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neDrive\PC_TRABALHO PESSOAL\Grecco Marques\SEMA\PROJETOS\HOSPITAL VETERINÁRIO\"/>
    </mc:Choice>
  </mc:AlternateContent>
  <bookViews>
    <workbookView xWindow="-120" yWindow="-120" windowWidth="38640" windowHeight="15840" tabRatio="775" firstSheet="6" activeTab="8"/>
  </bookViews>
  <sheets>
    <sheet name="INS.N.DESON" sheetId="23" state="hidden" r:id="rId1"/>
    <sheet name="SERV.N.DESON" sheetId="22" state="hidden" r:id="rId2"/>
    <sheet name="ins03.2020" sheetId="21" state="hidden" r:id="rId3"/>
    <sheet name="mar2020" sheetId="20" state="hidden" r:id="rId4"/>
    <sheet name="INS" sheetId="17" state="hidden" r:id="rId5"/>
    <sheet name="SINT" sheetId="18" state="hidden" r:id="rId6"/>
    <sheet name="RESUMO DO ORÇAMENTO" sheetId="4" r:id="rId7"/>
    <sheet name="ORÇAMENTO SINTÉTICO" sheetId="1" r:id="rId8"/>
    <sheet name="MEM. CÁLC." sheetId="34" r:id="rId9"/>
    <sheet name="COMPOSIÇÃO UNITÁRIA" sheetId="11" r:id="rId10"/>
    <sheet name="CRONOGRAMA " sheetId="13" r:id="rId11"/>
    <sheet name="memcalc." sheetId="29" state="hidden" r:id="rId12"/>
    <sheet name="M.C. FUNDAÇÃO" sheetId="30" state="hidden" r:id="rId13"/>
    <sheet name="AUX QUANT" sheetId="19" state="hidden" r:id="rId14"/>
    <sheet name="Planilha1" sheetId="24" state="hidden" r:id="rId15"/>
    <sheet name="BDI" sheetId="5" r:id="rId16"/>
    <sheet name="bdi dife." sheetId="27" r:id="rId17"/>
    <sheet name="BDI DIF." sheetId="25" state="hidden" r:id="rId18"/>
    <sheet name="ADM LOCAL" sheetId="14" r:id="rId19"/>
    <sheet name="MAPA de Cotação" sheetId="26" r:id="rId20"/>
    <sheet name="ENCARGOS SOCIAIS" sheetId="28" r:id="rId21"/>
    <sheet name="M.C. FUNDAÇÃO (2)" sheetId="31" r:id="rId22"/>
    <sheet name="QT.ARQUITETONICO (2)" sheetId="36" r:id="rId23"/>
    <sheet name="SUB&amp;BASE" sheetId="33" r:id="rId24"/>
    <sheet name="QT.ARQUITETONICO" sheetId="35"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____________cab1" localSheetId="12">#REF!</definedName>
    <definedName name="_____________cab1" localSheetId="12">#REF!</definedName>
    <definedName name="____________cab1" localSheetId="12">#REF!</definedName>
    <definedName name="___________cab1" localSheetId="12">#REF!</definedName>
    <definedName name="___________RET1" localSheetId="12">#REF!</definedName>
    <definedName name="__________R" localSheetId="12">'[1]Relatório-1ª med.'!#REF!</definedName>
    <definedName name="__________RET1" localSheetId="12">#REF!</definedName>
    <definedName name="__________TT21" localSheetId="12">[2]RELATÓRIO!#REF!</definedName>
    <definedName name="__________TT22" localSheetId="12">[2]RELATÓRIO!#REF!</definedName>
    <definedName name="_________cab1" localSheetId="12">#REF!</definedName>
    <definedName name="_________JAZ1" localSheetId="12">#REF!</definedName>
    <definedName name="_________JAZ11" localSheetId="12">#REF!</definedName>
    <definedName name="_________JAZ2" localSheetId="12">#REF!</definedName>
    <definedName name="_________JAZ22" localSheetId="12">#REF!</definedName>
    <definedName name="_________JAZ3" localSheetId="12">#REF!</definedName>
    <definedName name="_________JAZ33" localSheetId="12">#REF!</definedName>
    <definedName name="_________RET1" localSheetId="12">#REF!</definedName>
    <definedName name="_________TT21" localSheetId="12">[2]RELATÓRIO!#REF!</definedName>
    <definedName name="_________TT22" localSheetId="12">[2]RELATÓRIO!#REF!</definedName>
    <definedName name="________cab1" localSheetId="12">#REF!</definedName>
    <definedName name="________JAZ1" localSheetId="12">#REF!</definedName>
    <definedName name="________JAZ11" localSheetId="12">#REF!</definedName>
    <definedName name="________JAZ2" localSheetId="12">#REF!</definedName>
    <definedName name="________JAZ22" localSheetId="12">#REF!</definedName>
    <definedName name="________JAZ3" localSheetId="12">#REF!</definedName>
    <definedName name="________JAZ33" localSheetId="12">#REF!</definedName>
    <definedName name="________RET1" localSheetId="12">#REF!</definedName>
    <definedName name="________TT21" localSheetId="12">[2]RELATÓRIO!#REF!</definedName>
    <definedName name="________TT22" localSheetId="12">[2]RELATÓRIO!#REF!</definedName>
    <definedName name="_______ind100" localSheetId="12">#REF!</definedName>
    <definedName name="_______JAZ1" localSheetId="12">#REF!</definedName>
    <definedName name="_______JAZ11" localSheetId="12">#REF!</definedName>
    <definedName name="_______JAZ2" localSheetId="12">#REF!</definedName>
    <definedName name="_______JAZ22" localSheetId="12">#REF!</definedName>
    <definedName name="_______JAZ3" localSheetId="12">#REF!</definedName>
    <definedName name="_______JAZ33" localSheetId="12">#REF!</definedName>
    <definedName name="_______RET1" localSheetId="12">#REF!</definedName>
    <definedName name="_______TT21" localSheetId="12">[2]RELATÓRIO!#REF!</definedName>
    <definedName name="_______TT22" localSheetId="12">[2]RELATÓRIO!#REF!</definedName>
    <definedName name="______EXT1" localSheetId="12">#REF!</definedName>
    <definedName name="______ind100" localSheetId="12">#REF!</definedName>
    <definedName name="______JAZ1" localSheetId="12">#REF!</definedName>
    <definedName name="______JAZ11" localSheetId="12">#REF!</definedName>
    <definedName name="______JAZ2" localSheetId="12">#REF!</definedName>
    <definedName name="______JAZ22" localSheetId="12">#REF!</definedName>
    <definedName name="______JAZ3" localSheetId="12">#REF!</definedName>
    <definedName name="______JAZ33" localSheetId="12">#REF!</definedName>
    <definedName name="______oac2" localSheetId="12">#REF!</definedName>
    <definedName name="______RET1" localSheetId="12">#REF!</definedName>
    <definedName name="______TT21" localSheetId="12">[2]RELATÓRIO!#REF!</definedName>
    <definedName name="______TT22" localSheetId="12">[2]RELATÓRIO!#REF!</definedName>
    <definedName name="_____cab1" localSheetId="12">#REF!</definedName>
    <definedName name="_____EXT1" localSheetId="12">#REF!</definedName>
    <definedName name="_____ind100" localSheetId="12">#REF!</definedName>
    <definedName name="_____JAZ1" localSheetId="12">#REF!</definedName>
    <definedName name="_____JAZ11" localSheetId="12">#REF!</definedName>
    <definedName name="_____JAZ2" localSheetId="12">#REF!</definedName>
    <definedName name="_____JAZ22" localSheetId="12">#REF!</definedName>
    <definedName name="_____JAZ3" localSheetId="12">#REF!</definedName>
    <definedName name="_____JAZ33" localSheetId="12">#REF!</definedName>
    <definedName name="_____oac2" localSheetId="12">#REF!</definedName>
    <definedName name="_____RET1" localSheetId="12">#REF!</definedName>
    <definedName name="_____tsd4" localSheetId="12">#REF!</definedName>
    <definedName name="_____TT102" localSheetId="12">'[1]Relatório-1ª med.'!#REF!</definedName>
    <definedName name="_____TT107" localSheetId="12">'[1]Relatório-1ª med.'!#REF!</definedName>
    <definedName name="_____TT121" localSheetId="12">'[1]Relatório-1ª med.'!#REF!</definedName>
    <definedName name="_____TT123" localSheetId="12">'[1]Relatório-1ª med.'!#REF!</definedName>
    <definedName name="_____TT19" localSheetId="12">'[1]Relatório-1ª med.'!#REF!</definedName>
    <definedName name="_____TT20" localSheetId="12">'[1]Relatório-1ª med.'!#REF!</definedName>
    <definedName name="_____TT21" localSheetId="12">'[1]Relatório-1ª med.'!#REF!</definedName>
    <definedName name="_____TT22" localSheetId="12">'[1]Relatório-1ª med.'!#REF!</definedName>
    <definedName name="_____TT26" localSheetId="12">'[1]Relatório-1ª med.'!#REF!</definedName>
    <definedName name="_____TT27" localSheetId="12">'[1]Relatório-1ª med.'!#REF!</definedName>
    <definedName name="_____TT28" localSheetId="12">'[1]Relatório-1ª med.'!#REF!</definedName>
    <definedName name="_____TT30" localSheetId="12">'[1]Relatório-1ª med.'!#REF!</definedName>
    <definedName name="_____TT31" localSheetId="12">'[1]Relatório-1ª med.'!#REF!</definedName>
    <definedName name="_____TT32" localSheetId="12">'[1]Relatório-1ª med.'!#REF!</definedName>
    <definedName name="_____TT33" localSheetId="12">'[1]Relatório-1ª med.'!#REF!</definedName>
    <definedName name="_____TT34" localSheetId="12">'[1]Relatório-1ª med.'!#REF!</definedName>
    <definedName name="_____TT36" localSheetId="12">'[1]Relatório-1ª med.'!#REF!</definedName>
    <definedName name="_____TT37" localSheetId="12">'[1]Relatório-1ª med.'!#REF!</definedName>
    <definedName name="_____TT38" localSheetId="12">'[1]Relatório-1ª med.'!#REF!</definedName>
    <definedName name="_____TT39" localSheetId="12">'[1]Relatório-1ª med.'!#REF!</definedName>
    <definedName name="_____TT40" localSheetId="12">'[1]Relatório-1ª med.'!#REF!</definedName>
    <definedName name="_____TT5" localSheetId="12">'[1]Relatório-1ª med.'!#REF!</definedName>
    <definedName name="_____TT52" localSheetId="12">'[1]Relatório-1ª med.'!#REF!</definedName>
    <definedName name="_____TT53" localSheetId="12">'[1]Relatório-1ª med.'!#REF!</definedName>
    <definedName name="_____TT54" localSheetId="12">'[1]Relatório-1ª med.'!#REF!</definedName>
    <definedName name="_____TT55" localSheetId="12">'[1]Relatório-1ª med.'!#REF!</definedName>
    <definedName name="_____TT6" localSheetId="12">'[1]Relatório-1ª med.'!#REF!</definedName>
    <definedName name="_____TT60" localSheetId="12">'[1]Relatório-1ª med.'!#REF!</definedName>
    <definedName name="_____TT61" localSheetId="12">'[1]Relatório-1ª med.'!#REF!</definedName>
    <definedName name="_____TT69" localSheetId="12">'[1]Relatório-1ª med.'!#REF!</definedName>
    <definedName name="_____TT7" localSheetId="12">'[1]Relatório-1ª med.'!#REF!</definedName>
    <definedName name="_____TT70" localSheetId="12">'[1]Relatório-1ª med.'!#REF!</definedName>
    <definedName name="_____TT71" localSheetId="12">'[1]Relatório-1ª med.'!#REF!</definedName>
    <definedName name="_____TT74" localSheetId="12">'[1]Relatório-1ª med.'!#REF!</definedName>
    <definedName name="_____TT75" localSheetId="12">'[1]Relatório-1ª med.'!#REF!</definedName>
    <definedName name="_____TT76" localSheetId="12">'[1]Relatório-1ª med.'!#REF!</definedName>
    <definedName name="_____TT77" localSheetId="12">'[1]Relatório-1ª med.'!#REF!</definedName>
    <definedName name="_____TT78" localSheetId="12">'[1]Relatório-1ª med.'!#REF!</definedName>
    <definedName name="_____TT79" localSheetId="12">'[1]Relatório-1ª med.'!#REF!</definedName>
    <definedName name="_____TT94" localSheetId="12">'[1]Relatório-1ª med.'!#REF!</definedName>
    <definedName name="_____TT95" localSheetId="12">'[1]Relatório-1ª med.'!#REF!</definedName>
    <definedName name="_____TT97" localSheetId="12">'[1]Relatório-1ª med.'!#REF!</definedName>
    <definedName name="____cab1" localSheetId="12">#REF!</definedName>
    <definedName name="____EXT1" localSheetId="12">#REF!</definedName>
    <definedName name="____ind100" localSheetId="12">#REF!</definedName>
    <definedName name="____JAZ1" localSheetId="12">#REF!</definedName>
    <definedName name="____JAZ11" localSheetId="12">#REF!</definedName>
    <definedName name="____JAZ2" localSheetId="12">#REF!</definedName>
    <definedName name="____JAZ22" localSheetId="12">#REF!</definedName>
    <definedName name="____JAZ3" localSheetId="12">#REF!</definedName>
    <definedName name="____JAZ33" localSheetId="12">#REF!</definedName>
    <definedName name="____oac2" localSheetId="12">#REF!</definedName>
    <definedName name="____RET1" localSheetId="12">#REF!</definedName>
    <definedName name="____tsd4" localSheetId="12">#REF!</definedName>
    <definedName name="____TT102" localSheetId="12">'[1]Relatório-1ª med.'!#REF!</definedName>
    <definedName name="____TT107" localSheetId="12">'[1]Relatório-1ª med.'!#REF!</definedName>
    <definedName name="____TT121" localSheetId="12">'[1]Relatório-1ª med.'!#REF!</definedName>
    <definedName name="____TT123" localSheetId="12">'[1]Relatório-1ª med.'!#REF!</definedName>
    <definedName name="____TT19" localSheetId="12">'[1]Relatório-1ª med.'!#REF!</definedName>
    <definedName name="____TT20" localSheetId="12">'[1]Relatório-1ª med.'!#REF!</definedName>
    <definedName name="____TT21" localSheetId="12">'[1]Relatório-1ª med.'!#REF!</definedName>
    <definedName name="____TT22" localSheetId="12">'[1]Relatório-1ª med.'!#REF!</definedName>
    <definedName name="____TT236" localSheetId="12">'[1]Relatório-1ª med.'!#REF!</definedName>
    <definedName name="____TT26" localSheetId="12">'[1]Relatório-1ª med.'!#REF!</definedName>
    <definedName name="____TT27" localSheetId="12">'[1]Relatório-1ª med.'!#REF!</definedName>
    <definedName name="____TT28" localSheetId="12">'[1]Relatório-1ª med.'!#REF!</definedName>
    <definedName name="____TT30" localSheetId="12">'[1]Relatório-1ª med.'!#REF!</definedName>
    <definedName name="____TT31" localSheetId="12">'[1]Relatório-1ª med.'!#REF!</definedName>
    <definedName name="____TT32" localSheetId="12">'[1]Relatório-1ª med.'!#REF!</definedName>
    <definedName name="____TT33" localSheetId="12">'[1]Relatório-1ª med.'!#REF!</definedName>
    <definedName name="____TT34" localSheetId="12">'[1]Relatório-1ª med.'!#REF!</definedName>
    <definedName name="____TT36" localSheetId="12">'[1]Relatório-1ª med.'!#REF!</definedName>
    <definedName name="____TT37" localSheetId="12">'[1]Relatório-1ª med.'!#REF!</definedName>
    <definedName name="____TT38" localSheetId="12">'[1]Relatório-1ª med.'!#REF!</definedName>
    <definedName name="____TT39" localSheetId="12">'[1]Relatório-1ª med.'!#REF!</definedName>
    <definedName name="____TT40" localSheetId="12">'[1]Relatório-1ª med.'!#REF!</definedName>
    <definedName name="____TT5" localSheetId="12">'[1]Relatório-1ª med.'!#REF!</definedName>
    <definedName name="____TT52" localSheetId="12">'[1]Relatório-1ª med.'!#REF!</definedName>
    <definedName name="____TT53" localSheetId="12">'[1]Relatório-1ª med.'!#REF!</definedName>
    <definedName name="____TT54" localSheetId="12">'[1]Relatório-1ª med.'!#REF!</definedName>
    <definedName name="____TT55" localSheetId="12">'[1]Relatório-1ª med.'!#REF!</definedName>
    <definedName name="____TT6" localSheetId="12">'[1]Relatório-1ª med.'!#REF!</definedName>
    <definedName name="____TT60" localSheetId="12">'[1]Relatório-1ª med.'!#REF!</definedName>
    <definedName name="____TT61" localSheetId="12">'[1]Relatório-1ª med.'!#REF!</definedName>
    <definedName name="____TT69" localSheetId="12">'[1]Relatório-1ª med.'!#REF!</definedName>
    <definedName name="____TT7" localSheetId="12">'[1]Relatório-1ª med.'!#REF!</definedName>
    <definedName name="____TT70" localSheetId="12">'[1]Relatório-1ª med.'!#REF!</definedName>
    <definedName name="____TT71" localSheetId="12">'[1]Relatório-1ª med.'!#REF!</definedName>
    <definedName name="____TT74" localSheetId="12">'[1]Relatório-1ª med.'!#REF!</definedName>
    <definedName name="____TT75" localSheetId="12">'[1]Relatório-1ª med.'!#REF!</definedName>
    <definedName name="____TT76" localSheetId="12">'[1]Relatório-1ª med.'!#REF!</definedName>
    <definedName name="____TT77" localSheetId="12">'[1]Relatório-1ª med.'!#REF!</definedName>
    <definedName name="____TT78" localSheetId="12">'[1]Relatório-1ª med.'!#REF!</definedName>
    <definedName name="____TT78954" localSheetId="12">'[1]Relatório-1ª med.'!#REF!</definedName>
    <definedName name="____TT79" localSheetId="12">'[1]Relatório-1ª med.'!#REF!</definedName>
    <definedName name="____TT94" localSheetId="12">'[1]Relatório-1ª med.'!#REF!</definedName>
    <definedName name="____TT95" localSheetId="12">'[1]Relatório-1ª med.'!#REF!</definedName>
    <definedName name="____TT97" localSheetId="12">'[1]Relatório-1ª med.'!#REF!</definedName>
    <definedName name="___cab1" localSheetId="12">#REF!</definedName>
    <definedName name="___EXT1" localSheetId="12">#REF!</definedName>
    <definedName name="___ind100" localSheetId="12">#REF!</definedName>
    <definedName name="___JAZ1" localSheetId="12">#REF!</definedName>
    <definedName name="___JAZ11" localSheetId="12">#REF!</definedName>
    <definedName name="___JAZ2" localSheetId="12">#REF!</definedName>
    <definedName name="___JAZ22" localSheetId="12">#REF!</definedName>
    <definedName name="___JAZ3" localSheetId="12">#REF!</definedName>
    <definedName name="___JAZ33" localSheetId="12">#REF!</definedName>
    <definedName name="___oac2" localSheetId="12">#REF!</definedName>
    <definedName name="___RET1" localSheetId="12">#REF!</definedName>
    <definedName name="___tsd4" localSheetId="12">#REF!</definedName>
    <definedName name="___TT102" localSheetId="12">'[1]Relatório-1ª med.'!#REF!</definedName>
    <definedName name="___TT107" localSheetId="12">'[1]Relatório-1ª med.'!#REF!</definedName>
    <definedName name="___TT121" localSheetId="12">'[1]Relatório-1ª med.'!#REF!</definedName>
    <definedName name="___TT123" localSheetId="12">'[1]Relatório-1ª med.'!#REF!</definedName>
    <definedName name="___TT19" localSheetId="12">'[1]Relatório-1ª med.'!#REF!</definedName>
    <definedName name="___TT20" localSheetId="12">'[1]Relatório-1ª med.'!#REF!</definedName>
    <definedName name="___TT21" localSheetId="12">'[1]Relatório-1ª med.'!#REF!</definedName>
    <definedName name="___TT22" localSheetId="12">'[1]Relatório-1ª med.'!#REF!</definedName>
    <definedName name="___TT26" localSheetId="12">'[1]Relatório-1ª med.'!#REF!</definedName>
    <definedName name="___TT27" localSheetId="12">'[1]Relatório-1ª med.'!#REF!</definedName>
    <definedName name="___TT28" localSheetId="12">'[1]Relatório-1ª med.'!#REF!</definedName>
    <definedName name="___TT30" localSheetId="12">'[1]Relatório-1ª med.'!#REF!</definedName>
    <definedName name="___TT31" localSheetId="12">'[1]Relatório-1ª med.'!#REF!</definedName>
    <definedName name="___TT32" localSheetId="12">'[1]Relatório-1ª med.'!#REF!</definedName>
    <definedName name="___TT33" localSheetId="12">'[1]Relatório-1ª med.'!#REF!</definedName>
    <definedName name="___TT34" localSheetId="12">'[1]Relatório-1ª med.'!#REF!</definedName>
    <definedName name="___TT36" localSheetId="12">'[1]Relatório-1ª med.'!#REF!</definedName>
    <definedName name="___TT37" localSheetId="12">'[1]Relatório-1ª med.'!#REF!</definedName>
    <definedName name="___TT38" localSheetId="12">'[1]Relatório-1ª med.'!#REF!</definedName>
    <definedName name="___TT39" localSheetId="12">'[1]Relatório-1ª med.'!#REF!</definedName>
    <definedName name="___TT40" localSheetId="12">'[1]Relatório-1ª med.'!#REF!</definedName>
    <definedName name="___TT5" localSheetId="12">'[1]Relatório-1ª med.'!#REF!</definedName>
    <definedName name="___TT52" localSheetId="12">'[1]Relatório-1ª med.'!#REF!</definedName>
    <definedName name="___TT53" localSheetId="12">'[1]Relatório-1ª med.'!#REF!</definedName>
    <definedName name="___TT54" localSheetId="12">'[1]Relatório-1ª med.'!#REF!</definedName>
    <definedName name="___TT55" localSheetId="12">'[1]Relatório-1ª med.'!#REF!</definedName>
    <definedName name="___TT6" localSheetId="12">'[1]Relatório-1ª med.'!#REF!</definedName>
    <definedName name="___TT60" localSheetId="12">'[1]Relatório-1ª med.'!#REF!</definedName>
    <definedName name="___TT61" localSheetId="12">'[1]Relatório-1ª med.'!#REF!</definedName>
    <definedName name="___TT69" localSheetId="12">'[1]Relatório-1ª med.'!#REF!</definedName>
    <definedName name="___TT7" localSheetId="12">'[1]Relatório-1ª med.'!#REF!</definedName>
    <definedName name="___TT70" localSheetId="12">'[1]Relatório-1ª med.'!#REF!</definedName>
    <definedName name="___TT71" localSheetId="12">'[1]Relatório-1ª med.'!#REF!</definedName>
    <definedName name="___TT74" localSheetId="12">'[1]Relatório-1ª med.'!#REF!</definedName>
    <definedName name="___TT75" localSheetId="12">'[1]Relatório-1ª med.'!#REF!</definedName>
    <definedName name="___TT76" localSheetId="12">'[1]Relatório-1ª med.'!#REF!</definedName>
    <definedName name="___TT77" localSheetId="12">'[1]Relatório-1ª med.'!#REF!</definedName>
    <definedName name="___TT78" localSheetId="12">'[1]Relatório-1ª med.'!#REF!</definedName>
    <definedName name="___TT79" localSheetId="12">'[1]Relatório-1ª med.'!#REF!</definedName>
    <definedName name="___TT94" localSheetId="12">'[1]Relatório-1ª med.'!#REF!</definedName>
    <definedName name="___TT95" localSheetId="12">'[1]Relatório-1ª med.'!#REF!</definedName>
    <definedName name="___TT97" localSheetId="12">'[1]Relatório-1ª med.'!#REF!</definedName>
    <definedName name="__123Graph_A" hidden="1">[3]aux!$I$28:$M$28</definedName>
    <definedName name="__123Graph_AGraph1" hidden="1">[3]aux!$I$6:$M$6</definedName>
    <definedName name="__123Graph_AGraph10" hidden="1">[3]aux!$I$24:$M$24</definedName>
    <definedName name="__123Graph_AGraph11" hidden="1">[3]aux!$I$26:$M$26</definedName>
    <definedName name="__123Graph_AGraph12" hidden="1">[3]aux!$I$28:$M$28</definedName>
    <definedName name="__123Graph_AGraph2" hidden="1">[3]aux!$I$8:$M$8</definedName>
    <definedName name="__123Graph_AGraph3" hidden="1">[3]aux!$I$10:$M$10</definedName>
    <definedName name="__123Graph_AGraph4" hidden="1">[3]aux!$I$12:$M$12</definedName>
    <definedName name="__123Graph_AGraph5" hidden="1">[3]aux!$I$14:$M$14</definedName>
    <definedName name="__123Graph_AGraph6" hidden="1">[3]aux!$I$16:$M$16</definedName>
    <definedName name="__123Graph_AGraph7" hidden="1">[3]aux!$I$18:$M$18</definedName>
    <definedName name="__123Graph_AGraph8" hidden="1">[3]aux!$I$20:$M$20</definedName>
    <definedName name="__123Graph_AGraph9" hidden="1">[3]aux!$I$22:$M$22</definedName>
    <definedName name="__123Graph_B" hidden="1">[3]aux!$B$28:$F$28</definedName>
    <definedName name="__123Graph_BGraph1" hidden="1">[3]aux!$B$6:$F$6</definedName>
    <definedName name="__123Graph_BGraph10" hidden="1">[3]aux!$B$24:$F$24</definedName>
    <definedName name="__123Graph_BGraph11" hidden="1">[3]aux!$B$26:$F$26</definedName>
    <definedName name="__123Graph_BGraph12" hidden="1">[3]aux!$B$28:$F$28</definedName>
    <definedName name="__123Graph_BGraph2" hidden="1">[3]aux!$B$8:$F$8</definedName>
    <definedName name="__123Graph_BGraph3" hidden="1">[3]aux!$B$10:$F$10</definedName>
    <definedName name="__123Graph_BGraph4" hidden="1">[3]aux!$B$12:$F$12</definedName>
    <definedName name="__123Graph_BGraph5" hidden="1">[3]aux!$B$14:$F$14</definedName>
    <definedName name="__123Graph_BGraph6" hidden="1">[3]aux!$B$16:$F$16</definedName>
    <definedName name="__123Graph_BGraph7" hidden="1">[3]aux!$B$18:$F$18</definedName>
    <definedName name="__123Graph_BGraph8" hidden="1">[3]aux!$B$20:$F$20</definedName>
    <definedName name="__123Graph_BGraph9" hidden="1">[3]aux!$B$22:$F$22</definedName>
    <definedName name="__123Graph_X" hidden="1">[3]aux!$B$29:$F$29</definedName>
    <definedName name="__123Graph_XGraph1" hidden="1">[3]aux!$B$7:$F$7</definedName>
    <definedName name="__123Graph_XGraph10" hidden="1">[3]aux!$B$25:$F$25</definedName>
    <definedName name="__123Graph_XGraph11" hidden="1">[3]aux!$B$27:$F$27</definedName>
    <definedName name="__123Graph_XGraph12" hidden="1">[3]aux!$B$29:$F$29</definedName>
    <definedName name="__123Graph_XGraph2" hidden="1">[3]aux!$B$9:$F$9</definedName>
    <definedName name="__123Graph_XGraph3" hidden="1">[3]aux!$B$11:$F$11</definedName>
    <definedName name="__123Graph_XGraph4" hidden="1">[3]aux!$B$13:$F$13</definedName>
    <definedName name="__123Graph_XGraph5" hidden="1">[3]aux!$B$15:$F$15</definedName>
    <definedName name="__123Graph_XGraph6" hidden="1">[3]aux!$B$17:$F$17</definedName>
    <definedName name="__123Graph_XGraph7" hidden="1">[3]aux!$B$19:$F$19</definedName>
    <definedName name="__123Graph_XGraph8" hidden="1">[3]aux!$B$21:$F$21</definedName>
    <definedName name="__123Graph_XGraph9" hidden="1">[3]aux!$B$23:$F$23</definedName>
    <definedName name="__bdi2" localSheetId="14">#REF!</definedName>
    <definedName name="__cab1" localSheetId="12">#REF!</definedName>
    <definedName name="__cab1" localSheetId="14">#REF!</definedName>
    <definedName name="__EXT1" localSheetId="12">#REF!</definedName>
    <definedName name="__ind100" localSheetId="12">#REF!</definedName>
    <definedName name="__JAZ1" localSheetId="12">#REF!</definedName>
    <definedName name="__JAZ1" localSheetId="14">#REF!</definedName>
    <definedName name="__JAZ11" localSheetId="12">#REF!</definedName>
    <definedName name="__JAZ11" localSheetId="14">#REF!</definedName>
    <definedName name="__JAZ2" localSheetId="12">#REF!</definedName>
    <definedName name="__JAZ2" localSheetId="14">#REF!</definedName>
    <definedName name="__JAZ22" localSheetId="12">#REF!</definedName>
    <definedName name="__JAZ22" localSheetId="14">#REF!</definedName>
    <definedName name="__JAZ3" localSheetId="12">#REF!</definedName>
    <definedName name="__JAZ3" localSheetId="14">#REF!</definedName>
    <definedName name="__JAZ33" localSheetId="12">#REF!</definedName>
    <definedName name="__JAZ33" localSheetId="14">#REF!</definedName>
    <definedName name="__oac2" localSheetId="12">#REF!</definedName>
    <definedName name="__RET1" localSheetId="12">#REF!</definedName>
    <definedName name="__RET1" localSheetId="14">#REF!</definedName>
    <definedName name="__tsd4" localSheetId="12">#REF!</definedName>
    <definedName name="__TT102" localSheetId="12">'[1]Relatório-1ª med.'!#REF!</definedName>
    <definedName name="__TT102" localSheetId="14">'[1]Relatório-1ª med.'!#REF!</definedName>
    <definedName name="__TT107" localSheetId="12">'[1]Relatório-1ª med.'!#REF!</definedName>
    <definedName name="__TT107" localSheetId="14">'[1]Relatório-1ª med.'!#REF!</definedName>
    <definedName name="__TT121" localSheetId="12">'[1]Relatório-1ª med.'!#REF!</definedName>
    <definedName name="__TT121" localSheetId="14">'[1]Relatório-1ª med.'!#REF!</definedName>
    <definedName name="__TT123" localSheetId="12">'[1]Relatório-1ª med.'!#REF!</definedName>
    <definedName name="__TT123" localSheetId="14">'[1]Relatório-1ª med.'!#REF!</definedName>
    <definedName name="__TT19" localSheetId="12">'[1]Relatório-1ª med.'!#REF!</definedName>
    <definedName name="__TT19" localSheetId="14">'[1]Relatório-1ª med.'!#REF!</definedName>
    <definedName name="__TT20" localSheetId="12">'[1]Relatório-1ª med.'!#REF!</definedName>
    <definedName name="__TT20" localSheetId="14">'[1]Relatório-1ª med.'!#REF!</definedName>
    <definedName name="__TT21" localSheetId="12">'[1]Relatório-1ª med.'!#REF!</definedName>
    <definedName name="__TT21" localSheetId="14">'[1]Relatório-1ª med.'!#REF!</definedName>
    <definedName name="__TT22" localSheetId="12">'[1]Relatório-1ª med.'!#REF!</definedName>
    <definedName name="__TT22" localSheetId="14">'[1]Relatório-1ª med.'!#REF!</definedName>
    <definedName name="__TT26" localSheetId="12">'[1]Relatório-1ª med.'!#REF!</definedName>
    <definedName name="__TT26" localSheetId="14">'[1]Relatório-1ª med.'!#REF!</definedName>
    <definedName name="__TT27" localSheetId="12">'[1]Relatório-1ª med.'!#REF!</definedName>
    <definedName name="__TT27" localSheetId="14">'[1]Relatório-1ª med.'!#REF!</definedName>
    <definedName name="__TT28" localSheetId="12">'[1]Relatório-1ª med.'!#REF!</definedName>
    <definedName name="__TT28" localSheetId="14">'[1]Relatório-1ª med.'!#REF!</definedName>
    <definedName name="__TT30" localSheetId="12">'[1]Relatório-1ª med.'!#REF!</definedName>
    <definedName name="__TT30" localSheetId="14">'[1]Relatório-1ª med.'!#REF!</definedName>
    <definedName name="__TT31" localSheetId="12">'[1]Relatório-1ª med.'!#REF!</definedName>
    <definedName name="__TT31" localSheetId="14">'[1]Relatório-1ª med.'!#REF!</definedName>
    <definedName name="__TT32" localSheetId="12">'[1]Relatório-1ª med.'!#REF!</definedName>
    <definedName name="__TT32" localSheetId="14">'[1]Relatório-1ª med.'!#REF!</definedName>
    <definedName name="__TT33" localSheetId="12">'[1]Relatório-1ª med.'!#REF!</definedName>
    <definedName name="__TT33" localSheetId="14">'[1]Relatório-1ª med.'!#REF!</definedName>
    <definedName name="__TT34" localSheetId="12">'[1]Relatório-1ª med.'!#REF!</definedName>
    <definedName name="__TT34" localSheetId="14">'[1]Relatório-1ª med.'!#REF!</definedName>
    <definedName name="__TT36" localSheetId="12">'[1]Relatório-1ª med.'!#REF!</definedName>
    <definedName name="__TT36" localSheetId="14">'[1]Relatório-1ª med.'!#REF!</definedName>
    <definedName name="__TT37" localSheetId="12">'[1]Relatório-1ª med.'!#REF!</definedName>
    <definedName name="__TT37" localSheetId="14">'[1]Relatório-1ª med.'!#REF!</definedName>
    <definedName name="__TT38" localSheetId="12">'[1]Relatório-1ª med.'!#REF!</definedName>
    <definedName name="__TT38" localSheetId="14">'[1]Relatório-1ª med.'!#REF!</definedName>
    <definedName name="__TT39" localSheetId="12">'[1]Relatório-1ª med.'!#REF!</definedName>
    <definedName name="__TT39" localSheetId="14">'[1]Relatório-1ª med.'!#REF!</definedName>
    <definedName name="__TT40" localSheetId="12">'[1]Relatório-1ª med.'!#REF!</definedName>
    <definedName name="__TT40" localSheetId="14">'[1]Relatório-1ª med.'!#REF!</definedName>
    <definedName name="__TT5" localSheetId="12">'[1]Relatório-1ª med.'!#REF!</definedName>
    <definedName name="__TT5" localSheetId="14">'[1]Relatório-1ª med.'!#REF!</definedName>
    <definedName name="__TT52" localSheetId="12">'[1]Relatório-1ª med.'!#REF!</definedName>
    <definedName name="__TT52" localSheetId="14">'[1]Relatório-1ª med.'!#REF!</definedName>
    <definedName name="__TT53" localSheetId="12">'[1]Relatório-1ª med.'!#REF!</definedName>
    <definedName name="__TT53" localSheetId="14">'[1]Relatório-1ª med.'!#REF!</definedName>
    <definedName name="__TT54" localSheetId="12">'[1]Relatório-1ª med.'!#REF!</definedName>
    <definedName name="__TT54" localSheetId="14">'[1]Relatório-1ª med.'!#REF!</definedName>
    <definedName name="__TT55" localSheetId="12">'[1]Relatório-1ª med.'!#REF!</definedName>
    <definedName name="__TT55" localSheetId="14">'[1]Relatório-1ª med.'!#REF!</definedName>
    <definedName name="__TT6" localSheetId="12">'[1]Relatório-1ª med.'!#REF!</definedName>
    <definedName name="__TT6" localSheetId="14">'[1]Relatório-1ª med.'!#REF!</definedName>
    <definedName name="__TT60" localSheetId="12">'[1]Relatório-1ª med.'!#REF!</definedName>
    <definedName name="__TT60" localSheetId="14">'[1]Relatório-1ª med.'!#REF!</definedName>
    <definedName name="__TT61" localSheetId="12">'[1]Relatório-1ª med.'!#REF!</definedName>
    <definedName name="__TT61" localSheetId="14">'[1]Relatório-1ª med.'!#REF!</definedName>
    <definedName name="__TT69" localSheetId="12">'[1]Relatório-1ª med.'!#REF!</definedName>
    <definedName name="__TT69" localSheetId="14">'[1]Relatório-1ª med.'!#REF!</definedName>
    <definedName name="__TT7" localSheetId="12">'[1]Relatório-1ª med.'!#REF!</definedName>
    <definedName name="__TT7" localSheetId="14">'[1]Relatório-1ª med.'!#REF!</definedName>
    <definedName name="__TT70" localSheetId="12">'[1]Relatório-1ª med.'!#REF!</definedName>
    <definedName name="__TT70" localSheetId="14">'[1]Relatório-1ª med.'!#REF!</definedName>
    <definedName name="__TT71" localSheetId="12">'[1]Relatório-1ª med.'!#REF!</definedName>
    <definedName name="__TT71" localSheetId="14">'[1]Relatório-1ª med.'!#REF!</definedName>
    <definedName name="__TT74" localSheetId="12">'[1]Relatório-1ª med.'!#REF!</definedName>
    <definedName name="__TT74" localSheetId="14">'[1]Relatório-1ª med.'!#REF!</definedName>
    <definedName name="__TT75" localSheetId="12">'[1]Relatório-1ª med.'!#REF!</definedName>
    <definedName name="__TT75" localSheetId="14">'[1]Relatório-1ª med.'!#REF!</definedName>
    <definedName name="__TT76" localSheetId="12">'[1]Relatório-1ª med.'!#REF!</definedName>
    <definedName name="__TT76" localSheetId="14">'[1]Relatório-1ª med.'!#REF!</definedName>
    <definedName name="__TT77" localSheetId="12">'[1]Relatório-1ª med.'!#REF!</definedName>
    <definedName name="__TT77" localSheetId="14">'[1]Relatório-1ª med.'!#REF!</definedName>
    <definedName name="__TT78" localSheetId="12">'[1]Relatório-1ª med.'!#REF!</definedName>
    <definedName name="__TT78" localSheetId="14">'[1]Relatório-1ª med.'!#REF!</definedName>
    <definedName name="__TT79" localSheetId="12">'[1]Relatório-1ª med.'!#REF!</definedName>
    <definedName name="__TT79" localSheetId="14">'[1]Relatório-1ª med.'!#REF!</definedName>
    <definedName name="__TT94" localSheetId="12">'[1]Relatório-1ª med.'!#REF!</definedName>
    <definedName name="__TT94" localSheetId="14">'[1]Relatório-1ª med.'!#REF!</definedName>
    <definedName name="__TT95" localSheetId="12">'[1]Relatório-1ª med.'!#REF!</definedName>
    <definedName name="__TT95" localSheetId="14">'[1]Relatório-1ª med.'!#REF!</definedName>
    <definedName name="__TT97" localSheetId="12">'[1]Relatório-1ª med.'!#REF!</definedName>
    <definedName name="__TT97" localSheetId="14">'[1]Relatório-1ª med.'!#REF!</definedName>
    <definedName name="__xlfn_SUMIFS">NA()</definedName>
    <definedName name="_01_09_96" localSheetId="14">#REF!</definedName>
    <definedName name="_1040_00" localSheetId="14">#REF!</definedName>
    <definedName name="_bdi2" localSheetId="14">#REF!</definedName>
    <definedName name="_cab1" localSheetId="12">#REF!</definedName>
    <definedName name="_cab1" localSheetId="14">#REF!</definedName>
    <definedName name="_dre2" localSheetId="12">#REF!</definedName>
    <definedName name="_ELE1" localSheetId="12">#REF!</definedName>
    <definedName name="_ELE2" localSheetId="12">#REF!</definedName>
    <definedName name="_ELE3" localSheetId="12">#REF!</definedName>
    <definedName name="_emp2" localSheetId="14">#REF!</definedName>
    <definedName name="_EXT1" localSheetId="12">#REF!</definedName>
    <definedName name="_xlnm._FilterDatabase" localSheetId="12" hidden="1">'M.C. FUNDAÇÃO'!$C$21:$O$21</definedName>
    <definedName name="_xlnm._FilterDatabase" localSheetId="21" hidden="1">'M.C. FUNDAÇÃO (2)'!$C$21:$O$21</definedName>
    <definedName name="_xlnm._FilterDatabase" hidden="1">[4]Orçamento!$A$13:$H$24</definedName>
    <definedName name="_ind100" localSheetId="12">#REF!</definedName>
    <definedName name="_ind100" localSheetId="14">#REF!</definedName>
    <definedName name="_JAZ1" localSheetId="12">#REF!</definedName>
    <definedName name="_JAZ1" localSheetId="14">#REF!</definedName>
    <definedName name="_JAZ11" localSheetId="12">#REF!</definedName>
    <definedName name="_JAZ11" localSheetId="14">#REF!</definedName>
    <definedName name="_JAZ2" localSheetId="12">#REF!</definedName>
    <definedName name="_JAZ2" localSheetId="14">#REF!</definedName>
    <definedName name="_JAZ22" localSheetId="12">#REF!</definedName>
    <definedName name="_JAZ22" localSheetId="14">#REF!</definedName>
    <definedName name="_JAZ3" localSheetId="12">#REF!</definedName>
    <definedName name="_JAZ3" localSheetId="14">#REF!</definedName>
    <definedName name="_JAZ33" localSheetId="12">#REF!</definedName>
    <definedName name="_JAZ33" localSheetId="14">#REF!</definedName>
    <definedName name="_mem2" localSheetId="14">#REF!</definedName>
    <definedName name="_oac2" localSheetId="12">#REF!</definedName>
    <definedName name="_oac2" localSheetId="14">#REF!</definedName>
    <definedName name="_oae2" localSheetId="12">#REF!</definedName>
    <definedName name="_oco2" localSheetId="12">#REF!</definedName>
    <definedName name="_Order1" hidden="1">255</definedName>
    <definedName name="_Order2" hidden="1">255</definedName>
    <definedName name="_pav2" localSheetId="12">#REF!</definedName>
    <definedName name="_PL1" localSheetId="14">#REF!</definedName>
    <definedName name="_RET1" localSheetId="12">#REF!</definedName>
    <definedName name="_RET1" localSheetId="14">#REF!</definedName>
    <definedName name="_sub1" localSheetId="12">#REF!</definedName>
    <definedName name="_sub2" localSheetId="12">#REF!</definedName>
    <definedName name="_sub3" localSheetId="12">#REF!</definedName>
    <definedName name="_sub4" localSheetId="12">#REF!</definedName>
    <definedName name="_ter2" localSheetId="12">#REF!</definedName>
    <definedName name="_tot1" localSheetId="12">#REF!</definedName>
    <definedName name="_tot2" localSheetId="12">#REF!</definedName>
    <definedName name="_tot3" localSheetId="12">#REF!</definedName>
    <definedName name="_tot4" localSheetId="12">#REF!</definedName>
    <definedName name="_tot5" localSheetId="12">#REF!</definedName>
    <definedName name="_tot6" localSheetId="12">#REF!</definedName>
    <definedName name="_tot7" localSheetId="12">#REF!</definedName>
    <definedName name="_tot8" localSheetId="12">#REF!</definedName>
    <definedName name="_tsd4" localSheetId="12">#REF!</definedName>
    <definedName name="_tsd4" localSheetId="14">#REF!</definedName>
    <definedName name="_TT102" localSheetId="12">'[1]Relatório-1ª med.'!#REF!</definedName>
    <definedName name="_TT102" localSheetId="14">'[1]Relatório-1ª med.'!#REF!</definedName>
    <definedName name="_TT107" localSheetId="12">'[1]Relatório-1ª med.'!#REF!</definedName>
    <definedName name="_TT107" localSheetId="14">'[1]Relatório-1ª med.'!#REF!</definedName>
    <definedName name="_TT121" localSheetId="12">'[1]Relatório-1ª med.'!#REF!</definedName>
    <definedName name="_TT121" localSheetId="14">'[1]Relatório-1ª med.'!#REF!</definedName>
    <definedName name="_TT123" localSheetId="12">'[1]Relatório-1ª med.'!#REF!</definedName>
    <definedName name="_TT123" localSheetId="14">'[1]Relatório-1ª med.'!#REF!</definedName>
    <definedName name="_TT18" localSheetId="12">[5]RELATÓRIO!#REF!</definedName>
    <definedName name="_TT19" localSheetId="12">'[1]Relatório-1ª med.'!#REF!</definedName>
    <definedName name="_TT19" localSheetId="14">'[1]Relatório-1ª med.'!#REF!</definedName>
    <definedName name="_TT20" localSheetId="12">'[1]Relatório-1ª med.'!#REF!</definedName>
    <definedName name="_TT20" localSheetId="14">'[1]Relatório-1ª med.'!#REF!</definedName>
    <definedName name="_TT21" localSheetId="12">'[1]Relatório-1ª med.'!#REF!</definedName>
    <definedName name="_TT21" localSheetId="14">'[1]Relatório-1ª med.'!#REF!</definedName>
    <definedName name="_TT22" localSheetId="12">'[1]Relatório-1ª med.'!#REF!</definedName>
    <definedName name="_TT22" localSheetId="14">'[1]Relatório-1ª med.'!#REF!</definedName>
    <definedName name="_TT26" localSheetId="12">'[1]Relatório-1ª med.'!#REF!</definedName>
    <definedName name="_TT26" localSheetId="14">'[1]Relatório-1ª med.'!#REF!</definedName>
    <definedName name="_TT27" localSheetId="12">'[1]Relatório-1ª med.'!#REF!</definedName>
    <definedName name="_TT27" localSheetId="14">'[1]Relatório-1ª med.'!#REF!</definedName>
    <definedName name="_TT28" localSheetId="12">'[1]Relatório-1ª med.'!#REF!</definedName>
    <definedName name="_TT28" localSheetId="14">'[1]Relatório-1ª med.'!#REF!</definedName>
    <definedName name="_TT30" localSheetId="12">'[1]Relatório-1ª med.'!#REF!</definedName>
    <definedName name="_TT30" localSheetId="14">'[1]Relatório-1ª med.'!#REF!</definedName>
    <definedName name="_TT31" localSheetId="12">'[1]Relatório-1ª med.'!#REF!</definedName>
    <definedName name="_TT31" localSheetId="14">'[1]Relatório-1ª med.'!#REF!</definedName>
    <definedName name="_TT32" localSheetId="12">'[1]Relatório-1ª med.'!#REF!</definedName>
    <definedName name="_TT32" localSheetId="14">'[1]Relatório-1ª med.'!#REF!</definedName>
    <definedName name="_TT33" localSheetId="12">'[1]Relatório-1ª med.'!#REF!</definedName>
    <definedName name="_TT33" localSheetId="14">'[1]Relatório-1ª med.'!#REF!</definedName>
    <definedName name="_TT34" localSheetId="12">'[1]Relatório-1ª med.'!#REF!</definedName>
    <definedName name="_TT34" localSheetId="14">'[1]Relatório-1ª med.'!#REF!</definedName>
    <definedName name="_TT36" localSheetId="12">'[1]Relatório-1ª med.'!#REF!</definedName>
    <definedName name="_TT36" localSheetId="14">'[1]Relatório-1ª med.'!#REF!</definedName>
    <definedName name="_TT37" localSheetId="12">'[1]Relatório-1ª med.'!#REF!</definedName>
    <definedName name="_TT37" localSheetId="14">'[1]Relatório-1ª med.'!#REF!</definedName>
    <definedName name="_TT38" localSheetId="12">'[1]Relatório-1ª med.'!#REF!</definedName>
    <definedName name="_TT38" localSheetId="14">'[1]Relatório-1ª med.'!#REF!</definedName>
    <definedName name="_TT39" localSheetId="12">'[1]Relatório-1ª med.'!#REF!</definedName>
    <definedName name="_TT39" localSheetId="14">'[1]Relatório-1ª med.'!#REF!</definedName>
    <definedName name="_TT40" localSheetId="12">'[1]Relatório-1ª med.'!#REF!</definedName>
    <definedName name="_TT40" localSheetId="14">'[1]Relatório-1ª med.'!#REF!</definedName>
    <definedName name="_TT5" localSheetId="12">'[1]Relatório-1ª med.'!#REF!</definedName>
    <definedName name="_TT5" localSheetId="14">'[1]Relatório-1ª med.'!#REF!</definedName>
    <definedName name="_TT52" localSheetId="12">'[1]Relatório-1ª med.'!#REF!</definedName>
    <definedName name="_TT52" localSheetId="14">'[1]Relatório-1ª med.'!#REF!</definedName>
    <definedName name="_TT53" localSheetId="12">'[1]Relatório-1ª med.'!#REF!</definedName>
    <definedName name="_TT53" localSheetId="14">'[1]Relatório-1ª med.'!#REF!</definedName>
    <definedName name="_TT54" localSheetId="12">'[1]Relatório-1ª med.'!#REF!</definedName>
    <definedName name="_TT54" localSheetId="14">'[1]Relatório-1ª med.'!#REF!</definedName>
    <definedName name="_TT55" localSheetId="12">'[1]Relatório-1ª med.'!#REF!</definedName>
    <definedName name="_TT55" localSheetId="14">'[1]Relatório-1ª med.'!#REF!</definedName>
    <definedName name="_TT6" localSheetId="12">'[1]Relatório-1ª med.'!#REF!</definedName>
    <definedName name="_TT6" localSheetId="14">'[1]Relatório-1ª med.'!#REF!</definedName>
    <definedName name="_TT60" localSheetId="12">'[1]Relatório-1ª med.'!#REF!</definedName>
    <definedName name="_TT60" localSheetId="14">'[1]Relatório-1ª med.'!#REF!</definedName>
    <definedName name="_TT61" localSheetId="12">'[1]Relatório-1ª med.'!#REF!</definedName>
    <definedName name="_TT61" localSheetId="14">'[1]Relatório-1ª med.'!#REF!</definedName>
    <definedName name="_TT69" localSheetId="12">'[1]Relatório-1ª med.'!#REF!</definedName>
    <definedName name="_TT69" localSheetId="14">'[1]Relatório-1ª med.'!#REF!</definedName>
    <definedName name="_TT7" localSheetId="12">'[1]Relatório-1ª med.'!#REF!</definedName>
    <definedName name="_TT7" localSheetId="14">'[1]Relatório-1ª med.'!#REF!</definedName>
    <definedName name="_TT70" localSheetId="12">'[1]Relatório-1ª med.'!#REF!</definedName>
    <definedName name="_TT70" localSheetId="14">'[1]Relatório-1ª med.'!#REF!</definedName>
    <definedName name="_TT71" localSheetId="12">'[1]Relatório-1ª med.'!#REF!</definedName>
    <definedName name="_TT71" localSheetId="14">'[1]Relatório-1ª med.'!#REF!</definedName>
    <definedName name="_TT74" localSheetId="12">'[1]Relatório-1ª med.'!#REF!</definedName>
    <definedName name="_TT74" localSheetId="14">'[1]Relatório-1ª med.'!#REF!</definedName>
    <definedName name="_TT75" localSheetId="12">'[1]Relatório-1ª med.'!#REF!</definedName>
    <definedName name="_TT75" localSheetId="14">'[1]Relatório-1ª med.'!#REF!</definedName>
    <definedName name="_TT76" localSheetId="12">'[1]Relatório-1ª med.'!#REF!</definedName>
    <definedName name="_TT76" localSheetId="14">'[1]Relatório-1ª med.'!#REF!</definedName>
    <definedName name="_TT77" localSheetId="12">'[1]Relatório-1ª med.'!#REF!</definedName>
    <definedName name="_TT77" localSheetId="14">'[1]Relatório-1ª med.'!#REF!</definedName>
    <definedName name="_TT78" localSheetId="12">'[1]Relatório-1ª med.'!#REF!</definedName>
    <definedName name="_TT78" localSheetId="14">'[1]Relatório-1ª med.'!#REF!</definedName>
    <definedName name="_TT79" localSheetId="12">'[1]Relatório-1ª med.'!#REF!</definedName>
    <definedName name="_TT79" localSheetId="14">'[1]Relatório-1ª med.'!#REF!</definedName>
    <definedName name="_TT94" localSheetId="12">'[1]Relatório-1ª med.'!#REF!</definedName>
    <definedName name="_TT94" localSheetId="14">'[1]Relatório-1ª med.'!#REF!</definedName>
    <definedName name="_TT95" localSheetId="12">'[1]Relatório-1ª med.'!#REF!</definedName>
    <definedName name="_TT95" localSheetId="14">'[1]Relatório-1ª med.'!#REF!</definedName>
    <definedName name="_TT97" localSheetId="12">'[1]Relatório-1ª med.'!#REF!</definedName>
    <definedName name="_TT97" localSheetId="14">'[1]Relatório-1ª med.'!#REF!</definedName>
    <definedName name="a" localSheetId="12" hidden="1">{#N/A,#N/A,FALSE,"MO (2)"}</definedName>
    <definedName name="a" localSheetId="21" hidden="1">{#N/A,#N/A,FALSE,"MO (2)"}</definedName>
    <definedName name="a" localSheetId="14">#REF!</definedName>
    <definedName name="A" localSheetId="22" hidden="1">{#N/A,#N/A,FALSE,"Planilha";#N/A,#N/A,FALSE,"Resumo";#N/A,#N/A,FALSE,"Fisico";#N/A,#N/A,FALSE,"Financeiro";#N/A,#N/A,FALSE,"Financeiro"}</definedName>
    <definedName name="A" localSheetId="23" hidden="1">{#N/A,#N/A,FALSE,"Planilha";#N/A,#N/A,FALSE,"Resumo";#N/A,#N/A,FALSE,"Fisico";#N/A,#N/A,FALSE,"Financeiro";#N/A,#N/A,FALSE,"Financeiro"}</definedName>
    <definedName name="A" hidden="1">{#N/A,#N/A,FALSE,"Planilha";#N/A,#N/A,FALSE,"Resumo";#N/A,#N/A,FALSE,"Fisico";#N/A,#N/A,FALSE,"Financeiro";#N/A,#N/A,FALSE,"Financeiro"}</definedName>
    <definedName name="AA" localSheetId="18">'ADM LOCAL'!AA</definedName>
    <definedName name="AA" localSheetId="15">BDI!AA</definedName>
    <definedName name="AA" localSheetId="17">'BDI DIF.'!AA</definedName>
    <definedName name="AA" localSheetId="16">'bdi dife.'!AA</definedName>
    <definedName name="AA" localSheetId="10">'CRONOGRAMA '!AA</definedName>
    <definedName name="AA" localSheetId="0">INS.N.DESON!AA</definedName>
    <definedName name="AA" localSheetId="12">#REF!</definedName>
    <definedName name="AA" localSheetId="19">'MAPA de Cotação'!AA</definedName>
    <definedName name="AA" localSheetId="14">Planilha1!AA</definedName>
    <definedName name="AA" localSheetId="24">QT.ARQUITETONICO!AA</definedName>
    <definedName name="AA" localSheetId="22">'QT.ARQUITETONICO (2)'!AA</definedName>
    <definedName name="AA" localSheetId="6">'RESUMO DO ORÇAMENTO'!AA</definedName>
    <definedName name="AA" localSheetId="1">SERV.N.DESON!AA</definedName>
    <definedName name="AA">'ADM LOCAL'!AA</definedName>
    <definedName name="AAAA" localSheetId="12">'[1]Relatório-1ª med.'!#REF!</definedName>
    <definedName name="AAAAA" localSheetId="12">#REF!</definedName>
    <definedName name="ABCD23" localSheetId="12">'[1]Relatório-1ª med.'!#REF!</definedName>
    <definedName name="ACADGDDJSDJSBDJSJFSF" localSheetId="12">'[1]Relatório-1ª med.'!#REF!</definedName>
    <definedName name="AÇO_CA_50" localSheetId="12">#REF!</definedName>
    <definedName name="AÇO_CA_50" localSheetId="14">#REF!</definedName>
    <definedName name="aditivo" localSheetId="12">#REF!</definedName>
    <definedName name="AGREGADO" localSheetId="12">#REF!</definedName>
    <definedName name="AJ" localSheetId="12">#REF!</definedName>
    <definedName name="AJA" localSheetId="12">#REF!</definedName>
    <definedName name="ALTA" localSheetId="14">'[6]PRO-08'!#REF!</definedName>
    <definedName name="Alvenaria_vedação" localSheetId="12">#REF!</definedName>
    <definedName name="amarela" localSheetId="14">#REF!</definedName>
    <definedName name="AND" localSheetId="12">#REF!</definedName>
    <definedName name="AND" localSheetId="14">#REF!</definedName>
    <definedName name="ant" localSheetId="12" hidden="1">{#N/A,#N/A,FALSE,"MO (2)"}</definedName>
    <definedName name="ant" localSheetId="21" hidden="1">{#N/A,#N/A,FALSE,"MO (2)"}</definedName>
    <definedName name="ant" localSheetId="24" hidden="1">{#N/A,#N/A,FALSE,"MO (2)"}</definedName>
    <definedName name="ant" localSheetId="22" hidden="1">{#N/A,#N/A,FALSE,"MO (2)"}</definedName>
    <definedName name="ant" localSheetId="23" hidden="1">{#N/A,#N/A,FALSE,"MO (2)"}</definedName>
    <definedName name="ant" hidden="1">{#N/A,#N/A,FALSE,"MO (2)"}</definedName>
    <definedName name="ant_1" localSheetId="12" hidden="1">{#N/A,#N/A,FALSE,"MO (2)"}</definedName>
    <definedName name="ant_1" localSheetId="21" hidden="1">{#N/A,#N/A,FALSE,"MO (2)"}</definedName>
    <definedName name="ant_1" localSheetId="24" hidden="1">{#N/A,#N/A,FALSE,"MO (2)"}</definedName>
    <definedName name="ant_1" localSheetId="22" hidden="1">{#N/A,#N/A,FALSE,"MO (2)"}</definedName>
    <definedName name="ant_1" localSheetId="23" hidden="1">{#N/A,#N/A,FALSE,"MO (2)"}</definedName>
    <definedName name="ant_1" hidden="1">{#N/A,#N/A,FALSE,"MO (2)"}</definedName>
    <definedName name="area_base" localSheetId="12">#REF!</definedName>
    <definedName name="_xlnm.Extract" localSheetId="12">#REF!</definedName>
    <definedName name="_xlnm.Print_Area" localSheetId="18">'ADM LOCAL'!$A$1:$J$19</definedName>
    <definedName name="_xlnm.Print_Area" localSheetId="15">BDI!$A$1:$B$33</definedName>
    <definedName name="_xlnm.Print_Area" localSheetId="17">'BDI DIF.'!$A$1:$B$31</definedName>
    <definedName name="_xlnm.Print_Area" localSheetId="16">'bdi dife.'!$A$1:$B$33</definedName>
    <definedName name="_xlnm.Print_Area" localSheetId="9">'COMPOSIÇÃO UNITÁRIA'!$A$1:$H$509</definedName>
    <definedName name="_xlnm.Print_Area" localSheetId="10">'CRONOGRAMA '!$A$1:$J$40</definedName>
    <definedName name="_xlnm.Print_Area" localSheetId="20">'ENCARGOS SOCIAIS'!$C$2:$H$46</definedName>
    <definedName name="_xlnm.Print_Area" localSheetId="12">'M.C. FUNDAÇÃO'!$C$3:$O$128</definedName>
    <definedName name="_xlnm.Print_Area" localSheetId="21">'M.C. FUNDAÇÃO (2)'!$C$1:$O$116</definedName>
    <definedName name="_xlnm.Print_Area" localSheetId="19">'MAPA de Cotação'!$A$1:$U$31</definedName>
    <definedName name="_xlnm.Print_Area" localSheetId="8">'MEM. CÁLC.'!$A$1:$J$347</definedName>
    <definedName name="_xlnm.Print_Area" localSheetId="7">'ORÇAMENTO SINTÉTICO'!$A$1:$I$365</definedName>
    <definedName name="_xlnm.Print_Area" localSheetId="14">#REF!</definedName>
    <definedName name="_xlnm.Print_Area" localSheetId="22">'QT.ARQUITETONICO (2)'!$B$1:$G$93</definedName>
    <definedName name="_xlnm.Print_Area" localSheetId="6">'RESUMO DO ORÇAMENTO'!$A$1:$D$25</definedName>
    <definedName name="_xlnm.Print_Area" localSheetId="23">'SUB&amp;BASE'!$B$6:$R$25</definedName>
    <definedName name="AREA_IMPRI" localSheetId="12">#REF!</definedName>
    <definedName name="area_sub_base" localSheetId="12">#REF!</definedName>
    <definedName name="as" localSheetId="12" hidden="1">{#N/A,#N/A,FALSE,"MO (2)"}</definedName>
    <definedName name="as" localSheetId="21" hidden="1">{#N/A,#N/A,FALSE,"MO (2)"}</definedName>
    <definedName name="as" localSheetId="24" hidden="1">{#N/A,#N/A,FALSE,"MO (2)"}</definedName>
    <definedName name="as" localSheetId="22" hidden="1">{#N/A,#N/A,FALSE,"MO (2)"}</definedName>
    <definedName name="as" localSheetId="23" hidden="1">{#N/A,#N/A,FALSE,"MO (2)"}</definedName>
    <definedName name="as" hidden="1">{#N/A,#N/A,FALSE,"MO (2)"}</definedName>
    <definedName name="ASD" localSheetId="18" hidden="1">{#N/A,#N/A,TRUE,"Plan1"}</definedName>
    <definedName name="ASD" localSheetId="15" hidden="1">{#N/A,#N/A,TRUE,"Plan1"}</definedName>
    <definedName name="ASD" localSheetId="17" hidden="1">{#N/A,#N/A,TRUE,"Plan1"}</definedName>
    <definedName name="ASD" localSheetId="16" hidden="1">{#N/A,#N/A,TRUE,"Plan1"}</definedName>
    <definedName name="ASD" localSheetId="10" hidden="1">{#N/A,#N/A,TRUE,"Plan1"}</definedName>
    <definedName name="ASD" localSheetId="0" hidden="1">{#N/A,#N/A,TRUE,"Plan1"}</definedName>
    <definedName name="ASD" localSheetId="19" hidden="1">{#N/A,#N/A,TRUE,"Plan1"}</definedName>
    <definedName name="ASD" localSheetId="14" hidden="1">{#N/A,#N/A,TRUE,"Plan1"}</definedName>
    <definedName name="ASD" localSheetId="24" hidden="1">{#N/A,#N/A,TRUE,"Plan1"}</definedName>
    <definedName name="ASD" localSheetId="22" hidden="1">{#N/A,#N/A,TRUE,"Plan1"}</definedName>
    <definedName name="ASD" localSheetId="6" hidden="1">{#N/A,#N/A,TRUE,"Plan1"}</definedName>
    <definedName name="ASD" localSheetId="1" hidden="1">{#N/A,#N/A,TRUE,"Plan1"}</definedName>
    <definedName name="ASD" localSheetId="23" hidden="1">{#N/A,#N/A,TRUE,"Plan1"}</definedName>
    <definedName name="ASD" hidden="1">{#N/A,#N/A,TRUE,"Plan1"}</definedName>
    <definedName name="ASFALTO" localSheetId="14">#REF!</definedName>
    <definedName name="ASSEN_TUBO_EMISS" localSheetId="12">#REF!</definedName>
    <definedName name="ASSEN_TUBO_EMISS2" localSheetId="12">#REF!</definedName>
    <definedName name="ASSENT_EMISS3_S" localSheetId="12">#REF!</definedName>
    <definedName name="ASSENT_TUBO" localSheetId="12">#REF!</definedName>
    <definedName name="azul" localSheetId="14">#REF!</definedName>
    <definedName name="AZULSINAL" localSheetId="14">#REF!</definedName>
    <definedName name="bacia16" localSheetId="12">#REF!</definedName>
    <definedName name="_xlnm.Database" localSheetId="12">#REF!</definedName>
    <definedName name="_xlnm.Database" localSheetId="14">#REF!</definedName>
    <definedName name="BDI" localSheetId="12">#REF!</definedName>
    <definedName name="bdi" localSheetId="14">#REF!</definedName>
    <definedName name="BG" localSheetId="14">#REF!</definedName>
    <definedName name="BGU" localSheetId="14">#REF!</definedName>
    <definedName name="BL_ANC_EMISS3_S" localSheetId="12">#REF!</definedName>
    <definedName name="BL_ANCO_EMISS2" localSheetId="12">#REF!</definedName>
    <definedName name="BLOCO_ANCOR_EMISS" localSheetId="12">#REF!</definedName>
    <definedName name="BONI" localSheetId="12">#REF!</definedName>
    <definedName name="bueiro" localSheetId="12" hidden="1">{#N/A,#N/A,FALSE,"MO (2)"}</definedName>
    <definedName name="bueiro" localSheetId="21" hidden="1">{#N/A,#N/A,FALSE,"MO (2)"}</definedName>
    <definedName name="bueiro" localSheetId="24" hidden="1">{#N/A,#N/A,FALSE,"MO (2)"}</definedName>
    <definedName name="bueiro" localSheetId="22" hidden="1">{#N/A,#N/A,FALSE,"MO (2)"}</definedName>
    <definedName name="bueiro" localSheetId="23" hidden="1">{#N/A,#N/A,FALSE,"MO (2)"}</definedName>
    <definedName name="bueiro" hidden="1">{#N/A,#N/A,FALSE,"MO (2)"}</definedName>
    <definedName name="c.drena" localSheetId="12">#REF!</definedName>
    <definedName name="c.drena" localSheetId="14">#REF!</definedName>
    <definedName name="cab" localSheetId="12">#REF!</definedName>
    <definedName name="CAB_ATERRO" localSheetId="12">#REF!</definedName>
    <definedName name="cab_cortes" localSheetId="12">#REF!</definedName>
    <definedName name="cab_cortes" localSheetId="14">#REF!</definedName>
    <definedName name="cab_dmt" localSheetId="12">#REF!</definedName>
    <definedName name="cab_dmt" localSheetId="14">#REF!</definedName>
    <definedName name="cab_limpeza" localSheetId="12">#REF!</definedName>
    <definedName name="cab_limpeza" localSheetId="14">#REF!</definedName>
    <definedName name="CAB_PLANO" localSheetId="12">#REF!</definedName>
    <definedName name="cab_pmf" localSheetId="12">#REF!</definedName>
    <definedName name="cab_pmf" localSheetId="14">#REF!</definedName>
    <definedName name="cabeca" localSheetId="12">#REF!</definedName>
    <definedName name="CABEÇA" localSheetId="12">#REF!</definedName>
    <definedName name="cabeca1" localSheetId="12">#REF!</definedName>
    <definedName name="cabeçalho" localSheetId="12">#REF!</definedName>
    <definedName name="cabeçalho1" localSheetId="12">#REF!</definedName>
    <definedName name="cabmeio" localSheetId="12">#REF!</definedName>
    <definedName name="cabmeio" localSheetId="14">#REF!</definedName>
    <definedName name="CAD_EMISS3_S" localSheetId="12">#REF!</definedName>
    <definedName name="CADASTRO" localSheetId="12">#REF!</definedName>
    <definedName name="CADASTRO_EMISS" localSheetId="12">#REF!</definedName>
    <definedName name="CADASTRO_EMISS2" localSheetId="12">#REF!</definedName>
    <definedName name="CADASTRO_REDE_COL" localSheetId="12">#REF!</definedName>
    <definedName name="CAIXAS" localSheetId="12">#REF!</definedName>
    <definedName name="CAIXAS_EMISS3_S" localSheetId="12">#REF!</definedName>
    <definedName name="Camada_brita" localSheetId="12">#REF!</definedName>
    <definedName name="Camada_impermeabilizadora" localSheetId="12">#REF!</definedName>
    <definedName name="CAMPANARIO" localSheetId="12">'[7]UTR 2'!#REF!</definedName>
    <definedName name="CANTEIRO_OBRAS" localSheetId="12">#REF!</definedName>
    <definedName name="cap_20" localSheetId="12">#REF!</definedName>
    <definedName name="cap_20" localSheetId="14">#REF!</definedName>
    <definedName name="CBU" localSheetId="14">#REF!</definedName>
    <definedName name="CBUII" localSheetId="14">#REF!</definedName>
    <definedName name="cbuq" localSheetId="12">#REF!</definedName>
    <definedName name="cbuq" localSheetId="14">#REF!</definedName>
    <definedName name="CBUQB" localSheetId="14">#REF!</definedName>
    <definedName name="CBUQc" localSheetId="14">#REF!</definedName>
    <definedName name="cesar" localSheetId="12">#REF!</definedName>
    <definedName name="Chapisco" localSheetId="12">#REF!</definedName>
    <definedName name="CM_30" localSheetId="12">#REF!</definedName>
    <definedName name="Cobertura" localSheetId="12">#REF!</definedName>
    <definedName name="Cobertura_canal" localSheetId="12">#REF!</definedName>
    <definedName name="CODIGO" localSheetId="14">#REF!</definedName>
    <definedName name="Colchão" localSheetId="12">#REF!</definedName>
    <definedName name="Colchão" localSheetId="14">#REF!</definedName>
    <definedName name="COMPOS" localSheetId="14">#REF!</definedName>
    <definedName name="COMPOSICAOC138" localSheetId="14">[8]INFRA!#REF!</definedName>
    <definedName name="COMPOSICAOE131" localSheetId="14">[8]ELÉTRICA!#REF!</definedName>
    <definedName name="COMPOSICAOE132" localSheetId="14">[8]ELÉTRICA!#REF!</definedName>
    <definedName name="COMPOSICAOE133" localSheetId="14">[8]ELÉTRICA!#REF!</definedName>
    <definedName name="COMPOSICAOE134" localSheetId="14">[8]ELÉTRICA!#REF!</definedName>
    <definedName name="COMPOSICAOE137" localSheetId="14">[8]ELÉTRICA!#REF!</definedName>
    <definedName name="COMPOSICAOE139" localSheetId="14">[8]ELÉTRICA!#REF!</definedName>
    <definedName name="COMPOSICAOE140" localSheetId="14">[8]ELÉTRICA!#REF!</definedName>
    <definedName name="COMPOSICAOE141" localSheetId="14">[8]ELÉTRICA!#REF!</definedName>
    <definedName name="COMPOSICAOE142" localSheetId="14">[8]ELÉTRICA!#REF!</definedName>
    <definedName name="COMPOSICAOE143" localSheetId="14">[8]ELÉTRICA!#REF!</definedName>
    <definedName name="COMPOSICAOE144" localSheetId="14">[8]ELÉTRICA!#REF!</definedName>
    <definedName name="COMPOSICAOE145" localSheetId="14">[8]ELÉTRICA!#REF!</definedName>
    <definedName name="COMPOSICAOE146" localSheetId="14">[8]ELÉTRICA!#REF!</definedName>
    <definedName name="COMPOSICAOE147" localSheetId="14">[8]ELÉTRICA!#REF!</definedName>
    <definedName name="COMPOSICAOE148" localSheetId="14">[8]ELÉTRICA!#REF!</definedName>
    <definedName name="COMPOSICAOE149" localSheetId="14">[8]ELÉTRICA!#REF!</definedName>
    <definedName name="COMPOSICAOE150" localSheetId="14">[8]ELÉTRICA!#REF!</definedName>
    <definedName name="COMPOSICAOE151" localSheetId="14">[8]ELÉTRICA!#REF!</definedName>
    <definedName name="COMPOSICAOE152" localSheetId="14">[8]ELÉTRICA!#REF!</definedName>
    <definedName name="COMPOSICAOE154" localSheetId="14">[8]ELÉTRICA!#REF!</definedName>
    <definedName name="COMPOSICAOE19" localSheetId="14">#REF!</definedName>
    <definedName name="COMPOSICAOE20" localSheetId="14">#REF!</definedName>
    <definedName name="COMPOSICAOE21" localSheetId="14">#REF!</definedName>
    <definedName name="COMPOSICAOE22" localSheetId="14">#REF!</definedName>
    <definedName name="COMPOSICAOE23" localSheetId="14">#REF!</definedName>
    <definedName name="COMPOSICAOE24" localSheetId="14">#REF!</definedName>
    <definedName name="COMPOSICAOI1" localSheetId="14">#REF!</definedName>
    <definedName name="COMPOSICAOI10" localSheetId="14">#REF!</definedName>
    <definedName name="COMPOSICAOI109" localSheetId="14">[8]INFRA!#REF!</definedName>
    <definedName name="COMPOSICAOI11" localSheetId="14">#REF!</definedName>
    <definedName name="COMPOSICAOI110" localSheetId="14">[8]INFRA!#REF!</definedName>
    <definedName name="COMPOSICAOI114" localSheetId="14">[8]INFRA!#REF!</definedName>
    <definedName name="COMPOSICAOI115" localSheetId="14">[8]INFRA!#REF!</definedName>
    <definedName name="COMPOSICAOI117" localSheetId="14">[8]INFRA!#REF!</definedName>
    <definedName name="COMPOSICAOI119" localSheetId="14">[8]INFRA!#REF!</definedName>
    <definedName name="COMPOSICAOI12" localSheetId="14">#REF!</definedName>
    <definedName name="COMPOSICAOI13" localSheetId="14">#REF!</definedName>
    <definedName name="COMPOSICAOI135" localSheetId="14">[8]ELÉTRICA!#REF!</definedName>
    <definedName name="COMPOSICAOI14" localSheetId="14">#REF!</definedName>
    <definedName name="COMPOSICAOI15" localSheetId="14">#REF!</definedName>
    <definedName name="COMPOSICAOI153" localSheetId="14">[8]INFRA!#REF!</definedName>
    <definedName name="COMPOSICAOI155" localSheetId="14">[8]INFRA!#REF!</definedName>
    <definedName name="COMPOSICAOI156" localSheetId="14">[8]INFRA!#REF!</definedName>
    <definedName name="COMPOSICAOI157" localSheetId="14">[8]INFRA!#REF!</definedName>
    <definedName name="COMPOSICAOI16" localSheetId="14">#REF!</definedName>
    <definedName name="COMPOSICAOI17" localSheetId="14">#REF!</definedName>
    <definedName name="COMPOSICAOI18" localSheetId="14">#REF!</definedName>
    <definedName name="COMPOSICAOI2" localSheetId="14">#REF!</definedName>
    <definedName name="COMPOSICAOI200" localSheetId="14">[8]INFRA!#REF!</definedName>
    <definedName name="COMPOSICAOI202" localSheetId="14">[8]INFRA!#REF!</definedName>
    <definedName name="COMPOSICAOI204" localSheetId="14">[8]INFRA!#REF!</definedName>
    <definedName name="COMPOSICAOI3" localSheetId="14">#REF!</definedName>
    <definedName name="COMPOSICAOI4" localSheetId="14">#REF!</definedName>
    <definedName name="COMPOSICAOI5" localSheetId="14">#REF!</definedName>
    <definedName name="COMPOSICAOI6" localSheetId="14">#REF!</definedName>
    <definedName name="COMPOSICAOI7" localSheetId="14">#REF!</definedName>
    <definedName name="COMPOSICAOI8" localSheetId="14">#REF!</definedName>
    <definedName name="COMPOSICAOI87" localSheetId="14">[8]INFRA!#REF!</definedName>
    <definedName name="COMPOSICAOI88" localSheetId="14">[8]INFRA!#REF!</definedName>
    <definedName name="COMPOSICAOI89" localSheetId="14">[8]INFRA!#REF!</definedName>
    <definedName name="COMPOSICAOI90" localSheetId="14">[8]INFRA!#REF!</definedName>
    <definedName name="COMPOSICAOI91" localSheetId="14">[8]INFRA!#REF!</definedName>
    <definedName name="COMPOSICAOI92" localSheetId="14">[8]INFRA!#REF!</definedName>
    <definedName name="COMPOSICAOI93" localSheetId="14">[8]INFRA!#REF!</definedName>
    <definedName name="COMPOSICAOI94" localSheetId="14">[8]INFRA!#REF!</definedName>
    <definedName name="COMPOSICAOI96" localSheetId="14">[8]INFRA!#REF!</definedName>
    <definedName name="COMPOSICAOI97" localSheetId="14">[8]INFRA!#REF!</definedName>
    <definedName name="COMPOSICAOI98" localSheetId="14">[8]INFRA!#REF!</definedName>
    <definedName name="COMPOSICAOL71" localSheetId="14">'[8]LÓGICA 2'!#REF!</definedName>
    <definedName name="COMPOSICAOL74" localSheetId="14">'[8]LÓGICA 2'!#REF!</definedName>
    <definedName name="COMPOSICAOL75" localSheetId="14">'[8]LÓGICA 2'!#REF!</definedName>
    <definedName name="COMPOSICAOL83" localSheetId="14">'[8]LÓGICA 2'!#REF!</definedName>
    <definedName name="CONFLITO" localSheetId="14">#REF!</definedName>
    <definedName name="Conser" localSheetId="12">#REF!</definedName>
    <definedName name="Conser" localSheetId="14">#REF!</definedName>
    <definedName name="conserva" localSheetId="12">#REF!</definedName>
    <definedName name="conserva" localSheetId="14">#REF!</definedName>
    <definedName name="cont" localSheetId="12">#REF!</definedName>
    <definedName name="CONT_CANTEIRO" localSheetId="12">#REF!</definedName>
    <definedName name="contrapartida" localSheetId="12">#REF!</definedName>
    <definedName name="CONTRATO" localSheetId="12">[9]APONT!$B$5:$G$426</definedName>
    <definedName name="correta" localSheetId="14">#REF!</definedName>
    <definedName name="cp.100" localSheetId="12">#REF!</definedName>
    <definedName name="cp.100" localSheetId="14">#REF!</definedName>
    <definedName name="cp.95" localSheetId="12">#REF!</definedName>
    <definedName name="cp.95" localSheetId="14">#REF!</definedName>
    <definedName name="_xlnm.Criteria" localSheetId="12">#REF!</definedName>
    <definedName name="Cron" localSheetId="12" hidden="1">{#N/A,#N/A,FALSE,"MO (2)"}</definedName>
    <definedName name="Cron" localSheetId="21" hidden="1">{#N/A,#N/A,FALSE,"MO (2)"}</definedName>
    <definedName name="Cron" localSheetId="24" hidden="1">{#N/A,#N/A,FALSE,"MO (2)"}</definedName>
    <definedName name="Cron" localSheetId="22" hidden="1">{#N/A,#N/A,FALSE,"MO (2)"}</definedName>
    <definedName name="Cron" localSheetId="23" hidden="1">{#N/A,#N/A,FALSE,"MO (2)"}</definedName>
    <definedName name="Cron" hidden="1">{#N/A,#N/A,FALSE,"MO (2)"}</definedName>
    <definedName name="Cron_1" localSheetId="12" hidden="1">{#N/A,#N/A,FALSE,"MO (2)"}</definedName>
    <definedName name="Cron_1" localSheetId="21" hidden="1">{#N/A,#N/A,FALSE,"MO (2)"}</definedName>
    <definedName name="Cron_1" localSheetId="24" hidden="1">{#N/A,#N/A,FALSE,"MO (2)"}</definedName>
    <definedName name="Cron_1" localSheetId="22" hidden="1">{#N/A,#N/A,FALSE,"MO (2)"}</definedName>
    <definedName name="Cron_1" localSheetId="23" hidden="1">{#N/A,#N/A,FALSE,"MO (2)"}</definedName>
    <definedName name="Cron_1" hidden="1">{#N/A,#N/A,FALSE,"MO (2)"}</definedName>
    <definedName name="crona" localSheetId="12">#REF!</definedName>
    <definedName name="cronograma" localSheetId="18" hidden="1">{#N/A,#N/A,TRUE,"Plan1"}</definedName>
    <definedName name="cronograma" localSheetId="15" hidden="1">{#N/A,#N/A,TRUE,"Plan1"}</definedName>
    <definedName name="cronograma" localSheetId="17" hidden="1">{#N/A,#N/A,TRUE,"Plan1"}</definedName>
    <definedName name="cronograma" localSheetId="16" hidden="1">{#N/A,#N/A,TRUE,"Plan1"}</definedName>
    <definedName name="cronograma" localSheetId="10" hidden="1">{#N/A,#N/A,TRUE,"Plan1"}</definedName>
    <definedName name="cronograma" localSheetId="0" hidden="1">{#N/A,#N/A,TRUE,"Plan1"}</definedName>
    <definedName name="cronograma" localSheetId="19" hidden="1">{#N/A,#N/A,TRUE,"Plan1"}</definedName>
    <definedName name="cronograma" localSheetId="14" hidden="1">{#N/A,#N/A,TRUE,"Plan1"}</definedName>
    <definedName name="cronograma" localSheetId="24" hidden="1">{#N/A,#N/A,TRUE,"Plan1"}</definedName>
    <definedName name="cronograma" localSheetId="22" hidden="1">{#N/A,#N/A,TRUE,"Plan1"}</definedName>
    <definedName name="cronograma" localSheetId="6" hidden="1">{#N/A,#N/A,TRUE,"Plan1"}</definedName>
    <definedName name="cronograma" localSheetId="1" hidden="1">{#N/A,#N/A,TRUE,"Plan1"}</definedName>
    <definedName name="cronograma" localSheetId="23" hidden="1">{#N/A,#N/A,TRUE,"Plan1"}</definedName>
    <definedName name="cronograma" hidden="1">{#N/A,#N/A,TRUE,"Plan1"}</definedName>
    <definedName name="cronograma1" localSheetId="18" hidden="1">{#N/A,#N/A,TRUE,"Plan1"}</definedName>
    <definedName name="cronograma1" localSheetId="15" hidden="1">{#N/A,#N/A,TRUE,"Plan1"}</definedName>
    <definedName name="cronograma1" localSheetId="17" hidden="1">{#N/A,#N/A,TRUE,"Plan1"}</definedName>
    <definedName name="cronograma1" localSheetId="16" hidden="1">{#N/A,#N/A,TRUE,"Plan1"}</definedName>
    <definedName name="cronograma1" localSheetId="10" hidden="1">{#N/A,#N/A,TRUE,"Plan1"}</definedName>
    <definedName name="cronograma1" localSheetId="0" hidden="1">{#N/A,#N/A,TRUE,"Plan1"}</definedName>
    <definedName name="cronograma1" localSheetId="19" hidden="1">{#N/A,#N/A,TRUE,"Plan1"}</definedName>
    <definedName name="cronograma1" localSheetId="14" hidden="1">{#N/A,#N/A,TRUE,"Plan1"}</definedName>
    <definedName name="cronograma1" localSheetId="24" hidden="1">{#N/A,#N/A,TRUE,"Plan1"}</definedName>
    <definedName name="cronograma1" localSheetId="22" hidden="1">{#N/A,#N/A,TRUE,"Plan1"}</definedName>
    <definedName name="cronograma1" localSheetId="6" hidden="1">{#N/A,#N/A,TRUE,"Plan1"}</definedName>
    <definedName name="cronograma1" localSheetId="1" hidden="1">{#N/A,#N/A,TRUE,"Plan1"}</definedName>
    <definedName name="cronograma1" localSheetId="23" hidden="1">{#N/A,#N/A,TRUE,"Plan1"}</definedName>
    <definedName name="cronograma1" hidden="1">{#N/A,#N/A,TRUE,"Plan1"}</definedName>
    <definedName name="cronogramaprogramacao" localSheetId="14">#REF!</definedName>
    <definedName name="CUBAÇÃO" localSheetId="12">#REF!</definedName>
    <definedName name="cx.01" localSheetId="12">[10]Aterro!#REF!</definedName>
    <definedName name="cx.01" localSheetId="14">[10]Aterro!#REF!</definedName>
    <definedName name="cx_coletora" localSheetId="12">#REF!</definedName>
    <definedName name="cx_coletora" localSheetId="14">#REF!</definedName>
    <definedName name="d" localSheetId="14">#REF!</definedName>
    <definedName name="DAS" localSheetId="12" hidden="1">{#N/A,#N/A,FALSE,"MO (2)"}</definedName>
    <definedName name="DAS" localSheetId="21" hidden="1">{#N/A,#N/A,FALSE,"MO (2)"}</definedName>
    <definedName name="DAS" localSheetId="24" hidden="1">{#N/A,#N/A,FALSE,"MO (2)"}</definedName>
    <definedName name="DAS" localSheetId="22" hidden="1">{#N/A,#N/A,FALSE,"MO (2)"}</definedName>
    <definedName name="DAS" localSheetId="23" hidden="1">{#N/A,#N/A,FALSE,"MO (2)"}</definedName>
    <definedName name="DAS" hidden="1">{#N/A,#N/A,FALSE,"MO (2)"}</definedName>
    <definedName name="DAS_1" localSheetId="12" hidden="1">{#N/A,#N/A,FALSE,"MO (2)"}</definedName>
    <definedName name="DAS_1" localSheetId="21" hidden="1">{#N/A,#N/A,FALSE,"MO (2)"}</definedName>
    <definedName name="DAS_1" localSheetId="24" hidden="1">{#N/A,#N/A,FALSE,"MO (2)"}</definedName>
    <definedName name="DAS_1" localSheetId="22" hidden="1">{#N/A,#N/A,FALSE,"MO (2)"}</definedName>
    <definedName name="DAS_1" localSheetId="23" hidden="1">{#N/A,#N/A,FALSE,"MO (2)"}</definedName>
    <definedName name="DAS_1" hidden="1">{#N/A,#N/A,FALSE,"MO (2)"}</definedName>
    <definedName name="DATA" localSheetId="12">#REF!</definedName>
    <definedName name="data" localSheetId="14">#REF!</definedName>
    <definedName name="Data_Final" localSheetId="14">#REF!</definedName>
    <definedName name="Data_Início" localSheetId="14">#REF!</definedName>
    <definedName name="data1" localSheetId="12">#REF!</definedName>
    <definedName name="DATA2" localSheetId="12">#REF!</definedName>
    <definedName name="DATA3" localSheetId="12">#REF!</definedName>
    <definedName name="DDDDE" localSheetId="12" hidden="1">{#N/A,#N/A,FALSE,"MO (2)"}</definedName>
    <definedName name="DDDDE" localSheetId="21" hidden="1">{#N/A,#N/A,FALSE,"MO (2)"}</definedName>
    <definedName name="DDDDE" localSheetId="24" hidden="1">{#N/A,#N/A,FALSE,"MO (2)"}</definedName>
    <definedName name="DDDDE" localSheetId="22" hidden="1">{#N/A,#N/A,FALSE,"MO (2)"}</definedName>
    <definedName name="DDDDE" localSheetId="23" hidden="1">{#N/A,#N/A,FALSE,"MO (2)"}</definedName>
    <definedName name="DDDDE" hidden="1">{#N/A,#N/A,FALSE,"MO (2)"}</definedName>
    <definedName name="DDDDE_1" localSheetId="12" hidden="1">{#N/A,#N/A,FALSE,"MO (2)"}</definedName>
    <definedName name="DDDDE_1" localSheetId="21" hidden="1">{#N/A,#N/A,FALSE,"MO (2)"}</definedName>
    <definedName name="DDDDE_1" localSheetId="24" hidden="1">{#N/A,#N/A,FALSE,"MO (2)"}</definedName>
    <definedName name="DDDDE_1" localSheetId="22" hidden="1">{#N/A,#N/A,FALSE,"MO (2)"}</definedName>
    <definedName name="DDDDE_1" localSheetId="23" hidden="1">{#N/A,#N/A,FALSE,"MO (2)"}</definedName>
    <definedName name="DDDDE_1" hidden="1">{#N/A,#N/A,FALSE,"MO (2)"}</definedName>
    <definedName name="ddlc" localSheetId="12">#REF!</definedName>
    <definedName name="ddlc" localSheetId="14">#REF!</definedName>
    <definedName name="defensas" localSheetId="12">#REF!</definedName>
    <definedName name="defensas" localSheetId="14">#REF!</definedName>
    <definedName name="densidade_cap" localSheetId="12">#REF!</definedName>
    <definedName name="densidade_cap" localSheetId="14">#REF!</definedName>
    <definedName name="DESAP" localSheetId="12">#REF!</definedName>
    <definedName name="descida1" localSheetId="12">#REF!</definedName>
    <definedName name="descida1" localSheetId="14">#REF!</definedName>
    <definedName name="descida2" localSheetId="12">#REF!</definedName>
    <definedName name="descida2" localSheetId="14">#REF!</definedName>
    <definedName name="DGA" localSheetId="14">'[6]PRO-08'!#REF!</definedName>
    <definedName name="DIESEL" localSheetId="12">#REF!</definedName>
    <definedName name="DJ" localSheetId="14">#REF!</definedName>
    <definedName name="DMT" localSheetId="14">#REF!</definedName>
    <definedName name="DMT_0_50" localSheetId="12">#REF!</definedName>
    <definedName name="DMT_0_50" localSheetId="14">#REF!</definedName>
    <definedName name="dmt_1000" localSheetId="12">#REF!</definedName>
    <definedName name="DMT_1000" localSheetId="14">#REF!</definedName>
    <definedName name="dmt_1200" localSheetId="12">#REF!</definedName>
    <definedName name="dmt_1200" localSheetId="14">#REF!</definedName>
    <definedName name="dmt_1400" localSheetId="12">#REF!</definedName>
    <definedName name="dmt_1400" localSheetId="14">#REF!</definedName>
    <definedName name="dmt_200" localSheetId="12">#REF!</definedName>
    <definedName name="DMT_200" localSheetId="14">#REF!</definedName>
    <definedName name="DMT_200_400" localSheetId="12">#REF!</definedName>
    <definedName name="DMT_200_400" localSheetId="14">#REF!</definedName>
    <definedName name="dmt_400" localSheetId="12">#REF!</definedName>
    <definedName name="DMT_400" localSheetId="14">#REF!</definedName>
    <definedName name="DMT_400_600" localSheetId="12">#REF!</definedName>
    <definedName name="DMT_400_600" localSheetId="14">#REF!</definedName>
    <definedName name="dmt_50" localSheetId="12">#REF!</definedName>
    <definedName name="DMT_50" localSheetId="14">#REF!</definedName>
    <definedName name="DMT_50_200" localSheetId="12">#REF!</definedName>
    <definedName name="DMT_50_200" localSheetId="14">#REF!</definedName>
    <definedName name="DMT_50_300" localSheetId="14">#REF!</definedName>
    <definedName name="dmt_600" localSheetId="12">#REF!</definedName>
    <definedName name="DMT_600" localSheetId="14">#REF!</definedName>
    <definedName name="dmt_800" localSheetId="12">#REF!</definedName>
    <definedName name="DMT_800" localSheetId="14">#REF!</definedName>
    <definedName name="dren" localSheetId="12">#REF!</definedName>
    <definedName name="dren" localSheetId="14">#REF!</definedName>
    <definedName name="drena" localSheetId="12">#REF!</definedName>
    <definedName name="drena" localSheetId="14">#REF!</definedName>
    <definedName name="Drena2" localSheetId="12">#REF!</definedName>
    <definedName name="DRF" localSheetId="12">#REF!</definedName>
    <definedName name="dsfs" localSheetId="14">#REF!</definedName>
    <definedName name="ECJ" localSheetId="14">#REF!</definedName>
    <definedName name="edefegeh" localSheetId="12" hidden="1">{#N/A,#N/A,FALSE,"MO (2)"}</definedName>
    <definedName name="edefegeh" localSheetId="21" hidden="1">{#N/A,#N/A,FALSE,"MO (2)"}</definedName>
    <definedName name="edefegeh" localSheetId="24" hidden="1">{#N/A,#N/A,FALSE,"MO (2)"}</definedName>
    <definedName name="edefegeh" localSheetId="22" hidden="1">{#N/A,#N/A,FALSE,"MO (2)"}</definedName>
    <definedName name="edefegeh" localSheetId="23" hidden="1">{#N/A,#N/A,FALSE,"MO (2)"}</definedName>
    <definedName name="edefegeh" hidden="1">{#N/A,#N/A,FALSE,"MO (2)"}</definedName>
    <definedName name="edefegeh_1" localSheetId="12" hidden="1">{#N/A,#N/A,FALSE,"MO (2)"}</definedName>
    <definedName name="edefegeh_1" localSheetId="21" hidden="1">{#N/A,#N/A,FALSE,"MO (2)"}</definedName>
    <definedName name="edefegeh_1" localSheetId="24" hidden="1">{#N/A,#N/A,FALSE,"MO (2)"}</definedName>
    <definedName name="edefegeh_1" localSheetId="22" hidden="1">{#N/A,#N/A,FALSE,"MO (2)"}</definedName>
    <definedName name="edefegeh_1" localSheetId="23" hidden="1">{#N/A,#N/A,FALSE,"MO (2)"}</definedName>
    <definedName name="edefegeh_1" hidden="1">{#N/A,#N/A,FALSE,"MO (2)"}</definedName>
    <definedName name="edit" localSheetId="12">#REF!</definedName>
    <definedName name="edita" localSheetId="12">#REF!</definedName>
    <definedName name="EDITA1" localSheetId="12">#REF!</definedName>
    <definedName name="EDITA2" localSheetId="12">#REF!</definedName>
    <definedName name="EDITAL" localSheetId="12">#REF!</definedName>
    <definedName name="EDITAL2" localSheetId="12">#REF!</definedName>
    <definedName name="EDITALA" localSheetId="12">#REF!</definedName>
    <definedName name="ee" localSheetId="14">[11]reg_mec_fx_dm_!#REF!</definedName>
    <definedName name="EE1_MAT" localSheetId="12">#REF!</definedName>
    <definedName name="EE1_SERV" localSheetId="12">#REF!</definedName>
    <definedName name="EE2_MAT" localSheetId="12">#REF!</definedName>
    <definedName name="EE2_SERV" localSheetId="12">#REF!</definedName>
    <definedName name="EE3_MAT" localSheetId="12">#REF!</definedName>
    <definedName name="EE3_SERV" localSheetId="12">#REF!</definedName>
    <definedName name="EJ" localSheetId="14">#REF!</definedName>
    <definedName name="Elemento_vazado" localSheetId="12">#REF!</definedName>
    <definedName name="ELIAS" localSheetId="12">#REF!</definedName>
    <definedName name="ELIAS" localSheetId="14">#REF!</definedName>
    <definedName name="EMISS_1_MAT" localSheetId="12">#REF!</definedName>
    <definedName name="EMISS_1_SERV" localSheetId="12">#REF!</definedName>
    <definedName name="EMISS_2_MAT" localSheetId="12">#REF!</definedName>
    <definedName name="EMISS_2_SERV" localSheetId="12">#REF!</definedName>
    <definedName name="EMISS_3_MAT" localSheetId="12">#REF!</definedName>
    <definedName name="EMISS_3_SERV" localSheetId="12">#REF!</definedName>
    <definedName name="Empo" localSheetId="12">#REF!</definedName>
    <definedName name="Empo" localSheetId="14">#REF!</definedName>
    <definedName name="empo2" localSheetId="12">#REF!</definedName>
    <definedName name="empo2" localSheetId="14">#REF!</definedName>
    <definedName name="Empola2" localSheetId="12">#REF!</definedName>
    <definedName name="Empola2" localSheetId="14">#REF!</definedName>
    <definedName name="Empolamento" localSheetId="12">#REF!</definedName>
    <definedName name="Empolamento" localSheetId="14">#REF!</definedName>
    <definedName name="Empolo2" localSheetId="12">#REF!</definedName>
    <definedName name="Empolo2" localSheetId="14">#REF!</definedName>
    <definedName name="empolo3" localSheetId="12">#REF!</definedName>
    <definedName name="empolo3" localSheetId="14">#REF!</definedName>
    <definedName name="EMPRESAS" localSheetId="14">OFFSET(#REF!,0,0):OFFSET(#REF!,-1,0)</definedName>
    <definedName name="EMPRESAS" localSheetId="22">OFFSET(#REF!,0,0):OFFSET(#REF!,-1,0)</definedName>
    <definedName name="ENCP" localSheetId="12">#REF!</definedName>
    <definedName name="encp" localSheetId="14">#REF!</definedName>
    <definedName name="ENCPA" localSheetId="12">#REF!</definedName>
    <definedName name="ENCT" localSheetId="12">#REF!</definedName>
    <definedName name="enct" localSheetId="14">#REF!</definedName>
    <definedName name="ENCTA" localSheetId="12">#REF!</definedName>
    <definedName name="eng" localSheetId="14">#REF!</definedName>
    <definedName name="eng." localSheetId="12" hidden="1">{#N/A,#N/A,FALSE,"MO (2)"}</definedName>
    <definedName name="eng." localSheetId="21" hidden="1">{#N/A,#N/A,FALSE,"MO (2)"}</definedName>
    <definedName name="eng." localSheetId="24" hidden="1">{#N/A,#N/A,FALSE,"MO (2)"}</definedName>
    <definedName name="eng." localSheetId="22" hidden="1">{#N/A,#N/A,FALSE,"MO (2)"}</definedName>
    <definedName name="eng." localSheetId="23" hidden="1">{#N/A,#N/A,FALSE,"MO (2)"}</definedName>
    <definedName name="eng." hidden="1">{#N/A,#N/A,FALSE,"MO (2)"}</definedName>
    <definedName name="eng._1" localSheetId="12" hidden="1">{#N/A,#N/A,FALSE,"MO (2)"}</definedName>
    <definedName name="eng._1" localSheetId="21" hidden="1">{#N/A,#N/A,FALSE,"MO (2)"}</definedName>
    <definedName name="eng._1" localSheetId="24" hidden="1">{#N/A,#N/A,FALSE,"MO (2)"}</definedName>
    <definedName name="eng._1" localSheetId="22" hidden="1">{#N/A,#N/A,FALSE,"MO (2)"}</definedName>
    <definedName name="eng._1" localSheetId="23" hidden="1">{#N/A,#N/A,FALSE,"MO (2)"}</definedName>
    <definedName name="eng._1" hidden="1">{#N/A,#N/A,FALSE,"MO (2)"}</definedName>
    <definedName name="ENGENHARIA" localSheetId="12" hidden="1">{#N/A,#N/A,FALSE,"MO (2)"}</definedName>
    <definedName name="ENGENHARIA" localSheetId="21" hidden="1">{#N/A,#N/A,FALSE,"MO (2)"}</definedName>
    <definedName name="ENGENHARIA" localSheetId="24" hidden="1">{#N/A,#N/A,FALSE,"MO (2)"}</definedName>
    <definedName name="ENGENHARIA" localSheetId="22" hidden="1">{#N/A,#N/A,FALSE,"MO (2)"}</definedName>
    <definedName name="ENGENHARIA" localSheetId="23" hidden="1">{#N/A,#N/A,FALSE,"MO (2)"}</definedName>
    <definedName name="ENGENHARIA" hidden="1">{#N/A,#N/A,FALSE,"MO (2)"}</definedName>
    <definedName name="ENGENHARIA_1" localSheetId="12" hidden="1">{#N/A,#N/A,FALSE,"MO (2)"}</definedName>
    <definedName name="ENGENHARIA_1" localSheetId="21" hidden="1">{#N/A,#N/A,FALSE,"MO (2)"}</definedName>
    <definedName name="ENGENHARIA_1" localSheetId="24" hidden="1">{#N/A,#N/A,FALSE,"MO (2)"}</definedName>
    <definedName name="ENGENHARIA_1" localSheetId="22" hidden="1">{#N/A,#N/A,FALSE,"MO (2)"}</definedName>
    <definedName name="ENGENHARIA_1" localSheetId="23" hidden="1">{#N/A,#N/A,FALSE,"MO (2)"}</definedName>
    <definedName name="ENGENHARIA_1" hidden="1">{#N/A,#N/A,FALSE,"MO (2)"}</definedName>
    <definedName name="entrada1" localSheetId="12">#REF!</definedName>
    <definedName name="entrada1" localSheetId="14">#REF!</definedName>
    <definedName name="entrada2" localSheetId="12">#REF!</definedName>
    <definedName name="entrada2" localSheetId="14">#REF!</definedName>
    <definedName name="ESC" localSheetId="12">#REF!</definedName>
    <definedName name="ESC_EMISS3_S" localSheetId="12">#REF!</definedName>
    <definedName name="Escavação" localSheetId="12">#REF!</definedName>
    <definedName name="escavmec" localSheetId="12">#REF!</definedName>
    <definedName name="escavmec" localSheetId="14">#REF!</definedName>
    <definedName name="ESCORAMENTO" localSheetId="12">#REF!</definedName>
    <definedName name="ESGOT_EMISS3_S" localSheetId="12">#REF!</definedName>
    <definedName name="ESGOTAMENTO" localSheetId="12">#REF!</definedName>
    <definedName name="Esquadrias" localSheetId="12">#REF!</definedName>
    <definedName name="EU" localSheetId="12" hidden="1">{#N/A,#N/A,FALSE,"MO (2)"}</definedName>
    <definedName name="EU" localSheetId="21" hidden="1">{#N/A,#N/A,FALSE,"MO (2)"}</definedName>
    <definedName name="EU" localSheetId="24" hidden="1">{#N/A,#N/A,FALSE,"MO (2)"}</definedName>
    <definedName name="EU" localSheetId="22" hidden="1">{#N/A,#N/A,FALSE,"MO (2)"}</definedName>
    <definedName name="EU" localSheetId="23" hidden="1">{#N/A,#N/A,FALSE,"MO (2)"}</definedName>
    <definedName name="EU" hidden="1">{#N/A,#N/A,FALSE,"MO (2)"}</definedName>
    <definedName name="EU_1" localSheetId="12" hidden="1">{#N/A,#N/A,FALSE,"MO (2)"}</definedName>
    <definedName name="EU_1" localSheetId="21" hidden="1">{#N/A,#N/A,FALSE,"MO (2)"}</definedName>
    <definedName name="EU_1" localSheetId="24" hidden="1">{#N/A,#N/A,FALSE,"MO (2)"}</definedName>
    <definedName name="EU_1" localSheetId="22" hidden="1">{#N/A,#N/A,FALSE,"MO (2)"}</definedName>
    <definedName name="EU_1" localSheetId="23" hidden="1">{#N/A,#N/A,FALSE,"MO (2)"}</definedName>
    <definedName name="EU_1" hidden="1">{#N/A,#N/A,FALSE,"MO (2)"}</definedName>
    <definedName name="EXA" localSheetId="14">'[6]PRO-08'!#REF!</definedName>
    <definedName name="Excel_BuiltIn_Print_Area_7" localSheetId="14">[11]reg_mec_fx_dm_!#REF!</definedName>
    <definedName name="EXER" localSheetId="12">#REF!</definedName>
    <definedName name="EXPU" localSheetId="12">#REF!</definedName>
    <definedName name="EXT" localSheetId="12">#REF!</definedName>
    <definedName name="EXT" localSheetId="14">#REF!</definedName>
    <definedName name="EXTA" localSheetId="12">#REF!</definedName>
    <definedName name="EXTENSÃO1" localSheetId="12">#REF!</definedName>
    <definedName name="Extenso" localSheetId="18">'ADM LOCAL'!Extenso</definedName>
    <definedName name="Extenso" localSheetId="15">BDI!Extenso</definedName>
    <definedName name="Extenso" localSheetId="17">'BDI DIF.'!Extenso</definedName>
    <definedName name="Extenso" localSheetId="16">'bdi dife.'!Extenso</definedName>
    <definedName name="Extenso" localSheetId="10">'CRONOGRAMA '!Extenso</definedName>
    <definedName name="Extenso" localSheetId="0">INS.N.DESON!Extenso</definedName>
    <definedName name="Extenso" localSheetId="19">'MAPA de Cotação'!Extenso</definedName>
    <definedName name="Extenso" localSheetId="14">Planilha1!Extenso</definedName>
    <definedName name="Extenso" localSheetId="24">QT.ARQUITETONICO!Extenso</definedName>
    <definedName name="Extenso" localSheetId="22">'QT.ARQUITETONICO (2)'!Extenso</definedName>
    <definedName name="Extenso" localSheetId="6">'RESUMO DO ORÇAMENTO'!Extenso</definedName>
    <definedName name="Extenso" localSheetId="1">SERV.N.DESON!Extenso</definedName>
    <definedName name="Extenso">'ADM LOCAL'!Extenso</definedName>
    <definedName name="F_01_120" localSheetId="12">#REF!</definedName>
    <definedName name="F_01_150" localSheetId="12">#REF!</definedName>
    <definedName name="F_01_180" localSheetId="12">#REF!</definedName>
    <definedName name="F_01_210" localSheetId="12">#REF!</definedName>
    <definedName name="F_01_240" localSheetId="12">#REF!</definedName>
    <definedName name="F_01_270" localSheetId="12">#REF!</definedName>
    <definedName name="F_01_30" localSheetId="12">#REF!</definedName>
    <definedName name="F_01_300" localSheetId="12">#REF!</definedName>
    <definedName name="F_01_330" localSheetId="12">#REF!</definedName>
    <definedName name="F_01_360" localSheetId="12">#REF!</definedName>
    <definedName name="F_01_390" localSheetId="12">#REF!</definedName>
    <definedName name="F_01_420" localSheetId="12">#REF!</definedName>
    <definedName name="F_01_450" localSheetId="12">#REF!</definedName>
    <definedName name="F_01_480" localSheetId="12">#REF!</definedName>
    <definedName name="F_01_510" localSheetId="12">#REF!</definedName>
    <definedName name="F_01_540" localSheetId="12">#REF!</definedName>
    <definedName name="F_01_570" localSheetId="12">#REF!</definedName>
    <definedName name="F_01_60" localSheetId="12">#REF!</definedName>
    <definedName name="F_01_600" localSheetId="12">#REF!</definedName>
    <definedName name="F_01_630" localSheetId="12">#REF!</definedName>
    <definedName name="F_01_660" localSheetId="12">#REF!</definedName>
    <definedName name="F_01_690" localSheetId="12">#REF!</definedName>
    <definedName name="F_01_720" localSheetId="12">#REF!</definedName>
    <definedName name="F_01_90" localSheetId="12">#REF!</definedName>
    <definedName name="F_02_120" localSheetId="12">#REF!</definedName>
    <definedName name="F_02_150" localSheetId="12">#REF!</definedName>
    <definedName name="F_02_180" localSheetId="12">#REF!</definedName>
    <definedName name="F_02_210" localSheetId="12">#REF!</definedName>
    <definedName name="F_02_240" localSheetId="12">#REF!</definedName>
    <definedName name="F_02_270" localSheetId="12">#REF!</definedName>
    <definedName name="F_02_30" localSheetId="12">#REF!</definedName>
    <definedName name="F_02_300" localSheetId="12">#REF!</definedName>
    <definedName name="F_02_330" localSheetId="12">#REF!</definedName>
    <definedName name="F_02_360" localSheetId="12">#REF!</definedName>
    <definedName name="F_02_390" localSheetId="12">#REF!</definedName>
    <definedName name="F_02_420" localSheetId="12">#REF!</definedName>
    <definedName name="F_02_450" localSheetId="12">#REF!</definedName>
    <definedName name="F_02_480" localSheetId="12">#REF!</definedName>
    <definedName name="F_02_510" localSheetId="12">#REF!</definedName>
    <definedName name="F_02_540" localSheetId="12">#REF!</definedName>
    <definedName name="F_02_570" localSheetId="12">#REF!</definedName>
    <definedName name="F_02_60" localSheetId="12">#REF!</definedName>
    <definedName name="F_02_600" localSheetId="12">#REF!</definedName>
    <definedName name="F_02_630" localSheetId="12">#REF!</definedName>
    <definedName name="F_02_660" localSheetId="12">#REF!</definedName>
    <definedName name="F_02_690" localSheetId="12">#REF!</definedName>
    <definedName name="F_02_720" localSheetId="12">#REF!</definedName>
    <definedName name="F_02_90" localSheetId="12">#REF!</definedName>
    <definedName name="F_03_120" localSheetId="12">#REF!</definedName>
    <definedName name="F_03_150" localSheetId="12">#REF!</definedName>
    <definedName name="F_03_180" localSheetId="12">#REF!</definedName>
    <definedName name="F_03_210" localSheetId="12">#REF!</definedName>
    <definedName name="F_03_240" localSheetId="12">#REF!</definedName>
    <definedName name="F_03_270" localSheetId="12">#REF!</definedName>
    <definedName name="F_03_30" localSheetId="12">#REF!</definedName>
    <definedName name="F_03_300" localSheetId="12">#REF!</definedName>
    <definedName name="F_03_330" localSheetId="12">#REF!</definedName>
    <definedName name="F_03_360" localSheetId="12">#REF!</definedName>
    <definedName name="F_03_390" localSheetId="12">#REF!</definedName>
    <definedName name="F_03_420" localSheetId="12">#REF!</definedName>
    <definedName name="F_03_450" localSheetId="12">#REF!</definedName>
    <definedName name="F_03_480" localSheetId="12">#REF!</definedName>
    <definedName name="F_03_510" localSheetId="12">#REF!</definedName>
    <definedName name="F_03_540" localSheetId="12">#REF!</definedName>
    <definedName name="F_03_570" localSheetId="12">#REF!</definedName>
    <definedName name="F_03_60" localSheetId="12">#REF!</definedName>
    <definedName name="F_03_600" localSheetId="12">#REF!</definedName>
    <definedName name="F_03_630" localSheetId="12">#REF!</definedName>
    <definedName name="F_03_660" localSheetId="12">#REF!</definedName>
    <definedName name="F_03_690" localSheetId="12">#REF!</definedName>
    <definedName name="F_03_720" localSheetId="12">#REF!</definedName>
    <definedName name="F_03_90" localSheetId="12">#REF!</definedName>
    <definedName name="F_04_120" localSheetId="12">#REF!</definedName>
    <definedName name="F_04_150" localSheetId="12">#REF!</definedName>
    <definedName name="F_04_180" localSheetId="12">#REF!</definedName>
    <definedName name="F_04_210" localSheetId="12">#REF!</definedName>
    <definedName name="F_04_240" localSheetId="12">#REF!</definedName>
    <definedName name="F_04_270" localSheetId="12">#REF!</definedName>
    <definedName name="F_04_30" localSheetId="12">#REF!</definedName>
    <definedName name="F_04_300" localSheetId="12">#REF!</definedName>
    <definedName name="F_04_330" localSheetId="12">#REF!</definedName>
    <definedName name="F_04_360" localSheetId="12">#REF!</definedName>
    <definedName name="F_04_390" localSheetId="12">#REF!</definedName>
    <definedName name="F_04_420" localSheetId="12">#REF!</definedName>
    <definedName name="F_04_450" localSheetId="12">#REF!</definedName>
    <definedName name="F_04_480" localSheetId="12">#REF!</definedName>
    <definedName name="F_04_510" localSheetId="12">#REF!</definedName>
    <definedName name="F_04_540" localSheetId="12">#REF!</definedName>
    <definedName name="F_04_570" localSheetId="12">#REF!</definedName>
    <definedName name="F_04_60" localSheetId="12">#REF!</definedName>
    <definedName name="F_04_600" localSheetId="12">#REF!</definedName>
    <definedName name="F_04_630" localSheetId="12">#REF!</definedName>
    <definedName name="F_04_660" localSheetId="12">#REF!</definedName>
    <definedName name="F_04_690" localSheetId="12">#REF!</definedName>
    <definedName name="F_04_720" localSheetId="12">#REF!</definedName>
    <definedName name="F_04_90" localSheetId="12">#REF!</definedName>
    <definedName name="F_05_120" localSheetId="12">#REF!</definedName>
    <definedName name="F_05_150" localSheetId="12">#REF!</definedName>
    <definedName name="F_05_180" localSheetId="12">#REF!</definedName>
    <definedName name="F_05_210" localSheetId="12">#REF!</definedName>
    <definedName name="F_05_240" localSheetId="12">#REF!</definedName>
    <definedName name="F_05_270" localSheetId="12">#REF!</definedName>
    <definedName name="F_05_30" localSheetId="12">#REF!</definedName>
    <definedName name="F_05_300" localSheetId="12">#REF!</definedName>
    <definedName name="F_05_330" localSheetId="12">#REF!</definedName>
    <definedName name="F_05_360" localSheetId="12">#REF!</definedName>
    <definedName name="F_05_390" localSheetId="12">#REF!</definedName>
    <definedName name="F_05_420" localSheetId="12">#REF!</definedName>
    <definedName name="F_05_450" localSheetId="12">#REF!</definedName>
    <definedName name="F_05_480" localSheetId="12">#REF!</definedName>
    <definedName name="F_05_510" localSheetId="12">#REF!</definedName>
    <definedName name="F_05_540" localSheetId="12">#REF!</definedName>
    <definedName name="F_05_570" localSheetId="12">#REF!</definedName>
    <definedName name="F_05_60" localSheetId="12">#REF!</definedName>
    <definedName name="F_05_600" localSheetId="12">#REF!</definedName>
    <definedName name="F_05_630" localSheetId="12">#REF!</definedName>
    <definedName name="F_05_660" localSheetId="12">#REF!</definedName>
    <definedName name="F_05_690" localSheetId="12">#REF!</definedName>
    <definedName name="F_05_720" localSheetId="12">#REF!</definedName>
    <definedName name="F_05_90" localSheetId="12">#REF!</definedName>
    <definedName name="F_06_120" localSheetId="12">#REF!</definedName>
    <definedName name="F_06_150" localSheetId="12">#REF!</definedName>
    <definedName name="F_06_180" localSheetId="12">#REF!</definedName>
    <definedName name="F_06_210" localSheetId="12">#REF!</definedName>
    <definedName name="F_06_240" localSheetId="12">#REF!</definedName>
    <definedName name="F_06_270" localSheetId="12">#REF!</definedName>
    <definedName name="F_06_30" localSheetId="12">#REF!</definedName>
    <definedName name="F_06_300" localSheetId="12">#REF!</definedName>
    <definedName name="F_06_330" localSheetId="12">#REF!</definedName>
    <definedName name="F_06_360" localSheetId="12">#REF!</definedName>
    <definedName name="F_06_390" localSheetId="12">#REF!</definedName>
    <definedName name="F_06_420" localSheetId="12">#REF!</definedName>
    <definedName name="F_06_450" localSheetId="12">#REF!</definedName>
    <definedName name="F_06_480" localSheetId="12">#REF!</definedName>
    <definedName name="F_06_510" localSheetId="12">#REF!</definedName>
    <definedName name="F_06_540" localSheetId="12">#REF!</definedName>
    <definedName name="F_06_570" localSheetId="12">#REF!</definedName>
    <definedName name="F_06_60" localSheetId="12">#REF!</definedName>
    <definedName name="F_06_600" localSheetId="12">#REF!</definedName>
    <definedName name="F_06_630" localSheetId="12">#REF!</definedName>
    <definedName name="F_06_660" localSheetId="12">#REF!</definedName>
    <definedName name="F_06_690" localSheetId="12">#REF!</definedName>
    <definedName name="F_06_720" localSheetId="12">#REF!</definedName>
    <definedName name="F_06_90" localSheetId="12">#REF!</definedName>
    <definedName name="F_07_120" localSheetId="12">#REF!</definedName>
    <definedName name="F_07_150" localSheetId="12">#REF!</definedName>
    <definedName name="F_07_180" localSheetId="12">#REF!</definedName>
    <definedName name="F_07_210" localSheetId="12">#REF!</definedName>
    <definedName name="F_07_240" localSheetId="12">#REF!</definedName>
    <definedName name="F_07_270" localSheetId="12">#REF!</definedName>
    <definedName name="F_07_30" localSheetId="12">#REF!</definedName>
    <definedName name="F_07_300" localSheetId="12">#REF!</definedName>
    <definedName name="F_07_330" localSheetId="12">#REF!</definedName>
    <definedName name="F_07_360" localSheetId="12">#REF!</definedName>
    <definedName name="F_07_390" localSheetId="12">#REF!</definedName>
    <definedName name="F_07_420" localSheetId="12">#REF!</definedName>
    <definedName name="F_07_450" localSheetId="12">#REF!</definedName>
    <definedName name="F_07_480" localSheetId="12">#REF!</definedName>
    <definedName name="F_07_510" localSheetId="12">#REF!</definedName>
    <definedName name="F_07_540" localSheetId="12">#REF!</definedName>
    <definedName name="F_07_570" localSheetId="12">#REF!</definedName>
    <definedName name="F_07_60" localSheetId="12">#REF!</definedName>
    <definedName name="F_07_600" localSheetId="12">#REF!</definedName>
    <definedName name="F_07_630" localSheetId="12">#REF!</definedName>
    <definedName name="F_07_660" localSheetId="12">#REF!</definedName>
    <definedName name="F_07_690" localSheetId="12">#REF!</definedName>
    <definedName name="F_07_720" localSheetId="12">#REF!</definedName>
    <definedName name="F_07_90" localSheetId="12">#REF!</definedName>
    <definedName name="F_08_120" localSheetId="12">#REF!</definedName>
    <definedName name="F_08_150" localSheetId="12">#REF!</definedName>
    <definedName name="F_08_180" localSheetId="12">#REF!</definedName>
    <definedName name="F_08_210" localSheetId="12">#REF!</definedName>
    <definedName name="F_08_240" localSheetId="12">#REF!</definedName>
    <definedName name="F_08_270" localSheetId="12">#REF!</definedName>
    <definedName name="F_08_30" localSheetId="12">#REF!</definedName>
    <definedName name="F_08_300" localSheetId="12">#REF!</definedName>
    <definedName name="F_08_330" localSheetId="12">#REF!</definedName>
    <definedName name="F_08_360" localSheetId="12">#REF!</definedName>
    <definedName name="F_08_390" localSheetId="12">#REF!</definedName>
    <definedName name="F_08_420" localSheetId="12">#REF!</definedName>
    <definedName name="F_08_450" localSheetId="12">#REF!</definedName>
    <definedName name="F_08_480" localSheetId="12">#REF!</definedName>
    <definedName name="F_08_510" localSheetId="12">#REF!</definedName>
    <definedName name="F_08_540" localSheetId="12">#REF!</definedName>
    <definedName name="F_08_570" localSheetId="12">#REF!</definedName>
    <definedName name="F_08_60" localSheetId="12">#REF!</definedName>
    <definedName name="F_08_600" localSheetId="12">#REF!</definedName>
    <definedName name="F_08_630" localSheetId="12">#REF!</definedName>
    <definedName name="F_08_660" localSheetId="12">#REF!</definedName>
    <definedName name="F_08_690" localSheetId="12">#REF!</definedName>
    <definedName name="F_08_720" localSheetId="12">#REF!</definedName>
    <definedName name="F_08_90" localSheetId="12">#REF!</definedName>
    <definedName name="F_09_120" localSheetId="12">#REF!</definedName>
    <definedName name="F_09_150" localSheetId="12">#REF!</definedName>
    <definedName name="F_09_180" localSheetId="12">#REF!</definedName>
    <definedName name="F_09_210" localSheetId="12">#REF!</definedName>
    <definedName name="F_09_240" localSheetId="12">#REF!</definedName>
    <definedName name="F_09_270" localSheetId="12">#REF!</definedName>
    <definedName name="F_09_30" localSheetId="12">#REF!</definedName>
    <definedName name="F_09_300" localSheetId="12">#REF!</definedName>
    <definedName name="F_09_330" localSheetId="12">#REF!</definedName>
    <definedName name="F_09_360" localSheetId="12">#REF!</definedName>
    <definedName name="F_09_390" localSheetId="12">#REF!</definedName>
    <definedName name="F_09_420" localSheetId="12">#REF!</definedName>
    <definedName name="F_09_450" localSheetId="12">#REF!</definedName>
    <definedName name="F_09_480" localSheetId="12">#REF!</definedName>
    <definedName name="F_09_510" localSheetId="12">#REF!</definedName>
    <definedName name="F_09_540" localSheetId="12">#REF!</definedName>
    <definedName name="F_09_570" localSheetId="12">#REF!</definedName>
    <definedName name="F_09_60" localSheetId="12">#REF!</definedName>
    <definedName name="F_09_600" localSheetId="12">#REF!</definedName>
    <definedName name="F_09_630" localSheetId="12">#REF!</definedName>
    <definedName name="F_09_660" localSheetId="12">#REF!</definedName>
    <definedName name="F_09_690" localSheetId="12">#REF!</definedName>
    <definedName name="F_09_720" localSheetId="12">#REF!</definedName>
    <definedName name="F_09_90" localSheetId="12">#REF!</definedName>
    <definedName name="F_10_120" localSheetId="12">#REF!</definedName>
    <definedName name="F_10_150" localSheetId="12">#REF!</definedName>
    <definedName name="F_10_180" localSheetId="12">#REF!</definedName>
    <definedName name="F_10_210" localSheetId="12">#REF!</definedName>
    <definedName name="F_10_240" localSheetId="12">#REF!</definedName>
    <definedName name="F_10_270" localSheetId="12">#REF!</definedName>
    <definedName name="F_10_30" localSheetId="12">#REF!</definedName>
    <definedName name="F_10_300" localSheetId="12">#REF!</definedName>
    <definedName name="F_10_330" localSheetId="12">#REF!</definedName>
    <definedName name="F_10_360" localSheetId="12">#REF!</definedName>
    <definedName name="F_10_390" localSheetId="12">#REF!</definedName>
    <definedName name="F_10_420" localSheetId="12">#REF!</definedName>
    <definedName name="F_10_450" localSheetId="12">#REF!</definedName>
    <definedName name="F_10_480" localSheetId="12">#REF!</definedName>
    <definedName name="F_10_510" localSheetId="12">#REF!</definedName>
    <definedName name="F_10_540" localSheetId="12">#REF!</definedName>
    <definedName name="F_10_570" localSheetId="12">#REF!</definedName>
    <definedName name="F_10_60" localSheetId="12">#REF!</definedName>
    <definedName name="F_10_600" localSheetId="12">#REF!</definedName>
    <definedName name="F_10_630" localSheetId="12">#REF!</definedName>
    <definedName name="F_10_660" localSheetId="12">#REF!</definedName>
    <definedName name="F_10_690" localSheetId="12">#REF!</definedName>
    <definedName name="F_10_720" localSheetId="12">#REF!</definedName>
    <definedName name="F_10_90" localSheetId="12">#REF!</definedName>
    <definedName name="F_11_120" localSheetId="12">#REF!</definedName>
    <definedName name="F_11_150" localSheetId="12">#REF!</definedName>
    <definedName name="F_11_180" localSheetId="12">#REF!</definedName>
    <definedName name="F_11_210" localSheetId="12">#REF!</definedName>
    <definedName name="F_11_240" localSheetId="12">#REF!</definedName>
    <definedName name="F_11_270" localSheetId="12">#REF!</definedName>
    <definedName name="F_11_30" localSheetId="12">#REF!</definedName>
    <definedName name="F_11_300" localSheetId="12">#REF!</definedName>
    <definedName name="F_11_330" localSheetId="12">#REF!</definedName>
    <definedName name="F_11_360" localSheetId="12">#REF!</definedName>
    <definedName name="F_11_390" localSheetId="12">#REF!</definedName>
    <definedName name="F_11_420" localSheetId="12">#REF!</definedName>
    <definedName name="F_11_450" localSheetId="12">#REF!</definedName>
    <definedName name="F_11_480" localSheetId="12">#REF!</definedName>
    <definedName name="F_11_510" localSheetId="12">#REF!</definedName>
    <definedName name="F_11_540" localSheetId="12">#REF!</definedName>
    <definedName name="F_11_570" localSheetId="12">#REF!</definedName>
    <definedName name="F_11_60" localSheetId="12">#REF!</definedName>
    <definedName name="F_11_600" localSheetId="12">#REF!</definedName>
    <definedName name="F_11_630" localSheetId="12">#REF!</definedName>
    <definedName name="F_11_660" localSheetId="12">#REF!</definedName>
    <definedName name="F_11_690" localSheetId="12">#REF!</definedName>
    <definedName name="F_11_720" localSheetId="12">#REF!</definedName>
    <definedName name="F_11_90" localSheetId="12">#REF!</definedName>
    <definedName name="F_12_120" localSheetId="12">#REF!</definedName>
    <definedName name="F_12_150" localSheetId="12">#REF!</definedName>
    <definedName name="F_12_180" localSheetId="12">#REF!</definedName>
    <definedName name="F_12_210" localSheetId="12">#REF!</definedName>
    <definedName name="F_12_240" localSheetId="12">#REF!</definedName>
    <definedName name="F_12_270" localSheetId="12">#REF!</definedName>
    <definedName name="F_12_30" localSheetId="12">#REF!</definedName>
    <definedName name="F_12_300" localSheetId="12">#REF!</definedName>
    <definedName name="F_12_330" localSheetId="12">#REF!</definedName>
    <definedName name="F_12_360" localSheetId="12">#REF!</definedName>
    <definedName name="F_12_390" localSheetId="12">#REF!</definedName>
    <definedName name="F_12_420" localSheetId="12">#REF!</definedName>
    <definedName name="F_12_450" localSheetId="12">#REF!</definedName>
    <definedName name="F_12_480" localSheetId="12">#REF!</definedName>
    <definedName name="F_12_510" localSheetId="12">#REF!</definedName>
    <definedName name="F_12_540" localSheetId="12">#REF!</definedName>
    <definedName name="F_12_570" localSheetId="12">#REF!</definedName>
    <definedName name="F_12_60" localSheetId="12">#REF!</definedName>
    <definedName name="F_12_600" localSheetId="12">#REF!</definedName>
    <definedName name="F_12_630" localSheetId="12">#REF!</definedName>
    <definedName name="F_12_660" localSheetId="12">#REF!</definedName>
    <definedName name="F_12_690" localSheetId="12">#REF!</definedName>
    <definedName name="F_12_720" localSheetId="12">#REF!</definedName>
    <definedName name="F_12_90" localSheetId="12">#REF!</definedName>
    <definedName name="F_13_120" localSheetId="12">#REF!</definedName>
    <definedName name="F_13_150" localSheetId="12">#REF!</definedName>
    <definedName name="F_13_180" localSheetId="12">#REF!</definedName>
    <definedName name="F_13_210" localSheetId="12">#REF!</definedName>
    <definedName name="F_13_240" localSheetId="12">#REF!</definedName>
    <definedName name="F_13_270" localSheetId="12">#REF!</definedName>
    <definedName name="F_13_30" localSheetId="12">#REF!</definedName>
    <definedName name="F_13_300" localSheetId="12">#REF!</definedName>
    <definedName name="F_13_330" localSheetId="12">#REF!</definedName>
    <definedName name="F_13_360" localSheetId="12">#REF!</definedName>
    <definedName name="F_13_390" localSheetId="12">#REF!</definedName>
    <definedName name="F_13_420" localSheetId="12">#REF!</definedName>
    <definedName name="F_13_450" localSheetId="12">#REF!</definedName>
    <definedName name="F_13_480" localSheetId="12">#REF!</definedName>
    <definedName name="F_13_510" localSheetId="12">#REF!</definedName>
    <definedName name="F_13_540" localSheetId="12">#REF!</definedName>
    <definedName name="F_13_570" localSheetId="12">#REF!</definedName>
    <definedName name="F_13_60" localSheetId="12">#REF!</definedName>
    <definedName name="F_13_600" localSheetId="12">#REF!</definedName>
    <definedName name="F_13_630" localSheetId="12">#REF!</definedName>
    <definedName name="F_13_660" localSheetId="12">#REF!</definedName>
    <definedName name="F_13_690" localSheetId="12">#REF!</definedName>
    <definedName name="F_13_720" localSheetId="12">#REF!</definedName>
    <definedName name="F_13_90" localSheetId="12">#REF!</definedName>
    <definedName name="F_14_120" localSheetId="12">#REF!</definedName>
    <definedName name="F_14_150" localSheetId="12">#REF!</definedName>
    <definedName name="F_14_180" localSheetId="12">#REF!</definedName>
    <definedName name="F_14_210" localSheetId="12">#REF!</definedName>
    <definedName name="F_14_240" localSheetId="12">#REF!</definedName>
    <definedName name="F_14_270" localSheetId="12">#REF!</definedName>
    <definedName name="F_14_30" localSheetId="12">#REF!</definedName>
    <definedName name="F_14_300" localSheetId="12">#REF!</definedName>
    <definedName name="F_14_330" localSheetId="12">#REF!</definedName>
    <definedName name="F_14_360" localSheetId="12">#REF!</definedName>
    <definedName name="F_14_390" localSheetId="12">#REF!</definedName>
    <definedName name="F_14_420" localSheetId="12">#REF!</definedName>
    <definedName name="F_14_450" localSheetId="12">#REF!</definedName>
    <definedName name="F_14_480" localSheetId="12">#REF!</definedName>
    <definedName name="F_14_510" localSheetId="12">#REF!</definedName>
    <definedName name="F_14_540" localSheetId="12">#REF!</definedName>
    <definedName name="F_14_570" localSheetId="12">#REF!</definedName>
    <definedName name="F_14_60" localSheetId="12">#REF!</definedName>
    <definedName name="F_14_600" localSheetId="12">#REF!</definedName>
    <definedName name="F_14_630" localSheetId="12">#REF!</definedName>
    <definedName name="F_14_660" localSheetId="12">#REF!</definedName>
    <definedName name="F_14_690" localSheetId="12">#REF!</definedName>
    <definedName name="F_14_720" localSheetId="12">#REF!</definedName>
    <definedName name="F_14_90" localSheetId="12">#REF!</definedName>
    <definedName name="F_15_120" localSheetId="12">#REF!</definedName>
    <definedName name="F_15_150" localSheetId="12">#REF!</definedName>
    <definedName name="F_15_180" localSheetId="12">#REF!</definedName>
    <definedName name="F_15_210" localSheetId="12">#REF!</definedName>
    <definedName name="F_15_240" localSheetId="12">#REF!</definedName>
    <definedName name="F_15_270" localSheetId="12">#REF!</definedName>
    <definedName name="F_15_30" localSheetId="12">#REF!</definedName>
    <definedName name="F_15_300" localSheetId="12">#REF!</definedName>
    <definedName name="F_15_330" localSheetId="12">#REF!</definedName>
    <definedName name="F_15_360" localSheetId="12">#REF!</definedName>
    <definedName name="F_15_390" localSheetId="12">#REF!</definedName>
    <definedName name="F_15_420" localSheetId="12">#REF!</definedName>
    <definedName name="F_15_450" localSheetId="12">#REF!</definedName>
    <definedName name="F_15_480" localSheetId="12">#REF!</definedName>
    <definedName name="F_15_510" localSheetId="12">#REF!</definedName>
    <definedName name="F_15_540" localSheetId="12">#REF!</definedName>
    <definedName name="F_15_570" localSheetId="12">#REF!</definedName>
    <definedName name="F_15_60" localSheetId="12">#REF!</definedName>
    <definedName name="F_15_600" localSheetId="12">#REF!</definedName>
    <definedName name="F_15_630" localSheetId="12">#REF!</definedName>
    <definedName name="F_15_660" localSheetId="12">#REF!</definedName>
    <definedName name="F_15_690" localSheetId="12">#REF!</definedName>
    <definedName name="F_15_720" localSheetId="12">#REF!</definedName>
    <definedName name="F_15_90" localSheetId="12">#REF!</definedName>
    <definedName name="FAT" localSheetId="14">#REF!</definedName>
    <definedName name="FATOR" localSheetId="12">#REF!</definedName>
    <definedName name="fator100" localSheetId="12">#REF!</definedName>
    <definedName name="fator100" localSheetId="14">#REF!</definedName>
    <definedName name="FATOR2" localSheetId="12">#REF!</definedName>
    <definedName name="fator50" localSheetId="12">#REF!</definedName>
    <definedName name="fator50" localSheetId="14">#REF!</definedName>
    <definedName name="fc1a" localSheetId="14">'[6]PRO-08'!#REF!</definedName>
    <definedName name="FC2A" localSheetId="14">'[6]PRO-08'!#REF!</definedName>
    <definedName name="FC3A" localSheetId="14">'[6]PRO-08'!#REF!</definedName>
    <definedName name="FCT" localSheetId="14">#REF!</definedName>
    <definedName name="Ferro_CA60" localSheetId="12">#REF!</definedName>
    <definedName name="ffg" localSheetId="12" hidden="1">{#N/A,#N/A,FALSE,"MO (2)"}</definedName>
    <definedName name="ffg" localSheetId="21" hidden="1">{#N/A,#N/A,FALSE,"MO (2)"}</definedName>
    <definedName name="ffg" localSheetId="24" hidden="1">{#N/A,#N/A,FALSE,"MO (2)"}</definedName>
    <definedName name="ffg" localSheetId="22" hidden="1">{#N/A,#N/A,FALSE,"MO (2)"}</definedName>
    <definedName name="ffg" localSheetId="23" hidden="1">{#N/A,#N/A,FALSE,"MO (2)"}</definedName>
    <definedName name="ffg" hidden="1">{#N/A,#N/A,FALSE,"MO (2)"}</definedName>
    <definedName name="ffg_1" localSheetId="12" hidden="1">{#N/A,#N/A,FALSE,"MO (2)"}</definedName>
    <definedName name="ffg_1" localSheetId="21" hidden="1">{#N/A,#N/A,FALSE,"MO (2)"}</definedName>
    <definedName name="ffg_1" localSheetId="24" hidden="1">{#N/A,#N/A,FALSE,"MO (2)"}</definedName>
    <definedName name="ffg_1" localSheetId="22" hidden="1">{#N/A,#N/A,FALSE,"MO (2)"}</definedName>
    <definedName name="ffg_1" localSheetId="23" hidden="1">{#N/A,#N/A,FALSE,"MO (2)"}</definedName>
    <definedName name="ffg_1" hidden="1">{#N/A,#N/A,FALSE,"MO (2)"}</definedName>
    <definedName name="fghji" localSheetId="12" hidden="1">{#N/A,#N/A,FALSE,"MO (2)"}</definedName>
    <definedName name="fghji" localSheetId="21" hidden="1">{#N/A,#N/A,FALSE,"MO (2)"}</definedName>
    <definedName name="fghji" localSheetId="24" hidden="1">{#N/A,#N/A,FALSE,"MO (2)"}</definedName>
    <definedName name="fghji" localSheetId="22" hidden="1">{#N/A,#N/A,FALSE,"MO (2)"}</definedName>
    <definedName name="fghji" localSheetId="23" hidden="1">{#N/A,#N/A,FALSE,"MO (2)"}</definedName>
    <definedName name="fghji" hidden="1">{#N/A,#N/A,FALSE,"MO (2)"}</definedName>
    <definedName name="fghji_1" localSheetId="12" hidden="1">{#N/A,#N/A,FALSE,"MO (2)"}</definedName>
    <definedName name="fghji_1" localSheetId="21" hidden="1">{#N/A,#N/A,FALSE,"MO (2)"}</definedName>
    <definedName name="fghji_1" localSheetId="24" hidden="1">{#N/A,#N/A,FALSE,"MO (2)"}</definedName>
    <definedName name="fghji_1" localSheetId="22" hidden="1">{#N/A,#N/A,FALSE,"MO (2)"}</definedName>
    <definedName name="fghji_1" localSheetId="23" hidden="1">{#N/A,#N/A,FALSE,"MO (2)"}</definedName>
    <definedName name="fghji_1" hidden="1">{#N/A,#N/A,FALSE,"MO (2)"}</definedName>
    <definedName name="Filtro" localSheetId="12">#REF!</definedName>
    <definedName name="fir" localSheetId="12">#REF!</definedName>
    <definedName name="FIRMA" localSheetId="12">#REF!</definedName>
    <definedName name="FIRMA1" localSheetId="12">#REF!</definedName>
    <definedName name="FIRMA2" localSheetId="12">#REF!</definedName>
    <definedName name="FIRMA3" localSheetId="12">#REF!</definedName>
    <definedName name="FOG" localSheetId="12">#REF!</definedName>
    <definedName name="fog" localSheetId="14">[10]TSD!#REF!</definedName>
    <definedName name="FORN_ACESS_EMISS" localSheetId="12">#REF!</definedName>
    <definedName name="FORN_ACESS_EMISS2_M" localSheetId="12">#REF!</definedName>
    <definedName name="FORN_ACESS_EMISS3_M" localSheetId="12">#REF!</definedName>
    <definedName name="FORN_ACESS_REDE_COL" localSheetId="12">#REF!</definedName>
    <definedName name="FORN_ACESSÓRIOS" localSheetId="12">#REF!</definedName>
    <definedName name="FORN_CON_EMISS3_M" localSheetId="12">#REF!</definedName>
    <definedName name="FORN_CONEX" localSheetId="12">#REF!</definedName>
    <definedName name="FORN_CONEX_EMISS" localSheetId="12">#REF!</definedName>
    <definedName name="FORN_CONEX_PEÇAS" localSheetId="12">#REF!</definedName>
    <definedName name="FORN_PEÇAS_EMISS2_M" localSheetId="12">#REF!</definedName>
    <definedName name="FORN_TUB_EMISS" localSheetId="12">#REF!</definedName>
    <definedName name="FORN_TUB_EMISS2_M" localSheetId="12">#REF!</definedName>
    <definedName name="FORN_TUB_EMISS3_M" localSheetId="12">#REF!</definedName>
    <definedName name="FORN_TUB_REDE_COL" localSheetId="12">#REF!</definedName>
    <definedName name="FORN_TUBU" localSheetId="12">#REF!</definedName>
    <definedName name="fornecer" localSheetId="12">#REF!</definedName>
    <definedName name="Fundação" localSheetId="12">#REF!</definedName>
    <definedName name="fx_horiz" localSheetId="12">#REF!</definedName>
    <definedName name="fx_horiz" localSheetId="14">#REF!</definedName>
    <definedName name="G_01" localSheetId="12">#REF!</definedName>
    <definedName name="G_02" localSheetId="12">#REF!</definedName>
    <definedName name="G_03" localSheetId="12">#REF!</definedName>
    <definedName name="G_04" localSheetId="12">#REF!</definedName>
    <definedName name="G_05" localSheetId="12">#REF!</definedName>
    <definedName name="G_06" localSheetId="12">#REF!</definedName>
    <definedName name="G_07" localSheetId="12">#REF!</definedName>
    <definedName name="G_08" localSheetId="12">#REF!</definedName>
    <definedName name="G_09" localSheetId="12">#REF!</definedName>
    <definedName name="G_10" localSheetId="12">#REF!</definedName>
    <definedName name="G_11" localSheetId="12">#REF!</definedName>
    <definedName name="G_12" localSheetId="12">#REF!</definedName>
    <definedName name="G_13" localSheetId="12">#REF!</definedName>
    <definedName name="G_14" localSheetId="12">#REF!</definedName>
    <definedName name="G_15" localSheetId="12">#REF!</definedName>
    <definedName name="G_16" localSheetId="12">#REF!</definedName>
    <definedName name="G_17" localSheetId="12">#REF!</definedName>
    <definedName name="G_18" localSheetId="12">#REF!</definedName>
    <definedName name="G_19" localSheetId="12">#REF!</definedName>
    <definedName name="G_20" localSheetId="12">#REF!</definedName>
    <definedName name="G_21" localSheetId="12">#REF!</definedName>
    <definedName name="G_22" localSheetId="12">#REF!</definedName>
    <definedName name="G_23" localSheetId="12">#REF!</definedName>
    <definedName name="G_24" localSheetId="12">#REF!</definedName>
    <definedName name="G_25" localSheetId="12">#REF!</definedName>
    <definedName name="GASOLINA" localSheetId="12">#REF!</definedName>
    <definedName name="GD" localSheetId="12">'[12]QUADRO 04 - PLANILHAS PREÇOS'!#REF!</definedName>
    <definedName name="geral" localSheetId="12">#REF!</definedName>
    <definedName name="gfgh" localSheetId="12" hidden="1">{#N/A,#N/A,FALSE,"MO (2)"}</definedName>
    <definedName name="gfgh" localSheetId="21" hidden="1">{#N/A,#N/A,FALSE,"MO (2)"}</definedName>
    <definedName name="gfgh" localSheetId="24" hidden="1">{#N/A,#N/A,FALSE,"MO (2)"}</definedName>
    <definedName name="gfgh" localSheetId="22" hidden="1">{#N/A,#N/A,FALSE,"MO (2)"}</definedName>
    <definedName name="gfgh" localSheetId="23" hidden="1">{#N/A,#N/A,FALSE,"MO (2)"}</definedName>
    <definedName name="gfgh" hidden="1">{#N/A,#N/A,FALSE,"MO (2)"}</definedName>
    <definedName name="gfgh_1" localSheetId="12" hidden="1">{#N/A,#N/A,FALSE,"MO (2)"}</definedName>
    <definedName name="gfgh_1" localSheetId="21" hidden="1">{#N/A,#N/A,FALSE,"MO (2)"}</definedName>
    <definedName name="gfgh_1" localSheetId="24" hidden="1">{#N/A,#N/A,FALSE,"MO (2)"}</definedName>
    <definedName name="gfgh_1" localSheetId="22" hidden="1">{#N/A,#N/A,FALSE,"MO (2)"}</definedName>
    <definedName name="gfgh_1" localSheetId="23" hidden="1">{#N/A,#N/A,FALSE,"MO (2)"}</definedName>
    <definedName name="gfgh_1" hidden="1">{#N/A,#N/A,FALSE,"MO (2)"}</definedName>
    <definedName name="GRAMA" localSheetId="12">'[12]QUADRO 04 - PLANILHAS PREÇOS'!#REF!</definedName>
    <definedName name="GRAMA" localSheetId="14">#REF!</definedName>
    <definedName name="grama_mudas" localSheetId="12">#REF!</definedName>
    <definedName name="grama_mudas" localSheetId="14">#REF!</definedName>
    <definedName name="_xlnm.Recorder" localSheetId="12">#REF!</definedName>
    <definedName name="Guias" localSheetId="12">#REF!</definedName>
    <definedName name="hi" localSheetId="14">#REF!</definedName>
    <definedName name="IM" localSheetId="14">#REF!</definedName>
    <definedName name="IND" localSheetId="14">#REF!</definedName>
    <definedName name="INDI" localSheetId="12">#REF!</definedName>
    <definedName name="indi_33" localSheetId="12">#REF!</definedName>
    <definedName name="indi_33" localSheetId="14">#REF!</definedName>
    <definedName name="INDI22" localSheetId="12">#REF!</definedName>
    <definedName name="INDI22" localSheetId="14">#REF!</definedName>
    <definedName name="indice_2" localSheetId="12">#REF!</definedName>
    <definedName name="INDICEI1" localSheetId="12">#REF!</definedName>
    <definedName name="INDICES" localSheetId="14">#REF!:OFFSET(#REF!,-1,0)</definedName>
    <definedName name="INDICES" localSheetId="22">#REF!:OFFSET(#REF!,-1,0)</definedName>
    <definedName name="inic" localSheetId="12">#REF!</definedName>
    <definedName name="inic" localSheetId="14">#REF!</definedName>
    <definedName name="Inst_elétricas" localSheetId="12">#REF!</definedName>
    <definedName name="Inst_hidráulicas" localSheetId="12">#REF!</definedName>
    <definedName name="INST_PROVISÓRIAS" localSheetId="12">#REF!</definedName>
    <definedName name="Inst_sanitárias" localSheetId="12">#REF!</definedName>
    <definedName name="JAZ" localSheetId="12">#REF!</definedName>
    <definedName name="jkhjkjkg" localSheetId="12" hidden="1">{#N/A,#N/A,FALSE,"MO (2)"}</definedName>
    <definedName name="jkhjkjkg" localSheetId="21" hidden="1">{#N/A,#N/A,FALSE,"MO (2)"}</definedName>
    <definedName name="jkhjkjkg" localSheetId="24" hidden="1">{#N/A,#N/A,FALSE,"MO (2)"}</definedName>
    <definedName name="jkhjkjkg" localSheetId="22" hidden="1">{#N/A,#N/A,FALSE,"MO (2)"}</definedName>
    <definedName name="jkhjkjkg" localSheetId="23" hidden="1">{#N/A,#N/A,FALSE,"MO (2)"}</definedName>
    <definedName name="jkhjkjkg" hidden="1">{#N/A,#N/A,FALSE,"MO (2)"}</definedName>
    <definedName name="jkhjkjkg_1" localSheetId="12" hidden="1">{#N/A,#N/A,FALSE,"MO (2)"}</definedName>
    <definedName name="jkhjkjkg_1" localSheetId="21" hidden="1">{#N/A,#N/A,FALSE,"MO (2)"}</definedName>
    <definedName name="jkhjkjkg_1" localSheetId="24" hidden="1">{#N/A,#N/A,FALSE,"MO (2)"}</definedName>
    <definedName name="jkhjkjkg_1" localSheetId="22" hidden="1">{#N/A,#N/A,FALSE,"MO (2)"}</definedName>
    <definedName name="jkhjkjkg_1" localSheetId="23" hidden="1">{#N/A,#N/A,FALSE,"MO (2)"}</definedName>
    <definedName name="jkhjkjkg_1" hidden="1">{#N/A,#N/A,FALSE,"MO (2)"}</definedName>
    <definedName name="kdren" localSheetId="12">#REF!</definedName>
    <definedName name="kdren" localSheetId="14">#REF!</definedName>
    <definedName name="kdrena" localSheetId="12">#REF!</definedName>
    <definedName name="kdrena" localSheetId="14">#REF!</definedName>
    <definedName name="Km" localSheetId="12">#REF!</definedName>
    <definedName name="koae" localSheetId="12">#REF!</definedName>
    <definedName name="koae" localSheetId="14">#REF!</definedName>
    <definedName name="kpavi" localSheetId="12">#REF!</definedName>
    <definedName name="kpavi" localSheetId="14">#REF!</definedName>
    <definedName name="KSIN" localSheetId="12">#REF!</definedName>
    <definedName name="KSIN" localSheetId="14">#REF!</definedName>
    <definedName name="ksinal" localSheetId="12">'[13]Indice de Reajuste'!#REF!</definedName>
    <definedName name="ksinal" localSheetId="14">#REF!</definedName>
    <definedName name="kterra" localSheetId="12">#REF!</definedName>
    <definedName name="kterra" localSheetId="14">#REF!</definedName>
    <definedName name="LASTRO_CONCRETO" localSheetId="12">#REF!</definedName>
    <definedName name="LASTRO_EMISS3_S" localSheetId="12">#REF!</definedName>
    <definedName name="LDI" localSheetId="14">#REF!</definedName>
    <definedName name="LIG_PRED_SERV" localSheetId="12">#REF!</definedName>
    <definedName name="LIG_PREDIAIS_MAT" localSheetId="12">#REF!</definedName>
    <definedName name="LIGAÇÕES" localSheetId="12">#REF!</definedName>
    <definedName name="LILASDRENA" localSheetId="14">#REF!</definedName>
    <definedName name="loc" localSheetId="12">#REF!</definedName>
    <definedName name="LOC_EMISS3" localSheetId="12">#REF!</definedName>
    <definedName name="LOCAÇÃO" localSheetId="12">#REF!</definedName>
    <definedName name="LOCAÇÃO_EMISS" localSheetId="12">#REF!</definedName>
    <definedName name="LOCAÇÃO_EMISS2" localSheetId="12">#REF!</definedName>
    <definedName name="local" localSheetId="12">#REF!</definedName>
    <definedName name="LOTA" localSheetId="12">#REF!</definedName>
    <definedName name="LOTE" localSheetId="12">#REF!</definedName>
    <definedName name="LOTE1" localSheetId="12">#REF!</definedName>
    <definedName name="Louças_acessórios" localSheetId="12">#REF!</definedName>
    <definedName name="LS" localSheetId="12">#REF!</definedName>
    <definedName name="luis" localSheetId="12">#REF!</definedName>
    <definedName name="luis" localSheetId="14">#REF!</definedName>
    <definedName name="MATBET" localSheetId="14">#REF!</definedName>
    <definedName name="Material_britado" localSheetId="12">#REF!</definedName>
    <definedName name="MATERIALBETUMINOSO1" localSheetId="14">#REF!</definedName>
    <definedName name="mbc" localSheetId="12">#REF!</definedName>
    <definedName name="mbc" localSheetId="14">#REF!</definedName>
    <definedName name="med" localSheetId="12" hidden="1">{#N/A,#N/A,FALSE,"MO (2)"}</definedName>
    <definedName name="med" localSheetId="21" hidden="1">{#N/A,#N/A,FALSE,"MO (2)"}</definedName>
    <definedName name="med" localSheetId="24" hidden="1">{#N/A,#N/A,FALSE,"MO (2)"}</definedName>
    <definedName name="med" localSheetId="22" hidden="1">{#N/A,#N/A,FALSE,"MO (2)"}</definedName>
    <definedName name="med" localSheetId="23" hidden="1">{#N/A,#N/A,FALSE,"MO (2)"}</definedName>
    <definedName name="med" hidden="1">{#N/A,#N/A,FALSE,"MO (2)"}</definedName>
    <definedName name="med_1" localSheetId="12" hidden="1">{#N/A,#N/A,FALSE,"MO (2)"}</definedName>
    <definedName name="med_1" localSheetId="21" hidden="1">{#N/A,#N/A,FALSE,"MO (2)"}</definedName>
    <definedName name="med_1" localSheetId="24" hidden="1">{#N/A,#N/A,FALSE,"MO (2)"}</definedName>
    <definedName name="med_1" localSheetId="22" hidden="1">{#N/A,#N/A,FALSE,"MO (2)"}</definedName>
    <definedName name="med_1" localSheetId="23" hidden="1">{#N/A,#N/A,FALSE,"MO (2)"}</definedName>
    <definedName name="med_1" hidden="1">{#N/A,#N/A,FALSE,"MO (2)"}</definedName>
    <definedName name="Medição" localSheetId="14">#REF!</definedName>
    <definedName name="MEIO_FIO" localSheetId="12">#REF!</definedName>
    <definedName name="MEIO_FIO" localSheetId="14">#REF!</definedName>
    <definedName name="meiofio" localSheetId="12">#REF!</definedName>
    <definedName name="meiofio" localSheetId="14">#REF!</definedName>
    <definedName name="Mem" localSheetId="14">#REF!</definedName>
    <definedName name="MÊS" localSheetId="14">#REF!</definedName>
    <definedName name="mo_base" localSheetId="12">#REF!</definedName>
    <definedName name="mo_sub_base" localSheetId="12">#REF!</definedName>
    <definedName name="MOB" localSheetId="18">'ADM LOCAL'!MOB</definedName>
    <definedName name="MOB" localSheetId="15">BDI!MOB</definedName>
    <definedName name="MOB" localSheetId="17">'BDI DIF.'!MOB</definedName>
    <definedName name="MOB" localSheetId="16">'bdi dife.'!MOB</definedName>
    <definedName name="MOB" localSheetId="10">'CRONOGRAMA '!MOB</definedName>
    <definedName name="MOB" localSheetId="0">INS.N.DESON!MOB</definedName>
    <definedName name="MOB" localSheetId="19">'MAPA de Cotação'!MOB</definedName>
    <definedName name="MOB" localSheetId="14">Planilha1!MOB</definedName>
    <definedName name="MOB" localSheetId="24">QT.ARQUITETONICO!MOB</definedName>
    <definedName name="MOB" localSheetId="22">'QT.ARQUITETONICO (2)'!MOB</definedName>
    <definedName name="MOB" localSheetId="6">'RESUMO DO ORÇAMENTO'!MOB</definedName>
    <definedName name="MOB" localSheetId="1">SERV.N.DESON!MOB</definedName>
    <definedName name="MOB">'ADM LOCAL'!MOB</definedName>
    <definedName name="módulo1.Extenso" localSheetId="18">'ADM LOCAL'!módulo1.Extenso</definedName>
    <definedName name="módulo1.Extenso" localSheetId="15">BDI!módulo1.Extenso</definedName>
    <definedName name="módulo1.Extenso" localSheetId="17">'BDI DIF.'!módulo1.Extenso</definedName>
    <definedName name="módulo1.Extenso" localSheetId="16">'bdi dife.'!módulo1.Extenso</definedName>
    <definedName name="módulo1.Extenso" localSheetId="10">'CRONOGRAMA '!módulo1.Extenso</definedName>
    <definedName name="módulo1.Extenso" localSheetId="0">INS.N.DESON!módulo1.Extenso</definedName>
    <definedName name="módulo1.Extenso" localSheetId="19">'MAPA de Cotação'!módulo1.Extenso</definedName>
    <definedName name="módulo1.Extenso" localSheetId="14">Planilha1!módulo1.Extenso</definedName>
    <definedName name="módulo1.Extenso" localSheetId="24">QT.ARQUITETONICO!módulo1.Extenso</definedName>
    <definedName name="módulo1.Extenso" localSheetId="22">'QT.ARQUITETONICO (2)'!módulo1.Extenso</definedName>
    <definedName name="módulo1.Extenso" localSheetId="6">'RESUMO DO ORÇAMENTO'!módulo1.Extenso</definedName>
    <definedName name="módulo1.Extenso" localSheetId="1">SERV.N.DESON!módulo1.Extenso</definedName>
    <definedName name="módulo1.Extenso">'ADM LOCAL'!módulo1.Extenso</definedName>
    <definedName name="mosubb" localSheetId="12">#REF!</definedName>
    <definedName name="mosubb" localSheetId="14">#REF!</definedName>
    <definedName name="mosubl" localSheetId="12">#REF!</definedName>
    <definedName name="mosubl" localSheetId="14">#REF!</definedName>
    <definedName name="MOV_TERR_EMISS3_S" localSheetId="12">#REF!</definedName>
    <definedName name="MOV_TERRA" localSheetId="12">#REF!</definedName>
    <definedName name="MOV_TERRA_EMISS" localSheetId="12">#REF!</definedName>
    <definedName name="MOV_TERRA_EMISS2" localSheetId="12">#REF!</definedName>
    <definedName name="NTEI" localSheetId="14">'[6]PRO-08'!#REF!</definedName>
    <definedName name="OAC" localSheetId="12">#REF!</definedName>
    <definedName name="oac" localSheetId="14">#REF!</definedName>
    <definedName name="oac.b" localSheetId="12">#REF!</definedName>
    <definedName name="oac.b" localSheetId="14">#REF!</definedName>
    <definedName name="oac.c" localSheetId="12">#REF!</definedName>
    <definedName name="oac.c" localSheetId="14">#REF!</definedName>
    <definedName name="oac.ve" localSheetId="12">#REF!</definedName>
    <definedName name="oac.ve" localSheetId="14">#REF!</definedName>
    <definedName name="oac.ve.remoc" localSheetId="12">#REF!</definedName>
    <definedName name="oac.ve.remoc" localSheetId="14">#REF!</definedName>
    <definedName name="oac.vr" localSheetId="12">#REF!</definedName>
    <definedName name="oac.vr" localSheetId="14">#REF!</definedName>
    <definedName name="oac.vr.remoc" localSheetId="12">#REF!</definedName>
    <definedName name="oac.vr.remoc" localSheetId="14">#REF!</definedName>
    <definedName name="Oacorre2" localSheetId="12">#REF!</definedName>
    <definedName name="OAE" localSheetId="12">#REF!</definedName>
    <definedName name="oae" localSheetId="14">#REF!</definedName>
    <definedName name="oae.vc" localSheetId="12">#REF!</definedName>
    <definedName name="oae.vc" localSheetId="14">#REF!</definedName>
    <definedName name="Oaesp2" localSheetId="12">#REF!</definedName>
    <definedName name="OBJETO" localSheetId="12">#REF!</definedName>
    <definedName name="OBJETOA" localSheetId="12">#REF!</definedName>
    <definedName name="OCOM" localSheetId="12">#REF!</definedName>
    <definedName name="ocom" localSheetId="14">#REF!</definedName>
    <definedName name="Ocomp2" localSheetId="12">#REF!</definedName>
    <definedName name="oesp" localSheetId="12">#REF!</definedName>
    <definedName name="oesp" localSheetId="14">#REF!</definedName>
    <definedName name="OP" localSheetId="12">#REF!</definedName>
    <definedName name="OPA" localSheetId="12">#REF!</definedName>
    <definedName name="OPA" localSheetId="14">'[6]PRO-08'!#REF!</definedName>
    <definedName name="Orçamento" localSheetId="12">#REF!</definedName>
    <definedName name="Orçamento" localSheetId="14">#REF!</definedName>
    <definedName name="org" localSheetId="12">#REF!</definedName>
    <definedName name="ÓRGÃO" localSheetId="12">#REF!</definedName>
    <definedName name="Orla" localSheetId="12">#REF!</definedName>
    <definedName name="orlando" localSheetId="12">#REF!</definedName>
    <definedName name="PATO" localSheetId="14">#REF!</definedName>
    <definedName name="pav" localSheetId="12">#REF!</definedName>
    <definedName name="pav" localSheetId="14">#REF!</definedName>
    <definedName name="PAV_2" localSheetId="12">[2]RELATÓRIO!#REF!</definedName>
    <definedName name="PAV_2" localSheetId="14">[2]RELATÓRIO!#REF!</definedName>
    <definedName name="PAV_EMISS3_S" localSheetId="12">#REF!</definedName>
    <definedName name="pavi" localSheetId="12">#REF!</definedName>
    <definedName name="PAVI" localSheetId="14">#REF!</definedName>
    <definedName name="Pavi2" localSheetId="12">#REF!</definedName>
    <definedName name="PAVIM_EMISS" localSheetId="12">#REF!</definedName>
    <definedName name="PAVIM_EMISS2" localSheetId="12">#REF!</definedName>
    <definedName name="PAVIMENTAÇÃO" localSheetId="12">#REF!</definedName>
    <definedName name="PED" localSheetId="12">#REF!</definedName>
    <definedName name="PEDA" localSheetId="12">#REF!</definedName>
    <definedName name="pedr" localSheetId="14">#REF!</definedName>
    <definedName name="PEDREIRA" localSheetId="12">#REF!</definedName>
    <definedName name="PEDREIRA" localSheetId="14">#REF!</definedName>
    <definedName name="pesquisa" localSheetId="14">#REF!</definedName>
    <definedName name="Pia_cozinha" localSheetId="12">#REF!</definedName>
    <definedName name="Pilar" localSheetId="12">#REF!</definedName>
    <definedName name="pint_lig" localSheetId="12">#REF!</definedName>
    <definedName name="pint_lig" localSheetId="14">#REF!</definedName>
    <definedName name="Pintura_cal" localSheetId="12">#REF!</definedName>
    <definedName name="Pintura_óleo" localSheetId="12">#REF!</definedName>
    <definedName name="Piso_cimentado" localSheetId="12">#REF!</definedName>
    <definedName name="Placa_de_cimento" localSheetId="12">#REF!</definedName>
    <definedName name="PLACA_OBRA" localSheetId="12">#REF!</definedName>
    <definedName name="plano" localSheetId="12">#REF!</definedName>
    <definedName name="plano" localSheetId="14">#REF!</definedName>
    <definedName name="POÇO_VISIT" localSheetId="12">#REF!</definedName>
    <definedName name="PRAZO" localSheetId="12">#REF!</definedName>
    <definedName name="PRAZOA" localSheetId="12">#REF!</definedName>
    <definedName name="Preço_Unitário" localSheetId="12">#REF!</definedName>
    <definedName name="Print_Area" localSheetId="15">BDI!$A$1:$B$33</definedName>
    <definedName name="Print_Area" localSheetId="17">'BDI DIF.'!$A$1:$B$31</definedName>
    <definedName name="Print_Area" localSheetId="16">'bdi dife.'!$A$1:$B$33</definedName>
    <definedName name="Print_Area" localSheetId="10">'CRONOGRAMA '!$A$1:$E$40</definedName>
    <definedName name="Print_Area" localSheetId="14">#REF!</definedName>
    <definedName name="Print_Area" localSheetId="6">'RESUMO DO ORÇAMENTO'!$A$1:$D$25</definedName>
    <definedName name="Print_Area_MI" localSheetId="12">#REF!</definedName>
    <definedName name="Print_Area_MI" localSheetId="14">#REF!</definedName>
    <definedName name="PRINT_TITLES_MI" localSheetId="14">#REF!</definedName>
    <definedName name="pz" localSheetId="12">#REF!</definedName>
    <definedName name="QQ_2" localSheetId="18">'ADM LOCAL'!QQ_2</definedName>
    <definedName name="QQ_2" localSheetId="15">BDI!QQ_2</definedName>
    <definedName name="QQ_2" localSheetId="17">'BDI DIF.'!QQ_2</definedName>
    <definedName name="QQ_2" localSheetId="16">'bdi dife.'!QQ_2</definedName>
    <definedName name="QQ_2" localSheetId="10">'CRONOGRAMA '!QQ_2</definedName>
    <definedName name="QQ_2" localSheetId="0">INS.N.DESON!QQ_2</definedName>
    <definedName name="QQ_2" localSheetId="19">'MAPA de Cotação'!QQ_2</definedName>
    <definedName name="QQ_2" localSheetId="14">Planilha1!QQ_2</definedName>
    <definedName name="QQ_2" localSheetId="24">QT.ARQUITETONICO!QQ_2</definedName>
    <definedName name="QQ_2" localSheetId="22">'QT.ARQUITETONICO (2)'!QQ_2</definedName>
    <definedName name="QQ_2" localSheetId="6">'RESUMO DO ORÇAMENTO'!QQ_2</definedName>
    <definedName name="QQ_2" localSheetId="1">SERV.N.DESON!QQ_2</definedName>
    <definedName name="QQ_2">'ADM LOCAL'!QQ_2</definedName>
    <definedName name="QQ_3" localSheetId="18">'ADM LOCAL'!QQ_3</definedName>
    <definedName name="QQ_3" localSheetId="15">BDI!QQ_3</definedName>
    <definedName name="QQ_3" localSheetId="17">'BDI DIF.'!QQ_3</definedName>
    <definedName name="QQ_3" localSheetId="16">'bdi dife.'!QQ_3</definedName>
    <definedName name="QQ_3" localSheetId="10">'CRONOGRAMA '!QQ_3</definedName>
    <definedName name="QQ_3" localSheetId="0">INS.N.DESON!QQ_3</definedName>
    <definedName name="QQ_3" localSheetId="19">'MAPA de Cotação'!QQ_3</definedName>
    <definedName name="QQ_3" localSheetId="14">Planilha1!QQ_3</definedName>
    <definedName name="QQ_3" localSheetId="24">QT.ARQUITETONICO!QQ_3</definedName>
    <definedName name="QQ_3" localSheetId="22">'QT.ARQUITETONICO (2)'!QQ_3</definedName>
    <definedName name="QQ_3" localSheetId="6">'RESUMO DO ORÇAMENTO'!QQ_3</definedName>
    <definedName name="QQ_3" localSheetId="1">SERV.N.DESON!QQ_3</definedName>
    <definedName name="QQ_3">'ADM LOCAL'!QQ_3</definedName>
    <definedName name="QUANT_acumu" localSheetId="12">#REF!</definedName>
    <definedName name="QUANT_acumu" localSheetId="14">#REF!</definedName>
    <definedName name="Quantidade" localSheetId="12">#REF!</definedName>
    <definedName name="quantidades" localSheetId="12">#REF!</definedName>
    <definedName name="Radier" localSheetId="12">#REF!</definedName>
    <definedName name="rc.cerca" localSheetId="12">#REF!</definedName>
    <definedName name="rc.cerca" localSheetId="14">#REF!</definedName>
    <definedName name="rea" localSheetId="12">#REF!</definedName>
    <definedName name="rea" localSheetId="14">#REF!</definedName>
    <definedName name="REAJ" localSheetId="12">#REF!</definedName>
    <definedName name="Reaterro" localSheetId="12">#REF!</definedName>
    <definedName name="Reboco" localSheetId="12">#REF!</definedName>
    <definedName name="REDE_COLETORA_MAT" localSheetId="12">#REF!</definedName>
    <definedName name="REDE_COLETORA_SERV" localSheetId="12">#REF!</definedName>
    <definedName name="REG" localSheetId="12">#REF!</definedName>
    <definedName name="REG" localSheetId="14">#REF!</definedName>
    <definedName name="REGULA" localSheetId="12">#REF!</definedName>
    <definedName name="REGULA" localSheetId="14">#REF!</definedName>
    <definedName name="RELATÓRIO_DOS_SERVIÇOS_EXECUTADOS" localSheetId="12">#REF!</definedName>
    <definedName name="RELATÓRIO_DOS_SERVIÇOS_EXECUTADOS" localSheetId="14">#REF!</definedName>
    <definedName name="remoc" localSheetId="12">#REF!</definedName>
    <definedName name="remoc" localSheetId="14">#REF!</definedName>
    <definedName name="REMOÇÃO" localSheetId="12">#REF!</definedName>
    <definedName name="REMOÇÃO" localSheetId="14">#REF!</definedName>
    <definedName name="resumo" localSheetId="18" hidden="1">{#N/A,#N/A,TRUE,"Plan1"}</definedName>
    <definedName name="resumo" localSheetId="15" hidden="1">{#N/A,#N/A,TRUE,"Plan1"}</definedName>
    <definedName name="resumo" localSheetId="17" hidden="1">{#N/A,#N/A,TRUE,"Plan1"}</definedName>
    <definedName name="resumo" localSheetId="16" hidden="1">{#N/A,#N/A,TRUE,"Plan1"}</definedName>
    <definedName name="resumo" localSheetId="10" hidden="1">{#N/A,#N/A,TRUE,"Plan1"}</definedName>
    <definedName name="resumo" localSheetId="0" hidden="1">{#N/A,#N/A,TRUE,"Plan1"}</definedName>
    <definedName name="resumo" localSheetId="19" hidden="1">{#N/A,#N/A,TRUE,"Plan1"}</definedName>
    <definedName name="resumo" localSheetId="14" hidden="1">{#N/A,#N/A,TRUE,"Plan1"}</definedName>
    <definedName name="resumo" localSheetId="24" hidden="1">{#N/A,#N/A,TRUE,"Plan1"}</definedName>
    <definedName name="resumo" localSheetId="22" hidden="1">{#N/A,#N/A,TRUE,"Plan1"}</definedName>
    <definedName name="resumo" localSheetId="6" hidden="1">{#N/A,#N/A,TRUE,"Plan1"}</definedName>
    <definedName name="resumo" localSheetId="1" hidden="1">{#N/A,#N/A,TRUE,"Plan1"}</definedName>
    <definedName name="resumo" localSheetId="23" hidden="1">{#N/A,#N/A,TRUE,"Plan1"}</definedName>
    <definedName name="resumo" hidden="1">{#N/A,#N/A,TRUE,"Plan1"}</definedName>
    <definedName name="resumo3" localSheetId="12" hidden="1">{#N/A,#N/A,FALSE,"MO (2)"}</definedName>
    <definedName name="resumo3" localSheetId="21" hidden="1">{#N/A,#N/A,FALSE,"MO (2)"}</definedName>
    <definedName name="resumo3" localSheetId="24" hidden="1">{#N/A,#N/A,FALSE,"MO (2)"}</definedName>
    <definedName name="resumo3" localSheetId="22" hidden="1">{#N/A,#N/A,FALSE,"MO (2)"}</definedName>
    <definedName name="resumo3" localSheetId="23" hidden="1">{#N/A,#N/A,FALSE,"MO (2)"}</definedName>
    <definedName name="resumo3" hidden="1">{#N/A,#N/A,FALSE,"MO (2)"}</definedName>
    <definedName name="resumo3_1" localSheetId="12" hidden="1">{#N/A,#N/A,FALSE,"MO (2)"}</definedName>
    <definedName name="resumo3_1" localSheetId="21" hidden="1">{#N/A,#N/A,FALSE,"MO (2)"}</definedName>
    <definedName name="resumo3_1" localSheetId="24" hidden="1">{#N/A,#N/A,FALSE,"MO (2)"}</definedName>
    <definedName name="resumo3_1" localSheetId="22" hidden="1">{#N/A,#N/A,FALSE,"MO (2)"}</definedName>
    <definedName name="resumo3_1" localSheetId="23" hidden="1">{#N/A,#N/A,FALSE,"MO (2)"}</definedName>
    <definedName name="resumo3_1" hidden="1">{#N/A,#N/A,FALSE,"MO (2)"}</definedName>
    <definedName name="resumou" localSheetId="18" hidden="1">{#N/A,#N/A,TRUE,"Plan1"}</definedName>
    <definedName name="resumou" localSheetId="15" hidden="1">{#N/A,#N/A,TRUE,"Plan1"}</definedName>
    <definedName name="resumou" localSheetId="17" hidden="1">{#N/A,#N/A,TRUE,"Plan1"}</definedName>
    <definedName name="resumou" localSheetId="16" hidden="1">{#N/A,#N/A,TRUE,"Plan1"}</definedName>
    <definedName name="resumou" localSheetId="10" hidden="1">{#N/A,#N/A,TRUE,"Plan1"}</definedName>
    <definedName name="resumou" localSheetId="0" hidden="1">{#N/A,#N/A,TRUE,"Plan1"}</definedName>
    <definedName name="resumou" localSheetId="19" hidden="1">{#N/A,#N/A,TRUE,"Plan1"}</definedName>
    <definedName name="resumou" localSheetId="14" hidden="1">{#N/A,#N/A,TRUE,"Plan1"}</definedName>
    <definedName name="resumou" localSheetId="24" hidden="1">{#N/A,#N/A,TRUE,"Plan1"}</definedName>
    <definedName name="resumou" localSheetId="22" hidden="1">{#N/A,#N/A,TRUE,"Plan1"}</definedName>
    <definedName name="resumou" localSheetId="6" hidden="1">{#N/A,#N/A,TRUE,"Plan1"}</definedName>
    <definedName name="resumou" localSheetId="1" hidden="1">{#N/A,#N/A,TRUE,"Plan1"}</definedName>
    <definedName name="resumou" localSheetId="23" hidden="1">{#N/A,#N/A,TRUE,"Plan1"}</definedName>
    <definedName name="resumou" hidden="1">{#N/A,#N/A,TRUE,"Plan1"}</definedName>
    <definedName name="RL1C" localSheetId="12">#REF!</definedName>
    <definedName name="ROB" localSheetId="12">'[14]Mat Asf'!$C$36</definedName>
    <definedName name="ROB" localSheetId="14">#REF!</definedName>
    <definedName name="ROBERTO" localSheetId="12">'[14]Mat Asf'!$C$37</definedName>
    <definedName name="ROBERTO" localSheetId="14">#REF!</definedName>
    <definedName name="rod" localSheetId="12">#REF!</definedName>
    <definedName name="rodo" localSheetId="12">#REF!</definedName>
    <definedName name="RODO1" localSheetId="12">#REF!</definedName>
    <definedName name="RODO2" localSheetId="12">#REF!</definedName>
    <definedName name="RODOA" localSheetId="12">#REF!</definedName>
    <definedName name="RODOA1" localSheetId="12">#REF!</definedName>
    <definedName name="rodov" localSheetId="12">#REF!</definedName>
    <definedName name="RODOVIA" localSheetId="14">#REF!</definedName>
    <definedName name="rr.2c_pint" localSheetId="12">#REF!</definedName>
    <definedName name="rr.2c_pint" localSheetId="14">#REF!</definedName>
    <definedName name="RR_2C" localSheetId="12">#REF!</definedName>
    <definedName name="RR_2C" localSheetId="14">#REF!</definedName>
    <definedName name="RR1C" localSheetId="12">#REF!</definedName>
    <definedName name="RRD" localSheetId="12">#REF!</definedName>
    <definedName name="RS" localSheetId="14">#REF!</definedName>
    <definedName name="SADERA" localSheetId="12" hidden="1">{#N/A,#N/A,FALSE,"MO (2)"}</definedName>
    <definedName name="SADERA" localSheetId="21" hidden="1">{#N/A,#N/A,FALSE,"MO (2)"}</definedName>
    <definedName name="SADERA" localSheetId="24" hidden="1">{#N/A,#N/A,FALSE,"MO (2)"}</definedName>
    <definedName name="SADERA" localSheetId="22" hidden="1">{#N/A,#N/A,FALSE,"MO (2)"}</definedName>
    <definedName name="SADERA" localSheetId="23" hidden="1">{#N/A,#N/A,FALSE,"MO (2)"}</definedName>
    <definedName name="SADERA" hidden="1">{#N/A,#N/A,FALSE,"MO (2)"}</definedName>
    <definedName name="SADERA_1" localSheetId="12" hidden="1">{#N/A,#N/A,FALSE,"MO (2)"}</definedName>
    <definedName name="SADERA_1" localSheetId="21" hidden="1">{#N/A,#N/A,FALSE,"MO (2)"}</definedName>
    <definedName name="SADERA_1" localSheetId="24" hidden="1">{#N/A,#N/A,FALSE,"MO (2)"}</definedName>
    <definedName name="SADERA_1" localSheetId="22" hidden="1">{#N/A,#N/A,FALSE,"MO (2)"}</definedName>
    <definedName name="SADERA_1" localSheetId="23" hidden="1">{#N/A,#N/A,FALSE,"MO (2)"}</definedName>
    <definedName name="SADERA_1" hidden="1">{#N/A,#N/A,FALSE,"MO (2)"}</definedName>
    <definedName name="saderadesa" localSheetId="12" hidden="1">{#N/A,#N/A,FALSE,"MO (2)"}</definedName>
    <definedName name="saderadesa" localSheetId="21" hidden="1">{#N/A,#N/A,FALSE,"MO (2)"}</definedName>
    <definedName name="saderadesa" localSheetId="24" hidden="1">{#N/A,#N/A,FALSE,"MO (2)"}</definedName>
    <definedName name="saderadesa" localSheetId="22" hidden="1">{#N/A,#N/A,FALSE,"MO (2)"}</definedName>
    <definedName name="saderadesa" localSheetId="23" hidden="1">{#N/A,#N/A,FALSE,"MO (2)"}</definedName>
    <definedName name="saderadesa" hidden="1">{#N/A,#N/A,FALSE,"MO (2)"}</definedName>
    <definedName name="saderadesa_1" localSheetId="12" hidden="1">{#N/A,#N/A,FALSE,"MO (2)"}</definedName>
    <definedName name="saderadesa_1" localSheetId="21" hidden="1">{#N/A,#N/A,FALSE,"MO (2)"}</definedName>
    <definedName name="saderadesa_1" localSheetId="24" hidden="1">{#N/A,#N/A,FALSE,"MO (2)"}</definedName>
    <definedName name="saderadesa_1" localSheetId="22" hidden="1">{#N/A,#N/A,FALSE,"MO (2)"}</definedName>
    <definedName name="saderadesa_1" localSheetId="23" hidden="1">{#N/A,#N/A,FALSE,"MO (2)"}</definedName>
    <definedName name="saderadesa_1" hidden="1">{#N/A,#N/A,FALSE,"MO (2)"}</definedName>
    <definedName name="saderasa" localSheetId="12" hidden="1">{#N/A,#N/A,FALSE,"MO (2)"}</definedName>
    <definedName name="saderasa" localSheetId="21" hidden="1">{#N/A,#N/A,FALSE,"MO (2)"}</definedName>
    <definedName name="saderasa" localSheetId="24" hidden="1">{#N/A,#N/A,FALSE,"MO (2)"}</definedName>
    <definedName name="saderasa" localSheetId="22" hidden="1">{#N/A,#N/A,FALSE,"MO (2)"}</definedName>
    <definedName name="saderasa" localSheetId="23" hidden="1">{#N/A,#N/A,FALSE,"MO (2)"}</definedName>
    <definedName name="saderasa" hidden="1">{#N/A,#N/A,FALSE,"MO (2)"}</definedName>
    <definedName name="saderasa_1" localSheetId="12" hidden="1">{#N/A,#N/A,FALSE,"MO (2)"}</definedName>
    <definedName name="saderasa_1" localSheetId="21" hidden="1">{#N/A,#N/A,FALSE,"MO (2)"}</definedName>
    <definedName name="saderasa_1" localSheetId="24" hidden="1">{#N/A,#N/A,FALSE,"MO (2)"}</definedName>
    <definedName name="saderasa_1" localSheetId="22" hidden="1">{#N/A,#N/A,FALSE,"MO (2)"}</definedName>
    <definedName name="saderasa_1" localSheetId="23" hidden="1">{#N/A,#N/A,FALSE,"MO (2)"}</definedName>
    <definedName name="saderasa_1" hidden="1">{#N/A,#N/A,FALSE,"MO (2)"}</definedName>
    <definedName name="saderefe" localSheetId="12" hidden="1">{#N/A,#N/A,FALSE,"MO (2)"}</definedName>
    <definedName name="saderefe" localSheetId="21" hidden="1">{#N/A,#N/A,FALSE,"MO (2)"}</definedName>
    <definedName name="saderefe" localSheetId="24" hidden="1">{#N/A,#N/A,FALSE,"MO (2)"}</definedName>
    <definedName name="saderefe" localSheetId="22" hidden="1">{#N/A,#N/A,FALSE,"MO (2)"}</definedName>
    <definedName name="saderefe" localSheetId="23" hidden="1">{#N/A,#N/A,FALSE,"MO (2)"}</definedName>
    <definedName name="saderefe" hidden="1">{#N/A,#N/A,FALSE,"MO (2)"}</definedName>
    <definedName name="saderefe_1" localSheetId="12" hidden="1">{#N/A,#N/A,FALSE,"MO (2)"}</definedName>
    <definedName name="saderefe_1" localSheetId="21" hidden="1">{#N/A,#N/A,FALSE,"MO (2)"}</definedName>
    <definedName name="saderefe_1" localSheetId="24" hidden="1">{#N/A,#N/A,FALSE,"MO (2)"}</definedName>
    <definedName name="saderefe_1" localSheetId="22" hidden="1">{#N/A,#N/A,FALSE,"MO (2)"}</definedName>
    <definedName name="saderefe_1" localSheetId="23" hidden="1">{#N/A,#N/A,FALSE,"MO (2)"}</definedName>
    <definedName name="saderefe_1" hidden="1">{#N/A,#N/A,FALSE,"MO (2)"}</definedName>
    <definedName name="SALÁRIOMINIMO" localSheetId="12">#REF!</definedName>
    <definedName name="salete" localSheetId="12" hidden="1">{#N/A,#N/A,FALSE,"MO (2)"}</definedName>
    <definedName name="salete" localSheetId="21" hidden="1">{#N/A,#N/A,FALSE,"MO (2)"}</definedName>
    <definedName name="salete" localSheetId="24" hidden="1">{#N/A,#N/A,FALSE,"MO (2)"}</definedName>
    <definedName name="salete" localSheetId="22" hidden="1">{#N/A,#N/A,FALSE,"MO (2)"}</definedName>
    <definedName name="salete" localSheetId="23" hidden="1">{#N/A,#N/A,FALSE,"MO (2)"}</definedName>
    <definedName name="salete" hidden="1">{#N/A,#N/A,FALSE,"MO (2)"}</definedName>
    <definedName name="salete.com" localSheetId="12" hidden="1">{#N/A,#N/A,FALSE,"MO (2)"}</definedName>
    <definedName name="salete.com" localSheetId="21" hidden="1">{#N/A,#N/A,FALSE,"MO (2)"}</definedName>
    <definedName name="salete.com" localSheetId="24" hidden="1">{#N/A,#N/A,FALSE,"MO (2)"}</definedName>
    <definedName name="salete.com" localSheetId="22" hidden="1">{#N/A,#N/A,FALSE,"MO (2)"}</definedName>
    <definedName name="salete.com" localSheetId="23" hidden="1">{#N/A,#N/A,FALSE,"MO (2)"}</definedName>
    <definedName name="salete.com" hidden="1">{#N/A,#N/A,FALSE,"MO (2)"}</definedName>
    <definedName name="salete.com_1" localSheetId="12" hidden="1">{#N/A,#N/A,FALSE,"MO (2)"}</definedName>
    <definedName name="salete.com_1" localSheetId="21" hidden="1">{#N/A,#N/A,FALSE,"MO (2)"}</definedName>
    <definedName name="salete.com_1" localSheetId="24" hidden="1">{#N/A,#N/A,FALSE,"MO (2)"}</definedName>
    <definedName name="salete.com_1" localSheetId="22" hidden="1">{#N/A,#N/A,FALSE,"MO (2)"}</definedName>
    <definedName name="salete.com_1" localSheetId="23" hidden="1">{#N/A,#N/A,FALSE,"MO (2)"}</definedName>
    <definedName name="salete.com_1" hidden="1">{#N/A,#N/A,FALSE,"MO (2)"}</definedName>
    <definedName name="salete_1" localSheetId="12" hidden="1">{#N/A,#N/A,FALSE,"MO (2)"}</definedName>
    <definedName name="salete_1" localSheetId="21" hidden="1">{#N/A,#N/A,FALSE,"MO (2)"}</definedName>
    <definedName name="salete_1" localSheetId="24" hidden="1">{#N/A,#N/A,FALSE,"MO (2)"}</definedName>
    <definedName name="salete_1" localSheetId="22" hidden="1">{#N/A,#N/A,FALSE,"MO (2)"}</definedName>
    <definedName name="salete_1" localSheetId="23" hidden="1">{#N/A,#N/A,FALSE,"MO (2)"}</definedName>
    <definedName name="salete_1" hidden="1">{#N/A,#N/A,FALSE,"MO (2)"}</definedName>
    <definedName name="salete333" localSheetId="12" hidden="1">{#N/A,#N/A,FALSE,"MO (2)"}</definedName>
    <definedName name="salete333" localSheetId="21" hidden="1">{#N/A,#N/A,FALSE,"MO (2)"}</definedName>
    <definedName name="salete333" localSheetId="24" hidden="1">{#N/A,#N/A,FALSE,"MO (2)"}</definedName>
    <definedName name="salete333" localSheetId="22" hidden="1">{#N/A,#N/A,FALSE,"MO (2)"}</definedName>
    <definedName name="salete333" localSheetId="23" hidden="1">{#N/A,#N/A,FALSE,"MO (2)"}</definedName>
    <definedName name="salete333" hidden="1">{#N/A,#N/A,FALSE,"MO (2)"}</definedName>
    <definedName name="salete333_1" localSheetId="12" hidden="1">{#N/A,#N/A,FALSE,"MO (2)"}</definedName>
    <definedName name="salete333_1" localSheetId="21" hidden="1">{#N/A,#N/A,FALSE,"MO (2)"}</definedName>
    <definedName name="salete333_1" localSheetId="24" hidden="1">{#N/A,#N/A,FALSE,"MO (2)"}</definedName>
    <definedName name="salete333_1" localSheetId="22" hidden="1">{#N/A,#N/A,FALSE,"MO (2)"}</definedName>
    <definedName name="salete333_1" localSheetId="23" hidden="1">{#N/A,#N/A,FALSE,"MO (2)"}</definedName>
    <definedName name="salete333_1" hidden="1">{#N/A,#N/A,FALSE,"MO (2)"}</definedName>
    <definedName name="SASA" localSheetId="12" hidden="1">{#N/A,#N/A,FALSE,"MO (2)"}</definedName>
    <definedName name="SASA" localSheetId="21" hidden="1">{#N/A,#N/A,FALSE,"MO (2)"}</definedName>
    <definedName name="SASA" localSheetId="24" hidden="1">{#N/A,#N/A,FALSE,"MO (2)"}</definedName>
    <definedName name="SASA" localSheetId="22" hidden="1">{#N/A,#N/A,FALSE,"MO (2)"}</definedName>
    <definedName name="SASA" localSheetId="23" hidden="1">{#N/A,#N/A,FALSE,"MO (2)"}</definedName>
    <definedName name="SASA" hidden="1">{#N/A,#N/A,FALSE,"MO (2)"}</definedName>
    <definedName name="sasa.com" localSheetId="12" hidden="1">{#N/A,#N/A,FALSE,"MO (2)"}</definedName>
    <definedName name="sasa.com" localSheetId="21" hidden="1">{#N/A,#N/A,FALSE,"MO (2)"}</definedName>
    <definedName name="sasa.com" localSheetId="24" hidden="1">{#N/A,#N/A,FALSE,"MO (2)"}</definedName>
    <definedName name="sasa.com" localSheetId="22" hidden="1">{#N/A,#N/A,FALSE,"MO (2)"}</definedName>
    <definedName name="sasa.com" localSheetId="23" hidden="1">{#N/A,#N/A,FALSE,"MO (2)"}</definedName>
    <definedName name="sasa.com" hidden="1">{#N/A,#N/A,FALSE,"MO (2)"}</definedName>
    <definedName name="sasa.com_1" localSheetId="12" hidden="1">{#N/A,#N/A,FALSE,"MO (2)"}</definedName>
    <definedName name="sasa.com_1" localSheetId="21" hidden="1">{#N/A,#N/A,FALSE,"MO (2)"}</definedName>
    <definedName name="sasa.com_1" localSheetId="24" hidden="1">{#N/A,#N/A,FALSE,"MO (2)"}</definedName>
    <definedName name="sasa.com_1" localSheetId="22" hidden="1">{#N/A,#N/A,FALSE,"MO (2)"}</definedName>
    <definedName name="sasa.com_1" localSheetId="23" hidden="1">{#N/A,#N/A,FALSE,"MO (2)"}</definedName>
    <definedName name="sasa.com_1" hidden="1">{#N/A,#N/A,FALSE,"MO (2)"}</definedName>
    <definedName name="SASA_1" localSheetId="12" hidden="1">{#N/A,#N/A,FALSE,"MO (2)"}</definedName>
    <definedName name="SASA_1" localSheetId="21" hidden="1">{#N/A,#N/A,FALSE,"MO (2)"}</definedName>
    <definedName name="SASA_1" localSheetId="24" hidden="1">{#N/A,#N/A,FALSE,"MO (2)"}</definedName>
    <definedName name="SASA_1" localSheetId="22" hidden="1">{#N/A,#N/A,FALSE,"MO (2)"}</definedName>
    <definedName name="SASA_1" localSheetId="23" hidden="1">{#N/A,#N/A,FALSE,"MO (2)"}</definedName>
    <definedName name="SASA_1" hidden="1">{#N/A,#N/A,FALSE,"MO (2)"}</definedName>
    <definedName name="sasaasa" localSheetId="12" hidden="1">{#N/A,#N/A,FALSE,"MO (2)"}</definedName>
    <definedName name="sasaasa" localSheetId="21" hidden="1">{#N/A,#N/A,FALSE,"MO (2)"}</definedName>
    <definedName name="sasaasa" localSheetId="24" hidden="1">{#N/A,#N/A,FALSE,"MO (2)"}</definedName>
    <definedName name="sasaasa" localSheetId="22" hidden="1">{#N/A,#N/A,FALSE,"MO (2)"}</definedName>
    <definedName name="sasaasa" localSheetId="23" hidden="1">{#N/A,#N/A,FALSE,"MO (2)"}</definedName>
    <definedName name="sasaasa" hidden="1">{#N/A,#N/A,FALSE,"MO (2)"}</definedName>
    <definedName name="sasaasa_1" localSheetId="12" hidden="1">{#N/A,#N/A,FALSE,"MO (2)"}</definedName>
    <definedName name="sasaasa_1" localSheetId="21" hidden="1">{#N/A,#N/A,FALSE,"MO (2)"}</definedName>
    <definedName name="sasaasa_1" localSheetId="24" hidden="1">{#N/A,#N/A,FALSE,"MO (2)"}</definedName>
    <definedName name="sasaasa_1" localSheetId="22" hidden="1">{#N/A,#N/A,FALSE,"MO (2)"}</definedName>
    <definedName name="sasaasa_1" localSheetId="23" hidden="1">{#N/A,#N/A,FALSE,"MO (2)"}</definedName>
    <definedName name="sasaasa_1" hidden="1">{#N/A,#N/A,FALSE,"MO (2)"}</definedName>
    <definedName name="sasadasas" localSheetId="12" hidden="1">{#N/A,#N/A,FALSE,"MO (2)"}</definedName>
    <definedName name="sasadasas" localSheetId="21" hidden="1">{#N/A,#N/A,FALSE,"MO (2)"}</definedName>
    <definedName name="sasadasas" localSheetId="24" hidden="1">{#N/A,#N/A,FALSE,"MO (2)"}</definedName>
    <definedName name="sasadasas" localSheetId="22" hidden="1">{#N/A,#N/A,FALSE,"MO (2)"}</definedName>
    <definedName name="sasadasas" localSheetId="23" hidden="1">{#N/A,#N/A,FALSE,"MO (2)"}</definedName>
    <definedName name="sasadasas" hidden="1">{#N/A,#N/A,FALSE,"MO (2)"}</definedName>
    <definedName name="sasadasas_1" localSheetId="12" hidden="1">{#N/A,#N/A,FALSE,"MO (2)"}</definedName>
    <definedName name="sasadasas_1" localSheetId="21" hidden="1">{#N/A,#N/A,FALSE,"MO (2)"}</definedName>
    <definedName name="sasadasas_1" localSheetId="24" hidden="1">{#N/A,#N/A,FALSE,"MO (2)"}</definedName>
    <definedName name="sasadasas_1" localSheetId="22" hidden="1">{#N/A,#N/A,FALSE,"MO (2)"}</definedName>
    <definedName name="sasadasas_1" localSheetId="23" hidden="1">{#N/A,#N/A,FALSE,"MO (2)"}</definedName>
    <definedName name="sasadasas_1" hidden="1">{#N/A,#N/A,FALSE,"MO (2)"}</definedName>
    <definedName name="sasadefadesa" localSheetId="12" hidden="1">{#N/A,#N/A,FALSE,"MO (2)"}</definedName>
    <definedName name="sasadefadesa" localSheetId="21" hidden="1">{#N/A,#N/A,FALSE,"MO (2)"}</definedName>
    <definedName name="sasadefadesa" localSheetId="24" hidden="1">{#N/A,#N/A,FALSE,"MO (2)"}</definedName>
    <definedName name="sasadefadesa" localSheetId="22" hidden="1">{#N/A,#N/A,FALSE,"MO (2)"}</definedName>
    <definedName name="sasadefadesa" localSheetId="23" hidden="1">{#N/A,#N/A,FALSE,"MO (2)"}</definedName>
    <definedName name="sasadefadesa" hidden="1">{#N/A,#N/A,FALSE,"MO (2)"}</definedName>
    <definedName name="sasadefadesa_1" localSheetId="12" hidden="1">{#N/A,#N/A,FALSE,"MO (2)"}</definedName>
    <definedName name="sasadefadesa_1" localSheetId="21" hidden="1">{#N/A,#N/A,FALSE,"MO (2)"}</definedName>
    <definedName name="sasadefadesa_1" localSheetId="24" hidden="1">{#N/A,#N/A,FALSE,"MO (2)"}</definedName>
    <definedName name="sasadefadesa_1" localSheetId="22" hidden="1">{#N/A,#N/A,FALSE,"MO (2)"}</definedName>
    <definedName name="sasadefadesa_1" localSheetId="23" hidden="1">{#N/A,#N/A,FALSE,"MO (2)"}</definedName>
    <definedName name="sasadefadesa_1" hidden="1">{#N/A,#N/A,FALSE,"MO (2)"}</definedName>
    <definedName name="saux" localSheetId="12">#REF!</definedName>
    <definedName name="saux" localSheetId="14">#REF!</definedName>
    <definedName name="SB" localSheetId="12">#REF!</definedName>
    <definedName name="sbg" localSheetId="14">#REF!</definedName>
    <definedName name="SBTC" localSheetId="14">#REF!</definedName>
    <definedName name="scon" localSheetId="12">#REF!</definedName>
    <definedName name="segment" localSheetId="12">#REF!</definedName>
    <definedName name="SEGMENTO" localSheetId="14">#REF!</definedName>
    <definedName name="SELO" localSheetId="12">'[12]QUADRO 04 - PLANILHAS PREÇOS'!#REF!</definedName>
    <definedName name="SELOA" localSheetId="12">'[12]QUADRO 04 - PLANILHAS PREÇOS'!#REF!</definedName>
    <definedName name="Serviços" localSheetId="14">#REF!</definedName>
    <definedName name="sfsfsfs" localSheetId="12" hidden="1">{#N/A,#N/A,FALSE,"MO (2)"}</definedName>
    <definedName name="sfsfsfs" localSheetId="21" hidden="1">{#N/A,#N/A,FALSE,"MO (2)"}</definedName>
    <definedName name="sfsfsfs" localSheetId="24" hidden="1">{#N/A,#N/A,FALSE,"MO (2)"}</definedName>
    <definedName name="sfsfsfs" localSheetId="22" hidden="1">{#N/A,#N/A,FALSE,"MO (2)"}</definedName>
    <definedName name="sfsfsfs" localSheetId="23" hidden="1">{#N/A,#N/A,FALSE,"MO (2)"}</definedName>
    <definedName name="sfsfsfs" hidden="1">{#N/A,#N/A,FALSE,"MO (2)"}</definedName>
    <definedName name="SG_01_01" localSheetId="12">#REF!</definedName>
    <definedName name="SG_01_02" localSheetId="12">#REF!</definedName>
    <definedName name="SG_01_03" localSheetId="12">#REF!</definedName>
    <definedName name="SG_01_04" localSheetId="12">#REF!</definedName>
    <definedName name="SG_01_05" localSheetId="12">#REF!</definedName>
    <definedName name="SG_01_06" localSheetId="12">#REF!</definedName>
    <definedName name="SG_01_07" localSheetId="12">#REF!</definedName>
    <definedName name="SG_01_08" localSheetId="12">#REF!</definedName>
    <definedName name="SG_01_09" localSheetId="12">#REF!</definedName>
    <definedName name="SG_01_10" localSheetId="12">#REF!</definedName>
    <definedName name="SG_01_11" localSheetId="12">#REF!</definedName>
    <definedName name="SG_01_12" localSheetId="12">#REF!</definedName>
    <definedName name="SG_01_13" localSheetId="12">#REF!</definedName>
    <definedName name="SG_01_14" localSheetId="12">#REF!</definedName>
    <definedName name="SG_01_15" localSheetId="12">#REF!</definedName>
    <definedName name="SG_01_16" localSheetId="12">#REF!</definedName>
    <definedName name="SG_01_17" localSheetId="12">#REF!</definedName>
    <definedName name="SG_01_18" localSheetId="12">#REF!</definedName>
    <definedName name="SG_01_19" localSheetId="12">#REF!</definedName>
    <definedName name="SG_01_20" localSheetId="12">#REF!</definedName>
    <definedName name="SG_01_21" localSheetId="12">#REF!</definedName>
    <definedName name="SG_01_22" localSheetId="12">#REF!</definedName>
    <definedName name="SG_01_23" localSheetId="12">#REF!</definedName>
    <definedName name="SG_01_24" localSheetId="12">#REF!</definedName>
    <definedName name="SG_01_25" localSheetId="12">#REF!</definedName>
    <definedName name="SG_02_01" localSheetId="12">#REF!</definedName>
    <definedName name="SG_02_02" localSheetId="12">#REF!</definedName>
    <definedName name="SG_02_03" localSheetId="12">#REF!</definedName>
    <definedName name="SG_02_04" localSheetId="12">#REF!</definedName>
    <definedName name="SG_02_05" localSheetId="12">#REF!</definedName>
    <definedName name="SG_02_06" localSheetId="12">#REF!</definedName>
    <definedName name="SG_02_07" localSheetId="12">#REF!</definedName>
    <definedName name="SG_02_08" localSheetId="12">#REF!</definedName>
    <definedName name="SG_02_09" localSheetId="12">#REF!</definedName>
    <definedName name="SG_02_10" localSheetId="12">#REF!</definedName>
    <definedName name="SG_02_11" localSheetId="12">#REF!</definedName>
    <definedName name="SG_02_12" localSheetId="12">#REF!</definedName>
    <definedName name="SG_02_13" localSheetId="12">#REF!</definedName>
    <definedName name="SG_02_14" localSheetId="12">#REF!</definedName>
    <definedName name="SG_02_15" localSheetId="12">#REF!</definedName>
    <definedName name="SG_02_16" localSheetId="12">#REF!</definedName>
    <definedName name="SG_02_17" localSheetId="12">#REF!</definedName>
    <definedName name="SG_02_18" localSheetId="12">#REF!</definedName>
    <definedName name="SG_02_19" localSheetId="12">#REF!</definedName>
    <definedName name="SG_02_20" localSheetId="12">#REF!</definedName>
    <definedName name="SG_02_21" localSheetId="12">#REF!</definedName>
    <definedName name="SG_02_22" localSheetId="12">#REF!</definedName>
    <definedName name="SG_02_23" localSheetId="12">#REF!</definedName>
    <definedName name="SG_02_24" localSheetId="12">#REF!</definedName>
    <definedName name="SG_02_25" localSheetId="12">#REF!</definedName>
    <definedName name="SG_03_01" localSheetId="12">#REF!</definedName>
    <definedName name="SG_03_02" localSheetId="12">#REF!</definedName>
    <definedName name="SG_03_03" localSheetId="12">#REF!</definedName>
    <definedName name="SG_03_04" localSheetId="12">#REF!</definedName>
    <definedName name="SG_03_05" localSheetId="12">#REF!</definedName>
    <definedName name="SG_03_06" localSheetId="12">#REF!</definedName>
    <definedName name="SG_03_07" localSheetId="12">#REF!</definedName>
    <definedName name="SG_03_08" localSheetId="12">#REF!</definedName>
    <definedName name="SG_03_09" localSheetId="12">#REF!</definedName>
    <definedName name="SG_03_10" localSheetId="12">#REF!</definedName>
    <definedName name="SG_03_11" localSheetId="12">#REF!</definedName>
    <definedName name="SG_03_12" localSheetId="12">#REF!</definedName>
    <definedName name="SG_03_13" localSheetId="12">#REF!</definedName>
    <definedName name="SG_03_14" localSheetId="12">#REF!</definedName>
    <definedName name="SG_03_15" localSheetId="12">#REF!</definedName>
    <definedName name="SG_03_16" localSheetId="12">#REF!</definedName>
    <definedName name="SG_03_17" localSheetId="12">#REF!</definedName>
    <definedName name="SG_03_18" localSheetId="12">#REF!</definedName>
    <definedName name="SG_03_19" localSheetId="12">#REF!</definedName>
    <definedName name="SG_03_20" localSheetId="12">#REF!</definedName>
    <definedName name="SG_03_21" localSheetId="12">#REF!</definedName>
    <definedName name="SG_03_22" localSheetId="12">#REF!</definedName>
    <definedName name="SG_03_23" localSheetId="12">#REF!</definedName>
    <definedName name="SG_03_24" localSheetId="12">#REF!</definedName>
    <definedName name="SG_03_25" localSheetId="12">#REF!</definedName>
    <definedName name="SG_04_01" localSheetId="12">#REF!</definedName>
    <definedName name="SG_04_02" localSheetId="12">#REF!</definedName>
    <definedName name="SG_04_03" localSheetId="12">#REF!</definedName>
    <definedName name="SG_04_04" localSheetId="12">#REF!</definedName>
    <definedName name="SG_04_05" localSheetId="12">#REF!</definedName>
    <definedName name="SG_04_06" localSheetId="12">#REF!</definedName>
    <definedName name="SG_04_07" localSheetId="12">#REF!</definedName>
    <definedName name="SG_04_08" localSheetId="12">#REF!</definedName>
    <definedName name="SG_04_09" localSheetId="12">#REF!</definedName>
    <definedName name="SG_04_10" localSheetId="12">#REF!</definedName>
    <definedName name="SG_04_11" localSheetId="12">#REF!</definedName>
    <definedName name="SG_04_12" localSheetId="12">#REF!</definedName>
    <definedName name="SG_04_13" localSheetId="12">#REF!</definedName>
    <definedName name="SG_04_14" localSheetId="12">#REF!</definedName>
    <definedName name="SG_04_15" localSheetId="12">#REF!</definedName>
    <definedName name="SG_04_16" localSheetId="12">#REF!</definedName>
    <definedName name="SG_04_17" localSheetId="12">#REF!</definedName>
    <definedName name="SG_04_18" localSheetId="12">#REF!</definedName>
    <definedName name="SG_04_19" localSheetId="12">#REF!</definedName>
    <definedName name="SG_04_20" localSheetId="12">#REF!</definedName>
    <definedName name="SG_04_21" localSheetId="12">#REF!</definedName>
    <definedName name="SG_04_22" localSheetId="12">#REF!</definedName>
    <definedName name="SG_04_23" localSheetId="12">#REF!</definedName>
    <definedName name="SG_04_24" localSheetId="12">#REF!</definedName>
    <definedName name="SG_04_25" localSheetId="12">#REF!</definedName>
    <definedName name="SG_05_01" localSheetId="12">#REF!</definedName>
    <definedName name="SG_05_02" localSheetId="12">#REF!</definedName>
    <definedName name="SG_05_03" localSheetId="12">#REF!</definedName>
    <definedName name="SG_05_04" localSheetId="12">#REF!</definedName>
    <definedName name="SG_05_05" localSheetId="12">#REF!</definedName>
    <definedName name="SG_05_06" localSheetId="12">#REF!</definedName>
    <definedName name="SG_05_07" localSheetId="12">#REF!</definedName>
    <definedName name="SG_05_08" localSheetId="12">#REF!</definedName>
    <definedName name="SG_05_09" localSheetId="12">#REF!</definedName>
    <definedName name="SG_05_10" localSheetId="12">#REF!</definedName>
    <definedName name="SG_05_11" localSheetId="12">#REF!</definedName>
    <definedName name="SG_05_12" localSheetId="12">#REF!</definedName>
    <definedName name="SG_05_13" localSheetId="12">#REF!</definedName>
    <definedName name="SG_05_14" localSheetId="12">#REF!</definedName>
    <definedName name="SG_05_15" localSheetId="12">#REF!</definedName>
    <definedName name="SG_05_16" localSheetId="12">#REF!</definedName>
    <definedName name="SG_05_17" localSheetId="12">#REF!</definedName>
    <definedName name="SG_05_18" localSheetId="12">#REF!</definedName>
    <definedName name="SG_05_19" localSheetId="12">#REF!</definedName>
    <definedName name="SG_05_20" localSheetId="12">#REF!</definedName>
    <definedName name="SG_05_21" localSheetId="12">#REF!</definedName>
    <definedName name="SG_05_22" localSheetId="12">#REF!</definedName>
    <definedName name="SG_05_23" localSheetId="12">#REF!</definedName>
    <definedName name="SG_05_24" localSheetId="12">#REF!</definedName>
    <definedName name="SG_05_25" localSheetId="12">#REF!</definedName>
    <definedName name="SG_06_01" localSheetId="12">#REF!</definedName>
    <definedName name="SG_06_02" localSheetId="12">#REF!</definedName>
    <definedName name="SG_06_03" localSheetId="12">#REF!</definedName>
    <definedName name="SG_06_04" localSheetId="12">#REF!</definedName>
    <definedName name="SG_06_05" localSheetId="12">#REF!</definedName>
    <definedName name="SG_06_06" localSheetId="12">#REF!</definedName>
    <definedName name="SG_06_07" localSheetId="12">#REF!</definedName>
    <definedName name="SG_06_08" localSheetId="12">#REF!</definedName>
    <definedName name="SG_06_09" localSheetId="12">#REF!</definedName>
    <definedName name="SG_06_10" localSheetId="12">#REF!</definedName>
    <definedName name="SG_06_11" localSheetId="12">#REF!</definedName>
    <definedName name="SG_06_12" localSheetId="12">#REF!</definedName>
    <definedName name="SG_06_13" localSheetId="12">#REF!</definedName>
    <definedName name="SG_06_14" localSheetId="12">#REF!</definedName>
    <definedName name="SG_06_15" localSheetId="12">#REF!</definedName>
    <definedName name="SG_06_16" localSheetId="12">#REF!</definedName>
    <definedName name="SG_06_17" localSheetId="12">#REF!</definedName>
    <definedName name="SG_06_18" localSheetId="12">#REF!</definedName>
    <definedName name="SG_06_19" localSheetId="12">#REF!</definedName>
    <definedName name="SG_06_20" localSheetId="12">#REF!</definedName>
    <definedName name="SG_06_21" localSheetId="12">#REF!</definedName>
    <definedName name="SG_06_22" localSheetId="12">#REF!</definedName>
    <definedName name="SG_06_23" localSheetId="12">#REF!</definedName>
    <definedName name="SG_06_24" localSheetId="12">#REF!</definedName>
    <definedName name="SG_06_25" localSheetId="12">#REF!</definedName>
    <definedName name="SG_07_01" localSheetId="12">#REF!</definedName>
    <definedName name="SG_07_02" localSheetId="12">#REF!</definedName>
    <definedName name="SG_07_03" localSheetId="12">#REF!</definedName>
    <definedName name="SG_07_04" localSheetId="12">#REF!</definedName>
    <definedName name="SG_07_05" localSheetId="12">#REF!</definedName>
    <definedName name="SG_07_06" localSheetId="12">#REF!</definedName>
    <definedName name="SG_07_07" localSheetId="12">#REF!</definedName>
    <definedName name="SG_07_08" localSheetId="12">#REF!</definedName>
    <definedName name="SG_07_09" localSheetId="12">#REF!</definedName>
    <definedName name="SG_07_10" localSheetId="12">#REF!</definedName>
    <definedName name="SG_07_11" localSheetId="12">#REF!</definedName>
    <definedName name="SG_07_12" localSheetId="12">#REF!</definedName>
    <definedName name="SG_07_13" localSheetId="12">#REF!</definedName>
    <definedName name="SG_07_14" localSheetId="12">#REF!</definedName>
    <definedName name="SG_07_15" localSheetId="12">#REF!</definedName>
    <definedName name="SG_07_16" localSheetId="12">#REF!</definedName>
    <definedName name="SG_07_17" localSheetId="12">#REF!</definedName>
    <definedName name="SG_07_18" localSheetId="12">#REF!</definedName>
    <definedName name="SG_07_19" localSheetId="12">#REF!</definedName>
    <definedName name="SG_07_20" localSheetId="12">#REF!</definedName>
    <definedName name="SG_07_21" localSheetId="12">#REF!</definedName>
    <definedName name="SG_07_22" localSheetId="12">#REF!</definedName>
    <definedName name="SG_07_23" localSheetId="12">#REF!</definedName>
    <definedName name="SG_07_24" localSheetId="12">#REF!</definedName>
    <definedName name="SG_07_25" localSheetId="12">#REF!</definedName>
    <definedName name="SG_08_01" localSheetId="12">#REF!</definedName>
    <definedName name="SG_08_02" localSheetId="12">#REF!</definedName>
    <definedName name="SG_08_03" localSheetId="12">#REF!</definedName>
    <definedName name="SG_08_04" localSheetId="12">#REF!</definedName>
    <definedName name="SG_08_05" localSheetId="12">#REF!</definedName>
    <definedName name="SG_08_06" localSheetId="12">#REF!</definedName>
    <definedName name="SG_08_07" localSheetId="12">#REF!</definedName>
    <definedName name="SG_08_08" localSheetId="12">#REF!</definedName>
    <definedName name="SG_08_09" localSheetId="12">#REF!</definedName>
    <definedName name="SG_08_10" localSheetId="12">#REF!</definedName>
    <definedName name="SG_08_11" localSheetId="12">#REF!</definedName>
    <definedName name="SG_08_12" localSheetId="12">#REF!</definedName>
    <definedName name="SG_08_13" localSheetId="12">#REF!</definedName>
    <definedName name="SG_08_14" localSheetId="12">#REF!</definedName>
    <definedName name="SG_08_15" localSheetId="12">#REF!</definedName>
    <definedName name="SG_08_16" localSheetId="12">#REF!</definedName>
    <definedName name="SG_08_17" localSheetId="12">#REF!</definedName>
    <definedName name="SG_08_18" localSheetId="12">#REF!</definedName>
    <definedName name="SG_08_19" localSheetId="12">#REF!</definedName>
    <definedName name="SG_08_20" localSheetId="12">#REF!</definedName>
    <definedName name="SG_08_21" localSheetId="12">#REF!</definedName>
    <definedName name="SG_08_22" localSheetId="12">#REF!</definedName>
    <definedName name="SG_08_23" localSheetId="12">#REF!</definedName>
    <definedName name="SG_08_24" localSheetId="12">#REF!</definedName>
    <definedName name="SG_08_25" localSheetId="12">#REF!</definedName>
    <definedName name="SG_09_01" localSheetId="12">#REF!</definedName>
    <definedName name="SG_09_02" localSheetId="12">#REF!</definedName>
    <definedName name="SG_09_03" localSheetId="12">#REF!</definedName>
    <definedName name="SG_09_04" localSheetId="12">#REF!</definedName>
    <definedName name="SG_09_05" localSheetId="12">#REF!</definedName>
    <definedName name="SG_09_06" localSheetId="12">#REF!</definedName>
    <definedName name="SG_09_07" localSheetId="12">#REF!</definedName>
    <definedName name="SG_09_08" localSheetId="12">#REF!</definedName>
    <definedName name="SG_09_09" localSheetId="12">#REF!</definedName>
    <definedName name="SG_09_10" localSheetId="12">#REF!</definedName>
    <definedName name="SG_09_11" localSheetId="12">#REF!</definedName>
    <definedName name="SG_09_12" localSheetId="12">#REF!</definedName>
    <definedName name="SG_09_13" localSheetId="12">#REF!</definedName>
    <definedName name="SG_09_14" localSheetId="12">#REF!</definedName>
    <definedName name="SG_09_15" localSheetId="12">#REF!</definedName>
    <definedName name="SG_09_16" localSheetId="12">#REF!</definedName>
    <definedName name="SG_09_17" localSheetId="12">#REF!</definedName>
    <definedName name="SG_09_18" localSheetId="12">#REF!</definedName>
    <definedName name="SG_09_19" localSheetId="12">#REF!</definedName>
    <definedName name="SG_09_20" localSheetId="12">#REF!</definedName>
    <definedName name="SG_09_21" localSheetId="12">#REF!</definedName>
    <definedName name="SG_09_22" localSheetId="12">#REF!</definedName>
    <definedName name="SG_09_23" localSheetId="12">#REF!</definedName>
    <definedName name="SG_09_24" localSheetId="12">#REF!</definedName>
    <definedName name="SG_09_25" localSheetId="12">#REF!</definedName>
    <definedName name="SG_10_01" localSheetId="12">#REF!</definedName>
    <definedName name="SG_10_02" localSheetId="12">#REF!</definedName>
    <definedName name="SG_10_03" localSheetId="12">#REF!</definedName>
    <definedName name="SG_10_04" localSheetId="12">#REF!</definedName>
    <definedName name="SG_10_05" localSheetId="12">#REF!</definedName>
    <definedName name="SG_10_06" localSheetId="12">#REF!</definedName>
    <definedName name="SG_10_07" localSheetId="12">#REF!</definedName>
    <definedName name="SG_10_08" localSheetId="12">#REF!</definedName>
    <definedName name="SG_10_09" localSheetId="12">#REF!</definedName>
    <definedName name="SG_10_10" localSheetId="12">#REF!</definedName>
    <definedName name="SG_10_11" localSheetId="12">#REF!</definedName>
    <definedName name="SG_10_12" localSheetId="12">#REF!</definedName>
    <definedName name="SG_10_13" localSheetId="12">#REF!</definedName>
    <definedName name="SG_10_14" localSheetId="12">#REF!</definedName>
    <definedName name="SG_10_15" localSheetId="12">#REF!</definedName>
    <definedName name="SG_10_16" localSheetId="12">#REF!</definedName>
    <definedName name="SG_10_17" localSheetId="12">#REF!</definedName>
    <definedName name="SG_10_18" localSheetId="12">#REF!</definedName>
    <definedName name="SG_10_19" localSheetId="12">#REF!</definedName>
    <definedName name="SG_10_20" localSheetId="12">#REF!</definedName>
    <definedName name="SG_10_21" localSheetId="12">#REF!</definedName>
    <definedName name="SG_10_22" localSheetId="12">#REF!</definedName>
    <definedName name="SG_10_23" localSheetId="12">#REF!</definedName>
    <definedName name="SG_10_24" localSheetId="12">#REF!</definedName>
    <definedName name="SG_10_25" localSheetId="12">#REF!</definedName>
    <definedName name="SG_11_01" localSheetId="12">#REF!</definedName>
    <definedName name="SG_11_02" localSheetId="12">#REF!</definedName>
    <definedName name="SG_11_03" localSheetId="12">#REF!</definedName>
    <definedName name="SG_11_04" localSheetId="12">#REF!</definedName>
    <definedName name="SG_11_05" localSheetId="12">#REF!</definedName>
    <definedName name="SG_11_06" localSheetId="12">#REF!</definedName>
    <definedName name="SG_11_07" localSheetId="12">#REF!</definedName>
    <definedName name="SG_11_08" localSheetId="12">#REF!</definedName>
    <definedName name="SG_11_09" localSheetId="12">#REF!</definedName>
    <definedName name="SG_11_10" localSheetId="12">#REF!</definedName>
    <definedName name="SG_11_11" localSheetId="12">#REF!</definedName>
    <definedName name="SG_11_12" localSheetId="12">#REF!</definedName>
    <definedName name="SG_11_13" localSheetId="12">#REF!</definedName>
    <definedName name="SG_11_14" localSheetId="12">#REF!</definedName>
    <definedName name="SG_11_15" localSheetId="12">#REF!</definedName>
    <definedName name="SG_11_16" localSheetId="12">#REF!</definedName>
    <definedName name="SG_11_17" localSheetId="12">#REF!</definedName>
    <definedName name="SG_11_18" localSheetId="12">#REF!</definedName>
    <definedName name="SG_11_19" localSheetId="12">#REF!</definedName>
    <definedName name="SG_11_20" localSheetId="12">#REF!</definedName>
    <definedName name="SG_11_21" localSheetId="12">#REF!</definedName>
    <definedName name="SG_11_22" localSheetId="12">#REF!</definedName>
    <definedName name="SG_11_23" localSheetId="12">#REF!</definedName>
    <definedName name="SG_11_24" localSheetId="12">#REF!</definedName>
    <definedName name="SG_11_25" localSheetId="12">#REF!</definedName>
    <definedName name="SG_12_01" localSheetId="12">#REF!</definedName>
    <definedName name="SG_12_02" localSheetId="12">#REF!</definedName>
    <definedName name="SG_12_03" localSheetId="12">#REF!</definedName>
    <definedName name="SG_12_04" localSheetId="12">#REF!</definedName>
    <definedName name="SG_12_05" localSheetId="12">#REF!</definedName>
    <definedName name="SG_12_06" localSheetId="12">#REF!</definedName>
    <definedName name="SG_12_07" localSheetId="12">#REF!</definedName>
    <definedName name="SG_12_08" localSheetId="12">#REF!</definedName>
    <definedName name="SG_12_09" localSheetId="12">#REF!</definedName>
    <definedName name="SG_12_10" localSheetId="12">#REF!</definedName>
    <definedName name="SG_12_11" localSheetId="12">#REF!</definedName>
    <definedName name="SG_12_12" localSheetId="12">#REF!</definedName>
    <definedName name="SG_12_13" localSheetId="12">#REF!</definedName>
    <definedName name="SG_12_14" localSheetId="12">#REF!</definedName>
    <definedName name="SG_12_15" localSheetId="12">#REF!</definedName>
    <definedName name="SG_12_16" localSheetId="12">#REF!</definedName>
    <definedName name="SG_12_17" localSheetId="12">#REF!</definedName>
    <definedName name="SG_12_18" localSheetId="12">#REF!</definedName>
    <definedName name="SG_12_19" localSheetId="12">#REF!</definedName>
    <definedName name="SG_12_20" localSheetId="12">#REF!</definedName>
    <definedName name="SG_12_21" localSheetId="12">#REF!</definedName>
    <definedName name="SG_12_22" localSheetId="12">#REF!</definedName>
    <definedName name="SG_12_23" localSheetId="12">#REF!</definedName>
    <definedName name="SG_12_24" localSheetId="12">#REF!</definedName>
    <definedName name="SG_12_25" localSheetId="12">#REF!</definedName>
    <definedName name="SG_13_01" localSheetId="12">#REF!</definedName>
    <definedName name="SG_13_02" localSheetId="12">#REF!</definedName>
    <definedName name="SG_13_03" localSheetId="12">#REF!</definedName>
    <definedName name="SG_13_04" localSheetId="12">#REF!</definedName>
    <definedName name="SG_13_05" localSheetId="12">#REF!</definedName>
    <definedName name="SG_13_06" localSheetId="12">#REF!</definedName>
    <definedName name="SG_13_07" localSheetId="12">#REF!</definedName>
    <definedName name="SG_13_08" localSheetId="12">#REF!</definedName>
    <definedName name="SG_13_09" localSheetId="12">#REF!</definedName>
    <definedName name="SG_13_10" localSheetId="12">#REF!</definedName>
    <definedName name="SG_13_11" localSheetId="12">#REF!</definedName>
    <definedName name="SG_13_12" localSheetId="12">#REF!</definedName>
    <definedName name="SG_13_13" localSheetId="12">#REF!</definedName>
    <definedName name="SG_13_14" localSheetId="12">#REF!</definedName>
    <definedName name="SG_13_15" localSheetId="12">#REF!</definedName>
    <definedName name="SG_13_16" localSheetId="12">#REF!</definedName>
    <definedName name="SG_13_17" localSheetId="12">#REF!</definedName>
    <definedName name="SG_13_18" localSheetId="12">#REF!</definedName>
    <definedName name="SG_13_19" localSheetId="12">#REF!</definedName>
    <definedName name="SG_13_20" localSheetId="12">#REF!</definedName>
    <definedName name="SG_13_21" localSheetId="12">#REF!</definedName>
    <definedName name="SG_13_22" localSheetId="12">#REF!</definedName>
    <definedName name="SG_13_23" localSheetId="12">#REF!</definedName>
    <definedName name="SG_13_24" localSheetId="12">#REF!</definedName>
    <definedName name="SG_13_25" localSheetId="12">#REF!</definedName>
    <definedName name="SG_14_01" localSheetId="12">#REF!</definedName>
    <definedName name="SG_14_02" localSheetId="12">#REF!</definedName>
    <definedName name="SG_14_03" localSheetId="12">#REF!</definedName>
    <definedName name="SG_14_04" localSheetId="12">#REF!</definedName>
    <definedName name="SG_14_05" localSheetId="12">#REF!</definedName>
    <definedName name="SG_14_06" localSheetId="12">#REF!</definedName>
    <definedName name="SG_14_07" localSheetId="12">#REF!</definedName>
    <definedName name="SG_14_08" localSheetId="12">#REF!</definedName>
    <definedName name="SG_14_09" localSheetId="12">#REF!</definedName>
    <definedName name="SG_14_10" localSheetId="12">#REF!</definedName>
    <definedName name="SG_14_11" localSheetId="12">#REF!</definedName>
    <definedName name="SG_14_12" localSheetId="12">#REF!</definedName>
    <definedName name="SG_14_13" localSheetId="12">#REF!</definedName>
    <definedName name="SG_14_14" localSheetId="12">#REF!</definedName>
    <definedName name="SG_14_15" localSheetId="12">#REF!</definedName>
    <definedName name="SG_14_16" localSheetId="12">#REF!</definedName>
    <definedName name="SG_14_17" localSheetId="12">#REF!</definedName>
    <definedName name="SG_14_18" localSheetId="12">#REF!</definedName>
    <definedName name="SG_14_19" localSheetId="12">#REF!</definedName>
    <definedName name="SG_14_20" localSheetId="12">#REF!</definedName>
    <definedName name="SG_14_21" localSheetId="12">#REF!</definedName>
    <definedName name="SG_14_22" localSheetId="12">#REF!</definedName>
    <definedName name="SG_14_23" localSheetId="12">#REF!</definedName>
    <definedName name="SG_14_24" localSheetId="12">#REF!</definedName>
    <definedName name="SG_14_25" localSheetId="12">#REF!</definedName>
    <definedName name="SG_15_01" localSheetId="12">#REF!</definedName>
    <definedName name="SG_15_02" localSheetId="12">#REF!</definedName>
    <definedName name="SG_15_03" localSheetId="12">#REF!</definedName>
    <definedName name="SG_15_04" localSheetId="12">#REF!</definedName>
    <definedName name="SG_15_05" localSheetId="12">#REF!</definedName>
    <definedName name="SG_15_06" localSheetId="12">#REF!</definedName>
    <definedName name="SG_15_07" localSheetId="12">#REF!</definedName>
    <definedName name="SG_15_08" localSheetId="12">#REF!</definedName>
    <definedName name="SG_15_09" localSheetId="12">#REF!</definedName>
    <definedName name="SG_15_10" localSheetId="12">#REF!</definedName>
    <definedName name="SG_15_11" localSheetId="12">#REF!</definedName>
    <definedName name="SG_15_12" localSheetId="12">#REF!</definedName>
    <definedName name="SG_15_13" localSheetId="12">#REF!</definedName>
    <definedName name="SG_15_14" localSheetId="12">#REF!</definedName>
    <definedName name="SG_15_15" localSheetId="12">#REF!</definedName>
    <definedName name="SG_15_16" localSheetId="12">#REF!</definedName>
    <definedName name="SG_15_17" localSheetId="12">#REF!</definedName>
    <definedName name="SG_15_18" localSheetId="12">#REF!</definedName>
    <definedName name="SG_15_19" localSheetId="12">#REF!</definedName>
    <definedName name="SG_15_20" localSheetId="12">#REF!</definedName>
    <definedName name="SG_15_21" localSheetId="12">#REF!</definedName>
    <definedName name="SG_15_22" localSheetId="12">#REF!</definedName>
    <definedName name="SG_15_23" localSheetId="12">#REF!</definedName>
    <definedName name="SG_15_24" localSheetId="12">#REF!</definedName>
    <definedName name="SG_15_25" localSheetId="12">#REF!</definedName>
    <definedName name="SG_16_01" localSheetId="12">#REF!</definedName>
    <definedName name="SG_16_02" localSheetId="12">#REF!</definedName>
    <definedName name="SG_16_03" localSheetId="12">#REF!</definedName>
    <definedName name="SG_16_04" localSheetId="12">#REF!</definedName>
    <definedName name="SG_16_05" localSheetId="12">#REF!</definedName>
    <definedName name="SG_16_06" localSheetId="12">#REF!</definedName>
    <definedName name="SG_16_07" localSheetId="12">#REF!</definedName>
    <definedName name="SG_16_08" localSheetId="12">#REF!</definedName>
    <definedName name="SG_16_09" localSheetId="12">#REF!</definedName>
    <definedName name="SG_16_10" localSheetId="12">#REF!</definedName>
    <definedName name="SG_16_11" localSheetId="12">#REF!</definedName>
    <definedName name="SG_16_12" localSheetId="12">#REF!</definedName>
    <definedName name="SG_16_13" localSheetId="12">#REF!</definedName>
    <definedName name="SG_16_14" localSheetId="12">#REF!</definedName>
    <definedName name="SG_16_15" localSheetId="12">#REF!</definedName>
    <definedName name="SG_16_16" localSheetId="12">#REF!</definedName>
    <definedName name="SG_16_17" localSheetId="12">#REF!</definedName>
    <definedName name="SG_16_18" localSheetId="12">#REF!</definedName>
    <definedName name="SG_16_19" localSheetId="12">#REF!</definedName>
    <definedName name="SG_16_20" localSheetId="12">#REF!</definedName>
    <definedName name="SG_16_21" localSheetId="12">#REF!</definedName>
    <definedName name="SG_16_22" localSheetId="12">#REF!</definedName>
    <definedName name="SG_16_23" localSheetId="12">#REF!</definedName>
    <definedName name="SG_16_24" localSheetId="12">#REF!</definedName>
    <definedName name="SG_16_25" localSheetId="12">#REF!</definedName>
    <definedName name="SG_17_01" localSheetId="12">#REF!</definedName>
    <definedName name="SG_17_02" localSheetId="12">#REF!</definedName>
    <definedName name="SG_17_03" localSheetId="12">#REF!</definedName>
    <definedName name="SG_17_04" localSheetId="12">#REF!</definedName>
    <definedName name="SG_17_05" localSheetId="12">#REF!</definedName>
    <definedName name="SG_17_06" localSheetId="12">#REF!</definedName>
    <definedName name="SG_17_07" localSheetId="12">#REF!</definedName>
    <definedName name="SG_17_08" localSheetId="12">#REF!</definedName>
    <definedName name="SG_17_09" localSheetId="12">#REF!</definedName>
    <definedName name="SG_17_10" localSheetId="12">#REF!</definedName>
    <definedName name="SG_17_11" localSheetId="12">#REF!</definedName>
    <definedName name="SG_17_12" localSheetId="12">#REF!</definedName>
    <definedName name="SG_17_13" localSheetId="12">#REF!</definedName>
    <definedName name="SG_17_14" localSheetId="12">#REF!</definedName>
    <definedName name="SG_17_15" localSheetId="12">#REF!</definedName>
    <definedName name="SG_17_16" localSheetId="12">#REF!</definedName>
    <definedName name="SG_17_17" localSheetId="12">#REF!</definedName>
    <definedName name="SG_17_18" localSheetId="12">#REF!</definedName>
    <definedName name="SG_17_19" localSheetId="12">#REF!</definedName>
    <definedName name="SG_17_20" localSheetId="12">#REF!</definedName>
    <definedName name="SG_17_21" localSheetId="12">#REF!</definedName>
    <definedName name="SG_17_22" localSheetId="12">#REF!</definedName>
    <definedName name="SG_17_23" localSheetId="12">#REF!</definedName>
    <definedName name="SG_17_24" localSheetId="12">#REF!</definedName>
    <definedName name="SG_17_25" localSheetId="12">#REF!</definedName>
    <definedName name="SG_18_01" localSheetId="12">#REF!</definedName>
    <definedName name="SG_18_02" localSheetId="12">#REF!</definedName>
    <definedName name="SG_18_03" localSheetId="12">#REF!</definedName>
    <definedName name="SG_18_04" localSheetId="12">#REF!</definedName>
    <definedName name="SG_18_05" localSheetId="12">#REF!</definedName>
    <definedName name="SG_18_06" localSheetId="12">#REF!</definedName>
    <definedName name="SG_18_07" localSheetId="12">#REF!</definedName>
    <definedName name="SG_18_08" localSheetId="12">#REF!</definedName>
    <definedName name="SG_18_09" localSheetId="12">#REF!</definedName>
    <definedName name="SG_18_10" localSheetId="12">#REF!</definedName>
    <definedName name="SG_18_11" localSheetId="12">#REF!</definedName>
    <definedName name="SG_18_12" localSheetId="12">#REF!</definedName>
    <definedName name="SG_18_13" localSheetId="12">#REF!</definedName>
    <definedName name="SG_18_14" localSheetId="12">#REF!</definedName>
    <definedName name="SG_18_15" localSheetId="12">#REF!</definedName>
    <definedName name="SG_18_16" localSheetId="12">#REF!</definedName>
    <definedName name="SG_18_17" localSheetId="12">#REF!</definedName>
    <definedName name="SG_18_18" localSheetId="12">#REF!</definedName>
    <definedName name="SG_18_19" localSheetId="12">#REF!</definedName>
    <definedName name="SG_18_20" localSheetId="12">#REF!</definedName>
    <definedName name="SG_18_21" localSheetId="12">#REF!</definedName>
    <definedName name="SG_18_22" localSheetId="12">#REF!</definedName>
    <definedName name="SG_18_23" localSheetId="12">#REF!</definedName>
    <definedName name="SG_18_24" localSheetId="12">#REF!</definedName>
    <definedName name="SG_18_25" localSheetId="12">#REF!</definedName>
    <definedName name="SG_19_01" localSheetId="12">#REF!</definedName>
    <definedName name="SG_19_02" localSheetId="12">#REF!</definedName>
    <definedName name="SG_19_03" localSheetId="12">#REF!</definedName>
    <definedName name="SG_19_04" localSheetId="12">#REF!</definedName>
    <definedName name="SG_19_05" localSheetId="12">#REF!</definedName>
    <definedName name="SG_19_06" localSheetId="12">#REF!</definedName>
    <definedName name="SG_19_07" localSheetId="12">#REF!</definedName>
    <definedName name="SG_19_08" localSheetId="12">#REF!</definedName>
    <definedName name="SG_19_09" localSheetId="12">#REF!</definedName>
    <definedName name="SG_19_10" localSheetId="12">#REF!</definedName>
    <definedName name="SG_19_11" localSheetId="12">#REF!</definedName>
    <definedName name="SG_19_12" localSheetId="12">#REF!</definedName>
    <definedName name="SG_19_13" localSheetId="12">#REF!</definedName>
    <definedName name="SG_19_14" localSheetId="12">#REF!</definedName>
    <definedName name="SG_19_15" localSheetId="12">#REF!</definedName>
    <definedName name="SG_19_16" localSheetId="12">#REF!</definedName>
    <definedName name="SG_19_17" localSheetId="12">#REF!</definedName>
    <definedName name="SG_19_18" localSheetId="12">#REF!</definedName>
    <definedName name="SG_19_19" localSheetId="12">#REF!</definedName>
    <definedName name="SG_19_20" localSheetId="12">#REF!</definedName>
    <definedName name="SG_19_21" localSheetId="12">#REF!</definedName>
    <definedName name="SG_19_22" localSheetId="12">#REF!</definedName>
    <definedName name="SG_19_23" localSheetId="12">#REF!</definedName>
    <definedName name="SG_19_24" localSheetId="12">#REF!</definedName>
    <definedName name="SG_19_25" localSheetId="12">#REF!</definedName>
    <definedName name="SG_20_01" localSheetId="12">#REF!</definedName>
    <definedName name="SG_20_02" localSheetId="12">#REF!</definedName>
    <definedName name="SG_20_03" localSheetId="12">#REF!</definedName>
    <definedName name="SG_20_04" localSheetId="12">#REF!</definedName>
    <definedName name="SG_20_05" localSheetId="12">#REF!</definedName>
    <definedName name="SG_20_06" localSheetId="12">#REF!</definedName>
    <definedName name="SG_20_07" localSheetId="12">#REF!</definedName>
    <definedName name="SG_20_08" localSheetId="12">#REF!</definedName>
    <definedName name="SG_20_09" localSheetId="12">#REF!</definedName>
    <definedName name="SG_20_10" localSheetId="12">#REF!</definedName>
    <definedName name="SG_20_11" localSheetId="12">#REF!</definedName>
    <definedName name="SG_20_12" localSheetId="12">#REF!</definedName>
    <definedName name="SG_20_13" localSheetId="12">#REF!</definedName>
    <definedName name="SG_20_14" localSheetId="12">#REF!</definedName>
    <definedName name="SG_20_15" localSheetId="12">#REF!</definedName>
    <definedName name="SG_20_16" localSheetId="12">#REF!</definedName>
    <definedName name="SG_20_17" localSheetId="12">#REF!</definedName>
    <definedName name="SG_20_18" localSheetId="12">#REF!</definedName>
    <definedName name="SG_20_19" localSheetId="12">#REF!</definedName>
    <definedName name="SG_20_20" localSheetId="12">#REF!</definedName>
    <definedName name="SG_20_21" localSheetId="12">#REF!</definedName>
    <definedName name="SG_20_22" localSheetId="12">#REF!</definedName>
    <definedName name="SG_20_23" localSheetId="12">#REF!</definedName>
    <definedName name="SG_20_24" localSheetId="12">#REF!</definedName>
    <definedName name="SG_20_25" localSheetId="12">#REF!</definedName>
    <definedName name="SG_21_01" localSheetId="12">#REF!</definedName>
    <definedName name="SG_21_02" localSheetId="12">#REF!</definedName>
    <definedName name="SG_21_03" localSheetId="12">#REF!</definedName>
    <definedName name="SG_21_04" localSheetId="12">#REF!</definedName>
    <definedName name="SG_21_05" localSheetId="12">#REF!</definedName>
    <definedName name="SG_21_06" localSheetId="12">#REF!</definedName>
    <definedName name="SG_21_07" localSheetId="12">#REF!</definedName>
    <definedName name="SG_21_08" localSheetId="12">#REF!</definedName>
    <definedName name="SG_21_09" localSheetId="12">#REF!</definedName>
    <definedName name="SG_21_10" localSheetId="12">#REF!</definedName>
    <definedName name="SG_21_11" localSheetId="12">#REF!</definedName>
    <definedName name="SG_21_12" localSheetId="12">#REF!</definedName>
    <definedName name="SG_21_13" localSheetId="12">#REF!</definedName>
    <definedName name="SG_21_14" localSheetId="12">#REF!</definedName>
    <definedName name="SG_21_15" localSheetId="12">#REF!</definedName>
    <definedName name="SG_21_16" localSheetId="12">#REF!</definedName>
    <definedName name="SG_21_17" localSheetId="12">#REF!</definedName>
    <definedName name="SG_21_18" localSheetId="12">#REF!</definedName>
    <definedName name="SG_21_19" localSheetId="12">#REF!</definedName>
    <definedName name="SG_21_20" localSheetId="12">#REF!</definedName>
    <definedName name="SG_21_21" localSheetId="12">#REF!</definedName>
    <definedName name="SG_21_22" localSheetId="12">#REF!</definedName>
    <definedName name="SG_21_23" localSheetId="12">#REF!</definedName>
    <definedName name="SG_21_24" localSheetId="12">#REF!</definedName>
    <definedName name="SG_21_25" localSheetId="12">#REF!</definedName>
    <definedName name="SG_22_01" localSheetId="12">#REF!</definedName>
    <definedName name="SG_22_02" localSheetId="12">#REF!</definedName>
    <definedName name="SG_22_03" localSheetId="12">#REF!</definedName>
    <definedName name="SG_22_04" localSheetId="12">#REF!</definedName>
    <definedName name="SG_22_05" localSheetId="12">#REF!</definedName>
    <definedName name="SG_22_06" localSheetId="12">#REF!</definedName>
    <definedName name="SG_22_07" localSheetId="12">#REF!</definedName>
    <definedName name="SG_22_08" localSheetId="12">#REF!</definedName>
    <definedName name="SG_22_09" localSheetId="12">#REF!</definedName>
    <definedName name="SG_22_10" localSheetId="12">#REF!</definedName>
    <definedName name="SG_22_11" localSheetId="12">#REF!</definedName>
    <definedName name="SG_22_12" localSheetId="12">#REF!</definedName>
    <definedName name="SG_22_13" localSheetId="12">#REF!</definedName>
    <definedName name="SG_22_14" localSheetId="12">#REF!</definedName>
    <definedName name="SG_22_15" localSheetId="12">#REF!</definedName>
    <definedName name="SG_22_16" localSheetId="12">#REF!</definedName>
    <definedName name="SG_22_17" localSheetId="12">#REF!</definedName>
    <definedName name="SG_22_18" localSheetId="12">#REF!</definedName>
    <definedName name="SG_22_19" localSheetId="12">#REF!</definedName>
    <definedName name="SG_22_20" localSheetId="12">#REF!</definedName>
    <definedName name="SG_22_21" localSheetId="12">#REF!</definedName>
    <definedName name="SG_22_22" localSheetId="12">#REF!</definedName>
    <definedName name="SG_22_23" localSheetId="12">#REF!</definedName>
    <definedName name="SG_22_24" localSheetId="12">#REF!</definedName>
    <definedName name="SG_22_25" localSheetId="12">#REF!</definedName>
    <definedName name="SG_23_01" localSheetId="12">#REF!</definedName>
    <definedName name="SG_23_02" localSheetId="12">#REF!</definedName>
    <definedName name="SG_23_03" localSheetId="12">#REF!</definedName>
    <definedName name="SG_23_04" localSheetId="12">#REF!</definedName>
    <definedName name="SG_23_05" localSheetId="12">#REF!</definedName>
    <definedName name="SG_23_06" localSheetId="12">#REF!</definedName>
    <definedName name="SG_23_07" localSheetId="12">#REF!</definedName>
    <definedName name="SG_23_08" localSheetId="12">#REF!</definedName>
    <definedName name="SG_23_09" localSheetId="12">#REF!</definedName>
    <definedName name="SG_23_10" localSheetId="12">#REF!</definedName>
    <definedName name="SG_23_11" localSheetId="12">#REF!</definedName>
    <definedName name="SG_23_12" localSheetId="12">#REF!</definedName>
    <definedName name="SG_23_13" localSheetId="12">#REF!</definedName>
    <definedName name="SG_23_14" localSheetId="12">#REF!</definedName>
    <definedName name="SG_23_15" localSheetId="12">#REF!</definedName>
    <definedName name="SG_23_16" localSheetId="12">#REF!</definedName>
    <definedName name="SG_23_17" localSheetId="12">#REF!</definedName>
    <definedName name="SG_23_18" localSheetId="12">#REF!</definedName>
    <definedName name="SG_23_19" localSheetId="12">#REF!</definedName>
    <definedName name="SG_23_20" localSheetId="12">#REF!</definedName>
    <definedName name="SG_23_21" localSheetId="12">#REF!</definedName>
    <definedName name="SG_23_22" localSheetId="12">#REF!</definedName>
    <definedName name="SG_23_23" localSheetId="12">#REF!</definedName>
    <definedName name="SG_23_24" localSheetId="12">#REF!</definedName>
    <definedName name="SG_23_25" localSheetId="12">#REF!</definedName>
    <definedName name="SG_24_01" localSheetId="12">#REF!</definedName>
    <definedName name="SG_24_02" localSheetId="12">#REF!</definedName>
    <definedName name="SG_24_03" localSheetId="12">#REF!</definedName>
    <definedName name="SG_24_04" localSheetId="12">#REF!</definedName>
    <definedName name="SG_24_05" localSheetId="12">#REF!</definedName>
    <definedName name="SG_24_06" localSheetId="12">#REF!</definedName>
    <definedName name="SG_24_07" localSheetId="12">#REF!</definedName>
    <definedName name="SG_24_08" localSheetId="12">#REF!</definedName>
    <definedName name="SG_24_09" localSheetId="12">#REF!</definedName>
    <definedName name="SG_24_10" localSheetId="12">#REF!</definedName>
    <definedName name="SG_24_11" localSheetId="12">#REF!</definedName>
    <definedName name="SG_24_12" localSheetId="12">#REF!</definedName>
    <definedName name="SG_24_13" localSheetId="12">#REF!</definedName>
    <definedName name="SG_24_14" localSheetId="12">#REF!</definedName>
    <definedName name="SG_24_15" localSheetId="12">#REF!</definedName>
    <definedName name="SG_24_16" localSheetId="12">#REF!</definedName>
    <definedName name="SG_24_17" localSheetId="12">#REF!</definedName>
    <definedName name="SG_24_18" localSheetId="12">#REF!</definedName>
    <definedName name="SG_24_19" localSheetId="12">#REF!</definedName>
    <definedName name="SG_24_20" localSheetId="12">#REF!</definedName>
    <definedName name="SG_24_21" localSheetId="12">#REF!</definedName>
    <definedName name="SG_24_22" localSheetId="12">#REF!</definedName>
    <definedName name="SG_24_23" localSheetId="12">#REF!</definedName>
    <definedName name="SG_24_24" localSheetId="12">#REF!</definedName>
    <definedName name="SG_24_25" localSheetId="12">#REF!</definedName>
    <definedName name="SG_25_01" localSheetId="12">#REF!</definedName>
    <definedName name="SG_25_02" localSheetId="12">#REF!</definedName>
    <definedName name="SG_25_03" localSheetId="12">#REF!</definedName>
    <definedName name="SG_25_04" localSheetId="12">#REF!</definedName>
    <definedName name="SG_25_05" localSheetId="12">#REF!</definedName>
    <definedName name="SG_25_06" localSheetId="12">#REF!</definedName>
    <definedName name="SG_25_07" localSheetId="12">#REF!</definedName>
    <definedName name="SG_25_08" localSheetId="12">#REF!</definedName>
    <definedName name="SG_25_09" localSheetId="12">#REF!</definedName>
    <definedName name="SG_25_10" localSheetId="12">#REF!</definedName>
    <definedName name="SG_25_11" localSheetId="12">#REF!</definedName>
    <definedName name="SG_25_12" localSheetId="12">#REF!</definedName>
    <definedName name="SG_25_13" localSheetId="12">#REF!</definedName>
    <definedName name="SG_25_14" localSheetId="12">#REF!</definedName>
    <definedName name="SG_25_15" localSheetId="12">#REF!</definedName>
    <definedName name="SG_25_16" localSheetId="12">#REF!</definedName>
    <definedName name="SG_25_17" localSheetId="12">#REF!</definedName>
    <definedName name="SG_25_18" localSheetId="12">#REF!</definedName>
    <definedName name="SG_25_19" localSheetId="12">#REF!</definedName>
    <definedName name="SG_25_20" localSheetId="12">#REF!</definedName>
    <definedName name="SG_25_21" localSheetId="12">#REF!</definedName>
    <definedName name="SG_25_22" localSheetId="12">#REF!</definedName>
    <definedName name="SG_25_23" localSheetId="12">#REF!</definedName>
    <definedName name="SG_25_24" localSheetId="12">#REF!</definedName>
    <definedName name="SG_25_25" localSheetId="12">#REF!</definedName>
    <definedName name="sinal" localSheetId="12">#REF!</definedName>
    <definedName name="sinal" localSheetId="14">#REF!</definedName>
    <definedName name="SINALI" localSheetId="12">#REF!</definedName>
    <definedName name="SINALI" localSheetId="14">#REF!</definedName>
    <definedName name="sinaliz_vert" localSheetId="12">#REF!</definedName>
    <definedName name="sinaliz_vert" localSheetId="14">#REF!</definedName>
    <definedName name="SM" localSheetId="12">#REF!</definedName>
    <definedName name="Sorriso" localSheetId="12">#REF!</definedName>
    <definedName name="SS" localSheetId="12" hidden="1">{#N/A,#N/A,FALSE,"MO (2)"}</definedName>
    <definedName name="SS" localSheetId="21" hidden="1">{#N/A,#N/A,FALSE,"MO (2)"}</definedName>
    <definedName name="SS" localSheetId="24" hidden="1">{#N/A,#N/A,FALSE,"MO (2)"}</definedName>
    <definedName name="SS" localSheetId="22" hidden="1">{#N/A,#N/A,FALSE,"MO (2)"}</definedName>
    <definedName name="SS" localSheetId="23" hidden="1">{#N/A,#N/A,FALSE,"MO (2)"}</definedName>
    <definedName name="SS" hidden="1">{#N/A,#N/A,FALSE,"MO (2)"}</definedName>
    <definedName name="SS_1" localSheetId="12" hidden="1">{#N/A,#N/A,FALSE,"MO (2)"}</definedName>
    <definedName name="SS_1" localSheetId="21" hidden="1">{#N/A,#N/A,FALSE,"MO (2)"}</definedName>
    <definedName name="SS_1" localSheetId="24" hidden="1">{#N/A,#N/A,FALSE,"MO (2)"}</definedName>
    <definedName name="SS_1" localSheetId="22" hidden="1">{#N/A,#N/A,FALSE,"MO (2)"}</definedName>
    <definedName name="SS_1" localSheetId="23" hidden="1">{#N/A,#N/A,FALSE,"MO (2)"}</definedName>
    <definedName name="SS_1" hidden="1">{#N/A,#N/A,FALSE,"MO (2)"}</definedName>
    <definedName name="SSS" localSheetId="12" hidden="1">{#N/A,#N/A,FALSE,"MO (2)"}</definedName>
    <definedName name="SSS" localSheetId="21" hidden="1">{#N/A,#N/A,FALSE,"MO (2)"}</definedName>
    <definedName name="SSS" localSheetId="24" hidden="1">{#N/A,#N/A,FALSE,"MO (2)"}</definedName>
    <definedName name="SSS" localSheetId="22" hidden="1">{#N/A,#N/A,FALSE,"MO (2)"}</definedName>
    <definedName name="SSS" localSheetId="23" hidden="1">{#N/A,#N/A,FALSE,"MO (2)"}</definedName>
    <definedName name="SSS" hidden="1">{#N/A,#N/A,FALSE,"MO (2)"}</definedName>
    <definedName name="SSS_1" localSheetId="12" hidden="1">{#N/A,#N/A,FALSE,"MO (2)"}</definedName>
    <definedName name="SSS_1" localSheetId="21" hidden="1">{#N/A,#N/A,FALSE,"MO (2)"}</definedName>
    <definedName name="SSS_1" localSheetId="24" hidden="1">{#N/A,#N/A,FALSE,"MO (2)"}</definedName>
    <definedName name="SSS_1" localSheetId="22" hidden="1">{#N/A,#N/A,FALSE,"MO (2)"}</definedName>
    <definedName name="SSS_1" localSheetId="23" hidden="1">{#N/A,#N/A,FALSE,"MO (2)"}</definedName>
    <definedName name="SSS_1" hidden="1">{#N/A,#N/A,FALSE,"MO (2)"}</definedName>
    <definedName name="SUBT1" localSheetId="14">#REF!</definedName>
    <definedName name="subtrec" localSheetId="12">#REF!</definedName>
    <definedName name="subtrech" localSheetId="12">#REF!</definedName>
    <definedName name="SUBTRECHO" localSheetId="14">#REF!</definedName>
    <definedName name="T" localSheetId="12">#REF!</definedName>
    <definedName name="tabela" localSheetId="12">#REF!</definedName>
    <definedName name="TABELA1" localSheetId="12">#REF!</definedName>
    <definedName name="tachinhas" localSheetId="12">#REF!</definedName>
    <definedName name="tachinhas" localSheetId="14">#REF!</definedName>
    <definedName name="tachões" localSheetId="12">#REF!</definedName>
    <definedName name="tachões" localSheetId="14">#REF!</definedName>
    <definedName name="Tanque_lavar_roupa" localSheetId="12">#REF!</definedName>
    <definedName name="Tanque_premoldado" localSheetId="12">#REF!</definedName>
    <definedName name="taxa_cap" localSheetId="12">#REF!</definedName>
    <definedName name="taxa_cap" localSheetId="14">#REF!</definedName>
    <definedName name="TCB10M3" localSheetId="14">#REF!</definedName>
    <definedName name="TCC4T" localSheetId="12">#REF!</definedName>
    <definedName name="TEA" localSheetId="12">#REF!</definedName>
    <definedName name="ter" localSheetId="12">#REF!</definedName>
    <definedName name="ter" localSheetId="14">#REF!</definedName>
    <definedName name="terra" localSheetId="12">#REF!</definedName>
    <definedName name="terra" localSheetId="14">#REF!</definedName>
    <definedName name="Terra2" localSheetId="12">#REF!</definedName>
    <definedName name="teste" localSheetId="12">#REF!</definedName>
    <definedName name="TESTE" localSheetId="14">[2]RELATÓRIO!#REF!</definedName>
    <definedName name="teste1" localSheetId="12">#REF!</definedName>
    <definedName name="teste2" localSheetId="12">#REF!</definedName>
    <definedName name="teste3" localSheetId="12">#REF!</definedName>
    <definedName name="_xlnm.Print_Titles" localSheetId="9">'COMPOSIÇÃO UNITÁRIA'!$1:$9</definedName>
    <definedName name="_xlnm.Print_Titles" localSheetId="21">'M.C. FUNDAÇÃO (2)'!$1:$10</definedName>
    <definedName name="_xlnm.Print_Titles" localSheetId="19">'MAPA de Cotação'!$1:$9</definedName>
    <definedName name="_xlnm.Print_Titles" localSheetId="8">'MEM. CÁLC.'!$1:$10</definedName>
    <definedName name="_xlnm.Print_Titles" localSheetId="7">'ORÇAMENTO SINTÉTICO'!$1:$10</definedName>
    <definedName name="_xlnm.Print_Titles" localSheetId="22">'QT.ARQUITETONICO (2)'!$1:$2</definedName>
    <definedName name="TLC4T" localSheetId="14">#REF!</definedName>
    <definedName name="TLMR" localSheetId="14">#REF!</definedName>
    <definedName name="tmat" localSheetId="12">[2]RELATÓRIO!#REF!</definedName>
    <definedName name="tmat" localSheetId="14">[2]RELATÓRIO!#REF!</definedName>
    <definedName name="TOTAL" localSheetId="12">#REF!</definedName>
    <definedName name="TOTAL_GERAL" localSheetId="12">#REF!</definedName>
    <definedName name="TOTAL_RESUMO" localSheetId="12">#REF!</definedName>
    <definedName name="TotalEventos" localSheetId="8">SUM(TotalPorEvento)</definedName>
    <definedName name="TotalEventos" localSheetId="24">SUM(TotalPorEvento)</definedName>
    <definedName name="TotalEventos" localSheetId="22">SUM(TotalPorEvento)</definedName>
    <definedName name="TotalEventos" localSheetId="23">SUM(TotalPorEvento)</definedName>
    <definedName name="TotalEventos">SUM(TotalPorEvento)</definedName>
    <definedName name="totee_3" localSheetId="12">#REF!</definedName>
    <definedName name="totee1" localSheetId="12">#REF!</definedName>
    <definedName name="totee2" localSheetId="12">#REF!</definedName>
    <definedName name="TOTMAT_EE1" localSheetId="12">#REF!</definedName>
    <definedName name="TOTMAT_EE2" localSheetId="12">#REF!</definedName>
    <definedName name="TOTMAT_EE3" localSheetId="12">#REF!</definedName>
    <definedName name="TOTSER_EE1" localSheetId="12">#REF!</definedName>
    <definedName name="TOTSER_EE2" localSheetId="12">#REF!</definedName>
    <definedName name="TOTSER_EE3" localSheetId="12">#REF!</definedName>
    <definedName name="TPM" localSheetId="14">#REF!</definedName>
    <definedName name="TRABALHO" localSheetId="14">#REF!</definedName>
    <definedName name="TRÂNS_SEG_EMISS2" localSheetId="12">#REF!</definedName>
    <definedName name="TRÂNS_SEG_EMISS3" localSheetId="12">#REF!</definedName>
    <definedName name="TRÂNS_SEGU" localSheetId="12">#REF!</definedName>
    <definedName name="TRÂNS_SEGURANÇA" localSheetId="12">#REF!</definedName>
    <definedName name="transp_massa" localSheetId="12">#REF!</definedName>
    <definedName name="transp_massa" localSheetId="14">#REF!</definedName>
    <definedName name="transportes" localSheetId="14">#REF!</definedName>
    <definedName name="TRAV_EMISS3_S" localSheetId="12">#REF!</definedName>
    <definedName name="trec" localSheetId="12">#REF!</definedName>
    <definedName name="trech" localSheetId="12">#REF!</definedName>
    <definedName name="TRECHO" localSheetId="14">#REF!</definedName>
    <definedName name="TRECHOA" localSheetId="12">#REF!</definedName>
    <definedName name="ts" localSheetId="12">[2]RELATÓRIO!#REF!</definedName>
    <definedName name="ts" localSheetId="14">[2]RELATÓRIO!#REF!</definedName>
    <definedName name="TSD" localSheetId="12">#REF!</definedName>
    <definedName name="tsd.a" localSheetId="12">[10]TSD!#REF!</definedName>
    <definedName name="tsd.a" localSheetId="14">[10]TSD!#REF!</definedName>
    <definedName name="TSs" localSheetId="12">#REF!</definedName>
    <definedName name="TSs" localSheetId="14">#REF!</definedName>
    <definedName name="tss.a" localSheetId="12">[10]TSD!#REF!</definedName>
    <definedName name="tss.a" localSheetId="14">[10]TSD!#REF!</definedName>
    <definedName name="ttra" localSheetId="12">[2]RELATÓRIO!#REF!</definedName>
    <definedName name="ttra" localSheetId="14">[2]RELATÓRIO!#REF!</definedName>
    <definedName name="TUBO" localSheetId="12">#REF!</definedName>
    <definedName name="TUBOA" localSheetId="12">#REF!</definedName>
    <definedName name="vala.ca" localSheetId="12">#REF!</definedName>
    <definedName name="vala.ca" localSheetId="14">#REF!</definedName>
    <definedName name="VAVRC" localSheetId="12">#REF!</definedName>
    <definedName name="verde" localSheetId="14">#REF!</definedName>
    <definedName name="verdepav" localSheetId="14">#REF!</definedName>
    <definedName name="Verga" localSheetId="12">#REF!</definedName>
    <definedName name="Vilmar12" localSheetId="12">#REF!</definedName>
    <definedName name="VOL_MASSA" localSheetId="12">#REF!</definedName>
    <definedName name="VOL_MASSA" localSheetId="14">#REF!</definedName>
    <definedName name="volsubl" localSheetId="12">#REF!</definedName>
    <definedName name="volsubl" localSheetId="14">#REF!</definedName>
    <definedName name="vvv" localSheetId="12" hidden="1">{#N/A,#N/A,FALSE,"MO (2)"}</definedName>
    <definedName name="vvv" localSheetId="21" hidden="1">{#N/A,#N/A,FALSE,"MO (2)"}</definedName>
    <definedName name="vvv" localSheetId="24" hidden="1">{#N/A,#N/A,FALSE,"MO (2)"}</definedName>
    <definedName name="vvv" localSheetId="22" hidden="1">{#N/A,#N/A,FALSE,"MO (2)"}</definedName>
    <definedName name="vvv" localSheetId="23" hidden="1">{#N/A,#N/A,FALSE,"MO (2)"}</definedName>
    <definedName name="vvv" hidden="1">{#N/A,#N/A,FALSE,"MO (2)"}</definedName>
    <definedName name="vvv_1" localSheetId="12" hidden="1">{#N/A,#N/A,FALSE,"MO (2)"}</definedName>
    <definedName name="vvv_1" localSheetId="21" hidden="1">{#N/A,#N/A,FALSE,"MO (2)"}</definedName>
    <definedName name="vvv_1" localSheetId="24" hidden="1">{#N/A,#N/A,FALSE,"MO (2)"}</definedName>
    <definedName name="vvv_1" localSheetId="22" hidden="1">{#N/A,#N/A,FALSE,"MO (2)"}</definedName>
    <definedName name="vvv_1" localSheetId="23" hidden="1">{#N/A,#N/A,FALSE,"MO (2)"}</definedName>
    <definedName name="vvv_1" hidden="1">{#N/A,#N/A,FALSE,"MO (2)"}</definedName>
    <definedName name="w" localSheetId="18" hidden="1">{#N/A,#N/A,TRUE,"Plan1"}</definedName>
    <definedName name="w" localSheetId="15" hidden="1">{#N/A,#N/A,TRUE,"Plan1"}</definedName>
    <definedName name="w" localSheetId="17" hidden="1">{#N/A,#N/A,TRUE,"Plan1"}</definedName>
    <definedName name="w" localSheetId="16" hidden="1">{#N/A,#N/A,TRUE,"Plan1"}</definedName>
    <definedName name="w" localSheetId="10" hidden="1">{#N/A,#N/A,TRUE,"Plan1"}</definedName>
    <definedName name="w" localSheetId="0" hidden="1">{#N/A,#N/A,TRUE,"Plan1"}</definedName>
    <definedName name="w" localSheetId="19" hidden="1">{#N/A,#N/A,TRUE,"Plan1"}</definedName>
    <definedName name="w" localSheetId="14" hidden="1">{#N/A,#N/A,TRUE,"Plan1"}</definedName>
    <definedName name="w" localSheetId="24" hidden="1">{#N/A,#N/A,TRUE,"Plan1"}</definedName>
    <definedName name="w" localSheetId="22" hidden="1">{#N/A,#N/A,TRUE,"Plan1"}</definedName>
    <definedName name="w" localSheetId="6" hidden="1">{#N/A,#N/A,TRUE,"Plan1"}</definedName>
    <definedName name="w" localSheetId="1" hidden="1">{#N/A,#N/A,TRUE,"Plan1"}</definedName>
    <definedName name="w" localSheetId="23" hidden="1">{#N/A,#N/A,TRUE,"Plan1"}</definedName>
    <definedName name="w" hidden="1">{#N/A,#N/A,TRUE,"Plan1"}</definedName>
    <definedName name="WEN" localSheetId="12">#REF!</definedName>
    <definedName name="WEWRWR" localSheetId="18">'ADM LOCAL'!WEWRWR</definedName>
    <definedName name="WEWRWR" localSheetId="15">BDI!WEWRWR</definedName>
    <definedName name="WEWRWR" localSheetId="17">'BDI DIF.'!WEWRWR</definedName>
    <definedName name="WEWRWR" localSheetId="16">'bdi dife.'!WEWRWR</definedName>
    <definedName name="WEWRWR" localSheetId="10">'CRONOGRAMA '!WEWRWR</definedName>
    <definedName name="WEWRWR" localSheetId="0">INS.N.DESON!WEWRWR</definedName>
    <definedName name="WEWRWR" localSheetId="19">'MAPA de Cotação'!WEWRWR</definedName>
    <definedName name="WEWRWR" localSheetId="14">Planilha1!WEWRWR</definedName>
    <definedName name="WEWRWR" localSheetId="24">QT.ARQUITETONICO!WEWRWR</definedName>
    <definedName name="WEWRWR" localSheetId="22">'QT.ARQUITETONICO (2)'!WEWRWR</definedName>
    <definedName name="WEWRWR" localSheetId="6">'RESUMO DO ORÇAMENTO'!WEWRWR</definedName>
    <definedName name="WEWRWR" localSheetId="1">SERV.N.DESON!WEWRWR</definedName>
    <definedName name="WEWRWR">'ADM LOCAL'!WEWRWR</definedName>
    <definedName name="wrn.mo2." localSheetId="12" hidden="1">{#N/A,#N/A,FALSE,"MO (2)"}</definedName>
    <definedName name="wrn.mo2." localSheetId="21" hidden="1">{#N/A,#N/A,FALSE,"MO (2)"}</definedName>
    <definedName name="wrn.mo2." localSheetId="24" hidden="1">{#N/A,#N/A,FALSE,"MO (2)"}</definedName>
    <definedName name="wrn.mo2." localSheetId="22" hidden="1">{#N/A,#N/A,FALSE,"MO (2)"}</definedName>
    <definedName name="wrn.mo2." localSheetId="23" hidden="1">{#N/A,#N/A,FALSE,"MO (2)"}</definedName>
    <definedName name="wrn.mo2." hidden="1">{#N/A,#N/A,FALSE,"MO (2)"}</definedName>
    <definedName name="wrn.mo2._1" localSheetId="12" hidden="1">{#N/A,#N/A,FALSE,"MO (2)"}</definedName>
    <definedName name="wrn.mo2._1" localSheetId="21" hidden="1">{#N/A,#N/A,FALSE,"MO (2)"}</definedName>
    <definedName name="wrn.mo2._1" localSheetId="24" hidden="1">{#N/A,#N/A,FALSE,"MO (2)"}</definedName>
    <definedName name="wrn.mo2._1" localSheetId="22" hidden="1">{#N/A,#N/A,FALSE,"MO (2)"}</definedName>
    <definedName name="wrn.mo2._1" localSheetId="23" hidden="1">{#N/A,#N/A,FALSE,"MO (2)"}</definedName>
    <definedName name="wrn.mo2._1" hidden="1">{#N/A,#N/A,FALSE,"MO (2)"}</definedName>
    <definedName name="wrn.Orçamento." localSheetId="12" hidden="1">{#N/A,#N/A,FALSE,"Planilha";#N/A,#N/A,FALSE,"Resumo";#N/A,#N/A,FALSE,"Fisico";#N/A,#N/A,FALSE,"Financeiro";#N/A,#N/A,FALSE,"Financeiro"}</definedName>
    <definedName name="wrn.Orçamento." localSheetId="21" hidden="1">{#N/A,#N/A,FALSE,"Planilha";#N/A,#N/A,FALSE,"Resumo";#N/A,#N/A,FALSE,"Fisico";#N/A,#N/A,FALSE,"Financeiro";#N/A,#N/A,FALSE,"Financeiro"}</definedName>
    <definedName name="wrn.Orçamento." localSheetId="24" hidden="1">{#N/A,#N/A,FALSE,"Planilha";#N/A,#N/A,FALSE,"Resumo";#N/A,#N/A,FALSE,"Fisico";#N/A,#N/A,FALSE,"Financeiro";#N/A,#N/A,FALSE,"Financeiro"}</definedName>
    <definedName name="wrn.Orçamento." localSheetId="22" hidden="1">{#N/A,#N/A,FALSE,"Planilha";#N/A,#N/A,FALSE,"Resumo";#N/A,#N/A,FALSE,"Fisico";#N/A,#N/A,FALSE,"Financeiro";#N/A,#N/A,FALSE,"Financeiro"}</definedName>
    <definedName name="wrn.Orçamento." localSheetId="23" hidden="1">{#N/A,#N/A,FALSE,"Planilha";#N/A,#N/A,FALSE,"Resumo";#N/A,#N/A,FALSE,"Fisico";#N/A,#N/A,FALSE,"Financeiro";#N/A,#N/A,FALSE,"Financeiro"}</definedName>
    <definedName name="wrn.Orçamento." hidden="1">{#N/A,#N/A,FALSE,"Planilha";#N/A,#N/A,FALSE,"Resumo";#N/A,#N/A,FALSE,"Fisico";#N/A,#N/A,FALSE,"Financeiro";#N/A,#N/A,FALSE,"Financeiro"}</definedName>
    <definedName name="wrn.relext." localSheetId="18" hidden="1">{#N/A,#N/A,TRUE,"Plan1"}</definedName>
    <definedName name="wrn.relext." localSheetId="15" hidden="1">{#N/A,#N/A,TRUE,"Plan1"}</definedName>
    <definedName name="wrn.relext." localSheetId="17" hidden="1">{#N/A,#N/A,TRUE,"Plan1"}</definedName>
    <definedName name="wrn.relext." localSheetId="16" hidden="1">{#N/A,#N/A,TRUE,"Plan1"}</definedName>
    <definedName name="wrn.relext." localSheetId="10" hidden="1">{#N/A,#N/A,TRUE,"Plan1"}</definedName>
    <definedName name="wrn.relext." localSheetId="20" hidden="1">{#N/A,#N/A,TRUE,"Plan1"}</definedName>
    <definedName name="wrn.relext." localSheetId="0" hidden="1">{#N/A,#N/A,TRUE,"Plan1"}</definedName>
    <definedName name="wrn.relext." localSheetId="12" hidden="1">{#N/A,#N/A,TRUE,"Plan1"}</definedName>
    <definedName name="wrn.relext." localSheetId="21" hidden="1">{#N/A,#N/A,TRUE,"Plan1"}</definedName>
    <definedName name="wrn.relext." localSheetId="19" hidden="1">{#N/A,#N/A,TRUE,"Plan1"}</definedName>
    <definedName name="wrn.relext." localSheetId="14" hidden="1">{#N/A,#N/A,TRUE,"Plan1"}</definedName>
    <definedName name="wrn.relext." localSheetId="24" hidden="1">{#N/A,#N/A,TRUE,"Plan1"}</definedName>
    <definedName name="wrn.relext." localSheetId="22" hidden="1">{#N/A,#N/A,TRUE,"Plan1"}</definedName>
    <definedName name="wrn.relext." localSheetId="6" hidden="1">{#N/A,#N/A,TRUE,"Plan1"}</definedName>
    <definedName name="wrn.relext." localSheetId="1" hidden="1">{#N/A,#N/A,TRUE,"Plan1"}</definedName>
    <definedName name="wrn.relext." localSheetId="23" hidden="1">{#N/A,#N/A,TRUE,"Plan1"}</definedName>
    <definedName name="wrn.relext." hidden="1">{#N/A,#N/A,TRUE,"Plan1"}</definedName>
    <definedName name="wrn.relext._1" localSheetId="12" hidden="1">{#N/A,#N/A,TRUE,"Plan1"}</definedName>
    <definedName name="wrn.relext._1" localSheetId="21" hidden="1">{#N/A,#N/A,TRUE,"Plan1"}</definedName>
    <definedName name="wrn.relext._1" localSheetId="24" hidden="1">{#N/A,#N/A,TRUE,"Plan1"}</definedName>
    <definedName name="wrn.relext._1" localSheetId="22" hidden="1">{#N/A,#N/A,TRUE,"Plan1"}</definedName>
    <definedName name="wrn.relext._1" localSheetId="23" hidden="1">{#N/A,#N/A,TRUE,"Plan1"}</definedName>
    <definedName name="wrn.relext._1" hidden="1">{#N/A,#N/A,TRUE,"Plan1"}</definedName>
    <definedName name="ww" localSheetId="14">[11]reg_mec_fx_dm_!#REF!</definedName>
    <definedName name="XXX" localSheetId="18">'ADM LOCAL'!XXX</definedName>
    <definedName name="XXX" localSheetId="15">BDI!XXX</definedName>
    <definedName name="XXX" localSheetId="17">'BDI DIF.'!XXX</definedName>
    <definedName name="XXX" localSheetId="16">'bdi dife.'!XXX</definedName>
    <definedName name="XXX" localSheetId="10">'CRONOGRAMA '!XXX</definedName>
    <definedName name="XXX" localSheetId="0">INS.N.DESON!XXX</definedName>
    <definedName name="XXX" localSheetId="19">'MAPA de Cotação'!XXX</definedName>
    <definedName name="XXX" localSheetId="14">Planilha1!XXX</definedName>
    <definedName name="XXX" localSheetId="24">QT.ARQUITETONICO!XXX</definedName>
    <definedName name="XXX" localSheetId="22">'QT.ARQUITETONICO (2)'!XXX</definedName>
    <definedName name="XXX" localSheetId="6">'RESUMO DO ORÇAMENTO'!XXX</definedName>
    <definedName name="XXX" localSheetId="1">SERV.N.DESON!XXX</definedName>
    <definedName name="XXX">'ADM LOCAL'!XXX</definedName>
    <definedName name="z" localSheetId="12" hidden="1">{#N/A,#N/A,FALSE,"MO (2)"}</definedName>
    <definedName name="z" localSheetId="21" hidden="1">{#N/A,#N/A,FALSE,"MO (2)"}</definedName>
    <definedName name="z" localSheetId="24" hidden="1">{#N/A,#N/A,FALSE,"MO (2)"}</definedName>
    <definedName name="z" localSheetId="22" hidden="1">{#N/A,#N/A,FALSE,"MO (2)"}</definedName>
    <definedName name="z" localSheetId="23" hidden="1">{#N/A,#N/A,FALSE,"MO (2)"}</definedName>
    <definedName name="z" hidden="1">{#N/A,#N/A,FALSE,"MO (2)"}</definedName>
    <definedName name="z_1" localSheetId="12" hidden="1">{#N/A,#N/A,FALSE,"MO (2)"}</definedName>
    <definedName name="z_1" localSheetId="21" hidden="1">{#N/A,#N/A,FALSE,"MO (2)"}</definedName>
    <definedName name="z_1" localSheetId="24" hidden="1">{#N/A,#N/A,FALSE,"MO (2)"}</definedName>
    <definedName name="z_1" localSheetId="22" hidden="1">{#N/A,#N/A,FALSE,"MO (2)"}</definedName>
    <definedName name="z_1" localSheetId="23" hidden="1">{#N/A,#N/A,FALSE,"MO (2)"}</definedName>
    <definedName name="z_1" hidden="1">{#N/A,#N/A,FALSE,"MO (2)"}</definedName>
    <definedName name="zaza" localSheetId="12" hidden="1">{#N/A,#N/A,FALSE,"MO (2)"}</definedName>
    <definedName name="zaza" localSheetId="21" hidden="1">{#N/A,#N/A,FALSE,"MO (2)"}</definedName>
    <definedName name="zaza" localSheetId="24" hidden="1">{#N/A,#N/A,FALSE,"MO (2)"}</definedName>
    <definedName name="zaza" localSheetId="22" hidden="1">{#N/A,#N/A,FALSE,"MO (2)"}</definedName>
    <definedName name="zaza" localSheetId="23" hidden="1">{#N/A,#N/A,FALSE,"MO (2)"}</definedName>
    <definedName name="zaza" hidden="1">{#N/A,#N/A,FALSE,"MO (2)"}</definedName>
    <definedName name="zaza_1" localSheetId="12" hidden="1">{#N/A,#N/A,FALSE,"MO (2)"}</definedName>
    <definedName name="zaza_1" localSheetId="21" hidden="1">{#N/A,#N/A,FALSE,"MO (2)"}</definedName>
    <definedName name="zaza_1" localSheetId="24" hidden="1">{#N/A,#N/A,FALSE,"MO (2)"}</definedName>
    <definedName name="zaza_1" localSheetId="22" hidden="1">{#N/A,#N/A,FALSE,"MO (2)"}</definedName>
    <definedName name="zaza_1" localSheetId="23" hidden="1">{#N/A,#N/A,FALSE,"MO (2)"}</definedName>
    <definedName name="zaza_1" hidden="1">{#N/A,#N/A,FALSE,"MO (2)"}</definedName>
    <definedName name="zenil" localSheetId="12">#REF!</definedName>
  </definedNames>
  <calcPr calcId="162913"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50" i="34" l="1"/>
  <c r="B51" i="34"/>
  <c r="B52" i="34"/>
  <c r="B53" i="34"/>
  <c r="B54" i="34"/>
  <c r="B55" i="34"/>
  <c r="B56" i="34"/>
  <c r="B49" i="34"/>
  <c r="B59" i="34"/>
  <c r="B60" i="34"/>
  <c r="B61" i="34"/>
  <c r="B62" i="34"/>
  <c r="B63" i="34"/>
  <c r="B64" i="34"/>
  <c r="B65" i="34"/>
  <c r="B66" i="34"/>
  <c r="B58" i="34"/>
  <c r="B43" i="34"/>
  <c r="B44" i="34"/>
  <c r="B45" i="34"/>
  <c r="B46" i="34"/>
  <c r="B47" i="34"/>
  <c r="B42" i="34"/>
  <c r="B31" i="34"/>
  <c r="B32" i="34"/>
  <c r="B33" i="34"/>
  <c r="B34" i="34"/>
  <c r="B35" i="34"/>
  <c r="B36" i="34"/>
  <c r="B37" i="34"/>
  <c r="B38" i="34"/>
  <c r="B39" i="34"/>
  <c r="B40" i="34"/>
  <c r="B30" i="34"/>
  <c r="D33" i="34"/>
  <c r="D63" i="1"/>
  <c r="D33" i="1"/>
  <c r="E191" i="34" l="1"/>
  <c r="D379" i="11" l="1"/>
  <c r="D386" i="11"/>
  <c r="G114" i="11"/>
  <c r="H114" i="11" s="1"/>
  <c r="G113" i="11"/>
  <c r="H113" i="11" s="1"/>
  <c r="D282" i="1" l="1"/>
  <c r="G508" i="11"/>
  <c r="H508" i="11" s="1"/>
  <c r="E508" i="11"/>
  <c r="D508" i="11"/>
  <c r="G507" i="11"/>
  <c r="H507" i="11" s="1"/>
  <c r="E507" i="11"/>
  <c r="D507" i="11"/>
  <c r="G506" i="11"/>
  <c r="H506" i="11" s="1"/>
  <c r="E506" i="11"/>
  <c r="D506" i="11"/>
  <c r="G505" i="11"/>
  <c r="H505" i="11" s="1"/>
  <c r="E505" i="11"/>
  <c r="D505" i="11"/>
  <c r="G273" i="1"/>
  <c r="H273" i="1" s="1"/>
  <c r="I273" i="1" s="1"/>
  <c r="E273" i="1"/>
  <c r="D273" i="1"/>
  <c r="D263" i="1"/>
  <c r="D262" i="1"/>
  <c r="D261" i="1"/>
  <c r="H500" i="11"/>
  <c r="E500" i="11"/>
  <c r="D500" i="11"/>
  <c r="G499" i="11"/>
  <c r="H499" i="11" s="1"/>
  <c r="E499" i="11"/>
  <c r="D499" i="11"/>
  <c r="G498" i="11"/>
  <c r="H498" i="11" s="1"/>
  <c r="E498" i="11"/>
  <c r="D498" i="11"/>
  <c r="H493" i="11"/>
  <c r="E493" i="11"/>
  <c r="D493" i="11"/>
  <c r="G492" i="11"/>
  <c r="H492" i="11" s="1"/>
  <c r="E492" i="11"/>
  <c r="D492" i="11"/>
  <c r="G491" i="11"/>
  <c r="H491" i="11" s="1"/>
  <c r="E491" i="11"/>
  <c r="D491" i="11"/>
  <c r="H486" i="11"/>
  <c r="E486" i="11"/>
  <c r="D486" i="11"/>
  <c r="G485" i="11"/>
  <c r="H485" i="11" s="1"/>
  <c r="E485" i="11"/>
  <c r="D485" i="11"/>
  <c r="G484" i="11"/>
  <c r="H484" i="11" s="1"/>
  <c r="E484" i="11"/>
  <c r="D484" i="11"/>
  <c r="D258" i="1"/>
  <c r="D260" i="1"/>
  <c r="H479" i="11"/>
  <c r="E479" i="11"/>
  <c r="D479" i="11"/>
  <c r="G478" i="11"/>
  <c r="H478" i="11" s="1"/>
  <c r="E478" i="11"/>
  <c r="D478" i="11"/>
  <c r="G477" i="11"/>
  <c r="H477" i="11" s="1"/>
  <c r="E477" i="11"/>
  <c r="D477" i="11"/>
  <c r="H472" i="11"/>
  <c r="E472" i="11"/>
  <c r="D472" i="11"/>
  <c r="G471" i="11"/>
  <c r="H471" i="11" s="1"/>
  <c r="E471" i="11"/>
  <c r="D471" i="11"/>
  <c r="G470" i="11"/>
  <c r="H470" i="11" s="1"/>
  <c r="H473" i="11" s="1"/>
  <c r="G259" i="1" s="1"/>
  <c r="H259" i="1" s="1"/>
  <c r="I259" i="1" s="1"/>
  <c r="E470" i="11"/>
  <c r="D470" i="11"/>
  <c r="H465" i="11"/>
  <c r="E465" i="11"/>
  <c r="D465" i="11"/>
  <c r="G464" i="11"/>
  <c r="H464" i="11" s="1"/>
  <c r="E464" i="11"/>
  <c r="D464" i="11"/>
  <c r="G463" i="11"/>
  <c r="H463" i="11" s="1"/>
  <c r="E463" i="11"/>
  <c r="D463" i="11"/>
  <c r="G295" i="11"/>
  <c r="H295" i="11" s="1"/>
  <c r="E295" i="11"/>
  <c r="D295" i="11"/>
  <c r="G324" i="11"/>
  <c r="H324" i="11" s="1"/>
  <c r="E324" i="11"/>
  <c r="D324" i="11"/>
  <c r="G326" i="11"/>
  <c r="H326" i="11" s="1"/>
  <c r="E326" i="11"/>
  <c r="D326" i="11"/>
  <c r="G325" i="11"/>
  <c r="H325" i="11" s="1"/>
  <c r="E325" i="11"/>
  <c r="D325" i="11"/>
  <c r="G246" i="1"/>
  <c r="H246" i="1" s="1"/>
  <c r="I246" i="1" s="1"/>
  <c r="E246" i="1"/>
  <c r="D246" i="1"/>
  <c r="G249" i="1"/>
  <c r="H249" i="1" s="1"/>
  <c r="I249" i="1" s="1"/>
  <c r="E249" i="1"/>
  <c r="D249" i="1"/>
  <c r="F239" i="1"/>
  <c r="B238" i="1"/>
  <c r="B233" i="34" s="1"/>
  <c r="G457" i="11"/>
  <c r="H457" i="11" s="1"/>
  <c r="E457" i="11"/>
  <c r="D457" i="11"/>
  <c r="G458" i="11"/>
  <c r="H458" i="11" s="1"/>
  <c r="E458" i="11"/>
  <c r="D458" i="11"/>
  <c r="G230" i="1"/>
  <c r="H230" i="1" s="1"/>
  <c r="I230" i="1" s="1"/>
  <c r="E230" i="1"/>
  <c r="D230" i="1"/>
  <c r="G229" i="1"/>
  <c r="H229" i="1" s="1"/>
  <c r="I229" i="1" s="1"/>
  <c r="E229" i="1"/>
  <c r="D229" i="1"/>
  <c r="G228" i="1"/>
  <c r="H228" i="1" s="1"/>
  <c r="I228" i="1" s="1"/>
  <c r="E228" i="1"/>
  <c r="D228" i="1"/>
  <c r="G227" i="1"/>
  <c r="H227" i="1" s="1"/>
  <c r="I227" i="1" s="1"/>
  <c r="E227" i="1"/>
  <c r="D227" i="1"/>
  <c r="G215" i="1"/>
  <c r="H215" i="1" s="1"/>
  <c r="I215" i="1" s="1"/>
  <c r="E215" i="1"/>
  <c r="D215" i="1"/>
  <c r="G214" i="1"/>
  <c r="H214" i="1" s="1"/>
  <c r="I214" i="1" s="1"/>
  <c r="E214" i="1"/>
  <c r="D214" i="1"/>
  <c r="H466" i="11" l="1"/>
  <c r="G258" i="1" s="1"/>
  <c r="H258" i="1" s="1"/>
  <c r="I258" i="1" s="1"/>
  <c r="H494" i="11"/>
  <c r="G262" i="1" s="1"/>
  <c r="H262" i="1" s="1"/>
  <c r="I262" i="1" s="1"/>
  <c r="H509" i="11"/>
  <c r="G282" i="1" s="1"/>
  <c r="H282" i="1" s="1"/>
  <c r="I282" i="1" s="1"/>
  <c r="H501" i="11"/>
  <c r="G263" i="1" s="1"/>
  <c r="H263" i="1" s="1"/>
  <c r="I263" i="1" s="1"/>
  <c r="H487" i="11"/>
  <c r="G261" i="1" s="1"/>
  <c r="H261" i="1" s="1"/>
  <c r="I261" i="1" s="1"/>
  <c r="H480" i="11"/>
  <c r="G260" i="1" s="1"/>
  <c r="H260" i="1" s="1"/>
  <c r="I260" i="1" s="1"/>
  <c r="H327" i="11"/>
  <c r="G253" i="1" s="1"/>
  <c r="H253" i="1" s="1"/>
  <c r="I253" i="1" s="1"/>
  <c r="H459" i="11"/>
  <c r="G238" i="1" s="1"/>
  <c r="H238" i="1" s="1"/>
  <c r="I238" i="1" s="1"/>
  <c r="B281" i="1" l="1"/>
  <c r="J95" i="34" l="1"/>
  <c r="J93" i="34"/>
  <c r="F95" i="1"/>
  <c r="F96" i="1" s="1"/>
  <c r="F92" i="36"/>
  <c r="E92" i="36"/>
  <c r="G92" i="36" s="1"/>
  <c r="F91" i="36"/>
  <c r="F90" i="36"/>
  <c r="F87" i="36"/>
  <c r="F88" i="36"/>
  <c r="F89" i="36"/>
  <c r="F86" i="36"/>
  <c r="F85" i="36"/>
  <c r="F84" i="36"/>
  <c r="F83" i="36"/>
  <c r="E84" i="36"/>
  <c r="E85" i="36"/>
  <c r="E86" i="36"/>
  <c r="E87" i="36"/>
  <c r="E88" i="36"/>
  <c r="E89" i="36"/>
  <c r="E90" i="36"/>
  <c r="E91" i="36"/>
  <c r="G91" i="36" s="1"/>
  <c r="E83" i="36"/>
  <c r="G83" i="36" s="1"/>
  <c r="F81" i="36"/>
  <c r="F82" i="36"/>
  <c r="F80" i="36"/>
  <c r="F79" i="36"/>
  <c r="F78" i="36"/>
  <c r="F77" i="36"/>
  <c r="F76" i="36"/>
  <c r="F75" i="36"/>
  <c r="F74" i="36"/>
  <c r="F73" i="36"/>
  <c r="F72" i="36"/>
  <c r="F71" i="36"/>
  <c r="F70" i="36"/>
  <c r="F69" i="36"/>
  <c r="F68" i="36"/>
  <c r="F67" i="36"/>
  <c r="F66" i="36"/>
  <c r="E66" i="36"/>
  <c r="E67" i="36"/>
  <c r="E68" i="36"/>
  <c r="E69" i="36"/>
  <c r="E70" i="36"/>
  <c r="E71" i="36"/>
  <c r="E72" i="36"/>
  <c r="E73" i="36"/>
  <c r="E74" i="36"/>
  <c r="E75" i="36"/>
  <c r="E76" i="36"/>
  <c r="E77" i="36"/>
  <c r="E78" i="36"/>
  <c r="E79" i="36"/>
  <c r="E80" i="36"/>
  <c r="E81" i="36"/>
  <c r="G81" i="36" s="1"/>
  <c r="E82" i="36"/>
  <c r="G82" i="36" s="1"/>
  <c r="F65" i="36"/>
  <c r="F64" i="36"/>
  <c r="F63" i="36"/>
  <c r="E65" i="36"/>
  <c r="E64" i="36"/>
  <c r="E63" i="36"/>
  <c r="E57" i="36"/>
  <c r="E58" i="36"/>
  <c r="E59" i="36"/>
  <c r="E60" i="36"/>
  <c r="E61" i="36"/>
  <c r="E62" i="36"/>
  <c r="E56" i="36"/>
  <c r="E55" i="36"/>
  <c r="F55" i="36"/>
  <c r="F54" i="36"/>
  <c r="E54" i="36"/>
  <c r="F52" i="36"/>
  <c r="F53" i="36"/>
  <c r="F51" i="36"/>
  <c r="E51" i="36"/>
  <c r="E52" i="36"/>
  <c r="E53" i="36"/>
  <c r="F50" i="36"/>
  <c r="D50" i="36"/>
  <c r="E50" i="36" s="1"/>
  <c r="G50" i="36" s="1"/>
  <c r="F49" i="36"/>
  <c r="F48" i="36"/>
  <c r="F47" i="36"/>
  <c r="E47" i="36"/>
  <c r="E48" i="36"/>
  <c r="E49" i="36"/>
  <c r="F46" i="36"/>
  <c r="F43" i="36"/>
  <c r="E43" i="36"/>
  <c r="F45" i="36"/>
  <c r="F44" i="36"/>
  <c r="F42" i="36"/>
  <c r="F41" i="36"/>
  <c r="F40" i="36"/>
  <c r="F39" i="36"/>
  <c r="F38" i="36"/>
  <c r="E39" i="36"/>
  <c r="E40" i="36"/>
  <c r="E41" i="36"/>
  <c r="E42" i="36"/>
  <c r="E44" i="36"/>
  <c r="E45" i="36"/>
  <c r="E46" i="36"/>
  <c r="G46" i="36" s="1"/>
  <c r="E38" i="36"/>
  <c r="F36" i="36"/>
  <c r="E36" i="36"/>
  <c r="E35" i="36"/>
  <c r="E34" i="36"/>
  <c r="E25" i="36"/>
  <c r="E27" i="36"/>
  <c r="E28" i="36"/>
  <c r="E29" i="36"/>
  <c r="E30" i="36"/>
  <c r="E31" i="36"/>
  <c r="E32" i="36"/>
  <c r="F34" i="36"/>
  <c r="F35" i="36" s="1"/>
  <c r="F32" i="36"/>
  <c r="F30" i="36"/>
  <c r="F31" i="36"/>
  <c r="F21" i="36"/>
  <c r="E21" i="36"/>
  <c r="F25" i="36"/>
  <c r="F24" i="36"/>
  <c r="E24" i="36"/>
  <c r="G24" i="36" s="1"/>
  <c r="F23" i="36"/>
  <c r="E23" i="36"/>
  <c r="F19" i="36"/>
  <c r="F18" i="36"/>
  <c r="F15" i="36"/>
  <c r="F14" i="36"/>
  <c r="F13" i="36"/>
  <c r="F12" i="36"/>
  <c r="F11" i="36"/>
  <c r="F10" i="36"/>
  <c r="E14" i="36"/>
  <c r="G88" i="36" l="1"/>
  <c r="G52" i="36"/>
  <c r="G89" i="36"/>
  <c r="G23" i="36"/>
  <c r="G53" i="36"/>
  <c r="G85" i="36"/>
  <c r="G63" i="36"/>
  <c r="G90" i="36"/>
  <c r="G87" i="36"/>
  <c r="G86" i="36"/>
  <c r="G84" i="36"/>
  <c r="G73" i="36"/>
  <c r="G64" i="36"/>
  <c r="G32" i="36"/>
  <c r="G65" i="36"/>
  <c r="G31" i="36"/>
  <c r="G21" i="36"/>
  <c r="G30" i="36"/>
  <c r="G43" i="36"/>
  <c r="G80" i="36"/>
  <c r="G25" i="36"/>
  <c r="G79" i="36"/>
  <c r="G78" i="36"/>
  <c r="G77" i="36"/>
  <c r="G76" i="36"/>
  <c r="G75" i="36"/>
  <c r="G74" i="36"/>
  <c r="G72" i="36"/>
  <c r="G71" i="36"/>
  <c r="G70" i="36"/>
  <c r="G69" i="36"/>
  <c r="G68" i="36"/>
  <c r="G67" i="36"/>
  <c r="G66" i="36"/>
  <c r="G35" i="36"/>
  <c r="G36" i="36"/>
  <c r="G49" i="36"/>
  <c r="G34" i="36"/>
  <c r="G55" i="36"/>
  <c r="G54" i="36"/>
  <c r="G51" i="36"/>
  <c r="G48" i="36"/>
  <c r="G47" i="36"/>
  <c r="G45" i="36"/>
  <c r="G44" i="36"/>
  <c r="G42" i="36"/>
  <c r="G41" i="36"/>
  <c r="G40" i="36"/>
  <c r="G39" i="36"/>
  <c r="G38" i="36"/>
  <c r="F16" i="36"/>
  <c r="G14" i="36"/>
  <c r="F62" i="36"/>
  <c r="G62" i="36" s="1"/>
  <c r="F61" i="36"/>
  <c r="G61" i="36" s="1"/>
  <c r="F60" i="36"/>
  <c r="G60" i="36" s="1"/>
  <c r="F59" i="36"/>
  <c r="G59" i="36" s="1"/>
  <c r="F58" i="36"/>
  <c r="G58" i="36" s="1"/>
  <c r="F57" i="36"/>
  <c r="G57" i="36" s="1"/>
  <c r="F56" i="36"/>
  <c r="G56" i="36" s="1"/>
  <c r="F29" i="36"/>
  <c r="G29" i="36" s="1"/>
  <c r="F28" i="36"/>
  <c r="G28" i="36" s="1"/>
  <c r="F27" i="36"/>
  <c r="G27" i="36" s="1"/>
  <c r="F26" i="36"/>
  <c r="G26" i="36" s="1"/>
  <c r="F22" i="36"/>
  <c r="E22" i="36"/>
  <c r="F20" i="36"/>
  <c r="E20" i="36"/>
  <c r="E19" i="36"/>
  <c r="G19" i="36" s="1"/>
  <c r="E18" i="36"/>
  <c r="G18" i="36" s="1"/>
  <c r="E16" i="36"/>
  <c r="E15" i="36"/>
  <c r="G15" i="36" s="1"/>
  <c r="E13" i="36"/>
  <c r="G13" i="36" s="1"/>
  <c r="E12" i="36"/>
  <c r="G12" i="36" s="1"/>
  <c r="E11" i="36"/>
  <c r="G11" i="36" s="1"/>
  <c r="E10" i="36"/>
  <c r="G10" i="36" s="1"/>
  <c r="E9" i="36"/>
  <c r="F8" i="36"/>
  <c r="D8" i="36"/>
  <c r="E8" i="36" s="1"/>
  <c r="F7" i="36"/>
  <c r="D7" i="36"/>
  <c r="E7" i="36" s="1"/>
  <c r="F6" i="36"/>
  <c r="D6" i="36"/>
  <c r="E6" i="36" s="1"/>
  <c r="F5" i="36"/>
  <c r="D5" i="36"/>
  <c r="E5" i="36" s="1"/>
  <c r="F4" i="36"/>
  <c r="D4" i="36"/>
  <c r="E4" i="36" s="1"/>
  <c r="G20" i="36" l="1"/>
  <c r="G4" i="36"/>
  <c r="G22" i="36"/>
  <c r="G8" i="36"/>
  <c r="G16" i="36"/>
  <c r="G7" i="36"/>
  <c r="G5" i="36"/>
  <c r="G6" i="36"/>
  <c r="F9" i="36"/>
  <c r="G9" i="36" s="1"/>
  <c r="G93" i="36" l="1"/>
  <c r="F101" i="1"/>
  <c r="F80" i="1" l="1"/>
  <c r="F97" i="1" s="1"/>
  <c r="J79" i="34"/>
  <c r="M99" i="34"/>
  <c r="J347" i="34" l="1"/>
  <c r="J346" i="34"/>
  <c r="J345" i="34"/>
  <c r="J344" i="34"/>
  <c r="J343" i="34"/>
  <c r="J342" i="34"/>
  <c r="J341" i="34"/>
  <c r="J340" i="34"/>
  <c r="J339" i="34"/>
  <c r="J338" i="34"/>
  <c r="E347" i="34"/>
  <c r="D347" i="34"/>
  <c r="E346" i="34"/>
  <c r="D346" i="34"/>
  <c r="E345" i="34"/>
  <c r="D345" i="34"/>
  <c r="E344" i="34"/>
  <c r="D344" i="34"/>
  <c r="E343" i="34"/>
  <c r="D343" i="34"/>
  <c r="E342" i="34"/>
  <c r="D342" i="34"/>
  <c r="E341" i="34"/>
  <c r="D341" i="34"/>
  <c r="E340" i="34"/>
  <c r="D340" i="34"/>
  <c r="E339" i="34"/>
  <c r="D339" i="34"/>
  <c r="E338" i="34"/>
  <c r="D338" i="34"/>
  <c r="F357" i="1"/>
  <c r="F356" i="1"/>
  <c r="F355" i="1"/>
  <c r="F354" i="1"/>
  <c r="F351" i="1"/>
  <c r="F353" i="1"/>
  <c r="F352" i="1"/>
  <c r="F349" i="1"/>
  <c r="F358" i="1"/>
  <c r="F350" i="1"/>
  <c r="E9" i="35" l="1"/>
  <c r="E8" i="35"/>
  <c r="E7" i="35"/>
  <c r="D6" i="35"/>
  <c r="E6" i="35" s="1"/>
  <c r="D5" i="35"/>
  <c r="E5" i="35" s="1"/>
  <c r="D3" i="35"/>
  <c r="E3" i="35" s="1"/>
  <c r="F21" i="1"/>
  <c r="J335" i="34"/>
  <c r="E335" i="34"/>
  <c r="D335" i="34"/>
  <c r="J334" i="34"/>
  <c r="E334" i="34"/>
  <c r="D334" i="34"/>
  <c r="E333" i="34"/>
  <c r="D333" i="34"/>
  <c r="J332" i="34"/>
  <c r="E332" i="34"/>
  <c r="D332" i="34"/>
  <c r="J331" i="34"/>
  <c r="E331" i="34"/>
  <c r="D331" i="34"/>
  <c r="E330" i="34"/>
  <c r="D330" i="34"/>
  <c r="E329" i="34"/>
  <c r="D329" i="34"/>
  <c r="B326" i="34"/>
  <c r="B325" i="34"/>
  <c r="B324" i="34"/>
  <c r="B323" i="34"/>
  <c r="B322" i="34"/>
  <c r="B321" i="34"/>
  <c r="B320" i="34"/>
  <c r="E319" i="34"/>
  <c r="D319" i="34"/>
  <c r="E318" i="34"/>
  <c r="D318" i="34"/>
  <c r="J317" i="34"/>
  <c r="E317" i="34"/>
  <c r="D317" i="34"/>
  <c r="J316" i="34"/>
  <c r="E316" i="34"/>
  <c r="D316" i="34"/>
  <c r="E315" i="34"/>
  <c r="D315" i="34"/>
  <c r="E314" i="34"/>
  <c r="D314" i="34"/>
  <c r="E313" i="34"/>
  <c r="D313" i="34"/>
  <c r="J310" i="34"/>
  <c r="E310" i="34"/>
  <c r="D310" i="34"/>
  <c r="E309" i="34"/>
  <c r="D309" i="34"/>
  <c r="E308" i="34"/>
  <c r="D308" i="34"/>
  <c r="J307" i="34"/>
  <c r="E307" i="34"/>
  <c r="D307" i="34"/>
  <c r="E306" i="34"/>
  <c r="D306" i="34"/>
  <c r="E305" i="34"/>
  <c r="D305" i="34"/>
  <c r="E304" i="34"/>
  <c r="D304" i="34"/>
  <c r="E303" i="34"/>
  <c r="D303" i="34"/>
  <c r="J302" i="34"/>
  <c r="E302" i="34"/>
  <c r="D302" i="34"/>
  <c r="E301" i="34"/>
  <c r="D301" i="34"/>
  <c r="E300" i="34"/>
  <c r="D300" i="34"/>
  <c r="E297" i="34"/>
  <c r="D297" i="34"/>
  <c r="B296" i="34"/>
  <c r="B295" i="34"/>
  <c r="B294" i="34"/>
  <c r="B293" i="34"/>
  <c r="E292" i="34"/>
  <c r="D292" i="34"/>
  <c r="E291" i="34"/>
  <c r="D291" i="34"/>
  <c r="E290" i="34"/>
  <c r="D290" i="34"/>
  <c r="E289" i="34"/>
  <c r="D289" i="34"/>
  <c r="E288" i="34"/>
  <c r="D288" i="34"/>
  <c r="E287" i="34"/>
  <c r="D287" i="34"/>
  <c r="E286" i="34"/>
  <c r="D286" i="34"/>
  <c r="E285" i="34"/>
  <c r="D285" i="34"/>
  <c r="E206" i="34"/>
  <c r="D206" i="34"/>
  <c r="E205" i="34"/>
  <c r="D205" i="34"/>
  <c r="E204" i="34"/>
  <c r="D204" i="34"/>
  <c r="E203" i="34"/>
  <c r="D203" i="34"/>
  <c r="E202" i="34"/>
  <c r="D202" i="34"/>
  <c r="B201" i="34"/>
  <c r="B200" i="34"/>
  <c r="B199" i="34"/>
  <c r="J198" i="34"/>
  <c r="B198" i="34"/>
  <c r="B197" i="34"/>
  <c r="B196" i="34"/>
  <c r="B195" i="34"/>
  <c r="B194" i="34"/>
  <c r="J193" i="34"/>
  <c r="B193" i="34"/>
  <c r="E192" i="34"/>
  <c r="D192" i="34"/>
  <c r="D191" i="34"/>
  <c r="B190" i="34"/>
  <c r="E189" i="34"/>
  <c r="D189" i="34"/>
  <c r="E188" i="34"/>
  <c r="D188" i="34"/>
  <c r="E187" i="34"/>
  <c r="D187" i="34"/>
  <c r="E186" i="34"/>
  <c r="D186" i="34"/>
  <c r="E185" i="34"/>
  <c r="D185" i="34"/>
  <c r="B183" i="34"/>
  <c r="E182" i="34"/>
  <c r="D182" i="34"/>
  <c r="E181" i="34"/>
  <c r="D181" i="34"/>
  <c r="E180" i="34"/>
  <c r="D180" i="34"/>
  <c r="E179" i="34"/>
  <c r="D179" i="34"/>
  <c r="B178" i="34"/>
  <c r="E177" i="34"/>
  <c r="D177" i="34"/>
  <c r="E176" i="34"/>
  <c r="D176" i="34"/>
  <c r="E175" i="34"/>
  <c r="D175" i="34"/>
  <c r="E174" i="34"/>
  <c r="D174" i="34"/>
  <c r="E172" i="34"/>
  <c r="D172" i="34"/>
  <c r="E171" i="34"/>
  <c r="D171" i="34"/>
  <c r="E170" i="34"/>
  <c r="D170" i="34"/>
  <c r="E169" i="34"/>
  <c r="D169" i="34"/>
  <c r="E168" i="34"/>
  <c r="D168" i="34"/>
  <c r="J167" i="34"/>
  <c r="E167" i="34"/>
  <c r="D167" i="34"/>
  <c r="B166" i="34"/>
  <c r="B165" i="34"/>
  <c r="E164" i="34"/>
  <c r="D164" i="34"/>
  <c r="E163" i="34"/>
  <c r="D163" i="34"/>
  <c r="B162" i="34"/>
  <c r="E161" i="34"/>
  <c r="D161" i="34"/>
  <c r="B160" i="34"/>
  <c r="B159" i="34"/>
  <c r="E158" i="34"/>
  <c r="D158" i="34"/>
  <c r="B157" i="34"/>
  <c r="E156" i="34"/>
  <c r="D156" i="34"/>
  <c r="E155" i="34"/>
  <c r="D155" i="34"/>
  <c r="E154" i="34"/>
  <c r="D154" i="34"/>
  <c r="E153" i="34"/>
  <c r="D153" i="34"/>
  <c r="E152" i="34"/>
  <c r="D152" i="34"/>
  <c r="E151" i="34"/>
  <c r="D151" i="34"/>
  <c r="E150" i="34"/>
  <c r="D150" i="34"/>
  <c r="E149" i="34"/>
  <c r="D149" i="34"/>
  <c r="E148" i="34"/>
  <c r="D148" i="34"/>
  <c r="E147" i="34"/>
  <c r="D147" i="34"/>
  <c r="E145" i="34"/>
  <c r="D145" i="34"/>
  <c r="E144" i="34"/>
  <c r="D144" i="34"/>
  <c r="E143" i="34"/>
  <c r="D143" i="34"/>
  <c r="B142" i="34"/>
  <c r="E141" i="34"/>
  <c r="D141" i="34"/>
  <c r="E140" i="34"/>
  <c r="D140" i="34"/>
  <c r="E139" i="34"/>
  <c r="D139" i="34"/>
  <c r="E138" i="34"/>
  <c r="D138" i="34"/>
  <c r="E137" i="34"/>
  <c r="D137" i="34"/>
  <c r="E136" i="34"/>
  <c r="D136" i="34"/>
  <c r="B135" i="34"/>
  <c r="E134" i="34"/>
  <c r="D134" i="34"/>
  <c r="E133" i="34"/>
  <c r="D133" i="34"/>
  <c r="E132" i="34"/>
  <c r="D132" i="34"/>
  <c r="B131" i="34"/>
  <c r="B130" i="34"/>
  <c r="B129" i="34"/>
  <c r="B128" i="34"/>
  <c r="B127" i="34"/>
  <c r="E126" i="34"/>
  <c r="D126" i="34"/>
  <c r="E125" i="34"/>
  <c r="D125" i="34"/>
  <c r="E124" i="34"/>
  <c r="D124" i="34"/>
  <c r="E123" i="34"/>
  <c r="D123" i="34"/>
  <c r="E122" i="34"/>
  <c r="D122" i="34"/>
  <c r="E121" i="34"/>
  <c r="D121" i="34"/>
  <c r="E120" i="34"/>
  <c r="D120" i="34"/>
  <c r="E119" i="34"/>
  <c r="D119" i="34"/>
  <c r="E118" i="34"/>
  <c r="D118" i="34"/>
  <c r="E117" i="34"/>
  <c r="D117" i="34"/>
  <c r="E116" i="34"/>
  <c r="D116" i="34"/>
  <c r="E115" i="34"/>
  <c r="D115" i="34"/>
  <c r="E114" i="34"/>
  <c r="D114" i="34"/>
  <c r="E110" i="34"/>
  <c r="D110" i="34"/>
  <c r="E109" i="34"/>
  <c r="D109" i="34"/>
  <c r="E106" i="34"/>
  <c r="D106" i="34"/>
  <c r="E105" i="34"/>
  <c r="D105" i="34"/>
  <c r="E104" i="34"/>
  <c r="D104" i="34"/>
  <c r="J100" i="34"/>
  <c r="J105" i="34" s="1"/>
  <c r="E100" i="34"/>
  <c r="D100" i="34"/>
  <c r="E99" i="34"/>
  <c r="D99" i="34"/>
  <c r="E98" i="34"/>
  <c r="D98" i="34"/>
  <c r="E97" i="34"/>
  <c r="D97" i="34"/>
  <c r="E96" i="34"/>
  <c r="D96" i="34"/>
  <c r="E95" i="34"/>
  <c r="D95" i="34"/>
  <c r="J94" i="34"/>
  <c r="E94" i="34"/>
  <c r="D94" i="34"/>
  <c r="E93" i="34"/>
  <c r="D93" i="34"/>
  <c r="J90" i="34"/>
  <c r="E90" i="34"/>
  <c r="D90" i="34"/>
  <c r="J89" i="34"/>
  <c r="E89" i="34"/>
  <c r="D89" i="34"/>
  <c r="D88" i="34"/>
  <c r="B88" i="34"/>
  <c r="J86" i="34"/>
  <c r="E86" i="34"/>
  <c r="D86" i="34"/>
  <c r="E85" i="34"/>
  <c r="D85" i="34"/>
  <c r="B85" i="34"/>
  <c r="J84" i="34"/>
  <c r="E84" i="34"/>
  <c r="D84" i="34"/>
  <c r="J83" i="34"/>
  <c r="E83" i="34"/>
  <c r="D83" i="34"/>
  <c r="J82" i="34"/>
  <c r="E82" i="34"/>
  <c r="D82" i="34"/>
  <c r="J81" i="34"/>
  <c r="E81" i="34"/>
  <c r="D81" i="34"/>
  <c r="J80" i="34"/>
  <c r="E80" i="34"/>
  <c r="D80" i="34"/>
  <c r="E79" i="34"/>
  <c r="D79" i="34"/>
  <c r="E76" i="34"/>
  <c r="D76" i="34"/>
  <c r="E75" i="34"/>
  <c r="D75" i="34"/>
  <c r="E74" i="34"/>
  <c r="D74" i="34"/>
  <c r="E73" i="34"/>
  <c r="D73" i="34"/>
  <c r="J72" i="34"/>
  <c r="E72" i="34"/>
  <c r="D72" i="34"/>
  <c r="J68" i="34"/>
  <c r="E68" i="34"/>
  <c r="D68" i="34"/>
  <c r="E66" i="34"/>
  <c r="D66" i="34"/>
  <c r="E65" i="34"/>
  <c r="D65" i="34"/>
  <c r="E64" i="34"/>
  <c r="D64" i="34"/>
  <c r="E63" i="34"/>
  <c r="D63" i="34"/>
  <c r="E62" i="34"/>
  <c r="D62" i="34"/>
  <c r="E61" i="34"/>
  <c r="D61" i="34"/>
  <c r="E60" i="34"/>
  <c r="D60" i="34"/>
  <c r="E59" i="34"/>
  <c r="D59" i="34"/>
  <c r="E58" i="34"/>
  <c r="D58" i="34"/>
  <c r="J56" i="34"/>
  <c r="E56" i="34"/>
  <c r="D56" i="34"/>
  <c r="J55" i="34"/>
  <c r="E55" i="34"/>
  <c r="D55" i="34"/>
  <c r="J54" i="34"/>
  <c r="E54" i="34"/>
  <c r="D54" i="34"/>
  <c r="E53" i="34"/>
  <c r="D53" i="34"/>
  <c r="J52" i="34"/>
  <c r="E52" i="34"/>
  <c r="D52" i="34"/>
  <c r="J51" i="34"/>
  <c r="E51" i="34"/>
  <c r="D51" i="34"/>
  <c r="J50" i="34"/>
  <c r="E50" i="34"/>
  <c r="D50" i="34"/>
  <c r="J49" i="34"/>
  <c r="E49" i="34"/>
  <c r="D49" i="34"/>
  <c r="E47" i="34"/>
  <c r="D47" i="34"/>
  <c r="E46" i="34"/>
  <c r="D46" i="34"/>
  <c r="E45" i="34"/>
  <c r="D45" i="34"/>
  <c r="E44" i="34"/>
  <c r="D44" i="34"/>
  <c r="E43" i="34"/>
  <c r="D43" i="34"/>
  <c r="E42" i="34"/>
  <c r="D42" i="34"/>
  <c r="E40" i="34"/>
  <c r="D40" i="34"/>
  <c r="J39" i="34"/>
  <c r="J62" i="34" s="1"/>
  <c r="E39" i="34"/>
  <c r="D39" i="34"/>
  <c r="J38" i="34"/>
  <c r="J61" i="34" s="1"/>
  <c r="E38" i="34"/>
  <c r="D38" i="34"/>
  <c r="J37" i="34"/>
  <c r="J60" i="34" s="1"/>
  <c r="E37" i="34"/>
  <c r="D37" i="34"/>
  <c r="J36" i="34"/>
  <c r="J59" i="34" s="1"/>
  <c r="E36" i="34"/>
  <c r="D36" i="34"/>
  <c r="J35" i="34"/>
  <c r="J58" i="34" s="1"/>
  <c r="E35" i="34"/>
  <c r="D35" i="34"/>
  <c r="J34" i="34"/>
  <c r="J64" i="34" s="1"/>
  <c r="E34" i="34"/>
  <c r="D34" i="34"/>
  <c r="J33" i="34"/>
  <c r="J63" i="34" s="1"/>
  <c r="E33" i="34"/>
  <c r="E32" i="34"/>
  <c r="D32" i="34"/>
  <c r="E31" i="34"/>
  <c r="D31" i="34"/>
  <c r="E30" i="34"/>
  <c r="D30" i="34"/>
  <c r="E25" i="34"/>
  <c r="D25" i="34"/>
  <c r="E24" i="34"/>
  <c r="D24" i="34"/>
  <c r="J23" i="34"/>
  <c r="E23" i="34"/>
  <c r="D23" i="34"/>
  <c r="J22" i="34"/>
  <c r="E22" i="34"/>
  <c r="D22" i="34"/>
  <c r="J21" i="34"/>
  <c r="E21" i="34"/>
  <c r="D21" i="34"/>
  <c r="E20" i="34"/>
  <c r="D20" i="34"/>
  <c r="E19" i="34"/>
  <c r="D19" i="34"/>
  <c r="E18" i="34"/>
  <c r="D18" i="34"/>
  <c r="E17" i="34"/>
  <c r="D17" i="34"/>
  <c r="E16" i="34"/>
  <c r="D16" i="34"/>
  <c r="E15" i="34"/>
  <c r="D15" i="34"/>
  <c r="E14" i="34"/>
  <c r="D14" i="34"/>
  <c r="J13" i="34"/>
  <c r="E13" i="34"/>
  <c r="D13" i="34"/>
  <c r="B13" i="34"/>
  <c r="A7" i="34"/>
  <c r="E5" i="34"/>
  <c r="A5" i="34"/>
  <c r="E4" i="34"/>
  <c r="A3" i="34"/>
  <c r="A2" i="34"/>
  <c r="A1" i="34"/>
  <c r="B335" i="1"/>
  <c r="B334" i="1"/>
  <c r="B333" i="1"/>
  <c r="B332" i="1"/>
  <c r="B331" i="1"/>
  <c r="B330" i="1"/>
  <c r="B329" i="1"/>
  <c r="G450" i="11"/>
  <c r="H450" i="11" s="1"/>
  <c r="D450" i="11"/>
  <c r="D448" i="11"/>
  <c r="G452" i="11"/>
  <c r="H452" i="11" s="1"/>
  <c r="E452" i="11"/>
  <c r="D452" i="11"/>
  <c r="G451" i="11"/>
  <c r="H451" i="11" s="1"/>
  <c r="E451" i="11"/>
  <c r="D451" i="11"/>
  <c r="G443" i="11"/>
  <c r="H443" i="11" s="1"/>
  <c r="D443" i="11"/>
  <c r="D441" i="11"/>
  <c r="G445" i="11"/>
  <c r="H445" i="11" s="1"/>
  <c r="E445" i="11"/>
  <c r="D445" i="11"/>
  <c r="G444" i="11"/>
  <c r="H444" i="11" s="1"/>
  <c r="E444" i="11"/>
  <c r="D444" i="11"/>
  <c r="G436" i="11"/>
  <c r="H436" i="11" s="1"/>
  <c r="D436" i="11"/>
  <c r="D434" i="11"/>
  <c r="G438" i="11"/>
  <c r="H438" i="11" s="1"/>
  <c r="E438" i="11"/>
  <c r="D438" i="11"/>
  <c r="G437" i="11"/>
  <c r="H437" i="11" s="1"/>
  <c r="E437" i="11"/>
  <c r="D437" i="11"/>
  <c r="G429" i="11"/>
  <c r="H429" i="11" s="1"/>
  <c r="D429" i="11"/>
  <c r="D427" i="11"/>
  <c r="G431" i="11"/>
  <c r="H431" i="11" s="1"/>
  <c r="E431" i="11"/>
  <c r="D431" i="11"/>
  <c r="G430" i="11"/>
  <c r="H430" i="11" s="1"/>
  <c r="E430" i="11"/>
  <c r="D430" i="11"/>
  <c r="G422" i="11"/>
  <c r="H422" i="11" s="1"/>
  <c r="G415" i="11"/>
  <c r="H415" i="11" s="1"/>
  <c r="D422" i="11"/>
  <c r="D420" i="11"/>
  <c r="G424" i="11"/>
  <c r="H424" i="11" s="1"/>
  <c r="E424" i="11"/>
  <c r="D424" i="11"/>
  <c r="G423" i="11"/>
  <c r="H423" i="11" s="1"/>
  <c r="E423" i="11"/>
  <c r="D423" i="11"/>
  <c r="D415" i="11"/>
  <c r="D413" i="11"/>
  <c r="G417" i="11"/>
  <c r="H417" i="11" s="1"/>
  <c r="E417" i="11"/>
  <c r="D417" i="11"/>
  <c r="G416" i="11"/>
  <c r="H416" i="11" s="1"/>
  <c r="E416" i="11"/>
  <c r="D416" i="11"/>
  <c r="G408" i="11"/>
  <c r="H408" i="11" s="1"/>
  <c r="D408" i="11"/>
  <c r="D406" i="11"/>
  <c r="G410" i="11"/>
  <c r="H410" i="11" s="1"/>
  <c r="E410" i="11"/>
  <c r="D410" i="11"/>
  <c r="G409" i="11"/>
  <c r="H409" i="11" s="1"/>
  <c r="E409" i="11"/>
  <c r="D409" i="11"/>
  <c r="B303" i="1"/>
  <c r="B302" i="1"/>
  <c r="B301" i="1"/>
  <c r="B300" i="1"/>
  <c r="B288" i="1"/>
  <c r="B287" i="1"/>
  <c r="B286" i="1"/>
  <c r="B285" i="1"/>
  <c r="B284" i="1"/>
  <c r="B283" i="1"/>
  <c r="B257" i="1"/>
  <c r="B252" i="34" s="1"/>
  <c r="B242" i="1"/>
  <c r="B237" i="34" s="1"/>
  <c r="B205" i="1"/>
  <c r="B204" i="1"/>
  <c r="B203" i="1"/>
  <c r="B202" i="1"/>
  <c r="B201" i="1"/>
  <c r="B200" i="1"/>
  <c r="B199" i="1"/>
  <c r="B198" i="1"/>
  <c r="B197" i="1"/>
  <c r="B194" i="1"/>
  <c r="B187" i="1"/>
  <c r="B182" i="1"/>
  <c r="B170" i="1"/>
  <c r="B169" i="1"/>
  <c r="B166" i="1"/>
  <c r="B164" i="1"/>
  <c r="B163" i="1"/>
  <c r="B161" i="1"/>
  <c r="B146" i="1"/>
  <c r="B139" i="1"/>
  <c r="B135" i="1"/>
  <c r="B134" i="1"/>
  <c r="B133" i="1"/>
  <c r="B132" i="1"/>
  <c r="B131" i="1"/>
  <c r="B89" i="1"/>
  <c r="B86" i="1"/>
  <c r="B13" i="1"/>
  <c r="D372" i="11"/>
  <c r="D365" i="11"/>
  <c r="D358" i="11"/>
  <c r="D351" i="11"/>
  <c r="D353" i="11"/>
  <c r="D360" i="11"/>
  <c r="D344" i="11"/>
  <c r="D337" i="11"/>
  <c r="F197" i="11"/>
  <c r="F218" i="11"/>
  <c r="F219" i="11"/>
  <c r="D190" i="11"/>
  <c r="G203" i="11"/>
  <c r="E203" i="11"/>
  <c r="D203" i="11"/>
  <c r="G202" i="11"/>
  <c r="E202" i="11"/>
  <c r="D202" i="11"/>
  <c r="G201" i="11"/>
  <c r="H201" i="11" s="1"/>
  <c r="E201" i="11"/>
  <c r="D201" i="11"/>
  <c r="G200" i="11"/>
  <c r="H200" i="11" s="1"/>
  <c r="E200" i="11"/>
  <c r="D200" i="11"/>
  <c r="G199" i="11"/>
  <c r="H199" i="11" s="1"/>
  <c r="E199" i="11"/>
  <c r="D199" i="11"/>
  <c r="G198" i="11"/>
  <c r="H198" i="11" s="1"/>
  <c r="E198" i="11"/>
  <c r="D198" i="11"/>
  <c r="G197" i="11"/>
  <c r="E197" i="11"/>
  <c r="D197" i="11"/>
  <c r="G196" i="11"/>
  <c r="H196" i="11" s="1"/>
  <c r="E196" i="11"/>
  <c r="D196" i="11"/>
  <c r="G195" i="11"/>
  <c r="F195" i="11"/>
  <c r="E195" i="11"/>
  <c r="D195" i="11"/>
  <c r="G194" i="11"/>
  <c r="H194" i="11" s="1"/>
  <c r="E194" i="11"/>
  <c r="D194" i="11"/>
  <c r="G193" i="11"/>
  <c r="H193" i="11" s="1"/>
  <c r="E193" i="11"/>
  <c r="D193" i="11"/>
  <c r="G192" i="11"/>
  <c r="H192" i="11" s="1"/>
  <c r="E192" i="11"/>
  <c r="D192" i="11"/>
  <c r="F23" i="1"/>
  <c r="F22" i="1"/>
  <c r="F344" i="1"/>
  <c r="F345" i="1"/>
  <c r="G345" i="1"/>
  <c r="H345" i="1" s="1"/>
  <c r="E345" i="1"/>
  <c r="D345" i="1"/>
  <c r="F341" i="1"/>
  <c r="J22" i="33"/>
  <c r="P17" i="33"/>
  <c r="O17" i="33"/>
  <c r="J16" i="33"/>
  <c r="L16" i="33" s="1"/>
  <c r="N16" i="33" s="1"/>
  <c r="N18" i="33" s="1"/>
  <c r="P12" i="33"/>
  <c r="O12" i="33"/>
  <c r="J12" i="33"/>
  <c r="J13" i="33" s="1"/>
  <c r="P11" i="33"/>
  <c r="P16" i="33" s="1"/>
  <c r="O11" i="33"/>
  <c r="O16" i="33" s="1"/>
  <c r="L11" i="33"/>
  <c r="N11" i="33" s="1"/>
  <c r="H11" i="33"/>
  <c r="H13" i="33" s="1"/>
  <c r="I11" i="33" l="1"/>
  <c r="H16" i="33"/>
  <c r="H24" i="33" s="1"/>
  <c r="L12" i="33"/>
  <c r="L13" i="33" s="1"/>
  <c r="H18" i="33"/>
  <c r="E10" i="35"/>
  <c r="J96" i="34"/>
  <c r="J106" i="34" s="1"/>
  <c r="H453" i="11"/>
  <c r="G335" i="1" s="1"/>
  <c r="H446" i="11"/>
  <c r="G334" i="1" s="1"/>
  <c r="H439" i="11"/>
  <c r="G333" i="1" s="1"/>
  <c r="H432" i="11"/>
  <c r="G332" i="1" s="1"/>
  <c r="H425" i="11"/>
  <c r="G331" i="1" s="1"/>
  <c r="H418" i="11"/>
  <c r="G330" i="1" s="1"/>
  <c r="H411" i="11"/>
  <c r="G329" i="1" s="1"/>
  <c r="H195" i="11"/>
  <c r="H202" i="11"/>
  <c r="H203" i="11"/>
  <c r="H197" i="11"/>
  <c r="I345" i="1"/>
  <c r="R11" i="33"/>
  <c r="R13" i="33" s="1"/>
  <c r="N13" i="33"/>
  <c r="Q11" i="33"/>
  <c r="Q13" i="33" s="1"/>
  <c r="N12" i="33"/>
  <c r="I16" i="33"/>
  <c r="J17" i="33"/>
  <c r="R16" i="33"/>
  <c r="R18" i="33" s="1"/>
  <c r="H22" i="33"/>
  <c r="I22" i="33" s="1"/>
  <c r="Q16" i="33"/>
  <c r="Q18" i="33" s="1"/>
  <c r="J104" i="34" l="1"/>
  <c r="H204" i="11"/>
  <c r="G198" i="1" s="1"/>
  <c r="R12" i="33"/>
  <c r="Q12" i="33"/>
  <c r="L17" i="33"/>
  <c r="J23" i="33"/>
  <c r="J24" i="33" s="1"/>
  <c r="J18" i="33"/>
  <c r="J330" i="34" l="1"/>
  <c r="F340" i="1"/>
  <c r="N17" i="33"/>
  <c r="L18" i="33"/>
  <c r="J329" i="34" l="1"/>
  <c r="F339" i="1"/>
  <c r="R17" i="33"/>
  <c r="Q17" i="33"/>
  <c r="G340" i="1" l="1"/>
  <c r="H340" i="1" s="1"/>
  <c r="I340" i="1" s="1"/>
  <c r="E340" i="1"/>
  <c r="D340" i="1"/>
  <c r="G339" i="1"/>
  <c r="H339" i="1" s="1"/>
  <c r="I339" i="1" s="1"/>
  <c r="E339" i="1"/>
  <c r="D339" i="1"/>
  <c r="G24" i="1"/>
  <c r="H24" i="1" s="1"/>
  <c r="E24" i="1"/>
  <c r="D24" i="1"/>
  <c r="D351" i="1"/>
  <c r="E351" i="1"/>
  <c r="G351" i="1"/>
  <c r="H351" i="1" s="1"/>
  <c r="I351" i="1" s="1"/>
  <c r="D352" i="1"/>
  <c r="E352" i="1"/>
  <c r="G352" i="1"/>
  <c r="H352" i="1" s="1"/>
  <c r="I352" i="1" s="1"/>
  <c r="D353" i="1"/>
  <c r="E353" i="1"/>
  <c r="G353" i="1"/>
  <c r="H353" i="1" s="1"/>
  <c r="I353" i="1" s="1"/>
  <c r="D354" i="1"/>
  <c r="E354" i="1"/>
  <c r="G354" i="1"/>
  <c r="H354" i="1" s="1"/>
  <c r="I354" i="1" s="1"/>
  <c r="D355" i="1"/>
  <c r="E355" i="1"/>
  <c r="G355" i="1"/>
  <c r="H355" i="1" s="1"/>
  <c r="I355" i="1" s="1"/>
  <c r="D356" i="1"/>
  <c r="E356" i="1"/>
  <c r="G356" i="1"/>
  <c r="H356" i="1" s="1"/>
  <c r="I356" i="1" s="1"/>
  <c r="D357" i="1"/>
  <c r="E357" i="1"/>
  <c r="G357" i="1"/>
  <c r="H357" i="1" s="1"/>
  <c r="I357" i="1" s="1"/>
  <c r="D358" i="1"/>
  <c r="E358" i="1"/>
  <c r="G358" i="1"/>
  <c r="H358" i="1" s="1"/>
  <c r="I358" i="1" s="1"/>
  <c r="G350" i="1"/>
  <c r="H350" i="1" s="1"/>
  <c r="I350" i="1" s="1"/>
  <c r="E350" i="1"/>
  <c r="D350" i="1"/>
  <c r="G349" i="1"/>
  <c r="H349" i="1" s="1"/>
  <c r="I349" i="1" s="1"/>
  <c r="E349" i="1"/>
  <c r="D349" i="1"/>
  <c r="G113" i="1"/>
  <c r="G112" i="1"/>
  <c r="I359" i="1" l="1"/>
  <c r="I24" i="1"/>
  <c r="D25" i="1"/>
  <c r="E25" i="1"/>
  <c r="G25" i="1"/>
  <c r="H25" i="1" s="1"/>
  <c r="F315" i="1" l="1"/>
  <c r="D254" i="1"/>
  <c r="E254" i="1"/>
  <c r="G254" i="1"/>
  <c r="H254" i="1" s="1"/>
  <c r="I254" i="1" l="1"/>
  <c r="G317" i="1" l="1"/>
  <c r="E317" i="1"/>
  <c r="D317" i="1"/>
  <c r="G315" i="1"/>
  <c r="E315" i="1"/>
  <c r="D315" i="1"/>
  <c r="G316" i="1"/>
  <c r="E316" i="1"/>
  <c r="D316" i="1"/>
  <c r="G314" i="1"/>
  <c r="E314" i="1"/>
  <c r="D314" i="1"/>
  <c r="G313" i="1"/>
  <c r="H313" i="1" s="1"/>
  <c r="E313" i="1"/>
  <c r="D313" i="1"/>
  <c r="H316" i="1" l="1"/>
  <c r="I316" i="1" s="1"/>
  <c r="H315" i="1"/>
  <c r="I315" i="1" s="1"/>
  <c r="H314" i="1"/>
  <c r="I314" i="1" s="1"/>
  <c r="H317" i="1"/>
  <c r="I317" i="1" s="1"/>
  <c r="I313" i="1"/>
  <c r="J35" i="13"/>
  <c r="B23" i="4"/>
  <c r="B35" i="13" s="1"/>
  <c r="F342" i="1"/>
  <c r="D344" i="1"/>
  <c r="E344" i="1"/>
  <c r="G344" i="1"/>
  <c r="H344" i="1" s="1"/>
  <c r="D342" i="1"/>
  <c r="E342" i="1"/>
  <c r="G342" i="1"/>
  <c r="H342" i="1" s="1"/>
  <c r="D343" i="1"/>
  <c r="E343" i="1"/>
  <c r="G343" i="1"/>
  <c r="G341" i="1"/>
  <c r="H341" i="1" s="1"/>
  <c r="E341" i="1"/>
  <c r="D341" i="1"/>
  <c r="P24" i="26"/>
  <c r="J24" i="26"/>
  <c r="D24" i="26"/>
  <c r="C24" i="26" s="1"/>
  <c r="G171" i="11" s="1"/>
  <c r="D217" i="1"/>
  <c r="E217" i="1"/>
  <c r="G217" i="1"/>
  <c r="H217" i="1" s="1"/>
  <c r="I217" i="1" s="1"/>
  <c r="D218" i="1"/>
  <c r="E218" i="1"/>
  <c r="G218" i="1"/>
  <c r="H218" i="1" s="1"/>
  <c r="I218" i="1" s="1"/>
  <c r="D219" i="1"/>
  <c r="E219" i="1"/>
  <c r="G219" i="1"/>
  <c r="H219" i="1" s="1"/>
  <c r="I219" i="1" s="1"/>
  <c r="D220" i="1"/>
  <c r="E220" i="1"/>
  <c r="G220" i="1"/>
  <c r="H220" i="1" s="1"/>
  <c r="D221" i="1"/>
  <c r="E221" i="1"/>
  <c r="G221" i="1"/>
  <c r="H221" i="1" s="1"/>
  <c r="I221" i="1" s="1"/>
  <c r="D222" i="1"/>
  <c r="E222" i="1"/>
  <c r="G222" i="1"/>
  <c r="H222" i="1" s="1"/>
  <c r="I222" i="1" s="1"/>
  <c r="D223" i="1"/>
  <c r="E223" i="1"/>
  <c r="G223" i="1"/>
  <c r="H223" i="1" s="1"/>
  <c r="I223" i="1" s="1"/>
  <c r="D224" i="1"/>
  <c r="E224" i="1"/>
  <c r="G224" i="1"/>
  <c r="H224" i="1" s="1"/>
  <c r="I224" i="1" s="1"/>
  <c r="D225" i="1"/>
  <c r="E225" i="1"/>
  <c r="G225" i="1"/>
  <c r="H225" i="1" s="1"/>
  <c r="I225" i="1" s="1"/>
  <c r="D226" i="1"/>
  <c r="E226" i="1"/>
  <c r="G226" i="1"/>
  <c r="H226" i="1" s="1"/>
  <c r="D231" i="1"/>
  <c r="E231" i="1"/>
  <c r="G231" i="1"/>
  <c r="H231" i="1" s="1"/>
  <c r="I231" i="1" s="1"/>
  <c r="D232" i="1"/>
  <c r="E232" i="1"/>
  <c r="G232" i="1"/>
  <c r="H232" i="1" s="1"/>
  <c r="I232" i="1" s="1"/>
  <c r="I25" i="1"/>
  <c r="I220" i="1" l="1"/>
  <c r="H343" i="1"/>
  <c r="I343" i="1" s="1"/>
  <c r="I344" i="1"/>
  <c r="I342" i="1"/>
  <c r="I341" i="1"/>
  <c r="I226" i="1"/>
  <c r="D23" i="1"/>
  <c r="E23" i="1"/>
  <c r="G23" i="1"/>
  <c r="H23" i="1" s="1"/>
  <c r="I23" i="1" s="1"/>
  <c r="I346" i="1" l="1"/>
  <c r="C23" i="4" s="1"/>
  <c r="C35" i="13" s="1"/>
  <c r="E37" i="13"/>
  <c r="F37" i="13"/>
  <c r="G37" i="13"/>
  <c r="H37" i="13"/>
  <c r="I37" i="13"/>
  <c r="D37" i="13"/>
  <c r="J37" i="13" s="1"/>
  <c r="B37" i="13"/>
  <c r="B22" i="4"/>
  <c r="B33" i="13" s="1"/>
  <c r="F326" i="1"/>
  <c r="G328" i="1"/>
  <c r="E328" i="1"/>
  <c r="D328" i="1"/>
  <c r="G326" i="1"/>
  <c r="E326" i="1"/>
  <c r="D326" i="1"/>
  <c r="F325" i="1"/>
  <c r="G327" i="1"/>
  <c r="E327" i="1"/>
  <c r="D327" i="1"/>
  <c r="G325" i="1"/>
  <c r="H325" i="1" s="1"/>
  <c r="E325" i="1"/>
  <c r="D325" i="1"/>
  <c r="G324" i="1"/>
  <c r="E324" i="1"/>
  <c r="D324" i="1"/>
  <c r="G323" i="1"/>
  <c r="E323" i="1"/>
  <c r="D323" i="1"/>
  <c r="E322" i="1"/>
  <c r="G322" i="1"/>
  <c r="D322" i="1"/>
  <c r="H18" i="29"/>
  <c r="N80" i="1"/>
  <c r="H322" i="1" l="1"/>
  <c r="I322" i="1" s="1"/>
  <c r="H333" i="1"/>
  <c r="I333" i="1" s="1"/>
  <c r="H326" i="1"/>
  <c r="I326" i="1" s="1"/>
  <c r="H332" i="1"/>
  <c r="I332" i="1" s="1"/>
  <c r="H331" i="1"/>
  <c r="I331" i="1" s="1"/>
  <c r="H330" i="1"/>
  <c r="I330" i="1" s="1"/>
  <c r="H334" i="1"/>
  <c r="I334" i="1" s="1"/>
  <c r="H328" i="1"/>
  <c r="I328" i="1" s="1"/>
  <c r="H324" i="1"/>
  <c r="I324" i="1" s="1"/>
  <c r="H327" i="1"/>
  <c r="I327" i="1" s="1"/>
  <c r="H329" i="1"/>
  <c r="I329" i="1" s="1"/>
  <c r="H323" i="1"/>
  <c r="I323" i="1" s="1"/>
  <c r="H335" i="1"/>
  <c r="I335" i="1" s="1"/>
  <c r="H36" i="13"/>
  <c r="E36" i="13"/>
  <c r="F36" i="13"/>
  <c r="G36" i="13"/>
  <c r="I36" i="13"/>
  <c r="D36" i="13"/>
  <c r="I325" i="1"/>
  <c r="I336" i="1" l="1"/>
  <c r="C22" i="4" s="1"/>
  <c r="C33" i="13" s="1"/>
  <c r="H34" i="13" s="1"/>
  <c r="J36" i="13"/>
  <c r="F15" i="29"/>
  <c r="C15" i="29"/>
  <c r="E15" i="29" s="1"/>
  <c r="F12" i="29"/>
  <c r="C12" i="29"/>
  <c r="E12" i="29" s="1"/>
  <c r="F9" i="29"/>
  <c r="C9" i="29"/>
  <c r="E9" i="29" s="1"/>
  <c r="H9" i="29" s="1"/>
  <c r="H15" i="29" l="1"/>
  <c r="H12" i="29"/>
  <c r="F72" i="1" l="1"/>
  <c r="F55" i="1"/>
  <c r="F56" i="1"/>
  <c r="F54" i="1"/>
  <c r="F52" i="1"/>
  <c r="F51" i="1"/>
  <c r="F50" i="1"/>
  <c r="F49" i="1"/>
  <c r="F68" i="1"/>
  <c r="D116" i="31"/>
  <c r="F39" i="1"/>
  <c r="F62" i="1" s="1"/>
  <c r="F38" i="1"/>
  <c r="F61" i="1" s="1"/>
  <c r="F37" i="1"/>
  <c r="F60" i="1" s="1"/>
  <c r="F65" i="1" l="1"/>
  <c r="J65" i="34"/>
  <c r="F36" i="1"/>
  <c r="F59" i="1" s="1"/>
  <c r="F35" i="1"/>
  <c r="F58" i="1" s="1"/>
  <c r="F34" i="1"/>
  <c r="F64" i="1" s="1"/>
  <c r="F33" i="1" l="1"/>
  <c r="F63" i="1" s="1"/>
  <c r="G109" i="31"/>
  <c r="H109" i="31"/>
  <c r="L109" i="31" s="1"/>
  <c r="I109" i="31"/>
  <c r="M109" i="31" s="1"/>
  <c r="K109" i="31"/>
  <c r="N109" i="31"/>
  <c r="G110" i="31"/>
  <c r="H110" i="31"/>
  <c r="L110" i="31" s="1"/>
  <c r="I110" i="31"/>
  <c r="M110" i="31" s="1"/>
  <c r="K110" i="31"/>
  <c r="N110" i="31"/>
  <c r="G111" i="31"/>
  <c r="H111" i="31"/>
  <c r="L111" i="31" s="1"/>
  <c r="I111" i="31"/>
  <c r="M111" i="31" s="1"/>
  <c r="K111" i="31"/>
  <c r="N111" i="31"/>
  <c r="G112" i="31"/>
  <c r="H112" i="31"/>
  <c r="L112" i="31" s="1"/>
  <c r="I112" i="31"/>
  <c r="M112" i="31" s="1"/>
  <c r="K112" i="31"/>
  <c r="N112" i="31"/>
  <c r="G113" i="31"/>
  <c r="H113" i="31"/>
  <c r="L113" i="31" s="1"/>
  <c r="I113" i="31"/>
  <c r="M113" i="31" s="1"/>
  <c r="K113" i="31"/>
  <c r="N113" i="31"/>
  <c r="G114" i="31"/>
  <c r="H114" i="31"/>
  <c r="L114" i="31" s="1"/>
  <c r="I114" i="31"/>
  <c r="M114" i="31" s="1"/>
  <c r="K114" i="31"/>
  <c r="N114" i="31"/>
  <c r="G115" i="31"/>
  <c r="H115" i="31"/>
  <c r="L115" i="31" s="1"/>
  <c r="I115" i="31"/>
  <c r="M115" i="31" s="1"/>
  <c r="K115" i="31"/>
  <c r="N115" i="31"/>
  <c r="G108" i="31"/>
  <c r="H108" i="31"/>
  <c r="L108" i="31" s="1"/>
  <c r="I108" i="31"/>
  <c r="M108" i="31" s="1"/>
  <c r="K108" i="31"/>
  <c r="N108" i="31"/>
  <c r="O115" i="31" l="1"/>
  <c r="O114" i="31"/>
  <c r="O111" i="31"/>
  <c r="O109" i="31"/>
  <c r="O112" i="31"/>
  <c r="O113" i="31"/>
  <c r="O110" i="31"/>
  <c r="O108" i="31"/>
  <c r="N107" i="31"/>
  <c r="K107" i="31"/>
  <c r="I107" i="31"/>
  <c r="M107" i="31" s="1"/>
  <c r="H107" i="31"/>
  <c r="L107" i="31" s="1"/>
  <c r="G107" i="31"/>
  <c r="N106" i="31"/>
  <c r="K106" i="31"/>
  <c r="I106" i="31"/>
  <c r="M106" i="31" s="1"/>
  <c r="H106" i="31"/>
  <c r="L106" i="31" s="1"/>
  <c r="G106" i="31"/>
  <c r="N105" i="31"/>
  <c r="K105" i="31"/>
  <c r="I105" i="31"/>
  <c r="M105" i="31" s="1"/>
  <c r="H105" i="31"/>
  <c r="L105" i="31" s="1"/>
  <c r="G105" i="31"/>
  <c r="N104" i="31"/>
  <c r="K104" i="31"/>
  <c r="I104" i="31"/>
  <c r="M104" i="31" s="1"/>
  <c r="H104" i="31"/>
  <c r="L104" i="31" s="1"/>
  <c r="G104" i="31"/>
  <c r="N103" i="31"/>
  <c r="K103" i="31"/>
  <c r="I103" i="31"/>
  <c r="M103" i="31" s="1"/>
  <c r="H103" i="31"/>
  <c r="L103" i="31" s="1"/>
  <c r="G103" i="31"/>
  <c r="N102" i="31"/>
  <c r="K102" i="31"/>
  <c r="I102" i="31"/>
  <c r="M102" i="31" s="1"/>
  <c r="H102" i="31"/>
  <c r="L102" i="31" s="1"/>
  <c r="G102" i="31"/>
  <c r="N101" i="31"/>
  <c r="K101" i="31"/>
  <c r="I101" i="31"/>
  <c r="M101" i="31" s="1"/>
  <c r="H101" i="31"/>
  <c r="L101" i="31" s="1"/>
  <c r="G101" i="31"/>
  <c r="N100" i="31"/>
  <c r="K100" i="31"/>
  <c r="I100" i="31"/>
  <c r="M100" i="31" s="1"/>
  <c r="H100" i="31"/>
  <c r="L100" i="31" s="1"/>
  <c r="G100" i="31"/>
  <c r="N99" i="31"/>
  <c r="K99" i="31"/>
  <c r="I99" i="31"/>
  <c r="M99" i="31" s="1"/>
  <c r="H99" i="31"/>
  <c r="L99" i="31" s="1"/>
  <c r="G99" i="31"/>
  <c r="N98" i="31"/>
  <c r="K98" i="31"/>
  <c r="I98" i="31"/>
  <c r="M98" i="31" s="1"/>
  <c r="H98" i="31"/>
  <c r="L98" i="31" s="1"/>
  <c r="G98" i="31"/>
  <c r="N97" i="31"/>
  <c r="K97" i="31"/>
  <c r="I97" i="31"/>
  <c r="M97" i="31" s="1"/>
  <c r="H97" i="31"/>
  <c r="L97" i="31" s="1"/>
  <c r="G97" i="31"/>
  <c r="N96" i="31"/>
  <c r="K96" i="31"/>
  <c r="I96" i="31"/>
  <c r="M96" i="31" s="1"/>
  <c r="H96" i="31"/>
  <c r="L96" i="31" s="1"/>
  <c r="G96" i="31"/>
  <c r="N95" i="31"/>
  <c r="K95" i="31"/>
  <c r="I95" i="31"/>
  <c r="M95" i="31" s="1"/>
  <c r="H95" i="31"/>
  <c r="L95" i="31" s="1"/>
  <c r="G95" i="31"/>
  <c r="N94" i="31"/>
  <c r="K94" i="31"/>
  <c r="I94" i="31"/>
  <c r="M94" i="31" s="1"/>
  <c r="H94" i="31"/>
  <c r="L94" i="31" s="1"/>
  <c r="G94" i="31"/>
  <c r="N93" i="31"/>
  <c r="K93" i="31"/>
  <c r="I93" i="31"/>
  <c r="M93" i="31" s="1"/>
  <c r="H93" i="31"/>
  <c r="L93" i="31" s="1"/>
  <c r="G93" i="31"/>
  <c r="N92" i="31"/>
  <c r="K92" i="31"/>
  <c r="I92" i="31"/>
  <c r="M92" i="31" s="1"/>
  <c r="H92" i="31"/>
  <c r="L92" i="31" s="1"/>
  <c r="G92" i="31"/>
  <c r="N91" i="31"/>
  <c r="K91" i="31"/>
  <c r="I91" i="31"/>
  <c r="M91" i="31" s="1"/>
  <c r="H91" i="31"/>
  <c r="L91" i="31" s="1"/>
  <c r="G91" i="31"/>
  <c r="N90" i="31"/>
  <c r="K90" i="31"/>
  <c r="I90" i="31"/>
  <c r="M90" i="31" s="1"/>
  <c r="H90" i="31"/>
  <c r="L90" i="31" s="1"/>
  <c r="G90" i="31"/>
  <c r="N89" i="31"/>
  <c r="K89" i="31"/>
  <c r="I89" i="31"/>
  <c r="M89" i="31" s="1"/>
  <c r="H89" i="31"/>
  <c r="L89" i="31" s="1"/>
  <c r="G89" i="31"/>
  <c r="N88" i="31"/>
  <c r="K88" i="31"/>
  <c r="I88" i="31"/>
  <c r="M88" i="31" s="1"/>
  <c r="H88" i="31"/>
  <c r="L88" i="31" s="1"/>
  <c r="G88" i="31"/>
  <c r="N87" i="31"/>
  <c r="K87" i="31"/>
  <c r="I87" i="31"/>
  <c r="M87" i="31" s="1"/>
  <c r="H87" i="31"/>
  <c r="L87" i="31" s="1"/>
  <c r="G87" i="31"/>
  <c r="N86" i="31"/>
  <c r="K86" i="31"/>
  <c r="I86" i="31"/>
  <c r="M86" i="31" s="1"/>
  <c r="H86" i="31"/>
  <c r="L86" i="31" s="1"/>
  <c r="G86" i="31"/>
  <c r="N85" i="31"/>
  <c r="K85" i="31"/>
  <c r="I85" i="31"/>
  <c r="M85" i="31" s="1"/>
  <c r="H85" i="31"/>
  <c r="L85" i="31" s="1"/>
  <c r="G85" i="31"/>
  <c r="N84" i="31"/>
  <c r="K84" i="31"/>
  <c r="I84" i="31"/>
  <c r="M84" i="31" s="1"/>
  <c r="H84" i="31"/>
  <c r="L84" i="31" s="1"/>
  <c r="G84" i="31"/>
  <c r="N83" i="31"/>
  <c r="K83" i="31"/>
  <c r="I83" i="31"/>
  <c r="M83" i="31" s="1"/>
  <c r="H83" i="31"/>
  <c r="L83" i="31" s="1"/>
  <c r="G83" i="31"/>
  <c r="N82" i="31"/>
  <c r="K82" i="31"/>
  <c r="I82" i="31"/>
  <c r="M82" i="31" s="1"/>
  <c r="H82" i="31"/>
  <c r="L82" i="31" s="1"/>
  <c r="G82" i="31"/>
  <c r="N81" i="31"/>
  <c r="K81" i="31"/>
  <c r="I81" i="31"/>
  <c r="M81" i="31" s="1"/>
  <c r="H81" i="31"/>
  <c r="L81" i="31" s="1"/>
  <c r="G81" i="31"/>
  <c r="N80" i="31"/>
  <c r="K80" i="31"/>
  <c r="I80" i="31"/>
  <c r="M80" i="31" s="1"/>
  <c r="H80" i="31"/>
  <c r="L80" i="31" s="1"/>
  <c r="G80" i="31"/>
  <c r="N79" i="31"/>
  <c r="K79" i="31"/>
  <c r="I79" i="31"/>
  <c r="M79" i="31" s="1"/>
  <c r="H79" i="31"/>
  <c r="L79" i="31" s="1"/>
  <c r="G79" i="31"/>
  <c r="N78" i="31"/>
  <c r="K78" i="31"/>
  <c r="I78" i="31"/>
  <c r="M78" i="31" s="1"/>
  <c r="H78" i="31"/>
  <c r="L78" i="31" s="1"/>
  <c r="G78" i="31"/>
  <c r="N77" i="31"/>
  <c r="K77" i="31"/>
  <c r="I77" i="31"/>
  <c r="M77" i="31" s="1"/>
  <c r="H77" i="31"/>
  <c r="L77" i="31" s="1"/>
  <c r="G77" i="31"/>
  <c r="N76" i="31"/>
  <c r="K76" i="31"/>
  <c r="I76" i="31"/>
  <c r="M76" i="31" s="1"/>
  <c r="H76" i="31"/>
  <c r="L76" i="31" s="1"/>
  <c r="G76" i="31"/>
  <c r="N75" i="31"/>
  <c r="K75" i="31"/>
  <c r="I75" i="31"/>
  <c r="M75" i="31" s="1"/>
  <c r="H75" i="31"/>
  <c r="L75" i="31" s="1"/>
  <c r="G75" i="31"/>
  <c r="N74" i="31"/>
  <c r="K74" i="31"/>
  <c r="I74" i="31"/>
  <c r="M74" i="31" s="1"/>
  <c r="H74" i="31"/>
  <c r="L74" i="31" s="1"/>
  <c r="G74" i="31"/>
  <c r="N73" i="31"/>
  <c r="K73" i="31"/>
  <c r="I73" i="31"/>
  <c r="M73" i="31" s="1"/>
  <c r="H73" i="31"/>
  <c r="L73" i="31" s="1"/>
  <c r="G73" i="31"/>
  <c r="N72" i="31"/>
  <c r="K72" i="31"/>
  <c r="I72" i="31"/>
  <c r="M72" i="31" s="1"/>
  <c r="H72" i="31"/>
  <c r="L72" i="31" s="1"/>
  <c r="G72" i="31"/>
  <c r="N71" i="31"/>
  <c r="K71" i="31"/>
  <c r="I71" i="31"/>
  <c r="M71" i="31" s="1"/>
  <c r="H71" i="31"/>
  <c r="L71" i="31" s="1"/>
  <c r="G71" i="31"/>
  <c r="N70" i="31"/>
  <c r="K70" i="31"/>
  <c r="I70" i="31"/>
  <c r="M70" i="31" s="1"/>
  <c r="H70" i="31"/>
  <c r="L70" i="31" s="1"/>
  <c r="G70" i="31"/>
  <c r="N69" i="31"/>
  <c r="K69" i="31"/>
  <c r="I69" i="31"/>
  <c r="M69" i="31" s="1"/>
  <c r="H69" i="31"/>
  <c r="L69" i="31" s="1"/>
  <c r="G69" i="31"/>
  <c r="N68" i="31"/>
  <c r="K68" i="31"/>
  <c r="I68" i="31"/>
  <c r="M68" i="31" s="1"/>
  <c r="H68" i="31"/>
  <c r="L68" i="31" s="1"/>
  <c r="G68" i="31"/>
  <c r="N28" i="31"/>
  <c r="K28" i="31"/>
  <c r="I28" i="31"/>
  <c r="M28" i="31" s="1"/>
  <c r="H28" i="31"/>
  <c r="L28" i="31" s="1"/>
  <c r="G28" i="31"/>
  <c r="N30" i="31"/>
  <c r="K30" i="31"/>
  <c r="I30" i="31"/>
  <c r="M30" i="31" s="1"/>
  <c r="H30" i="31"/>
  <c r="L30" i="31" s="1"/>
  <c r="G30" i="31"/>
  <c r="N59" i="31"/>
  <c r="K59" i="31"/>
  <c r="I59" i="31"/>
  <c r="M59" i="31" s="1"/>
  <c r="H59" i="31"/>
  <c r="L59" i="31" s="1"/>
  <c r="G59" i="31"/>
  <c r="N51" i="31"/>
  <c r="K51" i="31"/>
  <c r="I51" i="31"/>
  <c r="M51" i="31" s="1"/>
  <c r="H51" i="31"/>
  <c r="L51" i="31" s="1"/>
  <c r="G51" i="31"/>
  <c r="N55" i="31"/>
  <c r="K55" i="31"/>
  <c r="I55" i="31"/>
  <c r="M55" i="31" s="1"/>
  <c r="H55" i="31"/>
  <c r="L55" i="31" s="1"/>
  <c r="G55" i="31"/>
  <c r="N40" i="31"/>
  <c r="K40" i="31"/>
  <c r="I40" i="31"/>
  <c r="M40" i="31" s="1"/>
  <c r="H40" i="31"/>
  <c r="L40" i="31" s="1"/>
  <c r="G40" i="31"/>
  <c r="N48" i="31"/>
  <c r="K48" i="31"/>
  <c r="I48" i="31"/>
  <c r="M48" i="31" s="1"/>
  <c r="H48" i="31"/>
  <c r="L48" i="31" s="1"/>
  <c r="G48" i="31"/>
  <c r="N49" i="31"/>
  <c r="K49" i="31"/>
  <c r="I49" i="31"/>
  <c r="M49" i="31" s="1"/>
  <c r="H49" i="31"/>
  <c r="L49" i="31" s="1"/>
  <c r="G49" i="31"/>
  <c r="N25" i="31"/>
  <c r="K25" i="31"/>
  <c r="I25" i="31"/>
  <c r="M25" i="31" s="1"/>
  <c r="H25" i="31"/>
  <c r="L25" i="31" s="1"/>
  <c r="G25" i="31"/>
  <c r="N39" i="31"/>
  <c r="K39" i="31"/>
  <c r="I39" i="31"/>
  <c r="M39" i="31" s="1"/>
  <c r="H39" i="31"/>
  <c r="L39" i="31" s="1"/>
  <c r="G39" i="31"/>
  <c r="N24" i="31"/>
  <c r="K24" i="31"/>
  <c r="I24" i="31"/>
  <c r="M24" i="31" s="1"/>
  <c r="H24" i="31"/>
  <c r="L24" i="31" s="1"/>
  <c r="G24" i="31"/>
  <c r="N60" i="31"/>
  <c r="K60" i="31"/>
  <c r="I60" i="31"/>
  <c r="M60" i="31" s="1"/>
  <c r="H60" i="31"/>
  <c r="L60" i="31" s="1"/>
  <c r="G60" i="31"/>
  <c r="N53" i="31"/>
  <c r="K53" i="31"/>
  <c r="I53" i="31"/>
  <c r="M53" i="31" s="1"/>
  <c r="H53" i="31"/>
  <c r="L53" i="31" s="1"/>
  <c r="G53" i="31"/>
  <c r="N54" i="31"/>
  <c r="K54" i="31"/>
  <c r="I54" i="31"/>
  <c r="M54" i="31" s="1"/>
  <c r="H54" i="31"/>
  <c r="L54" i="31" s="1"/>
  <c r="G54" i="31"/>
  <c r="N37" i="31"/>
  <c r="K37" i="31"/>
  <c r="I37" i="31"/>
  <c r="M37" i="31" s="1"/>
  <c r="H37" i="31"/>
  <c r="L37" i="31" s="1"/>
  <c r="G37" i="31"/>
  <c r="N50" i="31"/>
  <c r="K50" i="31"/>
  <c r="I50" i="31"/>
  <c r="M50" i="31" s="1"/>
  <c r="H50" i="31"/>
  <c r="L50" i="31" s="1"/>
  <c r="G50" i="31"/>
  <c r="N38" i="31"/>
  <c r="K38" i="31"/>
  <c r="I38" i="31"/>
  <c r="M38" i="31" s="1"/>
  <c r="H38" i="31"/>
  <c r="L38" i="31" s="1"/>
  <c r="G38" i="31"/>
  <c r="N67" i="31"/>
  <c r="K67" i="31"/>
  <c r="I67" i="31"/>
  <c r="M67" i="31" s="1"/>
  <c r="H67" i="31"/>
  <c r="L67" i="31" s="1"/>
  <c r="G67" i="31"/>
  <c r="N56" i="31"/>
  <c r="K56" i="31"/>
  <c r="I56" i="31"/>
  <c r="M56" i="31" s="1"/>
  <c r="H56" i="31"/>
  <c r="L56" i="31" s="1"/>
  <c r="G56" i="31"/>
  <c r="N36" i="31"/>
  <c r="K36" i="31"/>
  <c r="I36" i="31"/>
  <c r="M36" i="31" s="1"/>
  <c r="H36" i="31"/>
  <c r="L36" i="31" s="1"/>
  <c r="G36" i="31"/>
  <c r="N31" i="31"/>
  <c r="K31" i="31"/>
  <c r="I31" i="31"/>
  <c r="M31" i="31" s="1"/>
  <c r="H31" i="31"/>
  <c r="L31" i="31" s="1"/>
  <c r="G31" i="31"/>
  <c r="N46" i="31"/>
  <c r="K46" i="31"/>
  <c r="I46" i="31"/>
  <c r="M46" i="31" s="1"/>
  <c r="H46" i="31"/>
  <c r="L46" i="31" s="1"/>
  <c r="G46" i="31"/>
  <c r="N41" i="31"/>
  <c r="K41" i="31"/>
  <c r="I41" i="31"/>
  <c r="M41" i="31" s="1"/>
  <c r="H41" i="31"/>
  <c r="L41" i="31" s="1"/>
  <c r="G41" i="31"/>
  <c r="N57" i="31"/>
  <c r="K57" i="31"/>
  <c r="I57" i="31"/>
  <c r="M57" i="31" s="1"/>
  <c r="H57" i="31"/>
  <c r="L57" i="31" s="1"/>
  <c r="G57" i="31"/>
  <c r="N33" i="31"/>
  <c r="K33" i="31"/>
  <c r="I33" i="31"/>
  <c r="M33" i="31" s="1"/>
  <c r="H33" i="31"/>
  <c r="L33" i="31" s="1"/>
  <c r="G33" i="31"/>
  <c r="N47" i="31"/>
  <c r="K47" i="31"/>
  <c r="I47" i="31"/>
  <c r="M47" i="31" s="1"/>
  <c r="H47" i="31"/>
  <c r="L47" i="31" s="1"/>
  <c r="G47" i="31"/>
  <c r="N34" i="31"/>
  <c r="K34" i="31"/>
  <c r="I34" i="31"/>
  <c r="M34" i="31" s="1"/>
  <c r="H34" i="31"/>
  <c r="L34" i="31" s="1"/>
  <c r="G34" i="31"/>
  <c r="N58" i="31"/>
  <c r="K58" i="31"/>
  <c r="I58" i="31"/>
  <c r="M58" i="31" s="1"/>
  <c r="H58" i="31"/>
  <c r="L58" i="31" s="1"/>
  <c r="G58" i="31"/>
  <c r="N23" i="31"/>
  <c r="K23" i="31"/>
  <c r="I23" i="31"/>
  <c r="M23" i="31" s="1"/>
  <c r="H23" i="31"/>
  <c r="L23" i="31" s="1"/>
  <c r="G23" i="31"/>
  <c r="N43" i="31"/>
  <c r="K43" i="31"/>
  <c r="I43" i="31"/>
  <c r="M43" i="31" s="1"/>
  <c r="H43" i="31"/>
  <c r="L43" i="31" s="1"/>
  <c r="G43" i="31"/>
  <c r="N63" i="31"/>
  <c r="K63" i="31"/>
  <c r="I63" i="31"/>
  <c r="M63" i="31" s="1"/>
  <c r="H63" i="31"/>
  <c r="L63" i="31" s="1"/>
  <c r="G63" i="31"/>
  <c r="N65" i="31"/>
  <c r="K65" i="31"/>
  <c r="I65" i="31"/>
  <c r="M65" i="31" s="1"/>
  <c r="H65" i="31"/>
  <c r="L65" i="31" s="1"/>
  <c r="G65" i="31"/>
  <c r="N45" i="31"/>
  <c r="K45" i="31"/>
  <c r="I45" i="31"/>
  <c r="M45" i="31" s="1"/>
  <c r="H45" i="31"/>
  <c r="L45" i="31" s="1"/>
  <c r="G45" i="31"/>
  <c r="N64" i="31"/>
  <c r="K64" i="31"/>
  <c r="I64" i="31"/>
  <c r="M64" i="31" s="1"/>
  <c r="H64" i="31"/>
  <c r="L64" i="31" s="1"/>
  <c r="G64" i="31"/>
  <c r="N44" i="31"/>
  <c r="K44" i="31"/>
  <c r="I44" i="31"/>
  <c r="M44" i="31" s="1"/>
  <c r="H44" i="31"/>
  <c r="L44" i="31" s="1"/>
  <c r="G44" i="31"/>
  <c r="N62" i="31"/>
  <c r="K62" i="31"/>
  <c r="I62" i="31"/>
  <c r="M62" i="31" s="1"/>
  <c r="H62" i="31"/>
  <c r="L62" i="31" s="1"/>
  <c r="G62" i="31"/>
  <c r="N66" i="31"/>
  <c r="K66" i="31"/>
  <c r="I66" i="31"/>
  <c r="M66" i="31" s="1"/>
  <c r="H66" i="31"/>
  <c r="L66" i="31" s="1"/>
  <c r="G66" i="31"/>
  <c r="N61" i="31"/>
  <c r="K61" i="31"/>
  <c r="I61" i="31"/>
  <c r="M61" i="31" s="1"/>
  <c r="H61" i="31"/>
  <c r="L61" i="31" s="1"/>
  <c r="G61" i="31"/>
  <c r="N29" i="31"/>
  <c r="K29" i="31"/>
  <c r="I29" i="31"/>
  <c r="M29" i="31" s="1"/>
  <c r="H29" i="31"/>
  <c r="L29" i="31" s="1"/>
  <c r="G29" i="31"/>
  <c r="N27" i="31"/>
  <c r="K27" i="31"/>
  <c r="I27" i="31"/>
  <c r="M27" i="31" s="1"/>
  <c r="H27" i="31"/>
  <c r="L27" i="31" s="1"/>
  <c r="G27" i="31"/>
  <c r="N52" i="31"/>
  <c r="K52" i="31"/>
  <c r="I52" i="31"/>
  <c r="M52" i="31" s="1"/>
  <c r="H52" i="31"/>
  <c r="L52" i="31" s="1"/>
  <c r="G52" i="31"/>
  <c r="N42" i="31"/>
  <c r="K42" i="31"/>
  <c r="I42" i="31"/>
  <c r="M42" i="31" s="1"/>
  <c r="H42" i="31"/>
  <c r="L42" i="31" s="1"/>
  <c r="G42" i="31"/>
  <c r="N26" i="31"/>
  <c r="K26" i="31"/>
  <c r="I26" i="31"/>
  <c r="M26" i="31" s="1"/>
  <c r="H26" i="31"/>
  <c r="L26" i="31" s="1"/>
  <c r="G26" i="31"/>
  <c r="N35" i="31"/>
  <c r="K35" i="31"/>
  <c r="I35" i="31"/>
  <c r="M35" i="31" s="1"/>
  <c r="H35" i="31"/>
  <c r="L35" i="31" s="1"/>
  <c r="G35" i="31"/>
  <c r="N32" i="31"/>
  <c r="K32" i="31"/>
  <c r="I32" i="31"/>
  <c r="M32" i="31" s="1"/>
  <c r="H32" i="31"/>
  <c r="L32" i="31" s="1"/>
  <c r="G32" i="31"/>
  <c r="O16" i="31"/>
  <c r="O18" i="31" s="1"/>
  <c r="M16" i="31"/>
  <c r="M18" i="31" s="1"/>
  <c r="L16" i="31"/>
  <c r="L18" i="31" s="1"/>
  <c r="H16" i="31"/>
  <c r="G16" i="31"/>
  <c r="G50" i="30"/>
  <c r="H50" i="30"/>
  <c r="L50" i="30" s="1"/>
  <c r="I50" i="30"/>
  <c r="M50" i="30" s="1"/>
  <c r="K50" i="30"/>
  <c r="N50" i="30"/>
  <c r="G69" i="30"/>
  <c r="H69" i="30"/>
  <c r="L69" i="30" s="1"/>
  <c r="I69" i="30"/>
  <c r="M69" i="30" s="1"/>
  <c r="K69" i="30"/>
  <c r="N69" i="30"/>
  <c r="G70" i="30"/>
  <c r="H70" i="30"/>
  <c r="L70" i="30" s="1"/>
  <c r="I70" i="30"/>
  <c r="M70" i="30" s="1"/>
  <c r="K70" i="30"/>
  <c r="N70" i="30"/>
  <c r="G71" i="30"/>
  <c r="H71" i="30"/>
  <c r="L71" i="30" s="1"/>
  <c r="I71" i="30"/>
  <c r="M71" i="30" s="1"/>
  <c r="K71" i="30"/>
  <c r="N71" i="30"/>
  <c r="G72" i="30"/>
  <c r="H72" i="30"/>
  <c r="L72" i="30" s="1"/>
  <c r="I72" i="30"/>
  <c r="M72" i="30" s="1"/>
  <c r="K72" i="30"/>
  <c r="N72" i="30"/>
  <c r="G73" i="30"/>
  <c r="H73" i="30"/>
  <c r="L73" i="30" s="1"/>
  <c r="I73" i="30"/>
  <c r="M73" i="30" s="1"/>
  <c r="K73" i="30"/>
  <c r="N73" i="30"/>
  <c r="G74" i="30"/>
  <c r="H74" i="30"/>
  <c r="L74" i="30" s="1"/>
  <c r="I74" i="30"/>
  <c r="M74" i="30" s="1"/>
  <c r="K74" i="30"/>
  <c r="N74" i="30"/>
  <c r="G75" i="30"/>
  <c r="H75" i="30"/>
  <c r="L75" i="30" s="1"/>
  <c r="I75" i="30"/>
  <c r="M75" i="30" s="1"/>
  <c r="K75" i="30"/>
  <c r="N75" i="30"/>
  <c r="G76" i="30"/>
  <c r="H76" i="30"/>
  <c r="L76" i="30" s="1"/>
  <c r="I76" i="30"/>
  <c r="M76" i="30" s="1"/>
  <c r="K76" i="30"/>
  <c r="N76" i="30"/>
  <c r="G77" i="30"/>
  <c r="H77" i="30"/>
  <c r="L77" i="30" s="1"/>
  <c r="I77" i="30"/>
  <c r="M77" i="30" s="1"/>
  <c r="K77" i="30"/>
  <c r="N77" i="30"/>
  <c r="G78" i="30"/>
  <c r="H78" i="30"/>
  <c r="L78" i="30" s="1"/>
  <c r="I78" i="30"/>
  <c r="M78" i="30" s="1"/>
  <c r="K78" i="30"/>
  <c r="N78" i="30"/>
  <c r="G79" i="30"/>
  <c r="H79" i="30"/>
  <c r="L79" i="30" s="1"/>
  <c r="I79" i="30"/>
  <c r="M79" i="30" s="1"/>
  <c r="K79" i="30"/>
  <c r="N79" i="30"/>
  <c r="G80" i="30"/>
  <c r="H80" i="30"/>
  <c r="L80" i="30" s="1"/>
  <c r="I80" i="30"/>
  <c r="M80" i="30" s="1"/>
  <c r="K80" i="30"/>
  <c r="N80" i="30"/>
  <c r="G81" i="30"/>
  <c r="H81" i="30"/>
  <c r="L81" i="30" s="1"/>
  <c r="I81" i="30"/>
  <c r="M81" i="30" s="1"/>
  <c r="K81" i="30"/>
  <c r="N81" i="30"/>
  <c r="G82" i="30"/>
  <c r="H82" i="30"/>
  <c r="L82" i="30" s="1"/>
  <c r="I82" i="30"/>
  <c r="M82" i="30" s="1"/>
  <c r="K82" i="30"/>
  <c r="N82" i="30"/>
  <c r="G83" i="30"/>
  <c r="H83" i="30"/>
  <c r="L83" i="30" s="1"/>
  <c r="I83" i="30"/>
  <c r="M83" i="30" s="1"/>
  <c r="K83" i="30"/>
  <c r="N83" i="30"/>
  <c r="G84" i="30"/>
  <c r="H84" i="30"/>
  <c r="L84" i="30" s="1"/>
  <c r="I84" i="30"/>
  <c r="M84" i="30" s="1"/>
  <c r="K84" i="30"/>
  <c r="N84" i="30"/>
  <c r="G85" i="30"/>
  <c r="H85" i="30"/>
  <c r="L85" i="30" s="1"/>
  <c r="I85" i="30"/>
  <c r="M85" i="30" s="1"/>
  <c r="K85" i="30"/>
  <c r="N85" i="30"/>
  <c r="G86" i="30"/>
  <c r="H86" i="30"/>
  <c r="L86" i="30" s="1"/>
  <c r="I86" i="30"/>
  <c r="M86" i="30" s="1"/>
  <c r="K86" i="30"/>
  <c r="N86" i="30"/>
  <c r="G87" i="30"/>
  <c r="H87" i="30"/>
  <c r="L87" i="30" s="1"/>
  <c r="I87" i="30"/>
  <c r="M87" i="30" s="1"/>
  <c r="K87" i="30"/>
  <c r="N87" i="30"/>
  <c r="G88" i="30"/>
  <c r="H88" i="30"/>
  <c r="L88" i="30" s="1"/>
  <c r="I88" i="30"/>
  <c r="M88" i="30" s="1"/>
  <c r="K88" i="30"/>
  <c r="N88" i="30"/>
  <c r="G89" i="30"/>
  <c r="H89" i="30"/>
  <c r="L89" i="30" s="1"/>
  <c r="I89" i="30"/>
  <c r="M89" i="30" s="1"/>
  <c r="K89" i="30"/>
  <c r="N89" i="30"/>
  <c r="G90" i="30"/>
  <c r="H90" i="30"/>
  <c r="L90" i="30" s="1"/>
  <c r="I90" i="30"/>
  <c r="M90" i="30" s="1"/>
  <c r="K90" i="30"/>
  <c r="N90" i="30"/>
  <c r="G91" i="30"/>
  <c r="H91" i="30"/>
  <c r="L91" i="30" s="1"/>
  <c r="I91" i="30"/>
  <c r="M91" i="30" s="1"/>
  <c r="K91" i="30"/>
  <c r="N91" i="30"/>
  <c r="G92" i="30"/>
  <c r="H92" i="30"/>
  <c r="L92" i="30" s="1"/>
  <c r="I92" i="30"/>
  <c r="M92" i="30" s="1"/>
  <c r="K92" i="30"/>
  <c r="N92" i="30"/>
  <c r="G93" i="30"/>
  <c r="H93" i="30"/>
  <c r="L93" i="30" s="1"/>
  <c r="I93" i="30"/>
  <c r="M93" i="30" s="1"/>
  <c r="K93" i="30"/>
  <c r="N93" i="30"/>
  <c r="G94" i="30"/>
  <c r="H94" i="30"/>
  <c r="L94" i="30" s="1"/>
  <c r="I94" i="30"/>
  <c r="M94" i="30" s="1"/>
  <c r="K94" i="30"/>
  <c r="N94" i="30"/>
  <c r="G95" i="30"/>
  <c r="H95" i="30"/>
  <c r="L95" i="30" s="1"/>
  <c r="I95" i="30"/>
  <c r="M95" i="30" s="1"/>
  <c r="K95" i="30"/>
  <c r="N95" i="30"/>
  <c r="G96" i="30"/>
  <c r="H96" i="30"/>
  <c r="L96" i="30" s="1"/>
  <c r="I96" i="30"/>
  <c r="M96" i="30" s="1"/>
  <c r="K96" i="30"/>
  <c r="N96" i="30"/>
  <c r="G97" i="30"/>
  <c r="H97" i="30"/>
  <c r="L97" i="30" s="1"/>
  <c r="I97" i="30"/>
  <c r="M97" i="30" s="1"/>
  <c r="K97" i="30"/>
  <c r="N97" i="30"/>
  <c r="G98" i="30"/>
  <c r="H98" i="30"/>
  <c r="L98" i="30" s="1"/>
  <c r="I98" i="30"/>
  <c r="M98" i="30" s="1"/>
  <c r="K98" i="30"/>
  <c r="N98" i="30"/>
  <c r="G99" i="30"/>
  <c r="H99" i="30"/>
  <c r="L99" i="30" s="1"/>
  <c r="I99" i="30"/>
  <c r="M99" i="30" s="1"/>
  <c r="K99" i="30"/>
  <c r="N99" i="30"/>
  <c r="G100" i="30"/>
  <c r="H100" i="30"/>
  <c r="L100" i="30" s="1"/>
  <c r="I100" i="30"/>
  <c r="M100" i="30" s="1"/>
  <c r="K100" i="30"/>
  <c r="N100" i="30"/>
  <c r="G101" i="30"/>
  <c r="H101" i="30"/>
  <c r="L101" i="30" s="1"/>
  <c r="I101" i="30"/>
  <c r="M101" i="30" s="1"/>
  <c r="K101" i="30"/>
  <c r="N101" i="30"/>
  <c r="G102" i="30"/>
  <c r="H102" i="30"/>
  <c r="L102" i="30" s="1"/>
  <c r="I102" i="30"/>
  <c r="M102" i="30" s="1"/>
  <c r="K102" i="30"/>
  <c r="N102" i="30"/>
  <c r="G103" i="30"/>
  <c r="H103" i="30"/>
  <c r="L103" i="30" s="1"/>
  <c r="I103" i="30"/>
  <c r="M103" i="30" s="1"/>
  <c r="K103" i="30"/>
  <c r="N103" i="30"/>
  <c r="G104" i="30"/>
  <c r="H104" i="30"/>
  <c r="L104" i="30" s="1"/>
  <c r="I104" i="30"/>
  <c r="M104" i="30" s="1"/>
  <c r="K104" i="30"/>
  <c r="N104" i="30"/>
  <c r="G105" i="30"/>
  <c r="H105" i="30"/>
  <c r="L105" i="30" s="1"/>
  <c r="I105" i="30"/>
  <c r="M105" i="30" s="1"/>
  <c r="K105" i="30"/>
  <c r="N105" i="30"/>
  <c r="G106" i="30"/>
  <c r="H106" i="30"/>
  <c r="L106" i="30" s="1"/>
  <c r="I106" i="30"/>
  <c r="M106" i="30" s="1"/>
  <c r="K106" i="30"/>
  <c r="N106" i="30"/>
  <c r="G107" i="30"/>
  <c r="H107" i="30"/>
  <c r="L107" i="30" s="1"/>
  <c r="I107" i="30"/>
  <c r="M107" i="30" s="1"/>
  <c r="K107" i="30"/>
  <c r="N107" i="30"/>
  <c r="G108" i="30"/>
  <c r="H108" i="30"/>
  <c r="L108" i="30" s="1"/>
  <c r="I108" i="30"/>
  <c r="M108" i="30" s="1"/>
  <c r="K108" i="30"/>
  <c r="N108" i="30"/>
  <c r="G109" i="30"/>
  <c r="H109" i="30"/>
  <c r="L109" i="30" s="1"/>
  <c r="I109" i="30"/>
  <c r="M109" i="30" s="1"/>
  <c r="K109" i="30"/>
  <c r="N109" i="30"/>
  <c r="G110" i="30"/>
  <c r="H110" i="30"/>
  <c r="L110" i="30" s="1"/>
  <c r="I110" i="30"/>
  <c r="M110" i="30" s="1"/>
  <c r="K110" i="30"/>
  <c r="N110" i="30"/>
  <c r="G111" i="30"/>
  <c r="H111" i="30"/>
  <c r="L111" i="30" s="1"/>
  <c r="I111" i="30"/>
  <c r="M111" i="30" s="1"/>
  <c r="K111" i="30"/>
  <c r="N111" i="30"/>
  <c r="G112" i="30"/>
  <c r="H112" i="30"/>
  <c r="L112" i="30" s="1"/>
  <c r="I112" i="30"/>
  <c r="M112" i="30" s="1"/>
  <c r="K112" i="30"/>
  <c r="N112" i="30"/>
  <c r="G113" i="30"/>
  <c r="H113" i="30"/>
  <c r="L113" i="30" s="1"/>
  <c r="I113" i="30"/>
  <c r="M113" i="30" s="1"/>
  <c r="K113" i="30"/>
  <c r="N113" i="30"/>
  <c r="G114" i="30"/>
  <c r="H114" i="30"/>
  <c r="L114" i="30" s="1"/>
  <c r="I114" i="30"/>
  <c r="M114" i="30" s="1"/>
  <c r="K114" i="30"/>
  <c r="N114" i="30"/>
  <c r="G115" i="30"/>
  <c r="H115" i="30"/>
  <c r="L115" i="30" s="1"/>
  <c r="I115" i="30"/>
  <c r="M115" i="30" s="1"/>
  <c r="K115" i="30"/>
  <c r="N115" i="30"/>
  <c r="G116" i="30"/>
  <c r="H116" i="30"/>
  <c r="L116" i="30" s="1"/>
  <c r="I116" i="30"/>
  <c r="M116" i="30" s="1"/>
  <c r="K116" i="30"/>
  <c r="N116" i="30"/>
  <c r="G117" i="30"/>
  <c r="H117" i="30"/>
  <c r="L117" i="30" s="1"/>
  <c r="I117" i="30"/>
  <c r="M117" i="30" s="1"/>
  <c r="K117" i="30"/>
  <c r="N117" i="30"/>
  <c r="G118" i="30"/>
  <c r="H118" i="30"/>
  <c r="L118" i="30" s="1"/>
  <c r="I118" i="30"/>
  <c r="M118" i="30" s="1"/>
  <c r="K118" i="30"/>
  <c r="N118" i="30"/>
  <c r="G119" i="30"/>
  <c r="H119" i="30"/>
  <c r="L119" i="30" s="1"/>
  <c r="I119" i="30"/>
  <c r="M119" i="30" s="1"/>
  <c r="K119" i="30"/>
  <c r="N119" i="30"/>
  <c r="G120" i="30"/>
  <c r="H120" i="30"/>
  <c r="L120" i="30" s="1"/>
  <c r="I120" i="30"/>
  <c r="M120" i="30" s="1"/>
  <c r="K120" i="30"/>
  <c r="N120" i="30"/>
  <c r="G121" i="30"/>
  <c r="H121" i="30"/>
  <c r="L121" i="30" s="1"/>
  <c r="I121" i="30"/>
  <c r="M121" i="30" s="1"/>
  <c r="K121" i="30"/>
  <c r="N121" i="30"/>
  <c r="G122" i="30"/>
  <c r="H122" i="30"/>
  <c r="L122" i="30" s="1"/>
  <c r="I122" i="30"/>
  <c r="M122" i="30" s="1"/>
  <c r="K122" i="30"/>
  <c r="N122" i="30"/>
  <c r="G36" i="30"/>
  <c r="H36" i="30"/>
  <c r="L36" i="30" s="1"/>
  <c r="I36" i="30"/>
  <c r="M36" i="30" s="1"/>
  <c r="K36" i="30"/>
  <c r="N36" i="30"/>
  <c r="G31" i="30"/>
  <c r="H31" i="30"/>
  <c r="L31" i="30" s="1"/>
  <c r="I31" i="30"/>
  <c r="M31" i="30" s="1"/>
  <c r="K31" i="30"/>
  <c r="N31" i="30"/>
  <c r="G51" i="30"/>
  <c r="H51" i="30"/>
  <c r="L51" i="30" s="1"/>
  <c r="I51" i="30"/>
  <c r="M51" i="30" s="1"/>
  <c r="K51" i="30"/>
  <c r="N51" i="30"/>
  <c r="G58" i="30"/>
  <c r="H58" i="30"/>
  <c r="L58" i="30" s="1"/>
  <c r="I58" i="30"/>
  <c r="M58" i="30" s="1"/>
  <c r="K58" i="30"/>
  <c r="N58" i="30"/>
  <c r="G62" i="30"/>
  <c r="H62" i="30"/>
  <c r="L62" i="30" s="1"/>
  <c r="I62" i="30"/>
  <c r="M62" i="30" s="1"/>
  <c r="K62" i="30"/>
  <c r="N62" i="30"/>
  <c r="G45" i="30"/>
  <c r="H45" i="30"/>
  <c r="L45" i="30" s="1"/>
  <c r="I45" i="30"/>
  <c r="M45" i="30" s="1"/>
  <c r="K45" i="30"/>
  <c r="N45" i="30"/>
  <c r="G68" i="30"/>
  <c r="H68" i="30"/>
  <c r="L68" i="30" s="1"/>
  <c r="I68" i="30"/>
  <c r="M68" i="30" s="1"/>
  <c r="K68" i="30"/>
  <c r="N68" i="30"/>
  <c r="G26" i="30"/>
  <c r="H26" i="30"/>
  <c r="L26" i="30" s="1"/>
  <c r="I26" i="30"/>
  <c r="M26" i="30" s="1"/>
  <c r="K26" i="30"/>
  <c r="N26" i="30"/>
  <c r="G38" i="30"/>
  <c r="H38" i="30"/>
  <c r="L38" i="30" s="1"/>
  <c r="I38" i="30"/>
  <c r="M38" i="30" s="1"/>
  <c r="K38" i="30"/>
  <c r="N38" i="30"/>
  <c r="G33" i="30"/>
  <c r="H33" i="30"/>
  <c r="L33" i="30" s="1"/>
  <c r="I33" i="30"/>
  <c r="M33" i="30" s="1"/>
  <c r="K33" i="30"/>
  <c r="N33" i="30"/>
  <c r="G35" i="30"/>
  <c r="H35" i="30"/>
  <c r="L35" i="30" s="1"/>
  <c r="I35" i="30"/>
  <c r="M35" i="30" s="1"/>
  <c r="K35" i="30"/>
  <c r="N35" i="30"/>
  <c r="G46" i="30"/>
  <c r="H46" i="30"/>
  <c r="L46" i="30" s="1"/>
  <c r="I46" i="30"/>
  <c r="M46" i="30" s="1"/>
  <c r="K46" i="30"/>
  <c r="N46" i="30"/>
  <c r="G42" i="30"/>
  <c r="H42" i="30"/>
  <c r="L42" i="30" s="1"/>
  <c r="I42" i="30"/>
  <c r="M42" i="30" s="1"/>
  <c r="K42" i="30"/>
  <c r="N42" i="30"/>
  <c r="G61" i="30"/>
  <c r="H61" i="30"/>
  <c r="L61" i="30" s="1"/>
  <c r="I61" i="30"/>
  <c r="M61" i="30" s="1"/>
  <c r="K61" i="30"/>
  <c r="N61" i="30"/>
  <c r="G60" i="30"/>
  <c r="H60" i="30"/>
  <c r="L60" i="30" s="1"/>
  <c r="I60" i="30"/>
  <c r="M60" i="30" s="1"/>
  <c r="K60" i="30"/>
  <c r="N60" i="30"/>
  <c r="G52" i="30"/>
  <c r="H52" i="30"/>
  <c r="L52" i="30" s="1"/>
  <c r="I52" i="30"/>
  <c r="M52" i="30" s="1"/>
  <c r="K52" i="30"/>
  <c r="N52" i="30"/>
  <c r="G64" i="30"/>
  <c r="H64" i="30"/>
  <c r="L64" i="30" s="1"/>
  <c r="I64" i="30"/>
  <c r="M64" i="30" s="1"/>
  <c r="K64" i="30"/>
  <c r="N64" i="30"/>
  <c r="G27" i="30"/>
  <c r="H27" i="30"/>
  <c r="L27" i="30" s="1"/>
  <c r="I27" i="30"/>
  <c r="M27" i="30" s="1"/>
  <c r="K27" i="30"/>
  <c r="N27" i="30"/>
  <c r="G55" i="30"/>
  <c r="H55" i="30"/>
  <c r="L55" i="30" s="1"/>
  <c r="I55" i="30"/>
  <c r="M55" i="30" s="1"/>
  <c r="K55" i="30"/>
  <c r="N55" i="30"/>
  <c r="G54" i="30"/>
  <c r="H54" i="30"/>
  <c r="L54" i="30" s="1"/>
  <c r="I54" i="30"/>
  <c r="M54" i="30" s="1"/>
  <c r="K54" i="30"/>
  <c r="N54" i="30"/>
  <c r="G63" i="30"/>
  <c r="H63" i="30"/>
  <c r="L63" i="30" s="1"/>
  <c r="I63" i="30"/>
  <c r="M63" i="30" s="1"/>
  <c r="K63" i="30"/>
  <c r="N63" i="30"/>
  <c r="G49" i="30"/>
  <c r="H49" i="30"/>
  <c r="L49" i="30" s="1"/>
  <c r="I49" i="30"/>
  <c r="M49" i="30" s="1"/>
  <c r="K49" i="30"/>
  <c r="N49" i="30"/>
  <c r="G44" i="30"/>
  <c r="H44" i="30"/>
  <c r="L44" i="30" s="1"/>
  <c r="I44" i="30"/>
  <c r="M44" i="30" s="1"/>
  <c r="K44" i="30"/>
  <c r="N44" i="30"/>
  <c r="G40" i="30"/>
  <c r="H40" i="30"/>
  <c r="L40" i="30" s="1"/>
  <c r="I40" i="30"/>
  <c r="M40" i="30" s="1"/>
  <c r="K40" i="30"/>
  <c r="N40" i="30"/>
  <c r="G65" i="30"/>
  <c r="H65" i="30"/>
  <c r="L65" i="30" s="1"/>
  <c r="I65" i="30"/>
  <c r="M65" i="30" s="1"/>
  <c r="K65" i="30"/>
  <c r="N65" i="30"/>
  <c r="G56" i="30"/>
  <c r="H56" i="30"/>
  <c r="L56" i="30" s="1"/>
  <c r="I56" i="30"/>
  <c r="M56" i="30" s="1"/>
  <c r="K56" i="30"/>
  <c r="N56" i="30"/>
  <c r="G30" i="30"/>
  <c r="H30" i="30"/>
  <c r="L30" i="30" s="1"/>
  <c r="I30" i="30"/>
  <c r="M30" i="30" s="1"/>
  <c r="K30" i="30"/>
  <c r="N30" i="30"/>
  <c r="G32" i="30"/>
  <c r="H32" i="30"/>
  <c r="L32" i="30" s="1"/>
  <c r="I32" i="30"/>
  <c r="M32" i="30" s="1"/>
  <c r="K32" i="30"/>
  <c r="N32" i="30"/>
  <c r="G37" i="30"/>
  <c r="H37" i="30"/>
  <c r="L37" i="30" s="1"/>
  <c r="I37" i="30"/>
  <c r="M37" i="30" s="1"/>
  <c r="K37" i="30"/>
  <c r="N37" i="30"/>
  <c r="G34" i="30"/>
  <c r="H34" i="30"/>
  <c r="L34" i="30" s="1"/>
  <c r="I34" i="30"/>
  <c r="M34" i="30" s="1"/>
  <c r="K34" i="30"/>
  <c r="N34" i="30"/>
  <c r="G53" i="30"/>
  <c r="H53" i="30"/>
  <c r="L53" i="30" s="1"/>
  <c r="I53" i="30"/>
  <c r="M53" i="30" s="1"/>
  <c r="K53" i="30"/>
  <c r="N53" i="30"/>
  <c r="O16" i="30"/>
  <c r="D44" i="1"/>
  <c r="E44" i="1"/>
  <c r="G44" i="1"/>
  <c r="H44" i="1" s="1"/>
  <c r="N48" i="30"/>
  <c r="K48" i="30"/>
  <c r="I48" i="30"/>
  <c r="M48" i="30" s="1"/>
  <c r="H48" i="30"/>
  <c r="L48" i="30" s="1"/>
  <c r="G48" i="30"/>
  <c r="N24" i="30"/>
  <c r="K24" i="30"/>
  <c r="I24" i="30"/>
  <c r="M24" i="30" s="1"/>
  <c r="H24" i="30"/>
  <c r="L24" i="30" s="1"/>
  <c r="G24" i="30"/>
  <c r="N41" i="30"/>
  <c r="K41" i="30"/>
  <c r="I41" i="30"/>
  <c r="M41" i="30" s="1"/>
  <c r="H41" i="30"/>
  <c r="L41" i="30" s="1"/>
  <c r="G41" i="30"/>
  <c r="N43" i="30"/>
  <c r="K43" i="30"/>
  <c r="I43" i="30"/>
  <c r="M43" i="30" s="1"/>
  <c r="H43" i="30"/>
  <c r="L43" i="30" s="1"/>
  <c r="G43" i="30"/>
  <c r="N23" i="30"/>
  <c r="K23" i="30"/>
  <c r="I23" i="30"/>
  <c r="M23" i="30" s="1"/>
  <c r="H23" i="30"/>
  <c r="L23" i="30" s="1"/>
  <c r="G23" i="30"/>
  <c r="N47" i="30"/>
  <c r="K47" i="30"/>
  <c r="I47" i="30"/>
  <c r="M47" i="30" s="1"/>
  <c r="H47" i="30"/>
  <c r="L47" i="30" s="1"/>
  <c r="G47" i="30"/>
  <c r="N66" i="30"/>
  <c r="K66" i="30"/>
  <c r="I66" i="30"/>
  <c r="M66" i="30" s="1"/>
  <c r="H66" i="30"/>
  <c r="L66" i="30" s="1"/>
  <c r="G66" i="30"/>
  <c r="N29" i="30"/>
  <c r="K29" i="30"/>
  <c r="I29" i="30"/>
  <c r="M29" i="30" s="1"/>
  <c r="H29" i="30"/>
  <c r="L29" i="30" s="1"/>
  <c r="G29" i="30"/>
  <c r="N67" i="30"/>
  <c r="K67" i="30"/>
  <c r="I67" i="30"/>
  <c r="M67" i="30" s="1"/>
  <c r="H67" i="30"/>
  <c r="L67" i="30" s="1"/>
  <c r="G67" i="30"/>
  <c r="N28" i="30"/>
  <c r="K28" i="30"/>
  <c r="I28" i="30"/>
  <c r="M28" i="30" s="1"/>
  <c r="H28" i="30"/>
  <c r="L28" i="30" s="1"/>
  <c r="G28" i="30"/>
  <c r="N25" i="30"/>
  <c r="K25" i="30"/>
  <c r="I25" i="30"/>
  <c r="M25" i="30" s="1"/>
  <c r="H25" i="30"/>
  <c r="L25" i="30" s="1"/>
  <c r="G25" i="30"/>
  <c r="N59" i="30"/>
  <c r="K59" i="30"/>
  <c r="I59" i="30"/>
  <c r="M59" i="30" s="1"/>
  <c r="H59" i="30"/>
  <c r="L59" i="30" s="1"/>
  <c r="G59" i="30"/>
  <c r="N57" i="30"/>
  <c r="K57" i="30"/>
  <c r="I57" i="30"/>
  <c r="M57" i="30" s="1"/>
  <c r="H57" i="30"/>
  <c r="L57" i="30" s="1"/>
  <c r="G57" i="30"/>
  <c r="N39" i="30"/>
  <c r="K39" i="30"/>
  <c r="I39" i="30"/>
  <c r="M39" i="30" s="1"/>
  <c r="H39" i="30"/>
  <c r="L39" i="30" s="1"/>
  <c r="G39" i="30"/>
  <c r="M16" i="30"/>
  <c r="L16" i="30"/>
  <c r="H16" i="30"/>
  <c r="G16" i="30"/>
  <c r="F45" i="1" l="1"/>
  <c r="J45" i="34"/>
  <c r="N116" i="31"/>
  <c r="F40" i="1" s="1"/>
  <c r="F66" i="1" s="1"/>
  <c r="M116" i="31"/>
  <c r="L116" i="31"/>
  <c r="K116" i="31"/>
  <c r="O46" i="31"/>
  <c r="O42" i="31"/>
  <c r="O39" i="31"/>
  <c r="O76" i="31"/>
  <c r="O94" i="31"/>
  <c r="O57" i="31"/>
  <c r="O37" i="31"/>
  <c r="O72" i="31"/>
  <c r="O27" i="31"/>
  <c r="O50" i="31"/>
  <c r="O53" i="31"/>
  <c r="O71" i="31"/>
  <c r="O56" i="31"/>
  <c r="O74" i="31"/>
  <c r="O80" i="31"/>
  <c r="O92" i="31"/>
  <c r="O100" i="31"/>
  <c r="O103" i="31"/>
  <c r="O106" i="31"/>
  <c r="O47" i="31"/>
  <c r="O23" i="31"/>
  <c r="O87" i="31"/>
  <c r="O99" i="31"/>
  <c r="O102" i="31"/>
  <c r="O52" i="31"/>
  <c r="O61" i="31"/>
  <c r="O69" i="31"/>
  <c r="O98" i="31"/>
  <c r="O67" i="31"/>
  <c r="O83" i="31"/>
  <c r="O95" i="31"/>
  <c r="O65" i="31"/>
  <c r="O34" i="31"/>
  <c r="O68" i="31"/>
  <c r="O32" i="31"/>
  <c r="O58" i="31"/>
  <c r="O84" i="31"/>
  <c r="O96" i="31"/>
  <c r="O41" i="31"/>
  <c r="O36" i="31"/>
  <c r="O24" i="31"/>
  <c r="O73" i="31"/>
  <c r="O104" i="31"/>
  <c r="O107" i="31"/>
  <c r="O30" i="31"/>
  <c r="O43" i="31"/>
  <c r="O75" i="31"/>
  <c r="K16" i="31"/>
  <c r="N16" i="31" s="1"/>
  <c r="N18" i="31" s="1"/>
  <c r="O86" i="31"/>
  <c r="O49" i="31"/>
  <c r="O88" i="31"/>
  <c r="O77" i="31"/>
  <c r="O79" i="31"/>
  <c r="O82" i="31"/>
  <c r="O40" i="31"/>
  <c r="O90" i="31"/>
  <c r="O45" i="31"/>
  <c r="O51" i="31"/>
  <c r="O44" i="31"/>
  <c r="O78" i="31"/>
  <c r="O81" i="31"/>
  <c r="O85" i="31"/>
  <c r="O89" i="31"/>
  <c r="O91" i="31"/>
  <c r="O93" i="31"/>
  <c r="O97" i="31"/>
  <c r="O101" i="31"/>
  <c r="O105" i="31"/>
  <c r="O48" i="31"/>
  <c r="O62" i="31"/>
  <c r="O54" i="31"/>
  <c r="O25" i="31"/>
  <c r="O28" i="31"/>
  <c r="O66" i="31"/>
  <c r="O64" i="31"/>
  <c r="O59" i="31"/>
  <c r="O26" i="31"/>
  <c r="O29" i="31"/>
  <c r="O55" i="31"/>
  <c r="O33" i="31"/>
  <c r="O31" i="31"/>
  <c r="O38" i="31"/>
  <c r="O60" i="31"/>
  <c r="O70" i="31"/>
  <c r="O63" i="31"/>
  <c r="O35" i="31"/>
  <c r="O51" i="30"/>
  <c r="O68" i="30"/>
  <c r="O31" i="30"/>
  <c r="O81" i="30"/>
  <c r="O44" i="30"/>
  <c r="O27" i="30"/>
  <c r="O35" i="30"/>
  <c r="O50" i="30"/>
  <c r="O18" i="30"/>
  <c r="O106" i="30"/>
  <c r="O34" i="30"/>
  <c r="O58" i="30"/>
  <c r="O46" i="30"/>
  <c r="O120" i="30"/>
  <c r="O33" i="30"/>
  <c r="O92" i="30"/>
  <c r="O84" i="30"/>
  <c r="O65" i="30"/>
  <c r="O61" i="30"/>
  <c r="O122" i="30"/>
  <c r="O103" i="30"/>
  <c r="O95" i="30"/>
  <c r="O37" i="30"/>
  <c r="O64" i="30"/>
  <c r="O98" i="30"/>
  <c r="O63" i="30"/>
  <c r="O77" i="30"/>
  <c r="O112" i="30"/>
  <c r="O104" i="30"/>
  <c r="O96" i="30"/>
  <c r="O88" i="30"/>
  <c r="O102" i="30"/>
  <c r="O108" i="30"/>
  <c r="O73" i="30"/>
  <c r="O30" i="30"/>
  <c r="O62" i="30"/>
  <c r="O109" i="30"/>
  <c r="O101" i="30"/>
  <c r="O93" i="30"/>
  <c r="O90" i="30"/>
  <c r="O87" i="30"/>
  <c r="O71" i="30"/>
  <c r="O40" i="30"/>
  <c r="O74" i="30"/>
  <c r="O53" i="30"/>
  <c r="O99" i="30"/>
  <c r="O80" i="30"/>
  <c r="O72" i="30"/>
  <c r="O105" i="30"/>
  <c r="O97" i="30"/>
  <c r="O75" i="30"/>
  <c r="O116" i="30"/>
  <c r="O100" i="30"/>
  <c r="O78" i="30"/>
  <c r="O70" i="30"/>
  <c r="O119" i="30"/>
  <c r="O76" i="30"/>
  <c r="O117" i="30"/>
  <c r="O114" i="30"/>
  <c r="O111" i="30"/>
  <c r="O85" i="30"/>
  <c r="O82" i="30"/>
  <c r="O79" i="30"/>
  <c r="O45" i="30"/>
  <c r="O94" i="30"/>
  <c r="O91" i="30"/>
  <c r="O54" i="30"/>
  <c r="O26" i="30"/>
  <c r="O121" i="30"/>
  <c r="O118" i="30"/>
  <c r="O115" i="30"/>
  <c r="O89" i="30"/>
  <c r="O86" i="30"/>
  <c r="O83" i="30"/>
  <c r="O52" i="30"/>
  <c r="O42" i="30"/>
  <c r="O38" i="30"/>
  <c r="O69" i="30"/>
  <c r="O32" i="30"/>
  <c r="O49" i="30"/>
  <c r="O113" i="30"/>
  <c r="O110" i="30"/>
  <c r="O107" i="30"/>
  <c r="O56" i="30"/>
  <c r="O55" i="30"/>
  <c r="O60" i="30"/>
  <c r="O36" i="30"/>
  <c r="O47" i="30"/>
  <c r="O41" i="30"/>
  <c r="O57" i="30"/>
  <c r="O66" i="30"/>
  <c r="K125" i="30"/>
  <c r="O28" i="30"/>
  <c r="O23" i="30"/>
  <c r="M125" i="30"/>
  <c r="O25" i="30"/>
  <c r="O59" i="30"/>
  <c r="O43" i="30"/>
  <c r="L125" i="30"/>
  <c r="O29" i="30"/>
  <c r="O48" i="30"/>
  <c r="N125" i="30"/>
  <c r="O67" i="30"/>
  <c r="O24" i="30"/>
  <c r="O39" i="30"/>
  <c r="K16" i="30"/>
  <c r="N16" i="30" s="1"/>
  <c r="M18" i="30"/>
  <c r="F43" i="1" l="1"/>
  <c r="J43" i="34"/>
  <c r="F30" i="1"/>
  <c r="J30" i="34"/>
  <c r="F31" i="1"/>
  <c r="J31" i="34"/>
  <c r="F32" i="1"/>
  <c r="J40" i="34"/>
  <c r="J66" i="34" s="1"/>
  <c r="J32" i="34"/>
  <c r="O116" i="31"/>
  <c r="K18" i="31"/>
  <c r="M127" i="30"/>
  <c r="O125" i="30"/>
  <c r="K18" i="30"/>
  <c r="F42" i="1" l="1"/>
  <c r="J42" i="34"/>
  <c r="N18" i="30"/>
  <c r="L18" i="30"/>
  <c r="F47" i="1" l="1"/>
  <c r="J47" i="34"/>
  <c r="F44" i="1"/>
  <c r="I44" i="1" s="1"/>
  <c r="J44" i="34"/>
  <c r="B4" i="27"/>
  <c r="B4" i="5"/>
  <c r="E5" i="11"/>
  <c r="E5" i="1"/>
  <c r="E4" i="13" s="1"/>
  <c r="F4" i="14" s="1"/>
  <c r="L4" i="26" s="1"/>
  <c r="F5" i="28" s="1"/>
  <c r="F3" i="28"/>
  <c r="F4" i="28"/>
  <c r="F2" i="28"/>
  <c r="C7" i="28"/>
  <c r="C8" i="28"/>
  <c r="C3" i="28"/>
  <c r="C4" i="28"/>
  <c r="C5" i="28"/>
  <c r="C6" i="28"/>
  <c r="C2" i="28"/>
  <c r="H45" i="28"/>
  <c r="G45" i="28"/>
  <c r="F45" i="28"/>
  <c r="E45" i="28"/>
  <c r="H41" i="28"/>
  <c r="G41" i="28"/>
  <c r="F41" i="28"/>
  <c r="E41" i="28"/>
  <c r="H34" i="28"/>
  <c r="G34" i="28"/>
  <c r="F34" i="28"/>
  <c r="E34" i="28"/>
  <c r="H22" i="28"/>
  <c r="H46" i="28" s="1"/>
  <c r="G22" i="28"/>
  <c r="G46" i="28" s="1"/>
  <c r="F22" i="28"/>
  <c r="F46" i="28" s="1"/>
  <c r="E22" i="28"/>
  <c r="A7" i="26"/>
  <c r="A6" i="26"/>
  <c r="A5" i="26"/>
  <c r="A4" i="26"/>
  <c r="A2" i="26"/>
  <c r="A3" i="26"/>
  <c r="F2" i="14"/>
  <c r="F3" i="14"/>
  <c r="F1" i="14"/>
  <c r="A7" i="14"/>
  <c r="A6" i="14"/>
  <c r="A2" i="14"/>
  <c r="A3" i="14"/>
  <c r="A4" i="14"/>
  <c r="A5" i="14"/>
  <c r="E2" i="13"/>
  <c r="E3" i="13"/>
  <c r="E1" i="13"/>
  <c r="A6" i="13"/>
  <c r="A7" i="13"/>
  <c r="A2" i="13"/>
  <c r="A3" i="13"/>
  <c r="A4" i="13"/>
  <c r="A5" i="13"/>
  <c r="B27" i="27"/>
  <c r="B28" i="27" s="1"/>
  <c r="B20" i="27"/>
  <c r="B15" i="27"/>
  <c r="A7" i="27"/>
  <c r="A6" i="27"/>
  <c r="A5" i="27"/>
  <c r="A4" i="27"/>
  <c r="B3" i="27"/>
  <c r="A3" i="27"/>
  <c r="B2" i="27"/>
  <c r="A2" i="27"/>
  <c r="B1" i="27"/>
  <c r="A1" i="27"/>
  <c r="B2" i="5"/>
  <c r="B3" i="5"/>
  <c r="B1" i="5"/>
  <c r="A3" i="5"/>
  <c r="A4" i="5"/>
  <c r="A5" i="5"/>
  <c r="A6" i="5"/>
  <c r="A7" i="5"/>
  <c r="G3" i="11"/>
  <c r="G2" i="11"/>
  <c r="E3" i="11"/>
  <c r="E2" i="11"/>
  <c r="A4" i="11"/>
  <c r="E4" i="1"/>
  <c r="E4" i="11" s="1"/>
  <c r="A5" i="1"/>
  <c r="D15" i="1"/>
  <c r="E15" i="1"/>
  <c r="G15" i="1"/>
  <c r="H15" i="1" s="1"/>
  <c r="I15" i="1" s="1"/>
  <c r="D16" i="1"/>
  <c r="E16" i="1"/>
  <c r="G16" i="1"/>
  <c r="H16" i="1" s="1"/>
  <c r="I16" i="1" s="1"/>
  <c r="D17" i="1"/>
  <c r="E17" i="1"/>
  <c r="G17" i="1"/>
  <c r="H17" i="1" s="1"/>
  <c r="I17" i="1" s="1"/>
  <c r="E46" i="28" l="1"/>
  <c r="A1" i="26"/>
  <c r="G76" i="1"/>
  <c r="D76" i="1"/>
  <c r="E76" i="1"/>
  <c r="G374" i="11" l="1"/>
  <c r="D374" i="11"/>
  <c r="D309" i="1" l="1"/>
  <c r="E309" i="1"/>
  <c r="D310" i="1"/>
  <c r="E310" i="1"/>
  <c r="D311" i="1"/>
  <c r="E311" i="1"/>
  <c r="D312" i="1"/>
  <c r="E312" i="1"/>
  <c r="D318" i="1"/>
  <c r="E318" i="1"/>
  <c r="E308" i="1"/>
  <c r="D308" i="1"/>
  <c r="E304" i="1"/>
  <c r="D304" i="1"/>
  <c r="D293" i="1"/>
  <c r="E293" i="1"/>
  <c r="D294" i="1"/>
  <c r="E294" i="1"/>
  <c r="D295" i="1"/>
  <c r="E295" i="1"/>
  <c r="D296" i="1"/>
  <c r="E296" i="1"/>
  <c r="D297" i="1"/>
  <c r="E297" i="1"/>
  <c r="D298" i="1"/>
  <c r="E298" i="1"/>
  <c r="D299" i="1"/>
  <c r="E299" i="1"/>
  <c r="D292" i="1"/>
  <c r="G304" i="1"/>
  <c r="H304" i="1" s="1"/>
  <c r="I304" i="1" s="1"/>
  <c r="G395" i="11"/>
  <c r="H395" i="11" s="1"/>
  <c r="D395" i="11"/>
  <c r="G397" i="11"/>
  <c r="H397" i="11" s="1"/>
  <c r="E397" i="11"/>
  <c r="D397" i="11"/>
  <c r="G396" i="11"/>
  <c r="H396" i="11" s="1"/>
  <c r="E396" i="11"/>
  <c r="D396" i="11"/>
  <c r="G388" i="11"/>
  <c r="H388" i="11" s="1"/>
  <c r="D388" i="11"/>
  <c r="G390" i="11"/>
  <c r="H390" i="11" s="1"/>
  <c r="E390" i="11"/>
  <c r="D390" i="11"/>
  <c r="G389" i="11"/>
  <c r="H389" i="11" s="1"/>
  <c r="E389" i="11"/>
  <c r="D389" i="11"/>
  <c r="G381" i="11"/>
  <c r="H381" i="11" s="1"/>
  <c r="D381" i="11"/>
  <c r="G383" i="11"/>
  <c r="H383" i="11" s="1"/>
  <c r="E383" i="11"/>
  <c r="D383" i="11"/>
  <c r="G382" i="11"/>
  <c r="H382" i="11" s="1"/>
  <c r="E382" i="11"/>
  <c r="D382" i="11"/>
  <c r="G376" i="11"/>
  <c r="H376" i="11" s="1"/>
  <c r="E376" i="11"/>
  <c r="D376" i="11"/>
  <c r="G375" i="11"/>
  <c r="H375" i="11" s="1"/>
  <c r="E375" i="11"/>
  <c r="D375" i="11"/>
  <c r="H374" i="11"/>
  <c r="G367" i="11"/>
  <c r="H367" i="11" s="1"/>
  <c r="D367" i="11"/>
  <c r="G369" i="11"/>
  <c r="H369" i="11" s="1"/>
  <c r="E369" i="11"/>
  <c r="D369" i="11"/>
  <c r="G368" i="11"/>
  <c r="H368" i="11" s="1"/>
  <c r="E368" i="11"/>
  <c r="D368" i="11"/>
  <c r="G360" i="11"/>
  <c r="H360" i="11" s="1"/>
  <c r="G362" i="11"/>
  <c r="H362" i="11" s="1"/>
  <c r="E362" i="11"/>
  <c r="D362" i="11"/>
  <c r="G361" i="11"/>
  <c r="H361" i="11" s="1"/>
  <c r="E361" i="11"/>
  <c r="D361" i="11"/>
  <c r="G353" i="11"/>
  <c r="H353" i="11" s="1"/>
  <c r="G355" i="11"/>
  <c r="H355" i="11" s="1"/>
  <c r="E355" i="11"/>
  <c r="D355" i="11"/>
  <c r="G354" i="11"/>
  <c r="H354" i="11" s="1"/>
  <c r="E354" i="11"/>
  <c r="D354" i="11"/>
  <c r="G339" i="11"/>
  <c r="H339" i="11" s="1"/>
  <c r="D339" i="11"/>
  <c r="G341" i="11"/>
  <c r="H341" i="11" s="1"/>
  <c r="E341" i="11"/>
  <c r="D341" i="11"/>
  <c r="G340" i="11"/>
  <c r="H340" i="11" s="1"/>
  <c r="E340" i="11"/>
  <c r="D340" i="11"/>
  <c r="G346" i="11"/>
  <c r="H346" i="11" s="1"/>
  <c r="D346" i="11"/>
  <c r="G348" i="11"/>
  <c r="H348" i="11" s="1"/>
  <c r="E348" i="11"/>
  <c r="D348" i="11"/>
  <c r="G347" i="11"/>
  <c r="H347" i="11" s="1"/>
  <c r="E347" i="11"/>
  <c r="D347" i="11"/>
  <c r="G302" i="11"/>
  <c r="H302" i="11" s="1"/>
  <c r="G309" i="11"/>
  <c r="H309" i="11" s="1"/>
  <c r="D309" i="11"/>
  <c r="D307" i="11"/>
  <c r="G311" i="11"/>
  <c r="H311" i="11" s="1"/>
  <c r="E311" i="11"/>
  <c r="D311" i="11"/>
  <c r="G310" i="11"/>
  <c r="H310" i="11" s="1"/>
  <c r="E310" i="11"/>
  <c r="D310" i="11"/>
  <c r="D302" i="11"/>
  <c r="G304" i="11"/>
  <c r="H304" i="11" s="1"/>
  <c r="E304" i="11"/>
  <c r="D304" i="11"/>
  <c r="G303" i="11"/>
  <c r="H303" i="11" s="1"/>
  <c r="E303" i="11"/>
  <c r="D303" i="11"/>
  <c r="H398" i="11" l="1"/>
  <c r="G302" i="1" s="1"/>
  <c r="H391" i="11"/>
  <c r="G301" i="1" s="1"/>
  <c r="H384" i="11"/>
  <c r="G300" i="1" s="1"/>
  <c r="H363" i="11"/>
  <c r="G286" i="1" s="1"/>
  <c r="H342" i="11"/>
  <c r="G283" i="1" s="1"/>
  <c r="H377" i="11"/>
  <c r="G288" i="1" s="1"/>
  <c r="H370" i="11"/>
  <c r="G287" i="1" s="1"/>
  <c r="H356" i="11"/>
  <c r="G285" i="1" s="1"/>
  <c r="H349" i="11"/>
  <c r="G284" i="1" s="1"/>
  <c r="H312" i="11"/>
  <c r="G242" i="1" s="1"/>
  <c r="H305" i="11"/>
  <c r="G248" i="1" s="1"/>
  <c r="H248" i="1" s="1"/>
  <c r="I248" i="1" s="1"/>
  <c r="G297" i="11" l="1"/>
  <c r="H297" i="11" s="1"/>
  <c r="E297" i="11"/>
  <c r="D297" i="11"/>
  <c r="G296" i="11"/>
  <c r="H296" i="11" s="1"/>
  <c r="E296" i="11"/>
  <c r="D296" i="11"/>
  <c r="H298" i="11" l="1"/>
  <c r="G247" i="1" s="1"/>
  <c r="H247" i="1" s="1"/>
  <c r="I247" i="1" s="1"/>
  <c r="D174" i="11" l="1"/>
  <c r="D176" i="11"/>
  <c r="E176" i="11"/>
  <c r="G176" i="11"/>
  <c r="H176" i="11" s="1"/>
  <c r="D177" i="11"/>
  <c r="E177" i="11"/>
  <c r="G177" i="11"/>
  <c r="H177" i="11" s="1"/>
  <c r="D178" i="11"/>
  <c r="E178" i="11"/>
  <c r="G178" i="11"/>
  <c r="H178" i="11" s="1"/>
  <c r="D179" i="11"/>
  <c r="E179" i="11"/>
  <c r="G179" i="11"/>
  <c r="H179" i="11" s="1"/>
  <c r="D182" i="11"/>
  <c r="D184" i="11"/>
  <c r="E184" i="11"/>
  <c r="G184" i="11"/>
  <c r="H184" i="11" s="1"/>
  <c r="D185" i="11"/>
  <c r="E185" i="11"/>
  <c r="G185" i="11"/>
  <c r="H185" i="11" s="1"/>
  <c r="D186" i="11"/>
  <c r="E186" i="11"/>
  <c r="G186" i="11"/>
  <c r="H186" i="11" s="1"/>
  <c r="D187" i="11"/>
  <c r="E187" i="11"/>
  <c r="F187" i="11"/>
  <c r="G187" i="11"/>
  <c r="D206" i="11"/>
  <c r="D208" i="11"/>
  <c r="E208" i="11"/>
  <c r="F208" i="11"/>
  <c r="G208" i="11"/>
  <c r="D209" i="11"/>
  <c r="E209" i="11"/>
  <c r="G209" i="11"/>
  <c r="H209" i="11" s="1"/>
  <c r="D210" i="11"/>
  <c r="E210" i="11"/>
  <c r="G210" i="11"/>
  <c r="H210" i="11" s="1"/>
  <c r="H171" i="11"/>
  <c r="H187" i="11" l="1"/>
  <c r="H188" i="11" s="1"/>
  <c r="H208" i="11"/>
  <c r="H180" i="11"/>
  <c r="H172" i="11"/>
  <c r="G187" i="1" s="1"/>
  <c r="G403" i="11"/>
  <c r="H403" i="11" s="1"/>
  <c r="E403" i="11"/>
  <c r="D403" i="11"/>
  <c r="G402" i="11"/>
  <c r="H402" i="11" s="1"/>
  <c r="E402" i="11"/>
  <c r="D402" i="11"/>
  <c r="G332" i="11"/>
  <c r="H332" i="11" s="1"/>
  <c r="E332" i="11"/>
  <c r="D332" i="11"/>
  <c r="D329" i="11"/>
  <c r="G334" i="11"/>
  <c r="H334" i="11" s="1"/>
  <c r="E334" i="11"/>
  <c r="D334" i="11"/>
  <c r="G333" i="11"/>
  <c r="H333" i="11" s="1"/>
  <c r="E333" i="11"/>
  <c r="D333" i="11"/>
  <c r="G331" i="11"/>
  <c r="H331" i="11" s="1"/>
  <c r="E331" i="11"/>
  <c r="D331" i="11"/>
  <c r="G266" i="1"/>
  <c r="H266" i="1" s="1"/>
  <c r="I266" i="1" s="1"/>
  <c r="D266" i="1"/>
  <c r="E266" i="1"/>
  <c r="G270" i="1"/>
  <c r="H270" i="1" s="1"/>
  <c r="I270" i="1" s="1"/>
  <c r="D270" i="1"/>
  <c r="E270" i="1"/>
  <c r="D315" i="11"/>
  <c r="G319" i="11"/>
  <c r="H319" i="11" s="1"/>
  <c r="E319" i="11"/>
  <c r="D319" i="11"/>
  <c r="G318" i="11"/>
  <c r="H318" i="11" s="1"/>
  <c r="E318" i="11"/>
  <c r="D318" i="11"/>
  <c r="G317" i="11"/>
  <c r="H317" i="11" s="1"/>
  <c r="E317" i="11"/>
  <c r="D317" i="11"/>
  <c r="D265" i="1"/>
  <c r="E265" i="1"/>
  <c r="E264" i="1"/>
  <c r="D264" i="1"/>
  <c r="D256" i="1"/>
  <c r="E256" i="1"/>
  <c r="D250" i="1"/>
  <c r="E250" i="1"/>
  <c r="D251" i="1"/>
  <c r="E251" i="1"/>
  <c r="D252" i="1"/>
  <c r="E252" i="1"/>
  <c r="E255" i="1"/>
  <c r="D255" i="1"/>
  <c r="E245" i="1"/>
  <c r="D245" i="1"/>
  <c r="E244" i="1"/>
  <c r="D244" i="1"/>
  <c r="E243" i="1"/>
  <c r="D243" i="1"/>
  <c r="D236" i="1"/>
  <c r="E236" i="1"/>
  <c r="D237" i="1"/>
  <c r="E237" i="1"/>
  <c r="D239" i="1"/>
  <c r="E239" i="1"/>
  <c r="D240" i="1"/>
  <c r="E240" i="1"/>
  <c r="D241" i="1"/>
  <c r="E241" i="1"/>
  <c r="D233" i="1"/>
  <c r="E233" i="1"/>
  <c r="D234" i="1"/>
  <c r="E234" i="1"/>
  <c r="D235" i="1"/>
  <c r="E235" i="1"/>
  <c r="E216" i="1"/>
  <c r="D216" i="1"/>
  <c r="D207" i="1"/>
  <c r="E207" i="1"/>
  <c r="D208" i="1"/>
  <c r="E208" i="1"/>
  <c r="D209" i="1"/>
  <c r="E209" i="1"/>
  <c r="D210" i="1"/>
  <c r="E210" i="1"/>
  <c r="E206" i="1"/>
  <c r="D206" i="1"/>
  <c r="D196" i="1"/>
  <c r="E196" i="1"/>
  <c r="E195" i="1"/>
  <c r="D195" i="1"/>
  <c r="D190" i="1"/>
  <c r="E190" i="1"/>
  <c r="D191" i="1"/>
  <c r="E191" i="1"/>
  <c r="D192" i="1"/>
  <c r="E192" i="1"/>
  <c r="D193" i="1"/>
  <c r="E193" i="1"/>
  <c r="E189" i="1"/>
  <c r="D189" i="1"/>
  <c r="D184" i="1"/>
  <c r="E184" i="1"/>
  <c r="D185" i="1"/>
  <c r="E185" i="1"/>
  <c r="D186" i="1"/>
  <c r="E186" i="1"/>
  <c r="E183" i="1"/>
  <c r="D183" i="1"/>
  <c r="D179" i="1"/>
  <c r="E179" i="1"/>
  <c r="D180" i="1"/>
  <c r="E180" i="1"/>
  <c r="D181" i="1"/>
  <c r="E181" i="1"/>
  <c r="E178" i="1"/>
  <c r="D178" i="1"/>
  <c r="D172" i="1"/>
  <c r="E172" i="1"/>
  <c r="D173" i="1"/>
  <c r="E173" i="1"/>
  <c r="D174" i="1"/>
  <c r="E174" i="1"/>
  <c r="D175" i="1"/>
  <c r="E175" i="1"/>
  <c r="D176" i="1"/>
  <c r="E176" i="1"/>
  <c r="E171" i="1"/>
  <c r="D171" i="1"/>
  <c r="E168" i="1"/>
  <c r="D168" i="1"/>
  <c r="E167" i="1"/>
  <c r="D167" i="1"/>
  <c r="E165" i="1"/>
  <c r="D165" i="1"/>
  <c r="E162" i="1"/>
  <c r="D162" i="1"/>
  <c r="D152" i="1"/>
  <c r="E152" i="1"/>
  <c r="D153" i="1"/>
  <c r="E153" i="1"/>
  <c r="D154" i="1"/>
  <c r="E154" i="1"/>
  <c r="D155" i="1"/>
  <c r="E155" i="1"/>
  <c r="D156" i="1"/>
  <c r="E156" i="1"/>
  <c r="D157" i="1"/>
  <c r="E157" i="1"/>
  <c r="D158" i="1"/>
  <c r="E158" i="1"/>
  <c r="D159" i="1"/>
  <c r="E159" i="1"/>
  <c r="D160" i="1"/>
  <c r="E160" i="1"/>
  <c r="E151" i="1"/>
  <c r="D151" i="1"/>
  <c r="D148" i="1"/>
  <c r="E148" i="1"/>
  <c r="D149" i="1"/>
  <c r="E149" i="1"/>
  <c r="E147" i="1"/>
  <c r="D147" i="1"/>
  <c r="D141" i="1"/>
  <c r="E141" i="1"/>
  <c r="D142" i="1"/>
  <c r="E142" i="1"/>
  <c r="D143" i="1"/>
  <c r="E143" i="1"/>
  <c r="D144" i="1"/>
  <c r="E144" i="1"/>
  <c r="D145" i="1"/>
  <c r="E145" i="1"/>
  <c r="E140" i="1"/>
  <c r="D140" i="1"/>
  <c r="D137" i="1"/>
  <c r="E137" i="1"/>
  <c r="D138" i="1"/>
  <c r="E138" i="1"/>
  <c r="E136" i="1"/>
  <c r="D136" i="1"/>
  <c r="D119" i="1"/>
  <c r="E119" i="1"/>
  <c r="D120" i="1"/>
  <c r="E120" i="1"/>
  <c r="D121" i="1"/>
  <c r="E121" i="1"/>
  <c r="D122" i="1"/>
  <c r="E122" i="1"/>
  <c r="D123" i="1"/>
  <c r="E123" i="1"/>
  <c r="D124" i="1"/>
  <c r="E124" i="1"/>
  <c r="D125" i="1"/>
  <c r="E125" i="1"/>
  <c r="D126" i="1"/>
  <c r="E126" i="1"/>
  <c r="D127" i="1"/>
  <c r="E127" i="1"/>
  <c r="D128" i="1"/>
  <c r="E128" i="1"/>
  <c r="D129" i="1"/>
  <c r="E129" i="1"/>
  <c r="D130" i="1"/>
  <c r="E130" i="1"/>
  <c r="E118" i="1"/>
  <c r="D118" i="1"/>
  <c r="D113" i="1"/>
  <c r="E113" i="1"/>
  <c r="E112" i="1"/>
  <c r="D112" i="1"/>
  <c r="D107" i="1"/>
  <c r="E107" i="1"/>
  <c r="D108" i="1"/>
  <c r="E108" i="1"/>
  <c r="E106" i="1"/>
  <c r="D106" i="1"/>
  <c r="D96" i="1"/>
  <c r="E96" i="1"/>
  <c r="D97" i="1"/>
  <c r="E97" i="1"/>
  <c r="D98" i="1"/>
  <c r="E98" i="1"/>
  <c r="D99" i="1"/>
  <c r="E99" i="1"/>
  <c r="D100" i="1"/>
  <c r="E100" i="1"/>
  <c r="D101" i="1"/>
  <c r="E101" i="1"/>
  <c r="D102" i="1"/>
  <c r="E102" i="1"/>
  <c r="E95" i="1"/>
  <c r="D95" i="1"/>
  <c r="E91" i="1"/>
  <c r="D91" i="1"/>
  <c r="E90" i="1"/>
  <c r="D90" i="1"/>
  <c r="E87" i="1"/>
  <c r="D87" i="1"/>
  <c r="D82" i="1"/>
  <c r="E82" i="1"/>
  <c r="D83" i="1"/>
  <c r="E83" i="1"/>
  <c r="D84" i="1"/>
  <c r="E84" i="1"/>
  <c r="D85" i="1"/>
  <c r="E85" i="1"/>
  <c r="D80" i="1"/>
  <c r="E80" i="1"/>
  <c r="D73" i="1"/>
  <c r="E73" i="1"/>
  <c r="D74" i="1"/>
  <c r="E74" i="1"/>
  <c r="D75" i="1"/>
  <c r="E75" i="1"/>
  <c r="E72" i="1"/>
  <c r="D72" i="1"/>
  <c r="D59" i="1"/>
  <c r="E59" i="1"/>
  <c r="D60" i="1"/>
  <c r="E60" i="1"/>
  <c r="D61" i="1"/>
  <c r="E61" i="1"/>
  <c r="D62" i="1"/>
  <c r="E62" i="1"/>
  <c r="E63" i="1"/>
  <c r="D64" i="1"/>
  <c r="E64" i="1"/>
  <c r="D65" i="1"/>
  <c r="E65" i="1"/>
  <c r="D66" i="1"/>
  <c r="E66" i="1"/>
  <c r="E58" i="1"/>
  <c r="D58" i="1"/>
  <c r="D50" i="1"/>
  <c r="E50" i="1"/>
  <c r="D51" i="1"/>
  <c r="E51" i="1"/>
  <c r="D52" i="1"/>
  <c r="E52" i="1"/>
  <c r="D53" i="1"/>
  <c r="E53" i="1"/>
  <c r="D54" i="1"/>
  <c r="E54" i="1"/>
  <c r="D55" i="1"/>
  <c r="E55" i="1"/>
  <c r="D56" i="1"/>
  <c r="E56" i="1"/>
  <c r="E49" i="1"/>
  <c r="D49" i="1"/>
  <c r="D43" i="1"/>
  <c r="E43" i="1"/>
  <c r="D45" i="1"/>
  <c r="E45" i="1"/>
  <c r="D46" i="1"/>
  <c r="E46" i="1"/>
  <c r="D47" i="1"/>
  <c r="E47" i="1"/>
  <c r="E42" i="1"/>
  <c r="D42" i="1"/>
  <c r="D31" i="1"/>
  <c r="E31" i="1"/>
  <c r="D32" i="1"/>
  <c r="E32" i="1"/>
  <c r="E33" i="1"/>
  <c r="D34" i="1"/>
  <c r="E34" i="1"/>
  <c r="D35" i="1"/>
  <c r="E35" i="1"/>
  <c r="D36" i="1"/>
  <c r="E36" i="1"/>
  <c r="D37" i="1"/>
  <c r="E37" i="1"/>
  <c r="D38" i="1"/>
  <c r="E38" i="1"/>
  <c r="D39" i="1"/>
  <c r="E39" i="1"/>
  <c r="D40" i="1"/>
  <c r="E40" i="1"/>
  <c r="E30" i="1"/>
  <c r="D30" i="1"/>
  <c r="E14" i="1"/>
  <c r="E19" i="1"/>
  <c r="E20" i="1"/>
  <c r="E21" i="1"/>
  <c r="E22" i="1"/>
  <c r="E18" i="1"/>
  <c r="D18" i="1"/>
  <c r="D19" i="1"/>
  <c r="D20" i="1"/>
  <c r="D21" i="1"/>
  <c r="D22" i="1"/>
  <c r="D14" i="1"/>
  <c r="D163" i="11"/>
  <c r="G167" i="11"/>
  <c r="H167" i="11" s="1"/>
  <c r="E167" i="11"/>
  <c r="D167" i="11"/>
  <c r="G166" i="11"/>
  <c r="H166" i="11" s="1"/>
  <c r="E166" i="11"/>
  <c r="D166" i="11"/>
  <c r="G165" i="11"/>
  <c r="H165" i="11" s="1"/>
  <c r="E165" i="11"/>
  <c r="D165" i="11"/>
  <c r="D154" i="11"/>
  <c r="G160" i="11"/>
  <c r="H160" i="11" s="1"/>
  <c r="E160" i="11"/>
  <c r="D160" i="11"/>
  <c r="G159" i="11"/>
  <c r="H159" i="11" s="1"/>
  <c r="E159" i="11"/>
  <c r="D159" i="11"/>
  <c r="G158" i="11"/>
  <c r="H158" i="11" s="1"/>
  <c r="E158" i="11"/>
  <c r="D158" i="11"/>
  <c r="G157" i="11"/>
  <c r="H157" i="11" s="1"/>
  <c r="E157" i="11"/>
  <c r="D157" i="11"/>
  <c r="G156" i="11"/>
  <c r="H156" i="11" s="1"/>
  <c r="E156" i="11"/>
  <c r="D156" i="11"/>
  <c r="G151" i="11"/>
  <c r="H151" i="11" s="1"/>
  <c r="E151" i="11"/>
  <c r="D151" i="11"/>
  <c r="G150" i="11"/>
  <c r="H150" i="11" s="1"/>
  <c r="E150" i="11"/>
  <c r="D150" i="11"/>
  <c r="G149" i="11"/>
  <c r="H149" i="11" s="1"/>
  <c r="E149" i="11"/>
  <c r="D149" i="11"/>
  <c r="G148" i="11"/>
  <c r="H148" i="11" s="1"/>
  <c r="E148" i="11"/>
  <c r="D148" i="11"/>
  <c r="G147" i="11"/>
  <c r="H147" i="11" s="1"/>
  <c r="E147" i="11"/>
  <c r="D147" i="11"/>
  <c r="H404" i="11" l="1"/>
  <c r="G303" i="1" s="1"/>
  <c r="H335" i="11"/>
  <c r="G281" i="1" s="1"/>
  <c r="H320" i="11"/>
  <c r="G257" i="1" s="1"/>
  <c r="H168" i="11"/>
  <c r="G182" i="1" s="1"/>
  <c r="H182" i="1" s="1"/>
  <c r="H161" i="11"/>
  <c r="G170" i="1" s="1"/>
  <c r="H152" i="11"/>
  <c r="G169" i="1" s="1"/>
  <c r="G139" i="11"/>
  <c r="H139" i="11" s="1"/>
  <c r="E139" i="11"/>
  <c r="D139" i="11"/>
  <c r="G138" i="11"/>
  <c r="H138" i="11" s="1"/>
  <c r="E138" i="11"/>
  <c r="D138" i="11"/>
  <c r="D135" i="11"/>
  <c r="G142" i="11"/>
  <c r="H142" i="11" s="1"/>
  <c r="E142" i="11"/>
  <c r="D142" i="11"/>
  <c r="G141" i="11"/>
  <c r="H141" i="11" s="1"/>
  <c r="E141" i="11"/>
  <c r="D141" i="11"/>
  <c r="G140" i="11"/>
  <c r="H140" i="11" s="1"/>
  <c r="E140" i="11"/>
  <c r="D140" i="11"/>
  <c r="G137" i="11"/>
  <c r="H137" i="11" s="1"/>
  <c r="E137" i="11"/>
  <c r="D137" i="11"/>
  <c r="D127" i="11"/>
  <c r="G132" i="11"/>
  <c r="H132" i="11" s="1"/>
  <c r="E132" i="11"/>
  <c r="D132" i="11"/>
  <c r="G131" i="11"/>
  <c r="H131" i="11" s="1"/>
  <c r="E131" i="11"/>
  <c r="D131" i="11"/>
  <c r="G130" i="11"/>
  <c r="H130" i="11" s="1"/>
  <c r="E130" i="11"/>
  <c r="D130" i="11"/>
  <c r="G129" i="11"/>
  <c r="H129" i="11" s="1"/>
  <c r="E129" i="11"/>
  <c r="D129" i="11"/>
  <c r="D119" i="11"/>
  <c r="G124" i="11"/>
  <c r="H124" i="11" s="1"/>
  <c r="E124" i="11"/>
  <c r="D124" i="11"/>
  <c r="G123" i="11"/>
  <c r="H123" i="11" s="1"/>
  <c r="E123" i="11"/>
  <c r="D123" i="11"/>
  <c r="G122" i="11"/>
  <c r="H122" i="11" s="1"/>
  <c r="E122" i="11"/>
  <c r="D122" i="11"/>
  <c r="G121" i="11"/>
  <c r="H121" i="11" s="1"/>
  <c r="E121" i="11"/>
  <c r="D121" i="11"/>
  <c r="D109" i="11"/>
  <c r="G116" i="11"/>
  <c r="H116" i="11" s="1"/>
  <c r="E116" i="11"/>
  <c r="D116" i="11"/>
  <c r="G115" i="11"/>
  <c r="H115" i="11" s="1"/>
  <c r="E115" i="11"/>
  <c r="D115" i="11"/>
  <c r="G112" i="11"/>
  <c r="H112" i="11" s="1"/>
  <c r="E112" i="11"/>
  <c r="D112" i="11"/>
  <c r="G111" i="11"/>
  <c r="H111" i="11" s="1"/>
  <c r="E111" i="11"/>
  <c r="D111" i="11"/>
  <c r="D101" i="11"/>
  <c r="G106" i="11"/>
  <c r="H106" i="11" s="1"/>
  <c r="E106" i="11"/>
  <c r="D106" i="11"/>
  <c r="G105" i="11"/>
  <c r="H105" i="11" s="1"/>
  <c r="E105" i="11"/>
  <c r="D105" i="11"/>
  <c r="G104" i="11"/>
  <c r="H104" i="11" s="1"/>
  <c r="E104" i="11"/>
  <c r="D104" i="11"/>
  <c r="G103" i="11"/>
  <c r="H103" i="11" s="1"/>
  <c r="E103" i="11"/>
  <c r="D103" i="11"/>
  <c r="D93" i="11"/>
  <c r="G98" i="11"/>
  <c r="H98" i="11" s="1"/>
  <c r="E98" i="11"/>
  <c r="D98" i="11"/>
  <c r="G97" i="11"/>
  <c r="H97" i="11" s="1"/>
  <c r="E97" i="11"/>
  <c r="D97" i="11"/>
  <c r="G96" i="11"/>
  <c r="H96" i="11" s="1"/>
  <c r="E96" i="11"/>
  <c r="D96" i="11"/>
  <c r="G95" i="11"/>
  <c r="H95" i="11" s="1"/>
  <c r="E95" i="11"/>
  <c r="D95" i="11"/>
  <c r="G90" i="11"/>
  <c r="H90" i="11" s="1"/>
  <c r="E90" i="11"/>
  <c r="D90" i="11"/>
  <c r="G89" i="11"/>
  <c r="H89" i="11" s="1"/>
  <c r="E89" i="11"/>
  <c r="D89" i="11"/>
  <c r="G88" i="11"/>
  <c r="H88" i="11" s="1"/>
  <c r="E88" i="11"/>
  <c r="D88" i="11"/>
  <c r="G87" i="11"/>
  <c r="H87" i="11" s="1"/>
  <c r="E87" i="11"/>
  <c r="D87" i="11"/>
  <c r="D77" i="11"/>
  <c r="G82" i="11"/>
  <c r="H82" i="11" s="1"/>
  <c r="E82" i="11"/>
  <c r="D82" i="11"/>
  <c r="G81" i="11"/>
  <c r="H81" i="11" s="1"/>
  <c r="E81" i="11"/>
  <c r="D81" i="11"/>
  <c r="G80" i="11"/>
  <c r="H80" i="11" s="1"/>
  <c r="E80" i="11"/>
  <c r="D80" i="11"/>
  <c r="G79" i="11"/>
  <c r="H79" i="11" s="1"/>
  <c r="E79" i="11"/>
  <c r="D79" i="11"/>
  <c r="D69" i="11"/>
  <c r="G74" i="11"/>
  <c r="H74" i="11" s="1"/>
  <c r="E74" i="11"/>
  <c r="D74" i="11"/>
  <c r="G73" i="11"/>
  <c r="H73" i="11" s="1"/>
  <c r="E73" i="11"/>
  <c r="D73" i="11"/>
  <c r="G72" i="11"/>
  <c r="H72" i="11" s="1"/>
  <c r="E72" i="11"/>
  <c r="D72" i="11"/>
  <c r="G71" i="11"/>
  <c r="H71" i="11" s="1"/>
  <c r="E71" i="11"/>
  <c r="D71" i="11"/>
  <c r="D61" i="11"/>
  <c r="G66" i="11"/>
  <c r="H66" i="11" s="1"/>
  <c r="E66" i="11"/>
  <c r="D66" i="11"/>
  <c r="G65" i="11"/>
  <c r="H65" i="11" s="1"/>
  <c r="E65" i="11"/>
  <c r="D65" i="11"/>
  <c r="G64" i="11"/>
  <c r="H64" i="11" s="1"/>
  <c r="E64" i="11"/>
  <c r="D64" i="11"/>
  <c r="G63" i="11"/>
  <c r="H63" i="11" s="1"/>
  <c r="E63" i="11"/>
  <c r="D63" i="11"/>
  <c r="D53" i="11"/>
  <c r="G58" i="11"/>
  <c r="H58" i="11" s="1"/>
  <c r="E58" i="11"/>
  <c r="D58" i="11"/>
  <c r="G57" i="11"/>
  <c r="H57" i="11" s="1"/>
  <c r="E57" i="11"/>
  <c r="D57" i="11"/>
  <c r="G56" i="11"/>
  <c r="H56" i="11" s="1"/>
  <c r="E56" i="11"/>
  <c r="D56" i="11"/>
  <c r="G55" i="11"/>
  <c r="H55" i="11" s="1"/>
  <c r="E55" i="11"/>
  <c r="D55" i="11"/>
  <c r="H143" i="11" l="1"/>
  <c r="G166" i="1" s="1"/>
  <c r="H133" i="11"/>
  <c r="G164" i="1" s="1"/>
  <c r="H125" i="11"/>
  <c r="G163" i="1" s="1"/>
  <c r="H117" i="11"/>
  <c r="G161" i="1" s="1"/>
  <c r="H107" i="11"/>
  <c r="G146" i="1" s="1"/>
  <c r="H99" i="11"/>
  <c r="G139" i="1" s="1"/>
  <c r="H91" i="11"/>
  <c r="G135" i="1" s="1"/>
  <c r="H83" i="11"/>
  <c r="G134" i="1" s="1"/>
  <c r="H75" i="11"/>
  <c r="G133" i="1" s="1"/>
  <c r="H67" i="11"/>
  <c r="G132" i="1" s="1"/>
  <c r="H59" i="11"/>
  <c r="G131" i="1" s="1"/>
  <c r="B25" i="25"/>
  <c r="B26" i="25" s="1"/>
  <c r="D26" i="25" s="1"/>
  <c r="B18" i="25"/>
  <c r="B13" i="25"/>
  <c r="A5" i="25"/>
  <c r="A4" i="25"/>
  <c r="A3" i="25"/>
  <c r="A2" i="25"/>
  <c r="A1" i="25"/>
  <c r="F13" i="1"/>
  <c r="D285" i="11"/>
  <c r="E285" i="11"/>
  <c r="D286" i="11"/>
  <c r="E286" i="11"/>
  <c r="D287" i="11"/>
  <c r="E287" i="11"/>
  <c r="D288" i="11"/>
  <c r="E288" i="11"/>
  <c r="E284" i="11"/>
  <c r="D284" i="11"/>
  <c r="E283" i="11"/>
  <c r="D283" i="11"/>
  <c r="D276" i="11"/>
  <c r="E276" i="11"/>
  <c r="D277" i="11"/>
  <c r="E277" i="11"/>
  <c r="D278" i="11"/>
  <c r="E278" i="11"/>
  <c r="E275" i="11"/>
  <c r="D275" i="11"/>
  <c r="D274" i="11"/>
  <c r="E274" i="11"/>
  <c r="E273" i="11"/>
  <c r="D273" i="11"/>
  <c r="D266" i="11"/>
  <c r="E266" i="11"/>
  <c r="D267" i="11"/>
  <c r="E267" i="11"/>
  <c r="D268" i="11"/>
  <c r="E268" i="11"/>
  <c r="E265" i="11"/>
  <c r="D265" i="11"/>
  <c r="D264" i="11"/>
  <c r="E264" i="11"/>
  <c r="E263" i="11"/>
  <c r="D263" i="11"/>
  <c r="D256" i="11"/>
  <c r="E256" i="11"/>
  <c r="D257" i="11"/>
  <c r="E257" i="11"/>
  <c r="D258" i="11"/>
  <c r="E258" i="11"/>
  <c r="E255" i="11"/>
  <c r="D255" i="11"/>
  <c r="E254" i="11"/>
  <c r="D254" i="11"/>
  <c r="D247" i="11"/>
  <c r="E247" i="11"/>
  <c r="D248" i="11"/>
  <c r="E248" i="11"/>
  <c r="D249" i="11"/>
  <c r="E249" i="11"/>
  <c r="E246" i="11"/>
  <c r="D246" i="11"/>
  <c r="D239" i="11"/>
  <c r="E239" i="11"/>
  <c r="D240" i="11"/>
  <c r="E240" i="11"/>
  <c r="D241" i="11"/>
  <c r="E241" i="11"/>
  <c r="D242" i="11"/>
  <c r="E242" i="11"/>
  <c r="D243" i="11"/>
  <c r="E243" i="11"/>
  <c r="D244" i="11"/>
  <c r="E244" i="11"/>
  <c r="D245" i="11"/>
  <c r="E245" i="11"/>
  <c r="E238" i="11"/>
  <c r="D238" i="11"/>
  <c r="D230" i="11"/>
  <c r="E230" i="11"/>
  <c r="D231" i="11"/>
  <c r="E231" i="11"/>
  <c r="D232" i="11"/>
  <c r="E232" i="11"/>
  <c r="D233" i="11"/>
  <c r="E233" i="11"/>
  <c r="E229" i="11"/>
  <c r="D229" i="11"/>
  <c r="D225" i="11"/>
  <c r="E225" i="11"/>
  <c r="D226" i="11"/>
  <c r="E226" i="11"/>
  <c r="D227" i="11"/>
  <c r="E227" i="11"/>
  <c r="D228" i="11"/>
  <c r="E228" i="11"/>
  <c r="E224" i="11"/>
  <c r="D224" i="11"/>
  <c r="D216" i="11"/>
  <c r="E216" i="11"/>
  <c r="D217" i="11"/>
  <c r="E217" i="11"/>
  <c r="D218" i="11"/>
  <c r="E218" i="11"/>
  <c r="D219" i="11"/>
  <c r="E219" i="11"/>
  <c r="E215" i="11"/>
  <c r="D215" i="11"/>
  <c r="D211" i="11"/>
  <c r="E211" i="11"/>
  <c r="D212" i="11"/>
  <c r="E212" i="11"/>
  <c r="D213" i="11"/>
  <c r="E213" i="11"/>
  <c r="D214" i="11"/>
  <c r="E214" i="11"/>
  <c r="D40" i="11"/>
  <c r="E40" i="11"/>
  <c r="D41" i="11"/>
  <c r="E41" i="11"/>
  <c r="D42" i="11"/>
  <c r="E42" i="11"/>
  <c r="D43" i="11"/>
  <c r="E43" i="11"/>
  <c r="D44" i="11"/>
  <c r="E44" i="11"/>
  <c r="D45" i="11"/>
  <c r="E45" i="11"/>
  <c r="E39" i="11"/>
  <c r="D39" i="11"/>
  <c r="D47" i="11"/>
  <c r="E47" i="11"/>
  <c r="D48" i="11"/>
  <c r="E48" i="11"/>
  <c r="D49" i="11"/>
  <c r="E49" i="11"/>
  <c r="D50" i="11"/>
  <c r="E50" i="11"/>
  <c r="E46" i="11"/>
  <c r="D46" i="11"/>
  <c r="D31" i="11"/>
  <c r="E31" i="11"/>
  <c r="D32" i="11"/>
  <c r="E32" i="11"/>
  <c r="D33" i="11"/>
  <c r="E33" i="11"/>
  <c r="D34" i="11"/>
  <c r="E34" i="11"/>
  <c r="E30" i="11"/>
  <c r="D30" i="11"/>
  <c r="D24" i="11"/>
  <c r="E24" i="11"/>
  <c r="D25" i="11"/>
  <c r="E25" i="11"/>
  <c r="E88" i="34" s="1"/>
  <c r="D26" i="11"/>
  <c r="E26" i="11"/>
  <c r="D27" i="11"/>
  <c r="E27" i="11"/>
  <c r="D28" i="11"/>
  <c r="E28" i="11"/>
  <c r="D29" i="11"/>
  <c r="E29" i="11"/>
  <c r="E23" i="11"/>
  <c r="D23" i="11"/>
  <c r="G17" i="11"/>
  <c r="G18" i="11"/>
  <c r="D17" i="11"/>
  <c r="E17" i="11"/>
  <c r="D18" i="11"/>
  <c r="E18" i="11"/>
  <c r="G16" i="11"/>
  <c r="E16" i="11"/>
  <c r="D16" i="11"/>
  <c r="G13" i="11"/>
  <c r="G14" i="11"/>
  <c r="G15" i="11"/>
  <c r="D13" i="11"/>
  <c r="E13" i="11"/>
  <c r="D14" i="11"/>
  <c r="E14" i="11"/>
  <c r="D15" i="11"/>
  <c r="E15" i="11"/>
  <c r="G12" i="11"/>
  <c r="E12" i="11"/>
  <c r="D12" i="11"/>
  <c r="G268" i="1" l="1"/>
  <c r="G267" i="1"/>
  <c r="D268" i="1"/>
  <c r="E268" i="1"/>
  <c r="E267" i="1"/>
  <c r="D267" i="1"/>
  <c r="G265" i="1"/>
  <c r="H18" i="11" l="1"/>
  <c r="H17" i="11"/>
  <c r="H16" i="11"/>
  <c r="H15" i="11"/>
  <c r="H14" i="11"/>
  <c r="H13" i="11"/>
  <c r="H12" i="11"/>
  <c r="I182" i="1"/>
  <c r="J15" i="13" l="1"/>
  <c r="J17" i="13"/>
  <c r="J19" i="13"/>
  <c r="J21" i="13"/>
  <c r="J23" i="13"/>
  <c r="J25" i="13"/>
  <c r="J27" i="13"/>
  <c r="J29" i="13"/>
  <c r="J31" i="13"/>
  <c r="J13" i="13"/>
  <c r="J11" i="13"/>
  <c r="B31" i="13"/>
  <c r="B29" i="13"/>
  <c r="B27" i="13"/>
  <c r="J33" i="13" l="1"/>
  <c r="D280" i="1"/>
  <c r="E280" i="1"/>
  <c r="G280" i="1"/>
  <c r="D278" i="1"/>
  <c r="E278" i="1"/>
  <c r="G278" i="1"/>
  <c r="D279" i="1"/>
  <c r="E279" i="1"/>
  <c r="G279" i="1"/>
  <c r="G277" i="1"/>
  <c r="E277" i="1"/>
  <c r="D277" i="1"/>
  <c r="G276" i="1"/>
  <c r="E276" i="1"/>
  <c r="D276" i="1"/>
  <c r="G275" i="1"/>
  <c r="E275" i="1"/>
  <c r="D275" i="1"/>
  <c r="G274" i="1"/>
  <c r="E274" i="1"/>
  <c r="D274" i="1"/>
  <c r="G272" i="1"/>
  <c r="E272" i="1"/>
  <c r="D272" i="1"/>
  <c r="G271" i="1"/>
  <c r="E271" i="1"/>
  <c r="D271" i="1"/>
  <c r="G269" i="1"/>
  <c r="E269" i="1"/>
  <c r="D269" i="1"/>
  <c r="G264" i="1"/>
  <c r="G250" i="1"/>
  <c r="G251" i="1"/>
  <c r="G252" i="1"/>
  <c r="G256" i="1"/>
  <c r="G255" i="1"/>
  <c r="G245" i="1"/>
  <c r="G244" i="1"/>
  <c r="G243" i="1"/>
  <c r="G241" i="1"/>
  <c r="G240" i="1"/>
  <c r="G239" i="1"/>
  <c r="G237" i="1"/>
  <c r="G236" i="1"/>
  <c r="G235" i="1"/>
  <c r="G234" i="1"/>
  <c r="G233" i="1"/>
  <c r="G216" i="1" l="1"/>
  <c r="F310" i="1"/>
  <c r="E292" i="1"/>
  <c r="F17" i="14"/>
  <c r="F16" i="14"/>
  <c r="D12" i="14"/>
  <c r="J12" i="14" s="1"/>
  <c r="E17" i="14" s="1"/>
  <c r="C17" i="14"/>
  <c r="G285" i="11"/>
  <c r="H285" i="11" s="1"/>
  <c r="G286" i="11"/>
  <c r="G287" i="11"/>
  <c r="H287" i="11" s="1"/>
  <c r="G288" i="11"/>
  <c r="G284" i="11"/>
  <c r="G283" i="11"/>
  <c r="G278" i="11"/>
  <c r="H278" i="11" s="1"/>
  <c r="G277" i="11"/>
  <c r="H277" i="11" s="1"/>
  <c r="G276" i="11"/>
  <c r="G275" i="11"/>
  <c r="G274" i="11"/>
  <c r="H274" i="11" s="1"/>
  <c r="G273" i="11"/>
  <c r="H273" i="11" s="1"/>
  <c r="G264" i="11"/>
  <c r="H264" i="11" s="1"/>
  <c r="G263" i="11"/>
  <c r="H263" i="11" s="1"/>
  <c r="G268" i="11"/>
  <c r="H268" i="11" s="1"/>
  <c r="G267" i="11"/>
  <c r="H267" i="11" s="1"/>
  <c r="G266" i="11"/>
  <c r="H266" i="11" s="1"/>
  <c r="G265" i="11"/>
  <c r="H265" i="11" s="1"/>
  <c r="G256" i="11"/>
  <c r="H256" i="11" s="1"/>
  <c r="G257" i="11"/>
  <c r="H257" i="11" s="1"/>
  <c r="G258" i="11"/>
  <c r="H258" i="11" s="1"/>
  <c r="G255" i="11"/>
  <c r="H255" i="11" s="1"/>
  <c r="G254" i="11"/>
  <c r="H254" i="11" s="1"/>
  <c r="G248" i="11"/>
  <c r="G249" i="11"/>
  <c r="G247" i="11"/>
  <c r="G246" i="11"/>
  <c r="H246" i="11" s="1"/>
  <c r="G239" i="11"/>
  <c r="H239" i="11" s="1"/>
  <c r="G240" i="11"/>
  <c r="H240" i="11" s="1"/>
  <c r="G241" i="11"/>
  <c r="G242" i="11"/>
  <c r="H242" i="11" s="1"/>
  <c r="G243" i="11"/>
  <c r="G244" i="11"/>
  <c r="H244" i="11" s="1"/>
  <c r="G245" i="11"/>
  <c r="H245" i="11" s="1"/>
  <c r="G238" i="11"/>
  <c r="G230" i="11"/>
  <c r="H230" i="11" s="1"/>
  <c r="G231" i="11"/>
  <c r="H231" i="11" s="1"/>
  <c r="G232" i="11"/>
  <c r="H232" i="11" s="1"/>
  <c r="G233" i="11"/>
  <c r="H233" i="11" s="1"/>
  <c r="G229" i="11"/>
  <c r="H229" i="11" s="1"/>
  <c r="G225" i="11"/>
  <c r="H225" i="11" s="1"/>
  <c r="G226" i="11"/>
  <c r="H226" i="11" s="1"/>
  <c r="G227" i="11"/>
  <c r="H227" i="11" s="1"/>
  <c r="G228" i="11"/>
  <c r="H228" i="11" s="1"/>
  <c r="G224" i="11"/>
  <c r="G216" i="11"/>
  <c r="H216" i="11" s="1"/>
  <c r="G217" i="11"/>
  <c r="G218" i="11"/>
  <c r="G219" i="11"/>
  <c r="G215" i="11"/>
  <c r="H215" i="11" s="1"/>
  <c r="G211" i="11"/>
  <c r="G212" i="11"/>
  <c r="H212" i="11" s="1"/>
  <c r="G213" i="11"/>
  <c r="G214" i="11"/>
  <c r="H214" i="11" s="1"/>
  <c r="G47" i="11"/>
  <c r="G48" i="11"/>
  <c r="G49" i="11"/>
  <c r="G50" i="11"/>
  <c r="H50" i="11" s="1"/>
  <c r="G46" i="11"/>
  <c r="G40" i="11"/>
  <c r="H40" i="11" s="1"/>
  <c r="G41" i="11"/>
  <c r="H41" i="11" s="1"/>
  <c r="G42" i="11"/>
  <c r="G43" i="11"/>
  <c r="G44" i="11"/>
  <c r="G45" i="11"/>
  <c r="G39" i="11"/>
  <c r="H39" i="11" s="1"/>
  <c r="G31" i="11"/>
  <c r="H31" i="11" s="1"/>
  <c r="G32" i="11"/>
  <c r="H32" i="11" s="1"/>
  <c r="G33" i="11"/>
  <c r="H33" i="11" s="1"/>
  <c r="G34" i="11"/>
  <c r="H34" i="11" s="1"/>
  <c r="G30" i="11"/>
  <c r="H30" i="11" s="1"/>
  <c r="G29" i="11"/>
  <c r="H29" i="11" s="1"/>
  <c r="G24" i="11"/>
  <c r="H24" i="11" s="1"/>
  <c r="G25" i="11"/>
  <c r="H25" i="11" s="1"/>
  <c r="G26" i="11"/>
  <c r="H26" i="11" s="1"/>
  <c r="G27" i="11"/>
  <c r="H27" i="11" s="1"/>
  <c r="G28" i="11"/>
  <c r="H28" i="11" s="1"/>
  <c r="G23" i="11"/>
  <c r="H23" i="11" s="1"/>
  <c r="E81" i="1"/>
  <c r="D81" i="1"/>
  <c r="G17" i="14" l="1"/>
  <c r="G179" i="1"/>
  <c r="G180" i="1"/>
  <c r="G21" i="1"/>
  <c r="G20" i="1"/>
  <c r="G19" i="1"/>
  <c r="G18" i="1"/>
  <c r="G14" i="1"/>
  <c r="G22" i="1"/>
  <c r="E68" i="1"/>
  <c r="D68" i="1"/>
  <c r="G309" i="1"/>
  <c r="H309" i="1" s="1"/>
  <c r="G310" i="1"/>
  <c r="H310" i="1" s="1"/>
  <c r="G311" i="1"/>
  <c r="H311" i="1" s="1"/>
  <c r="G312" i="1"/>
  <c r="H312" i="1" s="1"/>
  <c r="G318" i="1"/>
  <c r="H318" i="1" s="1"/>
  <c r="G308" i="1"/>
  <c r="H308" i="1" s="1"/>
  <c r="G293" i="1"/>
  <c r="G294" i="1"/>
  <c r="G295" i="1"/>
  <c r="G296" i="1"/>
  <c r="G297" i="1"/>
  <c r="G298" i="1"/>
  <c r="G299" i="1"/>
  <c r="G292" i="1"/>
  <c r="G207" i="1"/>
  <c r="G208" i="1"/>
  <c r="G209" i="1"/>
  <c r="G210" i="1"/>
  <c r="G206" i="1"/>
  <c r="G191" i="1"/>
  <c r="G192" i="1"/>
  <c r="G193" i="1"/>
  <c r="G195" i="1"/>
  <c r="G196" i="1"/>
  <c r="G190" i="1"/>
  <c r="G189" i="1"/>
  <c r="G181" i="1"/>
  <c r="G183" i="1"/>
  <c r="G184" i="1"/>
  <c r="G185" i="1"/>
  <c r="G186" i="1"/>
  <c r="G178" i="1"/>
  <c r="G168" i="1"/>
  <c r="G171" i="1"/>
  <c r="G172" i="1"/>
  <c r="G173" i="1"/>
  <c r="G174" i="1"/>
  <c r="G175" i="1"/>
  <c r="G176" i="1"/>
  <c r="G159" i="1"/>
  <c r="G160" i="1"/>
  <c r="G162" i="1"/>
  <c r="G165" i="1"/>
  <c r="G167" i="1"/>
  <c r="G154" i="1"/>
  <c r="G155" i="1"/>
  <c r="G156" i="1"/>
  <c r="G157" i="1"/>
  <c r="G158" i="1"/>
  <c r="G153" i="1"/>
  <c r="G152" i="1"/>
  <c r="G151" i="1"/>
  <c r="G136" i="1"/>
  <c r="G137" i="1"/>
  <c r="G138" i="1"/>
  <c r="G140" i="1"/>
  <c r="G141" i="1"/>
  <c r="G142" i="1"/>
  <c r="G143" i="1"/>
  <c r="G144" i="1"/>
  <c r="G145" i="1"/>
  <c r="G147" i="1"/>
  <c r="G148" i="1"/>
  <c r="G149" i="1"/>
  <c r="G129" i="1"/>
  <c r="G130" i="1"/>
  <c r="G121" i="1"/>
  <c r="G122" i="1"/>
  <c r="G123" i="1"/>
  <c r="G124" i="1"/>
  <c r="G125" i="1"/>
  <c r="G126" i="1"/>
  <c r="G127" i="1"/>
  <c r="G128" i="1"/>
  <c r="G120" i="1"/>
  <c r="G119" i="1"/>
  <c r="G118" i="1"/>
  <c r="G108" i="1"/>
  <c r="G107" i="1"/>
  <c r="G106" i="1"/>
  <c r="G96" i="1"/>
  <c r="G97" i="1"/>
  <c r="G98" i="1"/>
  <c r="G99" i="1"/>
  <c r="G100" i="1"/>
  <c r="G101" i="1"/>
  <c r="G102" i="1"/>
  <c r="G95" i="1"/>
  <c r="G84" i="1"/>
  <c r="G85" i="1"/>
  <c r="G87" i="1"/>
  <c r="G88" i="1"/>
  <c r="G90" i="1"/>
  <c r="G91" i="1"/>
  <c r="G83" i="1"/>
  <c r="G82" i="1"/>
  <c r="G81" i="1"/>
  <c r="G80" i="1"/>
  <c r="G73" i="1"/>
  <c r="G74" i="1"/>
  <c r="G75" i="1"/>
  <c r="G72" i="1"/>
  <c r="G68" i="1"/>
  <c r="G59" i="1"/>
  <c r="G60" i="1"/>
  <c r="G61" i="1"/>
  <c r="G62" i="1"/>
  <c r="G63" i="1"/>
  <c r="G64" i="1"/>
  <c r="G65" i="1"/>
  <c r="G66" i="1"/>
  <c r="G58" i="1"/>
  <c r="G54" i="1"/>
  <c r="G55" i="1"/>
  <c r="G56" i="1"/>
  <c r="G53" i="1"/>
  <c r="G52" i="1"/>
  <c r="G51" i="1"/>
  <c r="G50" i="1"/>
  <c r="G49" i="1"/>
  <c r="G43" i="1"/>
  <c r="G45" i="1"/>
  <c r="G46" i="1"/>
  <c r="G47" i="1"/>
  <c r="G42" i="1"/>
  <c r="G32" i="1"/>
  <c r="G33" i="1"/>
  <c r="G34" i="1"/>
  <c r="G35" i="1"/>
  <c r="G36" i="1"/>
  <c r="G37" i="1"/>
  <c r="G38" i="1"/>
  <c r="G39" i="1"/>
  <c r="G40" i="1"/>
  <c r="G31" i="1"/>
  <c r="G30" i="1"/>
  <c r="I311" i="1" l="1"/>
  <c r="I310" i="1"/>
  <c r="F318" i="1"/>
  <c r="I309" i="1"/>
  <c r="I312" i="1"/>
  <c r="I308" i="1"/>
  <c r="I318" i="1" l="1"/>
  <c r="I319" i="1" s="1"/>
  <c r="C21" i="4" s="1"/>
  <c r="C31" i="13" s="1"/>
  <c r="I32" i="13" l="1"/>
  <c r="D32" i="13"/>
  <c r="G32" i="13"/>
  <c r="F32" i="13"/>
  <c r="E32" i="13"/>
  <c r="H32" i="13"/>
  <c r="J32" i="13" l="1"/>
  <c r="F171" i="1"/>
  <c r="D145" i="11"/>
  <c r="F99" i="1" l="1"/>
  <c r="F98" i="1" s="1"/>
  <c r="F108" i="1" l="1"/>
  <c r="F106" i="1" s="1"/>
  <c r="D85" i="11" l="1"/>
  <c r="F102" i="1" l="1"/>
  <c r="F107" i="1" s="1"/>
  <c r="F283" i="11" l="1"/>
  <c r="H283" i="11" s="1"/>
  <c r="F284" i="11"/>
  <c r="H284" i="11" s="1"/>
  <c r="F202" i="1"/>
  <c r="F288" i="11"/>
  <c r="H288" i="11" s="1"/>
  <c r="F286" i="11"/>
  <c r="H286" i="11" s="1"/>
  <c r="D281" i="11"/>
  <c r="F276" i="11"/>
  <c r="H276" i="11" s="1"/>
  <c r="F275" i="11"/>
  <c r="H275" i="11" s="1"/>
  <c r="D271" i="11"/>
  <c r="D261" i="11"/>
  <c r="D252" i="11"/>
  <c r="F197" i="1"/>
  <c r="G194" i="1" l="1"/>
  <c r="H269" i="11"/>
  <c r="G203" i="1" s="1"/>
  <c r="H259" i="11"/>
  <c r="G202" i="1" s="1"/>
  <c r="H289" i="11" l="1"/>
  <c r="G205" i="1" s="1"/>
  <c r="H279" i="11"/>
  <c r="G204" i="1" s="1"/>
  <c r="F249" i="11" l="1"/>
  <c r="H249" i="11" s="1"/>
  <c r="F248" i="11"/>
  <c r="H248" i="11" s="1"/>
  <c r="F247" i="11"/>
  <c r="H247" i="11" s="1"/>
  <c r="F243" i="11"/>
  <c r="H243" i="11" s="1"/>
  <c r="F241" i="11"/>
  <c r="H241" i="11" s="1"/>
  <c r="F238" i="11"/>
  <c r="H238" i="11" s="1"/>
  <c r="F224" i="11"/>
  <c r="H224" i="11" s="1"/>
  <c r="D236" i="11"/>
  <c r="H219" i="11"/>
  <c r="H218" i="11"/>
  <c r="F217" i="11"/>
  <c r="H217" i="11" s="1"/>
  <c r="F213" i="11"/>
  <c r="H213" i="11" s="1"/>
  <c r="F211" i="11"/>
  <c r="H211" i="11" s="1"/>
  <c r="E13" i="1"/>
  <c r="D13" i="1"/>
  <c r="H19" i="11" l="1"/>
  <c r="G13" i="1" s="1"/>
  <c r="H250" i="11" l="1"/>
  <c r="G201" i="1" s="1"/>
  <c r="H220" i="11"/>
  <c r="G199" i="1" s="1"/>
  <c r="F81" i="1"/>
  <c r="F91" i="1"/>
  <c r="F90" i="1"/>
  <c r="F85" i="1"/>
  <c r="F87" i="1"/>
  <c r="D89" i="1"/>
  <c r="F49" i="11"/>
  <c r="H49" i="11" s="1"/>
  <c r="F48" i="11"/>
  <c r="H48" i="11" s="1"/>
  <c r="F47" i="11"/>
  <c r="H47" i="11" s="1"/>
  <c r="F46" i="11"/>
  <c r="H46" i="11" s="1"/>
  <c r="F45" i="11"/>
  <c r="H45" i="11" s="1"/>
  <c r="F44" i="11"/>
  <c r="H44" i="11" s="1"/>
  <c r="F43" i="11"/>
  <c r="H43" i="11" s="1"/>
  <c r="F42" i="11"/>
  <c r="H42" i="11" s="1"/>
  <c r="E86" i="1"/>
  <c r="D86" i="1"/>
  <c r="E89" i="1"/>
  <c r="F84" i="1"/>
  <c r="F83" i="1"/>
  <c r="F82" i="1"/>
  <c r="A7" i="11" l="1"/>
  <c r="A6" i="11"/>
  <c r="A5" i="11"/>
  <c r="A3" i="11"/>
  <c r="A2" i="11"/>
  <c r="A1" i="11"/>
  <c r="H51" i="11" l="1"/>
  <c r="G89" i="1" s="1"/>
  <c r="A1" i="14"/>
  <c r="B25" i="13"/>
  <c r="B23" i="13"/>
  <c r="B21" i="13"/>
  <c r="B15" i="4"/>
  <c r="B19" i="13" s="1"/>
  <c r="B14" i="4"/>
  <c r="B17" i="13" s="1"/>
  <c r="B13" i="4"/>
  <c r="B15" i="13" s="1"/>
  <c r="B12" i="4"/>
  <c r="B13" i="13" s="1"/>
  <c r="H35" i="11" l="1"/>
  <c r="G86" i="1" s="1"/>
  <c r="D222" i="11" l="1"/>
  <c r="G11" i="19" l="1"/>
  <c r="F11" i="19"/>
  <c r="G8" i="19"/>
  <c r="F8" i="19"/>
  <c r="G5" i="19"/>
  <c r="F5" i="19"/>
  <c r="D11" i="19"/>
  <c r="D8" i="19"/>
  <c r="D7" i="19"/>
  <c r="D4" i="19"/>
  <c r="D5" i="19" s="1"/>
  <c r="C7" i="19"/>
  <c r="A7" i="19"/>
  <c r="B7" i="19" s="1"/>
  <c r="A4" i="19"/>
  <c r="A10" i="19"/>
  <c r="B4" i="19"/>
  <c r="D16" i="14"/>
  <c r="C16" i="14"/>
  <c r="C11" i="14"/>
  <c r="D13" i="19" l="1"/>
  <c r="H5" i="19"/>
  <c r="I5" i="19" s="1"/>
  <c r="A13" i="19"/>
  <c r="H8" i="19"/>
  <c r="I8" i="19" s="1"/>
  <c r="G197" i="1"/>
  <c r="H234" i="11"/>
  <c r="G200" i="1" s="1"/>
  <c r="H11" i="19"/>
  <c r="I11" i="19" s="1"/>
  <c r="F13" i="19" l="1"/>
  <c r="M25" i="14"/>
  <c r="J11" i="14" l="1"/>
  <c r="E16" i="14" s="1"/>
  <c r="A1" i="13"/>
  <c r="G16" i="14" l="1"/>
  <c r="G19" i="14" s="1"/>
  <c r="G362" i="1" s="1"/>
  <c r="A7" i="1" l="1"/>
  <c r="A3" i="1"/>
  <c r="A2" i="1"/>
  <c r="A1" i="1"/>
  <c r="A2" i="5"/>
  <c r="A1" i="5"/>
  <c r="B27" i="5" l="1"/>
  <c r="B28" i="5" s="1"/>
  <c r="B20" i="5"/>
  <c r="B15" i="5"/>
  <c r="B11" i="4"/>
  <c r="B11" i="13" s="1"/>
  <c r="H288" i="1" l="1"/>
  <c r="I288" i="1" s="1"/>
  <c r="H284" i="1"/>
  <c r="I284" i="1" s="1"/>
  <c r="H285" i="1"/>
  <c r="I285" i="1" s="1"/>
  <c r="H286" i="1"/>
  <c r="I286" i="1" s="1"/>
  <c r="H287" i="1"/>
  <c r="I287" i="1" s="1"/>
  <c r="H283" i="1"/>
  <c r="I283" i="1" s="1"/>
  <c r="H280" i="1"/>
  <c r="I280" i="1" s="1"/>
  <c r="H281" i="1"/>
  <c r="I281" i="1" s="1"/>
  <c r="H276" i="1"/>
  <c r="I276" i="1" s="1"/>
  <c r="H279" i="1"/>
  <c r="I279" i="1" s="1"/>
  <c r="H277" i="1"/>
  <c r="I277" i="1" s="1"/>
  <c r="H278" i="1"/>
  <c r="I278" i="1" s="1"/>
  <c r="H268" i="1"/>
  <c r="I268" i="1" s="1"/>
  <c r="H272" i="1"/>
  <c r="I272" i="1" s="1"/>
  <c r="H274" i="1"/>
  <c r="I274" i="1" s="1"/>
  <c r="H271" i="1"/>
  <c r="I271" i="1" s="1"/>
  <c r="H275" i="1"/>
  <c r="I275" i="1" s="1"/>
  <c r="H267" i="1"/>
  <c r="I267" i="1" s="1"/>
  <c r="H265" i="1"/>
  <c r="I265" i="1" s="1"/>
  <c r="H256" i="1"/>
  <c r="I256" i="1" s="1"/>
  <c r="H251" i="1"/>
  <c r="I251" i="1" s="1"/>
  <c r="H245" i="1"/>
  <c r="I245" i="1" s="1"/>
  <c r="H257" i="1"/>
  <c r="I257" i="1" s="1"/>
  <c r="H244" i="1"/>
  <c r="I244" i="1" s="1"/>
  <c r="H255" i="1"/>
  <c r="I255" i="1" s="1"/>
  <c r="H252" i="1"/>
  <c r="I252" i="1" s="1"/>
  <c r="H269" i="1"/>
  <c r="I269" i="1" s="1"/>
  <c r="H264" i="1"/>
  <c r="I264" i="1" s="1"/>
  <c r="H243" i="1"/>
  <c r="I243" i="1" s="1"/>
  <c r="H250" i="1"/>
  <c r="I250" i="1" s="1"/>
  <c r="H242" i="1"/>
  <c r="I242" i="1" s="1"/>
  <c r="H237" i="1"/>
  <c r="I237" i="1" s="1"/>
  <c r="H240" i="1"/>
  <c r="I240" i="1" s="1"/>
  <c r="H239" i="1"/>
  <c r="I239" i="1" s="1"/>
  <c r="H241" i="1"/>
  <c r="I241" i="1" s="1"/>
  <c r="H236" i="1"/>
  <c r="I236" i="1" s="1"/>
  <c r="H233" i="1"/>
  <c r="I233" i="1" s="1"/>
  <c r="H234" i="1"/>
  <c r="I234" i="1" s="1"/>
  <c r="H235" i="1"/>
  <c r="I235" i="1" s="1"/>
  <c r="H216" i="1"/>
  <c r="I216" i="1" s="1"/>
  <c r="H18" i="1"/>
  <c r="I18" i="1" s="1"/>
  <c r="H20" i="1"/>
  <c r="I20" i="1" s="1"/>
  <c r="H19" i="1"/>
  <c r="I19" i="1" s="1"/>
  <c r="H21" i="1"/>
  <c r="I21" i="1" s="1"/>
  <c r="H22" i="1"/>
  <c r="I22" i="1" s="1"/>
  <c r="H14" i="1"/>
  <c r="I14" i="1" s="1"/>
  <c r="H300" i="1"/>
  <c r="I300" i="1" s="1"/>
  <c r="H301" i="1"/>
  <c r="I301" i="1" s="1"/>
  <c r="H303" i="1"/>
  <c r="I303" i="1" s="1"/>
  <c r="H302" i="1"/>
  <c r="I302" i="1" s="1"/>
  <c r="H298" i="1"/>
  <c r="I298" i="1" s="1"/>
  <c r="H296" i="1"/>
  <c r="I296" i="1" s="1"/>
  <c r="H299" i="1"/>
  <c r="I299" i="1" s="1"/>
  <c r="H297" i="1"/>
  <c r="I297" i="1" s="1"/>
  <c r="H292" i="1"/>
  <c r="I292" i="1" s="1"/>
  <c r="H293" i="1"/>
  <c r="I293" i="1" s="1"/>
  <c r="H295" i="1"/>
  <c r="I295" i="1" s="1"/>
  <c r="H294" i="1"/>
  <c r="I294" i="1" s="1"/>
  <c r="H186" i="1"/>
  <c r="I186" i="1" s="1"/>
  <c r="H185" i="1"/>
  <c r="I185" i="1" s="1"/>
  <c r="H174" i="1"/>
  <c r="I174" i="1" s="1"/>
  <c r="H176" i="1"/>
  <c r="I176" i="1" s="1"/>
  <c r="H172" i="1"/>
  <c r="I172" i="1" s="1"/>
  <c r="H173" i="1"/>
  <c r="I173" i="1" s="1"/>
  <c r="H175" i="1"/>
  <c r="I175" i="1" s="1"/>
  <c r="H171" i="1"/>
  <c r="I171" i="1" s="1"/>
  <c r="H170" i="1"/>
  <c r="I170" i="1" s="1"/>
  <c r="H169" i="1"/>
  <c r="I169" i="1" s="1"/>
  <c r="H166" i="1"/>
  <c r="I166" i="1" s="1"/>
  <c r="H167" i="1"/>
  <c r="I167" i="1" s="1"/>
  <c r="H168" i="1"/>
  <c r="I168" i="1" s="1"/>
  <c r="H165" i="1"/>
  <c r="I165" i="1" s="1"/>
  <c r="H164" i="1"/>
  <c r="I164" i="1" s="1"/>
  <c r="H159" i="1"/>
  <c r="I159" i="1" s="1"/>
  <c r="H163" i="1"/>
  <c r="I163" i="1" s="1"/>
  <c r="H160" i="1"/>
  <c r="I160" i="1" s="1"/>
  <c r="H161" i="1"/>
  <c r="I161" i="1" s="1"/>
  <c r="H158" i="1"/>
  <c r="I158" i="1" s="1"/>
  <c r="H178" i="1"/>
  <c r="I178" i="1" s="1"/>
  <c r="H181" i="1"/>
  <c r="I181" i="1" s="1"/>
  <c r="H179" i="1"/>
  <c r="I179" i="1" s="1"/>
  <c r="H180" i="1"/>
  <c r="I180" i="1" s="1"/>
  <c r="H183" i="1"/>
  <c r="I183" i="1" s="1"/>
  <c r="H187" i="1"/>
  <c r="I187" i="1" s="1"/>
  <c r="H146" i="1"/>
  <c r="I146" i="1" s="1"/>
  <c r="H107" i="1"/>
  <c r="I107" i="1" s="1"/>
  <c r="H106" i="1"/>
  <c r="I106" i="1" s="1"/>
  <c r="H108" i="1"/>
  <c r="I108" i="1" s="1"/>
  <c r="H63" i="1"/>
  <c r="I63" i="1" s="1"/>
  <c r="H68" i="1"/>
  <c r="I68" i="1" s="1"/>
  <c r="H64" i="1"/>
  <c r="I64" i="1" s="1"/>
  <c r="H61" i="1"/>
  <c r="I61" i="1" s="1"/>
  <c r="H53" i="1"/>
  <c r="I53" i="1" s="1"/>
  <c r="H58" i="1"/>
  <c r="I58" i="1" s="1"/>
  <c r="H38" i="1"/>
  <c r="I38" i="1" s="1"/>
  <c r="H35" i="1"/>
  <c r="I35" i="1" s="1"/>
  <c r="H149" i="1"/>
  <c r="I149" i="1" s="1"/>
  <c r="H33" i="1"/>
  <c r="I33" i="1" s="1"/>
  <c r="H142" i="1"/>
  <c r="I142" i="1" s="1"/>
  <c r="H143" i="1"/>
  <c r="I143" i="1" s="1"/>
  <c r="H144" i="1"/>
  <c r="I144" i="1" s="1"/>
  <c r="H145" i="1"/>
  <c r="I145" i="1" s="1"/>
  <c r="H137" i="1"/>
  <c r="I137" i="1" s="1"/>
  <c r="H139" i="1"/>
  <c r="I139" i="1" s="1"/>
  <c r="H140" i="1"/>
  <c r="I140" i="1" s="1"/>
  <c r="H136" i="1"/>
  <c r="I136" i="1" s="1"/>
  <c r="H138" i="1"/>
  <c r="I138" i="1" s="1"/>
  <c r="H133" i="1"/>
  <c r="I133" i="1" s="1"/>
  <c r="H135" i="1"/>
  <c r="I135" i="1" s="1"/>
  <c r="H131" i="1"/>
  <c r="I131" i="1" s="1"/>
  <c r="H134" i="1"/>
  <c r="I134" i="1" s="1"/>
  <c r="H132" i="1"/>
  <c r="I132" i="1" s="1"/>
  <c r="H129" i="1"/>
  <c r="I129" i="1" s="1"/>
  <c r="H128" i="1"/>
  <c r="I128" i="1" s="1"/>
  <c r="H130" i="1"/>
  <c r="I130" i="1" s="1"/>
  <c r="H126" i="1"/>
  <c r="I126" i="1" s="1"/>
  <c r="H124" i="1"/>
  <c r="I124" i="1" s="1"/>
  <c r="H127" i="1"/>
  <c r="I127" i="1" s="1"/>
  <c r="H123" i="1"/>
  <c r="I123" i="1" s="1"/>
  <c r="H125" i="1"/>
  <c r="I125" i="1" s="1"/>
  <c r="H100" i="1"/>
  <c r="I100" i="1" s="1"/>
  <c r="H120" i="1"/>
  <c r="I120" i="1" s="1"/>
  <c r="H121" i="1"/>
  <c r="I121" i="1" s="1"/>
  <c r="H122" i="1"/>
  <c r="I122" i="1" s="1"/>
  <c r="H102" i="1"/>
  <c r="I102" i="1" s="1"/>
  <c r="H99" i="1"/>
  <c r="I99" i="1" s="1"/>
  <c r="H196" i="1"/>
  <c r="I196" i="1" s="1"/>
  <c r="H98" i="1"/>
  <c r="I98" i="1" s="1"/>
  <c r="H96" i="1"/>
  <c r="I96" i="1" s="1"/>
  <c r="H97" i="1"/>
  <c r="I97" i="1" s="1"/>
  <c r="H101" i="1"/>
  <c r="I101" i="1" s="1"/>
  <c r="H209" i="1"/>
  <c r="I209" i="1" s="1"/>
  <c r="H210" i="1"/>
  <c r="I210" i="1" s="1"/>
  <c r="H208" i="1"/>
  <c r="I208" i="1" s="1"/>
  <c r="H207" i="1"/>
  <c r="I207" i="1" s="1"/>
  <c r="H206" i="1"/>
  <c r="I206" i="1" s="1"/>
  <c r="H194" i="1"/>
  <c r="I194" i="1" s="1"/>
  <c r="H203" i="1"/>
  <c r="I203" i="1" s="1"/>
  <c r="H202" i="1"/>
  <c r="I202" i="1" s="1"/>
  <c r="H197" i="1"/>
  <c r="I197" i="1" s="1"/>
  <c r="H205" i="1"/>
  <c r="I205" i="1" s="1"/>
  <c r="H204" i="1"/>
  <c r="I204" i="1" s="1"/>
  <c r="H199" i="1"/>
  <c r="I199" i="1" s="1"/>
  <c r="H201" i="1"/>
  <c r="I201" i="1" s="1"/>
  <c r="H190" i="1"/>
  <c r="I190" i="1" s="1"/>
  <c r="H191" i="1"/>
  <c r="I191" i="1" s="1"/>
  <c r="H74" i="1"/>
  <c r="I74" i="1" s="1"/>
  <c r="H76" i="1"/>
  <c r="I76" i="1" s="1"/>
  <c r="H75" i="1"/>
  <c r="I75" i="1" s="1"/>
  <c r="H91" i="1"/>
  <c r="I91" i="1" s="1"/>
  <c r="H81" i="1"/>
  <c r="I81" i="1" s="1"/>
  <c r="H89" i="1"/>
  <c r="I89" i="1" s="1"/>
  <c r="H87" i="1"/>
  <c r="I87" i="1" s="1"/>
  <c r="H84" i="1"/>
  <c r="I84" i="1" s="1"/>
  <c r="H88" i="1"/>
  <c r="I88" i="1" s="1"/>
  <c r="H85" i="1"/>
  <c r="I85" i="1" s="1"/>
  <c r="H90" i="1"/>
  <c r="I90" i="1" s="1"/>
  <c r="H86" i="1"/>
  <c r="I86" i="1" s="1"/>
  <c r="H154" i="1"/>
  <c r="I154" i="1" s="1"/>
  <c r="H65" i="1"/>
  <c r="I65" i="1" s="1"/>
  <c r="H55" i="1"/>
  <c r="I55" i="1" s="1"/>
  <c r="H50" i="1"/>
  <c r="I50" i="1" s="1"/>
  <c r="H32" i="1"/>
  <c r="I32" i="1" s="1"/>
  <c r="H155" i="1"/>
  <c r="I155" i="1" s="1"/>
  <c r="H147" i="1"/>
  <c r="I147" i="1" s="1"/>
  <c r="H56" i="1"/>
  <c r="I56" i="1" s="1"/>
  <c r="H46" i="1"/>
  <c r="I46" i="1" s="1"/>
  <c r="H39" i="1"/>
  <c r="I39" i="1" s="1"/>
  <c r="H31" i="1"/>
  <c r="I31" i="1" s="1"/>
  <c r="H153" i="1"/>
  <c r="I153" i="1" s="1"/>
  <c r="H118" i="1"/>
  <c r="I118" i="1" s="1"/>
  <c r="H148" i="1"/>
  <c r="I148" i="1" s="1"/>
  <c r="H59" i="1"/>
  <c r="I59" i="1" s="1"/>
  <c r="H45" i="1"/>
  <c r="I45" i="1" s="1"/>
  <c r="H37" i="1"/>
  <c r="I37" i="1" s="1"/>
  <c r="H30" i="1"/>
  <c r="I30" i="1" s="1"/>
  <c r="H152" i="1"/>
  <c r="I152" i="1" s="1"/>
  <c r="H162" i="1"/>
  <c r="I162" i="1" s="1"/>
  <c r="H141" i="1"/>
  <c r="I141" i="1" s="1"/>
  <c r="H49" i="1"/>
  <c r="I49" i="1" s="1"/>
  <c r="H43" i="1"/>
  <c r="I43" i="1" s="1"/>
  <c r="H36" i="1"/>
  <c r="I36" i="1" s="1"/>
  <c r="H60" i="1"/>
  <c r="I60" i="1" s="1"/>
  <c r="H40" i="1"/>
  <c r="I40" i="1" s="1"/>
  <c r="H47" i="1"/>
  <c r="I47" i="1" s="1"/>
  <c r="H193" i="1"/>
  <c r="I193" i="1" s="1"/>
  <c r="H157" i="1"/>
  <c r="I157" i="1" s="1"/>
  <c r="H80" i="1"/>
  <c r="I80" i="1" s="1"/>
  <c r="H51" i="1"/>
  <c r="I51" i="1" s="1"/>
  <c r="H82" i="1"/>
  <c r="I82" i="1" s="1"/>
  <c r="H54" i="1"/>
  <c r="I54" i="1" s="1"/>
  <c r="H95" i="1"/>
  <c r="I95" i="1" s="1"/>
  <c r="H156" i="1"/>
  <c r="I156" i="1" s="1"/>
  <c r="H72" i="1"/>
  <c r="I72" i="1" s="1"/>
  <c r="H66" i="1"/>
  <c r="I66" i="1" s="1"/>
  <c r="H192" i="1"/>
  <c r="I192" i="1" s="1"/>
  <c r="H119" i="1"/>
  <c r="I119" i="1" s="1"/>
  <c r="H42" i="1"/>
  <c r="I42" i="1" s="1"/>
  <c r="H195" i="1"/>
  <c r="I195" i="1" s="1"/>
  <c r="H151" i="1"/>
  <c r="I151" i="1" s="1"/>
  <c r="H83" i="1"/>
  <c r="I83" i="1" s="1"/>
  <c r="H34" i="1"/>
  <c r="I34" i="1" s="1"/>
  <c r="H13" i="1"/>
  <c r="I13" i="1" s="1"/>
  <c r="H112" i="1"/>
  <c r="I112" i="1" s="1"/>
  <c r="H62" i="1"/>
  <c r="I62" i="1" s="1"/>
  <c r="H113" i="1"/>
  <c r="I113" i="1" s="1"/>
  <c r="H52" i="1"/>
  <c r="I52" i="1" s="1"/>
  <c r="H184" i="1"/>
  <c r="I184" i="1" s="1"/>
  <c r="H73" i="1"/>
  <c r="I73" i="1" s="1"/>
  <c r="H189" i="1"/>
  <c r="I189" i="1" s="1"/>
  <c r="H198" i="1"/>
  <c r="I198" i="1" s="1"/>
  <c r="H200" i="1"/>
  <c r="I200" i="1" s="1"/>
  <c r="H362" i="1"/>
  <c r="I289" i="1" l="1"/>
  <c r="C19" i="4" s="1"/>
  <c r="C27" i="13" s="1"/>
  <c r="I28" i="13" s="1"/>
  <c r="I26" i="1"/>
  <c r="I211" i="1"/>
  <c r="I362" i="1"/>
  <c r="I305" i="1"/>
  <c r="C20" i="4" s="1"/>
  <c r="C29" i="13" s="1"/>
  <c r="I109" i="1"/>
  <c r="C16" i="4" s="1"/>
  <c r="I103" i="1"/>
  <c r="C15" i="4" s="1"/>
  <c r="C19" i="13" s="1"/>
  <c r="I20" i="13" s="1"/>
  <c r="I69" i="1"/>
  <c r="I77" i="1"/>
  <c r="C13" i="4" s="1"/>
  <c r="I114" i="1"/>
  <c r="I92" i="1"/>
  <c r="C14" i="4" s="1"/>
  <c r="C17" i="13" s="1"/>
  <c r="I18" i="13" s="1"/>
  <c r="I34" i="13" l="1"/>
  <c r="G34" i="13"/>
  <c r="D34" i="13"/>
  <c r="F34" i="13"/>
  <c r="E34" i="13"/>
  <c r="I30" i="13"/>
  <c r="F30" i="13"/>
  <c r="H30" i="13"/>
  <c r="E30" i="13"/>
  <c r="G30" i="13"/>
  <c r="D30" i="13"/>
  <c r="C12" i="4"/>
  <c r="C13" i="13" s="1"/>
  <c r="I14" i="13" s="1"/>
  <c r="C21" i="13"/>
  <c r="C17" i="4"/>
  <c r="C23" i="13" s="1"/>
  <c r="I24" i="13" s="1"/>
  <c r="C18" i="4"/>
  <c r="C25" i="13" s="1"/>
  <c r="I26" i="13" s="1"/>
  <c r="F20" i="13"/>
  <c r="H20" i="13"/>
  <c r="G20" i="13"/>
  <c r="E20" i="13"/>
  <c r="D20" i="13"/>
  <c r="F18" i="13"/>
  <c r="G18" i="13"/>
  <c r="D18" i="13"/>
  <c r="H18" i="13"/>
  <c r="E18" i="13"/>
  <c r="E28" i="13"/>
  <c r="G28" i="13"/>
  <c r="F28" i="13"/>
  <c r="D28" i="13"/>
  <c r="H28" i="13"/>
  <c r="I363" i="1"/>
  <c r="C24" i="4" s="1"/>
  <c r="C37" i="13" s="1"/>
  <c r="I38" i="13" l="1"/>
  <c r="D38" i="13"/>
  <c r="H38" i="13"/>
  <c r="E38" i="13"/>
  <c r="F38" i="13"/>
  <c r="G38" i="13"/>
  <c r="J34" i="13"/>
  <c r="J30" i="13"/>
  <c r="E22" i="13"/>
  <c r="I22" i="13"/>
  <c r="J20" i="13"/>
  <c r="J18" i="13"/>
  <c r="J28" i="13"/>
  <c r="F14" i="13"/>
  <c r="H14" i="13"/>
  <c r="G14" i="13"/>
  <c r="F22" i="13"/>
  <c r="D14" i="13"/>
  <c r="E14" i="13"/>
  <c r="G22" i="13"/>
  <c r="E24" i="13"/>
  <c r="F24" i="13"/>
  <c r="H24" i="13"/>
  <c r="D24" i="13"/>
  <c r="G24" i="13"/>
  <c r="F26" i="13"/>
  <c r="G26" i="13"/>
  <c r="D26" i="13"/>
  <c r="H26" i="13"/>
  <c r="E26" i="13"/>
  <c r="H22" i="13"/>
  <c r="D22" i="13"/>
  <c r="C15" i="13"/>
  <c r="I16" i="13" s="1"/>
  <c r="C11" i="4"/>
  <c r="C25" i="4" s="1"/>
  <c r="D23" i="4" l="1"/>
  <c r="J38" i="13"/>
  <c r="D24" i="4"/>
  <c r="D22" i="4"/>
  <c r="J22" i="13"/>
  <c r="J24" i="13"/>
  <c r="J26" i="13"/>
  <c r="J14" i="13"/>
  <c r="I365" i="1"/>
  <c r="D19" i="4"/>
  <c r="D20" i="4"/>
  <c r="D21" i="4"/>
  <c r="C11" i="13"/>
  <c r="I12" i="13" s="1"/>
  <c r="I39" i="13" s="1"/>
  <c r="E16" i="13"/>
  <c r="H16" i="13"/>
  <c r="D16" i="13"/>
  <c r="G16" i="13"/>
  <c r="F16" i="13"/>
  <c r="J16" i="13" l="1"/>
  <c r="D12" i="4"/>
  <c r="D16" i="4"/>
  <c r="D14" i="4"/>
  <c r="D17" i="4"/>
  <c r="D18" i="4"/>
  <c r="D13" i="4"/>
  <c r="D15" i="4"/>
  <c r="D12" i="13"/>
  <c r="D39" i="13" s="1"/>
  <c r="E12" i="13"/>
  <c r="E39" i="13" s="1"/>
  <c r="G12" i="13"/>
  <c r="G39" i="13" s="1"/>
  <c r="H12" i="13"/>
  <c r="H39" i="13" s="1"/>
  <c r="F12" i="13"/>
  <c r="F39" i="13" s="1"/>
  <c r="D11" i="4"/>
  <c r="D25" i="4" l="1"/>
  <c r="J39" i="13"/>
  <c r="J12" i="13"/>
  <c r="D40" i="13" l="1"/>
  <c r="E40" i="13" s="1"/>
  <c r="F40" i="13" s="1"/>
  <c r="G40" i="13" s="1"/>
  <c r="H40" i="13" s="1"/>
  <c r="I40" i="13" s="1"/>
  <c r="D170" i="11"/>
</calcChain>
</file>

<file path=xl/sharedStrings.xml><?xml version="1.0" encoding="utf-8"?>
<sst xmlns="http://schemas.openxmlformats.org/spreadsheetml/2006/main" count="97870" uniqueCount="26972">
  <si>
    <t xml:space="preserve">        PRECOS DE INSUMOS</t>
  </si>
  <si>
    <t/>
  </si>
  <si>
    <t>MES DE COLETA: 02/2022</t>
  </si>
  <si>
    <t>LOCALIDADE: 4160 - CUIABA</t>
  </si>
  <si>
    <t>ENCARGOS SOCIAIS (%) HORISTA 114,45  MENSALISTA  72,21</t>
  </si>
  <si>
    <t xml:space="preserve">CODIGO  </t>
  </si>
  <si>
    <t>DESCRICAO DO INSUMO</t>
  </si>
  <si>
    <t>UNIDADE</t>
  </si>
  <si>
    <t xml:space="preserve">  PRECO MEDIANO R$</t>
  </si>
  <si>
    <t>!EM PROCESSO DE DESATIVACAO! DOBRADICA EM ACO/FERRO, 3" X 2 1/2", E= 1,2 A 1,8 MM, SEM ANEL,  CROMADO OU ZINCADO, TAMPA BOLA, COM PARAFUSOS</t>
  </si>
  <si>
    <t xml:space="preserve">UN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</si>
  <si>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</si>
  <si>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</si>
  <si>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</si>
  <si>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</si>
  <si>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</si>
  <si>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</si>
  <si>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</si>
  <si>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</si>
  <si>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</si>
  <si>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</si>
  <si>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</si>
  <si>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</si>
  <si>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</si>
  <si>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</si>
  <si>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</si>
  <si>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</si>
  <si>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</si>
  <si>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</si>
  <si>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</si>
  <si>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</si>
  <si>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</si>
  <si>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</si>
  <si>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</si>
  <si>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</si>
  <si>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</si>
  <si>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</si>
  <si>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</si>
  <si>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</si>
  <si>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</si>
  <si>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</si>
  <si>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</si>
  <si>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</si>
  <si>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</si>
  <si>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</si>
  <si>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</si>
  <si>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</si>
  <si>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</si>
  <si>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</si>
  <si>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</si>
  <si>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</si>
  <si>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</si>
  <si>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</si>
  <si>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</si>
  <si>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</si>
  <si>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</si>
  <si>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</si>
  <si>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</si>
  <si>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</si>
  <si>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</si>
  <si>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</si>
  <si>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</si>
  <si>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</si>
  <si>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</si>
  <si>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</si>
  <si>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</si>
  <si>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</si>
  <si>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</si>
  <si>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</si>
  <si>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</si>
  <si>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</si>
  <si>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</si>
  <si>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</si>
  <si>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</si>
  <si>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</si>
  <si>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</si>
  <si>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</si>
  <si>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</si>
  <si>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</si>
  <si>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</si>
  <si>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</si>
  <si>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</si>
  <si>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</si>
  <si>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</si>
  <si>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</si>
  <si>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</si>
  <si>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</si>
  <si>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</si>
  <si>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</si>
  <si>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</si>
  <si>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</si>
  <si>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</si>
  <si>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</si>
  <si>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</si>
  <si>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</si>
  <si>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</si>
  <si>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</si>
  <si>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</si>
  <si>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</si>
  <si>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</si>
  <si>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</si>
  <si>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</si>
  <si>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</si>
  <si>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</si>
  <si>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</si>
  <si>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</si>
  <si>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</si>
  <si>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</si>
  <si>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</si>
  <si>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</si>
  <si>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</si>
  <si>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</si>
  <si>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</si>
  <si>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</si>
  <si>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</si>
  <si>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</si>
  <si>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</si>
  <si>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</si>
  <si>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</si>
  <si>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</si>
  <si>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</si>
  <si>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</si>
  <si>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</si>
  <si>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</si>
  <si>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</si>
  <si>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</si>
  <si>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</si>
  <si>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</si>
  <si>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</si>
  <si>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</si>
  <si>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</si>
  <si>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</si>
  <si>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</si>
  <si>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</si>
  <si>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</si>
  <si>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</si>
  <si>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</si>
  <si>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</si>
  <si>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</si>
  <si>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</si>
  <si>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</si>
  <si>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</si>
  <si>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</si>
  <si>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</si>
  <si>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</si>
  <si>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</si>
  <si>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</si>
  <si>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</si>
  <si>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</si>
  <si>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</si>
  <si>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</si>
  <si>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</si>
  <si>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</si>
  <si>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</si>
  <si>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</si>
  <si>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</si>
  <si>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</si>
  <si>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</si>
  <si>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</si>
  <si>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</si>
  <si>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</si>
  <si>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</si>
  <si>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</si>
  <si>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</si>
  <si>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</si>
  <si>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</si>
  <si>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</si>
  <si>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</si>
  <si>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</si>
  <si>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</si>
  <si>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</si>
  <si>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</si>
  <si>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</si>
  <si>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</si>
  <si>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</si>
  <si>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</si>
  <si>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</si>
  <si>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</si>
  <si>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</si>
  <si>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</si>
  <si>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</si>
  <si>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</si>
  <si>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</si>
  <si>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</si>
  <si>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</si>
  <si>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</si>
  <si>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</si>
  <si>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</si>
  <si>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</si>
  <si>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</si>
  <si>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</si>
  <si>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</si>
  <si>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</si>
  <si>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</si>
  <si>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</si>
  <si>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</si>
  <si>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</si>
  <si>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</si>
  <si>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</si>
  <si>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</si>
  <si>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</si>
  <si>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</si>
  <si>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</si>
  <si>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</si>
  <si>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</si>
  <si>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</si>
  <si>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</si>
  <si>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</si>
  <si>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</si>
  <si>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</si>
  <si>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</si>
  <si>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</si>
  <si>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</si>
  <si>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</si>
  <si>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</si>
  <si>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</si>
  <si>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</si>
  <si>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</si>
  <si>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</si>
  <si>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</si>
  <si>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</si>
  <si>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</si>
  <si>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</si>
  <si>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</si>
  <si>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</si>
  <si>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</si>
  <si>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</si>
  <si>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</si>
  <si>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</si>
  <si>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</si>
  <si>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</si>
  <si>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</si>
  <si>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</si>
  <si>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</si>
  <si>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</si>
  <si>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</si>
  <si>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</si>
  <si>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</si>
  <si>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</si>
  <si>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</si>
  <si>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</si>
  <si>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</si>
  <si>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</si>
  <si>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</si>
  <si>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</si>
  <si>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</si>
  <si>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</si>
  <si>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</si>
  <si>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</si>
  <si>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</si>
  <si>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</si>
  <si>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</si>
  <si>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</si>
  <si>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</si>
  <si>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</si>
  <si>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</si>
  <si>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</si>
  <si>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</si>
  <si>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</si>
  <si>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</si>
  <si>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</si>
  <si>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</si>
  <si>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</si>
  <si>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</si>
  <si>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</si>
  <si>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</si>
  <si>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</si>
  <si>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</si>
  <si>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</si>
  <si>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</si>
  <si>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</si>
  <si>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</si>
  <si>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</si>
  <si>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</si>
  <si>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</si>
  <si>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</si>
  <si>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</si>
  <si>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</si>
  <si>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</si>
  <si>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</si>
  <si>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</si>
  <si>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</si>
  <si>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</si>
  <si>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</si>
  <si>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</si>
  <si>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</si>
  <si>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</si>
  <si>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</si>
  <si>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</si>
  <si>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</si>
  <si>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</si>
  <si>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</si>
  <si>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</si>
  <si>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</si>
  <si>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</si>
  <si>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</si>
  <si>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</si>
  <si>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</si>
  <si>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</si>
  <si>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</si>
  <si>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</si>
  <si>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</si>
  <si>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</si>
  <si>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</si>
  <si>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</si>
  <si>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</si>
  <si>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</si>
  <si>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</si>
  <si>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</si>
  <si>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</si>
  <si>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</si>
  <si>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</si>
  <si>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</si>
  <si>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</si>
  <si>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</si>
  <si>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</si>
  <si>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</si>
  <si>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</si>
  <si>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</si>
  <si>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</si>
  <si>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</si>
  <si>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</si>
  <si>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</si>
  <si>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</si>
  <si>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</si>
  <si>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</si>
  <si>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</si>
  <si>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</si>
  <si>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</si>
  <si>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</si>
  <si>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</si>
  <si>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</si>
  <si>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</si>
  <si>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</si>
  <si>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</si>
  <si>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</si>
  <si>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</si>
  <si>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</si>
  <si>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</si>
  <si>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</si>
  <si>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</si>
  <si>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</si>
  <si>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</si>
  <si>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</si>
  <si>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</si>
  <si>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</si>
  <si>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</si>
  <si>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</si>
  <si>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</si>
  <si>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</si>
  <si>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</si>
  <si>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</si>
  <si>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</si>
  <si>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</si>
  <si>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</si>
  <si>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</si>
  <si>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</si>
  <si>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</si>
  <si>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</si>
  <si>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</si>
  <si>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</si>
  <si>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</si>
  <si>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</si>
  <si>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</si>
  <si>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</si>
  <si>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</si>
  <si>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</si>
  <si>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</si>
  <si>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</si>
  <si>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</si>
  <si>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</si>
  <si>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</si>
  <si>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</si>
  <si>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</si>
  <si>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</si>
  <si>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</si>
  <si>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</si>
  <si>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</si>
  <si>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</si>
  <si>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</si>
  <si>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</si>
  <si>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</si>
  <si>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</si>
  <si>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</si>
  <si>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</si>
  <si>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</si>
  <si>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</si>
  <si>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</si>
  <si>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</si>
  <si>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</si>
  <si>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</si>
  <si>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</si>
  <si>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</si>
  <si>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</si>
  <si>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</si>
  <si>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</si>
  <si>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</si>
  <si>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</si>
  <si>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</si>
  <si>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</si>
  <si>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</si>
  <si>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</si>
  <si>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</si>
  <si>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</si>
  <si>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</si>
  <si>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</si>
  <si>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</si>
  <si>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</si>
  <si>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</si>
  <si>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</si>
  <si>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</si>
  <si>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</si>
  <si>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</si>
  <si>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</si>
  <si>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</si>
  <si>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</si>
  <si>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</si>
  <si>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(HORISTA)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</si>
  <si>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</si>
  <si>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</si>
  <si>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</si>
  <si>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</si>
  <si>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</si>
  <si>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</si>
  <si>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</si>
  <si>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</si>
  <si>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</si>
  <si>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</si>
  <si>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</si>
  <si>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</si>
  <si>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</si>
  <si>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</si>
  <si>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</si>
  <si>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</si>
  <si>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</si>
  <si>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</si>
  <si>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</si>
  <si>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</si>
  <si>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</si>
  <si>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</si>
  <si>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</si>
  <si>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</si>
  <si>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</si>
  <si>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</si>
  <si>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</si>
  <si>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</si>
  <si>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</si>
  <si>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</si>
  <si>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</si>
  <si>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</si>
  <si>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</si>
  <si>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</si>
  <si>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</si>
  <si>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</si>
  <si>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</si>
  <si>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</si>
  <si>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</si>
  <si>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</si>
  <si>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</si>
  <si>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</si>
  <si>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</si>
  <si>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</si>
  <si>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</si>
  <si>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</si>
  <si>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</si>
  <si>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</si>
  <si>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</si>
  <si>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</si>
  <si>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</si>
  <si>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</si>
  <si>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</si>
  <si>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</si>
  <si>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</si>
  <si>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</si>
  <si>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</si>
  <si>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</si>
  <si>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</si>
  <si>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</si>
  <si>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</si>
  <si>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</si>
  <si>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</si>
  <si>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</si>
  <si>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</si>
  <si>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</si>
  <si>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</si>
  <si>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</si>
  <si>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</si>
  <si>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</si>
  <si>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</si>
  <si>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</si>
  <si>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</si>
  <si>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</si>
  <si>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</si>
  <si>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</si>
  <si>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</si>
  <si>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</si>
  <si>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</si>
  <si>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</si>
  <si>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</si>
  <si>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</si>
  <si>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</si>
  <si>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</si>
  <si>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</si>
  <si>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</si>
  <si>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</si>
  <si>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</si>
  <si>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</si>
  <si>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</si>
  <si>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</si>
  <si>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</si>
  <si>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</si>
  <si>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</si>
  <si>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</si>
  <si>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</si>
  <si>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</si>
  <si>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</si>
  <si>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</si>
  <si>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</si>
  <si>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</si>
  <si>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</si>
  <si>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</si>
  <si>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</si>
  <si>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</si>
  <si>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</si>
  <si>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</si>
  <si>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</si>
  <si>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</si>
  <si>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</si>
  <si>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</si>
  <si>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</si>
  <si>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</si>
  <si>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</si>
  <si>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</si>
  <si>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</si>
  <si>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</si>
  <si>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</si>
  <si>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</si>
  <si>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</si>
  <si>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</si>
  <si>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</si>
  <si>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</si>
  <si>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</si>
  <si>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</si>
  <si>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</si>
  <si>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</si>
  <si>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</si>
  <si>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</si>
  <si>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</si>
  <si>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</si>
  <si>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</si>
  <si>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</si>
  <si>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</si>
  <si>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</si>
  <si>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</si>
  <si>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</si>
  <si>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</si>
  <si>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</si>
  <si>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</si>
  <si>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</si>
  <si>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</si>
  <si>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</si>
  <si>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</si>
  <si>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</si>
  <si>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</si>
  <si>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</si>
  <si>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</si>
  <si>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</si>
  <si>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</si>
  <si>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</si>
  <si>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</si>
  <si>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</si>
  <si>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</si>
  <si>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</si>
  <si>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</si>
  <si>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</si>
  <si>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</si>
  <si>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</si>
  <si>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</si>
  <si>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</si>
  <si>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</si>
  <si>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</si>
  <si>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</si>
  <si>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</si>
  <si>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</si>
  <si>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</si>
  <si>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</si>
  <si>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</si>
  <si>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</si>
  <si>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</si>
  <si>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</si>
  <si>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</si>
  <si>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</si>
  <si>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</si>
  <si>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</si>
  <si>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</si>
  <si>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</si>
  <si>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</si>
  <si>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</si>
  <si>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</si>
  <si>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</si>
  <si>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</si>
  <si>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</si>
  <si>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</si>
  <si>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</si>
  <si>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</si>
  <si>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</si>
  <si>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</si>
  <si>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</si>
  <si>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</si>
  <si>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</si>
  <si>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</si>
  <si>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</si>
  <si>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</si>
  <si>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</si>
  <si>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</si>
  <si>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</si>
  <si>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</si>
  <si>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</si>
  <si>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</si>
  <si>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</si>
  <si>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</si>
  <si>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</si>
  <si>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</si>
  <si>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</si>
  <si>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</si>
  <si>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</si>
  <si>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</si>
  <si>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</si>
  <si>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</si>
  <si>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</si>
  <si>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</si>
  <si>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</si>
  <si>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</si>
  <si>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</si>
  <si>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</si>
  <si>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</si>
  <si>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</si>
  <si>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</si>
  <si>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</si>
  <si>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</si>
  <si>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</si>
  <si>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</si>
  <si>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</si>
  <si>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</si>
  <si>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</si>
  <si>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</si>
  <si>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</si>
  <si>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</si>
  <si>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</si>
  <si>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</si>
  <si>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</si>
  <si>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</si>
  <si>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</si>
  <si>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</si>
  <si>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</si>
  <si>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</si>
  <si>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</si>
  <si>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</si>
  <si>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</si>
  <si>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</si>
  <si>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</si>
  <si>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</si>
  <si>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</si>
  <si>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</si>
  <si>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</si>
  <si>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</si>
  <si>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</si>
  <si>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</si>
  <si>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</si>
  <si>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</si>
  <si>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</si>
  <si>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</si>
  <si>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</si>
  <si>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</si>
  <si>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</si>
  <si>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</si>
  <si>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</si>
  <si>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</si>
  <si>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</si>
  <si>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</si>
  <si>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</si>
  <si>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</si>
  <si>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</si>
  <si>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</si>
  <si>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</si>
  <si>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</si>
  <si>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</si>
  <si>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</si>
  <si>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</si>
  <si>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</si>
  <si>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</si>
  <si>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</si>
  <si>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</si>
  <si>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</si>
  <si>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</si>
  <si>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</si>
  <si>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</si>
  <si>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</si>
  <si>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</si>
  <si>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</si>
  <si>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</si>
  <si>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</si>
  <si>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</si>
  <si>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</si>
  <si>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</si>
  <si>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</si>
  <si>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</si>
  <si>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</si>
  <si>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</si>
  <si>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</si>
  <si>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</si>
  <si>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</si>
  <si>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</si>
  <si>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</si>
  <si>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</si>
  <si>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</si>
  <si>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</si>
  <si>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</si>
  <si>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</si>
  <si>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</si>
  <si>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</si>
  <si>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</si>
  <si>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</si>
  <si>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</si>
  <si>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</si>
  <si>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</si>
  <si>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</si>
  <si>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</si>
  <si>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</si>
  <si>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</si>
  <si>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</si>
  <si>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</si>
  <si>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</si>
  <si>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</si>
  <si>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</si>
  <si>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</si>
  <si>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</si>
  <si>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</si>
  <si>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</si>
  <si>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</si>
  <si>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</si>
  <si>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</si>
  <si>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</si>
  <si>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</si>
  <si>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</si>
  <si>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</si>
  <si>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</si>
  <si>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</si>
  <si>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</si>
  <si>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</si>
  <si>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</si>
  <si>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</si>
  <si>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</si>
  <si>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</si>
  <si>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</si>
  <si>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</si>
  <si>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</si>
  <si>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</si>
  <si>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</si>
  <si>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</si>
  <si>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</si>
  <si>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</si>
  <si>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</si>
  <si>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</si>
  <si>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</si>
  <si>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</si>
  <si>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</si>
  <si>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</si>
  <si>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</si>
  <si>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</si>
  <si>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</si>
  <si>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</si>
  <si>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</si>
  <si>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</si>
  <si>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</si>
  <si>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</si>
  <si>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</si>
  <si>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</si>
  <si>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</si>
  <si>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</si>
  <si>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</si>
  <si>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</si>
  <si>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</si>
  <si>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</si>
  <si>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</si>
  <si>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</si>
  <si>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</si>
  <si>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</si>
  <si>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</si>
  <si>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</si>
  <si>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</si>
  <si>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</si>
  <si>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</si>
  <si>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</si>
  <si>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</si>
  <si>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</si>
  <si>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</si>
  <si>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</si>
  <si>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</si>
  <si>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</si>
  <si>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</si>
  <si>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</si>
  <si>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</si>
  <si>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</si>
  <si>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</si>
  <si>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</si>
  <si>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</si>
  <si>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</si>
  <si>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</si>
  <si>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</si>
  <si>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</si>
  <si>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</si>
  <si>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</si>
  <si>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</si>
  <si>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</si>
  <si>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</si>
  <si>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</si>
  <si>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</si>
  <si>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</si>
  <si>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</si>
  <si>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</si>
  <si>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</si>
  <si>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</si>
  <si>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</si>
  <si>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</si>
  <si>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</si>
  <si>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</si>
  <si>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</si>
  <si>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</si>
  <si>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</si>
  <si>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</si>
  <si>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</si>
  <si>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</si>
  <si>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</si>
  <si>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</si>
  <si>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</si>
  <si>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</si>
  <si>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</si>
  <si>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</si>
  <si>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</si>
  <si>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</si>
  <si>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</si>
  <si>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</si>
  <si>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</si>
  <si>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</si>
  <si>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</si>
  <si>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</si>
  <si>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</si>
  <si>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</si>
  <si>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</si>
  <si>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</si>
  <si>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</si>
  <si>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</si>
  <si>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</si>
  <si>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</si>
  <si>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</si>
  <si>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</si>
  <si>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</si>
  <si>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</si>
  <si>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</si>
  <si>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</si>
  <si>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</si>
  <si>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</si>
  <si>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</si>
  <si>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</si>
  <si>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</si>
  <si>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</si>
  <si>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</si>
  <si>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</si>
  <si>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</si>
  <si>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</si>
  <si>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</si>
  <si>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</si>
  <si>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</si>
  <si>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</si>
  <si>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</si>
  <si>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</si>
  <si>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</si>
  <si>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</si>
  <si>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</si>
  <si>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</si>
  <si>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</si>
  <si>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</si>
  <si>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</si>
  <si>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</si>
  <si>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</si>
  <si>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</si>
  <si>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</si>
  <si>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</si>
  <si>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</si>
  <si>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</si>
  <si>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</si>
  <si>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</si>
  <si>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</si>
  <si>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</si>
  <si>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</si>
  <si>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</si>
  <si>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</si>
  <si>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</si>
  <si>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</si>
  <si>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</si>
  <si>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</si>
  <si>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</si>
  <si>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</si>
  <si>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</si>
  <si>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</si>
  <si>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</si>
  <si>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</si>
  <si>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</si>
  <si>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</si>
  <si>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</si>
  <si>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</si>
  <si>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</si>
  <si>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</si>
  <si>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</si>
  <si>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</si>
  <si>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</si>
  <si>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</si>
  <si>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</si>
  <si>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</si>
  <si>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</si>
  <si>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</si>
  <si>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</si>
  <si>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</si>
  <si>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</si>
  <si>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</si>
  <si>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</si>
  <si>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</si>
  <si>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</si>
  <si>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</si>
  <si>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</si>
  <si>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</si>
  <si>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</si>
  <si>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</si>
  <si>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</si>
  <si>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</si>
  <si>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</si>
  <si>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</si>
  <si>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</si>
  <si>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</si>
  <si>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</si>
  <si>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</si>
  <si>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</si>
  <si>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</si>
  <si>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</si>
  <si>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</si>
  <si>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</si>
  <si>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</si>
  <si>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</si>
  <si>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</si>
  <si>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</si>
  <si>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</si>
  <si>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</si>
  <si>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</si>
  <si>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</si>
  <si>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</si>
  <si>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</si>
  <si>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</si>
  <si>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</si>
  <si>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</si>
  <si>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</si>
  <si>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</si>
  <si>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</si>
  <si>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</si>
  <si>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</si>
  <si>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</si>
  <si>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</si>
  <si>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</si>
  <si>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</si>
  <si>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</si>
  <si>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</si>
  <si>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</si>
  <si>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</si>
  <si>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</si>
  <si>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</si>
  <si>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</si>
  <si>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</si>
  <si>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</si>
  <si>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</si>
  <si>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</si>
  <si>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</si>
  <si>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</si>
  <si>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</si>
  <si>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</si>
  <si>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</si>
  <si>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</si>
  <si>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</si>
  <si>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</si>
  <si>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</si>
  <si>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</si>
  <si>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</si>
  <si>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</si>
  <si>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</si>
  <si>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</si>
  <si>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</si>
  <si>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</si>
  <si>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</si>
  <si>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</si>
  <si>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</si>
  <si>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</si>
  <si>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</si>
  <si>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</si>
  <si>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</si>
  <si>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</si>
  <si>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</si>
  <si>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</si>
  <si>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</si>
  <si>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</si>
  <si>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</si>
  <si>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</si>
  <si>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</si>
  <si>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</si>
  <si>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</si>
  <si>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</si>
  <si>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</si>
  <si>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</si>
  <si>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</si>
  <si>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</si>
  <si>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</si>
  <si>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</si>
  <si>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</si>
  <si>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</si>
  <si>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</si>
  <si>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</si>
  <si>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</si>
  <si>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</si>
  <si>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</si>
  <si>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</si>
  <si>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</si>
  <si>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</si>
  <si>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</si>
  <si>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</si>
  <si>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</si>
  <si>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</si>
  <si>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</si>
  <si>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</si>
  <si>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</si>
  <si>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</si>
  <si>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</si>
  <si>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</si>
  <si>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</si>
  <si>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</si>
  <si>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</si>
  <si>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</si>
  <si>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</si>
  <si>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</si>
  <si>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</si>
  <si>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</si>
  <si>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</si>
  <si>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</si>
  <si>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</si>
  <si>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</si>
  <si>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</si>
  <si>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</si>
  <si>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</si>
  <si>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</si>
  <si>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</si>
  <si>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</si>
  <si>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</si>
  <si>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</si>
  <si>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</si>
  <si>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</si>
  <si>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</si>
  <si>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</si>
  <si>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</si>
  <si>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</si>
  <si>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</si>
  <si>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</si>
  <si>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</si>
  <si>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</si>
  <si>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</si>
  <si>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</si>
  <si>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</si>
  <si>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</si>
  <si>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</si>
  <si>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</si>
  <si>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</si>
  <si>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</si>
  <si>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</si>
  <si>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</si>
  <si>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</si>
  <si>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</si>
  <si>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</si>
  <si>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</si>
  <si>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</si>
  <si>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</si>
  <si>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</si>
  <si>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</si>
  <si>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</si>
  <si>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</si>
  <si>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</si>
  <si>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</si>
  <si>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</si>
  <si>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</si>
  <si>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</si>
  <si>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</si>
  <si>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</si>
  <si>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</si>
  <si>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</si>
  <si>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</si>
  <si>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</si>
  <si>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</si>
  <si>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</si>
  <si>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</si>
  <si>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</si>
  <si>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</si>
  <si>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</si>
  <si>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</si>
  <si>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</si>
  <si>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</si>
  <si>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</si>
  <si>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</si>
  <si>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</si>
  <si>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</si>
  <si>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</si>
  <si>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</si>
  <si>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</si>
  <si>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</si>
  <si>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</si>
  <si>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</si>
  <si>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</si>
  <si>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</si>
  <si>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</si>
  <si>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</si>
  <si>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</si>
  <si>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</si>
  <si>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</si>
  <si>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</si>
  <si>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</si>
  <si>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</si>
  <si>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</si>
  <si>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</si>
  <si>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</si>
  <si>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</si>
  <si>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</si>
  <si>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</si>
  <si>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</si>
  <si>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</si>
  <si>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</si>
  <si>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</si>
  <si>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</si>
  <si>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</si>
  <si>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</si>
  <si>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</si>
  <si>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</si>
  <si>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</si>
  <si>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</si>
  <si>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</si>
  <si>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</si>
  <si>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</si>
  <si>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</si>
  <si>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</si>
  <si>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</si>
  <si>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</si>
  <si>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</si>
  <si>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</si>
  <si>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</si>
  <si>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</si>
  <si>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</si>
  <si>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</si>
  <si>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</si>
  <si>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</si>
  <si>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</si>
  <si>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</si>
  <si>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</si>
  <si>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</si>
  <si>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</si>
  <si>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</si>
  <si>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</si>
  <si>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</si>
  <si>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</si>
  <si>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</si>
  <si>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</si>
  <si>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</si>
  <si>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</si>
  <si>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</si>
  <si>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</si>
  <si>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</si>
  <si>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</si>
  <si>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</si>
  <si>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</si>
  <si>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</si>
  <si>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</si>
  <si>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</si>
  <si>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</si>
  <si>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</si>
  <si>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</si>
  <si>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</si>
  <si>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</si>
  <si>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</si>
  <si>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</si>
  <si>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</si>
  <si>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</si>
  <si>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</si>
  <si>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</si>
  <si>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</si>
  <si>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</si>
  <si>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</si>
  <si>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</si>
  <si>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</si>
  <si>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</si>
  <si>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</si>
  <si>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</si>
  <si>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</si>
  <si>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</si>
  <si>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</si>
  <si>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</si>
  <si>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</si>
  <si>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</si>
  <si>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</si>
  <si>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</si>
  <si>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</si>
  <si>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</si>
  <si>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</si>
  <si>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</si>
  <si>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</si>
  <si>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</si>
  <si>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</si>
  <si>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</si>
  <si>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</si>
  <si>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</si>
  <si>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</si>
  <si>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</si>
  <si>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</si>
  <si>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</si>
  <si>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</si>
  <si>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</si>
  <si>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</si>
  <si>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</si>
  <si>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</si>
  <si>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</si>
  <si>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</si>
  <si>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</si>
  <si>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</si>
  <si>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</si>
  <si>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</si>
  <si>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</si>
  <si>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</si>
  <si>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</si>
  <si>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</si>
  <si>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</si>
  <si>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</si>
  <si>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</si>
  <si>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</si>
  <si>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</si>
  <si>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</si>
  <si>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</si>
  <si>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</si>
  <si>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</si>
  <si>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</si>
  <si>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</si>
  <si>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</si>
  <si>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</si>
  <si>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</si>
  <si>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</si>
  <si>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</si>
  <si>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</si>
  <si>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</si>
  <si>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</si>
  <si>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</si>
  <si>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</si>
  <si>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</si>
  <si>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</si>
  <si>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</si>
  <si>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</si>
  <si>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</si>
  <si>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</si>
  <si>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</si>
  <si>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</si>
  <si>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</si>
  <si>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</si>
  <si>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</si>
  <si>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</si>
  <si>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</si>
  <si>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</si>
  <si>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</si>
  <si>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</si>
  <si>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</si>
  <si>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</si>
  <si>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</si>
  <si>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</si>
  <si>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</si>
  <si>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</si>
  <si>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</si>
  <si>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</si>
  <si>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</si>
  <si>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</si>
  <si>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</si>
  <si>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</si>
  <si>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</si>
  <si>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</si>
  <si>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</si>
  <si>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</si>
  <si>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</si>
  <si>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</si>
  <si>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</si>
  <si>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</si>
  <si>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</si>
  <si>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</si>
  <si>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</si>
  <si>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</si>
  <si>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</si>
  <si>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</si>
  <si>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</si>
  <si>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</si>
  <si>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</si>
  <si>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</si>
  <si>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</si>
  <si>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</si>
  <si>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</si>
  <si>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</si>
  <si>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</si>
  <si>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</si>
  <si>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</si>
  <si>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</si>
  <si>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</si>
  <si>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</si>
  <si>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</si>
  <si>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</si>
  <si>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</si>
  <si>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</si>
  <si>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</si>
  <si>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</si>
  <si>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</si>
  <si>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</si>
  <si>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</si>
  <si>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</si>
  <si>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</si>
  <si>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</si>
  <si>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</si>
  <si>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</si>
  <si>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</si>
  <si>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</si>
  <si>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</si>
  <si>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</si>
  <si>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</si>
  <si>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</si>
  <si>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</si>
  <si>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</si>
  <si>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</si>
  <si>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</si>
  <si>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</si>
  <si>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</si>
  <si>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</si>
  <si>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</si>
  <si>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</si>
  <si>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</si>
  <si>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</si>
  <si>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</si>
  <si>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</si>
  <si>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</si>
  <si>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</si>
  <si>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</si>
  <si>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</si>
  <si>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</si>
  <si>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</si>
  <si>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</si>
  <si>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</si>
  <si>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</si>
  <si>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</si>
  <si>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</si>
  <si>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</si>
  <si>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</si>
  <si>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</si>
  <si>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</si>
  <si>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</si>
  <si>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</si>
  <si>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</si>
  <si>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</si>
  <si>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</si>
  <si>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</si>
  <si>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</si>
  <si>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</si>
  <si>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</si>
  <si>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</si>
  <si>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</si>
  <si>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</si>
  <si>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</si>
  <si>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</si>
  <si>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</si>
  <si>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</si>
  <si>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</si>
  <si>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</si>
  <si>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</si>
  <si>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</si>
  <si>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</si>
  <si>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</si>
  <si>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</si>
  <si>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</si>
  <si>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</si>
  <si>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</si>
  <si>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</si>
  <si>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</si>
  <si>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</si>
  <si>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</si>
  <si>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</si>
  <si>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</si>
  <si>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</si>
  <si>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</si>
  <si>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</si>
  <si>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</si>
  <si>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</si>
  <si>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</si>
  <si>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</si>
  <si>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</si>
  <si>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</si>
  <si>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</si>
  <si>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</si>
  <si>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</si>
  <si>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</si>
  <si>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</si>
  <si>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</si>
  <si>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</si>
  <si>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</si>
  <si>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</si>
  <si>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</si>
  <si>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</si>
  <si>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</si>
  <si>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</si>
  <si>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</si>
  <si>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</si>
  <si>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</si>
  <si>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</si>
  <si>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</si>
  <si>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</si>
  <si>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</si>
  <si>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</si>
  <si>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</si>
  <si>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</si>
  <si>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</si>
  <si>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</si>
  <si>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</si>
  <si>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</si>
  <si>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</si>
  <si>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</si>
  <si>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</si>
  <si>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</si>
  <si>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</si>
  <si>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</si>
  <si>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</si>
  <si>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</si>
  <si>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</si>
  <si>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</si>
  <si>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</si>
  <si>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</si>
  <si>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</si>
  <si>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</si>
  <si>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</si>
  <si>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</si>
  <si>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</si>
  <si>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</si>
  <si>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</si>
  <si>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</si>
  <si>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</si>
  <si>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</si>
  <si>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</si>
  <si>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</si>
  <si>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</si>
  <si>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</si>
  <si>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</si>
  <si>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</si>
  <si>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</si>
  <si>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</si>
  <si>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</si>
  <si>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</si>
  <si>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</si>
  <si>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</si>
  <si>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</si>
  <si>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</si>
  <si>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</si>
  <si>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</si>
  <si>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</si>
  <si>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</si>
  <si>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</si>
  <si>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</si>
  <si>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</si>
  <si>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</si>
  <si>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</si>
  <si>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</si>
  <si>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</si>
  <si>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</si>
  <si>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</si>
  <si>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</si>
  <si>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</si>
  <si>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</si>
  <si>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</si>
  <si>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</si>
  <si>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</si>
  <si>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</si>
  <si>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</si>
  <si>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</si>
  <si>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</si>
  <si>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</si>
  <si>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</si>
  <si>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</si>
  <si>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</si>
  <si>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</si>
  <si>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</si>
  <si>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</si>
  <si>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</si>
  <si>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</si>
  <si>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</si>
  <si>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</si>
  <si>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</si>
  <si>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</si>
  <si>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</si>
  <si>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</si>
  <si>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</si>
  <si>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</si>
  <si>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</si>
  <si>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</si>
  <si>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</si>
  <si>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</si>
  <si>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</si>
  <si>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</si>
  <si>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</si>
  <si>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</si>
  <si>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</si>
  <si>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</si>
  <si>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</si>
  <si>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</si>
  <si>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</si>
  <si>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</si>
  <si>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</si>
  <si>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</si>
  <si>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</si>
  <si>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</si>
  <si>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</si>
  <si>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</si>
  <si>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</si>
  <si>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</si>
  <si>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</si>
  <si>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</si>
  <si>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</si>
  <si>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</si>
  <si>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</si>
  <si>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</si>
  <si>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</si>
  <si>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</si>
  <si>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</si>
  <si>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</si>
  <si>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</si>
  <si>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</si>
  <si>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</si>
  <si>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</si>
  <si>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</si>
  <si>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</si>
  <si>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</si>
  <si>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</si>
  <si>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</si>
  <si>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</si>
  <si>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</si>
  <si>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</si>
  <si>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</si>
  <si>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</si>
  <si>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</si>
  <si>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</si>
  <si>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</si>
  <si>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</si>
  <si>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</si>
  <si>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</si>
  <si>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</si>
  <si>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</si>
  <si>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</si>
  <si>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</si>
  <si>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</si>
  <si>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</si>
  <si>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</si>
  <si>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</si>
  <si>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</si>
  <si>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</si>
  <si>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</si>
  <si>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</si>
  <si>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</si>
  <si>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</si>
  <si>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</si>
  <si>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</si>
  <si>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</si>
  <si>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</si>
  <si>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</si>
  <si>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</si>
  <si>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</si>
  <si>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</si>
  <si>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</si>
  <si>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</si>
  <si>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</si>
  <si>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</si>
  <si>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</si>
  <si>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</si>
  <si>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</si>
  <si>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</si>
  <si>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</si>
  <si>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</si>
  <si>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</si>
  <si>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</si>
  <si>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</si>
  <si>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</si>
  <si>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</si>
  <si>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</si>
  <si>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</si>
  <si>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</si>
  <si>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</si>
  <si>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</si>
  <si>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</si>
  <si>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</si>
  <si>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</si>
  <si>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</si>
  <si>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</si>
  <si>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</si>
  <si>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</si>
  <si>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</si>
  <si>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</si>
  <si>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</si>
  <si>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</si>
  <si>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</si>
  <si>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</si>
  <si>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</si>
  <si>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</si>
  <si>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</si>
  <si>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</si>
  <si>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</si>
  <si>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</si>
  <si>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</si>
  <si>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</si>
  <si>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</si>
  <si>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</si>
  <si>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</si>
  <si>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</si>
  <si>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</si>
  <si>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</si>
  <si>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</si>
  <si>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</si>
  <si>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</si>
  <si>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</si>
  <si>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</si>
  <si>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</si>
  <si>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</si>
  <si>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</si>
  <si>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</si>
  <si>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</si>
  <si>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</si>
  <si>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</si>
  <si>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</si>
  <si>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</si>
  <si>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</si>
  <si>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</si>
  <si>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</si>
  <si>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</si>
  <si>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</si>
  <si>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</si>
  <si>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</si>
  <si>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</si>
  <si>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</si>
  <si>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</si>
  <si>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</si>
  <si>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</si>
  <si>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</si>
  <si>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</si>
  <si>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</si>
  <si>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</si>
  <si>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</si>
  <si>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</si>
  <si>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</si>
  <si>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</si>
  <si>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</si>
  <si>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</si>
  <si>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</si>
  <si>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</si>
  <si>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</si>
  <si>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</si>
  <si>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</si>
  <si>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</si>
  <si>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</si>
  <si>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</si>
  <si>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</si>
  <si>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</si>
  <si>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</si>
  <si>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</si>
  <si>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</si>
  <si>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</si>
  <si>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</si>
  <si>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</si>
  <si>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</si>
  <si>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</si>
  <si>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</si>
  <si>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</si>
  <si>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</si>
  <si>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</si>
  <si>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</si>
  <si>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</si>
  <si>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</si>
  <si>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</si>
  <si>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</si>
  <si>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</si>
  <si>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</si>
  <si>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</si>
  <si>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</si>
  <si>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</si>
  <si>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</si>
  <si>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</si>
  <si>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</si>
  <si>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</si>
  <si>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</si>
  <si>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</si>
  <si>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</si>
  <si>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</si>
  <si>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</si>
  <si>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</si>
  <si>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</si>
  <si>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</si>
  <si>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</si>
  <si>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</si>
  <si>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</si>
  <si>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</si>
  <si>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</si>
  <si>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</si>
  <si>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</si>
  <si>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</si>
  <si>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</si>
  <si>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</si>
  <si>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</si>
  <si>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</si>
  <si>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</si>
  <si>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</si>
  <si>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</si>
  <si>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</si>
  <si>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</si>
  <si>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</si>
  <si>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</si>
  <si>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</si>
  <si>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</si>
  <si>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</si>
  <si>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</si>
  <si>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</si>
  <si>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</si>
  <si>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</si>
  <si>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</si>
  <si>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</si>
  <si>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</si>
  <si>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</si>
  <si>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</si>
  <si>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</si>
  <si>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</si>
  <si>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</si>
  <si>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</si>
  <si>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</si>
  <si>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</si>
  <si>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</si>
  <si>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</si>
  <si>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</si>
  <si>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</si>
  <si>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</si>
  <si>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</si>
  <si>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</si>
  <si>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</si>
  <si>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</si>
  <si>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</si>
  <si>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</si>
  <si>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</si>
  <si>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</si>
  <si>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</si>
  <si>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</si>
  <si>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</si>
  <si>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</si>
  <si>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</si>
  <si>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</si>
  <si>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</si>
  <si>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</si>
  <si>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</si>
  <si>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</si>
  <si>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</si>
  <si>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</si>
  <si>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</si>
  <si>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</si>
  <si>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</si>
  <si>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</si>
  <si>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</si>
  <si>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</si>
  <si>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</si>
  <si>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</si>
  <si>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</si>
  <si>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</si>
  <si>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</si>
  <si>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</si>
  <si>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</si>
  <si>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</si>
  <si>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</si>
  <si>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</si>
  <si>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</si>
  <si>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</si>
  <si>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</si>
  <si>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</si>
  <si>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</si>
  <si>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</si>
  <si>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</si>
  <si>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</si>
  <si>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</si>
  <si>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</si>
  <si>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</si>
  <si>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</si>
  <si>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</si>
  <si>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</si>
  <si>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</si>
  <si>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</si>
  <si>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</si>
  <si>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</si>
  <si>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</si>
  <si>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</si>
  <si>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</si>
  <si>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</si>
  <si>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</si>
  <si>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</si>
  <si>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</si>
  <si>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</si>
  <si>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</si>
  <si>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</si>
  <si>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</si>
  <si>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</si>
  <si>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</si>
  <si>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</si>
  <si>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</si>
  <si>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</si>
  <si>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</si>
  <si>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</si>
  <si>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</si>
  <si>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</si>
  <si>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</si>
  <si>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</si>
  <si>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</si>
  <si>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</si>
  <si>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</si>
  <si>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</si>
  <si>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</si>
  <si>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</si>
  <si>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</si>
  <si>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</si>
  <si>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</si>
  <si>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</si>
  <si>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</si>
  <si>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</si>
  <si>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</si>
  <si>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</si>
  <si>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</si>
  <si>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</si>
  <si>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</si>
  <si>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</si>
  <si>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</si>
  <si>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</si>
  <si>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</si>
  <si>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</si>
  <si>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</si>
  <si>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</si>
  <si>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</si>
  <si>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</si>
  <si>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</si>
  <si>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</si>
  <si>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</si>
  <si>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</si>
  <si>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</si>
  <si>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</si>
  <si>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</si>
  <si>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</si>
  <si>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</si>
  <si>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</si>
  <si>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</si>
  <si>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</si>
  <si>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</si>
  <si>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</si>
  <si>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</si>
  <si>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</si>
  <si>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</si>
  <si>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</si>
  <si>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</si>
  <si>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</si>
  <si>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</si>
  <si>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</si>
  <si>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</si>
  <si>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</si>
  <si>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</si>
  <si>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</si>
  <si>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</si>
  <si>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</si>
  <si>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</si>
  <si>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</si>
  <si>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</si>
  <si>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</si>
  <si>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</si>
  <si>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</si>
  <si>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</si>
  <si>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</si>
  <si>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</si>
  <si>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</si>
  <si>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</si>
  <si>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</si>
  <si>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</si>
  <si>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</si>
  <si>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</si>
  <si>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</si>
  <si>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</si>
  <si>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</si>
  <si>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</si>
  <si>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</si>
  <si>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</si>
  <si>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</si>
  <si>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</si>
  <si>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</si>
  <si>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</si>
  <si>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</si>
  <si>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</si>
  <si>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</si>
  <si>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</si>
  <si>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</si>
  <si>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</si>
  <si>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</si>
  <si>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</si>
  <si>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</si>
  <si>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</si>
  <si>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</si>
  <si>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</si>
  <si>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</si>
  <si>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</si>
  <si>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</si>
  <si>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</si>
  <si>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</si>
  <si>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</si>
  <si>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</si>
  <si>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</si>
  <si>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</si>
  <si>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</si>
  <si>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</si>
  <si>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</si>
  <si>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</si>
  <si>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</si>
  <si>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</si>
  <si>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</si>
  <si>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</si>
  <si>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</si>
  <si>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</si>
  <si>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</si>
  <si>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</si>
  <si>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</si>
  <si>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</si>
  <si>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</si>
  <si>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</si>
  <si>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</si>
  <si>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</si>
  <si>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</si>
  <si>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</si>
  <si>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</si>
  <si>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</si>
  <si>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</si>
  <si>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</si>
  <si>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</si>
  <si>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</si>
  <si>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</si>
  <si>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</si>
  <si>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</si>
  <si>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</si>
  <si>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</si>
  <si>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</si>
  <si>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</si>
  <si>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</si>
  <si>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</si>
  <si>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</si>
  <si>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</si>
  <si>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</si>
  <si>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</si>
  <si>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</si>
  <si>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</si>
  <si>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</si>
  <si>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</si>
  <si>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</si>
  <si>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</si>
  <si>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</si>
  <si>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</si>
  <si>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</si>
  <si>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</si>
  <si>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</si>
  <si>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</si>
  <si>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</si>
  <si>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</si>
  <si>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</si>
  <si>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</si>
  <si>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</si>
  <si>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</si>
  <si>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</si>
  <si>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</si>
  <si>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</si>
  <si>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</si>
  <si>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</si>
  <si>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</si>
  <si>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</si>
  <si>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</si>
  <si>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</si>
  <si>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</si>
  <si>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</si>
  <si>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</si>
  <si>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</si>
  <si>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</si>
  <si>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</si>
  <si>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</si>
  <si>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</si>
  <si>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</si>
  <si>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</si>
  <si>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</si>
  <si>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</si>
  <si>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</si>
  <si>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</si>
  <si>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</si>
  <si>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</si>
  <si>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</si>
  <si>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</si>
  <si>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</si>
  <si>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</si>
  <si>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</si>
  <si>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</si>
  <si>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</si>
  <si>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</si>
  <si>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</si>
  <si>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</si>
  <si>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</si>
  <si>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</si>
  <si>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</si>
  <si>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</si>
  <si>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</si>
  <si>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</si>
  <si>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</si>
  <si>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</si>
  <si>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</si>
  <si>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</si>
  <si>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</si>
  <si>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</si>
  <si>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</si>
  <si>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</si>
  <si>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</si>
  <si>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</si>
  <si>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</si>
  <si>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</si>
  <si>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</si>
  <si>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</si>
  <si>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</si>
  <si>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</si>
  <si>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</si>
  <si>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</si>
  <si>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</si>
  <si>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</si>
  <si>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</si>
  <si>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</si>
  <si>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</si>
  <si>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</si>
  <si>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</si>
  <si>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</si>
  <si>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</si>
  <si>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</si>
  <si>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</si>
  <si>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</si>
  <si>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</si>
  <si>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</si>
  <si>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</si>
  <si>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</si>
  <si>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</si>
  <si>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</si>
  <si>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</si>
  <si>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</si>
  <si>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</si>
  <si>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</si>
  <si>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</si>
  <si>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</si>
  <si>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</si>
  <si>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</si>
  <si>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</si>
  <si>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</si>
  <si>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</si>
  <si>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</si>
  <si>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</si>
  <si>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</si>
  <si>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</si>
  <si>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</si>
  <si>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</si>
  <si>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</si>
  <si>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</si>
  <si>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</si>
  <si>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</si>
  <si>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</si>
  <si>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</si>
  <si>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</si>
  <si>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</si>
  <si>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</si>
  <si>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</si>
  <si>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</si>
  <si>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</si>
  <si>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</si>
  <si>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</si>
  <si>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</si>
  <si>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</si>
  <si>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</si>
  <si>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</si>
  <si>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</si>
  <si>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</si>
  <si>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</si>
  <si>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</si>
  <si>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</si>
  <si>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</si>
  <si>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</si>
  <si>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</si>
  <si>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</si>
  <si>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</si>
  <si>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</si>
  <si>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</si>
  <si>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</si>
  <si>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</si>
  <si>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</si>
  <si>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</si>
  <si>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</si>
  <si>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</si>
  <si>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</si>
  <si>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</si>
  <si>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</si>
  <si>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</si>
  <si>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</si>
  <si>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</si>
  <si>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</si>
  <si>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</si>
  <si>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</si>
  <si>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</si>
  <si>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</si>
  <si>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</si>
  <si>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</si>
  <si>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</si>
  <si>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</si>
  <si>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</si>
  <si>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</si>
  <si>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</si>
  <si>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</si>
  <si>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</si>
  <si>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</si>
  <si>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</si>
  <si>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</si>
  <si>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</si>
  <si>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</si>
  <si>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</si>
  <si>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</si>
  <si>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</si>
  <si>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</si>
  <si>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</si>
  <si>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</si>
  <si>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</si>
  <si>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</si>
  <si>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</si>
  <si>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</si>
  <si>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</si>
  <si>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</si>
  <si>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</si>
  <si>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</si>
  <si>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</si>
  <si>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</si>
  <si>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</si>
  <si>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</si>
  <si>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</si>
  <si>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</si>
  <si>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</si>
  <si>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</si>
  <si>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</si>
  <si>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</si>
  <si>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</si>
  <si>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</si>
  <si>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</si>
  <si>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</si>
  <si>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</si>
  <si>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</si>
  <si>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</si>
  <si>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</si>
  <si>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</si>
  <si>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</si>
  <si>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</si>
  <si>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</si>
  <si>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</si>
  <si>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</si>
  <si>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</si>
  <si>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</si>
  <si>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</si>
  <si>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</si>
  <si>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</si>
  <si>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</si>
  <si>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</si>
  <si>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</si>
  <si>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</si>
  <si>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</si>
  <si>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</si>
  <si>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</si>
  <si>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</si>
  <si>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</si>
  <si>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</si>
  <si>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</si>
  <si>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</si>
  <si>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</si>
  <si>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</si>
  <si>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</si>
  <si>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</si>
  <si>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</si>
  <si>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</si>
  <si>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</si>
  <si>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</si>
  <si>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</si>
  <si>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</si>
  <si>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</si>
  <si>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</si>
  <si>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</si>
  <si>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</si>
  <si>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</si>
  <si>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</si>
  <si>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</si>
  <si>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</si>
  <si>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</si>
  <si>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</si>
  <si>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</si>
  <si>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</si>
  <si>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</si>
  <si>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</si>
  <si>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</si>
  <si>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</si>
  <si>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</si>
  <si>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</si>
  <si>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</si>
  <si>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</si>
  <si>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</si>
  <si>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</si>
  <si>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</si>
  <si>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</si>
  <si>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</si>
  <si>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</si>
  <si>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</si>
  <si>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</si>
  <si>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</si>
  <si>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</si>
  <si>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</si>
  <si>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</si>
  <si>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</si>
  <si>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</si>
  <si>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</si>
  <si>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</si>
  <si>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</si>
  <si>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</si>
  <si>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</si>
  <si>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</si>
  <si>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</si>
  <si>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</si>
  <si>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</si>
  <si>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</si>
  <si>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</si>
  <si>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</si>
  <si>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</si>
  <si>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</si>
  <si>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</si>
  <si>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</si>
  <si>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</si>
  <si>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</si>
  <si>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</si>
  <si>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</si>
  <si>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</si>
  <si>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</si>
  <si>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</si>
  <si>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</si>
  <si>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</si>
  <si>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</si>
  <si>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</si>
  <si>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</si>
  <si>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</si>
  <si>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</si>
  <si>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</si>
  <si>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</si>
  <si>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</si>
  <si>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</si>
  <si>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</si>
  <si>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</si>
  <si>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</si>
  <si>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</si>
  <si>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</si>
  <si>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</si>
  <si>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</si>
  <si>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</si>
  <si>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</si>
  <si>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</si>
  <si>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</si>
  <si>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</si>
  <si>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</si>
  <si>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</si>
  <si>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</si>
  <si>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</si>
  <si>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</si>
  <si>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</si>
  <si>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</si>
  <si>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</si>
  <si>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</si>
  <si>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</si>
  <si>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</si>
  <si>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</si>
  <si>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</si>
  <si>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</si>
  <si>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</si>
  <si>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</si>
  <si>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</si>
  <si>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</si>
  <si>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</si>
  <si>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</si>
  <si>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</si>
  <si>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</si>
  <si>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</si>
  <si>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</si>
  <si>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</si>
  <si>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</si>
  <si>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</si>
  <si>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</si>
  <si>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</si>
  <si>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</si>
  <si>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</si>
  <si>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</si>
  <si>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</si>
  <si>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</si>
  <si>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</si>
  <si>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</si>
  <si>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</si>
  <si>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</si>
  <si>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</si>
  <si>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</si>
  <si>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</si>
  <si>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</si>
  <si>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</si>
  <si>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</si>
  <si>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</si>
  <si>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</si>
  <si>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</si>
  <si>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</si>
  <si>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</si>
  <si>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</si>
  <si>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</si>
  <si>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</si>
  <si>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</si>
  <si>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</si>
  <si>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</si>
  <si>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</si>
  <si>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</si>
  <si>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</si>
  <si>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</si>
  <si>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</si>
  <si>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</si>
  <si>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</si>
  <si>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</si>
  <si>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</si>
  <si>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</si>
  <si>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</si>
  <si>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</si>
  <si>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</si>
  <si>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</si>
  <si>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</si>
  <si>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</si>
  <si>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</si>
  <si>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</si>
  <si>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</si>
  <si>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</si>
  <si>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</si>
  <si>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</si>
  <si>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</si>
  <si>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</si>
  <si>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</si>
  <si>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</si>
  <si>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</si>
  <si>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</si>
  <si>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</si>
  <si>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</si>
  <si>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</si>
  <si>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</si>
  <si>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</si>
  <si>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</si>
  <si>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</si>
  <si>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</si>
  <si>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</si>
  <si>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</si>
  <si>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</si>
  <si>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</si>
  <si>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</si>
  <si>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</si>
  <si>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</si>
  <si>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</si>
  <si>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</si>
  <si>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</si>
  <si>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</si>
  <si>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</si>
  <si>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</si>
  <si>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</si>
  <si>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</si>
  <si>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</si>
  <si>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</si>
  <si>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</si>
  <si>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</si>
  <si>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</si>
  <si>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</si>
  <si>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</si>
  <si>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</si>
  <si>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</si>
  <si>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</si>
  <si>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</si>
  <si>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</si>
  <si>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</si>
  <si>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</si>
  <si>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</si>
  <si>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</si>
  <si>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</si>
  <si>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</si>
  <si>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</si>
  <si>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</si>
  <si>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</si>
  <si>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</si>
  <si>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</si>
  <si>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</si>
  <si>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</si>
  <si>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</si>
  <si>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</si>
  <si>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</si>
  <si>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</si>
  <si>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</si>
  <si>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</si>
  <si>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</si>
  <si>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</si>
  <si>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</si>
  <si>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</si>
  <si>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</si>
  <si>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</si>
  <si>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</si>
  <si>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</si>
  <si>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</si>
  <si>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</si>
  <si>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</si>
  <si>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</si>
  <si>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</si>
  <si>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</si>
  <si>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</si>
  <si>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</si>
  <si>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</si>
  <si>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</si>
  <si>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</si>
  <si>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</si>
  <si>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</si>
  <si>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</si>
  <si>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</si>
  <si>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</si>
  <si>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</si>
  <si>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</si>
  <si>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</si>
  <si>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</si>
  <si>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</si>
  <si>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</si>
  <si>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</si>
  <si>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</si>
  <si>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</si>
  <si>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</si>
  <si>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</si>
  <si>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</si>
  <si>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</si>
  <si>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</si>
  <si>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</si>
  <si>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</si>
  <si>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</si>
  <si>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</si>
  <si>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</si>
  <si>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</si>
  <si>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</si>
  <si>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</si>
  <si>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</si>
  <si>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</si>
  <si>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</si>
  <si>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</si>
  <si>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</si>
  <si>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</si>
  <si>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</si>
  <si>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</si>
  <si>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</si>
  <si>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</si>
  <si>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</si>
  <si>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</si>
  <si>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</si>
  <si>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</si>
  <si>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</si>
  <si>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</si>
  <si>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</si>
  <si>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</si>
  <si>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</si>
  <si>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</si>
  <si>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</si>
  <si>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</si>
  <si>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</si>
  <si>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</si>
  <si>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</si>
  <si>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</si>
  <si>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</si>
  <si>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</si>
  <si>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</si>
  <si>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</si>
  <si>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</si>
  <si>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</si>
  <si>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</si>
  <si>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</si>
  <si>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</si>
  <si>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</si>
  <si>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</si>
  <si>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</si>
  <si>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</si>
  <si>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</si>
  <si>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</si>
  <si>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</si>
  <si>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</si>
  <si>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</si>
  <si>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</si>
  <si>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</si>
  <si>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</si>
  <si>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</si>
  <si>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</si>
  <si>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</si>
  <si>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</si>
  <si>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</si>
  <si>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</si>
  <si>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</si>
  <si>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</si>
  <si>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</si>
  <si>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</si>
  <si>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</si>
  <si>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</si>
  <si>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</si>
  <si>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</si>
  <si>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</si>
  <si>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</si>
  <si>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</si>
  <si>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</si>
  <si>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</si>
  <si>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</si>
  <si>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</si>
  <si>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</si>
  <si>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</si>
  <si>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</si>
  <si>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</si>
  <si>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</si>
  <si>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</si>
  <si>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</si>
  <si>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</si>
  <si>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</si>
  <si>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</si>
  <si>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</si>
  <si>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</si>
  <si>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</si>
  <si>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</si>
  <si>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</si>
  <si>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</si>
  <si>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</si>
  <si>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</si>
  <si>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</si>
  <si>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</si>
  <si>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</si>
  <si>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</si>
  <si>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</si>
  <si>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</si>
  <si>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</si>
  <si>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</si>
  <si>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</si>
  <si>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</si>
  <si>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</si>
  <si>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</si>
  <si>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</si>
  <si>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</si>
  <si>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</si>
  <si>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</si>
  <si>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</si>
  <si>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</si>
  <si>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</si>
  <si>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</si>
  <si>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</si>
  <si>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</si>
  <si>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</si>
  <si>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</si>
  <si>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</si>
  <si>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</si>
  <si>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</si>
  <si>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</si>
  <si>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</si>
  <si>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</si>
  <si>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</si>
  <si>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</si>
  <si>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</si>
  <si>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</si>
  <si>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</si>
  <si>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</si>
  <si>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</si>
  <si>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</si>
  <si>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</si>
  <si>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</si>
  <si>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</si>
  <si>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</si>
  <si>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</si>
  <si>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</si>
  <si>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</si>
  <si>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</si>
  <si>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</si>
  <si>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</si>
  <si>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</si>
  <si>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</si>
  <si>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</si>
  <si>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</si>
  <si>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</si>
  <si>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</si>
  <si>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</si>
  <si>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</si>
  <si>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</si>
  <si>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</si>
  <si>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</si>
  <si>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</si>
  <si>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</si>
  <si>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</si>
  <si>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</si>
  <si>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</si>
  <si>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</si>
  <si>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</si>
  <si>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</si>
  <si>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</si>
  <si>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</si>
  <si>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</si>
  <si>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</si>
  <si>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</si>
  <si>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</si>
  <si>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</si>
  <si>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</si>
  <si>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</si>
  <si>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</si>
  <si>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</si>
  <si>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</si>
  <si>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</si>
  <si>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</si>
  <si>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</si>
  <si>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</si>
  <si>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</si>
  <si>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</si>
  <si>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</si>
  <si>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</si>
  <si>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</si>
  <si>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</si>
  <si>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</si>
  <si>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</si>
  <si>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</si>
  <si>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</si>
  <si>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</si>
  <si>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</si>
  <si>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</si>
  <si>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</si>
  <si>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</si>
  <si>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</si>
  <si>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</si>
  <si>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</si>
  <si>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</si>
  <si>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</si>
  <si>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</si>
  <si>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</si>
  <si>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</si>
  <si>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</si>
  <si>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</si>
  <si>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</si>
  <si>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</si>
  <si>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</si>
  <si>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</si>
  <si>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</si>
  <si>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</si>
  <si>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</si>
  <si>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</si>
  <si>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</si>
  <si>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</si>
  <si>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</si>
  <si>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</si>
  <si>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</si>
  <si>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</si>
  <si>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</si>
  <si>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</si>
  <si>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</si>
  <si>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</si>
  <si>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</si>
  <si>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</si>
  <si>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</si>
  <si>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</si>
  <si>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</si>
  <si>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</si>
  <si>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</si>
  <si>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</si>
  <si>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</si>
  <si>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</si>
  <si>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</si>
  <si>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</si>
  <si>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</si>
  <si>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</si>
  <si>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</si>
  <si>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</si>
  <si>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</si>
  <si>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</si>
  <si>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</si>
  <si>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</si>
  <si>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</si>
  <si>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</si>
  <si>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</si>
  <si>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</si>
  <si>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</si>
  <si>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</si>
  <si>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</si>
  <si>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</si>
  <si>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</si>
  <si>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</si>
  <si>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</si>
  <si>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</si>
  <si>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</si>
  <si>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</si>
  <si>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</si>
  <si>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</si>
  <si>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</si>
  <si>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</si>
  <si>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</si>
  <si>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</si>
  <si>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</si>
  <si>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</si>
  <si>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</si>
  <si>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</si>
  <si>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</si>
  <si>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</si>
  <si>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</si>
  <si>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</si>
  <si>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</si>
  <si>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</si>
  <si>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</si>
  <si>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</si>
  <si>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</si>
  <si>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</si>
  <si>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</si>
  <si>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</si>
  <si>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</si>
  <si>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</si>
  <si>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</si>
  <si>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</si>
  <si>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</si>
  <si>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</si>
  <si>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</si>
  <si>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</si>
  <si>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</si>
  <si>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</si>
  <si>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</si>
  <si>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</si>
  <si>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</si>
  <si>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</si>
  <si>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</si>
  <si>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</si>
  <si>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</si>
  <si>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</si>
  <si>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</si>
  <si>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</si>
  <si>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</si>
  <si>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</si>
  <si>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</si>
  <si>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</si>
  <si>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</si>
  <si>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</si>
  <si>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</si>
  <si>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</si>
  <si>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</si>
  <si>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</si>
  <si>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</si>
  <si>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</si>
  <si>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</si>
  <si>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</si>
  <si>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</si>
  <si>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</si>
  <si>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</si>
  <si>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</si>
  <si>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</si>
  <si>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</si>
  <si>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</si>
  <si>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</si>
  <si>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</si>
  <si>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</si>
  <si>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</si>
  <si>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</si>
  <si>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</si>
  <si>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</si>
  <si>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</si>
  <si>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</si>
  <si>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</si>
  <si>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</si>
  <si>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</si>
  <si>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</si>
  <si>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</si>
  <si>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</si>
  <si>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</si>
  <si>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</si>
  <si>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</si>
  <si>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</si>
  <si>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</si>
  <si>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</si>
  <si>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</si>
  <si>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</si>
  <si>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</si>
  <si>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</si>
  <si>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</si>
  <si>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</si>
  <si>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</si>
  <si>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</si>
  <si>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</si>
  <si>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</si>
  <si>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</si>
  <si>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</si>
  <si>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</si>
  <si>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</si>
  <si>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</si>
  <si>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</si>
  <si>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</si>
  <si>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</si>
  <si>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</si>
  <si>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</si>
  <si>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</si>
  <si>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</si>
  <si>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</si>
  <si>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</si>
  <si>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</si>
  <si>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</si>
  <si>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</si>
  <si>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</si>
  <si>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</si>
  <si>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</si>
  <si>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</si>
  <si>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</si>
  <si>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</si>
  <si>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</si>
  <si>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</si>
  <si>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</si>
  <si>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</si>
  <si>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</si>
  <si>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</si>
  <si>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</si>
  <si>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</si>
  <si>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</si>
  <si>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</si>
  <si>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</si>
  <si>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</si>
  <si>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</si>
  <si>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</si>
  <si>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</si>
  <si>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</si>
  <si>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</si>
  <si>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</si>
  <si>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</si>
  <si>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</si>
  <si>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</si>
  <si>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</si>
  <si>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</si>
  <si>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</si>
  <si>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</si>
  <si>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</si>
  <si>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</si>
  <si>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</si>
  <si>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</si>
  <si>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</si>
  <si>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</si>
  <si>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</si>
  <si>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</si>
  <si>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</si>
  <si>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</si>
  <si>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</si>
  <si>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</si>
  <si>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</si>
  <si>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</si>
  <si>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</si>
  <si>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</si>
  <si>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</si>
  <si>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</si>
  <si>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</si>
  <si>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</si>
  <si>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</si>
  <si>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</si>
  <si>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</si>
  <si>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</si>
  <si>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</si>
  <si>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</si>
  <si>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</si>
  <si>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</si>
  <si>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</si>
  <si>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</si>
  <si>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</si>
  <si>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</si>
  <si>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</si>
  <si>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</si>
  <si>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</si>
  <si>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</si>
  <si>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</si>
  <si>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</si>
  <si>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</si>
  <si>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</si>
  <si>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</si>
  <si>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</si>
  <si>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</si>
  <si>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</si>
  <si>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</si>
  <si>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</si>
  <si>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</si>
  <si>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</si>
  <si>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</si>
  <si>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</si>
  <si>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</si>
  <si>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</si>
  <si>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</si>
  <si>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</si>
  <si>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</si>
  <si>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</si>
  <si>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</si>
  <si>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</si>
  <si>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</si>
  <si>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</si>
  <si>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</si>
  <si>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</si>
  <si>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</si>
  <si>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</si>
  <si>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</si>
  <si>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</si>
  <si>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</si>
  <si>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</si>
  <si>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</si>
  <si>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</si>
  <si>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</si>
  <si>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</si>
  <si>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</si>
  <si>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</si>
  <si>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</si>
  <si>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</si>
  <si>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</si>
  <si>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</si>
  <si>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</si>
  <si>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</si>
  <si>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</si>
  <si>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</si>
  <si>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</si>
  <si>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</si>
  <si>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</si>
  <si>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</si>
  <si>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</si>
  <si>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</si>
  <si>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</si>
  <si>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</si>
  <si>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</si>
  <si>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</si>
  <si>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</si>
  <si>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</si>
  <si>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</si>
  <si>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</si>
  <si>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</si>
  <si>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</si>
  <si>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</si>
  <si>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</si>
  <si>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</si>
  <si>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</si>
  <si>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</si>
  <si>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</si>
  <si>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</si>
  <si>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</si>
  <si>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</si>
  <si>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</si>
  <si>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</si>
  <si>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</si>
  <si>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</si>
  <si>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</si>
  <si>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</si>
  <si>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</si>
  <si>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</si>
  <si>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</si>
  <si>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</si>
  <si>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</si>
  <si>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</si>
  <si>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</si>
  <si>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</si>
  <si>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</si>
  <si>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</si>
  <si>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</si>
  <si>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</si>
  <si>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</si>
  <si>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</si>
  <si>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</si>
  <si>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</si>
  <si>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</si>
  <si>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</si>
  <si>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</si>
  <si>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</si>
  <si>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</si>
  <si>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</si>
  <si>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</si>
  <si>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</si>
  <si>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</si>
  <si>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</si>
  <si>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</si>
  <si>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</si>
  <si>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</si>
  <si>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</si>
  <si>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</si>
  <si>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</si>
  <si>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</si>
  <si>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</si>
  <si>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</si>
  <si>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</si>
  <si>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</si>
  <si>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</si>
  <si>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</si>
  <si>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</si>
  <si>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</si>
  <si>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</si>
  <si>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</si>
  <si>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</si>
  <si>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</si>
  <si>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</si>
  <si>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</si>
  <si>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</si>
  <si>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</si>
  <si>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</si>
  <si>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</si>
  <si>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</si>
  <si>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</si>
  <si>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</si>
  <si>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</si>
  <si>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</si>
  <si>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</si>
  <si>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</si>
  <si>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</si>
  <si>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</si>
  <si>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</si>
  <si>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</si>
  <si>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</si>
  <si>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</si>
  <si>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</si>
  <si>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</si>
  <si>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</si>
  <si>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</si>
  <si>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</si>
  <si>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</si>
  <si>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</si>
  <si>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</si>
  <si>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</si>
  <si>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</si>
  <si>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</si>
  <si>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</si>
  <si>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</si>
  <si>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</si>
  <si>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</si>
  <si>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</si>
  <si>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</si>
  <si>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</si>
  <si>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</si>
  <si>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</si>
  <si>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</si>
  <si>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</si>
  <si>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</si>
  <si>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</si>
  <si>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</si>
  <si>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</si>
  <si>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</si>
  <si>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</si>
  <si>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</si>
  <si>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</si>
  <si>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</si>
  <si>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</si>
  <si>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</si>
  <si>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</si>
  <si>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</si>
  <si>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</si>
  <si>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</si>
  <si>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</si>
  <si>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</si>
  <si>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</si>
  <si>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</si>
  <si>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</si>
  <si>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</si>
  <si>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</si>
  <si>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</si>
  <si>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</si>
  <si>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</si>
  <si>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</si>
  <si>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</si>
  <si>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</si>
  <si>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</si>
  <si>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</si>
  <si>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</si>
  <si>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</si>
  <si>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</si>
  <si>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</si>
  <si>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</si>
  <si>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</si>
  <si>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</si>
  <si>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</si>
  <si>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</si>
  <si>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</si>
  <si>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</si>
  <si>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</si>
  <si>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</si>
  <si>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</si>
  <si>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</si>
  <si>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</si>
  <si>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</si>
  <si>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</si>
  <si>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</si>
  <si>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</si>
  <si>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</si>
  <si>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</si>
  <si>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</si>
  <si>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</si>
  <si>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</si>
  <si>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</si>
  <si>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</si>
  <si>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</si>
  <si>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</si>
  <si>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</si>
  <si>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</si>
  <si>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</si>
  <si>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</si>
  <si>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</si>
  <si>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</si>
  <si>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</si>
  <si>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</si>
  <si>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</si>
  <si>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</si>
  <si>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</si>
  <si>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</si>
  <si>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</si>
  <si>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</si>
  <si>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</si>
  <si>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</si>
  <si>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</si>
  <si>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</si>
  <si>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</si>
  <si>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</si>
  <si>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</si>
  <si>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</si>
  <si>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</si>
  <si>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</si>
  <si>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</si>
  <si>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</si>
  <si>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</si>
  <si>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</si>
  <si>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</si>
  <si>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</si>
  <si>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</si>
  <si>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</si>
  <si>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</si>
  <si>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</si>
  <si>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</si>
  <si>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</si>
  <si>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</si>
  <si>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</si>
  <si>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</si>
  <si>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</si>
  <si>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</si>
  <si>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</si>
  <si>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</si>
  <si>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</si>
  <si>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</si>
  <si>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</si>
  <si>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</si>
  <si>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</si>
  <si>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</si>
  <si>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</si>
  <si>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</si>
  <si>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</si>
  <si>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</si>
  <si>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</si>
  <si>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</si>
  <si>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</si>
  <si>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</si>
  <si>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</si>
  <si>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</si>
  <si>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</si>
  <si>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</si>
  <si>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</si>
  <si>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</si>
  <si>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</si>
  <si>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</si>
  <si>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</si>
  <si>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</si>
  <si>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</si>
  <si>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</si>
  <si>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</si>
  <si>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</si>
  <si>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</si>
  <si>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</si>
  <si>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</si>
  <si>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</si>
  <si>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</si>
  <si>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</si>
  <si>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</si>
  <si>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</si>
  <si>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</si>
  <si>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</si>
  <si>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</si>
  <si>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</si>
  <si>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</si>
  <si>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</si>
  <si>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</si>
  <si>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</si>
  <si>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</si>
  <si>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</si>
  <si>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</si>
  <si>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</si>
  <si>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</si>
  <si>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</si>
  <si>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</si>
  <si>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</si>
  <si>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</si>
  <si>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</si>
  <si>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</si>
  <si>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</si>
  <si>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</si>
  <si>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</si>
  <si>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</si>
  <si>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</si>
  <si>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</si>
  <si>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</si>
  <si>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</si>
  <si>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</si>
  <si>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</si>
  <si>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</si>
  <si>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</si>
  <si>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</si>
  <si>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</si>
  <si>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</si>
  <si>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</si>
  <si>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</si>
  <si>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</si>
  <si>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</si>
  <si>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</si>
  <si>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</si>
  <si>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</si>
  <si>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</si>
  <si>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</si>
  <si>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</si>
  <si>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</si>
  <si>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</si>
  <si>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</si>
  <si>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</si>
  <si>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</si>
  <si>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</si>
  <si>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</si>
  <si>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</si>
  <si>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</si>
  <si>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</si>
  <si>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</si>
  <si>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</si>
  <si>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</si>
  <si>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</si>
  <si>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</si>
  <si>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</si>
  <si>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</si>
  <si>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</si>
  <si>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</si>
  <si>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</si>
  <si>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</si>
  <si>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</si>
  <si>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</si>
  <si>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</si>
  <si>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</si>
  <si>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</si>
  <si>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</si>
  <si>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</si>
  <si>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</si>
  <si>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</si>
  <si>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</si>
  <si>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</si>
  <si>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</si>
  <si>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</si>
  <si>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</si>
  <si>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</si>
  <si>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</si>
  <si>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</si>
  <si>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</si>
  <si>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</si>
  <si>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</si>
  <si>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</si>
  <si>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</si>
  <si>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</si>
  <si>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</si>
  <si>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</si>
  <si>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</si>
  <si>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</si>
  <si>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</si>
  <si>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</si>
  <si>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</si>
  <si>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</si>
  <si>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</si>
  <si>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</si>
  <si>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</si>
  <si>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</si>
  <si>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</si>
  <si>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</si>
  <si>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</si>
  <si>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</si>
  <si>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</si>
  <si>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</si>
  <si>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</si>
  <si>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</si>
  <si>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</si>
  <si>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</si>
  <si>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</si>
  <si>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</si>
  <si>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</si>
  <si>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</si>
  <si>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</si>
  <si>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</si>
  <si>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</si>
  <si>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</si>
  <si>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</si>
  <si>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</si>
  <si>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</si>
  <si>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</si>
  <si>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</si>
  <si>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</si>
  <si>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</si>
  <si>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</si>
  <si>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</si>
  <si>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</si>
  <si>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</si>
  <si>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</si>
  <si>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</si>
  <si>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</si>
  <si>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</si>
  <si>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</si>
  <si>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</si>
  <si>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</si>
  <si>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</si>
  <si>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</si>
  <si>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</si>
  <si>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</si>
  <si>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</si>
  <si>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</si>
  <si>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</si>
  <si>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</si>
  <si>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</si>
  <si>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</si>
  <si>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</si>
  <si>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</si>
  <si>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</si>
  <si>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</si>
  <si>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</si>
  <si>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</si>
  <si>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</si>
  <si>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</si>
  <si>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</si>
  <si>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</si>
  <si>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</si>
  <si>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</si>
  <si>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</si>
  <si>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</si>
  <si>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</si>
  <si>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</si>
  <si>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</si>
  <si>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</si>
  <si>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</si>
  <si>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</si>
  <si>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</si>
  <si>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</si>
  <si>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</si>
  <si>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</si>
  <si>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</si>
  <si>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</si>
  <si>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</si>
  <si>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</si>
  <si>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</si>
  <si>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</si>
  <si>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</si>
  <si>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</si>
  <si>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</si>
  <si>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</si>
  <si>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</si>
  <si>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</si>
  <si>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</si>
  <si>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</si>
  <si>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</si>
  <si>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</si>
  <si>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</si>
  <si>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</si>
  <si>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</si>
  <si>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</si>
  <si>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</si>
  <si>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</si>
  <si>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</si>
  <si>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</si>
  <si>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</si>
  <si>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</si>
  <si>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</si>
  <si>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</si>
  <si>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</si>
  <si>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</si>
  <si>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</si>
  <si>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</si>
  <si>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</si>
  <si>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</si>
  <si>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</si>
  <si>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</si>
  <si>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</si>
  <si>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</si>
  <si>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</si>
  <si>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</si>
  <si>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</si>
  <si>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</si>
  <si>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</si>
  <si>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</si>
  <si>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</si>
  <si>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</si>
  <si>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</si>
  <si>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</si>
  <si>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</si>
  <si>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</si>
  <si>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</si>
  <si>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</si>
  <si>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</si>
  <si>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</si>
  <si>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</si>
  <si>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</si>
  <si>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</si>
  <si>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</si>
  <si>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</si>
  <si>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</si>
  <si>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</si>
  <si>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</si>
  <si>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</si>
  <si>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</si>
  <si>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</si>
  <si>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</si>
  <si>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</si>
  <si>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</si>
  <si>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</si>
  <si>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</si>
  <si>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</si>
  <si>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</si>
  <si>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</si>
  <si>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</si>
  <si>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</si>
  <si>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</si>
  <si>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</si>
  <si>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</si>
  <si>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</si>
  <si>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</si>
  <si>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</si>
  <si>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</si>
  <si>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</si>
  <si>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</si>
  <si>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</si>
  <si>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</si>
  <si>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</si>
  <si>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</si>
  <si>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</si>
  <si>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</si>
  <si>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</si>
  <si>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</si>
  <si>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</si>
  <si>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</si>
  <si>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</si>
  <si>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</si>
  <si>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</si>
  <si>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</si>
  <si>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</si>
  <si>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</si>
  <si>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</si>
  <si>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</si>
  <si>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</si>
  <si>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</si>
  <si>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</si>
  <si>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</si>
  <si>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</si>
  <si>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</si>
  <si>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</si>
  <si>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</si>
  <si>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</si>
  <si>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</si>
  <si>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</si>
  <si>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</si>
  <si>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</si>
  <si>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</si>
  <si>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</si>
  <si>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</si>
  <si>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</si>
  <si>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</si>
  <si>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</si>
  <si>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</si>
  <si>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</si>
  <si>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</si>
  <si>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</si>
  <si>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</si>
  <si>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</si>
  <si>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</si>
  <si>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</si>
  <si>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</si>
  <si>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</si>
  <si>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</si>
  <si>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</si>
  <si>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</si>
  <si>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</si>
  <si>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</si>
  <si>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</si>
  <si>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</si>
  <si>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</si>
  <si>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</si>
  <si>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</si>
  <si>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</si>
  <si>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</si>
  <si>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</si>
  <si>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</si>
  <si>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</si>
  <si>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</si>
  <si>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</si>
  <si>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</si>
  <si>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</si>
  <si>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</si>
  <si>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</si>
  <si>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</si>
  <si>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</si>
  <si>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</si>
  <si>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</si>
  <si>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</si>
  <si>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</si>
  <si>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</si>
  <si>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</si>
  <si>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</si>
  <si>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</si>
  <si>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</si>
  <si>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</si>
  <si>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</si>
  <si>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</si>
  <si>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</si>
  <si>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</si>
  <si>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</si>
  <si>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</si>
  <si>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</si>
  <si>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</si>
  <si>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</si>
  <si>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</si>
  <si>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</si>
  <si>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</si>
  <si>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</si>
  <si>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</si>
  <si>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</si>
  <si>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</si>
  <si>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</si>
  <si>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</si>
  <si>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</si>
  <si>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</si>
  <si>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</si>
  <si>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</si>
  <si>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</si>
  <si>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</si>
  <si>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</si>
  <si>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</si>
  <si>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</si>
  <si>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</si>
  <si>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</si>
  <si>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</si>
  <si>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</si>
  <si>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</si>
  <si>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</si>
  <si>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</si>
  <si>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</si>
  <si>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</si>
  <si>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</si>
  <si>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</si>
  <si>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</si>
  <si>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</si>
  <si>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</si>
  <si>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</si>
  <si>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</si>
  <si>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</si>
  <si>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</si>
  <si>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</si>
  <si>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</si>
  <si>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</si>
  <si>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</si>
  <si>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</si>
  <si>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</si>
  <si>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</si>
  <si>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</si>
  <si>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</si>
  <si>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</si>
  <si>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</si>
  <si>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</si>
  <si>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</si>
  <si>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</si>
  <si>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</si>
  <si>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</si>
  <si>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</si>
  <si>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</si>
  <si>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</si>
  <si>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</si>
  <si>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</si>
  <si>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</si>
  <si>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</si>
  <si>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</si>
  <si>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</si>
  <si>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</si>
  <si>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</si>
  <si>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</si>
  <si>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</si>
  <si>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</si>
  <si>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</si>
  <si>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</si>
  <si>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</si>
  <si>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</si>
  <si>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</si>
  <si>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</si>
  <si>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</si>
  <si>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</si>
  <si>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</si>
  <si>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</si>
  <si>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</si>
  <si>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</si>
  <si>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</si>
  <si>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</si>
  <si>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</si>
  <si>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</si>
  <si>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</si>
  <si>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</si>
  <si>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</si>
  <si>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</si>
  <si>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</si>
  <si>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</si>
  <si>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</si>
  <si>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</si>
  <si>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</si>
  <si>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</si>
  <si>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</si>
  <si>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</si>
  <si>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</si>
  <si>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</si>
  <si>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</si>
  <si>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</si>
  <si>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</si>
  <si>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</si>
  <si>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</si>
  <si>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</si>
  <si>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</si>
  <si>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</si>
  <si>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</si>
  <si>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</si>
  <si>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</si>
  <si>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</si>
  <si>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</si>
  <si>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</si>
  <si>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</si>
  <si>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</si>
  <si>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</si>
  <si>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</si>
  <si>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</si>
  <si>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</si>
  <si>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</si>
  <si>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</si>
  <si>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</si>
  <si>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</si>
  <si>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</si>
  <si>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</si>
  <si>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</si>
  <si>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</si>
  <si>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</si>
  <si>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</si>
  <si>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</si>
  <si>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</si>
  <si>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</si>
  <si>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</si>
  <si>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</si>
  <si>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</si>
  <si>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</si>
  <si>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</si>
  <si>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</si>
  <si>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</si>
  <si>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</si>
  <si>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</si>
  <si>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</si>
  <si>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</si>
  <si>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</si>
  <si>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</si>
  <si>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</si>
  <si>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</si>
  <si>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</si>
  <si>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</si>
  <si>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</si>
  <si>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</si>
  <si>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</si>
  <si>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</si>
  <si>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</si>
  <si>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</si>
  <si>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</si>
  <si>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</si>
  <si>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</si>
  <si>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</si>
  <si>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</si>
  <si>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</si>
  <si>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</si>
  <si>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</si>
  <si>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</si>
  <si>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</si>
  <si>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</si>
  <si>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</si>
  <si>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</si>
  <si>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</si>
  <si>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</si>
  <si>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</si>
  <si>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</si>
  <si>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</si>
  <si>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</si>
  <si>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</si>
  <si>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</si>
  <si>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</si>
  <si>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</si>
  <si>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</si>
  <si>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</si>
  <si>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</si>
  <si>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</si>
  <si>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</si>
  <si>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</si>
  <si>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</si>
  <si>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</si>
  <si>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</si>
  <si>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</si>
  <si>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</si>
  <si>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</si>
  <si>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</si>
  <si>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</si>
  <si>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</si>
  <si>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</si>
  <si>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</si>
  <si>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</si>
  <si>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</si>
  <si>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</si>
  <si>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</si>
  <si>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</si>
  <si>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</si>
  <si>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</si>
  <si>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</si>
  <si>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</si>
  <si>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</si>
  <si>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</si>
  <si>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</si>
  <si>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</si>
  <si>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</si>
  <si>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</si>
  <si>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</si>
  <si>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</si>
  <si>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</si>
  <si>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</si>
  <si>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</si>
  <si>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</si>
  <si>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</si>
  <si>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</si>
  <si>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</si>
  <si>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</si>
  <si>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</si>
  <si>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</si>
  <si>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</si>
  <si>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</si>
  <si>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</si>
  <si>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</si>
  <si>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</si>
  <si>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</si>
  <si>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</si>
  <si>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</si>
  <si>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</si>
  <si>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</si>
  <si>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</si>
  <si>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</si>
  <si>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</si>
  <si>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</si>
  <si>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</si>
  <si>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</si>
  <si>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</si>
  <si>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</si>
  <si>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</si>
  <si>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</si>
  <si>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</si>
  <si>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</si>
  <si>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</si>
  <si>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</si>
  <si>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</si>
  <si>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</si>
  <si>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</si>
  <si>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</si>
  <si>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</si>
  <si>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</si>
  <si>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</si>
  <si>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</si>
  <si>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</si>
  <si>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</si>
  <si>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</si>
  <si>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</si>
  <si>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</si>
  <si>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</si>
  <si>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</si>
  <si>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</si>
  <si>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</si>
  <si>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</si>
  <si>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</si>
  <si>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</si>
  <si>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</si>
  <si>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</si>
  <si>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</si>
  <si>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</si>
  <si>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</si>
  <si>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</si>
  <si>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</si>
  <si>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</si>
  <si>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</si>
  <si>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</si>
  <si>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</si>
  <si>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</si>
  <si>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</si>
  <si>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</si>
  <si>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</si>
  <si>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</si>
  <si>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</si>
  <si>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</si>
  <si>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</si>
  <si>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</si>
  <si>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</si>
  <si>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</si>
  <si>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</si>
  <si>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</si>
  <si>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</si>
  <si>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</si>
  <si>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</si>
  <si>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</si>
  <si>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</si>
  <si>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</si>
  <si>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</si>
  <si>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</si>
  <si>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</si>
  <si>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</si>
  <si>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</si>
  <si>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</si>
  <si>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</si>
  <si>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</si>
  <si>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</si>
  <si>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</si>
  <si>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</si>
  <si>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</si>
  <si>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</si>
  <si>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</si>
  <si>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</si>
  <si>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</si>
  <si>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</si>
  <si>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</si>
  <si>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</si>
  <si>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</si>
  <si>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</si>
  <si>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</si>
  <si>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</si>
  <si>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</si>
  <si>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</si>
  <si>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</si>
  <si>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</si>
  <si>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</si>
  <si>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</si>
  <si>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</si>
  <si>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</si>
  <si>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</si>
  <si>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</si>
  <si>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</si>
  <si>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</si>
  <si>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</si>
  <si>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</si>
  <si>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</si>
  <si>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</si>
  <si>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</si>
  <si>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</si>
  <si>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</si>
  <si>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</si>
  <si>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</si>
  <si>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</si>
  <si>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</si>
  <si>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</si>
  <si>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</si>
  <si>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</si>
  <si>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</si>
  <si>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</si>
  <si>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</si>
  <si>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</si>
  <si>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</si>
  <si>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</si>
  <si>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</si>
  <si>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</si>
  <si>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</si>
  <si>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</si>
  <si>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</si>
  <si>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</si>
  <si>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</si>
  <si>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</si>
  <si>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</si>
  <si>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</si>
  <si>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</si>
  <si>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</si>
  <si>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</si>
  <si>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</si>
  <si>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</si>
  <si>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</si>
  <si>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</si>
  <si>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</si>
  <si>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</si>
  <si>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</si>
  <si>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</si>
  <si>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</si>
  <si>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</si>
  <si>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</si>
  <si>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</si>
  <si>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</si>
  <si>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</si>
  <si>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</si>
  <si>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</si>
  <si>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</si>
  <si>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</si>
  <si>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</si>
  <si>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</si>
  <si>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</si>
  <si>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</si>
  <si>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</si>
  <si>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</si>
  <si>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</si>
  <si>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</si>
  <si>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</si>
  <si>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</si>
  <si>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</si>
  <si>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</si>
  <si>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</si>
  <si>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</si>
  <si>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</si>
  <si>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</si>
  <si>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</si>
  <si>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</si>
  <si>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</si>
  <si>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</si>
  <si>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</si>
  <si>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</si>
  <si>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</si>
  <si>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</si>
  <si>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</si>
  <si>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</si>
  <si>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</si>
  <si>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</si>
  <si>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</si>
  <si>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</si>
  <si>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</si>
  <si>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</si>
  <si>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</si>
  <si>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</si>
  <si>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</si>
  <si>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</si>
  <si>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</si>
  <si>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</si>
  <si>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</si>
  <si>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</si>
  <si>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</si>
  <si>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</si>
  <si>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</si>
  <si>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</si>
  <si>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</si>
  <si>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</si>
  <si>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</si>
  <si>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</si>
  <si>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</si>
  <si>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</si>
  <si>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</si>
  <si>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</si>
  <si>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</si>
  <si>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</si>
  <si>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</si>
  <si>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</si>
  <si>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</si>
  <si>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</si>
  <si>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</si>
  <si>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</si>
  <si>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</si>
  <si>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</si>
  <si>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</si>
  <si>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</si>
  <si>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</si>
  <si>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</si>
  <si>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</si>
  <si>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</si>
  <si>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</si>
  <si>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</si>
  <si>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</si>
  <si>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</si>
  <si>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</si>
  <si>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</si>
  <si>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</si>
  <si>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</si>
  <si>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</si>
  <si>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</si>
  <si>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</si>
  <si>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</si>
  <si>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</si>
  <si>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</si>
  <si>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</si>
  <si>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</si>
  <si>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</si>
  <si>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</si>
  <si>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</si>
  <si>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</si>
  <si>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</si>
  <si>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</si>
  <si>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</si>
  <si>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</si>
  <si>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</si>
  <si>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</si>
  <si>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</si>
  <si>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</si>
  <si>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</si>
  <si>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</si>
  <si>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</si>
  <si>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</si>
  <si>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</si>
  <si>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</si>
  <si>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</si>
  <si>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</si>
  <si>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</si>
  <si>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</si>
  <si>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</si>
  <si>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</si>
  <si>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</si>
  <si>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</si>
  <si>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</si>
  <si>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</si>
  <si>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</si>
  <si>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</si>
  <si>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</si>
  <si>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</si>
  <si>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</si>
  <si>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</si>
  <si>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</si>
  <si>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</si>
  <si>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</si>
  <si>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</si>
  <si>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</si>
  <si>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</si>
  <si>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</si>
  <si>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</si>
  <si>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</si>
  <si>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</si>
  <si>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</si>
  <si>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</si>
  <si>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</si>
  <si>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</si>
  <si>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</si>
  <si>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</si>
  <si>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</si>
  <si>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</si>
  <si>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</si>
  <si>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</si>
  <si>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</si>
  <si>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</si>
  <si>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</si>
  <si>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</si>
  <si>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</si>
  <si>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</si>
  <si>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</si>
  <si>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</si>
  <si>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</si>
  <si>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</si>
  <si>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</si>
  <si>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</si>
  <si>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</si>
  <si>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</si>
  <si>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</si>
  <si>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</si>
  <si>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</si>
  <si>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</si>
  <si>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</si>
  <si>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</si>
  <si>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</si>
  <si>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</si>
  <si>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</si>
  <si>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</si>
  <si>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</si>
  <si>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</si>
  <si>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</si>
  <si>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</si>
  <si>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</si>
  <si>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</si>
  <si>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</si>
  <si>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</si>
  <si>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</si>
  <si>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</si>
  <si>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</si>
  <si>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</si>
  <si>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</si>
  <si>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</si>
  <si>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</si>
  <si>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</si>
  <si>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</si>
  <si>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</si>
  <si>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</si>
  <si>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</si>
  <si>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</si>
  <si>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</si>
  <si>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</si>
  <si>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</si>
  <si>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</si>
  <si>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</si>
  <si>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</si>
  <si>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</si>
  <si>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</si>
  <si>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</si>
  <si>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</si>
  <si>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</si>
  <si>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</si>
  <si>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</si>
  <si>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</si>
  <si>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</si>
  <si>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</si>
  <si>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</si>
  <si>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</si>
  <si>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</si>
  <si>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</si>
  <si>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</si>
  <si>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</si>
  <si>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</si>
  <si>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</si>
  <si>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</si>
  <si>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</si>
  <si>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</si>
  <si>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</si>
  <si>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</si>
  <si>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</si>
  <si>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</si>
  <si>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</si>
  <si>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</si>
  <si>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</si>
  <si>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</si>
  <si>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</si>
  <si>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</si>
  <si>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</si>
  <si>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</si>
  <si>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</si>
  <si>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</si>
  <si>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</si>
  <si>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</si>
  <si>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</si>
  <si>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</si>
  <si>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</si>
  <si>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</si>
  <si>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</si>
  <si>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</si>
  <si>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</si>
  <si>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</si>
  <si>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</si>
  <si>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</si>
  <si>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</si>
  <si>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</si>
  <si>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</si>
  <si>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</si>
  <si>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</si>
  <si>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</si>
  <si>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</si>
  <si>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</si>
  <si>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</si>
  <si>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</si>
  <si>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</si>
  <si>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</si>
  <si>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</si>
  <si>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</si>
  <si>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</si>
  <si>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</si>
  <si>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</si>
  <si>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</si>
  <si>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</si>
  <si>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</si>
  <si>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</si>
  <si>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</si>
  <si>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</si>
  <si>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</si>
  <si>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</si>
  <si>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</si>
  <si>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</si>
  <si>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</si>
  <si>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</si>
  <si>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</si>
  <si>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</si>
  <si>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</si>
  <si>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</si>
  <si>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</si>
  <si>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</si>
  <si>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</si>
  <si>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</si>
  <si>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</si>
  <si>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</si>
  <si>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</si>
  <si>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</si>
  <si>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</si>
  <si>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</si>
  <si>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</si>
  <si>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</si>
  <si>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</si>
  <si>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</si>
  <si>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</si>
  <si>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</si>
  <si>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</si>
  <si>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</si>
  <si>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</si>
  <si>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</si>
  <si>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</si>
  <si>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</si>
  <si>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</si>
  <si>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</si>
  <si>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</si>
  <si>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</si>
  <si>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</si>
  <si>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</si>
  <si>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</si>
  <si>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</si>
  <si>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</si>
  <si>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</si>
  <si>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</si>
  <si>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</si>
  <si>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</si>
  <si>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</si>
  <si>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</si>
  <si>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</si>
  <si>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</si>
  <si>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</si>
  <si>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</si>
  <si>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</si>
  <si>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</si>
  <si>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</si>
  <si>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</si>
  <si>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</si>
  <si>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</si>
  <si>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</si>
  <si>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</si>
  <si>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</si>
  <si>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</si>
  <si>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</si>
  <si>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</si>
  <si>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</si>
  <si>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</si>
  <si>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</si>
  <si>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</si>
  <si>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</si>
  <si>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</si>
  <si>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</si>
  <si>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</si>
  <si>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</si>
  <si>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</si>
  <si>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</si>
  <si>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</si>
  <si>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</si>
  <si>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</si>
  <si>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</si>
  <si>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</si>
  <si>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</si>
  <si>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</si>
  <si>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</si>
  <si>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</si>
  <si>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</si>
  <si>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</si>
  <si>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</si>
  <si>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</si>
  <si>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</si>
  <si>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</si>
  <si>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</si>
  <si>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</si>
  <si>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</si>
  <si>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</si>
  <si>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</si>
  <si>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</si>
  <si>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</si>
  <si>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</si>
  <si>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</si>
  <si>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</si>
  <si>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</si>
  <si>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</si>
  <si>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</si>
  <si>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</si>
  <si>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</si>
  <si>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</si>
  <si>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</si>
  <si>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</si>
  <si>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</si>
  <si>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</si>
  <si>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</si>
  <si>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</si>
  <si>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</si>
  <si>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</si>
  <si>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</si>
  <si>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</si>
  <si>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</si>
  <si>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</si>
  <si>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</si>
  <si>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</si>
  <si>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</si>
  <si>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</si>
  <si>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</si>
  <si>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</si>
  <si>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</si>
  <si>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</si>
  <si>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</si>
  <si>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</si>
  <si>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</si>
  <si>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</si>
  <si>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</si>
  <si>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</si>
  <si>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</si>
  <si>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</si>
  <si>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</si>
  <si>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</si>
  <si>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</si>
  <si>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</si>
  <si>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</si>
  <si>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</si>
  <si>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</si>
  <si>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</si>
  <si>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</si>
  <si>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</si>
  <si>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</si>
  <si>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</si>
  <si>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</si>
  <si>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</si>
  <si>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</si>
  <si>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</si>
  <si>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</si>
  <si>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</si>
  <si>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</si>
  <si>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</si>
  <si>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</si>
  <si>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</si>
  <si>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</si>
  <si>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</si>
  <si>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</si>
  <si>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</si>
  <si>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</si>
  <si>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</si>
  <si>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</si>
  <si>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</si>
  <si>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</si>
  <si>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</si>
  <si>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</si>
  <si>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</si>
  <si>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</si>
  <si>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</si>
  <si>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</si>
  <si>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</si>
  <si>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</si>
  <si>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</si>
  <si>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</si>
  <si>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</si>
  <si>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</si>
  <si>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</si>
  <si>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</si>
  <si>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</si>
  <si>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</si>
  <si>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</si>
  <si>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</si>
  <si>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</si>
  <si>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</si>
  <si>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</si>
  <si>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</si>
  <si>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</si>
  <si>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</si>
  <si>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</si>
  <si>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</si>
  <si>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</si>
  <si>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</si>
  <si>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</si>
  <si>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</si>
  <si>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</si>
  <si>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</si>
  <si>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</si>
  <si>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</si>
  <si>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</si>
  <si>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</si>
  <si>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</si>
  <si>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</si>
  <si>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</si>
  <si>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</si>
  <si>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</si>
  <si>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</si>
  <si>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</si>
  <si>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</si>
  <si>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</si>
  <si>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</si>
  <si>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</si>
  <si>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</si>
  <si>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</si>
  <si>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</si>
  <si>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</si>
  <si>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</si>
  <si>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</si>
  <si>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</si>
  <si>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</si>
  <si>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</si>
  <si>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</si>
  <si>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</si>
  <si>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</si>
  <si>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</si>
  <si>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</si>
  <si>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</si>
  <si>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</si>
  <si>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</si>
  <si>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</si>
  <si>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</si>
  <si>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</si>
  <si>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</si>
  <si>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</si>
  <si>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</si>
  <si>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</si>
  <si>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</si>
  <si>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</si>
  <si>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</si>
  <si>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</si>
  <si>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</si>
  <si>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</si>
  <si>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</si>
  <si>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</si>
  <si>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</si>
  <si>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</si>
  <si>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</si>
  <si>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</si>
  <si>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</si>
  <si>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</si>
  <si>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</si>
  <si>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</si>
  <si>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</si>
  <si>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</si>
  <si>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</si>
  <si>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</si>
  <si>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</si>
  <si>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</si>
  <si>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</si>
  <si>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</si>
  <si>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</si>
  <si>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</si>
  <si>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</si>
  <si>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</si>
  <si>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</si>
  <si>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</si>
  <si>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</si>
  <si>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</si>
  <si>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</si>
  <si>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</si>
  <si>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</si>
  <si>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</si>
  <si>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</si>
  <si>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</si>
  <si>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</si>
  <si>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</si>
  <si>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</si>
  <si>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</si>
  <si>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</si>
  <si>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</si>
  <si>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</si>
  <si>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</si>
  <si>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</si>
  <si>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</si>
  <si>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</si>
  <si>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</si>
  <si>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</si>
  <si>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</si>
  <si>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</si>
  <si>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</si>
  <si>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</si>
  <si>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</si>
  <si>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</si>
  <si>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</si>
  <si>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</si>
  <si>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</si>
  <si>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</si>
  <si>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</si>
  <si>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</si>
  <si>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</si>
  <si>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</si>
  <si>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</si>
  <si>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</si>
  <si>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</si>
  <si>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</si>
  <si>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</si>
  <si>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</si>
  <si>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</si>
  <si>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</si>
  <si>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</si>
  <si>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</si>
  <si>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</si>
  <si>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</si>
  <si>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</si>
  <si>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</si>
  <si>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</si>
  <si>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</si>
  <si>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</si>
  <si>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</si>
  <si>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</si>
  <si>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</si>
  <si>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</si>
  <si>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</si>
  <si>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</si>
  <si>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</si>
  <si>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</si>
  <si>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</si>
  <si>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</si>
  <si>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</si>
  <si>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</si>
  <si>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</si>
  <si>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</si>
  <si>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</si>
  <si>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</si>
  <si>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</si>
  <si>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</si>
  <si>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</si>
  <si>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</si>
  <si>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</si>
  <si>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</si>
  <si>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</si>
  <si>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</si>
  <si>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</si>
  <si>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</si>
  <si>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</si>
  <si>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</si>
  <si>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</si>
  <si>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</si>
  <si>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</si>
  <si>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</si>
  <si>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</si>
  <si>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</si>
  <si>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</si>
  <si>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</si>
  <si>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</si>
  <si>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</si>
  <si>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</si>
  <si>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</si>
  <si>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</si>
  <si>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</si>
  <si>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</si>
  <si>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</si>
  <si>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</si>
  <si>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</si>
  <si>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</si>
  <si>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</si>
  <si>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</si>
  <si>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</si>
  <si>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</si>
  <si>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</si>
  <si>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</si>
  <si>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</si>
  <si>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</si>
  <si>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</si>
  <si>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</si>
  <si>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</si>
  <si>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</si>
  <si>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</si>
  <si>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</si>
  <si>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</si>
  <si>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</si>
  <si>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</si>
  <si>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</si>
  <si>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</si>
  <si>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</si>
  <si>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</si>
  <si>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</si>
  <si>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</si>
  <si>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</si>
  <si>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</si>
  <si>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</si>
  <si>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</si>
  <si>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</si>
  <si>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</si>
  <si>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</si>
  <si>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</si>
  <si>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</si>
  <si>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</si>
  <si>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</si>
  <si>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</si>
  <si>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</si>
  <si>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</si>
  <si>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</si>
  <si>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</si>
  <si>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</si>
  <si>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</si>
  <si>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</si>
  <si>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</si>
  <si>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</si>
  <si>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</si>
  <si>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</si>
  <si>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</si>
  <si>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</si>
  <si>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</si>
  <si>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</si>
  <si>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</si>
  <si>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</si>
  <si>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</si>
  <si>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</si>
  <si>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</si>
  <si>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</si>
  <si>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</si>
  <si>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</si>
  <si>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</si>
  <si>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</si>
  <si>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</si>
  <si>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</si>
  <si>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</si>
  <si>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</si>
  <si>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</si>
  <si>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</si>
  <si>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</si>
  <si>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</si>
  <si>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</si>
  <si>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</si>
  <si>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</si>
  <si>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</si>
  <si>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</si>
  <si>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</si>
  <si>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</si>
  <si>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</si>
  <si>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</si>
  <si>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</si>
  <si>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</si>
  <si>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</si>
  <si>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</si>
  <si>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</si>
  <si>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</si>
  <si>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</si>
  <si>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</si>
  <si>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</si>
  <si>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</si>
  <si>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</si>
  <si>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</si>
  <si>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</si>
  <si>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</si>
  <si>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</si>
  <si>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</si>
  <si>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</si>
  <si>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</si>
  <si>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</si>
  <si>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</si>
  <si>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</si>
  <si>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</si>
  <si>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</si>
  <si>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</si>
  <si>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</si>
  <si>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</si>
  <si>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</si>
  <si>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</si>
  <si>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</si>
  <si>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</si>
  <si>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</si>
  <si>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</si>
  <si>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</si>
  <si>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</si>
  <si>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</si>
  <si>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</si>
  <si>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</si>
  <si>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</si>
  <si>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</si>
  <si>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</si>
  <si>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</si>
  <si>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</si>
  <si>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</si>
  <si>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</si>
  <si>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</si>
  <si>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</si>
  <si>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</si>
  <si>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</si>
  <si>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</si>
  <si>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</si>
  <si>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</si>
  <si>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</si>
  <si>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</si>
  <si>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</si>
  <si>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</si>
  <si>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</si>
  <si>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</si>
  <si>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</si>
  <si>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</si>
  <si>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</si>
  <si>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</si>
  <si>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</si>
  <si>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</si>
  <si>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</si>
  <si>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</si>
  <si>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</si>
  <si>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</si>
  <si>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</si>
  <si>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</si>
  <si>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</si>
  <si>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</si>
  <si>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</si>
  <si>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</si>
  <si>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</si>
  <si>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</si>
  <si>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</si>
  <si>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</si>
  <si>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</si>
  <si>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</si>
  <si>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</si>
  <si>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</si>
  <si>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</si>
  <si>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</si>
  <si>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</si>
  <si>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</si>
  <si>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</si>
  <si>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</si>
  <si>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</si>
  <si>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</si>
  <si>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</si>
  <si>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</si>
  <si>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</si>
  <si>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</si>
  <si>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</si>
  <si>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</si>
  <si>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</si>
  <si>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</si>
  <si>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</si>
  <si>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</si>
  <si>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</si>
  <si>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</si>
  <si>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</si>
  <si>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</si>
  <si>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</si>
  <si>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</si>
  <si>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</si>
  <si>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</si>
  <si>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</si>
  <si>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</si>
  <si>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</si>
  <si>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</si>
  <si>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</si>
  <si>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</si>
  <si>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</si>
  <si>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</si>
  <si>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</si>
  <si>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</si>
  <si>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</si>
  <si>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</si>
  <si>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</si>
  <si>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</si>
  <si>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</si>
  <si>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</si>
  <si>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</si>
  <si>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</si>
  <si>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</si>
  <si>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</si>
  <si>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</si>
  <si>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</si>
  <si>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</si>
  <si>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</si>
  <si>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</si>
  <si>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</si>
  <si>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</si>
  <si>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</si>
  <si>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</si>
  <si>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</si>
  <si>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</si>
  <si>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</si>
  <si>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</si>
  <si>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</si>
  <si>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</si>
  <si>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</si>
  <si>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</si>
  <si>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</si>
  <si>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</si>
  <si>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</si>
  <si>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</si>
  <si>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</si>
  <si>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</si>
  <si>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</si>
  <si>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</si>
  <si>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</si>
  <si>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</si>
  <si>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</si>
  <si>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</si>
  <si>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</si>
  <si>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</si>
  <si>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</si>
  <si>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</si>
  <si>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</si>
  <si>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</si>
  <si>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</si>
  <si>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</si>
  <si>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</si>
  <si>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</si>
  <si>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</si>
  <si>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</si>
  <si>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</si>
  <si>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</si>
  <si>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</si>
  <si>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</si>
  <si>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</si>
  <si>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</si>
  <si>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</si>
  <si>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</si>
  <si>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</si>
  <si>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</si>
  <si>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</si>
  <si>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</si>
  <si>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</si>
  <si>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</si>
  <si>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</si>
  <si>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</si>
  <si>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</si>
  <si>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</si>
  <si>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</si>
  <si>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</si>
  <si>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</si>
  <si>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</si>
  <si>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</si>
  <si>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</si>
  <si>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</si>
  <si>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</si>
  <si>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</si>
  <si>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</si>
  <si>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</si>
  <si>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</si>
  <si>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</si>
  <si>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</si>
  <si>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</si>
  <si>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</si>
  <si>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</si>
  <si>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</si>
  <si>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</si>
  <si>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</si>
  <si>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</si>
  <si>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</si>
  <si>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</si>
  <si>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</si>
  <si>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</si>
  <si>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</si>
  <si>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</si>
  <si>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</si>
  <si>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</si>
  <si>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</si>
  <si>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</si>
  <si>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</si>
  <si>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</si>
  <si>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</si>
  <si>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</si>
  <si>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</si>
  <si>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</si>
  <si>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</si>
  <si>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</si>
  <si>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</si>
  <si>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</si>
  <si>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</si>
  <si>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</si>
  <si>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</si>
  <si>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</si>
  <si>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</si>
  <si>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</si>
  <si>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</si>
  <si>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</si>
  <si>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</si>
  <si>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</si>
  <si>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</si>
  <si>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</si>
  <si>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</si>
  <si>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</si>
  <si>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</si>
  <si>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</si>
  <si>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</si>
  <si>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</si>
  <si>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</si>
  <si>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</si>
  <si>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</si>
  <si>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</si>
  <si>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</si>
  <si>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</si>
  <si>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</si>
  <si>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</si>
  <si>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</si>
  <si>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</si>
  <si>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</si>
  <si>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</si>
  <si>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</si>
  <si>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</si>
  <si>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</si>
  <si>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</si>
  <si>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</si>
  <si>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</si>
  <si>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</si>
  <si>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</si>
  <si>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</si>
  <si>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</si>
  <si>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</si>
  <si>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</si>
  <si>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</si>
  <si>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</si>
  <si>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</si>
  <si>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</si>
  <si>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</si>
  <si>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</si>
  <si>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</si>
  <si>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</si>
  <si>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</si>
  <si>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</si>
  <si>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</si>
  <si>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</si>
  <si>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</si>
  <si>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</si>
  <si>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</si>
  <si>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</si>
  <si>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</si>
  <si>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</si>
  <si>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</si>
  <si>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</si>
  <si>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</si>
  <si>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</si>
  <si>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</si>
  <si>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</si>
  <si>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</si>
  <si>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</si>
  <si>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</si>
  <si>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</si>
  <si>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</si>
  <si>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</si>
  <si>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</si>
  <si>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</si>
  <si>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</si>
  <si>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</si>
  <si>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</si>
  <si>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</si>
  <si>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</si>
  <si>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</si>
  <si>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</si>
  <si>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</si>
  <si>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</si>
  <si>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</si>
  <si>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</si>
  <si>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</si>
  <si>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</si>
  <si>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</si>
  <si>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</si>
  <si>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</si>
  <si>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</si>
  <si>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</si>
  <si>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</si>
  <si>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</si>
  <si>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</si>
  <si>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</si>
  <si>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</si>
  <si>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</si>
  <si>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</si>
  <si>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</si>
  <si>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</si>
  <si>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</si>
  <si>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</si>
  <si>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</si>
  <si>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</si>
  <si>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</si>
  <si>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</si>
  <si>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</si>
  <si>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</si>
  <si>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</si>
  <si>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</si>
  <si>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</si>
  <si>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</si>
  <si>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</si>
  <si>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</si>
  <si>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</si>
  <si>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</si>
  <si>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</si>
  <si>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</si>
  <si>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</si>
  <si>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</si>
  <si>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</si>
  <si>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</si>
  <si>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</si>
  <si>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</si>
  <si>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</si>
  <si>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</si>
  <si>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</si>
  <si>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</si>
  <si>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</si>
  <si>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</si>
  <si>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</si>
  <si>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</si>
  <si>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</si>
  <si>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</si>
  <si>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</si>
  <si>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</si>
  <si>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</si>
  <si>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</si>
  <si>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</si>
  <si>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</si>
  <si>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</si>
  <si>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</si>
  <si>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</si>
  <si>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</si>
  <si>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</si>
  <si>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</si>
  <si>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</si>
  <si>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</si>
  <si>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</si>
  <si>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</si>
  <si>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</si>
  <si>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</si>
  <si>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</si>
  <si>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</si>
  <si>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</si>
  <si>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</si>
  <si>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</si>
  <si>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</si>
  <si>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</si>
  <si>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</si>
  <si>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</si>
  <si>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</si>
  <si>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</si>
  <si>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</si>
  <si>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</si>
  <si>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</si>
  <si>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</si>
  <si>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</si>
  <si>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</si>
  <si>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</si>
  <si>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</si>
  <si>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</si>
  <si>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</si>
  <si>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</si>
  <si>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</si>
  <si>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</si>
  <si>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</si>
  <si>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</si>
  <si>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</si>
  <si>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</si>
  <si>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</si>
  <si>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</si>
  <si>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</si>
  <si>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</si>
  <si>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</si>
  <si>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</si>
  <si>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</si>
  <si>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</si>
  <si>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</si>
  <si>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</si>
  <si>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</si>
  <si>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</si>
  <si>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</si>
  <si>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</si>
  <si>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</si>
  <si>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</si>
  <si>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</si>
  <si>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</si>
  <si>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</si>
  <si>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</si>
  <si>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</si>
  <si>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</si>
  <si>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</si>
  <si>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</si>
  <si>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</si>
  <si>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</si>
  <si>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</si>
  <si>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</si>
  <si>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</si>
  <si>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</si>
  <si>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</si>
  <si>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</si>
  <si>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</si>
  <si>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</si>
  <si>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</si>
  <si>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</si>
  <si>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</si>
  <si>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</si>
  <si>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</si>
  <si>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</si>
  <si>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</si>
  <si>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</si>
  <si>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</si>
  <si>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</si>
  <si>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</si>
  <si>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</si>
  <si>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</si>
  <si>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</si>
  <si>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</si>
  <si>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</si>
  <si>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</si>
  <si>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</si>
  <si>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</si>
  <si>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</si>
  <si>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</si>
  <si>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</si>
  <si>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</si>
  <si>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</si>
  <si>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</si>
  <si>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</si>
  <si>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</si>
  <si>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</si>
  <si>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</si>
  <si>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</si>
  <si>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</si>
  <si>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</si>
  <si>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</si>
  <si>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</si>
  <si>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</si>
  <si>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</si>
  <si>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</si>
  <si>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</si>
  <si>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</si>
  <si>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</si>
  <si>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</si>
  <si>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</si>
  <si>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</si>
  <si>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</si>
  <si>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</si>
  <si>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</si>
  <si>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</si>
  <si>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</si>
  <si>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</si>
  <si>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</si>
  <si>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</si>
  <si>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</si>
  <si>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</si>
  <si>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</si>
  <si>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</si>
  <si>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</si>
  <si>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</si>
  <si>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</si>
  <si>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</si>
  <si>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</si>
  <si>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</si>
  <si>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</si>
  <si>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</si>
  <si>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</si>
  <si>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</si>
  <si>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</si>
  <si>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</si>
  <si>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</si>
  <si>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</si>
  <si>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</si>
  <si>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</si>
  <si>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</si>
  <si>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</si>
  <si>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</si>
  <si>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</si>
  <si>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</si>
  <si>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</si>
  <si>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</si>
  <si>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</si>
  <si>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</si>
  <si>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</si>
  <si>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</si>
  <si>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</si>
  <si>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</si>
  <si>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</si>
  <si>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</si>
  <si>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</si>
  <si>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</si>
  <si>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</si>
  <si>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</si>
  <si>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</si>
  <si>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</si>
  <si>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</si>
  <si>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</si>
  <si>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</si>
  <si>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</si>
  <si>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</si>
  <si>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</si>
  <si>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</si>
  <si>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</si>
  <si>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</si>
  <si>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</si>
  <si>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</si>
  <si>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</si>
  <si>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</si>
  <si>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</si>
  <si>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</si>
  <si>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</si>
  <si>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</si>
  <si>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</si>
  <si>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</si>
  <si>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</si>
  <si>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</si>
  <si>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</si>
  <si>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</si>
  <si>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</si>
  <si>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</si>
  <si>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</si>
  <si>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</si>
  <si>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</si>
  <si>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</si>
  <si>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</si>
  <si>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</si>
  <si>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</si>
  <si>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</si>
  <si>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</si>
  <si>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</si>
  <si>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</si>
  <si>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</si>
  <si>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</si>
  <si>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</si>
  <si>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</si>
  <si>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</si>
  <si>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</si>
  <si>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</si>
  <si>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</si>
  <si>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</si>
  <si>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</si>
  <si>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</si>
  <si>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</si>
  <si>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</si>
  <si>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</si>
  <si>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</si>
  <si>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</si>
  <si>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</si>
  <si>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</si>
  <si>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</si>
  <si>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</si>
  <si>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</si>
  <si>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</si>
  <si>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</si>
  <si>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</si>
  <si>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</si>
  <si>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</si>
  <si>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</si>
  <si>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</si>
  <si>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</si>
  <si>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</si>
  <si>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</si>
  <si>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</si>
  <si>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</si>
  <si>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</si>
  <si>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</si>
  <si>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</si>
  <si>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</si>
  <si>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</si>
  <si>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</si>
  <si>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</si>
  <si>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</si>
  <si>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</si>
  <si>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</si>
  <si>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</si>
  <si>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</si>
  <si>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</si>
  <si>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</si>
  <si>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5203</t>
  </si>
  <si>
    <t>CODIGO  DA COMPOSICAO</t>
  </si>
  <si>
    <t>DESCRICAO DA COMPOSICAO</t>
  </si>
  <si>
    <t>CUSTO TOTAL</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</si>
  <si>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</si>
  <si>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</si>
  <si>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</si>
  <si>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</si>
  <si>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</si>
  <si>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</si>
  <si>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</si>
  <si>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</si>
  <si>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</si>
  <si>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</si>
  <si>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</si>
  <si>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</si>
  <si>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</si>
  <si>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</si>
  <si>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</si>
  <si>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</si>
  <si>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</si>
  <si>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</si>
  <si>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</si>
  <si>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</si>
  <si>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</si>
  <si>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</si>
  <si>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</si>
  <si>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</si>
  <si>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</si>
  <si>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</si>
  <si>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</si>
  <si>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</si>
  <si>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</si>
  <si>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</si>
  <si>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</si>
  <si>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</si>
  <si>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</si>
  <si>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</si>
  <si>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</si>
  <si>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</si>
  <si>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</si>
  <si>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</si>
  <si>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</si>
  <si>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</si>
  <si>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</si>
  <si>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</si>
  <si>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</si>
  <si>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</si>
  <si>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</si>
  <si>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</si>
  <si>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</si>
  <si>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</si>
  <si>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</si>
  <si>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</si>
  <si>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</si>
  <si>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</si>
  <si>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</si>
  <si>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</si>
  <si>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</si>
  <si>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</si>
  <si>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</si>
  <si>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</si>
  <si>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</si>
  <si>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</si>
  <si>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</si>
  <si>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</si>
  <si>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</si>
  <si>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</si>
  <si>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</si>
  <si>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</si>
  <si>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</si>
  <si>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</si>
  <si>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</si>
  <si>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</si>
  <si>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</si>
  <si>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</si>
  <si>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</si>
  <si>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</si>
  <si>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</si>
  <si>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</si>
  <si>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</si>
  <si>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</si>
  <si>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</si>
  <si>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</si>
  <si>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</si>
  <si>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</si>
  <si>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</si>
  <si>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</si>
  <si>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</si>
  <si>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</si>
  <si>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</si>
  <si>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</si>
  <si>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</si>
  <si>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</si>
  <si>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</si>
  <si>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</si>
  <si>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</si>
  <si>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</si>
  <si>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</si>
  <si>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</si>
  <si>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</si>
  <si>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</si>
  <si>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</si>
  <si>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</si>
  <si>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</si>
  <si>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</si>
  <si>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</si>
  <si>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</si>
  <si>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</si>
  <si>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</si>
  <si>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</si>
  <si>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</si>
  <si>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</si>
  <si>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</si>
  <si>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</si>
  <si>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</si>
  <si>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</si>
  <si>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</si>
  <si>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</si>
  <si>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</si>
  <si>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</si>
  <si>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</si>
  <si>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</si>
  <si>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</si>
  <si>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</si>
  <si>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</si>
  <si>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</si>
  <si>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</si>
  <si>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</si>
  <si>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</si>
  <si>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</si>
  <si>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</si>
  <si>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</si>
  <si>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</si>
  <si>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</si>
  <si>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</si>
  <si>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</si>
  <si>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</si>
  <si>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</si>
  <si>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</si>
  <si>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</si>
  <si>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</si>
  <si>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</si>
  <si>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</si>
  <si>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</si>
  <si>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</si>
  <si>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</si>
  <si>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</si>
  <si>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</si>
  <si>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</si>
  <si>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</si>
  <si>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</si>
  <si>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</si>
  <si>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</si>
  <si>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</si>
  <si>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</si>
  <si>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</si>
  <si>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</si>
  <si>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</si>
  <si>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</si>
  <si>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</si>
  <si>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</si>
  <si>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</si>
  <si>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</si>
  <si>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</si>
  <si>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</si>
  <si>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</si>
  <si>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</si>
  <si>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</si>
  <si>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</si>
  <si>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</si>
  <si>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</si>
  <si>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</si>
  <si>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</si>
  <si>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</si>
  <si>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</si>
  <si>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</si>
  <si>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</si>
  <si>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</si>
  <si>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</si>
  <si>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</si>
  <si>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</si>
  <si>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</si>
  <si>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</si>
  <si>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</si>
  <si>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</si>
  <si>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</si>
  <si>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</si>
  <si>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</si>
  <si>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</si>
  <si>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</si>
  <si>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</si>
  <si>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</si>
  <si>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</si>
  <si>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</si>
  <si>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</si>
  <si>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</si>
  <si>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</si>
  <si>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</si>
  <si>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</si>
  <si>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</si>
  <si>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</si>
  <si>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</si>
  <si>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</si>
  <si>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</si>
  <si>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</si>
  <si>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</si>
  <si>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</si>
  <si>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</si>
  <si>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</si>
  <si>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</si>
  <si>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</si>
  <si>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</si>
  <si>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</si>
  <si>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</si>
  <si>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</si>
  <si>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</si>
  <si>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</si>
  <si>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</si>
  <si>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</si>
  <si>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</si>
  <si>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</si>
  <si>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</si>
  <si>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</si>
  <si>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</si>
  <si>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</si>
  <si>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</si>
  <si>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</si>
  <si>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</si>
  <si>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</si>
  <si>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</si>
  <si>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</si>
  <si>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</si>
  <si>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</si>
  <si>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</si>
  <si>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</si>
  <si>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</si>
  <si>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</si>
  <si>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</si>
  <si>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</si>
  <si>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</si>
  <si>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</si>
  <si>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</si>
  <si>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</si>
  <si>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</si>
  <si>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</si>
  <si>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</si>
  <si>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</si>
  <si>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</si>
  <si>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</si>
  <si>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</si>
  <si>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</si>
  <si>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</si>
  <si>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</si>
  <si>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</si>
  <si>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</si>
  <si>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</si>
  <si>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</si>
  <si>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</si>
  <si>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</si>
  <si>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</si>
  <si>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</si>
  <si>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</si>
  <si>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</si>
  <si>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</si>
  <si>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</si>
  <si>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</si>
  <si>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</si>
  <si>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</si>
  <si>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</si>
  <si>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</si>
  <si>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</si>
  <si>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</si>
  <si>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</si>
  <si>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</si>
  <si>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</si>
  <si>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</si>
  <si>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</si>
  <si>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</si>
  <si>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</si>
  <si>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</si>
  <si>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</si>
  <si>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</si>
  <si>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</si>
  <si>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</si>
  <si>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</si>
  <si>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</si>
  <si>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</si>
  <si>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</si>
  <si>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</si>
  <si>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</si>
  <si>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</si>
  <si>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</si>
  <si>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</si>
  <si>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</si>
  <si>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</si>
  <si>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</si>
  <si>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</si>
  <si>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</si>
  <si>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</si>
  <si>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</si>
  <si>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</si>
  <si>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</si>
  <si>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</si>
  <si>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</si>
  <si>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</si>
  <si>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</si>
  <si>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</si>
  <si>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</si>
  <si>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</si>
  <si>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</si>
  <si>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</si>
  <si>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</si>
  <si>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</si>
  <si>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</si>
  <si>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</si>
  <si>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</si>
  <si>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</si>
  <si>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</si>
  <si>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</si>
  <si>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</si>
  <si>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</si>
  <si>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</si>
  <si>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</si>
  <si>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</si>
  <si>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</si>
  <si>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</si>
  <si>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</si>
  <si>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</si>
  <si>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</si>
  <si>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</si>
  <si>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</si>
  <si>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</si>
  <si>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</si>
  <si>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</si>
  <si>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</si>
  <si>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</si>
  <si>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</si>
  <si>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</si>
  <si>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</si>
  <si>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</si>
  <si>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</si>
  <si>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</si>
  <si>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</si>
  <si>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</si>
  <si>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</si>
  <si>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</si>
  <si>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</si>
  <si>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</si>
  <si>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</si>
  <si>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</si>
  <si>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</si>
  <si>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</si>
  <si>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</si>
  <si>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</si>
  <si>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</si>
  <si>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</si>
  <si>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</si>
  <si>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</si>
  <si>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</si>
  <si>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</si>
  <si>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</si>
  <si>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</si>
  <si>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</si>
  <si>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</si>
  <si>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</si>
  <si>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</si>
  <si>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</si>
  <si>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</si>
  <si>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</si>
  <si>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</si>
  <si>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</si>
  <si>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</si>
  <si>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</si>
  <si>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</si>
  <si>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</si>
  <si>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</si>
  <si>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</si>
  <si>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</si>
  <si>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</si>
  <si>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</si>
  <si>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</si>
  <si>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</si>
  <si>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</si>
  <si>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</si>
  <si>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</si>
  <si>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</si>
  <si>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</si>
  <si>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</si>
  <si>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</si>
  <si>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</si>
  <si>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</si>
  <si>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</si>
  <si>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</si>
  <si>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</si>
  <si>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</si>
  <si>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</si>
  <si>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</si>
  <si>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</si>
  <si>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</si>
  <si>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</si>
  <si>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</si>
  <si>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</si>
  <si>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</si>
  <si>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</si>
  <si>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</si>
  <si>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</si>
  <si>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</si>
  <si>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</si>
  <si>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</si>
  <si>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</si>
  <si>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</si>
  <si>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</si>
  <si>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</si>
  <si>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</si>
  <si>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</si>
  <si>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</si>
  <si>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</si>
  <si>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</si>
  <si>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</si>
  <si>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</si>
  <si>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</si>
  <si>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</si>
  <si>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</si>
  <si>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</si>
  <si>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</si>
  <si>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</si>
  <si>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</si>
  <si>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</si>
  <si>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</si>
  <si>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</si>
  <si>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</si>
  <si>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</si>
  <si>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</si>
  <si>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</si>
  <si>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</si>
  <si>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</si>
  <si>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</si>
  <si>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</si>
  <si>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</si>
  <si>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</si>
  <si>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</si>
  <si>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</si>
  <si>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</si>
  <si>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</si>
  <si>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</si>
  <si>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</si>
  <si>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</si>
  <si>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</si>
  <si>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</si>
  <si>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</si>
  <si>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</si>
  <si>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</si>
  <si>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</si>
  <si>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</si>
  <si>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</si>
  <si>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</si>
  <si>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</si>
  <si>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</si>
  <si>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</si>
  <si>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</si>
  <si>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</si>
  <si>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</si>
  <si>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</si>
  <si>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</si>
  <si>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</si>
  <si>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</si>
  <si>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</si>
  <si>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</si>
  <si>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</si>
  <si>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</si>
  <si>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</si>
  <si>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</si>
  <si>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</si>
  <si>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</si>
  <si>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</si>
  <si>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</si>
  <si>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</si>
  <si>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</si>
  <si>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</si>
  <si>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</si>
  <si>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</si>
  <si>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</si>
  <si>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</si>
  <si>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</si>
  <si>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</si>
  <si>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</si>
  <si>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</si>
  <si>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</si>
  <si>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</si>
  <si>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</si>
  <si>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</si>
  <si>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</si>
  <si>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</si>
  <si>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</si>
  <si>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</si>
  <si>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</si>
  <si>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</si>
  <si>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</si>
  <si>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</si>
  <si>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</si>
  <si>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</si>
  <si>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</si>
  <si>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</si>
  <si>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</si>
  <si>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</si>
  <si>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</si>
  <si>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</si>
  <si>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</si>
  <si>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</si>
  <si>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</si>
  <si>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</si>
  <si>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</si>
  <si>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</si>
  <si>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</si>
  <si>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</si>
  <si>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</si>
  <si>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</si>
  <si>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</si>
  <si>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</si>
  <si>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</si>
  <si>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</si>
  <si>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</si>
  <si>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</si>
  <si>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</si>
  <si>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</si>
  <si>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</si>
  <si>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</si>
  <si>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</si>
  <si>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</si>
  <si>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</si>
  <si>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</si>
  <si>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</si>
  <si>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</si>
  <si>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</si>
  <si>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</si>
  <si>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</si>
  <si>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</si>
  <si>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</si>
  <si>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</si>
  <si>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</si>
  <si>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</si>
  <si>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</si>
  <si>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</si>
  <si>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</si>
  <si>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</si>
  <si>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</si>
  <si>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</si>
  <si>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</si>
  <si>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</si>
  <si>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</si>
  <si>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</si>
  <si>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</si>
  <si>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</si>
  <si>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</si>
  <si>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</si>
  <si>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</si>
  <si>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</si>
  <si>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</si>
  <si>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</si>
  <si>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</si>
  <si>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</si>
  <si>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</si>
  <si>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</si>
  <si>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</si>
  <si>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</si>
  <si>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</si>
  <si>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</si>
  <si>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</si>
  <si>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</si>
  <si>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</si>
  <si>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</si>
  <si>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</si>
  <si>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</si>
  <si>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</si>
  <si>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</si>
  <si>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</si>
  <si>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</si>
  <si>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</si>
  <si>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</si>
  <si>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</si>
  <si>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</si>
  <si>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</si>
  <si>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</si>
  <si>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</si>
  <si>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</si>
  <si>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</si>
  <si>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</si>
  <si>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</si>
  <si>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</si>
  <si>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</si>
  <si>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</si>
  <si>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</si>
  <si>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</si>
  <si>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</si>
  <si>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</si>
  <si>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</si>
  <si>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</si>
  <si>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</si>
  <si>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</si>
  <si>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</si>
  <si>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</si>
  <si>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</si>
  <si>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</si>
  <si>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</si>
  <si>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</si>
  <si>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</si>
  <si>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</si>
  <si>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</si>
  <si>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</si>
  <si>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</si>
  <si>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</si>
  <si>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</si>
  <si>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</si>
  <si>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</si>
  <si>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</si>
  <si>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</si>
  <si>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</si>
  <si>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</si>
  <si>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</si>
  <si>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</si>
  <si>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</si>
  <si>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</si>
  <si>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</si>
  <si>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</si>
  <si>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</si>
  <si>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</si>
  <si>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</si>
  <si>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</si>
  <si>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</si>
  <si>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</si>
  <si>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</si>
  <si>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</si>
  <si>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</si>
  <si>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</si>
  <si>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</si>
  <si>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</si>
  <si>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</si>
  <si>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</si>
  <si>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</si>
  <si>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</si>
  <si>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</si>
  <si>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</si>
  <si>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</si>
  <si>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</si>
  <si>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</si>
  <si>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</si>
  <si>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</si>
  <si>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</si>
  <si>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</si>
  <si>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</si>
  <si>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</si>
  <si>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</si>
  <si>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</si>
  <si>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</si>
  <si>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</si>
  <si>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</si>
  <si>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</si>
  <si>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</si>
  <si>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</si>
  <si>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</si>
  <si>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</si>
  <si>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</si>
  <si>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</si>
  <si>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</si>
  <si>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</si>
  <si>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</si>
  <si>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</si>
  <si>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</si>
  <si>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</si>
  <si>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</si>
  <si>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</si>
  <si>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</si>
  <si>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</si>
  <si>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</si>
  <si>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</si>
  <si>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</si>
  <si>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</si>
  <si>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</si>
  <si>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</si>
  <si>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</si>
  <si>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</si>
  <si>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</si>
  <si>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</si>
  <si>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</si>
  <si>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</si>
  <si>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</si>
  <si>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</si>
  <si>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</si>
  <si>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</si>
  <si>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</si>
  <si>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</si>
  <si>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</si>
  <si>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</si>
  <si>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</si>
  <si>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</si>
  <si>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</si>
  <si>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</si>
  <si>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</si>
  <si>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</si>
  <si>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</si>
  <si>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</si>
  <si>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</si>
  <si>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</si>
  <si>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</si>
  <si>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</si>
  <si>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</si>
  <si>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</si>
  <si>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</si>
  <si>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</si>
  <si>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</si>
  <si>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</si>
  <si>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</si>
  <si>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</si>
  <si>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</si>
  <si>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</si>
  <si>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</si>
  <si>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</si>
  <si>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</si>
  <si>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</si>
  <si>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</si>
  <si>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</si>
  <si>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</si>
  <si>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</si>
  <si>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</si>
  <si>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</si>
  <si>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</si>
  <si>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</si>
  <si>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</si>
  <si>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</si>
  <si>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</si>
  <si>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</si>
  <si>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</si>
  <si>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</si>
  <si>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</si>
  <si>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</si>
  <si>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</si>
  <si>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</si>
  <si>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</si>
  <si>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</si>
  <si>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</si>
  <si>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</si>
  <si>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</si>
  <si>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</si>
  <si>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</si>
  <si>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</si>
  <si>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</si>
  <si>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</si>
  <si>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</si>
  <si>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</si>
  <si>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</si>
  <si>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</si>
  <si>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</si>
  <si>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</si>
  <si>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</si>
  <si>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</si>
  <si>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</si>
  <si>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</si>
  <si>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</si>
  <si>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</si>
  <si>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</si>
  <si>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</si>
  <si>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</si>
  <si>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</si>
  <si>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</si>
  <si>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</si>
  <si>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</si>
  <si>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</si>
  <si>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</si>
  <si>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</si>
  <si>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</si>
  <si>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</si>
  <si>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</si>
  <si>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</si>
  <si>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</si>
  <si>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</si>
  <si>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</si>
  <si>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</si>
  <si>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</si>
  <si>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</si>
  <si>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</si>
  <si>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</si>
  <si>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</si>
  <si>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</si>
  <si>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</si>
  <si>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</si>
  <si>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</si>
  <si>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</si>
  <si>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</si>
  <si>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</si>
  <si>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</si>
  <si>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</si>
  <si>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</si>
  <si>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</si>
  <si>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</si>
  <si>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</si>
  <si>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</si>
  <si>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</si>
  <si>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</si>
  <si>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</si>
  <si>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</si>
  <si>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</si>
  <si>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</si>
  <si>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</si>
  <si>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</si>
  <si>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</si>
  <si>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</si>
  <si>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</si>
  <si>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</si>
  <si>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</si>
  <si>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</si>
  <si>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</si>
  <si>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</si>
  <si>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</si>
  <si>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</si>
  <si>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</si>
  <si>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</si>
  <si>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</si>
  <si>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</si>
  <si>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</si>
  <si>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</si>
  <si>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</si>
  <si>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</si>
  <si>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</si>
  <si>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</si>
  <si>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</si>
  <si>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</si>
  <si>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</si>
  <si>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</si>
  <si>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</si>
  <si>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</si>
  <si>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</si>
  <si>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</si>
  <si>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</si>
  <si>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</si>
  <si>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</si>
  <si>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</si>
  <si>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</si>
  <si>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</si>
  <si>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</si>
  <si>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</si>
  <si>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</si>
  <si>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</si>
  <si>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</si>
  <si>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</si>
  <si>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</si>
  <si>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</si>
  <si>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</si>
  <si>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</si>
  <si>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</si>
  <si>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</si>
  <si>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</si>
  <si>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</si>
  <si>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</si>
  <si>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</si>
  <si>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</si>
  <si>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</si>
  <si>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</si>
  <si>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</si>
  <si>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</si>
  <si>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</si>
  <si>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</si>
  <si>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</si>
  <si>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</si>
  <si>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</si>
  <si>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</si>
  <si>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</si>
  <si>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</si>
  <si>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</si>
  <si>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</si>
  <si>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</si>
  <si>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</si>
  <si>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</si>
  <si>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</si>
  <si>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</si>
  <si>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</si>
  <si>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</si>
  <si>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</si>
  <si>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</si>
  <si>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</si>
  <si>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</si>
  <si>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</si>
  <si>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</si>
  <si>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</si>
  <si>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</si>
  <si>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</si>
  <si>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</si>
  <si>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</si>
  <si>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</si>
  <si>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</si>
  <si>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</si>
  <si>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</si>
  <si>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</si>
  <si>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</si>
  <si>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</si>
  <si>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</si>
  <si>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</si>
  <si>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</si>
  <si>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</si>
  <si>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</si>
  <si>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</si>
  <si>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</si>
  <si>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</si>
  <si>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</si>
  <si>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</si>
  <si>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</si>
  <si>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</si>
  <si>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</si>
  <si>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</si>
  <si>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</si>
  <si>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</si>
  <si>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</si>
  <si>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</si>
  <si>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</si>
  <si>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</si>
  <si>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</si>
  <si>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</si>
  <si>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</si>
  <si>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</si>
  <si>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</si>
  <si>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</si>
  <si>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</si>
  <si>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</si>
  <si>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</si>
  <si>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</si>
  <si>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</si>
  <si>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</si>
  <si>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</si>
  <si>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</si>
  <si>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</si>
  <si>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</si>
  <si>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</si>
  <si>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</si>
  <si>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</si>
  <si>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</si>
  <si>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</si>
  <si>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</si>
  <si>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</si>
  <si>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</si>
  <si>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</si>
  <si>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</si>
  <si>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</si>
  <si>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</si>
  <si>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</si>
  <si>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</si>
  <si>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</si>
  <si>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</si>
  <si>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</si>
  <si>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</si>
  <si>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</si>
  <si>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</si>
  <si>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</si>
  <si>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</si>
  <si>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</si>
  <si>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</si>
  <si>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</si>
  <si>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</si>
  <si>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</si>
  <si>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</si>
  <si>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</si>
  <si>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</si>
  <si>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</si>
  <si>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</si>
  <si>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</si>
  <si>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</si>
  <si>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</si>
  <si>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</si>
  <si>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</si>
  <si>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</si>
  <si>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</si>
  <si>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</si>
  <si>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</si>
  <si>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</si>
  <si>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</si>
  <si>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</si>
  <si>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</si>
  <si>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</si>
  <si>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</si>
  <si>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</si>
  <si>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</si>
  <si>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</si>
  <si>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</si>
  <si>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</si>
  <si>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</si>
  <si>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</si>
  <si>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</si>
  <si>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</si>
  <si>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</si>
  <si>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</si>
  <si>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</si>
  <si>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</si>
  <si>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</si>
  <si>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</si>
  <si>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</si>
  <si>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</si>
  <si>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</si>
  <si>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</si>
  <si>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</si>
  <si>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</si>
  <si>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</si>
  <si>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</si>
  <si>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</si>
  <si>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</si>
  <si>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</si>
  <si>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</si>
  <si>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</si>
  <si>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</si>
  <si>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</si>
  <si>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</si>
  <si>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</si>
  <si>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</si>
  <si>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</si>
  <si>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</si>
  <si>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</si>
  <si>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</si>
  <si>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</si>
  <si>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</si>
  <si>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</si>
  <si>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</si>
  <si>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</si>
  <si>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</si>
  <si>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</si>
  <si>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</si>
  <si>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</si>
  <si>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</si>
  <si>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</si>
  <si>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</si>
  <si>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</si>
  <si>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</si>
  <si>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</si>
  <si>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</si>
  <si>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</si>
  <si>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</si>
  <si>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</si>
  <si>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</si>
  <si>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</si>
  <si>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</si>
  <si>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</si>
  <si>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</si>
  <si>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</si>
  <si>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</si>
  <si>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</si>
  <si>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</si>
  <si>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</si>
  <si>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</si>
  <si>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</si>
  <si>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</si>
  <si>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</si>
  <si>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</si>
  <si>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</si>
  <si>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</si>
  <si>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</si>
  <si>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</si>
  <si>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</si>
  <si>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</si>
  <si>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</si>
  <si>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</si>
  <si>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</si>
  <si>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</si>
  <si>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</si>
  <si>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</si>
  <si>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</si>
  <si>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</si>
  <si>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</si>
  <si>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</si>
  <si>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</si>
  <si>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</si>
  <si>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</si>
  <si>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</si>
  <si>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</si>
  <si>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</si>
  <si>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</si>
  <si>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</si>
  <si>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</si>
  <si>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</si>
  <si>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</si>
  <si>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</si>
  <si>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</si>
  <si>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</si>
  <si>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</si>
  <si>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</si>
  <si>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</si>
  <si>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</si>
  <si>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</si>
  <si>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</si>
  <si>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</si>
  <si>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</si>
  <si>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</si>
  <si>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</si>
  <si>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</si>
  <si>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</si>
  <si>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</si>
  <si>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</si>
  <si>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</si>
  <si>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</si>
  <si>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</si>
  <si>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</si>
  <si>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</si>
  <si>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</si>
  <si>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</si>
  <si>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</si>
  <si>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</si>
  <si>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</si>
  <si>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</si>
  <si>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</si>
  <si>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</si>
  <si>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</si>
  <si>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</si>
  <si>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</si>
  <si>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</si>
  <si>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</si>
  <si>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</si>
  <si>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</si>
  <si>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</si>
  <si>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</si>
  <si>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</si>
  <si>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</si>
  <si>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</si>
  <si>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</si>
  <si>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</si>
  <si>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</si>
  <si>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</si>
  <si>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</si>
  <si>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</si>
  <si>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</si>
  <si>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</si>
  <si>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</si>
  <si>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</si>
  <si>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</si>
  <si>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</si>
  <si>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</si>
  <si>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</si>
  <si>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</si>
  <si>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</si>
  <si>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</si>
  <si>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</si>
  <si>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</si>
  <si>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</si>
  <si>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</si>
  <si>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</si>
  <si>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</si>
  <si>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</si>
  <si>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</si>
  <si>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</si>
  <si>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</si>
  <si>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</si>
  <si>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</si>
  <si>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</si>
  <si>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</si>
  <si>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</si>
  <si>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</si>
  <si>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</si>
  <si>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</si>
  <si>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</si>
  <si>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</si>
  <si>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</si>
  <si>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</si>
  <si>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</si>
  <si>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</si>
  <si>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</si>
  <si>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</si>
  <si>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</si>
  <si>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</si>
  <si>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</si>
  <si>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</si>
  <si>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</si>
  <si>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</si>
  <si>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</si>
  <si>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</si>
  <si>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</si>
  <si>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</si>
  <si>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</si>
  <si>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</si>
  <si>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</si>
  <si>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</si>
  <si>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</si>
  <si>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</si>
  <si>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</si>
  <si>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</si>
  <si>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</si>
  <si>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</si>
  <si>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</si>
  <si>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</si>
  <si>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</si>
  <si>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</si>
  <si>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</si>
  <si>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</si>
  <si>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</si>
  <si>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</si>
  <si>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</si>
  <si>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</si>
  <si>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</si>
  <si>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</si>
  <si>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</si>
  <si>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</si>
  <si>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</si>
  <si>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</si>
  <si>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</si>
  <si>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</si>
  <si>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</si>
  <si>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</si>
  <si>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</si>
  <si>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</si>
  <si>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</si>
  <si>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</si>
  <si>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</si>
  <si>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</si>
  <si>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</si>
  <si>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</si>
  <si>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</si>
  <si>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</si>
  <si>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</si>
  <si>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</si>
  <si>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</si>
  <si>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</si>
  <si>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</si>
  <si>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</si>
  <si>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</si>
  <si>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</si>
  <si>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</si>
  <si>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</si>
  <si>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</si>
  <si>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</si>
  <si>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</si>
  <si>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</si>
  <si>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</si>
  <si>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</si>
  <si>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</si>
  <si>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</si>
  <si>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</si>
  <si>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</si>
  <si>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</si>
  <si>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</si>
  <si>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</si>
  <si>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</si>
  <si>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</si>
  <si>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</si>
  <si>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</si>
  <si>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</si>
  <si>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</si>
  <si>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</si>
  <si>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</si>
  <si>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</si>
  <si>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</si>
  <si>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</si>
  <si>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</si>
  <si>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</si>
  <si>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</si>
  <si>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</si>
  <si>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</si>
  <si>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</si>
  <si>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</si>
  <si>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</si>
  <si>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</si>
  <si>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</si>
  <si>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</si>
  <si>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</si>
  <si>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</si>
  <si>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</si>
  <si>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</si>
  <si>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</si>
  <si>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</si>
  <si>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</si>
  <si>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</si>
  <si>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</si>
  <si>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</si>
  <si>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</si>
  <si>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</si>
  <si>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</si>
  <si>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</si>
  <si>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</si>
  <si>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</si>
  <si>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</si>
  <si>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</si>
  <si>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</si>
  <si>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</si>
  <si>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</si>
  <si>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</si>
  <si>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</si>
  <si>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</si>
  <si>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</si>
  <si>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</si>
  <si>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</si>
  <si>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</si>
  <si>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</si>
  <si>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</si>
  <si>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</si>
  <si>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</si>
  <si>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</si>
  <si>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</si>
  <si>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</si>
  <si>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</si>
  <si>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</si>
  <si>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</si>
  <si>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</si>
  <si>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</si>
  <si>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</si>
  <si>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</si>
  <si>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</si>
  <si>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</si>
  <si>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</si>
  <si>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</si>
  <si>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</si>
  <si>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</si>
  <si>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</si>
  <si>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</si>
  <si>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</si>
  <si>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</si>
  <si>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</si>
  <si>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</si>
  <si>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</si>
  <si>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</si>
  <si>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</si>
  <si>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</si>
  <si>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</si>
  <si>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</si>
  <si>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</si>
  <si>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</si>
  <si>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</si>
  <si>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</si>
  <si>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</si>
  <si>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</si>
  <si>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</si>
  <si>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</si>
  <si>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</si>
  <si>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</si>
  <si>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</si>
  <si>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</si>
  <si>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</si>
  <si>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</si>
  <si>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</si>
  <si>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</si>
  <si>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</si>
  <si>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</si>
  <si>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</si>
  <si>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</si>
  <si>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</si>
  <si>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</si>
  <si>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</si>
  <si>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</si>
  <si>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</si>
  <si>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</si>
  <si>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</si>
  <si>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</si>
  <si>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</si>
  <si>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</si>
  <si>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</si>
  <si>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</si>
  <si>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</si>
  <si>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</si>
  <si>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</si>
  <si>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</si>
  <si>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</si>
  <si>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</si>
  <si>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</si>
  <si>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</si>
  <si>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</si>
  <si>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</si>
  <si>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</si>
  <si>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</si>
  <si>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</si>
  <si>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</si>
  <si>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</si>
  <si>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</si>
  <si>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</si>
  <si>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</si>
  <si>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</si>
  <si>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</si>
  <si>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</si>
  <si>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</si>
  <si>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</si>
  <si>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</si>
  <si>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</si>
  <si>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</si>
  <si>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</si>
  <si>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</si>
  <si>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</si>
  <si>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</si>
  <si>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</si>
  <si>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</si>
  <si>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</si>
  <si>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</si>
  <si>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</si>
  <si>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</si>
  <si>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</si>
  <si>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</si>
  <si>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</si>
  <si>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</si>
  <si>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</si>
  <si>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</si>
  <si>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</si>
  <si>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</si>
  <si>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</si>
  <si>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</si>
  <si>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</si>
  <si>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</si>
  <si>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</si>
  <si>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</si>
  <si>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</si>
  <si>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</si>
  <si>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</si>
  <si>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</si>
  <si>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</si>
  <si>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</si>
  <si>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</si>
  <si>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</si>
  <si>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</si>
  <si>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</si>
  <si>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</si>
  <si>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</si>
  <si>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</si>
  <si>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</si>
  <si>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</si>
  <si>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</si>
  <si>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</si>
  <si>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</si>
  <si>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</si>
  <si>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</si>
  <si>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</si>
  <si>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</si>
  <si>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</si>
  <si>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</si>
  <si>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</si>
  <si>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</si>
  <si>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</si>
  <si>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</si>
  <si>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</si>
  <si>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</si>
  <si>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</si>
  <si>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</si>
  <si>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</si>
  <si>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</si>
  <si>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</si>
  <si>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</si>
  <si>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</si>
  <si>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</si>
  <si>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</si>
  <si>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</si>
  <si>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</si>
  <si>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</si>
  <si>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</si>
  <si>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</si>
  <si>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</si>
  <si>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</si>
  <si>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</si>
  <si>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</si>
  <si>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</si>
  <si>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</si>
  <si>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</si>
  <si>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</si>
  <si>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</si>
  <si>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</si>
  <si>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</si>
  <si>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</si>
  <si>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</si>
  <si>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</si>
  <si>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</si>
  <si>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</si>
  <si>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</si>
  <si>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</si>
  <si>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</si>
  <si>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</si>
  <si>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</si>
  <si>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</si>
  <si>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</si>
  <si>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</si>
  <si>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</si>
  <si>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</si>
  <si>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</si>
  <si>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</si>
  <si>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</si>
  <si>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</si>
  <si>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</si>
  <si>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</si>
  <si>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</si>
  <si>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</si>
  <si>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</si>
  <si>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</si>
  <si>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</si>
  <si>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</si>
  <si>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</si>
  <si>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</si>
  <si>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</si>
  <si>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</si>
  <si>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</si>
  <si>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</si>
  <si>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</si>
  <si>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</si>
  <si>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</si>
  <si>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</si>
  <si>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</si>
  <si>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</si>
  <si>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</si>
  <si>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</si>
  <si>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</si>
  <si>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</si>
  <si>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</si>
  <si>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</si>
  <si>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</si>
  <si>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</si>
  <si>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</si>
  <si>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</si>
  <si>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</si>
  <si>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</si>
  <si>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</si>
  <si>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</si>
  <si>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</si>
  <si>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</si>
  <si>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</si>
  <si>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</si>
  <si>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</si>
  <si>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</si>
  <si>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</si>
  <si>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</si>
  <si>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</si>
  <si>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</si>
  <si>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</si>
  <si>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</si>
  <si>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</si>
  <si>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</si>
  <si>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</si>
  <si>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</si>
  <si>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</si>
  <si>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</si>
  <si>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</si>
  <si>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</si>
  <si>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</si>
  <si>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</si>
  <si>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</si>
  <si>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</si>
  <si>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</si>
  <si>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</si>
  <si>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</si>
  <si>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</si>
  <si>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</si>
  <si>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</si>
  <si>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</si>
  <si>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</si>
  <si>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</si>
  <si>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</si>
  <si>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</si>
  <si>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</si>
  <si>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</si>
  <si>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</si>
  <si>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</si>
  <si>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</si>
  <si>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</si>
  <si>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</si>
  <si>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</si>
  <si>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</si>
  <si>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</si>
  <si>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</si>
  <si>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</si>
  <si>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</si>
  <si>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</si>
  <si>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</si>
  <si>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</si>
  <si>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</si>
  <si>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</si>
  <si>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</si>
  <si>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</si>
  <si>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</si>
  <si>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</si>
  <si>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</si>
  <si>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</si>
  <si>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</si>
  <si>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</si>
  <si>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</si>
  <si>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</si>
  <si>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</si>
  <si>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</si>
  <si>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</si>
  <si>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</si>
  <si>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</si>
  <si>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</si>
  <si>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</si>
  <si>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</si>
  <si>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</si>
  <si>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</si>
  <si>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</si>
  <si>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</si>
  <si>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</si>
  <si>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</si>
  <si>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</si>
  <si>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</si>
  <si>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</si>
  <si>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</si>
  <si>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</si>
  <si>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</si>
  <si>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</si>
  <si>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</si>
  <si>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</si>
  <si>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</si>
  <si>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</si>
  <si>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</si>
  <si>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</si>
  <si>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</si>
  <si>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</si>
  <si>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</si>
  <si>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</si>
  <si>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</si>
  <si>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</si>
  <si>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</si>
  <si>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</si>
  <si>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</si>
  <si>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</si>
  <si>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</si>
  <si>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</si>
  <si>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</si>
  <si>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</si>
  <si>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</si>
  <si>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</si>
  <si>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</si>
  <si>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</si>
  <si>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</si>
  <si>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</si>
  <si>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</si>
  <si>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</si>
  <si>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</si>
  <si>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</si>
  <si>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</si>
  <si>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</si>
  <si>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</si>
  <si>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</si>
  <si>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</si>
  <si>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</si>
  <si>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</si>
  <si>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</si>
  <si>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</si>
  <si>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</si>
  <si>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</si>
  <si>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</si>
  <si>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</si>
  <si>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</si>
  <si>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</si>
  <si>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</si>
  <si>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</si>
  <si>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</si>
  <si>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</si>
  <si>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</si>
  <si>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</si>
  <si>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</si>
  <si>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</si>
  <si>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</si>
  <si>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</si>
  <si>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</si>
  <si>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</si>
  <si>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</si>
  <si>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</si>
  <si>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</si>
  <si>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</si>
  <si>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</si>
  <si>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</si>
  <si>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</si>
  <si>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</si>
  <si>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</si>
  <si>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</si>
  <si>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</si>
  <si>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</si>
  <si>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</si>
  <si>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</si>
  <si>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</si>
  <si>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</si>
  <si>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</si>
  <si>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</si>
  <si>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</si>
  <si>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</si>
  <si>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</si>
  <si>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</si>
  <si>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</si>
  <si>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</si>
  <si>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</si>
  <si>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</si>
  <si>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</si>
  <si>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</si>
  <si>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</si>
  <si>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</si>
  <si>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</si>
  <si>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</si>
  <si>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</si>
  <si>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</si>
  <si>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</si>
  <si>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</si>
  <si>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</si>
  <si>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</si>
  <si>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</si>
  <si>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</si>
  <si>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</si>
  <si>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</si>
  <si>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</si>
  <si>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</si>
  <si>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</si>
  <si>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</si>
  <si>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</si>
  <si>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</si>
  <si>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</si>
  <si>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</si>
  <si>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</si>
  <si>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</si>
  <si>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</si>
  <si>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</si>
  <si>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</si>
  <si>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</si>
  <si>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</si>
  <si>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</si>
  <si>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</si>
  <si>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</si>
  <si>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</si>
  <si>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</si>
  <si>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</si>
  <si>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</si>
  <si>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</si>
  <si>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</si>
  <si>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</si>
  <si>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</si>
  <si>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</si>
  <si>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</si>
  <si>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</si>
  <si>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</si>
  <si>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</si>
  <si>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</si>
  <si>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</si>
  <si>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</si>
  <si>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</si>
  <si>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</si>
  <si>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</si>
  <si>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</si>
  <si>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</si>
  <si>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</si>
  <si>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</si>
  <si>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</si>
  <si>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</si>
  <si>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</si>
  <si>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</si>
  <si>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</si>
  <si>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</si>
  <si>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</si>
  <si>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</si>
  <si>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</si>
  <si>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</si>
  <si>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</si>
  <si>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</si>
  <si>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</si>
  <si>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</si>
  <si>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</si>
  <si>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</si>
  <si>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</si>
  <si>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</si>
  <si>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</si>
  <si>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</si>
  <si>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</si>
  <si>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</si>
  <si>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</si>
  <si>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</si>
  <si>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</si>
  <si>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</si>
  <si>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</si>
  <si>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</si>
  <si>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</si>
  <si>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</si>
  <si>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</si>
  <si>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</si>
  <si>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</si>
  <si>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</si>
  <si>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</si>
  <si>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</si>
  <si>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</si>
  <si>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</si>
  <si>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</si>
  <si>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</si>
  <si>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</si>
  <si>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</si>
  <si>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</si>
  <si>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</si>
  <si>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</si>
  <si>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</si>
  <si>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</si>
  <si>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</si>
  <si>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</si>
  <si>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</si>
  <si>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</si>
  <si>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</si>
  <si>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</si>
  <si>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</si>
  <si>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</si>
  <si>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</si>
  <si>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</si>
  <si>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</si>
  <si>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</si>
  <si>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</si>
  <si>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</si>
  <si>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</si>
  <si>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</si>
  <si>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</si>
  <si>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</si>
  <si>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</si>
  <si>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</si>
  <si>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</si>
  <si>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</si>
  <si>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</si>
  <si>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</si>
  <si>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</si>
  <si>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</si>
  <si>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</si>
  <si>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</si>
  <si>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</si>
  <si>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</si>
  <si>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</si>
  <si>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</si>
  <si>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</si>
  <si>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</si>
  <si>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</si>
  <si>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</si>
  <si>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</si>
  <si>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</si>
  <si>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</si>
  <si>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</si>
  <si>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</si>
  <si>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</si>
  <si>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</si>
  <si>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</si>
  <si>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</si>
  <si>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</si>
  <si>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</si>
  <si>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</si>
  <si>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</si>
  <si>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</si>
  <si>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</si>
  <si>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</si>
  <si>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</si>
  <si>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</si>
  <si>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</si>
  <si>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</si>
  <si>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</si>
  <si>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</si>
  <si>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</si>
  <si>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</si>
  <si>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</si>
  <si>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</si>
  <si>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</si>
  <si>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</si>
  <si>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</si>
  <si>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</si>
  <si>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</si>
  <si>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</si>
  <si>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</si>
  <si>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</si>
  <si>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</si>
  <si>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</si>
  <si>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</si>
  <si>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</si>
  <si>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</si>
  <si>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</si>
  <si>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</si>
  <si>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</si>
  <si>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</si>
  <si>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</si>
  <si>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</si>
  <si>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</si>
  <si>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</si>
  <si>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</si>
  <si>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</si>
  <si>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</si>
  <si>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</si>
  <si>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</si>
  <si>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</si>
  <si>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</si>
  <si>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</si>
  <si>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</si>
  <si>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</si>
  <si>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</si>
  <si>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</si>
  <si>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</si>
  <si>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</si>
  <si>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</si>
  <si>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</si>
  <si>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</si>
  <si>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</si>
  <si>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</si>
  <si>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</si>
  <si>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</si>
  <si>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</si>
  <si>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</si>
  <si>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</si>
  <si>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</si>
  <si>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</si>
  <si>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</si>
  <si>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</si>
  <si>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</si>
  <si>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</si>
  <si>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</si>
  <si>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</si>
  <si>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</si>
  <si>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</si>
  <si>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</si>
  <si>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</si>
  <si>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</si>
  <si>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</si>
  <si>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</si>
  <si>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</si>
  <si>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</si>
  <si>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</si>
  <si>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</si>
  <si>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</si>
  <si>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</si>
  <si>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</si>
  <si>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</si>
  <si>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</si>
  <si>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</si>
  <si>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</si>
  <si>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</si>
  <si>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</si>
  <si>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</si>
  <si>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</si>
  <si>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</si>
  <si>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</si>
  <si>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</si>
  <si>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</si>
  <si>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</si>
  <si>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</si>
  <si>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</si>
  <si>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</si>
  <si>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</si>
  <si>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</si>
  <si>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</si>
  <si>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</si>
  <si>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</si>
  <si>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</si>
  <si>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</si>
  <si>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</si>
  <si>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</si>
  <si>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</si>
  <si>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</si>
  <si>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</si>
  <si>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</si>
  <si>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</si>
  <si>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</si>
  <si>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</si>
  <si>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</si>
  <si>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</si>
  <si>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</si>
  <si>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</si>
  <si>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</si>
  <si>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</si>
  <si>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</si>
  <si>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</si>
  <si>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</si>
  <si>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</si>
  <si>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</si>
  <si>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</si>
  <si>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</si>
  <si>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</si>
  <si>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</si>
  <si>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</si>
  <si>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</si>
  <si>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</si>
  <si>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</si>
  <si>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</si>
  <si>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</si>
  <si>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</si>
  <si>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</si>
  <si>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</si>
  <si>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</si>
  <si>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</si>
  <si>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</si>
  <si>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</si>
  <si>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</si>
  <si>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</si>
  <si>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</si>
  <si>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</si>
  <si>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</si>
  <si>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</si>
  <si>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</si>
  <si>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</si>
  <si>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</si>
  <si>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</si>
  <si>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</si>
  <si>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</si>
  <si>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</si>
  <si>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</si>
  <si>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</si>
  <si>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</si>
  <si>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</si>
  <si>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</si>
  <si>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</si>
  <si>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</si>
  <si>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</si>
  <si>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</si>
  <si>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</si>
  <si>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</si>
  <si>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</si>
  <si>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</si>
  <si>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</si>
  <si>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</si>
  <si>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</si>
  <si>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</si>
  <si>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</si>
  <si>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</si>
  <si>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</si>
  <si>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</si>
  <si>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</si>
  <si>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</si>
  <si>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</si>
  <si>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</si>
  <si>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</si>
  <si>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</si>
  <si>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</si>
  <si>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</si>
  <si>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</si>
  <si>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</si>
  <si>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</si>
  <si>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</si>
  <si>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</si>
  <si>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</si>
  <si>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</si>
  <si>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</si>
  <si>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</si>
  <si>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</si>
  <si>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</si>
  <si>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</si>
  <si>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</si>
  <si>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</si>
  <si>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</si>
  <si>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</si>
  <si>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</si>
  <si>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</si>
  <si>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</si>
  <si>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</si>
  <si>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</si>
  <si>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</si>
  <si>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</si>
  <si>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</si>
  <si>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</si>
  <si>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</si>
  <si>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</si>
  <si>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</si>
  <si>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</si>
  <si>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</si>
  <si>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</si>
  <si>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</si>
  <si>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</si>
  <si>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</si>
  <si>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</si>
  <si>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</si>
  <si>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</si>
  <si>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</si>
  <si>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</si>
  <si>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</si>
  <si>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</si>
  <si>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</si>
  <si>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</si>
  <si>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</si>
  <si>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</si>
  <si>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</si>
  <si>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</si>
  <si>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</si>
  <si>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</si>
  <si>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</si>
  <si>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</si>
  <si>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</si>
  <si>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</si>
  <si>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</si>
  <si>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</si>
  <si>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</si>
  <si>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</si>
  <si>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</si>
  <si>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</si>
  <si>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</si>
  <si>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</si>
  <si>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</si>
  <si>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</si>
  <si>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</si>
  <si>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</si>
  <si>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</si>
  <si>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</si>
  <si>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</si>
  <si>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</si>
  <si>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</si>
  <si>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</si>
  <si>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</si>
  <si>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</si>
  <si>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</si>
  <si>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</si>
  <si>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</si>
  <si>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</si>
  <si>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</si>
  <si>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</si>
  <si>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</si>
  <si>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</si>
  <si>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</si>
  <si>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</si>
  <si>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</si>
  <si>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</si>
  <si>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</si>
  <si>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</si>
  <si>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</si>
  <si>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</si>
  <si>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</si>
  <si>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</si>
  <si>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</si>
  <si>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</si>
  <si>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</si>
  <si>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</si>
  <si>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</si>
  <si>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</si>
  <si>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</si>
  <si>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</si>
  <si>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</si>
  <si>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</si>
  <si>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</si>
  <si>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</si>
  <si>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</si>
  <si>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</si>
  <si>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</si>
  <si>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</si>
  <si>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</si>
  <si>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</si>
  <si>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</si>
  <si>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</si>
  <si>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</si>
  <si>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</si>
  <si>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</si>
  <si>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</si>
  <si>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</si>
  <si>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</si>
  <si>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</si>
  <si>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</si>
  <si>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</si>
  <si>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</si>
  <si>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</si>
  <si>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</si>
  <si>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</si>
  <si>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</si>
  <si>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</si>
  <si>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</si>
  <si>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</si>
  <si>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</si>
  <si>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</si>
  <si>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</si>
  <si>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</si>
  <si>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</si>
  <si>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</si>
  <si>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</si>
  <si>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</si>
  <si>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</si>
  <si>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</si>
  <si>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</si>
  <si>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</si>
  <si>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</si>
  <si>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</si>
  <si>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</si>
  <si>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</si>
  <si>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</si>
  <si>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</si>
  <si>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</si>
  <si>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</si>
  <si>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</si>
  <si>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</si>
  <si>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</si>
  <si>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</si>
  <si>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</si>
  <si>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</si>
  <si>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</si>
  <si>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</si>
  <si>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</si>
  <si>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</si>
  <si>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</si>
  <si>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</si>
  <si>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</si>
  <si>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</si>
  <si>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</si>
  <si>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</si>
  <si>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</si>
  <si>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</si>
  <si>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</si>
  <si>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</si>
  <si>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</si>
  <si>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</si>
  <si>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</si>
  <si>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</si>
  <si>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</si>
  <si>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</si>
  <si>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</si>
  <si>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</si>
  <si>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</si>
  <si>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</si>
  <si>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</si>
  <si>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</si>
  <si>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</si>
  <si>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</si>
  <si>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</si>
  <si>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</si>
  <si>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</si>
  <si>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</si>
  <si>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</si>
  <si>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</si>
  <si>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</si>
  <si>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</si>
  <si>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</si>
  <si>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</si>
  <si>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</si>
  <si>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</si>
  <si>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</si>
  <si>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</si>
  <si>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</si>
  <si>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</si>
  <si>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</si>
  <si>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</si>
  <si>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</si>
  <si>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</si>
  <si>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</si>
  <si>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</si>
  <si>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</si>
  <si>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</si>
  <si>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</si>
  <si>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</si>
  <si>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</si>
  <si>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</si>
  <si>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</si>
  <si>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</si>
  <si>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</si>
  <si>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</si>
  <si>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</si>
  <si>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</si>
  <si>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</si>
  <si>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</si>
  <si>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</si>
  <si>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</si>
  <si>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</si>
  <si>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</si>
  <si>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</si>
  <si>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</si>
  <si>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</si>
  <si>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</si>
  <si>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</si>
  <si>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</si>
  <si>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</si>
  <si>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</si>
  <si>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</si>
  <si>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</si>
  <si>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</si>
  <si>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</si>
  <si>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</si>
  <si>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</si>
  <si>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</si>
  <si>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</si>
  <si>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</si>
  <si>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</si>
  <si>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</si>
  <si>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</si>
  <si>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</si>
  <si>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</si>
  <si>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</si>
  <si>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</si>
  <si>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</si>
  <si>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</si>
  <si>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</si>
  <si>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</si>
  <si>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</si>
  <si>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</si>
  <si>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</si>
  <si>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</si>
  <si>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</si>
  <si>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</si>
  <si>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</si>
  <si>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</si>
  <si>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</si>
  <si>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</si>
  <si>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</si>
  <si>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</si>
  <si>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</si>
  <si>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</si>
  <si>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</si>
  <si>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</si>
  <si>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</si>
  <si>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</si>
  <si>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</si>
  <si>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</si>
  <si>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</si>
  <si>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</si>
  <si>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</si>
  <si>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</si>
  <si>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</si>
  <si>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</si>
  <si>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</si>
  <si>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</si>
  <si>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</si>
  <si>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</si>
  <si>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</si>
  <si>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</si>
  <si>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</si>
  <si>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</si>
  <si>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</si>
  <si>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</si>
  <si>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</si>
  <si>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</si>
  <si>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</si>
  <si>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</si>
  <si>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</si>
  <si>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</si>
  <si>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</si>
  <si>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</si>
  <si>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</si>
  <si>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</si>
  <si>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</si>
  <si>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</si>
  <si>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</si>
  <si>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</si>
  <si>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</si>
  <si>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</si>
  <si>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</si>
  <si>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</si>
  <si>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</si>
  <si>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</si>
  <si>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</si>
  <si>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</si>
  <si>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</si>
  <si>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</si>
  <si>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</si>
  <si>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</si>
  <si>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</si>
  <si>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</si>
  <si>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</si>
  <si>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</si>
  <si>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</si>
  <si>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</si>
  <si>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</si>
  <si>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</si>
  <si>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</si>
  <si>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</si>
  <si>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</si>
  <si>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</si>
  <si>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</si>
  <si>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</si>
  <si>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</si>
  <si>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</si>
  <si>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</si>
  <si>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</si>
  <si>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</si>
  <si>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</si>
  <si>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</si>
  <si>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</si>
  <si>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</si>
  <si>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</si>
  <si>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</si>
  <si>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</si>
  <si>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</si>
  <si>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</si>
  <si>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</si>
  <si>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</si>
  <si>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</si>
  <si>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</si>
  <si>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</si>
  <si>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</si>
  <si>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</si>
  <si>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</si>
  <si>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</si>
  <si>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</si>
  <si>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</si>
  <si>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</si>
  <si>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</si>
  <si>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</si>
  <si>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</si>
  <si>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</si>
  <si>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</si>
  <si>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</si>
  <si>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</si>
  <si>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</si>
  <si>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</si>
  <si>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</si>
  <si>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</si>
  <si>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</si>
  <si>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</si>
  <si>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</si>
  <si>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</si>
  <si>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</si>
  <si>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</si>
  <si>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</si>
  <si>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</si>
  <si>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</si>
  <si>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</si>
  <si>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</si>
  <si>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</si>
  <si>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</si>
  <si>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</si>
  <si>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</si>
  <si>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</si>
  <si>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</si>
  <si>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</si>
  <si>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</si>
  <si>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</si>
  <si>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</si>
  <si>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</si>
  <si>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</si>
  <si>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</si>
  <si>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</si>
  <si>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</si>
  <si>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</si>
  <si>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</si>
  <si>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</si>
  <si>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</si>
  <si>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</si>
  <si>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</si>
  <si>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</si>
  <si>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</si>
  <si>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</si>
  <si>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</si>
  <si>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</si>
  <si>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</si>
  <si>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</si>
  <si>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</si>
  <si>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</si>
  <si>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</si>
  <si>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</si>
  <si>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</si>
  <si>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</si>
  <si>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</si>
  <si>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</si>
  <si>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</si>
  <si>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</si>
  <si>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</si>
  <si>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</si>
  <si>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</si>
  <si>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</si>
  <si>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</si>
  <si>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</si>
  <si>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</si>
  <si>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</si>
  <si>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</si>
  <si>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</si>
  <si>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</si>
  <si>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</si>
  <si>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</si>
  <si>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</si>
  <si>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</si>
  <si>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</si>
  <si>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</si>
  <si>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</si>
  <si>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</si>
  <si>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</si>
  <si>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</si>
  <si>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</si>
  <si>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</si>
  <si>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</si>
  <si>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</si>
  <si>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</si>
  <si>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</si>
  <si>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</si>
  <si>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</si>
  <si>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</si>
  <si>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</si>
  <si>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</si>
  <si>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</si>
  <si>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</si>
  <si>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</si>
  <si>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</si>
  <si>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</si>
  <si>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</si>
  <si>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</si>
  <si>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</si>
  <si>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</si>
  <si>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</si>
  <si>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</si>
  <si>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</si>
  <si>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</si>
  <si>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</si>
  <si>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</si>
  <si>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</si>
  <si>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</si>
  <si>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</si>
  <si>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</si>
  <si>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</si>
  <si>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</si>
  <si>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</si>
  <si>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</si>
  <si>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</si>
  <si>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</si>
  <si>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</si>
  <si>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</si>
  <si>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</si>
  <si>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</si>
  <si>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</si>
  <si>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</si>
  <si>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</si>
  <si>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</si>
  <si>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</si>
  <si>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</si>
  <si>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</si>
  <si>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</si>
  <si>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</si>
  <si>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</si>
  <si>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</si>
  <si>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</si>
  <si>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</si>
  <si>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</si>
  <si>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</si>
  <si>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</si>
  <si>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</si>
  <si>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</si>
  <si>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</si>
  <si>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</si>
  <si>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</si>
  <si>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</si>
  <si>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</si>
  <si>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</si>
  <si>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</si>
  <si>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</si>
  <si>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</si>
  <si>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</si>
  <si>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</si>
  <si>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</si>
  <si>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</si>
  <si>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</si>
  <si>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</si>
  <si>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</si>
  <si>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</si>
  <si>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</si>
  <si>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</si>
  <si>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</si>
  <si>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</si>
  <si>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</si>
  <si>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</si>
  <si>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</si>
  <si>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</si>
  <si>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</si>
  <si>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</si>
  <si>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</si>
  <si>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</si>
  <si>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</si>
  <si>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</si>
  <si>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</si>
  <si>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</si>
  <si>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</si>
  <si>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</si>
  <si>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</si>
  <si>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</si>
  <si>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</si>
  <si>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</si>
  <si>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</si>
  <si>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</si>
  <si>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</si>
  <si>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</si>
  <si>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</si>
  <si>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</si>
  <si>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</si>
  <si>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</si>
  <si>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</si>
  <si>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</si>
  <si>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</si>
  <si>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</si>
  <si>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</si>
  <si>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</si>
  <si>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</si>
  <si>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</si>
  <si>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</si>
  <si>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</si>
  <si>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</si>
  <si>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</si>
  <si>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</si>
  <si>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</si>
  <si>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</si>
  <si>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</si>
  <si>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</si>
  <si>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</si>
  <si>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</si>
  <si>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</si>
  <si>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</si>
  <si>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</si>
  <si>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</si>
  <si>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</si>
  <si>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</si>
  <si>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</si>
  <si>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</si>
  <si>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</si>
  <si>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</si>
  <si>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</si>
  <si>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</si>
  <si>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</si>
  <si>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</si>
  <si>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</si>
  <si>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</si>
  <si>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</si>
  <si>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</si>
  <si>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</si>
  <si>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</si>
  <si>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</si>
  <si>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</si>
  <si>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</si>
  <si>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</si>
  <si>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</si>
  <si>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</si>
  <si>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</si>
  <si>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</si>
  <si>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</si>
  <si>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</si>
  <si>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</si>
  <si>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</si>
  <si>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</si>
  <si>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</si>
  <si>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</si>
  <si>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</si>
  <si>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</si>
  <si>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</si>
  <si>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</si>
  <si>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</si>
  <si>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</si>
  <si>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</si>
  <si>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</si>
  <si>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</si>
  <si>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</si>
  <si>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</si>
  <si>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</si>
  <si>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</si>
  <si>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</si>
  <si>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</si>
  <si>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</si>
  <si>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</si>
  <si>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</si>
  <si>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</si>
  <si>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</si>
  <si>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</si>
  <si>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</si>
  <si>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</si>
  <si>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</si>
  <si>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</si>
  <si>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</si>
  <si>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</si>
  <si>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</si>
  <si>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</si>
  <si>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</si>
  <si>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</si>
  <si>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</si>
  <si>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</si>
  <si>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</si>
  <si>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</si>
  <si>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</si>
  <si>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</si>
  <si>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</si>
  <si>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</si>
  <si>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</si>
  <si>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</si>
  <si>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</si>
  <si>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</si>
  <si>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</si>
  <si>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</si>
  <si>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</si>
  <si>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</si>
  <si>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</si>
  <si>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</si>
  <si>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</si>
  <si>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</si>
  <si>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</si>
  <si>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</si>
  <si>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</si>
  <si>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</si>
  <si>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</si>
  <si>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</si>
  <si>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</si>
  <si>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</si>
  <si>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</si>
  <si>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</si>
  <si>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</si>
  <si>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</si>
  <si>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</si>
  <si>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</si>
  <si>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</si>
  <si>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</si>
  <si>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</si>
  <si>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</si>
  <si>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</si>
  <si>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</si>
  <si>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</si>
  <si>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</si>
  <si>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</si>
  <si>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</si>
  <si>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</si>
  <si>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</si>
  <si>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</si>
  <si>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</si>
  <si>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</si>
  <si>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</si>
  <si>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</si>
  <si>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</si>
  <si>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</si>
  <si>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</si>
  <si>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</si>
  <si>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</si>
  <si>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</si>
  <si>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</si>
  <si>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</si>
  <si>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</si>
  <si>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</si>
  <si>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</si>
  <si>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</si>
  <si>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</si>
  <si>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</si>
  <si>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</si>
  <si>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</si>
  <si>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</si>
  <si>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</si>
  <si>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</si>
  <si>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</si>
  <si>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</si>
  <si>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</si>
  <si>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</si>
  <si>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</si>
  <si>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</si>
  <si>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</si>
  <si>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</si>
  <si>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</si>
  <si>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</si>
  <si>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</si>
  <si>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</si>
  <si>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</si>
  <si>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</si>
  <si>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</si>
  <si>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</si>
  <si>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</si>
  <si>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</si>
  <si>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</si>
  <si>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</si>
  <si>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</si>
  <si>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</si>
  <si>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</si>
  <si>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</si>
  <si>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</si>
  <si>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</si>
  <si>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</si>
  <si>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</si>
  <si>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</si>
  <si>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</si>
  <si>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</si>
  <si>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</si>
  <si>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</si>
  <si>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</si>
  <si>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</si>
  <si>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</si>
  <si>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</si>
  <si>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</si>
  <si>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</si>
  <si>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</si>
  <si>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</si>
  <si>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</si>
  <si>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</si>
  <si>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</si>
  <si>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</si>
  <si>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</si>
  <si>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</si>
  <si>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</si>
  <si>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</si>
  <si>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</si>
  <si>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</si>
  <si>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</si>
  <si>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</si>
  <si>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</si>
  <si>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</si>
  <si>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</si>
  <si>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</si>
  <si>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</si>
  <si>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</si>
  <si>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</si>
  <si>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</si>
  <si>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</si>
  <si>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</si>
  <si>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</si>
  <si>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</si>
  <si>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</si>
  <si>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</si>
  <si>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</si>
  <si>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</si>
  <si>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</si>
  <si>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</si>
  <si>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</si>
  <si>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</si>
  <si>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</si>
  <si>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</si>
  <si>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</si>
  <si>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</si>
  <si>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</si>
  <si>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</si>
  <si>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</si>
  <si>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</si>
  <si>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</si>
  <si>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</si>
  <si>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</si>
  <si>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</si>
  <si>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</si>
  <si>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</si>
  <si>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</si>
  <si>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</si>
  <si>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</si>
  <si>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</si>
  <si>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</si>
  <si>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</si>
  <si>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</si>
  <si>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</si>
  <si>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</si>
  <si>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</si>
  <si>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</si>
  <si>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</si>
  <si>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</si>
  <si>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</si>
  <si>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</si>
  <si>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</si>
  <si>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</si>
  <si>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</si>
  <si>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</si>
  <si>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</si>
  <si>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</si>
  <si>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</si>
  <si>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</si>
  <si>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</si>
  <si>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</si>
  <si>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</si>
  <si>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</si>
  <si>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</si>
  <si>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</si>
  <si>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</si>
  <si>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</si>
  <si>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</si>
  <si>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</si>
  <si>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</si>
  <si>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</si>
  <si>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</si>
  <si>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</si>
  <si>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</si>
  <si>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</si>
  <si>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</si>
  <si>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</si>
  <si>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</si>
  <si>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</si>
  <si>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</si>
  <si>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</si>
  <si>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</si>
  <si>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</si>
  <si>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</si>
  <si>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</si>
  <si>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</si>
  <si>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</si>
  <si>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</si>
  <si>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</si>
  <si>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</si>
  <si>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</si>
  <si>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</si>
  <si>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</si>
  <si>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</si>
  <si>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</si>
  <si>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</si>
  <si>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</si>
  <si>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</si>
  <si>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</si>
  <si>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</si>
  <si>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</si>
  <si>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</si>
  <si>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</si>
  <si>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</si>
  <si>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</si>
  <si>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</si>
  <si>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</si>
  <si>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</si>
  <si>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</si>
  <si>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</si>
  <si>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</si>
  <si>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</si>
  <si>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</si>
  <si>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</si>
  <si>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</si>
  <si>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</si>
  <si>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</si>
  <si>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</si>
  <si>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</si>
  <si>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</si>
  <si>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</si>
  <si>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</si>
  <si>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</si>
  <si>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</si>
  <si>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</si>
  <si>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</si>
  <si>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</si>
  <si>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</si>
  <si>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</si>
  <si>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</si>
  <si>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</si>
  <si>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</si>
  <si>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</si>
  <si>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</si>
  <si>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</si>
  <si>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</si>
  <si>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</si>
  <si>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</si>
  <si>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</si>
  <si>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</si>
  <si>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</si>
  <si>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</si>
  <si>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</si>
  <si>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</si>
  <si>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</si>
  <si>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</si>
  <si>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</si>
  <si>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</si>
  <si>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</si>
  <si>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</si>
  <si>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</si>
  <si>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</si>
  <si>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</si>
  <si>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</si>
  <si>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</si>
  <si>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</si>
  <si>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</si>
  <si>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</si>
  <si>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</si>
  <si>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</si>
  <si>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</si>
  <si>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</si>
  <si>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</si>
  <si>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</si>
  <si>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</si>
  <si>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</si>
  <si>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</si>
  <si>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</si>
  <si>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</si>
  <si>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</si>
  <si>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</si>
  <si>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</si>
  <si>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</si>
  <si>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</si>
  <si>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</si>
  <si>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</si>
  <si>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</si>
  <si>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</si>
  <si>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</si>
  <si>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</si>
  <si>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</si>
  <si>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</si>
  <si>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</si>
  <si>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</si>
  <si>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</si>
  <si>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</si>
  <si>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</si>
  <si>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</si>
  <si>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</si>
  <si>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</si>
  <si>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</si>
  <si>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</si>
  <si>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</si>
  <si>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</si>
  <si>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</si>
  <si>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</si>
  <si>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</si>
  <si>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</si>
  <si>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</si>
  <si>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</si>
  <si>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</si>
  <si>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</si>
  <si>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</si>
  <si>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</si>
  <si>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</si>
  <si>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</si>
  <si>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</si>
  <si>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</si>
  <si>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</si>
  <si>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</si>
  <si>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</si>
  <si>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</si>
  <si>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</si>
  <si>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</si>
  <si>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</si>
  <si>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</si>
  <si>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</si>
  <si>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</si>
  <si>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</si>
  <si>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</si>
  <si>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</si>
  <si>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</si>
  <si>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</si>
  <si>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</si>
  <si>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</si>
  <si>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</si>
  <si>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</si>
  <si>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</si>
  <si>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</si>
  <si>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</si>
  <si>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</si>
  <si>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</si>
  <si>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</si>
  <si>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</si>
  <si>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</si>
  <si>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</si>
  <si>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</si>
  <si>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</si>
  <si>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</si>
  <si>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</si>
  <si>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</si>
  <si>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</si>
  <si>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</si>
  <si>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</si>
  <si>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</si>
  <si>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</si>
  <si>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</si>
  <si>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</si>
  <si>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</si>
  <si>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</si>
  <si>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</si>
  <si>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</si>
  <si>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</si>
  <si>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</si>
  <si>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</si>
  <si>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</si>
  <si>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</si>
  <si>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</si>
  <si>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</si>
  <si>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</si>
  <si>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</si>
  <si>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</si>
  <si>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</si>
  <si>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</si>
  <si>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</si>
  <si>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</si>
  <si>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</si>
  <si>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</si>
  <si>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</si>
  <si>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</si>
  <si>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</si>
  <si>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</si>
  <si>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</si>
  <si>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</si>
  <si>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</si>
  <si>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</si>
  <si>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</si>
  <si>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</si>
  <si>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</si>
  <si>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</si>
  <si>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</si>
  <si>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</si>
  <si>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</si>
  <si>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</si>
  <si>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</si>
  <si>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</si>
  <si>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</si>
  <si>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</si>
  <si>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</si>
  <si>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</si>
  <si>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</si>
  <si>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</si>
  <si>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</si>
  <si>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</si>
  <si>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</si>
  <si>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</si>
  <si>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</si>
  <si>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</si>
  <si>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</si>
  <si>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</si>
  <si>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</si>
  <si>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</si>
  <si>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</si>
  <si>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</si>
  <si>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</si>
  <si>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</si>
  <si>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</si>
  <si>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</si>
  <si>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</si>
  <si>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</si>
  <si>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</si>
  <si>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</si>
  <si>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</si>
  <si>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</si>
  <si>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</si>
  <si>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</si>
  <si>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</si>
  <si>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</si>
  <si>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</si>
  <si>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</si>
  <si>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</si>
  <si>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</si>
  <si>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</si>
  <si>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</si>
  <si>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</si>
  <si>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</si>
  <si>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</si>
  <si>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</si>
  <si>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</si>
  <si>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</si>
  <si>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</si>
  <si>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</si>
  <si>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</si>
  <si>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</si>
  <si>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</si>
  <si>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</si>
  <si>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</si>
  <si>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</si>
  <si>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</si>
  <si>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</si>
  <si>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</si>
  <si>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</si>
  <si>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</si>
  <si>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</si>
  <si>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</si>
  <si>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</si>
  <si>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</si>
  <si>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</si>
  <si>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</si>
  <si>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</si>
  <si>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</si>
  <si>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</si>
  <si>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</si>
  <si>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</si>
  <si>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</si>
  <si>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</si>
  <si>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</si>
  <si>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</si>
  <si>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</si>
  <si>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</si>
  <si>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</si>
  <si>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</si>
  <si>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</si>
  <si>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</si>
  <si>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</si>
  <si>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</si>
  <si>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</si>
  <si>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</si>
  <si>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</si>
  <si>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</si>
  <si>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</si>
  <si>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</si>
  <si>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</si>
  <si>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</si>
  <si>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</si>
  <si>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</si>
  <si>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</si>
  <si>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</si>
  <si>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</si>
  <si>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</si>
  <si>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</si>
  <si>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</si>
  <si>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</si>
  <si>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</si>
  <si>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</si>
  <si>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</si>
  <si>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</si>
  <si>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</si>
  <si>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</si>
  <si>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</si>
  <si>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</si>
  <si>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</si>
  <si>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</si>
  <si>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</si>
  <si>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</si>
  <si>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</si>
  <si>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</si>
  <si>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</si>
  <si>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</si>
  <si>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</si>
  <si>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</si>
  <si>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</si>
  <si>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</si>
  <si>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</si>
  <si>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</si>
  <si>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</si>
  <si>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</si>
  <si>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</si>
  <si>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</si>
  <si>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</si>
  <si>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</si>
  <si>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</si>
  <si>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</si>
  <si>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</si>
  <si>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</si>
  <si>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</si>
  <si>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</si>
  <si>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</si>
  <si>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</si>
  <si>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</si>
  <si>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</si>
  <si>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</si>
  <si>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</si>
  <si>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</si>
  <si>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</si>
  <si>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</si>
  <si>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</si>
  <si>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</si>
  <si>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</si>
  <si>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</si>
  <si>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</si>
  <si>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</si>
  <si>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</si>
  <si>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</si>
  <si>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</si>
  <si>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</si>
  <si>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</si>
  <si>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</si>
  <si>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</si>
  <si>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</si>
  <si>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</si>
  <si>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</si>
  <si>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</si>
  <si>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</si>
  <si>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</si>
  <si>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</si>
  <si>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</si>
  <si>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</si>
  <si>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</si>
  <si>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</si>
  <si>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</si>
  <si>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</si>
  <si>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</si>
  <si>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</si>
  <si>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</si>
  <si>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</si>
  <si>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</si>
  <si>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</si>
  <si>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</si>
  <si>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</si>
  <si>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</si>
  <si>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</si>
  <si>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</si>
  <si>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</si>
  <si>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</si>
  <si>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</si>
  <si>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</si>
  <si>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</si>
  <si>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</si>
  <si>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</si>
  <si>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</si>
  <si>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</si>
  <si>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</si>
  <si>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</si>
  <si>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</si>
  <si>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</si>
  <si>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</si>
  <si>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</si>
  <si>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</si>
  <si>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</si>
  <si>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</si>
  <si>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</si>
  <si>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</si>
  <si>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</si>
  <si>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</si>
  <si>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</si>
  <si>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</si>
  <si>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</si>
  <si>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</si>
  <si>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</si>
  <si>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</si>
  <si>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</si>
  <si>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</si>
  <si>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</si>
  <si>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</si>
  <si>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</si>
  <si>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</si>
  <si>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</si>
  <si>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</si>
  <si>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</si>
  <si>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</si>
  <si>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</si>
  <si>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</si>
  <si>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</si>
  <si>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</si>
  <si>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</si>
  <si>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</si>
  <si>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</si>
  <si>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</si>
  <si>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</si>
  <si>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</si>
  <si>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</si>
  <si>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</si>
  <si>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</si>
  <si>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</si>
  <si>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</si>
  <si>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</si>
  <si>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</si>
  <si>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</si>
  <si>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</si>
  <si>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</si>
  <si>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</si>
  <si>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</si>
  <si>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</si>
  <si>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</si>
  <si>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</si>
  <si>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</si>
  <si>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</si>
  <si>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</si>
  <si>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</si>
  <si>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</si>
  <si>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</si>
  <si>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</si>
  <si>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</si>
  <si>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</si>
  <si>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</si>
  <si>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</si>
  <si>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</si>
  <si>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</si>
  <si>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</si>
  <si>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</si>
  <si>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</si>
  <si>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</si>
  <si>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</si>
  <si>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</si>
  <si>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</si>
  <si>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</si>
  <si>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</si>
  <si>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</si>
  <si>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</si>
  <si>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</si>
  <si>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</si>
  <si>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</si>
  <si>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</si>
  <si>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</si>
  <si>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</si>
  <si>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</si>
  <si>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</si>
  <si>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</si>
  <si>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</si>
  <si>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</si>
  <si>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</si>
  <si>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</si>
  <si>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</si>
  <si>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</si>
  <si>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</si>
  <si>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</si>
  <si>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</si>
  <si>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</si>
  <si>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</si>
  <si>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</si>
  <si>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</si>
  <si>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</si>
  <si>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</si>
  <si>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</si>
  <si>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</si>
  <si>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</si>
  <si>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</si>
  <si>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</si>
  <si>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</si>
  <si>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</si>
  <si>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</si>
  <si>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</si>
  <si>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</si>
  <si>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</si>
  <si>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</si>
  <si>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</si>
  <si>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</si>
  <si>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</si>
  <si>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</si>
  <si>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</si>
  <si>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</si>
  <si>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</si>
  <si>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</si>
  <si>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</si>
  <si>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</si>
  <si>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</si>
  <si>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</si>
  <si>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</si>
  <si>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</si>
  <si>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</si>
  <si>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</si>
  <si>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</si>
  <si>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</si>
  <si>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</si>
  <si>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</si>
  <si>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</si>
  <si>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</si>
  <si>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</si>
  <si>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</si>
  <si>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</si>
  <si>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</si>
  <si>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</si>
  <si>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</si>
  <si>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</si>
  <si>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</si>
  <si>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</si>
  <si>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</si>
  <si>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</si>
  <si>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</si>
  <si>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</si>
  <si>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</si>
  <si>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</si>
  <si>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</si>
  <si>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</si>
  <si>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</si>
  <si>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</si>
  <si>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</si>
  <si>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</si>
  <si>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</si>
  <si>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</si>
  <si>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</si>
  <si>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</si>
  <si>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</si>
  <si>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</si>
  <si>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</si>
  <si>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</si>
  <si>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</si>
  <si>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</si>
  <si>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</si>
  <si>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</si>
  <si>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</si>
  <si>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</si>
  <si>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</si>
  <si>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</si>
  <si>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</si>
  <si>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</si>
  <si>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</si>
  <si>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</si>
  <si>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</si>
  <si>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</si>
  <si>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</si>
  <si>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</si>
  <si>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</si>
  <si>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</si>
  <si>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</si>
  <si>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</si>
  <si>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</si>
  <si>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</si>
  <si>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</si>
  <si>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</si>
  <si>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</si>
  <si>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</si>
  <si>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</si>
  <si>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</si>
  <si>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</si>
  <si>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</si>
  <si>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</si>
  <si>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</si>
  <si>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</si>
  <si>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</si>
  <si>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</si>
  <si>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</si>
  <si>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</si>
  <si>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</si>
  <si>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</si>
  <si>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</si>
  <si>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</si>
  <si>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</si>
  <si>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</si>
  <si>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</si>
  <si>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</si>
  <si>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</si>
  <si>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</si>
  <si>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</si>
  <si>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</si>
  <si>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</si>
  <si>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</si>
  <si>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</si>
  <si>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</si>
  <si>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</si>
  <si>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</si>
  <si>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</si>
  <si>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</si>
  <si>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</si>
  <si>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</si>
  <si>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</si>
  <si>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</si>
  <si>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</si>
  <si>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</si>
  <si>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</si>
  <si>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</si>
  <si>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</si>
  <si>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</si>
  <si>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</si>
  <si>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</si>
  <si>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</si>
  <si>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</si>
  <si>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</si>
  <si>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</si>
  <si>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</si>
  <si>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</si>
  <si>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</si>
  <si>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</si>
  <si>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</si>
  <si>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</si>
  <si>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</si>
  <si>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</si>
  <si>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</si>
  <si>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</si>
  <si>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</si>
  <si>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</si>
  <si>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</si>
  <si>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</si>
  <si>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</si>
  <si>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</si>
  <si>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</si>
  <si>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</si>
  <si>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</si>
  <si>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</si>
  <si>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</si>
  <si>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</si>
  <si>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</si>
  <si>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</si>
  <si>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</si>
  <si>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</si>
  <si>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</si>
  <si>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</si>
  <si>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</si>
  <si>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</si>
  <si>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</si>
  <si>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</si>
  <si>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</si>
  <si>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</si>
  <si>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</si>
  <si>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</si>
  <si>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</si>
  <si>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</si>
  <si>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</si>
  <si>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</si>
  <si>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</si>
  <si>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</si>
  <si>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</si>
  <si>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</si>
  <si>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</si>
  <si>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</si>
  <si>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</si>
  <si>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</si>
  <si>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</si>
  <si>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</si>
  <si>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</si>
  <si>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</si>
  <si>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</si>
  <si>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</si>
  <si>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</si>
  <si>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</si>
  <si>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</si>
  <si>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</si>
  <si>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</si>
  <si>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</si>
  <si>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</si>
  <si>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</si>
  <si>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</si>
  <si>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</si>
  <si>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</si>
  <si>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</si>
  <si>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</si>
  <si>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</si>
  <si>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</si>
  <si>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</si>
  <si>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</si>
  <si>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</si>
  <si>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</si>
  <si>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</si>
  <si>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</si>
  <si>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</si>
  <si>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</si>
  <si>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</si>
  <si>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</si>
  <si>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</si>
  <si>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</si>
  <si>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</si>
  <si>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</si>
  <si>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</si>
  <si>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</si>
  <si>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</si>
  <si>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</si>
  <si>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</si>
  <si>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</si>
  <si>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</si>
  <si>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</si>
  <si>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</si>
  <si>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</si>
  <si>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</si>
  <si>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</si>
  <si>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</si>
  <si>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</si>
  <si>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</si>
  <si>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</si>
  <si>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</si>
  <si>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</si>
  <si>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</si>
  <si>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</si>
  <si>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</si>
  <si>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</si>
  <si>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</si>
  <si>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</si>
  <si>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</si>
  <si>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</si>
  <si>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</si>
  <si>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</si>
  <si>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</si>
  <si>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</si>
  <si>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</si>
  <si>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</si>
  <si>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</si>
  <si>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</si>
  <si>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</si>
  <si>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</si>
  <si>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</si>
  <si>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</si>
  <si>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</si>
  <si>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</si>
  <si>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</si>
  <si>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</si>
  <si>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</si>
  <si>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</si>
  <si>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</si>
  <si>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</si>
  <si>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</si>
  <si>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</si>
  <si>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</si>
  <si>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</si>
  <si>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</si>
  <si>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</si>
  <si>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</si>
  <si>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</si>
  <si>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</si>
  <si>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</si>
  <si>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</si>
  <si>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</si>
  <si>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</si>
  <si>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</si>
  <si>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</si>
  <si>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</si>
  <si>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</si>
  <si>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</si>
  <si>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</si>
  <si>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</si>
  <si>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</si>
  <si>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</si>
  <si>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</si>
  <si>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</si>
  <si>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</si>
  <si>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</si>
  <si>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</si>
  <si>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</si>
  <si>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</si>
  <si>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</si>
  <si>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</si>
  <si>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</si>
  <si>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</si>
  <si>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</si>
  <si>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</si>
  <si>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</si>
  <si>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</si>
  <si>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</si>
  <si>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</si>
  <si>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</si>
  <si>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</si>
  <si>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</si>
  <si>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</si>
  <si>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</si>
  <si>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</si>
  <si>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</si>
  <si>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</si>
  <si>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</si>
  <si>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</si>
  <si>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</si>
  <si>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</si>
  <si>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</si>
  <si>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</si>
  <si>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</si>
  <si>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</si>
  <si>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</si>
  <si>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</si>
  <si>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</si>
  <si>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</si>
  <si>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</si>
  <si>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</si>
  <si>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</si>
  <si>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</si>
  <si>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</si>
  <si>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</si>
  <si>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</si>
  <si>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</si>
  <si>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</si>
  <si>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</si>
  <si>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</si>
  <si>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</si>
  <si>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</si>
  <si>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</si>
  <si>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</si>
  <si>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</si>
  <si>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</si>
  <si>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</si>
  <si>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</si>
  <si>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</si>
  <si>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</si>
  <si>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</si>
  <si>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</si>
  <si>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</si>
  <si>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</si>
  <si>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</si>
  <si>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</si>
  <si>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</si>
  <si>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</si>
  <si>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</si>
  <si>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</si>
  <si>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</si>
  <si>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</si>
  <si>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</si>
  <si>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</si>
  <si>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</si>
  <si>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</si>
  <si>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</si>
  <si>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</si>
  <si>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</si>
  <si>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</si>
  <si>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</si>
  <si>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</si>
  <si>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</si>
  <si>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</si>
  <si>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</si>
  <si>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</si>
  <si>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</si>
  <si>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</si>
  <si>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</si>
  <si>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</si>
  <si>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</si>
  <si>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</si>
  <si>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</si>
  <si>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</si>
  <si>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</si>
  <si>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</si>
  <si>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</si>
  <si>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</si>
  <si>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</si>
  <si>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</si>
  <si>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</si>
  <si>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</si>
  <si>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</si>
  <si>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</si>
  <si>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</si>
  <si>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</si>
  <si>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</si>
  <si>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</si>
  <si>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</si>
  <si>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</si>
  <si>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</si>
  <si>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</si>
  <si>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</si>
  <si>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</si>
  <si>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</si>
  <si>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</si>
  <si>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</si>
  <si>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</si>
  <si>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</si>
  <si>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</si>
  <si>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</si>
  <si>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</si>
  <si>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</si>
  <si>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</si>
  <si>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</si>
  <si>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</si>
  <si>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</si>
  <si>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</si>
  <si>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</si>
  <si>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</si>
  <si>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</si>
  <si>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</si>
  <si>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</si>
  <si>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</si>
  <si>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</si>
  <si>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</si>
  <si>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</si>
  <si>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</si>
  <si>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</si>
  <si>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</si>
  <si>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</si>
  <si>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</si>
  <si>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</si>
  <si>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</si>
  <si>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</si>
  <si>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</si>
  <si>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</si>
  <si>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</si>
  <si>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</si>
  <si>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</si>
  <si>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</si>
  <si>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</si>
  <si>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</si>
  <si>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</si>
  <si>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</si>
  <si>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</si>
  <si>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</si>
  <si>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</si>
  <si>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</si>
  <si>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</si>
  <si>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</si>
  <si>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</si>
  <si>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</si>
  <si>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</si>
  <si>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</si>
  <si>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</si>
  <si>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</si>
  <si>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</si>
  <si>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</si>
  <si>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</si>
  <si>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</si>
  <si>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</si>
  <si>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</si>
  <si>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</si>
  <si>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</si>
  <si>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</si>
  <si>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</si>
  <si>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</si>
  <si>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</si>
  <si>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</si>
  <si>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</si>
  <si>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</si>
  <si>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</si>
  <si>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</si>
  <si>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</si>
  <si>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</si>
  <si>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</si>
  <si>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</si>
  <si>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</si>
  <si>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</si>
  <si>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</si>
  <si>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</si>
  <si>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</si>
  <si>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</si>
  <si>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</si>
  <si>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</si>
  <si>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</si>
  <si>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</si>
  <si>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</si>
  <si>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</si>
  <si>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</si>
  <si>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</si>
  <si>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</si>
  <si>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</si>
  <si>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</si>
  <si>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</si>
  <si>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</si>
  <si>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</si>
  <si>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</si>
  <si>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</si>
  <si>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</si>
  <si>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</si>
  <si>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</si>
  <si>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</si>
  <si>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</si>
  <si>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</si>
  <si>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</si>
  <si>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</si>
  <si>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</si>
  <si>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</si>
  <si>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</si>
  <si>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</si>
  <si>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</si>
  <si>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</si>
  <si>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</si>
  <si>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</si>
  <si>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</si>
  <si>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</si>
  <si>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</si>
  <si>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</si>
  <si>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</si>
  <si>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</si>
  <si>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</si>
  <si>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</si>
  <si>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</si>
  <si>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</si>
  <si>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</si>
  <si>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</si>
  <si>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</si>
  <si>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</si>
  <si>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</si>
  <si>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</si>
  <si>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</si>
  <si>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</si>
  <si>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</si>
  <si>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</si>
  <si>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</si>
  <si>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</si>
  <si>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</si>
  <si>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</si>
  <si>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</si>
  <si>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</si>
  <si>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</si>
  <si>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</si>
  <si>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</si>
  <si>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</si>
  <si>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</si>
  <si>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</si>
  <si>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</si>
  <si>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</si>
  <si>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</si>
  <si>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</si>
  <si>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</si>
  <si>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</si>
  <si>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</si>
  <si>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</si>
  <si>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</si>
  <si>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</si>
  <si>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</si>
  <si>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</si>
  <si>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</si>
  <si>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</si>
  <si>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</si>
  <si>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</si>
  <si>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</si>
  <si>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</si>
  <si>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</si>
  <si>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</si>
  <si>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</si>
  <si>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</si>
  <si>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</si>
  <si>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</si>
  <si>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</si>
  <si>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</si>
  <si>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</si>
  <si>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</si>
  <si>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</si>
  <si>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</si>
  <si>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</si>
  <si>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</si>
  <si>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</si>
  <si>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</si>
  <si>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</si>
  <si>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</si>
  <si>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</si>
  <si>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</si>
  <si>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</si>
  <si>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</si>
  <si>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</si>
  <si>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</si>
  <si>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</si>
  <si>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</si>
  <si>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</si>
  <si>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</si>
  <si>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</si>
  <si>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</si>
  <si>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</si>
  <si>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</si>
  <si>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</si>
  <si>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</si>
  <si>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</si>
  <si>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</si>
  <si>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</si>
  <si>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</si>
  <si>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</si>
  <si>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</si>
  <si>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</si>
  <si>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</si>
  <si>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</si>
  <si>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</si>
  <si>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</si>
  <si>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</si>
  <si>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</si>
  <si>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</si>
  <si>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</si>
  <si>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</si>
  <si>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</si>
  <si>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</si>
  <si>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</si>
  <si>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</si>
  <si>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</si>
  <si>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</si>
  <si>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</si>
  <si>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</si>
  <si>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</si>
  <si>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</si>
  <si>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</si>
  <si>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</si>
  <si>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</si>
  <si>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</si>
  <si>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</si>
  <si>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</si>
  <si>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</si>
  <si>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</si>
  <si>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</si>
  <si>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</si>
  <si>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</si>
  <si>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</si>
  <si>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</si>
  <si>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</si>
  <si>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</si>
  <si>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</si>
  <si>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</si>
  <si>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</si>
  <si>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</si>
  <si>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</si>
  <si>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</si>
  <si>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</si>
  <si>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</si>
  <si>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</si>
  <si>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</si>
  <si>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</si>
  <si>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</si>
  <si>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</si>
  <si>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</si>
  <si>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</si>
  <si>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</si>
  <si>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</si>
  <si>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</si>
  <si>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</si>
  <si>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</si>
  <si>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</si>
  <si>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</si>
  <si>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</si>
  <si>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</si>
  <si>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</si>
  <si>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</si>
  <si>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</si>
  <si>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</si>
  <si>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</si>
  <si>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</si>
  <si>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</si>
  <si>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</si>
  <si>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</si>
  <si>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</si>
  <si>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</si>
  <si>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</si>
  <si>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</si>
  <si>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</si>
  <si>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</si>
  <si>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</si>
  <si>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</si>
  <si>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</si>
  <si>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</si>
  <si>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</si>
  <si>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</si>
  <si>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</si>
  <si>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</si>
  <si>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</si>
  <si>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</si>
  <si>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</si>
  <si>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</si>
  <si>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</si>
  <si>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</si>
  <si>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</si>
  <si>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</si>
  <si>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</si>
  <si>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</si>
  <si>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</si>
  <si>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</si>
  <si>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</si>
  <si>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</si>
  <si>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</si>
  <si>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</si>
  <si>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</si>
  <si>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</si>
  <si>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</si>
  <si>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</si>
  <si>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</si>
  <si>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</si>
  <si>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</si>
  <si>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</si>
  <si>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</si>
  <si>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</si>
  <si>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</si>
  <si>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</si>
  <si>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</si>
  <si>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</si>
  <si>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</si>
  <si>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</si>
  <si>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</si>
  <si>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</si>
  <si>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</si>
  <si>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</si>
  <si>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</si>
  <si>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</si>
  <si>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</si>
  <si>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</si>
  <si>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</si>
  <si>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</si>
  <si>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</si>
  <si>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</si>
  <si>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</si>
  <si>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</si>
  <si>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</si>
  <si>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</si>
  <si>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</si>
  <si>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</si>
  <si>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</si>
  <si>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</si>
  <si>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</si>
  <si>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</si>
  <si>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</si>
  <si>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</si>
  <si>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</si>
  <si>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</si>
  <si>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</si>
  <si>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</si>
  <si>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</si>
  <si>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</si>
  <si>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</si>
  <si>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</si>
  <si>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</si>
  <si>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</si>
  <si>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</si>
  <si>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</si>
  <si>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</si>
  <si>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</si>
  <si>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</si>
  <si>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</si>
  <si>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</si>
  <si>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</si>
  <si>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</si>
  <si>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</si>
  <si>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</si>
  <si>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</si>
  <si>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</si>
  <si>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</si>
  <si>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</si>
  <si>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</si>
  <si>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</si>
  <si>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</si>
  <si>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</si>
  <si>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</si>
  <si>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</si>
  <si>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</si>
  <si>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</si>
  <si>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</si>
  <si>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</si>
  <si>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</si>
  <si>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</si>
  <si>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</si>
  <si>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</si>
  <si>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</si>
  <si>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</si>
  <si>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</si>
  <si>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</si>
  <si>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</si>
  <si>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</si>
  <si>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</si>
  <si>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</si>
  <si>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</si>
  <si>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</si>
  <si>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</si>
  <si>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</si>
  <si>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</si>
  <si>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</si>
  <si>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</si>
  <si>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</si>
  <si>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</si>
  <si>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</si>
  <si>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</si>
  <si>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</si>
  <si>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</si>
  <si>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</si>
  <si>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</si>
  <si>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</si>
  <si>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</si>
  <si>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</si>
  <si>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</si>
  <si>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</si>
  <si>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</si>
  <si>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</si>
  <si>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</si>
  <si>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</si>
  <si>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</si>
  <si>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</si>
  <si>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</si>
  <si>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</si>
  <si>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</si>
  <si>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</si>
  <si>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</si>
  <si>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</si>
  <si>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</si>
  <si>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</si>
  <si>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</si>
  <si>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</si>
  <si>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</si>
  <si>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</si>
  <si>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</si>
  <si>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</si>
  <si>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</si>
  <si>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</si>
  <si>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</si>
  <si>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</si>
  <si>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</si>
  <si>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</si>
  <si>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</si>
  <si>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</si>
  <si>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</si>
  <si>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</si>
  <si>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</si>
  <si>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</si>
  <si>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</si>
  <si>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</si>
  <si>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</si>
  <si>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</si>
  <si>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</si>
  <si>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</si>
  <si>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</si>
  <si>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</si>
  <si>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</si>
  <si>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</si>
  <si>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</si>
  <si>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</si>
  <si>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</si>
  <si>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</si>
  <si>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</si>
  <si>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</si>
  <si>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</si>
  <si>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</si>
  <si>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</si>
  <si>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</si>
  <si>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</si>
  <si>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</si>
  <si>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</si>
  <si>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</si>
  <si>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</si>
  <si>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</si>
  <si>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</si>
  <si>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</si>
  <si>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</si>
  <si>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</si>
  <si>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</si>
  <si>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</si>
  <si>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</si>
  <si>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</si>
  <si>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</si>
  <si>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</si>
  <si>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</si>
  <si>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</si>
  <si>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</si>
  <si>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</si>
  <si>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</si>
  <si>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</si>
  <si>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</si>
  <si>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</si>
  <si>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</si>
  <si>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</si>
  <si>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</si>
  <si>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</si>
  <si>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</si>
  <si>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</si>
  <si>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</si>
  <si>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</si>
  <si>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</si>
  <si>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</si>
  <si>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</si>
  <si>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</si>
  <si>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</si>
  <si>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</si>
  <si>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</si>
  <si>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</si>
  <si>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</si>
  <si>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</si>
  <si>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</si>
  <si>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</si>
  <si>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</si>
  <si>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</si>
  <si>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</si>
  <si>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</si>
  <si>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</si>
  <si>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</si>
  <si>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</si>
  <si>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</si>
  <si>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</si>
  <si>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</si>
  <si>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</si>
  <si>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</si>
  <si>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</si>
  <si>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</si>
  <si>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</si>
  <si>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</si>
  <si>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</si>
  <si>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</si>
  <si>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</si>
  <si>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</si>
  <si>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</si>
  <si>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</si>
  <si>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</si>
  <si>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</si>
  <si>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</si>
  <si>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</si>
  <si>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</si>
  <si>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</si>
  <si>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</si>
  <si>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</si>
  <si>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</si>
  <si>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</si>
  <si>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</si>
  <si>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</si>
  <si>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</si>
  <si>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</si>
  <si>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</si>
  <si>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</si>
  <si>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</si>
  <si>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</si>
  <si>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</si>
  <si>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</si>
  <si>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</si>
  <si>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</si>
  <si>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</si>
  <si>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</si>
  <si>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</si>
  <si>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</si>
  <si>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</si>
  <si>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</si>
  <si>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</si>
  <si>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</si>
  <si>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</si>
  <si>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</si>
  <si>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</si>
  <si>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</si>
  <si>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</si>
  <si>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</si>
  <si>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</si>
  <si>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</si>
  <si>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</si>
  <si>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</si>
  <si>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</si>
  <si>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</si>
  <si>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</si>
  <si>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</si>
  <si>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</si>
  <si>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</si>
  <si>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</si>
  <si>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</si>
  <si>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</si>
  <si>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</si>
  <si>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</si>
  <si>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</si>
  <si>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</si>
  <si>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</si>
  <si>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</si>
  <si>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</si>
  <si>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</si>
  <si>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</si>
  <si>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</si>
  <si>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</si>
  <si>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</si>
  <si>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</si>
  <si>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</si>
  <si>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</si>
  <si>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</si>
  <si>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</si>
  <si>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</si>
  <si>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</si>
  <si>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</si>
  <si>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</si>
  <si>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</si>
  <si>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</si>
  <si>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</si>
  <si>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</si>
  <si>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</si>
  <si>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</si>
  <si>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</si>
  <si>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</si>
  <si>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</si>
  <si>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</si>
  <si>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</si>
  <si>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</si>
  <si>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</si>
  <si>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</si>
  <si>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</si>
  <si>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</si>
  <si>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</si>
  <si>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</si>
  <si>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</si>
  <si>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</si>
  <si>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</si>
  <si>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</si>
  <si>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</si>
  <si>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</si>
  <si>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</si>
  <si>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</si>
  <si>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</si>
  <si>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</si>
  <si>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</si>
  <si>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</si>
  <si>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</si>
  <si>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</si>
  <si>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</si>
  <si>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</si>
  <si>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</si>
  <si>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</si>
  <si>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</si>
  <si>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</si>
  <si>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</si>
  <si>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</si>
  <si>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</si>
  <si>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</si>
  <si>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</si>
  <si>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</si>
  <si>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</si>
  <si>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</si>
  <si>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</si>
  <si>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</si>
  <si>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</si>
  <si>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</si>
  <si>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</si>
  <si>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</si>
  <si>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</si>
  <si>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</si>
  <si>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</si>
  <si>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</si>
  <si>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</si>
  <si>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</si>
  <si>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</si>
  <si>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</si>
  <si>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</si>
  <si>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</si>
  <si>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</si>
  <si>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</si>
  <si>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</si>
  <si>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</si>
  <si>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</si>
  <si>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</si>
  <si>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</si>
  <si>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</si>
  <si>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</si>
  <si>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</si>
  <si>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</si>
  <si>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</si>
  <si>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</si>
  <si>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</si>
  <si>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</si>
  <si>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</si>
  <si>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</si>
  <si>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</si>
  <si>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</si>
  <si>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</si>
  <si>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</si>
  <si>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</si>
  <si>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</si>
  <si>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</si>
  <si>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</si>
  <si>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</si>
  <si>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</si>
  <si>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</si>
  <si>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</si>
  <si>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</si>
  <si>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</si>
  <si>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</si>
  <si>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</si>
  <si>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</si>
  <si>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</si>
  <si>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</si>
  <si>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</si>
  <si>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</si>
  <si>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</si>
  <si>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</si>
  <si>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</si>
  <si>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</si>
  <si>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</si>
  <si>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</si>
  <si>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</si>
  <si>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</si>
  <si>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</si>
  <si>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</si>
  <si>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</si>
  <si>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</si>
  <si>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</si>
  <si>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</si>
  <si>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</si>
  <si>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</si>
  <si>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</si>
  <si>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</si>
  <si>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</si>
  <si>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</si>
  <si>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</si>
  <si>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</si>
  <si>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</si>
  <si>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</si>
  <si>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</si>
  <si>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</si>
  <si>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</si>
  <si>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</si>
  <si>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</si>
  <si>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</si>
  <si>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</si>
  <si>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</si>
  <si>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</si>
  <si>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</si>
  <si>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</si>
  <si>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</si>
  <si>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</si>
  <si>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</si>
  <si>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</si>
  <si>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</si>
  <si>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</si>
  <si>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</si>
  <si>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</si>
  <si>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</si>
  <si>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</si>
  <si>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</si>
  <si>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</si>
  <si>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</si>
  <si>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</si>
  <si>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</si>
  <si>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</si>
  <si>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</si>
  <si>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</si>
  <si>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</si>
  <si>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</si>
  <si>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</si>
  <si>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</si>
  <si>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</si>
  <si>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</si>
  <si>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</si>
  <si>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</si>
  <si>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</si>
  <si>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</si>
  <si>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</si>
  <si>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</si>
  <si>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</si>
  <si>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</si>
  <si>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</si>
  <si>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</si>
  <si>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</si>
  <si>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</si>
  <si>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</si>
  <si>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</si>
  <si>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</si>
  <si>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</si>
  <si>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</si>
  <si>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</si>
  <si>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</si>
  <si>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</si>
  <si>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</si>
  <si>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</si>
  <si>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</si>
  <si>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</si>
  <si>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</si>
  <si>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</si>
  <si>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</si>
  <si>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</si>
  <si>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</si>
  <si>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</si>
  <si>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</si>
  <si>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</si>
  <si>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</si>
  <si>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</si>
  <si>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</si>
  <si>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</si>
  <si>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</si>
  <si>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</si>
  <si>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</si>
  <si>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</si>
  <si>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</si>
  <si>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</si>
  <si>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</si>
  <si>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</si>
  <si>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</si>
  <si>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</si>
  <si>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</si>
  <si>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</si>
  <si>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</si>
  <si>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</si>
  <si>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</si>
  <si>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</si>
  <si>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</si>
  <si>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</si>
  <si>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</si>
  <si>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</si>
  <si>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</si>
  <si>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</si>
  <si>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</si>
  <si>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</si>
  <si>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</si>
  <si>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</si>
  <si>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</si>
  <si>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</si>
  <si>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</si>
  <si>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</si>
  <si>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</si>
  <si>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</si>
  <si>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</si>
  <si>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</si>
  <si>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</si>
  <si>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</si>
  <si>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</si>
  <si>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</si>
  <si>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</si>
  <si>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</si>
  <si>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</si>
  <si>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</si>
  <si>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</si>
  <si>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</si>
  <si>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</si>
  <si>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</si>
  <si>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</si>
  <si>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</si>
  <si>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</si>
  <si>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</si>
  <si>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</si>
  <si>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</si>
  <si>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</si>
  <si>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</si>
  <si>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</si>
  <si>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</si>
  <si>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</si>
  <si>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</si>
  <si>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</si>
  <si>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</si>
  <si>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</si>
  <si>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</si>
  <si>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</si>
  <si>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</si>
  <si>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</si>
  <si>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</si>
  <si>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</si>
  <si>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</si>
  <si>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</si>
  <si>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</si>
  <si>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</si>
  <si>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</si>
  <si>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</si>
  <si>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</si>
  <si>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</si>
  <si>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</si>
  <si>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</si>
  <si>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</si>
  <si>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</si>
  <si>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</si>
  <si>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</si>
  <si>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</si>
  <si>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</si>
  <si>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</si>
  <si>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</si>
  <si>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</si>
  <si>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</si>
  <si>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</si>
  <si>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</si>
  <si>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</si>
  <si>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</si>
  <si>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</si>
  <si>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</si>
  <si>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</si>
  <si>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</si>
  <si>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</si>
  <si>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</si>
  <si>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</si>
  <si>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</si>
  <si>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</si>
  <si>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</si>
  <si>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</si>
  <si>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</si>
  <si>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</si>
  <si>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</si>
  <si>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</si>
  <si>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</si>
  <si>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</si>
  <si>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</si>
  <si>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</si>
  <si>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</si>
  <si>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</si>
  <si>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</si>
  <si>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</si>
  <si>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</si>
  <si>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</si>
  <si>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</si>
  <si>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</si>
  <si>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</si>
  <si>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</si>
  <si>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</si>
  <si>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</si>
  <si>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</si>
  <si>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</si>
  <si>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</si>
  <si>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</si>
  <si>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</si>
  <si>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</si>
  <si>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</si>
  <si>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</si>
  <si>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</si>
  <si>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</si>
  <si>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</si>
  <si>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</si>
  <si>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</si>
  <si>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</si>
  <si>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</si>
  <si>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</si>
  <si>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</si>
  <si>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</si>
  <si>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</si>
  <si>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</si>
  <si>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</si>
  <si>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</si>
  <si>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</si>
  <si>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</si>
  <si>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</si>
  <si>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</si>
  <si>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</si>
  <si>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</si>
  <si>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</si>
  <si>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</si>
  <si>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</si>
  <si>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</si>
  <si>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</si>
  <si>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</si>
  <si>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</si>
  <si>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</si>
  <si>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</si>
  <si>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</si>
  <si>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</si>
  <si>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</si>
  <si>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</si>
  <si>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</si>
  <si>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</si>
  <si>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</si>
  <si>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</si>
  <si>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</si>
  <si>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</si>
  <si>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</si>
  <si>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</si>
  <si>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</si>
  <si>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</si>
  <si>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</si>
  <si>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</si>
  <si>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</si>
  <si>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</si>
  <si>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</si>
  <si>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</si>
  <si>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</si>
  <si>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</si>
  <si>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</si>
  <si>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</si>
  <si>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</si>
  <si>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</si>
  <si>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</si>
  <si>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</si>
  <si>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</si>
  <si>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</si>
  <si>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</si>
  <si>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</si>
  <si>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</si>
  <si>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</si>
  <si>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</si>
  <si>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</si>
  <si>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</si>
  <si>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</si>
  <si>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</si>
  <si>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</si>
  <si>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</si>
  <si>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</si>
  <si>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</si>
  <si>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</si>
  <si>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</si>
  <si>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</si>
  <si>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</si>
  <si>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</si>
  <si>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</si>
  <si>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</si>
  <si>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</si>
  <si>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</si>
  <si>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</si>
  <si>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</si>
  <si>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</si>
  <si>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</si>
  <si>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</si>
  <si>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</si>
  <si>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</si>
  <si>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</si>
  <si>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</si>
  <si>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</si>
  <si>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</si>
  <si>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</si>
  <si>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</si>
  <si>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</si>
  <si>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</si>
  <si>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</si>
  <si>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</si>
  <si>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</si>
  <si>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</si>
  <si>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</si>
  <si>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</si>
  <si>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</si>
  <si>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</si>
  <si>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</si>
  <si>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</si>
  <si>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</si>
  <si>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</si>
  <si>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</si>
  <si>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</si>
  <si>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</si>
  <si>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</si>
  <si>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</si>
  <si>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</si>
  <si>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</si>
  <si>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</si>
  <si>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</si>
  <si>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</si>
  <si>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</si>
  <si>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</si>
  <si>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</si>
  <si>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</si>
  <si>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</si>
  <si>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</si>
  <si>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</si>
  <si>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</si>
  <si>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</si>
  <si>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</si>
  <si>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</si>
  <si>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</si>
  <si>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</si>
  <si>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</si>
  <si>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</si>
  <si>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</si>
  <si>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</si>
  <si>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</si>
  <si>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</si>
  <si>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</si>
  <si>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</si>
  <si>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</si>
  <si>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</si>
  <si>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</si>
  <si>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</si>
  <si>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</si>
  <si>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</si>
  <si>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</si>
  <si>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</si>
  <si>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</si>
  <si>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</si>
  <si>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</si>
  <si>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</si>
  <si>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</si>
  <si>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</si>
  <si>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</si>
  <si>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</si>
  <si>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</si>
  <si>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</si>
  <si>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</si>
  <si>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</si>
  <si>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</si>
  <si>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</si>
  <si>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</si>
  <si>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</si>
  <si>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</si>
  <si>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</si>
  <si>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</si>
  <si>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</si>
  <si>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</si>
  <si>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</si>
  <si>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</si>
  <si>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</si>
  <si>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</si>
  <si>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</si>
  <si>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</si>
  <si>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</si>
  <si>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</si>
  <si>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</si>
  <si>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</si>
  <si>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</si>
  <si>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</si>
  <si>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</si>
  <si>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</si>
  <si>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</si>
  <si>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</si>
  <si>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</si>
  <si>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</si>
  <si>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</si>
  <si>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</si>
  <si>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</si>
  <si>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</si>
  <si>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</si>
  <si>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</si>
  <si>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</si>
  <si>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</si>
  <si>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</si>
  <si>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</si>
  <si>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</si>
  <si>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</si>
  <si>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</si>
  <si>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</si>
  <si>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</si>
  <si>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</si>
  <si>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</si>
  <si>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</si>
  <si>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</si>
  <si>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</si>
  <si>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</si>
  <si>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</si>
  <si>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</si>
  <si>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</si>
  <si>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</si>
  <si>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</si>
  <si>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</si>
  <si>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</si>
  <si>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</si>
  <si>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</si>
  <si>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</si>
  <si>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</si>
  <si>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</si>
  <si>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</si>
  <si>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</si>
  <si>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</si>
  <si>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</si>
  <si>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</si>
  <si>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</si>
  <si>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</si>
  <si>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</si>
  <si>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</si>
  <si>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</si>
  <si>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</si>
  <si>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</si>
  <si>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</si>
  <si>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</si>
  <si>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</si>
  <si>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</si>
  <si>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</si>
  <si>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</si>
  <si>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</si>
  <si>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</si>
  <si>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</si>
  <si>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</si>
  <si>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</si>
  <si>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</si>
  <si>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</si>
  <si>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</si>
  <si>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</si>
  <si>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</si>
  <si>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</si>
  <si>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</si>
  <si>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</si>
  <si>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</si>
  <si>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</si>
  <si>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</si>
  <si>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</si>
  <si>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</si>
  <si>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</si>
  <si>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</si>
  <si>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</si>
  <si>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</si>
  <si>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</si>
  <si>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</si>
  <si>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</si>
  <si>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</si>
  <si>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</si>
  <si>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</si>
  <si>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</si>
  <si>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</si>
  <si>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</si>
  <si>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</si>
  <si>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</si>
  <si>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</si>
  <si>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</si>
  <si>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</si>
  <si>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</si>
  <si>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</si>
  <si>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</si>
  <si>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</si>
  <si>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</si>
  <si>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</si>
  <si>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</si>
  <si>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</si>
  <si>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</si>
  <si>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</si>
  <si>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</si>
  <si>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</si>
  <si>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</si>
  <si>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</si>
  <si>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</si>
  <si>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</si>
  <si>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</si>
  <si>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</si>
  <si>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</si>
  <si>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</si>
  <si>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</si>
  <si>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</si>
  <si>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</si>
  <si>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</si>
  <si>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</si>
  <si>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</si>
  <si>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</si>
  <si>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</si>
  <si>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</si>
  <si>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</si>
  <si>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</si>
  <si>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</si>
  <si>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</si>
  <si>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</si>
  <si>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</si>
  <si>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</si>
  <si>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</si>
  <si>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</si>
  <si>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</si>
  <si>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</si>
  <si>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</si>
  <si>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</si>
  <si>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</si>
  <si>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</si>
  <si>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</si>
  <si>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</si>
  <si>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</si>
  <si>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</si>
  <si>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</si>
  <si>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</si>
  <si>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</si>
  <si>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</si>
  <si>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</si>
  <si>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</si>
  <si>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</si>
  <si>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</si>
  <si>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</si>
  <si>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</si>
  <si>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</si>
  <si>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</si>
  <si>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</si>
  <si>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</si>
  <si>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</si>
  <si>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</si>
  <si>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</si>
  <si>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</si>
  <si>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</si>
  <si>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</si>
  <si>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</si>
  <si>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</si>
  <si>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</si>
  <si>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</si>
  <si>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</si>
  <si>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</si>
  <si>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</si>
  <si>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</si>
  <si>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</si>
  <si>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</si>
  <si>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</si>
  <si>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</si>
  <si>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</si>
  <si>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</si>
  <si>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</si>
  <si>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</si>
  <si>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</si>
  <si>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</si>
  <si>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</si>
  <si>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</si>
  <si>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</si>
  <si>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</si>
  <si>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</si>
  <si>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</si>
  <si>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</si>
  <si>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</si>
  <si>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</si>
  <si>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</si>
  <si>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</si>
  <si>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</si>
  <si>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</si>
  <si>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</si>
  <si>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</si>
  <si>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</si>
  <si>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</si>
  <si>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</si>
  <si>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</si>
  <si>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</si>
  <si>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</si>
  <si>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</si>
  <si>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</si>
  <si>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</si>
  <si>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</si>
  <si>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</si>
  <si>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</si>
  <si>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</si>
  <si>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</si>
  <si>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</si>
  <si>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</si>
  <si>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</si>
  <si>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</si>
  <si>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</si>
  <si>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</si>
  <si>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</si>
  <si>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</si>
  <si>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</si>
  <si>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</si>
  <si>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</si>
  <si>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</si>
  <si>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</si>
  <si>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</si>
  <si>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</si>
  <si>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</si>
  <si>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</si>
  <si>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</si>
  <si>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</si>
  <si>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</si>
  <si>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</si>
  <si>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</si>
  <si>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</si>
  <si>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</si>
  <si>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</si>
  <si>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</si>
  <si>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</si>
  <si>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</si>
  <si>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</si>
  <si>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</si>
  <si>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</si>
  <si>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</si>
  <si>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</si>
  <si>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</si>
  <si>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</si>
  <si>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</si>
  <si>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</si>
  <si>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</si>
  <si>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</si>
  <si>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</si>
  <si>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</si>
  <si>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</si>
  <si>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</si>
  <si>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</si>
  <si>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</si>
  <si>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</si>
  <si>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</si>
  <si>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</si>
  <si>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</si>
  <si>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</si>
  <si>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</si>
  <si>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</si>
  <si>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</si>
  <si>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</si>
  <si>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</si>
  <si>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</si>
  <si>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</si>
  <si>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</si>
  <si>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</si>
  <si>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</si>
  <si>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</si>
  <si>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</si>
  <si>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</si>
  <si>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</si>
  <si>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</si>
  <si>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</si>
  <si>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</si>
  <si>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</si>
  <si>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</si>
  <si>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</si>
  <si>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</si>
  <si>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</si>
  <si>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</si>
  <si>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</si>
  <si>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</si>
  <si>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</si>
  <si>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</si>
  <si>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</si>
  <si>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</si>
  <si>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</si>
  <si>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</si>
  <si>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</si>
  <si>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</si>
  <si>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</si>
  <si>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</si>
  <si>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</si>
  <si>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</si>
  <si>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</si>
  <si>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</si>
  <si>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</si>
  <si>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</si>
  <si>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</si>
  <si>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</si>
  <si>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</si>
  <si>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</si>
  <si>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</si>
  <si>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</si>
  <si>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</si>
  <si>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</si>
  <si>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</si>
  <si>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</si>
  <si>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</si>
  <si>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</si>
  <si>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</si>
  <si>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</si>
  <si>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</si>
  <si>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</si>
  <si>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</si>
  <si>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</si>
  <si>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</si>
  <si>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</si>
  <si>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</si>
  <si>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</si>
  <si>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</si>
  <si>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</si>
  <si>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</si>
  <si>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</si>
  <si>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</si>
  <si>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</si>
  <si>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</si>
  <si>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</si>
  <si>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</si>
  <si>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</si>
  <si>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</si>
  <si>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</si>
  <si>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</si>
  <si>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</si>
  <si>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</si>
  <si>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</si>
  <si>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</si>
  <si>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</si>
  <si>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</si>
  <si>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</si>
  <si>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</si>
  <si>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</si>
  <si>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</si>
  <si>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</si>
  <si>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</si>
  <si>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</si>
  <si>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</si>
  <si>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</si>
  <si>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</si>
  <si>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</si>
  <si>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</si>
  <si>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</si>
  <si>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</si>
  <si>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</si>
  <si>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</si>
  <si>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</si>
  <si>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</si>
  <si>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</si>
  <si>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</si>
  <si>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</si>
  <si>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</si>
  <si>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</si>
  <si>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</si>
  <si>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</si>
  <si>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</si>
  <si>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</si>
  <si>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</si>
  <si>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</si>
  <si>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</si>
  <si>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</si>
  <si>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</si>
  <si>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</si>
  <si>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</si>
  <si>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</si>
  <si>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</si>
  <si>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</si>
  <si>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</si>
  <si>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</si>
  <si>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</si>
  <si>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</si>
  <si>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</si>
  <si>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</si>
  <si>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</si>
  <si>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</si>
  <si>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</si>
  <si>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</si>
  <si>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</si>
  <si>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</si>
  <si>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</si>
  <si>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</si>
  <si>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</si>
  <si>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</si>
  <si>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</si>
  <si>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</si>
  <si>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</si>
  <si>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</si>
  <si>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</si>
  <si>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</si>
  <si>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</si>
  <si>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</si>
  <si>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</si>
  <si>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</si>
  <si>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</si>
  <si>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</si>
  <si>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</si>
  <si>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</si>
  <si>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</si>
  <si>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</si>
  <si>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</si>
  <si>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</si>
  <si>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</si>
  <si>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</si>
  <si>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</si>
  <si>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</si>
  <si>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</si>
  <si>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</si>
  <si>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</si>
  <si>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</si>
  <si>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</si>
  <si>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</si>
  <si>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</si>
  <si>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</si>
  <si>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</si>
  <si>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</si>
  <si>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</si>
  <si>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</si>
  <si>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</si>
  <si>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</si>
  <si>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</si>
  <si>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</si>
  <si>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</si>
  <si>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</si>
  <si>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</si>
  <si>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</si>
  <si>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</si>
  <si>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</si>
  <si>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</si>
  <si>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</si>
  <si>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</si>
  <si>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</si>
  <si>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</si>
  <si>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</si>
  <si>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</si>
  <si>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</si>
  <si>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</si>
  <si>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</si>
  <si>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</si>
  <si>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</si>
  <si>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</si>
  <si>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</si>
  <si>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</si>
  <si>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</si>
  <si>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</si>
  <si>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</si>
  <si>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</si>
  <si>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</si>
  <si>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</si>
  <si>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</si>
  <si>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</si>
  <si>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</si>
  <si>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</si>
  <si>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</si>
  <si>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</si>
  <si>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</si>
  <si>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</si>
  <si>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</si>
  <si>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</si>
  <si>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</si>
  <si>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</si>
  <si>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</si>
  <si>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</si>
  <si>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</si>
  <si>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</si>
  <si>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</si>
  <si>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</si>
  <si>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</si>
  <si>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</si>
  <si>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</si>
  <si>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</si>
  <si>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</si>
  <si>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</si>
  <si>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</si>
  <si>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</si>
  <si>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</si>
  <si>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</si>
  <si>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</si>
  <si>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</si>
  <si>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</si>
  <si>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</si>
  <si>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</si>
  <si>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</si>
  <si>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</si>
  <si>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</si>
  <si>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</si>
  <si>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</si>
  <si>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</si>
  <si>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</si>
  <si>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</si>
  <si>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</si>
  <si>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</si>
  <si>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</si>
  <si>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</si>
  <si>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</si>
  <si>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</si>
  <si>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</si>
  <si>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</si>
  <si>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</si>
  <si>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</si>
  <si>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</si>
  <si>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</si>
  <si>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</si>
  <si>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</si>
  <si>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</si>
  <si>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</si>
  <si>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</si>
  <si>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</si>
  <si>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</si>
  <si>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</si>
  <si>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</si>
  <si>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</si>
  <si>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</si>
  <si>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</si>
  <si>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</si>
  <si>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</si>
  <si>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</si>
  <si>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</si>
  <si>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</si>
  <si>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</si>
  <si>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</si>
  <si>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</si>
  <si>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</si>
  <si>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</si>
  <si>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</si>
  <si>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</si>
  <si>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</si>
  <si>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</si>
  <si>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</si>
  <si>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</si>
  <si>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</si>
  <si>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</si>
  <si>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</si>
  <si>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</si>
  <si>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</si>
  <si>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</si>
  <si>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</si>
  <si>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</si>
  <si>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</si>
  <si>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</si>
  <si>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</si>
  <si>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</si>
  <si>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</si>
  <si>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</si>
  <si>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</si>
  <si>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</si>
  <si>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</si>
  <si>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</si>
  <si>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</si>
  <si>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</si>
  <si>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</si>
  <si>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</si>
  <si>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</si>
  <si>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</si>
  <si>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</si>
  <si>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</si>
  <si>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</si>
  <si>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</si>
  <si>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</si>
  <si>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</si>
  <si>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</si>
  <si>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</si>
  <si>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</si>
  <si>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</si>
  <si>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</si>
  <si>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</si>
  <si>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</si>
  <si>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</si>
  <si>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</si>
  <si>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</si>
  <si>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</si>
  <si>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</si>
  <si>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</si>
  <si>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</si>
  <si>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</si>
  <si>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</si>
  <si>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</si>
  <si>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</si>
  <si>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</si>
  <si>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</si>
  <si>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</si>
  <si>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</si>
  <si>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</si>
  <si>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</si>
  <si>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</si>
  <si>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</si>
  <si>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</si>
  <si>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</si>
  <si>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</si>
  <si>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</si>
  <si>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</si>
  <si>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</si>
  <si>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</si>
  <si>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</si>
  <si>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</si>
  <si>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</si>
  <si>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</si>
  <si>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</si>
  <si>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</si>
  <si>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</si>
  <si>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</si>
  <si>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</si>
  <si>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</si>
  <si>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</si>
  <si>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</si>
  <si>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</si>
  <si>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</si>
  <si>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</si>
  <si>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</si>
  <si>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</si>
  <si>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</si>
  <si>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</si>
  <si>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</si>
  <si>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</si>
  <si>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</si>
  <si>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</si>
  <si>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</si>
  <si>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</si>
  <si>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</si>
  <si>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</si>
  <si>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</si>
  <si>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</si>
  <si>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</si>
  <si>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</si>
  <si>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</si>
  <si>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</si>
  <si>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</si>
  <si>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</si>
  <si>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</si>
  <si>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</si>
  <si>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</si>
  <si>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</si>
  <si>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</si>
  <si>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</si>
  <si>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</si>
  <si>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</si>
  <si>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</si>
  <si>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</si>
  <si>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</si>
  <si>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</si>
  <si>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</si>
  <si>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</si>
  <si>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</si>
  <si>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</si>
  <si>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</si>
  <si>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</si>
  <si>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</si>
  <si>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</si>
  <si>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</si>
  <si>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</si>
  <si>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</si>
  <si>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</si>
  <si>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</si>
  <si>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</si>
  <si>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</si>
  <si>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</si>
  <si>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</si>
  <si>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</si>
  <si>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</si>
  <si>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</si>
  <si>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</si>
  <si>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</si>
  <si>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</si>
  <si>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</si>
  <si>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</si>
  <si>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</si>
  <si>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</si>
  <si>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</si>
  <si>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</si>
  <si>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</si>
  <si>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</si>
  <si>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</si>
  <si>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</si>
  <si>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</si>
  <si>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</si>
  <si>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</si>
  <si>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</si>
  <si>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</si>
  <si>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</si>
  <si>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</si>
  <si>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</si>
  <si>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</si>
  <si>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</si>
  <si>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</si>
  <si>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</si>
  <si>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</si>
  <si>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</si>
  <si>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</si>
  <si>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</si>
  <si>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</si>
  <si>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</si>
  <si>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</si>
  <si>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</si>
  <si>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</si>
  <si>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</si>
  <si>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</si>
  <si>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</si>
  <si>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</si>
  <si>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</si>
  <si>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</si>
  <si>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</si>
  <si>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</si>
  <si>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</si>
  <si>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</si>
  <si>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</si>
  <si>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</si>
  <si>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</si>
  <si>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</si>
  <si>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</si>
  <si>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</si>
  <si>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</si>
  <si>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</si>
  <si>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</si>
  <si>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</si>
  <si>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</si>
  <si>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</si>
  <si>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</si>
  <si>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</si>
  <si>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</si>
  <si>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</si>
  <si>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</si>
  <si>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</si>
  <si>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</si>
  <si>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</si>
  <si>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</si>
  <si>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</si>
  <si>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</si>
  <si>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</si>
  <si>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</si>
  <si>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</si>
  <si>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</si>
  <si>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</si>
  <si>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</si>
  <si>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</si>
  <si>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</si>
  <si>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</si>
  <si>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</si>
  <si>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</si>
  <si>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</si>
  <si>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</si>
  <si>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</si>
  <si>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</si>
  <si>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</si>
  <si>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</si>
  <si>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</si>
  <si>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</si>
  <si>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</si>
  <si>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</si>
  <si>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</si>
  <si>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</si>
  <si>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</si>
  <si>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</si>
  <si>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</si>
  <si>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</si>
  <si>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</si>
  <si>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</si>
  <si>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</si>
  <si>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</si>
  <si>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</si>
  <si>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</si>
  <si>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</si>
  <si>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</si>
  <si>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</si>
  <si>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</si>
  <si>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</si>
  <si>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</si>
  <si>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</si>
  <si>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</si>
  <si>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</si>
  <si>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</si>
  <si>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</si>
  <si>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</si>
  <si>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</si>
  <si>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</si>
  <si>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</si>
  <si>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</si>
  <si>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</si>
  <si>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</si>
  <si>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</si>
  <si>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</si>
  <si>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</si>
  <si>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</si>
  <si>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</si>
  <si>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</si>
  <si>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</si>
  <si>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</si>
  <si>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</si>
  <si>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</si>
  <si>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</si>
  <si>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</si>
  <si>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</si>
  <si>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</si>
  <si>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</si>
  <si>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</si>
  <si>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</si>
  <si>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</si>
  <si>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</si>
  <si>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</si>
  <si>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</si>
  <si>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</si>
  <si>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</si>
  <si>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</si>
  <si>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</si>
  <si>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</si>
  <si>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</si>
  <si>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</si>
  <si>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</si>
  <si>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</si>
  <si>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</si>
  <si>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</si>
  <si>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</si>
  <si>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</si>
  <si>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</si>
  <si>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</si>
  <si>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</si>
  <si>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</si>
  <si>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</si>
  <si>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</si>
  <si>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</si>
  <si>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</si>
  <si>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</si>
  <si>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</si>
  <si>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</si>
  <si>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</si>
  <si>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</si>
  <si>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</si>
  <si>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</si>
  <si>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</si>
  <si>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</si>
  <si>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</si>
  <si>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</si>
  <si>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</si>
  <si>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</si>
  <si>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</si>
  <si>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</si>
  <si>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</si>
  <si>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</si>
  <si>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</si>
  <si>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</si>
  <si>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</si>
  <si>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</si>
  <si>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</si>
  <si>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</si>
  <si>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</si>
  <si>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</si>
  <si>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</si>
  <si>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</si>
  <si>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</si>
  <si>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</si>
  <si>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</si>
  <si>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</si>
  <si>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</si>
  <si>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</si>
  <si>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</si>
  <si>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</si>
  <si>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</si>
  <si>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</si>
  <si>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</si>
  <si>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</si>
  <si>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</si>
  <si>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</si>
  <si>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</si>
  <si>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</si>
  <si>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</si>
  <si>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</si>
  <si>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</si>
  <si>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</si>
  <si>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</si>
  <si>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</si>
  <si>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</si>
  <si>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</si>
  <si>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</si>
  <si>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</si>
  <si>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</si>
  <si>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</si>
  <si>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</si>
  <si>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</si>
  <si>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</si>
  <si>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</si>
  <si>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</si>
  <si>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</si>
  <si>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</si>
  <si>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</si>
  <si>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</si>
  <si>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</si>
  <si>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</si>
  <si>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</si>
  <si>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</si>
  <si>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</si>
  <si>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</si>
  <si>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</si>
  <si>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</si>
  <si>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</si>
  <si>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</si>
  <si>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</si>
  <si>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</si>
  <si>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</si>
  <si>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</si>
  <si>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</si>
  <si>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</si>
  <si>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</si>
  <si>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</si>
  <si>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</si>
  <si>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</si>
  <si>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</si>
  <si>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</si>
  <si>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</si>
  <si>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</si>
  <si>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</si>
  <si>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</si>
  <si>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</si>
  <si>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</si>
  <si>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</si>
  <si>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</si>
  <si>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</si>
  <si>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</si>
  <si>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</si>
  <si>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</si>
  <si>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</si>
  <si>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</si>
  <si>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</si>
  <si>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</si>
  <si>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</si>
  <si>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</si>
  <si>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</si>
  <si>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</si>
  <si>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</si>
  <si>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</si>
  <si>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</si>
  <si>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</si>
  <si>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</si>
  <si>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</si>
  <si>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</si>
  <si>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</si>
  <si>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</si>
  <si>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</si>
  <si>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</si>
  <si>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</si>
  <si>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</si>
  <si>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</si>
  <si>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</si>
  <si>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</si>
  <si>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</si>
  <si>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</si>
  <si>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</si>
  <si>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</si>
  <si>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</si>
  <si>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</si>
  <si>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</si>
  <si>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</si>
  <si>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</si>
  <si>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</si>
  <si>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</si>
  <si>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</si>
  <si>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</si>
  <si>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</si>
  <si>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</si>
  <si>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</si>
  <si>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</si>
  <si>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</si>
  <si>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</si>
  <si>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</si>
  <si>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</si>
  <si>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</si>
  <si>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</si>
  <si>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</si>
  <si>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</si>
  <si>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</si>
  <si>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</si>
  <si>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</si>
  <si>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</si>
  <si>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</si>
  <si>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</si>
  <si>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</si>
  <si>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</si>
  <si>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</si>
  <si>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</si>
  <si>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</si>
  <si>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</si>
  <si>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</si>
  <si>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</si>
  <si>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</si>
  <si>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</si>
  <si>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</si>
  <si>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</si>
  <si>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</si>
  <si>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</si>
  <si>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</si>
  <si>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</si>
  <si>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</si>
  <si>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</si>
  <si>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</si>
  <si>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</si>
  <si>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</si>
  <si>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</si>
  <si>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</si>
  <si>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</si>
  <si>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</si>
  <si>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</si>
  <si>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</si>
  <si>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</si>
  <si>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</si>
  <si>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</si>
  <si>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</si>
  <si>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</si>
  <si>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</si>
  <si>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</si>
  <si>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</si>
  <si>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</si>
  <si>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</si>
  <si>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</si>
  <si>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</si>
  <si>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</si>
  <si>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</si>
  <si>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</si>
  <si>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</si>
  <si>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</si>
  <si>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</si>
  <si>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</si>
  <si>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</si>
  <si>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</si>
  <si>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</si>
  <si>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</si>
  <si>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</si>
  <si>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</si>
  <si>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</si>
  <si>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</si>
  <si>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</si>
  <si>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</si>
  <si>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</si>
  <si>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</si>
  <si>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</si>
  <si>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</si>
  <si>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</si>
  <si>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</si>
  <si>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</si>
  <si>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</si>
  <si>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</si>
  <si>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</si>
  <si>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</si>
  <si>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</si>
  <si>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</si>
  <si>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</si>
  <si>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</si>
  <si>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</si>
  <si>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</si>
  <si>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</si>
  <si>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</si>
  <si>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</si>
  <si>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</si>
  <si>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</si>
  <si>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</si>
  <si>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</si>
  <si>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</si>
  <si>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</si>
  <si>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</si>
  <si>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</si>
  <si>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</si>
  <si>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</si>
  <si>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</si>
  <si>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</si>
  <si>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</si>
  <si>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</si>
  <si>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</si>
  <si>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</si>
  <si>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</si>
  <si>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</si>
  <si>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</si>
  <si>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</si>
  <si>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</si>
  <si>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</si>
  <si>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</si>
  <si>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</si>
  <si>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</si>
  <si>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</si>
  <si>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</si>
  <si>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</si>
  <si>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</si>
  <si>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</si>
  <si>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</si>
  <si>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</si>
  <si>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</si>
  <si>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</si>
  <si>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</si>
  <si>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</si>
  <si>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</si>
  <si>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</si>
  <si>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</si>
  <si>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</si>
  <si>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</si>
  <si>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</si>
  <si>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</si>
  <si>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</si>
  <si>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</si>
  <si>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</si>
  <si>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</si>
  <si>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</si>
  <si>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</si>
  <si>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</si>
  <si>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</si>
  <si>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</si>
  <si>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</si>
  <si>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</si>
  <si>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</si>
  <si>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</si>
  <si>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</si>
  <si>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</si>
  <si>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</si>
  <si>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</si>
  <si>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</si>
  <si>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</si>
  <si>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</si>
  <si>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</si>
  <si>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</si>
  <si>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</si>
  <si>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</si>
  <si>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</si>
  <si>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</si>
  <si>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</si>
  <si>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</si>
  <si>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</si>
  <si>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</si>
  <si>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</si>
  <si>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</si>
  <si>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</si>
  <si>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</si>
  <si>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</si>
  <si>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</si>
  <si>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</si>
  <si>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</si>
  <si>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</si>
  <si>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</si>
  <si>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</si>
  <si>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</si>
  <si>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</si>
  <si>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</si>
  <si>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</si>
  <si>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</si>
  <si>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</si>
  <si>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</si>
  <si>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</si>
  <si>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</si>
  <si>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</si>
  <si>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</si>
  <si>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</si>
  <si>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</si>
  <si>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</si>
  <si>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</si>
  <si>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</si>
  <si>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</si>
  <si>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</si>
  <si>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</si>
  <si>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</si>
  <si>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</si>
  <si>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</si>
  <si>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</si>
  <si>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</si>
  <si>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</si>
  <si>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</si>
  <si>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</si>
  <si>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</si>
  <si>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</si>
  <si>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</si>
  <si>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</si>
  <si>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</si>
  <si>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</si>
  <si>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</si>
  <si>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</si>
  <si>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</si>
  <si>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</si>
  <si>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</si>
  <si>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</si>
  <si>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</si>
  <si>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</si>
  <si>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</si>
  <si>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</si>
  <si>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</si>
  <si>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</si>
  <si>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</si>
  <si>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</si>
  <si>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</si>
  <si>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</si>
  <si>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</si>
  <si>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</si>
  <si>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</si>
  <si>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</si>
  <si>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</si>
  <si>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</si>
  <si>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</si>
  <si>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</si>
  <si>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</si>
  <si>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</si>
  <si>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</si>
  <si>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</si>
  <si>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</si>
  <si>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</si>
  <si>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</si>
  <si>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</si>
  <si>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</si>
  <si>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</si>
  <si>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</si>
  <si>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</si>
  <si>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</si>
  <si>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</si>
  <si>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</si>
  <si>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</si>
  <si>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</si>
  <si>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</si>
  <si>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</si>
  <si>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</si>
  <si>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</si>
  <si>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</si>
  <si>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</si>
  <si>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</si>
  <si>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</si>
  <si>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</si>
  <si>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</si>
  <si>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</si>
  <si>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</si>
  <si>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</si>
  <si>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</si>
  <si>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</si>
  <si>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</si>
  <si>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</si>
  <si>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</si>
  <si>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</si>
  <si>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</si>
  <si>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</si>
  <si>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</si>
  <si>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</si>
  <si>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</si>
  <si>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</si>
  <si>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</si>
  <si>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</si>
  <si>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</si>
  <si>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</si>
  <si>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</si>
  <si>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</si>
  <si>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</si>
  <si>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</si>
  <si>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</si>
  <si>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</si>
  <si>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</si>
  <si>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</si>
  <si>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</si>
  <si>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</si>
  <si>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</si>
  <si>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</si>
  <si>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</si>
  <si>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</si>
  <si>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</si>
  <si>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</si>
  <si>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</si>
  <si>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</si>
  <si>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</si>
  <si>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</si>
  <si>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</si>
  <si>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</si>
  <si>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</si>
  <si>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</si>
  <si>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</si>
  <si>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</si>
  <si>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</si>
  <si>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</si>
  <si>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</si>
  <si>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</si>
  <si>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</si>
  <si>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</si>
  <si>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</si>
  <si>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</si>
  <si>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</si>
  <si>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</si>
  <si>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</si>
  <si>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</si>
  <si>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</si>
  <si>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</si>
  <si>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</si>
  <si>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</si>
  <si>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</si>
  <si>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</si>
  <si>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</si>
  <si>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</si>
  <si>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</si>
  <si>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</si>
  <si>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</si>
  <si>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</si>
  <si>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</si>
  <si>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</si>
  <si>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</si>
  <si>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</si>
  <si>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</si>
  <si>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</si>
  <si>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</si>
  <si>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</si>
  <si>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</si>
  <si>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</si>
  <si>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</si>
  <si>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</si>
  <si>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</si>
  <si>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</si>
  <si>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</si>
  <si>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</si>
  <si>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</si>
  <si>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</si>
  <si>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</si>
  <si>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</si>
  <si>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</si>
  <si>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</si>
  <si>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</si>
  <si>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</si>
  <si>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</si>
  <si>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</si>
  <si>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</si>
  <si>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</si>
  <si>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</si>
  <si>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</si>
  <si>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</si>
  <si>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</si>
  <si>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</si>
  <si>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</si>
  <si>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</si>
  <si>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</si>
  <si>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</si>
  <si>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</si>
  <si>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</si>
  <si>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</si>
  <si>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</si>
  <si>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</si>
  <si>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</si>
  <si>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</si>
  <si>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</si>
  <si>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</si>
  <si>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</si>
  <si>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</si>
  <si>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</si>
  <si>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</si>
  <si>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</si>
  <si>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</si>
  <si>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</si>
  <si>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</si>
  <si>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</si>
  <si>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</si>
  <si>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</si>
  <si>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</si>
  <si>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</si>
  <si>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</si>
  <si>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</si>
  <si>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</si>
  <si>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</si>
  <si>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</si>
  <si>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</si>
  <si>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</si>
  <si>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</si>
  <si>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</si>
  <si>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</si>
  <si>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</si>
  <si>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</si>
  <si>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</si>
  <si>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</si>
  <si>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</si>
  <si>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</si>
  <si>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</si>
  <si>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</si>
  <si>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</si>
  <si>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</si>
  <si>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</si>
  <si>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</si>
  <si>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</si>
  <si>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</si>
  <si>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</si>
  <si>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</si>
  <si>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</si>
  <si>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</si>
  <si>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</si>
  <si>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</si>
  <si>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</si>
  <si>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</si>
  <si>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</si>
  <si>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</si>
  <si>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</si>
  <si>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</si>
  <si>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</si>
  <si>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</si>
  <si>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</si>
  <si>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</si>
  <si>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</si>
  <si>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</si>
  <si>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</si>
  <si>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</si>
  <si>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</si>
  <si>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</si>
  <si>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</si>
  <si>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</si>
  <si>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</si>
  <si>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</si>
  <si>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</si>
  <si>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</si>
  <si>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</si>
  <si>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</si>
  <si>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</si>
  <si>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</si>
  <si>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</si>
  <si>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</si>
  <si>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</si>
  <si>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</si>
  <si>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</si>
  <si>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</si>
  <si>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</si>
  <si>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</si>
  <si>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</si>
  <si>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</si>
  <si>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</si>
  <si>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</si>
  <si>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</si>
  <si>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</si>
  <si>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</si>
  <si>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</si>
  <si>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</si>
  <si>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</si>
  <si>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</si>
  <si>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</si>
  <si>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</si>
  <si>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</si>
  <si>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</si>
  <si>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</si>
  <si>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</si>
  <si>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</si>
  <si>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</si>
  <si>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</si>
  <si>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</si>
  <si>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</si>
  <si>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</si>
  <si>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</si>
  <si>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</si>
  <si>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</si>
  <si>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</si>
  <si>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</si>
  <si>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</si>
  <si>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</si>
  <si>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</si>
  <si>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</si>
  <si>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</si>
  <si>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</si>
  <si>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</si>
  <si>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</si>
  <si>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</si>
  <si>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</si>
  <si>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</si>
  <si>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</si>
  <si>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</si>
  <si>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</si>
  <si>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</si>
  <si>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</si>
  <si>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</si>
  <si>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</si>
  <si>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</si>
  <si>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</si>
  <si>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</si>
  <si>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</si>
  <si>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</si>
  <si>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</si>
  <si>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</si>
  <si>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</si>
  <si>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</si>
  <si>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</si>
  <si>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</si>
  <si>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</si>
  <si>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</si>
  <si>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</si>
  <si>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</si>
  <si>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</si>
  <si>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</si>
  <si>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</si>
  <si>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</si>
  <si>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</si>
  <si>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</si>
  <si>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</si>
  <si>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</si>
  <si>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</si>
  <si>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</si>
  <si>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</si>
  <si>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</si>
  <si>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</si>
  <si>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</si>
  <si>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</si>
  <si>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</si>
  <si>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</si>
  <si>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</si>
  <si>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</si>
  <si>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</si>
  <si>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</si>
  <si>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</si>
  <si>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</si>
  <si>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</si>
  <si>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</si>
  <si>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</si>
  <si>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</si>
  <si>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</si>
  <si>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</si>
  <si>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</si>
  <si>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</si>
  <si>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</si>
  <si>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</si>
  <si>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</si>
  <si>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</si>
  <si>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</si>
  <si>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</si>
  <si>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</si>
  <si>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</si>
  <si>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</si>
  <si>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</si>
  <si>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</si>
  <si>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</si>
  <si>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</si>
  <si>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</si>
  <si>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</si>
  <si>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</si>
  <si>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</si>
  <si>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</si>
  <si>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</si>
  <si>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</si>
  <si>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</si>
  <si>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</si>
  <si>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</si>
  <si>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</si>
  <si>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</si>
  <si>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</si>
  <si>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</si>
  <si>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</si>
  <si>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</si>
  <si>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</si>
  <si>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</si>
  <si>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</si>
  <si>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</si>
  <si>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</si>
  <si>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</si>
  <si>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</si>
  <si>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</si>
  <si>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</si>
  <si>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</si>
  <si>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</si>
  <si>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</si>
  <si>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</si>
  <si>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</si>
  <si>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</si>
  <si>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</si>
  <si>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</si>
  <si>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</si>
  <si>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</si>
  <si>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</si>
  <si>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</si>
  <si>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</si>
  <si>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</si>
  <si>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</si>
  <si>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</si>
  <si>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</si>
  <si>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</si>
  <si>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</si>
  <si>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</si>
  <si>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</si>
  <si>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</si>
  <si>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</si>
  <si>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</si>
  <si>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</si>
  <si>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</si>
  <si>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</si>
  <si>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</si>
  <si>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</si>
  <si>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</si>
  <si>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</si>
  <si>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</si>
  <si>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</si>
  <si>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</si>
  <si>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</si>
  <si>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</si>
  <si>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</si>
  <si>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</si>
  <si>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</si>
  <si>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</si>
  <si>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</si>
  <si>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</si>
  <si>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</si>
  <si>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</si>
  <si>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</si>
  <si>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</si>
  <si>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</si>
  <si>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</si>
  <si>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</si>
  <si>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</si>
  <si>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</si>
  <si>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</si>
  <si>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</si>
  <si>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</si>
  <si>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</si>
  <si>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</si>
  <si>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</si>
  <si>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</si>
  <si>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</si>
  <si>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</si>
  <si>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</si>
  <si>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</si>
  <si>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</si>
  <si>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</si>
  <si>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</si>
  <si>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</si>
  <si>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</si>
  <si>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</si>
  <si>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</si>
  <si>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</si>
  <si>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</si>
  <si>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</si>
  <si>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</si>
  <si>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</si>
  <si>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</si>
  <si>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</si>
  <si>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</si>
  <si>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</si>
  <si>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</si>
  <si>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</si>
  <si>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</si>
  <si>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</si>
  <si>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</si>
  <si>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</si>
  <si>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</si>
  <si>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</si>
  <si>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</si>
  <si>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</si>
  <si>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</si>
  <si>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</si>
  <si>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</si>
  <si>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</si>
  <si>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</si>
  <si>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</si>
  <si>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</si>
  <si>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</si>
  <si>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</si>
  <si>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</si>
  <si>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</si>
  <si>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</si>
  <si>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</si>
  <si>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</si>
  <si>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</si>
  <si>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</si>
  <si>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</si>
  <si>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</si>
  <si>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</si>
  <si>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</si>
  <si>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</si>
  <si>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</si>
  <si>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</si>
  <si>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</si>
  <si>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</si>
  <si>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</si>
  <si>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</si>
  <si>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</si>
  <si>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</si>
  <si>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</si>
  <si>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</si>
  <si>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</si>
  <si>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</si>
  <si>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</si>
  <si>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</si>
  <si>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</si>
  <si>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</si>
  <si>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</si>
  <si>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</si>
  <si>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</si>
  <si>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</si>
  <si>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</si>
  <si>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</si>
  <si>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</si>
  <si>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</si>
  <si>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</si>
  <si>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</si>
  <si>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</si>
  <si>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</si>
  <si>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</si>
  <si>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</si>
  <si>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</si>
  <si>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</si>
  <si>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</si>
  <si>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</si>
  <si>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</si>
  <si>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</si>
  <si>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</si>
  <si>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</si>
  <si>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</si>
  <si>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</si>
  <si>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</si>
  <si>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</si>
  <si>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</si>
  <si>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</si>
  <si>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</si>
  <si>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</si>
  <si>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</si>
  <si>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</si>
  <si>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</si>
  <si>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</si>
  <si>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</si>
  <si>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</si>
  <si>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</si>
  <si>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</si>
  <si>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</si>
  <si>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</si>
  <si>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</si>
  <si>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</si>
  <si>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</si>
  <si>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</si>
  <si>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</si>
  <si>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</si>
  <si>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</si>
  <si>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</si>
  <si>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</si>
  <si>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</si>
  <si>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</si>
  <si>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</si>
  <si>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</si>
  <si>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</si>
  <si>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</si>
  <si>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</si>
  <si>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</si>
  <si>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</si>
  <si>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</si>
  <si>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</si>
  <si>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</si>
  <si>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</si>
  <si>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</si>
  <si>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</si>
  <si>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</si>
  <si>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</si>
  <si>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</si>
  <si>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</si>
  <si>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</si>
  <si>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</si>
  <si>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</si>
  <si>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</si>
  <si>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</si>
  <si>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</si>
  <si>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</si>
  <si>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</si>
  <si>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</si>
  <si>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</si>
  <si>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</si>
  <si>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</si>
  <si>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</si>
  <si>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</si>
  <si>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</si>
  <si>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</si>
  <si>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</si>
  <si>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</si>
  <si>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</si>
  <si>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</si>
  <si>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</si>
  <si>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</si>
  <si>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</si>
  <si>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</si>
  <si>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</si>
  <si>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</si>
  <si>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</si>
  <si>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</si>
  <si>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</si>
  <si>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</si>
  <si>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</si>
  <si>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</si>
  <si>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</si>
  <si>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</si>
  <si>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</si>
  <si>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</si>
  <si>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</si>
  <si>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</si>
  <si>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</si>
  <si>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</si>
  <si>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</si>
  <si>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</si>
  <si>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</si>
  <si>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</si>
  <si>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</si>
  <si>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</si>
  <si>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</si>
  <si>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</si>
  <si>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</si>
  <si>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</si>
  <si>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</si>
  <si>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</si>
  <si>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</si>
  <si>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</si>
  <si>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</si>
  <si>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</si>
  <si>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</si>
  <si>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</si>
  <si>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</si>
  <si>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</si>
  <si>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</si>
  <si>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</si>
  <si>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</si>
  <si>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</si>
  <si>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</si>
  <si>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</si>
  <si>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</si>
  <si>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</si>
  <si>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</si>
  <si>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</si>
  <si>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</si>
  <si>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</si>
  <si>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</si>
  <si>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</si>
  <si>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</si>
  <si>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</si>
  <si>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</si>
  <si>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</si>
  <si>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</si>
  <si>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</si>
  <si>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</si>
  <si>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</si>
  <si>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</si>
  <si>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</si>
  <si>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</si>
  <si>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</si>
  <si>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</si>
  <si>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</si>
  <si>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</si>
  <si>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</si>
  <si>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</si>
  <si>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</si>
  <si>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</si>
  <si>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</si>
  <si>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</si>
  <si>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</si>
  <si>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</si>
  <si>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</si>
  <si>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</si>
  <si>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</si>
  <si>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</si>
  <si>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</si>
  <si>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</si>
  <si>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</si>
  <si>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</si>
  <si>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</si>
  <si>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</si>
  <si>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</si>
  <si>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</si>
  <si>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</si>
  <si>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</si>
  <si>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</si>
  <si>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</si>
  <si>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</si>
  <si>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</si>
  <si>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</si>
  <si>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</si>
  <si>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</si>
  <si>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</si>
  <si>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</si>
  <si>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</si>
  <si>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</si>
  <si>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</si>
  <si>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</si>
  <si>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</si>
  <si>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</si>
  <si>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</si>
  <si>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</si>
  <si>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</si>
  <si>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</si>
  <si>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</si>
  <si>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</si>
  <si>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</si>
  <si>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</si>
  <si>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</si>
  <si>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</si>
  <si>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</si>
  <si>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</si>
  <si>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</si>
  <si>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</si>
  <si>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</si>
  <si>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</si>
  <si>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</si>
  <si>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</si>
  <si>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</si>
  <si>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</si>
  <si>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</si>
  <si>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</si>
  <si>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</si>
  <si>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</si>
  <si>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</si>
  <si>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</si>
  <si>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</si>
  <si>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</si>
  <si>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</si>
  <si>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</si>
  <si>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</si>
  <si>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</si>
  <si>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</si>
  <si>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</si>
  <si>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</si>
  <si>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</si>
  <si>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</si>
  <si>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</si>
  <si>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</si>
  <si>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</si>
  <si>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</si>
  <si>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</si>
  <si>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</si>
  <si>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</si>
  <si>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</si>
  <si>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</si>
  <si>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</si>
  <si>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</si>
  <si>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</si>
  <si>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</si>
  <si>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</si>
  <si>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</si>
  <si>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</si>
  <si>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</si>
  <si>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</si>
  <si>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</si>
  <si>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</si>
  <si>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</si>
  <si>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</si>
  <si>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</si>
  <si>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</si>
  <si>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</si>
  <si>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</si>
  <si>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</si>
  <si>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</si>
  <si>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</si>
  <si>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</si>
  <si>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</si>
  <si>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</si>
  <si>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</si>
  <si>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</si>
  <si>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</si>
  <si>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</si>
  <si>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</si>
  <si>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</si>
  <si>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</si>
  <si>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</si>
  <si>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</si>
  <si>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</si>
  <si>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</si>
  <si>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</si>
  <si>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</si>
  <si>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</si>
  <si>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</si>
  <si>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</si>
  <si>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</si>
  <si>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</si>
  <si>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</si>
  <si>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</si>
  <si>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</si>
  <si>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</si>
  <si>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</si>
  <si>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</si>
  <si>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</si>
  <si>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</si>
  <si>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</si>
  <si>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</si>
  <si>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</si>
  <si>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</si>
  <si>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</si>
  <si>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</si>
  <si>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</si>
  <si>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</si>
  <si>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</si>
  <si>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</si>
  <si>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</si>
  <si>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</si>
  <si>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</si>
  <si>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</si>
  <si>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</si>
  <si>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</si>
  <si>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</si>
  <si>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</si>
  <si>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</si>
  <si>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</si>
  <si>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</si>
  <si>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</si>
  <si>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</si>
  <si>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</si>
  <si>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</si>
  <si>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</si>
  <si>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</si>
  <si>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</si>
  <si>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</si>
  <si>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</si>
  <si>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</si>
  <si>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</si>
  <si>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</si>
  <si>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</si>
  <si>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</si>
  <si>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</si>
  <si>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</si>
  <si>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</si>
  <si>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</si>
  <si>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</si>
  <si>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</si>
  <si>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</si>
  <si>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</si>
  <si>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</si>
  <si>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</si>
  <si>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</si>
  <si>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</si>
  <si>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</si>
  <si>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</si>
  <si>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</si>
  <si>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</si>
  <si>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</si>
  <si>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</si>
  <si>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</si>
  <si>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</si>
  <si>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</si>
  <si>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</si>
  <si>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</si>
  <si>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</si>
  <si>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</si>
  <si>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</si>
  <si>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</si>
  <si>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</si>
  <si>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</si>
  <si>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</si>
  <si>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</si>
  <si>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</si>
  <si>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</si>
  <si>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</si>
  <si>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</si>
  <si>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</si>
  <si>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</si>
  <si>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</si>
  <si>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</si>
  <si>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</si>
  <si>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</si>
  <si>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</si>
  <si>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</si>
  <si>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</si>
  <si>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</si>
  <si>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</si>
  <si>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</si>
  <si>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</si>
  <si>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</si>
  <si>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</si>
  <si>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</si>
  <si>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</si>
  <si>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</si>
  <si>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</si>
  <si>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</si>
  <si>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</si>
  <si>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</si>
  <si>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</si>
  <si>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</si>
  <si>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</si>
  <si>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</si>
  <si>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</si>
  <si>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</si>
  <si>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</si>
  <si>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</si>
  <si>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</si>
  <si>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</si>
  <si>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</si>
  <si>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</si>
  <si>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</si>
  <si>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</si>
  <si>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</si>
  <si>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</si>
  <si>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</si>
  <si>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</si>
  <si>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</si>
  <si>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</si>
  <si>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</si>
  <si>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</si>
  <si>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</si>
  <si>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</si>
  <si>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</si>
  <si>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</si>
  <si>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</si>
  <si>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</si>
  <si>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</si>
  <si>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</si>
  <si>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</si>
  <si>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</si>
  <si>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</si>
  <si>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</si>
  <si>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</si>
  <si>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</si>
  <si>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</si>
  <si>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</si>
  <si>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</si>
  <si>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</si>
  <si>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</si>
  <si>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</si>
  <si>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</si>
  <si>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</si>
  <si>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</si>
  <si>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</si>
  <si>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</si>
  <si>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</si>
  <si>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</si>
  <si>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</si>
  <si>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</si>
  <si>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</si>
  <si>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</si>
  <si>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</si>
  <si>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</si>
  <si>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</si>
  <si>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</si>
  <si>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</si>
  <si>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</si>
  <si>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</si>
  <si>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</si>
  <si>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</si>
  <si>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</si>
  <si>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</si>
  <si>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</si>
  <si>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</si>
  <si>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</si>
  <si>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</si>
  <si>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</si>
  <si>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</si>
  <si>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</si>
  <si>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</si>
  <si>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</si>
  <si>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</si>
  <si>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</si>
  <si>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</si>
  <si>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</si>
  <si>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</si>
  <si>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</si>
  <si>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</si>
  <si>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</si>
  <si>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</si>
  <si>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</si>
  <si>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</si>
  <si>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</si>
  <si>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</si>
  <si>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</si>
  <si>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</si>
  <si>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</si>
  <si>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</si>
  <si>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</si>
  <si>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</si>
  <si>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</si>
  <si>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</si>
  <si>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</si>
  <si>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</si>
  <si>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</si>
  <si>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</si>
  <si>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</si>
  <si>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</si>
  <si>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</si>
  <si>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</si>
  <si>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</si>
  <si>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</si>
  <si>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</si>
  <si>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</si>
  <si>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</si>
  <si>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</si>
  <si>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</si>
  <si>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</si>
  <si>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</si>
  <si>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</si>
  <si>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</si>
  <si>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</si>
  <si>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</si>
  <si>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</si>
  <si>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</si>
  <si>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</si>
  <si>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</si>
  <si>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</si>
  <si>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</si>
  <si>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</si>
  <si>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</si>
  <si>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</si>
  <si>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</si>
  <si>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</si>
  <si>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</si>
  <si>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</si>
  <si>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</si>
  <si>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</si>
  <si>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</si>
  <si>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</si>
  <si>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</si>
  <si>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</si>
  <si>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</si>
  <si>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</si>
  <si>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</si>
  <si>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</si>
  <si>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</si>
  <si>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</si>
  <si>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</si>
  <si>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</si>
  <si>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</si>
  <si>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</si>
  <si>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</si>
  <si>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</si>
  <si>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</si>
  <si>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</si>
  <si>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</si>
  <si>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</si>
  <si>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</si>
  <si>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</si>
  <si>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</si>
  <si>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</si>
  <si>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</si>
  <si>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</si>
  <si>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</si>
  <si>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</si>
  <si>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</si>
  <si>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</si>
  <si>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</si>
  <si>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</si>
  <si>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</si>
  <si>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</si>
  <si>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</si>
  <si>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</si>
  <si>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</si>
  <si>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</si>
  <si>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</si>
  <si>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</si>
  <si>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</si>
  <si>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</si>
  <si>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</si>
  <si>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</si>
  <si>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</si>
  <si>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</si>
  <si>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</si>
  <si>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</si>
  <si>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</si>
  <si>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</si>
  <si>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</si>
  <si>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</si>
  <si>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</si>
  <si>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</si>
  <si>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</si>
  <si>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</si>
  <si>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</si>
  <si>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</si>
  <si>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</si>
  <si>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</si>
  <si>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</si>
  <si>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</si>
  <si>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</si>
  <si>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</si>
  <si>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</si>
  <si>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</si>
  <si>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</si>
  <si>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</si>
  <si>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</si>
  <si>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</si>
  <si>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</si>
  <si>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</si>
  <si>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</si>
  <si>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</si>
  <si>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</si>
  <si>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</si>
  <si>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</si>
  <si>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</si>
  <si>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</si>
  <si>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</si>
  <si>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</si>
  <si>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</si>
  <si>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</si>
  <si>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</si>
  <si>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</si>
  <si>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</si>
  <si>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</si>
  <si>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</si>
  <si>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</si>
  <si>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</si>
  <si>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</si>
  <si>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</si>
  <si>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</si>
  <si>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</si>
  <si>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</si>
  <si>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</si>
  <si>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</si>
  <si>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</si>
  <si>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</si>
  <si>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</si>
  <si>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</si>
  <si>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</si>
  <si>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</si>
  <si>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</si>
  <si>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</si>
  <si>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</si>
  <si>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</si>
  <si>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</si>
  <si>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</si>
  <si>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</si>
  <si>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</si>
  <si>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</si>
  <si>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</si>
  <si>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</si>
  <si>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</si>
  <si>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</si>
  <si>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</si>
  <si>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</si>
  <si>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</si>
  <si>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</si>
  <si>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</si>
  <si>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</si>
  <si>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</si>
  <si>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</si>
  <si>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</si>
  <si>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</si>
  <si>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</si>
  <si>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</si>
  <si>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</si>
  <si>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</si>
  <si>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</si>
  <si>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</si>
  <si>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</si>
  <si>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</si>
  <si>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</si>
  <si>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</si>
  <si>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</si>
  <si>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</si>
  <si>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</si>
  <si>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</si>
  <si>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</si>
  <si>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</si>
  <si>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</si>
  <si>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</si>
  <si>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</si>
  <si>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</si>
  <si>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</si>
  <si>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</si>
  <si>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</si>
  <si>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</si>
  <si>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</si>
  <si>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</si>
  <si>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</si>
  <si>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MES DE COLETA: 03/2020</t>
  </si>
  <si>
    <t>ENCARGOS SOCIAIS (%) HORISTA  84,06  MENSALISTA  48,23</t>
  </si>
  <si>
    <t>ORIGEM DO PRECO</t>
  </si>
  <si>
    <t>!EM PROCESSO DE DESATIVACAO! CADEADO EM ACO INOX, LARGURA DE *50* MM, COM HASTE EM ACO TEMPERADO, SEM MOLA - CHAVES INCLUIDAS</t>
  </si>
  <si>
    <t>CR</t>
  </si>
  <si>
    <t>152,76</t>
  </si>
  <si>
    <t>!EM PROCESSO DE DESATIVACAO! CAIXA DE PROTECAO PARA 1 MEDIDOR MONOFASICO, EM CHAPA DE ACO 20 USG (PADRAO DA CONCESSIONARIA LOCAL)</t>
  </si>
  <si>
    <t>76,72</t>
  </si>
  <si>
    <t>!EM PROCESSO DE DESATIVACAO! CAIXA INTERNA/EXTERNA DE MEDICAO PARA 1 MEDIDOR MONOFASICO, COM VISOR, EM CHAPA DE ACO 18 USG (PADRAO DA CONCESSIONARIA LOCAL)</t>
  </si>
  <si>
    <t>46,96</t>
  </si>
  <si>
    <t>!EM PROCESSO DE DESATIVACAO! CHAPA DE MADEIRA COMPENSADA DE PINUS, VIROLA OU EQUIVALENTE, DE *2,2 X 1,6* M, E = 6 MM</t>
  </si>
  <si>
    <t xml:space="preserve">C </t>
  </si>
  <si>
    <t>18,13</t>
  </si>
  <si>
    <t>!EM PROCESSO DE DESATIVACAO! CHAPA DE MADEIRA COMPENSADA PLASTIFICADA PARA FORMA DE CONCRETO, DE 2,20 x 1,10 M, E = 6 MM</t>
  </si>
  <si>
    <t>45,79</t>
  </si>
  <si>
    <t>!EM PROCESSO DE DESATIVACAO! CHAPA DE MADEIRA COMPENSADA PLASTIFICADA PARA FORMA DE CONCRETO, DE 2,20 X 1,10 m, E = 14 MM</t>
  </si>
  <si>
    <t>80,94</t>
  </si>
  <si>
    <t>!EM PROCESSO DE DESATIVACAO! CHAPA DE MADEIRA COMPENSADA PLASTIFICADA PARA FORMA DE CONCRETO, DE 2,20 X 1,10 M, E = 20 MM</t>
  </si>
  <si>
    <t>115,43</t>
  </si>
  <si>
    <t>!EM PROCESSO DE DESATIVACAO! CHAPA DE MADEIRA COMPENSADA RESINADA PARA FORMA DE CONCRETO, DE *2,2 X 1,1* M, E = 10 MM</t>
  </si>
  <si>
    <t>39,20</t>
  </si>
  <si>
    <t>!EM PROCESSO DE DESATIVACAO! CHAPA DE MADEIRA COMPENSADA RESINADA PARA FORMA DE CONCRETO, DE *2,2 X 1,1* M, E = 12 MM</t>
  </si>
  <si>
    <t>49,93</t>
  </si>
  <si>
    <t>!EM PROCESSO DE DESATIVACAO! CHAPA DE MADEIRA COMPENSADA RESINADA PARA FORMA DE CONCRETO, DE *2,2 X 1,1* M, E = 20 MM</t>
  </si>
  <si>
    <t>77,14</t>
  </si>
  <si>
    <t>!EM PROCESSO DE DESATIVACAO! CHAPA DE MADEIRA COMPENSADA RESINADA PARA FORMA DE CONCRETO, DE *2,2 X 1,1* M, E = 6 MM</t>
  </si>
  <si>
    <t>24,86</t>
  </si>
  <si>
    <t>!EM PROCESSO DE DESATIVACAO! CREMONA COM CASTANHA BIPARTIDA, COM VARA DE 1.50 M, EM LATAO CROMADO, PARA PORTAS E JANELAS - COMPLETA</t>
  </si>
  <si>
    <t>66,65</t>
  </si>
  <si>
    <t>!EM PROCESSO DE DESATIVACAO! DIVISORIA COLMEIA CEGA COM MONTANTE E RODAPE DE ALUMINIO ANODIZADO SIMPLES (SEM COLOCACAO)</t>
  </si>
  <si>
    <t>93,00</t>
  </si>
  <si>
    <t>8,33</t>
  </si>
  <si>
    <t>!EM PROCESSO DE DESATIVACAO! ESCAVADEIRA DRAGA DE ARRASTE, CAP. 3/4 JC 140HP (INCL MANUTENCAO/OPERACAO)</t>
  </si>
  <si>
    <t>AS</t>
  </si>
  <si>
    <t>171,31</t>
  </si>
  <si>
    <t>!EM PROCESSO DE DESATIVACAO! ESCAVADEIRA HIDRAULICA SOBRE ESTEIRAS DE 99 HP, PESO OPERACIONAL DE *16* T E CAPACIDADE DE 0,85 A 1,00 M3 (LOCACAO COM OPERADOR, COMBUSTIVEL E MANUTENCAO)</t>
  </si>
  <si>
    <t>145,15</t>
  </si>
  <si>
    <t>!EM PROCESSO DE DESATIVACAO! FUNDO SINTETICO NIVELADOR BRANCO FOSCO PARA MADEIRA</t>
  </si>
  <si>
    <t xml:space="preserve">GL    </t>
  </si>
  <si>
    <t>69,09</t>
  </si>
  <si>
    <t>!EM PROCESSO DE DESATIVACAO! GRADIL *1320 X 2170* MM (A X L) EM BARRA DE ACO CHATA *25 MM X 2* MM, ENTRELACADA COM BARRA ACO REDONDA *5* MM, MALHA *65 X 132* MM, GALVANIZADO E PINTURA ELETROSTATICA, COR PRETO</t>
  </si>
  <si>
    <t>336,94</t>
  </si>
  <si>
    <t>51,61</t>
  </si>
  <si>
    <t>36,13</t>
  </si>
  <si>
    <t>34,88</t>
  </si>
  <si>
    <t>398,39</t>
  </si>
  <si>
    <t>625,83</t>
  </si>
  <si>
    <t>!EM PROCESSO DE DESATIVACAO! JANELA DE CORRER, ACO, BATENTE/REQUADRO DE 6 A 14 CM, VENEZIANA, PINT ANTICORROSIVA, PINT ACABAMENTO, COM VIDRO, 6 FLS, 120  X 150 CM (A X L)</t>
  </si>
  <si>
    <t>634,53</t>
  </si>
  <si>
    <t>!EM PROCESSO DE DESATIVACAO! JANELA DE CORRER, ACO, COM BATENTE/REQUADRO DE 6 A 14 CM, SEM DIVISAO, PINT ANTICORROSIVA, PINT ACABAMENTO, COM VIDRO, SEM BANDEIRA, 2 FLS, 120  X 150 CM (A X L)</t>
  </si>
  <si>
    <t>868,99</t>
  </si>
  <si>
    <t>!EM PROCESSO DE DESATIVACAO! LOCACAO DE GRUPO GERADOR *80 A 125* KVA, MOTOR DIESEL, REBOCAVEL, ACIONAMENTO MANUAL</t>
  </si>
  <si>
    <t>13,50</t>
  </si>
  <si>
    <t>!EM PROCESSO DE DESATIVACAO! LOCACAO DE GRUPO GERADOR ACIMA DE * 125 ATE 180* KVA, MOTOR DIESEL, REBOCAVEL, ACIONAMENTO MANUAL</t>
  </si>
  <si>
    <t>16,15</t>
  </si>
  <si>
    <t>!EM PROCESSO DE DESATIVACAO! LOCACAO DE GRUPO GERADOR ACIMA DE * 20 A 80* KVA, MOTOR DIESEL, REBOCAVEL, ACIONAMENTO MANUAL</t>
  </si>
  <si>
    <t>10,43</t>
  </si>
  <si>
    <t>!EM PROCESSO DE DESATIVACAO! LOCACAO DE GRUPO GERADOR DE *260* KVA, DIESEL REBOCAVEL, ACIONAMENTO MANUAL</t>
  </si>
  <si>
    <t>22,12</t>
  </si>
  <si>
    <t>!EM PROCESSO DE DESATIVACAO! LOCACAO DE GRUPO GERADOR DE *400* KVA, DIESEL REBOCAVEL, ACIONAMENTO MANUAL</t>
  </si>
  <si>
    <t>37,96</t>
  </si>
  <si>
    <t>!EM PROCESSO DE DESATIVACAO! LOCACAO DE GRUPO GERADOR DE *550* KVA, DIESEL REBOCAVEL, ACIONAMENTO MANUAL</t>
  </si>
  <si>
    <t>46,28</t>
  </si>
  <si>
    <t>!EM PROCESSO DE DESATIVACAO! LONA PLASTICA, PRETA, LARGURA 8 M, E= 150 MICRA</t>
  </si>
  <si>
    <t>7,33</t>
  </si>
  <si>
    <t>188,86</t>
  </si>
  <si>
    <t>!EM PROCESSO DE DESATIVACAO! MASSA CORRIDA PVA PARA PAREDES INTERNAS</t>
  </si>
  <si>
    <t xml:space="preserve">18L   </t>
  </si>
  <si>
    <t>69,90</t>
  </si>
  <si>
    <t>13,98</t>
  </si>
  <si>
    <t>!EM PROCESSO DE DESATIVACAO! PORTA DE MADEIRA, FOLHA LEVE (NBR 15930), E = 35 MM, NUCLEO COLMEIA, CAPA LISA EM HDF, ACABAMENTO MELAMINICO EM PADRAO MADEIRA</t>
  </si>
  <si>
    <t>118,98</t>
  </si>
  <si>
    <t>!EM PROCESSO DE DESATIVACAO! PUXADOR CONCHA DE EMBUTIR, EM LATAO CROMADO, PARA PORTA / JANELA DE CORRER, LISO, SEM FURO PARA CHAVE, COM FUROS PARA FIXAR PARAFUSOS, *30 X 90* MM (LARGURA X ALTURA)</t>
  </si>
  <si>
    <t>14,40</t>
  </si>
  <si>
    <t>!EM PROCESSO DE DESATIVACAO! QUADRO DE DISTRIBUICAO SEM BARRAMENTO, COM PORTA, DE EMBUTIR, EM CHAPA DE ACO GALVANIZADO, PARA 3 DISJUNTORES NEMA</t>
  </si>
  <si>
    <t>23,95</t>
  </si>
  <si>
    <t>!EM PROCESSO DE DESATIVACAO! QUADRO DE DISTRIBUICAO SEM BARRAMENTO, COM PORTA, DE EMBUTIR, EM CHAPA DE ACO GALVANIZADO, PARA 6 DISJUNTORES NEMA</t>
  </si>
  <si>
    <t>32,94</t>
  </si>
  <si>
    <t>!EM PROCESSO DE DESATIVACAO! SARRAFO DE MADEIRA NAO APARELHADA *2,5 X 15* CM, MACARANDUBA, ANGELIM OU EQUIVALENTE DA REGIAO</t>
  </si>
  <si>
    <t>7,86</t>
  </si>
  <si>
    <t>!EM PROCESSO DE DESATIVACAO! TABUA DE MADEIRA NAO APARELHADA *2,5 X 30 CM (1 X 12 ") PINUS, MISTA OU EQUIVALENTE DA REGIAO</t>
  </si>
  <si>
    <t>37,59</t>
  </si>
  <si>
    <t>!EM PROCESSO DE DESATIVACAO! TERMINAL DE PORCELANA (MUFLA) UNIPOLAR, USO EXTERNO, TENSAO 3,6/6 KV, PARA CABO DE 10/16 MM2, COM ISOLAMENTO EPR</t>
  </si>
  <si>
    <t>201,22</t>
  </si>
  <si>
    <t>!EM PROCESSO DE DESATIVACAO! TINTA A OLEO BRILHANTE PARA MADEIRA E METAIS</t>
  </si>
  <si>
    <t>73,64</t>
  </si>
  <si>
    <t>!EM PROCESSO DE DESATIVACAO! TINTA ACRILICA PREMIUM PARA PISO</t>
  </si>
  <si>
    <t>49,38</t>
  </si>
  <si>
    <t>!EM PROCESSO DE DESATIVACAO! TINTA LATEX PVA PREMIUM, COR BRANCA</t>
  </si>
  <si>
    <t>17,77</t>
  </si>
  <si>
    <t>63,98</t>
  </si>
  <si>
    <t>!EM PROCESSO DE DESATIVACAO! VERNIZ POLIURETANO BRILHANTE PARA MADEIRA, SEM FILTRO SOLAR, USO INTERNO E EXTERNO</t>
  </si>
  <si>
    <t>21,80</t>
  </si>
  <si>
    <t>!EM PROCESSO DE DESATIVACAO! VIGOTA DE MADEIRA NAO APARELHADA *5 X 10* CM, MACARANDUBA, ANGELIM OU EQUIVALENTE DA REGIAO</t>
  </si>
  <si>
    <t>9,95</t>
  </si>
  <si>
    <t>898,01</t>
  </si>
  <si>
    <t>!EM PROCESSO DE DESATIVACAO!MASSA A OLEO PARA MADEIRA</t>
  </si>
  <si>
    <t>53,25</t>
  </si>
  <si>
    <t>!EM PROCESSO DE DESATIVACAO!MASSA ACRILICA PARA PAREDES INTERIOR/EXTERIOR</t>
  </si>
  <si>
    <t>28,00</t>
  </si>
  <si>
    <t>11,95</t>
  </si>
  <si>
    <t>9,25</t>
  </si>
  <si>
    <t>23,36</t>
  </si>
  <si>
    <t>23,00</t>
  </si>
  <si>
    <t>AÇO CA-25, 16,0 MM, BARRA DE TRANSFERENCIA</t>
  </si>
  <si>
    <t>5,20</t>
  </si>
  <si>
    <t>106,87</t>
  </si>
  <si>
    <t>1,80</t>
  </si>
  <si>
    <t>1,02</t>
  </si>
  <si>
    <t>0,06</t>
  </si>
  <si>
    <t>0,15</t>
  </si>
  <si>
    <t>0,20</t>
  </si>
  <si>
    <t>0,99</t>
  </si>
  <si>
    <t>2,65</t>
  </si>
  <si>
    <t>2,68</t>
  </si>
  <si>
    <t>2,42</t>
  </si>
  <si>
    <t>2,58</t>
  </si>
  <si>
    <t>1,27</t>
  </si>
  <si>
    <t>1,31</t>
  </si>
  <si>
    <t>1,49</t>
  </si>
  <si>
    <t>1,56</t>
  </si>
  <si>
    <t>3,48</t>
  </si>
  <si>
    <t>3,85</t>
  </si>
  <si>
    <t>2,78</t>
  </si>
  <si>
    <t>2,98</t>
  </si>
  <si>
    <t>5,57</t>
  </si>
  <si>
    <t>1,39</t>
  </si>
  <si>
    <t>1,36</t>
  </si>
  <si>
    <t>4,64</t>
  </si>
  <si>
    <t>4,28</t>
  </si>
  <si>
    <t>6,27</t>
  </si>
  <si>
    <t>5,52</t>
  </si>
  <si>
    <t>14,83</t>
  </si>
  <si>
    <t>1,07</t>
  </si>
  <si>
    <t>0,97</t>
  </si>
  <si>
    <t>0,56</t>
  </si>
  <si>
    <t>0,81</t>
  </si>
  <si>
    <t>2,22</t>
  </si>
  <si>
    <t>1,59</t>
  </si>
  <si>
    <t>0,59</t>
  </si>
  <si>
    <t>0,39</t>
  </si>
  <si>
    <t>4,26</t>
  </si>
  <si>
    <t>3,06</t>
  </si>
  <si>
    <t>5,37</t>
  </si>
  <si>
    <t>6,15</t>
  </si>
  <si>
    <t>9,52</t>
  </si>
  <si>
    <t>ACABAMENTO CROMADO PARA REGISTRO PEQUENO, 1/2 " OU 3/4 "</t>
  </si>
  <si>
    <t>21,44</t>
  </si>
  <si>
    <t>2,28</t>
  </si>
  <si>
    <t>60,66</t>
  </si>
  <si>
    <t>56,46</t>
  </si>
  <si>
    <t>ACETILENO (RECARGA PARA CILINDRO DE CONJUNTO OXICORTE GRANDE)</t>
  </si>
  <si>
    <t>65,56</t>
  </si>
  <si>
    <t>ACIDO MURIATICO, DILUICAO 10% A 12% PARA USO EM LIMPEZA</t>
  </si>
  <si>
    <t>4,81</t>
  </si>
  <si>
    <t>5,44</t>
  </si>
  <si>
    <t>6,67</t>
  </si>
  <si>
    <t>6,64</t>
  </si>
  <si>
    <t>7,07</t>
  </si>
  <si>
    <t>6,13</t>
  </si>
  <si>
    <t>4,86</t>
  </si>
  <si>
    <t>5,04</t>
  </si>
  <si>
    <t>5,07</t>
  </si>
  <si>
    <t>4,39</t>
  </si>
  <si>
    <t>5,06</t>
  </si>
  <si>
    <t>5,56</t>
  </si>
  <si>
    <t>5,94</t>
  </si>
  <si>
    <t>5,34</t>
  </si>
  <si>
    <t>5,02</t>
  </si>
  <si>
    <t>4,79</t>
  </si>
  <si>
    <t>5,31</t>
  </si>
  <si>
    <t>4,17</t>
  </si>
  <si>
    <t>3,04</t>
  </si>
  <si>
    <t>15,50</t>
  </si>
  <si>
    <t>16,82</t>
  </si>
  <si>
    <t>18,88</t>
  </si>
  <si>
    <t>6,79</t>
  </si>
  <si>
    <t>7,99</t>
  </si>
  <si>
    <t>3,50</t>
  </si>
  <si>
    <t>3,31</t>
  </si>
  <si>
    <t>6,86</t>
  </si>
  <si>
    <t>0,83</t>
  </si>
  <si>
    <t>7,97</t>
  </si>
  <si>
    <t>14,65</t>
  </si>
  <si>
    <t>10,94</t>
  </si>
  <si>
    <t>32,54</t>
  </si>
  <si>
    <t>0,51</t>
  </si>
  <si>
    <t>0,62</t>
  </si>
  <si>
    <t>1,30</t>
  </si>
  <si>
    <t>2,47</t>
  </si>
  <si>
    <t>5,79</t>
  </si>
  <si>
    <t>3,15</t>
  </si>
  <si>
    <t>8,56</t>
  </si>
  <si>
    <t>12,44</t>
  </si>
  <si>
    <t>20,43</t>
  </si>
  <si>
    <t>6,91</t>
  </si>
  <si>
    <t>7,95</t>
  </si>
  <si>
    <t>10,33</t>
  </si>
  <si>
    <t>13,92</t>
  </si>
  <si>
    <t>16,88</t>
  </si>
  <si>
    <t>23,55</t>
  </si>
  <si>
    <t>245,51</t>
  </si>
  <si>
    <t>8,95</t>
  </si>
  <si>
    <t>13,68</t>
  </si>
  <si>
    <t>25,43</t>
  </si>
  <si>
    <t>25,52</t>
  </si>
  <si>
    <t>39,01</t>
  </si>
  <si>
    <t>124,60</t>
  </si>
  <si>
    <t>173,95</t>
  </si>
  <si>
    <t>264,25</t>
  </si>
  <si>
    <t>12,56</t>
  </si>
  <si>
    <t>14,02</t>
  </si>
  <si>
    <t>20,72</t>
  </si>
  <si>
    <t>23,74</t>
  </si>
  <si>
    <t>40,61</t>
  </si>
  <si>
    <t>157,67</t>
  </si>
  <si>
    <t>184,60</t>
  </si>
  <si>
    <t>4,54</t>
  </si>
  <si>
    <t>24,83</t>
  </si>
  <si>
    <t>20,76</t>
  </si>
  <si>
    <t>30,13</t>
  </si>
  <si>
    <t>0,35</t>
  </si>
  <si>
    <t>7,76</t>
  </si>
  <si>
    <t>8,04</t>
  </si>
  <si>
    <t>52,35</t>
  </si>
  <si>
    <t>40,97</t>
  </si>
  <si>
    <t>34,15</t>
  </si>
  <si>
    <t>94,22</t>
  </si>
  <si>
    <t>21,70</t>
  </si>
  <si>
    <t>49,20</t>
  </si>
  <si>
    <t>58,40</t>
  </si>
  <si>
    <t>15,23</t>
  </si>
  <si>
    <t>11,57</t>
  </si>
  <si>
    <t>39,05</t>
  </si>
  <si>
    <t>ADESIVO ACRILICO/COLA DE CONTATO</t>
  </si>
  <si>
    <t>13,42</t>
  </si>
  <si>
    <t>104,70</t>
  </si>
  <si>
    <t>37,28</t>
  </si>
  <si>
    <t>31,88</t>
  </si>
  <si>
    <t>ADESIVO LIQUIDO A BASE DE RESINAS PARA COLAGEM DE ESPUMA DE ISOLAMENTO TERMICO FLEXIVEL</t>
  </si>
  <si>
    <t>104,69</t>
  </si>
  <si>
    <t>22,43</t>
  </si>
  <si>
    <t>8,85</t>
  </si>
  <si>
    <t>25,37</t>
  </si>
  <si>
    <t>ADESIVO PLASTICO PARA PVC, FRASCO COM 850 GR</t>
  </si>
  <si>
    <t>79,94</t>
  </si>
  <si>
    <t>ADESIVO/COLA PARA EPS (ISOPOR) E OUTROS MATERIAIS</t>
  </si>
  <si>
    <t>19,72</t>
  </si>
  <si>
    <t>12,29</t>
  </si>
  <si>
    <t>12,11</t>
  </si>
  <si>
    <t>5,03</t>
  </si>
  <si>
    <t>12,01</t>
  </si>
  <si>
    <t>16,73</t>
  </si>
  <si>
    <t>4,98</t>
  </si>
  <si>
    <t>5,17</t>
  </si>
  <si>
    <t>13,01</t>
  </si>
  <si>
    <t>ADUELA/GALERIA DE CONCRETO ARMADO, SECAO RETANGULAR 1.50 X 1.50 M (L X A), C = 1.00 M, E = 20 CM</t>
  </si>
  <si>
    <t>1.883,72</t>
  </si>
  <si>
    <t>ADUELA/GALERIA DE CONCRETO ARMADO, SECAO RETANGULAR 2.00 X 2.00 M (L X A), C = 1.00 M, E = 20 CM</t>
  </si>
  <si>
    <t>2.664,97</t>
  </si>
  <si>
    <t>ADUELA/GALERIA DE CONCRETO ARMADO, SECAO RETANGULAR 2.50 X 2.50 M (L X A), C = 1.00 M, E = 20 CM</t>
  </si>
  <si>
    <t>3.260,98</t>
  </si>
  <si>
    <t>ADUELA/GALERIA DE CONCRETO ARMADO, SECAO RETANGULAR 3.00 X 3.00 M (L X A), C = 1.00 M, E = 20 CM</t>
  </si>
  <si>
    <t>4.077,48</t>
  </si>
  <si>
    <t>1,04</t>
  </si>
  <si>
    <t>8,19</t>
  </si>
  <si>
    <t>34,08</t>
  </si>
  <si>
    <t>AGUA SANITARIA</t>
  </si>
  <si>
    <t>2,37</t>
  </si>
  <si>
    <t>AJUDANTE DE ARMADOR</t>
  </si>
  <si>
    <t>8,90</t>
  </si>
  <si>
    <t>1.581,00</t>
  </si>
  <si>
    <t>9,29</t>
  </si>
  <si>
    <t>1.649,37</t>
  </si>
  <si>
    <t>AJUDANTE DE ESTRUTURAS METALICAS</t>
  </si>
  <si>
    <t>6,60</t>
  </si>
  <si>
    <t>1.171,25</t>
  </si>
  <si>
    <t>AJUDANTE DE OPERACAO EM GERAL</t>
  </si>
  <si>
    <t>9,22</t>
  </si>
  <si>
    <t>1.635,97</t>
  </si>
  <si>
    <t>AJUDANTE DE PINTOR</t>
  </si>
  <si>
    <t>AJUDANTE DE SERRALHEIRO</t>
  </si>
  <si>
    <t>9,57</t>
  </si>
  <si>
    <t>1.695,78</t>
  </si>
  <si>
    <t>12,33</t>
  </si>
  <si>
    <t>2.188,15</t>
  </si>
  <si>
    <t>4,89</t>
  </si>
  <si>
    <t>2,30</t>
  </si>
  <si>
    <t>7,15</t>
  </si>
  <si>
    <t>4,31</t>
  </si>
  <si>
    <t>1,73</t>
  </si>
  <si>
    <t>1,32</t>
  </si>
  <si>
    <t>42,34</t>
  </si>
  <si>
    <t>115,54</t>
  </si>
  <si>
    <t>124,23</t>
  </si>
  <si>
    <t>76,92</t>
  </si>
  <si>
    <t>99,89</t>
  </si>
  <si>
    <t>2,20</t>
  </si>
  <si>
    <t>415,08</t>
  </si>
  <si>
    <t>6.445,00</t>
  </si>
  <si>
    <t>12,79</t>
  </si>
  <si>
    <t>2.266,43</t>
  </si>
  <si>
    <t>1.300,00</t>
  </si>
  <si>
    <t>25,64</t>
  </si>
  <si>
    <t>ANEL BORRACHA DN 100 MM, PARA TUBO SERIE REFORCADA ESGOTO PREDIAL</t>
  </si>
  <si>
    <t>2,99</t>
  </si>
  <si>
    <t>ANEL BORRACHA DN 75 MM, PARA TUBO SERIE REFORCADA ESGOTO PREDIAL</t>
  </si>
  <si>
    <t>3,01</t>
  </si>
  <si>
    <t>ANEL BORRACHA PARA TUBO ESGOTO PREDIAL DN 40 MM (NBR 5688)</t>
  </si>
  <si>
    <t>1,79</t>
  </si>
  <si>
    <t>ANEL BORRACHA PARA TUBO ESGOTO PREDIAL DN 50 MM (NBR 5688)</t>
  </si>
  <si>
    <t>1,86</t>
  </si>
  <si>
    <t>ANEL BORRACHA PARA TUBO ESGOTO PREDIAL DN 75 MM (NBR 5688)</t>
  </si>
  <si>
    <t>2,63</t>
  </si>
  <si>
    <t>3,30</t>
  </si>
  <si>
    <t>13,86</t>
  </si>
  <si>
    <t>ANEL BORRACHA, DN 40 MM, PARA TUBO SERIE REFORCADA ESGOTO PREDIAL</t>
  </si>
  <si>
    <t>1,66</t>
  </si>
  <si>
    <t>10,73</t>
  </si>
  <si>
    <t>18,79</t>
  </si>
  <si>
    <t>35,49</t>
  </si>
  <si>
    <t>ANEL BORRACHA, PARA TUBO PVC DEFOFO, DN 250 MM (NBR 7665)</t>
  </si>
  <si>
    <t>112,84</t>
  </si>
  <si>
    <t>ANEL BORRACHA, PARA TUBO PVC DEFOFO, DN 300 MM (NBR 7665)</t>
  </si>
  <si>
    <t>173,33</t>
  </si>
  <si>
    <t>4,49</t>
  </si>
  <si>
    <t>ANEL BORRACHA, PARA TUBO PVC, REDE COLETOR ESGOTO, DN 125 MM (NBR 7362)</t>
  </si>
  <si>
    <t>11,73</t>
  </si>
  <si>
    <t>14,09</t>
  </si>
  <si>
    <t>27,83</t>
  </si>
  <si>
    <t>57,03</t>
  </si>
  <si>
    <t>72,33</t>
  </si>
  <si>
    <t>8,63</t>
  </si>
  <si>
    <t>3,34</t>
  </si>
  <si>
    <t>8,96</t>
  </si>
  <si>
    <t>11,03</t>
  </si>
  <si>
    <t>37,16</t>
  </si>
  <si>
    <t>ANEL DE BORRACHA PARA VEDACAO DE DUTO PEAD CORRUGADO PARA ELETRICA, DN 1 1/2"</t>
  </si>
  <si>
    <t>2,25</t>
  </si>
  <si>
    <t>ANEL DE BORRACHA PARA VEDACAO DE DUTO PEAD CORRUGADO PARA ELETRICA, DN 1 1/4"</t>
  </si>
  <si>
    <t>1,57</t>
  </si>
  <si>
    <t>ANEL DE BORRACHA PARA VEDACAO DE DUTO PEAD CORRUGADO PARA ELETRICA, DN 2"</t>
  </si>
  <si>
    <t>ANEL DE BORRACHA PARA VEDACAO DE DUTO PEAD CORRUGADO PARA ELETRICA, DN 3"</t>
  </si>
  <si>
    <t>8,09</t>
  </si>
  <si>
    <t>ANEL DE BORRACHA PARA VEDACAO DE DUTO PEAD CORRUGADO PARA ELETRICA, DN 4"</t>
  </si>
  <si>
    <t>10,45</t>
  </si>
  <si>
    <t>ANEL DE CONCRETO ARMADO, D = *1,10* M, H = 0,30 M</t>
  </si>
  <si>
    <t>94,21</t>
  </si>
  <si>
    <t>ANEL DE CONCRETO ARMADO, D = 0,60 M, H = 0,10 M</t>
  </si>
  <si>
    <t>38,61</t>
  </si>
  <si>
    <t>ANEL DE CONCRETO ARMADO, D = 0,60 M, H = 0,15 M</t>
  </si>
  <si>
    <t>47,00</t>
  </si>
  <si>
    <t>ANEL DE CONCRETO ARMADO, D = 0,60 M, H = 0,30 M</t>
  </si>
  <si>
    <t>57,27</t>
  </si>
  <si>
    <t>ANEL DE CONCRETO ARMADO, D = 0,60 M, H = 0,40 M</t>
  </si>
  <si>
    <t>64,06</t>
  </si>
  <si>
    <t>ANEL DE CONCRETO ARMADO, D = 0,60 M, H = 0,50 M</t>
  </si>
  <si>
    <t>78,34</t>
  </si>
  <si>
    <t>ANEL DE CONCRETO ARMADO, D = 0,80 M, H = 0,30 M</t>
  </si>
  <si>
    <t>93,45</t>
  </si>
  <si>
    <t>ANEL DE CONCRETO ARMADO, D = 0,80 M, H = 0,50 M</t>
  </si>
  <si>
    <t>114,16</t>
  </si>
  <si>
    <t>ANEL DE CONCRETO ARMADO, D = 1,00 M, H = 0,40 M</t>
  </si>
  <si>
    <t>118,17</t>
  </si>
  <si>
    <t>ANEL DE CONCRETO ARMADO, D = 1,00 M, H = 0,50 M</t>
  </si>
  <si>
    <t>137,42</t>
  </si>
  <si>
    <t>ANEL DE CONCRETO ARMADO, D = 1,20 M, H = 0,50 M</t>
  </si>
  <si>
    <t>149,64</t>
  </si>
  <si>
    <t>ANEL DE CONCRETO ARMADO, D = 1,50 M, H = 0,50 M</t>
  </si>
  <si>
    <t>235,04</t>
  </si>
  <si>
    <t>ANEL DE CONCRETO ARMADO, D = 2,00 M, H = 0,50 M</t>
  </si>
  <si>
    <t>369,87</t>
  </si>
  <si>
    <t>ANEL DE CONCRETO ARMADO, D = 2,50 M, H = 0,50 M</t>
  </si>
  <si>
    <t>481,28</t>
  </si>
  <si>
    <t>ANEL DE CONCRETO ARMADO, D = 3,00 M, H = 0,50 M</t>
  </si>
  <si>
    <t>794,67</t>
  </si>
  <si>
    <t>0,65</t>
  </si>
  <si>
    <t>8,21</t>
  </si>
  <si>
    <t>12,40</t>
  </si>
  <si>
    <t>ANEL DE VEDACAO/JUNTA ELASTICA, H = *16* MM, PARA TUBO DE CONCRETO DN 300 MM</t>
  </si>
  <si>
    <t>87,39</t>
  </si>
  <si>
    <t>ANEL DE VEDACAO/JUNTA ELASTICA, H = *16* MM, PARA TUBO DE CONCRETO DN 400 MM</t>
  </si>
  <si>
    <t>103,48</t>
  </si>
  <si>
    <t>ANEL DE VEDACAO/JUNTA ELASTICA, H = *16* MM, PARA TUBO DE CONCRETO DN 500 MM</t>
  </si>
  <si>
    <t>131,18</t>
  </si>
  <si>
    <t>ANEL DE VEDACAO/JUNTA ELASTICA, H = *16* MM, PARA TUBO DE CONCRETO DN 600 MM</t>
  </si>
  <si>
    <t>160,94</t>
  </si>
  <si>
    <t>ANEL DE VEDACAO/JUNTA ELASTICA, H = *18* MM, PARA TUBO DE CONCRETO DN 700 MM</t>
  </si>
  <si>
    <t>170,17</t>
  </si>
  <si>
    <t>ANEL DE VEDACAO/JUNTA ELASTICA, H = *19* MM, PARA TUBO DE CONCRETO DN 800 MM</t>
  </si>
  <si>
    <t>212,46</t>
  </si>
  <si>
    <t>ANEL DE VEDACAO/JUNTA ELASTICA, H = *19* MM, PARA TUBO DE CONCRETO DN 900 MM</t>
  </si>
  <si>
    <t>199,87</t>
  </si>
  <si>
    <t>ANEL DE VEDACAO/JUNTA ELASTICA, H = *21* MM, PARA TUBO DE CONCRETO DN 1000 MM</t>
  </si>
  <si>
    <t>247,12</t>
  </si>
  <si>
    <t>1,90</t>
  </si>
  <si>
    <t>2,11</t>
  </si>
  <si>
    <t>4,16</t>
  </si>
  <si>
    <t>6,51</t>
  </si>
  <si>
    <t>3.808,27</t>
  </si>
  <si>
    <t>APARELHO DE APOIO DE NEOPRENE FRETADO, 60 X 45 X 7,6 CM, COM FRETAGEM DE ACO DE 4 MM INTERCALADAS COM ELASTOMERO DE 11 MM E REVESTIMENTO FINAL COM ELASTOMERO DE 6 MM</t>
  </si>
  <si>
    <t xml:space="preserve">DM3   </t>
  </si>
  <si>
    <t>88,25</t>
  </si>
  <si>
    <t>APARELHO DE APOIO DE NEOPRENE SIMPLES/ NAO FRETADO, 100 X 100 CM, ESPESSURA 6,3 MM</t>
  </si>
  <si>
    <t>57,63</t>
  </si>
  <si>
    <t>77,27</t>
  </si>
  <si>
    <t>APOIO DO PORTA DENTE PARA FRESADORA DE ASFALTO</t>
  </si>
  <si>
    <t>1.741,31</t>
  </si>
  <si>
    <t>2.180,68</t>
  </si>
  <si>
    <t>2.410,22</t>
  </si>
  <si>
    <t>2.570,00</t>
  </si>
  <si>
    <t>5.594,24</t>
  </si>
  <si>
    <t>7.024,33</t>
  </si>
  <si>
    <t>9.099,24</t>
  </si>
  <si>
    <t>3.479,20</t>
  </si>
  <si>
    <t>AQUECEDOR DE OLEO BPF (FLUIDO) TERMICO, CAPACIDADE DE 300.000 KCAL/H</t>
  </si>
  <si>
    <t>202.992,51</t>
  </si>
  <si>
    <t>AQUECEDOR SOLAR  CAPACIDADE DO RESERVATORIO 800 L, INCLUI 8 PLACAS COLETORAS DE 1,42 M2</t>
  </si>
  <si>
    <t>5.042,81</t>
  </si>
  <si>
    <t>AQUECEDOR SOLAR CAPACIDADE DO RESERVATORIO 1000 L, INCLUI 10 PLACAS COLETORAS DE 1,42 M2</t>
  </si>
  <si>
    <t>7.800,60</t>
  </si>
  <si>
    <t>AQUECEDOR SOLAR CAPACIDADE DO RESERVATORIO 200 L, INCLUI 2 PLACAS COLETORAS DE 1,42 M2</t>
  </si>
  <si>
    <t>2.400,00</t>
  </si>
  <si>
    <t>AQUECEDOR SOLAR CAPACIDADE DO RESERVATORIO 400L, INCLUI 4 PLACAS COLETORAS DE 1,42 M2</t>
  </si>
  <si>
    <t>4.068,34</t>
  </si>
  <si>
    <t>AQUECEDOR SOLAR CAPACIDADE DO RESERVATORIO 600 L, INCLUI 6 PLACAS COLETORAS DE 1,42 M2</t>
  </si>
  <si>
    <t>5.399,47</t>
  </si>
  <si>
    <t>1.958,86</t>
  </si>
  <si>
    <t>2.908,00</t>
  </si>
  <si>
    <t>4.019,13</t>
  </si>
  <si>
    <t>1.749,43</t>
  </si>
  <si>
    <t>15.928,43</t>
  </si>
  <si>
    <t>7.541,62</t>
  </si>
  <si>
    <t>8.454,77</t>
  </si>
  <si>
    <t>9.552,10</t>
  </si>
  <si>
    <t>13.128,65</t>
  </si>
  <si>
    <t>4.622,78</t>
  </si>
  <si>
    <t>5.729,28</t>
  </si>
  <si>
    <t>8.513,57</t>
  </si>
  <si>
    <t>8.825,54</t>
  </si>
  <si>
    <t>10.127,94</t>
  </si>
  <si>
    <t>5.531,59</t>
  </si>
  <si>
    <t>5.956,31</t>
  </si>
  <si>
    <t>8.802,28</t>
  </si>
  <si>
    <t>10.183,38</t>
  </si>
  <si>
    <t>10.653,11</t>
  </si>
  <si>
    <t>1.572,12</t>
  </si>
  <si>
    <t>1.700,62</t>
  </si>
  <si>
    <t>2.262,06</t>
  </si>
  <si>
    <t>2.522,55</t>
  </si>
  <si>
    <t>2.963,10</t>
  </si>
  <si>
    <t>3.335,70</t>
  </si>
  <si>
    <t>1.346,78</t>
  </si>
  <si>
    <t>1.482,95</t>
  </si>
  <si>
    <t>4.214,29</t>
  </si>
  <si>
    <t>4.445,23</t>
  </si>
  <si>
    <t>5.898,86</t>
  </si>
  <si>
    <t>7.147,25</t>
  </si>
  <si>
    <t>8.039,47</t>
  </si>
  <si>
    <t>63.354,32</t>
  </si>
  <si>
    <t>19.829,77</t>
  </si>
  <si>
    <t>25.590,71</t>
  </si>
  <si>
    <t>37.232,48</t>
  </si>
  <si>
    <t>4.572,82</t>
  </si>
  <si>
    <t>12.235,14</t>
  </si>
  <si>
    <t>15,40</t>
  </si>
  <si>
    <t>21,12</t>
  </si>
  <si>
    <t>0,79</t>
  </si>
  <si>
    <t>0,71</t>
  </si>
  <si>
    <t>13,00</t>
  </si>
  <si>
    <t>ARAME GALVANIZADO 14 BWG, D = 2,11 MM (0,026 KG/M)</t>
  </si>
  <si>
    <t>17,09</t>
  </si>
  <si>
    <t>18,54</t>
  </si>
  <si>
    <t>15,10</t>
  </si>
  <si>
    <t>27,18</t>
  </si>
  <si>
    <t>ARAME RECOZIDO 16 BWG, D = 1,60 MM (0,016 KG/M) OU 18 BWG, D = 1,25 MM (0,01 KG/M)</t>
  </si>
  <si>
    <t>12,23</t>
  </si>
  <si>
    <t>AREIA AMARELA, AREIA BARRADA OU ARENOSO (RETIRADA NO AREAL, SEM TRANSPORTE)</t>
  </si>
  <si>
    <t>68,01</t>
  </si>
  <si>
    <t>66,50</t>
  </si>
  <si>
    <t>61,50</t>
  </si>
  <si>
    <t>62,50</t>
  </si>
  <si>
    <t>46,12</t>
  </si>
  <si>
    <t>1.007,06</t>
  </si>
  <si>
    <t>AREIA PRETA PARA EMBOCO - POSTO JAZIDA/FORNECEDOR (RETIRADO NA JAZIDA, SEM TRANSPORTE)</t>
  </si>
  <si>
    <t>76,87</t>
  </si>
  <si>
    <t>ARGAMASSA COLANTE AC-II</t>
  </si>
  <si>
    <t>ARGAMASSA COLANTE TIPO ACIII</t>
  </si>
  <si>
    <t>1,98</t>
  </si>
  <si>
    <t>ARGAMASSA COLANTE TIPO ACIII E</t>
  </si>
  <si>
    <t>2,95</t>
  </si>
  <si>
    <t>0,58</t>
  </si>
  <si>
    <t>2,82</t>
  </si>
  <si>
    <t>ARGAMASSA PARA REVESTIMENTO DECORATIVO MONOCAMADA, CORES CLARAS</t>
  </si>
  <si>
    <t>2,19</t>
  </si>
  <si>
    <t>2,86</t>
  </si>
  <si>
    <t>0,69</t>
  </si>
  <si>
    <t>ARGAMASSA PRONTA PARA REVESTIMENTO INTERNO EM PAREDES</t>
  </si>
  <si>
    <t>0,50</t>
  </si>
  <si>
    <t>478,76</t>
  </si>
  <si>
    <t>204,03</t>
  </si>
  <si>
    <t>28,90</t>
  </si>
  <si>
    <t>16,66</t>
  </si>
  <si>
    <t>19,47</t>
  </si>
  <si>
    <t>13,62</t>
  </si>
  <si>
    <t>28,95</t>
  </si>
  <si>
    <t>22,40</t>
  </si>
  <si>
    <t>52,31</t>
  </si>
  <si>
    <t>37,45</t>
  </si>
  <si>
    <t>67,40</t>
  </si>
  <si>
    <t>57,21</t>
  </si>
  <si>
    <t>ARMADOR</t>
  </si>
  <si>
    <t>57,04</t>
  </si>
  <si>
    <t>10.107,67</t>
  </si>
  <si>
    <t>53,85</t>
  </si>
  <si>
    <t>9.544,09</t>
  </si>
  <si>
    <t>81,02</t>
  </si>
  <si>
    <t>14.357,11</t>
  </si>
  <si>
    <t>107,12</t>
  </si>
  <si>
    <t>18.981,38</t>
  </si>
  <si>
    <t>0,60</t>
  </si>
  <si>
    <t>0,90</t>
  </si>
  <si>
    <t>1,00</t>
  </si>
  <si>
    <t>0,27</t>
  </si>
  <si>
    <t>0,32</t>
  </si>
  <si>
    <t>3,40</t>
  </si>
  <si>
    <t>4,74</t>
  </si>
  <si>
    <t>0,52</t>
  </si>
  <si>
    <t>ARRUELA REDONDA DE LATAO, DIAMETRO EXTERNO = 34 MM, ESPESSURA = 2,5 MM, DIAMETRO DO FURO = 17 MM</t>
  </si>
  <si>
    <t>5,26</t>
  </si>
  <si>
    <t>ASFALTO DILUIDO DE PETROLEO CM-30 (COLETADO CAIXA NA ANP ACRESCIDO DE ICMS)</t>
  </si>
  <si>
    <t>4,84</t>
  </si>
  <si>
    <t>8,35</t>
  </si>
  <si>
    <t>9,09</t>
  </si>
  <si>
    <t>1.903,28</t>
  </si>
  <si>
    <t>55,97</t>
  </si>
  <si>
    <t>26,30</t>
  </si>
  <si>
    <t>33,19</t>
  </si>
  <si>
    <t>9,79</t>
  </si>
  <si>
    <t>1.736,64</t>
  </si>
  <si>
    <t>AUXILIAR DE AZULEJISTA</t>
  </si>
  <si>
    <t>9,31</t>
  </si>
  <si>
    <t>1.652,12</t>
  </si>
  <si>
    <t>AUXILIAR DE ENCANADOR OU BOMBEIRO HIDRAULICO</t>
  </si>
  <si>
    <t>9,36</t>
  </si>
  <si>
    <t>1.662,35</t>
  </si>
  <si>
    <t>10,30</t>
  </si>
  <si>
    <t>1.827,34</t>
  </si>
  <si>
    <t>17,54</t>
  </si>
  <si>
    <t>3.109,73</t>
  </si>
  <si>
    <t>8,00</t>
  </si>
  <si>
    <t>1.420,78</t>
  </si>
  <si>
    <t>AUXILIAR DE PEDREIRO</t>
  </si>
  <si>
    <t>9,49</t>
  </si>
  <si>
    <t>1.684,02</t>
  </si>
  <si>
    <t>10,23</t>
  </si>
  <si>
    <t>1.815,09</t>
  </si>
  <si>
    <t>895,16</t>
  </si>
  <si>
    <t>19,98</t>
  </si>
  <si>
    <t>3.542,68</t>
  </si>
  <si>
    <t>AZULEJISTA OU LADRILHEIRO</t>
  </si>
  <si>
    <t>BACIA SANITARIA (VASO) COM CAIXA ACOPLADA, DE LOUCA BRANCA</t>
  </si>
  <si>
    <t>281,29</t>
  </si>
  <si>
    <t>BACIA SANITARIA (VASO) CONVENCIONAL DE LOUCA BRANCA</t>
  </si>
  <si>
    <t>105,50</t>
  </si>
  <si>
    <t>BACIA SANITARIA (VASO) CONVENCIONAL DE LOUCA COR</t>
  </si>
  <si>
    <t>141,19</t>
  </si>
  <si>
    <t>BACIA SANITARIA (VASO) CONVENCIONAL PARA PCD SEM FURO FRONTAL, DE LOUCA BRANCA, SEM ASSENTO</t>
  </si>
  <si>
    <t>525,61</t>
  </si>
  <si>
    <t>BACIA SANITARIA TURCA DE LOUCA BRANCA</t>
  </si>
  <si>
    <t>394,76</t>
  </si>
  <si>
    <t>10,05</t>
  </si>
  <si>
    <t>5,01</t>
  </si>
  <si>
    <t>127,13</t>
  </si>
  <si>
    <t>159,36</t>
  </si>
  <si>
    <t>359,11</t>
  </si>
  <si>
    <t>587,00</t>
  </si>
  <si>
    <t>361,70</t>
  </si>
  <si>
    <t>178,65</t>
  </si>
  <si>
    <t>237,56</t>
  </si>
  <si>
    <t>344,18</t>
  </si>
  <si>
    <t>174,63</t>
  </si>
  <si>
    <t>207,65</t>
  </si>
  <si>
    <t>485,26</t>
  </si>
  <si>
    <t>773,17</t>
  </si>
  <si>
    <t>968,74</t>
  </si>
  <si>
    <t>140,96</t>
  </si>
  <si>
    <t>1.052,25</t>
  </si>
  <si>
    <t>691,41</t>
  </si>
  <si>
    <t>8,47</t>
  </si>
  <si>
    <t>BARRA ANTIPANICO DUPLA, CEGA LADO OPOSTO, COR CINZA</t>
  </si>
  <si>
    <t>1.176,85</t>
  </si>
  <si>
    <t>1.190,90</t>
  </si>
  <si>
    <t>BARRA ANTIPANICO SIMPLES, CEGA LADO OPOSTO, COR CINZA</t>
  </si>
  <si>
    <t>410,57</t>
  </si>
  <si>
    <t>627,65</t>
  </si>
  <si>
    <t>607,78</t>
  </si>
  <si>
    <t>466,08</t>
  </si>
  <si>
    <t>534,89</t>
  </si>
  <si>
    <t>578,74</t>
  </si>
  <si>
    <t>205,20</t>
  </si>
  <si>
    <t>227,89</t>
  </si>
  <si>
    <t>242,99</t>
  </si>
  <si>
    <t>254,57</t>
  </si>
  <si>
    <t>95,46</t>
  </si>
  <si>
    <t>109,46</t>
  </si>
  <si>
    <t>118,40</t>
  </si>
  <si>
    <t>123,98</t>
  </si>
  <si>
    <t>BARRA DE FERRO RETANGULAR, BARRA CHATA (QUALQUER DIMENSAO)</t>
  </si>
  <si>
    <t>5,95</t>
  </si>
  <si>
    <t>BARRA DE FERRO RETANGULAR, BARRA CHATA, 1 1/2"  X 1/2" (L X E), 3,79 KG/M</t>
  </si>
  <si>
    <t>22,83</t>
  </si>
  <si>
    <t>BARRA DE FERRO RETANGULAR, BARRA CHATA, 1 1/2" X 1/4" (L X E), 1,89 KG/M</t>
  </si>
  <si>
    <t>11,24</t>
  </si>
  <si>
    <t>BARRA DE FERRO RETANGULAR, BARRA CHATA, 1" X 1/4" (L X E), 1,2265 KG/M</t>
  </si>
  <si>
    <t>6,89</t>
  </si>
  <si>
    <t>BARRA DE FERRO RETANGULAR, BARRA CHATA, 1" X 3/16" (L X E), 1,73 KG/M</t>
  </si>
  <si>
    <t>10,53</t>
  </si>
  <si>
    <t>BARRA DE FERRO RETANGULAR, BARRA CHATA, 2" X 1/2" (L X E), 5,06 KG/M</t>
  </si>
  <si>
    <t>30,10</t>
  </si>
  <si>
    <t>BARRA DE FERRO RETANGULAR, BARRA CHATA, 2" X 1/4" (L X E), 2,53 KG/M</t>
  </si>
  <si>
    <t>15,05</t>
  </si>
  <si>
    <t>BARRA DE FERRO RETANGULAR, BARRA CHATA, 2" X 1" (L X E), 10,12 KG/M</t>
  </si>
  <si>
    <t>58,82</t>
  </si>
  <si>
    <t>BARRA DE FERRO RETANGULAR, BARRA CHATA, 2" X 3/8" (L X E), 3,79KG/M</t>
  </si>
  <si>
    <t>22,55</t>
  </si>
  <si>
    <t>BARRA DE FERRO RETANGULAR, BARRA CHATA, 2" X 5/16" (L X E), 3,162 KG/M</t>
  </si>
  <si>
    <t>19,05</t>
  </si>
  <si>
    <t>BARRA DE FERRO RETANGULAR, BARRA CHATA, 3/4" X 1/8" (L X E), 0,47 KG/M</t>
  </si>
  <si>
    <t>BARRA DE FERRO RETANGULAR, BARRA CHATA, 3/8" X 1 1/2" (L X E), 2,84 KG/M</t>
  </si>
  <si>
    <t>17,11</t>
  </si>
  <si>
    <t>BASE DE MISTURADOR MONOCOMANDO PARA CHUVEIRO</t>
  </si>
  <si>
    <t>375,63</t>
  </si>
  <si>
    <t>66,35</t>
  </si>
  <si>
    <t>68,93</t>
  </si>
  <si>
    <t>9,82</t>
  </si>
  <si>
    <t>BASE UNIPOLAR PARA FUSIVEL NH1, CORRENTE NOMINAL DE 250 A, SEM CAPA</t>
  </si>
  <si>
    <t>89,96</t>
  </si>
  <si>
    <t>332.215,39</t>
  </si>
  <si>
    <t>BATENTE/ PORTAL/ ADUELA/ MARCO MACICO, E= *3 CM, L= *13 CM, *60 CM A 120* CM X *210 CM,  EM CEDRINHO/ ANGELIM COMERCIAL/ EUCALIPTO/ CURUPIXA/ PEROBA/ CUMARU OU EQUIVALENTE DA REGIAO (NAO INCLUI ALIZARES)</t>
  </si>
  <si>
    <t>111,79</t>
  </si>
  <si>
    <t>BATENTE/ PORTAL/ ADUELA/ MARCO MACICO, E= *3* CM, L= *13* CM, *60 CM A 120* CM X *210* CM, EM PINUS/ TAUARI/ VIROLA OU EQUIVALENTE DA REGIAO (NAO INCLUI ALIZARES)</t>
  </si>
  <si>
    <t>73,88</t>
  </si>
  <si>
    <t>BATENTE/ PORTAL/ ADUELA/ MARCO MACICO, E= *3* CM, L= *7* CM, *60 CM A 120* CM X *210* CM,  EM CEDRINHO/ ANGELIM COMERCIAL/ EUCALIPTO/ CURUPIXA/ PEROBA/ CUMARU OU EQUIVALENTE DA REGIAO (NAO INCLUI ALIZARES)</t>
  </si>
  <si>
    <t>90,81</t>
  </si>
  <si>
    <t>BATENTE/ PORTAL/ ADUELA/ MARCO MACICO, E= *3* CM, L= *7* CM, *60 CM A 120* CM X *210* CM, EM PINUS/ TAUARI/ VIROLA OU EQUIVALENTE DA REGIAO (NAO INCLUI ALIZARES)</t>
  </si>
  <si>
    <t>49,36</t>
  </si>
  <si>
    <t>BATENTE/ PORTAL/ ADUELA/MARCO MACICO, E= *3* CM, L= *15* CM, *60 CM A 120* CM  X *210* CM, EM PINUS/ TAUARI/ VIROLA OU EQUIVALENTE DA REGIAO</t>
  </si>
  <si>
    <t>90,49</t>
  </si>
  <si>
    <t>BATENTE/ PORTAL/ADUELA/ MARCO MACICO, E= *3* CM, L= *15* CM, *60 CM A 120* CM  X *210* CM,  EM CEDRINHO/ ANGELIM COMERCIAL/  EUCALIPTO/ CURUPIXA/ PEROBA/ CUMARU OU EQUIVALENTE DA REGIAO (NAO INCLUI ALIZARES)</t>
  </si>
  <si>
    <t>122,43</t>
  </si>
  <si>
    <t>211,71</t>
  </si>
  <si>
    <t>4.104,00</t>
  </si>
  <si>
    <t>5.596,74</t>
  </si>
  <si>
    <t>5.133,47</t>
  </si>
  <si>
    <t>BETONEIRA CAPACIDADE NOMINAL 600 L, CAPACIDADE DE MISTURA 440 L, MOTOR A GASOLINA POTENCIA 10 HP, COM CARREGADOR</t>
  </si>
  <si>
    <t>22.328,54</t>
  </si>
  <si>
    <t>4.695,25</t>
  </si>
  <si>
    <t>16.694,23</t>
  </si>
  <si>
    <t>20.290,45</t>
  </si>
  <si>
    <t>8,79</t>
  </si>
  <si>
    <t>1.558,81</t>
  </si>
  <si>
    <t>BLOCO CERAMICO (ALVENARIA DE VEDACAO), DE 9 X 19 X 19 CM</t>
  </si>
  <si>
    <t>BLOCO CERAMICO (ALVENARIA DE VEDACAO), 4 FUROS, DE 9 X 9 X 19 CM</t>
  </si>
  <si>
    <t>BLOCO CERAMICO (ALVENARIA DE VEDACAO), 6 FUROS, DE 9 X 9 X 19 CM</t>
  </si>
  <si>
    <t>0,40</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</si>
  <si>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</si>
  <si>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</si>
  <si>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</si>
  <si>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</si>
  <si>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0,73</t>
  </si>
  <si>
    <t>BLOCO CERAMICO DE VEDACAO COM FUROS NA VERTICAL, 14 X 19 X 39 CM - 4,5 MPA (NBR 15270)</t>
  </si>
  <si>
    <t>1,91</t>
  </si>
  <si>
    <t>BLOCO CERAMICO DE VEDACAO COM FUROS NA VERTICAL, 19 X 19 X 39 CM - 4,5 MPA (NBR 15270)</t>
  </si>
  <si>
    <t>2,34</t>
  </si>
  <si>
    <t>BLOCO CERAMICO DE VEDACAO COM FUROS NA VERTICAL, 9 X 19 X 39 CM - 4,5 MPA (NBR 15270)</t>
  </si>
  <si>
    <t>1,43</t>
  </si>
  <si>
    <t>BLOCO CONCRETO ESTRUTURAL 14 X 19 X 29 CM, FBK 10 MPA (NBR 6136)</t>
  </si>
  <si>
    <t>BLOCO CONCRETO ESTRUTURAL 14 X 19 X 29 CM, FBK 12 MPA  (NBR 6136)</t>
  </si>
  <si>
    <t>3,12</t>
  </si>
  <si>
    <t>BLOCO CONCRETO ESTRUTURAL 14 X 19 X 29 CM, FBK 14 MPA (NBR 6136)</t>
  </si>
  <si>
    <t>3,58</t>
  </si>
  <si>
    <t>BLOCO CONCRETO ESTRUTURAL 14 X 19 X 29 CM, FBK 16 MPA (NBR 6136)</t>
  </si>
  <si>
    <t>4,13</t>
  </si>
  <si>
    <t>BLOCO CONCRETO ESTRUTURAL 14 X 19 X 29 CM, FBK 4,5 MPA (NBR 6136)</t>
  </si>
  <si>
    <t>2,40</t>
  </si>
  <si>
    <t>BLOCO CONCRETO ESTRUTURAL 14 X 19 X 29 CM, FBK 6 MPA (NBR 6136)</t>
  </si>
  <si>
    <t>2,24</t>
  </si>
  <si>
    <t>BLOCO CONCRETO ESTRUTURAL 14 X 19 X 29 CM, FBK 8 MPA (NBR 6136)</t>
  </si>
  <si>
    <t>2,51</t>
  </si>
  <si>
    <t>BLOCO CONCRETO ESTRUTURAL 14 X 19 X 34 CM, FBK 4,5 MPA (NBR 6136)</t>
  </si>
  <si>
    <t>2,72</t>
  </si>
  <si>
    <t>BLOCO CONCRETO ESTRUTURAL 14 X 19 X 39 CM, FBK 10 MPA (NBR 6136)</t>
  </si>
  <si>
    <t>3,28</t>
  </si>
  <si>
    <t>BLOCO CONCRETO ESTRUTURAL 14 X 19 X 39 CM, FBK 12 MPA (NBR 6136)</t>
  </si>
  <si>
    <t>3,36</t>
  </si>
  <si>
    <t>BLOCO CONCRETO ESTRUTURAL 14 X 19 X 39 CM, FBK 14 MPA (NBR 6136)</t>
  </si>
  <si>
    <t>3,59</t>
  </si>
  <si>
    <t>BLOCO CONCRETO ESTRUTURAL 14 X 19 X 39 CM, FBK 4,5 MPA (NBR 6136)</t>
  </si>
  <si>
    <t>2,75</t>
  </si>
  <si>
    <t>BLOCO CONCRETO ESTRUTURAL 14 X 19 X 39 CM, FBK 6 MPA (NBR 6136)</t>
  </si>
  <si>
    <t>2,80</t>
  </si>
  <si>
    <t>BLOCO CONCRETO ESTRUTURAL 14 X 19 X 39 CM, FBK 8 MPA (NBR 6136)</t>
  </si>
  <si>
    <t>BLOCO CONCRETO ESTRUTURAL 14 X 19 X 39, FCK 16 MPA - NBR 6136/2007</t>
  </si>
  <si>
    <t>4,36</t>
  </si>
  <si>
    <t>BLOCO CONCRETO ESTRUTURAL 19 X 19 X 39 CM, FBK 10 MPA (NBR 6136)</t>
  </si>
  <si>
    <t>4,08</t>
  </si>
  <si>
    <t>BLOCO CONCRETO ESTRUTURAL 19 X 19 X 39 CM, FBK 12 MPA (NBR 6136)</t>
  </si>
  <si>
    <t>BLOCO CONCRETO ESTRUTURAL 19 X 19 X 39 CM, FBK 14 MPA (NBR 6136)</t>
  </si>
  <si>
    <t>BLOCO CONCRETO ESTRUTURAL 19 X 19 X 39 CM, FBK 16 MPA (NBR 6136)</t>
  </si>
  <si>
    <t>6,19</t>
  </si>
  <si>
    <t>BLOCO CONCRETO ESTRUTURAL 19 X 19 X 39 CM, FBK 4,5 MPA (NBR 6136)</t>
  </si>
  <si>
    <t>BLOCO CONCRETO ESTRUTURAL 19 X 19 X 39 CM, FBK 8 MPA (NBR 6136)</t>
  </si>
  <si>
    <t>3,89</t>
  </si>
  <si>
    <t>BLOCO CONCRETO ESTRUTURAL 9 X 19 X 39 CM, FBK 4,5 MPA (NBR 6136)</t>
  </si>
  <si>
    <t>1,88</t>
  </si>
  <si>
    <t>BLOCO DE GESSO COMPACTO, BRANCO, E = 10 CM, *67 X 50* CM</t>
  </si>
  <si>
    <t>69,42</t>
  </si>
  <si>
    <t>BLOCO DE GESSO VAZADO BRANCO, E = *7* CM, *67 X 50* CM</t>
  </si>
  <si>
    <t>38,86</t>
  </si>
  <si>
    <t>539,88</t>
  </si>
  <si>
    <t>BLOCO DE VIDRO INCOLOR XADREZ, DE *20 X 20 X 10* CM</t>
  </si>
  <si>
    <t>16,07</t>
  </si>
  <si>
    <t>BLOCO DE VIDRO INCOLOR, CANELADO, DE *19 X 19 X 8* CM</t>
  </si>
  <si>
    <t>15,90</t>
  </si>
  <si>
    <t>BLOCO DE VIDRO/ELEMENTO VAZADO INCOLOR, VENEZIANA, DE *20 X 20 X 6* CM</t>
  </si>
  <si>
    <t>23,69</t>
  </si>
  <si>
    <t>BLOCO DE VIDRO/ELEMENTO VAZADO, INCOLOR, VENEZIANA, *20 X 10 X 8* CM</t>
  </si>
  <si>
    <t>16,24</t>
  </si>
  <si>
    <t>BLOCO ESTRUTURAL CERAMICO - 14 X 19 X 29 CM - 4,0 MPA -  NBR 15270</t>
  </si>
  <si>
    <t>1,58</t>
  </si>
  <si>
    <t>BLOCO ESTRUTURAL CERAMICO 14 X 19 X 29 CM, 3,0 MPA (NBR 15270)</t>
  </si>
  <si>
    <t>1,61</t>
  </si>
  <si>
    <t>1,63</t>
  </si>
  <si>
    <t>1,89</t>
  </si>
  <si>
    <t>2,10</t>
  </si>
  <si>
    <t>2,26</t>
  </si>
  <si>
    <t>BLOCO VEDACAO CONCRETO APARENTE 14 X 19 X 39 CM (CLASSE C - NBR 6136)</t>
  </si>
  <si>
    <t>BLOCO VEDACAO CONCRETO APARENTE 19 X 19 X 39 CM  (CLASSE C - NBR 6136)</t>
  </si>
  <si>
    <t>2,93</t>
  </si>
  <si>
    <t>BLOCO VEDACAO CONCRETO APARENTE 9 X 19 X 39 CM (CLASSE C - NBR 6136)</t>
  </si>
  <si>
    <t>BLOCO VEDACAO CONCRETO CELULAR AUTOCLAVADO 10 X 30 X 60 CM (E X A X C)</t>
  </si>
  <si>
    <t>47,86</t>
  </si>
  <si>
    <t>BLOCO VEDACAO CONCRETO CELULAR AUTOCLAVADO 15 X 30 X 60 CM (E X A X C)</t>
  </si>
  <si>
    <t>77,77</t>
  </si>
  <si>
    <t>BLOCO VEDACAO CONCRETO CELULAR AUTOCLAVADO 20 X 30 X 60 CM</t>
  </si>
  <si>
    <t>99,05</t>
  </si>
  <si>
    <t>BLOCO VEDACAO CONCRETO 14 X 19 X 29 CM (CLASSE C - NBR 6136)</t>
  </si>
  <si>
    <t>1,99</t>
  </si>
  <si>
    <t>BLOCO VEDACAO CONCRETO 14 X 19 X 39 CM (CLASSE C - NBR 6136)</t>
  </si>
  <si>
    <t>BLOCO VEDACAO CONCRETO 19 X 19 X 39 CM (CLASSE C - NBR 6136)</t>
  </si>
  <si>
    <t>2,94</t>
  </si>
  <si>
    <t>BLOCO VEDACAO CONCRETO 9 X 19 X 39 CM (CLASSE C - NBR 6136)</t>
  </si>
  <si>
    <t>1,94</t>
  </si>
  <si>
    <t>BLOQUETE/PISO DE CONCRETO - MODELO BLOCO PISOGRAMA/CONCREGRAMA 2 FUROS, *35  CM X 15* CM, E =  *6* CM, COR NATURAL</t>
  </si>
  <si>
    <t>54,81</t>
  </si>
  <si>
    <t>BLOQUETE/PISO DE CONCRETO - MODELO BLOCO PISOGRAMA/CONCREGRAMA 2 FUROS, *35  CM X 15* CM, E =  *8* CM, COR NATURAL</t>
  </si>
  <si>
    <t>57,42</t>
  </si>
  <si>
    <t>BLOQUETE/PISO DE CONCRETO - MODELO PISOGRAMA/CONCREGRAMA/PAVI-GRADE/GRAMEIRO, *60  CM X 45* CM, E =  *7* CM, COR NATURAL</t>
  </si>
  <si>
    <t>69,32</t>
  </si>
  <si>
    <t>BLOQUETE/PISO DE CONCRETO - MODELO PISOGRAMA/CONCREGRAMA/PAVI-GRADE/GRAMEIRO, *60  CM X 45* CM, E =  *9* CM, COR NATURAL</t>
  </si>
  <si>
    <t>82,56</t>
  </si>
  <si>
    <t>64,47</t>
  </si>
  <si>
    <t>48,29</t>
  </si>
  <si>
    <t>58,73</t>
  </si>
  <si>
    <t>50,90</t>
  </si>
  <si>
    <t>45,09</t>
  </si>
  <si>
    <t>59,90</t>
  </si>
  <si>
    <t>44,28</t>
  </si>
  <si>
    <t>BLOQUETE/PISO INTERTRAVADO DE CONCRETO - MODELO SEXTAVADO, 25 CM X 25 CM, E = 10 CM, RESISTENCIA DE 35 MPA (NBR 9781), COR NATURAL</t>
  </si>
  <si>
    <t>60,68</t>
  </si>
  <si>
    <t>BLOQUETE/PISO INTERTRAVADO DE CONCRETO - MODELO SEXTAVADO, 25 CM X 25 CM, E = 6 CM, RESISTENCIA DE 35 MPA (NBR 9781), COR NATURAL</t>
  </si>
  <si>
    <t>46,33</t>
  </si>
  <si>
    <t>BLOQUETE/PISO INTERTRAVADO DE CONCRETO - MODELO SEXTAVADO, 25 CM X 25 CM, E = 8 CM, RESISTENCIA DE 35 MPA (NBR 9781), COR NATURAL</t>
  </si>
  <si>
    <t>14,23</t>
  </si>
  <si>
    <t>143,22</t>
  </si>
  <si>
    <t>1.736,56</t>
  </si>
  <si>
    <t>1.460,13</t>
  </si>
  <si>
    <t>595,02</t>
  </si>
  <si>
    <t>8.597,98</t>
  </si>
  <si>
    <t>579,10</t>
  </si>
  <si>
    <t>903,73</t>
  </si>
  <si>
    <t>989,47</t>
  </si>
  <si>
    <t>976,17</t>
  </si>
  <si>
    <t>5.474,08</t>
  </si>
  <si>
    <t>2.538,29</t>
  </si>
  <si>
    <t>5.149,67</t>
  </si>
  <si>
    <t>1.046,45</t>
  </si>
  <si>
    <t>50.029,01</t>
  </si>
  <si>
    <t>53.599,88</t>
  </si>
  <si>
    <t>2.775,30</t>
  </si>
  <si>
    <t>3.990,33</t>
  </si>
  <si>
    <t>6.763,94</t>
  </si>
  <si>
    <t>6.421,82</t>
  </si>
  <si>
    <t>26.352,06</t>
  </si>
  <si>
    <t>9.691,80</t>
  </si>
  <si>
    <t>28.740,45</t>
  </si>
  <si>
    <t>13.050,00</t>
  </si>
  <si>
    <t>2.881,11</t>
  </si>
  <si>
    <t>3.480,00</t>
  </si>
  <si>
    <t>4.675,16</t>
  </si>
  <si>
    <t>26.100,00</t>
  </si>
  <si>
    <t>4.110,75</t>
  </si>
  <si>
    <t>6.525,00</t>
  </si>
  <si>
    <t>BOMBA TRIPLEX COM MOTOR A DIESEL, NACIONAL, DIAMETRO DE SUCCAO DE 2 1/2''</t>
  </si>
  <si>
    <t>147.921,70</t>
  </si>
  <si>
    <t>76.848,17</t>
  </si>
  <si>
    <t>BORBOLETA EM LATAO FUNDIDO CROMADO, PARA TRAVAR JANELA TIPO GUILHOTINA</t>
  </si>
  <si>
    <t>22,00</t>
  </si>
  <si>
    <t>BORBOLETA EM ZAMAC CROMADO, PARA TRAVAR JANELA TIPO GUILHOTINA</t>
  </si>
  <si>
    <t>18,96</t>
  </si>
  <si>
    <t>34,41</t>
  </si>
  <si>
    <t>57,36</t>
  </si>
  <si>
    <t>24,15</t>
  </si>
  <si>
    <t>BRACO OU HASTE COM CANOPLA PLASTICA, 1/2 ", PARA CHUVEIRO ELETRICO</t>
  </si>
  <si>
    <t>6,55</t>
  </si>
  <si>
    <t>5,39</t>
  </si>
  <si>
    <t>0,25</t>
  </si>
  <si>
    <t>0,43</t>
  </si>
  <si>
    <t>0,04</t>
  </si>
  <si>
    <t>0,07</t>
  </si>
  <si>
    <t>0,14</t>
  </si>
  <si>
    <t>0,13</t>
  </si>
  <si>
    <t>0,29</t>
  </si>
  <si>
    <t>0,44</t>
  </si>
  <si>
    <t>3,74</t>
  </si>
  <si>
    <t>5,62</t>
  </si>
  <si>
    <t>12,85</t>
  </si>
  <si>
    <t>21,93</t>
  </si>
  <si>
    <t>30,93</t>
  </si>
  <si>
    <t>96,41</t>
  </si>
  <si>
    <t>10,38</t>
  </si>
  <si>
    <t>8,15</t>
  </si>
  <si>
    <t>7,98</t>
  </si>
  <si>
    <t>2,88</t>
  </si>
  <si>
    <t>22,42</t>
  </si>
  <si>
    <t>13,93</t>
  </si>
  <si>
    <t>3,46</t>
  </si>
  <si>
    <t>33,05</t>
  </si>
  <si>
    <t>32,13</t>
  </si>
  <si>
    <t>32,29</t>
  </si>
  <si>
    <t>61,07</t>
  </si>
  <si>
    <t>167,16</t>
  </si>
  <si>
    <t>176,62</t>
  </si>
  <si>
    <t>189,47</t>
  </si>
  <si>
    <t>0,30</t>
  </si>
  <si>
    <t>0,64</t>
  </si>
  <si>
    <t>1,40</t>
  </si>
  <si>
    <t>3,86</t>
  </si>
  <si>
    <t>11,65</t>
  </si>
  <si>
    <t>9,59</t>
  </si>
  <si>
    <t>29,86</t>
  </si>
  <si>
    <t>25,23</t>
  </si>
  <si>
    <t>1,74</t>
  </si>
  <si>
    <t>2,71</t>
  </si>
  <si>
    <t>3,03</t>
  </si>
  <si>
    <t>2,97</t>
  </si>
  <si>
    <t>3,77</t>
  </si>
  <si>
    <t>6,43</t>
  </si>
  <si>
    <t>8,39</t>
  </si>
  <si>
    <t>10,22</t>
  </si>
  <si>
    <t>14,21</t>
  </si>
  <si>
    <t>1,41</t>
  </si>
  <si>
    <t>10,59</t>
  </si>
  <si>
    <t>11,07</t>
  </si>
  <si>
    <t>11,71</t>
  </si>
  <si>
    <t>10,48</t>
  </si>
  <si>
    <t>8,62</t>
  </si>
  <si>
    <t>9,04</t>
  </si>
  <si>
    <t>3,10</t>
  </si>
  <si>
    <t>34,76</t>
  </si>
  <si>
    <t>36,31</t>
  </si>
  <si>
    <t>33,45</t>
  </si>
  <si>
    <t>19,31</t>
  </si>
  <si>
    <t>20,66</t>
  </si>
  <si>
    <t>22,64</t>
  </si>
  <si>
    <t>23,56</t>
  </si>
  <si>
    <t>2,85</t>
  </si>
  <si>
    <t>41,56</t>
  </si>
  <si>
    <t>41,89</t>
  </si>
  <si>
    <t>33,83</t>
  </si>
  <si>
    <t>39,74</t>
  </si>
  <si>
    <t>66,29</t>
  </si>
  <si>
    <t>67,90</t>
  </si>
  <si>
    <t>64,41</t>
  </si>
  <si>
    <t>5,55</t>
  </si>
  <si>
    <t>0,76</t>
  </si>
  <si>
    <t>5,32</t>
  </si>
  <si>
    <t>2,50</t>
  </si>
  <si>
    <t>2,54</t>
  </si>
  <si>
    <t>12,62</t>
  </si>
  <si>
    <t>5,42</t>
  </si>
  <si>
    <t>3,99</t>
  </si>
  <si>
    <t>11,13</t>
  </si>
  <si>
    <t>9,70</t>
  </si>
  <si>
    <t>2,36</t>
  </si>
  <si>
    <t>28,39</t>
  </si>
  <si>
    <t>7,13</t>
  </si>
  <si>
    <t>BUCHA DE REDUCAO, PVC, LONGA, SERIE R, DN 50 X 40 MM, PARA ESGOTO PREDIAL</t>
  </si>
  <si>
    <t>4,11</t>
  </si>
  <si>
    <t>1,14</t>
  </si>
  <si>
    <t>1,03</t>
  </si>
  <si>
    <t>0,68</t>
  </si>
  <si>
    <t>3,11</t>
  </si>
  <si>
    <t>0,63</t>
  </si>
  <si>
    <t>0,49</t>
  </si>
  <si>
    <t>5,86</t>
  </si>
  <si>
    <t>4,22</t>
  </si>
  <si>
    <t>4,91</t>
  </si>
  <si>
    <t>3,75</t>
  </si>
  <si>
    <t>1,51</t>
  </si>
  <si>
    <t>2,57</t>
  </si>
  <si>
    <t>16,20</t>
  </si>
  <si>
    <t>8,36</t>
  </si>
  <si>
    <t>2,00</t>
  </si>
  <si>
    <t>24,16</t>
  </si>
  <si>
    <t>35,11</t>
  </si>
  <si>
    <t>16,30</t>
  </si>
  <si>
    <t>43,51</t>
  </si>
  <si>
    <t>41,52</t>
  </si>
  <si>
    <t>38,70</t>
  </si>
  <si>
    <t>CABO DE ACO GALVANIZADO, DIAMETRO 9,53 MM (3/8"), COM ALMA DE FIBRA 6 X 25 F  (COLETADO CAIXA)</t>
  </si>
  <si>
    <t>9,71</t>
  </si>
  <si>
    <t>25,87</t>
  </si>
  <si>
    <t>26,08</t>
  </si>
  <si>
    <t>25,65</t>
  </si>
  <si>
    <t>26,50</t>
  </si>
  <si>
    <t>29,05</t>
  </si>
  <si>
    <t>31,04</t>
  </si>
  <si>
    <t>32,69</t>
  </si>
  <si>
    <t>5,38</t>
  </si>
  <si>
    <t>66,12</t>
  </si>
  <si>
    <t>84,08</t>
  </si>
  <si>
    <t>101,11</t>
  </si>
  <si>
    <t>13,22</t>
  </si>
  <si>
    <t>174,23</t>
  </si>
  <si>
    <t>18,26</t>
  </si>
  <si>
    <t>25,44</t>
  </si>
  <si>
    <t>292,61</t>
  </si>
  <si>
    <t>35,83</t>
  </si>
  <si>
    <t>50,47</t>
  </si>
  <si>
    <t>68,83</t>
  </si>
  <si>
    <t>12,97</t>
  </si>
  <si>
    <t>13,20</t>
  </si>
  <si>
    <t>19,19</t>
  </si>
  <si>
    <t>17,74</t>
  </si>
  <si>
    <t>19,60</t>
  </si>
  <si>
    <t>20,98</t>
  </si>
  <si>
    <t>22,17</t>
  </si>
  <si>
    <t>22,30</t>
  </si>
  <si>
    <t>26,62</t>
  </si>
  <si>
    <t>29,93</t>
  </si>
  <si>
    <t>27,24</t>
  </si>
  <si>
    <t>33,11</t>
  </si>
  <si>
    <t>32,10</t>
  </si>
  <si>
    <t>35,82</t>
  </si>
  <si>
    <t>40,54</t>
  </si>
  <si>
    <t>42,89</t>
  </si>
  <si>
    <t>43,94</t>
  </si>
  <si>
    <t>1,48</t>
  </si>
  <si>
    <t>6,45</t>
  </si>
  <si>
    <t>70,91</t>
  </si>
  <si>
    <t>87,86</t>
  </si>
  <si>
    <t>9,90</t>
  </si>
  <si>
    <t>107,70</t>
  </si>
  <si>
    <t>2,05</t>
  </si>
  <si>
    <t>141,82</t>
  </si>
  <si>
    <t>15,06</t>
  </si>
  <si>
    <t>177,48</t>
  </si>
  <si>
    <t>20,77</t>
  </si>
  <si>
    <t>231,52</t>
  </si>
  <si>
    <t>29,60</t>
  </si>
  <si>
    <t>297,40</t>
  </si>
  <si>
    <t>4,02</t>
  </si>
  <si>
    <t>41,00</t>
  </si>
  <si>
    <t>54,47</t>
  </si>
  <si>
    <t>0,54</t>
  </si>
  <si>
    <t>0,87</t>
  </si>
  <si>
    <t>5,92</t>
  </si>
  <si>
    <t>70,16</t>
  </si>
  <si>
    <t>87,60</t>
  </si>
  <si>
    <t>9,12</t>
  </si>
  <si>
    <t>106,61</t>
  </si>
  <si>
    <t>1,38</t>
  </si>
  <si>
    <t>140,90</t>
  </si>
  <si>
    <t>14,63</t>
  </si>
  <si>
    <t>20,11</t>
  </si>
  <si>
    <t>29,52</t>
  </si>
  <si>
    <t>54,43</t>
  </si>
  <si>
    <t>140,51</t>
  </si>
  <si>
    <t>165,18</t>
  </si>
  <si>
    <t>179,99</t>
  </si>
  <si>
    <t>223,77</t>
  </si>
  <si>
    <t>263,75</t>
  </si>
  <si>
    <t>310,34</t>
  </si>
  <si>
    <t>94,36</t>
  </si>
  <si>
    <t>424,18</t>
  </si>
  <si>
    <t>111,98</t>
  </si>
  <si>
    <t>133,61</t>
  </si>
  <si>
    <t>85,89</t>
  </si>
  <si>
    <t>105,42</t>
  </si>
  <si>
    <t>2,16</t>
  </si>
  <si>
    <t>139,30</t>
  </si>
  <si>
    <t>15,00</t>
  </si>
  <si>
    <t>172,41</t>
  </si>
  <si>
    <t>20,39</t>
  </si>
  <si>
    <t>3,17</t>
  </si>
  <si>
    <t>223,06</t>
  </si>
  <si>
    <t>28,93</t>
  </si>
  <si>
    <t>276,38</t>
  </si>
  <si>
    <t>3,60</t>
  </si>
  <si>
    <t>39,95</t>
  </si>
  <si>
    <t>54,12</t>
  </si>
  <si>
    <t>1,22</t>
  </si>
  <si>
    <t>5,88</t>
  </si>
  <si>
    <t>2,62</t>
  </si>
  <si>
    <t>3,93</t>
  </si>
  <si>
    <t>1,62</t>
  </si>
  <si>
    <t>8,11</t>
  </si>
  <si>
    <t>3,76</t>
  </si>
  <si>
    <t>5,33</t>
  </si>
  <si>
    <t>2,07</t>
  </si>
  <si>
    <t>11,15</t>
  </si>
  <si>
    <t>4,80</t>
  </si>
  <si>
    <t>7,03</t>
  </si>
  <si>
    <t>3,78</t>
  </si>
  <si>
    <t>20,13</t>
  </si>
  <si>
    <t>232,31</t>
  </si>
  <si>
    <t>31,48</t>
  </si>
  <si>
    <t>5,60</t>
  </si>
  <si>
    <t>48,71</t>
  </si>
  <si>
    <t>65,95</t>
  </si>
  <si>
    <t>8,53</t>
  </si>
  <si>
    <t>97,16</t>
  </si>
  <si>
    <t>12,14</t>
  </si>
  <si>
    <t>136,33</t>
  </si>
  <si>
    <t>178,71</t>
  </si>
  <si>
    <t>1,11</t>
  </si>
  <si>
    <t>1,72</t>
  </si>
  <si>
    <t>3,39</t>
  </si>
  <si>
    <t>6,66</t>
  </si>
  <si>
    <t>12,91</t>
  </si>
  <si>
    <t>125,59</t>
  </si>
  <si>
    <t>17,58</t>
  </si>
  <si>
    <t>31,21</t>
  </si>
  <si>
    <t>50,98</t>
  </si>
  <si>
    <t>8,65</t>
  </si>
  <si>
    <t>62,82</t>
  </si>
  <si>
    <t>45.253,13</t>
  </si>
  <si>
    <t>51.387,69</t>
  </si>
  <si>
    <t>33.930,62</t>
  </si>
  <si>
    <t>40.886,40</t>
  </si>
  <si>
    <t>CADEADO SIMPLES/COMUM, EM LATAO MACICO CROMADO, LARGURA DE 25 MM,  HASTE DE ACO TEMPERADO, CEMENTADO (NAO LONGA), INCLUI 2 CHAVES</t>
  </si>
  <si>
    <t>17,50</t>
  </si>
  <si>
    <t>CADEADO SIMPLES, EM LATAO MACICO CROMADO, LARGURA DE 35 MM,  HASTE DE ACO TEMPERADO, CEMENTADO (NAO LONGA), INCLUI 2 CHAVES</t>
  </si>
  <si>
    <t>19,51</t>
  </si>
  <si>
    <t>862,73</t>
  </si>
  <si>
    <t>CAIBRO DE MADEIRA APARELHADA *6 X 8* CM, MACARANDUBA, ANGELIM OU EQUIVALENTE DA REGIAO</t>
  </si>
  <si>
    <t>9,06</t>
  </si>
  <si>
    <t>CAIBRO DE MADEIRA NAO APARELHADA *5 X 6* CM, MACARANDUBA, ANGELIM OU EQUIVALENTE DA REGIAO</t>
  </si>
  <si>
    <t>5,75</t>
  </si>
  <si>
    <t>CAIBRO DE MADEIRA NAO APARELHADA *6 X 8* CM, MACARANDUBA, ANGELIM OU EQUIVALENTE DA REGIAO</t>
  </si>
  <si>
    <t>7,26</t>
  </si>
  <si>
    <t>CAIBRO DE MADEIRA NAO APARELHADA *7,5 X 10 CM (3 X 4 ") PINUS, MISTA OU EQUIVALENTE DA REGIAO</t>
  </si>
  <si>
    <t>18,17</t>
  </si>
  <si>
    <t>CAIBRO DE MADEIRA NAO APARELHADA 5 X 5 CM (2 X 2 ") PINUS, MISTA OU EQUIVALENTE DA REGIAO</t>
  </si>
  <si>
    <t>4,87</t>
  </si>
  <si>
    <t>CAIBRO DE MADEIRA NAO APARELHADA 5 X 5 CM, CEDRINHO OU EQUIVALENTE DA REGIAO</t>
  </si>
  <si>
    <t>264,00</t>
  </si>
  <si>
    <t>279,90</t>
  </si>
  <si>
    <t>568,47</t>
  </si>
  <si>
    <t>638,54</t>
  </si>
  <si>
    <t>160,70</t>
  </si>
  <si>
    <t>275,58</t>
  </si>
  <si>
    <t>362,83</t>
  </si>
  <si>
    <t>3.504,54</t>
  </si>
  <si>
    <t>588,69</t>
  </si>
  <si>
    <t>758,85</t>
  </si>
  <si>
    <t>1.690,09</t>
  </si>
  <si>
    <t>193,83</t>
  </si>
  <si>
    <t>205,99</t>
  </si>
  <si>
    <t>32,40</t>
  </si>
  <si>
    <t>716,21</t>
  </si>
  <si>
    <t>CAIXA DE GORDURA EM PVC, DIAMETRO MINIMO 300 MM, DIAMETRO DE SAIDA 100 MM, CAPACIDADE  APROXIMADA 18 LITROS, COM TAMPA</t>
  </si>
  <si>
    <t>381,03</t>
  </si>
  <si>
    <t>185,66</t>
  </si>
  <si>
    <t>234,84</t>
  </si>
  <si>
    <t>194,51</t>
  </si>
  <si>
    <t>237,61</t>
  </si>
  <si>
    <t>1,18</t>
  </si>
  <si>
    <t>26,16</t>
  </si>
  <si>
    <t>31,99</t>
  </si>
  <si>
    <t>52,61</t>
  </si>
  <si>
    <t>174,39</t>
  </si>
  <si>
    <t>106,04</t>
  </si>
  <si>
    <t>156,14</t>
  </si>
  <si>
    <t>59,07</t>
  </si>
  <si>
    <t>34,99</t>
  </si>
  <si>
    <t>413,98</t>
  </si>
  <si>
    <t>24,05</t>
  </si>
  <si>
    <t>47,27</t>
  </si>
  <si>
    <t>75,97</t>
  </si>
  <si>
    <t>113,64</t>
  </si>
  <si>
    <t>151,66</t>
  </si>
  <si>
    <t>183,29</t>
  </si>
  <si>
    <t>16,86</t>
  </si>
  <si>
    <t>55,37</t>
  </si>
  <si>
    <t>1.064,70</t>
  </si>
  <si>
    <t>45,84</t>
  </si>
  <si>
    <t>2.079,74</t>
  </si>
  <si>
    <t>101,53</t>
  </si>
  <si>
    <t>168,24</t>
  </si>
  <si>
    <t>251,53</t>
  </si>
  <si>
    <t>505,98</t>
  </si>
  <si>
    <t>315,06</t>
  </si>
  <si>
    <t>1,68</t>
  </si>
  <si>
    <t>3,35</t>
  </si>
  <si>
    <t>1.978,75</t>
  </si>
  <si>
    <t>633,15</t>
  </si>
  <si>
    <t>CAIXA GORDURA DUPLA, CONCRETO PRE MOLDADO, CIRCULAR, COM TAMPA, D = 60* CM</t>
  </si>
  <si>
    <t>149,42</t>
  </si>
  <si>
    <t>CAIXA GORDURA, SIMPLES, CONCRETO PRE MOLDADO, CIRCULAR, COM TAMPA, D = 40 CM</t>
  </si>
  <si>
    <t>69,39</t>
  </si>
  <si>
    <t>CAIXA INSPECAO EM CONCRETO PARA ATERRAMENTO E PARA RAIOS DIAMETRO = 300 MM</t>
  </si>
  <si>
    <t>55,96</t>
  </si>
  <si>
    <t>CAIXA INSPECAO EM POLIETILENO PARA ATERRAMENTO E PARA RAIOS DIAMETRO = 300 MM</t>
  </si>
  <si>
    <t>CAIXA INSPECAO, CONCRETO PRE MOLDADO, CIRCULAR, COM TAMPA, D = 40* CM</t>
  </si>
  <si>
    <t>CAIXA INSPECAO, CONCRETO PRE MOLDADO, CIRCULAR, COM TAMPA, D = 60* CM, H= 60* CM</t>
  </si>
  <si>
    <t>129,27</t>
  </si>
  <si>
    <t>200,66</t>
  </si>
  <si>
    <t>324,90</t>
  </si>
  <si>
    <t>114,91</t>
  </si>
  <si>
    <t>3,02</t>
  </si>
  <si>
    <t>CAIXA PARA HIDROMETRO CONCRETO PRE MOLDADO</t>
  </si>
  <si>
    <t>1.323,54</t>
  </si>
  <si>
    <t>2.220,47</t>
  </si>
  <si>
    <t>2.792,73</t>
  </si>
  <si>
    <t>CAIXA PARA MEDIDOR MONOFASICO, EM POLICARBONATO /TERMOPLASTICO, COM DISJUNTOR (PADRAO DA CONCESSIONARIA LOCAL)</t>
  </si>
  <si>
    <t>59,99</t>
  </si>
  <si>
    <t>CAIXA PARA MEDIDOR POLIFASICO, EM POLICARBONATO (TERMOPLASTICO), COM 1 DISJUNTOR</t>
  </si>
  <si>
    <t>142,30</t>
  </si>
  <si>
    <t>CAIXA SIFONADA PVC 150 X 150 X 50MM COM TAMPA CEGA QUADRADA BRANCA</t>
  </si>
  <si>
    <t>26,77</t>
  </si>
  <si>
    <t>CAIXA SIFONADA PVC, 100 X 100 X 40 MM, COM GRELHA REDONDA BRANCA</t>
  </si>
  <si>
    <t>11,43</t>
  </si>
  <si>
    <t>CAIXA SIFONADA PVC, 100 X 100 X 50 MM, COM GRELHA REDONDA BRANCA</t>
  </si>
  <si>
    <t>11,59</t>
  </si>
  <si>
    <t>CAIXA SIFONADA PVC, 150 X 150 X 50 MM, COM GRELHA QUADRADA BRANCA (NBR 5688)</t>
  </si>
  <si>
    <t>26,99</t>
  </si>
  <si>
    <t>CAIXA SIFONADA PVC, 150 X 150 X 50 MM, COM GRELHA REDONDA BRANCA</t>
  </si>
  <si>
    <t>29,33</t>
  </si>
  <si>
    <t>CAIXA SIFONADA PVC, 150 X 185 X 75 MM, COM GRELHA QUADRADA BRANCA</t>
  </si>
  <si>
    <t>36,49</t>
  </si>
  <si>
    <t>CAIXA SIFONADA PVC, 150 X 185 X 75 MM, COM TAMPA CEGA QUADRADA BRANCA</t>
  </si>
  <si>
    <t>41,98</t>
  </si>
  <si>
    <t>CAIXA SIFONADA PVC, 250 X 230 X 75 MM, COM TAMPA E PORTA TAMPA QUADRADA BRANCA</t>
  </si>
  <si>
    <t>75,47</t>
  </si>
  <si>
    <t>CALAFETADOR / CALAFATE</t>
  </si>
  <si>
    <t>15,57</t>
  </si>
  <si>
    <t>CALAFETADOR / CALAFATE (MENSALISTA)</t>
  </si>
  <si>
    <t>2.761,09</t>
  </si>
  <si>
    <t>CALCARIO DOLOMITICO A (POSTO PEDREIRA/FORNECEDOR, SEM FRETE)</t>
  </si>
  <si>
    <t>0,11</t>
  </si>
  <si>
    <t>CALCETEIRO</t>
  </si>
  <si>
    <t>12,64</t>
  </si>
  <si>
    <t>2.241,29</t>
  </si>
  <si>
    <t>21,58</t>
  </si>
  <si>
    <t>21,75</t>
  </si>
  <si>
    <t>25,71</t>
  </si>
  <si>
    <t>33,93</t>
  </si>
  <si>
    <t>36,25</t>
  </si>
  <si>
    <t>13,91</t>
  </si>
  <si>
    <t>CALHA/CANALETA DE CONCRETO SIMPLES, TIPO MEIA CANA, D = 20 CM, PARA AGUA PLUVIAL</t>
  </si>
  <si>
    <t>15,76</t>
  </si>
  <si>
    <t>CALHA/CANALETA DE CONCRETO SIMPLES, TIPO MEIA CANA, D = 30 CM, PARA AGUA PLUVIAL</t>
  </si>
  <si>
    <t>18,30</t>
  </si>
  <si>
    <t>CALHA/CANALETA DE CONCRETO SIMPLES, TIPO MEIA CANA, D = 50 CM, PARA AGUA PLUVIAL</t>
  </si>
  <si>
    <t>35,51</t>
  </si>
  <si>
    <t>CALHA/CANALETA DE CONCRETO SIMPLES, TIPO MEIA CANA, D = 60 CM, PARA AGUA PLUVIAL</t>
  </si>
  <si>
    <t>42,71</t>
  </si>
  <si>
    <t>CALHA/CANALETA DE CONCRETO SIMPLES, TIPO MEIA CANA, D = 80 CM, PARA AGUA PLUVIAL</t>
  </si>
  <si>
    <t>65,51</t>
  </si>
  <si>
    <t>CALHA/CANALETA DE CONCRETO SIMPLES, TIPO MEIA CANA, D= 40 CM, PARA AGUA PLUVIAL</t>
  </si>
  <si>
    <t>25,22</t>
  </si>
  <si>
    <t>243.826,00</t>
  </si>
  <si>
    <t>254.628,41</t>
  </si>
  <si>
    <t>CAMINHAO TOCO, PESO BRUTO TOTAL 14300 KG, CARGA UTIL MAXIMA 9710 KG, DISTANCIA ENTRE EIXOS 3,56 M, POTENCIA 185 CV (INCLUI CABINE E CHASSI, NAO INCLUI CARROCERIA)</t>
  </si>
  <si>
    <t>259.219,44</t>
  </si>
  <si>
    <t>214.505,14</t>
  </si>
  <si>
    <t>298.609,67</t>
  </si>
  <si>
    <t>299.767,09</t>
  </si>
  <si>
    <t>299.767,07</t>
  </si>
  <si>
    <t>271.835,12</t>
  </si>
  <si>
    <t>286.264,06</t>
  </si>
  <si>
    <t>199.844,73</t>
  </si>
  <si>
    <t>219.096,16</t>
  </si>
  <si>
    <t>218.324,58</t>
  </si>
  <si>
    <t>CAMINHAO TOCO, PESO BRUTO TOTAL 9600 KG, CARGA UTIL MAXIMA 6200 KG, DISTANCIA ENTRE EIXOS 3,10 M, POTENCIA 156 CV (INCLUI CABINE E CHASSI, NAO INCLUI CARROCERIA)</t>
  </si>
  <si>
    <t>217.552,96</t>
  </si>
  <si>
    <t>311.726,90</t>
  </si>
  <si>
    <t>351.850,18</t>
  </si>
  <si>
    <t>316.587,99</t>
  </si>
  <si>
    <t>334.103,35</t>
  </si>
  <si>
    <t>330.245,34</t>
  </si>
  <si>
    <t>162.548,00</t>
  </si>
  <si>
    <t>88,48</t>
  </si>
  <si>
    <t>12,02</t>
  </si>
  <si>
    <t>14,20</t>
  </si>
  <si>
    <t>CANALETA CONCRETO ESTRUTURAL 14 X 19 X 29 CM, FBK 14 MPA (NBR 6136)</t>
  </si>
  <si>
    <t>3,68</t>
  </si>
  <si>
    <t>CANALETA CONCRETO ESTRUTURAL 14 X 19 X 29 CM, FBK 4,5 MPA (NBR 6136)</t>
  </si>
  <si>
    <t>CANALETA CONCRETO ESTRUTURAL 14 X 19 X 39 CM, FBK 14 MPA (NBR 6136)</t>
  </si>
  <si>
    <t>4,33</t>
  </si>
  <si>
    <t>CANALETA CONCRETO ESTRUTURAL 14 X 19 X 39 CM, FBK 4,5 MPA (NBR 6136)</t>
  </si>
  <si>
    <t>3,07</t>
  </si>
  <si>
    <t>CANALETA CONCRETO 14 X 19 X 19 CM (CLASSE C - NBR 6136)</t>
  </si>
  <si>
    <t>CANALETA CONCRETO 19 X 19 X 19 CM (CLASSE C - NBR 6136)</t>
  </si>
  <si>
    <t>CANALETA CONCRETO 9 X 19 X 19 CM (CLASSE C - NBR 6136)</t>
  </si>
  <si>
    <t>1,20</t>
  </si>
  <si>
    <t>1,23</t>
  </si>
  <si>
    <t>CANALETA ESTRUTURAL CERAMICA, 14 X 19 X 29 CM, 4,0 MPA (NBR 15270)</t>
  </si>
  <si>
    <t>2,13</t>
  </si>
  <si>
    <t>CANALETA ESTRUTURAL CERAMICA, 14 X 19 X 39 CM, 4,0 MPA (NBR 15270)</t>
  </si>
  <si>
    <t>2,89</t>
  </si>
  <si>
    <t>4,25</t>
  </si>
  <si>
    <t>20,81</t>
  </si>
  <si>
    <t>21,55</t>
  </si>
  <si>
    <t>13,11</t>
  </si>
  <si>
    <t>20,73</t>
  </si>
  <si>
    <t>35,05</t>
  </si>
  <si>
    <t>22,15</t>
  </si>
  <si>
    <t>CANTONEIRA FERRO GALVANIZADO DE ABAS IGUAIS, 1 1/2" X 1/4" (L X E), 3,40 KG/M</t>
  </si>
  <si>
    <t>21,16</t>
  </si>
  <si>
    <t>CANTONEIRA FERRO GALVANIZADO DE ABAS IGUAIS, 1" X 1/8" (L X E) , 1,20KG/M</t>
  </si>
  <si>
    <t>7,84</t>
  </si>
  <si>
    <t>CANTONEIRA FERRO GALVANIZADO DE ABAS IGUAIS, 2" X 3/8" (L X E), 6,9 KG/M</t>
  </si>
  <si>
    <t>47,47</t>
  </si>
  <si>
    <t>CANTONEIRA FERRO GALVANIZADO DE ABAS IGUAIS, 3/4" X 1/8" (L X E)</t>
  </si>
  <si>
    <t>9,62</t>
  </si>
  <si>
    <t>7,79</t>
  </si>
  <si>
    <t>5,11</t>
  </si>
  <si>
    <t>25,08</t>
  </si>
  <si>
    <t>13,90</t>
  </si>
  <si>
    <t>35,75</t>
  </si>
  <si>
    <t>59,80</t>
  </si>
  <si>
    <t>8,60</t>
  </si>
  <si>
    <t>1,06</t>
  </si>
  <si>
    <t>16,95</t>
  </si>
  <si>
    <t>8,75</t>
  </si>
  <si>
    <t>22,14</t>
  </si>
  <si>
    <t>CAP PVC, SERIE R, DN 100 MM, PARA ESGOTO PREDIAL</t>
  </si>
  <si>
    <t>9,47</t>
  </si>
  <si>
    <t>CAP PVC, SERIE R, DN 150 MM, PARA ESGOTO PREDIAL</t>
  </si>
  <si>
    <t>45,14</t>
  </si>
  <si>
    <t>CAP PVC, SERIE R, DN 75 MM, PARA ESGOTO PREDIAL</t>
  </si>
  <si>
    <t>6,82</t>
  </si>
  <si>
    <t>5,54</t>
  </si>
  <si>
    <t>4,19</t>
  </si>
  <si>
    <t>54,42</t>
  </si>
  <si>
    <t>0,77</t>
  </si>
  <si>
    <t>0,88</t>
  </si>
  <si>
    <t>1,53</t>
  </si>
  <si>
    <t>5,58</t>
  </si>
  <si>
    <t>15,26</t>
  </si>
  <si>
    <t>36,21</t>
  </si>
  <si>
    <t>23,92</t>
  </si>
  <si>
    <t>6,00</t>
  </si>
  <si>
    <t>15,62</t>
  </si>
  <si>
    <t>48,53</t>
  </si>
  <si>
    <t>75,55</t>
  </si>
  <si>
    <t>15,53</t>
  </si>
  <si>
    <t>120,67</t>
  </si>
  <si>
    <t>205,03</t>
  </si>
  <si>
    <t>26,28</t>
  </si>
  <si>
    <t>21,49</t>
  </si>
  <si>
    <t>19,53</t>
  </si>
  <si>
    <t>98,54</t>
  </si>
  <si>
    <t>121,06</t>
  </si>
  <si>
    <t>123,62</t>
  </si>
  <si>
    <t>38,14</t>
  </si>
  <si>
    <t>64,94</t>
  </si>
  <si>
    <t>CARPINTEIRO AUXILIAR</t>
  </si>
  <si>
    <t>10,06</t>
  </si>
  <si>
    <t>1.785,62</t>
  </si>
  <si>
    <t>CARPINTEIRO DE ESQUADRIAS</t>
  </si>
  <si>
    <t>13,95</t>
  </si>
  <si>
    <t>2.474,75</t>
  </si>
  <si>
    <t>CARPINTEIRO DE FORMAS</t>
  </si>
  <si>
    <t>17,08</t>
  </si>
  <si>
    <t>3.215,20</t>
  </si>
  <si>
    <t>115,90</t>
  </si>
  <si>
    <t>10.548,00</t>
  </si>
  <si>
    <t>14.309,87</t>
  </si>
  <si>
    <t>15.490,07</t>
  </si>
  <si>
    <t>16.670,26</t>
  </si>
  <si>
    <t>17.850,46</t>
  </si>
  <si>
    <t>20.358,37</t>
  </si>
  <si>
    <t>CARVAO ANTRACITO PARA FILTRO, GRAO VARIANDO DE 0,8 ATE 1,1 MM, COEFICIENTE DE UNIFORMIDADE MENOR QUE 1,7 MM</t>
  </si>
  <si>
    <t>2.138,77</t>
  </si>
  <si>
    <t>4,48</t>
  </si>
  <si>
    <t>37,09</t>
  </si>
  <si>
    <t>48,48</t>
  </si>
  <si>
    <t>64,96</t>
  </si>
  <si>
    <t>8.163,33</t>
  </si>
  <si>
    <t>436.679,50</t>
  </si>
  <si>
    <t>374.513,36</t>
  </si>
  <si>
    <t>379.062,09</t>
  </si>
  <si>
    <t>430.917,79</t>
  </si>
  <si>
    <t>528.412,55</t>
  </si>
  <si>
    <t>7,60</t>
  </si>
  <si>
    <t>1.348,70</t>
  </si>
  <si>
    <t>0,91</t>
  </si>
  <si>
    <t>4.799,82</t>
  </si>
  <si>
    <t>6.399,76</t>
  </si>
  <si>
    <t>1.115,34</t>
  </si>
  <si>
    <t>2.461,44</t>
  </si>
  <si>
    <t>CERA  LIQUIDA</t>
  </si>
  <si>
    <t>7,00</t>
  </si>
  <si>
    <t>1.038,85</t>
  </si>
  <si>
    <t>692,55</t>
  </si>
  <si>
    <t>28,07</t>
  </si>
  <si>
    <t>7,81</t>
  </si>
  <si>
    <t>8,32</t>
  </si>
  <si>
    <t>7,83</t>
  </si>
  <si>
    <t>7,25</t>
  </si>
  <si>
    <t>7,66</t>
  </si>
  <si>
    <t>6,46</t>
  </si>
  <si>
    <t>8,88</t>
  </si>
  <si>
    <t>9,24</t>
  </si>
  <si>
    <t>8,86</t>
  </si>
  <si>
    <t>9,65</t>
  </si>
  <si>
    <t>8,52</t>
  </si>
  <si>
    <t>9,23</t>
  </si>
  <si>
    <t>9,28</t>
  </si>
  <si>
    <t>9,69</t>
  </si>
  <si>
    <t>11,62</t>
  </si>
  <si>
    <t>8,45</t>
  </si>
  <si>
    <t>7,04</t>
  </si>
  <si>
    <t>6,97</t>
  </si>
  <si>
    <t>7,93</t>
  </si>
  <si>
    <t>7,01</t>
  </si>
  <si>
    <t>CHAPA DE GESSO ACARTONADO, RESISTENTE A UMIDADE (RU), COR VERDE, E = 12,5 MM, 1200 X 1800 MM (L X C)</t>
  </si>
  <si>
    <t>30,55</t>
  </si>
  <si>
    <t>CHAPA DE GESSO ACARTONADO, RESISTENTE A UMIDADE (RU), COR VERDE, E = 12,5 MM, 1200 X 2400 MM (L X C)</t>
  </si>
  <si>
    <t>32,03</t>
  </si>
  <si>
    <t>CHAPA DE GESSO ACARTONADO, RESISTENTE AO FOGO (RF), COR ROSA, E = 12,5 MM, 1200 X 1800 MM (L X C)</t>
  </si>
  <si>
    <t>28,69</t>
  </si>
  <si>
    <t>CHAPA DE GESSO ACARTONADO, RESISTENTE AO FOGO (RF), COR ROSA, E = 12,5 MM, 1200 X 2400 MM (L X C)</t>
  </si>
  <si>
    <t>30,40</t>
  </si>
  <si>
    <t>CHAPA DE GESSO ACARTONADO, STANDARD (ST), COR BRANCA, E = 12,5 MM, 1200 X 1800 MM (L X C)</t>
  </si>
  <si>
    <t>21,60</t>
  </si>
  <si>
    <t>CHAPA DE GESSO ACARTONADO, STANDARD (ST), COR BRANCA, E = 12,5 MM, 1200 X 2400 MM (L X C)</t>
  </si>
  <si>
    <t>21,39</t>
  </si>
  <si>
    <t>28,31</t>
  </si>
  <si>
    <t>32,73</t>
  </si>
  <si>
    <t>31,52</t>
  </si>
  <si>
    <t>CHAPA DE MADEIRA COMPENSADA NAVAL (COM COLA FENOLICA), E = 10 MM, DE *1,60 X 2,20* M</t>
  </si>
  <si>
    <t>28,27</t>
  </si>
  <si>
    <t>CHAPA DE MADEIRA COMPENSADA NAVAL (COM COLA FENOLICA), E = 12 MM, DE *1,60 X 2,20* M</t>
  </si>
  <si>
    <t>34,46</t>
  </si>
  <si>
    <t>CHAPA DE MADEIRA COMPENSADA NAVAL (COM COLA FENOLICA), E = 15 MM, DE *1,60 X 2,20* M</t>
  </si>
  <si>
    <t>37,27</t>
  </si>
  <si>
    <t>CHAPA DE MADEIRA COMPENSADA NAVAL (COM COLA FENOLICA), E = 18 MM, DE *1,60 X 2,20* M</t>
  </si>
  <si>
    <t>47,45</t>
  </si>
  <si>
    <t>CHAPA DE MADEIRA COMPENSADA NAVAL (COM COLA FENOLICA), E = 20 MM, DE *1,60 X 2,20* M</t>
  </si>
  <si>
    <t>52,92</t>
  </si>
  <si>
    <t>CHAPA DE MADEIRA COMPENSADA NAVAL (COM COLA FENOLICA), E = 25 MM, DE *1,60 X 2,20* M</t>
  </si>
  <si>
    <t>60,30</t>
  </si>
  <si>
    <t>CHAPA DE MADEIRA COMPENSADA NAVAL (COM COLA FENOLICA), E = 4 MM, DE *1,60 X 2,20* M</t>
  </si>
  <si>
    <t>CHAPA DE MADEIRA COMPENSADA NAVAL (COM COLA FENOLICA), E = 6 MM, DE *1,60 X 2,20* M</t>
  </si>
  <si>
    <t>19,18</t>
  </si>
  <si>
    <t>CHAPA DE MADEIRA COMPENSADA PLASTIFICADA PARA FORMA DE CONCRETO, DE 2,20 x 1,10 M, E = 10 MM</t>
  </si>
  <si>
    <t>CHAPA DE MADEIRA COMPENSADA PLASTIFICADA PARA FORMA DE CONCRETO, DE 2,20 x 1,10 M, E = 18 MM</t>
  </si>
  <si>
    <t>42,58</t>
  </si>
  <si>
    <t>CHAPA DE MADEIRA COMPENSADA PLASTIFICADA PARA FORMA DE CONCRETO, DE 2,20 X 1,10 M, E = 12 MM</t>
  </si>
  <si>
    <t>31,40</t>
  </si>
  <si>
    <t>CHAPA DE MADEIRA COMPENSADA RESINADA PARA FORMA DE CONCRETO, DE *2,2 X 1,1* M, E = 14 MM</t>
  </si>
  <si>
    <t>22,98</t>
  </si>
  <si>
    <t>CHAPA DE MADEIRA COMPENSADA RESINADA PARA FORMA DE CONCRETO, DE *2,2 X 1,1* M, E = 17 MM</t>
  </si>
  <si>
    <t>28,89</t>
  </si>
  <si>
    <t>36,66</t>
  </si>
  <si>
    <t>52,66</t>
  </si>
  <si>
    <t>19,07</t>
  </si>
  <si>
    <t>24,92</t>
  </si>
  <si>
    <t>27,42</t>
  </si>
  <si>
    <t>29,92</t>
  </si>
  <si>
    <t>37,14</t>
  </si>
  <si>
    <t>56,10</t>
  </si>
  <si>
    <t>20,57</t>
  </si>
  <si>
    <t>25,16</t>
  </si>
  <si>
    <t>21,00</t>
  </si>
  <si>
    <t>27,02</t>
  </si>
  <si>
    <t>35,92</t>
  </si>
  <si>
    <t>43,80</t>
  </si>
  <si>
    <t>12,61</t>
  </si>
  <si>
    <t>66,00</t>
  </si>
  <si>
    <t>77,06</t>
  </si>
  <si>
    <t>99,94</t>
  </si>
  <si>
    <t>78,29</t>
  </si>
  <si>
    <t>CHAPA/BOBINA LISA EM ALUMINIO, ESPESSURA DE 0,50 MM, LARGURA DE 300 MM (LIGA 1.200 - H14)</t>
  </si>
  <si>
    <t>24,48</t>
  </si>
  <si>
    <t>CHAPA/BOBINA LISA EM ALUMINIO, ESPESSURA DE 0,80 MM, LARGURA DE 1.000 MM (LIGA 1.200 - H14)</t>
  </si>
  <si>
    <t>204,60</t>
  </si>
  <si>
    <t>CHAPA/BOBINA LISA EM ALUMINIO, ESPESSURA DE 0,80 MM, LARGURA DE 500 MM (LIGA 1.200 - H14)</t>
  </si>
  <si>
    <t>69,41</t>
  </si>
  <si>
    <t>CHAPA/BOBINA LISA EM ALUMINIO, ESPESSURA DE 0,80 MM, LARGURA DE 600 MM (LIGA 1.200 - H14)</t>
  </si>
  <si>
    <t>89,83</t>
  </si>
  <si>
    <t>CHAPA/BOBINA LISA EM ALUMINIO, ESPESSURA DE 3,00 MM, LARGURA DE 1.000 MM (LIGA 1.200 - H14)</t>
  </si>
  <si>
    <t>508,78</t>
  </si>
  <si>
    <t>CHAPA/BOBINA LISA EM ALUMINIO, ESPESSURA DE 4,00 MM, LARGURA DE 1.000 MM (LIGA 1.200 - H14)</t>
  </si>
  <si>
    <t>CHAPA/BOBINA LISA EM ALUMINIO, ESPESSURA DE 5,00 MM, LARGURA DE 1.060 MM (LIGA 1.200 - H14)</t>
  </si>
  <si>
    <t>941,99</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</si>
  <si>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</si>
  <si>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</si>
  <si>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</si>
  <si>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</si>
  <si>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</si>
  <si>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</si>
  <si>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</si>
  <si>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</si>
  <si>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</si>
  <si>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</si>
  <si>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</si>
  <si>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</si>
  <si>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11,38</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</si>
  <si>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</si>
  <si>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</si>
  <si>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</si>
  <si>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</si>
  <si>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</si>
  <si>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</si>
  <si>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14,34</t>
  </si>
  <si>
    <t>7,43</t>
  </si>
  <si>
    <t>16,29</t>
  </si>
  <si>
    <t>181,27</t>
  </si>
  <si>
    <t>65,00</t>
  </si>
  <si>
    <t>210,25</t>
  </si>
  <si>
    <t>CHUVEIRO PLASTICO BRANCO SIMPLES 5 '' PARA ACOPLAR EM HASTE 1/2 ", AGUA FRIA</t>
  </si>
  <si>
    <t>CIMENTO ASFALTICO DE PETROLEO A GRANEL (CAP) 30/45 (COLETADO CAIXA NA ANP ACRESCIDO DE ICMS)</t>
  </si>
  <si>
    <t>3.518,65</t>
  </si>
  <si>
    <t>2,92</t>
  </si>
  <si>
    <t>11,84</t>
  </si>
  <si>
    <t>CIMENTO PORTLAND COMPOSTO CP II-32 (SACO DE 50 KG)</t>
  </si>
  <si>
    <t xml:space="preserve">50KG  </t>
  </si>
  <si>
    <t>24,95</t>
  </si>
  <si>
    <t>CIMENTO PORTLAND DE ALTO FORNO (AF) CP III-32</t>
  </si>
  <si>
    <t>0,42</t>
  </si>
  <si>
    <t>CIMENTO PORTLAND ESTRUTURAL BRANCO CPB-32</t>
  </si>
  <si>
    <t>1,67</t>
  </si>
  <si>
    <t>CIMENTO PORTLAND POZOLANICO CP IV- 32</t>
  </si>
  <si>
    <t>24,04</t>
  </si>
  <si>
    <t>0,48</t>
  </si>
  <si>
    <t>20,31</t>
  </si>
  <si>
    <t>24,19</t>
  </si>
  <si>
    <t>78,51</t>
  </si>
  <si>
    <t>28,38</t>
  </si>
  <si>
    <t>14,30</t>
  </si>
  <si>
    <t>14,07</t>
  </si>
  <si>
    <t>6,26</t>
  </si>
  <si>
    <t>7,56</t>
  </si>
  <si>
    <t>7,40</t>
  </si>
  <si>
    <t>10,93</t>
  </si>
  <si>
    <t>9,26</t>
  </si>
  <si>
    <t>16,84</t>
  </si>
  <si>
    <t>11,17</t>
  </si>
  <si>
    <t>14,81</t>
  </si>
  <si>
    <t>9.650,00</t>
  </si>
  <si>
    <t>8.101,10</t>
  </si>
  <si>
    <t>6.992,75</t>
  </si>
  <si>
    <t>5.405,66</t>
  </si>
  <si>
    <t>95.579,53</t>
  </si>
  <si>
    <t>12.583,68</t>
  </si>
  <si>
    <t>11.957,60</t>
  </si>
  <si>
    <t>86.280,46</t>
  </si>
  <si>
    <t>69.528,30</t>
  </si>
  <si>
    <t>148.850,72</t>
  </si>
  <si>
    <t>161.682,54</t>
  </si>
  <si>
    <t>58.463,00</t>
  </si>
  <si>
    <t>37.643,84</t>
  </si>
  <si>
    <t>43.779,34</t>
  </si>
  <si>
    <t>58.630,76</t>
  </si>
  <si>
    <t>COMPRESSOR DE AR, VAZAO DE 10 PCM, RESERVATORIO 100 L, PRESSAO DE TRABALHO ENTRE 6,9 E 9,7 BAR,  POTENCIA 2 HP, TENSAO 110/220 V (COLETADO CAIXA)</t>
  </si>
  <si>
    <t>2.166,49</t>
  </si>
  <si>
    <t>12,81</t>
  </si>
  <si>
    <t>9,73</t>
  </si>
  <si>
    <t>383,68</t>
  </si>
  <si>
    <t>397,89</t>
  </si>
  <si>
    <t>412,10</t>
  </si>
  <si>
    <t>420,44</t>
  </si>
  <si>
    <t>302,55</t>
  </si>
  <si>
    <t>326,52</t>
  </si>
  <si>
    <t>316,33</t>
  </si>
  <si>
    <t>348,15</t>
  </si>
  <si>
    <t>405,00</t>
  </si>
  <si>
    <t>427,46</t>
  </si>
  <si>
    <t>426,54</t>
  </si>
  <si>
    <t>516,38</t>
  </si>
  <si>
    <t>361,65</t>
  </si>
  <si>
    <t>422,05</t>
  </si>
  <si>
    <t>453,11</t>
  </si>
  <si>
    <t>471,17</t>
  </si>
  <si>
    <t>377,71</t>
  </si>
  <si>
    <t>436,26</t>
  </si>
  <si>
    <t>476,07</t>
  </si>
  <si>
    <t>507,88</t>
  </si>
  <si>
    <t>393,84</t>
  </si>
  <si>
    <t>451,89</t>
  </si>
  <si>
    <t>411,39</t>
  </si>
  <si>
    <t>468,94</t>
  </si>
  <si>
    <t>527,21</t>
  </si>
  <si>
    <t>625,26</t>
  </si>
  <si>
    <t>802,89</t>
  </si>
  <si>
    <t>CONCRETO USINADO BOMBEAVEL, CLASSE DE RESISTENCIA C80, COM BRITA 0 E 1, SLUMP = 100 +/- 20 MM, EXCLUI SERVICO DE BOMBEAMENTO (NBR 8953)</t>
  </si>
  <si>
    <t>1.108,42</t>
  </si>
  <si>
    <t>347,39</t>
  </si>
  <si>
    <t>350,70</t>
  </si>
  <si>
    <t>6,78</t>
  </si>
  <si>
    <t>8,82</t>
  </si>
  <si>
    <t>6,88</t>
  </si>
  <si>
    <t>5,18</t>
  </si>
  <si>
    <t>9,13</t>
  </si>
  <si>
    <t>7,30</t>
  </si>
  <si>
    <t>121,01</t>
  </si>
  <si>
    <t>12,18</t>
  </si>
  <si>
    <t>16,18</t>
  </si>
  <si>
    <t>5,90</t>
  </si>
  <si>
    <t>9,93</t>
  </si>
  <si>
    <t>5,91</t>
  </si>
  <si>
    <t>65,93</t>
  </si>
  <si>
    <t>109,84</t>
  </si>
  <si>
    <t>18,72</t>
  </si>
  <si>
    <t>14,87</t>
  </si>
  <si>
    <t>5,73</t>
  </si>
  <si>
    <t>9,60</t>
  </si>
  <si>
    <t>28,51</t>
  </si>
  <si>
    <t>6,11</t>
  </si>
  <si>
    <t>84,31</t>
  </si>
  <si>
    <t>131,55</t>
  </si>
  <si>
    <t>11,34</t>
  </si>
  <si>
    <t>30,38</t>
  </si>
  <si>
    <t>94,87</t>
  </si>
  <si>
    <t>130,19</t>
  </si>
  <si>
    <t>69,85</t>
  </si>
  <si>
    <t>20,80</t>
  </si>
  <si>
    <t>17,82</t>
  </si>
  <si>
    <t>8,48</t>
  </si>
  <si>
    <t>10,86</t>
  </si>
  <si>
    <t>32,12</t>
  </si>
  <si>
    <t>9,30</t>
  </si>
  <si>
    <t>78,12</t>
  </si>
  <si>
    <t>130,05</t>
  </si>
  <si>
    <t>7,09</t>
  </si>
  <si>
    <t>7,41</t>
  </si>
  <si>
    <t>7,80</t>
  </si>
  <si>
    <t>8,72</t>
  </si>
  <si>
    <t>6,94</t>
  </si>
  <si>
    <t>6,76</t>
  </si>
  <si>
    <t>6,22</t>
  </si>
  <si>
    <t>11,36</t>
  </si>
  <si>
    <t>8,34</t>
  </si>
  <si>
    <t>12,98</t>
  </si>
  <si>
    <t>8,84</t>
  </si>
  <si>
    <t>70,08</t>
  </si>
  <si>
    <t>29,50</t>
  </si>
  <si>
    <t>8,77</t>
  </si>
  <si>
    <t>14,51</t>
  </si>
  <si>
    <t>12,67</t>
  </si>
  <si>
    <t>20,51</t>
  </si>
  <si>
    <t>11,02</t>
  </si>
  <si>
    <t>12,95</t>
  </si>
  <si>
    <t>8,37</t>
  </si>
  <si>
    <t>5,15</t>
  </si>
  <si>
    <t>6,72</t>
  </si>
  <si>
    <t>61,68</t>
  </si>
  <si>
    <t>26,25</t>
  </si>
  <si>
    <t>5,59</t>
  </si>
  <si>
    <t>74,37</t>
  </si>
  <si>
    <t>136,88</t>
  </si>
  <si>
    <t>32,52</t>
  </si>
  <si>
    <t>28,98</t>
  </si>
  <si>
    <t>8,58</t>
  </si>
  <si>
    <t>12,66</t>
  </si>
  <si>
    <t>49,10</t>
  </si>
  <si>
    <t>8,06</t>
  </si>
  <si>
    <t>8,93</t>
  </si>
  <si>
    <t>15,54</t>
  </si>
  <si>
    <t>1,75</t>
  </si>
  <si>
    <t>6,62</t>
  </si>
  <si>
    <t>10,85</t>
  </si>
  <si>
    <t>14,56</t>
  </si>
  <si>
    <t>4,34</t>
  </si>
  <si>
    <t>22,84</t>
  </si>
  <si>
    <t>28,35</t>
  </si>
  <si>
    <t>5,10</t>
  </si>
  <si>
    <t>38,57</t>
  </si>
  <si>
    <t>9,43</t>
  </si>
  <si>
    <t>3,80</t>
  </si>
  <si>
    <t>14,08</t>
  </si>
  <si>
    <t>21,28</t>
  </si>
  <si>
    <t>4,63</t>
  </si>
  <si>
    <t>1,01</t>
  </si>
  <si>
    <t>11,67</t>
  </si>
  <si>
    <t>5,14</t>
  </si>
  <si>
    <t>26,57</t>
  </si>
  <si>
    <t>23,31</t>
  </si>
  <si>
    <t>28,61</t>
  </si>
  <si>
    <t>26,80</t>
  </si>
  <si>
    <t>43,79</t>
  </si>
  <si>
    <t>176,36</t>
  </si>
  <si>
    <t>215,54</t>
  </si>
  <si>
    <t>9,55</t>
  </si>
  <si>
    <t>13,82</t>
  </si>
  <si>
    <t>12,38</t>
  </si>
  <si>
    <t>13,97</t>
  </si>
  <si>
    <t>16,69</t>
  </si>
  <si>
    <t>22,71</t>
  </si>
  <si>
    <t>6,98</t>
  </si>
  <si>
    <t>7,63</t>
  </si>
  <si>
    <t>9,39</t>
  </si>
  <si>
    <t>13,05</t>
  </si>
  <si>
    <t>10,92</t>
  </si>
  <si>
    <t>19,85</t>
  </si>
  <si>
    <t>5,61</t>
  </si>
  <si>
    <t>7,55</t>
  </si>
  <si>
    <t>6,36</t>
  </si>
  <si>
    <t>7,31</t>
  </si>
  <si>
    <t>15,17</t>
  </si>
  <si>
    <t>10,68</t>
  </si>
  <si>
    <t>17,81</t>
  </si>
  <si>
    <t>5,83</t>
  </si>
  <si>
    <t>9,37</t>
  </si>
  <si>
    <t>12,39</t>
  </si>
  <si>
    <t>11,27</t>
  </si>
  <si>
    <t>18,25</t>
  </si>
  <si>
    <t>CONJUNTO DE FECHADURA DE SOBREPOR EM FERRO PINTADO, SEM MACANETA, COM CHAVE GRANDE (SEM CILINDRO) - TIPO CAIXAO - COMPLETA</t>
  </si>
  <si>
    <t>13,99</t>
  </si>
  <si>
    <t>69,16</t>
  </si>
  <si>
    <t>8,50</t>
  </si>
  <si>
    <t>22,05</t>
  </si>
  <si>
    <t>2.464,95</t>
  </si>
  <si>
    <t>1.496,44</t>
  </si>
  <si>
    <t>11.837,50</t>
  </si>
  <si>
    <t>1.211,15</t>
  </si>
  <si>
    <t>1.811,42</t>
  </si>
  <si>
    <t>126,52</t>
  </si>
  <si>
    <t>4.087,64</t>
  </si>
  <si>
    <t>266,52</t>
  </si>
  <si>
    <t>9.948,35</t>
  </si>
  <si>
    <t>509,44</t>
  </si>
  <si>
    <t>103,18</t>
  </si>
  <si>
    <t>141,93</t>
  </si>
  <si>
    <t>3.125,09</t>
  </si>
  <si>
    <t>4.806,44</t>
  </si>
  <si>
    <t>219,67</t>
  </si>
  <si>
    <t>5.737,85</t>
  </si>
  <si>
    <t>392,87</t>
  </si>
  <si>
    <t>14.103,91</t>
  </si>
  <si>
    <t>737,76</t>
  </si>
  <si>
    <t>97,17</t>
  </si>
  <si>
    <t>1.013,79</t>
  </si>
  <si>
    <t>113,45</t>
  </si>
  <si>
    <t>20.101,64</t>
  </si>
  <si>
    <t>CORANTE LIQUIDO PARA TINTA PVA, BISNAGA 50 ML</t>
  </si>
  <si>
    <t>510,06</t>
  </si>
  <si>
    <t>1,16</t>
  </si>
  <si>
    <t>4,57</t>
  </si>
  <si>
    <t>4,90</t>
  </si>
  <si>
    <t>28,63</t>
  </si>
  <si>
    <t>12.199,14</t>
  </si>
  <si>
    <t>100.565,53</t>
  </si>
  <si>
    <t>8,69</t>
  </si>
  <si>
    <t>13,30</t>
  </si>
  <si>
    <t>14,91</t>
  </si>
  <si>
    <t>498,87</t>
  </si>
  <si>
    <t>3,25</t>
  </si>
  <si>
    <t>7,35</t>
  </si>
  <si>
    <t>24,82</t>
  </si>
  <si>
    <t>38,09</t>
  </si>
  <si>
    <t>60,46</t>
  </si>
  <si>
    <t>210,54</t>
  </si>
  <si>
    <t>201,89</t>
  </si>
  <si>
    <t>21,29</t>
  </si>
  <si>
    <t>54,07</t>
  </si>
  <si>
    <t>30,53</t>
  </si>
  <si>
    <t>5,85</t>
  </si>
  <si>
    <t>18,00</t>
  </si>
  <si>
    <t>14,69</t>
  </si>
  <si>
    <t>4,15</t>
  </si>
  <si>
    <t>50,60</t>
  </si>
  <si>
    <t>26,18</t>
  </si>
  <si>
    <t>6,20</t>
  </si>
  <si>
    <t>73,98</t>
  </si>
  <si>
    <t>129,63</t>
  </si>
  <si>
    <t>169,26</t>
  </si>
  <si>
    <t>1.106,62</t>
  </si>
  <si>
    <t>19,89</t>
  </si>
  <si>
    <t>23,47</t>
  </si>
  <si>
    <t>33,95</t>
  </si>
  <si>
    <t>20,35</t>
  </si>
  <si>
    <t>16,78</t>
  </si>
  <si>
    <t>59,41</t>
  </si>
  <si>
    <t>29,32</t>
  </si>
  <si>
    <t>5,81</t>
  </si>
  <si>
    <t>90,36</t>
  </si>
  <si>
    <t>16,31</t>
  </si>
  <si>
    <t>12,25</t>
  </si>
  <si>
    <t>3,47</t>
  </si>
  <si>
    <t>45,56</t>
  </si>
  <si>
    <t>25,03</t>
  </si>
  <si>
    <t>64,26</t>
  </si>
  <si>
    <t>122,20</t>
  </si>
  <si>
    <t>178,31</t>
  </si>
  <si>
    <t>455,76</t>
  </si>
  <si>
    <t>21,21</t>
  </si>
  <si>
    <t>1.578,20</t>
  </si>
  <si>
    <t>28,77</t>
  </si>
  <si>
    <t>53,07</t>
  </si>
  <si>
    <t>3,19</t>
  </si>
  <si>
    <t>3,62</t>
  </si>
  <si>
    <t>6,58</t>
  </si>
  <si>
    <t>4,29</t>
  </si>
  <si>
    <t>71,82</t>
  </si>
  <si>
    <t>CRUZETA DE EUCALIPTO TRATADO, OU EQUIVALENTE DA REGIAO, *2,4* M, SECAO *9 X 11,5* CM</t>
  </si>
  <si>
    <t>73,33</t>
  </si>
  <si>
    <t>38,47</t>
  </si>
  <si>
    <t>10,79</t>
  </si>
  <si>
    <t>96,13</t>
  </si>
  <si>
    <t>53,13</t>
  </si>
  <si>
    <t>137,97</t>
  </si>
  <si>
    <t>142,50</t>
  </si>
  <si>
    <t>98,70</t>
  </si>
  <si>
    <t>129,62</t>
  </si>
  <si>
    <t>CUMEEIRA ARTICULADA (ABA INTERNA INFERIOR OU EXTERNA SUPERIOR) PARA TELHA ESTRUTURAL DE FIBROCIMENTO, 1 ABA, E = 6 MM (SEM AMIANTO)</t>
  </si>
  <si>
    <t>CUMEEIRA ARTICULADA (ABA SUPERIOR) PARA TELHA ONDULADA DE FIBROCIMENTO E = 4 MM, ABA *330* MM, COMPRIMENTO 500 MM (SEM AMIANTO)</t>
  </si>
  <si>
    <t>5,23</t>
  </si>
  <si>
    <t>CUMEEIRA ARTICULADA (PAR) PARA TELHA ONDULADA DE FIBROCIMENTO, E = 6 MM, ABA 350 MM, COMPRIMENTO 1100 MM (SEM AMIANTO)</t>
  </si>
  <si>
    <t>23,03</t>
  </si>
  <si>
    <t>CUMEEIRA NORMAL PARA TELHA ESTRUTURAL DE FIBROCIMENTO 1 ABA, E = 6 MM, COMPRIMENTO 608 MM (SEM AMIANTO)</t>
  </si>
  <si>
    <t>82,42</t>
  </si>
  <si>
    <t>41,67</t>
  </si>
  <si>
    <t>4,14</t>
  </si>
  <si>
    <t>CUMEEIRA PARA TELHA DE CONCRETO, PARA 2 AGUAS DE TELHADO, COR CINZA, RENDIMENTO DE *3* TELHAS/M (COLETADO CAIXA)</t>
  </si>
  <si>
    <t>7,67</t>
  </si>
  <si>
    <t>28,24</t>
  </si>
  <si>
    <t>29,23</t>
  </si>
  <si>
    <t>13,37</t>
  </si>
  <si>
    <t>15,68</t>
  </si>
  <si>
    <t>19,97</t>
  </si>
  <si>
    <t>97,07</t>
  </si>
  <si>
    <t>1,28</t>
  </si>
  <si>
    <t>1,69</t>
  </si>
  <si>
    <t>2,77</t>
  </si>
  <si>
    <t>4,53</t>
  </si>
  <si>
    <t>15,15</t>
  </si>
  <si>
    <t>22,50</t>
  </si>
  <si>
    <t>39,33</t>
  </si>
  <si>
    <t>128,67</t>
  </si>
  <si>
    <t>1,70</t>
  </si>
  <si>
    <t>26,68</t>
  </si>
  <si>
    <t>37,93</t>
  </si>
  <si>
    <t>54,51</t>
  </si>
  <si>
    <t>CURVA DE PVC, 45 GRAUS, SERIE R, DN 100 MM, PARA ESGOTO PREDIAL</t>
  </si>
  <si>
    <t>15,51</t>
  </si>
  <si>
    <t>CURVA DE PVC, 90 GRAUS, SERIE R, DN 100 MM, PARA ESGOTO PREDIAL</t>
  </si>
  <si>
    <t>35,17</t>
  </si>
  <si>
    <t>CURVA DE PVC, 90 GRAUS, SERIE R, DN 50 MM, PARA ESGOTO PREDIAL</t>
  </si>
  <si>
    <t>16,60</t>
  </si>
  <si>
    <t>CURVA DE PVC, 90 GRAUS, SERIE R, DN 75 MM, PARA ESGOTO PREDIAL</t>
  </si>
  <si>
    <t>24,27</t>
  </si>
  <si>
    <t>11,51</t>
  </si>
  <si>
    <t>25,60</t>
  </si>
  <si>
    <t>8,01</t>
  </si>
  <si>
    <t>4,92</t>
  </si>
  <si>
    <t>13,19</t>
  </si>
  <si>
    <t>21,96</t>
  </si>
  <si>
    <t>80,97</t>
  </si>
  <si>
    <t>31,87</t>
  </si>
  <si>
    <t>116,27</t>
  </si>
  <si>
    <t>4,85</t>
  </si>
  <si>
    <t>8,16</t>
  </si>
  <si>
    <t>5,99</t>
  </si>
  <si>
    <t>11,72</t>
  </si>
  <si>
    <t>13,48</t>
  </si>
  <si>
    <t>50,64</t>
  </si>
  <si>
    <t>374,21</t>
  </si>
  <si>
    <t>582,86</t>
  </si>
  <si>
    <t>27,34</t>
  </si>
  <si>
    <t>28,37</t>
  </si>
  <si>
    <t>6,61</t>
  </si>
  <si>
    <t>19,46</t>
  </si>
  <si>
    <t>100,81</t>
  </si>
  <si>
    <t>21,43</t>
  </si>
  <si>
    <t>41,44</t>
  </si>
  <si>
    <t>99,83</t>
  </si>
  <si>
    <t>21,79</t>
  </si>
  <si>
    <t>53,78</t>
  </si>
  <si>
    <t>121,83</t>
  </si>
  <si>
    <t>27,31</t>
  </si>
  <si>
    <t>64,48</t>
  </si>
  <si>
    <t>19,01</t>
  </si>
  <si>
    <t>14,37</t>
  </si>
  <si>
    <t>27,14</t>
  </si>
  <si>
    <t>257,96</t>
  </si>
  <si>
    <t>424,33</t>
  </si>
  <si>
    <t>322,64</t>
  </si>
  <si>
    <t>476,98</t>
  </si>
  <si>
    <t>CURVA PVC, SERIE R, 87.30 GRAUS, CURTA, 100 MM, PARA ESGOTO PREDIAL (PARA PE-DE-COLUNA)</t>
  </si>
  <si>
    <t>26,81</t>
  </si>
  <si>
    <t>CURVA PVC, SERIE R, 87.30 GRAUS, CURTA, 150 MM, PARA ESGOTO PREDIAL (PARA PE-DE-COLUNA)</t>
  </si>
  <si>
    <t>90,39</t>
  </si>
  <si>
    <t>CURVA PVC, SERIE R, 87.30 GRAUS, CURTA, 75 MM, PARA ESGOTO PREDIAL (PARA PE-DE-COLUNA)</t>
  </si>
  <si>
    <t>16,21</t>
  </si>
  <si>
    <t>2,32</t>
  </si>
  <si>
    <t>199,84</t>
  </si>
  <si>
    <t>5,71</t>
  </si>
  <si>
    <t>9,08</t>
  </si>
  <si>
    <t>19,17</t>
  </si>
  <si>
    <t>28,09</t>
  </si>
  <si>
    <t>42,73</t>
  </si>
  <si>
    <t>75,27</t>
  </si>
  <si>
    <t>101,81</t>
  </si>
  <si>
    <t>4,38</t>
  </si>
  <si>
    <t>11,83</t>
  </si>
  <si>
    <t>3,23</t>
  </si>
  <si>
    <t>7,17</t>
  </si>
  <si>
    <t>11,50</t>
  </si>
  <si>
    <t>30,31</t>
  </si>
  <si>
    <t>48,39</t>
  </si>
  <si>
    <t>71,88</t>
  </si>
  <si>
    <t>170,84</t>
  </si>
  <si>
    <t>41,48</t>
  </si>
  <si>
    <t>30,18</t>
  </si>
  <si>
    <t>9,02</t>
  </si>
  <si>
    <t>24,55</t>
  </si>
  <si>
    <t>100,41</t>
  </si>
  <si>
    <t>13,03</t>
  </si>
  <si>
    <t>146,04</t>
  </si>
  <si>
    <t>301,07</t>
  </si>
  <si>
    <t>31,83</t>
  </si>
  <si>
    <t>25,17</t>
  </si>
  <si>
    <t>7,50</t>
  </si>
  <si>
    <t>16,40</t>
  </si>
  <si>
    <t>89,88</t>
  </si>
  <si>
    <t>49,85</t>
  </si>
  <si>
    <t>10,78</t>
  </si>
  <si>
    <t>125,86</t>
  </si>
  <si>
    <t>55,15</t>
  </si>
  <si>
    <t>37,76</t>
  </si>
  <si>
    <t>24,70</t>
  </si>
  <si>
    <t>156,66</t>
  </si>
  <si>
    <t>78,41</t>
  </si>
  <si>
    <t>17,40</t>
  </si>
  <si>
    <t>406,62</t>
  </si>
  <si>
    <t>13,57</t>
  </si>
  <si>
    <t>18,75</t>
  </si>
  <si>
    <t>22,37</t>
  </si>
  <si>
    <t>4,46</t>
  </si>
  <si>
    <t>16,50</t>
  </si>
  <si>
    <t>39,81</t>
  </si>
  <si>
    <t>31,91</t>
  </si>
  <si>
    <t>7,92</t>
  </si>
  <si>
    <t>18,97</t>
  </si>
  <si>
    <t>115,07</t>
  </si>
  <si>
    <t>66,31</t>
  </si>
  <si>
    <t>12,57</t>
  </si>
  <si>
    <t>155,33</t>
  </si>
  <si>
    <t>313,86</t>
  </si>
  <si>
    <t>37,33</t>
  </si>
  <si>
    <t>30,66</t>
  </si>
  <si>
    <t>7,75</t>
  </si>
  <si>
    <t>17,79</t>
  </si>
  <si>
    <t>105,13</t>
  </si>
  <si>
    <t>62,57</t>
  </si>
  <si>
    <t>150,36</t>
  </si>
  <si>
    <t>301,44</t>
  </si>
  <si>
    <t>45,21</t>
  </si>
  <si>
    <t>34,68</t>
  </si>
  <si>
    <t>8,28</t>
  </si>
  <si>
    <t>18,66</t>
  </si>
  <si>
    <t>143,35</t>
  </si>
  <si>
    <t>64,14</t>
  </si>
  <si>
    <t>11,47</t>
  </si>
  <si>
    <t>186,70</t>
  </si>
  <si>
    <t>356,43</t>
  </si>
  <si>
    <t>891,59</t>
  </si>
  <si>
    <t>168,29</t>
  </si>
  <si>
    <t>85,69</t>
  </si>
  <si>
    <t>354,44</t>
  </si>
  <si>
    <t>14,74</t>
  </si>
  <si>
    <t>24,78</t>
  </si>
  <si>
    <t>2,53</t>
  </si>
  <si>
    <t>1,83</t>
  </si>
  <si>
    <t>4,05</t>
  </si>
  <si>
    <t>1,93</t>
  </si>
  <si>
    <t>2,96</t>
  </si>
  <si>
    <t>6,57</t>
  </si>
  <si>
    <t>1,95</t>
  </si>
  <si>
    <t>16,80</t>
  </si>
  <si>
    <t>33,76</t>
  </si>
  <si>
    <t>4,52</t>
  </si>
  <si>
    <t>6,14</t>
  </si>
  <si>
    <t>17,06</t>
  </si>
  <si>
    <t>25,04</t>
  </si>
  <si>
    <t>63,41</t>
  </si>
  <si>
    <t>83,25</t>
  </si>
  <si>
    <t>DENTE PARA FRESADORA</t>
  </si>
  <si>
    <t>39,36</t>
  </si>
  <si>
    <t>11,60</t>
  </si>
  <si>
    <t>17,16</t>
  </si>
  <si>
    <t>14,50</t>
  </si>
  <si>
    <t>2.572,08</t>
  </si>
  <si>
    <t>19,23</t>
  </si>
  <si>
    <t>3.409,91</t>
  </si>
  <si>
    <t>15,36</t>
  </si>
  <si>
    <t>2.725,65</t>
  </si>
  <si>
    <t>2.724,89</t>
  </si>
  <si>
    <t>11,98</t>
  </si>
  <si>
    <t>4,83</t>
  </si>
  <si>
    <t>DETERGENTE AMONIACO (AMONIA DILUIDA)</t>
  </si>
  <si>
    <t>3,37</t>
  </si>
  <si>
    <t>35,34</t>
  </si>
  <si>
    <t>DISCO DE BORRACHA PARA LIXADEIRA RIGIDO 7 " COM ARRUELA CENTRAL</t>
  </si>
  <si>
    <t>43,44</t>
  </si>
  <si>
    <t>DISCO DE CORTE DIAMANTADO SEGMENTADO DIAMETRO DE 180 MM PARA ESMERILHADEIRA 7 "</t>
  </si>
  <si>
    <t>138,06</t>
  </si>
  <si>
    <t>33,48</t>
  </si>
  <si>
    <t>792,66</t>
  </si>
  <si>
    <t>DISCO DE CORTE PARA METAL COM DUAS TELAS 12 X 1/8 X 3/4 " (300 X 3,2 X 19,05 MM)</t>
  </si>
  <si>
    <t>35,28</t>
  </si>
  <si>
    <t>DISCO DE DESBASTE PARA METAL FERROSO EM GERAL, COM TRES TELAS,  9 X 1/4 X 7/8 " (228,6 X 6,4 X 22,2 MM)</t>
  </si>
  <si>
    <t>33,32</t>
  </si>
  <si>
    <t>DISCO DE LIXA PARA METAL, DIAMETRO = 180 MM, GRAO 120</t>
  </si>
  <si>
    <t>8,68</t>
  </si>
  <si>
    <t>1.309,92</t>
  </si>
  <si>
    <t>1.030,45</t>
  </si>
  <si>
    <t>1.595,47</t>
  </si>
  <si>
    <t>3.727,53</t>
  </si>
  <si>
    <t>303,17</t>
  </si>
  <si>
    <t>343,94</t>
  </si>
  <si>
    <t>482,68</t>
  </si>
  <si>
    <t>808,31</t>
  </si>
  <si>
    <t>706,99</t>
  </si>
  <si>
    <t>1.310,06</t>
  </si>
  <si>
    <t>1.110,33</t>
  </si>
  <si>
    <t>1.828,70</t>
  </si>
  <si>
    <t>3.909,43</t>
  </si>
  <si>
    <t>45,36</t>
  </si>
  <si>
    <t>44,67</t>
  </si>
  <si>
    <t>7,91</t>
  </si>
  <si>
    <t>55,58</t>
  </si>
  <si>
    <t>66,38</t>
  </si>
  <si>
    <t>55,16</t>
  </si>
  <si>
    <t>84,62</t>
  </si>
  <si>
    <t>26,94</t>
  </si>
  <si>
    <t>10,25</t>
  </si>
  <si>
    <t>17,19</t>
  </si>
  <si>
    <t>68,80</t>
  </si>
  <si>
    <t>96,94</t>
  </si>
  <si>
    <t>59,22</t>
  </si>
  <si>
    <t>66,62</t>
  </si>
  <si>
    <t>85,22</t>
  </si>
  <si>
    <t>151,47</t>
  </si>
  <si>
    <t>61,70</t>
  </si>
  <si>
    <t>75,81</t>
  </si>
  <si>
    <t>91,11</t>
  </si>
  <si>
    <t>158,30</t>
  </si>
  <si>
    <t>102,26</t>
  </si>
  <si>
    <t>109,02</t>
  </si>
  <si>
    <t>123,69</t>
  </si>
  <si>
    <t>232,84</t>
  </si>
  <si>
    <t>114,08</t>
  </si>
  <si>
    <t>117,61</t>
  </si>
  <si>
    <t>138,58</t>
  </si>
  <si>
    <t>285,95</t>
  </si>
  <si>
    <t>242,70</t>
  </si>
  <si>
    <t>121,86</t>
  </si>
  <si>
    <t>124,03</t>
  </si>
  <si>
    <t>132,63</t>
  </si>
  <si>
    <t>226,16</t>
  </si>
  <si>
    <t>137,98</t>
  </si>
  <si>
    <t>150,50</t>
  </si>
  <si>
    <t>151,40</t>
  </si>
  <si>
    <t>253,36</t>
  </si>
  <si>
    <t>280,58</t>
  </si>
  <si>
    <t>138,84</t>
  </si>
  <si>
    <t>138,94</t>
  </si>
  <si>
    <t>282,65</t>
  </si>
  <si>
    <t>454,53</t>
  </si>
  <si>
    <t>172,39</t>
  </si>
  <si>
    <t>202,00</t>
  </si>
  <si>
    <t>194,68</t>
  </si>
  <si>
    <t>451,00</t>
  </si>
  <si>
    <t>249.588,52</t>
  </si>
  <si>
    <t>57.408,12</t>
  </si>
  <si>
    <t>32,66</t>
  </si>
  <si>
    <t>28,81</t>
  </si>
  <si>
    <t>44,61</t>
  </si>
  <si>
    <t>35,89</t>
  </si>
  <si>
    <t>111,78</t>
  </si>
  <si>
    <t>121,14</t>
  </si>
  <si>
    <t>122,88</t>
  </si>
  <si>
    <t>120,21</t>
  </si>
  <si>
    <t>141,15</t>
  </si>
  <si>
    <t>150,63</t>
  </si>
  <si>
    <t>DIVISORIA (N2) PAINEL/VIDRO - PAINEL C/ MSO/COMEIA E=35MM - MONTANTE/RODAPE DUPLO ACO GALV PINTADO - COLOCADA</t>
  </si>
  <si>
    <t>104,95</t>
  </si>
  <si>
    <t>DIVISORIA (N2) PAINEL/VIDRO - PAINEL C/ MSO/COMEIA E=35MM - PERFIS SIMPLES ACO GALV PINTADO - COLOCADA</t>
  </si>
  <si>
    <t>100,97</t>
  </si>
  <si>
    <t>DIVISORIA (N2) PAINEL/VIDRO - PAINEL MSO/COMEIA E=35MM - MONTANTE/RODAPE DUPLO ALUMINIO ANOD NAT - COLOCADA</t>
  </si>
  <si>
    <t>117,52</t>
  </si>
  <si>
    <t>DIVISORIA (N2) PAINEL/VIDRO - PAINEL MSO/COMEIA E=35MM - PERFIS SIMPLES ALUMINIO ANOD NAT - COLOCADA</t>
  </si>
  <si>
    <t>98,31</t>
  </si>
  <si>
    <t>DIVISORIA (N2) PAINEL/VIDRO - PAINEL VERMICULITA E=35MM - PERFIS SIMPLES ALUMINIO ANOD NATURAL - COLOCADA</t>
  </si>
  <si>
    <t>263,05</t>
  </si>
  <si>
    <t>DIVISORIA (N3) PAINEL/VIDRO/PAINEL MSO/COMEIA E=35MM - MONTANTE/RODAPE DUPLO ACO GALV PINTADO - COLOCADA</t>
  </si>
  <si>
    <t>116,38</t>
  </si>
  <si>
    <t>DIVISORIA (N3) PAINEL/VIDRO/PAINEL MSO/COMEIA E=35MM - MONTANTE/RODAPE DUPLO ALUMINIO ANOD NAT - COLOCADA</t>
  </si>
  <si>
    <t>112,39</t>
  </si>
  <si>
    <t>DIVISORIA (N3) PAINEL/VIDRO/PAINEL MSO/COMEIA E=35MM - PERFIS SIMPLES ACO GALV PINTADO - COLOCADA</t>
  </si>
  <si>
    <t>DIVISORIA (N3) PAINEL/VIDRO/PAINEL MSO/COMEIA E=35MM - PERFIS SIMPLES ALUMINIO ANOD NAT - COLOCADA</t>
  </si>
  <si>
    <t>95,65</t>
  </si>
  <si>
    <t>DIVISORIA (N3) PAINEL/VIDRO/PAINEL VERMICULITA E=35MM - MONTANTE/RODAPE DUPLO ALUMINIO ANOD NATURAL - COLOCADA</t>
  </si>
  <si>
    <t>233,82</t>
  </si>
  <si>
    <t>DIVISORIA (N3) PAINEL/VIDRO/PAINEL VERMICULITA E=35MM - MONTANTE/RODAPE PERFIL DUPLO ACO GALV PINTADO - COLOCADA</t>
  </si>
  <si>
    <t>225,85</t>
  </si>
  <si>
    <t>DIVISORIA CEGA (N1) - PAINEL MSO/COMEIA E=35MM - MONTANTE/RODAPE DUPLO   ACO GALV PINTADO - COLOCADA</t>
  </si>
  <si>
    <t>99,64</t>
  </si>
  <si>
    <t>DIVISORIA CEGA (N1) - PAINEL MSO/COMEIA E=35MM - MONTANTE/RODAPE DUPLO ALUMINIO ANOD NAT - COLOCADA</t>
  </si>
  <si>
    <t>106,28</t>
  </si>
  <si>
    <t>DIVISORIA CEGA (N1) - PAINEL MSO/COMEIA E=35MM - PERFIS SIMPLES ACO GALV PINTADO   - COLOCADA</t>
  </si>
  <si>
    <t>85,02</t>
  </si>
  <si>
    <t>DIVISORIA CEGA (N1) - PAINEL MSO/COMEIA E=35MM - PERFIS SIMPLES ALUMINIO ANOD NAT - COLOCADA</t>
  </si>
  <si>
    <t>DIVISORIA CEGA (N1) - PAINEL VERMICULITA E=35MM - MONTANTE/RODAPE PERFIS SIMPLES ACO GALV PINTADO - COLOCADA</t>
  </si>
  <si>
    <t>207,25</t>
  </si>
  <si>
    <t>DIVISORIA CEGA (N1) - PAINEL VERMICULITA E=35MM - PERFIS SIMPLES ALUMINIO ANOD NATURAL - COLOCADA</t>
  </si>
  <si>
    <t>252,42</t>
  </si>
  <si>
    <t>DIVISORIA EM GRANITO, COM DUAS FACES POLIDAS, TIPO ANDORINHA/ QUARTZ/ CASTELO/ CORUMBA OU OUTROS EQUIVALENTES DA REGIAO, E=  *3,0* CM</t>
  </si>
  <si>
    <t>468,42</t>
  </si>
  <si>
    <t>458,37</t>
  </si>
  <si>
    <t>153,04</t>
  </si>
  <si>
    <t>106.583,29</t>
  </si>
  <si>
    <t>17,95</t>
  </si>
  <si>
    <t>6,08</t>
  </si>
  <si>
    <t>10,44</t>
  </si>
  <si>
    <t>20,64</t>
  </si>
  <si>
    <t>55,35</t>
  </si>
  <si>
    <t>447,46</t>
  </si>
  <si>
    <t>1.359,69</t>
  </si>
  <si>
    <t>88,51</t>
  </si>
  <si>
    <t>DUCHA METALICA DE PAREDE, ARTICULAVEL, COM BRACO/CANO, SEM DESVIADOR</t>
  </si>
  <si>
    <t>184,30</t>
  </si>
  <si>
    <t>DUCHA METALICA DE PAREDE, ARTICULAVEL, COM DESVIADOR E DUCHA MANUAL</t>
  </si>
  <si>
    <t>414,46</t>
  </si>
  <si>
    <t>71.285,03</t>
  </si>
  <si>
    <t>ELEMENTO VAZADO CERAMICO 25 X 18 X 7 CM</t>
  </si>
  <si>
    <t>ELEMENTO VAZADO CERAMICO 7 X 20 X 20 CM</t>
  </si>
  <si>
    <t>2,84</t>
  </si>
  <si>
    <t>ELEMENTO VAZADO CERAMICO 9 X 20 X 20 CM</t>
  </si>
  <si>
    <t>3,96</t>
  </si>
  <si>
    <t>2,12</t>
  </si>
  <si>
    <t>4,24</t>
  </si>
  <si>
    <t>6,74</t>
  </si>
  <si>
    <t>11,76</t>
  </si>
  <si>
    <t>21,87</t>
  </si>
  <si>
    <t>17,12</t>
  </si>
  <si>
    <t>15,66</t>
  </si>
  <si>
    <t>5,48</t>
  </si>
  <si>
    <t>13,23</t>
  </si>
  <si>
    <t>2.344,70</t>
  </si>
  <si>
    <t>14,43</t>
  </si>
  <si>
    <t>12,70</t>
  </si>
  <si>
    <t>13,77</t>
  </si>
  <si>
    <t>3,81</t>
  </si>
  <si>
    <t>1,96</t>
  </si>
  <si>
    <t>16,68</t>
  </si>
  <si>
    <t>2,44</t>
  </si>
  <si>
    <t>26,29</t>
  </si>
  <si>
    <t>1,42</t>
  </si>
  <si>
    <t>3,98</t>
  </si>
  <si>
    <t>5,40</t>
  </si>
  <si>
    <t>2,09</t>
  </si>
  <si>
    <t>10,26</t>
  </si>
  <si>
    <t>13,46</t>
  </si>
  <si>
    <t>26,14</t>
  </si>
  <si>
    <t>34,81</t>
  </si>
  <si>
    <t>54,26</t>
  </si>
  <si>
    <t>21,92</t>
  </si>
  <si>
    <t>18,62</t>
  </si>
  <si>
    <t>6,53</t>
  </si>
  <si>
    <t>11,61</t>
  </si>
  <si>
    <t>48,38</t>
  </si>
  <si>
    <t>29,54</t>
  </si>
  <si>
    <t>54,48</t>
  </si>
  <si>
    <t>1,44</t>
  </si>
  <si>
    <t>5,63</t>
  </si>
  <si>
    <t>10,41</t>
  </si>
  <si>
    <t>5,21</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</si>
  <si>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</si>
  <si>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</si>
  <si>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</si>
  <si>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3,16</t>
  </si>
  <si>
    <t>ELETRODUTODUTO PEAD FLEXIVEL PAREDE SIMPLES, CORRUGACAO HELICOIDAL, COR PRETA, SEM ROSCA, DE 4",  PARA CABEAMENTO SUBTERRANEO (NBR 15715)</t>
  </si>
  <si>
    <t>10,17</t>
  </si>
  <si>
    <t>13,36</t>
  </si>
  <si>
    <t>2.370,76</t>
  </si>
  <si>
    <t>36.823,49</t>
  </si>
  <si>
    <t>173.364,31</t>
  </si>
  <si>
    <t>8,49</t>
  </si>
  <si>
    <t>EMPILHADEIRA SOBRE PNEUS COM TORRE DE TRES ESTAGIOS, 4,70M DE ELEVACAO, C/ DESLOCADOR LATERAL DOS GARFOS, MOTOR GLP 4.3L, CAPACIDADE NOMINAL DE CARGA DE 6T</t>
  </si>
  <si>
    <t>323.092,78</t>
  </si>
  <si>
    <t>EMPILHADEIRA SOBRE PNEUS COM TORRE DE TRES ESTAGIOS, 4,80M DE ELEVACAO, C/ DESLOCADOR LATERAL DOS GARFOS, MOTOR GLP 2.2L, CAPACIDADE NOMINAL DE CARGA DE 3T</t>
  </si>
  <si>
    <t>111.677,29</t>
  </si>
  <si>
    <t>EMPILHADEIRA SOBRE PNEUS COM TORRE DE TRES ESTAGIOS, 4,80M DE ELEVACAO, C/ DESLOCADOR LATERAL DOS GARFOS, MOTOR GLP 2.4L, CAPACIDADE NOMINAL DE CARGA DE 2,5T</t>
  </si>
  <si>
    <t>95.630,00</t>
  </si>
  <si>
    <t>EMPILHADEIRA SOBRE PNEUS COM TORRE DE TRES ESTAGIOS, 4,80M DE ELEVACAO, C/ DESLOCADOR LATERAL DOS GARFOS, MOTOR GLP 4.3L, CAPACIDADE NOMINAL DE CARGA DE 4T</t>
  </si>
  <si>
    <t>210.600,67</t>
  </si>
  <si>
    <t>EMPILHADEIRA SOBRE PNEUS COM TORRE DE TRES ESTAGIOS, 4,80M DE ELEVACAO, C/ DESLOCADOR LATERAL DOS GARFOS, MOTOR GLP 4.3L, CAPACIDADE NOMINAL DE CARGA DE 5T</t>
  </si>
  <si>
    <t>220.290,53</t>
  </si>
  <si>
    <t>8,13</t>
  </si>
  <si>
    <t>2.674,70</t>
  </si>
  <si>
    <t>EMULSAO ASFALTICA CATIONICA RR-1C PARA USO EM PAVIMENTACAO ASFALTICA (COLETADO CAIXA NA ANP ACRESCIDO DE ICMS)</t>
  </si>
  <si>
    <t>2,01</t>
  </si>
  <si>
    <t>15,19</t>
  </si>
  <si>
    <t>ENCANADOR OU BOMBEIRO HIDRAULICO</t>
  </si>
  <si>
    <t>17,13</t>
  </si>
  <si>
    <t>3.036,04</t>
  </si>
  <si>
    <t xml:space="preserve">KW/H  </t>
  </si>
  <si>
    <t>34,25</t>
  </si>
  <si>
    <t>37,49</t>
  </si>
  <si>
    <t>6,02</t>
  </si>
  <si>
    <t>77,39</t>
  </si>
  <si>
    <t>13.712,75</t>
  </si>
  <si>
    <t>88,09</t>
  </si>
  <si>
    <t>15.607,93</t>
  </si>
  <si>
    <t>120,41</t>
  </si>
  <si>
    <t>21.335,63</t>
  </si>
  <si>
    <t>13.912,79</t>
  </si>
  <si>
    <t>88,58</t>
  </si>
  <si>
    <t>15.696,38</t>
  </si>
  <si>
    <t>121,40</t>
  </si>
  <si>
    <t>21.510,41</t>
  </si>
  <si>
    <t>73,80</t>
  </si>
  <si>
    <t>13.079,74</t>
  </si>
  <si>
    <t>73,09</t>
  </si>
  <si>
    <t>12.950,92</t>
  </si>
  <si>
    <t>28,71</t>
  </si>
  <si>
    <t>0,61</t>
  </si>
  <si>
    <t>114,12</t>
  </si>
  <si>
    <t>1,08</t>
  </si>
  <si>
    <t>203,86</t>
  </si>
  <si>
    <t>0,93</t>
  </si>
  <si>
    <t>175,10</t>
  </si>
  <si>
    <t>156,65</t>
  </si>
  <si>
    <t>0,95</t>
  </si>
  <si>
    <t>179,44</t>
  </si>
  <si>
    <t>0,57</t>
  </si>
  <si>
    <t>108,24</t>
  </si>
  <si>
    <t>0,66</t>
  </si>
  <si>
    <t>125,38</t>
  </si>
  <si>
    <t>0,96</t>
  </si>
  <si>
    <t>181,88</t>
  </si>
  <si>
    <t>1,46</t>
  </si>
  <si>
    <t>275,92</t>
  </si>
  <si>
    <t>192,76</t>
  </si>
  <si>
    <t>255,78</t>
  </si>
  <si>
    <t>102,76</t>
  </si>
  <si>
    <t>188.694,18</t>
  </si>
  <si>
    <t>1.079.521,87</t>
  </si>
  <si>
    <t>1.606.921,87</t>
  </si>
  <si>
    <t>215,78</t>
  </si>
  <si>
    <t>611,11</t>
  </si>
  <si>
    <t>486.599,95</t>
  </si>
  <si>
    <t>440.937,50</t>
  </si>
  <si>
    <t>461.687,50</t>
  </si>
  <si>
    <t>395.961,33</t>
  </si>
  <si>
    <t>473.100,00</t>
  </si>
  <si>
    <t>363.125,00</t>
  </si>
  <si>
    <t>433.156,25</t>
  </si>
  <si>
    <t>415.000,00</t>
  </si>
  <si>
    <t>468.443,70</t>
  </si>
  <si>
    <t>ESCOVA CIRCULAR EM ACO LATONADO, 6 X 1 " (DIAMETRO X ESPESSURA), FURO DE 1 1/4 ", FIO ONDULADO *0,30* MM</t>
  </si>
  <si>
    <t>80,21</t>
  </si>
  <si>
    <t>9,84</t>
  </si>
  <si>
    <t>140,33</t>
  </si>
  <si>
    <t>170,71</t>
  </si>
  <si>
    <t>42,83</t>
  </si>
  <si>
    <t>43,23</t>
  </si>
  <si>
    <t>46,55</t>
  </si>
  <si>
    <t>70,56</t>
  </si>
  <si>
    <t>883,00</t>
  </si>
  <si>
    <t>0,22</t>
  </si>
  <si>
    <t>1,71</t>
  </si>
  <si>
    <t>74.000,00</t>
  </si>
  <si>
    <t>157.088,52</t>
  </si>
  <si>
    <t>1,50</t>
  </si>
  <si>
    <t>1,55</t>
  </si>
  <si>
    <t>319,15</t>
  </si>
  <si>
    <t>12,54</t>
  </si>
  <si>
    <t>31,76</t>
  </si>
  <si>
    <t>18,42</t>
  </si>
  <si>
    <t>12,04</t>
  </si>
  <si>
    <t>3.448,97</t>
  </si>
  <si>
    <t>348,00</t>
  </si>
  <si>
    <t>631,21</t>
  </si>
  <si>
    <t>864,50</t>
  </si>
  <si>
    <t>138,23</t>
  </si>
  <si>
    <t>201,67</t>
  </si>
  <si>
    <t>42,50</t>
  </si>
  <si>
    <t>57,79</t>
  </si>
  <si>
    <t>148,11</t>
  </si>
  <si>
    <t>17,29</t>
  </si>
  <si>
    <t>19,09</t>
  </si>
  <si>
    <t>ESTUCADOR</t>
  </si>
  <si>
    <t>13,41</t>
  </si>
  <si>
    <t>ESTUCADOR (MENSALISTA)</t>
  </si>
  <si>
    <t>2.377,97</t>
  </si>
  <si>
    <t>3,26</t>
  </si>
  <si>
    <t>65,94</t>
  </si>
  <si>
    <t>31,92</t>
  </si>
  <si>
    <t>39,46</t>
  </si>
  <si>
    <t>135,18</t>
  </si>
  <si>
    <t>427,84</t>
  </si>
  <si>
    <t>463,50</t>
  </si>
  <si>
    <t>213,92</t>
  </si>
  <si>
    <t>130,73</t>
  </si>
  <si>
    <t>154,50</t>
  </si>
  <si>
    <t>184,21</t>
  </si>
  <si>
    <t>146,83</t>
  </si>
  <si>
    <t>29,35</t>
  </si>
  <si>
    <t>92,70</t>
  </si>
  <si>
    <t>120,71</t>
  </si>
  <si>
    <t>30,41</t>
  </si>
  <si>
    <t>76,28</t>
  </si>
  <si>
    <t>6,44</t>
  </si>
  <si>
    <t>10,34</t>
  </si>
  <si>
    <t>3,41</t>
  </si>
  <si>
    <t>3,90</t>
  </si>
  <si>
    <t>FAIXA / FILETE / LISTELO EM CERAMICA, DECORADA, *8 X 30* CM (L X C)</t>
  </si>
  <si>
    <t>238,73</t>
  </si>
  <si>
    <t>FAIXA / FILETE / LISTELO EM CERAMICA, LISO OU CORDAO, BRANCO, *2 X 30* CM (L X C)</t>
  </si>
  <si>
    <t>FECHADURA AUXILIAR SEGURANCA, DE EMBUTIR, REFORCADA, MAQUINA DE 40 A 55 MM, COM CILINDRO, CROMADA, PARA PORTA EXTERNA - COMPLETA</t>
  </si>
  <si>
    <t>49,61</t>
  </si>
  <si>
    <t>FECHADURA C/ CILINDRO LATAO CROMADO P/ PORTA VIDRO TP AROUCA 2171-L OU EQUIV</t>
  </si>
  <si>
    <t>51,78</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</si>
  <si>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</si>
  <si>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</si>
  <si>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32,09</t>
  </si>
  <si>
    <t>FECHADURA DE EMBUTIR PARA PORTA DE BANHEIRO, TIPO TRANQUETA, MAQUINA 40 MM, MACANETAS ALAVANCA, ESPELHO EM METAL CROMADO - NIVEL SEGURANCA MEDIO - COMPLETA</t>
  </si>
  <si>
    <t>29,43</t>
  </si>
  <si>
    <t>FECHADURA DE EMBUTIR PARA PORTA DE BANHEIRO, TIPO TRANQUETA, MAQUINA 55 MM, MACANETAS ALAVANCA E ROSETAS REDONDAS EM METAL CROMADO - NIVEL SEGURANCA MEDIO - COMPLETA</t>
  </si>
  <si>
    <t>51,33</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</si>
  <si>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</si>
  <si>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</si>
  <si>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64,91</t>
  </si>
  <si>
    <t>FECHADURA DE EMBUTIR PARA PORTA EXTERNA, MAQUINA 40 MM, COM CILINDRO, MACANETA ALAVANCA E ROSETA REDONDA EM METAL CROMADO - NIVEL DE SEGURANCA MEDIO - COMPLETA</t>
  </si>
  <si>
    <t>40,64</t>
  </si>
  <si>
    <t>FECHADURA DE EMBUTIR PARA PORTA EXTERNA, MAQUINA 40 MM, SEM MACANETA, SEM ESPELHO (SOMENTE MAQUINA) - NIVEL DE SEGURANCA MEDIO</t>
  </si>
  <si>
    <t>23,63</t>
  </si>
  <si>
    <t>FECHADURA DE EMBUTIR PARA PORTA EXTERNA, MAQUINA 55 MM, COM CILINDRO, MACANETA ALAVANCA E ROSETA REDONDA EM METAL CROMADO - NIVEL DE SEGURANCA MEDIO - COMPLETA</t>
  </si>
  <si>
    <t>58,81</t>
  </si>
  <si>
    <t>FECHADURA DE EMBUTIR PARA PORTA EXTERNA, MAQUINA 55 MM, SEM ESPELHO, SEM MACANETA (SOMENTE MAQUINA) - NIVEL DE SEGURANCA MEDIO</t>
  </si>
  <si>
    <t>41,45</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</si>
  <si>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</si>
  <si>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</si>
  <si>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</si>
  <si>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</si>
  <si>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28,62</t>
  </si>
  <si>
    <t>FECHADURA DE SOBREPOR PARA PORTAO, COM CHAVE TETRA, CAIXA *100* MM, TRINCO LATERAL, EM LATAO OU ACO CROMADO, PINTADO - COMPLETA</t>
  </si>
  <si>
    <t>FECHADURA DE SOBREPOR, CROMADA, COM CILINDRO REDONDO, PARA ARMARIO E GAVETA DE MADEIRA, COM PORTA DE APROXIMADAMENTE 20 MM</t>
  </si>
  <si>
    <t>8,76</t>
  </si>
  <si>
    <t>FECHADURA TRADICIONAL DE EMBUTIR, CROMADA, COM CILINDRO, PARA GAVETAS E MOVEIS DE MADEIRA - COM ABINHAS LATERAIS CURVAS, CHAVES COM PROTECAO PLASTICA</t>
  </si>
  <si>
    <t>10,46</t>
  </si>
  <si>
    <t>60,35</t>
  </si>
  <si>
    <t>FECHO / TRINCO / FERROLHO FIO REDONDO, DE SOBREPOR, 12", EM ACO GALVANIZADO / ZINCADO</t>
  </si>
  <si>
    <t>FECHO / TRINCO / FERROLHO FIO REDONDO, DE SOBREPOR, 2", EM ACO GALVANIZADO / ZINCADO</t>
  </si>
  <si>
    <t>FECHO / TRINCO / FERROLHO FIO REDONDO, DE SOBREPOR, 4", EM ACO GALVANIZADO / ZINCADO</t>
  </si>
  <si>
    <t>2,79</t>
  </si>
  <si>
    <t>FECHO / TRINCO / FERROLHO FIO REDONDO, DE SOBREPOR, 5", EM ACO GALVANIZADO / ZINCADO</t>
  </si>
  <si>
    <t>FECHO / TRINCO / FERROLHO FIO REDONDO, DE SOBREPOR, 6", EM ACO GALVANIZADO / ZINCADO</t>
  </si>
  <si>
    <t>6,83</t>
  </si>
  <si>
    <t>FECHO / TRINCO / FERROLHO FIO REDONDO, DE SOBREPOR, 8", EM ACO GALVANIZADO / ZINCADO</t>
  </si>
  <si>
    <t>9,58</t>
  </si>
  <si>
    <t>FECHO DE EMBUTIR, TIPO UNHA, COMANDO COM ALAVANCA, EM LATAO CROMADO, 22 CM, PARA PORTAS E JANELAS - INCLUI PARAFUSOS</t>
  </si>
  <si>
    <t>24,06</t>
  </si>
  <si>
    <t>FECHO DE EMBUTIR, TIPO UNHA, COMANDO COM ALAVANCA, EM LATAO CROMADO, 40 CM, PARA PORTAS E JANELAS - INCLUI PARAFUSOS</t>
  </si>
  <si>
    <t>37,39</t>
  </si>
  <si>
    <t>FECHO DE EMBUTIR, TIPO UNHA, COMANDO DESLIZANTE, COM TRAVA, 120 MM, EM LATAO CROMADO</t>
  </si>
  <si>
    <t>24,44</t>
  </si>
  <si>
    <t>21,41</t>
  </si>
  <si>
    <t>FELTRO EM LA DE ROCHA, 1 FACE REVESTIDA COM PAPEL ALUMINIZADO, EM ROLO, DENSIDADE = 32 KG/M3, E=*50* MM (COLETADO CAIXA)</t>
  </si>
  <si>
    <t>21,19</t>
  </si>
  <si>
    <t>7,37</t>
  </si>
  <si>
    <t>0,34</t>
  </si>
  <si>
    <t>64,51</t>
  </si>
  <si>
    <t>0,55</t>
  </si>
  <si>
    <t>103,89</t>
  </si>
  <si>
    <t>0,24</t>
  </si>
  <si>
    <t>45,78</t>
  </si>
  <si>
    <t>0,08</t>
  </si>
  <si>
    <t>14,26</t>
  </si>
  <si>
    <t>0,01</t>
  </si>
  <si>
    <t>1,45</t>
  </si>
  <si>
    <t>94,89</t>
  </si>
  <si>
    <t>1,17</t>
  </si>
  <si>
    <t>220,02</t>
  </si>
  <si>
    <t>0,38</t>
  </si>
  <si>
    <t>71,29</t>
  </si>
  <si>
    <t>0,84</t>
  </si>
  <si>
    <t>157,85</t>
  </si>
  <si>
    <t>0,05</t>
  </si>
  <si>
    <t>10,02</t>
  </si>
  <si>
    <t>FERROLHO / FECHO CHATO, DE SOBREPOR, EM FERRO ZINCADO, REFORCADO, 5", COM PORTA CADEADO, PARA PORTAO, PORTA E JANELA - INCLUI PARAFUSOS</t>
  </si>
  <si>
    <t>5,43</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</si>
  <si>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</si>
  <si>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</si>
  <si>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</si>
  <si>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FILTRO ANAEROBIO CILINDRICO CONCRETO PRE MOLDADO 1,20 X 1,50 (DIAMETROXALTURA) PARA 4 A 5 CONTRIBUINTES (NBR 13969)</t>
  </si>
  <si>
    <t>677,15</t>
  </si>
  <si>
    <t>752,47</t>
  </si>
  <si>
    <t>1.926,66</t>
  </si>
  <si>
    <t>2.633,39</t>
  </si>
  <si>
    <t>29,53</t>
  </si>
  <si>
    <t>47,50</t>
  </si>
  <si>
    <t>55,63</t>
  </si>
  <si>
    <t>56,74</t>
  </si>
  <si>
    <t>54,88</t>
  </si>
  <si>
    <t>0,89</t>
  </si>
  <si>
    <t>5,50</t>
  </si>
  <si>
    <t>2,43</t>
  </si>
  <si>
    <t>1,37</t>
  </si>
  <si>
    <t>61,58</t>
  </si>
  <si>
    <t>0,94</t>
  </si>
  <si>
    <t>8,73</t>
  </si>
  <si>
    <t>66,53</t>
  </si>
  <si>
    <t>7,61</t>
  </si>
  <si>
    <t>35,68</t>
  </si>
  <si>
    <t>1,35</t>
  </si>
  <si>
    <t>34,14</t>
  </si>
  <si>
    <t>38,59</t>
  </si>
  <si>
    <t>29,62</t>
  </si>
  <si>
    <t>103,69</t>
  </si>
  <si>
    <t>FITA PLASTICA ZEBRADA PARA DEMARCACAO DE AREAS, LARGURA = 7 CM, SEM ADESIVO (COLETADO CAIXA)</t>
  </si>
  <si>
    <t>10,19</t>
  </si>
  <si>
    <t>16,52</t>
  </si>
  <si>
    <t>1,82</t>
  </si>
  <si>
    <t>FIXADOR DE CAL (SACHE 150 ML)</t>
  </si>
  <si>
    <t>2,33</t>
  </si>
  <si>
    <t>88,11</t>
  </si>
  <si>
    <t>6,39</t>
  </si>
  <si>
    <t>7,14</t>
  </si>
  <si>
    <t>77,93</t>
  </si>
  <si>
    <t>13,38</t>
  </si>
  <si>
    <t>26,53</t>
  </si>
  <si>
    <t>21,07</t>
  </si>
  <si>
    <t>49,49</t>
  </si>
  <si>
    <t>31,49</t>
  </si>
  <si>
    <t>12,60</t>
  </si>
  <si>
    <t>66,92</t>
  </si>
  <si>
    <t>98,93</t>
  </si>
  <si>
    <t>166,22</t>
  </si>
  <si>
    <t>68,21</t>
  </si>
  <si>
    <t>73,96</t>
  </si>
  <si>
    <t>80,67</t>
  </si>
  <si>
    <t>86,52</t>
  </si>
  <si>
    <t>54,52</t>
  </si>
  <si>
    <t>82,40</t>
  </si>
  <si>
    <t>17,31</t>
  </si>
  <si>
    <t>46,77</t>
  </si>
  <si>
    <t>19,00</t>
  </si>
  <si>
    <t>13,96</t>
  </si>
  <si>
    <t>13,64</t>
  </si>
  <si>
    <t>FOSSA SEPTICA CILINDRICA TIPO "IMHOFF", COM TAMPA, PARA 50 CONTRIBUINTES</t>
  </si>
  <si>
    <t>3.189,90</t>
  </si>
  <si>
    <t>FOSSA SEPTICA CILINDRICA, TIPO "IMHOFF", COM TAMPA, PARA 100 CONTRIBUINTES</t>
  </si>
  <si>
    <t>4.689,72</t>
  </si>
  <si>
    <t>FOSSA SEPTICA CILINDRICA, TIPO "IMHOFF", COM TAMPA, PARA 150 CONTRIBUINTES</t>
  </si>
  <si>
    <t>5.031,66</t>
  </si>
  <si>
    <t>FOSSA SEPTICA CILINDRICA, TIPO "IMHOFF", COM TAMPA, PARA 200 CONTRIBUINTES</t>
  </si>
  <si>
    <t>5.612,00</t>
  </si>
  <si>
    <t>FOSSA SEPTICA CILINDRICA, TIPO "IMHOFF", COM TAMPA, PARA 30 CONTRIBUINTES</t>
  </si>
  <si>
    <t>1.808,73</t>
  </si>
  <si>
    <t>FOSSA SEPTICA CILINDRICA, TIPO "IMHOFF", COM TAMPA, PARA 75 CONTRIBUINTES</t>
  </si>
  <si>
    <t>4.247,61</t>
  </si>
  <si>
    <t>FOSSA SEPTICA CONCRETO PRE MOLDADO PARA 10 CONTRIBUINTES - *90 X 90* CM</t>
  </si>
  <si>
    <t>716,33</t>
  </si>
  <si>
    <t>FOSSA SEPTICA CONCRETO PRE MOLDADO PARA 5 CONTRIBUINTES *90 X 70* CM</t>
  </si>
  <si>
    <t>593,21</t>
  </si>
  <si>
    <t>3.065,14</t>
  </si>
  <si>
    <t>788,17</t>
  </si>
  <si>
    <t>2.425,42</t>
  </si>
  <si>
    <t>7.006,03</t>
  </si>
  <si>
    <t>4.308.859,01</t>
  </si>
  <si>
    <t>1.844.558,27</t>
  </si>
  <si>
    <t>24,03</t>
  </si>
  <si>
    <t>16,03</t>
  </si>
  <si>
    <t>1,65</t>
  </si>
  <si>
    <t>2,56</t>
  </si>
  <si>
    <t>8,94</t>
  </si>
  <si>
    <t>9,35</t>
  </si>
  <si>
    <t>9,98</t>
  </si>
  <si>
    <t>10,13</t>
  </si>
  <si>
    <t>22,31</t>
  </si>
  <si>
    <t>427,37</t>
  </si>
  <si>
    <t>1.173,69</t>
  </si>
  <si>
    <t>1.266,23</t>
  </si>
  <si>
    <t>1.392,94</t>
  </si>
  <si>
    <t>112,60</t>
  </si>
  <si>
    <t>133,63</t>
  </si>
  <si>
    <t>403,58</t>
  </si>
  <si>
    <t>536,72</t>
  </si>
  <si>
    <t>752,44</t>
  </si>
  <si>
    <t>538,15</t>
  </si>
  <si>
    <t>625,80</t>
  </si>
  <si>
    <t>774,01</t>
  </si>
  <si>
    <t>995,34</t>
  </si>
  <si>
    <t>1.097,13</t>
  </si>
  <si>
    <t>560,54</t>
  </si>
  <si>
    <t>357,87</t>
  </si>
  <si>
    <t>300,85</t>
  </si>
  <si>
    <t>376,22</t>
  </si>
  <si>
    <t>250,64</t>
  </si>
  <si>
    <t>312,53</t>
  </si>
  <si>
    <t>GANCHO L COM ROSCA, PARA FIXAR TELHA EM MADEIRA, 1/4" X 350 MM (COLETADO CAIXA)</t>
  </si>
  <si>
    <t>1,76</t>
  </si>
  <si>
    <t>7,42</t>
  </si>
  <si>
    <t>4,67</t>
  </si>
  <si>
    <t>45,43</t>
  </si>
  <si>
    <t>4,69</t>
  </si>
  <si>
    <t>5,24</t>
  </si>
  <si>
    <t>10,51</t>
  </si>
  <si>
    <t>13,16</t>
  </si>
  <si>
    <t>15,77</t>
  </si>
  <si>
    <t>5.130,91</t>
  </si>
  <si>
    <t>GESSEIRO</t>
  </si>
  <si>
    <t>GESSO EM PO PARA REVESTIMENTOS/MOLDURAS/SANCAS</t>
  </si>
  <si>
    <t>GONZO DE EMBUTIR, EM LATAO / ZAMAC, *20 X 48* MM, PARA JANELA BASCULANTE / PIVOTANTE -  INCLUI PARAFUSOS</t>
  </si>
  <si>
    <t>15,35</t>
  </si>
  <si>
    <t>15,70</t>
  </si>
  <si>
    <t>33.709,34</t>
  </si>
  <si>
    <t>26.428,13</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</si>
  <si>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</si>
  <si>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75,00</t>
  </si>
  <si>
    <t>11,29</t>
  </si>
  <si>
    <t>12,48</t>
  </si>
  <si>
    <t>35,56</t>
  </si>
  <si>
    <t>3,22</t>
  </si>
  <si>
    <t>14,58</t>
  </si>
  <si>
    <t>18,22</t>
  </si>
  <si>
    <t>7,45</t>
  </si>
  <si>
    <t>128,39</t>
  </si>
  <si>
    <t>111,57</t>
  </si>
  <si>
    <t>133,17</t>
  </si>
  <si>
    <t>GRANALHA DE ACO, ESFERICA (SHOT), PARA JATEAMENTO, PENEIRA 1,19 A 1,00 MM (SAE S390)</t>
  </si>
  <si>
    <t>150,00</t>
  </si>
  <si>
    <t>422,64</t>
  </si>
  <si>
    <t>19,59</t>
  </si>
  <si>
    <t>139,77</t>
  </si>
  <si>
    <t>193,33</t>
  </si>
  <si>
    <t>106,66</t>
  </si>
  <si>
    <t>135,55</t>
  </si>
  <si>
    <t>GRELHA PVC BRANCA QUADRADA, 150 X 150 MM</t>
  </si>
  <si>
    <t>4,35</t>
  </si>
  <si>
    <t>GRELHA PVC CROMADA REDONDA, 150 MM</t>
  </si>
  <si>
    <t>22,09</t>
  </si>
  <si>
    <t>377.809,08</t>
  </si>
  <si>
    <t>428.042,35</t>
  </si>
  <si>
    <t>795.140,35</t>
  </si>
  <si>
    <t>142.086,69</t>
  </si>
  <si>
    <t>127.009,71</t>
  </si>
  <si>
    <t>2.770,69</t>
  </si>
  <si>
    <t>91.745,37</t>
  </si>
  <si>
    <t>107.611,10</t>
  </si>
  <si>
    <t>131.064,81</t>
  </si>
  <si>
    <t>151.759,25</t>
  </si>
  <si>
    <t>81.701,66</t>
  </si>
  <si>
    <t>79.742,59</t>
  </si>
  <si>
    <t>114.592,03</t>
  </si>
  <si>
    <t>74.500,00</t>
  </si>
  <si>
    <t>GRUPO GERADOR ESTACIONARIO SILENCIADO, POTENCIA 50 KVA, MOTOR DIESEL</t>
  </si>
  <si>
    <t>62.213,44</t>
  </si>
  <si>
    <t>106.640,79</t>
  </si>
  <si>
    <t>94.947,06</t>
  </si>
  <si>
    <t>GRUPO GERADOR ESTACIONARIO, SILENCIADO, POTENCIA 180 KVA, MOTOR DIESEL</t>
  </si>
  <si>
    <t>114.144,55</t>
  </si>
  <si>
    <t>67.096,49</t>
  </si>
  <si>
    <t>GUARNICAO/ ALIZAR/ VISTA MACICA, E= *1* CM, L= *4,5* CM, EM CEDRINHO/ ANGELIM COMERCIAL/  EUCALIPTO/ CURUPIXA/ PEROBA/ CUMARU OU EQUIVALENTE DA REGIAO</t>
  </si>
  <si>
    <t>3,38</t>
  </si>
  <si>
    <t>GUARNICAO/ ALIZAR/ VISTA MACICA, E= *1* CM, L= *4,5* CM, EM PINUS/ TAUARI/ VIROLA OU EQUIVALENTE DA REGIAO</t>
  </si>
  <si>
    <t>2,59</t>
  </si>
  <si>
    <t>GUARNICAO/ALIZAR/VISTA, E = *1,3* CM, L = *5,0* CM HASTE REGULAVEL = *35* MM, EM MDF/PVC WOOD/ POLIESTIRENO OU MADEIRA LAMINADA, PRIMER BRANCO</t>
  </si>
  <si>
    <t>145,59</t>
  </si>
  <si>
    <t>GUARNICAO/ALIZAR/VISTA, E = *1,3* CM, L = *7,0* CM, EM POLIESTIRENO, BRANCO</t>
  </si>
  <si>
    <t>166,04</t>
  </si>
  <si>
    <t>GUARNICAO/ALIZAR/VISTA, E = *1,5* CM, L = *5,0* CM, EM POLIESTIRENO, BRANCO</t>
  </si>
  <si>
    <t>165,69</t>
  </si>
  <si>
    <t>GUARNICAO/MOLDURA DE ACABAMENTO PARA ESQUADRIA DE ALUMINIO ANODIZADO NATURAL, PARA 1 FACE</t>
  </si>
  <si>
    <t>2.098,59</t>
  </si>
  <si>
    <t>2.395,77</t>
  </si>
  <si>
    <t>4.171,40</t>
  </si>
  <si>
    <t>GUINDASTE HIDRAULICO AUTOPROPELIDO, COM LANCA TELESCOPICA 28,80 M, CAPACIDADE MAXIMA 30 T, POTENCIA 97 KW, TRACAO 4 X 4</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</si>
  <si>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</si>
  <si>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</si>
  <si>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</si>
  <si>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</si>
  <si>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</si>
  <si>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132.370,65</t>
  </si>
  <si>
    <t>208.493,79</t>
  </si>
  <si>
    <t>772.114,39</t>
  </si>
  <si>
    <t>52.123,44</t>
  </si>
  <si>
    <t>73.316,50</t>
  </si>
  <si>
    <t>171.377,31</t>
  </si>
  <si>
    <t>42,25</t>
  </si>
  <si>
    <t>16,67</t>
  </si>
  <si>
    <t>40,50</t>
  </si>
  <si>
    <t>10,54</t>
  </si>
  <si>
    <t>1,15</t>
  </si>
  <si>
    <t>2,21</t>
  </si>
  <si>
    <t>HEXAMETAFOSFATO DE SODIO</t>
  </si>
  <si>
    <t>0,46</t>
  </si>
  <si>
    <t>3.290,00</t>
  </si>
  <si>
    <t>2.979,99</t>
  </si>
  <si>
    <t>1.761,30</t>
  </si>
  <si>
    <t>1.854,99</t>
  </si>
  <si>
    <t>114.526,71</t>
  </si>
  <si>
    <t>121.838,18</t>
  </si>
  <si>
    <t>HIDROMETRO MULTIJATO, VAZAO MAXIMA DE 10,0 M3/H, DE 1"</t>
  </si>
  <si>
    <t>443,74</t>
  </si>
  <si>
    <t>HIDROMETRO MULTIJATO, VAZAO MAXIMA DE 20,0 M3/H, DE 1 1/2"</t>
  </si>
  <si>
    <t>737,50</t>
  </si>
  <si>
    <t>HIDROMETRO MULTIJATO, VAZAO MAXIMA DE 30,0 M3/H, DE 2"</t>
  </si>
  <si>
    <t>1.037,50</t>
  </si>
  <si>
    <t>HIDROMETRO MULTIJATO, VAZAO MAXIMA DE 7,0 M3/H, DE 1"</t>
  </si>
  <si>
    <t>324,99</t>
  </si>
  <si>
    <t>HIDROMETRO UNIJATO, VAZAO MAXIMA DE 1,5 M3/H, DE 1/2"</t>
  </si>
  <si>
    <t>85,00</t>
  </si>
  <si>
    <t>HIDROMETRO UNIJATO, VAZAO MAXIMA DE 3,0 M3/H, DE 1/2"</t>
  </si>
  <si>
    <t>91,24</t>
  </si>
  <si>
    <t>HIDROMETRO UNIJATO, VAZAO MAXIMA DE 5,0 M3/H, DE 3/4"</t>
  </si>
  <si>
    <t>112,49</t>
  </si>
  <si>
    <t>HIDROMETRO WOLTMANN, VAZAO MAXIMA DE 50,0 M3/H, DE 2"</t>
  </si>
  <si>
    <t>1.675,00</t>
  </si>
  <si>
    <t>HIDROMETRO WOLTMANN, VAZAO MAXIMA DE 80,0 M3/H, DE 3"</t>
  </si>
  <si>
    <t>2.187,49</t>
  </si>
  <si>
    <t>44,87</t>
  </si>
  <si>
    <t>23,28</t>
  </si>
  <si>
    <t>26,20</t>
  </si>
  <si>
    <t>IMPERMEABILIZADOR</t>
  </si>
  <si>
    <t>13,54</t>
  </si>
  <si>
    <t>2.401,90</t>
  </si>
  <si>
    <t>IMPERMEABILIZANTE INCOLOR PARA TRATAMENTO DE FACHADAS E TELHAS, BASE SILICONE</t>
  </si>
  <si>
    <t>22,61</t>
  </si>
  <si>
    <t>1.683,68</t>
  </si>
  <si>
    <t>12,41</t>
  </si>
  <si>
    <t>18,44</t>
  </si>
  <si>
    <t>10,76</t>
  </si>
  <si>
    <t>5,84</t>
  </si>
  <si>
    <t>18,68</t>
  </si>
  <si>
    <t>15,21</t>
  </si>
  <si>
    <t>4,60</t>
  </si>
  <si>
    <t>15,85</t>
  </si>
  <si>
    <t>14,25</t>
  </si>
  <si>
    <t>13,69</t>
  </si>
  <si>
    <t>9,45</t>
  </si>
  <si>
    <t>11,30</t>
  </si>
  <si>
    <t>1.448,89</t>
  </si>
  <si>
    <t>65,34</t>
  </si>
  <si>
    <t>344,91</t>
  </si>
  <si>
    <t>587,24</t>
  </si>
  <si>
    <t>20,00</t>
  </si>
  <si>
    <t>84,37</t>
  </si>
  <si>
    <t>4,01</t>
  </si>
  <si>
    <t>JANELA BASCULANTE EM ALUMINIO, 100 X 100 CM (A X L), ACABAMENTO ACET OU BRILHANTE, BATENTE/REQUADRO DE 3 A 14 CM, COM VIDRO, SEM GUARNICAO/ALIZAR</t>
  </si>
  <si>
    <t>231,81</t>
  </si>
  <si>
    <t>JANELA BASCULANTE EM ALUMINIO, 100 X 80 CM (A X L), ACABAMENTO ACET OU BRILHANTE, BATENTE/REQUADRO DE 3 A 14 CM, COM VIDRO, SEM GUARNICAO/ALIZAR</t>
  </si>
  <si>
    <t>186,71</t>
  </si>
  <si>
    <t>JANELA BASCULANTE EM ALUMINIO, 80 X 60 CM (A X L), ACABAMENTO ACET OU BRILHANTE, BATENTE/REQUADRO DE 3 A 14 CM, COM VIDRO, SEM GUARNICAO/ALIZAR</t>
  </si>
  <si>
    <t>172,19</t>
  </si>
  <si>
    <t>JANELA BASCULANTE EM ALUMINIO, 80 X 60 CM (A X L), BATENTE/REQUADRO DE 3 A 14 CM, COM VIDRO, SEM GUARNICAO/ALIZAR</t>
  </si>
  <si>
    <t>327,04</t>
  </si>
  <si>
    <t>201,19</t>
  </si>
  <si>
    <t>558,88</t>
  </si>
  <si>
    <t>162,60</t>
  </si>
  <si>
    <t>829,00</t>
  </si>
  <si>
    <t>473,64</t>
  </si>
  <si>
    <t>JANELA DE CORRER EM ALUMINIO, VENEZIANA, 120  X 150 CM (A X L), 3 FLS (2 VENEZIANAS E 1 VIDRO), SEM BANDEIRA, ACABAMENTO ACET OU BRILHANTE, BATENTE/REQUADRO DE 6 A 14 CM, COM VIDRO, SEM GUARNICAO/ALIZAR</t>
  </si>
  <si>
    <t>630,25</t>
  </si>
  <si>
    <t>JANELA DE CORRER EM ALUMINIO, VENEZIANA, 120 X 120 CM (A X L), 3 FLS (2 VENEZIANAS E 1 VIDRO), SEM BANDEIRA, ACABAMENTO ACET OU BRILHANTE, BATENTE/REQUADRO DE 6 A 14 CM, COM VIDRO, SEM GUARNICAO/ALIZAR</t>
  </si>
  <si>
    <t>522,67</t>
  </si>
  <si>
    <t>JANELA DE CORRER EM ALUMINIO, VENEZIANA, 120 X 150 CM (A X L), 6 FLS (4 VENEZIANAS E 2 VIDROS), SEM BANDEIRA, ACABAMENTO ACET OU BRILHANTE, BATENTE/REQUADRO DE 6 A 14 CM, COM VIDRO, SEM GUARNICAO/ALIZAR</t>
  </si>
  <si>
    <t>727,11</t>
  </si>
  <si>
    <t>JANELA DE CORRER EM ALUMINIO, VENEZIANA, 120 X 200 CM (A X L), 6 FLS (4 VENEZIANAS E 2 VIDROS), SEM BANDEIRA, ACABAMENTO ACET OU BRILHANTE,  BATENTE/REQUADRO DE 6 A 14 CM, COM VIDRO, SEM GUARNICAO/ALIZAR</t>
  </si>
  <si>
    <t>900,05</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</si>
  <si>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</si>
  <si>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</si>
  <si>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</si>
  <si>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352,27</t>
  </si>
  <si>
    <t>JANELA DE CORRER EM ALUMINIO, 100 X 150 CM (A X L), 4 FLS, SEM BANDEIRA, ACABAMENTO ACET OU BRILHANTE, BATENTE/REQUADRO DE 6 A 14 CM, COM VIDRO, SEM GUARNICAO/ALIZAR</t>
  </si>
  <si>
    <t>415,41</t>
  </si>
  <si>
    <t>291,76</t>
  </si>
  <si>
    <t>JANELA DE CORRER EM ALUMINIO, 100 X 150 CM (A X L), 4 FLS, SEM BANDEIRA, ACABAMENTO ACET OU BRILHANTE, COM VIDRO, COM GUARNICAO PARA 1 FACE</t>
  </si>
  <si>
    <t>306,83</t>
  </si>
  <si>
    <t>JANELA DE CORRER EM ALUMINIO, 100 X 200 CM, 4 FLS,  BANDEIRA COM BASCULA,  ACABAMENTO ACET OU BRILHANTE, BATENTE/REQUADRO DE 6 A 14 CM, COM VIDRO, SEM GUARNICAO/ALIZAR</t>
  </si>
  <si>
    <t>492,18</t>
  </si>
  <si>
    <t>JANELA DE CORRER EM ALUMINIO, 120 X 120 CM (A X L), 2 FLS, SEM BANDEIRA, ACABAMENTO ACET OU BRILHANTE,  BATENTE/REQUADRO DE 6 A 14 CM, COM VIDRO, SEM GUARNICAO/ALIZAR</t>
  </si>
  <si>
    <t>341,51</t>
  </si>
  <si>
    <t>JANELA DE CORRER EM ALUMINIO, 120 X 150 CM (A X L), 2 FLS, SEM BANDEIRA, ACABAMENTO ACET OU BRILHANTE, BATENTE/REQUADRO DE 6 A 14 CM, COM VIDRO, SEM GUARNICAO/ALIZAR</t>
  </si>
  <si>
    <t>385,99</t>
  </si>
  <si>
    <t>JANELA DE CORRER EM ALUMINIO, 120 X 150 CM (A X L), 4 FLS, BANDEIRA COM BASCULA,  ACABAMENTO ACET OU BRILHANTE, BATENTE/REQUADRO DE 6 A 14 CM, COM VIDRO, SEM GUARNICAO/ALIZAR</t>
  </si>
  <si>
    <t>481,41</t>
  </si>
  <si>
    <t>JANELA DE CORRER EM ALUMINIO, 120 X 200 CM (A X L), 4 FLS, BANDEIRA COM BASCULA,  ACABAMENTO ACET OU BRILHANTE, BATENTE/REQUADRO DE 6 A 14 CM, COM VIDRO, SEM GUARNICAO/ALIZAR</t>
  </si>
  <si>
    <t>542,40</t>
  </si>
  <si>
    <t>790,73</t>
  </si>
  <si>
    <t>1.002,16</t>
  </si>
  <si>
    <t>616,15</t>
  </si>
  <si>
    <t>620,87</t>
  </si>
  <si>
    <t>JANELA FIXA EM ALUMINIO, 60  X 80 CM (A X L), BATENTE/REQUADRO DE 3 A 14 CM, COM VIDRO, SEM GUARNICAO/ALIZAR</t>
  </si>
  <si>
    <t>260,08</t>
  </si>
  <si>
    <t>JANELA FIXA EM ALUMINIO, 60 X 80 CM (A X L), BATENTE/REQUADRO DE 3 A 14 CM, COM VIDRO, SEM GUARNICAO/ALIZAR</t>
  </si>
  <si>
    <t>134,88</t>
  </si>
  <si>
    <t>JANELA MAXIM AR EM ALUMINIO, 80 X 60 CM (A X L), BATENTE/REQUADRO DE 4 A 14 CM, COM VIDRO, SEM GUARNICAO/ALIZAR</t>
  </si>
  <si>
    <t>175,77</t>
  </si>
  <si>
    <t>350,84</t>
  </si>
  <si>
    <t>875,57</t>
  </si>
  <si>
    <t>354,17</t>
  </si>
  <si>
    <t>JARDINEIRO</t>
  </si>
  <si>
    <t>12,36</t>
  </si>
  <si>
    <t>2.193,68</t>
  </si>
  <si>
    <t>JOELHO COM VISITA, PVC SERIE R, 90 GRAUS, 100 X 75 MM, PARA ESGOTO PREDIAL</t>
  </si>
  <si>
    <t>33,46</t>
  </si>
  <si>
    <t>4,58</t>
  </si>
  <si>
    <t>11,06</t>
  </si>
  <si>
    <t>20,04</t>
  </si>
  <si>
    <t>70,47</t>
  </si>
  <si>
    <t>188,27</t>
  </si>
  <si>
    <t>219,63</t>
  </si>
  <si>
    <t>11,56</t>
  </si>
  <si>
    <t>69,20</t>
  </si>
  <si>
    <t>183,59</t>
  </si>
  <si>
    <t>213,33</t>
  </si>
  <si>
    <t>3,32</t>
  </si>
  <si>
    <t>11,68</t>
  </si>
  <si>
    <t>18,51</t>
  </si>
  <si>
    <t>23,65</t>
  </si>
  <si>
    <t>3,21</t>
  </si>
  <si>
    <t>110,92</t>
  </si>
  <si>
    <t>6,18</t>
  </si>
  <si>
    <t>19,20</t>
  </si>
  <si>
    <t>48,52</t>
  </si>
  <si>
    <t>34,38</t>
  </si>
  <si>
    <t>31,38</t>
  </si>
  <si>
    <t>1,60</t>
  </si>
  <si>
    <t>2,38</t>
  </si>
  <si>
    <t>8,18</t>
  </si>
  <si>
    <t>2,45</t>
  </si>
  <si>
    <t>8,78</t>
  </si>
  <si>
    <t>4,41</t>
  </si>
  <si>
    <t>9,46</t>
  </si>
  <si>
    <t>36,05</t>
  </si>
  <si>
    <t>1,92</t>
  </si>
  <si>
    <t>5,09</t>
  </si>
  <si>
    <t>1,54</t>
  </si>
  <si>
    <t>4,00</t>
  </si>
  <si>
    <t>162,94</t>
  </si>
  <si>
    <t>3,70</t>
  </si>
  <si>
    <t>17,38</t>
  </si>
  <si>
    <t>77,24</t>
  </si>
  <si>
    <t>20,33</t>
  </si>
  <si>
    <t>10,29</t>
  </si>
  <si>
    <t>17,65</t>
  </si>
  <si>
    <t>20,86</t>
  </si>
  <si>
    <t>46,84</t>
  </si>
  <si>
    <t>94,64</t>
  </si>
  <si>
    <t>12,45</t>
  </si>
  <si>
    <t>21,61</t>
  </si>
  <si>
    <t>13,45</t>
  </si>
  <si>
    <t>16,90</t>
  </si>
  <si>
    <t>29,72</t>
  </si>
  <si>
    <t>14,53</t>
  </si>
  <si>
    <t>11,97</t>
  </si>
  <si>
    <t>15,67</t>
  </si>
  <si>
    <t>19,61</t>
  </si>
  <si>
    <t>17,22</t>
  </si>
  <si>
    <t>30,54</t>
  </si>
  <si>
    <t>22,57</t>
  </si>
  <si>
    <t>38,36</t>
  </si>
  <si>
    <t>9,66</t>
  </si>
  <si>
    <t>9,76</t>
  </si>
  <si>
    <t>14,42</t>
  </si>
  <si>
    <t>15,43</t>
  </si>
  <si>
    <t>20,14</t>
  </si>
  <si>
    <t>29,94</t>
  </si>
  <si>
    <t>9,51</t>
  </si>
  <si>
    <t>JOELHO, PVC SERIE R, 45 GRAUS, DN 100 MM, PARA ESGOTO PREDIAL</t>
  </si>
  <si>
    <t>14,13</t>
  </si>
  <si>
    <t>JOELHO, PVC SERIE R, 45 GRAUS, DN 150 MM, PARA ESGOTO PREDIAL</t>
  </si>
  <si>
    <t>49,18</t>
  </si>
  <si>
    <t>JOELHO, PVC SERIE R, 45 GRAUS, DN 40 MM, PARA ESGOTO PREDIAL</t>
  </si>
  <si>
    <t>2,81</t>
  </si>
  <si>
    <t>JOELHO, PVC SERIE R, 45 GRAUS, DN 50 MM, PARA ESGOTO PREDIAL</t>
  </si>
  <si>
    <t>JOELHO, PVC SERIE R, 45 GRAUS, DN 75 MM, PARA ESGOTO PREDIAL</t>
  </si>
  <si>
    <t>10,14</t>
  </si>
  <si>
    <t>JOELHO, PVC SERIE R, 90 GRAUS, DN 100 MM, PARA ESGOTO PREDIAL</t>
  </si>
  <si>
    <t>JOELHO, PVC SERIE R, 90 GRAUS, DN 150 MM, PARA ESGOTO PREDIAL</t>
  </si>
  <si>
    <t>63,35</t>
  </si>
  <si>
    <t>JOELHO, PVC SERIE R, 90 GRAUS, DN 40 MM, PARA ESGOTO PREDIAL</t>
  </si>
  <si>
    <t>3,61</t>
  </si>
  <si>
    <t>JOELHO, PVC SERIE R, 90 GRAUS, DN 50 MM, PARA ESGOTO PREDIAL</t>
  </si>
  <si>
    <t>5,41</t>
  </si>
  <si>
    <t>JOELHO, PVC SERIE R, 90 GRAUS, DN 75 MM, PARA ESGOTO PREDIAL</t>
  </si>
  <si>
    <t>12,17</t>
  </si>
  <si>
    <t>149,01</t>
  </si>
  <si>
    <t>3,09</t>
  </si>
  <si>
    <t>4,40</t>
  </si>
  <si>
    <t>46,87</t>
  </si>
  <si>
    <t>55,60</t>
  </si>
  <si>
    <t>65,24</t>
  </si>
  <si>
    <t>13,75</t>
  </si>
  <si>
    <t>17,76</t>
  </si>
  <si>
    <t>20,87</t>
  </si>
  <si>
    <t>26,10</t>
  </si>
  <si>
    <t>JOGO DE FERRAGENS CROMADAS P/ PORTA DE VIDRO TEMPERADO, UMA FOLHA COMPOSTA: DOBRADICA SUPERIOR (101) E INFERIOR (103),TRINCO (502), FECHADURA (520),CONTRA FECHADURA (531),COM CAPUCHINHO</t>
  </si>
  <si>
    <t>362,53</t>
  </si>
  <si>
    <t>47,79</t>
  </si>
  <si>
    <t>44,90</t>
  </si>
  <si>
    <t>10,67</t>
  </si>
  <si>
    <t>17,02</t>
  </si>
  <si>
    <t>7,29</t>
  </si>
  <si>
    <t>36,24</t>
  </si>
  <si>
    <t>JUNCAO DUPLA, PVC SERIE R, DN 100 X 100 X 100 MM, PARA ESGOTO PREDIAL</t>
  </si>
  <si>
    <t>60,89</t>
  </si>
  <si>
    <t>24,14</t>
  </si>
  <si>
    <t>11,96</t>
  </si>
  <si>
    <t>13,28</t>
  </si>
  <si>
    <t>4,43</t>
  </si>
  <si>
    <t>7,32</t>
  </si>
  <si>
    <t>81,80</t>
  </si>
  <si>
    <t>JUNCAO SIMPLES, PVC SERIE R, DN 100 X 100 MM, PARA ESGOTO PREDIAL</t>
  </si>
  <si>
    <t>35,93</t>
  </si>
  <si>
    <t>JUNCAO SIMPLES, PVC SERIE R, DN 100 X 75 MM, PARA ESGOTO PREDIAL</t>
  </si>
  <si>
    <t>33,55</t>
  </si>
  <si>
    <t>JUNCAO SIMPLES, PVC SERIE R, DN 150 X 100 MM, PARA ESGOTO PREDIAL</t>
  </si>
  <si>
    <t>95,22</t>
  </si>
  <si>
    <t>JUNCAO SIMPLES, PVC SERIE R, DN 150 X 150 MM, PARA ESGOTO PREDIAL</t>
  </si>
  <si>
    <t>107,38</t>
  </si>
  <si>
    <t>JUNCAO SIMPLES, PVC SERIE R, DN 40 X 40 MM, PARA ESGOTO PREDIAL</t>
  </si>
  <si>
    <t>4,27</t>
  </si>
  <si>
    <t>JUNCAO SIMPLES, PVC SERIE R, DN 50 X 50 MM, PARA ESGOTO PREDIAL</t>
  </si>
  <si>
    <t>JUNCAO SIMPLES, PVC SERIE R, DN 75 X 75 MM, PARA ESGOTO PREDIAL</t>
  </si>
  <si>
    <t>22,96</t>
  </si>
  <si>
    <t>9,96</t>
  </si>
  <si>
    <t>14,35</t>
  </si>
  <si>
    <t>10,15</t>
  </si>
  <si>
    <t>13,25</t>
  </si>
  <si>
    <t>64,95</t>
  </si>
  <si>
    <t>134,54</t>
  </si>
  <si>
    <t>376,42</t>
  </si>
  <si>
    <t>566,90</t>
  </si>
  <si>
    <t>789,68</t>
  </si>
  <si>
    <t>409,50</t>
  </si>
  <si>
    <t>512,69</t>
  </si>
  <si>
    <t>711,08</t>
  </si>
  <si>
    <t>939,23</t>
  </si>
  <si>
    <t>280,82</t>
  </si>
  <si>
    <t>325,74</t>
  </si>
  <si>
    <t>357,78</t>
  </si>
  <si>
    <t>59,04</t>
  </si>
  <si>
    <t>87,85</t>
  </si>
  <si>
    <t>330,62</t>
  </si>
  <si>
    <t>273,53</t>
  </si>
  <si>
    <t>272,83</t>
  </si>
  <si>
    <t>55,33</t>
  </si>
  <si>
    <t>83,96</t>
  </si>
  <si>
    <t>92,07</t>
  </si>
  <si>
    <t>157,07</t>
  </si>
  <si>
    <t>135,16</t>
  </si>
  <si>
    <t>185,36</t>
  </si>
  <si>
    <t>184,74</t>
  </si>
  <si>
    <t>63,27</t>
  </si>
  <si>
    <t>30,91</t>
  </si>
  <si>
    <t>14,77</t>
  </si>
  <si>
    <t>KIT PORTA PRONTA DE MADEIRA, FOLHA LEVE (NBR 15930) DE 60 X 210 CM, E = *35* MM, COM MARCO EM ACO, NUCLEO COLMEIA, CAPA LISA EM HDF, ACABAMENTO MELAMINICO BRANCO (INCLUI MARCO, ALIZARES, DOBRADICAS E FECHADURA)</t>
  </si>
  <si>
    <t>499,72</t>
  </si>
  <si>
    <t>KIT PORTA PRONTA DE MADEIRA, FOLHA LEVE (NBR 15930) DE 60 X 210 CM, E = 35 MM, NUCLEO COLMEIA, ESTRUTURA USINADA PARA FECHADURA, CAPA LISA EM HDF, ACABAMENTO EM PRIMER PARA PINTURA (INCLUI MARCO, ALIZARES E DOBRADICAS)</t>
  </si>
  <si>
    <t>440,27</t>
  </si>
  <si>
    <t>KIT PORTA PRONTA DE MADEIRA, FOLHA LEVE (NBR 15930) DE 70 X 210 CM, E = *35* MM, COM MARCO EM ACO, NUCLEO COLMEIA, CAPA LISA EM HDF, ACABAMENTO MELAMINICO BRANCO (INCLUI MARCO, ALIZARES, DOBRADICAS E FECHADURA)</t>
  </si>
  <si>
    <t>476,61</t>
  </si>
  <si>
    <t>KIT PORTA PRONTA DE MADEIRA, FOLHA LEVE (NBR 15930) DE 70 X 210 CM, E = 35 MM, NUCLEO COLMEIA, ESTRUTURA USINADA PARA FECHADURA, CAPA LISA EM HDF, ACABAMENTO EM PRIMER PARA PINTURA (INCLUI MARCO, ALIZARES E DOBRADICAS)</t>
  </si>
  <si>
    <t>444,81</t>
  </si>
  <si>
    <t>KIT PORTA PRONTA DE MADEIRA, FOLHA LEVE (NBR 15930) DE 80 X 210 CM, E = *35* MM, COM MARCO EM ACO, NUCLEO COLMEIA, CAPA LISA EM HDF, ACABAMENTO MELAMINICO BRANCO (INCLUI MARCO, ALIZARES, DOBRADICAS E FECHADURA)</t>
  </si>
  <si>
    <t>481,16</t>
  </si>
  <si>
    <t>KIT PORTA PRONTA DE MADEIRA, FOLHA LEVE (NBR 15930) DE 80 X 210 CM, E = 35 MM, NUCLEO COLMEIA, ESTRUTURA USINADA PARA FECHADURA, CAPA LISA EM HDF, ACABAMENTO EM PRIMER PARA PINTURA (INCLUI MARCO, ALIZARES E DOBRADICAS)</t>
  </si>
  <si>
    <t>449,35</t>
  </si>
  <si>
    <t>KIT PORTA PRONTA DE MADEIRA, FOLHA LEVE (NBR 15930) DE 90 X 210 CM, E = *35* MM, COM MARCO EM ACO, NUCLEO COLMEIA, CAPA LISA EM HDF, ACABAMENTO MELAMINICO BRANCO (INCLUI MARCO, ALIZARES, DOBRADICAS E FECHADURA)</t>
  </si>
  <si>
    <t>503,90</t>
  </si>
  <si>
    <t>KIT PORTA PRONTA DE MADEIRA, FOLHA LEVE (NBR 15930) DE 90 X 210 CM, E = 35 MM, NUCLEO COLMEIA, ESTRUTURA USINADA PARA FECHADURA, CAPA LISA EM HDF, ACABAMENTO EM PRIMER PARA PINTURA (INCLUI MARCO, ALIZARES E DOBRADICAS)</t>
  </si>
  <si>
    <t>472,10</t>
  </si>
  <si>
    <t>KIT PORTA PRONTA DE MADEIRA, FOLHA MEDIA (NBR 15930) DE 60 X 210 CM, E = 35 MM, NUCLEO SARRAFEADO, ESTRUTURA USINADA PARA FECHADURA, CAPA LISA EM HDF, ACABAMENTO EM PRIMER PARA PINTURA (INCLUI MARCO, ALIZARES E DOBRADICAS)</t>
  </si>
  <si>
    <t>481,55</t>
  </si>
  <si>
    <t>KIT PORTA PRONTA DE MADEIRA, FOLHA MEDIA (NBR 15930) DE 60 X 210 CM, E = 35 MM, NUCLEO SARRAFEADO, ESTRUTURA USINADA PARA FECHADURA, CAPA LISA EM HDF, ACABAMENTO MELAMINICO BRANCO (INCLUI MARCO, ALIZARES E DOBRADICAS)</t>
  </si>
  <si>
    <t>545,87</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</si>
  <si>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</si>
  <si>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</si>
  <si>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563,32</t>
  </si>
  <si>
    <t>KIT PORTA PRONTA DE MADEIRA, FOLHA MEDIA (NBR 15930) DE 80 X 210 CM, E = 35 MM, NUCLEO SARRAFEADO, ESTRUTURA USINADA PARA FECHADURA, CAPA LISA EM HDF, ACABAMENTO EM PRIMER PARA PINTURA (INCLUI MARCO, ALIZARES E DOBRADICAS)</t>
  </si>
  <si>
    <t>517,71</t>
  </si>
  <si>
    <t>KIT PORTA PRONTA DE MADEIRA, FOLHA MEDIA (NBR 15930) DE 80 X 210 CM, E = 35 MM, NUCLEO SARRAFEADO, ESTRUTURA USINADA PARA FECHADURA, CAPA LISA EM HDF, ACABAMENTO MELAMINICO BRANCO (INCLUI MARCO, ALIZARES E DOBRADICAS)</t>
  </si>
  <si>
    <t>566,77</t>
  </si>
  <si>
    <t>KIT PORTA PRONTA DE MADEIRA, FOLHA MEDIA (NBR 15930) DE 90 X 210 CM, E = 35 MM, NUCLEO SARRAFEADO, ESTRUTURA USINADA PARA FECHADURA, CAPA LISA EM HDF, ACABAMENTO EM PRIMER PARA PINTURA (INCLUI MARCO, ALIZARES E DOBRADICAS)</t>
  </si>
  <si>
    <t>535,88</t>
  </si>
  <si>
    <t>KIT PORTA PRONTA DE MADEIRA, FOLHA MEDIA (NBR 15930) DE 90 X 210 CM, E = 35 MM, NUCLEO SARRAFEADO, ESTRUTURA USINADA PARA FECHADURA, CAPA LISA EM HDF, ACABAMENTO MELAMINICO BRANCO (INCLUI MARCO, ALIZARES E DOBRADICAS)</t>
  </si>
  <si>
    <t>599,66</t>
  </si>
  <si>
    <t>KIT PORTA PRONTA DE MADEIRA, FOLHA PESADA (NBR 15930) DE 80 X 210 CM, E = 35 MM, NUCLEO SOLIDO, CAPA LISA EM HDF, ACABAMENTO MELAMINICO BRANCO (INCLUI MARCO, ALIZARES, DOBRADICAS E FECHADURA EXTERNA)</t>
  </si>
  <si>
    <t>601,62</t>
  </si>
  <si>
    <t>KIT PORTA PRONTA DE MADEIRA, FOLHA PESADA (NBR 15930) DE 80 X 210 CM, E = 35 MM, NUCLEO SOLIDO, ESTRUTURA USINADA PARA FECHADURA, CAPA LISA EM HDF, ACABAMENTO EM LAMINADO NATURAL COM VERNIZ (INCLUI MARCO, ALIZARES E DOBRADICAS)</t>
  </si>
  <si>
    <t>668,99</t>
  </si>
  <si>
    <t>KIT PORTA PRONTA DE MADEIRA, FOLHA PESADA (NBR 15930) DE 90 X 210 CM, E = 35 MM, NUCLEO SOLIDO, CAPA LISA EM HDF, ACABAMENTO MELAMINICO BRANCO (INCLUI MARCO, ALIZARES, DOBRADICAS E FECHADURA EXTERNA)</t>
  </si>
  <si>
    <t>617,29</t>
  </si>
  <si>
    <t>KIT PORTA PRONTA DE MADEIRA, FOLHA PESADA (NBR 15930) DE 90 X 210 CM, E = 35 MM, NUCLEO SOLIDO, ESTRUTURA USINADA PARA FECHADURA, CAPA LISA EM HDF, ACABAMENTO EM LAMINADO NATURAL COM VERNIZ (INCLUI MARCO, ALIZARES E DOBRADICAS)</t>
  </si>
  <si>
    <t>725,73</t>
  </si>
  <si>
    <t>48,12</t>
  </si>
  <si>
    <t>44,93</t>
  </si>
  <si>
    <t>56,96</t>
  </si>
  <si>
    <t>44,12</t>
  </si>
  <si>
    <t>46,00</t>
  </si>
  <si>
    <t>47,95</t>
  </si>
  <si>
    <t>51,70</t>
  </si>
  <si>
    <t>47,78</t>
  </si>
  <si>
    <t>52,59</t>
  </si>
  <si>
    <t>55,27</t>
  </si>
  <si>
    <t>57,94</t>
  </si>
  <si>
    <t>66,86</t>
  </si>
  <si>
    <t>381,55</t>
  </si>
  <si>
    <t>650,32</t>
  </si>
  <si>
    <t>69,35</t>
  </si>
  <si>
    <t>80,98</t>
  </si>
  <si>
    <t>231,87</t>
  </si>
  <si>
    <t>14,99</t>
  </si>
  <si>
    <t>20,16</t>
  </si>
  <si>
    <t>37,67</t>
  </si>
  <si>
    <t>111,58</t>
  </si>
  <si>
    <t>8,31</t>
  </si>
  <si>
    <t>9,48</t>
  </si>
  <si>
    <t>32,00</t>
  </si>
  <si>
    <t>57,91</t>
  </si>
  <si>
    <t>4,95</t>
  </si>
  <si>
    <t>5,25</t>
  </si>
  <si>
    <t>8,59</t>
  </si>
  <si>
    <t>13,40</t>
  </si>
  <si>
    <t>9,34</t>
  </si>
  <si>
    <t>6,99</t>
  </si>
  <si>
    <t>6,07</t>
  </si>
  <si>
    <t>28,96</t>
  </si>
  <si>
    <t>39,04</t>
  </si>
  <si>
    <t>23,83</t>
  </si>
  <si>
    <t>27,41</t>
  </si>
  <si>
    <t>53,64</t>
  </si>
  <si>
    <t>LAVADORA DE ALTA PRESSAO (LAVA-JATO) PARA AGUA FRIA, PRESSAO DE OPERACAO ENTRE 1400 E 1900 LIB/POL2, VAZAO MAXIMA ENTRE  400 E 700 L/H</t>
  </si>
  <si>
    <t>4.400,00</t>
  </si>
  <si>
    <t>LAVATORIO DE CANTO LOUCA BRANCA SUSPENSO *40 X 30* CM</t>
  </si>
  <si>
    <t>106,34</t>
  </si>
  <si>
    <t>LAVATORIO LOUCA BRANCA COM COLUNA *44 X 35,5* CM</t>
  </si>
  <si>
    <t>108,40</t>
  </si>
  <si>
    <t>LAVATORIO LOUCA BRANCA COM COLUNA *54 X 44* CM</t>
  </si>
  <si>
    <t>156,12</t>
  </si>
  <si>
    <t>LAVATORIO LOUCA BRANCA SUSPENSO *40 X 30* CM</t>
  </si>
  <si>
    <t>68,85</t>
  </si>
  <si>
    <t>LAVATORIO LOUCA COR COM COLUNA *54 X 44* CM</t>
  </si>
  <si>
    <t>171,27</t>
  </si>
  <si>
    <t>LAVATORIO LOUCA COR SUSPENSO *40 X 30* CM</t>
  </si>
  <si>
    <t>82,11</t>
  </si>
  <si>
    <t>LAVATORIO/CUBA DE EMBUTIR OVAL LOUCA BRANCA SEM LADRAO *50 X 35* CM</t>
  </si>
  <si>
    <t>67,67</t>
  </si>
  <si>
    <t>LAVATORIO/CUBA DE EMBUTIR OVAL LOUCA COR SEM LADRAO *50 X 35* CM</t>
  </si>
  <si>
    <t>73,69</t>
  </si>
  <si>
    <t>LAVATORIO/CUBA DE SOBREPOR OVAL PEQUENA LOUCA BRANCA SEM LADRAO *31 X 44*</t>
  </si>
  <si>
    <t>107,66</t>
  </si>
  <si>
    <t>LAVATORIO/CUBA DE SOBREPOR RETANGULAR LOUCA BRANCA COM LADRAO *52 X 45* CM</t>
  </si>
  <si>
    <t>193,04</t>
  </si>
  <si>
    <t>LAVATORIO/CUBA DE SOBREPOR RETANGULAR LOUCA COR COM LADRAO *52 X 45* CM</t>
  </si>
  <si>
    <t>195,92</t>
  </si>
  <si>
    <t>8,46</t>
  </si>
  <si>
    <t>1.501,59</t>
  </si>
  <si>
    <t>72,76</t>
  </si>
  <si>
    <t>98.500,00</t>
  </si>
  <si>
    <t>83.643,10</t>
  </si>
  <si>
    <t>140.029,09</t>
  </si>
  <si>
    <t>237.651,71</t>
  </si>
  <si>
    <t>LIQUIDO PARA BRILHO PAREDES INTERNAS</t>
  </si>
  <si>
    <t>LIXA EM FOLHA PARA PAREDE OU MADEIRA, NUMERO 120 (COR VERMELHA)</t>
  </si>
  <si>
    <t>5.504,51</t>
  </si>
  <si>
    <t>910,36</t>
  </si>
  <si>
    <t>707,48</t>
  </si>
  <si>
    <t>LOCACAO DE ANDAIME METALICO TUBULAR DE ENCAIXE, TIPO DE TORRE, COM LARGURA DE 1 ATE 1,5 M E ALTURA DE *1,00* M</t>
  </si>
  <si>
    <t>577,00</t>
  </si>
  <si>
    <t>9,42</t>
  </si>
  <si>
    <t>LOCACAO DE BOMBA MANUAL PARA TESTE HIDROSTATICO ATE 30 BAR</t>
  </si>
  <si>
    <t>1,97</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</si>
  <si>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</si>
  <si>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</si>
  <si>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</si>
  <si>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</si>
  <si>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2,48</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</si>
  <si>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</si>
  <si>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</si>
  <si>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</si>
  <si>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</si>
  <si>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</si>
  <si>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</si>
  <si>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</si>
  <si>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</si>
  <si>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</si>
  <si>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</si>
  <si>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</si>
  <si>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ELEVADOR DE CARGA A CABO, CABINE SEMI FECHADA *2,0* X *1,5* X *2,0* M, CAPACIDADE DE CARGA 1000 KG, TORRE  *2,38* X *2,21* X 15 M, GUINCHO DE EMBREAGEM, FREIO DE SEGURANCA, LIMITADOR DE VELOCIDADE E CANCELA</t>
  </si>
  <si>
    <t>20,70</t>
  </si>
  <si>
    <t>LOCACAO DE ELEVADOR DE CREMALHEIRA CABINE SIMPLES FECHADA 1,5 X 2,5 X 2,35 M (UMA POR TORRE), CAPACIDADE DE CARGA *1200* KG (15 PESSOAS), TORRE DE 24 M (16 MODULOS), 16 PARADAS, FREIO DE SEGURANCA, LIMITADOR DE CARGA</t>
  </si>
  <si>
    <t>38,81</t>
  </si>
  <si>
    <t>2,14</t>
  </si>
  <si>
    <t>LOCACAO DE PERFURATRIZ PNEUMATICA DE PESO MEDIO, * 18 * KG, PARA ROCHA</t>
  </si>
  <si>
    <t>2,70</t>
  </si>
  <si>
    <t>LOCACAO DE PERFURATRIZ PNEUMATICA DE PESO MEDIO, * 24 * KG, PARA ROCHA</t>
  </si>
  <si>
    <t>LOCACAO DE TALHA ELETRICA 3 T, VELOCIDADE  2,1 M / MIN, POTENCIA 1,3 KW</t>
  </si>
  <si>
    <t>1,05</t>
  </si>
  <si>
    <t>LOCACAO DE TALHA MANUAL DE CORRENTE, CAPACIDADE DE 2 T COM ELEVACAO DE 3 M</t>
  </si>
  <si>
    <t>505,82</t>
  </si>
  <si>
    <t>LONA PLASTICA PRETA, E= 150 MICRA</t>
  </si>
  <si>
    <t>40,47</t>
  </si>
  <si>
    <t>31,60</t>
  </si>
  <si>
    <t>127,91</t>
  </si>
  <si>
    <t>135,75</t>
  </si>
  <si>
    <t>17,56</t>
  </si>
  <si>
    <t>599,38</t>
  </si>
  <si>
    <t>696,23</t>
  </si>
  <si>
    <t>1.153,40</t>
  </si>
  <si>
    <t>180,13</t>
  </si>
  <si>
    <t>332,39</t>
  </si>
  <si>
    <t>367,94</t>
  </si>
  <si>
    <t>LUMINARIA DE LED PARA ILUMINACAO PUBLICA, DE 98 W  ATE 137 W, INVOLUCRO EM ALUMINIO OU ACO INOX (COLETADO CAIXA)</t>
  </si>
  <si>
    <t>787,63</t>
  </si>
  <si>
    <t>443,67</t>
  </si>
  <si>
    <t>24,22</t>
  </si>
  <si>
    <t>32,41</t>
  </si>
  <si>
    <t>33,77</t>
  </si>
  <si>
    <t>49,83</t>
  </si>
  <si>
    <t>14,44</t>
  </si>
  <si>
    <t>46,80</t>
  </si>
  <si>
    <t>15,13</t>
  </si>
  <si>
    <t>66,19</t>
  </si>
  <si>
    <t>19,81</t>
  </si>
  <si>
    <t>177,23</t>
  </si>
  <si>
    <t>83,91</t>
  </si>
  <si>
    <t>103,36</t>
  </si>
  <si>
    <t>16,06</t>
  </si>
  <si>
    <t>17,42</t>
  </si>
  <si>
    <t>36,53</t>
  </si>
  <si>
    <t>41,01</t>
  </si>
  <si>
    <t>29,97</t>
  </si>
  <si>
    <t>34,70</t>
  </si>
  <si>
    <t>101,69</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</si>
  <si>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</si>
  <si>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54,63</t>
  </si>
  <si>
    <t>50,22</t>
  </si>
  <si>
    <t>52,05</t>
  </si>
  <si>
    <t>36,90</t>
  </si>
  <si>
    <t>76,88</t>
  </si>
  <si>
    <t>39,12</t>
  </si>
  <si>
    <t>3,05</t>
  </si>
  <si>
    <t>12,71</t>
  </si>
  <si>
    <t>17,48</t>
  </si>
  <si>
    <t>35,44</t>
  </si>
  <si>
    <t>152,24</t>
  </si>
  <si>
    <t>171,09</t>
  </si>
  <si>
    <t>309,22</t>
  </si>
  <si>
    <t>233,70</t>
  </si>
  <si>
    <t>1,81</t>
  </si>
  <si>
    <t>15,41</t>
  </si>
  <si>
    <t>19,55</t>
  </si>
  <si>
    <t>31,93</t>
  </si>
  <si>
    <t>104,68</t>
  </si>
  <si>
    <t>160,26</t>
  </si>
  <si>
    <t>38,60</t>
  </si>
  <si>
    <t>85,19</t>
  </si>
  <si>
    <t>151,96</t>
  </si>
  <si>
    <t>276,78</t>
  </si>
  <si>
    <t>379,89</t>
  </si>
  <si>
    <t>29,85</t>
  </si>
  <si>
    <t>9,40</t>
  </si>
  <si>
    <t>17,43</t>
  </si>
  <si>
    <t>19,78</t>
  </si>
  <si>
    <t>30,90</t>
  </si>
  <si>
    <t>13,63</t>
  </si>
  <si>
    <t>44,38</t>
  </si>
  <si>
    <t>95,52</t>
  </si>
  <si>
    <t>156,17</t>
  </si>
  <si>
    <t>261,07</t>
  </si>
  <si>
    <t>25,62</t>
  </si>
  <si>
    <t>35,87</t>
  </si>
  <si>
    <t>38,30</t>
  </si>
  <si>
    <t>11,01</t>
  </si>
  <si>
    <t>LUVA DE CORRER, PVC SERIE REFORCADA - R, 100 MM, PARA ESGOTO PREDIAL</t>
  </si>
  <si>
    <t>15,80</t>
  </si>
  <si>
    <t>LUVA DE CORRER, PVC SERIE REFORCADA - R, 150 MM, PARA ESGOTO PREDIAL</t>
  </si>
  <si>
    <t>51,06</t>
  </si>
  <si>
    <t>LUVA DE CORRER, PVC SERIE REFORCADA - R, 75 MM, PARA ESGOTO PREDIAL</t>
  </si>
  <si>
    <t>10,35</t>
  </si>
  <si>
    <t>6,29</t>
  </si>
  <si>
    <t>6,84</t>
  </si>
  <si>
    <t>32,14</t>
  </si>
  <si>
    <t>17,62</t>
  </si>
  <si>
    <t>48,49</t>
  </si>
  <si>
    <t>76,47</t>
  </si>
  <si>
    <t>139,32</t>
  </si>
  <si>
    <t>229,80</t>
  </si>
  <si>
    <t>0,67</t>
  </si>
  <si>
    <t>17,39</t>
  </si>
  <si>
    <t>12,22</t>
  </si>
  <si>
    <t>10,08</t>
  </si>
  <si>
    <t>10,09</t>
  </si>
  <si>
    <t>6,65</t>
  </si>
  <si>
    <t>6,77</t>
  </si>
  <si>
    <t>34,32</t>
  </si>
  <si>
    <t>19,57</t>
  </si>
  <si>
    <t>52,30</t>
  </si>
  <si>
    <t>90,30</t>
  </si>
  <si>
    <t>7,82</t>
  </si>
  <si>
    <t>36,63</t>
  </si>
  <si>
    <t>28,64</t>
  </si>
  <si>
    <t>116,23</t>
  </si>
  <si>
    <t>57,77</t>
  </si>
  <si>
    <t>157,18</t>
  </si>
  <si>
    <t>8,67</t>
  </si>
  <si>
    <t>15,22</t>
  </si>
  <si>
    <t>11,81</t>
  </si>
  <si>
    <t>23,19</t>
  </si>
  <si>
    <t>24,47</t>
  </si>
  <si>
    <t>8,22</t>
  </si>
  <si>
    <t>179,04</t>
  </si>
  <si>
    <t>292,04</t>
  </si>
  <si>
    <t>14,55</t>
  </si>
  <si>
    <t>12,00</t>
  </si>
  <si>
    <t>10,97</t>
  </si>
  <si>
    <t>28,57</t>
  </si>
  <si>
    <t>22,35</t>
  </si>
  <si>
    <t>90,48</t>
  </si>
  <si>
    <t>45,03</t>
  </si>
  <si>
    <t>122,48</t>
  </si>
  <si>
    <t>2,52</t>
  </si>
  <si>
    <t>1,84</t>
  </si>
  <si>
    <t>3,65</t>
  </si>
  <si>
    <t>0,85</t>
  </si>
  <si>
    <t>10,91</t>
  </si>
  <si>
    <t>3,51</t>
  </si>
  <si>
    <t>5,08</t>
  </si>
  <si>
    <t>15,75</t>
  </si>
  <si>
    <t>12,58</t>
  </si>
  <si>
    <t>18,76</t>
  </si>
  <si>
    <t>17,93</t>
  </si>
  <si>
    <t>26,95</t>
  </si>
  <si>
    <t>23,89</t>
  </si>
  <si>
    <t>79,84</t>
  </si>
  <si>
    <t>49,89</t>
  </si>
  <si>
    <t>55,20</t>
  </si>
  <si>
    <t>8,54</t>
  </si>
  <si>
    <t>34,03</t>
  </si>
  <si>
    <t>16,54</t>
  </si>
  <si>
    <t>5,22</t>
  </si>
  <si>
    <t>4,77</t>
  </si>
  <si>
    <t>23,79</t>
  </si>
  <si>
    <t>10,75</t>
  </si>
  <si>
    <t>1,10</t>
  </si>
  <si>
    <t>1,64</t>
  </si>
  <si>
    <t>33,25</t>
  </si>
  <si>
    <t>23,43</t>
  </si>
  <si>
    <t>LUVA SIMPLES, PVC SERIE REFORCADA - R, 100 MM, PARA ESGOTO PREDIAL</t>
  </si>
  <si>
    <t>8,89</t>
  </si>
  <si>
    <t>LUVA SIMPLES, PVC SERIE REFORCADA - R, 150 MM, PARA ESGOTO PREDIAL</t>
  </si>
  <si>
    <t>26,42</t>
  </si>
  <si>
    <t>LUVA SIMPLES, PVC SERIE REFORCADA - R, 40 MM, PARA ESGOTO PREDIAL</t>
  </si>
  <si>
    <t>LUVA SIMPLES, PVC SERIE REFORCADA - R, 50 MM, PARA ESGOTO PREDIAL</t>
  </si>
  <si>
    <t>LUVA SIMPLES, PVC SERIE REFORCADA - R, 75 MM, PARA ESGOTO PREDIAL</t>
  </si>
  <si>
    <t>3,88</t>
  </si>
  <si>
    <t>1,77</t>
  </si>
  <si>
    <t>13,10</t>
  </si>
  <si>
    <t>8,43</t>
  </si>
  <si>
    <t>1.943,07</t>
  </si>
  <si>
    <t>18,69</t>
  </si>
  <si>
    <t>44,58</t>
  </si>
  <si>
    <t>153,65</t>
  </si>
  <si>
    <t>MACANETA ALAVANCA, RETA OU CURVA, MACICA, CROMADA, COMPRIMENTO DE 10 A 16 CM, ACABAMENTO PADRAO MEDIO - SOMENTE MACANETAS</t>
  </si>
  <si>
    <t>27,19</t>
  </si>
  <si>
    <t>MACANETA TIPO BOLA, CROMADA,  DIAMETRO APROXIMADO DE *2 1/2*", (SOMENTE MACANETAS)</t>
  </si>
  <si>
    <t>132,82</t>
  </si>
  <si>
    <t>12,51</t>
  </si>
  <si>
    <t>2.217,72</t>
  </si>
  <si>
    <t>MADEIRA ROLICA SEM TRATAMENTO, EUCALIPTO OU EQUIVALENTE DA REGIAO, H = 3 M, D = 12 A 15 CM (PARA ESCORAMENTO)</t>
  </si>
  <si>
    <t>2,18</t>
  </si>
  <si>
    <t>MADEIRA ROLICA SEM TRATAMENTO, EUCALIPTO OU EQUIVALENTE DA REGIAO, H = 3 M, D = 16 A 19 CM (PARA ESCORAMENTO)</t>
  </si>
  <si>
    <t>MADEIRA ROLICA SEM TRATAMENTO, EUCALIPTO OU EQUIVALENTE DA REGIAO, H = 3 M, D = 20 A 24 CM (PARA ESCORAMENTO)</t>
  </si>
  <si>
    <t>8,92</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</si>
  <si>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</si>
  <si>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</si>
  <si>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</si>
  <si>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2,04</t>
  </si>
  <si>
    <t>MADEIRA ROLICA TRATADA, EUCALIPTO OU EQUIVALENTE DA REGIAO, H = 12 M, D = 20 A 24 CM (PARA POSTE)</t>
  </si>
  <si>
    <t>56,13</t>
  </si>
  <si>
    <t>MADEIRA ROLICA TRATADA, EUCALIPTO OU EQUIVALENTE DA REGIAO, H = 2,2 M, D = 8 A 11 CM (PARA CERCA)</t>
  </si>
  <si>
    <t>6,09</t>
  </si>
  <si>
    <t>MADEIRA ROLICA TRATADA, EUCALIPTO OU EQUIVALENTE DA REGIAO, H = 2,20 M, D = 16 A 19 CM (PARA CERCA)</t>
  </si>
  <si>
    <t>MADEIRA ROLICA TRATADA, EUCALIPTO OU EQUIVALENTE DA REGIAO, H = 3 M, D = 12 A 15 CM</t>
  </si>
  <si>
    <t>11,78</t>
  </si>
  <si>
    <t>MADEIRA ROLICA TRATADA, EUCALIPTO OU EQUIVALENTE DA REGIAO, H = 3 M, D = 4 A 7 CM (PARA CAIBRO)</t>
  </si>
  <si>
    <t>14,19</t>
  </si>
  <si>
    <t>MADEIRA ROLICA TRATADA, EUCALIPTO OU EQUIVALENTE DA REGIAO, H = 6 M, D = 16 A 19 CM</t>
  </si>
  <si>
    <t>23,70</t>
  </si>
  <si>
    <t>MADEIRA ROLICA TRATADA, EUCALIPTO OU EQUIVALENTE DA REGIAO, H = 6,5 M, D = 25 A 29 CM</t>
  </si>
  <si>
    <t>58,53</t>
  </si>
  <si>
    <t>MADEIRA ROLICA TRATADA, EUCALIPTO OU EQUIVALENTE DA REGIAO, H = 6,5 M, D = 30 A 34 CM</t>
  </si>
  <si>
    <t>118,34</t>
  </si>
  <si>
    <t>MADEIRA SERRADA NAO APARELHADA DE PINUS, MISTA OU EQUIVALENTE DA REGIAO</t>
  </si>
  <si>
    <t>1.682,44</t>
  </si>
  <si>
    <t>23,90</t>
  </si>
  <si>
    <t>7,59</t>
  </si>
  <si>
    <t>10,37</t>
  </si>
  <si>
    <t>1,34</t>
  </si>
  <si>
    <t>250,00</t>
  </si>
  <si>
    <t>308,16</t>
  </si>
  <si>
    <t>383,66</t>
  </si>
  <si>
    <t>409,65</t>
  </si>
  <si>
    <t>370,04</t>
  </si>
  <si>
    <t>441,21</t>
  </si>
  <si>
    <t>445,54</t>
  </si>
  <si>
    <t>581,68</t>
  </si>
  <si>
    <t>496,28</t>
  </si>
  <si>
    <t>625,00</t>
  </si>
  <si>
    <t>759,90</t>
  </si>
  <si>
    <t>866,33</t>
  </si>
  <si>
    <t>12,34</t>
  </si>
  <si>
    <t>377.259,43</t>
  </si>
  <si>
    <t>335.402,93</t>
  </si>
  <si>
    <t>97,71</t>
  </si>
  <si>
    <t>155,00</t>
  </si>
  <si>
    <t>6,38</t>
  </si>
  <si>
    <t>18,02</t>
  </si>
  <si>
    <t>35,86</t>
  </si>
  <si>
    <t>37,11</t>
  </si>
  <si>
    <t>45,57</t>
  </si>
  <si>
    <t>26,19</t>
  </si>
  <si>
    <t>12,93</t>
  </si>
  <si>
    <t>4,32</t>
  </si>
  <si>
    <t>16,87</t>
  </si>
  <si>
    <t>16,47</t>
  </si>
  <si>
    <t>14,96</t>
  </si>
  <si>
    <t>MANTA TERMOPLASTICA, PEAD, GEOMEMBRANA LISA, E = 0,50 MM ( NBR 15352)</t>
  </si>
  <si>
    <t>9,80</t>
  </si>
  <si>
    <t>MANTA TERMOPLASTICA, PEAD, GEOMEMBRANA LISA, E = 0,75 MM ( NBR 15352)</t>
  </si>
  <si>
    <t>14,79</t>
  </si>
  <si>
    <t>MANTA TERMOPLASTICA, PEAD, GEOMEMBRANA LISA, E = 0,80 MM ( NBR 15352)</t>
  </si>
  <si>
    <t>MANTA TERMOPLASTICA, PEAD, GEOMEMBRANA LISA, E = 1,00 MM ( NBR 15352)</t>
  </si>
  <si>
    <t>19,63</t>
  </si>
  <si>
    <t>MANTA TERMOPLASTICA, PEAD, GEOMEMBRANA LISA, E = 1,50 MM ( NBR 15352)</t>
  </si>
  <si>
    <t>29,44</t>
  </si>
  <si>
    <t>MANTA TERMOPLASTICA, PEAD, GEOMEMBRANA LISA, E = 2,00 MM ( NBR 15352)</t>
  </si>
  <si>
    <t>39,44</t>
  </si>
  <si>
    <t>MANTA TERMOPLASTICA, PEAD, GEOMEMBRANA LISA, E = 2,50 MM ( NBR 15352)</t>
  </si>
  <si>
    <t>48,97</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</si>
  <si>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</si>
  <si>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</si>
  <si>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</si>
  <si>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17,49</t>
  </si>
  <si>
    <t>MANTA TERMOPLASTICA, PEAD, GEOMEMBRANA TEXTURIZADA EM AMBAS AS FACES, E = 1,00 MM (NBR 15352)</t>
  </si>
  <si>
    <t>21,47</t>
  </si>
  <si>
    <t>MANTA TERMOPLASTICA, PEAD, GEOMEMBRANA TEXTURIZADA EM AMBAS AS FACES, E = 1,50 MM (NBR 15352)</t>
  </si>
  <si>
    <t>31,79</t>
  </si>
  <si>
    <t>MANTA TERMOPLASTICA, PEAD, GEOMEMBRANA TEXTURIZADA EM AMBAS AS FACES, E = 2,00 MM (NBR 15352)</t>
  </si>
  <si>
    <t>42,96</t>
  </si>
  <si>
    <t>MANTA TERMOPLASTICA, PEAD, GEOMEMBRANA TEXTURIZADA EM AMBAS AS FACES, E = 2,50 MM (NBR 15352)</t>
  </si>
  <si>
    <t>53,59</t>
  </si>
  <si>
    <t>505.925,24</t>
  </si>
  <si>
    <t>58.739,81</t>
  </si>
  <si>
    <t>24.590,04</t>
  </si>
  <si>
    <t>15.559,74</t>
  </si>
  <si>
    <t>244.058,49</t>
  </si>
  <si>
    <t>17.291,87</t>
  </si>
  <si>
    <t>703,20</t>
  </si>
  <si>
    <t>MARCENEIRO</t>
  </si>
  <si>
    <t>13,06</t>
  </si>
  <si>
    <t>2.316,61</t>
  </si>
  <si>
    <t>MARMORISTA / GRANITEIRO</t>
  </si>
  <si>
    <t>2.317,29</t>
  </si>
  <si>
    <t>32,26</t>
  </si>
  <si>
    <t>8.945,50</t>
  </si>
  <si>
    <t>16.677,78</t>
  </si>
  <si>
    <t>19.191,86</t>
  </si>
  <si>
    <t>18.126,43</t>
  </si>
  <si>
    <t>20.394,70</t>
  </si>
  <si>
    <t>37.527,65</t>
  </si>
  <si>
    <t>20.988,26</t>
  </si>
  <si>
    <t>20.592,69</t>
  </si>
  <si>
    <t>MASSA DE REJUNTE EM PO PARA DRYWALL, A BASE DE GESSO, SECAGEM RAPIDA, PARA TRATAMENTO DE JUNTAS DE CHAPA DE GESSO (COM ADICAO DE AGUA)</t>
  </si>
  <si>
    <t>106,46</t>
  </si>
  <si>
    <t>MASSA PARA TEXTURA LISA DE BASE ACRILICA, USO INTERNO E EXTERNO</t>
  </si>
  <si>
    <t>6,33</t>
  </si>
  <si>
    <t>MASSA PARA TEXTURA RUSTICA DE BASE ACRILICA, COR BRANCA, USO INTERNO E EXTERNO</t>
  </si>
  <si>
    <t>34,22</t>
  </si>
  <si>
    <t>MASTRO SIMPLES GALVANIZADO DIAMETRO NOMINAL 1 1/2", COMPRIMENTO 3 M</t>
  </si>
  <si>
    <t>152,06</t>
  </si>
  <si>
    <t>MASTRO SIMPLES GALVANIZADO DIAMETRO NOMINAL 2", COMPRIMENTO 3 M</t>
  </si>
  <si>
    <t>171,04</t>
  </si>
  <si>
    <t>998,08</t>
  </si>
  <si>
    <t>1.018,28</t>
  </si>
  <si>
    <t>14,00</t>
  </si>
  <si>
    <t>2.483,53</t>
  </si>
  <si>
    <t>2.581,26</t>
  </si>
  <si>
    <t>1.768,86</t>
  </si>
  <si>
    <t>4,12</t>
  </si>
  <si>
    <t>2,49</t>
  </si>
  <si>
    <t>MEIA CANALETA CONCRETO ESTRUTURAL 14 X 19 X 19 CM, FBK 14 MPA (NBR 6136)</t>
  </si>
  <si>
    <t>2,41</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</si>
  <si>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</si>
  <si>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</si>
  <si>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</si>
  <si>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</si>
  <si>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</si>
  <si>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</si>
  <si>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</si>
  <si>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19 CM, 4,0 MPA (NBR 15270)</t>
  </si>
  <si>
    <t>1,25</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</si>
  <si>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</si>
  <si>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</si>
  <si>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</si>
  <si>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</si>
  <si>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</si>
  <si>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1,78</t>
  </si>
  <si>
    <t>MEIO BLOCO VEDACAO CONCRETO 9 X 19 X 19 CM (CLASSE C - NBR 6136)</t>
  </si>
  <si>
    <t>1,09</t>
  </si>
  <si>
    <t>20,62</t>
  </si>
  <si>
    <t>MEIO-FIO OU GUIA DE CONCRETO, PRE-MOLDADO, COMP 1 M, *30 X 15/ 12* CM (H X L1/L2)</t>
  </si>
  <si>
    <t>25,00</t>
  </si>
  <si>
    <t>MEIO-FIO OU GUIA DE CONCRETO, PRE-MOLDADO, COMP 80 CM, *45 X 18 /12* CM (H X L1/L2)</t>
  </si>
  <si>
    <t>61,64</t>
  </si>
  <si>
    <t>41,84</t>
  </si>
  <si>
    <t>8.402,98</t>
  </si>
  <si>
    <t>26,00</t>
  </si>
  <si>
    <t>4.607,95</t>
  </si>
  <si>
    <t>11,79</t>
  </si>
  <si>
    <t>10.535,03</t>
  </si>
  <si>
    <t>MICROESFERAS DE VIDRO PARA SINALIZACAO HORIZONTAL VIARIA, TIPO I-B (PREMIX) - NBR 16184</t>
  </si>
  <si>
    <t>9,27</t>
  </si>
  <si>
    <t>MICROESFERAS DE VIDRO PARA SINALIZACAO HORIZONTAL VIARIA, TIPO II-A (DROP-ON) - NBR 16184</t>
  </si>
  <si>
    <t>497,88</t>
  </si>
  <si>
    <t>593,94</t>
  </si>
  <si>
    <t>656,44</t>
  </si>
  <si>
    <t>MICTORIO SIFONADO LOUCA BRANCA SEM COMPLEMENTOS</t>
  </si>
  <si>
    <t>239,84</t>
  </si>
  <si>
    <t>MICTORIO SIFONADO LOUCA COR SEM COMPLEMENTOS</t>
  </si>
  <si>
    <t>258,30</t>
  </si>
  <si>
    <t>148.371,38</t>
  </si>
  <si>
    <t>228.980,57</t>
  </si>
  <si>
    <t>225.226,79</t>
  </si>
  <si>
    <t>274.776,68</t>
  </si>
  <si>
    <t>283.043,55</t>
  </si>
  <si>
    <t>60,51</t>
  </si>
  <si>
    <t>MISTURADOR BASE PARA CHUVEIRO/BANHEIRA, 1/2 " OU 3/4 ", SOLDAVEL OU ROSCAVEL</t>
  </si>
  <si>
    <t>82,54</t>
  </si>
  <si>
    <t>MISTURADOR CROMADO DE MESA BICA BAIXA PARA LAVATORIO (REF 1875)</t>
  </si>
  <si>
    <t>202,28</t>
  </si>
  <si>
    <t>MISTURADOR CROMADO DE PAREDE PARA LAVATORIO (REF 1178)</t>
  </si>
  <si>
    <t>327,50</t>
  </si>
  <si>
    <t>10.284,50</t>
  </si>
  <si>
    <t>10.877,59</t>
  </si>
  <si>
    <t>12.942,87</t>
  </si>
  <si>
    <t>MISTURADOR DE PAREDE CROMADO PARA COZINHA BICA MOVEL COM AREJADOR (REF 1258)</t>
  </si>
  <si>
    <t>250,90</t>
  </si>
  <si>
    <t>51.479,62</t>
  </si>
  <si>
    <t>40,69</t>
  </si>
  <si>
    <t>MISTURADOR MONOCOMANDO PARA CHUVEIRO, BASE BRUTA E ACABAMENTO CROMADO</t>
  </si>
  <si>
    <t>228,21</t>
  </si>
  <si>
    <t>MOLA AEREA FECHA PORTA, PARA PORTAS COM LARGURA ATE 110 CM</t>
  </si>
  <si>
    <t>158,27</t>
  </si>
  <si>
    <t>MOLA AEREA FECHA PORTA, PARA PORTAS COM LARGURA ATE 95 CM</t>
  </si>
  <si>
    <t>134,71</t>
  </si>
  <si>
    <t>MOLA HIDRAULICA DE PISO P/ VIDRO TEMPERADO 10MM</t>
  </si>
  <si>
    <t>1.081,85</t>
  </si>
  <si>
    <t>12,92</t>
  </si>
  <si>
    <t>2.290,10</t>
  </si>
  <si>
    <t>MONTADOR DE ESTRUTURAS METALICAS</t>
  </si>
  <si>
    <t>1.552,79</t>
  </si>
  <si>
    <t>14,39</t>
  </si>
  <si>
    <t>2.552,74</t>
  </si>
  <si>
    <t>1.968,89</t>
  </si>
  <si>
    <t>5.260,51</t>
  </si>
  <si>
    <t>2.614,66</t>
  </si>
  <si>
    <t>2.457,47</t>
  </si>
  <si>
    <t>3.030,35</t>
  </si>
  <si>
    <t>538.000,00</t>
  </si>
  <si>
    <t>668.532,08</t>
  </si>
  <si>
    <t>703.716,26</t>
  </si>
  <si>
    <t>3.158,70</t>
  </si>
  <si>
    <t>1.566,29</t>
  </si>
  <si>
    <t>1.290,33</t>
  </si>
  <si>
    <t>1.262,26</t>
  </si>
  <si>
    <t>10,16</t>
  </si>
  <si>
    <t>1.802,69</t>
  </si>
  <si>
    <t>1.700,40</t>
  </si>
  <si>
    <t>13,58</t>
  </si>
  <si>
    <t>2.407,38</t>
  </si>
  <si>
    <t>1.670,53</t>
  </si>
  <si>
    <t>11,09</t>
  </si>
  <si>
    <t>1.966,73</t>
  </si>
  <si>
    <t>11,90</t>
  </si>
  <si>
    <t>2.110,63</t>
  </si>
  <si>
    <t>MOTOSSERRA PORTATIL COM MOTOR A GASOLINA DE *60* CC</t>
  </si>
  <si>
    <t>2.375,23</t>
  </si>
  <si>
    <t>47,29</t>
  </si>
  <si>
    <t>MOURAO DE CONCRETO CURVO,10 X 10 CM, H= *2,60* M + CURVA DE 0,40 M</t>
  </si>
  <si>
    <t>41,35</t>
  </si>
  <si>
    <t>MOURAO DE CONCRETO RETO, *10 X 10* CM, H= 2,30 M</t>
  </si>
  <si>
    <t>39,82</t>
  </si>
  <si>
    <t>38,02</t>
  </si>
  <si>
    <t>MOURAO DE CONCRETO RETO, 10 X 10 CM, H= 2,00 M</t>
  </si>
  <si>
    <t>32,02</t>
  </si>
  <si>
    <t>MOURAO DE CONCRETO RETO, 10 X 10 CM, H= 3,00 M</t>
  </si>
  <si>
    <t>47,63</t>
  </si>
  <si>
    <t>86,20</t>
  </si>
  <si>
    <t>53,44</t>
  </si>
  <si>
    <t>206,89</t>
  </si>
  <si>
    <t>63,79</t>
  </si>
  <si>
    <t>131,03</t>
  </si>
  <si>
    <t>129,31</t>
  </si>
  <si>
    <t>3,00</t>
  </si>
  <si>
    <t>MUFLA TERMINAL PRIMARIA UNIPOLAR USO EXTERNO PARA CABO 25/70MM2 ISOL, 3,6/6KV EM EPR - BORRACHA DE SILICONE</t>
  </si>
  <si>
    <t>202,03</t>
  </si>
  <si>
    <t>MUFLA TERMINAL PRIMARIA UNIPOLAR USO INTERNO PARA CABO 25/70MM2 ISOL 6/10KV EM EPR- BORRACHA DE SILICONE</t>
  </si>
  <si>
    <t>246,84</t>
  </si>
  <si>
    <t>MUFLA TERMINAL PRIMARIA UNIPOLAR USO INTERNO PARA CABO 35/120MM2 ISOLACAO 15/25KV EM EPR - BORRACHA DE SILICONE</t>
  </si>
  <si>
    <t>260,69</t>
  </si>
  <si>
    <t>MUFLA TERMINAL PRIMARIA UNIPOLAR USO INTERNO PARA CABO 35/70MM2 ISOLACAO 8,7/15KV EM EPR - BORRACHA DE SILICONE</t>
  </si>
  <si>
    <t>250,91</t>
  </si>
  <si>
    <t>3.683,17</t>
  </si>
  <si>
    <t>6,54</t>
  </si>
  <si>
    <t>0,72</t>
  </si>
  <si>
    <t>2,08</t>
  </si>
  <si>
    <t>2,83</t>
  </si>
  <si>
    <t>17,63</t>
  </si>
  <si>
    <t>43,91</t>
  </si>
  <si>
    <t>70,69</t>
  </si>
  <si>
    <t>156,04</t>
  </si>
  <si>
    <t>259,27</t>
  </si>
  <si>
    <t>14,97</t>
  </si>
  <si>
    <t>12,05</t>
  </si>
  <si>
    <t>11,70</t>
  </si>
  <si>
    <t>7,06</t>
  </si>
  <si>
    <t>37,38</t>
  </si>
  <si>
    <t>22,59</t>
  </si>
  <si>
    <t>4,50</t>
  </si>
  <si>
    <t>68,28</t>
  </si>
  <si>
    <t>35,00</t>
  </si>
  <si>
    <t>23,61</t>
  </si>
  <si>
    <t>8,07</t>
  </si>
  <si>
    <t>15,64</t>
  </si>
  <si>
    <t>91,49</t>
  </si>
  <si>
    <t>57,59</t>
  </si>
  <si>
    <t>10,42</t>
  </si>
  <si>
    <t>6,35</t>
  </si>
  <si>
    <t>1.127,67</t>
  </si>
  <si>
    <t>48.201,96</t>
  </si>
  <si>
    <t>70.359,83</t>
  </si>
  <si>
    <t>85.146,91</t>
  </si>
  <si>
    <t>133.384,55</t>
  </si>
  <si>
    <t>38.541,78</t>
  </si>
  <si>
    <t>NUMERO / ALGARISMO PARA PORTA, TAMANHO *40* MM, EM ZAMAC, (MODELO DE 0 A 9), FIXACAO POR PARAFUSOS</t>
  </si>
  <si>
    <t>2,73</t>
  </si>
  <si>
    <t>NUMERO / ALGARISMO PARA RESIDENCIA (FACHADA), TAMANHO *120* MM, EM ZAMAC, (MODELO DE 0 A 9), FIXACAO POR PARAFUSOS</t>
  </si>
  <si>
    <t>4,66</t>
  </si>
  <si>
    <t>OLEO DE LINHACA</t>
  </si>
  <si>
    <t>18,16</t>
  </si>
  <si>
    <t>3,87</t>
  </si>
  <si>
    <t>13,35</t>
  </si>
  <si>
    <t>OLHO MAGICO / VISOR PARA PORTA DE *25 A 46* MM DE ESPESSURA, ANGULO DE VISAO APROXIMADO DE 200 GRAUS, LATAO CROMADO, COM FECHO JANELA</t>
  </si>
  <si>
    <t>12,47</t>
  </si>
  <si>
    <t>10,69</t>
  </si>
  <si>
    <t>1.895,23</t>
  </si>
  <si>
    <t>9,16</t>
  </si>
  <si>
    <t>1.625,38</t>
  </si>
  <si>
    <t>8,83</t>
  </si>
  <si>
    <t>1.568,55</t>
  </si>
  <si>
    <t>9,64</t>
  </si>
  <si>
    <t>1.709,50</t>
  </si>
  <si>
    <t>OPERADOR DE DEMARCADORA DE FAIXAS DE TRAFEGO</t>
  </si>
  <si>
    <t>11,28</t>
  </si>
  <si>
    <t>2.000,46</t>
  </si>
  <si>
    <t>2.191,43</t>
  </si>
  <si>
    <t>1.576,30</t>
  </si>
  <si>
    <t>1.584,96</t>
  </si>
  <si>
    <t>1.961,82</t>
  </si>
  <si>
    <t>1.316,94</t>
  </si>
  <si>
    <t>11,46</t>
  </si>
  <si>
    <t>2.034,57</t>
  </si>
  <si>
    <t>2.496,04</t>
  </si>
  <si>
    <t>10,27</t>
  </si>
  <si>
    <t>1.822,76</t>
  </si>
  <si>
    <t>OPERADOR DE PAVIMENTADORA / MESA VIBROACABADORA</t>
  </si>
  <si>
    <t>11,85</t>
  </si>
  <si>
    <t>2.100,49</t>
  </si>
  <si>
    <t>1.803,82</t>
  </si>
  <si>
    <t>14,36</t>
  </si>
  <si>
    <t>341.843,94</t>
  </si>
  <si>
    <t>384.959,40</t>
  </si>
  <si>
    <t>533.810,34</t>
  </si>
  <si>
    <t>607.722,54</t>
  </si>
  <si>
    <t>354.675,91</t>
  </si>
  <si>
    <t>31,00</t>
  </si>
  <si>
    <t>24,07</t>
  </si>
  <si>
    <t>50,81</t>
  </si>
  <si>
    <t>66,55</t>
  </si>
  <si>
    <t>123,93</t>
  </si>
  <si>
    <t>163,39</t>
  </si>
  <si>
    <t>145,31</t>
  </si>
  <si>
    <t>172,28</t>
  </si>
  <si>
    <t>24,62</t>
  </si>
  <si>
    <t>42,21</t>
  </si>
  <si>
    <t>PAR DE TABELAS DE BASQUETE EM COMPENSADO NAVAL DE *1,80 X 1,20* M, COM ARO DE METAL E REDE (SEM SUPORTE DE FIXACAO)</t>
  </si>
  <si>
    <t>1.139,55</t>
  </si>
  <si>
    <t>PARA-RAIOS DE BAIXA TENSAO, TENSAO DE OPERACAO *280* V , CORRENTE MAXIMA *20* KA</t>
  </si>
  <si>
    <t>87,30</t>
  </si>
  <si>
    <t>257,68</t>
  </si>
  <si>
    <t>428,06</t>
  </si>
  <si>
    <t>99,26</t>
  </si>
  <si>
    <t>0,18</t>
  </si>
  <si>
    <t>6,56</t>
  </si>
  <si>
    <t>0,03</t>
  </si>
  <si>
    <t>0,31</t>
  </si>
  <si>
    <t>0,10</t>
  </si>
  <si>
    <t>0,12</t>
  </si>
  <si>
    <t>0,16</t>
  </si>
  <si>
    <t>0,17</t>
  </si>
  <si>
    <t>13,56</t>
  </si>
  <si>
    <t>2,64</t>
  </si>
  <si>
    <t>9,54</t>
  </si>
  <si>
    <t>13,09</t>
  </si>
  <si>
    <t>5,30</t>
  </si>
  <si>
    <t>7,89</t>
  </si>
  <si>
    <t>7,85</t>
  </si>
  <si>
    <t>12,87</t>
  </si>
  <si>
    <t>15,58</t>
  </si>
  <si>
    <t>11,55</t>
  </si>
  <si>
    <t>0,02</t>
  </si>
  <si>
    <t>0,19</t>
  </si>
  <si>
    <t>0,86</t>
  </si>
  <si>
    <t>3,08</t>
  </si>
  <si>
    <t>2,31</t>
  </si>
  <si>
    <t>18,93</t>
  </si>
  <si>
    <t>0,75</t>
  </si>
  <si>
    <t>0,78</t>
  </si>
  <si>
    <t>32,60</t>
  </si>
  <si>
    <t>78,46</t>
  </si>
  <si>
    <t>32,46</t>
  </si>
  <si>
    <t>128,51</t>
  </si>
  <si>
    <t>PARALELEPIPEDO GRANITICO OU BASALTICO, PARA PAVIMENTACAO, SEM FRETE,  *30 A 35* PECAS POR M2</t>
  </si>
  <si>
    <t>1.212,00</t>
  </si>
  <si>
    <t>PASTA DESENGRAXANTE PARA MAOS</t>
  </si>
  <si>
    <t>PASTA LUBRIFICANTE PARA TUBOS E CONEXOES COM JUNTA ELASTICA (USO EM PVC, ACO, POLIETILENO E OUTROS) ( DE *400* G)</t>
  </si>
  <si>
    <t>29,27</t>
  </si>
  <si>
    <t>PASTA LUBRIFICANTE PARA TUBOS E CONEXOES COM JUNTA ELASTICA (USO EM PVC, ACO, POLIETILENO E OUTROS) (POTE DE 3.500* G)</t>
  </si>
  <si>
    <t>182,56</t>
  </si>
  <si>
    <t>33,61</t>
  </si>
  <si>
    <t>PASTA VEDA JUNTAS/ROSCA, LATA DE *500* G, PARA INSTALACOES DE GAS E OUTROS</t>
  </si>
  <si>
    <t>110,65</t>
  </si>
  <si>
    <t>PASTILHA CERAMICA/PORCELANA, REVEST INT/EXT E  PISCINA, CORES BRANCA OU FRIAS, *2,5 X 2,5* CM</t>
  </si>
  <si>
    <t>142,93</t>
  </si>
  <si>
    <t>PASTILHA CERAMICA/PORCELANA, REVEST INT/EXT E  PISCINA, CORES FRIAS *5 X 5* CM</t>
  </si>
  <si>
    <t>127,72</t>
  </si>
  <si>
    <t>PASTILHA CERAMICA/PORCELANA, REVEST INT/EXT E  PISCINA, CORES QUENTES *5 X 5* CM</t>
  </si>
  <si>
    <t>PASTILHA CERAMICA/PORCELANA, REVEST INT/EXT E  PISCINA, CORES QUENTES, *2,5 X 2,5* CM</t>
  </si>
  <si>
    <t>231,77</t>
  </si>
  <si>
    <t>PASTILHA DE VIDRO CRISTAL, NACIONAL, REVEST INT/EXT E PISCINA, TODAS AS CORES, E MAIOR OU IGUAL A 5 MM  *2,0 X 2,0* CM</t>
  </si>
  <si>
    <t>429,17</t>
  </si>
  <si>
    <t>PASTILHA DE VIDRO PIGMENTADA *2,0 X 2,0* CM, NACIONAL, PARA REVESTIMENTO INTERNO/EXTERNO E PISCINA, BRANCA OU CORES FRIAS, ESPESSURA MAIOR OU IGUAL A 5 MM</t>
  </si>
  <si>
    <t>271,82</t>
  </si>
  <si>
    <t>PASTILHA DE VIDRO PIGMENTADA, NACIONAL, REVEST INT/EXT E PISCINA, CORES QUENTES, ESPESSURA MAIOR OU IGUAL A 5 MM  *2,0 X 2,0* CM</t>
  </si>
  <si>
    <t>478,67</t>
  </si>
  <si>
    <t>PASTILHEIRO</t>
  </si>
  <si>
    <t>14,90</t>
  </si>
  <si>
    <t>2.643,31</t>
  </si>
  <si>
    <t>15,56</t>
  </si>
  <si>
    <t>17,85</t>
  </si>
  <si>
    <t>169,00</t>
  </si>
  <si>
    <t>294,56</t>
  </si>
  <si>
    <t>247,26</t>
  </si>
  <si>
    <t>397,22</t>
  </si>
  <si>
    <t>PECA DE MADEIRA APARELHADA *7,5 X 7,5* CM (3 X 3 ") MACARANDUBA, ANGELIM OU EQUIVALENTE DA REGIAO</t>
  </si>
  <si>
    <t>9,56</t>
  </si>
  <si>
    <t>PECA DE MADEIRA NAO APARELHADA *7,5 X 7,5* CM (3 X 3 ") MACARANDUBA, ANGELIM OU EQUIVALENTE DA REGIAO</t>
  </si>
  <si>
    <t>6,96</t>
  </si>
  <si>
    <t>93,42</t>
  </si>
  <si>
    <t>102,15</t>
  </si>
  <si>
    <t>80,00</t>
  </si>
  <si>
    <t>87,28</t>
  </si>
  <si>
    <t>89,70</t>
  </si>
  <si>
    <t>86,55</t>
  </si>
  <si>
    <t>83,64</t>
  </si>
  <si>
    <t>72,08</t>
  </si>
  <si>
    <t>46,47</t>
  </si>
  <si>
    <t>90,14</t>
  </si>
  <si>
    <t>44,07</t>
  </si>
  <si>
    <t>141,32</t>
  </si>
  <si>
    <t>77,58</t>
  </si>
  <si>
    <t>PEDREIRO</t>
  </si>
  <si>
    <t>71,01</t>
  </si>
  <si>
    <t>76,35</t>
  </si>
  <si>
    <t>69,56</t>
  </si>
  <si>
    <t>105,69</t>
  </si>
  <si>
    <t>27,90</t>
  </si>
  <si>
    <t>12.043,00</t>
  </si>
  <si>
    <t>5,76</t>
  </si>
  <si>
    <t>6,70</t>
  </si>
  <si>
    <t>5,80</t>
  </si>
  <si>
    <t>26,01</t>
  </si>
  <si>
    <t>8,80</t>
  </si>
  <si>
    <t>134,69</t>
  </si>
  <si>
    <t>60,88</t>
  </si>
  <si>
    <t>4,20</t>
  </si>
  <si>
    <t>5,12</t>
  </si>
  <si>
    <t>5,65</t>
  </si>
  <si>
    <t>PERFIL LONGARINA (PRINCIPAL), T CLICADO, EM ACO, BRANCO, PARA FORRO REMOVIVEL, 24 X 3750 MM (L X C)</t>
  </si>
  <si>
    <t>4,97</t>
  </si>
  <si>
    <t>15,16</t>
  </si>
  <si>
    <t>4,78</t>
  </si>
  <si>
    <t>PERFIL U / CANALETA DE ALUMINIO, DE ABAS IGUAIS, 1/2" (1,27 X 1,27 CM), PARA PORTA OU JANELA DE CORRER</t>
  </si>
  <si>
    <t>5,66</t>
  </si>
  <si>
    <t>10,70</t>
  </si>
  <si>
    <t>6,23</t>
  </si>
  <si>
    <t>3,42</t>
  </si>
  <si>
    <t>2.036.776,30</t>
  </si>
  <si>
    <t>3.167.105,24</t>
  </si>
  <si>
    <t>775.394,75</t>
  </si>
  <si>
    <t>60.241,09</t>
  </si>
  <si>
    <t>8.681,35</t>
  </si>
  <si>
    <t>27.176,43</t>
  </si>
  <si>
    <t>14.863,17</t>
  </si>
  <si>
    <t>PERFURATRIZ ROTATIVA SOBRE ESTEIRA, TORQUE MAXIMO 2500 KGM, POTENCIA 110 HP, MOTOR DIESEL  (COLETADO CAIXA)</t>
  </si>
  <si>
    <t>664.106,48</t>
  </si>
  <si>
    <t>425.375,00</t>
  </si>
  <si>
    <t>443.820,00</t>
  </si>
  <si>
    <t>49.571,67</t>
  </si>
  <si>
    <t>PIGMENTO EM PO PARA ARGAMASSAS, CIMENTOS E OUTROS</t>
  </si>
  <si>
    <t>28,80</t>
  </si>
  <si>
    <t>PILAR DE MADEIRA NAO APARELHADA *10 X 10* CM, MACARANDUBA, ANGELIM OU EQUIVALENTE DA REGIAO</t>
  </si>
  <si>
    <t>PILAR DE MADEIRA NAO APARELHADA *15 X 15* CM, MACARANDUBA, ANGELIM OU EQUIVALENTE DA REGIAO</t>
  </si>
  <si>
    <t>45,69</t>
  </si>
  <si>
    <t>PILAR DE MADEIRA NAO APARELHADA *20 X 20* CM, MACARANDUBA, ANGELIM OU EQUIVALENTE DA REGIAO</t>
  </si>
  <si>
    <t>74,71</t>
  </si>
  <si>
    <t>0,98</t>
  </si>
  <si>
    <t>32,62</t>
  </si>
  <si>
    <t>28,05</t>
  </si>
  <si>
    <t>37,21</t>
  </si>
  <si>
    <t>22,95</t>
  </si>
  <si>
    <t>17,92</t>
  </si>
  <si>
    <t>24,52</t>
  </si>
  <si>
    <t>PINTOR</t>
  </si>
  <si>
    <t>PINTOR DE LETREIROS</t>
  </si>
  <si>
    <t>2.612,68</t>
  </si>
  <si>
    <t>PINTOR PARA TINTA EPOXI</t>
  </si>
  <si>
    <t>13,74</t>
  </si>
  <si>
    <t>2.437,79</t>
  </si>
  <si>
    <t>61,63</t>
  </si>
  <si>
    <t>280,71</t>
  </si>
  <si>
    <t>170,50</t>
  </si>
  <si>
    <t>46,89</t>
  </si>
  <si>
    <t>273,26</t>
  </si>
  <si>
    <t>219,26</t>
  </si>
  <si>
    <t>33,63</t>
  </si>
  <si>
    <t>280,00</t>
  </si>
  <si>
    <t>211,32</t>
  </si>
  <si>
    <t>PISO EM GRANITO, POLIDO, TIPO MARFIM, DALLAS, CARAVELAS OU OUTROS EQUIVALENTES DA REGIAO, FORMATO MENOR OU IGUAL A 3025 CM2, E=  *2* CM</t>
  </si>
  <si>
    <t>270,02</t>
  </si>
  <si>
    <t>305,24</t>
  </si>
  <si>
    <t>44,83</t>
  </si>
  <si>
    <t>137,27</t>
  </si>
  <si>
    <t>153,60</t>
  </si>
  <si>
    <t>89,47</t>
  </si>
  <si>
    <t>PISO FULGET (GRANITO LAVADO) EM PLACAS DE *40 X 40* CM (SEM COLOCACAO)</t>
  </si>
  <si>
    <t>115,20</t>
  </si>
  <si>
    <t>PISO FULGET (GRANITO LAVADO) EM PLACAS DE *75 X 75* CM (SEM COLOCACAO)</t>
  </si>
  <si>
    <t>212,48</t>
  </si>
  <si>
    <t>113,92</t>
  </si>
  <si>
    <t>125,44</t>
  </si>
  <si>
    <t>96,00</t>
  </si>
  <si>
    <t>52,94</t>
  </si>
  <si>
    <t>187,40</t>
  </si>
  <si>
    <t>178,51</t>
  </si>
  <si>
    <t>464,00</t>
  </si>
  <si>
    <t>413,12</t>
  </si>
  <si>
    <t>149,12</t>
  </si>
  <si>
    <t>PISO/ REVESTIMENTO EM GRANITO, POLIDO, TIPO ANDORINHA/ QUARTZ/ CASTELO/ CORUMBA OU OUTROS EQUIVALENTES DA REGIAO, FORMATO MAIOR OU IGUAL A 3025 CM2, E = *2* CM</t>
  </si>
  <si>
    <t>292,56</t>
  </si>
  <si>
    <t>300,71</t>
  </si>
  <si>
    <t>PLACA / CHAPA DE GESSO ACARTONADO, ACABAMENTO VINILICO LISO EM UMA DAS FACES, COR BRANCA, BORDA QUADRADA, E = 9,5 MM, 625 X 1250 MM (L X C), PARA FORRO REMOVIVEL</t>
  </si>
  <si>
    <t>50,63</t>
  </si>
  <si>
    <t>PLACA / CHAPA DE GESSO ACARTONADO, ACABAMENTO VINILICO LISO EM UMA DAS FACES, COR BRANCA, BORDA QUADRADA, E = 9,5 MM, 625 X 625 MM (L X C), PARA FORRO REMOVIVEL</t>
  </si>
  <si>
    <t>58,48</t>
  </si>
  <si>
    <t>PLACA CIMENTICIA LISA E = 10 MM, DE 1,20 X 3,00 M (SEM AMIANTO)</t>
  </si>
  <si>
    <t>47,59</t>
  </si>
  <si>
    <t>PLACA CIMENTICIA LISA E = 6 MM, DE 1,20 X 3,00 M (SEM AMIANTO)</t>
  </si>
  <si>
    <t>46,08</t>
  </si>
  <si>
    <t>99,00</t>
  </si>
  <si>
    <t>34,26</t>
  </si>
  <si>
    <t>28,88</t>
  </si>
  <si>
    <t>17,97</t>
  </si>
  <si>
    <t>PLACA DE GESSO PARA FORRO, DE  *60 X 60* CM E ESPESSURA DE 12 MM (30 MM NAS BORDAS) SEM COLOCACAO</t>
  </si>
  <si>
    <t>1.440,01</t>
  </si>
  <si>
    <t>904,50</t>
  </si>
  <si>
    <t>PLACA DE OBRA (PARA CONSTRUCAO CIVIL) EM CHAPA GALVANIZADA *N. 22*, ADESIVADA, DE *2,0 X 1,125* M</t>
  </si>
  <si>
    <t>300,00</t>
  </si>
  <si>
    <t>PLACA DE SINALIZACAO DE SEGURANCA CONTRA INCENDIO - ALERTA, TRIANGULAR, BASE DE *30* CM, EM PVC *2* MM ANTI-CHAMAS (SIMBOLOS, CORES E PICTOGRAMAS CONFORME NBR 13434)</t>
  </si>
  <si>
    <t>20,17</t>
  </si>
  <si>
    <t>PLACA DE SINALIZACAO DE SEGURANCA CONTRA INCENDIO, FOTOLUMINESCENTE, QUADRADA, *14 X 14* CM, EM PVC *2* MM ANTI-CHAMAS (SIMBOLOS, CORES E PICTOGRAMAS CONFORME NBR 13434)</t>
  </si>
  <si>
    <t>6,12</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</si>
  <si>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</si>
  <si>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</si>
  <si>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14,54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</si>
  <si>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</si>
  <si>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</si>
  <si>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19,11</t>
  </si>
  <si>
    <t>693,00</t>
  </si>
  <si>
    <t>864,00</t>
  </si>
  <si>
    <t>7,58</t>
  </si>
  <si>
    <t>45,00</t>
  </si>
  <si>
    <t>1.196,82</t>
  </si>
  <si>
    <t>131,78</t>
  </si>
  <si>
    <t>79,23</t>
  </si>
  <si>
    <t>52,07</t>
  </si>
  <si>
    <t>23,12</t>
  </si>
  <si>
    <t>2,06</t>
  </si>
  <si>
    <t>20,91</t>
  </si>
  <si>
    <t>29,28</t>
  </si>
  <si>
    <t>43,00</t>
  </si>
  <si>
    <t>87,33</t>
  </si>
  <si>
    <t>168,65</t>
  </si>
  <si>
    <t>495,90</t>
  </si>
  <si>
    <t>0,41</t>
  </si>
  <si>
    <t>76,37</t>
  </si>
  <si>
    <t>5.928,07</t>
  </si>
  <si>
    <t>38,66</t>
  </si>
  <si>
    <t>297,42</t>
  </si>
  <si>
    <t>16,75</t>
  </si>
  <si>
    <t>76,66</t>
  </si>
  <si>
    <t>PONTALETE DE MADEIRA NAO APARELHADA *7,5 X 7,5* CM (3 X 3 ") PINUS, MISTA OU EQUIVALENTE DA REGIAO</t>
  </si>
  <si>
    <t>PONTEIRO PARA MARTELO ROMPEDOR, DIAMETRO = *28* MM, COMPRIMENTO = *520* MM, ENCAIXE SEXTAVADO</t>
  </si>
  <si>
    <t>222,76</t>
  </si>
  <si>
    <t>PORCA OLHAL EM ACO GALVANIZADO, DIAMETRO NOMINAL DE 16 MM</t>
  </si>
  <si>
    <t>7,77</t>
  </si>
  <si>
    <t>0,70</t>
  </si>
  <si>
    <t>0,37</t>
  </si>
  <si>
    <t>0,21</t>
  </si>
  <si>
    <t>0,82</t>
  </si>
  <si>
    <t>PORTA CADEADO,  3 1/2", EM ACO ZINCADO, PRETO, PARA PORTAO E JANELA</t>
  </si>
  <si>
    <t>905,14</t>
  </si>
  <si>
    <t>PORTA DE ABRIR EM ACO COM DIVISAO HORIZONTAL  PARA VIDROS, COM FUNDO ANTICORROSIVO/PRIMER DE PROTECAO, SEM GUARNICAO/ALIZAR/VISTA, VIDROS NAO INCLUSOS, 87 X 210 CM</t>
  </si>
  <si>
    <t>407,13</t>
  </si>
  <si>
    <t>PORTA DE ABRIR EM ACO TIPO VENEZIANA, COM FUNDO ANTICORROSIVO / PRIMER DE PROTECAO, SEM GUARNICAO/ALIZAR/VISTA, 87 X 210 CM</t>
  </si>
  <si>
    <t>503,50</t>
  </si>
  <si>
    <t>760,66</t>
  </si>
  <si>
    <t>616,76</t>
  </si>
  <si>
    <t>425,94</t>
  </si>
  <si>
    <t>779,97</t>
  </si>
  <si>
    <t>PORTA DE ABRIR EM GRADIL COM BARRA CHATA 3 CM X 1/4", COM REQUADRO E GUARNICAO - COMPLETO - ACABAMENTO NATURAL</t>
  </si>
  <si>
    <t>437,55</t>
  </si>
  <si>
    <t>395,10</t>
  </si>
  <si>
    <t>258,44</t>
  </si>
  <si>
    <t>419,96</t>
  </si>
  <si>
    <t>354,03</t>
  </si>
  <si>
    <t>527,42</t>
  </si>
  <si>
    <t>308,90</t>
  </si>
  <si>
    <t>208,52</t>
  </si>
  <si>
    <t>510,21</t>
  </si>
  <si>
    <t>423,74</t>
  </si>
  <si>
    <t>294,91</t>
  </si>
  <si>
    <t>PORTA DE MADEIRA, FOLHA LEVE (NBR 15930) DE 60 X 210 CM, E = *35* MM, NUCLEO COLMEIA, CAPA LISA EM HDF, ACABAMENTO EM PRIMER PARA PINTURA</t>
  </si>
  <si>
    <t>135,52</t>
  </si>
  <si>
    <t>PORTA DE MADEIRA, FOLHA LEVE (NBR 15930) DE 70 X 210 CM, E = *35* MM, NUCLEO COLMEIA, CAPA LISA EM HDF, ACABAMENTO EM PRIMER PARA PINTURA</t>
  </si>
  <si>
    <t>145,95</t>
  </si>
  <si>
    <t>PORTA DE MADEIRA, FOLHA LEVE (NBR 15930) DE 80 X 210 CM, E = *35* MM, NUCLEO COLMEIA, CAPA LISA EM HDF, ACABAMENTO EM PRIMER PARA PINTURA</t>
  </si>
  <si>
    <t>154,46</t>
  </si>
  <si>
    <t>PORTA DE MADEIRA, FOLHA MEDIA (NBR 15930) DE 100 X 210 CM, E = 35 MM, NUCLEO SARRAFEADO, CAPA LISA EM HDF, ACABAMENTO EM LAMINADO NATURAL PARA VERNIZ</t>
  </si>
  <si>
    <t>308,73</t>
  </si>
  <si>
    <t>PORTA DE MADEIRA, FOLHA MEDIA (NBR 15930) DE 100 X 210 CM, E = 35 MM, NUCLEO SARRAFEADO, CAPA LISA EM HDF, ACABAMENTO EM PRIMER PARA PINTURA</t>
  </si>
  <si>
    <t>268,03</t>
  </si>
  <si>
    <t>PORTA DE MADEIRA, FOLHA MEDIA (NBR 15930) DE 60 X 210 CM, E = 35 MM, NUCLEO SARRAFEADO, CAPA FRISADA EM HDF, ACABAMENTO MELAMINICO EM PADRAO MADEIRA</t>
  </si>
  <si>
    <t>236,23</t>
  </si>
  <si>
    <t>PORTA DE MADEIRA, FOLHA MEDIA (NBR 15930) DE 60 X 210 CM, E = 35 MM, NUCLEO SARRAFEADO, CAPA LISA EM HDF, ACABAMENTO EM PRIMER PARA PINTURA</t>
  </si>
  <si>
    <t>251,86</t>
  </si>
  <si>
    <t>PORTA DE MADEIRA, FOLHA MEDIA (NBR 15930) DE 60 X 210 CM, E = 35 MM, NUCLEO SARRAFEADO, CAPA LISA EM HDF, ACABAMENTO LAMINADO NATURAL PARA VERNIZ</t>
  </si>
  <si>
    <t>261,12</t>
  </si>
  <si>
    <t>PORTA DE MADEIRA, FOLHA MEDIA (NBR 15930) DE 70 X 210 CM, E = 35 MM, NUCLEO SARRAFEADO, CAPA FRISADA EM HDF, ACABAMENTO MELAMINICO EM PADRAO MADEIRA</t>
  </si>
  <si>
    <t>254,40</t>
  </si>
  <si>
    <t>PORTA DE MADEIRA, FOLHA MEDIA (NBR 15930) DE 70 X 210 CM, E = 35 MM, NUCLEO SARRAFEADO, CAPA LISA EM HDF, ACABAMENTO EM LAMINADO NATURAL PARA VERNIZ</t>
  </si>
  <si>
    <t>179,90</t>
  </si>
  <si>
    <t>PORTA DE MADEIRA, FOLHA MEDIA (NBR 15930) DE 70 X 210 CM, E = 35 MM, NUCLEO SARRAFEADO, CAPA LISA EM HDF, ACABAMENTO EM PRIMER PARA PINTURA</t>
  </si>
  <si>
    <t>281,48</t>
  </si>
  <si>
    <t>PORTA DE MADEIRA, FOLHA MEDIA (NBR 15930) DE 80 X 210 CM, E = 35 MM, NUCLEO SARRAFEADO, CAPA FRISADA EM HDF, ACABAMENTO MELAMINICO EM PADRAO MADEIRA</t>
  </si>
  <si>
    <t>308,91</t>
  </si>
  <si>
    <t>PORTA DE MADEIRA, FOLHA MEDIA (NBR 15930) DE 80 X 210 CM, E = 35 MM, NUCLEO SARRAFEADO, CAPA LISA EM HDF, ACABAMENTO EM LAMINADO NATURAL PARA VERNIZ</t>
  </si>
  <si>
    <t>306,37</t>
  </si>
  <si>
    <t>PORTA DE MADEIRA, FOLHA MEDIA (NBR 15930) DE 80 X 210 CM, E = 35 MM, NUCLEO SARRAFEADO, CAPA LISA EM HDF, ACABAMENTO EM PRIMER PARA PINTURA</t>
  </si>
  <si>
    <t>271,66</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</si>
  <si>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</si>
  <si>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</si>
  <si>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288,61</t>
  </si>
  <si>
    <t>PORTA DE MADEIRA, FOLHA MEDIA (NBR 15930), E = 35 MM, NUCLEO SARRAFEADO, CAPA FRISADA EM HDF, ACABAMENTO MELAMINICO EM PADRAO MADEIRA</t>
  </si>
  <si>
    <t>164,95</t>
  </si>
  <si>
    <t>PORTA DE MADEIRA, FOLHA PESADA (NBR 15930) DE 80 X 210 CM, E = 35 MM, NUCLEO SOLIDO, CAPA LISA EM HDF, ACABAMENTO EM LAMINADO NATURAL PARA VERNIZ</t>
  </si>
  <si>
    <t>399,77</t>
  </si>
  <si>
    <t>PORTA DE MADEIRA, FOLHA PESADA (NBR 15930) DE 80 X 210 CM, E = 35 MM, NUCLEO SOLIDO, CAPA LISA EM HDF, ACABAMENTO EM PRIMER PARA PINTURA</t>
  </si>
  <si>
    <t>283,47</t>
  </si>
  <si>
    <t>PORTA DE MADEIRA, FOLHA PESADA (NBR 15930) DE 90 X 210 CM, E = 35 MM, NUCLEO SOLIDO, CAPA LISA EM HDF, ACABAMENTO EM LAMINADO NATURAL PARA VERNIZ</t>
  </si>
  <si>
    <t>434,30</t>
  </si>
  <si>
    <t>PORTA DE MADEIRA, FOLHA PESADA (NBR 15930) DE 90 X 210 CM, E = 35 MM, NUCLEO SOLIDO, CAPA LISA EM HDF, ACABAMENTO EM PRIMER PARA PINTURA</t>
  </si>
  <si>
    <t>PORTA DENTE PARA FRESADORA</t>
  </si>
  <si>
    <t>370,67</t>
  </si>
  <si>
    <t>788,50</t>
  </si>
  <si>
    <t>29,29</t>
  </si>
  <si>
    <t>18,80</t>
  </si>
  <si>
    <t>323,13</t>
  </si>
  <si>
    <t>PORTAO BASCULANTE MANUAL EM ACO GALVANIZADO NATURAL, TIPO LAMBRIL COM REQUADRO/BATENTE, CHAPA NUMERO 26, INCLUI FECHADURA (SEM INSTALACAO)</t>
  </si>
  <si>
    <t>562,28</t>
  </si>
  <si>
    <t>PORTAO BASCULANTE, MANUAL, EM CHAPA TIPO LAMBRIL QUADRADO, COM REQUADRO, ACABAMENTO NATURAL</t>
  </si>
  <si>
    <t>431,74</t>
  </si>
  <si>
    <t>PORTAO DE ABRIR EM GRADIL DE METALON REDONDO DE 3/4"  VERTICAL, COM REQUADRO, ACABAMENTO NATURAL - COMPLETO</t>
  </si>
  <si>
    <t>391,82</t>
  </si>
  <si>
    <t>805,95</t>
  </si>
  <si>
    <t>516,94</t>
  </si>
  <si>
    <t>PORTINHOLA DE ABRIR EM ALUMINIO DE 60 X 80 CM, VENEZIANA VENTILADA 1 FOLHA, ACABAMENTO ANODIZADO NATURAL</t>
  </si>
  <si>
    <t>212,37</t>
  </si>
  <si>
    <t>1.112,64</t>
  </si>
  <si>
    <t>1.264,58</t>
  </si>
  <si>
    <t>1.075,51</t>
  </si>
  <si>
    <t>1.073,95</t>
  </si>
  <si>
    <t>801,32</t>
  </si>
  <si>
    <t>811,49</t>
  </si>
  <si>
    <t>1.124,21</t>
  </si>
  <si>
    <t>276,69</t>
  </si>
  <si>
    <t>POSTE CONICO CONTINUO EM ACO GALVANIZADO, RETO, FLANGEADO, H = 6 M, DIAMETRO INFERIOR = *90* CM</t>
  </si>
  <si>
    <t>657,69</t>
  </si>
  <si>
    <t>POSTE DE CONCRETO CIRCULAR, 150 KG, H = 10 M (NBR 8451)</t>
  </si>
  <si>
    <t>540,11</t>
  </si>
  <si>
    <t>POSTE DE CONCRETO CIRCULAR, 200 KG, H = 11 M (NBR 8451)</t>
  </si>
  <si>
    <t>752,13</t>
  </si>
  <si>
    <t>POSTE DE CONCRETO CIRCULAR, 200 KG, H = 9 M (NBR 8451)</t>
  </si>
  <si>
    <t>530,64</t>
  </si>
  <si>
    <t>POSTE DE CONCRETO CIRCULAR, 300 KG, H = 11 M (NBR 8451)</t>
  </si>
  <si>
    <t>754,43</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</si>
  <si>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</si>
  <si>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</si>
  <si>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</si>
  <si>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</si>
  <si>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</si>
  <si>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</si>
  <si>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</si>
  <si>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</si>
  <si>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</si>
  <si>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</si>
  <si>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</si>
  <si>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</si>
  <si>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</si>
  <si>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</si>
  <si>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</si>
  <si>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</si>
  <si>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200 KG, H = 9 M (NBR 8451)</t>
  </si>
  <si>
    <t>436,84</t>
  </si>
  <si>
    <t>POSTE DE CONCRETO DUPLO T, 200 KG, H = 11 M (NBR 8451)</t>
  </si>
  <si>
    <t>575,66</t>
  </si>
  <si>
    <t>POSTE DE CONCRETO DUPLO T, 300 KG, H = 12 M (NBR 8451)</t>
  </si>
  <si>
    <t>855,78</t>
  </si>
  <si>
    <t>POSTE DE CONCRETO DUPLO T, 400 KG,H = 12 M (NBR 8451)</t>
  </si>
  <si>
    <t>896,19</t>
  </si>
  <si>
    <t>163,78</t>
  </si>
  <si>
    <t>POSTE PADRAO SUBTERRANEO 100 A, H = 2,5 M</t>
  </si>
  <si>
    <t>616,40</t>
  </si>
  <si>
    <t>POSTE PADRAO SUBTERRANEO 200 A, H = 2,5 M</t>
  </si>
  <si>
    <t>1.479,36</t>
  </si>
  <si>
    <t>POZOLANA DE CLASSE C</t>
  </si>
  <si>
    <t>244,97</t>
  </si>
  <si>
    <t>PRANCHA DE MADEIRA APARELHADA *4 X 30* CM, MACARANDUBA, ANGELIM OU EQUIVALENTE DA REGIAO</t>
  </si>
  <si>
    <t>PRANCHA DE MADEIRA NAO APARELHADA *6 X 25* CM, MACARANDUBA, ANGELIM OU EQUIVALENTE DA REGIAO</t>
  </si>
  <si>
    <t>27,84</t>
  </si>
  <si>
    <t>PRANCHA DE MADEIRA NAO APARELHADA *6 X 30* CM, MACARANDUBA, ANGELIM OU EQUIVALENTE DA REGIAO</t>
  </si>
  <si>
    <t>30,76</t>
  </si>
  <si>
    <t>PRANCHA DE MADEIRA NAO APARELHADA *6 X 40* CM, MACARANDUBA, ANGELIM OU EQUIVALENTE DA REGIAO</t>
  </si>
  <si>
    <t>45,96</t>
  </si>
  <si>
    <t>PRANCHAO DE MADEIRA APARELHADA *7,5 X 23* CM (3 X 9 ") MACARANDUBA, ANGELIM OU EQUIVALENTE DA REGIAO</t>
  </si>
  <si>
    <t>41,02</t>
  </si>
  <si>
    <t>PRANCHAO DE MADEIRA APARELHADA *8 X 30* CM, MACARANDUBA, ANGELIM OU EQUIVALENTE DA REGIAO</t>
  </si>
  <si>
    <t>48,16</t>
  </si>
  <si>
    <t>PRANCHAO DE MADEIRA NAO APARELHADA *7,5 X 23* CM (3 x 9 ") MACARANDUBA, ANGELIM OU EQUIVALENTE DA REGIAO</t>
  </si>
  <si>
    <t>33,28</t>
  </si>
  <si>
    <t>PRANCHAO DE MADEIRA NAO APARELHADA *8 X 30* CM, MACARANDUBA, ANGELIM OU EQUIVALENTE DA REGIAO</t>
  </si>
  <si>
    <t>13,80</t>
  </si>
  <si>
    <t>21,26</t>
  </si>
  <si>
    <t>19,67</t>
  </si>
  <si>
    <t>14,73</t>
  </si>
  <si>
    <t>13,34</t>
  </si>
  <si>
    <t>12,52</t>
  </si>
  <si>
    <t>11,91</t>
  </si>
  <si>
    <t>11,18</t>
  </si>
  <si>
    <t>11,39</t>
  </si>
  <si>
    <t>11,52</t>
  </si>
  <si>
    <t>10,99</t>
  </si>
  <si>
    <t>11,32</t>
  </si>
  <si>
    <t>11,26</t>
  </si>
  <si>
    <t>PRENDEDOR / TRAVA DE PORTA, MONTAGEM PISO / PORTA, EM LATAO / ZAMAC, CROMADO</t>
  </si>
  <si>
    <t>17,37</t>
  </si>
  <si>
    <t>2.265,61</t>
  </si>
  <si>
    <t>PRIMER EPOXI</t>
  </si>
  <si>
    <t>169,05</t>
  </si>
  <si>
    <t>15,55</t>
  </si>
  <si>
    <t>PRIMER UNIVERSAL, FUNDO ANTICORROSIVO TIPO ZARCAO</t>
  </si>
  <si>
    <t>479,99</t>
  </si>
  <si>
    <t>66.917,11</t>
  </si>
  <si>
    <t>88.698,29</t>
  </si>
  <si>
    <t>532,10</t>
  </si>
  <si>
    <t>52,29</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</si>
  <si>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</si>
  <si>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</si>
  <si>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</si>
  <si>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</si>
  <si>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</si>
  <si>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8,64</t>
  </si>
  <si>
    <t>24,49</t>
  </si>
  <si>
    <t>203,15</t>
  </si>
  <si>
    <t>23,30</t>
  </si>
  <si>
    <t>26,56</t>
  </si>
  <si>
    <t>6,40</t>
  </si>
  <si>
    <t>PULVERIZADOR DE TINTA ELETRICO / MAQUINA DE PINTURA AIRLESS, VAZAO *2* L/MIN (COLETADO CAIXA)</t>
  </si>
  <si>
    <t>7.181,83</t>
  </si>
  <si>
    <t>PUXADOR CENTRAL, TIPO ALCA, EM ZAMAC CROMADO, COM ROSETAS, COMPRIMENTO *100* MM, PARA PORTA / JANELA EM MADEIRA OU METALICA - INCLUI PARAFUSOS</t>
  </si>
  <si>
    <t>12,31</t>
  </si>
  <si>
    <t>PUXADOR CONCHA DE EMBUTIR PARA JANELA / PORTA DE CORRER, EM LATAO CROMADO, COM FURO CENTRAL PARA CHAVE E FUROS PARA PARAFUSOS, *40 X 100* MM  (LARGURA X ALTURA) - SEM FECHADURA</t>
  </si>
  <si>
    <t>15,39</t>
  </si>
  <si>
    <t>PUXADOR TUBULAR RETO, DUPLO, EM ALUMINIO POLIDO, DIAMETRO APROX.DE 1", COMPRIMENTO APROX. DE 400 MM, PARA PORTAS DE MADEIRA OU VIDRO</t>
  </si>
  <si>
    <t>143,14</t>
  </si>
  <si>
    <t>268,15</t>
  </si>
  <si>
    <t>375,79</t>
  </si>
  <si>
    <t>394,91</t>
  </si>
  <si>
    <t>554,63</t>
  </si>
  <si>
    <t>452,89</t>
  </si>
  <si>
    <t>956,21</t>
  </si>
  <si>
    <t>455,18</t>
  </si>
  <si>
    <t>664,55</t>
  </si>
  <si>
    <t>777,77</t>
  </si>
  <si>
    <t>278,35</t>
  </si>
  <si>
    <t>347,80</t>
  </si>
  <si>
    <t>321,61</t>
  </si>
  <si>
    <t>468,70</t>
  </si>
  <si>
    <t>578,85</t>
  </si>
  <si>
    <t>QUADRO DE DISTRIBUICAO COM BARRAMENTO TRIFASICO, DE SOBREPOR, EM CHAPA DE ACO GALVANIZADO, PARA 40 DISJUNTORES DIN, 100 A</t>
  </si>
  <si>
    <t>775,21</t>
  </si>
  <si>
    <t>695,79</t>
  </si>
  <si>
    <t>109,19</t>
  </si>
  <si>
    <t>202,30</t>
  </si>
  <si>
    <t>438,44</t>
  </si>
  <si>
    <t>342,77</t>
  </si>
  <si>
    <t>64,12</t>
  </si>
  <si>
    <t>66,41</t>
  </si>
  <si>
    <t>104,25</t>
  </si>
  <si>
    <t>178,82</t>
  </si>
  <si>
    <t>28,19</t>
  </si>
  <si>
    <t>44,53</t>
  </si>
  <si>
    <t>32,86</t>
  </si>
  <si>
    <t>94,04</t>
  </si>
  <si>
    <t>137,84</t>
  </si>
  <si>
    <t>192,30</t>
  </si>
  <si>
    <t>QUEROSENE</t>
  </si>
  <si>
    <t>46,22</t>
  </si>
  <si>
    <t>56,88</t>
  </si>
  <si>
    <t>71,11</t>
  </si>
  <si>
    <t>112,00</t>
  </si>
  <si>
    <t>9,15</t>
  </si>
  <si>
    <t>RALO SECO PVC CONICO, 100 X 40 MM,  COM GRELHA REDONDA BRANCA</t>
  </si>
  <si>
    <t>RALO SECO PVC CONICO, 100 X 40 MM, COM GRELHA QUADRADA</t>
  </si>
  <si>
    <t>RALO SECO PVC QUADRADO, 100 X 100 X 53 MM, SAIDA 40 MM, COM GRELHA BRANCA</t>
  </si>
  <si>
    <t>8,20</t>
  </si>
  <si>
    <t>RALO SIFONADO PVC CILINDRICO, 100 X 40 MM,  COM GRELHA REDONDA BRANCA</t>
  </si>
  <si>
    <t>5,97</t>
  </si>
  <si>
    <t>RALO SIFONADO PVC REDONDO CONICO, 100 X 40 MM, COM GRELHA  BRANCA REDONDA</t>
  </si>
  <si>
    <t>RALO SIFONADO PVC, QUADRADO, 100 X 100 X 53 MM, SAIDA 40 MM, COM GRELHA BRANCA</t>
  </si>
  <si>
    <t>7,70</t>
  </si>
  <si>
    <t>RASTELEIRO</t>
  </si>
  <si>
    <t>13,89</t>
  </si>
  <si>
    <t>17,35</t>
  </si>
  <si>
    <t>34,56</t>
  </si>
  <si>
    <t>18,24</t>
  </si>
  <si>
    <t>18,85</t>
  </si>
  <si>
    <t>96,66</t>
  </si>
  <si>
    <t>118,54</t>
  </si>
  <si>
    <t>54,33</t>
  </si>
  <si>
    <t>64,79</t>
  </si>
  <si>
    <t>74,64</t>
  </si>
  <si>
    <t>42,41</t>
  </si>
  <si>
    <t>REBOLO ABRASIVO RETO DE USO GERAL GRAO 36, DE 6 X 1 " (DIAMETRO X ALTURA)</t>
  </si>
  <si>
    <t>79,13</t>
  </si>
  <si>
    <t>63,20</t>
  </si>
  <si>
    <t>3.744.123,33</t>
  </si>
  <si>
    <t>62,13</t>
  </si>
  <si>
    <t>119,51</t>
  </si>
  <si>
    <t>225,42</t>
  </si>
  <si>
    <t>3,84</t>
  </si>
  <si>
    <t>REDUCAO EXCENTRICA PVC, SERIE R, DN 100 X 75 MM, PARA ESGOTO PREDIAL</t>
  </si>
  <si>
    <t>REDUCAO EXCENTRICA PVC, SERIE R, DN 150 X 100 MM, PARA ESGOTO PREDIAL</t>
  </si>
  <si>
    <t>30,78</t>
  </si>
  <si>
    <t>REDUCAO EXCENTRICA PVC, SERIE R, DN 75 X 50 MM, PARA ESGOTO PREDIAL</t>
  </si>
  <si>
    <t>85,35</t>
  </si>
  <si>
    <t>47,40</t>
  </si>
  <si>
    <t>24,85</t>
  </si>
  <si>
    <t>14,10</t>
  </si>
  <si>
    <t>REDUTOR TIPO THINNER PARA ACABAMENTO</t>
  </si>
  <si>
    <t>68,57</t>
  </si>
  <si>
    <t>7,48</t>
  </si>
  <si>
    <t>21,67</t>
  </si>
  <si>
    <t>7,90</t>
  </si>
  <si>
    <t>15,45</t>
  </si>
  <si>
    <t>33,17</t>
  </si>
  <si>
    <t>7,46</t>
  </si>
  <si>
    <t>15,25</t>
  </si>
  <si>
    <t>20,40</t>
  </si>
  <si>
    <t>21,06</t>
  </si>
  <si>
    <t>38,58</t>
  </si>
  <si>
    <t>35,19</t>
  </si>
  <si>
    <t>60,55</t>
  </si>
  <si>
    <t>47,96</t>
  </si>
  <si>
    <t>21,13</t>
  </si>
  <si>
    <t>84,34</t>
  </si>
  <si>
    <t>174,91</t>
  </si>
  <si>
    <t>211,76</t>
  </si>
  <si>
    <t>22,29</t>
  </si>
  <si>
    <t>441,23</t>
  </si>
  <si>
    <t>66,58</t>
  </si>
  <si>
    <t>96,82</t>
  </si>
  <si>
    <t>92,57</t>
  </si>
  <si>
    <t>48,21</t>
  </si>
  <si>
    <t>54,39</t>
  </si>
  <si>
    <t>25,97</t>
  </si>
  <si>
    <t>119,50</t>
  </si>
  <si>
    <t>14,98</t>
  </si>
  <si>
    <t>17,88</t>
  </si>
  <si>
    <t>49,62</t>
  </si>
  <si>
    <t>51,30</t>
  </si>
  <si>
    <t>31,17</t>
  </si>
  <si>
    <t>5.406,40</t>
  </si>
  <si>
    <t>11.709,12</t>
  </si>
  <si>
    <t>REJEITO DE MINERIO DE FERRO PARA PAVIMENTACAO (POSTO PEDREIRA/FORNECEDOR, SEM FRETE)</t>
  </si>
  <si>
    <t>71,92</t>
  </si>
  <si>
    <t>REJUNTE BRANCO, CIMENTICIO</t>
  </si>
  <si>
    <t>3,72</t>
  </si>
  <si>
    <t>REJUNTE COLORIDO, CIMENTICIO</t>
  </si>
  <si>
    <t>REJUNTE EPOXI BRANCO</t>
  </si>
  <si>
    <t>REJUNTE EPOXI COR</t>
  </si>
  <si>
    <t>73,71</t>
  </si>
  <si>
    <t>17,17</t>
  </si>
  <si>
    <t>105,03</t>
  </si>
  <si>
    <t>REMOVEDOR DE TINTA OLEO/ESMALTE VERNIZ</t>
  </si>
  <si>
    <t>RESINA ACRILICA BASE AGUA - COR BRANCA</t>
  </si>
  <si>
    <t>23,81</t>
  </si>
  <si>
    <t>1,33</t>
  </si>
  <si>
    <t>67,66</t>
  </si>
  <si>
    <t>218.963,41</t>
  </si>
  <si>
    <t>237.500,00</t>
  </si>
  <si>
    <t>246.189,00</t>
  </si>
  <si>
    <t>189,21</t>
  </si>
  <si>
    <t>118,26</t>
  </si>
  <si>
    <t>27,57</t>
  </si>
  <si>
    <t>18,12</t>
  </si>
  <si>
    <t>67,84</t>
  </si>
  <si>
    <t>90,43</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</si>
  <si>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</si>
  <si>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</si>
  <si>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</si>
  <si>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</si>
  <si>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</si>
  <si>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2.424,06</t>
  </si>
  <si>
    <t>ROCADEIRA DESLOCAVEL, LARGURA DE TRABALHO DE 1,3 M</t>
  </si>
  <si>
    <t>6.588,07</t>
  </si>
  <si>
    <t>9,68</t>
  </si>
  <si>
    <t>25,06</t>
  </si>
  <si>
    <t>10,12</t>
  </si>
  <si>
    <t>35,80</t>
  </si>
  <si>
    <t>20,37</t>
  </si>
  <si>
    <t>19,24</t>
  </si>
  <si>
    <t>27,82</t>
  </si>
  <si>
    <t>RODIZIO PARA TRILHO (TIPO NAPOLEAO),  EM LATAO, COM ROLAMENTO EM ACO, 6 MM, PARA JANELA DE CORRER</t>
  </si>
  <si>
    <t>11,33</t>
  </si>
  <si>
    <t>ROLDANA CONCOVA DUPLA, EM CHAPA DE ACO, ROLAMENTO INTERNO BLINDADO DE ACO REVESTIDO EM NYLON, PARA PORTA DE CORRER</t>
  </si>
  <si>
    <t>ROLDANA DUPLA, EM ZAMAC COM CHAPA DE LATAO, ROLAMENTOS EM ACO, PARA PORTA E JANELA DE CORRER</t>
  </si>
  <si>
    <t>468.765,64</t>
  </si>
  <si>
    <t>441.600,00</t>
  </si>
  <si>
    <t>391.690,98</t>
  </si>
  <si>
    <t>293.777,53</t>
  </si>
  <si>
    <t>379.055,75</t>
  </si>
  <si>
    <t>282.560,80</t>
  </si>
  <si>
    <t>386.084,56</t>
  </si>
  <si>
    <t>85.291,90</t>
  </si>
  <si>
    <t>422.674,30</t>
  </si>
  <si>
    <t>346.971,43</t>
  </si>
  <si>
    <t>13,49</t>
  </si>
  <si>
    <t>23.243,68</t>
  </si>
  <si>
    <t>10,58</t>
  </si>
  <si>
    <t>10,10</t>
  </si>
  <si>
    <t>1.387,94</t>
  </si>
  <si>
    <t>1.055,21</t>
  </si>
  <si>
    <t>18,46</t>
  </si>
  <si>
    <t>20,12</t>
  </si>
  <si>
    <t>31,28</t>
  </si>
  <si>
    <t>RUFO PARA TELHA ESTRUTURAL DE FIBROCIMENTO 2 ABAS, COMPRIMENTO DE 1031 MM (SEM AMIANTO)</t>
  </si>
  <si>
    <t>13,26</t>
  </si>
  <si>
    <t>18,09</t>
  </si>
  <si>
    <t>SABAO EM PO</t>
  </si>
  <si>
    <t>24,00</t>
  </si>
  <si>
    <t>40,55</t>
  </si>
  <si>
    <t>54,41</t>
  </si>
  <si>
    <t>175,12</t>
  </si>
  <si>
    <t>230,47</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</si>
  <si>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</si>
  <si>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</si>
  <si>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</si>
  <si>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</si>
  <si>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</si>
  <si>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</si>
  <si>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13,07</t>
  </si>
  <si>
    <t>102,36</t>
  </si>
  <si>
    <t>SELADOR ACRILICO PAREDES INTERNAS/EXTERNAS</t>
  </si>
  <si>
    <t>544,80</t>
  </si>
  <si>
    <t>SELADOR PVA PAREDES INTERNAS</t>
  </si>
  <si>
    <t>51,12</t>
  </si>
  <si>
    <t>SELANTE A BASE DE RESINAS ACRILICAS PARA TRINCAS</t>
  </si>
  <si>
    <t>13,39</t>
  </si>
  <si>
    <t>31,53</t>
  </si>
  <si>
    <t>24,12</t>
  </si>
  <si>
    <t>109,57</t>
  </si>
  <si>
    <t>66,17</t>
  </si>
  <si>
    <t>51,34</t>
  </si>
  <si>
    <t>50,31</t>
  </si>
  <si>
    <t>131.739,35</t>
  </si>
  <si>
    <t>154.900,69</t>
  </si>
  <si>
    <t>119.789,87</t>
  </si>
  <si>
    <t>23,46</t>
  </si>
  <si>
    <t>26,40</t>
  </si>
  <si>
    <t>1.328,67</t>
  </si>
  <si>
    <t>5.353,13</t>
  </si>
  <si>
    <t>SERRALHEIRO</t>
  </si>
  <si>
    <t>1.685,96</t>
  </si>
  <si>
    <t>SERVICO DE BOMBEAMENTO DE CONCRETO COM CONSUMO MINIMO DE 40 M3</t>
  </si>
  <si>
    <t>42,63</t>
  </si>
  <si>
    <t>187,74</t>
  </si>
  <si>
    <t>190,04</t>
  </si>
  <si>
    <t>149,38</t>
  </si>
  <si>
    <t>158,20</t>
  </si>
  <si>
    <t>13,52</t>
  </si>
  <si>
    <t>SILICA ATIVA PARA ADICAO EM CONCRETO E ARGAMASSA</t>
  </si>
  <si>
    <t>2,03</t>
  </si>
  <si>
    <t>15,94</t>
  </si>
  <si>
    <t>2.741,49</t>
  </si>
  <si>
    <t>2.962,58</t>
  </si>
  <si>
    <t>1.477,33</t>
  </si>
  <si>
    <t>53,63</t>
  </si>
  <si>
    <t>10,84</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</si>
  <si>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</si>
  <si>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</si>
  <si>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</si>
  <si>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</si>
  <si>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SODA CAUSTICA EM ESCAMAS</t>
  </si>
  <si>
    <t>11,12</t>
  </si>
  <si>
    <t>67,01</t>
  </si>
  <si>
    <t>158,88</t>
  </si>
  <si>
    <t>183,32</t>
  </si>
  <si>
    <t>16,56</t>
  </si>
  <si>
    <t>2.937,82</t>
  </si>
  <si>
    <t>58,99</t>
  </si>
  <si>
    <t>76,52</t>
  </si>
  <si>
    <t>53,43</t>
  </si>
  <si>
    <t>29,26</t>
  </si>
  <si>
    <t>SOLUCAO LIMPADORA PARA PVC, FRASCO COM 1000 CM3</t>
  </si>
  <si>
    <t>SOLUCAO LIMPADORA PARA PVC, FRASCO COM 200 CM3</t>
  </si>
  <si>
    <t>27,04</t>
  </si>
  <si>
    <t>SOLVENTE DILUENTE A BASE DE AGUARRAS</t>
  </si>
  <si>
    <t>37,92</t>
  </si>
  <si>
    <t>3,44</t>
  </si>
  <si>
    <t>26,60</t>
  </si>
  <si>
    <t>36,43</t>
  </si>
  <si>
    <t>26,03</t>
  </si>
  <si>
    <t>31,42</t>
  </si>
  <si>
    <t>39,22</t>
  </si>
  <si>
    <t>38,18</t>
  </si>
  <si>
    <t>30,23</t>
  </si>
  <si>
    <t>SUMIDOURO CONCRETO PRE MOLDADO, COMPLETO, PARA 10 CONTRIBUINTES</t>
  </si>
  <si>
    <t>973,76</t>
  </si>
  <si>
    <t>SUMIDOURO CONCRETO PRE MOLDADO, COMPLETO, PARA 100 CONTRIBUINTES</t>
  </si>
  <si>
    <t>5.103,85</t>
  </si>
  <si>
    <t>SUMIDOURO CONCRETO PRE MOLDADO, COMPLETO, PARA 150 CONTRIBUINTES</t>
  </si>
  <si>
    <t>6.659,63</t>
  </si>
  <si>
    <t>SUMIDOURO CONCRETO PRE MOLDADO, COMPLETO, PARA 200 CONTRIBUINTES</t>
  </si>
  <si>
    <t>6.995,41</t>
  </si>
  <si>
    <t>SUMIDOURO CONCRETO PRE MOLDADO, COMPLETO, PARA 5 CONTRIBUINTES</t>
  </si>
  <si>
    <t>707,93</t>
  </si>
  <si>
    <t>SUMIDOURO CONCRETO PRE MOLDADO, COMPLETO, PARA 50 CONTRIBUINTES</t>
  </si>
  <si>
    <t>3.452,93</t>
  </si>
  <si>
    <t>SUMIDOURO CONCRETO PRE MOLDADO, COMPLETO, PARA 75 CONTRIBUINTES</t>
  </si>
  <si>
    <t>4.734,49</t>
  </si>
  <si>
    <t>132,42</t>
  </si>
  <si>
    <t>8,57</t>
  </si>
  <si>
    <t>11,66</t>
  </si>
  <si>
    <t>12,20</t>
  </si>
  <si>
    <t>1.546,34</t>
  </si>
  <si>
    <t>168,84</t>
  </si>
  <si>
    <t>182,23</t>
  </si>
  <si>
    <t>226,19</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</si>
  <si>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</si>
  <si>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</si>
  <si>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</si>
  <si>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</si>
  <si>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</si>
  <si>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</si>
  <si>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</si>
  <si>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</si>
  <si>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</si>
  <si>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105,76</t>
  </si>
  <si>
    <t>159,83</t>
  </si>
  <si>
    <t>9.301,24</t>
  </si>
  <si>
    <t>672,98</t>
  </si>
  <si>
    <t>981,55</t>
  </si>
  <si>
    <t>32,90</t>
  </si>
  <si>
    <t>TAMPA DE CONCRETO PARA PV OU CAIXA DE INSPECAO, DIMENSOES 600 X 600 X 50 MM</t>
  </si>
  <si>
    <t>62,40</t>
  </si>
  <si>
    <t>3,57</t>
  </si>
  <si>
    <t>46,66</t>
  </si>
  <si>
    <t>62,59</t>
  </si>
  <si>
    <t>56,54</t>
  </si>
  <si>
    <t>86,80</t>
  </si>
  <si>
    <t>110,74</t>
  </si>
  <si>
    <t>137,15</t>
  </si>
  <si>
    <t>49,77</t>
  </si>
  <si>
    <t>124,44</t>
  </si>
  <si>
    <t>TAMPAO FOFO ARTICULADO, CLASSE B125 CARGA MAX 12,5 T, REDONDO TAMPA 600 MM, REDE PLUVIAL/ESGOTO</t>
  </si>
  <si>
    <t>315,55</t>
  </si>
  <si>
    <t>TAMPAO FOFO ARTICULADO, CLASSE D400 CARGA MAX 40 T, REDONDO TAMPA *600 MM, REDE PLUVIAL/ESGOTO</t>
  </si>
  <si>
    <t>386,67</t>
  </si>
  <si>
    <t>TAMPAO FOFO SIMPLES COM BASE, CLASSE A15 CARGA MAX 1,5 T, *400 X 600* MM, REDE TELEFONE</t>
  </si>
  <si>
    <t>161,33</t>
  </si>
  <si>
    <t>TAMPAO FOFO SIMPLES COM BASE, CLASSE A15 CARGA MAX 1,5 T, 300 X 300 MM, REDE PLUVIAL/ESGOTO</t>
  </si>
  <si>
    <t>TAMPAO FOFO SIMPLES COM BASE, CLASSE A15 CARGA MAX 1,5 T, 300 X 400 MM</t>
  </si>
  <si>
    <t>176,89</t>
  </si>
  <si>
    <t>TAMPAO FOFO SIMPLES COM BASE, CLASSE A15 CARGA MAX 1,5 T, 400 X 400 MM, REDE PLUVIAL/ESGOTO/ELETRICA</t>
  </si>
  <si>
    <t>115,55</t>
  </si>
  <si>
    <t>TAMPAO FOFO SIMPLES COM BASE, CLASSE A15 CARGA MAX 1,5 T, 400 X 500 MM, COM INSCRICAO INCENDIO</t>
  </si>
  <si>
    <t>195,55</t>
  </si>
  <si>
    <t>TAMPAO FOFO SIMPLES COM BASE, CLASSE B125 CARGA MAX 12,5 T, REDONDO TAMPA 500 MM, REDE PLUVIAL/ESGOTO</t>
  </si>
  <si>
    <t>248,89</t>
  </si>
  <si>
    <t>TAMPAO FOFO SIMPLES COM BASE, CLASSE B125 CARGA MAX 12,5 T, REDONDO TAMPA 600 MM, REDE PLUVIAL/ESGOTO</t>
  </si>
  <si>
    <t>286,67</t>
  </si>
  <si>
    <t>TAMPAO FOFO SIMPLES COM BASE, CLASSE D400 CARGA MAX 40 T, REDONDO TAMPA 500 MM, REDE PLUVIAL/ESGOTO</t>
  </si>
  <si>
    <t>341,78</t>
  </si>
  <si>
    <t>TAMPAO FOFO SIMPLES COM BASE, CLASSE D400 CARGA MAX 40 T, REDONDO TAMPA 600 MM, REDE PLUVIAL/ESGOTO</t>
  </si>
  <si>
    <t>379,55</t>
  </si>
  <si>
    <t>TAMPAO FOFO SIMPLES COM BASE, CLASSE D400 CARGA MAX 40 T, REDONDO TAMPA 900 MM, REDE PLUVIAL/ESGOTO</t>
  </si>
  <si>
    <t>1.209,34</t>
  </si>
  <si>
    <t>TAMPAO FOFO SIMPLES, CLASSE A15 CARGA MAX 1,5 T, *550 X 1100* MM, REDE TELEFONE</t>
  </si>
  <si>
    <t>409,33</t>
  </si>
  <si>
    <t>TAMPAO PARA TELHA ESTRUTURAL DE FIBROCIMENTO 1 ABA, DE 370 X 155 X 76 MM (SEM AMIANTO)</t>
  </si>
  <si>
    <t>11,00</t>
  </si>
  <si>
    <t>TAMPAO PARA TELHA ESTRUTURAL DE FIBROCIMENTO 2 ABAS, DE 787 X 215 X 60 MM (SEM AMIANTO)</t>
  </si>
  <si>
    <t>356,48</t>
  </si>
  <si>
    <t>50.000,00</t>
  </si>
  <si>
    <t>61.538,46</t>
  </si>
  <si>
    <t>35.117,05</t>
  </si>
  <si>
    <t>41.722,41</t>
  </si>
  <si>
    <t>33.193,98</t>
  </si>
  <si>
    <t>69.523,41</t>
  </si>
  <si>
    <t>72.867,89</t>
  </si>
  <si>
    <t>85.535,11</t>
  </si>
  <si>
    <t>191,41</t>
  </si>
  <si>
    <t>TANQUE LOUCA BRANCA COM COLUNA *30* L</t>
  </si>
  <si>
    <t>460,63</t>
  </si>
  <si>
    <t>TANQUE LOUCA BRANCA SUSPENSO *20* L</t>
  </si>
  <si>
    <t>285,69</t>
  </si>
  <si>
    <t>234,52</t>
  </si>
  <si>
    <t>124,58</t>
  </si>
  <si>
    <t>157,66</t>
  </si>
  <si>
    <t>TAQUEADOR OU TAQUEIRO</t>
  </si>
  <si>
    <t>2.781,23</t>
  </si>
  <si>
    <t>TARIFA "A" ENTRE  0 E 20M3 FORNECIMENTO D'AGUA</t>
  </si>
  <si>
    <t>TARJETA TIPO LIVRE / OCUPADO, CROMADA, PARA PORTA DE BANHEIRO</t>
  </si>
  <si>
    <t>28,15</t>
  </si>
  <si>
    <t>3,92</t>
  </si>
  <si>
    <t>6,42</t>
  </si>
  <si>
    <t>40,46</t>
  </si>
  <si>
    <t>52,52</t>
  </si>
  <si>
    <t>85,47</t>
  </si>
  <si>
    <t>206,38</t>
  </si>
  <si>
    <t>251,11</t>
  </si>
  <si>
    <t>880,28</t>
  </si>
  <si>
    <t>9,44</t>
  </si>
  <si>
    <t>35,50</t>
  </si>
  <si>
    <t>45,74</t>
  </si>
  <si>
    <t>90,40</t>
  </si>
  <si>
    <t>257,33</t>
  </si>
  <si>
    <t>402,60</t>
  </si>
  <si>
    <t>21,01</t>
  </si>
  <si>
    <t>16,58</t>
  </si>
  <si>
    <t>4,73</t>
  </si>
  <si>
    <t>10,83</t>
  </si>
  <si>
    <t>63,19</t>
  </si>
  <si>
    <t>6,73</t>
  </si>
  <si>
    <t>84,64</t>
  </si>
  <si>
    <t>156,05</t>
  </si>
  <si>
    <t>222,90</t>
  </si>
  <si>
    <t>522,47</t>
  </si>
  <si>
    <t>24,50</t>
  </si>
  <si>
    <t>TE DE INSPECAO, PVC, SERIE R, 100 X 75 MM, PARA ESGOTO PREDIAL</t>
  </si>
  <si>
    <t>32,25</t>
  </si>
  <si>
    <t>TE DE INSPECAO, PVC, SERIE R, 150 X 100 MM, PARA ESGOTO PREDIAL</t>
  </si>
  <si>
    <t>151,55</t>
  </si>
  <si>
    <t>TE DE INSPECAO, PVC, SERIE R, 75 X 75 MM, PARA ESGOTO PREDIAL</t>
  </si>
  <si>
    <t>18,41</t>
  </si>
  <si>
    <t>4,71</t>
  </si>
  <si>
    <t>24,68</t>
  </si>
  <si>
    <t>68,30</t>
  </si>
  <si>
    <t>70,29</t>
  </si>
  <si>
    <t>36,84</t>
  </si>
  <si>
    <t>98,25</t>
  </si>
  <si>
    <t>186,03</t>
  </si>
  <si>
    <t>24,54</t>
  </si>
  <si>
    <t>12,84</t>
  </si>
  <si>
    <t>13,94</t>
  </si>
  <si>
    <t>20,61</t>
  </si>
  <si>
    <t>22,38</t>
  </si>
  <si>
    <t>21,65</t>
  </si>
  <si>
    <t>37,08</t>
  </si>
  <si>
    <t>29,82</t>
  </si>
  <si>
    <t>37,87</t>
  </si>
  <si>
    <t>38,62</t>
  </si>
  <si>
    <t>8,70</t>
  </si>
  <si>
    <t>33,90</t>
  </si>
  <si>
    <t>51,35</t>
  </si>
  <si>
    <t>27,79</t>
  </si>
  <si>
    <t>67,59</t>
  </si>
  <si>
    <t>57,12</t>
  </si>
  <si>
    <t>336,48</t>
  </si>
  <si>
    <t>373,56</t>
  </si>
  <si>
    <t>111,63</t>
  </si>
  <si>
    <t>4,37</t>
  </si>
  <si>
    <t>10,40</t>
  </si>
  <si>
    <t>12,76</t>
  </si>
  <si>
    <t>35,42</t>
  </si>
  <si>
    <t>55,02</t>
  </si>
  <si>
    <t>45,93</t>
  </si>
  <si>
    <t>42,99</t>
  </si>
  <si>
    <t>139,50</t>
  </si>
  <si>
    <t>141,87</t>
  </si>
  <si>
    <t>215,04</t>
  </si>
  <si>
    <t>234,43</t>
  </si>
  <si>
    <t>238,10</t>
  </si>
  <si>
    <t>326,59</t>
  </si>
  <si>
    <t>110,73</t>
  </si>
  <si>
    <t>133,37</t>
  </si>
  <si>
    <t>12,37</t>
  </si>
  <si>
    <t>13,65</t>
  </si>
  <si>
    <t>31,98</t>
  </si>
  <si>
    <t>14,12</t>
  </si>
  <si>
    <t>24,96</t>
  </si>
  <si>
    <t>33,58</t>
  </si>
  <si>
    <t>25,59</t>
  </si>
  <si>
    <t>43,01</t>
  </si>
  <si>
    <t>41,64</t>
  </si>
  <si>
    <t>52,93</t>
  </si>
  <si>
    <t>120,68</t>
  </si>
  <si>
    <t>4,44</t>
  </si>
  <si>
    <t>10,00</t>
  </si>
  <si>
    <t>23,67</t>
  </si>
  <si>
    <t>49,44</t>
  </si>
  <si>
    <t>75,41</t>
  </si>
  <si>
    <t>17,75</t>
  </si>
  <si>
    <t>15,78</t>
  </si>
  <si>
    <t>6,28</t>
  </si>
  <si>
    <t>12,10</t>
  </si>
  <si>
    <t>35,22</t>
  </si>
  <si>
    <t>37,50</t>
  </si>
  <si>
    <t>16,10</t>
  </si>
  <si>
    <t>13,88</t>
  </si>
  <si>
    <t>22,46</t>
  </si>
  <si>
    <t>24,26</t>
  </si>
  <si>
    <t>15,37</t>
  </si>
  <si>
    <t>25,14</t>
  </si>
  <si>
    <t>40,84</t>
  </si>
  <si>
    <t>40,58</t>
  </si>
  <si>
    <t>9,78</t>
  </si>
  <si>
    <t>9,77</t>
  </si>
  <si>
    <t>119,55</t>
  </si>
  <si>
    <t>42,98</t>
  </si>
  <si>
    <t>70,49</t>
  </si>
  <si>
    <t>7,21</t>
  </si>
  <si>
    <t>45,60</t>
  </si>
  <si>
    <t>35,15</t>
  </si>
  <si>
    <t>21,81</t>
  </si>
  <si>
    <t>129,48</t>
  </si>
  <si>
    <t>69,50</t>
  </si>
  <si>
    <t>14,22</t>
  </si>
  <si>
    <t>204,67</t>
  </si>
  <si>
    <t>328,09</t>
  </si>
  <si>
    <t>81,31</t>
  </si>
  <si>
    <t>20,07</t>
  </si>
  <si>
    <t>40,62</t>
  </si>
  <si>
    <t>260,85</t>
  </si>
  <si>
    <t>133,58</t>
  </si>
  <si>
    <t>25,86</t>
  </si>
  <si>
    <t>426,75</t>
  </si>
  <si>
    <t>15,83</t>
  </si>
  <si>
    <t>32,19</t>
  </si>
  <si>
    <t>48,19</t>
  </si>
  <si>
    <t>23,84</t>
  </si>
  <si>
    <t>85,06</t>
  </si>
  <si>
    <t>18,36</t>
  </si>
  <si>
    <t>40,15</t>
  </si>
  <si>
    <t>TE, PVC, SERIE R, 100 X 100 MM, PARA ESGOTO PREDIAL</t>
  </si>
  <si>
    <t>TE, PVC, SERIE R, 100 X 75 MM, PARA ESGOTO PREDIAL</t>
  </si>
  <si>
    <t>28,36</t>
  </si>
  <si>
    <t>TE, PVC, SERIE R, 150 X 100 MM, PARA ESGOTO PREDIAL</t>
  </si>
  <si>
    <t>52,11</t>
  </si>
  <si>
    <t>TE, PVC, SERIE R, 150 X 150 MM, PARA ESGOTO PREDIAL</t>
  </si>
  <si>
    <t>77,31</t>
  </si>
  <si>
    <t>TE, PVC, SERIE R, 75 X 75 MM, PARA ESGOTO PREDIAL</t>
  </si>
  <si>
    <t>18,58</t>
  </si>
  <si>
    <t>98,43</t>
  </si>
  <si>
    <t>80,44</t>
  </si>
  <si>
    <t>258,36</t>
  </si>
  <si>
    <t>115,19</t>
  </si>
  <si>
    <t>386,39</t>
  </si>
  <si>
    <t>1.110,70</t>
  </si>
  <si>
    <t>1.382,45</t>
  </si>
  <si>
    <t>26,58</t>
  </si>
  <si>
    <t>2.090,42</t>
  </si>
  <si>
    <t>18,40</t>
  </si>
  <si>
    <t>3.263,03</t>
  </si>
  <si>
    <t>19,38</t>
  </si>
  <si>
    <t>3.436,40</t>
  </si>
  <si>
    <t>16,39</t>
  </si>
  <si>
    <t>2.906,43</t>
  </si>
  <si>
    <t>61,49</t>
  </si>
  <si>
    <t>2,35</t>
  </si>
  <si>
    <t>7,51</t>
  </si>
  <si>
    <t>11,21</t>
  </si>
  <si>
    <t>20,65</t>
  </si>
  <si>
    <t>29,55</t>
  </si>
  <si>
    <t>TELA DE ANIAGEM (JUTA)</t>
  </si>
  <si>
    <t>17,01</t>
  </si>
  <si>
    <t>15,99</t>
  </si>
  <si>
    <t>68,04</t>
  </si>
  <si>
    <t>30,33</t>
  </si>
  <si>
    <t>28,23</t>
  </si>
  <si>
    <t>999,44</t>
  </si>
  <si>
    <t>2,17</t>
  </si>
  <si>
    <t>1.600,00</t>
  </si>
  <si>
    <t>TELHA DE BARRO / CERAMICA, TIPO ROMANA, AMERICANA, PORTUGUESA, FRANCESA, COMPRIMENTO DE *41* CM,  RENDIMENTO DE *16* TELHAS/M2</t>
  </si>
  <si>
    <t>TELHA DE CONCRETO TIPO CLASSICA, COR CINZA, COMPRIMENTO DE *42* CM, RENDIMENTO DE *10* TELHAS/M2 (COLETADO CAIXA)</t>
  </si>
  <si>
    <t>106,26</t>
  </si>
  <si>
    <t>142,56</t>
  </si>
  <si>
    <t>164,53</t>
  </si>
  <si>
    <t>134,56</t>
  </si>
  <si>
    <t>183,50</t>
  </si>
  <si>
    <t>205,52</t>
  </si>
  <si>
    <t>TELHA DE FIBROCIMENTO E= 8 MM, DE *3,70 X 1,06* M (SEM AMIANTO)</t>
  </si>
  <si>
    <t>42,11</t>
  </si>
  <si>
    <t>7,22</t>
  </si>
  <si>
    <t>11,93</t>
  </si>
  <si>
    <t>41,49</t>
  </si>
  <si>
    <t>55,22</t>
  </si>
  <si>
    <t>82,96</t>
  </si>
  <si>
    <t>45,63</t>
  </si>
  <si>
    <t>76,50</t>
  </si>
  <si>
    <t>28,48</t>
  </si>
  <si>
    <t>114,67</t>
  </si>
  <si>
    <t>38,92</t>
  </si>
  <si>
    <t>82,64</t>
  </si>
  <si>
    <t>119,20</t>
  </si>
  <si>
    <t>131,66</t>
  </si>
  <si>
    <t>TELHA ESTRUTURAL DE FIBROCIMENTO 1 ABA, DE 0,52 X 4,50 M (SEM AMIANTO)</t>
  </si>
  <si>
    <t>64,02</t>
  </si>
  <si>
    <t>149,81</t>
  </si>
  <si>
    <t>166,46</t>
  </si>
  <si>
    <t>183,18</t>
  </si>
  <si>
    <t>TELHA ESTRUTURAL DE FIBROCIMENTO 1 ABA, DE 0,52 X 6,00 M (SEM AMIANTO)</t>
  </si>
  <si>
    <t>199,78</t>
  </si>
  <si>
    <t>216,43</t>
  </si>
  <si>
    <t>239,64</t>
  </si>
  <si>
    <t>158,48</t>
  </si>
  <si>
    <t>252,54</t>
  </si>
  <si>
    <t>331,66</t>
  </si>
  <si>
    <t>407,75</t>
  </si>
  <si>
    <t>453,84</t>
  </si>
  <si>
    <t>508,09</t>
  </si>
  <si>
    <t>TELHA GALVALUME COM ISOLAMENTO TERMOACUSTICO EM ESPUMA RIGIDA DE POLIURETANO (PU) INJETADO, ESPESSURA DE 30 MM, DENSIDADE DE 35 KG/M3, COM DUAS FACES TRAPEZOIDAIS, ACABAMENTO NATURAL (NAO INCLUI ACESSORIOS DE FIXACAO) (COLETADO CAIXA)</t>
  </si>
  <si>
    <t>136,65</t>
  </si>
  <si>
    <t>29,88</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</si>
  <si>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</si>
  <si>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117,58</t>
  </si>
  <si>
    <t>95,92</t>
  </si>
  <si>
    <t>99,06</t>
  </si>
  <si>
    <t>102,29</t>
  </si>
  <si>
    <t>31,22</t>
  </si>
  <si>
    <t>655,86</t>
  </si>
  <si>
    <t>828,58</t>
  </si>
  <si>
    <t>TELHADOR</t>
  </si>
  <si>
    <t>7,68</t>
  </si>
  <si>
    <t>3,56</t>
  </si>
  <si>
    <t>5,46</t>
  </si>
  <si>
    <t>TERMINAL AEREO EM ACO GALVANIZADO DN 5/16", COMPRIMENTO DE 350MM, COM BASE DE FIXACAO HORIZONTAL</t>
  </si>
  <si>
    <t>10,77</t>
  </si>
  <si>
    <t>16,94</t>
  </si>
  <si>
    <t>88,78</t>
  </si>
  <si>
    <t>18,37</t>
  </si>
  <si>
    <t>18,90</t>
  </si>
  <si>
    <t>24,93</t>
  </si>
  <si>
    <t>25,21</t>
  </si>
  <si>
    <t>36,28</t>
  </si>
  <si>
    <t>43,54</t>
  </si>
  <si>
    <t>6,49</t>
  </si>
  <si>
    <t>73,47</t>
  </si>
  <si>
    <t>11,42</t>
  </si>
  <si>
    <t>15,14</t>
  </si>
  <si>
    <t>985,27</t>
  </si>
  <si>
    <t>1.382,83</t>
  </si>
  <si>
    <t>109,28</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</si>
  <si>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</si>
  <si>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</si>
  <si>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</si>
  <si>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</si>
  <si>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</si>
  <si>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</si>
  <si>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263,13</t>
  </si>
  <si>
    <t>51,00</t>
  </si>
  <si>
    <t>TINTA A BASE DE RESINA ACRILICA EMULSIONADA EM AGUA, PARA SINALIZACAO HORIZONTAL VIARIA (NBR 13699)</t>
  </si>
  <si>
    <t>7,53</t>
  </si>
  <si>
    <t>TINTA A BASE DE RESINA ACRILICA, PARA SINALIZACAO HORIZONTAL VIARIA (NBR 11862)</t>
  </si>
  <si>
    <t>TINTA ACRILICA PARA CERAMICA</t>
  </si>
  <si>
    <t>24,45</t>
  </si>
  <si>
    <t>13,72</t>
  </si>
  <si>
    <t>TINTA ACRILICA PREMIUM, COR BRANCO FOSCO</t>
  </si>
  <si>
    <t>20,56</t>
  </si>
  <si>
    <t>16,65</t>
  </si>
  <si>
    <t>9,53</t>
  </si>
  <si>
    <t>TINTA BORRACHA CLORADA, ACABAMENTO SEMIBRILHO, BRANCA</t>
  </si>
  <si>
    <t>96,03</t>
  </si>
  <si>
    <t>TINTA BORRACHA CLORADA, ACABAMENTO SEMIBRILHO, CORES VIVAS</t>
  </si>
  <si>
    <t>103,49</t>
  </si>
  <si>
    <t>TINTA BORRACHA, CLORADA, ACABAMENTO SEMIBRILHO, PRETA</t>
  </si>
  <si>
    <t>96,89</t>
  </si>
  <si>
    <t>TINTA EPOXI PREMIUM, BRANCA</t>
  </si>
  <si>
    <t>54,96</t>
  </si>
  <si>
    <t>TINTA ESMALTE SINTETICO GRAFITE COM PROTECAO PARA METAIS FERROSOS</t>
  </si>
  <si>
    <t>24,64</t>
  </si>
  <si>
    <t>23,14</t>
  </si>
  <si>
    <t>26,22</t>
  </si>
  <si>
    <t>50,56</t>
  </si>
  <si>
    <t>TINTA PROTETORA SUPERFICIE METALICA ALUMINIO</t>
  </si>
  <si>
    <t>28,26</t>
  </si>
  <si>
    <t>25,13</t>
  </si>
  <si>
    <t>21,02</t>
  </si>
  <si>
    <t>23,34</t>
  </si>
  <si>
    <t>10,39</t>
  </si>
  <si>
    <t>TORNEIRA CROMADA COM BICO PARA JARDIM/TANQUE 1/2 " OU 3/4 " (REF 1153)</t>
  </si>
  <si>
    <t>56,42</t>
  </si>
  <si>
    <t>TORNEIRA CROMADA CURTA SEM BICO PARA TANQUE, PADRAO POPULAR, 1/2 " OU 3/4 " (REF 1140)</t>
  </si>
  <si>
    <t>TORNEIRA CROMADA CURTA SEM BICO PARA USO GERAL  1/2 " OU 3/4 " (REF 1152)</t>
  </si>
  <si>
    <t>39,43</t>
  </si>
  <si>
    <t>TORNEIRA CROMADA DE MESA PARA COZINHA BICA MOVEL COM AREJADOR 1/2 " OU 3/4 " (REF 1167)</t>
  </si>
  <si>
    <t>95,75</t>
  </si>
  <si>
    <t>TORNEIRA CROMADA DE MESA PARA LAVATORIO COM SENSOR DE PRESENCA</t>
  </si>
  <si>
    <t>615,87</t>
  </si>
  <si>
    <t>TORNEIRA CROMADA DE MESA PARA LAVATORIO TEMPORIZADA PRESSAO BICA BAIXA</t>
  </si>
  <si>
    <t>158,57</t>
  </si>
  <si>
    <t>TORNEIRA CROMADA DE MESA PARA LAVATORIO, BICA ALTA (REF 1195)</t>
  </si>
  <si>
    <t>81,70</t>
  </si>
  <si>
    <t>TORNEIRA CROMADA DE MESA PARA LAVATORIO, PADRAO POPULAR, 1/2 " OU 3/4 " (REF 1193)</t>
  </si>
  <si>
    <t>47,49</t>
  </si>
  <si>
    <t>TORNEIRA CROMADA DE PAREDE LONGA PARA LAVATORIO (REF 1178)</t>
  </si>
  <si>
    <t>TORNEIRA CROMADA DE PAREDE PARA COZINHA BICA MOVEL COM AREJADOR 1/2 " OU 3/4 " (REF 1168)</t>
  </si>
  <si>
    <t>91,41</t>
  </si>
  <si>
    <t>TORNEIRA CROMADA DE PAREDE PARA COZINHA COM AREJADOR 1/2 " OU 3/4 " (REF 1157)</t>
  </si>
  <si>
    <t>TORNEIRA CROMADA DE PAREDE PARA COZINHA COM AREJADOR, PADRAO POPULAR, 1/2 " OU 3/4 " (REF 1159)</t>
  </si>
  <si>
    <t>48,77</t>
  </si>
  <si>
    <t>TORNEIRA CROMADA DE PAREDE PARA COZINHA SEM AREJADOR, PADRAO POPULAR, 1/2 " OU 3/4 " (REF 1158)</t>
  </si>
  <si>
    <t>TORNEIRA CROMADA SEM BICO PARA TANQUE 1/2 " OU 3/4 " (REF 1143)</t>
  </si>
  <si>
    <t>34,69</t>
  </si>
  <si>
    <t>TORNEIRA CROMADA SEM BICO PARA TANQUE, PADRAO POPULAR, 1/2 " OU 3/4 " (REF 1126)</t>
  </si>
  <si>
    <t>15,02</t>
  </si>
  <si>
    <t>TORNEIRA DE BOIA CONVENCIONAL PARA CAIXA D'AGUA, 1.1/2", COM HASTE E TORNEIRA METALICOS E BALAO PLASTICO</t>
  </si>
  <si>
    <t>69,40</t>
  </si>
  <si>
    <t>TORNEIRA DE BOIA CONVENCIONAL PARA CAIXA D'AGUA, 1.1/4", COM HASTE E TORNEIRA METALICOS E BALAO PLASTICO</t>
  </si>
  <si>
    <t>74,13</t>
  </si>
  <si>
    <t>TORNEIRA DE BOIA CONVENCIONAL PARA CAIXA D'AGUA, 1/2", COM HASTE E TORNEIRA METALICOS E BALAO PLASTICO</t>
  </si>
  <si>
    <t>TORNEIRA DE BOIA CONVENCIONAL PARA CAIXA D'AGUA, 1", COM HASTE E TORNEIRA METALICOS E BALAO PLASTICO</t>
  </si>
  <si>
    <t>30,46</t>
  </si>
  <si>
    <t>TORNEIRA DE BOIA CONVENCIONAL PARA CAIXA D'AGUA, 2", COM HASTE E TORNEIRA METALICOS E BALAO PLASTICO</t>
  </si>
  <si>
    <t>123,05</t>
  </si>
  <si>
    <t>TORNEIRA DE BOIA CONVENCIONAL PARA CAIXA D'AGUA, 3/4", COM HASTE E TORNEIRA METALICOS E BALAO PLASTICO</t>
  </si>
  <si>
    <t>TORNEIRA DE BOIA VAZAO TOTAL PARA CAIXA D'AGUA, 1/2", COM HASTE E TORNEIRA METALICOS E BALAO PLASTICO</t>
  </si>
  <si>
    <t>34,13</t>
  </si>
  <si>
    <t>TORNEIRA DE BOIA VAZAO TOTAL PARA CAIXA D'AGUA, 1", COM HASTE E TORNEIRA METALICOS E BALAO PLASTICO</t>
  </si>
  <si>
    <t>TORNEIRA DE BOIA VAZAO TOTAL PARA CAIXA D'AGUA, 3/4", COM HASTE E TORNEIRA METALICOS E BALAO PLASTICO</t>
  </si>
  <si>
    <t>35,20</t>
  </si>
  <si>
    <t>140,94</t>
  </si>
  <si>
    <t>TORNEIRA METAL AMARELO COM BICO PARA JARDIM, PADRAO POPULAR, 1/2 " OU 3/4 " (REF 1128)</t>
  </si>
  <si>
    <t>14,89</t>
  </si>
  <si>
    <t>TORNEIRA METAL AMARELO CURTA SEM BICO PARA TANQUE, PADRAO POPULAR, 1/2 " OU 3/4 " (REF 1120)</t>
  </si>
  <si>
    <t>TORNEIRA METALICA DE BOIA CONVENCIONAL PARA CAIXA D'AGUA, 1/2 ", COM HASTE, TORNEIRA E BALAO METALICOS</t>
  </si>
  <si>
    <t>29,56</t>
  </si>
  <si>
    <t>TORNEIRA METALICA DE BOIA CONVENCIONAL PARA CAIXA D'AGUA, 3/4 ", COM HASTE, TORNEIRA E BALAO METALICOS</t>
  </si>
  <si>
    <t>30,80</t>
  </si>
  <si>
    <t>TORNEIRA PLASTICA DE BOIA CONVENCIONAL PARA CAIXA DE AGUA, 3/4 ", COM HASTE METALICA E COM TORNEIRA E BALAO PLASTICOS (PADRAO POPULAR)</t>
  </si>
  <si>
    <t>35,08</t>
  </si>
  <si>
    <t>26,64</t>
  </si>
  <si>
    <t>52.757,24</t>
  </si>
  <si>
    <t>8.155,14</t>
  </si>
  <si>
    <t>3.740,89</t>
  </si>
  <si>
    <t>10.285,57</t>
  </si>
  <si>
    <t>66.709,69</t>
  </si>
  <si>
    <t>14.429,14</t>
  </si>
  <si>
    <t>4.569,23</t>
  </si>
  <si>
    <t>16.834,00</t>
  </si>
  <si>
    <t>5.103,64</t>
  </si>
  <si>
    <t>27.470,42</t>
  </si>
  <si>
    <t>6.600,00</t>
  </si>
  <si>
    <t>37.680,38</t>
  </si>
  <si>
    <t>133,68</t>
  </si>
  <si>
    <t>592.354,71</t>
  </si>
  <si>
    <t>2.440.293,01</t>
  </si>
  <si>
    <t>574.670,65</t>
  </si>
  <si>
    <t>745.000,00</t>
  </si>
  <si>
    <t>740.443,35</t>
  </si>
  <si>
    <t>1.097.496,60</t>
  </si>
  <si>
    <t>601.467,85</t>
  </si>
  <si>
    <t>158.971,95</t>
  </si>
  <si>
    <t>184.205,59</t>
  </si>
  <si>
    <t>54.252,32</t>
  </si>
  <si>
    <t>87.978,35</t>
  </si>
  <si>
    <t>135.000,00</t>
  </si>
  <si>
    <t>130.047,88</t>
  </si>
  <si>
    <t>145.093,45</t>
  </si>
  <si>
    <t>140,41</t>
  </si>
  <si>
    <t>TRILHO EM ALUMINIO "U", COM ABAULADO PARA ROLDANA DE PORTA DE CORRER, *40 X 40* MM</t>
  </si>
  <si>
    <t>TRILHO QUADRADO, EM ALUMINIO (VERGALHAO MACICO), 1/4", (*6 X 6* CM), PARA RODIZIOS</t>
  </si>
  <si>
    <t>12,27</t>
  </si>
  <si>
    <t>TRINCO / FECHO TIPO AVIAO, EM ZAMAC CROMADO, *60* MM, PARA JANELAS - INCLUI PARAFUSOS</t>
  </si>
  <si>
    <t>543,39</t>
  </si>
  <si>
    <t>7,36</t>
  </si>
  <si>
    <t>22,58</t>
  </si>
  <si>
    <t>47,91</t>
  </si>
  <si>
    <t>26,33</t>
  </si>
  <si>
    <t>56,41</t>
  </si>
  <si>
    <t>42,39</t>
  </si>
  <si>
    <t>25,09</t>
  </si>
  <si>
    <t>898,92</t>
  </si>
  <si>
    <t>84,28</t>
  </si>
  <si>
    <t>52,02</t>
  </si>
  <si>
    <t>1.724,85</t>
  </si>
  <si>
    <t>955,82</t>
  </si>
  <si>
    <t>25,79</t>
  </si>
  <si>
    <t>32,50</t>
  </si>
  <si>
    <t>154,39</t>
  </si>
  <si>
    <t>220,72</t>
  </si>
  <si>
    <t>416,15</t>
  </si>
  <si>
    <t>272,62</t>
  </si>
  <si>
    <t>546,90</t>
  </si>
  <si>
    <t>316,31</t>
  </si>
  <si>
    <t>345,06</t>
  </si>
  <si>
    <t>410,48</t>
  </si>
  <si>
    <t>91,27</t>
  </si>
  <si>
    <t>10,66</t>
  </si>
  <si>
    <t>18,64</t>
  </si>
  <si>
    <t>27,16</t>
  </si>
  <si>
    <t>30,02</t>
  </si>
  <si>
    <t>39,17</t>
  </si>
  <si>
    <t>62,98</t>
  </si>
  <si>
    <t>30,05</t>
  </si>
  <si>
    <t>43,33</t>
  </si>
  <si>
    <t>72,37</t>
  </si>
  <si>
    <t>99,67</t>
  </si>
  <si>
    <t>149,22</t>
  </si>
  <si>
    <t>161,83</t>
  </si>
  <si>
    <t>108,02</t>
  </si>
  <si>
    <t>174,48</t>
  </si>
  <si>
    <t>216,09</t>
  </si>
  <si>
    <t>42,20</t>
  </si>
  <si>
    <t>TUBO CONCRETO ARMADO, CLASSE EA-2, PB JE, DN 1000 MM, PARA ESGOTO SANITARIO (NBR 8890)</t>
  </si>
  <si>
    <t>455,54</t>
  </si>
  <si>
    <t>TUBO CONCRETO ARMADO, CLASSE EA-2, PB JE, DN 300 MM, PARA ESGOTO SANITARIO (NBR 8890)</t>
  </si>
  <si>
    <t>92,78</t>
  </si>
  <si>
    <t>TUBO CONCRETO ARMADO, CLASSE EA-2, PB JE, DN 400 MM, PARA ESGOTO SANITARIO (NBR 8890)</t>
  </si>
  <si>
    <t>126,59</t>
  </si>
  <si>
    <t>TUBO CONCRETO ARMADO, CLASSE EA-2, PB JE, DN 500 MM, PARA ESGOTO SANITARIO (NBR 8890)</t>
  </si>
  <si>
    <t>159,76</t>
  </si>
  <si>
    <t>TUBO CONCRETO ARMADO, CLASSE EA-2, PB JE, DN 600 MM, PARA ESGOTO SANITARIO (NBR 8890)</t>
  </si>
  <si>
    <t>215,06</t>
  </si>
  <si>
    <t>TUBO CONCRETO ARMADO, CLASSE EA-2, PB JE, DN 700 MM, PARA ESGOTO SANITARIO (NBR 8890)</t>
  </si>
  <si>
    <t>247,91</t>
  </si>
  <si>
    <t>TUBO CONCRETO ARMADO, CLASSE EA-2, PB JE, DN 800 MM, PARA ESGOTO SANITARIO (NBR 8890)</t>
  </si>
  <si>
    <t>308,74</t>
  </si>
  <si>
    <t>TUBO CONCRETO ARMADO, CLASSE EA-2, PB JE, DN 900 MM, PARA ESGOTO SANITARIO (NBR 8890)</t>
  </si>
  <si>
    <t>419,56</t>
  </si>
  <si>
    <t>TUBO CONCRETO ARMADO, CLASSE EA-3, PB JE, DN 1000 MM, PARA ESGOTO SANITARIO (NBR 8890)</t>
  </si>
  <si>
    <t>575,06</t>
  </si>
  <si>
    <t>TUBO CONCRETO ARMADO, CLASSE EA-3, PB JE, DN 400 MM, PARA ESGOTO SANITARIO (NBR 8890)</t>
  </si>
  <si>
    <t>154,22</t>
  </si>
  <si>
    <t>TUBO CONCRETO ARMADO, CLASSE EA-3, PB JE, DN 500 MM, PARA ESGOTO SANITARIO (NBR 8890)</t>
  </si>
  <si>
    <t>200,72</t>
  </si>
  <si>
    <t>TUBO CONCRETO ARMADO, CLASSE EA-3, PB JE, DN 600 MM, PARA ESGOTO SANITARIO (NBR 8890)</t>
  </si>
  <si>
    <t>265,07</t>
  </si>
  <si>
    <t>TUBO CONCRETO ARMADO, CLASSE EA-3, PB JE, DN 700 MM, PARA ESGOTO SANITARIO (NBR 8890)</t>
  </si>
  <si>
    <t>295,57</t>
  </si>
  <si>
    <t>TUBO CONCRETO ARMADO, CLASSE EA-3, PB JE, DN 800 MM, PARA ESGOTO SANITARIO (NBR 8890)</t>
  </si>
  <si>
    <t>363,64</t>
  </si>
  <si>
    <t>TUBO CONCRETO ARMADO, CLASSE EA-3, PB JE, DN 900 MM, PARA ESGOTO SANITARIO (NBR 8890)</t>
  </si>
  <si>
    <t>525,72</t>
  </si>
  <si>
    <t>TUBO CONCRETO ARMADO, CLASSE PA-1, PB, DN 1000 MM, PARA AGUAS PLUVIAIS (NBR 8890)</t>
  </si>
  <si>
    <t>266,55</t>
  </si>
  <si>
    <t>TUBO CONCRETO ARMADO, CLASSE PA-1, PB, DN 1100 MM, PARA AGUAS PLUVIAIS (NBR 8890)</t>
  </si>
  <si>
    <t>311,15</t>
  </si>
  <si>
    <t>TUBO CONCRETO ARMADO, CLASSE PA-1, PB, DN 1200 MM, PARA AGUAS PLUVIAIS (NBR 8890)</t>
  </si>
  <si>
    <t>377,75</t>
  </si>
  <si>
    <t>TUBO CONCRETO ARMADO, CLASSE PA-1, PB, DN 1500 MM, PARA AGUAS PLUVIAIS (NBR 8890)</t>
  </si>
  <si>
    <t>561,87</t>
  </si>
  <si>
    <t>TUBO CONCRETO ARMADO, CLASSE PA-1, PB, DN 2000 MM, PARA AGUAS PLUVIAIS (NBR 8890)</t>
  </si>
  <si>
    <t>1.224,11</t>
  </si>
  <si>
    <t>TUBO CONCRETO ARMADO, CLASSE PA-1, PB, DN 300 MM, PARA AGUAS PLUVIAIS (NBR 8890)</t>
  </si>
  <si>
    <t>66,09</t>
  </si>
  <si>
    <t>TUBO CONCRETO ARMADO, CLASSE PA-1, PB, DN 400 MM, PARA AGUAS PLUVIAIS (NBR 8890)</t>
  </si>
  <si>
    <t>69,84</t>
  </si>
  <si>
    <t>TUBO CONCRETO ARMADO, CLASSE PA-1, PB, DN 500 MM, PARA AGUAS PLUVIAIS (NBR 8890)</t>
  </si>
  <si>
    <t>92,22</t>
  </si>
  <si>
    <t>TUBO CONCRETO ARMADO, CLASSE PA-1, PB, DN 600 MM, PARA AGUAS PLUVIAIS (NBR 8890)</t>
  </si>
  <si>
    <t>122,00</t>
  </si>
  <si>
    <t>TUBO CONCRETO ARMADO, CLASSE PA-1, PB, DN 700 MM, PARA AGUAS PLUVIAIS (NBR 8890)</t>
  </si>
  <si>
    <t>171,24</t>
  </si>
  <si>
    <t>TUBO CONCRETO ARMADO, CLASSE PA-1, PB, DN 800 MM, PARA AGUAS PLUVIAIS (NBR 8890)</t>
  </si>
  <si>
    <t>194,19</t>
  </si>
  <si>
    <t>TUBO CONCRETO ARMADO, CLASSE PA-1, PB, DN 900 MM, PARA AGUAS PLUVIAIS (NBR 8890)</t>
  </si>
  <si>
    <t>239,74</t>
  </si>
  <si>
    <t>TUBO CONCRETO ARMADO, CLASSE PA-2, PB, DN 1000 MM, PARA AGUAS PLUVIAIS (NBR 8890)</t>
  </si>
  <si>
    <t>294,36</t>
  </si>
  <si>
    <t>TUBO CONCRETO ARMADO, CLASSE PA-2, PB, DN 1100 MM, PARA AGUAS PLUVIAIS (NBR 8890)</t>
  </si>
  <si>
    <t>316,75</t>
  </si>
  <si>
    <t>TUBO CONCRETO ARMADO, CLASSE PA-2, PB, DN 1200 MM, PARA AGUAS PLUVIAIS (NBR 8890)</t>
  </si>
  <si>
    <t>428,11</t>
  </si>
  <si>
    <t>TUBO CONCRETO ARMADO, CLASSE PA-2, PB, DN 1500 MM, PARA AGUAS PLUVIAIS (NBR 8890)</t>
  </si>
  <si>
    <t>659,70</t>
  </si>
  <si>
    <t>TUBO CONCRETO ARMADO, CLASSE PA-2, PB, DN 2000 MM, PARA AGUAS PLUVIAIS (NBR 8890)</t>
  </si>
  <si>
    <t>1.432,66</t>
  </si>
  <si>
    <t>TUBO CONCRETO ARMADO, CLASSE PA-2, PB, DN 300 MM, PARA AGUAS PLUVIAIS (NBR 8890)</t>
  </si>
  <si>
    <t>TUBO CONCRETO ARMADO, CLASSE PA-2, PB, DN 400 MM, PARA AGUAS PLUVIAIS (NBR 8890)</t>
  </si>
  <si>
    <t>73,87</t>
  </si>
  <si>
    <t>TUBO CONCRETO ARMADO, CLASSE PA-2, PB, DN 500 MM, PARA AGUAS PLUVIAIS (NBR 8890)</t>
  </si>
  <si>
    <t>89,48</t>
  </si>
  <si>
    <t>TUBO CONCRETO ARMADO, CLASSE PA-2, PB, DN 600 MM, PARA AGUAS PLUVIAIS (NBR 8890)</t>
  </si>
  <si>
    <t>117,07</t>
  </si>
  <si>
    <t>TUBO CONCRETO ARMADO, CLASSE PA-2, PB, DN 700 MM, PARA AGUAS PLUVIAIS (NBR 8890)</t>
  </si>
  <si>
    <t>180,53</t>
  </si>
  <si>
    <t>TUBO CONCRETO ARMADO, CLASSE PA-2, PB, DN 800 MM, PARA AGUAS PLUVIAIS (NBR 8890)</t>
  </si>
  <si>
    <t>201,18</t>
  </si>
  <si>
    <t>TUBO CONCRETO ARMADO, CLASSE PA-2, PB, DN 900 MM, PARA AGUAS PLUVIAIS (NBR 8890)</t>
  </si>
  <si>
    <t>302,20</t>
  </si>
  <si>
    <t>TUBO CONCRETO ARMADO, CLASSE PA-3, PB, DN 1000 MM, PARA AGUAS PLUVIAIS (NBR 8890)</t>
  </si>
  <si>
    <t>396,22</t>
  </si>
  <si>
    <t>TUBO CONCRETO ARMADO, CLASSE PA-3, PB, DN 1100 MM, PARA AGUAS PLUVIAIS (NBR 8890)</t>
  </si>
  <si>
    <t>416,36</t>
  </si>
  <si>
    <t>TUBO CONCRETO ARMADO, CLASSE PA-3, PB, DN 1200 MM, PARA AGUAS PLUVIAIS (NBR 8890)</t>
  </si>
  <si>
    <t>541,03</t>
  </si>
  <si>
    <t>TUBO CONCRETO ARMADO, CLASSE PA-3, PB, DN 1500 MM, PARA AGUAS PLUVIAIS (NBR 8890)</t>
  </si>
  <si>
    <t>794,11</t>
  </si>
  <si>
    <t>TUBO CONCRETO ARMADO, CLASSE PA-3, PB, DN 400 MM, PARA AGUAS PLUVIAIS (NBR 8890)</t>
  </si>
  <si>
    <t>83,94</t>
  </si>
  <si>
    <t>TUBO CONCRETO ARMADO, CLASSE PA-3, PB, DN 500 MM, PARA AGUAS PLUVIAIS (NBR 8890)</t>
  </si>
  <si>
    <t>108,56</t>
  </si>
  <si>
    <t>TUBO CONCRETO ARMADO, CLASSE PA-3, PB, DN 600 MM, PARA AGUAS PLUVIAIS (NBR 8890)</t>
  </si>
  <si>
    <t>145,61</t>
  </si>
  <si>
    <t>TUBO CONCRETO ARMADO, CLASSE PA-3, PB, DN 700 MM, PARA AGUAS PLUVIAIS (NBR 8890)</t>
  </si>
  <si>
    <t>213,22</t>
  </si>
  <si>
    <t>TUBO CONCRETO ARMADO, CLASSE PA-3, PB, DN 800 MM, PARA AGUAS PLUVIAIS (NBR 8890)</t>
  </si>
  <si>
    <t>275,25</t>
  </si>
  <si>
    <t>TUBO CONCRETO ARMADO, CLASSE PA-3, PB, DN 900 MM, PARA AGUAS PLUVIAIS (NBR 8890)</t>
  </si>
  <si>
    <t>376,63</t>
  </si>
  <si>
    <t>TUBO CORRUGADO PEAD, PAREDE DUPLA, INTERNA LISA, JEI, DN/DI *1000* MM, PARA SANEAMENTO</t>
  </si>
  <si>
    <t>1.115,76</t>
  </si>
  <si>
    <t>TUBO CORRUGADO PEAD, PAREDE DUPLA, INTERNA LISA, JEI, DN/DI *400* MM, PARA SANEAMENTO</t>
  </si>
  <si>
    <t>318,11</t>
  </si>
  <si>
    <t>TUBO CORRUGADO PEAD, PAREDE DUPLA, INTERNA LISA, JEI, DN/DI *800* MM, PARA SANEAMENTO</t>
  </si>
  <si>
    <t>839,45</t>
  </si>
  <si>
    <t>TUBO CORRUGADO PEAD, PAREDE DUPLA, INTERNA LISA, JEI, DN/DI 1200 MM, PARA SANEAMENTO</t>
  </si>
  <si>
    <t>1.751,18</t>
  </si>
  <si>
    <t>TUBO CORRUGADO PEAD, PAREDE DUPLA, INTERNA LISA, JEI, DN/DI 250 MM, PARA SANEAMENTO</t>
  </si>
  <si>
    <t>TUBO CORRUGADO PEAD, PAREDE DUPLA, INTERNA LISA, JEI, DN/DI 300 MM, PARA SANEAMENTO</t>
  </si>
  <si>
    <t>144,30</t>
  </si>
  <si>
    <t>TUBO CORRUGADO PEAD, PAREDE DUPLA, INTERNA LISA, JEI, DN/DI 600 MM, PARA SANEAMENTO</t>
  </si>
  <si>
    <t>594,85</t>
  </si>
  <si>
    <t>35,69</t>
  </si>
  <si>
    <t>17,96</t>
  </si>
  <si>
    <t>28,83</t>
  </si>
  <si>
    <t>48,92</t>
  </si>
  <si>
    <t>74,57</t>
  </si>
  <si>
    <t>114,54</t>
  </si>
  <si>
    <t>181,51</t>
  </si>
  <si>
    <t>77,28</t>
  </si>
  <si>
    <t>91,67</t>
  </si>
  <si>
    <t>104,62</t>
  </si>
  <si>
    <t>72,35</t>
  </si>
  <si>
    <t>125,20</t>
  </si>
  <si>
    <t>126,97</t>
  </si>
  <si>
    <t>69,47</t>
  </si>
  <si>
    <t>12,80</t>
  </si>
  <si>
    <t>16,81</t>
  </si>
  <si>
    <t>55,84</t>
  </si>
  <si>
    <t>61,79</t>
  </si>
  <si>
    <t>112,29</t>
  </si>
  <si>
    <t>93,33</t>
  </si>
  <si>
    <t>206,69</t>
  </si>
  <si>
    <t>304,51</t>
  </si>
  <si>
    <t>48,57</t>
  </si>
  <si>
    <t>461,71</t>
  </si>
  <si>
    <t>365,60</t>
  </si>
  <si>
    <t>19,39</t>
  </si>
  <si>
    <t>33,35</t>
  </si>
  <si>
    <t>42,33</t>
  </si>
  <si>
    <t>61,47</t>
  </si>
  <si>
    <t>83,01</t>
  </si>
  <si>
    <t>120,39</t>
  </si>
  <si>
    <t>169,60</t>
  </si>
  <si>
    <t>247,94</t>
  </si>
  <si>
    <t>81,43</t>
  </si>
  <si>
    <t>143,13</t>
  </si>
  <si>
    <t>117,78</t>
  </si>
  <si>
    <t>36,06</t>
  </si>
  <si>
    <t>198,20</t>
  </si>
  <si>
    <t>257,16</t>
  </si>
  <si>
    <t>380,88</t>
  </si>
  <si>
    <t>58,78</t>
  </si>
  <si>
    <t>560,63</t>
  </si>
  <si>
    <t>25,54</t>
  </si>
  <si>
    <t>12,24</t>
  </si>
  <si>
    <t>38,43</t>
  </si>
  <si>
    <t>18,83</t>
  </si>
  <si>
    <t>31,77</t>
  </si>
  <si>
    <t>159,77</t>
  </si>
  <si>
    <t>TUBO DE CONCRETO SIMPLES POROSO, MACHO/FEMEA, DN 200 MM</t>
  </si>
  <si>
    <t>TUBO DE CONCRETO SIMPLES POROSO, MACHO/FEMEA, DN 300 MM</t>
  </si>
  <si>
    <t>22,99</t>
  </si>
  <si>
    <t>TUBO DE CONCRETO SIMPLES, CLASSE ES, PB JE, DN 400 MM, PARA ESGOTO SANITARIO (NBR 8890)</t>
  </si>
  <si>
    <t>69,66</t>
  </si>
  <si>
    <t>TUBO DE CONCRETO SIMPLES, CLASSE ES, PB JE, DN 500 MM, PARA ESGOTO SANITARIO (NBR 8890)</t>
  </si>
  <si>
    <t>104,74</t>
  </si>
  <si>
    <t>TUBO DE CONCRETO SIMPLES, CLASSE ES, PB JE, DN 600 MM, PARA ESGOTO SANITARIO (NBR 8890)</t>
  </si>
  <si>
    <t>129,15</t>
  </si>
  <si>
    <t>TUBO DE CONCRETO SIMPLES, CLASSE- PS1, MACHO/FEMEA, DN 200 MM, PARA AGUAS PLUVIAIS (NBR 8890)</t>
  </si>
  <si>
    <t>21,35</t>
  </si>
  <si>
    <t>TUBO DE CONCRETO SIMPLES, CLASSE- PS1, MACHO/FEMEA, DN 300 MM, PARA AGUAS PLUVIAIS (NBR 8890)</t>
  </si>
  <si>
    <t>TUBO DE CONCRETO SIMPLES, CLASSE- PS1, MACHO/FEMEA, DN 400 MM, PARA AGUAS PLUVIAIS (NBR 8890)</t>
  </si>
  <si>
    <t>39,86</t>
  </si>
  <si>
    <t>TUBO DE CONCRETO SIMPLES, CLASSE- PS1, MACHO/FEMEA, DN 500 MM, PARA AGUAS PLUVIAIS (NBR 8890)</t>
  </si>
  <si>
    <t>52,88</t>
  </si>
  <si>
    <t>TUBO DE CONCRETO SIMPLES, CLASSE- PS1, MACHO/FEMEA, DN 600 MM, PARA AGUAS PLUVIAIS (NBR 8890)</t>
  </si>
  <si>
    <t>TUBO DE CONCRETO SIMPLES, CLASSE- PS1, PB, DN 200 MM, PARA AGUAS PLUVIAIS (NBR 8890)</t>
  </si>
  <si>
    <t>24,91</t>
  </si>
  <si>
    <t>TUBO DE CONCRETO SIMPLES, CLASSE- PS1, PB, DN 300 MM, PARA AGUAS PLUVIAIS (NBR 8890)</t>
  </si>
  <si>
    <t>30,00</t>
  </si>
  <si>
    <t>TUBO DE CONCRETO SIMPLES, CLASSE- PS1, PB, DN 400 MM, PARA AGUAS PLUVIAIS (NBR 8890)</t>
  </si>
  <si>
    <t>39,66</t>
  </si>
  <si>
    <t>TUBO DE CONCRETO SIMPLES, CLASSE- PS1, PB, DN 500 MM, PARA AGUAS PLUVIAIS (NBR 8890)</t>
  </si>
  <si>
    <t>57,45</t>
  </si>
  <si>
    <t>TUBO DE CONCRETO SIMPLES, CLASSE- PS1, PB, DN 600 MM, PARA AGUAS PLUVIAIS (NBR 8890)</t>
  </si>
  <si>
    <t>73,22</t>
  </si>
  <si>
    <t>TUBO DE CONCRETO SIMPLES, CLASSE- PS2, PB, DN 200 MM, PARA AGUAS PLUVIAIS (NBR 8890)</t>
  </si>
  <si>
    <t>27,96</t>
  </si>
  <si>
    <t>TUBO DE CONCRETO SIMPLES, CLASSE- PS2, PB, DN 300 MM, PARA AGUAS PLUVIAIS (NBR 8890)</t>
  </si>
  <si>
    <t>TUBO DE CONCRETO SIMPLES, CLASSE- PS2, PB, DN 400 MM, PARA AGUAS PLUVIAIS (NBR 8890)</t>
  </si>
  <si>
    <t>TUBO DE CONCRETO SIMPLES, CLASSE- PS2, PB, DN 500 MM, PARA AGUAS PLUVIAIS (NBR 8890)</t>
  </si>
  <si>
    <t>62,03</t>
  </si>
  <si>
    <t>TUBO DE CONCRETO SIMPLES, CLASSE- PS2, PB, DN 600 MM, PARA AGUAS PLUVIAIS (NBR 8890)</t>
  </si>
  <si>
    <t>80,05</t>
  </si>
  <si>
    <t>TUBO DE DESCARGA PVC, PARA LIGACAO CAIXA DE DESCARGA - EMBUTIR, 40 MM X 150 CM</t>
  </si>
  <si>
    <t>1,12</t>
  </si>
  <si>
    <t>3,79</t>
  </si>
  <si>
    <t>TUBO DE POLIETILENO DE ALTA DENSIDADE, PEAD, PE-80, DE = 1000 MM X 38,5 MM PAREDE, ( SDR 26 - PN 05 ) PARA REDE DE AGUA OU ESGOTO (NBR 15561)</t>
  </si>
  <si>
    <t>3.724,30</t>
  </si>
  <si>
    <t>TUBO DE POLIETILENO DE ALTA DENSIDADE, PEAD, PE-80, DE = 110 MM X 10,0 MM PAREDE, ( SDR 11 - PN 12,5 ) PARA REDE DE AGUA OU ESGOTO (NBR 15561)</t>
  </si>
  <si>
    <t>91,28</t>
  </si>
  <si>
    <t>TUBO DE POLIETILENO DE ALTA DENSIDADE, PEAD, PE-80, DE = 1200 MM X 37,2 MM PAREDE ( SDR 32,25 - PN 04 ) PARA REDE DE AGUA OU ESGOTO (NBR 15561)</t>
  </si>
  <si>
    <t>6.531,87</t>
  </si>
  <si>
    <t>TUBO DE POLIETILENO DE ALTA DENSIDADE, PEAD, PE-80, DE = 1400 MM X 42,9 MM PAREDE, (SDR 32,25 - PN 04 ) PARA REDE DE AGUA OU ESGOTO (NBR 15561)</t>
  </si>
  <si>
    <t>8.912,98</t>
  </si>
  <si>
    <t>TUBO DE POLIETILENO DE ALTA DENSIDADE, PEAD, PE-80, DE = 160 MM X 14,6 MM PAREDE, (SDR 11 - PN 12,5 ) PARA REDE DE AGUA OU ESGOTO (NBR 15561)</t>
  </si>
  <si>
    <t>195,93</t>
  </si>
  <si>
    <t>TUBO DE POLIETILENO DE ALTA DENSIDADE, PEAD, PE-80, DE = 1600 MM X 49,0 MM PAREDE, ( SDR 32,25 - PN 04 ) PARA REDE DE AGUA OU ESGOTO (NBR 15561)</t>
  </si>
  <si>
    <t>8.455,02</t>
  </si>
  <si>
    <t>TUBO DE POLIETILENO DE ALTA DENSIDADE, PEAD, PE-80, DE = 900 MM X 34,7 MM PAREDE, ( SDR 26 - PN 05 ) PARA REDE DE AGUA OU ESGOTO (NBR 15561)</t>
  </si>
  <si>
    <t>3.377,92</t>
  </si>
  <si>
    <t>TUBO DE POLIETILENO DE ALTA DENSIDADE, PEAD, PE-80, DE= 200 MM X 18,2 MM PAREDE, ( SDR 11 - PN 12,5 ) PARA REDE DE AGUA OU ESGOTO (NBR 15561)</t>
  </si>
  <si>
    <t>305,43</t>
  </si>
  <si>
    <t>TUBO DE POLIETILENO DE ALTA DENSIDADE, PEAD, PE-80, DE= 315 MM X 28,7 MM PAREDE, ( SDR 11 - PN 12,5 ) PARA REDE DE AGUA OU ESGOTO (NBR 15561)</t>
  </si>
  <si>
    <t>748,38</t>
  </si>
  <si>
    <t>TUBO DE POLIETILENO DE ALTA DENSIDADE, PEAD, PE-80, DE= 400 MM X 36,4 MM PAREDE, ( SDR 11 - PN 12,5 ) PARA REDE DE AGUA OU ESGOTO (NBR 15561)</t>
  </si>
  <si>
    <t>1.205,36</t>
  </si>
  <si>
    <t>TUBO DE POLIETILENO DE ALTA DENSIDADE, PEAD, PE-80, DE= 50 MM X 4,6 MM PAREDE, (SDR 11 - PN 12,5) PARA REDE DE AGUA OU ESGOTO (NBR 15561)</t>
  </si>
  <si>
    <t>19,44</t>
  </si>
  <si>
    <t>TUBO DE POLIETILENO DE ALTA DENSIDADE, PEAD, PE-80, DE= 500 MM X 45,5 MM PAREDE, ( SDR 11 - PN 12,5 ) PARA REDE DE AGUA OU ESGOTO (NBR 15561)</t>
  </si>
  <si>
    <t>2.116,17</t>
  </si>
  <si>
    <t>TUBO DE POLIETILENO DE ALTA DENSIDADE, PEAD, PE-80, DE= 630 MM X 57,3 MM PAREDE (SDR 11 - PN 12,5 ) PARA REDE DE AGUA OU ESGOTO (NBR 15561)</t>
  </si>
  <si>
    <t>3.147,35</t>
  </si>
  <si>
    <t>TUBO DE POLIETILENO DE ALTA DENSIDADE, PEAD, PE-80, DE= 730 MM X 34,1 MM PAREDE, ( SDR 21 - PN 06 ) PARA REDE DE AGUA OU ESGOTO (NBR 15561)</t>
  </si>
  <si>
    <t>1.578,31</t>
  </si>
  <si>
    <t>TUBO DE POLIETILENO DE ALTA DENSIDADE, PEAD, PE-80, DE= 75 MM X 6,9 MM PAREDE, ( SRD 11 - PN 12,5 ) PARA REDE DE AGUA OU ESGOTO (NBR 15561)</t>
  </si>
  <si>
    <t>43,49</t>
  </si>
  <si>
    <t>TUBO DE POLIETILENO DE ALTA DENSIDADE, PEAD, PE-80, DE= 800 MM X 30,8 MM PAREDE, ( SDR 26 - PN 05 ) PARA REDE DE AGUA OU ESGOTO (NBR 15561)</t>
  </si>
  <si>
    <t>2.059,17</t>
  </si>
  <si>
    <t>48,13</t>
  </si>
  <si>
    <t>62,69</t>
  </si>
  <si>
    <t>149,63</t>
  </si>
  <si>
    <t>TUBO DE REVESTIMENTO, EM ACO, CORPO SCHEDULE 40, PONTEIRA SCHEDULE 80, ROSQUEAVEL E SEGMENTADO PARA PERFURACAO,  DIAMETRO 6'' (200 MM) (COLETADO CAIXA)</t>
  </si>
  <si>
    <t>363,28</t>
  </si>
  <si>
    <t>TUBO DE REVESTIMENTO, EM ACO, CORPO SCHEDULE 40, PONTEIRA SCHEDULE 80, ROSQUEAVEL E SEGMENTADO PARA PERFURACAO, DIAMETRO 10'' (310 MM)  (COLETADO CAIXA)</t>
  </si>
  <si>
    <t>895,23</t>
  </si>
  <si>
    <t>TUBO DE REVESTIMENTO, EM ACO, CORPO SCHEDULE 40, PONTEIRA SCHEDULE 80, ROSQUEAVEL E SEGMENTADO PARA PERFURACAO, DIAMETRO 14'' (400 MM)  (COLETADO CAIXA)</t>
  </si>
  <si>
    <t>1.642,20</t>
  </si>
  <si>
    <t>TUBO DE REVESTIMENTO, EM ACO, CORPO SCHEDULE 40, PONTEIRA SCHEDULE 80, ROSQUEAVEL E SEGMENTADO PARA PERFURACAO, DIAMETRO 16'' (450 MM)  (COLETADO CAIXA)</t>
  </si>
  <si>
    <t>2.804,37</t>
  </si>
  <si>
    <t>2,74</t>
  </si>
  <si>
    <t>5,13</t>
  </si>
  <si>
    <t>23,88</t>
  </si>
  <si>
    <t>5,70</t>
  </si>
  <si>
    <t>7,73</t>
  </si>
  <si>
    <t>117,66</t>
  </si>
  <si>
    <t>14,76</t>
  </si>
  <si>
    <t>47,46</t>
  </si>
  <si>
    <t>66,56</t>
  </si>
  <si>
    <t>133,95</t>
  </si>
  <si>
    <t>17,90</t>
  </si>
  <si>
    <t>26,05</t>
  </si>
  <si>
    <t>34,53</t>
  </si>
  <si>
    <t>66,61</t>
  </si>
  <si>
    <t>98,60</t>
  </si>
  <si>
    <t>22,92</t>
  </si>
  <si>
    <t>32,72</t>
  </si>
  <si>
    <t>53,54</t>
  </si>
  <si>
    <t>88,57</t>
  </si>
  <si>
    <t>123,43</t>
  </si>
  <si>
    <t>174,16</t>
  </si>
  <si>
    <t>201,94</t>
  </si>
  <si>
    <t>95,50</t>
  </si>
  <si>
    <t>169,83</t>
  </si>
  <si>
    <t>74,41</t>
  </si>
  <si>
    <t>129,03</t>
  </si>
  <si>
    <t>215,81</t>
  </si>
  <si>
    <t>34,47</t>
  </si>
  <si>
    <t>92,77</t>
  </si>
  <si>
    <t>157,22</t>
  </si>
  <si>
    <t>239,35</t>
  </si>
  <si>
    <t>339,87</t>
  </si>
  <si>
    <t>41,31</t>
  </si>
  <si>
    <t>25,42</t>
  </si>
  <si>
    <t>49,56</t>
  </si>
  <si>
    <t>29,66</t>
  </si>
  <si>
    <t>61,97</t>
  </si>
  <si>
    <t>18,57</t>
  </si>
  <si>
    <t>37,43</t>
  </si>
  <si>
    <t>7,94</t>
  </si>
  <si>
    <t>22,88</t>
  </si>
  <si>
    <t>51,55</t>
  </si>
  <si>
    <t>33,10</t>
  </si>
  <si>
    <t>23,35</t>
  </si>
  <si>
    <t>18,77</t>
  </si>
  <si>
    <t>66,68</t>
  </si>
  <si>
    <t>80,50</t>
  </si>
  <si>
    <t>115,77</t>
  </si>
  <si>
    <t>121,37</t>
  </si>
  <si>
    <t>TUBO PVC, SERIE R, DN 100 MM, PARA ESGOTO OU AGUAS PLUVIAIS PREDIAL (NBR 5688)</t>
  </si>
  <si>
    <t>22,11</t>
  </si>
  <si>
    <t>TUBO PVC, SERIE R, DN 150 MM, PARA ESGOTO OU AGUAS PLUVIAIS PREDIAL (NBR 5688)</t>
  </si>
  <si>
    <t>44,94</t>
  </si>
  <si>
    <t>TUBO PVC, SERIE R, DN 40 MM, PARA ESGOTO OU AGUAS PLUVIAIS PREDIAL (NBR 5688)</t>
  </si>
  <si>
    <t>7,72</t>
  </si>
  <si>
    <t>TUBO PVC, SERIE R, DN 50 MM, PARA ESGOTO OU AGUAS PLUVIAIS PREDIAL (NBR 5688)</t>
  </si>
  <si>
    <t>9,63</t>
  </si>
  <si>
    <t>TUBO PVC, SERIE R, DN 75 MM, PARA ESGOTO OU AGUAS PLUVIAIS PREDIAL (NBR 5688)</t>
  </si>
  <si>
    <t>TUBO PVC, SOLDAVEL, DN 110 MM, AGUA FRIA (NBR-5648)</t>
  </si>
  <si>
    <t>56,22</t>
  </si>
  <si>
    <t>8,66</t>
  </si>
  <si>
    <t>9,92</t>
  </si>
  <si>
    <t>16,74</t>
  </si>
  <si>
    <t>28,04</t>
  </si>
  <si>
    <t>35,04</t>
  </si>
  <si>
    <t>1.535,49</t>
  </si>
  <si>
    <t>1.957,39</t>
  </si>
  <si>
    <t>1.979,76</t>
  </si>
  <si>
    <t>22,78</t>
  </si>
  <si>
    <t>31,30</t>
  </si>
  <si>
    <t>129,93</t>
  </si>
  <si>
    <t>83,40</t>
  </si>
  <si>
    <t>27,93</t>
  </si>
  <si>
    <t>210,10</t>
  </si>
  <si>
    <t>357,56</t>
  </si>
  <si>
    <t>73,54</t>
  </si>
  <si>
    <t>23,96</t>
  </si>
  <si>
    <t>46,81</t>
  </si>
  <si>
    <t>144,88</t>
  </si>
  <si>
    <t>117,01</t>
  </si>
  <si>
    <t>37,55</t>
  </si>
  <si>
    <t>211,75</t>
  </si>
  <si>
    <t>267,49</t>
  </si>
  <si>
    <t>101,40</t>
  </si>
  <si>
    <t>48,20</t>
  </si>
  <si>
    <t>46,59</t>
  </si>
  <si>
    <t>34,75</t>
  </si>
  <si>
    <t>27,92</t>
  </si>
  <si>
    <t>84,54</t>
  </si>
  <si>
    <t>51,10</t>
  </si>
  <si>
    <t>16,13</t>
  </si>
  <si>
    <t>130,98</t>
  </si>
  <si>
    <t>183,87</t>
  </si>
  <si>
    <t>20,19</t>
  </si>
  <si>
    <t>29,15</t>
  </si>
  <si>
    <t>9,87</t>
  </si>
  <si>
    <t>5,67</t>
  </si>
  <si>
    <t>8,10</t>
  </si>
  <si>
    <t>14,27</t>
  </si>
  <si>
    <t>24,29</t>
  </si>
  <si>
    <t>61,15</t>
  </si>
  <si>
    <t>14,84</t>
  </si>
  <si>
    <t>125,74</t>
  </si>
  <si>
    <t>159,23</t>
  </si>
  <si>
    <t>317,49</t>
  </si>
  <si>
    <t>21,99</t>
  </si>
  <si>
    <t>111,73</t>
  </si>
  <si>
    <t>171,79</t>
  </si>
  <si>
    <t>73,18</t>
  </si>
  <si>
    <t>14,05</t>
  </si>
  <si>
    <t>16,33</t>
  </si>
  <si>
    <t>25,84</t>
  </si>
  <si>
    <t>58,57</t>
  </si>
  <si>
    <t>140,73</t>
  </si>
  <si>
    <t>204,26</t>
  </si>
  <si>
    <t>301,17</t>
  </si>
  <si>
    <t>83.655,82</t>
  </si>
  <si>
    <t>104.192,22</t>
  </si>
  <si>
    <t>2.026.746,48</t>
  </si>
  <si>
    <t>USINA DE ASFALTO, GRAVIMETRICA, CAPACIDADE DE 150 T/H, POTENCIA DE 400 KW</t>
  </si>
  <si>
    <t>5.336.351,95</t>
  </si>
  <si>
    <t>392.649,25</t>
  </si>
  <si>
    <t>527.982,35</t>
  </si>
  <si>
    <t>647.029,46</t>
  </si>
  <si>
    <t>700.000,00</t>
  </si>
  <si>
    <t>424.438,89</t>
  </si>
  <si>
    <t>1.650.000,00</t>
  </si>
  <si>
    <t>851.148,04</t>
  </si>
  <si>
    <t>163,69</t>
  </si>
  <si>
    <t>132,61</t>
  </si>
  <si>
    <t>49,37</t>
  </si>
  <si>
    <t>88,67</t>
  </si>
  <si>
    <t>73,59</t>
  </si>
  <si>
    <t>31,68</t>
  </si>
  <si>
    <t>136,74</t>
  </si>
  <si>
    <t>36,57</t>
  </si>
  <si>
    <t>62,04</t>
  </si>
  <si>
    <t>58,13</t>
  </si>
  <si>
    <t>36,62</t>
  </si>
  <si>
    <t>167,93</t>
  </si>
  <si>
    <t>93,97</t>
  </si>
  <si>
    <t>33,12</t>
  </si>
  <si>
    <t>230,22</t>
  </si>
  <si>
    <t>405,17</t>
  </si>
  <si>
    <t>120,37</t>
  </si>
  <si>
    <t>107,71</t>
  </si>
  <si>
    <t>43,68</t>
  </si>
  <si>
    <t>71,95</t>
  </si>
  <si>
    <t>241,16</t>
  </si>
  <si>
    <t>168,64</t>
  </si>
  <si>
    <t>333,10</t>
  </si>
  <si>
    <t>516,63</t>
  </si>
  <si>
    <t>64,08</t>
  </si>
  <si>
    <t>55,62</t>
  </si>
  <si>
    <t>31,80</t>
  </si>
  <si>
    <t>37,07</t>
  </si>
  <si>
    <t>149,62</t>
  </si>
  <si>
    <t>93,37</t>
  </si>
  <si>
    <t>204,31</t>
  </si>
  <si>
    <t>354,60</t>
  </si>
  <si>
    <t>37,34</t>
  </si>
  <si>
    <t>51,01</t>
  </si>
  <si>
    <t>VALVULA EM METAL CROMADO PARA TANQUE, 1.1/2 " SEM LADRAO</t>
  </si>
  <si>
    <t>21,46</t>
  </si>
  <si>
    <t>31,24</t>
  </si>
  <si>
    <t>40,19</t>
  </si>
  <si>
    <t>49,94</t>
  </si>
  <si>
    <t>52,51</t>
  </si>
  <si>
    <t>19,21</t>
  </si>
  <si>
    <t>33,47</t>
  </si>
  <si>
    <t>21,48</t>
  </si>
  <si>
    <t>34,60</t>
  </si>
  <si>
    <t>VASO SANITARIO SIFONADO INFANTIL LOUCA BRANCA</t>
  </si>
  <si>
    <t>237,62</t>
  </si>
  <si>
    <t>35.731,91</t>
  </si>
  <si>
    <t>15,86</t>
  </si>
  <si>
    <t>0,33</t>
  </si>
  <si>
    <t>VEDACAO PVC, 100 MM, PARA SAIDA VASO SANITARIO</t>
  </si>
  <si>
    <t>2,39</t>
  </si>
  <si>
    <t>VERNIZ POLIURETANO BRILHANTE PARA MADEIRA, COM FILTRO SOLAR, USO INTERNO E EXTERNO</t>
  </si>
  <si>
    <t>24,61</t>
  </si>
  <si>
    <t>VERNIZ SINTETICO BRILHANTE PARA MADEIRA TIPO COPAL, USO INTERNO</t>
  </si>
  <si>
    <t>VERNIZ SINTETICO BRILHANTE PARA MADEIRA, COM FILTRO SOLAR, USO INTERNO E EXTERNO (BASE SOLVENTE)</t>
  </si>
  <si>
    <t>22,86</t>
  </si>
  <si>
    <t>1.029,28</t>
  </si>
  <si>
    <t>1.118,78</t>
  </si>
  <si>
    <t>1.255,00</t>
  </si>
  <si>
    <t>2.700,00</t>
  </si>
  <si>
    <t>2.422,13</t>
  </si>
  <si>
    <t>2.950,45</t>
  </si>
  <si>
    <t>VIBROACABADORA DE ASFALTO SOBRE ESTEIRAS, LARG. PAVIM. MAX. 8,00 M, POT. 100 KW/ 134 HP, CAP. 600 T/ H</t>
  </si>
  <si>
    <t>3.005.199,90</t>
  </si>
  <si>
    <t>VIBROACABADORA DE ASFALTO SOBRE ESTEIRAS, LARG. PAVIM. 2,13 M A 4,55 M, POT. 74 KW/ 100 HP, CAP. 400 T/ H</t>
  </si>
  <si>
    <t>1.265.154,28</t>
  </si>
  <si>
    <t>1.274.322,15</t>
  </si>
  <si>
    <t>1.543.855,00</t>
  </si>
  <si>
    <t>1.367.833,45</t>
  </si>
  <si>
    <t>VIDRACEIRO</t>
  </si>
  <si>
    <t>2.171,73</t>
  </si>
  <si>
    <t>532,90</t>
  </si>
  <si>
    <t>463,88</t>
  </si>
  <si>
    <t>1.206,11</t>
  </si>
  <si>
    <t>1.410,22</t>
  </si>
  <si>
    <t>415,64</t>
  </si>
  <si>
    <t>129,88</t>
  </si>
  <si>
    <t>184,59</t>
  </si>
  <si>
    <t>299,67</t>
  </si>
  <si>
    <t>148,44</t>
  </si>
  <si>
    <t>222,66</t>
  </si>
  <si>
    <t>160,23</t>
  </si>
  <si>
    <t>278,33</t>
  </si>
  <si>
    <t>83,50</t>
  </si>
  <si>
    <t>111,33</t>
  </si>
  <si>
    <t>157,72</t>
  </si>
  <si>
    <t>230,08</t>
  </si>
  <si>
    <t>287,61</t>
  </si>
  <si>
    <t>315,14</t>
  </si>
  <si>
    <t>185,95</t>
  </si>
  <si>
    <t>242,75</t>
  </si>
  <si>
    <t>340,86</t>
  </si>
  <si>
    <t>397,18</t>
  </si>
  <si>
    <t>224,39</t>
  </si>
  <si>
    <t>303,16</t>
  </si>
  <si>
    <t>49,28</t>
  </si>
  <si>
    <t>VIGA DE MADEIRA APARELHADA *6 X 12* CM, MACARANDUBA, ANGELIM OU EQUIVALENTE DA REGIAO</t>
  </si>
  <si>
    <t>11,74</t>
  </si>
  <si>
    <t>VIGA DE MADEIRA APARELHADA *6 X 16* CM, MACARANDUBA, ANGELIM OU EQUIVALENTE DA REGIAO</t>
  </si>
  <si>
    <t>17,34</t>
  </si>
  <si>
    <t>VIGA DE MADEIRA NAO APARELHADA *6 X 16* CM, MACARANDUBA, ANGELIM OU EQUIVALENTE DA REGIAO</t>
  </si>
  <si>
    <t>VIGA DE MADEIRA NAO APARELHADA *6 X 20* CM, MACARANDUBA, ANGELIM OU EQUIVALENTE DA REGIAO</t>
  </si>
  <si>
    <t>19,91</t>
  </si>
  <si>
    <t>VIGA DE MADEIRA NAO APARELHADA *7,5 X 15 CM (3 X 6 ") PINUS, MISTA OU EQUIVALENTE DA REGIAO</t>
  </si>
  <si>
    <t>32,31</t>
  </si>
  <si>
    <t>VIGA DE MADEIRA NAO APARELHADA 6 X 12 CM, MACARANDUBA, ANGELIM OU EQUIVALENTE DA REGIAO</t>
  </si>
  <si>
    <t>VIGA DE MADEIRA NAO APARELHADA 8 X 16 CM, MACARANDUBA, ANGELIM OU EQUIVALENTE DA REGIAO</t>
  </si>
  <si>
    <t>1.757,69</t>
  </si>
  <si>
    <t>WASH PRIMER PARA TINTA AUTOMOTIVA</t>
  </si>
  <si>
    <t>136,92</t>
  </si>
  <si>
    <t>TOTAL DE INSUMOS : 5273</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</si>
  <si>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</si>
  <si>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</si>
  <si>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</si>
  <si>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</si>
  <si>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</si>
  <si>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</si>
  <si>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</si>
  <si>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</si>
  <si>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</si>
  <si>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</si>
  <si>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</si>
  <si>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</si>
  <si>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</si>
  <si>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</si>
  <si>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</si>
  <si>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</si>
  <si>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</si>
  <si>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</si>
  <si>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</si>
  <si>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</si>
  <si>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</si>
  <si>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</si>
  <si>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</si>
  <si>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</si>
  <si>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</si>
  <si>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</si>
  <si>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</si>
  <si>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</si>
  <si>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</si>
  <si>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</si>
  <si>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</si>
  <si>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</si>
  <si>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</si>
  <si>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</si>
  <si>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</si>
  <si>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</si>
  <si>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</si>
  <si>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</si>
  <si>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</si>
  <si>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</si>
  <si>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</si>
  <si>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</si>
  <si>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</si>
  <si>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</si>
  <si>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</si>
  <si>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</si>
  <si>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</si>
  <si>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</si>
  <si>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</si>
  <si>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</si>
  <si>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</si>
  <si>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</si>
  <si>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</si>
  <si>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</si>
  <si>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</si>
  <si>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</si>
  <si>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</si>
  <si>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</si>
  <si>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</si>
  <si>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</si>
  <si>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</si>
  <si>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</si>
  <si>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</si>
  <si>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</si>
  <si>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</si>
  <si>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</si>
  <si>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</si>
  <si>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</si>
  <si>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</si>
  <si>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</si>
  <si>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</si>
  <si>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</si>
  <si>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</si>
  <si>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</si>
  <si>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</si>
  <si>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</si>
  <si>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</si>
  <si>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</si>
  <si>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</si>
  <si>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</si>
  <si>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</si>
  <si>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</si>
  <si>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</si>
  <si>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</si>
  <si>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</si>
  <si>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</si>
  <si>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</si>
  <si>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</si>
  <si>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</si>
  <si>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</si>
  <si>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</si>
  <si>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ESTRUTURA DE MADEIRA PROVISÓRIA PARA SUPORTE DE CAIXA DÁGUA ELEVADA DE 1000 LITROS. AF_05/2018</t>
  </si>
  <si>
    <t>ESTRUTURA DE MADEIRA PROVISÓRIA PARA SUPORTE DE CAIXA DÁGUA ELEVADA DE 3000 LITROS. AF_05/2018</t>
  </si>
  <si>
    <t>PULVERIZADOR DE TINTA ELÉTRICO/MÁQUINA DE PINTURA AIRLESS, VAZÃO 2 L/MIN - CHP DIURNO. AF_08/2016</t>
  </si>
  <si>
    <t>PERFURATRIZ ROTATIVA SOBRE ESTEIRA, TORQUE MAXIMO 2500 KGM, POTENCIA 110 HP, MOTOR DIESEL- CHP DIURNO. AF_05/2017</t>
  </si>
  <si>
    <t>COMPRESSOR DE AR, VAZAO DE 10 PCM, RESERVATORIO 100 L, PRESSAO DE TRABALHO ENTRE 6,9 E 9,7 BAR, POTENCIA 2 HP, TENSAO 110/220 V - CHP DIURNO. AF_05/2017</t>
  </si>
  <si>
    <t>PULVERIZADOR DE TINTA ELÉTRICO/MÁQUINA DE PINTURA AIRLESS, VAZÃO 2 L/MIN - CHI DIURNO. AF_08/2016</t>
  </si>
  <si>
    <t>PERFURATRIZ ROTATIVA SOBRE ESTEIRA, TORQUE MAXIMO 2500 KGM, POTENCIA 110 HP, MOTOR DIESEL - CHI DIURNO. AF_05/2017</t>
  </si>
  <si>
    <t>COMPRESSOR DE AR, VAZAO DE 10 PCM, RESERVATORIO 100 L, PRESSAO DE TRABALHO ENTRE 6,9 E 9,7 BAR  POTENCIA 2 HP, TENSAO 110/220 V  CHI DIURNO. AF_05/2017</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</si>
  <si>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</si>
  <si>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</si>
  <si>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</si>
  <si>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</si>
  <si>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</si>
  <si>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</si>
  <si>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</si>
  <si>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</si>
  <si>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</si>
  <si>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</si>
  <si>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</si>
  <si>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</si>
  <si>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</si>
  <si>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</si>
  <si>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</si>
  <si>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</si>
  <si>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</si>
  <si>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</si>
  <si>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</si>
  <si>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</si>
  <si>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</si>
  <si>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</si>
  <si>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IMUNIZACAO DE MADEIRAMENTO PARA COBERTURA UTILIZANDO CUPINICIDA INCOLOR</t>
  </si>
  <si>
    <t>ISOLAMENTO TERMOACÚSTICO COM LÃ MINERAL NA SUBCOBERTURA, INCLUSO TRANSPORTE VERTICAL. AF_07/2019</t>
  </si>
  <si>
    <t>TELHAMENTO COM TELHA ESTRUTURAL DE FIBROCIMENTO E= 6 MM, COM ATÉ 2 ÁGUAS, INCLUSO IÇAMENTO.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</si>
  <si>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</si>
  <si>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</si>
  <si>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</si>
  <si>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</si>
  <si>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</si>
  <si>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</si>
  <si>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</si>
  <si>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</si>
  <si>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</si>
  <si>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</si>
  <si>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</si>
  <si>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</si>
  <si>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</si>
  <si>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</si>
  <si>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</si>
  <si>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</si>
  <si>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</si>
  <si>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</si>
  <si>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</si>
  <si>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</si>
  <si>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</si>
  <si>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</si>
  <si>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</si>
  <si>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</si>
  <si>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</si>
  <si>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</si>
  <si>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</si>
  <si>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</si>
  <si>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</si>
  <si>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</si>
  <si>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</si>
  <si>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</si>
  <si>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</si>
  <si>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</si>
  <si>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</si>
  <si>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</si>
  <si>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</si>
  <si>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</si>
  <si>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</si>
  <si>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</si>
  <si>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</si>
  <si>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</si>
  <si>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</si>
  <si>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</si>
  <si>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</si>
  <si>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</si>
  <si>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</si>
  <si>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</si>
  <si>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</si>
  <si>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</si>
  <si>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</si>
  <si>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</si>
  <si>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</si>
  <si>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</si>
  <si>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</si>
  <si>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</si>
  <si>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</si>
  <si>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</si>
  <si>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</si>
  <si>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</si>
  <si>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</si>
  <si>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</si>
  <si>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</si>
  <si>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</si>
  <si>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</si>
  <si>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</si>
  <si>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</si>
  <si>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</si>
  <si>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</si>
  <si>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</si>
  <si>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</si>
  <si>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</si>
  <si>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</si>
  <si>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</si>
  <si>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</si>
  <si>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</si>
  <si>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</si>
  <si>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</si>
  <si>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</si>
  <si>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</si>
  <si>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</si>
  <si>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</si>
  <si>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</si>
  <si>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</si>
  <si>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</si>
  <si>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</si>
  <si>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</si>
  <si>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</si>
  <si>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</si>
  <si>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</si>
  <si>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</si>
  <si>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</si>
  <si>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</si>
  <si>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</si>
  <si>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</si>
  <si>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</si>
  <si>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</si>
  <si>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</si>
  <si>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</si>
  <si>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</si>
  <si>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</si>
  <si>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</si>
  <si>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</si>
  <si>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</si>
  <si>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</si>
  <si>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</si>
  <si>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</si>
  <si>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</si>
  <si>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</si>
  <si>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</si>
  <si>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</si>
  <si>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</si>
  <si>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</si>
  <si>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</si>
  <si>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</si>
  <si>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</si>
  <si>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</si>
  <si>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</si>
  <si>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</si>
  <si>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</si>
  <si>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</si>
  <si>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</si>
  <si>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</si>
  <si>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</si>
  <si>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</si>
  <si>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</si>
  <si>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</si>
  <si>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</si>
  <si>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</si>
  <si>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</si>
  <si>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</si>
  <si>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</si>
  <si>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</si>
  <si>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</si>
  <si>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</si>
  <si>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</si>
  <si>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</si>
  <si>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</si>
  <si>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</si>
  <si>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</si>
  <si>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</si>
  <si>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</si>
  <si>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</si>
  <si>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</si>
  <si>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</si>
  <si>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</si>
  <si>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</si>
  <si>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</si>
  <si>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</si>
  <si>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</si>
  <si>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</si>
  <si>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</si>
  <si>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</si>
  <si>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</si>
  <si>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</si>
  <si>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</si>
  <si>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</si>
  <si>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</si>
  <si>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</si>
  <si>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</si>
  <si>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</si>
  <si>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</si>
  <si>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</si>
  <si>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</si>
  <si>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</si>
  <si>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</si>
  <si>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</si>
  <si>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</si>
  <si>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</si>
  <si>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</si>
  <si>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</si>
  <si>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</si>
  <si>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</si>
  <si>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</si>
  <si>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</si>
  <si>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</si>
  <si>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</si>
  <si>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</si>
  <si>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</si>
  <si>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</si>
  <si>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</si>
  <si>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</si>
  <si>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</si>
  <si>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</si>
  <si>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</si>
  <si>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</si>
  <si>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</si>
  <si>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</si>
  <si>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</si>
  <si>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</si>
  <si>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</si>
  <si>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</si>
  <si>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</si>
  <si>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</si>
  <si>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</si>
  <si>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</si>
  <si>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</si>
  <si>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</si>
  <si>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</si>
  <si>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</si>
  <si>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</si>
  <si>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</si>
  <si>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</si>
  <si>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</si>
  <si>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</si>
  <si>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</si>
  <si>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</si>
  <si>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</si>
  <si>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</si>
  <si>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</si>
  <si>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</si>
  <si>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</si>
  <si>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</si>
  <si>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</si>
  <si>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</si>
  <si>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</si>
  <si>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</si>
  <si>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</si>
  <si>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</si>
  <si>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</si>
  <si>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</si>
  <si>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</si>
  <si>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</si>
  <si>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</si>
  <si>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</si>
  <si>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</si>
  <si>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</si>
  <si>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</si>
  <si>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</si>
  <si>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</si>
  <si>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</si>
  <si>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</si>
  <si>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</si>
  <si>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</si>
  <si>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</si>
  <si>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</si>
  <si>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</si>
  <si>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</si>
  <si>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</si>
  <si>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</si>
  <si>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</si>
  <si>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</si>
  <si>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</si>
  <si>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</si>
  <si>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</si>
  <si>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</si>
  <si>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JANELA DE AÇO DE CORRER COM 2 FOLHAS PARA VIDRO, COM VIDROS, BATENTE, FERRAGENS E PINTURAS ANTICORROSIVA E DE ACABAMENTO. EXCLUSIVE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</si>
  <si>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</si>
  <si>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</si>
  <si>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</si>
  <si>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</si>
  <si>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</si>
  <si>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</si>
  <si>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</si>
  <si>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</si>
  <si>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</si>
  <si>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</si>
  <si>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</si>
  <si>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</si>
  <si>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</si>
  <si>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</si>
  <si>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</si>
  <si>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</si>
  <si>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</si>
  <si>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</si>
  <si>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</si>
  <si>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</si>
  <si>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</si>
  <si>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</si>
  <si>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</si>
  <si>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</si>
  <si>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</si>
  <si>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</si>
  <si>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</si>
  <si>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</si>
  <si>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</si>
  <si>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</si>
  <si>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</si>
  <si>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</si>
  <si>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</si>
  <si>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</si>
  <si>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</si>
  <si>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</si>
  <si>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</si>
  <si>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</si>
  <si>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</si>
  <si>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</si>
  <si>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</si>
  <si>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</si>
  <si>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</si>
  <si>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</si>
  <si>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</si>
  <si>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</si>
  <si>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</si>
  <si>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</si>
  <si>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</si>
  <si>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</si>
  <si>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</si>
  <si>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</si>
  <si>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</si>
  <si>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</si>
  <si>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</si>
  <si>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</si>
  <si>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</si>
  <si>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</si>
  <si>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</si>
  <si>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</si>
  <si>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</si>
  <si>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</si>
  <si>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</si>
  <si>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</si>
  <si>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</si>
  <si>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</si>
  <si>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</si>
  <si>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</si>
  <si>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</si>
  <si>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</si>
  <si>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</si>
  <si>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</si>
  <si>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</si>
  <si>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</si>
  <si>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</si>
  <si>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</si>
  <si>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</si>
  <si>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</si>
  <si>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</si>
  <si>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</si>
  <si>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</si>
  <si>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</si>
  <si>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</si>
  <si>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</si>
  <si>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</si>
  <si>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</si>
  <si>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</si>
  <si>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</si>
  <si>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</si>
  <si>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</si>
  <si>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</si>
  <si>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</si>
  <si>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</si>
  <si>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</si>
  <si>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</si>
  <si>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</si>
  <si>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</si>
  <si>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</si>
  <si>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</si>
  <si>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 DE CONCRETO MAGRO, APLICADO EM PISOS OU RADIERS, ESPESSURA DE 3 CM. AF_07/2016</t>
  </si>
  <si>
    <t>LASTRO DE CONCRETO MAGRO, APLICADO EM PISOS OU RADIERS, ESPESSURA DE 5 CM. AF_07/2016</t>
  </si>
  <si>
    <t>LASTRO DE CONCRETO MAGRO, APLICADO EM PISOS OU RADIERS. AF_08/2017</t>
  </si>
  <si>
    <t>LASTRO COM MATERIAL GRANULAR, APLICAÇÃO EM PISOS OU RADIERS, ESPESSURA DE *5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</si>
  <si>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</si>
  <si>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</si>
  <si>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</si>
  <si>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</si>
  <si>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</si>
  <si>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</si>
  <si>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</si>
  <si>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</si>
  <si>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</si>
  <si>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</si>
  <si>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</si>
  <si>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</si>
  <si>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</si>
  <si>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</si>
  <si>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</si>
  <si>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</si>
  <si>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</si>
  <si>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</si>
  <si>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</si>
  <si>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</si>
  <si>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</si>
  <si>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</si>
  <si>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</si>
  <si>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</si>
  <si>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</si>
  <si>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</si>
  <si>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</si>
  <si>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</si>
  <si>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</si>
  <si>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</si>
  <si>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</si>
  <si>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</si>
  <si>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</si>
  <si>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</si>
  <si>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</si>
  <si>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</si>
  <si>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</si>
  <si>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</si>
  <si>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</si>
  <si>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</si>
  <si>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</si>
  <si>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</si>
  <si>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</si>
  <si>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</si>
  <si>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</si>
  <si>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</si>
  <si>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</si>
  <si>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</si>
  <si>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</si>
  <si>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</si>
  <si>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</si>
  <si>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</si>
  <si>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</si>
  <si>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</si>
  <si>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</si>
  <si>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</si>
  <si>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</si>
  <si>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</si>
  <si>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</si>
  <si>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</si>
  <si>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</si>
  <si>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</si>
  <si>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</si>
  <si>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</si>
  <si>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</si>
  <si>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</si>
  <si>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</si>
  <si>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</si>
  <si>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</si>
  <si>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</si>
  <si>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</si>
  <si>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</si>
  <si>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</si>
  <si>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</si>
  <si>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</si>
  <si>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</si>
  <si>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</si>
  <si>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</si>
  <si>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</si>
  <si>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</si>
  <si>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</si>
  <si>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</si>
  <si>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</si>
  <si>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</si>
  <si>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</si>
  <si>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</si>
  <si>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</si>
  <si>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</si>
  <si>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</si>
  <si>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</si>
  <si>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</si>
  <si>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</si>
  <si>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</si>
  <si>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</si>
  <si>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</si>
  <si>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</si>
  <si>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</si>
  <si>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</si>
  <si>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</si>
  <si>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</si>
  <si>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</si>
  <si>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</si>
  <si>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</si>
  <si>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</si>
  <si>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</si>
  <si>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</si>
  <si>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</si>
  <si>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</si>
  <si>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</si>
  <si>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</si>
  <si>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</si>
  <si>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</si>
  <si>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</si>
  <si>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</si>
  <si>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</si>
  <si>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</si>
  <si>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</si>
  <si>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</si>
  <si>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</si>
  <si>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</si>
  <si>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</si>
  <si>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</si>
  <si>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</si>
  <si>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</si>
  <si>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</si>
  <si>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</si>
  <si>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</si>
  <si>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</si>
  <si>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</si>
  <si>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</si>
  <si>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</si>
  <si>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</si>
  <si>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</si>
  <si>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</si>
  <si>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</si>
  <si>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</si>
  <si>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</si>
  <si>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</si>
  <si>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</si>
  <si>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</si>
  <si>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</si>
  <si>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</si>
  <si>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</si>
  <si>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</si>
  <si>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</si>
  <si>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</si>
  <si>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</si>
  <si>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</si>
  <si>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</si>
  <si>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</si>
  <si>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</si>
  <si>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</si>
  <si>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</si>
  <si>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</si>
  <si>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</si>
  <si>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</si>
  <si>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</si>
  <si>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</si>
  <si>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</si>
  <si>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</si>
  <si>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</si>
  <si>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</si>
  <si>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</si>
  <si>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</si>
  <si>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</si>
  <si>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</si>
  <si>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</si>
  <si>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</si>
  <si>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</si>
  <si>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</si>
  <si>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</si>
  <si>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</si>
  <si>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</si>
  <si>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</si>
  <si>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</si>
  <si>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</si>
  <si>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</si>
  <si>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</si>
  <si>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</si>
  <si>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</si>
  <si>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</si>
  <si>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</si>
  <si>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</si>
  <si>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</si>
  <si>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</si>
  <si>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</si>
  <si>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</si>
  <si>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</si>
  <si>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</si>
  <si>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</si>
  <si>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</si>
  <si>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</si>
  <si>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</si>
  <si>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</si>
  <si>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</si>
  <si>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</si>
  <si>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</si>
  <si>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</si>
  <si>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</si>
  <si>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</si>
  <si>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</si>
  <si>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</si>
  <si>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</si>
  <si>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</si>
  <si>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</si>
  <si>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</si>
  <si>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</si>
  <si>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</si>
  <si>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</si>
  <si>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</si>
  <si>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</si>
  <si>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</si>
  <si>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</si>
  <si>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</si>
  <si>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</si>
  <si>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</si>
  <si>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</si>
  <si>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</si>
  <si>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</si>
  <si>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</si>
  <si>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</si>
  <si>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</si>
  <si>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</si>
  <si>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</si>
  <si>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</si>
  <si>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</si>
  <si>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</si>
  <si>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</si>
  <si>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</si>
  <si>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</si>
  <si>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</si>
  <si>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</si>
  <si>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</si>
  <si>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</si>
  <si>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</si>
  <si>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</si>
  <si>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</si>
  <si>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</si>
  <si>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</si>
  <si>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</si>
  <si>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</si>
  <si>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</si>
  <si>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</si>
  <si>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</si>
  <si>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</si>
  <si>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</si>
  <si>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</si>
  <si>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</si>
  <si>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</si>
  <si>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</si>
  <si>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</si>
  <si>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</si>
  <si>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</si>
  <si>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</si>
  <si>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</si>
  <si>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</si>
  <si>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</si>
  <si>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</si>
  <si>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</si>
  <si>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</si>
  <si>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</si>
  <si>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</si>
  <si>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</si>
  <si>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</si>
  <si>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</si>
  <si>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</si>
  <si>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</si>
  <si>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</si>
  <si>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</si>
  <si>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</si>
  <si>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</si>
  <si>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</si>
  <si>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</si>
  <si>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</si>
  <si>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</si>
  <si>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</si>
  <si>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</si>
  <si>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</si>
  <si>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</si>
  <si>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</si>
  <si>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</si>
  <si>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</si>
  <si>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</si>
  <si>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</si>
  <si>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</si>
  <si>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</si>
  <si>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</si>
  <si>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ESCADA EM CONCRETO ARMADO, FCK = 15 MPA, MOLDADA IN LOCO</t>
  </si>
  <si>
    <t>PILAR METÁLICO PERFIL LAMINADO OU SOLDADO EM AÇO ESTRUTURAL, COM CONEXÕES SOLDADAS, INCLUSOS MÃO DE OBRA, TRANSPORTE E IÇAMENTO UTILIZANDO GUINDASTE - FORNECIMENTO E INSTALAÇÃO. AF_01/2020</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</si>
  <si>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</si>
  <si>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</si>
  <si>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SOLDADAS, INCLUSOS MÃO DE OBRA, TRANSPORTE E IÇAMENTO UTILIZANDO GRUA, PARA EDIFÍCIOS DE 6 A 10 PAVIMENTOS - FORNECIMENTO E INSTALAÇÃO. AF_01/2020</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</si>
  <si>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</si>
  <si>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</si>
  <si>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</si>
  <si>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</si>
  <si>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</si>
  <si>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</si>
  <si>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</si>
  <si>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</si>
  <si>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</si>
  <si>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</si>
  <si>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</si>
  <si>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</si>
  <si>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</si>
  <si>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</si>
  <si>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</si>
  <si>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</si>
  <si>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</si>
  <si>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</si>
  <si>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</si>
  <si>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</si>
  <si>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</si>
  <si>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</si>
  <si>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</si>
  <si>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</si>
  <si>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</si>
  <si>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</si>
  <si>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</si>
  <si>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</si>
  <si>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</si>
  <si>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</si>
  <si>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</si>
  <si>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</si>
  <si>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</si>
  <si>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</si>
  <si>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</si>
  <si>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</si>
  <si>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</si>
  <si>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</si>
  <si>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</si>
  <si>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</si>
  <si>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</si>
  <si>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</si>
  <si>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</si>
  <si>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</si>
  <si>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</si>
  <si>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</si>
  <si>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</si>
  <si>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</si>
  <si>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</si>
  <si>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</si>
  <si>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</si>
  <si>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</si>
  <si>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</si>
  <si>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</si>
  <si>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</si>
  <si>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</si>
  <si>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</si>
  <si>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</si>
  <si>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</si>
  <si>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</si>
  <si>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</si>
  <si>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</si>
  <si>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</si>
  <si>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</si>
  <si>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</si>
  <si>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</si>
  <si>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</si>
  <si>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</si>
  <si>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</si>
  <si>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</si>
  <si>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</si>
  <si>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</si>
  <si>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</si>
  <si>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</si>
  <si>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</si>
  <si>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</si>
  <si>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</si>
  <si>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</si>
  <si>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</si>
  <si>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</si>
  <si>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</si>
  <si>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</si>
  <si>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</si>
  <si>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</si>
  <si>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</si>
  <si>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</si>
  <si>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</si>
  <si>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</si>
  <si>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</si>
  <si>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</si>
  <si>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</si>
  <si>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</si>
  <si>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</si>
  <si>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</si>
  <si>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</si>
  <si>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</si>
  <si>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</si>
  <si>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</si>
  <si>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</si>
  <si>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</si>
  <si>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</si>
  <si>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</si>
  <si>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</si>
  <si>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</si>
  <si>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</si>
  <si>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</si>
  <si>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</si>
  <si>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</si>
  <si>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</si>
  <si>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</si>
  <si>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</si>
  <si>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</si>
  <si>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</si>
  <si>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</si>
  <si>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</si>
  <si>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</si>
  <si>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</si>
  <si>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</si>
  <si>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</si>
  <si>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</si>
  <si>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</si>
  <si>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</si>
  <si>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</si>
  <si>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</si>
  <si>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</si>
  <si>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</si>
  <si>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</si>
  <si>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</si>
  <si>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</si>
  <si>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</si>
  <si>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</si>
  <si>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</si>
  <si>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</si>
  <si>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</si>
  <si>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</si>
  <si>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</si>
  <si>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</si>
  <si>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</si>
  <si>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</si>
  <si>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</si>
  <si>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</si>
  <si>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</si>
  <si>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</si>
  <si>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</si>
  <si>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</si>
  <si>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</si>
  <si>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</si>
  <si>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</si>
  <si>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</si>
  <si>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</si>
  <si>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</si>
  <si>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</si>
  <si>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</si>
  <si>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</si>
  <si>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</si>
  <si>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</si>
  <si>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</si>
  <si>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</si>
  <si>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</si>
  <si>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</si>
  <si>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</si>
  <si>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</si>
  <si>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</si>
  <si>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</si>
  <si>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</si>
  <si>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</si>
  <si>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</si>
  <si>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</si>
  <si>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</si>
  <si>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</si>
  <si>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</si>
  <si>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</si>
  <si>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</si>
  <si>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</si>
  <si>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</si>
  <si>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</si>
  <si>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</si>
  <si>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</si>
  <si>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</si>
  <si>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</si>
  <si>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</si>
  <si>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</si>
  <si>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</si>
  <si>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</si>
  <si>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</si>
  <si>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</si>
  <si>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</si>
  <si>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</si>
  <si>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</si>
  <si>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</si>
  <si>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</si>
  <si>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</si>
  <si>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</si>
  <si>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</si>
  <si>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</si>
  <si>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</si>
  <si>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</si>
  <si>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</si>
  <si>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</si>
  <si>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</si>
  <si>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</si>
  <si>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</si>
  <si>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</si>
  <si>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</si>
  <si>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</si>
  <si>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</si>
  <si>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</si>
  <si>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</si>
  <si>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</si>
  <si>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</si>
  <si>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</si>
  <si>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</si>
  <si>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</si>
  <si>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</si>
  <si>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</si>
  <si>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</si>
  <si>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</si>
  <si>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</si>
  <si>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</si>
  <si>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</si>
  <si>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</si>
  <si>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</si>
  <si>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</si>
  <si>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</si>
  <si>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</si>
  <si>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</si>
  <si>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</si>
  <si>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</si>
  <si>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</si>
  <si>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</si>
  <si>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</si>
  <si>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</si>
  <si>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</si>
  <si>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</si>
  <si>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</si>
  <si>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</si>
  <si>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</si>
  <si>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</si>
  <si>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</si>
  <si>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</si>
  <si>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</si>
  <si>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</si>
  <si>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</si>
  <si>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</si>
  <si>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</si>
  <si>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</si>
  <si>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</si>
  <si>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</si>
  <si>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</si>
  <si>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</si>
  <si>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</si>
  <si>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</si>
  <si>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</si>
  <si>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</si>
  <si>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</si>
  <si>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</si>
  <si>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</si>
  <si>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</si>
  <si>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</si>
  <si>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</si>
  <si>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</si>
  <si>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</si>
  <si>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</si>
  <si>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</si>
  <si>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</si>
  <si>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</si>
  <si>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</si>
  <si>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</si>
  <si>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</si>
  <si>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</si>
  <si>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</si>
  <si>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</si>
  <si>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</si>
  <si>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</si>
  <si>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</si>
  <si>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</si>
  <si>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</si>
  <si>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</si>
  <si>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</si>
  <si>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</si>
  <si>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</si>
  <si>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</si>
  <si>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</si>
  <si>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</si>
  <si>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</si>
  <si>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</si>
  <si>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</si>
  <si>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</si>
  <si>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</si>
  <si>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</si>
  <si>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</si>
  <si>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</si>
  <si>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</si>
  <si>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</si>
  <si>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</si>
  <si>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</si>
  <si>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</si>
  <si>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</si>
  <si>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</si>
  <si>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</si>
  <si>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</si>
  <si>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</si>
  <si>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</si>
  <si>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</si>
  <si>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</si>
  <si>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</si>
  <si>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</si>
  <si>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</si>
  <si>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</si>
  <si>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</si>
  <si>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</si>
  <si>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</si>
  <si>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</si>
  <si>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</si>
  <si>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</si>
  <si>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</si>
  <si>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</si>
  <si>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</si>
  <si>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</si>
  <si>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</si>
  <si>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</si>
  <si>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</si>
  <si>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</si>
  <si>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</si>
  <si>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</si>
  <si>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</si>
  <si>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</si>
  <si>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</si>
  <si>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</si>
  <si>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</si>
  <si>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</si>
  <si>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</si>
  <si>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</si>
  <si>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</si>
  <si>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</si>
  <si>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</si>
  <si>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</si>
  <si>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</si>
  <si>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</si>
  <si>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</si>
  <si>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</si>
  <si>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</si>
  <si>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</si>
  <si>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</si>
  <si>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</si>
  <si>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</si>
  <si>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</si>
  <si>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</si>
  <si>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</si>
  <si>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</si>
  <si>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</si>
  <si>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</si>
  <si>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</si>
  <si>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</si>
  <si>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</si>
  <si>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</si>
  <si>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</si>
  <si>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</si>
  <si>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</si>
  <si>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</si>
  <si>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</si>
  <si>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</si>
  <si>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</si>
  <si>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</si>
  <si>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</si>
  <si>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</si>
  <si>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</si>
  <si>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</si>
  <si>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</si>
  <si>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</si>
  <si>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</si>
  <si>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</si>
  <si>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</si>
  <si>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</si>
  <si>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</si>
  <si>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</si>
  <si>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</si>
  <si>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</si>
  <si>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</si>
  <si>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</si>
  <si>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</si>
  <si>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</si>
  <si>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</si>
  <si>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</si>
  <si>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</si>
  <si>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</si>
  <si>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</si>
  <si>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</si>
  <si>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</si>
  <si>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</si>
  <si>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</si>
  <si>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</si>
  <si>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</si>
  <si>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</si>
  <si>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</si>
  <si>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</si>
  <si>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</si>
  <si>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</si>
  <si>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</si>
  <si>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</si>
  <si>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</si>
  <si>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</si>
  <si>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</si>
  <si>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</si>
  <si>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</si>
  <si>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</si>
  <si>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</si>
  <si>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</si>
  <si>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</si>
  <si>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</si>
  <si>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</si>
  <si>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</si>
  <si>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</si>
  <si>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</si>
  <si>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</si>
  <si>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</si>
  <si>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</si>
  <si>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</si>
  <si>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</si>
  <si>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</si>
  <si>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</si>
  <si>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</si>
  <si>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</si>
  <si>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</si>
  <si>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</si>
  <si>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</si>
  <si>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</si>
  <si>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</si>
  <si>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</si>
  <si>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</si>
  <si>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</si>
  <si>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</si>
  <si>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</si>
  <si>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</si>
  <si>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</si>
  <si>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</si>
  <si>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</si>
  <si>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</si>
  <si>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</si>
  <si>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</si>
  <si>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</si>
  <si>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</si>
  <si>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</si>
  <si>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</si>
  <si>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</si>
  <si>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</si>
  <si>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</si>
  <si>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</si>
  <si>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</si>
  <si>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</si>
  <si>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</si>
  <si>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</si>
  <si>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</si>
  <si>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</si>
  <si>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</si>
  <si>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</si>
  <si>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</si>
  <si>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</si>
  <si>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</si>
  <si>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</si>
  <si>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</si>
  <si>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</si>
  <si>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</si>
  <si>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</si>
  <si>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</si>
  <si>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</si>
  <si>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</si>
  <si>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</si>
  <si>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</si>
  <si>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</si>
  <si>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</si>
  <si>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</si>
  <si>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</si>
  <si>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</si>
  <si>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</si>
  <si>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</si>
  <si>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</si>
  <si>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</si>
  <si>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</si>
  <si>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</si>
  <si>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</si>
  <si>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</si>
  <si>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</si>
  <si>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</si>
  <si>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</si>
  <si>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</si>
  <si>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</si>
  <si>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</si>
  <si>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</si>
  <si>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</si>
  <si>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</si>
  <si>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</si>
  <si>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</si>
  <si>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</si>
  <si>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</si>
  <si>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</si>
  <si>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</si>
  <si>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</si>
  <si>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</si>
  <si>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</si>
  <si>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</si>
  <si>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</si>
  <si>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</si>
  <si>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</si>
  <si>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</si>
  <si>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</si>
  <si>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</si>
  <si>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</si>
  <si>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</si>
  <si>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</si>
  <si>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</si>
  <si>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</si>
  <si>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</si>
  <si>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</si>
  <si>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</si>
  <si>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</si>
  <si>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</si>
  <si>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</si>
  <si>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</si>
  <si>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</si>
  <si>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</si>
  <si>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</si>
  <si>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</si>
  <si>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</si>
  <si>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</si>
  <si>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</si>
  <si>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</si>
  <si>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</si>
  <si>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</si>
  <si>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</si>
  <si>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</si>
  <si>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</si>
  <si>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</si>
  <si>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</si>
  <si>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</si>
  <si>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</si>
  <si>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</si>
  <si>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</si>
  <si>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</si>
  <si>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</si>
  <si>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</si>
  <si>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</si>
  <si>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</si>
  <si>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</si>
  <si>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</si>
  <si>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</si>
  <si>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</si>
  <si>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</si>
  <si>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</si>
  <si>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</si>
  <si>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</si>
  <si>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</si>
  <si>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</si>
  <si>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</si>
  <si>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</si>
  <si>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</si>
  <si>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</si>
  <si>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</si>
  <si>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</si>
  <si>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</si>
  <si>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</si>
  <si>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</si>
  <si>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</si>
  <si>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</si>
  <si>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</si>
  <si>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</si>
  <si>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</si>
  <si>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</si>
  <si>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</si>
  <si>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</si>
  <si>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</si>
  <si>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</si>
  <si>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</si>
  <si>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</si>
  <si>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</si>
  <si>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</si>
  <si>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</si>
  <si>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</si>
  <si>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</si>
  <si>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</si>
  <si>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</si>
  <si>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</si>
  <si>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</si>
  <si>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</si>
  <si>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</si>
  <si>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</si>
  <si>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</si>
  <si>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</si>
  <si>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</si>
  <si>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</si>
  <si>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</si>
  <si>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</si>
  <si>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</si>
  <si>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</si>
  <si>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</si>
  <si>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</si>
  <si>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</si>
  <si>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</si>
  <si>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</si>
  <si>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</si>
  <si>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</si>
  <si>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</si>
  <si>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</si>
  <si>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</si>
  <si>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</si>
  <si>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</si>
  <si>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</si>
  <si>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</si>
  <si>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</si>
  <si>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</si>
  <si>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</si>
  <si>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</si>
  <si>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</si>
  <si>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</si>
  <si>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</si>
  <si>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</si>
  <si>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</si>
  <si>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</si>
  <si>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</si>
  <si>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</si>
  <si>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</si>
  <si>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</si>
  <si>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</si>
  <si>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</si>
  <si>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</si>
  <si>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</si>
  <si>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</si>
  <si>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</si>
  <si>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</si>
  <si>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</si>
  <si>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</si>
  <si>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</si>
  <si>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</si>
  <si>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</si>
  <si>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</si>
  <si>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</si>
  <si>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</si>
  <si>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</si>
  <si>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</si>
  <si>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</si>
  <si>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</si>
  <si>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</si>
  <si>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</si>
  <si>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</si>
  <si>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</si>
  <si>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</si>
  <si>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CAIXA DE AREIA 40X40X40CM EM ALVENARIA - EXECUÇÃO</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</si>
  <si>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</si>
  <si>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</si>
  <si>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</si>
  <si>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</si>
  <si>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</si>
  <si>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</si>
  <si>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</si>
  <si>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</si>
  <si>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</si>
  <si>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</si>
  <si>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</si>
  <si>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</si>
  <si>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</si>
  <si>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</si>
  <si>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</si>
  <si>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</si>
  <si>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</si>
  <si>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</si>
  <si>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</si>
  <si>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</si>
  <si>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</si>
  <si>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</si>
  <si>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</si>
  <si>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</si>
  <si>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</si>
  <si>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</si>
  <si>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</si>
  <si>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</si>
  <si>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</si>
  <si>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</si>
  <si>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</si>
  <si>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</si>
  <si>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</si>
  <si>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</si>
  <si>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</si>
  <si>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</si>
  <si>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</si>
  <si>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</si>
  <si>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</si>
  <si>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</si>
  <si>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</si>
  <si>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</si>
  <si>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</si>
  <si>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</si>
  <si>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</si>
  <si>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</si>
  <si>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</si>
  <si>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</si>
  <si>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</si>
  <si>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</si>
  <si>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</si>
  <si>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</si>
  <si>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</si>
  <si>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</si>
  <si>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</si>
  <si>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</si>
  <si>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</si>
  <si>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</si>
  <si>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</si>
  <si>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</si>
  <si>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</si>
  <si>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</si>
  <si>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</si>
  <si>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</si>
  <si>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</si>
  <si>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</si>
  <si>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</si>
  <si>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</si>
  <si>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</si>
  <si>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</si>
  <si>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</si>
  <si>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</si>
  <si>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</si>
  <si>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</si>
  <si>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</si>
  <si>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</si>
  <si>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</si>
  <si>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</si>
  <si>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</si>
  <si>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</si>
  <si>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</si>
  <si>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</si>
  <si>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</si>
  <si>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</si>
  <si>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</si>
  <si>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</si>
  <si>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</si>
  <si>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</si>
  <si>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</si>
  <si>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</si>
  <si>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</si>
  <si>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</si>
  <si>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</si>
  <si>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</si>
  <si>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</si>
  <si>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</si>
  <si>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</si>
  <si>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</si>
  <si>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</si>
  <si>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</si>
  <si>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</si>
  <si>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</si>
  <si>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</si>
  <si>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</si>
  <si>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</si>
  <si>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</si>
  <si>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</si>
  <si>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</si>
  <si>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</si>
  <si>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</si>
  <si>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</si>
  <si>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</si>
  <si>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</si>
  <si>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</si>
  <si>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</si>
  <si>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</si>
  <si>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</si>
  <si>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</si>
  <si>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</si>
  <si>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</si>
  <si>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</si>
  <si>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</si>
  <si>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</si>
  <si>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</si>
  <si>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</si>
  <si>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</si>
  <si>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</si>
  <si>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</si>
  <si>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</si>
  <si>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</si>
  <si>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</si>
  <si>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</si>
  <si>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</si>
  <si>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</si>
  <si>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</si>
  <si>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</si>
  <si>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</si>
  <si>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</si>
  <si>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</si>
  <si>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</si>
  <si>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</si>
  <si>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</si>
  <si>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</si>
  <si>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</si>
  <si>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</si>
  <si>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</si>
  <si>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</si>
  <si>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</si>
  <si>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</si>
  <si>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</si>
  <si>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</si>
  <si>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</si>
  <si>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</si>
  <si>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</si>
  <si>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</si>
  <si>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</si>
  <si>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</si>
  <si>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</si>
  <si>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</si>
  <si>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</si>
  <si>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</si>
  <si>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</si>
  <si>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</si>
  <si>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</si>
  <si>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</si>
  <si>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</si>
  <si>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</si>
  <si>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</si>
  <si>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</si>
  <si>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</si>
  <si>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</si>
  <si>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</si>
  <si>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</si>
  <si>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</si>
  <si>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</si>
  <si>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</si>
  <si>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</si>
  <si>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</si>
  <si>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</si>
  <si>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</si>
  <si>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</si>
  <si>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</si>
  <si>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</si>
  <si>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</si>
  <si>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</si>
  <si>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</si>
  <si>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</si>
  <si>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</si>
  <si>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</si>
  <si>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</si>
  <si>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</si>
  <si>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</si>
  <si>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</si>
  <si>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</si>
  <si>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</si>
  <si>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</si>
  <si>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</si>
  <si>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</si>
  <si>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</si>
  <si>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</si>
  <si>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</si>
  <si>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</si>
  <si>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</si>
  <si>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</si>
  <si>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</si>
  <si>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</si>
  <si>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</si>
  <si>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</si>
  <si>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</si>
  <si>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</si>
  <si>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</si>
  <si>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</si>
  <si>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</si>
  <si>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</si>
  <si>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</si>
  <si>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</si>
  <si>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</si>
  <si>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</si>
  <si>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</si>
  <si>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</si>
  <si>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</si>
  <si>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</si>
  <si>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</si>
  <si>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</si>
  <si>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</si>
  <si>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</si>
  <si>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</si>
  <si>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</si>
  <si>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</si>
  <si>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</si>
  <si>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</si>
  <si>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</si>
  <si>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</si>
  <si>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</si>
  <si>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</si>
  <si>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</si>
  <si>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</si>
  <si>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</si>
  <si>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</si>
  <si>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</si>
  <si>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</si>
  <si>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</si>
  <si>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</si>
  <si>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</si>
  <si>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</si>
  <si>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</si>
  <si>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</si>
  <si>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</si>
  <si>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</si>
  <si>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</si>
  <si>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</si>
  <si>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</si>
  <si>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</si>
  <si>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</si>
  <si>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</si>
  <si>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</si>
  <si>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</si>
  <si>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</si>
  <si>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</si>
  <si>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</si>
  <si>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</si>
  <si>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</si>
  <si>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</si>
  <si>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</si>
  <si>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</si>
  <si>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</si>
  <si>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</si>
  <si>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</si>
  <si>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</si>
  <si>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</si>
  <si>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</si>
  <si>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</si>
  <si>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</si>
  <si>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</si>
  <si>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</si>
  <si>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</si>
  <si>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</si>
  <si>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</si>
  <si>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</si>
  <si>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</si>
  <si>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</si>
  <si>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</si>
  <si>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</si>
  <si>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</si>
  <si>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</si>
  <si>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</si>
  <si>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</si>
  <si>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</si>
  <si>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</si>
  <si>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</si>
  <si>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</si>
  <si>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</si>
  <si>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</si>
  <si>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INSTALAÇÃO DE ISOLAMENTO COM LÃ DE ROCHA EM PAREDES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</si>
  <si>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</si>
  <si>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</si>
  <si>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</si>
  <si>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</si>
  <si>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</si>
  <si>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</si>
  <si>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</si>
  <si>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</si>
  <si>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</si>
  <si>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</si>
  <si>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</si>
  <si>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</si>
  <si>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IMPRIMAÇÃO COM ASFALTO DILUÍDO CM-30. AF_11/2019</t>
  </si>
  <si>
    <t>PAVIMENTO EM PARALELEPIPEDO SOBRE COLCHAO DE AREIA REJUNTADO COM ARGAMASSA DE CIMENTO E AREIA NO TRAÇO 1:3 (PEDRAS PEQUENAS 30 A 35 PECAS POR M2)</t>
  </si>
  <si>
    <t>SINALIZACAO HORIZONTAL COM TINTA RETRORREFLETIVA A BASE DE RESINA ACRILICA COM MICROESFERAS DE VIDRO</t>
  </si>
  <si>
    <t>CAIACAO EM MEIO FIO</t>
  </si>
  <si>
    <t>APLICAÇÃO DE FUNDO SELADOR LÁTEX PVA EM TETO, UMA DEMÃO. AF_06/2014</t>
  </si>
  <si>
    <t>APLICAÇÃO DE FUNDO SELADOR LÁTEX PVA EM PAREDES, UMA DEMÃO. AF_06/2014</t>
  </si>
  <si>
    <t>APLICAÇÃO MANUAL DE PINTURA COM TINTA LÁTEX PVA EM TETO, DUAS DEMÃOS. AF_06/2014</t>
  </si>
  <si>
    <t>APLICAÇÃO MANUAL DE PINTURA COM TINTA LÁTEX PVA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</si>
  <si>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</si>
  <si>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</si>
  <si>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</si>
  <si>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</si>
  <si>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</si>
  <si>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</si>
  <si>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</si>
  <si>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</si>
  <si>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</si>
  <si>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</si>
  <si>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</si>
  <si>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</si>
  <si>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</si>
  <si>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</si>
  <si>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</si>
  <si>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</si>
  <si>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</si>
  <si>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</si>
  <si>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</si>
  <si>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</si>
  <si>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</si>
  <si>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</si>
  <si>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</si>
  <si>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</si>
  <si>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COM TINTA ALQUÍDICA DE FUNDO (TIPO ZARCÃO) PULVERIZADA SOBRE PERFIL METÁLICO EXECUTADO EM FÁBRICA (POR DEMÃO). AF_01/2020</t>
  </si>
  <si>
    <t>PINTURA COM TINTA ALQUÍDICA DE FUNDO (TIPO ZARCÃO) PULVERIZADA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</si>
  <si>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</si>
  <si>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PULVERIZADA SOBRE SUPERFÍCIES METÁLICAS (EXCETO PERFIL) EXECUTADO EM OBRA (POR DEMÃO). AF_01/2020</t>
  </si>
  <si>
    <t>PINTURA COM TINTA EPOXÍDICA DE FUNDO PULVERIZADA SOBRE PERFIL METÁLICO EXECUTADO EM FÁBRICA (POR DEMÃO). AF_01/2020</t>
  </si>
  <si>
    <t>PINTURA COM TINTA EPOXÍDICA DE ACABAMENTO PULVERIZADA SOBRE PERFIL METÁLICO EXECUTADO EM FÁBRICA (POR DEMÃO). AF_01/2020</t>
  </si>
  <si>
    <t>PINTURA COM TINTA ACRÍLICA DE FUNDO PULVERIZADA SOBRE SUPERFÍCIES METÁLICAS (EXCETO PERFIL) EXECUTADO EM OBRA (POR DEMÃO). AF_01/2020</t>
  </si>
  <si>
    <t>PINTURA COM TINTA ACRÍLICA DE ACABAMENTO PULVERIZADA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</si>
  <si>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</si>
  <si>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</si>
  <si>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</si>
  <si>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</si>
  <si>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</si>
  <si>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PULVERIZADA SOBRE SUPERFÍCIES METÁLICAS (EXCETO PERFIL) EXECUTADO EM OBRA (POR DEMÃO). AF_01/2020</t>
  </si>
  <si>
    <t>PINTURA COM TINTA EPOXÍDICA DE ACABAMENTO PULVERIZADA SOBRE PERFIL METÁLICO EXECUTADO EM FÁBRICA (02 DEMÃOS). AF_01/2020</t>
  </si>
  <si>
    <t>PINTURA COM TINTA ACRÍLICA DE ACABAMENTO PULVERIZADA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</si>
  <si>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</si>
  <si>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</si>
  <si>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FOSCO) PULVERIZADA SOBRE SUPERFÍCIES METÁLICAS (EXCETO PERFIL) EXECUTADO EM OBRA (02 DEMÃOS). AF_01/2020</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</si>
  <si>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</si>
  <si>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</si>
  <si>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</si>
  <si>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</si>
  <si>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</si>
  <si>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</si>
  <si>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</si>
  <si>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</si>
  <si>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</si>
  <si>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</si>
  <si>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</si>
  <si>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</si>
  <si>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</si>
  <si>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</si>
  <si>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</si>
  <si>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</si>
  <si>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</si>
  <si>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</si>
  <si>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</si>
  <si>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</si>
  <si>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</si>
  <si>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</si>
  <si>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</si>
  <si>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</si>
  <si>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</si>
  <si>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</si>
  <si>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</si>
  <si>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</si>
  <si>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</si>
  <si>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</si>
  <si>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</si>
  <si>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</si>
  <si>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</si>
  <si>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</si>
  <si>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</si>
  <si>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</si>
  <si>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</si>
  <si>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</si>
  <si>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</si>
  <si>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</si>
  <si>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</si>
  <si>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</si>
  <si>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</si>
  <si>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</si>
  <si>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</si>
  <si>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</si>
  <si>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</si>
  <si>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</si>
  <si>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</si>
  <si>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</si>
  <si>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</si>
  <si>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</si>
  <si>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</si>
  <si>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</si>
  <si>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</si>
  <si>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</si>
  <si>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</si>
  <si>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</si>
  <si>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</si>
  <si>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</si>
  <si>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</si>
  <si>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</si>
  <si>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</si>
  <si>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</si>
  <si>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</si>
  <si>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</si>
  <si>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</si>
  <si>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</si>
  <si>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</si>
  <si>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</si>
  <si>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</si>
  <si>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</si>
  <si>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</si>
  <si>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</si>
  <si>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</si>
  <si>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</si>
  <si>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</si>
  <si>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</si>
  <si>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</si>
  <si>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</si>
  <si>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</si>
  <si>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</si>
  <si>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</si>
  <si>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</si>
  <si>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</si>
  <si>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</si>
  <si>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</si>
  <si>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</si>
  <si>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</si>
  <si>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</si>
  <si>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</si>
  <si>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</si>
  <si>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</si>
  <si>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</si>
  <si>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</si>
  <si>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</si>
  <si>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</si>
  <si>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</si>
  <si>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</si>
  <si>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</si>
  <si>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</si>
  <si>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</si>
  <si>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</si>
  <si>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</si>
  <si>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</si>
  <si>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</si>
  <si>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</si>
  <si>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</si>
  <si>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</si>
  <si>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</si>
  <si>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</si>
  <si>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</si>
  <si>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</si>
  <si>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</si>
  <si>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</si>
  <si>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</si>
  <si>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</si>
  <si>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</si>
  <si>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</si>
  <si>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</si>
  <si>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</si>
  <si>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</si>
  <si>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</si>
  <si>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</si>
  <si>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</si>
  <si>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</si>
  <si>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</si>
  <si>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</si>
  <si>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</si>
  <si>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</si>
  <si>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</si>
  <si>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</si>
  <si>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</si>
  <si>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</si>
  <si>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73807/1</t>
  </si>
  <si>
    <t>CORRIMAO EM MARMORITE, LARGURA 15CM</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</si>
  <si>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</si>
  <si>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</si>
  <si>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</si>
  <si>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</si>
  <si>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</si>
  <si>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SINALIZAÇÃO COM FITA FIXADA NA ESTRUTURA. AF_11/2017</t>
  </si>
  <si>
    <t>SINALIZAÇÃO COM FITA FIXADA EM CONE PLÁSTICO, INCLUINDO CONE. AF_11/2017</t>
  </si>
  <si>
    <t>REMOCAO DE VIDRO COMUM</t>
  </si>
  <si>
    <t>CAVALETE DE OBRA COM ALTURA DE 1,00 M - 2 UTILIZAÇÕES. AF_10/2018</t>
  </si>
  <si>
    <t>CAVALETE DE OBRA COM ALTURA DE 0,50 M - 2 UTILIZAÇÕES.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</si>
  <si>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</si>
  <si>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</si>
  <si>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</si>
  <si>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</si>
  <si>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</si>
  <si>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</si>
  <si>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</si>
  <si>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</si>
  <si>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</si>
  <si>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</si>
  <si>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</si>
  <si>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</si>
  <si>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</si>
  <si>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</si>
  <si>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</si>
  <si>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</si>
  <si>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</si>
  <si>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</si>
  <si>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</si>
  <si>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</si>
  <si>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</si>
  <si>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</si>
  <si>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</si>
  <si>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</si>
  <si>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</si>
  <si>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</si>
  <si>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</si>
  <si>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</si>
  <si>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</si>
  <si>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</si>
  <si>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</si>
  <si>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</si>
  <si>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</si>
  <si>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</si>
  <si>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</si>
  <si>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</si>
  <si>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</si>
  <si>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</si>
  <si>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</si>
  <si>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</si>
  <si>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</si>
  <si>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</si>
  <si>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</si>
  <si>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</si>
  <si>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</si>
  <si>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</si>
  <si>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</si>
  <si>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</si>
  <si>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</si>
  <si>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</si>
  <si>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</si>
  <si>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CALAFETADOR/CALAFATE COM ENCARGOS COMPLEMENTARES</t>
  </si>
  <si>
    <t>ESTUCADOR COM ENCARGOS COMPLEMENTARES</t>
  </si>
  <si>
    <t>CURSO DE CAPACITAÇÃO PARA CALAFETADOR/CALAFATE (ENCARGOS COMPLEMENTARES) - HORISTA</t>
  </si>
  <si>
    <t>CURSO DE CAPACITAÇÃO PARA ESTUCADOR (ENCARGOS COMPLEMENTARES) - HORISTA</t>
  </si>
  <si>
    <t>TÉCNICO EM SEGURAÇA DO TRABALHO COM ENCARGOS COMPLEMENTARES</t>
  </si>
  <si>
    <t>MES DE COLETA: 12/2019</t>
  </si>
  <si>
    <t>ENCARGOS SOCIAIS (%) HORISTA  84,98  MENSALISTA  48,94</t>
  </si>
  <si>
    <t>42,48</t>
  </si>
  <si>
    <t>156,67</t>
  </si>
  <si>
    <t>132,75</t>
  </si>
  <si>
    <t>48,01</t>
  </si>
  <si>
    <t>32,45</t>
  </si>
  <si>
    <t>189,76</t>
  </si>
  <si>
    <t>21,66</t>
  </si>
  <si>
    <t>29,79</t>
  </si>
  <si>
    <t>209,97</t>
  </si>
  <si>
    <t>!EM PROCESSO DE DESATIVACAO! VEICULO DE PASSEIO COM MOTOR 1.0 FLEX, POTENCIA 72/85 CV, 5 PORTAS, COR SOLIDA, BASICO</t>
  </si>
  <si>
    <t>45.990,00</t>
  </si>
  <si>
    <t>92,40</t>
  </si>
  <si>
    <t>1,29</t>
  </si>
  <si>
    <t>3,52</t>
  </si>
  <si>
    <t>5,64</t>
  </si>
  <si>
    <t>4,70</t>
  </si>
  <si>
    <t>3,24</t>
  </si>
  <si>
    <t>20,09</t>
  </si>
  <si>
    <t>59,58</t>
  </si>
  <si>
    <t>55,45</t>
  </si>
  <si>
    <t>4,47</t>
  </si>
  <si>
    <t>ACO CA-25, 10,0 MM, VERGALHAO</t>
  </si>
  <si>
    <t>5,69</t>
  </si>
  <si>
    <t>ACO CA-25, 12,5 MM, VERGALHAO</t>
  </si>
  <si>
    <t>ACO CA-25, 16,0 MM, VERGALHAO</t>
  </si>
  <si>
    <t>ACO CA-25, 20,0 MM, VERGALHAO</t>
  </si>
  <si>
    <t>6,80</t>
  </si>
  <si>
    <t>ACO CA-25, 25,0 MM, VERGALHAO</t>
  </si>
  <si>
    <t>ACO CA-25, 6,3 MM, VERGALHAO</t>
  </si>
  <si>
    <t>ACO CA-25, 8,0 MM, VERGALHAO</t>
  </si>
  <si>
    <t>5,19</t>
  </si>
  <si>
    <t>ACO CA-50, 12,5 MM, VERGALHAO</t>
  </si>
  <si>
    <t>ACO CA-50, 16 MM, DOBRADO E CORTADO</t>
  </si>
  <si>
    <t>ACO CA-50, 16,0 MM, VERGALHAO</t>
  </si>
  <si>
    <t>ACO CA-50, 20,0 MM, VERGALHAO</t>
  </si>
  <si>
    <t>ACO CA-50, 25,0 MM, VERGALHAO</t>
  </si>
  <si>
    <t>5,51</t>
  </si>
  <si>
    <t>ACO CA-60, 4,2 MM, VERGALHAO</t>
  </si>
  <si>
    <t>ACO CA-60, 5,0 MM, VERGALHAO</t>
  </si>
  <si>
    <t>5,45</t>
  </si>
  <si>
    <t>16,62</t>
  </si>
  <si>
    <t>3,20</t>
  </si>
  <si>
    <t>13,71</t>
  </si>
  <si>
    <t>10,24</t>
  </si>
  <si>
    <t>30,45</t>
  </si>
  <si>
    <t>0,47</t>
  </si>
  <si>
    <t>1,21</t>
  </si>
  <si>
    <t>19,12</t>
  </si>
  <si>
    <t>6,47</t>
  </si>
  <si>
    <t>7,44</t>
  </si>
  <si>
    <t>22,04</t>
  </si>
  <si>
    <t>229,76</t>
  </si>
  <si>
    <t>23,80</t>
  </si>
  <si>
    <t>36,51</t>
  </si>
  <si>
    <t>116,60</t>
  </si>
  <si>
    <t>162,79</t>
  </si>
  <si>
    <t>247,30</t>
  </si>
  <si>
    <t>11,75</t>
  </si>
  <si>
    <t>13,12</t>
  </si>
  <si>
    <t>19,40</t>
  </si>
  <si>
    <t>22,22</t>
  </si>
  <si>
    <t>38,01</t>
  </si>
  <si>
    <t>147,56</t>
  </si>
  <si>
    <t>172,75</t>
  </si>
  <si>
    <t>23,23</t>
  </si>
  <si>
    <t>19,43</t>
  </si>
  <si>
    <t>28,20</t>
  </si>
  <si>
    <t>44,68</t>
  </si>
  <si>
    <t>34,97</t>
  </si>
  <si>
    <t>32,98</t>
  </si>
  <si>
    <t>90,98</t>
  </si>
  <si>
    <t>20,95</t>
  </si>
  <si>
    <t>47,51</t>
  </si>
  <si>
    <t>56,39</t>
  </si>
  <si>
    <t>14,71</t>
  </si>
  <si>
    <t>37,71</t>
  </si>
  <si>
    <t>97,62</t>
  </si>
  <si>
    <t>85,17</t>
  </si>
  <si>
    <t>7,20</t>
  </si>
  <si>
    <t>65,04</t>
  </si>
  <si>
    <t>11,19</t>
  </si>
  <si>
    <t>15,60</t>
  </si>
  <si>
    <t>4,65</t>
  </si>
  <si>
    <t>ADITIVO PLASTIFICANTE E ESTABILIZADOR PARA ARGAMASSAS DE ASSENTAMENTO E REBOCO</t>
  </si>
  <si>
    <t>117,42</t>
  </si>
  <si>
    <t>4,82</t>
  </si>
  <si>
    <t>ADITIVO SUPERPLASTIFICANTE DE PEGA NORMAL PARA CONCRETO (TAMBOR 200 KG)</t>
  </si>
  <si>
    <t xml:space="preserve">200KG </t>
  </si>
  <si>
    <t>1.849,81</t>
  </si>
  <si>
    <t>12,13</t>
  </si>
  <si>
    <t>1.889,90</t>
  </si>
  <si>
    <t>2.673,71</t>
  </si>
  <si>
    <t>3.271,67</t>
  </si>
  <si>
    <t>4.090,85</t>
  </si>
  <si>
    <t>7,64</t>
  </si>
  <si>
    <t>1.588,57</t>
  </si>
  <si>
    <t>1.657,27</t>
  </si>
  <si>
    <t>1.176,86</t>
  </si>
  <si>
    <t>1.643,80</t>
  </si>
  <si>
    <t>9,61</t>
  </si>
  <si>
    <t>1.703,90</t>
  </si>
  <si>
    <t>2.198,63</t>
  </si>
  <si>
    <t>2,46</t>
  </si>
  <si>
    <t>7,65</t>
  </si>
  <si>
    <t>4,62</t>
  </si>
  <si>
    <t>1,85</t>
  </si>
  <si>
    <t>6.095,00</t>
  </si>
  <si>
    <t>2.277,29</t>
  </si>
  <si>
    <t>1.290,00</t>
  </si>
  <si>
    <t>27,08</t>
  </si>
  <si>
    <t>9,72</t>
  </si>
  <si>
    <t>17,03</t>
  </si>
  <si>
    <t>32,16</t>
  </si>
  <si>
    <t>102,24</t>
  </si>
  <si>
    <t>157,05</t>
  </si>
  <si>
    <t>4,07</t>
  </si>
  <si>
    <t>10,63</t>
  </si>
  <si>
    <t>12,77</t>
  </si>
  <si>
    <t>51,67</t>
  </si>
  <si>
    <t>65,53</t>
  </si>
  <si>
    <t>8,12</t>
  </si>
  <si>
    <t>9,99</t>
  </si>
  <si>
    <t>33,67</t>
  </si>
  <si>
    <t>5,68</t>
  </si>
  <si>
    <t>94,52</t>
  </si>
  <si>
    <t>38,74</t>
  </si>
  <si>
    <t>47,16</t>
  </si>
  <si>
    <t>57,46</t>
  </si>
  <si>
    <t>64,27</t>
  </si>
  <si>
    <t>78,60</t>
  </si>
  <si>
    <t>93,76</t>
  </si>
  <si>
    <t>114,53</t>
  </si>
  <si>
    <t>118,56</t>
  </si>
  <si>
    <t>137,87</t>
  </si>
  <si>
    <t>150,13</t>
  </si>
  <si>
    <t>235,81</t>
  </si>
  <si>
    <t>371,08</t>
  </si>
  <si>
    <t>482,86</t>
  </si>
  <si>
    <t>797,28</t>
  </si>
  <si>
    <t>79,18</t>
  </si>
  <si>
    <t>118,86</t>
  </si>
  <si>
    <t>145,82</t>
  </si>
  <si>
    <t>154,18</t>
  </si>
  <si>
    <t>192,50</t>
  </si>
  <si>
    <t>181,09</t>
  </si>
  <si>
    <t>223,91</t>
  </si>
  <si>
    <t>6,50</t>
  </si>
  <si>
    <t>3.850,33</t>
  </si>
  <si>
    <t>133,85</t>
  </si>
  <si>
    <t>87,41</t>
  </si>
  <si>
    <t>121,82</t>
  </si>
  <si>
    <t>1.830,58</t>
  </si>
  <si>
    <t>APONTADOR OU APROPRIADOR</t>
  </si>
  <si>
    <t>12,35</t>
  </si>
  <si>
    <t>2.191,13</t>
  </si>
  <si>
    <t>2.569,65</t>
  </si>
  <si>
    <t>2.740,00</t>
  </si>
  <si>
    <t>5.964,29</t>
  </si>
  <si>
    <t>7.488,97</t>
  </si>
  <si>
    <t>9.701,14</t>
  </si>
  <si>
    <t>3.709,35</t>
  </si>
  <si>
    <t>4.913,59</t>
  </si>
  <si>
    <t>7.600,71</t>
  </si>
  <si>
    <t>2.338,50</t>
  </si>
  <si>
    <t>3.964,09</t>
  </si>
  <si>
    <t>5.261,11</t>
  </si>
  <si>
    <t>1.832,22</t>
  </si>
  <si>
    <t>2.720,00</t>
  </si>
  <si>
    <t>3.759,30</t>
  </si>
  <si>
    <t>1.636,33</t>
  </si>
  <si>
    <t>14.898,67</t>
  </si>
  <si>
    <t>7.054,06</t>
  </si>
  <si>
    <t>7.908,18</t>
  </si>
  <si>
    <t>8.934,56</t>
  </si>
  <si>
    <t>12.279,89</t>
  </si>
  <si>
    <t>4.323,92</t>
  </si>
  <si>
    <t>5.358,88</t>
  </si>
  <si>
    <t>7.963,17</t>
  </si>
  <si>
    <t>8.254,97</t>
  </si>
  <si>
    <t>9.473,18</t>
  </si>
  <si>
    <t>5.173,97</t>
  </si>
  <si>
    <t>5.571,24</t>
  </si>
  <si>
    <t>8.233,22</t>
  </si>
  <si>
    <t>9.525,03</t>
  </si>
  <si>
    <t>9.964,40</t>
  </si>
  <si>
    <t>1.470,48</t>
  </si>
  <si>
    <t>1.590,68</t>
  </si>
  <si>
    <t>2.115,82</t>
  </si>
  <si>
    <t>2.359,47</t>
  </si>
  <si>
    <t>2.771,54</t>
  </si>
  <si>
    <t>3.120,05</t>
  </si>
  <si>
    <t>1.259,72</t>
  </si>
  <si>
    <t>1.387,08</t>
  </si>
  <si>
    <t>3.941,84</t>
  </si>
  <si>
    <t>4.157,85</t>
  </si>
  <si>
    <t>5.517,50</t>
  </si>
  <si>
    <t>6.685,19</t>
  </si>
  <si>
    <t>7.519,72</t>
  </si>
  <si>
    <t>59.258,51</t>
  </si>
  <si>
    <t>18.547,79</t>
  </si>
  <si>
    <t>23.936,29</t>
  </si>
  <si>
    <t>34.825,42</t>
  </si>
  <si>
    <t>4.277,19</t>
  </si>
  <si>
    <t>12.121,63</t>
  </si>
  <si>
    <t>ARAME GALVANIZADO 10 BWG, 3,40 MM (0,0713 KG/M)</t>
  </si>
  <si>
    <t>ARAME GALVANIZADO 12 BWG, 2,76 MM (0,048 KG/M)</t>
  </si>
  <si>
    <t>ARAME RECOZIDO 16 BWG, 1,60 MM (0,016 KG/M)</t>
  </si>
  <si>
    <t>ARAME RECOZIDO 18 BWG, 1,25 MM (0,01 KG/M)</t>
  </si>
  <si>
    <t>10,95</t>
  </si>
  <si>
    <t>66,81</t>
  </si>
  <si>
    <t>56,50</t>
  </si>
  <si>
    <t>42,37</t>
  </si>
  <si>
    <t>925,18</t>
  </si>
  <si>
    <t>70,62</t>
  </si>
  <si>
    <t>2,60</t>
  </si>
  <si>
    <t>2,02</t>
  </si>
  <si>
    <t>2,67</t>
  </si>
  <si>
    <t>2,15</t>
  </si>
  <si>
    <t>465,76</t>
  </si>
  <si>
    <t>200,43</t>
  </si>
  <si>
    <t>16,36</t>
  </si>
  <si>
    <t>20,84</t>
  </si>
  <si>
    <t>14,57</t>
  </si>
  <si>
    <t>30,98</t>
  </si>
  <si>
    <t>23,97</t>
  </si>
  <si>
    <t>40,08</t>
  </si>
  <si>
    <t>72,13</t>
  </si>
  <si>
    <t>61,22</t>
  </si>
  <si>
    <t>57,32</t>
  </si>
  <si>
    <t>10.156,08</t>
  </si>
  <si>
    <t>9.589,81</t>
  </si>
  <si>
    <t>81,42</t>
  </si>
  <si>
    <t>14.425,88</t>
  </si>
  <si>
    <t>107,65</t>
  </si>
  <si>
    <t>19.072,30</t>
  </si>
  <si>
    <t>0,26</t>
  </si>
  <si>
    <t>1,24</t>
  </si>
  <si>
    <t>9,05</t>
  </si>
  <si>
    <t>1.912,40</t>
  </si>
  <si>
    <t>51,99</t>
  </si>
  <si>
    <t>24,43</t>
  </si>
  <si>
    <t>1.744,96</t>
  </si>
  <si>
    <t>1.660,04</t>
  </si>
  <si>
    <t>9,41</t>
  </si>
  <si>
    <t>1.670,31</t>
  </si>
  <si>
    <t>1.836,10</t>
  </si>
  <si>
    <t>AUXILIAR DE LABORATORISTA DE SOLOS E CONCRETO</t>
  </si>
  <si>
    <t>3.124,62</t>
  </si>
  <si>
    <t>1.427,58</t>
  </si>
  <si>
    <t>1.692,09</t>
  </si>
  <si>
    <t>10,28</t>
  </si>
  <si>
    <t>1.823,78</t>
  </si>
  <si>
    <t>942,90</t>
  </si>
  <si>
    <t>20,08</t>
  </si>
  <si>
    <t>3.559,65</t>
  </si>
  <si>
    <t>AZULEJISTA OU LADRILHISTA</t>
  </si>
  <si>
    <t>263,96</t>
  </si>
  <si>
    <t>132,49</t>
  </si>
  <si>
    <t>493,23</t>
  </si>
  <si>
    <t>370,44</t>
  </si>
  <si>
    <t>128,35</t>
  </si>
  <si>
    <t>160,88</t>
  </si>
  <si>
    <t>362,56</t>
  </si>
  <si>
    <t>618,44</t>
  </si>
  <si>
    <t>312,73</t>
  </si>
  <si>
    <t>170,54</t>
  </si>
  <si>
    <t>226,77</t>
  </si>
  <si>
    <t>328,56</t>
  </si>
  <si>
    <t>166,70</t>
  </si>
  <si>
    <t>198,23</t>
  </si>
  <si>
    <t>463,23</t>
  </si>
  <si>
    <t>738,08</t>
  </si>
  <si>
    <t>924,77</t>
  </si>
  <si>
    <t>142,31</t>
  </si>
  <si>
    <t>989,46</t>
  </si>
  <si>
    <t>686,09</t>
  </si>
  <si>
    <t>1.193,59</t>
  </si>
  <si>
    <t>1.207,84</t>
  </si>
  <si>
    <t>416,41</t>
  </si>
  <si>
    <t>636,58</t>
  </si>
  <si>
    <t>616,42</t>
  </si>
  <si>
    <t>438,26</t>
  </si>
  <si>
    <t>502,97</t>
  </si>
  <si>
    <t>544,20</t>
  </si>
  <si>
    <t>192,95</t>
  </si>
  <si>
    <t>214,29</t>
  </si>
  <si>
    <t>228,49</t>
  </si>
  <si>
    <t>239,38</t>
  </si>
  <si>
    <t>21,64</t>
  </si>
  <si>
    <t>10,65</t>
  </si>
  <si>
    <t>28,53</t>
  </si>
  <si>
    <t>55,75</t>
  </si>
  <si>
    <t>21,37</t>
  </si>
  <si>
    <t>18,06</t>
  </si>
  <si>
    <t>2,90</t>
  </si>
  <si>
    <t>16,22</t>
  </si>
  <si>
    <t>351,90</t>
  </si>
  <si>
    <t>99,62</t>
  </si>
  <si>
    <t>65,84</t>
  </si>
  <si>
    <t>80,92</t>
  </si>
  <si>
    <t>43,99</t>
  </si>
  <si>
    <t>80,64</t>
  </si>
  <si>
    <t>109,10</t>
  </si>
  <si>
    <t>209,83</t>
  </si>
  <si>
    <t>3.870,00</t>
  </si>
  <si>
    <t>5.277,63</t>
  </si>
  <si>
    <t>4.840,77</t>
  </si>
  <si>
    <t>21.055,42</t>
  </si>
  <si>
    <t>4.427,54</t>
  </si>
  <si>
    <t>15.742,37</t>
  </si>
  <si>
    <t>19.133,54</t>
  </si>
  <si>
    <t>1.566,28</t>
  </si>
  <si>
    <t>597,00</t>
  </si>
  <si>
    <t>0,74</t>
  </si>
  <si>
    <t>68,23</t>
  </si>
  <si>
    <t>38,19</t>
  </si>
  <si>
    <t>484,33</t>
  </si>
  <si>
    <t>14,11</t>
  </si>
  <si>
    <t>14,41</t>
  </si>
  <si>
    <t>2,87</t>
  </si>
  <si>
    <t>49,31</t>
  </si>
  <si>
    <t>80,12</t>
  </si>
  <si>
    <t>102,04</t>
  </si>
  <si>
    <t>52,85</t>
  </si>
  <si>
    <t>55,36</t>
  </si>
  <si>
    <t>66,84</t>
  </si>
  <si>
    <t>79,60</t>
  </si>
  <si>
    <t>62,16</t>
  </si>
  <si>
    <t>46,56</t>
  </si>
  <si>
    <t>56,62</t>
  </si>
  <si>
    <t>49,07</t>
  </si>
  <si>
    <t>43,47</t>
  </si>
  <si>
    <t>57,75</t>
  </si>
  <si>
    <t>42,69</t>
  </si>
  <si>
    <t>58,51</t>
  </si>
  <si>
    <t>15,07</t>
  </si>
  <si>
    <t>2,69</t>
  </si>
  <si>
    <t>148,16</t>
  </si>
  <si>
    <t>1.647,16</t>
  </si>
  <si>
    <t>1.384,97</t>
  </si>
  <si>
    <t>564,39</t>
  </si>
  <si>
    <t>8.155,38</t>
  </si>
  <si>
    <t>549,29</t>
  </si>
  <si>
    <t>857,21</t>
  </si>
  <si>
    <t>938,54</t>
  </si>
  <si>
    <t>925,92</t>
  </si>
  <si>
    <t>5.192,29</t>
  </si>
  <si>
    <t>2.407,63</t>
  </si>
  <si>
    <t>4.884,58</t>
  </si>
  <si>
    <t>992,58</t>
  </si>
  <si>
    <t>47.176,48</t>
  </si>
  <si>
    <t>50.543,75</t>
  </si>
  <si>
    <t>3.180,43</t>
  </si>
  <si>
    <t>7.751,32</t>
  </si>
  <si>
    <t>7.359,26</t>
  </si>
  <si>
    <t>30.198,85</t>
  </si>
  <si>
    <t>11.106,58</t>
  </si>
  <si>
    <t>32.935,89</t>
  </si>
  <si>
    <t>14.955,00</t>
  </si>
  <si>
    <t>3.301,69</t>
  </si>
  <si>
    <t>3.988,00</t>
  </si>
  <si>
    <t>5.357,62</t>
  </si>
  <si>
    <t>29.910,00</t>
  </si>
  <si>
    <t>4.710,82</t>
  </si>
  <si>
    <t>7.477,50</t>
  </si>
  <si>
    <t>140.307,10</t>
  </si>
  <si>
    <t>72.466,48</t>
  </si>
  <si>
    <t>55,92</t>
  </si>
  <si>
    <t>23,52</t>
  </si>
  <si>
    <t>0,09</t>
  </si>
  <si>
    <t>3,43</t>
  </si>
  <si>
    <t>11,77</t>
  </si>
  <si>
    <t>20,10</t>
  </si>
  <si>
    <t>28,34</t>
  </si>
  <si>
    <t>88,35</t>
  </si>
  <si>
    <t>7,47</t>
  </si>
  <si>
    <t>20,54</t>
  </si>
  <si>
    <t>30,29</t>
  </si>
  <si>
    <t>29,59</t>
  </si>
  <si>
    <t>153,17</t>
  </si>
  <si>
    <t>161,84</t>
  </si>
  <si>
    <t>173,61</t>
  </si>
  <si>
    <t>0,28</t>
  </si>
  <si>
    <t>10,90</t>
  </si>
  <si>
    <t>8,98</t>
  </si>
  <si>
    <t>27,95</t>
  </si>
  <si>
    <t>3,53</t>
  </si>
  <si>
    <t>6,01</t>
  </si>
  <si>
    <t>7,27</t>
  </si>
  <si>
    <t>13,29</t>
  </si>
  <si>
    <t>10,01</t>
  </si>
  <si>
    <t>32,85</t>
  </si>
  <si>
    <t>35,39</t>
  </si>
  <si>
    <t>31,62</t>
  </si>
  <si>
    <t>21,40</t>
  </si>
  <si>
    <t>22,26</t>
  </si>
  <si>
    <t>39,28</t>
  </si>
  <si>
    <t>39,60</t>
  </si>
  <si>
    <t>31,97</t>
  </si>
  <si>
    <t>37,56</t>
  </si>
  <si>
    <t>62,66</t>
  </si>
  <si>
    <t>64,18</t>
  </si>
  <si>
    <t>3,73</t>
  </si>
  <si>
    <t>35,33</t>
  </si>
  <si>
    <t>3,82</t>
  </si>
  <si>
    <t>3,94</t>
  </si>
  <si>
    <t>3,55</t>
  </si>
  <si>
    <t>15,31</t>
  </si>
  <si>
    <t>30,52</t>
  </si>
  <si>
    <t>18,95</t>
  </si>
  <si>
    <t>40,16</t>
  </si>
  <si>
    <t>38,32</t>
  </si>
  <si>
    <t>35,73</t>
  </si>
  <si>
    <t>22,90</t>
  </si>
  <si>
    <t>23,09</t>
  </si>
  <si>
    <t>25,72</t>
  </si>
  <si>
    <t>27,47</t>
  </si>
  <si>
    <t>28,94</t>
  </si>
  <si>
    <t>61,10</t>
  </si>
  <si>
    <t>77,70</t>
  </si>
  <si>
    <t>93,43</t>
  </si>
  <si>
    <t>12,21</t>
  </si>
  <si>
    <t>161,00</t>
  </si>
  <si>
    <t>23,50</t>
  </si>
  <si>
    <t>270,39</t>
  </si>
  <si>
    <t>46,64</t>
  </si>
  <si>
    <t>63,24</t>
  </si>
  <si>
    <t>18,81</t>
  </si>
  <si>
    <t>21,27</t>
  </si>
  <si>
    <t>28,72</t>
  </si>
  <si>
    <t>26,13</t>
  </si>
  <si>
    <t>30,79</t>
  </si>
  <si>
    <t>34,37</t>
  </si>
  <si>
    <t>38,90</t>
  </si>
  <si>
    <t>41,15</t>
  </si>
  <si>
    <t>42,16</t>
  </si>
  <si>
    <t>5,93</t>
  </si>
  <si>
    <t>65,15</t>
  </si>
  <si>
    <t>80,73</t>
  </si>
  <si>
    <t>98,96</t>
  </si>
  <si>
    <t>130,31</t>
  </si>
  <si>
    <t>13,84</t>
  </si>
  <si>
    <t>163,07</t>
  </si>
  <si>
    <t>19,08</t>
  </si>
  <si>
    <t>212,73</t>
  </si>
  <si>
    <t>27,20</t>
  </si>
  <si>
    <t>273,27</t>
  </si>
  <si>
    <t>37,68</t>
  </si>
  <si>
    <t>50,05</t>
  </si>
  <si>
    <t>0,36</t>
  </si>
  <si>
    <t>0,80</t>
  </si>
  <si>
    <t>80,49</t>
  </si>
  <si>
    <t>8,38</t>
  </si>
  <si>
    <t>97,96</t>
  </si>
  <si>
    <t>129,47</t>
  </si>
  <si>
    <t>13,44</t>
  </si>
  <si>
    <t>18,48</t>
  </si>
  <si>
    <t>2,27</t>
  </si>
  <si>
    <t>27,12</t>
  </si>
  <si>
    <t>3,18</t>
  </si>
  <si>
    <t>38,15</t>
  </si>
  <si>
    <t>50,01</t>
  </si>
  <si>
    <t>129,11</t>
  </si>
  <si>
    <t>151,78</t>
  </si>
  <si>
    <t>165,39</t>
  </si>
  <si>
    <t>205,62</t>
  </si>
  <si>
    <t>242,35</t>
  </si>
  <si>
    <t>285,16</t>
  </si>
  <si>
    <t>86,70</t>
  </si>
  <si>
    <t>389,76</t>
  </si>
  <si>
    <t>102,90</t>
  </si>
  <si>
    <t>122,77</t>
  </si>
  <si>
    <t>78,92</t>
  </si>
  <si>
    <t>96,87</t>
  </si>
  <si>
    <t>128,00</t>
  </si>
  <si>
    <t>13,79</t>
  </si>
  <si>
    <t>158,42</t>
  </si>
  <si>
    <t>18,74</t>
  </si>
  <si>
    <t>2,91</t>
  </si>
  <si>
    <t>204,96</t>
  </si>
  <si>
    <t>253,95</t>
  </si>
  <si>
    <t>36,71</t>
  </si>
  <si>
    <t>49,73</t>
  </si>
  <si>
    <t>7,78</t>
  </si>
  <si>
    <t>4,61</t>
  </si>
  <si>
    <t>6,75</t>
  </si>
  <si>
    <t>18,50</t>
  </si>
  <si>
    <t>213,46</t>
  </si>
  <si>
    <t>44,75</t>
  </si>
  <si>
    <t>60,60</t>
  </si>
  <si>
    <t>89,27</t>
  </si>
  <si>
    <t>11,16</t>
  </si>
  <si>
    <t>125,27</t>
  </si>
  <si>
    <t>164,21</t>
  </si>
  <si>
    <t>119,71</t>
  </si>
  <si>
    <t>16,76</t>
  </si>
  <si>
    <t>29,75</t>
  </si>
  <si>
    <t>48,59</t>
  </si>
  <si>
    <t>8,24</t>
  </si>
  <si>
    <t>59,87</t>
  </si>
  <si>
    <t>40.756,99</t>
  </si>
  <si>
    <t>46.282,05</t>
  </si>
  <si>
    <t>30.559,44</t>
  </si>
  <si>
    <t>36.824,12</t>
  </si>
  <si>
    <t>CADEADO EM ACO INOX, LARGURA DE *50* MM, COM HASTE EM ACO TEMPERADO, SEM MOLA - CHAVES INCLUIDAS</t>
  </si>
  <si>
    <t>144,73</t>
  </si>
  <si>
    <t>841,07</t>
  </si>
  <si>
    <t>16,89</t>
  </si>
  <si>
    <t>279,00</t>
  </si>
  <si>
    <t>566,64</t>
  </si>
  <si>
    <t>636,49</t>
  </si>
  <si>
    <t>160,18</t>
  </si>
  <si>
    <t>274,70</t>
  </si>
  <si>
    <t>180,09</t>
  </si>
  <si>
    <t>191,39</t>
  </si>
  <si>
    <t>684,82</t>
  </si>
  <si>
    <t>185,73</t>
  </si>
  <si>
    <t>234,93</t>
  </si>
  <si>
    <t>194,58</t>
  </si>
  <si>
    <t>237,69</t>
  </si>
  <si>
    <t>24,30</t>
  </si>
  <si>
    <t>29,73</t>
  </si>
  <si>
    <t>48,88</t>
  </si>
  <si>
    <t>162,03</t>
  </si>
  <si>
    <t>98,52</t>
  </si>
  <si>
    <t>145,07</t>
  </si>
  <si>
    <t>32,51</t>
  </si>
  <si>
    <t>384,63</t>
  </si>
  <si>
    <t>42,76</t>
  </si>
  <si>
    <t>68,73</t>
  </si>
  <si>
    <t>102,80</t>
  </si>
  <si>
    <t>137,20</t>
  </si>
  <si>
    <t>165,81</t>
  </si>
  <si>
    <t>210,16</t>
  </si>
  <si>
    <t>50,09</t>
  </si>
  <si>
    <t>963,19</t>
  </si>
  <si>
    <t>41,46</t>
  </si>
  <si>
    <t>1.881,45</t>
  </si>
  <si>
    <t>91,85</t>
  </si>
  <si>
    <t>152,20</t>
  </si>
  <si>
    <t>227,54</t>
  </si>
  <si>
    <t>457,74</t>
  </si>
  <si>
    <t>285,02</t>
  </si>
  <si>
    <t>1.790,09</t>
  </si>
  <si>
    <t>572,79</t>
  </si>
  <si>
    <t>149,91</t>
  </si>
  <si>
    <t>69,62</t>
  </si>
  <si>
    <t>56,14</t>
  </si>
  <si>
    <t>129,69</t>
  </si>
  <si>
    <t>122,49</t>
  </si>
  <si>
    <t>293,93</t>
  </si>
  <si>
    <t>106,77</t>
  </si>
  <si>
    <t>4,04</t>
  </si>
  <si>
    <t>1.197,36</t>
  </si>
  <si>
    <t>2.008,77</t>
  </si>
  <si>
    <t>2.526,47</t>
  </si>
  <si>
    <t>55,74</t>
  </si>
  <si>
    <t>132,21</t>
  </si>
  <si>
    <t>2.774,32</t>
  </si>
  <si>
    <t>2.252,03</t>
  </si>
  <si>
    <t>19,52</t>
  </si>
  <si>
    <t>19,68</t>
  </si>
  <si>
    <t>23,26</t>
  </si>
  <si>
    <t>35,94</t>
  </si>
  <si>
    <t>64,15</t>
  </si>
  <si>
    <t>CALHA QUADRADA DE CHAPA DE ACO GALVANIZADA NUM 24, CORTE 100 CM (COLETADO CAIXA)</t>
  </si>
  <si>
    <t>81,56</t>
  </si>
  <si>
    <t>CALHA QUADRADA DE CHAPA DE ACO GALVANIZADA NUM 24, CORTE 33 CM (COLETADO CAIXA)</t>
  </si>
  <si>
    <t>26,78</t>
  </si>
  <si>
    <t>32,79</t>
  </si>
  <si>
    <t>CALHA QUADRADA DE CHAPA DE ACO GALVANIZADA NUM 24, CORTE 50 CM (COLETADO CAIXA)</t>
  </si>
  <si>
    <t>40,92</t>
  </si>
  <si>
    <t>17,69</t>
  </si>
  <si>
    <t>34,33</t>
  </si>
  <si>
    <t>41,28</t>
  </si>
  <si>
    <t>63,32</t>
  </si>
  <si>
    <t>24,37</t>
  </si>
  <si>
    <t>235.000,00</t>
  </si>
  <si>
    <t>245.411,39</t>
  </si>
  <si>
    <t>249.836,23</t>
  </si>
  <si>
    <t>206.740,49</t>
  </si>
  <si>
    <t>287.800,62</t>
  </si>
  <si>
    <t>288.916,14</t>
  </si>
  <si>
    <t>288.916,12</t>
  </si>
  <si>
    <t>261.995,24</t>
  </si>
  <si>
    <t>275.901,89</t>
  </si>
  <si>
    <t>192.610,77</t>
  </si>
  <si>
    <t>211.165,33</t>
  </si>
  <si>
    <t>210.421,67</t>
  </si>
  <si>
    <t>209.677,99</t>
  </si>
  <si>
    <t>300.443,03</t>
  </si>
  <si>
    <t>339.113,93</t>
  </si>
  <si>
    <t>305.128,15</t>
  </si>
  <si>
    <t>322.009,50</t>
  </si>
  <si>
    <t>318.291,14</t>
  </si>
  <si>
    <t>162.042,74</t>
  </si>
  <si>
    <t>95,85</t>
  </si>
  <si>
    <t>13,02</t>
  </si>
  <si>
    <t>15,38</t>
  </si>
  <si>
    <t>2,23</t>
  </si>
  <si>
    <t>21,97</t>
  </si>
  <si>
    <t>22,76</t>
  </si>
  <si>
    <t>21,90</t>
  </si>
  <si>
    <t>37,02</t>
  </si>
  <si>
    <t>23,39</t>
  </si>
  <si>
    <t>20,06</t>
  </si>
  <si>
    <t>4,68</t>
  </si>
  <si>
    <t>12,74</t>
  </si>
  <si>
    <t>32,76</t>
  </si>
  <si>
    <t>54,79</t>
  </si>
  <si>
    <t>8,05</t>
  </si>
  <si>
    <t>1,47</t>
  </si>
  <si>
    <t>20,71</t>
  </si>
  <si>
    <t>41,91</t>
  </si>
  <si>
    <t>50,93</t>
  </si>
  <si>
    <t>2,76</t>
  </si>
  <si>
    <t>14,28</t>
  </si>
  <si>
    <t>33,89</t>
  </si>
  <si>
    <t>23,10</t>
  </si>
  <si>
    <t>15,08</t>
  </si>
  <si>
    <t>45,06</t>
  </si>
  <si>
    <t>70,15</t>
  </si>
  <si>
    <t>121,07</t>
  </si>
  <si>
    <t>205,70</t>
  </si>
  <si>
    <t>19,50</t>
  </si>
  <si>
    <t>87,10</t>
  </si>
  <si>
    <t>107,00</t>
  </si>
  <si>
    <t>109,27</t>
  </si>
  <si>
    <t>33,72</t>
  </si>
  <si>
    <t>57,40</t>
  </si>
  <si>
    <t>10,11</t>
  </si>
  <si>
    <t>1.794,17</t>
  </si>
  <si>
    <t>2.486,61</t>
  </si>
  <si>
    <t>16,19</t>
  </si>
  <si>
    <t>3.371,77</t>
  </si>
  <si>
    <t>119,90</t>
  </si>
  <si>
    <t>9.500,00</t>
  </si>
  <si>
    <t>12.888,11</t>
  </si>
  <si>
    <t>13.951,04</t>
  </si>
  <si>
    <t>15.013,98</t>
  </si>
  <si>
    <t>16.076,92</t>
  </si>
  <si>
    <t>18.335,66</t>
  </si>
  <si>
    <t>8.560,87</t>
  </si>
  <si>
    <t>441.712,51</t>
  </si>
  <si>
    <t>378.829,86</t>
  </si>
  <si>
    <t>383.431,02</t>
  </si>
  <si>
    <t>435.884,39</t>
  </si>
  <si>
    <t>534.502,84</t>
  </si>
  <si>
    <t>1.355,16</t>
  </si>
  <si>
    <t>4.459,57</t>
  </si>
  <si>
    <t>5.946,10</t>
  </si>
  <si>
    <t>1.036,27</t>
  </si>
  <si>
    <t>2.286,96</t>
  </si>
  <si>
    <t>991,69</t>
  </si>
  <si>
    <t>661,11</t>
  </si>
  <si>
    <t>25,39</t>
  </si>
  <si>
    <t>7,52</t>
  </si>
  <si>
    <t>7,08</t>
  </si>
  <si>
    <t>6,93</t>
  </si>
  <si>
    <t>8,03</t>
  </si>
  <si>
    <t>7,71</t>
  </si>
  <si>
    <t>62,94</t>
  </si>
  <si>
    <t>8,40</t>
  </si>
  <si>
    <t>CHAPA DE ACO GALVANIZADA BITOLA GSG 24, E = 0,65 MM (5,20 KG/M2)</t>
  </si>
  <si>
    <t>43,92</t>
  </si>
  <si>
    <t>10,52</t>
  </si>
  <si>
    <t>1.679,32</t>
  </si>
  <si>
    <t>6,31</t>
  </si>
  <si>
    <t>6,34</t>
  </si>
  <si>
    <t>21,23</t>
  </si>
  <si>
    <t>21,03</t>
  </si>
  <si>
    <t>CHAPA DE MADEIRA COMPENSADA DE PINUS, VIROLA OU EQUIVALENTE, DE *2,2 X 1,6* M, E = 10 MM</t>
  </si>
  <si>
    <t>22,07</t>
  </si>
  <si>
    <t>CHAPA DE MADEIRA COMPENSADA DE PINUS, VIROLA OU EQUIVALENTE, DE *2,2 X 1,6* M, E = 12 MM</t>
  </si>
  <si>
    <t>92,03</t>
  </si>
  <si>
    <t>CHAPA DE MADEIRA COMPENSADA DE PINUS, VIROLA OU EQUIVALENTE, DE *2,2 X 1,6* M, E = 15 MM</t>
  </si>
  <si>
    <t>30,72</t>
  </si>
  <si>
    <t>CHAPA DE MADEIRA COMPENSADA DE PINUS, VIROLA OU EQUIVALENTE, DE *2,2 X 1,6* M, E = 20 MM</t>
  </si>
  <si>
    <t>39,31</t>
  </si>
  <si>
    <t>CHAPA DE MADEIRA COMPENSADA DE PINUS, VIROLA OU EQUIVALENTE, DE *2,2 X 1,6* M, E = 25 MM</t>
  </si>
  <si>
    <t>46,48</t>
  </si>
  <si>
    <t>CHAPA DE MADEIRA COMPENSADA DE PINUS, VIROLA OU EQUIVALENTE, DE *2,2 X 1,6* M, E = 6 MM</t>
  </si>
  <si>
    <t>15,63</t>
  </si>
  <si>
    <t>CHAPA DE MADEIRA COMPENSADA DE PINUS, VIROLA OU EQUIVALENTE, DE *2,2 X 1,6* M, E = 8 MM</t>
  </si>
  <si>
    <t>19,80</t>
  </si>
  <si>
    <t>30,96</t>
  </si>
  <si>
    <t>37,74</t>
  </si>
  <si>
    <t>40,82</t>
  </si>
  <si>
    <t>51,97</t>
  </si>
  <si>
    <t>57,95</t>
  </si>
  <si>
    <t>66,04</t>
  </si>
  <si>
    <t>22,48</t>
  </si>
  <si>
    <t>36,42</t>
  </si>
  <si>
    <t>CHAPA DE MADEIRA COMPENSADA PLASTIFICADA PARA FORMA DE CONCRETO, DE 2,20 x 1,10 M, E = 6 MM</t>
  </si>
  <si>
    <t>CHAPA DE MADEIRA COMPENSADA PLASTIFICADA PARA FORMA DE CONCRETO, DE 2,20 X 1,10 m, E = 14 MM</t>
  </si>
  <si>
    <t>69,23</t>
  </si>
  <si>
    <t>26,86</t>
  </si>
  <si>
    <t>CHAPA DE MADEIRA COMPENSADA PLASTIFICADA PARA FORMA DE CONCRETO, DE 2,20 X 1,10 M, E = 20 MM</t>
  </si>
  <si>
    <t>98,74</t>
  </si>
  <si>
    <t>CHAPA DE MADEIRA COMPENSADA RESINADA PARA FORMA DE CONCRETO, DE *2,2 X 1,1* M, E = 10 MM</t>
  </si>
  <si>
    <t>34,50</t>
  </si>
  <si>
    <t>CHAPA DE MADEIRA COMPENSADA RESINADA PARA FORMA DE CONCRETO, DE *2,2 X 1,1* M, E = 12 MM</t>
  </si>
  <si>
    <t>43,95</t>
  </si>
  <si>
    <t>20,22</t>
  </si>
  <si>
    <t>CHAPA DE MADEIRA COMPENSADA RESINADA PARA FORMA DE CONCRETO, DE *2,2 X 1,1* M, E = 20 MM</t>
  </si>
  <si>
    <t>67,89</t>
  </si>
  <si>
    <t>CHAPA DE MADEIRA COMPENSADA RESINADA PARA FORMA DE CONCRETO, DE *2,2 X 1,1* M, E = 6 MM</t>
  </si>
  <si>
    <t>21,88</t>
  </si>
  <si>
    <t>29,95</t>
  </si>
  <si>
    <t>54,59</t>
  </si>
  <si>
    <t>19,77</t>
  </si>
  <si>
    <t>25,83</t>
  </si>
  <si>
    <t>28,42</t>
  </si>
  <si>
    <t>31,02</t>
  </si>
  <si>
    <t>38,50</t>
  </si>
  <si>
    <t>58,16</t>
  </si>
  <si>
    <t>21,32</t>
  </si>
  <si>
    <t>21,77</t>
  </si>
  <si>
    <t>28,01</t>
  </si>
  <si>
    <t>37,24</t>
  </si>
  <si>
    <t>45,40</t>
  </si>
  <si>
    <t>17,57</t>
  </si>
  <si>
    <t>60,74</t>
  </si>
  <si>
    <t>70,93</t>
  </si>
  <si>
    <t>91,98</t>
  </si>
  <si>
    <t>70,82</t>
  </si>
  <si>
    <t>24,80</t>
  </si>
  <si>
    <t>207,27</t>
  </si>
  <si>
    <t>70,32</t>
  </si>
  <si>
    <t>91,01</t>
  </si>
  <si>
    <t>515,43</t>
  </si>
  <si>
    <t>954,31</t>
  </si>
  <si>
    <t>58,90</t>
  </si>
  <si>
    <t>190,52</t>
  </si>
  <si>
    <t>3.709,65</t>
  </si>
  <si>
    <t>11,04</t>
  </si>
  <si>
    <t>24,90</t>
  </si>
  <si>
    <t>23,99</t>
  </si>
  <si>
    <t>21,73</t>
  </si>
  <si>
    <t>25,89</t>
  </si>
  <si>
    <t>72,55</t>
  </si>
  <si>
    <t>25,77</t>
  </si>
  <si>
    <t>8,91</t>
  </si>
  <si>
    <t>12,73</t>
  </si>
  <si>
    <t>13,08</t>
  </si>
  <si>
    <t>6,04</t>
  </si>
  <si>
    <t>10,55</t>
  </si>
  <si>
    <t>16,27</t>
  </si>
  <si>
    <t>373,26</t>
  </si>
  <si>
    <t>387,08</t>
  </si>
  <si>
    <t>400,91</t>
  </si>
  <si>
    <t>409,02</t>
  </si>
  <si>
    <t>338,70</t>
  </si>
  <si>
    <t>394,00</t>
  </si>
  <si>
    <t>415,85</t>
  </si>
  <si>
    <t>414,96</t>
  </si>
  <si>
    <t>502,35</t>
  </si>
  <si>
    <t>351,83</t>
  </si>
  <si>
    <t>410,58</t>
  </si>
  <si>
    <t>440,80</t>
  </si>
  <si>
    <t>367,45</t>
  </si>
  <si>
    <t>424,41</t>
  </si>
  <si>
    <t>463,14</t>
  </si>
  <si>
    <t>494,08</t>
  </si>
  <si>
    <t>383,14</t>
  </si>
  <si>
    <t>439,62</t>
  </si>
  <si>
    <t>400,22</t>
  </si>
  <si>
    <t>456,21</t>
  </si>
  <si>
    <t>512,89</t>
  </si>
  <si>
    <t>608,28</t>
  </si>
  <si>
    <t>781,08</t>
  </si>
  <si>
    <t>1.078,31</t>
  </si>
  <si>
    <t>337,95</t>
  </si>
  <si>
    <t>341,18</t>
  </si>
  <si>
    <t>6,41</t>
  </si>
  <si>
    <t>6,90</t>
  </si>
  <si>
    <t>114,38</t>
  </si>
  <si>
    <t>15,30</t>
  </si>
  <si>
    <t>22,44</t>
  </si>
  <si>
    <t>62,32</t>
  </si>
  <si>
    <t>103,82</t>
  </si>
  <si>
    <t>5,77</t>
  </si>
  <si>
    <t>79,69</t>
  </si>
  <si>
    <t>124,34</t>
  </si>
  <si>
    <t>15,93</t>
  </si>
  <si>
    <t>10,72</t>
  </si>
  <si>
    <t>89,67</t>
  </si>
  <si>
    <t>66,02</t>
  </si>
  <si>
    <t>19,66</t>
  </si>
  <si>
    <t>16,85</t>
  </si>
  <si>
    <t>8,02</t>
  </si>
  <si>
    <t>30,36</t>
  </si>
  <si>
    <t>73,84</t>
  </si>
  <si>
    <t>122,93</t>
  </si>
  <si>
    <t>6,87</t>
  </si>
  <si>
    <t>7,23</t>
  </si>
  <si>
    <t>8,08</t>
  </si>
  <si>
    <t>7,24</t>
  </si>
  <si>
    <t>7,74</t>
  </si>
  <si>
    <t>66,73</t>
  </si>
  <si>
    <t>19,79</t>
  </si>
  <si>
    <t>58,30</t>
  </si>
  <si>
    <t>24,81</t>
  </si>
  <si>
    <t>5,29</t>
  </si>
  <si>
    <t>129,38</t>
  </si>
  <si>
    <t>31,47</t>
  </si>
  <si>
    <t>8,30</t>
  </si>
  <si>
    <t>47,52</t>
  </si>
  <si>
    <t>10,50</t>
  </si>
  <si>
    <t>22,10</t>
  </si>
  <si>
    <t>27,43</t>
  </si>
  <si>
    <t>4,93</t>
  </si>
  <si>
    <t>37,32</t>
  </si>
  <si>
    <t>20,59</t>
  </si>
  <si>
    <t>16,02</t>
  </si>
  <si>
    <t>25,11</t>
  </si>
  <si>
    <t>21,69</t>
  </si>
  <si>
    <t>26,63</t>
  </si>
  <si>
    <t>24,94</t>
  </si>
  <si>
    <t>40,75</t>
  </si>
  <si>
    <t>164,13</t>
  </si>
  <si>
    <t>200,59</t>
  </si>
  <si>
    <t>16,28</t>
  </si>
  <si>
    <t>22,68</t>
  </si>
  <si>
    <t>7,62</t>
  </si>
  <si>
    <t>9,38</t>
  </si>
  <si>
    <t>13,04</t>
  </si>
  <si>
    <t>19,82</t>
  </si>
  <si>
    <t>7,54</t>
  </si>
  <si>
    <t>9,91</t>
  </si>
  <si>
    <t>17,78</t>
  </si>
  <si>
    <t>5,74</t>
  </si>
  <si>
    <t>5,82</t>
  </si>
  <si>
    <t>11,25</t>
  </si>
  <si>
    <t>65,52</t>
  </si>
  <si>
    <t>2.307,08</t>
  </si>
  <si>
    <t>1.400,60</t>
  </si>
  <si>
    <t>11.987,85</t>
  </si>
  <si>
    <t>1.215,14</t>
  </si>
  <si>
    <t>1.817,39</t>
  </si>
  <si>
    <t>126,94</t>
  </si>
  <si>
    <t>4.101,10</t>
  </si>
  <si>
    <t>267,40</t>
  </si>
  <si>
    <t>9.981,11</t>
  </si>
  <si>
    <t>511,12</t>
  </si>
  <si>
    <t>103,52</t>
  </si>
  <si>
    <t>142,40</t>
  </si>
  <si>
    <t>3.135,38</t>
  </si>
  <si>
    <t>4.822,27</t>
  </si>
  <si>
    <t>220,39</t>
  </si>
  <si>
    <t>5.756,74</t>
  </si>
  <si>
    <t>394,17</t>
  </si>
  <si>
    <t>14.150,36</t>
  </si>
  <si>
    <t>740,19</t>
  </si>
  <si>
    <t>97,49</t>
  </si>
  <si>
    <t>1.017,13</t>
  </si>
  <si>
    <t>114,02</t>
  </si>
  <si>
    <t>20.197,93</t>
  </si>
  <si>
    <t>497,25</t>
  </si>
  <si>
    <t>27,13</t>
  </si>
  <si>
    <t>12.776,49</t>
  </si>
  <si>
    <t>105.325,03</t>
  </si>
  <si>
    <t>12,19</t>
  </si>
  <si>
    <t>13,66</t>
  </si>
  <si>
    <t>457,19</t>
  </si>
  <si>
    <t>22,74</t>
  </si>
  <si>
    <t>34,90</t>
  </si>
  <si>
    <t>55,41</t>
  </si>
  <si>
    <t>185,02</t>
  </si>
  <si>
    <t>49,54</t>
  </si>
  <si>
    <t>27,98</t>
  </si>
  <si>
    <t>5,36</t>
  </si>
  <si>
    <t>16,49</t>
  </si>
  <si>
    <t>8,29</t>
  </si>
  <si>
    <t>46,37</t>
  </si>
  <si>
    <t>67,79</t>
  </si>
  <si>
    <t>118,79</t>
  </si>
  <si>
    <t>151,84</t>
  </si>
  <si>
    <t>992,75</t>
  </si>
  <si>
    <t>17,84</t>
  </si>
  <si>
    <t>18,65</t>
  </si>
  <si>
    <t>4,45</t>
  </si>
  <si>
    <t>54,44</t>
  </si>
  <si>
    <t>26,87</t>
  </si>
  <si>
    <t>82,80</t>
  </si>
  <si>
    <t>14,95</t>
  </si>
  <si>
    <t>11,22</t>
  </si>
  <si>
    <t>7,16</t>
  </si>
  <si>
    <t>41,74</t>
  </si>
  <si>
    <t>22,94</t>
  </si>
  <si>
    <t>58,88</t>
  </si>
  <si>
    <t>417,63</t>
  </si>
  <si>
    <t>19,03</t>
  </si>
  <si>
    <t>1.415,79</t>
  </si>
  <si>
    <t>25,81</t>
  </si>
  <si>
    <t>47,61</t>
  </si>
  <si>
    <t>CREMONA COM CASTANHA BIPARTIDA, COM VARA DE 1.20 M, EM LATAO CROMADO, PARA PORTAS E JANELAS - COMPLETA</t>
  </si>
  <si>
    <t>54,80</t>
  </si>
  <si>
    <t>CREMONA COM CASTANHA BIPARTIDA, COM VARA DE 1.50 M, EM LATAO CROMADO, PARA PORTAS E JANELAS - COMPLETA</t>
  </si>
  <si>
    <t>63,14</t>
  </si>
  <si>
    <t>CREMONA LATAO CROMADO, COM CASTANHA BIPARTIDA E PRESILHAS, MEDIDAS APROXIMADAS DE 113 X 40 X 35 MM (NAO INCL VARA FERRO)</t>
  </si>
  <si>
    <t>28,52</t>
  </si>
  <si>
    <t>73,57</t>
  </si>
  <si>
    <t>35,25</t>
  </si>
  <si>
    <t>27,61</t>
  </si>
  <si>
    <t>9,89</t>
  </si>
  <si>
    <t>18,99</t>
  </si>
  <si>
    <t>48,69</t>
  </si>
  <si>
    <t>126,43</t>
  </si>
  <si>
    <t>136,03</t>
  </si>
  <si>
    <t>123,73</t>
  </si>
  <si>
    <t>78,45</t>
  </si>
  <si>
    <t>26,88</t>
  </si>
  <si>
    <t>90,84</t>
  </si>
  <si>
    <t>8,23</t>
  </si>
  <si>
    <t>14,18</t>
  </si>
  <si>
    <t>36,80</t>
  </si>
  <si>
    <t>120,42</t>
  </si>
  <si>
    <t>24,97</t>
  </si>
  <si>
    <t>15,42</t>
  </si>
  <si>
    <t>22,54</t>
  </si>
  <si>
    <t>42,27</t>
  </si>
  <si>
    <t>9,86</t>
  </si>
  <si>
    <t>75,17</t>
  </si>
  <si>
    <t>107,95</t>
  </si>
  <si>
    <t>7,87</t>
  </si>
  <si>
    <t>10,88</t>
  </si>
  <si>
    <t>47,02</t>
  </si>
  <si>
    <t>347,48</t>
  </si>
  <si>
    <t>541,23</t>
  </si>
  <si>
    <t>25,38</t>
  </si>
  <si>
    <t>26,35</t>
  </si>
  <si>
    <t>18,07</t>
  </si>
  <si>
    <t>97,35</t>
  </si>
  <si>
    <t>20,69</t>
  </si>
  <si>
    <t>40,02</t>
  </si>
  <si>
    <t>21,04</t>
  </si>
  <si>
    <t>51,94</t>
  </si>
  <si>
    <t>117,65</t>
  </si>
  <si>
    <t>26,37</t>
  </si>
  <si>
    <t>62,26</t>
  </si>
  <si>
    <t>5,53</t>
  </si>
  <si>
    <t>239,51</t>
  </si>
  <si>
    <t>393,97</t>
  </si>
  <si>
    <t>299,56</t>
  </si>
  <si>
    <t>442,86</t>
  </si>
  <si>
    <t>24,89</t>
  </si>
  <si>
    <t>83,93</t>
  </si>
  <si>
    <t>4,51</t>
  </si>
  <si>
    <t>4,06</t>
  </si>
  <si>
    <t>27,77</t>
  </si>
  <si>
    <t>44,35</t>
  </si>
  <si>
    <t>65,87</t>
  </si>
  <si>
    <t>156,56</t>
  </si>
  <si>
    <t>27,65</t>
  </si>
  <si>
    <t>8,27</t>
  </si>
  <si>
    <t>92,01</t>
  </si>
  <si>
    <t>61,08</t>
  </si>
  <si>
    <t>11,94</t>
  </si>
  <si>
    <t>133,82</t>
  </si>
  <si>
    <t>275,88</t>
  </si>
  <si>
    <t>29,17</t>
  </si>
  <si>
    <t>23,06</t>
  </si>
  <si>
    <t>82,36</t>
  </si>
  <si>
    <t>45,68</t>
  </si>
  <si>
    <t>9,88</t>
  </si>
  <si>
    <t>115,33</t>
  </si>
  <si>
    <t>47,44</t>
  </si>
  <si>
    <t>32,48</t>
  </si>
  <si>
    <t>11,23</t>
  </si>
  <si>
    <t>21,25</t>
  </si>
  <si>
    <t>134,76</t>
  </si>
  <si>
    <t>67,45</t>
  </si>
  <si>
    <t>349,78</t>
  </si>
  <si>
    <t>19,70</t>
  </si>
  <si>
    <t>36,48</t>
  </si>
  <si>
    <t>29,24</t>
  </si>
  <si>
    <t>105,44</t>
  </si>
  <si>
    <t>60,76</t>
  </si>
  <si>
    <t>142,33</t>
  </si>
  <si>
    <t>287,60</t>
  </si>
  <si>
    <t>34,20</t>
  </si>
  <si>
    <t>28,10</t>
  </si>
  <si>
    <t>7,10</t>
  </si>
  <si>
    <t>96,34</t>
  </si>
  <si>
    <t>57,34</t>
  </si>
  <si>
    <t>137,78</t>
  </si>
  <si>
    <t>276,22</t>
  </si>
  <si>
    <t>41,42</t>
  </si>
  <si>
    <t>31,78</t>
  </si>
  <si>
    <t>17,10</t>
  </si>
  <si>
    <t>131,35</t>
  </si>
  <si>
    <t>58,77</t>
  </si>
  <si>
    <t>171,07</t>
  </si>
  <si>
    <t>326,61</t>
  </si>
  <si>
    <t>816,99</t>
  </si>
  <si>
    <t>144,77</t>
  </si>
  <si>
    <t>304,90</t>
  </si>
  <si>
    <t>21,82</t>
  </si>
  <si>
    <t>6,10</t>
  </si>
  <si>
    <t>31,31</t>
  </si>
  <si>
    <t>41,38</t>
  </si>
  <si>
    <t>15,88</t>
  </si>
  <si>
    <t>2.031,02</t>
  </si>
  <si>
    <t>19,33</t>
  </si>
  <si>
    <t>2.692,59</t>
  </si>
  <si>
    <t>15,44</t>
  </si>
  <si>
    <t>2.152,27</t>
  </si>
  <si>
    <t>2.151,67</t>
  </si>
  <si>
    <t>24,51</t>
  </si>
  <si>
    <t>3,13</t>
  </si>
  <si>
    <t>44,70</t>
  </si>
  <si>
    <t>142,06</t>
  </si>
  <si>
    <t>34,45</t>
  </si>
  <si>
    <t>815,63</t>
  </si>
  <si>
    <t>34,29</t>
  </si>
  <si>
    <t>1.137,39</t>
  </si>
  <si>
    <t>894,74</t>
  </si>
  <si>
    <t>1.385,34</t>
  </si>
  <si>
    <t>3.236,58</t>
  </si>
  <si>
    <t>263,24</t>
  </si>
  <si>
    <t>298,64</t>
  </si>
  <si>
    <t>419,11</t>
  </si>
  <si>
    <t>701,85</t>
  </si>
  <si>
    <t>613,87</t>
  </si>
  <si>
    <t>1.137,51</t>
  </si>
  <si>
    <t>964,09</t>
  </si>
  <si>
    <t>1.587,85</t>
  </si>
  <si>
    <t>3.394,53</t>
  </si>
  <si>
    <t>39,39</t>
  </si>
  <si>
    <t>38,78</t>
  </si>
  <si>
    <t>55,55</t>
  </si>
  <si>
    <t>48,26</t>
  </si>
  <si>
    <t>57,64</t>
  </si>
  <si>
    <t>47,90</t>
  </si>
  <si>
    <t>14,93</t>
  </si>
  <si>
    <t>59,74</t>
  </si>
  <si>
    <t>84,17</t>
  </si>
  <si>
    <t>51,42</t>
  </si>
  <si>
    <t>57,85</t>
  </si>
  <si>
    <t>73,99</t>
  </si>
  <si>
    <t>131,52</t>
  </si>
  <si>
    <t>53,57</t>
  </si>
  <si>
    <t>65,83</t>
  </si>
  <si>
    <t>79,11</t>
  </si>
  <si>
    <t>137,45</t>
  </si>
  <si>
    <t>88,79</t>
  </si>
  <si>
    <t>94,66</t>
  </si>
  <si>
    <t>107,40</t>
  </si>
  <si>
    <t>202,17</t>
  </si>
  <si>
    <t>102,12</t>
  </si>
  <si>
    <t>120,32</t>
  </si>
  <si>
    <t>248,29</t>
  </si>
  <si>
    <t>210,73</t>
  </si>
  <si>
    <t>105,81</t>
  </si>
  <si>
    <t>107,69</t>
  </si>
  <si>
    <t>115,16</t>
  </si>
  <si>
    <t>196,37</t>
  </si>
  <si>
    <t>119,81</t>
  </si>
  <si>
    <t>130,68</t>
  </si>
  <si>
    <t>131,46</t>
  </si>
  <si>
    <t>219,99</t>
  </si>
  <si>
    <t>243,63</t>
  </si>
  <si>
    <t>120,55</t>
  </si>
  <si>
    <t>120,64</t>
  </si>
  <si>
    <t>245,42</t>
  </si>
  <si>
    <t>394,66</t>
  </si>
  <si>
    <t>149,68</t>
  </si>
  <si>
    <t>175,39</t>
  </si>
  <si>
    <t>169,04</t>
  </si>
  <si>
    <t>391,60</t>
  </si>
  <si>
    <t>32,61</t>
  </si>
  <si>
    <t>44,55</t>
  </si>
  <si>
    <t>35,84</t>
  </si>
  <si>
    <t>111,62</t>
  </si>
  <si>
    <t>120,96</t>
  </si>
  <si>
    <t>122,71</t>
  </si>
  <si>
    <t>120,03</t>
  </si>
  <si>
    <t>150,42</t>
  </si>
  <si>
    <t>493,52</t>
  </si>
  <si>
    <t>396,31</t>
  </si>
  <si>
    <t>154,95</t>
  </si>
  <si>
    <t>111.627,59</t>
  </si>
  <si>
    <t>DOBRADICA EM ACO/FERRO, 3" X 2 1/2", E= 1,2 A 1,8 MM, SEM ANEL,  CROMADO OU ZINCADO, TAMPA BOLA, COM PARAFUSOS</t>
  </si>
  <si>
    <t>DOBRADICA EM ACO/FERRO, 4" X 3", E= 2,2 A 3,0 MM, COM ANEL, CROMADO OU ZINCADO,TAMPA BOLA, COM PARAFUSOS</t>
  </si>
  <si>
    <t>DOBRADICA EM LATAO, 4" X 3", E= 2,2 A 3,0 MM, COM ANEL,  TAMPA BOLA, COM PARAFUSOS</t>
  </si>
  <si>
    <t>66,87</t>
  </si>
  <si>
    <t>DOBRADICA TIPO PIANO EM ACO/FERRO, 1'' X 3 M, GALVANIZADO, COM PARAFUSOS</t>
  </si>
  <si>
    <t>72,04</t>
  </si>
  <si>
    <t>70,83</t>
  </si>
  <si>
    <t>523,07</t>
  </si>
  <si>
    <t>1.282,16</t>
  </si>
  <si>
    <t>80,20</t>
  </si>
  <si>
    <t>172,66</t>
  </si>
  <si>
    <t>388,27</t>
  </si>
  <si>
    <t>68.116,81</t>
  </si>
  <si>
    <t>4,03</t>
  </si>
  <si>
    <t>2.355,93</t>
  </si>
  <si>
    <t>12,32</t>
  </si>
  <si>
    <t>12,83</t>
  </si>
  <si>
    <t>8,61</t>
  </si>
  <si>
    <t>9,83</t>
  </si>
  <si>
    <t>2.382,11</t>
  </si>
  <si>
    <t>8,99</t>
  </si>
  <si>
    <t>8,26</t>
  </si>
  <si>
    <t>2.568,69</t>
  </si>
  <si>
    <t>3,29</t>
  </si>
  <si>
    <t>3.050,58</t>
  </si>
  <si>
    <t>77,78</t>
  </si>
  <si>
    <t>13.778,43</t>
  </si>
  <si>
    <t>88,53</t>
  </si>
  <si>
    <t>15.682,69</t>
  </si>
  <si>
    <t>21.437,82</t>
  </si>
  <si>
    <t>78,91</t>
  </si>
  <si>
    <t>13.979,43</t>
  </si>
  <si>
    <t>89,03</t>
  </si>
  <si>
    <t>15.771,56</t>
  </si>
  <si>
    <t>122,01</t>
  </si>
  <si>
    <t>21.613,44</t>
  </si>
  <si>
    <t>74,17</t>
  </si>
  <si>
    <t>13.142,39</t>
  </si>
  <si>
    <t>73,45</t>
  </si>
  <si>
    <t>13.012,96</t>
  </si>
  <si>
    <t>29,70</t>
  </si>
  <si>
    <t>972.265,62</t>
  </si>
  <si>
    <t>1.447.265,62</t>
  </si>
  <si>
    <t>223,23</t>
  </si>
  <si>
    <t>632,20</t>
  </si>
  <si>
    <t>485.006,48</t>
  </si>
  <si>
    <t>439.493,56</t>
  </si>
  <si>
    <t>460.175,61</t>
  </si>
  <si>
    <t>394.664,68</t>
  </si>
  <si>
    <t>471.550,74</t>
  </si>
  <si>
    <t>361.935,87</t>
  </si>
  <si>
    <t>431.737,79</t>
  </si>
  <si>
    <t>413.641,00</t>
  </si>
  <si>
    <t>466.909,68</t>
  </si>
  <si>
    <t>36,30</t>
  </si>
  <si>
    <t>119,78</t>
  </si>
  <si>
    <t>145,71</t>
  </si>
  <si>
    <t>36,56</t>
  </si>
  <si>
    <t>39,73</t>
  </si>
  <si>
    <t>60,22</t>
  </si>
  <si>
    <t>66,05</t>
  </si>
  <si>
    <t>924,79</t>
  </si>
  <si>
    <t>0,23</t>
  </si>
  <si>
    <t>11,99</t>
  </si>
  <si>
    <t>6,17</t>
  </si>
  <si>
    <t>4,18</t>
  </si>
  <si>
    <t>298,13</t>
  </si>
  <si>
    <t>11,88</t>
  </si>
  <si>
    <t>30,09</t>
  </si>
  <si>
    <t>22,81</t>
  </si>
  <si>
    <t>12,75</t>
  </si>
  <si>
    <t>3.422,44</t>
  </si>
  <si>
    <t>38,35</t>
  </si>
  <si>
    <t>52,15</t>
  </si>
  <si>
    <t>133,65</t>
  </si>
  <si>
    <t>16,01</t>
  </si>
  <si>
    <t>19,56</t>
  </si>
  <si>
    <t>2.389,36</t>
  </si>
  <si>
    <t>123,00</t>
  </si>
  <si>
    <t>389,29</t>
  </si>
  <si>
    <t>421,74</t>
  </si>
  <si>
    <t>194,64</t>
  </si>
  <si>
    <t>118,95</t>
  </si>
  <si>
    <t>140,58</t>
  </si>
  <si>
    <t>167,61</t>
  </si>
  <si>
    <t>141,79</t>
  </si>
  <si>
    <t>89,52</t>
  </si>
  <si>
    <t>116,57</t>
  </si>
  <si>
    <t>29,36</t>
  </si>
  <si>
    <t>73,66</t>
  </si>
  <si>
    <t>250,84</t>
  </si>
  <si>
    <t>FECHADURA AUXILIAR DE EMBUTIR PARA PORTA DE ARMARIO DE MADEIRA, CROMADA, CHAVE TIPO GORGES, CAIXA COM LINGUETA, CHAPA TESTA E CONTRA CHAPA</t>
  </si>
  <si>
    <t>FECHADURA AUXILIAR DE EMBUTIR PARA PORTA DE ARMARIO, CROMADA, CAIXA COM CILINDRO REDONDO, CHAPA TESTA E LINGUETA</t>
  </si>
  <si>
    <t>20,15</t>
  </si>
  <si>
    <t>50,32</t>
  </si>
  <si>
    <t>FECHADURA AUXILIAR TRAVA DE SEGURANCA SIMPLES, CROMADA, MAQUINA *40* MM, INCLUI CHAVE TETRA E ROSETA REDONDA - COMPLETA</t>
  </si>
  <si>
    <t>31,50</t>
  </si>
  <si>
    <t>FECHADURA BICO DE PAPAGAIO, MAQUINA *45* MM, CROMADA, COM CHAVE TIPO GORGES BIPARTIDA, PARA PORTA DE CORRER INTERNA - COMPLETA</t>
  </si>
  <si>
    <t>45,70</t>
  </si>
  <si>
    <t>FECHADURA BICO DE PAPAGAIO, MAQUINA *45* MM, CROMADA, COM CILINDRO, PARA PORTA DE CORRER EXTERNA - COMPLETA</t>
  </si>
  <si>
    <t>58,76</t>
  </si>
  <si>
    <t>32,55</t>
  </si>
  <si>
    <t>52,06</t>
  </si>
  <si>
    <t>43,50</t>
  </si>
  <si>
    <t>41,21</t>
  </si>
  <si>
    <t>59,65</t>
  </si>
  <si>
    <t>42,04</t>
  </si>
  <si>
    <t>58,45</t>
  </si>
  <si>
    <t>25,19</t>
  </si>
  <si>
    <t>FECHADURA DE SOBREPOR EM FERRO PINTADO, COM MACANETA ALAVANCA, CHAVE GRANDE - COMPLETA</t>
  </si>
  <si>
    <t>29,02</t>
  </si>
  <si>
    <t>39,57</t>
  </si>
  <si>
    <t>10,60</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</si>
  <si>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</si>
  <si>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</si>
  <si>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57,17</t>
  </si>
  <si>
    <t>FECHO / FECHADURA CONCHA COM ALAVANCA / TRAVA, DE EMBUTIR, PARA PORTA OU JANELA DE CORRER EM LATAO OU ACO INOX - COMPLETO</t>
  </si>
  <si>
    <t>26,76</t>
  </si>
  <si>
    <t>4,10</t>
  </si>
  <si>
    <t>FECHO DE EMBUTIR, TIPO UNHA, COMANDO COM ALAVANCA, EM ACO CROMADO, 22 CM, PARA PORTAS E JANELAS - INCLUI PARAFUSOS</t>
  </si>
  <si>
    <t>22,80</t>
  </si>
  <si>
    <t>23,15</t>
  </si>
  <si>
    <t>20,28</t>
  </si>
  <si>
    <t>3,91</t>
  </si>
  <si>
    <t>679,37</t>
  </si>
  <si>
    <t>750,05</t>
  </si>
  <si>
    <t>1.920,46</t>
  </si>
  <si>
    <t>2.624,92</t>
  </si>
  <si>
    <t>47,20</t>
  </si>
  <si>
    <t>51,40</t>
  </si>
  <si>
    <t>52,43</t>
  </si>
  <si>
    <t>50,71</t>
  </si>
  <si>
    <t>5,05</t>
  </si>
  <si>
    <t>69,04</t>
  </si>
  <si>
    <t>7,05</t>
  </si>
  <si>
    <t>33,92</t>
  </si>
  <si>
    <t>103,04</t>
  </si>
  <si>
    <t>9,10</t>
  </si>
  <si>
    <t>14,75</t>
  </si>
  <si>
    <t>1,87</t>
  </si>
  <si>
    <t>82,46</t>
  </si>
  <si>
    <t>5,98</t>
  </si>
  <si>
    <t>6,68</t>
  </si>
  <si>
    <t>72,93</t>
  </si>
  <si>
    <t>12,53</t>
  </si>
  <si>
    <t>24,31</t>
  </si>
  <si>
    <t>45,35</t>
  </si>
  <si>
    <t>28,85</t>
  </si>
  <si>
    <t>61,32</t>
  </si>
  <si>
    <t>90,65</t>
  </si>
  <si>
    <t>152,31</t>
  </si>
  <si>
    <t>63,03</t>
  </si>
  <si>
    <t>74,08</t>
  </si>
  <si>
    <t>80,80</t>
  </si>
  <si>
    <t>86,67</t>
  </si>
  <si>
    <t>51,22</t>
  </si>
  <si>
    <t>77,40</t>
  </si>
  <si>
    <t>16,25</t>
  </si>
  <si>
    <t>43,22</t>
  </si>
  <si>
    <t>12,90</t>
  </si>
  <si>
    <t>3.200,36</t>
  </si>
  <si>
    <t>4.705,10</t>
  </si>
  <si>
    <t>5.048,15</t>
  </si>
  <si>
    <t>5.630,40</t>
  </si>
  <si>
    <t>1.814,66</t>
  </si>
  <si>
    <t>4.261,54</t>
  </si>
  <si>
    <t>718,67</t>
  </si>
  <si>
    <t>595,15</t>
  </si>
  <si>
    <t>3.055,28</t>
  </si>
  <si>
    <t>785,64</t>
  </si>
  <si>
    <t>2.417,63</t>
  </si>
  <si>
    <t>6.983,51</t>
  </si>
  <si>
    <t>4.529.764,59</t>
  </si>
  <si>
    <t>1.939.124,66</t>
  </si>
  <si>
    <t>8,14</t>
  </si>
  <si>
    <t>16,37</t>
  </si>
  <si>
    <t>5.027,60</t>
  </si>
  <si>
    <t>33.396,60</t>
  </si>
  <si>
    <t>26.182,94</t>
  </si>
  <si>
    <t>GRADIL *1320 X 2170* MM (A X L) EM BARRA DE ACO CHATA *25 MM X 2* MM, ENTRELACADA COM BARRA ACO REDONDA *5* MM, MALHA *65 X 132* MM, GALVANIZADO E PINTURA ELETROSTATICA, COR PRETO</t>
  </si>
  <si>
    <t>325,34</t>
  </si>
  <si>
    <t>11,69</t>
  </si>
  <si>
    <t>33,08</t>
  </si>
  <si>
    <t>4,96</t>
  </si>
  <si>
    <t>16,55</t>
  </si>
  <si>
    <t>445,28</t>
  </si>
  <si>
    <t>140,57</t>
  </si>
  <si>
    <t>194,43</t>
  </si>
  <si>
    <t>107,27</t>
  </si>
  <si>
    <t>136,32</t>
  </si>
  <si>
    <t>139.225,88</t>
  </si>
  <si>
    <t>124.452,47</t>
  </si>
  <si>
    <t>2.714,90</t>
  </si>
  <si>
    <t>89.898,14</t>
  </si>
  <si>
    <t>105.444,44</t>
  </si>
  <si>
    <t>128.425,92</t>
  </si>
  <si>
    <t>148.703,70</t>
  </si>
  <si>
    <t>80.056,66</t>
  </si>
  <si>
    <t>78.137,03</t>
  </si>
  <si>
    <t>112.284,81</t>
  </si>
  <si>
    <t>73.000,00</t>
  </si>
  <si>
    <t>60.960,82</t>
  </si>
  <si>
    <t>104.493,66</t>
  </si>
  <si>
    <t>93.035,37</t>
  </si>
  <si>
    <t>111.846,34</t>
  </si>
  <si>
    <t>65.745,55</t>
  </si>
  <si>
    <t>164,58</t>
  </si>
  <si>
    <t>164,23</t>
  </si>
  <si>
    <t>2.200,79</t>
  </si>
  <si>
    <t>2.512,44</t>
  </si>
  <si>
    <t>4.374,55</t>
  </si>
  <si>
    <t>3.400,00</t>
  </si>
  <si>
    <t>3.079,63</t>
  </si>
  <si>
    <t>1.820,19</t>
  </si>
  <si>
    <t>1.917,02</t>
  </si>
  <si>
    <t>448,97</t>
  </si>
  <si>
    <t>746,17</t>
  </si>
  <si>
    <t>1.049,70</t>
  </si>
  <si>
    <t>328,82</t>
  </si>
  <si>
    <t>86,00</t>
  </si>
  <si>
    <t>92,32</t>
  </si>
  <si>
    <t>113,82</t>
  </si>
  <si>
    <t>1.694,70</t>
  </si>
  <si>
    <t>2.213,23</t>
  </si>
  <si>
    <t>13,61</t>
  </si>
  <si>
    <t>2.413,40</t>
  </si>
  <si>
    <t>18,19</t>
  </si>
  <si>
    <t>1.691,74</t>
  </si>
  <si>
    <t>12,59</t>
  </si>
  <si>
    <t>20,24</t>
  </si>
  <si>
    <t>10,82</t>
  </si>
  <si>
    <t>16,48</t>
  </si>
  <si>
    <t>4,99</t>
  </si>
  <si>
    <t>8,81</t>
  </si>
  <si>
    <t>17,99</t>
  </si>
  <si>
    <t>1.464,89</t>
  </si>
  <si>
    <t>63,25</t>
  </si>
  <si>
    <t>333,87</t>
  </si>
  <si>
    <t>568,45</t>
  </si>
  <si>
    <t>19,36</t>
  </si>
  <si>
    <t>81,67</t>
  </si>
  <si>
    <t>224,08</t>
  </si>
  <si>
    <t>180,48</t>
  </si>
  <si>
    <t>166,44</t>
  </si>
  <si>
    <t>316,13</t>
  </si>
  <si>
    <t>JANELA BASCULANTE, ACO, COM BATENTE/REQUADRO, 100 X 100 CM (SEM VIDROS)</t>
  </si>
  <si>
    <t>338,44</t>
  </si>
  <si>
    <t>157,00</t>
  </si>
  <si>
    <t>JANELA BASCULANTE, ACO, COM BATENTE/REQUADRO, 60 X 80 CM (SEM VIDROS)</t>
  </si>
  <si>
    <t>184,64</t>
  </si>
  <si>
    <t>384,67</t>
  </si>
  <si>
    <t>JANELA BASCULANTE, ACO, COM BATENTE/REQUADRO, 80 X 80 CM (SEM VIDROS)</t>
  </si>
  <si>
    <t>288,87</t>
  </si>
  <si>
    <t>451,36</t>
  </si>
  <si>
    <t>609,24</t>
  </si>
  <si>
    <t>505,24</t>
  </si>
  <si>
    <t>702,86</t>
  </si>
  <si>
    <t>870,04</t>
  </si>
  <si>
    <t>289,90</t>
  </si>
  <si>
    <t>340,52</t>
  </si>
  <si>
    <t>401,56</t>
  </si>
  <si>
    <t>282,03</t>
  </si>
  <si>
    <t>296,60</t>
  </si>
  <si>
    <t>475,76</t>
  </si>
  <si>
    <t>330,12</t>
  </si>
  <si>
    <t>373,12</t>
  </si>
  <si>
    <t>465,36</t>
  </si>
  <si>
    <t>524,31</t>
  </si>
  <si>
    <t>JANELA DE CORRER, ACO, BATENTE/REQUADRO DE 6 A 14 CM,  COM DIVISAO HORIZ , PINT ANTICORROSIVA, SEM VIDRO, BANDEIRA COM BASCULA, 4 FLS, 120  X 150 CM (A X L)</t>
  </si>
  <si>
    <t>867,08</t>
  </si>
  <si>
    <t>JANELA DE CORRER, ACO, BATENTE/REQUADRO DE 6 A 14 CM, QUADRICULADA, PINT ANTICORROSIVA, SEM VIDRO, BANDEIRA COM BASCULA, 4 FLS, 120  X 150 CM (A X L)</t>
  </si>
  <si>
    <t>1.087,69</t>
  </si>
  <si>
    <t>JANELA DE CORRER, ACO, BATENTE/REQUADRO DE 6 A 14 CM, QUADRICULADA, PINT ANTICORROSIVA, SEM VIDRO, BANDEIRA COM BASCULA, 4 FLS, 120  X 200 CM (A X L)</t>
  </si>
  <si>
    <t>1.341,35</t>
  </si>
  <si>
    <t>JANELA DE CORRER, ACO, BATENTE/REQUADRO DE 6 A 14 CM, QUADRICULADA, PINT ANTICORROSIVA, SEM VIDRO, SEM BANDEIRA, 4 FLS, 100  X 120 CM (A X L)</t>
  </si>
  <si>
    <t>603,88</t>
  </si>
  <si>
    <t>JANELA DE CORRER, ACO, BATENTE/REQUADRO DE 6 A 14 CM, QUADRICULADA, PINT ANTICORROSIVA, SEM VIDRO, SEM BANDEIRA, 4 FLS, 120  X 150 CM (A X L)</t>
  </si>
  <si>
    <t>451,96</t>
  </si>
  <si>
    <t>JANELA DE CORRER, ACO, BATENTE/REQUADRO DE 6 A 14 CM, QUADRICULADA, PINT ANTICORROSIVA, SEM VIDRO, SEM BANDEIRA, 4 FLS, 120  X 200 CM (A X L)</t>
  </si>
  <si>
    <t>546,52</t>
  </si>
  <si>
    <t>JANELA DE CORRER, ACO, BATENTE/REQUADRO DE 6 A 14 CM, QUADRICULADA, PINTURA ANTICORROSIVA, SEM VIDRO, BANDEIRA COM BASCULA, 4 FLS, 120  X 150 CM (A X L)</t>
  </si>
  <si>
    <t>604,27</t>
  </si>
  <si>
    <t>JANELA DE CORRER, ACO, BATENTE/REQUADRO DE 6 A 14 CM, SEM  DIVISAO, PINT ANTICORROSIVA, SEM VIDRO, BANDEIRA COM BASCULA, 4 FLS, 120  X 200 CM (A X L)</t>
  </si>
  <si>
    <t>640,02</t>
  </si>
  <si>
    <t>JANELA DE CORRER, ACO, BATENTE/REQUADRO DE 6 A 14 CM, VENEZIANA, PINT ANTICORROSIVA, PINT ACABAMENTO, COM VIDRO, 6 FLS, 120  X 150 CM (A X L)</t>
  </si>
  <si>
    <t>612,67</t>
  </si>
  <si>
    <t>JANELA DE CORRER, ACO, BATENTE/REQUADRO DE 6 A 14 CM, VENEZIANA, PINT ANTICORROSIVA, SEM VIDRO, 6 FLS, 120  X 150 CM (A X L)</t>
  </si>
  <si>
    <t>551,64</t>
  </si>
  <si>
    <t>JANELA DE CORRER, ACO, COM BATENTE/REQUADRO DE 6 A 14 CM, SEM DIVISAO, PINT ANTICORROSIVA, PINT ACABAMENTO, COM VIDRO, SEM BANDEIRA, COM GRADE, 4 FLS, 100  X 120 CM (A X L)</t>
  </si>
  <si>
    <t>692,80</t>
  </si>
  <si>
    <t>JANELA DE CORRER, ACO, COM BATENTE/REQUADRO DE 6 A 14 CM, SEM DIVISAO, PINT ANTICORROSIVA, PINT ACABAMENTO, COM VIDRO, SEM BANDEIRA, 2 FLS, 120  X 150 CM (A X L)</t>
  </si>
  <si>
    <t>839,06</t>
  </si>
  <si>
    <t>251,40</t>
  </si>
  <si>
    <t>130,38</t>
  </si>
  <si>
    <t>169,91</t>
  </si>
  <si>
    <t>339,14</t>
  </si>
  <si>
    <t>341,97</t>
  </si>
  <si>
    <t>JANELA MAXIMO AR, ACO, BATENTE/REQUADRO DE 6 A 14 CM, PINT ANTICORROSIVA, SEM VIDRO, COM GRADE, 1 FL, 60  X 80 CM (A X L)</t>
  </si>
  <si>
    <t>712,44</t>
  </si>
  <si>
    <t>JANELA MAXIMO AR, ACO, BATENTE/REQUADRO DE 6 A 14 CM, PINT ANTICORROSIVA, SEM VIDRO, SEM GRADE, 1 FL, 60  X 80 CM (A X L)</t>
  </si>
  <si>
    <t>267,52</t>
  </si>
  <si>
    <t>12,43</t>
  </si>
  <si>
    <t>2.204,19</t>
  </si>
  <si>
    <t>31,07</t>
  </si>
  <si>
    <t>29,90</t>
  </si>
  <si>
    <t>65,58</t>
  </si>
  <si>
    <t>175,21</t>
  </si>
  <si>
    <t>204,39</t>
  </si>
  <si>
    <t>64,40</t>
  </si>
  <si>
    <t>170,86</t>
  </si>
  <si>
    <t>198,53</t>
  </si>
  <si>
    <t>1,52</t>
  </si>
  <si>
    <t>10,87</t>
  </si>
  <si>
    <t>17,23</t>
  </si>
  <si>
    <t>22,01</t>
  </si>
  <si>
    <t>107,03</t>
  </si>
  <si>
    <t>3,14</t>
  </si>
  <si>
    <t>18,53</t>
  </si>
  <si>
    <t>46,82</t>
  </si>
  <si>
    <t>71,36</t>
  </si>
  <si>
    <t>10,89</t>
  </si>
  <si>
    <t>29,14</t>
  </si>
  <si>
    <t>152,49</t>
  </si>
  <si>
    <t>16,26</t>
  </si>
  <si>
    <t>72,28</t>
  </si>
  <si>
    <t>19,02</t>
  </si>
  <si>
    <t>9,00</t>
  </si>
  <si>
    <t>23,54</t>
  </si>
  <si>
    <t>20,83</t>
  </si>
  <si>
    <t>23,33</t>
  </si>
  <si>
    <t>17,14</t>
  </si>
  <si>
    <t>45,20</t>
  </si>
  <si>
    <t>91,32</t>
  </si>
  <si>
    <t>10,71</t>
  </si>
  <si>
    <t>28,47</t>
  </si>
  <si>
    <t>13,43</t>
  </si>
  <si>
    <t>29,67</t>
  </si>
  <si>
    <t>15,65</t>
  </si>
  <si>
    <t>19,58</t>
  </si>
  <si>
    <t>17,20</t>
  </si>
  <si>
    <t>30,49</t>
  </si>
  <si>
    <t>22,53</t>
  </si>
  <si>
    <t>38,31</t>
  </si>
  <si>
    <t>9,74</t>
  </si>
  <si>
    <t>45,66</t>
  </si>
  <si>
    <t>2,61</t>
  </si>
  <si>
    <t>17,70</t>
  </si>
  <si>
    <t>139,45</t>
  </si>
  <si>
    <t>43,86</t>
  </si>
  <si>
    <t>52,03</t>
  </si>
  <si>
    <t>61,06</t>
  </si>
  <si>
    <t>13,73</t>
  </si>
  <si>
    <t>26,06</t>
  </si>
  <si>
    <t>367,69</t>
  </si>
  <si>
    <t>45,27</t>
  </si>
  <si>
    <t>42,54</t>
  </si>
  <si>
    <t>15,81</t>
  </si>
  <si>
    <t>33,66</t>
  </si>
  <si>
    <t>11,11</t>
  </si>
  <si>
    <t>75,95</t>
  </si>
  <si>
    <t>33,36</t>
  </si>
  <si>
    <t>31,16</t>
  </si>
  <si>
    <t>88,42</t>
  </si>
  <si>
    <t>99,71</t>
  </si>
  <si>
    <t>3,97</t>
  </si>
  <si>
    <t>13,33</t>
  </si>
  <si>
    <t>12,30</t>
  </si>
  <si>
    <t>60,31</t>
  </si>
  <si>
    <t>124,91</t>
  </si>
  <si>
    <t>349,49</t>
  </si>
  <si>
    <t>526,35</t>
  </si>
  <si>
    <t>733,19</t>
  </si>
  <si>
    <t>375,29</t>
  </si>
  <si>
    <t>469,86</t>
  </si>
  <si>
    <t>651,67</t>
  </si>
  <si>
    <t>860,75</t>
  </si>
  <si>
    <t>257,36</t>
  </si>
  <si>
    <t>298,52</t>
  </si>
  <si>
    <t>327,89</t>
  </si>
  <si>
    <t>252,60</t>
  </si>
  <si>
    <t>83,84</t>
  </si>
  <si>
    <t>91,94</t>
  </si>
  <si>
    <t>156,85</t>
  </si>
  <si>
    <t>134,97</t>
  </si>
  <si>
    <t>185,09</t>
  </si>
  <si>
    <t>184,47</t>
  </si>
  <si>
    <t>73,55</t>
  </si>
  <si>
    <t>16,00</t>
  </si>
  <si>
    <t>453,25</t>
  </si>
  <si>
    <t>399,32</t>
  </si>
  <si>
    <t>432,29</t>
  </si>
  <si>
    <t>403,45</t>
  </si>
  <si>
    <t>436,41</t>
  </si>
  <si>
    <t>407,57</t>
  </si>
  <si>
    <t>457,04</t>
  </si>
  <si>
    <t>428,19</t>
  </si>
  <si>
    <t>436,76</t>
  </si>
  <si>
    <t>495,11</t>
  </si>
  <si>
    <t>510,93</t>
  </si>
  <si>
    <t>469,56</t>
  </si>
  <si>
    <t>514,06</t>
  </si>
  <si>
    <t>486,04</t>
  </si>
  <si>
    <t>543,89</t>
  </si>
  <si>
    <t>545,67</t>
  </si>
  <si>
    <t>606,77</t>
  </si>
  <si>
    <t>559,88</t>
  </si>
  <si>
    <t>658,24</t>
  </si>
  <si>
    <t>44,00</t>
  </si>
  <si>
    <t>44,26</t>
  </si>
  <si>
    <t>43,46</t>
  </si>
  <si>
    <t>44,50</t>
  </si>
  <si>
    <t>46,38</t>
  </si>
  <si>
    <t>50,88</t>
  </si>
  <si>
    <t>53,46</t>
  </si>
  <si>
    <t>56,05</t>
  </si>
  <si>
    <t>64,68</t>
  </si>
  <si>
    <t>369,10</t>
  </si>
  <si>
    <t>629,12</t>
  </si>
  <si>
    <t>67,09</t>
  </si>
  <si>
    <t>234,90</t>
  </si>
  <si>
    <t>14,14</t>
  </si>
  <si>
    <t>35,53</t>
  </si>
  <si>
    <t>105,26</t>
  </si>
  <si>
    <t>30,19</t>
  </si>
  <si>
    <t>24,13</t>
  </si>
  <si>
    <t>40,70</t>
  </si>
  <si>
    <t>26,92</t>
  </si>
  <si>
    <t>16,97</t>
  </si>
  <si>
    <t>27,32</t>
  </si>
  <si>
    <t>31,59</t>
  </si>
  <si>
    <t>36,83</t>
  </si>
  <si>
    <t>30,68</t>
  </si>
  <si>
    <t>50,61</t>
  </si>
  <si>
    <t>4.109,28</t>
  </si>
  <si>
    <t>99,78</t>
  </si>
  <si>
    <t>101,72</t>
  </si>
  <si>
    <t>146,50</t>
  </si>
  <si>
    <t>64,60</t>
  </si>
  <si>
    <t>160,72</t>
  </si>
  <si>
    <t>77,05</t>
  </si>
  <si>
    <t>63,50</t>
  </si>
  <si>
    <t>69,15</t>
  </si>
  <si>
    <t>101,03</t>
  </si>
  <si>
    <t>181,14</t>
  </si>
  <si>
    <t>183,85</t>
  </si>
  <si>
    <t>1.508,79</t>
  </si>
  <si>
    <t>69,46</t>
  </si>
  <si>
    <t>9,19</t>
  </si>
  <si>
    <t>5.765,02</t>
  </si>
  <si>
    <t>953,45</t>
  </si>
  <si>
    <t>702,04</t>
  </si>
  <si>
    <t>572,40</t>
  </si>
  <si>
    <t>9,75</t>
  </si>
  <si>
    <t>515,00</t>
  </si>
  <si>
    <t>402,34</t>
  </si>
  <si>
    <t>643,75</t>
  </si>
  <si>
    <t>584,73</t>
  </si>
  <si>
    <t>20,25</t>
  </si>
  <si>
    <t>523,26</t>
  </si>
  <si>
    <t>LONA PLASTICA PRETA, E= 200 MICRA (COLETADO CAIXA)</t>
  </si>
  <si>
    <t>LONA PLASTICA, PRETA, LARGURA  8 M, E= 150 MICRA</t>
  </si>
  <si>
    <t>40,66</t>
  </si>
  <si>
    <t>31,75</t>
  </si>
  <si>
    <t>128,53</t>
  </si>
  <si>
    <t>136,40</t>
  </si>
  <si>
    <t>743,01</t>
  </si>
  <si>
    <t>24,34</t>
  </si>
  <si>
    <t>32,56</t>
  </si>
  <si>
    <t>50,07</t>
  </si>
  <si>
    <t>47,03</t>
  </si>
  <si>
    <t>15,20</t>
  </si>
  <si>
    <t>66,51</t>
  </si>
  <si>
    <t>178,09</t>
  </si>
  <si>
    <t>103,85</t>
  </si>
  <si>
    <t>78,56</t>
  </si>
  <si>
    <t>65,16</t>
  </si>
  <si>
    <t>126,21</t>
  </si>
  <si>
    <t>233,57</t>
  </si>
  <si>
    <t>30,11</t>
  </si>
  <si>
    <t>34,87</t>
  </si>
  <si>
    <t>102,18</t>
  </si>
  <si>
    <t>51,53</t>
  </si>
  <si>
    <t>77,25</t>
  </si>
  <si>
    <t>141,68</t>
  </si>
  <si>
    <t>301,46</t>
  </si>
  <si>
    <t>214,17</t>
  </si>
  <si>
    <t>95,93</t>
  </si>
  <si>
    <t>146,87</t>
  </si>
  <si>
    <t>82,27</t>
  </si>
  <si>
    <t>146,74</t>
  </si>
  <si>
    <t>267,29</t>
  </si>
  <si>
    <t>366,86</t>
  </si>
  <si>
    <t>28,92</t>
  </si>
  <si>
    <t>12,65</t>
  </si>
  <si>
    <t>41,20</t>
  </si>
  <si>
    <t>88,68</t>
  </si>
  <si>
    <t>145,00</t>
  </si>
  <si>
    <t>242,39</t>
  </si>
  <si>
    <t>33,38</t>
  </si>
  <si>
    <t>36,99</t>
  </si>
  <si>
    <t>23,24</t>
  </si>
  <si>
    <t>14,67</t>
  </si>
  <si>
    <t>47,41</t>
  </si>
  <si>
    <t>6,16</t>
  </si>
  <si>
    <t>29,46</t>
  </si>
  <si>
    <t>44,44</t>
  </si>
  <si>
    <t>127,67</t>
  </si>
  <si>
    <t>210,57</t>
  </si>
  <si>
    <t>11,20</t>
  </si>
  <si>
    <t>6,21</t>
  </si>
  <si>
    <t>31,45</t>
  </si>
  <si>
    <t>47,92</t>
  </si>
  <si>
    <t>82,75</t>
  </si>
  <si>
    <t>31,51</t>
  </si>
  <si>
    <t>99,98</t>
  </si>
  <si>
    <t>49,69</t>
  </si>
  <si>
    <t>135,21</t>
  </si>
  <si>
    <t>23,16</t>
  </si>
  <si>
    <t>7,69</t>
  </si>
  <si>
    <t>166,62</t>
  </si>
  <si>
    <t>271,78</t>
  </si>
  <si>
    <t>24,58</t>
  </si>
  <si>
    <t>19,22</t>
  </si>
  <si>
    <t>77,83</t>
  </si>
  <si>
    <t>105,36</t>
  </si>
  <si>
    <t>0,53</t>
  </si>
  <si>
    <t>8,17</t>
  </si>
  <si>
    <t>26,91</t>
  </si>
  <si>
    <t>3,95</t>
  </si>
  <si>
    <t>21,89</t>
  </si>
  <si>
    <t>33,60</t>
  </si>
  <si>
    <t>77,04</t>
  </si>
  <si>
    <t>29,83</t>
  </si>
  <si>
    <t>48,14</t>
  </si>
  <si>
    <t>51,66</t>
  </si>
  <si>
    <t>31,84</t>
  </si>
  <si>
    <t>15,48</t>
  </si>
  <si>
    <t>22,27</t>
  </si>
  <si>
    <t>32,11</t>
  </si>
  <si>
    <t>22,62</t>
  </si>
  <si>
    <t>24,53</t>
  </si>
  <si>
    <t>6,81</t>
  </si>
  <si>
    <t>17,45</t>
  </si>
  <si>
    <t>12,26</t>
  </si>
  <si>
    <t>16,38</t>
  </si>
  <si>
    <t>1.743,13</t>
  </si>
  <si>
    <t>39,99</t>
  </si>
  <si>
    <t>27,58</t>
  </si>
  <si>
    <t>31,82</t>
  </si>
  <si>
    <t>2.228,35</t>
  </si>
  <si>
    <t>56,31</t>
  </si>
  <si>
    <t>11,82</t>
  </si>
  <si>
    <t>23,78</t>
  </si>
  <si>
    <t>58,72</t>
  </si>
  <si>
    <t>118,73</t>
  </si>
  <si>
    <t>1.564,61</t>
  </si>
  <si>
    <t>11,53</t>
  </si>
  <si>
    <t>367.288,77</t>
  </si>
  <si>
    <t>326.538,50</t>
  </si>
  <si>
    <t>18,70</t>
  </si>
  <si>
    <t>37,22</t>
  </si>
  <si>
    <t>38,51</t>
  </si>
  <si>
    <t>68,81</t>
  </si>
  <si>
    <t>10,61</t>
  </si>
  <si>
    <t>16,23</t>
  </si>
  <si>
    <t>13,27</t>
  </si>
  <si>
    <t>17,61</t>
  </si>
  <si>
    <t>26,41</t>
  </si>
  <si>
    <t>35,38</t>
  </si>
  <si>
    <t>43,93</t>
  </si>
  <si>
    <t>15,69</t>
  </si>
  <si>
    <t>19,26</t>
  </si>
  <si>
    <t>38,54</t>
  </si>
  <si>
    <t>48,07</t>
  </si>
  <si>
    <t>78.291,97</t>
  </si>
  <si>
    <t>32.775,09</t>
  </si>
  <si>
    <t>16.296,14</t>
  </si>
  <si>
    <t>325.295,92</t>
  </si>
  <si>
    <t>710,96</t>
  </si>
  <si>
    <t>13,13</t>
  </si>
  <si>
    <t>2.327,70</t>
  </si>
  <si>
    <t>2.328,39</t>
  </si>
  <si>
    <t>7.809,68</t>
  </si>
  <si>
    <t>14.560,18</t>
  </si>
  <si>
    <t>16.755,05</t>
  </si>
  <si>
    <t>15.824,89</t>
  </si>
  <si>
    <t>17.805,16</t>
  </si>
  <si>
    <t>32.762,72</t>
  </si>
  <si>
    <t>18.323,36</t>
  </si>
  <si>
    <t>17.978,01</t>
  </si>
  <si>
    <t>MASSA A OLEO PARA MADEIRA</t>
  </si>
  <si>
    <t>MASSA ACRILICA</t>
  </si>
  <si>
    <t>108,61</t>
  </si>
  <si>
    <t>MASSA ACRILICA PARA PAREDES INTERIOR/EXTERIOR</t>
  </si>
  <si>
    <t>MASSA CORRIDA PVA PARA PAREDES INTERNAS</t>
  </si>
  <si>
    <t>98,78</t>
  </si>
  <si>
    <t>29,13</t>
  </si>
  <si>
    <t>2.495,43</t>
  </si>
  <si>
    <t>2.593,62</t>
  </si>
  <si>
    <t>1.568,47</t>
  </si>
  <si>
    <t>57,47</t>
  </si>
  <si>
    <t>15,11</t>
  </si>
  <si>
    <t>11.200,00</t>
  </si>
  <si>
    <t>4.630,02</t>
  </si>
  <si>
    <t>10.066,81</t>
  </si>
  <si>
    <t>475,28</t>
  </si>
  <si>
    <t>566,98</t>
  </si>
  <si>
    <t>626,64</t>
  </si>
  <si>
    <t>225,06</t>
  </si>
  <si>
    <t>242,38</t>
  </si>
  <si>
    <t>144.877,50</t>
  </si>
  <si>
    <t>223.588,48</t>
  </si>
  <si>
    <t>219.923,10</t>
  </si>
  <si>
    <t>268.306,19</t>
  </si>
  <si>
    <t>276.378,38</t>
  </si>
  <si>
    <t>77,32</t>
  </si>
  <si>
    <t>189,50</t>
  </si>
  <si>
    <t>306,81</t>
  </si>
  <si>
    <t>9.698,10</t>
  </si>
  <si>
    <t>10.257,37</t>
  </si>
  <si>
    <t>12.204,90</t>
  </si>
  <si>
    <t>235,05</t>
  </si>
  <si>
    <t>48.544,37</t>
  </si>
  <si>
    <t>213,79</t>
  </si>
  <si>
    <t>MOLA AEREA FECHA PORTA, PARA PORTAS COM LARGURA ACIMA DE 110 CM</t>
  </si>
  <si>
    <t>193,88</t>
  </si>
  <si>
    <t>149,95</t>
  </si>
  <si>
    <t>127,63</t>
  </si>
  <si>
    <t>1.097,24</t>
  </si>
  <si>
    <t>2.301,07</t>
  </si>
  <si>
    <t>1.560,23</t>
  </si>
  <si>
    <t>14,46</t>
  </si>
  <si>
    <t>2.564,97</t>
  </si>
  <si>
    <t>MONTANTE EM BARRA CHATA ACO GALVANIZADO, *65 X 8* MM, ALTURA *1420* MM, PINTURA ELETROSTATICA, COR PRETA</t>
  </si>
  <si>
    <t>216,05</t>
  </si>
  <si>
    <t>1.867,54</t>
  </si>
  <si>
    <t>4.989,72</t>
  </si>
  <si>
    <t>2.480,06</t>
  </si>
  <si>
    <t>2.330,96</t>
  </si>
  <si>
    <t>2.874,35</t>
  </si>
  <si>
    <t>547.000,00</t>
  </si>
  <si>
    <t>679.715,71</t>
  </si>
  <si>
    <t>715.488,47</t>
  </si>
  <si>
    <t>2.807,73</t>
  </si>
  <si>
    <t>1.392,26</t>
  </si>
  <si>
    <t>1.146,96</t>
  </si>
  <si>
    <t>1.122,01</t>
  </si>
  <si>
    <t>10,21</t>
  </si>
  <si>
    <t>2.201,92</t>
  </si>
  <si>
    <t>2.076,96</t>
  </si>
  <si>
    <t>2.940,52</t>
  </si>
  <si>
    <t>2.156,66</t>
  </si>
  <si>
    <t>2.539,05</t>
  </si>
  <si>
    <t>2.724,82</t>
  </si>
  <si>
    <t>2.031,24</t>
  </si>
  <si>
    <t>45,80</t>
  </si>
  <si>
    <t>40,05</t>
  </si>
  <si>
    <t>36,82</t>
  </si>
  <si>
    <t>31,01</t>
  </si>
  <si>
    <t>46,13</t>
  </si>
  <si>
    <t>210,82</t>
  </si>
  <si>
    <t>257,57</t>
  </si>
  <si>
    <t>272,02</t>
  </si>
  <si>
    <t>261,82</t>
  </si>
  <si>
    <t>3.654,84</t>
  </si>
  <si>
    <t>24,73</t>
  </si>
  <si>
    <t>16,16</t>
  </si>
  <si>
    <t>40,23</t>
  </si>
  <si>
    <t>64,77</t>
  </si>
  <si>
    <t>142,98</t>
  </si>
  <si>
    <t>237,58</t>
  </si>
  <si>
    <t>62,56</t>
  </si>
  <si>
    <t>55,25</t>
  </si>
  <si>
    <t>78,70</t>
  </si>
  <si>
    <t>1.187,82</t>
  </si>
  <si>
    <t>14,03</t>
  </si>
  <si>
    <t>10,74</t>
  </si>
  <si>
    <t>1.904,31</t>
  </si>
  <si>
    <t>9,21</t>
  </si>
  <si>
    <t>1.633,17</t>
  </si>
  <si>
    <t>1.576,06</t>
  </si>
  <si>
    <t>OPERADOR DE BETONEIRA ESTACIONARIA/MISTURADOR</t>
  </si>
  <si>
    <t>8,87</t>
  </si>
  <si>
    <t>1.717,69</t>
  </si>
  <si>
    <t>2.010,04</t>
  </si>
  <si>
    <t>OPERADOR DE GUINCHO</t>
  </si>
  <si>
    <t>1.583,85</t>
  </si>
  <si>
    <t>1.592,55</t>
  </si>
  <si>
    <t>2.413,79</t>
  </si>
  <si>
    <t>1.678,53</t>
  </si>
  <si>
    <t>1.323,25</t>
  </si>
  <si>
    <t>2.044,32</t>
  </si>
  <si>
    <t>14,15</t>
  </si>
  <si>
    <t>2.508,00</t>
  </si>
  <si>
    <t>10,32</t>
  </si>
  <si>
    <t>1.831,50</t>
  </si>
  <si>
    <t>OPERADOR DE PAVIMENTADORA</t>
  </si>
  <si>
    <t>OPERADOR DE PAVIMENTADORA/MESA VIBROACABADORA (MENSALISTA)</t>
  </si>
  <si>
    <t>2.110,55</t>
  </si>
  <si>
    <t>1.812,46</t>
  </si>
  <si>
    <t>PA CARREGADEIRA SOBRE RODAS, POTENCIA BRUTA *127* CV, CAPACIDADE DA CACAMBA DE 2,0 A 2,4 M3, PESO OPERACIONAL DE 10330 KG</t>
  </si>
  <si>
    <t>325.565,66</t>
  </si>
  <si>
    <t>PA CARREGADEIRA SOBRE RODAS, POTENCIA LIQUIDA 128 HP, CAPACIDADE DA CACAMBA DE 1,7 A 2,8 M3, PESO OPERACIONAL DE 11632 KG</t>
  </si>
  <si>
    <t>366.628,00</t>
  </si>
  <si>
    <t>PA CARREGADEIRA SOBRE RODAS, POTENCIA LIQUIDA 197 HP, CAPACIDADE DA CACAMBA DE 2,5 A 3,5 M3, PESO OPERACIONAL DE 18338 KG</t>
  </si>
  <si>
    <t>508.390,80</t>
  </si>
  <si>
    <t>PA CARREGADEIRA SOBRE RODAS, POTENCIA LIQUIDA 213 HP, CAPACIDADE DA CACAMBA DE 1,9 A 3,5 M3, PESO OPERACIONAL DE 19234 KG</t>
  </si>
  <si>
    <t>578.783,37</t>
  </si>
  <si>
    <t>PA CARREGADEIRA SOBRE RODAS, POTENCIA 152 HP, CAPACIDADE DA CACAMBA DE 1,53 A 2,30 M3, PESO OPERACIONAL DE 10216 KG</t>
  </si>
  <si>
    <t>337.786,58</t>
  </si>
  <si>
    <t>30,82</t>
  </si>
  <si>
    <t>23,93</t>
  </si>
  <si>
    <t>50,51</t>
  </si>
  <si>
    <t>63,34</t>
  </si>
  <si>
    <t>117,95</t>
  </si>
  <si>
    <t>155,51</t>
  </si>
  <si>
    <t>133,74</t>
  </si>
  <si>
    <t>158,55</t>
  </si>
  <si>
    <t>41,17</t>
  </si>
  <si>
    <t>1.247,98</t>
  </si>
  <si>
    <t>3,67</t>
  </si>
  <si>
    <t>1,13</t>
  </si>
  <si>
    <t>1.285,71</t>
  </si>
  <si>
    <t>148,53</t>
  </si>
  <si>
    <t>90,02</t>
  </si>
  <si>
    <t>150,18</t>
  </si>
  <si>
    <t>134,20</t>
  </si>
  <si>
    <t>156,57</t>
  </si>
  <si>
    <t>243,53</t>
  </si>
  <si>
    <t>450,94</t>
  </si>
  <si>
    <t>285,61</t>
  </si>
  <si>
    <t>502,95</t>
  </si>
  <si>
    <t>2.655,97</t>
  </si>
  <si>
    <t>9,14</t>
  </si>
  <si>
    <t>51,54</t>
  </si>
  <si>
    <t>46,51</t>
  </si>
  <si>
    <t>76,46</t>
  </si>
  <si>
    <t>161,97</t>
  </si>
  <si>
    <t>96,35</t>
  </si>
  <si>
    <t>186,88</t>
  </si>
  <si>
    <t>91,36</t>
  </si>
  <si>
    <t>293,00</t>
  </si>
  <si>
    <t>61,40</t>
  </si>
  <si>
    <t>70,43</t>
  </si>
  <si>
    <t>91,38</t>
  </si>
  <si>
    <t>11.356,34</t>
  </si>
  <si>
    <t>PERFIL "I" DE ACO LAMINADO, "I" 102 X 12,7</t>
  </si>
  <si>
    <t>78,94</t>
  </si>
  <si>
    <t>PERFIL "I" DE ACO LAMINADO, "I" 203  X  34,3</t>
  </si>
  <si>
    <t>215,56</t>
  </si>
  <si>
    <t>PERFIL "I" DE ACO LAMINADO, "W" 250 X 32,7</t>
  </si>
  <si>
    <t>PERFIL "I" DE ACO LAMINADO, "W" 250 X 44,8</t>
  </si>
  <si>
    <t>272,10</t>
  </si>
  <si>
    <t>PERFIL "I" DE ACO LAMINADO, "W" 410 X 67</t>
  </si>
  <si>
    <t>5,72</t>
  </si>
  <si>
    <t>PERFIL "I" DE ACO LAMINADO, W 250 X 38,50</t>
  </si>
  <si>
    <t>PERFIL "U" CHAPA ACO DOBRADA,  E = 3,04 MM , H = 20 CM, ABAS = 5 CM (4,47 KG/M)</t>
  </si>
  <si>
    <t>PERFIL "U" ENRIJECIDO DE  ACO GALVANIZADO, DOBRADO, 200 X 75 X 25 MM, E = 3,75 MM</t>
  </si>
  <si>
    <t>PERFIL "U" ENRIJECIDO DE ACO GALVANIZADO, DOBRADO, 150 X 60 X 20 MM, E = 3,00 MM</t>
  </si>
  <si>
    <t>11,14</t>
  </si>
  <si>
    <t>2.030.106,47</t>
  </si>
  <si>
    <t>3.156.733,92</t>
  </si>
  <si>
    <t>772.855,57</t>
  </si>
  <si>
    <t>52.592,21</t>
  </si>
  <si>
    <t>7.579,07</t>
  </si>
  <si>
    <t>23.725,81</t>
  </si>
  <si>
    <t>12.975,98</t>
  </si>
  <si>
    <t>661.931,74</t>
  </si>
  <si>
    <t>423.982,02</t>
  </si>
  <si>
    <t>442.366,63</t>
  </si>
  <si>
    <t>49.417,59</t>
  </si>
  <si>
    <t>20,46</t>
  </si>
  <si>
    <t>43,71</t>
  </si>
  <si>
    <t>71,47</t>
  </si>
  <si>
    <t>32,42</t>
  </si>
  <si>
    <t>27,87</t>
  </si>
  <si>
    <t>36,97</t>
  </si>
  <si>
    <t>PINO GUIA, RETO, COM CHAPA DE LATAO CROMADO, 3/4", PARA PORTA / JANELA DE CORRER</t>
  </si>
  <si>
    <t>26,24</t>
  </si>
  <si>
    <t>2.625,20</t>
  </si>
  <si>
    <t>13,81</t>
  </si>
  <si>
    <t>2.449,46</t>
  </si>
  <si>
    <t>230,29</t>
  </si>
  <si>
    <t>139,88</t>
  </si>
  <si>
    <t>38,46</t>
  </si>
  <si>
    <t>224,18</t>
  </si>
  <si>
    <t>202,61</t>
  </si>
  <si>
    <t>81,00</t>
  </si>
  <si>
    <t>295,00</t>
  </si>
  <si>
    <t>222,64</t>
  </si>
  <si>
    <t>284,48</t>
  </si>
  <si>
    <t>321,59</t>
  </si>
  <si>
    <t>43,20</t>
  </si>
  <si>
    <t>112,62</t>
  </si>
  <si>
    <t>155,52</t>
  </si>
  <si>
    <t>90,59</t>
  </si>
  <si>
    <t>116,64</t>
  </si>
  <si>
    <t>215,13</t>
  </si>
  <si>
    <t>115,34</t>
  </si>
  <si>
    <t>127,00</t>
  </si>
  <si>
    <t>97,20</t>
  </si>
  <si>
    <t>51,02</t>
  </si>
  <si>
    <t>153,74</t>
  </si>
  <si>
    <t>146,44</t>
  </si>
  <si>
    <t>380,66</t>
  </si>
  <si>
    <t>338,92</t>
  </si>
  <si>
    <t>150,98</t>
  </si>
  <si>
    <t>235,01</t>
  </si>
  <si>
    <t>252,95</t>
  </si>
  <si>
    <t>260,00</t>
  </si>
  <si>
    <t>49,76</t>
  </si>
  <si>
    <t>57,48</t>
  </si>
  <si>
    <t>45,30</t>
  </si>
  <si>
    <t>43,85</t>
  </si>
  <si>
    <t>51,52</t>
  </si>
  <si>
    <t>34,31</t>
  </si>
  <si>
    <t>23,42</t>
  </si>
  <si>
    <t>7,11</t>
  </si>
  <si>
    <t>13,76</t>
  </si>
  <si>
    <t>22,18</t>
  </si>
  <si>
    <t>1.187,61</t>
  </si>
  <si>
    <t>108,11</t>
  </si>
  <si>
    <t>50,20</t>
  </si>
  <si>
    <t>6,48</t>
  </si>
  <si>
    <t>19,16</t>
  </si>
  <si>
    <t>26,83</t>
  </si>
  <si>
    <t>49,87</t>
  </si>
  <si>
    <t>17,64</t>
  </si>
  <si>
    <t>39,93</t>
  </si>
  <si>
    <t>81,08</t>
  </si>
  <si>
    <t>156,59</t>
  </si>
  <si>
    <t>460,43</t>
  </si>
  <si>
    <t>5.606,14</t>
  </si>
  <si>
    <t>295,65</t>
  </si>
  <si>
    <t>229,22</t>
  </si>
  <si>
    <t>829,10</t>
  </si>
  <si>
    <t>372,92</t>
  </si>
  <si>
    <t>461,20</t>
  </si>
  <si>
    <t>709,94</t>
  </si>
  <si>
    <t>575,64</t>
  </si>
  <si>
    <t>397,54</t>
  </si>
  <si>
    <t>727,97</t>
  </si>
  <si>
    <t>400,79</t>
  </si>
  <si>
    <t>368,75</t>
  </si>
  <si>
    <t>233,80</t>
  </si>
  <si>
    <t>379,92</t>
  </si>
  <si>
    <t>163,67</t>
  </si>
  <si>
    <t>477,14</t>
  </si>
  <si>
    <t>288,59</t>
  </si>
  <si>
    <t>194,81</t>
  </si>
  <si>
    <t>476,67</t>
  </si>
  <si>
    <t>395,88</t>
  </si>
  <si>
    <t>275,52</t>
  </si>
  <si>
    <t>122,92</t>
  </si>
  <si>
    <t>132,38</t>
  </si>
  <si>
    <t>140,09</t>
  </si>
  <si>
    <t>PORTA DE MADEIRA, FOLHA LEVE (NBR 15930), E = *35* MM, NUCLEO COLMEIA, CAPA LISA EM HDF, ACABAMENTO MELAMINICO EM PADRAO MADEIRA</t>
  </si>
  <si>
    <t>107,91</t>
  </si>
  <si>
    <t>280,02</t>
  </si>
  <si>
    <t>243,10</t>
  </si>
  <si>
    <t>214,26</t>
  </si>
  <si>
    <t>228,43</t>
  </si>
  <si>
    <t>236,84</t>
  </si>
  <si>
    <t>230,74</t>
  </si>
  <si>
    <t>163,17</t>
  </si>
  <si>
    <t>255,30</t>
  </si>
  <si>
    <t>280,19</t>
  </si>
  <si>
    <t>277,88</t>
  </si>
  <si>
    <t>246,40</t>
  </si>
  <si>
    <t>261,77</t>
  </si>
  <si>
    <t>149,61</t>
  </si>
  <si>
    <t>362,59</t>
  </si>
  <si>
    <t>257,11</t>
  </si>
  <si>
    <t>393,91</t>
  </si>
  <si>
    <t>389,68</t>
  </si>
  <si>
    <t>713,32</t>
  </si>
  <si>
    <t>34,04</t>
  </si>
  <si>
    <t>21,86</t>
  </si>
  <si>
    <t>280,98</t>
  </si>
  <si>
    <t>515,04</t>
  </si>
  <si>
    <t>395,47</t>
  </si>
  <si>
    <t>358,91</t>
  </si>
  <si>
    <t>738,24</t>
  </si>
  <si>
    <t>473,51</t>
  </si>
  <si>
    <t>198,21</t>
  </si>
  <si>
    <t>1.041,38</t>
  </si>
  <si>
    <t>1.183,59</t>
  </si>
  <si>
    <t>1.006,63</t>
  </si>
  <si>
    <t>1.005,17</t>
  </si>
  <si>
    <t>750,00</t>
  </si>
  <si>
    <t>759,52</t>
  </si>
  <si>
    <t>1.052,21</t>
  </si>
  <si>
    <t>258,97</t>
  </si>
  <si>
    <t>615,57</t>
  </si>
  <si>
    <t>153,29</t>
  </si>
  <si>
    <t>228,41</t>
  </si>
  <si>
    <t>27,78</t>
  </si>
  <si>
    <t>29,42</t>
  </si>
  <si>
    <t>43,97</t>
  </si>
  <si>
    <t>39,24</t>
  </si>
  <si>
    <t>46,07</t>
  </si>
  <si>
    <t>34,67</t>
  </si>
  <si>
    <t>19,93</t>
  </si>
  <si>
    <t>18,43</t>
  </si>
  <si>
    <t>12,50</t>
  </si>
  <si>
    <t>16,45</t>
  </si>
  <si>
    <t>2.248,18</t>
  </si>
  <si>
    <t>157,17</t>
  </si>
  <si>
    <t>446,25</t>
  </si>
  <si>
    <t>63.101,66</t>
  </si>
  <si>
    <t>83.640,93</t>
  </si>
  <si>
    <t>501,76</t>
  </si>
  <si>
    <t>52,55</t>
  </si>
  <si>
    <t>44,59</t>
  </si>
  <si>
    <t>198,05</t>
  </si>
  <si>
    <t>24,10</t>
  </si>
  <si>
    <t>27,48</t>
  </si>
  <si>
    <t>6.707,31</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</si>
  <si>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</si>
  <si>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</si>
  <si>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135,62</t>
  </si>
  <si>
    <t>242,59</t>
  </si>
  <si>
    <t>339,96</t>
  </si>
  <si>
    <t>357,26</t>
  </si>
  <si>
    <t>501,75</t>
  </si>
  <si>
    <t>409,71</t>
  </si>
  <si>
    <t>865,04</t>
  </si>
  <si>
    <t>411,78</t>
  </si>
  <si>
    <t>601,19</t>
  </si>
  <si>
    <t>703,61</t>
  </si>
  <si>
    <t>251,81</t>
  </si>
  <si>
    <t>314,64</t>
  </si>
  <si>
    <t>290,94</t>
  </si>
  <si>
    <t>424,01</t>
  </si>
  <si>
    <t>523,66</t>
  </si>
  <si>
    <t>701,30</t>
  </si>
  <si>
    <t>629,45</t>
  </si>
  <si>
    <t>101,45</t>
  </si>
  <si>
    <t>187,96</t>
  </si>
  <si>
    <t>407,36</t>
  </si>
  <si>
    <t>318,47</t>
  </si>
  <si>
    <t>59,57</t>
  </si>
  <si>
    <t>96,86</t>
  </si>
  <si>
    <t>166,14</t>
  </si>
  <si>
    <t>41,37</t>
  </si>
  <si>
    <t>87,37</t>
  </si>
  <si>
    <t>128,07</t>
  </si>
  <si>
    <t>178,66</t>
  </si>
  <si>
    <t>52,00</t>
  </si>
  <si>
    <t>30,84</t>
  </si>
  <si>
    <t>71,51</t>
  </si>
  <si>
    <t>112,63</t>
  </si>
  <si>
    <t>28,87</t>
  </si>
  <si>
    <t>66,37</t>
  </si>
  <si>
    <t>9,20</t>
  </si>
  <si>
    <t>17,44</t>
  </si>
  <si>
    <t>34,73</t>
  </si>
  <si>
    <t>18,33</t>
  </si>
  <si>
    <t>18,94</t>
  </si>
  <si>
    <t>119,11</t>
  </si>
  <si>
    <t>65,10</t>
  </si>
  <si>
    <t>44,79</t>
  </si>
  <si>
    <t>65,03</t>
  </si>
  <si>
    <t>3.936.076,18</t>
  </si>
  <si>
    <t>57,68</t>
  </si>
  <si>
    <t>110,96</t>
  </si>
  <si>
    <t>209,29</t>
  </si>
  <si>
    <t>28,58</t>
  </si>
  <si>
    <t>4,30</t>
  </si>
  <si>
    <t>72,85</t>
  </si>
  <si>
    <t>45,77</t>
  </si>
  <si>
    <t>68,90</t>
  </si>
  <si>
    <t>5,96</t>
  </si>
  <si>
    <t>9,33</t>
  </si>
  <si>
    <t>19,34</t>
  </si>
  <si>
    <t>14,48</t>
  </si>
  <si>
    <t>31,08</t>
  </si>
  <si>
    <t>14,29</t>
  </si>
  <si>
    <t>19,74</t>
  </si>
  <si>
    <t>36,15</t>
  </si>
  <si>
    <t>2,29</t>
  </si>
  <si>
    <t>36,81</t>
  </si>
  <si>
    <t>50,17</t>
  </si>
  <si>
    <t>88,23</t>
  </si>
  <si>
    <t>182,98</t>
  </si>
  <si>
    <t>221,53</t>
  </si>
  <si>
    <t>23,32</t>
  </si>
  <si>
    <t>461,59</t>
  </si>
  <si>
    <t>69,65</t>
  </si>
  <si>
    <t>101,29</t>
  </si>
  <si>
    <t>96,84</t>
  </si>
  <si>
    <t>50,44</t>
  </si>
  <si>
    <t>56,90</t>
  </si>
  <si>
    <t>27,17</t>
  </si>
  <si>
    <t>102,00</t>
  </si>
  <si>
    <t>18,71</t>
  </si>
  <si>
    <t>51,91</t>
  </si>
  <si>
    <t>53,66</t>
  </si>
  <si>
    <t>32,24</t>
  </si>
  <si>
    <t>5.112,80</t>
  </si>
  <si>
    <t>11.073,25</t>
  </si>
  <si>
    <t>53,16</t>
  </si>
  <si>
    <t>17,25</t>
  </si>
  <si>
    <t>105,38</t>
  </si>
  <si>
    <t>29,87</t>
  </si>
  <si>
    <t>22,32</t>
  </si>
  <si>
    <t>66,45</t>
  </si>
  <si>
    <t>216.658,53</t>
  </si>
  <si>
    <t>243.597,54</t>
  </si>
  <si>
    <t>191,58</t>
  </si>
  <si>
    <t>119,73</t>
  </si>
  <si>
    <t>26,43</t>
  </si>
  <si>
    <t>63,26</t>
  </si>
  <si>
    <t>91,56</t>
  </si>
  <si>
    <t>2.073,00</t>
  </si>
  <si>
    <t>5.633,97</t>
  </si>
  <si>
    <t>30,95</t>
  </si>
  <si>
    <t>43,90</t>
  </si>
  <si>
    <t>28,17</t>
  </si>
  <si>
    <t>478.796,97</t>
  </si>
  <si>
    <t>451.050,00</t>
  </si>
  <si>
    <t>400.072,96</t>
  </si>
  <si>
    <t>300.064,21</t>
  </si>
  <si>
    <t>387.167,33</t>
  </si>
  <si>
    <t>288.607,45</t>
  </si>
  <si>
    <t>394.346,56</t>
  </si>
  <si>
    <t>87.117,10</t>
  </si>
  <si>
    <t>431.719,30</t>
  </si>
  <si>
    <t>354.396,43</t>
  </si>
  <si>
    <t>12,49</t>
  </si>
  <si>
    <t>27,70</t>
  </si>
  <si>
    <t>20.292,40</t>
  </si>
  <si>
    <t>1.377,27</t>
  </si>
  <si>
    <t>1.047,09</t>
  </si>
  <si>
    <t>16,70</t>
  </si>
  <si>
    <t>18,20</t>
  </si>
  <si>
    <t>RUFO INTERNO/EXTERNO DE CHAPA DE ACO GALVANIZADA NUM 24, CORTE 25 CM (COLETADO CAIXA)</t>
  </si>
  <si>
    <t>20,50</t>
  </si>
  <si>
    <t>29,77</t>
  </si>
  <si>
    <t>39,55</t>
  </si>
  <si>
    <t>53,45</t>
  </si>
  <si>
    <t>176,02</t>
  </si>
  <si>
    <t>231,65</t>
  </si>
  <si>
    <t>SARRAFO DE MADEIRA NAO APARELHADA *2,5 X 15* CM, MACARANDUBA, ANGELIM OU EQUIVALENTE DA REGIAO</t>
  </si>
  <si>
    <t>47,66</t>
  </si>
  <si>
    <t>12,94</t>
  </si>
  <si>
    <t>29,25</t>
  </si>
  <si>
    <t>22,49</t>
  </si>
  <si>
    <t>102,17</t>
  </si>
  <si>
    <t>56,98</t>
  </si>
  <si>
    <t>26,82</t>
  </si>
  <si>
    <t>47,67</t>
  </si>
  <si>
    <t>61,77</t>
  </si>
  <si>
    <t>46,71</t>
  </si>
  <si>
    <t>118.650,34</t>
  </si>
  <si>
    <t>139.510,48</t>
  </si>
  <si>
    <t>107.888,11</t>
  </si>
  <si>
    <t>33,79</t>
  </si>
  <si>
    <t>38,11</t>
  </si>
  <si>
    <t>23,57</t>
  </si>
  <si>
    <t>24,67</t>
  </si>
  <si>
    <t>1.391,55</t>
  </si>
  <si>
    <t>5.606,48</t>
  </si>
  <si>
    <t>1.694,04</t>
  </si>
  <si>
    <t>41,47</t>
  </si>
  <si>
    <t>182,80</t>
  </si>
  <si>
    <t>185,04</t>
  </si>
  <si>
    <t>145,45</t>
  </si>
  <si>
    <t>154,04</t>
  </si>
  <si>
    <t>14,86</t>
  </si>
  <si>
    <t>2.720,40</t>
  </si>
  <si>
    <t>2.939,79</t>
  </si>
  <si>
    <t>1.465,96</t>
  </si>
  <si>
    <t>62,43</t>
  </si>
  <si>
    <t>145,60</t>
  </si>
  <si>
    <t>168,01</t>
  </si>
  <si>
    <t>16,64</t>
  </si>
  <si>
    <t>2.951,90</t>
  </si>
  <si>
    <t>62,15</t>
  </si>
  <si>
    <t>77,47</t>
  </si>
  <si>
    <t>46,20</t>
  </si>
  <si>
    <t>25,30</t>
  </si>
  <si>
    <t>56,48</t>
  </si>
  <si>
    <t>34,43</t>
  </si>
  <si>
    <t>22,33</t>
  </si>
  <si>
    <t>30,58</t>
  </si>
  <si>
    <t>21,85</t>
  </si>
  <si>
    <t>32,92</t>
  </si>
  <si>
    <t>32,05</t>
  </si>
  <si>
    <t>976,95</t>
  </si>
  <si>
    <t>5.120,58</t>
  </si>
  <si>
    <t>6.681,46</t>
  </si>
  <si>
    <t>7.018,34</t>
  </si>
  <si>
    <t>710,25</t>
  </si>
  <si>
    <t>3.464,25</t>
  </si>
  <si>
    <t>4.750,01</t>
  </si>
  <si>
    <t>131,58</t>
  </si>
  <si>
    <t>112,90</t>
  </si>
  <si>
    <t>10,57</t>
  </si>
  <si>
    <t>1.534,45</t>
  </si>
  <si>
    <t>163,54</t>
  </si>
  <si>
    <t>176,50</t>
  </si>
  <si>
    <t>219,08</t>
  </si>
  <si>
    <t>54,40</t>
  </si>
  <si>
    <t>10,49</t>
  </si>
  <si>
    <t>34,96</t>
  </si>
  <si>
    <t>102,44</t>
  </si>
  <si>
    <t>155,81</t>
  </si>
  <si>
    <t>9.754,19</t>
  </si>
  <si>
    <t>705,75</t>
  </si>
  <si>
    <t>1.029,35</t>
  </si>
  <si>
    <t>60,36</t>
  </si>
  <si>
    <t>53,42</t>
  </si>
  <si>
    <t>52,49</t>
  </si>
  <si>
    <t>80,59</t>
  </si>
  <si>
    <t>102,82</t>
  </si>
  <si>
    <t>127,34</t>
  </si>
  <si>
    <t>50,06</t>
  </si>
  <si>
    <t>125,15</t>
  </si>
  <si>
    <t>317,35</t>
  </si>
  <si>
    <t>388,86</t>
  </si>
  <si>
    <t>162,25</t>
  </si>
  <si>
    <t>75,98</t>
  </si>
  <si>
    <t>177,89</t>
  </si>
  <si>
    <t>116,21</t>
  </si>
  <si>
    <t>196,66</t>
  </si>
  <si>
    <t>250,30</t>
  </si>
  <si>
    <t>288,30</t>
  </si>
  <si>
    <t>343,72</t>
  </si>
  <si>
    <t>381,71</t>
  </si>
  <si>
    <t>1.216,22</t>
  </si>
  <si>
    <t>411,66</t>
  </si>
  <si>
    <t>10,47</t>
  </si>
  <si>
    <t>340,29</t>
  </si>
  <si>
    <t>48.000,00</t>
  </si>
  <si>
    <t>59.076,92</t>
  </si>
  <si>
    <t>33.712,37</t>
  </si>
  <si>
    <t>40.053,51</t>
  </si>
  <si>
    <t>31.866,22</t>
  </si>
  <si>
    <t>66.742,47</t>
  </si>
  <si>
    <t>69.953,17</t>
  </si>
  <si>
    <t>82.113,71</t>
  </si>
  <si>
    <t>193,24</t>
  </si>
  <si>
    <t>432,25</t>
  </si>
  <si>
    <t>268,09</t>
  </si>
  <si>
    <t>236,77</t>
  </si>
  <si>
    <t>125,78</t>
  </si>
  <si>
    <t>159,18</t>
  </si>
  <si>
    <t>2.794,56</t>
  </si>
  <si>
    <t>11,35</t>
  </si>
  <si>
    <t>26,67</t>
  </si>
  <si>
    <t>37,65</t>
  </si>
  <si>
    <t>79,54</t>
  </si>
  <si>
    <t>192,06</t>
  </si>
  <si>
    <t>233,69</t>
  </si>
  <si>
    <t>806,73</t>
  </si>
  <si>
    <t>32,53</t>
  </si>
  <si>
    <t>82,84</t>
  </si>
  <si>
    <t>235,83</t>
  </si>
  <si>
    <t>368,97</t>
  </si>
  <si>
    <t>19,25</t>
  </si>
  <si>
    <t>77,56</t>
  </si>
  <si>
    <t>142,99</t>
  </si>
  <si>
    <t>22,75</t>
  </si>
  <si>
    <t>90,03</t>
  </si>
  <si>
    <t>170,47</t>
  </si>
  <si>
    <t>12,82</t>
  </si>
  <si>
    <t>20,58</t>
  </si>
  <si>
    <t>21,62</t>
  </si>
  <si>
    <t>37,03</t>
  </si>
  <si>
    <t>29,78</t>
  </si>
  <si>
    <t>37,82</t>
  </si>
  <si>
    <t>38,56</t>
  </si>
  <si>
    <t>31,55</t>
  </si>
  <si>
    <t>65,27</t>
  </si>
  <si>
    <t>31,81</t>
  </si>
  <si>
    <t>312,41</t>
  </si>
  <si>
    <t>346,84</t>
  </si>
  <si>
    <t>104,47</t>
  </si>
  <si>
    <t>4,09</t>
  </si>
  <si>
    <t>6,71</t>
  </si>
  <si>
    <t>7,18</t>
  </si>
  <si>
    <t>33,15</t>
  </si>
  <si>
    <t>51,49</t>
  </si>
  <si>
    <t>30,73</t>
  </si>
  <si>
    <t>42,00</t>
  </si>
  <si>
    <t>127,27</t>
  </si>
  <si>
    <t>192,91</t>
  </si>
  <si>
    <t>210,30</t>
  </si>
  <si>
    <t>213,59</t>
  </si>
  <si>
    <t>292,98</t>
  </si>
  <si>
    <t>99,33</t>
  </si>
  <si>
    <t>119,64</t>
  </si>
  <si>
    <t>29,30</t>
  </si>
  <si>
    <t>42,95</t>
  </si>
  <si>
    <t>33,53</t>
  </si>
  <si>
    <t>24,69</t>
  </si>
  <si>
    <t>40,03</t>
  </si>
  <si>
    <t>41,58</t>
  </si>
  <si>
    <t>10,03</t>
  </si>
  <si>
    <t>116,45</t>
  </si>
  <si>
    <t>47,70</t>
  </si>
  <si>
    <t>72,77</t>
  </si>
  <si>
    <t>16,61</t>
  </si>
  <si>
    <t>36,12</t>
  </si>
  <si>
    <t>5,87</t>
  </si>
  <si>
    <t>7,34</t>
  </si>
  <si>
    <t>33,02</t>
  </si>
  <si>
    <t>14,72</t>
  </si>
  <si>
    <t>15,34</t>
  </si>
  <si>
    <t>25,10</t>
  </si>
  <si>
    <t>40,78</t>
  </si>
  <si>
    <t>40,53</t>
  </si>
  <si>
    <t>9,07</t>
  </si>
  <si>
    <t>111,88</t>
  </si>
  <si>
    <t>6,03</t>
  </si>
  <si>
    <t>40,22</t>
  </si>
  <si>
    <t>65,97</t>
  </si>
  <si>
    <t>41,78</t>
  </si>
  <si>
    <t>32,21</t>
  </si>
  <si>
    <t>9,94</t>
  </si>
  <si>
    <t>118,64</t>
  </si>
  <si>
    <t>63,68</t>
  </si>
  <si>
    <t>187,54</t>
  </si>
  <si>
    <t>300,64</t>
  </si>
  <si>
    <t>69,94</t>
  </si>
  <si>
    <t>53,67</t>
  </si>
  <si>
    <t>17,27</t>
  </si>
  <si>
    <t>34,94</t>
  </si>
  <si>
    <t>22,24</t>
  </si>
  <si>
    <t>367,10</t>
  </si>
  <si>
    <t>22,13</t>
  </si>
  <si>
    <t>82,14</t>
  </si>
  <si>
    <t>17,73</t>
  </si>
  <si>
    <t>38,77</t>
  </si>
  <si>
    <t>29,80</t>
  </si>
  <si>
    <t>71,79</t>
  </si>
  <si>
    <t>17,26</t>
  </si>
  <si>
    <t>33,65</t>
  </si>
  <si>
    <t>91,39</t>
  </si>
  <si>
    <t>74,69</t>
  </si>
  <si>
    <t>239,88</t>
  </si>
  <si>
    <t>106,95</t>
  </si>
  <si>
    <t>358,75</t>
  </si>
  <si>
    <t>1.031,24</t>
  </si>
  <si>
    <t>1.283,55</t>
  </si>
  <si>
    <t>18,49</t>
  </si>
  <si>
    <t>3.278,66</t>
  </si>
  <si>
    <t>3.452,86</t>
  </si>
  <si>
    <t>2.920,35</t>
  </si>
  <si>
    <t>27,09</t>
  </si>
  <si>
    <t>8,51</t>
  </si>
  <si>
    <t>2,66</t>
  </si>
  <si>
    <t>101,14</t>
  </si>
  <si>
    <t>135,69</t>
  </si>
  <si>
    <t>156,60</t>
  </si>
  <si>
    <t>174,65</t>
  </si>
  <si>
    <t>195,61</t>
  </si>
  <si>
    <t>13,85</t>
  </si>
  <si>
    <t>33,00</t>
  </si>
  <si>
    <t>39,49</t>
  </si>
  <si>
    <t>52,56</t>
  </si>
  <si>
    <t>78,96</t>
  </si>
  <si>
    <t>43,43</t>
  </si>
  <si>
    <t>51,84</t>
  </si>
  <si>
    <t>72,81</t>
  </si>
  <si>
    <t>27,11</t>
  </si>
  <si>
    <t>109,14</t>
  </si>
  <si>
    <t>34,54</t>
  </si>
  <si>
    <t>67,49</t>
  </si>
  <si>
    <t>78,66</t>
  </si>
  <si>
    <t>125,31</t>
  </si>
  <si>
    <t>60,93</t>
  </si>
  <si>
    <t>142,58</t>
  </si>
  <si>
    <t>158,43</t>
  </si>
  <si>
    <t>174,35</t>
  </si>
  <si>
    <t>190,15</t>
  </si>
  <si>
    <t>206,00</t>
  </si>
  <si>
    <t>228,09</t>
  </si>
  <si>
    <t>150,84</t>
  </si>
  <si>
    <t>240,37</t>
  </si>
  <si>
    <t>315,68</t>
  </si>
  <si>
    <t>388,10</t>
  </si>
  <si>
    <t>431,96</t>
  </si>
  <si>
    <t>483,60</t>
  </si>
  <si>
    <t>138,44</t>
  </si>
  <si>
    <t>27,50</t>
  </si>
  <si>
    <t>108,21</t>
  </si>
  <si>
    <t>88,28</t>
  </si>
  <si>
    <t>91,17</t>
  </si>
  <si>
    <t>94,14</t>
  </si>
  <si>
    <t>28,73</t>
  </si>
  <si>
    <t>664,44</t>
  </si>
  <si>
    <t>839,41</t>
  </si>
  <si>
    <t>TELHADOR ( MENSALISTA )</t>
  </si>
  <si>
    <t>85,92</t>
  </si>
  <si>
    <t>18,29</t>
  </si>
  <si>
    <t>24,39</t>
  </si>
  <si>
    <t>42,13</t>
  </si>
  <si>
    <t>71,10</t>
  </si>
  <si>
    <t>1.031,90</t>
  </si>
  <si>
    <t>1.448,28</t>
  </si>
  <si>
    <t>1,19</t>
  </si>
  <si>
    <t>244,30</t>
  </si>
  <si>
    <t>47,55</t>
  </si>
  <si>
    <t>7,28</t>
  </si>
  <si>
    <t>TINTA A OLEO BRILHANTE PARA MADEIRA E METAIS</t>
  </si>
  <si>
    <t>68,87</t>
  </si>
  <si>
    <t>22,93</t>
  </si>
  <si>
    <t>12,86</t>
  </si>
  <si>
    <t>46,30</t>
  </si>
  <si>
    <t>TINTA ACRILICA PREMIUM, COR BRANCO  FOSCO</t>
  </si>
  <si>
    <t>19,27</t>
  </si>
  <si>
    <t>82,69</t>
  </si>
  <si>
    <t>89,12</t>
  </si>
  <si>
    <t>83,43</t>
  </si>
  <si>
    <t>23,04</t>
  </si>
  <si>
    <t>TINTA LATEX PVA PREMIUM,  COR BRANCA</t>
  </si>
  <si>
    <t>59,98</t>
  </si>
  <si>
    <t>TINTA LATEX PVA PREMIUM, COR BRANCA</t>
  </si>
  <si>
    <t>TINTA LATEX PVA STANDARD, COR BRANCA</t>
  </si>
  <si>
    <t>25,75</t>
  </si>
  <si>
    <t>30,16</t>
  </si>
  <si>
    <t>11,63</t>
  </si>
  <si>
    <t>14,32</t>
  </si>
  <si>
    <t>22,77</t>
  </si>
  <si>
    <t>25,28</t>
  </si>
  <si>
    <t>2.308,30</t>
  </si>
  <si>
    <t>52,86</t>
  </si>
  <si>
    <t>36,94</t>
  </si>
  <si>
    <t>576,96</t>
  </si>
  <si>
    <t>148,55</t>
  </si>
  <si>
    <t>76,54</t>
  </si>
  <si>
    <t>44,49</t>
  </si>
  <si>
    <t>146,30</t>
  </si>
  <si>
    <t>85,64</t>
  </si>
  <si>
    <t>89,42</t>
  </si>
  <si>
    <t>13,53</t>
  </si>
  <si>
    <t>57.921,06</t>
  </si>
  <si>
    <t>8.953,35</t>
  </si>
  <si>
    <t>4.107,04</t>
  </si>
  <si>
    <t>11.292,31</t>
  </si>
  <si>
    <t>73.239,16</t>
  </si>
  <si>
    <t>15.841,45</t>
  </si>
  <si>
    <t>5.016,46</t>
  </si>
  <si>
    <t>18.481,69</t>
  </si>
  <si>
    <t>5.603,18</t>
  </si>
  <si>
    <t>30.159,20</t>
  </si>
  <si>
    <t>7.246,00</t>
  </si>
  <si>
    <t>41.368,49</t>
  </si>
  <si>
    <t>572.477,04</t>
  </si>
  <si>
    <t>2.358.403,99</t>
  </si>
  <si>
    <t>555.386,40</t>
  </si>
  <si>
    <t>720.000,00</t>
  </si>
  <si>
    <t>715.596,26</t>
  </si>
  <si>
    <t>1.060.667,85</t>
  </si>
  <si>
    <t>581.284,36</t>
  </si>
  <si>
    <t>151.906,53</t>
  </si>
  <si>
    <t>176.018,68</t>
  </si>
  <si>
    <t>51.841,11</t>
  </si>
  <si>
    <t>84.068,20</t>
  </si>
  <si>
    <t>129.000,00</t>
  </si>
  <si>
    <t>124.267,98</t>
  </si>
  <si>
    <t>138.644,85</t>
  </si>
  <si>
    <t>7,88</t>
  </si>
  <si>
    <t>569,85</t>
  </si>
  <si>
    <t>47,01</t>
  </si>
  <si>
    <t>16,34</t>
  </si>
  <si>
    <t>55,34</t>
  </si>
  <si>
    <t>42,74</t>
  </si>
  <si>
    <t>19,06</t>
  </si>
  <si>
    <t>906,35</t>
  </si>
  <si>
    <t>84,98</t>
  </si>
  <si>
    <t>52,45</t>
  </si>
  <si>
    <t>1.739,10</t>
  </si>
  <si>
    <t>963,72</t>
  </si>
  <si>
    <t>155,67</t>
  </si>
  <si>
    <t>222,54</t>
  </si>
  <si>
    <t>419,59</t>
  </si>
  <si>
    <t>274,88</t>
  </si>
  <si>
    <t>551,42</t>
  </si>
  <si>
    <t>318,92</t>
  </si>
  <si>
    <t>347,91</t>
  </si>
  <si>
    <t>413,87</t>
  </si>
  <si>
    <t>94,84</t>
  </si>
  <si>
    <t>11,08</t>
  </si>
  <si>
    <t>19,37</t>
  </si>
  <si>
    <t>31,19</t>
  </si>
  <si>
    <t>40,71</t>
  </si>
  <si>
    <t>65,44</t>
  </si>
  <si>
    <t>31,23</t>
  </si>
  <si>
    <t>21,31</t>
  </si>
  <si>
    <t>55,88</t>
  </si>
  <si>
    <t>75,20</t>
  </si>
  <si>
    <t>103,57</t>
  </si>
  <si>
    <t>155,06</t>
  </si>
  <si>
    <t>168,17</t>
  </si>
  <si>
    <t>100,30</t>
  </si>
  <si>
    <t>162,00</t>
  </si>
  <si>
    <t>200,64</t>
  </si>
  <si>
    <t>259,87</t>
  </si>
  <si>
    <t>39,18</t>
  </si>
  <si>
    <t>457,03</t>
  </si>
  <si>
    <t>93,09</t>
  </si>
  <si>
    <t>160,28</t>
  </si>
  <si>
    <t>215,77</t>
  </si>
  <si>
    <t>248,73</t>
  </si>
  <si>
    <t>309,76</t>
  </si>
  <si>
    <t>420,94</t>
  </si>
  <si>
    <t>576,95</t>
  </si>
  <si>
    <t>154,72</t>
  </si>
  <si>
    <t>201,38</t>
  </si>
  <si>
    <t>265,93</t>
  </si>
  <si>
    <t>296,54</t>
  </si>
  <si>
    <t>364,84</t>
  </si>
  <si>
    <t>527,44</t>
  </si>
  <si>
    <t>267,42</t>
  </si>
  <si>
    <t>312,17</t>
  </si>
  <si>
    <t>378,99</t>
  </si>
  <si>
    <t>563,71</t>
  </si>
  <si>
    <t>1.228,12</t>
  </si>
  <si>
    <t>66,30</t>
  </si>
  <si>
    <t>70,07</t>
  </si>
  <si>
    <t>92,52</t>
  </si>
  <si>
    <t>122,40</t>
  </si>
  <si>
    <t>171,80</t>
  </si>
  <si>
    <t>194,82</t>
  </si>
  <si>
    <t>240,53</t>
  </si>
  <si>
    <t>295,33</t>
  </si>
  <si>
    <t>317,79</t>
  </si>
  <si>
    <t>429,52</t>
  </si>
  <si>
    <t>661,86</t>
  </si>
  <si>
    <t>1.437,35</t>
  </si>
  <si>
    <t>69,73</t>
  </si>
  <si>
    <t>74,11</t>
  </si>
  <si>
    <t>89,77</t>
  </si>
  <si>
    <t>117,45</t>
  </si>
  <si>
    <t>181,12</t>
  </si>
  <si>
    <t>201,84</t>
  </si>
  <si>
    <t>303,19</t>
  </si>
  <si>
    <t>397,51</t>
  </si>
  <si>
    <t>417,73</t>
  </si>
  <si>
    <t>542,80</t>
  </si>
  <si>
    <t>796,72</t>
  </si>
  <si>
    <t>84,22</t>
  </si>
  <si>
    <t>108,92</t>
  </si>
  <si>
    <t>146,09</t>
  </si>
  <si>
    <t>276,15</t>
  </si>
  <si>
    <t>377,86</t>
  </si>
  <si>
    <t>1.035,94</t>
  </si>
  <si>
    <t>295,35</t>
  </si>
  <si>
    <t>779,39</t>
  </si>
  <si>
    <t>1.625,90</t>
  </si>
  <si>
    <t>113,28</t>
  </si>
  <si>
    <t>133,97</t>
  </si>
  <si>
    <t>552,29</t>
  </si>
  <si>
    <t>33,16</t>
  </si>
  <si>
    <t>45,44</t>
  </si>
  <si>
    <t>69,27</t>
  </si>
  <si>
    <t>106,40</t>
  </si>
  <si>
    <t>168,60</t>
  </si>
  <si>
    <t>67,20</t>
  </si>
  <si>
    <t>79,71</t>
  </si>
  <si>
    <t>90,97</t>
  </si>
  <si>
    <t>4,42</t>
  </si>
  <si>
    <t>62,91</t>
  </si>
  <si>
    <t>108,87</t>
  </si>
  <si>
    <t>110,41</t>
  </si>
  <si>
    <t>60,41</t>
  </si>
  <si>
    <t>14,62</t>
  </si>
  <si>
    <t>48,56</t>
  </si>
  <si>
    <t>56,63</t>
  </si>
  <si>
    <t>85,53</t>
  </si>
  <si>
    <t>27,51</t>
  </si>
  <si>
    <t>189,42</t>
  </si>
  <si>
    <t>279,07</t>
  </si>
  <si>
    <t>44,51</t>
  </si>
  <si>
    <t>423,14</t>
  </si>
  <si>
    <t>335,05</t>
  </si>
  <si>
    <t>30,57</t>
  </si>
  <si>
    <t>38,79</t>
  </si>
  <si>
    <t>56,34</t>
  </si>
  <si>
    <t>76,08</t>
  </si>
  <si>
    <t>110,33</t>
  </si>
  <si>
    <t>155,43</t>
  </si>
  <si>
    <t>227,22</t>
  </si>
  <si>
    <t>74,63</t>
  </si>
  <si>
    <t>131,17</t>
  </si>
  <si>
    <t>107,94</t>
  </si>
  <si>
    <t>181,64</t>
  </si>
  <si>
    <t>235,68</t>
  </si>
  <si>
    <t>349,05</t>
  </si>
  <si>
    <t>53,87</t>
  </si>
  <si>
    <t>513,79</t>
  </si>
  <si>
    <t>23,41</t>
  </si>
  <si>
    <t>29,12</t>
  </si>
  <si>
    <t>146,42</t>
  </si>
  <si>
    <t>22,23</t>
  </si>
  <si>
    <t>67,33</t>
  </si>
  <si>
    <t>101,25</t>
  </si>
  <si>
    <t>124,84</t>
  </si>
  <si>
    <t>38,53</t>
  </si>
  <si>
    <t>51,11</t>
  </si>
  <si>
    <t>24,08</t>
  </si>
  <si>
    <t>29,00</t>
  </si>
  <si>
    <t>38,33</t>
  </si>
  <si>
    <t>55,54</t>
  </si>
  <si>
    <t>70,77</t>
  </si>
  <si>
    <t>27,03</t>
  </si>
  <si>
    <t>59,96</t>
  </si>
  <si>
    <t>3.341,06</t>
  </si>
  <si>
    <t>81,88</t>
  </si>
  <si>
    <t>5.859,72</t>
  </si>
  <si>
    <t>7.995,81</t>
  </si>
  <si>
    <t>175,76</t>
  </si>
  <si>
    <t>7.584,98</t>
  </si>
  <si>
    <t>3.030,32</t>
  </si>
  <si>
    <t>274,00</t>
  </si>
  <si>
    <t>671,37</t>
  </si>
  <si>
    <t>1.081,33</t>
  </si>
  <si>
    <t>1.898,41</t>
  </si>
  <si>
    <t>2.823,48</t>
  </si>
  <si>
    <t>1.415,90</t>
  </si>
  <si>
    <t>1.847,28</t>
  </si>
  <si>
    <t>44,69</t>
  </si>
  <si>
    <t>58,21</t>
  </si>
  <si>
    <t>366,28</t>
  </si>
  <si>
    <t>902,63</t>
  </si>
  <si>
    <t>1.655,78</t>
  </si>
  <si>
    <t>2.827,55</t>
  </si>
  <si>
    <t>12,63</t>
  </si>
  <si>
    <t>113,53</t>
  </si>
  <si>
    <t>14,24</t>
  </si>
  <si>
    <t>18,84</t>
  </si>
  <si>
    <t>64,23</t>
  </si>
  <si>
    <t>129,25</t>
  </si>
  <si>
    <t>95,14</t>
  </si>
  <si>
    <t>49,71</t>
  </si>
  <si>
    <t>82,24</t>
  </si>
  <si>
    <t>114,60</t>
  </si>
  <si>
    <t>161,70</t>
  </si>
  <si>
    <t>187,49</t>
  </si>
  <si>
    <t>95,99</t>
  </si>
  <si>
    <t>170,70</t>
  </si>
  <si>
    <t>74,79</t>
  </si>
  <si>
    <t>216,92</t>
  </si>
  <si>
    <t>33,29</t>
  </si>
  <si>
    <t>89,59</t>
  </si>
  <si>
    <t>151,83</t>
  </si>
  <si>
    <t>231,13</t>
  </si>
  <si>
    <t>328,21</t>
  </si>
  <si>
    <t>39,90</t>
  </si>
  <si>
    <t>59,84</t>
  </si>
  <si>
    <t>8,71</t>
  </si>
  <si>
    <t>24,24</t>
  </si>
  <si>
    <t>48,25</t>
  </si>
  <si>
    <t>30,97</t>
  </si>
  <si>
    <t>4,72</t>
  </si>
  <si>
    <t>75,33</t>
  </si>
  <si>
    <t>108,34</t>
  </si>
  <si>
    <t>113,58</t>
  </si>
  <si>
    <t>20,53</t>
  </si>
  <si>
    <t>41,73</t>
  </si>
  <si>
    <t>1.548,18</t>
  </si>
  <si>
    <t>1.973,57</t>
  </si>
  <si>
    <t>1.996,12</t>
  </si>
  <si>
    <t>20,88</t>
  </si>
  <si>
    <t>28,68</t>
  </si>
  <si>
    <t>119,06</t>
  </si>
  <si>
    <t>76,42</t>
  </si>
  <si>
    <t>192,52</t>
  </si>
  <si>
    <t>327,64</t>
  </si>
  <si>
    <t>67,38</t>
  </si>
  <si>
    <t>132,76</t>
  </si>
  <si>
    <t>107,22</t>
  </si>
  <si>
    <t>194,03</t>
  </si>
  <si>
    <t>245,11</t>
  </si>
  <si>
    <t>97,84</t>
  </si>
  <si>
    <t>44,16</t>
  </si>
  <si>
    <t>25,58</t>
  </si>
  <si>
    <t>15,29</t>
  </si>
  <si>
    <t>14,78</t>
  </si>
  <si>
    <t>120,02</t>
  </si>
  <si>
    <t>168,49</t>
  </si>
  <si>
    <t>23,20</t>
  </si>
  <si>
    <t>28,13</t>
  </si>
  <si>
    <t>24,25</t>
  </si>
  <si>
    <t>4,21</t>
  </si>
  <si>
    <t>57,23</t>
  </si>
  <si>
    <t>22,89</t>
  </si>
  <si>
    <t>117,67</t>
  </si>
  <si>
    <t>297,12</t>
  </si>
  <si>
    <t>51,81</t>
  </si>
  <si>
    <t>104,56</t>
  </si>
  <si>
    <t>160,77</t>
  </si>
  <si>
    <t>62,46</t>
  </si>
  <si>
    <t>89,37</t>
  </si>
  <si>
    <t>36,72</t>
  </si>
  <si>
    <t>54,50</t>
  </si>
  <si>
    <t>130,97</t>
  </si>
  <si>
    <t>190,09</t>
  </si>
  <si>
    <t>280,28</t>
  </si>
  <si>
    <t>79.853,28</t>
  </si>
  <si>
    <t>99.456,21</t>
  </si>
  <si>
    <t>1.934.621,64</t>
  </si>
  <si>
    <t>5.093.790,50</t>
  </si>
  <si>
    <t>1.575.000,00</t>
  </si>
  <si>
    <t>812.459,49</t>
  </si>
  <si>
    <t>146,31</t>
  </si>
  <si>
    <t>169,97</t>
  </si>
  <si>
    <t>137,69</t>
  </si>
  <si>
    <t>51,65</t>
  </si>
  <si>
    <t>76,98</t>
  </si>
  <si>
    <t>33,14</t>
  </si>
  <si>
    <t>143,05</t>
  </si>
  <si>
    <t>38,26</t>
  </si>
  <si>
    <t>60,86</t>
  </si>
  <si>
    <t>164,74</t>
  </si>
  <si>
    <t>92,18</t>
  </si>
  <si>
    <t>32,49</t>
  </si>
  <si>
    <t>225,84</t>
  </si>
  <si>
    <t>397,46</t>
  </si>
  <si>
    <t>118,08</t>
  </si>
  <si>
    <t>105,66</t>
  </si>
  <si>
    <t>42,85</t>
  </si>
  <si>
    <t>70,58</t>
  </si>
  <si>
    <t>236,57</t>
  </si>
  <si>
    <t>165,43</t>
  </si>
  <si>
    <t>51,93</t>
  </si>
  <si>
    <t>326,76</t>
  </si>
  <si>
    <t>506,81</t>
  </si>
  <si>
    <t>62,86</t>
  </si>
  <si>
    <t>54,56</t>
  </si>
  <si>
    <t>36,37</t>
  </si>
  <si>
    <t>146,77</t>
  </si>
  <si>
    <t>91,59</t>
  </si>
  <si>
    <t>347,85</t>
  </si>
  <si>
    <t>36,36</t>
  </si>
  <si>
    <t>49,67</t>
  </si>
  <si>
    <t>VARA / PERFIL PARA CREMONA, EM FERRO CROMADO, COMPRIMENTO DE 120 CM</t>
  </si>
  <si>
    <t>17,21</t>
  </si>
  <si>
    <t>VARA / PERFIL PARA CREMONA, EM FERRO CROMADO, COMPRIMENTO DE 150 CM</t>
  </si>
  <si>
    <t>VARA/ PERFIL PARA CREMONA, EM LATAO CROMADO, COMPRIMENTO DE 120 CM</t>
  </si>
  <si>
    <t>33,85</t>
  </si>
  <si>
    <t>54,10</t>
  </si>
  <si>
    <t>56,89</t>
  </si>
  <si>
    <t>36,26</t>
  </si>
  <si>
    <t>23,27</t>
  </si>
  <si>
    <t>37,48</t>
  </si>
  <si>
    <t>222,98</t>
  </si>
  <si>
    <t>35.400,40</t>
  </si>
  <si>
    <t>VERNIZ POLIURETANO BRILHANTE PARA MADEIRA, SEM FILTRO SOLAR, USO INTERNO E EXTERNO</t>
  </si>
  <si>
    <t>20,27</t>
  </si>
  <si>
    <t>21,95</t>
  </si>
  <si>
    <t>23,72</t>
  </si>
  <si>
    <t>914,91</t>
  </si>
  <si>
    <t>994,47</t>
  </si>
  <si>
    <t>1.115,56</t>
  </si>
  <si>
    <t>2.153,01</t>
  </si>
  <si>
    <t>2.622,62</t>
  </si>
  <si>
    <t>3.159.269,79</t>
  </si>
  <si>
    <t>1.330.015,91</t>
  </si>
  <si>
    <t>1.339.653,80</t>
  </si>
  <si>
    <t>1.623.005,00</t>
  </si>
  <si>
    <t>1.437.959,22</t>
  </si>
  <si>
    <t>2.182,13</t>
  </si>
  <si>
    <t>497,80</t>
  </si>
  <si>
    <t>433,33</t>
  </si>
  <si>
    <t>1.126,66</t>
  </si>
  <si>
    <t>1.317,33</t>
  </si>
  <si>
    <t>388,26</t>
  </si>
  <si>
    <t>121,33</t>
  </si>
  <si>
    <t>172,44</t>
  </si>
  <si>
    <t>279,93</t>
  </si>
  <si>
    <t>138,66</t>
  </si>
  <si>
    <t>208,00</t>
  </si>
  <si>
    <t>259,99</t>
  </si>
  <si>
    <t>78,00</t>
  </si>
  <si>
    <t>103,99</t>
  </si>
  <si>
    <t>147,33</t>
  </si>
  <si>
    <t>214,93</t>
  </si>
  <si>
    <t>86,66</t>
  </si>
  <si>
    <t>268,66</t>
  </si>
  <si>
    <t>274,03</t>
  </si>
  <si>
    <t>211,08</t>
  </si>
  <si>
    <t>296,40</t>
  </si>
  <si>
    <t>345,37</t>
  </si>
  <si>
    <t>195,12</t>
  </si>
  <si>
    <t>263,61</t>
  </si>
  <si>
    <t>19,04</t>
  </si>
  <si>
    <t>30,04</t>
  </si>
  <si>
    <t>19,62</t>
  </si>
  <si>
    <t>1.766,11</t>
  </si>
  <si>
    <t>VIGOTA DE MADEIRA NAO APARELHADA *5 X 10* CM, MACARANDUBA, ANGELIM OU EQUIVALENTE DA REGIAO</t>
  </si>
  <si>
    <t>127,29</t>
  </si>
  <si>
    <t>TOTAL DE INSUMOS : 5340</t>
  </si>
  <si>
    <t>7,19</t>
  </si>
  <si>
    <t>10,18</t>
  </si>
  <si>
    <t>13,18</t>
  </si>
  <si>
    <t>19,76</t>
  </si>
  <si>
    <t>23,08</t>
  </si>
  <si>
    <t>32,71</t>
  </si>
  <si>
    <t>36,00</t>
  </si>
  <si>
    <t>42,93</t>
  </si>
  <si>
    <t>22,28</t>
  </si>
  <si>
    <t>26,73</t>
  </si>
  <si>
    <t>20,96</t>
  </si>
  <si>
    <t>43,89</t>
  </si>
  <si>
    <t>50,42</t>
  </si>
  <si>
    <t>72,84</t>
  </si>
  <si>
    <t>25,26</t>
  </si>
  <si>
    <t>30,70</t>
  </si>
  <si>
    <t>54,38</t>
  </si>
  <si>
    <t>60,03</t>
  </si>
  <si>
    <t>43,60</t>
  </si>
  <si>
    <t>64,69</t>
  </si>
  <si>
    <t>108,72</t>
  </si>
  <si>
    <t>174,00</t>
  </si>
  <si>
    <t>282,50</t>
  </si>
  <si>
    <t>37,90</t>
  </si>
  <si>
    <t>95,68</t>
  </si>
  <si>
    <t>131,51</t>
  </si>
  <si>
    <t>184,40</t>
  </si>
  <si>
    <t>221,02</t>
  </si>
  <si>
    <t>591,33</t>
  </si>
  <si>
    <t>66,07</t>
  </si>
  <si>
    <t>110,11</t>
  </si>
  <si>
    <t>216,46</t>
  </si>
  <si>
    <t>285,49</t>
  </si>
  <si>
    <t>39,29</t>
  </si>
  <si>
    <t>60,38</t>
  </si>
  <si>
    <t>97,06</t>
  </si>
  <si>
    <t>132,89</t>
  </si>
  <si>
    <t>185,78</t>
  </si>
  <si>
    <t>224,03</t>
  </si>
  <si>
    <t>593,19</t>
  </si>
  <si>
    <t>20,38</t>
  </si>
  <si>
    <t>36,02</t>
  </si>
  <si>
    <t>39,98</t>
  </si>
  <si>
    <t>5,47</t>
  </si>
  <si>
    <t>6,85</t>
  </si>
  <si>
    <t>11,64</t>
  </si>
  <si>
    <t>142,66</t>
  </si>
  <si>
    <t>835,63</t>
  </si>
  <si>
    <t>14,80</t>
  </si>
  <si>
    <t>1.113,97</t>
  </si>
  <si>
    <t>1.737,38</t>
  </si>
  <si>
    <t>25,24</t>
  </si>
  <si>
    <t>33,27</t>
  </si>
  <si>
    <t>120,59</t>
  </si>
  <si>
    <t>838,02</t>
  </si>
  <si>
    <t>1.116,80</t>
  </si>
  <si>
    <t>1.740,42</t>
  </si>
  <si>
    <t>28,28</t>
  </si>
  <si>
    <t>140,75</t>
  </si>
  <si>
    <t>5,35</t>
  </si>
  <si>
    <t>184,43</t>
  </si>
  <si>
    <t>232,61</t>
  </si>
  <si>
    <t>304,76</t>
  </si>
  <si>
    <t>344,25</t>
  </si>
  <si>
    <t>598,01</t>
  </si>
  <si>
    <t>145,47</t>
  </si>
  <si>
    <t>190,33</t>
  </si>
  <si>
    <t>239,89</t>
  </si>
  <si>
    <t>15,61</t>
  </si>
  <si>
    <t>313,29</t>
  </si>
  <si>
    <t>611,74</t>
  </si>
  <si>
    <t>29,47</t>
  </si>
  <si>
    <t>103,28</t>
  </si>
  <si>
    <t>133,20</t>
  </si>
  <si>
    <t>171,29</t>
  </si>
  <si>
    <t>229,38</t>
  </si>
  <si>
    <t>261,69</t>
  </si>
  <si>
    <t>317,81</t>
  </si>
  <si>
    <t>356,09</t>
  </si>
  <si>
    <t>109,26</t>
  </si>
  <si>
    <t>179,95</t>
  </si>
  <si>
    <t>239,45</t>
  </si>
  <si>
    <t>272,96</t>
  </si>
  <si>
    <t>330,32</t>
  </si>
  <si>
    <t>370,06</t>
  </si>
  <si>
    <t>31,11</t>
  </si>
  <si>
    <t>37,91</t>
  </si>
  <si>
    <t>45,22</t>
  </si>
  <si>
    <t>61,03</t>
  </si>
  <si>
    <t>80,65</t>
  </si>
  <si>
    <t>491,27</t>
  </si>
  <si>
    <t>100,92</t>
  </si>
  <si>
    <t>716,47</t>
  </si>
  <si>
    <t>135,85</t>
  </si>
  <si>
    <t>45,29</t>
  </si>
  <si>
    <t>53,88</t>
  </si>
  <si>
    <t>72,30</t>
  </si>
  <si>
    <t>82,58</t>
  </si>
  <si>
    <t>94,62</t>
  </si>
  <si>
    <t>507,75</t>
  </si>
  <si>
    <t>117,40</t>
  </si>
  <si>
    <t>736,67</t>
  </si>
  <si>
    <t>92,16</t>
  </si>
  <si>
    <t>96,77</t>
  </si>
  <si>
    <t>53,75</t>
  </si>
  <si>
    <t>94,59</t>
  </si>
  <si>
    <t>58,36</t>
  </si>
  <si>
    <t>76,04</t>
  </si>
  <si>
    <t>101,86</t>
  </si>
  <si>
    <t>ASSENTAMENTO DE TAMPAO DE FERRO FUNDIDO 900 MM</t>
  </si>
  <si>
    <t>110,76</t>
  </si>
  <si>
    <t>ASSENTAMENTO DE TAMPAO DE FERRO FUNDIDO 600 MM</t>
  </si>
  <si>
    <t>GRELHA DE FERRO FUNDIDO PARA CANALETA LARG = 30CM, FORNECIMENTO E ASSENTAMENTO</t>
  </si>
  <si>
    <t>196,73</t>
  </si>
  <si>
    <t>GRELHA DE FERRO FUNDIDO PARA CANALETA LARG = 20CM, FORNECIMENTO E ASSENTAMENTO</t>
  </si>
  <si>
    <t>138,62</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</si>
  <si>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</si>
  <si>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</si>
  <si>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383,27</t>
  </si>
  <si>
    <t>ASSENTAMENTO DE PECAS, CONEXOES, APARELHOS E ACESSORIOS DE FERRO FUNDIDO DUCTIL, JUNTA ELASTICA, MECANICA OU FLANGEADA, COM DIAMETROS DE 50 A 300 MM.</t>
  </si>
  <si>
    <t>1,26</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</si>
  <si>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</si>
  <si>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</si>
  <si>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</si>
  <si>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78,32</t>
  </si>
  <si>
    <t>CURVA PARA REDE COLETOR ESGOTO, EB 644, 90GR, DN=200MM, COM JUNTA ELASTICA</t>
  </si>
  <si>
    <t>348,82</t>
  </si>
  <si>
    <t>CURVA PVC PARA REDE COLETOR ESGOTO, EB-644, 45 GR, 200 MM, COM JUNTA ELASTICA.</t>
  </si>
  <si>
    <t>288,77</t>
  </si>
  <si>
    <t>FECHAMENTO DE CONSTRUÇÃO TEMPORÁRIA EM CHAPA DE MADEIRA COMPENSADA E=10MM, COM REAPROVEITAMENTO DE 2X.</t>
  </si>
  <si>
    <t>763,45</t>
  </si>
  <si>
    <t>655,57</t>
  </si>
  <si>
    <t>488,19</t>
  </si>
  <si>
    <t>594,58</t>
  </si>
  <si>
    <t>336,62</t>
  </si>
  <si>
    <t>358,76</t>
  </si>
  <si>
    <t>585,91</t>
  </si>
  <si>
    <t>678,73</t>
  </si>
  <si>
    <t>3.308,79</t>
  </si>
  <si>
    <t>4.963,10</t>
  </si>
  <si>
    <t>158,75</t>
  </si>
  <si>
    <t>268,58</t>
  </si>
  <si>
    <t>498,27</t>
  </si>
  <si>
    <t>687,43</t>
  </si>
  <si>
    <t>66,85</t>
  </si>
  <si>
    <t>69,07</t>
  </si>
  <si>
    <t>56,61</t>
  </si>
  <si>
    <t>58,19</t>
  </si>
  <si>
    <t>80,62</t>
  </si>
  <si>
    <t>85,13</t>
  </si>
  <si>
    <t>85,54</t>
  </si>
  <si>
    <t>88,77</t>
  </si>
  <si>
    <t>73,41</t>
  </si>
  <si>
    <t>75,36</t>
  </si>
  <si>
    <t>103,05</t>
  </si>
  <si>
    <t>87,06</t>
  </si>
  <si>
    <t>114,15</t>
  </si>
  <si>
    <t>53,81</t>
  </si>
  <si>
    <t>59,24</t>
  </si>
  <si>
    <t>2.793,50</t>
  </si>
  <si>
    <t>4.083,52</t>
  </si>
  <si>
    <t>74209/1</t>
  </si>
  <si>
    <t>PLACA DE OBRA EM CHAPA DE ACO GALVANIZADO</t>
  </si>
  <si>
    <t>373,89</t>
  </si>
  <si>
    <t>115,17</t>
  </si>
  <si>
    <t>78,65</t>
  </si>
  <si>
    <t>88,76</t>
  </si>
  <si>
    <t>14,17</t>
  </si>
  <si>
    <t>120,25</t>
  </si>
  <si>
    <t>158,02</t>
  </si>
  <si>
    <t>116,86</t>
  </si>
  <si>
    <t>256,88</t>
  </si>
  <si>
    <t>150,33</t>
  </si>
  <si>
    <t>152,21</t>
  </si>
  <si>
    <t>144,22</t>
  </si>
  <si>
    <t>380,61</t>
  </si>
  <si>
    <t>86,53</t>
  </si>
  <si>
    <t>78,37</t>
  </si>
  <si>
    <t>71,80</t>
  </si>
  <si>
    <t>77,88</t>
  </si>
  <si>
    <t>115,13</t>
  </si>
  <si>
    <t>182,14</t>
  </si>
  <si>
    <t>22,65</t>
  </si>
  <si>
    <t>152,97</t>
  </si>
  <si>
    <t>135,58</t>
  </si>
  <si>
    <t>117,22</t>
  </si>
  <si>
    <t>129,66</t>
  </si>
  <si>
    <t>150,59</t>
  </si>
  <si>
    <t>114,37</t>
  </si>
  <si>
    <t>152,47</t>
  </si>
  <si>
    <t>105,14</t>
  </si>
  <si>
    <t>127,87</t>
  </si>
  <si>
    <t>117,26</t>
  </si>
  <si>
    <t>97,83</t>
  </si>
  <si>
    <t>6,95</t>
  </si>
  <si>
    <t>186,46</t>
  </si>
  <si>
    <t>72,90</t>
  </si>
  <si>
    <t>3,54</t>
  </si>
  <si>
    <t>138,55</t>
  </si>
  <si>
    <t>141,06</t>
  </si>
  <si>
    <t>109,63</t>
  </si>
  <si>
    <t>394,93</t>
  </si>
  <si>
    <t>936,00</t>
  </si>
  <si>
    <t>810,49</t>
  </si>
  <si>
    <t>221,36</t>
  </si>
  <si>
    <t>108,12</t>
  </si>
  <si>
    <t>123,96</t>
  </si>
  <si>
    <t>194,71</t>
  </si>
  <si>
    <t>216,17</t>
  </si>
  <si>
    <t>77,45</t>
  </si>
  <si>
    <t>18,39</t>
  </si>
  <si>
    <t>352,76</t>
  </si>
  <si>
    <t>215,12</t>
  </si>
  <si>
    <t>98,91</t>
  </si>
  <si>
    <t>76,91</t>
  </si>
  <si>
    <t>48,28</t>
  </si>
  <si>
    <t>124,85</t>
  </si>
  <si>
    <t>112,23</t>
  </si>
  <si>
    <t>64,29</t>
  </si>
  <si>
    <t>144,37</t>
  </si>
  <si>
    <t>17,91</t>
  </si>
  <si>
    <t>19,86</t>
  </si>
  <si>
    <t>134,31</t>
  </si>
  <si>
    <t>287,47</t>
  </si>
  <si>
    <t>15,59</t>
  </si>
  <si>
    <t>187,62</t>
  </si>
  <si>
    <t>59,37</t>
  </si>
  <si>
    <t>252,53</t>
  </si>
  <si>
    <t>26,66</t>
  </si>
  <si>
    <t>17,32</t>
  </si>
  <si>
    <t>520,95</t>
  </si>
  <si>
    <t>289,18</t>
  </si>
  <si>
    <t>150,67</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</si>
  <si>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</si>
  <si>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59,78</t>
  </si>
  <si>
    <t>115,66</t>
  </si>
  <si>
    <t>2.181,96</t>
  </si>
  <si>
    <t>102,45</t>
  </si>
  <si>
    <t>188,51</t>
  </si>
  <si>
    <t>138,37</t>
  </si>
  <si>
    <t>98,92</t>
  </si>
  <si>
    <t>79,20</t>
  </si>
  <si>
    <t>5,27</t>
  </si>
  <si>
    <t>128,63</t>
  </si>
  <si>
    <t>88,19</t>
  </si>
  <si>
    <t>141,88</t>
  </si>
  <si>
    <t>196,23</t>
  </si>
  <si>
    <t>154,53</t>
  </si>
  <si>
    <t>154,29</t>
  </si>
  <si>
    <t>113,59</t>
  </si>
  <si>
    <t>159,64</t>
  </si>
  <si>
    <t>113,83</t>
  </si>
  <si>
    <t>83,56</t>
  </si>
  <si>
    <t>57,61</t>
  </si>
  <si>
    <t>130,94</t>
  </si>
  <si>
    <t>117,50</t>
  </si>
  <si>
    <t>370,38</t>
  </si>
  <si>
    <t>782,82</t>
  </si>
  <si>
    <t>42,82</t>
  </si>
  <si>
    <t>32,01</t>
  </si>
  <si>
    <t>31,03</t>
  </si>
  <si>
    <t>108,98</t>
  </si>
  <si>
    <t>40,86</t>
  </si>
  <si>
    <t>41,04</t>
  </si>
  <si>
    <t>103,45</t>
  </si>
  <si>
    <t>5,28</t>
  </si>
  <si>
    <t>35,02</t>
  </si>
  <si>
    <t>31,46</t>
  </si>
  <si>
    <t>37,44</t>
  </si>
  <si>
    <t>23,38</t>
  </si>
  <si>
    <t>17,41</t>
  </si>
  <si>
    <t>28,46</t>
  </si>
  <si>
    <t>44,04</t>
  </si>
  <si>
    <t>46,69</t>
  </si>
  <si>
    <t>40,89</t>
  </si>
  <si>
    <t>3,27</t>
  </si>
  <si>
    <t>37,80</t>
  </si>
  <si>
    <t>28,33</t>
  </si>
  <si>
    <t>41,61</t>
  </si>
  <si>
    <t>35,74</t>
  </si>
  <si>
    <t>47,17</t>
  </si>
  <si>
    <t>120,86</t>
  </si>
  <si>
    <t>261,03</t>
  </si>
  <si>
    <t>228,90</t>
  </si>
  <si>
    <t>78,74</t>
  </si>
  <si>
    <t>46,10</t>
  </si>
  <si>
    <t>38,65</t>
  </si>
  <si>
    <t>39,94</t>
  </si>
  <si>
    <t>136,76</t>
  </si>
  <si>
    <t>81,78</t>
  </si>
  <si>
    <t>9,03</t>
  </si>
  <si>
    <t>25,93</t>
  </si>
  <si>
    <t>27,52</t>
  </si>
  <si>
    <t>44,97</t>
  </si>
  <si>
    <t>4,56</t>
  </si>
  <si>
    <t>32,08</t>
  </si>
  <si>
    <t>37,61</t>
  </si>
  <si>
    <t>205,14</t>
  </si>
  <si>
    <t>31,73</t>
  </si>
  <si>
    <t>40,13</t>
  </si>
  <si>
    <t>77,10</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</si>
  <si>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</si>
  <si>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146,29</t>
  </si>
  <si>
    <t>76,07</t>
  </si>
  <si>
    <t>110,28</t>
  </si>
  <si>
    <t>43,73</t>
  </si>
  <si>
    <t>39,72</t>
  </si>
  <si>
    <t>39,35</t>
  </si>
  <si>
    <t>47,36</t>
  </si>
  <si>
    <t>26,31</t>
  </si>
  <si>
    <t>23,45</t>
  </si>
  <si>
    <t>30,24</t>
  </si>
  <si>
    <t>39,26</t>
  </si>
  <si>
    <t>30,50</t>
  </si>
  <si>
    <t>53,71</t>
  </si>
  <si>
    <t>42,57</t>
  </si>
  <si>
    <t>105,57</t>
  </si>
  <si>
    <t>254,69</t>
  </si>
  <si>
    <t>20,01</t>
  </si>
  <si>
    <t>43,40</t>
  </si>
  <si>
    <t>17,05</t>
  </si>
  <si>
    <t>33,20</t>
  </si>
  <si>
    <t>14,04</t>
  </si>
  <si>
    <t>104,35</t>
  </si>
  <si>
    <t>80,68</t>
  </si>
  <si>
    <t>71,57</t>
  </si>
  <si>
    <t>63,15</t>
  </si>
  <si>
    <t>30,87</t>
  </si>
  <si>
    <t>27,88</t>
  </si>
  <si>
    <t>27,29</t>
  </si>
  <si>
    <t>106,51</t>
  </si>
  <si>
    <t>22,69</t>
  </si>
  <si>
    <t>47,39</t>
  </si>
  <si>
    <t>143,93</t>
  </si>
  <si>
    <t>3,33</t>
  </si>
  <si>
    <t>30,08</t>
  </si>
  <si>
    <t>60,12</t>
  </si>
  <si>
    <t>115,78</t>
  </si>
  <si>
    <t>38,48</t>
  </si>
  <si>
    <t>68,22</t>
  </si>
  <si>
    <t>39,78</t>
  </si>
  <si>
    <t>131,12</t>
  </si>
  <si>
    <t>42,07</t>
  </si>
  <si>
    <t>76,81</t>
  </si>
  <si>
    <t>129,60</t>
  </si>
  <si>
    <t>56,37</t>
  </si>
  <si>
    <t>25,66</t>
  </si>
  <si>
    <t>35,58</t>
  </si>
  <si>
    <t>17,68</t>
  </si>
  <si>
    <t>119,97</t>
  </si>
  <si>
    <t>33,81</t>
  </si>
  <si>
    <t>27,62</t>
  </si>
  <si>
    <t>52,63</t>
  </si>
  <si>
    <t>25,76</t>
  </si>
  <si>
    <t>3,49</t>
  </si>
  <si>
    <t>60,57</t>
  </si>
  <si>
    <t>22,39</t>
  </si>
  <si>
    <t>73,34</t>
  </si>
  <si>
    <t>22,25</t>
  </si>
  <si>
    <t>5,00</t>
  </si>
  <si>
    <t>134,11</t>
  </si>
  <si>
    <t>15,18</t>
  </si>
  <si>
    <t>62,54</t>
  </si>
  <si>
    <t>90,55</t>
  </si>
  <si>
    <t>161,52</t>
  </si>
  <si>
    <t>112,55</t>
  </si>
  <si>
    <t>211,54</t>
  </si>
  <si>
    <t>33,52</t>
  </si>
  <si>
    <t>377,32</t>
  </si>
  <si>
    <t>297,65</t>
  </si>
  <si>
    <t>64,92</t>
  </si>
  <si>
    <t>183,81</t>
  </si>
  <si>
    <t>327,87</t>
  </si>
  <si>
    <t>253,72</t>
  </si>
  <si>
    <t>53,20</t>
  </si>
  <si>
    <t>85,52</t>
  </si>
  <si>
    <t>57,10</t>
  </si>
  <si>
    <t>4,75</t>
  </si>
  <si>
    <t>19,54</t>
  </si>
  <si>
    <t>37,30</t>
  </si>
  <si>
    <t>118,76</t>
  </si>
  <si>
    <t>39,21</t>
  </si>
  <si>
    <t>137,02</t>
  </si>
  <si>
    <t>3,69</t>
  </si>
  <si>
    <t>10,07</t>
  </si>
  <si>
    <t>108,20</t>
  </si>
  <si>
    <t>135,40</t>
  </si>
  <si>
    <t>80,60</t>
  </si>
  <si>
    <t>57,20</t>
  </si>
  <si>
    <t>20,89</t>
  </si>
  <si>
    <t>22,85</t>
  </si>
  <si>
    <t>35,30</t>
  </si>
  <si>
    <t>105,90</t>
  </si>
  <si>
    <t>10,81</t>
  </si>
  <si>
    <t>95,91</t>
  </si>
  <si>
    <t>8,41</t>
  </si>
  <si>
    <t>13,83</t>
  </si>
  <si>
    <t>2,55</t>
  </si>
  <si>
    <t>95,51</t>
  </si>
  <si>
    <t>0,92</t>
  </si>
  <si>
    <t>144,55</t>
  </si>
  <si>
    <t>90,15</t>
  </si>
  <si>
    <t>21,14</t>
  </si>
  <si>
    <t>39,63</t>
  </si>
  <si>
    <t>202,87</t>
  </si>
  <si>
    <t>25,94</t>
  </si>
  <si>
    <t>0,00</t>
  </si>
  <si>
    <t>185,98</t>
  </si>
  <si>
    <t>6,24</t>
  </si>
  <si>
    <t>168,25</t>
  </si>
  <si>
    <t>210,55</t>
  </si>
  <si>
    <t>24,17</t>
  </si>
  <si>
    <t>26,44</t>
  </si>
  <si>
    <t>81,69</t>
  </si>
  <si>
    <t>130,39</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</si>
  <si>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</si>
  <si>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</si>
  <si>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</si>
  <si>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5,49</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</si>
  <si>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</si>
  <si>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45,17</t>
  </si>
  <si>
    <t>107,96</t>
  </si>
  <si>
    <t>63,00</t>
  </si>
  <si>
    <t>101,27</t>
  </si>
  <si>
    <t>1.934,40</t>
  </si>
  <si>
    <t>19,99</t>
  </si>
  <si>
    <t>11,40</t>
  </si>
  <si>
    <t>99,17</t>
  </si>
  <si>
    <t>20,23</t>
  </si>
  <si>
    <t>3,64</t>
  </si>
  <si>
    <t>37,94</t>
  </si>
  <si>
    <t>21,72</t>
  </si>
  <si>
    <t>27,39</t>
  </si>
  <si>
    <t>29,96</t>
  </si>
  <si>
    <t>23,01</t>
  </si>
  <si>
    <t>28,79</t>
  </si>
  <si>
    <t>32,68</t>
  </si>
  <si>
    <t>183,92</t>
  </si>
  <si>
    <t>16,12</t>
  </si>
  <si>
    <t>44,15</t>
  </si>
  <si>
    <t>25,51</t>
  </si>
  <si>
    <t>77,38</t>
  </si>
  <si>
    <t>124,39</t>
  </si>
  <si>
    <t>140,42</t>
  </si>
  <si>
    <t>203,75</t>
  </si>
  <si>
    <t>36,67</t>
  </si>
  <si>
    <t>327,53</t>
  </si>
  <si>
    <t>200,60</t>
  </si>
  <si>
    <t>236,65</t>
  </si>
  <si>
    <t>278,93</t>
  </si>
  <si>
    <t>319,92</t>
  </si>
  <si>
    <t>385,91</t>
  </si>
  <si>
    <t>39,83</t>
  </si>
  <si>
    <t>49,34</t>
  </si>
  <si>
    <t>520,39</t>
  </si>
  <si>
    <t>641,18</t>
  </si>
  <si>
    <t>668,83</t>
  </si>
  <si>
    <t>744,08</t>
  </si>
  <si>
    <t>952,62</t>
  </si>
  <si>
    <t>1.194,06</t>
  </si>
  <si>
    <t>1.230,50</t>
  </si>
  <si>
    <t>1.338,26</t>
  </si>
  <si>
    <t>1.553,98</t>
  </si>
  <si>
    <t>1.595,37</t>
  </si>
  <si>
    <t>515,07</t>
  </si>
  <si>
    <t>632,39</t>
  </si>
  <si>
    <t>660,04</t>
  </si>
  <si>
    <t>738,75</t>
  </si>
  <si>
    <t>943,25</t>
  </si>
  <si>
    <t>1.179,76</t>
  </si>
  <si>
    <t>1.216,84</t>
  </si>
  <si>
    <t>1.315,81</t>
  </si>
  <si>
    <t>1.526,67</t>
  </si>
  <si>
    <t>1.562,16</t>
  </si>
  <si>
    <t>19,48</t>
  </si>
  <si>
    <t>17,04</t>
  </si>
  <si>
    <t>30,39</t>
  </si>
  <si>
    <t>27,36</t>
  </si>
  <si>
    <t>29,16</t>
  </si>
  <si>
    <t>38,07</t>
  </si>
  <si>
    <t>40,45</t>
  </si>
  <si>
    <t>57,50</t>
  </si>
  <si>
    <t>32,64</t>
  </si>
  <si>
    <t>71,74</t>
  </si>
  <si>
    <t>165,46</t>
  </si>
  <si>
    <t>27,05</t>
  </si>
  <si>
    <t>37,64</t>
  </si>
  <si>
    <t>22,36</t>
  </si>
  <si>
    <t>32,95</t>
  </si>
  <si>
    <t>41,43</t>
  </si>
  <si>
    <t>93,58</t>
  </si>
  <si>
    <t>39,84</t>
  </si>
  <si>
    <t>35,65</t>
  </si>
  <si>
    <t>14,59</t>
  </si>
  <si>
    <t>21,83</t>
  </si>
  <si>
    <t>53,06</t>
  </si>
  <si>
    <t>102,37</t>
  </si>
  <si>
    <t>49,48</t>
  </si>
  <si>
    <t>73970/1</t>
  </si>
  <si>
    <t>ESTRUTURA METALICA EM ACO ESTRUTURAL PERFIL I 12 X 5 1/4</t>
  </si>
  <si>
    <t>10,64</t>
  </si>
  <si>
    <t>73970/2</t>
  </si>
  <si>
    <t>ESTRUTURA METALICA EM ACO ESTRUTURAL PERFIL I 6 X 3 3/8</t>
  </si>
  <si>
    <t>118,25</t>
  </si>
  <si>
    <t>142,37</t>
  </si>
  <si>
    <t>166,33</t>
  </si>
  <si>
    <t>204,87</t>
  </si>
  <si>
    <t>77,29</t>
  </si>
  <si>
    <t>43,02</t>
  </si>
  <si>
    <t>82,06</t>
  </si>
  <si>
    <t>49,16</t>
  </si>
  <si>
    <t>78,54</t>
  </si>
  <si>
    <t>39,41</t>
  </si>
  <si>
    <t>21,54</t>
  </si>
  <si>
    <t>83,59</t>
  </si>
  <si>
    <t>30,15</t>
  </si>
  <si>
    <t>426,63</t>
  </si>
  <si>
    <t>499,31</t>
  </si>
  <si>
    <t>572,00</t>
  </si>
  <si>
    <t>718,98</t>
  </si>
  <si>
    <t>791,67</t>
  </si>
  <si>
    <t>888,31</t>
  </si>
  <si>
    <t>1.029,58</t>
  </si>
  <si>
    <t>1.143,92</t>
  </si>
  <si>
    <t>1.216,61</t>
  </si>
  <si>
    <t>1.307,71</t>
  </si>
  <si>
    <t>480,90</t>
  </si>
  <si>
    <t>553,59</t>
  </si>
  <si>
    <t>682,16</t>
  </si>
  <si>
    <t>754,85</t>
  </si>
  <si>
    <t>851,49</t>
  </si>
  <si>
    <t>955,94</t>
  </si>
  <si>
    <t>1.088,69</t>
  </si>
  <si>
    <t>1.161,38</t>
  </si>
  <si>
    <t>1.234,07</t>
  </si>
  <si>
    <t>532,71</t>
  </si>
  <si>
    <t>743,81</t>
  </si>
  <si>
    <t>772,14</t>
  </si>
  <si>
    <t>852,77</t>
  </si>
  <si>
    <t>1.075,67</t>
  </si>
  <si>
    <t>1.463,72</t>
  </si>
  <si>
    <t>1.506,01</t>
  </si>
  <si>
    <t>1.632,44</t>
  </si>
  <si>
    <t>1.879,38</t>
  </si>
  <si>
    <t>1.977,86</t>
  </si>
  <si>
    <t>522,06</t>
  </si>
  <si>
    <t>730,15</t>
  </si>
  <si>
    <t>758,48</t>
  </si>
  <si>
    <t>879,29</t>
  </si>
  <si>
    <t>1.038,82</t>
  </si>
  <si>
    <t>1.404,83</t>
  </si>
  <si>
    <t>1.439,53</t>
  </si>
  <si>
    <t>1.542,66</t>
  </si>
  <si>
    <t>1.749,52</t>
  </si>
  <si>
    <t>1.713,99</t>
  </si>
  <si>
    <t>619,00</t>
  </si>
  <si>
    <t>73882/1</t>
  </si>
  <si>
    <t>CALHA EM CONCRETO SIMPLES, EM MEIA CANA, DIAMETRO 200 MM</t>
  </si>
  <si>
    <t>73882/5</t>
  </si>
  <si>
    <t>CALHA EM CONCRETO SIMPLES, EM MEIA CANA DE CONCRETO, DIAMETRO 600 MM</t>
  </si>
  <si>
    <t>71,99</t>
  </si>
  <si>
    <t>27,54</t>
  </si>
  <si>
    <t>73816/2</t>
  </si>
  <si>
    <t>EXECUCAO DE DRENO VERTICAL COM PEDRISCO, DIAMETRO 200MM</t>
  </si>
  <si>
    <t>22,87</t>
  </si>
  <si>
    <t>93,74</t>
  </si>
  <si>
    <t>120,84</t>
  </si>
  <si>
    <t>74,49</t>
  </si>
  <si>
    <t>69,57</t>
  </si>
  <si>
    <t>47,65</t>
  </si>
  <si>
    <t>63,18</t>
  </si>
  <si>
    <t>39,34</t>
  </si>
  <si>
    <t>148,14</t>
  </si>
  <si>
    <t>103,50</t>
  </si>
  <si>
    <t>108,06</t>
  </si>
  <si>
    <t>63,09</t>
  </si>
  <si>
    <t>FORNECIMENTO E INSTALACAO DE MANTA BIDIM RT - 14</t>
  </si>
  <si>
    <t>FORNECIMENTO/INSTALACAO MANTA BIDIM RT-16</t>
  </si>
  <si>
    <t>CAMADA VERTICAL DRENANTE C/ PEDRA BRITADA NUMS 1 E 2</t>
  </si>
  <si>
    <t>124,05</t>
  </si>
  <si>
    <t>FORNECIMENTO/INSTALACAO DE MANTA BIDIM RT-31</t>
  </si>
  <si>
    <t>18,10</t>
  </si>
  <si>
    <t>FORNECIMENTO/INSTALACAO DE MANTA BIDIM RT-10</t>
  </si>
  <si>
    <t>6,30</t>
  </si>
  <si>
    <t>FORNECIMENTO E LANCAMENTO DE PEDRA DE MAO</t>
  </si>
  <si>
    <t>178,52</t>
  </si>
  <si>
    <t>ENROCAMENTO COM PEDRA ARGAMASSADA TRAÇO 1:4 COM PEDRA DE MÃO</t>
  </si>
  <si>
    <t>371,69</t>
  </si>
  <si>
    <t>ENROCAMENTO MANUAL, SEM ARRUMACAO DO MATERIAL</t>
  </si>
  <si>
    <t>176,41</t>
  </si>
  <si>
    <t>ENROCAMENTO MANUAL, COM ARRUMACAO DO MATERIAL</t>
  </si>
  <si>
    <t>224,77</t>
  </si>
  <si>
    <t>73890/1</t>
  </si>
  <si>
    <t>ENSECADEIRA DE MADEIRA COM PAREDE SIMPLES</t>
  </si>
  <si>
    <t>102,35</t>
  </si>
  <si>
    <t>73890/2</t>
  </si>
  <si>
    <t>ENSECADEIRA DE MADEIRA COM PAREDE DUPLA</t>
  </si>
  <si>
    <t>257,28</t>
  </si>
  <si>
    <t>496,12</t>
  </si>
  <si>
    <t>490,49</t>
  </si>
  <si>
    <t>614,13</t>
  </si>
  <si>
    <t>576,22</t>
  </si>
  <si>
    <t>681,34</t>
  </si>
  <si>
    <t>625,29</t>
  </si>
  <si>
    <t>714,22</t>
  </si>
  <si>
    <t>1.230,31</t>
  </si>
  <si>
    <t>1.530,72</t>
  </si>
  <si>
    <t>1.830,14</t>
  </si>
  <si>
    <t>457,38</t>
  </si>
  <si>
    <t>419,02</t>
  </si>
  <si>
    <t>179,87</t>
  </si>
  <si>
    <t>204,15</t>
  </si>
  <si>
    <t>233,63</t>
  </si>
  <si>
    <t>584,98</t>
  </si>
  <si>
    <t>104,40</t>
  </si>
  <si>
    <t>113,23</t>
  </si>
  <si>
    <t>86,27</t>
  </si>
  <si>
    <t>96,07</t>
  </si>
  <si>
    <t>115,72</t>
  </si>
  <si>
    <t>125,54</t>
  </si>
  <si>
    <t>85,32</t>
  </si>
  <si>
    <t>100,18</t>
  </si>
  <si>
    <t>89,43</t>
  </si>
  <si>
    <t>104,14</t>
  </si>
  <si>
    <t>95,88</t>
  </si>
  <si>
    <t>111,59</t>
  </si>
  <si>
    <t>103,09</t>
  </si>
  <si>
    <t>118,63</t>
  </si>
  <si>
    <t>83,77</t>
  </si>
  <si>
    <t>92,80</t>
  </si>
  <si>
    <t>121,54</t>
  </si>
  <si>
    <t>91,90</t>
  </si>
  <si>
    <t>122,03</t>
  </si>
  <si>
    <t>132,43</t>
  </si>
  <si>
    <t>104,60</t>
  </si>
  <si>
    <t>106,69</t>
  </si>
  <si>
    <t>99,92</t>
  </si>
  <si>
    <t>116,00</t>
  </si>
  <si>
    <t>105,75</t>
  </si>
  <si>
    <t>121,77</t>
  </si>
  <si>
    <t>143,77</t>
  </si>
  <si>
    <t>133,81</t>
  </si>
  <si>
    <t>127,80</t>
  </si>
  <si>
    <t>123,53</t>
  </si>
  <si>
    <t>120,18</t>
  </si>
  <si>
    <t>141,66</t>
  </si>
  <si>
    <t>135,38</t>
  </si>
  <si>
    <t>130,95</t>
  </si>
  <si>
    <t>127,45</t>
  </si>
  <si>
    <t>134,96</t>
  </si>
  <si>
    <t>124,97</t>
  </si>
  <si>
    <t>119,00</t>
  </si>
  <si>
    <t>113,40</t>
  </si>
  <si>
    <t>111,41</t>
  </si>
  <si>
    <t>143,38</t>
  </si>
  <si>
    <t>132,84</t>
  </si>
  <si>
    <t>122,18</t>
  </si>
  <si>
    <t>115,47</t>
  </si>
  <si>
    <t>21,10</t>
  </si>
  <si>
    <t>535,19</t>
  </si>
  <si>
    <t>341,13</t>
  </si>
  <si>
    <t>429,77</t>
  </si>
  <si>
    <t>284,23</t>
  </si>
  <si>
    <t>6,32</t>
  </si>
  <si>
    <t>487,63</t>
  </si>
  <si>
    <t>281,28</t>
  </si>
  <si>
    <t>511,24</t>
  </si>
  <si>
    <t>839,89</t>
  </si>
  <si>
    <t>1.261,25</t>
  </si>
  <si>
    <t>1.781,69</t>
  </si>
  <si>
    <t>2.406,32</t>
  </si>
  <si>
    <t>723,17</t>
  </si>
  <si>
    <t>1.194,86</t>
  </si>
  <si>
    <t>1.797,09</t>
  </si>
  <si>
    <t>2.242,64</t>
  </si>
  <si>
    <t>3.421,18</t>
  </si>
  <si>
    <t>934,71</t>
  </si>
  <si>
    <t>1.549,38</t>
  </si>
  <si>
    <t>2.332,57</t>
  </si>
  <si>
    <t>3.292,25</t>
  </si>
  <si>
    <t>4.436,11</t>
  </si>
  <si>
    <t>1.345,19</t>
  </si>
  <si>
    <t>712,06</t>
  </si>
  <si>
    <t>280,55</t>
  </si>
  <si>
    <t>807,03</t>
  </si>
  <si>
    <t>1.175,39</t>
  </si>
  <si>
    <t>1.501,81</t>
  </si>
  <si>
    <t>899,79</t>
  </si>
  <si>
    <t>369,41</t>
  </si>
  <si>
    <t>1.088,93</t>
  </si>
  <si>
    <t>412,94</t>
  </si>
  <si>
    <t>2.175,88</t>
  </si>
  <si>
    <t>1.278,09</t>
  </si>
  <si>
    <t>641,20</t>
  </si>
  <si>
    <t>2.765,22</t>
  </si>
  <si>
    <t>1.561,83</t>
  </si>
  <si>
    <t>1.904,52</t>
  </si>
  <si>
    <t>972,94</t>
  </si>
  <si>
    <t>2.407,29</t>
  </si>
  <si>
    <t>1.165,34</t>
  </si>
  <si>
    <t>1.357,74</t>
  </si>
  <si>
    <t>1.550,14</t>
  </si>
  <si>
    <t>3.935,78</t>
  </si>
  <si>
    <t>1.742,55</t>
  </si>
  <si>
    <t>1.934,97</t>
  </si>
  <si>
    <t>4.946,41</t>
  </si>
  <si>
    <t>2.127,36</t>
  </si>
  <si>
    <t>2.984,07</t>
  </si>
  <si>
    <t>3.633,02</t>
  </si>
  <si>
    <t>4.266,05</t>
  </si>
  <si>
    <t>4.898,99</t>
  </si>
  <si>
    <t>5.532,06</t>
  </si>
  <si>
    <t>6.165,08</t>
  </si>
  <si>
    <t>2.346,31</t>
  </si>
  <si>
    <t>4.400,13</t>
  </si>
  <si>
    <t>1.769,09</t>
  </si>
  <si>
    <t>5.154,44</t>
  </si>
  <si>
    <t>1.961,51</t>
  </si>
  <si>
    <t>5.945,00</t>
  </si>
  <si>
    <t>2.153,89</t>
  </si>
  <si>
    <t>6.703,80</t>
  </si>
  <si>
    <t>7.462,54</t>
  </si>
  <si>
    <t>2.544,18</t>
  </si>
  <si>
    <t>6.096,40</t>
  </si>
  <si>
    <t>2.159,44</t>
  </si>
  <si>
    <t>7.011,54</t>
  </si>
  <si>
    <t>2.351,85</t>
  </si>
  <si>
    <t>7.926,65</t>
  </si>
  <si>
    <t>8.841,82</t>
  </si>
  <si>
    <t>2.742,13</t>
  </si>
  <si>
    <t>8.112,05</t>
  </si>
  <si>
    <t>2.549,72</t>
  </si>
  <si>
    <t>9.166,89</t>
  </si>
  <si>
    <t>10.221,81</t>
  </si>
  <si>
    <t>2.940,07</t>
  </si>
  <si>
    <t>10.415,39</t>
  </si>
  <si>
    <t>11.611,20</t>
  </si>
  <si>
    <t>3.138,00</t>
  </si>
  <si>
    <t>13.010,13</t>
  </si>
  <si>
    <t>3.281,72</t>
  </si>
  <si>
    <t>200,44</t>
  </si>
  <si>
    <t>708,03</t>
  </si>
  <si>
    <t>1.841,70</t>
  </si>
  <si>
    <t>4.441,03</t>
  </si>
  <si>
    <t>2.910,05</t>
  </si>
  <si>
    <t>3.412,80</t>
  </si>
  <si>
    <t>305,22</t>
  </si>
  <si>
    <t>905,74</t>
  </si>
  <si>
    <t>1.090,44</t>
  </si>
  <si>
    <t>1.275,15</t>
  </si>
  <si>
    <t>1.375,37</t>
  </si>
  <si>
    <t>1.475,59</t>
  </si>
  <si>
    <t>1.276,87</t>
  </si>
  <si>
    <t>1.461,57</t>
  </si>
  <si>
    <t>1.646,28</t>
  </si>
  <si>
    <t>1.746,50</t>
  </si>
  <si>
    <t>1.846,72</t>
  </si>
  <si>
    <t>2.814,92</t>
  </si>
  <si>
    <t>3.453,97</t>
  </si>
  <si>
    <t>3.807,98</t>
  </si>
  <si>
    <t>4.162,00</t>
  </si>
  <si>
    <t>2.547,01</t>
  </si>
  <si>
    <t>3.186,05</t>
  </si>
  <si>
    <t>3.825,10</t>
  </si>
  <si>
    <t>4.179,11</t>
  </si>
  <si>
    <t>4.533,13</t>
  </si>
  <si>
    <t>404,09</t>
  </si>
  <si>
    <t>1.311,37</t>
  </si>
  <si>
    <t>2.101,35</t>
  </si>
  <si>
    <t>1.218,36</t>
  </si>
  <si>
    <t>3.537,58</t>
  </si>
  <si>
    <t>629,13</t>
  </si>
  <si>
    <t>1.496,95</t>
  </si>
  <si>
    <t>2.672,70</t>
  </si>
  <si>
    <t>1.492,81</t>
  </si>
  <si>
    <t>1.855,59</t>
  </si>
  <si>
    <t>940,20</t>
  </si>
  <si>
    <t>4.153,34</t>
  </si>
  <si>
    <t>2.345,20</t>
  </si>
  <si>
    <t>1.125,78</t>
  </si>
  <si>
    <t>1.682,53</t>
  </si>
  <si>
    <t>2.834,81</t>
  </si>
  <si>
    <t>3.324,40</t>
  </si>
  <si>
    <t>4.769,03</t>
  </si>
  <si>
    <t>775,54</t>
  </si>
  <si>
    <t>1.121,95</t>
  </si>
  <si>
    <t>3.834,22</t>
  </si>
  <si>
    <t>1.868,13</t>
  </si>
  <si>
    <t>299,85</t>
  </si>
  <si>
    <t>4.326,32</t>
  </si>
  <si>
    <t>1.445,16</t>
  </si>
  <si>
    <t>2.080,83</t>
  </si>
  <si>
    <t>852,45</t>
  </si>
  <si>
    <t>5.384,84</t>
  </si>
  <si>
    <t>4.818,55</t>
  </si>
  <si>
    <t>6.814,14</t>
  </si>
  <si>
    <t>362,37</t>
  </si>
  <si>
    <t>2.053,71</t>
  </si>
  <si>
    <t>2.905,88</t>
  </si>
  <si>
    <t>1.775,96</t>
  </si>
  <si>
    <t>1.035,40</t>
  </si>
  <si>
    <t>6.000,60</t>
  </si>
  <si>
    <t>2.266,42</t>
  </si>
  <si>
    <t>2.261,73</t>
  </si>
  <si>
    <t>7.701,95</t>
  </si>
  <si>
    <t>2.451,93</t>
  </si>
  <si>
    <t>8.589,81</t>
  </si>
  <si>
    <t>4.282,14</t>
  </si>
  <si>
    <t>2.642,21</t>
  </si>
  <si>
    <t>7.879,40</t>
  </si>
  <si>
    <t>2.456,62</t>
  </si>
  <si>
    <t>8.902,09</t>
  </si>
  <si>
    <t>1.704,97</t>
  </si>
  <si>
    <t>9.924,85</t>
  </si>
  <si>
    <t>2.832,47</t>
  </si>
  <si>
    <t>10.109,88</t>
  </si>
  <si>
    <t>5.015,38</t>
  </si>
  <si>
    <t>11.268,58</t>
  </si>
  <si>
    <t>3.022,73</t>
  </si>
  <si>
    <t>12.621,16</t>
  </si>
  <si>
    <t>1.890,57</t>
  </si>
  <si>
    <t>198,03</t>
  </si>
  <si>
    <t>668,43</t>
  </si>
  <si>
    <t>5.784,87</t>
  </si>
  <si>
    <t>2.076,14</t>
  </si>
  <si>
    <t>6.522,60</t>
  </si>
  <si>
    <t>7.260,28</t>
  </si>
  <si>
    <t>5.926,30</t>
  </si>
  <si>
    <t>3.167,14</t>
  </si>
  <si>
    <t>34,49</t>
  </si>
  <si>
    <t>53,74</t>
  </si>
  <si>
    <t>65,62</t>
  </si>
  <si>
    <t>71,84</t>
  </si>
  <si>
    <t>39,10</t>
  </si>
  <si>
    <t>41,96</t>
  </si>
  <si>
    <t>37,57</t>
  </si>
  <si>
    <t>40,44</t>
  </si>
  <si>
    <t>37,04</t>
  </si>
  <si>
    <t>57,02</t>
  </si>
  <si>
    <t>59,12</t>
  </si>
  <si>
    <t>67,85</t>
  </si>
  <si>
    <t>28,84</t>
  </si>
  <si>
    <t>36,87</t>
  </si>
  <si>
    <t>52,17</t>
  </si>
  <si>
    <t>116,74</t>
  </si>
  <si>
    <t>11,10</t>
  </si>
  <si>
    <t>8,42</t>
  </si>
  <si>
    <t>15,97</t>
  </si>
  <si>
    <t>7,57</t>
  </si>
  <si>
    <t>22,21</t>
  </si>
  <si>
    <t>18,05</t>
  </si>
  <si>
    <t>25,33</t>
  </si>
  <si>
    <t>22,56</t>
  </si>
  <si>
    <t>28,49</t>
  </si>
  <si>
    <t>ESCORAMENTO CONTINUO DE VALAS, MISTO, COM PERFIL I DE 8"</t>
  </si>
  <si>
    <t>127,74</t>
  </si>
  <si>
    <t>515,91</t>
  </si>
  <si>
    <t>532,99</t>
  </si>
  <si>
    <t>537,35</t>
  </si>
  <si>
    <t>574,07</t>
  </si>
  <si>
    <t>610,64</t>
  </si>
  <si>
    <t>KIT DE PORTA-PRONTA DE MADEIRA EM ACABAMENTO MELAMÍNICO BRANCO, FOLHA LEVE OU MÉDIA, E BATENTE METÁLICO, 60X210CM, EXCLUSIVE FECHADURA, FIXAÇÃO COM ARGAMASSA - FORNECIMENTO E INSTALAÇÃO. AF_19/2019</t>
  </si>
  <si>
    <t>549,12</t>
  </si>
  <si>
    <t>569,93</t>
  </si>
  <si>
    <t>578,04</t>
  </si>
  <si>
    <t>612,86</t>
  </si>
  <si>
    <t>617,02</t>
  </si>
  <si>
    <t>636,85</t>
  </si>
  <si>
    <t>171,41</t>
  </si>
  <si>
    <t>232,95</t>
  </si>
  <si>
    <t>331,64</t>
  </si>
  <si>
    <t>361,95</t>
  </si>
  <si>
    <t>356,50</t>
  </si>
  <si>
    <t>375,32</t>
  </si>
  <si>
    <t>382,87</t>
  </si>
  <si>
    <t>410,72</t>
  </si>
  <si>
    <t>91,99</t>
  </si>
  <si>
    <t>72,09</t>
  </si>
  <si>
    <t>687,94</t>
  </si>
  <si>
    <t>725,71</t>
  </si>
  <si>
    <t>734,84</t>
  </si>
  <si>
    <t>754,72</t>
  </si>
  <si>
    <t>615,85</t>
  </si>
  <si>
    <t>647,23</t>
  </si>
  <si>
    <t>642,85</t>
  </si>
  <si>
    <t>662,73</t>
  </si>
  <si>
    <t>340,05</t>
  </si>
  <si>
    <t>269,82</t>
  </si>
  <si>
    <t>387,98</t>
  </si>
  <si>
    <t>368,85</t>
  </si>
  <si>
    <t>624,26</t>
  </si>
  <si>
    <t>555,10</t>
  </si>
  <si>
    <t>674,33</t>
  </si>
  <si>
    <t>656,26</t>
  </si>
  <si>
    <t>137,89</t>
  </si>
  <si>
    <t>199,43</t>
  </si>
  <si>
    <t>317,47</t>
  </si>
  <si>
    <t>337,39</t>
  </si>
  <si>
    <t>390,29</t>
  </si>
  <si>
    <t>572,97</t>
  </si>
  <si>
    <t>790,83</t>
  </si>
  <si>
    <t>52,58</t>
  </si>
  <si>
    <t>78,48</t>
  </si>
  <si>
    <t>627,04</t>
  </si>
  <si>
    <t>660,87</t>
  </si>
  <si>
    <t>670,79</t>
  </si>
  <si>
    <t>690,51</t>
  </si>
  <si>
    <t>574,46</t>
  </si>
  <si>
    <t>605,67</t>
  </si>
  <si>
    <t>601,13</t>
  </si>
  <si>
    <t>620,85</t>
  </si>
  <si>
    <t>582,87</t>
  </si>
  <si>
    <t>513,54</t>
  </si>
  <si>
    <t>632,61</t>
  </si>
  <si>
    <t>614,38</t>
  </si>
  <si>
    <t>601,68</t>
  </si>
  <si>
    <t>560,29</t>
  </si>
  <si>
    <t>622,67</t>
  </si>
  <si>
    <t>581,11</t>
  </si>
  <si>
    <t>676,64</t>
  </si>
  <si>
    <t>634,92</t>
  </si>
  <si>
    <t>859,32</t>
  </si>
  <si>
    <t>817,60</t>
  </si>
  <si>
    <t>1.077,18</t>
  </si>
  <si>
    <t>1.035,46</t>
  </si>
  <si>
    <t>588,19</t>
  </si>
  <si>
    <t>113,75</t>
  </si>
  <si>
    <t>BANDEIRA PARA PORTA EM MADEIRA. AF_12/2019</t>
  </si>
  <si>
    <t>36,27</t>
  </si>
  <si>
    <t>696,35</t>
  </si>
  <si>
    <t>635,45</t>
  </si>
  <si>
    <t>633,58</t>
  </si>
  <si>
    <t>701,15</t>
  </si>
  <si>
    <t>636,31</t>
  </si>
  <si>
    <t>766,32</t>
  </si>
  <si>
    <t>702,27</t>
  </si>
  <si>
    <t>748,25</t>
  </si>
  <si>
    <t>684,04</t>
  </si>
  <si>
    <t>673,77</t>
  </si>
  <si>
    <t>612,87</t>
  </si>
  <si>
    <t>768,63</t>
  </si>
  <si>
    <t>704,58</t>
  </si>
  <si>
    <t>951,31</t>
  </si>
  <si>
    <t>887,26</t>
  </si>
  <si>
    <t>1.169,17</t>
  </si>
  <si>
    <t>1.105,12</t>
  </si>
  <si>
    <t>41,90</t>
  </si>
  <si>
    <t>46,61</t>
  </si>
  <si>
    <t>56,08</t>
  </si>
  <si>
    <t>66,99</t>
  </si>
  <si>
    <t>727,84</t>
  </si>
  <si>
    <t>568,74</t>
  </si>
  <si>
    <t>694,87</t>
  </si>
  <si>
    <t>547,64</t>
  </si>
  <si>
    <t>903,00</t>
  </si>
  <si>
    <t>1.075,87</t>
  </si>
  <si>
    <t>646,16</t>
  </si>
  <si>
    <t>867,63</t>
  </si>
  <si>
    <t>1.079,16</t>
  </si>
  <si>
    <t>693,15</t>
  </si>
  <si>
    <t>JANELA DE MADEIRA (CEDRINHO/ANGELIM OU EQUIV.) DE CORRER COM 4 FOLHAS (2 VENEZIANAS PANTOGRÁFICAS DE CORRER E 2 DE CORRER PARA VIDROS), COM BATENTE, ALIZAR E FERRAGENS. EXCLUSIVE VIDROS, ACABAMENTO E CONTRAMARCO. FORNECIMENTO E INSTALAÇÃO. AF_12/2019</t>
  </si>
  <si>
    <t>79,35</t>
  </si>
  <si>
    <t>417,09</t>
  </si>
  <si>
    <t>559,76</t>
  </si>
  <si>
    <t>512,66</t>
  </si>
  <si>
    <t>537,85</t>
  </si>
  <si>
    <t>676,41</t>
  </si>
  <si>
    <t>40,32</t>
  </si>
  <si>
    <t>34,89</t>
  </si>
  <si>
    <t>362,84</t>
  </si>
  <si>
    <t>305,36</t>
  </si>
  <si>
    <t>746,30</t>
  </si>
  <si>
    <t>65,90</t>
  </si>
  <si>
    <t>57,96</t>
  </si>
  <si>
    <t>385,46</t>
  </si>
  <si>
    <t>383,65</t>
  </si>
  <si>
    <t>58,65</t>
  </si>
  <si>
    <t>237,57</t>
  </si>
  <si>
    <t>933,81</t>
  </si>
  <si>
    <t>656,18</t>
  </si>
  <si>
    <t>479,61</t>
  </si>
  <si>
    <t>765,13</t>
  </si>
  <si>
    <t>434,83</t>
  </si>
  <si>
    <t>524,32</t>
  </si>
  <si>
    <t>394,82</t>
  </si>
  <si>
    <t>605,18</t>
  </si>
  <si>
    <t>1.114,46</t>
  </si>
  <si>
    <t>74046/2</t>
  </si>
  <si>
    <t>TARJETA TIPO LIVRE/OCUPADO PARA PORTA DE BANHEIRO</t>
  </si>
  <si>
    <t>35,13</t>
  </si>
  <si>
    <t>20,32</t>
  </si>
  <si>
    <t>161,21</t>
  </si>
  <si>
    <t>50,53</t>
  </si>
  <si>
    <t>94,09</t>
  </si>
  <si>
    <t>52,20</t>
  </si>
  <si>
    <t>68,02</t>
  </si>
  <si>
    <t>37,29</t>
  </si>
  <si>
    <t>102,74</t>
  </si>
  <si>
    <t>100,55</t>
  </si>
  <si>
    <t>128,78</t>
  </si>
  <si>
    <t>187,42</t>
  </si>
  <si>
    <t>236,80</t>
  </si>
  <si>
    <t>299,75</t>
  </si>
  <si>
    <t>110,79</t>
  </si>
  <si>
    <t>292,79</t>
  </si>
  <si>
    <t>2.001,65</t>
  </si>
  <si>
    <t>380,51</t>
  </si>
  <si>
    <t>154,64</t>
  </si>
  <si>
    <t>180,64</t>
  </si>
  <si>
    <t>171,97</t>
  </si>
  <si>
    <t>241,31</t>
  </si>
  <si>
    <t>346,99</t>
  </si>
  <si>
    <t>403,54</t>
  </si>
  <si>
    <t>252,52</t>
  </si>
  <si>
    <t>378,51</t>
  </si>
  <si>
    <t>292,02</t>
  </si>
  <si>
    <t>427,86</t>
  </si>
  <si>
    <t>277,98</t>
  </si>
  <si>
    <t>73908/1</t>
  </si>
  <si>
    <t>CANTONEIRA DE ALUMINIO 2"X2", PARA PROTECAO DE QUINA DE PAREDE</t>
  </si>
  <si>
    <t>73908/2</t>
  </si>
  <si>
    <t>CANTONEIRA DE ALUMINIO 1"X1, PARA PROTECAO DE QUINA DE PAREDE</t>
  </si>
  <si>
    <t>30,26</t>
  </si>
  <si>
    <t>CANTONEIRA DE MADEIRA 3,0X3,0X1,0CM</t>
  </si>
  <si>
    <t>CANTONEIRA DE MADEIRA COM LAMINADO MELAMINICO FOSCO 3,0X3,0X1,0CM</t>
  </si>
  <si>
    <t>24,88</t>
  </si>
  <si>
    <t>580,20</t>
  </si>
  <si>
    <t>553,50</t>
  </si>
  <si>
    <t>516,16</t>
  </si>
  <si>
    <t>491,66</t>
  </si>
  <si>
    <t>561,38</t>
  </si>
  <si>
    <t>537,79</t>
  </si>
  <si>
    <t>497,70</t>
  </si>
  <si>
    <t>467,37</t>
  </si>
  <si>
    <t>558,67</t>
  </si>
  <si>
    <t>527,72</t>
  </si>
  <si>
    <t>483,23</t>
  </si>
  <si>
    <t>449,22</t>
  </si>
  <si>
    <t>518,32</t>
  </si>
  <si>
    <t>498,94</t>
  </si>
  <si>
    <t>472,75</t>
  </si>
  <si>
    <t>456,25</t>
  </si>
  <si>
    <t>473,38</t>
  </si>
  <si>
    <t>462,38</t>
  </si>
  <si>
    <t>439,44</t>
  </si>
  <si>
    <t>420,18</t>
  </si>
  <si>
    <t>455,46</t>
  </si>
  <si>
    <t>440,22</t>
  </si>
  <si>
    <t>416,39</t>
  </si>
  <si>
    <t>395,59</t>
  </si>
  <si>
    <t>673,78</t>
  </si>
  <si>
    <t>645,15</t>
  </si>
  <si>
    <t>605,45</t>
  </si>
  <si>
    <t>579,81</t>
  </si>
  <si>
    <t>642,22</t>
  </si>
  <si>
    <t>618,25</t>
  </si>
  <si>
    <t>575,82</t>
  </si>
  <si>
    <t>543,09</t>
  </si>
  <si>
    <t>638,53</t>
  </si>
  <si>
    <t>605,73</t>
  </si>
  <si>
    <t>558,19</t>
  </si>
  <si>
    <t>520,99</t>
  </si>
  <si>
    <t>611,90</t>
  </si>
  <si>
    <t>590,59</t>
  </si>
  <si>
    <t>562,04</t>
  </si>
  <si>
    <t>544,40</t>
  </si>
  <si>
    <t>554,22</t>
  </si>
  <si>
    <t>542,84</t>
  </si>
  <si>
    <t>517,56</t>
  </si>
  <si>
    <t>535,32</t>
  </si>
  <si>
    <t>518,23</t>
  </si>
  <si>
    <t>491,35</t>
  </si>
  <si>
    <t>467,36</t>
  </si>
  <si>
    <t>515,88</t>
  </si>
  <si>
    <t>610,40</t>
  </si>
  <si>
    <t>ESTACA ESCAVADA MECANICAMENTE, SEM FLUIDO ESTABILIZANTE, COM 25 CM DE DIÂMETRO, ATÉ 9 M DE COMPRIMENTO, CONCRETO LANÇADO POR CAMINHÃO BETONEIRA (EXCLUSIVE MOBILIZAÇÃO E DESMOBILIZAÇÃO). AF_02/2015</t>
  </si>
  <si>
    <t>42,92</t>
  </si>
  <si>
    <t>ESTACA ESCAVADA MECANICAMENTE, SEM FLUIDO ESTABILIZANTE, COM 25 CM DE DIÂMETRO, ACIMA DE 9 M DE COMPRIMENTO, CONCRETO LANÇADO POR CAMINHÃO BETONEIRA (EXCLUSIVE MOBILIZAÇÃO E DESMOBILIZAÇÃO). AF_02/2015</t>
  </si>
  <si>
    <t>41,39</t>
  </si>
  <si>
    <t>ESTACA ESCAVADA MECANICAMENTE, SEM FLUIDO ESTABILIZANTE, COM 25 CM DE DIÂMETRO, ATÉ 9 M DE COMPRIMENTO, CONCRETO LANÇADO MANUALMENTE (EXCLUSIVE MOBILIZAÇÃO E DESMOBILIZAÇÃO). AF_02/2015</t>
  </si>
  <si>
    <t>54,69</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</si>
  <si>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</si>
  <si>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</si>
  <si>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78,36</t>
  </si>
  <si>
    <t>ESTACA ESCAVADA MECANICAMENTE, SEM FLUIDO ESTABILIZANTE, COM 40 CM DE DIÂMETRO, ACIMA DE 9 M ATÉ 15 M DE COMPRIMENTO, CONCRETO LANÇADO POR CAMINHÃO BETONEIRA (EXCLUSIVE MOBILIZAÇÃO E DESMOBILIZAÇÃO). AF_02/2015</t>
  </si>
  <si>
    <t>76,58</t>
  </si>
  <si>
    <t>ESTACA ESCAVADA MECANICAMENTE, SEM FLUIDO ESTABILIZANTE, COM 40 CM DE DIÂMETRO, ACIMA DE 15 M DE COMPRIMENTO, CONCRETO LANÇADO POR CAMINHÃO BETONEIRA (EXCLUSIVE MOBILIZAÇÃO E DESMOBILIZAÇÃO). AF_02/2015</t>
  </si>
  <si>
    <t>75,78</t>
  </si>
  <si>
    <t>ESTACA ESCAVADA MECANICAMENTE, SEM FLUIDO ESTABILIZANTE, COM 60 CM DE DIÂMETRO, ATÉ 9 M DE COMPRIMENTO, CONCRETO LANÇADO POR CAMINHÃO BETONEIRA (EXCLUSIVE MOBILIZAÇÃO E DESMOBILIZAÇÃO). AF_02/2015</t>
  </si>
  <si>
    <t>156,88</t>
  </si>
  <si>
    <t>ESTACA ESCAVADA MECANICAMENTE, SEM FLUIDO ESTABILIZANTE, COM 60 CM DE DIÂMETRO, ACIMA DE 9 M ATÉ 15 M DE COMPRIMENTO, CONCRETO LANÇADO POR CAMINHÃO BETONEIRA (EXCLUSIVE MOBILIZAÇÃO E DESMOBILIZAÇÃO). AF_02/2015</t>
  </si>
  <si>
    <t>154,91</t>
  </si>
  <si>
    <t>ESTACA ESCAVADA MECANICAMENTE, SEM FLUIDO ESTABILIZANTE, COM 60 CM DE DIÂMETRO, ACIMA DE 15 M DE COMPRIMENTO, CONCRETO LANÇADO POR CAMINHÃO BETONEIRA (EXCLUSIVE MOBILIZAÇÃO E DESMOBILIZAÇÃO). AF_02/2015</t>
  </si>
  <si>
    <t>154,05</t>
  </si>
  <si>
    <t>ESTACA ESCAVADA MECANICAMENTE, SEM FLUIDO ESTABILIZANTE, COM 60 CM DE DIÂMETRO, ATÉ 9 M DE COMPRIMENTO, CONCRETO LANÇADO POR BOMBA LANÇA (EXCLUSIVE MOBILIZAÇÃO E DESMOBILIZAÇÃO). AF_02/2015</t>
  </si>
  <si>
    <t>185,40</t>
  </si>
  <si>
    <t>ESTACA ESCAVADA MECANICAMENTE, SEM FLUIDO ESTABILIZANTE, COM 60 CM DE DIÂMETRO, ACIMA DE 9 M ATÉ 15 M DE COMPRIMENTO, CONCRETO LANÇADO POR BOMBA LANÇA (EXCLUSIVE MOBILIZAÇÃO E DESMOBILIZAÇÃO). AF_02/2015</t>
  </si>
  <si>
    <t>182,42</t>
  </si>
  <si>
    <t>ESTACA ESCAVADA MECANICAMENTE, SEM FLUIDO ESTABILIZANTE, COM 60 CM DE DIÂMETRO, ACIMA DE 15 M DE COMPRIMENTO, CONCRETO LANÇADO POR BOMBA LANÇA (EXCLUSIVE MOBILIZAÇÃO E DESMOBILIZAÇÃO). AF_02/2015</t>
  </si>
  <si>
    <t>181,08</t>
  </si>
  <si>
    <t>43,88</t>
  </si>
  <si>
    <t>ESTACA RAIZ, DIÂMETRO DE 20 CM, COMPRIMENTO DE ATÉ 10 M, SEM PRESENÇA DE ROCHA. AF_04/2017</t>
  </si>
  <si>
    <t>175,18</t>
  </si>
  <si>
    <t>ESTACA RAIZ, DIÂMETRO DE 31 CM, COMPRIMENTO DE ATÉ 10 M, SEM PRESENÇA DE ROCHA. AF_05/2017</t>
  </si>
  <si>
    <t>258,12</t>
  </si>
  <si>
    <t>ESTACA RAIZ, DIÂMETRO DE 40 CM, COMPRIMENTO DE ATÉ 10 M, SEM PRESENÇA DE ROCHA. AF_05/2017</t>
  </si>
  <si>
    <t>332,48</t>
  </si>
  <si>
    <t>ESTACA RAIZ, DIÂMETRO DE 45 CM, COMPRIMENTO DE ATÉ 10 M, SEM PRESENÇA DE ROCHA. AF_05/2017</t>
  </si>
  <si>
    <t>372,49</t>
  </si>
  <si>
    <t>ESTACA RAIZ, DIÂMETRO DE 20 CM, COMPRIMENTO DE 11 A 20 M, SEM PRESENÇA DE ROCHA. AF_05/2017</t>
  </si>
  <si>
    <t>162,75</t>
  </si>
  <si>
    <t>ESTACA RAIZ, DIÂMETRO DE 31 CM, COMPRIMENTO DE 11 A 20 M, SEM PRESENÇA DE ROCHA. AF_05/2017</t>
  </si>
  <si>
    <t>240,97</t>
  </si>
  <si>
    <t>ESTACA RAIZ, DIÂMETRO DE 40 CM, COMPRIMENTO DE 11 A 20 M, SEM PRESENÇA DE ROCHA. AF_05/2017</t>
  </si>
  <si>
    <t>305,54</t>
  </si>
  <si>
    <t>ESTACA RAIZ, DIÂMETRO DE 45 CM, COMPRIMENTO DE 11 A 20 M, SEM PRESENÇA DE ROCHA. AF_05/2017</t>
  </si>
  <si>
    <t>333,63</t>
  </si>
  <si>
    <t>ESTACA RAIZ, DIÂMETRO DE 20 CM, COMPRIMENTO DE 21 A 30 M, SEM PRESENÇA DE ROCHA. AF_05/2017</t>
  </si>
  <si>
    <t>ESTACA RAIZ, DIÂMETRO DE 31 CM, COMPRIMENTO DE 21 A 30 M, SEM PRESENÇA DE ROCHA. AF_05/2017</t>
  </si>
  <si>
    <t>233,03</t>
  </si>
  <si>
    <t>ESTACA RAIZ, DIÂMETRO DE 40 CM, COMPRIMENTO DE 21 A 30 M, SEM PRESENÇA DE ROCHA. AF_05/2017</t>
  </si>
  <si>
    <t>295,75</t>
  </si>
  <si>
    <t>ESTACA RAIZ, DIÂMETRO DE 45 CM, COMPRIMENTO DE 21 A 30 M, SEM PRESENÇA DE ROCHA. AF_05/2017</t>
  </si>
  <si>
    <t>320,29</t>
  </si>
  <si>
    <t>ESTACA RAIZ, DIÂMETRO DE 20 CM, COMPRIMENTO DE ATÉ 10 M, COM PRESENÇA DE ROCHA. AF_05/2017</t>
  </si>
  <si>
    <t>184,93</t>
  </si>
  <si>
    <t>ESTACA RAIZ, DIÂMETRO DE 31 CM, COMPRIMENTO DE ATÉ 10 M, COM PRESENÇA DE ROCHA. AF_05/2017</t>
  </si>
  <si>
    <t>270,32</t>
  </si>
  <si>
    <t>ESTACA RAIZ, DIÂMETRO DE 40 CM, COMPRIMENTO DE ATÉ 10 M, COM PRESENÇA DE ROCHA. AF_05/2017</t>
  </si>
  <si>
    <t>348,07</t>
  </si>
  <si>
    <t>ESTACA RAIZ, DIÂMETRO DE 45 CM, COMPRIMENTO DE ATÉ 10 M, COM PRESENÇA DE ROCHA. AF_05/2017</t>
  </si>
  <si>
    <t>390,67</t>
  </si>
  <si>
    <t>ESTACA RAIZ, DIÂMETRO DE 20 CM, COMPRIMENTO DE 11 A 20 M, COM PRESENÇA DE ROCHA. AF_05/2017</t>
  </si>
  <si>
    <t>169,25</t>
  </si>
  <si>
    <t>ESTACA RAIZ, DIÂMETRO DE 31 CM, COMPRIMENTO DE 11 A 20 M, COM PRESENÇA DE ROCHA. AF_05/2017</t>
  </si>
  <si>
    <t>248,46</t>
  </si>
  <si>
    <t>ESTACA RAIZ, DIÂMETRO DE 40 CM, COMPRIMENTO DE 11 A 20 M, COM PRESENÇA DE ROCHA. AF_05/2017</t>
  </si>
  <si>
    <t>314,41</t>
  </si>
  <si>
    <t>ESTACA RAIZ, DIÂMETRO DE 45 CM, COMPRIMENTO DE 11 A 20 M, COM PRESENÇA DE ROCHA. AF_05/2017</t>
  </si>
  <si>
    <t>343,25</t>
  </si>
  <si>
    <t>ESTACA RAIZ, DIÂMETRO DE 20 CM, COMPRIMENTO DE 21 A 30 M, COM PRESENÇA DE ROCHA. AF_05/2017</t>
  </si>
  <si>
    <t>161,38</t>
  </si>
  <si>
    <t>ESTACA RAIZ, DIÂMETRO DE 31 CM, COMPRIMENTO DE 21 A 30 M, COM PRESENÇA DE ROCHA. AF_05/2017</t>
  </si>
  <si>
    <t>238,60</t>
  </si>
  <si>
    <t>ESTACA RAIZ, DIÂMETRO DE 40 CM, COMPRIMENTO DE 21 A 30 M, COM PRESENÇA DE ROCHA. AF_05/2017</t>
  </si>
  <si>
    <t>301,14</t>
  </si>
  <si>
    <t>ESTACA RAIZ, DIÂMETRO DE 45 CM, COMPRIMENTO DE 21 A 30 M, COM PRESENÇA DE ROCHA. AF_05/2017</t>
  </si>
  <si>
    <t>326,84</t>
  </si>
  <si>
    <t>84,18</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</si>
  <si>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</si>
  <si>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</si>
  <si>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7,49</t>
  </si>
  <si>
    <t>ESTACA METÁLICA PARA CONTENÇÃO, COMPRIMENTO TOTAL CRAVADO MAIOR DO QUE 20 M E MENOR OU IGUAL A 30 M (EXCLUSIVE MOBILIZAÇÃO E DESMOBILIZAÇÃO). AF_07/2019</t>
  </si>
  <si>
    <t>96,05</t>
  </si>
  <si>
    <t>193,49</t>
  </si>
  <si>
    <t>329,88</t>
  </si>
  <si>
    <t>439,56</t>
  </si>
  <si>
    <t>514,05</t>
  </si>
  <si>
    <t>57,73</t>
  </si>
  <si>
    <t>168,81</t>
  </si>
  <si>
    <t>LASTRO DE CONCRETO, PREPARO MECÂNICO, INCLUSOS ADITIVO IMPERMEABILIZANTE, LANÇAMENTO E ADENSAMENTO</t>
  </si>
  <si>
    <t>471,72</t>
  </si>
  <si>
    <t>422,00</t>
  </si>
  <si>
    <t>21,09</t>
  </si>
  <si>
    <t>405,15</t>
  </si>
  <si>
    <t>167,65</t>
  </si>
  <si>
    <t>118,01</t>
  </si>
  <si>
    <t>113,94</t>
  </si>
  <si>
    <t>41,87</t>
  </si>
  <si>
    <t>509,91</t>
  </si>
  <si>
    <t>479,04</t>
  </si>
  <si>
    <t>463,18</t>
  </si>
  <si>
    <t>94,16</t>
  </si>
  <si>
    <t>12,88</t>
  </si>
  <si>
    <t>11,80</t>
  </si>
  <si>
    <t>110,68</t>
  </si>
  <si>
    <t>70,84</t>
  </si>
  <si>
    <t>86,29</t>
  </si>
  <si>
    <t>25,25</t>
  </si>
  <si>
    <t>38,89</t>
  </si>
  <si>
    <t>63,43</t>
  </si>
  <si>
    <t>135,05</t>
  </si>
  <si>
    <t>126,88</t>
  </si>
  <si>
    <t>95,77</t>
  </si>
  <si>
    <t>88,55</t>
  </si>
  <si>
    <t>65,35</t>
  </si>
  <si>
    <t>59,79</t>
  </si>
  <si>
    <t>90,22</t>
  </si>
  <si>
    <t>83,00</t>
  </si>
  <si>
    <t>105,06</t>
  </si>
  <si>
    <t>97,87</t>
  </si>
  <si>
    <t>58,79</t>
  </si>
  <si>
    <t>70,21</t>
  </si>
  <si>
    <t>64,66</t>
  </si>
  <si>
    <t>48,72</t>
  </si>
  <si>
    <t>58,66</t>
  </si>
  <si>
    <t>53,84</t>
  </si>
  <si>
    <t>43,66</t>
  </si>
  <si>
    <t>40,34</t>
  </si>
  <si>
    <t>36,11</t>
  </si>
  <si>
    <t>38,52</t>
  </si>
  <si>
    <t>46,93</t>
  </si>
  <si>
    <t>37,20</t>
  </si>
  <si>
    <t>45,38</t>
  </si>
  <si>
    <t>42,44</t>
  </si>
  <si>
    <t>122,87</t>
  </si>
  <si>
    <t>90,87</t>
  </si>
  <si>
    <t>75,42</t>
  </si>
  <si>
    <t>157,20</t>
  </si>
  <si>
    <t>224,07</t>
  </si>
  <si>
    <t>107,60</t>
  </si>
  <si>
    <t>104,05</t>
  </si>
  <si>
    <t>205,77</t>
  </si>
  <si>
    <t>85,57</t>
  </si>
  <si>
    <t>117,18</t>
  </si>
  <si>
    <t>194,10</t>
  </si>
  <si>
    <t>75,01</t>
  </si>
  <si>
    <t>70,00</t>
  </si>
  <si>
    <t>107,85</t>
  </si>
  <si>
    <t>186,65</t>
  </si>
  <si>
    <t>66,93</t>
  </si>
  <si>
    <t>85,03</t>
  </si>
  <si>
    <t>61,81</t>
  </si>
  <si>
    <t>177,15</t>
  </si>
  <si>
    <t>49,86</t>
  </si>
  <si>
    <t>58,23</t>
  </si>
  <si>
    <t>70,97</t>
  </si>
  <si>
    <t>173,56</t>
  </si>
  <si>
    <t>45,83</t>
  </si>
  <si>
    <t>55,17</t>
  </si>
  <si>
    <t>166,59</t>
  </si>
  <si>
    <t>49,11</t>
  </si>
  <si>
    <t>153,79</t>
  </si>
  <si>
    <t>144,27</t>
  </si>
  <si>
    <t>120,97</t>
  </si>
  <si>
    <t>112,56</t>
  </si>
  <si>
    <t>88,89</t>
  </si>
  <si>
    <t>82,44</t>
  </si>
  <si>
    <t>69,19</t>
  </si>
  <si>
    <t>66,96</t>
  </si>
  <si>
    <t>66,97</t>
  </si>
  <si>
    <t>64,85</t>
  </si>
  <si>
    <t>65,46</t>
  </si>
  <si>
    <t>63,42</t>
  </si>
  <si>
    <t>35,40</t>
  </si>
  <si>
    <t>33,50</t>
  </si>
  <si>
    <t>64,56</t>
  </si>
  <si>
    <t>34,66</t>
  </si>
  <si>
    <t>32,80</t>
  </si>
  <si>
    <t>63,10</t>
  </si>
  <si>
    <t>37,63</t>
  </si>
  <si>
    <t>33,43</t>
  </si>
  <si>
    <t>31,65</t>
  </si>
  <si>
    <t>68,16</t>
  </si>
  <si>
    <t>56,20</t>
  </si>
  <si>
    <t>54,83</t>
  </si>
  <si>
    <t>24,76</t>
  </si>
  <si>
    <t>51,13</t>
  </si>
  <si>
    <t>49,95</t>
  </si>
  <si>
    <t>19,65</t>
  </si>
  <si>
    <t>48,55</t>
  </si>
  <si>
    <t>48,08</t>
  </si>
  <si>
    <t>47,05</t>
  </si>
  <si>
    <t>46,02</t>
  </si>
  <si>
    <t>46,21</t>
  </si>
  <si>
    <t>45,23</t>
  </si>
  <si>
    <t>16,14</t>
  </si>
  <si>
    <t>43,84</t>
  </si>
  <si>
    <t>14,92</t>
  </si>
  <si>
    <t>109,18</t>
  </si>
  <si>
    <t>91,71</t>
  </si>
  <si>
    <t>84,10</t>
  </si>
  <si>
    <t>188,04</t>
  </si>
  <si>
    <t>145,25</t>
  </si>
  <si>
    <t>118,52</t>
  </si>
  <si>
    <t>95,94</t>
  </si>
  <si>
    <t>140,63</t>
  </si>
  <si>
    <t>112,91</t>
  </si>
  <si>
    <t>136,61</t>
  </si>
  <si>
    <t>179,23</t>
  </si>
  <si>
    <t>86,09</t>
  </si>
  <si>
    <t>65,38</t>
  </si>
  <si>
    <t>118,69</t>
  </si>
  <si>
    <t>48,86</t>
  </si>
  <si>
    <t>87,15</t>
  </si>
  <si>
    <t>41,14</t>
  </si>
  <si>
    <t>108,77</t>
  </si>
  <si>
    <t>170,05</t>
  </si>
  <si>
    <t>78,39</t>
  </si>
  <si>
    <t>121,53</t>
  </si>
  <si>
    <t>57,83</t>
  </si>
  <si>
    <t>126,36</t>
  </si>
  <si>
    <t>73771/1</t>
  </si>
  <si>
    <t>PROTENSAO DE TIRANTES DE BARRA DE ACO CA-50 EXCL MATERIAIS</t>
  </si>
  <si>
    <t>18,63</t>
  </si>
  <si>
    <t>73990/1</t>
  </si>
  <si>
    <t>ARMACAO ACO CA-50 P/1,0M3 DE CONCRETO</t>
  </si>
  <si>
    <t>529,43</t>
  </si>
  <si>
    <t>ARMACAO EM TELA DE ACO SOLDADA NERVURADA Q-92, ACO CA-60, 4,2MM, MALHA 15X15CM</t>
  </si>
  <si>
    <t>7,38</t>
  </si>
  <si>
    <t>6,25</t>
  </si>
  <si>
    <t>6,37</t>
  </si>
  <si>
    <t>6,52</t>
  </si>
  <si>
    <t>6,69</t>
  </si>
  <si>
    <t>10,98</t>
  </si>
  <si>
    <t>7,02</t>
  </si>
  <si>
    <t>REGULARIZAÇÃO DE SUPERFICIE DE CONCRETO APARENTE</t>
  </si>
  <si>
    <t>74157/4</t>
  </si>
  <si>
    <t>LANCAMENTO/APLICACAO MANUAL DE CONCRETO EM FUNDACOES</t>
  </si>
  <si>
    <t>598,41</t>
  </si>
  <si>
    <t>504,03</t>
  </si>
  <si>
    <t>574,27</t>
  </si>
  <si>
    <t>290,49</t>
  </si>
  <si>
    <t>308,79</t>
  </si>
  <si>
    <t>343,03</t>
  </si>
  <si>
    <t>390,72</t>
  </si>
  <si>
    <t>294,98</t>
  </si>
  <si>
    <t>314,46</t>
  </si>
  <si>
    <t>349,26</t>
  </si>
  <si>
    <t>399,61</t>
  </si>
  <si>
    <t>485,36</t>
  </si>
  <si>
    <t>470,84</t>
  </si>
  <si>
    <t>512,56</t>
  </si>
  <si>
    <t>488,58</t>
  </si>
  <si>
    <t>473,00</t>
  </si>
  <si>
    <t>527,40</t>
  </si>
  <si>
    <t>463,69</t>
  </si>
  <si>
    <t>468,19</t>
  </si>
  <si>
    <t>477,49</t>
  </si>
  <si>
    <t>436,45</t>
  </si>
  <si>
    <t>534,65</t>
  </si>
  <si>
    <t>416,09</t>
  </si>
  <si>
    <t>477,21</t>
  </si>
  <si>
    <t>408,82</t>
  </si>
  <si>
    <t>474,18</t>
  </si>
  <si>
    <t>459,34</t>
  </si>
  <si>
    <t>456,72</t>
  </si>
  <si>
    <t>455,58</t>
  </si>
  <si>
    <t>453,73</t>
  </si>
  <si>
    <t>476,77</t>
  </si>
  <si>
    <t>457,82</t>
  </si>
  <si>
    <t>449,80</t>
  </si>
  <si>
    <t>436,42</t>
  </si>
  <si>
    <t>451,98</t>
  </si>
  <si>
    <t>438,98</t>
  </si>
  <si>
    <t>433,46</t>
  </si>
  <si>
    <t>424,28</t>
  </si>
  <si>
    <t>419,34</t>
  </si>
  <si>
    <t>405,05</t>
  </si>
  <si>
    <t>400,18</t>
  </si>
  <si>
    <t>580,42</t>
  </si>
  <si>
    <t>769,80</t>
  </si>
  <si>
    <t>146,59</t>
  </si>
  <si>
    <t>24,35</t>
  </si>
  <si>
    <t>255,76</t>
  </si>
  <si>
    <t>284,10</t>
  </si>
  <si>
    <t>310,81</t>
  </si>
  <si>
    <t>323,58</t>
  </si>
  <si>
    <t>334,90</t>
  </si>
  <si>
    <t>381,83</t>
  </si>
  <si>
    <t>253,89</t>
  </si>
  <si>
    <t>280,06</t>
  </si>
  <si>
    <t>302,96</t>
  </si>
  <si>
    <t>319,63</t>
  </si>
  <si>
    <t>330,78</t>
  </si>
  <si>
    <t>376,77</t>
  </si>
  <si>
    <t>352,32</t>
  </si>
  <si>
    <t>378,80</t>
  </si>
  <si>
    <t>458,87</t>
  </si>
  <si>
    <t>516,21</t>
  </si>
  <si>
    <t>502,49</t>
  </si>
  <si>
    <t>507,69</t>
  </si>
  <si>
    <t>451,53</t>
  </si>
  <si>
    <t>533,55</t>
  </si>
  <si>
    <t>508,18</t>
  </si>
  <si>
    <t>562,48</t>
  </si>
  <si>
    <t>536,77</t>
  </si>
  <si>
    <t>519,88</t>
  </si>
  <si>
    <t>577,32</t>
  </si>
  <si>
    <t>479,59</t>
  </si>
  <si>
    <t>484,09</t>
  </si>
  <si>
    <t>524,81</t>
  </si>
  <si>
    <t>85,94</t>
  </si>
  <si>
    <t>94,82</t>
  </si>
  <si>
    <t>114,33</t>
  </si>
  <si>
    <t>132,54</t>
  </si>
  <si>
    <t>77,46</t>
  </si>
  <si>
    <t>84,49</t>
  </si>
  <si>
    <t>73817/1</t>
  </si>
  <si>
    <t>EMBASAMENTO DE MATERIAL GRANULAR - PO DE PEDRA</t>
  </si>
  <si>
    <t>106,56</t>
  </si>
  <si>
    <t>73817/2</t>
  </si>
  <si>
    <t>EMBASAMENTO DE MATERIAL GRANULAR - RACHAO</t>
  </si>
  <si>
    <t>136,41</t>
  </si>
  <si>
    <t>74078/1</t>
  </si>
  <si>
    <t>AGULHAMENTO FUNDO DE VALAS C/MACO 30KG PEDRA-DE-MAO H=10CM</t>
  </si>
  <si>
    <t>29,99</t>
  </si>
  <si>
    <t>329,78</t>
  </si>
  <si>
    <t>EMBASAMENTO C/PEDRA ARGAMASSADA UTILIZANDO ARG.CIM/AREIA 1:4</t>
  </si>
  <si>
    <t>371,87</t>
  </si>
  <si>
    <t>JUNTA DE DILATACAO COM ISOPOR 10 MM</t>
  </si>
  <si>
    <t>73898/1</t>
  </si>
  <si>
    <t>JUNTA DE DILATACAO ELASTICA (PVC) O-220/6 PRESSAO ATE 30 MCA</t>
  </si>
  <si>
    <t>96,09</t>
  </si>
  <si>
    <t>PINTURA ADESIVA P/ CONCRETO, A BASE DE RESINA EPOXI ( SIKADUR 32 )</t>
  </si>
  <si>
    <t>49,50</t>
  </si>
  <si>
    <t>21,52</t>
  </si>
  <si>
    <t>26,72</t>
  </si>
  <si>
    <t>38,08</t>
  </si>
  <si>
    <t>43,18</t>
  </si>
  <si>
    <t>37,36</t>
  </si>
  <si>
    <t>43,75</t>
  </si>
  <si>
    <t>29,41</t>
  </si>
  <si>
    <t>30,25</t>
  </si>
  <si>
    <t>21,22</t>
  </si>
  <si>
    <t>25,07</t>
  </si>
  <si>
    <t>26,59</t>
  </si>
  <si>
    <t>23,37</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</si>
  <si>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</si>
  <si>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</si>
  <si>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</si>
  <si>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</si>
  <si>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</si>
  <si>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</si>
  <si>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</si>
  <si>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</si>
  <si>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137,44</t>
  </si>
  <si>
    <t>2.175,17</t>
  </si>
  <si>
    <t>1.472,25</t>
  </si>
  <si>
    <t>2.335,08</t>
  </si>
  <si>
    <t>1.677,08</t>
  </si>
  <si>
    <t>2.047,80</t>
  </si>
  <si>
    <t>1.614,34</t>
  </si>
  <si>
    <t>2.052,64</t>
  </si>
  <si>
    <t>2.012,10</t>
  </si>
  <si>
    <t>2.229,08</t>
  </si>
  <si>
    <t>1.944,76</t>
  </si>
  <si>
    <t>1.611,52</t>
  </si>
  <si>
    <t>1.004,23</t>
  </si>
  <si>
    <t>2.202,05</t>
  </si>
  <si>
    <t>2.921,05</t>
  </si>
  <si>
    <t>1.825,04</t>
  </si>
  <si>
    <t>1.316,31</t>
  </si>
  <si>
    <t>91,79</t>
  </si>
  <si>
    <t>73,70</t>
  </si>
  <si>
    <t>94,20</t>
  </si>
  <si>
    <t>86,94</t>
  </si>
  <si>
    <t>83,26</t>
  </si>
  <si>
    <t>108,42</t>
  </si>
  <si>
    <t>102,57</t>
  </si>
  <si>
    <t>99,56</t>
  </si>
  <si>
    <t>123,52</t>
  </si>
  <si>
    <t>118,57</t>
  </si>
  <si>
    <t>397,78</t>
  </si>
  <si>
    <t>402,97</t>
  </si>
  <si>
    <t>408,14</t>
  </si>
  <si>
    <t>413,33</t>
  </si>
  <si>
    <t>423,69</t>
  </si>
  <si>
    <t>36,07</t>
  </si>
  <si>
    <t>62,80</t>
  </si>
  <si>
    <t>81,33</t>
  </si>
  <si>
    <t>104,15</t>
  </si>
  <si>
    <t>IMPERMEABILIZACAO DE SUPERFICIE COM CIMENTO IMPERMEABILIZANTE DE PEGA ULTRA RAPIDA, TRACO 1:1, E=0,5 CM</t>
  </si>
  <si>
    <t>18,61</t>
  </si>
  <si>
    <t>35,26</t>
  </si>
  <si>
    <t>FORNECIMENTO/INSTALACAO LONA PLASTICA PRETA, PARA IMPERMEABILIZACAO, ESPESSURA 150 MICRAS.</t>
  </si>
  <si>
    <t>74033/1</t>
  </si>
  <si>
    <t>IMPERMEABILIZACAO DE SUPERFICIE COM GEOMEMBRANA (MANTA TERMOPLASTICA LISA) TIPO PEAD, E=2MM.</t>
  </si>
  <si>
    <t>43,58</t>
  </si>
  <si>
    <t>75,87</t>
  </si>
  <si>
    <t>140,40</t>
  </si>
  <si>
    <t>73762/4</t>
  </si>
  <si>
    <t>IMPERMEABILIZACAO DE SUPERFICIE COM ASFALTO ELASTOMERICO, INCLUSOS PRIMER E VEU DE FIBRA DE VIDRO.</t>
  </si>
  <si>
    <t>146,24</t>
  </si>
  <si>
    <t>74066/2</t>
  </si>
  <si>
    <t>IMPERMEABILIZACAO DE SUPERFICIE, COM IMPERMEABILIZANTE FLEXIVEL A BASE ACRILICA.</t>
  </si>
  <si>
    <t>74106/1</t>
  </si>
  <si>
    <t>IMPERMEABILIZACAO DE ESTRUTURAS ENTERRADAS, COM TINTA ASFALTICA, DUAS DEMAOS.</t>
  </si>
  <si>
    <t>30,12</t>
  </si>
  <si>
    <t>73872/1</t>
  </si>
  <si>
    <t>IMPERMEABILIZACAO COM PINTURA A BASE DE RESINA EPOXI ALCATRAO, UMA DEMAO.</t>
  </si>
  <si>
    <t>27,99</t>
  </si>
  <si>
    <t>73872/2</t>
  </si>
  <si>
    <t>IMPERMEABILIZACAO COM PINTURA A BASE DE RESINA EPOXI ALCATRAO, DUAS DEMAOS.</t>
  </si>
  <si>
    <t>54,72</t>
  </si>
  <si>
    <t>IMPERMEABILIZACAO DE SUPERFICIE COM MASTIQUE ELASTICO A BASE DE SILICONE, POR VOLUME.</t>
  </si>
  <si>
    <t>78,68</t>
  </si>
  <si>
    <t>74025/1</t>
  </si>
  <si>
    <t>IMPERMEABILIZACAO DE SUPERFICIE COM MASTIQUE BETUMINOSO A FRIO, POR METRO.</t>
  </si>
  <si>
    <t>50,36</t>
  </si>
  <si>
    <t>74190/1</t>
  </si>
  <si>
    <t>IMPERMEABILIZACAO DE SUPERFICIE COM MASTIQUE BETUMINOSO A FRIO, POR AREA.</t>
  </si>
  <si>
    <t>166,89</t>
  </si>
  <si>
    <t>31,67</t>
  </si>
  <si>
    <t>41,86</t>
  </si>
  <si>
    <t>43,15</t>
  </si>
  <si>
    <t>53,32</t>
  </si>
  <si>
    <t>61,74</t>
  </si>
  <si>
    <t>29,76</t>
  </si>
  <si>
    <t>36,65</t>
  </si>
  <si>
    <t>44,77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</si>
  <si>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</si>
  <si>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</si>
  <si>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</si>
  <si>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</si>
  <si>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33,54</t>
  </si>
  <si>
    <t>6,59</t>
  </si>
  <si>
    <t>12,12</t>
  </si>
  <si>
    <t>13,70</t>
  </si>
  <si>
    <t>18,86</t>
  </si>
  <si>
    <t>34,27</t>
  </si>
  <si>
    <t>20,30</t>
  </si>
  <si>
    <t>36,44</t>
  </si>
  <si>
    <t>24,74</t>
  </si>
  <si>
    <t>38,17</t>
  </si>
  <si>
    <t>TERMINAL OU CONECTOR DE PRESSAO - PARA CABO 50MM2 - FORNECIMENTO E INSTALACAO</t>
  </si>
  <si>
    <t>CONECTOR PARAFUSO FENDIDO SPLIT-BOLT - PARA CABO DE 16MM2 - FORNECIMENTO E INSTALACAO</t>
  </si>
  <si>
    <t>11,49</t>
  </si>
  <si>
    <t>CONECTOR PARAFUSO FENDIDO SPLIT-BOLT - PARA CABO DE 35MM2 - FORNECIMENTO E INSTALACAO</t>
  </si>
  <si>
    <t>13,17</t>
  </si>
  <si>
    <t>11,86</t>
  </si>
  <si>
    <t>21,34</t>
  </si>
  <si>
    <t>52,28</t>
  </si>
  <si>
    <t>13,78</t>
  </si>
  <si>
    <t>6,92</t>
  </si>
  <si>
    <t>9,50</t>
  </si>
  <si>
    <t>4,55</t>
  </si>
  <si>
    <t>14,61</t>
  </si>
  <si>
    <t>5,89</t>
  </si>
  <si>
    <t>16,17</t>
  </si>
  <si>
    <t>21,17</t>
  </si>
  <si>
    <t>21,78</t>
  </si>
  <si>
    <t>30,48</t>
  </si>
  <si>
    <t>42,19</t>
  </si>
  <si>
    <t>41,71</t>
  </si>
  <si>
    <t>54,99</t>
  </si>
  <si>
    <t>55,03</t>
  </si>
  <si>
    <t>70,44</t>
  </si>
  <si>
    <t>71,13</t>
  </si>
  <si>
    <t>87,59</t>
  </si>
  <si>
    <t>87,84</t>
  </si>
  <si>
    <t>106,41</t>
  </si>
  <si>
    <t>107,43</t>
  </si>
  <si>
    <t>140,07</t>
  </si>
  <si>
    <t>140,92</t>
  </si>
  <si>
    <t>171,02</t>
  </si>
  <si>
    <t>175,74</t>
  </si>
  <si>
    <t>146,93</t>
  </si>
  <si>
    <t>10,04</t>
  </si>
  <si>
    <t>23,18</t>
  </si>
  <si>
    <t>12,06</t>
  </si>
  <si>
    <t>17,98</t>
  </si>
  <si>
    <t>21,30</t>
  </si>
  <si>
    <t>18,34</t>
  </si>
  <si>
    <t>32,93</t>
  </si>
  <si>
    <t>25,29</t>
  </si>
  <si>
    <t>16,09</t>
  </si>
  <si>
    <t>16,77</t>
  </si>
  <si>
    <t>23,49</t>
  </si>
  <si>
    <t>119,15</t>
  </si>
  <si>
    <t>188,02</t>
  </si>
  <si>
    <t>362,70</t>
  </si>
  <si>
    <t>486,24</t>
  </si>
  <si>
    <t>560,04</t>
  </si>
  <si>
    <t>143,01</t>
  </si>
  <si>
    <t>364,86</t>
  </si>
  <si>
    <t>412,95</t>
  </si>
  <si>
    <t>115,59</t>
  </si>
  <si>
    <t>3.731,29</t>
  </si>
  <si>
    <t>211,29</t>
  </si>
  <si>
    <t>251,12</t>
  </si>
  <si>
    <t>401,44</t>
  </si>
  <si>
    <t>1.174,15</t>
  </si>
  <si>
    <t>50,66</t>
  </si>
  <si>
    <t>72,87</t>
  </si>
  <si>
    <t>97,30</t>
  </si>
  <si>
    <t>276,37</t>
  </si>
  <si>
    <t>714,98</t>
  </si>
  <si>
    <t>977,22</t>
  </si>
  <si>
    <t>1.600,98</t>
  </si>
  <si>
    <t>432,24</t>
  </si>
  <si>
    <t>396,73</t>
  </si>
  <si>
    <t>455,78</t>
  </si>
  <si>
    <t>524,64</t>
  </si>
  <si>
    <t>732,55</t>
  </si>
  <si>
    <t>1.062,08</t>
  </si>
  <si>
    <t>308,27</t>
  </si>
  <si>
    <t>62,63</t>
  </si>
  <si>
    <t>9,85</t>
  </si>
  <si>
    <t>43,78</t>
  </si>
  <si>
    <t>45,41</t>
  </si>
  <si>
    <t>47,33</t>
  </si>
  <si>
    <t>49,78</t>
  </si>
  <si>
    <t>53,72</t>
  </si>
  <si>
    <t>53,62</t>
  </si>
  <si>
    <t>54,86</t>
  </si>
  <si>
    <t>57,28</t>
  </si>
  <si>
    <t>60,18</t>
  </si>
  <si>
    <t>64,80</t>
  </si>
  <si>
    <t>70,71</t>
  </si>
  <si>
    <t>TOMADA 3P+T 30A/440V SEM PLACA - FORNECIMENTO E INSTALACAO</t>
  </si>
  <si>
    <t>INTERRUPTOR PULSADOR DE CAMPAINHA OU MINUTERIA 2A/250V C/ CAIXA - FORNECIMENTO E INSTALACAO</t>
  </si>
  <si>
    <t>14,68</t>
  </si>
  <si>
    <t>INTERRUPTOR INTERMEDIARIO (FOUR-WAY) - FORNECIMENTO E INSTALACAO</t>
  </si>
  <si>
    <t>37,37</t>
  </si>
  <si>
    <t>16,44</t>
  </si>
  <si>
    <t>22,52</t>
  </si>
  <si>
    <t>41,16</t>
  </si>
  <si>
    <t>46,57</t>
  </si>
  <si>
    <t>36,96</t>
  </si>
  <si>
    <t>38,20</t>
  </si>
  <si>
    <t>45,32</t>
  </si>
  <si>
    <t>50,73</t>
  </si>
  <si>
    <t>56,09</t>
  </si>
  <si>
    <t>60,28</t>
  </si>
  <si>
    <t>43,27</t>
  </si>
  <si>
    <t>51,89</t>
  </si>
  <si>
    <t>63,90</t>
  </si>
  <si>
    <t>72,52</t>
  </si>
  <si>
    <t>61,48</t>
  </si>
  <si>
    <t>66,89</t>
  </si>
  <si>
    <t>11,45</t>
  </si>
  <si>
    <t>14,31</t>
  </si>
  <si>
    <t>27,22</t>
  </si>
  <si>
    <t>28,76</t>
  </si>
  <si>
    <t>17,18</t>
  </si>
  <si>
    <t>21,05</t>
  </si>
  <si>
    <t>13,24</t>
  </si>
  <si>
    <t>32,35</t>
  </si>
  <si>
    <t>27,56</t>
  </si>
  <si>
    <t>29,89</t>
  </si>
  <si>
    <t>32,97</t>
  </si>
  <si>
    <t>47,54</t>
  </si>
  <si>
    <t>48,33</t>
  </si>
  <si>
    <t>52,95</t>
  </si>
  <si>
    <t>35,72</t>
  </si>
  <si>
    <t>41,13</t>
  </si>
  <si>
    <t>45,75</t>
  </si>
  <si>
    <t>47,30</t>
  </si>
  <si>
    <t>69,95</t>
  </si>
  <si>
    <t>78,57</t>
  </si>
  <si>
    <t>25,88</t>
  </si>
  <si>
    <t>31,29</t>
  </si>
  <si>
    <t>39,56</t>
  </si>
  <si>
    <t>36,16</t>
  </si>
  <si>
    <t>41,57</t>
  </si>
  <si>
    <t>30,07</t>
  </si>
  <si>
    <t>35,48</t>
  </si>
  <si>
    <t>43,72</t>
  </si>
  <si>
    <t>49,13</t>
  </si>
  <si>
    <t>44,52</t>
  </si>
  <si>
    <t>40,36</t>
  </si>
  <si>
    <t>60,45</t>
  </si>
  <si>
    <t>39,69</t>
  </si>
  <si>
    <t>73953/4</t>
  </si>
  <si>
    <t>LUMINÁRIAS TIPO CALHA, DE SOBREPOR, COM REATORES DE PARTIDA RÁPIDA E LÂMPADAS FLUORESCENTES 2X2X18W, COMPLETAS, FORNECIMENTO E INSTALAÇÃO</t>
  </si>
  <si>
    <t>133,50</t>
  </si>
  <si>
    <t>73953/8</t>
  </si>
  <si>
    <t>LUMINÁRIAS TIPO CALHA, DE SOBREPOR, COM REATORES DE PARTIDA RÁPIDA E LÂMPADAS FLUORESCENTES 2X2X36W, COMPLETAS, FORNECIMENTO E INSTALAÇÃO</t>
  </si>
  <si>
    <t>177,38</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</si>
  <si>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</si>
  <si>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</si>
  <si>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</si>
  <si>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</si>
  <si>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</si>
  <si>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25,74</t>
  </si>
  <si>
    <t>LAMPADA FLUORESCENTE TP HO 85W - FORNECIMENTO E INSTALACAO</t>
  </si>
  <si>
    <t>56,47</t>
  </si>
  <si>
    <t>LÂMPADA FLUORESCENTE COMPACTA 15 W 2U, BASE E27 - FORNECIMENTO E INSTALAÇÃO</t>
  </si>
  <si>
    <t>LÂMPADA FLUORESCENTE ESPIRAL BRANCA 65 W, BASE E27 - FORNECIMENTO E INSTALAÇÃO</t>
  </si>
  <si>
    <t>56,06</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</si>
  <si>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</si>
  <si>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</si>
  <si>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</si>
  <si>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</si>
  <si>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58,97</t>
  </si>
  <si>
    <t>LUMINÁRIA TIPO CALHA, DE SOBREPOR, COM 2 LÂMPADAS TUBULARES DE 18 W - FORNECIMENTO E INSTALAÇÃO. AF_11/2017</t>
  </si>
  <si>
    <t>LUMINÁRIA TIPO CALHA, DE SOBREPOR, COM 2 LÂMPADAS TUBULARES DE 36 W - FORNECIMENTO E INSTALAÇÃO. AF_11/2017</t>
  </si>
  <si>
    <t>78,01</t>
  </si>
  <si>
    <t>LUMINÁRIA TIPO CALHA, DE EMBUTIR, COM 2 LÂMPADAS DE 14 W COM REFLETOR - FORNECIMENTO E INSTALAÇÃO. AF_11/2017</t>
  </si>
  <si>
    <t>136,08</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</si>
  <si>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</si>
  <si>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</si>
  <si>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</si>
  <si>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67,43</t>
  </si>
  <si>
    <t>LUMINÁRIA TIPO PLAFON, DE SOBREPOR, COM 1 LÂMPADA LED - FORNECIMENTO E INSTALAÇÃO. AF_11/2017</t>
  </si>
  <si>
    <t>LUMINÁRIA TIPO SPOT, DE SOBREPOR, COM 1 LÂMPADA DE 15 W - FORNECIMENTO E INSTALAÇÃO. AF_11/2017</t>
  </si>
  <si>
    <t>71,09</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</si>
  <si>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</si>
  <si>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</si>
  <si>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</si>
  <si>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32,75</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</si>
  <si>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</si>
  <si>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</si>
  <si>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</si>
  <si>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</si>
  <si>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23,77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</si>
  <si>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</si>
  <si>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</si>
  <si>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</si>
  <si>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15,74</t>
  </si>
  <si>
    <t>LÂMPADA COMPACTA DE VAPOR MERCURIO 125 W, BASE E27 - FORNECIMENTO E INSTALAÇÃO. AF_11/2017</t>
  </si>
  <si>
    <t>19,41</t>
  </si>
  <si>
    <t>LÂMPADA COMPACTA DE VAPOR METÁLICO OVOIDE 150 W, BASE E27 - FORNECIMENTO E INSTALAÇÃO. AF_11/2017</t>
  </si>
  <si>
    <t>LÂMPADA TUBULAR FLUORESCENTE T8 DE 16/18 W, BASE G13 - FORNECIMENTO E INSTALAÇÃO. AF_11/2017_P</t>
  </si>
  <si>
    <t>30,20</t>
  </si>
  <si>
    <t>LÂMPADA TUBULAR FLUORESCENTE T8 DE 32/36 W, BASE G13 - FORNECIMENTO E INSTALAÇÃO. AF_11/2017_P</t>
  </si>
  <si>
    <t>33,96</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</si>
  <si>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</si>
  <si>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</si>
  <si>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</si>
  <si>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1.385,25</t>
  </si>
  <si>
    <t>75,14</t>
  </si>
  <si>
    <t>79,68</t>
  </si>
  <si>
    <t>145,17</t>
  </si>
  <si>
    <t>88,29</t>
  </si>
  <si>
    <t>167,91</t>
  </si>
  <si>
    <t>255,28</t>
  </si>
  <si>
    <t>279,27</t>
  </si>
  <si>
    <t>310,98</t>
  </si>
  <si>
    <t>291,13</t>
  </si>
  <si>
    <t>348,29</t>
  </si>
  <si>
    <t>304,03</t>
  </si>
  <si>
    <t>338,38</t>
  </si>
  <si>
    <t>328,93</t>
  </si>
  <si>
    <t>354,94</t>
  </si>
  <si>
    <t>397,49</t>
  </si>
  <si>
    <t>397,48</t>
  </si>
  <si>
    <t>439,59</t>
  </si>
  <si>
    <t>392,07</t>
  </si>
  <si>
    <t>426,94</t>
  </si>
  <si>
    <t>419,97</t>
  </si>
  <si>
    <t>479,06</t>
  </si>
  <si>
    <t>503,70</t>
  </si>
  <si>
    <t>583,39</t>
  </si>
  <si>
    <t>586,63</t>
  </si>
  <si>
    <t>652,33</t>
  </si>
  <si>
    <t>269,02</t>
  </si>
  <si>
    <t>330,49</t>
  </si>
  <si>
    <t>435,32</t>
  </si>
  <si>
    <t>566,09</t>
  </si>
  <si>
    <t>902,08</t>
  </si>
  <si>
    <t>348,16</t>
  </si>
  <si>
    <t>589,54</t>
  </si>
  <si>
    <t>933,00</t>
  </si>
  <si>
    <t>356,40</t>
  </si>
  <si>
    <t>601,06</t>
  </si>
  <si>
    <t>949,70</t>
  </si>
  <si>
    <t>364,60</t>
  </si>
  <si>
    <t>474,55</t>
  </si>
  <si>
    <t>612,30</t>
  </si>
  <si>
    <t>965,96</t>
  </si>
  <si>
    <t>493,68</t>
  </si>
  <si>
    <t>634,54</t>
  </si>
  <si>
    <t>1.000,35</t>
  </si>
  <si>
    <t>656,64</t>
  </si>
  <si>
    <t>1.038,52</t>
  </si>
  <si>
    <t>330,82</t>
  </si>
  <si>
    <t>1.997,93</t>
  </si>
  <si>
    <t>2.238,55</t>
  </si>
  <si>
    <t>1.299,65</t>
  </si>
  <si>
    <t>1.396,57</t>
  </si>
  <si>
    <t>138,81</t>
  </si>
  <si>
    <t>26,17</t>
  </si>
  <si>
    <t>38,29</t>
  </si>
  <si>
    <t>40,52</t>
  </si>
  <si>
    <t>125,37</t>
  </si>
  <si>
    <t>243,84</t>
  </si>
  <si>
    <t>28,74</t>
  </si>
  <si>
    <t>91,18</t>
  </si>
  <si>
    <t>51,68</t>
  </si>
  <si>
    <t>363,33</t>
  </si>
  <si>
    <t>263,50</t>
  </si>
  <si>
    <t>80,86</t>
  </si>
  <si>
    <t>91,37</t>
  </si>
  <si>
    <t>REFLETOR EM ALUMÍNIO COM SUPORTE E ALÇA, LÂMPADA 125 W - FORNECIMENTO E INSTALAÇÃO. AF_11/2017</t>
  </si>
  <si>
    <t>188,34</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</si>
  <si>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</si>
  <si>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</si>
  <si>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</si>
  <si>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51,14</t>
  </si>
  <si>
    <t>LUMINÁRIA ARANDELA TIPO TARTARUGA PARA 1 LÂMPADA LED - FORNECIMENTO E INSTALAÇÃO. AF_11/2017</t>
  </si>
  <si>
    <t>69,76</t>
  </si>
  <si>
    <t>LUMINÁRIA ARANDELA TIPO TARTARUGA, COM GRADE, PARA 1 LÂMPADA DE 15 W - FORNECIMENTO E INSTALAÇÃO. AF_11/2017</t>
  </si>
  <si>
    <t>60,62</t>
  </si>
  <si>
    <t>7.311,74</t>
  </si>
  <si>
    <t>9.035,52</t>
  </si>
  <si>
    <t>11.390,92</t>
  </si>
  <si>
    <t>15.956,49</t>
  </si>
  <si>
    <t>18.613,17</t>
  </si>
  <si>
    <t>30.307,11</t>
  </si>
  <si>
    <t>5.049,33</t>
  </si>
  <si>
    <t>5.652,48</t>
  </si>
  <si>
    <t>41.532,84</t>
  </si>
  <si>
    <t>58.101,84</t>
  </si>
  <si>
    <t>96,74</t>
  </si>
  <si>
    <t>114,41</t>
  </si>
  <si>
    <t>108,33</t>
  </si>
  <si>
    <t>137,55</t>
  </si>
  <si>
    <t>117,11</t>
  </si>
  <si>
    <t>130,74</t>
  </si>
  <si>
    <t>118,65</t>
  </si>
  <si>
    <t>150,49</t>
  </si>
  <si>
    <t>142,13</t>
  </si>
  <si>
    <t>153,71</t>
  </si>
  <si>
    <t>175,09</t>
  </si>
  <si>
    <t>INSTALACAO PARA-RAIOS P/RESERVATORIO</t>
  </si>
  <si>
    <t>2.931,15</t>
  </si>
  <si>
    <t>TERMINAL AEREO EM ACO GALVANIZADO COM BASE DE FIXACAO H = 30CM</t>
  </si>
  <si>
    <t>21,08</t>
  </si>
  <si>
    <t>28,55</t>
  </si>
  <si>
    <t>35,67</t>
  </si>
  <si>
    <t>44,98</t>
  </si>
  <si>
    <t>57,30</t>
  </si>
  <si>
    <t>73,53</t>
  </si>
  <si>
    <t>37,75</t>
  </si>
  <si>
    <t>52,83</t>
  </si>
  <si>
    <t>37,06</t>
  </si>
  <si>
    <t>60,99</t>
  </si>
  <si>
    <t>103,55</t>
  </si>
  <si>
    <t>157,24</t>
  </si>
  <si>
    <t>103,40</t>
  </si>
  <si>
    <t>CHUVEIRO ELETRICO COMUM CORPO PLASTICO TIPO DUCHA, FORNECIMENTO E INSTALACAO</t>
  </si>
  <si>
    <t>71,66</t>
  </si>
  <si>
    <t>62,27</t>
  </si>
  <si>
    <t>804,80</t>
  </si>
  <si>
    <t>209,08</t>
  </si>
  <si>
    <t>CAIXA DE INCÊNDIO 60X75X17CM - FORNECIMENTO E INSTALAÇÃO</t>
  </si>
  <si>
    <t>129,06</t>
  </si>
  <si>
    <t>431,85</t>
  </si>
  <si>
    <t>135,07</t>
  </si>
  <si>
    <t>139,12</t>
  </si>
  <si>
    <t>1.953,96</t>
  </si>
  <si>
    <t>405,41</t>
  </si>
  <si>
    <t>156,70</t>
  </si>
  <si>
    <t>946,22</t>
  </si>
  <si>
    <t>173,41</t>
  </si>
  <si>
    <t>317,02</t>
  </si>
  <si>
    <t>1.031,92</t>
  </si>
  <si>
    <t>468,47</t>
  </si>
  <si>
    <t>211,90</t>
  </si>
  <si>
    <t>9,67</t>
  </si>
  <si>
    <t>21,33</t>
  </si>
  <si>
    <t>55,56</t>
  </si>
  <si>
    <t>131,92</t>
  </si>
  <si>
    <t>19,35</t>
  </si>
  <si>
    <t>33,40</t>
  </si>
  <si>
    <t>18,47</t>
  </si>
  <si>
    <t>24,18</t>
  </si>
  <si>
    <t>318,96</t>
  </si>
  <si>
    <t>CAIXA DE PASSAGEM PARA TELEFONE 150X150X15CM (SOBREPOR) FORNECIMENTO E INSTALACAO. AF_11/2019</t>
  </si>
  <si>
    <t>66,21</t>
  </si>
  <si>
    <t>72,18</t>
  </si>
  <si>
    <t>129,50</t>
  </si>
  <si>
    <t>198,85</t>
  </si>
  <si>
    <t>285,30</t>
  </si>
  <si>
    <t>5.075,23</t>
  </si>
  <si>
    <t>118,43</t>
  </si>
  <si>
    <t>1.180,16</t>
  </si>
  <si>
    <t>4.201,71</t>
  </si>
  <si>
    <t>5.108,93</t>
  </si>
  <si>
    <t>1.609,32</t>
  </si>
  <si>
    <t>1.871,51</t>
  </si>
  <si>
    <t>1.216,93</t>
  </si>
  <si>
    <t>773,64</t>
  </si>
  <si>
    <t>4.689,87</t>
  </si>
  <si>
    <t>3.905,09</t>
  </si>
  <si>
    <t>372,62</t>
  </si>
  <si>
    <t>498,18</t>
  </si>
  <si>
    <t>801,92</t>
  </si>
  <si>
    <t>32,04</t>
  </si>
  <si>
    <t>651,96</t>
  </si>
  <si>
    <t>29,19</t>
  </si>
  <si>
    <t>36,29</t>
  </si>
  <si>
    <t>17,94</t>
  </si>
  <si>
    <t>42,47</t>
  </si>
  <si>
    <t>50,13</t>
  </si>
  <si>
    <t>28,45</t>
  </si>
  <si>
    <t>41,11</t>
  </si>
  <si>
    <t>50,14</t>
  </si>
  <si>
    <t>29,61</t>
  </si>
  <si>
    <t>32,27</t>
  </si>
  <si>
    <t>48,99</t>
  </si>
  <si>
    <t>114,19</t>
  </si>
  <si>
    <t>180,43</t>
  </si>
  <si>
    <t>15,72</t>
  </si>
  <si>
    <t>37,00</t>
  </si>
  <si>
    <t>29,45</t>
  </si>
  <si>
    <t>20,85</t>
  </si>
  <si>
    <t>26,89</t>
  </si>
  <si>
    <t>42,65</t>
  </si>
  <si>
    <t>53,69</t>
  </si>
  <si>
    <t>39,08</t>
  </si>
  <si>
    <t>59,60</t>
  </si>
  <si>
    <t>80,08</t>
  </si>
  <si>
    <t>115,62</t>
  </si>
  <si>
    <t>162,22</t>
  </si>
  <si>
    <t>95,08</t>
  </si>
  <si>
    <t>106,27</t>
  </si>
  <si>
    <t>141,67</t>
  </si>
  <si>
    <t>173,67</t>
  </si>
  <si>
    <t>227,46</t>
  </si>
  <si>
    <t>275,61</t>
  </si>
  <si>
    <t>35,78</t>
  </si>
  <si>
    <t>111,16</t>
  </si>
  <si>
    <t>60,53</t>
  </si>
  <si>
    <t>41,95</t>
  </si>
  <si>
    <t>109,72</t>
  </si>
  <si>
    <t>125,36</t>
  </si>
  <si>
    <t>55,19</t>
  </si>
  <si>
    <t>67,76</t>
  </si>
  <si>
    <t>89,11</t>
  </si>
  <si>
    <t>73,32</t>
  </si>
  <si>
    <t>109,16</t>
  </si>
  <si>
    <t>61,96</t>
  </si>
  <si>
    <t>74,56</t>
  </si>
  <si>
    <t>95,98</t>
  </si>
  <si>
    <t>59,46</t>
  </si>
  <si>
    <t>94,75</t>
  </si>
  <si>
    <t>33,56</t>
  </si>
  <si>
    <t>53,60</t>
  </si>
  <si>
    <t>86,89</t>
  </si>
  <si>
    <t>50,86</t>
  </si>
  <si>
    <t>61,94</t>
  </si>
  <si>
    <t>97,24</t>
  </si>
  <si>
    <t>56,72</t>
  </si>
  <si>
    <t>69,01</t>
  </si>
  <si>
    <t>90,07</t>
  </si>
  <si>
    <t>17,28</t>
  </si>
  <si>
    <t>25,46</t>
  </si>
  <si>
    <t>36,76</t>
  </si>
  <si>
    <t>61,55</t>
  </si>
  <si>
    <t>101,16</t>
  </si>
  <si>
    <t>126,70</t>
  </si>
  <si>
    <t>169,63</t>
  </si>
  <si>
    <t>231,27</t>
  </si>
  <si>
    <t>329,83</t>
  </si>
  <si>
    <t>35,77</t>
  </si>
  <si>
    <t>31,43</t>
  </si>
  <si>
    <t>51,23</t>
  </si>
  <si>
    <t>113,50</t>
  </si>
  <si>
    <t>197,14</t>
  </si>
  <si>
    <t>48,37</t>
  </si>
  <si>
    <t>21,98</t>
  </si>
  <si>
    <t>27,67</t>
  </si>
  <si>
    <t>33,41</t>
  </si>
  <si>
    <t>16,83</t>
  </si>
  <si>
    <t>33,07</t>
  </si>
  <si>
    <t>75,96</t>
  </si>
  <si>
    <t>132,07</t>
  </si>
  <si>
    <t>74,81</t>
  </si>
  <si>
    <t>110,37</t>
  </si>
  <si>
    <t>151,05</t>
  </si>
  <si>
    <t>35,12</t>
  </si>
  <si>
    <t>75,52</t>
  </si>
  <si>
    <t>123,14</t>
  </si>
  <si>
    <t>34,21</t>
  </si>
  <si>
    <t>108,44</t>
  </si>
  <si>
    <t>141,36</t>
  </si>
  <si>
    <t>18,67</t>
  </si>
  <si>
    <t>17,60</t>
  </si>
  <si>
    <t>46,68</t>
  </si>
  <si>
    <t>17,83</t>
  </si>
  <si>
    <t>46,92</t>
  </si>
  <si>
    <t>59,59</t>
  </si>
  <si>
    <t>89,41</t>
  </si>
  <si>
    <t>107,47</t>
  </si>
  <si>
    <t>116,17</t>
  </si>
  <si>
    <t>32,06</t>
  </si>
  <si>
    <t>62,89</t>
  </si>
  <si>
    <t>38,82</t>
  </si>
  <si>
    <t>78,75</t>
  </si>
  <si>
    <t>77,97</t>
  </si>
  <si>
    <t>188,44</t>
  </si>
  <si>
    <t>244,17</t>
  </si>
  <si>
    <t>81,27</t>
  </si>
  <si>
    <t>44,47</t>
  </si>
  <si>
    <t>71,19</t>
  </si>
  <si>
    <t>97,13</t>
  </si>
  <si>
    <t>CAP PVC ESGOTO 50MM (TAMPÃO) - FORNECIMENTO E INSTALAÇÃO</t>
  </si>
  <si>
    <t>142,63</t>
  </si>
  <si>
    <t>198,89</t>
  </si>
  <si>
    <t>457,97</t>
  </si>
  <si>
    <t>198,58</t>
  </si>
  <si>
    <t>82,98</t>
  </si>
  <si>
    <t>143,81</t>
  </si>
  <si>
    <t>229,93</t>
  </si>
  <si>
    <t>116,48</t>
  </si>
  <si>
    <t>115,79</t>
  </si>
  <si>
    <t>119,77</t>
  </si>
  <si>
    <t>80,91</t>
  </si>
  <si>
    <t>160,73</t>
  </si>
  <si>
    <t>256,94</t>
  </si>
  <si>
    <t>178,49</t>
  </si>
  <si>
    <t>244,60</t>
  </si>
  <si>
    <t>523,94</t>
  </si>
  <si>
    <t>8,44</t>
  </si>
  <si>
    <t>21,38</t>
  </si>
  <si>
    <t>20,90</t>
  </si>
  <si>
    <t>13,67</t>
  </si>
  <si>
    <t>15,84</t>
  </si>
  <si>
    <t>12,69</t>
  </si>
  <si>
    <t>10,80</t>
  </si>
  <si>
    <t>32,32</t>
  </si>
  <si>
    <t>21,53</t>
  </si>
  <si>
    <t>71,63</t>
  </si>
  <si>
    <t>31,63</t>
  </si>
  <si>
    <t>84,35</t>
  </si>
  <si>
    <t>64,10</t>
  </si>
  <si>
    <t>63,08</t>
  </si>
  <si>
    <t>48,87</t>
  </si>
  <si>
    <t>21,76</t>
  </si>
  <si>
    <t>17,55</t>
  </si>
  <si>
    <t>5,78</t>
  </si>
  <si>
    <t>40,11</t>
  </si>
  <si>
    <t>76,75</t>
  </si>
  <si>
    <t>78,43</t>
  </si>
  <si>
    <t>103,54</t>
  </si>
  <si>
    <t>21,11</t>
  </si>
  <si>
    <t>25,31</t>
  </si>
  <si>
    <t>22,79</t>
  </si>
  <si>
    <t>113,44</t>
  </si>
  <si>
    <t>42,03</t>
  </si>
  <si>
    <t>170,96</t>
  </si>
  <si>
    <t>29,31</t>
  </si>
  <si>
    <t>9,81</t>
  </si>
  <si>
    <t>9,11</t>
  </si>
  <si>
    <t>55,24</t>
  </si>
  <si>
    <t>48,17</t>
  </si>
  <si>
    <t>83,22</t>
  </si>
  <si>
    <t>68,74</t>
  </si>
  <si>
    <t>15,28</t>
  </si>
  <si>
    <t>23,07</t>
  </si>
  <si>
    <t>16,35</t>
  </si>
  <si>
    <t>20,97</t>
  </si>
  <si>
    <t>42,24</t>
  </si>
  <si>
    <t>65,12</t>
  </si>
  <si>
    <t>18,27</t>
  </si>
  <si>
    <t>46,29</t>
  </si>
  <si>
    <t>30,28</t>
  </si>
  <si>
    <t>43,16</t>
  </si>
  <si>
    <t>170,57</t>
  </si>
  <si>
    <t>45,65</t>
  </si>
  <si>
    <t>43,19</t>
  </si>
  <si>
    <t>42,09</t>
  </si>
  <si>
    <t>16,08</t>
  </si>
  <si>
    <t>135,46</t>
  </si>
  <si>
    <t>88,40</t>
  </si>
  <si>
    <t>46,04</t>
  </si>
  <si>
    <t>20,79</t>
  </si>
  <si>
    <t>49,39</t>
  </si>
  <si>
    <t>39,75</t>
  </si>
  <si>
    <t>15,79</t>
  </si>
  <si>
    <t>15,32</t>
  </si>
  <si>
    <t>17,47</t>
  </si>
  <si>
    <t>12,42</t>
  </si>
  <si>
    <t>16,72</t>
  </si>
  <si>
    <t>38,37</t>
  </si>
  <si>
    <t>44,76</t>
  </si>
  <si>
    <t>28,66</t>
  </si>
  <si>
    <t>41,54</t>
  </si>
  <si>
    <t>168,95</t>
  </si>
  <si>
    <t>18,38</t>
  </si>
  <si>
    <t>18,03</t>
  </si>
  <si>
    <t>74,47</t>
  </si>
  <si>
    <t>8,25</t>
  </si>
  <si>
    <t>71,73</t>
  </si>
  <si>
    <t>72,91</t>
  </si>
  <si>
    <t>181,05</t>
  </si>
  <si>
    <t>212,16</t>
  </si>
  <si>
    <t>218,02</t>
  </si>
  <si>
    <t>15,92</t>
  </si>
  <si>
    <t>27,73</t>
  </si>
  <si>
    <t>20,41</t>
  </si>
  <si>
    <t>34,24</t>
  </si>
  <si>
    <t>40,81</t>
  </si>
  <si>
    <t>168,22</t>
  </si>
  <si>
    <t>30,51</t>
  </si>
  <si>
    <t>21,15</t>
  </si>
  <si>
    <t>171,50</t>
  </si>
  <si>
    <t>59,38</t>
  </si>
  <si>
    <t>19,10</t>
  </si>
  <si>
    <t>205,47</t>
  </si>
  <si>
    <t>40,21</t>
  </si>
  <si>
    <t>39,07</t>
  </si>
  <si>
    <t>277,87</t>
  </si>
  <si>
    <t>137,06</t>
  </si>
  <si>
    <t>149,29</t>
  </si>
  <si>
    <t>198,66</t>
  </si>
  <si>
    <t>170,92</t>
  </si>
  <si>
    <t>291,97</t>
  </si>
  <si>
    <t>44,66</t>
  </si>
  <si>
    <t>57,19</t>
  </si>
  <si>
    <t>89,92</t>
  </si>
  <si>
    <t>206,56</t>
  </si>
  <si>
    <t>253,15</t>
  </si>
  <si>
    <t>16,43</t>
  </si>
  <si>
    <t>38,05</t>
  </si>
  <si>
    <t>30,63</t>
  </si>
  <si>
    <t>60,69</t>
  </si>
  <si>
    <t>114,51</t>
  </si>
  <si>
    <t>17,33</t>
  </si>
  <si>
    <t>15,03</t>
  </si>
  <si>
    <t>43,57</t>
  </si>
  <si>
    <t>66,57</t>
  </si>
  <si>
    <t>206,39</t>
  </si>
  <si>
    <t>10,20</t>
  </si>
  <si>
    <t>18,78</t>
  </si>
  <si>
    <t>38,42</t>
  </si>
  <si>
    <t>106,98</t>
  </si>
  <si>
    <t>54,09</t>
  </si>
  <si>
    <t>98,56</t>
  </si>
  <si>
    <t>254,79</t>
  </si>
  <si>
    <t>14,66</t>
  </si>
  <si>
    <t>11,05</t>
  </si>
  <si>
    <t>37,12</t>
  </si>
  <si>
    <t>47,62</t>
  </si>
  <si>
    <t>64,99</t>
  </si>
  <si>
    <t>54,15</t>
  </si>
  <si>
    <t>80,38</t>
  </si>
  <si>
    <t>75,75</t>
  </si>
  <si>
    <t>104,59</t>
  </si>
  <si>
    <t>72,20</t>
  </si>
  <si>
    <t>103,38</t>
  </si>
  <si>
    <t>126,80</t>
  </si>
  <si>
    <t>37,10</t>
  </si>
  <si>
    <t>48,70</t>
  </si>
  <si>
    <t>67,21</t>
  </si>
  <si>
    <t>71,42</t>
  </si>
  <si>
    <t>31,89</t>
  </si>
  <si>
    <t>44,56</t>
  </si>
  <si>
    <t>55,13</t>
  </si>
  <si>
    <t>54,08</t>
  </si>
  <si>
    <t>82,03</t>
  </si>
  <si>
    <t>107,93</t>
  </si>
  <si>
    <t>99,02</t>
  </si>
  <si>
    <t>56,80</t>
  </si>
  <si>
    <t>72,11</t>
  </si>
  <si>
    <t>105,55</t>
  </si>
  <si>
    <t>131,25</t>
  </si>
  <si>
    <t>15,96</t>
  </si>
  <si>
    <t>21,63</t>
  </si>
  <si>
    <t>28,12</t>
  </si>
  <si>
    <t>58,93</t>
  </si>
  <si>
    <t>26,69</t>
  </si>
  <si>
    <t>32,89</t>
  </si>
  <si>
    <t>31,35</t>
  </si>
  <si>
    <t>65,96</t>
  </si>
  <si>
    <t>61,33</t>
  </si>
  <si>
    <t>89,21</t>
  </si>
  <si>
    <t>80,30</t>
  </si>
  <si>
    <t>35,85</t>
  </si>
  <si>
    <t>41,26</t>
  </si>
  <si>
    <t>54,22</t>
  </si>
  <si>
    <t>84,13</t>
  </si>
  <si>
    <t>21,71</t>
  </si>
  <si>
    <t>20,03</t>
  </si>
  <si>
    <t>31,54</t>
  </si>
  <si>
    <t>25,32</t>
  </si>
  <si>
    <t>40,99</t>
  </si>
  <si>
    <t>67,78</t>
  </si>
  <si>
    <t>100,36</t>
  </si>
  <si>
    <t>144,78</t>
  </si>
  <si>
    <t>50,72</t>
  </si>
  <si>
    <t>101,44</t>
  </si>
  <si>
    <t>147,00</t>
  </si>
  <si>
    <t>90,70</t>
  </si>
  <si>
    <t>134,51</t>
  </si>
  <si>
    <t>16,79</t>
  </si>
  <si>
    <t>54,34</t>
  </si>
  <si>
    <t>70,81</t>
  </si>
  <si>
    <t>72,68</t>
  </si>
  <si>
    <t>21,91</t>
  </si>
  <si>
    <t>22,03</t>
  </si>
  <si>
    <t>26,49</t>
  </si>
  <si>
    <t>38,87</t>
  </si>
  <si>
    <t>55,42</t>
  </si>
  <si>
    <t>74,90</t>
  </si>
  <si>
    <t>15,89</t>
  </si>
  <si>
    <t>62,41</t>
  </si>
  <si>
    <t>301,61</t>
  </si>
  <si>
    <t>26,55</t>
  </si>
  <si>
    <t>331,69</t>
  </si>
  <si>
    <t>16,42</t>
  </si>
  <si>
    <t>379,94</t>
  </si>
  <si>
    <t>28,91</t>
  </si>
  <si>
    <t>476,88</t>
  </si>
  <si>
    <t>42,75</t>
  </si>
  <si>
    <t>660,82</t>
  </si>
  <si>
    <t>99,40</t>
  </si>
  <si>
    <t>871,80</t>
  </si>
  <si>
    <t>48,60</t>
  </si>
  <si>
    <t>12,96</t>
  </si>
  <si>
    <t>18,28</t>
  </si>
  <si>
    <t>19,75</t>
  </si>
  <si>
    <t>260,89</t>
  </si>
  <si>
    <t>10,31</t>
  </si>
  <si>
    <t>333,05</t>
  </si>
  <si>
    <t>47,43</t>
  </si>
  <si>
    <t>36,08</t>
  </si>
  <si>
    <t>51,25</t>
  </si>
  <si>
    <t>21,59</t>
  </si>
  <si>
    <t>304,17</t>
  </si>
  <si>
    <t>29,11</t>
  </si>
  <si>
    <t>21,57</t>
  </si>
  <si>
    <t>335,23</t>
  </si>
  <si>
    <t>33,86</t>
  </si>
  <si>
    <t>53,02</t>
  </si>
  <si>
    <t>77,03</t>
  </si>
  <si>
    <t>170,00</t>
  </si>
  <si>
    <t>27,66</t>
  </si>
  <si>
    <t>40,96</t>
  </si>
  <si>
    <t>36,23</t>
  </si>
  <si>
    <t>58,84</t>
  </si>
  <si>
    <t>39,97</t>
  </si>
  <si>
    <t>63,40</t>
  </si>
  <si>
    <t>80,18</t>
  </si>
  <si>
    <t>89,09</t>
  </si>
  <si>
    <t>53,23</t>
  </si>
  <si>
    <t>106,03</t>
  </si>
  <si>
    <t>47,87</t>
  </si>
  <si>
    <t>169,27</t>
  </si>
  <si>
    <t>80,55</t>
  </si>
  <si>
    <t>218,09</t>
  </si>
  <si>
    <t>181,70</t>
  </si>
  <si>
    <t>214,52</t>
  </si>
  <si>
    <t>486,69</t>
  </si>
  <si>
    <t>270,44</t>
  </si>
  <si>
    <t>409,69</t>
  </si>
  <si>
    <t>847,45</t>
  </si>
  <si>
    <t>39,67</t>
  </si>
  <si>
    <t>52,39</t>
  </si>
  <si>
    <t>72,21</t>
  </si>
  <si>
    <t>39,25</t>
  </si>
  <si>
    <t>75,34</t>
  </si>
  <si>
    <t>98,02</t>
  </si>
  <si>
    <t>178,23</t>
  </si>
  <si>
    <t>146,16</t>
  </si>
  <si>
    <t>17,00</t>
  </si>
  <si>
    <t>17,71</t>
  </si>
  <si>
    <t>22,91</t>
  </si>
  <si>
    <t>60,26</t>
  </si>
  <si>
    <t>53,19</t>
  </si>
  <si>
    <t>102,01</t>
  </si>
  <si>
    <t>87,53</t>
  </si>
  <si>
    <t>147,92</t>
  </si>
  <si>
    <t>18,92</t>
  </si>
  <si>
    <t>28,50</t>
  </si>
  <si>
    <t>34,74</t>
  </si>
  <si>
    <t>53,27</t>
  </si>
  <si>
    <t>133,36</t>
  </si>
  <si>
    <t>179,55</t>
  </si>
  <si>
    <t>246,52</t>
  </si>
  <si>
    <t>43,64</t>
  </si>
  <si>
    <t>168,10</t>
  </si>
  <si>
    <t>204,56</t>
  </si>
  <si>
    <t>39,64</t>
  </si>
  <si>
    <t>171,88</t>
  </si>
  <si>
    <t>9,17</t>
  </si>
  <si>
    <t>16,51</t>
  </si>
  <si>
    <t>73,76</t>
  </si>
  <si>
    <t>180,22</t>
  </si>
  <si>
    <t>216,68</t>
  </si>
  <si>
    <t>11,48</t>
  </si>
  <si>
    <t>16,53</t>
  </si>
  <si>
    <t>45,10</t>
  </si>
  <si>
    <t>56,33</t>
  </si>
  <si>
    <t>92,25</t>
  </si>
  <si>
    <t>204,77</t>
  </si>
  <si>
    <t>258,21</t>
  </si>
  <si>
    <t>28,32</t>
  </si>
  <si>
    <t>38,98</t>
  </si>
  <si>
    <t>54,77</t>
  </si>
  <si>
    <t>164,32</t>
  </si>
  <si>
    <t>189,51</t>
  </si>
  <si>
    <t>264,06</t>
  </si>
  <si>
    <t>148,34</t>
  </si>
  <si>
    <t>20,67</t>
  </si>
  <si>
    <t>41,18</t>
  </si>
  <si>
    <t>39,91</t>
  </si>
  <si>
    <t>27,69</t>
  </si>
  <si>
    <t>7,12</t>
  </si>
  <si>
    <t>13,55</t>
  </si>
  <si>
    <t>13,51</t>
  </si>
  <si>
    <t>22,06</t>
  </si>
  <si>
    <t>26,74</t>
  </si>
  <si>
    <t>31,70</t>
  </si>
  <si>
    <t>16,93</t>
  </si>
  <si>
    <t>25,61</t>
  </si>
  <si>
    <t>56,66</t>
  </si>
  <si>
    <t>55,04</t>
  </si>
  <si>
    <t>85,36</t>
  </si>
  <si>
    <t>13,21</t>
  </si>
  <si>
    <t>3,83</t>
  </si>
  <si>
    <t>36,40</t>
  </si>
  <si>
    <t>90,85</t>
  </si>
  <si>
    <t>4,59</t>
  </si>
  <si>
    <t>60,85</t>
  </si>
  <si>
    <t>91,45</t>
  </si>
  <si>
    <t>144,09</t>
  </si>
  <si>
    <t>56,93</t>
  </si>
  <si>
    <t>90,83</t>
  </si>
  <si>
    <t>60,00</t>
  </si>
  <si>
    <t>127,71</t>
  </si>
  <si>
    <t>16,63</t>
  </si>
  <si>
    <t>23,58</t>
  </si>
  <si>
    <t>65,26</t>
  </si>
  <si>
    <t>90,33</t>
  </si>
  <si>
    <t>144,03</t>
  </si>
  <si>
    <t>99,29</t>
  </si>
  <si>
    <t>177,49</t>
  </si>
  <si>
    <t>199,64</t>
  </si>
  <si>
    <t>96,72</t>
  </si>
  <si>
    <t>161,15</t>
  </si>
  <si>
    <t>12,07</t>
  </si>
  <si>
    <t>17,80</t>
  </si>
  <si>
    <t>25,67</t>
  </si>
  <si>
    <t>12,09</t>
  </si>
  <si>
    <t>14,85</t>
  </si>
  <si>
    <t>19,32</t>
  </si>
  <si>
    <t>17,59</t>
  </si>
  <si>
    <t>31,37</t>
  </si>
  <si>
    <t>14,49</t>
  </si>
  <si>
    <t>20,49</t>
  </si>
  <si>
    <t>19,71</t>
  </si>
  <si>
    <t>37,23</t>
  </si>
  <si>
    <t>20,21</t>
  </si>
  <si>
    <t>45,04</t>
  </si>
  <si>
    <t>22,08</t>
  </si>
  <si>
    <t>21,84</t>
  </si>
  <si>
    <t>33,75</t>
  </si>
  <si>
    <t>45,25</t>
  </si>
  <si>
    <t>52,50</t>
  </si>
  <si>
    <t>20,94</t>
  </si>
  <si>
    <t>39,42</t>
  </si>
  <si>
    <t>57,07</t>
  </si>
  <si>
    <t>54,53</t>
  </si>
  <si>
    <t>62,52</t>
  </si>
  <si>
    <t>66,06</t>
  </si>
  <si>
    <t>135,99</t>
  </si>
  <si>
    <t>145,33</t>
  </si>
  <si>
    <t>147,08</t>
  </si>
  <si>
    <t>147,81</t>
  </si>
  <si>
    <t>168,72</t>
  </si>
  <si>
    <t>178,20</t>
  </si>
  <si>
    <t>16,99</t>
  </si>
  <si>
    <t>27,85</t>
  </si>
  <si>
    <t>25,18</t>
  </si>
  <si>
    <t>57,66</t>
  </si>
  <si>
    <t>66,22</t>
  </si>
  <si>
    <t>68,20</t>
  </si>
  <si>
    <t>75,79</t>
  </si>
  <si>
    <t>77,91</t>
  </si>
  <si>
    <t>85,37</t>
  </si>
  <si>
    <t>102,30</t>
  </si>
  <si>
    <t>112,96</t>
  </si>
  <si>
    <t>64,67</t>
  </si>
  <si>
    <t>75,62</t>
  </si>
  <si>
    <t>128,94</t>
  </si>
  <si>
    <t>137,34</t>
  </si>
  <si>
    <t>167,19</t>
  </si>
  <si>
    <t>106,09</t>
  </si>
  <si>
    <t>112,35</t>
  </si>
  <si>
    <t>177,82</t>
  </si>
  <si>
    <t>187,83</t>
  </si>
  <si>
    <t>397,19</t>
  </si>
  <si>
    <t>352,31</t>
  </si>
  <si>
    <t>166,54</t>
  </si>
  <si>
    <t>281,97</t>
  </si>
  <si>
    <t>430,51</t>
  </si>
  <si>
    <t>29,06</t>
  </si>
  <si>
    <t>34,48</t>
  </si>
  <si>
    <t>36,88</t>
  </si>
  <si>
    <t>43,81</t>
  </si>
  <si>
    <t>98,06</t>
  </si>
  <si>
    <t>130,41</t>
  </si>
  <si>
    <t>32,67</t>
  </si>
  <si>
    <t>47,10</t>
  </si>
  <si>
    <t>65,71</t>
  </si>
  <si>
    <t>90,34</t>
  </si>
  <si>
    <t>96,60</t>
  </si>
  <si>
    <t>164,76</t>
  </si>
  <si>
    <t>174,77</t>
  </si>
  <si>
    <t>386,78</t>
  </si>
  <si>
    <t>341,90</t>
  </si>
  <si>
    <t>50,16</t>
  </si>
  <si>
    <t>73,24</t>
  </si>
  <si>
    <t>94,39</t>
  </si>
  <si>
    <t>145,52</t>
  </si>
  <si>
    <t>264,53</t>
  </si>
  <si>
    <t>416,66</t>
  </si>
  <si>
    <t>18,59</t>
  </si>
  <si>
    <t>25,91</t>
  </si>
  <si>
    <t>32,44</t>
  </si>
  <si>
    <t>39,37</t>
  </si>
  <si>
    <t>47,88</t>
  </si>
  <si>
    <t>58,83</t>
  </si>
  <si>
    <t>89,05</t>
  </si>
  <si>
    <t>111,20</t>
  </si>
  <si>
    <t>148,39</t>
  </si>
  <si>
    <t>42,62</t>
  </si>
  <si>
    <t>59,03</t>
  </si>
  <si>
    <t>80,93</t>
  </si>
  <si>
    <t>87,19</t>
  </si>
  <si>
    <t>151,16</t>
  </si>
  <si>
    <t>161,17</t>
  </si>
  <si>
    <t>369,04</t>
  </si>
  <si>
    <t>324,16</t>
  </si>
  <si>
    <t>67,26</t>
  </si>
  <si>
    <t>85,46</t>
  </si>
  <si>
    <t>132,96</t>
  </si>
  <si>
    <t>249,09</t>
  </si>
  <si>
    <t>392,98</t>
  </si>
  <si>
    <t>19,28</t>
  </si>
  <si>
    <t>19,90</t>
  </si>
  <si>
    <t>49,96</t>
  </si>
  <si>
    <t>73,28</t>
  </si>
  <si>
    <t>210,93</t>
  </si>
  <si>
    <t>293,81</t>
  </si>
  <si>
    <t>623,72</t>
  </si>
  <si>
    <t>504,90</t>
  </si>
  <si>
    <t>130,58</t>
  </si>
  <si>
    <t>207,38</t>
  </si>
  <si>
    <t>409,63</t>
  </si>
  <si>
    <t>565,09</t>
  </si>
  <si>
    <t>669,21</t>
  </si>
  <si>
    <t>166,99</t>
  </si>
  <si>
    <t>312,34</t>
  </si>
  <si>
    <t>440,96</t>
  </si>
  <si>
    <t>522,33</t>
  </si>
  <si>
    <t>77,08</t>
  </si>
  <si>
    <t>162,41</t>
  </si>
  <si>
    <t>276,13</t>
  </si>
  <si>
    <t>477,61</t>
  </si>
  <si>
    <t>790,41</t>
  </si>
  <si>
    <t>200,42</t>
  </si>
  <si>
    <t>355,58</t>
  </si>
  <si>
    <t>127,66</t>
  </si>
  <si>
    <t>202,37</t>
  </si>
  <si>
    <t>398,37</t>
  </si>
  <si>
    <t>549,66</t>
  </si>
  <si>
    <t>649,26</t>
  </si>
  <si>
    <t>162,85</t>
  </si>
  <si>
    <t>305,25</t>
  </si>
  <si>
    <t>430,85</t>
  </si>
  <si>
    <t>508,66</t>
  </si>
  <si>
    <t>48,89</t>
  </si>
  <si>
    <t>53,96</t>
  </si>
  <si>
    <t>VASO SANITARIO INFANTIL SIFONADO, PARA VALVULA DE DESCARGA, EM LOUCA BRANCA, COM ACESSORIOS, INCLUSIVE ASSENTO PLASTICO, BOLSA DE BORRACHA PARA LIGACAO, TUBO PVC LIGACAO - FORNECIMENTO E INSTALACAO</t>
  </si>
  <si>
    <t>401,00</t>
  </si>
  <si>
    <t>74234/1</t>
  </si>
  <si>
    <t>MICTORIO SIFONADO DE LOUCA BRANCA COM PERTENCES, COM REGISTRO DE PRESSAO 1/2" COM CANOPLA CROMADA ACABAMENTO SIMPLES E CONJUNTO PARA FIXACAO  - FORNECIMENTO E INSTALACAO</t>
  </si>
  <si>
    <t>435,41</t>
  </si>
  <si>
    <t>TANQUE DE LOUÇA BRANCA COM COLUNA, 30L OU EQUIVALENTE - FORNECIMENTO E INSTALAÇÃO. AF_12/2013</t>
  </si>
  <si>
    <t>549,60</t>
  </si>
  <si>
    <t>TANQUE DE LOUÇA BRANCA SUSPENSO, 18L OU EQUIVALENTE - FORNECIMENTO E INSTALAÇÃO. AF_12/2013</t>
  </si>
  <si>
    <t>337,28</t>
  </si>
  <si>
    <t>TANQUE DE MÁRMORE SINTÉTICO COM COLUNA, 22L OU EQUIVALENTE  FORNECIMENTO E INSTALAÇÃO. AF_12/2013</t>
  </si>
  <si>
    <t>336,65</t>
  </si>
  <si>
    <t>TANQUE DE MÁRMORE SINTÉTICO SUSPENSO, 22L OU EQUIVALENTE - FORNECIMENTO E INSTALAÇÃO. AF_12/2013</t>
  </si>
  <si>
    <t>193,27</t>
  </si>
  <si>
    <t>VÁLVULA EM METAL CROMADO 1.1/2" X 1.1/2" PARA TANQUE OU LAVATÓRIO, COM OU SEM LADRÃO - FORNECIMENTO E INSTALAÇÃO. AF_12/2013</t>
  </si>
  <si>
    <t>24,01</t>
  </si>
  <si>
    <t>VÁLVULA EM METAL CROMADO TIPO AMERICANA 3.1/2" X 1.1/2" PARA PIA - FORNECIMENTO E INSTALAÇÃO. AF_12/2013</t>
  </si>
  <si>
    <t>53,58</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</si>
  <si>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</si>
  <si>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</si>
  <si>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</si>
  <si>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151,76</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</si>
  <si>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</si>
  <si>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</si>
  <si>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</si>
  <si>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</si>
  <si>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</si>
  <si>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</si>
  <si>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</si>
  <si>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325,02</t>
  </si>
  <si>
    <t>BANCADA DE GRANITO CINZA POLIDO PARA PIA DE COZINHA 1,50 X 0,60 M - FORNECIMENTO E INSTALAÇÃO. AF_12/2013</t>
  </si>
  <si>
    <t>532,80</t>
  </si>
  <si>
    <t>BANCADA DE MÁRMORE BRANCO POLIDO PARA PIA DE COZINHA 1,50 X 0,60 M - FORNECIMENTO E INSTALAÇÃO. AF_12/2013</t>
  </si>
  <si>
    <t>399,59</t>
  </si>
  <si>
    <t>BANCADA DE MÁRMORE SINTÉTICO 120 X 60CM, COM CUBA INTEGRADA - FORNECIMENTO E INSTALAÇÃO. AF_12/2013</t>
  </si>
  <si>
    <t>189,29</t>
  </si>
  <si>
    <t>BANCADA DE GRANITO CINZA POLIDO PARA LAVATÓRIO 0,50 X 0,60 M - FORNECIMENTO E INSTALAÇÃO. AF_12/2013</t>
  </si>
  <si>
    <t>252,14</t>
  </si>
  <si>
    <t>BANCADA DE MÁRMORE BRANCO POLIDO PARA LAVATÓRIO 0,50 X 0,60 M - FORNECIMENTO E INSTALAÇÃO. AF_12/2013</t>
  </si>
  <si>
    <t>202,16</t>
  </si>
  <si>
    <t>CUBA DE EMBUTIR DE AÇO INOXIDÁVEL MÉDIA - FORNECIMENTO E INSTALAÇÃO. AF_12/2013</t>
  </si>
  <si>
    <t>143,21</t>
  </si>
  <si>
    <t>CUBA DE EMBUTIR OVAL EM LOUÇA BRANCA, 35 X 50CM OU EQUIVALENTE - FORNECIMENTO E INSTALAÇÃO. AF_12/2013</t>
  </si>
  <si>
    <t>98,08</t>
  </si>
  <si>
    <t>LAVATÓRIO LOUÇA BRANCA COM COLUNA, *44 X 35,5* CM, PADRÃO POPULAR - FORNECIMENTO E INSTALAÇÃO. AF_12/2013</t>
  </si>
  <si>
    <t>LAVATÓRIO LOUÇA BRANCA COM COLUNA, 45 X 55CM OU EQUIVALENTE, PADRÃO MÉDIO - FORNECIMENTO E INSTALAÇÃO. AF_12/2013</t>
  </si>
  <si>
    <t>259,09</t>
  </si>
  <si>
    <t>LAVATÓRIO LOUÇA BRANCA SUSPENSO, 29,5 X 39CM OU EQUIVALENTE, PADRÃO POPULAR - FORNECIMENTO E INSTALAÇÃO. AF_12/2013</t>
  </si>
  <si>
    <t>100,08</t>
  </si>
  <si>
    <t>APARELHO MISTURADOR DE MESA PARA LAVATÓRIO, PADRÃO MÉDIO - FORNECIMENTO E INSTALAÇÃO. AF_12/2013</t>
  </si>
  <si>
    <t>200,11</t>
  </si>
  <si>
    <t>TORNEIRA CROMADA DE MESA, 1/2" OU 3/4", PARA LAVATÓRIO, PADRÃO POPULAR - FORNECIMENTO E INSTALAÇÃO. AF_12/2013</t>
  </si>
  <si>
    <t>APARELHO MISTURADOR DE MESA PARA PIA DE COZINHA, PADRÃO MÉDIO - FORNECIMENTO E INSTALAÇÃO. AF_12/2013</t>
  </si>
  <si>
    <t>240,39</t>
  </si>
  <si>
    <t>TORNEIRA CROMADA TUBO MÓVEL, DE MESA, 1/2" OU 3/4", PARA PIA DE COZINHA, PADRÃO ALTO - FORNECIMENTO E INSTALAÇÃO. AF_12/2013</t>
  </si>
  <si>
    <t>93,57</t>
  </si>
  <si>
    <t>TORNEIRA CROMADA TUBO MÓVEL, DE PAREDE, 1/2" OU 3/4", PARA PIA DE COZINHA, PADRÃO MÉDIO - FORNECIMENTO E INSTALAÇÃO. AF_12/2013</t>
  </si>
  <si>
    <t>89,51</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</si>
  <si>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</si>
  <si>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</si>
  <si>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</si>
  <si>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</si>
  <si>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36,01</t>
  </si>
  <si>
    <t>TORNEIRA CROMADA DE MESA, 1/2" OU 3/4", PARA LAVATÓRIO, PADRÃO MÉDIO - FORNECIMENTO E INSTALAÇÃO. AF_12/2013</t>
  </si>
  <si>
    <t>78,87</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</si>
  <si>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</si>
  <si>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</si>
  <si>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619,67</t>
  </si>
  <si>
    <t>TANQUE DE LOUÇA BRANCA COM COLUNA, 30L OU EQUIVALENTE, INCLUSO SIFÃO FLEXÍVEL EM PVC, VÁLVULA PLÁSTICA E TORNEIRA DE METAL CROMADO PADRÃO POPULAR - FORNECIMENTO E INSTALAÇÃO. AF_12/2013</t>
  </si>
  <si>
    <t>582,98</t>
  </si>
  <si>
    <t>TANQUE DE LOUÇA BRANCA COM COLUNA, 30L OU EQUIVALENTE, INCLUSO SIFÃO FLEXÍVEL EM PVC, VÁLVULA PLÁSTICA E TORNEIRA DE PLÁSTICO - FORNECIMENTO E INSTALAÇÃO. AF_12/2013</t>
  </si>
  <si>
    <t>595,55</t>
  </si>
  <si>
    <t>TANQUE DE LOUÇA BRANCA SUSPENSO, 18L OU EQUIVALENTE, INCLUSO SIFÃO TIPO GARRAFA EM METAL CROMADO, VÁLVULA METÁLICA E TORNEIRA DE METAL CROMADO PADRÃO MÉDIO - FORNECIMENTO E INSTALAÇÃO. AF_12/2013</t>
  </si>
  <si>
    <t>549,06</t>
  </si>
  <si>
    <t>TANQUE DE LOUÇA BRANCA SUSPENSO, 18L OU EQUIVALENTE, INCLUSO SIFÃO TIPO GARRAFA EM PVC, VÁLVULA PLÁSTICA E TORNEIRA DE METAL CROMADO PADRÃO POPULAR - FORNECIMENTO E INSTALAÇÃO. AF_12/2013</t>
  </si>
  <si>
    <t>378,24</t>
  </si>
  <si>
    <t>TANQUE DE LOUÇA BRANCA SUSPENSO, 18L OU EQUIVALENTE, INCLUSO SIFÃO TIPO GARRAFA EM PVC, VÁLVULA PLÁSTICA E TORNEIRA DE PLÁSTICO - FORNECIMENTO E INSTALAÇÃO. AF_12/2013</t>
  </si>
  <si>
    <t>390,81</t>
  </si>
  <si>
    <t>TANQUE DE MÁRMORE SINTÉTICO COM COLUNA, 22L OU EQUIVALENTE, INCLUSO SIFÃO FLEXÍVEL EM PVC, VÁLVULA PLÁSTICA E TORNEIRA DE METAL CROMADO PADRÃO POPULAR - FORNECIMENTO E INSTALAÇÃO. AF_12/2013</t>
  </si>
  <si>
    <t>370,03</t>
  </si>
  <si>
    <t>TANQUE DE MÁRMORE SINTÉTICO COM COLUNA, 22L OU EQUIVALENTE, INCLUSO SIFÃO FLEXÍVEL EM PVC, VÁLVULA PLÁSTICA E TORNEIRA DE PLÁSTICO - FORNECIMENTO E INSTALAÇÃO. AF_12/2013</t>
  </si>
  <si>
    <t>382,60</t>
  </si>
  <si>
    <t>TANQUE DE MÁRMORE SINTÉTICO SUSPENSO, 22L OU EQUIVALENTE, INCLUSO SIFÃO TIPO GARRAFA EM PVC, VÁLVULA PLÁSTICA E TORNEIRA DE METAL CROMADO PADRÃO POPULAR - FORNECIMENTO E INSTALAÇÃO. AF_12/2013</t>
  </si>
  <si>
    <t>234,23</t>
  </si>
  <si>
    <t>TANQUE DE MÁRMORE SINTÉTICO SUSPENSO, 22L OU EQUIVALENTE, INCLUSO SIFÃO TIPO GARRAFA EM PVC, VÁLVULA PLÁSTICA E TORNEIRA DE PLÁSTICO - FORNECIMENTO E INSTALAÇÃO. AF_12/2013</t>
  </si>
  <si>
    <t>246,80</t>
  </si>
  <si>
    <t>TANQUE DE MÁRMORE SINTÉTICO SUSPENSO, 22L OU EQUIVALENTE, INCLUSO SIFÃO FLEXÍVEL EM PVC, VÁLVULA PLÁSTICA E TORNEIRA DE METAL CROMADO PADRÃO POPULAR - FORNECIMENTO E INSTALAÇÃO. AF_12/2013</t>
  </si>
  <si>
    <t>226,65</t>
  </si>
  <si>
    <t>TANQUE DE MÁRMORE SINTÉTICO SUSPENSO, 22L OU EQUIVALENTE, INCLUSO SIFÃO FLEXÍVEL EM PVC, VÁLVULA PLÁSTICA E TORNEIRA DE PLÁSTICO - FORNECIMENTO E INSTALAÇÃO. AF_12/2013</t>
  </si>
  <si>
    <t>239,22</t>
  </si>
  <si>
    <t>VASO SANITÁRIO SIFONADO COM CAIXA ACOPLADA LOUÇA BRANCA, INCLUSO ENGATE FLEXÍVEL EM PLÁSTICO BRANCO, 1/2  X 40CM - FORNECIMENTO E INSTALAÇÃO. AF_12/2013</t>
  </si>
  <si>
    <t>334,50</t>
  </si>
  <si>
    <t>VASO SANITÁRIO SIFONADO COM CAIXA ACOPLADA LOUÇA BRANCA - PADRÃO MÉDIO, INCLUSO ENGATE FLEXÍVEL EM METAL CROMADO, 1/2 X 40CM - FORNECIMENTO E INSTALAÇÃO. AF_12/2013</t>
  </si>
  <si>
    <t>364,99</t>
  </si>
  <si>
    <t>BANCADA DE MÁRMORE SINTÉTICO 120 X 60CM, COM CUBA INTEGRADA, INCLUSO SIFÃO TIPO GARRAFA EM PVC, VÁLVULA EM PLÁSTICO CROMADO TIPO AMERICANA E TORNEIRA CROMADA LONGA, DE PAREDE, PADRÃO POPULAR - FORNECIMENTO E INSTALAÇÃO. AF_12/2013</t>
  </si>
  <si>
    <t>263,67</t>
  </si>
  <si>
    <t>BANCADA DE MÁRMORE SINTÉTICO 120 X 60CM, COM CUBA INTEGRADA, INCLUSO SIFÃO TIPO FLEXÍVEL EM PVC, VÁLVULA EM PLÁSTICO CROMADO TIPO AMERICANA E TORNEIRA CROMADA LONGA, DE PAREDE, PADRÃO POPULAR - FORNECIMENTO E INSTALAÇÃO. AF_12/2013</t>
  </si>
  <si>
    <t>256,09</t>
  </si>
  <si>
    <t>CUBA DE EMBUTIR DE AÇO INOXIDÁVEL MÉDIA, INCLUSO VÁLVULA TIPO AMERICANA EM METAL CROMADO E SIFÃO FLEXÍVEL EM PVC - FORNECIMENTO E INSTALAÇÃO. AF_12/2013</t>
  </si>
  <si>
    <t>206,84</t>
  </si>
  <si>
    <t>CUBA DE EMBUTIR DE AÇO INOXIDÁVEL MÉDIA, INCLUSO VÁLVULA TIPO AMERICANA E SIFÃO TIPO GARRAFA EM METAL CROMADO - FORNECIMENTO E INSTALAÇÃO. AF_12/2013</t>
  </si>
  <si>
    <t>348,55</t>
  </si>
  <si>
    <t>CUBA DE EMBUTIR OVAL EM LOUÇA BRANCA, 35 X 50CM OU EQUIVALENTE, INCLUSO VÁLVULA EM METAL CROMADO E SIFÃO FLEXÍVEL EM PVC - FORNECIMENTO E INSTALAÇÃO. AF_12/2013</t>
  </si>
  <si>
    <t>132,14</t>
  </si>
  <si>
    <t>CUBA DE EMBUTIR OVAL EM LOUÇA BRANCA, 35 X 50CM OU EQUIVALENTE, INCLUSO VÁLVULA E SIFÃO TIPO GARRAFA EM METAL CROMADO - FORNECIMENTO E INSTALAÇÃO. AF_12/2013</t>
  </si>
  <si>
    <t>273,85</t>
  </si>
  <si>
    <t>LAVATÓRIO LOUÇA BRANCA COM COLUNA, *44 X 35,5* CM, PADRÃO POPULAR, INCLUSO SIFÃO FLEXÍVEL EM PVC, VÁLVULA E ENGATE FLEXÍVEL 30CM EM PLÁSTICO E COM TORNEIRA CROMADA PADRÃO POPULAR - FORNECIMENTO E INSTALAÇÃO. AF_12/2013</t>
  </si>
  <si>
    <t>269,52</t>
  </si>
  <si>
    <t>LAVATÓRIO LOUÇA BRANCA COM COLUNA, 45 X 55CM OU EQUIVALENTE, PADRÃO MÉDIO, INCLUSO SIFÃO TIPO GARRAFA, VÁLVULA E ENGATE FLEXÍVEL DE 40CM EM METAL CROMADO, COM APARELHO MISTURADOR PADRÃO MÉDIO - FORNECIMENTO E INSTALAÇÃO. AF_12/2013</t>
  </si>
  <si>
    <t>714,91</t>
  </si>
  <si>
    <t>LAVATÓRIO LOUÇA BRANCA COM COLUNA, 45 X 55CM OU EQUIVALENTE, PADRÃO MÉDIO, INCLUSO SIFÃO TIPO GARRAFA, VÁLVULA E ENGATE FLEXÍVEL DE 40CM EM METAL CROMADO, COM TORNEIRA CROMADA DE MESA, PADRÃO MÉDIO - FORNECIMENTO E INSTALAÇÃO. AF_12/2013</t>
  </si>
  <si>
    <t>553,70</t>
  </si>
  <si>
    <t>LAVATÓRIO LOUÇA BRANCA SUSPENSO, 29,5 X 39CM OU EQUIVALENTE, PADRÃO POPULAR, INCLUSO SIFÃO TIPO GARRAFA EM PVC, VÁLVULA E ENGATE FLEXÍVEL 30CM EM PLÁSTICO E TORNEIRA CROMADA DE MESA, PADRÃO POPULAR - FORNECIMENTO E INSTALAÇÃO. AF_12/2013</t>
  </si>
  <si>
    <t>177,34</t>
  </si>
  <si>
    <t>LAVATÓRIO LOUÇA BRANCA SUSPENSO, 29,5 X 39CM OU EQUIVALENTE, PADRÃO POPULAR, INCLUSO SIFÃO FLEXÍVEL EM PVC, VÁLVULA E ENGATE FLEXÍVEL 30CM EM PLÁSTICO E TORNEIRA CROMADA DE MESA, PADRÃO POPULAR - FORNECIMENTO E INSTALAÇÃO. AF_12/2013</t>
  </si>
  <si>
    <t>169,76</t>
  </si>
  <si>
    <t>BANCADA MÁRMORE BRANCO POLIDO 0,50X0,60M, INCLUSO CUBA DE EMBUTIR OVAL EM LOUÇA BRANCA 35 X 50CM, VÁLVULA, SIFÃO TIPO GARRAFA E ENGATE FLEXÍVEL 40CM EM METAL CROMADO E APARELHO MISTURADOR DE MESA, PADRÃO MÉDIO - FORNECIMENTO E INSTALAÇÃO. AF_12/2013</t>
  </si>
  <si>
    <t>756,06</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</si>
  <si>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</si>
  <si>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</si>
  <si>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438,16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</si>
  <si>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</si>
  <si>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786,37</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</si>
  <si>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</si>
  <si>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848,77</t>
  </si>
  <si>
    <t>VASO SANITARIO SIFONADO CONVENCIONAL COM  LOUÇA BRANCA - FORNECIMENTO E INSTALAÇÃO. AF_10/2016</t>
  </si>
  <si>
    <t>160,06</t>
  </si>
  <si>
    <t>165,92</t>
  </si>
  <si>
    <t>VASO SANITARIO SIFONADO CONVENCIONAL PARA PCD SEM FURO FRONTAL COM  LOUÇA BRANCA SEM ASSENTO -  FORNECIMENTO E INSTALAÇÃO. AF_10/2016</t>
  </si>
  <si>
    <t>554,29</t>
  </si>
  <si>
    <t>VASO SANITARIO SIFONADO CONVENCIONAL PARA PCD SEM FURO FRONTAL COM LOUÇA BRANCA SEM ASSENTO, INCLUSO CONJUNTO DE LIGAÇÃO PARA BACIA SANITÁRIA AJUSTÁVEL - FORNECIMENTO E INSTALAÇÃO. AF_10/2016</t>
  </si>
  <si>
    <t>560,15</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</si>
  <si>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</si>
  <si>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</si>
  <si>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</si>
  <si>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</si>
  <si>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31,10</t>
  </si>
  <si>
    <t>KIT DE ACESSORIOS PARA BANHEIRO EM METAL CROMADO, 5 PECAS, INCLUSO FIXAÇÃO. AF_10/2016</t>
  </si>
  <si>
    <t>92,75</t>
  </si>
  <si>
    <t>SABONETEIRA PLASTICA TIPO DISPENSER PARA SABONETE LIQUIDO COM RESERVATORIO 800 A 1500 ML, INCLUSO FIXAÇÃO. AF_10/2016</t>
  </si>
  <si>
    <t>45,95</t>
  </si>
  <si>
    <t>1.214,08</t>
  </si>
  <si>
    <t>1.799,73</t>
  </si>
  <si>
    <t>2.683,10</t>
  </si>
  <si>
    <t>3.554,87</t>
  </si>
  <si>
    <t>4.128,68</t>
  </si>
  <si>
    <t>5.489,39</t>
  </si>
  <si>
    <t>3.555,70</t>
  </si>
  <si>
    <t>4.753,82</t>
  </si>
  <si>
    <t>6.723,97</t>
  </si>
  <si>
    <t>9.003,47</t>
  </si>
  <si>
    <t>10.329,03</t>
  </si>
  <si>
    <t>11.360,24</t>
  </si>
  <si>
    <t>2.959,08</t>
  </si>
  <si>
    <t>4.616,97</t>
  </si>
  <si>
    <t>7.157,07</t>
  </si>
  <si>
    <t>9.301,61</t>
  </si>
  <si>
    <t>10.710,72</t>
  </si>
  <si>
    <t>12.606,29</t>
  </si>
  <si>
    <t>3.017,75</t>
  </si>
  <si>
    <t>5.286,45</t>
  </si>
  <si>
    <t>6.795,20</t>
  </si>
  <si>
    <t>10.064,65</t>
  </si>
  <si>
    <t>2.764,77</t>
  </si>
  <si>
    <t>3.658,59</t>
  </si>
  <si>
    <t>5.141,62</t>
  </si>
  <si>
    <t>6.955,68</t>
  </si>
  <si>
    <t>7.878,94</t>
  </si>
  <si>
    <t>8.464,18</t>
  </si>
  <si>
    <t>2.360,32</t>
  </si>
  <si>
    <t>3.730,40</t>
  </si>
  <si>
    <t>5.857,98</t>
  </si>
  <si>
    <t>7.577,02</t>
  </si>
  <si>
    <t>8.881,54</t>
  </si>
  <si>
    <t>10.483,66</t>
  </si>
  <si>
    <t>1.998,01</t>
  </si>
  <si>
    <t>3.432,23</t>
  </si>
  <si>
    <t>4.477,36</t>
  </si>
  <si>
    <t>6.621,74</t>
  </si>
  <si>
    <t>579,84</t>
  </si>
  <si>
    <t>394,36</t>
  </si>
  <si>
    <t>19,92</t>
  </si>
  <si>
    <t>371,13</t>
  </si>
  <si>
    <t>79,83</t>
  </si>
  <si>
    <t>95,28</t>
  </si>
  <si>
    <t>180,58</t>
  </si>
  <si>
    <t>74093/1</t>
  </si>
  <si>
    <t>VALVULA PE COM CRIVO BRONZE 1.1/4" - FORNECIMENTO E INSTALACAO</t>
  </si>
  <si>
    <t>76,94</t>
  </si>
  <si>
    <t>74169/1</t>
  </si>
  <si>
    <t>REGISTRO/VALVULA GLOBO ANGULAR 45 GRAUS EM LATAO PARA HIDRANTES DE INCÊNDIO PREDIAL DN 2.1/2, COM VOLANTE, CLASSE DE PRESSAO DE ATE 200 PSI - FORNECIMENTO E INSTALACAO</t>
  </si>
  <si>
    <t>162,24</t>
  </si>
  <si>
    <t>28,65</t>
  </si>
  <si>
    <t>226,78</t>
  </si>
  <si>
    <t>35,21</t>
  </si>
  <si>
    <t>36,61</t>
  </si>
  <si>
    <t>39,32</t>
  </si>
  <si>
    <t>415,61</t>
  </si>
  <si>
    <t>256,05</t>
  </si>
  <si>
    <t>60,65</t>
  </si>
  <si>
    <t>59,18</t>
  </si>
  <si>
    <t>65,64</t>
  </si>
  <si>
    <t>12,72</t>
  </si>
  <si>
    <t>30,71</t>
  </si>
  <si>
    <t>56,19</t>
  </si>
  <si>
    <t>61,56</t>
  </si>
  <si>
    <t>88,69</t>
  </si>
  <si>
    <t>114,77</t>
  </si>
  <si>
    <t>209,52</t>
  </si>
  <si>
    <t>249,28</t>
  </si>
  <si>
    <t>489,34</t>
  </si>
  <si>
    <t>94,40</t>
  </si>
  <si>
    <t>122,19</t>
  </si>
  <si>
    <t>126,64</t>
  </si>
  <si>
    <t>39,14</t>
  </si>
  <si>
    <t>84,99</t>
  </si>
  <si>
    <t>82,43</t>
  </si>
  <si>
    <t>140,43</t>
  </si>
  <si>
    <t>57,89</t>
  </si>
  <si>
    <t>63,01</t>
  </si>
  <si>
    <t>76,40</t>
  </si>
  <si>
    <t>102,33</t>
  </si>
  <si>
    <t>118,12</t>
  </si>
  <si>
    <t>169,59</t>
  </si>
  <si>
    <t>58,47</t>
  </si>
  <si>
    <t>95,33</t>
  </si>
  <si>
    <t>131,01</t>
  </si>
  <si>
    <t>143,43</t>
  </si>
  <si>
    <t>191,97</t>
  </si>
  <si>
    <t>263,11</t>
  </si>
  <si>
    <t>354,51</t>
  </si>
  <si>
    <t>534,56</t>
  </si>
  <si>
    <t>61,12</t>
  </si>
  <si>
    <t>79,91</t>
  </si>
  <si>
    <t>88,21</t>
  </si>
  <si>
    <t>118,13</t>
  </si>
  <si>
    <t>228,18</t>
  </si>
  <si>
    <t>375,60</t>
  </si>
  <si>
    <t>195,32</t>
  </si>
  <si>
    <t>107,52</t>
  </si>
  <si>
    <t>116,92</t>
  </si>
  <si>
    <t>338,12</t>
  </si>
  <si>
    <t>408,12</t>
  </si>
  <si>
    <t>510,45</t>
  </si>
  <si>
    <t>205,84</t>
  </si>
  <si>
    <t>304,42</t>
  </si>
  <si>
    <t>398,80</t>
  </si>
  <si>
    <t>148,63</t>
  </si>
  <si>
    <t>273,75</t>
  </si>
  <si>
    <t>407,86</t>
  </si>
  <si>
    <t>535,46</t>
  </si>
  <si>
    <t>100,66</t>
  </si>
  <si>
    <t>130,82</t>
  </si>
  <si>
    <t>85,48</t>
  </si>
  <si>
    <t>114,35</t>
  </si>
  <si>
    <t>78,28</t>
  </si>
  <si>
    <t>34,44</t>
  </si>
  <si>
    <t>38,93</t>
  </si>
  <si>
    <t>62,34</t>
  </si>
  <si>
    <t>79,64</t>
  </si>
  <si>
    <t>17,87</t>
  </si>
  <si>
    <t>1.561,18</t>
  </si>
  <si>
    <t>1.114,04</t>
  </si>
  <si>
    <t>895,72</t>
  </si>
  <si>
    <t>761,36</t>
  </si>
  <si>
    <t>MÃO-FRANCESA EM AÇO, ABAS IGUAIS 40 CM, CAPACIDADE MÍNIMA 70 KG, BRANCO  FORNECIMENTO E INSTALAÇÃO. AF_11/2016</t>
  </si>
  <si>
    <t>MÃO-FRANCESA EM AÇO, ABAS IGUAIS 30 CM, CAPACIDADE MÍNIMA 60 KG, BRANCO  FORNECIMENTO E INSTALAÇÃO. AF_11/2016</t>
  </si>
  <si>
    <t>50,37</t>
  </si>
  <si>
    <t>356,30</t>
  </si>
  <si>
    <t>463,19</t>
  </si>
  <si>
    <t>150,97</t>
  </si>
  <si>
    <t>241,56</t>
  </si>
  <si>
    <t>483,12</t>
  </si>
  <si>
    <t>724,68</t>
  </si>
  <si>
    <t>925,25</t>
  </si>
  <si>
    <t>1.258,34</t>
  </si>
  <si>
    <t>1.406,38</t>
  </si>
  <si>
    <t>370,10</t>
  </si>
  <si>
    <t>481,13</t>
  </si>
  <si>
    <t>740,20</t>
  </si>
  <si>
    <t>1.184,32</t>
  </si>
  <si>
    <t>301,95</t>
  </si>
  <si>
    <t>603,90</t>
  </si>
  <si>
    <t>INSTALACAO DE CLORADOR</t>
  </si>
  <si>
    <t>LEITO FILTRANTE - ASSENTAMENTO DE BLOCOS LEOPOLD</t>
  </si>
  <si>
    <t>63,16</t>
  </si>
  <si>
    <t>LEITO FILTRANTE - COLOCACAO DE LONA PLASTICA</t>
  </si>
  <si>
    <t>INSTALACAO DE BOMBA DOSADORA</t>
  </si>
  <si>
    <t>118,96</t>
  </si>
  <si>
    <t>INSTALACAO DE AGITADOR</t>
  </si>
  <si>
    <t>61,17</t>
  </si>
  <si>
    <t>73824/1</t>
  </si>
  <si>
    <t>INSTALACAO DE MISTURADOR VERTICAL</t>
  </si>
  <si>
    <t>73825/2</t>
  </si>
  <si>
    <t>VERTEDOR TRIANGULAR DE ALUMINIO</t>
  </si>
  <si>
    <t>869,16</t>
  </si>
  <si>
    <t>73873/1</t>
  </si>
  <si>
    <t>LEITO FILTRANTE - COLOCACAO E APILOAMENTO DE TERRA NO FILTRO</t>
  </si>
  <si>
    <t>67,70</t>
  </si>
  <si>
    <t>73873/2</t>
  </si>
  <si>
    <t>LEITO FILTRANTE - FORN.E ENCHIMENTO C/ BRITA NO. 4</t>
  </si>
  <si>
    <t>172,24</t>
  </si>
  <si>
    <t>73873/3</t>
  </si>
  <si>
    <t>LEITO FILTRANTE - COLOCACAO DE AREIA NOS FILTROS</t>
  </si>
  <si>
    <t>73873/4</t>
  </si>
  <si>
    <t>LEITO FILTRANTE - COLOCACAO DE PEDREGULHOS NOS FILTROS</t>
  </si>
  <si>
    <t>74,14</t>
  </si>
  <si>
    <t>73873/5</t>
  </si>
  <si>
    <t>LEITO FILTRANTE - COLOCACAO DE ANTRACITO NOS FILTROS</t>
  </si>
  <si>
    <t>73827/1</t>
  </si>
  <si>
    <t>KIT CAVALETE PVC COM REGISTRO 1/2" - FORNECIMENTO E INSTALAÇÃO</t>
  </si>
  <si>
    <t>67,71</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</si>
  <si>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</si>
  <si>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</si>
  <si>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</si>
  <si>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</si>
  <si>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</si>
  <si>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</si>
  <si>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40,01</t>
  </si>
  <si>
    <t>LIGAÇÃO DOMICILIAR DE ESGOTO DN 100MM, DA CASA ATÉ A CAIXA, COMPOSTO POR 10,0M TUBO DE PVC ESGOTO PREDIAL DN 100MM E CAIXA DE ALVENARIA COM TAMPA DE CONCRETO - FORNECIMENTO E INSTALAÇÃO</t>
  </si>
  <si>
    <t>477,34</t>
  </si>
  <si>
    <t>712,92</t>
  </si>
  <si>
    <t>581,62</t>
  </si>
  <si>
    <t>450,86</t>
  </si>
  <si>
    <t>323,55</t>
  </si>
  <si>
    <t>457,78</t>
  </si>
  <si>
    <t>380,50</t>
  </si>
  <si>
    <t>302,25</t>
  </si>
  <si>
    <t>225,98</t>
  </si>
  <si>
    <t>ESCAVACAO SUBMERSA COM DRAGA DE MANDIBULA</t>
  </si>
  <si>
    <t>DRAGAGEM (C/ ESCAVADEIRA DRAG LINE DE ARRASTE 140HP)</t>
  </si>
  <si>
    <t>73903/1</t>
  </si>
  <si>
    <t>LIMPEZA SUPERFICIAL DA CAMADA VEGETAL EM JAZIDA</t>
  </si>
  <si>
    <t>CORTE E ATERRO COMPENSADO</t>
  </si>
  <si>
    <t>63,95</t>
  </si>
  <si>
    <t>65,20</t>
  </si>
  <si>
    <t>118,47</t>
  </si>
  <si>
    <t>24,23</t>
  </si>
  <si>
    <t>205,48</t>
  </si>
  <si>
    <t>85,65</t>
  </si>
  <si>
    <t>97,03</t>
  </si>
  <si>
    <t>144,20</t>
  </si>
  <si>
    <t>216,30</t>
  </si>
  <si>
    <t>3,71</t>
  </si>
  <si>
    <t>64,59</t>
  </si>
  <si>
    <t>59,67</t>
  </si>
  <si>
    <t>58,61</t>
  </si>
  <si>
    <t>58,07</t>
  </si>
  <si>
    <t>69,12</t>
  </si>
  <si>
    <t>64,03</t>
  </si>
  <si>
    <t>58,89</t>
  </si>
  <si>
    <t>UMEDECIMENTO DE MATERIAL PARA FECHAMENTO DE VALAS.</t>
  </si>
  <si>
    <t>11,44</t>
  </si>
  <si>
    <t>34,58</t>
  </si>
  <si>
    <t>9,01</t>
  </si>
  <si>
    <t>218,43</t>
  </si>
  <si>
    <t>198,36</t>
  </si>
  <si>
    <t>139,09</t>
  </si>
  <si>
    <t>201,69</t>
  </si>
  <si>
    <t>127,08</t>
  </si>
  <si>
    <t>183,77</t>
  </si>
  <si>
    <t>132,20</t>
  </si>
  <si>
    <t>189,55</t>
  </si>
  <si>
    <t>103,10</t>
  </si>
  <si>
    <t>156,31</t>
  </si>
  <si>
    <t>107,87</t>
  </si>
  <si>
    <t>161,92</t>
  </si>
  <si>
    <t>FORNECIMENTO E LANCAMENTO DE BRITA N. 4</t>
  </si>
  <si>
    <t>120,48</t>
  </si>
  <si>
    <t>FORNECIMENTO E ASSENTAMENTO DE BRITA 2-DRENOS E FILTROS   MM</t>
  </si>
  <si>
    <t>98,42</t>
  </si>
  <si>
    <t>74005/1</t>
  </si>
  <si>
    <t>COMPACTACAO MECANICA, SEM CONTROLE DO GC (C/COMPACTADOR PLACA 400 KG)</t>
  </si>
  <si>
    <t>119,24</t>
  </si>
  <si>
    <t>61,66</t>
  </si>
  <si>
    <t>208,42</t>
  </si>
  <si>
    <t>39,19</t>
  </si>
  <si>
    <t>40,18</t>
  </si>
  <si>
    <t>53,97</t>
  </si>
  <si>
    <t>55,10</t>
  </si>
  <si>
    <t>64,93</t>
  </si>
  <si>
    <t>66,25</t>
  </si>
  <si>
    <t>35,70</t>
  </si>
  <si>
    <t>36,69</t>
  </si>
  <si>
    <t>49,99</t>
  </si>
  <si>
    <t>61,67</t>
  </si>
  <si>
    <t>45,54</t>
  </si>
  <si>
    <t>70,27</t>
  </si>
  <si>
    <t>71,59</t>
  </si>
  <si>
    <t>39,80</t>
  </si>
  <si>
    <t>53,24</t>
  </si>
  <si>
    <t>54,37</t>
  </si>
  <si>
    <t>63,69</t>
  </si>
  <si>
    <t>65,01</t>
  </si>
  <si>
    <t>63,71</t>
  </si>
  <si>
    <t>64,64</t>
  </si>
  <si>
    <t>62,44</t>
  </si>
  <si>
    <t>63,63</t>
  </si>
  <si>
    <t>69,11</t>
  </si>
  <si>
    <t>70,11</t>
  </si>
  <si>
    <t>107,31</t>
  </si>
  <si>
    <t>108,59</t>
  </si>
  <si>
    <t>55,89</t>
  </si>
  <si>
    <t>54,85</t>
  </si>
  <si>
    <t>57,53</t>
  </si>
  <si>
    <t>89,86</t>
  </si>
  <si>
    <t>71,20</t>
  </si>
  <si>
    <t>70,24</t>
  </si>
  <si>
    <t>71,43</t>
  </si>
  <si>
    <t>79,50</t>
  </si>
  <si>
    <t>123,48</t>
  </si>
  <si>
    <t>124,76</t>
  </si>
  <si>
    <t>59,70</t>
  </si>
  <si>
    <t>60,63</t>
  </si>
  <si>
    <t>58,44</t>
  </si>
  <si>
    <t>59,63</t>
  </si>
  <si>
    <t>63,89</t>
  </si>
  <si>
    <t>64,89</t>
  </si>
  <si>
    <t>98,41</t>
  </si>
  <si>
    <t>99,69</t>
  </si>
  <si>
    <t>60,79</t>
  </si>
  <si>
    <t>62,49</t>
  </si>
  <si>
    <t>104,66</t>
  </si>
  <si>
    <t>60,59</t>
  </si>
  <si>
    <t>610,86</t>
  </si>
  <si>
    <t>51,87</t>
  </si>
  <si>
    <t>51,29</t>
  </si>
  <si>
    <t>55,61</t>
  </si>
  <si>
    <t>66,52</t>
  </si>
  <si>
    <t>60,06</t>
  </si>
  <si>
    <t>60,83</t>
  </si>
  <si>
    <t>62,47</t>
  </si>
  <si>
    <t>56,58</t>
  </si>
  <si>
    <t>58,22</t>
  </si>
  <si>
    <t>60,75</t>
  </si>
  <si>
    <t>62,39</t>
  </si>
  <si>
    <t>68,97</t>
  </si>
  <si>
    <t>70,79</t>
  </si>
  <si>
    <t>64,78</t>
  </si>
  <si>
    <t>66,60</t>
  </si>
  <si>
    <t>78,53</t>
  </si>
  <si>
    <t>80,35</t>
  </si>
  <si>
    <t>69,60</t>
  </si>
  <si>
    <t>137,01</t>
  </si>
  <si>
    <t>48,63</t>
  </si>
  <si>
    <t>76,59</t>
  </si>
  <si>
    <t>57,41</t>
  </si>
  <si>
    <t>58,74</t>
  </si>
  <si>
    <t>71,03</t>
  </si>
  <si>
    <t>72,26</t>
  </si>
  <si>
    <t>53,82</t>
  </si>
  <si>
    <t>54,66</t>
  </si>
  <si>
    <t>66,71</t>
  </si>
  <si>
    <t>67,69</t>
  </si>
  <si>
    <t>81,11</t>
  </si>
  <si>
    <t>82,34</t>
  </si>
  <si>
    <t>48,32</t>
  </si>
  <si>
    <t>61,73</t>
  </si>
  <si>
    <t>74,52</t>
  </si>
  <si>
    <t>48,44</t>
  </si>
  <si>
    <t>49,14</t>
  </si>
  <si>
    <t>116,70</t>
  </si>
  <si>
    <t>207,55</t>
  </si>
  <si>
    <t>57,01</t>
  </si>
  <si>
    <t>75,91</t>
  </si>
  <si>
    <t>70,75</t>
  </si>
  <si>
    <t>65,66</t>
  </si>
  <si>
    <t>63,31</t>
  </si>
  <si>
    <t>88,46</t>
  </si>
  <si>
    <t>69,30</t>
  </si>
  <si>
    <t>92,98</t>
  </si>
  <si>
    <t>88,03</t>
  </si>
  <si>
    <t>67,36</t>
  </si>
  <si>
    <t>64,73</t>
  </si>
  <si>
    <t>81,26</t>
  </si>
  <si>
    <t>78,27</t>
  </si>
  <si>
    <t>68,32</t>
  </si>
  <si>
    <t>89,36</t>
  </si>
  <si>
    <t>83,05</t>
  </si>
  <si>
    <t>76,20</t>
  </si>
  <si>
    <t>73,85</t>
  </si>
  <si>
    <t>98,98</t>
  </si>
  <si>
    <t>82,77</t>
  </si>
  <si>
    <t>100,52</t>
  </si>
  <si>
    <t>56,97</t>
  </si>
  <si>
    <t>65,77</t>
  </si>
  <si>
    <t>490,43</t>
  </si>
  <si>
    <t>494,17</t>
  </si>
  <si>
    <t>497,92</t>
  </si>
  <si>
    <t>262,20</t>
  </si>
  <si>
    <t>519,41</t>
  </si>
  <si>
    <t>616,62</t>
  </si>
  <si>
    <t>78,20</t>
  </si>
  <si>
    <t>85,95</t>
  </si>
  <si>
    <t>99,14</t>
  </si>
  <si>
    <t>114,28</t>
  </si>
  <si>
    <t>111,51</t>
  </si>
  <si>
    <t>124,47</t>
  </si>
  <si>
    <t>139,83</t>
  </si>
  <si>
    <t>128,85</t>
  </si>
  <si>
    <t>137,05</t>
  </si>
  <si>
    <t>149,79</t>
  </si>
  <si>
    <t>165,38</t>
  </si>
  <si>
    <t>49,92</t>
  </si>
  <si>
    <t>57,54</t>
  </si>
  <si>
    <t>59,77</t>
  </si>
  <si>
    <t>122,44</t>
  </si>
  <si>
    <t>53,47</t>
  </si>
  <si>
    <t>27,28</t>
  </si>
  <si>
    <t>DEMOLIÇÃO DE PAVIMENTAÇÃO ASFÁLTICA COM UTILIZAÇÃO DE MARTELO PERFURADOR, ESPESSURA ATÉ 15 CM, EXCLUSIVE CARGA E TRANSPORTE</t>
  </si>
  <si>
    <t>EXECUÇÃO E COMPACTAÇÃO DE BASE E OU SUB BASE PARA PAVIMENTAÇÃO DE SOLO (PREDOMINANTEMENTE ARENOSO) MELHORADO COM CIMENTO (TEOR DE 2%) - EXCLUSIVE  SOLO, ESCAVAÇÃO, CARGA E TRANSPORTE. AF_11/2019</t>
  </si>
  <si>
    <t>32,78</t>
  </si>
  <si>
    <t>EXECUÇÃO E COMPACTAÇÃO DE BASE E OU SUB BASE PARA PAVIMENTAÇÃO DE SOLO (PREDOMINANTEMENTE ARENOSO) MELHORADO COM CIMENTO (TEOR DE 4%) - EXCLUSIVE  SOLO, ESCAVAÇÃO, CARGA E TRANSPORTE. AF_11/2019</t>
  </si>
  <si>
    <t>75,48</t>
  </si>
  <si>
    <t>96,58</t>
  </si>
  <si>
    <t>138,03</t>
  </si>
  <si>
    <t>192,73</t>
  </si>
  <si>
    <t>EXECUÇÃO E COMPACTAÇÃO DE BASE E OU SUB BASE PARA PAVIMENTAÇÃO DE PEDRA RACHÃO - EXCLUSIVE ESCAVAÇÃO, CARGA E TRANSPORTE. AF_11/2019</t>
  </si>
  <si>
    <t>99,68</t>
  </si>
  <si>
    <t>126,24</t>
  </si>
  <si>
    <t>78,15</t>
  </si>
  <si>
    <t>67,19</t>
  </si>
  <si>
    <t>121,09</t>
  </si>
  <si>
    <t>160,93</t>
  </si>
  <si>
    <t>110,53</t>
  </si>
  <si>
    <t>132,09</t>
  </si>
  <si>
    <t>150,85</t>
  </si>
  <si>
    <t>81,01</t>
  </si>
  <si>
    <t>70,05</t>
  </si>
  <si>
    <t>76,74</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</si>
  <si>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</si>
  <si>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</si>
  <si>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</si>
  <si>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</si>
  <si>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</si>
  <si>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</si>
  <si>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</si>
  <si>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</si>
  <si>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9,18</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</si>
  <si>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</si>
  <si>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</si>
  <si>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</si>
  <si>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</si>
  <si>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828,49</t>
  </si>
  <si>
    <t>73849/2</t>
  </si>
  <si>
    <t>AREIA ASFALTO A FRIO (AAUF), COM EMULSAO RR-2C INCLUSO USINAGEM E APLICACAO, EXCLUSIVE TRANSPORTE</t>
  </si>
  <si>
    <t>689,24</t>
  </si>
  <si>
    <t>60,13</t>
  </si>
  <si>
    <t>63,12</t>
  </si>
  <si>
    <t>57,71</t>
  </si>
  <si>
    <t>63,46</t>
  </si>
  <si>
    <t>59,26</t>
  </si>
  <si>
    <t>72,59</t>
  </si>
  <si>
    <t>73,90</t>
  </si>
  <si>
    <t>64,88</t>
  </si>
  <si>
    <t>54,23</t>
  </si>
  <si>
    <t>60,56</t>
  </si>
  <si>
    <t>61,75</t>
  </si>
  <si>
    <t>75,18</t>
  </si>
  <si>
    <t>69,33</t>
  </si>
  <si>
    <t>58,54</t>
  </si>
  <si>
    <t>70,48</t>
  </si>
  <si>
    <t>29,18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</si>
  <si>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</si>
  <si>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</si>
  <si>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</si>
  <si>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</si>
  <si>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12,15</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</si>
  <si>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</si>
  <si>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</si>
  <si>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</si>
  <si>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</si>
  <si>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</si>
  <si>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</si>
  <si>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</si>
  <si>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</si>
  <si>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</si>
  <si>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</si>
  <si>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18,32</t>
  </si>
  <si>
    <t>RECONSTRUÇÃO DE PAVIMENTO COM TRATAMENTO SUPERFICIAL TRIPLO, COM EMULSÃO ASFÁLTICA RR-2C, COM BANHO DILUÍDO. AF_01/2018</t>
  </si>
  <si>
    <t>RECONSTRUÇÃO DE PAVIMENTO COM TRATAMENTO SUPERFICIAL TRIPLO, COM EMULSÃO ASFÁLTICA RR-2C, COM CAPA SELANTE. AF_01/2018</t>
  </si>
  <si>
    <t>73770/1</t>
  </si>
  <si>
    <t>BARREIRA PRE-MOLDADA EXTERNA CONCRETO ARMADO 0,25X0,40X1,14M FCK=25MPA ACO CA-50 INCL VIGOTA HORIZONTAL MONTANTE A CADA 1,00M  FERROS DE LIGACAO E MATERIAIS.</t>
  </si>
  <si>
    <t>487,57</t>
  </si>
  <si>
    <t>73770/2</t>
  </si>
  <si>
    <t>BARREIRA DUPLA PRE-MOL INTER CONCRETO ARMADO 0,15X0,65X0,77M FCK=25MPA ACO CA-50 INCL FERROS DE LIGACAO E MATERIAIS.</t>
  </si>
  <si>
    <t>417,11</t>
  </si>
  <si>
    <t>83696/1</t>
  </si>
  <si>
    <t>PINTURA GUARDA-CORPO GUARDA-RODA E MURETA PROTECAO COM CAL EM PONTES EVIADUTOS MEDIDA PELO DOBRO DA AREA TOTAL (LARGURAXALTURA).</t>
  </si>
  <si>
    <t>4,76</t>
  </si>
  <si>
    <t>USINAGEM DE CBUQ COM CAP 50/70, PARA CAPA DE ROLAMENTO</t>
  </si>
  <si>
    <t>322,28</t>
  </si>
  <si>
    <t>USINAGEM DE CBUQ COM CAP 50/70, PARA BINDER</t>
  </si>
  <si>
    <t>270,82</t>
  </si>
  <si>
    <t>73759/2</t>
  </si>
  <si>
    <t>PRE-MISTURADO A FRIO COM EMULSAO RL-1C, INCLUSO USINAGEM E APLICACAO, EXCLUSIVE TRANSPORTE</t>
  </si>
  <si>
    <t>489,11</t>
  </si>
  <si>
    <t>903,86</t>
  </si>
  <si>
    <t>858,78</t>
  </si>
  <si>
    <t>4,94</t>
  </si>
  <si>
    <t>USINAGEM DE BRITA GRADUADA SIMPLES, UTILIZANDO BRITA COMERCIAL COM USINA 300 T/H. AF_06/2017</t>
  </si>
  <si>
    <t>131,36</t>
  </si>
  <si>
    <t>USINAGEM DE BRITA GRADUADA TRATADA COM CIMENTO, UTILIZANDO BRITA COMERCIAL COM USINA 300 T/H. AF_06/2017</t>
  </si>
  <si>
    <t>169,36</t>
  </si>
  <si>
    <t>USINAGEM DE CONCRETO PARA COMPACTAÇÃO COM ROLO, UTILIZANDO BRITA COMERCIAL. AF_06/2017</t>
  </si>
  <si>
    <t>186,06</t>
  </si>
  <si>
    <t>CAIACAO INT OU EXT SOBRE REVESTIMENTO LISO C/ADOCAO DE FIXADOR COM    COM DUAS DEMAOS</t>
  </si>
  <si>
    <t>PINTURA DE SUPERFICIE C/TINTA GRAFITE</t>
  </si>
  <si>
    <t>17,53</t>
  </si>
  <si>
    <t>74133/1</t>
  </si>
  <si>
    <t>EMASSAMENTO COM MASSA A OLEO, UMA DEMAO</t>
  </si>
  <si>
    <t>74133/2</t>
  </si>
  <si>
    <t>EMASSAMENTO COM MASSA A OLEO, DUAS DEMAOS</t>
  </si>
  <si>
    <t>EMASSAMENTO COM MASSA EPOXI, 2 DEMAOS</t>
  </si>
  <si>
    <t>49,27</t>
  </si>
  <si>
    <t>79494/1</t>
  </si>
  <si>
    <t>PINTURA DE QUADRO ESCOLAR COM TINTA ESMALTE ACABAMENTO FOSCO, DUAS DEMAOS SOBRE MASSA ACRILICA</t>
  </si>
  <si>
    <t>PINTURA COM TINTA IMPERMEAVEL MINERAL EM PO, DUAS DEMAOS</t>
  </si>
  <si>
    <t>14,88</t>
  </si>
  <si>
    <t>18,31</t>
  </si>
  <si>
    <t>14,52</t>
  </si>
  <si>
    <t>11,31</t>
  </si>
  <si>
    <t>13,32</t>
  </si>
  <si>
    <t>19,49</t>
  </si>
  <si>
    <t>21,45</t>
  </si>
  <si>
    <t>PINTURA EPOXI, DUAS DEMAOS</t>
  </si>
  <si>
    <t>PINTURA COM TINTA A BASE DE BORRACHA CLORADA, 2 DEMAOS</t>
  </si>
  <si>
    <t>79514/1</t>
  </si>
  <si>
    <t>PINTURA EPOXI, TRES DEMAOS</t>
  </si>
  <si>
    <t>PINTURA EPOXI INCLUSO EMASSAMENTO E FUNDO PREPARADOR</t>
  </si>
  <si>
    <t>122,16</t>
  </si>
  <si>
    <t>TRATAMENTO EM  CONCRETO COM ESTUQUE E LIXAMENTO</t>
  </si>
  <si>
    <t>28,22</t>
  </si>
  <si>
    <t>20,63</t>
  </si>
  <si>
    <t>18,52</t>
  </si>
  <si>
    <t>73794/1</t>
  </si>
  <si>
    <t>PINTURA COM TINTA PROTETORA ACABAMENTO GRAFITE ESMALTE SOBRE SUPERFICIE METALICA, 2 DEMAOS</t>
  </si>
  <si>
    <t>30,75</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</si>
  <si>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</si>
  <si>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</si>
  <si>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</si>
  <si>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</si>
  <si>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</si>
  <si>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</si>
  <si>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</si>
  <si>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</si>
  <si>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</si>
  <si>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</si>
  <si>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</si>
  <si>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</si>
  <si>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</si>
  <si>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</si>
  <si>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</si>
  <si>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</si>
  <si>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</si>
  <si>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</si>
  <si>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</si>
  <si>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</si>
  <si>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</si>
  <si>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</si>
  <si>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33,57</t>
  </si>
  <si>
    <t>15,27</t>
  </si>
  <si>
    <t>18,82</t>
  </si>
  <si>
    <t>18,11</t>
  </si>
  <si>
    <t>PINTURA PARA TELHAS DE ALUMINIO COM TINTA ESMALTE AUTOMOTIVA</t>
  </si>
  <si>
    <t>69,86</t>
  </si>
  <si>
    <t>154,87</t>
  </si>
  <si>
    <t>126,44</t>
  </si>
  <si>
    <t>36,10</t>
  </si>
  <si>
    <t>40,93</t>
  </si>
  <si>
    <t>33,13</t>
  </si>
  <si>
    <t>28,03</t>
  </si>
  <si>
    <t>54,28</t>
  </si>
  <si>
    <t>85,98</t>
  </si>
  <si>
    <t>77,33</t>
  </si>
  <si>
    <t>97,60</t>
  </si>
  <si>
    <t>87,72</t>
  </si>
  <si>
    <t>81,58</t>
  </si>
  <si>
    <t>344,75</t>
  </si>
  <si>
    <t>68,48</t>
  </si>
  <si>
    <t>233,09</t>
  </si>
  <si>
    <t>123,10</t>
  </si>
  <si>
    <t>127,89</t>
  </si>
  <si>
    <t>55,18</t>
  </si>
  <si>
    <t>78,31</t>
  </si>
  <si>
    <t>166,57</t>
  </si>
  <si>
    <t>150,14</t>
  </si>
  <si>
    <t>63,73</t>
  </si>
  <si>
    <t>43,13</t>
  </si>
  <si>
    <t>106,21</t>
  </si>
  <si>
    <t>29,49</t>
  </si>
  <si>
    <t>62,36</t>
  </si>
  <si>
    <t>15,49</t>
  </si>
  <si>
    <t>42,17</t>
  </si>
  <si>
    <t>74,02</t>
  </si>
  <si>
    <t>529,68</t>
  </si>
  <si>
    <t>507,97</t>
  </si>
  <si>
    <t>57,16</t>
  </si>
  <si>
    <t>55,85</t>
  </si>
  <si>
    <t>68,70</t>
  </si>
  <si>
    <t>79,48</t>
  </si>
  <si>
    <t>90,00</t>
  </si>
  <si>
    <t>87,40</t>
  </si>
  <si>
    <t>59,30</t>
  </si>
  <si>
    <t>64,24</t>
  </si>
  <si>
    <t>78,62</t>
  </si>
  <si>
    <t>85,49</t>
  </si>
  <si>
    <t>34,01</t>
  </si>
  <si>
    <t>94,35</t>
  </si>
  <si>
    <t>102,81</t>
  </si>
  <si>
    <t>31,94</t>
  </si>
  <si>
    <t>87,48</t>
  </si>
  <si>
    <t>100,64</t>
  </si>
  <si>
    <t>34,05</t>
  </si>
  <si>
    <t>109,32</t>
  </si>
  <si>
    <t>119,86</t>
  </si>
  <si>
    <t>71,75</t>
  </si>
  <si>
    <t>37,05</t>
  </si>
  <si>
    <t>86,13</t>
  </si>
  <si>
    <t>82,00</t>
  </si>
  <si>
    <t>88,87</t>
  </si>
  <si>
    <t>97,73</t>
  </si>
  <si>
    <t>106,19</t>
  </si>
  <si>
    <t>23,64</t>
  </si>
  <si>
    <t>19,30</t>
  </si>
  <si>
    <t>26,36</t>
  </si>
  <si>
    <t>55,14</t>
  </si>
  <si>
    <t>60,64</t>
  </si>
  <si>
    <t>124,25</t>
  </si>
  <si>
    <t>133,94</t>
  </si>
  <si>
    <t>58,33</t>
  </si>
  <si>
    <t>64,33</t>
  </si>
  <si>
    <t>133,60</t>
  </si>
  <si>
    <t>144,14</t>
  </si>
  <si>
    <t>64,25</t>
  </si>
  <si>
    <t>71,14</t>
  </si>
  <si>
    <t>150,79</t>
  </si>
  <si>
    <t>162,91</t>
  </si>
  <si>
    <t>55,81</t>
  </si>
  <si>
    <t>119,42</t>
  </si>
  <si>
    <t>53,52</t>
  </si>
  <si>
    <t>59,52</t>
  </si>
  <si>
    <t>128,79</t>
  </si>
  <si>
    <t>139,33</t>
  </si>
  <si>
    <t>59,42</t>
  </si>
  <si>
    <t>145,96</t>
  </si>
  <si>
    <t>158,08</t>
  </si>
  <si>
    <t>31,57</t>
  </si>
  <si>
    <t>34,72</t>
  </si>
  <si>
    <t>20,47</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</si>
  <si>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</si>
  <si>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</si>
  <si>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</si>
  <si>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</si>
  <si>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42,05</t>
  </si>
  <si>
    <t>BARRA LISA TRACO 1:3 (CIMENTO E AREIA MEDIA), ESPESSURA 0,5CM, PREPARO MANUAL DA ARGAMASSA</t>
  </si>
  <si>
    <t>28,40</t>
  </si>
  <si>
    <t>BARRA LISA TRACO 1:4 (CIMENTO E AREIA MEDIA), COM CORANTE AMARELO, ESPESSURA 2,0CM, PREPARO MANUAL DA ARGAMASSA</t>
  </si>
  <si>
    <t>BARRA LISA TRACO 1:3 (CIMENTO E AREIA MEDIA NAO PENEIRADA), INCLUSO ADITIVO IMPERMEABILIZANTE, ESPESSURA 0,5CM, PREPARO MANUAL DA ARGAMASSA</t>
  </si>
  <si>
    <t>18,15</t>
  </si>
  <si>
    <t>20,75</t>
  </si>
  <si>
    <t>29,81</t>
  </si>
  <si>
    <t>30,34</t>
  </si>
  <si>
    <t>31,20</t>
  </si>
  <si>
    <t>21,56</t>
  </si>
  <si>
    <t>25,15</t>
  </si>
  <si>
    <t>28,60</t>
  </si>
  <si>
    <t>25,57</t>
  </si>
  <si>
    <t>26,61</t>
  </si>
  <si>
    <t>51,24</t>
  </si>
  <si>
    <t>49,08</t>
  </si>
  <si>
    <t>48,30</t>
  </si>
  <si>
    <t>46,14</t>
  </si>
  <si>
    <t>31,25</t>
  </si>
  <si>
    <t>56,60</t>
  </si>
  <si>
    <t>43,08</t>
  </si>
  <si>
    <t>47,09</t>
  </si>
  <si>
    <t>54,16</t>
  </si>
  <si>
    <t>84,91</t>
  </si>
  <si>
    <t>68,95</t>
  </si>
  <si>
    <t>100,31</t>
  </si>
  <si>
    <t>27,10</t>
  </si>
  <si>
    <t>42,31</t>
  </si>
  <si>
    <t>55,70</t>
  </si>
  <si>
    <t>35,96</t>
  </si>
  <si>
    <t>69,10</t>
  </si>
  <si>
    <t>46,63</t>
  </si>
  <si>
    <t>59,47</t>
  </si>
  <si>
    <t>77,13</t>
  </si>
  <si>
    <t>65,29</t>
  </si>
  <si>
    <t>69,03</t>
  </si>
  <si>
    <t>90,53</t>
  </si>
  <si>
    <t>75,49</t>
  </si>
  <si>
    <t>103,91</t>
  </si>
  <si>
    <t>102,40</t>
  </si>
  <si>
    <t>107,57</t>
  </si>
  <si>
    <t>46,78</t>
  </si>
  <si>
    <t>50,19</t>
  </si>
  <si>
    <t>53,31</t>
  </si>
  <si>
    <t>57,90</t>
  </si>
  <si>
    <t>149,09</t>
  </si>
  <si>
    <t>101,24</t>
  </si>
  <si>
    <t>143,34</t>
  </si>
  <si>
    <t>96,20</t>
  </si>
  <si>
    <t>155,75</t>
  </si>
  <si>
    <t>105,46</t>
  </si>
  <si>
    <t>148,68</t>
  </si>
  <si>
    <t>99,08</t>
  </si>
  <si>
    <t>150,89</t>
  </si>
  <si>
    <t>110,91</t>
  </si>
  <si>
    <t>140,31</t>
  </si>
  <si>
    <t>101,06</t>
  </si>
  <si>
    <t>161,06</t>
  </si>
  <si>
    <t>113,22</t>
  </si>
  <si>
    <t>154,35</t>
  </si>
  <si>
    <t>167,74</t>
  </si>
  <si>
    <t>117,46</t>
  </si>
  <si>
    <t>159,67</t>
  </si>
  <si>
    <t>110,08</t>
  </si>
  <si>
    <t>162,86</t>
  </si>
  <si>
    <t>122,90</t>
  </si>
  <si>
    <t>151,32</t>
  </si>
  <si>
    <t>112,06</t>
  </si>
  <si>
    <t>107,72</t>
  </si>
  <si>
    <t>123,90</t>
  </si>
  <si>
    <t>30,43</t>
  </si>
  <si>
    <t>24,20</t>
  </si>
  <si>
    <t>APICOAMENTO MANUAL DE SUPERFICIE DE CONCRETO</t>
  </si>
  <si>
    <t>208,87</t>
  </si>
  <si>
    <t>192,83</t>
  </si>
  <si>
    <t>201,64</t>
  </si>
  <si>
    <t>241,84</t>
  </si>
  <si>
    <t>35,62</t>
  </si>
  <si>
    <t>40,68</t>
  </si>
  <si>
    <t>46,05</t>
  </si>
  <si>
    <t>43,21</t>
  </si>
  <si>
    <t>47,60</t>
  </si>
  <si>
    <t>48,78</t>
  </si>
  <si>
    <t>46,25</t>
  </si>
  <si>
    <t>233,25</t>
  </si>
  <si>
    <t>216,10</t>
  </si>
  <si>
    <t>224,91</t>
  </si>
  <si>
    <t>268,94</t>
  </si>
  <si>
    <t>35,63</t>
  </si>
  <si>
    <t>39,61</t>
  </si>
  <si>
    <t>39,11</t>
  </si>
  <si>
    <t>80,14</t>
  </si>
  <si>
    <t>113,20</t>
  </si>
  <si>
    <t>TABEIRA DE MADEIRA LEI, 1A QUALIDADE, 2,5X30,0CM PARA BEIRAL DE TELHADO</t>
  </si>
  <si>
    <t>82,85</t>
  </si>
  <si>
    <t>92,96</t>
  </si>
  <si>
    <t>35,71</t>
  </si>
  <si>
    <t>55,64</t>
  </si>
  <si>
    <t>32,18</t>
  </si>
  <si>
    <t>43,28</t>
  </si>
  <si>
    <t>REVESTIMENTO EM LAMINADO MELAMINICO TEXTURIZADO, ESPESSURA 0,8 MM, FIXADO COM COLA</t>
  </si>
  <si>
    <t>84,38</t>
  </si>
  <si>
    <t>RECOLOCACO DE FORROS EM REGUA DE PVC E PERFIS, CONSIDERANDO REAPROVEITAMENTO DO MATERIAL</t>
  </si>
  <si>
    <t>40,09</t>
  </si>
  <si>
    <t>44,30</t>
  </si>
  <si>
    <t>ISOLAMENTO TERMICO COM ARGAMASSA TRACO 1:3 (CIMENTO E AREIA GROSSA NAO PENEIRADA), COM ADICAO DE PEROLAS DE ISOPOR, ESPESSURA 6CM, PREPARO MANUAL DA ARGAMASSA</t>
  </si>
  <si>
    <t>98,33</t>
  </si>
  <si>
    <t>73833/1</t>
  </si>
  <si>
    <t>ISOLAMENTO TERMICO COM MANTA DE LA DE VIDRO, ESPESSURA 2,5CM</t>
  </si>
  <si>
    <t>61,89</t>
  </si>
  <si>
    <t>REPARO ESTRUTURAL DE ESTRUTURAS DE CONCRETO COM ARGAMASSA POLIMERICA DE ALTO DESEMPENHO, E=2 CM</t>
  </si>
  <si>
    <t>138,98</t>
  </si>
  <si>
    <t>REPARO/COLAGEM DE ESTRUTURAS DE CONCRETO COM ADESIVO ESTRUTURAL A BASE DE EPOXI, E=2 MM</t>
  </si>
  <si>
    <t>147,03</t>
  </si>
  <si>
    <t>267,08</t>
  </si>
  <si>
    <t>265,06</t>
  </si>
  <si>
    <t>277,89</t>
  </si>
  <si>
    <t>274,85</t>
  </si>
  <si>
    <t>335,96</t>
  </si>
  <si>
    <t>327,09</t>
  </si>
  <si>
    <t>320,27</t>
  </si>
  <si>
    <t>316,37</t>
  </si>
  <si>
    <t>324,53</t>
  </si>
  <si>
    <t>311,75</t>
  </si>
  <si>
    <t>313,96</t>
  </si>
  <si>
    <t>299,04</t>
  </si>
  <si>
    <t>419,66</t>
  </si>
  <si>
    <t>272,88</t>
  </si>
  <si>
    <t>375,31</t>
  </si>
  <si>
    <t>371,58</t>
  </si>
  <si>
    <t>338,05</t>
  </si>
  <si>
    <t>341,25</t>
  </si>
  <si>
    <t>320,36</t>
  </si>
  <si>
    <t>316,17</t>
  </si>
  <si>
    <t>259,84</t>
  </si>
  <si>
    <t>255,38</t>
  </si>
  <si>
    <t>320,55</t>
  </si>
  <si>
    <t>317,28</t>
  </si>
  <si>
    <t>288,12</t>
  </si>
  <si>
    <t>280,73</t>
  </si>
  <si>
    <t>2.347,70</t>
  </si>
  <si>
    <t>2.353,36</t>
  </si>
  <si>
    <t>2.419,64</t>
  </si>
  <si>
    <t>2.421,63</t>
  </si>
  <si>
    <t>2.365,32</t>
  </si>
  <si>
    <t>2.374,40</t>
  </si>
  <si>
    <t>281,30</t>
  </si>
  <si>
    <t>247,42</t>
  </si>
  <si>
    <t>302,66</t>
  </si>
  <si>
    <t>264,13</t>
  </si>
  <si>
    <t>349,79</t>
  </si>
  <si>
    <t>314,56</t>
  </si>
  <si>
    <t>323,74</t>
  </si>
  <si>
    <t>302,76</t>
  </si>
  <si>
    <t>319,42</t>
  </si>
  <si>
    <t>309,74</t>
  </si>
  <si>
    <t>298,36</t>
  </si>
  <si>
    <t>491,64</t>
  </si>
  <si>
    <t>418,43</t>
  </si>
  <si>
    <t>401,13</t>
  </si>
  <si>
    <t>417,59</t>
  </si>
  <si>
    <t>376,16</t>
  </si>
  <si>
    <t>354,43</t>
  </si>
  <si>
    <t>339,44</t>
  </si>
  <si>
    <t>322,27</t>
  </si>
  <si>
    <t>340,78</t>
  </si>
  <si>
    <t>297,14</t>
  </si>
  <si>
    <t>287,52</t>
  </si>
  <si>
    <t>245,84</t>
  </si>
  <si>
    <t>368,92</t>
  </si>
  <si>
    <t>323,53</t>
  </si>
  <si>
    <t>304,28</t>
  </si>
  <si>
    <t>311,23</t>
  </si>
  <si>
    <t>280,66</t>
  </si>
  <si>
    <t>266,79</t>
  </si>
  <si>
    <t>2.319,95</t>
  </si>
  <si>
    <t>2.305,44</t>
  </si>
  <si>
    <t>2.387,61</t>
  </si>
  <si>
    <t>2.363,32</t>
  </si>
  <si>
    <t>2.365,79</t>
  </si>
  <si>
    <t>2.343,75</t>
  </si>
  <si>
    <t>2.331,17</t>
  </si>
  <si>
    <t>356,79</t>
  </si>
  <si>
    <t>376,70</t>
  </si>
  <si>
    <t>426,77</t>
  </si>
  <si>
    <t>413,91</t>
  </si>
  <si>
    <t>419,76</t>
  </si>
  <si>
    <t>405,82</t>
  </si>
  <si>
    <t>394,48</t>
  </si>
  <si>
    <t>522,26</t>
  </si>
  <si>
    <t>466,01</t>
  </si>
  <si>
    <t>434,82</t>
  </si>
  <si>
    <t>414,95</t>
  </si>
  <si>
    <t>355,25</t>
  </si>
  <si>
    <t>419,09</t>
  </si>
  <si>
    <t>377,57</t>
  </si>
  <si>
    <t>2.428,49</t>
  </si>
  <si>
    <t>2.490,90</t>
  </si>
  <si>
    <t>2.450,10</t>
  </si>
  <si>
    <t>1.056,03</t>
  </si>
  <si>
    <t>1.053,39</t>
  </si>
  <si>
    <t>1.049,34</t>
  </si>
  <si>
    <t>1.516,75</t>
  </si>
  <si>
    <t>1.513,95</t>
  </si>
  <si>
    <t>1.513,67</t>
  </si>
  <si>
    <t>3.572,68</t>
  </si>
  <si>
    <t>3.588,75</t>
  </si>
  <si>
    <t>3.609,90</t>
  </si>
  <si>
    <t>5.164,66</t>
  </si>
  <si>
    <t>5.218,48</t>
  </si>
  <si>
    <t>5.272,64</t>
  </si>
  <si>
    <t>4.050,32</t>
  </si>
  <si>
    <t>4.089,18</t>
  </si>
  <si>
    <t>4.129,04</t>
  </si>
  <si>
    <t>1.202,14</t>
  </si>
  <si>
    <t>1.673,50</t>
  </si>
  <si>
    <t>5.414,54</t>
  </si>
  <si>
    <t>4.277,39</t>
  </si>
  <si>
    <t>3.709,72</t>
  </si>
  <si>
    <t>3.721,81</t>
  </si>
  <si>
    <t>1.081,49</t>
  </si>
  <si>
    <t>1.073,51</t>
  </si>
  <si>
    <t>764,50</t>
  </si>
  <si>
    <t>330,50</t>
  </si>
  <si>
    <t>405,13</t>
  </si>
  <si>
    <t>349,71</t>
  </si>
  <si>
    <t>427,09</t>
  </si>
  <si>
    <t>295,86</t>
  </si>
  <si>
    <t>382,28</t>
  </si>
  <si>
    <t>306,49</t>
  </si>
  <si>
    <t>ARGAMASSA TRAÇO 1:1,65 (CIMENTO E AREIA MÉDIA), FCK 20 MPA, PREPARO MECÂNICO COM MISTURADOR DUPLO HORIZONTAL DE ALTA TURBULÊNCIA. AF_11/2016</t>
  </si>
  <si>
    <t>531,27</t>
  </si>
  <si>
    <t>345,99</t>
  </si>
  <si>
    <t>323,38</t>
  </si>
  <si>
    <t>313,20</t>
  </si>
  <si>
    <t>422,70</t>
  </si>
  <si>
    <t>343,97</t>
  </si>
  <si>
    <t>306,04</t>
  </si>
  <si>
    <t>336,31</t>
  </si>
  <si>
    <t>307,53</t>
  </si>
  <si>
    <t>296,10</t>
  </si>
  <si>
    <t>447,06</t>
  </si>
  <si>
    <t>483,33</t>
  </si>
  <si>
    <t>439,02</t>
  </si>
  <si>
    <t>430,86</t>
  </si>
  <si>
    <t>524,24</t>
  </si>
  <si>
    <t>384,12</t>
  </si>
  <si>
    <t>411,41</t>
  </si>
  <si>
    <t>383,31</t>
  </si>
  <si>
    <t>373,37</t>
  </si>
  <si>
    <t>293,36</t>
  </si>
  <si>
    <t>327,24</t>
  </si>
  <si>
    <t>350,29</t>
  </si>
  <si>
    <t>307,46</t>
  </si>
  <si>
    <t>448,57</t>
  </si>
  <si>
    <t>385,89</t>
  </si>
  <si>
    <t>34,57</t>
  </si>
  <si>
    <t>34,39</t>
  </si>
  <si>
    <t>984,97</t>
  </si>
  <si>
    <t>711,97</t>
  </si>
  <si>
    <t>265,78</t>
  </si>
  <si>
    <t>26,46</t>
  </si>
  <si>
    <t>56,16</t>
  </si>
  <si>
    <t>42,12</t>
  </si>
  <si>
    <t>18,73</t>
  </si>
  <si>
    <t>105,21</t>
  </si>
  <si>
    <t>74163/1</t>
  </si>
  <si>
    <t>PERFURACAO DE POCO COM PERFURATRIZ PNEUMATICA</t>
  </si>
  <si>
    <t>38,40</t>
  </si>
  <si>
    <t>74163/2</t>
  </si>
  <si>
    <t>PERFURACAO DE POCO COM PERFURATRIZ A PERCUSSAO</t>
  </si>
  <si>
    <t>REVESTIMENTO DE POCOS C/ TUBOS DE CONCRETO</t>
  </si>
  <si>
    <t>365,57</t>
  </si>
  <si>
    <t>ABRACADEIRA P/POCOS PROFUNDOS</t>
  </si>
  <si>
    <t>100,42</t>
  </si>
  <si>
    <t>500,00</t>
  </si>
  <si>
    <t>362,60</t>
  </si>
  <si>
    <t>1.307,22</t>
  </si>
  <si>
    <t>MÃO FRANCESA EM BARRA DE FERRO CHATO RETANGULAR 2" X 1/4", REFORÇADA, 40 X 30 CM</t>
  </si>
  <si>
    <t>MÃO FRANCESA EM BARRA DE FERRO CHATO RETANGULAR 2" X 1/4", REFORÇADA, 30 X 25 CM</t>
  </si>
  <si>
    <t>25,70</t>
  </si>
  <si>
    <t>43,63</t>
  </si>
  <si>
    <t>33,51</t>
  </si>
  <si>
    <t>21,24</t>
  </si>
  <si>
    <t>56,79</t>
  </si>
  <si>
    <t>28,11</t>
  </si>
  <si>
    <t>93,19</t>
  </si>
  <si>
    <t>11,41</t>
  </si>
  <si>
    <t>392,22</t>
  </si>
  <si>
    <t>73916/2</t>
  </si>
  <si>
    <t>PLACA ESMALTADA PARA IDENTIFICAÇÃO NR DE RUA, DIMENSÕES 45X25CM</t>
  </si>
  <si>
    <t>105,16</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</si>
  <si>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</si>
  <si>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</si>
  <si>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</si>
  <si>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</si>
  <si>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</si>
  <si>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</si>
  <si>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</si>
  <si>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</si>
  <si>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</si>
  <si>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</si>
  <si>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</si>
  <si>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48,94</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</si>
  <si>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</si>
  <si>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</si>
  <si>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</si>
  <si>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</si>
  <si>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</si>
  <si>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</si>
  <si>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</si>
  <si>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76,99</t>
  </si>
  <si>
    <t>37,52</t>
  </si>
  <si>
    <t>114,95</t>
  </si>
  <si>
    <t>70,55</t>
  </si>
  <si>
    <t>389,50</t>
  </si>
  <si>
    <t>166,47</t>
  </si>
  <si>
    <t>185,46</t>
  </si>
  <si>
    <t>16,11</t>
  </si>
  <si>
    <t>6,06</t>
  </si>
  <si>
    <t>55,43</t>
  </si>
  <si>
    <t>125,66</t>
  </si>
  <si>
    <t>77,07</t>
  </si>
  <si>
    <t>96,30</t>
  </si>
  <si>
    <t>159,32</t>
  </si>
  <si>
    <t>315,79</t>
  </si>
  <si>
    <t>115,86</t>
  </si>
  <si>
    <t>159,63</t>
  </si>
  <si>
    <t>ISOLAMENTO DE OBRA COM TELA PLASTICA COM MALHA DE 5MM</t>
  </si>
  <si>
    <t>ISOLAMENTO DE OBRA COM TELA PLASTICA COM MALHA DE 5MM E ESTRUTURA DE MADEIRA PONTALETEADA</t>
  </si>
  <si>
    <t>109,35</t>
  </si>
  <si>
    <t>32,37</t>
  </si>
  <si>
    <t>81,84</t>
  </si>
  <si>
    <t>56,51</t>
  </si>
  <si>
    <t>SERVICOS TOPOGRAFICOS PARA PAVIMENTACAO, INCLUSIVE NOTA DE SERVICOS, ACOMPANHAMENTO E GREIDE</t>
  </si>
  <si>
    <t>27,15</t>
  </si>
  <si>
    <t>51,90</t>
  </si>
  <si>
    <t>73787/1</t>
  </si>
  <si>
    <t>ALAMBRADO EM TUBOS DE ACO GALVANIZADO, COM COSTURA, DIN 2440, DIAMETRO 2", ALTURA 3M, FIXADOS A CADA 2M EM BLOCOS DE CONCRETO, COM TELA DE ARAME GALVANIZADO REVESTIDO COM PVC, FIO 12 BWG E MALHA 7,5X7,5CM</t>
  </si>
  <si>
    <t>180,21</t>
  </si>
  <si>
    <t>73788/2</t>
  </si>
  <si>
    <t>GRADE EM MADEIRA PARA PROTECAO DE MUDAS DE ARVORES</t>
  </si>
  <si>
    <t>130,08</t>
  </si>
  <si>
    <t>285,01</t>
  </si>
  <si>
    <t>101,77</t>
  </si>
  <si>
    <t>PLANTIO DE GRAMA SAO CARLOS EM LEIVAS</t>
  </si>
  <si>
    <t>PLANTIO DE GRAMA ESMERALDA EM ROLO</t>
  </si>
  <si>
    <t>78,95</t>
  </si>
  <si>
    <t>RETIRADA DE GRAMA EM PLACAS</t>
  </si>
  <si>
    <t>PODA E LIMPEZA DE ARBUSTO TIPO CERCA VIVA</t>
  </si>
  <si>
    <t>106,31</t>
  </si>
  <si>
    <t>155,47</t>
  </si>
  <si>
    <t>67,10</t>
  </si>
  <si>
    <t>180,87</t>
  </si>
  <si>
    <t>466,84</t>
  </si>
  <si>
    <t>732,99</t>
  </si>
  <si>
    <t>14,47</t>
  </si>
  <si>
    <t>15,09</t>
  </si>
  <si>
    <t>18,91</t>
  </si>
  <si>
    <t>18,45</t>
  </si>
  <si>
    <t>17,86</t>
  </si>
  <si>
    <t>18,01</t>
  </si>
  <si>
    <t>18,23</t>
  </si>
  <si>
    <t>20,92</t>
  </si>
  <si>
    <t>13,60</t>
  </si>
  <si>
    <t>58,64</t>
  </si>
  <si>
    <t>82,88</t>
  </si>
  <si>
    <t>79,57</t>
  </si>
  <si>
    <t>123,24</t>
  </si>
  <si>
    <t>74,45</t>
  </si>
  <si>
    <t>2.961,02</t>
  </si>
  <si>
    <t>2.891,64</t>
  </si>
  <si>
    <t>2.228,29</t>
  </si>
  <si>
    <t>2.349,87</t>
  </si>
  <si>
    <t>2.349,26</t>
  </si>
  <si>
    <t>2.483,93</t>
  </si>
  <si>
    <t>2.416,17</t>
  </si>
  <si>
    <t>14.074,60</t>
  </si>
  <si>
    <t>2.041,55</t>
  </si>
  <si>
    <t>15.993,71</t>
  </si>
  <si>
    <t>21.793,73</t>
  </si>
  <si>
    <t>10.389,46</t>
  </si>
  <si>
    <t>14.678,05</t>
  </si>
  <si>
    <t>19.344,91</t>
  </si>
  <si>
    <t>3.357,45</t>
  </si>
  <si>
    <t>4.954,58</t>
  </si>
  <si>
    <t>3.059,00</t>
  </si>
  <si>
    <t>122,32</t>
  </si>
  <si>
    <t>167,21</t>
  </si>
  <si>
    <t>63,47</t>
  </si>
  <si>
    <t>34,16</t>
  </si>
  <si>
    <t>51,85</t>
  </si>
  <si>
    <t>115,41</t>
  </si>
  <si>
    <t>55,30</t>
  </si>
  <si>
    <t>80,53</t>
  </si>
  <si>
    <t>90,73</t>
  </si>
  <si>
    <t>20,78</t>
  </si>
  <si>
    <t>85,27</t>
  </si>
  <si>
    <t>1.950,17</t>
  </si>
  <si>
    <t>20.441,16</t>
  </si>
  <si>
    <t>9.804,40</t>
  </si>
  <si>
    <t>14.253,40</t>
  </si>
  <si>
    <t>16.056,46</t>
  </si>
  <si>
    <t>3.686,16</t>
  </si>
  <si>
    <t>2.423,33</t>
  </si>
  <si>
    <t>BOLETIM DE REFERÊNCIA: SINAPI FEVEREIRO 2022</t>
  </si>
  <si>
    <t xml:space="preserve">BDI ADOTADO: </t>
  </si>
  <si>
    <t xml:space="preserve">BDI DIFERENCIADO: </t>
  </si>
  <si>
    <t>TIPO DE PROJETO: CONSTRUÇÃO</t>
  </si>
  <si>
    <t>Nº. CREA: MT031208</t>
  </si>
  <si>
    <t>PLANILHA ORÇAMENTÁRIA</t>
  </si>
  <si>
    <t>Item</t>
  </si>
  <si>
    <t>Código</t>
  </si>
  <si>
    <t>Fonte</t>
  </si>
  <si>
    <t>Descrição</t>
  </si>
  <si>
    <t>Unid.</t>
  </si>
  <si>
    <t>Quantidade</t>
  </si>
  <si>
    <t>Preço Unitário</t>
  </si>
  <si>
    <t>Preço Total</t>
  </si>
  <si>
    <t>Não Desonerada</t>
  </si>
  <si>
    <t>Não Desonerada+BDI</t>
  </si>
  <si>
    <t>SERVIÇOS PRELIMINARES</t>
  </si>
  <si>
    <t>1.1</t>
  </si>
  <si>
    <t>1.2</t>
  </si>
  <si>
    <t>SINAPI</t>
  </si>
  <si>
    <t>1.3</t>
  </si>
  <si>
    <t>1.4</t>
  </si>
  <si>
    <t>1.5</t>
  </si>
  <si>
    <t>1.6</t>
  </si>
  <si>
    <t>1.7</t>
  </si>
  <si>
    <t>1.8</t>
  </si>
  <si>
    <t>1.9</t>
  </si>
  <si>
    <t>1.10</t>
  </si>
  <si>
    <t>Sub - Total.....................................................R$</t>
  </si>
  <si>
    <t>ESTRUTURAL</t>
  </si>
  <si>
    <t>FUNDAÇÃO - VIGAS BALDRAME</t>
  </si>
  <si>
    <t>2.1</t>
  </si>
  <si>
    <t>2.2</t>
  </si>
  <si>
    <t>2.3</t>
  </si>
  <si>
    <t>2.4</t>
  </si>
  <si>
    <t>2.5</t>
  </si>
  <si>
    <t>2.6</t>
  </si>
  <si>
    <t>2.7</t>
  </si>
  <si>
    <t>2.8</t>
  </si>
  <si>
    <t>2.9</t>
  </si>
  <si>
    <t>2.10</t>
  </si>
  <si>
    <t>2.11</t>
  </si>
  <si>
    <t>FUNDAÇÃO - SAPATAS</t>
  </si>
  <si>
    <t>2.12</t>
  </si>
  <si>
    <t>2.13</t>
  </si>
  <si>
    <t>2.14</t>
  </si>
  <si>
    <t>2.15</t>
  </si>
  <si>
    <t>2.16</t>
  </si>
  <si>
    <t>2.17</t>
  </si>
  <si>
    <t>PILAR</t>
  </si>
  <si>
    <t>2.18</t>
  </si>
  <si>
    <t>2.19</t>
  </si>
  <si>
    <t>2.20</t>
  </si>
  <si>
    <t>2.21</t>
  </si>
  <si>
    <t>2.22</t>
  </si>
  <si>
    <t>2.23</t>
  </si>
  <si>
    <t>2.24</t>
  </si>
  <si>
    <t>VIGAS</t>
  </si>
  <si>
    <t>2.25</t>
  </si>
  <si>
    <t>2.26</t>
  </si>
  <si>
    <t>2.27</t>
  </si>
  <si>
    <t>2.28</t>
  </si>
  <si>
    <t>2.29</t>
  </si>
  <si>
    <t>2.30</t>
  </si>
  <si>
    <t>2.31</t>
  </si>
  <si>
    <t>2.32</t>
  </si>
  <si>
    <t>2.33</t>
  </si>
  <si>
    <t>LAJES</t>
  </si>
  <si>
    <t>2.34</t>
  </si>
  <si>
    <t>PISOS</t>
  </si>
  <si>
    <t>3.1</t>
  </si>
  <si>
    <t>3.2</t>
  </si>
  <si>
    <t>3.3</t>
  </si>
  <si>
    <t>3.4</t>
  </si>
  <si>
    <t>3.5</t>
  </si>
  <si>
    <t>PAREDES E ESQUADRIAS</t>
  </si>
  <si>
    <t>4.1</t>
  </si>
  <si>
    <t>4.2</t>
  </si>
  <si>
    <t>4.3</t>
  </si>
  <si>
    <t>4.4</t>
  </si>
  <si>
    <t>4.5</t>
  </si>
  <si>
    <t>4.6</t>
  </si>
  <si>
    <t>4.7</t>
  </si>
  <si>
    <t>4.8</t>
  </si>
  <si>
    <t>4.9</t>
  </si>
  <si>
    <t>4.10</t>
  </si>
  <si>
    <t>4.11</t>
  </si>
  <si>
    <t>4.12</t>
  </si>
  <si>
    <t>CHAPISCO, EMBOÇO E REVESTIMENTOS</t>
  </si>
  <si>
    <t>5.1</t>
  </si>
  <si>
    <t>5.2</t>
  </si>
  <si>
    <t>5.5</t>
  </si>
  <si>
    <t>5.6</t>
  </si>
  <si>
    <t>5.7</t>
  </si>
  <si>
    <t>5.8</t>
  </si>
  <si>
    <t>5.3</t>
  </si>
  <si>
    <t>5.4</t>
  </si>
  <si>
    <t>PINTURA</t>
  </si>
  <si>
    <t>6.1</t>
  </si>
  <si>
    <t>6.2</t>
  </si>
  <si>
    <t>6.3</t>
  </si>
  <si>
    <t>COBERTURA</t>
  </si>
  <si>
    <t>7.1</t>
  </si>
  <si>
    <t>7.2</t>
  </si>
  <si>
    <t>INSTALAÇÕES HIDROSSANITÁRIAS</t>
  </si>
  <si>
    <t>ÁGUA FRIA</t>
  </si>
  <si>
    <t>8.1</t>
  </si>
  <si>
    <t>8.2</t>
  </si>
  <si>
    <t>8.3</t>
  </si>
  <si>
    <t>8.4</t>
  </si>
  <si>
    <t>8.5</t>
  </si>
  <si>
    <t>8.6</t>
  </si>
  <si>
    <t>8.7</t>
  </si>
  <si>
    <t>8.8</t>
  </si>
  <si>
    <t>8.9</t>
  </si>
  <si>
    <t>8.10</t>
  </si>
  <si>
    <t>8.11</t>
  </si>
  <si>
    <t>8.12</t>
  </si>
  <si>
    <t>8.13</t>
  </si>
  <si>
    <t>8.14</t>
  </si>
  <si>
    <t>BUCHA DE REDUCAO DE PVC, SOLDAVEL, CURTA, COM 32 X 25 MM, PARA AGUA FRIA PREDIAL  - FORNECIMENTO E INSTALAÇÃO - FORNECIDO E INSTALADO</t>
  </si>
  <si>
    <t>8.15</t>
  </si>
  <si>
    <t>BUCHA DE REDUCAO DE PVC, SOLDAVEL, CURTA, COM 60 X 50 MM, PARA AGUA FRIA PREDIAL - FORNECIDO E INSTALADO</t>
  </si>
  <si>
    <t>8.16</t>
  </si>
  <si>
    <t>BUCHA DE REDUCAO DE PVC, SOLDAVEL, LONGA, COM 50 X 25 MM, PARA AGUA FRIA PREDIAL - FORNECIDO E INSTALADO</t>
  </si>
  <si>
    <t>8.17</t>
  </si>
  <si>
    <t>BUCHA DE REDUCAO DE PVC, SOLDAVEL, LONGA, COM 50 X 32 MM, PARA AGUA FRIA PREDIAL - FORNECIDO E INSTALADO</t>
  </si>
  <si>
    <t>8.18</t>
  </si>
  <si>
    <t>BUCHA DE REDUCAO DE PVC, SOLDAVEL, LONGA, COM 60 X 25 MM, PARA AGUA FRIA PREDIAL - FORNECIDO E INSTALADO</t>
  </si>
  <si>
    <t>8.19</t>
  </si>
  <si>
    <t>8.20</t>
  </si>
  <si>
    <t>8.21</t>
  </si>
  <si>
    <t>8.22</t>
  </si>
  <si>
    <t>JOELHO DE REDUCAO, PVC SOLDAVEL, 90 GRAUS,  32 MM X 25 MM, PARA AGUA FRIA PREDIAL - FORNECIDO E INSTALADO</t>
  </si>
  <si>
    <t>8.23</t>
  </si>
  <si>
    <t>8.24</t>
  </si>
  <si>
    <t>8.25</t>
  </si>
  <si>
    <t>8.26</t>
  </si>
  <si>
    <t>8.27</t>
  </si>
  <si>
    <t>8.28</t>
  </si>
  <si>
    <t>8.29</t>
  </si>
  <si>
    <t>JOELHO PVC,  SOLDAVEL COM ROSCA, 90 GRAUS, 25 MM X 1/2", PARA AGUA FRIA PREDIAL - FORNECIDO E INSTALADO</t>
  </si>
  <si>
    <t>8.30</t>
  </si>
  <si>
    <t>8.31</t>
  </si>
  <si>
    <t>8.32</t>
  </si>
  <si>
    <t>ESGOTO</t>
  </si>
  <si>
    <t>8.33</t>
  </si>
  <si>
    <t>8.34</t>
  </si>
  <si>
    <t>8.35</t>
  </si>
  <si>
    <t>8.36</t>
  </si>
  <si>
    <t>8.37</t>
  </si>
  <si>
    <t>8.38</t>
  </si>
  <si>
    <t>8.39</t>
  </si>
  <si>
    <t>8.40</t>
  </si>
  <si>
    <t>8.41</t>
  </si>
  <si>
    <t>8.42</t>
  </si>
  <si>
    <t>8.43</t>
  </si>
  <si>
    <t>JUNCAO DE REDUCAO INVERTIDA, PVC SOLDAVEL, 100 X 50 MM, SERIE NORMAL PARA ESGOTO PREDIAL - FORNECIDO E INSTALADO</t>
  </si>
  <si>
    <t>8.44</t>
  </si>
  <si>
    <t>8.45</t>
  </si>
  <si>
    <t>JUNCAO DE REDUCAO SIMPLES, COM BOLSA PARA ANEL, PVC LEVE,  150 X 100 MM, PARA ESGOTO PREDIAL - FORNECIDO E INSTALADO</t>
  </si>
  <si>
    <t>8.46</t>
  </si>
  <si>
    <t>JUNCAO SIMPLES, PVC, 45 GRAUS, DN 40 X 40 MM, SERIE NORMAL PARA ESGOTO PREDIAL - FORNECIDO E INSTALADO</t>
  </si>
  <si>
    <t>8.47</t>
  </si>
  <si>
    <t>8.48</t>
  </si>
  <si>
    <t>JUNCAO SIMPLES, PVC, DN 75 X 50 MM, SERIE NORMAL PARA ESGOTO PREDIAL - FORNECIDO E INSTALADO</t>
  </si>
  <si>
    <t>8.49</t>
  </si>
  <si>
    <t>8.50</t>
  </si>
  <si>
    <t>8.51</t>
  </si>
  <si>
    <t>REDUCAO EXCENTRICA PVC P/ ESG PREDIAL DN 100 X 50MM - FORNECIDO E INSTALADO</t>
  </si>
  <si>
    <t>8.52</t>
  </si>
  <si>
    <t>REDUCAO EXCENTRICA PVC P/ ESG PREDIAL DN 75 X 50MM - FORNECIDO E INSTALADO</t>
  </si>
  <si>
    <t>8.53</t>
  </si>
  <si>
    <t>8.54</t>
  </si>
  <si>
    <t>8.55</t>
  </si>
  <si>
    <t>8.56</t>
  </si>
  <si>
    <t>8.57</t>
  </si>
  <si>
    <t>8.58</t>
  </si>
  <si>
    <t>CAIXAS, FILTROS, FOSSAS E SUMIDOURO</t>
  </si>
  <si>
    <t>8.59</t>
  </si>
  <si>
    <t>8.60</t>
  </si>
  <si>
    <t>8.61</t>
  </si>
  <si>
    <t>8.62</t>
  </si>
  <si>
    <t>8.63</t>
  </si>
  <si>
    <t>CAIXA SIFONADA PVC, 150 X 150 X 50 MM, COM GRELHA REDONDA BRANCA - FORNECIMENTO E INSTALAÇÃO</t>
  </si>
  <si>
    <t>8.64</t>
  </si>
  <si>
    <t>8.65</t>
  </si>
  <si>
    <t>8.66</t>
  </si>
  <si>
    <t>8.67</t>
  </si>
  <si>
    <t>8.68</t>
  </si>
  <si>
    <t>LOUÇAS E ACESSÓRIOS</t>
  </si>
  <si>
    <t>8.69</t>
  </si>
  <si>
    <t>8.70</t>
  </si>
  <si>
    <t>8.71</t>
  </si>
  <si>
    <t>8.72</t>
  </si>
  <si>
    <t>8.73</t>
  </si>
  <si>
    <t>8.74</t>
  </si>
  <si>
    <t>MISTURADOR DE PAREDE CROMADO 1/2 OU 3/4 PARA PIA, PADRÃO POPULAR - FORNECIMENTO E INSTALAÇÃO</t>
  </si>
  <si>
    <t>8.75</t>
  </si>
  <si>
    <t>8.76</t>
  </si>
  <si>
    <t>8.77</t>
  </si>
  <si>
    <t>BANCADA "PASSA PRATO" EM GRANITO CINZA POLIDO, FIXADO COM ARGAMASSA</t>
  </si>
  <si>
    <t>8.78</t>
  </si>
  <si>
    <t>BANCADA COM FRONTÃO EM GRANITO CINZA POLIDO, 235x55 CM, INCL. CUBA DE EMBUTIR OVAL C/ 3 LOUÇAS BRANCAS 35 X 50CM, VÁLVULA METAL CROMADO, SIFÃO FLEXÍVEL PVC, ENGATE 30CM FLEXÍVEL PLÁSTICO E 3 TORNEIRAS CROMADAS DE MESA BICA ALTA, PADRÃO POPULAR - FORNEC. E INSTALAÇÃO. AF_12/2013</t>
  </si>
  <si>
    <t>8.79</t>
  </si>
  <si>
    <t>BANCADA COM FRONTÃO EM GRANITO CINZA POLIDO, 80X55 CM, INCL. CUBA DE EMBUTIR OVAL 35 X 50CM, VÁLVULA METAL CROMADO, SIFÃO FLEXÍVEL PVC, ENGATE 30CM FLEXÍVEL PLÁSTICO E TORNEIRA CROMADAS DE MESA BICA ALTA, PADRÃO POPULAR - FORNEC. E INSTALAÇÃO. AF_12/2013</t>
  </si>
  <si>
    <t>8.80</t>
  </si>
  <si>
    <t xml:space="preserve">BANCADA DE GRANITO CINZA POLIDO 360 X 60 CM, COM CUBA DE EMBUTIR DE AÇO INOXIDÁVEL MÉDIA, VÁLVULA AMERICANA EM METAL CROMADO, SIFÃO FLEXÍVEL EM PVC, ENGATE FLEXÍVEL 30 CM, TORNEIRA CROMADA LONGA DE PAREDE, 1/2 OU 3/4, PARA PIA DE COZINHA, PADRÃO POPULAR- FORNEC. E INSTAL. </t>
  </si>
  <si>
    <t>8.81</t>
  </si>
  <si>
    <t xml:space="preserve">BANCADA DE GRANITO CINZA POLIDO 100 X 53 CM, COM CUBA DE SOBREPOR RETANGULAR LOUCA BRANCA COM LADRAO *52 X 45* CM, VÁLVULA AMERICANA EM METAL CROMADO, SIFÃO FLEXÍVEL EM PVC, ENGATE FLEXÍVEL 30 CM, E TORNEIRA CROMADAS DE MESA BICA ALTA, 1/2 OU 3/4, PARA PIA DE COZINHA, PADRÃO POPULAR- FORNEC. E INSTAL. </t>
  </si>
  <si>
    <t>8.82</t>
  </si>
  <si>
    <t>BANCADA EM AÇO INOX, SEM CUBA, ACABAMENTO LISO, ESCORREDOR DULPO, LARGURA 60 CM, CONCRETADA, ACABAMENTO LISO E POLIDO, ASSENTADA COM ARGAMASSA TRAÇO 1:3.</t>
  </si>
  <si>
    <t>8.83</t>
  </si>
  <si>
    <t>BANCADA EM AÇO INOX, COM 1 CUBA, COM VALVULA, ESCORREDOR DULPO, DIMENSÕES 0,60 X 1,20 M, CONCRETADA, SIFÃO CROMADO, EXCLUSIVE TORNEIRA</t>
  </si>
  <si>
    <t>8.84</t>
  </si>
  <si>
    <t>BANCADA EM AÇO INOX, COM 2 CUBAS, COM VALVULAS, ESCORREDOR DULPO, DIMENSÕES 0,60 X 2,00 M, CONCRETADA, SIFÃO CROMADO, EXCLUSIVE TORNEIRA</t>
  </si>
  <si>
    <t>8.85</t>
  </si>
  <si>
    <t>BANCADA EM AÇO INOX, COM 3 CUBAS, COM VALVULAS, ESCORREDOR DULPO, DIMENSÕES 0,60 X 3,00 M, CONCRETADA, SIFÃO CROMADO, EXCLUSIVE TORNEIRA</t>
  </si>
  <si>
    <t>8.86</t>
  </si>
  <si>
    <t>8.87</t>
  </si>
  <si>
    <t>8.88</t>
  </si>
  <si>
    <t>8.89</t>
  </si>
  <si>
    <t>8.90</t>
  </si>
  <si>
    <t>INSTALAÇÕES ELÉTRICAS</t>
  </si>
  <si>
    <t>9.1</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</si>
  <si>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</si>
  <si>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</si>
  <si>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</si>
  <si>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</si>
  <si>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</si>
  <si>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</si>
  <si>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</si>
  <si>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</si>
  <si>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</si>
  <si>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</si>
  <si>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</si>
  <si>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</si>
  <si>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</si>
  <si>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</si>
  <si>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</si>
  <si>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</si>
  <si>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</si>
  <si>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</si>
  <si>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</si>
  <si>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</si>
  <si>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</si>
  <si>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</si>
  <si>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</si>
  <si>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</si>
  <si>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</si>
  <si>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Disjuntor termomagnetico tripolar 100 A, padrão DIN (Europeu - linha branca), 10KA - FORNECIMENTO E INSTALAÇÃO</t>
  </si>
  <si>
    <t>9.27</t>
  </si>
  <si>
    <t>9.28</t>
  </si>
  <si>
    <t>9.29</t>
  </si>
  <si>
    <t>9.31</t>
  </si>
  <si>
    <t>9.32</t>
  </si>
  <si>
    <t>9.33</t>
  </si>
  <si>
    <t>9.35</t>
  </si>
  <si>
    <t xml:space="preserve"> Disjuntor termomagnetico tripolar 80 A, padrão DIN (Europeu - linha branca), curva C, 5KA - FORNECIMENTO E INSTALAÇÃO</t>
  </si>
  <si>
    <t>9.36</t>
  </si>
  <si>
    <t>9.37</t>
  </si>
  <si>
    <t>9.38</t>
  </si>
  <si>
    <t>9.39</t>
  </si>
  <si>
    <t>9.40</t>
  </si>
  <si>
    <t>9.41</t>
  </si>
  <si>
    <t>DISPOSITIVO DPS CLASSE II, 1 POLO, TENSAO MAXIMA DE 175 V, CORRENTE MAXIMA DE *90* KA (TIPO AC) - FORNECIMENTO E INSTALAÇÃO</t>
  </si>
  <si>
    <t>9.42</t>
  </si>
  <si>
    <t>9.43</t>
  </si>
  <si>
    <t>9.44</t>
  </si>
  <si>
    <t>9.45</t>
  </si>
  <si>
    <t>9.46</t>
  </si>
  <si>
    <t>9.47</t>
  </si>
  <si>
    <t>9.48</t>
  </si>
  <si>
    <t>9.49</t>
  </si>
  <si>
    <t>9.50</t>
  </si>
  <si>
    <t>9.51</t>
  </si>
  <si>
    <t>9.52</t>
  </si>
  <si>
    <t>9.53</t>
  </si>
  <si>
    <t>9.54</t>
  </si>
  <si>
    <t>9.55</t>
  </si>
  <si>
    <t>9.56</t>
  </si>
  <si>
    <t>9.57</t>
  </si>
  <si>
    <t>9.58</t>
  </si>
  <si>
    <t>QUADRO DE DISTRIBUICAO COM BARRAMENTO TRIFASICO, DE EMBUTIR, EM CHAPA DE ACO GALVANIZADO, PARA 48 DISJUNTORES DIN, 100 A - FORNECIMENTO E INSTALAÇÃO</t>
  </si>
  <si>
    <t>9.59</t>
  </si>
  <si>
    <t>Fornecimento e instalação de eletrocalha perfurada 200 x 100 x 3000 mm (ref. mopa ou similar) - FORNECIMENTO E INSTALAÇÃO</t>
  </si>
  <si>
    <t>9.60</t>
  </si>
  <si>
    <t>Curva de inversão 200 x 100 mm para eletrocalha metálica (ref.: mopa ou similar) - FORNECIMENTO E INSTALAÇÃO</t>
  </si>
  <si>
    <t>9.61</t>
  </si>
  <si>
    <t>Suporte vertical 200 x 100 mm para fixação de eletrocalha metálica ( ref.: Mopa ou similar) - FORNECIMENTO E INSTALAÇÃO</t>
  </si>
  <si>
    <t>9.62</t>
  </si>
  <si>
    <t xml:space="preserve"> Emenda interna 200 x 100 mm com base lisa perfurada para eletrocalha metálica (ref. Mopa ou similar) - FORNECIMENTO E INSTALAÇÃO</t>
  </si>
  <si>
    <t>Tampa de encaixe 200mm para Tê horizontal, zincada, para eletrocalha metálica (ref.: mopa ou similar) - FORNECIMENTO E INSTALAÇÃO</t>
  </si>
  <si>
    <t xml:space="preserve"> Fornecimento e instalação de Tampa de eletrocalha 200 x 3000 mm (ref. mopa ou similar) zincada - FORNECIMENTO E INSTALAÇÃO</t>
  </si>
  <si>
    <t xml:space="preserve">INCÊNDIO </t>
  </si>
  <si>
    <t>10.1</t>
  </si>
  <si>
    <t>10.2</t>
  </si>
  <si>
    <t>10.3</t>
  </si>
  <si>
    <t>10.4</t>
  </si>
  <si>
    <t>10.5</t>
  </si>
  <si>
    <t>10.6</t>
  </si>
  <si>
    <t>10.7</t>
  </si>
  <si>
    <t>10.8</t>
  </si>
  <si>
    <t>10.9</t>
  </si>
  <si>
    <t>Avisador sonoro tipo sirene para incêndio - Fornecimento e instalação</t>
  </si>
  <si>
    <t>10.10</t>
  </si>
  <si>
    <t>Acionador manual (botoeira) tipo quebra-vidro, p/instal. incendio</t>
  </si>
  <si>
    <t>10.11</t>
  </si>
  <si>
    <t>Botoeira Liga-Desliga para Bomba de Incêndio Modelo BLD-1, marca VERIN ou similar</t>
  </si>
  <si>
    <t>10.12</t>
  </si>
  <si>
    <t>Placa de sinalizacao de seguranca contra incendio, fotoluminescente, retangular, *12 x 40* cm, em pvc *2* mm anti-chamas (simbolos, cores e pictogramas conforme nbr 13434)</t>
  </si>
  <si>
    <t>10.13</t>
  </si>
  <si>
    <t>SPDA</t>
  </si>
  <si>
    <t>11.1</t>
  </si>
  <si>
    <t>11.2</t>
  </si>
  <si>
    <t>11.3</t>
  </si>
  <si>
    <t>11.4</t>
  </si>
  <si>
    <t>11.5</t>
  </si>
  <si>
    <t>11.6</t>
  </si>
  <si>
    <t>11.7</t>
  </si>
  <si>
    <t>ADMNISTRAÇÃO LOCAL</t>
  </si>
  <si>
    <t>12.1</t>
  </si>
  <si>
    <t>COMP. AUXILIAR</t>
  </si>
  <si>
    <t>ADMINISTRAÇÃO LOCAL</t>
  </si>
  <si>
    <t>TOTAL............................................................R$</t>
  </si>
  <si>
    <t>OBRA: HOSPITAL VETERINÁRIO CENTRO DE REABILITAÇÃO DE ANIMAIS SILVESTRES - CRAS</t>
  </si>
  <si>
    <t>MUNICÍPIO: CUIABÁ - MT</t>
  </si>
  <si>
    <t>ENDEREÇO: RUA DE ACESSO AO INPE (ATRAS DA ASSOFT) , BAIRRO JARDIM VITÓRIA</t>
  </si>
  <si>
    <t>BDI ADOTADO: 22,23%</t>
  </si>
  <si>
    <t>RESPONSÁVEL TÉCNICO: ENGº CIVIL RAUL YAMAMURA FREITAS</t>
  </si>
  <si>
    <t>BDI DIFERENCIADO ADOTADO: 17,72%</t>
  </si>
  <si>
    <t>DATA DE ELABORAÇÃO: 07/04/2022</t>
  </si>
  <si>
    <t>REVISÃO: 03</t>
  </si>
  <si>
    <t>BOLETIM DE REFERÊNCIA: SINAPI FEVEREIRO 2022 - SEM DESONERAÇÃO</t>
  </si>
  <si>
    <t>RESUMO DO ORÇAMENTO</t>
  </si>
  <si>
    <t>ITEM</t>
  </si>
  <si>
    <t>DESCRIÇÃO</t>
  </si>
  <si>
    <t>VALOR</t>
  </si>
  <si>
    <t>PERCENTUAL</t>
  </si>
  <si>
    <t>INCÊNDIO</t>
  </si>
  <si>
    <t>TOTAL  GERAL</t>
  </si>
  <si>
    <t>ASSOCIAÇÃO MATO-GROSSENSE
 DOS MUNICÍPIOS</t>
  </si>
  <si>
    <t>SITE: www.amm.org.br   -   e-mail: centraldeprojetosamm@gmail.com
 AV. RUBENS DE MENDONÇA Nº 3.920 - CEP: 78,049-938 - CUIABÁ - MT  
FONE: (65) 2123-1200  -  FAX: 2123-1251</t>
  </si>
  <si>
    <t>BDI</t>
  </si>
  <si>
    <t>OBRA:</t>
  </si>
  <si>
    <t>DATA:</t>
  </si>
  <si>
    <t>LOCAL:</t>
  </si>
  <si>
    <t>LEIS SOCIAIS:</t>
  </si>
  <si>
    <t>MEMORIAL DE CALCULO DE MOVIMENTAÇÃO DE TERRA / FUNDAÇÕES</t>
  </si>
  <si>
    <t>EDIFICAÇÃO</t>
  </si>
  <si>
    <t>SAPATAS</t>
  </si>
  <si>
    <t>QUANTIDADE</t>
  </si>
  <si>
    <t>DIMENSÕES REAIS</t>
  </si>
  <si>
    <t>DIMENSÕES PARA ESCAVAÇÃO*</t>
  </si>
  <si>
    <t>h (m)**</t>
  </si>
  <si>
    <t>df (m)***</t>
  </si>
  <si>
    <t>Volume de escavação (m3)</t>
  </si>
  <si>
    <t>Volume de concreto (m3)</t>
  </si>
  <si>
    <t>Preparo de fundo / Lastro (m2)</t>
  </si>
  <si>
    <t>Volume de reaterro (m3)</t>
  </si>
  <si>
    <t>Área Fôrma</t>
  </si>
  <si>
    <t>x0 (m)</t>
  </si>
  <si>
    <t>y0 (m)</t>
  </si>
  <si>
    <t>x1 (m)</t>
  </si>
  <si>
    <t>y1 (m)</t>
  </si>
  <si>
    <t>S1 A S232</t>
  </si>
  <si>
    <t>TOTAL</t>
  </si>
  <si>
    <t xml:space="preserve">*PARA ESCAVAÇÃO FOI CONSIDERADO UM ACRÉSCIMO DE 20CM PARA CADA LADO DA PEÇA PARA POSSIBILITAR A MONTAGEM DA FÔRMA;
**ALTURA DA SAPATA E/OU BLOCO;
***COTA DE ASSENTAMENTO;
****VALOR OBTIDO DO PROJETO ESTRUTURAL.
</t>
  </si>
  <si>
    <t>EQUAÇÕES</t>
  </si>
  <si>
    <t>Vol,esc = QUANT * x1 * y1 * df</t>
  </si>
  <si>
    <t>Vol,con = QUANT * x0 * y0 * h</t>
  </si>
  <si>
    <t>Lastro = QUANT * x0 * y0</t>
  </si>
  <si>
    <t>Vol,rea = Vol,esc - Vol,con - 0,05*Lastro - Vol,conc,toco,pilar</t>
  </si>
  <si>
    <t>VIGA BALDRAME:</t>
  </si>
  <si>
    <t>COMPRIMENTO</t>
  </si>
  <si>
    <t>B</t>
  </si>
  <si>
    <t>B*H</t>
  </si>
  <si>
    <t>2H+B</t>
  </si>
  <si>
    <t>B*COMP</t>
  </si>
  <si>
    <t>QDADE</t>
  </si>
  <si>
    <t>AREA PARA IMPERMEABILIZAÇÃO</t>
  </si>
  <si>
    <t>LASTRO</t>
  </si>
  <si>
    <t>VOLUME DE CONCRETO</t>
  </si>
  <si>
    <t>REATERRO</t>
  </si>
  <si>
    <t>V10/V12/V45/V48/V54/V65</t>
  </si>
  <si>
    <t>V14</t>
  </si>
  <si>
    <t>V4</t>
  </si>
  <si>
    <t>V22/V27</t>
  </si>
  <si>
    <t>V39</t>
  </si>
  <si>
    <t>V5</t>
  </si>
  <si>
    <t>V7</t>
  </si>
  <si>
    <t>V51/V56/V61</t>
  </si>
  <si>
    <t>V60/V64</t>
  </si>
  <si>
    <t>V52</t>
  </si>
  <si>
    <t>V24/V28</t>
  </si>
  <si>
    <t>V55</t>
  </si>
  <si>
    <t>V25</t>
  </si>
  <si>
    <t>V59/V62</t>
  </si>
  <si>
    <t>V53/V57/V58/V63</t>
  </si>
  <si>
    <t>V23</t>
  </si>
  <si>
    <t>V1</t>
  </si>
  <si>
    <t>V46/V47</t>
  </si>
  <si>
    <t>V13</t>
  </si>
  <si>
    <t>V32</t>
  </si>
  <si>
    <t>V11</t>
  </si>
  <si>
    <t>V44</t>
  </si>
  <si>
    <t>V20</t>
  </si>
  <si>
    <t>V26/V29/V35</t>
  </si>
  <si>
    <t>V9</t>
  </si>
  <si>
    <t>V15/V30/V31/V33</t>
  </si>
  <si>
    <t>V43</t>
  </si>
  <si>
    <t>V66</t>
  </si>
  <si>
    <t>V17</t>
  </si>
  <si>
    <t>V37</t>
  </si>
  <si>
    <t>V16</t>
  </si>
  <si>
    <t>V41</t>
  </si>
  <si>
    <t>V40</t>
  </si>
  <si>
    <t>V50</t>
  </si>
  <si>
    <t>V2</t>
  </si>
  <si>
    <t>V18</t>
  </si>
  <si>
    <t>V3</t>
  </si>
  <si>
    <t>V36</t>
  </si>
  <si>
    <t>V34</t>
  </si>
  <si>
    <t>V19</t>
  </si>
  <si>
    <t>V42</t>
  </si>
  <si>
    <t>V38</t>
  </si>
  <si>
    <t>V49</t>
  </si>
  <si>
    <t>V8</t>
  </si>
  <si>
    <t>V6</t>
  </si>
  <si>
    <t>V21</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</si>
  <si>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</si>
  <si>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</si>
  <si>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</si>
  <si>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</si>
  <si>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</si>
  <si>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</si>
  <si>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</si>
  <si>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</si>
  <si>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</si>
  <si>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</si>
  <si>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</si>
  <si>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</si>
  <si>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</si>
  <si>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</si>
  <si>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</si>
  <si>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</si>
  <si>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</si>
  <si>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</si>
  <si>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</si>
  <si>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</si>
  <si>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</si>
  <si>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</si>
  <si>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</si>
  <si>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</si>
  <si>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</si>
  <si>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</si>
  <si>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</si>
  <si>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</si>
  <si>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</si>
  <si>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</si>
  <si>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</si>
  <si>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</si>
  <si>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</si>
  <si>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</si>
  <si>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</si>
  <si>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</si>
  <si>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</si>
  <si>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</si>
  <si>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</si>
  <si>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</si>
  <si>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</si>
  <si>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</si>
  <si>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</si>
  <si>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</si>
  <si>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</si>
  <si>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</si>
  <si>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</si>
  <si>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</si>
  <si>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</si>
  <si>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</si>
  <si>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</si>
  <si>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</si>
  <si>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</si>
  <si>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</si>
  <si>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VOLUME DE REATERRO - BALDRAMES</t>
  </si>
  <si>
    <t>BLOCO 01 - ALMOX. / ADM/ SALA REUNIÃO / PEÇAS E FERR. / MANUT. E OF.</t>
  </si>
  <si>
    <t>ALTURA</t>
  </si>
  <si>
    <t>ÁREA</t>
  </si>
  <si>
    <t>FUNDAÇÃO</t>
  </si>
  <si>
    <t>VOLUME ESCAVAÇÃO</t>
  </si>
  <si>
    <t>MALHA Q92</t>
  </si>
  <si>
    <t>VOLUME CONCRETO</t>
  </si>
  <si>
    <t>S1 = ETC 6X</t>
  </si>
  <si>
    <t>S1 ETC</t>
  </si>
  <si>
    <t>VBASE</t>
  </si>
  <si>
    <t>VRESTO</t>
  </si>
  <si>
    <t>VTOTAL</t>
  </si>
  <si>
    <t>X6</t>
  </si>
  <si>
    <t>S2 = ETC , 12X</t>
  </si>
  <si>
    <t>S2 ETC</t>
  </si>
  <si>
    <t>X12</t>
  </si>
  <si>
    <t xml:space="preserve">S10 </t>
  </si>
  <si>
    <t>S10 ETC</t>
  </si>
  <si>
    <t>X1</t>
  </si>
  <si>
    <t>TOTAL M3</t>
  </si>
  <si>
    <t>TOTAL M2</t>
  </si>
  <si>
    <t>VTOTAL DE CONCRETAGEM SAPATA</t>
  </si>
  <si>
    <t>PLANILHA COMPOSIÇÃO UNITÁRIA</t>
  </si>
  <si>
    <t>Qtd.</t>
  </si>
  <si>
    <t>M²</t>
  </si>
  <si>
    <t>INSUMO</t>
  </si>
  <si>
    <t>COMPOSICAO</t>
  </si>
  <si>
    <t xml:space="preserve">PORTA DE MADEIRA COMPENSADA LISA PARA PINTURA, 200X210X3,5CM, 2 FOLHAS, INCLUSO ADUELA 2A, ALIZAR 2A E DOBRADIÇASE MOLA HIDRÁULICA </t>
  </si>
  <si>
    <t xml:space="preserve">PORTA DE MADEIRA COMPENSADA LISA PARA PINTURA, 100X210X3,5CM, 2 FOLHAS, INCLUSO ADUELA 2A, ALIZAR 2A E DOBRADIÇASE MOLA HIDRÁULICA </t>
  </si>
  <si>
    <t>COTAÇÃO</t>
  </si>
  <si>
    <t>9.34</t>
  </si>
  <si>
    <t>Materiais Elétricos - PROCURAR POR DISJUNTOR TERMOMAGNETICO</t>
  </si>
  <si>
    <t xml:space="preserve"> Disjuntor termomagnetico bipolar 80 A, padrão DIN (Europeu - linha branca), curva C, corrente 5KA</t>
  </si>
  <si>
    <t>Disjuntor termomagnetico tripolar 100 A, padrão DIN (Europeu - linha branca), 10KA</t>
  </si>
  <si>
    <t xml:space="preserve"> Disjuntor termomagnetico tripolar 150 A, padrão DIN (Europeu - linha branca), corrente 10 KA</t>
  </si>
  <si>
    <t>Disjuntor termomagnetico tripolar 300 A, padrão DIN (Europeu - linha branca), 65KA</t>
  </si>
  <si>
    <t xml:space="preserve"> Disjuntor termomagnetico tripolar 80 A, padrão DIN (Europeu - linha branca), curva C, 5KA</t>
  </si>
  <si>
    <t>Materiais Elétricos - PROCURAR ELETRODUTO DE PVC RIGIDO</t>
  </si>
  <si>
    <t xml:space="preserve"> Eletroduto de pvc rígido roscável, diâm = 50mm (1 1/2")</t>
  </si>
  <si>
    <t xml:space="preserve"> Eletroduto de pvc rígido roscável, diâm = 110mm (4")</t>
  </si>
  <si>
    <t>Materiais Elétricos - PROCURAR POR ELETROCALHA</t>
  </si>
  <si>
    <t>Eletrocalha perfurada 200 x 100 x 3000 mm (ref. mopa ou similar)</t>
  </si>
  <si>
    <t>Curva de inversão 200 x 100 mm para eletrocalha metálica (ref.: mopa ou similar)</t>
  </si>
  <si>
    <t>Suporte vertical 200 x 100 mm para fixação de eletrocalha metálica ( ref.: Mopa ou similar)</t>
  </si>
  <si>
    <t xml:space="preserve"> Emenda interna 200 x 100 mm com base lisa perfurada para eletrocalha metálica (ref. Mopa ou similar)</t>
  </si>
  <si>
    <t>Tampa de encaixe 200mm para Tê horizontal, zincada, para eletrocalha metálica (ref.: mopa ou similar)</t>
  </si>
  <si>
    <t>Tampa de eletrocalha 200 x 3000 mm (ref. mopa ou similar) zincada</t>
  </si>
  <si>
    <t>Materiais de combate a incêndio</t>
  </si>
  <si>
    <t>Avisador sonoro tipo sirene para incêndio - Fornecimento</t>
  </si>
  <si>
    <t>Bomba para incêndio a diesel 10 cv, vazão de 38,00 m³/h, hman= 50 m.c.a</t>
  </si>
  <si>
    <t xml:space="preserve">CAIXA D'ÁGUA </t>
  </si>
  <si>
    <t>Caixa d´água em fibra de vidro, capacidade de. 20.000 litros</t>
  </si>
  <si>
    <t>COMPOSIÇÃO DA PARCELA DE BDI (BONIFICAÇÕES E DESESAS INDIRETAS) SEM DESONERAÇÃO - OBRAS</t>
  </si>
  <si>
    <t>ITENS RELATIVOS À ADMINISTRAÇÃO DA OBRA</t>
  </si>
  <si>
    <t>%</t>
  </si>
  <si>
    <t>AC - ADMINISTRAÇÃO CENTRAL</t>
  </si>
  <si>
    <t>DF - DESPESAS FINANCEIRAS</t>
  </si>
  <si>
    <t>R - RISCOS</t>
  </si>
  <si>
    <t>S - SEGUROS E GARANTIAS</t>
  </si>
  <si>
    <t>SUB-TOTAL</t>
  </si>
  <si>
    <t>LUCRO</t>
  </si>
  <si>
    <t>L - LUCRO/REMUNERAÇÃO</t>
  </si>
  <si>
    <t>I - TAXAS E IMPOSTOS</t>
  </si>
  <si>
    <t>PIS</t>
  </si>
  <si>
    <t>COFINS</t>
  </si>
  <si>
    <t>ISSQN</t>
  </si>
  <si>
    <t>CPRB</t>
  </si>
  <si>
    <t>Total do BDI</t>
  </si>
  <si>
    <t>COMPOSIÇÃO DA PARCELA DE BDI (BONIFICAÇÕES E DESESAS INDIRETAS) SEM DESONERAÇÃO P/ AQUISIÇÃO - OBRAS</t>
  </si>
  <si>
    <t>C R O N O G R A M A     F Í S I C O  -  F I N A N C E I R O</t>
  </si>
  <si>
    <t>MESES</t>
  </si>
  <si>
    <t>TOTAL %</t>
  </si>
  <si>
    <t>30 dias</t>
  </si>
  <si>
    <t>60 dias</t>
  </si>
  <si>
    <t>90 dias</t>
  </si>
  <si>
    <t>120 dias</t>
  </si>
  <si>
    <t>150 dias</t>
  </si>
  <si>
    <t>180 dias</t>
  </si>
  <si>
    <t>TOTAL  PARCIAL</t>
  </si>
  <si>
    <t>TOTAL  ACUMULADO</t>
  </si>
  <si>
    <t>CODIGO</t>
  </si>
  <si>
    <t>DESCRIÇÃO DOS SERVIÇOS</t>
  </si>
  <si>
    <t>NUMERO DE HORAS TRABALHADAS</t>
  </si>
  <si>
    <t>1º MÊS</t>
  </si>
  <si>
    <t>2º MÊS</t>
  </si>
  <si>
    <t>3º MÊS</t>
  </si>
  <si>
    <t>4º MÊS</t>
  </si>
  <si>
    <t>5º MÊS</t>
  </si>
  <si>
    <t>6º MÊS</t>
  </si>
  <si>
    <t>1.0</t>
  </si>
  <si>
    <t>PLANILHA ADMINISTRAÇÃO LOCAL</t>
  </si>
  <si>
    <t>UND</t>
  </si>
  <si>
    <t>QUANT.</t>
  </si>
  <si>
    <t xml:space="preserve">P. UNIT. </t>
  </si>
  <si>
    <t>PREÇO  TOTAL</t>
  </si>
  <si>
    <t>TOTAL GERAL DO ITEM &gt;&gt;&gt;</t>
  </si>
  <si>
    <t>MAPA DE COTAÇÃO</t>
  </si>
  <si>
    <t xml:space="preserve">ESPECIFICAÇÃO
</t>
  </si>
  <si>
    <t>V. ADOT.</t>
  </si>
  <si>
    <t xml:space="preserve">Valor 1 </t>
  </si>
  <si>
    <t>Vendedor 1</t>
  </si>
  <si>
    <t xml:space="preserve">Telefone 1 </t>
  </si>
  <si>
    <t xml:space="preserve">CNPJ 1 </t>
  </si>
  <si>
    <t xml:space="preserve">EMPRESA 1 </t>
  </si>
  <si>
    <t xml:space="preserve">Valor 2 </t>
  </si>
  <si>
    <t>Vendedor 2</t>
  </si>
  <si>
    <t xml:space="preserve">Telefone 2 </t>
  </si>
  <si>
    <t xml:space="preserve">CNPJ 2 </t>
  </si>
  <si>
    <t xml:space="preserve">EMPRESA 2 </t>
  </si>
  <si>
    <t xml:space="preserve">Valor 3 </t>
  </si>
  <si>
    <t>Vendedor 3</t>
  </si>
  <si>
    <t xml:space="preserve">Telefone 3 </t>
  </si>
  <si>
    <t xml:space="preserve">CNPJ 3 </t>
  </si>
  <si>
    <t xml:space="preserve">EMPRESA 3 </t>
  </si>
  <si>
    <t>Disjuntor termomagnetico bipolar 70 A, padrão DIN (Europeu - linha branca), curva C, corrente 5KA</t>
  </si>
  <si>
    <t>Disjuntor termomagnetico tripolar 80 A, padrão DIN (Europeu - linha branca), curva C, corrente 5KA</t>
  </si>
  <si>
    <t xml:space="preserve">ENCARGOS SOCIAIS SOBRE A MÃO DE OBRA </t>
  </si>
  <si>
    <t>CÓDIGO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</si>
  <si>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</si>
  <si>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</si>
  <si>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</si>
  <si>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</si>
  <si>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</si>
  <si>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</si>
  <si>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</si>
  <si>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</si>
  <si>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</si>
  <si>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</si>
  <si>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</si>
  <si>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</si>
  <si>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</si>
  <si>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</si>
  <si>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</si>
  <si>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</si>
  <si>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</si>
  <si>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</si>
  <si>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</si>
  <si>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</si>
  <si>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</si>
  <si>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</si>
  <si>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</si>
  <si>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</si>
  <si>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</si>
  <si>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</si>
  <si>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</si>
  <si>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</si>
  <si>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</si>
  <si>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</si>
  <si>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</si>
  <si>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</si>
  <si>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</si>
  <si>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</si>
  <si>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</si>
  <si>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</si>
  <si>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</si>
  <si>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</si>
  <si>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</si>
  <si>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</si>
  <si>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</si>
  <si>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</si>
  <si>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</si>
  <si>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</si>
  <si>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</si>
  <si>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</si>
  <si>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</si>
  <si>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</si>
  <si>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</si>
  <si>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</si>
  <si>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</si>
  <si>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</si>
  <si>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</si>
  <si>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</si>
  <si>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</si>
  <si>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</si>
  <si>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</si>
  <si>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</si>
  <si>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</si>
  <si>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</si>
  <si>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</si>
  <si>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</si>
  <si>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</si>
  <si>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</si>
  <si>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V51/V56/V61/V67/V73</t>
  </si>
  <si>
    <t>V52/V79</t>
  </si>
  <si>
    <t>V59/V62/V68</t>
  </si>
  <si>
    <t>V69/V75</t>
  </si>
  <si>
    <t>V80/V84</t>
  </si>
  <si>
    <t>V94/V97/V100</t>
  </si>
  <si>
    <t>V95/V98/V101</t>
  </si>
  <si>
    <t>V113/V118/V120</t>
  </si>
  <si>
    <t>V115/V119/V122</t>
  </si>
  <si>
    <t>V116/V123</t>
  </si>
  <si>
    <t>V117/V121/V124</t>
  </si>
  <si>
    <t>V125</t>
  </si>
  <si>
    <t>V126</t>
  </si>
  <si>
    <t>V127/V130/133</t>
  </si>
  <si>
    <t>V128</t>
  </si>
  <si>
    <t>V129/V131/V132/V134/V136/V138</t>
  </si>
  <si>
    <t>V135/V139</t>
  </si>
  <si>
    <t>V137</t>
  </si>
  <si>
    <t>V140</t>
  </si>
  <si>
    <t>COMPRIMENTO PAREDES</t>
  </si>
  <si>
    <t>DESCONTO ESQUADRIAS</t>
  </si>
  <si>
    <t>BLOCO 02 - DML/COPA/VESTIARIO E SANITARIOS</t>
  </si>
  <si>
    <t>BLOCO 03 - COZINHA/BIOTÉRIOS/DEPÓSITOS/CAMARA FRIAS ETC</t>
  </si>
  <si>
    <t xml:space="preserve">BLOCO 04 </t>
  </si>
  <si>
    <t>Felipe Gannam</t>
  </si>
  <si>
    <t>(11) 3998-3000</t>
  </si>
  <si>
    <t>49.474.398/0009-44</t>
  </si>
  <si>
    <t>SANTIL COMERCIAL ELETRICA LTDA</t>
  </si>
  <si>
    <t>josé antonio</t>
  </si>
  <si>
    <t>(19) 3446-7548</t>
  </si>
  <si>
    <t>06.913.480/0015-63</t>
  </si>
  <si>
    <t>DIMENSIONAL BRASIL SOLUCOES LTDA</t>
  </si>
  <si>
    <t>Roberto Miguel</t>
  </si>
  <si>
    <t>(11) 4421-5257 </t>
  </si>
  <si>
    <t>69.308.286/0001-73</t>
  </si>
  <si>
    <t>Neppe Materiais Eletricos Ltda</t>
  </si>
  <si>
    <t>(11) 3998-3001</t>
  </si>
  <si>
    <t>49.474.398/0009-45</t>
  </si>
  <si>
    <t>(19) 3446-7549</t>
  </si>
  <si>
    <t>06.913.480/0015-64</t>
  </si>
  <si>
    <t>69.308.286/0001-74</t>
  </si>
  <si>
    <t>(11) 3998-3002</t>
  </si>
  <si>
    <t>49.474.398/0009-46</t>
  </si>
  <si>
    <t>(19) 3446-7550</t>
  </si>
  <si>
    <t>06.913.480/0015-65</t>
  </si>
  <si>
    <t>69.308.286/0001-75</t>
  </si>
  <si>
    <t>(11) 3998-3003</t>
  </si>
  <si>
    <t>49.474.398/0009-47</t>
  </si>
  <si>
    <t>(19) 3446-7551</t>
  </si>
  <si>
    <t>06.913.480/0015-66</t>
  </si>
  <si>
    <t>69.308.286/0001-76</t>
  </si>
  <si>
    <t>(11) 3998-3004</t>
  </si>
  <si>
    <t>49.474.398/0009-48</t>
  </si>
  <si>
    <t>(19) 3446-7552</t>
  </si>
  <si>
    <t>06.913.480/0015-67</t>
  </si>
  <si>
    <t>69.308.286/0001-77</t>
  </si>
  <si>
    <t>(11) 3998-3005</t>
  </si>
  <si>
    <t>49.474.398/0009-49</t>
  </si>
  <si>
    <t>(19) 3446-7553</t>
  </si>
  <si>
    <t>06.913.480/0015-68</t>
  </si>
  <si>
    <t>69.308.286/0001-78</t>
  </si>
  <si>
    <t>(11) 3998-3006</t>
  </si>
  <si>
    <t>49.474.398/0009-50</t>
  </si>
  <si>
    <t>(19) 3446-7554</t>
  </si>
  <si>
    <t>06.913.480/0015-69</t>
  </si>
  <si>
    <t>69.308.286/0001-79</t>
  </si>
  <si>
    <t>(11) 3998-3007</t>
  </si>
  <si>
    <t>49.474.398/0009-51</t>
  </si>
  <si>
    <t>(19) 3446-7555</t>
  </si>
  <si>
    <t>06.913.480/0015-70</t>
  </si>
  <si>
    <t>69.308.286/0001-80</t>
  </si>
  <si>
    <t>(11) 3998-3008</t>
  </si>
  <si>
    <t>49.474.398/0009-52</t>
  </si>
  <si>
    <t>(19) 3446-7556</t>
  </si>
  <si>
    <t>06.913.480/0015-71</t>
  </si>
  <si>
    <t>69.308.286/0001-81</t>
  </si>
  <si>
    <t>(11) 3998-3009</t>
  </si>
  <si>
    <t>49.474.398/0009-53</t>
  </si>
  <si>
    <t>(19) 3446-7557</t>
  </si>
  <si>
    <t>06.913.480/0015-72</t>
  </si>
  <si>
    <t>69.308.286/0001-82</t>
  </si>
  <si>
    <t>(11) 3998-3010</t>
  </si>
  <si>
    <t>49.474.398/0009-54</t>
  </si>
  <si>
    <t>(19) 3446-7558</t>
  </si>
  <si>
    <t>06.913.480/0015-73</t>
  </si>
  <si>
    <t>69.308.286/0001-83</t>
  </si>
  <si>
    <t>(11) 3998-3011</t>
  </si>
  <si>
    <t>49.474.398/0009-55</t>
  </si>
  <si>
    <t>(19) 3446-7559</t>
  </si>
  <si>
    <t>06.913.480/0015-74</t>
  </si>
  <si>
    <t>69.308.286/0001-84</t>
  </si>
  <si>
    <t>(11) 3998-3012</t>
  </si>
  <si>
    <t>49.474.398/0009-56</t>
  </si>
  <si>
    <t>(19) 3446-7560</t>
  </si>
  <si>
    <t>06.913.480/0015-75</t>
  </si>
  <si>
    <t>69.308.286/0001-85</t>
  </si>
  <si>
    <t>(11) 3998-3013</t>
  </si>
  <si>
    <t>49.474.398/0009-57</t>
  </si>
  <si>
    <t>(19) 3446-7561</t>
  </si>
  <si>
    <t>06.913.480/0015-76</t>
  </si>
  <si>
    <t>69.308.286/0001-86</t>
  </si>
  <si>
    <t>13.1</t>
  </si>
  <si>
    <t>GASES MEDICINAIS</t>
  </si>
  <si>
    <t>PAINEL DE ALARME DE OXIGENIO</t>
  </si>
  <si>
    <t>Richard Scarel</t>
  </si>
  <si>
    <t>(15) 3234-3490</t>
  </si>
  <si>
    <t>06.189.855/0001-99</t>
  </si>
  <si>
    <t>MEDSYSTEM EQUIPAMENTOS MEDICOS LTDA</t>
  </si>
  <si>
    <t>Paulo Augusto</t>
  </si>
  <si>
    <t>(11) 4178-4100</t>
  </si>
  <si>
    <t>96.257.290/0001-21</t>
  </si>
  <si>
    <t>OXIGAS EQUIPAMENTOS INDUSTRIAIS E MEDICINAIS LTDA</t>
  </si>
  <si>
    <t>juan Goro </t>
  </si>
  <si>
    <t>(01) 0273-4313</t>
  </si>
  <si>
    <t>00.159.967/0001-10 </t>
  </si>
  <si>
    <t>J.G.MORIYA INDUSTRIA E COMERCIO DE EQUIPAMENTOS MEDICO HOSPITALAR LTDA</t>
  </si>
  <si>
    <t>PAINEL DE ALARME DE AR MEDICINAL</t>
  </si>
  <si>
    <t>(15) 3234-3491</t>
  </si>
  <si>
    <t>(11) 4178-4101</t>
  </si>
  <si>
    <t>96.257.290/0001-22</t>
  </si>
  <si>
    <t>(01) 0273-4314</t>
  </si>
  <si>
    <t>PAINEL DE ALARME DE VÁCUO</t>
  </si>
  <si>
    <t>(15) 3234-3492</t>
  </si>
  <si>
    <t>(11) 4178-4102</t>
  </si>
  <si>
    <t>96.257.290/0001-23</t>
  </si>
  <si>
    <t>(01) 0273-4315</t>
  </si>
  <si>
    <t>POSTO DE CONSUMO DE OXIGÊNIO</t>
  </si>
  <si>
    <t>(15) 3234-3493</t>
  </si>
  <si>
    <t>(11) 4178-4103</t>
  </si>
  <si>
    <t>96.257.290/0001-24</t>
  </si>
  <si>
    <t>(01) 0273-4316</t>
  </si>
  <si>
    <t>POSTO DE CONSUMO DE AR MEDICINAL</t>
  </si>
  <si>
    <t>(15) 3234-3494</t>
  </si>
  <si>
    <t>(11) 4178-4104</t>
  </si>
  <si>
    <t>96.257.290/0001-25</t>
  </si>
  <si>
    <t>(01) 0273-4317</t>
  </si>
  <si>
    <t>POSTO DE CONSUMO DE VÁCUO</t>
  </si>
  <si>
    <t>(15) 3234-3495</t>
  </si>
  <si>
    <t>(11) 4178-4105</t>
  </si>
  <si>
    <t>96.257.290/0001-26</t>
  </si>
  <si>
    <t>(01) 0273-4318</t>
  </si>
  <si>
    <t>CAIXA DE SECCIONAMENTO DE GAZES MEDICINAIS</t>
  </si>
  <si>
    <t>(15) 3234-3496</t>
  </si>
  <si>
    <t>(11) 4178-4106</t>
  </si>
  <si>
    <t>96.257.290/0001-27</t>
  </si>
  <si>
    <t>(01) 0273-4319</t>
  </si>
  <si>
    <t>12.2</t>
  </si>
  <si>
    <t>12.3</t>
  </si>
  <si>
    <t>12.4</t>
  </si>
  <si>
    <t>12.5</t>
  </si>
  <si>
    <t>12.6</t>
  </si>
  <si>
    <t>12.7</t>
  </si>
  <si>
    <t>12.8</t>
  </si>
  <si>
    <t>12.9</t>
  </si>
  <si>
    <t>12.10</t>
  </si>
  <si>
    <t>12.11</t>
  </si>
  <si>
    <t>12.12</t>
  </si>
  <si>
    <t>12.13</t>
  </si>
  <si>
    <t>12.14</t>
  </si>
  <si>
    <t>1.11</t>
  </si>
  <si>
    <t>9.30</t>
  </si>
  <si>
    <t>Caixa d´água tipo taça - Cap. 10.000 litros - fornecimento e instalação</t>
  </si>
  <si>
    <t>Caixa d'água 10.000 l, tipo taça</t>
  </si>
  <si>
    <t>Vanderlei</t>
  </si>
  <si>
    <t>(18) 99754-5551</t>
  </si>
  <si>
    <t>Agrocaixas</t>
  </si>
  <si>
    <t>Brasil Caixas</t>
  </si>
  <si>
    <t>Reginaldo</t>
  </si>
  <si>
    <t>(11) 99847-1536</t>
  </si>
  <si>
    <t>Faz forte</t>
  </si>
  <si>
    <t>Alan</t>
  </si>
  <si>
    <t>(18)3659-2673</t>
  </si>
  <si>
    <t>13.2</t>
  </si>
  <si>
    <t>13.3</t>
  </si>
  <si>
    <t>13.4</t>
  </si>
  <si>
    <t>13.5</t>
  </si>
  <si>
    <t>11.8</t>
  </si>
  <si>
    <t>11.9</t>
  </si>
  <si>
    <t>11.10</t>
  </si>
  <si>
    <t>11.11</t>
  </si>
  <si>
    <t>REVISÃO: 04</t>
  </si>
  <si>
    <t>1.12</t>
  </si>
  <si>
    <t>03.113.840/0001-59</t>
  </si>
  <si>
    <t>02.723.191/0001-45</t>
  </si>
  <si>
    <t>03.992.177/0001-00</t>
  </si>
  <si>
    <t>2.35</t>
  </si>
  <si>
    <t>14.1</t>
  </si>
  <si>
    <t>14.3</t>
  </si>
  <si>
    <t>14.5</t>
  </si>
  <si>
    <t>14.6</t>
  </si>
  <si>
    <t>14.8</t>
  </si>
  <si>
    <t>14.10</t>
  </si>
  <si>
    <t>15.1</t>
  </si>
  <si>
    <t>Ref.: Tabela de Serviços
SINAPI (NOVEMBRO/2021)                                                                               
e/ou composições PiniTCPO</t>
  </si>
  <si>
    <t>NÃO DESONERADO</t>
  </si>
  <si>
    <t xml:space="preserve">BANCO DE DADOS </t>
  </si>
  <si>
    <t>1.13</t>
  </si>
  <si>
    <t>13.6</t>
  </si>
  <si>
    <t>13.7</t>
  </si>
  <si>
    <t>IMPLANTAÇÃO DO ESTACIONAMENTO E VIAS DE ACESSO</t>
  </si>
  <si>
    <t>LOCALIZAÇÃO</t>
  </si>
  <si>
    <t>Extensão</t>
  </si>
  <si>
    <t>Largura média</t>
  </si>
  <si>
    <t>Área</t>
  </si>
  <si>
    <t>Espessura</t>
  </si>
  <si>
    <t>Volume</t>
  </si>
  <si>
    <t>Densid.</t>
  </si>
  <si>
    <t xml:space="preserve">Massa </t>
  </si>
  <si>
    <t xml:space="preserve">DMT </t>
  </si>
  <si>
    <t>Momento de transporte  N. PAV. (txKm)</t>
  </si>
  <si>
    <t>Momento de transporte  PAV              (txKm)</t>
  </si>
  <si>
    <t>(m)</t>
  </si>
  <si>
    <t>(m2)</t>
  </si>
  <si>
    <t>(m3)</t>
  </si>
  <si>
    <t>(t/m3)</t>
  </si>
  <si>
    <t>(t)</t>
  </si>
  <si>
    <t>N. PAV.</t>
  </si>
  <si>
    <t>PAV.</t>
  </si>
  <si>
    <t>BASE ESTABILIZADA GRANULOMETRICAMENTE</t>
  </si>
  <si>
    <t>SUB-BASE ESTABILIZADA GRANULOMETRICAMENTE</t>
  </si>
  <si>
    <t>VIA DE ACESSO 1</t>
  </si>
  <si>
    <t>ESTACIONAMENTO*</t>
  </si>
  <si>
    <t>*Áreas retiradas diretamento do projeto de implantação</t>
  </si>
  <si>
    <t>MEMÓRIA DE CÁLCULO DE SERVIÇOS PARA PAVIMENTAÇÃO</t>
  </si>
  <si>
    <t>TRATAMENTO SUPERFICIAL DUPLO</t>
  </si>
  <si>
    <t>LIMPEZA FINAL DA OBRA</t>
  </si>
  <si>
    <t>CPU 01</t>
  </si>
  <si>
    <t>CPU 02</t>
  </si>
  <si>
    <t>CPU 03</t>
  </si>
  <si>
    <t>CPU 04</t>
  </si>
  <si>
    <t>CPU 05</t>
  </si>
  <si>
    <t>CPU 06</t>
  </si>
  <si>
    <t>CPU 07</t>
  </si>
  <si>
    <t>CPU 08</t>
  </si>
  <si>
    <t>CPU 09</t>
  </si>
  <si>
    <t>CPU 10</t>
  </si>
  <si>
    <t>CPU 11</t>
  </si>
  <si>
    <t>CPU 12</t>
  </si>
  <si>
    <t>CPU 13</t>
  </si>
  <si>
    <t>CPU 14</t>
  </si>
  <si>
    <t>CPU 15</t>
  </si>
  <si>
    <t>CPU 16</t>
  </si>
  <si>
    <t>CPU 17</t>
  </si>
  <si>
    <t>CPU 18</t>
  </si>
  <si>
    <t>CPU 19</t>
  </si>
  <si>
    <t>CPU 20</t>
  </si>
  <si>
    <t>CPU 21</t>
  </si>
  <si>
    <t>CPU 22</t>
  </si>
  <si>
    <t>CPU 23</t>
  </si>
  <si>
    <t>CPU 24</t>
  </si>
  <si>
    <t>CPU 25</t>
  </si>
  <si>
    <t>CPU 26</t>
  </si>
  <si>
    <t>CPU 27</t>
  </si>
  <si>
    <t>CPU 29</t>
  </si>
  <si>
    <t>CPU 30</t>
  </si>
  <si>
    <t>CPU 31</t>
  </si>
  <si>
    <t>CPU 33</t>
  </si>
  <si>
    <t>CPU 35</t>
  </si>
  <si>
    <t>CPU 36</t>
  </si>
  <si>
    <t>CPU 37</t>
  </si>
  <si>
    <t>CPU 38</t>
  </si>
  <si>
    <t>CPU 39</t>
  </si>
  <si>
    <t>CPU 40</t>
  </si>
  <si>
    <t>CPU 41</t>
  </si>
  <si>
    <t>CPU 42</t>
  </si>
  <si>
    <t>CPU 43</t>
  </si>
  <si>
    <t>CPU 44</t>
  </si>
  <si>
    <t>CPU 45</t>
  </si>
  <si>
    <t>CPU 46</t>
  </si>
  <si>
    <t>Cód.</t>
  </si>
  <si>
    <t>CÓD. REF. 91327 - SINAPI 02/2022</t>
  </si>
  <si>
    <t>CÓD. REF. 74209/1 - SINAPI 12/2019</t>
  </si>
  <si>
    <t>CÓD. REF. 90375 - SINAPI 02/2022</t>
  </si>
  <si>
    <t>CÓD. REF. 89367 - SINAPI 02/2022</t>
  </si>
  <si>
    <t>CPU 47</t>
  </si>
  <si>
    <t>CPU 48</t>
  </si>
  <si>
    <t>CPU 49</t>
  </si>
  <si>
    <t>CPU 50</t>
  </si>
  <si>
    <t>CPU 51</t>
  </si>
  <si>
    <t>CPU 52</t>
  </si>
  <si>
    <t>PAINEL DE ALARME DE OXIGENIO - FORNECIMENTO E INSTALAÇÃO</t>
  </si>
  <si>
    <t>PAINEL DE ALARME DE AR MEDICINAL - FORNECIMENTO E INSTALAÇÃO</t>
  </si>
  <si>
    <t>PAINEL DE ALARME DE VÁCUO - FORNECIMENTO E INSTALAÇÃO</t>
  </si>
  <si>
    <t>POSTO DE CONSUMO DE OXIGÊNIO - FORNECIMENTO E INSTALAÇÃO</t>
  </si>
  <si>
    <t>POSTO DE CONSUMO DE AR MEDICINAL - FORNECIMENTO E INSTALAÇÃO</t>
  </si>
  <si>
    <t>POSTO DE CONSUMO DE VÁCUO - FORNECIMENTO E INSTALAÇÃO</t>
  </si>
  <si>
    <t>CAIXA DE SECCIONAMENTO DE GAZES MEDICINAIS - FORNECIMENTO E INSTALAÇÃO</t>
  </si>
  <si>
    <t>CÓD. REF. 89834 - SINAPI 02/2022</t>
  </si>
  <si>
    <t>CÓD. REF. 89673 - SINAPI 02/2022</t>
  </si>
  <si>
    <t>CÓD. REF. 89707 - SINAPI 02/2022</t>
  </si>
  <si>
    <t>CÓD. REF. 86905 - SINAPI 02/2022</t>
  </si>
  <si>
    <t>CÓD. REF. 86889 - SINAPI 02/2022</t>
  </si>
  <si>
    <t>CÓD. REF. 86934 - SINAPI 02/2022</t>
  </si>
  <si>
    <t>CÓD. REF. 93396 - SINAPI 02/2022</t>
  </si>
  <si>
    <t>CÓD. REF. 101895 - SINAPI 02/2022</t>
  </si>
  <si>
    <t>CÓD. REF. 101875 - SINAPI 02/2022</t>
  </si>
  <si>
    <t>CÓD. REF. 763 - ORSE 02/2022</t>
  </si>
  <si>
    <t>CÓD. REF. 12958 - ORSE 02/2022</t>
  </si>
  <si>
    <t>CÓD. REF. 12968 - ORSE 02/2022</t>
  </si>
  <si>
    <t>CÓD. REF. 11295 - ORSE 02/2022</t>
  </si>
  <si>
    <t>CÓD. REF. 12580 - ORSE 02/2022</t>
  </si>
  <si>
    <t>CÓD. REF. 9812 - ORSE 02/2022</t>
  </si>
  <si>
    <t>CÓD. REF. 11852 - ORSE 02/2022</t>
  </si>
  <si>
    <t>Data Cotação 2</t>
  </si>
  <si>
    <t>Data Cotação 1</t>
  </si>
  <si>
    <t>Data Cotação 3</t>
  </si>
  <si>
    <t>14.2</t>
  </si>
  <si>
    <t>14.4</t>
  </si>
  <si>
    <t>14.7</t>
  </si>
  <si>
    <t>14.9</t>
  </si>
  <si>
    <t>BDI DIFERENCIADO: 17,72%</t>
  </si>
  <si>
    <t xml:space="preserve"> %BDI ADOTADO: 22,23</t>
  </si>
  <si>
    <t>Quantitativo levantado pelo projeto</t>
  </si>
  <si>
    <t xml:space="preserve"> =7,3*3,3+4,3*3,3+5,3*2,8</t>
  </si>
  <si>
    <t>ÁREA TOTAL</t>
  </si>
  <si>
    <t xml:space="preserve"> =5*2,5</t>
  </si>
  <si>
    <t xml:space="preserve"> =7*3</t>
  </si>
  <si>
    <t xml:space="preserve"> =4*3</t>
  </si>
  <si>
    <t>CONFORME PLANILHA ANEXADA</t>
  </si>
  <si>
    <t xml:space="preserve"> =743,36+162,28+571,4+253,33+136,06</t>
  </si>
  <si>
    <t xml:space="preserve"> =2,296*3+3,1288+3,544+2,92+2,7283+2,74*2,904*8+1,87*2,904</t>
  </si>
  <si>
    <t xml:space="preserve"> =1,6*2+13*0,6*0,6+4,1*1,6+15*0,6*8</t>
  </si>
  <si>
    <t xml:space="preserve"> =1+1+1</t>
  </si>
  <si>
    <t xml:space="preserve"> ==1,5*10+2+2,3+3</t>
  </si>
  <si>
    <t xml:space="preserve"> =0,9*2,1*43+0,8*2,1*11+1*21*2+4*2,1*4</t>
  </si>
  <si>
    <t xml:space="preserve"> =1,4*2,1*10+1,4*2,1*12+1,4*2,1*2+0,9*2,1*8</t>
  </si>
  <si>
    <t xml:space="preserve"> =1*1</t>
  </si>
  <si>
    <t xml:space="preserve"> =1,6*2,1*2+0,7*1,95*8</t>
  </si>
  <si>
    <t xml:space="preserve"> =1,6*2,1*2+4*2,5</t>
  </si>
  <si>
    <t xml:space="preserve"> =1,2*0,6*4+0,4*0,6*6+0,8*0,6</t>
  </si>
  <si>
    <t xml:space="preserve"> ==3,35+3,2+0,72+0,85+0,58+2,19+1,5+3,6+1,2+4,15+5,9+5,82+4,8+1,9+0,8+0,5+0,95+1,5+1,5+0,95+0,5+1,9+2,62+2,5</t>
  </si>
  <si>
    <t xml:space="preserve"> =0,5*0,3*303,76</t>
  </si>
  <si>
    <t xml:space="preserve"> =0,8*0,5*18+0,3018*7</t>
  </si>
  <si>
    <t xml:space="preserve"> =7,5*71</t>
  </si>
  <si>
    <t xml:space="preserve"> =2,4*10+1,7*1,7*10+1,66*7+0,61*7+0,96*4+1,1*6</t>
  </si>
  <si>
    <t xml:space="preserve"> =463,9+684,3+58,44+54,69+43,15+111,15</t>
  </si>
  <si>
    <t xml:space="preserve"> =6+2</t>
  </si>
  <si>
    <t xml:space="preserve"> =86,44+3+22,3+1</t>
  </si>
  <si>
    <t xml:space="preserve"> =2+2+2</t>
  </si>
  <si>
    <t xml:space="preserve"> =1+2+7+1</t>
  </si>
  <si>
    <t xml:space="preserve"> =1401,44</t>
  </si>
  <si>
    <t xml:space="preserve"> =2*2,1*2+1*2,1*1</t>
  </si>
  <si>
    <t xml:space="preserve"> =175,35+85,68+17,64+16,72</t>
  </si>
  <si>
    <t xml:space="preserve"> =1016,21</t>
  </si>
  <si>
    <t xml:space="preserve"> =3</t>
  </si>
  <si>
    <t xml:space="preserve"> =79*0,15</t>
  </si>
  <si>
    <t xml:space="preserve"> =164,64+163,45*0,1</t>
  </si>
  <si>
    <t xml:space="preserve"> =35,40+630,28</t>
  </si>
  <si>
    <t xml:space="preserve"> =1401,44+11,85+180,98</t>
  </si>
  <si>
    <t xml:space="preserve"> =19,94+24,97+31,13+31,76+31,76+12,12*2+4,59*2+12,51+2,4+9,15*2+7,58+10,1+13,69+56,29+6,44+10*2+3,3+13,56+16,66+1,57+1,7+49,93+1,5+3*2+68,78+9,94+6,97+12,39*2+11,1*2+10,57+3,7+14,59+27+13,5+22,5+12,82+103,93+20,01+6+20,3+16*3+16,18+11,16*2+15,84+17,86+12+27,12+14,4+11,58*2+12,21+7*2+3,81+9,31+14,55+18,04+21,9+16+15+13,5+22,5+12,82+29,24+5,8+3,8+10,22+19,8+11,55+7,5+6*3+1,7</t>
  </si>
  <si>
    <t>ÁREA PARCIAL</t>
  </si>
  <si>
    <t>ALMOX. INT.</t>
  </si>
  <si>
    <t>ADM INT.</t>
  </si>
  <si>
    <t>SALA REUNIAO INT</t>
  </si>
  <si>
    <t>PEÇAS E FERRAMENTAS INT</t>
  </si>
  <si>
    <t>MANUTENÇÃO E OFICINA INT.</t>
  </si>
  <si>
    <t>ÁREA EXT. 01</t>
  </si>
  <si>
    <t>SANITÁRIOS MASC</t>
  </si>
  <si>
    <t>WC PcD MASC</t>
  </si>
  <si>
    <t>SÁNITARIOS FEM. INT</t>
  </si>
  <si>
    <t>WC PcD FEM</t>
  </si>
  <si>
    <t>COPA INT</t>
  </si>
  <si>
    <t>ÁREA EXT. 02</t>
  </si>
  <si>
    <t>DÉPOS. DE ALIM. SECOS INT.</t>
  </si>
  <si>
    <t>CAMARA FRIA RESFRI INT</t>
  </si>
  <si>
    <t>CAMARA FRIA CONGE INT</t>
  </si>
  <si>
    <t>COZINHA INT</t>
  </si>
  <si>
    <t>HIGIENIZAÇÃO INT</t>
  </si>
  <si>
    <t>TRIAGEMINT.</t>
  </si>
  <si>
    <t>DEPÓSITO INT.</t>
  </si>
  <si>
    <t>BIOTÉRIO CODORNAS INT</t>
  </si>
  <si>
    <t>BIOTÉRIO RATOS INT</t>
  </si>
  <si>
    <t>BIOTÉRIO BARATAS INT</t>
  </si>
  <si>
    <t>ÁREA EXT. 03</t>
  </si>
  <si>
    <t>LAVANDERIA INT</t>
  </si>
  <si>
    <t>LAVANDERIA EXT</t>
  </si>
  <si>
    <t>INTERNAÇÃO C/ SOLÁRIO 01 INT</t>
  </si>
  <si>
    <t>SALA DE FILHOTES C/ SOLÁRIO INT</t>
  </si>
  <si>
    <t>INTERNAÇÃO C/ SOLÁRIO 02 INT</t>
  </si>
  <si>
    <t>INTERNAÇÃO C/ SOLÁRIO 03 INT</t>
  </si>
  <si>
    <t>INTERNAÇÃO C/ SOLÁRIO 04 INT</t>
  </si>
  <si>
    <t>INTERNAÇÃO C/ SOLÁRIO 05 INT</t>
  </si>
  <si>
    <t>INTERNAÇÃO C/ SOLÁRIO 06 INT</t>
  </si>
  <si>
    <t>INTERNAÇÃO C/ SOLÁRIO 07 INT</t>
  </si>
  <si>
    <t>DML</t>
  </si>
  <si>
    <t>PAREDE 0,25</t>
  </si>
  <si>
    <t>CIRC. INT. 1</t>
  </si>
  <si>
    <t>CIRCULAÇÃO INT 2</t>
  </si>
  <si>
    <t>CENTRAL DE GÁS</t>
  </si>
  <si>
    <t>ESPERA</t>
  </si>
  <si>
    <t>CIRC 01</t>
  </si>
  <si>
    <t>SALA DESCANSO</t>
  </si>
  <si>
    <t>CONSULTORIO</t>
  </si>
  <si>
    <t>W.C.MASC.</t>
  </si>
  <si>
    <t>W.C.FEM</t>
  </si>
  <si>
    <t>TRIAGEM 1</t>
  </si>
  <si>
    <t>TRIAGEM 2</t>
  </si>
  <si>
    <t>T.I.</t>
  </si>
  <si>
    <t>RAIO X</t>
  </si>
  <si>
    <t>TOMOGRAFIA</t>
  </si>
  <si>
    <t>DRY-WALL</t>
  </si>
  <si>
    <t>PRÉ-OPERATORIO</t>
  </si>
  <si>
    <t>CENTRO CIRURGICO</t>
  </si>
  <si>
    <t>POS OP.</t>
  </si>
  <si>
    <t>CIRCULAÇÃO 2</t>
  </si>
  <si>
    <t>AUTOCLAVE</t>
  </si>
  <si>
    <t>LABORATORIO</t>
  </si>
  <si>
    <t>FARMACIA</t>
  </si>
  <si>
    <t>CIRC. 2</t>
  </si>
  <si>
    <t>PARAM MASC</t>
  </si>
  <si>
    <t>PARAM FEM</t>
  </si>
  <si>
    <t>LAV/ARMAZEM</t>
  </si>
  <si>
    <t>ESTERILIZAÇÃO</t>
  </si>
  <si>
    <t>EXPURGO</t>
  </si>
  <si>
    <t>circ 3</t>
  </si>
  <si>
    <t>circ. 4</t>
  </si>
  <si>
    <t>CIRC. 5</t>
  </si>
  <si>
    <t>CIRC. 6</t>
  </si>
  <si>
    <t>CIRC. 7</t>
  </si>
  <si>
    <t>REAB CIR. 1</t>
  </si>
  <si>
    <t>REAB CIR. 2</t>
  </si>
  <si>
    <t>REAB CIR. 3</t>
  </si>
  <si>
    <t>PRÉ OP</t>
  </si>
  <si>
    <t>CENTRO CIR</t>
  </si>
  <si>
    <t>POS OP</t>
  </si>
  <si>
    <t>DEPÓSITO</t>
  </si>
  <si>
    <t>CIRC.</t>
  </si>
  <si>
    <t>NECROPSIA</t>
  </si>
  <si>
    <t>RESIDUOS GRUPO A</t>
  </si>
  <si>
    <t>RESIDUOS GRUPO B</t>
  </si>
  <si>
    <t>RESIDUOS GRUPO C</t>
  </si>
  <si>
    <t>RESIDUOS GRUPO D</t>
  </si>
  <si>
    <t>CAM. FRIA RESFRI.</t>
  </si>
  <si>
    <t>CAM. FRIA CONG</t>
  </si>
  <si>
    <t>EXTERNA</t>
  </si>
  <si>
    <t>PERÍMETRO</t>
  </si>
  <si>
    <t>Conforme planilha em anexo</t>
  </si>
  <si>
    <t xml:space="preserve"> =201,88+213,91+175,53+83,16+561,91</t>
  </si>
  <si>
    <t xml:space="preserve"> =4773,08-1236,39</t>
  </si>
  <si>
    <t xml:space="preserve"> =3536,69-981,68</t>
  </si>
  <si>
    <t>MEMORIAL DE CÁLCULO DE SERVIÇOS</t>
  </si>
  <si>
    <t xml:space="preserve"> =2555,01+1236,39</t>
  </si>
  <si>
    <t>COMPOSIÇÃO DA PARCELA DE BDI (BONIFICAÇÕES E DESESAS INDIRETAS) DIFERENCIADO SEM DESONERAÇÃO - OBRAS</t>
  </si>
  <si>
    <t>MEMÓRIA DE CÁLCULO DE SERVIÇOS - ALVENARIA E SIMILIARES</t>
  </si>
  <si>
    <t>CPU 53</t>
  </si>
  <si>
    <t xml:space="preserve">Placa cega para caixa de pvc 4" x 2", para tomadas e interruptores </t>
  </si>
  <si>
    <t xml:space="preserve"> Disjuntor termomagnetico Bipolar 80A - FORNECIMENTO E INSTALAÇÃO</t>
  </si>
  <si>
    <t>CPU 34</t>
  </si>
  <si>
    <t>DISJUNTOR TRIPOLAR TIPO DIN, CORRENTE NOMINAL DE 63A - FORNECIMENTO E INSTALAÇÃO. AF_10/2020</t>
  </si>
  <si>
    <t>CÓD. REF. 7997 - ORSE 2/2022</t>
  </si>
  <si>
    <t>CPU 54</t>
  </si>
  <si>
    <t>CPU 55</t>
  </si>
  <si>
    <t xml:space="preserve">Interruptor bipolar DR 80 A  - Dispositivo residual diferencial, tipo AC, 30MA- FORNECIMENTO E INSTALAÇÃO. </t>
  </si>
  <si>
    <t xml:space="preserve">Interruptor tetrapolar  DR 100 A  - Dispositivo residual diferencial, tipo AC, 30MA- FORNECIMENTO E INSTALAÇÃO. </t>
  </si>
  <si>
    <t>CPU 56</t>
  </si>
  <si>
    <t>CÓD. REF. 13149 - ORSE 2/2022</t>
  </si>
  <si>
    <t>CÓD. REF. 8077 - ORSE 2/2022</t>
  </si>
  <si>
    <t xml:space="preserve">Interruptor bipolar DR 40 A  - Dispositivo residual diferencial, tipo AC, 30MA- FORNECIMENTO E INSTALAÇÃO. </t>
  </si>
  <si>
    <t>CPU 57</t>
  </si>
  <si>
    <t xml:space="preserve">Interruptor tetrapolar  DR 40 A  - Dispositivo residual diferencial, tipo AC, 30MA- FORNECIMENTO E INSTALAÇÃO. </t>
  </si>
  <si>
    <t>CPU 58</t>
  </si>
  <si>
    <t xml:space="preserve">Interruptor tetrapolar  DR 63 A  - Dispositivo residual diferencial, tipo AC, 30MA- FORNECIMENTO E INSTALAÇÃO. </t>
  </si>
  <si>
    <t>CPU 59</t>
  </si>
  <si>
    <t xml:space="preserve">Interruptor tetrapolar  DR 80 A  - Dispositivo residual diferencial, tipo AC, 30MA- FORNECIMENTO E INSTALAÇÃO. </t>
  </si>
  <si>
    <t>CPU 60</t>
  </si>
  <si>
    <t>QUADRO DE DISTRIBUICAO COM BARRAMENTO TRIFASICO, DE EMBUTIR, EM CHAPA DE ACO GALVANIZADO, PARA 42 DISJUNTORES DIN, 100 A - FORNECIMENTO E INSTALAÇÃO</t>
  </si>
  <si>
    <t>CPU60</t>
  </si>
  <si>
    <t>9.63</t>
  </si>
  <si>
    <t>9.64</t>
  </si>
  <si>
    <t>9.65</t>
  </si>
  <si>
    <t>9.66</t>
  </si>
  <si>
    <t>9.67</t>
  </si>
  <si>
    <t>9.68</t>
  </si>
  <si>
    <t>9.69</t>
  </si>
  <si>
    <t>9.70</t>
  </si>
  <si>
    <t>9.71</t>
  </si>
  <si>
    <t>9.72</t>
  </si>
  <si>
    <t>9.73</t>
  </si>
  <si>
    <t>9.74</t>
  </si>
  <si>
    <t>9.75</t>
  </si>
  <si>
    <t>CPU 61</t>
  </si>
  <si>
    <t>CÓD. REF. 8365 -ORSE 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</si>
</sst>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R$&quot;\ * #,##0.00_-;\-&quot;R$&quot;\ * #,##0.00_-;_-&quot;R$&quot;\ * &quot;-&quot;??_-;_-@_-"/>
    <numFmt numFmtId="43" formatCode="_-* #,##0.00_-;\-* #,##0.00_-;_-* &quot;-&quot;??_-;_-@_-"/>
    <numFmt numFmtId="164" formatCode="_-&quot;R$&quot;* #,##0.00_-;\-&quot;R$&quot;* #,##0.00_-;_-&quot;R$&quot;* &quot;-&quot;??_-;_-@_-"/>
    <numFmt numFmtId="165" formatCode="_(* #,##0.000_);_(* \(#,##0.000\);_(* &quot;-&quot;??_);_(@_)"/>
    <numFmt numFmtId="166" formatCode="_(* #,##0.00_);_(* \(#,##0.00\);_(* &quot;-&quot;??_);_(@_)"/>
    <numFmt numFmtId="167" formatCode="0.000"/>
    <numFmt numFmtId="168" formatCode="&quot;R$&quot;\ #,##0.00"/>
    <numFmt numFmtId="169" formatCode="#,##0.000"/>
    <numFmt numFmtId="170" formatCode="_(* #,##0.00_);_(* \(#,##0.00\);_(* \-??_);_(@_)"/>
    <numFmt numFmtId="171" formatCode="&quot;Cr$&quot;#,##0_);&quot;(Cr$&quot;#,##0\)"/>
    <numFmt numFmtId="172" formatCode="_(* #,##0.0000_);_(* \(#,##0.0000\);_(* \-??_);_(@_)"/>
    <numFmt numFmtId="173" formatCode="#,##0.0000"/>
    <numFmt numFmtId="174" formatCode="0.0000"/>
  </numFmts>
  <fonts count="67" x14ac:knownFonts="1">
    <font>
      <sz val="11"/>
      <color theme="1"/>
      <name val="Calibri"/>
      <family val="2"/>
      <scheme val="minor"/>
    </font>
    <font>
      <sz val="11"/>
      <color theme="1"/>
      <name val="Calibri"/>
      <family val="2"/>
      <scheme val="minor"/>
    </font>
    <font>
      <b/>
      <i/>
      <sz val="11"/>
      <name val="Arial"/>
      <family val="2"/>
    </font>
    <font>
      <sz val="10"/>
      <name val="Arial"/>
      <family val="2"/>
    </font>
    <font>
      <b/>
      <i/>
      <sz val="12"/>
      <name val="Arial"/>
      <family val="2"/>
    </font>
    <font>
      <i/>
      <sz val="8"/>
      <name val="Arial"/>
      <family val="2"/>
    </font>
    <font>
      <sz val="11"/>
      <color theme="1"/>
      <name val="Arial"/>
      <family val="2"/>
    </font>
    <font>
      <b/>
      <sz val="11"/>
      <color indexed="8"/>
      <name val="Arial"/>
      <family val="2"/>
    </font>
    <font>
      <sz val="10"/>
      <color theme="1"/>
      <name val="Arial"/>
      <family val="2"/>
    </font>
    <font>
      <b/>
      <sz val="10"/>
      <color theme="1"/>
      <name val="Arial"/>
      <family val="2"/>
    </font>
    <font>
      <b/>
      <sz val="11"/>
      <color theme="1"/>
      <name val="Arial"/>
      <family val="2"/>
    </font>
    <font>
      <sz val="11"/>
      <color indexed="8"/>
      <name val="Calibri"/>
      <family val="2"/>
    </font>
    <font>
      <b/>
      <sz val="11"/>
      <color indexed="8"/>
      <name val="Calibri"/>
      <family val="2"/>
    </font>
    <font>
      <b/>
      <sz val="11"/>
      <name val="Arial"/>
      <family val="2"/>
    </font>
    <font>
      <b/>
      <sz val="12"/>
      <color indexed="8"/>
      <name val="Calibri"/>
      <family val="2"/>
    </font>
    <font>
      <sz val="12"/>
      <name val="Arial"/>
      <family val="2"/>
    </font>
    <font>
      <b/>
      <sz val="12"/>
      <name val="Arial"/>
      <family val="2"/>
    </font>
    <font>
      <sz val="8"/>
      <name val="Arial"/>
      <family val="2"/>
    </font>
    <font>
      <b/>
      <sz val="10"/>
      <name val="Arial"/>
      <family val="2"/>
    </font>
    <font>
      <sz val="9"/>
      <name val="Arial"/>
      <family val="2"/>
    </font>
    <font>
      <b/>
      <sz val="10"/>
      <color indexed="8"/>
      <name val="Arial"/>
      <family val="2"/>
    </font>
    <font>
      <sz val="12"/>
      <color indexed="8"/>
      <name val="Calibri"/>
      <family val="2"/>
    </font>
    <font>
      <b/>
      <sz val="9"/>
      <name val="Arial"/>
      <family val="2"/>
    </font>
    <font>
      <sz val="12"/>
      <color indexed="10"/>
      <name val="Arial"/>
      <family val="2"/>
    </font>
    <font>
      <sz val="14"/>
      <color indexed="8"/>
      <name val="Arial"/>
      <family val="2"/>
    </font>
    <font>
      <b/>
      <sz val="11"/>
      <color theme="1"/>
      <name val="Calibri"/>
      <family val="2"/>
      <scheme val="minor"/>
    </font>
    <font>
      <sz val="10"/>
      <name val="Arial"/>
      <family val="2"/>
    </font>
    <font>
      <b/>
      <sz val="10"/>
      <name val="Calibri"/>
      <family val="2"/>
    </font>
    <font>
      <sz val="11"/>
      <color rgb="FF000000"/>
      <name val="Calibri"/>
      <family val="2"/>
    </font>
    <font>
      <sz val="9"/>
      <color theme="1"/>
      <name val="Arial"/>
      <family val="2"/>
    </font>
    <font>
      <sz val="10"/>
      <color theme="1"/>
      <name val="Calibri"/>
      <family val="2"/>
      <scheme val="minor"/>
    </font>
    <font>
      <sz val="10"/>
      <color indexed="8"/>
      <name val="Arial"/>
      <family val="2"/>
    </font>
    <font>
      <b/>
      <i/>
      <sz val="10"/>
      <name val="Arial"/>
      <family val="2"/>
    </font>
    <font>
      <sz val="10"/>
      <name val="Arial"/>
      <family val="2"/>
    </font>
    <font>
      <b/>
      <sz val="11"/>
      <color indexed="8"/>
      <name val="Calibri"/>
      <family val="2"/>
      <scheme val="minor"/>
    </font>
    <font>
      <sz val="11"/>
      <color indexed="8"/>
      <name val="Calibri"/>
      <family val="2"/>
      <scheme val="minor"/>
    </font>
    <font>
      <sz val="10"/>
      <name val="Arial"/>
      <family val="2"/>
    </font>
    <font>
      <sz val="10"/>
      <name val="Courier New"/>
      <family val="3"/>
    </font>
    <font>
      <sz val="10"/>
      <name val="Arial"/>
      <family val="2"/>
    </font>
    <font>
      <b/>
      <sz val="8"/>
      <name val="Arial"/>
      <family val="2"/>
    </font>
    <font>
      <b/>
      <sz val="8"/>
      <color theme="1"/>
      <name val="Arial"/>
      <family val="2"/>
    </font>
    <font>
      <b/>
      <sz val="10"/>
      <color rgb="FF333333"/>
      <name val="Arial"/>
      <family val="2"/>
    </font>
    <font>
      <sz val="10"/>
      <name val="Courier New"/>
    </font>
    <font>
      <sz val="12"/>
      <color theme="1"/>
      <name val="Arial"/>
      <family val="2"/>
    </font>
    <font>
      <b/>
      <sz val="3"/>
      <name val="Arial"/>
      <family val="2"/>
    </font>
    <font>
      <sz val="3"/>
      <name val="Arial"/>
      <family val="2"/>
    </font>
    <font>
      <b/>
      <sz val="12"/>
      <color rgb="FF000000"/>
      <name val="Arial"/>
      <family val="2"/>
    </font>
    <font>
      <b/>
      <sz val="12"/>
      <color rgb="FFFFFFFF"/>
      <name val="Arial"/>
      <family val="2"/>
    </font>
    <font>
      <sz val="12"/>
      <color rgb="FF000000"/>
      <name val="Arial"/>
      <family val="2"/>
    </font>
    <font>
      <sz val="11"/>
      <name val="Arial"/>
      <family val="2"/>
    </font>
    <font>
      <b/>
      <sz val="28"/>
      <name val="Arial"/>
      <family val="2"/>
    </font>
    <font>
      <b/>
      <sz val="13"/>
      <name val="Arial"/>
      <family val="2"/>
    </font>
    <font>
      <b/>
      <sz val="14"/>
      <name val="Cambria"/>
      <family val="1"/>
    </font>
    <font>
      <sz val="8"/>
      <name val="Cambria"/>
      <family val="1"/>
    </font>
    <font>
      <sz val="1"/>
      <name val="Arial"/>
      <family val="2"/>
    </font>
    <font>
      <b/>
      <sz val="14"/>
      <color theme="0"/>
      <name val="Arial"/>
      <family val="2"/>
    </font>
    <font>
      <sz val="11"/>
      <color theme="1"/>
      <name val="Calibri"/>
      <family val="2"/>
    </font>
    <font>
      <sz val="8"/>
      <name val="Calibri"/>
      <family val="2"/>
      <scheme val="minor"/>
    </font>
    <font>
      <u/>
      <sz val="11"/>
      <color theme="10"/>
      <name val="Calibri"/>
      <family val="2"/>
      <scheme val="minor"/>
    </font>
    <font>
      <sz val="11"/>
      <color rgb="FF000000"/>
      <name val="Calibri"/>
      <family val="2"/>
      <charset val="1"/>
    </font>
    <font>
      <b/>
      <sz val="12"/>
      <color rgb="FF000000"/>
      <name val="Calibri Light"/>
      <family val="2"/>
      <charset val="1"/>
    </font>
    <font>
      <sz val="12"/>
      <color rgb="FF000000"/>
      <name val="Calibri Light"/>
      <family val="2"/>
      <charset val="1"/>
    </font>
    <font>
      <b/>
      <sz val="12"/>
      <name val="Calibri Light"/>
      <family val="2"/>
      <charset val="1"/>
    </font>
    <font>
      <sz val="10"/>
      <name val="Arial"/>
      <family val="2"/>
      <charset val="1"/>
    </font>
    <font>
      <sz val="12"/>
      <name val="Calibri Light"/>
      <family val="2"/>
      <charset val="1"/>
    </font>
    <font>
      <i/>
      <sz val="12"/>
      <name val="Arial"/>
      <family val="2"/>
    </font>
    <font>
      <i/>
      <sz val="12"/>
      <name val="Calibri Light"/>
      <family val="2"/>
      <charset val="1"/>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9"/>
        <bgColor indexed="64"/>
      </patternFill>
    </fill>
    <fill>
      <patternFill patternType="solid">
        <fgColor indexed="9"/>
        <bgColor indexed="8"/>
      </patternFill>
    </fill>
    <fill>
      <patternFill patternType="solid">
        <fgColor theme="2" tint="-9.9978637043366805E-2"/>
        <bgColor indexed="64"/>
      </patternFill>
    </fill>
    <fill>
      <patternFill patternType="solid">
        <fgColor rgb="FF00B0F0"/>
        <bgColor indexed="64"/>
      </patternFill>
    </fill>
    <fill>
      <patternFill patternType="solid">
        <fgColor theme="9" tint="0.59999389629810485"/>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rgb="FFFFFFFF"/>
        <bgColor rgb="FF000000"/>
      </patternFill>
    </fill>
    <fill>
      <patternFill patternType="solid">
        <fgColor rgb="FFFFFF00"/>
        <bgColor indexed="64"/>
      </patternFill>
    </fill>
    <fill>
      <patternFill patternType="solid">
        <fgColor rgb="FF0070C0"/>
        <bgColor indexed="64"/>
      </patternFill>
    </fill>
    <fill>
      <patternFill patternType="solid">
        <fgColor rgb="FFDCE6F1"/>
        <bgColor rgb="FF000000"/>
      </patternFill>
    </fill>
    <fill>
      <patternFill patternType="solid">
        <fgColor theme="3" tint="0.79998168889431442"/>
        <bgColor rgb="FF000000"/>
      </patternFill>
    </fill>
    <fill>
      <patternFill patternType="solid">
        <fgColor rgb="FFD9D9D9"/>
        <bgColor rgb="FFD6DCE4"/>
      </patternFill>
    </fill>
    <fill>
      <patternFill patternType="solid">
        <fgColor rgb="FF92D050"/>
        <bgColor indexed="64"/>
      </patternFill>
    </fill>
  </fills>
  <borders count="78">
    <border>
      <left/>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5">
    <xf numFmtId="0" fontId="0" fillId="0" borderId="0"/>
    <xf numFmtId="43" fontId="1" fillId="0" borderId="0" applyFont="0" applyFill="0" applyBorder="0" applyAlignment="0" applyProtection="0"/>
    <xf numFmtId="0" fontId="3" fillId="0" borderId="0"/>
    <xf numFmtId="0" fontId="3" fillId="0" borderId="0"/>
    <xf numFmtId="44" fontId="11" fillId="0" borderId="0" applyFont="0" applyFill="0" applyBorder="0" applyAlignment="0" applyProtection="0"/>
    <xf numFmtId="44" fontId="11" fillId="0" borderId="0" applyFont="0" applyFill="0" applyBorder="0" applyAlignment="0" applyProtection="0"/>
    <xf numFmtId="0" fontId="3" fillId="0" borderId="0"/>
    <xf numFmtId="9" fontId="11" fillId="0" borderId="0" applyFont="0" applyFill="0" applyBorder="0" applyAlignment="0" applyProtection="0"/>
    <xf numFmtId="0" fontId="3" fillId="0" borderId="0"/>
    <xf numFmtId="166" fontId="3" fillId="0" borderId="0" applyFont="0" applyFill="0" applyBorder="0" applyAlignment="0" applyProtection="0"/>
    <xf numFmtId="9" fontId="1" fillId="0" borderId="0" applyFont="0" applyFill="0" applyBorder="0" applyAlignment="0" applyProtection="0"/>
    <xf numFmtId="0" fontId="26" fillId="0" borderId="0"/>
    <xf numFmtId="0" fontId="1" fillId="0" borderId="0"/>
    <xf numFmtId="0" fontId="26" fillId="0" borderId="0"/>
    <xf numFmtId="0" fontId="1" fillId="0" borderId="0"/>
    <xf numFmtId="9" fontId="3" fillId="0" borderId="0" applyFont="0" applyFill="0" applyBorder="0" applyAlignment="0" applyProtection="0"/>
    <xf numFmtId="166" fontId="3" fillId="0" borderId="0" applyFont="0" applyFill="0" applyBorder="0" applyAlignment="0" applyProtection="0"/>
    <xf numFmtId="0" fontId="28" fillId="0" borderId="0"/>
    <xf numFmtId="0" fontId="3" fillId="0" borderId="0"/>
    <xf numFmtId="0" fontId="33" fillId="0" borderId="0"/>
    <xf numFmtId="164" fontId="1" fillId="0" borderId="0" applyFont="0" applyFill="0" applyBorder="0" applyAlignment="0" applyProtection="0"/>
    <xf numFmtId="0" fontId="36" fillId="0" borderId="0"/>
    <xf numFmtId="0" fontId="38" fillId="0" borderId="0"/>
    <xf numFmtId="0" fontId="3" fillId="0" borderId="0"/>
    <xf numFmtId="0" fontId="3" fillId="0" borderId="0"/>
    <xf numFmtId="44" fontId="1"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58" fillId="0" borderId="0" applyNumberFormat="0" applyFill="0" applyBorder="0" applyAlignment="0" applyProtection="0"/>
    <xf numFmtId="0" fontId="59" fillId="0" borderId="0"/>
    <xf numFmtId="170" fontId="59" fillId="0" borderId="0" applyBorder="0" applyProtection="0"/>
    <xf numFmtId="0" fontId="63" fillId="0" borderId="0"/>
    <xf numFmtId="170" fontId="59" fillId="0" borderId="0" applyBorder="0" applyProtection="0"/>
  </cellStyleXfs>
  <cellXfs count="791">
    <xf numFmtId="0" fontId="0" fillId="0" borderId="0" xfId="0"/>
    <xf numFmtId="0" fontId="5" fillId="2" borderId="0" xfId="0" applyFont="1" applyFill="1" applyAlignment="1">
      <alignment horizontal="center"/>
    </xf>
    <xf numFmtId="0" fontId="6" fillId="0" borderId="0" xfId="0" applyFont="1"/>
    <xf numFmtId="0" fontId="7" fillId="0" borderId="5" xfId="0" applyFont="1" applyBorder="1" applyAlignment="1">
      <alignment vertical="center"/>
    </xf>
    <xf numFmtId="0" fontId="6" fillId="0" borderId="3" xfId="0" applyFont="1" applyBorder="1"/>
    <xf numFmtId="0" fontId="6" fillId="0" borderId="15" xfId="0" applyFont="1" applyBorder="1"/>
    <xf numFmtId="0" fontId="7" fillId="0" borderId="6" xfId="0" applyFont="1" applyBorder="1" applyAlignment="1">
      <alignment vertical="center"/>
    </xf>
    <xf numFmtId="0" fontId="0" fillId="0" borderId="0" xfId="0"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0" xfId="0" applyFont="1" applyAlignment="1">
      <alignment horizontal="center" vertical="center"/>
    </xf>
    <xf numFmtId="0" fontId="8" fillId="0" borderId="0" xfId="0" applyFont="1"/>
    <xf numFmtId="0" fontId="8" fillId="0" borderId="0" xfId="0" applyFont="1" applyAlignment="1">
      <alignment horizontal="left" vertical="center"/>
    </xf>
    <xf numFmtId="43" fontId="2" fillId="2" borderId="0" xfId="1" applyFont="1" applyFill="1" applyBorder="1" applyAlignment="1">
      <alignment horizontal="center" vertical="center"/>
    </xf>
    <xf numFmtId="165" fontId="2" fillId="2" borderId="0" xfId="1" applyNumberFormat="1" applyFont="1" applyFill="1" applyBorder="1" applyAlignment="1">
      <alignment horizontal="center" vertical="center"/>
    </xf>
    <xf numFmtId="0" fontId="8" fillId="0" borderId="9" xfId="0" applyFont="1" applyBorder="1" applyAlignment="1">
      <alignment horizontal="left" vertical="center" wrapText="1"/>
    </xf>
    <xf numFmtId="0" fontId="8" fillId="0" borderId="0" xfId="0" applyFont="1" applyAlignment="1">
      <alignment horizontal="right"/>
    </xf>
    <xf numFmtId="0" fontId="6" fillId="0" borderId="0" xfId="0" applyFont="1" applyAlignment="1">
      <alignment horizontal="right"/>
    </xf>
    <xf numFmtId="0" fontId="8" fillId="0" borderId="14" xfId="0" applyFont="1" applyBorder="1" applyAlignment="1">
      <alignment horizontal="center" vertical="center"/>
    </xf>
    <xf numFmtId="0" fontId="8" fillId="0" borderId="9" xfId="0" applyFont="1" applyBorder="1" applyAlignment="1">
      <alignment horizontal="left" vertical="center"/>
    </xf>
    <xf numFmtId="4" fontId="0" fillId="0" borderId="4" xfId="0" applyNumberFormat="1" applyBorder="1"/>
    <xf numFmtId="4" fontId="0" fillId="0" borderId="0" xfId="0" applyNumberFormat="1"/>
    <xf numFmtId="4" fontId="2" fillId="2" borderId="13" xfId="1" applyNumberFormat="1" applyFont="1" applyFill="1" applyBorder="1" applyAlignment="1">
      <alignment horizontal="center" vertical="center"/>
    </xf>
    <xf numFmtId="4" fontId="2" fillId="2" borderId="0" xfId="1" applyNumberFormat="1" applyFont="1" applyFill="1" applyBorder="1" applyAlignment="1">
      <alignment horizontal="center" vertical="center"/>
    </xf>
    <xf numFmtId="4" fontId="8" fillId="0" borderId="14" xfId="0" applyNumberFormat="1" applyFont="1" applyBorder="1"/>
    <xf numFmtId="4" fontId="8" fillId="0" borderId="9" xfId="0" applyNumberFormat="1" applyFont="1" applyBorder="1"/>
    <xf numFmtId="4" fontId="8" fillId="0" borderId="0" xfId="0" applyNumberFormat="1" applyFont="1"/>
    <xf numFmtId="4" fontId="8" fillId="0" borderId="0" xfId="0" applyNumberFormat="1" applyFont="1" applyAlignment="1">
      <alignment horizontal="right"/>
    </xf>
    <xf numFmtId="4" fontId="6" fillId="0" borderId="0" xfId="0" applyNumberFormat="1" applyFont="1" applyAlignment="1">
      <alignment horizontal="right"/>
    </xf>
    <xf numFmtId="4" fontId="6" fillId="0" borderId="0" xfId="0" applyNumberFormat="1" applyFont="1" applyAlignment="1">
      <alignment horizontal="center" vertical="center"/>
    </xf>
    <xf numFmtId="4" fontId="0" fillId="0" borderId="0" xfId="0" applyNumberFormat="1" applyAlignment="1">
      <alignment horizontal="center" vertical="center"/>
    </xf>
    <xf numFmtId="4" fontId="2" fillId="2" borderId="27" xfId="1" applyNumberFormat="1" applyFont="1" applyFill="1" applyBorder="1" applyAlignment="1">
      <alignment horizontal="center" vertical="center"/>
    </xf>
    <xf numFmtId="0" fontId="10" fillId="0" borderId="0" xfId="0" applyFont="1"/>
    <xf numFmtId="43" fontId="2" fillId="2" borderId="0" xfId="1" applyFont="1" applyFill="1" applyBorder="1" applyAlignment="1">
      <alignment vertical="center"/>
    </xf>
    <xf numFmtId="0" fontId="8" fillId="3" borderId="19" xfId="0" applyFont="1" applyFill="1" applyBorder="1" applyAlignment="1">
      <alignment horizontal="center" vertical="center"/>
    </xf>
    <xf numFmtId="0" fontId="2" fillId="0" borderId="0" xfId="0" applyFont="1" applyAlignment="1">
      <alignment vertical="center"/>
    </xf>
    <xf numFmtId="43" fontId="6" fillId="0" borderId="4" xfId="1" applyFont="1" applyBorder="1"/>
    <xf numFmtId="43" fontId="6" fillId="0" borderId="0" xfId="1" applyFont="1" applyBorder="1"/>
    <xf numFmtId="43" fontId="8" fillId="0" borderId="9" xfId="1" applyFont="1" applyBorder="1" applyAlignment="1"/>
    <xf numFmtId="43" fontId="8" fillId="0" borderId="0" xfId="1" applyFont="1" applyAlignment="1"/>
    <xf numFmtId="43" fontId="8" fillId="0" borderId="14" xfId="1" applyFont="1" applyBorder="1" applyAlignment="1"/>
    <xf numFmtId="43" fontId="8" fillId="0" borderId="0" xfId="1" applyFont="1" applyAlignment="1">
      <alignment horizontal="right"/>
    </xf>
    <xf numFmtId="43" fontId="6" fillId="0" borderId="0" xfId="1" applyFont="1" applyAlignment="1">
      <alignment horizontal="right"/>
    </xf>
    <xf numFmtId="43" fontId="6" fillId="0" borderId="0" xfId="1" applyFont="1" applyAlignment="1">
      <alignment horizontal="center" vertical="center"/>
    </xf>
    <xf numFmtId="43" fontId="0" fillId="0" borderId="0" xfId="1" applyFont="1" applyAlignment="1">
      <alignment horizontal="center" vertical="center"/>
    </xf>
    <xf numFmtId="43" fontId="0" fillId="0" borderId="0" xfId="1" applyFont="1"/>
    <xf numFmtId="0" fontId="8" fillId="0" borderId="14" xfId="0" applyFont="1" applyBorder="1" applyAlignment="1">
      <alignment horizontal="left" vertical="center" wrapText="1"/>
    </xf>
    <xf numFmtId="0" fontId="3" fillId="0" borderId="0" xfId="3"/>
    <xf numFmtId="4" fontId="0" fillId="0" borderId="0" xfId="0" applyNumberFormat="1" applyAlignment="1">
      <alignment horizontal="left" vertical="center"/>
    </xf>
    <xf numFmtId="0" fontId="0" fillId="0" borderId="29" xfId="0" applyBorder="1" applyAlignment="1">
      <alignment horizontal="right"/>
    </xf>
    <xf numFmtId="0" fontId="0" fillId="0" borderId="15" xfId="0" applyBorder="1" applyAlignment="1">
      <alignment wrapText="1"/>
    </xf>
    <xf numFmtId="0" fontId="0" fillId="0" borderId="30" xfId="0" applyBorder="1" applyAlignment="1">
      <alignment horizontal="right"/>
    </xf>
    <xf numFmtId="0" fontId="3" fillId="0" borderId="0" xfId="3" applyAlignment="1">
      <alignment vertical="center"/>
    </xf>
    <xf numFmtId="0" fontId="15" fillId="0" borderId="0" xfId="3" applyFont="1" applyAlignment="1">
      <alignment vertical="center"/>
    </xf>
    <xf numFmtId="0" fontId="0" fillId="0" borderId="24" xfId="0" applyBorder="1" applyAlignment="1">
      <alignment horizontal="left" vertical="center"/>
    </xf>
    <xf numFmtId="0" fontId="0" fillId="0" borderId="9" xfId="0" applyBorder="1" applyAlignment="1">
      <alignment horizontal="left" vertical="center"/>
    </xf>
    <xf numFmtId="0" fontId="16" fillId="0" borderId="0" xfId="3" applyFont="1" applyAlignment="1">
      <alignment vertical="center"/>
    </xf>
    <xf numFmtId="0" fontId="17" fillId="0" borderId="0" xfId="3" applyFont="1" applyAlignment="1">
      <alignment vertical="center"/>
    </xf>
    <xf numFmtId="0" fontId="14" fillId="3" borderId="12" xfId="0" applyFont="1" applyFill="1" applyBorder="1" applyAlignment="1">
      <alignment horizontal="center" vertical="center"/>
    </xf>
    <xf numFmtId="0" fontId="14" fillId="3" borderId="13" xfId="0" applyFont="1" applyFill="1" applyBorder="1" applyAlignment="1">
      <alignment horizontal="left" vertical="center"/>
    </xf>
    <xf numFmtId="44" fontId="14" fillId="3" borderId="13" xfId="4" applyFont="1" applyFill="1" applyBorder="1" applyAlignment="1">
      <alignment horizontal="center" vertical="center"/>
    </xf>
    <xf numFmtId="9" fontId="14" fillId="3" borderId="34" xfId="7" applyFont="1" applyFill="1" applyBorder="1" applyAlignment="1">
      <alignment horizontal="right" vertical="center"/>
    </xf>
    <xf numFmtId="0" fontId="13" fillId="0" borderId="0" xfId="6" applyFont="1" applyAlignment="1">
      <alignment horizontal="left" vertical="center"/>
    </xf>
    <xf numFmtId="0" fontId="12" fillId="0" borderId="0" xfId="0" applyFont="1" applyAlignment="1">
      <alignment horizontal="left" vertical="center"/>
    </xf>
    <xf numFmtId="4" fontId="3" fillId="0" borderId="0" xfId="6" applyNumberFormat="1" applyAlignment="1">
      <alignment horizontal="left" vertical="center"/>
    </xf>
    <xf numFmtId="0" fontId="18" fillId="0" borderId="0" xfId="6" applyFont="1" applyAlignment="1">
      <alignment horizontal="left" vertical="center"/>
    </xf>
    <xf numFmtId="4" fontId="0" fillId="0" borderId="0" xfId="0" applyNumberFormat="1" applyAlignment="1">
      <alignment horizontal="right"/>
    </xf>
    <xf numFmtId="0" fontId="0" fillId="0" borderId="16" xfId="0" applyBorder="1"/>
    <xf numFmtId="0" fontId="12" fillId="3" borderId="0" xfId="0" applyFont="1" applyFill="1"/>
    <xf numFmtId="0" fontId="9" fillId="2" borderId="9" xfId="0" applyFont="1" applyFill="1" applyBorder="1"/>
    <xf numFmtId="0" fontId="9" fillId="2" borderId="9" xfId="0" applyFont="1" applyFill="1" applyBorder="1" applyAlignment="1">
      <alignment horizontal="center"/>
    </xf>
    <xf numFmtId="0" fontId="8" fillId="0" borderId="9" xfId="0" applyFont="1" applyBorder="1"/>
    <xf numFmtId="10" fontId="8" fillId="0" borderId="9" xfId="7" applyNumberFormat="1" applyFont="1" applyBorder="1"/>
    <xf numFmtId="0" fontId="20" fillId="3" borderId="9" xfId="0" applyFont="1" applyFill="1" applyBorder="1"/>
    <xf numFmtId="10" fontId="20" fillId="3" borderId="9" xfId="7" applyNumberFormat="1" applyFont="1" applyFill="1" applyBorder="1"/>
    <xf numFmtId="0" fontId="9" fillId="2" borderId="9" xfId="0" applyFont="1" applyFill="1" applyBorder="1" applyAlignment="1">
      <alignment horizontal="left"/>
    </xf>
    <xf numFmtId="10" fontId="9" fillId="2" borderId="9" xfId="7" applyNumberFormat="1" applyFont="1" applyFill="1" applyBorder="1" applyAlignment="1">
      <alignment horizontal="center"/>
    </xf>
    <xf numFmtId="0" fontId="3" fillId="0" borderId="9" xfId="8" applyBorder="1" applyAlignment="1">
      <alignment horizontal="left" vertical="center"/>
    </xf>
    <xf numFmtId="0" fontId="19" fillId="0" borderId="35" xfId="3" applyFont="1" applyBorder="1" applyAlignment="1">
      <alignment vertical="center"/>
    </xf>
    <xf numFmtId="0" fontId="0" fillId="0" borderId="9" xfId="0" applyBorder="1" applyAlignment="1">
      <alignment horizontal="center"/>
    </xf>
    <xf numFmtId="0" fontId="0" fillId="0" borderId="9" xfId="0" applyBorder="1" applyAlignment="1">
      <alignment wrapText="1"/>
    </xf>
    <xf numFmtId="4" fontId="0" fillId="0" borderId="9" xfId="0" applyNumberFormat="1" applyBorder="1" applyAlignment="1">
      <alignment horizontal="right"/>
    </xf>
    <xf numFmtId="43" fontId="0" fillId="0" borderId="9" xfId="0" applyNumberFormat="1" applyBorder="1" applyAlignment="1">
      <alignment horizontal="right"/>
    </xf>
    <xf numFmtId="0" fontId="19" fillId="0" borderId="28" xfId="3" applyFont="1" applyBorder="1" applyAlignment="1">
      <alignment vertical="center"/>
    </xf>
    <xf numFmtId="0" fontId="19" fillId="0" borderId="38" xfId="3" applyFont="1" applyBorder="1" applyAlignment="1">
      <alignment vertical="center"/>
    </xf>
    <xf numFmtId="0" fontId="0" fillId="0" borderId="9" xfId="0" applyBorder="1" applyAlignment="1">
      <alignment horizontal="left" vertical="center" wrapText="1"/>
    </xf>
    <xf numFmtId="4" fontId="24" fillId="0" borderId="9" xfId="0" applyNumberFormat="1" applyFont="1" applyBorder="1" applyAlignment="1">
      <alignment horizontal="right"/>
    </xf>
    <xf numFmtId="0" fontId="3" fillId="0" borderId="4" xfId="3" applyBorder="1" applyAlignment="1">
      <alignment vertical="center"/>
    </xf>
    <xf numFmtId="0" fontId="3" fillId="0" borderId="7" xfId="3" applyBorder="1" applyAlignment="1">
      <alignment vertical="center"/>
    </xf>
    <xf numFmtId="9" fontId="15" fillId="0" borderId="0" xfId="3" applyNumberFormat="1" applyFont="1" applyAlignment="1">
      <alignment vertical="center"/>
    </xf>
    <xf numFmtId="9" fontId="3" fillId="0" borderId="0" xfId="7" applyFont="1" applyAlignment="1">
      <alignment vertical="center"/>
    </xf>
    <xf numFmtId="0" fontId="0" fillId="0" borderId="9" xfId="0" applyBorder="1"/>
    <xf numFmtId="0" fontId="0" fillId="0" borderId="9" xfId="0" applyBorder="1" applyAlignment="1">
      <alignment horizontal="center" vertical="top"/>
    </xf>
    <xf numFmtId="0" fontId="0" fillId="0" borderId="9" xfId="0" applyBorder="1" applyAlignment="1">
      <alignment vertical="top"/>
    </xf>
    <xf numFmtId="0" fontId="0" fillId="0" borderId="9" xfId="0" applyBorder="1" applyAlignment="1">
      <alignment vertical="top" wrapText="1"/>
    </xf>
    <xf numFmtId="43" fontId="8" fillId="0" borderId="0" xfId="1" applyFont="1" applyBorder="1" applyAlignment="1"/>
    <xf numFmtId="0" fontId="21" fillId="0" borderId="0" xfId="0" applyFont="1" applyAlignment="1">
      <alignment horizontal="left" vertical="center" wrapText="1"/>
    </xf>
    <xf numFmtId="0" fontId="8" fillId="0" borderId="10" xfId="0" applyFont="1" applyBorder="1" applyAlignment="1">
      <alignment horizontal="center" vertical="center"/>
    </xf>
    <xf numFmtId="0" fontId="8" fillId="0" borderId="11" xfId="0" applyFont="1" applyBorder="1" applyAlignment="1">
      <alignment horizontal="left" vertical="center"/>
    </xf>
    <xf numFmtId="0" fontId="8" fillId="0" borderId="11"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44" fontId="8" fillId="0" borderId="9" xfId="4" applyFont="1" applyBorder="1" applyAlignment="1">
      <alignment horizontal="center" vertical="center"/>
    </xf>
    <xf numFmtId="10" fontId="8" fillId="0" borderId="33" xfId="7" applyNumberFormat="1" applyFont="1" applyBorder="1" applyAlignment="1">
      <alignment horizontal="right" vertical="center"/>
    </xf>
    <xf numFmtId="0" fontId="20" fillId="0" borderId="22" xfId="0" applyFont="1" applyBorder="1" applyAlignment="1">
      <alignment vertical="center"/>
    </xf>
    <xf numFmtId="43" fontId="30" fillId="0" borderId="23" xfId="1" applyFont="1" applyBorder="1"/>
    <xf numFmtId="10" fontId="20" fillId="0" borderId="23" xfId="10" applyNumberFormat="1" applyFont="1" applyBorder="1" applyAlignment="1">
      <alignment horizontal="left" vertical="center"/>
    </xf>
    <xf numFmtId="4" fontId="30" fillId="0" borderId="23" xfId="0" applyNumberFormat="1" applyFont="1" applyBorder="1"/>
    <xf numFmtId="0" fontId="30" fillId="0" borderId="23" xfId="0" applyFont="1" applyBorder="1"/>
    <xf numFmtId="0" fontId="9" fillId="0" borderId="9" xfId="0" applyFont="1" applyBorder="1" applyAlignment="1">
      <alignment horizontal="center"/>
    </xf>
    <xf numFmtId="0" fontId="9" fillId="0" borderId="9" xfId="0" applyFont="1" applyBorder="1" applyAlignment="1">
      <alignment horizontal="center" wrapText="1"/>
    </xf>
    <xf numFmtId="44" fontId="15" fillId="0" borderId="9" xfId="3" applyNumberFormat="1" applyFont="1" applyBorder="1" applyAlignment="1">
      <alignment vertical="center"/>
    </xf>
    <xf numFmtId="9" fontId="23" fillId="0" borderId="9" xfId="7" applyFont="1" applyBorder="1" applyAlignment="1">
      <alignment vertical="center"/>
    </xf>
    <xf numFmtId="0" fontId="31" fillId="0" borderId="9" xfId="0" applyFont="1" applyBorder="1" applyAlignment="1">
      <alignment horizontal="left" vertical="center" wrapText="1"/>
    </xf>
    <xf numFmtId="0" fontId="3" fillId="0" borderId="9" xfId="0" applyFont="1" applyBorder="1" applyAlignment="1">
      <alignment vertical="top"/>
    </xf>
    <xf numFmtId="0" fontId="3" fillId="0" borderId="0" xfId="0" applyFont="1" applyAlignment="1">
      <alignment vertical="top"/>
    </xf>
    <xf numFmtId="0" fontId="0" fillId="0" borderId="0" xfId="0" applyAlignment="1">
      <alignment horizontal="center" vertical="top"/>
    </xf>
    <xf numFmtId="0" fontId="31" fillId="0" borderId="9" xfId="0" applyFont="1" applyBorder="1" applyAlignment="1">
      <alignment horizontal="right" vertical="center" wrapText="1"/>
    </xf>
    <xf numFmtId="0" fontId="31" fillId="0" borderId="0" xfId="0" applyFont="1" applyAlignment="1">
      <alignment horizontal="left" vertical="center" wrapText="1"/>
    </xf>
    <xf numFmtId="0" fontId="12" fillId="0" borderId="9" xfId="0" applyFont="1" applyBorder="1" applyAlignment="1">
      <alignment horizontal="left" indent="15"/>
    </xf>
    <xf numFmtId="4" fontId="12" fillId="0" borderId="9" xfId="0" applyNumberFormat="1" applyFont="1" applyBorder="1"/>
    <xf numFmtId="4" fontId="12" fillId="0" borderId="0" xfId="0" applyNumberFormat="1" applyFont="1"/>
    <xf numFmtId="0" fontId="5" fillId="0" borderId="0" xfId="0" applyFont="1" applyAlignment="1">
      <alignment horizontal="center"/>
    </xf>
    <xf numFmtId="0" fontId="34" fillId="6" borderId="9" xfId="17" applyFont="1" applyFill="1" applyBorder="1" applyAlignment="1">
      <alignment horizontal="center" vertical="center" wrapText="1"/>
    </xf>
    <xf numFmtId="0" fontId="35" fillId="0" borderId="9" xfId="17" applyFont="1" applyBorder="1" applyAlignment="1">
      <alignment horizontal="center" vertical="center" wrapText="1"/>
    </xf>
    <xf numFmtId="0" fontId="35" fillId="6" borderId="9" xfId="17" applyFont="1" applyFill="1" applyBorder="1" applyAlignment="1">
      <alignment horizontal="center" vertical="center" wrapText="1"/>
    </xf>
    <xf numFmtId="2" fontId="35" fillId="6" borderId="9" xfId="17" applyNumberFormat="1" applyFont="1" applyFill="1" applyBorder="1" applyAlignment="1">
      <alignment horizontal="right" vertical="center" wrapText="1"/>
    </xf>
    <xf numFmtId="0" fontId="35" fillId="0" borderId="9" xfId="17" applyFont="1" applyBorder="1" applyAlignment="1">
      <alignment horizontal="left" vertical="center" wrapText="1"/>
    </xf>
    <xf numFmtId="2" fontId="35" fillId="0" borderId="9" xfId="17" applyNumberFormat="1" applyFont="1" applyBorder="1" applyAlignment="1">
      <alignment horizontal="center" vertical="center" wrapText="1"/>
    </xf>
    <xf numFmtId="0" fontId="34" fillId="6" borderId="9" xfId="17" applyFont="1" applyFill="1" applyBorder="1" applyAlignment="1">
      <alignment horizontal="left" vertical="center" wrapText="1"/>
    </xf>
    <xf numFmtId="4" fontId="35" fillId="6" borderId="9" xfId="17" applyNumberFormat="1" applyFont="1" applyFill="1" applyBorder="1" applyAlignment="1">
      <alignment horizontal="center" vertical="center" wrapText="1"/>
    </xf>
    <xf numFmtId="2" fontId="25" fillId="0" borderId="9" xfId="0" applyNumberFormat="1" applyFont="1" applyBorder="1" applyAlignment="1">
      <alignment horizontal="right"/>
    </xf>
    <xf numFmtId="2" fontId="34" fillId="6" borderId="9" xfId="17" applyNumberFormat="1" applyFont="1" applyFill="1" applyBorder="1" applyAlignment="1">
      <alignment horizontal="right" vertical="center" wrapText="1"/>
    </xf>
    <xf numFmtId="0" fontId="0" fillId="0" borderId="24" xfId="0"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center"/>
    </xf>
    <xf numFmtId="0" fontId="16" fillId="0" borderId="0" xfId="3" applyFont="1" applyAlignment="1">
      <alignment horizontal="center" vertical="center"/>
    </xf>
    <xf numFmtId="0" fontId="19" fillId="0" borderId="0" xfId="3" applyFont="1" applyAlignment="1">
      <alignment vertical="center"/>
    </xf>
    <xf numFmtId="0" fontId="0" fillId="0" borderId="0" xfId="0" applyAlignment="1">
      <alignment horizontal="center"/>
    </xf>
    <xf numFmtId="9" fontId="3" fillId="0" borderId="0" xfId="7" applyFont="1" applyBorder="1" applyAlignment="1">
      <alignment vertical="center"/>
    </xf>
    <xf numFmtId="43" fontId="3" fillId="0" borderId="0" xfId="3" applyNumberFormat="1" applyAlignment="1">
      <alignment vertical="center"/>
    </xf>
    <xf numFmtId="164" fontId="3" fillId="0" borderId="0" xfId="3" applyNumberFormat="1" applyAlignment="1">
      <alignment vertical="center"/>
    </xf>
    <xf numFmtId="9" fontId="16" fillId="0" borderId="9" xfId="3" applyNumberFormat="1" applyFont="1" applyBorder="1" applyAlignment="1">
      <alignment horizontal="center" vertical="center"/>
    </xf>
    <xf numFmtId="0" fontId="22" fillId="0" borderId="9" xfId="3" applyFont="1" applyBorder="1" applyAlignment="1">
      <alignment vertical="center"/>
    </xf>
    <xf numFmtId="166" fontId="16" fillId="0" borderId="9" xfId="9" applyFont="1" applyBorder="1" applyAlignment="1">
      <alignment horizontal="center" vertical="center"/>
    </xf>
    <xf numFmtId="166" fontId="15" fillId="0" borderId="9" xfId="3" applyNumberFormat="1" applyFont="1" applyBorder="1" applyAlignment="1">
      <alignment horizontal="center" vertical="center"/>
    </xf>
    <xf numFmtId="0" fontId="36" fillId="0" borderId="0" xfId="21"/>
    <xf numFmtId="0" fontId="36" fillId="0" borderId="0" xfId="21" applyAlignment="1">
      <alignment horizontal="right"/>
    </xf>
    <xf numFmtId="0" fontId="37" fillId="0" borderId="0" xfId="21" applyFont="1" applyAlignment="1">
      <alignment horizontal="left"/>
    </xf>
    <xf numFmtId="0" fontId="37" fillId="0" borderId="0" xfId="21" applyFont="1" applyAlignment="1">
      <alignment horizontal="right"/>
    </xf>
    <xf numFmtId="4" fontId="8" fillId="0" borderId="9" xfId="0" applyNumberFormat="1" applyFont="1" applyBorder="1" applyAlignment="1">
      <alignment horizontal="right"/>
    </xf>
    <xf numFmtId="0" fontId="0" fillId="0" borderId="9" xfId="0" applyBorder="1" applyAlignment="1">
      <alignment horizontal="center" vertical="center"/>
    </xf>
    <xf numFmtId="2" fontId="35" fillId="0" borderId="9" xfId="20" applyNumberFormat="1" applyFont="1" applyFill="1" applyBorder="1" applyAlignment="1">
      <alignment vertical="center" wrapText="1"/>
    </xf>
    <xf numFmtId="0" fontId="0" fillId="0" borderId="14" xfId="0" applyBorder="1"/>
    <xf numFmtId="0" fontId="9" fillId="0" borderId="9" xfId="0" applyFont="1" applyBorder="1" applyAlignment="1">
      <alignment horizontal="left" wrapText="1"/>
    </xf>
    <xf numFmtId="0" fontId="4" fillId="0" borderId="0" xfId="0" applyFont="1" applyAlignment="1">
      <alignment horizontal="left" wrapText="1"/>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4" fontId="9" fillId="3" borderId="9" xfId="0" applyNumberFormat="1" applyFont="1" applyFill="1" applyBorder="1"/>
    <xf numFmtId="0" fontId="8" fillId="0" borderId="45" xfId="0" applyFont="1" applyBorder="1" applyAlignment="1">
      <alignment horizontal="center" vertical="center"/>
    </xf>
    <xf numFmtId="0" fontId="8" fillId="0" borderId="1" xfId="0" applyFont="1" applyBorder="1" applyAlignment="1">
      <alignment horizontal="left" vertical="center"/>
    </xf>
    <xf numFmtId="44" fontId="8" fillId="0" borderId="1" xfId="4" applyFont="1" applyBorder="1" applyAlignment="1">
      <alignment horizontal="center" vertical="center"/>
    </xf>
    <xf numFmtId="4" fontId="8" fillId="0" borderId="9" xfId="0" applyNumberFormat="1" applyFont="1" applyBorder="1" applyAlignment="1">
      <alignment horizontal="left" vertical="center"/>
    </xf>
    <xf numFmtId="0" fontId="27" fillId="5" borderId="0" xfId="18" applyFont="1" applyFill="1" applyAlignment="1">
      <alignment vertical="center"/>
    </xf>
    <xf numFmtId="4" fontId="21" fillId="0" borderId="0" xfId="0" applyNumberFormat="1" applyFont="1" applyAlignment="1">
      <alignment horizontal="right"/>
    </xf>
    <xf numFmtId="0" fontId="20" fillId="0" borderId="0" xfId="0" applyFont="1" applyAlignment="1">
      <alignment horizontal="left" vertical="center"/>
    </xf>
    <xf numFmtId="0" fontId="20" fillId="0" borderId="9" xfId="0" applyFont="1" applyBorder="1" applyAlignment="1">
      <alignment vertical="center"/>
    </xf>
    <xf numFmtId="0" fontId="38" fillId="0" borderId="0" xfId="22"/>
    <xf numFmtId="0" fontId="38" fillId="0" borderId="0" xfId="22" applyAlignment="1">
      <alignment horizontal="right"/>
    </xf>
    <xf numFmtId="0" fontId="8" fillId="0" borderId="23" xfId="0" applyFont="1" applyBorder="1" applyAlignment="1">
      <alignment horizontal="center" vertical="center"/>
    </xf>
    <xf numFmtId="167" fontId="35" fillId="0" borderId="9" xfId="20" applyNumberFormat="1" applyFont="1" applyFill="1" applyBorder="1" applyAlignment="1">
      <alignment vertical="center" wrapText="1"/>
    </xf>
    <xf numFmtId="0" fontId="8" fillId="0" borderId="0" xfId="0" applyFont="1" applyAlignment="1">
      <alignment horizontal="left" vertical="center" wrapText="1"/>
    </xf>
    <xf numFmtId="0" fontId="37" fillId="0" borderId="0" xfId="22" applyFont="1" applyAlignment="1">
      <alignment horizontal="left"/>
    </xf>
    <xf numFmtId="0" fontId="8" fillId="0" borderId="52" xfId="0" applyFont="1" applyBorder="1" applyAlignment="1">
      <alignment horizontal="center" vertical="center"/>
    </xf>
    <xf numFmtId="0" fontId="18" fillId="0" borderId="9" xfId="3" applyFont="1" applyBorder="1" applyAlignment="1">
      <alignment horizontal="center" vertical="center"/>
    </xf>
    <xf numFmtId="9" fontId="16" fillId="0" borderId="9" xfId="3" applyNumberFormat="1" applyFont="1" applyBorder="1" applyAlignment="1">
      <alignment vertical="center"/>
    </xf>
    <xf numFmtId="44" fontId="16" fillId="0" borderId="9" xfId="3" applyNumberFormat="1" applyFont="1" applyBorder="1" applyAlignment="1">
      <alignment vertical="center"/>
    </xf>
    <xf numFmtId="0" fontId="19" fillId="0" borderId="9" xfId="3" applyFont="1" applyBorder="1" applyAlignment="1">
      <alignment horizontal="center" vertical="center"/>
    </xf>
    <xf numFmtId="0" fontId="19" fillId="4" borderId="9" xfId="3" applyFont="1" applyFill="1" applyBorder="1" applyAlignment="1">
      <alignment vertical="center"/>
    </xf>
    <xf numFmtId="0" fontId="22" fillId="4" borderId="9" xfId="3" applyFont="1" applyFill="1" applyBorder="1" applyAlignment="1">
      <alignment vertical="center"/>
    </xf>
    <xf numFmtId="166" fontId="16" fillId="4" borderId="9" xfId="9" applyFont="1" applyFill="1" applyBorder="1" applyAlignment="1">
      <alignment horizontal="center" vertical="center"/>
    </xf>
    <xf numFmtId="166" fontId="15" fillId="4" borderId="9" xfId="3" applyNumberFormat="1" applyFont="1" applyFill="1" applyBorder="1" applyAlignment="1">
      <alignment horizontal="center" vertical="center"/>
    </xf>
    <xf numFmtId="0" fontId="3" fillId="0" borderId="9" xfId="3" applyBorder="1" applyAlignment="1">
      <alignment vertical="center"/>
    </xf>
    <xf numFmtId="0" fontId="3" fillId="0" borderId="0" xfId="23"/>
    <xf numFmtId="0" fontId="0" fillId="0" borderId="0" xfId="0" applyAlignment="1">
      <alignment horizontal="right"/>
    </xf>
    <xf numFmtId="0" fontId="8" fillId="0" borderId="9" xfId="0" applyFont="1" applyBorder="1" applyAlignment="1">
      <alignment horizontal="center"/>
    </xf>
    <xf numFmtId="168" fontId="8" fillId="0" borderId="9" xfId="0" applyNumberFormat="1" applyFont="1" applyBorder="1" applyAlignment="1">
      <alignment horizontal="right"/>
    </xf>
    <xf numFmtId="168" fontId="8" fillId="0" borderId="9" xfId="0" applyNumberFormat="1" applyFont="1" applyBorder="1"/>
    <xf numFmtId="164" fontId="31" fillId="0" borderId="9" xfId="20" applyFont="1" applyBorder="1" applyAlignment="1">
      <alignment horizontal="right" vertical="center" wrapText="1"/>
    </xf>
    <xf numFmtId="0" fontId="19" fillId="0" borderId="4" xfId="3" applyFont="1" applyBorder="1" applyAlignment="1">
      <alignment vertical="center"/>
    </xf>
    <xf numFmtId="0" fontId="8" fillId="0" borderId="9" xfId="0" applyFont="1" applyBorder="1" applyAlignment="1">
      <alignment horizontal="center" vertical="center"/>
    </xf>
    <xf numFmtId="10" fontId="12" fillId="3" borderId="0" xfId="0" applyNumberFormat="1" applyFont="1" applyFill="1"/>
    <xf numFmtId="167" fontId="35" fillId="6" borderId="9" xfId="17" applyNumberFormat="1" applyFont="1" applyFill="1" applyBorder="1" applyAlignment="1">
      <alignment horizontal="center" vertical="center" wrapText="1"/>
    </xf>
    <xf numFmtId="43" fontId="8" fillId="0" borderId="9" xfId="1" applyFont="1" applyFill="1" applyBorder="1" applyAlignment="1"/>
    <xf numFmtId="0" fontId="0" fillId="0" borderId="29" xfId="0" applyBorder="1"/>
    <xf numFmtId="164" fontId="0" fillId="0" borderId="0" xfId="20" applyFont="1" applyBorder="1"/>
    <xf numFmtId="0" fontId="0" fillId="0" borderId="30" xfId="0" applyBorder="1"/>
    <xf numFmtId="0" fontId="20" fillId="0" borderId="17" xfId="0" applyFont="1" applyBorder="1" applyAlignment="1">
      <alignment vertical="center"/>
    </xf>
    <xf numFmtId="0" fontId="0" fillId="0" borderId="45" xfId="0" applyBorder="1"/>
    <xf numFmtId="164" fontId="0" fillId="0" borderId="45" xfId="20" applyFont="1" applyBorder="1"/>
    <xf numFmtId="0" fontId="0" fillId="0" borderId="46" xfId="0" applyBorder="1"/>
    <xf numFmtId="0" fontId="39" fillId="0" borderId="9" xfId="0" applyFont="1" applyBorder="1" applyAlignment="1">
      <alignment horizontal="center"/>
    </xf>
    <xf numFmtId="0" fontId="39" fillId="5" borderId="9" xfId="0" applyFont="1" applyFill="1" applyBorder="1" applyAlignment="1">
      <alignment horizontal="center" vertical="center"/>
    </xf>
    <xf numFmtId="164" fontId="18" fillId="5" borderId="9" xfId="20" applyFont="1" applyFill="1" applyBorder="1" applyAlignment="1">
      <alignment horizontal="right" vertical="center"/>
    </xf>
    <xf numFmtId="0" fontId="40" fillId="7" borderId="9" xfId="0" applyFont="1" applyFill="1" applyBorder="1" applyAlignment="1">
      <alignment horizontal="center" vertical="center" wrapText="1"/>
    </xf>
    <xf numFmtId="164" fontId="40" fillId="8" borderId="9" xfId="20" applyFont="1" applyFill="1" applyBorder="1" applyAlignment="1">
      <alignment horizontal="center" vertical="center" wrapText="1"/>
    </xf>
    <xf numFmtId="0" fontId="40" fillId="8" borderId="9" xfId="0" applyFont="1" applyFill="1" applyBorder="1" applyAlignment="1">
      <alignment horizontal="center" vertical="center" wrapText="1"/>
    </xf>
    <xf numFmtId="164" fontId="40" fillId="9" borderId="9" xfId="20" applyFont="1" applyFill="1" applyBorder="1" applyAlignment="1">
      <alignment horizontal="center" vertical="center" wrapText="1"/>
    </xf>
    <xf numFmtId="0" fontId="40" fillId="9" borderId="9" xfId="0" applyFont="1" applyFill="1" applyBorder="1" applyAlignment="1">
      <alignment horizontal="center" vertical="center" wrapText="1"/>
    </xf>
    <xf numFmtId="0" fontId="9" fillId="0" borderId="9" xfId="0" applyFont="1" applyBorder="1" applyAlignment="1">
      <alignment horizontal="left" vertical="center" wrapText="1"/>
    </xf>
    <xf numFmtId="0" fontId="8" fillId="0" borderId="9" xfId="0" applyFont="1" applyBorder="1" applyAlignment="1">
      <alignment horizontal="center" vertical="center" wrapText="1"/>
    </xf>
    <xf numFmtId="164" fontId="9" fillId="0" borderId="9" xfId="20" applyFont="1" applyFill="1" applyBorder="1" applyAlignment="1">
      <alignment horizontal="center" vertical="center" wrapText="1"/>
    </xf>
    <xf numFmtId="168" fontId="8" fillId="0" borderId="9" xfId="0" applyNumberFormat="1" applyFont="1" applyBorder="1" applyAlignment="1">
      <alignment horizontal="center" vertical="center" wrapText="1"/>
    </xf>
    <xf numFmtId="4" fontId="8" fillId="0" borderId="9" xfId="0" applyNumberFormat="1" applyFont="1" applyBorder="1" applyAlignment="1">
      <alignment horizontal="center" vertical="center" wrapText="1"/>
    </xf>
    <xf numFmtId="164" fontId="8" fillId="0" borderId="9" xfId="20" applyFont="1" applyFill="1" applyBorder="1" applyAlignment="1">
      <alignment horizontal="center" vertical="center" wrapText="1"/>
    </xf>
    <xf numFmtId="4" fontId="6" fillId="0" borderId="9" xfId="0" applyNumberFormat="1" applyFont="1" applyBorder="1" applyAlignment="1">
      <alignment horizontal="center" vertical="center" wrapText="1"/>
    </xf>
    <xf numFmtId="0" fontId="18" fillId="0" borderId="9" xfId="0" applyFont="1" applyBorder="1" applyAlignment="1">
      <alignment vertical="center" wrapText="1"/>
    </xf>
    <xf numFmtId="0" fontId="41" fillId="0" borderId="9" xfId="0" applyFont="1" applyBorder="1" applyAlignment="1">
      <alignment horizontal="center" vertical="center" wrapText="1"/>
    </xf>
    <xf numFmtId="0" fontId="9" fillId="0" borderId="9" xfId="0" applyFont="1" applyBorder="1" applyAlignment="1">
      <alignment vertical="center" wrapText="1"/>
    </xf>
    <xf numFmtId="0" fontId="18" fillId="0" borderId="9" xfId="0" applyFont="1" applyBorder="1" applyAlignment="1">
      <alignment horizontal="left" vertical="center" wrapText="1"/>
    </xf>
    <xf numFmtId="164" fontId="0" fillId="0" borderId="0" xfId="20" applyFont="1"/>
    <xf numFmtId="164" fontId="25" fillId="0" borderId="0" xfId="20" applyFont="1"/>
    <xf numFmtId="43" fontId="8" fillId="0" borderId="14" xfId="1" applyFont="1" applyFill="1" applyBorder="1" applyAlignment="1"/>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20" fillId="0" borderId="32" xfId="0" applyFont="1" applyBorder="1" applyAlignment="1">
      <alignment horizontal="left" vertical="center"/>
    </xf>
    <xf numFmtId="0" fontId="20" fillId="0" borderId="9" xfId="0" applyFont="1" applyBorder="1" applyAlignment="1">
      <alignment horizontal="left" vertical="center"/>
    </xf>
    <xf numFmtId="0" fontId="20" fillId="0" borderId="33" xfId="0" applyFont="1" applyBorder="1" applyAlignment="1">
      <alignment horizontal="left" vertical="center"/>
    </xf>
    <xf numFmtId="0" fontId="34" fillId="6" borderId="0" xfId="17" applyFont="1" applyFill="1" applyAlignment="1">
      <alignment horizontal="center" vertical="center" wrapText="1"/>
    </xf>
    <xf numFmtId="0" fontId="35" fillId="6" borderId="0" xfId="17" applyFont="1" applyFill="1" applyAlignment="1">
      <alignment horizontal="center" vertical="center" wrapText="1"/>
    </xf>
    <xf numFmtId="0" fontId="34" fillId="6" borderId="0" xfId="17" applyFont="1" applyFill="1" applyAlignment="1">
      <alignment horizontal="left" vertical="center" wrapText="1"/>
    </xf>
    <xf numFmtId="4" fontId="35" fillId="6" borderId="0" xfId="17" applyNumberFormat="1" applyFont="1" applyFill="1" applyAlignment="1">
      <alignment horizontal="center" vertical="center" wrapText="1"/>
    </xf>
    <xf numFmtId="2" fontId="25" fillId="0" borderId="0" xfId="0" applyNumberFormat="1" applyFont="1" applyAlignment="1">
      <alignment horizontal="right"/>
    </xf>
    <xf numFmtId="2" fontId="34" fillId="6" borderId="0" xfId="17" applyNumberFormat="1" applyFont="1" applyFill="1" applyAlignment="1">
      <alignment horizontal="right" vertical="center" wrapText="1"/>
    </xf>
    <xf numFmtId="0" fontId="0" fillId="0" borderId="52" xfId="0" applyBorder="1" applyAlignment="1">
      <alignment wrapText="1"/>
    </xf>
    <xf numFmtId="0" fontId="0" fillId="0" borderId="0" xfId="0" applyAlignment="1">
      <alignment wrapText="1"/>
    </xf>
    <xf numFmtId="0" fontId="0" fillId="0" borderId="45" xfId="0" applyBorder="1" applyAlignment="1">
      <alignment wrapText="1"/>
    </xf>
    <xf numFmtId="0" fontId="20" fillId="0" borderId="23" xfId="0" applyFont="1" applyBorder="1" applyAlignment="1">
      <alignment horizontal="left" vertical="center"/>
    </xf>
    <xf numFmtId="0" fontId="8" fillId="0" borderId="22" xfId="0" applyFont="1" applyBorder="1" applyAlignment="1">
      <alignment horizontal="center" vertical="center"/>
    </xf>
    <xf numFmtId="0" fontId="2" fillId="3" borderId="9" xfId="0" applyFont="1" applyFill="1" applyBorder="1" applyAlignment="1">
      <alignment horizontal="center" vertical="center"/>
    </xf>
    <xf numFmtId="0" fontId="20" fillId="0" borderId="24" xfId="0" applyFont="1" applyBorder="1" applyAlignment="1">
      <alignment horizontal="left" vertical="center"/>
    </xf>
    <xf numFmtId="0" fontId="20" fillId="0" borderId="9" xfId="0" applyFont="1" applyBorder="1" applyAlignment="1">
      <alignment horizontal="left" vertical="center" wrapText="1"/>
    </xf>
    <xf numFmtId="0" fontId="0" fillId="0" borderId="22" xfId="0" applyBorder="1" applyAlignment="1">
      <alignment horizontal="center"/>
    </xf>
    <xf numFmtId="0" fontId="0" fillId="0" borderId="23" xfId="0" applyBorder="1" applyAlignment="1">
      <alignment horizontal="center"/>
    </xf>
    <xf numFmtId="0" fontId="20" fillId="0" borderId="22" xfId="0" applyFont="1" applyBorder="1" applyAlignment="1">
      <alignment horizontal="left" vertical="center"/>
    </xf>
    <xf numFmtId="0" fontId="16" fillId="0" borderId="9" xfId="3" applyFont="1" applyBorder="1" applyAlignment="1">
      <alignment horizontal="center" vertical="center"/>
    </xf>
    <xf numFmtId="0" fontId="42" fillId="0" borderId="0" xfId="0" applyFont="1" applyAlignment="1">
      <alignment horizontal="left"/>
    </xf>
    <xf numFmtId="0" fontId="42" fillId="0" borderId="0" xfId="0" applyFont="1" applyAlignment="1">
      <alignment horizontal="right"/>
    </xf>
    <xf numFmtId="4" fontId="42" fillId="0" borderId="0" xfId="0" applyNumberFormat="1" applyFont="1" applyAlignment="1">
      <alignment horizontal="right"/>
    </xf>
    <xf numFmtId="10" fontId="20" fillId="0" borderId="45" xfId="10" applyNumberFormat="1" applyFont="1" applyBorder="1" applyAlignment="1">
      <alignment horizontal="left" vertical="center"/>
    </xf>
    <xf numFmtId="4" fontId="30" fillId="0" borderId="45" xfId="0" applyNumberFormat="1" applyFont="1" applyBorder="1"/>
    <xf numFmtId="43" fontId="0" fillId="0" borderId="23" xfId="1" applyFont="1" applyBorder="1"/>
    <xf numFmtId="0" fontId="8" fillId="0" borderId="24" xfId="0" applyFont="1" applyBorder="1"/>
    <xf numFmtId="0" fontId="20" fillId="0" borderId="33" xfId="0" applyFont="1" applyBorder="1" applyAlignment="1">
      <alignment vertical="center"/>
    </xf>
    <xf numFmtId="0" fontId="20" fillId="0" borderId="23" xfId="0" applyFont="1" applyBorder="1" applyAlignment="1">
      <alignment vertical="center"/>
    </xf>
    <xf numFmtId="0" fontId="20" fillId="0" borderId="24" xfId="0" applyFont="1" applyBorder="1" applyAlignment="1">
      <alignment vertical="center"/>
    </xf>
    <xf numFmtId="43" fontId="0" fillId="0" borderId="0" xfId="1" applyFont="1" applyBorder="1"/>
    <xf numFmtId="0" fontId="8" fillId="0" borderId="46" xfId="0" applyFont="1" applyBorder="1"/>
    <xf numFmtId="0" fontId="2" fillId="2" borderId="48" xfId="0" applyFont="1" applyFill="1" applyBorder="1" applyAlignment="1">
      <alignment horizontal="center" vertical="center"/>
    </xf>
    <xf numFmtId="43" fontId="2" fillId="2" borderId="30" xfId="1" applyFont="1" applyFill="1" applyBorder="1" applyAlignment="1">
      <alignment horizontal="center" vertical="center"/>
    </xf>
    <xf numFmtId="0" fontId="2" fillId="3" borderId="8" xfId="0" applyFont="1" applyFill="1" applyBorder="1" applyAlignment="1">
      <alignment horizontal="center" vertical="center"/>
    </xf>
    <xf numFmtId="0" fontId="8" fillId="0" borderId="48" xfId="0" applyFont="1" applyBorder="1" applyAlignment="1">
      <alignment horizontal="center" vertical="center"/>
    </xf>
    <xf numFmtId="4" fontId="9" fillId="0" borderId="30" xfId="0" applyNumberFormat="1" applyFont="1" applyBorder="1"/>
    <xf numFmtId="0" fontId="2" fillId="3" borderId="53" xfId="0" applyFont="1" applyFill="1" applyBorder="1" applyAlignment="1">
      <alignment horizontal="center" vertical="center"/>
    </xf>
    <xf numFmtId="0" fontId="8" fillId="3" borderId="47" xfId="0" applyFont="1" applyFill="1" applyBorder="1" applyAlignment="1">
      <alignment horizontal="center" vertical="center"/>
    </xf>
    <xf numFmtId="4" fontId="9" fillId="3" borderId="61" xfId="0" applyNumberFormat="1" applyFont="1" applyFill="1" applyBorder="1"/>
    <xf numFmtId="0" fontId="8" fillId="0" borderId="0" xfId="0" applyFont="1" applyAlignment="1">
      <alignment wrapText="1"/>
    </xf>
    <xf numFmtId="4" fontId="8" fillId="0" borderId="30" xfId="0" applyNumberFormat="1" applyFont="1" applyBorder="1"/>
    <xf numFmtId="0" fontId="8" fillId="0" borderId="30" xfId="0" applyFont="1" applyBorder="1"/>
    <xf numFmtId="0" fontId="8" fillId="3" borderId="25" xfId="0" applyFont="1" applyFill="1" applyBorder="1" applyAlignment="1">
      <alignment horizontal="center" vertical="center"/>
    </xf>
    <xf numFmtId="0" fontId="8" fillId="3" borderId="26" xfId="0" applyFont="1" applyFill="1" applyBorder="1" applyAlignment="1">
      <alignment horizontal="center" vertical="center"/>
    </xf>
    <xf numFmtId="4" fontId="9" fillId="3" borderId="11" xfId="0" applyNumberFormat="1" applyFont="1" applyFill="1" applyBorder="1"/>
    <xf numFmtId="0" fontId="20" fillId="0" borderId="14" xfId="0" applyFont="1" applyBorder="1" applyAlignment="1">
      <alignment horizontal="left" vertical="center"/>
    </xf>
    <xf numFmtId="0" fontId="20" fillId="0" borderId="14" xfId="0" applyFont="1" applyBorder="1" applyAlignment="1">
      <alignment horizontal="left" vertical="center" wrapText="1"/>
    </xf>
    <xf numFmtId="0" fontId="20" fillId="0" borderId="17" xfId="0" applyFont="1" applyBorder="1" applyAlignment="1">
      <alignment horizontal="left" vertical="center"/>
    </xf>
    <xf numFmtId="0" fontId="20" fillId="0" borderId="45" xfId="0" applyFont="1" applyBorder="1" applyAlignment="1">
      <alignment horizontal="left" vertical="center"/>
    </xf>
    <xf numFmtId="0" fontId="20" fillId="0" borderId="46" xfId="0" applyFont="1" applyBorder="1" applyAlignment="1">
      <alignment horizontal="left" vertical="center"/>
    </xf>
    <xf numFmtId="10" fontId="20" fillId="0" borderId="23" xfId="0" applyNumberFormat="1" applyFont="1" applyBorder="1" applyAlignment="1">
      <alignment horizontal="left" vertical="center"/>
    </xf>
    <xf numFmtId="10" fontId="20" fillId="0" borderId="23" xfId="0" applyNumberFormat="1" applyFont="1" applyBorder="1" applyAlignment="1">
      <alignment horizontal="left" vertical="center" wrapText="1"/>
    </xf>
    <xf numFmtId="0" fontId="20" fillId="0" borderId="24" xfId="0" applyFont="1" applyBorder="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16" xfId="0" applyFont="1" applyBorder="1" applyAlignment="1">
      <alignment horizontal="left" vertical="center"/>
    </xf>
    <xf numFmtId="0" fontId="20" fillId="0" borderId="9" xfId="0" applyFont="1" applyBorder="1" applyAlignment="1">
      <alignment vertical="center" wrapText="1"/>
    </xf>
    <xf numFmtId="0" fontId="27" fillId="5" borderId="22" xfId="18" applyFont="1" applyFill="1" applyBorder="1" applyAlignment="1">
      <alignment horizontal="left" vertical="center"/>
    </xf>
    <xf numFmtId="0" fontId="27" fillId="5" borderId="23" xfId="18" applyFont="1" applyFill="1" applyBorder="1" applyAlignment="1">
      <alignment horizontal="left" vertical="center"/>
    </xf>
    <xf numFmtId="0" fontId="27" fillId="5" borderId="24" xfId="18" applyFont="1" applyFill="1" applyBorder="1" applyAlignment="1">
      <alignment horizontal="left" vertical="center"/>
    </xf>
    <xf numFmtId="0" fontId="27" fillId="5" borderId="54" xfId="18" applyFont="1" applyFill="1" applyBorder="1" applyAlignment="1">
      <alignment horizontal="left" vertical="center"/>
    </xf>
    <xf numFmtId="0" fontId="27" fillId="5" borderId="52" xfId="18" applyFont="1" applyFill="1" applyBorder="1" applyAlignment="1">
      <alignment horizontal="left" vertical="center"/>
    </xf>
    <xf numFmtId="0" fontId="27" fillId="5" borderId="29" xfId="18" applyFont="1" applyFill="1" applyBorder="1" applyAlignment="1">
      <alignment horizontal="left" vertical="center"/>
    </xf>
    <xf numFmtId="0" fontId="43" fillId="0" borderId="0" xfId="0" applyFont="1"/>
    <xf numFmtId="0" fontId="43" fillId="0" borderId="0" xfId="0" applyFont="1" applyAlignment="1">
      <alignment horizontal="center"/>
    </xf>
    <xf numFmtId="0" fontId="44" fillId="2" borderId="0" xfId="24" applyFont="1" applyFill="1" applyAlignment="1">
      <alignment horizontal="right" vertical="center"/>
    </xf>
    <xf numFmtId="4" fontId="45" fillId="2" borderId="0" xfId="24" applyNumberFormat="1" applyFont="1" applyFill="1" applyAlignment="1">
      <alignment vertical="center"/>
    </xf>
    <xf numFmtId="0" fontId="45" fillId="2" borderId="0" xfId="24" applyFont="1" applyFill="1" applyAlignment="1">
      <alignment vertical="center"/>
    </xf>
    <xf numFmtId="0" fontId="45" fillId="0" borderId="0" xfId="24" applyFont="1" applyAlignment="1">
      <alignment vertical="center"/>
    </xf>
    <xf numFmtId="0" fontId="46" fillId="0" borderId="67" xfId="0" applyFont="1" applyBorder="1" applyAlignment="1">
      <alignment horizontal="center" vertical="center" wrapText="1"/>
    </xf>
    <xf numFmtId="0" fontId="46" fillId="0" borderId="68" xfId="0" applyFont="1" applyBorder="1" applyAlignment="1">
      <alignment horizontal="center" vertical="center" wrapText="1"/>
    </xf>
    <xf numFmtId="0" fontId="48" fillId="0" borderId="66" xfId="0" applyFont="1" applyBorder="1" applyAlignment="1">
      <alignment horizontal="center" vertical="center" wrapText="1"/>
    </xf>
    <xf numFmtId="0" fontId="48" fillId="0" borderId="67" xfId="0" applyFont="1" applyBorder="1" applyAlignment="1">
      <alignment horizontal="left" vertical="center"/>
    </xf>
    <xf numFmtId="10" fontId="48" fillId="0" borderId="67" xfId="10" applyNumberFormat="1" applyFont="1" applyBorder="1" applyAlignment="1">
      <alignment horizontal="center" vertical="center" wrapText="1"/>
    </xf>
    <xf numFmtId="10" fontId="48" fillId="0" borderId="68" xfId="10" applyNumberFormat="1" applyFont="1" applyBorder="1" applyAlignment="1">
      <alignment horizontal="center" vertical="center" wrapText="1"/>
    </xf>
    <xf numFmtId="0" fontId="48" fillId="12" borderId="66" xfId="0" applyFont="1" applyFill="1" applyBorder="1" applyAlignment="1">
      <alignment horizontal="center" vertical="center" wrapText="1"/>
    </xf>
    <xf numFmtId="0" fontId="48" fillId="12" borderId="67" xfId="0" applyFont="1" applyFill="1" applyBorder="1" applyAlignment="1">
      <alignment horizontal="left" vertical="center" wrapText="1"/>
    </xf>
    <xf numFmtId="10" fontId="48" fillId="12" borderId="67" xfId="10" applyNumberFormat="1" applyFont="1" applyFill="1" applyBorder="1" applyAlignment="1">
      <alignment horizontal="center" vertical="center" wrapText="1"/>
    </xf>
    <xf numFmtId="10" fontId="48" fillId="12" borderId="68" xfId="10" applyNumberFormat="1" applyFont="1" applyFill="1" applyBorder="1" applyAlignment="1">
      <alignment horizontal="center" vertical="center" wrapText="1"/>
    </xf>
    <xf numFmtId="0" fontId="48" fillId="0" borderId="67" xfId="0" applyFont="1" applyBorder="1" applyAlignment="1">
      <alignment horizontal="left" vertical="center" wrapText="1"/>
    </xf>
    <xf numFmtId="0" fontId="48" fillId="12" borderId="67" xfId="0" applyFont="1" applyFill="1" applyBorder="1" applyAlignment="1">
      <alignment horizontal="left" vertical="center"/>
    </xf>
    <xf numFmtId="10" fontId="48" fillId="0" borderId="67" xfId="10" applyNumberFormat="1" applyFont="1" applyBorder="1" applyAlignment="1">
      <alignment horizontal="center" vertical="center"/>
    </xf>
    <xf numFmtId="10" fontId="48" fillId="0" borderId="68" xfId="10" applyNumberFormat="1" applyFont="1" applyBorder="1" applyAlignment="1">
      <alignment horizontal="center" vertical="center"/>
    </xf>
    <xf numFmtId="10" fontId="48" fillId="12" borderId="67" xfId="10" applyNumberFormat="1" applyFont="1" applyFill="1" applyBorder="1" applyAlignment="1">
      <alignment horizontal="center" vertical="center"/>
    </xf>
    <xf numFmtId="10" fontId="48" fillId="12" borderId="68" xfId="10" applyNumberFormat="1" applyFont="1" applyFill="1" applyBorder="1" applyAlignment="1">
      <alignment horizontal="center" vertical="center"/>
    </xf>
    <xf numFmtId="0" fontId="46" fillId="12" borderId="66" xfId="0" applyFont="1" applyFill="1" applyBorder="1" applyAlignment="1">
      <alignment horizontal="center" vertical="center"/>
    </xf>
    <xf numFmtId="0" fontId="46" fillId="12" borderId="67" xfId="0" applyFont="1" applyFill="1" applyBorder="1" applyAlignment="1">
      <alignment horizontal="center" vertical="center" wrapText="1"/>
    </xf>
    <xf numFmtId="10" fontId="46" fillId="12" borderId="67" xfId="10" applyNumberFormat="1" applyFont="1" applyFill="1" applyBorder="1" applyAlignment="1">
      <alignment horizontal="center" vertical="center" wrapText="1"/>
    </xf>
    <xf numFmtId="10" fontId="46" fillId="12" borderId="68" xfId="10" applyNumberFormat="1" applyFont="1" applyFill="1" applyBorder="1" applyAlignment="1">
      <alignment horizontal="center" vertical="center" wrapText="1"/>
    </xf>
    <xf numFmtId="0" fontId="48" fillId="0" borderId="66" xfId="0" applyFont="1" applyBorder="1" applyAlignment="1">
      <alignment horizontal="center" vertical="center"/>
    </xf>
    <xf numFmtId="0" fontId="48" fillId="12" borderId="66" xfId="0" applyFont="1" applyFill="1" applyBorder="1" applyAlignment="1">
      <alignment horizontal="center" vertical="center"/>
    </xf>
    <xf numFmtId="0" fontId="46" fillId="0" borderId="66" xfId="0" applyFont="1" applyBorder="1" applyAlignment="1">
      <alignment horizontal="center" vertical="center"/>
    </xf>
    <xf numFmtId="10" fontId="46" fillId="0" borderId="67" xfId="10" applyNumberFormat="1" applyFont="1" applyBorder="1" applyAlignment="1">
      <alignment horizontal="center" vertical="center" wrapText="1"/>
    </xf>
    <xf numFmtId="10" fontId="46" fillId="0" borderId="68" xfId="10" applyNumberFormat="1" applyFont="1" applyBorder="1" applyAlignment="1">
      <alignment horizontal="center" vertical="center" wrapText="1"/>
    </xf>
    <xf numFmtId="10" fontId="47" fillId="10" borderId="70" xfId="0" applyNumberFormat="1" applyFont="1" applyFill="1" applyBorder="1" applyAlignment="1">
      <alignment horizontal="center" vertical="center" wrapText="1"/>
    </xf>
    <xf numFmtId="10" fontId="47" fillId="10" borderId="71" xfId="0" applyNumberFormat="1" applyFont="1" applyFill="1" applyBorder="1" applyAlignment="1">
      <alignment horizontal="center" vertical="center" wrapText="1"/>
    </xf>
    <xf numFmtId="0" fontId="49" fillId="0" borderId="48" xfId="24" applyFont="1" applyBorder="1" applyAlignment="1">
      <alignment horizontal="center" vertical="center"/>
    </xf>
    <xf numFmtId="4" fontId="49" fillId="0" borderId="0" xfId="24" applyNumberFormat="1" applyFont="1" applyAlignment="1">
      <alignment vertical="center"/>
    </xf>
    <xf numFmtId="4" fontId="49" fillId="0" borderId="30" xfId="24" applyNumberFormat="1" applyFont="1" applyBorder="1" applyAlignment="1">
      <alignment vertical="center"/>
    </xf>
    <xf numFmtId="0" fontId="49" fillId="0" borderId="17" xfId="24" applyFont="1" applyBorder="1" applyAlignment="1">
      <alignment horizontal="center" vertical="center"/>
    </xf>
    <xf numFmtId="4" fontId="49" fillId="0" borderId="45" xfId="24" applyNumberFormat="1" applyFont="1" applyBorder="1" applyAlignment="1">
      <alignment vertical="center"/>
    </xf>
    <xf numFmtId="4" fontId="49" fillId="0" borderId="46" xfId="24" applyNumberFormat="1" applyFont="1" applyBorder="1" applyAlignment="1">
      <alignment vertical="center"/>
    </xf>
    <xf numFmtId="0" fontId="52" fillId="13" borderId="35" xfId="27" applyFont="1" applyFill="1" applyBorder="1" applyAlignment="1">
      <alignment vertical="center"/>
    </xf>
    <xf numFmtId="10" fontId="52" fillId="13" borderId="3" xfId="27" applyNumberFormat="1" applyFont="1" applyFill="1" applyBorder="1" applyAlignment="1">
      <alignment vertical="center"/>
    </xf>
    <xf numFmtId="0" fontId="16" fillId="0" borderId="10" xfId="24" applyFont="1" applyBorder="1" applyAlignment="1">
      <alignment vertical="center" wrapText="1"/>
    </xf>
    <xf numFmtId="0" fontId="16" fillId="0" borderId="11" xfId="24" applyFont="1" applyBorder="1" applyAlignment="1">
      <alignment horizontal="left" vertical="center" wrapText="1"/>
    </xf>
    <xf numFmtId="14" fontId="15" fillId="0" borderId="31" xfId="24" applyNumberFormat="1" applyFont="1" applyBorder="1" applyAlignment="1">
      <alignment horizontal="right" vertical="center"/>
    </xf>
    <xf numFmtId="0" fontId="16" fillId="0" borderId="12" xfId="24" applyFont="1" applyBorder="1" applyAlignment="1">
      <alignment vertical="center" wrapText="1"/>
    </xf>
    <xf numFmtId="0" fontId="16" fillId="0" borderId="13" xfId="24" applyFont="1" applyBorder="1" applyAlignment="1">
      <alignment horizontal="left" vertical="center"/>
    </xf>
    <xf numFmtId="10" fontId="15" fillId="0" borderId="34" xfId="26" applyNumberFormat="1" applyFont="1" applyFill="1" applyBorder="1" applyAlignment="1">
      <alignment horizontal="right" vertical="center" wrapText="1"/>
    </xf>
    <xf numFmtId="0" fontId="56" fillId="0" borderId="1" xfId="0" applyFont="1" applyBorder="1" applyAlignment="1">
      <alignment horizontal="center"/>
    </xf>
    <xf numFmtId="0" fontId="0" fillId="0" borderId="32" xfId="0" applyBorder="1" applyAlignment="1">
      <alignment horizontal="center"/>
    </xf>
    <xf numFmtId="2" fontId="0" fillId="0" borderId="9" xfId="0" applyNumberFormat="1" applyBorder="1" applyAlignment="1">
      <alignment horizontal="center"/>
    </xf>
    <xf numFmtId="2" fontId="56" fillId="13" borderId="9" xfId="0" applyNumberFormat="1" applyFont="1" applyFill="1" applyBorder="1" applyAlignment="1">
      <alignment horizontal="center"/>
    </xf>
    <xf numFmtId="2" fontId="56" fillId="13" borderId="9" xfId="0" applyNumberFormat="1" applyFont="1" applyFill="1" applyBorder="1"/>
    <xf numFmtId="2" fontId="56" fillId="0" borderId="9" xfId="0" applyNumberFormat="1" applyFont="1" applyBorder="1"/>
    <xf numFmtId="0" fontId="3" fillId="13" borderId="9" xfId="29" applyFill="1" applyBorder="1" applyAlignment="1">
      <alignment horizontal="left" vertical="center"/>
    </xf>
    <xf numFmtId="0" fontId="56" fillId="0" borderId="9" xfId="0" applyFont="1" applyBorder="1"/>
    <xf numFmtId="2" fontId="56" fillId="0" borderId="9" xfId="0" applyNumberFormat="1" applyFont="1" applyBorder="1" applyAlignment="1">
      <alignment horizontal="right"/>
    </xf>
    <xf numFmtId="2" fontId="46" fillId="17" borderId="9" xfId="28" applyNumberFormat="1" applyFont="1" applyFill="1" applyBorder="1" applyAlignment="1">
      <alignment vertical="center"/>
    </xf>
    <xf numFmtId="0" fontId="3" fillId="13" borderId="10" xfId="29" applyFill="1" applyBorder="1" applyAlignment="1">
      <alignment horizontal="left" vertical="center"/>
    </xf>
    <xf numFmtId="0" fontId="0" fillId="0" borderId="11" xfId="0" applyBorder="1"/>
    <xf numFmtId="0" fontId="0" fillId="0" borderId="31" xfId="0" applyBorder="1"/>
    <xf numFmtId="0" fontId="0" fillId="0" borderId="32" xfId="0" applyBorder="1"/>
    <xf numFmtId="0" fontId="0" fillId="0" borderId="33" xfId="0" applyBorder="1"/>
    <xf numFmtId="0" fontId="0" fillId="0" borderId="33" xfId="0" applyBorder="1" applyAlignment="1">
      <alignment horizontal="center"/>
    </xf>
    <xf numFmtId="0" fontId="0" fillId="0" borderId="8" xfId="0" applyBorder="1"/>
    <xf numFmtId="2" fontId="56" fillId="0" borderId="9" xfId="0" applyNumberFormat="1" applyFont="1" applyBorder="1" applyAlignment="1">
      <alignment vertical="center"/>
    </xf>
    <xf numFmtId="0" fontId="46" fillId="16" borderId="22" xfId="28" applyFont="1" applyFill="1" applyBorder="1" applyAlignment="1">
      <alignment vertical="center"/>
    </xf>
    <xf numFmtId="0" fontId="46" fillId="16" borderId="23" xfId="28" applyFont="1" applyFill="1" applyBorder="1" applyAlignment="1">
      <alignment vertical="center"/>
    </xf>
    <xf numFmtId="0" fontId="46" fillId="16" borderId="24" xfId="28" applyFont="1" applyFill="1" applyBorder="1" applyAlignment="1">
      <alignment vertical="center"/>
    </xf>
    <xf numFmtId="2" fontId="46" fillId="16" borderId="23" xfId="28" applyNumberFormat="1" applyFont="1" applyFill="1" applyBorder="1" applyAlignment="1">
      <alignment horizontal="center" vertical="center"/>
    </xf>
    <xf numFmtId="0" fontId="20" fillId="0" borderId="49" xfId="0" applyFont="1" applyBorder="1" applyAlignment="1">
      <alignment horizontal="left" vertical="center"/>
    </xf>
    <xf numFmtId="0" fontId="20" fillId="0" borderId="26" xfId="0" applyFont="1" applyBorder="1" applyAlignment="1">
      <alignment horizontal="left" vertical="center"/>
    </xf>
    <xf numFmtId="0" fontId="20" fillId="0" borderId="42" xfId="0" applyFont="1" applyBorder="1" applyAlignment="1">
      <alignment horizontal="left" vertical="center"/>
    </xf>
    <xf numFmtId="0" fontId="20" fillId="0" borderId="9" xfId="0" applyFont="1" applyBorder="1" applyAlignment="1">
      <alignment horizontal="left" vertical="center"/>
    </xf>
    <xf numFmtId="0" fontId="37" fillId="0" borderId="0" xfId="22" applyFont="1" applyAlignment="1">
      <alignment horizontal="right"/>
    </xf>
    <xf numFmtId="4" fontId="37" fillId="0" borderId="0" xfId="22" applyNumberFormat="1" applyFont="1" applyAlignment="1">
      <alignment horizontal="right"/>
    </xf>
    <xf numFmtId="0" fontId="8" fillId="0" borderId="9" xfId="0" applyFont="1" applyBorder="1" applyAlignment="1">
      <alignment horizontal="center" vertical="center"/>
    </xf>
    <xf numFmtId="0" fontId="20" fillId="0" borderId="22" xfId="0" applyFont="1" applyBorder="1" applyAlignment="1">
      <alignment horizontal="left" vertical="center"/>
    </xf>
    <xf numFmtId="0" fontId="20" fillId="0" borderId="23" xfId="0" applyFont="1" applyBorder="1" applyAlignment="1">
      <alignment horizontal="left" vertical="center"/>
    </xf>
    <xf numFmtId="0" fontId="20" fillId="0" borderId="24" xfId="0" applyFont="1" applyBorder="1" applyAlignment="1">
      <alignment horizontal="left" vertical="center"/>
    </xf>
    <xf numFmtId="0" fontId="0" fillId="0" borderId="9" xfId="0" applyBorder="1" applyAlignment="1">
      <alignment horizontal="center"/>
    </xf>
    <xf numFmtId="0" fontId="20" fillId="0" borderId="25" xfId="0" applyFont="1" applyBorder="1" applyAlignment="1">
      <alignment vertical="center"/>
    </xf>
    <xf numFmtId="0" fontId="20" fillId="0" borderId="42" xfId="0" applyFont="1" applyBorder="1" applyAlignment="1">
      <alignment vertical="center"/>
    </xf>
    <xf numFmtId="0" fontId="8" fillId="0" borderId="9" xfId="0" applyFont="1" applyBorder="1" applyAlignment="1">
      <alignment horizontal="center" vertical="center"/>
    </xf>
    <xf numFmtId="164" fontId="9" fillId="0" borderId="9" xfId="20" applyFont="1" applyBorder="1" applyAlignment="1">
      <alignment horizontal="center" vertical="center" wrapText="1"/>
    </xf>
    <xf numFmtId="164" fontId="8" fillId="0" borderId="9" xfId="20" applyFont="1" applyBorder="1" applyAlignment="1">
      <alignment horizontal="center" vertical="center" wrapText="1"/>
    </xf>
    <xf numFmtId="168" fontId="0" fillId="0" borderId="9" xfId="0" applyNumberFormat="1" applyBorder="1" applyAlignment="1">
      <alignment horizontal="center" vertical="center" wrapText="1"/>
    </xf>
    <xf numFmtId="164" fontId="0" fillId="0" borderId="9" xfId="20" applyFont="1" applyBorder="1" applyAlignment="1">
      <alignment horizontal="center" vertical="center" wrapText="1"/>
    </xf>
    <xf numFmtId="164" fontId="0" fillId="0" borderId="9" xfId="20" applyFont="1" applyFill="1" applyBorder="1" applyAlignment="1">
      <alignment horizontal="center" vertical="center" wrapText="1"/>
    </xf>
    <xf numFmtId="0" fontId="2" fillId="3" borderId="77" xfId="0" applyFont="1" applyFill="1" applyBorder="1" applyAlignment="1">
      <alignment horizontal="center" vertical="center"/>
    </xf>
    <xf numFmtId="0" fontId="0" fillId="0" borderId="9" xfId="0" applyBorder="1" applyAlignment="1">
      <alignment horizontal="left" wrapText="1"/>
    </xf>
    <xf numFmtId="0" fontId="0" fillId="0" borderId="9" xfId="0" applyBorder="1" applyAlignment="1">
      <alignment horizontal="center" wrapText="1"/>
    </xf>
    <xf numFmtId="164" fontId="25" fillId="0" borderId="9" xfId="20" applyFont="1" applyBorder="1" applyAlignment="1">
      <alignment horizontal="center" wrapText="1"/>
    </xf>
    <xf numFmtId="164" fontId="0" fillId="0" borderId="9" xfId="20" applyFont="1" applyBorder="1" applyAlignment="1">
      <alignment horizontal="center" wrapText="1"/>
    </xf>
    <xf numFmtId="0" fontId="8" fillId="3" borderId="57" xfId="0" applyFont="1" applyFill="1" applyBorder="1" applyAlignment="1">
      <alignment horizontal="center" vertical="center"/>
    </xf>
    <xf numFmtId="0" fontId="8" fillId="3" borderId="7" xfId="0" applyFont="1" applyFill="1" applyBorder="1" applyAlignment="1">
      <alignment horizontal="center" vertical="center"/>
    </xf>
    <xf numFmtId="4" fontId="9" fillId="3" borderId="37" xfId="0" applyNumberFormat="1" applyFont="1" applyFill="1" applyBorder="1"/>
    <xf numFmtId="10" fontId="23" fillId="0" borderId="9" xfId="7" applyNumberFormat="1" applyFont="1" applyBorder="1" applyAlignment="1">
      <alignment vertical="center"/>
    </xf>
    <xf numFmtId="0" fontId="0" fillId="0" borderId="32" xfId="0" applyBorder="1" applyAlignment="1">
      <alignment horizontal="center" wrapText="1"/>
    </xf>
    <xf numFmtId="0" fontId="0" fillId="0" borderId="0" xfId="0" applyBorder="1" applyAlignment="1">
      <alignment wrapText="1"/>
    </xf>
    <xf numFmtId="0" fontId="0" fillId="0" borderId="0" xfId="0" applyBorder="1"/>
    <xf numFmtId="0" fontId="8" fillId="0" borderId="9" xfId="0" applyFont="1" applyBorder="1" applyAlignment="1">
      <alignment horizontal="center" vertical="center"/>
    </xf>
    <xf numFmtId="0" fontId="8" fillId="0" borderId="22" xfId="0" applyFont="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left" vertical="center" wrapText="1"/>
    </xf>
    <xf numFmtId="4" fontId="8" fillId="0" borderId="0" xfId="0" applyNumberFormat="1" applyFont="1" applyBorder="1" applyAlignment="1">
      <alignment horizontal="right"/>
    </xf>
    <xf numFmtId="0" fontId="0" fillId="0" borderId="9" xfId="0" applyFill="1" applyBorder="1" applyAlignment="1">
      <alignment horizontal="center" wrapText="1"/>
    </xf>
    <xf numFmtId="4" fontId="8" fillId="0" borderId="0" xfId="0" applyNumberFormat="1" applyFont="1" applyBorder="1"/>
    <xf numFmtId="0" fontId="8" fillId="0" borderId="9" xfId="0" applyFont="1" applyBorder="1" applyAlignment="1">
      <alignment horizontal="center" vertical="center"/>
    </xf>
    <xf numFmtId="0" fontId="8" fillId="0" borderId="9" xfId="0" applyFont="1" applyBorder="1" applyAlignment="1">
      <alignment horizontal="center" vertical="center"/>
    </xf>
    <xf numFmtId="0" fontId="2" fillId="3" borderId="2" xfId="0" applyFont="1" applyFill="1" applyBorder="1" applyAlignment="1">
      <alignment horizontal="center" vertical="center"/>
    </xf>
    <xf numFmtId="0" fontId="8" fillId="0" borderId="9" xfId="0" applyFont="1" applyBorder="1" applyAlignment="1">
      <alignment horizontal="center" vertical="center"/>
    </xf>
    <xf numFmtId="0" fontId="20" fillId="0" borderId="54" xfId="0" applyFont="1" applyBorder="1" applyAlignment="1">
      <alignment horizontal="left" vertical="center"/>
    </xf>
    <xf numFmtId="0" fontId="20" fillId="0" borderId="52" xfId="0" applyFont="1" applyBorder="1" applyAlignment="1">
      <alignment horizontal="left" vertical="center"/>
    </xf>
    <xf numFmtId="0" fontId="0" fillId="0" borderId="9" xfId="0" applyBorder="1" applyAlignment="1">
      <alignment horizontal="center"/>
    </xf>
    <xf numFmtId="0" fontId="0" fillId="0" borderId="0" xfId="0" applyAlignment="1">
      <alignment horizontal="center"/>
    </xf>
    <xf numFmtId="0" fontId="0" fillId="0" borderId="9" xfId="0" applyBorder="1" applyAlignment="1">
      <alignment horizontal="center" vertical="center" wrapText="1"/>
    </xf>
    <xf numFmtId="0" fontId="0" fillId="0" borderId="9" xfId="0" applyBorder="1" applyAlignment="1">
      <alignment horizontal="center" vertical="center"/>
    </xf>
    <xf numFmtId="0" fontId="20" fillId="0" borderId="0" xfId="0" applyFont="1" applyBorder="1" applyAlignment="1">
      <alignment horizontal="left" vertical="center"/>
    </xf>
    <xf numFmtId="4" fontId="8" fillId="0" borderId="14" xfId="0" applyNumberFormat="1" applyFont="1" applyBorder="1" applyAlignment="1">
      <alignment horizontal="right"/>
    </xf>
    <xf numFmtId="0" fontId="46" fillId="0" borderId="50" xfId="31" applyFont="1" applyBorder="1" applyAlignment="1">
      <alignment vertical="center"/>
    </xf>
    <xf numFmtId="0" fontId="46" fillId="0" borderId="32" xfId="31" applyFont="1" applyBorder="1" applyAlignment="1">
      <alignment vertical="center"/>
    </xf>
    <xf numFmtId="0" fontId="60" fillId="0" borderId="0" xfId="31" applyFont="1" applyAlignment="1">
      <alignment horizontal="center"/>
    </xf>
    <xf numFmtId="0" fontId="61" fillId="0" borderId="0" xfId="31" applyFont="1"/>
    <xf numFmtId="0" fontId="62" fillId="0" borderId="0" xfId="31" applyFont="1" applyAlignment="1">
      <alignment horizontal="center" vertical="center"/>
    </xf>
    <xf numFmtId="0" fontId="58" fillId="0" borderId="0" xfId="30" applyBorder="1" applyAlignment="1">
      <alignment horizontal="center" vertical="center"/>
    </xf>
    <xf numFmtId="169" fontId="62" fillId="0" borderId="0" xfId="31" applyNumberFormat="1" applyFont="1" applyAlignment="1">
      <alignment horizontal="center" vertical="center" wrapText="1"/>
    </xf>
    <xf numFmtId="0" fontId="16" fillId="18" borderId="9" xfId="31" applyFont="1" applyFill="1" applyBorder="1" applyAlignment="1">
      <alignment horizontal="center" vertical="center"/>
    </xf>
    <xf numFmtId="170" fontId="15" fillId="0" borderId="9" xfId="34" applyFont="1" applyBorder="1" applyAlignment="1" applyProtection="1">
      <alignment horizontal="center" vertical="center" wrapText="1"/>
    </xf>
    <xf numFmtId="172" fontId="15" fillId="0" borderId="9" xfId="34" applyNumberFormat="1" applyFont="1" applyBorder="1" applyAlignment="1" applyProtection="1">
      <alignment horizontal="center" vertical="center" wrapText="1"/>
    </xf>
    <xf numFmtId="170" fontId="64" fillId="0" borderId="0" xfId="31" applyNumberFormat="1" applyFont="1" applyAlignment="1">
      <alignment horizontal="center" vertical="center"/>
    </xf>
    <xf numFmtId="1" fontId="64" fillId="0" borderId="0" xfId="32" applyNumberFormat="1" applyFont="1" applyBorder="1" applyAlignment="1" applyProtection="1">
      <alignment horizontal="center" vertical="center"/>
    </xf>
    <xf numFmtId="171" fontId="64" fillId="0" borderId="0" xfId="33" applyNumberFormat="1" applyFont="1" applyAlignment="1">
      <alignment horizontal="center" vertical="center"/>
    </xf>
    <xf numFmtId="4" fontId="64" fillId="0" borderId="0" xfId="32" applyNumberFormat="1" applyFont="1" applyBorder="1" applyAlignment="1" applyProtection="1">
      <alignment horizontal="center" vertical="center"/>
    </xf>
    <xf numFmtId="4" fontId="64" fillId="0" borderId="0" xfId="34" applyNumberFormat="1" applyFont="1" applyBorder="1" applyAlignment="1" applyProtection="1">
      <alignment horizontal="right" vertical="center"/>
    </xf>
    <xf numFmtId="170" fontId="16" fillId="18" borderId="9" xfId="34" applyFont="1" applyFill="1" applyBorder="1" applyAlignment="1" applyProtection="1">
      <alignment horizontal="center" vertical="center" wrapText="1"/>
    </xf>
    <xf numFmtId="4" fontId="16" fillId="18" borderId="23" xfId="32" applyNumberFormat="1" applyFont="1" applyFill="1" applyBorder="1" applyAlignment="1" applyProtection="1">
      <alignment horizontal="center" vertical="center"/>
    </xf>
    <xf numFmtId="4" fontId="16" fillId="18" borderId="9" xfId="31" applyNumberFormat="1" applyFont="1" applyFill="1" applyBorder="1" applyAlignment="1">
      <alignment horizontal="center" vertical="center"/>
    </xf>
    <xf numFmtId="173" fontId="16" fillId="18" borderId="23" xfId="31" applyNumberFormat="1" applyFont="1" applyFill="1" applyBorder="1" applyAlignment="1">
      <alignment horizontal="center" vertical="center"/>
    </xf>
    <xf numFmtId="4" fontId="16" fillId="18" borderId="23" xfId="31" applyNumberFormat="1" applyFont="1" applyFill="1" applyBorder="1" applyAlignment="1">
      <alignment horizontal="center" vertical="center"/>
    </xf>
    <xf numFmtId="170" fontId="16" fillId="18" borderId="9" xfId="31" applyNumberFormat="1" applyFont="1" applyFill="1" applyBorder="1" applyAlignment="1">
      <alignment horizontal="center" vertical="center"/>
    </xf>
    <xf numFmtId="4" fontId="62" fillId="0" borderId="0" xfId="31" applyNumberFormat="1" applyFont="1" applyAlignment="1">
      <alignment horizontal="right" vertical="center"/>
    </xf>
    <xf numFmtId="1" fontId="65" fillId="0" borderId="17" xfId="31" applyNumberFormat="1" applyFont="1" applyBorder="1" applyAlignment="1">
      <alignment horizontal="center" vertical="center"/>
    </xf>
    <xf numFmtId="1" fontId="65" fillId="0" borderId="45" xfId="31" applyNumberFormat="1" applyFont="1" applyBorder="1" applyAlignment="1">
      <alignment horizontal="center" vertical="center"/>
    </xf>
    <xf numFmtId="0" fontId="65" fillId="0" borderId="45" xfId="31" applyFont="1" applyBorder="1" applyAlignment="1">
      <alignment horizontal="center" vertical="center"/>
    </xf>
    <xf numFmtId="0" fontId="65" fillId="0" borderId="46" xfId="31" applyFont="1" applyBorder="1" applyAlignment="1">
      <alignment horizontal="center" vertical="center"/>
    </xf>
    <xf numFmtId="0" fontId="66" fillId="0" borderId="0" xfId="31" applyFont="1" applyAlignment="1">
      <alignment horizontal="center" vertical="center"/>
    </xf>
    <xf numFmtId="43" fontId="60" fillId="0" borderId="0" xfId="31" applyNumberFormat="1" applyFont="1" applyAlignment="1">
      <alignment horizontal="center"/>
    </xf>
    <xf numFmtId="170" fontId="15" fillId="0" borderId="1" xfId="34" applyFont="1" applyBorder="1" applyAlignment="1" applyProtection="1">
      <alignment horizontal="center" vertical="center" wrapText="1"/>
    </xf>
    <xf numFmtId="172" fontId="15" fillId="0" borderId="1" xfId="34" applyNumberFormat="1" applyFont="1" applyBorder="1" applyAlignment="1" applyProtection="1">
      <alignment horizontal="center" vertical="center" wrapText="1"/>
    </xf>
    <xf numFmtId="0" fontId="59" fillId="0" borderId="0" xfId="31"/>
    <xf numFmtId="170" fontId="15" fillId="0" borderId="9" xfId="31" applyNumberFormat="1" applyFont="1" applyBorder="1" applyAlignment="1">
      <alignment horizontal="center" vertical="center"/>
    </xf>
    <xf numFmtId="0" fontId="9" fillId="0" borderId="9" xfId="0" quotePrefix="1" applyFont="1" applyBorder="1" applyAlignment="1">
      <alignment horizontal="center"/>
    </xf>
    <xf numFmtId="0" fontId="34" fillId="6" borderId="0" xfId="17" applyFont="1" applyFill="1" applyBorder="1" applyAlignment="1">
      <alignment horizontal="center" vertical="center" wrapText="1"/>
    </xf>
    <xf numFmtId="0" fontId="35" fillId="6" borderId="0" xfId="17" applyFont="1" applyFill="1" applyBorder="1" applyAlignment="1">
      <alignment horizontal="center" vertical="center" wrapText="1"/>
    </xf>
    <xf numFmtId="0" fontId="34" fillId="6" borderId="0" xfId="17" applyFont="1" applyFill="1" applyBorder="1" applyAlignment="1">
      <alignment horizontal="left" vertical="center" wrapText="1"/>
    </xf>
    <xf numFmtId="4" fontId="35" fillId="6" borderId="0" xfId="17" applyNumberFormat="1" applyFont="1" applyFill="1" applyBorder="1" applyAlignment="1">
      <alignment horizontal="center" vertical="center" wrapText="1"/>
    </xf>
    <xf numFmtId="2" fontId="25" fillId="0" borderId="0" xfId="0" applyNumberFormat="1" applyFont="1" applyBorder="1" applyAlignment="1">
      <alignment horizontal="right"/>
    </xf>
    <xf numFmtId="2" fontId="34" fillId="6" borderId="0" xfId="17" applyNumberFormat="1" applyFont="1" applyFill="1" applyBorder="1" applyAlignment="1">
      <alignment horizontal="right" vertical="center" wrapText="1"/>
    </xf>
    <xf numFmtId="14" fontId="8" fillId="0" borderId="9" xfId="0" applyNumberFormat="1" applyFont="1" applyBorder="1" applyAlignment="1">
      <alignment horizontal="center" vertical="center" wrapText="1"/>
    </xf>
    <xf numFmtId="0" fontId="0" fillId="0" borderId="52" xfId="0" applyBorder="1"/>
    <xf numFmtId="164" fontId="9" fillId="0" borderId="9" xfId="20" applyFont="1" applyBorder="1" applyAlignment="1">
      <alignment wrapText="1"/>
    </xf>
    <xf numFmtId="0" fontId="20" fillId="0" borderId="48" xfId="0" applyFont="1" applyBorder="1" applyAlignment="1">
      <alignment horizontal="left" vertical="center"/>
    </xf>
    <xf numFmtId="0" fontId="0" fillId="0" borderId="48" xfId="0" applyBorder="1" applyAlignment="1">
      <alignment wrapText="1"/>
    </xf>
    <xf numFmtId="0" fontId="0" fillId="0" borderId="17" xfId="0" applyBorder="1" applyAlignment="1">
      <alignment wrapText="1"/>
    </xf>
    <xf numFmtId="0" fontId="20" fillId="0" borderId="0" xfId="0" applyFont="1" applyBorder="1" applyAlignment="1">
      <alignment vertical="center"/>
    </xf>
    <xf numFmtId="0" fontId="0" fillId="0" borderId="0" xfId="0" applyAlignment="1">
      <alignment horizontal="center" wrapText="1"/>
    </xf>
    <xf numFmtId="0" fontId="0" fillId="0" borderId="9" xfId="0" applyBorder="1" applyAlignment="1">
      <alignment horizontal="left"/>
    </xf>
    <xf numFmtId="0" fontId="25" fillId="0" borderId="9" xfId="0" applyFont="1" applyBorder="1"/>
    <xf numFmtId="0" fontId="0" fillId="0" borderId="0" xfId="0" applyAlignment="1">
      <alignment horizontal="left"/>
    </xf>
    <xf numFmtId="0" fontId="0" fillId="0" borderId="0" xfId="0" applyAlignment="1">
      <alignment horizontal="left" vertical="center"/>
    </xf>
    <xf numFmtId="0" fontId="25" fillId="0" borderId="0" xfId="0" applyFont="1"/>
    <xf numFmtId="0" fontId="25" fillId="0" borderId="0" xfId="0" applyFont="1" applyAlignment="1">
      <alignment horizontal="center"/>
    </xf>
    <xf numFmtId="0" fontId="0" fillId="2" borderId="0" xfId="0" applyFill="1"/>
    <xf numFmtId="0" fontId="8" fillId="0" borderId="9" xfId="0" applyFont="1" applyBorder="1" applyAlignment="1">
      <alignment horizontal="center" vertical="center"/>
    </xf>
    <xf numFmtId="0" fontId="8" fillId="0" borderId="9" xfId="0" applyFont="1" applyBorder="1" applyAlignment="1">
      <alignment horizontal="center" vertical="center"/>
    </xf>
    <xf numFmtId="0" fontId="0" fillId="0" borderId="9" xfId="0" applyBorder="1" applyAlignment="1">
      <alignment horizontal="center"/>
    </xf>
    <xf numFmtId="0" fontId="0" fillId="0" borderId="0" xfId="0" applyAlignment="1">
      <alignment horizontal="center"/>
    </xf>
    <xf numFmtId="0" fontId="0" fillId="0" borderId="9" xfId="0" applyBorder="1" applyAlignment="1">
      <alignment horizontal="center" vertical="center"/>
    </xf>
    <xf numFmtId="0" fontId="25" fillId="0" borderId="0" xfId="0" applyFont="1" applyAlignment="1">
      <alignment horizontal="center"/>
    </xf>
    <xf numFmtId="0" fontId="8" fillId="0" borderId="9" xfId="0" applyFont="1" applyFill="1" applyBorder="1" applyAlignment="1">
      <alignment horizontal="center" vertical="center"/>
    </xf>
    <xf numFmtId="0" fontId="8" fillId="0" borderId="9" xfId="0" applyFont="1" applyFill="1" applyBorder="1" applyAlignment="1">
      <alignment horizontal="left" vertical="center" wrapText="1"/>
    </xf>
    <xf numFmtId="0" fontId="8" fillId="0" borderId="9" xfId="0" applyFont="1" applyFill="1" applyBorder="1" applyAlignment="1">
      <alignment horizontal="center"/>
    </xf>
    <xf numFmtId="0" fontId="8" fillId="0" borderId="14" xfId="0" applyFont="1" applyFill="1" applyBorder="1" applyAlignment="1">
      <alignment horizontal="center" vertical="center"/>
    </xf>
    <xf numFmtId="4" fontId="8" fillId="0" borderId="9" xfId="0" applyNumberFormat="1" applyFont="1" applyFill="1" applyBorder="1" applyAlignment="1">
      <alignment horizontal="right"/>
    </xf>
    <xf numFmtId="4" fontId="8" fillId="0" borderId="14" xfId="0" applyNumberFormat="1" applyFont="1" applyFill="1" applyBorder="1"/>
    <xf numFmtId="4" fontId="8" fillId="0" borderId="9" xfId="0" applyNumberFormat="1" applyFont="1" applyFill="1" applyBorder="1"/>
    <xf numFmtId="0" fontId="8" fillId="0" borderId="22" xfId="0" applyFont="1" applyBorder="1" applyAlignment="1">
      <alignment horizontal="center" vertical="center"/>
    </xf>
    <xf numFmtId="0" fontId="2" fillId="3" borderId="9" xfId="0" applyFont="1" applyFill="1" applyBorder="1" applyAlignment="1">
      <alignment horizontal="center" vertical="center"/>
    </xf>
    <xf numFmtId="0" fontId="8" fillId="0" borderId="9" xfId="0" applyFont="1" applyBorder="1" applyAlignment="1">
      <alignment horizontal="center" vertical="center"/>
    </xf>
    <xf numFmtId="0" fontId="20" fillId="0" borderId="9" xfId="0" applyFont="1" applyBorder="1" applyAlignment="1">
      <alignment horizontal="left" vertical="center" wrapText="1"/>
    </xf>
    <xf numFmtId="165" fontId="2" fillId="2" borderId="11" xfId="1" applyNumberFormat="1" applyFont="1" applyFill="1" applyBorder="1" applyAlignment="1">
      <alignment horizontal="center" vertical="center"/>
    </xf>
    <xf numFmtId="165" fontId="2" fillId="2" borderId="13" xfId="1" applyNumberFormat="1" applyFont="1" applyFill="1" applyBorder="1" applyAlignment="1">
      <alignment horizontal="center" vertical="center"/>
    </xf>
    <xf numFmtId="0" fontId="8" fillId="0" borderId="23" xfId="0" applyFont="1" applyBorder="1" applyAlignment="1">
      <alignment horizontal="center" vertical="center"/>
    </xf>
    <xf numFmtId="0" fontId="20" fillId="0" borderId="9" xfId="0" applyFont="1" applyBorder="1" applyAlignment="1">
      <alignment horizontal="left" vertical="center"/>
    </xf>
    <xf numFmtId="0" fontId="0" fillId="0" borderId="9" xfId="0" applyBorder="1" applyAlignment="1">
      <alignment horizontal="center"/>
    </xf>
    <xf numFmtId="43" fontId="0" fillId="0" borderId="0" xfId="0" applyNumberFormat="1"/>
    <xf numFmtId="0" fontId="0" fillId="0" borderId="62" xfId="0" applyFill="1" applyBorder="1"/>
    <xf numFmtId="0" fontId="0" fillId="0" borderId="9" xfId="0" applyFill="1" applyBorder="1"/>
    <xf numFmtId="0" fontId="0" fillId="0" borderId="9" xfId="0" applyFill="1" applyBorder="1" applyAlignment="1">
      <alignment horizontal="center"/>
    </xf>
    <xf numFmtId="2" fontId="0" fillId="0" borderId="9" xfId="0" applyNumberFormat="1" applyBorder="1"/>
    <xf numFmtId="0" fontId="0" fillId="0" borderId="1" xfId="0" applyFill="1" applyBorder="1"/>
    <xf numFmtId="0" fontId="0" fillId="8" borderId="1" xfId="0" applyFill="1" applyBorder="1"/>
    <xf numFmtId="0" fontId="0" fillId="8" borderId="1" xfId="0" applyFill="1" applyBorder="1" applyAlignment="1">
      <alignment horizontal="center"/>
    </xf>
    <xf numFmtId="0" fontId="0" fillId="8" borderId="0" xfId="0" applyFill="1"/>
    <xf numFmtId="0" fontId="0" fillId="8" borderId="14" xfId="0" applyFill="1" applyBorder="1"/>
    <xf numFmtId="0" fontId="0" fillId="8" borderId="14" xfId="0" applyFill="1" applyBorder="1" applyAlignment="1">
      <alignment horizontal="center"/>
    </xf>
    <xf numFmtId="2" fontId="0" fillId="8" borderId="14" xfId="0" applyNumberFormat="1" applyFill="1" applyBorder="1"/>
    <xf numFmtId="0" fontId="0" fillId="8" borderId="9" xfId="0" applyFill="1" applyBorder="1"/>
    <xf numFmtId="0" fontId="0" fillId="8" borderId="9" xfId="0" applyFill="1" applyBorder="1" applyAlignment="1">
      <alignment horizontal="center"/>
    </xf>
    <xf numFmtId="43" fontId="30" fillId="0" borderId="24" xfId="1" applyFont="1" applyBorder="1"/>
    <xf numFmtId="43" fontId="0" fillId="0" borderId="24" xfId="1" applyFont="1" applyBorder="1"/>
    <xf numFmtId="43" fontId="0" fillId="0" borderId="30" xfId="1" applyFont="1" applyBorder="1"/>
    <xf numFmtId="0" fontId="4" fillId="0" borderId="0" xfId="0" applyFont="1" applyBorder="1" applyAlignment="1">
      <alignment horizontal="left" wrapText="1"/>
    </xf>
    <xf numFmtId="0" fontId="4" fillId="0" borderId="30" xfId="0" applyFont="1" applyBorder="1" applyAlignment="1">
      <alignment horizontal="left" wrapText="1"/>
    </xf>
    <xf numFmtId="43" fontId="8" fillId="0" borderId="30" xfId="1" applyFont="1" applyBorder="1" applyAlignment="1"/>
    <xf numFmtId="0" fontId="2" fillId="3" borderId="55" xfId="0" applyFont="1" applyFill="1" applyBorder="1" applyAlignment="1">
      <alignment horizontal="center" vertical="center"/>
    </xf>
    <xf numFmtId="0" fontId="0" fillId="19" borderId="9" xfId="0" applyFill="1" applyBorder="1" applyAlignment="1">
      <alignment horizontal="center" wrapText="1"/>
    </xf>
    <xf numFmtId="0" fontId="0" fillId="19" borderId="9" xfId="0" applyFill="1" applyBorder="1"/>
    <xf numFmtId="0" fontId="8" fillId="0" borderId="9" xfId="0" applyFont="1" applyBorder="1" applyAlignment="1">
      <alignment horizontal="center" vertical="center"/>
    </xf>
    <xf numFmtId="0" fontId="8" fillId="0" borderId="22" xfId="0" applyFont="1" applyBorder="1" applyAlignment="1">
      <alignment horizontal="center" vertical="center"/>
    </xf>
    <xf numFmtId="0" fontId="0" fillId="0" borderId="9" xfId="0" applyBorder="1" applyAlignment="1">
      <alignment horizontal="center" vertical="center"/>
    </xf>
    <xf numFmtId="43" fontId="8" fillId="0" borderId="14" xfId="1" quotePrefix="1" applyFont="1" applyBorder="1" applyAlignment="1"/>
    <xf numFmtId="0" fontId="0" fillId="0" borderId="9" xfId="0" applyBorder="1" applyAlignment="1">
      <alignment horizontal="center" vertical="center"/>
    </xf>
    <xf numFmtId="0" fontId="35" fillId="0" borderId="9" xfId="17" applyFont="1" applyFill="1" applyBorder="1" applyAlignment="1">
      <alignment horizontal="center" vertical="center" wrapText="1"/>
    </xf>
    <xf numFmtId="0" fontId="35" fillId="0" borderId="9" xfId="17" applyFont="1" applyFill="1" applyBorder="1" applyAlignment="1">
      <alignment horizontal="left" vertical="center" wrapText="1"/>
    </xf>
    <xf numFmtId="2" fontId="35" fillId="0" borderId="9" xfId="17" applyNumberFormat="1" applyFont="1" applyFill="1" applyBorder="1" applyAlignment="1">
      <alignment horizontal="center" vertical="center" wrapText="1"/>
    </xf>
    <xf numFmtId="174" fontId="35" fillId="0" borderId="9" xfId="20" applyNumberFormat="1" applyFont="1" applyFill="1" applyBorder="1" applyAlignment="1">
      <alignment vertical="center" wrapText="1"/>
    </xf>
    <xf numFmtId="0" fontId="8" fillId="0" borderId="9" xfId="0" applyFont="1" applyBorder="1" applyAlignment="1">
      <alignment horizontal="center" vertical="center"/>
    </xf>
    <xf numFmtId="0" fontId="20" fillId="0" borderId="49" xfId="0" applyFont="1" applyBorder="1" applyAlignment="1">
      <alignment horizontal="left" vertical="center"/>
    </xf>
    <xf numFmtId="0" fontId="20" fillId="0" borderId="26" xfId="0" applyFont="1" applyBorder="1" applyAlignment="1">
      <alignment horizontal="left" vertical="center"/>
    </xf>
    <xf numFmtId="0" fontId="20" fillId="0" borderId="42" xfId="0" applyFont="1" applyBorder="1" applyAlignment="1">
      <alignment horizontal="left"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0" xfId="0" applyFont="1" applyFill="1" applyBorder="1" applyAlignment="1">
      <alignment horizontal="center" vertical="center"/>
    </xf>
    <xf numFmtId="0" fontId="20" fillId="0" borderId="12" xfId="0" applyFont="1" applyBorder="1" applyAlignment="1">
      <alignment horizontal="left" vertical="center"/>
    </xf>
    <xf numFmtId="0" fontId="20" fillId="0" borderId="13" xfId="0" applyFont="1" applyBorder="1" applyAlignment="1">
      <alignment horizontal="left" vertical="center"/>
    </xf>
    <xf numFmtId="0" fontId="20" fillId="0" borderId="27" xfId="0" applyFont="1" applyBorder="1" applyAlignment="1">
      <alignment horizontal="left" vertical="center"/>
    </xf>
    <xf numFmtId="0" fontId="20" fillId="0" borderId="41" xfId="0" applyFont="1" applyBorder="1" applyAlignment="1">
      <alignment horizontal="left" vertical="center"/>
    </xf>
    <xf numFmtId="0" fontId="20" fillId="0" borderId="43" xfId="0" applyFont="1" applyBorder="1" applyAlignment="1">
      <alignment horizontal="left" vertical="center" wrapText="1"/>
    </xf>
    <xf numFmtId="0" fontId="20" fillId="0" borderId="44" xfId="0" applyFont="1" applyBorder="1" applyAlignment="1">
      <alignment horizontal="left" vertical="center" wrapText="1"/>
    </xf>
    <xf numFmtId="0" fontId="20" fillId="0" borderId="41" xfId="0" applyFont="1" applyBorder="1" applyAlignment="1">
      <alignment horizontal="left" vertical="center" wrapText="1"/>
    </xf>
    <xf numFmtId="0" fontId="20" fillId="0" borderId="50" xfId="0" applyFont="1" applyBorder="1" applyAlignment="1">
      <alignment horizontal="left" vertical="center"/>
    </xf>
    <xf numFmtId="0" fontId="20" fillId="0" borderId="23" xfId="0" applyFont="1" applyBorder="1" applyAlignment="1">
      <alignment horizontal="left" vertical="center"/>
    </xf>
    <xf numFmtId="0" fontId="20" fillId="0" borderId="40" xfId="0" applyFont="1" applyBorder="1" applyAlignment="1">
      <alignment horizontal="left"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20" fillId="0" borderId="25" xfId="0" applyFont="1" applyBorder="1" applyAlignment="1">
      <alignment horizontal="left" vertical="center"/>
    </xf>
    <xf numFmtId="0" fontId="2" fillId="3" borderId="28" xfId="0" applyFont="1" applyFill="1" applyBorder="1" applyAlignment="1">
      <alignment horizontal="center" vertical="center"/>
    </xf>
    <xf numFmtId="0" fontId="4" fillId="3" borderId="23" xfId="0" applyFont="1" applyFill="1" applyBorder="1" applyAlignment="1">
      <alignment horizontal="left" wrapText="1"/>
    </xf>
    <xf numFmtId="0" fontId="4" fillId="3" borderId="24" xfId="0" applyFont="1" applyFill="1" applyBorder="1" applyAlignment="1">
      <alignment horizontal="left" wrapText="1"/>
    </xf>
    <xf numFmtId="0" fontId="9" fillId="0" borderId="22" xfId="0" applyFont="1" applyBorder="1" applyAlignment="1">
      <alignment horizontal="center"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60" xfId="0" applyFont="1" applyFill="1" applyBorder="1" applyAlignment="1">
      <alignment horizontal="center" vertical="center"/>
    </xf>
    <xf numFmtId="0" fontId="4" fillId="3" borderId="26" xfId="0" applyFont="1" applyFill="1" applyBorder="1" applyAlignment="1">
      <alignment horizontal="left" wrapText="1"/>
    </xf>
    <xf numFmtId="0" fontId="4" fillId="3" borderId="51" xfId="0" applyFont="1" applyFill="1" applyBorder="1" applyAlignment="1">
      <alignment horizontal="left" wrapText="1"/>
    </xf>
    <xf numFmtId="0" fontId="4" fillId="3" borderId="19" xfId="0" applyFont="1" applyFill="1" applyBorder="1" applyAlignment="1">
      <alignment horizontal="left" wrapText="1"/>
    </xf>
    <xf numFmtId="0" fontId="4" fillId="3" borderId="28" xfId="0" applyFont="1" applyFill="1" applyBorder="1" applyAlignment="1">
      <alignment horizontal="left" wrapText="1"/>
    </xf>
    <xf numFmtId="0" fontId="29" fillId="0" borderId="47" xfId="0" applyFont="1" applyBorder="1" applyAlignment="1">
      <alignment horizontal="center" vertical="center" wrapText="1"/>
    </xf>
    <xf numFmtId="0" fontId="29" fillId="0" borderId="28" xfId="0" applyFont="1" applyBorder="1" applyAlignment="1">
      <alignment horizontal="center" vertical="center" wrapText="1"/>
    </xf>
    <xf numFmtId="0" fontId="2" fillId="3" borderId="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4" fillId="3" borderId="7" xfId="0" applyFont="1" applyFill="1" applyBorder="1" applyAlignment="1">
      <alignment horizontal="left" wrapText="1"/>
    </xf>
    <xf numFmtId="0" fontId="4" fillId="3" borderId="58" xfId="0" applyFont="1" applyFill="1" applyBorder="1" applyAlignment="1">
      <alignment horizontal="left" wrapText="1"/>
    </xf>
    <xf numFmtId="0" fontId="8" fillId="0" borderId="9" xfId="0" applyFont="1" applyBorder="1" applyAlignment="1">
      <alignment horizontal="center" vertical="center"/>
    </xf>
    <xf numFmtId="0" fontId="20" fillId="0" borderId="22" xfId="0" applyFont="1" applyBorder="1" applyAlignment="1">
      <alignment horizontal="left" vertical="center"/>
    </xf>
    <xf numFmtId="0" fontId="20" fillId="0" borderId="24" xfId="0" applyFont="1" applyBorder="1" applyAlignment="1">
      <alignment horizontal="left" vertical="center"/>
    </xf>
    <xf numFmtId="0" fontId="9" fillId="0" borderId="17"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20" fillId="0" borderId="9" xfId="0" applyFont="1" applyBorder="1" applyAlignment="1">
      <alignment horizontal="left" vertical="center" wrapText="1"/>
    </xf>
    <xf numFmtId="0" fontId="10" fillId="3" borderId="57" xfId="0" applyFont="1" applyFill="1" applyBorder="1" applyAlignment="1">
      <alignment horizontal="center"/>
    </xf>
    <xf numFmtId="0" fontId="10" fillId="3" borderId="7" xfId="0" applyFont="1" applyFill="1" applyBorder="1" applyAlignment="1">
      <alignment horizontal="center"/>
    </xf>
    <xf numFmtId="0" fontId="10" fillId="3" borderId="58" xfId="0" applyFont="1" applyFill="1" applyBorder="1" applyAlignment="1">
      <alignment horizontal="center"/>
    </xf>
    <xf numFmtId="4" fontId="2" fillId="2" borderId="25" xfId="0" applyNumberFormat="1" applyFont="1" applyFill="1" applyBorder="1" applyAlignment="1">
      <alignment horizontal="center" vertical="center"/>
    </xf>
    <xf numFmtId="4" fontId="2" fillId="2" borderId="26" xfId="0" applyNumberFormat="1" applyFont="1" applyFill="1" applyBorder="1" applyAlignment="1">
      <alignment horizontal="center" vertical="center"/>
    </xf>
    <xf numFmtId="0" fontId="20" fillId="0" borderId="54" xfId="0" applyFont="1" applyBorder="1" applyAlignment="1">
      <alignment horizontal="left" vertical="center"/>
    </xf>
    <xf numFmtId="0" fontId="20" fillId="0" borderId="52" xfId="0" applyFont="1" applyBorder="1" applyAlignment="1">
      <alignment horizontal="left" vertical="center"/>
    </xf>
    <xf numFmtId="0" fontId="20" fillId="0" borderId="29" xfId="0" applyFont="1" applyBorder="1" applyAlignment="1">
      <alignment horizontal="left" vertical="center"/>
    </xf>
    <xf numFmtId="0" fontId="20" fillId="0" borderId="27" xfId="0" applyFont="1" applyBorder="1" applyAlignment="1">
      <alignment horizontal="center" vertical="center"/>
    </xf>
    <xf numFmtId="0" fontId="20" fillId="0" borderId="44" xfId="0" applyFont="1" applyBorder="1" applyAlignment="1">
      <alignment horizontal="center" vertical="center"/>
    </xf>
    <xf numFmtId="0" fontId="20" fillId="0" borderId="39" xfId="0" applyFont="1" applyBorder="1" applyAlignment="1">
      <alignment horizontal="center" vertical="center"/>
    </xf>
    <xf numFmtId="43" fontId="2" fillId="2" borderId="11" xfId="1" applyFont="1" applyFill="1" applyBorder="1" applyAlignment="1">
      <alignment horizontal="center" vertical="center"/>
    </xf>
    <xf numFmtId="43" fontId="2" fillId="2" borderId="13" xfId="1" applyFont="1" applyFill="1" applyBorder="1" applyAlignment="1">
      <alignment horizontal="center" vertical="center"/>
    </xf>
    <xf numFmtId="0" fontId="2" fillId="2" borderId="11" xfId="0" applyFont="1" applyFill="1" applyBorder="1" applyAlignment="1">
      <alignment horizontal="center" vertical="center"/>
    </xf>
    <xf numFmtId="0" fontId="2" fillId="2" borderId="13" xfId="0" applyFont="1" applyFill="1" applyBorder="1" applyAlignment="1">
      <alignment horizontal="center" vertical="center"/>
    </xf>
    <xf numFmtId="43" fontId="2" fillId="2" borderId="35" xfId="1" applyFont="1" applyFill="1" applyBorder="1" applyAlignment="1">
      <alignment horizontal="center" vertical="center"/>
    </xf>
    <xf numFmtId="43" fontId="2" fillId="2" borderId="59" xfId="1" applyFont="1" applyFill="1" applyBorder="1" applyAlignment="1">
      <alignment horizontal="center" vertical="center"/>
    </xf>
    <xf numFmtId="43" fontId="2" fillId="2" borderId="36" xfId="1" applyFont="1" applyFill="1" applyBorder="1" applyAlignment="1">
      <alignment horizontal="center" vertical="center"/>
    </xf>
    <xf numFmtId="43" fontId="2" fillId="2" borderId="37" xfId="1" applyFont="1" applyFill="1" applyBorder="1" applyAlignment="1">
      <alignment horizontal="center" vertical="center"/>
    </xf>
    <xf numFmtId="0" fontId="8" fillId="0" borderId="25" xfId="0" applyFont="1" applyBorder="1" applyAlignment="1">
      <alignment horizontal="center" vertical="center"/>
    </xf>
    <xf numFmtId="0" fontId="8" fillId="0" borderId="51" xfId="0" applyFont="1" applyBorder="1" applyAlignment="1">
      <alignment horizontal="center" vertical="center"/>
    </xf>
    <xf numFmtId="0" fontId="9" fillId="0" borderId="9" xfId="0" applyFont="1" applyBorder="1" applyAlignment="1">
      <alignment horizontal="center" vertical="center"/>
    </xf>
    <xf numFmtId="165" fontId="2" fillId="2" borderId="11" xfId="1" applyNumberFormat="1" applyFont="1" applyFill="1" applyBorder="1" applyAlignment="1">
      <alignment horizontal="center" vertical="center"/>
    </xf>
    <xf numFmtId="165" fontId="2" fillId="2" borderId="13" xfId="1" applyNumberFormat="1" applyFont="1" applyFill="1" applyBorder="1" applyAlignment="1">
      <alignment horizontal="center" vertical="center"/>
    </xf>
    <xf numFmtId="0" fontId="9"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35" fillId="0" borderId="22" xfId="17" applyFont="1" applyBorder="1" applyAlignment="1">
      <alignment horizontal="center" vertical="center" wrapText="1"/>
    </xf>
    <xf numFmtId="0" fontId="35" fillId="0" borderId="23" xfId="17" applyFont="1" applyBorder="1" applyAlignment="1">
      <alignment horizontal="center" vertical="center" wrapText="1"/>
    </xf>
    <xf numFmtId="0" fontId="35" fillId="0" borderId="24" xfId="17" applyFont="1" applyBorder="1" applyAlignment="1">
      <alignment horizontal="center" vertical="center" wrapText="1"/>
    </xf>
    <xf numFmtId="0" fontId="20" fillId="0" borderId="22"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center" vertical="center"/>
    </xf>
    <xf numFmtId="0" fontId="20" fillId="0" borderId="9" xfId="0" applyFont="1" applyBorder="1" applyAlignment="1">
      <alignment horizontal="left" vertical="center"/>
    </xf>
    <xf numFmtId="0" fontId="20" fillId="0" borderId="22" xfId="0" applyFont="1" applyBorder="1" applyAlignment="1">
      <alignment horizontal="left" vertical="center" wrapText="1"/>
    </xf>
    <xf numFmtId="0" fontId="0" fillId="0" borderId="9" xfId="0" applyBorder="1" applyAlignment="1">
      <alignment horizontal="center"/>
    </xf>
    <xf numFmtId="0" fontId="20" fillId="0" borderId="0" xfId="0" applyFont="1" applyAlignment="1">
      <alignment horizontal="left" vertical="center"/>
    </xf>
    <xf numFmtId="0" fontId="10" fillId="3" borderId="2" xfId="0" applyFont="1" applyFill="1" applyBorder="1" applyAlignment="1">
      <alignment horizontal="center"/>
    </xf>
    <xf numFmtId="0" fontId="10" fillId="3" borderId="4" xfId="0" applyFont="1" applyFill="1" applyBorder="1" applyAlignment="1">
      <alignment horizontal="center"/>
    </xf>
    <xf numFmtId="0" fontId="10" fillId="3" borderId="3" xfId="0" applyFont="1" applyFill="1" applyBorder="1" applyAlignment="1">
      <alignment horizontal="center"/>
    </xf>
    <xf numFmtId="0" fontId="19" fillId="0" borderId="9" xfId="3" applyFont="1" applyBorder="1" applyAlignment="1">
      <alignment horizontal="center" vertical="center"/>
    </xf>
    <xf numFmtId="0" fontId="19" fillId="0" borderId="9" xfId="3" applyFont="1" applyBorder="1" applyAlignment="1">
      <alignment horizontal="center" vertical="center" wrapText="1"/>
    </xf>
    <xf numFmtId="0" fontId="20" fillId="0" borderId="1" xfId="0" applyFont="1" applyBorder="1" applyAlignment="1">
      <alignment horizontal="left" vertical="center"/>
    </xf>
    <xf numFmtId="0" fontId="19" fillId="0" borderId="0" xfId="3" applyFont="1" applyAlignment="1">
      <alignment horizontal="left" vertical="center"/>
    </xf>
    <xf numFmtId="166" fontId="15" fillId="0" borderId="0" xfId="9" applyFont="1" applyBorder="1" applyAlignment="1">
      <alignment horizontal="center" vertical="center"/>
    </xf>
    <xf numFmtId="0" fontId="16" fillId="0" borderId="22" xfId="3" applyFont="1" applyBorder="1" applyAlignment="1">
      <alignment horizontal="center" vertical="center"/>
    </xf>
    <xf numFmtId="0" fontId="16" fillId="0" borderId="23" xfId="3" applyFont="1" applyBorder="1" applyAlignment="1">
      <alignment horizontal="center" vertical="center"/>
    </xf>
    <xf numFmtId="0" fontId="16" fillId="0" borderId="24" xfId="3" applyFont="1" applyBorder="1" applyAlignment="1">
      <alignment horizontal="center" vertical="center"/>
    </xf>
    <xf numFmtId="0" fontId="16" fillId="0" borderId="62" xfId="3" applyFont="1" applyBorder="1" applyAlignment="1">
      <alignment horizontal="center" vertical="center"/>
    </xf>
    <xf numFmtId="0" fontId="16" fillId="0" borderId="48" xfId="3" applyFont="1" applyBorder="1" applyAlignment="1">
      <alignment horizontal="center" vertical="center"/>
    </xf>
    <xf numFmtId="0" fontId="22" fillId="0" borderId="9" xfId="3" applyFont="1" applyBorder="1" applyAlignment="1">
      <alignment horizontal="center" vertical="center"/>
    </xf>
    <xf numFmtId="0" fontId="16" fillId="0" borderId="9" xfId="3" applyFont="1" applyBorder="1" applyAlignment="1">
      <alignment horizontal="center" vertical="center"/>
    </xf>
    <xf numFmtId="0" fontId="0" fillId="0" borderId="0" xfId="0" applyAlignment="1">
      <alignment horizontal="center"/>
    </xf>
    <xf numFmtId="0" fontId="56" fillId="0" borderId="75" xfId="0" applyFont="1" applyBorder="1" applyAlignment="1">
      <alignment horizontal="center"/>
    </xf>
    <xf numFmtId="0" fontId="56" fillId="0" borderId="76" xfId="0" applyFont="1" applyBorder="1" applyAlignment="1">
      <alignment horizontal="center"/>
    </xf>
    <xf numFmtId="0" fontId="46" fillId="16" borderId="22" xfId="28" applyFont="1" applyFill="1" applyBorder="1" applyAlignment="1">
      <alignment horizontal="center" vertical="center"/>
    </xf>
    <xf numFmtId="0" fontId="46" fillId="16" borderId="23" xfId="28" applyFont="1" applyFill="1" applyBorder="1" applyAlignment="1">
      <alignment horizontal="center" vertical="center"/>
    </xf>
    <xf numFmtId="0" fontId="46" fillId="16" borderId="24" xfId="28" applyFont="1" applyFill="1" applyBorder="1" applyAlignment="1">
      <alignment horizontal="center" vertical="center"/>
    </xf>
    <xf numFmtId="0" fontId="18" fillId="13" borderId="0" xfId="29" applyFont="1" applyFill="1" applyAlignment="1">
      <alignment horizontal="center" vertical="center"/>
    </xf>
    <xf numFmtId="0" fontId="0" fillId="0" borderId="18" xfId="0" applyBorder="1" applyAlignment="1">
      <alignment horizontal="center"/>
    </xf>
    <xf numFmtId="0" fontId="0" fillId="0" borderId="28" xfId="0" applyBorder="1" applyAlignment="1">
      <alignment horizontal="center"/>
    </xf>
    <xf numFmtId="0" fontId="56" fillId="0" borderId="36"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3" xfId="0" applyFont="1" applyBorder="1" applyAlignment="1">
      <alignment horizontal="center" wrapText="1"/>
    </xf>
    <xf numFmtId="0" fontId="56" fillId="0" borderId="74" xfId="0" applyFont="1" applyBorder="1" applyAlignment="1">
      <alignment horizontal="center" wrapText="1"/>
    </xf>
    <xf numFmtId="0" fontId="3" fillId="13" borderId="56" xfId="29" applyFill="1" applyBorder="1" applyAlignment="1">
      <alignment horizontal="left" wrapText="1"/>
    </xf>
    <xf numFmtId="0" fontId="3" fillId="13" borderId="52" xfId="29" applyFill="1" applyBorder="1" applyAlignment="1">
      <alignment horizontal="left" wrapText="1"/>
    </xf>
    <xf numFmtId="0" fontId="3" fillId="13" borderId="29" xfId="29" applyFill="1" applyBorder="1" applyAlignment="1">
      <alignment horizontal="left" wrapText="1"/>
    </xf>
    <xf numFmtId="0" fontId="3" fillId="13" borderId="6" xfId="29" applyFill="1" applyBorder="1" applyAlignment="1">
      <alignment horizontal="left" wrapText="1"/>
    </xf>
    <xf numFmtId="0" fontId="3" fillId="13" borderId="7" xfId="29" applyFill="1" applyBorder="1" applyAlignment="1">
      <alignment horizontal="left" wrapText="1"/>
    </xf>
    <xf numFmtId="0" fontId="3" fillId="13" borderId="58" xfId="29" applyFill="1" applyBorder="1" applyAlignment="1">
      <alignment horizontal="left" wrapText="1"/>
    </xf>
    <xf numFmtId="0" fontId="3" fillId="13" borderId="54" xfId="29" applyFill="1" applyBorder="1" applyAlignment="1">
      <alignment horizontal="center" vertical="center" wrapText="1"/>
    </xf>
    <xf numFmtId="0" fontId="3" fillId="13" borderId="29" xfId="29" applyFill="1" applyBorder="1" applyAlignment="1">
      <alignment horizontal="center" vertical="center" wrapText="1"/>
    </xf>
    <xf numFmtId="0" fontId="3" fillId="13" borderId="57" xfId="29" applyFill="1" applyBorder="1" applyAlignment="1">
      <alignment horizontal="center" vertical="center" wrapText="1"/>
    </xf>
    <xf numFmtId="0" fontId="3" fillId="13" borderId="58" xfId="29" applyFill="1" applyBorder="1" applyAlignment="1">
      <alignment horizontal="center" vertical="center" wrapText="1"/>
    </xf>
    <xf numFmtId="0" fontId="56" fillId="0" borderId="1" xfId="0" applyFont="1" applyBorder="1" applyAlignment="1">
      <alignment horizontal="center" vertical="center" wrapText="1"/>
    </xf>
    <xf numFmtId="0" fontId="56" fillId="0" borderId="37" xfId="0" applyFont="1" applyBorder="1" applyAlignment="1">
      <alignment horizontal="center" vertical="center" wrapText="1"/>
    </xf>
    <xf numFmtId="0" fontId="46" fillId="16" borderId="18" xfId="28" applyFont="1" applyFill="1" applyBorder="1" applyAlignment="1">
      <alignment horizontal="center" vertical="center"/>
    </xf>
    <xf numFmtId="0" fontId="46" fillId="16" borderId="19" xfId="28" applyFont="1" applyFill="1" applyBorder="1" applyAlignment="1">
      <alignment horizontal="center" vertical="center"/>
    </xf>
    <xf numFmtId="0" fontId="46" fillId="16" borderId="20" xfId="28" applyFont="1" applyFill="1" applyBorder="1" applyAlignment="1">
      <alignment horizontal="center" vertical="center"/>
    </xf>
    <xf numFmtId="0" fontId="3" fillId="13" borderId="35" xfId="29" applyFill="1" applyBorder="1" applyAlignment="1">
      <alignment horizontal="center" vertical="center"/>
    </xf>
    <xf numFmtId="0" fontId="3" fillId="13" borderId="73" xfId="29" applyFill="1" applyBorder="1" applyAlignment="1">
      <alignment horizontal="center" vertical="center"/>
    </xf>
    <xf numFmtId="0" fontId="56" fillId="0" borderId="36" xfId="0" applyFont="1" applyBorder="1" applyAlignment="1">
      <alignment horizontal="center" vertical="center"/>
    </xf>
    <xf numFmtId="0" fontId="56" fillId="0" borderId="14" xfId="0" applyFont="1" applyBorder="1" applyAlignment="1">
      <alignment horizontal="center" vertical="center"/>
    </xf>
    <xf numFmtId="0" fontId="56" fillId="0" borderId="25" xfId="0" applyFont="1" applyBorder="1" applyAlignment="1">
      <alignment horizontal="center"/>
    </xf>
    <xf numFmtId="0" fontId="56" fillId="0" borderId="51" xfId="0" applyFont="1" applyBorder="1" applyAlignment="1">
      <alignment horizontal="center"/>
    </xf>
    <xf numFmtId="0" fontId="3" fillId="13" borderId="47" xfId="29" applyFill="1" applyBorder="1" applyAlignment="1">
      <alignment horizontal="center" vertical="center"/>
    </xf>
    <xf numFmtId="0" fontId="3" fillId="13" borderId="19" xfId="29" applyFill="1" applyBorder="1" applyAlignment="1">
      <alignment horizontal="center" vertical="center"/>
    </xf>
    <xf numFmtId="0" fontId="3" fillId="13" borderId="28" xfId="29" applyFill="1" applyBorder="1" applyAlignment="1">
      <alignment horizontal="center" vertical="center"/>
    </xf>
    <xf numFmtId="0" fontId="0" fillId="0" borderId="21" xfId="0" applyBorder="1" applyAlignment="1">
      <alignment horizontal="center"/>
    </xf>
    <xf numFmtId="0" fontId="0" fillId="0" borderId="72" xfId="0" applyBorder="1" applyAlignment="1">
      <alignment horizontal="center"/>
    </xf>
    <xf numFmtId="0" fontId="50" fillId="0" borderId="2" xfId="24" applyFont="1" applyBorder="1" applyAlignment="1">
      <alignment horizontal="center" vertical="center" wrapText="1"/>
    </xf>
    <xf numFmtId="0" fontId="50" fillId="0" borderId="4" xfId="24" applyFont="1" applyBorder="1" applyAlignment="1">
      <alignment horizontal="center" vertical="center" wrapText="1"/>
    </xf>
    <xf numFmtId="0" fontId="50" fillId="0" borderId="3" xfId="24" applyFont="1" applyBorder="1" applyAlignment="1">
      <alignment horizontal="center" vertical="center" wrapText="1"/>
    </xf>
    <xf numFmtId="0" fontId="50" fillId="0" borderId="6" xfId="24" applyFont="1" applyBorder="1" applyAlignment="1">
      <alignment horizontal="center" vertical="center" wrapText="1"/>
    </xf>
    <xf numFmtId="0" fontId="50" fillId="0" borderId="7" xfId="24" applyFont="1" applyBorder="1" applyAlignment="1">
      <alignment horizontal="center" vertical="center" wrapText="1"/>
    </xf>
    <xf numFmtId="0" fontId="50" fillId="0" borderId="16" xfId="24" applyFont="1" applyBorder="1" applyAlignment="1">
      <alignment horizontal="center" vertical="center" wrapText="1"/>
    </xf>
    <xf numFmtId="0" fontId="16" fillId="0" borderId="18" xfId="24" applyFont="1" applyBorder="1" applyAlignment="1">
      <alignment horizontal="center" vertical="center" wrapText="1"/>
    </xf>
    <xf numFmtId="0" fontId="16" fillId="0" borderId="20" xfId="24" applyFont="1" applyBorder="1" applyAlignment="1">
      <alignment horizontal="center" vertical="center" wrapText="1"/>
    </xf>
    <xf numFmtId="0" fontId="51" fillId="0" borderId="2" xfId="24" applyFont="1" applyBorder="1" applyAlignment="1">
      <alignment horizontal="center" vertical="center"/>
    </xf>
    <xf numFmtId="0" fontId="51" fillId="0" borderId="3" xfId="24" applyFont="1" applyBorder="1" applyAlignment="1">
      <alignment horizontal="center" vertical="center"/>
    </xf>
    <xf numFmtId="0" fontId="15" fillId="0" borderId="2" xfId="24" applyFont="1" applyBorder="1" applyAlignment="1">
      <alignment horizontal="center" vertical="center" wrapText="1"/>
    </xf>
    <xf numFmtId="0" fontId="15" fillId="0" borderId="4" xfId="24" applyFont="1" applyBorder="1" applyAlignment="1">
      <alignment horizontal="center" vertical="center" wrapText="1"/>
    </xf>
    <xf numFmtId="0" fontId="15" fillId="0" borderId="11" xfId="24" applyFont="1" applyBorder="1" applyAlignment="1">
      <alignment horizontal="left" vertical="center"/>
    </xf>
    <xf numFmtId="17" fontId="15" fillId="0" borderId="13" xfId="24" applyNumberFormat="1" applyFont="1" applyBorder="1" applyAlignment="1">
      <alignment horizontal="left" vertical="center"/>
    </xf>
    <xf numFmtId="0" fontId="53" fillId="13" borderId="47" xfId="27" applyFont="1" applyFill="1" applyBorder="1" applyAlignment="1">
      <alignment horizontal="center" vertical="center"/>
    </xf>
    <xf numFmtId="0" fontId="53" fillId="13" borderId="19" xfId="27" applyFont="1" applyFill="1" applyBorder="1" applyAlignment="1">
      <alignment horizontal="center" vertical="center"/>
    </xf>
    <xf numFmtId="0" fontId="53" fillId="13" borderId="28" xfId="27" applyFont="1" applyFill="1" applyBorder="1" applyAlignment="1">
      <alignment horizontal="center" vertical="center"/>
    </xf>
    <xf numFmtId="0" fontId="54" fillId="14" borderId="18" xfId="28" applyFont="1" applyFill="1" applyBorder="1" applyAlignment="1">
      <alignment horizontal="center" vertical="center"/>
    </xf>
    <xf numFmtId="0" fontId="54" fillId="14" borderId="19" xfId="28" applyFont="1" applyFill="1" applyBorder="1" applyAlignment="1">
      <alignment horizontal="center" vertical="center"/>
    </xf>
    <xf numFmtId="0" fontId="55" fillId="15" borderId="18" xfId="28" applyFont="1" applyFill="1" applyBorder="1" applyAlignment="1">
      <alignment horizontal="center" vertical="center"/>
    </xf>
    <xf numFmtId="0" fontId="55" fillId="15" borderId="19" xfId="28" applyFont="1" applyFill="1" applyBorder="1" applyAlignment="1">
      <alignment horizontal="center" vertical="center"/>
    </xf>
    <xf numFmtId="0" fontId="55" fillId="15" borderId="20" xfId="28" applyFont="1" applyFill="1" applyBorder="1" applyAlignment="1">
      <alignment horizontal="center" vertic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48" xfId="0" applyBorder="1" applyAlignment="1">
      <alignment horizontal="center"/>
    </xf>
    <xf numFmtId="0" fontId="25" fillId="0" borderId="9" xfId="0" applyFont="1" applyBorder="1" applyAlignment="1">
      <alignment horizontal="center"/>
    </xf>
    <xf numFmtId="0" fontId="32" fillId="3" borderId="18" xfId="0" applyFont="1" applyFill="1" applyBorder="1" applyAlignment="1">
      <alignment horizontal="center" vertical="center" wrapText="1"/>
    </xf>
    <xf numFmtId="0" fontId="32" fillId="3" borderId="20" xfId="0" applyFont="1" applyFill="1" applyBorder="1" applyAlignment="1">
      <alignment horizontal="center" vertical="center" wrapText="1"/>
    </xf>
    <xf numFmtId="0" fontId="7" fillId="0" borderId="18" xfId="0" applyFont="1" applyBorder="1" applyAlignment="1">
      <alignment horizontal="center" vertical="center"/>
    </xf>
    <xf numFmtId="0" fontId="7" fillId="0" borderId="20" xfId="0" applyFont="1" applyBorder="1" applyAlignment="1">
      <alignment horizontal="center" vertic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0" fillId="0" borderId="1" xfId="0" applyBorder="1" applyAlignment="1">
      <alignment horizontal="center"/>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14" xfId="0" applyBorder="1" applyAlignment="1">
      <alignment horizontal="center"/>
    </xf>
    <xf numFmtId="0" fontId="27" fillId="5" borderId="9" xfId="18" applyFont="1" applyFill="1" applyBorder="1" applyAlignment="1">
      <alignment horizontal="center" vertical="center"/>
    </xf>
    <xf numFmtId="0" fontId="27" fillId="5" borderId="6" xfId="18" applyFont="1" applyFill="1" applyBorder="1" applyAlignment="1">
      <alignment horizontal="center" vertical="center"/>
    </xf>
    <xf numFmtId="0" fontId="27" fillId="5" borderId="7" xfId="18" applyFont="1" applyFill="1" applyBorder="1" applyAlignment="1">
      <alignment horizontal="center" vertical="center"/>
    </xf>
    <xf numFmtId="0" fontId="27" fillId="5" borderId="16" xfId="18" applyFont="1" applyFill="1" applyBorder="1" applyAlignment="1">
      <alignment horizontal="center" vertical="center"/>
    </xf>
    <xf numFmtId="0" fontId="0" fillId="0" borderId="14" xfId="0" applyBorder="1" applyAlignment="1">
      <alignment horizontal="center" vertical="center"/>
    </xf>
    <xf numFmtId="0" fontId="0" fillId="0" borderId="9" xfId="0" applyBorder="1" applyAlignment="1">
      <alignment horizontal="center" vertical="center"/>
    </xf>
    <xf numFmtId="0" fontId="20" fillId="0" borderId="54" xfId="0" applyFont="1" applyBorder="1" applyAlignment="1">
      <alignment horizontal="left" vertical="center" wrapText="1"/>
    </xf>
    <xf numFmtId="0" fontId="20" fillId="0" borderId="52" xfId="0" applyFont="1" applyBorder="1" applyAlignment="1">
      <alignment horizontal="left" vertical="center" wrapText="1"/>
    </xf>
    <xf numFmtId="0" fontId="20" fillId="0" borderId="29" xfId="0" applyFont="1" applyBorder="1" applyAlignment="1">
      <alignment horizontal="left" vertical="center" wrapText="1"/>
    </xf>
    <xf numFmtId="0" fontId="20" fillId="0" borderId="48" xfId="0" applyFont="1" applyBorder="1" applyAlignment="1">
      <alignment horizontal="left" vertical="center" wrapText="1"/>
    </xf>
    <xf numFmtId="0" fontId="20" fillId="0" borderId="0" xfId="0" applyFont="1" applyBorder="1" applyAlignment="1">
      <alignment horizontal="left" vertical="center" wrapText="1"/>
    </xf>
    <xf numFmtId="0" fontId="20" fillId="0" borderId="30" xfId="0" applyFont="1" applyBorder="1" applyAlignment="1">
      <alignment horizontal="left" vertical="center" wrapText="1"/>
    </xf>
    <xf numFmtId="0" fontId="20" fillId="0" borderId="0" xfId="0" applyFont="1" applyBorder="1" applyAlignment="1">
      <alignment horizontal="left" vertical="center"/>
    </xf>
    <xf numFmtId="0" fontId="20" fillId="0" borderId="30" xfId="0" applyFont="1" applyBorder="1" applyAlignment="1">
      <alignment horizontal="left" vertical="center"/>
    </xf>
    <xf numFmtId="0" fontId="0" fillId="0" borderId="0" xfId="0" applyBorder="1" applyAlignment="1">
      <alignment horizontal="center"/>
    </xf>
    <xf numFmtId="0" fontId="0" fillId="0" borderId="30" xfId="0" applyBorder="1" applyAlignment="1">
      <alignment horizontal="center"/>
    </xf>
    <xf numFmtId="0" fontId="20" fillId="0" borderId="9" xfId="0" applyFont="1" applyBorder="1" applyAlignment="1">
      <alignment horizontal="center" vertical="center"/>
    </xf>
    <xf numFmtId="0" fontId="20" fillId="0" borderId="9"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45" xfId="0" applyFont="1" applyBorder="1" applyAlignment="1">
      <alignment horizontal="left" vertical="center" wrapText="1"/>
    </xf>
    <xf numFmtId="0" fontId="16" fillId="0" borderId="54" xfId="24" applyFont="1" applyBorder="1" applyAlignment="1">
      <alignment horizontal="left" vertical="center"/>
    </xf>
    <xf numFmtId="0" fontId="16" fillId="0" borderId="52" xfId="24" applyFont="1" applyBorder="1" applyAlignment="1">
      <alignment horizontal="left" vertical="center"/>
    </xf>
    <xf numFmtId="0" fontId="16" fillId="0" borderId="29" xfId="24" applyFont="1" applyBorder="1" applyAlignment="1">
      <alignment horizontal="left" vertical="center"/>
    </xf>
    <xf numFmtId="0" fontId="13" fillId="0" borderId="55" xfId="24" applyFont="1" applyBorder="1" applyAlignment="1">
      <alignment horizontal="left" vertical="center"/>
    </xf>
    <xf numFmtId="0" fontId="13" fillId="0" borderId="4" xfId="24" applyFont="1" applyBorder="1" applyAlignment="1">
      <alignment horizontal="left" vertical="center"/>
    </xf>
    <xf numFmtId="0" fontId="13" fillId="0" borderId="60" xfId="24" applyFont="1" applyBorder="1" applyAlignment="1">
      <alignment horizontal="left" vertical="center"/>
    </xf>
    <xf numFmtId="0" fontId="13" fillId="0" borderId="22" xfId="24" applyFont="1" applyBorder="1" applyAlignment="1">
      <alignment horizontal="left" vertical="center"/>
    </xf>
    <xf numFmtId="0" fontId="13" fillId="0" borderId="23" xfId="24" applyFont="1" applyBorder="1" applyAlignment="1">
      <alignment horizontal="left" vertical="center"/>
    </xf>
    <xf numFmtId="0" fontId="13" fillId="0" borderId="24" xfId="24" applyFont="1" applyBorder="1" applyAlignment="1">
      <alignment horizontal="left" vertical="center"/>
    </xf>
    <xf numFmtId="0" fontId="47" fillId="10" borderId="66" xfId="0" applyFont="1" applyFill="1" applyBorder="1" applyAlignment="1">
      <alignment horizontal="center" vertical="center"/>
    </xf>
    <xf numFmtId="0" fontId="47" fillId="10" borderId="67" xfId="0" applyFont="1" applyFill="1" applyBorder="1" applyAlignment="1">
      <alignment horizontal="center" vertical="center"/>
    </xf>
    <xf numFmtId="0" fontId="47" fillId="10" borderId="68" xfId="0" applyFont="1" applyFill="1" applyBorder="1" applyAlignment="1">
      <alignment horizontal="center" vertical="center"/>
    </xf>
    <xf numFmtId="0" fontId="47" fillId="10" borderId="69" xfId="0" applyFont="1" applyFill="1" applyBorder="1" applyAlignment="1">
      <alignment horizontal="center" vertical="center"/>
    </xf>
    <xf numFmtId="0" fontId="47" fillId="10" borderId="70" xfId="0" applyFont="1" applyFill="1" applyBorder="1" applyAlignment="1">
      <alignment horizontal="center" vertical="center"/>
    </xf>
    <xf numFmtId="0" fontId="47" fillId="10" borderId="63" xfId="0" applyFont="1" applyFill="1" applyBorder="1" applyAlignment="1">
      <alignment horizontal="center" vertical="center"/>
    </xf>
    <xf numFmtId="0" fontId="47" fillId="10" borderId="64" xfId="0" applyFont="1" applyFill="1" applyBorder="1" applyAlignment="1">
      <alignment horizontal="center" vertical="center"/>
    </xf>
    <xf numFmtId="0" fontId="47" fillId="10" borderId="65" xfId="0" applyFont="1" applyFill="1" applyBorder="1" applyAlignment="1">
      <alignment horizontal="center" vertical="center"/>
    </xf>
    <xf numFmtId="0" fontId="46" fillId="0" borderId="66" xfId="0" applyFont="1" applyBorder="1" applyAlignment="1">
      <alignment horizontal="center" vertical="center" wrapText="1"/>
    </xf>
    <xf numFmtId="0" fontId="46" fillId="0" borderId="67" xfId="0" applyFont="1" applyBorder="1" applyAlignment="1">
      <alignment horizontal="center" vertical="center" wrapText="1"/>
    </xf>
    <xf numFmtId="0" fontId="47" fillId="11" borderId="67" xfId="0" applyFont="1" applyFill="1" applyBorder="1" applyAlignment="1">
      <alignment horizontal="center" vertical="center"/>
    </xf>
    <xf numFmtId="0" fontId="47" fillId="11" borderId="68" xfId="0" applyFont="1" applyFill="1" applyBorder="1" applyAlignment="1">
      <alignment horizontal="center" vertical="center"/>
    </xf>
    <xf numFmtId="0" fontId="13" fillId="0" borderId="25" xfId="24" applyFont="1" applyBorder="1" applyAlignment="1">
      <alignment horizontal="left" vertical="center"/>
    </xf>
    <xf numFmtId="0" fontId="13" fillId="0" borderId="26" xfId="24" applyFont="1" applyBorder="1" applyAlignment="1">
      <alignment horizontal="left" vertical="center"/>
    </xf>
    <xf numFmtId="0" fontId="13" fillId="0" borderId="51" xfId="24" applyFont="1" applyBorder="1" applyAlignment="1">
      <alignment horizontal="left" vertical="center"/>
    </xf>
    <xf numFmtId="43" fontId="8" fillId="0" borderId="22" xfId="1" applyFont="1" applyBorder="1" applyAlignment="1">
      <alignment horizontal="center"/>
    </xf>
    <xf numFmtId="43" fontId="8" fillId="0" borderId="23" xfId="1" applyFont="1" applyBorder="1" applyAlignment="1">
      <alignment horizontal="center"/>
    </xf>
    <xf numFmtId="43" fontId="8" fillId="0" borderId="24" xfId="1" applyFont="1" applyBorder="1" applyAlignment="1">
      <alignment horizontal="center"/>
    </xf>
    <xf numFmtId="0" fontId="8" fillId="0" borderId="22"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8" fillId="0" borderId="23" xfId="0" applyFont="1" applyBorder="1" applyAlignment="1">
      <alignment horizontal="center" vertical="center"/>
    </xf>
    <xf numFmtId="0" fontId="8" fillId="0" borderId="26" xfId="0" applyFont="1" applyBorder="1" applyAlignment="1">
      <alignment horizontal="center" vertical="center"/>
    </xf>
    <xf numFmtId="0" fontId="8" fillId="0" borderId="22" xfId="0" applyFont="1" applyBorder="1" applyAlignment="1">
      <alignment horizontal="center"/>
    </xf>
    <xf numFmtId="0" fontId="8" fillId="0" borderId="23" xfId="0" applyFont="1" applyBorder="1" applyAlignment="1">
      <alignment horizontal="center"/>
    </xf>
    <xf numFmtId="0" fontId="8" fillId="0" borderId="24" xfId="0" applyFont="1" applyBorder="1" applyAlignment="1">
      <alignment horizontal="center"/>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2" xfId="0" applyFont="1" applyFill="1" applyBorder="1" applyAlignment="1">
      <alignment horizontal="left"/>
    </xf>
    <xf numFmtId="0" fontId="8" fillId="0" borderId="23" xfId="0" applyFont="1" applyFill="1" applyBorder="1" applyAlignment="1">
      <alignment horizontal="left"/>
    </xf>
    <xf numFmtId="0" fontId="8" fillId="0" borderId="24" xfId="0" applyFont="1" applyFill="1" applyBorder="1" applyAlignment="1">
      <alignment horizontal="left"/>
    </xf>
    <xf numFmtId="0" fontId="20" fillId="0" borderId="2" xfId="0" applyFont="1" applyBorder="1" applyAlignment="1">
      <alignment horizontal="left" vertical="center"/>
    </xf>
    <xf numFmtId="0" fontId="20" fillId="0" borderId="4" xfId="0" applyFont="1" applyBorder="1" applyAlignment="1">
      <alignment horizontal="left" vertical="center"/>
    </xf>
    <xf numFmtId="0" fontId="20" fillId="0" borderId="3" xfId="0" applyFont="1" applyBorder="1" applyAlignment="1">
      <alignment horizontal="left" vertical="center"/>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20" fillId="0" borderId="20" xfId="0" applyFont="1" applyBorder="1" applyAlignment="1">
      <alignment horizontal="left" vertical="center" wrapText="1"/>
    </xf>
    <xf numFmtId="0" fontId="25" fillId="0" borderId="45" xfId="0" applyFont="1" applyBorder="1" applyAlignment="1">
      <alignment horizontal="center"/>
    </xf>
    <xf numFmtId="1" fontId="15" fillId="0" borderId="22" xfId="32" applyNumberFormat="1" applyFont="1" applyBorder="1" applyAlignment="1" applyProtection="1">
      <alignment horizontal="center" vertical="center"/>
    </xf>
    <xf numFmtId="1" fontId="15" fillId="0" borderId="23" xfId="32" applyNumberFormat="1" applyFont="1" applyBorder="1" applyAlignment="1" applyProtection="1">
      <alignment horizontal="center" vertical="center"/>
    </xf>
    <xf numFmtId="1" fontId="15" fillId="0" borderId="24" xfId="32" applyNumberFormat="1" applyFont="1" applyBorder="1" applyAlignment="1" applyProtection="1">
      <alignment horizontal="center" vertical="center"/>
    </xf>
    <xf numFmtId="170" fontId="16" fillId="18" borderId="50" xfId="33" applyNumberFormat="1" applyFont="1" applyFill="1" applyBorder="1" applyAlignment="1">
      <alignment horizontal="center" vertical="center" wrapText="1"/>
    </xf>
    <xf numFmtId="1" fontId="65" fillId="0" borderId="22" xfId="31" applyNumberFormat="1" applyFont="1" applyBorder="1" applyAlignment="1">
      <alignment horizontal="left" vertical="center"/>
    </xf>
    <xf numFmtId="1" fontId="65" fillId="0" borderId="23" xfId="31" applyNumberFormat="1" applyFont="1" applyBorder="1" applyAlignment="1">
      <alignment horizontal="left" vertical="center"/>
    </xf>
    <xf numFmtId="1" fontId="65" fillId="0" borderId="24" xfId="31" applyNumberFormat="1" applyFont="1" applyBorder="1" applyAlignment="1">
      <alignment horizontal="left" vertical="center"/>
    </xf>
    <xf numFmtId="170" fontId="16" fillId="18" borderId="9" xfId="33" applyNumberFormat="1" applyFont="1" applyFill="1" applyBorder="1" applyAlignment="1">
      <alignment horizontal="center" vertical="center" wrapText="1"/>
    </xf>
    <xf numFmtId="0" fontId="46" fillId="0" borderId="22" xfId="31" applyFont="1" applyBorder="1" applyAlignment="1">
      <alignment horizontal="center" vertical="center"/>
    </xf>
    <xf numFmtId="0" fontId="46" fillId="0" borderId="23" xfId="31" applyFont="1" applyBorder="1" applyAlignment="1">
      <alignment horizontal="center" vertical="center"/>
    </xf>
    <xf numFmtId="0" fontId="46" fillId="0" borderId="24" xfId="31" applyFont="1" applyBorder="1" applyAlignment="1">
      <alignment horizontal="center" vertical="center"/>
    </xf>
    <xf numFmtId="0" fontId="46" fillId="0" borderId="40" xfId="31" applyFont="1" applyBorder="1" applyAlignment="1">
      <alignment horizontal="center" vertical="center"/>
    </xf>
    <xf numFmtId="0" fontId="16" fillId="18" borderId="54" xfId="31" applyFont="1" applyFill="1" applyBorder="1" applyAlignment="1">
      <alignment horizontal="center" vertical="center"/>
    </xf>
    <xf numFmtId="0" fontId="16" fillId="18" borderId="52" xfId="31" applyFont="1" applyFill="1" applyBorder="1" applyAlignment="1">
      <alignment horizontal="center" vertical="center"/>
    </xf>
    <xf numFmtId="0" fontId="16" fillId="18" borderId="29" xfId="31" applyFont="1" applyFill="1" applyBorder="1" applyAlignment="1">
      <alignment horizontal="center" vertical="center"/>
    </xf>
    <xf numFmtId="0" fontId="16" fillId="18" borderId="48" xfId="31" applyFont="1" applyFill="1" applyBorder="1" applyAlignment="1">
      <alignment horizontal="center" vertical="center"/>
    </xf>
    <xf numFmtId="0" fontId="16" fillId="18" borderId="0" xfId="31" applyFont="1" applyFill="1" applyAlignment="1">
      <alignment horizontal="center" vertical="center"/>
    </xf>
    <xf numFmtId="0" fontId="16" fillId="18" borderId="30" xfId="31" applyFont="1" applyFill="1" applyBorder="1" applyAlignment="1">
      <alignment horizontal="center" vertical="center"/>
    </xf>
    <xf numFmtId="0" fontId="16" fillId="18" borderId="17" xfId="31" applyFont="1" applyFill="1" applyBorder="1" applyAlignment="1">
      <alignment horizontal="center" vertical="center"/>
    </xf>
    <xf numFmtId="0" fontId="16" fillId="18" borderId="45" xfId="31" applyFont="1" applyFill="1" applyBorder="1" applyAlignment="1">
      <alignment horizontal="center" vertical="center"/>
    </xf>
    <xf numFmtId="0" fontId="16" fillId="18" borderId="46" xfId="31" applyFont="1" applyFill="1" applyBorder="1" applyAlignment="1">
      <alignment horizontal="center" vertical="center"/>
    </xf>
    <xf numFmtId="0" fontId="16" fillId="18" borderId="9" xfId="31" applyFont="1" applyFill="1" applyBorder="1" applyAlignment="1">
      <alignment horizontal="center" vertical="center"/>
    </xf>
    <xf numFmtId="0" fontId="16" fillId="18" borderId="9" xfId="31" applyFont="1" applyFill="1" applyBorder="1" applyAlignment="1">
      <alignment horizontal="center" vertical="center" wrapText="1"/>
    </xf>
    <xf numFmtId="0" fontId="16" fillId="18" borderId="22" xfId="31" applyFont="1" applyFill="1" applyBorder="1" applyAlignment="1">
      <alignment horizontal="center"/>
    </xf>
    <xf numFmtId="0" fontId="16" fillId="18" borderId="24" xfId="31" applyFont="1" applyFill="1" applyBorder="1" applyAlignment="1">
      <alignment horizontal="center"/>
    </xf>
    <xf numFmtId="169" fontId="16" fillId="18" borderId="9" xfId="31" applyNumberFormat="1" applyFont="1" applyFill="1" applyBorder="1" applyAlignment="1">
      <alignment horizontal="center" vertical="center" wrapText="1"/>
    </xf>
    <xf numFmtId="0" fontId="25" fillId="0" borderId="0" xfId="0" applyFont="1" applyAlignment="1">
      <alignment horizontal="center"/>
    </xf>
  </cellXfs>
  <cellStyles count="35">
    <cellStyle name="Currency 2 2 3" xfId="5"/>
    <cellStyle name="Hiperlink" xfId="30" builtinId="8"/>
    <cellStyle name="Moeda" xfId="20" builtinId="4"/>
    <cellStyle name="Moeda 2" xfId="4"/>
    <cellStyle name="Moeda 3" xfId="25"/>
    <cellStyle name="Normal" xfId="0" builtinId="0"/>
    <cellStyle name="Normal 2" xfId="2"/>
    <cellStyle name="Normal 2 2 10" xfId="28"/>
    <cellStyle name="Normal 2 2 4" xfId="29"/>
    <cellStyle name="Normal 2 3" xfId="8"/>
    <cellStyle name="Normal 2 3 10" xfId="27"/>
    <cellStyle name="Normal 2 3 13" xfId="33"/>
    <cellStyle name="Normal 3" xfId="11"/>
    <cellStyle name="Normal 3 2" xfId="12"/>
    <cellStyle name="Normal 34 2" xfId="14"/>
    <cellStyle name="Normal 4" xfId="19"/>
    <cellStyle name="Normal 4 2" xfId="3"/>
    <cellStyle name="Normal 43" xfId="13"/>
    <cellStyle name="Normal 43 2" xfId="18"/>
    <cellStyle name="Normal 468" xfId="31"/>
    <cellStyle name="Normal 5" xfId="21"/>
    <cellStyle name="Normal 5 2" xfId="23"/>
    <cellStyle name="Normal 6" xfId="22"/>
    <cellStyle name="Normal 6 2" xfId="24"/>
    <cellStyle name="Normal_Mirassol" xfId="6"/>
    <cellStyle name="Normal_Pesquisa no referencial 10 de maio de 2013" xfId="17"/>
    <cellStyle name="Porcentagem" xfId="10" builtinId="5"/>
    <cellStyle name="Porcentagem 2" xfId="7"/>
    <cellStyle name="Porcentagem 2 10" xfId="26"/>
    <cellStyle name="Porcentagem 2 2" xfId="15"/>
    <cellStyle name="Separador de milhares 2" xfId="16"/>
    <cellStyle name="Vírgula" xfId="1" builtinId="3"/>
    <cellStyle name="Vírgula 3" xfId="9"/>
    <cellStyle name="Vírgula 3 2 16" xfId="34"/>
    <cellStyle name="Vírgula 4 17" xfId="32"/>
  </cellStyles>
  <dxfs count="158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33616</xdr:colOff>
      <xdr:row>2</xdr:row>
      <xdr:rowOff>145675</xdr:rowOff>
    </xdr:from>
    <xdr:to>
      <xdr:col>3</xdr:col>
      <xdr:colOff>44653</xdr:colOff>
      <xdr:row>4</xdr:row>
      <xdr:rowOff>403411</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816" y="536200"/>
          <a:ext cx="2487537" cy="16483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1343025</xdr:colOff>
      <xdr:row>29</xdr:row>
      <xdr:rowOff>66675</xdr:rowOff>
    </xdr:from>
    <xdr:to>
      <xdr:col>1</xdr:col>
      <xdr:colOff>1933575</xdr:colOff>
      <xdr:row>32</xdr:row>
      <xdr:rowOff>95250</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43025" y="6229350"/>
          <a:ext cx="5915025" cy="600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1343025</xdr:colOff>
      <xdr:row>29</xdr:row>
      <xdr:rowOff>66675</xdr:rowOff>
    </xdr:from>
    <xdr:to>
      <xdr:col>1</xdr:col>
      <xdr:colOff>1933575</xdr:colOff>
      <xdr:row>32</xdr:row>
      <xdr:rowOff>95250</xdr:rowOff>
    </xdr:to>
    <xdr:pic>
      <xdr:nvPicPr>
        <xdr:cNvPr id="2" name="Picture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43025" y="6115050"/>
          <a:ext cx="5476875" cy="600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27</xdr:row>
      <xdr:rowOff>19050</xdr:rowOff>
    </xdr:from>
    <xdr:to>
      <xdr:col>1</xdr:col>
      <xdr:colOff>590550</xdr:colOff>
      <xdr:row>30</xdr:row>
      <xdr:rowOff>47625</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5638800"/>
          <a:ext cx="5429250" cy="600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Laptop%20-%20Arquivos\DNIT\PATOs\Rondon&#243;polis\PATO_BR-364_km_000_ao_km_11290_LICITA&#199;&#195;O%20MAIO%20DE%20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iversos\PROTOTIPO%20DE%20MEDI&#199;&#195;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neDrive/PC_TRABALHO%20PESSOAL/Grecco%20Marques/SEMA/PROJETOS/QUARENTENA/OR&#199;_PE_QUARENTENA_REV02_N&#195;O_DESO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3d0379238b729be0/PC_TRABALHO%20PESSOAL/Grecco%20Marques/SEMA/PROJETOS/QUARENTENA/OR&#199;_PE_QUARENTENA_REV02_N&#195;O_DES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3d0379238b729be0/AMM_PROJETOS%20AMM/MT-373%20-%20JUSCIMEIRA/Projeto%20AMM/Volume%204/OR&#199;_SICRO_JUSCIMEIRA_MT373_REV0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pmc/Documents/Downloads/REVIS&#195;O%2002%20-%20L&#211;GICA/LOGICA%20EM%2022-07-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RAPHAE~1.POR\CONFIG~1\Temp\Rar$DI00.610\Acabamentos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sheetName val="Pato "/>
      <sheetName val="Memorial "/>
      <sheetName val="Q Custo"/>
      <sheetName val="Transp"/>
      <sheetName val="Cronog"/>
      <sheetName val="reg_mec_fx_dm_"/>
      <sheetName val="rec_cam_pav_"/>
      <sheetName val="solo_cimento"/>
      <sheetName val="imprimação"/>
      <sheetName val="aquis_ CM_30 impri"/>
      <sheetName val="tr_CM_30 impr"/>
      <sheetName val="pint_lig"/>
      <sheetName val="aquis_ RR_1C pl"/>
      <sheetName val="tr_RR_1C pl"/>
      <sheetName val="capa selan_pedrisco"/>
      <sheetName val="aquis_RR_2C"/>
      <sheetName val="tr_RR_2C"/>
      <sheetName val="rec_rev_frio"/>
      <sheetName val="mbuf"/>
      <sheetName val="aquis_RM_1C"/>
      <sheetName val="tr_RM_1C"/>
      <sheetName val="rec_rev_quente"/>
      <sheetName val="mbuq"/>
      <sheetName val="aquis_CAP_20"/>
      <sheetName val="tr_CAP_20"/>
      <sheetName val="rem_man_rev_bet_"/>
      <sheetName val="rem_mec_cam_gran_pav_"/>
      <sheetName val="rem_man_cam_gran_pav_"/>
      <sheetName val="con_ciclp_"/>
      <sheetName val="con_cim_"/>
      <sheetName val="arg_cim_areia"/>
      <sheetName val="drobragem"/>
      <sheetName val="forma"/>
      <sheetName val="ret_com_bueiro"/>
      <sheetName val="reat_apil_"/>
      <sheetName val="limp_ponte"/>
      <sheetName val="esc_man_1ªcat"/>
      <sheetName val="esc_mec_vala_mat_1ªcat"/>
      <sheetName val="enroc_pd_arrum_"/>
      <sheetName val="enroc_pd_jogada"/>
      <sheetName val="tapa buraco"/>
      <sheetName val="aquis_CM_30 tp"/>
      <sheetName val="tr_CM_30 tp"/>
      <sheetName val="rem_pro_dem_mn_"/>
      <sheetName val="aquis_ CM_30 rmendo"/>
      <sheetName val="tr_CM_30 remendo"/>
      <sheetName val="selagem trinca"/>
      <sheetName val="aquis_RR_1C selagem"/>
      <sheetName val="tr_RR_1C selagem"/>
      <sheetName val="correção"/>
      <sheetName val="aquis_ RR_1C pl (2)"/>
      <sheetName val="tr_RR_1C pl (2)"/>
      <sheetName val="fresagem"/>
      <sheetName val="rec_guad_corpo"/>
      <sheetName val="limp_sarj_meio_fio"/>
      <sheetName val="limp_vala_dren_"/>
      <sheetName val="limp_desc_d_água"/>
      <sheetName val="limp_bueiro"/>
      <sheetName val="assent_ D_1_00m"/>
      <sheetName val="limp_pc_sinal_"/>
      <sheetName val="rec_pc_sinal_"/>
      <sheetName val="rec_def_met_"/>
      <sheetName val="caiação"/>
      <sheetName val="renov_sin_horiz_"/>
      <sheetName val="rec_manual aterro"/>
      <sheetName val="rma"/>
      <sheetName val="rem_manual barr_solo"/>
      <sheetName val="rem_manual barr_rocha"/>
      <sheetName val="roç_man_"/>
      <sheetName val="roç_cap_col_"/>
      <sheetName val="roç_mec_"/>
      <sheetName val="capina man_"/>
      <sheetName val="tr_lc_basc_5m3"/>
      <sheetName val="tr_remendo"/>
      <sheetName val="tr_lc_carroc_4t"/>
      <sheetName val="tr_com_carroc_"/>
      <sheetName val="tr_com_basc_10m³"/>
      <sheetName val="tr_loc_mat_bet"/>
      <sheetName val="micro"/>
      <sheetName val="aquis_pilim_"/>
      <sheetName val="tr_polim_"/>
      <sheetName val="veic_"/>
      <sheetName val="mobilização"/>
      <sheetName val="prancha"/>
      <sheetName val="instalação"/>
      <sheetName val="cerca"/>
      <sheetName val="trans_frio"/>
      <sheetName val="trans_quen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sheetData sheetId="2"/>
      <sheetData sheetId="3"/>
      <sheetData sheetId="4"/>
      <sheetData sheetId="5"/>
      <sheetData sheetId="6"/>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DESON.03.2021"/>
      <sheetName val="INS.N.DESON.03.2021"/>
      <sheetName val="SERV.N.DESON.03.2021"/>
      <sheetName val="RESUMO DO ORÇAMENTO"/>
      <sheetName val="ORÇAMENTO SINT"/>
      <sheetName val="CRONOGRAMA"/>
      <sheetName val="COMPOSIÇÃO UNITÁRIA"/>
      <sheetName val="ADM LOCAL"/>
      <sheetName val="BDI NÃO DESON"/>
      <sheetName val="BDI DIF."/>
      <sheetName val="MAPA de Cotação "/>
      <sheetName val="ENCARGOS SOCIAIS"/>
      <sheetName val="BDI"/>
      <sheetName val="bdi dife."/>
      <sheetName val="AÇO"/>
      <sheetName val="MEM. CÁLC."/>
      <sheetName val="QT.EST"/>
      <sheetName val="SUB&amp;BASE"/>
      <sheetName val="QT.ARQUITETONICO"/>
      <sheetName val="QT.PISO"/>
      <sheetName val="AUX QUANT"/>
      <sheetName val="BDI DIF"/>
      <sheetName val="MAPA de Cotação"/>
      <sheetName val="Mob. Pessoal"/>
    </sheetNames>
    <sheetDataSet>
      <sheetData sheetId="0"/>
      <sheetData sheetId="1">
        <row r="1">
          <cell r="A1" t="str">
            <v xml:space="preserve">        PRECOS DE INSUMOS</v>
          </cell>
        </row>
        <row r="2">
          <cell r="A2" t="str">
            <v/>
          </cell>
        </row>
        <row r="3">
          <cell r="A3" t="str">
            <v>MES DE COLETA: 02/2022</v>
          </cell>
        </row>
        <row r="4">
          <cell r="A4" t="str">
            <v>LOCALIDADE: 4160 - CUIABA</v>
          </cell>
        </row>
        <row r="5">
          <cell r="A5" t="str">
            <v>ENCARGOS SOCIAIS (%) HORISTA 114,45  MENSALISTA  72,21</v>
          </cell>
        </row>
        <row r="6">
          <cell r="A6" t="str">
            <v/>
          </cell>
        </row>
        <row r="7">
          <cell r="A7" t="str">
            <v xml:space="preserve">CODIGO  </v>
          </cell>
          <cell r="B7" t="str">
            <v>DESCRICAO DO INSUMO</v>
          </cell>
          <cell r="C7" t="str">
            <v>UNIDADE</v>
          </cell>
          <cell r="D7" t="str">
            <v xml:space="preserve">  PRECO MEDIANO R$</v>
          </cell>
        </row>
        <row r="8">
          <cell r="A8">
            <v>2418</v>
          </cell>
          <cell r="B8" t="str">
            <v>!EM PROCESSO DE DESATIVACAO! DOBRADICA EM ACO/FERRO, 3" X 2 1/2", E= 1,2 A 1,8 MM, SEM ANEL,  CROMADO OU ZINCADO, TAMPA BOLA, COM PARAFUSOS</v>
          </cell>
          <cell r="C8" t="str">
            <v xml:space="preserve">UN    </v>
          </cell>
          <cell r="D8">
            <v>9.99</v>
          </cell>
        </row>
        <row r="9">
          <cell r="A9">
            <v>3378</v>
          </cell>
          <cell r="B9" t="str">
            <v>!EM PROCESSO DE DESATIVACAO! HASTE DE ATERRAMENTO EM ACO COM 3,00 M DE COMPRIMENTO E DN = 3/4", REVESTIDA COM BAIXA CAMADA DE COBRE, SEM CONECTOR</v>
          </cell>
          <cell r="C9" t="str">
            <v xml:space="preserve">UN    </v>
          </cell>
          <cell r="D9">
            <v>76.37</v>
          </cell>
        </row>
        <row r="10">
          <cell r="A10">
            <v>3380</v>
          </cell>
          <cell r="B10" t="str">
            <v>!EM PROCESSO DE DESATIVACAO! HASTE DE ATERRAMENTO EM ACO COM 3,00 M DE COMPRIMENTO E DN = 5/8", REVESTIDA COM BAIXA CAMADA DE COBRE, COM CONECTOR TIPO GRAMPO</v>
          </cell>
          <cell r="C10" t="str">
            <v xml:space="preserve">UN    </v>
          </cell>
          <cell r="D10">
            <v>53.46</v>
          </cell>
        </row>
        <row r="11">
          <cell r="A11">
            <v>3379</v>
          </cell>
          <cell r="B11" t="str">
            <v>!EM PROCESSO DE DESATIVACAO! HASTE DE ATERRAMENTO EM ACO COM 3,00 M DE COMPRIMENTO E DN = 5/8", REVESTIDA COM BAIXA CAMADA DE COBRE, SEM CONECTOR</v>
          </cell>
          <cell r="C11" t="str">
            <v xml:space="preserve">UN    </v>
          </cell>
          <cell r="D11">
            <v>51.61</v>
          </cell>
        </row>
        <row r="12">
          <cell r="A12">
            <v>615</v>
          </cell>
          <cell r="B12" t="str">
            <v>!EM PROCESSO DE DESATIVACAO! JANELA BASCULANTE, ACO, COM BATENTE/REQUADRO, 60 X 80 CM (SEM VIDROS)</v>
          </cell>
          <cell r="C12" t="str">
            <v xml:space="preserve">M2    </v>
          </cell>
          <cell r="D12">
            <v>561.08000000000004</v>
          </cell>
        </row>
        <row r="13">
          <cell r="A13">
            <v>606</v>
          </cell>
          <cell r="B13" t="str">
            <v>!EM PROCESSO DE DESATIVACAO! JANELA DE CORRER, ACO, BATENTE/REQUADRO DE 6 A 14 CM, QUADRICULADA, PINTURA ANTICORROSIVA, SEM VIDRO, BANDEIRA COM BASCULA, 4 FLS, 120  X 150 CM (A X L)</v>
          </cell>
          <cell r="C13" t="str">
            <v xml:space="preserve">M2    </v>
          </cell>
          <cell r="D13">
            <v>881.39</v>
          </cell>
        </row>
        <row r="14">
          <cell r="A14">
            <v>13382</v>
          </cell>
          <cell r="B14" t="str">
            <v>!EM PROCESSO DE DESATIVACAO! LUMINARIA FECHADA P/ ILUMINACAO PUBLICA, TIPO ABL 50/F OU EQUIV, P/ LAMPADA A VAPOR DE MERCURIO 400W</v>
          </cell>
          <cell r="C14" t="str">
            <v xml:space="preserve">UN    </v>
          </cell>
          <cell r="D14">
            <v>587.27</v>
          </cell>
        </row>
        <row r="15">
          <cell r="A15">
            <v>11199</v>
          </cell>
          <cell r="B15" t="str">
            <v>!EM PROCESSO DE DESATIVACAO!JANELA DE CORRER, ACO, BATENTE/REQUADRO DE 6 A 14 CM,  COM DIVISAO HORIZ , PINT ANTICORROSIVA, SEM VIDRO, BANDEIRA COM BASCULA, 4 FLS, 120  X 150 CM (A X L)</v>
          </cell>
          <cell r="C15" t="str">
            <v xml:space="preserve">UN    </v>
          </cell>
          <cell r="D15">
            <v>1264.72</v>
          </cell>
        </row>
        <row r="16">
          <cell r="A16">
            <v>21136</v>
          </cell>
          <cell r="B16" t="str">
            <v>!EM PROCESSO DESATIVACAO! ELETRODUTO EM ACO GALVANIZADO ELETROLITICO, LEVE, DIAMETRO 1", PAREDE DE 0,90 MM</v>
          </cell>
          <cell r="C16" t="str">
            <v xml:space="preserve">M     </v>
          </cell>
          <cell r="D16">
            <v>13.96</v>
          </cell>
        </row>
        <row r="17">
          <cell r="A17">
            <v>21128</v>
          </cell>
          <cell r="B17" t="str">
            <v>!EM PROCESSO DESATIVACAO! ELETRODUTO EM ACO GALVANIZADO ELETROLITICO, LEVE, DIAMETRO 3/4", PAREDE DE 0,90 MM</v>
          </cell>
          <cell r="C17" t="str">
            <v xml:space="preserve">M     </v>
          </cell>
          <cell r="D17">
            <v>10.8</v>
          </cell>
        </row>
        <row r="18">
          <cell r="A18">
            <v>21130</v>
          </cell>
          <cell r="B18" t="str">
            <v>!EM PROCESSO DESATIVACAO! ELETRODUTO EM ACO GALVANIZADO ELETROLITICO, SEMI-PESADO, DIAMETRO 1 1/2", PAREDE DE 1,20 MM</v>
          </cell>
          <cell r="C18" t="str">
            <v xml:space="preserve">M     </v>
          </cell>
          <cell r="D18">
            <v>27.27</v>
          </cell>
        </row>
        <row r="19">
          <cell r="A19">
            <v>21135</v>
          </cell>
          <cell r="B19" t="str">
            <v>!EM PROCESSO DESATIVACAO! ELETRODUTO EM ACO GALVANIZADO ELETROLITICO, SEMI-PESADO, DIAMETRO 1 1/4", PAREDE DE 1,20 MM</v>
          </cell>
          <cell r="C19" t="str">
            <v xml:space="preserve">M     </v>
          </cell>
          <cell r="D19">
            <v>26.85</v>
          </cell>
        </row>
        <row r="20">
          <cell r="A20">
            <v>38605</v>
          </cell>
          <cell r="B20" t="str">
            <v>ABERTURA PARA ENCAIXE DE CUBA OU LAVATORIO EM BANCADA DE MARMORE/ GRANITO OU OUTRO TIPO DE PEDRA NATURAL</v>
          </cell>
          <cell r="C20" t="str">
            <v xml:space="preserve">UN    </v>
          </cell>
          <cell r="D20">
            <v>136.82</v>
          </cell>
        </row>
        <row r="21">
          <cell r="A21">
            <v>11270</v>
          </cell>
          <cell r="B21" t="str">
            <v>ABRACADEIRA DE LATAO PARA FIXACAO DE CABO PARA-RAIO, DIMENSOES 32 X 24 X 24 MM</v>
          </cell>
          <cell r="C21" t="str">
            <v xml:space="preserve">UN    </v>
          </cell>
          <cell r="D21">
            <v>2.96</v>
          </cell>
        </row>
        <row r="22">
          <cell r="A22">
            <v>412</v>
          </cell>
          <cell r="B22" t="str">
            <v>ABRACADEIRA DE NYLON PARA AMARRACAO DE CABOS, COMPRIMENTO DE *230* X *7,6* MM</v>
          </cell>
          <cell r="C22" t="str">
            <v xml:space="preserve">UN    </v>
          </cell>
          <cell r="D22">
            <v>1.28</v>
          </cell>
        </row>
        <row r="23">
          <cell r="A23">
            <v>414</v>
          </cell>
          <cell r="B23" t="str">
            <v>ABRACADEIRA DE NYLON PARA AMARRACAO DE CABOS, COMPRIMENTO DE 100 X 2,5 MM</v>
          </cell>
          <cell r="C23" t="str">
            <v xml:space="preserve">UN    </v>
          </cell>
          <cell r="D23">
            <v>0.08</v>
          </cell>
        </row>
        <row r="24">
          <cell r="A24">
            <v>410</v>
          </cell>
          <cell r="B24" t="str">
            <v>ABRACADEIRA DE NYLON PARA AMARRACAO DE CABOS, COMPRIMENTO DE 150 X *3,6* MM</v>
          </cell>
          <cell r="C24" t="str">
            <v xml:space="preserve">UN    </v>
          </cell>
          <cell r="D24">
            <v>0.19</v>
          </cell>
        </row>
        <row r="25">
          <cell r="A25">
            <v>411</v>
          </cell>
          <cell r="B25" t="str">
            <v>ABRACADEIRA DE NYLON PARA AMARRACAO DE CABOS, COMPRIMENTO DE 200 X *4,6* MM</v>
          </cell>
          <cell r="C25" t="str">
            <v xml:space="preserve">UN    </v>
          </cell>
          <cell r="D25">
            <v>0.25</v>
          </cell>
        </row>
        <row r="26">
          <cell r="A26">
            <v>408</v>
          </cell>
          <cell r="B26" t="str">
            <v>ABRACADEIRA DE NYLON PARA AMARRACAO DE CABOS, COMPRIMENTO DE 390 X *4,6* MM</v>
          </cell>
          <cell r="C26" t="str">
            <v xml:space="preserve">UN    </v>
          </cell>
          <cell r="D26">
            <v>1.24</v>
          </cell>
        </row>
        <row r="27">
          <cell r="A27">
            <v>39131</v>
          </cell>
          <cell r="B27" t="str">
            <v>ABRACADEIRA EM ACO PARA AMARRACAO DE ELETRODUTOS, TIPO D, COM 1 1/2" E CUNHA DE FIXACAO</v>
          </cell>
          <cell r="C27" t="str">
            <v xml:space="preserve">UN    </v>
          </cell>
          <cell r="D27">
            <v>4.28</v>
          </cell>
        </row>
        <row r="28">
          <cell r="A28">
            <v>394</v>
          </cell>
          <cell r="B28" t="str">
            <v>ABRACADEIRA EM ACO PARA AMARRACAO DE ELETRODUTOS, TIPO D, COM 1 1/2" E PARAFUSO DE FIXACAO</v>
          </cell>
          <cell r="C28" t="str">
            <v xml:space="preserve">UN    </v>
          </cell>
          <cell r="D28">
            <v>4.34</v>
          </cell>
        </row>
        <row r="29">
          <cell r="A29">
            <v>39130</v>
          </cell>
          <cell r="B29" t="str">
            <v>ABRACADEIRA EM ACO PARA AMARRACAO DE ELETRODUTOS, TIPO D, COM 1 1/4" E CUNHA DE FIXACAO</v>
          </cell>
          <cell r="C29" t="str">
            <v xml:space="preserve">UN    </v>
          </cell>
          <cell r="D29">
            <v>3.91</v>
          </cell>
        </row>
        <row r="30">
          <cell r="A30">
            <v>395</v>
          </cell>
          <cell r="B30" t="str">
            <v>ABRACADEIRA EM ACO PARA AMARRACAO DE ELETRODUTOS, TIPO D, COM 1 1/4" E PARAFUSO DE FIXACAO</v>
          </cell>
          <cell r="C30" t="str">
            <v xml:space="preserve">UN    </v>
          </cell>
          <cell r="D30">
            <v>4.18</v>
          </cell>
        </row>
        <row r="31">
          <cell r="A31">
            <v>39127</v>
          </cell>
          <cell r="B31" t="str">
            <v>ABRACADEIRA EM ACO PARA AMARRACAO DE ELETRODUTOS, TIPO D, COM 1/2" E CUNHA DE FIXACAO</v>
          </cell>
          <cell r="C31" t="str">
            <v xml:space="preserve">UN    </v>
          </cell>
          <cell r="D31">
            <v>2.06</v>
          </cell>
        </row>
        <row r="32">
          <cell r="A32">
            <v>392</v>
          </cell>
          <cell r="B32" t="str">
            <v>ABRACADEIRA EM ACO PARA AMARRACAO DE ELETRODUTOS, TIPO D, COM 1/2" E PARAFUSO DE FIXACAO</v>
          </cell>
          <cell r="C32" t="str">
            <v xml:space="preserve">UN    </v>
          </cell>
          <cell r="D32">
            <v>2.11</v>
          </cell>
        </row>
        <row r="33">
          <cell r="A33">
            <v>39129</v>
          </cell>
          <cell r="B33" t="str">
            <v>ABRACADEIRA EM ACO PARA AMARRACAO DE ELETRODUTOS, TIPO D, COM 1" E CUNHA DE FIXACAO</v>
          </cell>
          <cell r="C33" t="str">
            <v xml:space="preserve">UN    </v>
          </cell>
          <cell r="D33">
            <v>2.41</v>
          </cell>
        </row>
        <row r="34">
          <cell r="A34">
            <v>393</v>
          </cell>
          <cell r="B34" t="str">
            <v>ABRACADEIRA EM ACO PARA AMARRACAO DE ELETRODUTOS, TIPO D, COM 1" E PARAFUSO DE FIXACAO</v>
          </cell>
          <cell r="C34" t="str">
            <v xml:space="preserve">UN    </v>
          </cell>
          <cell r="D34">
            <v>2.52</v>
          </cell>
        </row>
        <row r="35">
          <cell r="A35">
            <v>39133</v>
          </cell>
          <cell r="B35" t="str">
            <v>ABRACADEIRA EM ACO PARA AMARRACAO DE ELETRODUTOS, TIPO D, COM 2 1/2" E CUNHA DE FIXACAO</v>
          </cell>
          <cell r="C35" t="str">
            <v xml:space="preserve">UN    </v>
          </cell>
          <cell r="D35">
            <v>5.62</v>
          </cell>
        </row>
        <row r="36">
          <cell r="A36">
            <v>397</v>
          </cell>
          <cell r="B36" t="str">
            <v>ABRACADEIRA EM ACO PARA AMARRACAO DE ELETRODUTOS, TIPO D, COM 2 1/2" E PARAFUSO DE FIXACAO</v>
          </cell>
          <cell r="C36" t="str">
            <v xml:space="preserve">UN    </v>
          </cell>
          <cell r="D36">
            <v>6.21</v>
          </cell>
        </row>
        <row r="37">
          <cell r="A37">
            <v>39132</v>
          </cell>
          <cell r="B37" t="str">
            <v>ABRACADEIRA EM ACO PARA AMARRACAO DE ELETRODUTOS, TIPO D, COM 2" E CUNHA DE FIXACAO</v>
          </cell>
          <cell r="C37" t="str">
            <v xml:space="preserve">UN    </v>
          </cell>
          <cell r="D37">
            <v>4.5</v>
          </cell>
        </row>
        <row r="38">
          <cell r="A38">
            <v>396</v>
          </cell>
          <cell r="B38" t="str">
            <v>ABRACADEIRA EM ACO PARA AMARRACAO DE ELETRODUTOS, TIPO D, COM 2" E PARAFUSO DE FIXACAO</v>
          </cell>
          <cell r="C38" t="str">
            <v xml:space="preserve">UN    </v>
          </cell>
          <cell r="D38">
            <v>4.82</v>
          </cell>
        </row>
        <row r="39">
          <cell r="A39">
            <v>39135</v>
          </cell>
          <cell r="B39" t="str">
            <v>ABRACADEIRA EM ACO PARA AMARRACAO DE ELETRODUTOS, TIPO D, COM 3 1/2" E CUNHA DE FIXACAO</v>
          </cell>
          <cell r="C39" t="str">
            <v xml:space="preserve">UN    </v>
          </cell>
          <cell r="D39">
            <v>9</v>
          </cell>
        </row>
        <row r="40">
          <cell r="A40">
            <v>39128</v>
          </cell>
          <cell r="B40" t="str">
            <v>ABRACADEIRA EM ACO PARA AMARRACAO DE ELETRODUTOS, TIPO D, COM 3/4" E CUNHA DE FIXACAO</v>
          </cell>
          <cell r="C40" t="str">
            <v xml:space="preserve">UN    </v>
          </cell>
          <cell r="D40">
            <v>2.25</v>
          </cell>
        </row>
        <row r="41">
          <cell r="A41">
            <v>400</v>
          </cell>
          <cell r="B41" t="str">
            <v>ABRACADEIRA EM ACO PARA AMARRACAO DE ELETRODUTOS, TIPO D, COM 3/4" E PARAFUSO DE FIXACAO</v>
          </cell>
          <cell r="C41" t="str">
            <v xml:space="preserve">UN    </v>
          </cell>
          <cell r="D41">
            <v>2.19</v>
          </cell>
        </row>
        <row r="42">
          <cell r="A42">
            <v>39125</v>
          </cell>
          <cell r="B42" t="str">
            <v>ABRACADEIRA EM ACO PARA AMARRACAO DE ELETRODUTOS, TIPO D, COM 3/8" E PARAFUSO DE FIXACAO</v>
          </cell>
          <cell r="C42" t="str">
            <v xml:space="preserve">UN    </v>
          </cell>
          <cell r="D42">
            <v>2.25</v>
          </cell>
        </row>
        <row r="43">
          <cell r="A43">
            <v>39134</v>
          </cell>
          <cell r="B43" t="str">
            <v>ABRACADEIRA EM ACO PARA AMARRACAO DE ELETRODUTOS, TIPO D, COM 3" E CUNHA DE FIXACAO</v>
          </cell>
          <cell r="C43" t="str">
            <v xml:space="preserve">UN    </v>
          </cell>
          <cell r="D43">
            <v>7.5</v>
          </cell>
        </row>
        <row r="44">
          <cell r="A44">
            <v>398</v>
          </cell>
          <cell r="B44" t="str">
            <v>ABRACADEIRA EM ACO PARA AMARRACAO DE ELETRODUTOS, TIPO D, COM 3" E PARAFUSO DE FIXACAO</v>
          </cell>
          <cell r="C44" t="str">
            <v xml:space="preserve">UN    </v>
          </cell>
          <cell r="D44">
            <v>6.91</v>
          </cell>
        </row>
        <row r="45">
          <cell r="A45">
            <v>39126</v>
          </cell>
          <cell r="B45" t="str">
            <v>ABRACADEIRA EM ACO PARA AMARRACAO DE ELETRODUTOS, TIPO D, COM 4" E CUNHA DE FIXACAO</v>
          </cell>
          <cell r="C45" t="str">
            <v xml:space="preserve">UN    </v>
          </cell>
          <cell r="D45">
            <v>10.130000000000001</v>
          </cell>
        </row>
        <row r="46">
          <cell r="A46">
            <v>399</v>
          </cell>
          <cell r="B46" t="str">
            <v>ABRACADEIRA EM ACO PARA AMARRACAO DE ELETRODUTOS, TIPO D, COM 4" E PARAFUSO DE FIXACAO</v>
          </cell>
          <cell r="C46" t="str">
            <v xml:space="preserve">UN    </v>
          </cell>
          <cell r="D46">
            <v>8.92</v>
          </cell>
        </row>
        <row r="47">
          <cell r="A47">
            <v>39158</v>
          </cell>
          <cell r="B47" t="str">
            <v>ABRACADEIRA EM ACO PARA AMARRACAO DE ELETRODUTOS, TIPO ECONOMICA (GOTA), COM 8"</v>
          </cell>
          <cell r="C47" t="str">
            <v xml:space="preserve">UN    </v>
          </cell>
          <cell r="D47">
            <v>23.96</v>
          </cell>
        </row>
        <row r="48">
          <cell r="A48">
            <v>39141</v>
          </cell>
          <cell r="B48" t="str">
            <v>ABRACADEIRA EM ACO PARA AMARRACAO DE ELETRODUTOS, TIPO U SIMPLES, COM 1 1/2"</v>
          </cell>
          <cell r="C48" t="str">
            <v xml:space="preserve">UN    </v>
          </cell>
          <cell r="D48">
            <v>1.74</v>
          </cell>
        </row>
        <row r="49">
          <cell r="A49">
            <v>39140</v>
          </cell>
          <cell r="B49" t="str">
            <v>ABRACADEIRA EM ACO PARA AMARRACAO DE ELETRODUTOS, TIPO U SIMPLES, COM 1 1/4"</v>
          </cell>
          <cell r="C49" t="str">
            <v xml:space="preserve">UN    </v>
          </cell>
          <cell r="D49">
            <v>1.58</v>
          </cell>
        </row>
        <row r="50">
          <cell r="A50">
            <v>39137</v>
          </cell>
          <cell r="B50" t="str">
            <v>ABRACADEIRA EM ACO PARA AMARRACAO DE ELETRODUTOS, TIPO U SIMPLES, COM 1/2"</v>
          </cell>
          <cell r="C50" t="str">
            <v xml:space="preserve">UN    </v>
          </cell>
          <cell r="D50">
            <v>0.91</v>
          </cell>
        </row>
        <row r="51">
          <cell r="A51">
            <v>39139</v>
          </cell>
          <cell r="B51" t="str">
            <v>ABRACADEIRA EM ACO PARA AMARRACAO DE ELETRODUTOS, TIPO U SIMPLES, COM 1"</v>
          </cell>
          <cell r="C51" t="str">
            <v xml:space="preserve">UN    </v>
          </cell>
          <cell r="D51">
            <v>1.31</v>
          </cell>
        </row>
        <row r="52">
          <cell r="A52">
            <v>39143</v>
          </cell>
          <cell r="B52" t="str">
            <v>ABRACADEIRA EM ACO PARA AMARRACAO DE ELETRODUTOS, TIPO U SIMPLES, COM 2 1/2"</v>
          </cell>
          <cell r="C52" t="str">
            <v xml:space="preserve">UN    </v>
          </cell>
          <cell r="D52">
            <v>3.59</v>
          </cell>
        </row>
        <row r="53">
          <cell r="A53">
            <v>39142</v>
          </cell>
          <cell r="B53" t="str">
            <v>ABRACADEIRA EM ACO PARA AMARRACAO DE ELETRODUTOS, TIPO U SIMPLES, COM 2"</v>
          </cell>
          <cell r="C53" t="str">
            <v xml:space="preserve">UN    </v>
          </cell>
          <cell r="D53">
            <v>2.57</v>
          </cell>
        </row>
        <row r="54">
          <cell r="A54">
            <v>39138</v>
          </cell>
          <cell r="B54" t="str">
            <v>ABRACADEIRA EM ACO PARA AMARRACAO DE ELETRODUTOS, TIPO U SIMPLES, COM 3/4"</v>
          </cell>
          <cell r="C54" t="str">
            <v xml:space="preserve">UN    </v>
          </cell>
          <cell r="D54">
            <v>0.96</v>
          </cell>
        </row>
        <row r="55">
          <cell r="A55">
            <v>39136</v>
          </cell>
          <cell r="B55" t="str">
            <v>ABRACADEIRA EM ACO PARA AMARRACAO DE ELETRODUTOS, TIPO U SIMPLES, COM 3/8"</v>
          </cell>
          <cell r="C55" t="str">
            <v xml:space="preserve">UN    </v>
          </cell>
          <cell r="D55">
            <v>0.64</v>
          </cell>
        </row>
        <row r="56">
          <cell r="A56">
            <v>39144</v>
          </cell>
          <cell r="B56" t="str">
            <v>ABRACADEIRA EM ACO PARA AMARRACAO DE ELETRODUTOS, TIPO U SIMPLES, COM 3"</v>
          </cell>
          <cell r="C56" t="str">
            <v xml:space="preserve">UN    </v>
          </cell>
          <cell r="D56">
            <v>4.18</v>
          </cell>
        </row>
        <row r="57">
          <cell r="A57">
            <v>39145</v>
          </cell>
          <cell r="B57" t="str">
            <v>ABRACADEIRA EM ACO PARA AMARRACAO DE ELETRODUTOS, TIPO U SIMPLES, COM 4"</v>
          </cell>
          <cell r="C57" t="str">
            <v xml:space="preserve">UN    </v>
          </cell>
          <cell r="D57">
            <v>6.88</v>
          </cell>
        </row>
        <row r="58">
          <cell r="A58">
            <v>12615</v>
          </cell>
          <cell r="B58" t="str">
            <v>ABRACADEIRA PVC, PARA CALHA PLUVIAL, DIAMETRO ENTRE 80 E 100 MM, PARA DRENAGEM PREDIAL</v>
          </cell>
          <cell r="C58" t="str">
            <v xml:space="preserve">UN    </v>
          </cell>
          <cell r="D58">
            <v>4.46</v>
          </cell>
        </row>
        <row r="59">
          <cell r="A59">
            <v>11927</v>
          </cell>
          <cell r="B59" t="str">
            <v>ABRACADEIRA, GALVANIZADA/ZINCADA, ROSCA SEM FIM, PARAFUSO INOX, LARGURA  FITA *12,6 A *14 MM, D = 2" A 2 1/2"</v>
          </cell>
          <cell r="C59" t="str">
            <v xml:space="preserve">UN    </v>
          </cell>
          <cell r="D59">
            <v>8.84</v>
          </cell>
        </row>
        <row r="60">
          <cell r="A60">
            <v>11928</v>
          </cell>
          <cell r="B60" t="str">
            <v>ABRACADEIRA, GALVANIZADA/ZINCADA, ROSCA SEM FIM, PARAFUSO INOX, LARGURA  FITA *12,6 A *14 MM, D = 3" A 3 3/4"</v>
          </cell>
          <cell r="C60" t="str">
            <v xml:space="preserve">UN    </v>
          </cell>
          <cell r="D60">
            <v>10.130000000000001</v>
          </cell>
        </row>
        <row r="61">
          <cell r="A61">
            <v>11929</v>
          </cell>
          <cell r="B61" t="str">
            <v>ABRACADEIRA, GALVANIZADA/ZINCADA, ROSCA SEM FIM, PARAFUSO INOX, LARGURA  FITA *12,6 A *14 MM, D = 4" A 4 3/4"</v>
          </cell>
          <cell r="C61" t="str">
            <v xml:space="preserve">UN    </v>
          </cell>
          <cell r="D61">
            <v>15.67</v>
          </cell>
        </row>
        <row r="62">
          <cell r="A62">
            <v>36801</v>
          </cell>
          <cell r="B62" t="str">
            <v>ACABAMENTO DE METAL CROMADO PARA REGISTRO PEQUENO, DE PAREDE, 1/2 " OU 3/4 "</v>
          </cell>
          <cell r="C62" t="str">
            <v xml:space="preserve">UN    </v>
          </cell>
          <cell r="D62">
            <v>30.46</v>
          </cell>
        </row>
        <row r="63">
          <cell r="A63">
            <v>36246</v>
          </cell>
          <cell r="B63" t="str">
            <v>ACABAMENTO SIMPLES/CONVENCIONAL PARA FORRO PVC, TIPO "U" OU "C", COR BRANCA, COMPRIMENTO 6 M</v>
          </cell>
          <cell r="C63" t="str">
            <v xml:space="preserve">M     </v>
          </cell>
          <cell r="D63">
            <v>5</v>
          </cell>
        </row>
        <row r="64">
          <cell r="A64">
            <v>37600</v>
          </cell>
          <cell r="B64" t="str">
            <v>ACESSORIO DE LIGACAO NAO ELETRICO PARA CARGAS EXPLOSIVAS, TUBO DE 6 M</v>
          </cell>
          <cell r="C64" t="str">
            <v xml:space="preserve">UN    </v>
          </cell>
          <cell r="D64">
            <v>123.71</v>
          </cell>
        </row>
        <row r="65">
          <cell r="A65">
            <v>37599</v>
          </cell>
          <cell r="B65" t="str">
            <v>ACESSORIO INICIADOR NAO ELETRICO, TUBO DE 6 M, TEMPO DE RETARDO DE *160* MS</v>
          </cell>
          <cell r="C65" t="str">
            <v xml:space="preserve">UN    </v>
          </cell>
          <cell r="D65">
            <v>115.15</v>
          </cell>
        </row>
        <row r="66">
          <cell r="A66">
            <v>1</v>
          </cell>
          <cell r="B66" t="str">
            <v>ACETILENO (RECARGA DE GAS ACETILENO PARA CILINDRO DE CONJUNTO OXICORTE GRANDE) NAO INCLUI TROCA/MANUTENCAO DO CILINDRO</v>
          </cell>
          <cell r="C66" t="str">
            <v xml:space="preserve">KG    </v>
          </cell>
          <cell r="D66">
            <v>76.47</v>
          </cell>
        </row>
        <row r="67">
          <cell r="A67">
            <v>3</v>
          </cell>
          <cell r="B67" t="str">
            <v>ACIDO CLORIDRICO / ACIDO MURIATICO, DILUICAO 10% A 12% PARA USO EM LIMPEZA</v>
          </cell>
          <cell r="C67" t="str">
            <v xml:space="preserve">L     </v>
          </cell>
          <cell r="D67">
            <v>10.61</v>
          </cell>
        </row>
        <row r="68">
          <cell r="A68">
            <v>43054</v>
          </cell>
          <cell r="B68" t="str">
            <v>ACO CA-25, 10,0 MM, OU 12,5 MM, OU 16,0 MM, OU 20,0 MM, OU 25,0 MM, VERGALHAO</v>
          </cell>
          <cell r="C68" t="str">
            <v xml:space="preserve">KG    </v>
          </cell>
          <cell r="D68">
            <v>11.25</v>
          </cell>
        </row>
        <row r="69">
          <cell r="A69">
            <v>42402</v>
          </cell>
          <cell r="B69" t="str">
            <v>ACO CA-25, 16,0 MM, BARRA DE TRANSFERENCIA</v>
          </cell>
          <cell r="C69" t="str">
            <v xml:space="preserve">KG    </v>
          </cell>
          <cell r="D69">
            <v>10.75</v>
          </cell>
        </row>
        <row r="70">
          <cell r="A70">
            <v>42403</v>
          </cell>
          <cell r="B70" t="str">
            <v>ACO CA-25, 20,0 MM, BARRA DE TRANSFERENCIA</v>
          </cell>
          <cell r="C70" t="str">
            <v xml:space="preserve">KG    </v>
          </cell>
          <cell r="D70">
            <v>13.79</v>
          </cell>
        </row>
        <row r="71">
          <cell r="A71">
            <v>42404</v>
          </cell>
          <cell r="B71" t="str">
            <v>ACO CA-25, 25,0 MM, BARRA DE TRANSFERENCIA</v>
          </cell>
          <cell r="C71" t="str">
            <v xml:space="preserve">KG    </v>
          </cell>
          <cell r="D71">
            <v>13.71</v>
          </cell>
        </row>
        <row r="72">
          <cell r="A72">
            <v>42405</v>
          </cell>
          <cell r="B72" t="str">
            <v>ACO CA-25, 32,0 MM, BARRA DE TRANSFERENCIA</v>
          </cell>
          <cell r="C72" t="str">
            <v xml:space="preserve">KG    </v>
          </cell>
          <cell r="D72">
            <v>14.61</v>
          </cell>
        </row>
        <row r="73">
          <cell r="A73">
            <v>34341</v>
          </cell>
          <cell r="B73" t="str">
            <v>ACO CA-25, 32,0 MM, VERGALHAO</v>
          </cell>
          <cell r="C73" t="str">
            <v xml:space="preserve">KG    </v>
          </cell>
          <cell r="D73">
            <v>12.68</v>
          </cell>
        </row>
        <row r="74">
          <cell r="A74">
            <v>43053</v>
          </cell>
          <cell r="B74" t="str">
            <v>ACO CA-25, 6,3 MM OU 8,0 MM, VERGALHAO</v>
          </cell>
          <cell r="C74" t="str">
            <v xml:space="preserve">KG    </v>
          </cell>
          <cell r="D74">
            <v>10.050000000000001</v>
          </cell>
        </row>
        <row r="75">
          <cell r="A75">
            <v>43058</v>
          </cell>
          <cell r="B75" t="str">
            <v>ACO CA-50, 10,0 MM, OU 12,5 MM, OU 16,0 MM, OU 20,0 MM, DOBRADO E CORTADO</v>
          </cell>
          <cell r="C75" t="str">
            <v xml:space="preserve">KG    </v>
          </cell>
          <cell r="D75">
            <v>10.42</v>
          </cell>
        </row>
        <row r="76">
          <cell r="A76">
            <v>34</v>
          </cell>
          <cell r="B76" t="str">
            <v>ACO CA-50, 10,0 MM, VERGALHAO</v>
          </cell>
          <cell r="C76" t="str">
            <v xml:space="preserve">KG    </v>
          </cell>
          <cell r="D76">
            <v>10.47</v>
          </cell>
        </row>
        <row r="77">
          <cell r="A77">
            <v>43055</v>
          </cell>
          <cell r="B77" t="str">
            <v>ACO CA-50, 12,5 MM OU 16,0 MM, VERGALHAO</v>
          </cell>
          <cell r="C77" t="str">
            <v xml:space="preserve">KG    </v>
          </cell>
          <cell r="D77">
            <v>9.07</v>
          </cell>
        </row>
        <row r="78">
          <cell r="A78">
            <v>43056</v>
          </cell>
          <cell r="B78" t="str">
            <v>ACO CA-50, 20,0 MM OU 25,0 MM, VERGALHAO</v>
          </cell>
          <cell r="C78" t="str">
            <v xml:space="preserve">KG    </v>
          </cell>
          <cell r="D78">
            <v>10.46</v>
          </cell>
        </row>
        <row r="79">
          <cell r="A79">
            <v>43057</v>
          </cell>
          <cell r="B79" t="str">
            <v>ACO CA-50, 32,0 MM, VERGALHAO</v>
          </cell>
          <cell r="C79" t="str">
            <v xml:space="preserve">KG    </v>
          </cell>
          <cell r="D79">
            <v>11.49</v>
          </cell>
        </row>
        <row r="80">
          <cell r="A80">
            <v>34449</v>
          </cell>
          <cell r="B80" t="str">
            <v>ACO CA-50, 6,3 MM, DOBRADO E CORTADO</v>
          </cell>
          <cell r="C80" t="str">
            <v xml:space="preserve">KG    </v>
          </cell>
          <cell r="D80">
            <v>12.28</v>
          </cell>
        </row>
        <row r="81">
          <cell r="A81">
            <v>32</v>
          </cell>
          <cell r="B81" t="str">
            <v>ACO CA-50, 6,3 MM, VERGALHAO</v>
          </cell>
          <cell r="C81" t="str">
            <v xml:space="preserve">KG    </v>
          </cell>
          <cell r="D81">
            <v>11.05</v>
          </cell>
        </row>
        <row r="82">
          <cell r="A82">
            <v>33</v>
          </cell>
          <cell r="B82" t="str">
            <v>ACO CA-50, 8,0 MM, VERGALHAO</v>
          </cell>
          <cell r="C82" t="str">
            <v xml:space="preserve">KG    </v>
          </cell>
          <cell r="D82">
            <v>11.11</v>
          </cell>
        </row>
        <row r="83">
          <cell r="A83">
            <v>43061</v>
          </cell>
          <cell r="B83" t="str">
            <v>ACO CA-60, 4,2 MM OU 5,0 MM, DOBRADO E CORTADO</v>
          </cell>
          <cell r="C83" t="str">
            <v xml:space="preserve">KG    </v>
          </cell>
          <cell r="D83">
            <v>10.38</v>
          </cell>
        </row>
        <row r="84">
          <cell r="A84">
            <v>43059</v>
          </cell>
          <cell r="B84" t="str">
            <v>ACO CA-60, 4,2 MM, OU 5,0 MM, OU 6,0 MM, OU 7,0 MM, VERGALHAO</v>
          </cell>
          <cell r="C84" t="str">
            <v xml:space="preserve">KG    </v>
          </cell>
          <cell r="D84">
            <v>9.91</v>
          </cell>
        </row>
        <row r="85">
          <cell r="A85">
            <v>43062</v>
          </cell>
          <cell r="B85" t="str">
            <v>ACO CA-60, 6,0 MM OU 7,0 MM, DOBRADO E CORTADO</v>
          </cell>
          <cell r="C85" t="str">
            <v xml:space="preserve">KG    </v>
          </cell>
          <cell r="D85">
            <v>10.98</v>
          </cell>
        </row>
        <row r="86">
          <cell r="A86">
            <v>43060</v>
          </cell>
          <cell r="B86" t="str">
            <v>ACO CA-60, 8,0 MM OU 9,5 MM, VERGALHAO</v>
          </cell>
          <cell r="C86" t="str">
            <v xml:space="preserve">KG    </v>
          </cell>
          <cell r="D86">
            <v>8.6300000000000008</v>
          </cell>
        </row>
        <row r="87">
          <cell r="A87">
            <v>20063</v>
          </cell>
          <cell r="B87" t="str">
            <v>ACOPLAMENTO DE CONDUTOR PLUVIAL, EM PVC, DIAMETRO ENTRE 80 E 100 MM, PARA DRENAGEM PREDIAL</v>
          </cell>
          <cell r="C87" t="str">
            <v xml:space="preserve">UN    </v>
          </cell>
          <cell r="D87">
            <v>4.4400000000000004</v>
          </cell>
        </row>
        <row r="88">
          <cell r="A88">
            <v>40410</v>
          </cell>
          <cell r="B88" t="str">
            <v>ACOPLAMENTO RIGIDO EM FERRO FUNDIDO PARA SISTEMA DE TUBULACAO RANHURADA, DN 50 MM (2")</v>
          </cell>
          <cell r="C88" t="str">
            <v xml:space="preserve">UN    </v>
          </cell>
          <cell r="D88">
            <v>31.27</v>
          </cell>
        </row>
        <row r="89">
          <cell r="A89">
            <v>40411</v>
          </cell>
          <cell r="B89" t="str">
            <v>ACOPLAMENTO RIGIDO EM FERRO FUNDIDO PARA SISTEMA DE TUBULACAO RANHURADA, DN 65 MM (2 1/2")</v>
          </cell>
          <cell r="C89" t="str">
            <v xml:space="preserve">UN    </v>
          </cell>
          <cell r="D89">
            <v>33.93</v>
          </cell>
        </row>
        <row r="90">
          <cell r="A90">
            <v>40412</v>
          </cell>
          <cell r="B90" t="str">
            <v>ACOPLAMENTO RIGIDO EM FERRO FUNDIDO PARA SISTEMA DE TUBULACAO RANHURADA, DN 80 MM (3")</v>
          </cell>
          <cell r="C90" t="str">
            <v xml:space="preserve">UN    </v>
          </cell>
          <cell r="D90">
            <v>38.090000000000003</v>
          </cell>
        </row>
        <row r="91">
          <cell r="A91">
            <v>38838</v>
          </cell>
          <cell r="B91" t="str">
            <v>ADAPTADOR DE COBRE PARA TUBULACAO PEX, DN 16 X 15 MM</v>
          </cell>
          <cell r="C91" t="str">
            <v xml:space="preserve">UN    </v>
          </cell>
          <cell r="D91">
            <v>11.14</v>
          </cell>
        </row>
        <row r="92">
          <cell r="A92">
            <v>38839</v>
          </cell>
          <cell r="B92" t="str">
            <v>ADAPTADOR DE COBRE PARA TUBULACAO PEX, DN 20 X 22 MM</v>
          </cell>
          <cell r="C92" t="str">
            <v xml:space="preserve">UN    </v>
          </cell>
          <cell r="D92">
            <v>13.11</v>
          </cell>
        </row>
        <row r="93">
          <cell r="A93">
            <v>55</v>
          </cell>
          <cell r="B93" t="str">
            <v>ADAPTADOR DE COMPRESSAO EM POLIPROPILENO (PP), PARA TUBO EM PEAD, 20 MM X 1/2", PARA LIGACAO PREDIAL DE AGUA (NTS 179)</v>
          </cell>
          <cell r="C93" t="str">
            <v xml:space="preserve">UN    </v>
          </cell>
          <cell r="D93">
            <v>5</v>
          </cell>
        </row>
        <row r="94">
          <cell r="A94">
            <v>61</v>
          </cell>
          <cell r="B94" t="str">
            <v>ADAPTADOR DE COMPRESSAO EM POLIPROPILENO (PP), PARA TUBO EM PEAD, 20 MM X 3/4", PARA LIGACAO PREDIAL DE AGUA (NTS 179)</v>
          </cell>
          <cell r="C94" t="str">
            <v xml:space="preserve">UN    </v>
          </cell>
          <cell r="D94">
            <v>4.7300000000000004</v>
          </cell>
        </row>
        <row r="95">
          <cell r="A95">
            <v>62</v>
          </cell>
          <cell r="B95" t="str">
            <v>ADAPTADOR DE COMPRESSAO EM POLIPROPILENO (PP), PARA TUBO EM PEAD, 32 MM X 1", PARA LIGACAO PREDIAL DE AGUA (NTS 179)</v>
          </cell>
          <cell r="C95" t="str">
            <v xml:space="preserve">UN    </v>
          </cell>
          <cell r="D95">
            <v>9.8000000000000007</v>
          </cell>
        </row>
        <row r="96">
          <cell r="A96">
            <v>77</v>
          </cell>
          <cell r="B96" t="str">
            <v>ADAPTADOR PVC PARA SIFAO METALICO, SOLDAVEL, COM ANEL BORRACHA (JE), 40 MM X 1 1/2"</v>
          </cell>
          <cell r="C96" t="str">
            <v xml:space="preserve">UN    </v>
          </cell>
          <cell r="D96">
            <v>1.22</v>
          </cell>
        </row>
        <row r="97">
          <cell r="A97">
            <v>76</v>
          </cell>
          <cell r="B97" t="str">
            <v>ADAPTADOR PVC PARA SIFAO, ROSCAVEL, 40 MM X 1 1/4"</v>
          </cell>
          <cell r="C97" t="str">
            <v xml:space="preserve">UN    </v>
          </cell>
          <cell r="D97">
            <v>1.25</v>
          </cell>
        </row>
        <row r="98">
          <cell r="A98">
            <v>67</v>
          </cell>
          <cell r="B98" t="str">
            <v>ADAPTADOR PVC ROSCAVEL, COM FLANGES E ANEL DE VEDACAO, 1/2", PARA CAIXA D' AGUA</v>
          </cell>
          <cell r="C98" t="str">
            <v xml:space="preserve">UN    </v>
          </cell>
          <cell r="D98">
            <v>12.03</v>
          </cell>
        </row>
        <row r="99">
          <cell r="A99">
            <v>71</v>
          </cell>
          <cell r="B99" t="str">
            <v>ADAPTADOR PVC ROSCAVEL, COM FLANGES E ANEL DE VEDACAO, 1", PARA CAIXA D' AGUA</v>
          </cell>
          <cell r="C99" t="str">
            <v xml:space="preserve">UN    </v>
          </cell>
          <cell r="D99">
            <v>22.11</v>
          </cell>
        </row>
        <row r="100">
          <cell r="A100">
            <v>73</v>
          </cell>
          <cell r="B100" t="str">
            <v>ADAPTADOR PVC ROSCAVEL, COM FLANGES E ANEL DE VEDACAO, 3/4", PARA CAIXA D' AGUA</v>
          </cell>
          <cell r="C100" t="str">
            <v xml:space="preserve">UN    </v>
          </cell>
          <cell r="D100">
            <v>16.510000000000002</v>
          </cell>
        </row>
        <row r="101">
          <cell r="A101">
            <v>103</v>
          </cell>
          <cell r="B101" t="str">
            <v>ADAPTADOR PVC SOLDAVEL CURTO COM BOLSA E ROSCA, 110 MM X 4", PARA AGUA FRIA</v>
          </cell>
          <cell r="C101" t="str">
            <v xml:space="preserve">UN    </v>
          </cell>
          <cell r="D101">
            <v>49.11</v>
          </cell>
        </row>
        <row r="102">
          <cell r="A102">
            <v>107</v>
          </cell>
          <cell r="B102" t="str">
            <v>ADAPTADOR PVC SOLDAVEL CURTO COM BOLSA E ROSCA, 20 MM X 1/2", PARA AGUA FRIA</v>
          </cell>
          <cell r="C102" t="str">
            <v xml:space="preserve">UN    </v>
          </cell>
          <cell r="D102">
            <v>0.77</v>
          </cell>
        </row>
        <row r="103">
          <cell r="A103">
            <v>65</v>
          </cell>
          <cell r="B103" t="str">
            <v>ADAPTADOR PVC SOLDAVEL CURTO COM BOLSA E ROSCA, 25 MM X 3/4", PARA AGUA FRIA</v>
          </cell>
          <cell r="C103" t="str">
            <v xml:space="preserve">UN    </v>
          </cell>
          <cell r="D103">
            <v>0.95</v>
          </cell>
        </row>
        <row r="104">
          <cell r="A104">
            <v>108</v>
          </cell>
          <cell r="B104" t="str">
            <v>ADAPTADOR PVC SOLDAVEL CURTO COM BOLSA E ROSCA, 32 MM X 1", PARA AGUA FRIA</v>
          </cell>
          <cell r="C104" t="str">
            <v xml:space="preserve">UN    </v>
          </cell>
          <cell r="D104">
            <v>1.96</v>
          </cell>
        </row>
        <row r="105">
          <cell r="A105">
            <v>110</v>
          </cell>
          <cell r="B105" t="str">
            <v>ADAPTADOR PVC SOLDAVEL CURTO COM BOLSA E ROSCA, 40 MM X 1 1/2", PARA AGUA FRIA</v>
          </cell>
          <cell r="C105" t="str">
            <v xml:space="preserve">UN    </v>
          </cell>
          <cell r="D105">
            <v>7.58</v>
          </cell>
        </row>
        <row r="106">
          <cell r="A106">
            <v>109</v>
          </cell>
          <cell r="B106" t="str">
            <v>ADAPTADOR PVC SOLDAVEL CURTO COM BOLSA E ROSCA, 40 MM X 1 1/4", PARA AGUA FRIA</v>
          </cell>
          <cell r="C106" t="str">
            <v xml:space="preserve">UN    </v>
          </cell>
          <cell r="D106">
            <v>3.74</v>
          </cell>
        </row>
        <row r="107">
          <cell r="A107">
            <v>111</v>
          </cell>
          <cell r="B107" t="str">
            <v>ADAPTADOR PVC SOLDAVEL CURTO COM BOLSA E ROSCA, 50 MM X 1 1/4", PARA AGUA FRIA</v>
          </cell>
          <cell r="C107" t="str">
            <v xml:space="preserve">UN    </v>
          </cell>
          <cell r="D107">
            <v>8.74</v>
          </cell>
        </row>
        <row r="108">
          <cell r="A108">
            <v>112</v>
          </cell>
          <cell r="B108" t="str">
            <v>ADAPTADOR PVC SOLDAVEL CURTO COM BOLSA E ROSCA, 50 MM X1 1/2", PARA AGUA FRIA</v>
          </cell>
          <cell r="C108" t="str">
            <v xml:space="preserve">UN    </v>
          </cell>
          <cell r="D108">
            <v>4.76</v>
          </cell>
        </row>
        <row r="109">
          <cell r="A109">
            <v>113</v>
          </cell>
          <cell r="B109" t="str">
            <v>ADAPTADOR PVC SOLDAVEL CURTO COM BOLSA E ROSCA, 60 MM X 2", PARA AGUA FRIA</v>
          </cell>
          <cell r="C109" t="str">
            <v xml:space="preserve">UN    </v>
          </cell>
          <cell r="D109">
            <v>12.92</v>
          </cell>
        </row>
        <row r="110">
          <cell r="A110">
            <v>104</v>
          </cell>
          <cell r="B110" t="str">
            <v>ADAPTADOR PVC SOLDAVEL CURTO COM BOLSA E ROSCA, 75 MM X 2 1/2", PARA AGUA FRIA</v>
          </cell>
          <cell r="C110" t="str">
            <v xml:space="preserve">UN    </v>
          </cell>
          <cell r="D110">
            <v>18.79</v>
          </cell>
        </row>
        <row r="111">
          <cell r="A111">
            <v>102</v>
          </cell>
          <cell r="B111" t="str">
            <v>ADAPTADOR PVC SOLDAVEL CURTO COM BOLSA E ROSCA, 85 MM X 3", PARA AGUA FRIA</v>
          </cell>
          <cell r="C111" t="str">
            <v xml:space="preserve">UN    </v>
          </cell>
          <cell r="D111">
            <v>30.84</v>
          </cell>
        </row>
        <row r="112">
          <cell r="A112">
            <v>95</v>
          </cell>
          <cell r="B112" t="str">
            <v>ADAPTADOR PVC SOLDAVEL, COM FLANGE E ANEL DE VEDACAO, 20 MM X 1/2", PARA CAIXA D'AGUA</v>
          </cell>
          <cell r="C112" t="str">
            <v xml:space="preserve">UN    </v>
          </cell>
          <cell r="D112">
            <v>10.44</v>
          </cell>
        </row>
        <row r="113">
          <cell r="A113">
            <v>96</v>
          </cell>
          <cell r="B113" t="str">
            <v>ADAPTADOR PVC SOLDAVEL, COM FLANGE E ANEL DE VEDACAO, 25 MM X 3/4", PARA CAIXA D'AGUA</v>
          </cell>
          <cell r="C113" t="str">
            <v xml:space="preserve">UN    </v>
          </cell>
          <cell r="D113">
            <v>12.01</v>
          </cell>
        </row>
        <row r="114">
          <cell r="A114">
            <v>97</v>
          </cell>
          <cell r="B114" t="str">
            <v>ADAPTADOR PVC SOLDAVEL, COM FLANGE E ANEL DE VEDACAO, 32 MM X 1", PARA CAIXA D'AGUA</v>
          </cell>
          <cell r="C114" t="str">
            <v xml:space="preserve">UN    </v>
          </cell>
          <cell r="D114">
            <v>15.59</v>
          </cell>
        </row>
        <row r="115">
          <cell r="A115">
            <v>98</v>
          </cell>
          <cell r="B115" t="str">
            <v>ADAPTADOR PVC SOLDAVEL, COM FLANGE E ANEL DE VEDACAO, 40 MM X 1 1/4", PARA CAIXA D'AGUA</v>
          </cell>
          <cell r="C115" t="str">
            <v xml:space="preserve">UN    </v>
          </cell>
          <cell r="D115">
            <v>21.01</v>
          </cell>
        </row>
        <row r="116">
          <cell r="A116">
            <v>99</v>
          </cell>
          <cell r="B116" t="str">
            <v>ADAPTADOR PVC SOLDAVEL, COM FLANGE E ANEL DE VEDACAO, 50 MM X 1 1/2", PARA CAIXA D'AGUA</v>
          </cell>
          <cell r="C116" t="str">
            <v xml:space="preserve">UN    </v>
          </cell>
          <cell r="D116">
            <v>25.49</v>
          </cell>
        </row>
        <row r="117">
          <cell r="A117">
            <v>100</v>
          </cell>
          <cell r="B117" t="str">
            <v>ADAPTADOR PVC SOLDAVEL, COM FLANGES E ANEL DE VEDACAO, 60 MM X 2", PARA CAIXA D' AGUA</v>
          </cell>
          <cell r="C117" t="str">
            <v xml:space="preserve">UN    </v>
          </cell>
          <cell r="D117">
            <v>35.56</v>
          </cell>
        </row>
        <row r="118">
          <cell r="A118">
            <v>75</v>
          </cell>
          <cell r="B118" t="str">
            <v>ADAPTADOR PVC SOLDAVEL, COM FLANGES LIVRES, 110 MM X 4", PARA CAIXA D' AGUA</v>
          </cell>
          <cell r="C118" t="str">
            <v xml:space="preserve">UN    </v>
          </cell>
          <cell r="D118">
            <v>370.58</v>
          </cell>
        </row>
        <row r="119">
          <cell r="A119">
            <v>114</v>
          </cell>
          <cell r="B119" t="str">
            <v>ADAPTADOR PVC SOLDAVEL, COM FLANGES LIVRES, 25 MM X 3/4", PARA CAIXA D' AGUA</v>
          </cell>
          <cell r="C119" t="str">
            <v xml:space="preserve">UN    </v>
          </cell>
          <cell r="D119">
            <v>13.5</v>
          </cell>
        </row>
        <row r="120">
          <cell r="A120">
            <v>68</v>
          </cell>
          <cell r="B120" t="str">
            <v>ADAPTADOR PVC SOLDAVEL, COM FLANGES LIVRES, 32 MM X 1", PARA CAIXA D' AGUA</v>
          </cell>
          <cell r="C120" t="str">
            <v xml:space="preserve">UN    </v>
          </cell>
          <cell r="D120">
            <v>20.65</v>
          </cell>
        </row>
        <row r="121">
          <cell r="A121">
            <v>86</v>
          </cell>
          <cell r="B121" t="str">
            <v>ADAPTADOR PVC SOLDAVEL, COM FLANGES LIVRES, 40 MM X 1  1/4", PARA CAIXA D' AGUA</v>
          </cell>
          <cell r="C121" t="str">
            <v xml:space="preserve">UN    </v>
          </cell>
          <cell r="D121">
            <v>38.39</v>
          </cell>
        </row>
        <row r="122">
          <cell r="A122">
            <v>66</v>
          </cell>
          <cell r="B122" t="str">
            <v>ADAPTADOR PVC SOLDAVEL, COM FLANGES LIVRES, 50 MM X 1  1/2", PARA CAIXA D' AGUA</v>
          </cell>
          <cell r="C122" t="str">
            <v xml:space="preserve">UN    </v>
          </cell>
          <cell r="D122">
            <v>38.520000000000003</v>
          </cell>
        </row>
        <row r="123">
          <cell r="A123">
            <v>69</v>
          </cell>
          <cell r="B123" t="str">
            <v>ADAPTADOR PVC SOLDAVEL, COM FLANGES LIVRES, 60 MM X 2", PARA CAIXA D' AGUA</v>
          </cell>
          <cell r="C123" t="str">
            <v xml:space="preserve">UN    </v>
          </cell>
          <cell r="D123">
            <v>58.88</v>
          </cell>
        </row>
        <row r="124">
          <cell r="A124">
            <v>83</v>
          </cell>
          <cell r="B124" t="str">
            <v>ADAPTADOR PVC SOLDAVEL, COM FLANGES LIVRES, 75 MM X 2  1/2", PARA CAIXA D' AGUA</v>
          </cell>
          <cell r="C124" t="str">
            <v xml:space="preserve">UN    </v>
          </cell>
          <cell r="D124">
            <v>188.07</v>
          </cell>
        </row>
        <row r="125">
          <cell r="A125">
            <v>74</v>
          </cell>
          <cell r="B125" t="str">
            <v>ADAPTADOR PVC SOLDAVEL, COM FLANGES LIVRES, 85 MM X 3", PARA CAIXA D' AGUA</v>
          </cell>
          <cell r="C125" t="str">
            <v xml:space="preserve">UN    </v>
          </cell>
          <cell r="D125">
            <v>262.56</v>
          </cell>
        </row>
        <row r="126">
          <cell r="A126">
            <v>106</v>
          </cell>
          <cell r="B126" t="str">
            <v>ADAPTADOR PVC SOLDAVEL, LONGO, COM FLANGE LIVRE,  110 MM X 4", PARA CAIXA D' AGUA</v>
          </cell>
          <cell r="C126" t="str">
            <v xml:space="preserve">UN    </v>
          </cell>
          <cell r="D126">
            <v>398.88</v>
          </cell>
        </row>
        <row r="127">
          <cell r="A127">
            <v>87</v>
          </cell>
          <cell r="B127" t="str">
            <v>ADAPTADOR PVC SOLDAVEL, LONGO, COM FLANGE LIVRE,  25 MM X 3/4", PARA CAIXA D' AGUA</v>
          </cell>
          <cell r="C127" t="str">
            <v xml:space="preserve">UN    </v>
          </cell>
          <cell r="D127">
            <v>18.96</v>
          </cell>
        </row>
        <row r="128">
          <cell r="A128">
            <v>88</v>
          </cell>
          <cell r="B128" t="str">
            <v>ADAPTADOR PVC SOLDAVEL, LONGO, COM FLANGE LIVRE,  32 MM X 1", PARA CAIXA D' AGUA</v>
          </cell>
          <cell r="C128" t="str">
            <v xml:space="preserve">UN    </v>
          </cell>
          <cell r="D128">
            <v>21.16</v>
          </cell>
        </row>
        <row r="129">
          <cell r="A129">
            <v>89</v>
          </cell>
          <cell r="B129" t="str">
            <v>ADAPTADOR PVC SOLDAVEL, LONGO, COM FLANGE LIVRE,  40 MM X 1 1/4", PARA CAIXA D' AGUA</v>
          </cell>
          <cell r="C129" t="str">
            <v xml:space="preserve">UN    </v>
          </cell>
          <cell r="D129">
            <v>31.29</v>
          </cell>
        </row>
        <row r="130">
          <cell r="A130">
            <v>90</v>
          </cell>
          <cell r="B130" t="str">
            <v>ADAPTADOR PVC SOLDAVEL, LONGO, COM FLANGE LIVRE,  50 MM X 1 1/2", PARA CAIXA D' AGUA</v>
          </cell>
          <cell r="C130" t="str">
            <v xml:space="preserve">UN    </v>
          </cell>
          <cell r="D130">
            <v>35.840000000000003</v>
          </cell>
        </row>
        <row r="131">
          <cell r="A131">
            <v>81</v>
          </cell>
          <cell r="B131" t="str">
            <v>ADAPTADOR PVC SOLDAVEL, LONGO, COM FLANGE LIVRE,  60 MM X 2", PARA CAIXA D' AGUA</v>
          </cell>
          <cell r="C131" t="str">
            <v xml:space="preserve">UN    </v>
          </cell>
          <cell r="D131">
            <v>61.31</v>
          </cell>
        </row>
        <row r="132">
          <cell r="A132">
            <v>82</v>
          </cell>
          <cell r="B132" t="str">
            <v>ADAPTADOR PVC SOLDAVEL, LONGO, COM FLANGE LIVRE,  75 MM X 2 1/2", PARA CAIXA D' AGUA</v>
          </cell>
          <cell r="C132" t="str">
            <v xml:space="preserve">UN    </v>
          </cell>
          <cell r="D132">
            <v>238</v>
          </cell>
        </row>
        <row r="133">
          <cell r="A133">
            <v>105</v>
          </cell>
          <cell r="B133" t="str">
            <v>ADAPTADOR PVC SOLDAVEL, LONGO, COM FLANGE LIVRE,  85 MM X 3", PARA CAIXA D' AGUA</v>
          </cell>
          <cell r="C133" t="str">
            <v xml:space="preserve">UN    </v>
          </cell>
          <cell r="D133">
            <v>278.64</v>
          </cell>
        </row>
        <row r="134">
          <cell r="A134">
            <v>60</v>
          </cell>
          <cell r="B134" t="str">
            <v>ADAPTADOR PVC, COM REGISTRO, PARA PEAD, 20 MM X 3/4", PARA LIGACAO PREDIAL DE AGUA</v>
          </cell>
          <cell r="C134" t="str">
            <v xml:space="preserve">UN    </v>
          </cell>
          <cell r="D134">
            <v>6.49</v>
          </cell>
        </row>
        <row r="135">
          <cell r="A135">
            <v>72</v>
          </cell>
          <cell r="B135" t="str">
            <v>ADAPTADOR PVC, ROSCAVEL, COM FLANGES E ANEL DE VEDACAO, 1 1/2", PARA CAIXA D'AGUA</v>
          </cell>
          <cell r="C135" t="str">
            <v xml:space="preserve">UN    </v>
          </cell>
          <cell r="D135">
            <v>37.479999999999997</v>
          </cell>
        </row>
        <row r="136">
          <cell r="A136">
            <v>70</v>
          </cell>
          <cell r="B136" t="str">
            <v>ADAPTADOR PVC, ROSCAVEL, COM FLANGES E ANEL DE VEDACAO, 1 1/4", PARA CAIXA D' AGUA</v>
          </cell>
          <cell r="C136" t="str">
            <v xml:space="preserve">UN    </v>
          </cell>
          <cell r="D136">
            <v>31.34</v>
          </cell>
        </row>
        <row r="137">
          <cell r="A137">
            <v>85</v>
          </cell>
          <cell r="B137" t="str">
            <v>ADAPTADOR PVC, ROSCAVEL, COM FLANGES E ANEL DE VEDACAO, 2", PARA CAIXA D' AGUA</v>
          </cell>
          <cell r="C137" t="str">
            <v xml:space="preserve">UN    </v>
          </cell>
          <cell r="D137">
            <v>45.49</v>
          </cell>
        </row>
        <row r="138">
          <cell r="A138">
            <v>84</v>
          </cell>
          <cell r="B138" t="str">
            <v>ADAPTADOR PVC, ROSCAVEL, PARA VALVULA PIA OU LAVATORIO, 40 MM</v>
          </cell>
          <cell r="C138" t="str">
            <v xml:space="preserve">UN    </v>
          </cell>
          <cell r="D138">
            <v>0.52</v>
          </cell>
        </row>
        <row r="139">
          <cell r="A139">
            <v>37997</v>
          </cell>
          <cell r="B139" t="str">
            <v>ADAPTADOR, CPVC, SOLDAVEL, 15 MM, PARA AGUA QUENTE</v>
          </cell>
          <cell r="C139" t="str">
            <v xml:space="preserve">UN    </v>
          </cell>
          <cell r="D139">
            <v>8.9499999999999993</v>
          </cell>
        </row>
        <row r="140">
          <cell r="A140">
            <v>37998</v>
          </cell>
          <cell r="B140" t="str">
            <v>ADAPTADOR, CPVC, SOLDAVEL, 22 MM, PARA AGUA QUENTE</v>
          </cell>
          <cell r="C140" t="str">
            <v xml:space="preserve">UN    </v>
          </cell>
          <cell r="D140">
            <v>9.27</v>
          </cell>
        </row>
        <row r="141">
          <cell r="A141">
            <v>10899</v>
          </cell>
          <cell r="B141" t="str">
            <v>ADAPTADOR, EM LATAO, ENGATE RAPIDO 2 1/2" X ROSCA INTERNA 5 FIOS 2 1/2",  PARA INSTALACAO PREDIAL DE COMBATE A INCENDIO</v>
          </cell>
          <cell r="C141" t="str">
            <v xml:space="preserve">UN    </v>
          </cell>
          <cell r="D141">
            <v>68.12</v>
          </cell>
        </row>
        <row r="142">
          <cell r="A142">
            <v>10900</v>
          </cell>
          <cell r="B142" t="str">
            <v>ADAPTADOR, EM LATAO, ENGATE RAPIDO1 1/2" X ROSCA INTERNA 5 FIOS 2 1/2",  PARA INSTALACAO PREDIAL DE COMBATE A INCENDIO</v>
          </cell>
          <cell r="C142" t="str">
            <v xml:space="preserve">UN    </v>
          </cell>
          <cell r="D142">
            <v>53.31</v>
          </cell>
        </row>
        <row r="143">
          <cell r="A143">
            <v>46</v>
          </cell>
          <cell r="B143" t="str">
            <v>ADAPTADOR, PVC PBA,  BOLSA/ROSCA, JE, DN 75 / DE  85 MM</v>
          </cell>
          <cell r="C143" t="str">
            <v xml:space="preserve">UN    </v>
          </cell>
          <cell r="D143">
            <v>58.46</v>
          </cell>
        </row>
        <row r="144">
          <cell r="A144">
            <v>51</v>
          </cell>
          <cell r="B144" t="str">
            <v>ADAPTADOR, PVC PBA, A BOLSA DEFOFO, JE, DN 100 / DE 110 MM</v>
          </cell>
          <cell r="C144" t="str">
            <v xml:space="preserve">UN    </v>
          </cell>
          <cell r="D144">
            <v>161.27000000000001</v>
          </cell>
        </row>
        <row r="145">
          <cell r="A145">
            <v>12863</v>
          </cell>
          <cell r="B145" t="str">
            <v>ADAPTADOR, PVC PBA, A BOLSA DEFOFO, JE, DN 50 / DE 60 MM</v>
          </cell>
          <cell r="C145" t="str">
            <v xml:space="preserve">UN    </v>
          </cell>
          <cell r="D145">
            <v>37.14</v>
          </cell>
        </row>
        <row r="146">
          <cell r="A146">
            <v>50</v>
          </cell>
          <cell r="B146" t="str">
            <v>ADAPTADOR, PVC PBA, A BOLSA DEFOFO, JE, DN 75 / DE  85 MM</v>
          </cell>
          <cell r="C146" t="str">
            <v xml:space="preserve">UN    </v>
          </cell>
          <cell r="D146">
            <v>84.21</v>
          </cell>
        </row>
        <row r="147">
          <cell r="A147">
            <v>47</v>
          </cell>
          <cell r="B147" t="str">
            <v>ADAPTADOR, PVC PBA, BOLSA/ROSCA, JE, DN 100 / DE 110 MM</v>
          </cell>
          <cell r="C147" t="str">
            <v xml:space="preserve">UN    </v>
          </cell>
          <cell r="D147">
            <v>99.95</v>
          </cell>
        </row>
        <row r="148">
          <cell r="A148">
            <v>48</v>
          </cell>
          <cell r="B148" t="str">
            <v>ADAPTADOR, PVC PBA, BOLSA/ROSCA, JE, DN 50 / DE 60 MM</v>
          </cell>
          <cell r="C148" t="str">
            <v xml:space="preserve">UN    </v>
          </cell>
          <cell r="D148">
            <v>26.07</v>
          </cell>
        </row>
        <row r="149">
          <cell r="A149">
            <v>52</v>
          </cell>
          <cell r="B149" t="str">
            <v>ADAPTADOR, PVC PBA, PONTA/ROSCA, JE, DN 50 / DE  60 MM</v>
          </cell>
          <cell r="C149" t="str">
            <v xml:space="preserve">UN    </v>
          </cell>
          <cell r="D149">
            <v>19.809999999999999</v>
          </cell>
        </row>
        <row r="150">
          <cell r="A150">
            <v>43</v>
          </cell>
          <cell r="B150" t="str">
            <v>ADAPTADOR, PVC PBA, PONTA/ROSCA, JE, DN 75 / DE  85 MM</v>
          </cell>
          <cell r="C150" t="str">
            <v xml:space="preserve">UN    </v>
          </cell>
          <cell r="D150">
            <v>66.849999999999994</v>
          </cell>
        </row>
        <row r="151">
          <cell r="A151">
            <v>39719</v>
          </cell>
          <cell r="B151" t="str">
            <v>ADESIVO / COLA DE CONTATO LIQUIDO, A BASE DE RESINAS, PARA COLAGEM DE ESPUMA PARA ISOLAMENTO TERMICO FLEXIVEL</v>
          </cell>
          <cell r="C151" t="str">
            <v xml:space="preserve">L     </v>
          </cell>
          <cell r="D151">
            <v>200.15</v>
          </cell>
        </row>
        <row r="152">
          <cell r="A152">
            <v>3410</v>
          </cell>
          <cell r="B152" t="str">
            <v>ADESIVO / COLA PARA EPS (ISOPOR) E OUTROS MATERIAIS</v>
          </cell>
          <cell r="C152" t="str">
            <v xml:space="preserve">KG    </v>
          </cell>
          <cell r="D152">
            <v>45.02</v>
          </cell>
        </row>
        <row r="153">
          <cell r="A153">
            <v>4791</v>
          </cell>
          <cell r="B153" t="str">
            <v>ADESIVO ACRILICO DE BASE AQUOSA / COLA DE CONTATO</v>
          </cell>
          <cell r="C153" t="str">
            <v xml:space="preserve">KG    </v>
          </cell>
          <cell r="D153">
            <v>19.12</v>
          </cell>
        </row>
        <row r="154">
          <cell r="A154">
            <v>157</v>
          </cell>
          <cell r="B154" t="str">
            <v>ADESIVO ESTRUTURAL A BASE DE RESINA EPOXI PARA INJECAO EM TRINCAS, BICOMPONENTE, BAIXA VISCOSIDADE</v>
          </cell>
          <cell r="C154" t="str">
            <v xml:space="preserve">KG    </v>
          </cell>
          <cell r="D154">
            <v>113.65</v>
          </cell>
        </row>
        <row r="155">
          <cell r="A155">
            <v>156</v>
          </cell>
          <cell r="B155" t="str">
            <v>ADESIVO ESTRUTURAL A BASE DE RESINA EPOXI, BICOMPONENTE, FLUIDO</v>
          </cell>
          <cell r="C155" t="str">
            <v xml:space="preserve">KG    </v>
          </cell>
          <cell r="D155">
            <v>40.46</v>
          </cell>
        </row>
        <row r="156">
          <cell r="A156">
            <v>131</v>
          </cell>
          <cell r="B156" t="str">
            <v>ADESIVO ESTRUTURAL A BASE DE RESINA EPOXI, BICOMPONENTE, PASTOSO (TIXOTROPICO)</v>
          </cell>
          <cell r="C156" t="str">
            <v xml:space="preserve">KG    </v>
          </cell>
          <cell r="D156">
            <v>34.6</v>
          </cell>
        </row>
        <row r="157">
          <cell r="A157">
            <v>21114</v>
          </cell>
          <cell r="B157" t="str">
            <v>ADESIVO PARA TUBOS CPVC, *75* G</v>
          </cell>
          <cell r="C157" t="str">
            <v xml:space="preserve">UN    </v>
          </cell>
          <cell r="D157">
            <v>39.450000000000003</v>
          </cell>
        </row>
        <row r="158">
          <cell r="A158">
            <v>119</v>
          </cell>
          <cell r="B158" t="str">
            <v>ADESIVO PLASTICO PARA PVC, BISNAGA COM 75 GR</v>
          </cell>
          <cell r="C158" t="str">
            <v xml:space="preserve">UN    </v>
          </cell>
          <cell r="D158">
            <v>10</v>
          </cell>
        </row>
        <row r="159">
          <cell r="A159">
            <v>122</v>
          </cell>
          <cell r="B159" t="str">
            <v>ADESIVO PLASTICO PARA PVC, FRASCO COM *850* GR</v>
          </cell>
          <cell r="C159" t="str">
            <v xml:space="preserve">UN    </v>
          </cell>
          <cell r="D159">
            <v>76.94</v>
          </cell>
        </row>
        <row r="160">
          <cell r="A160">
            <v>20080</v>
          </cell>
          <cell r="B160" t="str">
            <v>ADESIVO PLASTICO PARA PVC, FRASCO COM 175 GR</v>
          </cell>
          <cell r="C160" t="str">
            <v xml:space="preserve">UN    </v>
          </cell>
          <cell r="D160">
            <v>25.11</v>
          </cell>
        </row>
        <row r="161">
          <cell r="A161">
            <v>124</v>
          </cell>
          <cell r="B161" t="str">
            <v>ADITIVO ACELERADOR DE PEGA E ENDURECIMENTO PARA ARGAMASSAS E CONCRETOS, LIQUIDO E ISENTO DE CLORETOS</v>
          </cell>
          <cell r="C161" t="str">
            <v xml:space="preserve">L     </v>
          </cell>
          <cell r="D161">
            <v>13.34</v>
          </cell>
        </row>
        <row r="162">
          <cell r="A162">
            <v>7334</v>
          </cell>
          <cell r="B162" t="str">
            <v>ADITIVO ADESIVO LIQUIDO PARA ARGAMASSAS DE REVESTIMENTOS CIMENTICIOS</v>
          </cell>
          <cell r="C162" t="str">
            <v xml:space="preserve">L     </v>
          </cell>
          <cell r="D162">
            <v>26.6</v>
          </cell>
        </row>
        <row r="163">
          <cell r="A163">
            <v>123</v>
          </cell>
          <cell r="B163" t="str">
            <v>ADITIVO IMPERMEABILIZANTE DE PEGA NORMAL PARA ARGAMASSAS E CONCRETOS SEM ARMACAO, LIQUIDO E ISENTO DE CLORETOS</v>
          </cell>
          <cell r="C163" t="str">
            <v xml:space="preserve">L     </v>
          </cell>
          <cell r="D163">
            <v>5.46</v>
          </cell>
        </row>
        <row r="164">
          <cell r="A164">
            <v>127</v>
          </cell>
          <cell r="B164" t="str">
            <v>ADITIVO IMPERMEABILIZANTE DE PEGA ULTRARRAPIDA, LIQUIDO E ISENTO DE CLORETOS</v>
          </cell>
          <cell r="C164" t="str">
            <v xml:space="preserve">L     </v>
          </cell>
          <cell r="D164">
            <v>13.03</v>
          </cell>
        </row>
        <row r="165">
          <cell r="A165">
            <v>41373</v>
          </cell>
          <cell r="B165" t="str">
            <v>ADITIVO LIQUIDO IMPERMEABILIZANTE CRISTALIZANTE</v>
          </cell>
          <cell r="C165" t="str">
            <v xml:space="preserve">L     </v>
          </cell>
          <cell r="D165">
            <v>18.16</v>
          </cell>
        </row>
        <row r="166">
          <cell r="A166">
            <v>133</v>
          </cell>
          <cell r="B166" t="str">
            <v>ADITIVO LIQUIDO INCORPORADOR DE AR PARA CONCRETO E ARGAMASSA, LIQUIDO E ISENTO DE CLORETOS</v>
          </cell>
          <cell r="C166" t="str">
            <v xml:space="preserve">L     </v>
          </cell>
          <cell r="D166">
            <v>5.41</v>
          </cell>
        </row>
        <row r="167">
          <cell r="A167">
            <v>43617</v>
          </cell>
          <cell r="B167" t="str">
            <v>ADITIVO PLASTIFICANTE E ESTABILIZADOR PARA ARGAMASSAS DE ASSENTAMENTO E REBOCO, LIQUIDO E ISENTO DE CLORETOS</v>
          </cell>
          <cell r="C167" t="str">
            <v xml:space="preserve">L     </v>
          </cell>
          <cell r="D167">
            <v>6.05</v>
          </cell>
        </row>
        <row r="168">
          <cell r="A168">
            <v>132</v>
          </cell>
          <cell r="B168" t="str">
            <v>ADITIVO PLASTIFICANTE RETARDADOR DE PEGA E REDUTOR DE AGUA PARA CONCRETO, LIQUIDO E ISENTO DE CLORETOS</v>
          </cell>
          <cell r="C168" t="str">
            <v xml:space="preserve">L     </v>
          </cell>
          <cell r="D168">
            <v>5.61</v>
          </cell>
        </row>
        <row r="169">
          <cell r="A169">
            <v>43618</v>
          </cell>
          <cell r="B169" t="str">
            <v>ADITIVO SUPERPLASTIFICANTE DE PEGA NORMAL PARA CONCRETO, LIQUIDO E ISENTO DE CLORETOS</v>
          </cell>
          <cell r="C169" t="str">
            <v xml:space="preserve">KG    </v>
          </cell>
          <cell r="D169">
            <v>14.13</v>
          </cell>
        </row>
        <row r="170">
          <cell r="A170">
            <v>37476</v>
          </cell>
          <cell r="B170" t="str">
            <v>ADUELA/ GALERIA PRE-MOLDADA DE CONCRETO ARMADO, SECAO QUADRADA INTERNA DE 1,50 X 1,50 M (L X A), MISULA DE 20 X 20 CM, C = 1,00 M, ESPESSURA MIN = 15 CM, TB-45 E FCK DO CONCRETO = 30 MPA</v>
          </cell>
          <cell r="C170" t="str">
            <v xml:space="preserve">UN    </v>
          </cell>
          <cell r="D170">
            <v>3261.17</v>
          </cell>
        </row>
        <row r="171">
          <cell r="A171">
            <v>37478</v>
          </cell>
          <cell r="B171" t="str">
            <v>ADUELA/ GALERIA PRE-MOLDADA DE CONCRETO ARMADO, SECAO RETANGULAR INTERNA DE 2,00 X 2,00 M (L X A), MISULA DE 20 X 20 CM, C = 1,00 M, ESPESSURA MIN = 15 CM, TB-45 E FCK DO CONCRETO = 30 MPA</v>
          </cell>
          <cell r="C171" t="str">
            <v xml:space="preserve">UN    </v>
          </cell>
          <cell r="D171">
            <v>4084.7</v>
          </cell>
        </row>
        <row r="172">
          <cell r="A172">
            <v>37477</v>
          </cell>
          <cell r="B172" t="str">
            <v>ADUELA/ GALERIA PRE-MOLDADA DE CONCRETO ARMADO, SECAO RETANGULAR INTERNA DE 2,50 X 2,50 M (L X A), MISULA DE 20 X 20 CM, C = 1,00 M, ESPESSURA MIN = 15 CM, TB-45 E FCK DO CONCRETO = 30 MPA</v>
          </cell>
          <cell r="C172" t="str">
            <v xml:space="preserve">UN    </v>
          </cell>
          <cell r="D172">
            <v>5534.11</v>
          </cell>
        </row>
        <row r="173">
          <cell r="A173">
            <v>37479</v>
          </cell>
          <cell r="B173" t="str">
            <v>ADUELA/ GALERIA PRE-MOLDADA DE CONCRETO ARMADO, SECAO RETANGULAR INTERNA DE 3,00 X 3,00 M (L X A), MISULA DE 20 X 20 CM, C = 1.00 M, ESPESSURA MIN = 20 CM, TB-45 E FCK DO CONCRETO = 30 MPA</v>
          </cell>
          <cell r="C173" t="str">
            <v xml:space="preserve">UN    </v>
          </cell>
          <cell r="D173">
            <v>6563.52</v>
          </cell>
        </row>
        <row r="174">
          <cell r="A174">
            <v>4319</v>
          </cell>
          <cell r="B174" t="str">
            <v>AFASTADOR PARA TELHA DE FIBROCIMENTO CANALETE 90 OU KALHETAO</v>
          </cell>
          <cell r="C174" t="str">
            <v xml:space="preserve">UN    </v>
          </cell>
          <cell r="D174">
            <v>1.72</v>
          </cell>
        </row>
        <row r="175">
          <cell r="A175">
            <v>42409</v>
          </cell>
          <cell r="B175" t="str">
            <v>AGENTE DE CURA, PROTETOR DA EVAPORACAO DA AGUA DE HIDRATACAO DO CONCRETO</v>
          </cell>
          <cell r="C175" t="str">
            <v xml:space="preserve">KG    </v>
          </cell>
          <cell r="D175">
            <v>8.89</v>
          </cell>
        </row>
        <row r="176">
          <cell r="A176">
            <v>40553</v>
          </cell>
          <cell r="B176" t="str">
            <v>AGREGADO RECICLADO, TIPO RACHAO RECICLADO CINZA, CLASSE A</v>
          </cell>
          <cell r="C176" t="str">
            <v xml:space="preserve">M3    </v>
          </cell>
          <cell r="D176">
            <v>40.58</v>
          </cell>
        </row>
        <row r="177">
          <cell r="A177">
            <v>6114</v>
          </cell>
          <cell r="B177" t="str">
            <v>AJUDANTE DE ARMADOR (HORISTA)</v>
          </cell>
          <cell r="C177" t="str">
            <v xml:space="preserve">H     </v>
          </cell>
          <cell r="D177">
            <v>11.83</v>
          </cell>
        </row>
        <row r="178">
          <cell r="A178">
            <v>40912</v>
          </cell>
          <cell r="B178" t="str">
            <v>AJUDANTE DE ARMADOR (MENSALISTA)</v>
          </cell>
          <cell r="C178" t="str">
            <v xml:space="preserve">MES   </v>
          </cell>
          <cell r="D178">
            <v>2094.4499999999998</v>
          </cell>
        </row>
        <row r="179">
          <cell r="A179">
            <v>247</v>
          </cell>
          <cell r="B179" t="str">
            <v>AJUDANTE DE ELETRICISTA</v>
          </cell>
          <cell r="C179" t="str">
            <v xml:space="preserve">H     </v>
          </cell>
          <cell r="D179">
            <v>11.58</v>
          </cell>
        </row>
        <row r="180">
          <cell r="A180">
            <v>40919</v>
          </cell>
          <cell r="B180" t="str">
            <v>AJUDANTE DE ELETRICISTA (MENSALISTA)</v>
          </cell>
          <cell r="C180" t="str">
            <v xml:space="preserve">MES   </v>
          </cell>
          <cell r="D180">
            <v>2046.78</v>
          </cell>
        </row>
        <row r="181">
          <cell r="A181">
            <v>40984</v>
          </cell>
          <cell r="B181" t="str">
            <v>AJUDANTE DE ESTRUTURAS METALICAS (MENSALISTA)</v>
          </cell>
          <cell r="C181" t="str">
            <v xml:space="preserve">MES   </v>
          </cell>
          <cell r="D181">
            <v>1504.49</v>
          </cell>
        </row>
        <row r="182">
          <cell r="A182">
            <v>44499</v>
          </cell>
          <cell r="B182" t="str">
            <v>AJUDANTE DE ESTRUTURAS METALICAS HORISTA</v>
          </cell>
          <cell r="C182" t="str">
            <v xml:space="preserve">H     </v>
          </cell>
          <cell r="D182">
            <v>8.51</v>
          </cell>
        </row>
        <row r="183">
          <cell r="A183">
            <v>248</v>
          </cell>
          <cell r="B183" t="str">
            <v>AJUDANTE DE OPERACAO EM GERAL (HORISTA)</v>
          </cell>
          <cell r="C183" t="str">
            <v xml:space="preserve">H     </v>
          </cell>
          <cell r="D183">
            <v>11.83</v>
          </cell>
        </row>
        <row r="184">
          <cell r="A184">
            <v>41086</v>
          </cell>
          <cell r="B184" t="str">
            <v>AJUDANTE DE OPERACAO EM GERAL (MENSALISTA)</v>
          </cell>
          <cell r="C184" t="str">
            <v xml:space="preserve">MES   </v>
          </cell>
          <cell r="D184">
            <v>2094.4499999999998</v>
          </cell>
        </row>
        <row r="185">
          <cell r="A185">
            <v>34466</v>
          </cell>
          <cell r="B185" t="str">
            <v>AJUDANTE DE PINTOR (HORISTA)</v>
          </cell>
          <cell r="C185" t="str">
            <v xml:space="preserve">H     </v>
          </cell>
          <cell r="D185">
            <v>12.82</v>
          </cell>
        </row>
        <row r="186">
          <cell r="A186">
            <v>41083</v>
          </cell>
          <cell r="B186" t="str">
            <v>AJUDANTE DE PINTOR (MENSALISTA)</v>
          </cell>
          <cell r="C186" t="str">
            <v xml:space="preserve">MES   </v>
          </cell>
          <cell r="D186">
            <v>2268.0700000000002</v>
          </cell>
        </row>
        <row r="187">
          <cell r="A187">
            <v>252</v>
          </cell>
          <cell r="B187" t="str">
            <v>AJUDANTE DE SERRALHEIRO (HORISTA)</v>
          </cell>
          <cell r="C187" t="str">
            <v xml:space="preserve">H     </v>
          </cell>
          <cell r="D187">
            <v>12.82</v>
          </cell>
        </row>
        <row r="188">
          <cell r="A188">
            <v>40909</v>
          </cell>
          <cell r="B188" t="str">
            <v>AJUDANTE DE SERRALHEIRO (MENSALISTA)</v>
          </cell>
          <cell r="C188" t="str">
            <v xml:space="preserve">MES   </v>
          </cell>
          <cell r="D188">
            <v>2268.0700000000002</v>
          </cell>
        </row>
        <row r="189">
          <cell r="A189">
            <v>242</v>
          </cell>
          <cell r="B189" t="str">
            <v>AJUDANTE ESPECIALIZADO</v>
          </cell>
          <cell r="C189" t="str">
            <v xml:space="preserve">H     </v>
          </cell>
          <cell r="D189">
            <v>12.82</v>
          </cell>
        </row>
        <row r="190">
          <cell r="A190">
            <v>41085</v>
          </cell>
          <cell r="B190" t="str">
            <v>AJUDANTE ESPECIALIZADO (MENSALISTA)</v>
          </cell>
          <cell r="C190" t="str">
            <v xml:space="preserve">MES   </v>
          </cell>
          <cell r="D190">
            <v>2266.7600000000002</v>
          </cell>
        </row>
        <row r="191">
          <cell r="A191">
            <v>427</v>
          </cell>
          <cell r="B191" t="str">
            <v>ALCA PREFORMADA DE CONTRA POSTE, EM ACO GALVANIZADO, PARA CABO 3/16", COMPRIMENTO *860* MM</v>
          </cell>
          <cell r="C191" t="str">
            <v xml:space="preserve">UN    </v>
          </cell>
          <cell r="D191">
            <v>8.73</v>
          </cell>
        </row>
        <row r="192">
          <cell r="A192">
            <v>417</v>
          </cell>
          <cell r="B192" t="str">
            <v>ALCA PREFORMADA DE DISTRIBUICAO, EM ACO GALVANIZADO, PARA CABO DE ALUMINIO DIAMETRO 16 A 25 MM</v>
          </cell>
          <cell r="C192" t="str">
            <v xml:space="preserve">UN    </v>
          </cell>
          <cell r="D192">
            <v>4.1100000000000003</v>
          </cell>
        </row>
        <row r="193">
          <cell r="A193">
            <v>11273</v>
          </cell>
          <cell r="B193" t="str">
            <v>ALCA PREFORMADA DE DISTRIBUICAO, EM ACO GALVANIZADO, PARA CONDUTORES DE ALUMINIO AWG 1/0 (CAA 6/1 OU CA 7 FIOS)</v>
          </cell>
          <cell r="C193" t="str">
            <v xml:space="preserve">UN    </v>
          </cell>
          <cell r="D193">
            <v>12.77</v>
          </cell>
        </row>
        <row r="194">
          <cell r="A194">
            <v>11272</v>
          </cell>
          <cell r="B194" t="str">
            <v>ALCA PREFORMADA DE DISTRIBUICAO, EM ACO GALVANIZADO, PARA CONDUTORES DE ALUMINIO AWG 2 (CAA 6/1 OU CA 7 FIOS)</v>
          </cell>
          <cell r="C194" t="str">
            <v xml:space="preserve">UN    </v>
          </cell>
          <cell r="D194">
            <v>7.71</v>
          </cell>
        </row>
        <row r="195">
          <cell r="A195">
            <v>11275</v>
          </cell>
          <cell r="B195" t="str">
            <v>ALCA PREFORMADA DE SERVICO, EM ACO GALVANIZADO, PARA CONDUTORES DE ALUMINIO AWG 4 (CAA 6/1)</v>
          </cell>
          <cell r="C195" t="str">
            <v xml:space="preserve">UN    </v>
          </cell>
          <cell r="D195">
            <v>3.09</v>
          </cell>
        </row>
        <row r="196">
          <cell r="A196">
            <v>11274</v>
          </cell>
          <cell r="B196" t="str">
            <v>ALCA PREFORMADA DE SERVICO, EM ACO GALVANIZADO, PARA CONDUTORES DE ALUMINIO AWG 6 (CAA 6/1)</v>
          </cell>
          <cell r="C196" t="str">
            <v xml:space="preserve">UN    </v>
          </cell>
          <cell r="D196">
            <v>2.36</v>
          </cell>
        </row>
        <row r="197">
          <cell r="A197">
            <v>38470</v>
          </cell>
          <cell r="B197" t="str">
            <v>ALICATE DE CORTE DIAGONAL 6 " COM ISOLAMENTO</v>
          </cell>
          <cell r="C197" t="str">
            <v xml:space="preserve">UN    </v>
          </cell>
          <cell r="D197">
            <v>41.6</v>
          </cell>
        </row>
        <row r="198">
          <cell r="A198">
            <v>38547</v>
          </cell>
          <cell r="B198" t="str">
            <v>ALICATE DE CRIMPAR RJ11, RJ12 E RJ45</v>
          </cell>
          <cell r="C198" t="str">
            <v xml:space="preserve">UN    </v>
          </cell>
          <cell r="D198">
            <v>113.52</v>
          </cell>
        </row>
        <row r="199">
          <cell r="A199">
            <v>38469</v>
          </cell>
          <cell r="B199" t="str">
            <v>ALICATE DE PRESSAO PARA SOLDA DE CHAPA 18 "</v>
          </cell>
          <cell r="C199" t="str">
            <v xml:space="preserve">UN    </v>
          </cell>
          <cell r="D199">
            <v>122.06</v>
          </cell>
        </row>
        <row r="200">
          <cell r="A200">
            <v>38467</v>
          </cell>
          <cell r="B200" t="str">
            <v>ALICATE DE PRESSAO 11 " PARA SOLDA, TIPO C</v>
          </cell>
          <cell r="C200" t="str">
            <v xml:space="preserve">UN    </v>
          </cell>
          <cell r="D200">
            <v>68.680000000000007</v>
          </cell>
        </row>
        <row r="201">
          <cell r="A201">
            <v>38468</v>
          </cell>
          <cell r="B201" t="str">
            <v>ALICATE DE PRESSAO 11 " PARA SOLDA, TIPO U</v>
          </cell>
          <cell r="C201" t="str">
            <v xml:space="preserve">UN    </v>
          </cell>
          <cell r="D201">
            <v>75.58</v>
          </cell>
        </row>
        <row r="202">
          <cell r="A202">
            <v>38471</v>
          </cell>
          <cell r="B202" t="str">
            <v>ALICATE PARA ANEIS DE PISTAO, CAPACIDADE 50 A 100 MM</v>
          </cell>
          <cell r="C202" t="str">
            <v xml:space="preserve">UN    </v>
          </cell>
          <cell r="D202">
            <v>98.15</v>
          </cell>
        </row>
        <row r="203">
          <cell r="A203">
            <v>37370</v>
          </cell>
          <cell r="B203" t="str">
            <v>ALIMENTACAO - HORISTA (COLETADO CAIXA)</v>
          </cell>
          <cell r="C203" t="str">
            <v xml:space="preserve">H     </v>
          </cell>
          <cell r="D203">
            <v>1.52</v>
          </cell>
        </row>
        <row r="204">
          <cell r="A204">
            <v>40862</v>
          </cell>
          <cell r="B204" t="str">
            <v>ALIMENTACAO - MENSALISTA (COLETADO CAIXA)</v>
          </cell>
          <cell r="C204" t="str">
            <v xml:space="preserve">MES   </v>
          </cell>
          <cell r="D204">
            <v>286.18</v>
          </cell>
        </row>
        <row r="205">
          <cell r="A205">
            <v>10658</v>
          </cell>
          <cell r="B205" t="str">
            <v>ALISADORA DE CONCRETO COM MOTOR A GASOLINA DE 5,5 HP, PESO COM MOTOR DE 78 KG, 4 PAS</v>
          </cell>
          <cell r="C205" t="str">
            <v xml:space="preserve">UN    </v>
          </cell>
          <cell r="D205">
            <v>7309.5</v>
          </cell>
        </row>
        <row r="206">
          <cell r="A206">
            <v>253</v>
          </cell>
          <cell r="B206" t="str">
            <v>ALMOXARIFE</v>
          </cell>
          <cell r="C206" t="str">
            <v xml:space="preserve">H     </v>
          </cell>
          <cell r="D206">
            <v>15.93</v>
          </cell>
        </row>
        <row r="207">
          <cell r="A207">
            <v>40809</v>
          </cell>
          <cell r="B207" t="str">
            <v>ALMOXARIFE (MENSALISTA)</v>
          </cell>
          <cell r="C207" t="str">
            <v xml:space="preserve">MES   </v>
          </cell>
          <cell r="D207">
            <v>2814.94</v>
          </cell>
        </row>
        <row r="208">
          <cell r="A208">
            <v>42428</v>
          </cell>
          <cell r="B208" t="str">
            <v>ALONGADOR COM TRES ALTURAS, EM TUBO DE ACO CARBONO, PINTURA NO PROCESSO ELETROSTATICO - EQUIPAMENTO DE GINASTICA PARA ACADEMIA AO AR LIVRE / ACADEMIA DA TERCEIRA IDADE - ATI</v>
          </cell>
          <cell r="C208" t="str">
            <v xml:space="preserve">UN    </v>
          </cell>
          <cell r="D208">
            <v>2230</v>
          </cell>
        </row>
        <row r="209">
          <cell r="A209">
            <v>583</v>
          </cell>
          <cell r="B209" t="str">
            <v>ALUMINIO ANODIZADO</v>
          </cell>
          <cell r="C209" t="str">
            <v xml:space="preserve">KG    </v>
          </cell>
          <cell r="D209">
            <v>46.64</v>
          </cell>
        </row>
        <row r="210">
          <cell r="A210">
            <v>301</v>
          </cell>
          <cell r="B210" t="str">
            <v>ANEL BORRACHA PARA TUBO ESGOTO PREDIAL, DN 100 MM (NBR 5688)</v>
          </cell>
          <cell r="C210" t="str">
            <v xml:space="preserve">UN    </v>
          </cell>
          <cell r="D210">
            <v>4.84</v>
          </cell>
        </row>
        <row r="211">
          <cell r="A211">
            <v>296</v>
          </cell>
          <cell r="B211" t="str">
            <v>ANEL BORRACHA PARA TUBO ESGOTO PREDIAL, DN 50 MM (NBR 5688)</v>
          </cell>
          <cell r="C211" t="str">
            <v xml:space="preserve">UN    </v>
          </cell>
          <cell r="D211">
            <v>2.73</v>
          </cell>
        </row>
        <row r="212">
          <cell r="A212">
            <v>297</v>
          </cell>
          <cell r="B212" t="str">
            <v>ANEL BORRACHA PARA TUBO ESGOTO PREDIAL, DN 75 MM (NBR 5688)</v>
          </cell>
          <cell r="C212" t="str">
            <v xml:space="preserve">UN    </v>
          </cell>
          <cell r="D212">
            <v>4.0199999999999996</v>
          </cell>
        </row>
        <row r="213">
          <cell r="A213">
            <v>299</v>
          </cell>
          <cell r="B213" t="str">
            <v>ANEL BORRACHA, DN 100 MM, PARA TUBO SERIE REFORCADA ESGOTO PREDIAL</v>
          </cell>
          <cell r="C213" t="str">
            <v xml:space="preserve">UN    </v>
          </cell>
          <cell r="D213">
            <v>5.68</v>
          </cell>
        </row>
        <row r="214">
          <cell r="A214">
            <v>300</v>
          </cell>
          <cell r="B214" t="str">
            <v>ANEL BORRACHA, DN 150 MM, PARA TUBO SERIE REFORCADA ESGOTO PREDIAL</v>
          </cell>
          <cell r="C214" t="str">
            <v xml:space="preserve">UN    </v>
          </cell>
          <cell r="D214">
            <v>19.649999999999999</v>
          </cell>
        </row>
        <row r="215">
          <cell r="A215">
            <v>20085</v>
          </cell>
          <cell r="B215" t="str">
            <v>ANEL BORRACHA, DN 50 MM, PARA TUBO SERIE REFORCADA ESGOTO PREDIAL</v>
          </cell>
          <cell r="C215" t="str">
            <v xml:space="preserve">UN    </v>
          </cell>
          <cell r="D215">
            <v>3.59</v>
          </cell>
        </row>
        <row r="216">
          <cell r="A216">
            <v>298</v>
          </cell>
          <cell r="B216" t="str">
            <v>ANEL BORRACHA, DN 75 MM, PARA TUBO SERIE REFORCADA ESGOTO PREDIAL</v>
          </cell>
          <cell r="C216" t="str">
            <v xml:space="preserve">UN    </v>
          </cell>
          <cell r="D216">
            <v>4.3600000000000003</v>
          </cell>
        </row>
        <row r="217">
          <cell r="A217">
            <v>311</v>
          </cell>
          <cell r="B217" t="str">
            <v>ANEL BORRACHA, PARA TUBO PVC DEFOFO, DN 100 MM (NBR 7665)</v>
          </cell>
          <cell r="C217" t="str">
            <v xml:space="preserve">UN    </v>
          </cell>
          <cell r="D217">
            <v>16.2</v>
          </cell>
        </row>
        <row r="218">
          <cell r="A218">
            <v>318</v>
          </cell>
          <cell r="B218" t="str">
            <v>ANEL BORRACHA, PARA TUBO PVC DEFOFO, DN 150 MM (NBR 7665)</v>
          </cell>
          <cell r="C218" t="str">
            <v xml:space="preserve">UN    </v>
          </cell>
          <cell r="D218">
            <v>32.630000000000003</v>
          </cell>
        </row>
        <row r="219">
          <cell r="A219">
            <v>319</v>
          </cell>
          <cell r="B219" t="str">
            <v>ANEL BORRACHA, PARA TUBO PVC DEFOFO, DN 200 MM (NBR 7665)</v>
          </cell>
          <cell r="C219" t="str">
            <v xml:space="preserve">UN    </v>
          </cell>
          <cell r="D219">
            <v>51.16</v>
          </cell>
        </row>
        <row r="220">
          <cell r="A220">
            <v>303</v>
          </cell>
          <cell r="B220" t="str">
            <v>ANEL BORRACHA, PARA TUBO PVC, REDE COLETOR ESGOTO, DN 100 MM (NBR 7362)</v>
          </cell>
          <cell r="C220" t="str">
            <v xml:space="preserve">UN    </v>
          </cell>
          <cell r="D220">
            <v>5.36</v>
          </cell>
        </row>
        <row r="221">
          <cell r="A221">
            <v>305</v>
          </cell>
          <cell r="B221" t="str">
            <v>ANEL BORRACHA, PARA TUBO PVC, REDE COLETOR ESGOTO, DN 150 MM (NBR 7362)</v>
          </cell>
          <cell r="C221" t="str">
            <v xml:space="preserve">UN    </v>
          </cell>
          <cell r="D221">
            <v>16.87</v>
          </cell>
        </row>
        <row r="222">
          <cell r="A222">
            <v>306</v>
          </cell>
          <cell r="B222" t="str">
            <v>ANEL BORRACHA, PARA TUBO PVC, REDE COLETOR ESGOTO, DN 200 MM (NBR 7362)</v>
          </cell>
          <cell r="C222" t="str">
            <v xml:space="preserve">UN    </v>
          </cell>
          <cell r="D222">
            <v>25.58</v>
          </cell>
        </row>
        <row r="223">
          <cell r="A223">
            <v>307</v>
          </cell>
          <cell r="B223" t="str">
            <v>ANEL BORRACHA, PARA TUBO PVC, REDE COLETOR ESGOTO, DN 250 MM (NBR 7362)</v>
          </cell>
          <cell r="C223" t="str">
            <v xml:space="preserve">UN    </v>
          </cell>
          <cell r="D223">
            <v>64.63</v>
          </cell>
        </row>
        <row r="224">
          <cell r="A224">
            <v>309</v>
          </cell>
          <cell r="B224" t="str">
            <v>ANEL BORRACHA, PARA TUBO PVC, REDE COLETOR ESGOTO, DN 350 MM (NBR 7362)</v>
          </cell>
          <cell r="C224" t="str">
            <v xml:space="preserve">UN    </v>
          </cell>
          <cell r="D224">
            <v>105.87</v>
          </cell>
        </row>
        <row r="225">
          <cell r="A225">
            <v>310</v>
          </cell>
          <cell r="B225" t="str">
            <v>ANEL BORRACHA, PARA TUBO PVC, REDE COLETOR ESGOTO, DN 400 MM (NBR 7362)</v>
          </cell>
          <cell r="C225" t="str">
            <v xml:space="preserve">UN    </v>
          </cell>
          <cell r="D225">
            <v>146.72999999999999</v>
          </cell>
        </row>
        <row r="226">
          <cell r="A226">
            <v>328</v>
          </cell>
          <cell r="B226" t="str">
            <v>ANEL BORRACHA, PARA TUBO/CONEXAO PVC PBA, DN 100 MM, PARA REDE AGUA</v>
          </cell>
          <cell r="C226" t="str">
            <v xml:space="preserve">UN    </v>
          </cell>
          <cell r="D226">
            <v>12.83</v>
          </cell>
        </row>
        <row r="227">
          <cell r="A227">
            <v>325</v>
          </cell>
          <cell r="B227" t="str">
            <v>ANEL BORRACHA, PARA TUBO/CONEXAO PVC PBA, DN 50 MM, PARA REDE AGUA</v>
          </cell>
          <cell r="C227" t="str">
            <v xml:space="preserve">UN    </v>
          </cell>
          <cell r="D227">
            <v>3.78</v>
          </cell>
        </row>
        <row r="228">
          <cell r="A228">
            <v>20326</v>
          </cell>
          <cell r="B228" t="str">
            <v>ANEL BORRACHA, PARA TUBO/CONEXAO PVC PBA, DN 60 MM, PARA REDE AGUA</v>
          </cell>
          <cell r="C228" t="str">
            <v xml:space="preserve">UN    </v>
          </cell>
          <cell r="D228">
            <v>6.92</v>
          </cell>
        </row>
        <row r="229">
          <cell r="A229">
            <v>329</v>
          </cell>
          <cell r="B229" t="str">
            <v>ANEL BORRACHA, PARA TUBO/CONEXAO PVC PBA, DN 75 MM, PARA REDE AGUA</v>
          </cell>
          <cell r="C229" t="str">
            <v xml:space="preserve">UN    </v>
          </cell>
          <cell r="D229">
            <v>10.73</v>
          </cell>
        </row>
        <row r="230">
          <cell r="A230">
            <v>308</v>
          </cell>
          <cell r="B230" t="str">
            <v>ANEL BORRACHA, PARA TUBO, PVC REDE COLETOR ESGOTO, DN 300 MM (NBR 7362)</v>
          </cell>
          <cell r="C230" t="str">
            <v xml:space="preserve">UN    </v>
          </cell>
          <cell r="D230">
            <v>144.24</v>
          </cell>
        </row>
        <row r="231">
          <cell r="A231">
            <v>39642</v>
          </cell>
          <cell r="B231" t="str">
            <v>ANEL DE BORRACHA PARA VEDACAO DE DUTO PEAD CORRUGADO PARA ELETRICA, DN 1 1/2" (NBR 15715)</v>
          </cell>
          <cell r="C231" t="str">
            <v xml:space="preserve">UN    </v>
          </cell>
          <cell r="D231">
            <v>4.75</v>
          </cell>
        </row>
        <row r="232">
          <cell r="A232">
            <v>39641</v>
          </cell>
          <cell r="B232" t="str">
            <v>ANEL DE BORRACHA PARA VEDACAO DE DUTO PEAD CORRUGADO PARA ELETRICA, DN 1 1/4" (NBR 15715)</v>
          </cell>
          <cell r="C232" t="str">
            <v xml:space="preserve">UN    </v>
          </cell>
          <cell r="D232">
            <v>4.17</v>
          </cell>
        </row>
        <row r="233">
          <cell r="A233">
            <v>39643</v>
          </cell>
          <cell r="B233" t="str">
            <v>ANEL DE BORRACHA PARA VEDACAO DE DUTO PEAD CORRUGADO PARA ELETRICA, DN 2" (NBR 15715)</v>
          </cell>
          <cell r="C233" t="str">
            <v xml:space="preserve">UN    </v>
          </cell>
          <cell r="D233">
            <v>5.58</v>
          </cell>
        </row>
        <row r="234">
          <cell r="A234">
            <v>39644</v>
          </cell>
          <cell r="B234" t="str">
            <v>ANEL DE BORRACHA PARA VEDACAO DE DUTO PEAD CORRUGADO PARA ELETRICA, DN 3" (NBR 15715)</v>
          </cell>
          <cell r="C234" t="str">
            <v xml:space="preserve">UN    </v>
          </cell>
          <cell r="D234">
            <v>8.65</v>
          </cell>
        </row>
        <row r="235">
          <cell r="A235">
            <v>39645</v>
          </cell>
          <cell r="B235" t="str">
            <v>ANEL DE BORRACHA PARA VEDACAO DE DUTO PEAD CORRUGADO PARA ELETRICA, DN 4" (NBR 15715)</v>
          </cell>
          <cell r="C235" t="str">
            <v xml:space="preserve">UN    </v>
          </cell>
          <cell r="D235">
            <v>9.48</v>
          </cell>
        </row>
        <row r="236">
          <cell r="A236">
            <v>41610</v>
          </cell>
          <cell r="B236" t="str">
            <v>ANEL DE CONCRETO ARMADO COM FUNDO, PARA FOSSA E POCO 1,50 X *0,50* M</v>
          </cell>
          <cell r="C236" t="str">
            <v xml:space="preserve">UN    </v>
          </cell>
          <cell r="D236">
            <v>605.03</v>
          </cell>
        </row>
        <row r="237">
          <cell r="A237">
            <v>41611</v>
          </cell>
          <cell r="B237" t="str">
            <v>ANEL DE CONCRETO ARMADO COM FUNDO, PARA FOSSA E POCO 2,00 X *0,50* M</v>
          </cell>
          <cell r="C237" t="str">
            <v xml:space="preserve">UN    </v>
          </cell>
          <cell r="D237">
            <v>953.64</v>
          </cell>
        </row>
        <row r="238">
          <cell r="A238">
            <v>41612</v>
          </cell>
          <cell r="B238" t="str">
            <v>ANEL DE CONCRETO ARMADO COM FUNDO, PARA FOSSA E POCO 2,50 X *0,50* M</v>
          </cell>
          <cell r="C238" t="str">
            <v xml:space="preserve">UN    </v>
          </cell>
          <cell r="D238">
            <v>1339.05</v>
          </cell>
        </row>
        <row r="239">
          <cell r="A239">
            <v>41637</v>
          </cell>
          <cell r="B239" t="str">
            <v>ANEL DE CONCRETO ARMADO, COM FUROS/DRENO PARA SUMIDOURO, D = 0,80 M, H = 0,50 M</v>
          </cell>
          <cell r="C239" t="str">
            <v xml:space="preserve">UN    </v>
          </cell>
          <cell r="D239">
            <v>125.17</v>
          </cell>
        </row>
        <row r="240">
          <cell r="A240">
            <v>41638</v>
          </cell>
          <cell r="B240" t="str">
            <v>ANEL DE CONCRETO ARMADO, COM FUROS/DRENO PARA SUMIDOURO, D = 1,00 M, H = 0,50M</v>
          </cell>
          <cell r="C240" t="str">
            <v xml:space="preserve">UN    </v>
          </cell>
          <cell r="D240">
            <v>163.05000000000001</v>
          </cell>
        </row>
        <row r="241">
          <cell r="A241">
            <v>41639</v>
          </cell>
          <cell r="B241" t="str">
            <v>ANEL DE CONCRETO ARMADO, COM FUROS/DRENO PARA SUMIDOURO, D = 1,50 M, H = 0,50 M</v>
          </cell>
          <cell r="C241" t="str">
            <v xml:space="preserve">UN    </v>
          </cell>
          <cell r="D241">
            <v>394.47</v>
          </cell>
        </row>
        <row r="242">
          <cell r="A242">
            <v>11789</v>
          </cell>
          <cell r="B242" t="str">
            <v>ANEL DE DISTRIBUICAO EM ACO GALVANIZADO PARA FIO FE-160</v>
          </cell>
          <cell r="C242" t="str">
            <v xml:space="preserve">UN    </v>
          </cell>
          <cell r="D242">
            <v>1.1599999999999999</v>
          </cell>
        </row>
        <row r="243">
          <cell r="A243">
            <v>20975</v>
          </cell>
          <cell r="B243" t="str">
            <v>ANEL DE EXPANSAO EM COBRE, ENGATE RAPIDO 1 1/2", PARA EMPATACAO MANGUEIRA DE COMBATE A INCENDIO PREDIAL</v>
          </cell>
          <cell r="C243" t="str">
            <v xml:space="preserve">UN    </v>
          </cell>
          <cell r="D243">
            <v>10.68</v>
          </cell>
        </row>
        <row r="244">
          <cell r="A244">
            <v>20976</v>
          </cell>
          <cell r="B244" t="str">
            <v>ANEL DE EXPANSAO EM COBRE, ENGATE RAPIDO 2 1/2", PARA EMPATACAO MANGUEIRA DE COMBATE A INCENDIO PREDIAL</v>
          </cell>
          <cell r="C244" t="str">
            <v xml:space="preserve">UN    </v>
          </cell>
          <cell r="D244">
            <v>16.14</v>
          </cell>
        </row>
        <row r="245">
          <cell r="A245">
            <v>40340</v>
          </cell>
          <cell r="B245" t="str">
            <v>ANEL DE VEDACAO/JUNTA ELASTICA, H = *16* MM, PARA TUBO DE CONCRETO, DN 300 MM</v>
          </cell>
          <cell r="C245" t="str">
            <v xml:space="preserve">UN    </v>
          </cell>
          <cell r="D245">
            <v>35.6</v>
          </cell>
        </row>
        <row r="246">
          <cell r="A246">
            <v>40341</v>
          </cell>
          <cell r="B246" t="str">
            <v>ANEL DE VEDACAO/JUNTA ELASTICA, H = *16* MM, PARA TUBO DE CONCRETO, DN 400 MM</v>
          </cell>
          <cell r="C246" t="str">
            <v xml:space="preserve">UN    </v>
          </cell>
          <cell r="D246">
            <v>42.49</v>
          </cell>
        </row>
        <row r="247">
          <cell r="A247">
            <v>40342</v>
          </cell>
          <cell r="B247" t="str">
            <v>ANEL DE VEDACAO/JUNTA ELASTICA, H = *16* MM, PARA TUBO DE CONCRETO, DN 500 MM</v>
          </cell>
          <cell r="C247" t="str">
            <v xml:space="preserve">UN    </v>
          </cell>
          <cell r="D247">
            <v>50.68</v>
          </cell>
        </row>
        <row r="248">
          <cell r="A248">
            <v>40343</v>
          </cell>
          <cell r="B248" t="str">
            <v>ANEL DE VEDACAO/JUNTA ELASTICA, H = *16* MM, PARA TUBO DE CONCRETO, DN 600 MM</v>
          </cell>
          <cell r="C248" t="str">
            <v xml:space="preserve">UN    </v>
          </cell>
          <cell r="D248">
            <v>60.11</v>
          </cell>
        </row>
        <row r="249">
          <cell r="A249">
            <v>40344</v>
          </cell>
          <cell r="B249" t="str">
            <v>ANEL DE VEDACAO/JUNTA ELASTICA, H = *18* MM, PARA TUBO DE CONCRETO, DN 700 MM</v>
          </cell>
          <cell r="C249" t="str">
            <v xml:space="preserve">UN    </v>
          </cell>
          <cell r="D249">
            <v>81.94</v>
          </cell>
        </row>
        <row r="250">
          <cell r="A250">
            <v>40345</v>
          </cell>
          <cell r="B250" t="str">
            <v>ANEL DE VEDACAO/JUNTA ELASTICA, H = *19* MM, PARA TUBO DE CONCRETO, DN 800 MM</v>
          </cell>
          <cell r="C250" t="str">
            <v xml:space="preserve">UN    </v>
          </cell>
          <cell r="D250">
            <v>100.97</v>
          </cell>
        </row>
        <row r="251">
          <cell r="A251">
            <v>40346</v>
          </cell>
          <cell r="B251" t="str">
            <v>ANEL DE VEDACAO/JUNTA ELASTICA, H = *19* MM, PARA TUBO DE CONCRETO, DN 900 MM</v>
          </cell>
          <cell r="C251" t="str">
            <v xml:space="preserve">UN    </v>
          </cell>
          <cell r="D251">
            <v>117.12</v>
          </cell>
        </row>
        <row r="252">
          <cell r="A252">
            <v>40347</v>
          </cell>
          <cell r="B252" t="str">
            <v>ANEL DE VEDACAO/JUNTA ELASTICA, H = *21* MM, PARA TUBO DE CONCRETO, DN 1000 MM</v>
          </cell>
          <cell r="C252" t="str">
            <v xml:space="preserve">UN    </v>
          </cell>
          <cell r="D252">
            <v>147.16</v>
          </cell>
        </row>
        <row r="253">
          <cell r="A253">
            <v>6138</v>
          </cell>
          <cell r="B253" t="str">
            <v>ANEL DE VEDACAO, PVC FLEXIVEL, 100 MM, PARA SAIDA DE BACIA / VASO SANITARIO</v>
          </cell>
          <cell r="C253" t="str">
            <v xml:space="preserve">UN    </v>
          </cell>
          <cell r="D253">
            <v>11.55</v>
          </cell>
        </row>
        <row r="254">
          <cell r="A254">
            <v>38840</v>
          </cell>
          <cell r="B254" t="str">
            <v>ANEL DESLIZANTE / TRADICIONAL, METALICO, PARA TUBO PEX, DN 16 MM</v>
          </cell>
          <cell r="C254" t="str">
            <v xml:space="preserve">UN    </v>
          </cell>
          <cell r="D254">
            <v>3.12</v>
          </cell>
        </row>
        <row r="255">
          <cell r="A255">
            <v>38841</v>
          </cell>
          <cell r="B255" t="str">
            <v>ANEL DESLIZANTE / TRADICIONAL, METALICO, PARA TUBO PEX, DN 20 MM</v>
          </cell>
          <cell r="C255" t="str">
            <v xml:space="preserve">UN    </v>
          </cell>
          <cell r="D255">
            <v>3.46</v>
          </cell>
        </row>
        <row r="256">
          <cell r="A256">
            <v>38842</v>
          </cell>
          <cell r="B256" t="str">
            <v>ANEL DESLIZANTE / TRADICIONAL, METALICO, PARA TUBO PEX, DN 25 MM</v>
          </cell>
          <cell r="C256" t="str">
            <v xml:space="preserve">UN    </v>
          </cell>
          <cell r="D256">
            <v>6.83</v>
          </cell>
        </row>
        <row r="257">
          <cell r="A257">
            <v>38843</v>
          </cell>
          <cell r="B257" t="str">
            <v>ANEL DESLIZANTE / TRADICIONAL, METALICO, PARA TUBO PEX, DN 32 MM</v>
          </cell>
          <cell r="C257" t="str">
            <v xml:space="preserve">UN    </v>
          </cell>
          <cell r="D257">
            <v>10.68</v>
          </cell>
        </row>
        <row r="258">
          <cell r="A258">
            <v>43424</v>
          </cell>
          <cell r="B258" t="str">
            <v>ANEL EM CONCRETO ARMADO, LISO,  PARA FOSSAS SEPTICAS E SUMIDOUROS, COM FUNDO, DIAMETRO INTERNO DE 1,20 M E ALTURA DE 0,50 M</v>
          </cell>
          <cell r="C258" t="str">
            <v xml:space="preserve">UN    </v>
          </cell>
          <cell r="D258">
            <v>506.91</v>
          </cell>
        </row>
        <row r="259">
          <cell r="A259">
            <v>43426</v>
          </cell>
          <cell r="B259" t="str">
            <v>ANEL EM CONCRETO ARMADO, LISO, PARA FOSSAS SEPTICAS E SUMIDOUROS, COM FUNDO, DIAMETRO INTERNO DE 3,00 M E ALTURA DE 0,50 M</v>
          </cell>
          <cell r="C259" t="str">
            <v xml:space="preserve">UN    </v>
          </cell>
          <cell r="D259">
            <v>1748.35</v>
          </cell>
        </row>
        <row r="260">
          <cell r="A260">
            <v>12565</v>
          </cell>
          <cell r="B260" t="str">
            <v>ANEL EM CONCRETO ARMADO, LISO, PARA FOSSAS SEPTICAS E SUMIDOUROS, SEM FUNDO, DIAMETRO INTERNO DE 2,00 M E ALTURA DE 0,50 M</v>
          </cell>
          <cell r="C260" t="str">
            <v xml:space="preserve">UN    </v>
          </cell>
          <cell r="D260">
            <v>613.12</v>
          </cell>
        </row>
        <row r="261">
          <cell r="A261">
            <v>12567</v>
          </cell>
          <cell r="B261" t="str">
            <v>ANEL EM CONCRETO ARMADO, LISO, PARA FOSSAS SEPTICAS E SUMIDOUROS, SEM FUNDO, DIAMETRO INTERNO DE 2,50 M E ALTURA DE 0,50 M</v>
          </cell>
          <cell r="C261" t="str">
            <v xml:space="preserve">UN    </v>
          </cell>
          <cell r="D261">
            <v>823.52</v>
          </cell>
        </row>
        <row r="262">
          <cell r="A262">
            <v>12568</v>
          </cell>
          <cell r="B262" t="str">
            <v>ANEL EM CONCRETO ARMADO, LISO, PARA FOSSAS SEPTICAS E SUMIDOUROS, SEM FUNDO, DIAMETRO INTERNO DE 3,00 M E ALTURA DE 0,50 M</v>
          </cell>
          <cell r="C262" t="str">
            <v xml:space="preserve">UN    </v>
          </cell>
          <cell r="D262">
            <v>1152.94</v>
          </cell>
        </row>
        <row r="263">
          <cell r="A263">
            <v>43441</v>
          </cell>
          <cell r="B263" t="str">
            <v>ANEL EM CONCRETO ARMADO, LISO, PARA POCOS DE INSPECAO, COM FUNDO, DIAMETRO INTERNO DE 0,60 M E ALTURA DE 0,50 M</v>
          </cell>
          <cell r="C263" t="str">
            <v xml:space="preserve">UN    </v>
          </cell>
          <cell r="D263">
            <v>148.22999999999999</v>
          </cell>
        </row>
        <row r="264">
          <cell r="A264">
            <v>43423</v>
          </cell>
          <cell r="B264" t="str">
            <v>ANEL EM CONCRETO ARMADO, LISO, PARA POCOS DE INSPECAO, SEM FUNDO, DIAMETRO INTERNO DE 0,60 M E ALTURA DE 0,20 M</v>
          </cell>
          <cell r="C264" t="str">
            <v xml:space="preserve">UN    </v>
          </cell>
          <cell r="D264">
            <v>69.17</v>
          </cell>
        </row>
        <row r="265">
          <cell r="A265">
            <v>12532</v>
          </cell>
          <cell r="B265" t="str">
            <v>ANEL EM CONCRETO ARMADO, LISO, PARA POCOS DE INSPECAO, SEM FUNDO, DIAMETRO INTERNO DE 0,60 M E ALTURA DE 0,50 M</v>
          </cell>
          <cell r="C265" t="str">
            <v xml:space="preserve">UN    </v>
          </cell>
          <cell r="D265">
            <v>106.68</v>
          </cell>
        </row>
        <row r="266">
          <cell r="A266">
            <v>43444</v>
          </cell>
          <cell r="B266" t="str">
            <v>ANEL EM CONCRETO ARMADO, LISO, PARA POCOS DE VISITA, POCOS DE INSPECAO, FOSSAS SEPTICAS E SUMIDOUROS, COM FUNDO, DIAMETRO INTERNO DE 1,20 M E ALTURA DE 0,75 M</v>
          </cell>
          <cell r="C266" t="str">
            <v xml:space="preserve">UN    </v>
          </cell>
          <cell r="D266">
            <v>358.23</v>
          </cell>
        </row>
        <row r="267">
          <cell r="A267">
            <v>12551</v>
          </cell>
          <cell r="B267" t="str">
            <v>ANEL EM CONCRETO ARMADO, LISO, PARA POCOS DE VISITA, POCOS DE INSPECAO, FOSSAS SEPTICAS E SUMIDOUROS, SEM FUNDO, DIAMETRO INTERNO DE 1,20 M E ALTURA DE 0,50 M</v>
          </cell>
          <cell r="C267" t="str">
            <v xml:space="preserve">UN    </v>
          </cell>
          <cell r="D267">
            <v>255.59</v>
          </cell>
        </row>
        <row r="268">
          <cell r="A268">
            <v>43442</v>
          </cell>
          <cell r="B268" t="str">
            <v>ANEL EM CONCRETO ARMADO, LISO, PARA POCOS DE VISITAS, POCOS DE INSPECAO, FOSSAS SEPTICAS E SUMIDOUROS, COM FUNDO, DIAMETRO INTERNO DE 0,80 M E ALTURA DE 0,50 M</v>
          </cell>
          <cell r="C268" t="str">
            <v xml:space="preserve">UN    </v>
          </cell>
          <cell r="D268">
            <v>197.64</v>
          </cell>
        </row>
        <row r="269">
          <cell r="A269">
            <v>43443</v>
          </cell>
          <cell r="B269" t="str">
            <v>ANEL EM CONCRETO ARMADO, LISO, PARA POCOS DE VISITAS, POCOS DE INSPECAO, FOSSAS SEPTICAS E SUMIDOUROS, COM FUNDO, DIAMETRO INTERNO DE 1,00 M E ALTURA DE 0,50 M</v>
          </cell>
          <cell r="C269" t="str">
            <v xml:space="preserve">UN    </v>
          </cell>
          <cell r="D269">
            <v>259.41000000000003</v>
          </cell>
        </row>
        <row r="270">
          <cell r="A270">
            <v>12544</v>
          </cell>
          <cell r="B270" t="str">
            <v>ANEL EM CONCRETO ARMADO, LISO, PARA POCOS DE VISITAS, POCOS DE INSPECAO, FOSSAS SEPTICAS E SUMIDOUROS, SEM FUNDO, DIAMETRO INTERNO DE 0,80 M E ALTURA DE 0,50 M</v>
          </cell>
          <cell r="C270" t="str">
            <v xml:space="preserve">UN    </v>
          </cell>
          <cell r="D270">
            <v>139.99</v>
          </cell>
        </row>
        <row r="271">
          <cell r="A271">
            <v>12547</v>
          </cell>
          <cell r="B271" t="str">
            <v>ANEL EM CONCRETO ARMADO, LISO, PARA POCOS DE VISITAS, POCOS DE INSPECAO, FOSSAS SEPTICAS E SUMIDOUROS, SEM FUNDO, DIAMETRO INTERNO DE 1,00 M E ALTURA DE 0,50 M</v>
          </cell>
          <cell r="C271" t="str">
            <v xml:space="preserve">UN    </v>
          </cell>
          <cell r="D271">
            <v>188.29</v>
          </cell>
        </row>
        <row r="272">
          <cell r="A272">
            <v>43445</v>
          </cell>
          <cell r="B272" t="str">
            <v>ANEL EM CONCRETO ARMADO, LISO, PARA, POCOS DE VISITA, POCOS DE INSPECAO, FOSSAS SEPTICAS E SUMIDOUROS, COM FUNDO, DIAMETRO INTERNO DE 1,50 M E ALTURA DE 1,00 M</v>
          </cell>
          <cell r="C272" t="str">
            <v xml:space="preserve">UN    </v>
          </cell>
          <cell r="D272">
            <v>494.11</v>
          </cell>
        </row>
        <row r="273">
          <cell r="A273">
            <v>12563</v>
          </cell>
          <cell r="B273" t="str">
            <v>ANEL EM CONCRETO ARMADO, LISO, PARA, POCOS DE VISITA, POCOS DE INSPECAO, FOSSAS SEPTICAS E SUMIDOUROS, SEM FUNDO, DIAMETRO INTERNO DE 1,50 M E ALTURA DE 0,50 M</v>
          </cell>
          <cell r="C273" t="str">
            <v xml:space="preserve">UN    </v>
          </cell>
          <cell r="D273">
            <v>353.52</v>
          </cell>
        </row>
        <row r="274">
          <cell r="A274">
            <v>43425</v>
          </cell>
          <cell r="B274" t="str">
            <v>ANEL EM CONCRETO ARMADO, PERFURADO,  PARA FOSSAS SEPTICAS E SUMIDOUROS, SEM FUNDO, DIAMETRO INTERNO DE 1,20 M E ALTURA DE 0,50 M</v>
          </cell>
          <cell r="C274" t="str">
            <v xml:space="preserve">UN    </v>
          </cell>
          <cell r="D274">
            <v>222.35</v>
          </cell>
        </row>
        <row r="275">
          <cell r="A275">
            <v>43446</v>
          </cell>
          <cell r="B275" t="str">
            <v>ANEL EM CONCRETO ARMADO, PERFURADO, PARA FOSSAS SEPTICAS E SUMIDOUROS, SEM FUNDO, DIAMETRO INTERNO DE 2,00 M E ALTURA DE 0,50 M</v>
          </cell>
          <cell r="C275" t="str">
            <v xml:space="preserve">UN    </v>
          </cell>
          <cell r="D275">
            <v>469.41</v>
          </cell>
        </row>
        <row r="276">
          <cell r="A276">
            <v>43447</v>
          </cell>
          <cell r="B276" t="str">
            <v>ANEL EM CONCRETO ARMADO, PERFURADO, PARA FOSSAS SEPTICAS E SUMIDOUROS, SEM FUNDO, DIAMETRO INTERNO DE 2,50 M E ALTURA DE 0,50 M</v>
          </cell>
          <cell r="C276" t="str">
            <v xml:space="preserve">UN    </v>
          </cell>
          <cell r="D276">
            <v>576.47</v>
          </cell>
        </row>
        <row r="277">
          <cell r="A277">
            <v>43448</v>
          </cell>
          <cell r="B277" t="str">
            <v>ANEL EM CONCRETO ARMADO, PERFURADO, PARA FOSSAS SEPTICAS E SUMIDOUROS, SEM FUNDO, DIAMETRO INTERNO DE 3,00 M E ALTURA DE 0,50 M</v>
          </cell>
          <cell r="C277" t="str">
            <v xml:space="preserve">UN    </v>
          </cell>
          <cell r="D277">
            <v>807.05</v>
          </cell>
        </row>
        <row r="278">
          <cell r="A278">
            <v>13761</v>
          </cell>
          <cell r="B278" t="str">
            <v>APARELHO CORTE OXI-ACETILENO PARA SOLDA E CORTE CONTENDO MACARICO SOLDA, BICO DE CORTE, CILINDROS, REGULADORES, MANGUEIRAS E CARRINHO</v>
          </cell>
          <cell r="C278" t="str">
            <v xml:space="preserve">UN    </v>
          </cell>
          <cell r="D278">
            <v>4179.04</v>
          </cell>
        </row>
        <row r="279">
          <cell r="A279">
            <v>4814</v>
          </cell>
          <cell r="B279" t="str">
            <v>APARELHO SINALIZADOR LUMINOSO COM LED, PARA SAIDA GARAGEM, COM 2 LENTES EM POLICARBONATO, BIVOLT (INCLUI SUPORTE DE FIXACAO)</v>
          </cell>
          <cell r="C279" t="str">
            <v xml:space="preserve">UN    </v>
          </cell>
          <cell r="D279">
            <v>82.25</v>
          </cell>
        </row>
        <row r="280">
          <cell r="A280">
            <v>44473</v>
          </cell>
          <cell r="B280" t="str">
            <v>APOIO DO PORTA DENTE PARA FRESADORA DE  ASFALTO</v>
          </cell>
          <cell r="C280" t="str">
            <v xml:space="preserve">UN    </v>
          </cell>
          <cell r="D280">
            <v>2481.38</v>
          </cell>
        </row>
        <row r="281">
          <cell r="A281">
            <v>6122</v>
          </cell>
          <cell r="B281" t="str">
            <v>APONTADOR OU APROPRIADOR DE MAO DE OBRA</v>
          </cell>
          <cell r="C281" t="str">
            <v xml:space="preserve">H     </v>
          </cell>
          <cell r="D281">
            <v>15.31</v>
          </cell>
        </row>
        <row r="282">
          <cell r="A282">
            <v>40810</v>
          </cell>
          <cell r="B282" t="str">
            <v>APONTADOR OU APROPRIADOR DE MAO DE OBRA (MENSALISTA)</v>
          </cell>
          <cell r="C282" t="str">
            <v xml:space="preserve">MES   </v>
          </cell>
          <cell r="D282">
            <v>2708.43</v>
          </cell>
        </row>
        <row r="283">
          <cell r="A283">
            <v>21100</v>
          </cell>
          <cell r="B283" t="str">
            <v>AQUECEDOR DE AGUA A GAS GLP/GN COM CAPACIDADE DE ARMAZENAMENTO DE 50 A 80 L</v>
          </cell>
          <cell r="C283" t="str">
            <v xml:space="preserve">UN    </v>
          </cell>
          <cell r="D283">
            <v>3047.95</v>
          </cell>
        </row>
        <row r="284">
          <cell r="A284">
            <v>11816</v>
          </cell>
          <cell r="B284" t="str">
            <v>AQUECEDOR DE AGUA ELETRICO  RESERVATORIO DE 100 L CILINDRICO EM COBRE, REFORCADO COM ACO CARBONO, MONOFASICO, TENSAO NOMINAL 220 V</v>
          </cell>
          <cell r="C284" t="str">
            <v xml:space="preserve">UN    </v>
          </cell>
          <cell r="D284">
            <v>3250</v>
          </cell>
        </row>
        <row r="285">
          <cell r="A285">
            <v>11814</v>
          </cell>
          <cell r="B285" t="str">
            <v>AQUECEDOR DE AGUA ELETRICO  RESERVATORIO DE 500 L CILINDRICO EM COBRE, REFORCADO COM ACO CARBONO, MONOFASICO, TENSAO NOMINAL 220 V</v>
          </cell>
          <cell r="C285" t="str">
            <v xml:space="preserve">UN    </v>
          </cell>
          <cell r="D285">
            <v>7074.43</v>
          </cell>
        </row>
        <row r="286">
          <cell r="A286">
            <v>14186</v>
          </cell>
          <cell r="B286" t="str">
            <v>AQUECEDOR DE AGUA ELETRICO  RESERVATORIO DE 500 L CILINDRICO EM COBRE, REFORCADO COM ACO CARBONO, TRIFASICO, TENSAO NOMINAL 220/380/400 V, POTENCIA 24 KW</v>
          </cell>
          <cell r="C286" t="str">
            <v xml:space="preserve">UN    </v>
          </cell>
          <cell r="D286">
            <v>8882.91</v>
          </cell>
        </row>
        <row r="287">
          <cell r="A287">
            <v>14185</v>
          </cell>
          <cell r="B287" t="str">
            <v>AQUECEDOR DE AGUA ELETRICO  RESERVATORIO DE 700 L CILINDRICO EM COBRE, REFORCADO COM ACO CARBONO, MONOFASICO, TENSAO NOMINAL 220 V</v>
          </cell>
          <cell r="C287" t="str">
            <v xml:space="preserve">UN    </v>
          </cell>
          <cell r="D287">
            <v>11506.83</v>
          </cell>
        </row>
        <row r="288">
          <cell r="A288">
            <v>11811</v>
          </cell>
          <cell r="B288" t="str">
            <v>AQUECEDOR DE AGUA ELETRICO HORIZONTAL, RESERVATORIO DE 200 L CILINDRICO EM COBRE, REFORCADO COM ACO CARBONO, MONOFASICO, TENSAO NOMINAL 220 V</v>
          </cell>
          <cell r="C288" t="str">
            <v xml:space="preserve">UN    </v>
          </cell>
          <cell r="D288">
            <v>4399.7700000000004</v>
          </cell>
        </row>
        <row r="289">
          <cell r="A289">
            <v>44498</v>
          </cell>
          <cell r="B289" t="str">
            <v>AQUECEDOR DE OLEO BPF (FLUIDO) TERMICO, CAPACIDADE DE 300.000  KCAL/H</v>
          </cell>
          <cell r="C289" t="str">
            <v xml:space="preserve">UN    </v>
          </cell>
          <cell r="D289">
            <v>290224.43</v>
          </cell>
        </row>
        <row r="290">
          <cell r="A290">
            <v>34469</v>
          </cell>
          <cell r="B290" t="str">
            <v>AQUECEDOR SOLAR COM RESERVATORIO TERMICO DE 1000 L E *5* PLACAS COLETORAS DE *2,0* M2 (NAO INCLUI ACESSORIOS) (SEM INSTALACAO)</v>
          </cell>
          <cell r="C290" t="str">
            <v xml:space="preserve">UN    </v>
          </cell>
          <cell r="D290">
            <v>10161.91</v>
          </cell>
        </row>
        <row r="291">
          <cell r="A291">
            <v>34476</v>
          </cell>
          <cell r="B291" t="str">
            <v>AQUECEDOR SOLAR COM RESERVATORIO TERMICO DE 400 L E *2* PLACAS COLETORAS DE *2,0* M2 (NAO INCLUI ACESSORIOS) (SEM INSTALACAO)</v>
          </cell>
          <cell r="C291" t="str">
            <v xml:space="preserve">UN    </v>
          </cell>
          <cell r="D291">
            <v>5299.86</v>
          </cell>
        </row>
        <row r="292">
          <cell r="A292">
            <v>34477</v>
          </cell>
          <cell r="B292" t="str">
            <v>AQUECEDOR SOLAR COM RESERVATORIO TERMICO DE 600 L E *3* PLACAS COLETORAS DE *2,0* M2 (NAO INCLUI ACESSORIOS) (SEM INSTALACAO)</v>
          </cell>
          <cell r="C292" t="str">
            <v xml:space="preserve">UN    </v>
          </cell>
          <cell r="D292">
            <v>7033.94</v>
          </cell>
        </row>
        <row r="293">
          <cell r="A293">
            <v>34482</v>
          </cell>
          <cell r="B293" t="str">
            <v>AQUECEDOR SOLAR COM RESERVATORIO TERMICO DE 800 L E *4* PLACAS COLETORAS DE *2,0* M2 (NAO INCLUI ACESSORIOS) (SEM INSTALACAO)</v>
          </cell>
          <cell r="C293" t="str">
            <v xml:space="preserve">UN    </v>
          </cell>
          <cell r="D293">
            <v>6569.31</v>
          </cell>
        </row>
        <row r="294">
          <cell r="A294">
            <v>34472</v>
          </cell>
          <cell r="B294" t="str">
            <v>AQUECEDOR SOLAR DE INSTALACAO EXTERNA, KIT COMPACTO, CONJUNTO COM RESERVATORIO TERMICO DE 200 L, PLACA COLETORA DE *2,0* M2 E INCLUSO ACESSORIOS (RESIDENCIAS ATE 120,00 M2 E DE 4 A 5 BANHOS POR DIA) (SEM INSTALACAO)</v>
          </cell>
          <cell r="C294" t="str">
            <v xml:space="preserve">UN    </v>
          </cell>
          <cell r="D294">
            <v>3126.5</v>
          </cell>
        </row>
        <row r="295">
          <cell r="A295">
            <v>42425</v>
          </cell>
          <cell r="B295" t="str">
            <v>AR CONDICIONADO SPLIT INVERTER, HI-WALL (PAREDE), 12000 BTU/H, CICLO FRIO, 60HZ, CLASSIFICACAO A (SELO PROCEL), GAS HFC, CONTROLE S/FIO</v>
          </cell>
          <cell r="C295" t="str">
            <v xml:space="preserve">UN    </v>
          </cell>
          <cell r="D295">
            <v>2337.4299999999998</v>
          </cell>
        </row>
        <row r="296">
          <cell r="A296">
            <v>42422</v>
          </cell>
          <cell r="B296" t="str">
            <v>AR CONDICIONADO SPLIT INVERTER, HI-WALL (PAREDE), 18000 BTU/H, CICLO FRIO, 60HZ, CLASSIFICACAO A (SELO PROCEL), GAS HFC, CONTROLE S/FIO</v>
          </cell>
          <cell r="C296" t="str">
            <v xml:space="preserve">UN    </v>
          </cell>
          <cell r="D296">
            <v>3470</v>
          </cell>
        </row>
        <row r="297">
          <cell r="A297">
            <v>43184</v>
          </cell>
          <cell r="B297" t="str">
            <v>AR CONDICIONADO SPLIT INVERTER, HI-WALL (PAREDE), 24000 BTU/H, CICLO FRIO, 60HZ, CLASSIFICACAO A - SELO PROCEL, GAS HFC, CONTROLE S/FIO</v>
          </cell>
          <cell r="C297" t="str">
            <v xml:space="preserve">UN    </v>
          </cell>
          <cell r="D297">
            <v>4795.87</v>
          </cell>
        </row>
        <row r="298">
          <cell r="A298">
            <v>42424</v>
          </cell>
          <cell r="B298" t="str">
            <v>AR CONDICIONADO SPLIT INVERTER, HI-WALL (PAREDE), 9000 BTU/H, CICLO FRIO, 60HZ, CLASSIFICACAO A (SELO PROCEL), GAS HFC, CONTROLE S/FIO</v>
          </cell>
          <cell r="C298" t="str">
            <v xml:space="preserve">UN    </v>
          </cell>
          <cell r="D298">
            <v>2087.5300000000002</v>
          </cell>
        </row>
        <row r="299">
          <cell r="A299">
            <v>42421</v>
          </cell>
          <cell r="B299" t="str">
            <v>AR CONDICIONADO SPLIT INVERTER, PISO TETO, APRESENTANDO ENTRE 54000 E 58000 BTU/H, CICLO FRIO, 60HZ, CLASSIFICACAO ENERGETICA A OU B (SELO PROCEL), GAS HFC, CONTROLE S/FIO</v>
          </cell>
          <cell r="C299" t="str">
            <v xml:space="preserve">UN    </v>
          </cell>
          <cell r="D299">
            <v>19006.75</v>
          </cell>
        </row>
        <row r="300">
          <cell r="A300">
            <v>42416</v>
          </cell>
          <cell r="B300" t="str">
            <v>AR CONDICIONADO SPLIT INVERTER, PISO TETO, 18000 BTU/H, CICLO FRIO, 60HZ, CLASSIFICACAO ENERGETICA A OU B (SELO PROCEL), GAS HFC, CONTROLE S/FIO</v>
          </cell>
          <cell r="C300" t="str">
            <v xml:space="preserve">UN    </v>
          </cell>
          <cell r="D300">
            <v>8999.11</v>
          </cell>
        </row>
        <row r="301">
          <cell r="A301">
            <v>42417</v>
          </cell>
          <cell r="B301" t="str">
            <v>AR CONDICIONADO SPLIT INVERTER, PISO TETO, 24000 BTU/H, CICLO FRIO, 60HZ, CLASSIFICACAO ENERGETICA A OU B (SELO PROCEL), GAS HFC, CONTROLE S/FIO</v>
          </cell>
          <cell r="C301" t="str">
            <v xml:space="preserve">UN    </v>
          </cell>
          <cell r="D301">
            <v>10088.74</v>
          </cell>
        </row>
        <row r="302">
          <cell r="A302">
            <v>42419</v>
          </cell>
          <cell r="B302" t="str">
            <v>AR CONDICIONADO SPLIT INVERTER, PISO TETO, 36000 BTU/H, CICLO FRIO, 60HZ, CLASSIFICACAO ENERGETICA A OU B (SELO PROCEL), GAS HFC, CONTROLE S/FIO</v>
          </cell>
          <cell r="C302" t="str">
            <v xml:space="preserve">UN    </v>
          </cell>
          <cell r="D302">
            <v>11398.14</v>
          </cell>
        </row>
        <row r="303">
          <cell r="A303">
            <v>42420</v>
          </cell>
          <cell r="B303" t="str">
            <v>AR CONDICIONADO SPLIT INVERTER, PISO TETO, 48000 BTU/H, CICLO FRIO, 60HZ, CLASSIFICACAO ENERGETICA A OU B (SELO PROCEL), GAS HFC, CONTROLE S/FIO</v>
          </cell>
          <cell r="C303" t="str">
            <v xml:space="preserve">UN    </v>
          </cell>
          <cell r="D303">
            <v>15665.89</v>
          </cell>
        </row>
        <row r="304">
          <cell r="A304">
            <v>43195</v>
          </cell>
          <cell r="B304" t="str">
            <v>AR CONDICIONADO SPLIT ON/OFF, CASSETE (TETO), FRIO 4 VIAS 18000 BTUS/H, CLASSIFICACAO ENERGETICA C - SELO PROCEL, GAS HFC, CONTROLE S/ FIO</v>
          </cell>
          <cell r="C304" t="str">
            <v xml:space="preserve">UN    </v>
          </cell>
          <cell r="D304">
            <v>5516.18</v>
          </cell>
        </row>
        <row r="305">
          <cell r="A305">
            <v>43196</v>
          </cell>
          <cell r="B305" t="str">
            <v>AR CONDICIONADO SPLIT ON/OFF, CASSETE (TETO), FRIO 4 VIAS 24000 BTUS/H, CLASSIFICACAO ENERGETICA C - SELO PROCEL, GAS HFC, CONTROLE S/ FIO</v>
          </cell>
          <cell r="C305" t="str">
            <v xml:space="preserve">UN    </v>
          </cell>
          <cell r="D305">
            <v>6836.52</v>
          </cell>
        </row>
        <row r="306">
          <cell r="A306">
            <v>43198</v>
          </cell>
          <cell r="B306" t="str">
            <v>AR CONDICIONADO SPLIT ON/OFF, CASSETE (TETO), FRIO 4 VIAS 36000 BTUS/H, CLASSIFICACAO ENERGETICA C - SELO PROCEL, GAS HFC, CONTROLE S/ FIO</v>
          </cell>
          <cell r="C306" t="str">
            <v xml:space="preserve">UN    </v>
          </cell>
          <cell r="D306">
            <v>10158.9</v>
          </cell>
        </row>
        <row r="307">
          <cell r="A307">
            <v>43199</v>
          </cell>
          <cell r="B307" t="str">
            <v>AR CONDICIONADO SPLIT ON/OFF, CASSETE (TETO), FRIO 4 VIAS 48000 BTUS/H, CLASSIFICACAO ENERGETICA C - SELO PROCEL, GAS HFC, CONTROLE S/ FIO</v>
          </cell>
          <cell r="C307" t="str">
            <v xml:space="preserve">UN    </v>
          </cell>
          <cell r="D307">
            <v>10531.16</v>
          </cell>
        </row>
        <row r="308">
          <cell r="A308">
            <v>43200</v>
          </cell>
          <cell r="B308" t="str">
            <v>AR CONDICIONADO SPLIT ON/OFF, CASSETE (TETO), FRIO 4 VIAS 60000 BTUS/H, CLASSIFICACAO ENERGETICA C - SELO PROCEL, GAS HFC, CONTROLE S/ FIO</v>
          </cell>
          <cell r="C308" t="str">
            <v xml:space="preserve">UN    </v>
          </cell>
          <cell r="D308">
            <v>12085.27</v>
          </cell>
        </row>
        <row r="309">
          <cell r="A309">
            <v>39556</v>
          </cell>
          <cell r="B309" t="str">
            <v>AR CONDICIONADO SPLIT ON/OFF, CASSETE (TETO), 18000 BTUS/H, CICLO QUENTE/FRIO, 60 HZ, CLASSIFICACAO ENERGETICA C - SELO PROCEL, GAS HFC, CONTROLE S/ FIO</v>
          </cell>
          <cell r="C309" t="str">
            <v xml:space="preserve">UN    </v>
          </cell>
          <cell r="D309">
            <v>6600.62</v>
          </cell>
        </row>
        <row r="310">
          <cell r="A310">
            <v>39557</v>
          </cell>
          <cell r="B310" t="str">
            <v>AR CONDICIONADO SPLIT ON/OFF, CASSETE (TETO), 24000 BTUS/H, CICLO QUENTE/FRIO, 60 HZ, CLASSIFICACAO ENERGETICA C - SELO PROCEL, GAS HFC, CONTROLE S/ FIO</v>
          </cell>
          <cell r="C310" t="str">
            <v xml:space="preserve">UN    </v>
          </cell>
          <cell r="D310">
            <v>7107.43</v>
          </cell>
        </row>
        <row r="311">
          <cell r="A311">
            <v>39559</v>
          </cell>
          <cell r="B311" t="str">
            <v>AR CONDICIONADO SPLIT ON/OFF, CASSETE (TETO), 36000 BTUS/H, CICLO QUENTE/FRIO, 60 HZ, CLASSIFICACAO ENERGETICA A - SELO PROCEL, GAS HFC, CONTROLE S/ FIO</v>
          </cell>
          <cell r="C311" t="str">
            <v xml:space="preserve">UN    </v>
          </cell>
          <cell r="D311">
            <v>10503.41</v>
          </cell>
        </row>
        <row r="312">
          <cell r="A312">
            <v>39560</v>
          </cell>
          <cell r="B312" t="str">
            <v>AR CONDICIONADO SPLIT ON/OFF, CASSETE (TETO), 48000 BTUS/H, CICLO QUENTE/FRIO, 60 HZ, CLASSIFICACAO ENERGETICA A - SELO PROCEL, GAS HFC, CONTROLE S/ FIO</v>
          </cell>
          <cell r="C312" t="str">
            <v xml:space="preserve">UN    </v>
          </cell>
          <cell r="D312">
            <v>12151.42</v>
          </cell>
        </row>
        <row r="313">
          <cell r="A313">
            <v>39561</v>
          </cell>
          <cell r="B313" t="str">
            <v>AR CONDICIONADO SPLIT ON/OFF, CASSETE (TETO), 60000 BTUS/H, CICLO QUENTE/FRIO, 60 HZ, CLASSIFICACAO ENERGETICA A - SELO PROCEL, GAS HFC, CONTROLE S/ FIO</v>
          </cell>
          <cell r="C313" t="str">
            <v xml:space="preserve">UN    </v>
          </cell>
          <cell r="D313">
            <v>12711.94</v>
          </cell>
        </row>
        <row r="314">
          <cell r="A314">
            <v>43190</v>
          </cell>
          <cell r="B314" t="str">
            <v>AR CONDICIONADO SPLIT ON/OFF, HI-WALL (PAREDE), 12000 BTUS/H, CICLO FRIO, 60 HZ, CLASSIFICACAO ENERGETICA A - SELO PROCEL, GAS HFC, CONTROLE S/ FIO</v>
          </cell>
          <cell r="C314" t="str">
            <v xml:space="preserve">UN    </v>
          </cell>
          <cell r="D314">
            <v>1875.94</v>
          </cell>
        </row>
        <row r="315">
          <cell r="A315">
            <v>39555</v>
          </cell>
          <cell r="B315" t="str">
            <v>AR CONDICIONADO SPLIT ON/OFF, HI-WALL (PAREDE), 12000 BTUS/H, CICLO QUENTE/FRIO, 60 HZ, CLASSIFICACAO ENERGETICA A - SELO PROCEL, GAS HFC, CONTROLE S/ FIO</v>
          </cell>
          <cell r="C315" t="str">
            <v xml:space="preserve">UN    </v>
          </cell>
          <cell r="D315">
            <v>2029.29</v>
          </cell>
        </row>
        <row r="316">
          <cell r="A316">
            <v>43191</v>
          </cell>
          <cell r="B316" t="str">
            <v>AR CONDICIONADO SPLIT ON/OFF, HI-WALL (PAREDE), 18000 BTUS/H, CICLO FRIO, 60 HZ, CLASSIFICACAO ENERGETICA A - SELO PROCEL, GAS HFC, CONTROLE S/ FIO</v>
          </cell>
          <cell r="C316" t="str">
            <v xml:space="preserve">UN    </v>
          </cell>
          <cell r="D316">
            <v>2699.23</v>
          </cell>
        </row>
        <row r="317">
          <cell r="A317">
            <v>39548</v>
          </cell>
          <cell r="B317" t="str">
            <v>AR CONDICIONADO SPLIT ON/OFF, HI-WALL (PAREDE), 18000 BTUS/H, CICLO QUENTE/FRIO, 60 HZ, CLASSIFICACAO ENERGETICA A - SELO PROCEL, GAS HFC, CONTROLE S/ FIO</v>
          </cell>
          <cell r="C317" t="str">
            <v xml:space="preserve">UN    </v>
          </cell>
          <cell r="D317">
            <v>3010.06</v>
          </cell>
        </row>
        <row r="318">
          <cell r="A318">
            <v>43192</v>
          </cell>
          <cell r="B318" t="str">
            <v>AR CONDICIONADO SPLIT ON/OFF, HI-WALL (PAREDE), 24000 BTUS/H, CICLO FRIO, 60 HZ, CLASSIFICACAO ENERGETICA A - SELO PROCEL, GAS HFC, CONTROLE S/ FIO</v>
          </cell>
          <cell r="C318" t="str">
            <v xml:space="preserve">UN    </v>
          </cell>
          <cell r="D318">
            <v>3535.75</v>
          </cell>
        </row>
        <row r="319">
          <cell r="A319">
            <v>39554</v>
          </cell>
          <cell r="B319" t="str">
            <v>AR CONDICIONADO SPLIT ON/OFF, HI-WALL (PAREDE), 24000 BTUS/H, CICLO QUENTE/FRIO, 60 HZ, CLASSIFICACAO ENERGETICA A - SELO PROCEL, GAS HFC, CONTROLE S/ FIO</v>
          </cell>
          <cell r="C319" t="str">
            <v xml:space="preserve">UN    </v>
          </cell>
          <cell r="D319">
            <v>3980.36</v>
          </cell>
        </row>
        <row r="320">
          <cell r="A320">
            <v>43194</v>
          </cell>
          <cell r="B320" t="str">
            <v>AR CONDICIONADO SPLIT ON/OFF, HI-WALL (PAREDE), 9000 BTUS/H, CICLO FRIO, 60 HZ, CLASSIFICACAO ENERGETICA A - SELO PROCEL, GAS HFC, CONTROLE S/ FIO</v>
          </cell>
          <cell r="C320" t="str">
            <v xml:space="preserve">UN    </v>
          </cell>
          <cell r="D320">
            <v>1607.06</v>
          </cell>
        </row>
        <row r="321">
          <cell r="A321">
            <v>39551</v>
          </cell>
          <cell r="B321" t="str">
            <v>AR CONDICIONADO SPLIT ON/OFF, HI-WALL (PAREDE), 9000 BTUS/H, CICLO QUENTE/FRIO, 60 HZ, CLASSIFICACAO ENERGETICA A - SELO PROCEL, GAS HFC, CONTROLE S/ FIO</v>
          </cell>
          <cell r="C321" t="str">
            <v xml:space="preserve">UN    </v>
          </cell>
          <cell r="D321">
            <v>1769.55</v>
          </cell>
        </row>
        <row r="322">
          <cell r="A322">
            <v>43185</v>
          </cell>
          <cell r="B322" t="str">
            <v>AR CONDICIONADO SPLIT ON/OFF, PISO TETO, 18.000 BTU/H, CICLO FRIO, 60HZ, CLASSIFICACAO ENERGETICA C - SELO PROCEL, GAS HFC, CONTROLE S/FIO</v>
          </cell>
          <cell r="C322" t="str">
            <v xml:space="preserve">UN    </v>
          </cell>
          <cell r="D322">
            <v>5028.75</v>
          </cell>
        </row>
        <row r="323">
          <cell r="A323">
            <v>43186</v>
          </cell>
          <cell r="B323" t="str">
            <v>AR CONDICIONADO SPLIT ON/OFF, PISO TETO, 24.000 BTU/H, CICLO FRIO, 60HZ, CLASSIFICACAO ENERGETICA C - SELO PROCEL, GAS HFC, CONTROLE S/FIO</v>
          </cell>
          <cell r="C323" t="str">
            <v xml:space="preserve">UN    </v>
          </cell>
          <cell r="D323">
            <v>5304.31</v>
          </cell>
        </row>
        <row r="324">
          <cell r="A324">
            <v>43187</v>
          </cell>
          <cell r="B324" t="str">
            <v>AR CONDICIONADO SPLIT ON/OFF, PISO TETO, 36.000 BTU/H, CICLO FRIO, 60HZ, CLASSIFICACAO ENERGETICA C - SELO PROCEL, GAS HFC, CONTROLE S/FIO</v>
          </cell>
          <cell r="C324" t="str">
            <v xml:space="preserve">UN    </v>
          </cell>
          <cell r="D324">
            <v>7038.88</v>
          </cell>
        </row>
        <row r="325">
          <cell r="A325">
            <v>43188</v>
          </cell>
          <cell r="B325" t="str">
            <v>AR CONDICIONADO SPLIT ON/OFF, PISO TETO, 48.000 BTU/H, CICLO FRIO, 60HZ, CLASSIFICACAO ENERGETICA C - SELO PROCEL, GAS HFC, CONTROLE S/FIO</v>
          </cell>
          <cell r="C325" t="str">
            <v xml:space="preserve">UN    </v>
          </cell>
          <cell r="D325">
            <v>8528.5300000000007</v>
          </cell>
        </row>
        <row r="326">
          <cell r="A326">
            <v>43189</v>
          </cell>
          <cell r="B326" t="str">
            <v>AR CONDICIONADO SPLIT ON/OFF, PISO TETO, 60.000 BTU/H, CICLO FRIO, 60HZ, CLASSIFICACAO ENERGETICA C - SELO PROCEL, GAS HFC, CONTROLE S/FIO</v>
          </cell>
          <cell r="C326" t="str">
            <v xml:space="preserve">UN    </v>
          </cell>
          <cell r="D326">
            <v>9593.18</v>
          </cell>
        </row>
        <row r="327">
          <cell r="A327">
            <v>39580</v>
          </cell>
          <cell r="B327" t="str">
            <v>AR-CONDICIONADO FRIO SPLITAO INVERTER 30 TR</v>
          </cell>
          <cell r="C327" t="str">
            <v xml:space="preserve">UN    </v>
          </cell>
          <cell r="D327">
            <v>75598.179999999993</v>
          </cell>
        </row>
        <row r="328">
          <cell r="A328">
            <v>39577</v>
          </cell>
          <cell r="B328" t="str">
            <v>AR-CONDICIONADO FRIO SPLITAO MODULAR 10 TR</v>
          </cell>
          <cell r="C328" t="str">
            <v xml:space="preserve">UN    </v>
          </cell>
          <cell r="D328">
            <v>23662.07</v>
          </cell>
        </row>
        <row r="329">
          <cell r="A329">
            <v>39578</v>
          </cell>
          <cell r="B329" t="str">
            <v>AR-CONDICIONADO FRIO SPLITAO MODULAR 15 TR</v>
          </cell>
          <cell r="C329" t="str">
            <v xml:space="preserve">UN    </v>
          </cell>
          <cell r="D329">
            <v>30536.37</v>
          </cell>
        </row>
        <row r="330">
          <cell r="A330">
            <v>39579</v>
          </cell>
          <cell r="B330" t="str">
            <v>AR-CONDICIONADO FRIO SPLITAO MODULAR 20 TR</v>
          </cell>
          <cell r="C330" t="str">
            <v xml:space="preserve">UN    </v>
          </cell>
          <cell r="D330">
            <v>44428.02</v>
          </cell>
        </row>
        <row r="331">
          <cell r="A331">
            <v>39826</v>
          </cell>
          <cell r="B331" t="str">
            <v>AR-CONDICIONADO SPLIT INVERTER, PISO TETO, 24000 BTU/H, QUENTE/FRIO, 60HZ, CLASSIFICACAO ENERGETICA A - SELO PROCEL, GAS HFC, CONTROLE S/FIO</v>
          </cell>
          <cell r="C331" t="str">
            <v xml:space="preserve">UN    </v>
          </cell>
          <cell r="D331">
            <v>5456.57</v>
          </cell>
        </row>
        <row r="332">
          <cell r="A332">
            <v>10700</v>
          </cell>
          <cell r="B332" t="str">
            <v>ARADO REVERSIVEL COM 3 DISCOS DE 26" X 6MM REBOCAVEL</v>
          </cell>
          <cell r="C332" t="str">
            <v xml:space="preserve">UN    </v>
          </cell>
          <cell r="D332">
            <v>28471.98</v>
          </cell>
        </row>
        <row r="333">
          <cell r="A333">
            <v>346</v>
          </cell>
          <cell r="B333" t="str">
            <v>ARAME DE ACO OVALADO 15 X 17 ( 45,7 KG, 700 KGF), ROLO 1000 M</v>
          </cell>
          <cell r="C333" t="str">
            <v xml:space="preserve">KG    </v>
          </cell>
          <cell r="D333">
            <v>23.69</v>
          </cell>
        </row>
        <row r="334">
          <cell r="A334">
            <v>3312</v>
          </cell>
          <cell r="B334" t="str">
            <v>ARAME DE AMARRACAO PARA GABIAO GALVANIZADO, DIAMETRO 2,2 MM</v>
          </cell>
          <cell r="C334" t="str">
            <v xml:space="preserve">KG    </v>
          </cell>
          <cell r="D334">
            <v>23.26</v>
          </cell>
        </row>
        <row r="335">
          <cell r="A335">
            <v>339</v>
          </cell>
          <cell r="B335" t="str">
            <v>ARAME FARPADO GALVANIZADO, 14 BWG (2,11 MM), CLASSE 250</v>
          </cell>
          <cell r="C335" t="str">
            <v xml:space="preserve">M     </v>
          </cell>
          <cell r="D335">
            <v>1.22</v>
          </cell>
        </row>
        <row r="336">
          <cell r="A336">
            <v>340</v>
          </cell>
          <cell r="B336" t="str">
            <v>ARAME FARPADO GALVANIZADO, 16 BWG (1,65 MM), CLASSE 250</v>
          </cell>
          <cell r="C336" t="str">
            <v xml:space="preserve">M     </v>
          </cell>
          <cell r="D336">
            <v>1.1000000000000001</v>
          </cell>
        </row>
        <row r="337">
          <cell r="A337">
            <v>43130</v>
          </cell>
          <cell r="B337" t="str">
            <v>ARAME GALVANIZADO 12 BWG, D = 2,76 MM (0,048 KG/M) OU 14 BWG, D = 2,11 MM (0,026 KG/M)</v>
          </cell>
          <cell r="C337" t="str">
            <v xml:space="preserve">KG    </v>
          </cell>
          <cell r="D337">
            <v>20</v>
          </cell>
        </row>
        <row r="338">
          <cell r="A338">
            <v>344</v>
          </cell>
          <cell r="B338" t="str">
            <v>ARAME GALVANIZADO 16 BWG, D = 1,65MM (0,0166 KG/M)</v>
          </cell>
          <cell r="C338" t="str">
            <v xml:space="preserve">KG    </v>
          </cell>
          <cell r="D338">
            <v>26.29</v>
          </cell>
        </row>
        <row r="339">
          <cell r="A339">
            <v>345</v>
          </cell>
          <cell r="B339" t="str">
            <v>ARAME GALVANIZADO 18 BWG, D = 1,24MM (0,009 KG/M)</v>
          </cell>
          <cell r="C339" t="str">
            <v xml:space="preserve">KG    </v>
          </cell>
          <cell r="D339">
            <v>28.52</v>
          </cell>
        </row>
        <row r="340">
          <cell r="A340">
            <v>43131</v>
          </cell>
          <cell r="B340" t="str">
            <v>ARAME GALVANIZADO 6 BWG, D = 5,16 MM (0,157 KG/M), OU 8 BWG, D = 4,19 MM (0,101 KG/M), OU 10 BWG, D = 3,40 MM (0,0713 KG/M)</v>
          </cell>
          <cell r="C340" t="str">
            <v xml:space="preserve">KG    </v>
          </cell>
          <cell r="D340">
            <v>23.23</v>
          </cell>
        </row>
        <row r="341">
          <cell r="A341">
            <v>3313</v>
          </cell>
          <cell r="B341" t="str">
            <v>ARAME PROTEGIDO COM POLIMERO PARA GABIAO, DIAMETRO 2,2 MM</v>
          </cell>
          <cell r="C341" t="str">
            <v xml:space="preserve">KG    </v>
          </cell>
          <cell r="D341">
            <v>29.93</v>
          </cell>
        </row>
        <row r="342">
          <cell r="A342">
            <v>43132</v>
          </cell>
          <cell r="B342" t="str">
            <v>ARAME RECOZIDO 16 BWG, D = 1,65 MM (0,016 KG/M) OU 18 BWG, D = 1,25 MM (0,01 KG/M)</v>
          </cell>
          <cell r="C342" t="str">
            <v xml:space="preserve">KG    </v>
          </cell>
          <cell r="D342">
            <v>20</v>
          </cell>
        </row>
        <row r="343">
          <cell r="A343">
            <v>366</v>
          </cell>
          <cell r="B343" t="str">
            <v>AREIA FINA - POSTO JAZIDA/FORNECEDOR (RETIRADO NA JAZIDA, SEM TRANSPORTE)</v>
          </cell>
          <cell r="C343" t="str">
            <v xml:space="preserve">M3    </v>
          </cell>
          <cell r="D343">
            <v>83.5</v>
          </cell>
        </row>
        <row r="344">
          <cell r="A344">
            <v>367</v>
          </cell>
          <cell r="B344" t="str">
            <v>AREIA GROSSA - POSTO JAZIDA/FORNECEDOR (RETIRADO NA JAZIDA, SEM TRANSPORTE)</v>
          </cell>
          <cell r="C344" t="str">
            <v xml:space="preserve">M3    </v>
          </cell>
          <cell r="D344">
            <v>84.59</v>
          </cell>
        </row>
        <row r="345">
          <cell r="A345">
            <v>370</v>
          </cell>
          <cell r="B345" t="str">
            <v>AREIA MEDIA - POSTO JAZIDA/FORNECEDOR (RETIRADO NA JAZIDA, SEM TRANSPORTE)</v>
          </cell>
          <cell r="C345" t="str">
            <v xml:space="preserve">M3    </v>
          </cell>
          <cell r="D345">
            <v>83.5</v>
          </cell>
        </row>
        <row r="346">
          <cell r="A346">
            <v>368</v>
          </cell>
          <cell r="B346" t="str">
            <v>AREIA PARA ATERRO - POSTO JAZIDA/FORNECEDOR (RETIRADO NA JAZIDA, SEM TRANSPORTE)</v>
          </cell>
          <cell r="C346" t="str">
            <v xml:space="preserve">M3    </v>
          </cell>
          <cell r="D346">
            <v>41.75</v>
          </cell>
        </row>
        <row r="347">
          <cell r="A347">
            <v>11075</v>
          </cell>
          <cell r="B347" t="str">
            <v>AREIA PARA LEITO FILTRANTE (0,42 A 1,68 MM) - POSTO JAZIDA/FORNECEDOR (RETIRADO NA JAZIDA, SEM TRANSPORTE)</v>
          </cell>
          <cell r="C347" t="str">
            <v xml:space="preserve">M3    </v>
          </cell>
          <cell r="D347">
            <v>958.32</v>
          </cell>
        </row>
        <row r="348">
          <cell r="A348">
            <v>1381</v>
          </cell>
          <cell r="B348" t="str">
            <v>ARGAMASSA COLANTE AC I PARA CERAMICAS</v>
          </cell>
          <cell r="C348" t="str">
            <v xml:space="preserve">KG    </v>
          </cell>
          <cell r="D348">
            <v>0.82</v>
          </cell>
        </row>
        <row r="349">
          <cell r="A349">
            <v>34353</v>
          </cell>
          <cell r="B349" t="str">
            <v>ARGAMASSA COLANTE AC II</v>
          </cell>
          <cell r="C349" t="str">
            <v xml:space="preserve">KG    </v>
          </cell>
          <cell r="D349">
            <v>1.52</v>
          </cell>
        </row>
        <row r="350">
          <cell r="A350">
            <v>37595</v>
          </cell>
          <cell r="B350" t="str">
            <v>ARGAMASSA COLANTE TIPO AC III</v>
          </cell>
          <cell r="C350" t="str">
            <v xml:space="preserve">KG    </v>
          </cell>
          <cell r="D350">
            <v>2.52</v>
          </cell>
        </row>
        <row r="351">
          <cell r="A351">
            <v>37596</v>
          </cell>
          <cell r="B351" t="str">
            <v>ARGAMASSA COLANTE TIPO AC III E</v>
          </cell>
          <cell r="C351" t="str">
            <v xml:space="preserve">KG    </v>
          </cell>
          <cell r="D351">
            <v>2.89</v>
          </cell>
        </row>
        <row r="352">
          <cell r="A352">
            <v>371</v>
          </cell>
          <cell r="B352" t="str">
            <v>ARGAMASSA INDUSTRIALIZADA MULTIUSO, PARA REVESTIMENTO INTERNO E EXTERNO E ASSENTAMENTO DE BLOCOS DIVERSOS</v>
          </cell>
          <cell r="C352" t="str">
            <v xml:space="preserve">KG    </v>
          </cell>
          <cell r="D352">
            <v>0.89</v>
          </cell>
        </row>
        <row r="353">
          <cell r="A353">
            <v>37553</v>
          </cell>
          <cell r="B353" t="str">
            <v>ARGAMASSA INDUSTRIALIZADA PARA CHAPISCO COLANTE</v>
          </cell>
          <cell r="C353" t="str">
            <v xml:space="preserve">KG    </v>
          </cell>
          <cell r="D353">
            <v>1.67</v>
          </cell>
        </row>
        <row r="354">
          <cell r="A354">
            <v>37552</v>
          </cell>
          <cell r="B354" t="str">
            <v>ARGAMASSA INDUSTRIALIZADA PARA CHAPISCO ROLADO</v>
          </cell>
          <cell r="C354" t="str">
            <v xml:space="preserve">KG    </v>
          </cell>
          <cell r="D354">
            <v>2.69</v>
          </cell>
        </row>
        <row r="355">
          <cell r="A355">
            <v>36880</v>
          </cell>
          <cell r="B355" t="str">
            <v>ARGAMASSA PARA REVESTIMENTO DECORATIVO MONOCAMADA</v>
          </cell>
          <cell r="C355" t="str">
            <v xml:space="preserve">KG    </v>
          </cell>
          <cell r="D355">
            <v>2.73</v>
          </cell>
        </row>
        <row r="356">
          <cell r="A356">
            <v>34355</v>
          </cell>
          <cell r="B356" t="str">
            <v>ARGAMASSA PISO SOBRE PISO</v>
          </cell>
          <cell r="C356" t="str">
            <v xml:space="preserve">KG    </v>
          </cell>
          <cell r="D356">
            <v>2.35</v>
          </cell>
        </row>
        <row r="357">
          <cell r="A357">
            <v>130</v>
          </cell>
          <cell r="B357" t="str">
            <v>ARGAMASSA POLIMERICA DE REPARO ESTRUTURAL, BICOMPONENTE</v>
          </cell>
          <cell r="C357" t="str">
            <v xml:space="preserve">KG    </v>
          </cell>
          <cell r="D357">
            <v>3.11</v>
          </cell>
        </row>
        <row r="358">
          <cell r="A358">
            <v>135</v>
          </cell>
          <cell r="B358" t="str">
            <v>ARGAMASSA POLIMERICA IMPERMEABILIZANTE SEMIFLEXIVEL, BICOMPONENTE (MEMBRANA IMPERMEABILIZANTE ACRILICA)</v>
          </cell>
          <cell r="C358" t="str">
            <v xml:space="preserve">KG    </v>
          </cell>
          <cell r="D358">
            <v>2.5</v>
          </cell>
        </row>
        <row r="359">
          <cell r="A359">
            <v>36886</v>
          </cell>
          <cell r="B359" t="str">
            <v>ARGAMASSA PRONTA PARA CONTRAPISO</v>
          </cell>
          <cell r="C359" t="str">
            <v xml:space="preserve">KG    </v>
          </cell>
          <cell r="D359">
            <v>0.85</v>
          </cell>
        </row>
        <row r="360">
          <cell r="A360">
            <v>38546</v>
          </cell>
          <cell r="B360" t="str">
            <v>ARGAMASSA USINADA AUTOADENSAVEL E AUTONIVELANTE PARA CONTRAPISO, INCLUI BOMBEAMENTO</v>
          </cell>
          <cell r="C360" t="str">
            <v xml:space="preserve">M3    </v>
          </cell>
          <cell r="D360">
            <v>567.39</v>
          </cell>
        </row>
        <row r="361">
          <cell r="A361">
            <v>34549</v>
          </cell>
          <cell r="B361" t="str">
            <v>ARGILA EXPANDIDA, GRANULOMETRIA 2215</v>
          </cell>
          <cell r="C361" t="str">
            <v xml:space="preserve">M3    </v>
          </cell>
          <cell r="D361">
            <v>745.61</v>
          </cell>
        </row>
        <row r="362">
          <cell r="A362">
            <v>6081</v>
          </cell>
          <cell r="B362" t="str">
            <v>ARGILA OU BARRO PARA ATERRO/REATERRO (COM TRANSPORTE ATE 10 KM)</v>
          </cell>
          <cell r="C362" t="str">
            <v xml:space="preserve">M3    </v>
          </cell>
          <cell r="D362">
            <v>52.19</v>
          </cell>
        </row>
        <row r="363">
          <cell r="A363">
            <v>6077</v>
          </cell>
          <cell r="B363" t="str">
            <v>ARGILA OU BARRO PARA ATERRO/REATERRO (RETIRADO NA JAZIDA, SEM TRANSPORTE)</v>
          </cell>
          <cell r="C363" t="str">
            <v xml:space="preserve">M3    </v>
          </cell>
          <cell r="D363">
            <v>37.28</v>
          </cell>
        </row>
        <row r="364">
          <cell r="A364">
            <v>6079</v>
          </cell>
          <cell r="B364" t="str">
            <v>ARGILA, ARGILA VERMELHA OU ARGILA ARENOSA (RETIRADA NA JAZIDA, SEM TRANSPORTE)</v>
          </cell>
          <cell r="C364" t="str">
            <v xml:space="preserve">M3    </v>
          </cell>
          <cell r="D364">
            <v>37.28</v>
          </cell>
        </row>
        <row r="365">
          <cell r="A365">
            <v>1091</v>
          </cell>
          <cell r="B365" t="str">
            <v>ARMACAO VERTICAL COM HASTE E CONTRA-PINO, EM CHAPA DE ACO GALVANIZADO 3/16", COM 1 ESTRIBO E 1 ISOLADOR</v>
          </cell>
          <cell r="C365" t="str">
            <v xml:space="preserve">UN    </v>
          </cell>
          <cell r="D365">
            <v>34.78</v>
          </cell>
        </row>
        <row r="366">
          <cell r="A366">
            <v>1094</v>
          </cell>
          <cell r="B366" t="str">
            <v>ARMACAO VERTICAL COM HASTE E CONTRA-PINO, EM CHAPA DE ACO GALVANIZADO 3/16", COM 1 ESTRIBO, SEM ISOLADOR</v>
          </cell>
          <cell r="C366" t="str">
            <v xml:space="preserve">UN    </v>
          </cell>
          <cell r="D366">
            <v>24.32</v>
          </cell>
        </row>
        <row r="367">
          <cell r="A367">
            <v>1095</v>
          </cell>
          <cell r="B367" t="str">
            <v>ARMACAO VERTICAL COM HASTE E CONTRA-PINO, EM CHAPA DE ACO GALVANIZADO 3/16", COM 2 ESTRIBOS, E 2 ISOLADORES</v>
          </cell>
          <cell r="C367" t="str">
            <v xml:space="preserve">UN    </v>
          </cell>
          <cell r="D367">
            <v>51.69</v>
          </cell>
        </row>
        <row r="368">
          <cell r="A368">
            <v>1092</v>
          </cell>
          <cell r="B368" t="str">
            <v>ARMACAO VERTICAL COM HASTE E CONTRA-PINO, EM CHAPA DE ACO GALVANIZADO 3/16", COM 2 ESTRIBOS, SEM ISOLADOR</v>
          </cell>
          <cell r="C368" t="str">
            <v xml:space="preserve">UN    </v>
          </cell>
          <cell r="D368">
            <v>40</v>
          </cell>
        </row>
        <row r="369">
          <cell r="A369">
            <v>1093</v>
          </cell>
          <cell r="B369" t="str">
            <v>ARMACAO VERTICAL COM HASTE E CONTRA-PINO, EM CHAPA DE ACO GALVANIZADO 3/16", COM 3 ESTRIBOS E 3 ISOLADORES</v>
          </cell>
          <cell r="C369" t="str">
            <v xml:space="preserve">UN    </v>
          </cell>
          <cell r="D369">
            <v>93.41</v>
          </cell>
        </row>
        <row r="370">
          <cell r="A370">
            <v>1090</v>
          </cell>
          <cell r="B370" t="str">
            <v>ARMACAO VERTICAL COM HASTE E CONTRA-PINO, EM CHAPA DE ACO GALVANIZADO 3/16", COM 3 ESTRIBOS, SEM ISOLADOR</v>
          </cell>
          <cell r="C370" t="str">
            <v xml:space="preserve">UN    </v>
          </cell>
          <cell r="D370">
            <v>66.88</v>
          </cell>
        </row>
        <row r="371">
          <cell r="A371">
            <v>1096</v>
          </cell>
          <cell r="B371" t="str">
            <v>ARMACAO VERTICAL COM HASTE E CONTRA-PINO, EM CHAPA DE ACO GALVANIZADO 3/16", COM 4 ESTRIBOS E 4 ISOLADORES</v>
          </cell>
          <cell r="C371" t="str">
            <v xml:space="preserve">UN    </v>
          </cell>
          <cell r="D371">
            <v>120.36</v>
          </cell>
        </row>
        <row r="372">
          <cell r="A372">
            <v>1097</v>
          </cell>
          <cell r="B372" t="str">
            <v>ARMACAO VERTICAL COM HASTE E CONTRA-PINO, EM CHAPA DE ACO GALVANIZADO 3/16", COM 4 ESTRIBOS, SEM ISOLADOR</v>
          </cell>
          <cell r="C372" t="str">
            <v xml:space="preserve">UN    </v>
          </cell>
          <cell r="D372">
            <v>102.17</v>
          </cell>
        </row>
        <row r="373">
          <cell r="A373">
            <v>378</v>
          </cell>
          <cell r="B373" t="str">
            <v>ARMADOR (HORISTA)</v>
          </cell>
          <cell r="C373" t="str">
            <v xml:space="preserve">H     </v>
          </cell>
          <cell r="D373">
            <v>15.93</v>
          </cell>
        </row>
        <row r="374">
          <cell r="A374">
            <v>40911</v>
          </cell>
          <cell r="B374" t="str">
            <v>ARMADOR (MENSALISTA)</v>
          </cell>
          <cell r="C374" t="str">
            <v xml:space="preserve">MES   </v>
          </cell>
          <cell r="D374">
            <v>2814.94</v>
          </cell>
        </row>
        <row r="375">
          <cell r="A375">
            <v>33939</v>
          </cell>
          <cell r="B375" t="str">
            <v>ARQUITETO JUNIOR</v>
          </cell>
          <cell r="C375" t="str">
            <v xml:space="preserve">H     </v>
          </cell>
          <cell r="D375">
            <v>67.16</v>
          </cell>
        </row>
        <row r="376">
          <cell r="A376">
            <v>40815</v>
          </cell>
          <cell r="B376" t="str">
            <v>ARQUITETO JUNIOR (MENSALISTA)</v>
          </cell>
          <cell r="C376" t="str">
            <v xml:space="preserve">MES   </v>
          </cell>
          <cell r="D376">
            <v>11868.52</v>
          </cell>
        </row>
        <row r="377">
          <cell r="A377">
            <v>34760</v>
          </cell>
          <cell r="B377" t="str">
            <v>ARQUITETO PAISAGISTA</v>
          </cell>
          <cell r="C377" t="str">
            <v xml:space="preserve">H     </v>
          </cell>
          <cell r="D377">
            <v>63.43</v>
          </cell>
        </row>
        <row r="378">
          <cell r="A378">
            <v>40935</v>
          </cell>
          <cell r="B378" t="str">
            <v>ARQUITETO PAISAGISTA (MENSALISTA)</v>
          </cell>
          <cell r="C378" t="str">
            <v xml:space="preserve">MES   </v>
          </cell>
          <cell r="D378">
            <v>11206.77</v>
          </cell>
        </row>
        <row r="379">
          <cell r="A379">
            <v>33952</v>
          </cell>
          <cell r="B379" t="str">
            <v>ARQUITETO PLENO</v>
          </cell>
          <cell r="C379" t="str">
            <v xml:space="preserve">H     </v>
          </cell>
          <cell r="D379">
            <v>95.4</v>
          </cell>
        </row>
        <row r="380">
          <cell r="A380">
            <v>40816</v>
          </cell>
          <cell r="B380" t="str">
            <v>ARQUITETO PLENO (MENSALISTA)</v>
          </cell>
          <cell r="C380" t="str">
            <v xml:space="preserve">MES   </v>
          </cell>
          <cell r="D380">
            <v>16858.23</v>
          </cell>
        </row>
        <row r="381">
          <cell r="A381">
            <v>33953</v>
          </cell>
          <cell r="B381" t="str">
            <v>ARQUITETO SENIOR</v>
          </cell>
          <cell r="C381" t="str">
            <v xml:space="preserve">H     </v>
          </cell>
          <cell r="D381">
            <v>126.13</v>
          </cell>
        </row>
        <row r="382">
          <cell r="A382">
            <v>40817</v>
          </cell>
          <cell r="B382" t="str">
            <v>ARQUITETO SENIOR (MENSALISTA)</v>
          </cell>
          <cell r="C382" t="str">
            <v xml:space="preserve">MES   </v>
          </cell>
          <cell r="D382">
            <v>22288.080000000002</v>
          </cell>
        </row>
        <row r="383">
          <cell r="A383">
            <v>13348</v>
          </cell>
          <cell r="B383" t="str">
            <v>ARRUELA  EM ACO GALVANIZADO, DIAMETRO EXTERNO = 35MM, ESPESSURA = 3MM, DIAMETRO DO FURO= 18MM</v>
          </cell>
          <cell r="C383" t="str">
            <v xml:space="preserve">UN    </v>
          </cell>
          <cell r="D383">
            <v>0.92</v>
          </cell>
        </row>
        <row r="384">
          <cell r="A384">
            <v>39211</v>
          </cell>
          <cell r="B384" t="str">
            <v>ARRUELA EM ALUMINIO, COM ROSCA, DE  1 1/4", PARA ELETRODUTO</v>
          </cell>
          <cell r="C384" t="str">
            <v xml:space="preserve">UN    </v>
          </cell>
          <cell r="D384">
            <v>1.31</v>
          </cell>
        </row>
        <row r="385">
          <cell r="A385">
            <v>39212</v>
          </cell>
          <cell r="B385" t="str">
            <v>ARRUELA EM ALUMINIO, COM ROSCA, DE 1 1/2", PARA ELETRODUTO</v>
          </cell>
          <cell r="C385" t="str">
            <v xml:space="preserve">UN    </v>
          </cell>
          <cell r="D385">
            <v>1.46</v>
          </cell>
        </row>
        <row r="386">
          <cell r="A386">
            <v>39208</v>
          </cell>
          <cell r="B386" t="str">
            <v>ARRUELA EM ALUMINIO, COM ROSCA, DE 1/2", PARA ELETRODUTO</v>
          </cell>
          <cell r="C386" t="str">
            <v xml:space="preserve">UN    </v>
          </cell>
          <cell r="D386">
            <v>0.4</v>
          </cell>
        </row>
        <row r="387">
          <cell r="A387">
            <v>39210</v>
          </cell>
          <cell r="B387" t="str">
            <v>ARRUELA EM ALUMINIO, COM ROSCA, DE 1", PARA ELETRODUTO</v>
          </cell>
          <cell r="C387" t="str">
            <v xml:space="preserve">UN    </v>
          </cell>
          <cell r="D387">
            <v>0.73</v>
          </cell>
        </row>
        <row r="388">
          <cell r="A388">
            <v>39214</v>
          </cell>
          <cell r="B388" t="str">
            <v>ARRUELA EM ALUMINIO, COM ROSCA, DE 2 1/2", PARA ELETRODUTO</v>
          </cell>
          <cell r="C388" t="str">
            <v xml:space="preserve">UN    </v>
          </cell>
          <cell r="D388">
            <v>2.7</v>
          </cell>
        </row>
        <row r="389">
          <cell r="A389">
            <v>39213</v>
          </cell>
          <cell r="B389" t="str">
            <v>ARRUELA EM ALUMINIO, COM ROSCA, DE 2", PARA ELETRODUTO</v>
          </cell>
          <cell r="C389" t="str">
            <v xml:space="preserve">UN    </v>
          </cell>
          <cell r="D389">
            <v>1.91</v>
          </cell>
        </row>
        <row r="390">
          <cell r="A390">
            <v>39209</v>
          </cell>
          <cell r="B390" t="str">
            <v>ARRUELA EM ALUMINIO, COM ROSCA, DE 3/4", PARA ELETRODUTO</v>
          </cell>
          <cell r="C390" t="str">
            <v xml:space="preserve">UN    </v>
          </cell>
          <cell r="D390">
            <v>0.47</v>
          </cell>
        </row>
        <row r="391">
          <cell r="A391">
            <v>39207</v>
          </cell>
          <cell r="B391" t="str">
            <v>ARRUELA EM ALUMINIO, COM ROSCA, DE 3/8", PARA ELETRODUTO</v>
          </cell>
          <cell r="C391" t="str">
            <v xml:space="preserve">UN    </v>
          </cell>
          <cell r="D391">
            <v>0.73</v>
          </cell>
        </row>
        <row r="392">
          <cell r="A392">
            <v>39215</v>
          </cell>
          <cell r="B392" t="str">
            <v>ARRUELA EM ALUMINIO, COM ROSCA, DE 3", PARA ELETRODUTO</v>
          </cell>
          <cell r="C392" t="str">
            <v xml:space="preserve">UN    </v>
          </cell>
          <cell r="D392">
            <v>4.92</v>
          </cell>
        </row>
        <row r="393">
          <cell r="A393">
            <v>39216</v>
          </cell>
          <cell r="B393" t="str">
            <v>ARRUELA EM ALUMINIO, COM ROSCA, DE 4", PARA ELETRODUTO</v>
          </cell>
          <cell r="C393" t="str">
            <v xml:space="preserve">UN    </v>
          </cell>
          <cell r="D393">
            <v>6.87</v>
          </cell>
        </row>
        <row r="394">
          <cell r="A394">
            <v>11267</v>
          </cell>
          <cell r="B394" t="str">
            <v>ARRUELA LISA, REDONDA, DE LATAO POLIDO, DIAMETRO NOMINAL 5/8", DIAMETRO EXTERNO = 34 MM, DIAMETRO DO FURO = 17 MM, ESPESSURA = *2,5* MM</v>
          </cell>
          <cell r="C394" t="str">
            <v xml:space="preserve">UN    </v>
          </cell>
          <cell r="D394">
            <v>0.8</v>
          </cell>
        </row>
        <row r="395">
          <cell r="A395">
            <v>379</v>
          </cell>
          <cell r="B395" t="str">
            <v>ARRUELA QUADRADA EM ACO GALVANIZADO, DIMENSAO = 38 MM, ESPESSURA = 3MM, DIAMETRO DO FURO= 18 MM</v>
          </cell>
          <cell r="C395" t="str">
            <v xml:space="preserve">UN    </v>
          </cell>
          <cell r="D395">
            <v>0.81</v>
          </cell>
        </row>
        <row r="396">
          <cell r="A396">
            <v>510</v>
          </cell>
          <cell r="B396" t="str">
            <v>ASFALTO MODIFICADO TIPO I - NBR 9910 (ASFALTO OXIDADO PARA IMPERMEABILIZACAO, COEFICIENTE DE PENETRACAO 25-40)</v>
          </cell>
          <cell r="C396" t="str">
            <v xml:space="preserve">KG    </v>
          </cell>
          <cell r="D396">
            <v>11.44</v>
          </cell>
        </row>
        <row r="397">
          <cell r="A397">
            <v>516</v>
          </cell>
          <cell r="B397" t="str">
            <v>ASFALTO MODIFICADO TIPO II - NBR 9910 (ASFALTO OXIDADO PARA IMPERMEABILIZACAO, COEFICIENTE DE PENETRACAO 20-35)</v>
          </cell>
          <cell r="C397" t="str">
            <v xml:space="preserve">KG    </v>
          </cell>
          <cell r="D397">
            <v>13.56</v>
          </cell>
        </row>
        <row r="398">
          <cell r="A398">
            <v>509</v>
          </cell>
          <cell r="B398" t="str">
            <v>ASFALTO MODIFICADO TIPO III - NBR 9910 (ASFALTO OXIDADO PARA IMPERMEABILIZACAO, COEFICIENTE DE PENETRACAO 15-25)</v>
          </cell>
          <cell r="C398" t="str">
            <v xml:space="preserve">KG    </v>
          </cell>
          <cell r="D398">
            <v>15.21</v>
          </cell>
        </row>
        <row r="399">
          <cell r="A399">
            <v>40331</v>
          </cell>
          <cell r="B399" t="str">
            <v>ASSENTADOR DE MANILHAS</v>
          </cell>
          <cell r="C399" t="str">
            <v xml:space="preserve">H     </v>
          </cell>
          <cell r="D399">
            <v>13.83</v>
          </cell>
        </row>
        <row r="400">
          <cell r="A400">
            <v>40930</v>
          </cell>
          <cell r="B400" t="str">
            <v>ASSENTADOR DE MANILHAS (MENSALISTA)</v>
          </cell>
          <cell r="C400" t="str">
            <v xml:space="preserve">MES   </v>
          </cell>
          <cell r="D400">
            <v>2444.81</v>
          </cell>
        </row>
        <row r="401">
          <cell r="A401">
            <v>11761</v>
          </cell>
          <cell r="B401" t="str">
            <v>ASSENTO  VASO SANITARIO INFANTIL EM PLASTICO BRANCO</v>
          </cell>
          <cell r="C401" t="str">
            <v xml:space="preserve">UN    </v>
          </cell>
          <cell r="D401">
            <v>93.87</v>
          </cell>
        </row>
        <row r="402">
          <cell r="A402">
            <v>377</v>
          </cell>
          <cell r="B402" t="str">
            <v>ASSENTO SANITARIO DE PLASTICO, TIPO CONVENCIONAL</v>
          </cell>
          <cell r="C402" t="str">
            <v xml:space="preserve">UN    </v>
          </cell>
          <cell r="D402">
            <v>44.11</v>
          </cell>
        </row>
        <row r="403">
          <cell r="A403">
            <v>7588</v>
          </cell>
          <cell r="B403" t="str">
            <v>AUTOMATICO DE BOIA SUPERIOR / INFERIOR, *15* A / 250 V</v>
          </cell>
          <cell r="C403" t="str">
            <v xml:space="preserve">UN    </v>
          </cell>
          <cell r="D403">
            <v>45.71</v>
          </cell>
        </row>
        <row r="404">
          <cell r="A404">
            <v>34392</v>
          </cell>
          <cell r="B404" t="str">
            <v>AUXILIAR  DE ALMOXARIFE</v>
          </cell>
          <cell r="C404" t="str">
            <v xml:space="preserve">H     </v>
          </cell>
          <cell r="D404">
            <v>12.2</v>
          </cell>
        </row>
        <row r="405">
          <cell r="A405">
            <v>40908</v>
          </cell>
          <cell r="B405" t="str">
            <v>AUXILIAR DE ALMOXARIFE (MENSALISTA)</v>
          </cell>
          <cell r="C405" t="str">
            <v xml:space="preserve">MES   </v>
          </cell>
          <cell r="D405">
            <v>2156.94</v>
          </cell>
        </row>
        <row r="406">
          <cell r="A406">
            <v>34551</v>
          </cell>
          <cell r="B406" t="str">
            <v>AUXILIAR DE AZULEJISTA (HORISTA)</v>
          </cell>
          <cell r="C406" t="str">
            <v xml:space="preserve">H     </v>
          </cell>
          <cell r="D406">
            <v>11.83</v>
          </cell>
        </row>
        <row r="407">
          <cell r="A407">
            <v>41078</v>
          </cell>
          <cell r="B407" t="str">
            <v>AUXILIAR DE AZULEJISTA (MENSALISTA)</v>
          </cell>
          <cell r="C407" t="str">
            <v xml:space="preserve">MES   </v>
          </cell>
          <cell r="D407">
            <v>2094.4499999999998</v>
          </cell>
        </row>
        <row r="408">
          <cell r="A408">
            <v>246</v>
          </cell>
          <cell r="B408" t="str">
            <v>AUXILIAR DE ENCANADOR OU BOMBEIRO HIDRAULICO (HORISTA)</v>
          </cell>
          <cell r="C408" t="str">
            <v xml:space="preserve">H     </v>
          </cell>
          <cell r="D408">
            <v>12.82</v>
          </cell>
        </row>
        <row r="409">
          <cell r="A409">
            <v>40927</v>
          </cell>
          <cell r="B409" t="str">
            <v>AUXILIAR DE ENCANADOR OU BOMBEIRO HIDRAULICO (MENSALISTA)</v>
          </cell>
          <cell r="C409" t="str">
            <v xml:space="preserve">MES   </v>
          </cell>
          <cell r="D409">
            <v>2268.12</v>
          </cell>
        </row>
        <row r="410">
          <cell r="A410">
            <v>2350</v>
          </cell>
          <cell r="B410" t="str">
            <v>AUXILIAR DE ESCRITORIO</v>
          </cell>
          <cell r="C410" t="str">
            <v xml:space="preserve">H     </v>
          </cell>
          <cell r="D410">
            <v>12.84</v>
          </cell>
        </row>
        <row r="411">
          <cell r="A411">
            <v>40812</v>
          </cell>
          <cell r="B411" t="str">
            <v>AUXILIAR DE ESCRITORIO (MENSALISTA)</v>
          </cell>
          <cell r="C411" t="str">
            <v xml:space="preserve">MES   </v>
          </cell>
          <cell r="D411">
            <v>2269.59</v>
          </cell>
        </row>
        <row r="412">
          <cell r="A412">
            <v>245</v>
          </cell>
          <cell r="B412" t="str">
            <v>AUXILIAR DE LABORATORISTA DE SOLOS E DE CONCRETO</v>
          </cell>
          <cell r="C412" t="str">
            <v xml:space="preserve">H     </v>
          </cell>
          <cell r="D412">
            <v>21.85</v>
          </cell>
        </row>
        <row r="413">
          <cell r="A413">
            <v>41090</v>
          </cell>
          <cell r="B413" t="str">
            <v>AUXILIAR DE LABORATORISTA DE SOLOS E DE CONCRETO (MENSALISTA)</v>
          </cell>
          <cell r="C413" t="str">
            <v xml:space="preserve">MES   </v>
          </cell>
          <cell r="D413">
            <v>3862.32</v>
          </cell>
        </row>
        <row r="414">
          <cell r="A414">
            <v>251</v>
          </cell>
          <cell r="B414" t="str">
            <v>AUXILIAR DE MECANICO</v>
          </cell>
          <cell r="C414" t="str">
            <v xml:space="preserve">H     </v>
          </cell>
          <cell r="D414">
            <v>10.31</v>
          </cell>
        </row>
        <row r="415">
          <cell r="A415">
            <v>40975</v>
          </cell>
          <cell r="B415" t="str">
            <v>AUXILIAR DE MECANICO (MENSALISTA)</v>
          </cell>
          <cell r="C415" t="str">
            <v xml:space="preserve">MES   </v>
          </cell>
          <cell r="D415">
            <v>1825.02</v>
          </cell>
        </row>
        <row r="416">
          <cell r="A416">
            <v>6127</v>
          </cell>
          <cell r="B416" t="str">
            <v>AUXILIAR DE PEDREIRO (HORISTA)</v>
          </cell>
          <cell r="C416" t="str">
            <v xml:space="preserve">H     </v>
          </cell>
          <cell r="D416">
            <v>11.83</v>
          </cell>
        </row>
        <row r="417">
          <cell r="A417">
            <v>41072</v>
          </cell>
          <cell r="B417" t="str">
            <v>AUXILIAR DE PEDREIRO (MENSALISTA)</v>
          </cell>
          <cell r="C417" t="str">
            <v xml:space="preserve">MES   </v>
          </cell>
          <cell r="D417">
            <v>2094.4499999999998</v>
          </cell>
        </row>
        <row r="418">
          <cell r="A418">
            <v>6121</v>
          </cell>
          <cell r="B418" t="str">
            <v>AUXILIAR DE SERVICOS GERAIS</v>
          </cell>
          <cell r="C418" t="str">
            <v xml:space="preserve">H     </v>
          </cell>
          <cell r="D418">
            <v>11.85</v>
          </cell>
        </row>
        <row r="419">
          <cell r="A419">
            <v>41071</v>
          </cell>
          <cell r="B419" t="str">
            <v>AUXILIAR DE SERVICOS GERAIS (MENSALISTA)</v>
          </cell>
          <cell r="C419" t="str">
            <v xml:space="preserve">MES   </v>
          </cell>
          <cell r="D419">
            <v>2095.1</v>
          </cell>
        </row>
        <row r="420">
          <cell r="A420">
            <v>244</v>
          </cell>
          <cell r="B420" t="str">
            <v>AUXILIAR DE TOPOGRAFO</v>
          </cell>
          <cell r="C420" t="str">
            <v xml:space="preserve">H     </v>
          </cell>
          <cell r="D420">
            <v>6.49</v>
          </cell>
        </row>
        <row r="421">
          <cell r="A421">
            <v>41093</v>
          </cell>
          <cell r="B421" t="str">
            <v>AUXILIAR DE TOPOGRAFO (MENSALISTA)</v>
          </cell>
          <cell r="C421" t="str">
            <v xml:space="preserve">MES   </v>
          </cell>
          <cell r="D421">
            <v>1149.8599999999999</v>
          </cell>
        </row>
        <row r="422">
          <cell r="A422">
            <v>532</v>
          </cell>
          <cell r="B422" t="str">
            <v>AUXILIAR TECNICO / ASSISTENTE DE ENGENHARIA</v>
          </cell>
          <cell r="C422" t="str">
            <v xml:space="preserve">H     </v>
          </cell>
          <cell r="D422">
            <v>23.52</v>
          </cell>
        </row>
        <row r="423">
          <cell r="A423">
            <v>40931</v>
          </cell>
          <cell r="B423" t="str">
            <v>AUXILIAR TECNICO / ASSISTENTE DE ENGENHARIA (MENSALISTA)</v>
          </cell>
          <cell r="C423" t="str">
            <v xml:space="preserve">MES   </v>
          </cell>
          <cell r="D423">
            <v>4159.8500000000004</v>
          </cell>
        </row>
        <row r="424">
          <cell r="A424">
            <v>36150</v>
          </cell>
          <cell r="B424" t="str">
            <v>AVENTAL DE SEGURANCA DE RASPA DE COURO 1,00 X 0,60 M</v>
          </cell>
          <cell r="C424" t="str">
            <v xml:space="preserve">UN    </v>
          </cell>
          <cell r="D424">
            <v>59.4</v>
          </cell>
        </row>
        <row r="425">
          <cell r="A425">
            <v>4760</v>
          </cell>
          <cell r="B425" t="str">
            <v>AZULEJISTA OU LADRILHEIRO (HORISTA)</v>
          </cell>
          <cell r="C425" t="str">
            <v xml:space="preserve">H     </v>
          </cell>
          <cell r="D425">
            <v>15.93</v>
          </cell>
        </row>
        <row r="426">
          <cell r="A426">
            <v>41069</v>
          </cell>
          <cell r="B426" t="str">
            <v>AZULEJISTA OU LADRILHEIRO (MENSALISTA)</v>
          </cell>
          <cell r="C426" t="str">
            <v xml:space="preserve">MES   </v>
          </cell>
          <cell r="D426">
            <v>2814.94</v>
          </cell>
        </row>
        <row r="427">
          <cell r="A427">
            <v>10422</v>
          </cell>
          <cell r="B427" t="str">
            <v>BACIA SANITARIA (VASO) COM CAIXA ACOPLADA, SIFAO APARENTE, DE LOUCA BRANCA (SEM ASSENTO)</v>
          </cell>
          <cell r="C427" t="str">
            <v xml:space="preserve">UN    </v>
          </cell>
          <cell r="D427">
            <v>352.16</v>
          </cell>
        </row>
        <row r="428">
          <cell r="A428">
            <v>44019</v>
          </cell>
          <cell r="B428" t="str">
            <v>BACIA SANITARIA (VASO) COM CAIXA ACOPLADA, SIFAO OCULTO / CARENADO, DE LOUCA BRANCA (SEM ASSENTO ) - PADRAO ALTO</v>
          </cell>
          <cell r="C428" t="str">
            <v xml:space="preserve">UN    </v>
          </cell>
          <cell r="D428">
            <v>487.47</v>
          </cell>
        </row>
        <row r="429">
          <cell r="A429">
            <v>36520</v>
          </cell>
          <cell r="B429" t="str">
            <v>BACIA SANITARIA (VASO) CONVENCIONAL PARA PCD, SEM FURO FRONTAL, DE LOUCA BRANCA (SEM ASSENTO)</v>
          </cell>
          <cell r="C429" t="str">
            <v xml:space="preserve">UN    </v>
          </cell>
          <cell r="D429">
            <v>592.71</v>
          </cell>
        </row>
        <row r="430">
          <cell r="A430">
            <v>42319</v>
          </cell>
          <cell r="B430" t="str">
            <v>BACIA SANITARIA (VASO) CONVENCIONAL PARA USO ESPECIFICO (HOSPITAIS, CLINICAS), COM FURO FRONTAL, DE LOUCA BRANCA, SEM ASSENTO</v>
          </cell>
          <cell r="C430" t="str">
            <v xml:space="preserve">UN    </v>
          </cell>
          <cell r="D430">
            <v>531.1</v>
          </cell>
        </row>
        <row r="431">
          <cell r="A431">
            <v>10420</v>
          </cell>
          <cell r="B431" t="str">
            <v>BACIA SANITARIA (VASO) CONVENCIONAL, DE LOUCA BRANCA, SIFAO APARENTE, SAIDA VERTICAL (SEM ASSENTO)</v>
          </cell>
          <cell r="C431" t="str">
            <v xml:space="preserve">UN    </v>
          </cell>
          <cell r="D431">
            <v>188.4</v>
          </cell>
        </row>
        <row r="432">
          <cell r="A432">
            <v>10421</v>
          </cell>
          <cell r="B432" t="str">
            <v>BACIA SANITARIA (VASO) CONVENCIONAL, DE LOUCA COLORIDA, SIFAO APARENTE, SAIDA VERTICAL (SEM ASSENTO)</v>
          </cell>
          <cell r="C432" t="str">
            <v xml:space="preserve">UN    </v>
          </cell>
          <cell r="D432">
            <v>207.03</v>
          </cell>
        </row>
        <row r="433">
          <cell r="A433">
            <v>11786</v>
          </cell>
          <cell r="B433" t="str">
            <v>BACIA SANITARIA (VASO) INFANTIL, SIFONADO, DE LOUCA BRANCA, (SEM ASSENTO)</v>
          </cell>
          <cell r="C433" t="str">
            <v xml:space="preserve">UN    </v>
          </cell>
          <cell r="D433">
            <v>417.45</v>
          </cell>
        </row>
        <row r="434">
          <cell r="A434">
            <v>10</v>
          </cell>
          <cell r="B434" t="str">
            <v>BALDE PLASTICO CAPACIDADE *10* L</v>
          </cell>
          <cell r="C434" t="str">
            <v xml:space="preserve">UN    </v>
          </cell>
          <cell r="D434">
            <v>18.39</v>
          </cell>
        </row>
        <row r="435">
          <cell r="A435">
            <v>4815</v>
          </cell>
          <cell r="B435" t="str">
            <v>BALDE VERMELHO PARA SINALIZACAO DE VIAS</v>
          </cell>
          <cell r="C435" t="str">
            <v xml:space="preserve">UN    </v>
          </cell>
          <cell r="D435">
            <v>8.4</v>
          </cell>
        </row>
        <row r="436">
          <cell r="A436">
            <v>541</v>
          </cell>
          <cell r="B436" t="str">
            <v>BANCADA DE MARMORE SINTETICO COM UMA CUBA, 120 X *60* CM</v>
          </cell>
          <cell r="C436" t="str">
            <v xml:space="preserve">UN    </v>
          </cell>
          <cell r="D436">
            <v>168.5</v>
          </cell>
        </row>
        <row r="437">
          <cell r="A437">
            <v>542</v>
          </cell>
          <cell r="B437" t="str">
            <v>BANCADA DE MARMORE SINTETICO COM UMA CUBA, 150 X *60* CM</v>
          </cell>
          <cell r="C437" t="str">
            <v xml:space="preserve">UN    </v>
          </cell>
          <cell r="D437">
            <v>211.21</v>
          </cell>
        </row>
        <row r="438">
          <cell r="A438">
            <v>540</v>
          </cell>
          <cell r="B438" t="str">
            <v>BANCADA DE MARMORE SINTETICO COM UMA CUBA, 200 X *60* CM</v>
          </cell>
          <cell r="C438" t="str">
            <v xml:space="preserve">UN    </v>
          </cell>
          <cell r="D438">
            <v>475.97</v>
          </cell>
        </row>
        <row r="439">
          <cell r="A439">
            <v>38364</v>
          </cell>
          <cell r="B439" t="str">
            <v>BANCADA/ BANCA EM GRANITO, POLIDO, TIPO ANDORINHA/ QUARTZ/ CASTELO/ CORUMBA OU OUTROS EQUIVALENTES DA REGIAO, COM CUBA INOX, FORMATO *120 X 60* CM, E=  *2* CM</v>
          </cell>
          <cell r="C439" t="str">
            <v xml:space="preserve">UN    </v>
          </cell>
          <cell r="D439">
            <v>780.92</v>
          </cell>
        </row>
        <row r="440">
          <cell r="A440">
            <v>11692</v>
          </cell>
          <cell r="B440" t="str">
            <v>BANCADA/ BANCA EM MARMORE, POLIDO, BRANCO COMUM, E=  *3* CM</v>
          </cell>
          <cell r="C440" t="str">
            <v xml:space="preserve">M2    </v>
          </cell>
          <cell r="D440">
            <v>463.09</v>
          </cell>
        </row>
        <row r="441">
          <cell r="A441">
            <v>1746</v>
          </cell>
          <cell r="B441" t="str">
            <v>BANCADA/BANCA/PIA DE ACO INOXIDAVEL (AISI 430) COM 1 CUBA CENTRAL, COM VALVULA, ESCORREDOR DUPLO, DE *0,55 X 1,20* M</v>
          </cell>
          <cell r="C441" t="str">
            <v xml:space="preserve">UN    </v>
          </cell>
          <cell r="D441">
            <v>286</v>
          </cell>
        </row>
        <row r="442">
          <cell r="A442">
            <v>1748</v>
          </cell>
          <cell r="B442" t="str">
            <v>BANCADA/BANCA/PIA DE ACO INOXIDAVEL (AISI 430) COM 1 CUBA CENTRAL, COM VALVULA, ESCORREDOR DUPLO, DE *0,55 X 1,40* M</v>
          </cell>
          <cell r="C442" t="str">
            <v xml:space="preserve">UN    </v>
          </cell>
          <cell r="D442">
            <v>380.31</v>
          </cell>
        </row>
        <row r="443">
          <cell r="A443">
            <v>1749</v>
          </cell>
          <cell r="B443" t="str">
            <v>BANCADA/BANCA/PIA DE ACO INOXIDAVEL (AISI 430) COM 1 CUBA CENTRAL, COM VALVULA, ESCORREDOR DUPLO, DE *0,55 X 1,80* M</v>
          </cell>
          <cell r="C443" t="str">
            <v xml:space="preserve">UN    </v>
          </cell>
          <cell r="D443">
            <v>551</v>
          </cell>
        </row>
        <row r="444">
          <cell r="A444">
            <v>37412</v>
          </cell>
          <cell r="B444" t="str">
            <v>BANCADA/BANCA/PIA DE ACO INOXIDAVEL (AISI 430) COM 1 CUBA CENTRAL, COM VALVULA, LISA (SEM ESCORREDOR), DE *0,55 X 1,20* M</v>
          </cell>
          <cell r="C444" t="str">
            <v xml:space="preserve">UN    </v>
          </cell>
          <cell r="D444">
            <v>279.56</v>
          </cell>
        </row>
        <row r="445">
          <cell r="A445">
            <v>1745</v>
          </cell>
          <cell r="B445" t="str">
            <v>BANCADA/BANCA/PIA DE ACO INOXIDAVEL (AISI 430) COM 1 CUBA CENTRAL, SEM VALVULA, ESCORREDOR DUPLO, DE *0,55 X 1,60* M</v>
          </cell>
          <cell r="C445" t="str">
            <v xml:space="preserve">UN    </v>
          </cell>
          <cell r="D445">
            <v>332.44</v>
          </cell>
        </row>
        <row r="446">
          <cell r="A446">
            <v>1750</v>
          </cell>
          <cell r="B446" t="str">
            <v>BANCADA/BANCA/PIA DE ACO INOXIDAVEL (AISI 430) COM 2 CUBAS, COM VALVULAS, ESCORREDOR DUPLO, DE *0,55 X 2,00* M</v>
          </cell>
          <cell r="C446" t="str">
            <v xml:space="preserve">UN    </v>
          </cell>
          <cell r="D446">
            <v>776.86</v>
          </cell>
        </row>
        <row r="447">
          <cell r="A447">
            <v>11687</v>
          </cell>
          <cell r="B447" t="str">
            <v>BANCADA/TAMPO ACO INOX (AISI 304), LARGURA 60 CM, COM RODABANCA (NAO INCLUI PES DE APOIO)</v>
          </cell>
          <cell r="C447" t="str">
            <v xml:space="preserve">M     </v>
          </cell>
          <cell r="D447">
            <v>1237.78</v>
          </cell>
        </row>
        <row r="448">
          <cell r="A448">
            <v>11689</v>
          </cell>
          <cell r="B448" t="str">
            <v>BANCADA/TAMPO ACO INOX (AISI 304), LARGURA 70 CM, COM RODABANCA (NAO INCLUI PES DE APOIO)</v>
          </cell>
          <cell r="C448" t="str">
            <v xml:space="preserve">M     </v>
          </cell>
          <cell r="D448">
            <v>1550.86</v>
          </cell>
        </row>
        <row r="449">
          <cell r="A449">
            <v>11693</v>
          </cell>
          <cell r="B449" t="str">
            <v>BANCADA/TAMPO LISO (SEM CUBA) EM MARMORE SINTETICO</v>
          </cell>
          <cell r="C449" t="str">
            <v xml:space="preserve">M2    </v>
          </cell>
          <cell r="D449">
            <v>186.83</v>
          </cell>
        </row>
        <row r="450">
          <cell r="A450">
            <v>36215</v>
          </cell>
          <cell r="B450" t="str">
            <v>BANCO ARTICULADO PARA BANHO, EM ACO INOX POLIDO, 70* CM X 45* CM</v>
          </cell>
          <cell r="C450" t="str">
            <v xml:space="preserve">UN    </v>
          </cell>
          <cell r="D450">
            <v>1043.6400000000001</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1186.04</v>
          </cell>
        </row>
        <row r="452">
          <cell r="A452">
            <v>38381</v>
          </cell>
          <cell r="B452" t="str">
            <v>BANDEJA DE PINTURA PARA ROLO 23 CM</v>
          </cell>
          <cell r="C452" t="str">
            <v xml:space="preserve">UN    </v>
          </cell>
          <cell r="D452">
            <v>10.039999999999999</v>
          </cell>
        </row>
        <row r="453">
          <cell r="A453">
            <v>39621</v>
          </cell>
          <cell r="B453" t="str">
            <v>BARRA ANTIPANICO DUPLA, CEGA EM LADO OPOSTO, COR CINZA</v>
          </cell>
          <cell r="C453" t="str">
            <v xml:space="preserve">PAR   </v>
          </cell>
          <cell r="D453">
            <v>1077.03</v>
          </cell>
        </row>
        <row r="454">
          <cell r="A454">
            <v>39624</v>
          </cell>
          <cell r="B454" t="str">
            <v>BARRA ANTIPANICO DUPLA, PARA PORTA DE VIDRO, COR CINZA</v>
          </cell>
          <cell r="C454" t="str">
            <v xml:space="preserve">PAR   </v>
          </cell>
          <cell r="D454">
            <v>1188.0899999999999</v>
          </cell>
        </row>
        <row r="455">
          <cell r="A455">
            <v>39615</v>
          </cell>
          <cell r="B455" t="str">
            <v>BARRA ANTIPANICO SIMPLES, CEGA EM LADO OPOSTO, COR CINZA</v>
          </cell>
          <cell r="C455" t="str">
            <v xml:space="preserve">UN    </v>
          </cell>
          <cell r="D455">
            <v>480.1</v>
          </cell>
        </row>
        <row r="456">
          <cell r="A456">
            <v>39620</v>
          </cell>
          <cell r="B456" t="str">
            <v>BARRA ANTIPANICO SIMPLES, COM FECHADURA LADO OPOSTO, COR CINZA</v>
          </cell>
          <cell r="C456" t="str">
            <v xml:space="preserve">UN    </v>
          </cell>
          <cell r="D456">
            <v>733.24</v>
          </cell>
        </row>
        <row r="457">
          <cell r="A457">
            <v>39623</v>
          </cell>
          <cell r="B457" t="str">
            <v>BARRA ANTIPANICO SIMPLES, PARA PORTA DE VIDRO, COR CINZA</v>
          </cell>
          <cell r="C457" t="str">
            <v xml:space="preserve">UN    </v>
          </cell>
          <cell r="D457">
            <v>785.36</v>
          </cell>
        </row>
        <row r="458">
          <cell r="A458">
            <v>36207</v>
          </cell>
          <cell r="B458" t="str">
            <v>BARRA DE APOIO EM "L", EM ACO INOX POLIDO 70 X 70 CM, DIAMETRO MINIMO 3 CM</v>
          </cell>
          <cell r="C458" t="str">
            <v xml:space="preserve">UN    </v>
          </cell>
          <cell r="D458">
            <v>462.26</v>
          </cell>
        </row>
        <row r="459">
          <cell r="A459">
            <v>36209</v>
          </cell>
          <cell r="B459" t="str">
            <v>BARRA DE APOIO EM "L", EM ACO INOX POLIDO 80 X 80 CM, DIAMETRO MINIMO 3 CM</v>
          </cell>
          <cell r="C459" t="str">
            <v xml:space="preserve">UN    </v>
          </cell>
          <cell r="D459">
            <v>530.51</v>
          </cell>
        </row>
        <row r="460">
          <cell r="A460">
            <v>36210</v>
          </cell>
          <cell r="B460" t="str">
            <v>BARRA DE APOIO LATERAL ARTICULADA, COM TRAVA, EM ACO INOX POLIDO, 70 CM, DIAMETRO MINIMO 3 CM</v>
          </cell>
          <cell r="C460" t="str">
            <v xml:space="preserve">UN    </v>
          </cell>
          <cell r="D460">
            <v>574</v>
          </cell>
        </row>
        <row r="461">
          <cell r="A461">
            <v>36204</v>
          </cell>
          <cell r="B461" t="str">
            <v>BARRA DE APOIO RETA, EM ACO INOX POLIDO, COMPRIMENTO 60CM, DIAMETRO MINIMO 3 CM</v>
          </cell>
          <cell r="C461" t="str">
            <v xml:space="preserve">UN    </v>
          </cell>
          <cell r="D461">
            <v>203.52</v>
          </cell>
        </row>
        <row r="462">
          <cell r="A462">
            <v>36205</v>
          </cell>
          <cell r="B462" t="str">
            <v>BARRA DE APOIO RETA, EM ACO INOX POLIDO, COMPRIMENTO 70CM, DIAMETRO MINIMO 3 CM</v>
          </cell>
          <cell r="C462" t="str">
            <v xml:space="preserve">UN    </v>
          </cell>
          <cell r="D462">
            <v>226.02</v>
          </cell>
        </row>
        <row r="463">
          <cell r="A463">
            <v>36081</v>
          </cell>
          <cell r="B463" t="str">
            <v>BARRA DE APOIO RETA, EM ACO INOX POLIDO, COMPRIMENTO 80CM, DIAMETRO MINIMO 3 CM</v>
          </cell>
          <cell r="C463" t="str">
            <v xml:space="preserve">UN    </v>
          </cell>
          <cell r="D463">
            <v>241</v>
          </cell>
        </row>
        <row r="464">
          <cell r="A464">
            <v>36206</v>
          </cell>
          <cell r="B464" t="str">
            <v>BARRA DE APOIO RETA, EM ACO INOX POLIDO, COMPRIMENTO 90 CM, DIAMETRO MINIMO 3 CM</v>
          </cell>
          <cell r="C464" t="str">
            <v xml:space="preserve">UN    </v>
          </cell>
          <cell r="D464">
            <v>252.49</v>
          </cell>
        </row>
        <row r="465">
          <cell r="A465">
            <v>36218</v>
          </cell>
          <cell r="B465" t="str">
            <v>BARRA DE APOIO RETA, EM ALUMINIO, COMPRIMENTO 60CM, DIAMETRO MINIMO 3 CM</v>
          </cell>
          <cell r="C465" t="str">
            <v xml:space="preserve">UN    </v>
          </cell>
          <cell r="D465">
            <v>136.26</v>
          </cell>
        </row>
        <row r="466">
          <cell r="A466">
            <v>36220</v>
          </cell>
          <cell r="B466" t="str">
            <v>BARRA DE APOIO RETA, EM ALUMINIO, COMPRIMENTO 70CM, DIAMETRO MINIMO 3 CM</v>
          </cell>
          <cell r="C466" t="str">
            <v xml:space="preserve">UN    </v>
          </cell>
          <cell r="D466">
            <v>156.24</v>
          </cell>
        </row>
        <row r="467">
          <cell r="A467">
            <v>36080</v>
          </cell>
          <cell r="B467" t="str">
            <v>BARRA DE APOIO RETA, EM ALUMINIO, COMPRIMENTO 80 CM, DIAMETRO MINIMO 3 CM</v>
          </cell>
          <cell r="C467" t="str">
            <v xml:space="preserve">UN    </v>
          </cell>
          <cell r="D467">
            <v>169</v>
          </cell>
        </row>
        <row r="468">
          <cell r="A468">
            <v>36223</v>
          </cell>
          <cell r="B468" t="str">
            <v>BARRA DE APOIO RETA, EM ALUMINIO, COMPRIMENTO 90 CM, DIAMETRO MINIMO 3 CM</v>
          </cell>
          <cell r="C468" t="str">
            <v xml:space="preserve">UN    </v>
          </cell>
          <cell r="D468">
            <v>176.97</v>
          </cell>
        </row>
        <row r="469">
          <cell r="A469">
            <v>546</v>
          </cell>
          <cell r="B469" t="str">
            <v>BARRA DE FERRO CHATA, RETANGULAR (QUALQUER BITOLA)</v>
          </cell>
          <cell r="C469" t="str">
            <v xml:space="preserve">KG    </v>
          </cell>
          <cell r="D469">
            <v>12.18</v>
          </cell>
        </row>
        <row r="470">
          <cell r="A470">
            <v>566</v>
          </cell>
          <cell r="B470" t="str">
            <v>BARRA DE FERRO CHATO, RETANGULAR, 19,05 MM X 3,17 MM (L X E), 0,47 KG/M</v>
          </cell>
          <cell r="C470" t="str">
            <v xml:space="preserve">M     </v>
          </cell>
          <cell r="D470">
            <v>5.78</v>
          </cell>
        </row>
        <row r="471">
          <cell r="A471">
            <v>565</v>
          </cell>
          <cell r="B471" t="str">
            <v>BARRA DE FERRO CHATO, RETANGULAR, 25,4 MM X 4,76 MM (L X E), 1,73 KG/M</v>
          </cell>
          <cell r="C471" t="str">
            <v xml:space="preserve">M     </v>
          </cell>
          <cell r="D471">
            <v>21.07</v>
          </cell>
        </row>
        <row r="472">
          <cell r="A472">
            <v>555</v>
          </cell>
          <cell r="B472" t="str">
            <v>BARRA DE FERRO CHATO, RETANGULAR, 25,4 MM X 6,35 MM (L X E), 1,2265 KG/M</v>
          </cell>
          <cell r="C472" t="str">
            <v xml:space="preserve">M     </v>
          </cell>
          <cell r="D472">
            <v>14.93</v>
          </cell>
        </row>
        <row r="473">
          <cell r="A473">
            <v>557</v>
          </cell>
          <cell r="B473" t="str">
            <v>BARRA DE FERRO CHATO, RETANGULAR, 38,1 MM X 12,7 MM (L X E), 3,79 KG/M</v>
          </cell>
          <cell r="C473" t="str">
            <v xml:space="preserve">M     </v>
          </cell>
          <cell r="D473">
            <v>46.86</v>
          </cell>
        </row>
        <row r="474">
          <cell r="A474">
            <v>552</v>
          </cell>
          <cell r="B474" t="str">
            <v>BARRA DE FERRO CHATO, RETANGULAR, 38,1 MM X 6,35 MM (L X E), 1,89 KG/M</v>
          </cell>
          <cell r="C474" t="str">
            <v xml:space="preserve">M     </v>
          </cell>
          <cell r="D474">
            <v>23.25</v>
          </cell>
        </row>
        <row r="475">
          <cell r="A475">
            <v>563</v>
          </cell>
          <cell r="B475" t="str">
            <v>BARRA DE FERRO CHATO, RETANGULAR, 38,1 MM X 9,53 MM (L X E), 2,84 KG/M</v>
          </cell>
          <cell r="C475" t="str">
            <v xml:space="preserve">M     </v>
          </cell>
          <cell r="D475">
            <v>34.94</v>
          </cell>
        </row>
        <row r="476">
          <cell r="A476">
            <v>549</v>
          </cell>
          <cell r="B476" t="str">
            <v>BARRA DE FERRO CHATO, RETANGULAR, 50,8 MM X 12,7 MM (L X E), 5,06 KG/M</v>
          </cell>
          <cell r="C476" t="str">
            <v xml:space="preserve">M     </v>
          </cell>
          <cell r="D476">
            <v>62.88</v>
          </cell>
        </row>
        <row r="477">
          <cell r="A477">
            <v>551</v>
          </cell>
          <cell r="B477" t="str">
            <v>BARRA DE FERRO CHATO, RETANGULAR, 50,8 MM X 25,4 MM (L X E), 10,12 KG/M</v>
          </cell>
          <cell r="C477" t="str">
            <v xml:space="preserve">M     </v>
          </cell>
          <cell r="D477">
            <v>124.51</v>
          </cell>
        </row>
        <row r="478">
          <cell r="A478">
            <v>559</v>
          </cell>
          <cell r="B478" t="str">
            <v>BARRA DE FERRO CHATO, RETANGULAR, 50,8 MM X 6,35 MM (L X E), 2,53 KG/M</v>
          </cell>
          <cell r="C478" t="str">
            <v xml:space="preserve">M     </v>
          </cell>
          <cell r="D478">
            <v>31.12</v>
          </cell>
        </row>
        <row r="479">
          <cell r="A479">
            <v>560</v>
          </cell>
          <cell r="B479" t="str">
            <v>BARRA DE FERRO CHATO, RETANGULAR, 50,8 MM X 7,94 MM (L X E), 3,162 KG/M</v>
          </cell>
          <cell r="C479" t="str">
            <v xml:space="preserve">M     </v>
          </cell>
          <cell r="D479">
            <v>38.94</v>
          </cell>
        </row>
        <row r="480">
          <cell r="A480">
            <v>547</v>
          </cell>
          <cell r="B480" t="str">
            <v>BARRA DE FERRO CHATO, RETANGULAR, 50,8 MM X 9,53 MM (L X E), 3,79KG/M</v>
          </cell>
          <cell r="C480" t="str">
            <v xml:space="preserve">M     </v>
          </cell>
          <cell r="D480">
            <v>46.63</v>
          </cell>
        </row>
        <row r="481">
          <cell r="A481">
            <v>38127</v>
          </cell>
          <cell r="B481" t="str">
            <v>BASE DE MISTURADOR MONOCOMANDO PARA CHUVEIRO, DE PAREDE (NAO INCLUI ACABAMENTOS)</v>
          </cell>
          <cell r="C481" t="str">
            <v xml:space="preserve">UN    </v>
          </cell>
          <cell r="D481">
            <v>387.79</v>
          </cell>
        </row>
        <row r="482">
          <cell r="A482">
            <v>38060</v>
          </cell>
          <cell r="B482" t="str">
            <v>BASE PARA MASTRO DE PARA-RAIOS DIAMETRO NOMINAL 1 1/2"</v>
          </cell>
          <cell r="C482" t="str">
            <v xml:space="preserve">UN    </v>
          </cell>
          <cell r="D482">
            <v>54.28</v>
          </cell>
        </row>
        <row r="483">
          <cell r="A483">
            <v>10956</v>
          </cell>
          <cell r="B483" t="str">
            <v>BASE PARA MASTRO DE PARA-RAIOS DIAMETRO NOMINAL 2"</v>
          </cell>
          <cell r="C483" t="str">
            <v xml:space="preserve">UN    </v>
          </cell>
          <cell r="D483">
            <v>59.53</v>
          </cell>
        </row>
        <row r="484">
          <cell r="A484">
            <v>39380</v>
          </cell>
          <cell r="B484" t="str">
            <v>BASE PARA RELE COM SUPORTE METALICO</v>
          </cell>
          <cell r="C484" t="str">
            <v xml:space="preserve">UN    </v>
          </cell>
          <cell r="D484">
            <v>30.55</v>
          </cell>
        </row>
        <row r="485">
          <cell r="A485">
            <v>37597</v>
          </cell>
          <cell r="B485" t="str">
            <v>BATE-ESTACAS POR GRAVIDADE, POTENCIA160 HP, PESO DO MARTELO ATE 3 TONELADAS</v>
          </cell>
          <cell r="C485" t="str">
            <v xml:space="preserve">UN    </v>
          </cell>
          <cell r="D485">
            <v>573203.12</v>
          </cell>
        </row>
        <row r="486">
          <cell r="A486">
            <v>183</v>
          </cell>
          <cell r="B486" t="str">
            <v>BATENTE / PORTAL / ADUELA / MARCO EM MADEIRA MACICA COM REBAIXO, E = *3* CM, L = *14* CM, PARA PORTAS DE  GIRO DE *60 CM A 120* CM  X *210* CM, CEDRINHO / ANGELIM COMERCIAL / TAURI / CURUPIXA / PEROBA / CUMARU OU EQUIVALENTE DA REGIAO (NAO INCLUI ALIZARES)</v>
          </cell>
          <cell r="C486" t="str">
            <v xml:space="preserve">JG    </v>
          </cell>
          <cell r="D486">
            <v>122.5</v>
          </cell>
        </row>
        <row r="487">
          <cell r="A487">
            <v>184</v>
          </cell>
          <cell r="B487" t="str">
            <v>BATENTE / PORTAL / ADUELA / MARCO EM MADEIRA MACICA COM REBAIXO, E = *3* CM, L = *14* CM, PARA PORTAS DE  GIRO DE *60 CM A 120* CM  X *210* CM, PINUS / EUCALIPTO / VIROLA OU EQUIVALENTE DA REGIAO (NAO INCLUI ALIZARES)</v>
          </cell>
          <cell r="C487" t="str">
            <v xml:space="preserve">JG    </v>
          </cell>
          <cell r="D487">
            <v>75.87</v>
          </cell>
        </row>
        <row r="488">
          <cell r="A488">
            <v>181</v>
          </cell>
          <cell r="B488" t="str">
            <v>BATENTE / PORTAL / ADUELA / MARCO EM MADEIRA MACICA COM REBAIXO, E = *3* CM, L = *16* CM, PARA PORTAS DE  GIRO DE *60 CM A 120* CM  X *210* CM, CEDRINHO / ANGELIM COMERCIAL / TAURI / CURUPIXA / PEROBA / CUMARU OU EQUIVALENTE DA REGIAO (NAO INCLUI ALIZARES)</v>
          </cell>
          <cell r="C488" t="str">
            <v xml:space="preserve">JG    </v>
          </cell>
          <cell r="D488">
            <v>163.59</v>
          </cell>
        </row>
        <row r="489">
          <cell r="A489">
            <v>20001</v>
          </cell>
          <cell r="B489" t="str">
            <v>BATENTE / PORTAL / ADUELA / MARCO EM MADEIRA MACICA COM REBAIXO, E = *3* CM, L = *16* CM, PARA PORTAS DE  GIRO DE *60 CM A 120* CM  X *210* CM, PINUS / EUCALIPTO / VIROLA OU EQUIVALENTE DA REGIAO (NAO INCLUI ALIZARES)</v>
          </cell>
          <cell r="C489" t="str">
            <v xml:space="preserve">JG    </v>
          </cell>
          <cell r="D489">
            <v>94.83</v>
          </cell>
        </row>
        <row r="490">
          <cell r="A490">
            <v>39837</v>
          </cell>
          <cell r="B490" t="str">
            <v>BATENTE/PORTAL/ADUELA/MARCO, EM MDF/PVC WOOD/POLIESTIRENO OU MADEIRA LAMINADA, L = *9,0* CM COM GUARNICAO REGULAVEL 2 FACES = *35* MM, PRIMER</v>
          </cell>
          <cell r="C490" t="str">
            <v xml:space="preserve">JG    </v>
          </cell>
          <cell r="D490">
            <v>363.13</v>
          </cell>
        </row>
        <row r="491">
          <cell r="A491">
            <v>43366</v>
          </cell>
          <cell r="B491" t="str">
            <v>BENTONITA, ARGILA CONSTITUIDA POR  MONTMORILONITA</v>
          </cell>
          <cell r="C491" t="str">
            <v xml:space="preserve">KG    </v>
          </cell>
          <cell r="D491">
            <v>1.58</v>
          </cell>
        </row>
        <row r="492">
          <cell r="A492">
            <v>10535</v>
          </cell>
          <cell r="B492" t="str">
            <v>BETONEIRA CAPACIDADE NOMINAL 400 L, CAPACIDADE DE MISTURA  280 L, MOTOR ELETRICO TRIFASICO 220/380 V POTENCIA 2 CV, SEM CARREGADOR</v>
          </cell>
          <cell r="C492" t="str">
            <v xml:space="preserve">UN    </v>
          </cell>
          <cell r="D492">
            <v>5299.99</v>
          </cell>
        </row>
        <row r="493">
          <cell r="A493">
            <v>10537</v>
          </cell>
          <cell r="B493" t="str">
            <v>BETONEIRA CAPACIDADE NOMINAL 400 L, CAPACIDADE DE MISTURA 310 L, MOTOR A DIESEL POTENCIA 5 CV, SEM CARREGADOR</v>
          </cell>
          <cell r="C493" t="str">
            <v xml:space="preserve">UN    </v>
          </cell>
          <cell r="D493">
            <v>7227.74</v>
          </cell>
        </row>
        <row r="494">
          <cell r="A494">
            <v>13891</v>
          </cell>
          <cell r="B494" t="str">
            <v>BETONEIRA CAPACIDADE NOMINAL 400 L, CAPACIDADE DE MISTURA 310 L, MOTOR A GASOLINA POTENCIA 5,5 CV, SEM CARREGADOR</v>
          </cell>
          <cell r="C494" t="str">
            <v xml:space="preserve">UN    </v>
          </cell>
          <cell r="D494">
            <v>6629.47</v>
          </cell>
        </row>
        <row r="495">
          <cell r="A495">
            <v>44492</v>
          </cell>
          <cell r="B495" t="str">
            <v>BETONEIRA CAPACIDADE NOMINAL 600 L, CAPACIDADE DE MISTURA 440 L, MOTOR A GASOLINA POTENCIA 10 HP, COM  CARREGADOR</v>
          </cell>
          <cell r="C495" t="str">
            <v xml:space="preserve">UN    </v>
          </cell>
          <cell r="D495">
            <v>28835.53</v>
          </cell>
        </row>
        <row r="496">
          <cell r="A496">
            <v>36396</v>
          </cell>
          <cell r="B496" t="str">
            <v>BETONEIRA, CAPACIDADE NOMINAL 400 L, CAPACIDADE DE MISTURA 310L, MOTOR ELETRICO TRIFASICO 220/380V POTENCIA 2 CV, SEM CARREGADOR</v>
          </cell>
          <cell r="C496" t="str">
            <v xml:space="preserve">UN    </v>
          </cell>
          <cell r="D496">
            <v>6063.54</v>
          </cell>
        </row>
        <row r="497">
          <cell r="A497">
            <v>36397</v>
          </cell>
          <cell r="B497" t="str">
            <v>BETONEIRA, CAPACIDADE NOMINAL 600 L, CAPACIDADE DE MISTURA  360L, MOTOR ELETRICO TRIFASICO 220/380V, POTENCIA 4CV, EXCLUSO CARREGADOR</v>
          </cell>
          <cell r="C497" t="str">
            <v xml:space="preserve">UN    </v>
          </cell>
          <cell r="D497">
            <v>21559.279999999999</v>
          </cell>
        </row>
        <row r="498">
          <cell r="A498">
            <v>36398</v>
          </cell>
          <cell r="B498" t="str">
            <v>BETONEIRA, CAPACIDADE NOMINAL 600 L, CAPACIDADE DE MISTURA 440 L, MOTOR A DIESEL POTENCIA 10 CV, COM CARREGADOR</v>
          </cell>
          <cell r="C498" t="str">
            <v xml:space="preserve">UN    </v>
          </cell>
          <cell r="D498">
            <v>26203.5</v>
          </cell>
        </row>
        <row r="499">
          <cell r="A499">
            <v>647</v>
          </cell>
          <cell r="B499" t="str">
            <v>BLASTER, DINAMITADOR OU CABO DE FOGO</v>
          </cell>
          <cell r="C499" t="str">
            <v xml:space="preserve">H     </v>
          </cell>
          <cell r="D499">
            <v>11.32</v>
          </cell>
        </row>
        <row r="500">
          <cell r="A500">
            <v>40920</v>
          </cell>
          <cell r="B500" t="str">
            <v>BLASTER, DINAMITADOR OU CABO DE FOGO (MENSALISTA)</v>
          </cell>
          <cell r="C500" t="str">
            <v xml:space="preserve">MES   </v>
          </cell>
          <cell r="D500">
            <v>2002.33</v>
          </cell>
        </row>
        <row r="501">
          <cell r="A501">
            <v>715</v>
          </cell>
          <cell r="B501" t="str">
            <v>BLOCO / TIJOLO DE VIDRO INCOLOR, CANELADO / ONDULADO, *19 X 19 X 8* CM (A X L X E)</v>
          </cell>
          <cell r="C501" t="str">
            <v xml:space="preserve">UN    </v>
          </cell>
          <cell r="D501">
            <v>25</v>
          </cell>
        </row>
        <row r="502">
          <cell r="A502">
            <v>716</v>
          </cell>
          <cell r="B502" t="str">
            <v>BLOCO / TIJOLO DE VIDRO INCOLOR, XADREZ, *20 X 20 X 10* CM (A X L X E)</v>
          </cell>
          <cell r="C502" t="str">
            <v xml:space="preserve">UN    </v>
          </cell>
          <cell r="D502">
            <v>28.27</v>
          </cell>
        </row>
        <row r="503">
          <cell r="A503">
            <v>38783</v>
          </cell>
          <cell r="B503" t="str">
            <v>BLOCO CERAMICO / TIJOLO VAZADO PARA ALVENARIA DE VEDACAO, FUROS NA HORIZONTAL, 11,5 X 19 X 19 CM (NBR 15270)</v>
          </cell>
          <cell r="C503" t="str">
            <v xml:space="preserve">UN    </v>
          </cell>
          <cell r="D503">
            <v>1.19</v>
          </cell>
        </row>
        <row r="504">
          <cell r="A504">
            <v>37593</v>
          </cell>
          <cell r="B504" t="str">
            <v>BLOCO CERAMICO / TIJOLO VAZADO PARA ALVENARIA DE VEDACAO, FUROS NA VERTICAL, 14 X 19 X 39 CM (NBR 15270)</v>
          </cell>
          <cell r="C504" t="str">
            <v xml:space="preserve">UN    </v>
          </cell>
          <cell r="D504">
            <v>2.93</v>
          </cell>
        </row>
        <row r="505">
          <cell r="A505">
            <v>37594</v>
          </cell>
          <cell r="B505" t="str">
            <v>BLOCO CERAMICO / TIJOLO VAZADO PARA ALVENARIA DE VEDACAO, FUROS NA VERTICAL, 19 X 19 X 39 CM (NBR 15270)</v>
          </cell>
          <cell r="C505" t="str">
            <v xml:space="preserve">UN    </v>
          </cell>
          <cell r="D505">
            <v>3.65</v>
          </cell>
        </row>
        <row r="506">
          <cell r="A506">
            <v>37592</v>
          </cell>
          <cell r="B506" t="str">
            <v>BLOCO CERAMICO / TIJOLO VAZADO PARA ALVENARIA DE VEDACAO, FUROS NA VERTICAL,, 9 X 19 X 39 CM (NBR 15270)</v>
          </cell>
          <cell r="C506" t="str">
            <v xml:space="preserve">UN    </v>
          </cell>
          <cell r="D506">
            <v>2.31</v>
          </cell>
        </row>
        <row r="507">
          <cell r="A507">
            <v>7270</v>
          </cell>
          <cell r="B507" t="str">
            <v>BLOCO CERAMICO / TIJOLO VAZADO PARA ALVENARIA DE VEDACAO, 4 FUROS NA HORIZONTAL, DE 9 X 9 X 19 CM (L X A X C)</v>
          </cell>
          <cell r="C507" t="str">
            <v xml:space="preserve">UN    </v>
          </cell>
          <cell r="D507">
            <v>1.03</v>
          </cell>
        </row>
        <row r="508">
          <cell r="A508">
            <v>7267</v>
          </cell>
          <cell r="B508" t="str">
            <v>BLOCO CERAMICO / TIJOLO VAZADO PARA ALVENARIA DE VEDACAO, 6 FUROS NA HORIZONTAL, 9 X 14 X 19 CM (L X A X C)</v>
          </cell>
          <cell r="C508" t="str">
            <v xml:space="preserve">UN    </v>
          </cell>
          <cell r="D508">
            <v>0.81</v>
          </cell>
        </row>
        <row r="509">
          <cell r="A509">
            <v>7271</v>
          </cell>
          <cell r="B509" t="str">
            <v>BLOCO CERAMICO / TIJOLO VAZADO PARA ALVENARIA DE VEDACAO, 8 FUROS NA HORIZONTAL, DE 9 X 19 X 19 CM (L XA X C)</v>
          </cell>
          <cell r="C509" t="str">
            <v xml:space="preserve">UN    </v>
          </cell>
          <cell r="D509">
            <v>0.89</v>
          </cell>
        </row>
        <row r="510">
          <cell r="A510">
            <v>7266</v>
          </cell>
          <cell r="B510" t="str">
            <v>BLOCO CERAMICO / TIJOLO VAZADO PARA ALVENARIA DE VEDACAO, 8 FUROS NA HORIZONTAL, 9 X 19 X 19 CM (L X A X C)</v>
          </cell>
          <cell r="C510" t="str">
            <v xml:space="preserve">MIL   </v>
          </cell>
          <cell r="D510">
            <v>893.4</v>
          </cell>
        </row>
        <row r="511">
          <cell r="A511">
            <v>7268</v>
          </cell>
          <cell r="B511" t="str">
            <v>BLOCO CERAMICO / TIJOLO VAZADO PARA ALVENARIA DE VEDACAO, 8 FUROS NA HORIZONTAL, 9 X 19 X 29 CM (L X A X C)</v>
          </cell>
          <cell r="C511" t="str">
            <v xml:space="preserve">UN    </v>
          </cell>
          <cell r="D511">
            <v>1.24</v>
          </cell>
        </row>
        <row r="512">
          <cell r="A512">
            <v>34556</v>
          </cell>
          <cell r="B512" t="str">
            <v>BLOCO DE CONCRETO ESTRUTURAL 14 X 19 X 29 CM, FBK 10 MPA (NBR 6136)</v>
          </cell>
          <cell r="C512" t="str">
            <v xml:space="preserve">UN    </v>
          </cell>
          <cell r="D512">
            <v>4.18</v>
          </cell>
        </row>
        <row r="513">
          <cell r="A513">
            <v>37873</v>
          </cell>
          <cell r="B513" t="str">
            <v>BLOCO DE CONCRETO ESTRUTURAL 14 X 19 X 29 CM, FBK 12 MPA (NBR 6136)</v>
          </cell>
          <cell r="C513" t="str">
            <v xml:space="preserve">UN    </v>
          </cell>
          <cell r="D513">
            <v>4.26</v>
          </cell>
        </row>
        <row r="514">
          <cell r="A514">
            <v>34564</v>
          </cell>
          <cell r="B514" t="str">
            <v>BLOCO DE CONCRETO ESTRUTURAL 14 X 19 X 29 CM, FBK 14 MPA (NBR 6136)</v>
          </cell>
          <cell r="C514" t="str">
            <v xml:space="preserve">UN    </v>
          </cell>
          <cell r="D514">
            <v>4.46</v>
          </cell>
        </row>
        <row r="515">
          <cell r="A515">
            <v>34565</v>
          </cell>
          <cell r="B515" t="str">
            <v>BLOCO DE CONCRETO ESTRUTURAL 14 X 19 X 29 CM, FBK 16 MPA (NBR 6136)</v>
          </cell>
          <cell r="C515" t="str">
            <v xml:space="preserve">UN    </v>
          </cell>
          <cell r="D515">
            <v>4.72</v>
          </cell>
        </row>
        <row r="516">
          <cell r="A516">
            <v>38590</v>
          </cell>
          <cell r="B516" t="str">
            <v>BLOCO DE CONCRETO ESTRUTURAL 14 X 19 X 29 CM, FBK 4,5 MPA (NBR 6136)</v>
          </cell>
          <cell r="C516" t="str">
            <v xml:space="preserve">UN    </v>
          </cell>
          <cell r="D516">
            <v>3.48</v>
          </cell>
        </row>
        <row r="517">
          <cell r="A517">
            <v>34566</v>
          </cell>
          <cell r="B517" t="str">
            <v>BLOCO DE CONCRETO ESTRUTURAL 14 X 19 X 29 CM, FBK 6 MPA (NBR 6136)</v>
          </cell>
          <cell r="C517" t="str">
            <v xml:space="preserve">UN    </v>
          </cell>
          <cell r="D517">
            <v>3.66</v>
          </cell>
        </row>
        <row r="518">
          <cell r="A518">
            <v>34567</v>
          </cell>
          <cell r="B518" t="str">
            <v>BLOCO DE CONCRETO ESTRUTURAL 14 X 19 X 29 CM, FBK 8 MPA (NBR 6136)</v>
          </cell>
          <cell r="C518" t="str">
            <v xml:space="preserve">UN    </v>
          </cell>
          <cell r="D518">
            <v>3.88</v>
          </cell>
        </row>
        <row r="519">
          <cell r="A519">
            <v>38591</v>
          </cell>
          <cell r="B519" t="str">
            <v>BLOCO DE CONCRETO ESTRUTURAL 14 X 19 X 34 CM, FBK 4,5 MPA (NBR 6136)</v>
          </cell>
          <cell r="C519" t="str">
            <v xml:space="preserve">UN    </v>
          </cell>
          <cell r="D519">
            <v>3.52</v>
          </cell>
        </row>
        <row r="520">
          <cell r="A520">
            <v>34568</v>
          </cell>
          <cell r="B520" t="str">
            <v>BLOCO DE CONCRETO ESTRUTURAL 14 X 19 X 39 CM, FBK 10 MPA (NBR 6136)</v>
          </cell>
          <cell r="C520" t="str">
            <v xml:space="preserve">UN    </v>
          </cell>
          <cell r="D520">
            <v>4.59</v>
          </cell>
        </row>
        <row r="521">
          <cell r="A521">
            <v>34569</v>
          </cell>
          <cell r="B521" t="str">
            <v>BLOCO DE CONCRETO ESTRUTURAL 14 X 19 X 39 CM, FBK 12 MPA (NBR 6136)</v>
          </cell>
          <cell r="C521" t="str">
            <v xml:space="preserve">UN    </v>
          </cell>
          <cell r="D521">
            <v>4.72</v>
          </cell>
        </row>
        <row r="522">
          <cell r="A522">
            <v>34570</v>
          </cell>
          <cell r="B522" t="str">
            <v>BLOCO DE CONCRETO ESTRUTURAL 14 X 19 X 39 CM, FBK 14 MPA (NBR 6136)</v>
          </cell>
          <cell r="C522" t="str">
            <v xml:space="preserve">UN    </v>
          </cell>
          <cell r="D522">
            <v>5.12</v>
          </cell>
        </row>
        <row r="523">
          <cell r="A523">
            <v>25070</v>
          </cell>
          <cell r="B523" t="str">
            <v>BLOCO DE CONCRETO ESTRUTURAL 14 X 19 X 39 CM, FBK 4,5 MPA (NBR 6136)</v>
          </cell>
          <cell r="C523" t="str">
            <v xml:space="preserve">UN    </v>
          </cell>
          <cell r="D523">
            <v>3.85</v>
          </cell>
        </row>
        <row r="524">
          <cell r="A524">
            <v>34571</v>
          </cell>
          <cell r="B524" t="str">
            <v>BLOCO DE CONCRETO ESTRUTURAL 14 X 19 X 39 CM, FBK 6 MPA (NBR 6136)</v>
          </cell>
          <cell r="C524" t="str">
            <v xml:space="preserve">UN    </v>
          </cell>
          <cell r="D524">
            <v>3.89</v>
          </cell>
        </row>
        <row r="525">
          <cell r="A525">
            <v>34573</v>
          </cell>
          <cell r="B525" t="str">
            <v>BLOCO DE CONCRETO ESTRUTURAL 14 X 19 X 39 CM, FBK 8 MPA (NBR 6136)</v>
          </cell>
          <cell r="C525" t="str">
            <v xml:space="preserve">UN    </v>
          </cell>
          <cell r="D525">
            <v>4.09</v>
          </cell>
        </row>
        <row r="526">
          <cell r="A526">
            <v>37107</v>
          </cell>
          <cell r="B526" t="str">
            <v>BLOCO DE CONCRETO ESTRUTURAL 14 X 19 X 39, FCK 16 MPA (NBR 6136)</v>
          </cell>
          <cell r="C526" t="str">
            <v xml:space="preserve">UN    </v>
          </cell>
          <cell r="D526">
            <v>5.4</v>
          </cell>
        </row>
        <row r="527">
          <cell r="A527">
            <v>34576</v>
          </cell>
          <cell r="B527" t="str">
            <v>BLOCO DE CONCRETO ESTRUTURAL 19 X 19 X 39 CM, FBK 10 MPA (NBR 6136)</v>
          </cell>
          <cell r="C527" t="str">
            <v xml:space="preserve">UN    </v>
          </cell>
          <cell r="D527">
            <v>5.96</v>
          </cell>
        </row>
        <row r="528">
          <cell r="A528">
            <v>34577</v>
          </cell>
          <cell r="B528" t="str">
            <v>BLOCO DE CONCRETO ESTRUTURAL 19 X 19 X 39 CM, FBK 12 MPA (NBR 6136)</v>
          </cell>
          <cell r="C528" t="str">
            <v xml:space="preserve">UN    </v>
          </cell>
          <cell r="D528">
            <v>6.22</v>
          </cell>
        </row>
        <row r="529">
          <cell r="A529">
            <v>34578</v>
          </cell>
          <cell r="B529" t="str">
            <v>BLOCO DE CONCRETO ESTRUTURAL 19 X 19 X 39 CM, FBK 14 MPA (NBR 6136)</v>
          </cell>
          <cell r="C529" t="str">
            <v xml:space="preserve">UN    </v>
          </cell>
          <cell r="D529">
            <v>6.75</v>
          </cell>
        </row>
        <row r="530">
          <cell r="A530">
            <v>34579</v>
          </cell>
          <cell r="B530" t="str">
            <v>BLOCO DE CONCRETO ESTRUTURAL 19 X 19 X 39 CM, FBK 16 MPA (NBR 6136)</v>
          </cell>
          <cell r="C530" t="str">
            <v xml:space="preserve">UN    </v>
          </cell>
          <cell r="D530">
            <v>7.2</v>
          </cell>
        </row>
        <row r="531">
          <cell r="A531">
            <v>25067</v>
          </cell>
          <cell r="B531" t="str">
            <v>BLOCO DE CONCRETO ESTRUTURAL 19 X 19 X 39 CM, FBK 4,5 MPA (NBR 6136)</v>
          </cell>
          <cell r="C531" t="str">
            <v xml:space="preserve">UN    </v>
          </cell>
          <cell r="D531">
            <v>4.82</v>
          </cell>
        </row>
        <row r="532">
          <cell r="A532">
            <v>34580</v>
          </cell>
          <cell r="B532" t="str">
            <v>BLOCO DE CONCRETO ESTRUTURAL 19 X 19 X 39 CM, FBK 8 MPA (NBR 6136)</v>
          </cell>
          <cell r="C532" t="str">
            <v xml:space="preserve">UN    </v>
          </cell>
          <cell r="D532">
            <v>5.38</v>
          </cell>
        </row>
        <row r="533">
          <cell r="A533">
            <v>25071</v>
          </cell>
          <cell r="B533" t="str">
            <v>BLOCO DE CONCRETO ESTRUTURAL 9 X 19 X 39 CM, FBK 4,5 MPA (NBR 6136)</v>
          </cell>
          <cell r="C533" t="str">
            <v xml:space="preserve">UN    </v>
          </cell>
          <cell r="D533">
            <v>2.68</v>
          </cell>
        </row>
        <row r="534">
          <cell r="A534">
            <v>38395</v>
          </cell>
          <cell r="B534" t="str">
            <v>BLOCO DE ESPUMA MULTIUSO *23 X 13 X 8* CM</v>
          </cell>
          <cell r="C534" t="str">
            <v xml:space="preserve">UN    </v>
          </cell>
          <cell r="D534">
            <v>8.39</v>
          </cell>
        </row>
        <row r="535">
          <cell r="A535">
            <v>34583</v>
          </cell>
          <cell r="B535" t="str">
            <v>BLOCO DE GESSO COMPACTO / MACICO, BRANCO, E = 10 CM, DIMENSOES *67 X 50* CM</v>
          </cell>
          <cell r="C535" t="str">
            <v xml:space="preserve">M2    </v>
          </cell>
          <cell r="D535">
            <v>61.35</v>
          </cell>
        </row>
        <row r="536">
          <cell r="A536">
            <v>34584</v>
          </cell>
          <cell r="B536" t="str">
            <v>BLOCO DE GESSO VAZADO, BRANCO, E = *7* CM, DIMENSOES *67 X 50* CM</v>
          </cell>
          <cell r="C536" t="str">
            <v xml:space="preserve">M2    </v>
          </cell>
          <cell r="D536">
            <v>44.99</v>
          </cell>
        </row>
        <row r="537">
          <cell r="A537">
            <v>709</v>
          </cell>
          <cell r="B537" t="str">
            <v>BLOCO DE POLIETILENO ALTA DENSIDADE, *27* X *30* X *100* CM, ACOMPANHADOS PLACAS  TERMINAIS  E LONGARINAS, PARA FUNDO DE FILTRO</v>
          </cell>
          <cell r="C537" t="str">
            <v xml:space="preserve">M2    </v>
          </cell>
          <cell r="D537">
            <v>813.39</v>
          </cell>
        </row>
        <row r="538">
          <cell r="A538">
            <v>34599</v>
          </cell>
          <cell r="B538" t="str">
            <v>BLOCO DE VEDACAO CONCRETO APARENTE 9 X 19 X 39 CM (CLASSE C - NBR 6136)</v>
          </cell>
          <cell r="C538" t="str">
            <v xml:space="preserve">UN    </v>
          </cell>
          <cell r="D538">
            <v>2.75</v>
          </cell>
        </row>
        <row r="539">
          <cell r="A539">
            <v>34592</v>
          </cell>
          <cell r="B539" t="str">
            <v>BLOCO DE VEDACAO CONCRETO 14 X 19 X 29 CM (CLASSE C - NBR 6136)</v>
          </cell>
          <cell r="C539" t="str">
            <v xml:space="preserve">UN    </v>
          </cell>
          <cell r="D539">
            <v>3.06</v>
          </cell>
        </row>
        <row r="540">
          <cell r="A540">
            <v>37103</v>
          </cell>
          <cell r="B540" t="str">
            <v>BLOCO DE VEDACAO DE CONCRETO APARENTE 14 X 19 X 39 CM (CLASSE C - NBR 6136)</v>
          </cell>
          <cell r="C540" t="str">
            <v xml:space="preserve">UN    </v>
          </cell>
          <cell r="D540">
            <v>3.5</v>
          </cell>
        </row>
        <row r="541">
          <cell r="A541">
            <v>34555</v>
          </cell>
          <cell r="B541" t="str">
            <v>BLOCO DE VEDACAO DE CONCRETO APARENTE 19 X 19 X 39 CM  (CLASSE C - NBR 6136)</v>
          </cell>
          <cell r="C541" t="str">
            <v xml:space="preserve">UN    </v>
          </cell>
          <cell r="D541">
            <v>4.45</v>
          </cell>
        </row>
        <row r="542">
          <cell r="A542">
            <v>674</v>
          </cell>
          <cell r="B542" t="str">
            <v>BLOCO DE VEDACAO DE CONCRETO CELULAR AUTOCLAVADO 10 X 30 X 60 CM (E X A X C)</v>
          </cell>
          <cell r="C542" t="str">
            <v xml:space="preserve">M2    </v>
          </cell>
          <cell r="D542">
            <v>75.569999999999993</v>
          </cell>
        </row>
        <row r="543">
          <cell r="A543">
            <v>34600</v>
          </cell>
          <cell r="B543" t="str">
            <v>BLOCO DE VEDACAO DE CONCRETO CELULAR AUTOCLAVADO 15 X 30 X 60 CM (E X A X C)</v>
          </cell>
          <cell r="C543" t="str">
            <v xml:space="preserve">M2    </v>
          </cell>
          <cell r="D543">
            <v>111</v>
          </cell>
        </row>
        <row r="544">
          <cell r="A544">
            <v>652</v>
          </cell>
          <cell r="B544" t="str">
            <v>BLOCO DE VEDACAO DE CONCRETO CELULAR AUTOCLAVADO 20 X 30 X 60 CM (E X A X C)</v>
          </cell>
          <cell r="C544" t="str">
            <v xml:space="preserve">M2    </v>
          </cell>
          <cell r="D544">
            <v>170.04</v>
          </cell>
        </row>
        <row r="545">
          <cell r="A545">
            <v>651</v>
          </cell>
          <cell r="B545" t="str">
            <v>BLOCO DE VEDACAO DE CONCRETO 14 X 19 X 39 CM (CLASSE C - NBR 6136)</v>
          </cell>
          <cell r="C545" t="str">
            <v xml:space="preserve">UN    </v>
          </cell>
          <cell r="D545">
            <v>3.37</v>
          </cell>
        </row>
        <row r="546">
          <cell r="A546">
            <v>654</v>
          </cell>
          <cell r="B546" t="str">
            <v>BLOCO DE VEDACAO DE CONCRETO 19 X 19 X 39 CM (CLASSE C - NBR 6136)</v>
          </cell>
          <cell r="C546" t="str">
            <v xml:space="preserve">UN    </v>
          </cell>
          <cell r="D546">
            <v>4.18</v>
          </cell>
        </row>
        <row r="547">
          <cell r="A547">
            <v>650</v>
          </cell>
          <cell r="B547" t="str">
            <v>BLOCO DE VEDACAO DE CONCRETO, 9 X 19 X 39 CM (CLASSE C - NBR 6136)</v>
          </cell>
          <cell r="C547" t="str">
            <v xml:space="preserve">UN    </v>
          </cell>
          <cell r="D547">
            <v>2.7</v>
          </cell>
        </row>
        <row r="548">
          <cell r="A548">
            <v>718</v>
          </cell>
          <cell r="B548" t="str">
            <v>BLOCO DE VIDRO / ELEMENTO VAZADO, INCOLOR, VENEZIANA, *20 X 20 X 6* CM (A X L X E)</v>
          </cell>
          <cell r="C548" t="str">
            <v xml:space="preserve">UN    </v>
          </cell>
          <cell r="D548">
            <v>24.7</v>
          </cell>
        </row>
        <row r="549">
          <cell r="A549">
            <v>11981</v>
          </cell>
          <cell r="B549" t="str">
            <v>BLOCO DE VIDRO / ELEMENTO VAZADO, INCOLOR, VENEZIANA, DE *20 X 10 X 8* CM (A X L X E)</v>
          </cell>
          <cell r="C549" t="str">
            <v xml:space="preserve">UN    </v>
          </cell>
          <cell r="D549">
            <v>24</v>
          </cell>
        </row>
        <row r="550">
          <cell r="A550">
            <v>34586</v>
          </cell>
          <cell r="B550" t="str">
            <v>BLOCO ESTRUTURAL CERAMICO 14 X 19 X 29 CM, 6,0 MPA (NBR 15270)</v>
          </cell>
          <cell r="C550" t="str">
            <v xml:space="preserve">UN    </v>
          </cell>
          <cell r="D550">
            <v>2.5099999999999998</v>
          </cell>
        </row>
        <row r="551">
          <cell r="A551">
            <v>38603</v>
          </cell>
          <cell r="B551" t="str">
            <v>BLOCO ESTRUTURAL CERAMICO 14 X 19 X 34 CM, 6,0 MPA (NBR 15270)</v>
          </cell>
          <cell r="C551" t="str">
            <v xml:space="preserve">UN    </v>
          </cell>
          <cell r="D551">
            <v>3.03</v>
          </cell>
        </row>
        <row r="552">
          <cell r="A552">
            <v>34588</v>
          </cell>
          <cell r="B552" t="str">
            <v>BLOCO ESTRUTURAL CERAMICO 14 X 19 X 39 CM, 6,0 MPA (NBR 15270)</v>
          </cell>
          <cell r="C552" t="str">
            <v xml:space="preserve">UN    </v>
          </cell>
          <cell r="D552">
            <v>3.27</v>
          </cell>
        </row>
        <row r="553">
          <cell r="A553">
            <v>34590</v>
          </cell>
          <cell r="B553" t="str">
            <v>BLOCO ESTRUTURAL CERAMICO 19 X 19 X 29 CM, 6,0 MPA (NBR 15270)</v>
          </cell>
          <cell r="C553" t="str">
            <v xml:space="preserve">UN    </v>
          </cell>
          <cell r="D553">
            <v>2.99</v>
          </cell>
        </row>
        <row r="554">
          <cell r="A554">
            <v>34591</v>
          </cell>
          <cell r="B554" t="str">
            <v>BLOCO ESTRUTURAL CERAMICO 19 X 19 X 39 CM, 6,0 MPA (NBR 15270)</v>
          </cell>
          <cell r="C554" t="str">
            <v xml:space="preserve">UN    </v>
          </cell>
          <cell r="D554">
            <v>4.05</v>
          </cell>
        </row>
        <row r="555">
          <cell r="A555">
            <v>41372</v>
          </cell>
          <cell r="B555" t="str">
            <v>BLOCO VEDACAO CONCRETO CELULAR AUTOCLAVADO 12,5 X 30 X 60 CM (E X A X C)</v>
          </cell>
          <cell r="C555" t="str">
            <v xml:space="preserve">M2    </v>
          </cell>
          <cell r="D555">
            <v>106.06</v>
          </cell>
        </row>
        <row r="556">
          <cell r="A556">
            <v>41371</v>
          </cell>
          <cell r="B556" t="str">
            <v>BLOCO VEDACAO CONCRETO CELULAR AUTOCLAVADO 7,5 X 30 X 60 CM (E X A X C)</v>
          </cell>
          <cell r="C556" t="str">
            <v xml:space="preserve">M2    </v>
          </cell>
          <cell r="D556">
            <v>62.69</v>
          </cell>
        </row>
        <row r="557">
          <cell r="A557">
            <v>40517</v>
          </cell>
          <cell r="B557" t="str">
            <v>BLOQUETE/PISO DE CONCRETO - MODELO BLOCO PISOGRAMA/CONCREGRAMA 2 FUROS, DIMENSOES APROX. DE 35 CM X 15 CM E ESPESSURA DE 7 CM (+/- 1 CM), COR NATURAL</v>
          </cell>
          <cell r="C557" t="str">
            <v xml:space="preserve">M2    </v>
          </cell>
          <cell r="D557">
            <v>60.39</v>
          </cell>
        </row>
        <row r="558">
          <cell r="A558">
            <v>40515</v>
          </cell>
          <cell r="B558" t="str">
            <v>BLOQUETE/PISO DE CONCRETO - MODELO PISOGRAMA/CONCREGRAMA/PAVI-GRADE/GRAMEIRO, DIMENSOES APROXIMADAS DE 60 CM X 45 CM E ESPESSURA DE 8 CM (+/- 1 CM), COR NATURAL</v>
          </cell>
          <cell r="C558" t="str">
            <v xml:space="preserve">M2    </v>
          </cell>
          <cell r="D558">
            <v>135.88</v>
          </cell>
        </row>
        <row r="559">
          <cell r="A559">
            <v>40529</v>
          </cell>
          <cell r="B559" t="str">
            <v>BLOQUETE/PISO INTERTRAVADO DE CONCRETO - MODELO ONDA/16 FACES/RETANGULAR/TIJOLINHO/PAVER/HOLANDES/PARALELEPIPEDO, *22 CM X *11 CM, E = 10 CM, RESISTENCIA DE 50 MPA (NBR 9781), COR NATURAL</v>
          </cell>
          <cell r="C559" t="str">
            <v xml:space="preserve">M2    </v>
          </cell>
          <cell r="D559">
            <v>86.81</v>
          </cell>
        </row>
        <row r="560">
          <cell r="A560">
            <v>36170</v>
          </cell>
          <cell r="B560" t="str">
            <v>BLOQUETE/PISO INTERTRAVADO DE CONCRETO - MODELO ONDA/16 FACES/RETANGULAR/TIJOLINHO/PAVER/HOLANDES/PARALELEPIPEDO, *22 CM X 11* CM, E = 8 CM, RESISTENCIA DE 35 MPA (NBR 9781), COR NATURAL</v>
          </cell>
          <cell r="C560" t="str">
            <v xml:space="preserve">M2    </v>
          </cell>
          <cell r="D560">
            <v>72.03</v>
          </cell>
        </row>
        <row r="561">
          <cell r="A561">
            <v>40524</v>
          </cell>
          <cell r="B561" t="str">
            <v>BLOQUETE/PISO INTERTRAVADO DE CONCRETO - MODELO ONDA/16 FACES/RETANGULAR/TIJOLINHO/PAVER/HOLANDES/PARALELEPIPEDO, 20 CM X 10 CM, E = 10 CM, RESISTENCIA DE 35 MPA (NBR 9781), COR NATURAL</v>
          </cell>
          <cell r="C561" t="str">
            <v xml:space="preserve">M2    </v>
          </cell>
          <cell r="D561">
            <v>84.92</v>
          </cell>
        </row>
        <row r="562">
          <cell r="A562">
            <v>36156</v>
          </cell>
          <cell r="B562" t="str">
            <v>BLOQUETE/PISO INTERTRAVADO DE CONCRETO - MODELO ONDA/16 FACES/RETANGULAR/TIJOLINHO/PAVER/HOLANDES/PARALELEPIPEDO, 20 CM X 10 CM, E = 6 CM, RESISTENCIA DE 35 MPA (NBR 9781), COLORIDO</v>
          </cell>
          <cell r="C562" t="str">
            <v xml:space="preserve">M2    </v>
          </cell>
          <cell r="D562">
            <v>66.05</v>
          </cell>
        </row>
        <row r="563">
          <cell r="A563">
            <v>36155</v>
          </cell>
          <cell r="B563" t="str">
            <v>BLOQUETE/PISO INTERTRAVADO DE CONCRETO - MODELO ONDA/16 FACES/RETANGULAR/TIJOLINHO/PAVER/HOLANDES/PARALELEPIPEDO, 20 CM X 10 CM, E = 6 CM, RESISTENCIA DE 35 MPA (NBR 9781), COR NATURAL</v>
          </cell>
          <cell r="C563" t="str">
            <v xml:space="preserve">M2    </v>
          </cell>
          <cell r="D563">
            <v>57.02</v>
          </cell>
        </row>
        <row r="564">
          <cell r="A564">
            <v>36154</v>
          </cell>
          <cell r="B564" t="str">
            <v>BLOQUETE/PISO INTERTRAVADO DE CONCRETO - MODELO ONDA/16 FACES/RETANGULAR/TIJOLINHO/PAVER/HOLANDES/PARALELEPIPEDO, 20 CM X 10 CM, E = 8 CM, RESISTENCIA DE 35 MPA (NBR 9781), COLORIDO</v>
          </cell>
          <cell r="C564" t="str">
            <v xml:space="preserve">M2    </v>
          </cell>
          <cell r="D564">
            <v>79.260000000000005</v>
          </cell>
        </row>
        <row r="565">
          <cell r="A565">
            <v>695</v>
          </cell>
          <cell r="B565" t="str">
            <v>BLOQUETE/PISO INTERTRAVADO DE CONCRETO - MODELO RAQUETE, *22 CM X 13,5* CM, E = 6 CM, RESISTENCIA DE 35 MPA (NBR 9781), COR NATURAL</v>
          </cell>
          <cell r="C565" t="str">
            <v xml:space="preserve">M2    </v>
          </cell>
          <cell r="D565">
            <v>58.22</v>
          </cell>
        </row>
        <row r="566">
          <cell r="A566">
            <v>679</v>
          </cell>
          <cell r="B566" t="str">
            <v>BLOQUETE/PISO INTERTRAVADO DE CONCRETO - MODELO SEXTAVADO / HEXAGONAL, 25 CM X 25 CM, E = 10 CM, RESISTENCIA DE 35 MPA (NBR 9781), COR NATURAL</v>
          </cell>
          <cell r="C566" t="str">
            <v xml:space="preserve">M2    </v>
          </cell>
          <cell r="D566">
            <v>86.81</v>
          </cell>
        </row>
        <row r="567">
          <cell r="A567">
            <v>711</v>
          </cell>
          <cell r="B567" t="str">
            <v>BLOQUETE/PISO INTERTRAVADO DE CONCRETO - MODELO SEXTAVADO / HEXAGONAL, 25 CM X 25 CM, E = 6 CM, RESISTENCIA DE 35 MPA (NBR 9781), COR NATURAL</v>
          </cell>
          <cell r="C567" t="str">
            <v xml:space="preserve">M2    </v>
          </cell>
          <cell r="D567">
            <v>57.43</v>
          </cell>
        </row>
        <row r="568">
          <cell r="A568">
            <v>712</v>
          </cell>
          <cell r="B568" t="str">
            <v>BLOQUETE/PISO INTERTRAVADO DE CONCRETO - MODELO SEXTAVADO / HEXAGONAL, 25 CM X 25 CM, E = 8 CM, RESISTENCIA DE 35 MPA (NBR 9781), COR NATURAL</v>
          </cell>
          <cell r="C568" t="str">
            <v xml:space="preserve">M2    </v>
          </cell>
          <cell r="D568">
            <v>72.34</v>
          </cell>
        </row>
        <row r="569">
          <cell r="A569">
            <v>12614</v>
          </cell>
          <cell r="B569" t="str">
            <v>BOCAL PVC, PARA CALHA PLUVIAL, DIAMETRO DA SAIDA ENTRE 80 E 100 MM, PARA DRENAGEM PREDIAL</v>
          </cell>
          <cell r="C569" t="str">
            <v xml:space="preserve">UN    </v>
          </cell>
          <cell r="D569">
            <v>20.76</v>
          </cell>
        </row>
        <row r="570">
          <cell r="A570">
            <v>6140</v>
          </cell>
          <cell r="B570" t="str">
            <v>BOLSA DE LIGACAO EM PVC FLEXIVEL PARA VASO SANITARIO 1.1/2 " (40 MM)</v>
          </cell>
          <cell r="C570" t="str">
            <v xml:space="preserve">UN    </v>
          </cell>
          <cell r="D570">
            <v>4.18</v>
          </cell>
        </row>
        <row r="571">
          <cell r="A571">
            <v>38399</v>
          </cell>
          <cell r="B571" t="str">
            <v>BOLSA DE LONA PARA FERRAMENTAS *50 X 35 X 25* CM</v>
          </cell>
          <cell r="C571" t="str">
            <v xml:space="preserve">UN    </v>
          </cell>
          <cell r="D571">
            <v>229.16</v>
          </cell>
        </row>
        <row r="572">
          <cell r="A572">
            <v>735</v>
          </cell>
          <cell r="B572" t="str">
            <v>BOMBA CENTRIFUGA  MOTOR ELETRICO TRIFASICO 1,48HP  DIAMETRO DE SUCCAO X ELEVACAO 1" X 1", 4 ESTAGIOS, DIAMETRO DOS ROTORES 3 X 107 MM + 1 X 100 MM, HM/Q: 10 M / 5,3 M3/H A 70 M / 1,8 M3/H</v>
          </cell>
          <cell r="C572" t="str">
            <v xml:space="preserve">UN    </v>
          </cell>
          <cell r="D572">
            <v>2042.94</v>
          </cell>
        </row>
        <row r="573">
          <cell r="A573">
            <v>736</v>
          </cell>
          <cell r="B573" t="str">
            <v>BOMBA CENTRIFUGA  MOTOR ELETRICO TRIFASICO 2,96HP, DIAMETRO DE SUCCAO X ELEVACAO 1 1/2" X 1 1/4", DIAMETRO DO ROTOR 148 MM, HM/Q: 34 M / 14,80 M3/H A 40 M / 8,60 M3/H</v>
          </cell>
          <cell r="C573" t="str">
            <v xml:space="preserve">UN    </v>
          </cell>
          <cell r="D573">
            <v>1717.74</v>
          </cell>
        </row>
        <row r="574">
          <cell r="A574">
            <v>729</v>
          </cell>
          <cell r="B574" t="str">
            <v>BOMBA CENTRIFUGA COM MOTOR ELETRICO MONOFASICO, POTENCIA 0,33 HP,  BOCAIS 1" X 3/4", DIAMETRO DO ROTOR 99 MM, HM/Q = 4 MCA / 8,5 M3/H A 18 MCA / 0,90 M3/H</v>
          </cell>
          <cell r="C574" t="str">
            <v xml:space="preserve">UN    </v>
          </cell>
          <cell r="D574">
            <v>700</v>
          </cell>
        </row>
        <row r="575">
          <cell r="A575">
            <v>39925</v>
          </cell>
          <cell r="B575" t="str">
            <v>BOMBA CENTRIFUGA MONOESTAGIO COM MOTOR ELETRICO MONOFASICO, POTENCIA 15 HP,  DIAMETRO DO ROTOR *173* MM, HM/Q = *30* MCA / *90* M3/H A *45* MCA / *55* M3/H</v>
          </cell>
          <cell r="C575" t="str">
            <v xml:space="preserve">UN    </v>
          </cell>
          <cell r="D575">
            <v>10114.93</v>
          </cell>
        </row>
        <row r="576">
          <cell r="A576">
            <v>731</v>
          </cell>
          <cell r="B576" t="str">
            <v>BOMBA CENTRIFUGA MOTOR ELETRICO MONOFASICO 0,49 HP  BOCAIS 1" X 3/4", DIAMETRO DO ROTOR 110 MM, HM/Q: 6 M / 8,3 M3/H A 20 M / 1,2 M3/H</v>
          </cell>
          <cell r="C576" t="str">
            <v xml:space="preserve">UN    </v>
          </cell>
          <cell r="D576">
            <v>681.27</v>
          </cell>
        </row>
        <row r="577">
          <cell r="A577">
            <v>10575</v>
          </cell>
          <cell r="B577" t="str">
            <v>BOMBA CENTRIFUGA MOTOR ELETRICO MONOFASICO 0,50 CV DIAMETRO DE SUCCAO X ELEVACAO 3/4" X 3/4", MONOESTAGIO, DIAMETRO DOS ROTORES 114 MM, HM/Q: 2 M / 2,99 M3/H A 24 M / 0,71 M3/H</v>
          </cell>
          <cell r="C577" t="str">
            <v xml:space="preserve">UN    </v>
          </cell>
          <cell r="D577">
            <v>1063.17</v>
          </cell>
        </row>
        <row r="578">
          <cell r="A578">
            <v>733</v>
          </cell>
          <cell r="B578" t="str">
            <v>BOMBA CENTRIFUGA MOTOR ELETRICO MONOFASICO 0,74HP  DIAMETRO DE SUCCAO X ELEVACAO 1 1/4" X 1", DIAMETRO DO ROTOR 120 MM, HM/Q: 8 M / 7,70 M3/H A 24 M / 2,80 M3/H</v>
          </cell>
          <cell r="C578" t="str">
            <v xml:space="preserve">UN    </v>
          </cell>
          <cell r="D578">
            <v>1164.05</v>
          </cell>
        </row>
        <row r="579">
          <cell r="A579">
            <v>732</v>
          </cell>
          <cell r="B579" t="str">
            <v>BOMBA CENTRIFUGA MOTOR ELETRICO TRIFASICO 0,99HP  DIAMETRO DE SUCCAO X ELEVACAO 1" X 1", DIAMETRO DO ROTOR 145 MM, HM/Q: 14 M / 8,4 M3/H A 40 M / 0,60 M3/H</v>
          </cell>
          <cell r="C579" t="str">
            <v xml:space="preserve">UN    </v>
          </cell>
          <cell r="D579">
            <v>1148.4000000000001</v>
          </cell>
        </row>
        <row r="580">
          <cell r="A580">
            <v>737</v>
          </cell>
          <cell r="B580" t="str">
            <v>BOMBA CENTRIFUGA MOTOR ELETRICO TRIFASICO 14,8 HP, DIAMETRO DE SUCCAO X ELEVACAO 2 1/2" X 2", DIAMETRO DO ROTOR 195 MM, HM/Q: 62 M / 55,5 M3/H A 80 M / 31,50 M3/H</v>
          </cell>
          <cell r="C580" t="str">
            <v xml:space="preserve">UN    </v>
          </cell>
          <cell r="D580">
            <v>6439.88</v>
          </cell>
        </row>
        <row r="581">
          <cell r="A581">
            <v>738</v>
          </cell>
          <cell r="B581" t="str">
            <v>BOMBA CENTRIFUGA MOTOR ELETRICO TRIFASICO 5HP, DIAMETRO DE SUCCAO X ELEVACAO 2" X 1 1/2", DIAMETRO DO ROTOR 155 MM, HM/Q: 40 M / 20,40 M3/H A 46 M / 9,20 M3/H</v>
          </cell>
          <cell r="C581" t="str">
            <v xml:space="preserve">UN    </v>
          </cell>
          <cell r="D581">
            <v>2986.13</v>
          </cell>
        </row>
        <row r="582">
          <cell r="A582">
            <v>740</v>
          </cell>
          <cell r="B582" t="str">
            <v>BOMBA CENTRIFUGA MOTOR ELETRICO TRIFASICO 9,86 DIAMETRO DE SUCCAO X ELEVACAO 1" X 1", 4 ESTAGIOS, DIAMETRO DOS ROTORES 4 X 146 MM, HM/Q: 85 M / 14,9 M3/H A 140 M / 4,2 M3/H</v>
          </cell>
          <cell r="C582" t="str">
            <v xml:space="preserve">UN    </v>
          </cell>
          <cell r="D582">
            <v>6058.24</v>
          </cell>
        </row>
        <row r="583">
          <cell r="A583">
            <v>734</v>
          </cell>
          <cell r="B583" t="str">
            <v>BOMBA CENTRIFUGA,  MOTOR ELETRICO TRIFASICO 1,48HP  DIAMETRO DE SUCCAO X ELEVACAO 1 1/2" X 1", DIAMETRO DO ROTOR 117 MM, HM/Q: 10 M / 21,9 M3/H A 24 M / 6,1 M3/H</v>
          </cell>
          <cell r="C583" t="str">
            <v xml:space="preserve">UN    </v>
          </cell>
          <cell r="D583">
            <v>1231.08</v>
          </cell>
        </row>
        <row r="584">
          <cell r="A584">
            <v>39008</v>
          </cell>
          <cell r="B584" t="str">
            <v>BOMBA DE PROJECAO DE CONCRETO SECO, POTENCIA 10 CV, VAZAO 3 M3/H</v>
          </cell>
          <cell r="C584" t="str">
            <v xml:space="preserve">UN    </v>
          </cell>
          <cell r="D584">
            <v>64608.49</v>
          </cell>
        </row>
        <row r="585">
          <cell r="A585">
            <v>39009</v>
          </cell>
          <cell r="B585" t="str">
            <v>BOMBA DE PROJECAO DE CONCRETO SECO, POTENCIA 10 CV, VAZAO 6 M3/H</v>
          </cell>
          <cell r="C585" t="str">
            <v xml:space="preserve">UN    </v>
          </cell>
          <cell r="D585">
            <v>69219.990000000005</v>
          </cell>
        </row>
        <row r="586">
          <cell r="A586">
            <v>10587</v>
          </cell>
          <cell r="B586" t="str">
            <v>BOMBA SUBMERSA PARA POCOS TUBULARES PROFUNDOS DIAMETRO DE 4 POLEGADAS, ELETRICA, MONOFASICA, POTENCIA 0,49 HP, 13 ESTAGIOS, BOCAL DE DESCARGA DIAMETRO DE UMA POLEGADA E MEIA, HM/Q = 18 M / 1,90 M3/H A 85 M / 0,60 M3/H</v>
          </cell>
          <cell r="C586" t="str">
            <v xml:space="preserve">UN    </v>
          </cell>
          <cell r="D586">
            <v>3052.41</v>
          </cell>
        </row>
        <row r="587">
          <cell r="A587">
            <v>759</v>
          </cell>
          <cell r="B587" t="str">
            <v>BOMBA SUBMERSA PARA POCOS TUBULARES PROFUNDOS DIAMETRO DE 4 POLEGADAS, ELETRICA, TRIFASICA, POTENCIA 1,97 HP, 20 ESTAGIOS, BOCAL DE DESCARGA DIAMETRO DE UMA POLEGADA E MEIA, HM/Q = 18 M / 5,40 M3/H A 164 M / 0,80 M3/H</v>
          </cell>
          <cell r="C587" t="str">
            <v xml:space="preserve">UN    </v>
          </cell>
          <cell r="D587">
            <v>4388.76</v>
          </cell>
        </row>
        <row r="588">
          <cell r="A588">
            <v>761</v>
          </cell>
          <cell r="B588" t="str">
            <v>BOMBA SUBMERSA PARA POCOS TUBULARES PROFUNDOS DIAMETRO DE 4 POLEGADAS, ELETRICA, TRIFASICA, POTENCIA 5,42 HP, 15 ESTAGIOS, BOCAL DE DESCARGA DIAMETRO DE 2 POLEGADAS, HM/Q = 18 M / 18,10 M3/H A 121 M / 2,90 M3/H</v>
          </cell>
          <cell r="C588" t="str">
            <v xml:space="preserve">UN    </v>
          </cell>
          <cell r="D588">
            <v>7439.32</v>
          </cell>
        </row>
        <row r="589">
          <cell r="A589">
            <v>750</v>
          </cell>
          <cell r="B589" t="str">
            <v>BOMBA SUBMERSA PARA POCOS TUBULARES PROFUNDOS DIAMETRO DE 4 POLEGADAS, ELETRICA, TRIFASICA, POTENCIA 5,42 HP, 29 ESTAGIOS, BOCAL DE DESCARGA DE UMA POLEGADA E MEIA, HM/Q = 18 M / 8,10 M3/H A 201 M / 3,2 M3/H</v>
          </cell>
          <cell r="C589" t="str">
            <v xml:space="preserve">UN    </v>
          </cell>
          <cell r="D589">
            <v>7063.05</v>
          </cell>
        </row>
        <row r="590">
          <cell r="A590">
            <v>755</v>
          </cell>
          <cell r="B590" t="str">
            <v>BOMBA SUBMERSA PARA POCOS TUBULARES PROFUNDOS DIAMETRO DE 6 POLEGADAS, ELETRICA, TRIFASICA, POTENCIA 27,12 HP, 7 ESTAGIOS, BOCAL DE DESCARGA DIAMETRO DE 4 POLEGADAS, HM/Q = 13,9 M / 90 M3/H A 44,0 M / 25,0 M3/H</v>
          </cell>
          <cell r="C590" t="str">
            <v xml:space="preserve">UN    </v>
          </cell>
          <cell r="D590">
            <v>28983.32</v>
          </cell>
        </row>
        <row r="591">
          <cell r="A591">
            <v>749</v>
          </cell>
          <cell r="B591" t="str">
            <v>BOMBA SUBMERSA PARA POCOS TUBULARES PROFUNDOS DIAMETRO DE 6 POLEGADAS, ELETRICA, TRIFASICA, POTENCIA 3,45 HP, 5 ESTAGIOS, BOCAL DE DESCARGA DIAMETRO DE 2 POLEGADAS, HM/Q = 68,5 M / 6,12 M3/H A 39,5 M / 14,04 M3/H</v>
          </cell>
          <cell r="C591" t="str">
            <v xml:space="preserve">UN    </v>
          </cell>
          <cell r="D591">
            <v>10659.53</v>
          </cell>
        </row>
        <row r="592">
          <cell r="A592">
            <v>756</v>
          </cell>
          <cell r="B592" t="str">
            <v>BOMBA SUBMERSA PARA POCOS TUBULARES PROFUNDOS DIAMETRO DE 6 POLEGADAS, ELETRICA, TRIFASICA, POTENCIA 32 HP, 9 ESTAGIOS, BOCAL DE DESCARGA DIAMETRO DE 4 POLEGADAS, HM/Q = 114,0 M / 13,9 M3/H A 57,0 M / 25,0 M3/H</v>
          </cell>
          <cell r="C592" t="str">
            <v xml:space="preserve">UN    </v>
          </cell>
          <cell r="D592">
            <v>31610.2</v>
          </cell>
        </row>
        <row r="593">
          <cell r="A593">
            <v>757</v>
          </cell>
          <cell r="B593" t="str">
            <v>BOMBA SUBMERSIVEL,  ELETRICA, TRIFASICA, POTENCIA 6 HP, DIAMETRO DO ROTOR 127 MM, BOCAL DE SAIDA DIAMETRO DE 3 POLEGADAS, HM/Q = 7 M / 66,90 M3/H A 26 M / 2,88 M3/H</v>
          </cell>
          <cell r="C593" t="str">
            <v xml:space="preserve">UN    </v>
          </cell>
          <cell r="D593">
            <v>14353.05</v>
          </cell>
        </row>
        <row r="594">
          <cell r="A594">
            <v>10588</v>
          </cell>
          <cell r="B594" t="str">
            <v>BOMBA SUBMERSIVEL, ELETRICA, TRIFASICA, POTENCIA 0,98 HP, DIAMETRO DO ROTOR 142 MM SEMIABERTO, BOCAL DE SAIDA DIAMETRO DE 2 POLEGADAS, HM/Q = 2 M / 32 M3/H A 8 M / 16 M3/H</v>
          </cell>
          <cell r="C594" t="str">
            <v xml:space="preserve">UN    </v>
          </cell>
          <cell r="D594">
            <v>3168.79</v>
          </cell>
        </row>
        <row r="595">
          <cell r="A595">
            <v>10592</v>
          </cell>
          <cell r="B595" t="str">
            <v>BOMBA SUBMERSIVEL, ELETRICA, TRIFASICA, POTENCIA 0,99 HP, DIAMETRO ROTOR 98 MM SEMIABERTO, BOCAL DE SAIDA DIAMETRO 2 POLEGADAS, HM/Q = 2 M / 28,90 M3/H A 14 M / 7 M3/H</v>
          </cell>
          <cell r="C595" t="str">
            <v xml:space="preserve">UN    </v>
          </cell>
          <cell r="D595">
            <v>3827.48</v>
          </cell>
        </row>
        <row r="596">
          <cell r="A596">
            <v>10589</v>
          </cell>
          <cell r="B596" t="str">
            <v>BOMBA SUBMERSIVEL, ELETRICA, TRIFASICA, POTENCIA 1,97 HP, DIAMETRO DO ROTOR 144 MM SEMIABERTO, BOCAL DE SAIDA DIAMETRO DE 2 POLEGADAS, HM/Q = 2 M / 26,8 M3/H A 28 M / 4,6 M3/H</v>
          </cell>
          <cell r="C596" t="str">
            <v xml:space="preserve">UN    </v>
          </cell>
          <cell r="D596">
            <v>5141.9799999999996</v>
          </cell>
        </row>
        <row r="597">
          <cell r="A597">
            <v>760</v>
          </cell>
          <cell r="B597" t="str">
            <v>BOMBA SUBMERSIVEL, ELETRICA, TRIFASICA, POTENCIA 13 HP, DIAMETRO DO ROTOR 170 MM, BOCAL DE SAIDA DIAMETRO DE 3 POLEGADAS, HM/Q = 11 M / 68,40 M3/H A 72 M / 3,6 M3/H</v>
          </cell>
          <cell r="C597" t="str">
            <v xml:space="preserve">UN    </v>
          </cell>
          <cell r="D597">
            <v>28706.1</v>
          </cell>
        </row>
        <row r="598">
          <cell r="A598">
            <v>751</v>
          </cell>
          <cell r="B598" t="str">
            <v>BOMBA SUBMERSIVEL, ELETRICA, TRIFASICA, POTENCIA 2,96 HP, DIAMETRO DO ROTOR 144 MM SEMIABERTO, BOCAL DE SAIDA DIAMETRO DE DUAS POLEGADAS, HM/Q = 2 M / 38,8 M3/H A 28 M / 5 M3/H</v>
          </cell>
          <cell r="C598" t="str">
            <v xml:space="preserve">UN    </v>
          </cell>
          <cell r="D598">
            <v>4521.21</v>
          </cell>
        </row>
        <row r="599">
          <cell r="A599">
            <v>754</v>
          </cell>
          <cell r="B599" t="str">
            <v>BOMBA SUBMERSIVEL, ELETRICA, TRIFASICA, POTENCIA 3,75 HP, DIAMETRO DO ROTOR 90 MM SEMIABERTO, BOCAL DE SAIDA DIAMETRO DE 2 POLEGADAS, HM/Q = 5 M / 61,2 M3/H A 25,5 M / 3,6 M3/H</v>
          </cell>
          <cell r="C599" t="str">
            <v xml:space="preserve">UN    </v>
          </cell>
          <cell r="D599">
            <v>7176.52</v>
          </cell>
        </row>
        <row r="600">
          <cell r="A600">
            <v>44489</v>
          </cell>
          <cell r="B600" t="str">
            <v>BOMBA TRIPLEX COM MOTOR A DIESEL, NACIONAL, DIAMETRO DE SUCCAO DE 2  1/2''</v>
          </cell>
          <cell r="C600" t="str">
            <v xml:space="preserve">UN    </v>
          </cell>
          <cell r="D600">
            <v>174019.68</v>
          </cell>
        </row>
        <row r="601">
          <cell r="A601">
            <v>39917</v>
          </cell>
          <cell r="B601" t="str">
            <v>BOMBA TRIPLEX, PARA INJECAO DE CALDA DE CIMENTO, VAZAO MAXIMA DE *100* LITROS/MINUTO, PRESSAO MAXIMA DE *70* BAR, POTENCIA DE 15 CV</v>
          </cell>
          <cell r="C601" t="str">
            <v xml:space="preserve">UN    </v>
          </cell>
          <cell r="D601">
            <v>99243.31</v>
          </cell>
        </row>
        <row r="602">
          <cell r="A602">
            <v>38167</v>
          </cell>
          <cell r="B602" t="str">
            <v>BORBOLETA PARA JANELA TIPO GUILHOTINA, EM ZAMAC CROMADO</v>
          </cell>
          <cell r="C602" t="str">
            <v xml:space="preserve">PAR   </v>
          </cell>
          <cell r="D602">
            <v>29.28</v>
          </cell>
        </row>
        <row r="603">
          <cell r="A603">
            <v>36145</v>
          </cell>
          <cell r="B603" t="str">
            <v>BOTA DE PVC PRETA, CANO MEDIO, SEM FORRO</v>
          </cell>
          <cell r="C603" t="str">
            <v xml:space="preserve">PAR   </v>
          </cell>
          <cell r="D603">
            <v>57.6</v>
          </cell>
        </row>
        <row r="604">
          <cell r="A604">
            <v>12893</v>
          </cell>
          <cell r="B604" t="str">
            <v>BOTA DE SEGURANCA COM BIQUEIRA DE ACO E COLARINHO ACOLCHOADO</v>
          </cell>
          <cell r="C604" t="str">
            <v xml:space="preserve">PAR   </v>
          </cell>
          <cell r="D604">
            <v>96</v>
          </cell>
        </row>
        <row r="605">
          <cell r="A605">
            <v>11685</v>
          </cell>
          <cell r="B605" t="str">
            <v>BRACO / CANO PARA CHUVEIRO ELETRICO, EM ALUMINIO, 30 CM X 1/2 "</v>
          </cell>
          <cell r="C605" t="str">
            <v xml:space="preserve">UN    </v>
          </cell>
          <cell r="D605">
            <v>24.04</v>
          </cell>
        </row>
        <row r="606">
          <cell r="A606">
            <v>11680</v>
          </cell>
          <cell r="B606" t="str">
            <v>BRACO OU HASTE COM CANOPLA PLASTICA, 1/2 ", PARA CHUVEIRO SIMPLES</v>
          </cell>
          <cell r="C606" t="str">
            <v xml:space="preserve">UN    </v>
          </cell>
          <cell r="D606">
            <v>17.670000000000002</v>
          </cell>
        </row>
        <row r="607">
          <cell r="A607">
            <v>11679</v>
          </cell>
          <cell r="B607" t="str">
            <v>BRACO OU HASTE RETA COM CANOPLA PLASTICA, 1/2 ", PARA CHUVEIRO ELETRICO</v>
          </cell>
          <cell r="C607" t="str">
            <v xml:space="preserve">UN    </v>
          </cell>
          <cell r="D607">
            <v>23.96</v>
          </cell>
        </row>
        <row r="608">
          <cell r="A608">
            <v>2512</v>
          </cell>
          <cell r="B608" t="str">
            <v>BRACO P/ LUMINARIA PUBLICA 1 X 1,50M ROMAGNOLE OU EQUIV</v>
          </cell>
          <cell r="C608" t="str">
            <v xml:space="preserve">UN    </v>
          </cell>
          <cell r="D608">
            <v>58.72</v>
          </cell>
        </row>
        <row r="609">
          <cell r="A609">
            <v>4374</v>
          </cell>
          <cell r="B609" t="str">
            <v>BUCHA DE NYLON SEM ABA S10</v>
          </cell>
          <cell r="C609" t="str">
            <v xml:space="preserve">UN    </v>
          </cell>
          <cell r="D609">
            <v>0.37</v>
          </cell>
        </row>
        <row r="610">
          <cell r="A610">
            <v>7568</v>
          </cell>
          <cell r="B610" t="str">
            <v>BUCHA DE NYLON SEM ABA S10, COM PARAFUSO DE 6,10 X 65 MM EM ACO ZINCADO COM ROSCA SOBERBA, CABECA CHATA E FENDA PHILLIPS</v>
          </cell>
          <cell r="C610" t="str">
            <v xml:space="preserve">UN    </v>
          </cell>
          <cell r="D610">
            <v>0.61</v>
          </cell>
        </row>
        <row r="611">
          <cell r="A611">
            <v>7584</v>
          </cell>
          <cell r="B611" t="str">
            <v>BUCHA DE NYLON SEM ABA S12, COM PARAFUSO DE 5/16" X 80 MM EM ACO ZINCADO COM ROSCA SOBERBA E CABECA SEXTAVADA</v>
          </cell>
          <cell r="C611" t="str">
            <v xml:space="preserve">UN    </v>
          </cell>
          <cell r="D611">
            <v>0.93</v>
          </cell>
        </row>
        <row r="612">
          <cell r="A612">
            <v>11945</v>
          </cell>
          <cell r="B612" t="str">
            <v>BUCHA DE NYLON SEM ABA S4</v>
          </cell>
          <cell r="C612" t="str">
            <v xml:space="preserve">UN    </v>
          </cell>
          <cell r="D612">
            <v>0.06</v>
          </cell>
        </row>
        <row r="613">
          <cell r="A613">
            <v>11946</v>
          </cell>
          <cell r="B613" t="str">
            <v>BUCHA DE NYLON SEM ABA S5</v>
          </cell>
          <cell r="C613" t="str">
            <v xml:space="preserve">UN    </v>
          </cell>
          <cell r="D613">
            <v>0.06</v>
          </cell>
        </row>
        <row r="614">
          <cell r="A614">
            <v>4375</v>
          </cell>
          <cell r="B614" t="str">
            <v>BUCHA DE NYLON SEM ABA S6</v>
          </cell>
          <cell r="C614" t="str">
            <v xml:space="preserve">UN    </v>
          </cell>
          <cell r="D614">
            <v>0.1</v>
          </cell>
        </row>
        <row r="615">
          <cell r="A615">
            <v>11950</v>
          </cell>
          <cell r="B615" t="str">
            <v>BUCHA DE NYLON SEM ABA S6, COM PARAFUSO DE 4,20 X 40 MM EM ACO ZINCADO COM ROSCA SOBERBA, CABECA CHATA E FENDA PHILLIPS</v>
          </cell>
          <cell r="C615" t="str">
            <v xml:space="preserve">UN    </v>
          </cell>
          <cell r="D615">
            <v>0.2</v>
          </cell>
        </row>
        <row r="616">
          <cell r="A616">
            <v>4376</v>
          </cell>
          <cell r="B616" t="str">
            <v>BUCHA DE NYLON SEM ABA S8</v>
          </cell>
          <cell r="C616" t="str">
            <v xml:space="preserve">UN    </v>
          </cell>
          <cell r="D616">
            <v>0.19</v>
          </cell>
        </row>
        <row r="617">
          <cell r="A617">
            <v>7583</v>
          </cell>
          <cell r="B617" t="str">
            <v>BUCHA DE NYLON SEM ABA S8, COM PARAFUSO DE 4,80 X 50 MM EM ACO ZINCADO COM ROSCA SOBERBA, CABECA CHATA E FENDA PHILLIPS</v>
          </cell>
          <cell r="C617" t="str">
            <v xml:space="preserve">UN    </v>
          </cell>
          <cell r="D617">
            <v>0.41</v>
          </cell>
        </row>
        <row r="618">
          <cell r="A618">
            <v>4350</v>
          </cell>
          <cell r="B618" t="str">
            <v>BUCHA DE NYLON, DIAMETRO DO FURO 8 MM, COMPRIMENTO 40 MM, COM PARAFUSO DE ROSCA SOBERBA, CABECA CHATA, FENDA SIMPLES, 4,8 X 50 MM</v>
          </cell>
          <cell r="C618" t="str">
            <v xml:space="preserve">UN    </v>
          </cell>
          <cell r="D618">
            <v>0.73</v>
          </cell>
        </row>
        <row r="619">
          <cell r="A619">
            <v>39886</v>
          </cell>
          <cell r="B619" t="str">
            <v>BUCHA DE REDUCAO DE COBRE (REF 600-2) SEM ANEL DE SOLDA, PONTA X BOLSA, 22 X 15 MM</v>
          </cell>
          <cell r="C619" t="str">
            <v xml:space="preserve">UN    </v>
          </cell>
          <cell r="D619">
            <v>6.82</v>
          </cell>
        </row>
        <row r="620">
          <cell r="A620">
            <v>39887</v>
          </cell>
          <cell r="B620" t="str">
            <v>BUCHA DE REDUCAO DE COBRE (REF 600-2) SEM ANEL DE SOLDA, PONTA X BOLSA, 28 X 22 MM</v>
          </cell>
          <cell r="C620" t="str">
            <v xml:space="preserve">UN    </v>
          </cell>
          <cell r="D620">
            <v>10.24</v>
          </cell>
        </row>
        <row r="621">
          <cell r="A621">
            <v>39888</v>
          </cell>
          <cell r="B621" t="str">
            <v>BUCHA DE REDUCAO DE COBRE (REF 600-2) SEM ANEL DE SOLDA, PONTA X BOLSA, 35 X 28 MM</v>
          </cell>
          <cell r="C621" t="str">
            <v xml:space="preserve">UN    </v>
          </cell>
          <cell r="D621">
            <v>23.41</v>
          </cell>
        </row>
        <row r="622">
          <cell r="A622">
            <v>39890</v>
          </cell>
          <cell r="B622" t="str">
            <v>BUCHA DE REDUCAO DE COBRE (REF 600-2) SEM ANEL DE SOLDA, PONTA X BOLSA, 42 X 35 MM</v>
          </cell>
          <cell r="C622" t="str">
            <v xml:space="preserve">UN    </v>
          </cell>
          <cell r="D622">
            <v>39.96</v>
          </cell>
        </row>
        <row r="623">
          <cell r="A623">
            <v>39891</v>
          </cell>
          <cell r="B623" t="str">
            <v>BUCHA DE REDUCAO DE COBRE (REF 600-2) SEM ANEL DE SOLDA, PONTA X BOLSA, 54 X 42 MM</v>
          </cell>
          <cell r="C623" t="str">
            <v xml:space="preserve">UN    </v>
          </cell>
          <cell r="D623">
            <v>56.34</v>
          </cell>
        </row>
        <row r="624">
          <cell r="A624">
            <v>39892</v>
          </cell>
          <cell r="B624" t="str">
            <v>BUCHA DE REDUCAO DE COBRE (REF 600-2) SEM ANEL DE SOLDA, PONTA X BOLSA, 66 X 54 MM</v>
          </cell>
          <cell r="C624" t="str">
            <v xml:space="preserve">UN    </v>
          </cell>
          <cell r="D624">
            <v>175.61</v>
          </cell>
        </row>
        <row r="625">
          <cell r="A625">
            <v>790</v>
          </cell>
          <cell r="B625" t="str">
            <v>BUCHA DE REDUCAO DE FERRO GALVANIZADO, COM ROSCA BSP, DE 1 1/2" X 1 1/4"</v>
          </cell>
          <cell r="C625" t="str">
            <v xml:space="preserve">UN    </v>
          </cell>
          <cell r="D625">
            <v>16.32</v>
          </cell>
        </row>
        <row r="626">
          <cell r="A626">
            <v>766</v>
          </cell>
          <cell r="B626" t="str">
            <v>BUCHA DE REDUCAO DE FERRO GALVANIZADO, COM ROSCA BSP, DE 1 1/2" X 1/2"</v>
          </cell>
          <cell r="C626" t="str">
            <v xml:space="preserve">UN    </v>
          </cell>
          <cell r="D626">
            <v>16.32</v>
          </cell>
        </row>
        <row r="627">
          <cell r="A627">
            <v>791</v>
          </cell>
          <cell r="B627" t="str">
            <v>BUCHA DE REDUCAO DE FERRO GALVANIZADO, COM ROSCA BSP, DE 1 1/2" X 1"</v>
          </cell>
          <cell r="C627" t="str">
            <v xml:space="preserve">UN    </v>
          </cell>
          <cell r="D627">
            <v>16.32</v>
          </cell>
        </row>
        <row r="628">
          <cell r="A628">
            <v>767</v>
          </cell>
          <cell r="B628" t="str">
            <v>BUCHA DE REDUCAO DE FERRO GALVANIZADO, COM ROSCA BSP, DE 1 1/2" X 3/4"</v>
          </cell>
          <cell r="C628" t="str">
            <v xml:space="preserve">UN    </v>
          </cell>
          <cell r="D628">
            <v>16.32</v>
          </cell>
        </row>
        <row r="629">
          <cell r="A629">
            <v>768</v>
          </cell>
          <cell r="B629" t="str">
            <v>BUCHA DE REDUCAO DE FERRO GALVANIZADO, COM ROSCA BSP, DE 1 1/4" X 1/2"</v>
          </cell>
          <cell r="C629" t="str">
            <v xml:space="preserve">UN    </v>
          </cell>
          <cell r="D629">
            <v>12.82</v>
          </cell>
        </row>
        <row r="630">
          <cell r="A630">
            <v>789</v>
          </cell>
          <cell r="B630" t="str">
            <v>BUCHA DE REDUCAO DE FERRO GALVANIZADO, COM ROSCA BSP, DE 1 1/4" X 1"</v>
          </cell>
          <cell r="C630" t="str">
            <v xml:space="preserve">UN    </v>
          </cell>
          <cell r="D630">
            <v>12.54</v>
          </cell>
        </row>
        <row r="631">
          <cell r="A631">
            <v>769</v>
          </cell>
          <cell r="B631" t="str">
            <v>BUCHA DE REDUCAO DE FERRO GALVANIZADO, COM ROSCA BSP, DE 1 1/4" X 3/4"</v>
          </cell>
          <cell r="C631" t="str">
            <v xml:space="preserve">UN    </v>
          </cell>
          <cell r="D631">
            <v>12.82</v>
          </cell>
        </row>
        <row r="632">
          <cell r="A632">
            <v>770</v>
          </cell>
          <cell r="B632" t="str">
            <v>BUCHA DE REDUCAO DE FERRO GALVANIZADO, COM ROSCA BSP, DE 1/2" X 1/4"</v>
          </cell>
          <cell r="C632" t="str">
            <v xml:space="preserve">UN    </v>
          </cell>
          <cell r="D632">
            <v>4.5199999999999996</v>
          </cell>
        </row>
        <row r="633">
          <cell r="A633">
            <v>12394</v>
          </cell>
          <cell r="B633" t="str">
            <v>BUCHA DE REDUCAO DE FERRO GALVANIZADO, COM ROSCA BSP, DE 1/2" X 3/8"</v>
          </cell>
          <cell r="C633" t="str">
            <v xml:space="preserve">UN    </v>
          </cell>
          <cell r="D633">
            <v>4.5199999999999996</v>
          </cell>
        </row>
        <row r="634">
          <cell r="A634">
            <v>764</v>
          </cell>
          <cell r="B634" t="str">
            <v>BUCHA DE REDUCAO DE FERRO GALVANIZADO, COM ROSCA BSP, DE 1" X 1/2"</v>
          </cell>
          <cell r="C634" t="str">
            <v xml:space="preserve">UN    </v>
          </cell>
          <cell r="D634">
            <v>7.89</v>
          </cell>
        </row>
        <row r="635">
          <cell r="A635">
            <v>765</v>
          </cell>
          <cell r="B635" t="str">
            <v>BUCHA DE REDUCAO DE FERRO GALVANIZADO, COM ROSCA BSP, DE 1" X 3/4"</v>
          </cell>
          <cell r="C635" t="str">
            <v xml:space="preserve">UN    </v>
          </cell>
          <cell r="D635">
            <v>7.89</v>
          </cell>
        </row>
        <row r="636">
          <cell r="A636">
            <v>787</v>
          </cell>
          <cell r="B636" t="str">
            <v>BUCHA DE REDUCAO DE FERRO GALVANIZADO, COM ROSCA BSP, DE 2 1/2" X 1 1/2"</v>
          </cell>
          <cell r="C636" t="str">
            <v xml:space="preserve">UN    </v>
          </cell>
          <cell r="D636">
            <v>35.24</v>
          </cell>
        </row>
        <row r="637">
          <cell r="A637">
            <v>774</v>
          </cell>
          <cell r="B637" t="str">
            <v>BUCHA DE REDUCAO DE FERRO GALVANIZADO, COM ROSCA BSP, DE 2 1/2" X 1 1/4"</v>
          </cell>
          <cell r="C637" t="str">
            <v xml:space="preserve">UN    </v>
          </cell>
          <cell r="D637">
            <v>35.24</v>
          </cell>
        </row>
        <row r="638">
          <cell r="A638">
            <v>773</v>
          </cell>
          <cell r="B638" t="str">
            <v>BUCHA DE REDUCAO DE FERRO GALVANIZADO, COM ROSCA BSP, DE 2 1/2" X 1"</v>
          </cell>
          <cell r="C638" t="str">
            <v xml:space="preserve">UN    </v>
          </cell>
          <cell r="D638">
            <v>35.24</v>
          </cell>
        </row>
        <row r="639">
          <cell r="A639">
            <v>775</v>
          </cell>
          <cell r="B639" t="str">
            <v>BUCHA DE REDUCAO DE FERRO GALVANIZADO, COM ROSCA BSP, DE 2 1/2" X 2"</v>
          </cell>
          <cell r="C639" t="str">
            <v xml:space="preserve">UN    </v>
          </cell>
          <cell r="D639">
            <v>35.24</v>
          </cell>
        </row>
        <row r="640">
          <cell r="A640">
            <v>788</v>
          </cell>
          <cell r="B640" t="str">
            <v>BUCHA DE REDUCAO DE FERRO GALVANIZADO, COM ROSCA BSP, DE 2" X 1 1/2"</v>
          </cell>
          <cell r="C640" t="str">
            <v xml:space="preserve">UN    </v>
          </cell>
          <cell r="D640">
            <v>21.9</v>
          </cell>
        </row>
        <row r="641">
          <cell r="A641">
            <v>772</v>
          </cell>
          <cell r="B641" t="str">
            <v>BUCHA DE REDUCAO DE FERRO GALVANIZADO, COM ROSCA BSP, DE 2" X 1 1/4"</v>
          </cell>
          <cell r="C641" t="str">
            <v xml:space="preserve">UN    </v>
          </cell>
          <cell r="D641">
            <v>21.9</v>
          </cell>
        </row>
        <row r="642">
          <cell r="A642">
            <v>771</v>
          </cell>
          <cell r="B642" t="str">
            <v>BUCHA DE REDUCAO DE FERRO GALVANIZADO, COM ROSCA BSP, DE 2" X 1"</v>
          </cell>
          <cell r="C642" t="str">
            <v xml:space="preserve">UN    </v>
          </cell>
          <cell r="D642">
            <v>21.9</v>
          </cell>
        </row>
        <row r="643">
          <cell r="A643">
            <v>779</v>
          </cell>
          <cell r="B643" t="str">
            <v>BUCHA DE REDUCAO DE FERRO GALVANIZADO, COM ROSCA BSP, DE 3/4" X 1/2"</v>
          </cell>
          <cell r="C643" t="str">
            <v xml:space="preserve">UN    </v>
          </cell>
          <cell r="D643">
            <v>5.44</v>
          </cell>
        </row>
        <row r="644">
          <cell r="A644">
            <v>776</v>
          </cell>
          <cell r="B644" t="str">
            <v>BUCHA DE REDUCAO DE FERRO GALVANIZADO, COM ROSCA BSP, DE 3" X 1 1/2"</v>
          </cell>
          <cell r="C644" t="str">
            <v xml:space="preserve">UN    </v>
          </cell>
          <cell r="D644">
            <v>51.95</v>
          </cell>
        </row>
        <row r="645">
          <cell r="A645">
            <v>777</v>
          </cell>
          <cell r="B645" t="str">
            <v>BUCHA DE REDUCAO DE FERRO GALVANIZADO, COM ROSCA BSP, DE 3" X 1 1/4"</v>
          </cell>
          <cell r="C645" t="str">
            <v xml:space="preserve">UN    </v>
          </cell>
          <cell r="D645">
            <v>50.51</v>
          </cell>
        </row>
        <row r="646">
          <cell r="A646">
            <v>780</v>
          </cell>
          <cell r="B646" t="str">
            <v>BUCHA DE REDUCAO DE FERRO GALVANIZADO, COM ROSCA BSP, DE 3" X 2 1/2"</v>
          </cell>
          <cell r="C646" t="str">
            <v xml:space="preserve">UN    </v>
          </cell>
          <cell r="D646">
            <v>50.76</v>
          </cell>
        </row>
        <row r="647">
          <cell r="A647">
            <v>778</v>
          </cell>
          <cell r="B647" t="str">
            <v>BUCHA DE REDUCAO DE FERRO GALVANIZADO, COM ROSCA BSP, DE 3" X 2"</v>
          </cell>
          <cell r="C647" t="str">
            <v xml:space="preserve">UN    </v>
          </cell>
          <cell r="D647">
            <v>51.95</v>
          </cell>
        </row>
        <row r="648">
          <cell r="A648">
            <v>781</v>
          </cell>
          <cell r="B648" t="str">
            <v>BUCHA DE REDUCAO DE FERRO GALVANIZADO, COM ROSCA BSP, DE 4" X 2 1/2"</v>
          </cell>
          <cell r="C648" t="str">
            <v xml:space="preserve">UN    </v>
          </cell>
          <cell r="D648">
            <v>95.99</v>
          </cell>
        </row>
        <row r="649">
          <cell r="A649">
            <v>786</v>
          </cell>
          <cell r="B649" t="str">
            <v>BUCHA DE REDUCAO DE FERRO GALVANIZADO, COM ROSCA BSP, DE 4" X 2"</v>
          </cell>
          <cell r="C649" t="str">
            <v xml:space="preserve">UN    </v>
          </cell>
          <cell r="D649">
            <v>95.99</v>
          </cell>
        </row>
        <row r="650">
          <cell r="A650">
            <v>782</v>
          </cell>
          <cell r="B650" t="str">
            <v>BUCHA DE REDUCAO DE FERRO GALVANIZADO, COM ROSCA BSP, DE 4" X 3"</v>
          </cell>
          <cell r="C650" t="str">
            <v xml:space="preserve">UN    </v>
          </cell>
          <cell r="D650">
            <v>95.99</v>
          </cell>
        </row>
        <row r="651">
          <cell r="A651">
            <v>783</v>
          </cell>
          <cell r="B651" t="str">
            <v>BUCHA DE REDUCAO DE FERRO GALVANIZADO, COM ROSCA BSP, DE 5" X 4"</v>
          </cell>
          <cell r="C651" t="str">
            <v xml:space="preserve">UN    </v>
          </cell>
          <cell r="D651">
            <v>262.72000000000003</v>
          </cell>
        </row>
        <row r="652">
          <cell r="A652">
            <v>785</v>
          </cell>
          <cell r="B652" t="str">
            <v>BUCHA DE REDUCAO DE FERRO GALVANIZADO, COM ROSCA BSP, DE 6" X 4"</v>
          </cell>
          <cell r="C652" t="str">
            <v xml:space="preserve">UN    </v>
          </cell>
          <cell r="D652">
            <v>277.58999999999997</v>
          </cell>
        </row>
        <row r="653">
          <cell r="A653">
            <v>784</v>
          </cell>
          <cell r="B653" t="str">
            <v>BUCHA DE REDUCAO DE FERRO GALVANIZADO, COM ROSCA BSP, DE 6" X 5"</v>
          </cell>
          <cell r="C653" t="str">
            <v xml:space="preserve">UN    </v>
          </cell>
          <cell r="D653">
            <v>297.79000000000002</v>
          </cell>
        </row>
        <row r="654">
          <cell r="A654">
            <v>831</v>
          </cell>
          <cell r="B654" t="str">
            <v>BUCHA DE REDUCAO DE PVC, SOLDAVEL, CURTA, COM 110 X 85 MM, PARA AGUA FRIA PREDIAL</v>
          </cell>
          <cell r="C654" t="str">
            <v xml:space="preserve">UN    </v>
          </cell>
          <cell r="D654">
            <v>80.38</v>
          </cell>
        </row>
        <row r="655">
          <cell r="A655">
            <v>828</v>
          </cell>
          <cell r="B655" t="str">
            <v>BUCHA DE REDUCAO DE PVC, SOLDAVEL, CURTA, COM 25 X 20 MM, PARA AGUA FRIA PREDIAL</v>
          </cell>
          <cell r="C655" t="str">
            <v xml:space="preserve">UN    </v>
          </cell>
          <cell r="D655">
            <v>0.46</v>
          </cell>
        </row>
        <row r="656">
          <cell r="A656">
            <v>829</v>
          </cell>
          <cell r="B656" t="str">
            <v>BUCHA DE REDUCAO DE PVC, SOLDAVEL, CURTA, COM 32 X 25 MM, PARA AGUA FRIA PREDIAL</v>
          </cell>
          <cell r="C656" t="str">
            <v xml:space="preserve">UN    </v>
          </cell>
          <cell r="D656">
            <v>0.97</v>
          </cell>
        </row>
        <row r="657">
          <cell r="A657">
            <v>812</v>
          </cell>
          <cell r="B657" t="str">
            <v>BUCHA DE REDUCAO DE PVC, SOLDAVEL, CURTA, COM 40 X 32 MM, PARA AGUA FRIA PREDIAL</v>
          </cell>
          <cell r="C657" t="str">
            <v xml:space="preserve">UN    </v>
          </cell>
          <cell r="D657">
            <v>2.11</v>
          </cell>
        </row>
        <row r="658">
          <cell r="A658">
            <v>819</v>
          </cell>
          <cell r="B658" t="str">
            <v>BUCHA DE REDUCAO DE PVC, SOLDAVEL, CURTA, COM 50 X 40 MM, PARA AGUA FRIA PREDIAL</v>
          </cell>
          <cell r="C658" t="str">
            <v xml:space="preserve">UN    </v>
          </cell>
          <cell r="D658">
            <v>3.47</v>
          </cell>
        </row>
        <row r="659">
          <cell r="A659">
            <v>818</v>
          </cell>
          <cell r="B659" t="str">
            <v>BUCHA DE REDUCAO DE PVC, SOLDAVEL, CURTA, COM 60 X 50 MM, PARA AGUA FRIA PREDIAL</v>
          </cell>
          <cell r="C659" t="str">
            <v xml:space="preserve">UN    </v>
          </cell>
          <cell r="D659">
            <v>5.84</v>
          </cell>
        </row>
        <row r="660">
          <cell r="A660">
            <v>823</v>
          </cell>
          <cell r="B660" t="str">
            <v>BUCHA DE REDUCAO DE PVC, SOLDAVEL, CURTA, COM 75 X 60 MM, PARA AGUA FRIA PREDIAL</v>
          </cell>
          <cell r="C660" t="str">
            <v xml:space="preserve">UN    </v>
          </cell>
          <cell r="D660">
            <v>17.579999999999998</v>
          </cell>
        </row>
        <row r="661">
          <cell r="A661">
            <v>830</v>
          </cell>
          <cell r="B661" t="str">
            <v>BUCHA DE REDUCAO DE PVC, SOLDAVEL, CURTA, COM 85 X 75 MM, PARA AGUA FRIA PREDIAL</v>
          </cell>
          <cell r="C661" t="str">
            <v xml:space="preserve">UN    </v>
          </cell>
          <cell r="D661">
            <v>14.48</v>
          </cell>
        </row>
        <row r="662">
          <cell r="A662">
            <v>826</v>
          </cell>
          <cell r="B662" t="str">
            <v>BUCHA DE REDUCAO DE PVC, SOLDAVEL, LONGA, COM 110 X 60 MM, PARA AGUA FRIA PREDIAL</v>
          </cell>
          <cell r="C662" t="str">
            <v xml:space="preserve">UN    </v>
          </cell>
          <cell r="D662">
            <v>45.08</v>
          </cell>
        </row>
        <row r="663">
          <cell r="A663">
            <v>827</v>
          </cell>
          <cell r="B663" t="str">
            <v>BUCHA DE REDUCAO DE PVC, SOLDAVEL, LONGA, COM 110 X 75 MM, PARA AGUA FRIA PREDIAL</v>
          </cell>
          <cell r="C663" t="str">
            <v xml:space="preserve">UN    </v>
          </cell>
          <cell r="D663">
            <v>38.08</v>
          </cell>
        </row>
        <row r="664">
          <cell r="A664">
            <v>832</v>
          </cell>
          <cell r="B664" t="str">
            <v>BUCHA DE REDUCAO DE PVC, SOLDAVEL, LONGA, COM 32 X 20 MM, PARA AGUA FRIA PREDIAL</v>
          </cell>
          <cell r="C664" t="str">
            <v xml:space="preserve">UN    </v>
          </cell>
          <cell r="D664">
            <v>2.63</v>
          </cell>
        </row>
        <row r="665">
          <cell r="A665">
            <v>833</v>
          </cell>
          <cell r="B665" t="str">
            <v>BUCHA DE REDUCAO DE PVC, SOLDAVEL, LONGA, COM 40 X 20 MM, PARA AGUA FRIA PREDIAL</v>
          </cell>
          <cell r="C665" t="str">
            <v xml:space="preserve">UN    </v>
          </cell>
          <cell r="D665">
            <v>3.73</v>
          </cell>
        </row>
        <row r="666">
          <cell r="A666">
            <v>834</v>
          </cell>
          <cell r="B666" t="str">
            <v>BUCHA DE REDUCAO DE PVC, SOLDAVEL, LONGA, COM 40 X 25 MM, PARA AGUA FRIA PREDIAL</v>
          </cell>
          <cell r="C666" t="str">
            <v xml:space="preserve">UN    </v>
          </cell>
          <cell r="D666">
            <v>4.0999999999999996</v>
          </cell>
        </row>
        <row r="667">
          <cell r="A667">
            <v>825</v>
          </cell>
          <cell r="B667" t="str">
            <v>BUCHA DE REDUCAO DE PVC, SOLDAVEL, LONGA, COM 50 X 20 MM, PARA AGUA FRIA PREDIAL</v>
          </cell>
          <cell r="C667" t="str">
            <v xml:space="preserve">UN    </v>
          </cell>
          <cell r="D667">
            <v>4.57</v>
          </cell>
        </row>
        <row r="668">
          <cell r="A668">
            <v>813</v>
          </cell>
          <cell r="B668" t="str">
            <v>BUCHA DE REDUCAO DE PVC, SOLDAVEL, LONGA, COM 50 X 25 MM, PARA AGUA FRIA PREDIAL</v>
          </cell>
          <cell r="C668" t="str">
            <v xml:space="preserve">UN    </v>
          </cell>
          <cell r="D668">
            <v>4.49</v>
          </cell>
        </row>
        <row r="669">
          <cell r="A669">
            <v>820</v>
          </cell>
          <cell r="B669" t="str">
            <v>BUCHA DE REDUCAO DE PVC, SOLDAVEL, LONGA, COM 50 X 32 MM, PARA AGUA FRIA PREDIAL</v>
          </cell>
          <cell r="C669" t="str">
            <v xml:space="preserve">UN    </v>
          </cell>
          <cell r="D669">
            <v>5.7</v>
          </cell>
        </row>
        <row r="670">
          <cell r="A670">
            <v>816</v>
          </cell>
          <cell r="B670" t="str">
            <v>BUCHA DE REDUCAO DE PVC, SOLDAVEL, LONGA, COM 60 X 25 MM, PARA AGUA FRIA PREDIAL</v>
          </cell>
          <cell r="C670" t="str">
            <v xml:space="preserve">UN    </v>
          </cell>
          <cell r="D670">
            <v>9.6999999999999993</v>
          </cell>
        </row>
        <row r="671">
          <cell r="A671">
            <v>814</v>
          </cell>
          <cell r="B671" t="str">
            <v>BUCHA DE REDUCAO DE PVC, SOLDAVEL, LONGA, COM 60 X 32 MM, PARA AGUA FRIA PREDIAL</v>
          </cell>
          <cell r="C671" t="str">
            <v xml:space="preserve">UN    </v>
          </cell>
          <cell r="D671">
            <v>11.72</v>
          </cell>
        </row>
        <row r="672">
          <cell r="A672">
            <v>815</v>
          </cell>
          <cell r="B672" t="str">
            <v>BUCHA DE REDUCAO DE PVC, SOLDAVEL, LONGA, COM 60 X 40 MM, PARA AGUA FRIA PREDIAL</v>
          </cell>
          <cell r="C672" t="str">
            <v xml:space="preserve">UN    </v>
          </cell>
          <cell r="D672">
            <v>12.67</v>
          </cell>
        </row>
        <row r="673">
          <cell r="A673">
            <v>822</v>
          </cell>
          <cell r="B673" t="str">
            <v>BUCHA DE REDUCAO DE PVC, SOLDAVEL, LONGA, COM 60 X 50 MM, PARA AGUA FRIA PREDIAL</v>
          </cell>
          <cell r="C673" t="str">
            <v xml:space="preserve">UN    </v>
          </cell>
          <cell r="D673">
            <v>15.43</v>
          </cell>
        </row>
        <row r="674">
          <cell r="A674">
            <v>821</v>
          </cell>
          <cell r="B674" t="str">
            <v>BUCHA DE REDUCAO DE PVC, SOLDAVEL, LONGA, COM 75 X 50 MM, PARA AGUA FRIA PREDIAL</v>
          </cell>
          <cell r="C674" t="str">
            <v xml:space="preserve">UN    </v>
          </cell>
          <cell r="D674">
            <v>18.04</v>
          </cell>
        </row>
        <row r="675">
          <cell r="A675">
            <v>817</v>
          </cell>
          <cell r="B675" t="str">
            <v>BUCHA DE REDUCAO DE PVC, SOLDAVEL, LONGA, COM 85 X 60 MM, PARA AGUA FRIA PREDIAL</v>
          </cell>
          <cell r="C675" t="str">
            <v xml:space="preserve">UN    </v>
          </cell>
          <cell r="D675">
            <v>21.45</v>
          </cell>
        </row>
        <row r="676">
          <cell r="A676">
            <v>20086</v>
          </cell>
          <cell r="B676" t="str">
            <v>BUCHA DE REDUCAO DE PVC, SOLDAVEL, LONGA, 50 X 40 MM, PARA ESGOTO PREDIAL</v>
          </cell>
          <cell r="C676" t="str">
            <v xml:space="preserve">UN    </v>
          </cell>
          <cell r="D676">
            <v>2.87</v>
          </cell>
        </row>
        <row r="677">
          <cell r="A677">
            <v>39191</v>
          </cell>
          <cell r="B677" t="str">
            <v>BUCHA DE REDUCAO EM ALUMINIO, COM ROSCA, DE 1 1/2" X 1 1/4", PARA ELETRODUTO</v>
          </cell>
          <cell r="C677" t="str">
            <v xml:space="preserve">UN    </v>
          </cell>
          <cell r="D677">
            <v>15.34</v>
          </cell>
        </row>
        <row r="678">
          <cell r="A678">
            <v>39190</v>
          </cell>
          <cell r="B678" t="str">
            <v>BUCHA DE REDUCAO EM ALUMINIO, COM ROSCA, DE 1 1/2" X 1", PARA ELETRODUTO</v>
          </cell>
          <cell r="C678" t="str">
            <v xml:space="preserve">UN    </v>
          </cell>
          <cell r="D678">
            <v>16.03</v>
          </cell>
        </row>
        <row r="679">
          <cell r="A679">
            <v>39189</v>
          </cell>
          <cell r="B679" t="str">
            <v>BUCHA DE REDUCAO EM ALUMINIO, COM ROSCA, DE 1 1/2" X 3/4", PARA ELETRODUTO</v>
          </cell>
          <cell r="C679" t="str">
            <v xml:space="preserve">UN    </v>
          </cell>
          <cell r="D679">
            <v>16.96</v>
          </cell>
        </row>
        <row r="680">
          <cell r="A680">
            <v>39186</v>
          </cell>
          <cell r="B680" t="str">
            <v>BUCHA DE REDUCAO EM ALUMINIO, COM ROSCA, DE 1 1/4" X 1/2", PARA ELETRODUTO</v>
          </cell>
          <cell r="C680" t="str">
            <v xml:space="preserve">UN    </v>
          </cell>
          <cell r="D680">
            <v>15.17</v>
          </cell>
        </row>
        <row r="681">
          <cell r="A681">
            <v>39188</v>
          </cell>
          <cell r="B681" t="str">
            <v>BUCHA DE REDUCAO EM ALUMINIO, COM ROSCA, DE 1 1/4" X 1", PARA ELETRODUTO</v>
          </cell>
          <cell r="C681" t="str">
            <v xml:space="preserve">UN    </v>
          </cell>
          <cell r="D681">
            <v>12.49</v>
          </cell>
        </row>
        <row r="682">
          <cell r="A682">
            <v>39187</v>
          </cell>
          <cell r="B682" t="str">
            <v>BUCHA DE REDUCAO EM ALUMINIO, COM ROSCA, DE 1 1/4" X 3/4", PARA ELETRODUTO</v>
          </cell>
          <cell r="C682" t="str">
            <v xml:space="preserve">UN    </v>
          </cell>
          <cell r="D682">
            <v>13.09</v>
          </cell>
        </row>
        <row r="683">
          <cell r="A683">
            <v>39184</v>
          </cell>
          <cell r="B683" t="str">
            <v>BUCHA DE REDUCAO EM ALUMINIO, COM ROSCA, DE 1" X 1/2", PARA ELETRODUTO</v>
          </cell>
          <cell r="C683" t="str">
            <v xml:space="preserve">UN    </v>
          </cell>
          <cell r="D683">
            <v>4.92</v>
          </cell>
        </row>
        <row r="684">
          <cell r="A684">
            <v>39185</v>
          </cell>
          <cell r="B684" t="str">
            <v>BUCHA DE REDUCAO EM ALUMINIO, COM ROSCA, DE 1" X 3/4", PARA ELETRODUTO</v>
          </cell>
          <cell r="C684" t="str">
            <v xml:space="preserve">UN    </v>
          </cell>
          <cell r="D684">
            <v>4.49</v>
          </cell>
        </row>
        <row r="685">
          <cell r="A685">
            <v>39198</v>
          </cell>
          <cell r="B685" t="str">
            <v>BUCHA DE REDUCAO EM ALUMINIO, COM ROSCA, DE 2 1/2" X 1 1/2", PARA ELETRODUTO</v>
          </cell>
          <cell r="C685" t="str">
            <v xml:space="preserve">UN    </v>
          </cell>
          <cell r="D685">
            <v>50.33</v>
          </cell>
        </row>
        <row r="686">
          <cell r="A686">
            <v>39197</v>
          </cell>
          <cell r="B686" t="str">
            <v>BUCHA DE REDUCAO EM ALUMINIO, COM ROSCA, DE 2 1/2" X 1 1/4", PARA ELETRODUTO</v>
          </cell>
          <cell r="C686" t="str">
            <v xml:space="preserve">UN    </v>
          </cell>
          <cell r="D686">
            <v>52.58</v>
          </cell>
        </row>
        <row r="687">
          <cell r="A687">
            <v>39196</v>
          </cell>
          <cell r="B687" t="str">
            <v>BUCHA DE REDUCAO EM ALUMINIO, COM ROSCA, DE 2 1/2" X 1", PARA ELETRODUTO</v>
          </cell>
          <cell r="C687" t="str">
            <v xml:space="preserve">UN    </v>
          </cell>
          <cell r="D687">
            <v>54.22</v>
          </cell>
        </row>
        <row r="688">
          <cell r="A688">
            <v>39199</v>
          </cell>
          <cell r="B688" t="str">
            <v>BUCHA DE REDUCAO EM ALUMINIO, COM ROSCA, DE 2 1/2" X 2", PARA ELETRODUTO</v>
          </cell>
          <cell r="C688" t="str">
            <v xml:space="preserve">UN    </v>
          </cell>
          <cell r="D688">
            <v>48.44</v>
          </cell>
        </row>
        <row r="689">
          <cell r="A689">
            <v>39195</v>
          </cell>
          <cell r="B689" t="str">
            <v>BUCHA DE REDUCAO EM ALUMINIO, COM ROSCA, DE 2" X 1 1/2", PARA ELETRODUTO</v>
          </cell>
          <cell r="C689" t="str">
            <v xml:space="preserve">UN    </v>
          </cell>
          <cell r="D689">
            <v>27.96</v>
          </cell>
        </row>
        <row r="690">
          <cell r="A690">
            <v>39194</v>
          </cell>
          <cell r="B690" t="str">
            <v>BUCHA DE REDUCAO EM ALUMINIO, COM ROSCA, DE 2" X 1 1/4", PARA ELETRODUTO</v>
          </cell>
          <cell r="C690" t="str">
            <v xml:space="preserve">UN    </v>
          </cell>
          <cell r="D690">
            <v>29.92</v>
          </cell>
        </row>
        <row r="691">
          <cell r="A691">
            <v>39193</v>
          </cell>
          <cell r="B691" t="str">
            <v>BUCHA DE REDUCAO EM ALUMINIO, COM ROSCA, DE 2" X 1", PARA ELETRODUTO</v>
          </cell>
          <cell r="C691" t="str">
            <v xml:space="preserve">UN    </v>
          </cell>
          <cell r="D691">
            <v>32.79</v>
          </cell>
        </row>
        <row r="692">
          <cell r="A692">
            <v>39192</v>
          </cell>
          <cell r="B692" t="str">
            <v>BUCHA DE REDUCAO EM ALUMINIO, COM ROSCA, DE 2" X 3/4", PARA ELETRODUTO</v>
          </cell>
          <cell r="C692" t="str">
            <v xml:space="preserve">UN    </v>
          </cell>
          <cell r="D692">
            <v>34.11</v>
          </cell>
        </row>
        <row r="693">
          <cell r="A693">
            <v>39920</v>
          </cell>
          <cell r="B693" t="str">
            <v>BUCHA DE REDUCAO EM ALUMINIO, COM ROSCA, DE 3/4" X 1/2",  PARA ELETRODUTO</v>
          </cell>
          <cell r="C693" t="str">
            <v xml:space="preserve">UN    </v>
          </cell>
          <cell r="D693">
            <v>4.13</v>
          </cell>
        </row>
        <row r="694">
          <cell r="A694">
            <v>39201</v>
          </cell>
          <cell r="B694" t="str">
            <v>BUCHA DE REDUCAO EM ALUMINIO, COM ROSCA, DE 3" X 1 1/2", PARA ELETRODUTO</v>
          </cell>
          <cell r="C694" t="str">
            <v xml:space="preserve">UN    </v>
          </cell>
          <cell r="D694">
            <v>60.18</v>
          </cell>
        </row>
        <row r="695">
          <cell r="A695">
            <v>39200</v>
          </cell>
          <cell r="B695" t="str">
            <v>BUCHA DE REDUCAO EM ALUMINIO, COM ROSCA, DE 3" X 1 1/4", PARA ELETRODUTO</v>
          </cell>
          <cell r="C695" t="str">
            <v xml:space="preserve">UN    </v>
          </cell>
          <cell r="D695">
            <v>60.66</v>
          </cell>
        </row>
        <row r="696">
          <cell r="A696">
            <v>39203</v>
          </cell>
          <cell r="B696" t="str">
            <v>BUCHA DE REDUCAO EM ALUMINIO, COM ROSCA, DE 3" X 2 1/2", PARA ELETRODUTO</v>
          </cell>
          <cell r="C696" t="str">
            <v xml:space="preserve">UN    </v>
          </cell>
          <cell r="D696">
            <v>48.98</v>
          </cell>
        </row>
        <row r="697">
          <cell r="A697">
            <v>39202</v>
          </cell>
          <cell r="B697" t="str">
            <v>BUCHA DE REDUCAO EM ALUMINIO, COM ROSCA, DE 3" X 2", PARA ELETRODUTO</v>
          </cell>
          <cell r="C697" t="str">
            <v xml:space="preserve">UN    </v>
          </cell>
          <cell r="D697">
            <v>57.54</v>
          </cell>
        </row>
        <row r="698">
          <cell r="A698">
            <v>39205</v>
          </cell>
          <cell r="B698" t="str">
            <v>BUCHA DE REDUCAO EM ALUMINIO, COM ROSCA, DE 4" X 2 1/2", PARA ELETRODUTO</v>
          </cell>
          <cell r="C698" t="str">
            <v xml:space="preserve">UN    </v>
          </cell>
          <cell r="D698">
            <v>95.99</v>
          </cell>
        </row>
        <row r="699">
          <cell r="A699">
            <v>39204</v>
          </cell>
          <cell r="B699" t="str">
            <v>BUCHA DE REDUCAO EM ALUMINIO, COM ROSCA, DE 4" X 2", PARA ELETRODUTO</v>
          </cell>
          <cell r="C699" t="str">
            <v xml:space="preserve">UN    </v>
          </cell>
          <cell r="D699">
            <v>98.31</v>
          </cell>
        </row>
        <row r="700">
          <cell r="A700">
            <v>39206</v>
          </cell>
          <cell r="B700" t="str">
            <v>BUCHA DE REDUCAO EM ALUMINIO, COM ROSCA, DE 4" X 3", PARA ELETRODUTO</v>
          </cell>
          <cell r="C700" t="str">
            <v xml:space="preserve">UN    </v>
          </cell>
          <cell r="D700">
            <v>93.27</v>
          </cell>
        </row>
        <row r="701">
          <cell r="A701">
            <v>797</v>
          </cell>
          <cell r="B701" t="str">
            <v>BUCHA DE REDUCAO PVC ROSCAVEL 1 1/2" X 1"</v>
          </cell>
          <cell r="C701" t="str">
            <v xml:space="preserve">UN    </v>
          </cell>
          <cell r="D701">
            <v>8.39</v>
          </cell>
        </row>
        <row r="702">
          <cell r="A702">
            <v>798</v>
          </cell>
          <cell r="B702" t="str">
            <v>BUCHA DE REDUCAO PVC ROSCAVEL 3/4" X 1/2"</v>
          </cell>
          <cell r="C702" t="str">
            <v xml:space="preserve">UN    </v>
          </cell>
          <cell r="D702">
            <v>1.1499999999999999</v>
          </cell>
        </row>
        <row r="703">
          <cell r="A703">
            <v>796</v>
          </cell>
          <cell r="B703" t="str">
            <v>BUCHA DE REDUCAO PVC ROSCAVEL, 1 1/2" X 3/4"</v>
          </cell>
          <cell r="C703" t="str">
            <v xml:space="preserve">UN    </v>
          </cell>
          <cell r="D703">
            <v>8.0399999999999991</v>
          </cell>
        </row>
        <row r="704">
          <cell r="A704">
            <v>799</v>
          </cell>
          <cell r="B704" t="str">
            <v>BUCHA DE REDUCAO PVC ROSCAVEL, 1" X 1/2"</v>
          </cell>
          <cell r="C704" t="str">
            <v xml:space="preserve">UN    </v>
          </cell>
          <cell r="D704">
            <v>3.78</v>
          </cell>
        </row>
        <row r="705">
          <cell r="A705">
            <v>792</v>
          </cell>
          <cell r="B705" t="str">
            <v>BUCHA DE REDUCAO PVC ROSCAVEL, 1" X 3/4"</v>
          </cell>
          <cell r="C705" t="str">
            <v xml:space="preserve">UN    </v>
          </cell>
          <cell r="D705">
            <v>3.84</v>
          </cell>
        </row>
        <row r="706">
          <cell r="A706">
            <v>804</v>
          </cell>
          <cell r="B706" t="str">
            <v>BUCHA DE REDUCAO PVC, ROSCAVEL,  2"  X 1 1/2 "</v>
          </cell>
          <cell r="C706" t="str">
            <v xml:space="preserve">UN    </v>
          </cell>
          <cell r="D706">
            <v>19.05</v>
          </cell>
        </row>
        <row r="707">
          <cell r="A707">
            <v>793</v>
          </cell>
          <cell r="B707" t="str">
            <v>BUCHA DE REDUCAO PVC, ROSCAVEL, 1 1/2"  X1 1/4 "</v>
          </cell>
          <cell r="C707" t="str">
            <v xml:space="preserve">UN    </v>
          </cell>
          <cell r="D707">
            <v>8.18</v>
          </cell>
        </row>
        <row r="708">
          <cell r="A708">
            <v>801</v>
          </cell>
          <cell r="B708" t="str">
            <v>BUCHA DE REDUCAO PVC, ROSCAVEL, 1 1/4"  X 3/4 "</v>
          </cell>
          <cell r="C708" t="str">
            <v xml:space="preserve">UN    </v>
          </cell>
          <cell r="D708">
            <v>5.83</v>
          </cell>
        </row>
        <row r="709">
          <cell r="A709">
            <v>794</v>
          </cell>
          <cell r="B709" t="str">
            <v>BUCHA DE REDUCAO PVC, ROSCAVEL, 1 1/4" X 1 "</v>
          </cell>
          <cell r="C709" t="str">
            <v xml:space="preserve">UN    </v>
          </cell>
          <cell r="D709">
            <v>6.02</v>
          </cell>
        </row>
        <row r="710">
          <cell r="A710">
            <v>802</v>
          </cell>
          <cell r="B710" t="str">
            <v>BUCHA DE REDUCAO PVC, ROSCAVEL, 2"  X 1 "</v>
          </cell>
          <cell r="C710" t="str">
            <v xml:space="preserve">UN    </v>
          </cell>
          <cell r="D710">
            <v>16.8</v>
          </cell>
        </row>
        <row r="711">
          <cell r="A711">
            <v>803</v>
          </cell>
          <cell r="B711" t="str">
            <v>BUCHA DE REDUCAO PVC, ROSCAVEL, 2"  X 1 1/4 "</v>
          </cell>
          <cell r="C711" t="str">
            <v xml:space="preserve">UN    </v>
          </cell>
          <cell r="D711">
            <v>14.65</v>
          </cell>
        </row>
        <row r="712">
          <cell r="A712">
            <v>38001</v>
          </cell>
          <cell r="B712" t="str">
            <v>BUCHA DE REDUCAO, CPVC, SOLDAVEL, 22 X 15 MM, PARA AGUA QUENTE</v>
          </cell>
          <cell r="C712" t="str">
            <v xml:space="preserve">UN    </v>
          </cell>
          <cell r="D712">
            <v>1.47</v>
          </cell>
        </row>
        <row r="713">
          <cell r="A713">
            <v>38002</v>
          </cell>
          <cell r="B713" t="str">
            <v>BUCHA DE REDUCAO, CPVC, SOLDAVEL, 28 X 22 MM, PARA AGUA QUENTE</v>
          </cell>
          <cell r="C713" t="str">
            <v xml:space="preserve">UN    </v>
          </cell>
          <cell r="D713">
            <v>2.73</v>
          </cell>
        </row>
        <row r="714">
          <cell r="A714">
            <v>38003</v>
          </cell>
          <cell r="B714" t="str">
            <v>BUCHA DE REDUCAO, CPVC, SOLDAVEL, 35 X 28 MM, PARA AGUA QUENTE</v>
          </cell>
          <cell r="C714" t="str">
            <v xml:space="preserve">UN    </v>
          </cell>
          <cell r="D714">
            <v>32.74</v>
          </cell>
        </row>
        <row r="715">
          <cell r="A715">
            <v>38004</v>
          </cell>
          <cell r="B715" t="str">
            <v>BUCHA DE REDUCAO, CPVC, SOLDAVEL, 42 X 22 MM, PARA AGUA QUENTE</v>
          </cell>
          <cell r="C715" t="str">
            <v xml:space="preserve">UN    </v>
          </cell>
          <cell r="D715">
            <v>43.78</v>
          </cell>
        </row>
        <row r="716">
          <cell r="A716">
            <v>36327</v>
          </cell>
          <cell r="B716" t="str">
            <v>BUCHA DE REDUCAO, PPR, DN 25 X 20 MM, PARA AGUA QUENTE PREDIAL</v>
          </cell>
          <cell r="C716" t="str">
            <v xml:space="preserve">UN    </v>
          </cell>
          <cell r="D716">
            <v>2.62</v>
          </cell>
        </row>
        <row r="717">
          <cell r="A717">
            <v>38992</v>
          </cell>
          <cell r="B717" t="str">
            <v>BUCHA DE REDUCAO, PPR, DN 32 X 25 MM, PARA AGUA QUENTE E FRIA PREDIAL</v>
          </cell>
          <cell r="C717" t="str">
            <v xml:space="preserve">UN    </v>
          </cell>
          <cell r="D717">
            <v>4.2</v>
          </cell>
        </row>
        <row r="718">
          <cell r="A718">
            <v>38993</v>
          </cell>
          <cell r="B718" t="str">
            <v>BUCHA DE REDUCAO, PPR, DN 40 X 25 MM, PARA AGUA QUENTE E FRIA PREDIAL</v>
          </cell>
          <cell r="C718" t="str">
            <v xml:space="preserve">UN    </v>
          </cell>
          <cell r="D718">
            <v>11.97</v>
          </cell>
        </row>
        <row r="719">
          <cell r="A719">
            <v>38418</v>
          </cell>
          <cell r="B719" t="str">
            <v>BUCHA DE REDUCAO, PVC, LONGA, SERIE R, DN 50 X 40 MM, PARA ESGOTO OU AGUAS PLUVIAIS PREDIAIS</v>
          </cell>
          <cell r="C719" t="str">
            <v xml:space="preserve">UN    </v>
          </cell>
          <cell r="D719">
            <v>8.34</v>
          </cell>
        </row>
        <row r="720">
          <cell r="A720">
            <v>39178</v>
          </cell>
          <cell r="B720" t="str">
            <v>BUCHA EM ALUMINIO, COM ROSCA, DE  1 1/2", PARA ELETRODUTO</v>
          </cell>
          <cell r="C720" t="str">
            <v xml:space="preserve">UN    </v>
          </cell>
          <cell r="D720">
            <v>1.66</v>
          </cell>
        </row>
        <row r="721">
          <cell r="A721">
            <v>39177</v>
          </cell>
          <cell r="B721" t="str">
            <v>BUCHA EM ALUMINIO, COM ROSCA, DE 1 1/4", PARA ELETRODUTO</v>
          </cell>
          <cell r="C721" t="str">
            <v xml:space="preserve">UN    </v>
          </cell>
          <cell r="D721">
            <v>1.5</v>
          </cell>
        </row>
        <row r="722">
          <cell r="A722">
            <v>39174</v>
          </cell>
          <cell r="B722" t="str">
            <v>BUCHA EM ALUMINIO, COM ROSCA, DE 1/2", PARA ELETRODUTO</v>
          </cell>
          <cell r="C722" t="str">
            <v xml:space="preserve">UN    </v>
          </cell>
          <cell r="D722">
            <v>0.75</v>
          </cell>
        </row>
        <row r="723">
          <cell r="A723">
            <v>39176</v>
          </cell>
          <cell r="B723" t="str">
            <v>BUCHA EM ALUMINIO, COM ROSCA, DE 1", PARA ELETRODUTO</v>
          </cell>
          <cell r="C723" t="str">
            <v xml:space="preserve">UN    </v>
          </cell>
          <cell r="D723">
            <v>0.98</v>
          </cell>
        </row>
        <row r="724">
          <cell r="A724">
            <v>39180</v>
          </cell>
          <cell r="B724" t="str">
            <v>BUCHA EM ALUMINIO, COM ROSCA, DE 2 1/2", PARA ELETRODUTO</v>
          </cell>
          <cell r="C724" t="str">
            <v xml:space="preserve">UN    </v>
          </cell>
          <cell r="D724">
            <v>4.5</v>
          </cell>
        </row>
        <row r="725">
          <cell r="A725">
            <v>39179</v>
          </cell>
          <cell r="B725" t="str">
            <v>BUCHA EM ALUMINIO, COM ROSCA, DE 2", PARA ELETRODUTO</v>
          </cell>
          <cell r="C725" t="str">
            <v xml:space="preserve">UN    </v>
          </cell>
          <cell r="D725">
            <v>3.99</v>
          </cell>
        </row>
        <row r="726">
          <cell r="A726">
            <v>39175</v>
          </cell>
          <cell r="B726" t="str">
            <v>BUCHA EM ALUMINIO, COM ROSCA, DE 3/4", PARA ELETRODUTO</v>
          </cell>
          <cell r="C726" t="str">
            <v xml:space="preserve">UN    </v>
          </cell>
          <cell r="D726">
            <v>0.91</v>
          </cell>
        </row>
        <row r="727">
          <cell r="A727">
            <v>39217</v>
          </cell>
          <cell r="B727" t="str">
            <v>BUCHA EM ALUMINIO, COM ROSCA, DE 3/8", PARA ELETRODUTO</v>
          </cell>
          <cell r="C727" t="str">
            <v xml:space="preserve">UN    </v>
          </cell>
          <cell r="D727">
            <v>0.7</v>
          </cell>
        </row>
        <row r="728">
          <cell r="A728">
            <v>39181</v>
          </cell>
          <cell r="B728" t="str">
            <v>BUCHA EM ALUMINIO, COM ROSCA, DE 3", PARA ELETRODUTO</v>
          </cell>
          <cell r="C728" t="str">
            <v xml:space="preserve">UN    </v>
          </cell>
          <cell r="D728">
            <v>6.04</v>
          </cell>
        </row>
        <row r="729">
          <cell r="A729">
            <v>39182</v>
          </cell>
          <cell r="B729" t="str">
            <v>BUCHA EM ALUMINIO, COM ROSCA, DE 4", PARA ELETRODUTO</v>
          </cell>
          <cell r="C729" t="str">
            <v xml:space="preserve">UN    </v>
          </cell>
          <cell r="D729">
            <v>8.49</v>
          </cell>
        </row>
        <row r="730">
          <cell r="A730">
            <v>12616</v>
          </cell>
          <cell r="B730" t="str">
            <v>CABECEIRA DIREITA OU ESQUERDA, PVC, PARA CALHA PLUVIAL, DIAMETRO ENTRE 119 E 170 MM, PARA DRENAGEM PREDIAL</v>
          </cell>
          <cell r="C730" t="str">
            <v xml:space="preserve">UN    </v>
          </cell>
          <cell r="D730">
            <v>6.16</v>
          </cell>
        </row>
        <row r="731">
          <cell r="A731">
            <v>1049</v>
          </cell>
          <cell r="B731" t="str">
            <v>CABECOTE PARA ENTRADA DE LINHA DE ALIMENTACAO PARA ELETRODUTO, EM LIGA DE ALUMINIO COM ACABAMENTO ANTI CORROSIVO, COM FIXACAO POR ENCAIXE LISO DE 360 GRAUS, DE 1 1/2"</v>
          </cell>
          <cell r="C731" t="str">
            <v xml:space="preserve">UN    </v>
          </cell>
          <cell r="D731">
            <v>7.11</v>
          </cell>
        </row>
        <row r="732">
          <cell r="A732">
            <v>1099</v>
          </cell>
          <cell r="B732" t="str">
            <v>CABECOTE PARA ENTRADA DE LINHA DE ALIMENTACAO PARA ELETRODUTO, EM LIGA DE ALUMINIO COM ACABAMENTO ANTI CORROSIVO, COM FIXACAO POR ENCAIXE LISO DE 360 GRAUS, DE 1 1/4"</v>
          </cell>
          <cell r="C732" t="str">
            <v xml:space="preserve">UN    </v>
          </cell>
          <cell r="D732">
            <v>5.44</v>
          </cell>
        </row>
        <row r="733">
          <cell r="A733">
            <v>39678</v>
          </cell>
          <cell r="B733" t="str">
            <v>CABECOTE PARA ENTRADA DE LINHA DE ALIMENTACAO PARA ELETRODUTO, EM LIGA DE ALUMINIO COM ACABAMENTO ANTI CORROSIVO, COM FIXACAO POR ENCAIXE LISO DE 360 GRAUS, DE 1/2"</v>
          </cell>
          <cell r="C733" t="str">
            <v xml:space="preserve">UN    </v>
          </cell>
          <cell r="D733">
            <v>2.19</v>
          </cell>
        </row>
        <row r="734">
          <cell r="A734">
            <v>1050</v>
          </cell>
          <cell r="B734" t="str">
            <v>CABECOTE PARA ENTRADA DE LINHA DE ALIMENTACAO PARA ELETRODUTO, EM LIGA DE ALUMINIO COM ACABAMENTO ANTI CORROSIVO, COM FIXACAO POR ENCAIXE LISO DE 360 GRAUS, DE 1"</v>
          </cell>
          <cell r="C734" t="str">
            <v xml:space="preserve">UN    </v>
          </cell>
          <cell r="D734">
            <v>3.72</v>
          </cell>
        </row>
        <row r="735">
          <cell r="A735">
            <v>1101</v>
          </cell>
          <cell r="B735" t="str">
            <v>CABECOTE PARA ENTRADA DE LINHA DE ALIMENTACAO PARA ELETRODUTO, EM LIGA DE ALUMINIO COM ACABAMENTO ANTI CORROSIVO, COM FIXACAO POR ENCAIXE LISO DE 360 GRAUS, DE 2 1/2"</v>
          </cell>
          <cell r="C735" t="str">
            <v xml:space="preserve">UN    </v>
          </cell>
          <cell r="D735">
            <v>23.46</v>
          </cell>
        </row>
        <row r="736">
          <cell r="A736">
            <v>1100</v>
          </cell>
          <cell r="B736" t="str">
            <v>CABECOTE PARA ENTRADA DE LINHA DE ALIMENTACAO PARA ELETRODUTO, EM LIGA DE ALUMINIO COM ACABAMENTO ANTI CORROSIVO, COM FIXACAO POR ENCAIXE LISO DE 360 GRAUS, DE 2"</v>
          </cell>
          <cell r="C736" t="str">
            <v xml:space="preserve">UN    </v>
          </cell>
          <cell r="D736">
            <v>12.1</v>
          </cell>
        </row>
        <row r="737">
          <cell r="A737">
            <v>39679</v>
          </cell>
          <cell r="B737" t="str">
            <v>CABECOTE PARA ENTRADA DE LINHA DE ALIMENTACAO PARA ELETRODUTO, EM LIGA DE ALUMINIO COM ACABAMENTO ANTI CORROSIVO, COM FIXACAO POR ENCAIXE LISO DE 360 GRAUS, DE 3 1/2"</v>
          </cell>
          <cell r="C737" t="str">
            <v xml:space="preserve">UN    </v>
          </cell>
          <cell r="D737">
            <v>46.75</v>
          </cell>
        </row>
        <row r="738">
          <cell r="A738">
            <v>1098</v>
          </cell>
          <cell r="B738" t="str">
            <v>CABECOTE PARA ENTRADA DE LINHA DE ALIMENTACAO PARA ELETRODUTO, EM LIGA DE ALUMINIO COM ACABAMENTO ANTI CORROSIVO, COM FIXACAO POR ENCAIXE LISO DE 360 GRAUS, DE 3/4"</v>
          </cell>
          <cell r="C738" t="str">
            <v xml:space="preserve">UN    </v>
          </cell>
          <cell r="D738">
            <v>2.9</v>
          </cell>
        </row>
        <row r="739">
          <cell r="A739">
            <v>1102</v>
          </cell>
          <cell r="B739" t="str">
            <v>CABECOTE PARA ENTRADA DE LINHA DE ALIMENTACAO PARA ELETRODUTO, EM LIGA DE ALUMINIO COM ACABAMENTO ANTI CORROSIVO, COM FIXACAO POR ENCAIXE LISO DE 360 GRAUS, DE 3"</v>
          </cell>
          <cell r="C739" t="str">
            <v xml:space="preserve">UN    </v>
          </cell>
          <cell r="D739">
            <v>34.979999999999997</v>
          </cell>
        </row>
        <row r="740">
          <cell r="A740">
            <v>1051</v>
          </cell>
          <cell r="B740" t="str">
            <v>CABECOTE PARA ENTRADA DE LINHA DE ALIMENTACAO PARA ELETRODUTO, EM LIGA DE ALUMINIO COM ACABAMENTO ANTI CORROSIVO, COM FIXACAO POR ENCAIXE LISO DE 360 GRAUS, DE 4"</v>
          </cell>
          <cell r="C740" t="str">
            <v xml:space="preserve">UN    </v>
          </cell>
          <cell r="D740">
            <v>50.84</v>
          </cell>
        </row>
        <row r="741">
          <cell r="A741">
            <v>37399</v>
          </cell>
          <cell r="B741" t="str">
            <v>CABIDE/GANCHO DE BANHEIRO SIMPLES EM METAL CROMADO</v>
          </cell>
          <cell r="C741" t="str">
            <v xml:space="preserve">UN    </v>
          </cell>
          <cell r="D741">
            <v>21.12</v>
          </cell>
        </row>
        <row r="742">
          <cell r="A742">
            <v>41955</v>
          </cell>
          <cell r="B742" t="str">
            <v>CABO DE ACO GALVANIZADO, DIAMETRO 12,7 MM (1/2"), COM ALMA DE ACO CABO INDEPENDENTE 6 X 25 F</v>
          </cell>
          <cell r="C742" t="str">
            <v xml:space="preserve">KG    </v>
          </cell>
          <cell r="D742">
            <v>66.94</v>
          </cell>
        </row>
        <row r="743">
          <cell r="A743">
            <v>41953</v>
          </cell>
          <cell r="B743" t="str">
            <v>CABO DE ACO GALVANIZADO, DIAMETRO 12,7 MM (1/2"), COM ALMA DE FIBRA 6 X 25 F</v>
          </cell>
          <cell r="C743" t="str">
            <v xml:space="preserve">KG    </v>
          </cell>
          <cell r="D743">
            <v>63.88</v>
          </cell>
        </row>
        <row r="744">
          <cell r="A744">
            <v>41954</v>
          </cell>
          <cell r="B744" t="str">
            <v>CABO DE ACO GALVANIZADO, DIAMETRO 9,53 MM (3/8"), COM ALMA DE FIBRA 6 X 25 F</v>
          </cell>
          <cell r="C744" t="str">
            <v xml:space="preserve">KG    </v>
          </cell>
          <cell r="D744">
            <v>63.27</v>
          </cell>
        </row>
        <row r="745">
          <cell r="A745">
            <v>25004</v>
          </cell>
          <cell r="B745" t="str">
            <v>CABO DE ALUMINIO NU COM ALMA DE ACO, BITOLA 1/0 AWG</v>
          </cell>
          <cell r="C745" t="str">
            <v xml:space="preserve">KG    </v>
          </cell>
          <cell r="D745">
            <v>30.7</v>
          </cell>
        </row>
        <row r="746">
          <cell r="A746">
            <v>25002</v>
          </cell>
          <cell r="B746" t="str">
            <v>CABO DE ALUMINIO NU COM ALMA DE ACO, BITOLA 2 AWG</v>
          </cell>
          <cell r="C746" t="str">
            <v xml:space="preserve">KG    </v>
          </cell>
          <cell r="D746">
            <v>30.96</v>
          </cell>
        </row>
        <row r="747">
          <cell r="A747">
            <v>37409</v>
          </cell>
          <cell r="B747" t="str">
            <v>CABO DE ALUMINIO NU COM ALMA DE ACO, BITOLA 2/0 AWG</v>
          </cell>
          <cell r="C747" t="str">
            <v xml:space="preserve">KG    </v>
          </cell>
          <cell r="D747">
            <v>30.45</v>
          </cell>
        </row>
        <row r="748">
          <cell r="A748">
            <v>841</v>
          </cell>
          <cell r="B748" t="str">
            <v>CABO DE ALUMINIO NU COM ALMA DE ACO, BITOLA 4 AWG</v>
          </cell>
          <cell r="C748" t="str">
            <v xml:space="preserve">KG    </v>
          </cell>
          <cell r="D748">
            <v>31.45</v>
          </cell>
        </row>
        <row r="749">
          <cell r="A749">
            <v>25005</v>
          </cell>
          <cell r="B749" t="str">
            <v>CABO DE ALUMINIO NU SEM ALMA DE ACO, BITOLA 1/0 AWG</v>
          </cell>
          <cell r="C749" t="str">
            <v xml:space="preserve">KG    </v>
          </cell>
          <cell r="D749">
            <v>34.479999999999997</v>
          </cell>
        </row>
        <row r="750">
          <cell r="A750">
            <v>25003</v>
          </cell>
          <cell r="B750" t="str">
            <v>CABO DE ALUMINIO NU SEM ALMA DE ACO, BITOLA 2 AWG</v>
          </cell>
          <cell r="C750" t="str">
            <v xml:space="preserve">KG    </v>
          </cell>
          <cell r="D750">
            <v>36.83</v>
          </cell>
        </row>
        <row r="751">
          <cell r="A751">
            <v>37410</v>
          </cell>
          <cell r="B751" t="str">
            <v>CABO DE ALUMINIO NU SEM ALMA DE ACO, BITOLA 2/0 AWG</v>
          </cell>
          <cell r="C751" t="str">
            <v xml:space="preserve">KG    </v>
          </cell>
          <cell r="D751">
            <v>34.479999999999997</v>
          </cell>
        </row>
        <row r="752">
          <cell r="A752">
            <v>842</v>
          </cell>
          <cell r="B752" t="str">
            <v>CABO DE ALUMINIO NU SEM ALMA DE ACO, BITOLA 4 AWG</v>
          </cell>
          <cell r="C752" t="str">
            <v xml:space="preserve">KG    </v>
          </cell>
          <cell r="D752">
            <v>38.79</v>
          </cell>
        </row>
        <row r="753">
          <cell r="A753">
            <v>862</v>
          </cell>
          <cell r="B753" t="str">
            <v>CABO DE COBRE NU 10 MM2 MEIO-DURO</v>
          </cell>
          <cell r="C753" t="str">
            <v xml:space="preserve">M     </v>
          </cell>
          <cell r="D753">
            <v>8.76</v>
          </cell>
        </row>
        <row r="754">
          <cell r="A754">
            <v>866</v>
          </cell>
          <cell r="B754" t="str">
            <v>CABO DE COBRE NU 120 MM2 MEIO-DURO</v>
          </cell>
          <cell r="C754" t="str">
            <v xml:space="preserve">M     </v>
          </cell>
          <cell r="D754">
            <v>107.68</v>
          </cell>
        </row>
        <row r="755">
          <cell r="A755">
            <v>892</v>
          </cell>
          <cell r="B755" t="str">
            <v>CABO DE COBRE NU 150 MM2 MEIO-DURO</v>
          </cell>
          <cell r="C755" t="str">
            <v xml:space="preserve">M     </v>
          </cell>
          <cell r="D755">
            <v>136.93</v>
          </cell>
        </row>
        <row r="756">
          <cell r="A756">
            <v>857</v>
          </cell>
          <cell r="B756" t="str">
            <v>CABO DE COBRE NU 16 MM2 MEIO-DURO</v>
          </cell>
          <cell r="C756" t="str">
            <v xml:space="preserve">M     </v>
          </cell>
          <cell r="D756">
            <v>13.94</v>
          </cell>
        </row>
        <row r="757">
          <cell r="A757">
            <v>37404</v>
          </cell>
          <cell r="B757" t="str">
            <v>CABO DE COBRE NU 185 MM2 MEIO-DURO</v>
          </cell>
          <cell r="C757" t="str">
            <v xml:space="preserve">M     </v>
          </cell>
          <cell r="D757">
            <v>164.66</v>
          </cell>
        </row>
        <row r="758">
          <cell r="A758">
            <v>868</v>
          </cell>
          <cell r="B758" t="str">
            <v>CABO DE COBRE NU 25 MM2 MEIO-DURO</v>
          </cell>
          <cell r="C758" t="str">
            <v xml:space="preserve">M     </v>
          </cell>
          <cell r="D758">
            <v>21.53</v>
          </cell>
        </row>
        <row r="759">
          <cell r="A759">
            <v>870</v>
          </cell>
          <cell r="B759" t="str">
            <v>CABO DE COBRE NU 300 MM2 MEIO-DURO</v>
          </cell>
          <cell r="C759" t="str">
            <v xml:space="preserve">M     </v>
          </cell>
          <cell r="D759">
            <v>283.74</v>
          </cell>
        </row>
        <row r="760">
          <cell r="A760">
            <v>863</v>
          </cell>
          <cell r="B760" t="str">
            <v>CABO DE COBRE NU 35 MM2 MEIO-DURO</v>
          </cell>
          <cell r="C760" t="str">
            <v xml:space="preserve">M     </v>
          </cell>
          <cell r="D760">
            <v>29.74</v>
          </cell>
        </row>
        <row r="761">
          <cell r="A761">
            <v>867</v>
          </cell>
          <cell r="B761" t="str">
            <v>CABO DE COBRE NU 50 MM2 MEIO-DURO</v>
          </cell>
          <cell r="C761" t="str">
            <v xml:space="preserve">M     </v>
          </cell>
          <cell r="D761">
            <v>41.42</v>
          </cell>
        </row>
        <row r="762">
          <cell r="A762">
            <v>891</v>
          </cell>
          <cell r="B762" t="str">
            <v>CABO DE COBRE NU 500 MM2 MEIO-DURO</v>
          </cell>
          <cell r="C762" t="str">
            <v xml:space="preserve">M     </v>
          </cell>
          <cell r="D762">
            <v>476.51</v>
          </cell>
        </row>
        <row r="763">
          <cell r="A763">
            <v>864</v>
          </cell>
          <cell r="B763" t="str">
            <v>CABO DE COBRE NU 70 MM2 MEIO-DURO</v>
          </cell>
          <cell r="C763" t="str">
            <v xml:space="preserve">M     </v>
          </cell>
          <cell r="D763">
            <v>58.36</v>
          </cell>
        </row>
        <row r="764">
          <cell r="A764">
            <v>865</v>
          </cell>
          <cell r="B764" t="str">
            <v>CABO DE COBRE NU 95 MM2 MEIO-DURO</v>
          </cell>
          <cell r="C764" t="str">
            <v xml:space="preserve">M     </v>
          </cell>
          <cell r="D764">
            <v>82.2</v>
          </cell>
        </row>
        <row r="765">
          <cell r="A765">
            <v>1006</v>
          </cell>
          <cell r="B765" t="str">
            <v>CABO DE COBRE RIGIDO, CLASSE 2, ISOLACAO EM PVC, ANTI-CHAMA BWF-B, 1 CONDUTOR, 450/750 V, DIAMETRO 120 MM2</v>
          </cell>
          <cell r="C765" t="str">
            <v xml:space="preserve">M     </v>
          </cell>
          <cell r="D765">
            <v>122.9</v>
          </cell>
        </row>
        <row r="766">
          <cell r="A766">
            <v>948</v>
          </cell>
          <cell r="B766" t="str">
            <v>CABO DE COBRE UNIPOLAR 10 MM2, BLINDADO, ISOLACAO 3,6/6 KV EPR, COBERTURA EM PVC</v>
          </cell>
          <cell r="C766" t="str">
            <v xml:space="preserve">M     </v>
          </cell>
          <cell r="D766">
            <v>64</v>
          </cell>
        </row>
        <row r="767">
          <cell r="A767">
            <v>947</v>
          </cell>
          <cell r="B767" t="str">
            <v>CABO DE COBRE UNIPOLAR 16 MM2, BLINDADO, ISOLACAO 3,6/6 KV EPR, COBERTURA EM PVC</v>
          </cell>
          <cell r="C767" t="str">
            <v xml:space="preserve">M     </v>
          </cell>
          <cell r="D767">
            <v>65.099999999999994</v>
          </cell>
        </row>
        <row r="768">
          <cell r="A768">
            <v>911</v>
          </cell>
          <cell r="B768" t="str">
            <v>CABO DE COBRE UNIPOLAR 16 MM2, BLINDADO, ISOLACAO 6/10 KV EPR, COBERTURA EM PVC</v>
          </cell>
          <cell r="C768" t="str">
            <v xml:space="preserve">M     </v>
          </cell>
          <cell r="D768">
            <v>94.67</v>
          </cell>
        </row>
        <row r="769">
          <cell r="A769">
            <v>925</v>
          </cell>
          <cell r="B769" t="str">
            <v>CABO DE COBRE UNIPOLAR 25 MM2, BLINDADO, ISOLACAO 3,6/6 KV EPR, COBERTURA EM PVC</v>
          </cell>
          <cell r="C769" t="str">
            <v xml:space="preserve">M     </v>
          </cell>
          <cell r="D769">
            <v>87.51</v>
          </cell>
        </row>
        <row r="770">
          <cell r="A770">
            <v>954</v>
          </cell>
          <cell r="B770" t="str">
            <v>CABO DE COBRE UNIPOLAR 25MM2, BLINDADO, ISOLACAO 6/10 KV EPR, COBERTURA EM PVC</v>
          </cell>
          <cell r="C770" t="str">
            <v xml:space="preserve">M     </v>
          </cell>
          <cell r="D770">
            <v>96.67</v>
          </cell>
        </row>
        <row r="771">
          <cell r="A771">
            <v>901</v>
          </cell>
          <cell r="B771" t="str">
            <v>CABO DE COBRE UNIPOLAR 35 MM2, BLINDADO, ISOLACAO 12/20 KV EPR, COBERTURA EM PVC</v>
          </cell>
          <cell r="C771" t="str">
            <v xml:space="preserve">M     </v>
          </cell>
          <cell r="D771">
            <v>103.46</v>
          </cell>
        </row>
        <row r="772">
          <cell r="A772">
            <v>926</v>
          </cell>
          <cell r="B772" t="str">
            <v>CABO DE COBRE UNIPOLAR 35 MM2, BLINDADO, ISOLACAO 3,6/6 KV EPR, COBERTURA EM PVC</v>
          </cell>
          <cell r="C772" t="str">
            <v xml:space="preserve">M     </v>
          </cell>
          <cell r="D772">
            <v>109.34</v>
          </cell>
        </row>
        <row r="773">
          <cell r="A773">
            <v>912</v>
          </cell>
          <cell r="B773" t="str">
            <v>CABO DE COBRE UNIPOLAR 35 MM2, BLINDADO, ISOLACAO 6/10 KV EPR, COBERTURA EM PVC</v>
          </cell>
          <cell r="C773" t="str">
            <v xml:space="preserve">M     </v>
          </cell>
          <cell r="D773">
            <v>110.01</v>
          </cell>
        </row>
        <row r="774">
          <cell r="A774">
            <v>955</v>
          </cell>
          <cell r="B774" t="str">
            <v>CABO DE COBRE UNIPOLAR 50 MM2, BLINDADO, ISOLACAO 12/20 KV EPR, COBERTURA EM PVC</v>
          </cell>
          <cell r="C774" t="str">
            <v xml:space="preserve">M     </v>
          </cell>
          <cell r="D774">
            <v>131.31</v>
          </cell>
        </row>
        <row r="775">
          <cell r="A775">
            <v>946</v>
          </cell>
          <cell r="B775" t="str">
            <v>CABO DE COBRE UNIPOLAR 50 MM2, BLINDADO, ISOLACAO 3,6/6 KV EPR, COBERTURA EM PVC</v>
          </cell>
          <cell r="C775" t="str">
            <v xml:space="preserve">M     </v>
          </cell>
          <cell r="D775">
            <v>147.63</v>
          </cell>
        </row>
        <row r="776">
          <cell r="A776">
            <v>953</v>
          </cell>
          <cell r="B776" t="str">
            <v>CABO DE COBRE UNIPOLAR 50 MM2, BLINDADO, ISOLACAO 6/10 KV EPR, COBERTURA EM PVC</v>
          </cell>
          <cell r="C776" t="str">
            <v xml:space="preserve">M     </v>
          </cell>
          <cell r="D776">
            <v>134.34</v>
          </cell>
        </row>
        <row r="777">
          <cell r="A777">
            <v>902</v>
          </cell>
          <cell r="B777" t="str">
            <v>CABO DE COBRE UNIPOLAR 70 MM2, BLINDADO, ISOLACAO 12/20 KV EPR, COBERTURA EM PVC</v>
          </cell>
          <cell r="C777" t="str">
            <v xml:space="preserve">M     </v>
          </cell>
          <cell r="D777">
            <v>163.31</v>
          </cell>
        </row>
        <row r="778">
          <cell r="A778">
            <v>927</v>
          </cell>
          <cell r="B778" t="str">
            <v>CABO DE COBRE UNIPOLAR 70 MM2, BLINDADO, ISOLACAO 3,6/6 KV EPR, COBERTURA EM PVC</v>
          </cell>
          <cell r="C778" t="str">
            <v xml:space="preserve">M     </v>
          </cell>
          <cell r="D778">
            <v>158.30000000000001</v>
          </cell>
        </row>
        <row r="779">
          <cell r="A779">
            <v>913</v>
          </cell>
          <cell r="B779" t="str">
            <v>CABO DE COBRE UNIPOLAR 70 MM2, BLINDADO, ISOLACAO 6/10 KV EPR, COBERTURA EM PVC</v>
          </cell>
          <cell r="C779" t="str">
            <v xml:space="preserve">M     </v>
          </cell>
          <cell r="D779">
            <v>176.68</v>
          </cell>
        </row>
        <row r="780">
          <cell r="A780">
            <v>903</v>
          </cell>
          <cell r="B780" t="str">
            <v>CABO DE COBRE UNIPOLAR 95 MM2, BLINDADO, ISOLACAO 12/20 KV EPR, COBERTURA EM PVC</v>
          </cell>
          <cell r="C780" t="str">
            <v xml:space="preserve">M     </v>
          </cell>
          <cell r="D780">
            <v>199.95</v>
          </cell>
        </row>
        <row r="781">
          <cell r="A781">
            <v>945</v>
          </cell>
          <cell r="B781" t="str">
            <v>CABO DE COBRE UNIPOLAR 95 MM2, BLINDADO, ISOLACAO 3,6/6 KV EPR, COBERTURA EM PVC</v>
          </cell>
          <cell r="C781" t="str">
            <v xml:space="preserve">M     </v>
          </cell>
          <cell r="D781">
            <v>211.52</v>
          </cell>
        </row>
        <row r="782">
          <cell r="A782">
            <v>914</v>
          </cell>
          <cell r="B782" t="str">
            <v>CABO DE COBRE UNIPOLAR 95 MM2, BLINDADO, ISOLACAO 6/10 KV EPR, COBERTURA EM PVC</v>
          </cell>
          <cell r="C782" t="str">
            <v xml:space="preserve">M     </v>
          </cell>
          <cell r="D782">
            <v>216.69</v>
          </cell>
        </row>
        <row r="783">
          <cell r="A783">
            <v>993</v>
          </cell>
          <cell r="B783" t="str">
            <v>CABO DE COBRE, FLEXIVEL, CLASSE 4 OU 5, ISOLACAO EM PVC/A, ANTICHAMA BWF-B, COBERTURA PVC-ST1, ANTICHAMA BWF-B, 1 CONDUTOR, 0,6/1 KV, SECAO NOMINAL 1,5 MM2</v>
          </cell>
          <cell r="C783" t="str">
            <v xml:space="preserve">M     </v>
          </cell>
          <cell r="D783">
            <v>2.65</v>
          </cell>
        </row>
        <row r="784">
          <cell r="A784">
            <v>1020</v>
          </cell>
          <cell r="B784" t="str">
            <v>CABO DE COBRE, FLEXIVEL, CLASSE 4 OU 5, ISOLACAO EM PVC/A, ANTICHAMA BWF-B, COBERTURA PVC-ST1, ANTICHAMA BWF-B, 1 CONDUTOR, 0,6/1 KV, SECAO NOMINAL 10 MM2</v>
          </cell>
          <cell r="C784" t="str">
            <v xml:space="preserve">M     </v>
          </cell>
          <cell r="D784">
            <v>11.52</v>
          </cell>
        </row>
        <row r="785">
          <cell r="A785">
            <v>1017</v>
          </cell>
          <cell r="B785" t="str">
            <v>CABO DE COBRE, FLEXIVEL, CLASSE 4 OU 5, ISOLACAO EM PVC/A, ANTICHAMA BWF-B, COBERTURA PVC-ST1, ANTICHAMA BWF-B, 1 CONDUTOR, 0,6/1 KV, SECAO NOMINAL 120 MM2</v>
          </cell>
          <cell r="C785" t="str">
            <v xml:space="preserve">M     </v>
          </cell>
          <cell r="D785">
            <v>126.62</v>
          </cell>
        </row>
        <row r="786">
          <cell r="A786">
            <v>999</v>
          </cell>
          <cell r="B786" t="str">
            <v>CABO DE COBRE, FLEXIVEL, CLASSE 4 OU 5, ISOLACAO EM PVC/A, ANTICHAMA BWF-B, COBERTURA PVC-ST1, ANTICHAMA BWF-B, 1 CONDUTOR, 0,6/1 KV, SECAO NOMINAL 150 MM2</v>
          </cell>
          <cell r="C786" t="str">
            <v xml:space="preserve">M     </v>
          </cell>
          <cell r="D786">
            <v>156.88</v>
          </cell>
        </row>
        <row r="787">
          <cell r="A787">
            <v>995</v>
          </cell>
          <cell r="B787" t="str">
            <v>CABO DE COBRE, FLEXIVEL, CLASSE 4 OU 5, ISOLACAO EM PVC/A, ANTICHAMA BWF-B, COBERTURA PVC-ST1, ANTICHAMA BWF-B, 1 CONDUTOR, 0,6/1 KV, SECAO NOMINAL 16 MM2</v>
          </cell>
          <cell r="C787" t="str">
            <v xml:space="preserve">M     </v>
          </cell>
          <cell r="D787">
            <v>17.670000000000002</v>
          </cell>
        </row>
        <row r="788">
          <cell r="A788">
            <v>1000</v>
          </cell>
          <cell r="B788" t="str">
            <v>CABO DE COBRE, FLEXIVEL, CLASSE 4 OU 5, ISOLACAO EM PVC/A, ANTICHAMA BWF-B, COBERTURA PVC-ST1, ANTICHAMA BWF-B, 1 CONDUTOR, 0,6/1 KV, SECAO NOMINAL 185 MM2</v>
          </cell>
          <cell r="C788" t="str">
            <v xml:space="preserve">M     </v>
          </cell>
          <cell r="D788">
            <v>192.32</v>
          </cell>
        </row>
        <row r="789">
          <cell r="A789">
            <v>1022</v>
          </cell>
          <cell r="B789" t="str">
            <v>CABO DE COBRE, FLEXIVEL, CLASSE 4 OU 5, ISOLACAO EM PVC/A, ANTICHAMA BWF-B, COBERTURA PVC-ST1, ANTICHAMA BWF-B, 1 CONDUTOR, 0,6/1 KV, SECAO NOMINAL 2,5 MM2</v>
          </cell>
          <cell r="C789" t="str">
            <v xml:space="preserve">M     </v>
          </cell>
          <cell r="D789">
            <v>3.67</v>
          </cell>
        </row>
        <row r="790">
          <cell r="A790">
            <v>1015</v>
          </cell>
          <cell r="B790" t="str">
            <v>CABO DE COBRE, FLEXIVEL, CLASSE 4 OU 5, ISOLACAO EM PVC/A, ANTICHAMA BWF-B, COBERTURA PVC-ST1, ANTICHAMA BWF-B, 1 CONDUTOR, 0,6/1 KV, SECAO NOMINAL 240 MM2</v>
          </cell>
          <cell r="C790" t="str">
            <v xml:space="preserve">M     </v>
          </cell>
          <cell r="D790">
            <v>253.24</v>
          </cell>
        </row>
        <row r="791">
          <cell r="A791">
            <v>996</v>
          </cell>
          <cell r="B791" t="str">
            <v>CABO DE COBRE, FLEXIVEL, CLASSE 4 OU 5, ISOLACAO EM PVC/A, ANTICHAMA BWF-B, COBERTURA PVC-ST1, ANTICHAMA BWF-B, 1 CONDUTOR, 0,6/1 KV, SECAO NOMINAL 25 MM2</v>
          </cell>
          <cell r="C791" t="str">
            <v xml:space="preserve">M     </v>
          </cell>
          <cell r="D791">
            <v>26.9</v>
          </cell>
        </row>
        <row r="792">
          <cell r="A792">
            <v>1001</v>
          </cell>
          <cell r="B792" t="str">
            <v>CABO DE COBRE, FLEXIVEL, CLASSE 4 OU 5, ISOLACAO EM PVC/A, ANTICHAMA BWF-B, COBERTURA PVC-ST1, ANTICHAMA BWF-B, 1 CONDUTOR, 0,6/1 KV, SECAO NOMINAL 300 MM2</v>
          </cell>
          <cell r="C792" t="str">
            <v xml:space="preserve">M     </v>
          </cell>
          <cell r="D792">
            <v>316.92</v>
          </cell>
        </row>
        <row r="793">
          <cell r="A793">
            <v>1019</v>
          </cell>
          <cell r="B793" t="str">
            <v>CABO DE COBRE, FLEXIVEL, CLASSE 4 OU 5, ISOLACAO EM PVC/A, ANTICHAMA BWF-B, COBERTURA PVC-ST1, ANTICHAMA BWF-B, 1 CONDUTOR, 0,6/1 KV, SECAO NOMINAL 35 MM2</v>
          </cell>
          <cell r="C793" t="str">
            <v xml:space="preserve">M     </v>
          </cell>
          <cell r="D793">
            <v>37.090000000000003</v>
          </cell>
        </row>
        <row r="794">
          <cell r="A794">
            <v>1021</v>
          </cell>
          <cell r="B794" t="str">
            <v>CABO DE COBRE, FLEXIVEL, CLASSE 4 OU 5, ISOLACAO EM PVC/A, ANTICHAMA BWF-B, COBERTURA PVC-ST1, ANTICHAMA BWF-B, 1 CONDUTOR, 0,6/1 KV, SECAO NOMINAL 4 MM2</v>
          </cell>
          <cell r="C794" t="str">
            <v xml:space="preserve">M     </v>
          </cell>
          <cell r="D794">
            <v>5.26</v>
          </cell>
        </row>
        <row r="795">
          <cell r="A795">
            <v>39249</v>
          </cell>
          <cell r="B795" t="str">
            <v>CABO DE COBRE, FLEXIVEL, CLASSE 4 OU 5, ISOLACAO EM PVC/A, ANTICHAMA BWF-B, COBERTURA PVC-ST1, ANTICHAMA BWF-B, 1 CONDUTOR, 0,6/1 KV, SECAO NOMINAL 400 MM2</v>
          </cell>
          <cell r="C795" t="str">
            <v xml:space="preserve">M     </v>
          </cell>
          <cell r="D795">
            <v>413.42</v>
          </cell>
        </row>
        <row r="796">
          <cell r="A796">
            <v>1018</v>
          </cell>
          <cell r="B796" t="str">
            <v>CABO DE COBRE, FLEXIVEL, CLASSE 4 OU 5, ISOLACAO EM PVC/A, ANTICHAMA BWF-B, COBERTURA PVC-ST1, ANTICHAMA BWF-B, 1 CONDUTOR, 0,6/1 KV, SECAO NOMINAL 50 MM2</v>
          </cell>
          <cell r="C796" t="str">
            <v xml:space="preserve">M     </v>
          </cell>
          <cell r="D796">
            <v>52.86</v>
          </cell>
        </row>
        <row r="797">
          <cell r="A797">
            <v>39250</v>
          </cell>
          <cell r="B797" t="str">
            <v>CABO DE COBRE, FLEXIVEL, CLASSE 4 OU 5, ISOLACAO EM PVC/A, ANTICHAMA BWF-B, COBERTURA PVC-ST1, ANTICHAMA BWF-B, 1 CONDUTOR, 0,6/1 KV, SECAO NOMINAL 500 MM2</v>
          </cell>
          <cell r="C797" t="str">
            <v xml:space="preserve">M     </v>
          </cell>
          <cell r="D797">
            <v>531.07000000000005</v>
          </cell>
        </row>
        <row r="798">
          <cell r="A798">
            <v>994</v>
          </cell>
          <cell r="B798" t="str">
            <v>CABO DE COBRE, FLEXIVEL, CLASSE 4 OU 5, ISOLACAO EM PVC/A, ANTICHAMA BWF-B, COBERTURA PVC-ST1, ANTICHAMA BWF-B, 1 CONDUTOR, 0,6/1 KV, SECAO NOMINAL 6 MM2</v>
          </cell>
          <cell r="C798" t="str">
            <v xml:space="preserve">M     </v>
          </cell>
          <cell r="D798">
            <v>7.19</v>
          </cell>
        </row>
        <row r="799">
          <cell r="A799">
            <v>977</v>
          </cell>
          <cell r="B799" t="str">
            <v>CABO DE COBRE, FLEXIVEL, CLASSE 4 OU 5, ISOLACAO EM PVC/A, ANTICHAMA BWF-B, COBERTURA PVC-ST1, ANTICHAMA BWF-B, 1 CONDUTOR, 0,6/1 KV, SECAO NOMINAL 70 MM2</v>
          </cell>
          <cell r="C799" t="str">
            <v xml:space="preserve">M     </v>
          </cell>
          <cell r="D799">
            <v>73.22</v>
          </cell>
        </row>
        <row r="800">
          <cell r="A800">
            <v>998</v>
          </cell>
          <cell r="B800" t="str">
            <v>CABO DE COBRE, FLEXIVEL, CLASSE 4 OU 5, ISOLACAO EM PVC/A, ANTICHAMA BWF-B, COBERTURA PVC-ST1, ANTICHAMA BWF-B, 1 CONDUTOR, 0,6/1 KV, SECAO NOMINAL 95 MM2</v>
          </cell>
          <cell r="C800" t="str">
            <v xml:space="preserve">M     </v>
          </cell>
          <cell r="D800">
            <v>97.27</v>
          </cell>
        </row>
        <row r="801">
          <cell r="A801">
            <v>39251</v>
          </cell>
          <cell r="B801" t="str">
            <v>CABO DE COBRE, FLEXIVEL, CLASSE 4 OU 5, ISOLACAO EM PVC/A, ANTICHAMA BWF-B, 1 CONDUTOR, 450/750 V, SECAO NOMINAL 0,5 MM2</v>
          </cell>
          <cell r="C801" t="str">
            <v xml:space="preserve">M     </v>
          </cell>
          <cell r="D801">
            <v>0.7</v>
          </cell>
        </row>
        <row r="802">
          <cell r="A802">
            <v>1011</v>
          </cell>
          <cell r="B802" t="str">
            <v>CABO DE COBRE, FLEXIVEL, CLASSE 4 OU 5, ISOLACAO EM PVC/A, ANTICHAMA BWF-B, 1 CONDUTOR, 450/750 V, SECAO NOMINAL 0,75 MM2</v>
          </cell>
          <cell r="C802" t="str">
            <v xml:space="preserve">M     </v>
          </cell>
          <cell r="D802">
            <v>0.98</v>
          </cell>
        </row>
        <row r="803">
          <cell r="A803">
            <v>39252</v>
          </cell>
          <cell r="B803" t="str">
            <v>CABO DE COBRE, FLEXIVEL, CLASSE 4 OU 5, ISOLACAO EM PVC/A, ANTICHAMA BWF-B, 1 CONDUTOR, 450/750 V, SECAO NOMINAL 1,0 MM2</v>
          </cell>
          <cell r="C803" t="str">
            <v xml:space="preserve">M     </v>
          </cell>
          <cell r="D803">
            <v>1.17</v>
          </cell>
        </row>
        <row r="804">
          <cell r="A804">
            <v>1013</v>
          </cell>
          <cell r="B804" t="str">
            <v>CABO DE COBRE, FLEXIVEL, CLASSE 4 OU 5, ISOLACAO EM PVC/A, ANTICHAMA BWF-B, 1 CONDUTOR, 450/750 V, SECAO NOMINAL 1,5 MM2</v>
          </cell>
          <cell r="C804" t="str">
            <v xml:space="preserve">M     </v>
          </cell>
          <cell r="D804">
            <v>1.55</v>
          </cell>
        </row>
        <row r="805">
          <cell r="A805">
            <v>980</v>
          </cell>
          <cell r="B805" t="str">
            <v>CABO DE COBRE, FLEXIVEL, CLASSE 4 OU 5, ISOLACAO EM PVC/A, ANTICHAMA BWF-B, 1 CONDUTOR, 450/750 V, SECAO NOMINAL 10 MM2</v>
          </cell>
          <cell r="C805" t="str">
            <v xml:space="preserve">M     </v>
          </cell>
          <cell r="D805">
            <v>10.57</v>
          </cell>
        </row>
        <row r="806">
          <cell r="A806">
            <v>39237</v>
          </cell>
          <cell r="B806" t="str">
            <v>CABO DE COBRE, FLEXIVEL, CLASSE 4 OU 5, ISOLACAO EM PVC/A, ANTICHAMA BWF-B, 1 CONDUTOR, 450/750 V, SECAO NOMINAL 120 MM2</v>
          </cell>
          <cell r="C806" t="str">
            <v xml:space="preserve">M     </v>
          </cell>
          <cell r="D806">
            <v>125.29</v>
          </cell>
        </row>
        <row r="807">
          <cell r="A807">
            <v>39238</v>
          </cell>
          <cell r="B807" t="str">
            <v>CABO DE COBRE, FLEXIVEL, CLASSE 4 OU 5, ISOLACAO EM PVC/A, ANTICHAMA BWF-B, 1 CONDUTOR, 450/750 V, SECAO NOMINAL 150 MM2</v>
          </cell>
          <cell r="C807" t="str">
            <v xml:space="preserve">M     </v>
          </cell>
          <cell r="D807">
            <v>156.43</v>
          </cell>
        </row>
        <row r="808">
          <cell r="A808">
            <v>979</v>
          </cell>
          <cell r="B808" t="str">
            <v>CABO DE COBRE, FLEXIVEL, CLASSE 4 OU 5, ISOLACAO EM PVC/A, ANTICHAMA BWF-B, 1 CONDUTOR, 450/750 V, SECAO NOMINAL 16 MM2</v>
          </cell>
          <cell r="C808" t="str">
            <v xml:space="preserve">M     </v>
          </cell>
          <cell r="D808">
            <v>16.28</v>
          </cell>
        </row>
        <row r="809">
          <cell r="A809">
            <v>39239</v>
          </cell>
          <cell r="B809" t="str">
            <v>CABO DE COBRE, FLEXIVEL, CLASSE 4 OU 5, ISOLACAO EM PVC/A, ANTICHAMA BWF-B, 1 CONDUTOR, 450/750 V, SECAO NOMINAL 185 MM2</v>
          </cell>
          <cell r="C809" t="str">
            <v xml:space="preserve">M     </v>
          </cell>
          <cell r="D809">
            <v>190.37</v>
          </cell>
        </row>
        <row r="810">
          <cell r="A810">
            <v>1014</v>
          </cell>
          <cell r="B810" t="str">
            <v>CABO DE COBRE, FLEXIVEL, CLASSE 4 OU 5, ISOLACAO EM PVC/A, ANTICHAMA BWF-B, 1 CONDUTOR, 450/750 V, SECAO NOMINAL 2,5 MM2</v>
          </cell>
          <cell r="C810" t="str">
            <v xml:space="preserve">M     </v>
          </cell>
          <cell r="D810">
            <v>2.4700000000000002</v>
          </cell>
        </row>
        <row r="811">
          <cell r="A811">
            <v>39240</v>
          </cell>
          <cell r="B811" t="str">
            <v>CABO DE COBRE, FLEXIVEL, CLASSE 4 OU 5, ISOLACAO EM PVC/A, ANTICHAMA BWF-B, 1 CONDUTOR, 450/750 V, SECAO NOMINAL 240 MM2</v>
          </cell>
          <cell r="C811" t="str">
            <v xml:space="preserve">M     </v>
          </cell>
          <cell r="D811">
            <v>251.61</v>
          </cell>
        </row>
        <row r="812">
          <cell r="A812">
            <v>39232</v>
          </cell>
          <cell r="B812" t="str">
            <v>CABO DE COBRE, FLEXIVEL, CLASSE 4 OU 5, ISOLACAO EM PVC/A, ANTICHAMA BWF-B, 1 CONDUTOR, 450/750 V, SECAO NOMINAL 25 MM2</v>
          </cell>
          <cell r="C812" t="str">
            <v xml:space="preserve">M     </v>
          </cell>
          <cell r="D812">
            <v>26.13</v>
          </cell>
        </row>
        <row r="813">
          <cell r="A813">
            <v>39233</v>
          </cell>
          <cell r="B813" t="str">
            <v>CABO DE COBRE, FLEXIVEL, CLASSE 4 OU 5, ISOLACAO EM PVC/A, ANTICHAMA BWF-B, 1 CONDUTOR, 450/750 V, SECAO NOMINAL 35 MM2</v>
          </cell>
          <cell r="C813" t="str">
            <v xml:space="preserve">M     </v>
          </cell>
          <cell r="D813">
            <v>35.92</v>
          </cell>
        </row>
        <row r="814">
          <cell r="A814">
            <v>981</v>
          </cell>
          <cell r="B814" t="str">
            <v>CABO DE COBRE, FLEXIVEL, CLASSE 4 OU 5, ISOLACAO EM PVC/A, ANTICHAMA BWF-B, 1 CONDUTOR, 450/750 V, SECAO NOMINAL 4 MM2</v>
          </cell>
          <cell r="C814" t="str">
            <v xml:space="preserve">M     </v>
          </cell>
          <cell r="D814">
            <v>4.42</v>
          </cell>
        </row>
        <row r="815">
          <cell r="A815">
            <v>39234</v>
          </cell>
          <cell r="B815" t="str">
            <v>CABO DE COBRE, FLEXIVEL, CLASSE 4 OU 5, ISOLACAO EM PVC/A, ANTICHAMA BWF-B, 1 CONDUTOR, 450/750 V, SECAO NOMINAL 50 MM2</v>
          </cell>
          <cell r="C815" t="str">
            <v xml:space="preserve">M     </v>
          </cell>
          <cell r="D815">
            <v>52.72</v>
          </cell>
        </row>
        <row r="816">
          <cell r="A816">
            <v>982</v>
          </cell>
          <cell r="B816" t="str">
            <v>CABO DE COBRE, FLEXIVEL, CLASSE 4 OU 5, ISOLACAO EM PVC/A, ANTICHAMA BWF-B, 1 CONDUTOR, 450/750 V, SECAO NOMINAL 6 MM2</v>
          </cell>
          <cell r="C816" t="str">
            <v xml:space="preserve">M     </v>
          </cell>
          <cell r="D816">
            <v>6.18</v>
          </cell>
        </row>
        <row r="817">
          <cell r="A817">
            <v>39235</v>
          </cell>
          <cell r="B817" t="str">
            <v>CABO DE COBRE, FLEXIVEL, CLASSE 4 OU 5, ISOLACAO EM PVC/A, ANTICHAMA BWF-B, 1 CONDUTOR, 450/750 V, SECAO NOMINAL 70 MM2</v>
          </cell>
          <cell r="C817" t="str">
            <v xml:space="preserve">M     </v>
          </cell>
          <cell r="D817">
            <v>74.14</v>
          </cell>
        </row>
        <row r="818">
          <cell r="A818">
            <v>39236</v>
          </cell>
          <cell r="B818" t="str">
            <v>CABO DE COBRE, FLEXIVEL, CLASSE 4 OU 5, ISOLACAO EM PVC/A, ANTICHAMA BWF-B, 1 CONDUTOR, 450/750 V, SECAO NOMINAL 95 MM2</v>
          </cell>
          <cell r="C818" t="str">
            <v xml:space="preserve">M     </v>
          </cell>
          <cell r="D818">
            <v>97.2</v>
          </cell>
        </row>
        <row r="819">
          <cell r="A819">
            <v>876</v>
          </cell>
          <cell r="B819" t="str">
            <v>CABO DE COBRE, RIGIDO, CLASSE 2, COMPACTADO, BLINDADO, ISOLACAO EM EPR OU XLPE, COBERTURA ANTICHAMA EM PVC, PEAD OU HFFR, 1 CONDUTOR, 20/35 KV, SECAO NOMINAL 120 MM2</v>
          </cell>
          <cell r="C819" t="str">
            <v xml:space="preserve">M     </v>
          </cell>
          <cell r="D819">
            <v>250.91</v>
          </cell>
        </row>
        <row r="820">
          <cell r="A820">
            <v>877</v>
          </cell>
          <cell r="B820" t="str">
            <v>CABO DE COBRE, RIGIDO, CLASSE 2, COMPACTADO, BLINDADO, ISOLACAO EM EPR OU XLPE, COBERTURA ANTICHAMA EM PVC, PEAD OU HFFR, 1 CONDUTOR, 20/35 KV, SECAO NOMINAL 150 MM2</v>
          </cell>
          <cell r="C820" t="str">
            <v xml:space="preserve">M     </v>
          </cell>
          <cell r="D820">
            <v>294.95999999999998</v>
          </cell>
        </row>
        <row r="821">
          <cell r="A821">
            <v>882</v>
          </cell>
          <cell r="B821" t="str">
            <v>CABO DE COBRE, RIGIDO, CLASSE 2, COMPACTADO, BLINDADO, ISOLACAO EM EPR OU XLPE, COBERTURA ANTICHAMA EM PVC, PEAD OU HFFR, 1 CONDUTOR, 20/35 KV, SECAO NOMINAL 185 MM2</v>
          </cell>
          <cell r="C821" t="str">
            <v xml:space="preserve">M     </v>
          </cell>
          <cell r="D821">
            <v>321.41000000000003</v>
          </cell>
        </row>
        <row r="822">
          <cell r="A822">
            <v>878</v>
          </cell>
          <cell r="B822" t="str">
            <v>CABO DE COBRE, RIGIDO, CLASSE 2, COMPACTADO, BLINDADO, ISOLACAO EM EPR OU XLPE, COBERTURA ANTICHAMA EM PVC, PEAD OU HFFR, 1 CONDUTOR, 20/35 KV, SECAO NOMINAL 240 MM2</v>
          </cell>
          <cell r="C822" t="str">
            <v xml:space="preserve">M     </v>
          </cell>
          <cell r="D822">
            <v>399.59</v>
          </cell>
        </row>
        <row r="823">
          <cell r="A823">
            <v>879</v>
          </cell>
          <cell r="B823" t="str">
            <v>CABO DE COBRE, RIGIDO, CLASSE 2, COMPACTADO, BLINDADO, ISOLACAO EM EPR OU XLPE, COBERTURA ANTICHAMA EM PVC, PEAD OU HFFR, 1 CONDUTOR, 20/35 KV, SECAO NOMINAL 300 MM2</v>
          </cell>
          <cell r="C823" t="str">
            <v xml:space="preserve">M     </v>
          </cell>
          <cell r="D823">
            <v>470.98</v>
          </cell>
        </row>
        <row r="824">
          <cell r="A824">
            <v>880</v>
          </cell>
          <cell r="B824" t="str">
            <v>CABO DE COBRE, RIGIDO, CLASSE 2, COMPACTADO, BLINDADO, ISOLACAO EM EPR OU XLPE, COBERTURA ANTICHAMA EM PVC, PEAD OU HFFR, 1 CONDUTOR, 20/35 KV, SECAO NOMINAL 400 MM2</v>
          </cell>
          <cell r="C824" t="str">
            <v xml:space="preserve">M     </v>
          </cell>
          <cell r="D824">
            <v>554.16999999999996</v>
          </cell>
        </row>
        <row r="825">
          <cell r="A825">
            <v>873</v>
          </cell>
          <cell r="B825" t="str">
            <v>CABO DE COBRE, RIGIDO, CLASSE 2, COMPACTADO, BLINDADO, ISOLACAO EM EPR OU XLPE, COBERTURA ANTICHAMA EM PVC, PEAD OU HFFR, 1 CONDUTOR, 20/35 KV, SECAO NOMINAL 50 MM2</v>
          </cell>
          <cell r="C825" t="str">
            <v xml:space="preserve">M     </v>
          </cell>
          <cell r="D825">
            <v>168.5</v>
          </cell>
        </row>
        <row r="826">
          <cell r="A826">
            <v>881</v>
          </cell>
          <cell r="B826" t="str">
            <v>CABO DE COBRE, RIGIDO, CLASSE 2, COMPACTADO, BLINDADO, ISOLACAO EM EPR OU XLPE, COBERTURA ANTICHAMA EM PVC, PEAD OU HFFR, 1 CONDUTOR, 20/35 KV, SECAO NOMINAL 500 MM2</v>
          </cell>
          <cell r="C826" t="str">
            <v xml:space="preserve">M     </v>
          </cell>
          <cell r="D826">
            <v>757.45</v>
          </cell>
        </row>
        <row r="827">
          <cell r="A827">
            <v>874</v>
          </cell>
          <cell r="B827" t="str">
            <v>CABO DE COBRE, RIGIDO, CLASSE 2, COMPACTADO, BLINDADO, ISOLACAO EM EPR OU XLPE, COBERTURA ANTICHAMA EM PVC, PEAD OU HFFR, 1 CONDUTOR, 20/35 KV, SECAO NOMINAL 70 MM2</v>
          </cell>
          <cell r="C827" t="str">
            <v xml:space="preserve">M     </v>
          </cell>
          <cell r="D827">
            <v>199.97</v>
          </cell>
        </row>
        <row r="828">
          <cell r="A828">
            <v>875</v>
          </cell>
          <cell r="B828" t="str">
            <v>CABO DE COBRE, RIGIDO, CLASSE 2, COMPACTADO, BLINDADO, ISOLACAO EM EPR OU XLPE, COBERTURA ANTICHAMA EM PVC, PEAD OU HFFR, 1 CONDUTOR, 20/35 KV, SECAO NOMINAL 95 MM2</v>
          </cell>
          <cell r="C828" t="str">
            <v xml:space="preserve">M     </v>
          </cell>
          <cell r="D828">
            <v>238.58</v>
          </cell>
        </row>
        <row r="829">
          <cell r="A829">
            <v>983</v>
          </cell>
          <cell r="B829" t="str">
            <v>CABO DE COBRE, RIGIDO, CLASSE 2, ISOLACAO EM PVC/A, ANTICHAMA BWF-B, 1 CONDUTOR, 450/750 V, SECAO NOMINAL 1,5 MM2</v>
          </cell>
          <cell r="C829" t="str">
            <v xml:space="preserve">M     </v>
          </cell>
          <cell r="D829">
            <v>1.49</v>
          </cell>
        </row>
        <row r="830">
          <cell r="A830">
            <v>985</v>
          </cell>
          <cell r="B830" t="str">
            <v>CABO DE COBRE, RIGIDO, CLASSE 2, ISOLACAO EM PVC/A, ANTICHAMA BWF-B, 1 CONDUTOR, 450/750 V, SECAO NOMINAL 10 MM2</v>
          </cell>
          <cell r="C830" t="str">
            <v xml:space="preserve">M     </v>
          </cell>
          <cell r="D830">
            <v>11.2</v>
          </cell>
        </row>
        <row r="831">
          <cell r="A831">
            <v>990</v>
          </cell>
          <cell r="B831" t="str">
            <v>CABO DE COBRE, RIGIDO, CLASSE 2, ISOLACAO EM PVC/A, ANTICHAMA BWF-B, 1 CONDUTOR, 450/750 V, SECAO NOMINAL 150 MM2</v>
          </cell>
          <cell r="C831" t="str">
            <v xml:space="preserve">M     </v>
          </cell>
          <cell r="D831">
            <v>153.37</v>
          </cell>
        </row>
        <row r="832">
          <cell r="A832">
            <v>39241</v>
          </cell>
          <cell r="B832" t="str">
            <v>CABO DE COBRE, RIGIDO, CLASSE 2, ISOLACAO EM PVC/A, ANTICHAMA BWF-B, 1 CONDUTOR, 450/750 V, SECAO NOMINAL 16 MM2</v>
          </cell>
          <cell r="C832" t="str">
            <v xml:space="preserve">M     </v>
          </cell>
          <cell r="D832">
            <v>17.53</v>
          </cell>
        </row>
        <row r="833">
          <cell r="A833">
            <v>1005</v>
          </cell>
          <cell r="B833" t="str">
            <v>CABO DE COBRE, RIGIDO, CLASSE 2, ISOLACAO EM PVC/A, ANTICHAMA BWF-B, 1 CONDUTOR, 450/750 V, SECAO NOMINAL 185 MM2</v>
          </cell>
          <cell r="C833" t="str">
            <v xml:space="preserve">M     </v>
          </cell>
          <cell r="D833">
            <v>188.25</v>
          </cell>
        </row>
        <row r="834">
          <cell r="A834">
            <v>984</v>
          </cell>
          <cell r="B834" t="str">
            <v>CABO DE COBRE, RIGIDO, CLASSE 2, ISOLACAO EM PVC/A, ANTICHAMA BWF-B, 1 CONDUTOR, 450/750 V, SECAO NOMINAL 2,5 MM2</v>
          </cell>
          <cell r="C834" t="str">
            <v xml:space="preserve">M     </v>
          </cell>
          <cell r="D834">
            <v>3.87</v>
          </cell>
        </row>
        <row r="835">
          <cell r="A835">
            <v>991</v>
          </cell>
          <cell r="B835" t="str">
            <v>CABO DE COBRE, RIGIDO, CLASSE 2, ISOLACAO EM PVC/A, ANTICHAMA BWF-B, 1 CONDUTOR, 450/750 V, SECAO NOMINAL 240 MM2</v>
          </cell>
          <cell r="C835" t="str">
            <v xml:space="preserve">M     </v>
          </cell>
          <cell r="D835">
            <v>248.75</v>
          </cell>
        </row>
        <row r="836">
          <cell r="A836">
            <v>986</v>
          </cell>
          <cell r="B836" t="str">
            <v>CABO DE COBRE, RIGIDO, CLASSE 2, ISOLACAO EM PVC/A, ANTICHAMA BWF-B, 1 CONDUTOR, 450/750 V, SECAO NOMINAL 25 MM2</v>
          </cell>
          <cell r="C836" t="str">
            <v xml:space="preserve">M     </v>
          </cell>
          <cell r="D836">
            <v>26.8</v>
          </cell>
        </row>
        <row r="837">
          <cell r="A837">
            <v>1024</v>
          </cell>
          <cell r="B837" t="str">
            <v>CABO DE COBRE, RIGIDO, CLASSE 2, ISOLACAO EM PVC/A, ANTICHAMA BWF-B, 1 CONDUTOR, 450/750 V, SECAO NOMINAL 300 MM2</v>
          </cell>
          <cell r="C837" t="str">
            <v xml:space="preserve">M     </v>
          </cell>
          <cell r="D837">
            <v>307.87</v>
          </cell>
        </row>
        <row r="838">
          <cell r="A838">
            <v>987</v>
          </cell>
          <cell r="B838" t="str">
            <v>CABO DE COBRE, RIGIDO, CLASSE 2, ISOLACAO EM PVC/A, ANTICHAMA BWF-B, 1 CONDUTOR, 450/750 V, SECAO NOMINAL 35 MM2</v>
          </cell>
          <cell r="C838" t="str">
            <v xml:space="preserve">M     </v>
          </cell>
          <cell r="D838">
            <v>36.42</v>
          </cell>
        </row>
        <row r="839">
          <cell r="A839">
            <v>1003</v>
          </cell>
          <cell r="B839" t="str">
            <v>CABO DE COBRE, RIGIDO, CLASSE 2, ISOLACAO EM PVC/A, ANTICHAMA BWF-B, 1 CONDUTOR, 450/750 V, SECAO NOMINAL 4 MM2</v>
          </cell>
          <cell r="C839" t="str">
            <v xml:space="preserve">M     </v>
          </cell>
          <cell r="D839">
            <v>5.67</v>
          </cell>
        </row>
        <row r="840">
          <cell r="A840">
            <v>992</v>
          </cell>
          <cell r="B840" t="str">
            <v>CABO DE COBRE, RIGIDO, CLASSE 2, ISOLACAO EM PVC/A, ANTICHAMA BWF-B, 1 CONDUTOR, 450/750 V, SECAO NOMINAL 400 MM2</v>
          </cell>
          <cell r="C840" t="str">
            <v xml:space="preserve">M     </v>
          </cell>
          <cell r="D840">
            <v>398.32</v>
          </cell>
        </row>
        <row r="841">
          <cell r="A841">
            <v>1007</v>
          </cell>
          <cell r="B841" t="str">
            <v>CABO DE COBRE, RIGIDO, CLASSE 2, ISOLACAO EM PVC/A, ANTICHAMA BWF-B, 1 CONDUTOR, 450/750 V, SECAO NOMINAL 50 MM2</v>
          </cell>
          <cell r="C841" t="str">
            <v xml:space="preserve">M     </v>
          </cell>
          <cell r="D841">
            <v>51.66</v>
          </cell>
        </row>
        <row r="842">
          <cell r="A842">
            <v>39242</v>
          </cell>
          <cell r="B842" t="str">
            <v>CABO DE COBRE, RIGIDO, CLASSE 2, ISOLACAO EM PVC/A, ANTICHAMA BWF-B, 1 CONDUTOR, 450/750 V, SECAO NOMINAL 500 MM2</v>
          </cell>
          <cell r="C842" t="str">
            <v xml:space="preserve">M     </v>
          </cell>
          <cell r="D842">
            <v>493.52</v>
          </cell>
        </row>
        <row r="843">
          <cell r="A843">
            <v>1008</v>
          </cell>
          <cell r="B843" t="str">
            <v>CABO DE COBRE, RIGIDO, CLASSE 2, ISOLACAO EM PVC/A, ANTICHAMA BWF-B, 1 CONDUTOR, 450/750 V, SECAO NOMINAL 6 MM2</v>
          </cell>
          <cell r="C843" t="str">
            <v xml:space="preserve">M     </v>
          </cell>
          <cell r="D843">
            <v>6.43</v>
          </cell>
        </row>
        <row r="844">
          <cell r="A844">
            <v>988</v>
          </cell>
          <cell r="B844" t="str">
            <v>CABO DE COBRE, RIGIDO, CLASSE 2, ISOLACAO EM PVC/A, ANTICHAMA BWF-B, 1 CONDUTOR, 450/750 V, SECAO NOMINAL 70 MM2</v>
          </cell>
          <cell r="C844" t="str">
            <v xml:space="preserve">M     </v>
          </cell>
          <cell r="D844">
            <v>71.349999999999994</v>
          </cell>
        </row>
        <row r="845">
          <cell r="A845">
            <v>989</v>
          </cell>
          <cell r="B845" t="str">
            <v>CABO DE COBRE, RIGIDO, CLASSE 2, ISOLACAO EM PVC/A, ANTICHAMA BWF-B, 1 CONDUTOR, 450/750 V, SECAO NOMINAL 95 MM2</v>
          </cell>
          <cell r="C845" t="str">
            <v xml:space="preserve">M     </v>
          </cell>
          <cell r="D845">
            <v>96.65</v>
          </cell>
        </row>
        <row r="846">
          <cell r="A846">
            <v>39598</v>
          </cell>
          <cell r="B846" t="str">
            <v>CABO DE PAR TRANCADO UTP, 4 PARES, CATEGORIA 5E</v>
          </cell>
          <cell r="C846" t="str">
            <v xml:space="preserve">M     </v>
          </cell>
          <cell r="D846">
            <v>1.68</v>
          </cell>
        </row>
        <row r="847">
          <cell r="A847">
            <v>39599</v>
          </cell>
          <cell r="B847" t="str">
            <v>CABO DE PAR TRANCADO UTP, 4 PARES, CATEGORIA 6</v>
          </cell>
          <cell r="C847" t="str">
            <v xml:space="preserve">M     </v>
          </cell>
          <cell r="D847">
            <v>2.5299999999999998</v>
          </cell>
        </row>
        <row r="848">
          <cell r="A848">
            <v>34602</v>
          </cell>
          <cell r="B848" t="str">
            <v>CABO FLEXIVEL PVC 750 V, 2 CONDUTORES DE 1,5 MM2</v>
          </cell>
          <cell r="C848" t="str">
            <v xml:space="preserve">M     </v>
          </cell>
          <cell r="D848">
            <v>6.03</v>
          </cell>
        </row>
        <row r="849">
          <cell r="A849">
            <v>34603</v>
          </cell>
          <cell r="B849" t="str">
            <v>CABO FLEXIVEL PVC 750 V, 2 CONDUTORES DE 10,0 MM2</v>
          </cell>
          <cell r="C849" t="str">
            <v xml:space="preserve">M     </v>
          </cell>
          <cell r="D849">
            <v>29</v>
          </cell>
        </row>
        <row r="850">
          <cell r="A850">
            <v>34607</v>
          </cell>
          <cell r="B850" t="str">
            <v>CABO FLEXIVEL PVC 750 V, 2 CONDUTORES DE 4,0 MM2</v>
          </cell>
          <cell r="C850" t="str">
            <v xml:space="preserve">M     </v>
          </cell>
          <cell r="D850">
            <v>12.93</v>
          </cell>
        </row>
        <row r="851">
          <cell r="A851">
            <v>34609</v>
          </cell>
          <cell r="B851" t="str">
            <v>CABO FLEXIVEL PVC 750 V, 2 CONDUTORES DE 6,0 MM2</v>
          </cell>
          <cell r="C851" t="str">
            <v xml:space="preserve">M     </v>
          </cell>
          <cell r="D851">
            <v>19.399999999999999</v>
          </cell>
        </row>
        <row r="852">
          <cell r="A852">
            <v>34618</v>
          </cell>
          <cell r="B852" t="str">
            <v>CABO FLEXIVEL PVC 750 V, 3 CONDUTORES DE 1,5 MM2</v>
          </cell>
          <cell r="C852" t="str">
            <v xml:space="preserve">M     </v>
          </cell>
          <cell r="D852">
            <v>8</v>
          </cell>
        </row>
        <row r="853">
          <cell r="A853">
            <v>34620</v>
          </cell>
          <cell r="B853" t="str">
            <v>CABO FLEXIVEL PVC 750 V, 3 CONDUTORES DE 10,0 MM2</v>
          </cell>
          <cell r="C853" t="str">
            <v xml:space="preserve">M     </v>
          </cell>
          <cell r="D853">
            <v>40.020000000000003</v>
          </cell>
        </row>
        <row r="854">
          <cell r="A854">
            <v>34621</v>
          </cell>
          <cell r="B854" t="str">
            <v>CABO FLEXIVEL PVC 750 V, 3 CONDUTORES DE 4,0 MM2</v>
          </cell>
          <cell r="C854" t="str">
            <v xml:space="preserve">M     </v>
          </cell>
          <cell r="D854">
            <v>18.559999999999999</v>
          </cell>
        </row>
        <row r="855">
          <cell r="A855">
            <v>34622</v>
          </cell>
          <cell r="B855" t="str">
            <v>CABO FLEXIVEL PVC 750 V, 3 CONDUTORES DE 6,0 MM2</v>
          </cell>
          <cell r="C855" t="str">
            <v xml:space="preserve">M     </v>
          </cell>
          <cell r="D855">
            <v>26.3</v>
          </cell>
        </row>
        <row r="856">
          <cell r="A856">
            <v>34624</v>
          </cell>
          <cell r="B856" t="str">
            <v>CABO FLEXIVEL PVC 750 V, 4 CONDUTORES DE 1,5 MM2</v>
          </cell>
          <cell r="C856" t="str">
            <v xml:space="preserve">M     </v>
          </cell>
          <cell r="D856">
            <v>10.210000000000001</v>
          </cell>
        </row>
        <row r="857">
          <cell r="A857">
            <v>34626</v>
          </cell>
          <cell r="B857" t="str">
            <v>CABO FLEXIVEL PVC 750 V, 4 CONDUTORES DE 10,0 MM2</v>
          </cell>
          <cell r="C857" t="str">
            <v xml:space="preserve">M     </v>
          </cell>
          <cell r="D857">
            <v>55</v>
          </cell>
        </row>
        <row r="858">
          <cell r="A858">
            <v>34627</v>
          </cell>
          <cell r="B858" t="str">
            <v>CABO FLEXIVEL PVC 750 V, 4 CONDUTORES DE 4,0 MM2</v>
          </cell>
          <cell r="C858" t="str">
            <v xml:space="preserve">M     </v>
          </cell>
          <cell r="D858">
            <v>23.7</v>
          </cell>
        </row>
        <row r="859">
          <cell r="A859">
            <v>34629</v>
          </cell>
          <cell r="B859" t="str">
            <v>CABO FLEXIVEL PVC 750 V, 4 CONDUTORES DE 6,0 MM2</v>
          </cell>
          <cell r="C859" t="str">
            <v xml:space="preserve">M     </v>
          </cell>
          <cell r="D859">
            <v>34.700000000000003</v>
          </cell>
        </row>
        <row r="860">
          <cell r="A860">
            <v>39257</v>
          </cell>
          <cell r="B860" t="str">
            <v>CABO MULTIPOLAR DE COBRE, FLEXIVEL, CLASSE 4 OU 5, ISOLACAO EM HEPR, COBERTURA EM PVC-ST2, ANTICHAMA BWF-B, 0,6/1 KV, 3 CONDUTORES DE 1,5 MM2</v>
          </cell>
          <cell r="C860" t="str">
            <v xml:space="preserve">M     </v>
          </cell>
          <cell r="D860">
            <v>6.75</v>
          </cell>
        </row>
        <row r="861">
          <cell r="A861">
            <v>39261</v>
          </cell>
          <cell r="B861" t="str">
            <v>CABO MULTIPOLAR DE COBRE, FLEXIVEL, CLASSE 4 OU 5, ISOLACAO EM HEPR, COBERTURA EM PVC-ST2, ANTICHAMA BWF-B, 0,6/1 KV, 3 CONDUTORES DE 10 MM2</v>
          </cell>
          <cell r="C861" t="str">
            <v xml:space="preserve">M     </v>
          </cell>
          <cell r="D861">
            <v>35.96</v>
          </cell>
        </row>
        <row r="862">
          <cell r="A862">
            <v>39268</v>
          </cell>
          <cell r="B862" t="str">
            <v>CABO MULTIPOLAR DE COBRE, FLEXIVEL, CLASSE 4 OU 5, ISOLACAO EM HEPR, COBERTURA EM PVC-ST2, ANTICHAMA BWF-B, 0,6/1 KV, 3 CONDUTORES DE 120 MM2</v>
          </cell>
          <cell r="C862" t="str">
            <v xml:space="preserve">M     </v>
          </cell>
          <cell r="D862">
            <v>414.83</v>
          </cell>
        </row>
        <row r="863">
          <cell r="A863">
            <v>39262</v>
          </cell>
          <cell r="B863" t="str">
            <v>CABO MULTIPOLAR DE COBRE, FLEXIVEL, CLASSE 4 OU 5, ISOLACAO EM HEPR, COBERTURA EM PVC-ST2, ANTICHAMA BWF-B, 0,6/1 KV, 3 CONDUTORES DE 16 MM2</v>
          </cell>
          <cell r="C863" t="str">
            <v xml:space="preserve">M     </v>
          </cell>
          <cell r="D863">
            <v>56.22</v>
          </cell>
        </row>
        <row r="864">
          <cell r="A864">
            <v>39258</v>
          </cell>
          <cell r="B864" t="str">
            <v>CABO MULTIPOLAR DE COBRE, FLEXIVEL, CLASSE 4 OU 5, ISOLACAO EM HEPR, COBERTURA EM PVC-ST2, ANTICHAMA BWF-B, 0,6/1 KV, 3 CONDUTORES DE 2,5 MM2</v>
          </cell>
          <cell r="C864" t="str">
            <v xml:space="preserve">M     </v>
          </cell>
          <cell r="D864">
            <v>10</v>
          </cell>
        </row>
        <row r="865">
          <cell r="A865">
            <v>39263</v>
          </cell>
          <cell r="B865" t="str">
            <v>CABO MULTIPOLAR DE COBRE, FLEXIVEL, CLASSE 4 OU 5, ISOLACAO EM HEPR, COBERTURA EM PVC-ST2, ANTICHAMA BWF-B, 0,6/1 KV, 3 CONDUTORES DE 25 MM2</v>
          </cell>
          <cell r="C865" t="str">
            <v xml:space="preserve">M     </v>
          </cell>
          <cell r="D865">
            <v>86.98</v>
          </cell>
        </row>
        <row r="866">
          <cell r="A866">
            <v>39264</v>
          </cell>
          <cell r="B866" t="str">
            <v>CABO MULTIPOLAR DE COBRE, FLEXIVEL, CLASSE 4 OU 5, ISOLACAO EM HEPR, COBERTURA EM PVC-ST2, ANTICHAMA BWF-B, 0,6/1 KV, 3 CONDUTORES DE 35 MM2</v>
          </cell>
          <cell r="C866" t="str">
            <v xml:space="preserve">M     </v>
          </cell>
          <cell r="D866">
            <v>117.78</v>
          </cell>
        </row>
        <row r="867">
          <cell r="A867">
            <v>39259</v>
          </cell>
          <cell r="B867" t="str">
            <v>CABO MULTIPOLAR DE COBRE, FLEXIVEL, CLASSE 4 OU 5, ISOLACAO EM HEPR, COBERTURA EM PVC-ST2, ANTICHAMA BWF-B, 0,6/1 KV, 3 CONDUTORES DE 4 MM2</v>
          </cell>
          <cell r="C867" t="str">
            <v xml:space="preserve">M     </v>
          </cell>
          <cell r="D867">
            <v>15.23</v>
          </cell>
        </row>
        <row r="868">
          <cell r="A868">
            <v>39265</v>
          </cell>
          <cell r="B868" t="str">
            <v>CABO MULTIPOLAR DE COBRE, FLEXIVEL, CLASSE 4 OU 5, ISOLACAO EM HEPR, COBERTURA EM PVC-ST2, ANTICHAMA BWF-B, 0,6/1 KV, 3 CONDUTORES DE 50 MM2</v>
          </cell>
          <cell r="C868" t="str">
            <v xml:space="preserve">M     </v>
          </cell>
          <cell r="D868">
            <v>173.5</v>
          </cell>
        </row>
        <row r="869">
          <cell r="A869">
            <v>39260</v>
          </cell>
          <cell r="B869" t="str">
            <v>CABO MULTIPOLAR DE COBRE, FLEXIVEL, CLASSE 4 OU 5, ISOLACAO EM HEPR, COBERTURA EM PVC-ST2, ANTICHAMA BWF-B, 0,6/1 KV, 3 CONDUTORES DE 6 MM2</v>
          </cell>
          <cell r="C869" t="str">
            <v xml:space="preserve">M     </v>
          </cell>
          <cell r="D869">
            <v>21.69</v>
          </cell>
        </row>
        <row r="870">
          <cell r="A870">
            <v>39266</v>
          </cell>
          <cell r="B870" t="str">
            <v>CABO MULTIPOLAR DE COBRE, FLEXIVEL, CLASSE 4 OU 5, ISOLACAO EM HEPR, COBERTURA EM PVC-ST2, ANTICHAMA BWF-B, 0,6/1 KV, 3 CONDUTORES DE 70 MM2</v>
          </cell>
          <cell r="C870" t="str">
            <v xml:space="preserve">M     </v>
          </cell>
          <cell r="D870">
            <v>243.44</v>
          </cell>
        </row>
        <row r="871">
          <cell r="A871">
            <v>39267</v>
          </cell>
          <cell r="B871" t="str">
            <v>CABO MULTIPOLAR DE COBRE, FLEXIVEL, CLASSE 4 OU 5, ISOLACAO EM HEPR, COBERTURA EM PVC-ST2, ANTICHAMA BWF-B, 0,6/1 KV, 3 CONDUTORES DE 95 MM2</v>
          </cell>
          <cell r="C871" t="str">
            <v xml:space="preserve">M     </v>
          </cell>
          <cell r="D871">
            <v>319.11</v>
          </cell>
        </row>
        <row r="872">
          <cell r="A872">
            <v>11901</v>
          </cell>
          <cell r="B872" t="str">
            <v>CABO TELEFONICO CCI 50, 1 PAR, USO INTERNO, SEM BLINDAGEM</v>
          </cell>
          <cell r="C872" t="str">
            <v xml:space="preserve">M     </v>
          </cell>
          <cell r="D872">
            <v>0.99</v>
          </cell>
        </row>
        <row r="873">
          <cell r="A873">
            <v>11902</v>
          </cell>
          <cell r="B873" t="str">
            <v>CABO TELEFONICO CCI 50, 2 PARES, USO INTERNO, SEM BLINDAGEM</v>
          </cell>
          <cell r="C873" t="str">
            <v xml:space="preserve">M     </v>
          </cell>
          <cell r="D873">
            <v>1.72</v>
          </cell>
        </row>
        <row r="874">
          <cell r="A874">
            <v>11903</v>
          </cell>
          <cell r="B874" t="str">
            <v>CABO TELEFONICO CCI 50, 3 PARES, USO INTERNO, SEM BLINDAGEM</v>
          </cell>
          <cell r="C874" t="str">
            <v xml:space="preserve">M     </v>
          </cell>
          <cell r="D874">
            <v>2.66</v>
          </cell>
        </row>
        <row r="875">
          <cell r="A875">
            <v>11904</v>
          </cell>
          <cell r="B875" t="str">
            <v>CABO TELEFONICO CCI 50, 4 PARES, USO INTERNO, SEM BLINDAGEM</v>
          </cell>
          <cell r="C875" t="str">
            <v xml:space="preserve">M     </v>
          </cell>
          <cell r="D875">
            <v>3.39</v>
          </cell>
        </row>
        <row r="876">
          <cell r="A876">
            <v>11905</v>
          </cell>
          <cell r="B876" t="str">
            <v>CABO TELEFONICO CCI 50, 5 PARES, USO INTERNO, SEM BLINDAGEM</v>
          </cell>
          <cell r="C876" t="str">
            <v xml:space="preserve">M     </v>
          </cell>
          <cell r="D876">
            <v>4.57</v>
          </cell>
        </row>
        <row r="877">
          <cell r="A877">
            <v>11906</v>
          </cell>
          <cell r="B877" t="str">
            <v>CABO TELEFONICO CCI 50, 6 PARES, USO INTERNO, SEM BLINDAGEM</v>
          </cell>
          <cell r="C877" t="str">
            <v xml:space="preserve">M     </v>
          </cell>
          <cell r="D877">
            <v>5.25</v>
          </cell>
        </row>
        <row r="878">
          <cell r="A878">
            <v>11919</v>
          </cell>
          <cell r="B878" t="str">
            <v>CABO TELEFONICO CI 50, 10 PARES, USO INTERNO</v>
          </cell>
          <cell r="C878" t="str">
            <v xml:space="preserve">M     </v>
          </cell>
          <cell r="D878">
            <v>10.31</v>
          </cell>
        </row>
        <row r="879">
          <cell r="A879">
            <v>11920</v>
          </cell>
          <cell r="B879" t="str">
            <v>CABO TELEFONICO CI 50, 20 PARES, USO INTERNO</v>
          </cell>
          <cell r="C879" t="str">
            <v xml:space="preserve">M     </v>
          </cell>
          <cell r="D879">
            <v>19.98</v>
          </cell>
        </row>
        <row r="880">
          <cell r="A880">
            <v>11924</v>
          </cell>
          <cell r="B880" t="str">
            <v>CABO TELEFONICO CI 50, 200 PARES, USO INTERNO</v>
          </cell>
          <cell r="C880" t="str">
            <v xml:space="preserve">M     </v>
          </cell>
          <cell r="D880">
            <v>194.28</v>
          </cell>
        </row>
        <row r="881">
          <cell r="A881">
            <v>11921</v>
          </cell>
          <cell r="B881" t="str">
            <v>CABO TELEFONICO CI 50, 30 PARES, USO INTERNO</v>
          </cell>
          <cell r="C881" t="str">
            <v xml:space="preserve">M     </v>
          </cell>
          <cell r="D881">
            <v>27.2</v>
          </cell>
        </row>
        <row r="882">
          <cell r="A882">
            <v>11922</v>
          </cell>
          <cell r="B882" t="str">
            <v>CABO TELEFONICO CI 50, 50 PARES, USO INTERNO</v>
          </cell>
          <cell r="C882" t="str">
            <v xml:space="preserve">M     </v>
          </cell>
          <cell r="D882">
            <v>48.29</v>
          </cell>
        </row>
        <row r="883">
          <cell r="A883">
            <v>11923</v>
          </cell>
          <cell r="B883" t="str">
            <v>CABO TELEFONICO CI 50, 75 PARES, USO INTERNO</v>
          </cell>
          <cell r="C883" t="str">
            <v xml:space="preserve">M     </v>
          </cell>
          <cell r="D883">
            <v>78.87</v>
          </cell>
        </row>
        <row r="884">
          <cell r="A884">
            <v>11916</v>
          </cell>
          <cell r="B884" t="str">
            <v>CABO TELEFONICO CTP - APL - 50, 10 PARES, USO EXTERNO</v>
          </cell>
          <cell r="C884" t="str">
            <v xml:space="preserve">M     </v>
          </cell>
          <cell r="D884">
            <v>13.38</v>
          </cell>
        </row>
        <row r="885">
          <cell r="A885">
            <v>11914</v>
          </cell>
          <cell r="B885" t="str">
            <v>CABO TELEFONICO CTP - APL - 50, 100 PARES, USO EXTERNO</v>
          </cell>
          <cell r="C885" t="str">
            <v xml:space="preserve">M     </v>
          </cell>
          <cell r="D885">
            <v>97.17</v>
          </cell>
        </row>
        <row r="886">
          <cell r="A886">
            <v>11917</v>
          </cell>
          <cell r="B886" t="str">
            <v>CABO TELEFONICO CTP - APL - 50, 20 PARES, USO EXTERNO</v>
          </cell>
          <cell r="C886" t="str">
            <v xml:space="preserve">M     </v>
          </cell>
          <cell r="D886">
            <v>23.29</v>
          </cell>
        </row>
        <row r="887">
          <cell r="A887">
            <v>11918</v>
          </cell>
          <cell r="B887" t="str">
            <v>CABO TELEFONICO CTP - APL - 50, 30 PARES, USO EXTERNO</v>
          </cell>
          <cell r="C887" t="str">
            <v xml:space="preserve">M     </v>
          </cell>
          <cell r="D887">
            <v>31.6</v>
          </cell>
        </row>
        <row r="888">
          <cell r="A888">
            <v>37734</v>
          </cell>
          <cell r="B888" t="str">
            <v>CACAMBA METALICA BASCULANTE COM CAPACIDADE DE 10 M3 (INCLUI MONTAGEM, NAO INCLUI CAMINHAO)</v>
          </cell>
          <cell r="C888" t="str">
            <v xml:space="preserve">UN    </v>
          </cell>
          <cell r="D888">
            <v>74596.399999999994</v>
          </cell>
        </row>
        <row r="889">
          <cell r="A889">
            <v>42251</v>
          </cell>
          <cell r="B889" t="str">
            <v>CACAMBA METALICA BASCULANTE COM CAPACIDADE DE 12 M3 (INCLUI MONTAGEM, NAO INCLUI CAMINHAO)</v>
          </cell>
          <cell r="C889" t="str">
            <v xml:space="preserve">UN    </v>
          </cell>
          <cell r="D889">
            <v>84708.77</v>
          </cell>
        </row>
        <row r="890">
          <cell r="A890">
            <v>37733</v>
          </cell>
          <cell r="B890" t="str">
            <v>CACAMBA METALICA BASCULANTE COM CAPACIDADE DE 6 M3 (INCLUI MONTAGEM, NAO INCLUI CAMINHAO)</v>
          </cell>
          <cell r="C890" t="str">
            <v xml:space="preserve">UN    </v>
          </cell>
          <cell r="D890">
            <v>55932.1</v>
          </cell>
        </row>
        <row r="891">
          <cell r="A891">
            <v>37735</v>
          </cell>
          <cell r="B891" t="str">
            <v>CACAMBA METALICA BASCULANTE COM CAPACIDADE DE 8 M3 (INCLUI MONTAGEM, NAO INCLUI CAMINHAO)</v>
          </cell>
          <cell r="C891" t="str">
            <v xml:space="preserve">UN    </v>
          </cell>
          <cell r="D891">
            <v>67398.19</v>
          </cell>
        </row>
        <row r="892">
          <cell r="A892">
            <v>5090</v>
          </cell>
          <cell r="B892" t="str">
            <v>CADEADO SIMPLES, CORPO EM LATAO MACICO, COM LARGURA DE 25 MM E ALTURA DE APROX 25 MM, HASTE CEMENTADA (NAO LONGA), EM ACO TEMPERADO COM DIAMETRO DE APROX 5,0 MM, INCLUINDO 2 CHAVES</v>
          </cell>
          <cell r="C892" t="str">
            <v xml:space="preserve">UN    </v>
          </cell>
          <cell r="D892">
            <v>21.49</v>
          </cell>
        </row>
        <row r="893">
          <cell r="A893">
            <v>5085</v>
          </cell>
          <cell r="B893" t="str">
            <v>CADEADO SIMPLES, CORPO EM LATAO MACICO, COM LARGURA DE 35 MM E ALTURA DE APROX 30 MM, HASTE CEMENTADA (NAO LONGA), EM ACO TEMPERADO COM DIAMETRO DE APROX 6,0 MM, INCLUINDO 2 CHAVES</v>
          </cell>
          <cell r="C893" t="str">
            <v xml:space="preserve">UN    </v>
          </cell>
          <cell r="D893">
            <v>31.99</v>
          </cell>
        </row>
        <row r="894">
          <cell r="A894">
            <v>43603</v>
          </cell>
          <cell r="B894" t="str">
            <v>CADEADO SIMPLES, CORPO EM LATAO MACICO, COM LARGURA DE 50 MM E ALTURA DE APROX 40 MM, HASTE CEMENTADA EM ACO TEMPERADO COM DIAMETRO DE APROX 8,0 MM, INCLUINDO 2 CHAVES</v>
          </cell>
          <cell r="C894" t="str">
            <v xml:space="preserve">UN    </v>
          </cell>
          <cell r="D894">
            <v>45.7</v>
          </cell>
        </row>
        <row r="895">
          <cell r="A895">
            <v>38374</v>
          </cell>
          <cell r="B895" t="str">
            <v>CADEIRA SUSPENSA MANUAL / BALANCIM INDIVIDUAL (NBR 14751)</v>
          </cell>
          <cell r="C895" t="str">
            <v xml:space="preserve">UN    </v>
          </cell>
          <cell r="D895">
            <v>1443.9</v>
          </cell>
        </row>
        <row r="896">
          <cell r="A896">
            <v>20209</v>
          </cell>
          <cell r="B896" t="str">
            <v>CAIBRO APARELHADO  *7,5 X 7,5* CM, EM MACARANDUBA, ANGELIM OU EQUIVALENTE DA REGIAO</v>
          </cell>
          <cell r="C896" t="str">
            <v xml:space="preserve">M     </v>
          </cell>
          <cell r="D896">
            <v>21.22</v>
          </cell>
        </row>
        <row r="897">
          <cell r="A897">
            <v>20212</v>
          </cell>
          <cell r="B897" t="str">
            <v>CAIBRO APARELHADO *6 X 8* CM, EM MACARANDUBA, ANGELIM OU EQUIVALENTE DA REGIAO</v>
          </cell>
          <cell r="C897" t="str">
            <v xml:space="preserve">M     </v>
          </cell>
          <cell r="D897">
            <v>17.77</v>
          </cell>
        </row>
        <row r="898">
          <cell r="A898">
            <v>4433</v>
          </cell>
          <cell r="B898" t="str">
            <v>CAIBRO NAO APARELHADO  *7,5 X 7,5* CM, EM MACARANDUBA, ANGELIM OU EQUIVALENTE DA REGIAO -  BRUTA</v>
          </cell>
          <cell r="C898" t="str">
            <v xml:space="preserve">M     </v>
          </cell>
          <cell r="D898">
            <v>20.329999999999998</v>
          </cell>
        </row>
        <row r="899">
          <cell r="A899">
            <v>4430</v>
          </cell>
          <cell r="B899" t="str">
            <v>CAIBRO NAO APARELHADO *5 X 6* CM, EM MACARANDUBA, ANGELIM OU EQUIVALENTE DA REGIAO -  BRUTA</v>
          </cell>
          <cell r="C899" t="str">
            <v xml:space="preserve">M     </v>
          </cell>
          <cell r="D899">
            <v>10.4</v>
          </cell>
        </row>
        <row r="900">
          <cell r="A900">
            <v>4400</v>
          </cell>
          <cell r="B900" t="str">
            <v>CAIBRO NAO APARELHADO,  *6 X 8* CM,  EM MACARANDUBA, ANGELIM OU EQUIVALENTE DA REGIAO -  BRUTA</v>
          </cell>
          <cell r="C900" t="str">
            <v xml:space="preserve">M     </v>
          </cell>
          <cell r="D900">
            <v>16.55</v>
          </cell>
        </row>
        <row r="901">
          <cell r="A901">
            <v>2729</v>
          </cell>
          <cell r="B901" t="str">
            <v>CAIBRO ROLICO DE MADEIRA TRATADA, D = 4 A 7 CM, H = 3,00 M, EM EUCALIPTO OU EQUIVALENTE DA REGIAO</v>
          </cell>
          <cell r="C901" t="str">
            <v xml:space="preserve">UN    </v>
          </cell>
          <cell r="D901">
            <v>30.03</v>
          </cell>
        </row>
        <row r="902">
          <cell r="A902">
            <v>4513</v>
          </cell>
          <cell r="B902" t="str">
            <v>CAIBRO 5 X 5 CM EM PINUS, MISTA OU EQUIVALENTE DA REGIAO - BRUTA</v>
          </cell>
          <cell r="C902" t="str">
            <v xml:space="preserve">M     </v>
          </cell>
          <cell r="D902">
            <v>6.32</v>
          </cell>
        </row>
        <row r="903">
          <cell r="A903">
            <v>11871</v>
          </cell>
          <cell r="B903" t="str">
            <v>CAIXA D'AGUA DE FIBRA DE VIDRO, PARA 500 LITROS, COM TAMPA</v>
          </cell>
          <cell r="C903" t="str">
            <v xml:space="preserve">UN    </v>
          </cell>
          <cell r="D903">
            <v>393</v>
          </cell>
        </row>
        <row r="904">
          <cell r="A904">
            <v>34636</v>
          </cell>
          <cell r="B904" t="str">
            <v>CAIXA D'AGUA EM POLIETILENO 1000 LITROS, COM TAMPA</v>
          </cell>
          <cell r="C904" t="str">
            <v xml:space="preserve">UN    </v>
          </cell>
          <cell r="D904">
            <v>432</v>
          </cell>
        </row>
        <row r="905">
          <cell r="A905">
            <v>34639</v>
          </cell>
          <cell r="B905" t="str">
            <v>CAIXA D'AGUA EM POLIETILENO 1500 LITROS, COM TAMPA</v>
          </cell>
          <cell r="C905" t="str">
            <v xml:space="preserve">UN    </v>
          </cell>
          <cell r="D905">
            <v>877.39</v>
          </cell>
        </row>
        <row r="906">
          <cell r="A906">
            <v>34640</v>
          </cell>
          <cell r="B906" t="str">
            <v>CAIXA D'AGUA EM POLIETILENO 2000 LITROS, COM TAMPA</v>
          </cell>
          <cell r="C906" t="str">
            <v xml:space="preserve">UN    </v>
          </cell>
          <cell r="D906">
            <v>985.53</v>
          </cell>
        </row>
        <row r="907">
          <cell r="A907">
            <v>34637</v>
          </cell>
          <cell r="B907" t="str">
            <v>CAIXA D'AGUA EM POLIETILENO 500 LITROS, COM TAMPA</v>
          </cell>
          <cell r="C907" t="str">
            <v xml:space="preserve">UN    </v>
          </cell>
          <cell r="D907">
            <v>248.03</v>
          </cell>
        </row>
        <row r="908">
          <cell r="A908">
            <v>34638</v>
          </cell>
          <cell r="B908" t="str">
            <v>CAIXA D'AGUA EM POLIETILENO 750 LITROS, COM TAMPA</v>
          </cell>
          <cell r="C908" t="str">
            <v xml:space="preserve">UN    </v>
          </cell>
          <cell r="D908">
            <v>425.34</v>
          </cell>
        </row>
        <row r="909">
          <cell r="A909">
            <v>11868</v>
          </cell>
          <cell r="B909" t="str">
            <v>CAIXA D'AGUA FIBRA DE VIDRO PARA 1000 LITROS, COM TAMPA</v>
          </cell>
          <cell r="C909" t="str">
            <v xml:space="preserve">UN    </v>
          </cell>
          <cell r="D909">
            <v>540.13</v>
          </cell>
        </row>
        <row r="910">
          <cell r="A910">
            <v>37106</v>
          </cell>
          <cell r="B910" t="str">
            <v>CAIXA D'AGUA FIBRA DE VIDRO PARA 10000 LITROS, COM TAMPA</v>
          </cell>
          <cell r="C910" t="str">
            <v xml:space="preserve">UN    </v>
          </cell>
          <cell r="D910">
            <v>5216.99</v>
          </cell>
        </row>
        <row r="911">
          <cell r="A911">
            <v>11869</v>
          </cell>
          <cell r="B911" t="str">
            <v>CAIXA D'AGUA FIBRA DE VIDRO PARA 1500 LITROS, COM TAMPA</v>
          </cell>
          <cell r="C911" t="str">
            <v xml:space="preserve">UN    </v>
          </cell>
          <cell r="D911">
            <v>876.34</v>
          </cell>
        </row>
        <row r="912">
          <cell r="A912">
            <v>37104</v>
          </cell>
          <cell r="B912" t="str">
            <v>CAIXA D'AGUA FIBRA DE VIDRO PARA 2000 LITROS, COM TAMPA</v>
          </cell>
          <cell r="C912" t="str">
            <v xml:space="preserve">UN    </v>
          </cell>
          <cell r="D912">
            <v>1129.6600000000001</v>
          </cell>
        </row>
        <row r="913">
          <cell r="A913">
            <v>37105</v>
          </cell>
          <cell r="B913" t="str">
            <v>CAIXA D'AGUA FIBRA DE VIDRO PARA 5000 LITROS, COM TAMPA</v>
          </cell>
          <cell r="C913" t="str">
            <v xml:space="preserve">UN    </v>
          </cell>
          <cell r="D913">
            <v>2515.9299999999998</v>
          </cell>
        </row>
        <row r="914">
          <cell r="A914">
            <v>34641</v>
          </cell>
          <cell r="B914" t="str">
            <v>CAIXA DE ATERRAMENTO EM CONCRETO PRÃ-MOLDADO, DIAMETRO DE 0,30 M E ALTURA DE 0,35 M, SEM FUNDO E COM TAMPA</v>
          </cell>
          <cell r="C914" t="str">
            <v xml:space="preserve">UN    </v>
          </cell>
          <cell r="D914">
            <v>91.4</v>
          </cell>
        </row>
        <row r="915">
          <cell r="A915">
            <v>43434</v>
          </cell>
          <cell r="B915" t="str">
            <v>CAIXA DE CONCRETO ARMADO PRE-MOLDADO, COM FUNDO E SEM TAMPA, DIMENSOES DE 0,30 X 0,30 X 0,30 M</v>
          </cell>
          <cell r="C915" t="str">
            <v xml:space="preserve">UN    </v>
          </cell>
          <cell r="D915">
            <v>98.82</v>
          </cell>
        </row>
        <row r="916">
          <cell r="A916">
            <v>43435</v>
          </cell>
          <cell r="B916" t="str">
            <v>CAIXA DE CONCRETO ARMADO PRE-MOLDADO, COM FUNDO E SEM TAMPA, DIMENSOES DE 0,40 X 0,40 X 0,40 M</v>
          </cell>
          <cell r="C916" t="str">
            <v xml:space="preserve">UN    </v>
          </cell>
          <cell r="D916">
            <v>181.17</v>
          </cell>
        </row>
        <row r="917">
          <cell r="A917">
            <v>43436</v>
          </cell>
          <cell r="B917" t="str">
            <v>CAIXA DE CONCRETO ARMADO PRE-MOLDADO, COM FUNDO E SEM TAMPA, DIMENSOES DE 0,60 X 0,60 X 0,50 M</v>
          </cell>
          <cell r="C917" t="str">
            <v xml:space="preserve">UN    </v>
          </cell>
          <cell r="D917">
            <v>317.05</v>
          </cell>
        </row>
        <row r="918">
          <cell r="A918">
            <v>43437</v>
          </cell>
          <cell r="B918" t="str">
            <v>CAIXA DE CONCRETO ARMADO PRE-MOLDADO, COM FUNDO E SEM TAMPA, DIMENSOES DE 0,80 X 0,80 X 0,50 M</v>
          </cell>
          <cell r="C918" t="str">
            <v xml:space="preserve">UN    </v>
          </cell>
          <cell r="D918">
            <v>574.82000000000005</v>
          </cell>
        </row>
        <row r="919">
          <cell r="A919">
            <v>43438</v>
          </cell>
          <cell r="B919" t="str">
            <v>CAIXA DE CONCRETO ARMADO PRE-MOLDADO, COM FUNDO E SEM TAMPA, DIMENSOES DE 1,00 X 1,00 X 0,50 M</v>
          </cell>
          <cell r="C919" t="str">
            <v xml:space="preserve">UN    </v>
          </cell>
          <cell r="D919">
            <v>1029.4100000000001</v>
          </cell>
        </row>
        <row r="920">
          <cell r="A920">
            <v>41627</v>
          </cell>
          <cell r="B920" t="str">
            <v>CAIXA DE CONCRETO ARMADO PRE-MOLDADO, COM FUNDO E TAMPA, DIMENSOES DE 0,30 X 0,30 X 0,30 M</v>
          </cell>
          <cell r="C920" t="str">
            <v xml:space="preserve">UN    </v>
          </cell>
          <cell r="D920">
            <v>152.35</v>
          </cell>
        </row>
        <row r="921">
          <cell r="A921">
            <v>41628</v>
          </cell>
          <cell r="B921" t="str">
            <v>CAIXA DE CONCRETO ARMADO PRE-MOLDADO, COM FUNDO E TAMPA, DIMENSOES DE 0,40 X 0,40 X 0,40 M</v>
          </cell>
          <cell r="C921" t="str">
            <v xml:space="preserve">UN    </v>
          </cell>
          <cell r="D921">
            <v>279.99</v>
          </cell>
        </row>
        <row r="922">
          <cell r="A922">
            <v>41629</v>
          </cell>
          <cell r="B922" t="str">
            <v>CAIXA DE CONCRETO ARMADO PRE-MOLDADO, COM FUNDO E TAMPA, DIMENSOES DE 0,60 X 0,60 X 0,50 M</v>
          </cell>
          <cell r="C922" t="str">
            <v xml:space="preserve">UN    </v>
          </cell>
          <cell r="D922">
            <v>355.76</v>
          </cell>
        </row>
        <row r="923">
          <cell r="A923">
            <v>43429</v>
          </cell>
          <cell r="B923" t="str">
            <v>CAIXA DE CONCRETO ARMADO PRE-MOLDADO, SEM FUNDO, QUADRADA, DIMENSOES DE 0,30 X 0,30 X 0,30 M</v>
          </cell>
          <cell r="C923" t="str">
            <v xml:space="preserve">UN    </v>
          </cell>
          <cell r="D923">
            <v>78.819999999999993</v>
          </cell>
        </row>
        <row r="924">
          <cell r="A924">
            <v>43430</v>
          </cell>
          <cell r="B924" t="str">
            <v>CAIXA DE CONCRETO ARMADO PRE-MOLDADO, SEM FUNDO, QUADRADA, DIMENSOES DE 0,40 X 0,40 X 0,40 M</v>
          </cell>
          <cell r="C924" t="str">
            <v xml:space="preserve">UN    </v>
          </cell>
          <cell r="D924">
            <v>130.94</v>
          </cell>
        </row>
        <row r="925">
          <cell r="A925">
            <v>43431</v>
          </cell>
          <cell r="B925" t="str">
            <v>CAIXA DE CONCRETO ARMADO PRE-MOLDADO, SEM FUNDO, QUADRADA, DIMENSOES DE 0,60 X 0,60 X 0,50 M</v>
          </cell>
          <cell r="C925" t="str">
            <v xml:space="preserve">UN    </v>
          </cell>
          <cell r="D925">
            <v>253.64</v>
          </cell>
        </row>
        <row r="926">
          <cell r="A926">
            <v>43432</v>
          </cell>
          <cell r="B926" t="str">
            <v>CAIXA DE CONCRETO ARMADO PRE-MOLDADO, SEM FUNDO, QUADRADA, DIMENSOES DE 0,80 X 0,80 X 0,50 M</v>
          </cell>
          <cell r="C926" t="str">
            <v xml:space="preserve">UN    </v>
          </cell>
          <cell r="D926">
            <v>527.04999999999995</v>
          </cell>
        </row>
        <row r="927">
          <cell r="A927">
            <v>43433</v>
          </cell>
          <cell r="B927" t="str">
            <v>CAIXA DE CONCRETO ARMADO PRE-MOLDADO, SEM FUNDO, QUADRADA, DIMENSOES DE 1,00 X 1,00 X 0,50 M</v>
          </cell>
          <cell r="C927" t="str">
            <v xml:space="preserve">UN    </v>
          </cell>
          <cell r="D927">
            <v>830.94</v>
          </cell>
        </row>
        <row r="928">
          <cell r="A928">
            <v>43094</v>
          </cell>
          <cell r="B928" t="str">
            <v>CAIXA DE DERIVACAO PARA MEDIDOR DE ENERGIA, COM BARRAMENTO MONOFASICO, EM POLICARBONATO / TERMOPLASTICO - MODULO (PADRAO CONCESSIONARIA LOCAL)</v>
          </cell>
          <cell r="C928" t="str">
            <v xml:space="preserve">UN    </v>
          </cell>
          <cell r="D928">
            <v>237.21</v>
          </cell>
        </row>
        <row r="929">
          <cell r="A929">
            <v>43093</v>
          </cell>
          <cell r="B929" t="str">
            <v>CAIXA DE DERIVACAO PARA MEDIDOR DE ENERGIA, COM BARRAMENTO POLIFASICO, EM POLICARBONATO / TERMOPLASTICO - MODULO (PADRAO CONCESSIONARIA LOCAL)</v>
          </cell>
          <cell r="C929" t="str">
            <v xml:space="preserve">UN    </v>
          </cell>
          <cell r="D929">
            <v>252.09</v>
          </cell>
        </row>
        <row r="930">
          <cell r="A930">
            <v>1030</v>
          </cell>
          <cell r="B930" t="str">
            <v>CAIXA DE DESCARGA DE PLASTICO EXTERNA, DE *9* L, PUXADOR FIO DE NYLON, NAO INCLUSO CANO, BOLSA, ENGATE</v>
          </cell>
          <cell r="C930" t="str">
            <v xml:space="preserve">UN    </v>
          </cell>
          <cell r="D930">
            <v>48</v>
          </cell>
        </row>
        <row r="931">
          <cell r="A931">
            <v>11694</v>
          </cell>
          <cell r="B931" t="str">
            <v>CAIXA DE DESCARGA PLASTICA DE EMBUTIR COMPLETA, COM ESPELHO PLASTICO, CAPACIDADE 6 A 10 L, ACESSORIOS INCLUSOS</v>
          </cell>
          <cell r="C931" t="str">
            <v xml:space="preserve">UN    </v>
          </cell>
          <cell r="D931">
            <v>1061.05</v>
          </cell>
        </row>
        <row r="932">
          <cell r="A932">
            <v>11881</v>
          </cell>
          <cell r="B932" t="str">
            <v>CAIXA DE GORDURA CILINDRICA EM CONCRETO SIMPLES,  PRE-MOLDADA, COM DIAMETRO DE 40 CM E ALTURA DE 45 CM, COM TAMPA</v>
          </cell>
          <cell r="C932" t="str">
            <v xml:space="preserve">UN    </v>
          </cell>
          <cell r="D932">
            <v>139.99</v>
          </cell>
        </row>
        <row r="933">
          <cell r="A933">
            <v>35277</v>
          </cell>
          <cell r="B933" t="str">
            <v>CAIXA DE GORDURA EM PVC, DIAMETRO MINIMO 300 MM, DIAMETRO DE SAIDA 100 MM, CAPACIDADE  APROXIMADA 18 LITROS, COM TAMPA E CESTO</v>
          </cell>
          <cell r="C933" t="str">
            <v xml:space="preserve">UN    </v>
          </cell>
          <cell r="D933">
            <v>379.06</v>
          </cell>
        </row>
        <row r="934">
          <cell r="A934">
            <v>10521</v>
          </cell>
          <cell r="B934" t="str">
            <v>CAIXA DE INCENDIO/ABRIGO PARA MANGUEIRA, DE EMBUTIR/INTERNA, COM 75 X 45 X 17 CM, EM CHAPA DE ACO, PORTA COM VENTILACAO, VISOR COM A INSCRICAO "INCENDIO", SUPORTE/CESTA INTERNA PARA A MANGUEIRA, PINTURA ELETROSTATICA VERMELHA</v>
          </cell>
          <cell r="C934" t="str">
            <v xml:space="preserve">UN    </v>
          </cell>
          <cell r="D934">
            <v>285.39999999999998</v>
          </cell>
        </row>
        <row r="935">
          <cell r="A935">
            <v>10885</v>
          </cell>
          <cell r="B935" t="str">
            <v>CAIXA DE INCENDIO/ABRIGO PARA MANGUEIRA, DE EMBUTIR/INTERNA, COM 90 X 60 X 17 CM, EM CHAPA DE ACO, PORTA COM VENTILACAO, VISOR COM A INSCRICAO "INCENDIO", SUPORTE/CESTA INTERNA PARA A MANGUEIRA, PINTURA ELETROSTATICA VERMELHA</v>
          </cell>
          <cell r="C935" t="str">
            <v xml:space="preserve">UN    </v>
          </cell>
          <cell r="D935">
            <v>361</v>
          </cell>
        </row>
        <row r="936">
          <cell r="A936">
            <v>20962</v>
          </cell>
          <cell r="B936" t="str">
            <v>CAIXA DE INCENDIO/ABRIGO PARA MANGUEIRA, DE SOBREPOR/EXTERNA, COM 75 X 45 X 17 CM, EM CHAPA DE ACO, PORTA COM VENTILACAO, VISOR COM A INSCRICAO "INCENDIO", SUPORTE/CESTA INTERNA PARA A MANGUEIRA, PINTURA ELETROSTATICA VERMELHA</v>
          </cell>
          <cell r="C936" t="str">
            <v xml:space="preserve">UN    </v>
          </cell>
          <cell r="D936">
            <v>299</v>
          </cell>
        </row>
        <row r="937">
          <cell r="A937">
            <v>20963</v>
          </cell>
          <cell r="B937" t="str">
            <v>CAIXA DE INCENDIO/ABRIGO PARA MANGUEIRA, DE SOBREPOR/EXTERNA, COM 90 X 60 X 17 CM, EM CHAPA DE ACO, PORTA COM VENTILACAO, VISOR COM A INSCRICAO "INCENDIO", SUPORTE/CESTA INTERNA PARA A MANGUEIRA, PINTURA ELETROSTATICA VERMELHA</v>
          </cell>
          <cell r="C937" t="str">
            <v xml:space="preserve">UN    </v>
          </cell>
          <cell r="D937">
            <v>365.25</v>
          </cell>
        </row>
        <row r="938">
          <cell r="A938">
            <v>34643</v>
          </cell>
          <cell r="B938" t="str">
            <v>CAIXA DE INSPECAO PARA ATERRAMENTO E PARA RAIOS, EM POLIPROPILENO,  DIAMETRO = 300 MM X ALTURA = 400 MM</v>
          </cell>
          <cell r="C938" t="str">
            <v xml:space="preserve">UN    </v>
          </cell>
          <cell r="D938">
            <v>43.65</v>
          </cell>
        </row>
        <row r="939">
          <cell r="A939">
            <v>41480</v>
          </cell>
          <cell r="B939" t="str">
            <v>CAIXA DE INSPECAO PARA ATERRAMENTO OU OUTRO USO, EM PVC, DN = 250 X 250 MM</v>
          </cell>
          <cell r="C939" t="str">
            <v xml:space="preserve">UN    </v>
          </cell>
          <cell r="D939">
            <v>50.61</v>
          </cell>
        </row>
        <row r="940">
          <cell r="A940">
            <v>41474</v>
          </cell>
          <cell r="B940" t="str">
            <v>CAIXA DE INSPECAO PARA ATERRAMENTO OU OUTRO USO, EM PVC, DN = 300 X *300* MM</v>
          </cell>
          <cell r="C940" t="str">
            <v xml:space="preserve">UN    </v>
          </cell>
          <cell r="D940">
            <v>80.849999999999994</v>
          </cell>
        </row>
        <row r="941">
          <cell r="A941">
            <v>41475</v>
          </cell>
          <cell r="B941" t="str">
            <v>CAIXA DE INSPECAO PARA ATERRAMENTO OU OUTRO USO, EM PVC, DN = 300 X 250 MM</v>
          </cell>
          <cell r="C941" t="str">
            <v xml:space="preserve">UN    </v>
          </cell>
          <cell r="D941">
            <v>68.989999999999995</v>
          </cell>
        </row>
        <row r="942">
          <cell r="A942">
            <v>41476</v>
          </cell>
          <cell r="B942" t="str">
            <v>CAIXA DE INSPECAO PARA ATERRAMENTO OU OUTRO USO, EM PVC, DN = 300 X 600 MM</v>
          </cell>
          <cell r="C942" t="str">
            <v xml:space="preserve">UN    </v>
          </cell>
          <cell r="D942">
            <v>151.06</v>
          </cell>
        </row>
        <row r="943">
          <cell r="A943">
            <v>2555</v>
          </cell>
          <cell r="B943" t="str">
            <v>CAIXA DE LUZ "3 X 3" EM ACO ESMALTADA</v>
          </cell>
          <cell r="C943" t="str">
            <v xml:space="preserve">UN    </v>
          </cell>
          <cell r="D943">
            <v>1.86</v>
          </cell>
        </row>
        <row r="944">
          <cell r="A944">
            <v>2556</v>
          </cell>
          <cell r="B944" t="str">
            <v>CAIXA DE LUZ "4 X 2" EM ACO ESMALTADA</v>
          </cell>
          <cell r="C944" t="str">
            <v xml:space="preserve">UN    </v>
          </cell>
          <cell r="D944">
            <v>1.92</v>
          </cell>
        </row>
        <row r="945">
          <cell r="A945">
            <v>2557</v>
          </cell>
          <cell r="B945" t="str">
            <v>CAIXA DE LUZ "4 X 4" EM ACO ESMALTADA</v>
          </cell>
          <cell r="C945" t="str">
            <v xml:space="preserve">UN    </v>
          </cell>
          <cell r="D945">
            <v>4.07</v>
          </cell>
        </row>
        <row r="946">
          <cell r="A946">
            <v>10569</v>
          </cell>
          <cell r="B946" t="str">
            <v>CAIXA DE PASSAGEM / DERIVACAO / LUZ, OCTOGONAL 4 X4, EM ACO ESMALTADA, COM FUNDO MOVEL SIMPLES (FMS)</v>
          </cell>
          <cell r="C946" t="str">
            <v xml:space="preserve">UN    </v>
          </cell>
          <cell r="D946">
            <v>4.07</v>
          </cell>
        </row>
        <row r="947">
          <cell r="A947">
            <v>39810</v>
          </cell>
          <cell r="B947" t="str">
            <v>CAIXA DE PASSAGEM ELETRICA DE PAREDE, DE EMBUTIR, EM PVC, COM TAMPA APARAFUSADA, DIMENSOES 120 X 120 X *75* MM</v>
          </cell>
          <cell r="C947" t="str">
            <v xml:space="preserve">UN    </v>
          </cell>
          <cell r="D947">
            <v>32.01</v>
          </cell>
        </row>
        <row r="948">
          <cell r="A948">
            <v>39811</v>
          </cell>
          <cell r="B948" t="str">
            <v>CAIXA DE PASSAGEM ELETRICA DE PAREDE, DE EMBUTIR, EM PVC, COM TAMPA APARAFUSADA, DIMENSOES 150 X 150 X *75* MM</v>
          </cell>
          <cell r="C948" t="str">
            <v xml:space="preserve">UN    </v>
          </cell>
          <cell r="D948">
            <v>39.15</v>
          </cell>
        </row>
        <row r="949">
          <cell r="A949">
            <v>39812</v>
          </cell>
          <cell r="B949" t="str">
            <v>CAIXA DE PASSAGEM ELETRICA DE PAREDE, DE EMBUTIR, EM PVC, COM TAMPA APARAFUSADA, DIMENSOES 200 X 200 X *90* MM</v>
          </cell>
          <cell r="C949" t="str">
            <v xml:space="preserve">UN    </v>
          </cell>
          <cell r="D949">
            <v>64.38</v>
          </cell>
        </row>
        <row r="950">
          <cell r="A950">
            <v>43096</v>
          </cell>
          <cell r="B950" t="str">
            <v>CAIXA DE PASSAGEM ELETRICA DE PAREDE, DE EMBUTIR, EM TERMOPLASTICO / PVC, COM TAMPA APARAFUSADA, DIMENSOES 400 X 400 X *120* MM</v>
          </cell>
          <cell r="C950" t="str">
            <v xml:space="preserve">UN    </v>
          </cell>
          <cell r="D950">
            <v>213.42</v>
          </cell>
        </row>
        <row r="951">
          <cell r="A951">
            <v>43102</v>
          </cell>
          <cell r="B951" t="str">
            <v>CAIXA DE PASSAGEM ELETRICA DE PAREDE, DE SOBREPOR, EM PVC, COM TAMPA APARAFUSADA, DIMENSOES 300 X 300 X *100* MM</v>
          </cell>
          <cell r="C951" t="str">
            <v xml:space="preserve">UN    </v>
          </cell>
          <cell r="D951">
            <v>129.77000000000001</v>
          </cell>
        </row>
        <row r="952">
          <cell r="A952">
            <v>43103</v>
          </cell>
          <cell r="B952" t="str">
            <v>CAIXA DE PASSAGEM ELETRICA DE PAREDE, DE SOBREPOR, EM PVC, COM TAMPA APARAFUSADA, DIMENSOES, 400 X 400 X *120* MM</v>
          </cell>
          <cell r="C952" t="str">
            <v xml:space="preserve">UN    </v>
          </cell>
          <cell r="D952">
            <v>191.09</v>
          </cell>
        </row>
        <row r="953">
          <cell r="A953">
            <v>43098</v>
          </cell>
          <cell r="B953" t="str">
            <v>CAIXA DE PASSAGEM ELETRICA DE PAREDE, DE SOBREPOR, EM TERMOPLASTICO / PVC, COM TAMPA APARAFUSA, DIMENSOES 200 X 200 X *100* MM</v>
          </cell>
          <cell r="C953" t="str">
            <v xml:space="preserve">UN    </v>
          </cell>
          <cell r="D953">
            <v>72.290000000000006</v>
          </cell>
        </row>
        <row r="954">
          <cell r="A954">
            <v>43097</v>
          </cell>
          <cell r="B954" t="str">
            <v>CAIXA DE PASSAGEM ELETRICA DE PAREDE, DE SOBREPOR, EM TERMOPLASTICO / PVC, COM TAMPA APARAFUSADA, DIMENSOES, 150 X 150 X *100* MM</v>
          </cell>
          <cell r="C954" t="str">
            <v xml:space="preserve">UN    </v>
          </cell>
          <cell r="D954">
            <v>42.83</v>
          </cell>
        </row>
        <row r="955">
          <cell r="A955">
            <v>43104</v>
          </cell>
          <cell r="B955" t="str">
            <v>CAIXA DE PASSAGEM ELETRICA, PARA PISO, EM PVC, DIMENSOES DE 3/4" A 4"</v>
          </cell>
          <cell r="C955" t="str">
            <v xml:space="preserve">UN    </v>
          </cell>
          <cell r="D955">
            <v>506.62</v>
          </cell>
        </row>
        <row r="956">
          <cell r="A956">
            <v>39771</v>
          </cell>
          <cell r="B956" t="str">
            <v>CAIXA DE PASSAGEM METALICA DE SOBREPOR COM TAMPA PARAFUSADA, DIMENSOES 20 X 20 X 10 CM</v>
          </cell>
          <cell r="C956" t="str">
            <v xml:space="preserve">UN    </v>
          </cell>
          <cell r="D956">
            <v>39.08</v>
          </cell>
        </row>
        <row r="957">
          <cell r="A957">
            <v>39772</v>
          </cell>
          <cell r="B957" t="str">
            <v>CAIXA DE PASSAGEM METALICA DE SOBREPOR COM TAMPA PARAFUSADA, DIMENSOES 30 X 30 X 10 CM</v>
          </cell>
          <cell r="C957" t="str">
            <v xml:space="preserve">UN    </v>
          </cell>
          <cell r="D957">
            <v>76.819999999999993</v>
          </cell>
        </row>
        <row r="958">
          <cell r="A958">
            <v>39773</v>
          </cell>
          <cell r="B958" t="str">
            <v>CAIXA DE PASSAGEM METALICA DE SOBREPOR COM TAMPA PARAFUSADA, DIMENSOES 40 X 40 X 15 CM</v>
          </cell>
          <cell r="C958" t="str">
            <v xml:space="preserve">UN    </v>
          </cell>
          <cell r="D958">
            <v>123.47</v>
          </cell>
        </row>
        <row r="959">
          <cell r="A959">
            <v>39774</v>
          </cell>
          <cell r="B959" t="str">
            <v>CAIXA DE PASSAGEM METALICA DE SOBREPOR COM TAMPA PARAFUSADA, DIMENSOES 50 X 50 X 15 CM</v>
          </cell>
          <cell r="C959" t="str">
            <v xml:space="preserve">UN    </v>
          </cell>
          <cell r="D959">
            <v>184.68</v>
          </cell>
        </row>
        <row r="960">
          <cell r="A960">
            <v>39775</v>
          </cell>
          <cell r="B960" t="str">
            <v>CAIXA DE PASSAGEM METALICA DE SOBREPOR COM TAMPA PARAFUSADA, DIMENSOES 60 X 60 X 20 CM</v>
          </cell>
          <cell r="C960" t="str">
            <v xml:space="preserve">UN    </v>
          </cell>
          <cell r="D960">
            <v>246.48</v>
          </cell>
        </row>
        <row r="961">
          <cell r="A961">
            <v>39776</v>
          </cell>
          <cell r="B961" t="str">
            <v>CAIXA DE PASSAGEM METALICA DE SOBREPOR COM TAMPA PARAFUSADA, DIMENSOES 70 X 70 X 20 CM</v>
          </cell>
          <cell r="C961" t="str">
            <v xml:space="preserve">UN    </v>
          </cell>
          <cell r="D961">
            <v>297.87</v>
          </cell>
        </row>
        <row r="962">
          <cell r="A962">
            <v>39777</v>
          </cell>
          <cell r="B962" t="str">
            <v>CAIXA DE PASSAGEM METALICA DE SOBREPOR COM TAMPA PARAFUSADA, DIMENSOES 80 X 80 X 20 CM</v>
          </cell>
          <cell r="C962" t="str">
            <v xml:space="preserve">UN    </v>
          </cell>
          <cell r="D962">
            <v>377.55</v>
          </cell>
        </row>
        <row r="963">
          <cell r="A963">
            <v>20254</v>
          </cell>
          <cell r="B963" t="str">
            <v>CAIXA DE PASSAGEM METALICA, DE SOBREPOR, COM TAMPA APARAFUSADA, DIMENSOES 15 X 15 X *10* CM</v>
          </cell>
          <cell r="C963" t="str">
            <v xml:space="preserve">UN    </v>
          </cell>
          <cell r="D963">
            <v>27.4</v>
          </cell>
        </row>
        <row r="964">
          <cell r="A964">
            <v>20253</v>
          </cell>
          <cell r="B964" t="str">
            <v>CAIXA DE PASSAGEM METALICA, DE SOBREPOR, COM TAMPA APARAFUSADA, DIMENSOES 35 X 35 X *12* CM</v>
          </cell>
          <cell r="C964" t="str">
            <v xml:space="preserve">UN    </v>
          </cell>
          <cell r="D964">
            <v>89.98</v>
          </cell>
        </row>
        <row r="965">
          <cell r="A965">
            <v>11247</v>
          </cell>
          <cell r="B965" t="str">
            <v>CAIXA DE PASSAGEM/ LUZ / TELEFONIA, DE EMBUTIR,  EM CHAPA DE ACO GALVANIZADO, DIMENSOES 150 X 150 X 15 CM (PADRAO CONCESSIONARIA LOCAL)</v>
          </cell>
          <cell r="C965" t="str">
            <v xml:space="preserve">UN    </v>
          </cell>
          <cell r="D965">
            <v>1730.29</v>
          </cell>
        </row>
        <row r="966">
          <cell r="A966">
            <v>11250</v>
          </cell>
          <cell r="B966" t="str">
            <v>CAIXA DE PASSAGEM/ LUZ / TELEFONIA, DE EMBUTIR,  EM CHAPA DE ACO GALVANIZADO, DIMENSOES 20 X 20 X *12* CM (PADRAO CONCESSIONARIA LOCAL)</v>
          </cell>
          <cell r="C966" t="str">
            <v xml:space="preserve">UN    </v>
          </cell>
          <cell r="D966">
            <v>74.489999999999995</v>
          </cell>
        </row>
        <row r="967">
          <cell r="A967">
            <v>11249</v>
          </cell>
          <cell r="B967" t="str">
            <v>CAIXA DE PASSAGEM/ LUZ / TELEFONIA, DE EMBUTIR,  EM CHAPA DE ACO GALVANIZADO, DIMENSOES 200 X 200 X 20 CM (PADRAO CONCESSIONARIA LOCAL)</v>
          </cell>
          <cell r="C967" t="str">
            <v xml:space="preserve">UN    </v>
          </cell>
          <cell r="D967">
            <v>3379.86</v>
          </cell>
        </row>
        <row r="968">
          <cell r="A968">
            <v>11251</v>
          </cell>
          <cell r="B968" t="str">
            <v>CAIXA DE PASSAGEM/ LUZ / TELEFONIA, DE EMBUTIR,  EM CHAPA DE ACO GALVANIZADO, DIMENSOES 40 X 40 X *12* CM (PADRAO CONCESSIONARIA LOCAL)</v>
          </cell>
          <cell r="C968" t="str">
            <v xml:space="preserve">UN    </v>
          </cell>
          <cell r="D968">
            <v>165</v>
          </cell>
        </row>
        <row r="969">
          <cell r="A969">
            <v>11253</v>
          </cell>
          <cell r="B969" t="str">
            <v>CAIXA DE PASSAGEM/ LUZ / TELEFONIA, DE EMBUTIR,  EM CHAPA DE ACO GALVANIZADO, DIMENSOES 60 X 60 X *12* CM (PADRAO CONCESSIONARIA LOCAL)</v>
          </cell>
          <cell r="C969" t="str">
            <v xml:space="preserve">UN    </v>
          </cell>
          <cell r="D969">
            <v>273.42</v>
          </cell>
        </row>
        <row r="970">
          <cell r="A970">
            <v>11255</v>
          </cell>
          <cell r="B970" t="str">
            <v>CAIXA DE PASSAGEM/ LUZ / TELEFONIA, DE EMBUTIR,  EM CHAPA DE ACO GALVANIZADO, DIMENSOES 80 X 80 X *12* CM (PADRAO CONCESSIONARIA LOCAL)</v>
          </cell>
          <cell r="C970" t="str">
            <v xml:space="preserve">UN    </v>
          </cell>
          <cell r="D970">
            <v>408.77</v>
          </cell>
        </row>
        <row r="971">
          <cell r="A971">
            <v>14055</v>
          </cell>
          <cell r="B971" t="str">
            <v>CAIXA DE PASSAGEM/ LUZ / TELEFONIA, DE EMBUTIR, EM CHAPA DE ACO GALVANIZADO, DIMENSOES 120 X 120 X *12* CM (PADRAO CONCESSIONARIA LOCAL)</v>
          </cell>
          <cell r="C971" t="str">
            <v xml:space="preserve">UN    </v>
          </cell>
          <cell r="D971">
            <v>822.3</v>
          </cell>
        </row>
        <row r="972">
          <cell r="A972">
            <v>11256</v>
          </cell>
          <cell r="B972" t="str">
            <v>CAIXA DE PASSAGEM/ LUZ / TELEFONIA, DE SOBREPOR,  EM CHAPA DE ACO GALVANIZADO, DIMENSOES 80 X 80 X *12* CM (PADRAO CONCESSIONARIA LOCAL)</v>
          </cell>
          <cell r="C972" t="str">
            <v xml:space="preserve">UN    </v>
          </cell>
          <cell r="D972">
            <v>512.02</v>
          </cell>
        </row>
        <row r="973">
          <cell r="A973">
            <v>1872</v>
          </cell>
          <cell r="B973" t="str">
            <v>CAIXA DE PASSAGEM, EM PVC, DE 4" X 2", PARA ELETRODUTO FLEXIVEL CORRUGADO</v>
          </cell>
          <cell r="C973" t="str">
            <v xml:space="preserve">UN    </v>
          </cell>
          <cell r="D973">
            <v>2.23</v>
          </cell>
        </row>
        <row r="974">
          <cell r="A974">
            <v>1873</v>
          </cell>
          <cell r="B974" t="str">
            <v>CAIXA DE PASSAGEM, EM PVC, DE 4" X 4", PARA ELETRODUTO FLEXIVEL CORRUGADO</v>
          </cell>
          <cell r="C974" t="str">
            <v xml:space="preserve">UN    </v>
          </cell>
          <cell r="D974">
            <v>4.43</v>
          </cell>
        </row>
        <row r="975">
          <cell r="A975">
            <v>39693</v>
          </cell>
          <cell r="B975" t="str">
            <v>CAIXA DE PROTECAO EXTERNA PARA MEDIDOR HOROSAZONAL, DE BAIXA TENSAO, COM MODULO, EM CHAPA DE ACO (PADRAO DA CONCESSIONARIA LOCAL)</v>
          </cell>
          <cell r="C975" t="str">
            <v xml:space="preserve">UN    </v>
          </cell>
          <cell r="D975">
            <v>3215.74</v>
          </cell>
        </row>
        <row r="976">
          <cell r="A976">
            <v>39692</v>
          </cell>
          <cell r="B976" t="str">
            <v>CAIXA DE PROTECAO PARA TRANSFORMADOR CORRENTE, EM CHAPA DE ACO 18 USG (PADRAO DA CONCESSIONARIA LOCAL)</v>
          </cell>
          <cell r="C976" t="str">
            <v xml:space="preserve">UN    </v>
          </cell>
          <cell r="D976">
            <v>1028.96</v>
          </cell>
        </row>
        <row r="977">
          <cell r="A977">
            <v>1062</v>
          </cell>
          <cell r="B977" t="str">
            <v>CAIXA INTERNA/EXTERNA DE MEDICAO PARA 1 MEDIDOR TRIFASICO, COM VISOR, EM CHAPA DE ACO 18 USG (PADRAO DA CONCESSIONARIA LOCAL)</v>
          </cell>
          <cell r="C977" t="str">
            <v xml:space="preserve">UN    </v>
          </cell>
          <cell r="D977">
            <v>326.10000000000002</v>
          </cell>
        </row>
        <row r="978">
          <cell r="A978">
            <v>39686</v>
          </cell>
          <cell r="B978" t="str">
            <v>CAIXA INTERNA/EXTERNA DE MEDICAO PARA 4 MEDIDORES MONOFASICOS, COM VISOR, EM CHAPA DE ACO 18 USG (PADRAO DA CONCESSIONARIA LOCAL)</v>
          </cell>
          <cell r="C978" t="str">
            <v xml:space="preserve">UN    </v>
          </cell>
          <cell r="D978">
            <v>528.02</v>
          </cell>
        </row>
        <row r="979">
          <cell r="A979">
            <v>43095</v>
          </cell>
          <cell r="B979" t="str">
            <v>CAIXA MODULAR PARA MEDIDOR DE ENERGIA AGRUPADA, EM POLICARBONATO /  TERMOPLASTICO, COM SUPORTE PARA DISJUNTOR (PADRAO DA CONCESSIONARIA LOCAL)</v>
          </cell>
          <cell r="C979" t="str">
            <v xml:space="preserve">UN    </v>
          </cell>
          <cell r="D979">
            <v>140.63</v>
          </cell>
        </row>
        <row r="980">
          <cell r="A980">
            <v>1871</v>
          </cell>
          <cell r="B980" t="str">
            <v>CAIXA OCTOGONAL DE FUNDO MOVEL, EM PVC, DE 3" X 3", PARA ELETRODUTO FLEXIVEL CORRUGADO</v>
          </cell>
          <cell r="C980" t="str">
            <v xml:space="preserve">UN    </v>
          </cell>
          <cell r="D980">
            <v>3.99</v>
          </cell>
        </row>
        <row r="981">
          <cell r="A981">
            <v>12001</v>
          </cell>
          <cell r="B981" t="str">
            <v>CAIXA OCTOGONAL DE FUNDO MOVEL, EM PVC, DE 4" X 4", PARA ELETRODUTO FLEXIVEL CORRUGADO</v>
          </cell>
          <cell r="C981" t="str">
            <v xml:space="preserve">UN    </v>
          </cell>
          <cell r="D981">
            <v>5.76</v>
          </cell>
        </row>
        <row r="982">
          <cell r="A982">
            <v>11882</v>
          </cell>
          <cell r="B982" t="str">
            <v>CAIXA PARA HIDROMETRO CONCRETO PRE MOLDADO, *0,24 M X 0,45 M X 0,30* M (L X C X A)</v>
          </cell>
          <cell r="C982" t="str">
            <v xml:space="preserve">UN    </v>
          </cell>
          <cell r="D982">
            <v>100.47</v>
          </cell>
        </row>
        <row r="983">
          <cell r="A983">
            <v>1068</v>
          </cell>
          <cell r="B983" t="str">
            <v>CAIXA PARA MEDICAO COLETIVA TIPO L, PADRAO BIFASICO OU TRIFASICO, PARA ATE 4 MEDIDORES, SEM BARRAMENTO E COM PORTAS INFERIOR E SUPERIOR</v>
          </cell>
          <cell r="C983" t="str">
            <v xml:space="preserve">UN    </v>
          </cell>
          <cell r="D983">
            <v>2150.94</v>
          </cell>
        </row>
        <row r="984">
          <cell r="A984">
            <v>39690</v>
          </cell>
          <cell r="B984" t="str">
            <v>CAIXA PARA MEDICAO COLETIVA TIPO M, PADRAO BIFASICO OU TRIFASICO, PARA ATE 8 MEDIDORES, SEM BARRAMENTO E COM PORTAS INFERIOR E SUPERIOR</v>
          </cell>
          <cell r="C984" t="str">
            <v xml:space="preserve">UN    </v>
          </cell>
          <cell r="D984">
            <v>3608.57</v>
          </cell>
        </row>
        <row r="985">
          <cell r="A985">
            <v>39691</v>
          </cell>
          <cell r="B985" t="str">
            <v>CAIXA PARA MEDICAO COLETIVA TIPO N, PADRAO BIFASICO OU TRIFASICO, PARA ATE 12 MEDIDORES, SEM BARRAMENTO E COM PORTAS INFERIOR E SUPERIOR</v>
          </cell>
          <cell r="C985" t="str">
            <v xml:space="preserve">UN    </v>
          </cell>
          <cell r="D985">
            <v>4538.57</v>
          </cell>
        </row>
        <row r="986">
          <cell r="A986">
            <v>39808</v>
          </cell>
          <cell r="B986" t="str">
            <v>CAIXA PARA MEDIDOR MONOFASICO, EM POLICARBONATO / TERMOPLASTICO, PARA ALOJAR 1 DISJUNTOR (PADRAO DA CONCESSIONARIA LOCAL)</v>
          </cell>
          <cell r="C986" t="str">
            <v xml:space="preserve">UN    </v>
          </cell>
          <cell r="D986">
            <v>73.42</v>
          </cell>
        </row>
        <row r="987">
          <cell r="A987">
            <v>39809</v>
          </cell>
          <cell r="B987" t="str">
            <v>CAIXA PARA MEDIDOR POLIFASICO, EM POLICARBONATO / TERMOPLASTICO, PARA ALOJAR 1 DISJUNTOR (PADRAO DA CONCESSIONARIA LOCAL)</v>
          </cell>
          <cell r="C987" t="str">
            <v xml:space="preserve">UN    </v>
          </cell>
          <cell r="D987">
            <v>174.14</v>
          </cell>
        </row>
        <row r="988">
          <cell r="A988">
            <v>43439</v>
          </cell>
          <cell r="B988" t="str">
            <v>CAIXA PRE-MOLDADA PARA BOCA DE LOBO, EM CONCRETO ARMADO, COM FCK DE 25 MPA, COM DIMENSOES 1,10 X 0,65 X 1,00 M (COMPRIMENTO X LARGURA X ALTURA)</v>
          </cell>
          <cell r="C988" t="str">
            <v xml:space="preserve">UN    </v>
          </cell>
          <cell r="D988">
            <v>461.17</v>
          </cell>
        </row>
        <row r="989">
          <cell r="A989">
            <v>5103</v>
          </cell>
          <cell r="B989" t="str">
            <v>CAIXA SIFONADA PVC, 100 X 100 X 50 MM, COM GRELHA REDONDA, BRANCA</v>
          </cell>
          <cell r="C989" t="str">
            <v xml:space="preserve">UN    </v>
          </cell>
          <cell r="D989">
            <v>23.99</v>
          </cell>
        </row>
        <row r="990">
          <cell r="A990">
            <v>11880</v>
          </cell>
          <cell r="B990" t="str">
            <v>CAIXA SIFONADA PVC, 250 X 230 X 75 MM, COM TAMPA CEGA QUADRADA, BRANCA</v>
          </cell>
          <cell r="C990" t="str">
            <v xml:space="preserve">UN    </v>
          </cell>
          <cell r="D990">
            <v>100.93</v>
          </cell>
        </row>
        <row r="991">
          <cell r="A991">
            <v>11714</v>
          </cell>
          <cell r="B991" t="str">
            <v>CAIXA SIFONADA, PVC, 150 X *185* X 75 MM, COM GRELHA QUADRADA, BRANCA</v>
          </cell>
          <cell r="C991" t="str">
            <v xml:space="preserve">UN    </v>
          </cell>
          <cell r="D991">
            <v>68.760000000000005</v>
          </cell>
        </row>
        <row r="992">
          <cell r="A992">
            <v>11712</v>
          </cell>
          <cell r="B992" t="str">
            <v>CAIXA SIFONADA, PVC, 150 X 150 X 50 MM, COM GRELHA QUADRADA, BRANCA (NBR 5688)</v>
          </cell>
          <cell r="C992" t="str">
            <v xml:space="preserve">UN    </v>
          </cell>
          <cell r="D992">
            <v>44.9</v>
          </cell>
        </row>
        <row r="993">
          <cell r="A993">
            <v>11717</v>
          </cell>
          <cell r="B993" t="str">
            <v>CAIXA SIFONADA, PVC, 150 X 150 X 50 MM, COM GRELHA REDONDA, BRANCA</v>
          </cell>
          <cell r="C993" t="str">
            <v xml:space="preserve">UN    </v>
          </cell>
          <cell r="D993">
            <v>54.12</v>
          </cell>
        </row>
        <row r="994">
          <cell r="A994">
            <v>1106</v>
          </cell>
          <cell r="B994" t="str">
            <v>CAL HIDRATADA CH-I PARA ARGAMASSAS</v>
          </cell>
          <cell r="C994" t="str">
            <v xml:space="preserve">KG    </v>
          </cell>
          <cell r="D994">
            <v>0.85</v>
          </cell>
        </row>
        <row r="995">
          <cell r="A995">
            <v>11161</v>
          </cell>
          <cell r="B995" t="str">
            <v>CAL HIDRATADA PARA PINTURA</v>
          </cell>
          <cell r="C995" t="str">
            <v xml:space="preserve">KG    </v>
          </cell>
          <cell r="D995">
            <v>1.42</v>
          </cell>
        </row>
        <row r="996">
          <cell r="A996">
            <v>1107</v>
          </cell>
          <cell r="B996" t="str">
            <v>CAL VIRGEM COMUM PARA ARGAMASSAS (NBR 6453)</v>
          </cell>
          <cell r="C996" t="str">
            <v xml:space="preserve">KG    </v>
          </cell>
          <cell r="D996">
            <v>0.72</v>
          </cell>
        </row>
        <row r="997">
          <cell r="A997">
            <v>44479</v>
          </cell>
          <cell r="B997" t="str">
            <v>CALCARIO DOLOMITICO A (POSTO PEDREIRA/FORNECEDOR,  SEM FRETE)</v>
          </cell>
          <cell r="C997" t="str">
            <v xml:space="preserve">KG    </v>
          </cell>
          <cell r="D997">
            <v>0.13</v>
          </cell>
        </row>
        <row r="998">
          <cell r="A998">
            <v>41068</v>
          </cell>
          <cell r="B998" t="str">
            <v>CALCETEIRO  (MENSALISTA)</v>
          </cell>
          <cell r="C998" t="str">
            <v xml:space="preserve">MES   </v>
          </cell>
          <cell r="D998">
            <v>2549.6</v>
          </cell>
        </row>
        <row r="999">
          <cell r="A999">
            <v>4759</v>
          </cell>
          <cell r="B999" t="str">
            <v>CALCETEIRO (HORISTA)</v>
          </cell>
          <cell r="C999" t="str">
            <v xml:space="preserve">H     </v>
          </cell>
          <cell r="D999">
            <v>14.41</v>
          </cell>
        </row>
        <row r="1000">
          <cell r="A1000">
            <v>1108</v>
          </cell>
          <cell r="B1000" t="str">
            <v>CALHA MOLDURA AMERICANA DE CHAPA DE ACO GALVANIZADA NUM 26, CORTE 33 CM</v>
          </cell>
          <cell r="C1000" t="str">
            <v xml:space="preserve">M     </v>
          </cell>
          <cell r="D1000">
            <v>35.07</v>
          </cell>
        </row>
        <row r="1001">
          <cell r="A1001">
            <v>1117</v>
          </cell>
          <cell r="B1001" t="str">
            <v>CALHA PARA AGUA FURTADA DE CHAPA DE ACO GALVANIZADA NUM 26, CORTE 40 CM</v>
          </cell>
          <cell r="C1001" t="str">
            <v xml:space="preserve">M     </v>
          </cell>
          <cell r="D1001">
            <v>35.35</v>
          </cell>
        </row>
        <row r="1002">
          <cell r="A1002">
            <v>1118</v>
          </cell>
          <cell r="B1002" t="str">
            <v>CALHA PARA AGUA FURTADA DE CHAPA DE ACO GALVANIZADA NUM 26, CORTE 50 CM</v>
          </cell>
          <cell r="C1002" t="str">
            <v xml:space="preserve">M     </v>
          </cell>
          <cell r="D1002">
            <v>41.78</v>
          </cell>
        </row>
        <row r="1003">
          <cell r="A1003">
            <v>1110</v>
          </cell>
          <cell r="B1003" t="str">
            <v>CALHA PLATIBANDA DE CHAPA DE ACO GALVANIZADA NUM 26, CORTE 45 CM</v>
          </cell>
          <cell r="C1003" t="str">
            <v xml:space="preserve">M     </v>
          </cell>
          <cell r="D1003">
            <v>41.78</v>
          </cell>
        </row>
        <row r="1004">
          <cell r="A1004">
            <v>12618</v>
          </cell>
          <cell r="B1004" t="str">
            <v>CALHA PLUVIAL DE PVC, DIAMETRO ENTRE 119 E 170 MM, COMPRIMENTO DE 3 M, PARA DRENAGEM PREDIAL</v>
          </cell>
          <cell r="C1004" t="str">
            <v xml:space="preserve">UN    </v>
          </cell>
          <cell r="D1004">
            <v>49.52</v>
          </cell>
        </row>
        <row r="1005">
          <cell r="A1005">
            <v>40784</v>
          </cell>
          <cell r="B1005" t="str">
            <v>CALHA QUADRADA DE CHAPA DE ACO GALVANIZADA NUM 24, CORTE 100 CM</v>
          </cell>
          <cell r="C1005" t="str">
            <v xml:space="preserve">M     </v>
          </cell>
          <cell r="D1005">
            <v>115.25</v>
          </cell>
        </row>
        <row r="1006">
          <cell r="A1006">
            <v>40782</v>
          </cell>
          <cell r="B1006" t="str">
            <v>CALHA QUADRADA DE CHAPA DE ACO GALVANIZADA NUM 24, CORTE 33 CM</v>
          </cell>
          <cell r="C1006" t="str">
            <v xml:space="preserve">M     </v>
          </cell>
          <cell r="D1006">
            <v>45.22</v>
          </cell>
        </row>
        <row r="1007">
          <cell r="A1007">
            <v>40783</v>
          </cell>
          <cell r="B1007" t="str">
            <v>CALHA QUADRADA DE CHAPA DE ACO GALVANIZADA NUM 24, CORTE 50 CM</v>
          </cell>
          <cell r="C1007" t="str">
            <v xml:space="preserve">M     </v>
          </cell>
          <cell r="D1007">
            <v>58.91</v>
          </cell>
        </row>
        <row r="1008">
          <cell r="A1008">
            <v>1109</v>
          </cell>
          <cell r="B1008" t="str">
            <v>CALHA QUADRADA DE CHAPA DE ACO GALVANIZADA NUM 26, CORTE 33 CM</v>
          </cell>
          <cell r="C1008" t="str">
            <v xml:space="preserve">M     </v>
          </cell>
          <cell r="D1008">
            <v>35.07</v>
          </cell>
        </row>
        <row r="1009">
          <cell r="A1009">
            <v>1119</v>
          </cell>
          <cell r="B1009" t="str">
            <v>CALHA QUADRADA DE CHAPA DE ACO GALVANIZADA NUM 28, CORTE 25 CM</v>
          </cell>
          <cell r="C1009" t="str">
            <v xml:space="preserve">M     </v>
          </cell>
          <cell r="D1009">
            <v>22.61</v>
          </cell>
        </row>
        <row r="1010">
          <cell r="A1010">
            <v>13115</v>
          </cell>
          <cell r="B1010" t="str">
            <v>CALHA/CANALETA DE CONCRETO SIMPLES, TIPO MEIA CANA, DIAMETRO DE 20 CM, PARA AGUA PLUVIAL</v>
          </cell>
          <cell r="C1010" t="str">
            <v xml:space="preserve">M     </v>
          </cell>
          <cell r="D1010">
            <v>17.02</v>
          </cell>
        </row>
        <row r="1011">
          <cell r="A1011">
            <v>10541</v>
          </cell>
          <cell r="B1011" t="str">
            <v>CALHA/CANALETA DE CONCRETO SIMPLES, TIPO MEIA CANA, DIAMETRO DE 30 CM, PARA AGUA PLUVIAL</v>
          </cell>
          <cell r="C1011" t="str">
            <v xml:space="preserve">M     </v>
          </cell>
          <cell r="D1011">
            <v>20.8</v>
          </cell>
        </row>
        <row r="1012">
          <cell r="A1012">
            <v>10542</v>
          </cell>
          <cell r="B1012" t="str">
            <v>CALHA/CANALETA DE CONCRETO SIMPLES, TIPO MEIA CANA, DIAMETRO DE 40 CM, PARA AGUA PLUVIAL</v>
          </cell>
          <cell r="C1012" t="str">
            <v xml:space="preserve">M     </v>
          </cell>
          <cell r="D1012">
            <v>27.2</v>
          </cell>
        </row>
        <row r="1013">
          <cell r="A1013">
            <v>10543</v>
          </cell>
          <cell r="B1013" t="str">
            <v>CALHA/CANALETA DE CONCRETO SIMPLES, TIPO MEIA CANA, DIAMETRO DE 50 CM, PARA AGUA PLUVIAL</v>
          </cell>
          <cell r="C1013" t="str">
            <v xml:space="preserve">M     </v>
          </cell>
          <cell r="D1013">
            <v>44.13</v>
          </cell>
        </row>
        <row r="1014">
          <cell r="A1014">
            <v>10544</v>
          </cell>
          <cell r="B1014" t="str">
            <v>CALHA/CANALETA DE CONCRETO SIMPLES, TIPO MEIA CANA, DIAMETRO DE 60 CM, PARA AGUA PLUVIAL</v>
          </cell>
          <cell r="C1014" t="str">
            <v xml:space="preserve">M     </v>
          </cell>
          <cell r="D1014">
            <v>57.08</v>
          </cell>
        </row>
        <row r="1015">
          <cell r="A1015">
            <v>10545</v>
          </cell>
          <cell r="B1015" t="str">
            <v>CALHA/CANALETA DE CONCRETO SIMPLES, TIPO MEIA CANA, DIAMETRO DE 80 CM, PARA AGUA PLUVIAL</v>
          </cell>
          <cell r="C1015" t="str">
            <v xml:space="preserve">M     </v>
          </cell>
          <cell r="D1015">
            <v>106.67</v>
          </cell>
        </row>
        <row r="1016">
          <cell r="A1016">
            <v>38365</v>
          </cell>
          <cell r="B1016" t="str">
            <v>CAMADA SEPARADORA DE FILME DE POLIETILENO 20 A 25 MICRA</v>
          </cell>
          <cell r="C1016" t="str">
            <v xml:space="preserve">M2    </v>
          </cell>
          <cell r="D1016">
            <v>1.99</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398477</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416131.04</v>
          </cell>
        </row>
        <row r="1019">
          <cell r="A1019">
            <v>37761</v>
          </cell>
          <cell r="B1019" t="str">
            <v>CAMINHAO TOCO, PESO BRUTO TOTAL 16000 KG, CARGA UTIL MAXIMA DE 10685 KG, DISTANCIA ENTRE EIXOS 4,8M, POTENCIA 189 CV (INCLUI CABINE E CHASSI, NAO INCLUI CARROCERIA)</v>
          </cell>
          <cell r="C1019" t="str">
            <v xml:space="preserve">UN    </v>
          </cell>
          <cell r="D1019">
            <v>350558.86</v>
          </cell>
        </row>
        <row r="1020">
          <cell r="A1020">
            <v>37757</v>
          </cell>
          <cell r="B1020" t="str">
            <v>CAMINHAO TOCO, PESO BRUTO TOTAL 16000 KG, CARGA UTIL MAXIMA 10600 KG, DISTANCIA ENTRE EIXOS 4,80 M, POTENCIA 275 CV (INCLUI CABINE E CHASSI, NAO INCLUI CARROCERIA)</v>
          </cell>
          <cell r="C1020" t="str">
            <v xml:space="preserve">UN    </v>
          </cell>
          <cell r="D1020">
            <v>488008.2</v>
          </cell>
        </row>
        <row r="1021">
          <cell r="A1021">
            <v>37759</v>
          </cell>
          <cell r="B1021" t="str">
            <v>CAMINHAO TOCO, PESO BRUTO TOTAL 16000 KG, CARGA UTIL MAXIMA 10780 KG, DISTANCIA ENTRE EIXOS 3,56 M, POTENCIA 275 CV (INCLUI CABINE E CHASSI, NAO INCLUI CARROCERIA)</v>
          </cell>
          <cell r="C1021" t="str">
            <v xml:space="preserve">UN    </v>
          </cell>
          <cell r="D1021">
            <v>489899.73</v>
          </cell>
        </row>
        <row r="1022">
          <cell r="A1022">
            <v>37766</v>
          </cell>
          <cell r="B1022" t="str">
            <v>CAMINHAO TOCO, PESO BRUTO TOTAL 16000 KG, CARGA UTIL MAXIMA 11030 KG, DISTANCIA ENTRE EIXOS 3,56M, POTENCIA 186 CV (INCLUI CABINE E CHASSI, NAO INCLUI CARROCERIA)</v>
          </cell>
          <cell r="C1022" t="str">
            <v xml:space="preserve">UN    </v>
          </cell>
          <cell r="D1022">
            <v>489899.69</v>
          </cell>
        </row>
        <row r="1023">
          <cell r="A1023">
            <v>37752</v>
          </cell>
          <cell r="B1023" t="str">
            <v>CAMINHAO TOCO, PESO BRUTO TOTAL 16000 KG, CARGA UTIL MAXIMA 11130 KG, DISTANCIA ENTRE EIXOS 5,36 M, POTENCIA 185 CV (INCLUI CABINE E CHASSI, NAO INCLUI CARROCERIA)</v>
          </cell>
          <cell r="C1023" t="str">
            <v xml:space="preserve">UN    </v>
          </cell>
          <cell r="D1023">
            <v>444251.4</v>
          </cell>
        </row>
        <row r="1024">
          <cell r="A1024">
            <v>37760</v>
          </cell>
          <cell r="B1024" t="str">
            <v>CAMINHAO TOCO, PESO BRUTO TOTAL 16000 KG, CARGA UTIL MAXIMA 13071 KG, DISTANCIA ENTRE EIXOS 4,80 M, POTENCIA 230 CV (INCLUI CABINE E CHASSI, NAO INCLUI CARROCERIA)</v>
          </cell>
          <cell r="C1024" t="str">
            <v xml:space="preserve">UN    </v>
          </cell>
          <cell r="D1024">
            <v>467832.16</v>
          </cell>
        </row>
        <row r="1025">
          <cell r="A1025">
            <v>37765</v>
          </cell>
          <cell r="B1025" t="str">
            <v>CAMINHAO TOCO, PESO BRUTO TOTAL 8250 KG, CARGA UTIL MAXIMA 5110 KG, DISTANCIA ENTRE EIXOS 4,30 M, POTENCIA 162 CV (INCLUI CABINE E CHASSI, NAO INCLUI CARROCERIA)</v>
          </cell>
          <cell r="C1025" t="str">
            <v xml:space="preserve">UN    </v>
          </cell>
          <cell r="D1025">
            <v>326599.83</v>
          </cell>
        </row>
        <row r="1026">
          <cell r="A1026">
            <v>37746</v>
          </cell>
          <cell r="B1026" t="str">
            <v>CAMINHAO TOCO, PESO BRUTO TOTAL 9000 KG, CARGA UTIL MAXIMA 5940 KG, DISTANCIA ENTRE EIXOS 3,69 M, POTENCIA 177 CV (INCLUI CABINE E CHASSI, NAO INCLUI CARROCERIA)</v>
          </cell>
          <cell r="C1026" t="str">
            <v xml:space="preserve">UN    </v>
          </cell>
          <cell r="D1026">
            <v>358061.82</v>
          </cell>
        </row>
        <row r="1027">
          <cell r="A1027">
            <v>37750</v>
          </cell>
          <cell r="B1027" t="str">
            <v>CAMINHAO TOCO, PESO BRUTO TOTAL 9600 KG, CARGA UTIL MAXIMA 6110 KG, DISTANCIA ENTRE EIXOS 3,70 M, POTENCIA 156 CV (INCLUI CABINE E CHASSI, NAO INCLUI CARROCERIA)</v>
          </cell>
          <cell r="C1027" t="str">
            <v xml:space="preserve">UN    </v>
          </cell>
          <cell r="D1027">
            <v>356800.84</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350558.86</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509445.27</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575017.44999999995</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517389.58</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546014.38</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546014.38</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539709.36</v>
          </cell>
        </row>
        <row r="1035">
          <cell r="A1035">
            <v>1159</v>
          </cell>
          <cell r="B1035" t="str">
            <v>CAMINHONETE COM MOTOR A DIESEL, POTENCIA *160* CV, CABINE DUPLA, 4X4</v>
          </cell>
          <cell r="C1035" t="str">
            <v xml:space="preserve">UN    </v>
          </cell>
          <cell r="D1035">
            <v>238827.67</v>
          </cell>
        </row>
        <row r="1036">
          <cell r="A1036">
            <v>12114</v>
          </cell>
          <cell r="B1036" t="str">
            <v>CAMPAINHA ALTA POTENCIA 110V / 220V, DIAMETRO 150 MM</v>
          </cell>
          <cell r="C1036" t="str">
            <v xml:space="preserve">UN    </v>
          </cell>
          <cell r="D1036">
            <v>116.35</v>
          </cell>
        </row>
        <row r="1037">
          <cell r="A1037">
            <v>38106</v>
          </cell>
          <cell r="B1037" t="str">
            <v>CAMPAINHA CIGARRA 127 V / 220 V (APENAS MODULO)</v>
          </cell>
          <cell r="C1037" t="str">
            <v xml:space="preserve">UN    </v>
          </cell>
          <cell r="D1037">
            <v>15.81</v>
          </cell>
        </row>
        <row r="1038">
          <cell r="A1038">
            <v>38085</v>
          </cell>
          <cell r="B1038" t="str">
            <v>CAMPAINHA CIGARRA 127 V / 220 V, CONJUNTO MONTADO PARA EMBUTIR 4" X 2" (PLACA + SUPORTE + MODULO)</v>
          </cell>
          <cell r="C1038" t="str">
            <v xml:space="preserve">UN    </v>
          </cell>
          <cell r="D1038">
            <v>18.670000000000002</v>
          </cell>
        </row>
        <row r="1039">
          <cell r="A1039">
            <v>38599</v>
          </cell>
          <cell r="B1039" t="str">
            <v>CANALETA DE CONCRETO ESTRUTURAL 14 X 19 X 29 CM, FBK 14 MPA (NBR 6136)</v>
          </cell>
          <cell r="C1039" t="str">
            <v xml:space="preserve">UN    </v>
          </cell>
          <cell r="D1039">
            <v>5.19</v>
          </cell>
        </row>
        <row r="1040">
          <cell r="A1040">
            <v>38596</v>
          </cell>
          <cell r="B1040" t="str">
            <v>CANALETA DE CONCRETO ESTRUTURAL 14 X 19 X 29 CM, FBK 4,5 MPA (NBR 6136)</v>
          </cell>
          <cell r="C1040" t="str">
            <v xml:space="preserve">UN    </v>
          </cell>
          <cell r="D1040">
            <v>4.3099999999999996</v>
          </cell>
        </row>
        <row r="1041">
          <cell r="A1041">
            <v>38600</v>
          </cell>
          <cell r="B1041" t="str">
            <v>CANALETA DE CONCRETO ESTRUTURAL 14 X 19 X 39 CM, FBK 14 MPA (NBR 6136)</v>
          </cell>
          <cell r="C1041" t="str">
            <v xml:space="preserve">UN    </v>
          </cell>
          <cell r="D1041">
            <v>5.51</v>
          </cell>
        </row>
        <row r="1042">
          <cell r="A1042">
            <v>38597</v>
          </cell>
          <cell r="B1042" t="str">
            <v>CANALETA DE CONCRETO ESTRUTURAL 14 X 19 X 39 CM, FBK 4,5 MPA (NBR 6136)</v>
          </cell>
          <cell r="C1042" t="str">
            <v xml:space="preserve">UN    </v>
          </cell>
          <cell r="D1042">
            <v>4.34</v>
          </cell>
        </row>
        <row r="1043">
          <cell r="A1043">
            <v>659</v>
          </cell>
          <cell r="B1043" t="str">
            <v>CANALETA DE CONCRETO 14 X 19 X 19 CM (CLASSE C - NBR 6136)</v>
          </cell>
          <cell r="C1043" t="str">
            <v xml:space="preserve">UN    </v>
          </cell>
          <cell r="D1043">
            <v>2.4900000000000002</v>
          </cell>
        </row>
        <row r="1044">
          <cell r="A1044">
            <v>660</v>
          </cell>
          <cell r="B1044" t="str">
            <v>CANALETA DE CONCRETO 19 X 19 X 19 CM (CLASSE C - NBR 6136)</v>
          </cell>
          <cell r="C1044" t="str">
            <v xml:space="preserve">UN    </v>
          </cell>
          <cell r="D1044">
            <v>2.99</v>
          </cell>
        </row>
        <row r="1045">
          <cell r="A1045">
            <v>658</v>
          </cell>
          <cell r="B1045" t="str">
            <v>CANALETA DE CONCRETO 9 X 19 X 19 CM (CLASSE C - NBR 6136)</v>
          </cell>
          <cell r="C1045" t="str">
            <v xml:space="preserve">UN    </v>
          </cell>
          <cell r="D1045">
            <v>1.68</v>
          </cell>
        </row>
        <row r="1046">
          <cell r="A1046">
            <v>38548</v>
          </cell>
          <cell r="B1046" t="str">
            <v>CANALETA ESTRUTURAL CERAMICA, 14 X 19 X 19 CM, 6,0 MPA (NBR 15270)</v>
          </cell>
          <cell r="C1046" t="str">
            <v xml:space="preserve">UN    </v>
          </cell>
          <cell r="D1046">
            <v>2.1800000000000002</v>
          </cell>
        </row>
        <row r="1047">
          <cell r="A1047">
            <v>34649</v>
          </cell>
          <cell r="B1047" t="str">
            <v>CANALETA ESTRUTURAL CERAMICA, 14 X 19 X 29 CM, 6,0 MPA (NBR 15270)</v>
          </cell>
          <cell r="C1047" t="str">
            <v xml:space="preserve">UN    </v>
          </cell>
          <cell r="D1047">
            <v>2.94</v>
          </cell>
        </row>
        <row r="1048">
          <cell r="A1048">
            <v>34655</v>
          </cell>
          <cell r="B1048" t="str">
            <v>CANALETA ESTRUTURAL CERAMICA, 14 X 19 X 39 CM, 6,0 MPA (NBR 15270)</v>
          </cell>
          <cell r="C1048" t="str">
            <v xml:space="preserve">UN    </v>
          </cell>
          <cell r="D1048">
            <v>3.9</v>
          </cell>
        </row>
        <row r="1049">
          <cell r="A1049">
            <v>40607</v>
          </cell>
          <cell r="B1049" t="str">
            <v>CANOPLA ACABAMENTO CROMADO PARA INSTALACAO DE SPRINKLER, SOB FORRO, 15 MM</v>
          </cell>
          <cell r="C1049" t="str">
            <v xml:space="preserve">UN    </v>
          </cell>
          <cell r="D1049">
            <v>4.74</v>
          </cell>
        </row>
        <row r="1050">
          <cell r="A1050">
            <v>567</v>
          </cell>
          <cell r="B1050" t="str">
            <v>CANTONEIRA (ABAS IGUAIS) EM FERRO GALVANIZADO, 25,4 MM X 3,17 MM (L X E), 1,27KG/M</v>
          </cell>
          <cell r="C1050" t="str">
            <v xml:space="preserve">M     </v>
          </cell>
          <cell r="D1050">
            <v>15.45</v>
          </cell>
        </row>
        <row r="1051">
          <cell r="A1051">
            <v>574</v>
          </cell>
          <cell r="B1051" t="str">
            <v>CANTONEIRA (ABAS IGUAIS) EM FERRO GALVANIZADO, 38,1 MM X 3,17 MM (L X E), 3,48 KG/M</v>
          </cell>
          <cell r="C1051" t="str">
            <v xml:space="preserve">M     </v>
          </cell>
          <cell r="D1051">
            <v>40.61</v>
          </cell>
        </row>
        <row r="1052">
          <cell r="A1052">
            <v>568</v>
          </cell>
          <cell r="B1052" t="str">
            <v>CANTONEIRA (ABAS IGUAIS) EM FERRO GALVANIZADO, 50,8 MM X 9,53 MM (L X E), 6,99 KG/M</v>
          </cell>
          <cell r="C1052" t="str">
            <v xml:space="preserve">M     </v>
          </cell>
          <cell r="D1052">
            <v>85.57</v>
          </cell>
        </row>
        <row r="1053">
          <cell r="A1053">
            <v>585</v>
          </cell>
          <cell r="B1053" t="str">
            <v>CANTONEIRA "U" ALUMINIO ABAS IGUAIS 1 ", E = 3/32 "</v>
          </cell>
          <cell r="C1053" t="str">
            <v xml:space="preserve">KG    </v>
          </cell>
          <cell r="D1053">
            <v>37.85</v>
          </cell>
        </row>
        <row r="1054">
          <cell r="A1054">
            <v>4777</v>
          </cell>
          <cell r="B1054" t="str">
            <v>CANTONEIRA ACO ABAS IGUAIS (QUALQUER BITOLA), ESPESSURA ENTRE 1/8" E 1/4"</v>
          </cell>
          <cell r="C1054" t="str">
            <v xml:space="preserve">KG    </v>
          </cell>
          <cell r="D1054">
            <v>10.27</v>
          </cell>
        </row>
        <row r="1055">
          <cell r="A1055">
            <v>587</v>
          </cell>
          <cell r="B1055" t="str">
            <v>CANTONEIRA ALUMINIO ABAS DESIGUAIS 1" X 3/4 ", E = 1/8 "</v>
          </cell>
          <cell r="C1055" t="str">
            <v xml:space="preserve">KG    </v>
          </cell>
          <cell r="D1055">
            <v>40.56</v>
          </cell>
        </row>
        <row r="1056">
          <cell r="A1056">
            <v>590</v>
          </cell>
          <cell r="B1056" t="str">
            <v>CANTONEIRA ALUMINIO ABAS DESIGUAIS 2 1/2" X 1/2 ", E = 3/16 "</v>
          </cell>
          <cell r="C1056" t="str">
            <v xml:space="preserve">KG    </v>
          </cell>
          <cell r="D1056">
            <v>39.200000000000003</v>
          </cell>
        </row>
        <row r="1057">
          <cell r="A1057">
            <v>592</v>
          </cell>
          <cell r="B1057" t="str">
            <v>CANTONEIRA ALUMINIO ABAS IGUAIS 1 ", E = 1/8 ", 25,40 X 3,17 MM (0,408 KG/M)</v>
          </cell>
          <cell r="C1057" t="str">
            <v xml:space="preserve">KG    </v>
          </cell>
          <cell r="D1057">
            <v>40.56</v>
          </cell>
        </row>
        <row r="1058">
          <cell r="A1058">
            <v>586</v>
          </cell>
          <cell r="B1058" t="str">
            <v>CANTONEIRA ALUMINIO ABAS IGUAIS 1 ", E = 3 /16 "</v>
          </cell>
          <cell r="C1058" t="str">
            <v xml:space="preserve">M     </v>
          </cell>
          <cell r="D1058">
            <v>23.84</v>
          </cell>
        </row>
        <row r="1059">
          <cell r="A1059">
            <v>591</v>
          </cell>
          <cell r="B1059" t="str">
            <v>CANTONEIRA ALUMINIO ABAS IGUAIS 1 1/2 ", E = 3/16 "</v>
          </cell>
          <cell r="C1059" t="str">
            <v xml:space="preserve">KG    </v>
          </cell>
          <cell r="D1059">
            <v>37.85</v>
          </cell>
        </row>
        <row r="1060">
          <cell r="A1060">
            <v>588</v>
          </cell>
          <cell r="B1060" t="str">
            <v>CANTONEIRA ALUMINIO ABAS IGUAIS 1 1/4 ", E = 3/16 "</v>
          </cell>
          <cell r="C1060" t="str">
            <v xml:space="preserve">M     </v>
          </cell>
          <cell r="D1060">
            <v>37.72</v>
          </cell>
        </row>
        <row r="1061">
          <cell r="A1061">
            <v>589</v>
          </cell>
          <cell r="B1061" t="str">
            <v>CANTONEIRA ALUMINIO ABAS IGUAIS 2 ", E = 1/4 "</v>
          </cell>
          <cell r="C1061" t="str">
            <v xml:space="preserve">M     </v>
          </cell>
          <cell r="D1061">
            <v>63.76</v>
          </cell>
        </row>
        <row r="1062">
          <cell r="A1062">
            <v>584</v>
          </cell>
          <cell r="B1062" t="str">
            <v>CANTONEIRA ALUMINIO ABAS IGUAIS 2 ", E = 1/8 "</v>
          </cell>
          <cell r="C1062" t="str">
            <v xml:space="preserve">M     </v>
          </cell>
          <cell r="D1062">
            <v>40.28</v>
          </cell>
        </row>
        <row r="1063">
          <cell r="A1063">
            <v>1165</v>
          </cell>
          <cell r="B1063" t="str">
            <v>CAP OU TAMPAO DE FERRO GALVANIZADO, COM ROSCA BSP, DE 1 1/2"</v>
          </cell>
          <cell r="C1063" t="str">
            <v xml:space="preserve">UN    </v>
          </cell>
          <cell r="D1063">
            <v>15.13</v>
          </cell>
        </row>
        <row r="1064">
          <cell r="A1064">
            <v>1164</v>
          </cell>
          <cell r="B1064" t="str">
            <v>CAP OU TAMPAO DE FERRO GALVANIZADO, COM ROSCA BSP, DE 1 1/4"</v>
          </cell>
          <cell r="C1064" t="str">
            <v xml:space="preserve">UN    </v>
          </cell>
          <cell r="D1064">
            <v>12.25</v>
          </cell>
        </row>
        <row r="1065">
          <cell r="A1065">
            <v>1162</v>
          </cell>
          <cell r="B1065" t="str">
            <v>CAP OU TAMPAO DE FERRO GALVANIZADO, COM ROSCA BSP, DE 1/2"</v>
          </cell>
          <cell r="C1065" t="str">
            <v xml:space="preserve">UN    </v>
          </cell>
          <cell r="D1065">
            <v>4.26</v>
          </cell>
        </row>
        <row r="1066">
          <cell r="A1066">
            <v>12395</v>
          </cell>
          <cell r="B1066" t="str">
            <v>CAP OU TAMPAO DE FERRO GALVANIZADO, COM ROSCA BSP, DE 1/4"</v>
          </cell>
          <cell r="C1066" t="str">
            <v xml:space="preserve">UN    </v>
          </cell>
          <cell r="D1066">
            <v>4.1399999999999997</v>
          </cell>
        </row>
        <row r="1067">
          <cell r="A1067">
            <v>1170</v>
          </cell>
          <cell r="B1067" t="str">
            <v>CAP OU TAMPAO DE FERRO GALVANIZADO, COM ROSCA BSP, DE 1"</v>
          </cell>
          <cell r="C1067" t="str">
            <v xml:space="preserve">UN    </v>
          </cell>
          <cell r="D1067">
            <v>8.0299999999999994</v>
          </cell>
        </row>
        <row r="1068">
          <cell r="A1068">
            <v>1169</v>
          </cell>
          <cell r="B1068" t="str">
            <v>CAP OU TAMPAO DE FERRO GALVANIZADO, COM ROSCA BSP, DE 2 1/2"</v>
          </cell>
          <cell r="C1068" t="str">
            <v xml:space="preserve">UN    </v>
          </cell>
          <cell r="D1068">
            <v>39.409999999999997</v>
          </cell>
        </row>
        <row r="1069">
          <cell r="A1069">
            <v>1166</v>
          </cell>
          <cell r="B1069" t="str">
            <v>CAP OU TAMPAO DE FERRO GALVANIZADO, COM ROSCA BSP, DE 2"</v>
          </cell>
          <cell r="C1069" t="str">
            <v xml:space="preserve">UN    </v>
          </cell>
          <cell r="D1069">
            <v>21.85</v>
          </cell>
        </row>
        <row r="1070">
          <cell r="A1070">
            <v>1163</v>
          </cell>
          <cell r="B1070" t="str">
            <v>CAP OU TAMPAO DE FERRO GALVANIZADO, COM ROSCA BSP, DE 3/4"</v>
          </cell>
          <cell r="C1070" t="str">
            <v xml:space="preserve">UN    </v>
          </cell>
          <cell r="D1070">
            <v>5.5</v>
          </cell>
        </row>
        <row r="1071">
          <cell r="A1071">
            <v>12396</v>
          </cell>
          <cell r="B1071" t="str">
            <v>CAP OU TAMPAO DE FERRO GALVANIZADO, COM ROSCA BSP, DE 3/8"</v>
          </cell>
          <cell r="C1071" t="str">
            <v xml:space="preserve">UN    </v>
          </cell>
          <cell r="D1071">
            <v>4.1399999999999997</v>
          </cell>
        </row>
        <row r="1072">
          <cell r="A1072">
            <v>1168</v>
          </cell>
          <cell r="B1072" t="str">
            <v>CAP OU TAMPAO DE FERRO GALVANIZADO, COM ROSCA BSP, DE 3"</v>
          </cell>
          <cell r="C1072" t="str">
            <v xml:space="preserve">UN    </v>
          </cell>
          <cell r="D1072">
            <v>56.19</v>
          </cell>
        </row>
        <row r="1073">
          <cell r="A1073">
            <v>1167</v>
          </cell>
          <cell r="B1073" t="str">
            <v>CAP OU TAMPAO DE FERRO GALVANIZADO, COM ROSCA BSP, DE 4"</v>
          </cell>
          <cell r="C1073" t="str">
            <v xml:space="preserve">UN    </v>
          </cell>
          <cell r="D1073">
            <v>93.99</v>
          </cell>
        </row>
        <row r="1074">
          <cell r="A1074">
            <v>36331</v>
          </cell>
          <cell r="B1074" t="str">
            <v>CAP PPR DN 20 MM, PARA AGUA QUENTE PREDIAL</v>
          </cell>
          <cell r="C1074" t="str">
            <v xml:space="preserve">UN    </v>
          </cell>
          <cell r="D1074">
            <v>2.02</v>
          </cell>
        </row>
        <row r="1075">
          <cell r="A1075">
            <v>36346</v>
          </cell>
          <cell r="B1075" t="str">
            <v>CAP PPR DN 25 MM, PARA AGUA QUENTE PREDIAL</v>
          </cell>
          <cell r="C1075" t="str">
            <v xml:space="preserve">UN    </v>
          </cell>
          <cell r="D1075">
            <v>3.48</v>
          </cell>
        </row>
        <row r="1076">
          <cell r="A1076">
            <v>1210</v>
          </cell>
          <cell r="B1076" t="str">
            <v>CAP PVC, ROSCAVEL, 1 1/2",  AGUA FRIA PREDIAL</v>
          </cell>
          <cell r="C1076" t="str">
            <v xml:space="preserve">UN    </v>
          </cell>
          <cell r="D1076">
            <v>12.98</v>
          </cell>
        </row>
        <row r="1077">
          <cell r="A1077">
            <v>1203</v>
          </cell>
          <cell r="B1077" t="str">
            <v>CAP PVC, ROSCAVEL, 1 1/4",  AGUA FRIA PREDIAL</v>
          </cell>
          <cell r="C1077" t="str">
            <v xml:space="preserve">UN    </v>
          </cell>
          <cell r="D1077">
            <v>12.58</v>
          </cell>
        </row>
        <row r="1078">
          <cell r="A1078">
            <v>1197</v>
          </cell>
          <cell r="B1078" t="str">
            <v>CAP PVC, ROSCAVEL, 1/2", PARA AGUA FRIA PREDIAL</v>
          </cell>
          <cell r="C1078" t="str">
            <v xml:space="preserve">UN    </v>
          </cell>
          <cell r="D1078">
            <v>1.61</v>
          </cell>
        </row>
        <row r="1079">
          <cell r="A1079">
            <v>1202</v>
          </cell>
          <cell r="B1079" t="str">
            <v>CAP PVC, ROSCAVEL, 1",  PARA AGUA FRIA PREDIAL</v>
          </cell>
          <cell r="C1079" t="str">
            <v xml:space="preserve">UN    </v>
          </cell>
          <cell r="D1079">
            <v>4.33</v>
          </cell>
        </row>
        <row r="1080">
          <cell r="A1080">
            <v>1188</v>
          </cell>
          <cell r="B1080" t="str">
            <v>CAP PVC, ROSCAVEL, 2 1/2",  AGUA FRIA PREDIAL</v>
          </cell>
          <cell r="C1080" t="str">
            <v xml:space="preserve">UN    </v>
          </cell>
          <cell r="D1080">
            <v>25.58</v>
          </cell>
        </row>
        <row r="1081">
          <cell r="A1081">
            <v>1211</v>
          </cell>
          <cell r="B1081" t="str">
            <v>CAP PVC, ROSCAVEL, 2",  AGUA FRIA PREDIAL</v>
          </cell>
          <cell r="C1081" t="str">
            <v xml:space="preserve">UN    </v>
          </cell>
          <cell r="D1081">
            <v>13.2</v>
          </cell>
        </row>
        <row r="1082">
          <cell r="A1082">
            <v>1198</v>
          </cell>
          <cell r="B1082" t="str">
            <v>CAP PVC, ROSCAVEL, 3/4",  PARA AGUA FRIA PREDIAL</v>
          </cell>
          <cell r="C1082" t="str">
            <v xml:space="preserve">UN    </v>
          </cell>
          <cell r="D1082">
            <v>2.38</v>
          </cell>
        </row>
        <row r="1083">
          <cell r="A1083">
            <v>1199</v>
          </cell>
          <cell r="B1083" t="str">
            <v>CAP PVC, ROSCAVEL, 3",  AGUA FRIA PREDIAL</v>
          </cell>
          <cell r="C1083" t="str">
            <v xml:space="preserve">UN    </v>
          </cell>
          <cell r="D1083">
            <v>33.409999999999997</v>
          </cell>
        </row>
        <row r="1084">
          <cell r="A1084">
            <v>20088</v>
          </cell>
          <cell r="B1084" t="str">
            <v>CAP PVC, SERIE R, DN 100 MM, PARA ESGOTO OU AGUAS PLUVIAIS PREDIAIS</v>
          </cell>
          <cell r="C1084" t="str">
            <v xml:space="preserve">UN    </v>
          </cell>
          <cell r="D1084">
            <v>19.2</v>
          </cell>
        </row>
        <row r="1085">
          <cell r="A1085">
            <v>20089</v>
          </cell>
          <cell r="B1085" t="str">
            <v>CAP PVC, SERIE R, DN 150 MM, PARA ESGOTO OU AGUAS PLUVIAIS PREDIAIS</v>
          </cell>
          <cell r="C1085" t="str">
            <v xml:space="preserve">UN    </v>
          </cell>
          <cell r="D1085">
            <v>91.54</v>
          </cell>
        </row>
        <row r="1086">
          <cell r="A1086">
            <v>20087</v>
          </cell>
          <cell r="B1086" t="str">
            <v>CAP PVC, SERIE R, DN 75 MM, PARA ESGOTO OU AGUAS PLUVIAIS PREDIAIS</v>
          </cell>
          <cell r="C1086" t="str">
            <v xml:space="preserve">UN    </v>
          </cell>
          <cell r="D1086">
            <v>13.83</v>
          </cell>
        </row>
        <row r="1087">
          <cell r="A1087">
            <v>1200</v>
          </cell>
          <cell r="B1087" t="str">
            <v>CAP PVC, SOLDAVEL, DN 100 MM, SERIE NORMAL, PARA ESGOTO PREDIAL</v>
          </cell>
          <cell r="C1087" t="str">
            <v xml:space="preserve">UN    </v>
          </cell>
          <cell r="D1087">
            <v>11.23</v>
          </cell>
        </row>
        <row r="1088">
          <cell r="A1088">
            <v>12909</v>
          </cell>
          <cell r="B1088" t="str">
            <v>CAP PVC, SOLDAVEL, DN 50 MM, SERIE NORMAL, PARA ESGOTO PREDIAL</v>
          </cell>
          <cell r="C1088" t="str">
            <v xml:space="preserve">UN    </v>
          </cell>
          <cell r="D1088">
            <v>5.09</v>
          </cell>
        </row>
        <row r="1089">
          <cell r="A1089">
            <v>12910</v>
          </cell>
          <cell r="B1089" t="str">
            <v>CAP PVC, SOLDAVEL, DN 75 MM, SERIE NORMAL, PARA ESGOTO PREDIAL</v>
          </cell>
          <cell r="C1089" t="str">
            <v xml:space="preserve">UN    </v>
          </cell>
          <cell r="D1089">
            <v>8.5</v>
          </cell>
        </row>
        <row r="1090">
          <cell r="A1090">
            <v>1184</v>
          </cell>
          <cell r="B1090" t="str">
            <v>CAP PVC, SOLDAVEL, 110 MM, PARA AGUA FRIA PREDIAL</v>
          </cell>
          <cell r="C1090" t="str">
            <v xml:space="preserve">UN    </v>
          </cell>
          <cell r="D1090">
            <v>82.15</v>
          </cell>
        </row>
        <row r="1091">
          <cell r="A1091">
            <v>1191</v>
          </cell>
          <cell r="B1091" t="str">
            <v>CAP PVC, SOLDAVEL, 20 MM, PARA AGUA FRIA PREDIAL</v>
          </cell>
          <cell r="C1091" t="str">
            <v xml:space="preserve">UN    </v>
          </cell>
          <cell r="D1091">
            <v>1.17</v>
          </cell>
        </row>
        <row r="1092">
          <cell r="A1092">
            <v>1185</v>
          </cell>
          <cell r="B1092" t="str">
            <v>CAP PVC, SOLDAVEL, 25 MM, PARA AGUA FRIA PREDIAL</v>
          </cell>
          <cell r="C1092" t="str">
            <v xml:space="preserve">UN    </v>
          </cell>
          <cell r="D1092">
            <v>1.33</v>
          </cell>
        </row>
        <row r="1093">
          <cell r="A1093">
            <v>1189</v>
          </cell>
          <cell r="B1093" t="str">
            <v>CAP PVC, SOLDAVEL, 32 MM, PARA AGUA FRIA PREDIAL</v>
          </cell>
          <cell r="C1093" t="str">
            <v xml:space="preserve">UN    </v>
          </cell>
          <cell r="D1093">
            <v>2.31</v>
          </cell>
        </row>
        <row r="1094">
          <cell r="A1094">
            <v>1193</v>
          </cell>
          <cell r="B1094" t="str">
            <v>CAP PVC, SOLDAVEL, 40 MM, PARA AGUA FRIA PREDIAL</v>
          </cell>
          <cell r="C1094" t="str">
            <v xml:space="preserve">UN    </v>
          </cell>
          <cell r="D1094">
            <v>4.45</v>
          </cell>
        </row>
        <row r="1095">
          <cell r="A1095">
            <v>1194</v>
          </cell>
          <cell r="B1095" t="str">
            <v>CAP PVC, SOLDAVEL, 50 MM, PARA AGUA FRIA PREDIAL</v>
          </cell>
          <cell r="C1095" t="str">
            <v xml:space="preserve">UN    </v>
          </cell>
          <cell r="D1095">
            <v>8.42</v>
          </cell>
        </row>
        <row r="1096">
          <cell r="A1096">
            <v>1195</v>
          </cell>
          <cell r="B1096" t="str">
            <v>CAP PVC, SOLDAVEL, 60 MM, PARA AGUA FRIA PREDIAL</v>
          </cell>
          <cell r="C1096" t="str">
            <v xml:space="preserve">UN    </v>
          </cell>
          <cell r="D1096">
            <v>12.67</v>
          </cell>
        </row>
        <row r="1097">
          <cell r="A1097">
            <v>1204</v>
          </cell>
          <cell r="B1097" t="str">
            <v>CAP PVC, SOLDAVEL, 75 MM, PARA AGUA FRIA PREDIAL</v>
          </cell>
          <cell r="C1097" t="str">
            <v xml:space="preserve">UN    </v>
          </cell>
          <cell r="D1097">
            <v>23.04</v>
          </cell>
        </row>
        <row r="1098">
          <cell r="A1098">
            <v>1205</v>
          </cell>
          <cell r="B1098" t="str">
            <v>CAP PVC, SOLDAVEL, 85 MM, PARA AGUA FRIA PREDIAL</v>
          </cell>
          <cell r="C1098" t="str">
            <v xml:space="preserve">UN    </v>
          </cell>
          <cell r="D1098">
            <v>54.66</v>
          </cell>
        </row>
        <row r="1099">
          <cell r="A1099">
            <v>1207</v>
          </cell>
          <cell r="B1099" t="str">
            <v>CAP, PVC PBA, JE, DN 100 / DE 110 MM,  PARA REDE DE AGUA (NBR 10351)</v>
          </cell>
          <cell r="C1099" t="str">
            <v xml:space="preserve">UN    </v>
          </cell>
          <cell r="D1099">
            <v>40.94</v>
          </cell>
        </row>
        <row r="1100">
          <cell r="A1100">
            <v>1206</v>
          </cell>
          <cell r="B1100" t="str">
            <v>CAP, PVC PBA, JE, DN 50 / DE 60 MM,  PARA REDE DE AGUA (NBR 10351)</v>
          </cell>
          <cell r="C1100" t="str">
            <v xml:space="preserve">UN    </v>
          </cell>
          <cell r="D1100">
            <v>10.27</v>
          </cell>
        </row>
        <row r="1101">
          <cell r="A1101">
            <v>1183</v>
          </cell>
          <cell r="B1101" t="str">
            <v>CAP, PVC PBA, JE, DN 75 / DE 85 MM,  PARA REDE DE AGUA (NBR 10351)</v>
          </cell>
          <cell r="C1101" t="str">
            <v xml:space="preserve">UN    </v>
          </cell>
          <cell r="D1101">
            <v>26.74</v>
          </cell>
        </row>
        <row r="1102">
          <cell r="A1102">
            <v>42685</v>
          </cell>
          <cell r="B1102" t="str">
            <v>CAP, PVC, JE, OCRE, DN 150 MM (CONEXAO PARA TUBO COLETOR DE ESGOTO)</v>
          </cell>
          <cell r="C1102" t="str">
            <v xml:space="preserve">UN    </v>
          </cell>
          <cell r="D1102">
            <v>97.8</v>
          </cell>
        </row>
        <row r="1103">
          <cell r="A1103">
            <v>42686</v>
          </cell>
          <cell r="B1103" t="str">
            <v>CAP, PVC, JE, OCRE, DN 200 MM (CONEXAO PARA TUBO COLETOR DE ESGOTO)</v>
          </cell>
          <cell r="C1103" t="str">
            <v xml:space="preserve">UN    </v>
          </cell>
          <cell r="D1103">
            <v>152.27000000000001</v>
          </cell>
        </row>
        <row r="1104">
          <cell r="A1104">
            <v>12894</v>
          </cell>
          <cell r="B1104" t="str">
            <v>CAPA PARA CHUVA EM PVC COM FORRO DE POLIESTER, COM CAPUZ (AMARELA OU AZUL)</v>
          </cell>
          <cell r="C1104" t="str">
            <v xml:space="preserve">UN    </v>
          </cell>
          <cell r="D1104">
            <v>26</v>
          </cell>
        </row>
        <row r="1105">
          <cell r="A1105">
            <v>12895</v>
          </cell>
          <cell r="B1105" t="str">
            <v>CAPACETE DE SEGURANCA ABA FRONTAL COM SUSPENSAO DE POLIETILENO, SEM JUGULAR (CLASSE B)</v>
          </cell>
          <cell r="C1105" t="str">
            <v xml:space="preserve">UN    </v>
          </cell>
          <cell r="D1105">
            <v>20</v>
          </cell>
        </row>
        <row r="1106">
          <cell r="A1106">
            <v>1631</v>
          </cell>
          <cell r="B1106" t="str">
            <v>CAPACITOR TRIFASICO, POTENCIA 2,5 KVAR, TENSAO 220 V, FORNECIDO COM CAPA PROTETORA, RESISTOR INTERNO A UNIDADE CAPACITIVA</v>
          </cell>
          <cell r="C1106" t="str">
            <v xml:space="preserve">UN    </v>
          </cell>
          <cell r="D1106">
            <v>152.75</v>
          </cell>
        </row>
        <row r="1107">
          <cell r="A1107">
            <v>1633</v>
          </cell>
          <cell r="B1107" t="str">
            <v>CAPACITOR TRIFASICO, POTENCIA 5 KVAR, TENSAO 220 V, FORNECIDO COM CAPA PROTETORA, RESISTOR INTERNO A UNIDADE CAPACITIVA</v>
          </cell>
          <cell r="C1107" t="str">
            <v xml:space="preserve">UN    </v>
          </cell>
          <cell r="D1107">
            <v>259.52999999999997</v>
          </cell>
        </row>
        <row r="1108">
          <cell r="A1108">
            <v>10818</v>
          </cell>
          <cell r="B1108" t="str">
            <v>CAPIM BRAQUIARIA DECUMBENS/ BRAQUIARINHA, VC *70*% MINIMO</v>
          </cell>
          <cell r="C1108" t="str">
            <v xml:space="preserve">KG    </v>
          </cell>
          <cell r="D1108">
            <v>49.28</v>
          </cell>
        </row>
        <row r="1109">
          <cell r="A1109">
            <v>41410</v>
          </cell>
          <cell r="B1109" t="str">
            <v>CAPTOR FRANKLIN (4 PONTAS), EM LATAO CROMADO, H = 300 MM, DUAS DESCIDAS</v>
          </cell>
          <cell r="C1109" t="str">
            <v xml:space="preserve">UN    </v>
          </cell>
          <cell r="D1109">
            <v>76.72</v>
          </cell>
        </row>
        <row r="1110">
          <cell r="A1110">
            <v>41411</v>
          </cell>
          <cell r="B1110" t="str">
            <v>CAPTOR FRANKLIN (4 PONTAS), EM LATAO CROMADO, H = 300 MM, UMA DESCIDA</v>
          </cell>
          <cell r="C1110" t="str">
            <v xml:space="preserve">UN    </v>
          </cell>
          <cell r="D1110">
            <v>69.55</v>
          </cell>
        </row>
        <row r="1111">
          <cell r="A1111">
            <v>41412</v>
          </cell>
          <cell r="B1111" t="str">
            <v>CAPTOR FRANKLIN (4 PONTAS), EM LATAO CROMADO, H = 350 MM, DUAS DESCIDAS</v>
          </cell>
          <cell r="C1111" t="str">
            <v xml:space="preserve">UN    </v>
          </cell>
          <cell r="D1111">
            <v>134.53</v>
          </cell>
        </row>
        <row r="1112">
          <cell r="A1112">
            <v>41413</v>
          </cell>
          <cell r="B1112" t="str">
            <v>CAPTOR FRANKLIN (4 PONTAS), EM LATAO CROMADO, H=350 MM, UMA DESCIDA</v>
          </cell>
          <cell r="C1112" t="str">
            <v xml:space="preserve">UN    </v>
          </cell>
          <cell r="D1112">
            <v>121.05</v>
          </cell>
        </row>
        <row r="1113">
          <cell r="A1113">
            <v>39359</v>
          </cell>
          <cell r="B1113" t="str">
            <v>CARENAGEM /TAMPA, EM PLASTICO, COR BRANCA, UTILIZADO EM KIT CHASSI METALICO PARA INSTALACAO HIDRAULICA DE CUBA SIMPLES SEM MAQUINA DE LAVAR ROUPA, LARGURA *355* MM X ALTURA *670* MM (COM FUROS E DEMAIS ENCAIXES)</v>
          </cell>
          <cell r="C1113" t="str">
            <v xml:space="preserve">UN    </v>
          </cell>
          <cell r="D1113">
            <v>35.25</v>
          </cell>
        </row>
        <row r="1114">
          <cell r="A1114">
            <v>39360</v>
          </cell>
          <cell r="B1114" t="str">
            <v>CARENAGEM /TAMPA, EM PLASTICO, COR BRANCA, UTILIZADO EM KIT CHASSI METALICO PARA INSTALACAO HIDRAULICA DE TANQUE COM MAQUINA DE LAVAR ROUPA, LARGURA *360* MM X ALTURA *470* MM (COM FUROS E DEMAIS ENCAIXES)</v>
          </cell>
          <cell r="C1114" t="str">
            <v xml:space="preserve">UN    </v>
          </cell>
          <cell r="D1114">
            <v>32.04</v>
          </cell>
        </row>
        <row r="1115">
          <cell r="A1115">
            <v>10710</v>
          </cell>
          <cell r="B1115" t="str">
            <v>CARPETE DE NYLON EM MANTA PARA TRAFEGO COMERCIAL PESADO, E = 6 A 7 MM (INSTALADO)</v>
          </cell>
          <cell r="C1115" t="str">
            <v xml:space="preserve">M2    </v>
          </cell>
          <cell r="D1115">
            <v>123.27</v>
          </cell>
        </row>
        <row r="1116">
          <cell r="A1116">
            <v>10709</v>
          </cell>
          <cell r="B1116" t="str">
            <v>CARPETE DE NYLON EM MANTA PARA TRAFEGO COMERCIAL PESADO, E = 9 A 10 MM (INSTALADO)</v>
          </cell>
          <cell r="C1116" t="str">
            <v xml:space="preserve">M2    </v>
          </cell>
          <cell r="D1116">
            <v>151.44</v>
          </cell>
        </row>
        <row r="1117">
          <cell r="A1117">
            <v>39636</v>
          </cell>
          <cell r="B1117" t="str">
            <v>CARPETE DE NYLON EM PLACAS 50 X 50 CM PARA TRAFEGO COMERCIAL PESADO, E = 6,5 MM (INSTALADO)</v>
          </cell>
          <cell r="C1117" t="str">
            <v xml:space="preserve">M2    </v>
          </cell>
          <cell r="D1117">
            <v>154.63999999999999</v>
          </cell>
        </row>
        <row r="1118">
          <cell r="A1118">
            <v>10708</v>
          </cell>
          <cell r="B1118" t="str">
            <v>CARPETE DE POLIESTER EM MANTA PARA TRAFEGO COMERCIAL PESADO, E = 4 A 5 MM (INSTALADO)</v>
          </cell>
          <cell r="C1118" t="str">
            <v xml:space="preserve">M2    </v>
          </cell>
          <cell r="D1118">
            <v>47.72</v>
          </cell>
        </row>
        <row r="1119">
          <cell r="A1119">
            <v>39635</v>
          </cell>
          <cell r="B1119" t="str">
            <v>CARPETE DE POLIPROPILENO EM MANTA PARA TRAFEGO COMERCIAL MEDIO, E = 5 A 6 MM (INSTALADO)</v>
          </cell>
          <cell r="C1119" t="str">
            <v xml:space="preserve">M2    </v>
          </cell>
          <cell r="D1119">
            <v>81.239999999999995</v>
          </cell>
        </row>
        <row r="1120">
          <cell r="A1120">
            <v>6117</v>
          </cell>
          <cell r="B1120" t="str">
            <v>CARPINTEIRO AUXILIAR (HORISTA)</v>
          </cell>
          <cell r="C1120" t="str">
            <v xml:space="preserve">H     </v>
          </cell>
          <cell r="D1120">
            <v>12.82</v>
          </cell>
        </row>
        <row r="1121">
          <cell r="A1121">
            <v>40913</v>
          </cell>
          <cell r="B1121" t="str">
            <v>CARPINTEIRO AUXILIAR (MENSALISTA)</v>
          </cell>
          <cell r="C1121" t="str">
            <v xml:space="preserve">MES   </v>
          </cell>
          <cell r="D1121">
            <v>2268.0700000000002</v>
          </cell>
        </row>
        <row r="1122">
          <cell r="A1122">
            <v>1214</v>
          </cell>
          <cell r="B1122" t="str">
            <v>CARPINTEIRO DE ESQUADRIAS (HORISTA)</v>
          </cell>
          <cell r="C1122" t="str">
            <v xml:space="preserve">H     </v>
          </cell>
          <cell r="D1122">
            <v>14.99</v>
          </cell>
        </row>
        <row r="1123">
          <cell r="A1123">
            <v>40915</v>
          </cell>
          <cell r="B1123" t="str">
            <v>CARPINTEIRO DE ESQUADRIAS (MENSALISTA)</v>
          </cell>
          <cell r="C1123" t="str">
            <v xml:space="preserve">MES   </v>
          </cell>
          <cell r="D1123">
            <v>2650.69</v>
          </cell>
        </row>
        <row r="1124">
          <cell r="A1124">
            <v>1213</v>
          </cell>
          <cell r="B1124" t="str">
            <v>CARPINTEIRO DE FORMAS (HORISTA)</v>
          </cell>
          <cell r="C1124" t="str">
            <v xml:space="preserve">H     </v>
          </cell>
          <cell r="D1124">
            <v>15.93</v>
          </cell>
        </row>
        <row r="1125">
          <cell r="A1125">
            <v>40914</v>
          </cell>
          <cell r="B1125" t="str">
            <v>CARPINTEIRO DE FORMAS (MENSALISTA)</v>
          </cell>
          <cell r="C1125" t="str">
            <v xml:space="preserve">MES   </v>
          </cell>
          <cell r="D1125">
            <v>2814.94</v>
          </cell>
        </row>
        <row r="1126">
          <cell r="A1126">
            <v>5091</v>
          </cell>
          <cell r="B1126" t="str">
            <v>CARRANCA PARA JANELA VENEZIANA DE ABRIR, EM LATAO CROMADO, SIMPLES, PARA APARAFUSAR NA PAREDE</v>
          </cell>
          <cell r="C1126" t="str">
            <v xml:space="preserve">UN    </v>
          </cell>
          <cell r="D1126">
            <v>20.98</v>
          </cell>
        </row>
        <row r="1127">
          <cell r="A1127">
            <v>14615</v>
          </cell>
          <cell r="B1127" t="str">
            <v>CARRINHO COM 2 PNEUS PARA TRANSPORTAR TUBO CONCRETO, ALTURA ATE 1,0 M E DIAMETRO ATE 1000MM, COM ESTRUTURA EM PERFIL OU TUBO METALICO</v>
          </cell>
          <cell r="C1127" t="str">
            <v xml:space="preserve">UN    </v>
          </cell>
          <cell r="D1127">
            <v>4042.13</v>
          </cell>
        </row>
        <row r="1128">
          <cell r="A1128">
            <v>2711</v>
          </cell>
          <cell r="B1128" t="str">
            <v>CARRINHO DE MAO DE ACO CAPACIDADE 50 A 60 L, PNEU COM CAMARA</v>
          </cell>
          <cell r="C1128" t="str">
            <v xml:space="preserve">UN    </v>
          </cell>
          <cell r="D1128">
            <v>185.45</v>
          </cell>
        </row>
        <row r="1129">
          <cell r="A1129">
            <v>37727</v>
          </cell>
          <cell r="B1129" t="str">
            <v>CARROCERIA FIXA ABERTA DE MADEIRA PARA TRANSPORTE GERAL DE CARGA SECA DIMENSOES APROXIMADAS 2,25 X 4,10 X 0,50 M (INCLUI MONTAGEM, NAO INCLUI CAMINHAO)</v>
          </cell>
          <cell r="C1129" t="str">
            <v xml:space="preserve">UN    </v>
          </cell>
          <cell r="D1129">
            <v>17387.59</v>
          </cell>
        </row>
        <row r="1130">
          <cell r="A1130">
            <v>37728</v>
          </cell>
          <cell r="B1130" t="str">
            <v>CARROCERIA FIXA ABERTA DE MADEIRA PARA TRANSPORTE GERAL DE CARGA SECA DIMENSOES APROXIMADAS 2,5 X 5,5 X 0,50 M (INCLUI MONTAGEM, NAO INCLUI CAMINHAO)</v>
          </cell>
          <cell r="C1130" t="str">
            <v xml:space="preserve">UN    </v>
          </cell>
          <cell r="D1130">
            <v>23588.75</v>
          </cell>
        </row>
        <row r="1131">
          <cell r="A1131">
            <v>37729</v>
          </cell>
          <cell r="B1131" t="str">
            <v>CARROCERIA FIXA ABERTA DE MADEIRA PARA TRANSPORTE GERAL DE CARGA SECA DIMENSOES APROXIMADAS 2,5 X 6,00 X 0,50 M (INCLUI MONTAGEM, NAO INCLUI CAMINHAO)</v>
          </cell>
          <cell r="C1131" t="str">
            <v xml:space="preserve">UN    </v>
          </cell>
          <cell r="D1131">
            <v>25534.22</v>
          </cell>
        </row>
        <row r="1132">
          <cell r="A1132">
            <v>37730</v>
          </cell>
          <cell r="B1132" t="str">
            <v>CARROCERIA FIXA ABERTA DE MADEIRA PARA TRANSPORTE GERAL DE CARGA SECA DIMENSOES APROXIMADAS 2,5 X 6,5 X 0,50 M (INCLUI MONTAGEM, NAO INCLUI CAMINHAO)</v>
          </cell>
          <cell r="C1132" t="str">
            <v xml:space="preserve">UN    </v>
          </cell>
          <cell r="D1132">
            <v>27479.68</v>
          </cell>
        </row>
        <row r="1133">
          <cell r="A1133">
            <v>37731</v>
          </cell>
          <cell r="B1133" t="str">
            <v>CARROCERIA FIXA ABERTA DE MADEIRA PARA TRANSPORTE GERAL DE CARGA SECA DIMENSOES APROXIMADAS 2,5 X 7,00 X 0,50 M (INCLUI MONTAGEM, NAO INCLUI CAMINHAO)</v>
          </cell>
          <cell r="C1133" t="str">
            <v xml:space="preserve">UN    </v>
          </cell>
          <cell r="D1133">
            <v>29425.15</v>
          </cell>
        </row>
        <row r="1134">
          <cell r="A1134">
            <v>37732</v>
          </cell>
          <cell r="B1134" t="str">
            <v>CARROCERIA FIXA ABERTA DE MADEIRA PARA TRANSPORTE GERAL DE CARGA SECA DIMENSOES APROXIMADAS 2,5 X 7,5 X 0,50 M (INCLUI MONTAGEM, NAO INCLUI CAMINHAO)</v>
          </cell>
          <cell r="C1134" t="str">
            <v xml:space="preserve">UN    </v>
          </cell>
          <cell r="D1134">
            <v>33559.26</v>
          </cell>
        </row>
        <row r="1135">
          <cell r="A1135">
            <v>42256</v>
          </cell>
          <cell r="B1135" t="str">
            <v>CARVAO ANTRACITO PARA FILTRO, GRAO VARIANDO DE 0,8 ATE 1,1 MM, COEFICIENTE DE UNIFORMIDADE MENOR QUE 1,7 MM (DISTRIBUIDOR)</v>
          </cell>
          <cell r="C1135" t="str">
            <v xml:space="preserve">KG    </v>
          </cell>
          <cell r="D1135">
            <v>6.38</v>
          </cell>
        </row>
        <row r="1136">
          <cell r="A1136">
            <v>42250</v>
          </cell>
          <cell r="B1136" t="str">
            <v>CARVAO ANTRACITO PARA FILTRO, GRAO VARIANDO DE 0,8 ATE 1,1 MM, COEFICIENTE DE UNIFORMIDADE MENOR QUE 1,7 MM (POSTO JAZIDA/PRODUTOR)</v>
          </cell>
          <cell r="C1136" t="str">
            <v xml:space="preserve">T     </v>
          </cell>
          <cell r="D1136">
            <v>2873.71</v>
          </cell>
        </row>
        <row r="1137">
          <cell r="A1137">
            <v>4743</v>
          </cell>
          <cell r="B1137" t="str">
            <v>CASCALHO DE CAVA</v>
          </cell>
          <cell r="C1137" t="str">
            <v xml:space="preserve">M3    </v>
          </cell>
          <cell r="D1137">
            <v>49.21</v>
          </cell>
        </row>
        <row r="1138">
          <cell r="A1138">
            <v>4744</v>
          </cell>
          <cell r="B1138" t="str">
            <v>CASCALHO DE RIO</v>
          </cell>
          <cell r="C1138" t="str">
            <v xml:space="preserve">M3    </v>
          </cell>
          <cell r="D1138">
            <v>78.739999999999995</v>
          </cell>
        </row>
        <row r="1139">
          <cell r="A1139">
            <v>4745</v>
          </cell>
          <cell r="B1139" t="str">
            <v>CASCALHO LAVADO</v>
          </cell>
          <cell r="C1139" t="str">
            <v xml:space="preserve">M3    </v>
          </cell>
          <cell r="D1139">
            <v>94.44</v>
          </cell>
        </row>
        <row r="1140">
          <cell r="A1140">
            <v>36496</v>
          </cell>
          <cell r="B1140" t="str">
            <v>CAVALETE PARA TALHA COM ESTRUTURA EM TUBO METALICO ALTURA MINIMA 3,2 M EQUIPADO COM RODAS DE BORRACHA PARA MOVIMENTACAO DE TUBOS DE CONCRETO NA CENTRAL DE PREMOLDADOS COM CAPACIDADE DE CARGA DE 3 TONELADAS</v>
          </cell>
          <cell r="C1140" t="str">
            <v xml:space="preserve">UN    </v>
          </cell>
          <cell r="D1140">
            <v>10262.9</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665688.84</v>
          </cell>
        </row>
        <row r="1142">
          <cell r="A1142">
            <v>37762</v>
          </cell>
          <cell r="B1142" t="str">
            <v>CAVALO MECANICO TRACAO 4X2, PESO BRUTO TOTAL 16000 KG, CAPACIDADE MAXIMA DE TRACAO *36000* KG, DISTANCIA ENTRE EIXOS *3,56* M, POTENCIA *286* CV (INCLUI CABINE E CHASSI, NAO INCLUI SEMIRREBOQUE)</v>
          </cell>
          <cell r="C1142" t="str">
            <v xml:space="preserve">UN    </v>
          </cell>
          <cell r="D1142">
            <v>570920.76</v>
          </cell>
        </row>
        <row r="1143">
          <cell r="A1143">
            <v>37763</v>
          </cell>
          <cell r="B1143" t="str">
            <v>CAVALO MECANICO TRACAO 4X2, PESO BRUTO TOTAL 16000 KG, CAPACIDADE MAXIMA DE TRACAO *45000* KG, DISTANCIA ENTRE EIXOS *3,56* M, POTENCIA *330* CV (INCLUI CABINE E CHASSI, NAO INCLUI SEMIRREBOQUE)</v>
          </cell>
          <cell r="C1143" t="str">
            <v xml:space="preserve">UN    </v>
          </cell>
          <cell r="D1143">
            <v>577854.92000000004</v>
          </cell>
        </row>
        <row r="1144">
          <cell r="A1144">
            <v>41992</v>
          </cell>
          <cell r="B1144" t="str">
            <v>CAVALO MECANICO TRACAO 4X2, PESO BRUTO TOTAL 16000 KG, CAPACIDADE MAXIMA DE TRACAO *80000* KG, POTENCIA *380* CV (INCLUI CABINE E CHASSI, NAO INCLUI SEMIRREBOQUE)</v>
          </cell>
          <cell r="C1144" t="str">
            <v xml:space="preserve">UN    </v>
          </cell>
          <cell r="D1144">
            <v>656905.56000000006</v>
          </cell>
        </row>
        <row r="1145">
          <cell r="A1145">
            <v>13215</v>
          </cell>
          <cell r="B1145" t="str">
            <v>CAVALO MECANICO TRACAO 6X2, PESO BRUTO TOTAL COMBINADO 56000 KG, CAPACIDADE MAXIMA DE TRACAO *66000* KG, POTENCIA *360* CV (INCLUI CABINE E CHASSI, NAO INCLUI SEMIRREBOQUE)</v>
          </cell>
          <cell r="C1145" t="str">
            <v xml:space="preserve">UN    </v>
          </cell>
          <cell r="D1145">
            <v>805529.78</v>
          </cell>
        </row>
        <row r="1146">
          <cell r="A1146">
            <v>4235</v>
          </cell>
          <cell r="B1146" t="str">
            <v>CAVOUQUEIRO OU OPERADOR DE PERFURATRIZ / ROMPEDOR</v>
          </cell>
          <cell r="C1146" t="str">
            <v xml:space="preserve">H     </v>
          </cell>
          <cell r="D1146">
            <v>9.8000000000000007</v>
          </cell>
        </row>
        <row r="1147">
          <cell r="A1147">
            <v>40976</v>
          </cell>
          <cell r="B1147" t="str">
            <v>CAVOUQUEIRO OU OPERADOR DE PERFURATRIZ / ROMPEDOR (MENSALISTA)</v>
          </cell>
          <cell r="C1147" t="str">
            <v xml:space="preserve">MES   </v>
          </cell>
          <cell r="D1147">
            <v>1732.43</v>
          </cell>
        </row>
        <row r="1148">
          <cell r="A1148">
            <v>39013</v>
          </cell>
          <cell r="B1148" t="str">
            <v>CENTRALIZADOR DE BARRA DE ACO (CHUMBADOR TIPO CARAMBOLA), PARA ACO ATE 20 MM</v>
          </cell>
          <cell r="C1148" t="str">
            <v xml:space="preserve">UN    </v>
          </cell>
          <cell r="D1148">
            <v>1.47</v>
          </cell>
        </row>
        <row r="1149">
          <cell r="A1149">
            <v>43091</v>
          </cell>
          <cell r="B1149" t="str">
            <v>CENTRO DE MEDICAO AGRUPADA, EM POLICARBONATO / PVC, COM 12 MEDIDORES E PROTECAO GERAL (INCLUI BARRAMENTO, DISJUNTORES E ACESSORIOS DE FIXACAO) (PADRAO CONCESSIONARIA LOCAL)</v>
          </cell>
          <cell r="C1149" t="str">
            <v xml:space="preserve">UN    </v>
          </cell>
          <cell r="D1149">
            <v>5873.97</v>
          </cell>
        </row>
        <row r="1150">
          <cell r="A1150">
            <v>43092</v>
          </cell>
          <cell r="B1150" t="str">
            <v>CENTRO DE MEDICAO AGRUPADA, EM POLICARBONATO / PVC, COM 16 MEDIDORES E PROTECAO GERAL (INCLUI BARRAMENTO, DISJUNTORES E ACESSORIOS DE FIXACAO) (PADRAO CONCESSIONARIA LOCAL)</v>
          </cell>
          <cell r="C1150" t="str">
            <v xml:space="preserve">UN    </v>
          </cell>
          <cell r="D1150">
            <v>7831.96</v>
          </cell>
        </row>
        <row r="1151">
          <cell r="A1151">
            <v>43089</v>
          </cell>
          <cell r="B1151" t="str">
            <v>CENTRO DE MEDICAO AGRUPADA, EM POLICARBONATO / PVC, COM 4 MEDIDORES E PROTECAO GERAL (INCLUI BARRAMENTO, DISJUNTORES E ACESSORIOS DE FIXACAO) (PADRAO CONCESSIONARIA LOCAL)</v>
          </cell>
          <cell r="C1151" t="str">
            <v xml:space="preserve">UN    </v>
          </cell>
          <cell r="D1151">
            <v>1364.94</v>
          </cell>
        </row>
        <row r="1152">
          <cell r="A1152">
            <v>43090</v>
          </cell>
          <cell r="B1152" t="str">
            <v>CENTRO DE MEDICAO AGRUPADA, EM POLICARBONATO / PVC, COM 8 MEDIDORES E PROTECAO GERAL (INCLUI BARRAMENTO, DISJUNTORES E ACESSORIOS DE FIXACAO) (PADRAO CONCESSIONARIA LOCAL)</v>
          </cell>
          <cell r="C1152" t="str">
            <v xml:space="preserve">UN    </v>
          </cell>
          <cell r="D1152">
            <v>3012.29</v>
          </cell>
        </row>
        <row r="1153">
          <cell r="A1153">
            <v>41967</v>
          </cell>
          <cell r="B1153" t="str">
            <v>CERA LIQUIDA INCOLOR MULTIPISO</v>
          </cell>
          <cell r="C1153" t="str">
            <v xml:space="preserve">L     </v>
          </cell>
          <cell r="D1153">
            <v>14.59</v>
          </cell>
        </row>
        <row r="1154">
          <cell r="A1154">
            <v>12760</v>
          </cell>
          <cell r="B1154" t="str">
            <v>CHAPA ACO INOX AISI 304 NUMERO 4 (E = 6 MM), ACABAMENTO NUMERO 1 (LAMINADO A QUENTE, FOSCO)</v>
          </cell>
          <cell r="C1154" t="str">
            <v xml:space="preserve">M2    </v>
          </cell>
          <cell r="D1154">
            <v>1663.09</v>
          </cell>
        </row>
        <row r="1155">
          <cell r="A1155">
            <v>12759</v>
          </cell>
          <cell r="B1155" t="str">
            <v>CHAPA ACO INOX AISI 304 NUMERO 9 (E = 4 MM), ACABAMENTO NUMERO 1 (LAMINADO A QUENTE, FOSCO)</v>
          </cell>
          <cell r="C1155" t="str">
            <v xml:space="preserve">M2    </v>
          </cell>
          <cell r="D1155">
            <v>1108.71</v>
          </cell>
        </row>
        <row r="1156">
          <cell r="A1156">
            <v>43105</v>
          </cell>
          <cell r="B1156" t="str">
            <v>CHAPA DE ACO CARBONO GALVANIZADA, PERFURADA (GRADE FUROS) E = 1,5 MM, DIAMETRO DO FURO = 9,52 MM (FUROS ALTERNADOS HORIZ.)</v>
          </cell>
          <cell r="C1156" t="str">
            <v xml:space="preserve">KG    </v>
          </cell>
          <cell r="D1156">
            <v>45.62</v>
          </cell>
        </row>
        <row r="1157">
          <cell r="A1157">
            <v>40424</v>
          </cell>
          <cell r="B1157" t="str">
            <v>CHAPA DE ACO CARBONO LAMINADO A QUENTE, QUALIDADE ESTRUTURAL, BITOLA 3/16", E =4,75 MM (37,29 KG/M2)</v>
          </cell>
          <cell r="C1157" t="str">
            <v xml:space="preserve">KG    </v>
          </cell>
          <cell r="D1157">
            <v>11.59</v>
          </cell>
        </row>
        <row r="1158">
          <cell r="A1158">
            <v>1325</v>
          </cell>
          <cell r="B1158" t="str">
            <v>CHAPA DE ACO FINA A FRIO BITOLA MSG 20, E = 0,90 MM (7,20 KG/M2)</v>
          </cell>
          <cell r="C1158" t="str">
            <v xml:space="preserve">KG    </v>
          </cell>
          <cell r="D1158">
            <v>12.69</v>
          </cell>
        </row>
        <row r="1159">
          <cell r="A1159">
            <v>1327</v>
          </cell>
          <cell r="B1159" t="str">
            <v>CHAPA DE ACO FINA A FRIO BITOLA MSG 24, E = 0,60 MM (4,80 KG/M2)</v>
          </cell>
          <cell r="C1159" t="str">
            <v xml:space="preserve">KG    </v>
          </cell>
          <cell r="D1159">
            <v>13.52</v>
          </cell>
        </row>
        <row r="1160">
          <cell r="A1160">
            <v>1328</v>
          </cell>
          <cell r="B1160" t="str">
            <v>CHAPA DE ACO FINA A FRIO BITOLA MSG 26, E = 0,45 MM (3,60 KG/M2)</v>
          </cell>
          <cell r="C1160" t="str">
            <v xml:space="preserve">KG    </v>
          </cell>
          <cell r="D1160">
            <v>12.72</v>
          </cell>
        </row>
        <row r="1161">
          <cell r="A1161">
            <v>1321</v>
          </cell>
          <cell r="B1161" t="str">
            <v>CHAPA DE ACO FINA A QUENTE BITOLA MSG 13, E = 2,25 MM (18,00 KG/M2)</v>
          </cell>
          <cell r="C1161" t="str">
            <v xml:space="preserve">KG    </v>
          </cell>
          <cell r="D1161">
            <v>11.78</v>
          </cell>
        </row>
        <row r="1162">
          <cell r="A1162">
            <v>1318</v>
          </cell>
          <cell r="B1162" t="str">
            <v>CHAPA DE ACO FINA A QUENTE BITOLA MSG 14, E = 2,00 MM (16,0 KG/M2)</v>
          </cell>
          <cell r="C1162" t="str">
            <v xml:space="preserve">KG    </v>
          </cell>
          <cell r="D1162">
            <v>11.79</v>
          </cell>
        </row>
        <row r="1163">
          <cell r="A1163">
            <v>1322</v>
          </cell>
          <cell r="B1163" t="str">
            <v>CHAPA DE ACO FINA A QUENTE BITOLA MSG 16, E = 1,50 MM (12,00 KG/M2)</v>
          </cell>
          <cell r="C1163" t="str">
            <v xml:space="preserve">KG    </v>
          </cell>
          <cell r="D1163">
            <v>12.46</v>
          </cell>
        </row>
        <row r="1164">
          <cell r="A1164">
            <v>1323</v>
          </cell>
          <cell r="B1164" t="str">
            <v>CHAPA DE ACO FINA A QUENTE BITOLA MSG 18, E = 1,20 MM (9,60 KG/M2)</v>
          </cell>
          <cell r="C1164" t="str">
            <v xml:space="preserve">KG    </v>
          </cell>
          <cell r="D1164">
            <v>12.46</v>
          </cell>
        </row>
        <row r="1165">
          <cell r="A1165">
            <v>1319</v>
          </cell>
          <cell r="B1165" t="str">
            <v>CHAPA DE ACO FINA A QUENTE BITOLA MSG 3/16 ", E = 4,75 MM (38,00 KG/M2)</v>
          </cell>
          <cell r="C1165" t="str">
            <v xml:space="preserve">KG    </v>
          </cell>
          <cell r="D1165">
            <v>10.5</v>
          </cell>
        </row>
        <row r="1166">
          <cell r="A1166">
            <v>11026</v>
          </cell>
          <cell r="B1166" t="str">
            <v>CHAPA DE ACO GALVANIZADA BITOLA GSG 14, E = 1,95 MM (15,60 KG/M2)</v>
          </cell>
          <cell r="C1166" t="str">
            <v xml:space="preserve">KG    </v>
          </cell>
          <cell r="D1166">
            <v>14.44</v>
          </cell>
        </row>
        <row r="1167">
          <cell r="A1167">
            <v>11027</v>
          </cell>
          <cell r="B1167" t="str">
            <v>CHAPA DE ACO GALVANIZADA BITOLA GSG 16, E = 1,55 MM (12,40 KG/M2)</v>
          </cell>
          <cell r="C1167" t="str">
            <v xml:space="preserve">KG    </v>
          </cell>
          <cell r="D1167">
            <v>15.03</v>
          </cell>
        </row>
        <row r="1168">
          <cell r="A1168">
            <v>11046</v>
          </cell>
          <cell r="B1168" t="str">
            <v>CHAPA DE ACO GALVANIZADA BITOLA GSG 18, E = 1,25 MM (10,00 KG/M2)</v>
          </cell>
          <cell r="C1168" t="str">
            <v xml:space="preserve">KG    </v>
          </cell>
          <cell r="D1168">
            <v>14.4</v>
          </cell>
        </row>
        <row r="1169">
          <cell r="A1169">
            <v>11047</v>
          </cell>
          <cell r="B1169" t="str">
            <v>CHAPA DE ACO GALVANIZADA BITOLA GSG 19, E = 1,11 MM (8,88 KG/M2)</v>
          </cell>
          <cell r="C1169" t="str">
            <v xml:space="preserve">KG    </v>
          </cell>
          <cell r="D1169">
            <v>15.69</v>
          </cell>
        </row>
        <row r="1170">
          <cell r="A1170">
            <v>43668</v>
          </cell>
          <cell r="B1170" t="str">
            <v>CHAPA DE ACO GALVANIZADA BITOLA GSG 20, E = 0,95 MM (7,60 KG/M2)</v>
          </cell>
          <cell r="C1170" t="str">
            <v xml:space="preserve">KG    </v>
          </cell>
          <cell r="D1170">
            <v>13.85</v>
          </cell>
        </row>
        <row r="1171">
          <cell r="A1171">
            <v>11049</v>
          </cell>
          <cell r="B1171" t="str">
            <v>CHAPA DE ACO GALVANIZADA BITOLA GSG 22, E = 0,80 MM (6,40 KG/M2)</v>
          </cell>
          <cell r="C1171" t="str">
            <v xml:space="preserve">KG    </v>
          </cell>
          <cell r="D1171">
            <v>15</v>
          </cell>
        </row>
        <row r="1172">
          <cell r="A1172">
            <v>43106</v>
          </cell>
          <cell r="B1172" t="str">
            <v>CHAPA DE ACO GALVANIZADA BITOLA GSG 24, E = 0,64 (5,12 KG/M2)</v>
          </cell>
          <cell r="C1172" t="str">
            <v xml:space="preserve">KG    </v>
          </cell>
          <cell r="D1172">
            <v>15.09</v>
          </cell>
        </row>
        <row r="1173">
          <cell r="A1173">
            <v>11051</v>
          </cell>
          <cell r="B1173" t="str">
            <v>CHAPA DE ACO GALVANIZADA BITOLA GSG 26, E = 0,50 MM (4,00 KG/M2)</v>
          </cell>
          <cell r="C1173" t="str">
            <v xml:space="preserve">KG    </v>
          </cell>
          <cell r="D1173">
            <v>15.75</v>
          </cell>
        </row>
        <row r="1174">
          <cell r="A1174">
            <v>11061</v>
          </cell>
          <cell r="B1174" t="str">
            <v>CHAPA DE ACO GALVANIZADA BITOLA GSG 30, E = 0,35 MM (2,80 KG/M2)</v>
          </cell>
          <cell r="C1174" t="str">
            <v xml:space="preserve">KG    </v>
          </cell>
          <cell r="D1174">
            <v>18.899999999999999</v>
          </cell>
        </row>
        <row r="1175">
          <cell r="A1175">
            <v>43667</v>
          </cell>
          <cell r="B1175" t="str">
            <v>CHAPA DE ACO GROSSA, ASTM A36, E = 1 " (25,40 MM) 199,18 KG/M2</v>
          </cell>
          <cell r="C1175" t="str">
            <v xml:space="preserve">KG    </v>
          </cell>
          <cell r="D1175">
            <v>13.73</v>
          </cell>
        </row>
        <row r="1176">
          <cell r="A1176">
            <v>1333</v>
          </cell>
          <cell r="B1176" t="str">
            <v>CHAPA DE ACO GROSSA, ASTM A36, E = 1/2 " (12,70 MM) 99,59 KG/M2</v>
          </cell>
          <cell r="C1176" t="str">
            <v xml:space="preserve">KG    </v>
          </cell>
          <cell r="D1176">
            <v>11.44</v>
          </cell>
        </row>
        <row r="1177">
          <cell r="A1177">
            <v>1330</v>
          </cell>
          <cell r="B1177" t="str">
            <v>CHAPA DE ACO GROSSA, ASTM A36, E = 1/4 " (6,35 MM) 49,79 KG/M2</v>
          </cell>
          <cell r="C1177" t="str">
            <v xml:space="preserve">KG    </v>
          </cell>
          <cell r="D1177">
            <v>11.33</v>
          </cell>
        </row>
        <row r="1178">
          <cell r="A1178">
            <v>10957</v>
          </cell>
          <cell r="B1178" t="str">
            <v>CHAPA DE ACO GROSSA, ASTM A36, E = 3/4 " (19,05 MM) 149,39 KG/M2</v>
          </cell>
          <cell r="C1178" t="str">
            <v xml:space="preserve">KG    </v>
          </cell>
          <cell r="D1178">
            <v>13.07</v>
          </cell>
        </row>
        <row r="1179">
          <cell r="A1179">
            <v>1332</v>
          </cell>
          <cell r="B1179" t="str">
            <v>CHAPA DE ACO GROSSA, ASTM A36, E = 3/8 " (9,53 MM) 74,69 KG/M2</v>
          </cell>
          <cell r="C1179" t="str">
            <v xml:space="preserve">KG    </v>
          </cell>
          <cell r="D1179">
            <v>11.62</v>
          </cell>
        </row>
        <row r="1180">
          <cell r="A1180">
            <v>1334</v>
          </cell>
          <cell r="B1180" t="str">
            <v>CHAPA DE ACO GROSSA, ASTM A36, E = 5/8 " (15,88 MM) 124,49 KG/M2</v>
          </cell>
          <cell r="C1180" t="str">
            <v xml:space="preserve">KG    </v>
          </cell>
          <cell r="D1180">
            <v>12.88</v>
          </cell>
        </row>
        <row r="1181">
          <cell r="A1181">
            <v>1335</v>
          </cell>
          <cell r="B1181" t="str">
            <v>CHAPA DE ACO GROSSA, ASTM A36, E = 7/8 " (22,23 MM) 174,28 KG/M2</v>
          </cell>
          <cell r="C1181" t="str">
            <v xml:space="preserve">KG    </v>
          </cell>
          <cell r="D1181">
            <v>13.31</v>
          </cell>
        </row>
        <row r="1182">
          <cell r="A1182">
            <v>40425</v>
          </cell>
          <cell r="B1182" t="str">
            <v>CHAPA DE ACO GROSSA, SAE 1020, BITOLA 1/4", E = 6,35 MM (49,85 KG/M2)</v>
          </cell>
          <cell r="C1182" t="str">
            <v xml:space="preserve">KG    </v>
          </cell>
          <cell r="D1182">
            <v>11.4</v>
          </cell>
        </row>
        <row r="1183">
          <cell r="A1183">
            <v>1337</v>
          </cell>
          <cell r="B1183" t="str">
            <v>CHAPA DE ACO XADREZ PARA PISOS, E = 1/4 " (6,30 MM) 54,53 KG/M2</v>
          </cell>
          <cell r="C1183" t="str">
            <v xml:space="preserve">KG    </v>
          </cell>
          <cell r="D1183">
            <v>13.07</v>
          </cell>
        </row>
        <row r="1184">
          <cell r="A1184">
            <v>1338</v>
          </cell>
          <cell r="B1184" t="str">
            <v>CHAPA DE LAMINADO MELAMINICO, LISO BRILHANTE, DE *1,25 X 3,08* M, E = 0,8 MM</v>
          </cell>
          <cell r="C1184" t="str">
            <v xml:space="preserve">M2    </v>
          </cell>
          <cell r="D1184">
            <v>46.07</v>
          </cell>
        </row>
        <row r="1185">
          <cell r="A1185">
            <v>1340</v>
          </cell>
          <cell r="B1185" t="str">
            <v>CHAPA DE LAMINADO MELAMINICO, LISO FOSCO, DE *1,25 X 3,08* M, E = 0,8 MM</v>
          </cell>
          <cell r="C1185" t="str">
            <v xml:space="preserve">M2    </v>
          </cell>
          <cell r="D1185">
            <v>53.26</v>
          </cell>
        </row>
        <row r="1186">
          <cell r="A1186">
            <v>1341</v>
          </cell>
          <cell r="B1186" t="str">
            <v>CHAPA DE LAMINADO MELAMINICO, TEXTURIZADO, DE *1,25 X 3,08* M, E = 0,8 MM</v>
          </cell>
          <cell r="C1186" t="str">
            <v xml:space="preserve">M2    </v>
          </cell>
          <cell r="D1186">
            <v>51.3</v>
          </cell>
        </row>
        <row r="1187">
          <cell r="A1187">
            <v>34659</v>
          </cell>
          <cell r="B1187" t="str">
            <v>CHAPA DE MDF BRANCO LISO 1 FACE, E = 12 MM, DE *2,75 X 1,85* M</v>
          </cell>
          <cell r="C1187" t="str">
            <v xml:space="preserve">M2    </v>
          </cell>
          <cell r="D1187">
            <v>50.44</v>
          </cell>
        </row>
        <row r="1188">
          <cell r="A1188">
            <v>34514</v>
          </cell>
          <cell r="B1188" t="str">
            <v>CHAPA DE MDF BRANCO LISO 1 FACE, E = 15 MM, DE *2,75 X 1,85* M</v>
          </cell>
          <cell r="C1188" t="str">
            <v xml:space="preserve">M2    </v>
          </cell>
          <cell r="D1188">
            <v>55.87</v>
          </cell>
        </row>
        <row r="1189">
          <cell r="A1189">
            <v>34660</v>
          </cell>
          <cell r="B1189" t="str">
            <v>CHAPA DE MDF BRANCO LISO 1 FACE, E = 18 MM, DE *2,75 X 1,85* M</v>
          </cell>
          <cell r="C1189" t="str">
            <v xml:space="preserve">M2    </v>
          </cell>
          <cell r="D1189">
            <v>70.900000000000006</v>
          </cell>
        </row>
        <row r="1190">
          <cell r="A1190">
            <v>34661</v>
          </cell>
          <cell r="B1190" t="str">
            <v>CHAPA DE MDF BRANCO LISO 1 FACE, E = 25 MM, DE *2,75 X 1,85* M</v>
          </cell>
          <cell r="C1190" t="str">
            <v xml:space="preserve">M2    </v>
          </cell>
          <cell r="D1190">
            <v>101.84</v>
          </cell>
        </row>
        <row r="1191">
          <cell r="A1191">
            <v>34667</v>
          </cell>
          <cell r="B1191" t="str">
            <v>CHAPA DE MDF BRANCO LISO 1 FACE, E = 6 MM, DE *2,75 X 1,85* M</v>
          </cell>
          <cell r="C1191" t="str">
            <v xml:space="preserve">M2    </v>
          </cell>
          <cell r="D1191">
            <v>36.880000000000003</v>
          </cell>
        </row>
        <row r="1192">
          <cell r="A1192">
            <v>34668</v>
          </cell>
          <cell r="B1192" t="str">
            <v>CHAPA DE MDF BRANCO LISO 1 FACE, E = 9 MM, DE *2,75 X 1,85* M</v>
          </cell>
          <cell r="C1192" t="str">
            <v xml:space="preserve">M2    </v>
          </cell>
          <cell r="D1192">
            <v>48.19</v>
          </cell>
        </row>
        <row r="1193">
          <cell r="A1193">
            <v>34741</v>
          </cell>
          <cell r="B1193" t="str">
            <v>CHAPA DE MDF BRANCO LISO 2 FACES, E = 12 MM, DE *2,75 X 1,85* M</v>
          </cell>
          <cell r="C1193" t="str">
            <v xml:space="preserve">M2    </v>
          </cell>
          <cell r="D1193">
            <v>53.02</v>
          </cell>
        </row>
        <row r="1194">
          <cell r="A1194">
            <v>34664</v>
          </cell>
          <cell r="B1194" t="str">
            <v>CHAPA DE MDF BRANCO LISO 2 FACES, E = 15 MM, DE *2,75 X 1,85* M</v>
          </cell>
          <cell r="C1194" t="str">
            <v xml:space="preserve">M2    </v>
          </cell>
          <cell r="D1194">
            <v>57.86</v>
          </cell>
        </row>
        <row r="1195">
          <cell r="A1195">
            <v>34665</v>
          </cell>
          <cell r="B1195" t="str">
            <v>CHAPA DE MDF BRANCO LISO 2 FACES, E = 18 MM, DE *2,75 X 1,85* M</v>
          </cell>
          <cell r="C1195" t="str">
            <v xml:space="preserve">M2    </v>
          </cell>
          <cell r="D1195">
            <v>71.83</v>
          </cell>
        </row>
        <row r="1196">
          <cell r="A1196">
            <v>34666</v>
          </cell>
          <cell r="B1196" t="str">
            <v>CHAPA DE MDF BRANCO LISO 2 FACES, E = 25 MM, DE *2,75 X 1,85* M</v>
          </cell>
          <cell r="C1196" t="str">
            <v xml:space="preserve">M2    </v>
          </cell>
          <cell r="D1196">
            <v>108.5</v>
          </cell>
        </row>
        <row r="1197">
          <cell r="A1197">
            <v>34669</v>
          </cell>
          <cell r="B1197" t="str">
            <v>CHAPA DE MDF BRANCO LISO 2 FACES, E = 6 MM, DE *2,75 X 1,85* M</v>
          </cell>
          <cell r="C1197" t="str">
            <v xml:space="preserve">M2    </v>
          </cell>
          <cell r="D1197">
            <v>39.78</v>
          </cell>
        </row>
        <row r="1198">
          <cell r="A1198">
            <v>34670</v>
          </cell>
          <cell r="B1198" t="str">
            <v>CHAPA DE MDF BRANCO LISO 2 FACES, E = 9 MM, DE *2,75 X 1,85* M</v>
          </cell>
          <cell r="C1198" t="str">
            <v xml:space="preserve">M2    </v>
          </cell>
          <cell r="D1198">
            <v>48.66</v>
          </cell>
        </row>
        <row r="1199">
          <cell r="A1199">
            <v>34671</v>
          </cell>
          <cell r="B1199" t="str">
            <v>CHAPA DE MDF CRU, E = 12 MM, DE *2,75 X 1,85* M</v>
          </cell>
          <cell r="C1199" t="str">
            <v xml:space="preserve">M2    </v>
          </cell>
          <cell r="D1199">
            <v>40.61</v>
          </cell>
        </row>
        <row r="1200">
          <cell r="A1200">
            <v>34672</v>
          </cell>
          <cell r="B1200" t="str">
            <v>CHAPA DE MDF CRU, E = 15 MM, DE *2,75 X 1,85* M</v>
          </cell>
          <cell r="C1200" t="str">
            <v xml:space="preserve">M2    </v>
          </cell>
          <cell r="D1200">
            <v>42.83</v>
          </cell>
        </row>
        <row r="1201">
          <cell r="A1201">
            <v>34673</v>
          </cell>
          <cell r="B1201" t="str">
            <v>CHAPA DE MDF CRU, E = 18 MM, DE *2,75 X 1,85* M</v>
          </cell>
          <cell r="C1201" t="str">
            <v xml:space="preserve">M2    </v>
          </cell>
          <cell r="D1201">
            <v>52.26</v>
          </cell>
        </row>
        <row r="1202">
          <cell r="A1202">
            <v>34674</v>
          </cell>
          <cell r="B1202" t="str">
            <v>CHAPA DE MDF CRU, E = 20 MM, DE *2,75 X 1,85* M</v>
          </cell>
          <cell r="C1202" t="str">
            <v xml:space="preserve">M2    </v>
          </cell>
          <cell r="D1202">
            <v>69.48</v>
          </cell>
        </row>
        <row r="1203">
          <cell r="A1203">
            <v>34675</v>
          </cell>
          <cell r="B1203" t="str">
            <v>CHAPA DE MDF CRU, E = 25 MM, DE *2,75 X 1,85* M</v>
          </cell>
          <cell r="C1203" t="str">
            <v xml:space="preserve">M2    </v>
          </cell>
          <cell r="D1203">
            <v>84.7</v>
          </cell>
        </row>
        <row r="1204">
          <cell r="A1204">
            <v>34676</v>
          </cell>
          <cell r="B1204" t="str">
            <v>CHAPA DE MDF CRU, E = 6 MM, DE *2,75 X 1,85* M</v>
          </cell>
          <cell r="C1204" t="str">
            <v xml:space="preserve">M2    </v>
          </cell>
          <cell r="D1204">
            <v>24.38</v>
          </cell>
        </row>
        <row r="1205">
          <cell r="A1205">
            <v>34677</v>
          </cell>
          <cell r="B1205" t="str">
            <v>CHAPA DE MDF CRU, E = 9 MM, DE *2,75 X 1,85* M</v>
          </cell>
          <cell r="C1205" t="str">
            <v xml:space="preserve">M2    </v>
          </cell>
          <cell r="D1205">
            <v>32.78</v>
          </cell>
        </row>
        <row r="1206">
          <cell r="A1206">
            <v>43126</v>
          </cell>
          <cell r="B1206" t="str">
            <v>CHAPA EM ACO GALVANIZADO PARA STEEL DECK, COM NERVURAS TRAPEZOIDAIS, LARGURA UTIL DE 915 MM E ESPESSURA DE 0,80 MM</v>
          </cell>
          <cell r="C1206" t="str">
            <v xml:space="preserve">M2    </v>
          </cell>
          <cell r="D1206">
            <v>113.76</v>
          </cell>
        </row>
        <row r="1207">
          <cell r="A1207">
            <v>43124</v>
          </cell>
          <cell r="B1207" t="str">
            <v>CHAPA EM ACO GALVANIZADO PARA STEEL DECK, COM NERVURAS TRAPEZOIDAIS, LARGURA UTIL DE 915 MM E ESPESSURA DE 0,95 MM</v>
          </cell>
          <cell r="C1207" t="str">
            <v xml:space="preserve">M2    </v>
          </cell>
          <cell r="D1207">
            <v>132.83000000000001</v>
          </cell>
        </row>
        <row r="1208">
          <cell r="A1208">
            <v>43125</v>
          </cell>
          <cell r="B1208" t="str">
            <v>CHAPA EM ACO GALVANIZADO PARA STEEL DECK, COM NERVURAS TRAPEZOIDAIS, LARGURA UTIL DE 915 MM E ESPESSURA DE 1,25 MM</v>
          </cell>
          <cell r="C1208" t="str">
            <v xml:space="preserve">M2    </v>
          </cell>
          <cell r="D1208">
            <v>172.26</v>
          </cell>
        </row>
        <row r="1209">
          <cell r="A1209">
            <v>40623</v>
          </cell>
          <cell r="B1209" t="str">
            <v>CHAPA PARA EMENDA DE VIGA, EM ACO GROSSO, QUALIDADE ESTRUTURAL, BITOLA 3/16 ", E= 4,75 MM, 4 FUROS, LARGURA 45 MM, COMPRIMENTO 500 MM</v>
          </cell>
          <cell r="C1209" t="str">
            <v xml:space="preserve">PAR   </v>
          </cell>
          <cell r="D1209">
            <v>127.23</v>
          </cell>
        </row>
        <row r="1210">
          <cell r="A1210">
            <v>43701</v>
          </cell>
          <cell r="B1210" t="str">
            <v>CHAPA/BOBINA LISA EM ALUMINIO, LIGA 1.200 - H14, QUALQUER ESPESSURA, QUALQUER LARGURA</v>
          </cell>
          <cell r="C1210" t="str">
            <v xml:space="preserve">KG    </v>
          </cell>
          <cell r="D1210">
            <v>47.83</v>
          </cell>
        </row>
        <row r="1211">
          <cell r="A1211">
            <v>1345</v>
          </cell>
          <cell r="B1211" t="str">
            <v>CHAPA/PAINEL DE MADEIRA COMPENSADA PLASTIFICADA (MADEIRITE PLASTIFICADO) PARA FORMA DE CONCRETO, DE 2200 x 1100 MM, E = *17* MM</v>
          </cell>
          <cell r="C1211" t="str">
            <v xml:space="preserve">M2    </v>
          </cell>
          <cell r="D1211">
            <v>109.96</v>
          </cell>
        </row>
        <row r="1212">
          <cell r="A1212">
            <v>1346</v>
          </cell>
          <cell r="B1212" t="str">
            <v>CHAPA/PAINEL DE MADEIRA COMPENSADA PLASTIFICADA (MADEIRITE PLASTIFICADO) PARA FORMA DE CONCRETO, DE 2200 x 1100 MM, E = 10 MM</v>
          </cell>
          <cell r="C1212" t="str">
            <v xml:space="preserve">M2    </v>
          </cell>
          <cell r="D1212">
            <v>63.96</v>
          </cell>
        </row>
        <row r="1213">
          <cell r="A1213">
            <v>1347</v>
          </cell>
          <cell r="B1213" t="str">
            <v>CHAPA/PAINEL DE MADEIRA COMPENSADA PLASTIFICADA (MADEIRITE PLASTIFICADO) PARA FORMA DE CONCRETO, DE 2200 x 1100 MM, E = 12 MM</v>
          </cell>
          <cell r="C1213" t="str">
            <v xml:space="preserve">M2    </v>
          </cell>
          <cell r="D1213">
            <v>79.25</v>
          </cell>
        </row>
        <row r="1214">
          <cell r="A1214">
            <v>43678</v>
          </cell>
          <cell r="B1214" t="str">
            <v>CHAPA/PAINEL DE MADEIRA COMPENSADA PLASTIFICADA (MADEIRITE PLASTIFICADO) PARA FORMA DE CONCRETO, DE 2200 X 1100 MM, E = 14 MM</v>
          </cell>
          <cell r="C1214" t="str">
            <v xml:space="preserve">M2    </v>
          </cell>
          <cell r="D1214">
            <v>91.93</v>
          </cell>
        </row>
        <row r="1215">
          <cell r="A1215">
            <v>43680</v>
          </cell>
          <cell r="B1215" t="str">
            <v>CHAPA/PAINEL DE MADEIRA COMPENSADA PLASTIFICADA (MADEIRITE PLASTIFICADO) PARA FORMA DE CONCRETO, DE 2200 X 1100 MM, E = 20 MM</v>
          </cell>
          <cell r="C1215" t="str">
            <v xml:space="preserve">M2    </v>
          </cell>
          <cell r="D1215">
            <v>132.44</v>
          </cell>
        </row>
        <row r="1216">
          <cell r="A1216">
            <v>43679</v>
          </cell>
          <cell r="B1216" t="str">
            <v>CHAPA/PAINEL DE MADEIRA COMPENSADA PLASTIFICADA (MADEIRITE PLASTIFICADO) PARA FORMA DE CONCRETO, DE 2200 X 1100 MM, E = 6 MM</v>
          </cell>
          <cell r="C1216" t="str">
            <v xml:space="preserve">M2    </v>
          </cell>
          <cell r="D1216">
            <v>46.48</v>
          </cell>
        </row>
        <row r="1217">
          <cell r="A1217">
            <v>1355</v>
          </cell>
          <cell r="B1217" t="str">
            <v>CHAPA/PAINEL DE MADEIRA COMPENSADA RESINADA (MADEIRITE RESINADO ROSA) PARA FORMA DE CONCRETO, DE 2200 x 1100 MM, E = 14 MM</v>
          </cell>
          <cell r="C1217" t="str">
            <v xml:space="preserve">M2    </v>
          </cell>
          <cell r="D1217">
            <v>52.89</v>
          </cell>
        </row>
        <row r="1218">
          <cell r="A1218">
            <v>1358</v>
          </cell>
          <cell r="B1218" t="str">
            <v>CHAPA/PAINEL DE MADEIRA COMPENSADA RESINADA (MADEIRITE RESINADO ROSA) PARA FORMA DE CONCRETO, DE 2200 x 1100 MM, E = 17 MM</v>
          </cell>
          <cell r="C1218" t="str">
            <v xml:space="preserve">M2    </v>
          </cell>
          <cell r="D1218">
            <v>64.930000000000007</v>
          </cell>
        </row>
        <row r="1219">
          <cell r="A1219">
            <v>43681</v>
          </cell>
          <cell r="B1219" t="str">
            <v>CHAPA/PAINEL DE MADEIRA COMPENSADA RESINADA (MADEIRITE RESINADO ROSA) PARA FORMA DE CONCRETO, DE 2200 x 1100 MM, E = 8 A 12 MM</v>
          </cell>
          <cell r="C1219" t="str">
            <v xml:space="preserve">M2    </v>
          </cell>
          <cell r="D1219">
            <v>40.909999999999997</v>
          </cell>
        </row>
        <row r="1220">
          <cell r="A1220">
            <v>43677</v>
          </cell>
          <cell r="B1220" t="str">
            <v>CHAPA/PAINEL DE MADEIRA COMPENSADA RESINADA (MADEIRITE RESINADO ROSA) PARA FORMA DE CONCRETO, DE 2200 X 1100 MM, E = 20 MM</v>
          </cell>
          <cell r="C1220" t="str">
            <v xml:space="preserve">M2    </v>
          </cell>
          <cell r="D1220">
            <v>80.56</v>
          </cell>
        </row>
        <row r="1221">
          <cell r="A1221">
            <v>43682</v>
          </cell>
          <cell r="B1221" t="str">
            <v>CHAPA/PAINEL DE MADEIRA COMPENSADA RESINADA (MADEIRITE RESINADO ROSA) PARA FORMA DE CONCRETO, DE 2200 X 1100 MM, E = 6 MM</v>
          </cell>
          <cell r="C1221" t="str">
            <v xml:space="preserve">M2    </v>
          </cell>
          <cell r="D1221">
            <v>24.7</v>
          </cell>
        </row>
        <row r="1222">
          <cell r="A1222">
            <v>20971</v>
          </cell>
          <cell r="B1222" t="str">
            <v>CHAVE DUPLA PARA CONEXOES TIPO STORZ, ENGATE RAPIDO 1 1/2" X 2 1/2", EM LATAO, PARA INSTALACAO PREDIAL COMBATE A INCENDIO</v>
          </cell>
          <cell r="C1222" t="str">
            <v xml:space="preserve">UN    </v>
          </cell>
          <cell r="D1222">
            <v>14.8</v>
          </cell>
        </row>
        <row r="1223">
          <cell r="A1223">
            <v>13279</v>
          </cell>
          <cell r="B1223" t="str">
            <v>CHUMBADOR DE ACO TIPO PARABOLT, * 5/8" X 200* MM,  COM PORCA E ARRUELA</v>
          </cell>
          <cell r="C1223" t="str">
            <v xml:space="preserve">KG    </v>
          </cell>
          <cell r="D1223">
            <v>23.62</v>
          </cell>
        </row>
        <row r="1224">
          <cell r="A1224">
            <v>11977</v>
          </cell>
          <cell r="B1224" t="str">
            <v>CHUMBADOR DE ACO, DIAMETRO 1/2", COMPRIMENTO 75 MM</v>
          </cell>
          <cell r="C1224" t="str">
            <v xml:space="preserve">UN    </v>
          </cell>
          <cell r="D1224">
            <v>12.24</v>
          </cell>
        </row>
        <row r="1225">
          <cell r="A1225">
            <v>11975</v>
          </cell>
          <cell r="B1225" t="str">
            <v>CHUMBADOR DE ACO, DIAMETRO 5/8", COMPRIMENTO 6", COM PORCA</v>
          </cell>
          <cell r="C1225" t="str">
            <v xml:space="preserve">UN    </v>
          </cell>
          <cell r="D1225">
            <v>26.82</v>
          </cell>
        </row>
        <row r="1226">
          <cell r="A1226">
            <v>39746</v>
          </cell>
          <cell r="B1226" t="str">
            <v>CHUMBADOR DE ACO, 1" X 600 MM, PARA POSTES DE ACO COM BASE, INCLUSO PORCA E ARRUELA</v>
          </cell>
          <cell r="C1226" t="str">
            <v xml:space="preserve">UN    </v>
          </cell>
          <cell r="D1226">
            <v>298.49</v>
          </cell>
        </row>
        <row r="1227">
          <cell r="A1227">
            <v>11976</v>
          </cell>
          <cell r="B1227" t="str">
            <v>CHUMBADOR, DIAMETRO 1/4" COM PARAFUSO 1/4" X 40 MM</v>
          </cell>
          <cell r="C1227" t="str">
            <v xml:space="preserve">UN    </v>
          </cell>
          <cell r="D1227">
            <v>1.37</v>
          </cell>
        </row>
        <row r="1228">
          <cell r="A1228">
            <v>1368</v>
          </cell>
          <cell r="B1228" t="str">
            <v>CHUVEIRO COMUM EM PLASTICO BRANCO, COM CANO, 3 TEMPERATURAS, 5500 W (110/220 V)</v>
          </cell>
          <cell r="C1228" t="str">
            <v xml:space="preserve">UN    </v>
          </cell>
          <cell r="D1228">
            <v>74.7</v>
          </cell>
        </row>
        <row r="1229">
          <cell r="A1229">
            <v>1367</v>
          </cell>
          <cell r="B1229" t="str">
            <v>CHUVEIRO COMUM EM PLASTICO CROMADO, COM CANO, 4 TEMPERATURAS (110/220 V)</v>
          </cell>
          <cell r="C1229" t="str">
            <v xml:space="preserve">UN    </v>
          </cell>
          <cell r="D1229">
            <v>241.63</v>
          </cell>
        </row>
        <row r="1230">
          <cell r="A1230">
            <v>41899</v>
          </cell>
          <cell r="B1230" t="str">
            <v>CIMENTO ASFALTICO DE PETROLEO A GRANEL (CAP) 50/70 (COLETADO CAIXA NA ANP ACRESCIDO DE ICMS)</v>
          </cell>
          <cell r="C1230" t="str">
            <v xml:space="preserve">T     </v>
          </cell>
          <cell r="D1230">
            <v>5278.23</v>
          </cell>
        </row>
        <row r="1231">
          <cell r="A1231">
            <v>1380</v>
          </cell>
          <cell r="B1231" t="str">
            <v>CIMENTO BRANCO</v>
          </cell>
          <cell r="C1231" t="str">
            <v xml:space="preserve">KG    </v>
          </cell>
          <cell r="D1231">
            <v>2.2599999999999998</v>
          </cell>
        </row>
        <row r="1232">
          <cell r="A1232">
            <v>1375</v>
          </cell>
          <cell r="B1232" t="str">
            <v>CIMENTO IMPERMEABILIZANTE DE PEGA ULTRARRAPIDA PARA TAMPONAMENTOS</v>
          </cell>
          <cell r="C1232" t="str">
            <v xml:space="preserve">KG    </v>
          </cell>
          <cell r="D1232">
            <v>12.86</v>
          </cell>
        </row>
        <row r="1233">
          <cell r="A1233">
            <v>1379</v>
          </cell>
          <cell r="B1233" t="str">
            <v>CIMENTO PORTLAND COMPOSTO CP II-32</v>
          </cell>
          <cell r="C1233" t="str">
            <v xml:space="preserve">KG    </v>
          </cell>
          <cell r="D1233">
            <v>0.72</v>
          </cell>
        </row>
        <row r="1234">
          <cell r="A1234">
            <v>13284</v>
          </cell>
          <cell r="B1234" t="str">
            <v>CIMENTO PORTLAND DE ALTO FORNO (AF) CP III-40</v>
          </cell>
          <cell r="C1234" t="str">
            <v xml:space="preserve">KG    </v>
          </cell>
          <cell r="D1234">
            <v>0.72</v>
          </cell>
        </row>
        <row r="1235">
          <cell r="A1235">
            <v>44528</v>
          </cell>
          <cell r="B1235" t="str">
            <v>CIMENTO PORTLAND ESTRUTURAL BRANCO  CPB-32</v>
          </cell>
          <cell r="C1235" t="str">
            <v xml:space="preserve">KG    </v>
          </cell>
          <cell r="D1235">
            <v>2.71</v>
          </cell>
        </row>
        <row r="1236">
          <cell r="A1236">
            <v>34753</v>
          </cell>
          <cell r="B1236" t="str">
            <v>CIMENTO PORTLAND POZOLANICO CP IV-32</v>
          </cell>
          <cell r="C1236" t="str">
            <v xml:space="preserve">KG    </v>
          </cell>
          <cell r="D1236">
            <v>0.79</v>
          </cell>
        </row>
        <row r="1237">
          <cell r="A1237">
            <v>420</v>
          </cell>
          <cell r="B1237" t="str">
            <v>CINTA CIRCULAR EM ACO GALVANIZADO DE 150 MM DE DIAMETRO PARA FIXACAO DE CAIXA MEDICAO, INCLUI PARAFUSOS E PORCAS</v>
          </cell>
          <cell r="C1237" t="str">
            <v xml:space="preserve">UN    </v>
          </cell>
          <cell r="D1237">
            <v>36.270000000000003</v>
          </cell>
        </row>
        <row r="1238">
          <cell r="A1238">
            <v>12327</v>
          </cell>
          <cell r="B1238" t="str">
            <v>CINTA CIRCULAR EM ACO GALVANIZADO DE 210 MM DE DIAMETRO PARA INSTALACAO DE TRANSFORMADOR EM POSTE DE CONCRETO</v>
          </cell>
          <cell r="C1238" t="str">
            <v xml:space="preserve">UN    </v>
          </cell>
          <cell r="D1238">
            <v>43.21</v>
          </cell>
        </row>
        <row r="1239">
          <cell r="A1239">
            <v>36148</v>
          </cell>
          <cell r="B1239" t="str">
            <v>CINTURAO DE SEGURANCA TIPO PARAQUEDISTA, FIVELA EM ACO, AJUSTE NO SUSPENSARIO, CINTURA E PERNAS</v>
          </cell>
          <cell r="C1239" t="str">
            <v xml:space="preserve">UN    </v>
          </cell>
          <cell r="D1239">
            <v>96</v>
          </cell>
        </row>
        <row r="1240">
          <cell r="A1240">
            <v>12329</v>
          </cell>
          <cell r="B1240" t="str">
            <v>COBRE ELETROLITICO EM BARRA OU CHAPA</v>
          </cell>
          <cell r="C1240" t="str">
            <v xml:space="preserve">KG    </v>
          </cell>
          <cell r="D1240">
            <v>127.86</v>
          </cell>
        </row>
        <row r="1241">
          <cell r="A1241">
            <v>1339</v>
          </cell>
          <cell r="B1241" t="str">
            <v>COLA A BASE DE RESINA SINTETICA PARA CHAPA DE LAMINADO MELAMINICO</v>
          </cell>
          <cell r="C1241" t="str">
            <v xml:space="preserve">KG    </v>
          </cell>
          <cell r="D1241">
            <v>46.19</v>
          </cell>
        </row>
        <row r="1242">
          <cell r="A1242">
            <v>44396</v>
          </cell>
          <cell r="B1242" t="str">
            <v>COLA BRANCA BASE PVA</v>
          </cell>
          <cell r="C1242" t="str">
            <v xml:space="preserve">KG    </v>
          </cell>
          <cell r="D1242">
            <v>17.29</v>
          </cell>
        </row>
        <row r="1243">
          <cell r="A1243">
            <v>44327</v>
          </cell>
          <cell r="B1243" t="str">
            <v>COLA PARA TUBOS E MANTAS ELASTOMERICAS, A BASE DE SOLVENTE</v>
          </cell>
          <cell r="C1243" t="str">
            <v xml:space="preserve">L     </v>
          </cell>
          <cell r="D1243">
            <v>58.8</v>
          </cell>
        </row>
        <row r="1244">
          <cell r="A1244">
            <v>37418</v>
          </cell>
          <cell r="B1244" t="str">
            <v>COLAR DE TOMADA EM POLIPROPILENO, PP, COM PARAFUSOS, PARA PEAD, 63 X 1/2" - LIGACAO PREDIAL DE AGUA</v>
          </cell>
          <cell r="C1244" t="str">
            <v xml:space="preserve">UN    </v>
          </cell>
          <cell r="D1244">
            <v>19.899999999999999</v>
          </cell>
        </row>
        <row r="1245">
          <cell r="A1245">
            <v>37419</v>
          </cell>
          <cell r="B1245" t="str">
            <v>COLAR DE TOMADA EM POLIPROPILENO, PP, COM PARAFUSOS, PARA PEAD, 63 X 3/4" - LIGACAO PREDIAL DE AGUA</v>
          </cell>
          <cell r="C1245" t="str">
            <v xml:space="preserve">UN    </v>
          </cell>
          <cell r="D1245">
            <v>20.43</v>
          </cell>
        </row>
        <row r="1246">
          <cell r="A1246">
            <v>1427</v>
          </cell>
          <cell r="B1246" t="str">
            <v>COLAR TOMADA PVC, COM TRAVAS, SAIDA COM ROSCA, DE 110 MM X 1/2" OU 110 MM X 3/4", PARA LIGACAO PREDIAL DE AGUA</v>
          </cell>
          <cell r="C1246" t="str">
            <v xml:space="preserve">UN    </v>
          </cell>
          <cell r="D1246">
            <v>24.08</v>
          </cell>
        </row>
        <row r="1247">
          <cell r="A1247">
            <v>1402</v>
          </cell>
          <cell r="B1247" t="str">
            <v>COLAR TOMADA PVC, COM TRAVAS, SAIDA COM ROSCA, DE 32 MM X 1/2" OU 32 MM X 3/4", PARA LIGACAO PREDIAL DE AGUA</v>
          </cell>
          <cell r="C1247" t="str">
            <v xml:space="preserve">UN    </v>
          </cell>
          <cell r="D1247">
            <v>8.33</v>
          </cell>
        </row>
        <row r="1248">
          <cell r="A1248">
            <v>1420</v>
          </cell>
          <cell r="B1248" t="str">
            <v>COLAR TOMADA PVC, COM TRAVAS, SAIDA COM ROSCA, DE 40 MM X 1/2" OU 40 MM X 3/4", PARA LIGACAO PREDIAL DE AGUA</v>
          </cell>
          <cell r="C1248" t="str">
            <v xml:space="preserve">UN    </v>
          </cell>
          <cell r="D1248">
            <v>10.72</v>
          </cell>
        </row>
        <row r="1249">
          <cell r="A1249">
            <v>1419</v>
          </cell>
          <cell r="B1249" t="str">
            <v>COLAR TOMADA PVC, COM TRAVAS, SAIDA COM ROSCA, DE 50 MM X 1/2" OU 50 MM X 3/4", PARA LIGACAO PREDIAL DE AGUA</v>
          </cell>
          <cell r="C1249" t="str">
            <v xml:space="preserve">UN    </v>
          </cell>
          <cell r="D1249">
            <v>12.94</v>
          </cell>
        </row>
        <row r="1250">
          <cell r="A1250">
            <v>1414</v>
          </cell>
          <cell r="B1250" t="str">
            <v>COLAR TOMADA PVC, COM TRAVAS, SAIDA COM ROSCA, DE 60 MM X 1/2" OU 60 MM X 3/4", PARA LIGACAO PREDIAL DE AGUA</v>
          </cell>
          <cell r="C1250" t="str">
            <v xml:space="preserve">UN    </v>
          </cell>
          <cell r="D1250">
            <v>12.66</v>
          </cell>
        </row>
        <row r="1251">
          <cell r="A1251">
            <v>1413</v>
          </cell>
          <cell r="B1251" t="str">
            <v>COLAR TOMADA PVC, COM TRAVAS, SAIDA COM ROSCA, DE 75 MM X 1/2" OU 75 MM X 3/4", PARA LIGACAO PREDIAL DE AGUA</v>
          </cell>
          <cell r="C1251" t="str">
            <v xml:space="preserve">UN    </v>
          </cell>
          <cell r="D1251">
            <v>18.7</v>
          </cell>
        </row>
        <row r="1252">
          <cell r="A1252">
            <v>1412</v>
          </cell>
          <cell r="B1252" t="str">
            <v>COLAR TOMADA PVC, COM TRAVAS, SAIDA COM ROSCA, DE 85 MM X 1/2" OU 85 MM X 3/4", PARA LIGACAO PREDIAL DE AGUA</v>
          </cell>
          <cell r="C1252" t="str">
            <v xml:space="preserve">UN    </v>
          </cell>
          <cell r="D1252">
            <v>15.85</v>
          </cell>
        </row>
        <row r="1253">
          <cell r="A1253">
            <v>1411</v>
          </cell>
          <cell r="B1253" t="str">
            <v>COLAR TOMADA PVC, COM TRAVAS, SAIDA ROSCAVEL COM BUCHA DE LATAO, DE 110 MM X 1/2" OU 110 MM X 3/4", PARA LIGACAO PREDIAL DE AGUA</v>
          </cell>
          <cell r="C1253" t="str">
            <v xml:space="preserve">UN    </v>
          </cell>
          <cell r="D1253">
            <v>28.83</v>
          </cell>
        </row>
        <row r="1254">
          <cell r="A1254">
            <v>1406</v>
          </cell>
          <cell r="B1254" t="str">
            <v>COLAR TOMADA PVC, COM TRAVAS, SAIDA ROSCAVEL COM BUCHA DE LATAO, DE 60 MM X 1/2" OU 60 MM X 3/4", PARA LIGACAO PREDIAL DE AGUA</v>
          </cell>
          <cell r="C1254" t="str">
            <v xml:space="preserve">UN    </v>
          </cell>
          <cell r="D1254">
            <v>19.12</v>
          </cell>
        </row>
        <row r="1255">
          <cell r="A1255">
            <v>1407</v>
          </cell>
          <cell r="B1255" t="str">
            <v>COLAR TOMADA PVC, COM TRAVAS, SAIDA ROSCAVEL COM BUCHA DE LATAO, DE 75 MM X 1/2" OU 75 MM X 3/4", PARA LIGACAO PREDIAL DE AGUA</v>
          </cell>
          <cell r="C1255" t="str">
            <v xml:space="preserve">UN    </v>
          </cell>
          <cell r="D1255">
            <v>23.84</v>
          </cell>
        </row>
        <row r="1256">
          <cell r="A1256">
            <v>1404</v>
          </cell>
          <cell r="B1256" t="str">
            <v>COLAR TOMADA PVC, COM TRAVAS, SAIDA ROSCAVEL COM BUCHA DE LATAO, DE 85 MM X 1/2" OU 85 MM X 3/4", PARA LIGACAO PREDIAL DE AGUA</v>
          </cell>
          <cell r="C1256" t="str">
            <v xml:space="preserve">UN    </v>
          </cell>
          <cell r="D1256">
            <v>25.35</v>
          </cell>
        </row>
        <row r="1257">
          <cell r="A1257">
            <v>11281</v>
          </cell>
          <cell r="B1257" t="str">
            <v>COMPACTADOR DE SOLO A PERCUSSAO (SOQUETE), COM MOTOR GASOLINA DE 4 TEMPOS, PESO ENTRE 55 E 65 KG, FORCA DE IMPACTO DE 1.000 A 1.500 KGF, FREQUENCIA DE 600 A 700 GOLPES POR MINUTO, VELOCIDADE DE TRABALHO ENTRE 10 E 15 M/MIN, POTENCIA ENTRE 2,00 E 3,00 HP</v>
          </cell>
          <cell r="C1257" t="str">
            <v xml:space="preserve">UN    </v>
          </cell>
          <cell r="D1257">
            <v>11249</v>
          </cell>
        </row>
        <row r="1258">
          <cell r="A1258">
            <v>1442</v>
          </cell>
          <cell r="B1258" t="str">
            <v>COMPACTADOR DE SOLO TIPO PLACA VIBRATORIA REVERSIVEL, A GASOLINA, 4 TEMPOS, PESO DE 125 A 150 KG, FORCA CENTRIFUGA DE 2500 A 2800 KGF, LARG. TRABALHO DE 400 A 450 MM, FREQ VIBRACAO DE 4300 A 4500 RPM, VELOC. TRABALHO DE 15 A 20 M/MIN, POT. DE 5,5 A 6,0 HP</v>
          </cell>
          <cell r="C1258" t="str">
            <v xml:space="preserve">UN    </v>
          </cell>
          <cell r="D1258">
            <v>9443.4500000000007</v>
          </cell>
        </row>
        <row r="1259">
          <cell r="A1259">
            <v>13457</v>
          </cell>
          <cell r="B1259" t="str">
            <v>COMPACTADOR DE SOLO TIPO PLACA VIBRATORIA REVERSIVEL, A GASOLINA, 4 TEMPOS, PESO DE 150 A 175 KG, FORCA CENTRIFUGA DE 2800 A 3100 KGF, LARG. TRABALHO DE 450 A 520 MM, FREQ VIBRACAO DE 4000 A 4300 RPM, VELOC. TRABALHO DE 15 A 20 M/MIN, POT. DE 6,0 A 7,0 HP</v>
          </cell>
          <cell r="C1259" t="str">
            <v xml:space="preserve">UN    </v>
          </cell>
          <cell r="D1259">
            <v>8151.44</v>
          </cell>
        </row>
        <row r="1260">
          <cell r="A1260">
            <v>40699</v>
          </cell>
          <cell r="B126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60" t="str">
            <v xml:space="preserve">UN    </v>
          </cell>
          <cell r="D1260">
            <v>6301.38</v>
          </cell>
        </row>
        <row r="1261">
          <cell r="A1261">
            <v>40701</v>
          </cell>
          <cell r="B126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61" t="str">
            <v xml:space="preserve">UN    </v>
          </cell>
          <cell r="D1261">
            <v>111417.01</v>
          </cell>
        </row>
        <row r="1262">
          <cell r="A1262">
            <v>40700</v>
          </cell>
          <cell r="B126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62" t="str">
            <v xml:space="preserve">UN    </v>
          </cell>
          <cell r="D1262">
            <v>14668.79</v>
          </cell>
        </row>
        <row r="1263">
          <cell r="A1263">
            <v>13458</v>
          </cell>
          <cell r="B1263" t="str">
            <v>COMPACTADOR DE SOLOS DE PERCURSAO (SOQUETE) COM MOTOR A GASOLINA 4 TEMPOS DE 4 HP (4 CV)</v>
          </cell>
          <cell r="C1263" t="str">
            <v xml:space="preserve">UN    </v>
          </cell>
          <cell r="D1263">
            <v>13938.97</v>
          </cell>
        </row>
        <row r="1264">
          <cell r="A1264">
            <v>11134</v>
          </cell>
          <cell r="B1264" t="str">
            <v>COMPENSADO NAVAL - CHAPA/PAINEL EM MADEIRA COMPENSADA PRENSADA, DE 2200 X 1600 MM, E = 10 MM</v>
          </cell>
          <cell r="C1264" t="str">
            <v xml:space="preserve">M2    </v>
          </cell>
          <cell r="D1264">
            <v>91.12</v>
          </cell>
        </row>
        <row r="1265">
          <cell r="A1265">
            <v>11135</v>
          </cell>
          <cell r="B1265" t="str">
            <v>COMPENSADO NAVAL - CHAPA/PAINEL EM MADEIRA COMPENSADA PRENSADA, DE 2200 X 1600 MM, E = 12 MM</v>
          </cell>
          <cell r="C1265" t="str">
            <v xml:space="preserve">M2    </v>
          </cell>
          <cell r="D1265">
            <v>98.38</v>
          </cell>
        </row>
        <row r="1266">
          <cell r="A1266">
            <v>11136</v>
          </cell>
          <cell r="B1266" t="str">
            <v>COMPENSADO NAVAL - CHAPA/PAINEL EM MADEIRA COMPENSADA PRENSADA, DE 2200 X 1600 MM, E = 15 MM</v>
          </cell>
          <cell r="C1266" t="str">
            <v xml:space="preserve">M2    </v>
          </cell>
          <cell r="D1266">
            <v>112.65</v>
          </cell>
        </row>
        <row r="1267">
          <cell r="A1267">
            <v>34743</v>
          </cell>
          <cell r="B1267" t="str">
            <v>COMPENSADO NAVAL - CHAPA/PAINEL EM MADEIRA COMPENSADA PRENSADA, DE 2200 X 1600 MM, E = 18 MM</v>
          </cell>
          <cell r="C1267" t="str">
            <v xml:space="preserve">M2    </v>
          </cell>
          <cell r="D1267">
            <v>135.91999999999999</v>
          </cell>
        </row>
        <row r="1268">
          <cell r="A1268">
            <v>11137</v>
          </cell>
          <cell r="B1268" t="str">
            <v>COMPENSADO NAVAL - CHAPA/PAINEL EM MADEIRA COMPENSADA PRENSADA, DE 2200 X 1600 MM, E = 20 MM</v>
          </cell>
          <cell r="C1268" t="str">
            <v xml:space="preserve">M2    </v>
          </cell>
          <cell r="D1268">
            <v>154.37</v>
          </cell>
        </row>
        <row r="1269">
          <cell r="A1269">
            <v>34745</v>
          </cell>
          <cell r="B1269" t="str">
            <v>COMPENSADO NAVAL - CHAPA/PAINEL EM MADEIRA COMPENSADA PRENSADA, DE 2200 X 1600 MM, E = 25 MM</v>
          </cell>
          <cell r="C1269" t="str">
            <v xml:space="preserve">M2    </v>
          </cell>
          <cell r="D1269">
            <v>183.58</v>
          </cell>
        </row>
        <row r="1270">
          <cell r="A1270">
            <v>34746</v>
          </cell>
          <cell r="B1270" t="str">
            <v>COMPENSADO NAVAL - CHAPA/PAINEL EM MADEIRA COMPENSADA PRENSADA, DE 2200 X 1600 MM, E = 4 MM</v>
          </cell>
          <cell r="C1270" t="str">
            <v xml:space="preserve">M2    </v>
          </cell>
          <cell r="D1270">
            <v>50.06</v>
          </cell>
        </row>
        <row r="1271">
          <cell r="A1271">
            <v>1360</v>
          </cell>
          <cell r="B1271" t="str">
            <v>COMPENSADO NAVAL - CHAPA/PAINEL EM MADEIRA COMPENSADA PRENSADA, DE 2200 X 1600 MM, E = 6 MM</v>
          </cell>
          <cell r="C1271" t="str">
            <v xml:space="preserve">M2    </v>
          </cell>
          <cell r="D1271">
            <v>58.41</v>
          </cell>
        </row>
        <row r="1272">
          <cell r="A1272">
            <v>36524</v>
          </cell>
          <cell r="B1272" t="str">
            <v>COMPRESSOR DE AR ESTACIONARIO, VAZAO 620 PCM, PRESSAO EFETIVA DE TRABALHO 109 PSI, MOTOR ELETRICO, POTENCIA 127 CV</v>
          </cell>
          <cell r="C1272" t="str">
            <v xml:space="preserve">UN    </v>
          </cell>
          <cell r="D1272">
            <v>153599.12</v>
          </cell>
        </row>
        <row r="1273">
          <cell r="A1273">
            <v>36526</v>
          </cell>
          <cell r="B1273" t="str">
            <v>COMPRESSOR DE AR REBOCAVEL VAZAO 400 PCM, PRESSAO EFETIVA DE TRABALHO 102 PSI, MOTOR DIESEL, POTENCIA 110 CV</v>
          </cell>
          <cell r="C1273" t="str">
            <v xml:space="preserve">UN    </v>
          </cell>
          <cell r="D1273">
            <v>123776.43</v>
          </cell>
        </row>
        <row r="1274">
          <cell r="A1274">
            <v>36523</v>
          </cell>
          <cell r="B1274" t="str">
            <v>COMPRESSOR DE AR REBOCAVEL VAZAO 748 PCM, PRESSAO EFETIVA DE TRABALHO 102 PSI, MOTOR DIESEL, POTENCIA 210 CV</v>
          </cell>
          <cell r="C1274" t="str">
            <v xml:space="preserve">UN    </v>
          </cell>
          <cell r="D1274">
            <v>264988.63</v>
          </cell>
        </row>
        <row r="1275">
          <cell r="A1275">
            <v>36527</v>
          </cell>
          <cell r="B1275" t="str">
            <v>COMPRESSOR DE AR REBOCAVEL VAZAO 860 PCM, PRESSAO EFETIVA DE TRABALHO 102 PSI, MOTOR DIESEL, POTENCIA 250 CV</v>
          </cell>
          <cell r="C1275" t="str">
            <v xml:space="preserve">UN    </v>
          </cell>
          <cell r="D1275">
            <v>287832.24</v>
          </cell>
        </row>
        <row r="1276">
          <cell r="A1276">
            <v>13803</v>
          </cell>
          <cell r="B1276" t="str">
            <v>COMPRESSOR DE AR REBOCAVEL, VAZAO *89* PCM, PRESSAO EFETIVA DE TRABALHO *102* PSI, MOTOR DIESEL, POTENCIA *20* CV</v>
          </cell>
          <cell r="C1276" t="str">
            <v xml:space="preserve">UN    </v>
          </cell>
          <cell r="D1276">
            <v>104077.63</v>
          </cell>
        </row>
        <row r="1277">
          <cell r="A1277">
            <v>38642</v>
          </cell>
          <cell r="B1277" t="str">
            <v>COMPRESSOR DE AR REBOCAVEL, VAZAO 152 PCM, PRESSAO EFETIVA DE TRABALHO 102 PSI, MOTOR DIESEL, POTENCIA 31,5 KW</v>
          </cell>
          <cell r="C1277" t="str">
            <v xml:space="preserve">UN    </v>
          </cell>
          <cell r="D1277">
            <v>67014.73</v>
          </cell>
        </row>
        <row r="1278">
          <cell r="A1278">
            <v>36522</v>
          </cell>
          <cell r="B1278" t="str">
            <v>COMPRESSOR DE AR REBOCAVEL, VAZAO 189 PCM, PRESSAO EFETIVA DE TRABALHO 102 PSI, MOTOR DIESEL, POTENCIA 63 CV</v>
          </cell>
          <cell r="C1278" t="str">
            <v xml:space="preserve">UN    </v>
          </cell>
          <cell r="D1278">
            <v>77937.33</v>
          </cell>
        </row>
        <row r="1279">
          <cell r="A1279">
            <v>36525</v>
          </cell>
          <cell r="B1279" t="str">
            <v>COMPRESSOR DE AR REBOCAVEL, VAZAO 250 PCM, PRESSAO EFETIVA DE TRABALHO 102 PSI, MOTOR DIESEL, POTENCIA 81 CV</v>
          </cell>
          <cell r="C1279" t="str">
            <v xml:space="preserve">UN    </v>
          </cell>
          <cell r="D1279">
            <v>104376.29</v>
          </cell>
        </row>
        <row r="1280">
          <cell r="A1280">
            <v>34348</v>
          </cell>
          <cell r="B1280" t="str">
            <v>CONCERTINA CLIPADA (DUPLA) EM ACO GALVANIZADO DE ALTA RESISTENCIA, COM ESPIRAL DE 300 MM, D = 2,76 MM</v>
          </cell>
          <cell r="C1280" t="str">
            <v xml:space="preserve">M     </v>
          </cell>
          <cell r="D1280">
            <v>20.95</v>
          </cell>
        </row>
        <row r="1281">
          <cell r="A1281">
            <v>34347</v>
          </cell>
          <cell r="B1281" t="str">
            <v>CONCERTINA SIMPLES EM ACO GALVANIZADO DE ALTA RESISTENCIA, COM ESPIRAL DE 300 MM, D = 2,76 MM</v>
          </cell>
          <cell r="C1281" t="str">
            <v xml:space="preserve">M     </v>
          </cell>
          <cell r="D1281">
            <v>14.97</v>
          </cell>
        </row>
        <row r="1282">
          <cell r="A1282">
            <v>11146</v>
          </cell>
          <cell r="B1282" t="str">
            <v>CONCRETO AUTOADENSAVEL (CAA) CLASSE DE RESISTENCIA C15, ESPALHAMENTO SF2, INCLUI SERVICO DE BOMBEAMENTO (NBR 15823)</v>
          </cell>
          <cell r="C1282" t="str">
            <v xml:space="preserve">M3    </v>
          </cell>
          <cell r="D1282">
            <v>585.13</v>
          </cell>
        </row>
        <row r="1283">
          <cell r="A1283">
            <v>11147</v>
          </cell>
          <cell r="B1283" t="str">
            <v>CONCRETO AUTOADENSAVEL (CAA) CLASSE DE RESISTENCIA C20, ESPALHAMENTO SF2, INCLUI SERVICO DE BOMBEAMENTO (NBR 15823)</v>
          </cell>
          <cell r="C1283" t="str">
            <v xml:space="preserve">M3    </v>
          </cell>
          <cell r="D1283">
            <v>608.03</v>
          </cell>
        </row>
        <row r="1284">
          <cell r="A1284">
            <v>34872</v>
          </cell>
          <cell r="B1284" t="str">
            <v>CONCRETO AUTOADENSAVEL (CAA) CLASSE DE RESISTENCIA C25, ESPALHAMENTO SF2, INCLUI SERVICO DE BOMBEAMENTO (NBR 15823)</v>
          </cell>
          <cell r="C1284" t="str">
            <v xml:space="preserve">M3    </v>
          </cell>
          <cell r="D1284">
            <v>614.85</v>
          </cell>
        </row>
        <row r="1285">
          <cell r="A1285">
            <v>34491</v>
          </cell>
          <cell r="B1285" t="str">
            <v>CONCRETO AUTOADENSAVEL (CAA) CLASSE DE RESISTENCIA C30, ESPALHAMENTO SF2, INCLUI SERVICO DE BOMBEAMENTO (NBR 15823)</v>
          </cell>
          <cell r="C1285" t="str">
            <v xml:space="preserve">M3    </v>
          </cell>
          <cell r="D1285">
            <v>632.66999999999996</v>
          </cell>
        </row>
        <row r="1286">
          <cell r="A1286">
            <v>34770</v>
          </cell>
          <cell r="B1286" t="str">
            <v>CONCRETO BETUMINOSO USINADO A QUENTE (CBUQ) PARA PAVIMENTACAO ASFALTICA, PADRAO DNIT, FAIXA C, COM CAP 30/45 - AQUISICAO POSTO USINA</v>
          </cell>
          <cell r="C1286" t="str">
            <v xml:space="preserve">T     </v>
          </cell>
          <cell r="D1286">
            <v>475.73</v>
          </cell>
        </row>
        <row r="1287">
          <cell r="A1287">
            <v>1518</v>
          </cell>
          <cell r="B1287" t="str">
            <v>CONCRETO BETUMINOSO USINADO A QUENTE (CBUQ) PARA PAVIMENTACAO ASFALTICA, PADRAO DNIT, FAIXA C, COM CAP 50/70 - AQUISICAO POSTO USINA</v>
          </cell>
          <cell r="C1287" t="str">
            <v xml:space="preserve">T     </v>
          </cell>
          <cell r="D1287">
            <v>485</v>
          </cell>
        </row>
        <row r="1288">
          <cell r="A1288">
            <v>41965</v>
          </cell>
          <cell r="B1288" t="str">
            <v>CONCRETO BETUMINOSO USINADO A QUENTE (CBUQ) PARA PAVIMENTACAO ASFALTICA, PADRAO DNIT, PARA BINDER, COM CAP 50/70 - AQUISICAO POSTO USINA</v>
          </cell>
          <cell r="C1288" t="str">
            <v xml:space="preserve">T     </v>
          </cell>
          <cell r="D1288">
            <v>425.26</v>
          </cell>
        </row>
        <row r="1289">
          <cell r="A1289">
            <v>34492</v>
          </cell>
          <cell r="B1289" t="str">
            <v>CONCRETO USINADO BOMBEAVEL, CLASSE DE RESISTENCIA C20, COM BRITA 0 E 1, SLUMP = 100 +/- 20 MM, EXCLUI SERVICO DE BOMBEAMENTO (NBR 8953)</v>
          </cell>
          <cell r="C1289" t="str">
            <v xml:space="preserve">M3    </v>
          </cell>
          <cell r="D1289">
            <v>520</v>
          </cell>
        </row>
        <row r="1290">
          <cell r="A1290">
            <v>1524</v>
          </cell>
          <cell r="B1290" t="str">
            <v>CONCRETO USINADO BOMBEAVEL, CLASSE DE RESISTENCIA C20, COM BRITA 0 E 1, SLUMP = 100 +/- 20 MM, INCLUI SERVICO DE BOMBEAMENTO (NBR 8953)</v>
          </cell>
          <cell r="C1290" t="str">
            <v xml:space="preserve">M3    </v>
          </cell>
          <cell r="D1290">
            <v>561.39</v>
          </cell>
        </row>
        <row r="1291">
          <cell r="A1291">
            <v>38404</v>
          </cell>
          <cell r="B1291" t="str">
            <v>CONCRETO USINADO BOMBEAVEL, CLASSE DE RESISTENCIA C20, COM BRITA 0 E 1, SLUMP = 130 +/- 20 MM, EXCLUI SERVICO DE BOMBEAMENTO (NBR 8953)</v>
          </cell>
          <cell r="C1291" t="str">
            <v xml:space="preserve">M3    </v>
          </cell>
          <cell r="D1291">
            <v>538.62</v>
          </cell>
        </row>
        <row r="1292">
          <cell r="A1292">
            <v>39849</v>
          </cell>
          <cell r="B1292" t="str">
            <v>CONCRETO USINADO BOMBEAVEL, CLASSE DE RESISTENCIA C20, COM BRITA 0 E 1, SLUMP = 190 +/- 20 MM, INCLUI SERVICO DE BOMBEAMENTO (NBR 8953)</v>
          </cell>
          <cell r="C1292" t="str">
            <v xml:space="preserve">M3    </v>
          </cell>
          <cell r="D1292">
            <v>617.26</v>
          </cell>
        </row>
        <row r="1293">
          <cell r="A1293">
            <v>38464</v>
          </cell>
          <cell r="B1293" t="str">
            <v>CONCRETO USINADO BOMBEAVEL, CLASSE DE RESISTENCIA C20, COM BRITA 0, SLUMP = 220 +/- 20 MM, INCLUI SERVICO DE BOMBEAMENTO (NBR 8953)</v>
          </cell>
          <cell r="C1293" t="str">
            <v xml:space="preserve">M3    </v>
          </cell>
          <cell r="D1293">
            <v>626.22</v>
          </cell>
        </row>
        <row r="1294">
          <cell r="A1294">
            <v>34493</v>
          </cell>
          <cell r="B1294" t="str">
            <v>CONCRETO USINADO BOMBEAVEL, CLASSE DE RESISTENCIA C25, COM BRITA 0 E 1, SLUMP = 100 +/- 20 MM, EXCLUI SERVICO DE BOMBEAMENTO (NBR 8953)</v>
          </cell>
          <cell r="C1294" t="str">
            <v xml:space="preserve">M3    </v>
          </cell>
          <cell r="D1294">
            <v>534.65</v>
          </cell>
        </row>
        <row r="1295">
          <cell r="A1295">
            <v>1527</v>
          </cell>
          <cell r="B1295" t="str">
            <v>CONCRETO USINADO BOMBEAVEL, CLASSE DE RESISTENCIA C25, COM BRITA 0 E 1, SLUMP = 100 +/- 20 MM, INCLUI SERVICO DE BOMBEAMENTO (NBR 8953)</v>
          </cell>
          <cell r="C1295" t="str">
            <v xml:space="preserve">M3    </v>
          </cell>
          <cell r="D1295">
            <v>579.21</v>
          </cell>
        </row>
        <row r="1296">
          <cell r="A1296">
            <v>38405</v>
          </cell>
          <cell r="B1296" t="str">
            <v>CONCRETO USINADO BOMBEAVEL, CLASSE DE RESISTENCIA C25, COM BRITA 0 E 1, SLUMP = 130 +/- 20 MM, EXCLUI SERVICO DE BOMBEAMENTO (NBR 8953)</v>
          </cell>
          <cell r="C1296" t="str">
            <v xml:space="preserve">M3    </v>
          </cell>
          <cell r="D1296">
            <v>555.23</v>
          </cell>
        </row>
        <row r="1297">
          <cell r="A1297">
            <v>38408</v>
          </cell>
          <cell r="B1297" t="str">
            <v>CONCRETO USINADO BOMBEAVEL, CLASSE DE RESISTENCIA C25, COM BRITA 0 E 1, SLUMP = 190 +/- 20 MM, EXCLUI SERVICO DE BOMBEAMENTO (NBR 8953)</v>
          </cell>
          <cell r="C1297" t="str">
            <v xml:space="preserve">M3    </v>
          </cell>
          <cell r="D1297">
            <v>614.58000000000004</v>
          </cell>
        </row>
        <row r="1298">
          <cell r="A1298">
            <v>34494</v>
          </cell>
          <cell r="B1298" t="str">
            <v>CONCRETO USINADO BOMBEAVEL, CLASSE DE RESISTENCIA C30, COM BRITA 0 E 1, SLUMP = 100 +/- 20 MM, EXCLUI SERVICO DE BOMBEAMENTO (NBR 8953)</v>
          </cell>
          <cell r="C1298" t="str">
            <v xml:space="preserve">M3    </v>
          </cell>
          <cell r="D1298">
            <v>552.48</v>
          </cell>
        </row>
        <row r="1299">
          <cell r="A1299">
            <v>1525</v>
          </cell>
          <cell r="B1299" t="str">
            <v>CONCRETO USINADO BOMBEAVEL, CLASSE DE RESISTENCIA C30, COM BRITA 0 E 1, SLUMP = 100 +/- 20 MM, INCLUI SERVICO DE BOMBEAMENTO (NBR 8953)</v>
          </cell>
          <cell r="C1299" t="str">
            <v xml:space="preserve">M3    </v>
          </cell>
          <cell r="D1299">
            <v>597.03</v>
          </cell>
        </row>
        <row r="1300">
          <cell r="A1300">
            <v>38406</v>
          </cell>
          <cell r="B1300" t="str">
            <v>CONCRETO USINADO BOMBEAVEL, CLASSE DE RESISTENCIA C30, COM BRITA 0 E 1, SLUMP = 130 +/- 20 MM, EXCLUI SERVICO DE BOMBEAMENTO (NBR 8953)</v>
          </cell>
          <cell r="C1300" t="str">
            <v xml:space="preserve">M3    </v>
          </cell>
          <cell r="D1300">
            <v>586.28</v>
          </cell>
        </row>
        <row r="1301">
          <cell r="A1301">
            <v>38409</v>
          </cell>
          <cell r="B1301" t="str">
            <v>CONCRETO USINADO BOMBEAVEL, CLASSE DE RESISTENCIA C30, COM BRITA 0 E 1, SLUMP = 190 +/- 20 MM, EXCLUI SERVICO DE BOMBEAMENTO (NBR 8953)</v>
          </cell>
          <cell r="C1301" t="str">
            <v xml:space="preserve">M3    </v>
          </cell>
          <cell r="D1301">
            <v>618.77</v>
          </cell>
        </row>
        <row r="1302">
          <cell r="A1302">
            <v>43360</v>
          </cell>
          <cell r="B1302" t="str">
            <v>CONCRETO USINADO BOMBEAVEL, CLASSE DE RESISTENCIA C30, COM BRITA 0 E 1, SLUMP = 220 +/- 30 MM, EXCLUI SERVICO DE BOMBEAMENTO (NBR 8953)</v>
          </cell>
          <cell r="C1302" t="str">
            <v xml:space="preserve">M3    </v>
          </cell>
          <cell r="D1302">
            <v>645.20000000000005</v>
          </cell>
        </row>
        <row r="1303">
          <cell r="A1303">
            <v>34495</v>
          </cell>
          <cell r="B1303" t="str">
            <v>CONCRETO USINADO BOMBEAVEL, CLASSE DE RESISTENCIA C35, COM BRITA 0 E 1, SLUMP = 100 +/- 20 MM, EXCLUI SERVICO DE BOMBEAMENTO (NBR 8953)</v>
          </cell>
          <cell r="C1303" t="str">
            <v xml:space="preserve">M3    </v>
          </cell>
          <cell r="D1303">
            <v>570.29999999999995</v>
          </cell>
        </row>
        <row r="1304">
          <cell r="A1304">
            <v>11145</v>
          </cell>
          <cell r="B1304" t="str">
            <v>CONCRETO USINADO BOMBEAVEL, CLASSE DE RESISTENCIA C35, COM BRITA 0 E 1, SLUMP = 100 +/- 20 MM, INCLUI SERVICO DE BOMBEAMENTO (NBR 8953)</v>
          </cell>
          <cell r="C1304" t="str">
            <v xml:space="preserve">M3    </v>
          </cell>
          <cell r="D1304">
            <v>614.85</v>
          </cell>
        </row>
        <row r="1305">
          <cell r="A1305">
            <v>34496</v>
          </cell>
          <cell r="B1305" t="str">
            <v>CONCRETO USINADO BOMBEAVEL, CLASSE DE RESISTENCIA C40, COM BRITA 0 E 1, SLUMP = 100 +/- 20 MM, EXCLUI SERVICO DE BOMBEAMENTO (NBR 8953)</v>
          </cell>
          <cell r="C1305" t="str">
            <v xml:space="preserve">M3    </v>
          </cell>
          <cell r="D1305">
            <v>594.91999999999996</v>
          </cell>
        </row>
        <row r="1306">
          <cell r="A1306">
            <v>34479</v>
          </cell>
          <cell r="B1306" t="str">
            <v>CONCRETO USINADO BOMBEAVEL, CLASSE DE RESISTENCIA C40, COM BRITA 0 E 1, SLUMP = 100 +/- 20 MM, INCLUI SERVICO DE BOMBEAMENTO (NBR 8953)</v>
          </cell>
          <cell r="C1306" t="str">
            <v xml:space="preserve">M3    </v>
          </cell>
          <cell r="D1306">
            <v>632.66999999999996</v>
          </cell>
        </row>
        <row r="1307">
          <cell r="A1307">
            <v>34481</v>
          </cell>
          <cell r="B1307" t="str">
            <v>CONCRETO USINADO BOMBEAVEL, CLASSE DE RESISTENCIA C45, COM BRITA 0 E 1, SLUMP = 100 +/- 20 MM, INCLUI SERVICO DE BOMBEAMENTO (NBR 8953)</v>
          </cell>
          <cell r="C1307" t="str">
            <v xml:space="preserve">M3    </v>
          </cell>
          <cell r="D1307">
            <v>661.07</v>
          </cell>
        </row>
        <row r="1308">
          <cell r="A1308">
            <v>34483</v>
          </cell>
          <cell r="B1308" t="str">
            <v>CONCRETO USINADO BOMBEAVEL, CLASSE DE RESISTENCIA C50, COM BRITA 0 E 1, SLUMP = 100 +/- 20 MM, INCLUI SERVICO DE BOMBEAMENTO (NBR 8953)</v>
          </cell>
          <cell r="C1308" t="str">
            <v xml:space="preserve">M3    </v>
          </cell>
          <cell r="D1308">
            <v>706.3</v>
          </cell>
        </row>
        <row r="1309">
          <cell r="A1309">
            <v>34485</v>
          </cell>
          <cell r="B1309" t="str">
            <v>CONCRETO USINADO BOMBEAVEL, CLASSE DE RESISTENCIA C60, COM BRITA 0 E 1, SLUMP = 100 +/- 20 MM, INCLUI SERVICO DE BOMBEAMENTO (NBR 8953)</v>
          </cell>
          <cell r="C1309" t="str">
            <v xml:space="preserve">M3    </v>
          </cell>
          <cell r="D1309">
            <v>755.31</v>
          </cell>
        </row>
        <row r="1310">
          <cell r="A1310">
            <v>14041</v>
          </cell>
          <cell r="B1310" t="str">
            <v>CONCRETO USINADO CONVENCIONAL (NAO BOMBEAVEL) CLASSE DE RESISTENCIA C10, COM BRITA 1 E 2, SLUMP = 80 MM +/- 10 MM (NBR 8953)</v>
          </cell>
          <cell r="C1310" t="str">
            <v xml:space="preserve">M3    </v>
          </cell>
          <cell r="D1310">
            <v>490.99</v>
          </cell>
        </row>
        <row r="1311">
          <cell r="A1311">
            <v>1523</v>
          </cell>
          <cell r="B1311" t="str">
            <v>CONCRETO USINADO CONVENCIONAL (NAO BOMBEAVEL) CLASSE DE RESISTENCIA C15, COM BRITA 1 E 2, SLUMP = 80 MM +/- 10 MM (NBR 8953)</v>
          </cell>
          <cell r="C1311" t="str">
            <v xml:space="preserve">M3    </v>
          </cell>
          <cell r="D1311">
            <v>499.01</v>
          </cell>
        </row>
        <row r="1312">
          <cell r="A1312">
            <v>14052</v>
          </cell>
          <cell r="B1312" t="str">
            <v>CONDULETE DE ALUMINIO TIPO B, PARA ELETRODUTO ROSCAVEL DE 1/2", COM TAMPA CEGA</v>
          </cell>
          <cell r="C1312" t="str">
            <v xml:space="preserve">UN    </v>
          </cell>
          <cell r="D1312">
            <v>9.82</v>
          </cell>
        </row>
        <row r="1313">
          <cell r="A1313">
            <v>14054</v>
          </cell>
          <cell r="B1313" t="str">
            <v>CONDULETE DE ALUMINIO TIPO B, PARA ELETRODUTO ROSCAVEL DE 1", COM TAMPA CEGA</v>
          </cell>
          <cell r="C1313" t="str">
            <v xml:space="preserve">UN    </v>
          </cell>
          <cell r="D1313">
            <v>12.77</v>
          </cell>
        </row>
        <row r="1314">
          <cell r="A1314">
            <v>14053</v>
          </cell>
          <cell r="B1314" t="str">
            <v>CONDULETE DE ALUMINIO TIPO B, PARA ELETRODUTO ROSCAVEL DE 3/4", COM TAMPA CEGA</v>
          </cell>
          <cell r="C1314" t="str">
            <v xml:space="preserve">UN    </v>
          </cell>
          <cell r="D1314">
            <v>9.9700000000000006</v>
          </cell>
        </row>
        <row r="1315">
          <cell r="A1315">
            <v>2558</v>
          </cell>
          <cell r="B1315" t="str">
            <v>CONDULETE DE ALUMINIO TIPO C, PARA ELETRODUTO ROSCAVEL DE 1/2", COM TAMPA CEGA</v>
          </cell>
          <cell r="C1315" t="str">
            <v xml:space="preserve">UN    </v>
          </cell>
          <cell r="D1315">
            <v>7.51</v>
          </cell>
        </row>
        <row r="1316">
          <cell r="A1316">
            <v>2560</v>
          </cell>
          <cell r="B1316" t="str">
            <v>CONDULETE DE ALUMINIO TIPO C, PARA ELETRODUTO ROSCAVEL DE 1", COM TAMPA CEGA</v>
          </cell>
          <cell r="C1316" t="str">
            <v xml:space="preserve">UN    </v>
          </cell>
          <cell r="D1316">
            <v>13.21</v>
          </cell>
        </row>
        <row r="1317">
          <cell r="A1317">
            <v>2559</v>
          </cell>
          <cell r="B1317" t="str">
            <v>CONDULETE DE ALUMINIO TIPO C, PARA ELETRODUTO ROSCAVEL DE 3/4", COM TAMPA CEGA</v>
          </cell>
          <cell r="C1317" t="str">
            <v xml:space="preserve">UN    </v>
          </cell>
          <cell r="D1317">
            <v>10.57</v>
          </cell>
        </row>
        <row r="1318">
          <cell r="A1318">
            <v>2592</v>
          </cell>
          <cell r="B1318" t="str">
            <v>CONDULETE DE ALUMINIO TIPO C, PARA ELETRODUTO ROSCAVEL DE 4", COM TAMPA CEGA</v>
          </cell>
          <cell r="C1318" t="str">
            <v xml:space="preserve">UN    </v>
          </cell>
          <cell r="D1318">
            <v>175.22</v>
          </cell>
        </row>
        <row r="1319">
          <cell r="A1319">
            <v>2566</v>
          </cell>
          <cell r="B1319" t="str">
            <v>CONDULETE DE ALUMINIO TIPO E, PARA ELETRODUTO ROSCAVEL DE 1  1/4", COM TAMPA CEGA</v>
          </cell>
          <cell r="C1319" t="str">
            <v xml:space="preserve">UN    </v>
          </cell>
          <cell r="D1319">
            <v>17.63</v>
          </cell>
        </row>
        <row r="1320">
          <cell r="A1320">
            <v>2589</v>
          </cell>
          <cell r="B1320" t="str">
            <v>CONDULETE DE ALUMINIO TIPO E, PARA ELETRODUTO ROSCAVEL DE 1 1/2", COM TAMPA CEGA</v>
          </cell>
          <cell r="C1320" t="str">
            <v xml:space="preserve">UN    </v>
          </cell>
          <cell r="D1320">
            <v>23.44</v>
          </cell>
        </row>
        <row r="1321">
          <cell r="A1321">
            <v>2591</v>
          </cell>
          <cell r="B1321" t="str">
            <v>CONDULETE DE ALUMINIO TIPO E, PARA ELETRODUTO ROSCAVEL DE 1/2", COM TAMPA CEGA</v>
          </cell>
          <cell r="C1321" t="str">
            <v xml:space="preserve">UN    </v>
          </cell>
          <cell r="D1321">
            <v>8.5500000000000007</v>
          </cell>
        </row>
        <row r="1322">
          <cell r="A1322">
            <v>2590</v>
          </cell>
          <cell r="B1322" t="str">
            <v>CONDULETE DE ALUMINIO TIPO E, PARA ELETRODUTO ROSCAVEL DE 1", COM TAMPA CEGA</v>
          </cell>
          <cell r="C1322" t="str">
            <v xml:space="preserve">UN    </v>
          </cell>
          <cell r="D1322">
            <v>14.38</v>
          </cell>
        </row>
        <row r="1323">
          <cell r="A1323">
            <v>2567</v>
          </cell>
          <cell r="B1323" t="str">
            <v>CONDULETE DE ALUMINIO TIPO E, PARA ELETRODUTO ROSCAVEL DE 2", COM TAMPA CEGA</v>
          </cell>
          <cell r="C1323" t="str">
            <v xml:space="preserve">UN    </v>
          </cell>
          <cell r="D1323">
            <v>34.380000000000003</v>
          </cell>
        </row>
        <row r="1324">
          <cell r="A1324">
            <v>2565</v>
          </cell>
          <cell r="B1324" t="str">
            <v>CONDULETE DE ALUMINIO TIPO E, PARA ELETRODUTO ROSCAVEL DE 3/4", COM TAMPA CEGA</v>
          </cell>
          <cell r="C1324" t="str">
            <v xml:space="preserve">UN    </v>
          </cell>
          <cell r="D1324">
            <v>8.56</v>
          </cell>
        </row>
        <row r="1325">
          <cell r="A1325">
            <v>2568</v>
          </cell>
          <cell r="B1325" t="str">
            <v>CONDULETE DE ALUMINIO TIPO E, PARA ELETRODUTO ROSCAVEL DE 3", COM TAMPA CEGA</v>
          </cell>
          <cell r="C1325" t="str">
            <v xml:space="preserve">UN    </v>
          </cell>
          <cell r="D1325">
            <v>95.47</v>
          </cell>
        </row>
        <row r="1326">
          <cell r="A1326">
            <v>2594</v>
          </cell>
          <cell r="B1326" t="str">
            <v>CONDULETE DE ALUMINIO TIPO E, PARA ELETRODUTO ROSCAVEL DE 4", COM TAMPA CEGA</v>
          </cell>
          <cell r="C1326" t="str">
            <v xml:space="preserve">UN    </v>
          </cell>
          <cell r="D1326">
            <v>159.04</v>
          </cell>
        </row>
        <row r="1327">
          <cell r="A1327">
            <v>2587</v>
          </cell>
          <cell r="B1327" t="str">
            <v>CONDULETE DE ALUMINIO TIPO LR, PARA ELETRODUTO ROSCAVEL DE 1 1/2", COM TAMPA CEGA</v>
          </cell>
          <cell r="C1327" t="str">
            <v xml:space="preserve">UN    </v>
          </cell>
          <cell r="D1327">
            <v>27.1</v>
          </cell>
        </row>
        <row r="1328">
          <cell r="A1328">
            <v>2588</v>
          </cell>
          <cell r="B1328" t="str">
            <v>CONDULETE DE ALUMINIO TIPO LR, PARA ELETRODUTO ROSCAVEL DE 1 1/4", COM TAMPA CEGA</v>
          </cell>
          <cell r="C1328" t="str">
            <v xml:space="preserve">UN    </v>
          </cell>
          <cell r="D1328">
            <v>21.53</v>
          </cell>
        </row>
        <row r="1329">
          <cell r="A1329">
            <v>2569</v>
          </cell>
          <cell r="B1329" t="str">
            <v>CONDULETE DE ALUMINIO TIPO LR, PARA ELETRODUTO ROSCAVEL DE 1/2", COM TAMPA CEGA</v>
          </cell>
          <cell r="C1329" t="str">
            <v xml:space="preserve">UN    </v>
          </cell>
          <cell r="D1329">
            <v>8.2899999999999991</v>
          </cell>
        </row>
        <row r="1330">
          <cell r="A1330">
            <v>2570</v>
          </cell>
          <cell r="B1330" t="str">
            <v>CONDULETE DE ALUMINIO TIPO LR, PARA ELETRODUTO ROSCAVEL DE 1", COM TAMPA CEGA</v>
          </cell>
          <cell r="C1330" t="str">
            <v xml:space="preserve">UN    </v>
          </cell>
          <cell r="D1330">
            <v>13.91</v>
          </cell>
        </row>
        <row r="1331">
          <cell r="A1331">
            <v>2571</v>
          </cell>
          <cell r="B1331" t="str">
            <v>CONDULETE DE ALUMINIO TIPO LR, PARA ELETRODUTO ROSCAVEL DE 2", COM TAMPA CEGA</v>
          </cell>
          <cell r="C1331" t="str">
            <v xml:space="preserve">UN    </v>
          </cell>
          <cell r="D1331">
            <v>41.28</v>
          </cell>
        </row>
        <row r="1332">
          <cell r="A1332">
            <v>2593</v>
          </cell>
          <cell r="B1332" t="str">
            <v>CONDULETE DE ALUMINIO TIPO LR, PARA ELETRODUTO ROSCAVEL DE 3/4", COM TAMPA CEGA</v>
          </cell>
          <cell r="C1332" t="str">
            <v xml:space="preserve">UN    </v>
          </cell>
          <cell r="D1332">
            <v>8.84</v>
          </cell>
        </row>
        <row r="1333">
          <cell r="A1333">
            <v>2572</v>
          </cell>
          <cell r="B1333" t="str">
            <v>CONDULETE DE ALUMINIO TIPO LR, PARA ELETRODUTO ROSCAVEL DE 3", COM TAMPA CEGA</v>
          </cell>
          <cell r="C1333" t="str">
            <v xml:space="preserve">UN    </v>
          </cell>
          <cell r="D1333">
            <v>122.08</v>
          </cell>
        </row>
        <row r="1334">
          <cell r="A1334">
            <v>2595</v>
          </cell>
          <cell r="B1334" t="str">
            <v>CONDULETE DE ALUMINIO TIPO LR, PARA ELETRODUTO ROSCAVEL DE 4", COM TAMPA CEGA</v>
          </cell>
          <cell r="C1334" t="str">
            <v xml:space="preserve">UN    </v>
          </cell>
          <cell r="D1334">
            <v>190.48</v>
          </cell>
        </row>
        <row r="1335">
          <cell r="A1335">
            <v>2576</v>
          </cell>
          <cell r="B1335" t="str">
            <v>CONDULETE DE ALUMINIO TIPO T, PARA ELETRODUTO ROSCAVEL DE 1 1/2", COM TAMPA CEGA</v>
          </cell>
          <cell r="C1335" t="str">
            <v xml:space="preserve">UN    </v>
          </cell>
          <cell r="D1335">
            <v>32.47</v>
          </cell>
        </row>
        <row r="1336">
          <cell r="A1336">
            <v>2575</v>
          </cell>
          <cell r="B1336" t="str">
            <v>CONDULETE DE ALUMINIO TIPO T, PARA ELETRODUTO ROSCAVEL DE 1 1/4", COM TAMPA CEGA</v>
          </cell>
          <cell r="C1336" t="str">
            <v xml:space="preserve">UN    </v>
          </cell>
          <cell r="D1336">
            <v>24.41</v>
          </cell>
        </row>
        <row r="1337">
          <cell r="A1337">
            <v>2573</v>
          </cell>
          <cell r="B1337" t="str">
            <v>CONDULETE DE ALUMINIO TIPO T, PARA ELETRODUTO ROSCAVEL DE 1/2", COM TAMPA CEGA</v>
          </cell>
          <cell r="C1337" t="str">
            <v xml:space="preserve">UN    </v>
          </cell>
          <cell r="D1337">
            <v>10.130000000000001</v>
          </cell>
        </row>
        <row r="1338">
          <cell r="A1338">
            <v>2586</v>
          </cell>
          <cell r="B1338" t="str">
            <v>CONDULETE DE ALUMINIO TIPO T, PARA ELETRODUTO ROSCAVEL DE 1", COM TAMPA CEGA</v>
          </cell>
          <cell r="C1338" t="str">
            <v xml:space="preserve">UN    </v>
          </cell>
          <cell r="D1338">
            <v>16.43</v>
          </cell>
        </row>
        <row r="1339">
          <cell r="A1339">
            <v>2577</v>
          </cell>
          <cell r="B1339" t="str">
            <v>CONDULETE DE ALUMINIO TIPO T, PARA ELETRODUTO ROSCAVEL DE 2", COM TAMPA CEGA</v>
          </cell>
          <cell r="C1339" t="str">
            <v xml:space="preserve">UN    </v>
          </cell>
          <cell r="D1339">
            <v>44</v>
          </cell>
        </row>
        <row r="1340">
          <cell r="A1340">
            <v>2574</v>
          </cell>
          <cell r="B1340" t="str">
            <v>CONDULETE DE ALUMINIO TIPO T, PARA ELETRODUTO ROSCAVEL DE 3/4", COM TAMPA CEGA</v>
          </cell>
          <cell r="C1340" t="str">
            <v xml:space="preserve">UN    </v>
          </cell>
          <cell r="D1340">
            <v>10.199999999999999</v>
          </cell>
        </row>
        <row r="1341">
          <cell r="A1341">
            <v>2578</v>
          </cell>
          <cell r="B1341" t="str">
            <v>CONDULETE DE ALUMINIO TIPO T, PARA ELETRODUTO ROSCAVEL DE 3", COM TAMPA CEGA</v>
          </cell>
          <cell r="C1341" t="str">
            <v xml:space="preserve">UN    </v>
          </cell>
          <cell r="D1341">
            <v>137.37</v>
          </cell>
        </row>
        <row r="1342">
          <cell r="A1342">
            <v>2585</v>
          </cell>
          <cell r="B1342" t="str">
            <v>CONDULETE DE ALUMINIO TIPO T, PARA ELETRODUTO ROSCAVEL DE 4", COM TAMPA CEGA</v>
          </cell>
          <cell r="C1342" t="str">
            <v xml:space="preserve">UN    </v>
          </cell>
          <cell r="D1342">
            <v>188.5</v>
          </cell>
        </row>
        <row r="1343">
          <cell r="A1343">
            <v>12008</v>
          </cell>
          <cell r="B1343" t="str">
            <v>CONDULETE DE ALUMINIO TIPO TB, PARA ELETRODUTO ROSCAVEL DE 3", COM TAMPA CEGA</v>
          </cell>
          <cell r="C1343" t="str">
            <v xml:space="preserve">UN    </v>
          </cell>
          <cell r="D1343">
            <v>101.14</v>
          </cell>
        </row>
        <row r="1344">
          <cell r="A1344">
            <v>2582</v>
          </cell>
          <cell r="B1344" t="str">
            <v>CONDULETE DE ALUMINIO TIPO X, PARA ELETRODUTO ROSCAVEL DE 1 1/2", COM TAMPA CEGA</v>
          </cell>
          <cell r="C1344" t="str">
            <v xml:space="preserve">UN    </v>
          </cell>
          <cell r="D1344">
            <v>30.12</v>
          </cell>
        </row>
        <row r="1345">
          <cell r="A1345">
            <v>2597</v>
          </cell>
          <cell r="B1345" t="str">
            <v>CONDULETE DE ALUMINIO TIPO X, PARA ELETRODUTO ROSCAVEL DE 1 1/4", COM TAMPA CEGA</v>
          </cell>
          <cell r="C1345" t="str">
            <v xml:space="preserve">UN    </v>
          </cell>
          <cell r="D1345">
            <v>25.81</v>
          </cell>
        </row>
        <row r="1346">
          <cell r="A1346">
            <v>2579</v>
          </cell>
          <cell r="B1346" t="str">
            <v>CONDULETE DE ALUMINIO TIPO X, PARA ELETRODUTO ROSCAVEL DE 1/2", COM TAMPA CEGA</v>
          </cell>
          <cell r="C1346" t="str">
            <v xml:space="preserve">UN    </v>
          </cell>
          <cell r="D1346">
            <v>12.29</v>
          </cell>
        </row>
        <row r="1347">
          <cell r="A1347">
            <v>2581</v>
          </cell>
          <cell r="B1347" t="str">
            <v>CONDULETE DE ALUMINIO TIPO X, PARA ELETRODUTO ROSCAVEL DE 1", COM TAMPA CEGA</v>
          </cell>
          <cell r="C1347" t="str">
            <v xml:space="preserve">UN    </v>
          </cell>
          <cell r="D1347">
            <v>15.72</v>
          </cell>
        </row>
        <row r="1348">
          <cell r="A1348">
            <v>2596</v>
          </cell>
          <cell r="B1348" t="str">
            <v>CONDULETE DE ALUMINIO TIPO X, PARA ELETRODUTO ROSCAVEL DE 2", COM TAMPA CEGA</v>
          </cell>
          <cell r="C1348" t="str">
            <v xml:space="preserve">UN    </v>
          </cell>
          <cell r="D1348">
            <v>46.51</v>
          </cell>
        </row>
        <row r="1349">
          <cell r="A1349">
            <v>2580</v>
          </cell>
          <cell r="B1349" t="str">
            <v>CONDULETE DE ALUMINIO TIPO X, PARA ELETRODUTO ROSCAVEL DE 3/4", COM TAMPA CEGA</v>
          </cell>
          <cell r="C1349" t="str">
            <v xml:space="preserve">UN    </v>
          </cell>
          <cell r="D1349">
            <v>13.47</v>
          </cell>
        </row>
        <row r="1350">
          <cell r="A1350">
            <v>2583</v>
          </cell>
          <cell r="B1350" t="str">
            <v>CONDULETE DE ALUMINIO TIPO X, PARA ELETRODUTO ROSCAVEL DE 3", COM TAMPA CEGA</v>
          </cell>
          <cell r="C1350" t="str">
            <v xml:space="preserve">UN    </v>
          </cell>
          <cell r="D1350">
            <v>113.12</v>
          </cell>
        </row>
        <row r="1351">
          <cell r="A1351">
            <v>2584</v>
          </cell>
          <cell r="B1351" t="str">
            <v>CONDULETE DE ALUMINIO TIPO X, PARA ELETRODUTO ROSCAVEL DE 4", COM TAMPA CEGA</v>
          </cell>
          <cell r="C1351" t="str">
            <v xml:space="preserve">UN    </v>
          </cell>
          <cell r="D1351">
            <v>188.31</v>
          </cell>
        </row>
        <row r="1352">
          <cell r="A1352">
            <v>12010</v>
          </cell>
          <cell r="B1352" t="str">
            <v>CONDULETE EM PVC, TIPO "B", SEM TAMPA, DE 1/2" OU 3/4"</v>
          </cell>
          <cell r="C1352" t="str">
            <v xml:space="preserve">UN    </v>
          </cell>
          <cell r="D1352">
            <v>9.3699999999999992</v>
          </cell>
        </row>
        <row r="1353">
          <cell r="A1353">
            <v>39329</v>
          </cell>
          <cell r="B1353" t="str">
            <v>CONDULETE EM PVC, TIPO "B", SEM TAMPA, DE 1"</v>
          </cell>
          <cell r="C1353" t="str">
            <v xml:space="preserve">UN    </v>
          </cell>
          <cell r="D1353">
            <v>9.8000000000000007</v>
          </cell>
        </row>
        <row r="1354">
          <cell r="A1354">
            <v>39330</v>
          </cell>
          <cell r="B1354" t="str">
            <v>CONDULETE EM PVC, TIPO "C", SEM TAMPA, DE 1/2"</v>
          </cell>
          <cell r="C1354" t="str">
            <v xml:space="preserve">UN    </v>
          </cell>
          <cell r="D1354">
            <v>10.31</v>
          </cell>
        </row>
        <row r="1355">
          <cell r="A1355">
            <v>39332</v>
          </cell>
          <cell r="B1355" t="str">
            <v>CONDULETE EM PVC, TIPO "C", SEM TAMPA, DE 1"</v>
          </cell>
          <cell r="C1355" t="str">
            <v xml:space="preserve">UN    </v>
          </cell>
          <cell r="D1355">
            <v>11.52</v>
          </cell>
        </row>
        <row r="1356">
          <cell r="A1356">
            <v>39331</v>
          </cell>
          <cell r="B1356" t="str">
            <v>CONDULETE EM PVC, TIPO "C", SEM TAMPA, DE 3/4"</v>
          </cell>
          <cell r="C1356" t="str">
            <v xml:space="preserve">UN    </v>
          </cell>
          <cell r="D1356">
            <v>9.17</v>
          </cell>
        </row>
        <row r="1357">
          <cell r="A1357">
            <v>39333</v>
          </cell>
          <cell r="B1357" t="str">
            <v>CONDULETE EM PVC, TIPO "E", SEM TAMPA, DE 1/2"</v>
          </cell>
          <cell r="C1357" t="str">
            <v xml:space="preserve">UN    </v>
          </cell>
          <cell r="D1357">
            <v>8.94</v>
          </cell>
        </row>
        <row r="1358">
          <cell r="A1358">
            <v>39335</v>
          </cell>
          <cell r="B1358" t="str">
            <v>CONDULETE EM PVC, TIPO "E", SEM TAMPA, DE 1"</v>
          </cell>
          <cell r="C1358" t="str">
            <v xml:space="preserve">UN    </v>
          </cell>
          <cell r="D1358">
            <v>10.34</v>
          </cell>
        </row>
        <row r="1359">
          <cell r="A1359">
            <v>39334</v>
          </cell>
          <cell r="B1359" t="str">
            <v>CONDULETE EM PVC, TIPO "E", SEM TAMPA, DE 3/4"</v>
          </cell>
          <cell r="C1359" t="str">
            <v xml:space="preserve">UN    </v>
          </cell>
          <cell r="D1359">
            <v>8.2200000000000006</v>
          </cell>
        </row>
        <row r="1360">
          <cell r="A1360">
            <v>12016</v>
          </cell>
          <cell r="B1360" t="str">
            <v>CONDULETE EM PVC, TIPO "LB", SEM TAMPA, DE 1/2" OU 3/4"</v>
          </cell>
          <cell r="C1360" t="str">
            <v xml:space="preserve">UN    </v>
          </cell>
          <cell r="D1360">
            <v>10.32</v>
          </cell>
        </row>
        <row r="1361">
          <cell r="A1361">
            <v>12015</v>
          </cell>
          <cell r="B1361" t="str">
            <v>CONDULETE EM PVC, TIPO "LB", SEM TAMPA, DE 1"</v>
          </cell>
          <cell r="C1361" t="str">
            <v xml:space="preserve">UN    </v>
          </cell>
          <cell r="D1361">
            <v>12.01</v>
          </cell>
        </row>
        <row r="1362">
          <cell r="A1362">
            <v>12020</v>
          </cell>
          <cell r="B1362" t="str">
            <v>CONDULETE EM PVC, TIPO "LL", SEM TAMPA, DE 1/2" OU 3/4"</v>
          </cell>
          <cell r="C1362" t="str">
            <v xml:space="preserve">UN    </v>
          </cell>
          <cell r="D1362">
            <v>10.32</v>
          </cell>
        </row>
        <row r="1363">
          <cell r="A1363">
            <v>12019</v>
          </cell>
          <cell r="B1363" t="str">
            <v>CONDULETE EM PVC, TIPO "LL", SEM TAMPA, DE 1"</v>
          </cell>
          <cell r="C1363" t="str">
            <v xml:space="preserve">UN    </v>
          </cell>
          <cell r="D1363">
            <v>12.01</v>
          </cell>
        </row>
        <row r="1364">
          <cell r="A1364">
            <v>39336</v>
          </cell>
          <cell r="B1364" t="str">
            <v>CONDULETE EM PVC, TIPO "LR", SEM TAMPA, DE 1/2"</v>
          </cell>
          <cell r="C1364" t="str">
            <v xml:space="preserve">UN    </v>
          </cell>
          <cell r="D1364">
            <v>10.31</v>
          </cell>
        </row>
        <row r="1365">
          <cell r="A1365">
            <v>39338</v>
          </cell>
          <cell r="B1365" t="str">
            <v>CONDULETE EM PVC, TIPO "LR", SEM TAMPA, DE 1"</v>
          </cell>
          <cell r="C1365" t="str">
            <v xml:space="preserve">UN    </v>
          </cell>
          <cell r="D1365">
            <v>11.52</v>
          </cell>
        </row>
        <row r="1366">
          <cell r="A1366">
            <v>39337</v>
          </cell>
          <cell r="B1366" t="str">
            <v>CONDULETE EM PVC, TIPO "LR", SEM TAMPA, DE 3/4"</v>
          </cell>
          <cell r="C1366" t="str">
            <v xml:space="preserve">UN    </v>
          </cell>
          <cell r="D1366">
            <v>9.17</v>
          </cell>
        </row>
        <row r="1367">
          <cell r="A1367">
            <v>39341</v>
          </cell>
          <cell r="B1367" t="str">
            <v>CONDULETE EM PVC, TIPO "T", SEM TAMPA, DE 1"</v>
          </cell>
          <cell r="C1367" t="str">
            <v xml:space="preserve">UN    </v>
          </cell>
          <cell r="D1367">
            <v>15.01</v>
          </cell>
        </row>
        <row r="1368">
          <cell r="A1368">
            <v>39340</v>
          </cell>
          <cell r="B1368" t="str">
            <v>CONDULETE EM PVC, TIPO "T", SEM TAMPA, DE 3/4"</v>
          </cell>
          <cell r="C1368" t="str">
            <v xml:space="preserve">UN    </v>
          </cell>
          <cell r="D1368">
            <v>11.02</v>
          </cell>
        </row>
        <row r="1369">
          <cell r="A1369">
            <v>12025</v>
          </cell>
          <cell r="B1369" t="str">
            <v>CONDULETE EM PVC, TIPO "TB", SEM TAMPA, DE 1/2" OU 3/4"</v>
          </cell>
          <cell r="C1369" t="str">
            <v xml:space="preserve">UN    </v>
          </cell>
          <cell r="D1369">
            <v>11.39</v>
          </cell>
        </row>
        <row r="1370">
          <cell r="A1370">
            <v>39342</v>
          </cell>
          <cell r="B1370" t="str">
            <v>CONDULETE EM PVC, TIPO "TB", SEM TAMPA, DE 1"</v>
          </cell>
          <cell r="C1370" t="str">
            <v xml:space="preserve">UN    </v>
          </cell>
          <cell r="D1370">
            <v>15.01</v>
          </cell>
        </row>
        <row r="1371">
          <cell r="A1371">
            <v>39343</v>
          </cell>
          <cell r="B1371" t="str">
            <v>CONDULETE EM PVC, TIPO "X", SEM TAMPA, DE 1/2"</v>
          </cell>
          <cell r="C1371" t="str">
            <v xml:space="preserve">UN    </v>
          </cell>
          <cell r="D1371">
            <v>12.68</v>
          </cell>
        </row>
        <row r="1372">
          <cell r="A1372">
            <v>39345</v>
          </cell>
          <cell r="B1372" t="str">
            <v>CONDULETE EM PVC, TIPO "X", SEM TAMPA, DE 1"</v>
          </cell>
          <cell r="C1372" t="str">
            <v xml:space="preserve">UN    </v>
          </cell>
          <cell r="D1372">
            <v>17.16</v>
          </cell>
        </row>
        <row r="1373">
          <cell r="A1373">
            <v>39344</v>
          </cell>
          <cell r="B1373" t="str">
            <v>CONDULETE EM PVC, TIPO "X", SEM TAMPA, DE 3/4"</v>
          </cell>
          <cell r="C1373" t="str">
            <v xml:space="preserve">UN    </v>
          </cell>
          <cell r="D1373">
            <v>12.26</v>
          </cell>
        </row>
        <row r="1374">
          <cell r="A1374">
            <v>12623</v>
          </cell>
          <cell r="B1374" t="str">
            <v>CONDUTOR PLUVIAL, PVC, CIRCULAR, DIAMETRO ENTRE 80 E 100 MM, PARA DRENAGEM PREDIAL</v>
          </cell>
          <cell r="C1374" t="str">
            <v xml:space="preserve">M     </v>
          </cell>
          <cell r="D1374">
            <v>12.9</v>
          </cell>
        </row>
        <row r="1375">
          <cell r="A1375">
            <v>34498</v>
          </cell>
          <cell r="B1375" t="str">
            <v>CONE DE SINALIZACAO EM PVC FLEXIVEL, H = 70 / 76 CM (NBR 15071)</v>
          </cell>
          <cell r="C1375" t="str">
            <v xml:space="preserve">UN    </v>
          </cell>
          <cell r="D1375">
            <v>94.79</v>
          </cell>
        </row>
        <row r="1376">
          <cell r="A1376">
            <v>13244</v>
          </cell>
          <cell r="B1376" t="str">
            <v>CONE DE SINALIZACAO EM PVC RIGIDO COM FAIXA REFLETIVA, H = 70 / 76 CM</v>
          </cell>
          <cell r="C1376" t="str">
            <v xml:space="preserve">UN    </v>
          </cell>
          <cell r="D1376">
            <v>39.9</v>
          </cell>
        </row>
        <row r="1377">
          <cell r="A1377">
            <v>38998</v>
          </cell>
          <cell r="B1377" t="str">
            <v>CONECTOR / ADAPTADOR FEMEA, COM INSERTO METALICO, PPR, DN 25 MM X 1/2", PARA AGUA QUENTE E FRIA PREDIAL</v>
          </cell>
          <cell r="C1377" t="str">
            <v xml:space="preserve">UN    </v>
          </cell>
          <cell r="D1377">
            <v>14.71</v>
          </cell>
        </row>
        <row r="1378">
          <cell r="A1378">
            <v>38999</v>
          </cell>
          <cell r="B1378" t="str">
            <v>CONECTOR / ADAPTADOR FEMEA, COM INSERTO METALICO, PPR, DN 32 MM X 3/4", PARA AGUA QUENTE E FRIA PREDIAL</v>
          </cell>
          <cell r="C1378" t="str">
            <v xml:space="preserve">UN    </v>
          </cell>
          <cell r="D1378">
            <v>24.35</v>
          </cell>
        </row>
        <row r="1379">
          <cell r="A1379">
            <v>38996</v>
          </cell>
          <cell r="B1379" t="str">
            <v>CONECTOR / ADAPTADOR MACHO, COM INSERTO METALICO, PPR, DN 25 MM X 1/2", PARA AGUA QUENTE E FRIA PREDIAL</v>
          </cell>
          <cell r="C1379" t="str">
            <v xml:space="preserve">UN    </v>
          </cell>
          <cell r="D1379">
            <v>21.26</v>
          </cell>
        </row>
        <row r="1380">
          <cell r="A1380">
            <v>38997</v>
          </cell>
          <cell r="B1380" t="str">
            <v>CONECTOR / ADAPTADOR MACHO, COM INSERTO METALICO, PPR, DN 32 MM X 3/4", PARA AGUA QUENTE E FRIA PREDIAL</v>
          </cell>
          <cell r="C1380" t="str">
            <v xml:space="preserve">UN    </v>
          </cell>
          <cell r="D1380">
            <v>34.409999999999997</v>
          </cell>
        </row>
        <row r="1381">
          <cell r="A1381">
            <v>39862</v>
          </cell>
          <cell r="B1381" t="str">
            <v>CONECTOR BRONZE/LATAO (REF 603) SEM ANEL DE SOLDA, BOLSA X ROSCA F, 15 MM X 1/2"</v>
          </cell>
          <cell r="C1381" t="str">
            <v xml:space="preserve">UN    </v>
          </cell>
          <cell r="D1381">
            <v>15.95</v>
          </cell>
        </row>
        <row r="1382">
          <cell r="A1382">
            <v>39863</v>
          </cell>
          <cell r="B1382" t="str">
            <v>CONECTOR BRONZE/LATAO (REF 603) SEM ANEL DE SOLDA, BOLSA X ROSCA F, 22 MM X 1/2"</v>
          </cell>
          <cell r="C1382" t="str">
            <v xml:space="preserve">UN    </v>
          </cell>
          <cell r="D1382">
            <v>16.170000000000002</v>
          </cell>
        </row>
        <row r="1383">
          <cell r="A1383">
            <v>39864</v>
          </cell>
          <cell r="B1383" t="str">
            <v>CONECTOR BRONZE/LATAO (REF 603) SEM ANEL DE SOLDA, BOLSA X ROSCA F, 22 MM X 3/4"</v>
          </cell>
          <cell r="C1383" t="str">
            <v xml:space="preserve">UN    </v>
          </cell>
          <cell r="D1383">
            <v>20.07</v>
          </cell>
        </row>
        <row r="1384">
          <cell r="A1384">
            <v>39865</v>
          </cell>
          <cell r="B1384" t="str">
            <v>CONECTOR BRONZE/LATAO (REF 603) SEM ANEL DE SOLDA, BOLSA X ROSCA F, 28 MM X 1/2"</v>
          </cell>
          <cell r="C1384" t="str">
            <v xml:space="preserve">UN    </v>
          </cell>
          <cell r="D1384">
            <v>28.29</v>
          </cell>
        </row>
        <row r="1385">
          <cell r="A1385">
            <v>2517</v>
          </cell>
          <cell r="B1385" t="str">
            <v>CONECTOR CURVO 90 GRAUS DE ALUMINIO, BITOLA 1 1/2", PARA ADAPTAR ENTRADA DE ELETRODUTO METALICO FLEXIVEL EM QUADROS</v>
          </cell>
          <cell r="C1385" t="str">
            <v xml:space="preserve">UN    </v>
          </cell>
          <cell r="D1385">
            <v>18.760000000000002</v>
          </cell>
        </row>
        <row r="1386">
          <cell r="A1386">
            <v>2522</v>
          </cell>
          <cell r="B1386" t="str">
            <v>CONECTOR CURVO 90 GRAUS DE ALUMINIO, BITOLA 1 1/4", PARA ADAPTAR ENTRADA DE ELETRODUTO METALICO FLEXIVEL EM QUADROS</v>
          </cell>
          <cell r="C1386" t="str">
            <v xml:space="preserve">UN    </v>
          </cell>
          <cell r="D1386">
            <v>12.12</v>
          </cell>
        </row>
        <row r="1387">
          <cell r="A1387">
            <v>2548</v>
          </cell>
          <cell r="B1387" t="str">
            <v>CONECTOR CURVO 90 GRAUS DE ALUMINIO, BITOLA 1/2", PARA ADAPTAR ENTRADA DE ELETRODUTO METALICO FLEXIVEL EM QUADROS</v>
          </cell>
          <cell r="C1387" t="str">
            <v xml:space="preserve">UN    </v>
          </cell>
          <cell r="D1387">
            <v>7.45</v>
          </cell>
        </row>
        <row r="1388">
          <cell r="A1388">
            <v>2516</v>
          </cell>
          <cell r="B1388" t="str">
            <v>CONECTOR CURVO 90 GRAUS DE ALUMINIO, BITOLA 1", PARA ADAPTAR ENTRADA DE ELETRODUTO METALICO FLEXIVEL EM QUADROS</v>
          </cell>
          <cell r="C1388" t="str">
            <v xml:space="preserve">UN    </v>
          </cell>
          <cell r="D1388">
            <v>9.73</v>
          </cell>
        </row>
        <row r="1389">
          <cell r="A1389">
            <v>2518</v>
          </cell>
          <cell r="B1389" t="str">
            <v>CONECTOR CURVO 90 GRAUS DE ALUMINIO, BITOLA 2 1/2", PARA ADAPTAR ENTRADA DE ELETRODUTO METALICO FLEXIVEL EM QUADROS</v>
          </cell>
          <cell r="C1389" t="str">
            <v xml:space="preserve">UN    </v>
          </cell>
          <cell r="D1389">
            <v>89.31</v>
          </cell>
        </row>
        <row r="1390">
          <cell r="A1390">
            <v>2521</v>
          </cell>
          <cell r="B1390" t="str">
            <v>CONECTOR CURVO 90 GRAUS DE ALUMINIO, BITOLA 2", PARA ADAPTAR ENTRADA DE ELETRODUTO METALICO FLEXIVEL EM QUADROS</v>
          </cell>
          <cell r="C1390" t="str">
            <v xml:space="preserve">UN    </v>
          </cell>
          <cell r="D1390">
            <v>38.01</v>
          </cell>
        </row>
        <row r="1391">
          <cell r="A1391">
            <v>2515</v>
          </cell>
          <cell r="B1391" t="str">
            <v>CONECTOR CURVO 90 GRAUS DE ALUMINIO, BITOLA 3/4", PARA ADAPTAR ENTRADA DE ELETRODUTO METALICO FLEXIVEL EM QUADROS</v>
          </cell>
          <cell r="C1391" t="str">
            <v xml:space="preserve">UN    </v>
          </cell>
          <cell r="D1391">
            <v>8.1</v>
          </cell>
        </row>
        <row r="1392">
          <cell r="A1392">
            <v>2519</v>
          </cell>
          <cell r="B1392" t="str">
            <v>CONECTOR CURVO 90 GRAUS DE ALUMINIO, BITOLA 3", PARA ADAPTAR ENTRADA DE ELETRODUTO METALICO FLEXIVEL EM QUADROS</v>
          </cell>
          <cell r="C1392" t="str">
            <v xml:space="preserve">UN    </v>
          </cell>
          <cell r="D1392">
            <v>107.68</v>
          </cell>
        </row>
        <row r="1393">
          <cell r="A1393">
            <v>2520</v>
          </cell>
          <cell r="B1393" t="str">
            <v>CONECTOR CURVO 90 GRAUS DE ALUMINIO, BITOLA 4", PARA ADAPTAR ENTRADA DE ELETRODUTO METALICO FLEXIVEL EM QUADROS</v>
          </cell>
          <cell r="C1393" t="str">
            <v xml:space="preserve">UN    </v>
          </cell>
          <cell r="D1393">
            <v>198.2</v>
          </cell>
        </row>
        <row r="1394">
          <cell r="A1394">
            <v>1602</v>
          </cell>
          <cell r="B1394" t="str">
            <v>CONECTOR DE ALUMINIO TIPO PRENSA CABO, BITOLA 1 1/2", PARA CABOS DE DIAMETRO DE 37 A 40 MM</v>
          </cell>
          <cell r="C1394" t="str">
            <v xml:space="preserve">UN    </v>
          </cell>
          <cell r="D1394">
            <v>37.39</v>
          </cell>
        </row>
        <row r="1395">
          <cell r="A1395">
            <v>1601</v>
          </cell>
          <cell r="B1395" t="str">
            <v>CONECTOR DE ALUMINIO TIPO PRENSA CABO, BITOLA 1 1/4", PARA CABOS DE DIAMETRO DE 31 A 34 MM</v>
          </cell>
          <cell r="C1395" t="str">
            <v xml:space="preserve">UN    </v>
          </cell>
          <cell r="D1395">
            <v>33.33</v>
          </cell>
        </row>
        <row r="1396">
          <cell r="A1396">
            <v>1598</v>
          </cell>
          <cell r="B1396" t="str">
            <v>CONECTOR DE ALUMINIO TIPO PRENSA CABO, BITOLA 1/2", PARA CABOS DE DIAMETRO DE 12,5 A 15 MM</v>
          </cell>
          <cell r="C1396" t="str">
            <v xml:space="preserve">UN    </v>
          </cell>
          <cell r="D1396">
            <v>9.86</v>
          </cell>
        </row>
        <row r="1397">
          <cell r="A1397">
            <v>1600</v>
          </cell>
          <cell r="B1397" t="str">
            <v>CONECTOR DE ALUMINIO TIPO PRENSA CABO, BITOLA 1", PARA CABOS DE DIAMETRO DE 22,5 A 25 MM</v>
          </cell>
          <cell r="C1397" t="str">
            <v xml:space="preserve">UN    </v>
          </cell>
          <cell r="D1397">
            <v>14.56</v>
          </cell>
        </row>
        <row r="1398">
          <cell r="A1398">
            <v>1603</v>
          </cell>
          <cell r="B1398" t="str">
            <v>CONECTOR DE ALUMINIO TIPO PRENSA CABO, BITOLA 2", PARA CABOS DE DIAMETRO DE 47,5 A 50 MM</v>
          </cell>
          <cell r="C1398" t="str">
            <v xml:space="preserve">UN    </v>
          </cell>
          <cell r="D1398">
            <v>56.46</v>
          </cell>
        </row>
        <row r="1399">
          <cell r="A1399">
            <v>1599</v>
          </cell>
          <cell r="B1399" t="str">
            <v>CONECTOR DE ALUMINIO TIPO PRENSA CABO, BITOLA 3/4", PARA CABOS DE DIAMETRO DE 17,5 A 20 MM</v>
          </cell>
          <cell r="C1399" t="str">
            <v xml:space="preserve">UN    </v>
          </cell>
          <cell r="D1399">
            <v>11.44</v>
          </cell>
        </row>
        <row r="1400">
          <cell r="A1400">
            <v>1597</v>
          </cell>
          <cell r="B1400" t="str">
            <v>CONECTOR DE ALUMINIO TIPO PRENSA CABO, BITOLA 3/8", PARA CABOS DE DIAMETRO DE 9 A 10 MM</v>
          </cell>
          <cell r="C1400" t="str">
            <v xml:space="preserve">UN    </v>
          </cell>
          <cell r="D1400">
            <v>9.27</v>
          </cell>
        </row>
        <row r="1401">
          <cell r="A1401">
            <v>39600</v>
          </cell>
          <cell r="B1401" t="str">
            <v>CONECTOR FEMEA RJ - 45, CATEGORIA 5 E</v>
          </cell>
          <cell r="C1401" t="str">
            <v xml:space="preserve">UN    </v>
          </cell>
          <cell r="D1401">
            <v>14.33</v>
          </cell>
        </row>
        <row r="1402">
          <cell r="A1402">
            <v>39601</v>
          </cell>
          <cell r="B1402" t="str">
            <v>CONECTOR FEMEA RJ - 45, CATEGORIA 6</v>
          </cell>
          <cell r="C1402" t="str">
            <v xml:space="preserve">UN    </v>
          </cell>
          <cell r="D1402">
            <v>24.92</v>
          </cell>
        </row>
        <row r="1403">
          <cell r="A1403">
            <v>39602</v>
          </cell>
          <cell r="B1403" t="str">
            <v>CONECTOR MACHO RJ - 45, CATEGORIA 5 E</v>
          </cell>
          <cell r="C1403" t="str">
            <v xml:space="preserve">UN    </v>
          </cell>
          <cell r="D1403">
            <v>1.64</v>
          </cell>
        </row>
        <row r="1404">
          <cell r="A1404">
            <v>39603</v>
          </cell>
          <cell r="B1404" t="str">
            <v>CONECTOR MACHO RJ - 45, CATEGORIA 6</v>
          </cell>
          <cell r="C1404" t="str">
            <v xml:space="preserve">UN    </v>
          </cell>
          <cell r="D1404">
            <v>2.81</v>
          </cell>
        </row>
        <row r="1405">
          <cell r="A1405">
            <v>11821</v>
          </cell>
          <cell r="B1405" t="str">
            <v>CONECTOR METALICO TIPO PARAFUSO FENDIDO (SPLIT BOLT), COM SEPARADOR DE CABOS BIMETALICOS, PARA CABOS ATE 25 MM2</v>
          </cell>
          <cell r="C1405" t="str">
            <v xml:space="preserve">UN    </v>
          </cell>
          <cell r="D1405">
            <v>7.61</v>
          </cell>
        </row>
        <row r="1406">
          <cell r="A1406">
            <v>1562</v>
          </cell>
          <cell r="B1406" t="str">
            <v>CONECTOR METALICO TIPO PARAFUSO FENDIDO (SPLIT BOLT), COM SEPARADOR DE CABOS BIMETALICOS, PARA CABOS ATE 50 MM2</v>
          </cell>
          <cell r="C1406" t="str">
            <v xml:space="preserve">UN    </v>
          </cell>
          <cell r="D1406">
            <v>12.47</v>
          </cell>
        </row>
        <row r="1407">
          <cell r="A1407">
            <v>1563</v>
          </cell>
          <cell r="B1407" t="str">
            <v>CONECTOR METALICO TIPO PARAFUSO FENDIDO (SPLIT BOLT), COM SEPARADOR DE CABOS BIMETALICOS, PARA CABOS ATE 70 MM2</v>
          </cell>
          <cell r="C1407" t="str">
            <v xml:space="preserve">UN    </v>
          </cell>
          <cell r="D1407">
            <v>16.739999999999998</v>
          </cell>
        </row>
        <row r="1408">
          <cell r="A1408">
            <v>11856</v>
          </cell>
          <cell r="B1408" t="str">
            <v>CONECTOR METALICO TIPO PARAFUSO FENDIDO (SPLIT BOLT), PARA CABOS ATE 10 MM2</v>
          </cell>
          <cell r="C1408" t="str">
            <v xml:space="preserve">UN    </v>
          </cell>
          <cell r="D1408">
            <v>4.99</v>
          </cell>
        </row>
        <row r="1409">
          <cell r="A1409">
            <v>11857</v>
          </cell>
          <cell r="B1409" t="str">
            <v>CONECTOR METALICO TIPO PARAFUSO FENDIDO (SPLIT BOLT), PARA CABOS ATE 120 MM2</v>
          </cell>
          <cell r="C1409" t="str">
            <v xml:space="preserve">UN    </v>
          </cell>
          <cell r="D1409">
            <v>26.26</v>
          </cell>
        </row>
        <row r="1410">
          <cell r="A1410">
            <v>11858</v>
          </cell>
          <cell r="B1410" t="str">
            <v>CONECTOR METALICO TIPO PARAFUSO FENDIDO (SPLIT BOLT), PARA CABOS ATE 150 MM2</v>
          </cell>
          <cell r="C1410" t="str">
            <v xml:space="preserve">UN    </v>
          </cell>
          <cell r="D1410">
            <v>32.590000000000003</v>
          </cell>
        </row>
        <row r="1411">
          <cell r="A1411">
            <v>1539</v>
          </cell>
          <cell r="B1411" t="str">
            <v>CONECTOR METALICO TIPO PARAFUSO FENDIDO (SPLIT BOLT), PARA CABOS ATE 16 MM2</v>
          </cell>
          <cell r="C1411" t="str">
            <v xml:space="preserve">UN    </v>
          </cell>
          <cell r="D1411">
            <v>5.86</v>
          </cell>
        </row>
        <row r="1412">
          <cell r="A1412">
            <v>11859</v>
          </cell>
          <cell r="B1412" t="str">
            <v>CONECTOR METALICO TIPO PARAFUSO FENDIDO (SPLIT BOLT), PARA CABOS ATE 185 MM2</v>
          </cell>
          <cell r="C1412" t="str">
            <v xml:space="preserve">UN    </v>
          </cell>
          <cell r="D1412">
            <v>44.34</v>
          </cell>
        </row>
        <row r="1413">
          <cell r="A1413">
            <v>1550</v>
          </cell>
          <cell r="B1413" t="str">
            <v>CONECTOR METALICO TIPO PARAFUSO FENDIDO (SPLIT BOLT), PARA CABOS ATE 25 MM2</v>
          </cell>
          <cell r="C1413" t="str">
            <v xml:space="preserve">UN    </v>
          </cell>
          <cell r="D1413">
            <v>6.18</v>
          </cell>
        </row>
        <row r="1414">
          <cell r="A1414">
            <v>11854</v>
          </cell>
          <cell r="B1414" t="str">
            <v>CONECTOR METALICO TIPO PARAFUSO FENDIDO (SPLIT BOLT), PARA CABOS ATE 35 MM2</v>
          </cell>
          <cell r="C1414" t="str">
            <v xml:space="preserve">UN    </v>
          </cell>
          <cell r="D1414">
            <v>7.73</v>
          </cell>
        </row>
        <row r="1415">
          <cell r="A1415">
            <v>11862</v>
          </cell>
          <cell r="B1415" t="str">
            <v>CONECTOR METALICO TIPO PARAFUSO FENDIDO (SPLIT BOLT), PARA CABOS ATE 50 MM2</v>
          </cell>
          <cell r="C1415" t="str">
            <v xml:space="preserve">UN    </v>
          </cell>
          <cell r="D1415">
            <v>10.84</v>
          </cell>
        </row>
        <row r="1416">
          <cell r="A1416">
            <v>11863</v>
          </cell>
          <cell r="B1416" t="str">
            <v>CONECTOR METALICO TIPO PARAFUSO FENDIDO (SPLIT BOLT), PARA CABOS ATE 6 MM2</v>
          </cell>
          <cell r="C1416" t="str">
            <v xml:space="preserve">UN    </v>
          </cell>
          <cell r="D1416">
            <v>4.38</v>
          </cell>
        </row>
        <row r="1417">
          <cell r="A1417">
            <v>11855</v>
          </cell>
          <cell r="B1417" t="str">
            <v>CONECTOR METALICO TIPO PARAFUSO FENDIDO (SPLIT BOLT), PARA CABOS ATE 70 MM2</v>
          </cell>
          <cell r="C1417" t="str">
            <v xml:space="preserve">UN    </v>
          </cell>
          <cell r="D1417">
            <v>16.18</v>
          </cell>
        </row>
        <row r="1418">
          <cell r="A1418">
            <v>11864</v>
          </cell>
          <cell r="B1418" t="str">
            <v>CONECTOR METALICO TIPO PARAFUSO FENDIDO (SPLIT BOLT), PARA CABOS ATE 95 MM2</v>
          </cell>
          <cell r="C1418" t="str">
            <v xml:space="preserve">UN    </v>
          </cell>
          <cell r="D1418">
            <v>24.47</v>
          </cell>
        </row>
        <row r="1419">
          <cell r="A1419">
            <v>2527</v>
          </cell>
          <cell r="B1419" t="str">
            <v>CONECTOR RETO DE ALUMINIO PARA ELETRODUTO DE 1 1/2", PARA ADAPTAR ENTRADA DE ELETRODUTO METALICO FLEXIVEL EM QUADROS</v>
          </cell>
          <cell r="C1419" t="str">
            <v xml:space="preserve">UN    </v>
          </cell>
          <cell r="D1419">
            <v>6.71</v>
          </cell>
        </row>
        <row r="1420">
          <cell r="A1420">
            <v>2526</v>
          </cell>
          <cell r="B1420" t="str">
            <v>CONECTOR RETO DE ALUMINIO PARA ELETRODUTO DE 1 1/4", PARA ADAPTAR ENTRADA DE ELETRODUTO METALICO FLEXIVEL EM QUADROS</v>
          </cell>
          <cell r="C1420" t="str">
            <v xml:space="preserve">UN    </v>
          </cell>
          <cell r="D1420">
            <v>4.3</v>
          </cell>
        </row>
        <row r="1421">
          <cell r="A1421">
            <v>2487</v>
          </cell>
          <cell r="B1421" t="str">
            <v>CONECTOR RETO DE ALUMINIO PARA ELETRODUTO DE 1/2", PARA ADAPTAR ENTRADA DE ELETRODUTO METALICO FLEXIVEL EM QUADROS</v>
          </cell>
          <cell r="C1421" t="str">
            <v xml:space="preserve">UN    </v>
          </cell>
          <cell r="D1421">
            <v>1.46</v>
          </cell>
        </row>
        <row r="1422">
          <cell r="A1422">
            <v>2483</v>
          </cell>
          <cell r="B1422" t="str">
            <v>CONECTOR RETO DE ALUMINIO PARA ELETRODUTO DE 1", PARA ADAPTAR ENTRADA DE ELETRODUTO METALICO FLEXIVEL EM QUADROS</v>
          </cell>
          <cell r="C1422" t="str">
            <v xml:space="preserve">UN    </v>
          </cell>
          <cell r="D1422">
            <v>3.06</v>
          </cell>
        </row>
        <row r="1423">
          <cell r="A1423">
            <v>2528</v>
          </cell>
          <cell r="B1423" t="str">
            <v>CONECTOR RETO DE ALUMINIO PARA ELETRODUTO DE 2 1/2", PARA ADAPTAR ENTRADA DE ELETRODUTO METALICO FLEXIVEL EM QUADROS</v>
          </cell>
          <cell r="C1423" t="str">
            <v xml:space="preserve">UN    </v>
          </cell>
          <cell r="D1423">
            <v>16.899999999999999</v>
          </cell>
        </row>
        <row r="1424">
          <cell r="A1424">
            <v>2489</v>
          </cell>
          <cell r="B1424" t="str">
            <v>CONECTOR RETO DE ALUMINIO PARA ELETRODUTO DE 2", PARA ADAPTAR ENTRADA DE ELETRODUTO METALICO FLEXIVEL EM QUADROS</v>
          </cell>
          <cell r="C1424" t="str">
            <v xml:space="preserve">UN    </v>
          </cell>
          <cell r="D1424">
            <v>7.44</v>
          </cell>
        </row>
        <row r="1425">
          <cell r="A1425">
            <v>2488</v>
          </cell>
          <cell r="B1425" t="str">
            <v>CONECTOR RETO DE ALUMINIO PARA ELETRODUTO DE 3/4", PARA ADAPTAR ENTRADA DE ELETRODUTO METALICO FLEXIVEL EM QUADROS</v>
          </cell>
          <cell r="C1425" t="str">
            <v xml:space="preserve">UN    </v>
          </cell>
          <cell r="D1425">
            <v>1.72</v>
          </cell>
        </row>
        <row r="1426">
          <cell r="A1426">
            <v>2484</v>
          </cell>
          <cell r="B1426" t="str">
            <v>CONECTOR RETO DE ALUMINIO PARA ELETRODUTO DE 3", PARA ADAPTAR ENTRADA DE ELETRODUTO METALICO FLEXIVEL EM QUADROS</v>
          </cell>
          <cell r="C1426" t="str">
            <v xml:space="preserve">UN    </v>
          </cell>
          <cell r="D1426">
            <v>24.54</v>
          </cell>
        </row>
        <row r="1427">
          <cell r="A1427">
            <v>2485</v>
          </cell>
          <cell r="B1427" t="str">
            <v>CONECTOR RETO DE ALUMINIO PARA ELETRODUTO DE 4", PARA ADAPTAR ENTRADA DE ELETRODUTO METALICO FLEXIVEL EM QUADROS</v>
          </cell>
          <cell r="C1427" t="str">
            <v xml:space="preserve">UN    </v>
          </cell>
          <cell r="D1427">
            <v>38.47</v>
          </cell>
        </row>
        <row r="1428">
          <cell r="A1428">
            <v>38005</v>
          </cell>
          <cell r="B1428" t="str">
            <v>CONECTOR, CPVC, SOLDAVEL, 15 MM X 1/2", PARA AGUA QUENTE</v>
          </cell>
          <cell r="C1428" t="str">
            <v xml:space="preserve">UN    </v>
          </cell>
          <cell r="D1428">
            <v>26.88</v>
          </cell>
        </row>
        <row r="1429">
          <cell r="A1429">
            <v>38006</v>
          </cell>
          <cell r="B1429" t="str">
            <v>CONECTOR, CPVC, SOLDAVEL, 22 MM X 1/2", PARA AGUA QUENTE</v>
          </cell>
          <cell r="C1429" t="str">
            <v xml:space="preserve">UN    </v>
          </cell>
          <cell r="D1429">
            <v>32.99</v>
          </cell>
        </row>
        <row r="1430">
          <cell r="A1430">
            <v>38428</v>
          </cell>
          <cell r="B1430" t="str">
            <v>CONECTOR, CPVC, SOLDAVEL, 22 MM X 3/4", PARA AGUA QUENTE</v>
          </cell>
          <cell r="C1430" t="str">
            <v xml:space="preserve">UN    </v>
          </cell>
          <cell r="D1430">
            <v>30.91</v>
          </cell>
        </row>
        <row r="1431">
          <cell r="A1431">
            <v>38007</v>
          </cell>
          <cell r="B1431" t="str">
            <v>CONECTOR, CPVC, SOLDAVEL, 28 MM X 1", PARA AGUA QUENTE</v>
          </cell>
          <cell r="C1431" t="str">
            <v xml:space="preserve">UN    </v>
          </cell>
          <cell r="D1431">
            <v>50.5</v>
          </cell>
        </row>
        <row r="1432">
          <cell r="A1432">
            <v>38008</v>
          </cell>
          <cell r="B1432" t="str">
            <v>CONECTOR, CPVC, SOLDAVEL, 35 MM X 1 1/4", PARA AGUA QUENTE</v>
          </cell>
          <cell r="C1432" t="str">
            <v xml:space="preserve">UN    </v>
          </cell>
          <cell r="D1432">
            <v>203.38</v>
          </cell>
        </row>
        <row r="1433">
          <cell r="A1433">
            <v>38009</v>
          </cell>
          <cell r="B1433" t="str">
            <v>CONECTOR, CPVC, SOLDAVEL, 42 MM X 1 1/2", PARA AGUA QUENTE</v>
          </cell>
          <cell r="C1433" t="str">
            <v xml:space="preserve">UN    </v>
          </cell>
          <cell r="D1433">
            <v>248.56</v>
          </cell>
        </row>
        <row r="1434">
          <cell r="A1434">
            <v>39279</v>
          </cell>
          <cell r="B1434" t="str">
            <v>CONEXAO FIXA, ROSCA FEMEA, EM PLASTICO, DN 16 MM X 1/2", PARA CONEXAO COM CRIMPAGEM EM TUBO PEX</v>
          </cell>
          <cell r="C1434" t="str">
            <v xml:space="preserve">UN    </v>
          </cell>
          <cell r="D1434">
            <v>15.67</v>
          </cell>
        </row>
        <row r="1435">
          <cell r="A1435">
            <v>38845</v>
          </cell>
          <cell r="B1435" t="str">
            <v>CONEXAO FIXA, ROSCA FEMEA, EM PLASTICO, DN 16 MM X 3/4", PARA CONEXAO COM CRIMPAGEM EM TUBO PEX</v>
          </cell>
          <cell r="C1435" t="str">
            <v xml:space="preserve">UN    </v>
          </cell>
          <cell r="D1435">
            <v>22.68</v>
          </cell>
        </row>
        <row r="1436">
          <cell r="A1436">
            <v>39280</v>
          </cell>
          <cell r="B1436" t="str">
            <v>CONEXAO FIXA, ROSCA FEMEA, EM PLASTICO, DN 20 MM X 1/2", PARA CONEXAO COM CRIMPAGEM EM TUBO PEX</v>
          </cell>
          <cell r="C1436" t="str">
            <v xml:space="preserve">UN    </v>
          </cell>
          <cell r="D1436">
            <v>20.32</v>
          </cell>
        </row>
        <row r="1437">
          <cell r="A1437">
            <v>39281</v>
          </cell>
          <cell r="B1437" t="str">
            <v>CONEXAO FIXA, ROSCA FEMEA, EM PLASTICO, DN 20 MM X 3/4", PARA CONEXAO COM CRIMPAGEM EM TUBO PEX</v>
          </cell>
          <cell r="C1437" t="str">
            <v xml:space="preserve">UN    </v>
          </cell>
          <cell r="D1437">
            <v>26.75</v>
          </cell>
        </row>
        <row r="1438">
          <cell r="A1438">
            <v>38849</v>
          </cell>
          <cell r="B1438" t="str">
            <v>CONEXAO FIXA, ROSCA FEMEA, EM PLASTICO, DN 25 MM X 1/2", PARA CONEXAO COM CRIMPAGEM EM TUBO PEX</v>
          </cell>
          <cell r="C1438" t="str">
            <v xml:space="preserve">UN    </v>
          </cell>
          <cell r="D1438">
            <v>22.91</v>
          </cell>
        </row>
        <row r="1439">
          <cell r="A1439">
            <v>39282</v>
          </cell>
          <cell r="B1439" t="str">
            <v>CONEXAO FIXA, ROSCA FEMEA, EM PLASTICO, DN 25 MM X 3/4", PARA CONEXAO COM CRIMPAGEM EM TUBO PEX</v>
          </cell>
          <cell r="C1439" t="str">
            <v xml:space="preserve">UN    </v>
          </cell>
          <cell r="D1439">
            <v>27.39</v>
          </cell>
        </row>
        <row r="1440">
          <cell r="A1440">
            <v>38852</v>
          </cell>
          <cell r="B1440" t="str">
            <v>CONEXAO FIXA, ROSCA FEMEA, EM PLASTICO, DN 32 MM X 3/4", PARA CONEXAO COM CRIMPAGEM EM TUBO PEX</v>
          </cell>
          <cell r="C1440" t="str">
            <v xml:space="preserve">UN    </v>
          </cell>
          <cell r="D1440">
            <v>37.26</v>
          </cell>
        </row>
        <row r="1441">
          <cell r="A1441">
            <v>38844</v>
          </cell>
          <cell r="B1441" t="str">
            <v>CONEXAO FIXA, ROSCA FEMEA, METALICA, COM ANEL DESLIZANTE, DN 16 MM X 1/2", PARA TUBO PEX</v>
          </cell>
          <cell r="C1441" t="str">
            <v xml:space="preserve">UN    </v>
          </cell>
          <cell r="D1441">
            <v>11.45</v>
          </cell>
        </row>
        <row r="1442">
          <cell r="A1442">
            <v>38846</v>
          </cell>
          <cell r="B1442" t="str">
            <v>CONEXAO FIXA, ROSCA FEMEA, METALICA, COM ANEL DESLIZANTE, DN 20 MM X 1/2", PARA TUBO PEX</v>
          </cell>
          <cell r="C1442" t="str">
            <v xml:space="preserve">UN    </v>
          </cell>
          <cell r="D1442">
            <v>12.52</v>
          </cell>
        </row>
        <row r="1443">
          <cell r="A1443">
            <v>38847</v>
          </cell>
          <cell r="B1443" t="str">
            <v>CONEXAO FIXA, ROSCA FEMEA, METALICA, COM ANEL DESLIZANTE, DN 20 MM X 3/4", PARA TUBO PEX</v>
          </cell>
          <cell r="C1443" t="str">
            <v xml:space="preserve">UN    </v>
          </cell>
          <cell r="D1443">
            <v>15.41</v>
          </cell>
        </row>
        <row r="1444">
          <cell r="A1444">
            <v>38850</v>
          </cell>
          <cell r="B1444" t="str">
            <v>CONEXAO FIXA, ROSCA FEMEA, METALICA, COM ANEL DESLIZANTE, DN 25 MM X 1", PARA TUBO PEX</v>
          </cell>
          <cell r="C1444" t="str">
            <v xml:space="preserve">UN    </v>
          </cell>
          <cell r="D1444">
            <v>21.42</v>
          </cell>
        </row>
        <row r="1445">
          <cell r="A1445">
            <v>38848</v>
          </cell>
          <cell r="B1445" t="str">
            <v>CONEXAO FIXA, ROSCA FEMEA, METALICA, COM ANEL DESLIZANTE, DN 25 MM X 3/4", PARA TUBO PEX</v>
          </cell>
          <cell r="C1445" t="str">
            <v xml:space="preserve">UN    </v>
          </cell>
          <cell r="D1445">
            <v>17.91</v>
          </cell>
        </row>
        <row r="1446">
          <cell r="A1446">
            <v>38851</v>
          </cell>
          <cell r="B1446" t="str">
            <v>CONEXAO FIXA, ROSCA FEMEA, METALICA, COM ANEL DESLIZANTE, DN 32 MM X 1", PARA TUBO PEX</v>
          </cell>
          <cell r="C1446" t="str">
            <v xml:space="preserve">UN    </v>
          </cell>
          <cell r="D1446">
            <v>32.56</v>
          </cell>
        </row>
        <row r="1447">
          <cell r="A1447">
            <v>38860</v>
          </cell>
          <cell r="B1447" t="str">
            <v>CONEXAO FIXA, ROSCA MACHO, METALICA, PARA TUBO PEX, DN 16 MM X 1/2"</v>
          </cell>
          <cell r="C1447" t="str">
            <v xml:space="preserve">UN    </v>
          </cell>
          <cell r="D1447">
            <v>9.1999999999999993</v>
          </cell>
        </row>
        <row r="1448">
          <cell r="A1448">
            <v>38861</v>
          </cell>
          <cell r="B1448" t="str">
            <v>CONEXAO FIXA, ROSCA MACHO, METALICA, PARA TUBO PEX, DN 16 MM X 3/4"</v>
          </cell>
          <cell r="C1448" t="str">
            <v xml:space="preserve">UN    </v>
          </cell>
          <cell r="D1448">
            <v>12.38</v>
          </cell>
        </row>
        <row r="1449">
          <cell r="A1449">
            <v>38862</v>
          </cell>
          <cell r="B1449" t="str">
            <v>CONEXAO FIXA, ROSCA MACHO, METALICA, PARA TUBO PEX, DN 20 MM X 1/2"</v>
          </cell>
          <cell r="C1449" t="str">
            <v xml:space="preserve">UN    </v>
          </cell>
          <cell r="D1449">
            <v>10.44</v>
          </cell>
        </row>
        <row r="1450">
          <cell r="A1450">
            <v>38863</v>
          </cell>
          <cell r="B1450" t="str">
            <v>CONEXAO FIXA, ROSCA MACHO, METALICA, PARA TUBO PEX, DN 20 MM X 3/4"</v>
          </cell>
          <cell r="C1450" t="str">
            <v xml:space="preserve">UN    </v>
          </cell>
          <cell r="D1450">
            <v>11.99</v>
          </cell>
        </row>
        <row r="1451">
          <cell r="A1451">
            <v>38865</v>
          </cell>
          <cell r="B1451" t="str">
            <v>CONEXAO FIXA, ROSCA MACHO, METALICA, PARA TUBO PEX, DN 25 MM X 1/2"</v>
          </cell>
          <cell r="C1451" t="str">
            <v xml:space="preserve">UN    </v>
          </cell>
          <cell r="D1451">
            <v>16.29</v>
          </cell>
        </row>
        <row r="1452">
          <cell r="A1452">
            <v>38864</v>
          </cell>
          <cell r="B1452" t="str">
            <v>CONEXAO FIXA, ROSCA MACHO, METALICA, PARA TUBO PEX, DN 25 MM X 1"</v>
          </cell>
          <cell r="C1452" t="str">
            <v xml:space="preserve">UN    </v>
          </cell>
          <cell r="D1452">
            <v>24.89</v>
          </cell>
        </row>
        <row r="1453">
          <cell r="A1453">
            <v>38866</v>
          </cell>
          <cell r="B1453" t="str">
            <v>CONEXAO FIXA, ROSCA MACHO, METALICA, PARA TUBO PEX, DN 25 MM X 3/4"</v>
          </cell>
          <cell r="C1453" t="str">
            <v xml:space="preserve">UN    </v>
          </cell>
          <cell r="D1453">
            <v>17.52</v>
          </cell>
        </row>
        <row r="1454">
          <cell r="A1454">
            <v>38868</v>
          </cell>
          <cell r="B1454" t="str">
            <v>CONEXAO FIXA, ROSCA MACHO, METALICA, PARA TUBO PEX, DN 32 MM X 1"</v>
          </cell>
          <cell r="C1454" t="str">
            <v xml:space="preserve">UN    </v>
          </cell>
          <cell r="D1454">
            <v>29.21</v>
          </cell>
        </row>
        <row r="1455">
          <cell r="A1455">
            <v>38853</v>
          </cell>
          <cell r="B1455" t="str">
            <v>CONEXAO MOVEL, ROSCA FEMEA, METALICA, COM ANEL DESLIZANTE, PARA TUBO PEX, DN 16 MM X 1/2"</v>
          </cell>
          <cell r="C1455" t="str">
            <v xml:space="preserve">UN    </v>
          </cell>
          <cell r="D1455">
            <v>9.44</v>
          </cell>
        </row>
        <row r="1456">
          <cell r="A1456">
            <v>38854</v>
          </cell>
          <cell r="B1456" t="str">
            <v>CONEXAO MOVEL, ROSCA FEMEA, METALICA, COM ANEL DESLIZANTE, PARA TUBO PEX, DN 16 MM X 3/4"</v>
          </cell>
          <cell r="C1456" t="str">
            <v xml:space="preserve">UN    </v>
          </cell>
          <cell r="D1456">
            <v>12.9</v>
          </cell>
        </row>
        <row r="1457">
          <cell r="A1457">
            <v>38855</v>
          </cell>
          <cell r="B1457" t="str">
            <v>CONEXAO MOVEL, ROSCA FEMEA, METALICA, COM ANEL DESLIZANTE, PARA TUBO PEX, DN 20 MM X 1/2"</v>
          </cell>
          <cell r="C1457" t="str">
            <v xml:space="preserve">UN    </v>
          </cell>
          <cell r="D1457">
            <v>9.57</v>
          </cell>
        </row>
        <row r="1458">
          <cell r="A1458">
            <v>38856</v>
          </cell>
          <cell r="B1458" t="str">
            <v>CONEXAO MOVEL, ROSCA FEMEA, METALICA, COM ANEL DESLIZANTE, PARA TUBO PEX, DN 20 MM X 3/4"</v>
          </cell>
          <cell r="C1458" t="str">
            <v xml:space="preserve">UN    </v>
          </cell>
          <cell r="D1458">
            <v>15.37</v>
          </cell>
        </row>
        <row r="1459">
          <cell r="A1459">
            <v>38857</v>
          </cell>
          <cell r="B1459" t="str">
            <v>CONEXAO MOVEL, ROSCA FEMEA, METALICA, COM ANEL DESLIZANTE, PARA TUBO PEX, DN 25 MM X 1"</v>
          </cell>
          <cell r="C1459" t="str">
            <v xml:space="preserve">UN    </v>
          </cell>
          <cell r="D1459">
            <v>20.329999999999998</v>
          </cell>
        </row>
        <row r="1460">
          <cell r="A1460">
            <v>38858</v>
          </cell>
          <cell r="B1460" t="str">
            <v>CONEXAO MOVEL, ROSCA FEMEA, METALICA, COM ANEL DESLIZANTE, PARA TUBO PEX, DN 25 MM X 3/4"</v>
          </cell>
          <cell r="C1460" t="str">
            <v xml:space="preserve">UN    </v>
          </cell>
          <cell r="D1460">
            <v>18.48</v>
          </cell>
        </row>
        <row r="1461">
          <cell r="A1461">
            <v>38859</v>
          </cell>
          <cell r="B1461" t="str">
            <v>CONEXAO MOVEL, ROSCA FEMEA, METALICA, COM ANEL DESLIZANTE, PARA TUBO PEX, DN 32 MM X 1"</v>
          </cell>
          <cell r="C1461" t="str">
            <v xml:space="preserve">UN    </v>
          </cell>
          <cell r="D1461">
            <v>29.93</v>
          </cell>
        </row>
        <row r="1462">
          <cell r="A1462">
            <v>3104</v>
          </cell>
          <cell r="B1462" t="str">
            <v>CONJ. DE FERRAGENS PARA PORTA DE VIDRO TEMPERADO, EM ZAMAC CROMADO, CONTEMPLANDO DOBRADICA INF., DOBRADICA SUP., PIVO PARA DOBRADICA INF., PIVO PARA DOBRADICA SUP., FECHADURA CENTRAL EM ZAMC. CROMADO, CONTRA FECHADURA DE PRESSAO</v>
          </cell>
          <cell r="C1462" t="str">
            <v xml:space="preserve">CJ    </v>
          </cell>
          <cell r="D1462">
            <v>142.9</v>
          </cell>
        </row>
        <row r="1463">
          <cell r="A1463">
            <v>1607</v>
          </cell>
          <cell r="B1463" t="str">
            <v>CONJUNTO ARRUELAS DE VEDACAO 5/16" PARA TELHA FIBROCIMENTO (UMA ARRUELA METALICA E UMA ARRUELA PVC - CONICAS)</v>
          </cell>
          <cell r="C1463" t="str">
            <v xml:space="preserve">CJ    </v>
          </cell>
          <cell r="D1463">
            <v>0.25</v>
          </cell>
        </row>
        <row r="1464">
          <cell r="A1464">
            <v>38169</v>
          </cell>
          <cell r="B1464" t="str">
            <v>CONJUNTO DE FERRAGENS PIVO, PARA PORTA PIVOTANTE DE ATE 100 KG, REGULAVEL COM ESFERA , CROMADO - SUPERIOR E INFERIOR - COMPLETO</v>
          </cell>
          <cell r="C1464" t="str">
            <v xml:space="preserve">CJ    </v>
          </cell>
          <cell r="D1464">
            <v>84.93</v>
          </cell>
        </row>
        <row r="1465">
          <cell r="A1465">
            <v>6142</v>
          </cell>
          <cell r="B1465" t="str">
            <v>CONJUNTO DE LIGACAO PARA BACIA SANITARIA AJUSTAVEL, EM PLASTICO BRANCO, COM TUBO, CANOPLA E ESPUDE</v>
          </cell>
          <cell r="C1465" t="str">
            <v xml:space="preserve">UN    </v>
          </cell>
          <cell r="D1465">
            <v>9.08</v>
          </cell>
        </row>
        <row r="1466">
          <cell r="A1466">
            <v>11686</v>
          </cell>
          <cell r="B1466" t="str">
            <v>CONJUNTO DE LIGACAO PARA BACIA SANITARIA EM PLASTICO BRANCO COM TUBO, CANOPLA E ANEL DE EXPANSAO (TUBO 1.1/2 '' X 20 CM)</v>
          </cell>
          <cell r="C1466" t="str">
            <v xml:space="preserve">UN    </v>
          </cell>
          <cell r="D1466">
            <v>12.6</v>
          </cell>
        </row>
        <row r="1467">
          <cell r="A1467">
            <v>37598</v>
          </cell>
          <cell r="B1467" t="str">
            <v>CONJUNTO MONTADO ESTOPIM COM ESPOLETA COMUM NUMERO 8, COM CABECA ACENDEDORA, 1,5 M</v>
          </cell>
          <cell r="C1467" t="str">
            <v xml:space="preserve">UN    </v>
          </cell>
          <cell r="D1467">
            <v>44.96</v>
          </cell>
        </row>
        <row r="1468">
          <cell r="A1468">
            <v>25398</v>
          </cell>
          <cell r="B1468" t="str">
            <v>CONJUNTO PARA FUTSAL COM TRAVES OFICIAIS DE 3,00 X 2,00 M EM TUBO DE ACO GALVANIZADO 3" COM REQUADRO EM TUBO DE 1", PINTURA EM PRIMER COM TINTA ESMALTE SINTETICO E REDES DE POLIETILENO FIO 4 MM</v>
          </cell>
          <cell r="C1468" t="str">
            <v xml:space="preserve">UN    </v>
          </cell>
          <cell r="D1468">
            <v>5328.75</v>
          </cell>
        </row>
        <row r="1469">
          <cell r="A1469">
            <v>25399</v>
          </cell>
          <cell r="B1469" t="str">
            <v>CONJUNTO PARA QUADRA DE  VOLEI COM POSTES EM TUBO DE ACO GALVANIZADO 3", H = *255* CM, PINTURA EM TINTA ESMALTE SINTETICO, REDE DE NYLON COM 2 MM, MALHA 10 X 10 CM E ANTENAS OFICIAIS EM FIBRA DE VIDRO</v>
          </cell>
          <cell r="C1469" t="str">
            <v xml:space="preserve">UN    </v>
          </cell>
          <cell r="D1469">
            <v>3235.02</v>
          </cell>
        </row>
        <row r="1470">
          <cell r="A1470">
            <v>43440</v>
          </cell>
          <cell r="B1470" t="str">
            <v>CONJUNTO PRE-MOLDADO COMPOSTO POR GRELHA (0,99 X 0,45 M), QUADRO (1,10 X 0,52 M) E CANTONEIRA (1,10 X 0,35 M), EM CONCRETO ARMADO, COM FCK DE 21 MPA</v>
          </cell>
          <cell r="C1470" t="str">
            <v xml:space="preserve">UN    </v>
          </cell>
          <cell r="D1470">
            <v>397.76</v>
          </cell>
        </row>
        <row r="1471">
          <cell r="A1471">
            <v>10667</v>
          </cell>
          <cell r="B1471" t="str">
            <v>CONTAINER ALMOXARIFADO, DE *2,40* X *6,00* M, PADRAO SIMPLES, SEM REVESTIMENTO E SEM DIVISORIAS INTERNOS E SEM SANITARIO, PARA USO EM CANTEIRO DE OBRAS</v>
          </cell>
          <cell r="C1471" t="str">
            <v xml:space="preserve">UN    </v>
          </cell>
          <cell r="D1471">
            <v>15000</v>
          </cell>
        </row>
        <row r="1472">
          <cell r="A1472">
            <v>1613</v>
          </cell>
          <cell r="B1472" t="str">
            <v>CONTATOR TRIPOLAR, CORRENTE DE *110* A, TENSAO NOMINAL DE *500* V, CATEGORIA AC-2 E AC-3</v>
          </cell>
          <cell r="C1472" t="str">
            <v xml:space="preserve">UN    </v>
          </cell>
          <cell r="D1472">
            <v>1533.1</v>
          </cell>
        </row>
        <row r="1473">
          <cell r="A1473">
            <v>1626</v>
          </cell>
          <cell r="B1473" t="str">
            <v>CONTATOR TRIPOLAR, CORRENTE DE *185* A, TENSAO NOMINAL DE *500* V, CATEGORIA AC-2 E AC-3</v>
          </cell>
          <cell r="C1473" t="str">
            <v xml:space="preserve">UN    </v>
          </cell>
          <cell r="D1473">
            <v>2292.94</v>
          </cell>
        </row>
        <row r="1474">
          <cell r="A1474">
            <v>1625</v>
          </cell>
          <cell r="B1474" t="str">
            <v>CONTATOR TRIPOLAR, CORRENTE DE *22* A, TENSAO NOMINAL DE *500* V, CATEGORIA AC-2 E AC-3</v>
          </cell>
          <cell r="C1474" t="str">
            <v xml:space="preserve">UN    </v>
          </cell>
          <cell r="D1474">
            <v>160.15</v>
          </cell>
        </row>
        <row r="1475">
          <cell r="A1475">
            <v>1622</v>
          </cell>
          <cell r="B1475" t="str">
            <v>CONTATOR TRIPOLAR, CORRENTE DE *265* A, TENSAO NOMINAL DE *500* V, CATEGORIA AC-2 E AC-3</v>
          </cell>
          <cell r="C1475" t="str">
            <v xml:space="preserve">UN    </v>
          </cell>
          <cell r="D1475">
            <v>5174.2299999999996</v>
          </cell>
        </row>
        <row r="1476">
          <cell r="A1476">
            <v>1620</v>
          </cell>
          <cell r="B1476" t="str">
            <v>CONTATOR TRIPOLAR, CORRENTE DE *38* A, TENSAO NOMINAL DE *500* V, CATEGORIA AC-2 E AC-3</v>
          </cell>
          <cell r="C1476" t="str">
            <v xml:space="preserve">UN    </v>
          </cell>
          <cell r="D1476">
            <v>337.37</v>
          </cell>
        </row>
        <row r="1477">
          <cell r="A1477">
            <v>1629</v>
          </cell>
          <cell r="B1477" t="str">
            <v>CONTATOR TRIPOLAR, CORRENTE DE *500* A, TENSAO NOMINAL DE *500* V, CATEGORIA AC-2 E AC-3</v>
          </cell>
          <cell r="C1477" t="str">
            <v xml:space="preserve">UN    </v>
          </cell>
          <cell r="D1477">
            <v>12592.85</v>
          </cell>
        </row>
        <row r="1478">
          <cell r="A1478">
            <v>1627</v>
          </cell>
          <cell r="B1478" t="str">
            <v>CONTATOR TRIPOLAR, CORRENTE DE *65* A, TENSAO NOMINAL DE *500* V, CATEGORIA AC-2 E AC-3</v>
          </cell>
          <cell r="C1478" t="str">
            <v xml:space="preserve">UN    </v>
          </cell>
          <cell r="D1478">
            <v>644.87</v>
          </cell>
        </row>
        <row r="1479">
          <cell r="A1479">
            <v>1623</v>
          </cell>
          <cell r="B1479" t="str">
            <v>CONTATOR TRIPOLAR, CORRENTE DE 12 A, TENSAO NOMINAL DE *500* V, CATEGORIA AC-2 E AC-3</v>
          </cell>
          <cell r="C1479" t="str">
            <v xml:space="preserve">UN    </v>
          </cell>
          <cell r="D1479">
            <v>130.61000000000001</v>
          </cell>
        </row>
        <row r="1480">
          <cell r="A1480">
            <v>1619</v>
          </cell>
          <cell r="B1480" t="str">
            <v>CONTATOR TRIPOLAR, CORRENTE DE 25 A, TENSAO NOMINAL DE *500* V, CATEGORIA AC-2 E AC-3</v>
          </cell>
          <cell r="C1480" t="str">
            <v xml:space="preserve">UN    </v>
          </cell>
          <cell r="D1480">
            <v>179.66</v>
          </cell>
        </row>
        <row r="1481">
          <cell r="A1481">
            <v>1630</v>
          </cell>
          <cell r="B1481" t="str">
            <v>CONTATOR TRIPOLAR, CORRENTE DE 250 A, TENSAO NOMINAL DE *500* V, PARA ACIONAMENTO DE CAPACITORES</v>
          </cell>
          <cell r="C1481" t="str">
            <v xml:space="preserve">UN    </v>
          </cell>
          <cell r="D1481">
            <v>3955.81</v>
          </cell>
        </row>
        <row r="1482">
          <cell r="A1482">
            <v>1616</v>
          </cell>
          <cell r="B1482" t="str">
            <v>CONTATOR TRIPOLAR, CORRENTE DE 300 A, TENSAO NOMINAL DE *500* V, CATEGORIA AC-2 E AC-3</v>
          </cell>
          <cell r="C1482" t="str">
            <v xml:space="preserve">UN    </v>
          </cell>
          <cell r="D1482">
            <v>6084.1</v>
          </cell>
        </row>
        <row r="1483">
          <cell r="A1483">
            <v>1614</v>
          </cell>
          <cell r="B1483" t="str">
            <v>CONTATOR TRIPOLAR, CORRENTE DE 32 A, TENSAO NOMINAL DE *500* V, CATEGORIA AC-2 E AC-3</v>
          </cell>
          <cell r="C1483" t="str">
            <v xml:space="preserve">UN    </v>
          </cell>
          <cell r="D1483">
            <v>278.06</v>
          </cell>
        </row>
        <row r="1484">
          <cell r="A1484">
            <v>1617</v>
          </cell>
          <cell r="B1484" t="str">
            <v>CONTATOR TRIPOLAR, CORRENTE DE 400 A, TENSAO NOMINAL DE *500* V, CATEGORIA AC-2 E AC-3</v>
          </cell>
          <cell r="C1484" t="str">
            <v xml:space="preserve">UN    </v>
          </cell>
          <cell r="D1484">
            <v>7263.1</v>
          </cell>
        </row>
        <row r="1485">
          <cell r="A1485">
            <v>1621</v>
          </cell>
          <cell r="B1485" t="str">
            <v>CONTATOR TRIPOLAR, CORRENTE DE 45 A, TENSAO NOMINAL DE *500* V, CATEGORIA AC-2 E AC-3</v>
          </cell>
          <cell r="C1485" t="str">
            <v xml:space="preserve">UN    </v>
          </cell>
          <cell r="D1485">
            <v>497.31</v>
          </cell>
        </row>
        <row r="1486">
          <cell r="A1486">
            <v>1624</v>
          </cell>
          <cell r="B1486" t="str">
            <v>CONTATOR TRIPOLAR, CORRENTE DE 630 A, TENSAO NOMINAL DE *500* V, CATEGORIA AC-2 E AC-3</v>
          </cell>
          <cell r="C1486" t="str">
            <v xml:space="preserve">UN    </v>
          </cell>
          <cell r="D1486">
            <v>17853.060000000001</v>
          </cell>
        </row>
        <row r="1487">
          <cell r="A1487">
            <v>1615</v>
          </cell>
          <cell r="B1487" t="str">
            <v>CONTATOR TRIPOLAR, CORRENTE DE 75 A, TENSAO NOMINAL DE *500* V, CATEGORIA AC-2 E AC-3</v>
          </cell>
          <cell r="C1487" t="str">
            <v xml:space="preserve">UN    </v>
          </cell>
          <cell r="D1487">
            <v>933.87</v>
          </cell>
        </row>
        <row r="1488">
          <cell r="A1488">
            <v>1612</v>
          </cell>
          <cell r="B1488" t="str">
            <v>CONTATOR TRIPOLAR, CORRENTE DE 9 A, TENSAO NOMINAL DE *500* V, CATEGORIA AC-2 E AC-3</v>
          </cell>
          <cell r="C1488" t="str">
            <v xml:space="preserve">UN    </v>
          </cell>
          <cell r="D1488">
            <v>123</v>
          </cell>
        </row>
        <row r="1489">
          <cell r="A1489">
            <v>1618</v>
          </cell>
          <cell r="B1489" t="str">
            <v>CONTATOR TRIPOLAR, CORRENTE DE 95 A, TENSAO NOMINAL DE *500* V, CATEGORIA AC-2 E AC-3</v>
          </cell>
          <cell r="C1489" t="str">
            <v xml:space="preserve">UN    </v>
          </cell>
          <cell r="D1489">
            <v>1283.28</v>
          </cell>
        </row>
        <row r="1490">
          <cell r="A1490">
            <v>14211</v>
          </cell>
          <cell r="B1490" t="str">
            <v>CONTRA-PORCA SEXTAVADA, DIAMETRO NOMINAL 1 3/8", ALTURA 35 MM</v>
          </cell>
          <cell r="C1490" t="str">
            <v xml:space="preserve">UN    </v>
          </cell>
          <cell r="D1490">
            <v>51.11</v>
          </cell>
        </row>
        <row r="1491">
          <cell r="A1491">
            <v>43657</v>
          </cell>
          <cell r="B1491" t="str">
            <v>CONTRAMARCO DE ALUMINIO (PERFIL 25) PARA ESQUADRIAS, TIPO CONVENCIONAL / CADEIRINHA, 60 MM (CM-060), INCLUSO CONEXOES, GRAPAS E TRAVAMENTOS</v>
          </cell>
          <cell r="C1491" t="str">
            <v xml:space="preserve">M     </v>
          </cell>
          <cell r="D1491">
            <v>11.5</v>
          </cell>
        </row>
        <row r="1492">
          <cell r="A1492">
            <v>34500</v>
          </cell>
          <cell r="B1492" t="str">
            <v>COORDENADOR / GERENTE DE OBRA</v>
          </cell>
          <cell r="C1492" t="str">
            <v xml:space="preserve">H     </v>
          </cell>
          <cell r="D1492">
            <v>133.6</v>
          </cell>
        </row>
        <row r="1493">
          <cell r="A1493">
            <v>40934</v>
          </cell>
          <cell r="B1493" t="str">
            <v>COORDENADOR / GERENTE DE OBRA (MENSALISTA)</v>
          </cell>
          <cell r="C1493" t="str">
            <v xml:space="preserve">MES   </v>
          </cell>
          <cell r="D1493">
            <v>23603.53</v>
          </cell>
        </row>
        <row r="1494">
          <cell r="A1494">
            <v>38200</v>
          </cell>
          <cell r="B1494" t="str">
            <v>CORDA DE POLIAMIDA 12 MM TIPO BOMBEIRO, PARA TRABALHO EM ALTURA</v>
          </cell>
          <cell r="C1494" t="str">
            <v xml:space="preserve">100M  </v>
          </cell>
          <cell r="D1494">
            <v>853.65</v>
          </cell>
        </row>
        <row r="1495">
          <cell r="A1495">
            <v>39269</v>
          </cell>
          <cell r="B1495" t="str">
            <v>CORDAO DE COBRE, FLEXIVEL, TORCIDO, CLASSE 4 OU 5, ISOLACAO EM PVC/D, 300 V, 2 CONDUTORES DE 0,5 MM2</v>
          </cell>
          <cell r="C1495" t="str">
            <v xml:space="preserve">M     </v>
          </cell>
          <cell r="D1495">
            <v>1.49</v>
          </cell>
        </row>
        <row r="1496">
          <cell r="A1496">
            <v>11889</v>
          </cell>
          <cell r="B1496" t="str">
            <v>CORDAO DE COBRE, FLEXIVEL, TORCIDO, CLASSE 4 OU 5, ISOLACAO EM PVC/D, 300 V, 2 CONDUTORES DE 0,75 MM2</v>
          </cell>
          <cell r="C1496" t="str">
            <v xml:space="preserve">M     </v>
          </cell>
          <cell r="D1496">
            <v>2.0699999999999998</v>
          </cell>
        </row>
        <row r="1497">
          <cell r="A1497">
            <v>39270</v>
          </cell>
          <cell r="B1497" t="str">
            <v>CORDAO DE COBRE, FLEXIVEL, TORCIDO, CLASSE 4 OU 5, ISOLACAO EM PVC/D, 300 V, 2 CONDUTORES DE 1,0 MM2</v>
          </cell>
          <cell r="C1497" t="str">
            <v xml:space="preserve">M     </v>
          </cell>
          <cell r="D1497">
            <v>2.4700000000000002</v>
          </cell>
        </row>
        <row r="1498">
          <cell r="A1498">
            <v>11890</v>
          </cell>
          <cell r="B1498" t="str">
            <v>CORDAO DE COBRE, FLEXIVEL, TORCIDO, CLASSE 4 OU 5, ISOLACAO EM PVC/D, 300 V, 2 CONDUTORES DE 1,5 MM2</v>
          </cell>
          <cell r="C1498" t="str">
            <v xml:space="preserve">M     </v>
          </cell>
          <cell r="D1498">
            <v>3.21</v>
          </cell>
        </row>
        <row r="1499">
          <cell r="A1499">
            <v>11891</v>
          </cell>
          <cell r="B1499" t="str">
            <v>CORDAO DE COBRE, FLEXIVEL, TORCIDO, CLASSE 4 OU 5, ISOLACAO EM PVC/D, 300 V, 2 CONDUTORES DE 2,5 MM2</v>
          </cell>
          <cell r="C1499" t="str">
            <v xml:space="preserve">M     </v>
          </cell>
          <cell r="D1499">
            <v>5.3</v>
          </cell>
        </row>
        <row r="1500">
          <cell r="A1500">
            <v>11892</v>
          </cell>
          <cell r="B1500" t="str">
            <v>CORDAO DE COBRE, FLEXIVEL, TORCIDO, CLASSE 4 OU 5, ISOLACAO EM PVC/D, 300 V, 2 CONDUTORES DE 4 MM2</v>
          </cell>
          <cell r="C1500" t="str">
            <v xml:space="preserve">M     </v>
          </cell>
          <cell r="D1500">
            <v>8.16</v>
          </cell>
        </row>
        <row r="1501">
          <cell r="A1501">
            <v>37601</v>
          </cell>
          <cell r="B1501" t="str">
            <v>CORDEL DETONANTE, NP 05 G/M</v>
          </cell>
          <cell r="C1501" t="str">
            <v xml:space="preserve">M     </v>
          </cell>
          <cell r="D1501">
            <v>9.99</v>
          </cell>
        </row>
        <row r="1502">
          <cell r="A1502">
            <v>1634</v>
          </cell>
          <cell r="B1502" t="str">
            <v>CORDEL DETONANTE, NP 10 G/M</v>
          </cell>
          <cell r="C1502" t="str">
            <v xml:space="preserve">M     </v>
          </cell>
          <cell r="D1502">
            <v>10.32</v>
          </cell>
        </row>
        <row r="1503">
          <cell r="A1503">
            <v>5086</v>
          </cell>
          <cell r="B1503" t="str">
            <v>CORRENTE DE ELO CURTO COMUM, SOLDADA, GALVANIZADA, ESPESSURA DO ELO = 1/2" (12,5 MM)</v>
          </cell>
          <cell r="C1503" t="str">
            <v xml:space="preserve">KG    </v>
          </cell>
          <cell r="D1503">
            <v>35.159999999999997</v>
          </cell>
        </row>
        <row r="1504">
          <cell r="A1504">
            <v>11280</v>
          </cell>
          <cell r="B1504" t="str">
            <v>CORTADEIRA DE PISO DE CONCRETO E ASFALTO, PARA DISCO PADRAO DE DIAMETRO 350 MM (14") OU 450 MM (18") , MOTOR A GASOLINA, POTENCIA 13 HP, SEM DISCO</v>
          </cell>
          <cell r="C1504" t="str">
            <v xml:space="preserve">UN    </v>
          </cell>
          <cell r="D1504">
            <v>16233.28</v>
          </cell>
        </row>
        <row r="1505">
          <cell r="A1505">
            <v>40519</v>
          </cell>
          <cell r="B1505" t="str">
            <v>CORTADEIRA HIDRAULICA DE VERGALHAO, PARA ACO DE DIAMETRO ATE 50 MM, MOTOR ELETRICO TRIFASICO, POTENCIA DE 5,5 HP A 7,5 HP</v>
          </cell>
          <cell r="C1505" t="str">
            <v xml:space="preserve">UN    </v>
          </cell>
          <cell r="D1505">
            <v>133821.63</v>
          </cell>
        </row>
        <row r="1506">
          <cell r="A1506">
            <v>39869</v>
          </cell>
          <cell r="B1506" t="str">
            <v>COTOVELO BRONZE/LATAO (REF 707-3) SEM ANEL DE SOLDA, BOLSA X ROSCA F, 15MM X 1/2"</v>
          </cell>
          <cell r="C1506" t="str">
            <v xml:space="preserve">UN    </v>
          </cell>
          <cell r="D1506">
            <v>15.84</v>
          </cell>
        </row>
        <row r="1507">
          <cell r="A1507">
            <v>39870</v>
          </cell>
          <cell r="B1507" t="str">
            <v>COTOVELO BRONZE/LATAO (REF 707-3) SEM ANEL DE SOLDA, BOLSA X ROSCA F, 22MM X 1/2"</v>
          </cell>
          <cell r="C1507" t="str">
            <v xml:space="preserve">UN    </v>
          </cell>
          <cell r="D1507">
            <v>24.22</v>
          </cell>
        </row>
        <row r="1508">
          <cell r="A1508">
            <v>39871</v>
          </cell>
          <cell r="B1508" t="str">
            <v>COTOVELO BRONZE/LATAO (REF 707-3) SEM ANEL DE SOLDA, BOLSA X ROSCA F, 22MM X 3/4"</v>
          </cell>
          <cell r="C1508" t="str">
            <v xml:space="preserve">UN    </v>
          </cell>
          <cell r="D1508">
            <v>27.16</v>
          </cell>
        </row>
        <row r="1509">
          <cell r="A1509">
            <v>12722</v>
          </cell>
          <cell r="B1509" t="str">
            <v>COTOVELO DE COBRE 90 GRAUS (REF 607) SEM ANEL DE SOLDA, BOLSA X BOLSA, 104 MM</v>
          </cell>
          <cell r="C1509" t="str">
            <v xml:space="preserve">UN    </v>
          </cell>
          <cell r="D1509">
            <v>908.73</v>
          </cell>
        </row>
        <row r="1510">
          <cell r="A1510">
            <v>12714</v>
          </cell>
          <cell r="B1510" t="str">
            <v>COTOVELO DE COBRE 90 GRAUS (REF 607) SEM ANEL DE SOLDA, BOLSA X BOLSA, 15 MM</v>
          </cell>
          <cell r="C1510" t="str">
            <v xml:space="preserve">UN    </v>
          </cell>
          <cell r="D1510">
            <v>5.93</v>
          </cell>
        </row>
        <row r="1511">
          <cell r="A1511">
            <v>12715</v>
          </cell>
          <cell r="B1511" t="str">
            <v>COTOVELO DE COBRE 90 GRAUS (REF 607) SEM ANEL DE SOLDA, BOLSA X BOLSA, 22 MM</v>
          </cell>
          <cell r="C1511" t="str">
            <v xml:space="preserve">UN    </v>
          </cell>
          <cell r="D1511">
            <v>13.39</v>
          </cell>
        </row>
        <row r="1512">
          <cell r="A1512">
            <v>12716</v>
          </cell>
          <cell r="B1512" t="str">
            <v>COTOVELO DE COBRE 90 GRAUS (REF 607) SEM ANEL DE SOLDA, BOLSA X BOLSA, 28 MM</v>
          </cell>
          <cell r="C1512" t="str">
            <v xml:space="preserve">UN    </v>
          </cell>
          <cell r="D1512">
            <v>23</v>
          </cell>
        </row>
        <row r="1513">
          <cell r="A1513">
            <v>12717</v>
          </cell>
          <cell r="B1513" t="str">
            <v>COTOVELO DE COBRE 90 GRAUS (REF 607) SEM ANEL DE SOLDA, BOLSA X BOLSA, 35 MM</v>
          </cell>
          <cell r="C1513" t="str">
            <v xml:space="preserve">UN    </v>
          </cell>
          <cell r="D1513">
            <v>45.21</v>
          </cell>
        </row>
        <row r="1514">
          <cell r="A1514">
            <v>12718</v>
          </cell>
          <cell r="B1514" t="str">
            <v>COTOVELO DE COBRE 90 GRAUS (REF 607) SEM ANEL DE SOLDA, BOLSA X BOLSA, 42 MM</v>
          </cell>
          <cell r="C1514" t="str">
            <v xml:space="preserve">UN    </v>
          </cell>
          <cell r="D1514">
            <v>69.38</v>
          </cell>
        </row>
        <row r="1515">
          <cell r="A1515">
            <v>12719</v>
          </cell>
          <cell r="B1515" t="str">
            <v>COTOVELO DE COBRE 90 GRAUS (REF 607) SEM ANEL DE SOLDA, BOLSA X BOLSA, 54 MM</v>
          </cell>
          <cell r="C1515" t="str">
            <v xml:space="preserve">UN    </v>
          </cell>
          <cell r="D1515">
            <v>110.14</v>
          </cell>
        </row>
        <row r="1516">
          <cell r="A1516">
            <v>12720</v>
          </cell>
          <cell r="B1516" t="str">
            <v>COTOVELO DE COBRE 90 GRAUS (REF 607) SEM ANEL DE SOLDA, BOLSA X BOLSA, 66 MM</v>
          </cell>
          <cell r="C1516" t="str">
            <v xml:space="preserve">UN    </v>
          </cell>
          <cell r="D1516">
            <v>383.51</v>
          </cell>
        </row>
        <row r="1517">
          <cell r="A1517">
            <v>12721</v>
          </cell>
          <cell r="B1517" t="str">
            <v>COTOVELO DE COBRE 90 GRAUS (REF 607) SEM ANEL DE SOLDA, BOLSA X BOLSA, 79 MM</v>
          </cell>
          <cell r="C1517" t="str">
            <v xml:space="preserve">UN    </v>
          </cell>
          <cell r="D1517">
            <v>367.76</v>
          </cell>
        </row>
        <row r="1518">
          <cell r="A1518">
            <v>3468</v>
          </cell>
          <cell r="B1518" t="str">
            <v>COTOVELO DE REDUCAO 90 GRAUS DE FERRO GALVANIZADO, COM ROSCA BSP, DE 1 1/2" X 1"</v>
          </cell>
          <cell r="C1518" t="str">
            <v xml:space="preserve">UN    </v>
          </cell>
          <cell r="D1518">
            <v>33.47</v>
          </cell>
        </row>
        <row r="1519">
          <cell r="A1519">
            <v>3465</v>
          </cell>
          <cell r="B1519" t="str">
            <v>COTOVELO DE REDUCAO 90 GRAUS DE FERRO GALVANIZADO, COM ROSCA BSP, DE 1 1/2" X 3/4"</v>
          </cell>
          <cell r="C1519" t="str">
            <v xml:space="preserve">UN    </v>
          </cell>
          <cell r="D1519">
            <v>33.46</v>
          </cell>
        </row>
        <row r="1520">
          <cell r="A1520">
            <v>12403</v>
          </cell>
          <cell r="B1520" t="str">
            <v>COTOVELO DE REDUCAO 90 GRAUS DE FERRO GALVANIZADO, COM ROSCA BSP, DE 1 1/4" X 1"</v>
          </cell>
          <cell r="C1520" t="str">
            <v xml:space="preserve">UN    </v>
          </cell>
          <cell r="D1520">
            <v>23.85</v>
          </cell>
        </row>
        <row r="1521">
          <cell r="A1521">
            <v>3463</v>
          </cell>
          <cell r="B1521" t="str">
            <v>COTOVELO DE REDUCAO 90 GRAUS DE FERRO GALVANIZADO, COM ROSCA BSP, DE 1" X 1/2"</v>
          </cell>
          <cell r="C1521" t="str">
            <v xml:space="preserve">UN    </v>
          </cell>
          <cell r="D1521">
            <v>13.93</v>
          </cell>
        </row>
        <row r="1522">
          <cell r="A1522">
            <v>3464</v>
          </cell>
          <cell r="B1522" t="str">
            <v>COTOVELO DE REDUCAO 90 GRAUS DE FERRO GALVANIZADO, COM ROSCA BSP, DE 1" X 3/4"</v>
          </cell>
          <cell r="C1522" t="str">
            <v xml:space="preserve">UN    </v>
          </cell>
          <cell r="D1522">
            <v>13.93</v>
          </cell>
        </row>
        <row r="1523">
          <cell r="A1523">
            <v>3466</v>
          </cell>
          <cell r="B1523" t="str">
            <v>COTOVELO DE REDUCAO 90 GRAUS DE FERRO GALVANIZADO, COM ROSCA BSP, DE 2 1/2" X 2"</v>
          </cell>
          <cell r="C1523" t="str">
            <v xml:space="preserve">UN    </v>
          </cell>
          <cell r="D1523">
            <v>84.98</v>
          </cell>
        </row>
        <row r="1524">
          <cell r="A1524">
            <v>3467</v>
          </cell>
          <cell r="B1524" t="str">
            <v>COTOVELO DE REDUCAO 90 GRAUS DE FERRO GALVANIZADO, COM ROSCA BSP, DE 2" X 1 1/2"</v>
          </cell>
          <cell r="C1524" t="str">
            <v xml:space="preserve">UN    </v>
          </cell>
          <cell r="D1524">
            <v>47.99</v>
          </cell>
        </row>
        <row r="1525">
          <cell r="A1525">
            <v>3462</v>
          </cell>
          <cell r="B1525" t="str">
            <v>COTOVELO DE REDUCAO 90 GRAUS DE FERRO GALVANIZADO, COM ROSCA BSP, DE 3/4" X 1/2"</v>
          </cell>
          <cell r="C1525" t="str">
            <v xml:space="preserve">UN    </v>
          </cell>
          <cell r="D1525">
            <v>9.19</v>
          </cell>
        </row>
        <row r="1526">
          <cell r="A1526">
            <v>3446</v>
          </cell>
          <cell r="B1526" t="str">
            <v>COTOVELO 45 GRAUS DE FERRO GALVANIZADO, COM ROSCA BSP, DE 1 1/2"</v>
          </cell>
          <cell r="C1526" t="str">
            <v xml:space="preserve">UN    </v>
          </cell>
          <cell r="D1526">
            <v>28.29</v>
          </cell>
        </row>
        <row r="1527">
          <cell r="A1527">
            <v>3445</v>
          </cell>
          <cell r="B1527" t="str">
            <v>COTOVELO 45 GRAUS DE FERRO GALVANIZADO, COM ROSCA BSP, DE 1 1/4"</v>
          </cell>
          <cell r="C1527" t="str">
            <v xml:space="preserve">UN    </v>
          </cell>
          <cell r="D1527">
            <v>23.1</v>
          </cell>
        </row>
        <row r="1528">
          <cell r="A1528">
            <v>3441</v>
          </cell>
          <cell r="B1528" t="str">
            <v>COTOVELO 45 GRAUS DE FERRO GALVANIZADO, COM ROSCA BSP, DE 1/2"</v>
          </cell>
          <cell r="C1528" t="str">
            <v xml:space="preserve">UN    </v>
          </cell>
          <cell r="D1528">
            <v>6.52</v>
          </cell>
        </row>
        <row r="1529">
          <cell r="A1529">
            <v>3444</v>
          </cell>
          <cell r="B1529" t="str">
            <v>COTOVELO 45 GRAUS DE FERRO GALVANIZADO, COM ROSCA BSP, DE 1"</v>
          </cell>
          <cell r="C1529" t="str">
            <v xml:space="preserve">UN    </v>
          </cell>
          <cell r="D1529">
            <v>14.22</v>
          </cell>
        </row>
        <row r="1530">
          <cell r="A1530">
            <v>12402</v>
          </cell>
          <cell r="B1530" t="str">
            <v>COTOVELO 45 GRAUS DE FERRO GALVANIZADO, COM ROSCA BSP, DE 2 1/2"</v>
          </cell>
          <cell r="C1530" t="str">
            <v xml:space="preserve">UN    </v>
          </cell>
          <cell r="D1530">
            <v>79.53</v>
          </cell>
        </row>
        <row r="1531">
          <cell r="A1531">
            <v>3447</v>
          </cell>
          <cell r="B1531" t="str">
            <v>COTOVELO 45 GRAUS DE FERRO GALVANIZADO, COM ROSCA BSP, DE 2"</v>
          </cell>
          <cell r="C1531" t="str">
            <v xml:space="preserve">UN    </v>
          </cell>
          <cell r="D1531">
            <v>41.15</v>
          </cell>
        </row>
        <row r="1532">
          <cell r="A1532">
            <v>3442</v>
          </cell>
          <cell r="B1532" t="str">
            <v>COTOVELO 45 GRAUS DE FERRO GALVANIZADO, COM ROSCA BSP, DE 3/4"</v>
          </cell>
          <cell r="C1532" t="str">
            <v xml:space="preserve">UN    </v>
          </cell>
          <cell r="D1532">
            <v>9.75</v>
          </cell>
        </row>
        <row r="1533">
          <cell r="A1533">
            <v>3448</v>
          </cell>
          <cell r="B1533" t="str">
            <v>COTOVELO 45 GRAUS DE FERRO GALVANIZADO, COM ROSCA BSP, DE 3"</v>
          </cell>
          <cell r="C1533" t="str">
            <v xml:space="preserve">UN    </v>
          </cell>
          <cell r="D1533">
            <v>116.28</v>
          </cell>
        </row>
        <row r="1534">
          <cell r="A1534">
            <v>3449</v>
          </cell>
          <cell r="B1534" t="str">
            <v>COTOVELO 45 GRAUS DE FERRO GALVANIZADO, COM ROSCA BSP, DE 4"</v>
          </cell>
          <cell r="C1534" t="str">
            <v xml:space="preserve">UN    </v>
          </cell>
          <cell r="D1534">
            <v>203.75</v>
          </cell>
        </row>
        <row r="1535">
          <cell r="A1535">
            <v>37438</v>
          </cell>
          <cell r="B1535" t="str">
            <v>COTOVELO 45 GRAUS, PEAD PE 100, DE 125 MM, PARA ELETROFUSAO</v>
          </cell>
          <cell r="C1535" t="str">
            <v xml:space="preserve">UN    </v>
          </cell>
          <cell r="D1535">
            <v>255.01</v>
          </cell>
        </row>
        <row r="1536">
          <cell r="A1536">
            <v>37439</v>
          </cell>
          <cell r="B1536" t="str">
            <v>COTOVELO 45 GRAUS, PEAD PE 100, DE 200 MM, PARA ELETROFUSAO</v>
          </cell>
          <cell r="C1536" t="str">
            <v xml:space="preserve">UN    </v>
          </cell>
          <cell r="D1536">
            <v>1667.24</v>
          </cell>
        </row>
        <row r="1537">
          <cell r="A1537">
            <v>37435</v>
          </cell>
          <cell r="B1537" t="str">
            <v>COTOVELO 45 GRAUS, PEAD PE 100, DE 32 MM, PARA ELETROFUSAO</v>
          </cell>
          <cell r="C1537" t="str">
            <v xml:space="preserve">UN    </v>
          </cell>
          <cell r="D1537">
            <v>29.97</v>
          </cell>
        </row>
        <row r="1538">
          <cell r="A1538">
            <v>37436</v>
          </cell>
          <cell r="B1538" t="str">
            <v>COTOVELO 45 GRAUS, PEAD PE 100, DE 40 MM, PARA ELETROFUSAO</v>
          </cell>
          <cell r="C1538" t="str">
            <v xml:space="preserve">UN    </v>
          </cell>
          <cell r="D1538">
            <v>35.369999999999997</v>
          </cell>
        </row>
        <row r="1539">
          <cell r="A1539">
            <v>37437</v>
          </cell>
          <cell r="B1539" t="str">
            <v>COTOVELO 45 GRAUS, PEAD PE 100, DE 63 MM, PARA ELETROFUSAO</v>
          </cell>
          <cell r="C1539" t="str">
            <v xml:space="preserve">UN    </v>
          </cell>
          <cell r="D1539">
            <v>51.15</v>
          </cell>
        </row>
        <row r="1540">
          <cell r="A1540">
            <v>3473</v>
          </cell>
          <cell r="B1540" t="str">
            <v>COTOVELO 90 GRAUS DE FERRO GALVANIZADO, COM ROSCA BSP MACHO/FEMEA, DE 1 1/2"</v>
          </cell>
          <cell r="C1540" t="str">
            <v xml:space="preserve">UN    </v>
          </cell>
          <cell r="D1540">
            <v>31.99</v>
          </cell>
        </row>
        <row r="1541">
          <cell r="A1541">
            <v>3474</v>
          </cell>
          <cell r="B1541" t="str">
            <v>COTOVELO 90 GRAUS DE FERRO GALVANIZADO, COM ROSCA BSP MACHO/FEMEA, DE 1 1/4"</v>
          </cell>
          <cell r="C1541" t="str">
            <v xml:space="preserve">UN    </v>
          </cell>
          <cell r="D1541">
            <v>26.37</v>
          </cell>
        </row>
        <row r="1542">
          <cell r="A1542">
            <v>3450</v>
          </cell>
          <cell r="B1542" t="str">
            <v>COTOVELO 90 GRAUS DE FERRO GALVANIZADO, COM ROSCA BSP MACHO/FEMEA, DE 1/2"</v>
          </cell>
          <cell r="C1542" t="str">
            <v xml:space="preserve">UN    </v>
          </cell>
          <cell r="D1542">
            <v>7.64</v>
          </cell>
        </row>
        <row r="1543">
          <cell r="A1543">
            <v>3443</v>
          </cell>
          <cell r="B1543" t="str">
            <v>COTOVELO 90 GRAUS DE FERRO GALVANIZADO, COM ROSCA BSP MACHO/FEMEA, DE 1"</v>
          </cell>
          <cell r="C1543" t="str">
            <v xml:space="preserve">UN    </v>
          </cell>
          <cell r="D1543">
            <v>16.399999999999999</v>
          </cell>
        </row>
        <row r="1544">
          <cell r="A1544">
            <v>3453</v>
          </cell>
          <cell r="B1544" t="str">
            <v>COTOVELO 90 GRAUS DE FERRO GALVANIZADO, COM ROSCA BSP MACHO/FEMEA, DE 2 1/2"</v>
          </cell>
          <cell r="C1544" t="str">
            <v xml:space="preserve">UN    </v>
          </cell>
          <cell r="D1544">
            <v>93.38</v>
          </cell>
        </row>
        <row r="1545">
          <cell r="A1545">
            <v>3452</v>
          </cell>
          <cell r="B1545" t="str">
            <v>COTOVELO 90 GRAUS DE FERRO GALVANIZADO, COM ROSCA BSP MACHO/FEMEA, DE 2"</v>
          </cell>
          <cell r="C1545" t="str">
            <v xml:space="preserve">UN    </v>
          </cell>
          <cell r="D1545">
            <v>46.09</v>
          </cell>
        </row>
        <row r="1546">
          <cell r="A1546">
            <v>3451</v>
          </cell>
          <cell r="B1546" t="str">
            <v>COTOVELO 90 GRAUS DE FERRO GALVANIZADO, COM ROSCA BSP MACHO/FEMEA, DE 3/4"</v>
          </cell>
          <cell r="C1546" t="str">
            <v xml:space="preserve">UN    </v>
          </cell>
          <cell r="D1546">
            <v>9.14</v>
          </cell>
        </row>
        <row r="1547">
          <cell r="A1547">
            <v>3454</v>
          </cell>
          <cell r="B1547" t="str">
            <v>COTOVELO 90 GRAUS DE FERRO GALVANIZADO, COM ROSCA BSP MACHO/FEMEA, DE 3"</v>
          </cell>
          <cell r="C1547" t="str">
            <v xml:space="preserve">UN    </v>
          </cell>
          <cell r="D1547">
            <v>142.03</v>
          </cell>
        </row>
        <row r="1548">
          <cell r="A1548">
            <v>3458</v>
          </cell>
          <cell r="B1548" t="str">
            <v>COTOVELO 90 GRAUS DE FERRO GALVANIZADO, COM ROSCA BSP, DE 1 1/2"</v>
          </cell>
          <cell r="C1548" t="str">
            <v xml:space="preserve">UN    </v>
          </cell>
          <cell r="D1548">
            <v>25.64</v>
          </cell>
        </row>
        <row r="1549">
          <cell r="A1549">
            <v>3457</v>
          </cell>
          <cell r="B1549" t="str">
            <v>COTOVELO 90 GRAUS DE FERRO GALVANIZADO, COM ROSCA BSP, DE 1 1/4"</v>
          </cell>
          <cell r="C1549" t="str">
            <v xml:space="preserve">UN    </v>
          </cell>
          <cell r="D1549">
            <v>19.25</v>
          </cell>
        </row>
        <row r="1550">
          <cell r="A1550">
            <v>3455</v>
          </cell>
          <cell r="B1550" t="str">
            <v>COTOVELO 90 GRAUS DE FERRO GALVANIZADO, COM ROSCA BSP, DE 1/2"</v>
          </cell>
          <cell r="C1550" t="str">
            <v xml:space="preserve">UN    </v>
          </cell>
          <cell r="D1550">
            <v>5.46</v>
          </cell>
        </row>
        <row r="1551">
          <cell r="A1551">
            <v>3472</v>
          </cell>
          <cell r="B1551" t="str">
            <v>COTOVELO 90 GRAUS DE FERRO GALVANIZADO, COM ROSCA BSP, DE 1"</v>
          </cell>
          <cell r="C1551" t="str">
            <v xml:space="preserve">UN    </v>
          </cell>
          <cell r="D1551">
            <v>12.28</v>
          </cell>
        </row>
        <row r="1552">
          <cell r="A1552">
            <v>3470</v>
          </cell>
          <cell r="B1552" t="str">
            <v>COTOVELO 90 GRAUS DE FERRO GALVANIZADO, COM ROSCA BSP, DE 2 1/2"</v>
          </cell>
          <cell r="C1552" t="str">
            <v xml:space="preserve">UN    </v>
          </cell>
          <cell r="D1552">
            <v>71.599999999999994</v>
          </cell>
        </row>
        <row r="1553">
          <cell r="A1553">
            <v>3471</v>
          </cell>
          <cell r="B1553" t="str">
            <v>COTOVELO 90 GRAUS DE FERRO GALVANIZADO, COM ROSCA BSP, DE 2"</v>
          </cell>
          <cell r="C1553" t="str">
            <v xml:space="preserve">UN    </v>
          </cell>
          <cell r="D1553">
            <v>39.340000000000003</v>
          </cell>
        </row>
        <row r="1554">
          <cell r="A1554">
            <v>3456</v>
          </cell>
          <cell r="B1554" t="str">
            <v>COTOVELO 90 GRAUS DE FERRO GALVANIZADO, COM ROSCA BSP, DE 3/4"</v>
          </cell>
          <cell r="C1554" t="str">
            <v xml:space="preserve">UN    </v>
          </cell>
          <cell r="D1554">
            <v>8.18</v>
          </cell>
        </row>
        <row r="1555">
          <cell r="A1555">
            <v>3459</v>
          </cell>
          <cell r="B1555" t="str">
            <v>COTOVELO 90 GRAUS DE FERRO GALVANIZADO, COM ROSCA BSP, DE 3"</v>
          </cell>
          <cell r="C1555" t="str">
            <v xml:space="preserve">UN    </v>
          </cell>
          <cell r="D1555">
            <v>101</v>
          </cell>
        </row>
        <row r="1556">
          <cell r="A1556">
            <v>3469</v>
          </cell>
          <cell r="B1556" t="str">
            <v>COTOVELO 90 GRAUS DE FERRO GALVANIZADO, COM ROSCA BSP, DE 4"</v>
          </cell>
          <cell r="C1556" t="str">
            <v xml:space="preserve">UN    </v>
          </cell>
          <cell r="D1556">
            <v>192.07</v>
          </cell>
        </row>
        <row r="1557">
          <cell r="A1557">
            <v>3460</v>
          </cell>
          <cell r="B1557" t="str">
            <v>COTOVELO 90 GRAUS DE FERRO GALVANIZADO, COM ROSCA BSP, DE 5"</v>
          </cell>
          <cell r="C1557" t="str">
            <v xml:space="preserve">UN    </v>
          </cell>
          <cell r="D1557">
            <v>280.26</v>
          </cell>
        </row>
        <row r="1558">
          <cell r="A1558">
            <v>3461</v>
          </cell>
          <cell r="B1558" t="str">
            <v>COTOVELO 90 GRAUS DE FERRO GALVANIZADO, COM ROSCA BSP, DE 6"</v>
          </cell>
          <cell r="C1558" t="str">
            <v xml:space="preserve">UN    </v>
          </cell>
          <cell r="D1558">
            <v>716.32</v>
          </cell>
        </row>
        <row r="1559">
          <cell r="A1559">
            <v>37433</v>
          </cell>
          <cell r="B1559" t="str">
            <v>COTOVELO 90 GRAUS, PEAD PE 100, DE 125 MM, PARA ELETROFUSAO</v>
          </cell>
          <cell r="C1559" t="str">
            <v xml:space="preserve">UN    </v>
          </cell>
          <cell r="D1559">
            <v>255.01</v>
          </cell>
        </row>
        <row r="1560">
          <cell r="A1560">
            <v>37430</v>
          </cell>
          <cell r="B1560" t="str">
            <v>COTOVELO 90 GRAUS, PEAD PE 100, DE 20 MM, PARA ELETROFUSAO</v>
          </cell>
          <cell r="C1560" t="str">
            <v xml:space="preserve">UN    </v>
          </cell>
          <cell r="D1560">
            <v>31.96</v>
          </cell>
        </row>
        <row r="1561">
          <cell r="A1561">
            <v>37434</v>
          </cell>
          <cell r="B1561" t="str">
            <v>COTOVELO 90 GRAUS, PEAD PE 100, DE 200 MM, PARA ELETROFUSAO</v>
          </cell>
          <cell r="C1561" t="str">
            <v xml:space="preserve">UN    </v>
          </cell>
          <cell r="D1561">
            <v>2377.71</v>
          </cell>
        </row>
        <row r="1562">
          <cell r="A1562">
            <v>37431</v>
          </cell>
          <cell r="B1562" t="str">
            <v>COTOVELO 90 GRAUS, PEAD PE 100, DE 32 MM, PARA ELETROFUSAO</v>
          </cell>
          <cell r="C1562" t="str">
            <v xml:space="preserve">UN    </v>
          </cell>
          <cell r="D1562">
            <v>43.35</v>
          </cell>
        </row>
        <row r="1563">
          <cell r="A1563">
            <v>37432</v>
          </cell>
          <cell r="B1563" t="str">
            <v>COTOVELO 90 GRAUS, PEAD PE 100, DE 63 MM, PARA ELETROFUSAO</v>
          </cell>
          <cell r="C1563" t="str">
            <v xml:space="preserve">UN    </v>
          </cell>
          <cell r="D1563">
            <v>79.959999999999994</v>
          </cell>
        </row>
        <row r="1564">
          <cell r="A1564">
            <v>37413</v>
          </cell>
          <cell r="B1564" t="str">
            <v>COTOVELO/JOELHO COM ADAPTADOR, 90 GRAUS, EM POLIPROPILENO, PN 16, PARA TUBOS PEAD, 20 MM X 1/2" - LIGACAO PREDIAL DE AGUA</v>
          </cell>
          <cell r="C1564" t="str">
            <v xml:space="preserve">UN    </v>
          </cell>
          <cell r="D1564">
            <v>4.5599999999999996</v>
          </cell>
        </row>
        <row r="1565">
          <cell r="A1565">
            <v>37414</v>
          </cell>
          <cell r="B1565" t="str">
            <v>COTOVELO/JOELHO COM ADAPTADOR, 90 GRAUS, EM POLIPROPILENO, PN 16, PARA TUBOS PEAD, 20 MM X 3/4" - LIGACAO PREDIAL DE AGUA</v>
          </cell>
          <cell r="C1565" t="str">
            <v xml:space="preserve">UN    </v>
          </cell>
          <cell r="D1565">
            <v>5.17</v>
          </cell>
        </row>
        <row r="1566">
          <cell r="A1566">
            <v>37415</v>
          </cell>
          <cell r="B1566" t="str">
            <v>COTOVELO/JOELHO COM ADAPTADOR, 90 GRAUS, EM POLIPROPILENO, PN 16, PARA TUBOS PEAD, 32 MM X 1" - LIGACAO PREDIAL DE AGUA</v>
          </cell>
          <cell r="C1566" t="str">
            <v xml:space="preserve">UN    </v>
          </cell>
          <cell r="D1566">
            <v>9.41</v>
          </cell>
        </row>
        <row r="1567">
          <cell r="A1567">
            <v>37416</v>
          </cell>
          <cell r="B1567" t="str">
            <v>COTOVELO/JOELHO 90 GRAUS, EM POLIPROPILENO, PN 16, PARA TUBOS PEAD, 20 X 20 MM - LIGACAO PREDIAL DE AGUA</v>
          </cell>
          <cell r="C1567" t="str">
            <v xml:space="preserve">UN    </v>
          </cell>
          <cell r="D1567">
            <v>4.26</v>
          </cell>
        </row>
        <row r="1568">
          <cell r="A1568">
            <v>37417</v>
          </cell>
          <cell r="B1568" t="str">
            <v>COTOVELO/JOELHO 90 GRAUS, EM POLIPROPILENO, PN 16, PARA TUBOS PEAD, 32 X 32 MM - LIGACAO PREDIAL DE AGUA</v>
          </cell>
          <cell r="C1568" t="str">
            <v xml:space="preserve">UN    </v>
          </cell>
          <cell r="D1568">
            <v>6.13</v>
          </cell>
        </row>
        <row r="1569">
          <cell r="A1569">
            <v>43590</v>
          </cell>
          <cell r="B1569" t="str">
            <v>CREMONA RETANGULAR INJETADA LISA COM CHAVE, COM CASTANHA / ALCA, EM LATAO, COM ACABAMENTO CROMADO, DE SOBREPOR / EMBUTIR</v>
          </cell>
          <cell r="C1569" t="str">
            <v xml:space="preserve">UN    </v>
          </cell>
          <cell r="D1569">
            <v>163.46</v>
          </cell>
        </row>
        <row r="1570">
          <cell r="A1570">
            <v>43589</v>
          </cell>
          <cell r="B1570" t="str">
            <v>CREMONA RETANGULAR INJETADA LISA, COM CASTANHA / ALCA, EM LATAO, COM ACABAMENTO CROMADO, DE SOBREPOR / EMBUTIR</v>
          </cell>
          <cell r="C1570" t="str">
            <v xml:space="preserve">UN    </v>
          </cell>
          <cell r="D1570">
            <v>29.57</v>
          </cell>
        </row>
        <row r="1571">
          <cell r="A1571">
            <v>34519</v>
          </cell>
          <cell r="B1571" t="str">
            <v>CRUZETA DE CONCRETO LEVE, COMP. 2000 MM SECAO, 90 X 90 MM</v>
          </cell>
          <cell r="C1571" t="str">
            <v xml:space="preserve">UN    </v>
          </cell>
          <cell r="D1571">
            <v>80.010000000000005</v>
          </cell>
        </row>
        <row r="1572">
          <cell r="A1572">
            <v>1649</v>
          </cell>
          <cell r="B1572" t="str">
            <v>CRUZETA DE FERRO GALVANIZADO, COM ROSCA BSP, DE 1 1/2"</v>
          </cell>
          <cell r="C1572" t="str">
            <v xml:space="preserve">UN    </v>
          </cell>
          <cell r="D1572">
            <v>60.47</v>
          </cell>
        </row>
        <row r="1573">
          <cell r="A1573">
            <v>1653</v>
          </cell>
          <cell r="B1573" t="str">
            <v>CRUZETA DE FERRO GALVANIZADO, COM ROSCA BSP, DE 1 1/4"</v>
          </cell>
          <cell r="C1573" t="str">
            <v xml:space="preserve">UN    </v>
          </cell>
          <cell r="D1573">
            <v>47.37</v>
          </cell>
        </row>
        <row r="1574">
          <cell r="A1574">
            <v>1647</v>
          </cell>
          <cell r="B1574" t="str">
            <v>CRUZETA DE FERRO GALVANIZADO, COM ROSCA BSP, DE 1/2"</v>
          </cell>
          <cell r="C1574" t="str">
            <v xml:space="preserve">UN    </v>
          </cell>
          <cell r="D1574">
            <v>16.96</v>
          </cell>
        </row>
        <row r="1575">
          <cell r="A1575">
            <v>1648</v>
          </cell>
          <cell r="B1575" t="str">
            <v>CRUZETA DE FERRO GALVANIZADO, COM ROSCA BSP, DE 1"</v>
          </cell>
          <cell r="C1575" t="str">
            <v xml:space="preserve">UN    </v>
          </cell>
          <cell r="D1575">
            <v>32.57</v>
          </cell>
        </row>
        <row r="1576">
          <cell r="A1576">
            <v>1651</v>
          </cell>
          <cell r="B1576" t="str">
            <v>CRUZETA DE FERRO GALVANIZADO, COM ROSCA BSP, DE 2 1/2"</v>
          </cell>
          <cell r="C1576" t="str">
            <v xml:space="preserve">UN    </v>
          </cell>
          <cell r="D1576">
            <v>151.09</v>
          </cell>
        </row>
        <row r="1577">
          <cell r="A1577">
            <v>1650</v>
          </cell>
          <cell r="B1577" t="str">
            <v>CRUZETA DE FERRO GALVANIZADO, COM ROSCA BSP, DE 2"</v>
          </cell>
          <cell r="C1577" t="str">
            <v xml:space="preserve">UN    </v>
          </cell>
          <cell r="D1577">
            <v>83.51</v>
          </cell>
        </row>
        <row r="1578">
          <cell r="A1578">
            <v>1654</v>
          </cell>
          <cell r="B1578" t="str">
            <v>CRUZETA DE FERRO GALVANIZADO, COM ROSCA BSP, DE 3/4"</v>
          </cell>
          <cell r="C1578" t="str">
            <v xml:space="preserve">UN    </v>
          </cell>
          <cell r="D1578">
            <v>23.28</v>
          </cell>
        </row>
        <row r="1579">
          <cell r="A1579">
            <v>1652</v>
          </cell>
          <cell r="B1579" t="str">
            <v>CRUZETA DE FERRO GALVANIZADO, COM ROSCA BSP, DE 3"</v>
          </cell>
          <cell r="C1579" t="str">
            <v xml:space="preserve">UN    </v>
          </cell>
          <cell r="D1579">
            <v>216.85</v>
          </cell>
        </row>
        <row r="1580">
          <cell r="A1580">
            <v>10510</v>
          </cell>
          <cell r="B1580" t="str">
            <v>CRUZETA DE MADEIRA TRATADA, *90 X 115 X 2400* MM, EM EUCALIPTO OU EQUIVALENTE DA REGIAO</v>
          </cell>
          <cell r="C1580" t="str">
            <v xml:space="preserve">UN    </v>
          </cell>
          <cell r="D1580">
            <v>155.52000000000001</v>
          </cell>
        </row>
        <row r="1581">
          <cell r="A1581">
            <v>1747</v>
          </cell>
          <cell r="B1581" t="str">
            <v>CUBA ACO INOX (AISI 304) DE EMBUTIR COM VALVULA DE 3 1/2 ", DE *56 X 33 X 12* CM</v>
          </cell>
          <cell r="C1581" t="str">
            <v xml:space="preserve">UN    </v>
          </cell>
          <cell r="D1581">
            <v>228.13</v>
          </cell>
        </row>
        <row r="1582">
          <cell r="A1582">
            <v>1744</v>
          </cell>
          <cell r="B1582" t="str">
            <v>CUBA ACO INOX (AISI 304) DE EMBUTIR COM VALVULA 3 1/2 ", DE *40 X 34 X 12* CM</v>
          </cell>
          <cell r="C1582" t="str">
            <v xml:space="preserve">UN    </v>
          </cell>
          <cell r="D1582">
            <v>158.02000000000001</v>
          </cell>
        </row>
        <row r="1583">
          <cell r="A1583">
            <v>1743</v>
          </cell>
          <cell r="B1583" t="str">
            <v>CUBA ACO INOX (AISI 304) DE EMBUTIR COM VALVULA 3 1/2 ", DE *46 X 30 X 12* CM</v>
          </cell>
          <cell r="C1583" t="str">
            <v xml:space="preserve">UN    </v>
          </cell>
          <cell r="D1583">
            <v>207.51</v>
          </cell>
        </row>
        <row r="1584">
          <cell r="A1584">
            <v>39640</v>
          </cell>
          <cell r="B1584" t="str">
            <v>CUMEEIRA ARTICULADA (ABA INFERIOR) PARA TELHA ONDULADA DE FIBROCIMENTO E = 4 MM, ABA *330* MM, COMPRIMENTO 500 MM (SEM AMIANTO)</v>
          </cell>
          <cell r="C1584" t="str">
            <v xml:space="preserve">UN    </v>
          </cell>
          <cell r="D1584">
            <v>13.6</v>
          </cell>
        </row>
        <row r="1585">
          <cell r="A1585">
            <v>7216</v>
          </cell>
          <cell r="B1585" t="str">
            <v>CUMEEIRA NORMAL PARA TELHA ESTRUTURAL DE FIBROCIMENTO 2 ABAS, E = 6 MM, DE 1050 X 935 MM (SEM AMIANTO)</v>
          </cell>
          <cell r="C1585" t="str">
            <v xml:space="preserve">UN    </v>
          </cell>
          <cell r="D1585">
            <v>73.069999999999993</v>
          </cell>
        </row>
        <row r="1586">
          <cell r="A1586">
            <v>20235</v>
          </cell>
          <cell r="B1586" t="str">
            <v>CUMEEIRA NORMAL PARA TELHA ONDULADA DE FIBROCIMENTO, E = 6 MM, ABA 300 MM, COMPRIMENTO 1100 MM (SEM AMIANTO)</v>
          </cell>
          <cell r="C1586" t="str">
            <v xml:space="preserve">UN    </v>
          </cell>
          <cell r="D1586">
            <v>58.74</v>
          </cell>
        </row>
        <row r="1587">
          <cell r="A1587">
            <v>7181</v>
          </cell>
          <cell r="B1587" t="str">
            <v>CUMEEIRA PARA TELHA CERAMICA, COMPRIMENTO DE *41* CM, RENDIMENTO DE *3* TELHAS/M</v>
          </cell>
          <cell r="C1587" t="str">
            <v xml:space="preserve">UN    </v>
          </cell>
          <cell r="D1587">
            <v>4.63</v>
          </cell>
        </row>
        <row r="1588">
          <cell r="A1588">
            <v>40742</v>
          </cell>
          <cell r="B1588" t="str">
            <v>CUMEEIRA PARA TELHA DE CONCRETO, PARA 2 AGUAS DE TELHADO, COR CINZA, RENDIMENTO DE *3* TELHAS/M</v>
          </cell>
          <cell r="C1588" t="str">
            <v xml:space="preserve">UN    </v>
          </cell>
          <cell r="D1588">
            <v>10.1</v>
          </cell>
        </row>
        <row r="1589">
          <cell r="A1589">
            <v>7214</v>
          </cell>
          <cell r="B1589" t="str">
            <v>CUMEEIRA SHED PARA TELHA ONDULADA DE FIBROCIMENTO, E = 6 MM, ABA 280 MM, COMPRIMENTO 1100 MM (SEM AMIANTO)</v>
          </cell>
          <cell r="C1589" t="str">
            <v xml:space="preserve">UN    </v>
          </cell>
          <cell r="D1589">
            <v>71.349999999999994</v>
          </cell>
        </row>
        <row r="1590">
          <cell r="A1590">
            <v>7219</v>
          </cell>
          <cell r="B1590" t="str">
            <v>CUMEEIRA UNIVERSAL PARA TELHA ONDULADA DE FIBROCIMENTO, E = 6 MM, ABA 210 MM, COMPRIMENTO 1100 MM (SEM AMIANTO)</v>
          </cell>
          <cell r="C1590" t="str">
            <v xml:space="preserve">UN    </v>
          </cell>
          <cell r="D1590">
            <v>63.29</v>
          </cell>
        </row>
        <row r="1591">
          <cell r="A1591">
            <v>37972</v>
          </cell>
          <cell r="B1591" t="str">
            <v>CURVA CPVC, 90 GRAUS, SOLDAVEL, 22 MM, PARA AGUA QUENTE</v>
          </cell>
          <cell r="C1591" t="str">
            <v xml:space="preserve">UN    </v>
          </cell>
          <cell r="D1591">
            <v>9.6300000000000008</v>
          </cell>
        </row>
        <row r="1592">
          <cell r="A1592">
            <v>37973</v>
          </cell>
          <cell r="B1592" t="str">
            <v>CURVA CPVC, 90 GRAUS, SOLDAVEL, 28 MM, PARA AGUA QUENTE</v>
          </cell>
          <cell r="C1592" t="str">
            <v xml:space="preserve">UN    </v>
          </cell>
          <cell r="D1592">
            <v>15.42</v>
          </cell>
        </row>
        <row r="1593">
          <cell r="A1593">
            <v>37971</v>
          </cell>
          <cell r="B1593" t="str">
            <v>CURVA CPVC, 90 GRAUS, SOLDAVEL,15 MM, PARA AGUA QUENTE</v>
          </cell>
          <cell r="C1593" t="str">
            <v xml:space="preserve">UN    </v>
          </cell>
          <cell r="D1593">
            <v>5.78</v>
          </cell>
        </row>
        <row r="1594">
          <cell r="A1594">
            <v>20094</v>
          </cell>
          <cell r="B1594" t="str">
            <v>CURVA CURTA PVC, PB, JE, 45 GRAUS, DN 100 MM, PARA REDE COLETORA ESGOTO (NBR 10569)</v>
          </cell>
          <cell r="C1594" t="str">
            <v xml:space="preserve">UN    </v>
          </cell>
          <cell r="D1594">
            <v>31.61</v>
          </cell>
        </row>
        <row r="1595">
          <cell r="A1595">
            <v>20095</v>
          </cell>
          <cell r="B1595" t="str">
            <v>CURVA CURTA PVC, PB, JE, 90 GRAUS, DN 100 MM, PARA REDE COLETORA ESGOTO (NBR 10569)</v>
          </cell>
          <cell r="C1595" t="str">
            <v xml:space="preserve">UN    </v>
          </cell>
          <cell r="D1595">
            <v>40.25</v>
          </cell>
        </row>
        <row r="1596">
          <cell r="A1596">
            <v>1954</v>
          </cell>
          <cell r="B1596" t="str">
            <v>CURVA DE PVC 45 GRAUS, SOLDAVEL, 110 MM, PARA AGUA FRIA PREDIAL (NBR 5648)</v>
          </cell>
          <cell r="C1596" t="str">
            <v xml:space="preserve">UN    </v>
          </cell>
          <cell r="D1596">
            <v>146.52000000000001</v>
          </cell>
        </row>
        <row r="1597">
          <cell r="A1597">
            <v>1926</v>
          </cell>
          <cell r="B1597" t="str">
            <v>CURVA DE PVC 45 GRAUS, SOLDAVEL, 20 MM, PARA AGUA FRIA PREDIAL (NBR 5648)</v>
          </cell>
          <cell r="C1597" t="str">
            <v xml:space="preserve">UN    </v>
          </cell>
          <cell r="D1597">
            <v>1.93</v>
          </cell>
        </row>
        <row r="1598">
          <cell r="A1598">
            <v>1927</v>
          </cell>
          <cell r="B1598" t="str">
            <v>CURVA DE PVC 45 GRAUS, SOLDAVEL, 25 MM, PARA AGUA FRIA PREDIAL (NBR 5648)</v>
          </cell>
          <cell r="C1598" t="str">
            <v xml:space="preserve">UN    </v>
          </cell>
          <cell r="D1598">
            <v>2.5499999999999998</v>
          </cell>
        </row>
        <row r="1599">
          <cell r="A1599">
            <v>1923</v>
          </cell>
          <cell r="B1599" t="str">
            <v>CURVA DE PVC 45 GRAUS, SOLDAVEL, 32 MM, PARA AGUA FRIA PREDIAL (NBR 5648)</v>
          </cell>
          <cell r="C1599" t="str">
            <v xml:space="preserve">UN    </v>
          </cell>
          <cell r="D1599">
            <v>4.18</v>
          </cell>
        </row>
        <row r="1600">
          <cell r="A1600">
            <v>1929</v>
          </cell>
          <cell r="B1600" t="str">
            <v>CURVA DE PVC 45 GRAUS, SOLDAVEL, 40 MM, PARA AGUA FRIA PREDIAL (NBR 5648)</v>
          </cell>
          <cell r="C1600" t="str">
            <v xml:space="preserve">UN    </v>
          </cell>
          <cell r="D1600">
            <v>6.84</v>
          </cell>
        </row>
        <row r="1601">
          <cell r="A1601">
            <v>1930</v>
          </cell>
          <cell r="B1601" t="str">
            <v>CURVA DE PVC 45 GRAUS, SOLDAVEL, 50 MM, PARA AGUA FRIA PREDIAL (NBR 5648)</v>
          </cell>
          <cell r="C1601" t="str">
            <v xml:space="preserve">UN    </v>
          </cell>
          <cell r="D1601">
            <v>13.27</v>
          </cell>
        </row>
        <row r="1602">
          <cell r="A1602">
            <v>1924</v>
          </cell>
          <cell r="B1602" t="str">
            <v>CURVA DE PVC 45 GRAUS, SOLDAVEL, 60 MM, PARA AGUA FRIA PREDIAL (NBR 5648)</v>
          </cell>
          <cell r="C1602" t="str">
            <v xml:space="preserve">UN    </v>
          </cell>
          <cell r="D1602">
            <v>22.87</v>
          </cell>
        </row>
        <row r="1603">
          <cell r="A1603">
            <v>1922</v>
          </cell>
          <cell r="B1603" t="str">
            <v>CURVA DE PVC 45 GRAUS, SOLDAVEL, 75 MM, PARA AGUA FRIA PREDIAL (NBR 5648)</v>
          </cell>
          <cell r="C1603" t="str">
            <v xml:space="preserve">UN    </v>
          </cell>
          <cell r="D1603">
            <v>33.97</v>
          </cell>
        </row>
        <row r="1604">
          <cell r="A1604">
            <v>1953</v>
          </cell>
          <cell r="B1604" t="str">
            <v>CURVA DE PVC 45 GRAUS, SOLDAVEL, 85 MM, PARA AGUA FRIA PREDIAL (NBR 5648)</v>
          </cell>
          <cell r="C1604" t="str">
            <v xml:space="preserve">UN    </v>
          </cell>
          <cell r="D1604">
            <v>59.36</v>
          </cell>
        </row>
        <row r="1605">
          <cell r="A1605">
            <v>1962</v>
          </cell>
          <cell r="B1605" t="str">
            <v>CURVA DE PVC 90 GRAUS, SOLDAVEL, 110 MM, PARA AGUA FRIA PREDIAL (NBR 5648)</v>
          </cell>
          <cell r="C1605" t="str">
            <v xml:space="preserve">UN    </v>
          </cell>
          <cell r="D1605">
            <v>194.23</v>
          </cell>
        </row>
        <row r="1606">
          <cell r="A1606">
            <v>1955</v>
          </cell>
          <cell r="B1606" t="str">
            <v>CURVA DE PVC 90 GRAUS, SOLDAVEL, 20 MM, PARA AGUA FRIA PREDIAL (NBR 5648)</v>
          </cell>
          <cell r="C1606" t="str">
            <v xml:space="preserve">UN    </v>
          </cell>
          <cell r="D1606">
            <v>2.56</v>
          </cell>
        </row>
        <row r="1607">
          <cell r="A1607">
            <v>1956</v>
          </cell>
          <cell r="B1607" t="str">
            <v>CURVA DE PVC 90 GRAUS, SOLDAVEL, 25 MM, PARA AGUA FRIA PREDIAL (NBR 5648)</v>
          </cell>
          <cell r="C1607" t="str">
            <v xml:space="preserve">UN    </v>
          </cell>
          <cell r="D1607">
            <v>3.31</v>
          </cell>
        </row>
        <row r="1608">
          <cell r="A1608">
            <v>1957</v>
          </cell>
          <cell r="B1608" t="str">
            <v>CURVA DE PVC 90 GRAUS, SOLDAVEL, 32 MM, PARA AGUA FRIA PREDIAL (NBR 5648)</v>
          </cell>
          <cell r="C1608" t="str">
            <v xml:space="preserve">UN    </v>
          </cell>
          <cell r="D1608">
            <v>7.53</v>
          </cell>
        </row>
        <row r="1609">
          <cell r="A1609">
            <v>1958</v>
          </cell>
          <cell r="B1609" t="str">
            <v>CURVA DE PVC 90 GRAUS, SOLDAVEL, 40 MM, PARA AGUA FRIA PREDIAL (NBR 5648)</v>
          </cell>
          <cell r="C1609" t="str">
            <v xml:space="preserve">UN    </v>
          </cell>
          <cell r="D1609">
            <v>13.36</v>
          </cell>
        </row>
        <row r="1610">
          <cell r="A1610">
            <v>1959</v>
          </cell>
          <cell r="B1610" t="str">
            <v>CURVA DE PVC 90 GRAUS, SOLDAVEL, 50 MM, PARA AGUA FRIA PREDIAL (NBR 5648)</v>
          </cell>
          <cell r="C1610" t="str">
            <v xml:space="preserve">UN    </v>
          </cell>
          <cell r="D1610">
            <v>16.29</v>
          </cell>
        </row>
        <row r="1611">
          <cell r="A1611">
            <v>1925</v>
          </cell>
          <cell r="B1611" t="str">
            <v>CURVA DE PVC 90 GRAUS, SOLDAVEL, 60 MM, PARA AGUA FRIA PREDIAL (NBR 5648)</v>
          </cell>
          <cell r="C1611" t="str">
            <v xml:space="preserve">UN    </v>
          </cell>
          <cell r="D1611">
            <v>40.270000000000003</v>
          </cell>
        </row>
        <row r="1612">
          <cell r="A1612">
            <v>1960</v>
          </cell>
          <cell r="B1612" t="str">
            <v>CURVA DE PVC 90 GRAUS, SOLDAVEL, 75 MM, PARA AGUA FRIA PREDIAL (NBR 5648)</v>
          </cell>
          <cell r="C1612" t="str">
            <v xml:space="preserve">UN    </v>
          </cell>
          <cell r="D1612">
            <v>57.26</v>
          </cell>
        </row>
        <row r="1613">
          <cell r="A1613">
            <v>1961</v>
          </cell>
          <cell r="B1613" t="str">
            <v>CURVA DE PVC 90 GRAUS, SOLDAVEL, 85 MM, PARA AGUA FRIA PREDIAL (NBR 5648)</v>
          </cell>
          <cell r="C1613" t="str">
            <v xml:space="preserve">UN    </v>
          </cell>
          <cell r="D1613">
            <v>82.27</v>
          </cell>
        </row>
        <row r="1614">
          <cell r="A1614">
            <v>38426</v>
          </cell>
          <cell r="B1614" t="str">
            <v>CURVA DE PVC, 45 GRAUS, SERIE R, DN 100 MM, PARA ESGOTO OU AGUAS PLUVIAIS PREDIAIS</v>
          </cell>
          <cell r="C1614" t="str">
            <v xml:space="preserve">UN    </v>
          </cell>
          <cell r="D1614">
            <v>31.45</v>
          </cell>
        </row>
        <row r="1615">
          <cell r="A1615">
            <v>38423</v>
          </cell>
          <cell r="B1615" t="str">
            <v>CURVA DE PVC, 90 GRAUS, SERIE R, DN 100 MM, PARA ESGOTO OU AGUAS PLUVIAIS PREDIAIS</v>
          </cell>
          <cell r="C1615" t="str">
            <v xml:space="preserve">UN    </v>
          </cell>
          <cell r="D1615">
            <v>71.33</v>
          </cell>
        </row>
        <row r="1616">
          <cell r="A1616">
            <v>38421</v>
          </cell>
          <cell r="B1616" t="str">
            <v>CURVA DE PVC, 90 GRAUS, SERIE R, DN 50 MM, PARA ESGOTO OU AGUAS PLUVIAIS PREDIAIS</v>
          </cell>
          <cell r="C1616" t="str">
            <v xml:space="preserve">UN    </v>
          </cell>
          <cell r="D1616">
            <v>33.67</v>
          </cell>
        </row>
        <row r="1617">
          <cell r="A1617">
            <v>38422</v>
          </cell>
          <cell r="B1617" t="str">
            <v>CURVA DE PVC, 90 GRAUS, SERIE R, DN 75 MM, PARA ESGOTO OU AGUAS PLUVIAIS PREDIAIS</v>
          </cell>
          <cell r="C1617" t="str">
            <v xml:space="preserve">UN    </v>
          </cell>
          <cell r="D1617">
            <v>49.22</v>
          </cell>
        </row>
        <row r="1618">
          <cell r="A1618">
            <v>39866</v>
          </cell>
          <cell r="B1618" t="str">
            <v>CURVA DE TRANSPOSICAO BRONZE/LATAO (REF 736) SEM ANEL DE SOLDA, BOLSA X BOLSA, 15 MM</v>
          </cell>
          <cell r="C1618" t="str">
            <v xml:space="preserve">UN    </v>
          </cell>
          <cell r="D1618">
            <v>20.98</v>
          </cell>
        </row>
        <row r="1619">
          <cell r="A1619">
            <v>39867</v>
          </cell>
          <cell r="B1619" t="str">
            <v>CURVA DE TRANSPOSICAO BRONZE/LATAO (REF 736) SEM ANEL DE SOLDA, BOLSA X BOLSA, 22 MM</v>
          </cell>
          <cell r="C1619" t="str">
            <v xml:space="preserve">UN    </v>
          </cell>
          <cell r="D1619">
            <v>46.64</v>
          </cell>
        </row>
        <row r="1620">
          <cell r="A1620">
            <v>39868</v>
          </cell>
          <cell r="B1620" t="str">
            <v>CURVA DE TRANSPOSICAO BRONZE/LATAO (REF 736) SEM ANEL DE SOLDA, BOLSA X BOLSA, 28 MM</v>
          </cell>
          <cell r="C1620" t="str">
            <v xml:space="preserve">UN    </v>
          </cell>
          <cell r="D1620">
            <v>84.02</v>
          </cell>
        </row>
        <row r="1621">
          <cell r="A1621">
            <v>37999</v>
          </cell>
          <cell r="B1621" t="str">
            <v>CURVA DE TRANSPOSICAO, CPVC, SOLDAVEL, 15 MM</v>
          </cell>
          <cell r="C1621" t="str">
            <v xml:space="preserve">UN    </v>
          </cell>
          <cell r="D1621">
            <v>9.23</v>
          </cell>
        </row>
        <row r="1622">
          <cell r="A1622">
            <v>38000</v>
          </cell>
          <cell r="B1622" t="str">
            <v>CURVA DE TRANSPOSICAO, CPVC, SOLDAVEL, 22 MM</v>
          </cell>
          <cell r="C1622" t="str">
            <v xml:space="preserve">UN    </v>
          </cell>
          <cell r="D1622">
            <v>12.22</v>
          </cell>
        </row>
        <row r="1623">
          <cell r="A1623">
            <v>38129</v>
          </cell>
          <cell r="B1623" t="str">
            <v>CURVA DE TRANSPOSICAO, PVC SOLDAVEL, 20 MM, PARA AGUA FRIA PREDIAL</v>
          </cell>
          <cell r="C1623" t="str">
            <v xml:space="preserve">UN    </v>
          </cell>
          <cell r="D1623">
            <v>4.45</v>
          </cell>
        </row>
        <row r="1624">
          <cell r="A1624">
            <v>38025</v>
          </cell>
          <cell r="B1624" t="str">
            <v>CURVA DE TRANSPOSICAO, PVC, SOLDAVEL, 25 MM, PARA AGUA FRIA PREDIAL</v>
          </cell>
          <cell r="C1624" t="str">
            <v xml:space="preserve">UN    </v>
          </cell>
          <cell r="D1624">
            <v>7.43</v>
          </cell>
        </row>
        <row r="1625">
          <cell r="A1625">
            <v>38026</v>
          </cell>
          <cell r="B1625" t="str">
            <v>CURVA DE TRANSPOSICAO, PVC, SOLDAVEL, 32 MM, PARA AGUA FRIA PREDIAL</v>
          </cell>
          <cell r="C1625" t="str">
            <v xml:space="preserve">UN    </v>
          </cell>
          <cell r="D1625">
            <v>19.91</v>
          </cell>
        </row>
        <row r="1626">
          <cell r="A1626">
            <v>1858</v>
          </cell>
          <cell r="B1626" t="str">
            <v>CURVA LONGA PVC, PB, JE, 45 GRAUS, DN 100 MM, PARA REDE COLETORA ESGOTO (NBR 10569)</v>
          </cell>
          <cell r="C1626" t="str">
            <v xml:space="preserve">UN    </v>
          </cell>
          <cell r="D1626">
            <v>44.26</v>
          </cell>
        </row>
        <row r="1627">
          <cell r="A1627">
            <v>1844</v>
          </cell>
          <cell r="B1627" t="str">
            <v>CURVA LONGA PVC, PB, JE, 45 GRAUS, DN 150 MM, PARA REDE COLETORA ESGOTO (NBR 10569)</v>
          </cell>
          <cell r="C1627" t="str">
            <v xml:space="preserve">UN    </v>
          </cell>
          <cell r="D1627">
            <v>163.18</v>
          </cell>
        </row>
        <row r="1628">
          <cell r="A1628">
            <v>1863</v>
          </cell>
          <cell r="B1628" t="str">
            <v>CURVA LONGA PVC, PB, JE, 90 GRAUS, DN 100 MM, PARA REDE COLETORA ESGOTO (NBR 10569)</v>
          </cell>
          <cell r="C1628" t="str">
            <v xml:space="preserve">UN    </v>
          </cell>
          <cell r="D1628">
            <v>64.23</v>
          </cell>
        </row>
        <row r="1629">
          <cell r="A1629">
            <v>1865</v>
          </cell>
          <cell r="B1629" t="str">
            <v>CURVA LONGA PVC, PB, JE, 90 GRAUS, DN 150 MM, PARA REDE COLETORA ESGOTO (NBR 10569)</v>
          </cell>
          <cell r="C1629" t="str">
            <v xml:space="preserve">UN    </v>
          </cell>
          <cell r="D1629">
            <v>234.32</v>
          </cell>
        </row>
        <row r="1630">
          <cell r="A1630">
            <v>36355</v>
          </cell>
          <cell r="B1630" t="str">
            <v>CURVA PPR 90 GRAUS, DN 20 MM, PARA AGUA QUENTE PREDIAL</v>
          </cell>
          <cell r="C1630" t="str">
            <v xml:space="preserve">UN    </v>
          </cell>
          <cell r="D1630">
            <v>8.14</v>
          </cell>
        </row>
        <row r="1631">
          <cell r="A1631">
            <v>36356</v>
          </cell>
          <cell r="B1631" t="str">
            <v>CURVA PPR 90 GRAUS, DN 25 MM, PARA AGUA QUENTE PREDIAL</v>
          </cell>
          <cell r="C1631" t="str">
            <v xml:space="preserve">UN    </v>
          </cell>
          <cell r="D1631">
            <v>13.68</v>
          </cell>
        </row>
        <row r="1632">
          <cell r="A1632">
            <v>1932</v>
          </cell>
          <cell r="B1632" t="str">
            <v>CURVA PVC CURTA 90 G, DN 50 MM, PARA ESGOTO PREDIAL</v>
          </cell>
          <cell r="C1632" t="str">
            <v xml:space="preserve">UN    </v>
          </cell>
          <cell r="D1632">
            <v>12.15</v>
          </cell>
        </row>
        <row r="1633">
          <cell r="A1633">
            <v>1933</v>
          </cell>
          <cell r="B1633" t="str">
            <v>CURVA PVC CURTA 90 GRAUS, DN 40 MM, PARA ESGOTO PREDIAL</v>
          </cell>
          <cell r="C1633" t="str">
            <v xml:space="preserve">UN    </v>
          </cell>
          <cell r="D1633">
            <v>5.35</v>
          </cell>
        </row>
        <row r="1634">
          <cell r="A1634">
            <v>1951</v>
          </cell>
          <cell r="B1634" t="str">
            <v>CURVA PVC CURTA 90 GRAUS, DN 75 MM, PARA ESGOTO PREDIAL</v>
          </cell>
          <cell r="C1634" t="str">
            <v xml:space="preserve">UN    </v>
          </cell>
          <cell r="D1634">
            <v>23.77</v>
          </cell>
        </row>
        <row r="1635">
          <cell r="A1635">
            <v>1966</v>
          </cell>
          <cell r="B1635" t="str">
            <v>CURVA PVC CURTA 90 GRAUS, 100 MM, PARA ESGOTO PREDIAL</v>
          </cell>
          <cell r="C1635" t="str">
            <v xml:space="preserve">UN    </v>
          </cell>
          <cell r="D1635">
            <v>27.35</v>
          </cell>
        </row>
        <row r="1636">
          <cell r="A1636">
            <v>1952</v>
          </cell>
          <cell r="B1636" t="str">
            <v>CURVA PVC LEVE, 90 GRAUS, COM PONTA E BOLSA LISA, DN 150 MM</v>
          </cell>
          <cell r="C1636" t="str">
            <v xml:space="preserve">UN    </v>
          </cell>
          <cell r="D1636">
            <v>102.7</v>
          </cell>
        </row>
        <row r="1637">
          <cell r="A1637">
            <v>20104</v>
          </cell>
          <cell r="B1637" t="str">
            <v>CURVA PVC LEVE, 90 GRAUS, COM PONTA E BOLSA LISA, DN 250 MM</v>
          </cell>
          <cell r="C1637" t="str">
            <v xml:space="preserve">UN    </v>
          </cell>
          <cell r="D1637">
            <v>758.86</v>
          </cell>
        </row>
        <row r="1638">
          <cell r="A1638">
            <v>20105</v>
          </cell>
          <cell r="B1638" t="str">
            <v>CURVA PVC LEVE, 90 GRAUS, COM PONTA E BOLSA LISA, DN 300 MM</v>
          </cell>
          <cell r="C1638" t="str">
            <v xml:space="preserve">UN    </v>
          </cell>
          <cell r="D1638">
            <v>1181.99</v>
          </cell>
        </row>
        <row r="1639">
          <cell r="A1639">
            <v>1965</v>
          </cell>
          <cell r="B1639" t="str">
            <v>CURVA PVC LONGA 45 GRAUS, 100 MM, PARA ESGOTO PREDIAL</v>
          </cell>
          <cell r="C1639" t="str">
            <v xml:space="preserve">UN    </v>
          </cell>
          <cell r="D1639">
            <v>55.44</v>
          </cell>
        </row>
        <row r="1640">
          <cell r="A1640">
            <v>10765</v>
          </cell>
          <cell r="B1640" t="str">
            <v>CURVA PVC LONGA 45G, DN 50 MM, PARA ESGOTO PREDIAL</v>
          </cell>
          <cell r="C1640" t="str">
            <v xml:space="preserve">UN    </v>
          </cell>
          <cell r="D1640">
            <v>14.01</v>
          </cell>
        </row>
        <row r="1641">
          <cell r="A1641">
            <v>10767</v>
          </cell>
          <cell r="B1641" t="str">
            <v>CURVA PVC LONGA 45G, DN 75 MM, PARA ESGOTO PREDIAL</v>
          </cell>
          <cell r="C1641" t="str">
            <v xml:space="preserve">UN    </v>
          </cell>
          <cell r="D1641">
            <v>45.92</v>
          </cell>
        </row>
        <row r="1642">
          <cell r="A1642">
            <v>1970</v>
          </cell>
          <cell r="B1642" t="str">
            <v>CURVA PVC LONGA 90 GRAUS, 100 MM, PARA ESGOTO PREDIAL</v>
          </cell>
          <cell r="C1642" t="str">
            <v xml:space="preserve">UN    </v>
          </cell>
          <cell r="D1642">
            <v>57.54</v>
          </cell>
        </row>
        <row r="1643">
          <cell r="A1643">
            <v>1967</v>
          </cell>
          <cell r="B1643" t="str">
            <v>CURVA PVC LONGA 90 GRAUS, 40 MM, PARA ESGOTO PREDIAL</v>
          </cell>
          <cell r="C1643" t="str">
            <v xml:space="preserve">UN    </v>
          </cell>
          <cell r="D1643">
            <v>6.4</v>
          </cell>
        </row>
        <row r="1644">
          <cell r="A1644">
            <v>1968</v>
          </cell>
          <cell r="B1644" t="str">
            <v>CURVA PVC LONGA 90 GRAUS, 50 MM, PARA ESGOTO PREDIAL</v>
          </cell>
          <cell r="C1644" t="str">
            <v xml:space="preserve">UN    </v>
          </cell>
          <cell r="D1644">
            <v>13.41</v>
          </cell>
        </row>
        <row r="1645">
          <cell r="A1645">
            <v>1969</v>
          </cell>
          <cell r="B1645" t="str">
            <v>CURVA PVC LONGA 90 GRAUS, 75 MM, PARA ESGOTO PREDIAL</v>
          </cell>
          <cell r="C1645" t="str">
            <v xml:space="preserve">UN    </v>
          </cell>
          <cell r="D1645">
            <v>39.47</v>
          </cell>
        </row>
        <row r="1646">
          <cell r="A1646">
            <v>1839</v>
          </cell>
          <cell r="B1646" t="str">
            <v>CURVA PVC PBA, JE, PB, 22 GRAUS, DN 100 / DE 110 MM, PARA REDE AGUA (NBR 10351)</v>
          </cell>
          <cell r="C1646" t="str">
            <v xml:space="preserve">UN    </v>
          </cell>
          <cell r="D1646">
            <v>172.55</v>
          </cell>
        </row>
        <row r="1647">
          <cell r="A1647">
            <v>1835</v>
          </cell>
          <cell r="B1647" t="str">
            <v>CURVA PVC PBA, JE, PB, 22 GRAUS, DN 50 / DE 60 MM, PARA REDE AGUA (NBR 10351)</v>
          </cell>
          <cell r="C1647" t="str">
            <v xml:space="preserve">UN    </v>
          </cell>
          <cell r="D1647">
            <v>36.68</v>
          </cell>
        </row>
        <row r="1648">
          <cell r="A1648">
            <v>1823</v>
          </cell>
          <cell r="B1648" t="str">
            <v>CURVA PVC PBA, JE, PB, 22 GRAUS, DN 75 / DE 85 MM, PARA REDE AGUA (NBR 10351)</v>
          </cell>
          <cell r="C1648" t="str">
            <v xml:space="preserve">UN    </v>
          </cell>
          <cell r="D1648">
            <v>70.930000000000007</v>
          </cell>
        </row>
        <row r="1649">
          <cell r="A1649">
            <v>1827</v>
          </cell>
          <cell r="B1649" t="str">
            <v>CURVA PVC PBA, JE, PB, 45 GRAUS, DN 100 / DE 110 MM, PARA REDE AGUA (NBR 10351)</v>
          </cell>
          <cell r="C1649" t="str">
            <v xml:space="preserve">UN    </v>
          </cell>
          <cell r="D1649">
            <v>170.87</v>
          </cell>
        </row>
        <row r="1650">
          <cell r="A1650">
            <v>1831</v>
          </cell>
          <cell r="B1650" t="str">
            <v>CURVA PVC PBA, JE, PB, 45 GRAUS, DN 50 / DE 60 MM, PARA REDE AGUA (NBR 10351)</v>
          </cell>
          <cell r="C1650" t="str">
            <v xml:space="preserve">UN    </v>
          </cell>
          <cell r="D1650">
            <v>37.299999999999997</v>
          </cell>
        </row>
        <row r="1651">
          <cell r="A1651">
            <v>1825</v>
          </cell>
          <cell r="B1651" t="str">
            <v>CURVA PVC PBA, JE, PB, 45 GRAUS, DN 75 / DE 85 MM, PARA REDE AGUA (NBR 10351)</v>
          </cell>
          <cell r="C1651" t="str">
            <v xml:space="preserve">UN    </v>
          </cell>
          <cell r="D1651">
            <v>92.06</v>
          </cell>
        </row>
        <row r="1652">
          <cell r="A1652">
            <v>1828</v>
          </cell>
          <cell r="B1652" t="str">
            <v>CURVA PVC PBA, JE, PB, 90 GRAUS, DN 100 / DE 110 MM, PARA REDE AGUA (NBR 10351)</v>
          </cell>
          <cell r="C1652" t="str">
            <v xml:space="preserve">UN    </v>
          </cell>
          <cell r="D1652">
            <v>208.52</v>
          </cell>
        </row>
        <row r="1653">
          <cell r="A1653">
            <v>1845</v>
          </cell>
          <cell r="B1653" t="str">
            <v>CURVA PVC PBA, JE, PB, 90 GRAUS, DN 50 / DE 60 MM, PARA REDE AGUA (NBR 10351)</v>
          </cell>
          <cell r="C1653" t="str">
            <v xml:space="preserve">UN    </v>
          </cell>
          <cell r="D1653">
            <v>46.75</v>
          </cell>
        </row>
        <row r="1654">
          <cell r="A1654">
            <v>1824</v>
          </cell>
          <cell r="B1654" t="str">
            <v>CURVA PVC PBA, JE, PB, 90 GRAUS, DN 75 / DE 85 MM, PARA REDE AGUA (NBR 10351)</v>
          </cell>
          <cell r="C1654" t="str">
            <v xml:space="preserve">UN    </v>
          </cell>
          <cell r="D1654">
            <v>110.36</v>
          </cell>
        </row>
        <row r="1655">
          <cell r="A1655">
            <v>1941</v>
          </cell>
          <cell r="B1655" t="str">
            <v>CURVA PVC 90 GRAUS, ROSCAVEL, 1 1/2",  AGUA FRIA PREDIAL</v>
          </cell>
          <cell r="C1655" t="str">
            <v xml:space="preserve">UN    </v>
          </cell>
          <cell r="D1655">
            <v>28.7</v>
          </cell>
        </row>
        <row r="1656">
          <cell r="A1656">
            <v>1940</v>
          </cell>
          <cell r="B1656" t="str">
            <v>CURVA PVC 90 GRAUS, ROSCAVEL, 1 1/4",  AGUA FRIA PREDIAL</v>
          </cell>
          <cell r="C1656" t="str">
            <v xml:space="preserve">UN    </v>
          </cell>
          <cell r="D1656">
            <v>21.69</v>
          </cell>
        </row>
        <row r="1657">
          <cell r="A1657">
            <v>1937</v>
          </cell>
          <cell r="B1657" t="str">
            <v>CURVA PVC 90 GRAUS, ROSCAVEL, 1/2",  AGUA FRIA PREDIAL</v>
          </cell>
          <cell r="C1657" t="str">
            <v xml:space="preserve">UN    </v>
          </cell>
          <cell r="D1657">
            <v>4.5</v>
          </cell>
        </row>
        <row r="1658">
          <cell r="A1658">
            <v>1939</v>
          </cell>
          <cell r="B1658" t="str">
            <v>CURVA PVC 90 GRAUS, ROSCAVEL, 1",  AGUA FRIA PREDIAL</v>
          </cell>
          <cell r="C1658" t="str">
            <v xml:space="preserve">UN    </v>
          </cell>
          <cell r="D1658">
            <v>8.92</v>
          </cell>
        </row>
        <row r="1659">
          <cell r="A1659">
            <v>1942</v>
          </cell>
          <cell r="B1659" t="str">
            <v>CURVA PVC 90 GRAUS, ROSCAVEL, 2",  AGUA FRIA PREDIAL</v>
          </cell>
          <cell r="C1659" t="str">
            <v xml:space="preserve">UN    </v>
          </cell>
          <cell r="D1659">
            <v>40.96</v>
          </cell>
        </row>
        <row r="1660">
          <cell r="A1660">
            <v>1938</v>
          </cell>
          <cell r="B1660" t="str">
            <v>CURVA PVC 90 GRAUS, ROSCAVEL, 3/4",  AGUA FRIA PREDIAL</v>
          </cell>
          <cell r="C1660" t="str">
            <v xml:space="preserve">UN    </v>
          </cell>
          <cell r="D1660">
            <v>5.7</v>
          </cell>
        </row>
        <row r="1661">
          <cell r="A1661">
            <v>42692</v>
          </cell>
          <cell r="B1661" t="str">
            <v>CURVA PVC, BB, JE, 45 GRAUS, DN 200 MM, PARA TUBO CORRUGADO E/OU LISO, REDE COLETORA ESGOTO (NBR 10569)</v>
          </cell>
          <cell r="C1661" t="str">
            <v xml:space="preserve">UN    </v>
          </cell>
          <cell r="D1661">
            <v>519.88</v>
          </cell>
        </row>
        <row r="1662">
          <cell r="A1662">
            <v>42693</v>
          </cell>
          <cell r="B1662" t="str">
            <v>CURVA PVC, BB, JE, 45 GRAUS, DN 250 MM, PARA TUBO CORRUGADO E/OU LISO, REDE COLETORA ESGOTO (NBR 10569)</v>
          </cell>
          <cell r="C1662" t="str">
            <v xml:space="preserve">UN    </v>
          </cell>
          <cell r="D1662">
            <v>855.17</v>
          </cell>
        </row>
        <row r="1663">
          <cell r="A1663">
            <v>42695</v>
          </cell>
          <cell r="B1663" t="str">
            <v>CURVA PVC, BB, JE, 90 GRAUS, DN 200 MM, PARA TUBO CORRUGADO E/OU LISO, REDE COLETORA ESGOTO (NBR 10569)</v>
          </cell>
          <cell r="C1663" t="str">
            <v xml:space="preserve">UN    </v>
          </cell>
          <cell r="D1663">
            <v>650.23</v>
          </cell>
        </row>
        <row r="1664">
          <cell r="A1664">
            <v>42694</v>
          </cell>
          <cell r="B1664" t="str">
            <v>CURVA PVC, BB, JE, 90 GRAUS, DN 250 MM, PARA TUBO CORRUGADO E/OU LISO, REDE COLETORA ESGOTO (NBR 10569)</v>
          </cell>
          <cell r="C1664" t="str">
            <v xml:space="preserve">UN    </v>
          </cell>
          <cell r="D1664">
            <v>961.28</v>
          </cell>
        </row>
        <row r="1665">
          <cell r="A1665">
            <v>20097</v>
          </cell>
          <cell r="B1665" t="str">
            <v>CURVA PVC, SERIE R, 87.30 GRAUS, CURTA, 100 MM, PARA ESGOTO OU AGUAS PLUVIAIS PREDIAIS (PARA PE-DE-COLUNA)</v>
          </cell>
          <cell r="C1665" t="str">
            <v xml:space="preserve">UN    </v>
          </cell>
          <cell r="D1665">
            <v>54.36</v>
          </cell>
        </row>
        <row r="1666">
          <cell r="A1666">
            <v>20098</v>
          </cell>
          <cell r="B1666" t="str">
            <v>CURVA PVC, SERIE R, 87.30 GRAUS, CURTA, 150 MM, PARA ESGOTO OU AGUAS PLUVIAIS PREDIAIS (PARA PE-DE-COLUNA)</v>
          </cell>
          <cell r="C1666" t="str">
            <v xml:space="preserve">UN    </v>
          </cell>
          <cell r="D1666">
            <v>183.3</v>
          </cell>
        </row>
        <row r="1667">
          <cell r="A1667">
            <v>20096</v>
          </cell>
          <cell r="B1667" t="str">
            <v>CURVA PVC, SERIE R, 87.30 GRAUS, CURTA, 75 MM, PARA ESGOTO OU AGUAS PLUVIAIS PREDIAIS (PARA PE-DE-COLUNA)</v>
          </cell>
          <cell r="C1667" t="str">
            <v xml:space="preserve">UN    </v>
          </cell>
          <cell r="D1667">
            <v>35.57</v>
          </cell>
        </row>
        <row r="1668">
          <cell r="A1668">
            <v>1964</v>
          </cell>
          <cell r="B1668" t="str">
            <v>CURVA PVC, 45 GRAUS, CURTA, PB, DN 100 MM, PARA ESGOTO PREDIAL</v>
          </cell>
          <cell r="C1668" t="str">
            <v xml:space="preserve">UN    </v>
          </cell>
          <cell r="D1668">
            <v>32.880000000000003</v>
          </cell>
        </row>
        <row r="1669">
          <cell r="A1669">
            <v>1880</v>
          </cell>
          <cell r="B1669" t="str">
            <v>CURVA 135 GRAUS, DE PVC RIGIDO ROSCAVEL, DE 1", PARA ELETRODUTO</v>
          </cell>
          <cell r="C1669" t="str">
            <v xml:space="preserve">UN    </v>
          </cell>
          <cell r="D1669">
            <v>3.06</v>
          </cell>
        </row>
        <row r="1670">
          <cell r="A1670">
            <v>39274</v>
          </cell>
          <cell r="B1670" t="str">
            <v>CURVA 135 GRAUS, DE PVC RIGIDO ROSCAVEL, DE 3/4", PARA ELETRODUTO</v>
          </cell>
          <cell r="C1670" t="str">
            <v xml:space="preserve">UN    </v>
          </cell>
          <cell r="D1670">
            <v>2.37</v>
          </cell>
        </row>
        <row r="1671">
          <cell r="A1671">
            <v>2628</v>
          </cell>
          <cell r="B1671" t="str">
            <v>CURVA 135 GRAUS, PARA ELETRODUTO, EM ACO GALVANIZADO ELETROLITICO, DIAMETRO DE 100 MM (4")</v>
          </cell>
          <cell r="C1671" t="str">
            <v xml:space="preserve">UN    </v>
          </cell>
          <cell r="D1671">
            <v>233.33</v>
          </cell>
        </row>
        <row r="1672">
          <cell r="A1672">
            <v>2622</v>
          </cell>
          <cell r="B1672" t="str">
            <v>CURVA 135 GRAUS, PARA ELETRODUTO, EM ACO GALVANIZADO ELETROLITICO, DIAMETRO DE 15 MM (1/2")</v>
          </cell>
          <cell r="C1672" t="str">
            <v xml:space="preserve">UN    </v>
          </cell>
          <cell r="D1672">
            <v>5.54</v>
          </cell>
        </row>
        <row r="1673">
          <cell r="A1673">
            <v>2623</v>
          </cell>
          <cell r="B1673" t="str">
            <v>CURVA 135 GRAUS, PARA ELETRODUTO, EM ACO GALVANIZADO ELETROLITICO, DIAMETRO DE 20 MM (3/4")</v>
          </cell>
          <cell r="C1673" t="str">
            <v xml:space="preserve">UN    </v>
          </cell>
          <cell r="D1673">
            <v>6.67</v>
          </cell>
        </row>
        <row r="1674">
          <cell r="A1674">
            <v>2624</v>
          </cell>
          <cell r="B1674" t="str">
            <v>CURVA 135 GRAUS, PARA ELETRODUTO, EM ACO GALVANIZADO ELETROLITICO, DIAMETRO DE 25 MM (1")</v>
          </cell>
          <cell r="C1674" t="str">
            <v xml:space="preserve">UN    </v>
          </cell>
          <cell r="D1674">
            <v>10.6</v>
          </cell>
        </row>
        <row r="1675">
          <cell r="A1675">
            <v>2625</v>
          </cell>
          <cell r="B1675" t="str">
            <v>CURVA 135 GRAUS, PARA ELETRODUTO, EM ACO GALVANIZADO ELETROLITICO, DIAMETRO DE 32 MM (1 1/4")</v>
          </cell>
          <cell r="C1675" t="str">
            <v xml:space="preserve">UN    </v>
          </cell>
          <cell r="D1675">
            <v>22.39</v>
          </cell>
        </row>
        <row r="1676">
          <cell r="A1676">
            <v>2626</v>
          </cell>
          <cell r="B1676" t="str">
            <v>CURVA 135 GRAUS, PARA ELETRODUTO, EM ACO GALVANIZADO ELETROLITICO, DIAMETRO DE 40 MM (1 1/2")</v>
          </cell>
          <cell r="C1676" t="str">
            <v xml:space="preserve">UN    </v>
          </cell>
          <cell r="D1676">
            <v>32.799999999999997</v>
          </cell>
        </row>
        <row r="1677">
          <cell r="A1677">
            <v>2630</v>
          </cell>
          <cell r="B1677" t="str">
            <v>CURVA 135 GRAUS, PARA ELETRODUTO, EM ACO GALVANIZADO ELETROLITICO, DIAMETRO DE 50 MM (2")</v>
          </cell>
          <cell r="C1677" t="str">
            <v xml:space="preserve">UN    </v>
          </cell>
          <cell r="D1677">
            <v>49.89</v>
          </cell>
        </row>
        <row r="1678">
          <cell r="A1678">
            <v>2627</v>
          </cell>
          <cell r="B1678" t="str">
            <v>CURVA 135 GRAUS, PARA ELETRODUTO, EM ACO GALVANIZADO ELETROLITICO, DIAMETRO DE 65 MM (2 1/2")</v>
          </cell>
          <cell r="C1678" t="str">
            <v xml:space="preserve">UN    </v>
          </cell>
          <cell r="D1678">
            <v>87.88</v>
          </cell>
        </row>
        <row r="1679">
          <cell r="A1679">
            <v>2629</v>
          </cell>
          <cell r="B1679" t="str">
            <v>CURVA 135 GRAUS, PARA ELETRODUTO, EM ACO GALVANIZADO ELETROLITICO, DIAMETRO DE 80 MM (3")</v>
          </cell>
          <cell r="C1679" t="str">
            <v xml:space="preserve">UN    </v>
          </cell>
          <cell r="D1679">
            <v>118.87</v>
          </cell>
        </row>
        <row r="1680">
          <cell r="A1680">
            <v>12033</v>
          </cell>
          <cell r="B1680" t="str">
            <v>CURVA 180 GRAUS, DE PVC RIGIDO ROSCAVEL, DE 1 1/2", PARA ELETRODUTO</v>
          </cell>
          <cell r="C1680" t="str">
            <v xml:space="preserve">UN    </v>
          </cell>
          <cell r="D1680">
            <v>9.7799999999999994</v>
          </cell>
        </row>
        <row r="1681">
          <cell r="A1681">
            <v>40408</v>
          </cell>
          <cell r="B1681" t="str">
            <v>CURVA 180 GRAUS, DE PVC RIGIDO ROSCAVEL, DE 1 1/4", PARA ELETRODUTO</v>
          </cell>
          <cell r="C1681" t="str">
            <v xml:space="preserve">UN    </v>
          </cell>
          <cell r="D1681">
            <v>6.43</v>
          </cell>
        </row>
        <row r="1682">
          <cell r="A1682">
            <v>40409</v>
          </cell>
          <cell r="B1682" t="str">
            <v>CURVA 180 GRAUS, DE PVC RIGIDO ROSCAVEL, DE 1/2", PARA ELETRODUTO</v>
          </cell>
          <cell r="C1682" t="str">
            <v xml:space="preserve">UN    </v>
          </cell>
          <cell r="D1682">
            <v>2.27</v>
          </cell>
        </row>
        <row r="1683">
          <cell r="A1683">
            <v>39276</v>
          </cell>
          <cell r="B1683" t="str">
            <v>CURVA 180 GRAUS, DE PVC RIGIDO ROSCAVEL, DE 1", PARA ELETRODUTO</v>
          </cell>
          <cell r="C1683" t="str">
            <v xml:space="preserve">UN    </v>
          </cell>
          <cell r="D1683">
            <v>5.79</v>
          </cell>
        </row>
        <row r="1684">
          <cell r="A1684">
            <v>39277</v>
          </cell>
          <cell r="B1684" t="str">
            <v>CURVA 180 GRAUS, DE PVC RIGIDO ROSCAVEL, DE 2", PARA ELETRODUTO</v>
          </cell>
          <cell r="C1684" t="str">
            <v xml:space="preserve">UN    </v>
          </cell>
          <cell r="D1684">
            <v>15.63</v>
          </cell>
        </row>
        <row r="1685">
          <cell r="A1685">
            <v>12034</v>
          </cell>
          <cell r="B1685" t="str">
            <v>CURVA 180 GRAUS, DE PVC RIGIDO ROSCAVEL, DE 3/4", PARA ELETRODUTO</v>
          </cell>
          <cell r="C1685" t="str">
            <v xml:space="preserve">UN    </v>
          </cell>
          <cell r="D1685">
            <v>4.43</v>
          </cell>
        </row>
        <row r="1686">
          <cell r="A1686">
            <v>39879</v>
          </cell>
          <cell r="B1686" t="str">
            <v>CURVA 45 GRAUS DE COBRE (REF 606) SEM ANEL DE SOLDA, BOLSA X BOLSA, 15 MM</v>
          </cell>
          <cell r="C1686" t="str">
            <v xml:space="preserve">UN    </v>
          </cell>
          <cell r="D1686">
            <v>5.89</v>
          </cell>
        </row>
        <row r="1687">
          <cell r="A1687">
            <v>39880</v>
          </cell>
          <cell r="B1687" t="str">
            <v>CURVA 45 GRAUS DE COBRE (REF 606) SEM ANEL DE SOLDA, BOLSA X BOLSA, 22 MM</v>
          </cell>
          <cell r="C1687" t="str">
            <v xml:space="preserve">UN    </v>
          </cell>
          <cell r="D1687">
            <v>13.06</v>
          </cell>
        </row>
        <row r="1688">
          <cell r="A1688">
            <v>39881</v>
          </cell>
          <cell r="B1688" t="str">
            <v>CURVA 45 GRAUS DE COBRE (REF 606) SEM ANEL DE SOLDA, BOLSA X BOLSA, 28 MM</v>
          </cell>
          <cell r="C1688" t="str">
            <v xml:space="preserve">UN    </v>
          </cell>
          <cell r="D1688">
            <v>20.96</v>
          </cell>
        </row>
        <row r="1689">
          <cell r="A1689">
            <v>39882</v>
          </cell>
          <cell r="B1689" t="str">
            <v>CURVA 45 GRAUS DE COBRE (REF 606) SEM ANEL DE SOLDA, BOLSA X BOLSA, 35 MM</v>
          </cell>
          <cell r="C1689" t="str">
            <v xml:space="preserve">UN    </v>
          </cell>
          <cell r="D1689">
            <v>55.21</v>
          </cell>
        </row>
        <row r="1690">
          <cell r="A1690">
            <v>39883</v>
          </cell>
          <cell r="B1690" t="str">
            <v>CURVA 45 GRAUS DE COBRE (REF 606) SEM ANEL DE SOLDA, BOLSA X BOLSA, 42 MM</v>
          </cell>
          <cell r="C1690" t="str">
            <v xml:space="preserve">UN    </v>
          </cell>
          <cell r="D1690">
            <v>88.16</v>
          </cell>
        </row>
        <row r="1691">
          <cell r="A1691">
            <v>39884</v>
          </cell>
          <cell r="B1691" t="str">
            <v>CURVA 45 GRAUS DE COBRE (REF 606) SEM ANEL DE SOLDA, BOLSA X BOLSA, 54 MM</v>
          </cell>
          <cell r="C1691" t="str">
            <v xml:space="preserve">UN    </v>
          </cell>
          <cell r="D1691">
            <v>130.94</v>
          </cell>
        </row>
        <row r="1692">
          <cell r="A1692">
            <v>39885</v>
          </cell>
          <cell r="B1692" t="str">
            <v>CURVA 45 GRAUS DE COBRE (REF 606) SEM ANEL DE SOLDA, BOLSA X BOLSA, 66 MM</v>
          </cell>
          <cell r="C1692" t="str">
            <v xml:space="preserve">UN    </v>
          </cell>
          <cell r="D1692">
            <v>311.19</v>
          </cell>
        </row>
        <row r="1693">
          <cell r="A1693">
            <v>1777</v>
          </cell>
          <cell r="B1693" t="str">
            <v>CURVA 45 GRAUS DE FERRO GALVANIZADO, COM ROSCA BSP FEMEA, DE 1 1/2"</v>
          </cell>
          <cell r="C1693" t="str">
            <v xml:space="preserve">UN    </v>
          </cell>
          <cell r="D1693">
            <v>65.2</v>
          </cell>
        </row>
        <row r="1694">
          <cell r="A1694">
            <v>1819</v>
          </cell>
          <cell r="B1694" t="str">
            <v>CURVA 45 GRAUS DE FERRO GALVANIZADO, COM ROSCA BSP FEMEA, DE 1 1/4"</v>
          </cell>
          <cell r="C1694" t="str">
            <v xml:space="preserve">UN    </v>
          </cell>
          <cell r="D1694">
            <v>47.44</v>
          </cell>
        </row>
        <row r="1695">
          <cell r="A1695">
            <v>1775</v>
          </cell>
          <cell r="B1695" t="str">
            <v>CURVA 45 GRAUS DE FERRO GALVANIZADO, COM ROSCA BSP FEMEA, DE 1/2"</v>
          </cell>
          <cell r="C1695" t="str">
            <v xml:space="preserve">UN    </v>
          </cell>
          <cell r="D1695">
            <v>14.18</v>
          </cell>
        </row>
        <row r="1696">
          <cell r="A1696">
            <v>1776</v>
          </cell>
          <cell r="B1696" t="str">
            <v>CURVA 45 GRAUS DE FERRO GALVANIZADO, COM ROSCA BSP FEMEA, DE 1"</v>
          </cell>
          <cell r="C1696" t="str">
            <v xml:space="preserve">UN    </v>
          </cell>
          <cell r="D1696">
            <v>38.590000000000003</v>
          </cell>
        </row>
        <row r="1697">
          <cell r="A1697">
            <v>1778</v>
          </cell>
          <cell r="B1697" t="str">
            <v>CURVA 45 GRAUS DE FERRO GALVANIZADO, COM ROSCA BSP FEMEA, DE 2 1/2"</v>
          </cell>
          <cell r="C1697" t="str">
            <v xml:space="preserve">UN    </v>
          </cell>
          <cell r="D1697">
            <v>157.83000000000001</v>
          </cell>
        </row>
        <row r="1698">
          <cell r="A1698">
            <v>1818</v>
          </cell>
          <cell r="B1698" t="str">
            <v>CURVA 45 GRAUS DE FERRO GALVANIZADO, COM ROSCA BSP FEMEA, DE 2"</v>
          </cell>
          <cell r="C1698" t="str">
            <v xml:space="preserve">UN    </v>
          </cell>
          <cell r="D1698">
            <v>104.76</v>
          </cell>
        </row>
        <row r="1699">
          <cell r="A1699">
            <v>1820</v>
          </cell>
          <cell r="B1699" t="str">
            <v>CURVA 45 GRAUS DE FERRO GALVANIZADO, COM ROSCA BSP FEMEA, DE 3/4"</v>
          </cell>
          <cell r="C1699" t="str">
            <v xml:space="preserve">UN    </v>
          </cell>
          <cell r="D1699">
            <v>20.48</v>
          </cell>
        </row>
        <row r="1700">
          <cell r="A1700">
            <v>1779</v>
          </cell>
          <cell r="B1700" t="str">
            <v>CURVA 45 GRAUS DE FERRO GALVANIZADO, COM ROSCA BSP FEMEA, DE 3"</v>
          </cell>
          <cell r="C1700" t="str">
            <v xml:space="preserve">UN    </v>
          </cell>
          <cell r="D1700">
            <v>229.53</v>
          </cell>
        </row>
        <row r="1701">
          <cell r="A1701">
            <v>1780</v>
          </cell>
          <cell r="B1701" t="str">
            <v>CURVA 45 GRAUS DE FERRO GALVANIZADO, COM ROSCA BSP FEMEA, DE 4"</v>
          </cell>
          <cell r="C1701" t="str">
            <v xml:space="preserve">UN    </v>
          </cell>
          <cell r="D1701">
            <v>473.19</v>
          </cell>
        </row>
        <row r="1702">
          <cell r="A1702">
            <v>1783</v>
          </cell>
          <cell r="B1702" t="str">
            <v>CURVA 45 GRAUS DE FERRO GALVANIZADO, COM ROSCA BSP MACHO/FEMEA, DE 1 1/2"</v>
          </cell>
          <cell r="C1702" t="str">
            <v xml:space="preserve">UN    </v>
          </cell>
          <cell r="D1702">
            <v>50.03</v>
          </cell>
        </row>
        <row r="1703">
          <cell r="A1703">
            <v>1782</v>
          </cell>
          <cell r="B1703" t="str">
            <v>CURVA 45 GRAUS DE FERRO GALVANIZADO, COM ROSCA BSP MACHO/FEMEA, DE 1 1/4"</v>
          </cell>
          <cell r="C1703" t="str">
            <v xml:space="preserve">UN    </v>
          </cell>
          <cell r="D1703">
            <v>39.56</v>
          </cell>
        </row>
        <row r="1704">
          <cell r="A1704">
            <v>1817</v>
          </cell>
          <cell r="B1704" t="str">
            <v>CURVA 45 GRAUS DE FERRO GALVANIZADO, COM ROSCA BSP MACHO/FEMEA, DE 1/2"</v>
          </cell>
          <cell r="C1704" t="str">
            <v xml:space="preserve">UN    </v>
          </cell>
          <cell r="D1704">
            <v>11.78</v>
          </cell>
        </row>
        <row r="1705">
          <cell r="A1705">
            <v>1781</v>
          </cell>
          <cell r="B1705" t="str">
            <v>CURVA 45 GRAUS DE FERRO GALVANIZADO, COM ROSCA BSP MACHO/FEMEA, DE 1"</v>
          </cell>
          <cell r="C1705" t="str">
            <v xml:space="preserve">UN    </v>
          </cell>
          <cell r="D1705">
            <v>25.77</v>
          </cell>
        </row>
        <row r="1706">
          <cell r="A1706">
            <v>1784</v>
          </cell>
          <cell r="B1706" t="str">
            <v>CURVA 45 GRAUS DE FERRO GALVANIZADO, COM ROSCA BSP MACHO/FEMEA, DE 2 1/2"</v>
          </cell>
          <cell r="C1706" t="str">
            <v xml:space="preserve">UN    </v>
          </cell>
          <cell r="D1706">
            <v>141.28</v>
          </cell>
        </row>
        <row r="1707">
          <cell r="A1707">
            <v>1810</v>
          </cell>
          <cell r="B1707" t="str">
            <v>CURVA 45 GRAUS DE FERRO GALVANIZADO, COM ROSCA BSP MACHO/FEMEA, DE 2"</v>
          </cell>
          <cell r="C1707" t="str">
            <v xml:space="preserve">UN    </v>
          </cell>
          <cell r="D1707">
            <v>78.36</v>
          </cell>
        </row>
        <row r="1708">
          <cell r="A1708">
            <v>1811</v>
          </cell>
          <cell r="B1708" t="str">
            <v>CURVA 45 GRAUS DE FERRO GALVANIZADO, COM ROSCA BSP MACHO/FEMEA, DE 3/4"</v>
          </cell>
          <cell r="C1708" t="str">
            <v xml:space="preserve">UN    </v>
          </cell>
          <cell r="D1708">
            <v>16.95</v>
          </cell>
        </row>
        <row r="1709">
          <cell r="A1709">
            <v>1812</v>
          </cell>
          <cell r="B1709" t="str">
            <v>CURVA 45 GRAUS DE FERRO GALVANIZADO, COM ROSCA BSP MACHO/FEMEA, DE 3"</v>
          </cell>
          <cell r="C1709" t="str">
            <v xml:space="preserve">UN    </v>
          </cell>
          <cell r="D1709">
            <v>197.81</v>
          </cell>
        </row>
        <row r="1710">
          <cell r="A1710">
            <v>40386</v>
          </cell>
          <cell r="B1710" t="str">
            <v>CURVA 45 GRAUS EM ACO CARBONO, SOLDAVEL, PRESSAO 3.000 LBS, DN 1 1/2"</v>
          </cell>
          <cell r="C1710" t="str">
            <v xml:space="preserve">UN    </v>
          </cell>
          <cell r="D1710">
            <v>90.53</v>
          </cell>
        </row>
        <row r="1711">
          <cell r="A1711">
            <v>40384</v>
          </cell>
          <cell r="B1711" t="str">
            <v>CURVA 45 GRAUS EM ACO CARBONO, SOLDAVEL, PRESSAO 3.000 LBS, DN 1 1/4"</v>
          </cell>
          <cell r="C1711" t="str">
            <v xml:space="preserve">UN    </v>
          </cell>
          <cell r="D1711">
            <v>61.98</v>
          </cell>
        </row>
        <row r="1712">
          <cell r="A1712">
            <v>40379</v>
          </cell>
          <cell r="B1712" t="str">
            <v>CURVA 45 GRAUS EM ACO CARBONO, SOLDAVEL, PRESSAO 3.000 LBS, DN 1/2"</v>
          </cell>
          <cell r="C1712" t="str">
            <v xml:space="preserve">UN    </v>
          </cell>
          <cell r="D1712">
            <v>21.42</v>
          </cell>
        </row>
        <row r="1713">
          <cell r="A1713">
            <v>40423</v>
          </cell>
          <cell r="B1713" t="str">
            <v>CURVA 45 GRAUS EM ACO CARBONO, SOLDAVEL, PRESSAO 3.000 LBS, DN 1"</v>
          </cell>
          <cell r="C1713" t="str">
            <v xml:space="preserve">UN    </v>
          </cell>
          <cell r="D1713">
            <v>40.549999999999997</v>
          </cell>
        </row>
        <row r="1714">
          <cell r="A1714">
            <v>40389</v>
          </cell>
          <cell r="B1714" t="str">
            <v>CURVA 45 GRAUS EM ACO CARBONO, SOLDAVEL, PRESSAO 3.000 LBS, DN 2 1/2"</v>
          </cell>
          <cell r="C1714" t="str">
            <v xml:space="preserve">UN    </v>
          </cell>
          <cell r="D1714">
            <v>257.13</v>
          </cell>
        </row>
        <row r="1715">
          <cell r="A1715">
            <v>40388</v>
          </cell>
          <cell r="B1715" t="str">
            <v>CURVA 45 GRAUS EM ACO CARBONO, SOLDAVEL, PRESSAO 3.000 LBS, DN 2"</v>
          </cell>
          <cell r="C1715" t="str">
            <v xml:space="preserve">UN    </v>
          </cell>
          <cell r="D1715">
            <v>128.69999999999999</v>
          </cell>
        </row>
        <row r="1716">
          <cell r="A1716">
            <v>40381</v>
          </cell>
          <cell r="B1716" t="str">
            <v>CURVA 45 GRAUS EM ACO CARBONO, SOLDAVEL, PRESSAO 3.000 LBS, DN 3/4"</v>
          </cell>
          <cell r="C1716" t="str">
            <v xml:space="preserve">UN    </v>
          </cell>
          <cell r="D1716">
            <v>28.57</v>
          </cell>
        </row>
        <row r="1717">
          <cell r="A1717">
            <v>40391</v>
          </cell>
          <cell r="B1717" t="str">
            <v>CURVA 45 GRAUS EM ACO CARBONO, SOLDAVEL, PRESSAO 3.000 LBS, DN 3"</v>
          </cell>
          <cell r="C1717" t="str">
            <v xml:space="preserve">UN    </v>
          </cell>
          <cell r="D1717">
            <v>667.39</v>
          </cell>
        </row>
        <row r="1718">
          <cell r="A1718">
            <v>40414</v>
          </cell>
          <cell r="B1718" t="str">
            <v>CURVA 45 GRAUS RANHURADA EM FERRO FUNDIDO, DN 50 MM (2")</v>
          </cell>
          <cell r="C1718" t="str">
            <v xml:space="preserve">UN    </v>
          </cell>
          <cell r="D1718">
            <v>27.37</v>
          </cell>
        </row>
        <row r="1719">
          <cell r="A1719">
            <v>40416</v>
          </cell>
          <cell r="B1719" t="str">
            <v>CURVA 45 GRAUS RANHURADA EM FERRO FUNDIDO, DN 65 MM (2 1/2")</v>
          </cell>
          <cell r="C1719" t="str">
            <v xml:space="preserve">UN    </v>
          </cell>
          <cell r="D1719">
            <v>37.840000000000003</v>
          </cell>
        </row>
        <row r="1720">
          <cell r="A1720">
            <v>40418</v>
          </cell>
          <cell r="B1720" t="str">
            <v>CURVA 45 GRAUS RANHURADA EM FERRO FUNDIDO, DN 80 MM (3")</v>
          </cell>
          <cell r="C1720" t="str">
            <v xml:space="preserve">UN    </v>
          </cell>
          <cell r="D1720">
            <v>45.13</v>
          </cell>
        </row>
        <row r="1721">
          <cell r="A1721">
            <v>2609</v>
          </cell>
          <cell r="B1721" t="str">
            <v>CURVA 45 GRAUS, PARA ELETRODUTO, EM ACO GALVANIZADO ELETROLITICO, DIAMETRO DE 20 MM (3/4")</v>
          </cell>
          <cell r="C1721" t="str">
            <v xml:space="preserve">UN    </v>
          </cell>
          <cell r="D1721">
            <v>5.2</v>
          </cell>
        </row>
        <row r="1722">
          <cell r="A1722">
            <v>2634</v>
          </cell>
          <cell r="B1722" t="str">
            <v>CURVA 45 GRAUS, PARA ELETRODUTO, EM ACO GALVANIZADO ELETROLITICO, DIAMETRO DE 25 MM (1")</v>
          </cell>
          <cell r="C1722" t="str">
            <v xml:space="preserve">UN    </v>
          </cell>
          <cell r="D1722">
            <v>6.84</v>
          </cell>
        </row>
        <row r="1723">
          <cell r="A1723">
            <v>2611</v>
          </cell>
          <cell r="B1723" t="str">
            <v>CURVA 45 GRAUS, PARA ELETRODUTO, EM ACO GALVANIZADO ELETROLITICO, DIAMETRO DE 40 MM (1 1/2")</v>
          </cell>
          <cell r="C1723" t="str">
            <v xml:space="preserve">UN    </v>
          </cell>
          <cell r="D1723">
            <v>19.27</v>
          </cell>
        </row>
        <row r="1724">
          <cell r="A1724">
            <v>34359</v>
          </cell>
          <cell r="B1724" t="str">
            <v>CURVA 90 GRAUS DE BARRA CHATA EM ALUMINIO 3/4 " X 1/4 " X 300 MM</v>
          </cell>
          <cell r="C1724" t="str">
            <v xml:space="preserve">UN    </v>
          </cell>
          <cell r="D1724">
            <v>12.03</v>
          </cell>
        </row>
        <row r="1725">
          <cell r="A1725">
            <v>1789</v>
          </cell>
          <cell r="B1725" t="str">
            <v>CURVA 90 GRAUS DE FERRO GALVANIZADO, COM ROSCA BSP FEMEA, DE 1 1/2"</v>
          </cell>
          <cell r="C1725" t="str">
            <v xml:space="preserve">UN    </v>
          </cell>
          <cell r="D1725">
            <v>62.58</v>
          </cell>
        </row>
        <row r="1726">
          <cell r="A1726">
            <v>1788</v>
          </cell>
          <cell r="B1726" t="str">
            <v>CURVA 90 GRAUS DE FERRO GALVANIZADO, COM ROSCA BSP FEMEA, DE 1 1/4"</v>
          </cell>
          <cell r="C1726" t="str">
            <v xml:space="preserve">UN    </v>
          </cell>
          <cell r="D1726">
            <v>50.16</v>
          </cell>
        </row>
        <row r="1727">
          <cell r="A1727">
            <v>1786</v>
          </cell>
          <cell r="B1727" t="str">
            <v>CURVA 90 GRAUS DE FERRO GALVANIZADO, COM ROSCA BSP FEMEA, DE 1/2"</v>
          </cell>
          <cell r="C1727" t="str">
            <v xml:space="preserve">UN    </v>
          </cell>
          <cell r="D1727">
            <v>12.45</v>
          </cell>
        </row>
        <row r="1728">
          <cell r="A1728">
            <v>1787</v>
          </cell>
          <cell r="B1728" t="str">
            <v>CURVA 90 GRAUS DE FERRO GALVANIZADO, COM ROSCA BSP FEMEA, DE 1"</v>
          </cell>
          <cell r="C1728" t="str">
            <v xml:space="preserve">UN    </v>
          </cell>
          <cell r="D1728">
            <v>29.82</v>
          </cell>
        </row>
        <row r="1729">
          <cell r="A1729">
            <v>1791</v>
          </cell>
          <cell r="B1729" t="str">
            <v>CURVA 90 GRAUS DE FERRO GALVANIZADO, COM ROSCA BSP FEMEA, DE 2 1/2"</v>
          </cell>
          <cell r="C1729" t="str">
            <v xml:space="preserve">UN    </v>
          </cell>
          <cell r="D1729">
            <v>180.86</v>
          </cell>
        </row>
        <row r="1730">
          <cell r="A1730">
            <v>1790</v>
          </cell>
          <cell r="B1730" t="str">
            <v>CURVA 90 GRAUS DE FERRO GALVANIZADO, COM ROSCA BSP FEMEA, DE 2"</v>
          </cell>
          <cell r="C1730" t="str">
            <v xml:space="preserve">UN    </v>
          </cell>
          <cell r="D1730">
            <v>104.22</v>
          </cell>
        </row>
        <row r="1731">
          <cell r="A1731">
            <v>1813</v>
          </cell>
          <cell r="B1731" t="str">
            <v>CURVA 90 GRAUS DE FERRO GALVANIZADO, COM ROSCA BSP FEMEA, DE 3/4"</v>
          </cell>
          <cell r="C1731" t="str">
            <v xml:space="preserve">UN    </v>
          </cell>
          <cell r="D1731">
            <v>19.77</v>
          </cell>
        </row>
        <row r="1732">
          <cell r="A1732">
            <v>1792</v>
          </cell>
          <cell r="B1732" t="str">
            <v>CURVA 90 GRAUS DE FERRO GALVANIZADO, COM ROSCA BSP FEMEA, DE 3"</v>
          </cell>
          <cell r="C1732" t="str">
            <v xml:space="preserve">UN    </v>
          </cell>
          <cell r="D1732">
            <v>244.13</v>
          </cell>
        </row>
        <row r="1733">
          <cell r="A1733">
            <v>1793</v>
          </cell>
          <cell r="B1733" t="str">
            <v>CURVA 90 GRAUS DE FERRO GALVANIZADO, COM ROSCA BSP FEMEA, DE 4"</v>
          </cell>
          <cell r="C1733" t="str">
            <v xml:space="preserve">UN    </v>
          </cell>
          <cell r="D1733">
            <v>493.31</v>
          </cell>
        </row>
        <row r="1734">
          <cell r="A1734">
            <v>1809</v>
          </cell>
          <cell r="B1734" t="str">
            <v>CURVA 90 GRAUS DE FERRO GALVANIZADO, COM ROSCA BSP MACHO/FEMEA, DE 1 1/2"</v>
          </cell>
          <cell r="C1734" t="str">
            <v xml:space="preserve">UN    </v>
          </cell>
          <cell r="D1734">
            <v>58.67</v>
          </cell>
        </row>
        <row r="1735">
          <cell r="A1735">
            <v>1814</v>
          </cell>
          <cell r="B1735" t="str">
            <v>CURVA 90 GRAUS DE FERRO GALVANIZADO, COM ROSCA BSP MACHO/FEMEA, DE 1 1/4"</v>
          </cell>
          <cell r="C1735" t="str">
            <v xml:space="preserve">UN    </v>
          </cell>
          <cell r="D1735">
            <v>48.2</v>
          </cell>
        </row>
        <row r="1736">
          <cell r="A1736">
            <v>1803</v>
          </cell>
          <cell r="B1736" t="str">
            <v>CURVA 90 GRAUS DE FERRO GALVANIZADO, COM ROSCA BSP MACHO/FEMEA, DE 1/2"</v>
          </cell>
          <cell r="C1736" t="str">
            <v xml:space="preserve">UN    </v>
          </cell>
          <cell r="D1736">
            <v>12.18</v>
          </cell>
        </row>
        <row r="1737">
          <cell r="A1737">
            <v>1805</v>
          </cell>
          <cell r="B1737" t="str">
            <v>CURVA 90 GRAUS DE FERRO GALVANIZADO, COM ROSCA BSP MACHO/FEMEA, DE 1"</v>
          </cell>
          <cell r="C1737" t="str">
            <v xml:space="preserve">UN    </v>
          </cell>
          <cell r="D1737">
            <v>27.97</v>
          </cell>
        </row>
        <row r="1738">
          <cell r="A1738">
            <v>1821</v>
          </cell>
          <cell r="B1738" t="str">
            <v>CURVA 90 GRAUS DE FERRO GALVANIZADO, COM ROSCA BSP MACHO/FEMEA, DE 2 1/2"</v>
          </cell>
          <cell r="C1738" t="str">
            <v xml:space="preserve">UN    </v>
          </cell>
          <cell r="D1738">
            <v>165.24</v>
          </cell>
        </row>
        <row r="1739">
          <cell r="A1739">
            <v>1806</v>
          </cell>
          <cell r="B1739" t="str">
            <v>CURVA 90 GRAUS DE FERRO GALVANIZADO, COM ROSCA BSP MACHO/FEMEA, DE 2"</v>
          </cell>
          <cell r="C1739" t="str">
            <v xml:space="preserve">UN    </v>
          </cell>
          <cell r="D1739">
            <v>98.35</v>
          </cell>
        </row>
        <row r="1740">
          <cell r="A1740">
            <v>1804</v>
          </cell>
          <cell r="B1740" t="str">
            <v>CURVA 90 GRAUS DE FERRO GALVANIZADO, COM ROSCA BSP MACHO/FEMEA, DE 3/4"</v>
          </cell>
          <cell r="C1740" t="str">
            <v xml:space="preserve">UN    </v>
          </cell>
          <cell r="D1740">
            <v>17.329999999999998</v>
          </cell>
        </row>
        <row r="1741">
          <cell r="A1741">
            <v>1807</v>
          </cell>
          <cell r="B1741" t="str">
            <v>CURVA 90 GRAUS DE FERRO GALVANIZADO, COM ROSCA BSP MACHO/FEMEA, DE 3"</v>
          </cell>
          <cell r="C1741" t="str">
            <v xml:space="preserve">UN    </v>
          </cell>
          <cell r="D1741">
            <v>236.32</v>
          </cell>
        </row>
        <row r="1742">
          <cell r="A1742">
            <v>1808</v>
          </cell>
          <cell r="B1742" t="str">
            <v>CURVA 90 GRAUS DE FERRO GALVANIZADO, COM ROSCA BSP MACHO/FEMEA, DE 4"</v>
          </cell>
          <cell r="C1742" t="str">
            <v xml:space="preserve">UN    </v>
          </cell>
          <cell r="D1742">
            <v>473.78</v>
          </cell>
        </row>
        <row r="1743">
          <cell r="A1743">
            <v>1797</v>
          </cell>
          <cell r="B1743" t="str">
            <v>CURVA 90 GRAUS DE FERRO GALVANIZADO, COM ROSCA BSP MACHO, DE 1 1/2"</v>
          </cell>
          <cell r="C1743" t="str">
            <v xml:space="preserve">UN    </v>
          </cell>
          <cell r="D1743">
            <v>71.06</v>
          </cell>
        </row>
        <row r="1744">
          <cell r="A1744">
            <v>1796</v>
          </cell>
          <cell r="B1744" t="str">
            <v>CURVA 90 GRAUS DE FERRO GALVANIZADO, COM ROSCA BSP MACHO, DE 1 1/4"</v>
          </cell>
          <cell r="C1744" t="str">
            <v xml:space="preserve">UN    </v>
          </cell>
          <cell r="D1744">
            <v>54.51</v>
          </cell>
        </row>
        <row r="1745">
          <cell r="A1745">
            <v>1794</v>
          </cell>
          <cell r="B1745" t="str">
            <v>CURVA 90 GRAUS DE FERRO GALVANIZADO, COM ROSCA BSP MACHO, DE 1/2"</v>
          </cell>
          <cell r="C1745" t="str">
            <v xml:space="preserve">UN    </v>
          </cell>
          <cell r="D1745">
            <v>13.01</v>
          </cell>
        </row>
        <row r="1746">
          <cell r="A1746">
            <v>1816</v>
          </cell>
          <cell r="B1746" t="str">
            <v>CURVA 90 GRAUS DE FERRO GALVANIZADO, COM ROSCA BSP MACHO, DE 1"</v>
          </cell>
          <cell r="C1746" t="str">
            <v xml:space="preserve">UN    </v>
          </cell>
          <cell r="D1746">
            <v>29.34</v>
          </cell>
        </row>
        <row r="1747">
          <cell r="A1747">
            <v>1815</v>
          </cell>
          <cell r="B1747" t="str">
            <v>CURVA 90 GRAUS DE FERRO GALVANIZADO, COM ROSCA BSP MACHO, DE 2 1/2"</v>
          </cell>
          <cell r="C1747" t="str">
            <v xml:space="preserve">UN    </v>
          </cell>
          <cell r="D1747">
            <v>225.3</v>
          </cell>
        </row>
        <row r="1748">
          <cell r="A1748">
            <v>1798</v>
          </cell>
          <cell r="B1748" t="str">
            <v>CURVA 90 GRAUS DE FERRO GALVANIZADO, COM ROSCA BSP MACHO, DE 2"</v>
          </cell>
          <cell r="C1748" t="str">
            <v xml:space="preserve">UN    </v>
          </cell>
          <cell r="D1748">
            <v>100.81</v>
          </cell>
        </row>
        <row r="1749">
          <cell r="A1749">
            <v>1795</v>
          </cell>
          <cell r="B1749" t="str">
            <v>CURVA 90 GRAUS DE FERRO GALVANIZADO, COM ROSCA BSP MACHO, DE 3/4"</v>
          </cell>
          <cell r="C1749" t="str">
            <v xml:space="preserve">UN    </v>
          </cell>
          <cell r="D1749">
            <v>18.02</v>
          </cell>
        </row>
        <row r="1750">
          <cell r="A1750">
            <v>1799</v>
          </cell>
          <cell r="B1750" t="str">
            <v>CURVA 90 GRAUS DE FERRO GALVANIZADO, COM ROSCA BSP MACHO, DE 3"</v>
          </cell>
          <cell r="C1750" t="str">
            <v xml:space="preserve">UN    </v>
          </cell>
          <cell r="D1750">
            <v>293.43</v>
          </cell>
        </row>
        <row r="1751">
          <cell r="A1751">
            <v>1800</v>
          </cell>
          <cell r="B1751" t="str">
            <v>CURVA 90 GRAUS DE FERRO GALVANIZADO, COM ROSCA BSP MACHO, DE 4"</v>
          </cell>
          <cell r="C1751" t="str">
            <v xml:space="preserve">UN    </v>
          </cell>
          <cell r="D1751">
            <v>560.22</v>
          </cell>
        </row>
        <row r="1752">
          <cell r="A1752">
            <v>1802</v>
          </cell>
          <cell r="B1752" t="str">
            <v>CURVA 90 GRAUS DE FERRO GALVANIZADO, COM ROSCA BSP MACHO, DE 6"</v>
          </cell>
          <cell r="C1752" t="str">
            <v xml:space="preserve">UN    </v>
          </cell>
          <cell r="D1752">
            <v>1401.33</v>
          </cell>
        </row>
        <row r="1753">
          <cell r="A1753">
            <v>40385</v>
          </cell>
          <cell r="B1753" t="str">
            <v>CURVA 90 GRAUS EM ACO CARBONO, RAIO CURTO, SOLDAVEL, PRESSAO 3.000 LBS, DN 1 1/2"</v>
          </cell>
          <cell r="C1753" t="str">
            <v xml:space="preserve">UN    </v>
          </cell>
          <cell r="D1753">
            <v>90.53</v>
          </cell>
        </row>
        <row r="1754">
          <cell r="A1754">
            <v>40383</v>
          </cell>
          <cell r="B1754" t="str">
            <v>CURVA 90 GRAUS EM ACO CARBONO, RAIO CURTO, SOLDAVEL, PRESSAO 3.000 LBS, DN 1 1/4"</v>
          </cell>
          <cell r="C1754" t="str">
            <v xml:space="preserve">UN    </v>
          </cell>
          <cell r="D1754">
            <v>61.98</v>
          </cell>
        </row>
        <row r="1755">
          <cell r="A1755">
            <v>40378</v>
          </cell>
          <cell r="B1755" t="str">
            <v>CURVA 90 GRAUS EM ACO CARBONO, RAIO CURTO, SOLDAVEL, PRESSAO 3.000 LBS, DN 1/2"</v>
          </cell>
          <cell r="C1755" t="str">
            <v xml:space="preserve">UN    </v>
          </cell>
          <cell r="D1755">
            <v>21.42</v>
          </cell>
        </row>
        <row r="1756">
          <cell r="A1756">
            <v>40382</v>
          </cell>
          <cell r="B1756" t="str">
            <v>CURVA 90 GRAUS EM ACO CARBONO, RAIO CURTO, SOLDAVEL, PRESSAO 3.000 LBS, DN 1"</v>
          </cell>
          <cell r="C1756" t="str">
            <v xml:space="preserve">UN    </v>
          </cell>
          <cell r="D1756">
            <v>40.549999999999997</v>
          </cell>
        </row>
        <row r="1757">
          <cell r="A1757">
            <v>40422</v>
          </cell>
          <cell r="B1757" t="str">
            <v>CURVA 90 GRAUS EM ACO CARBONO, RAIO CURTO, SOLDAVEL, PRESSAO 3.000 LBS, DN 2 1/2"</v>
          </cell>
          <cell r="C1757" t="str">
            <v xml:space="preserve">UN    </v>
          </cell>
          <cell r="D1757">
            <v>276.22000000000003</v>
          </cell>
        </row>
        <row r="1758">
          <cell r="A1758">
            <v>40387</v>
          </cell>
          <cell r="B1758" t="str">
            <v>CURVA 90 GRAUS EM ACO CARBONO, RAIO CURTO, SOLDAVEL, PRESSAO 3.000 LBS, DN 2"</v>
          </cell>
          <cell r="C1758" t="str">
            <v xml:space="preserve">UN    </v>
          </cell>
          <cell r="D1758">
            <v>140.63999999999999</v>
          </cell>
        </row>
        <row r="1759">
          <cell r="A1759">
            <v>40380</v>
          </cell>
          <cell r="B1759" t="str">
            <v>CURVA 90 GRAUS EM ACO CARBONO, RAIO CURTO, SOLDAVEL, PRESSAO 3.000 LBS, DN 3/4"</v>
          </cell>
          <cell r="C1759" t="str">
            <v xml:space="preserve">UN    </v>
          </cell>
          <cell r="D1759">
            <v>28.57</v>
          </cell>
        </row>
        <row r="1760">
          <cell r="A1760">
            <v>40390</v>
          </cell>
          <cell r="B1760" t="str">
            <v>CURVA 90 GRAUS EM ACO CARBONO, RAIO CURTO, SOLDAVEL, PRESSAO 3.000 LBS, DN 3"</v>
          </cell>
          <cell r="C1760" t="str">
            <v xml:space="preserve">UN    </v>
          </cell>
          <cell r="D1760">
            <v>581.75</v>
          </cell>
        </row>
        <row r="1761">
          <cell r="A1761">
            <v>40413</v>
          </cell>
          <cell r="B1761" t="str">
            <v>CURVA 90 GRAUS RANHURADA EM FERRO FUNDIDO, DN 50 MM (2")</v>
          </cell>
          <cell r="C1761" t="str">
            <v xml:space="preserve">UN    </v>
          </cell>
          <cell r="D1761">
            <v>29.74</v>
          </cell>
        </row>
        <row r="1762">
          <cell r="A1762">
            <v>40415</v>
          </cell>
          <cell r="B1762" t="str">
            <v>CURVA 90 GRAUS RANHURADA EM FERRO FUNDIDO, DN 65 MM (2 1/2")</v>
          </cell>
          <cell r="C1762" t="str">
            <v xml:space="preserve">UN    </v>
          </cell>
          <cell r="D1762">
            <v>42.38</v>
          </cell>
        </row>
        <row r="1763">
          <cell r="A1763">
            <v>40417</v>
          </cell>
          <cell r="B1763" t="str">
            <v>CURVA 90 GRAUS RANHURADA EM FERRO FUNDIDO, DN 80 MM (3")</v>
          </cell>
          <cell r="C1763" t="str">
            <v xml:space="preserve">UN    </v>
          </cell>
          <cell r="D1763">
            <v>49.99</v>
          </cell>
        </row>
        <row r="1764">
          <cell r="A1764">
            <v>39271</v>
          </cell>
          <cell r="B1764" t="str">
            <v>CURVA 90 GRAUS, CURTA, DE PVC RIGIDO ROSCAVEL, DE 1/2", PARA ELETRODUTO</v>
          </cell>
          <cell r="C1764" t="str">
            <v xml:space="preserve">UN    </v>
          </cell>
          <cell r="D1764">
            <v>1.97</v>
          </cell>
        </row>
        <row r="1765">
          <cell r="A1765">
            <v>39273</v>
          </cell>
          <cell r="B1765" t="str">
            <v>CURVA 90 GRAUS, CURTA, DE PVC RIGIDO ROSCAVEL, DE 1", PARA ELETRODUTO</v>
          </cell>
          <cell r="C1765" t="str">
            <v xml:space="preserve">UN    </v>
          </cell>
          <cell r="D1765">
            <v>3.34</v>
          </cell>
        </row>
        <row r="1766">
          <cell r="A1766">
            <v>39272</v>
          </cell>
          <cell r="B1766" t="str">
            <v>CURVA 90 GRAUS, CURTA, DE PVC RIGIDO ROSCAVEL, DE 3/4", PARA ELETRODUTO</v>
          </cell>
          <cell r="C1766" t="str">
            <v xml:space="preserve">UN    </v>
          </cell>
          <cell r="D1766">
            <v>2.42</v>
          </cell>
        </row>
        <row r="1767">
          <cell r="A1767">
            <v>1875</v>
          </cell>
          <cell r="B1767" t="str">
            <v>CURVA 90 GRAUS, LONGA, DE PVC RIGIDO ROSCAVEL, DE 1 1/2", PARA ELETRODUTO</v>
          </cell>
          <cell r="C1767" t="str">
            <v xml:space="preserve">UN    </v>
          </cell>
          <cell r="D1767">
            <v>5.35</v>
          </cell>
        </row>
        <row r="1768">
          <cell r="A1768">
            <v>1874</v>
          </cell>
          <cell r="B1768" t="str">
            <v>CURVA 90 GRAUS, LONGA, DE PVC RIGIDO ROSCAVEL, DE 1 1/4", PARA ELETRODUTO</v>
          </cell>
          <cell r="C1768" t="str">
            <v xml:space="preserve">UN    </v>
          </cell>
          <cell r="D1768">
            <v>4.41</v>
          </cell>
        </row>
        <row r="1769">
          <cell r="A1769">
            <v>1870</v>
          </cell>
          <cell r="B1769" t="str">
            <v>CURVA 90 GRAUS, LONGA, DE PVC RIGIDO ROSCAVEL, DE 1/2", PARA ELETRODUTO</v>
          </cell>
          <cell r="C1769" t="str">
            <v xml:space="preserve">UN    </v>
          </cell>
          <cell r="D1769">
            <v>2.5499999999999998</v>
          </cell>
        </row>
        <row r="1770">
          <cell r="A1770">
            <v>1884</v>
          </cell>
          <cell r="B1770" t="str">
            <v>CURVA 90 GRAUS, LONGA, DE PVC RIGIDO ROSCAVEL, DE 1", PARA ELETRODUTO</v>
          </cell>
          <cell r="C1770" t="str">
            <v xml:space="preserve">UN    </v>
          </cell>
          <cell r="D1770">
            <v>3.91</v>
          </cell>
        </row>
        <row r="1771">
          <cell r="A1771">
            <v>1887</v>
          </cell>
          <cell r="B1771" t="str">
            <v>CURVA 90 GRAUS, LONGA, DE PVC RIGIDO ROSCAVEL, DE 2 1/2", PARA ELETRODUTO</v>
          </cell>
          <cell r="C1771" t="str">
            <v xml:space="preserve">UN    </v>
          </cell>
          <cell r="D1771">
            <v>22.17</v>
          </cell>
        </row>
        <row r="1772">
          <cell r="A1772">
            <v>1876</v>
          </cell>
          <cell r="B1772" t="str">
            <v>CURVA 90 GRAUS, LONGA, DE PVC RIGIDO ROSCAVEL, DE 2", PARA ELETRODUTO</v>
          </cell>
          <cell r="C1772" t="str">
            <v xml:space="preserve">UN    </v>
          </cell>
          <cell r="D1772">
            <v>8.69</v>
          </cell>
        </row>
        <row r="1773">
          <cell r="A1773">
            <v>1879</v>
          </cell>
          <cell r="B1773" t="str">
            <v>CURVA 90 GRAUS, LONGA, DE PVC RIGIDO ROSCAVEL, DE 3/4", PARA ELETRODUTO</v>
          </cell>
          <cell r="C1773" t="str">
            <v xml:space="preserve">UN    </v>
          </cell>
          <cell r="D1773">
            <v>2.58</v>
          </cell>
        </row>
        <row r="1774">
          <cell r="A1774">
            <v>1877</v>
          </cell>
          <cell r="B1774" t="str">
            <v>CURVA 90 GRAUS, LONGA, DE PVC RIGIDO ROSCAVEL, DE 3", PARA ELETRODUTO</v>
          </cell>
          <cell r="C1774" t="str">
            <v xml:space="preserve">UN    </v>
          </cell>
          <cell r="D1774">
            <v>22.2</v>
          </cell>
        </row>
        <row r="1775">
          <cell r="A1775">
            <v>1878</v>
          </cell>
          <cell r="B1775" t="str">
            <v>CURVA 90 GRAUS, LONGA, DE PVC RIGIDO ROSCAVEL, DE 4", PARA ELETRODUTO</v>
          </cell>
          <cell r="C1775" t="str">
            <v xml:space="preserve">UN    </v>
          </cell>
          <cell r="D1775">
            <v>44.6</v>
          </cell>
        </row>
        <row r="1776">
          <cell r="A1776">
            <v>2621</v>
          </cell>
          <cell r="B1776" t="str">
            <v>CURVA 90 GRAUS, PARA ELETRODUTO, EM ACO GALVANIZADO ELETROLITICO, DIAMETRO DE 100 MM (4")</v>
          </cell>
          <cell r="C1776" t="str">
            <v xml:space="preserve">UN    </v>
          </cell>
          <cell r="D1776">
            <v>164.85</v>
          </cell>
        </row>
        <row r="1777">
          <cell r="A1777">
            <v>2616</v>
          </cell>
          <cell r="B1777" t="str">
            <v>CURVA 90 GRAUS, PARA ELETRODUTO, EM ACO GALVANIZADO ELETROLITICO, DIAMETRO DE 15 MM (1/2")</v>
          </cell>
          <cell r="C1777" t="str">
            <v xml:space="preserve">UN    </v>
          </cell>
          <cell r="D1777">
            <v>4.66</v>
          </cell>
        </row>
        <row r="1778">
          <cell r="A1778">
            <v>2633</v>
          </cell>
          <cell r="B1778" t="str">
            <v>CURVA 90 GRAUS, PARA ELETRODUTO, EM ACO GALVANIZADO ELETROLITICO, DIAMETRO DE 20 MM (3/4")</v>
          </cell>
          <cell r="C1778" t="str">
            <v xml:space="preserve">UN    </v>
          </cell>
          <cell r="D1778">
            <v>5.28</v>
          </cell>
        </row>
        <row r="1779">
          <cell r="A1779">
            <v>2617</v>
          </cell>
          <cell r="B1779" t="str">
            <v>CURVA 90 GRAUS, PARA ELETRODUTO, EM ACO GALVANIZADO ELETROLITICO, DIAMETRO DE 25 MM (1")</v>
          </cell>
          <cell r="C1779" t="str">
            <v xml:space="preserve">UN    </v>
          </cell>
          <cell r="D1779">
            <v>7.17</v>
          </cell>
        </row>
        <row r="1780">
          <cell r="A1780">
            <v>2618</v>
          </cell>
          <cell r="B1780" t="str">
            <v>CURVA 90 GRAUS, PARA ELETRODUTO, EM ACO GALVANIZADO ELETROLITICO, DIAMETRO DE 32 MM (1 1/4")</v>
          </cell>
          <cell r="C1780" t="str">
            <v xml:space="preserve">UN    </v>
          </cell>
          <cell r="D1780">
            <v>16.329999999999998</v>
          </cell>
        </row>
        <row r="1781">
          <cell r="A1781">
            <v>2632</v>
          </cell>
          <cell r="B1781" t="str">
            <v>CURVA 90 GRAUS, PARA ELETRODUTO, EM ACO GALVANIZADO ELETROLITICO, DIAMETRO DE 40 MM (1 1/2")</v>
          </cell>
          <cell r="C1781" t="str">
            <v xml:space="preserve">UN    </v>
          </cell>
          <cell r="D1781">
            <v>19.920000000000002</v>
          </cell>
        </row>
        <row r="1782">
          <cell r="A1782">
            <v>2631</v>
          </cell>
          <cell r="B1782" t="str">
            <v>CURVA 90 GRAUS, PARA ELETRODUTO, EM ACO GALVANIZADO ELETROLITICO, DIAMETRO DE 50 MM (2")</v>
          </cell>
          <cell r="C1782" t="str">
            <v xml:space="preserve">UN    </v>
          </cell>
          <cell r="D1782">
            <v>29.24</v>
          </cell>
        </row>
        <row r="1783">
          <cell r="A1783">
            <v>2619</v>
          </cell>
          <cell r="B1783" t="str">
            <v>CURVA 90 GRAUS, PARA ELETRODUTO, EM ACO GALVANIZADO ELETROLITICO, DIAMETRO DE 65 MM (2 1/2")</v>
          </cell>
          <cell r="C1783" t="str">
            <v xml:space="preserve">UN    </v>
          </cell>
          <cell r="D1783">
            <v>74.040000000000006</v>
          </cell>
        </row>
        <row r="1784">
          <cell r="A1784">
            <v>2620</v>
          </cell>
          <cell r="B1784" t="str">
            <v>CURVA 90 GRAUS, PARA ELETRODUTO, EM ACO GALVANIZADO ELETROLITICO, DIAMETRO DE 80 MM (3")</v>
          </cell>
          <cell r="C1784" t="str">
            <v xml:space="preserve">UN    </v>
          </cell>
          <cell r="D1784">
            <v>97.2</v>
          </cell>
        </row>
        <row r="1785">
          <cell r="A1785">
            <v>44472</v>
          </cell>
          <cell r="B1785" t="str">
            <v>DENTE PARA  FRESADORA</v>
          </cell>
          <cell r="C1785" t="str">
            <v xml:space="preserve">UN    </v>
          </cell>
          <cell r="D1785">
            <v>56.1</v>
          </cell>
        </row>
        <row r="1786">
          <cell r="A1786">
            <v>38369</v>
          </cell>
          <cell r="B1786" t="str">
            <v>DESEMPENADEIRA DE ACO DENTADA 12 X *25* CM, DENTES 8 X 8 MM, CABO FECHADO DE MADEIRA</v>
          </cell>
          <cell r="C1786" t="str">
            <v xml:space="preserve">UN    </v>
          </cell>
          <cell r="D1786">
            <v>18.559999999999999</v>
          </cell>
        </row>
        <row r="1787">
          <cell r="A1787">
            <v>38370</v>
          </cell>
          <cell r="B1787" t="str">
            <v>DESEMPENADEIRA DE ACO LISA 12 X *25* CM COM CABO FECHADO DE MADEIRA</v>
          </cell>
          <cell r="C1787" t="str">
            <v xml:space="preserve">UN    </v>
          </cell>
          <cell r="D1787">
            <v>18.559999999999999</v>
          </cell>
        </row>
        <row r="1788">
          <cell r="A1788">
            <v>38372</v>
          </cell>
          <cell r="B1788" t="str">
            <v>DESEMPENADEIRA PLASTICA LISA *14 X 27* CM</v>
          </cell>
          <cell r="C1788" t="str">
            <v xml:space="preserve">UN    </v>
          </cell>
          <cell r="D1788">
            <v>20.34</v>
          </cell>
        </row>
        <row r="1789">
          <cell r="A1789">
            <v>2357</v>
          </cell>
          <cell r="B1789" t="str">
            <v>DESENHISTA COPISTA</v>
          </cell>
          <cell r="C1789" t="str">
            <v xml:space="preserve">H     </v>
          </cell>
          <cell r="D1789">
            <v>18.7</v>
          </cell>
        </row>
        <row r="1790">
          <cell r="A1790">
            <v>40806</v>
          </cell>
          <cell r="B1790" t="str">
            <v>DESENHISTA COPISTA (MENSALISTA)</v>
          </cell>
          <cell r="C1790" t="str">
            <v xml:space="preserve">MES   </v>
          </cell>
          <cell r="D1790">
            <v>3303.91</v>
          </cell>
        </row>
        <row r="1791">
          <cell r="A1791">
            <v>2355</v>
          </cell>
          <cell r="B1791" t="str">
            <v>DESENHISTA DETALHISTA</v>
          </cell>
          <cell r="C1791" t="str">
            <v xml:space="preserve">H     </v>
          </cell>
          <cell r="D1791">
            <v>24.79</v>
          </cell>
        </row>
        <row r="1792">
          <cell r="A1792">
            <v>40805</v>
          </cell>
          <cell r="B1792" t="str">
            <v>DESENHISTA DETALHISTA (MENSALISTA)</v>
          </cell>
          <cell r="C1792" t="str">
            <v xml:space="preserve">MES   </v>
          </cell>
          <cell r="D1792">
            <v>4380.12</v>
          </cell>
        </row>
        <row r="1793">
          <cell r="A1793">
            <v>2358</v>
          </cell>
          <cell r="B1793" t="str">
            <v>DESENHISTA PROJETISTA</v>
          </cell>
          <cell r="C1793" t="str">
            <v xml:space="preserve">H     </v>
          </cell>
          <cell r="D1793">
            <v>19.809999999999999</v>
          </cell>
        </row>
        <row r="1794">
          <cell r="A1794">
            <v>40807</v>
          </cell>
          <cell r="B1794" t="str">
            <v>DESENHISTA PROJETISTA (MENSALISTA)</v>
          </cell>
          <cell r="C1794" t="str">
            <v xml:space="preserve">MES   </v>
          </cell>
          <cell r="D1794">
            <v>3501.16</v>
          </cell>
        </row>
        <row r="1795">
          <cell r="A1795">
            <v>2359</v>
          </cell>
          <cell r="B1795" t="str">
            <v>DESENHISTA TECNICO AUXILIAR</v>
          </cell>
          <cell r="C1795" t="str">
            <v xml:space="preserve">H     </v>
          </cell>
          <cell r="D1795">
            <v>19.79</v>
          </cell>
        </row>
        <row r="1796">
          <cell r="A1796">
            <v>40808</v>
          </cell>
          <cell r="B1796" t="str">
            <v>DESENHISTA TECNICO AUXILIAR (MENSALISTA)</v>
          </cell>
          <cell r="C1796" t="str">
            <v xml:space="preserve">MES   </v>
          </cell>
          <cell r="D1796">
            <v>3500.18</v>
          </cell>
        </row>
        <row r="1797">
          <cell r="A1797">
            <v>44330</v>
          </cell>
          <cell r="B1797" t="str">
            <v>DESINFETANTE PRONTO USO</v>
          </cell>
          <cell r="C1797" t="str">
            <v xml:space="preserve">L     </v>
          </cell>
          <cell r="D1797">
            <v>6.59</v>
          </cell>
        </row>
        <row r="1798">
          <cell r="A1798">
            <v>43144</v>
          </cell>
          <cell r="B1798" t="str">
            <v>DESMOLDANTE PARA CONCRETO ESTAMPADO</v>
          </cell>
          <cell r="C1798" t="str">
            <v xml:space="preserve">KG    </v>
          </cell>
          <cell r="D1798">
            <v>28.53</v>
          </cell>
        </row>
        <row r="1799">
          <cell r="A1799">
            <v>39397</v>
          </cell>
          <cell r="B1799" t="str">
            <v>DESMOLDANTE PARA FORMAS METALICAS A BASE DE OLEO VEGETAL</v>
          </cell>
          <cell r="C1799" t="str">
            <v xml:space="preserve">L     </v>
          </cell>
          <cell r="D1799">
            <v>13</v>
          </cell>
        </row>
        <row r="1800">
          <cell r="A1800">
            <v>2692</v>
          </cell>
          <cell r="B1800" t="str">
            <v>DESMOLDANTE PROTETOR PARA FORMAS DE MADEIRA, DE BASE OLEOSA EMULSIONADA EM AGUA</v>
          </cell>
          <cell r="C1800" t="str">
            <v xml:space="preserve">L     </v>
          </cell>
          <cell r="D1800">
            <v>5.24</v>
          </cell>
        </row>
        <row r="1801">
          <cell r="A1801">
            <v>44329</v>
          </cell>
          <cell r="B1801" t="str">
            <v>DETERGENTE NEUTRO USO GERAL, CONCENTRADO</v>
          </cell>
          <cell r="C1801" t="str">
            <v xml:space="preserve">L     </v>
          </cell>
          <cell r="D1801">
            <v>8.64</v>
          </cell>
        </row>
        <row r="1802">
          <cell r="A1802">
            <v>5318</v>
          </cell>
          <cell r="B1802" t="str">
            <v>DILUENTE AGUARRAS</v>
          </cell>
          <cell r="C1802" t="str">
            <v xml:space="preserve">L     </v>
          </cell>
          <cell r="D1802">
            <v>13.98</v>
          </cell>
        </row>
        <row r="1803">
          <cell r="A1803">
            <v>5330</v>
          </cell>
          <cell r="B1803" t="str">
            <v>DILUENTE EPOXI</v>
          </cell>
          <cell r="C1803" t="str">
            <v xml:space="preserve">L     </v>
          </cell>
          <cell r="D1803">
            <v>31.86</v>
          </cell>
        </row>
        <row r="1804">
          <cell r="A1804">
            <v>44532</v>
          </cell>
          <cell r="B1804" t="str">
            <v>DISCO DE BORRACHA PARA LIXADEIRA RIGIDO 7 " COM ARRUELA  CENTRAL</v>
          </cell>
          <cell r="C1804" t="str">
            <v xml:space="preserve">UN    </v>
          </cell>
          <cell r="D1804">
            <v>36.78</v>
          </cell>
        </row>
        <row r="1805">
          <cell r="A1805">
            <v>44531</v>
          </cell>
          <cell r="B1805" t="str">
            <v>DISCO DE CORTE DIAMANTADO SEGMENTADO DIAMETRO DE 180 MM PARA ESMERILHADEIRA  7 "</v>
          </cell>
          <cell r="C1805" t="str">
            <v xml:space="preserve">UN    </v>
          </cell>
          <cell r="D1805">
            <v>116.9</v>
          </cell>
        </row>
        <row r="1806">
          <cell r="A1806">
            <v>38140</v>
          </cell>
          <cell r="B1806" t="str">
            <v>DISCO DE CORTE DIAMANTADO SEGMENTADO PARA CONCRETO, DIAMETRO DE 110 MM, FURO DE 20 MM</v>
          </cell>
          <cell r="C1806" t="str">
            <v xml:space="preserve">UN    </v>
          </cell>
          <cell r="D1806">
            <v>28.35</v>
          </cell>
        </row>
        <row r="1807">
          <cell r="A1807">
            <v>13887</v>
          </cell>
          <cell r="B1807" t="str">
            <v>DISCO DE CORTE DIAMANTADO SEGMENTADO PARA CONCRETO, DIAMETRO DE 350 MM, FURO DE 1 " (14 X 1 ")</v>
          </cell>
          <cell r="C1807" t="str">
            <v xml:space="preserve">UN    </v>
          </cell>
          <cell r="D1807">
            <v>671.2</v>
          </cell>
        </row>
        <row r="1808">
          <cell r="A1808">
            <v>44495</v>
          </cell>
          <cell r="B1808" t="str">
            <v>DISCO DE CORTE PARA METAL COM DUAS TELAS 12 X 1/8 X 3/4 "  (300 X 3,2 X 19,05 MM)</v>
          </cell>
          <cell r="C1808" t="str">
            <v xml:space="preserve">UN    </v>
          </cell>
          <cell r="D1808">
            <v>29.88</v>
          </cell>
        </row>
        <row r="1809">
          <cell r="A1809">
            <v>44533</v>
          </cell>
          <cell r="B1809" t="str">
            <v>DISCO DE DESBASTE PARA METAL FERROSO EM GERAL, COM TRES TELAS,  9 X 1/4 X 7/8 " ( 228,6 X 6,4 X 22,2 MM)</v>
          </cell>
          <cell r="C1809" t="str">
            <v xml:space="preserve">UN    </v>
          </cell>
          <cell r="D1809">
            <v>28.21</v>
          </cell>
        </row>
        <row r="1810">
          <cell r="A1810">
            <v>44534</v>
          </cell>
          <cell r="B1810" t="str">
            <v>DISCO DE LIXA PARA METAL, DIAMETRO = 180 MM, GRAO  120</v>
          </cell>
          <cell r="C1810" t="str">
            <v xml:space="preserve">UN    </v>
          </cell>
          <cell r="D1810">
            <v>7.35</v>
          </cell>
        </row>
        <row r="1811">
          <cell r="A1811">
            <v>34544</v>
          </cell>
          <cell r="B1811" t="str">
            <v>DISJUNTOR  TERMOMAGNETICO TRIPOLAR 3 X 400 A / ICC - 25 KA</v>
          </cell>
          <cell r="C1811" t="str">
            <v xml:space="preserve">UN    </v>
          </cell>
          <cell r="D1811">
            <v>1596.19</v>
          </cell>
        </row>
        <row r="1812">
          <cell r="A1812">
            <v>34729</v>
          </cell>
          <cell r="B1812" t="str">
            <v>DISJUNTOR TERMICO E MAGNETICO AJUSTAVEIS, TRIPOLAR DE 100 ATE 250A, CAPACIDADE DE INTERRUPCAO DE 35KA</v>
          </cell>
          <cell r="C1812" t="str">
            <v xml:space="preserve">UN    </v>
          </cell>
          <cell r="D1812">
            <v>1255.6500000000001</v>
          </cell>
        </row>
        <row r="1813">
          <cell r="A1813">
            <v>34734</v>
          </cell>
          <cell r="B1813" t="str">
            <v>DISJUNTOR TERMICO E MAGNETICO AJUSTAVEIS, TRIPOLAR DE 300 ATE 400A, CAPACIDADE DE INTERRUPCAO DE 35KA</v>
          </cell>
          <cell r="C1813" t="str">
            <v xml:space="preserve">UN    </v>
          </cell>
          <cell r="D1813">
            <v>1944.14</v>
          </cell>
        </row>
        <row r="1814">
          <cell r="A1814">
            <v>34738</v>
          </cell>
          <cell r="B1814" t="str">
            <v>DISJUNTOR TERMICO E MAGNETICO AJUSTAVEIS, TRIPOLAR DE 450 ATE 600A, CAPACIDADE DE INTERRUPCAO DE 35KA</v>
          </cell>
          <cell r="C1814" t="str">
            <v xml:space="preserve">UN    </v>
          </cell>
          <cell r="D1814">
            <v>4542.13</v>
          </cell>
        </row>
        <row r="1815">
          <cell r="A1815">
            <v>2391</v>
          </cell>
          <cell r="B1815" t="str">
            <v>DISJUNTOR TERMOMAGNETICO TRIPOLAR 125A</v>
          </cell>
          <cell r="C1815" t="str">
            <v xml:space="preserve">UN    </v>
          </cell>
          <cell r="D1815">
            <v>369.42</v>
          </cell>
        </row>
        <row r="1816">
          <cell r="A1816">
            <v>2374</v>
          </cell>
          <cell r="B1816" t="str">
            <v>DISJUNTOR TERMOMAGNETICO TRIPOLAR 150 A / 600 V, TIPO FXD / ICC - 35 KA</v>
          </cell>
          <cell r="C1816" t="str">
            <v xml:space="preserve">UN    </v>
          </cell>
          <cell r="D1816">
            <v>419.1</v>
          </cell>
        </row>
        <row r="1817">
          <cell r="A1817">
            <v>2377</v>
          </cell>
          <cell r="B1817" t="str">
            <v>DISJUNTOR TERMOMAGNETICO TRIPOLAR 200 A / 600 V, TIPO FXD / ICC - 35 KA</v>
          </cell>
          <cell r="C1817" t="str">
            <v xml:space="preserve">UN    </v>
          </cell>
          <cell r="D1817">
            <v>588.16</v>
          </cell>
        </row>
        <row r="1818">
          <cell r="A1818">
            <v>2393</v>
          </cell>
          <cell r="B1818" t="str">
            <v>DISJUNTOR TERMOMAGNETICO TRIPOLAR 250 A / 600 V, TIPO FXD</v>
          </cell>
          <cell r="C1818" t="str">
            <v xml:space="preserve">UN    </v>
          </cell>
          <cell r="D1818">
            <v>984.96</v>
          </cell>
        </row>
        <row r="1819">
          <cell r="A1819">
            <v>34705</v>
          </cell>
          <cell r="B1819" t="str">
            <v>DISJUNTOR TERMOMAGNETICO TRIPOLAR 3  X 250 A/ICC - 25 KA</v>
          </cell>
          <cell r="C1819" t="str">
            <v xml:space="preserve">UN    </v>
          </cell>
          <cell r="D1819">
            <v>861.49</v>
          </cell>
        </row>
        <row r="1820">
          <cell r="A1820">
            <v>34707</v>
          </cell>
          <cell r="B1820" t="str">
            <v>DISJUNTOR TERMOMAGNETICO TRIPOLAR 3 X 350 A/ICC - 25 KA</v>
          </cell>
          <cell r="C1820" t="str">
            <v xml:space="preserve">UN    </v>
          </cell>
          <cell r="D1820">
            <v>1596.35</v>
          </cell>
        </row>
        <row r="1821">
          <cell r="A1821">
            <v>2378</v>
          </cell>
          <cell r="B1821" t="str">
            <v>DISJUNTOR TERMOMAGNETICO TRIPOLAR 300 A / 600 V, TIPO JXD / ICC - 40 KA</v>
          </cell>
          <cell r="C1821" t="str">
            <v xml:space="preserve">UN    </v>
          </cell>
          <cell r="D1821">
            <v>1352.97</v>
          </cell>
        </row>
        <row r="1822">
          <cell r="A1822">
            <v>2379</v>
          </cell>
          <cell r="B1822" t="str">
            <v>DISJUNTOR TERMOMAGNETICO TRIPOLAR 400 A / 600 V, TIPO JXD / ICC - 40 KA</v>
          </cell>
          <cell r="C1822" t="str">
            <v xml:space="preserve">UN    </v>
          </cell>
          <cell r="D1822">
            <v>1352.97</v>
          </cell>
        </row>
        <row r="1823">
          <cell r="A1823">
            <v>2376</v>
          </cell>
          <cell r="B1823" t="str">
            <v>DISJUNTOR TERMOMAGNETICO TRIPOLAR 600 A / 600 V, TIPO LXD / ICC - 40 KA</v>
          </cell>
          <cell r="C1823" t="str">
            <v xml:space="preserve">UN    </v>
          </cell>
          <cell r="D1823">
            <v>2228.34</v>
          </cell>
        </row>
        <row r="1824">
          <cell r="A1824">
            <v>2394</v>
          </cell>
          <cell r="B1824" t="str">
            <v>DISJUNTOR TERMOMAGNETICO TRIPOLAR 800 A / 600 V, TIPO LMXD</v>
          </cell>
          <cell r="C1824" t="str">
            <v xml:space="preserve">UN    </v>
          </cell>
          <cell r="D1824">
            <v>4763.78</v>
          </cell>
        </row>
        <row r="1825">
          <cell r="A1825">
            <v>34686</v>
          </cell>
          <cell r="B1825" t="str">
            <v>DISJUNTOR TIPO DIN / IEC, MONOPOLAR DE 40  ATE 50A</v>
          </cell>
          <cell r="C1825" t="str">
            <v xml:space="preserve">UN    </v>
          </cell>
          <cell r="D1825">
            <v>14.3</v>
          </cell>
        </row>
        <row r="1826">
          <cell r="A1826">
            <v>34616</v>
          </cell>
          <cell r="B1826" t="str">
            <v>DISJUNTOR TIPO DIN/IEC, BIPOLAR DE 6 ATE 32A</v>
          </cell>
          <cell r="C1826" t="str">
            <v xml:space="preserve">UN    </v>
          </cell>
          <cell r="D1826">
            <v>55.28</v>
          </cell>
        </row>
        <row r="1827">
          <cell r="A1827">
            <v>34623</v>
          </cell>
          <cell r="B1827" t="str">
            <v>DISJUNTOR TIPO DIN/IEC, BIPOLAR 40 ATE 50A</v>
          </cell>
          <cell r="C1827" t="str">
            <v xml:space="preserve">UN    </v>
          </cell>
          <cell r="D1827">
            <v>54.43</v>
          </cell>
        </row>
        <row r="1828">
          <cell r="A1828">
            <v>34628</v>
          </cell>
          <cell r="B1828" t="str">
            <v>DISJUNTOR TIPO DIN/IEC, BIPOLAR 63 A</v>
          </cell>
          <cell r="C1828" t="str">
            <v xml:space="preserve">UN    </v>
          </cell>
          <cell r="D1828">
            <v>77.959999999999994</v>
          </cell>
        </row>
        <row r="1829">
          <cell r="A1829">
            <v>34653</v>
          </cell>
          <cell r="B1829" t="str">
            <v>DISJUNTOR TIPO DIN/IEC, MONOPOLAR DE 6  ATE  32A</v>
          </cell>
          <cell r="C1829" t="str">
            <v xml:space="preserve">UN    </v>
          </cell>
          <cell r="D1829">
            <v>9.64</v>
          </cell>
        </row>
        <row r="1830">
          <cell r="A1830">
            <v>34688</v>
          </cell>
          <cell r="B1830" t="str">
            <v>DISJUNTOR TIPO DIN/IEC, MONOPOLAR DE 63 A</v>
          </cell>
          <cell r="C1830" t="str">
            <v xml:space="preserve">UN    </v>
          </cell>
          <cell r="D1830">
            <v>17.47</v>
          </cell>
        </row>
        <row r="1831">
          <cell r="A1831">
            <v>34709</v>
          </cell>
          <cell r="B1831" t="str">
            <v>DISJUNTOR TIPO DIN/IEC, TRIPOLAR DE 10 ATE 50A</v>
          </cell>
          <cell r="C1831" t="str">
            <v xml:space="preserve">UN    </v>
          </cell>
          <cell r="D1831">
            <v>67.73</v>
          </cell>
        </row>
        <row r="1832">
          <cell r="A1832">
            <v>34714</v>
          </cell>
          <cell r="B1832" t="str">
            <v>DISJUNTOR TIPO DIN/IEC, TRIPOLAR 63 A</v>
          </cell>
          <cell r="C1832" t="str">
            <v xml:space="preserve">UN    </v>
          </cell>
          <cell r="D1832">
            <v>80.89</v>
          </cell>
        </row>
        <row r="1833">
          <cell r="A1833">
            <v>2388</v>
          </cell>
          <cell r="B1833" t="str">
            <v>DISJUNTOR TIPO NEMA, BIPOLAR 10  ATE  50 A, TENSAO MAXIMA 415 V</v>
          </cell>
          <cell r="C1833" t="str">
            <v xml:space="preserve">UN    </v>
          </cell>
          <cell r="D1833">
            <v>67.22</v>
          </cell>
        </row>
        <row r="1834">
          <cell r="A1834">
            <v>34606</v>
          </cell>
          <cell r="B1834" t="str">
            <v>DISJUNTOR TIPO NEMA, BIPOLAR 60 ATE 100A, TENSAO MAXIMA 415 V</v>
          </cell>
          <cell r="C1834" t="str">
            <v xml:space="preserve">UN    </v>
          </cell>
          <cell r="D1834">
            <v>103.11</v>
          </cell>
        </row>
        <row r="1835">
          <cell r="A1835">
            <v>34689</v>
          </cell>
          <cell r="B1835" t="str">
            <v>DISJUNTOR TIPO NEMA, MONOPOLAR DE 60 ATE 70A, TENSAO MAXIMA DE 240 V</v>
          </cell>
          <cell r="C1835" t="str">
            <v xml:space="preserve">UN    </v>
          </cell>
          <cell r="D1835">
            <v>32.82</v>
          </cell>
        </row>
        <row r="1836">
          <cell r="A1836">
            <v>2370</v>
          </cell>
          <cell r="B1836" t="str">
            <v>DISJUNTOR TIPO NEMA, MONOPOLAR 10 ATE 30A, TENSAO MAXIMA DE 240 V</v>
          </cell>
          <cell r="C1836" t="str">
            <v xml:space="preserve">UN    </v>
          </cell>
          <cell r="D1836">
            <v>12.49</v>
          </cell>
        </row>
        <row r="1837">
          <cell r="A1837">
            <v>2386</v>
          </cell>
          <cell r="B1837" t="str">
            <v>DISJUNTOR TIPO NEMA, MONOPOLAR 35  ATE  50 A, TENSAO MAXIMA DE 240 V</v>
          </cell>
          <cell r="C1837" t="str">
            <v xml:space="preserve">UN    </v>
          </cell>
          <cell r="D1837">
            <v>20.95</v>
          </cell>
        </row>
        <row r="1838">
          <cell r="A1838">
            <v>2392</v>
          </cell>
          <cell r="B1838" t="str">
            <v>DISJUNTOR TIPO NEMA, TRIPOLAR 10  ATE  50A, TENSAO MAXIMA DE 415 V</v>
          </cell>
          <cell r="C1838" t="str">
            <v xml:space="preserve">UN    </v>
          </cell>
          <cell r="D1838">
            <v>83.84</v>
          </cell>
        </row>
        <row r="1839">
          <cell r="A1839">
            <v>2373</v>
          </cell>
          <cell r="B1839" t="str">
            <v>DISJUNTOR TIPO NEMA, TRIPOLAR 60 ATE 100 A, TENSAO MAXIMA DE 415 V</v>
          </cell>
          <cell r="C1839" t="str">
            <v xml:space="preserve">UN    </v>
          </cell>
          <cell r="D1839">
            <v>118.13</v>
          </cell>
        </row>
        <row r="1840">
          <cell r="A1840">
            <v>39465</v>
          </cell>
          <cell r="B1840" t="str">
            <v>DISPOSITIVO DPS CLASSE II, 1 POLO, TENSAO MAXIMA DE 175 V, CORRENTE MAXIMA DE *20* KA (TIPO AC)</v>
          </cell>
          <cell r="C1840" t="str">
            <v xml:space="preserve">UN    </v>
          </cell>
          <cell r="D1840">
            <v>72.16</v>
          </cell>
        </row>
        <row r="1841">
          <cell r="A1841">
            <v>39466</v>
          </cell>
          <cell r="B1841" t="str">
            <v>DISPOSITIVO DPS CLASSE II, 1 POLO, TENSAO MAXIMA DE 175 V, CORRENTE MAXIMA DE *30* KA (TIPO AC)</v>
          </cell>
          <cell r="C1841" t="str">
            <v xml:space="preserve">UN    </v>
          </cell>
          <cell r="D1841">
            <v>81.180000000000007</v>
          </cell>
        </row>
        <row r="1842">
          <cell r="A1842">
            <v>39467</v>
          </cell>
          <cell r="B1842" t="str">
            <v>DISPOSITIVO DPS CLASSE II, 1 POLO, TENSAO MAXIMA DE 175 V, CORRENTE MAXIMA DE *45* KA (TIPO AC)</v>
          </cell>
          <cell r="C1842" t="str">
            <v xml:space="preserve">UN    </v>
          </cell>
          <cell r="D1842">
            <v>103.84</v>
          </cell>
        </row>
        <row r="1843">
          <cell r="A1843">
            <v>39468</v>
          </cell>
          <cell r="B1843" t="str">
            <v>DISPOSITIVO DPS CLASSE II, 1 POLO, TENSAO MAXIMA DE 175 V, CORRENTE MAXIMA DE *90* KA (TIPO AC)</v>
          </cell>
          <cell r="C1843" t="str">
            <v xml:space="preserve">UN    </v>
          </cell>
          <cell r="D1843">
            <v>184.58</v>
          </cell>
        </row>
        <row r="1844">
          <cell r="A1844">
            <v>39469</v>
          </cell>
          <cell r="B1844" t="str">
            <v>DISPOSITIVO DPS CLASSE II, 1 POLO, TENSAO MAXIMA DE 275 V, CORRENTE MAXIMA DE *20* KA (TIPO AC)</v>
          </cell>
          <cell r="C1844" t="str">
            <v xml:space="preserve">UN    </v>
          </cell>
          <cell r="D1844">
            <v>75.180000000000007</v>
          </cell>
        </row>
        <row r="1845">
          <cell r="A1845">
            <v>39470</v>
          </cell>
          <cell r="B1845" t="str">
            <v>DISPOSITIVO DPS CLASSE II, 1 POLO, TENSAO MAXIMA DE 275 V, CORRENTE MAXIMA DE *30* KA (TIPO AC)</v>
          </cell>
          <cell r="C1845" t="str">
            <v xml:space="preserve">UN    </v>
          </cell>
          <cell r="D1845">
            <v>92.38</v>
          </cell>
        </row>
        <row r="1846">
          <cell r="A1846">
            <v>39471</v>
          </cell>
          <cell r="B1846" t="str">
            <v>DISPOSITIVO DPS CLASSE II, 1 POLO, TENSAO MAXIMA DE 275 V, CORRENTE MAXIMA DE *45* KA (TIPO AC)</v>
          </cell>
          <cell r="C1846" t="str">
            <v xml:space="preserve">UN    </v>
          </cell>
          <cell r="D1846">
            <v>111.02</v>
          </cell>
        </row>
        <row r="1847">
          <cell r="A1847">
            <v>39472</v>
          </cell>
          <cell r="B1847" t="str">
            <v>DISPOSITIVO DPS CLASSE II, 1 POLO, TENSAO MAXIMA DE 275 V, CORRENTE MAXIMA DE *90* KA (TIPO AC)</v>
          </cell>
          <cell r="C1847" t="str">
            <v xml:space="preserve">UN    </v>
          </cell>
          <cell r="D1847">
            <v>192.9</v>
          </cell>
        </row>
        <row r="1848">
          <cell r="A1848">
            <v>39473</v>
          </cell>
          <cell r="B1848" t="str">
            <v>DISPOSITIVO DPS CLASSE II, 1 POLO, TENSAO MAXIMA DE 385 V, CORRENTE MAXIMA DE *20* KA (TIPO AC)</v>
          </cell>
          <cell r="C1848" t="str">
            <v xml:space="preserve">UN    </v>
          </cell>
          <cell r="D1848">
            <v>124.61</v>
          </cell>
        </row>
        <row r="1849">
          <cell r="A1849">
            <v>39474</v>
          </cell>
          <cell r="B1849" t="str">
            <v>DISPOSITIVO DPS CLASSE II, 1 POLO, TENSAO MAXIMA DE 385 V, CORRENTE MAXIMA DE *30* KA (TIPO AC)</v>
          </cell>
          <cell r="C1849" t="str">
            <v xml:space="preserve">UN    </v>
          </cell>
          <cell r="D1849">
            <v>132.84</v>
          </cell>
        </row>
        <row r="1850">
          <cell r="A1850">
            <v>39475</v>
          </cell>
          <cell r="B1850" t="str">
            <v>DISPOSITIVO DPS CLASSE II, 1 POLO, TENSAO MAXIMA DE 385 V, CORRENTE MAXIMA DE *45* KA (TIPO AC)</v>
          </cell>
          <cell r="C1850" t="str">
            <v xml:space="preserve">UN    </v>
          </cell>
          <cell r="D1850">
            <v>150.72</v>
          </cell>
        </row>
        <row r="1851">
          <cell r="A1851">
            <v>39476</v>
          </cell>
          <cell r="B1851" t="str">
            <v>DISPOSITIVO DPS CLASSE II, 1 POLO, TENSAO MAXIMA DE 385 V, CORRENTE MAXIMA DE *90* KA (TIPO AC)</v>
          </cell>
          <cell r="C1851" t="str">
            <v xml:space="preserve">UN    </v>
          </cell>
          <cell r="D1851">
            <v>283.73</v>
          </cell>
        </row>
        <row r="1852">
          <cell r="A1852">
            <v>39477</v>
          </cell>
          <cell r="B1852" t="str">
            <v>DISPOSITIVO DPS CLASSE II, 1 POLO, TENSAO MAXIMA DE 460 V, CORRENTE MAXIMA DE *20* KA (TIPO AC)</v>
          </cell>
          <cell r="C1852" t="str">
            <v xml:space="preserve">UN    </v>
          </cell>
          <cell r="D1852">
            <v>139.02000000000001</v>
          </cell>
        </row>
        <row r="1853">
          <cell r="A1853">
            <v>39478</v>
          </cell>
          <cell r="B1853" t="str">
            <v>DISPOSITIVO DPS CLASSE II, 1 POLO, TENSAO MAXIMA DE 460 V, CORRENTE MAXIMA DE *30* KA (TIPO AC)</v>
          </cell>
          <cell r="C1853" t="str">
            <v xml:space="preserve">UN    </v>
          </cell>
          <cell r="D1853">
            <v>143.32</v>
          </cell>
        </row>
        <row r="1854">
          <cell r="A1854">
            <v>39479</v>
          </cell>
          <cell r="B1854" t="str">
            <v>DISPOSITIVO DPS CLASSE II, 1 POLO, TENSAO MAXIMA DE 460 V, CORRENTE MAXIMA DE *45* KA (TIPO AC)</v>
          </cell>
          <cell r="C1854" t="str">
            <v xml:space="preserve">UN    </v>
          </cell>
          <cell r="D1854">
            <v>168.86</v>
          </cell>
        </row>
        <row r="1855">
          <cell r="A1855">
            <v>39480</v>
          </cell>
          <cell r="B1855" t="str">
            <v>DISPOSITIVO DPS CLASSE II, 1 POLO, TENSAO MAXIMA DE 460 V, CORRENTE MAXIMA DE *90* KA (TIPO AC)</v>
          </cell>
          <cell r="C1855" t="str">
            <v xml:space="preserve">UN    </v>
          </cell>
          <cell r="D1855">
            <v>348.44</v>
          </cell>
        </row>
        <row r="1856">
          <cell r="A1856">
            <v>39459</v>
          </cell>
          <cell r="B1856" t="str">
            <v>DISPOSITIVO DR, 2 POLOS, SENSIBILIDADE DE 30 MA, CORRENTE DE 100 A, TIPO AC</v>
          </cell>
          <cell r="C1856" t="str">
            <v xml:space="preserve">UN    </v>
          </cell>
          <cell r="D1856">
            <v>295.74</v>
          </cell>
        </row>
        <row r="1857">
          <cell r="A1857">
            <v>39445</v>
          </cell>
          <cell r="B1857" t="str">
            <v>DISPOSITIVO DR, 2 POLOS, SENSIBILIDADE DE 30 MA, CORRENTE DE 25 A, TIPO AC</v>
          </cell>
          <cell r="C1857" t="str">
            <v xml:space="preserve">UN    </v>
          </cell>
          <cell r="D1857">
            <v>148.49</v>
          </cell>
        </row>
        <row r="1858">
          <cell r="A1858">
            <v>39446</v>
          </cell>
          <cell r="B1858" t="str">
            <v>DISPOSITIVO DR, 2 POLOS, SENSIBILIDADE DE 30 MA, CORRENTE DE 40 A, TIPO AC</v>
          </cell>
          <cell r="C1858" t="str">
            <v xml:space="preserve">UN    </v>
          </cell>
          <cell r="D1858">
            <v>151.13</v>
          </cell>
        </row>
        <row r="1859">
          <cell r="A1859">
            <v>39447</v>
          </cell>
          <cell r="B1859" t="str">
            <v>DISPOSITIVO DR, 2 POLOS, SENSIBILIDADE DE 30 MA, CORRENTE DE 63 A, TIPO AC</v>
          </cell>
          <cell r="C1859" t="str">
            <v xml:space="preserve">UN    </v>
          </cell>
          <cell r="D1859">
            <v>161.62</v>
          </cell>
        </row>
        <row r="1860">
          <cell r="A1860">
            <v>39448</v>
          </cell>
          <cell r="B1860" t="str">
            <v>DISPOSITIVO DR, 2 POLOS, SENSIBILIDADE DE 30 MA, CORRENTE DE 80 A, TIPO AC</v>
          </cell>
          <cell r="C1860" t="str">
            <v xml:space="preserve">UN    </v>
          </cell>
          <cell r="D1860">
            <v>275.58999999999997</v>
          </cell>
        </row>
        <row r="1861">
          <cell r="A1861">
            <v>39450</v>
          </cell>
          <cell r="B1861" t="str">
            <v>DISPOSITIVO DR, 2 POLOS, SENSIBILIDADE DE 300 MA, CORRENTE DE 25 A, TIPO AC</v>
          </cell>
          <cell r="C1861" t="str">
            <v xml:space="preserve">UN    </v>
          </cell>
          <cell r="D1861">
            <v>168.14</v>
          </cell>
        </row>
        <row r="1862">
          <cell r="A1862">
            <v>39451</v>
          </cell>
          <cell r="B1862" t="str">
            <v>DISPOSITIVO DR, 2 POLOS, SENSIBILIDADE DE 300 MA, CORRENTE DE 40 A, TIPO AC</v>
          </cell>
          <cell r="C1862" t="str">
            <v xml:space="preserve">UN    </v>
          </cell>
          <cell r="D1862">
            <v>183.39</v>
          </cell>
        </row>
        <row r="1863">
          <cell r="A1863">
            <v>39452</v>
          </cell>
          <cell r="B1863" t="str">
            <v>DISPOSITIVO DR, 2 POLOS, SENSIBILIDADE DE 300 MA, CORRENTE DE 63 A, TIPO AC</v>
          </cell>
          <cell r="C1863" t="str">
            <v xml:space="preserve">UN    </v>
          </cell>
          <cell r="D1863">
            <v>184.49</v>
          </cell>
        </row>
        <row r="1864">
          <cell r="A1864">
            <v>39523</v>
          </cell>
          <cell r="B1864" t="str">
            <v>DISPOSITIVO DR, 2 POLOS, SENSIBILIDADE DE 300 MA, CORRENTE DE 80 A, TIPO  AC</v>
          </cell>
          <cell r="C1864" t="str">
            <v xml:space="preserve">UN    </v>
          </cell>
          <cell r="D1864">
            <v>308.73</v>
          </cell>
        </row>
        <row r="1865">
          <cell r="A1865">
            <v>39449</v>
          </cell>
          <cell r="B1865" t="str">
            <v>DISPOSITIVO DR, 4 POLOS, SENSIBILIDADE DE 30 MA, CORRENTE DE 100 A, TIPO AC</v>
          </cell>
          <cell r="C1865" t="str">
            <v xml:space="preserve">UN    </v>
          </cell>
          <cell r="D1865">
            <v>341.9</v>
          </cell>
        </row>
        <row r="1866">
          <cell r="A1866">
            <v>39455</v>
          </cell>
          <cell r="B1866" t="str">
            <v>DISPOSITIVO DR, 4 POLOS, SENSIBILIDADE DE 30 MA, CORRENTE DE 25 A, TIPO AC</v>
          </cell>
          <cell r="C1866" t="str">
            <v xml:space="preserve">UN    </v>
          </cell>
          <cell r="D1866">
            <v>169.18</v>
          </cell>
        </row>
        <row r="1867">
          <cell r="A1867">
            <v>39456</v>
          </cell>
          <cell r="B1867" t="str">
            <v>DISPOSITIVO DR, 4 POLOS, SENSIBILIDADE DE 30 MA, CORRENTE DE 40 A, TIPO AC</v>
          </cell>
          <cell r="C1867" t="str">
            <v xml:space="preserve">UN    </v>
          </cell>
          <cell r="D1867">
            <v>169.3</v>
          </cell>
        </row>
        <row r="1868">
          <cell r="A1868">
            <v>39457</v>
          </cell>
          <cell r="B1868" t="str">
            <v>DISPOSITIVO DR, 4 POLOS, SENSIBILIDADE DE 30 MA, CORRENTE DE 63 A, TIPO AC</v>
          </cell>
          <cell r="C1868" t="str">
            <v xml:space="preserve">UN    </v>
          </cell>
          <cell r="D1868">
            <v>184.57</v>
          </cell>
        </row>
        <row r="1869">
          <cell r="A1869">
            <v>39458</v>
          </cell>
          <cell r="B1869" t="str">
            <v>DISPOSITIVO DR, 4 POLOS, SENSIBILIDADE DE 30 MA, CORRENTE DE 80 A, TIPO AC</v>
          </cell>
          <cell r="C1869" t="str">
            <v xml:space="preserve">UN    </v>
          </cell>
          <cell r="D1869">
            <v>344.42</v>
          </cell>
        </row>
        <row r="1870">
          <cell r="A1870">
            <v>39464</v>
          </cell>
          <cell r="B1870" t="str">
            <v>DISPOSITIVO DR, 4 POLOS, SENSIBILIDADE DE 300 MA, CORRENTE DE 100 A, TIPO AC</v>
          </cell>
          <cell r="C1870" t="str">
            <v xml:space="preserve">UN    </v>
          </cell>
          <cell r="D1870">
            <v>553.86</v>
          </cell>
        </row>
        <row r="1871">
          <cell r="A1871">
            <v>39460</v>
          </cell>
          <cell r="B1871" t="str">
            <v>DISPOSITIVO DR, 4 POLOS, SENSIBILIDADE DE 300 MA, CORRENTE DE 25 A, TIPO AC</v>
          </cell>
          <cell r="C1871" t="str">
            <v xml:space="preserve">UN    </v>
          </cell>
          <cell r="D1871">
            <v>210.06</v>
          </cell>
        </row>
        <row r="1872">
          <cell r="A1872">
            <v>39461</v>
          </cell>
          <cell r="B1872" t="str">
            <v>DISPOSITIVO DR, 4 POLOS, SENSIBILIDADE DE 300 MA, CORRENTE DE 40 A, TIPO AC</v>
          </cell>
          <cell r="C1872" t="str">
            <v xml:space="preserve">UN    </v>
          </cell>
          <cell r="D1872">
            <v>246.15</v>
          </cell>
        </row>
        <row r="1873">
          <cell r="A1873">
            <v>39462</v>
          </cell>
          <cell r="B1873" t="str">
            <v>DISPOSITIVO DR, 4 POLOS, SENSIBILIDADE DE 300 MA, CORRENTE DE 63 A, TIPO AC</v>
          </cell>
          <cell r="C1873" t="str">
            <v xml:space="preserve">UN    </v>
          </cell>
          <cell r="D1873">
            <v>237.22</v>
          </cell>
        </row>
        <row r="1874">
          <cell r="A1874">
            <v>39463</v>
          </cell>
          <cell r="B1874" t="str">
            <v>DISPOSITIVO DR, 4 POLOS, SENSIBILIDADE DE 300 MA, CORRENTE DE 80 A, TIPO AC</v>
          </cell>
          <cell r="C1874" t="str">
            <v xml:space="preserve">UN    </v>
          </cell>
          <cell r="D1874">
            <v>549.55999999999995</v>
          </cell>
        </row>
        <row r="1875">
          <cell r="A1875">
            <v>26039</v>
          </cell>
          <cell r="B1875" t="str">
            <v>DISTRIBUIDOR DE AGREGADOS AUTOPROPELIDO, CAP 3 M3, A DIESEL, 6 CC, 176 CV</v>
          </cell>
          <cell r="C1875" t="str">
            <v xml:space="preserve">UN    </v>
          </cell>
          <cell r="D1875">
            <v>356844.13</v>
          </cell>
        </row>
        <row r="1876">
          <cell r="A1876">
            <v>2401</v>
          </cell>
          <cell r="B1876" t="str">
            <v>DISTRIBUIDOR DE AGREGADOS REBOCAVEL, CAPACIDADE 1,9 M3, LARGURA DE TRABALHO 3,66 M</v>
          </cell>
          <cell r="C1876" t="str">
            <v xml:space="preserve">UN    </v>
          </cell>
          <cell r="D1876">
            <v>82078.100000000006</v>
          </cell>
        </row>
        <row r="1877">
          <cell r="A1877">
            <v>38870</v>
          </cell>
          <cell r="B1877" t="str">
            <v>DISTRIBUIDOR METALICO, COM ROSCA, 2 SAIDAS, DN 1" X 1/2", PARA CONEXAO COM ANEL DESLIZANTE EM TUBO PEX</v>
          </cell>
          <cell r="C1877" t="str">
            <v xml:space="preserve">UN    </v>
          </cell>
          <cell r="D1877">
            <v>53.58</v>
          </cell>
        </row>
        <row r="1878">
          <cell r="A1878">
            <v>38869</v>
          </cell>
          <cell r="B1878" t="str">
            <v>DISTRIBUIDOR METALICO, COM ROSCA, 2 SAIDAS, DN 3/4" X 1/2", PARA CONEXAO COM ANEL DESLIZANTE EM TUBO PEX</v>
          </cell>
          <cell r="C1878" t="str">
            <v xml:space="preserve">UN    </v>
          </cell>
          <cell r="D1878">
            <v>47.26</v>
          </cell>
        </row>
        <row r="1879">
          <cell r="A1879">
            <v>38872</v>
          </cell>
          <cell r="B1879" t="str">
            <v>DISTRIBUIDOR METALICO, COM ROSCA, 3 SAIDAS, DN 1" X 1/2", PARA CONEXAO COM ANEL DESLIZANTE EM TUBO PEX</v>
          </cell>
          <cell r="C1879" t="str">
            <v xml:space="preserve">UN    </v>
          </cell>
          <cell r="D1879">
            <v>73.19</v>
          </cell>
        </row>
        <row r="1880">
          <cell r="A1880">
            <v>38871</v>
          </cell>
          <cell r="B1880" t="str">
            <v>DISTRIBUIDOR METALICO, COM ROSCA, 3 SAIDAS, DN 3/4" X 1/2", PARA CONEXAO COM ANEL DESLIZANTE EM TUBO PEX</v>
          </cell>
          <cell r="C1880" t="str">
            <v xml:space="preserve">UN    </v>
          </cell>
          <cell r="D1880">
            <v>58.87</v>
          </cell>
        </row>
        <row r="1881">
          <cell r="A1881">
            <v>39283</v>
          </cell>
          <cell r="B1881" t="str">
            <v>DISTRIBUIDOR, PLASTICO, 2 SAIDAS, DN 32 X 16 MM, PARA CONEXAO COM CRIMPAGEM EM TUBO PEX</v>
          </cell>
          <cell r="C1881" t="str">
            <v xml:space="preserve">UN    </v>
          </cell>
          <cell r="D1881">
            <v>183.37</v>
          </cell>
        </row>
        <row r="1882">
          <cell r="A1882">
            <v>39284</v>
          </cell>
          <cell r="B1882" t="str">
            <v>DISTRIBUIDOR, PLASTICO, 2 SAIDAS, DN 32 X 20 MM, PARA CONEXAO COM CRIMPAGEM EM TUBO PEX</v>
          </cell>
          <cell r="C1882" t="str">
            <v xml:space="preserve">UN    </v>
          </cell>
          <cell r="D1882">
            <v>198.72</v>
          </cell>
        </row>
        <row r="1883">
          <cell r="A1883">
            <v>39285</v>
          </cell>
          <cell r="B1883" t="str">
            <v>DISTRIBUIDOR, PLASTICO, 2 SAIDAS, DN 32 X 25 MM, PARA CONEXAO COM CRIMPAGEM EM TUBO PEX</v>
          </cell>
          <cell r="C1883" t="str">
            <v xml:space="preserve">UN    </v>
          </cell>
          <cell r="D1883">
            <v>201.58</v>
          </cell>
        </row>
        <row r="1884">
          <cell r="A1884">
            <v>39286</v>
          </cell>
          <cell r="B1884" t="str">
            <v>DISTRIBUIDOR, PLASTICO, 3 SAIDAS, DN 32 X 16 MM, PARA CONEXAO COM CRIMPAGEM EM TUBO PEX</v>
          </cell>
          <cell r="C1884" t="str">
            <v xml:space="preserve">UN    </v>
          </cell>
          <cell r="D1884">
            <v>197.19</v>
          </cell>
        </row>
        <row r="1885">
          <cell r="A1885">
            <v>39287</v>
          </cell>
          <cell r="B1885" t="str">
            <v>DISTRIBUIDOR, PLASTICO, 3 SAIDAS, DN 32 X 20 MM, PARA CONEXAO COM CRIMPAGEM EM TUBO PEX</v>
          </cell>
          <cell r="C1885" t="str">
            <v xml:space="preserve">UN    </v>
          </cell>
          <cell r="D1885">
            <v>231.54</v>
          </cell>
        </row>
        <row r="1886">
          <cell r="A1886">
            <v>39288</v>
          </cell>
          <cell r="B1886" t="str">
            <v>DISTRIBUIDOR, PLASTICO, 3 SAIDAS, DN 32 X 25 MM, PARA CONEXAO COM CRIMPAGEM EM TUBO PEX</v>
          </cell>
          <cell r="C1886" t="str">
            <v xml:space="preserve">UN    </v>
          </cell>
          <cell r="D1886">
            <v>247.1</v>
          </cell>
        </row>
        <row r="1887">
          <cell r="A1887">
            <v>44476</v>
          </cell>
          <cell r="B1887" t="str">
            <v>DIVISORIA EM GRANITO, COM DUAS FACES POLIDAS, TIPO ANDORINHA/ QUARTZ/ CASTELO/ CORUMBA OU OUTROS EQUIVALENTES DA REGIAO, E=  *3,0*  CM</v>
          </cell>
          <cell r="C1887" t="str">
            <v xml:space="preserve">M2    </v>
          </cell>
          <cell r="D1887">
            <v>623.16999999999996</v>
          </cell>
        </row>
        <row r="1888">
          <cell r="A1888">
            <v>10629</v>
          </cell>
          <cell r="B1888" t="str">
            <v>DIVISORIA EM MARMORE, COM DUAS FACES POLIDAS, BRANCO COMUM, E=  *3,0* CM</v>
          </cell>
          <cell r="C1888" t="str">
            <v xml:space="preserve">M2    </v>
          </cell>
          <cell r="D1888">
            <v>586.85</v>
          </cell>
        </row>
        <row r="1889">
          <cell r="A1889">
            <v>10698</v>
          </cell>
          <cell r="B1889" t="str">
            <v>DIVISORIA, PLACA  PRE-MOLDADA EM GRANILITE, MARMORITE OU GRANITINA,  E = *3 CM</v>
          </cell>
          <cell r="C1889" t="str">
            <v xml:space="preserve">M2    </v>
          </cell>
          <cell r="D1889">
            <v>168.34</v>
          </cell>
        </row>
        <row r="1890">
          <cell r="A1890">
            <v>40521</v>
          </cell>
          <cell r="B1890" t="str">
            <v>DOBRADEIRA ELETROMECANICA DE VERGALHAO, PARA ACO DE DIAMETRO ATE 1 1/2 "Â, MOTOR ELETRICO TRIFASICO, POTENCIA DE 3 HP ATE 5 HP</v>
          </cell>
          <cell r="C1890" t="str">
            <v xml:space="preserve">UN    </v>
          </cell>
          <cell r="D1890">
            <v>141829.41</v>
          </cell>
        </row>
        <row r="1891">
          <cell r="A1891">
            <v>2432</v>
          </cell>
          <cell r="B1891" t="str">
            <v>DOBRADICA EM ACO/FERRO, 3 1/2" X  3", E= 1,9  A 2 MM, COM ANEL,  CROMADO OU ZINCADO, TAMPA BOLA, COM PARAFUSOS</v>
          </cell>
          <cell r="C1891" t="str">
            <v xml:space="preserve">UN    </v>
          </cell>
          <cell r="D1891">
            <v>21.53</v>
          </cell>
        </row>
        <row r="1892">
          <cell r="A1892">
            <v>2433</v>
          </cell>
          <cell r="B1892" t="str">
            <v>DOBRADICA EM ACO/FERRO, 3" X 2 1/2", E= 1,2 A 1,8 MM, SEM ANEL,  CROMADO OU ZINCADO, TAMPA CHATA, COM PARAFUSOS</v>
          </cell>
          <cell r="C1892" t="str">
            <v xml:space="preserve">UN    </v>
          </cell>
          <cell r="D1892">
            <v>7.29</v>
          </cell>
        </row>
        <row r="1893">
          <cell r="A1893">
            <v>2420</v>
          </cell>
          <cell r="B1893" t="str">
            <v>DOBRADICA EM ACO/FERRO, 3" X 2 1/2", E= 1,9 A 2 MM, SEM ANEL,  CROMADO OU ZINCADO, TAMPA BOLA, COM PARAFUSOS</v>
          </cell>
          <cell r="C1893" t="str">
            <v xml:space="preserve">UN    </v>
          </cell>
          <cell r="D1893">
            <v>12.53</v>
          </cell>
        </row>
        <row r="1894">
          <cell r="A1894">
            <v>11447</v>
          </cell>
          <cell r="B1894" t="str">
            <v>DOBRADICA EM LATAO, 3 " X 2 1/2 ", E= 1,9 A 2 MM, COM ANEL, CROMADO, TAMPA BOLA, COM PARAFUSOS</v>
          </cell>
          <cell r="C1894" t="str">
            <v xml:space="preserve">UN    </v>
          </cell>
          <cell r="D1894">
            <v>24.76</v>
          </cell>
        </row>
        <row r="1895">
          <cell r="A1895">
            <v>11451</v>
          </cell>
          <cell r="B1895" t="str">
            <v>DOBRADICA TIPO VAI-E-VEM EM ACO/FERRO, TAMANHO 3'', GALVANIZADO, COM PARAFUSOS</v>
          </cell>
          <cell r="C1895" t="str">
            <v xml:space="preserve">UN    </v>
          </cell>
          <cell r="D1895">
            <v>66.38</v>
          </cell>
        </row>
        <row r="1896">
          <cell r="A1896">
            <v>11116</v>
          </cell>
          <cell r="B1896" t="str">
            <v>DOMOS INDIVIDUAL EM ACRILICO BRANCO *95 X 95* CM, SEM INSTALACAO</v>
          </cell>
          <cell r="C1896" t="str">
            <v xml:space="preserve">UN    </v>
          </cell>
          <cell r="D1896">
            <v>570.61</v>
          </cell>
        </row>
        <row r="1897">
          <cell r="A1897">
            <v>38411</v>
          </cell>
          <cell r="B1897" t="str">
            <v>DOSADOR DE AREIA, CAPACIDADE DE *26* LITROS</v>
          </cell>
          <cell r="C1897" t="str">
            <v xml:space="preserve">UN    </v>
          </cell>
          <cell r="D1897">
            <v>1755.93</v>
          </cell>
        </row>
        <row r="1898">
          <cell r="A1898">
            <v>38189</v>
          </cell>
          <cell r="B1898" t="str">
            <v>DUCHA / CHUVEIRO METALICO, DE PAREDE, ARTICULAVEL, COM BRACO/CANO, SEM DESVIADOR</v>
          </cell>
          <cell r="C1898" t="str">
            <v xml:space="preserve">UN    </v>
          </cell>
          <cell r="D1898">
            <v>151.16999999999999</v>
          </cell>
        </row>
        <row r="1899">
          <cell r="A1899">
            <v>38190</v>
          </cell>
          <cell r="B1899" t="str">
            <v>DUCHA / CHUVEIRO METALICO, DE PAREDE, ARTICULAVEL, COM DESVIADOR E DUCHA MANUAL</v>
          </cell>
          <cell r="C1899" t="str">
            <v xml:space="preserve">UN    </v>
          </cell>
          <cell r="D1899">
            <v>318.47000000000003</v>
          </cell>
        </row>
        <row r="1900">
          <cell r="A1900">
            <v>7608</v>
          </cell>
          <cell r="B1900" t="str">
            <v>DUCHA / CHUVEIRO PLASTICO SIMPLES, 5 '', BRANCO, PARA ACOPLAR EM HASTE 1/2 ", AGUA FRIA</v>
          </cell>
          <cell r="C1900" t="str">
            <v xml:space="preserve">UN    </v>
          </cell>
          <cell r="D1900">
            <v>12.28</v>
          </cell>
        </row>
        <row r="1901">
          <cell r="A1901">
            <v>1370</v>
          </cell>
          <cell r="B1901" t="str">
            <v>DUCHA HIGIENICA PLASTICA COM REGISTRO METALICO 1/2 "</v>
          </cell>
          <cell r="C1901" t="str">
            <v xml:space="preserve">UN    </v>
          </cell>
          <cell r="D1901">
            <v>101.72</v>
          </cell>
        </row>
        <row r="1902">
          <cell r="A1902">
            <v>36516</v>
          </cell>
          <cell r="B1902" t="str">
            <v>DUMPER COM CAPACIDADE DE CARGA DE 1700 KG, PARTIDA ELETRICA, MOTOR DIESEL COM POTENCIA DE 16 CV</v>
          </cell>
          <cell r="C1902" t="str">
            <v xml:space="preserve">UN    </v>
          </cell>
          <cell r="D1902">
            <v>132009.32</v>
          </cell>
        </row>
        <row r="1903">
          <cell r="A1903">
            <v>34777</v>
          </cell>
          <cell r="B1903" t="str">
            <v>ELEMENTO VAZADO CERAMICO DIAGONAL (TIPO FLOR/QUADRADO/XIS) 25 X 18 X 7 CM</v>
          </cell>
          <cell r="C1903" t="str">
            <v xml:space="preserve">UN    </v>
          </cell>
          <cell r="D1903">
            <v>3.33</v>
          </cell>
        </row>
        <row r="1904">
          <cell r="A1904">
            <v>7272</v>
          </cell>
          <cell r="B1904" t="str">
            <v>ELEMENTO VAZADO CERAMICO QUADRADO (TIPO RETO OU REDONDO), *7 A 9 X 20 X 20* CM (L X A X C)</v>
          </cell>
          <cell r="C1904" t="str">
            <v xml:space="preserve">UN    </v>
          </cell>
          <cell r="D1904">
            <v>2.81</v>
          </cell>
        </row>
        <row r="1905">
          <cell r="A1905">
            <v>10605</v>
          </cell>
          <cell r="B1905" t="str">
            <v>ELEMENTO VAZADO DE CONCRETO, QUADRICULADO, 1 FURO *10 X 10 X 10* CM</v>
          </cell>
          <cell r="C1905" t="str">
            <v xml:space="preserve">UN    </v>
          </cell>
          <cell r="D1905">
            <v>4.72</v>
          </cell>
        </row>
        <row r="1906">
          <cell r="A1906">
            <v>10604</v>
          </cell>
          <cell r="B1906" t="str">
            <v>ELEMENTO VAZADO DE CONCRETO, QUADRICULADO, 1 FURO *20 X 10 X 7* CM</v>
          </cell>
          <cell r="C1906" t="str">
            <v xml:space="preserve">UN    </v>
          </cell>
          <cell r="D1906">
            <v>11.02</v>
          </cell>
        </row>
        <row r="1907">
          <cell r="A1907">
            <v>672</v>
          </cell>
          <cell r="B1907" t="str">
            <v>ELEMENTO VAZADO DE CONCRETO, QUADRICULADO, 1 FURO *20 X 20 X 6,5* CM</v>
          </cell>
          <cell r="C1907" t="str">
            <v xml:space="preserve">UN    </v>
          </cell>
          <cell r="D1907">
            <v>15.15</v>
          </cell>
        </row>
        <row r="1908">
          <cell r="A1908">
            <v>668</v>
          </cell>
          <cell r="B1908" t="str">
            <v>ELEMENTO VAZADO DE CONCRETO, QUADRICULADO, 16 FUROS *29 X 29 X 6* CM</v>
          </cell>
          <cell r="C1908" t="str">
            <v xml:space="preserve">UN    </v>
          </cell>
          <cell r="D1908">
            <v>18.29</v>
          </cell>
        </row>
        <row r="1909">
          <cell r="A1909">
            <v>10578</v>
          </cell>
          <cell r="B1909" t="str">
            <v>ELEMENTO VAZADO DE CONCRETO, QUADRICULADO, 16 FUROS *33 X 33 X 10* CM</v>
          </cell>
          <cell r="C1909" t="str">
            <v xml:space="preserve">UN    </v>
          </cell>
          <cell r="D1909">
            <v>21.3</v>
          </cell>
        </row>
        <row r="1910">
          <cell r="A1910">
            <v>666</v>
          </cell>
          <cell r="B1910" t="str">
            <v>ELEMENTO VAZADO DE CONCRETO, QUADRICULADO, 16 FUROS *40 X 40 X 7* CM</v>
          </cell>
          <cell r="C1910" t="str">
            <v xml:space="preserve">UN    </v>
          </cell>
          <cell r="D1910">
            <v>23.69</v>
          </cell>
        </row>
        <row r="1911">
          <cell r="A1911">
            <v>665</v>
          </cell>
          <cell r="B1911" t="str">
            <v>ELEMENTO VAZADO DE CONCRETO, QUADRICULADO, 16 FUROS *50 X 50 X 7* CM</v>
          </cell>
          <cell r="C1911" t="str">
            <v xml:space="preserve">UN    </v>
          </cell>
          <cell r="D1911">
            <v>31.68</v>
          </cell>
        </row>
        <row r="1912">
          <cell r="A1912">
            <v>10577</v>
          </cell>
          <cell r="B1912" t="str">
            <v>ELEMENTO VAZADO DE CONCRETO, QUADRICULADO, 25 FUROS *50 X 50 X 5* CM</v>
          </cell>
          <cell r="C1912" t="str">
            <v xml:space="preserve">UN    </v>
          </cell>
          <cell r="D1912">
            <v>28.1</v>
          </cell>
        </row>
        <row r="1913">
          <cell r="A1913">
            <v>10583</v>
          </cell>
          <cell r="B1913" t="str">
            <v>ELEMENTO VAZADO DE CONCRETO, VENEZIANA *39 X 22 X 15* CM</v>
          </cell>
          <cell r="C1913" t="str">
            <v xml:space="preserve">UN    </v>
          </cell>
          <cell r="D1913">
            <v>14.6</v>
          </cell>
        </row>
        <row r="1914">
          <cell r="A1914">
            <v>10579</v>
          </cell>
          <cell r="B1914" t="str">
            <v>ELEMENTO VAZADO DE CONCRETO, VENEZIANA *39 X 29 X 10* CM</v>
          </cell>
          <cell r="C1914" t="str">
            <v xml:space="preserve">UN    </v>
          </cell>
          <cell r="D1914">
            <v>25.44</v>
          </cell>
        </row>
        <row r="1915">
          <cell r="A1915">
            <v>10582</v>
          </cell>
          <cell r="B1915" t="str">
            <v>ELEMENTO VAZADO DE CONCRETO, VENEZIANA *40 X 10 X 10* CM</v>
          </cell>
          <cell r="C1915" t="str">
            <v xml:space="preserve">UN    </v>
          </cell>
          <cell r="D1915">
            <v>12.85</v>
          </cell>
        </row>
        <row r="1916">
          <cell r="A1916">
            <v>2436</v>
          </cell>
          <cell r="B1916" t="str">
            <v>ELETRICISTA</v>
          </cell>
          <cell r="C1916" t="str">
            <v xml:space="preserve">H     </v>
          </cell>
          <cell r="D1916">
            <v>16.46</v>
          </cell>
        </row>
        <row r="1917">
          <cell r="A1917">
            <v>40918</v>
          </cell>
          <cell r="B1917" t="str">
            <v>ELETRICISTA (MENSALISTA)</v>
          </cell>
          <cell r="C1917" t="str">
            <v xml:space="preserve">MES   </v>
          </cell>
          <cell r="D1917">
            <v>2909.66</v>
          </cell>
        </row>
        <row r="1918">
          <cell r="A1918">
            <v>2439</v>
          </cell>
          <cell r="B1918" t="str">
            <v>ELETRICISTA DE MANUTENCAO INDUSTRIAL</v>
          </cell>
          <cell r="C1918" t="str">
            <v xml:space="preserve">H     </v>
          </cell>
          <cell r="D1918">
            <v>16.46</v>
          </cell>
        </row>
        <row r="1919">
          <cell r="A1919">
            <v>40923</v>
          </cell>
          <cell r="B1919" t="str">
            <v>ELETRICISTA DE MANUTENCAO INDUSTRIAL (MENSALISTA)</v>
          </cell>
          <cell r="C1919" t="str">
            <v xml:space="preserve">MES   </v>
          </cell>
          <cell r="D1919">
            <v>2909.66</v>
          </cell>
        </row>
        <row r="1920">
          <cell r="A1920">
            <v>10998</v>
          </cell>
          <cell r="B1920" t="str">
            <v>ELETRODO REVESTIDO AWS - E-6010, DIAMETRO IGUAL A 4,00 MM</v>
          </cell>
          <cell r="C1920" t="str">
            <v xml:space="preserve">KG    </v>
          </cell>
          <cell r="D1920">
            <v>30.03</v>
          </cell>
        </row>
        <row r="1921">
          <cell r="A1921">
            <v>11002</v>
          </cell>
          <cell r="B1921" t="str">
            <v>ELETRODO REVESTIDO AWS - E6013, DIAMETRO IGUAL A 2,50 MM</v>
          </cell>
          <cell r="C1921" t="str">
            <v xml:space="preserve">KG    </v>
          </cell>
          <cell r="D1921">
            <v>27.51</v>
          </cell>
        </row>
        <row r="1922">
          <cell r="A1922">
            <v>10999</v>
          </cell>
          <cell r="B1922" t="str">
            <v>ELETRODO REVESTIDO AWS - E6013, DIAMETRO IGUAL A 4,00 MM</v>
          </cell>
          <cell r="C1922" t="str">
            <v xml:space="preserve">KG    </v>
          </cell>
          <cell r="D1922">
            <v>26.43</v>
          </cell>
        </row>
        <row r="1923">
          <cell r="A1923">
            <v>10997</v>
          </cell>
          <cell r="B1923" t="str">
            <v>ELETRODO REVESTIDO AWS - E7018, DIAMETRO IGUAL A 4,00 MM</v>
          </cell>
          <cell r="C1923" t="str">
            <v xml:space="preserve">KG    </v>
          </cell>
          <cell r="D1923">
            <v>28.65</v>
          </cell>
        </row>
        <row r="1924">
          <cell r="A1924">
            <v>2685</v>
          </cell>
          <cell r="B1924" t="str">
            <v>ELETRODUTO DE PVC RIGIDO ROSCAVEL DE 1 ", SEM LUVA</v>
          </cell>
          <cell r="C1924" t="str">
            <v xml:space="preserve">M     </v>
          </cell>
          <cell r="D1924">
            <v>6.15</v>
          </cell>
        </row>
        <row r="1925">
          <cell r="A1925">
            <v>2680</v>
          </cell>
          <cell r="B1925" t="str">
            <v>ELETRODUTO DE PVC RIGIDO ROSCAVEL DE 1 1/2 ", SEM LUVA</v>
          </cell>
          <cell r="C1925" t="str">
            <v xml:space="preserve">M     </v>
          </cell>
          <cell r="D1925">
            <v>9</v>
          </cell>
        </row>
        <row r="1926">
          <cell r="A1926">
            <v>2684</v>
          </cell>
          <cell r="B1926" t="str">
            <v>ELETRODUTO DE PVC RIGIDO ROSCAVEL DE 1 1/4 ", SEM LUVA</v>
          </cell>
          <cell r="C1926" t="str">
            <v xml:space="preserve">M     </v>
          </cell>
          <cell r="D1926">
            <v>8.18</v>
          </cell>
        </row>
        <row r="1927">
          <cell r="A1927">
            <v>2673</v>
          </cell>
          <cell r="B1927" t="str">
            <v>ELETRODUTO DE PVC RIGIDO ROSCAVEL DE 1/2 ", SEM LUVA</v>
          </cell>
          <cell r="C1927" t="str">
            <v xml:space="preserve">M     </v>
          </cell>
          <cell r="D1927">
            <v>3.16</v>
          </cell>
        </row>
        <row r="1928">
          <cell r="A1928">
            <v>2681</v>
          </cell>
          <cell r="B1928" t="str">
            <v>ELETRODUTO DE PVC RIGIDO ROSCAVEL DE 2 ", SEM LUVA</v>
          </cell>
          <cell r="C1928" t="str">
            <v xml:space="preserve">M     </v>
          </cell>
          <cell r="D1928">
            <v>14.7</v>
          </cell>
        </row>
        <row r="1929">
          <cell r="A1929">
            <v>2682</v>
          </cell>
          <cell r="B1929" t="str">
            <v>ELETRODUTO DE PVC RIGIDO ROSCAVEL DE 2 1/2 ", SEM LUVA</v>
          </cell>
          <cell r="C1929" t="str">
            <v xml:space="preserve">M     </v>
          </cell>
          <cell r="D1929">
            <v>21.45</v>
          </cell>
        </row>
        <row r="1930">
          <cell r="A1930">
            <v>2686</v>
          </cell>
          <cell r="B1930" t="str">
            <v>ELETRODUTO DE PVC RIGIDO ROSCAVEL DE 3 ", SEM LUVA</v>
          </cell>
          <cell r="C1930" t="str">
            <v xml:space="preserve">M     </v>
          </cell>
          <cell r="D1930">
            <v>26.9</v>
          </cell>
        </row>
        <row r="1931">
          <cell r="A1931">
            <v>2674</v>
          </cell>
          <cell r="B1931" t="str">
            <v>ELETRODUTO DE PVC RIGIDO ROSCAVEL DE 3/4 ", SEM LUVA</v>
          </cell>
          <cell r="C1931" t="str">
            <v xml:space="preserve">M     </v>
          </cell>
          <cell r="D1931">
            <v>3.93</v>
          </cell>
        </row>
        <row r="1932">
          <cell r="A1932">
            <v>2683</v>
          </cell>
          <cell r="B1932" t="str">
            <v>ELETRODUTO DE PVC RIGIDO ROSCAVEL DE 4 ", SEM LUVA</v>
          </cell>
          <cell r="C1932" t="str">
            <v xml:space="preserve">M     </v>
          </cell>
          <cell r="D1932">
            <v>42.39</v>
          </cell>
        </row>
        <row r="1933">
          <cell r="A1933">
            <v>2676</v>
          </cell>
          <cell r="B1933" t="str">
            <v>ELETRODUTO DE PVC RIGIDO SOLDAVEL, CLASSE B, DE 20 MM</v>
          </cell>
          <cell r="C1933" t="str">
            <v xml:space="preserve">M     </v>
          </cell>
          <cell r="D1933">
            <v>1.83</v>
          </cell>
        </row>
        <row r="1934">
          <cell r="A1934">
            <v>2678</v>
          </cell>
          <cell r="B1934" t="str">
            <v>ELETRODUTO DE PVC RIGIDO SOLDAVEL, CLASSE B, DE 25 MM</v>
          </cell>
          <cell r="C1934" t="str">
            <v xml:space="preserve">M     </v>
          </cell>
          <cell r="D1934">
            <v>2.2999999999999998</v>
          </cell>
        </row>
        <row r="1935">
          <cell r="A1935">
            <v>2679</v>
          </cell>
          <cell r="B1935" t="str">
            <v>ELETRODUTO DE PVC RIGIDO SOLDAVEL, CLASSE B, DE 32 MM</v>
          </cell>
          <cell r="C1935" t="str">
            <v xml:space="preserve">M     </v>
          </cell>
          <cell r="D1935">
            <v>3.55</v>
          </cell>
        </row>
        <row r="1936">
          <cell r="A1936">
            <v>12070</v>
          </cell>
          <cell r="B1936" t="str">
            <v>ELETRODUTO DE PVC RIGIDO SOLDAVEL, CLASSE B, DE 40 MM</v>
          </cell>
          <cell r="C1936" t="str">
            <v xml:space="preserve">M     </v>
          </cell>
          <cell r="D1936">
            <v>4.9400000000000004</v>
          </cell>
        </row>
        <row r="1937">
          <cell r="A1937">
            <v>2675</v>
          </cell>
          <cell r="B1937" t="str">
            <v>ELETRODUTO DE PVC RIGIDO SOLDAVEL, CLASSE B, DE 50 MM</v>
          </cell>
          <cell r="C1937" t="str">
            <v xml:space="preserve">M     </v>
          </cell>
          <cell r="D1937">
            <v>6.42</v>
          </cell>
        </row>
        <row r="1938">
          <cell r="A1938">
            <v>12067</v>
          </cell>
          <cell r="B1938" t="str">
            <v>ELETRODUTO DE PVC RIGIDO SOLDAVEL, CLASSE B, DE 60 MM</v>
          </cell>
          <cell r="C1938" t="str">
            <v xml:space="preserve">M     </v>
          </cell>
          <cell r="D1938">
            <v>8.7100000000000009</v>
          </cell>
        </row>
        <row r="1939">
          <cell r="A1939">
            <v>40401</v>
          </cell>
          <cell r="B1939" t="str">
            <v>ELETRODUTO FLEXIVEL PLANO EM PEAD, COR PRETA E LARANJA,  DIAMETRO 32 MM</v>
          </cell>
          <cell r="C1939" t="str">
            <v xml:space="preserve">M     </v>
          </cell>
          <cell r="D1939">
            <v>2.0099999999999998</v>
          </cell>
        </row>
        <row r="1940">
          <cell r="A1940">
            <v>40402</v>
          </cell>
          <cell r="B1940" t="str">
            <v>ELETRODUTO FLEXIVEL PLANO EM PEAD, COR PRETA E LARANJA,  DIAMETRO 40 MM</v>
          </cell>
          <cell r="C1940" t="str">
            <v xml:space="preserve">M     </v>
          </cell>
          <cell r="D1940">
            <v>2.57</v>
          </cell>
        </row>
        <row r="1941">
          <cell r="A1941">
            <v>40400</v>
          </cell>
          <cell r="B1941" t="str">
            <v>ELETRODUTO FLEXIVEL PLANO EM PEAD, COR PRETA E LARANJA, DIAMETRO 25 MM</v>
          </cell>
          <cell r="C1941" t="str">
            <v xml:space="preserve">M     </v>
          </cell>
          <cell r="D1941">
            <v>1.36</v>
          </cell>
        </row>
        <row r="1942">
          <cell r="A1942">
            <v>2504</v>
          </cell>
          <cell r="B1942" t="str">
            <v>ELETRODUTO FLEXIVEL, EM ACO GALVANIZADO, REVESTIDO EXTERNAMENTE COM PVC PRETO, DIAMETRO EXTERNO DE 25 MM (3/4"), TIPO SEALTUBO</v>
          </cell>
          <cell r="C1942" t="str">
            <v xml:space="preserve">M     </v>
          </cell>
          <cell r="D1942">
            <v>11.98</v>
          </cell>
        </row>
        <row r="1943">
          <cell r="A1943">
            <v>2501</v>
          </cell>
          <cell r="B1943" t="str">
            <v>ELETRODUTO FLEXIVEL, EM ACO GALVANIZADO, REVESTIDO EXTERNAMENTE COM PVC PRETO, DIAMETRO EXTERNO DE 32 MM (1"), TIPO SEALTUBO</v>
          </cell>
          <cell r="C1943" t="str">
            <v xml:space="preserve">M     </v>
          </cell>
          <cell r="D1943">
            <v>15.71</v>
          </cell>
        </row>
        <row r="1944">
          <cell r="A1944">
            <v>2502</v>
          </cell>
          <cell r="B1944" t="str">
            <v>ELETRODUTO FLEXIVEL, EM ACO GALVANIZADO, REVESTIDO EXTERNAMENTE COM PVC PRETO, DIAMETRO EXTERNO DE 40 MM (1 1/4"), TIPO SEALTUBO</v>
          </cell>
          <cell r="C1944" t="str">
            <v xml:space="preserve">M     </v>
          </cell>
          <cell r="D1944">
            <v>23.71</v>
          </cell>
        </row>
        <row r="1945">
          <cell r="A1945">
            <v>2503</v>
          </cell>
          <cell r="B1945" t="str">
            <v>ELETRODUTO FLEXIVEL, EM ACO GALVANIZADO, REVESTIDO EXTERNAMENTE COM PVC PRETO, DIAMETRO EXTERNO DE 50 MM( 1 1/2"), TIPO SEALTUBO</v>
          </cell>
          <cell r="C1945" t="str">
            <v xml:space="preserve">M     </v>
          </cell>
          <cell r="D1945">
            <v>30.52</v>
          </cell>
        </row>
        <row r="1946">
          <cell r="A1946">
            <v>2500</v>
          </cell>
          <cell r="B1946" t="str">
            <v>ELETRODUTO FLEXIVEL, EM ACO GALVANIZADO, REVESTIDO EXTERNAMENTE COM PVC PRETO, DIAMETRO EXTERNO DE 60 MM (2"), TIPO SEALTUBO</v>
          </cell>
          <cell r="C1946" t="str">
            <v xml:space="preserve">M     </v>
          </cell>
          <cell r="D1946">
            <v>40.65</v>
          </cell>
        </row>
        <row r="1947">
          <cell r="A1947">
            <v>2505</v>
          </cell>
          <cell r="B1947" t="str">
            <v>ELETRODUTO FLEXIVEL, EM ACO GALVANIZADO, REVESTIDO EXTERNAMENTE COM PVC PRETO, DIAMETRO EXTERNO DE 75 MM (2 1/2"), TIPO SEALTUBO</v>
          </cell>
          <cell r="C1947" t="str">
            <v xml:space="preserve">M     </v>
          </cell>
          <cell r="D1947">
            <v>63.35</v>
          </cell>
        </row>
        <row r="1948">
          <cell r="A1948">
            <v>12056</v>
          </cell>
          <cell r="B1948" t="str">
            <v>ELETRODUTO FLEXIVEL, EM ACO, TIPO CONDUITE, DIAMETRO DE 1 1/2"</v>
          </cell>
          <cell r="C1948" t="str">
            <v xml:space="preserve">M     </v>
          </cell>
          <cell r="D1948">
            <v>25.6</v>
          </cell>
        </row>
        <row r="1949">
          <cell r="A1949">
            <v>12057</v>
          </cell>
          <cell r="B1949" t="str">
            <v>ELETRODUTO FLEXIVEL, EM ACO, TIPO CONDUITE, DIAMETRO DE 1 1/4"</v>
          </cell>
          <cell r="C1949" t="str">
            <v xml:space="preserve">M     </v>
          </cell>
          <cell r="D1949">
            <v>21.74</v>
          </cell>
        </row>
        <row r="1950">
          <cell r="A1950">
            <v>12059</v>
          </cell>
          <cell r="B1950" t="str">
            <v>ELETRODUTO FLEXIVEL, EM ACO, TIPO CONDUITE, DIAMETRO DE 1/2"</v>
          </cell>
          <cell r="C1950" t="str">
            <v xml:space="preserve">M     </v>
          </cell>
          <cell r="D1950">
            <v>7.63</v>
          </cell>
        </row>
        <row r="1951">
          <cell r="A1951">
            <v>12058</v>
          </cell>
          <cell r="B1951" t="str">
            <v>ELETRODUTO FLEXIVEL, EM ACO, TIPO CONDUITE, DIAMETRO DE 1"</v>
          </cell>
          <cell r="C1951" t="str">
            <v xml:space="preserve">M     </v>
          </cell>
          <cell r="D1951">
            <v>13.55</v>
          </cell>
        </row>
        <row r="1952">
          <cell r="A1952">
            <v>12060</v>
          </cell>
          <cell r="B1952" t="str">
            <v>ELETRODUTO FLEXIVEL, EM ACO, TIPO CONDUITE, DIAMETRO DE 2 1/2"</v>
          </cell>
          <cell r="C1952" t="str">
            <v xml:space="preserve">M     </v>
          </cell>
          <cell r="D1952">
            <v>56.49</v>
          </cell>
        </row>
        <row r="1953">
          <cell r="A1953">
            <v>12061</v>
          </cell>
          <cell r="B1953" t="str">
            <v>ELETRODUTO FLEXIVEL, EM ACO, TIPO CONDUITE, DIAMETRO DE 2"</v>
          </cell>
          <cell r="C1953" t="str">
            <v xml:space="preserve">M     </v>
          </cell>
          <cell r="D1953">
            <v>34.49</v>
          </cell>
        </row>
        <row r="1954">
          <cell r="A1954">
            <v>12062</v>
          </cell>
          <cell r="B1954" t="str">
            <v>ELETRODUTO FLEXIVEL, EM ACO, TIPO CONDUITE, DIAMETRO DE 3"</v>
          </cell>
          <cell r="C1954" t="str">
            <v xml:space="preserve">M     </v>
          </cell>
          <cell r="D1954">
            <v>63.61</v>
          </cell>
        </row>
        <row r="1955">
          <cell r="A1955">
            <v>21137</v>
          </cell>
          <cell r="B1955" t="str">
            <v>ELETRODUTO METALICO FLEXIVEL REVESTIDO COM PVC PRETO, DIAMETRO EXTERNO DE 15 MM (3/8"), TIPO COPEX</v>
          </cell>
          <cell r="C1955" t="str">
            <v xml:space="preserve">M     </v>
          </cell>
          <cell r="D1955">
            <v>11.05</v>
          </cell>
        </row>
        <row r="1956">
          <cell r="A1956">
            <v>2687</v>
          </cell>
          <cell r="B1956" t="str">
            <v>ELETRODUTO PVC FLEXIVEL CORRUGADO, COR AMARELA, DE 16 MM</v>
          </cell>
          <cell r="C1956" t="str">
            <v xml:space="preserve">M     </v>
          </cell>
          <cell r="D1956">
            <v>1.6</v>
          </cell>
        </row>
        <row r="1957">
          <cell r="A1957">
            <v>2689</v>
          </cell>
          <cell r="B1957" t="str">
            <v>ELETRODUTO PVC FLEXIVEL CORRUGADO, COR AMARELA, DE 20 MM</v>
          </cell>
          <cell r="C1957" t="str">
            <v xml:space="preserve">M     </v>
          </cell>
          <cell r="D1957">
            <v>1.91</v>
          </cell>
        </row>
        <row r="1958">
          <cell r="A1958">
            <v>2688</v>
          </cell>
          <cell r="B1958" t="str">
            <v>ELETRODUTO PVC FLEXIVEL CORRUGADO, COR AMARELA, DE 25 MM</v>
          </cell>
          <cell r="C1958" t="str">
            <v xml:space="preserve">M     </v>
          </cell>
          <cell r="D1958">
            <v>2.0699999999999998</v>
          </cell>
        </row>
        <row r="1959">
          <cell r="A1959">
            <v>2690</v>
          </cell>
          <cell r="B1959" t="str">
            <v>ELETRODUTO PVC FLEXIVEL CORRUGADO, COR AMARELA, DE 32 MM</v>
          </cell>
          <cell r="C1959" t="str">
            <v xml:space="preserve">M     </v>
          </cell>
          <cell r="D1959">
            <v>3.54</v>
          </cell>
        </row>
        <row r="1960">
          <cell r="A1960">
            <v>39243</v>
          </cell>
          <cell r="B1960" t="str">
            <v>ELETRODUTO PVC FLEXIVEL CORRUGADO, REFORCADO, COR LARANJA, DE 20 MM, PARA LAJES E PISOS</v>
          </cell>
          <cell r="C1960" t="str">
            <v xml:space="preserve">M     </v>
          </cell>
          <cell r="D1960">
            <v>2.33</v>
          </cell>
        </row>
        <row r="1961">
          <cell r="A1961">
            <v>39244</v>
          </cell>
          <cell r="B1961" t="str">
            <v>ELETRODUTO PVC FLEXIVEL CORRUGADO, REFORCADO, COR LARANJA, DE 25 MM, PARA LAJES E PISOS</v>
          </cell>
          <cell r="C1961" t="str">
            <v xml:space="preserve">M     </v>
          </cell>
          <cell r="D1961">
            <v>3.15</v>
          </cell>
        </row>
        <row r="1962">
          <cell r="A1962">
            <v>39245</v>
          </cell>
          <cell r="B1962" t="str">
            <v>ELETRODUTO PVC FLEXIVEL CORRUGADO, REFORCADO, COR LARANJA, DE 32 MM, PARA LAJES E PISOS</v>
          </cell>
          <cell r="C1962" t="str">
            <v xml:space="preserve">M     </v>
          </cell>
          <cell r="D1962">
            <v>6.07</v>
          </cell>
        </row>
        <row r="1963">
          <cell r="A1963">
            <v>39254</v>
          </cell>
          <cell r="B1963" t="str">
            <v>ELETRODUTO/CONDULETE DE PVC RIGIDO, LISO, COR CINZA, DE 1/2", PARA INSTALACOES APARENTES (NBR 5410)</v>
          </cell>
          <cell r="C1963" t="str">
            <v xml:space="preserve">M     </v>
          </cell>
          <cell r="D1963">
            <v>9.07</v>
          </cell>
        </row>
        <row r="1964">
          <cell r="A1964">
            <v>39255</v>
          </cell>
          <cell r="B1964" t="str">
            <v>ELETRODUTO/CONDULETE DE PVC RIGIDO, LISO, COR CINZA, DE 1", PARA INSTALACOES APARENTES (NBR 5410)</v>
          </cell>
          <cell r="C1964" t="str">
            <v xml:space="preserve">M     </v>
          </cell>
          <cell r="D1964">
            <v>16.79</v>
          </cell>
        </row>
        <row r="1965">
          <cell r="A1965">
            <v>39253</v>
          </cell>
          <cell r="B1965" t="str">
            <v>ELETRODUTO/CONDULETE DE PVC RIGIDO, LISO, COR CINZA, DE 3/4", PARA INSTALACOES APARENTES (NBR 5410)</v>
          </cell>
          <cell r="C1965" t="str">
            <v xml:space="preserve">M     </v>
          </cell>
          <cell r="D1965">
            <v>11.56</v>
          </cell>
        </row>
        <row r="1966">
          <cell r="A1966">
            <v>39246</v>
          </cell>
          <cell r="B1966" t="str">
            <v>ELETRODUTO/DUTO PEAD FLEXIVEL PAREDE SIMPLES, CORRUGACAO HELICOIDAL, COR PRETA, SEM ROSCA, DE 1 1/2", PARA CABEAMENTO SUBTERRANEO (NBR 15715)</v>
          </cell>
          <cell r="C1966" t="str">
            <v xml:space="preserve">M     </v>
          </cell>
          <cell r="D1966">
            <v>3.49</v>
          </cell>
        </row>
        <row r="1967">
          <cell r="A1967">
            <v>39247</v>
          </cell>
          <cell r="B1967" t="str">
            <v>ELETRODUTO/DUTO PEAD FLEXIVEL PAREDE SIMPLES, CORRUGACAO HELICOIDAL, COR PRETA, SEM ROSCA, DE 1 1/4", PARA CABEAMENTO SUBTERRANEO (NBR 15715)</v>
          </cell>
          <cell r="C1967" t="str">
            <v xml:space="preserve">M     </v>
          </cell>
          <cell r="D1967">
            <v>3.04</v>
          </cell>
        </row>
        <row r="1968">
          <cell r="A1968">
            <v>2446</v>
          </cell>
          <cell r="B1968" t="str">
            <v>ELETRODUTO/DUTO PEAD FLEXIVEL PAREDE SIMPLES, CORRUGACAO HELICOIDAL, COR PRETA, SEM ROSCA, DE 2",  PARA CABEAMENTO SUBTERRANEO (NBR 15715)</v>
          </cell>
          <cell r="C1968" t="str">
            <v xml:space="preserve">M     </v>
          </cell>
          <cell r="D1968">
            <v>5.01</v>
          </cell>
        </row>
        <row r="1969">
          <cell r="A1969">
            <v>2442</v>
          </cell>
          <cell r="B1969" t="str">
            <v>ELETRODUTO/DUTO PEAD FLEXIVEL PAREDE SIMPLES, CORRUGACAO HELICOIDAL, COR PRETA, SEM ROSCA, DE 3",  PARA CABEAMENTO SUBTERRANEO (NBR 15715)</v>
          </cell>
          <cell r="C1969" t="str">
            <v xml:space="preserve">M     </v>
          </cell>
          <cell r="D1969">
            <v>7.02</v>
          </cell>
        </row>
        <row r="1970">
          <cell r="A1970">
            <v>39248</v>
          </cell>
          <cell r="B1970" t="str">
            <v>ELETRODUTO/DUTO PEAD FLEXIVEL PAREDE SIMPLES, CORRUGACAO HELICOIDAL, COR PRETA, SEM ROSCA, DE 4", PARA CABEAMENTO SUBTERRANEO (NBR 15715)</v>
          </cell>
          <cell r="C1970" t="str">
            <v xml:space="preserve">M     </v>
          </cell>
          <cell r="D1970">
            <v>9.7799999999999994</v>
          </cell>
        </row>
        <row r="1971">
          <cell r="A1971">
            <v>2438</v>
          </cell>
          <cell r="B1971" t="str">
            <v>ELETROTECNICO</v>
          </cell>
          <cell r="C1971" t="str">
            <v xml:space="preserve">H     </v>
          </cell>
          <cell r="D1971">
            <v>16.64</v>
          </cell>
        </row>
        <row r="1972">
          <cell r="A1972">
            <v>40922</v>
          </cell>
          <cell r="B1972" t="str">
            <v>ELETROTECNICO (MENSALISTA)</v>
          </cell>
          <cell r="C1972" t="str">
            <v xml:space="preserve">MES   </v>
          </cell>
          <cell r="D1972">
            <v>2942</v>
          </cell>
        </row>
        <row r="1973">
          <cell r="A1973">
            <v>36486</v>
          </cell>
          <cell r="B1973" t="str">
            <v>ELEVADOR DE CARGA A CABO, CABINE SEMI FECHADA 2,0 X 1,5 X 2,0 M, CAPACIDADE DE CARGA 1000 KG, TORRE  2,38 X 2,21 X 15 M, GUINCHO DE EMBREAGEM, FREIO DE SEGURANCA, LIMITADOR DE VELOCIDADE E CANCELA</v>
          </cell>
          <cell r="C1973" t="str">
            <v xml:space="preserve">UN    </v>
          </cell>
          <cell r="D1973">
            <v>63535.11</v>
          </cell>
        </row>
        <row r="1974">
          <cell r="A1974">
            <v>37777</v>
          </cell>
          <cell r="B1974" t="str">
            <v>ELEVADOR DE CREMALHEIRA CABINE FECHADA 1,5 X 2,5 X 2,35 M (UMA POR TORRE), CAPACIDADE DE CARGA 1200 KG (15 PESSOAS), TORRE  24 M (16 MODULOS), FREIO DE SEGURANCA, LIMITADOR DE CARGA</v>
          </cell>
          <cell r="C1974" t="str">
            <v xml:space="preserve">UN    </v>
          </cell>
          <cell r="D1974">
            <v>299122.09999999998</v>
          </cell>
        </row>
        <row r="1975">
          <cell r="A1975">
            <v>12624</v>
          </cell>
          <cell r="B1975" t="str">
            <v>EMENDA PARA CALHA PLUVIAL, PVC, DIAMETRO ENTRE 119 E 170 MM, PARA DRENAGEM PREDIAL</v>
          </cell>
          <cell r="C1975" t="str">
            <v xml:space="preserve">UN    </v>
          </cell>
          <cell r="D1975">
            <v>12.38</v>
          </cell>
        </row>
        <row r="1976">
          <cell r="A1976">
            <v>517</v>
          </cell>
          <cell r="B1976" t="str">
            <v>EMULSAO ASFALTICA ANIONICA</v>
          </cell>
          <cell r="C1976" t="str">
            <v xml:space="preserve">L     </v>
          </cell>
          <cell r="D1976">
            <v>7.9</v>
          </cell>
        </row>
        <row r="1977">
          <cell r="A1977">
            <v>41904</v>
          </cell>
          <cell r="B1977" t="str">
            <v>EMULSAO ASFALTICA CATIONICA RL-1C PARA USO EM PAVIMENTACAO ASFALTICA (COLETADO CAIXA NA ANP ACRESCIDO DE ICMS)</v>
          </cell>
          <cell r="C1977" t="str">
            <v xml:space="preserve">T     </v>
          </cell>
          <cell r="D1977">
            <v>1991.27</v>
          </cell>
        </row>
        <row r="1978">
          <cell r="A1978">
            <v>41903</v>
          </cell>
          <cell r="B1978" t="str">
            <v>EMULSAO ASFALTICA CATIONICA RR-2C PARA USO EM PAVIMENTACAO ASFALTICA (COLETADO CAIXA NA ANP ACRESCIDO DE ICMS)</v>
          </cell>
          <cell r="C1978" t="str">
            <v xml:space="preserve">KG    </v>
          </cell>
          <cell r="D1978">
            <v>3.85</v>
          </cell>
        </row>
        <row r="1979">
          <cell r="A1979">
            <v>37534</v>
          </cell>
          <cell r="B1979" t="str">
            <v>EMULSAO EXPLOSIVA EM CARTUCHOS DE 1" X 12", DENSIDADE 1.15 G/CM3, INICIACAO ESPOLETA N. 8 / CORDEL</v>
          </cell>
          <cell r="C1979" t="str">
            <v xml:space="preserve">KG    </v>
          </cell>
          <cell r="D1979">
            <v>26.73</v>
          </cell>
        </row>
        <row r="1980">
          <cell r="A1980">
            <v>37535</v>
          </cell>
          <cell r="B1980" t="str">
            <v>EMULSAO EXPLOSIVA EM CARTUCHOS DE 1" X 24", DENSIDADE 1.15 G/CM3, INICIACAO ESPOLETA N. 8 / CORDEL</v>
          </cell>
          <cell r="C1980" t="str">
            <v xml:space="preserve">KG    </v>
          </cell>
          <cell r="D1980">
            <v>26.73</v>
          </cell>
        </row>
        <row r="1981">
          <cell r="A1981">
            <v>37533</v>
          </cell>
          <cell r="B1981" t="str">
            <v>EMULSAO EXPLOSIVA EM CARTUCHOS DE 1" X 8", DENSIDADE 1.15 G/CM3, INICIACAO ESPOLETA N. 8 / CORDEL</v>
          </cell>
          <cell r="C1981" t="str">
            <v xml:space="preserve">KG    </v>
          </cell>
          <cell r="D1981">
            <v>26.73</v>
          </cell>
        </row>
        <row r="1982">
          <cell r="A1982">
            <v>37537</v>
          </cell>
          <cell r="B1982" t="str">
            <v>EMULSAO EXPLOSIVA EM CARTUCHOS DE 2 1/2" X 24", DENSIDADE 1.15 G/CM3, INICIACAO ESPOLETA N. 8 / CORDEL</v>
          </cell>
          <cell r="C1982" t="str">
            <v xml:space="preserve">KG    </v>
          </cell>
          <cell r="D1982">
            <v>20.23</v>
          </cell>
        </row>
        <row r="1983">
          <cell r="A1983">
            <v>37536</v>
          </cell>
          <cell r="B1983" t="str">
            <v>EMULSAO EXPLOSIVA EM CARTUCHOS DE 2 1/4" X 24", DENSIDADE 1.15 G/CM3, INICIACAO ESPOLETA N. 8 / CORDEL</v>
          </cell>
          <cell r="C1983" t="str">
            <v xml:space="preserve">KG    </v>
          </cell>
          <cell r="D1983">
            <v>20.23</v>
          </cell>
        </row>
        <row r="1984">
          <cell r="A1984">
            <v>37532</v>
          </cell>
          <cell r="B1984" t="str">
            <v>EMULSAO EXPLOSIVA EM CARTUCHOS DE 2" X 24", DENSIDADE 1.15 G/CM3, INICIACAO ESPOLETA N. 8 / CORDEL</v>
          </cell>
          <cell r="C1984" t="str">
            <v xml:space="preserve">KG    </v>
          </cell>
          <cell r="D1984">
            <v>20.23</v>
          </cell>
        </row>
        <row r="1985">
          <cell r="A1985">
            <v>2696</v>
          </cell>
          <cell r="B1985" t="str">
            <v>ENCANADOR OU BOMBEIRO HIDRAULICO (HORISTA)</v>
          </cell>
          <cell r="C1985" t="str">
            <v xml:space="preserve">H     </v>
          </cell>
          <cell r="D1985">
            <v>16.46</v>
          </cell>
        </row>
        <row r="1986">
          <cell r="A1986">
            <v>40928</v>
          </cell>
          <cell r="B1986" t="str">
            <v>ENCANADOR OU BOMBEIRO HIDRAULICO (MENSALISTA)</v>
          </cell>
          <cell r="C1986" t="str">
            <v xml:space="preserve">MES   </v>
          </cell>
          <cell r="D1986">
            <v>2909.66</v>
          </cell>
        </row>
        <row r="1987">
          <cell r="A1987">
            <v>4083</v>
          </cell>
          <cell r="B1987" t="str">
            <v>ENCARREGADO GERAL DE OBRAS</v>
          </cell>
          <cell r="C1987" t="str">
            <v xml:space="preserve">H     </v>
          </cell>
          <cell r="D1987">
            <v>21.31</v>
          </cell>
        </row>
        <row r="1988">
          <cell r="A1988">
            <v>40818</v>
          </cell>
          <cell r="B1988" t="str">
            <v>ENCARREGADO GERAL DE OBRAS (MENSALISTA)</v>
          </cell>
          <cell r="C1988" t="str">
            <v xml:space="preserve">MES   </v>
          </cell>
          <cell r="D1988">
            <v>3765.88</v>
          </cell>
        </row>
        <row r="1989">
          <cell r="A1989">
            <v>43146</v>
          </cell>
          <cell r="B1989" t="str">
            <v>ENDURECEDOR MINERAL DE BASE CIMENTICIA PARA PISO DE CONCRETO</v>
          </cell>
          <cell r="C1989" t="str">
            <v xml:space="preserve">KG    </v>
          </cell>
          <cell r="D1989">
            <v>6.72</v>
          </cell>
        </row>
        <row r="1990">
          <cell r="A1990">
            <v>2705</v>
          </cell>
          <cell r="B1990" t="str">
            <v>ENERGIA ELETRICA ATE 2000 KWH INDUSTRIAL, SEM DEMANDA</v>
          </cell>
          <cell r="C1990" t="str">
            <v xml:space="preserve">KWH   </v>
          </cell>
          <cell r="D1990">
            <v>0.91</v>
          </cell>
        </row>
        <row r="1991">
          <cell r="A1991">
            <v>14250</v>
          </cell>
          <cell r="B1991" t="str">
            <v>ENERGIA ELETRICA COMERCIAL, BAIXA TENSAO, RELATIVA AO CONSUMO DE ATE 100 KWH, INCLUINDO ICMS, PIS/PASEP E COFINS</v>
          </cell>
          <cell r="C1991" t="str">
            <v xml:space="preserve">KWH   </v>
          </cell>
          <cell r="D1991">
            <v>0.93</v>
          </cell>
        </row>
        <row r="1992">
          <cell r="A1992">
            <v>11683</v>
          </cell>
          <cell r="B1992" t="str">
            <v>ENGATE / RABICHO FLEXIVEL INOX 1/2 " X 30 CM</v>
          </cell>
          <cell r="C1992" t="str">
            <v xml:space="preserve">UN    </v>
          </cell>
          <cell r="D1992">
            <v>34.1</v>
          </cell>
        </row>
        <row r="1993">
          <cell r="A1993">
            <v>11684</v>
          </cell>
          <cell r="B1993" t="str">
            <v>ENGATE / RABICHO FLEXIVEL INOX 1/2 " X 40 CM</v>
          </cell>
          <cell r="C1993" t="str">
            <v xml:space="preserve">UN    </v>
          </cell>
          <cell r="D1993">
            <v>37.32</v>
          </cell>
        </row>
        <row r="1994">
          <cell r="A1994">
            <v>6141</v>
          </cell>
          <cell r="B1994" t="str">
            <v>ENGATE/RABICHO FLEXIVEL PLASTICO (PVC OU ABS) BRANCO 1/2 " X 30 CM</v>
          </cell>
          <cell r="C1994" t="str">
            <v xml:space="preserve">UN    </v>
          </cell>
          <cell r="D1994">
            <v>4.9400000000000004</v>
          </cell>
        </row>
        <row r="1995">
          <cell r="A1995">
            <v>11681</v>
          </cell>
          <cell r="B1995" t="str">
            <v>ENGATE/RABICHO FLEXIVEL PLASTICO (PVC OU ABS) BRANCO 1/2 " X 40 CM</v>
          </cell>
          <cell r="C1995" t="str">
            <v xml:space="preserve">UN    </v>
          </cell>
          <cell r="D1995">
            <v>8.27</v>
          </cell>
        </row>
        <row r="1996">
          <cell r="A1996">
            <v>2706</v>
          </cell>
          <cell r="B1996" t="str">
            <v>ENGENHEIRO CIVIL DE OBRA JUNIOR</v>
          </cell>
          <cell r="C1996" t="str">
            <v xml:space="preserve">H     </v>
          </cell>
          <cell r="D1996">
            <v>91.14</v>
          </cell>
        </row>
        <row r="1997">
          <cell r="A1997">
            <v>40811</v>
          </cell>
          <cell r="B1997" t="str">
            <v>ENGENHEIRO CIVIL DE OBRA JUNIOR (MENSALISTA)</v>
          </cell>
          <cell r="C1997" t="str">
            <v xml:space="preserve">MES   </v>
          </cell>
          <cell r="D1997">
            <v>16101.63</v>
          </cell>
        </row>
        <row r="1998">
          <cell r="A1998">
            <v>2707</v>
          </cell>
          <cell r="B1998" t="str">
            <v>ENGENHEIRO CIVIL DE OBRA PLENO</v>
          </cell>
          <cell r="C1998" t="str">
            <v xml:space="preserve">H     </v>
          </cell>
          <cell r="D1998">
            <v>103.72</v>
          </cell>
        </row>
        <row r="1999">
          <cell r="A1999">
            <v>40813</v>
          </cell>
          <cell r="B1999" t="str">
            <v>ENGENHEIRO CIVIL DE OBRA PLENO (MENSALISTA)</v>
          </cell>
          <cell r="C1999" t="str">
            <v xml:space="preserve">MES   </v>
          </cell>
          <cell r="D1999">
            <v>18326.96</v>
          </cell>
        </row>
        <row r="2000">
          <cell r="A2000">
            <v>2708</v>
          </cell>
          <cell r="B2000" t="str">
            <v>ENGENHEIRO CIVIL DE OBRA SENIOR</v>
          </cell>
          <cell r="C2000" t="str">
            <v xml:space="preserve">H     </v>
          </cell>
          <cell r="D2000">
            <v>141.79</v>
          </cell>
        </row>
        <row r="2001">
          <cell r="A2001">
            <v>40814</v>
          </cell>
          <cell r="B2001" t="str">
            <v>ENGENHEIRO CIVIL DE OBRA SENIOR (MENSALISTA)</v>
          </cell>
          <cell r="C2001" t="str">
            <v xml:space="preserve">MES   </v>
          </cell>
          <cell r="D2001">
            <v>25052.47</v>
          </cell>
        </row>
        <row r="2002">
          <cell r="A2002">
            <v>34779</v>
          </cell>
          <cell r="B2002" t="str">
            <v>ENGENHEIRO CIVIL JUNIOR</v>
          </cell>
          <cell r="C2002" t="str">
            <v xml:space="preserve">H     </v>
          </cell>
          <cell r="D2002">
            <v>92.47</v>
          </cell>
        </row>
        <row r="2003">
          <cell r="A2003">
            <v>40936</v>
          </cell>
          <cell r="B2003" t="str">
            <v>ENGENHEIRO CIVIL JUNIOR (MENSALISTA)</v>
          </cell>
          <cell r="C2003" t="str">
            <v xml:space="preserve">MES   </v>
          </cell>
          <cell r="D2003">
            <v>16336.52</v>
          </cell>
        </row>
        <row r="2004">
          <cell r="A2004">
            <v>34780</v>
          </cell>
          <cell r="B2004" t="str">
            <v>ENGENHEIRO CIVIL PLENO</v>
          </cell>
          <cell r="C2004" t="str">
            <v xml:space="preserve">H     </v>
          </cell>
          <cell r="D2004">
            <v>104.3</v>
          </cell>
        </row>
        <row r="2005">
          <cell r="A2005">
            <v>40937</v>
          </cell>
          <cell r="B2005" t="str">
            <v>ENGENHEIRO CIVIL PLENO (MENSALISTA)</v>
          </cell>
          <cell r="C2005" t="str">
            <v xml:space="preserve">MES   </v>
          </cell>
          <cell r="D2005">
            <v>18430.82</v>
          </cell>
        </row>
        <row r="2006">
          <cell r="A2006">
            <v>34782</v>
          </cell>
          <cell r="B2006" t="str">
            <v>ENGENHEIRO CIVIL SENIOR</v>
          </cell>
          <cell r="C2006" t="str">
            <v xml:space="preserve">H     </v>
          </cell>
          <cell r="D2006">
            <v>142.94999999999999</v>
          </cell>
        </row>
        <row r="2007">
          <cell r="A2007">
            <v>40938</v>
          </cell>
          <cell r="B2007" t="str">
            <v>ENGENHEIRO CIVIL SENIOR (MENSALISTA)</v>
          </cell>
          <cell r="C2007" t="str">
            <v xml:space="preserve">MES   </v>
          </cell>
          <cell r="D2007">
            <v>25257.69</v>
          </cell>
        </row>
        <row r="2008">
          <cell r="A2008">
            <v>34783</v>
          </cell>
          <cell r="B2008" t="str">
            <v>ENGENHEIRO ELETRICISTA</v>
          </cell>
          <cell r="C2008" t="str">
            <v xml:space="preserve">H     </v>
          </cell>
          <cell r="D2008">
            <v>86.91</v>
          </cell>
        </row>
        <row r="2009">
          <cell r="A2009">
            <v>40939</v>
          </cell>
          <cell r="B2009" t="str">
            <v>ENGENHEIRO ELETRICISTA (MENSALISTA)</v>
          </cell>
          <cell r="C2009" t="str">
            <v xml:space="preserve">MES   </v>
          </cell>
          <cell r="D2009">
            <v>15358.34</v>
          </cell>
        </row>
        <row r="2010">
          <cell r="A2010">
            <v>34785</v>
          </cell>
          <cell r="B2010" t="str">
            <v>ENGENHEIRO SANITARISTA</v>
          </cell>
          <cell r="C2010" t="str">
            <v xml:space="preserve">H     </v>
          </cell>
          <cell r="D2010">
            <v>86.05</v>
          </cell>
        </row>
        <row r="2011">
          <cell r="A2011">
            <v>40940</v>
          </cell>
          <cell r="B2011" t="str">
            <v>ENGENHEIRO SANITARISTA (MENSALISTA)</v>
          </cell>
          <cell r="C2011" t="str">
            <v xml:space="preserve">MES   </v>
          </cell>
          <cell r="D2011">
            <v>15207.09</v>
          </cell>
        </row>
        <row r="2012">
          <cell r="A2012">
            <v>38403</v>
          </cell>
          <cell r="B2012" t="str">
            <v>ENXADA ESTREITA *25 X 23* CM COM CABO</v>
          </cell>
          <cell r="C2012" t="str">
            <v xml:space="preserve">UN    </v>
          </cell>
          <cell r="D2012">
            <v>45.94</v>
          </cell>
        </row>
        <row r="2013">
          <cell r="A2013">
            <v>43482</v>
          </cell>
          <cell r="B2013" t="str">
            <v>EPI - FAMILIA ALMOXARIFE - HORISTA (ENCARGOS COMPLEMENTARES - COLETADO CAIXA)</v>
          </cell>
          <cell r="C2013" t="str">
            <v xml:space="preserve">H     </v>
          </cell>
          <cell r="D2013">
            <v>0.69</v>
          </cell>
        </row>
        <row r="2014">
          <cell r="A2014">
            <v>43494</v>
          </cell>
          <cell r="B2014" t="str">
            <v>EPI - FAMILIA ALMOXARIFE - MENSALISTA (ENCARGOS COMPLEMENTARES - COLETADO CAIXA)</v>
          </cell>
          <cell r="C2014" t="str">
            <v xml:space="preserve">MES   </v>
          </cell>
          <cell r="D2014">
            <v>130.43</v>
          </cell>
        </row>
        <row r="2015">
          <cell r="A2015">
            <v>43483</v>
          </cell>
          <cell r="B2015" t="str">
            <v>EPI - FAMILIA CARPINTEIRO DE FORMAS - HORISTA (ENCARGOS COMPLEMENTARES - COLETADO CAIXA)</v>
          </cell>
          <cell r="C2015" t="str">
            <v xml:space="preserve">H     </v>
          </cell>
          <cell r="D2015">
            <v>1.26</v>
          </cell>
        </row>
        <row r="2016">
          <cell r="A2016">
            <v>43495</v>
          </cell>
          <cell r="B2016" t="str">
            <v>EPI - FAMILIA CARPINTEIRO DE FORMAS - MENSALISTA (ENCARGOS COMPLEMENTARES - COLETADO CAIXA)</v>
          </cell>
          <cell r="C2016" t="str">
            <v xml:space="preserve">MES   </v>
          </cell>
          <cell r="D2016">
            <v>238.17</v>
          </cell>
        </row>
        <row r="2017">
          <cell r="A2017">
            <v>43484</v>
          </cell>
          <cell r="B2017" t="str">
            <v>EPI - FAMILIA ELETRICISTA - HORISTA (ENCARGOS COMPLEMENTARES - COLETADO CAIXA)</v>
          </cell>
          <cell r="C2017" t="str">
            <v xml:space="preserve">H     </v>
          </cell>
          <cell r="D2017">
            <v>1.07</v>
          </cell>
        </row>
        <row r="2018">
          <cell r="A2018">
            <v>43496</v>
          </cell>
          <cell r="B2018" t="str">
            <v>EPI - FAMILIA ELETRICISTA - MENSALISTA (ENCARGOS COMPLEMENTARES - COLETADO CAIXA)</v>
          </cell>
          <cell r="C2018" t="str">
            <v xml:space="preserve">MES   </v>
          </cell>
          <cell r="D2018">
            <v>201.65</v>
          </cell>
        </row>
        <row r="2019">
          <cell r="A2019">
            <v>43485</v>
          </cell>
          <cell r="B2019" t="str">
            <v>EPI - FAMILIA ENCANADOR - HORISTA (ENCARGOS COMPLEMENTARES - COLETADO CAIXA)</v>
          </cell>
          <cell r="C2019" t="str">
            <v xml:space="preserve">H     </v>
          </cell>
          <cell r="D2019">
            <v>0.94</v>
          </cell>
        </row>
        <row r="2020">
          <cell r="A2020">
            <v>43497</v>
          </cell>
          <cell r="B2020" t="str">
            <v>EPI - FAMILIA ENCANADOR - MENSALISTA (ENCARGOS COMPLEMENTARES - COLETADO CAIXA)</v>
          </cell>
          <cell r="C2020" t="str">
            <v xml:space="preserve">MES   </v>
          </cell>
          <cell r="D2020">
            <v>177.43</v>
          </cell>
        </row>
        <row r="2021">
          <cell r="A2021">
            <v>43487</v>
          </cell>
          <cell r="B2021" t="str">
            <v>EPI - FAMILIA ENCARREGADO GERAL - HORISTA (ENCARGOS COMPLEMENTARES - COLETADO CAIXA)</v>
          </cell>
          <cell r="C2021" t="str">
            <v xml:space="preserve">H     </v>
          </cell>
          <cell r="D2021">
            <v>1.08</v>
          </cell>
        </row>
        <row r="2022">
          <cell r="A2022">
            <v>43499</v>
          </cell>
          <cell r="B2022" t="str">
            <v>EPI - FAMILIA ENCARREGADO GERAL - MENSALISTA (ENCARGOS COMPLEMENTARES - COLETADO CAIXA)</v>
          </cell>
          <cell r="C2022" t="str">
            <v xml:space="preserve">MES   </v>
          </cell>
          <cell r="D2022">
            <v>202.94</v>
          </cell>
        </row>
        <row r="2023">
          <cell r="A2023">
            <v>43486</v>
          </cell>
          <cell r="B2023" t="str">
            <v>EPI - FAMILIA ENGENHEIRO CIVIL - HORISTA (ENCARGOS COMPLEMENTARES - COLETADO CAIXA)</v>
          </cell>
          <cell r="C2023" t="str">
            <v xml:space="preserve">H     </v>
          </cell>
          <cell r="D2023">
            <v>0.66</v>
          </cell>
        </row>
        <row r="2024">
          <cell r="A2024">
            <v>43498</v>
          </cell>
          <cell r="B2024" t="str">
            <v>EPI - FAMILIA ENGENHEIRO CIVIL - MENSALISTA (ENCARGOS COMPLEMENTARES - COLETADO CAIXA)</v>
          </cell>
          <cell r="C2024" t="str">
            <v xml:space="preserve">MES   </v>
          </cell>
          <cell r="D2024">
            <v>123.54</v>
          </cell>
        </row>
        <row r="2025">
          <cell r="A2025">
            <v>43488</v>
          </cell>
          <cell r="B2025" t="str">
            <v>EPI - FAMILIA OPERADOR ESCAVADEIRA - HORISTA (ENCARGOS COMPLEMENTARES - COLETADO CAIXA)</v>
          </cell>
          <cell r="C2025" t="str">
            <v xml:space="preserve">H     </v>
          </cell>
          <cell r="D2025">
            <v>0.76</v>
          </cell>
        </row>
        <row r="2026">
          <cell r="A2026">
            <v>43500</v>
          </cell>
          <cell r="B2026" t="str">
            <v>EPI - FAMILIA OPERADOR ESCAVADEIRA - MENSALISTA (ENCARGOS COMPLEMENTARES - COLETADO CAIXA)</v>
          </cell>
          <cell r="C2026" t="str">
            <v xml:space="preserve">MES   </v>
          </cell>
          <cell r="D2026">
            <v>143.59</v>
          </cell>
        </row>
        <row r="2027">
          <cell r="A2027">
            <v>43489</v>
          </cell>
          <cell r="B2027" t="str">
            <v>EPI - FAMILIA PEDREIRO - HORISTA (ENCARGOS COMPLEMENTARES - COLETADO CAIXA)</v>
          </cell>
          <cell r="C2027" t="str">
            <v xml:space="preserve">H     </v>
          </cell>
          <cell r="D2027">
            <v>1.0900000000000001</v>
          </cell>
        </row>
        <row r="2028">
          <cell r="A2028">
            <v>43501</v>
          </cell>
          <cell r="B2028" t="str">
            <v>EPI - FAMILIA PEDREIRO - MENSALISTA (ENCARGOS COMPLEMENTARES - COLETADO CAIXA)</v>
          </cell>
          <cell r="C2028" t="str">
            <v xml:space="preserve">MES   </v>
          </cell>
          <cell r="D2028">
            <v>204.95</v>
          </cell>
        </row>
        <row r="2029">
          <cell r="A2029">
            <v>43490</v>
          </cell>
          <cell r="B2029" t="str">
            <v>EPI - FAMILIA PINTOR - HORISTA (ENCARGOS COMPLEMENTARES - COLETADO CAIXA)</v>
          </cell>
          <cell r="C2029" t="str">
            <v xml:space="preserve">H     </v>
          </cell>
          <cell r="D2029">
            <v>1.5</v>
          </cell>
        </row>
        <row r="2030">
          <cell r="A2030">
            <v>43502</v>
          </cell>
          <cell r="B2030" t="str">
            <v>EPI - FAMILIA PINTOR - MENSALISTA (ENCARGOS COMPLEMENTARES - COLETADO CAIXA)</v>
          </cell>
          <cell r="C2030" t="str">
            <v xml:space="preserve">MES   </v>
          </cell>
          <cell r="D2030">
            <v>283.14999999999998</v>
          </cell>
        </row>
        <row r="2031">
          <cell r="A2031">
            <v>43491</v>
          </cell>
          <cell r="B2031" t="str">
            <v>EPI - FAMILIA SERVENTE - HORISTA (ENCARGOS COMPLEMENTARES - COLETADO CAIXA)</v>
          </cell>
          <cell r="C2031" t="str">
            <v xml:space="preserve">H     </v>
          </cell>
          <cell r="D2031">
            <v>1.1499999999999999</v>
          </cell>
        </row>
        <row r="2032">
          <cell r="A2032">
            <v>43503</v>
          </cell>
          <cell r="B2032" t="str">
            <v>EPI - FAMILIA SERVENTE - MENSALISTA (ENCARGOS COMPLEMENTARES - COLETADO CAIXA)</v>
          </cell>
          <cell r="C2032" t="str">
            <v xml:space="preserve">MES   </v>
          </cell>
          <cell r="D2032">
            <v>216.6</v>
          </cell>
        </row>
        <row r="2033">
          <cell r="A2033">
            <v>43492</v>
          </cell>
          <cell r="B2033" t="str">
            <v>EPI - FAMILIA SOLDADOR - HORISTA (ENCARGOS COMPLEMENTARES - COLETADO CAIXA)</v>
          </cell>
          <cell r="C2033" t="str">
            <v xml:space="preserve">H     </v>
          </cell>
          <cell r="D2033">
            <v>1.58</v>
          </cell>
        </row>
        <row r="2034">
          <cell r="A2034">
            <v>43504</v>
          </cell>
          <cell r="B2034" t="str">
            <v>EPI - FAMILIA SOLDADOR - MENSALISTA (ENCARGOS COMPLEMENTARES - COLETADO CAIXA)</v>
          </cell>
          <cell r="C2034" t="str">
            <v xml:space="preserve">MES   </v>
          </cell>
          <cell r="D2034">
            <v>297.7</v>
          </cell>
        </row>
        <row r="2035">
          <cell r="A2035">
            <v>43493</v>
          </cell>
          <cell r="B2035" t="str">
            <v>EPI - FAMILIA TOPOGRAFO - HORISTA (ENCARGOS COMPLEMENTARES - COLETADO CAIXA)</v>
          </cell>
          <cell r="C2035" t="str">
            <v xml:space="preserve">H     </v>
          </cell>
          <cell r="D2035">
            <v>0.62</v>
          </cell>
        </row>
        <row r="2036">
          <cell r="A2036">
            <v>43505</v>
          </cell>
          <cell r="B2036" t="str">
            <v>EPI - FAMILIA TOPOGRAFO - MENSALISTA (ENCARGOS COMPLEMENTARES - COLETADO CAIXA)</v>
          </cell>
          <cell r="C2036" t="str">
            <v xml:space="preserve">MES   </v>
          </cell>
          <cell r="D2036">
            <v>117.12</v>
          </cell>
        </row>
        <row r="2037">
          <cell r="A2037">
            <v>37774</v>
          </cell>
          <cell r="B2037" t="str">
            <v>EQUIPAMENTO DE LIMPEZA COMBINADO (VACUO/ALTA PRESSAO) 95% VACUO, TANQUE 7000 L, BOMBA 140 KGF/CM2 66 L/MIN COM MOTOR INDEPENDENTE A DIESEL DE 60 CV (INCLUI MONTAGEM, NAO INCLUI CAMINHAO)</v>
          </cell>
          <cell r="C2037" t="str">
            <v xml:space="preserve">UN    </v>
          </cell>
          <cell r="D2037">
            <v>424322.45</v>
          </cell>
        </row>
        <row r="2038">
          <cell r="A2038">
            <v>38630</v>
          </cell>
          <cell r="B2038" t="str">
            <v>EQUIPAMENTO PARA DEMARCACAO DE FAIXAS DE TRAFEGO A FRIO, A SER MONTADO SOBRE CAMINHAO DE PBT MINIMO DE 9 T E DISTANCIA MINIMA ENTRE EIXOS DE 4,3 M, CAPACIDADE PARA 800 L DE TINTA (INCLUI MONTAGEM, NAO INCLUI CAMINHAO)</v>
          </cell>
          <cell r="C2038" t="str">
            <v xml:space="preserve">UN    </v>
          </cell>
          <cell r="D2038">
            <v>1779511.16</v>
          </cell>
        </row>
        <row r="2039">
          <cell r="A2039">
            <v>38629</v>
          </cell>
          <cell r="B203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39" t="str">
            <v xml:space="preserve">UN    </v>
          </cell>
          <cell r="D2039">
            <v>2648890.66</v>
          </cell>
        </row>
        <row r="2040">
          <cell r="A2040">
            <v>38476</v>
          </cell>
          <cell r="B2040" t="str">
            <v>ESCADA DUPLA DE ABRIR EM ALUMINIO, MODELO PINTOR, 8 DEGRAUS</v>
          </cell>
          <cell r="C2040" t="str">
            <v xml:space="preserve">UN    </v>
          </cell>
          <cell r="D2040">
            <v>345.28</v>
          </cell>
        </row>
        <row r="2041">
          <cell r="A2041">
            <v>38477</v>
          </cell>
          <cell r="B2041" t="str">
            <v>ESCADA EXTENSIVEL EM ALUMINIO COM 6,00 M ESTENDIDA</v>
          </cell>
          <cell r="C2041" t="str">
            <v xml:space="preserve">UN    </v>
          </cell>
          <cell r="D2041">
            <v>977.83</v>
          </cell>
        </row>
        <row r="2042">
          <cell r="A2042">
            <v>40635</v>
          </cell>
          <cell r="B2042" t="str">
            <v>ESCAVADEIRA HIDRAULICA SOBRE ESTEIRA, COM GARRA GIRATORIA DE MANDIBULAS, PESO OPERACIONAL ENTRE 22,00 E 25,50 TON, POTENCIA LIQUIDA ENTRE 150 E 160 HP</v>
          </cell>
          <cell r="C2042" t="str">
            <v xml:space="preserve">UN    </v>
          </cell>
          <cell r="D2042">
            <v>938024</v>
          </cell>
        </row>
        <row r="2043">
          <cell r="A2043">
            <v>36483</v>
          </cell>
          <cell r="B2043" t="str">
            <v>ESCAVADEIRA HIDRAULICA SOBRE ESTEIRAS CACAMBA 0,40 A 1,20 M3, PESO OPERACIONAL 21,19 T, POTENCIA LIQUIDA 173 HP</v>
          </cell>
          <cell r="C2043" t="str">
            <v xml:space="preserve">UN    </v>
          </cell>
          <cell r="D2043">
            <v>850000</v>
          </cell>
        </row>
        <row r="2044">
          <cell r="A2044">
            <v>14525</v>
          </cell>
          <cell r="B2044" t="str">
            <v>ESCAVADEIRA HIDRAULICA SOBRE ESTEIRAS COM CACAMBA DE 1,20 M3, PESO OPERACIONAL 21 T, POTENCIA BRUTA 155 HP</v>
          </cell>
          <cell r="C2044" t="str">
            <v xml:space="preserve">UN    </v>
          </cell>
          <cell r="D2044">
            <v>890000</v>
          </cell>
        </row>
        <row r="2045">
          <cell r="A2045">
            <v>36482</v>
          </cell>
          <cell r="B2045" t="str">
            <v>ESCAVADEIRA HIDRAULICA SOBRE ESTEIRAS, CACAMBA  0,80 M3, PESO OPERACIONAL 17,8 T, POTENCIA LIQUIDA 110 HP</v>
          </cell>
          <cell r="C2045" t="str">
            <v xml:space="preserve">UN    </v>
          </cell>
          <cell r="D2045">
            <v>763298.96</v>
          </cell>
        </row>
        <row r="2046">
          <cell r="A2046">
            <v>36408</v>
          </cell>
          <cell r="B2046" t="str">
            <v>ESCAVADEIRA HIDRAULICA SOBRE ESTEIRAS, CACAMBA 0,4 A 1,70 M3, PESO OPERACIONAL 23,2 T, POTENCIA BRUTA 183 HP</v>
          </cell>
          <cell r="C2046" t="str">
            <v xml:space="preserve">UN    </v>
          </cell>
          <cell r="D2046">
            <v>912000</v>
          </cell>
        </row>
        <row r="2047">
          <cell r="A2047">
            <v>2723</v>
          </cell>
          <cell r="B2047" t="str">
            <v>ESCAVADEIRA HIDRAULICA SOBRE ESTEIRAS, CACAMBA 0,62M3, PESO OPERACIONAL 12,61T, POTENCIA LIQUIDA 95HP</v>
          </cell>
          <cell r="C2047" t="str">
            <v xml:space="preserve">UN    </v>
          </cell>
          <cell r="D2047">
            <v>700000</v>
          </cell>
        </row>
        <row r="2048">
          <cell r="A2048">
            <v>36481</v>
          </cell>
          <cell r="B2048" t="str">
            <v>ESCAVADEIRA HIDRAULICA SOBRE ESTEIRAS, CACAMBA 0,80 A 1,30 M3, PESO OPERACIONAL 22,18 T, POTENCIA LIQUIDA 170 HP</v>
          </cell>
          <cell r="C2048" t="str">
            <v xml:space="preserve">UN    </v>
          </cell>
          <cell r="D2048">
            <v>835000</v>
          </cell>
        </row>
        <row r="2049">
          <cell r="A2049">
            <v>10685</v>
          </cell>
          <cell r="B2049" t="str">
            <v>ESCAVADEIRA HIDRAULICA SOBRE ESTEIRAS, CACAMBA 0,80M3, PESO OPERACIONAL 17T, POTENCIA BRUTA 111HP</v>
          </cell>
          <cell r="C2049" t="str">
            <v xml:space="preserve">UN    </v>
          </cell>
          <cell r="D2049">
            <v>800000</v>
          </cell>
        </row>
        <row r="2050">
          <cell r="A2050">
            <v>40636</v>
          </cell>
          <cell r="B2050" t="str">
            <v>ESCAVADEIRA HIDRAULICA SOBRE ESTEIRAS, CAPACIDADE DA CACAMBA ENTRE 1,20 E 1,50 M3, PESO OPERACIONAL ENTRE 20,00 E 22,00 TON, POTENCIA LIQUIDA ENTRE 150 E 155 HP, EQUIPADA COM CLAMSHELL</v>
          </cell>
          <cell r="C2050" t="str">
            <v xml:space="preserve">UN    </v>
          </cell>
          <cell r="D2050">
            <v>903024</v>
          </cell>
        </row>
        <row r="2051">
          <cell r="A2051">
            <v>4111</v>
          </cell>
          <cell r="B2051" t="str">
            <v>ESCORA PRE-MOLDADA EM CONCRETO, *10 X 10* CM, H = 2,30M</v>
          </cell>
          <cell r="C2051" t="str">
            <v xml:space="preserve">UN    </v>
          </cell>
          <cell r="D2051">
            <v>53.93</v>
          </cell>
        </row>
        <row r="2052">
          <cell r="A2052">
            <v>44538</v>
          </cell>
          <cell r="B2052" t="str">
            <v>ESCOVA CIRCULAR EM ACO LATONADO, 6 X 1 " (DIAMETRO X ESPESSURA), FURO DE 1 1/4 ", FIO ONDULADO *0,30*  MM</v>
          </cell>
          <cell r="C2052" t="str">
            <v xml:space="preserve">UN    </v>
          </cell>
          <cell r="D2052">
            <v>67.92</v>
          </cell>
        </row>
        <row r="2053">
          <cell r="A2053">
            <v>12</v>
          </cell>
          <cell r="B2053" t="str">
            <v>ESCOVA DE ACO, COM CABO, *4  X 15* FILEIRAS DE CERDAS</v>
          </cell>
          <cell r="C2053" t="str">
            <v xml:space="preserve">UN    </v>
          </cell>
          <cell r="D2053">
            <v>17.989999999999998</v>
          </cell>
        </row>
        <row r="2054">
          <cell r="A2054">
            <v>37554</v>
          </cell>
          <cell r="B2054" t="str">
            <v>ESGUICHO JATO REGULAVEL, TIPO ELKHART, ENGATE RAPIDO 1 1/2", PARA COMBATE A INCENDIO</v>
          </cell>
          <cell r="C2054" t="str">
            <v xml:space="preserve">UN    </v>
          </cell>
          <cell r="D2054">
            <v>182.61</v>
          </cell>
        </row>
        <row r="2055">
          <cell r="A2055">
            <v>37555</v>
          </cell>
          <cell r="B2055" t="str">
            <v>ESGUICHO JATO REGULAVEL, TIPO ELKHART, ENGATE RAPIDO 2 1/2", PARA COMBATE A INCENDIO</v>
          </cell>
          <cell r="C2055" t="str">
            <v xml:space="preserve">UN    </v>
          </cell>
          <cell r="D2055">
            <v>222.14</v>
          </cell>
        </row>
        <row r="2056">
          <cell r="A2056">
            <v>10902</v>
          </cell>
          <cell r="B2056" t="str">
            <v>ESGUICHO TIPO JATO SOLIDO, EM LATAO, ENGATE RAPIDO 1 1/2" X 13 MM, PARA MANGUEIRA EM INSTALACAO PREDIAL COMBATE A INCENDIO</v>
          </cell>
          <cell r="C2056" t="str">
            <v xml:space="preserve">UN    </v>
          </cell>
          <cell r="D2056">
            <v>55.74</v>
          </cell>
        </row>
        <row r="2057">
          <cell r="A2057">
            <v>20965</v>
          </cell>
          <cell r="B2057" t="str">
            <v>ESGUICHO TIPO JATO SOLIDO, EM LATAO, ENGATE RAPIDO 1 1/2" X 16 MM, PARA MANGUEIRA EM INSTALACAO PREDIAL COMBATE A INCENDIO</v>
          </cell>
          <cell r="C2057" t="str">
            <v xml:space="preserve">UN    </v>
          </cell>
          <cell r="D2057">
            <v>56.26</v>
          </cell>
        </row>
        <row r="2058">
          <cell r="A2058">
            <v>20966</v>
          </cell>
          <cell r="B2058" t="str">
            <v>ESGUICHO TIPO JATO SOLIDO, EM LATAO, ENGATE RAPIDO 1 1/2" X 19 MM, PARA MANGUEIRA EM INSTALACAO PREDIAL COMBATE A INCENDIO</v>
          </cell>
          <cell r="C2058" t="str">
            <v xml:space="preserve">UN    </v>
          </cell>
          <cell r="D2058">
            <v>60.57</v>
          </cell>
        </row>
        <row r="2059">
          <cell r="A2059">
            <v>10903</v>
          </cell>
          <cell r="B2059" t="str">
            <v>ESGUICHO TIPO JATO SOLIDO, EM LATAO, ENGATE RAPIDO 2 1/2" X 13 MM, PARA MANGUEIRA EM INSTALACAO PREDIAL COMBATE A INCENDIO</v>
          </cell>
          <cell r="C2059" t="str">
            <v xml:space="preserve">UN    </v>
          </cell>
          <cell r="D2059">
            <v>91.81</v>
          </cell>
        </row>
        <row r="2060">
          <cell r="A2060">
            <v>20967</v>
          </cell>
          <cell r="B2060" t="str">
            <v>ESGUICHO TIPO JATO SOLIDO, EM LATAO, ENGATE RAPIDO 2 1/2" X 16 MM, PARA MANGUEIRA EM INSTALACAO PREDIAL COMBATE A INCENDIO</v>
          </cell>
          <cell r="C2060" t="str">
            <v xml:space="preserve">UN    </v>
          </cell>
          <cell r="D2060">
            <v>91.81</v>
          </cell>
        </row>
        <row r="2061">
          <cell r="A2061">
            <v>20968</v>
          </cell>
          <cell r="B2061" t="str">
            <v>ESGUICHO TIPO JATO SOLIDO, EM LATAO, ENGATE RAPIDO 2 1/2" X 19 MM, PARA MANGUEIRA EM INSTALACAO PREDIAL COMBATE A INCENDIO</v>
          </cell>
          <cell r="C2061" t="str">
            <v xml:space="preserve">UN    </v>
          </cell>
          <cell r="D2061">
            <v>100.7</v>
          </cell>
        </row>
        <row r="2062">
          <cell r="A2062">
            <v>11359</v>
          </cell>
          <cell r="B2062" t="str">
            <v>ESMERILHADEIRA ANGULAR ELETRICA, DIAMETRO DO DISCO 7 '' (180 MM), ROTACAO 8500 RPM, POTENCIA 2400 W</v>
          </cell>
          <cell r="C2062" t="str">
            <v xml:space="preserve">UN    </v>
          </cell>
          <cell r="D2062">
            <v>1175</v>
          </cell>
        </row>
        <row r="2063">
          <cell r="A2063">
            <v>39017</v>
          </cell>
          <cell r="B2063" t="str">
            <v>ESPACADOR / DISTANCIADOR CIRCULAR COM ENTRADA LATERAL, EM PLASTICO, PARA VERGALHAO *4,2 A 12,5* MM, COBRIMENTO 20 MM</v>
          </cell>
          <cell r="C2063" t="str">
            <v xml:space="preserve">UN    </v>
          </cell>
          <cell r="D2063">
            <v>0.22</v>
          </cell>
        </row>
        <row r="2064">
          <cell r="A2064">
            <v>39315</v>
          </cell>
          <cell r="B2064" t="str">
            <v>ESPACADOR / DISTANCIADOR TIPO GARRA DUPLA, EM PLASTICO, COBRIMENTO *20* MM, PARA FERRAGENS DE LAJES E FUNDO DE VIGAS</v>
          </cell>
          <cell r="C2064" t="str">
            <v xml:space="preserve">UN    </v>
          </cell>
          <cell r="D2064">
            <v>0.35</v>
          </cell>
        </row>
        <row r="2065">
          <cell r="A2065">
            <v>39016</v>
          </cell>
          <cell r="B2065" t="str">
            <v>ESPACADOR / DISTANCIADOR TIPO PINO EM PLASTICO, PARA VERGALHAO ATE 10 MM, PARA APOIO DE ARMADURA</v>
          </cell>
          <cell r="C2065" t="str">
            <v xml:space="preserve">UN    </v>
          </cell>
          <cell r="D2065">
            <v>0.35</v>
          </cell>
        </row>
        <row r="2066">
          <cell r="A2066">
            <v>40432</v>
          </cell>
          <cell r="B2066" t="str">
            <v>ESPACADOR / SEPARADOR DE BARRA , METALICO, TIPO CARAMBOLA, PARA TIRANTES, 25 X 84 MM</v>
          </cell>
          <cell r="C2066" t="str">
            <v xml:space="preserve">UN    </v>
          </cell>
          <cell r="D2066">
            <v>2.74</v>
          </cell>
        </row>
        <row r="2067">
          <cell r="A2067">
            <v>39481</v>
          </cell>
          <cell r="B2067" t="str">
            <v>ESPACADOR OU DISTANCIADOR, EM PLASTICO, TIPO APOIO DE CORDOALHA (CARANGUEJO), PARA ARMADURA NEGATIVA E PROTENSAO, COBRIMENTO 50 MM</v>
          </cell>
          <cell r="C2067" t="str">
            <v xml:space="preserve">UN    </v>
          </cell>
          <cell r="D2067">
            <v>1.72</v>
          </cell>
        </row>
        <row r="2068">
          <cell r="A2068">
            <v>40433</v>
          </cell>
          <cell r="B2068" t="str">
            <v>ESPACADOR/SEPARADOR DE CORDOALHA TIPO DISCO 12 FUROS DE 14 MM, PARA TIRANTES</v>
          </cell>
          <cell r="C2068" t="str">
            <v xml:space="preserve">UN    </v>
          </cell>
          <cell r="D2068">
            <v>1.52</v>
          </cell>
        </row>
        <row r="2069">
          <cell r="A2069">
            <v>20219</v>
          </cell>
          <cell r="B2069" t="str">
            <v>ESPARGIDOR DE ASFALTO PRESSURIZADO, REBOCAVEL, TANQUE DE 2500 L, PNEUMATICO,  COM MOTOR A GASOLINA 3,4HP</v>
          </cell>
          <cell r="C2069" t="str">
            <v xml:space="preserve">UN    </v>
          </cell>
          <cell r="D2069">
            <v>105800</v>
          </cell>
        </row>
        <row r="2070">
          <cell r="A2070">
            <v>36484</v>
          </cell>
          <cell r="B2070" t="str">
            <v>ESPARGIDOR DE ASFALTO PRESSURIZADO, TANQUE 6 M3 COM ISOLACAO TERMICA, AQUECIDO COM 2 MACARICOS, COM BARRA ESPARGIDORA 3,60 M, A SER MONTADO SOBRE CAMINHAO</v>
          </cell>
          <cell r="C2070" t="str">
            <v xml:space="preserve">UN    </v>
          </cell>
          <cell r="D2070">
            <v>224594.13</v>
          </cell>
        </row>
        <row r="2071">
          <cell r="A2071">
            <v>38367</v>
          </cell>
          <cell r="B2071" t="str">
            <v>ESPATULA DE ACO INOX COM CABO DE MADEIRA, LARGURA 8 CM</v>
          </cell>
          <cell r="C2071" t="str">
            <v xml:space="preserve">UN    </v>
          </cell>
          <cell r="D2071">
            <v>18.55</v>
          </cell>
        </row>
        <row r="2072">
          <cell r="A2072">
            <v>38368</v>
          </cell>
          <cell r="B2072" t="str">
            <v>ESPATULA DE PLASTICO LISA, LARGURA 10 CM</v>
          </cell>
          <cell r="C2072" t="str">
            <v xml:space="preserve">UN    </v>
          </cell>
          <cell r="D2072">
            <v>7.91</v>
          </cell>
        </row>
        <row r="2073">
          <cell r="A2073">
            <v>38091</v>
          </cell>
          <cell r="B2073" t="str">
            <v>ESPELHO / PLACA CEGA 4" X 2", PARA INSTALACAO DE TOMADAS E INTERRUPTORES</v>
          </cell>
          <cell r="C2073" t="str">
            <v xml:space="preserve">UN    </v>
          </cell>
          <cell r="D2073">
            <v>2.08</v>
          </cell>
        </row>
        <row r="2074">
          <cell r="A2074">
            <v>38095</v>
          </cell>
          <cell r="B2074" t="str">
            <v>ESPELHO / PLACA CEGA 4" X 4", PARA INSTALACAO DE TOMADAS E INTERRUPTORES</v>
          </cell>
          <cell r="C2074" t="str">
            <v xml:space="preserve">UN    </v>
          </cell>
          <cell r="D2074">
            <v>4.4000000000000004</v>
          </cell>
        </row>
        <row r="2075">
          <cell r="A2075">
            <v>38092</v>
          </cell>
          <cell r="B2075" t="str">
            <v>ESPELHO / PLACA DE 1 POSTO 4" X 2", PARA INSTALACAO DE TOMADAS E INTERRUPTORES</v>
          </cell>
          <cell r="C2075" t="str">
            <v xml:space="preserve">UN    </v>
          </cell>
          <cell r="D2075">
            <v>1.97</v>
          </cell>
        </row>
        <row r="2076">
          <cell r="A2076">
            <v>38093</v>
          </cell>
          <cell r="B2076" t="str">
            <v>ESPELHO / PLACA DE 2 POSTOS 4" X 2", PARA INSTALACAO DE TOMADAS E INTERRUPTORES</v>
          </cell>
          <cell r="C2076" t="str">
            <v xml:space="preserve">UN    </v>
          </cell>
          <cell r="D2076">
            <v>2.04</v>
          </cell>
        </row>
        <row r="2077">
          <cell r="A2077">
            <v>38096</v>
          </cell>
          <cell r="B2077" t="str">
            <v>ESPELHO / PLACA DE 2 POSTOS 4" X 4", PARA INSTALACAO DE TOMADAS E INTERRUPTORES</v>
          </cell>
          <cell r="C2077" t="str">
            <v xml:space="preserve">UN    </v>
          </cell>
          <cell r="D2077">
            <v>4.74</v>
          </cell>
        </row>
        <row r="2078">
          <cell r="A2078">
            <v>38094</v>
          </cell>
          <cell r="B2078" t="str">
            <v>ESPELHO / PLACA DE 3 POSTOS 4" X 2", PARA INSTALACAO DE TOMADAS E INTERRUPTORES</v>
          </cell>
          <cell r="C2078" t="str">
            <v xml:space="preserve">UN    </v>
          </cell>
          <cell r="D2078">
            <v>2.5</v>
          </cell>
        </row>
        <row r="2079">
          <cell r="A2079">
            <v>38097</v>
          </cell>
          <cell r="B2079" t="str">
            <v>ESPELHO / PLACA DE 4 POSTOS 4" X 4", PARA INSTALACAO DE TOMADAS E INTERRUPTORES</v>
          </cell>
          <cell r="C2079" t="str">
            <v xml:space="preserve">UN    </v>
          </cell>
          <cell r="D2079">
            <v>5.08</v>
          </cell>
        </row>
        <row r="2080">
          <cell r="A2080">
            <v>38098</v>
          </cell>
          <cell r="B2080" t="str">
            <v>ESPELHO / PLACA DE 6 POSTOS 4" X 4", PARA INSTALACAO DE TOMADAS E INTERRUPTORES</v>
          </cell>
          <cell r="C2080" t="str">
            <v xml:space="preserve">UN    </v>
          </cell>
          <cell r="D2080">
            <v>5.08</v>
          </cell>
        </row>
        <row r="2081">
          <cell r="A2081">
            <v>11186</v>
          </cell>
          <cell r="B2081" t="str">
            <v>ESPELHO CRISTAL E = 4 MM</v>
          </cell>
          <cell r="C2081" t="str">
            <v xml:space="preserve">M2    </v>
          </cell>
          <cell r="D2081">
            <v>677.6</v>
          </cell>
        </row>
        <row r="2082">
          <cell r="A2082">
            <v>11558</v>
          </cell>
          <cell r="B2082" t="str">
            <v>ESPELHO, RETO OU CURVO, EM LATAO CROMADO, ESPESSURA ATE 6 MM, LARGURA *40*MM, ALTURA *180*MM - PARA FECHADURA DE EMBUTIR</v>
          </cell>
          <cell r="C2082" t="str">
            <v xml:space="preserve">PAR   </v>
          </cell>
          <cell r="D2082">
            <v>15.4</v>
          </cell>
        </row>
        <row r="2083">
          <cell r="A2083">
            <v>11557</v>
          </cell>
          <cell r="B2083" t="str">
            <v>ESPELHO, RETO OU CURVO, EM LATAO CROMADO, ESPESSURA MINIMA 6 MM, LARGURA *43*MM, ALTURA *230*MM - PARA FECHADURA DE EMBUTIR</v>
          </cell>
          <cell r="C2083" t="str">
            <v xml:space="preserve">PAR   </v>
          </cell>
          <cell r="D2083">
            <v>39</v>
          </cell>
        </row>
        <row r="2084">
          <cell r="A2084">
            <v>2759</v>
          </cell>
          <cell r="B2084" t="str">
            <v>ESPOLETA SIMPLES N 8.</v>
          </cell>
          <cell r="C2084" t="str">
            <v xml:space="preserve">UN    </v>
          </cell>
          <cell r="D2084">
            <v>11.42</v>
          </cell>
        </row>
        <row r="2085">
          <cell r="A2085">
            <v>38124</v>
          </cell>
          <cell r="B2085" t="str">
            <v>ESPUMA EXPANSIVA DE POLIURETANO, APLICACAO MANUAL - 500 ML</v>
          </cell>
          <cell r="C2085" t="str">
            <v xml:space="preserve">UN    </v>
          </cell>
          <cell r="D2085">
            <v>31.74</v>
          </cell>
        </row>
        <row r="2086">
          <cell r="A2086">
            <v>38380</v>
          </cell>
          <cell r="B2086" t="str">
            <v>ESQUADRO DE ACO 12 " (300 MM), CABO DE ALUMINIO</v>
          </cell>
          <cell r="C2086" t="str">
            <v xml:space="preserve">UN    </v>
          </cell>
          <cell r="D2086">
            <v>29.47</v>
          </cell>
        </row>
        <row r="2087">
          <cell r="A2087">
            <v>20059</v>
          </cell>
          <cell r="B2087" t="str">
            <v>ESQUADRO INTERNO OU EXTERNO PARA CALHA PLUVIAL, PVC, DIAMETRO ENTRE 119 E 170 MM, PARA DRENAGEM PREDIAL</v>
          </cell>
          <cell r="C2087" t="str">
            <v xml:space="preserve">UN    </v>
          </cell>
          <cell r="D2087">
            <v>17.57</v>
          </cell>
        </row>
        <row r="2088">
          <cell r="A2088">
            <v>42429</v>
          </cell>
          <cell r="B2088" t="str">
            <v>ESQUI TRIPLO, EM TUBO DE ACO CARBONO, PINTURA NO PROCESSO ELETROSTATICO - EQUIPAMENTO DE GINASTICA PARA ACADEMIA AO AR LIVRE / ACADEMIA DA TERCEIRA IDADE - ATI</v>
          </cell>
          <cell r="C2088" t="str">
            <v xml:space="preserve">UN    </v>
          </cell>
          <cell r="D2088">
            <v>5916.32</v>
          </cell>
        </row>
        <row r="2089">
          <cell r="A2089">
            <v>39616</v>
          </cell>
          <cell r="B2089" t="str">
            <v>ESTABILIZADOR BIVOLT AUTOMATICO, 1000 VA</v>
          </cell>
          <cell r="C2089" t="str">
            <v xml:space="preserve">UN    </v>
          </cell>
          <cell r="D2089">
            <v>306.89999999999998</v>
          </cell>
        </row>
        <row r="2090">
          <cell r="A2090">
            <v>39618</v>
          </cell>
          <cell r="B2090" t="str">
            <v>ESTABILIZADOR BIVOLT AUTOMATICO, 1500 VA</v>
          </cell>
          <cell r="C2090" t="str">
            <v xml:space="preserve">UN    </v>
          </cell>
          <cell r="D2090">
            <v>556.66</v>
          </cell>
        </row>
        <row r="2091">
          <cell r="A2091">
            <v>39619</v>
          </cell>
          <cell r="B2091" t="str">
            <v>ESTABILIZADOR BIVOLT AUTOMATICO, 2000 VA</v>
          </cell>
          <cell r="C2091" t="str">
            <v xml:space="preserve">UN    </v>
          </cell>
          <cell r="D2091">
            <v>762.4</v>
          </cell>
        </row>
        <row r="2092">
          <cell r="A2092">
            <v>39613</v>
          </cell>
          <cell r="B2092" t="str">
            <v>ESTABILIZADOR BIVOLT AUTOMATICO, 300 VA</v>
          </cell>
          <cell r="C2092" t="str">
            <v xml:space="preserve">UN    </v>
          </cell>
          <cell r="D2092">
            <v>121.9</v>
          </cell>
        </row>
        <row r="2093">
          <cell r="A2093">
            <v>39614</v>
          </cell>
          <cell r="B2093" t="str">
            <v>ESTABILIZADOR BIVOLT AUTOMATICO, 500 VA</v>
          </cell>
          <cell r="C2093" t="str">
            <v xml:space="preserve">UN    </v>
          </cell>
          <cell r="D2093">
            <v>177.85</v>
          </cell>
        </row>
        <row r="2094">
          <cell r="A2094">
            <v>38538</v>
          </cell>
          <cell r="B2094" t="str">
            <v>ESTACA PRE-MOLDADA MACICA DE CONCRETO VIBRADO ARMADO, PARA CARGA DE 25 T, SECAO QUADRADA DE *16 X 16*, COM ANEL METALICO INCORPORADO A PECA (SOMENTE FORNECIMENTO)</v>
          </cell>
          <cell r="C2094" t="str">
            <v xml:space="preserve">M     </v>
          </cell>
          <cell r="D2094">
            <v>75.319999999999993</v>
          </cell>
        </row>
        <row r="2095">
          <cell r="A2095">
            <v>38539</v>
          </cell>
          <cell r="B2095" t="str">
            <v>ESTACA PRE-MOLDADA MACICA DE CONCRETO VIBRADO ARMADO, PARA CARGA DE 50 T, SECAO QUADRADA, COM ANEL METALICO INCORPORADO A PECA (SOMENTE FORNECIMENTO)</v>
          </cell>
          <cell r="C2095" t="str">
            <v xml:space="preserve">M     </v>
          </cell>
          <cell r="D2095">
            <v>102.42</v>
          </cell>
        </row>
        <row r="2096">
          <cell r="A2096">
            <v>38540</v>
          </cell>
          <cell r="B2096" t="str">
            <v>ESTACA PRE-MOLDADA VAZADA DE CONCRETO CENTRIFUGADO, PARA CARGA DE 100 T, SECAO CIRCULAR, COM ANEL METALICO INCORPORADO A PECA (SOMENTE FORNECIMENTO)</v>
          </cell>
          <cell r="C2096" t="str">
            <v xml:space="preserve">M     </v>
          </cell>
          <cell r="D2096">
            <v>262.49</v>
          </cell>
        </row>
        <row r="2097">
          <cell r="A2097">
            <v>38384</v>
          </cell>
          <cell r="B2097" t="str">
            <v>ESTILETE DE METAL, LAMINA 18 MM</v>
          </cell>
          <cell r="C2097" t="str">
            <v xml:space="preserve">UN    </v>
          </cell>
          <cell r="D2097">
            <v>20.49</v>
          </cell>
        </row>
        <row r="2098">
          <cell r="A2098">
            <v>13</v>
          </cell>
          <cell r="B2098" t="str">
            <v>ESTOPA</v>
          </cell>
          <cell r="C2098" t="str">
            <v xml:space="preserve">KG    </v>
          </cell>
          <cell r="D2098">
            <v>27.7</v>
          </cell>
        </row>
        <row r="2099">
          <cell r="A2099">
            <v>2762</v>
          </cell>
          <cell r="B2099" t="str">
            <v>ESTOPIM SIMPLES</v>
          </cell>
          <cell r="C2099" t="str">
            <v xml:space="preserve">M     </v>
          </cell>
          <cell r="D2099">
            <v>14.27</v>
          </cell>
        </row>
        <row r="2100">
          <cell r="A2100">
            <v>21142</v>
          </cell>
          <cell r="B2100" t="str">
            <v>ESTRIBO COM PARAFUSO EM CHAPA DE FERRO FUNDIDO DE 2" X 3/16" X 35 CM, SECAO "U", PARA MADEIRAMENTO DE TELHADO</v>
          </cell>
          <cell r="C2100" t="str">
            <v xml:space="preserve">UN    </v>
          </cell>
          <cell r="D2100">
            <v>31.58</v>
          </cell>
        </row>
        <row r="2101">
          <cell r="A2101">
            <v>4223</v>
          </cell>
          <cell r="B2101" t="str">
            <v>ETANOL</v>
          </cell>
          <cell r="C2101" t="str">
            <v xml:space="preserve">L     </v>
          </cell>
          <cell r="D2101">
            <v>4.47</v>
          </cell>
        </row>
        <row r="2102">
          <cell r="A2102">
            <v>37372</v>
          </cell>
          <cell r="B2102" t="str">
            <v>EXAMES - HORISTA (COLETADO CAIXA)</v>
          </cell>
          <cell r="C2102" t="str">
            <v xml:space="preserve">H     </v>
          </cell>
          <cell r="D2102">
            <v>0.81</v>
          </cell>
        </row>
        <row r="2103">
          <cell r="A2103">
            <v>40863</v>
          </cell>
          <cell r="B2103" t="str">
            <v>EXAMES - MENSALISTA (COLETADO CAIXA)</v>
          </cell>
          <cell r="C2103" t="str">
            <v xml:space="preserve">MES   </v>
          </cell>
          <cell r="D2103">
            <v>152.35</v>
          </cell>
        </row>
        <row r="2104">
          <cell r="A2104">
            <v>38475</v>
          </cell>
          <cell r="B2104" t="str">
            <v>EXTENSAO DE SOLDA 201 ACETILENO, E = *1,5 A 2,5* MM</v>
          </cell>
          <cell r="C2104" t="str">
            <v xml:space="preserve">UN    </v>
          </cell>
          <cell r="D2104">
            <v>31.36</v>
          </cell>
        </row>
        <row r="2105">
          <cell r="A2105">
            <v>38474</v>
          </cell>
          <cell r="B2105" t="str">
            <v>EXTENSAO DE SOLDA 201 GLP, E = *2,5 A 4,0* MM</v>
          </cell>
          <cell r="C2105" t="str">
            <v xml:space="preserve">UN    </v>
          </cell>
          <cell r="D2105">
            <v>38.770000000000003</v>
          </cell>
        </row>
        <row r="2106">
          <cell r="A2106">
            <v>10886</v>
          </cell>
          <cell r="B2106" t="str">
            <v>EXTINTOR DE INCENDIO PORTATIL COM CARGA DE AGUA PRESSURIZADA DE 10 L, CLASSE A</v>
          </cell>
          <cell r="C2106" t="str">
            <v xml:space="preserve">UN    </v>
          </cell>
          <cell r="D2106">
            <v>169.62</v>
          </cell>
        </row>
        <row r="2107">
          <cell r="A2107">
            <v>10888</v>
          </cell>
          <cell r="B2107" t="str">
            <v>EXTINTOR DE INCENDIO PORTATIL COM CARGA DE GAS CARBONICO CO2 DE 4 KG, CLASSE BC</v>
          </cell>
          <cell r="C2107" t="str">
            <v xml:space="preserve">UN    </v>
          </cell>
          <cell r="D2107">
            <v>536.84</v>
          </cell>
        </row>
        <row r="2108">
          <cell r="A2108">
            <v>10889</v>
          </cell>
          <cell r="B2108" t="str">
            <v>EXTINTOR DE INCENDIO PORTATIL COM CARGA DE GAS CARBONICO CO2 DE 6 KG, CLASSE BC</v>
          </cell>
          <cell r="C2108" t="str">
            <v xml:space="preserve">UN    </v>
          </cell>
          <cell r="D2108">
            <v>581.58000000000004</v>
          </cell>
        </row>
        <row r="2109">
          <cell r="A2109">
            <v>10890</v>
          </cell>
          <cell r="B2109" t="str">
            <v>EXTINTOR DE INCENDIO PORTATIL COM CARGA DE PO QUIMICO SECO (PQS) DE 12 KG, CLASSE BC</v>
          </cell>
          <cell r="C2109" t="str">
            <v xml:space="preserve">UN    </v>
          </cell>
          <cell r="D2109">
            <v>268.42</v>
          </cell>
        </row>
        <row r="2110">
          <cell r="A2110">
            <v>10891</v>
          </cell>
          <cell r="B2110" t="str">
            <v>EXTINTOR DE INCENDIO PORTATIL COM CARGA DE PO QUIMICO SECO (PQS) DE 4 KG, CLASSE BC</v>
          </cell>
          <cell r="C2110" t="str">
            <v xml:space="preserve">UN    </v>
          </cell>
          <cell r="D2110">
            <v>164.03</v>
          </cell>
        </row>
        <row r="2111">
          <cell r="A2111">
            <v>10892</v>
          </cell>
          <cell r="B2111" t="str">
            <v>EXTINTOR DE INCENDIO PORTATIL COM CARGA DE PO QUIMICO SECO (PQS) DE 6 KG, CLASSE BC</v>
          </cell>
          <cell r="C2111" t="str">
            <v xml:space="preserve">UN    </v>
          </cell>
          <cell r="D2111">
            <v>193.86</v>
          </cell>
        </row>
        <row r="2112">
          <cell r="A2112">
            <v>20977</v>
          </cell>
          <cell r="B2112" t="str">
            <v>EXTINTOR DE INCENDIO PORTATIL COM CARGA DE PO QUIMICO SECO (PQS) DE 8 KG, CLASSE BC</v>
          </cell>
          <cell r="C2112" t="str">
            <v xml:space="preserve">UN    </v>
          </cell>
          <cell r="D2112">
            <v>231.14</v>
          </cell>
        </row>
        <row r="2113">
          <cell r="A2113">
            <v>3073</v>
          </cell>
          <cell r="B2113" t="str">
            <v>EXTREMIDADE PVC PBA, BF, JE, DN 100/ DE 110 MM (NBR 10351)</v>
          </cell>
          <cell r="C2113" t="str">
            <v xml:space="preserve">UN    </v>
          </cell>
          <cell r="D2113">
            <v>251.32</v>
          </cell>
        </row>
        <row r="2114">
          <cell r="A2114">
            <v>3068</v>
          </cell>
          <cell r="B2114" t="str">
            <v>EXTREMIDADE PVC PBA, BF, JE, DN 50 / DE 60 MM (NBR 10351)</v>
          </cell>
          <cell r="C2114" t="str">
            <v xml:space="preserve">UN    </v>
          </cell>
          <cell r="D2114">
            <v>50.24</v>
          </cell>
        </row>
        <row r="2115">
          <cell r="A2115">
            <v>3074</v>
          </cell>
          <cell r="B2115" t="str">
            <v>EXTREMIDADE PVC PBA, BF, JE, DN 75/ DE 85 MM (NBR 10351)</v>
          </cell>
          <cell r="C2115" t="str">
            <v xml:space="preserve">UN    </v>
          </cell>
          <cell r="D2115">
            <v>158.66</v>
          </cell>
        </row>
        <row r="2116">
          <cell r="A2116">
            <v>3076</v>
          </cell>
          <cell r="B2116" t="str">
            <v>EXTREMIDADE PVC PBA, PF, JE, DN 100 / DE 110 MM (NBR 10351)</v>
          </cell>
          <cell r="C2116" t="str">
            <v xml:space="preserve">UN    </v>
          </cell>
          <cell r="D2116">
            <v>206.61</v>
          </cell>
        </row>
        <row r="2117">
          <cell r="A2117">
            <v>3072</v>
          </cell>
          <cell r="B2117" t="str">
            <v>EXTREMIDADE PVC PBA, PF, JE, DN 50/ DE 60 MM (NBR 10351)</v>
          </cell>
          <cell r="C2117" t="str">
            <v xml:space="preserve">UN    </v>
          </cell>
          <cell r="D2117">
            <v>52.05</v>
          </cell>
        </row>
        <row r="2118">
          <cell r="A2118">
            <v>3075</v>
          </cell>
          <cell r="B2118" t="str">
            <v>EXTREMIDADE PVC PBA, PF, JE, DN 75 / DE 85 MM (NBR 10351)</v>
          </cell>
          <cell r="C2118" t="str">
            <v xml:space="preserve">UN    </v>
          </cell>
          <cell r="D2118">
            <v>130.57</v>
          </cell>
        </row>
        <row r="2119">
          <cell r="A2119">
            <v>10780</v>
          </cell>
          <cell r="B2119" t="str">
            <v>EXTREMIDADE/TUBETE PARA HIDROMETRO PVC, COM ROSCA, CURTA, COM BUCHA LATAO, 1/2"</v>
          </cell>
          <cell r="C2119" t="str">
            <v xml:space="preserve">UN    </v>
          </cell>
          <cell r="D2119">
            <v>11.03</v>
          </cell>
        </row>
        <row r="2120">
          <cell r="A2120">
            <v>10781</v>
          </cell>
          <cell r="B2120" t="str">
            <v>EXTREMIDADE/TUBETE PARA HIDROMETRO PVC, COM ROSCA, CURTA, COM BUCHA LATAO, 3/4"</v>
          </cell>
          <cell r="C2120" t="str">
            <v xml:space="preserve">UN    </v>
          </cell>
          <cell r="D2120">
            <v>17.7</v>
          </cell>
        </row>
        <row r="2121">
          <cell r="A2121">
            <v>20106</v>
          </cell>
          <cell r="B2121" t="str">
            <v>EXTREMIDADE/TUBETE PARA HIDROMETRO PVC, COM ROSCA, CURTA, SEM BUCHA LATAO, 1/2"</v>
          </cell>
          <cell r="C2121" t="str">
            <v xml:space="preserve">UN    </v>
          </cell>
          <cell r="D2121">
            <v>5.83</v>
          </cell>
        </row>
        <row r="2122">
          <cell r="A2122">
            <v>20107</v>
          </cell>
          <cell r="B2122" t="str">
            <v>EXTREMIDADE/TUBETE PARA HIDROMETRO PVC, COM ROSCA, CURTA, SEM BUCHA LATAO, 3/4"</v>
          </cell>
          <cell r="C2122" t="str">
            <v xml:space="preserve">UN    </v>
          </cell>
          <cell r="D2122">
            <v>6.68</v>
          </cell>
        </row>
        <row r="2123">
          <cell r="A2123">
            <v>20108</v>
          </cell>
          <cell r="B2123" t="str">
            <v>EXTREMIDADE/TUBETE PARA HIDROMETRO PVC, COM ROSCA, LONGA, SEM BUCHA LATAO, 1/2"</v>
          </cell>
          <cell r="C2123" t="str">
            <v xml:space="preserve">UN    </v>
          </cell>
          <cell r="D2123">
            <v>8.82</v>
          </cell>
        </row>
        <row r="2124">
          <cell r="A2124">
            <v>20109</v>
          </cell>
          <cell r="B2124" t="str">
            <v>EXTREMIDADE/TUBETE PARA HIDROMETRO PVC, COM ROSCA, LONGA, SEM BUCHA LATAO, 3/4"</v>
          </cell>
          <cell r="C2124" t="str">
            <v xml:space="preserve">UN    </v>
          </cell>
          <cell r="D2124">
            <v>11.03</v>
          </cell>
        </row>
        <row r="2125">
          <cell r="A2125">
            <v>43612</v>
          </cell>
          <cell r="B2125" t="str">
            <v>FECHADRUA BICO DE PAPAGAIO PARA PORTA DE CORRER EXTERNA, EM ACO INOX COM ACABAMENTO CROMADO, MAQUINA COM 45 MM, INCLUINDO CHAVE TIPO CILINDRO</v>
          </cell>
          <cell r="C2125" t="str">
            <v xml:space="preserve">CJ    </v>
          </cell>
          <cell r="D2125">
            <v>90.26</v>
          </cell>
        </row>
        <row r="2126">
          <cell r="A2126">
            <v>43613</v>
          </cell>
          <cell r="B2126" t="str">
            <v>FECHADRUA BICO DE PAPAGAIO PARA PORTA DE CORRER INTERNA, EM ACO INOX COM ACABAMENTO CROMADO, MAQUINA COM 45 MM, INCLUINDO CHAVE TIPO BIPARTIDA</v>
          </cell>
          <cell r="C2126" t="str">
            <v xml:space="preserve">CJ    </v>
          </cell>
          <cell r="D2126">
            <v>74.72</v>
          </cell>
        </row>
        <row r="2127">
          <cell r="A2127">
            <v>11480</v>
          </cell>
          <cell r="B2127" t="str">
            <v>FECHADURA AUXILIAR DE SEGURANCA PARA PORTA EXTERNA, EM ACO INOX, BROCA DE 45 A 55 MM, LINGUETA COM 3 AVANCOS, INCLUINDO 2 CHAVES TIPO CILINDRO</v>
          </cell>
          <cell r="C2127" t="str">
            <v xml:space="preserve">CJ    </v>
          </cell>
          <cell r="D2127">
            <v>114.67</v>
          </cell>
        </row>
        <row r="2128">
          <cell r="A2128">
            <v>11469</v>
          </cell>
          <cell r="B2128" t="str">
            <v>FECHADURA DE EMBUTIR PARA GAVETA E MOVEIS DE MADEIRA, EM ACO INOX COM ACABAMENTO CROMADO, COM ABAS LATERAIS, CILINDRO COM 22 MM DE DIAMETRO, INCLUINDO CHAVE COM PERFIL METALICO E CAPA ESCAMOTEAVEL</v>
          </cell>
          <cell r="C2128" t="str">
            <v xml:space="preserve">UN    </v>
          </cell>
          <cell r="D2128">
            <v>12.24</v>
          </cell>
        </row>
        <row r="2129">
          <cell r="A2129">
            <v>11468</v>
          </cell>
          <cell r="B2129" t="str">
            <v>FECHADURA DE SOBREPOR PARA GAVETAS E ARMARIOS, EM ACO INOX COM ACABAMENTO CROMADO, COM CILINDRO DE APROX 20 MM</v>
          </cell>
          <cell r="C2129" t="str">
            <v xml:space="preserve">UN    </v>
          </cell>
          <cell r="D2129">
            <v>12.25</v>
          </cell>
        </row>
        <row r="2130">
          <cell r="A2130">
            <v>11484</v>
          </cell>
          <cell r="B2130" t="str">
            <v>FECHADURA DE SOBREPOR PARA PORTAO, EM ACO INOX COM ACABAMENTO CROMADO, CAIXA DE 100 MM, INCLUINDO CHAVE TIPO CILINDRO</v>
          </cell>
          <cell r="C2130" t="str">
            <v xml:space="preserve">UN    </v>
          </cell>
          <cell r="D2130">
            <v>53.8</v>
          </cell>
        </row>
        <row r="2131">
          <cell r="A2131">
            <v>38155</v>
          </cell>
          <cell r="B2131" t="str">
            <v>FECHADURA DE SOBREPOR PARA PORTAO, EM ACO INOX COM ACABAMENTO CROMADO, CAIXA DE 100 MM, INCLUINDO CHAVE TIPO TETRA</v>
          </cell>
          <cell r="C2131" t="str">
            <v xml:space="preserve">UN    </v>
          </cell>
          <cell r="D2131">
            <v>83.52</v>
          </cell>
        </row>
        <row r="2132">
          <cell r="A2132">
            <v>11467</v>
          </cell>
          <cell r="B2132" t="str">
            <v>FECHADURA DE SOBREPOR TIPO CAIXAO, EM FERRO COM ACABAMENTO RESINADO, SEM MACANETA, SEM CILINDRO, INCLUINDO CHAVE TIPO SIMPLES</v>
          </cell>
          <cell r="C2132" t="str">
            <v xml:space="preserve">UN    </v>
          </cell>
          <cell r="D2132">
            <v>19.079999999999998</v>
          </cell>
        </row>
        <row r="2133">
          <cell r="A2133">
            <v>38153</v>
          </cell>
          <cell r="B2133" t="str">
            <v>FECHADURA ESPELHO PARA PORTA DE BANHEIRO, EM ACO INOX (MAQUINA, TESTA E CONTRA-TESTA) E EM ZAMAC (MACANETA, LINGUETA E TRINCOS) COM ACABAMENTO CROMADO, MAQUINA DE 40 MM, INCLUINDO CHAVE TIPO TRANQUETA</v>
          </cell>
          <cell r="C2133" t="str">
            <v xml:space="preserve">CJ    </v>
          </cell>
          <cell r="D2133">
            <v>48.75</v>
          </cell>
        </row>
        <row r="2134">
          <cell r="A2134">
            <v>43607</v>
          </cell>
          <cell r="B2134" t="str">
            <v>FECHADURA ESPELHO PARA PORTA DE BANHEIRO, EM ACO INOX (MAQUINA, TESTA E CONTRA-TESTA) E EM ZAMAC (MACANETA, LINGUETA E TRINCOS) COM ACABAMENTO CROMADO, MAQUINA DE 55 MM, INCLUINDO CHAVE TIPO TRANQUETA  (CONJUNTO DE FECHADURAS)</v>
          </cell>
          <cell r="C2134" t="str">
            <v xml:space="preserve">CJ    </v>
          </cell>
          <cell r="D2134">
            <v>92.21</v>
          </cell>
        </row>
        <row r="2135">
          <cell r="A2135">
            <v>3080</v>
          </cell>
          <cell r="B2135" t="str">
            <v>FECHADURA ESPELHO PARA PORTA EXTERNA, EM ACO INOX (MAQUINA, TESTA E CONTRA-TESTA) E EM ZAMAC (MACANETA, LINGUETA E TRINCOS) COM ACABAMENTO CROMADO, MAQUINA DE 40 MM, INCLUINDO CHAVE TIPO CILINDRO</v>
          </cell>
          <cell r="C2135" t="str">
            <v xml:space="preserve">CJ    </v>
          </cell>
          <cell r="D2135">
            <v>62</v>
          </cell>
        </row>
        <row r="2136">
          <cell r="A2136">
            <v>3081</v>
          </cell>
          <cell r="B2136" t="str">
            <v>FECHADURA ESPELHO PARA PORTA EXTERNA, EM ACO INOX (MAQUINA, TESTA E CONTRA-TESTA) E EM ZAMAC (MACANETA, LINGUETA E TRINCOS) COM ACABAMENTO CROMADO, MAQUINA DE 55 MM, INCLUINDO CHAVE TIPO CILINDRO</v>
          </cell>
          <cell r="C2136" t="str">
            <v xml:space="preserve">CJ    </v>
          </cell>
          <cell r="D2136">
            <v>122.66</v>
          </cell>
        </row>
        <row r="2137">
          <cell r="A2137">
            <v>3090</v>
          </cell>
          <cell r="B2137" t="str">
            <v>FECHADURA ESPELHO PARA PORTA INTERNA, EM ACO INOX (MAQUINA, TESTA E CONTRA-TESTA) E EM ZAMAC (MACANETA, LINGUETA E TRINCOS) COM ACABAMENTO CROMADO, MAQUINA DE 40 MM, INCLUINDO CHAVE TIPO INTERNA</v>
          </cell>
          <cell r="C2137" t="str">
            <v xml:space="preserve">CJ    </v>
          </cell>
          <cell r="D2137">
            <v>55.34</v>
          </cell>
        </row>
        <row r="2138">
          <cell r="A2138">
            <v>43611</v>
          </cell>
          <cell r="B2138" t="str">
            <v>FECHADURA ESPELHO PARA PORTA INTERNA, EM ACO INOX (MAQUINA, TESTA E CONTRA-TESTA) E EM ZAMAC (MACANETA, LINGUETA E TRINCOS) COM ACABAMENTO CROMADO, MAQUINA DE 55 MM, INCLUINDO CHAVE TIPO INTERNA</v>
          </cell>
          <cell r="C2138" t="str">
            <v xml:space="preserve">CJ    </v>
          </cell>
          <cell r="D2138">
            <v>91.83</v>
          </cell>
        </row>
        <row r="2139">
          <cell r="A2139">
            <v>3103</v>
          </cell>
          <cell r="B2139" t="str">
            <v>FECHADURA PARA PORTA PIVOTANTE DE VIDRO TEMPERADO, EM ACO INOX COM ACABAMENTO CROMADO, RECORTE PADRAO SANTA MARINA, COM CILINDRO EM LATAO, INCLUINDO CHAVE TIPO CILINDRO</v>
          </cell>
          <cell r="C2139" t="str">
            <v xml:space="preserve">UN    </v>
          </cell>
          <cell r="D2139">
            <v>45.88</v>
          </cell>
        </row>
        <row r="2140">
          <cell r="A2140">
            <v>3097</v>
          </cell>
          <cell r="B2140" t="str">
            <v>FECHADURA ROSETA REDONDA PARA PORTA DE BANHEIRO, EM ACO INOX (MAQUINA, TESTA E CONTRA-TESTA) E EM ZAMAC (MACANETA, LINGUETA E TRINCOS) COM ACABAMENTO CROMADO, MAQUINA DE 40 MM, INCLUINDO CHAVE TIPO TRANQUETA</v>
          </cell>
          <cell r="C2140" t="str">
            <v xml:space="preserve">CJ    </v>
          </cell>
          <cell r="D2140">
            <v>69.42</v>
          </cell>
        </row>
        <row r="2141">
          <cell r="A2141">
            <v>3099</v>
          </cell>
          <cell r="B2141" t="str">
            <v>FECHADURA ROSETA REDONDA PARA PORTA DE BANHEIRO, EM ACO INOX (MAQUINA, TESTA E CONTRA-TESTA) E EM ZAMAC (MACANETA, LINGUETA E TRINCOS) COM ACABAMENTO CROMADO, MAQUINA DE 55 MM, INCLUINDO CHAVE TIPO TRANQUETA</v>
          </cell>
          <cell r="C2141" t="str">
            <v xml:space="preserve">CJ    </v>
          </cell>
          <cell r="D2141">
            <v>111.15</v>
          </cell>
        </row>
        <row r="2142">
          <cell r="A2142">
            <v>38151</v>
          </cell>
          <cell r="B2142" t="str">
            <v>FECHADURA ROSETA REDONDA PARA PORTA EXTERNA, EM ACO INOX (MAQUINA, TESTA E CONTRA-TESTA) E EM ZAMAC (MACANETA, LINGUETA E TRINCOS) COM ACABAMENTO CROMADO, MAQUINA DE 40 MM, INCLUINDO CHAVE TIPO CILINDRO</v>
          </cell>
          <cell r="C2142" t="str">
            <v xml:space="preserve">CJ    </v>
          </cell>
          <cell r="D2142">
            <v>80.58</v>
          </cell>
        </row>
        <row r="2143">
          <cell r="A2143">
            <v>38152</v>
          </cell>
          <cell r="B2143" t="str">
            <v>FECHADURA ROSETA REDONDA PARA PORTA EXTERNA, EM ACO INOX (MAQUINA, TESTA E CONTRA-TESTA) E EM ZAMAC (MACANETA, LINGUETA E TRINCOS) COM ACABAMENTO CROMADO, MAQUINA DE 55 MM, INCLUINDO CHAVE TIPO CILINDRO</v>
          </cell>
          <cell r="C2143" t="str">
            <v xml:space="preserve">CJ    </v>
          </cell>
          <cell r="D2143">
            <v>129.99</v>
          </cell>
        </row>
        <row r="2144">
          <cell r="A2144">
            <v>43610</v>
          </cell>
          <cell r="B2144" t="str">
            <v>FECHADURA ROSETA REDONDA PARA PORTA INTERNA, EM ACO INOX (MAQUINA, TESTA E CONTRA-TESTA) E EM ZAMAC (MACANETA, LINGUETA E TRINCOS) COM ACABAMENTO CROMADO, MAQUINA DE 40 MM, INCLUINDO CHAVE TIPO INTERNA (CONJUNTO DE FECHADURAS)</v>
          </cell>
          <cell r="C2144" t="str">
            <v xml:space="preserve">CJ    </v>
          </cell>
          <cell r="D2144">
            <v>68.88</v>
          </cell>
        </row>
        <row r="2145">
          <cell r="A2145">
            <v>3093</v>
          </cell>
          <cell r="B2145" t="str">
            <v>FECHADURA ROSETA REDONDA PARA PORTA INTERNA, EM ACO INOX (MAQUINA, TESTA E CONTRA-TESTA) E EM ZAMAC (MACANETA, LINGUETA E TRINCOS) COM ACABAMENTO CROMADO, MAQUINA DE 55 MM, INCLUINDO CHAVE TIPO INTERNA</v>
          </cell>
          <cell r="C2145" t="str">
            <v xml:space="preserve">CJ    </v>
          </cell>
          <cell r="D2145">
            <v>111.15</v>
          </cell>
        </row>
        <row r="2146">
          <cell r="A2146">
            <v>38165</v>
          </cell>
          <cell r="B2146" t="str">
            <v>FECHO / FECHADURA COM PUXADOR CONCHA, COM TRANCA TIPO TRAVA, PARA JANELA / PORTA DE CORRER (INCLUI TESTA, FECHADURA, PUXADOR) - COMPLETA</v>
          </cell>
          <cell r="C2146" t="str">
            <v xml:space="preserve">CJ    </v>
          </cell>
          <cell r="D2146">
            <v>74.11</v>
          </cell>
        </row>
        <row r="2147">
          <cell r="A2147">
            <v>38177</v>
          </cell>
          <cell r="B2147" t="str">
            <v>FECHO / TRINCO TIPO AVIAO, EM ZAMAC CROMADO, *60* MM, PARA JANELAS - INCLUI PARAFUSOS</v>
          </cell>
          <cell r="C2147" t="str">
            <v xml:space="preserve">UN    </v>
          </cell>
          <cell r="D2147">
            <v>22.02</v>
          </cell>
        </row>
        <row r="2148">
          <cell r="A2148">
            <v>11458</v>
          </cell>
          <cell r="B2148" t="str">
            <v>FECHO DE SEGURANCA, TIPO BATOM, EM LATAO / ZAMAC, CROMADO, PARA PORTAS E JANELAS - INCLUI PARAFUSOS</v>
          </cell>
          <cell r="C2148" t="str">
            <v xml:space="preserve">UN    </v>
          </cell>
          <cell r="D2148">
            <v>26.29</v>
          </cell>
        </row>
        <row r="2149">
          <cell r="A2149">
            <v>3108</v>
          </cell>
          <cell r="B2149" t="str">
            <v>FECHO QUEBRA UNHA, EM LATAO COM ACABAMENTO CROMADO, DE EMBUTIR, COM COMANDO ALAVANCA, ALTURA DE DE 22 CM, LARGURA MINIMA DE 1,90 CM E ESPESSURA MINIMA DE 1,90 MM, PARA PORTAS E JANELAS (INCLUI PARAFUSOS)</v>
          </cell>
          <cell r="C2149" t="str">
            <v xml:space="preserve">UN    </v>
          </cell>
          <cell r="D2149">
            <v>111.76</v>
          </cell>
        </row>
        <row r="2150">
          <cell r="A2150">
            <v>3105</v>
          </cell>
          <cell r="B2150" t="str">
            <v>FECHO QUEBRA UNHA, EM LATAO COM ACABAMENTO CROMADO, DE EMBUTIR, COM COMANDO ALAVANCA, ALTURA DE DE 40 CM, LARGURA MINIMA DE 1,90 CM E ESPESSURA MINIMA DE 1,90 MM, PARA PORTAS E JANELAS (INCLUI PARAFUSOS)</v>
          </cell>
          <cell r="C2150" t="str">
            <v xml:space="preserve">UN    </v>
          </cell>
          <cell r="D2150">
            <v>146.18</v>
          </cell>
        </row>
        <row r="2151">
          <cell r="A2151">
            <v>38178</v>
          </cell>
          <cell r="B2151" t="str">
            <v>FECHO QUEBRA UNHA, EM LATAO COM ACABAMENTO CROMADO, DE EMBUTIR, COM COMANDO DESLIZANTE, ALTURA DE 12 CM, LARGURA MINIMA DE 1,90 CM E ESPESSURA MINIMA DE 1,90 MM</v>
          </cell>
          <cell r="C2151" t="str">
            <v xml:space="preserve">UN    </v>
          </cell>
          <cell r="D2151">
            <v>24.23</v>
          </cell>
        </row>
        <row r="2152">
          <cell r="A2152">
            <v>43575</v>
          </cell>
          <cell r="B2152" t="str">
            <v>FECHO QUEBRA UNHA, EM LATAO COM ACABAMENTO CROMADO, DE EMBUTIR, COM COMANDO DESLIZANTE, ALTURA DE 22 CM, LARGURA MINIMA DE 1,90 CM E ESPESSURA MINIMA DE 1,90 MM</v>
          </cell>
          <cell r="C2152" t="str">
            <v xml:space="preserve">UN    </v>
          </cell>
          <cell r="D2152">
            <v>52.5</v>
          </cell>
        </row>
        <row r="2153">
          <cell r="A2153">
            <v>43577</v>
          </cell>
          <cell r="B2153" t="str">
            <v>FECHO QUEBRA UNHA, EM LATAO COM ACABAMENTO CROMADO, DE EMBUTIR, COM COMANDO DESLIZANTE, ALTURA DE 40 CM, LARGURA MINIMA DE 1,90 CM E ESPESSURA MINIMA DE 1,90 MM</v>
          </cell>
          <cell r="C2153" t="str">
            <v xml:space="preserve">UN    </v>
          </cell>
          <cell r="D2153">
            <v>91.27</v>
          </cell>
        </row>
        <row r="2154">
          <cell r="A2154">
            <v>43458</v>
          </cell>
          <cell r="B2154" t="str">
            <v>FERRAMENTAS - FAMILIA ALMOXARIFE - HORISTA (ENCARGOS COMPLEMENTARES - COLETADO CAIXA)</v>
          </cell>
          <cell r="C2154" t="str">
            <v xml:space="preserve">H     </v>
          </cell>
          <cell r="D2154">
            <v>0.05</v>
          </cell>
        </row>
        <row r="2155">
          <cell r="A2155">
            <v>43470</v>
          </cell>
          <cell r="B2155" t="str">
            <v>FERRAMENTAS - FAMILIA ALMOXARIFE - MENSALISTA (ENCARGOS COMPLEMENTARES - COLETADO CAIXA)</v>
          </cell>
          <cell r="C2155" t="str">
            <v xml:space="preserve">MES   </v>
          </cell>
          <cell r="D2155">
            <v>9.2100000000000009</v>
          </cell>
        </row>
        <row r="2156">
          <cell r="A2156">
            <v>43459</v>
          </cell>
          <cell r="B2156" t="str">
            <v>FERRAMENTAS - FAMILIA CARPINTEIRO DE FORMAS - HORISTA (ENCARGOS COMPLEMENTARES - COLETADO CAIXA)</v>
          </cell>
          <cell r="C2156" t="str">
            <v xml:space="preserve">H     </v>
          </cell>
          <cell r="D2156">
            <v>0.45</v>
          </cell>
        </row>
        <row r="2157">
          <cell r="A2157">
            <v>43471</v>
          </cell>
          <cell r="B2157" t="str">
            <v>FERRAMENTAS - FAMILIA CARPINTEIRO DE FORMAS - MENSALISTA (ENCARGOS COMPLEMENTARES - COLETADO CAIXA)</v>
          </cell>
          <cell r="C2157" t="str">
            <v xml:space="preserve">MES   </v>
          </cell>
          <cell r="D2157">
            <v>84.46</v>
          </cell>
        </row>
        <row r="2158">
          <cell r="A2158">
            <v>43460</v>
          </cell>
          <cell r="B2158" t="str">
            <v>FERRAMENTAS - FAMILIA ELETRICISTA - HORISTA (ENCARGOS COMPLEMENTARES - COLETADO CAIXA)</v>
          </cell>
          <cell r="C2158" t="str">
            <v xml:space="preserve">H     </v>
          </cell>
          <cell r="D2158">
            <v>0.78</v>
          </cell>
        </row>
        <row r="2159">
          <cell r="A2159">
            <v>43472</v>
          </cell>
          <cell r="B2159" t="str">
            <v>FERRAMENTAS - FAMILIA ELETRICISTA - MENSALISTA (ENCARGOS COMPLEMENTARES - COLETADO CAIXA)</v>
          </cell>
          <cell r="C2159" t="str">
            <v xml:space="preserve">MES   </v>
          </cell>
          <cell r="D2159">
            <v>147.22999999999999</v>
          </cell>
        </row>
        <row r="2160">
          <cell r="A2160">
            <v>43461</v>
          </cell>
          <cell r="B2160" t="str">
            <v>FERRAMENTAS - FAMILIA ENCANADOR - HORISTA (ENCARGOS COMPLEMENTARES - COLETADO CAIXA)</v>
          </cell>
          <cell r="C2160" t="str">
            <v xml:space="preserve">H     </v>
          </cell>
          <cell r="D2160">
            <v>0.32</v>
          </cell>
        </row>
        <row r="2161">
          <cell r="A2161">
            <v>43473</v>
          </cell>
          <cell r="B2161" t="str">
            <v>FERRAMENTAS - FAMILIA ENCANADOR - MENSALISTA (ENCARGOS COMPLEMENTARES - COLETADO CAIXA)</v>
          </cell>
          <cell r="C2161" t="str">
            <v xml:space="preserve">MES   </v>
          </cell>
          <cell r="D2161">
            <v>60.93</v>
          </cell>
        </row>
        <row r="2162">
          <cell r="A2162">
            <v>43463</v>
          </cell>
          <cell r="B2162" t="str">
            <v>FERRAMENTAS - FAMILIA ENCARREGADO GERAL - HORISTA (ENCARGOS COMPLEMENTARES - COLETADO CAIXA)</v>
          </cell>
          <cell r="C2162" t="str">
            <v xml:space="preserve">H     </v>
          </cell>
          <cell r="D2162">
            <v>0.1</v>
          </cell>
        </row>
        <row r="2163">
          <cell r="A2163">
            <v>43475</v>
          </cell>
          <cell r="B2163" t="str">
            <v>FERRAMENTAS - FAMILIA ENCARREGADO GERAL - MENSALISTA (ENCARGOS COMPLEMENTARES - COLETADO CAIXA)</v>
          </cell>
          <cell r="C2163" t="str">
            <v xml:space="preserve">MES   </v>
          </cell>
          <cell r="D2163">
            <v>18.579999999999998</v>
          </cell>
        </row>
        <row r="2164">
          <cell r="A2164">
            <v>43462</v>
          </cell>
          <cell r="B2164" t="str">
            <v>FERRAMENTAS - FAMILIA ENGENHEIRO CIVIL - HORISTA (ENCARGOS COMPLEMENTARES - COLETADO CAIXA)</v>
          </cell>
          <cell r="C2164" t="str">
            <v xml:space="preserve">H     </v>
          </cell>
          <cell r="D2164">
            <v>0.01</v>
          </cell>
        </row>
        <row r="2165">
          <cell r="A2165">
            <v>43474</v>
          </cell>
          <cell r="B2165" t="str">
            <v>FERRAMENTAS - FAMILIA ENGENHEIRO CIVIL - MENSALISTA (ENCARGOS COMPLEMENTARES - COLETADO CAIXA)</v>
          </cell>
          <cell r="C2165" t="str">
            <v xml:space="preserve">MES   </v>
          </cell>
          <cell r="D2165">
            <v>1.9</v>
          </cell>
        </row>
        <row r="2166">
          <cell r="A2166">
            <v>43464</v>
          </cell>
          <cell r="B2166" t="str">
            <v>FERRAMENTAS - FAMILIA OPERADOR ESCAVADEIRA - HORISTA (ENCARGOS COMPLEMENTARES - COLETADO CAIXA)</v>
          </cell>
          <cell r="C2166" t="str">
            <v xml:space="preserve">H     </v>
          </cell>
          <cell r="D2166">
            <v>0.01</v>
          </cell>
        </row>
        <row r="2167">
          <cell r="A2167">
            <v>43476</v>
          </cell>
          <cell r="B2167" t="str">
            <v>FERRAMENTAS - FAMILIA OPERADOR ESCAVADEIRA - MENSALISTA (ENCARGOS COMPLEMENTARES - COLETADO CAIXA)</v>
          </cell>
          <cell r="C2167" t="str">
            <v xml:space="preserve">MES   </v>
          </cell>
          <cell r="D2167">
            <v>0.01</v>
          </cell>
        </row>
        <row r="2168">
          <cell r="A2168">
            <v>43465</v>
          </cell>
          <cell r="B2168" t="str">
            <v>FERRAMENTAS - FAMILIA PEDREIRO - HORISTA (ENCARGOS COMPLEMENTARES - COLETADO CAIXA)</v>
          </cell>
          <cell r="C2168" t="str">
            <v xml:space="preserve">H     </v>
          </cell>
          <cell r="D2168">
            <v>0.74</v>
          </cell>
        </row>
        <row r="2169">
          <cell r="A2169">
            <v>43477</v>
          </cell>
          <cell r="B2169" t="str">
            <v>FERRAMENTAS - FAMILIA PEDREIRO - MENSALISTA (ENCARGOS COMPLEMENTARES - COLETADO CAIXA)</v>
          </cell>
          <cell r="C2169" t="str">
            <v xml:space="preserve">MES   </v>
          </cell>
          <cell r="D2169">
            <v>139.44</v>
          </cell>
        </row>
        <row r="2170">
          <cell r="A2170">
            <v>43466</v>
          </cell>
          <cell r="B2170" t="str">
            <v>FERRAMENTAS - FAMILIA PINTOR - HORISTA (ENCARGOS COMPLEMENTARES - COLETADO CAIXA)</v>
          </cell>
          <cell r="C2170" t="str">
            <v xml:space="preserve">H     </v>
          </cell>
          <cell r="D2170">
            <v>1.48</v>
          </cell>
        </row>
        <row r="2171">
          <cell r="A2171">
            <v>43478</v>
          </cell>
          <cell r="B2171" t="str">
            <v>FERRAMENTAS - FAMILIA PINTOR - MENSALISTA (ENCARGOS COMPLEMENTARES - COLETADO CAIXA)</v>
          </cell>
          <cell r="C2171" t="str">
            <v xml:space="preserve">MES   </v>
          </cell>
          <cell r="D2171">
            <v>279.08999999999997</v>
          </cell>
        </row>
        <row r="2172">
          <cell r="A2172">
            <v>43467</v>
          </cell>
          <cell r="B2172" t="str">
            <v>FERRAMENTAS - FAMILIA SERVENTE - HORISTA (ENCARGOS COMPLEMENTARES - COLETADO CAIXA)</v>
          </cell>
          <cell r="C2172" t="str">
            <v xml:space="preserve">H     </v>
          </cell>
          <cell r="D2172">
            <v>0.56000000000000005</v>
          </cell>
        </row>
        <row r="2173">
          <cell r="A2173">
            <v>43479</v>
          </cell>
          <cell r="B2173" t="str">
            <v>FERRAMENTAS - FAMILIA SERVENTE - MENSALISTA (ENCARGOS COMPLEMENTARES - COLETADO CAIXA)</v>
          </cell>
          <cell r="C2173" t="str">
            <v xml:space="preserve">MES   </v>
          </cell>
          <cell r="D2173">
            <v>106.33</v>
          </cell>
        </row>
        <row r="2174">
          <cell r="A2174">
            <v>43468</v>
          </cell>
          <cell r="B2174" t="str">
            <v>FERRAMENTAS - FAMILIA SOLDADOR - HORISTA (ENCARGOS COMPLEMENTARES - COLETADO CAIXA)</v>
          </cell>
          <cell r="C2174" t="str">
            <v xml:space="preserve">H     </v>
          </cell>
          <cell r="D2174">
            <v>1.07</v>
          </cell>
        </row>
        <row r="2175">
          <cell r="A2175">
            <v>43480</v>
          </cell>
          <cell r="B2175" t="str">
            <v>FERRAMENTAS - FAMILIA SOLDADOR - MENSALISTA (ENCARGOS COMPLEMENTARES - COLETADO CAIXA)</v>
          </cell>
          <cell r="C2175" t="str">
            <v xml:space="preserve">MES   </v>
          </cell>
          <cell r="D2175">
            <v>201.56</v>
          </cell>
        </row>
        <row r="2176">
          <cell r="A2176">
            <v>43469</v>
          </cell>
          <cell r="B2176" t="str">
            <v>FERRAMENTAS - FAMILIA TOPOGRAFO - HORISTA (ENCARGOS COMPLEMENTARES - COLETADO CAIXA)</v>
          </cell>
          <cell r="C2176" t="str">
            <v xml:space="preserve">H     </v>
          </cell>
          <cell r="D2176">
            <v>7.0000000000000007E-2</v>
          </cell>
        </row>
        <row r="2177">
          <cell r="A2177">
            <v>43481</v>
          </cell>
          <cell r="B2177" t="str">
            <v>FERRAMENTAS - FAMILIA TOPOGRAFO - MENSALISTA (ENCARGOS COMPLEMENTARES - COLETADO CAIXA)</v>
          </cell>
          <cell r="C2177" t="str">
            <v xml:space="preserve">MES   </v>
          </cell>
          <cell r="D2177">
            <v>13.21</v>
          </cell>
        </row>
        <row r="2178">
          <cell r="A2178">
            <v>3119</v>
          </cell>
          <cell r="B2178" t="str">
            <v>FERROLHO COM FECHO / TRINCO REDONDO, EM ACO GALVANIZADO / ZINCADO, DE SOBREPOR, COM COMPRIMENTO DE 2" E ESPESSURA MINIMA DA CHAPA DE 0,90 MM, PARA PORTAS E JANELAS</v>
          </cell>
          <cell r="C2178" t="str">
            <v xml:space="preserve">UN    </v>
          </cell>
          <cell r="D2178">
            <v>2.84</v>
          </cell>
        </row>
        <row r="2179">
          <cell r="A2179">
            <v>3122</v>
          </cell>
          <cell r="B2179" t="str">
            <v>FERROLHO COM FECHO / TRINCO REDONDO, EM ACO GALVANIZADO / ZINCADO, DE SOBREPOR, COM COMPRIMENTO DE 3" A 4" E ESPESSURA MINIMA DA CHAPA DE 0,90 MM</v>
          </cell>
          <cell r="C2179" t="str">
            <v xml:space="preserve">UN    </v>
          </cell>
          <cell r="D2179">
            <v>5.79</v>
          </cell>
        </row>
        <row r="2180">
          <cell r="A2180">
            <v>3121</v>
          </cell>
          <cell r="B2180" t="str">
            <v>FERROLHO COM FECHO / TRINCO REDONDO, EM ACO GALVANIZADO / ZINCADO, DE SOBREPOR, COM COMPRIMENTO DE 5" E ESPESSURA MINIMA DA CHAPA DE 0,90 MM</v>
          </cell>
          <cell r="C2180" t="str">
            <v xml:space="preserve">UN    </v>
          </cell>
          <cell r="D2180">
            <v>6.56</v>
          </cell>
        </row>
        <row r="2181">
          <cell r="A2181">
            <v>3120</v>
          </cell>
          <cell r="B2181" t="str">
            <v>FERROLHO COM FECHO / TRINCO REDONDO, EM ACO GALVANIZADO / ZINCADO, DE SOBREPOR, COM COMPRIMENTO DE 6" E ESPESSURA MINIMA DA CHAPA DE 1,50 MM</v>
          </cell>
          <cell r="C2181" t="str">
            <v xml:space="preserve">UN    </v>
          </cell>
          <cell r="D2181">
            <v>12.44</v>
          </cell>
        </row>
        <row r="2182">
          <cell r="A2182">
            <v>11455</v>
          </cell>
          <cell r="B2182" t="str">
            <v>FERROLHO COM FECHO / TRINCO REDONDO, EM ACO GALVANIZADO / ZINCADO, DE SOBREPOR, COM COMPRIMENTO DE 8" E ESPESSURA MINIMA DA CHAPA DE 1,50 MM</v>
          </cell>
          <cell r="C2182" t="str">
            <v xml:space="preserve">UN    </v>
          </cell>
          <cell r="D2182">
            <v>18</v>
          </cell>
        </row>
        <row r="2183">
          <cell r="A2183">
            <v>11456</v>
          </cell>
          <cell r="B2183" t="str">
            <v>FERROLHO COM FECHO /TRINCO REDONDO, EM ACO GALVANIZADO / ZINCADO, DE SOBREPOR, COM COMPRIMENTO DE 10" A 12" E ESPESSURA MINIMA DA CHAPA DE 1,50 MM</v>
          </cell>
          <cell r="C2183" t="str">
            <v xml:space="preserve">UN    </v>
          </cell>
          <cell r="D2183">
            <v>21.51</v>
          </cell>
        </row>
        <row r="2184">
          <cell r="A2184">
            <v>3107</v>
          </cell>
          <cell r="B2184" t="str">
            <v>FERROLHO COM FECHO CHATO E PORTA CADEADO , EM ACO GALVANIZADO / ZINCADO, DE SOBREPOR, COM COMPRIMENTO DE 3" A 4", CHAPA COM ESPESSURA MINIMA DE 0,90 MM E LARGURA MINIMA DE 3,20 CM (FECHO SIMPLES / LEVE) (INCLUI PARAFUSOS)</v>
          </cell>
          <cell r="C2184" t="str">
            <v xml:space="preserve">UN    </v>
          </cell>
          <cell r="D2184">
            <v>9.07</v>
          </cell>
        </row>
        <row r="2185">
          <cell r="A2185">
            <v>43583</v>
          </cell>
          <cell r="B2185" t="str">
            <v>FERROLHO COM FECHO CHATO E PORTA CADEADO , EM ACO GALVANIZADO / ZINCADO, DE SOBREPOR, COM COMPRIMENTO DE 3" A 4", CHAPA COM ESPESSURA MINIMA DE 1,70 MM E LARGURA MINIMA DE 5,00 CM (FECHO REFORCADO)</v>
          </cell>
          <cell r="C2185" t="str">
            <v xml:space="preserve">UN    </v>
          </cell>
          <cell r="D2185">
            <v>10.23</v>
          </cell>
        </row>
        <row r="2186">
          <cell r="A2186">
            <v>43586</v>
          </cell>
          <cell r="B2186" t="str">
            <v>FERROLHO COM FECHO CHATO E PORTA CADEADO , EM ACO GALVANIZADO / ZINCADO, DE SOBREPOR, COM COMPRIMENTO DE 5", CHAPA COM ESPESSURA MINIMA DE 0,90 MM E LARGURA MINIMA DE 3,20 CM (FECHO SIMPLES)</v>
          </cell>
          <cell r="C2186" t="str">
            <v xml:space="preserve">UN    </v>
          </cell>
          <cell r="D2186">
            <v>10.49</v>
          </cell>
        </row>
        <row r="2187">
          <cell r="A2187">
            <v>11461</v>
          </cell>
          <cell r="B2187" t="str">
            <v>FERROLHO COM FECHO CHATO E PORTA CADEADO , EM ACO GALVANIZADO / ZINCADO, DE SOBREPOR, COM COMPRIMENTO DE 5", CHAPA COM ESPESSURA MINIMA DE 1,70 MM E LARGURA MINIMA DE 5,00 CM (FECHO REFORCADO)</v>
          </cell>
          <cell r="C2187" t="str">
            <v xml:space="preserve">UN    </v>
          </cell>
          <cell r="D2187">
            <v>11.43</v>
          </cell>
        </row>
        <row r="2188">
          <cell r="A2188">
            <v>43587</v>
          </cell>
          <cell r="B2188" t="str">
            <v>FERROLHO COM FECHO CHATO E PORTA CADEADO , EM ACO GALVANIZADO / ZINCADO, DE SOBREPOR, COM COMPRIMENTO DE 6", CHAPA COM ESPESSURA MINIMA DE 0,90 MM E LARGURA MINIMA DE 3,80 CM (FECHO SIMPLES)</v>
          </cell>
          <cell r="C2188" t="str">
            <v xml:space="preserve">UN    </v>
          </cell>
          <cell r="D2188">
            <v>13.19</v>
          </cell>
        </row>
        <row r="2189">
          <cell r="A2189">
            <v>3106</v>
          </cell>
          <cell r="B2189" t="str">
            <v>FERROLHO COM FECHO CHATO E PORTA CADEADO , EM ACO GALVANIZADO / ZINCADO, DE SOBREPOR, COM COMPRIMENTO DE 6", CHAPA COM ESPESSURA MINIMA DE 1,70 MM E LARGURA /MINIMA DE 5,00 CM (FECHO REFORCADO) (INCLUI PARAFUSOS)</v>
          </cell>
          <cell r="C2189" t="str">
            <v xml:space="preserve">UN    </v>
          </cell>
          <cell r="D2189">
            <v>16.73</v>
          </cell>
        </row>
        <row r="2190">
          <cell r="A2190">
            <v>44539</v>
          </cell>
          <cell r="B2190" t="str">
            <v>FERTILIZANTE NPK -  10:10:10</v>
          </cell>
          <cell r="C2190" t="str">
            <v xml:space="preserve">KG    </v>
          </cell>
          <cell r="D2190">
            <v>3.64</v>
          </cell>
        </row>
        <row r="2191">
          <cell r="A2191">
            <v>3123</v>
          </cell>
          <cell r="B2191" t="str">
            <v>FERTILIZANTE NPK - 4: 14: 8</v>
          </cell>
          <cell r="C2191" t="str">
            <v xml:space="preserve">KG    </v>
          </cell>
          <cell r="D2191">
            <v>3.4</v>
          </cell>
        </row>
        <row r="2192">
          <cell r="A2192">
            <v>38125</v>
          </cell>
          <cell r="B2192" t="str">
            <v>FERTILIZANTE ORGANICO COMPOSTO, CLASSE A</v>
          </cell>
          <cell r="C2192" t="str">
            <v xml:space="preserve">KG    </v>
          </cell>
          <cell r="D2192">
            <v>1.1399999999999999</v>
          </cell>
        </row>
        <row r="2193">
          <cell r="A2193">
            <v>39014</v>
          </cell>
          <cell r="B2193" t="str">
            <v>FIBRA DE ACO PARA REFORCO DO CONCRETO, SOLTA, TIPO A-I, FATOR DE FORMA *50* L / D, COMPRIMENTO DE *30* MM E RESISTENCIA A TRACAO DO ACO MAIOR 1000 MPA</v>
          </cell>
          <cell r="C2193" t="str">
            <v xml:space="preserve">KG    </v>
          </cell>
          <cell r="D2193">
            <v>9.9</v>
          </cell>
        </row>
        <row r="2194">
          <cell r="A2194">
            <v>39365</v>
          </cell>
          <cell r="B2194" t="str">
            <v>FILTRO ANAEROBIO, EM POLIETILENO DE ALTA DENSIDADE (PEAD), CAPACIDADE *1100* LITROS (NBR 13969)</v>
          </cell>
          <cell r="C2194" t="str">
            <v xml:space="preserve">UN    </v>
          </cell>
          <cell r="D2194">
            <v>1161.3800000000001</v>
          </cell>
        </row>
        <row r="2195">
          <cell r="A2195">
            <v>39366</v>
          </cell>
          <cell r="B2195" t="str">
            <v>FILTRO ANAEROBIO, EM POLIETILENO DE ALTA DENSIDADE (PEAD), CAPACIDADE *2800* LITROS (NBR 13969)</v>
          </cell>
          <cell r="C2195" t="str">
            <v xml:space="preserve">UN    </v>
          </cell>
          <cell r="D2195">
            <v>2973.62</v>
          </cell>
        </row>
        <row r="2196">
          <cell r="A2196">
            <v>39367</v>
          </cell>
          <cell r="B2196" t="str">
            <v>FILTRO ANAEROBIO, EM POLIETILENO DE ALTA DENSIDADE (PEAD), CAPACIDADE *5000* LITROS (NBR 13969)</v>
          </cell>
          <cell r="C2196" t="str">
            <v xml:space="preserve">UN    </v>
          </cell>
          <cell r="D2196">
            <v>4064.4</v>
          </cell>
        </row>
        <row r="2197">
          <cell r="A2197">
            <v>37394</v>
          </cell>
          <cell r="B2197" t="str">
            <v>FINCAPINO CURTO CALIBRE 22 VERMELHO, CARGA MEDIA (ACAO DIRETA)</v>
          </cell>
          <cell r="C2197" t="str">
            <v xml:space="preserve">CENTO </v>
          </cell>
          <cell r="D2197">
            <v>43.05</v>
          </cell>
        </row>
        <row r="2198">
          <cell r="A2198">
            <v>14146</v>
          </cell>
          <cell r="B2198" t="str">
            <v>FINCAPINO LONGO CALIBRE 22, CARGA FORTE (ACAO DIRETA)</v>
          </cell>
          <cell r="C2198" t="str">
            <v xml:space="preserve">CENTO </v>
          </cell>
          <cell r="D2198">
            <v>69.239999999999995</v>
          </cell>
        </row>
        <row r="2199">
          <cell r="A2199">
            <v>38134</v>
          </cell>
          <cell r="B2199" t="str">
            <v>FIO COBRE NU DE 150 A 500 MM2, PARA TENSOES DE ATE 600 V</v>
          </cell>
          <cell r="C2199" t="str">
            <v xml:space="preserve">KG    </v>
          </cell>
          <cell r="D2199">
            <v>90.59</v>
          </cell>
        </row>
        <row r="2200">
          <cell r="A2200">
            <v>38132</v>
          </cell>
          <cell r="B2200" t="str">
            <v>FIO COBRE NU DE 16 A 35 MM2, PARA TENSOES DE ATE 600 V</v>
          </cell>
          <cell r="C2200" t="str">
            <v xml:space="preserve">KG    </v>
          </cell>
          <cell r="D2200">
            <v>92.4</v>
          </cell>
        </row>
        <row r="2201">
          <cell r="A2201">
            <v>38133</v>
          </cell>
          <cell r="B2201" t="str">
            <v>FIO COBRE NU DE 50 A 120 MM2, PARA TENSOES DE ATE 600 V</v>
          </cell>
          <cell r="C2201" t="str">
            <v xml:space="preserve">KG    </v>
          </cell>
          <cell r="D2201">
            <v>89.37</v>
          </cell>
        </row>
        <row r="2202">
          <cell r="A2202">
            <v>938</v>
          </cell>
          <cell r="B2202" t="str">
            <v>FIO DE COBRE, SOLIDO, CLASSE 1, ISOLACAO EM PVC/A, ANTICHAMA BWF-B, 450/750V, SECAO NOMINAL 1,5 MM2</v>
          </cell>
          <cell r="C2202" t="str">
            <v xml:space="preserve">M     </v>
          </cell>
          <cell r="D2202">
            <v>1.59</v>
          </cell>
        </row>
        <row r="2203">
          <cell r="A2203">
            <v>937</v>
          </cell>
          <cell r="B2203" t="str">
            <v>FIO DE COBRE, SOLIDO, CLASSE 1, ISOLACAO EM PVC/A, ANTICHAMA BWF-B, 450/750V, SECAO NOMINAL 10 MM2</v>
          </cell>
          <cell r="C2203" t="str">
            <v xml:space="preserve">M     </v>
          </cell>
          <cell r="D2203">
            <v>9.82</v>
          </cell>
        </row>
        <row r="2204">
          <cell r="A2204">
            <v>939</v>
          </cell>
          <cell r="B2204" t="str">
            <v>FIO DE COBRE, SOLIDO, CLASSE 1, ISOLACAO EM PVC/A, ANTICHAMA BWF-B, 450/750V, SECAO NOMINAL 2,5 MM2</v>
          </cell>
          <cell r="C2204" t="str">
            <v xml:space="preserve">M     </v>
          </cell>
          <cell r="D2204">
            <v>2.54</v>
          </cell>
        </row>
        <row r="2205">
          <cell r="A2205">
            <v>944</v>
          </cell>
          <cell r="B2205" t="str">
            <v>FIO DE COBRE, SOLIDO, CLASSE 1, ISOLACAO EM PVC/A, ANTICHAMA BWF-B, 450/750V, SECAO NOMINAL 4 MM2</v>
          </cell>
          <cell r="C2205" t="str">
            <v xml:space="preserve">M     </v>
          </cell>
          <cell r="D2205">
            <v>4.34</v>
          </cell>
        </row>
        <row r="2206">
          <cell r="A2206">
            <v>940</v>
          </cell>
          <cell r="B2206" t="str">
            <v>FIO DE COBRE, SOLIDO, CLASSE 1, ISOLACAO EM PVC/A, ANTICHAMA BWF-B, 450/750V, SECAO NOMINAL 6 MM2</v>
          </cell>
          <cell r="C2206" t="str">
            <v xml:space="preserve">M     </v>
          </cell>
          <cell r="D2206">
            <v>6.01</v>
          </cell>
        </row>
        <row r="2207">
          <cell r="A2207">
            <v>936</v>
          </cell>
          <cell r="B2207" t="str">
            <v>FIO TELEFONICO EXTERNO (FE) EM ACO COBREADO, ISOLACAO EM PEAD OU PVC ANTI-CHAMA, 2 CONDUTORES</v>
          </cell>
          <cell r="C2207" t="str">
            <v xml:space="preserve">M     </v>
          </cell>
          <cell r="D2207">
            <v>2.12</v>
          </cell>
        </row>
        <row r="2208">
          <cell r="A2208">
            <v>935</v>
          </cell>
          <cell r="B2208" t="str">
            <v>FIO TELEFONICO INTERNO (FI) EM COBRE ESTANHADO, ISOLACAO EM PVC ANTICHAMA, 2 CONDUTORES DE 0,6 MM (NBR 9115:2005)</v>
          </cell>
          <cell r="C2208" t="str">
            <v xml:space="preserve">M     </v>
          </cell>
          <cell r="D2208">
            <v>1.61</v>
          </cell>
        </row>
        <row r="2209">
          <cell r="A2209">
            <v>44397</v>
          </cell>
          <cell r="B2209" t="str">
            <v>FITA / CINTA AUTOADESIVA ELASTOMERICA PARA VEDACAO, L= 50 MM, E = 3 MM</v>
          </cell>
          <cell r="C2209" t="str">
            <v xml:space="preserve">M     </v>
          </cell>
          <cell r="D2209">
            <v>1.52</v>
          </cell>
        </row>
        <row r="2210">
          <cell r="A2210">
            <v>406</v>
          </cell>
          <cell r="B2210" t="str">
            <v>FITA ACO INOX PARA CINTAR POSTE, L = 19 MM, E = 0,5 MM (ROLO DE 30M)</v>
          </cell>
          <cell r="C2210" t="str">
            <v xml:space="preserve">UN    </v>
          </cell>
          <cell r="D2210">
            <v>98.58</v>
          </cell>
        </row>
        <row r="2211">
          <cell r="A2211">
            <v>42529</v>
          </cell>
          <cell r="B2211" t="str">
            <v>FITA ADESIVA ALUMINIZADA, PARA INSTALACAO DE MANTAS DE SUBCOBERTURA,  L = *5* CM</v>
          </cell>
          <cell r="C2211" t="str">
            <v xml:space="preserve">M     </v>
          </cell>
          <cell r="D2211">
            <v>1.33</v>
          </cell>
        </row>
        <row r="2212">
          <cell r="A2212">
            <v>39634</v>
          </cell>
          <cell r="B2212" t="str">
            <v>FITA ADESIVA ANTICORROSIVA DE PVC FLEXIVEL, COR PRETA, PARA PROTECAO TUBULACAO, 50 MM X 30 M (L X C), E= *0,25* MM</v>
          </cell>
          <cell r="C2212" t="str">
            <v xml:space="preserve">M     </v>
          </cell>
          <cell r="D2212">
            <v>9.74</v>
          </cell>
        </row>
        <row r="2213">
          <cell r="A2213">
            <v>39701</v>
          </cell>
          <cell r="B2213" t="str">
            <v>FITA ADESIVA ASFALTICA ALUMINIZADA MULTIUSO, L = 10 CM, ROLO DE 10 M</v>
          </cell>
          <cell r="C2213" t="str">
            <v xml:space="preserve">UN    </v>
          </cell>
          <cell r="D2213">
            <v>92.21</v>
          </cell>
        </row>
        <row r="2214">
          <cell r="A2214">
            <v>12815</v>
          </cell>
          <cell r="B2214" t="str">
            <v>FITA CREPE ROLO DE 25 MM X 50 M</v>
          </cell>
          <cell r="C2214" t="str">
            <v xml:space="preserve">UN    </v>
          </cell>
          <cell r="D2214">
            <v>9.02</v>
          </cell>
        </row>
        <row r="2215">
          <cell r="A2215">
            <v>407</v>
          </cell>
          <cell r="B2215" t="str">
            <v>FITA DE ALUMINIO PARA PROTECAO DO CONDUTOR LARGURA 10 MM</v>
          </cell>
          <cell r="C2215" t="str">
            <v xml:space="preserve">KG    </v>
          </cell>
          <cell r="D2215">
            <v>64.89</v>
          </cell>
        </row>
        <row r="2216">
          <cell r="A2216">
            <v>39431</v>
          </cell>
          <cell r="B2216" t="str">
            <v>FITA DE PAPEL MICROPERFURADO, 50 X 150 MM, PARA TRATAMENTO DE JUNTAS DE CHAPA DE GESSO PARA DRYWALL</v>
          </cell>
          <cell r="C2216" t="str">
            <v xml:space="preserve">M     </v>
          </cell>
          <cell r="D2216">
            <v>0.33</v>
          </cell>
        </row>
        <row r="2217">
          <cell r="A2217">
            <v>39432</v>
          </cell>
          <cell r="B2217" t="str">
            <v>FITA DE PAPEL REFORCADA COM LAMINA DE METAL PARA REFORCO DE CANTOS DE CHAPA DE GESSO PARA DRYWALL</v>
          </cell>
          <cell r="C2217" t="str">
            <v xml:space="preserve">M     </v>
          </cell>
          <cell r="D2217">
            <v>2.97</v>
          </cell>
        </row>
        <row r="2218">
          <cell r="A2218">
            <v>20111</v>
          </cell>
          <cell r="B2218" t="str">
            <v>FITA ISOLANTE ADESIVA ANTICHAMA, USO ATE 750 V, EM ROLO DE 19 MM X 20 M</v>
          </cell>
          <cell r="C2218" t="str">
            <v xml:space="preserve">UN    </v>
          </cell>
          <cell r="D2218">
            <v>10.45</v>
          </cell>
        </row>
        <row r="2219">
          <cell r="A2219">
            <v>21127</v>
          </cell>
          <cell r="B2219" t="str">
            <v>FITA ISOLANTE ADESIVA ANTICHAMA, USO ATE 750 V, EM ROLO DE 19 MM X 5 M</v>
          </cell>
          <cell r="C2219" t="str">
            <v xml:space="preserve">UN    </v>
          </cell>
          <cell r="D2219">
            <v>3.95</v>
          </cell>
        </row>
        <row r="2220">
          <cell r="A2220">
            <v>404</v>
          </cell>
          <cell r="B2220" t="str">
            <v>FITA ISOLANTE DE BORRACHA AUTOFUSAO, USO ATE 69 KV (ALTA TENSAO)</v>
          </cell>
          <cell r="C2220" t="str">
            <v xml:space="preserve">M     </v>
          </cell>
          <cell r="D2220">
            <v>1.42</v>
          </cell>
        </row>
        <row r="2221">
          <cell r="A2221">
            <v>14151</v>
          </cell>
          <cell r="B2221" t="str">
            <v>FITA METALICA GRAVADA, L = 17 MM, ROLO DE 25 M, CARGA RECOMENDADA = *120* KGF</v>
          </cell>
          <cell r="C2221" t="str">
            <v xml:space="preserve">UN    </v>
          </cell>
          <cell r="D2221">
            <v>49.76</v>
          </cell>
        </row>
        <row r="2222">
          <cell r="A2222">
            <v>14153</v>
          </cell>
          <cell r="B2222" t="str">
            <v>FITA METALICA PERFURADA, L = *18* MM, ROLO DE 30 M, CARGA RECOMENDADA = *30* KGF</v>
          </cell>
          <cell r="C2222" t="str">
            <v xml:space="preserve">UN    </v>
          </cell>
          <cell r="D2222">
            <v>56.25</v>
          </cell>
        </row>
        <row r="2223">
          <cell r="A2223">
            <v>14152</v>
          </cell>
          <cell r="B2223" t="str">
            <v>FITA METALICA PERFURADA, L = 17 MM, ROLO DE 30 M, CARGA RECOMENDADA = *19* KGF</v>
          </cell>
          <cell r="C2223" t="str">
            <v xml:space="preserve">UN    </v>
          </cell>
          <cell r="D2223">
            <v>43.18</v>
          </cell>
        </row>
        <row r="2224">
          <cell r="A2224">
            <v>14154</v>
          </cell>
          <cell r="B2224" t="str">
            <v>FITA METALICA PERFURADA, L = 25 MM, ROLO DE 30 M, CARGA RECOMENDADA = *222,5* KGF</v>
          </cell>
          <cell r="C2224" t="str">
            <v xml:space="preserve">UN    </v>
          </cell>
          <cell r="D2224">
            <v>151.15</v>
          </cell>
        </row>
        <row r="2225">
          <cell r="A2225">
            <v>3146</v>
          </cell>
          <cell r="B2225" t="str">
            <v>FITA VEDA ROSCA EM ROLOS DE 18 MM X 10 M (L X C)</v>
          </cell>
          <cell r="C2225" t="str">
            <v xml:space="preserve">UN    </v>
          </cell>
          <cell r="D2225">
            <v>5</v>
          </cell>
        </row>
        <row r="2226">
          <cell r="A2226">
            <v>3143</v>
          </cell>
          <cell r="B2226" t="str">
            <v>FITA VEDA ROSCA EM ROLOS DE 18 MM X 25 M (L X C)</v>
          </cell>
          <cell r="C2226" t="str">
            <v xml:space="preserve">UN    </v>
          </cell>
          <cell r="D2226">
            <v>11.37</v>
          </cell>
        </row>
        <row r="2227">
          <cell r="A2227">
            <v>3148</v>
          </cell>
          <cell r="B2227" t="str">
            <v>FITA VEDA ROSCA EM ROLOS DE 18 MM X 50 M (L X C)</v>
          </cell>
          <cell r="C2227" t="str">
            <v xml:space="preserve">UN    </v>
          </cell>
          <cell r="D2227">
            <v>18.440000000000001</v>
          </cell>
        </row>
        <row r="2228">
          <cell r="A2228">
            <v>4310</v>
          </cell>
          <cell r="B2228" t="str">
            <v>FIXADOR DE ABA AUTOTRAVANTE PARA TELHA DE FIBROCIMENTO, TIPO CANALETE 90 OU KALHETAO</v>
          </cell>
          <cell r="C2228" t="str">
            <v xml:space="preserve">UN    </v>
          </cell>
          <cell r="D2228">
            <v>3.02</v>
          </cell>
        </row>
        <row r="2229">
          <cell r="A2229">
            <v>4311</v>
          </cell>
          <cell r="B2229" t="str">
            <v>FIXADOR DE ABA SIMPLES PARA TELHA DE FIBROCIMENTO, TIPO CANALETA 49 OU KALHETA</v>
          </cell>
          <cell r="C2229" t="str">
            <v xml:space="preserve">UN    </v>
          </cell>
          <cell r="D2229">
            <v>2.12</v>
          </cell>
        </row>
        <row r="2230">
          <cell r="A2230">
            <v>4312</v>
          </cell>
          <cell r="B2230" t="str">
            <v>FIXADOR DE ABA SIMPLES PARA TELHA DE FIBROCIMENTO, TIPO CANALETA 90 OU KALHETAO</v>
          </cell>
          <cell r="C2230" t="str">
            <v xml:space="preserve">UN    </v>
          </cell>
          <cell r="D2230">
            <v>2.97</v>
          </cell>
        </row>
        <row r="2231">
          <cell r="A2231">
            <v>13261</v>
          </cell>
          <cell r="B2231" t="str">
            <v>FLANELA *30 X 40* CM</v>
          </cell>
          <cell r="C2231" t="str">
            <v xml:space="preserve">UN    </v>
          </cell>
          <cell r="D2231">
            <v>4.26</v>
          </cell>
        </row>
        <row r="2232">
          <cell r="A2232">
            <v>3255</v>
          </cell>
          <cell r="B2232" t="str">
            <v>FLANGE PVC, ROSCAVEL SEXTAVADO SEM FUROS 3/4"</v>
          </cell>
          <cell r="C2232" t="str">
            <v xml:space="preserve">UN    </v>
          </cell>
          <cell r="D2232">
            <v>8.19</v>
          </cell>
        </row>
        <row r="2233">
          <cell r="A2233">
            <v>3254</v>
          </cell>
          <cell r="B2233" t="str">
            <v>FLANGE PVC, ROSCAVEL, SEXTAVADO, SEM FUROS 3"</v>
          </cell>
          <cell r="C2233" t="str">
            <v xml:space="preserve">UN    </v>
          </cell>
          <cell r="D2233">
            <v>133.01</v>
          </cell>
        </row>
        <row r="2234">
          <cell r="A2234">
            <v>3259</v>
          </cell>
          <cell r="B2234" t="str">
            <v>FLANGE PVC, ROSCAVEL, SEXTAVADO, SEM FUROS, 1 1/2"</v>
          </cell>
          <cell r="C2234" t="str">
            <v xml:space="preserve">UN    </v>
          </cell>
          <cell r="D2234">
            <v>15.98</v>
          </cell>
        </row>
        <row r="2235">
          <cell r="A2235">
            <v>3258</v>
          </cell>
          <cell r="B2235" t="str">
            <v>FLANGE PVC, ROSCAVEL, SEXTAVADO, SEM FUROS, 1 1/4"</v>
          </cell>
          <cell r="C2235" t="str">
            <v xml:space="preserve">UN    </v>
          </cell>
          <cell r="D2235">
            <v>9.66</v>
          </cell>
        </row>
        <row r="2236">
          <cell r="A2236">
            <v>3251</v>
          </cell>
          <cell r="B2236" t="str">
            <v>FLANGE PVC, ROSCAVEL, SEXTAVADO, SEM FUROS, 1/2"</v>
          </cell>
          <cell r="C2236" t="str">
            <v xml:space="preserve">UN    </v>
          </cell>
          <cell r="D2236">
            <v>5.69</v>
          </cell>
        </row>
        <row r="2237">
          <cell r="A2237">
            <v>3256</v>
          </cell>
          <cell r="B2237" t="str">
            <v>FLANGE PVC, ROSCAVEL, SEXTAVADO, SEM FUROS, 1"</v>
          </cell>
          <cell r="C2237" t="str">
            <v xml:space="preserve">UN    </v>
          </cell>
          <cell r="D2237">
            <v>10.78</v>
          </cell>
        </row>
        <row r="2238">
          <cell r="A2238">
            <v>3261</v>
          </cell>
          <cell r="B2238" t="str">
            <v>FLANGE PVC, ROSCAVEL, SEXTAVADO, SEM FUROS, 2 1/2"</v>
          </cell>
          <cell r="C2238" t="str">
            <v xml:space="preserve">UN    </v>
          </cell>
          <cell r="D2238">
            <v>117.63</v>
          </cell>
        </row>
        <row r="2239">
          <cell r="A2239">
            <v>3260</v>
          </cell>
          <cell r="B2239" t="str">
            <v>FLANGE PVC, ROSCAVEL, SEXTAVADO, SEM FUROS, 2"</v>
          </cell>
          <cell r="C2239" t="str">
            <v xml:space="preserve">UN    </v>
          </cell>
          <cell r="D2239">
            <v>20.21</v>
          </cell>
        </row>
        <row r="2240">
          <cell r="A2240">
            <v>3272</v>
          </cell>
          <cell r="B2240" t="str">
            <v>FLANGE SEXTAVADO DE FERRO GALVANIZADO, COM ROSCA BSP, DE 1 1/2"</v>
          </cell>
          <cell r="C2240" t="str">
            <v xml:space="preserve">UN    </v>
          </cell>
          <cell r="D2240">
            <v>41.69</v>
          </cell>
        </row>
        <row r="2241">
          <cell r="A2241">
            <v>3265</v>
          </cell>
          <cell r="B2241" t="str">
            <v>FLANGE SEXTAVADO DE FERRO GALVANIZADO, COM ROSCA BSP, DE 1 1/4"</v>
          </cell>
          <cell r="C2241" t="str">
            <v xml:space="preserve">UN    </v>
          </cell>
          <cell r="D2241">
            <v>33.119999999999997</v>
          </cell>
        </row>
        <row r="2242">
          <cell r="A2242">
            <v>3262</v>
          </cell>
          <cell r="B2242" t="str">
            <v>FLANGE SEXTAVADO DE FERRO GALVANIZADO, COM ROSCA BSP, DE 1/2"</v>
          </cell>
          <cell r="C2242" t="str">
            <v xml:space="preserve">UN    </v>
          </cell>
          <cell r="D2242">
            <v>14.5</v>
          </cell>
        </row>
        <row r="2243">
          <cell r="A2243">
            <v>3264</v>
          </cell>
          <cell r="B2243" t="str">
            <v>FLANGE SEXTAVADO DE FERRO GALVANIZADO, COM ROSCA BSP, DE 1"</v>
          </cell>
          <cell r="C2243" t="str">
            <v xml:space="preserve">UN    </v>
          </cell>
          <cell r="D2243">
            <v>23.82</v>
          </cell>
        </row>
        <row r="2244">
          <cell r="A2244">
            <v>3267</v>
          </cell>
          <cell r="B2244" t="str">
            <v>FLANGE SEXTAVADO DE FERRO GALVANIZADO, COM ROSCA BSP, DE 2 1/2"</v>
          </cell>
          <cell r="C2244" t="str">
            <v xml:space="preserve">UN    </v>
          </cell>
          <cell r="D2244">
            <v>77.790000000000006</v>
          </cell>
        </row>
        <row r="2245">
          <cell r="A2245">
            <v>3266</v>
          </cell>
          <cell r="B2245" t="str">
            <v>FLANGE SEXTAVADO DE FERRO GALVANIZADO, COM ROSCA BSP, DE 2"</v>
          </cell>
          <cell r="C2245" t="str">
            <v xml:space="preserve">UN    </v>
          </cell>
          <cell r="D2245">
            <v>49.49</v>
          </cell>
        </row>
        <row r="2246">
          <cell r="A2246">
            <v>3263</v>
          </cell>
          <cell r="B2246" t="str">
            <v>FLANGE SEXTAVADO DE FERRO GALVANIZADO, COM ROSCA BSP, DE 3/4"</v>
          </cell>
          <cell r="C2246" t="str">
            <v xml:space="preserve">UN    </v>
          </cell>
          <cell r="D2246">
            <v>19.809999999999999</v>
          </cell>
        </row>
        <row r="2247">
          <cell r="A2247">
            <v>3268</v>
          </cell>
          <cell r="B2247" t="str">
            <v>FLANGE SEXTAVADO DE FERRO GALVANIZADO, COM ROSCA BSP, DE 3"</v>
          </cell>
          <cell r="C2247" t="str">
            <v xml:space="preserve">UN    </v>
          </cell>
          <cell r="D2247">
            <v>105.18</v>
          </cell>
        </row>
        <row r="2248">
          <cell r="A2248">
            <v>3271</v>
          </cell>
          <cell r="B2248" t="str">
            <v>FLANGE SEXTAVADO DE FERRO GALVANIZADO, COM ROSCA BSP, DE 4"</v>
          </cell>
          <cell r="C2248" t="str">
            <v xml:space="preserve">UN    </v>
          </cell>
          <cell r="D2248">
            <v>155.5</v>
          </cell>
        </row>
        <row r="2249">
          <cell r="A2249">
            <v>3270</v>
          </cell>
          <cell r="B2249" t="str">
            <v>FLANGE SEXTAVADO DE FERRO GALVANIZADO, COM ROSCA BSP, DE 6"</v>
          </cell>
          <cell r="C2249" t="str">
            <v xml:space="preserve">UN    </v>
          </cell>
          <cell r="D2249">
            <v>261.25</v>
          </cell>
        </row>
        <row r="2250">
          <cell r="A2250">
            <v>3275</v>
          </cell>
          <cell r="B2250" t="str">
            <v>FORRO COMPOSTO POR PAINEIS DE LA DE VIDRO, REVESTIDOS EM PVC MICROPERFURADO, DE *1250 X 625* MM, ESPESSURA 15 MM (COM COLOCACAO)</v>
          </cell>
          <cell r="C2250" t="str">
            <v xml:space="preserve">M2    </v>
          </cell>
          <cell r="D2250">
            <v>149.22999999999999</v>
          </cell>
        </row>
        <row r="2251">
          <cell r="A2251">
            <v>39512</v>
          </cell>
          <cell r="B2251" t="str">
            <v>FORRO DE FIBRA MINERAL EM PLACAS DE 1250 X 625 MM, E = 15 MM, BORDA RETA, COM PINTURA ANTIMOFO, APOIADO EM PERFIL DE ACO GALVANIZADO COM 24 MM DE BASE - INSTALADO</v>
          </cell>
          <cell r="C2251" t="str">
            <v xml:space="preserve">M2    </v>
          </cell>
          <cell r="D2251">
            <v>135.82</v>
          </cell>
        </row>
        <row r="2252">
          <cell r="A2252">
            <v>39511</v>
          </cell>
          <cell r="B2252" t="str">
            <v>FORRO DE FIBRA MINERAL EM PLACAS DE 625 X 625 MM, E = 15 MM, BORDA RETA, COM PINTURA ANTIMOFO, APOIADO EM PERFIL DE ACO GALVANIZADO COM 24 MM DE BASE - INSTALADO</v>
          </cell>
          <cell r="C2252" t="str">
            <v xml:space="preserve">M2    </v>
          </cell>
          <cell r="D2252">
            <v>148.13999999999999</v>
          </cell>
        </row>
        <row r="2253">
          <cell r="A2253">
            <v>39513</v>
          </cell>
          <cell r="B2253" t="str">
            <v>FORRO DE FIBRA MINERAL EM PLACAS DE 625 X 625 MM, E = 15/16 MM, BORDA REBAIXADA, COM PINTURA ANTIMOFO, APOIADO EM PERFIL DE ACO GALVANIZADO COM 24 MM DE BASE - INSTALADO</v>
          </cell>
          <cell r="C2253" t="str">
            <v xml:space="preserve">M2    </v>
          </cell>
          <cell r="D2253">
            <v>158.9</v>
          </cell>
        </row>
        <row r="2254">
          <cell r="A2254">
            <v>3286</v>
          </cell>
          <cell r="B2254" t="str">
            <v>FORRO DE MADEIRA CEDRINHO OU EQUIVALENTE DA REGIAO, ENCAIXE MACHO/FEMEA COM FRISO, *10 X 1* CM (SEM COLOCACAO)</v>
          </cell>
          <cell r="C2254" t="str">
            <v xml:space="preserve">M2    </v>
          </cell>
          <cell r="D2254">
            <v>79.27</v>
          </cell>
        </row>
        <row r="2255">
          <cell r="A2255">
            <v>3287</v>
          </cell>
          <cell r="B2255" t="str">
            <v>FORRO DE MADEIRA CUMARU/IPE CHAMPANHE OU EQUIVALENTE DA REGIAO, ENCAIXE MACHO/FEMEA COM FRISO, *10 X 1* CM (SEM COLOCACAO)</v>
          </cell>
          <cell r="C2255" t="str">
            <v xml:space="preserve">M2    </v>
          </cell>
          <cell r="D2255">
            <v>119.8</v>
          </cell>
        </row>
        <row r="2256">
          <cell r="A2256">
            <v>3283</v>
          </cell>
          <cell r="B2256" t="str">
            <v>FORRO DE MADEIRA PINUS OU EQUIVALENTE DA REGIAO, ENCAIXE MACHO/FEMEA COM FRISO, *10 X 1* CM (SEM COLOCACAO)</v>
          </cell>
          <cell r="C2256" t="str">
            <v xml:space="preserve">M2    </v>
          </cell>
          <cell r="D2256">
            <v>25.16</v>
          </cell>
        </row>
        <row r="2257">
          <cell r="A2257">
            <v>11587</v>
          </cell>
          <cell r="B2257" t="str">
            <v>FORRO DE PVC LISO, BRANCO, REGUA DE 10 CM, ESPESSURA DE 8 MM A 10 MM (COM COLOCACAO / SEM ESTRUTURA METALICA)</v>
          </cell>
          <cell r="C2257" t="str">
            <v xml:space="preserve">M2    </v>
          </cell>
          <cell r="D2257">
            <v>102.33</v>
          </cell>
        </row>
        <row r="2258">
          <cell r="A2258">
            <v>36225</v>
          </cell>
          <cell r="B2258" t="str">
            <v>FORRO DE PVC LISO, BRANCO, REGUA DE 20 CM, ESPESSURA DE 8 MM A 10 MM, COMPRIMENTO 6 M (SEM COLOCACAO)</v>
          </cell>
          <cell r="C2258" t="str">
            <v xml:space="preserve">M2    </v>
          </cell>
          <cell r="D2258">
            <v>41.57</v>
          </cell>
        </row>
        <row r="2259">
          <cell r="A2259">
            <v>36230</v>
          </cell>
          <cell r="B2259" t="str">
            <v>FORRO DE PVC, FRISADO, BRANCO, REGUA DE 10 CM, ESPESSURA DE 8 MM A 10 MM E COMPRIMENTO 6 M (SEM COLOCACAO)</v>
          </cell>
          <cell r="C2259" t="str">
            <v xml:space="preserve">M2    </v>
          </cell>
          <cell r="D2259">
            <v>30.54</v>
          </cell>
        </row>
        <row r="2260">
          <cell r="A2260">
            <v>36238</v>
          </cell>
          <cell r="B2260" t="str">
            <v>FORRO DE PVC, FRISADO, BRANCO, REGUA DE 20 CM, ESPESSURA DE 8 MM A 10 MM E COMPRIMENTO 6 M (SEM COLOCACAO)</v>
          </cell>
          <cell r="C2260" t="str">
            <v xml:space="preserve">M2    </v>
          </cell>
          <cell r="D2260">
            <v>29.84</v>
          </cell>
        </row>
        <row r="2261">
          <cell r="A2261">
            <v>39363</v>
          </cell>
          <cell r="B2261" t="str">
            <v>FOSSA SEPTICA, SEM FILTRO, PARA 15 A 30 CONTRIBUINTES, CILINDRICA, COM TAMPA, EM POLIETILENO DE ALTA DENSIDADE (PEAD), CAPACIDADE APROXIMADA DE 5500 LITROS (NBR 7229)</v>
          </cell>
          <cell r="C2261" t="str">
            <v xml:space="preserve">UN    </v>
          </cell>
          <cell r="D2261">
            <v>4730.76</v>
          </cell>
        </row>
        <row r="2262">
          <cell r="A2262">
            <v>39361</v>
          </cell>
          <cell r="B2262" t="str">
            <v>FOSSA SEPTICA, SEM FILTRO, PARA 4 A 7 CONTRIBUINTES, CILINDRICA,  COM TAMPA, EM POLIETILENO DE ALTA DENSIDADE (PEAD), CAPACIDADE APROXIMADA DE 1100 LITROS (NBR 7229)</v>
          </cell>
          <cell r="C2262" t="str">
            <v xml:space="preserve">UN    </v>
          </cell>
          <cell r="D2262">
            <v>1216.48</v>
          </cell>
        </row>
        <row r="2263">
          <cell r="A2263">
            <v>39362</v>
          </cell>
          <cell r="B2263" t="str">
            <v>FOSSA SEPTICA, SEM FILTRO, PARA 8 A 14 CONTRIBUINTES, CILINDRICA, COM TAMPA, EM POLIETILENO DE ALTA DENSIDADE (PEAD), CAPACIDADE APROXIMADA DE 3000 LITROS (NBR 7229)</v>
          </cell>
          <cell r="C2263" t="str">
            <v xml:space="preserve">UN    </v>
          </cell>
          <cell r="D2263">
            <v>3743.42</v>
          </cell>
        </row>
        <row r="2264">
          <cell r="A2264">
            <v>39364</v>
          </cell>
          <cell r="B2264" t="str">
            <v>FOSSA SEPTICA,SEM FILTRO, PARA 40 A 52 CONTRIBUINTES, CILINDRICA, COM TAMPA, EM POLIETILENO DE ALTA DENSIDADE (PEAD), CAPACIDADE APROXIMADA DE 10000 LITROS (NBR 7229)</v>
          </cell>
          <cell r="C2264" t="str">
            <v xml:space="preserve">UN    </v>
          </cell>
          <cell r="D2264">
            <v>10813.17</v>
          </cell>
        </row>
        <row r="2265">
          <cell r="A2265">
            <v>14576</v>
          </cell>
          <cell r="B2265" t="str">
            <v>FRESADORA DE ASFALTO A FRIO SOBRE ESTEIRAS, LARG. FRESAGEM 2,00 M, POT. 410 KW/550 HP</v>
          </cell>
          <cell r="C2265" t="str">
            <v xml:space="preserve">UN    </v>
          </cell>
          <cell r="D2265">
            <v>6140142.5800000001</v>
          </cell>
        </row>
        <row r="2266">
          <cell r="A2266">
            <v>13877</v>
          </cell>
          <cell r="B2266" t="str">
            <v>FRESADORA DE ASFALTO A FRIO SOBRE RODAS, LARG. FRESAGEM 1,00 M, POT. 155 KW/208 HP</v>
          </cell>
          <cell r="C2266" t="str">
            <v xml:space="preserve">UN    </v>
          </cell>
          <cell r="D2266">
            <v>2628503.46</v>
          </cell>
        </row>
        <row r="2267">
          <cell r="A2267">
            <v>7307</v>
          </cell>
          <cell r="B2267" t="str">
            <v>FUNDO ANTICORROSIVO PARA METAIS FERROSOS (ZARCAO)</v>
          </cell>
          <cell r="C2267" t="str">
            <v xml:space="preserve">L     </v>
          </cell>
          <cell r="D2267">
            <v>31.43</v>
          </cell>
        </row>
        <row r="2268">
          <cell r="A2268">
            <v>38122</v>
          </cell>
          <cell r="B2268" t="str">
            <v>FUNDO PREPARADOR ACRILICO BASE AGUA</v>
          </cell>
          <cell r="C2268" t="str">
            <v xml:space="preserve">L     </v>
          </cell>
          <cell r="D2268">
            <v>7.94</v>
          </cell>
        </row>
        <row r="2269">
          <cell r="A2269">
            <v>43653</v>
          </cell>
          <cell r="B2269" t="str">
            <v>FUNDO SINTETICO NIVELADOR BRANCO FOSCO PARA MADEIRA</v>
          </cell>
          <cell r="C2269" t="str">
            <v xml:space="preserve">L     </v>
          </cell>
          <cell r="D2269">
            <v>32.76</v>
          </cell>
        </row>
        <row r="2270">
          <cell r="A2270">
            <v>38633</v>
          </cell>
          <cell r="B2270" t="str">
            <v>FURO PARA TORNEIRA OU OUTROS ACESSORIOS  EM BANCADA DE MARMORE/ GRANITO OU OUTRO TIPO DE PEDRA NATURAL</v>
          </cell>
          <cell r="C2270" t="str">
            <v xml:space="preserve">UN    </v>
          </cell>
          <cell r="D2270">
            <v>20.52</v>
          </cell>
        </row>
        <row r="2271">
          <cell r="A2271">
            <v>12344</v>
          </cell>
          <cell r="B2271" t="str">
            <v>FUSIVEL DIAZED 20 A TAMANHO DII, CAPACIDADE DE INTERRUPCAO DE 50 KA EM VCA E 8 KA EM VCC, TENSAO NOMIMNAL DE 500 V</v>
          </cell>
          <cell r="C2271" t="str">
            <v xml:space="preserve">UN    </v>
          </cell>
          <cell r="D2271">
            <v>5.72</v>
          </cell>
        </row>
        <row r="2272">
          <cell r="A2272">
            <v>12343</v>
          </cell>
          <cell r="B2272" t="str">
            <v>FUSIVEL DIAZED 35 A TAMANHO DIII, CAPACIDADE DE INTERRUPCAO DE 50 KA EM VCA E 8 KA EM VCC, TENSAO NOMIMNAL DE 500 V</v>
          </cell>
          <cell r="C2272" t="str">
            <v xml:space="preserve">UN    </v>
          </cell>
          <cell r="D2272">
            <v>8.8800000000000008</v>
          </cell>
        </row>
        <row r="2273">
          <cell r="A2273">
            <v>3295</v>
          </cell>
          <cell r="B2273" t="str">
            <v>FUSIVEL NH *36* A 80 AMPERES, TAMANHO 00, CAPACIDADE DE INTERRUPCAO DE 120 KA, TENSAO NOMIMNAL DE 500 V</v>
          </cell>
          <cell r="C2273" t="str">
            <v xml:space="preserve">UN    </v>
          </cell>
          <cell r="D2273">
            <v>31</v>
          </cell>
        </row>
        <row r="2274">
          <cell r="A2274">
            <v>3302</v>
          </cell>
          <cell r="B2274" t="str">
            <v>FUSIVEL NH 100 A TAMANHO 00, CAPACIDADE DE INTERRUPCAO DE 120 KA, TENSAO NOMIMNAL DE 500 V</v>
          </cell>
          <cell r="C2274" t="str">
            <v xml:space="preserve">UN    </v>
          </cell>
          <cell r="D2274">
            <v>32.409999999999997</v>
          </cell>
        </row>
        <row r="2275">
          <cell r="A2275">
            <v>3297</v>
          </cell>
          <cell r="B2275" t="str">
            <v>FUSIVEL NH 125 A TAMANHO 00, CAPACIDADE DE INTERRUPCAO DE 120 KA, TENSAO NOMIMNAL DE 500 V</v>
          </cell>
          <cell r="C2275" t="str">
            <v xml:space="preserve">UN    </v>
          </cell>
          <cell r="D2275">
            <v>34.6</v>
          </cell>
        </row>
        <row r="2276">
          <cell r="A2276">
            <v>3294</v>
          </cell>
          <cell r="B2276" t="str">
            <v>FUSIVEL NH 160 A TAMANHO 00, CAPACIDADE DE INTERRUPCAO DE 120 KA, TENSAO NOMIMNAL DE 500 V</v>
          </cell>
          <cell r="C2276" t="str">
            <v xml:space="preserve">UN    </v>
          </cell>
          <cell r="D2276">
            <v>35.130000000000003</v>
          </cell>
        </row>
        <row r="2277">
          <cell r="A2277">
            <v>3292</v>
          </cell>
          <cell r="B2277" t="str">
            <v>FUSIVEL NH 20 A TAMANHO 000, CAPACIDADE DE INTERRUPCAO DE 120 KA, TENSAO NOMIMNAL DE 500 V</v>
          </cell>
          <cell r="C2277" t="str">
            <v xml:space="preserve">UN    </v>
          </cell>
          <cell r="D2277">
            <v>33</v>
          </cell>
        </row>
        <row r="2278">
          <cell r="A2278">
            <v>3298</v>
          </cell>
          <cell r="B2278" t="str">
            <v>FUSIVEL NH 200 A 250 AMPERES, TAMANHO 1, CAPACIDADE DE INTERRUPCAO DE 120 KA, TENSAO NOMIMNAL DE 500 V</v>
          </cell>
          <cell r="C2278" t="str">
            <v xml:space="preserve">UN    </v>
          </cell>
          <cell r="D2278">
            <v>77.34</v>
          </cell>
        </row>
        <row r="2279">
          <cell r="A2279">
            <v>11596</v>
          </cell>
          <cell r="B2279" t="str">
            <v>GABIAO  TIPO CAIXA, MALHA HEXAGONAL 8 X 10 CM (ZN/AL), FIO 2,7 MM, DIMENSOES 2,0 X 1,0 X 0,5 M (C X L X A)</v>
          </cell>
          <cell r="C2279" t="str">
            <v xml:space="preserve">UN    </v>
          </cell>
          <cell r="D2279">
            <v>470.66</v>
          </cell>
        </row>
        <row r="2280">
          <cell r="A2280">
            <v>34802</v>
          </cell>
          <cell r="B2280" t="str">
            <v>GABIAO MANTA (COLCHAO) MALHA HEXAGONAL 6 X 8 CM (ZN/AL REVESTIDO COM POLIMERO), DIMENSOES 4,0 X 2,0 X 0,17 M (C X L X A) FIO 2 MM</v>
          </cell>
          <cell r="C2280" t="str">
            <v xml:space="preserve">UN    </v>
          </cell>
          <cell r="D2280">
            <v>1292.58</v>
          </cell>
        </row>
        <row r="2281">
          <cell r="A2281">
            <v>11588</v>
          </cell>
          <cell r="B2281" t="str">
            <v>GABIAO MANTA (COLCHAO) MALHA HEXAGONAL 6 X 8 CM (ZN/AL REVESTIDO COM POLIMERO), FIO 2 MM, DIMENSOES 4,0 X 2,0 X 0,23 M (C X L X A)</v>
          </cell>
          <cell r="C2281" t="str">
            <v xml:space="preserve">UN    </v>
          </cell>
          <cell r="D2281">
            <v>1394.49</v>
          </cell>
        </row>
        <row r="2282">
          <cell r="A2282">
            <v>34383</v>
          </cell>
          <cell r="B2282" t="str">
            <v>GABIAO MANTA (COLCHAO) MALHA HEXAGONAL 6 X 8 CM (ZN/AL REVESTIDO COM POLIMERO), FIO 2 MM, DIMENSOES 4,0 X 2,0 X 0,3 M (C X L X A)</v>
          </cell>
          <cell r="C2282" t="str">
            <v xml:space="preserve">UN    </v>
          </cell>
          <cell r="D2282">
            <v>1534.04</v>
          </cell>
        </row>
        <row r="2283">
          <cell r="A2283">
            <v>40451</v>
          </cell>
          <cell r="B2283" t="str">
            <v>GABIAO MANTA (COLCHAO) MALHA HEXAGONAL 6 X 8 CM (ZN/AL REVESTIDO COM POLIMERO), FIO 2,0 MM, DIMENSOES 5,0 X 2,0 X 0,17 M (C X L X A)</v>
          </cell>
          <cell r="C2283" t="str">
            <v xml:space="preserve">M2    </v>
          </cell>
          <cell r="D2283">
            <v>124</v>
          </cell>
        </row>
        <row r="2284">
          <cell r="A2284">
            <v>40453</v>
          </cell>
          <cell r="B2284" t="str">
            <v>GABIAO MANTA (COLCHAO) MALHA HEXAGONAL 6 X 8 CM (ZN/AL REVESTIDO COM POLIMERO), FIO 2,0 MM, DIMENSOES 5,0 X 2,0 X 0,23 M (C X L X A)</v>
          </cell>
          <cell r="C2284" t="str">
            <v xml:space="preserve">M2    </v>
          </cell>
          <cell r="D2284">
            <v>134.16999999999999</v>
          </cell>
        </row>
        <row r="2285">
          <cell r="A2285">
            <v>40452</v>
          </cell>
          <cell r="B2285" t="str">
            <v>GABIAO MANTA (COLCHAO) MALHA HEXAGONAL 6 X 8 CM (ZN/AL REVESTIDO COM POLIMERO), FIO 2,0 MM, DIMENSOES 5,0 X 2,0 X 0,30 M (C X L X A)</v>
          </cell>
          <cell r="C2285" t="str">
            <v xml:space="preserve">M2    </v>
          </cell>
          <cell r="D2285">
            <v>147.16</v>
          </cell>
        </row>
        <row r="2286">
          <cell r="A2286">
            <v>11594</v>
          </cell>
          <cell r="B2286" t="str">
            <v>GABIAO SACO MALHA HEXAGONAL 8 X 10 CM (ZN/AL REVESTIDO COM POLIMERO),  FIO 2,4 MM, DIMENSOES 3,0 X 0,65 M</v>
          </cell>
          <cell r="C2286" t="str">
            <v xml:space="preserve">UN    </v>
          </cell>
          <cell r="D2286">
            <v>444.46</v>
          </cell>
        </row>
        <row r="2287">
          <cell r="A2287">
            <v>3311</v>
          </cell>
          <cell r="B2287" t="str">
            <v>GABIAO SACO MALHA HEXAGONAL 8 X 10 CM (ZN/AL REVESTIDO COM POLIMERO), FIO 2,4 MM, H = 0,65 M</v>
          </cell>
          <cell r="C2287" t="str">
            <v xml:space="preserve">M3    </v>
          </cell>
          <cell r="D2287">
            <v>444.46</v>
          </cell>
        </row>
        <row r="2288">
          <cell r="A2288">
            <v>11599</v>
          </cell>
          <cell r="B2288" t="str">
            <v>GABIAO SACO MALHA HEXAGONAL 8 X 10 CM (ZN/AL), FIO 2,7 MM, DIMENSOES 4,0 X 0,65 M</v>
          </cell>
          <cell r="C2288" t="str">
            <v xml:space="preserve">UN    </v>
          </cell>
          <cell r="D2288">
            <v>591.08000000000004</v>
          </cell>
        </row>
        <row r="2289">
          <cell r="A2289">
            <v>11593</v>
          </cell>
          <cell r="B2289" t="str">
            <v>GABIAO TIPO CAIXA MALHA HEXAGONAL 8 X 10 CM (ZN/AL REVESTIDO COM POLIMERO),  FIO 2,4 MM, DIMENSOES 2,0 X 1,0 X 1,0 M (C X L X A)</v>
          </cell>
          <cell r="C2289" t="str">
            <v xml:space="preserve">UN    </v>
          </cell>
          <cell r="D2289">
            <v>828.66</v>
          </cell>
        </row>
        <row r="2290">
          <cell r="A2290">
            <v>3314</v>
          </cell>
          <cell r="B2290" t="str">
            <v>GABIAO TIPO CAIXA MALHA HEXAGONAL 8 X 10 CM (ZN/AL REVESTIDO COM POLIMERO),  FIO 2,4 MM, H = 0,50 M</v>
          </cell>
          <cell r="C2290" t="str">
            <v xml:space="preserve">M3    </v>
          </cell>
          <cell r="D2290">
            <v>592.66</v>
          </cell>
        </row>
        <row r="2291">
          <cell r="A2291">
            <v>11597</v>
          </cell>
          <cell r="B2291" t="str">
            <v>GABIAO TIPO CAIXA MALHA HEXAGONAL 8 X 10 CM (ZN/AL), FIO 2,7 MM, DIMENSOES 2,0 X 1,0 X 1,0 M (C X L X A)</v>
          </cell>
          <cell r="C2291" t="str">
            <v xml:space="preserve">UN    </v>
          </cell>
          <cell r="D2291">
            <v>689.19</v>
          </cell>
        </row>
        <row r="2292">
          <cell r="A2292">
            <v>3309</v>
          </cell>
          <cell r="B2292" t="str">
            <v>GABIAO TIPO CAIXA MALHA HEXAGONAL 8 X 10 CM (ZN/AL), FIO 2,7 MM, H = 0,50 M</v>
          </cell>
          <cell r="C2292" t="str">
            <v xml:space="preserve">M3    </v>
          </cell>
          <cell r="D2292">
            <v>470.66</v>
          </cell>
        </row>
        <row r="2293">
          <cell r="A2293">
            <v>34612</v>
          </cell>
          <cell r="B2293" t="str">
            <v>GABIAO TIPO CAIXA PARA SOLO REFORCADO, MALHA HEXAGONAL DE DUPLA TORCAO 8 X 10 CM (ZN/AL REVESTIDO COM POLIMERO), FIO 2,7 MM, DIMENSOES 2,0 X 1,0 X 0,5 M, COM CAUDA DE 3,0 M</v>
          </cell>
          <cell r="C2293" t="str">
            <v xml:space="preserve">UN    </v>
          </cell>
          <cell r="D2293">
            <v>852.41</v>
          </cell>
        </row>
        <row r="2294">
          <cell r="A2294">
            <v>34635</v>
          </cell>
          <cell r="B2294" t="str">
            <v>GABIAO TIPO CAIXA PARA SOLO REFORCADO, MALHA HEXAGONAL DE DUPLA TORCAO 8 X 10 CM (ZN/AL REVESTIDO COM POLIMERO), FIO 2,7 MM, DIMENSOES 2,0 X 1,0 X 1,0 M, COM CAUDA DE 3,0 M</v>
          </cell>
          <cell r="C2294" t="str">
            <v xml:space="preserve">UN    </v>
          </cell>
          <cell r="D2294">
            <v>1096.1600000000001</v>
          </cell>
        </row>
        <row r="2295">
          <cell r="A2295">
            <v>34633</v>
          </cell>
          <cell r="B2295" t="str">
            <v>GABIAO TIPO CAIXA PARA SOLO REFORCADO, MALHA HEXAGONAL DE DUPLA TORCAO 8 X 10 CM (ZN/AL REVESTIDO COM POLIMERO), FIO 2,7 MM, DIMENSOES 2,0 X 1,0 X 1,0 M, COM CAUDA DE 4,0 M</v>
          </cell>
          <cell r="C2295" t="str">
            <v xml:space="preserve">UN    </v>
          </cell>
          <cell r="D2295">
            <v>1208.26</v>
          </cell>
        </row>
        <row r="2296">
          <cell r="A2296">
            <v>40440</v>
          </cell>
          <cell r="B2296" t="str">
            <v>GABIAO TIPO CAIXA PARA SOLO REFORCADO, MALHA HEXAGONAL 8 X 10 CM (ZN/AL REVESTIDO COM POLIMERO), FIO 2,7 MM, DIMENSOES 2,0 X 1,0 X 0,5 M, COM CAUDA DE 4,0 M</v>
          </cell>
          <cell r="C2296" t="str">
            <v xml:space="preserve">M3    </v>
          </cell>
          <cell r="D2296">
            <v>617.32000000000005</v>
          </cell>
        </row>
        <row r="2297">
          <cell r="A2297">
            <v>40441</v>
          </cell>
          <cell r="B2297" t="str">
            <v>GABIAO TIPO CAIXA PARA SOLO REFORCADO, MALHA HEXAGONAL 8 X 10 CM (ZN/AL REVESTIDO COM POLIMERO), FIO 2,7 MM, DIMENSOES 2,0 X 1,0 X 1,0 M, COM CAUDA DE 4,0 M</v>
          </cell>
          <cell r="C2297" t="str">
            <v xml:space="preserve">M3    </v>
          </cell>
          <cell r="D2297">
            <v>394.12</v>
          </cell>
        </row>
        <row r="2298">
          <cell r="A2298">
            <v>40449</v>
          </cell>
          <cell r="B2298" t="str">
            <v>GABIAO TIPO CAIXA TRAPEZOIDAL, MALHA HEXAGONAL 10 X 12 CM (ZN/AL REVESTIDO COM POLIMERO) FIO 2,7 MM, FACE COM 65 GRAUS, COM GEOSSINTETICO, DIMENSOES 2,0 X 1,5 X 1,0 M (C X L X A)</v>
          </cell>
          <cell r="C2298" t="str">
            <v xml:space="preserve">M3    </v>
          </cell>
          <cell r="D2298">
            <v>331.33</v>
          </cell>
        </row>
        <row r="2299">
          <cell r="A2299">
            <v>34800</v>
          </cell>
          <cell r="B2299" t="str">
            <v>GABIAO TIPO CAIXA, MALHA HEXAGONAL 8 X 10 CM (ZN/AL REVESTIDO COM POLIMERO), FIO DE 2,4 MM, DIMENSOES 2,0 x 1,0 x 1,0 M (C X L X A)</v>
          </cell>
          <cell r="C2299" t="str">
            <v xml:space="preserve">M3    </v>
          </cell>
          <cell r="D2299">
            <v>414.33</v>
          </cell>
        </row>
        <row r="2300">
          <cell r="A2300">
            <v>11592</v>
          </cell>
          <cell r="B2300" t="str">
            <v>GABIAO TIPO CAIXA, MALHA HEXAGONAL 8 X 10 CM (ZN/AL REVESTIDO COM POLIMERO), FIO 2,4 MM, DIMENSOES 2,0 X 1,0 X 0,5 M (C X L X A)</v>
          </cell>
          <cell r="C2300" t="str">
            <v xml:space="preserve">UN    </v>
          </cell>
          <cell r="D2300">
            <v>592.66</v>
          </cell>
        </row>
        <row r="2301">
          <cell r="A2301">
            <v>40438</v>
          </cell>
          <cell r="B2301" t="str">
            <v>GABIAO TIPO CAIXA, MALHA HEXAGONAL 8 X 10 CM (ZN/AL), FIO DE 2,7 MM, DIMENSOES 2,0 X 1,0 X 1,0 M (C X L X A)</v>
          </cell>
          <cell r="C2301" t="str">
            <v xml:space="preserve">M3    </v>
          </cell>
          <cell r="D2301">
            <v>276.02999999999997</v>
          </cell>
        </row>
        <row r="2302">
          <cell r="A2302">
            <v>40436</v>
          </cell>
          <cell r="B2302" t="str">
            <v>GABIAO TIPO CAIXA, MALHA HEXAGONAL 8 X 10 CM (ZN/AL), FIO DE 2,7 MM, DIMENSOES 5,0 X 1,0 X 1,0 M (C X L X A)</v>
          </cell>
          <cell r="C2302" t="str">
            <v xml:space="preserve">M3    </v>
          </cell>
          <cell r="D2302">
            <v>344.19</v>
          </cell>
        </row>
        <row r="2303">
          <cell r="A2303">
            <v>4315</v>
          </cell>
          <cell r="B2303" t="str">
            <v>GANCHO CHATO EM FERRO GALVANIZADO,  L = 110 MM, RECOBRIMENTO = 100MM, SECAO 1/8 X 1/2" (3 MM X 12 MM), PARA FIXAR TELHA DE FIBROCIMENTO ONDULADA</v>
          </cell>
          <cell r="C2303" t="str">
            <v xml:space="preserve">UN    </v>
          </cell>
          <cell r="D2303">
            <v>2.19</v>
          </cell>
        </row>
        <row r="2304">
          <cell r="A2304">
            <v>402</v>
          </cell>
          <cell r="B2304" t="str">
            <v>GANCHO OLHAL EM ACO GALVANIZADO, ESPESSURA 16MM, ABERTURA 21MM</v>
          </cell>
          <cell r="C2304" t="str">
            <v xml:space="preserve">UN    </v>
          </cell>
          <cell r="D2304">
            <v>16.149999999999999</v>
          </cell>
        </row>
        <row r="2305">
          <cell r="A2305">
            <v>4226</v>
          </cell>
          <cell r="B2305" t="str">
            <v>GAS DE COZINHA - GLP</v>
          </cell>
          <cell r="C2305" t="str">
            <v xml:space="preserve">KG    </v>
          </cell>
          <cell r="D2305">
            <v>9.51</v>
          </cell>
        </row>
        <row r="2306">
          <cell r="A2306">
            <v>4222</v>
          </cell>
          <cell r="B2306" t="str">
            <v>GASOLINA COMUM</v>
          </cell>
          <cell r="C2306" t="str">
            <v xml:space="preserve">L     </v>
          </cell>
          <cell r="D2306">
            <v>6.42</v>
          </cell>
        </row>
        <row r="2307">
          <cell r="A2307">
            <v>34804</v>
          </cell>
          <cell r="B2307" t="str">
            <v>GEOGRELHA TECIDA COM FILAMENTOS DE POLIESTER + PVC, RESISTENCIA LONGITUDINAL: 90 KN/M, RESISTENCIA TRANSVERSAL: 30 KN/M, ALONGAMENTO = 12 POR CENTO</v>
          </cell>
          <cell r="C2307" t="str">
            <v xml:space="preserve">M2    </v>
          </cell>
          <cell r="D2307">
            <v>50.03</v>
          </cell>
        </row>
        <row r="2308">
          <cell r="A2308">
            <v>4013</v>
          </cell>
          <cell r="B2308" t="str">
            <v>GEOTEXTIL NAO TECIDO AGULHADO DE FILAMENTOS CONTINUOS 100% POLIESTER, RESITENCIA A TRACAO = 09 KN/M</v>
          </cell>
          <cell r="C2308" t="str">
            <v xml:space="preserve">M2    </v>
          </cell>
          <cell r="D2308">
            <v>6.5</v>
          </cell>
        </row>
        <row r="2309">
          <cell r="A2309">
            <v>4011</v>
          </cell>
          <cell r="B2309" t="str">
            <v>GEOTEXTIL NAO TECIDO AGULHADO DE FILAMENTOS CONTINUOS 100% POLIESTER, RESITENCIA A TRACAO = 10 KN/M</v>
          </cell>
          <cell r="C2309" t="str">
            <v xml:space="preserve">M2    </v>
          </cell>
          <cell r="D2309">
            <v>7.26</v>
          </cell>
        </row>
        <row r="2310">
          <cell r="A2310">
            <v>4021</v>
          </cell>
          <cell r="B2310" t="str">
            <v>GEOTEXTIL NAO TECIDO AGULHADO DE FILAMENTOS CONTINUOS 100% POLIESTER, RESITENCIA A TRACAO = 14 KN/M</v>
          </cell>
          <cell r="C2310" t="str">
            <v xml:space="preserve">M2    </v>
          </cell>
          <cell r="D2310">
            <v>9.06</v>
          </cell>
        </row>
        <row r="2311">
          <cell r="A2311">
            <v>4019</v>
          </cell>
          <cell r="B2311" t="str">
            <v>GEOTEXTIL NAO TECIDO AGULHADO DE FILAMENTOS CONTINUOS 100% POLIESTER, RESITENCIA A TRACAO = 16 KN/M</v>
          </cell>
          <cell r="C2311" t="str">
            <v xml:space="preserve">M2    </v>
          </cell>
          <cell r="D2311">
            <v>10.87</v>
          </cell>
        </row>
        <row r="2312">
          <cell r="A2312">
            <v>4012</v>
          </cell>
          <cell r="B2312" t="str">
            <v>GEOTEXTIL NAO TECIDO AGULHADO DE FILAMENTOS CONTINUOS 100% POLIESTER, RESITENCIA A TRACAO = 21 KN/M</v>
          </cell>
          <cell r="C2312" t="str">
            <v xml:space="preserve">M2    </v>
          </cell>
          <cell r="D2312">
            <v>14.57</v>
          </cell>
        </row>
        <row r="2313">
          <cell r="A2313">
            <v>4020</v>
          </cell>
          <cell r="B2313" t="str">
            <v>GEOTEXTIL NAO TECIDO AGULHADO DE FILAMENTOS CONTINUOS 100% POLIESTER, RESITENCIA A TRACAO = 26 KN/M</v>
          </cell>
          <cell r="C2313" t="str">
            <v xml:space="preserve">M2    </v>
          </cell>
          <cell r="D2313">
            <v>18.25</v>
          </cell>
        </row>
        <row r="2314">
          <cell r="A2314">
            <v>4018</v>
          </cell>
          <cell r="B2314" t="str">
            <v>GEOTEXTIL NAO TECIDO AGULHADO DE FILAMENTOS CONTINUOS 100% POLIESTER, RESITENCIA A TRACAO = 31 KN/M</v>
          </cell>
          <cell r="C2314" t="str">
            <v xml:space="preserve">M2    </v>
          </cell>
          <cell r="D2314">
            <v>21.86</v>
          </cell>
        </row>
        <row r="2315">
          <cell r="A2315">
            <v>36498</v>
          </cell>
          <cell r="B2315" t="str">
            <v>GERADOR PORTATIL MONOFASICO, POTENCIA 5500 VA, MOTOR A GASOLINA, POTENCIA DO MOTOR 13 CV</v>
          </cell>
          <cell r="C2315" t="str">
            <v xml:space="preserve">UN    </v>
          </cell>
          <cell r="D2315">
            <v>6676.55</v>
          </cell>
        </row>
        <row r="2316">
          <cell r="A2316">
            <v>12872</v>
          </cell>
          <cell r="B2316" t="str">
            <v>GESSEIRO (HORISTA)</v>
          </cell>
          <cell r="C2316" t="str">
            <v xml:space="preserve">H     </v>
          </cell>
          <cell r="D2316">
            <v>15.22</v>
          </cell>
        </row>
        <row r="2317">
          <cell r="A2317">
            <v>41075</v>
          </cell>
          <cell r="B2317" t="str">
            <v>GESSEIRO (MENSALISTA)</v>
          </cell>
          <cell r="C2317" t="str">
            <v xml:space="preserve">MES   </v>
          </cell>
          <cell r="D2317">
            <v>2690.62</v>
          </cell>
        </row>
        <row r="2318">
          <cell r="A2318">
            <v>44324</v>
          </cell>
          <cell r="B2318" t="str">
            <v>GESSO COLA, EM PO, PARA FIXACAO DE MOLDURAS, SANCAS E BLOCOS DE GESSO</v>
          </cell>
          <cell r="C2318" t="str">
            <v xml:space="preserve">KG    </v>
          </cell>
          <cell r="D2318">
            <v>2.94</v>
          </cell>
        </row>
        <row r="2319">
          <cell r="A2319">
            <v>3315</v>
          </cell>
          <cell r="B2319" t="str">
            <v>GESSO EM PO PARA REVESTIMENTOS/MOLDURAS/SANCAS E USO GERAL</v>
          </cell>
          <cell r="C2319" t="str">
            <v xml:space="preserve">KG    </v>
          </cell>
          <cell r="D2319">
            <v>0.85</v>
          </cell>
        </row>
        <row r="2320">
          <cell r="A2320">
            <v>36870</v>
          </cell>
          <cell r="B2320" t="str">
            <v>GESSO PROJETADO</v>
          </cell>
          <cell r="C2320" t="str">
            <v xml:space="preserve">KG    </v>
          </cell>
          <cell r="D2320">
            <v>0.66</v>
          </cell>
        </row>
        <row r="2321">
          <cell r="A2321">
            <v>5092</v>
          </cell>
          <cell r="B2321" t="str">
            <v>GONZO DE EMBUTIR, EM LATAO / ZAMAC, *20 X 48* MM, PARA JANELA BASCULANTE / PIVOTANTE, JOGO COM 4 PECAS (PAR)  - INCLUI PARAFUSOS</v>
          </cell>
          <cell r="C2321" t="str">
            <v xml:space="preserve">PAR   </v>
          </cell>
          <cell r="D2321">
            <v>18.850000000000001</v>
          </cell>
        </row>
        <row r="2322">
          <cell r="A2322">
            <v>11462</v>
          </cell>
          <cell r="B2322" t="str">
            <v>GONZO DE SOBREPOR, EM LATAO / ZAMAC, PARA JANELA PIVOTANTE - INCLUI PARAFUSOS</v>
          </cell>
          <cell r="C2322" t="str">
            <v xml:space="preserve">PAR   </v>
          </cell>
          <cell r="D2322">
            <v>19.28</v>
          </cell>
        </row>
        <row r="2323">
          <cell r="A2323">
            <v>36529</v>
          </cell>
          <cell r="B2323" t="str">
            <v>GRADE DE DISCOS COM CONTROLE REMOTO, REBOCAVEL, COM 24 DISCOS 24" X 6 MM, COM PNEUS PARA TRANSPORTE</v>
          </cell>
          <cell r="C2323" t="str">
            <v xml:space="preserve">UN    </v>
          </cell>
          <cell r="D2323">
            <v>78443.87</v>
          </cell>
        </row>
        <row r="2324">
          <cell r="A2324">
            <v>3318</v>
          </cell>
          <cell r="B2324" t="str">
            <v>GRADE DE DISCOS MECANICA 20X24" COM 20 DISCOS 24" X 6MM  COM PNEUS PARA TRANSPORTE</v>
          </cell>
          <cell r="C2324" t="str">
            <v xml:space="preserve">UN    </v>
          </cell>
          <cell r="D2324">
            <v>61500</v>
          </cell>
        </row>
        <row r="2325">
          <cell r="A2325">
            <v>3324</v>
          </cell>
          <cell r="B2325" t="str">
            <v>GRAMA BATATAIS EM PLACAS, SEM PLANTIO</v>
          </cell>
          <cell r="C2325" t="str">
            <v xml:space="preserve">M2    </v>
          </cell>
          <cell r="D2325">
            <v>10.71</v>
          </cell>
        </row>
        <row r="2326">
          <cell r="A2326">
            <v>3322</v>
          </cell>
          <cell r="B2326" t="str">
            <v>GRAMA ESMERALDA OU SAO CARLOS OU CURITIBANA, EM PLACAS, SEM PLANTIO</v>
          </cell>
          <cell r="C2326" t="str">
            <v xml:space="preserve">M2    </v>
          </cell>
          <cell r="D2326">
            <v>15</v>
          </cell>
        </row>
        <row r="2327">
          <cell r="A2327">
            <v>5076</v>
          </cell>
          <cell r="B2327" t="str">
            <v>GRAMPO DE ACO POLIDO 1 " X 9</v>
          </cell>
          <cell r="C2327" t="str">
            <v xml:space="preserve">KG    </v>
          </cell>
          <cell r="D2327">
            <v>24</v>
          </cell>
        </row>
        <row r="2328">
          <cell r="A2328">
            <v>5077</v>
          </cell>
          <cell r="B2328" t="str">
            <v>GRAMPO DE ACO POLIDO 7/8 " X 9</v>
          </cell>
          <cell r="C2328" t="str">
            <v xml:space="preserve">KG    </v>
          </cell>
          <cell r="D2328">
            <v>26.53</v>
          </cell>
        </row>
        <row r="2329">
          <cell r="A2329">
            <v>11837</v>
          </cell>
          <cell r="B2329" t="str">
            <v>GRAMPO LINHA VIVA DE LATAO ESTANHADO, DIAMETRO DO CONDUTOR PRINCIPAL DE 10 A 120 MM2, DIAMETRO DA DERIVACAO DE 10 A 70 MM2</v>
          </cell>
          <cell r="C2329" t="str">
            <v xml:space="preserve">UN    </v>
          </cell>
          <cell r="D2329">
            <v>52.61</v>
          </cell>
        </row>
        <row r="2330">
          <cell r="A2330">
            <v>38055</v>
          </cell>
          <cell r="B2330" t="str">
            <v>GRAMPO METALICO TIPO OLHAL PARA HASTE DE ATERRAMENTO DE 1/2'', CONDUTOR DE *10* A 50 MM2</v>
          </cell>
          <cell r="C2330" t="str">
            <v xml:space="preserve">UN    </v>
          </cell>
          <cell r="D2330">
            <v>4.7699999999999996</v>
          </cell>
        </row>
        <row r="2331">
          <cell r="A2331">
            <v>415</v>
          </cell>
          <cell r="B2331" t="str">
            <v>GRAMPO METALICO TIPO OLHAL PARA HASTE DE ATERRAMENTO DE 1'', CONDUTOR DE *10* A 50 MM2</v>
          </cell>
          <cell r="C2331" t="str">
            <v xml:space="preserve">UN    </v>
          </cell>
          <cell r="D2331">
            <v>21.57</v>
          </cell>
        </row>
        <row r="2332">
          <cell r="A2332">
            <v>416</v>
          </cell>
          <cell r="B2332" t="str">
            <v>GRAMPO METALICO TIPO OLHAL PARA HASTE DE ATERRAMENTO DE 3/4'', CONDUTOR DE *10* A 50 MM2</v>
          </cell>
          <cell r="C2332" t="str">
            <v xml:space="preserve">UN    </v>
          </cell>
          <cell r="D2332">
            <v>7.9</v>
          </cell>
        </row>
        <row r="2333">
          <cell r="A2333">
            <v>425</v>
          </cell>
          <cell r="B2333" t="str">
            <v>GRAMPO METALICO TIPO OLHAL PARA HASTE DE ATERRAMENTO DE 5/8'', CONDUTOR DE *10* A 50 MM2</v>
          </cell>
          <cell r="C2333" t="str">
            <v xml:space="preserve">UN    </v>
          </cell>
          <cell r="D2333">
            <v>4.8899999999999997</v>
          </cell>
        </row>
        <row r="2334">
          <cell r="A2334">
            <v>426</v>
          </cell>
          <cell r="B2334" t="str">
            <v>GRAMPO METALICO TIPO U PARA HASTE DE ATERRAMENTO DE ATE 3/4'', CONDUTOR DE 10 A 25 MM2</v>
          </cell>
          <cell r="C2334" t="str">
            <v xml:space="preserve">UN    </v>
          </cell>
          <cell r="D2334">
            <v>26.96</v>
          </cell>
        </row>
        <row r="2335">
          <cell r="A2335">
            <v>38056</v>
          </cell>
          <cell r="B2335" t="str">
            <v>GRAMPO METALICO TIPO U PARA HASTE DE ATERRAMENTO DE ATE 5/8'', CONDUTOR DE 10 A 25 MM2</v>
          </cell>
          <cell r="C2335" t="str">
            <v xml:space="preserve">UN    </v>
          </cell>
          <cell r="D2335">
            <v>26.33</v>
          </cell>
        </row>
        <row r="2336">
          <cell r="A2336">
            <v>1564</v>
          </cell>
          <cell r="B2336" t="str">
            <v>GRAMPO PARALELO METALICO PARA CABO DE 6 A 50 MM2, COM 2 PARAFUSOS</v>
          </cell>
          <cell r="C2336" t="str">
            <v xml:space="preserve">UN    </v>
          </cell>
          <cell r="D2336">
            <v>10.050000000000001</v>
          </cell>
        </row>
        <row r="2337">
          <cell r="A2337">
            <v>11032</v>
          </cell>
          <cell r="B2337" t="str">
            <v>GRAMPO U DE 5/8 " N8 EM FERRO GALVANIZADO</v>
          </cell>
          <cell r="C2337" t="str">
            <v xml:space="preserve">UN    </v>
          </cell>
          <cell r="D2337">
            <v>12.33</v>
          </cell>
        </row>
        <row r="2338">
          <cell r="A2338">
            <v>36786</v>
          </cell>
          <cell r="B2338" t="str">
            <v>GRANALHA DE ACO, ANGULAR (GRIT), PARA JATEAMENTO, PENEIRA 0,117 A 1,00 MM, (SAE G-40 A G-80)</v>
          </cell>
          <cell r="C2338" t="str">
            <v>SC25KG</v>
          </cell>
          <cell r="D2338">
            <v>150.85</v>
          </cell>
        </row>
        <row r="2339">
          <cell r="A2339">
            <v>36785</v>
          </cell>
          <cell r="B2339" t="str">
            <v>GRANALHA DE ACO, ANGULAR (GRIT), PARA JATEAMENTO, PENEIRA 1,41 A 1,19 MM (SAE G16)</v>
          </cell>
          <cell r="C2339" t="str">
            <v>SC25KG</v>
          </cell>
          <cell r="D2339">
            <v>131.08000000000001</v>
          </cell>
        </row>
        <row r="2340">
          <cell r="A2340">
            <v>36782</v>
          </cell>
          <cell r="B2340" t="str">
            <v>GRANALHA DE ACO, ESFERICA (SHOT), PARA JATEAMENTO, PENEIRA 0,40 A 1,00 MM (SAE S-170 A S-280)</v>
          </cell>
          <cell r="C2340" t="str">
            <v>SC25KG</v>
          </cell>
          <cell r="D2340">
            <v>156.47</v>
          </cell>
        </row>
        <row r="2341">
          <cell r="A2341">
            <v>44481</v>
          </cell>
          <cell r="B2341" t="str">
            <v>GRANALHA DE ACO, ESFERICA (SHOT), PARA JATEAMENTO, PENEIRA 1,19 A 1,00 MM  (SAE S390)</v>
          </cell>
          <cell r="C2341" t="str">
            <v>SC25KG</v>
          </cell>
          <cell r="D2341">
            <v>176.25</v>
          </cell>
        </row>
        <row r="2342">
          <cell r="A2342">
            <v>4824</v>
          </cell>
          <cell r="B2342" t="str">
            <v>GRANILHA/ GRANA/ PEDRISCO OU AGREGADO EM MARMORE/ GRANITO/ QUARTZO E CALCARIO, PRETO, CINZA, PALHA OU BRANCO</v>
          </cell>
          <cell r="C2342" t="str">
            <v xml:space="preserve">KG    </v>
          </cell>
          <cell r="D2342">
            <v>0.54</v>
          </cell>
        </row>
        <row r="2343">
          <cell r="A2343">
            <v>11795</v>
          </cell>
          <cell r="B2343" t="str">
            <v>GRANITO PARA BANCADA, POLIDO, TIPO ANDORINHA/ QUARTZ/ CASTELO/ CORUMBA OU OUTROS EQUIVALENTES DA REGIAO, E=  *2,5* CM</v>
          </cell>
          <cell r="C2343" t="str">
            <v xml:space="preserve">M2    </v>
          </cell>
          <cell r="D2343">
            <v>562.26</v>
          </cell>
        </row>
        <row r="2344">
          <cell r="A2344">
            <v>134</v>
          </cell>
          <cell r="B2344" t="str">
            <v>GRAUTE CIMENTICIO PARA USO GERAL</v>
          </cell>
          <cell r="C2344" t="str">
            <v xml:space="preserve">KG    </v>
          </cell>
          <cell r="D2344">
            <v>1.28</v>
          </cell>
        </row>
        <row r="2345">
          <cell r="A2345">
            <v>4229</v>
          </cell>
          <cell r="B2345" t="str">
            <v>GRAXA LUBRIFICANTE</v>
          </cell>
          <cell r="C2345" t="str">
            <v xml:space="preserve">KG    </v>
          </cell>
          <cell r="D2345">
            <v>35.89</v>
          </cell>
        </row>
        <row r="2346">
          <cell r="A2346">
            <v>11731</v>
          </cell>
          <cell r="B2346" t="str">
            <v>GRELHA FIXA, EM PVC BRANCA, QUADRADA, 150 X 150 MM, PARA RALOS E CAIXAS</v>
          </cell>
          <cell r="C2346" t="str">
            <v xml:space="preserve">UN    </v>
          </cell>
          <cell r="D2346">
            <v>10.25</v>
          </cell>
        </row>
        <row r="2347">
          <cell r="A2347">
            <v>11732</v>
          </cell>
          <cell r="B2347" t="str">
            <v>GRELHA FIXA, PVC CROMADA, REDONDA, 150 MM, PARA RALOS E CAIXAS</v>
          </cell>
          <cell r="C2347" t="str">
            <v xml:space="preserve">UN    </v>
          </cell>
          <cell r="D2347">
            <v>26.87</v>
          </cell>
        </row>
        <row r="2348">
          <cell r="A2348">
            <v>11244</v>
          </cell>
          <cell r="B2348" t="str">
            <v>GRELHA FOFO ARTICULADA, CARGA MAXIMA 1,5 T, *300 X 1000* MM, E= *15* MM</v>
          </cell>
          <cell r="C2348" t="str">
            <v xml:space="preserve">UN    </v>
          </cell>
          <cell r="D2348">
            <v>292.55</v>
          </cell>
        </row>
        <row r="2349">
          <cell r="A2349">
            <v>11245</v>
          </cell>
          <cell r="B2349" t="str">
            <v>GRELHA FOFO SIMPLES COM REQUADRO, CARGA MAXIMA  12,5 T, *300 X 1000* MM, E= *15* MM, AREA ESTACIONAMENTO CARRO PASSEIO</v>
          </cell>
          <cell r="C2349" t="str">
            <v xml:space="preserve">UN    </v>
          </cell>
          <cell r="D2349">
            <v>404.65</v>
          </cell>
        </row>
        <row r="2350">
          <cell r="A2350">
            <v>11235</v>
          </cell>
          <cell r="B2350" t="str">
            <v>GRELHA FOFO SIMPLES COM REQUADRO, CARGA MAXIMA 1,5 T, 150 X 1000 MM, E= *15* MM</v>
          </cell>
          <cell r="C2350" t="str">
            <v xml:space="preserve">UN    </v>
          </cell>
          <cell r="D2350">
            <v>223.25</v>
          </cell>
        </row>
        <row r="2351">
          <cell r="A2351">
            <v>11236</v>
          </cell>
          <cell r="B2351" t="str">
            <v>GRELHA FOFO SIMPLES COM REQUADRO, CARGA MAXIMA 1,5 T, 200 X 1000 MM, E= *15* MM</v>
          </cell>
          <cell r="C2351" t="str">
            <v xml:space="preserve">UN    </v>
          </cell>
          <cell r="D2351">
            <v>283.72000000000003</v>
          </cell>
        </row>
        <row r="2352">
          <cell r="A2352">
            <v>36494</v>
          </cell>
          <cell r="B2352" t="str">
            <v>GRUA ASCENCIONAL, LANCA DE 30 M, CAPACIDADE DE 1,0 T A 30 M, ALTURA ATE 39 M</v>
          </cell>
          <cell r="C2352" t="str">
            <v xml:space="preserve">UN    </v>
          </cell>
          <cell r="D2352">
            <v>651870.31000000006</v>
          </cell>
        </row>
        <row r="2353">
          <cell r="A2353">
            <v>36493</v>
          </cell>
          <cell r="B2353" t="str">
            <v>GRUA ASCENCIONAL, LANCA DE 42 M, CAPACIDADE DE 1,5 T A 30 M, ALTURA ATE 39 M</v>
          </cell>
          <cell r="C2353" t="str">
            <v xml:space="preserve">UN    </v>
          </cell>
          <cell r="D2353">
            <v>738542.58</v>
          </cell>
        </row>
        <row r="2354">
          <cell r="A2354">
            <v>36492</v>
          </cell>
          <cell r="B2354" t="str">
            <v>GRUA ASCENCIONAL, LANCA DE 50 M, CAPACIDADE DE 2,33 T A 30 M, ALTURA ATE 48 M</v>
          </cell>
          <cell r="C2354" t="str">
            <v xml:space="preserve">UN    </v>
          </cell>
          <cell r="D2354">
            <v>1371932.03</v>
          </cell>
        </row>
        <row r="2355">
          <cell r="A2355">
            <v>13333</v>
          </cell>
          <cell r="B2355" t="str">
            <v>GRUPO DE SOLDAGEM C/ GERADOR A DIESEL 60 CV PARA SOLDA ELETRICA, SOBRE 04 RODAS, COM MOTOR 4 CILINDROS</v>
          </cell>
          <cell r="C2355" t="str">
            <v xml:space="preserve">UN    </v>
          </cell>
          <cell r="D2355">
            <v>184889.11</v>
          </cell>
        </row>
        <row r="2356">
          <cell r="A2356">
            <v>13533</v>
          </cell>
          <cell r="B2356" t="str">
            <v>GRUPO DE SOLDAGEM COM GERADOR A DIESEL 30 CV, PARA SOLDA ELETRICA, SOBRE DUAS RODAS</v>
          </cell>
          <cell r="C2356" t="str">
            <v xml:space="preserve">UN    </v>
          </cell>
          <cell r="D2356">
            <v>165270.32</v>
          </cell>
        </row>
        <row r="2357">
          <cell r="A2357">
            <v>36499</v>
          </cell>
          <cell r="B2357" t="str">
            <v>GRUPO GERADOR A GASOLINA, POTENCIA NOMINAL 2,2 KW, TENSAO DE SAIDA 110/220 V, MOTOR POTENCIA 6,5 HP</v>
          </cell>
          <cell r="C2357" t="str">
            <v xml:space="preserve">UN    </v>
          </cell>
          <cell r="D2357">
            <v>3605.34</v>
          </cell>
        </row>
        <row r="2358">
          <cell r="A2358">
            <v>39585</v>
          </cell>
          <cell r="B2358" t="str">
            <v>GRUPO GERADOR DIESEL, COM CARENAGEM, POTENCIA STANDART ENTRE 100 E 110 KVA, VELOCIDADE DE 1800 RPM, FREQUENCIA DE 60 HZ</v>
          </cell>
          <cell r="C2358" t="str">
            <v xml:space="preserve">UN    </v>
          </cell>
          <cell r="D2358">
            <v>119382.89</v>
          </cell>
        </row>
        <row r="2359">
          <cell r="A2359">
            <v>39586</v>
          </cell>
          <cell r="B2359" t="str">
            <v>GRUPO GERADOR DIESEL, COM CARENAGEM, POTENCIA STANDART ENTRE 140 E 150 KVA, VELOCIDADE DE 1800 RPM, FREQUENCIA DE 60 HZ</v>
          </cell>
          <cell r="C2359" t="str">
            <v xml:space="preserve">UN    </v>
          </cell>
          <cell r="D2359">
            <v>140028.04999999999</v>
          </cell>
        </row>
        <row r="2360">
          <cell r="A2360">
            <v>39587</v>
          </cell>
          <cell r="B2360" t="str">
            <v>GRUPO GERADOR DIESEL, COM CARENAGEM, POTENCIA STANDART ENTRE 210 E 220 KVA, VELOCIDADE DE 1800 RPM, FREQUENCIA DE 60 HZ</v>
          </cell>
          <cell r="C2360" t="str">
            <v xml:space="preserve">UN    </v>
          </cell>
          <cell r="D2360">
            <v>170546.99</v>
          </cell>
        </row>
        <row r="2361">
          <cell r="A2361">
            <v>39588</v>
          </cell>
          <cell r="B2361" t="str">
            <v>GRUPO GERADOR DIESEL, COM CARENAGEM, POTENCIA STANDART ENTRE 250 E 260 KVA, VELOCIDADE DE 1800 RPM, FREQUENCIA DE 60 HZ</v>
          </cell>
          <cell r="C2361" t="str">
            <v xml:space="preserve">UN    </v>
          </cell>
          <cell r="D2361">
            <v>197475.45</v>
          </cell>
        </row>
        <row r="2362">
          <cell r="A2362">
            <v>39584</v>
          </cell>
          <cell r="B2362" t="str">
            <v>GRUPO GERADOR DIESEL, COM CARENAGEM, POTENCIA STANDART ENTRE 50 E 55 KVA, VELOCIDADE DE 1800 RPM, FREQUENCIA DE 60 HZ</v>
          </cell>
          <cell r="C2362" t="str">
            <v xml:space="preserve">UN    </v>
          </cell>
          <cell r="D2362">
            <v>106313.61</v>
          </cell>
        </row>
        <row r="2363">
          <cell r="A2363">
            <v>39590</v>
          </cell>
          <cell r="B2363" t="str">
            <v>GRUPO GERADOR DIESEL, SEM CARENAGEM, POTENCIA STANDART ENTRE 100 E 110 KVA, VELOCIDADE DE 1800 RPM, FREQUENCIA DE 60 HZ</v>
          </cell>
          <cell r="C2363" t="str">
            <v xml:space="preserve">UN    </v>
          </cell>
          <cell r="D2363">
            <v>103764.38</v>
          </cell>
        </row>
        <row r="2364">
          <cell r="A2364">
            <v>39592</v>
          </cell>
          <cell r="B2364" t="str">
            <v>GRUPO GERADOR DIESEL, SEM CARENAGEM, POTENCIA STANDART ENTRE 210 E 220 KVA, VELOCIDADE DE 1800 RPM, FREQUENCIA DE 60 HZ</v>
          </cell>
          <cell r="C2364" t="str">
            <v xml:space="preserve">UN    </v>
          </cell>
          <cell r="D2364">
            <v>149111.92000000001</v>
          </cell>
        </row>
        <row r="2365">
          <cell r="A2365">
            <v>39593</v>
          </cell>
          <cell r="B2365" t="str">
            <v>GRUPO GERADOR DIESEL, SEM CARENAGEM, POTENCIA STANDART ENTRE 250 E 260 KVA, VELOCIDADE DE 1800 RPM, FREQUENCIA DE 60 HZ</v>
          </cell>
          <cell r="C2365" t="str">
            <v xml:space="preserve">UN    </v>
          </cell>
          <cell r="D2365">
            <v>170546.99</v>
          </cell>
        </row>
        <row r="2366">
          <cell r="A2366">
            <v>14254</v>
          </cell>
          <cell r="B2366" t="str">
            <v>GRUPO GERADOR DIESEL, SEM CARENAGEM, POTENCIA STANDART ENTRE 80 E 90 KVA, VELOCIDADE DE 1800 RPM, FREQUENCIA DE 60 HZ</v>
          </cell>
          <cell r="C2366" t="str">
            <v xml:space="preserve">UN    </v>
          </cell>
          <cell r="D2366">
            <v>96942.5</v>
          </cell>
        </row>
        <row r="2367">
          <cell r="A2367">
            <v>44494</v>
          </cell>
          <cell r="B2367" t="str">
            <v>GRUPO GERADOR ESTACIONARIO SILENCIADO, POTENCIA 50 KVA, MOTOR  DIESEL</v>
          </cell>
          <cell r="C2367" t="str">
            <v xml:space="preserve">UN    </v>
          </cell>
          <cell r="D2367">
            <v>80954.720000000001</v>
          </cell>
        </row>
        <row r="2368">
          <cell r="A2368">
            <v>25019</v>
          </cell>
          <cell r="B2368" t="str">
            <v>GRUPO GERADOR ESTACIONARIO, MOTOR DIESEL POTENCIA 170 KVA</v>
          </cell>
          <cell r="C2368" t="str">
            <v xml:space="preserve">UN    </v>
          </cell>
          <cell r="D2368">
            <v>138765.44</v>
          </cell>
        </row>
        <row r="2369">
          <cell r="A2369">
            <v>36501</v>
          </cell>
          <cell r="B2369" t="str">
            <v>GRUPO GERADOR ESTACIONARIO, POTENCIA 150 KVA, MOTOR DIESEL</v>
          </cell>
          <cell r="C2369" t="str">
            <v xml:space="preserve">UN    </v>
          </cell>
          <cell r="D2369">
            <v>123549.06</v>
          </cell>
        </row>
        <row r="2370">
          <cell r="A2370">
            <v>44493</v>
          </cell>
          <cell r="B2370" t="str">
            <v>GRUPO GERADOR ESTACIONARIO, SILENCIADO, POTENCIA 180 KVA, MOTOR  DIESEL</v>
          </cell>
          <cell r="C2370" t="str">
            <v xml:space="preserve">UN    </v>
          </cell>
          <cell r="D2370">
            <v>148529.64000000001</v>
          </cell>
        </row>
        <row r="2371">
          <cell r="A2371">
            <v>36500</v>
          </cell>
          <cell r="B2371" t="str">
            <v>GRUPO GERADOR REBOCAVEL, POTENCIA *66* KVA, MOTOR A DIESEL</v>
          </cell>
          <cell r="C2371" t="str">
            <v xml:space="preserve">UN    </v>
          </cell>
          <cell r="D2371">
            <v>87308.75</v>
          </cell>
        </row>
        <row r="2372">
          <cell r="A2372">
            <v>20017</v>
          </cell>
          <cell r="B2372" t="str">
            <v>GUARNICAO / ALIZAR / VISTA LISA EM MADEIRA MACICA, PARA PORTA  , E = *1* CM, L = *5* CM, CEDRINHO / ANGELIM COMERCIAL / TAURI/ CURUPIXA / PEROBA / CUMARU OU EQUIVALENTE DA REGIAO</v>
          </cell>
          <cell r="C2372" t="str">
            <v xml:space="preserve">M     </v>
          </cell>
          <cell r="D2372">
            <v>4.45</v>
          </cell>
        </row>
        <row r="2373">
          <cell r="A2373">
            <v>20007</v>
          </cell>
          <cell r="B2373" t="str">
            <v>GUARNICAO / ALIZAR / VISTA LISA EM MADEIRA MACICA, PARA PORTA , E = *1* CM, L = *5* CM,  PINUS /EUCALIPTO / VIROLA OU EQUIVALENTE DA REGIAO</v>
          </cell>
          <cell r="C2373" t="str">
            <v xml:space="preserve">M     </v>
          </cell>
          <cell r="D2373">
            <v>2.65</v>
          </cell>
        </row>
        <row r="2374">
          <cell r="A2374">
            <v>39831</v>
          </cell>
          <cell r="B2374" t="str">
            <v>GUARNICAO / ALIZAR / VISTA, E = *1,5* CM, L = *5,0* CM, EM POLIESTIRENO, BRANCO (JOGO PARA 1 FACE)</v>
          </cell>
          <cell r="C2374" t="str">
            <v xml:space="preserve">JG    </v>
          </cell>
          <cell r="D2374">
            <v>284.20999999999998</v>
          </cell>
        </row>
        <row r="2375">
          <cell r="A2375">
            <v>36888</v>
          </cell>
          <cell r="B2375" t="str">
            <v>GUARNICAO / MOLDURA / ARREMATE DE ACABAMENTO PARA ESQUADRIA, EM ALUMINIO PERFIL 25, ACABAMENTO ANODIZADO BRANCO OU BRILHANTE, PARA 1 FACE</v>
          </cell>
          <cell r="C2375" t="str">
            <v xml:space="preserve">M     </v>
          </cell>
          <cell r="D2375">
            <v>43.85</v>
          </cell>
        </row>
        <row r="2376">
          <cell r="A2376">
            <v>39836</v>
          </cell>
          <cell r="B2376" t="str">
            <v>GUARNICAO/ALIZAR/VISTA, E = *1,3* CM, L = *5,0* CM HASTE REGULAVEL = *35* MM, EM MDF/PVC WOOD/ POLIESTIRENO OU MADEIRA LAMINADA, PRIMER BRANCO (JOGO PARA 1 FACE)</v>
          </cell>
          <cell r="C2376" t="str">
            <v xml:space="preserve">JG    </v>
          </cell>
          <cell r="D2376">
            <v>249.73</v>
          </cell>
        </row>
        <row r="2377">
          <cell r="A2377">
            <v>39830</v>
          </cell>
          <cell r="B2377" t="str">
            <v>GUARNICAO/ALIZAR/VISTA, E = *1,3* CM, L = *7,0* CM, EM POLIESTIRENO, BRANCO (JOGO PARA 1 FACE)</v>
          </cell>
          <cell r="C2377" t="str">
            <v xml:space="preserve">JG    </v>
          </cell>
          <cell r="D2377">
            <v>284.82</v>
          </cell>
        </row>
        <row r="2378">
          <cell r="A2378">
            <v>40527</v>
          </cell>
          <cell r="B2378" t="str">
            <v>GUINCHO DE ALAVANCA MANUAL, CAPACIDADE DE 1,6 T, COM 20 M DE CABO DE ACO (AQUISICAO)</v>
          </cell>
          <cell r="C2378" t="str">
            <v xml:space="preserve">UN    </v>
          </cell>
          <cell r="D2378">
            <v>2638.34</v>
          </cell>
        </row>
        <row r="2379">
          <cell r="A2379">
            <v>36497</v>
          </cell>
          <cell r="B2379" t="str">
            <v>GUINCHO DE ALAVANCA MANUAL, CAPACIDADE 3,2 T COM 20 M DE CABO DE ACO DIAMETRO 16,3 MM</v>
          </cell>
          <cell r="C2379" t="str">
            <v xml:space="preserve">UN    </v>
          </cell>
          <cell r="D2379">
            <v>3011.95</v>
          </cell>
        </row>
        <row r="2380">
          <cell r="A2380">
            <v>36487</v>
          </cell>
          <cell r="B2380" t="str">
            <v>GUINCHO ELETRICO DE COLUNA, CAPACIDADE 400 KG, COM MOTO FREIO, MOTOR TRIFASICO DE 1,25 CV</v>
          </cell>
          <cell r="C2380" t="str">
            <v xml:space="preserve">UN    </v>
          </cell>
          <cell r="D2380">
            <v>5244.27</v>
          </cell>
        </row>
        <row r="2381">
          <cell r="A2381">
            <v>44475</v>
          </cell>
          <cell r="B2381" t="str">
            <v>GUINDASTE HIDRAULICO AUTOPROPELIDO, COM LANCA TELESCOPICA 28,80 M, CAPACIDADE MAXIMA 30 T, POTENCIA 97 KW, TRACAO  4 X 4</v>
          </cell>
          <cell r="C2381" t="str">
            <v xml:space="preserve">UN    </v>
          </cell>
          <cell r="D2381">
            <v>1139895.45</v>
          </cell>
        </row>
        <row r="2382">
          <cell r="A2382">
            <v>44474</v>
          </cell>
          <cell r="B2382" t="str">
            <v>GUINDASTE HIDRAULICO AUTOPROPELIDO, COM LANCA TELESCOPICA 40 M, CAPACIDADE MAXIMA 60 T, POTENCIA 260 KW, TRACAO  6 X 6</v>
          </cell>
          <cell r="C2382" t="str">
            <v xml:space="preserve">UN    </v>
          </cell>
          <cell r="D2382">
            <v>2192106.64</v>
          </cell>
        </row>
        <row r="2383">
          <cell r="A2383">
            <v>44490</v>
          </cell>
          <cell r="B2383" t="str">
            <v>GUINDASTE HIDRAULICO AUTOPROPELIDO, COM LANCA TELESCOPICA 50 M, CAPACIDADE MAXIMA 100 T, POTENCIA 350 KW,  TRACAO 10 X 6</v>
          </cell>
          <cell r="C2383" t="str">
            <v xml:space="preserve">UN    </v>
          </cell>
          <cell r="D2383">
            <v>3726581.28</v>
          </cell>
        </row>
        <row r="2384">
          <cell r="A2384">
            <v>37776</v>
          </cell>
          <cell r="B2384" t="str">
            <v>GUINDAUTO HIDRAULICO, CAPACIDADE MAXIMA DE CARGA 10000 KG, MOMENTO MAXIMO DE CARGA 23 TM , ALCANCE MAXIMO HORIZONTAL 11,80 M, PARA MONTAGEM SOBRE CHASSI DE CAMINHAO PBT MINIMO 15000 KG (INCLUI MONTAGEM, NAO INCLUI CAMINHAO)</v>
          </cell>
          <cell r="C2384" t="str">
            <v xml:space="preserve">UN    </v>
          </cell>
          <cell r="D2384">
            <v>228391.8</v>
          </cell>
        </row>
        <row r="2385">
          <cell r="A2385">
            <v>37775</v>
          </cell>
          <cell r="B2385" t="str">
            <v>GUINDAUTO HIDRAULICO, CAPACIDADE MAXIMA DE CARGA 14340 KG, MOMENTO MAXIMO DE CARGA 42,3 TM, ALCANCE MAXIMO HORIZONTAL 16,80 M, PARA MONTAGEM SOBRE CHASSI DE CAMINHAO PBT MINIMO 23000 KG (INCLUI MONTAGEM, NAO INCLUI CAMINHAO)</v>
          </cell>
          <cell r="C2385" t="str">
            <v xml:space="preserve">UN    </v>
          </cell>
          <cell r="D2385">
            <v>359734.37</v>
          </cell>
        </row>
        <row r="2386">
          <cell r="A2386">
            <v>36491</v>
          </cell>
          <cell r="B2386" t="str">
            <v>GUINDAUTO HIDRAULICO, CAPACIDADE MAXIMA DE CARGA 30000 KG, MOMENTO MAXIMO DE CARGA 92,2 TM , ALCANCE MAXIMO HORIZONTAL  22,00 M, PARA MONTAGEM SOBRE CHASSI DE CAMINHAO PBT MINIMO 30000 KG (INCLUI MONTAGEM, NAO INCLUI CAMINHAO)</v>
          </cell>
          <cell r="C2386" t="str">
            <v xml:space="preserve">UN    </v>
          </cell>
          <cell r="D2386">
            <v>1332203.1200000001</v>
          </cell>
        </row>
        <row r="2387">
          <cell r="A2387">
            <v>10712</v>
          </cell>
          <cell r="B2387" t="str">
            <v>GUINDAUTO HIDRAULICO, CAPACIDADE MAXIMA DE CARGA 3300 KG, MOMENTO MAXIMO DE CARGA 5,8 TM , ALCANCE MAXIMO HORIZONTAL  7,60 M, PARA MONTAGEM SOBRE CHASSI DE CAMINHAO PBT MINIMO 8000 KG (INCLUI MONTAGEM, NAO INCLUI CAMINHAO)</v>
          </cell>
          <cell r="C2387" t="str">
            <v xml:space="preserve">UN    </v>
          </cell>
          <cell r="D2387">
            <v>89933.59</v>
          </cell>
        </row>
        <row r="2388">
          <cell r="A2388">
            <v>3363</v>
          </cell>
          <cell r="B2388" t="str">
            <v>GUINDAUTO HIDRAULICO, CAPACIDADE MAXIMA DE CARGA 6200 KG, MOMENTO MAXIMO DE CARGA 11,7 TM , ALCANCE MAXIMO HORIZONTAL  9,70 M, PARA MONTAGEM SOBRE CHASSI DE CAMINHAO PBT MINIMO 13000 KG (INCLUI MONTAGEM, NAO INCLUI CAMINHAO)</v>
          </cell>
          <cell r="C2388" t="str">
            <v xml:space="preserve">UN    </v>
          </cell>
          <cell r="D2388">
            <v>126500</v>
          </cell>
        </row>
        <row r="2389">
          <cell r="A2389">
            <v>3365</v>
          </cell>
          <cell r="B2389" t="str">
            <v>GUINDAUTO HIDRAULICO, CAPACIDADE MAXIMA DE CARGA 8500 KG, MOMENTO MAXIMO DE CARGA 30,4 TM , ALCANCE MAXIMO HORIZONTAL  14,30 M, PARA MONTAGEM SOBRE CHASSI DE CAMINHAO PBT MINIMO 23000 KG (INCLUI MONTAGEM, NAO INCLUI CAMINHAO)</v>
          </cell>
          <cell r="C2389" t="str">
            <v xml:space="preserve">UN    </v>
          </cell>
          <cell r="D2389">
            <v>295693.75</v>
          </cell>
        </row>
        <row r="2390">
          <cell r="A2390">
            <v>7569</v>
          </cell>
          <cell r="B2390" t="str">
            <v>HASTE ANCORA EM ACO GALVANIZADO, DIMENSOES 16 MM X 2000 MM</v>
          </cell>
          <cell r="C2390" t="str">
            <v xml:space="preserve">UN    </v>
          </cell>
          <cell r="D2390">
            <v>75.44</v>
          </cell>
        </row>
        <row r="2391">
          <cell r="A2391">
            <v>34349</v>
          </cell>
          <cell r="B2391" t="str">
            <v>HASTE DE ACO GALVANIZADO PARA FIXACAO DE CONCERTINA 2 "/3 M</v>
          </cell>
          <cell r="C2391" t="str">
            <v xml:space="preserve">UN    </v>
          </cell>
          <cell r="D2391">
            <v>25.64</v>
          </cell>
        </row>
        <row r="2392">
          <cell r="A2392">
            <v>11991</v>
          </cell>
          <cell r="B2392" t="str">
            <v>HASTE DE ATERRAMENTO EM ACO GALVANIZADO TIPO CANTONEIRA COM 2,00 M DE COMPRIMENTO, 25 X 25 MM E CHAPA DE 3/16"</v>
          </cell>
          <cell r="C2392" t="str">
            <v xml:space="preserve">UN    </v>
          </cell>
          <cell r="D2392">
            <v>59.92</v>
          </cell>
        </row>
        <row r="2393">
          <cell r="A2393">
            <v>20062</v>
          </cell>
          <cell r="B2393" t="str">
            <v>HASTE METALICA PARA FIXACAO DE CALHA PLUVIAL,  ZINCADA, DOBRADA 90 GRAUS</v>
          </cell>
          <cell r="C2393" t="str">
            <v xml:space="preserve">UN    </v>
          </cell>
          <cell r="D2393">
            <v>15.38</v>
          </cell>
        </row>
        <row r="2394">
          <cell r="A2394">
            <v>11029</v>
          </cell>
          <cell r="B2394" t="str">
            <v>HASTE RETA PARA GANCHO DE FERRO GALVANIZADO, COM ROSCA 1/4 " X 30 CM PARA FIXACAO DE TELHA METALICA, INCLUI PORCA E ARRUELAS DE VEDACAO</v>
          </cell>
          <cell r="C2394" t="str">
            <v xml:space="preserve">CJ    </v>
          </cell>
          <cell r="D2394">
            <v>1.89</v>
          </cell>
        </row>
        <row r="2395">
          <cell r="A2395">
            <v>4316</v>
          </cell>
          <cell r="B2395" t="str">
            <v>HASTE RETA PARA GANCHO DE FERRO GALVANIZADO, COM ROSCA 1/4 " X 40 CM PARA FIXACAO DE TELHA DE FIBROCIMENTO, INCLUI PORCA SEXTAVADA DE  ZINCO</v>
          </cell>
          <cell r="C2395" t="str">
            <v xml:space="preserve">UN    </v>
          </cell>
          <cell r="D2395">
            <v>1.91</v>
          </cell>
        </row>
        <row r="2396">
          <cell r="A2396">
            <v>4313</v>
          </cell>
          <cell r="B2396" t="str">
            <v>HASTE RETA PARA GANCHO DE FERRO GALVANIZADO, COM ROSCA 5/16" X 35 CM PARA FIXACAO DE TELHA DE FIBROCIMENTO, INCLUI PORCA E ARRUELAS DE VEDACAO</v>
          </cell>
          <cell r="C2396" t="str">
            <v xml:space="preserve">CJ    </v>
          </cell>
          <cell r="D2396">
            <v>2.74</v>
          </cell>
        </row>
        <row r="2397">
          <cell r="A2397">
            <v>4317</v>
          </cell>
          <cell r="B2397" t="str">
            <v>HASTE RETA PARA GANCHO DE FERRO GALVANIZADO, COM ROSCA 5/16" X 40 CM PARA FIXACAO DE TELHA DE FIBROCIMENTO, INCLUI PORCA SEXTAVADA DE  ZINCO</v>
          </cell>
          <cell r="C2397" t="str">
            <v xml:space="preserve">UN    </v>
          </cell>
          <cell r="D2397">
            <v>3.12</v>
          </cell>
        </row>
        <row r="2398">
          <cell r="A2398">
            <v>4314</v>
          </cell>
          <cell r="B2398" t="str">
            <v>HASTE RETA PARA GANCHO DE FERRO GALVANIZADO, COM ROSCA 5/16" X 45 CM PARA FIXACAO DE TELHA DE FIBROCIMENTO, INCLUI PORCA E ARRUELAS DE VEDACAO</v>
          </cell>
          <cell r="C2398" t="str">
            <v xml:space="preserve">CJ    </v>
          </cell>
          <cell r="D2398">
            <v>3.65</v>
          </cell>
        </row>
        <row r="2399">
          <cell r="A2399">
            <v>10921</v>
          </cell>
          <cell r="B2399" t="str">
            <v>HIDRANTE DE COLUNA COMPLETO, EM FERRO FUNDIDO, DN = 100 MM, COM REGISTRO, CUNHA DE BORRACHA, CURVA DESSIMETRICA, EXTREMIDADE E TAMPAS (INCLUI KIT FIXACAO)</v>
          </cell>
          <cell r="C2399" t="str">
            <v xml:space="preserve">UN    </v>
          </cell>
          <cell r="D2399">
            <v>5284.33</v>
          </cell>
        </row>
        <row r="2400">
          <cell r="A2400">
            <v>10922</v>
          </cell>
          <cell r="B2400" t="str">
            <v>HIDRANTE DE COLUNA COMPLETO, EM FERRO FUNDIDO, DN = 75 MM, COM REGISTRO, CUNHA DE BORRACHA, CURVA DESSIMETRICA, EXTREMIDADE E TAMPAS (INCLUI KIT FIXACAO)</v>
          </cell>
          <cell r="C2400" t="str">
            <v xml:space="preserve">UN    </v>
          </cell>
          <cell r="D2400">
            <v>4786.41</v>
          </cell>
        </row>
        <row r="2401">
          <cell r="A2401">
            <v>10923</v>
          </cell>
          <cell r="B2401" t="str">
            <v>HIDRANTE SUBTERRANEO, EM FERRO FUNDIDO, COM CURVA CURTA E CAIXA, DN 75 MM</v>
          </cell>
          <cell r="C2401" t="str">
            <v xml:space="preserve">UN    </v>
          </cell>
          <cell r="D2401">
            <v>2828.97</v>
          </cell>
        </row>
        <row r="2402">
          <cell r="A2402">
            <v>10924</v>
          </cell>
          <cell r="B2402" t="str">
            <v>HIDRANTE SUBTERRANEO, EM FERRO FUNDIDO, COM CURVA LONGA E CAIXA, DN 75 MM</v>
          </cell>
          <cell r="C2402" t="str">
            <v xml:space="preserve">UN    </v>
          </cell>
          <cell r="D2402">
            <v>2979.46</v>
          </cell>
        </row>
        <row r="2403">
          <cell r="A2403">
            <v>37772</v>
          </cell>
          <cell r="B2403" t="str">
            <v>HIDROJATEADORA PARA DESOBSTRUCAO DE REDES E GALERIAS, TANQUE 7000 L, BOMBA TRIPLEX 120 KGF/CM2 128 L/MIN (INCLUI MONTAGEM, NAO INCLUI CAMINHAO)</v>
          </cell>
          <cell r="C2403" t="str">
            <v xml:space="preserve">UN    </v>
          </cell>
          <cell r="D2403">
            <v>257539.77</v>
          </cell>
        </row>
        <row r="2404">
          <cell r="A2404">
            <v>37771</v>
          </cell>
          <cell r="B2404" t="str">
            <v>HIDROJATEADORA PARA DESOBSTRUCAO DE REDES E GALERIAS, TANQUE 7000 L, BOMBA TRIPLEX 140 KGF/CM2 260 L/MIN ALIMENTADA POR MOTOR INDEPENDENTE A DIESEL POTENCIA 125 CV (INCLUI MONTAGEM, NAO INCLUI CAMINHAO)</v>
          </cell>
          <cell r="C2404" t="str">
            <v xml:space="preserve">UN    </v>
          </cell>
          <cell r="D2404">
            <v>273981.3</v>
          </cell>
        </row>
        <row r="2405">
          <cell r="A2405">
            <v>12772</v>
          </cell>
          <cell r="B2405" t="str">
            <v>HIDROMETRO MULTIJATO / MEDIDOR DE AGUA, DN 1 1/2", VAZAO MAXIMA DE 20 M3/H, PARA AGUA POTAVEL FRIA, RELOJOARIA PLANA, CLASSE B, HORIZONTAL (SEM CONEXOES)</v>
          </cell>
          <cell r="C2405" t="str">
            <v xml:space="preserve">UN    </v>
          </cell>
          <cell r="D2405">
            <v>866.77</v>
          </cell>
        </row>
        <row r="2406">
          <cell r="A2406">
            <v>12770</v>
          </cell>
          <cell r="B2406" t="str">
            <v>HIDROMETRO MULTIJATO / MEDIDOR DE AGUA, DN 1", VAZAO MAXIMA DE 10 M3/H, PARA AGUA POTAVEL FRIA, RELOJOARIA PLANA, CLASSE B, HORIZONTAL (SEM CONEXOES)</v>
          </cell>
          <cell r="C2406" t="str">
            <v xml:space="preserve">UN    </v>
          </cell>
          <cell r="D2406">
            <v>521.53</v>
          </cell>
        </row>
        <row r="2407">
          <cell r="A2407">
            <v>12775</v>
          </cell>
          <cell r="B2407" t="str">
            <v>HIDROMETRO MULTIJATO / MEDIDOR DE AGUA, DN 1", VAZAO MAXIMA DE 7 M3/H, PARA AGUA POTAVEL FRIA, RELOJOARIA PLANA, CLASSE B, HORIZONTAL (SEM CONEXOES)</v>
          </cell>
          <cell r="C2407" t="str">
            <v xml:space="preserve">UN    </v>
          </cell>
          <cell r="D2407">
            <v>381.97</v>
          </cell>
        </row>
        <row r="2408">
          <cell r="A2408">
            <v>12768</v>
          </cell>
          <cell r="B2408" t="str">
            <v>HIDROMETRO MULTIJATO / MEDIDOR DE AGUA, DN 2", VAZAO MAXIMA DE 30 M3/H, PARA AGUA POTAVEL FRIA, RELOJOARIA PLANA, CLASSE B, HORIZONTAL (SEM CONEXOES)</v>
          </cell>
          <cell r="C2408" t="str">
            <v xml:space="preserve">UN    </v>
          </cell>
          <cell r="D2408">
            <v>1219.3599999999999</v>
          </cell>
        </row>
        <row r="2409">
          <cell r="A2409">
            <v>12769</v>
          </cell>
          <cell r="B2409" t="str">
            <v>HIDROMETRO UNIJATO / MEDIDOR DE AGUA, DN 1/2", VAZAO MAXIMA DE 1,5 M3/H, PARA AGUA POTAVEL FRIA, RELOJOARIA PLANA, CLASSE B, HORIZONTAL (SEM CONEXOES)</v>
          </cell>
          <cell r="C2409" t="str">
            <v xml:space="preserve">UN    </v>
          </cell>
          <cell r="D2409">
            <v>99.9</v>
          </cell>
        </row>
        <row r="2410">
          <cell r="A2410">
            <v>12773</v>
          </cell>
          <cell r="B2410" t="str">
            <v>HIDROMETRO UNIJATO / MEDIDOR DE AGUA, DN 1/2", VAZAO MAXIMA DE 3 M3/H, PARA AGUA POTAVEL FRIA, RELOJOARIA PLANA, CLASSE B, HORIZONTAL (SEM CONEXOES)</v>
          </cell>
          <cell r="C2410" t="str">
            <v xml:space="preserve">UN    </v>
          </cell>
          <cell r="D2410">
            <v>107.24</v>
          </cell>
        </row>
        <row r="2411">
          <cell r="A2411">
            <v>12774</v>
          </cell>
          <cell r="B2411" t="str">
            <v>HIDROMETRO UNIJATO / MEDIDOR DE AGUA, DN 3/4", VAZAO MAXIMA DE 5 M3/H, PARA AGUA POTAVEL FRIA, RELOJOARIA PLANA, CLASSE B, HORIZONTAL (SEM CONEXOES)0,</v>
          </cell>
          <cell r="C2411" t="str">
            <v xml:space="preserve">UN    </v>
          </cell>
          <cell r="D2411">
            <v>132.22</v>
          </cell>
        </row>
        <row r="2412">
          <cell r="A2412">
            <v>12776</v>
          </cell>
          <cell r="B2412" t="str">
            <v>HIDROMETRO WOLTMANN, DN 2", VAZAO MAXIMA DE 50 M3/H, PARA AGUA POTAVEL FRIA, RELOJOARIA PLANA, TURBINA HORIZONTAL, EQUIPADO COM TELIMETRIA (SEM CONEXOES)</v>
          </cell>
          <cell r="C2412" t="str">
            <v xml:space="preserve">UN    </v>
          </cell>
          <cell r="D2412">
            <v>1968.61</v>
          </cell>
        </row>
        <row r="2413">
          <cell r="A2413">
            <v>12777</v>
          </cell>
          <cell r="B2413" t="str">
            <v>HIDROMETRO WOLTMANN, DN 3", VAZAO MAXIMA DE 80 M3/H, PARA AGUA POTAVEL FRIA, RELOJOARIA PLANA, TURBINA HORIZONTAL, EQUIPADO COM TELIMETRIA (SEM CONEXOES)</v>
          </cell>
          <cell r="C2413" t="str">
            <v xml:space="preserve">UN    </v>
          </cell>
          <cell r="D2413">
            <v>2570.9499999999998</v>
          </cell>
        </row>
        <row r="2414">
          <cell r="A2414">
            <v>3391</v>
          </cell>
          <cell r="B2414" t="str">
            <v>IGNITOR PARA LAMPADA DE VAPOR DE SODIO / VAPOR METALICO ATE 2000 W, TENSAO DE PULSO ENTRE 600 A 750 V</v>
          </cell>
          <cell r="C2414" t="str">
            <v xml:space="preserve">UN    </v>
          </cell>
          <cell r="D2414">
            <v>35.700000000000003</v>
          </cell>
        </row>
        <row r="2415">
          <cell r="A2415">
            <v>3389</v>
          </cell>
          <cell r="B2415" t="str">
            <v>IGNITOR PARA LAMPADA DE VAPOR DE SODIO / VAPOR METALICO ATE 400 W, TENSAO DE PULSO ENTRE 3000 A 4500 V</v>
          </cell>
          <cell r="C2415" t="str">
            <v xml:space="preserve">UN    </v>
          </cell>
          <cell r="D2415">
            <v>18.52</v>
          </cell>
        </row>
        <row r="2416">
          <cell r="A2416">
            <v>3390</v>
          </cell>
          <cell r="B2416" t="str">
            <v>IGNITOR PARA LAMPADA DE VAPOR DE SODIO / VAPOR METALICO ATE 400 W, TENSAO DE PULSO ENTRE 580 A 750 V</v>
          </cell>
          <cell r="C2416" t="str">
            <v xml:space="preserve">UN    </v>
          </cell>
          <cell r="D2416">
            <v>20.84</v>
          </cell>
        </row>
        <row r="2417">
          <cell r="A2417">
            <v>12873</v>
          </cell>
          <cell r="B2417" t="str">
            <v>IMPERMEABILIZADOR (HORISTA)</v>
          </cell>
          <cell r="C2417" t="str">
            <v xml:space="preserve">H     </v>
          </cell>
          <cell r="D2417">
            <v>13.98</v>
          </cell>
        </row>
        <row r="2418">
          <cell r="A2418">
            <v>41076</v>
          </cell>
          <cell r="B2418" t="str">
            <v>IMPERMEABILIZADOR (MENSALISTA)</v>
          </cell>
          <cell r="C2418" t="str">
            <v xml:space="preserve">MES   </v>
          </cell>
          <cell r="D2418">
            <v>2471.64</v>
          </cell>
        </row>
        <row r="2419">
          <cell r="A2419">
            <v>140</v>
          </cell>
          <cell r="B2419" t="str">
            <v>IMPERMEABILIZANTE FLEXIVEL BRANCO DE BASE ACRILICA PARA COBERTURAS</v>
          </cell>
          <cell r="C2419" t="str">
            <v xml:space="preserve">KG    </v>
          </cell>
          <cell r="D2419">
            <v>14.35</v>
          </cell>
        </row>
        <row r="2420">
          <cell r="A2420">
            <v>151</v>
          </cell>
          <cell r="B2420" t="str">
            <v>IMPERMEABILIZANTE INCOLOR,  BASE SILICONE, PARA TRATAMENTO DE FACHADAS, TELHAS, PEDRAS E OUTRAS SUPERFICIES</v>
          </cell>
          <cell r="C2420" t="str">
            <v xml:space="preserve">L     </v>
          </cell>
          <cell r="D2420">
            <v>21.18</v>
          </cell>
        </row>
        <row r="2421">
          <cell r="A2421">
            <v>7340</v>
          </cell>
          <cell r="B2421" t="str">
            <v>IMUNIZANTE PARA MADEIRA, INCOLOR</v>
          </cell>
          <cell r="C2421" t="str">
            <v xml:space="preserve">L     </v>
          </cell>
          <cell r="D2421">
            <v>49.65</v>
          </cell>
        </row>
        <row r="2422">
          <cell r="A2422">
            <v>2701</v>
          </cell>
          <cell r="B2422" t="str">
            <v>INSTALADOR DE TUBULACOES (TUBOS/EQUIPAMENTOS)</v>
          </cell>
          <cell r="C2422" t="str">
            <v xml:space="preserve">H     </v>
          </cell>
          <cell r="D2422">
            <v>12.22</v>
          </cell>
        </row>
        <row r="2423">
          <cell r="A2423">
            <v>40929</v>
          </cell>
          <cell r="B2423" t="str">
            <v>INSTALADOR DE TUBULACOES (TUBOS/EQUIPAMENTOS) (MENSALISTA)</v>
          </cell>
          <cell r="C2423" t="str">
            <v xml:space="preserve">MES   </v>
          </cell>
          <cell r="D2423">
            <v>2162.71</v>
          </cell>
        </row>
        <row r="2424">
          <cell r="A2424">
            <v>38114</v>
          </cell>
          <cell r="B2424" t="str">
            <v>INTERRUPTOR BIPOLAR SIMPLES 10 A, 250 V (APENAS MODULO)</v>
          </cell>
          <cell r="C2424" t="str">
            <v xml:space="preserve">UN    </v>
          </cell>
          <cell r="D2424">
            <v>15.29</v>
          </cell>
        </row>
        <row r="2425">
          <cell r="A2425">
            <v>38064</v>
          </cell>
          <cell r="B2425" t="str">
            <v>INTERRUPTOR BIPOLAR 10A, 250V, CONJUNTO MONTADO PARA EMBUTIR 4" X 2" (PLACA + SUPORTE + MODULO)</v>
          </cell>
          <cell r="C2425" t="str">
            <v xml:space="preserve">UN    </v>
          </cell>
          <cell r="D2425">
            <v>17.09</v>
          </cell>
        </row>
        <row r="2426">
          <cell r="A2426">
            <v>38115</v>
          </cell>
          <cell r="B2426" t="str">
            <v>INTERRUPTOR INTERMEDIARIO 10 A, 250 V (APENAS MODULO)</v>
          </cell>
          <cell r="C2426" t="str">
            <v xml:space="preserve">UN    </v>
          </cell>
          <cell r="D2426">
            <v>16.32</v>
          </cell>
        </row>
        <row r="2427">
          <cell r="A2427">
            <v>38065</v>
          </cell>
          <cell r="B2427" t="str">
            <v>INTERRUPTOR INTERMEDIARIO 10A, 250V, CONJUNTO MONTADO PARA EMBUTIR 4" X 2" (PLACA + SUPORTE + MODULO)</v>
          </cell>
          <cell r="C2427" t="str">
            <v xml:space="preserve">UN    </v>
          </cell>
          <cell r="D2427">
            <v>24.25</v>
          </cell>
        </row>
        <row r="2428">
          <cell r="A2428">
            <v>38078</v>
          </cell>
          <cell r="B2428" t="str">
            <v>INTERRUPTOR PARALELO + TOMADA 2P+T 10A, 250V, CONJUNTO MONTADO PARA EMBUTIR 4" X 2" (PLACA + SUPORTE + MODULOS)</v>
          </cell>
          <cell r="C2428" t="str">
            <v xml:space="preserve">UN    </v>
          </cell>
          <cell r="D2428">
            <v>14.15</v>
          </cell>
        </row>
        <row r="2429">
          <cell r="A2429">
            <v>38113</v>
          </cell>
          <cell r="B2429" t="str">
            <v>INTERRUPTOR PARALELO 10A, 250V (APENAS MODULO)</v>
          </cell>
          <cell r="C2429" t="str">
            <v xml:space="preserve">UN    </v>
          </cell>
          <cell r="D2429">
            <v>7.68</v>
          </cell>
        </row>
        <row r="2430">
          <cell r="A2430">
            <v>38063</v>
          </cell>
          <cell r="B2430" t="str">
            <v>INTERRUPTOR PARALELO 10A, 250V, CONJUNTO MONTADO PARA EMBUTIR 4" X 2" (PLACA + SUPORTE + MODULO)</v>
          </cell>
          <cell r="C2430" t="str">
            <v xml:space="preserve">UN    </v>
          </cell>
          <cell r="D2430">
            <v>8.24</v>
          </cell>
        </row>
        <row r="2431">
          <cell r="A2431">
            <v>38080</v>
          </cell>
          <cell r="B2431" t="str">
            <v>INTERRUPTOR SIMPLES + INTERRUPTOR PARALELO + TOMADA 2P+T 10A, 250V, CONJUNTO MONTADO PARA EMBUTIR 4" X 2" (PLACA + SUPORTE + MODULOS)</v>
          </cell>
          <cell r="C2431" t="str">
            <v xml:space="preserve">UN    </v>
          </cell>
          <cell r="D2431">
            <v>24.57</v>
          </cell>
        </row>
        <row r="2432">
          <cell r="A2432">
            <v>38069</v>
          </cell>
          <cell r="B2432" t="str">
            <v>INTERRUPTOR SIMPLES + INTERRUPTOR PARALELO 10A, 250V, CONJUNTO MONTADO PARA EMBUTIR 4" X 2" (PLACA + SUPORTE + MODULOS)</v>
          </cell>
          <cell r="C2432" t="str">
            <v xml:space="preserve">UN    </v>
          </cell>
          <cell r="D2432">
            <v>13.44</v>
          </cell>
        </row>
        <row r="2433">
          <cell r="A2433">
            <v>38077</v>
          </cell>
          <cell r="B2433" t="str">
            <v>INTERRUPTOR SIMPLES + TOMADA 2P+T 10A, 250V, CONJUNTO MONTADO PARA EMBUTIR 4" X 2" (PLACA + SUPORTE + MODULOS)</v>
          </cell>
          <cell r="C2433" t="str">
            <v xml:space="preserve">UN    </v>
          </cell>
          <cell r="D2433">
            <v>13.13</v>
          </cell>
        </row>
        <row r="2434">
          <cell r="A2434">
            <v>38073</v>
          </cell>
          <cell r="B2434" t="str">
            <v>INTERRUPTOR SIMPLES + 2 INTERRUPTORES PARALELOS 10A, 250V, CONJUNTO MONTADO PARA EMBUTIR 4" X 2" (PLACA + SUPORTE + MODULOS)</v>
          </cell>
          <cell r="C2434" t="str">
            <v xml:space="preserve">UN    </v>
          </cell>
          <cell r="D2434">
            <v>20</v>
          </cell>
        </row>
        <row r="2435">
          <cell r="A2435">
            <v>38112</v>
          </cell>
          <cell r="B2435" t="str">
            <v>INTERRUPTOR SIMPLES 10A, 250V (APENAS MODULO)</v>
          </cell>
          <cell r="C2435" t="str">
            <v xml:space="preserve">UN    </v>
          </cell>
          <cell r="D2435">
            <v>5.9</v>
          </cell>
        </row>
        <row r="2436">
          <cell r="A2436">
            <v>38062</v>
          </cell>
          <cell r="B2436" t="str">
            <v>INTERRUPTOR SIMPLES 10A, 250V, CONJUNTO MONTADO PARA EMBUTIR 4" X 2" (PLACA + SUPORTE + MODULO)</v>
          </cell>
          <cell r="C2436" t="str">
            <v xml:space="preserve">UN    </v>
          </cell>
          <cell r="D2436">
            <v>6.05</v>
          </cell>
        </row>
        <row r="2437">
          <cell r="A2437">
            <v>12128</v>
          </cell>
          <cell r="B2437" t="str">
            <v>INTERRUPTOR SIMPLES 10A, 250V, CONJUNTO MONTADO PARA SOBREPOR 4" X 2" (CAIXA + MODULO)</v>
          </cell>
          <cell r="C2437" t="str">
            <v xml:space="preserve">UN    </v>
          </cell>
          <cell r="D2437">
            <v>8.09</v>
          </cell>
        </row>
        <row r="2438">
          <cell r="A2438">
            <v>12129</v>
          </cell>
          <cell r="B2438" t="str">
            <v>INTERRUPTOR SIMPLES 10A, 250V, CONJUNTO MONTADO PARA SOBREPOR 4" X 2" (CAIXA + 2 MODULOS)</v>
          </cell>
          <cell r="C2438" t="str">
            <v xml:space="preserve">UN    </v>
          </cell>
          <cell r="D2438">
            <v>10.7</v>
          </cell>
        </row>
        <row r="2439">
          <cell r="A2439">
            <v>38081</v>
          </cell>
          <cell r="B2439" t="str">
            <v>INTERRUPTORES PARALELOS (2 MODULOS) + TOMADA 2P+T 10A, 250V, CONJUNTO MONTADO PARA EMBUTIR 4" X 2" (PLACA + SUPORTE + MODULOS)</v>
          </cell>
          <cell r="C2439" t="str">
            <v xml:space="preserve">UN    </v>
          </cell>
          <cell r="D2439">
            <v>20.84</v>
          </cell>
        </row>
        <row r="2440">
          <cell r="A2440">
            <v>38070</v>
          </cell>
          <cell r="B2440" t="str">
            <v>INTERRUPTORES PARALELOS (2 MODULOS) 10A, 250V, CONJUNTO MONTADO PARA EMBUTIR 4" X 2" (PLACA + SUPORTE + MODULOS)</v>
          </cell>
          <cell r="C2440" t="str">
            <v xml:space="preserve">UN    </v>
          </cell>
          <cell r="D2440">
            <v>14.36</v>
          </cell>
        </row>
        <row r="2441">
          <cell r="A2441">
            <v>38074</v>
          </cell>
          <cell r="B2441" t="str">
            <v>INTERRUPTORES PARALELOS (3 MODULOS) 10A, 250V, CONJUNTO MONTADO PARA EMBUTIR 4" X 2" (PLACA + SUPORTE + MODULO)</v>
          </cell>
          <cell r="C2441" t="str">
            <v xml:space="preserve">UN    </v>
          </cell>
          <cell r="D2441">
            <v>21.83</v>
          </cell>
        </row>
        <row r="2442">
          <cell r="A2442">
            <v>38079</v>
          </cell>
          <cell r="B2442" t="str">
            <v>INTERRUPTORES SIMPLES (2 MODULOS) + TOMADA 2P+T 10A, 250V, CONJUNTO MONTADO PARA EMBUTIR 4" X 2" (PLACA + SUPORTE + MODULOS)</v>
          </cell>
          <cell r="C2442" t="str">
            <v xml:space="preserve">UN    </v>
          </cell>
          <cell r="D2442">
            <v>18.739999999999998</v>
          </cell>
        </row>
        <row r="2443">
          <cell r="A2443">
            <v>38072</v>
          </cell>
          <cell r="B2443" t="str">
            <v>INTERRUPTORES SIMPLES (2 MODULOS) + 1 INTERRUPTOR PARALELO 10A, 250V, CONJUNTO MONTADO PARA EMBUTIR 4" X 2" (PLACA + SUPORTE + MODULOS)</v>
          </cell>
          <cell r="C2443" t="str">
            <v xml:space="preserve">UN    </v>
          </cell>
          <cell r="D2443">
            <v>18.010000000000002</v>
          </cell>
        </row>
        <row r="2444">
          <cell r="A2444">
            <v>38068</v>
          </cell>
          <cell r="B2444" t="str">
            <v>INTERRUPTORES SIMPLES (2 MODULOS) 10A, 250V, CONJUNTO MONTADO PARA EMBUTIR 4" X 2" (PLACA + SUPORTE + MODULOS)</v>
          </cell>
          <cell r="C2444" t="str">
            <v xml:space="preserve">UN    </v>
          </cell>
          <cell r="D2444">
            <v>12.43</v>
          </cell>
        </row>
        <row r="2445">
          <cell r="A2445">
            <v>38071</v>
          </cell>
          <cell r="B2445" t="str">
            <v>INTERRUPTORES SIMPLES (3 MODULOS) 10A, 250V, CONJUNTO MONTADO PARA EMBUTIR 4" X 2" (PLACA + SUPORTE + MODULOS)</v>
          </cell>
          <cell r="C2445" t="str">
            <v xml:space="preserve">UN    </v>
          </cell>
          <cell r="D2445">
            <v>14.86</v>
          </cell>
        </row>
        <row r="2446">
          <cell r="A2446">
            <v>38412</v>
          </cell>
          <cell r="B2446" t="str">
            <v>INVERSOR DE SOLDA MONOFASICO DE 160 A, POTENCIA DE 5400 W, TENSAO DE 220 V, TURBO VENTILADO, PROTECAO POR FUSIVEL TERMICO, PARA ELETRODOS DE 2,0 A 4,0 MM</v>
          </cell>
          <cell r="C2446" t="str">
            <v xml:space="preserve">UN    </v>
          </cell>
          <cell r="D2446">
            <v>1589.95</v>
          </cell>
        </row>
        <row r="2447">
          <cell r="A2447">
            <v>3405</v>
          </cell>
          <cell r="B2447" t="str">
            <v>ISOLADOR DE PORCELANA SUSPENSO, DISCO TIPO GARFO OLHAL, DIAMETRO DE 152 MM, PARA TENSAO DE *15* KV</v>
          </cell>
          <cell r="C2447" t="str">
            <v xml:space="preserve">UN    </v>
          </cell>
          <cell r="D2447">
            <v>91.9</v>
          </cell>
        </row>
        <row r="2448">
          <cell r="A2448">
            <v>3394</v>
          </cell>
          <cell r="B2448" t="str">
            <v>ISOLADOR DE PORCELANA, TIPO BUCHA, PARA TENSAO DE *15* KV</v>
          </cell>
          <cell r="C2448" t="str">
            <v xml:space="preserve">UN    </v>
          </cell>
          <cell r="D2448">
            <v>485.11</v>
          </cell>
        </row>
        <row r="2449">
          <cell r="A2449">
            <v>3393</v>
          </cell>
          <cell r="B2449" t="str">
            <v>ISOLADOR DE PORCELANA, TIPO BUCHA, PARA TENSAO DE *35* KV</v>
          </cell>
          <cell r="C2449" t="str">
            <v xml:space="preserve">UN    </v>
          </cell>
          <cell r="D2449">
            <v>825.96</v>
          </cell>
        </row>
        <row r="2450">
          <cell r="A2450">
            <v>3406</v>
          </cell>
          <cell r="B2450" t="str">
            <v>ISOLADOR DE PORCELANA, TIPO PINO MONOCORPO, PARA TENSAO DE *15* KV</v>
          </cell>
          <cell r="C2450" t="str">
            <v xml:space="preserve">UN    </v>
          </cell>
          <cell r="D2450">
            <v>28.13</v>
          </cell>
        </row>
        <row r="2451">
          <cell r="A2451">
            <v>3395</v>
          </cell>
          <cell r="B2451" t="str">
            <v>ISOLADOR DE PORCELANA, TIPO PINO MONOCORPO, PARA TENSAO DE *35* KV</v>
          </cell>
          <cell r="C2451" t="str">
            <v xml:space="preserve">UN    </v>
          </cell>
          <cell r="D2451">
            <v>118.66</v>
          </cell>
        </row>
        <row r="2452">
          <cell r="A2452">
            <v>3398</v>
          </cell>
          <cell r="B2452" t="str">
            <v>ISOLADOR DE PORCELANA, TIPO ROLDANA, DIMENSOES DE *72* X *72* MM, PARA USO EM BAIXA TENSAO</v>
          </cell>
          <cell r="C2452" t="str">
            <v xml:space="preserve">UN    </v>
          </cell>
          <cell r="D2452">
            <v>5.64</v>
          </cell>
        </row>
        <row r="2453">
          <cell r="A2453">
            <v>40662</v>
          </cell>
          <cell r="B2453" t="str">
            <v>JANELA BASCULANTE EM MADEIRA PINUS/ EUCALIPTO/ TAUARI/ VIROLA OU EQUIVALENTE DA REGIAO, *60 X 60*, CAIXA DO BATENTE/ MARCO E = *10* CM, 2 BASCULAS PARA VIDRO, COM FERRAGENS (SEM VIDRO, SEM GUARNICAO/ALIZAR E SEM ACABAMENTO)</v>
          </cell>
          <cell r="C2453" t="str">
            <v xml:space="preserve">UN    </v>
          </cell>
          <cell r="D2453">
            <v>285.67</v>
          </cell>
        </row>
        <row r="2454">
          <cell r="A2454">
            <v>3437</v>
          </cell>
          <cell r="B2454" t="str">
            <v>JANELA BASCULANTE EM MADEIRA PINUS/ EUCALIPTO/ TAUARI/ VIROLA OU EQUIVALENTE DA REGIAO, CAIXA DO BATENTE/ MARCO *10* CM, *2* FOLHAS BASCULANTES PARA VIDRO, COM FERRAGENS (SEM VIDRO, SEM GUARNICAO/ALIZAR E SEM ACABAMENTO)</v>
          </cell>
          <cell r="C2454" t="str">
            <v xml:space="preserve">M2    </v>
          </cell>
          <cell r="D2454">
            <v>793.54</v>
          </cell>
        </row>
        <row r="2455">
          <cell r="A2455">
            <v>11190</v>
          </cell>
          <cell r="B2455" t="str">
            <v>JANELA BASCULANTE, ACO, COM BATENTE/REQUADRO, 60 X 60 CM (SEM VIDROS)</v>
          </cell>
          <cell r="C2455" t="str">
            <v xml:space="preserve">UN    </v>
          </cell>
          <cell r="D2455">
            <v>229</v>
          </cell>
        </row>
        <row r="2456">
          <cell r="A2456">
            <v>34377</v>
          </cell>
          <cell r="B2456" t="str">
            <v>JANELA BASCULANTE, EM ALUMINIO PERFIL 20, 80 X 60 CM (A X L), 4 FLS (1 FIXA E 3 MOVEIS), ACABAMENTO BRANCO OU BRILHANTE, BATENTE DE 3 A 4 CM, COM VIDRO, SEM GUARNICAO</v>
          </cell>
          <cell r="C2456" t="str">
            <v xml:space="preserve">UN    </v>
          </cell>
          <cell r="D2456">
            <v>308.76</v>
          </cell>
        </row>
        <row r="2457">
          <cell r="A2457">
            <v>3428</v>
          </cell>
          <cell r="B2457" t="str">
            <v>JANELA DE ABRIR EM MADEIRA IMBUIA/CEDRO ARANA/CEDRO ROSA OU EQUIVALENTE DA REGIAO, CAIXA DO BATENTE/MARCO *10* CM, 2 FOLHAS DE ABRIR TIPO VENEZIANA E 2 FOLHAS DE ABRIR PARA VIDRO, COM GUARNICAO/ALIZAR, COM FERRAGENS, (SEM VIDRO E SEM ACABAMENTO)</v>
          </cell>
          <cell r="C2457" t="str">
            <v xml:space="preserve">M2    </v>
          </cell>
          <cell r="D2457">
            <v>1177.08</v>
          </cell>
        </row>
        <row r="2458">
          <cell r="A2458">
            <v>3429</v>
          </cell>
          <cell r="B2458" t="str">
            <v>JANELA DE ABRIR EM MADEIRA PINUS/EUCALIPTO/ TAUARI/ VIROLA OU EQUIVALENTE DA REGIAO, CAIXA DO BATENTE/MARCO *10* CM, 2 FOLHAS DE ABRIR TIPO VENEZIANA E 2 FOLHAS GUILHOTINA PARA VIDRO, COM FERRAGENS (SEM VIDRO,SEM GUARNICAO/ALIZAR E SEM ACABAMENTO)</v>
          </cell>
          <cell r="C2458" t="str">
            <v xml:space="preserve">M2    </v>
          </cell>
          <cell r="D2458">
            <v>672.52</v>
          </cell>
        </row>
        <row r="2459">
          <cell r="A2459">
            <v>34364</v>
          </cell>
          <cell r="B2459" t="str">
            <v>JANELA DE CORRER,  EM ALUMINIO PERFIL 25, 120 X 150 CM (A X L), 4 FLS, BANDEIRA COM BASCULA,  ACABAMENTO BRANCO OU BRILHANTE, BATENTE/REQUADRO DE 6 A 14 CM, COM VIDRO, SEM GUARNICAO/ALIZAR</v>
          </cell>
          <cell r="C2459" t="str">
            <v xml:space="preserve">UN    </v>
          </cell>
          <cell r="D2459">
            <v>1013.1</v>
          </cell>
        </row>
        <row r="2460">
          <cell r="A2460">
            <v>34369</v>
          </cell>
          <cell r="B2460" t="str">
            <v>JANELA DE CORRER, EM ALUMINIO PEFIL 25, 100 X 200 CM (A X L), 4 FLS, SEM BANDEIRA, ACABAMENTO BRANCO OU BRILHANTE, BATENTE DE 6 A 7 CM, COM VIDRO, SEM GUARNICAO/ALIZAR</v>
          </cell>
          <cell r="C2460" t="str">
            <v xml:space="preserve">UN    </v>
          </cell>
          <cell r="D2460">
            <v>1073.9000000000001</v>
          </cell>
        </row>
        <row r="2461">
          <cell r="A2461">
            <v>36896</v>
          </cell>
          <cell r="B2461" t="str">
            <v>JANELA DE CORRER, EM ALUMINIO PERFIL 25, 100 X 120 CM (A X L), 2 FLS MOVEIS,  SEM BANDEIRA, ACABAMENTO BRANCO OU BRILHANTE, BATENTE DE 6 A 7 CM, COM VIDRO, SEM GUARNICAO</v>
          </cell>
          <cell r="C2461" t="str">
            <v xml:space="preserve">UN    </v>
          </cell>
          <cell r="D2461">
            <v>598</v>
          </cell>
        </row>
        <row r="2462">
          <cell r="A2462">
            <v>34367</v>
          </cell>
          <cell r="B2462" t="str">
            <v>JANELA DE CORRER, EM ALUMINIO PERFIL 25, 100 X 150 CM (A X L), 2 FLS MOVEIS,  SEM BANDEIRA, ACABAMENTO BRANCO OU BRILHANTE, BATENTE DE 6 A 7 CM, COM VIDRO, SEM GUARNICAO</v>
          </cell>
          <cell r="C2462" t="str">
            <v xml:space="preserve">UN    </v>
          </cell>
          <cell r="D2462">
            <v>770.73</v>
          </cell>
        </row>
        <row r="2463">
          <cell r="A2463">
            <v>36897</v>
          </cell>
          <cell r="B2463" t="str">
            <v>JANELA DE CORRER, EM ALUMINIO PERFIL 25, 100 X 150 CM (A X L), 4 FLS MOVEIS, SEM BANDEIRA, ACABAMENTO BRANCO OU BRILHANTE, BATENTE DE 6 A 7 CM, COM VIDRO, SEM GUARNICAO/ALIZAR</v>
          </cell>
          <cell r="C2463" t="str">
            <v xml:space="preserve">UN    </v>
          </cell>
          <cell r="D2463">
            <v>933.17</v>
          </cell>
        </row>
        <row r="2464">
          <cell r="A2464">
            <v>40659</v>
          </cell>
          <cell r="B246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64" t="str">
            <v xml:space="preserve">M2    </v>
          </cell>
          <cell r="D2464">
            <v>1122.74</v>
          </cell>
        </row>
        <row r="2465">
          <cell r="A2465">
            <v>40660</v>
          </cell>
          <cell r="B246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65" t="str">
            <v xml:space="preserve">M2    </v>
          </cell>
          <cell r="D2465">
            <v>1422.94</v>
          </cell>
        </row>
        <row r="2466">
          <cell r="A2466">
            <v>40661</v>
          </cell>
          <cell r="B246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66" t="str">
            <v xml:space="preserve">M2    </v>
          </cell>
          <cell r="D2466">
            <v>874.86</v>
          </cell>
        </row>
        <row r="2467">
          <cell r="A2467">
            <v>3421</v>
          </cell>
          <cell r="B2467" t="str">
            <v>JANELA EM MADEIRA CEDRINHO/ ANGELIM COMERCIAL/ CURUPIXA/ CUMARU OU EQUIVALENTE DA REGIAO, CAIXA DO BATENTE/MARCO *10* CM, 2 FOLHAS DE ABRIR TIPO VENEZIANA E 2 FOLHAS GUILHOTINA PARA VIDRO, COM GUARNICAO/ALIZAR, COM FERRAGENS (SEM VIDRO E SEM ACABAMENTO)</v>
          </cell>
          <cell r="C2467" t="str">
            <v xml:space="preserve">M2    </v>
          </cell>
          <cell r="D2467">
            <v>881.56</v>
          </cell>
        </row>
        <row r="2468">
          <cell r="A2468">
            <v>599</v>
          </cell>
          <cell r="B2468" t="str">
            <v>JANELA FIXA, EM ALUMINIO PERFIL 20, 60  X 80 CM (A X L), BATENTE/REQUADRO DE 3 A 14 CM, COM VIDRO 4 MM, SEM GUARNICAO/ALIZAR, ACABAMENTO ALUM BRANCO OU BRILHANTE</v>
          </cell>
          <cell r="C2468" t="str">
            <v xml:space="preserve">M2    </v>
          </cell>
          <cell r="D2468">
            <v>1090.6199999999999</v>
          </cell>
        </row>
        <row r="2469">
          <cell r="A2469">
            <v>44053</v>
          </cell>
          <cell r="B2469" t="str">
            <v>JANELA INTEGRADA VENEZIANA EM ALUMINIO  PERFIL 25, 120 X 120 CM (A X L), 2 FLS ( 2 VIDROS) E VENEZIANA COM ACIONAMENTO MANUAL, SEM BANDEIRA, ACABAMENTO BRILHANTE, BATENTE DE 11,50 A 12,50 CM, COM VIDRO, INCLUSO GUARNICAO</v>
          </cell>
          <cell r="C2469" t="str">
            <v xml:space="preserve">UN    </v>
          </cell>
          <cell r="D2469">
            <v>2420.67</v>
          </cell>
        </row>
        <row r="2470">
          <cell r="A2470">
            <v>3423</v>
          </cell>
          <cell r="B2470" t="str">
            <v>JANELA MAXIM AR EM MADEIRA CEDRINHO/ ANGELIM COMERCIAL/ CURUPIXA/ CUMARU OU EQUIVALENTE DA REGIAO, CAIXA DO BATENTE/MARCO *10* CM, 1 FOLHA  PARA VIDRO, COM GUARNICAO/ALIZAR, COM FERRAGENS, (SEM VIDRO E SEM ACABAMENTO)</v>
          </cell>
          <cell r="C2470" t="str">
            <v xml:space="preserve">M2    </v>
          </cell>
          <cell r="D2470">
            <v>1243.21</v>
          </cell>
        </row>
        <row r="2471">
          <cell r="A2471">
            <v>34381</v>
          </cell>
          <cell r="B2471" t="str">
            <v>JANELA MAXIM AR, EM ALUMINIO PERFIL 25, 60 X 80 CM (A X L), ACABAMENTO BRANCO OU BRILHANTE, BATENTE DE 4 A 5 CM, COM VIDRO, SEM GUARNICAO/ALIZAR</v>
          </cell>
          <cell r="C2471" t="str">
            <v xml:space="preserve">UN    </v>
          </cell>
          <cell r="D2471">
            <v>440.37</v>
          </cell>
        </row>
        <row r="2472">
          <cell r="A2472">
            <v>34797</v>
          </cell>
          <cell r="B2472" t="str">
            <v>JANELA MAXIMO AR, ACO, BATENTE / REQUADRO DE 6 A 14 CM, PINT ANTICORROSIVA, SEM VIDRO, COM GRADE, 1 FL, 60  X 80 CM (A X L)</v>
          </cell>
          <cell r="C2472" t="str">
            <v xml:space="preserve">UN    </v>
          </cell>
          <cell r="D2472">
            <v>498.8</v>
          </cell>
        </row>
        <row r="2473">
          <cell r="A2473">
            <v>44054</v>
          </cell>
          <cell r="B2473" t="str">
            <v>JANELA VENEZIANA DE CORRER, EM ALUMINIO PERFIL 25, 100 X 120 CM (A X L), 3 FLS (2 VENEZIANAS E 1 VIDRO), SEM BANDEIRA, ACABAMENTO BRANCO OU BRILHANTE, BATENTE DE 8 A 9 CM, COM VIDRO, SEM GUARNICAO/ALIZAR</v>
          </cell>
          <cell r="C2473" t="str">
            <v xml:space="preserve">UN    </v>
          </cell>
          <cell r="D2473">
            <v>868.39</v>
          </cell>
        </row>
        <row r="2474">
          <cell r="A2474">
            <v>44399</v>
          </cell>
          <cell r="B2474" t="str">
            <v>JANELA VENEZIANA DE CORRER, EM ALUMINIO PERFIL 25, 100 X 150 CM (A X L), 6 FLS (4 VENEZIANAS E 2 VIDROS), SEM BANDEIRA, ACABAMENTO BRANCO OU BRILHANTE, BATENTE DE 8 A 9 CM, COM VIDRO, SEM GUARNICAO / ALIZAR</v>
          </cell>
          <cell r="C2474" t="str">
            <v xml:space="preserve">UN    </v>
          </cell>
          <cell r="D2474">
            <v>1186.5</v>
          </cell>
        </row>
        <row r="2475">
          <cell r="A2475">
            <v>44503</v>
          </cell>
          <cell r="B2475" t="str">
            <v>JARDINEIRO (HORISTA)</v>
          </cell>
          <cell r="C2475" t="str">
            <v xml:space="preserve">H     </v>
          </cell>
          <cell r="D2475">
            <v>13.31</v>
          </cell>
        </row>
        <row r="2476">
          <cell r="A2476">
            <v>41077</v>
          </cell>
          <cell r="B2476" t="str">
            <v>JARDINEIRO (MENSALISTA)</v>
          </cell>
          <cell r="C2476" t="str">
            <v xml:space="preserve">MES   </v>
          </cell>
          <cell r="D2476">
            <v>2356.09</v>
          </cell>
        </row>
        <row r="2477">
          <cell r="A2477">
            <v>20159</v>
          </cell>
          <cell r="B2477" t="str">
            <v>JOELHO COM VISITA, PVC SERIE R, 90 GRAUS, 100 X 75 MM, PARA ESGOTO OU AGUAS PLUVIAIS PREDIAIS</v>
          </cell>
          <cell r="C2477" t="str">
            <v xml:space="preserve">UN    </v>
          </cell>
          <cell r="D2477">
            <v>67.87</v>
          </cell>
        </row>
        <row r="2478">
          <cell r="A2478">
            <v>37963</v>
          </cell>
          <cell r="B2478" t="str">
            <v>JOELHO CPVC, SOLDAVEL, 45 GRAUS, 15 MM, PARA AGUA QUENTE</v>
          </cell>
          <cell r="C2478" t="str">
            <v xml:space="preserve">UN    </v>
          </cell>
          <cell r="D2478">
            <v>5.28</v>
          </cell>
        </row>
        <row r="2479">
          <cell r="A2479">
            <v>37964</v>
          </cell>
          <cell r="B2479" t="str">
            <v>JOELHO CPVC, SOLDAVEL, 45 GRAUS, 22 MM, PARA AGUA QUENTE</v>
          </cell>
          <cell r="C2479" t="str">
            <v xml:space="preserve">UN    </v>
          </cell>
          <cell r="D2479">
            <v>8.8000000000000007</v>
          </cell>
        </row>
        <row r="2480">
          <cell r="A2480">
            <v>37965</v>
          </cell>
          <cell r="B2480" t="str">
            <v>JOELHO CPVC, SOLDAVEL, 45 GRAUS, 28 MM, PARA AGUA QUENTE</v>
          </cell>
          <cell r="C2480" t="str">
            <v xml:space="preserve">UN    </v>
          </cell>
          <cell r="D2480">
            <v>12.76</v>
          </cell>
        </row>
        <row r="2481">
          <cell r="A2481">
            <v>37966</v>
          </cell>
          <cell r="B2481" t="str">
            <v>JOELHO CPVC, SOLDAVEL, 45 GRAUS, 35 MM, PARA AGUA QUENTE</v>
          </cell>
          <cell r="C2481" t="str">
            <v xml:space="preserve">UN    </v>
          </cell>
          <cell r="D2481">
            <v>23.11</v>
          </cell>
        </row>
        <row r="2482">
          <cell r="A2482">
            <v>37967</v>
          </cell>
          <cell r="B2482" t="str">
            <v>JOELHO CPVC, SOLDAVEL, 45 GRAUS, 42 MM, PARA AGUA QUENTE</v>
          </cell>
          <cell r="C2482" t="str">
            <v xml:space="preserve">UN    </v>
          </cell>
          <cell r="D2482">
            <v>37.06</v>
          </cell>
        </row>
        <row r="2483">
          <cell r="A2483">
            <v>37968</v>
          </cell>
          <cell r="B2483" t="str">
            <v>JOELHO CPVC, SOLDAVEL, 45 GRAUS, 54 MM, PARA AGUA QUENTE</v>
          </cell>
          <cell r="C2483" t="str">
            <v xml:space="preserve">UN    </v>
          </cell>
          <cell r="D2483">
            <v>81.27</v>
          </cell>
        </row>
        <row r="2484">
          <cell r="A2484">
            <v>37969</v>
          </cell>
          <cell r="B2484" t="str">
            <v>JOELHO CPVC, SOLDAVEL, 45 GRAUS, 73 MM, PARA AGUA QUENTE</v>
          </cell>
          <cell r="C2484" t="str">
            <v xml:space="preserve">UN    </v>
          </cell>
          <cell r="D2484">
            <v>217.11</v>
          </cell>
        </row>
        <row r="2485">
          <cell r="A2485">
            <v>37970</v>
          </cell>
          <cell r="B2485" t="str">
            <v>JOELHO CPVC, SOLDAVEL, 45 GRAUS, 89 MM, PARA AGUA QUENTE</v>
          </cell>
          <cell r="C2485" t="str">
            <v xml:space="preserve">UN    </v>
          </cell>
          <cell r="D2485">
            <v>253.27</v>
          </cell>
        </row>
        <row r="2486">
          <cell r="A2486">
            <v>21118</v>
          </cell>
          <cell r="B2486" t="str">
            <v>JOELHO CPVC, SOLDAVEL, 90 GRAUS, 15 MM, PARA AGUA QUENTE</v>
          </cell>
          <cell r="C2486" t="str">
            <v xml:space="preserve">UN    </v>
          </cell>
          <cell r="D2486">
            <v>3.99</v>
          </cell>
        </row>
        <row r="2487">
          <cell r="A2487">
            <v>37956</v>
          </cell>
          <cell r="B2487" t="str">
            <v>JOELHO CPVC, SOLDAVEL, 90 GRAUS, 22 MM, PARA AGUA QUENTE</v>
          </cell>
          <cell r="C2487" t="str">
            <v xml:space="preserve">UN    </v>
          </cell>
          <cell r="D2487">
            <v>6.32</v>
          </cell>
        </row>
        <row r="2488">
          <cell r="A2488">
            <v>37957</v>
          </cell>
          <cell r="B2488" t="str">
            <v>JOELHO CPVC, SOLDAVEL, 90 GRAUS, 28 MM, PARA AGUA QUENTE</v>
          </cell>
          <cell r="C2488" t="str">
            <v xml:space="preserve">UN    </v>
          </cell>
          <cell r="D2488">
            <v>13.33</v>
          </cell>
        </row>
        <row r="2489">
          <cell r="A2489">
            <v>37958</v>
          </cell>
          <cell r="B2489" t="str">
            <v>JOELHO CPVC, SOLDAVEL, 90 GRAUS, 35 MM, PARA AGUA QUENTE</v>
          </cell>
          <cell r="C2489" t="str">
            <v xml:space="preserve">UN    </v>
          </cell>
          <cell r="D2489">
            <v>23.11</v>
          </cell>
        </row>
        <row r="2490">
          <cell r="A2490">
            <v>37959</v>
          </cell>
          <cell r="B2490" t="str">
            <v>JOELHO CPVC, SOLDAVEL, 90 GRAUS, 42 MM, PARA AGUA QUENTE</v>
          </cell>
          <cell r="C2490" t="str">
            <v xml:space="preserve">UN    </v>
          </cell>
          <cell r="D2490">
            <v>37.06</v>
          </cell>
        </row>
        <row r="2491">
          <cell r="A2491">
            <v>37960</v>
          </cell>
          <cell r="B2491" t="str">
            <v>JOELHO CPVC, SOLDAVEL, 90 GRAUS, 54 MM, PARA AGUA QUENTE</v>
          </cell>
          <cell r="C2491" t="str">
            <v xml:space="preserve">UN    </v>
          </cell>
          <cell r="D2491">
            <v>79.8</v>
          </cell>
        </row>
        <row r="2492">
          <cell r="A2492">
            <v>37961</v>
          </cell>
          <cell r="B2492" t="str">
            <v>JOELHO CPVC, SOLDAVEL, 90 GRAUS, 73 MM, PARA AGUA QUENTE</v>
          </cell>
          <cell r="C2492" t="str">
            <v xml:space="preserve">UN    </v>
          </cell>
          <cell r="D2492">
            <v>211.72</v>
          </cell>
        </row>
        <row r="2493">
          <cell r="A2493">
            <v>37962</v>
          </cell>
          <cell r="B2493" t="str">
            <v>JOELHO CPVC, SOLDAVEL, 90 GRAUS, 89 MM, PARA AGUA QUENTE</v>
          </cell>
          <cell r="C2493" t="str">
            <v xml:space="preserve">UN    </v>
          </cell>
          <cell r="D2493">
            <v>246.01</v>
          </cell>
        </row>
        <row r="2494">
          <cell r="A2494">
            <v>3533</v>
          </cell>
          <cell r="B2494" t="str">
            <v>JOELHO DE REDUCAO, PVC SOLDAVEL, 90 GRAUS,  25 MM X 20 MM, PARA AGUA FRIA PREDIAL</v>
          </cell>
          <cell r="C2494" t="str">
            <v xml:space="preserve">UN    </v>
          </cell>
          <cell r="D2494">
            <v>2.4500000000000002</v>
          </cell>
        </row>
        <row r="2495">
          <cell r="A2495">
            <v>3538</v>
          </cell>
          <cell r="B2495" t="str">
            <v>JOELHO DE REDUCAO, PVC SOLDAVEL, 90 GRAUS,  32 MM X 25 MM, PARA AGUA FRIA PREDIAL</v>
          </cell>
          <cell r="C2495" t="str">
            <v xml:space="preserve">UN    </v>
          </cell>
          <cell r="D2495">
            <v>4.2300000000000004</v>
          </cell>
        </row>
        <row r="2496">
          <cell r="A2496">
            <v>3497</v>
          </cell>
          <cell r="B2496" t="str">
            <v>JOELHO DE REDUCAO, PVC, ROSCAVEL COM BUCHA DE LATAO, 90 GRAUS,  3/4" X 1/2", PARA AGUA FRIA PREDIAL</v>
          </cell>
          <cell r="C2496" t="str">
            <v xml:space="preserve">UN    </v>
          </cell>
          <cell r="D2496">
            <v>15.81</v>
          </cell>
        </row>
        <row r="2497">
          <cell r="A2497">
            <v>3498</v>
          </cell>
          <cell r="B2497" t="str">
            <v>JOELHO DE REDUCAO, PVC, ROSCAVEL, 90 GRAUS, 1" X 3/4", PARA AGUA FRIA PREDIAL</v>
          </cell>
          <cell r="C2497" t="str">
            <v xml:space="preserve">UN    </v>
          </cell>
          <cell r="D2497">
            <v>5.0199999999999996</v>
          </cell>
        </row>
        <row r="2498">
          <cell r="A2498">
            <v>3496</v>
          </cell>
          <cell r="B2498" t="str">
            <v>JOELHO DE REDUCAO, PVC, ROSCAVEL, 90 GRAUS, 3/4" X 1/2", PARA AGUA FRIA PREDIAL</v>
          </cell>
          <cell r="C2498" t="str">
            <v xml:space="preserve">UN    </v>
          </cell>
          <cell r="D2498">
            <v>4.05</v>
          </cell>
        </row>
        <row r="2499">
          <cell r="A2499">
            <v>38429</v>
          </cell>
          <cell r="B2499" t="str">
            <v>JOELHO DE TRANSICAO, CPVC, SOLDAVEL, 90 GRAUS, 15 MM X 1/2", PARA AGUA QUENTE</v>
          </cell>
          <cell r="C2499" t="str">
            <v xml:space="preserve">UN    </v>
          </cell>
          <cell r="D2499">
            <v>13.47</v>
          </cell>
        </row>
        <row r="2500">
          <cell r="A2500">
            <v>38431</v>
          </cell>
          <cell r="B2500" t="str">
            <v>JOELHO DE TRANSICAO, CPVC, SOLDAVEL, 90 GRAUS, 22 MM X 1/2", PARA AGUA QUENTE</v>
          </cell>
          <cell r="C2500" t="str">
            <v xml:space="preserve">UN    </v>
          </cell>
          <cell r="D2500">
            <v>21.35</v>
          </cell>
        </row>
        <row r="2501">
          <cell r="A2501">
            <v>38430</v>
          </cell>
          <cell r="B2501" t="str">
            <v>JOELHO DE TRANSICAO, CPVC, SOLDAVEL, 90 GRAUS, 22 MM X 3/4", PARA AGUA QUENTE</v>
          </cell>
          <cell r="C2501" t="str">
            <v xml:space="preserve">UN    </v>
          </cell>
          <cell r="D2501">
            <v>27.28</v>
          </cell>
        </row>
        <row r="2502">
          <cell r="A2502">
            <v>36348</v>
          </cell>
          <cell r="B2502" t="str">
            <v>JOELHO PPR 45 GRAUS, SOLDAVEL,  DN 20 MM, PARA AGUA QUENTE PREDIAL</v>
          </cell>
          <cell r="C2502" t="str">
            <v xml:space="preserve">UN    </v>
          </cell>
          <cell r="D2502">
            <v>1.94</v>
          </cell>
        </row>
        <row r="2503">
          <cell r="A2503">
            <v>36349</v>
          </cell>
          <cell r="B2503" t="str">
            <v>JOELHO PPR 45 GRAUS, SOLDAVEL, DN 25 MM, PARA AGUA QUENTE PREDIAL</v>
          </cell>
          <cell r="C2503" t="str">
            <v xml:space="preserve">UN    </v>
          </cell>
          <cell r="D2503">
            <v>2.91</v>
          </cell>
        </row>
        <row r="2504">
          <cell r="A2504">
            <v>38433</v>
          </cell>
          <cell r="B2504" t="str">
            <v>JOELHO PPR, 45 GRAUS, SOLDAVEL, DN 32 MM, PARA AGUA QUENTE PREDIAL</v>
          </cell>
          <cell r="C2504" t="str">
            <v xml:space="preserve">UN    </v>
          </cell>
          <cell r="D2504">
            <v>5.39</v>
          </cell>
        </row>
        <row r="2505">
          <cell r="A2505">
            <v>38440</v>
          </cell>
          <cell r="B2505" t="str">
            <v>JOELHO PPR, 90 GRAUS, SOLDAVEL, DN 110 MM, PARA AGUA QUENTE PREDIAL</v>
          </cell>
          <cell r="C2505" t="str">
            <v xml:space="preserve">UN    </v>
          </cell>
          <cell r="D2505">
            <v>186.04</v>
          </cell>
        </row>
        <row r="2506">
          <cell r="A2506">
            <v>36359</v>
          </cell>
          <cell r="B2506" t="str">
            <v>JOELHO PPR, 90 GRAUS, SOLDAVEL, DN 20 MM, PARA AGUA QUENTE PREDIAL</v>
          </cell>
          <cell r="C2506" t="str">
            <v xml:space="preserve">UN    </v>
          </cell>
          <cell r="D2506">
            <v>2.31</v>
          </cell>
        </row>
        <row r="2507">
          <cell r="A2507">
            <v>36360</v>
          </cell>
          <cell r="B2507" t="str">
            <v>JOELHO PPR, 90 GRAUS, SOLDAVEL, DN 25 MM, PARA AGUA QUENTE PREDIAL</v>
          </cell>
          <cell r="C2507" t="str">
            <v xml:space="preserve">UN    </v>
          </cell>
          <cell r="D2507">
            <v>3.57</v>
          </cell>
        </row>
        <row r="2508">
          <cell r="A2508">
            <v>38434</v>
          </cell>
          <cell r="B2508" t="str">
            <v>JOELHO PPR, 90 GRAUS, SOLDAVEL, DN 32 MM, PARA AGUA QUENTE PREDIAL</v>
          </cell>
          <cell r="C2508" t="str">
            <v xml:space="preserve">UN    </v>
          </cell>
          <cell r="D2508">
            <v>5.46</v>
          </cell>
        </row>
        <row r="2509">
          <cell r="A2509">
            <v>38435</v>
          </cell>
          <cell r="B2509" t="str">
            <v>JOELHO PPR, 90 GRAUS, SOLDAVEL, DN 40 MM, PARA AGUA QUENTE PREDIAL</v>
          </cell>
          <cell r="C2509" t="str">
            <v xml:space="preserve">UN    </v>
          </cell>
          <cell r="D2509">
            <v>10.37</v>
          </cell>
        </row>
        <row r="2510">
          <cell r="A2510">
            <v>38436</v>
          </cell>
          <cell r="B2510" t="str">
            <v>JOELHO PPR, 90 GRAUS, SOLDAVEL, DN 50 MM, PARA AGUA QUENTE PREDIAL</v>
          </cell>
          <cell r="C2510" t="str">
            <v xml:space="preserve">UN    </v>
          </cell>
          <cell r="D2510">
            <v>21.45</v>
          </cell>
        </row>
        <row r="2511">
          <cell r="A2511">
            <v>38437</v>
          </cell>
          <cell r="B2511" t="str">
            <v>JOELHO PPR, 90 GRAUS, SOLDAVEL, DN 63 MM, PARA AGUA QUENTE PREDIAL</v>
          </cell>
          <cell r="C2511" t="str">
            <v xml:space="preserve">UN    </v>
          </cell>
          <cell r="D2511">
            <v>32.21</v>
          </cell>
        </row>
        <row r="2512">
          <cell r="A2512">
            <v>38438</v>
          </cell>
          <cell r="B2512" t="str">
            <v>JOELHO PPR, 90 GRAUS, SOLDAVEL, DN 75 MM, PARA AGUA QUENTE PREDIAL</v>
          </cell>
          <cell r="C2512" t="str">
            <v xml:space="preserve">UN    </v>
          </cell>
          <cell r="D2512">
            <v>81.39</v>
          </cell>
        </row>
        <row r="2513">
          <cell r="A2513">
            <v>38439</v>
          </cell>
          <cell r="B2513" t="str">
            <v>JOELHO PPR, 90 GRAUS, SOLDAVEL, DN 90 MM, PARA AGUA QUENTE PREDIAL</v>
          </cell>
          <cell r="C2513" t="str">
            <v xml:space="preserve">UN    </v>
          </cell>
          <cell r="D2513">
            <v>124.05</v>
          </cell>
        </row>
        <row r="2514">
          <cell r="A2514">
            <v>10836</v>
          </cell>
          <cell r="B2514" t="str">
            <v>JOELHO PVC COM VISITA, 90 GRAUS, DN 100 X 50 MM, SERIE NORMAL, PARA ESGOTO PREDIAL</v>
          </cell>
          <cell r="C2514" t="str">
            <v xml:space="preserve">UN    </v>
          </cell>
          <cell r="D2514">
            <v>23.79</v>
          </cell>
        </row>
        <row r="2515">
          <cell r="A2515">
            <v>20128</v>
          </cell>
          <cell r="B2515" t="str">
            <v>JOELHO PVC LEVE, 45 GRAUS, DN 150 MM, PARA ESGOTO PREDIAL</v>
          </cell>
          <cell r="C2515" t="str">
            <v xml:space="preserve">UN    </v>
          </cell>
          <cell r="D2515">
            <v>69.73</v>
          </cell>
        </row>
        <row r="2516">
          <cell r="A2516">
            <v>20131</v>
          </cell>
          <cell r="B2516" t="str">
            <v>JOELHO PVC LEVE, 90 GRAUS, DN 150 MM, PARA ESGOTO PREDIAL</v>
          </cell>
          <cell r="C2516" t="str">
            <v xml:space="preserve">UN    </v>
          </cell>
          <cell r="D2516">
            <v>63.64</v>
          </cell>
        </row>
        <row r="2517">
          <cell r="A2517">
            <v>3521</v>
          </cell>
          <cell r="B2517" t="str">
            <v>JOELHO PVC,  SOLDAVEL COM ROSCA, 90 GRAUS, 20 MM X 1/2", PARA AGUA FRIA PREDIAL</v>
          </cell>
          <cell r="C2517" t="str">
            <v xml:space="preserve">UN    </v>
          </cell>
          <cell r="D2517">
            <v>2.13</v>
          </cell>
        </row>
        <row r="2518">
          <cell r="A2518">
            <v>3531</v>
          </cell>
          <cell r="B2518" t="str">
            <v>JOELHO PVC,  SOLDAVEL COM ROSCA, 90 GRAUS, 25 MM X 1/2", PARA AGUA FRIA PREDIAL</v>
          </cell>
          <cell r="C2518" t="str">
            <v xml:space="preserve">UN    </v>
          </cell>
          <cell r="D2518">
            <v>2.41</v>
          </cell>
        </row>
        <row r="2519">
          <cell r="A2519">
            <v>3522</v>
          </cell>
          <cell r="B2519" t="str">
            <v>JOELHO PVC,  SOLDAVEL COM ROSCA, 90 GRAUS, 25 MM X 3/4", PARA AGUA FRIA PREDIAL</v>
          </cell>
          <cell r="C2519" t="str">
            <v xml:space="preserve">UN    </v>
          </cell>
          <cell r="D2519">
            <v>3.59</v>
          </cell>
        </row>
        <row r="2520">
          <cell r="A2520">
            <v>3527</v>
          </cell>
          <cell r="B2520" t="str">
            <v>JOELHO PVC,  SOLDAVEL COM ROSCA, 90 GRAUS, 32 MM X 3/4", PARA AGUA FRIA PREDIAL</v>
          </cell>
          <cell r="C2520" t="str">
            <v xml:space="preserve">UN    </v>
          </cell>
          <cell r="D2520">
            <v>12.34</v>
          </cell>
        </row>
        <row r="2521">
          <cell r="A2521">
            <v>10835</v>
          </cell>
          <cell r="B2521" t="str">
            <v>JOELHO PVC, COM BOLSA E ANEL, 90 GRAUS, DN 40 X *38* MM, SERIE NORMAL, PARA ESGOTO PREDIAL</v>
          </cell>
          <cell r="C2521" t="str">
            <v xml:space="preserve">UN    </v>
          </cell>
          <cell r="D2521">
            <v>4.9800000000000004</v>
          </cell>
        </row>
        <row r="2522">
          <cell r="A2522">
            <v>3475</v>
          </cell>
          <cell r="B2522" t="str">
            <v>JOELHO PVC, ROSCAVEL, 45 GRAUS, 1/2", PARA AGUA FRIA PREDIAL</v>
          </cell>
          <cell r="C2522" t="str">
            <v xml:space="preserve">UN    </v>
          </cell>
          <cell r="D2522">
            <v>4.1500000000000004</v>
          </cell>
        </row>
        <row r="2523">
          <cell r="A2523">
            <v>3485</v>
          </cell>
          <cell r="B2523" t="str">
            <v>JOELHO PVC, ROSCAVEL, 45 GRAUS, 1", PARA AGUA FRIA PREDIAL</v>
          </cell>
          <cell r="C2523" t="str">
            <v xml:space="preserve">UN    </v>
          </cell>
          <cell r="D2523">
            <v>13.25</v>
          </cell>
        </row>
        <row r="2524">
          <cell r="A2524">
            <v>3534</v>
          </cell>
          <cell r="B2524" t="str">
            <v>JOELHO PVC, ROSCAVEL, 45 GRAUS, 3/4", PARA AGUA FRIA PREDIAL</v>
          </cell>
          <cell r="C2524" t="str">
            <v xml:space="preserve">UN    </v>
          </cell>
          <cell r="D2524">
            <v>5.24</v>
          </cell>
        </row>
        <row r="2525">
          <cell r="A2525">
            <v>3543</v>
          </cell>
          <cell r="B2525" t="str">
            <v>JOELHO PVC, ROSCAVEL, 90 GRAUS, 1/2", PARA AGUA FRIA PREDIAL</v>
          </cell>
          <cell r="C2525" t="str">
            <v xml:space="preserve">UN    </v>
          </cell>
          <cell r="D2525">
            <v>2.63</v>
          </cell>
        </row>
        <row r="2526">
          <cell r="A2526">
            <v>3482</v>
          </cell>
          <cell r="B2526" t="str">
            <v>JOELHO PVC, ROSCAVEL, 90 GRAUS, 1", PARA AGUA FRIA PREDIAL</v>
          </cell>
          <cell r="C2526" t="str">
            <v xml:space="preserve">UN    </v>
          </cell>
          <cell r="D2526">
            <v>6.66</v>
          </cell>
        </row>
        <row r="2527">
          <cell r="A2527">
            <v>3505</v>
          </cell>
          <cell r="B2527" t="str">
            <v>JOELHO PVC, ROSCAVEL, 90 GRAUS, 3/4", PARA AGUA FRIA PREDIAL</v>
          </cell>
          <cell r="C2527" t="str">
            <v xml:space="preserve">UN    </v>
          </cell>
          <cell r="D2527">
            <v>3.78</v>
          </cell>
        </row>
        <row r="2528">
          <cell r="A2528">
            <v>3516</v>
          </cell>
          <cell r="B2528" t="str">
            <v>JOELHO PVC, SOLDAVEL, BB, 45 GRAUS, DN 40 MM, PARA ESGOTO PREDIAL</v>
          </cell>
          <cell r="C2528" t="str">
            <v xml:space="preserve">UN    </v>
          </cell>
          <cell r="D2528">
            <v>1.3</v>
          </cell>
        </row>
        <row r="2529">
          <cell r="A2529">
            <v>3517</v>
          </cell>
          <cell r="B2529" t="str">
            <v>JOELHO PVC, SOLDAVEL, BB, 90 GRAUS, DN 40 MM, PARA ESGOTO PREDIAL</v>
          </cell>
          <cell r="C2529" t="str">
            <v xml:space="preserve">UN    </v>
          </cell>
          <cell r="D2529">
            <v>4.54</v>
          </cell>
        </row>
        <row r="2530">
          <cell r="A2530">
            <v>3515</v>
          </cell>
          <cell r="B2530" t="str">
            <v>JOELHO PVC, SOLDAVEL, COM BUCHA DE LATAO, 90 GRAUS, 20 MM X 1/2", PARA AGUA FRIA PREDIAL</v>
          </cell>
          <cell r="C2530" t="str">
            <v xml:space="preserve">UN    </v>
          </cell>
          <cell r="D2530">
            <v>6.12</v>
          </cell>
        </row>
        <row r="2531">
          <cell r="A2531">
            <v>20147</v>
          </cell>
          <cell r="B2531" t="str">
            <v>JOELHO PVC, SOLDAVEL, COM BUCHA DE LATAO, 90 GRAUS, 25 MM X 1/2", PARA AGUA FRIA PREDIAL</v>
          </cell>
          <cell r="C2531" t="str">
            <v xml:space="preserve">UN    </v>
          </cell>
          <cell r="D2531">
            <v>6.58</v>
          </cell>
        </row>
        <row r="2532">
          <cell r="A2532">
            <v>3524</v>
          </cell>
          <cell r="B2532" t="str">
            <v>JOELHO PVC, SOLDAVEL, COM BUCHA DE LATAO, 90 GRAUS, 25 MM X 3/4", PARA AGUA FRIA PREDIAL</v>
          </cell>
          <cell r="C2532" t="str">
            <v xml:space="preserve">UN    </v>
          </cell>
          <cell r="D2532">
            <v>7.81</v>
          </cell>
        </row>
        <row r="2533">
          <cell r="A2533">
            <v>3532</v>
          </cell>
          <cell r="B2533" t="str">
            <v>JOELHO PVC, SOLDAVEL, COM BUCHA DE LATAO, 90 GRAUS, 32 MM X 3/4", PARA AGUA FRIA PREDIAL</v>
          </cell>
          <cell r="C2533" t="str">
            <v xml:space="preserve">UN    </v>
          </cell>
          <cell r="D2533">
            <v>14.29</v>
          </cell>
        </row>
        <row r="2534">
          <cell r="A2534">
            <v>3528</v>
          </cell>
          <cell r="B2534" t="str">
            <v>JOELHO PVC, SOLDAVEL, PB, 45 GRAUS, DN 100 MM, PARA ESGOTO PREDIAL</v>
          </cell>
          <cell r="C2534" t="str">
            <v xml:space="preserve">UN    </v>
          </cell>
          <cell r="D2534">
            <v>10.26</v>
          </cell>
        </row>
        <row r="2535">
          <cell r="A2535">
            <v>37952</v>
          </cell>
          <cell r="B2535" t="str">
            <v>JOELHO PVC, SOLDAVEL, PB, 45 GRAUS, DN 150 MM, PARA ESGOTO PREDIAL</v>
          </cell>
          <cell r="C2535" t="str">
            <v xml:space="preserve">UN    </v>
          </cell>
          <cell r="D2535">
            <v>73.099999999999994</v>
          </cell>
        </row>
        <row r="2536">
          <cell r="A2536">
            <v>37951</v>
          </cell>
          <cell r="B2536" t="str">
            <v>JOELHO PVC, SOLDAVEL, PB, 45 GRAUS, DN 40 MM, PARA ESGOTO PREDIAL</v>
          </cell>
          <cell r="C2536" t="str">
            <v xml:space="preserve">UN    </v>
          </cell>
          <cell r="D2536">
            <v>2.66</v>
          </cell>
        </row>
        <row r="2537">
          <cell r="A2537">
            <v>3518</v>
          </cell>
          <cell r="B2537" t="str">
            <v>JOELHO PVC, SOLDAVEL, PB, 45 GRAUS, DN 50 MM, PARA ESGOTO PREDIAL</v>
          </cell>
          <cell r="C2537" t="str">
            <v xml:space="preserve">UN    </v>
          </cell>
          <cell r="D2537">
            <v>3.89</v>
          </cell>
        </row>
        <row r="2538">
          <cell r="A2538">
            <v>3519</v>
          </cell>
          <cell r="B2538" t="str">
            <v>JOELHO PVC, SOLDAVEL, PB, 45 GRAUS, DN 75 MM, PARA ESGOTO PREDIAL</v>
          </cell>
          <cell r="C2538" t="str">
            <v xml:space="preserve">UN    </v>
          </cell>
          <cell r="D2538">
            <v>9.2200000000000006</v>
          </cell>
        </row>
        <row r="2539">
          <cell r="A2539">
            <v>3520</v>
          </cell>
          <cell r="B2539" t="str">
            <v>JOELHO PVC, SOLDAVEL, PB, 90 GRAUS, DN 100 MM, PARA ESGOTO PREDIAL</v>
          </cell>
          <cell r="C2539" t="str">
            <v xml:space="preserve">UN    </v>
          </cell>
          <cell r="D2539">
            <v>10.33</v>
          </cell>
        </row>
        <row r="2540">
          <cell r="A2540">
            <v>37950</v>
          </cell>
          <cell r="B2540" t="str">
            <v>JOELHO PVC, SOLDAVEL, PB, 90 GRAUS, DN 150 MM, PARA ESGOTO PREDIAL</v>
          </cell>
          <cell r="C2540" t="str">
            <v xml:space="preserve">UN    </v>
          </cell>
          <cell r="D2540">
            <v>63.64</v>
          </cell>
        </row>
        <row r="2541">
          <cell r="A2541">
            <v>37949</v>
          </cell>
          <cell r="B2541" t="str">
            <v>JOELHO PVC, SOLDAVEL, PB, 90 GRAUS, DN 40 MM, PARA ESGOTO PREDIAL</v>
          </cell>
          <cell r="C2541" t="str">
            <v xml:space="preserve">UN    </v>
          </cell>
          <cell r="D2541">
            <v>2.33</v>
          </cell>
        </row>
        <row r="2542">
          <cell r="A2542">
            <v>3526</v>
          </cell>
          <cell r="B2542" t="str">
            <v>JOELHO PVC, SOLDAVEL, PB, 90 GRAUS, DN 50 MM, PARA ESGOTO PREDIAL</v>
          </cell>
          <cell r="C2542" t="str">
            <v xml:space="preserve">UN    </v>
          </cell>
          <cell r="D2542">
            <v>3.12</v>
          </cell>
        </row>
        <row r="2543">
          <cell r="A2543">
            <v>3509</v>
          </cell>
          <cell r="B2543" t="str">
            <v>JOELHO PVC, SOLDAVEL, PB, 90 GRAUS, DN 75 MM, PARA ESGOTO PREDIAL</v>
          </cell>
          <cell r="C2543" t="str">
            <v xml:space="preserve">UN    </v>
          </cell>
          <cell r="D2543">
            <v>8.1199999999999992</v>
          </cell>
        </row>
        <row r="2544">
          <cell r="A2544">
            <v>3530</v>
          </cell>
          <cell r="B2544" t="str">
            <v>JOELHO PVC, SOLDAVEL, 90 GRAUS, 110 MM, PARA AGUA FRIA PREDIAL</v>
          </cell>
          <cell r="C2544" t="str">
            <v xml:space="preserve">UN    </v>
          </cell>
          <cell r="D2544">
            <v>245.95</v>
          </cell>
        </row>
        <row r="2545">
          <cell r="A2545">
            <v>3542</v>
          </cell>
          <cell r="B2545" t="str">
            <v>JOELHO PVC, SOLDAVEL, 90 GRAUS, 20 MM, PARA AGUA FRIA PREDIAL</v>
          </cell>
          <cell r="C2545" t="str">
            <v xml:space="preserve">UN    </v>
          </cell>
          <cell r="D2545">
            <v>0.56999999999999995</v>
          </cell>
        </row>
        <row r="2546">
          <cell r="A2546">
            <v>3529</v>
          </cell>
          <cell r="B2546" t="str">
            <v>JOELHO PVC, SOLDAVEL, 90 GRAUS, 25 MM, PARA AGUA FRIA PREDIAL</v>
          </cell>
          <cell r="C2546" t="str">
            <v xml:space="preserve">UN    </v>
          </cell>
          <cell r="D2546">
            <v>0.79</v>
          </cell>
        </row>
        <row r="2547">
          <cell r="A2547">
            <v>3536</v>
          </cell>
          <cell r="B2547" t="str">
            <v>JOELHO PVC, SOLDAVEL, 90 GRAUS, 32 MM, PARA AGUA FRIA PREDIAL</v>
          </cell>
          <cell r="C2547" t="str">
            <v xml:space="preserve">UN    </v>
          </cell>
          <cell r="D2547">
            <v>2.35</v>
          </cell>
        </row>
        <row r="2548">
          <cell r="A2548">
            <v>3535</v>
          </cell>
          <cell r="B2548" t="str">
            <v>JOELHO PVC, SOLDAVEL, 90 GRAUS, 40 MM, PARA AGUA FRIA PREDIAL</v>
          </cell>
          <cell r="C2548" t="str">
            <v xml:space="preserve">UN    </v>
          </cell>
          <cell r="D2548">
            <v>5.58</v>
          </cell>
        </row>
        <row r="2549">
          <cell r="A2549">
            <v>3540</v>
          </cell>
          <cell r="B2549" t="str">
            <v>JOELHO PVC, SOLDAVEL, 90 GRAUS, 50 MM, PARA AGUA FRIA PREDIAL</v>
          </cell>
          <cell r="C2549" t="str">
            <v xml:space="preserve">UN    </v>
          </cell>
          <cell r="D2549">
            <v>6.04</v>
          </cell>
        </row>
        <row r="2550">
          <cell r="A2550">
            <v>3539</v>
          </cell>
          <cell r="B2550" t="str">
            <v>JOELHO PVC, SOLDAVEL, 90 GRAUS, 60 MM, PARA AGUA FRIA PREDIAL</v>
          </cell>
          <cell r="C2550" t="str">
            <v xml:space="preserve">UN    </v>
          </cell>
          <cell r="D2550">
            <v>26.23</v>
          </cell>
        </row>
        <row r="2551">
          <cell r="A2551">
            <v>3513</v>
          </cell>
          <cell r="B2551" t="str">
            <v>JOELHO PVC, SOLDAVEL, 90 GRAUS, 85 MM, PARA AGUA FRIA PREDIAL</v>
          </cell>
          <cell r="C2551" t="str">
            <v xml:space="preserve">UN    </v>
          </cell>
          <cell r="D2551">
            <v>116.59</v>
          </cell>
        </row>
        <row r="2552">
          <cell r="A2552">
            <v>3492</v>
          </cell>
          <cell r="B2552" t="str">
            <v>JOELHO PVC, 45 GRAUS, ROSCAVEL,  1 1/2", AGUA FRIA PREDIAL</v>
          </cell>
          <cell r="C2552" t="str">
            <v xml:space="preserve">UN    </v>
          </cell>
          <cell r="D2552">
            <v>22.44</v>
          </cell>
        </row>
        <row r="2553">
          <cell r="A2553">
            <v>3491</v>
          </cell>
          <cell r="B2553" t="str">
            <v>JOELHO PVC, 45 GRAUS, ROSCAVEL, 1 1/4",  AGUA FRIA PREDIAL</v>
          </cell>
          <cell r="C2553" t="str">
            <v xml:space="preserve">UN    </v>
          </cell>
          <cell r="D2553">
            <v>12.8</v>
          </cell>
        </row>
        <row r="2554">
          <cell r="A2554">
            <v>3493</v>
          </cell>
          <cell r="B2554" t="str">
            <v>JOELHO PVC, 45 GRAUS, ROSCAVEL, 2", AGUA FRIA PREDIAL</v>
          </cell>
          <cell r="C2554" t="str">
            <v xml:space="preserve">UN    </v>
          </cell>
          <cell r="D2554">
            <v>30.68</v>
          </cell>
        </row>
        <row r="2555">
          <cell r="A2555">
            <v>12628</v>
          </cell>
          <cell r="B2555" t="str">
            <v>JOELHO PVC, 60 GRAUS, DIAMETRO ENTRE 80 E 100 MM, PARA DRENAGEM PLUVIAL PREDIAL</v>
          </cell>
          <cell r="C2555" t="str">
            <v xml:space="preserve">UN    </v>
          </cell>
          <cell r="D2555">
            <v>7.79</v>
          </cell>
        </row>
        <row r="2556">
          <cell r="A2556">
            <v>12629</v>
          </cell>
          <cell r="B2556" t="str">
            <v>JOELHO PVC, 90 GRAUS, DIAMETRO ENTRE 80 E 100 MM, PARA DRENAGEM PLUVIAL PREDIAL</v>
          </cell>
          <cell r="C2556" t="str">
            <v xml:space="preserve">UN    </v>
          </cell>
          <cell r="D2556">
            <v>8.4600000000000009</v>
          </cell>
        </row>
        <row r="2557">
          <cell r="A2557">
            <v>3481</v>
          </cell>
          <cell r="B2557" t="str">
            <v>JOELHO PVC, 90 GRAUS, ROSCAVEL, 1 1/2",  AGUA FRIA PREDIAL</v>
          </cell>
          <cell r="C2557" t="str">
            <v xml:space="preserve">UN    </v>
          </cell>
          <cell r="D2557">
            <v>15.54</v>
          </cell>
        </row>
        <row r="2558">
          <cell r="A2558">
            <v>3510</v>
          </cell>
          <cell r="B2558" t="str">
            <v>JOELHO PVC, 90 GRAUS, ROSCAVEL, 1 1/4", AGUA FRIA PREDIAL</v>
          </cell>
          <cell r="C2558" t="str">
            <v xml:space="preserve">UN    </v>
          </cell>
          <cell r="D2558">
            <v>14.52</v>
          </cell>
        </row>
        <row r="2559">
          <cell r="A2559">
            <v>3508</v>
          </cell>
          <cell r="B2559" t="str">
            <v>JOELHO PVC, 90 GRAUS, ROSCAVEL, 2", AGUA FRIA PREDIAL</v>
          </cell>
          <cell r="C2559" t="str">
            <v xml:space="preserve">UN    </v>
          </cell>
          <cell r="D2559">
            <v>37.97</v>
          </cell>
        </row>
        <row r="2560">
          <cell r="A2560">
            <v>38939</v>
          </cell>
          <cell r="B2560" t="str">
            <v>JOELHO ROSCA FEMEA MOVEL, METALICO, PARA CONEXAO COM ANEL DESLIZANTE EM TUBO PEX, DN 16 MM X 1/2"</v>
          </cell>
          <cell r="C2560" t="str">
            <v xml:space="preserve">UN    </v>
          </cell>
          <cell r="D2560">
            <v>18.97</v>
          </cell>
        </row>
        <row r="2561">
          <cell r="A2561">
            <v>38940</v>
          </cell>
          <cell r="B2561" t="str">
            <v>JOELHO ROSCA FEMEA MOVEL, METALICO, PARA CONEXAO COM ANEL DESLIZANTE EM TUBO PEX, DN 20 MM X 1/2"</v>
          </cell>
          <cell r="C2561" t="str">
            <v xml:space="preserve">UN    </v>
          </cell>
          <cell r="D2561">
            <v>28.96</v>
          </cell>
        </row>
        <row r="2562">
          <cell r="A2562">
            <v>38941</v>
          </cell>
          <cell r="B2562" t="str">
            <v>JOELHO ROSCA FEMEA MOVEL, METALICO, PARA CONEXAO COM ANEL DESLIZANTE EM TUBO PEX, DN 20 MM X 3/4"</v>
          </cell>
          <cell r="C2562" t="str">
            <v xml:space="preserve">UN    </v>
          </cell>
          <cell r="D2562">
            <v>34.22</v>
          </cell>
        </row>
        <row r="2563">
          <cell r="A2563">
            <v>38942</v>
          </cell>
          <cell r="B2563" t="str">
            <v>JOELHO ROSCA FEMEA MOVEL, METALICO, PARA CONEXAO COM ANEL DESLIZANTE EM TUBO PEX, DN 25 MM X 3/4"</v>
          </cell>
          <cell r="C2563" t="str">
            <v xml:space="preserve">UN    </v>
          </cell>
          <cell r="D2563">
            <v>38.33</v>
          </cell>
        </row>
        <row r="2564">
          <cell r="A2564">
            <v>38987</v>
          </cell>
          <cell r="B2564" t="str">
            <v>JOELHO 45 GRAUS, PPR, SOLDAVEL, F/ F, DN 40 MM, PARA AQUA QUENTE E FRIA PREDIAL</v>
          </cell>
          <cell r="C2564" t="str">
            <v xml:space="preserve">UN    </v>
          </cell>
          <cell r="D2564">
            <v>9.66</v>
          </cell>
        </row>
        <row r="2565">
          <cell r="A2565">
            <v>38988</v>
          </cell>
          <cell r="B2565" t="str">
            <v>JOELHO 45 GRAUS, PPR, SOLDAVEL, F/ F, DN 50 MM, PARA AQUA QUENTE E FRIA PREDIAL</v>
          </cell>
          <cell r="C2565" t="str">
            <v xml:space="preserve">UN    </v>
          </cell>
          <cell r="D2565">
            <v>22.43</v>
          </cell>
        </row>
        <row r="2566">
          <cell r="A2566">
            <v>38989</v>
          </cell>
          <cell r="B2566" t="str">
            <v>JOELHO 45 GRAUS, PPR, SOLDAVEL, F/ F, DN 63 MM, PARA AQUA QUENTE E FRIA PREDIAL</v>
          </cell>
          <cell r="C2566" t="str">
            <v xml:space="preserve">UN    </v>
          </cell>
          <cell r="D2566">
            <v>29.8</v>
          </cell>
        </row>
        <row r="2567">
          <cell r="A2567">
            <v>38990</v>
          </cell>
          <cell r="B2567" t="str">
            <v>JOELHO 45 GRAUS, PPR, SOLDAVEL, F/ F, DN 75 MM, PARA AQUA QUENTE E FRIA PREDIAL</v>
          </cell>
          <cell r="C2567" t="str">
            <v xml:space="preserve">UN    </v>
          </cell>
          <cell r="D2567">
            <v>78.56</v>
          </cell>
        </row>
        <row r="2568">
          <cell r="A2568">
            <v>38991</v>
          </cell>
          <cell r="B2568" t="str">
            <v>JOELHO 45 GRAUS, PPR, SOLDAVEL, F/ F, DN 90 MM, PARA AQUA QUENTE E FRIA PREDIAL</v>
          </cell>
          <cell r="C2568" t="str">
            <v xml:space="preserve">UN    </v>
          </cell>
          <cell r="D2568">
            <v>158.72999999999999</v>
          </cell>
        </row>
        <row r="2569">
          <cell r="A2569">
            <v>38913</v>
          </cell>
          <cell r="B2569" t="str">
            <v>JOELHO 90 GRAUS, METALICO, PARA CONEXAO COM ANEL DESLIZANTE EM TUBO PEX, DN 16 MM</v>
          </cell>
          <cell r="C2569" t="str">
            <v xml:space="preserve">UN    </v>
          </cell>
          <cell r="D2569">
            <v>17.600000000000001</v>
          </cell>
        </row>
        <row r="2570">
          <cell r="A2570">
            <v>38914</v>
          </cell>
          <cell r="B2570" t="str">
            <v>JOELHO 90 GRAUS, METALICO, PARA CONEXAO COM ANEL DESLIZANTE EM TUBO PEX, DN 20 MM</v>
          </cell>
          <cell r="C2570" t="str">
            <v xml:space="preserve">UN    </v>
          </cell>
          <cell r="D2570">
            <v>20.420000000000002</v>
          </cell>
        </row>
        <row r="2571">
          <cell r="A2571">
            <v>38915</v>
          </cell>
          <cell r="B2571" t="str">
            <v>JOELHO 90 GRAUS, METALICO, PARA CONEXAO COM ANEL DESLIZANTE EM TUBO PEX, DN 25 MM</v>
          </cell>
          <cell r="C2571" t="str">
            <v xml:space="preserve">UN    </v>
          </cell>
          <cell r="D2571">
            <v>35.450000000000003</v>
          </cell>
        </row>
        <row r="2572">
          <cell r="A2572">
            <v>38916</v>
          </cell>
          <cell r="B2572" t="str">
            <v>JOELHO 90 GRAUS, METALICO, PARA CONEXAO COM ANEL DESLIZANTE EM TUBO PEX, DN 32 MM</v>
          </cell>
          <cell r="C2572" t="str">
            <v xml:space="preserve">UN    </v>
          </cell>
          <cell r="D2572">
            <v>46.77</v>
          </cell>
        </row>
        <row r="2573">
          <cell r="A2573">
            <v>39300</v>
          </cell>
          <cell r="B2573" t="str">
            <v>JOELHO 90 GRAUS, PLASTICO, PARA CONEXAO COM CRIMPAGEM EM TUBO PEX, DN 16 MM</v>
          </cell>
          <cell r="C2573" t="str">
            <v xml:space="preserve">UN    </v>
          </cell>
          <cell r="D2573">
            <v>15.91</v>
          </cell>
        </row>
        <row r="2574">
          <cell r="A2574">
            <v>39301</v>
          </cell>
          <cell r="B2574" t="str">
            <v>JOELHO 90 GRAUS, PLASTICO, PARA CONEXAO COM CRIMPAGEM EM TUBO PEX, DN 20 MM</v>
          </cell>
          <cell r="C2574" t="str">
            <v xml:space="preserve">UN    </v>
          </cell>
          <cell r="D2574">
            <v>22.07</v>
          </cell>
        </row>
        <row r="2575">
          <cell r="A2575">
            <v>39302</v>
          </cell>
          <cell r="B2575" t="str">
            <v>JOELHO 90 GRAUS, PLASTICO, PARA CONEXAO COM CRIMPAGEM EM TUBO PEX, DN 25 MM</v>
          </cell>
          <cell r="C2575" t="str">
            <v xml:space="preserve">UN    </v>
          </cell>
          <cell r="D2575">
            <v>27.73</v>
          </cell>
        </row>
        <row r="2576">
          <cell r="A2576">
            <v>39303</v>
          </cell>
          <cell r="B2576" t="str">
            <v>JOELHO 90 GRAUS, PLASTICO, PARA CONEXAO COM CRIMPAGEM EM TUBO PEX, DN 32 MM</v>
          </cell>
          <cell r="C2576" t="str">
            <v xml:space="preserve">UN    </v>
          </cell>
          <cell r="D2576">
            <v>48.75</v>
          </cell>
        </row>
        <row r="2577">
          <cell r="A2577">
            <v>38923</v>
          </cell>
          <cell r="B2577" t="str">
            <v>JOELHO 90 GRAUS, ROSCA FEMEA TERMINAL, METALICO, PARA CONEXAO COM ANEL DESLIZANTE EM TUBO PEX, DN 16 MM X 1/2"</v>
          </cell>
          <cell r="C2577" t="str">
            <v xml:space="preserve">UN    </v>
          </cell>
          <cell r="D2577">
            <v>15.53</v>
          </cell>
        </row>
        <row r="2578">
          <cell r="A2578">
            <v>38925</v>
          </cell>
          <cell r="B2578" t="str">
            <v>JOELHO 90 GRAUS, ROSCA FEMEA TERMINAL, METALICO, PARA CONEXAO COM ANEL DESLIZANTE EM TUBO PEX, DN 20 MM X 1/2"</v>
          </cell>
          <cell r="C2578" t="str">
            <v xml:space="preserve">UN    </v>
          </cell>
          <cell r="D2578">
            <v>16.690000000000001</v>
          </cell>
        </row>
        <row r="2579">
          <cell r="A2579">
            <v>38926</v>
          </cell>
          <cell r="B2579" t="str">
            <v>JOELHO 90 GRAUS, ROSCA FEMEA TERMINAL, METALICO, PARA CONEXAO COM ANEL DESLIZANTE EM TUBO PEX, DN 20 MM X 3/4"</v>
          </cell>
          <cell r="C2579" t="str">
            <v xml:space="preserve">UN    </v>
          </cell>
          <cell r="D2579">
            <v>23.83</v>
          </cell>
        </row>
        <row r="2580">
          <cell r="A2580">
            <v>38927</v>
          </cell>
          <cell r="B2580" t="str">
            <v>JOELHO 90 GRAUS, ROSCA FEMEA TERMINAL, METALICO, PARA CONEXAO COM ANEL DESLIZANTE EM TUBO PEX, DN 25 MM X 3/4"</v>
          </cell>
          <cell r="C2580" t="str">
            <v xml:space="preserve">UN    </v>
          </cell>
          <cell r="D2580">
            <v>25.49</v>
          </cell>
        </row>
        <row r="2581">
          <cell r="A2581">
            <v>39304</v>
          </cell>
          <cell r="B2581" t="str">
            <v>JOELHO 90 GRAUS, ROSCA FEMEA TERMINAL, PLASTICO, PARA CONEXAO COM CRIMPAGEM EM TUBO PEX, DN 16 MM X 1/2"</v>
          </cell>
          <cell r="C2581" t="str">
            <v xml:space="preserve">UN    </v>
          </cell>
          <cell r="D2581">
            <v>19.64</v>
          </cell>
        </row>
        <row r="2582">
          <cell r="A2582">
            <v>38924</v>
          </cell>
          <cell r="B2582" t="str">
            <v>JOELHO 90 GRAUS, ROSCA FEMEA TERMINAL, PLASTICO, PARA CONEXAO COM CRIMPAGEM EM TUBO PEX, DN 16 MM X 3/4"</v>
          </cell>
          <cell r="C2582" t="str">
            <v xml:space="preserve">UN    </v>
          </cell>
          <cell r="D2582">
            <v>27.99</v>
          </cell>
        </row>
        <row r="2583">
          <cell r="A2583">
            <v>39305</v>
          </cell>
          <cell r="B2583" t="str">
            <v>JOELHO 90 GRAUS, ROSCA FEMEA TERMINAL, PLASTICO, PARA CONEXAO COM CRIMPAGEM EM TUBO PEX, DN 20 MM X 1/2"</v>
          </cell>
          <cell r="C2583" t="str">
            <v xml:space="preserve">UN    </v>
          </cell>
          <cell r="D2583">
            <v>25.71</v>
          </cell>
        </row>
        <row r="2584">
          <cell r="A2584">
            <v>39306</v>
          </cell>
          <cell r="B2584" t="str">
            <v>JOELHO 90 GRAUS, ROSCA FEMEA TERMINAL, PLASTICO, PARA CONEXAO COM CRIMPAGEM EM TUBO PEX, DN 20 MM X 3/4"</v>
          </cell>
          <cell r="C2584" t="str">
            <v xml:space="preserve">UN    </v>
          </cell>
          <cell r="D2584">
            <v>32.17</v>
          </cell>
        </row>
        <row r="2585">
          <cell r="A2585">
            <v>38928</v>
          </cell>
          <cell r="B2585" t="str">
            <v>JOELHO 90 GRAUS, ROSCA FEMEA TERMINAL, PLASTICO, PARA CONEXAO COM CRIMPAGEM EM TUBO PEX, DN 25 MM X 1/2"</v>
          </cell>
          <cell r="C2585" t="str">
            <v xml:space="preserve">UN    </v>
          </cell>
          <cell r="D2585">
            <v>28.26</v>
          </cell>
        </row>
        <row r="2586">
          <cell r="A2586">
            <v>38929</v>
          </cell>
          <cell r="B2586" t="str">
            <v>JOELHO 90 GRAUS, ROSCA FEMEA TERMINAL, PLASTICO, PARA CONEXAO COM CRIMPAGEM EM TUBO PEX, DN 25 MM X 1"</v>
          </cell>
          <cell r="C2586" t="str">
            <v xml:space="preserve">UN    </v>
          </cell>
          <cell r="D2586">
            <v>50.1</v>
          </cell>
        </row>
        <row r="2587">
          <cell r="A2587">
            <v>39307</v>
          </cell>
          <cell r="B2587" t="str">
            <v>JOELHO 90 GRAUS, ROSCA FEMEA TERMINAL, PLASTICO, PARA CONEXAO COM CRIMPAGEM EM TUBO PEX, DN 25 MM X 3/4"</v>
          </cell>
          <cell r="C2587" t="str">
            <v xml:space="preserve">UN    </v>
          </cell>
          <cell r="D2587">
            <v>37.020000000000003</v>
          </cell>
        </row>
        <row r="2588">
          <cell r="A2588">
            <v>38930</v>
          </cell>
          <cell r="B2588" t="str">
            <v>JOELHO 90 GRAUS, ROSCA FEMEA TERMINAL, PLASTICO, PARA CONEXAO COM CRIMPAGEM EM TUBO PEX, DN 32 MM X 1"</v>
          </cell>
          <cell r="C2588" t="str">
            <v xml:space="preserve">UN    </v>
          </cell>
          <cell r="D2588">
            <v>62.94</v>
          </cell>
        </row>
        <row r="2589">
          <cell r="A2589">
            <v>38931</v>
          </cell>
          <cell r="B2589" t="str">
            <v>JOELHO 90 GRAUS, ROSCA MACHO TERMINAL, METALICO, PARA CONEXAO COM ANEL DESLIZANTE EM TUBO PEX, DN 16 MM X 1/2"</v>
          </cell>
          <cell r="C2589" t="str">
            <v xml:space="preserve">UN    </v>
          </cell>
          <cell r="D2589">
            <v>15.85</v>
          </cell>
        </row>
        <row r="2590">
          <cell r="A2590">
            <v>38932</v>
          </cell>
          <cell r="B2590" t="str">
            <v>JOELHO 90 GRAUS, ROSCA MACHO TERMINAL, METALICO, PARA CONEXAO COM ANEL DESLIZANTE EM TUBO PEX, DN 20 MM X 1/2"</v>
          </cell>
          <cell r="C2590" t="str">
            <v xml:space="preserve">UN    </v>
          </cell>
          <cell r="D2590">
            <v>16.010000000000002</v>
          </cell>
        </row>
        <row r="2591">
          <cell r="A2591">
            <v>38934</v>
          </cell>
          <cell r="B2591" t="str">
            <v>JOELHO 90 GRAUS, ROSCA MACHO TERMINAL, METALICO, PARA CONEXAO COM ANEL DESLIZANTE EM TUBO PEX, DN 20 MM X 3/4"</v>
          </cell>
          <cell r="C2591" t="str">
            <v xml:space="preserve">UN    </v>
          </cell>
          <cell r="D2591">
            <v>23.65</v>
          </cell>
        </row>
        <row r="2592">
          <cell r="A2592">
            <v>38935</v>
          </cell>
          <cell r="B2592" t="str">
            <v>JOELHO 90 GRAUS, ROSCA MACHO TERMINAL, METALICO, PARA CONEXAO COM ANEL DESLIZANTE EM TUBO PEX, DN 25 MM X 3/4"</v>
          </cell>
          <cell r="C2592" t="str">
            <v xml:space="preserve">UN    </v>
          </cell>
          <cell r="D2592">
            <v>25.31</v>
          </cell>
        </row>
        <row r="2593">
          <cell r="A2593">
            <v>38936</v>
          </cell>
          <cell r="B2593" t="str">
            <v>JOELHO 90 GRAUS, ROSCA MACHO TERMINAL, PLASTICO, PARA CONEXAO COM CRIMPAGEM EM TUBO PEX, DN 25 MM X 1/2"</v>
          </cell>
          <cell r="C2593" t="str">
            <v xml:space="preserve">UN    </v>
          </cell>
          <cell r="D2593">
            <v>27.11</v>
          </cell>
        </row>
        <row r="2594">
          <cell r="A2594">
            <v>38937</v>
          </cell>
          <cell r="B2594" t="str">
            <v>JOELHO 90 GRAUS, ROSCA MACHO TERMINAL, PLASTICO, PARA CONEXAO COM CRIMPAGEM EM TUBO PEX, DN 25 MM X 1"</v>
          </cell>
          <cell r="C2594" t="str">
            <v xml:space="preserve">UN    </v>
          </cell>
          <cell r="D2594">
            <v>33.04</v>
          </cell>
        </row>
        <row r="2595">
          <cell r="A2595">
            <v>38938</v>
          </cell>
          <cell r="B2595" t="str">
            <v>JOELHO 90 GRAUS, ROSCA MACHO TERMINAL, PLASTICO, PARA CONEXAO COM CRIMPAGEM EM TUBO PEX, DN 32 MM X 1"</v>
          </cell>
          <cell r="C2595" t="str">
            <v xml:space="preserve">UN    </v>
          </cell>
          <cell r="D2595">
            <v>49.12</v>
          </cell>
        </row>
        <row r="2596">
          <cell r="A2596">
            <v>3489</v>
          </cell>
          <cell r="B2596" t="str">
            <v>JOELHO, PVC COM ROSCA E BUCHA LATAO, 90 GRAUS,  3/4", PARA AGUA FRIA PREDIAL</v>
          </cell>
          <cell r="C2596" t="str">
            <v xml:space="preserve">UN    </v>
          </cell>
          <cell r="D2596">
            <v>14.35</v>
          </cell>
        </row>
        <row r="2597">
          <cell r="A2597">
            <v>20151</v>
          </cell>
          <cell r="B2597" t="str">
            <v>JOELHO, PVC SERIE R, 45 GRAUS, DN 100 MM, PARA ESGOTO OU AGUAS PLUVIAIS PREDIAIS</v>
          </cell>
          <cell r="C2597" t="str">
            <v xml:space="preserve">UN    </v>
          </cell>
          <cell r="D2597">
            <v>28.66</v>
          </cell>
        </row>
        <row r="2598">
          <cell r="A2598">
            <v>20152</v>
          </cell>
          <cell r="B2598" t="str">
            <v>JOELHO, PVC SERIE R, 45 GRAUS, DN 150 MM, PARA ESGOTO OU AGUAS PLUVIAIS PREDIAIS</v>
          </cell>
          <cell r="C2598" t="str">
            <v xml:space="preserve">UN    </v>
          </cell>
          <cell r="D2598">
            <v>99.73</v>
          </cell>
        </row>
        <row r="2599">
          <cell r="A2599">
            <v>20148</v>
          </cell>
          <cell r="B2599" t="str">
            <v>JOELHO, PVC SERIE R, 45 GRAUS, DN 40 MM, PARA ESGOTO OU AGUAS PLUVIAIS PREDIAIS</v>
          </cell>
          <cell r="C2599" t="str">
            <v xml:space="preserve">UN    </v>
          </cell>
          <cell r="D2599">
            <v>5.7</v>
          </cell>
        </row>
        <row r="2600">
          <cell r="A2600">
            <v>20149</v>
          </cell>
          <cell r="B2600" t="str">
            <v>JOELHO, PVC SERIE R, 45 GRAUS, DN 50 MM, PARA ESGOTO OU AGUAS PLUVIAIS PREDIAIS</v>
          </cell>
          <cell r="C2600" t="str">
            <v xml:space="preserve">UN    </v>
          </cell>
          <cell r="D2600">
            <v>8.82</v>
          </cell>
        </row>
        <row r="2601">
          <cell r="A2601">
            <v>20150</v>
          </cell>
          <cell r="B2601" t="str">
            <v>JOELHO, PVC SERIE R, 45 GRAUS, DN 75 MM, PARA ESGOTO OU AGUAS PLUVIAIS PREDIAIS</v>
          </cell>
          <cell r="C2601" t="str">
            <v xml:space="preserve">UN    </v>
          </cell>
          <cell r="D2601">
            <v>20.58</v>
          </cell>
        </row>
        <row r="2602">
          <cell r="A2602">
            <v>20157</v>
          </cell>
          <cell r="B2602" t="str">
            <v>JOELHO, PVC SERIE R, 90 GRAUS, DN 100 MM, PARA ESGOTO OU AGUAS PLUVIAIS PREDIAIS</v>
          </cell>
          <cell r="C2602" t="str">
            <v xml:space="preserve">UN    </v>
          </cell>
          <cell r="D2602">
            <v>38.67</v>
          </cell>
        </row>
        <row r="2603">
          <cell r="A2603">
            <v>20158</v>
          </cell>
          <cell r="B2603" t="str">
            <v>JOELHO, PVC SERIE R, 90 GRAUS, DN 150 MM, PARA ESGOTO OU AGUAS PLUVIAIS PREDIAIS</v>
          </cell>
          <cell r="C2603" t="str">
            <v xml:space="preserve">UN    </v>
          </cell>
          <cell r="D2603">
            <v>128.47</v>
          </cell>
        </row>
        <row r="2604">
          <cell r="A2604">
            <v>20154</v>
          </cell>
          <cell r="B2604" t="str">
            <v>JOELHO, PVC SERIE R, 90 GRAUS, DN 40 MM, PARA ESGOTO OU AGUAS PLUVIAIS PREDIAIS</v>
          </cell>
          <cell r="C2604" t="str">
            <v xml:space="preserve">UN    </v>
          </cell>
          <cell r="D2604">
            <v>7.33</v>
          </cell>
        </row>
        <row r="2605">
          <cell r="A2605">
            <v>20155</v>
          </cell>
          <cell r="B2605" t="str">
            <v>JOELHO, PVC SERIE R, 90 GRAUS, DN 50 MM, PARA ESGOTO OU AGUAS PLUVIAIS PREDIAIS</v>
          </cell>
          <cell r="C2605" t="str">
            <v xml:space="preserve">UN    </v>
          </cell>
          <cell r="D2605">
            <v>10.97</v>
          </cell>
        </row>
        <row r="2606">
          <cell r="A2606">
            <v>20156</v>
          </cell>
          <cell r="B2606" t="str">
            <v>JOELHO, PVC SERIE R, 90 GRAUS, DN 75 MM, PARA ESGOTO OU AGUAS PLUVIAIS PREDIAIS</v>
          </cell>
          <cell r="C2606" t="str">
            <v xml:space="preserve">UN    </v>
          </cell>
          <cell r="D2606">
            <v>24.69</v>
          </cell>
        </row>
        <row r="2607">
          <cell r="A2607">
            <v>3512</v>
          </cell>
          <cell r="B2607" t="str">
            <v>JOELHO, PVC SOLDAVEL, 45 GRAUS, 110 MM, PARA AGUA FRIA PREDIAL</v>
          </cell>
          <cell r="C2607" t="str">
            <v xml:space="preserve">UN    </v>
          </cell>
          <cell r="D2607">
            <v>224.92</v>
          </cell>
        </row>
        <row r="2608">
          <cell r="A2608">
            <v>3499</v>
          </cell>
          <cell r="B2608" t="str">
            <v>JOELHO, PVC SOLDAVEL, 45 GRAUS, 20 MM, PARA AGUA FRIA PREDIAL</v>
          </cell>
          <cell r="C2608" t="str">
            <v xml:space="preserve">UN    </v>
          </cell>
          <cell r="D2608">
            <v>0.95</v>
          </cell>
        </row>
        <row r="2609">
          <cell r="A2609">
            <v>3500</v>
          </cell>
          <cell r="B2609" t="str">
            <v>JOELHO, PVC SOLDAVEL, 45 GRAUS, 25 MM, PARA AGUA FRIA PREDIAL</v>
          </cell>
          <cell r="C2609" t="str">
            <v xml:space="preserve">UN    </v>
          </cell>
          <cell r="D2609">
            <v>1.61</v>
          </cell>
        </row>
        <row r="2610">
          <cell r="A2610">
            <v>3501</v>
          </cell>
          <cell r="B2610" t="str">
            <v>JOELHO, PVC SOLDAVEL, 45 GRAUS, 32 MM, PARA AGUA FRIA PREDIAL</v>
          </cell>
          <cell r="C2610" t="str">
            <v xml:space="preserve">UN    </v>
          </cell>
          <cell r="D2610">
            <v>4.66</v>
          </cell>
        </row>
        <row r="2611">
          <cell r="A2611">
            <v>3502</v>
          </cell>
          <cell r="B2611" t="str">
            <v>JOELHO, PVC SOLDAVEL, 45 GRAUS, 40 MM, PARA AGUA FRIA PREDIAL</v>
          </cell>
          <cell r="C2611" t="str">
            <v xml:space="preserve">UN    </v>
          </cell>
          <cell r="D2611">
            <v>6.64</v>
          </cell>
        </row>
        <row r="2612">
          <cell r="A2612">
            <v>3503</v>
          </cell>
          <cell r="B2612" t="str">
            <v>JOELHO, PVC SOLDAVEL, 45 GRAUS, 50 MM, PARA AGUA FRIA PREDIAL</v>
          </cell>
          <cell r="C2612" t="str">
            <v xml:space="preserve">UN    </v>
          </cell>
          <cell r="D2612">
            <v>7.95</v>
          </cell>
        </row>
        <row r="2613">
          <cell r="A2613">
            <v>3477</v>
          </cell>
          <cell r="B2613" t="str">
            <v>JOELHO, PVC SOLDAVEL, 45 GRAUS, 60 MM, PARA AGUA FRIA PREDIAL</v>
          </cell>
          <cell r="C2613" t="str">
            <v xml:space="preserve">UN    </v>
          </cell>
          <cell r="D2613">
            <v>30.79</v>
          </cell>
        </row>
        <row r="2614">
          <cell r="A2614">
            <v>3478</v>
          </cell>
          <cell r="B2614" t="str">
            <v>JOELHO, PVC SOLDAVEL, 45 GRAUS, 75 MM, PARA AGUA FRIA PREDIAL</v>
          </cell>
          <cell r="C2614" t="str">
            <v xml:space="preserve">UN    </v>
          </cell>
          <cell r="D2614">
            <v>70.739999999999995</v>
          </cell>
        </row>
        <row r="2615">
          <cell r="A2615">
            <v>3525</v>
          </cell>
          <cell r="B2615" t="str">
            <v>JOELHO, PVC SOLDAVEL, 45 GRAUS, 85 MM, PARA AGUA FRIA PREDIAL</v>
          </cell>
          <cell r="C2615" t="str">
            <v xml:space="preserve">UN    </v>
          </cell>
          <cell r="D2615">
            <v>83.93</v>
          </cell>
        </row>
        <row r="2616">
          <cell r="A2616">
            <v>3511</v>
          </cell>
          <cell r="B2616" t="str">
            <v>JOELHO, PVC SOLDAVEL, 90 GRAUS, 75 MM, PARA AGUA FRIA PREDIAL</v>
          </cell>
          <cell r="C2616" t="str">
            <v xml:space="preserve">UN    </v>
          </cell>
          <cell r="D2616">
            <v>98.48</v>
          </cell>
        </row>
        <row r="2617">
          <cell r="A2617">
            <v>38917</v>
          </cell>
          <cell r="B2617" t="str">
            <v>JOELHO, ROSCA FEMEA, COM BASE FIXA, METALICO, PARA CONEXAO COM ANEL DESLIZANTE EM TUBO PEX, DN 16 MM X 1/2"</v>
          </cell>
          <cell r="C2617" t="str">
            <v xml:space="preserve">UN    </v>
          </cell>
          <cell r="D2617">
            <v>15.16</v>
          </cell>
        </row>
        <row r="2618">
          <cell r="A2618">
            <v>38919</v>
          </cell>
          <cell r="B2618" t="str">
            <v>JOELHO, ROSCA FEMEA, COM BASE FIXA, METALICO, PARA CONEXAO COM ANEL DESLIZANTE EM TUBO PEX, DN 20 MM X 1/2"</v>
          </cell>
          <cell r="C2618" t="str">
            <v xml:space="preserve">UN    </v>
          </cell>
          <cell r="D2618">
            <v>22.56</v>
          </cell>
        </row>
        <row r="2619">
          <cell r="A2619">
            <v>38922</v>
          </cell>
          <cell r="B2619" t="str">
            <v>JOELHO, ROSCA FEMEA, COM BASE FIXA, METALICO, PARA CONEXAO COM ANEL DESLIZANTE EM TUBO PEX, DN 25 MM X 3/4"</v>
          </cell>
          <cell r="C2619" t="str">
            <v xml:space="preserve">UN    </v>
          </cell>
          <cell r="D2619">
            <v>29.14</v>
          </cell>
        </row>
        <row r="2620">
          <cell r="A2620">
            <v>38921</v>
          </cell>
          <cell r="B2620" t="str">
            <v>JOELHO, ROSCA FEMEA, COM BASE FIXA, PLASTICO, PARA CONEXAO COM CRIMPAGEM EM TUBO PEX, DN 25 MM X 1/2"</v>
          </cell>
          <cell r="C2620" t="str">
            <v xml:space="preserve">UN    </v>
          </cell>
          <cell r="D2620">
            <v>36.03</v>
          </cell>
        </row>
        <row r="2621">
          <cell r="A2621">
            <v>38918</v>
          </cell>
          <cell r="B2621" t="str">
            <v>JOELHO, ROSCA FEMEA, COM BASE FIXA, PLASTICO, PARA CONEXAO POR CRIMPAGEM EM TUBO PEX, DN 16 MM X 3/4"</v>
          </cell>
          <cell r="C2621" t="str">
            <v xml:space="preserve">UN    </v>
          </cell>
          <cell r="D2621">
            <v>34.25</v>
          </cell>
        </row>
        <row r="2622">
          <cell r="A2622">
            <v>38920</v>
          </cell>
          <cell r="B2622" t="str">
            <v>JOELHO, ROSCA FEMEA, COM BASE FIXA, PLASTICO, PARA CONEXAO POR CRIMPAGEM EM TUBO PEX, DN 20 MM X 3/4"</v>
          </cell>
          <cell r="C2622" t="str">
            <v xml:space="preserve">UN    </v>
          </cell>
          <cell r="D2622">
            <v>42.81</v>
          </cell>
        </row>
        <row r="2623">
          <cell r="A2623">
            <v>12032</v>
          </cell>
          <cell r="B2623" t="str">
            <v>JOGO DE TRANQUETA E ROSETA QUADRADA DE SOBREPOR SEM FUROS, EM LATAO CROMADO, *50 X 50* MM, PARA FECHADURA DE PORTA DE BANHEIRO</v>
          </cell>
          <cell r="C2623" t="str">
            <v xml:space="preserve">JG    </v>
          </cell>
          <cell r="D2623">
            <v>58.68</v>
          </cell>
        </row>
        <row r="2624">
          <cell r="A2624">
            <v>12030</v>
          </cell>
          <cell r="B2624" t="str">
            <v>JOGO DE TRANQUETA E ROSETA REDONDA DE SOBREPOR SEM FUROS, EM LATAO CROMADO, DIAMETRO *50* MM, PARA FECHADURA DE PORTA DE BANHEIRO</v>
          </cell>
          <cell r="C2624" t="str">
            <v xml:space="preserve">JG    </v>
          </cell>
          <cell r="D2624">
            <v>55.14</v>
          </cell>
        </row>
        <row r="2625">
          <cell r="A2625">
            <v>10908</v>
          </cell>
          <cell r="B2625" t="str">
            <v>JUNCAO DE REDUCAO INVERTIDA, PVC SOLDAVEL, 100 X 50 MM, SERIE NORMAL PARA ESGOTO PREDIAL</v>
          </cell>
          <cell r="C2625" t="str">
            <v xml:space="preserve">UN    </v>
          </cell>
          <cell r="D2625">
            <v>21.65</v>
          </cell>
        </row>
        <row r="2626">
          <cell r="A2626">
            <v>10909</v>
          </cell>
          <cell r="B2626" t="str">
            <v>JUNCAO DE REDUCAO INVERTIDA, PVC SOLDAVEL, 100 X 75 MM, SERIE NORMAL PARA ESGOTO PREDIAL</v>
          </cell>
          <cell r="C2626" t="str">
            <v xml:space="preserve">UN    </v>
          </cell>
          <cell r="D2626">
            <v>34.53</v>
          </cell>
        </row>
        <row r="2627">
          <cell r="A2627">
            <v>3669</v>
          </cell>
          <cell r="B2627" t="str">
            <v>JUNCAO DE REDUCAO INVERTIDA, PVC SOLDAVEL, 75 X 50 MM, SERIE NORMAL PARA ESGOTO PREDIAL</v>
          </cell>
          <cell r="C2627" t="str">
            <v xml:space="preserve">UN    </v>
          </cell>
          <cell r="D2627">
            <v>14.79</v>
          </cell>
        </row>
        <row r="2628">
          <cell r="A2628">
            <v>20138</v>
          </cell>
          <cell r="B2628" t="str">
            <v>JUNCAO DE REDUCAO SIMPLES, COM BOLSA PARA ANEL, PVC LEVE,  150 X 100 MM, PARA ESGOTO PREDIAL</v>
          </cell>
          <cell r="C2628" t="str">
            <v xml:space="preserve">UN    </v>
          </cell>
          <cell r="D2628">
            <v>73.510000000000005</v>
          </cell>
        </row>
        <row r="2629">
          <cell r="A2629">
            <v>20139</v>
          </cell>
          <cell r="B2629" t="str">
            <v>JUNCAO DUPLA, PVC SERIE R, DN 100 X 100 X 100 MM, PARA ESGOTO OU AGUAS PLUVIAIS PREDIAIS</v>
          </cell>
          <cell r="C2629" t="str">
            <v xml:space="preserve">UN    </v>
          </cell>
          <cell r="D2629">
            <v>123.49</v>
          </cell>
        </row>
        <row r="2630">
          <cell r="A2630">
            <v>3668</v>
          </cell>
          <cell r="B2630" t="str">
            <v>JUNCAO DUPLA, PVC SOLDAVEL, DN 100 X 100 X 100 MM , SERIE NORMAL PARA ESGOTO PREDIAL</v>
          </cell>
          <cell r="C2630" t="str">
            <v xml:space="preserve">UN    </v>
          </cell>
          <cell r="D2630">
            <v>48.96</v>
          </cell>
        </row>
        <row r="2631">
          <cell r="A2631">
            <v>3656</v>
          </cell>
          <cell r="B2631" t="str">
            <v>JUNCAO DUPLA, PVC SOLDAVEL, DN 75 X 75 X 75 MM , SERIE NORMAL PARA ESGOTO PREDIAL</v>
          </cell>
          <cell r="C2631" t="str">
            <v xml:space="preserve">UN    </v>
          </cell>
          <cell r="D2631">
            <v>24.27</v>
          </cell>
        </row>
        <row r="2632">
          <cell r="A2632">
            <v>10911</v>
          </cell>
          <cell r="B2632" t="str">
            <v>JUNCAO INVERTIDA, PVC SOLDAVEL, 75 X 75 MM, SERIE NORMAL PARA ESGOTO PREDIAL</v>
          </cell>
          <cell r="C2632" t="str">
            <v xml:space="preserve">UN    </v>
          </cell>
          <cell r="D2632">
            <v>26.93</v>
          </cell>
        </row>
        <row r="2633">
          <cell r="A2633">
            <v>3654</v>
          </cell>
          <cell r="B2633" t="str">
            <v>JUNCAO PVC  ROSCAVEL, 45 GRAUS, 1/2", PARA AGUA FRIA PREDIAL</v>
          </cell>
          <cell r="C2633" t="str">
            <v xml:space="preserve">UN    </v>
          </cell>
          <cell r="D2633">
            <v>4.99</v>
          </cell>
        </row>
        <row r="2634">
          <cell r="A2634">
            <v>3664</v>
          </cell>
          <cell r="B2634" t="str">
            <v>JUNCAO PVC  ROSCAVEL, 45 GRAUS, 3/4", PARA AGUA FRIA PREDIAL</v>
          </cell>
          <cell r="C2634" t="str">
            <v xml:space="preserve">UN    </v>
          </cell>
          <cell r="D2634">
            <v>6.2</v>
          </cell>
        </row>
        <row r="2635">
          <cell r="A2635">
            <v>3657</v>
          </cell>
          <cell r="B2635" t="str">
            <v>JUNCAO PVC, 45 GRAUS, ROSCAVEL, 1 1/4", AGUA FRIA PREDIAL</v>
          </cell>
          <cell r="C2635" t="str">
            <v xml:space="preserve">UN    </v>
          </cell>
          <cell r="D2635">
            <v>6.68</v>
          </cell>
        </row>
        <row r="2636">
          <cell r="A2636">
            <v>12625</v>
          </cell>
          <cell r="B2636" t="str">
            <v>JUNCAO PVC, 60 GRAUS, CIRCULAR,  DIAMETRO ENTRE 80 E 100 MM, PARA DRENAGEM PLUVIAL PREDIAL</v>
          </cell>
          <cell r="C2636" t="str">
            <v xml:space="preserve">UN    </v>
          </cell>
          <cell r="D2636">
            <v>10.69</v>
          </cell>
        </row>
        <row r="2637">
          <cell r="A2637">
            <v>20136</v>
          </cell>
          <cell r="B2637" t="str">
            <v>JUNCAO SIMPLES, PVC LEVE, 150 MM, PARA ESGOTO PREDIAL</v>
          </cell>
          <cell r="C2637" t="str">
            <v xml:space="preserve">UN    </v>
          </cell>
          <cell r="D2637">
            <v>165.88</v>
          </cell>
        </row>
        <row r="2638">
          <cell r="A2638">
            <v>20144</v>
          </cell>
          <cell r="B2638" t="str">
            <v>JUNCAO SIMPLES, PVC SERIE R, DN 100 X 100 MM, PARA ESGOTO OU AGUAS PLUVIAIS PREDIAIS</v>
          </cell>
          <cell r="C2638" t="str">
            <v xml:space="preserve">UN    </v>
          </cell>
          <cell r="D2638">
            <v>72.86</v>
          </cell>
        </row>
        <row r="2639">
          <cell r="A2639">
            <v>20143</v>
          </cell>
          <cell r="B2639" t="str">
            <v>JUNCAO SIMPLES, PVC SERIE R, DN 100 X 75 MM, PARA ESGOTO OU AGUAS PLUVIAIS PREDIAIS</v>
          </cell>
          <cell r="C2639" t="str">
            <v xml:space="preserve">UN    </v>
          </cell>
          <cell r="D2639">
            <v>68.05</v>
          </cell>
        </row>
        <row r="2640">
          <cell r="A2640">
            <v>20145</v>
          </cell>
          <cell r="B2640" t="str">
            <v>JUNCAO SIMPLES, PVC SERIE R, DN 150 X 100 MM, PARA ESGOTO OU AGUAS PLUVIAIS PREDIAIS</v>
          </cell>
          <cell r="C2640" t="str">
            <v xml:space="preserve">UN    </v>
          </cell>
          <cell r="D2640">
            <v>193.11</v>
          </cell>
        </row>
        <row r="2641">
          <cell r="A2641">
            <v>20146</v>
          </cell>
          <cell r="B2641" t="str">
            <v>JUNCAO SIMPLES, PVC SERIE R, DN 150 X 150 MM, PARA ESGOTO OU AGUAS PLUVIAIS PREDIAIS</v>
          </cell>
          <cell r="C2641" t="str">
            <v xml:space="preserve">UN    </v>
          </cell>
          <cell r="D2641">
            <v>217.76</v>
          </cell>
        </row>
        <row r="2642">
          <cell r="A2642">
            <v>20140</v>
          </cell>
          <cell r="B2642" t="str">
            <v>JUNCAO SIMPLES, PVC SERIE R, DN 40 X 40 MM, PARA ESGOTO OU AGUAS PLUVIAIS PREDIAIS</v>
          </cell>
          <cell r="C2642" t="str">
            <v xml:space="preserve">UN    </v>
          </cell>
          <cell r="D2642">
            <v>8.67</v>
          </cell>
        </row>
        <row r="2643">
          <cell r="A2643">
            <v>20141</v>
          </cell>
          <cell r="B2643" t="str">
            <v>JUNCAO SIMPLES, PVC SERIE R, DN 50 X 50 MM, PARA ESGOTO OU AGUAS PLUVIAIS PREDIAIS</v>
          </cell>
          <cell r="C2643" t="str">
            <v xml:space="preserve">UN    </v>
          </cell>
          <cell r="D2643">
            <v>15.22</v>
          </cell>
        </row>
        <row r="2644">
          <cell r="A2644">
            <v>20142</v>
          </cell>
          <cell r="B2644" t="str">
            <v>JUNCAO SIMPLES, PVC SERIE R, DN 75 X 75 MM, PARA ESGOTO OU AGUAS PLUVIAIS PREDIAIS</v>
          </cell>
          <cell r="C2644" t="str">
            <v xml:space="preserve">UN    </v>
          </cell>
          <cell r="D2644">
            <v>46.57</v>
          </cell>
        </row>
        <row r="2645">
          <cell r="A2645">
            <v>3659</v>
          </cell>
          <cell r="B2645" t="str">
            <v>JUNCAO SIMPLES, PVC, DN 100 X 50 MM, SERIE NORMAL PARA ESGOTO PREDIAL</v>
          </cell>
          <cell r="C2645" t="str">
            <v xml:space="preserve">UN    </v>
          </cell>
          <cell r="D2645">
            <v>20.2</v>
          </cell>
        </row>
        <row r="2646">
          <cell r="A2646">
            <v>3660</v>
          </cell>
          <cell r="B2646" t="str">
            <v>JUNCAO SIMPLES, PVC, DN 100 X 75 MM, SERIE NORMAL PARA ESGOTO PREDIAL</v>
          </cell>
          <cell r="C2646" t="str">
            <v xml:space="preserve">UN    </v>
          </cell>
          <cell r="D2646">
            <v>29.11</v>
          </cell>
        </row>
        <row r="2647">
          <cell r="A2647">
            <v>3662</v>
          </cell>
          <cell r="B2647" t="str">
            <v>JUNCAO SIMPLES, PVC, DN 50 X 50 MM, SERIE NORMAL PARA ESGOTO PREDIAL</v>
          </cell>
          <cell r="C2647" t="str">
            <v xml:space="preserve">UN    </v>
          </cell>
          <cell r="D2647">
            <v>11</v>
          </cell>
        </row>
        <row r="2648">
          <cell r="A2648">
            <v>3661</v>
          </cell>
          <cell r="B2648" t="str">
            <v>JUNCAO SIMPLES, PVC, DN 75 X 50 MM, SERIE NORMAL PARA ESGOTO PREDIAL</v>
          </cell>
          <cell r="C2648" t="str">
            <v xml:space="preserve">UN    </v>
          </cell>
          <cell r="D2648">
            <v>16.18</v>
          </cell>
        </row>
        <row r="2649">
          <cell r="A2649">
            <v>3658</v>
          </cell>
          <cell r="B2649" t="str">
            <v>JUNCAO SIMPLES, PVC, DN 75 X 75 MM, SERIE NORMAL PARA ESGOTO PREDIAL</v>
          </cell>
          <cell r="C2649" t="str">
            <v xml:space="preserve">UN    </v>
          </cell>
          <cell r="D2649">
            <v>20.6</v>
          </cell>
        </row>
        <row r="2650">
          <cell r="A2650">
            <v>3670</v>
          </cell>
          <cell r="B2650" t="str">
            <v>JUNCAO SIMPLES, PVC, 45 GRAUS, DN 100 X 100 MM, SERIE NORMAL PARA ESGOTO PREDIAL</v>
          </cell>
          <cell r="C2650" t="str">
            <v xml:space="preserve">UN    </v>
          </cell>
          <cell r="D2650">
            <v>26.88</v>
          </cell>
        </row>
        <row r="2651">
          <cell r="A2651">
            <v>3666</v>
          </cell>
          <cell r="B2651" t="str">
            <v>JUNCAO SIMPLES, PVC, 45 GRAUS, DN 40 X 40 MM, SERIE NORMAL PARA ESGOTO PREDIAL</v>
          </cell>
          <cell r="C2651" t="str">
            <v xml:space="preserve">UN    </v>
          </cell>
          <cell r="D2651">
            <v>4.55</v>
          </cell>
        </row>
        <row r="2652">
          <cell r="A2652">
            <v>14157</v>
          </cell>
          <cell r="B2652" t="str">
            <v>JUNCAO 2 GARRAS PARA FITA PERFURADA</v>
          </cell>
          <cell r="C2652" t="str">
            <v xml:space="preserve">UN    </v>
          </cell>
          <cell r="D2652">
            <v>1.28</v>
          </cell>
        </row>
        <row r="2653">
          <cell r="A2653">
            <v>3653</v>
          </cell>
          <cell r="B2653" t="str">
            <v>JUNCAO, PVC, 45 GRAUS, JE, BBB, DN 100 MM, PARA REDE COLETORA DE ESGOTO (NBR 10569)</v>
          </cell>
          <cell r="C2653" t="str">
            <v xml:space="preserve">UN    </v>
          </cell>
          <cell r="D2653">
            <v>130.91</v>
          </cell>
        </row>
        <row r="2654">
          <cell r="A2654">
            <v>3649</v>
          </cell>
          <cell r="B2654" t="str">
            <v>JUNCAO, PVC, 45 GRAUS, JE, BBB, DN 150 MM, PARA REDE COLETORA DE ESGOTO (NBR 10569)</v>
          </cell>
          <cell r="C2654" t="str">
            <v xml:space="preserve">UN    </v>
          </cell>
          <cell r="D2654">
            <v>271.14</v>
          </cell>
        </row>
        <row r="2655">
          <cell r="A2655">
            <v>42696</v>
          </cell>
          <cell r="B2655" t="str">
            <v>JUNCAO, PVC, 45 GRAUS, JE, BBB, DN 150 MM, PARA TUBO CORRUGADO E/OU LISO, REDE COLETORA DE ESGOTO (NBR 10569)</v>
          </cell>
          <cell r="C2655" t="str">
            <v xml:space="preserve">UN    </v>
          </cell>
          <cell r="D2655">
            <v>758.62</v>
          </cell>
        </row>
        <row r="2656">
          <cell r="A2656">
            <v>42697</v>
          </cell>
          <cell r="B2656" t="str">
            <v>JUNCAO, PVC, 45 GRAUS, JE, BBB, DN 200 MM, PARA TUBO CORRUGADO E/OU LISO, REDE COLETORA DE ESGOTO (NBR 10569)</v>
          </cell>
          <cell r="C2656" t="str">
            <v xml:space="preserve">UN    </v>
          </cell>
          <cell r="D2656">
            <v>1142.5</v>
          </cell>
        </row>
        <row r="2657">
          <cell r="A2657">
            <v>42698</v>
          </cell>
          <cell r="B2657" t="str">
            <v>JUNCAO, PVC, 45 GRAUS, JE, BBB, DN 250 MM, PARA TUBO CORRUGADO E/OU LISO, REDE COLETORA DE ESGOTO (NBR 10569)</v>
          </cell>
          <cell r="C2657" t="str">
            <v xml:space="preserve">UN    </v>
          </cell>
          <cell r="D2657">
            <v>1591.47</v>
          </cell>
        </row>
        <row r="2658">
          <cell r="A2658">
            <v>39875</v>
          </cell>
          <cell r="B2658" t="str">
            <v>JUNTA DE EXPANSAO BRONZE/LATAO (REF 900), PONTA X PONTA, 35 MM</v>
          </cell>
          <cell r="C2658" t="str">
            <v xml:space="preserve">UN    </v>
          </cell>
          <cell r="D2658">
            <v>745.93</v>
          </cell>
        </row>
        <row r="2659">
          <cell r="A2659">
            <v>39876</v>
          </cell>
          <cell r="B2659" t="str">
            <v>JUNTA DE EXPANSAO BRONZE/LATAO (REF 900), PONTA X PONTA, 42 MM</v>
          </cell>
          <cell r="C2659" t="str">
            <v xml:space="preserve">UN    </v>
          </cell>
          <cell r="D2659">
            <v>933.9</v>
          </cell>
        </row>
        <row r="2660">
          <cell r="A2660">
            <v>39877</v>
          </cell>
          <cell r="B2660" t="str">
            <v>JUNTA DE EXPANSAO BRONZE/LATAO (REF 900), PONTA X PONTA, 54 MM</v>
          </cell>
          <cell r="C2660" t="str">
            <v xml:space="preserve">UN    </v>
          </cell>
          <cell r="D2660">
            <v>1295.28</v>
          </cell>
        </row>
        <row r="2661">
          <cell r="A2661">
            <v>39878</v>
          </cell>
          <cell r="B2661" t="str">
            <v>JUNTA DE EXPANSAO BRONZE/LATAO (REF 900), PONTA X PONTA, 66 MM</v>
          </cell>
          <cell r="C2661" t="str">
            <v xml:space="preserve">UN    </v>
          </cell>
          <cell r="D2661">
            <v>1710.86</v>
          </cell>
        </row>
        <row r="2662">
          <cell r="A2662">
            <v>39872</v>
          </cell>
          <cell r="B2662" t="str">
            <v>JUNTA DE EXPANSAO DE COBRE (REF 900), PONTA X PONTA, 15 MM</v>
          </cell>
          <cell r="C2662" t="str">
            <v xml:space="preserve">UN    </v>
          </cell>
          <cell r="D2662">
            <v>511.54</v>
          </cell>
        </row>
        <row r="2663">
          <cell r="A2663">
            <v>39873</v>
          </cell>
          <cell r="B2663" t="str">
            <v>JUNTA DE EXPANSAO DE COBRE (REF 900), PONTA X PONTA, 22 MM</v>
          </cell>
          <cell r="C2663" t="str">
            <v xml:space="preserve">UN    </v>
          </cell>
          <cell r="D2663">
            <v>593.36</v>
          </cell>
        </row>
        <row r="2664">
          <cell r="A2664">
            <v>39874</v>
          </cell>
          <cell r="B2664" t="str">
            <v>JUNTA DE EXPANSAO DE COBRE (REF 900), PONTA X PONTA, 28 MM</v>
          </cell>
          <cell r="C2664" t="str">
            <v xml:space="preserve">UN    </v>
          </cell>
          <cell r="D2664">
            <v>651.72</v>
          </cell>
        </row>
        <row r="2665">
          <cell r="A2665">
            <v>3674</v>
          </cell>
          <cell r="B2665" t="str">
            <v>JUNTA DILATACAO ELASTICA PARA CONCRETO (FUGENBAND) O-12, ATE 5 MCA</v>
          </cell>
          <cell r="C2665" t="str">
            <v xml:space="preserve">M     </v>
          </cell>
          <cell r="D2665">
            <v>73.81</v>
          </cell>
        </row>
        <row r="2666">
          <cell r="A2666">
            <v>3681</v>
          </cell>
          <cell r="B2666" t="str">
            <v>JUNTA DILATACAO ELASTICA PARA CONCRETO (FUGENBAND) O-22, ATE 30 MCA</v>
          </cell>
          <cell r="C2666" t="str">
            <v xml:space="preserve">M     </v>
          </cell>
          <cell r="D2666">
            <v>109.82</v>
          </cell>
        </row>
        <row r="2667">
          <cell r="A2667">
            <v>3676</v>
          </cell>
          <cell r="B2667" t="str">
            <v>JUNTA DILATACAO ELASTICA PARA CONCRETO (FUGENBAND) O-35/10, ATE 100 MCA</v>
          </cell>
          <cell r="C2667" t="str">
            <v xml:space="preserve">M     </v>
          </cell>
          <cell r="D2667">
            <v>413.28</v>
          </cell>
        </row>
        <row r="2668">
          <cell r="A2668">
            <v>3679</v>
          </cell>
          <cell r="B2668" t="str">
            <v>JUNTA DILATACAO ELASTICA PARA CONCRETO (FUGENBAND) O-35/6, ATE 100 MCA</v>
          </cell>
          <cell r="C2668" t="str">
            <v xml:space="preserve">M     </v>
          </cell>
          <cell r="D2668">
            <v>341.92</v>
          </cell>
        </row>
        <row r="2669">
          <cell r="A2669">
            <v>3672</v>
          </cell>
          <cell r="B2669" t="str">
            <v>JUNTA PLASTICA DE DILATACAO PARA PISOS, COR CINZA, 10 X 4,5 MM (ALTURA X ESPESSURA)</v>
          </cell>
          <cell r="C2669" t="str">
            <v xml:space="preserve">M     </v>
          </cell>
          <cell r="D2669">
            <v>1.1599999999999999</v>
          </cell>
        </row>
        <row r="2670">
          <cell r="A2670">
            <v>3671</v>
          </cell>
          <cell r="B2670" t="str">
            <v>JUNTA PLASTICA DE DILATACAO PARA PISOS, COR CINZA, 17 X 3 MM (ALTURA X ESPESSURA)</v>
          </cell>
          <cell r="C2670" t="str">
            <v xml:space="preserve">M     </v>
          </cell>
          <cell r="D2670">
            <v>1.1000000000000001</v>
          </cell>
        </row>
        <row r="2671">
          <cell r="A2671">
            <v>3673</v>
          </cell>
          <cell r="B2671" t="str">
            <v>JUNTA PLASTICA DE DILATACAO PARA PISOS, COR CINZA, 27 X 3 MM (ALTURA X ESPESSURA)</v>
          </cell>
          <cell r="C2671" t="str">
            <v xml:space="preserve">M     </v>
          </cell>
          <cell r="D2671">
            <v>1.72</v>
          </cell>
        </row>
        <row r="2672">
          <cell r="A2672">
            <v>38394</v>
          </cell>
          <cell r="B2672" t="str">
            <v>KIT ACESSORIOS PARA COMPRESSOR DE AR, 5 PECAS (PISTOLAS PINTURA, LIMPEZA E PULVERIZACAO, CALIBRADOR E MANGUEIRA)</v>
          </cell>
          <cell r="C2672" t="str">
            <v xml:space="preserve">UN    </v>
          </cell>
          <cell r="D2672">
            <v>323.39</v>
          </cell>
        </row>
        <row r="2673">
          <cell r="A2673">
            <v>3729</v>
          </cell>
          <cell r="B2673" t="str">
            <v>KIT CAVALETE, PVC, COM REGISTRO, PARA HIDROMETRO, BITOLAS 1/2" OU 3/4" - COMPLETO</v>
          </cell>
          <cell r="C2673" t="str">
            <v xml:space="preserve">UN    </v>
          </cell>
          <cell r="D2673">
            <v>83.51</v>
          </cell>
        </row>
        <row r="2674">
          <cell r="A2674">
            <v>39357</v>
          </cell>
          <cell r="B267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74" t="str">
            <v xml:space="preserve">UN    </v>
          </cell>
          <cell r="D2674">
            <v>137.72999999999999</v>
          </cell>
        </row>
        <row r="2675">
          <cell r="A2675">
            <v>39358</v>
          </cell>
          <cell r="B267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75" t="str">
            <v xml:space="preserve">UN    </v>
          </cell>
          <cell r="D2675">
            <v>151.03</v>
          </cell>
        </row>
        <row r="2676">
          <cell r="A2676">
            <v>39356</v>
          </cell>
          <cell r="B267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76" t="str">
            <v xml:space="preserve">UN    </v>
          </cell>
          <cell r="D2676">
            <v>257.66000000000003</v>
          </cell>
        </row>
        <row r="2677">
          <cell r="A2677">
            <v>39355</v>
          </cell>
          <cell r="B267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77" t="str">
            <v xml:space="preserve">UN    </v>
          </cell>
          <cell r="D2677">
            <v>221.73</v>
          </cell>
        </row>
        <row r="2678">
          <cell r="A2678">
            <v>39353</v>
          </cell>
          <cell r="B267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78" t="str">
            <v xml:space="preserve">UN    </v>
          </cell>
          <cell r="D2678">
            <v>304.06</v>
          </cell>
        </row>
        <row r="2679">
          <cell r="A2679">
            <v>39354</v>
          </cell>
          <cell r="B267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79" t="str">
            <v xml:space="preserve">UN    </v>
          </cell>
          <cell r="D2679">
            <v>303.05</v>
          </cell>
        </row>
        <row r="2680">
          <cell r="A2680">
            <v>39398</v>
          </cell>
          <cell r="B2680" t="str">
            <v>KIT DE ACESSORIOS PARA BANHEIRO EM METAL CROMADO, 5 PECAS</v>
          </cell>
          <cell r="C2680" t="str">
            <v xml:space="preserve">UN    </v>
          </cell>
          <cell r="D2680">
            <v>81.96</v>
          </cell>
        </row>
        <row r="2681">
          <cell r="A2681">
            <v>13343</v>
          </cell>
          <cell r="B2681" t="str">
            <v>KIT DE MATERIAIS PARA BRACADEIRA PARA FIXACAO EM POSTE CIRCULAR, CONTEM TRES FIXADORES E UM ROLO DE FITA DE 3 M EM ACO CARBONO</v>
          </cell>
          <cell r="C2681" t="str">
            <v xml:space="preserve">UN    </v>
          </cell>
          <cell r="D2681">
            <v>50.9</v>
          </cell>
        </row>
        <row r="2682">
          <cell r="A2682">
            <v>12118</v>
          </cell>
          <cell r="B2682" t="str">
            <v>KIT DE PROTECAO ARSTOP PARA AR CONDICIONADO, TOMADA PADRAO 2P+T 20 A, COM DISJUNTOR UNIPOLAR DIN 20A</v>
          </cell>
          <cell r="C2682" t="str">
            <v xml:space="preserve">UN    </v>
          </cell>
          <cell r="D2682">
            <v>19.420000000000002</v>
          </cell>
        </row>
        <row r="2683">
          <cell r="A2683">
            <v>39482</v>
          </cell>
          <cell r="B2683" t="str">
            <v>KIT PORTA PRONTA DE MADEIRA, FOLHA LEVE (NBR 15930) DE 600 X 2100 MM OU 700 X 2100 MM, DE 35 MM A 40 MM DE ESPESSURA, COM MARCO EM ACO, NUCLEO COLMEIA, CAPA LISA EM HDF, ACABAMENTO MELAMINICO BRANCO (INCLUI MARCO, ALIZARES, DOBRADICAS E FECHADURA)</v>
          </cell>
          <cell r="C2683" t="str">
            <v xml:space="preserve">UN    </v>
          </cell>
          <cell r="D2683">
            <v>577.54</v>
          </cell>
        </row>
        <row r="2684">
          <cell r="A2684">
            <v>39486</v>
          </cell>
          <cell r="B2684" t="str">
            <v>KIT PORTA PRONTA DE MADEIRA, FOLHA LEVE (NBR 15930) DE 600 X 2100 MM OU 700 X 2100 MM, DE 35 MM A 40 MM DE ESPESSURA, NUCLEO COLMEIA, ESTRUTURA USINADA PARA FECHADURA, CAPA LISA EM HDF, ACABAMENTO EM PRIMER PARA PINTURA (INCLUI MARCO, ALIZARES E DOBRADICAS)</v>
          </cell>
          <cell r="C2684" t="str">
            <v xml:space="preserve">UN    </v>
          </cell>
          <cell r="D2684">
            <v>471.35</v>
          </cell>
        </row>
        <row r="2685">
          <cell r="A2685">
            <v>39484</v>
          </cell>
          <cell r="B2685" t="str">
            <v>KIT PORTA PRONTA DE MADEIRA, FOLHA LEVE (NBR 15930) DE 800 X 2100 MM, DE 35 MM A 40 MM DE ESPESSURA, COM MARCO EM ACO, NUCLEO COLMEIA, CAPA LISA EM HDF, ACABAMENTO MELAMINICO BRANCO (INCLUI MARCO, ALIZARES, DOBRADICAS E FECHADURA)</v>
          </cell>
          <cell r="C2685" t="str">
            <v xml:space="preserve">UN    </v>
          </cell>
          <cell r="D2685">
            <v>577.54</v>
          </cell>
        </row>
        <row r="2686">
          <cell r="A2686">
            <v>39488</v>
          </cell>
          <cell r="B2686" t="str">
            <v>KIT PORTA PRONTA DE MADEIRA, FOLHA LEVE (NBR 15930) DE 800 X 2100 MM, DE 35 MM A 40 MM DE ESPESSURA, NUCLEO COLMEIA, ESTRUTURA USINADA PARA FECHADURA, CAPA LISA EM HDF, ACABAMENTO EM PRIMER PARA PINTURA (INCLUI MARCO, ALIZARES E DOBRADICAS)</v>
          </cell>
          <cell r="C2686" t="str">
            <v xml:space="preserve">UN    </v>
          </cell>
          <cell r="D2686">
            <v>479.07</v>
          </cell>
        </row>
        <row r="2687">
          <cell r="A2687">
            <v>39485</v>
          </cell>
          <cell r="B2687" t="str">
            <v>KIT PORTA PRONTA DE MADEIRA, FOLHA LEVE (NBR 15930) DE 900 X 2100 MM, DE 35 MM A 40 MM DE ESPESSURA, COM MARCO EM ACO, NUCLEO COLMEIA, CAPA LISA EM HDF, ACABAMENTO MELAMINICO BRANCO (INCLUI MARCO, ALIZARES, DOBRADICAS E FECHADURA)</v>
          </cell>
          <cell r="C2687" t="str">
            <v xml:space="preserve">UN    </v>
          </cell>
          <cell r="D2687">
            <v>577.54</v>
          </cell>
        </row>
        <row r="2688">
          <cell r="A2688">
            <v>39489</v>
          </cell>
          <cell r="B2688" t="str">
            <v>KIT PORTA PRONTA DE MADEIRA, FOLHA LEVE (NBR 15930) DE 900 X 2100 MM, DE 35 MM A 40 MM DE ESPESSURA, NUCLEO COLMEIA, ESTRUTURA USINADA PARA FECHADURA, CAPA LISA EM HDF, ACABAMENTO EM PRIMER PARA PINTURA (INCLUI MARCO, ALIZARES E DOBRADICAS)</v>
          </cell>
          <cell r="C2688" t="str">
            <v xml:space="preserve">UN    </v>
          </cell>
          <cell r="D2688">
            <v>487.19</v>
          </cell>
        </row>
        <row r="2689">
          <cell r="A2689">
            <v>39490</v>
          </cell>
          <cell r="B2689" t="str">
            <v>KIT PORTA PRONTA DE MADEIRA, FOLHA MEDIA (NBR 15930) DE 600 X 2100 MM OU 700 X 2100 MM, DE 35 MM A 40 MM DE ESPESSURA, NUCLEO SEMI-SOLIDO (SARRAFEADO), ESTRUTURA USINADA PARA FECHADURA, CAPA LISA EM HDF, ACABAMENTO MELAMINICO BRANCO (INCLUI MARCO, ALIZARES E DOBRADICAS)</v>
          </cell>
          <cell r="C2689" t="str">
            <v xml:space="preserve">UN    </v>
          </cell>
          <cell r="D2689">
            <v>725.98</v>
          </cell>
        </row>
        <row r="2690">
          <cell r="A2690">
            <v>39494</v>
          </cell>
          <cell r="B2690" t="str">
            <v>KIT PORTA PRONTA DE MADEIRA, FOLHA MEDIA (NBR 15930) DE 600 X 2100 MM, DE 35 MM A 40 MM DE ESPESSURA, NUCLEO SEMI-SOLIDO (SARRAFEADO), ESTRUTURA USINADA PARA FECHADURA, CAPA LISA EM HDF, ACABAMENTO EM PRIMER PARA PINTURA (INCLUI MARCO, ALIZARES E DOBRADICAS)</v>
          </cell>
          <cell r="C2690" t="str">
            <v xml:space="preserve">UN    </v>
          </cell>
          <cell r="D2690">
            <v>521.30999999999995</v>
          </cell>
        </row>
        <row r="2691">
          <cell r="A2691">
            <v>39495</v>
          </cell>
          <cell r="B2691" t="str">
            <v>KIT PORTA PRONTA DE MADEIRA, FOLHA MEDIA (NBR 15930) DE 700 X 2100 MM, DE 35 MM A 40 MM DE ESPESSURA, NUCLEO SEMI-SOLIDO (SARRAFEADO), ESTRUTURA USINADA PARA FECHADURA, CAPA LISA EM HDF, ACABAMENTO EM PRIMER PARA PINTURA (INCLUI MARCO, ALIZARES E DOBRADICAS)</v>
          </cell>
          <cell r="C2691" t="str">
            <v xml:space="preserve">UN    </v>
          </cell>
          <cell r="D2691">
            <v>587.45000000000005</v>
          </cell>
        </row>
        <row r="2692">
          <cell r="A2692">
            <v>39496</v>
          </cell>
          <cell r="B2692" t="str">
            <v>KIT PORTA PRONTA DE MADEIRA, FOLHA MEDIA (NBR 15930) DE 800 X 2100 MM, DE 35 MM A 40 MM DE ESPESSURA,  NUCLEO SEMI-SOLIDO (SARRAFEADO), ESTRUTURA USINADA PARA FECHADURA, CAPA LISA EM HDF, ACABAMENTO EM PRIMER PARA PINTURA (INCLUI MARCO, ALIZARES E DOBRADICAS)</v>
          </cell>
          <cell r="C2692" t="str">
            <v xml:space="preserve">UN    </v>
          </cell>
          <cell r="D2692">
            <v>646.19000000000005</v>
          </cell>
        </row>
        <row r="2693">
          <cell r="A2693">
            <v>39492</v>
          </cell>
          <cell r="B2693" t="str">
            <v>KIT PORTA PRONTA DE MADEIRA, FOLHA MEDIA (NBR 15930) DE 800 X 2100 MM, DE 35 MM A 40 MM DE ESPESSURA, NUCLEO SEMI-SOLIDO (SARRAFEADO), ESTRUTURA USINADA PARA FECHADURA, CAPA LISA EM HDF, ACABAMENTO MELAMINICO BRANCO (INCLUI MARCO, ALIZARES E DOBRADICAS)</v>
          </cell>
          <cell r="C2693" t="str">
            <v xml:space="preserve">UN    </v>
          </cell>
          <cell r="D2693">
            <v>748.12</v>
          </cell>
        </row>
        <row r="2694">
          <cell r="A2694">
            <v>39497</v>
          </cell>
          <cell r="B2694" t="str">
            <v>KIT PORTA PRONTA DE MADEIRA, FOLHA MEDIA (NBR 15930) DE 900 X 2100 MM, DE 35 MM A 40 MM DE ESPESSURA, NUCLEO SEMI-SOLIDO (SARRAFEADO), ESTRUTURA USINADA PARA FECHADURA, CAPA LISA EM HDF, ACABAMENTO EM PRIMER PARA PINTURA (INCLUI MARCO, ALIZARES E DOBRADICAS)</v>
          </cell>
          <cell r="C2694" t="str">
            <v xml:space="preserve">UN    </v>
          </cell>
          <cell r="D2694">
            <v>675.75</v>
          </cell>
        </row>
        <row r="2695">
          <cell r="A2695">
            <v>39493</v>
          </cell>
          <cell r="B2695" t="str">
            <v>KIT PORTA PRONTA DE MADEIRA, FOLHA MEDIA (NBR 15930) DE 900 X 2100 MM, DE 35 MM A 40 MM DE ESPESSURA, NUCLEO SEMI-SOLIDO (SARRAFEADO), ESTRUTURA USINADA PARA FECHADURA, CAPA LISA EM HDF, ACABAMENTO MELAMINICO BRANCO (INCLUI MARCO, ALIZARES E DOBRADICAS)</v>
          </cell>
          <cell r="C2695" t="str">
            <v xml:space="preserve">UN    </v>
          </cell>
          <cell r="D2695">
            <v>802.42</v>
          </cell>
        </row>
        <row r="2696">
          <cell r="A2696">
            <v>39500</v>
          </cell>
          <cell r="B2696" t="str">
            <v>KIT PORTA PRONTA DE MADEIRA, FOLHA PESADA (NBR 15930) DE 800 X 2100 MM, DE 40 MM  A 45 MM DE ESPESSURA, NUCLEO SOLIDO, CAPA LISA EM HDF, ACABAMENTO MELAMINICO BRANCO (INCLUI MARCO, ALIZARES, DOBRADICAS E FECHADURA EXTERNA)</v>
          </cell>
          <cell r="C2696" t="str">
            <v xml:space="preserve">UN    </v>
          </cell>
          <cell r="D2696">
            <v>875.51</v>
          </cell>
        </row>
        <row r="2697">
          <cell r="A2697">
            <v>39498</v>
          </cell>
          <cell r="B2697" t="str">
            <v>KIT PORTA PRONTA DE MADEIRA, FOLHA PESADA (NBR 15930) DE 800 X 2100 MM, DE 40 MM A 45 MM DE ESPESSURA , NUCLEO SOLIDO, ESTRUTURA USINADA PARA FECHADURA, CAPA LISA EM HDF, ACABAMENTO EM LAMINADO NATURAL COM VERNIZ (INCLUI MARCO, ALIZARES E DOBRADICAS)</v>
          </cell>
          <cell r="C2697" t="str">
            <v xml:space="preserve">UN    </v>
          </cell>
          <cell r="D2697">
            <v>1079.8</v>
          </cell>
        </row>
        <row r="2698">
          <cell r="A2698">
            <v>43628</v>
          </cell>
          <cell r="B2698" t="str">
            <v>KIT PORTA PRONTA DE MADEIRA, FOLHA PESADA (NBR 15930) DE 800 X 2100 MM, DE 40 MM A 45 MM DE ESPESSURA, COM MARCO EM ACO, NUCLEO SOLIDO, CAPA LISA EM HDF, ACABAMENTO MELAMINICO BRANCO (INCLUI MARCO, ALIZARES, DOBRADICAS E FECHADURA)</v>
          </cell>
          <cell r="C2698" t="str">
            <v xml:space="preserve">UN    </v>
          </cell>
          <cell r="D2698">
            <v>851.11</v>
          </cell>
        </row>
        <row r="2699">
          <cell r="A2699">
            <v>39501</v>
          </cell>
          <cell r="B2699" t="str">
            <v>KIT PORTA PRONTA DE MADEIRA, FOLHA PESADA (NBR 15930) DE 900 X 2100 MM, DE 40 MM  A 45 MM DE ESPESSURA, NUCLEO SOLIDO, CAPA LISA EM HDF, ACABAMENTO MELAMINICO BRANCO (INCLUI MARCO, ALIZARES, DOBRADICAS E FECHADURA EXTERNA)</v>
          </cell>
          <cell r="C2699" t="str">
            <v xml:space="preserve">UN    </v>
          </cell>
          <cell r="D2699">
            <v>899.22</v>
          </cell>
        </row>
        <row r="2700">
          <cell r="A2700">
            <v>39499</v>
          </cell>
          <cell r="B2700" t="str">
            <v>KIT PORTA PRONTA DE MADEIRA, FOLHA PESADA (NBR 15930) DE 900 X 2100 MM, DE 40 MM A 45 MM DE ESPESSURA , NUCLEO SOLIDO, ESTRUTURA USINADA PARA FECHADURA, CAPA LISA EM HDF, ACABAMENTO EM LAMINADO NATURAL COM VERNIZ (INCLUI MARCO, ALIZARES E DOBRADICAS)</v>
          </cell>
          <cell r="C2700" t="str">
            <v xml:space="preserve">UN    </v>
          </cell>
          <cell r="D2700">
            <v>1095.1300000000001</v>
          </cell>
        </row>
        <row r="2701">
          <cell r="A2701">
            <v>43621</v>
          </cell>
          <cell r="B2701" t="str">
            <v>KIT PORTA PRONTA DE MADEIRA, FOLHA PESADA (NBR 15930) DE 900 X 2100 MM, DE 40 MM A 45 MM DE ESPESSURA, COM MARCO EM ACO, NUCLEO SOLIDO, CAPA LISA EM HDF, ACABAMENTO MELAMINICO BRANCO (INCLUI MARCO, ALIZARES, DOBRADICAS E FECHADURA)</v>
          </cell>
          <cell r="C2701" t="str">
            <v xml:space="preserve">UN    </v>
          </cell>
          <cell r="D2701">
            <v>904.31</v>
          </cell>
        </row>
        <row r="2702">
          <cell r="A2702">
            <v>3733</v>
          </cell>
          <cell r="B2702" t="str">
            <v>LADRILHO HIDRAULICO, *20 x 20* CM, E= 2 CM, PADRAO COPACABANA, 2 CORES (PRETO E BRANCO)</v>
          </cell>
          <cell r="C2702" t="str">
            <v xml:space="preserve">M2    </v>
          </cell>
          <cell r="D2702">
            <v>63.51</v>
          </cell>
        </row>
        <row r="2703">
          <cell r="A2703">
            <v>3731</v>
          </cell>
          <cell r="B2703" t="str">
            <v>LADRILHO HIDRAULICO, *20 X 20* CM, E= 2 CM, DADOS, COR NATURAL</v>
          </cell>
          <cell r="C2703" t="str">
            <v xml:space="preserve">M2    </v>
          </cell>
          <cell r="D2703">
            <v>58.95</v>
          </cell>
        </row>
        <row r="2704">
          <cell r="A2704">
            <v>38137</v>
          </cell>
          <cell r="B2704" t="str">
            <v>LADRILHO HIDRAULICO, *20 X 20* CM, E= 2 CM, RAMPA, NATURAL</v>
          </cell>
          <cell r="C2704" t="str">
            <v xml:space="preserve">M2    </v>
          </cell>
          <cell r="D2704">
            <v>59.3</v>
          </cell>
        </row>
        <row r="2705">
          <cell r="A2705">
            <v>38135</v>
          </cell>
          <cell r="B2705" t="str">
            <v>LADRILHO HIDRAULICO, *20 X 20* CM, E= 2 CM, TATIL ALERTA OU DIRECIONAL, AMARELO</v>
          </cell>
          <cell r="C2705" t="str">
            <v xml:space="preserve">M2    </v>
          </cell>
          <cell r="D2705">
            <v>75.17</v>
          </cell>
        </row>
        <row r="2706">
          <cell r="A2706">
            <v>38138</v>
          </cell>
          <cell r="B2706" t="str">
            <v>LADRILHO HIDRAULICO, *30 X 30* CM, E= 2 CM, MILANO, NATURAL</v>
          </cell>
          <cell r="C2706" t="str">
            <v xml:space="preserve">M2    </v>
          </cell>
          <cell r="D2706">
            <v>58.23</v>
          </cell>
        </row>
        <row r="2707">
          <cell r="A2707">
            <v>3736</v>
          </cell>
          <cell r="B2707" t="str">
            <v>LAJE PRE-MOLDADA CONVENCIONAL (LAJOTAS + VIGOTAS) PARA FORRO, UNIDIRECIONAL, SOBRECARGA DE 100 KG/M2, VAO ATE 4,00 M (SEM COLOCACAO)</v>
          </cell>
          <cell r="C2707" t="str">
            <v xml:space="preserve">M2    </v>
          </cell>
          <cell r="D2707">
            <v>69.3</v>
          </cell>
        </row>
        <row r="2708">
          <cell r="A2708">
            <v>3741</v>
          </cell>
          <cell r="B2708" t="str">
            <v>LAJE PRE-MOLDADA CONVENCIONAL (LAJOTAS + VIGOTAS) PARA FORRO, UNIDIRECIONAL, SOBRECARGA DE 100 KG/M2, VAO ATE 4,50 M (SEM COLOCACAO)</v>
          </cell>
          <cell r="C2708" t="str">
            <v xml:space="preserve">M2    </v>
          </cell>
          <cell r="D2708">
            <v>72.239999999999995</v>
          </cell>
        </row>
        <row r="2709">
          <cell r="A2709">
            <v>3745</v>
          </cell>
          <cell r="B2709" t="str">
            <v>LAJE PRE-MOLDADA CONVENCIONAL (LAJOTAS + VIGOTAS) PARA FORRO, UNIDIRECIONAL, SOBRECARGA 100 KG/M2, VAO ATE 5,00 M (SEM COLOCACAO)</v>
          </cell>
          <cell r="C2709" t="str">
            <v xml:space="preserve">M2    </v>
          </cell>
          <cell r="D2709">
            <v>77.89</v>
          </cell>
        </row>
        <row r="2710">
          <cell r="A2710">
            <v>3743</v>
          </cell>
          <cell r="B2710" t="str">
            <v>LAJE PRE-MOLDADA CONVENCIONAL (LAJOTAS + VIGOTAS) PARA PISO, UNIDIRECIONAL, SOBRECARGA DE 200 KG/M2, VAO ATE 3,50 M (SEM COLOCACAO)</v>
          </cell>
          <cell r="C2710" t="str">
            <v xml:space="preserve">M2    </v>
          </cell>
          <cell r="D2710">
            <v>71.98</v>
          </cell>
        </row>
        <row r="2711">
          <cell r="A2711">
            <v>3744</v>
          </cell>
          <cell r="B2711" t="str">
            <v>LAJE PRE-MOLDADA CONVENCIONAL (LAJOTAS + VIGOTAS) PARA PISO, UNIDIRECIONAL, SOBRECARGA DE 200 KG/M2, VAO ATE 4,50 M (SEM COLOCACAO)</v>
          </cell>
          <cell r="C2711" t="str">
            <v xml:space="preserve">M2    </v>
          </cell>
          <cell r="D2711">
            <v>79.23</v>
          </cell>
        </row>
        <row r="2712">
          <cell r="A2712">
            <v>3739</v>
          </cell>
          <cell r="B2712" t="str">
            <v>LAJE PRE-MOLDADA CONVENCIONAL (LAJOTAS + VIGOTAS) PARA PISO, UNIDIRECIONAL, SOBRECARGA DE 200 KG/M2, VAO ATE 5,00 M (SEM COLOCACAO)</v>
          </cell>
          <cell r="C2712" t="str">
            <v xml:space="preserve">M2    </v>
          </cell>
          <cell r="D2712">
            <v>83.26</v>
          </cell>
        </row>
        <row r="2713">
          <cell r="A2713">
            <v>3737</v>
          </cell>
          <cell r="B2713" t="str">
            <v>LAJE PRE-MOLDADA CONVENCIONAL (LAJOTAS + VIGOTAS) PARA PISO, UNIDIRECIONAL, SOBRECARGA DE 350 KG/M2, VAO ATE 4,50 M (SEM COLOCACAO)</v>
          </cell>
          <cell r="C2713" t="str">
            <v xml:space="preserve">M2    </v>
          </cell>
          <cell r="D2713">
            <v>87.29</v>
          </cell>
        </row>
        <row r="2714">
          <cell r="A2714">
            <v>3738</v>
          </cell>
          <cell r="B2714" t="str">
            <v>LAJE PRE-MOLDADA CONVENCIONAL (LAJOTAS + VIGOTAS) PARA PISO, UNIDIRECIONAL, SOBRECARGA DE 350 KG/M2, VAO ATE 5,00 M (SEM COLOCACAO)</v>
          </cell>
          <cell r="C2714" t="str">
            <v xml:space="preserve">M2    </v>
          </cell>
          <cell r="D2714">
            <v>100.72</v>
          </cell>
        </row>
        <row r="2715">
          <cell r="A2715">
            <v>3747</v>
          </cell>
          <cell r="B2715" t="str">
            <v>LAJE PRE-MOLDADA CONVENCIONAL (LAJOTAS + VIGOTAS) PARA PISO, UNIDIRECIONAL, SOBRECARGA 350 KG/M2 VAO ATE 3,50 M (SEM COLOCACAO)</v>
          </cell>
          <cell r="C2715" t="str">
            <v xml:space="preserve">M2    </v>
          </cell>
          <cell r="D2715">
            <v>79.23</v>
          </cell>
        </row>
        <row r="2716">
          <cell r="A2716">
            <v>11649</v>
          </cell>
          <cell r="B2716" t="str">
            <v>LAJE PRE-MOLDADA DE TRANSICAO EXCENTRICA EM CONCRETO ARMADO, DN 1200 MM, FURO CIRCULAR DN 600 MM, ESPESSURA 12 CM</v>
          </cell>
          <cell r="C2716" t="str">
            <v xml:space="preserve">UN    </v>
          </cell>
          <cell r="D2716">
            <v>574.80999999999995</v>
          </cell>
        </row>
        <row r="2717">
          <cell r="A2717">
            <v>11650</v>
          </cell>
          <cell r="B2717" t="str">
            <v>LAJE PRE-MOLDADA DE TRANSICAO EXCENTRICA EM CONCRETO ARMADO, DN 1500 MM, FURO CIRCULAR DN 530 MM, ESPESSURA 15 CM</v>
          </cell>
          <cell r="C2717" t="str">
            <v xml:space="preserve">UN    </v>
          </cell>
          <cell r="D2717">
            <v>979.73</v>
          </cell>
        </row>
        <row r="2718">
          <cell r="A2718">
            <v>3742</v>
          </cell>
          <cell r="B2718" t="str">
            <v>LAJE PRE-MOLDADA TRELICADA (LAJOTAS + VIGOTAS) PARA FORRO, UNIDIRECIONAL, SOBRECARGA DE 100 KG/M2, VAO ATE 6,00 M (SEM COLOCACAO)</v>
          </cell>
          <cell r="C2718" t="str">
            <v xml:space="preserve">M2    </v>
          </cell>
          <cell r="D2718">
            <v>104.48</v>
          </cell>
        </row>
        <row r="2719">
          <cell r="A2719">
            <v>3746</v>
          </cell>
          <cell r="B2719" t="str">
            <v>LAJE PRE-MOLDADA TRELICADA (LAJOTAS + VIGOTAS) PARA PISO, UNIDIRECIONAL, SOBRECARGA DE 200 KG/M2, VAO ATE 6,00 M (SEM COLOCACAO)</v>
          </cell>
          <cell r="C2719" t="str">
            <v xml:space="preserve">M2    </v>
          </cell>
          <cell r="D2719">
            <v>122</v>
          </cell>
        </row>
        <row r="2720">
          <cell r="A2720">
            <v>21106</v>
          </cell>
          <cell r="B2720" t="str">
            <v>LAMBRI EM ALUMINIO, DE APROXIMADAMENTE 0,6 KG/M, COM APROXIMADAMENTE 168,0 MM DE LARGURA, 6,0 MM DE ALTURA E 6,0 M DE EXTENSAO</v>
          </cell>
          <cell r="C2720" t="str">
            <v xml:space="preserve">KG    </v>
          </cell>
          <cell r="D2720">
            <v>47.28</v>
          </cell>
        </row>
        <row r="2721">
          <cell r="A2721">
            <v>3755</v>
          </cell>
          <cell r="B2721" t="str">
            <v>LAMPADA DE LUZ MISTA 160 W, BASE E27 (220 V)</v>
          </cell>
          <cell r="C2721" t="str">
            <v xml:space="preserve">UN    </v>
          </cell>
          <cell r="D2721">
            <v>17.55</v>
          </cell>
        </row>
        <row r="2722">
          <cell r="A2722">
            <v>3750</v>
          </cell>
          <cell r="B2722" t="str">
            <v>LAMPADA DE LUZ MISTA 250 W, BASE E27 (220 V)</v>
          </cell>
          <cell r="C2722" t="str">
            <v xml:space="preserve">UN    </v>
          </cell>
          <cell r="D2722">
            <v>23.6</v>
          </cell>
        </row>
        <row r="2723">
          <cell r="A2723">
            <v>3756</v>
          </cell>
          <cell r="B2723" t="str">
            <v>LAMPADA DE LUZ MISTA 500 W, BASE E40 (220 V)</v>
          </cell>
          <cell r="C2723" t="str">
            <v xml:space="preserve">UN    </v>
          </cell>
          <cell r="D2723">
            <v>44.1</v>
          </cell>
        </row>
        <row r="2724">
          <cell r="A2724">
            <v>39377</v>
          </cell>
          <cell r="B2724" t="str">
            <v>LAMPADA FLUORESCENTE COMPACTA BRANCA 135 W, BASE E40 (127/220 V)</v>
          </cell>
          <cell r="C2724" t="str">
            <v xml:space="preserve">UN    </v>
          </cell>
          <cell r="D2724">
            <v>130.63999999999999</v>
          </cell>
        </row>
        <row r="2725">
          <cell r="A2725">
            <v>38191</v>
          </cell>
          <cell r="B2725" t="str">
            <v>LAMPADA FLUORESCENTE COMPACTA 2U BRANCA 15 W, BASE E27 (127/220 V)</v>
          </cell>
          <cell r="C2725" t="str">
            <v xml:space="preserve">UN    </v>
          </cell>
          <cell r="D2725">
            <v>9.7200000000000006</v>
          </cell>
        </row>
        <row r="2726">
          <cell r="A2726">
            <v>39381</v>
          </cell>
          <cell r="B2726" t="str">
            <v>LAMPADA FLUORESCENTE COMPACTA 2U/3U BRANCA 9/10 W, BASE E27 (127/220 V)</v>
          </cell>
          <cell r="C2726" t="str">
            <v xml:space="preserve">UN    </v>
          </cell>
          <cell r="D2726">
            <v>9.07</v>
          </cell>
        </row>
        <row r="2727">
          <cell r="A2727">
            <v>38780</v>
          </cell>
          <cell r="B2727" t="str">
            <v>LAMPADA FLUORESCENTE COMPACTA 3U BRANCA 20 W, BASE E27 (127/220 V)</v>
          </cell>
          <cell r="C2727" t="str">
            <v xml:space="preserve">UN    </v>
          </cell>
          <cell r="D2727">
            <v>11.1</v>
          </cell>
        </row>
        <row r="2728">
          <cell r="A2728">
            <v>38781</v>
          </cell>
          <cell r="B2728" t="str">
            <v>LAMPADA FLUORESCENTE ESPIRAL BRANCA 45 W, BASE E27 (127/220 V)</v>
          </cell>
          <cell r="C2728" t="str">
            <v xml:space="preserve">UN    </v>
          </cell>
          <cell r="D2728">
            <v>37.47</v>
          </cell>
        </row>
        <row r="2729">
          <cell r="A2729">
            <v>38192</v>
          </cell>
          <cell r="B2729" t="str">
            <v>LAMPADA FLUORESCENTE ESPIRAL BRANCA 65 W, BASE E27 (127/220 V)</v>
          </cell>
          <cell r="C2729" t="str">
            <v xml:space="preserve">UN    </v>
          </cell>
          <cell r="D2729">
            <v>67.8</v>
          </cell>
        </row>
        <row r="2730">
          <cell r="A2730">
            <v>3753</v>
          </cell>
          <cell r="B2730" t="str">
            <v>LAMPADA FLUORESCENTE TUBULAR T10, DE 20 OU 40 W, BIVOLT</v>
          </cell>
          <cell r="C2730" t="str">
            <v xml:space="preserve">UN    </v>
          </cell>
          <cell r="D2730">
            <v>5.93</v>
          </cell>
        </row>
        <row r="2731">
          <cell r="A2731">
            <v>38782</v>
          </cell>
          <cell r="B2731" t="str">
            <v>LAMPADA FLUORESCENTE TUBULAR T5 DE 14 W, BIVOLT</v>
          </cell>
          <cell r="C2731" t="str">
            <v xml:space="preserve">UN    </v>
          </cell>
          <cell r="D2731">
            <v>7.72</v>
          </cell>
        </row>
        <row r="2732">
          <cell r="A2732">
            <v>38778</v>
          </cell>
          <cell r="B2732" t="str">
            <v>LAMPADA FLUORESCENTE TUBULAR T8 DE 16/18 W, BIVOLT</v>
          </cell>
          <cell r="C2732" t="str">
            <v xml:space="preserve">UN    </v>
          </cell>
          <cell r="D2732">
            <v>5.8</v>
          </cell>
        </row>
        <row r="2733">
          <cell r="A2733">
            <v>38779</v>
          </cell>
          <cell r="B2733" t="str">
            <v>LAMPADA FLUORESCENTE TUBULAR T8 DE 32/36 W, BIVOLT</v>
          </cell>
          <cell r="C2733" t="str">
            <v xml:space="preserve">UN    </v>
          </cell>
          <cell r="D2733">
            <v>6.15</v>
          </cell>
        </row>
        <row r="2734">
          <cell r="A2734">
            <v>39388</v>
          </cell>
          <cell r="B2734" t="str">
            <v>LAMPADA LED TIPO DICROICA BIVOLT, LUZ BRANCA, 5 W (BASE GU10)</v>
          </cell>
          <cell r="C2734" t="str">
            <v xml:space="preserve">UN    </v>
          </cell>
          <cell r="D2734">
            <v>9.15</v>
          </cell>
        </row>
        <row r="2735">
          <cell r="A2735">
            <v>39387</v>
          </cell>
          <cell r="B2735" t="str">
            <v>LAMPADA LED TUBULAR BIVOLT 18/20 W, BASE G13</v>
          </cell>
          <cell r="C2735" t="str">
            <v xml:space="preserve">UN    </v>
          </cell>
          <cell r="D2735">
            <v>14.26</v>
          </cell>
        </row>
        <row r="2736">
          <cell r="A2736">
            <v>39386</v>
          </cell>
          <cell r="B2736" t="str">
            <v>LAMPADA LED TUBULAR BIVOLT 9/10 W, BASE G13</v>
          </cell>
          <cell r="C2736" t="str">
            <v xml:space="preserve">UN    </v>
          </cell>
          <cell r="D2736">
            <v>9.94</v>
          </cell>
        </row>
        <row r="2737">
          <cell r="A2737">
            <v>38194</v>
          </cell>
          <cell r="B2737" t="str">
            <v>LAMPADA LED 10 W BIVOLT BRANCA, FORMATO TRADICIONAL (BASE E27)</v>
          </cell>
          <cell r="C2737" t="str">
            <v xml:space="preserve">UN    </v>
          </cell>
          <cell r="D2737">
            <v>7.44</v>
          </cell>
        </row>
        <row r="2738">
          <cell r="A2738">
            <v>38193</v>
          </cell>
          <cell r="B2738" t="str">
            <v>LAMPADA LED 6 W BIVOLT BRANCA, FORMATO TRADICIONAL (BASE E27)</v>
          </cell>
          <cell r="C2738" t="str">
            <v xml:space="preserve">UN    </v>
          </cell>
          <cell r="D2738">
            <v>6.46</v>
          </cell>
        </row>
        <row r="2739">
          <cell r="A2739">
            <v>12216</v>
          </cell>
          <cell r="B2739" t="str">
            <v>LAMPADA VAPOR DE SODIO OVOIDE 150 W (BASE E40)</v>
          </cell>
          <cell r="C2739" t="str">
            <v xml:space="preserve">UN    </v>
          </cell>
          <cell r="D2739">
            <v>33.909999999999997</v>
          </cell>
        </row>
        <row r="2740">
          <cell r="A2740">
            <v>3757</v>
          </cell>
          <cell r="B2740" t="str">
            <v>LAMPADA VAPOR DE SODIO OVOIDE 250 W (BASE E40)</v>
          </cell>
          <cell r="C2740" t="str">
            <v xml:space="preserve">UN    </v>
          </cell>
          <cell r="D2740">
            <v>39.200000000000003</v>
          </cell>
        </row>
        <row r="2741">
          <cell r="A2741">
            <v>3758</v>
          </cell>
          <cell r="B2741" t="str">
            <v>LAMPADA VAPOR DE SODIO OVOIDE 400 W (BASE E40)</v>
          </cell>
          <cell r="C2741" t="str">
            <v xml:space="preserve">UN    </v>
          </cell>
          <cell r="D2741">
            <v>45.71</v>
          </cell>
        </row>
        <row r="2742">
          <cell r="A2742">
            <v>12214</v>
          </cell>
          <cell r="B2742" t="str">
            <v>LAMPADA VAPOR MERCURIO 125 W (BASE E27)</v>
          </cell>
          <cell r="C2742" t="str">
            <v xml:space="preserve">UN    </v>
          </cell>
          <cell r="D2742">
            <v>15.65</v>
          </cell>
        </row>
        <row r="2743">
          <cell r="A2743">
            <v>3749</v>
          </cell>
          <cell r="B2743" t="str">
            <v>LAMPADA VAPOR MERCURIO 250 W (BASE E40)</v>
          </cell>
          <cell r="C2743" t="str">
            <v xml:space="preserve">UN    </v>
          </cell>
          <cell r="D2743">
            <v>27.9</v>
          </cell>
        </row>
        <row r="2744">
          <cell r="A2744">
            <v>3751</v>
          </cell>
          <cell r="B2744" t="str">
            <v>LAMPADA VAPOR MERCURIO 400 W (BASE E40)</v>
          </cell>
          <cell r="C2744" t="str">
            <v xml:space="preserve">UN    </v>
          </cell>
          <cell r="D2744">
            <v>38.07</v>
          </cell>
        </row>
        <row r="2745">
          <cell r="A2745">
            <v>39376</v>
          </cell>
          <cell r="B2745" t="str">
            <v>LAMPADA VAPOR METALICO OVOIDE 150 W, BASE E27/E40</v>
          </cell>
          <cell r="C2745" t="str">
            <v xml:space="preserve">UN    </v>
          </cell>
          <cell r="D2745">
            <v>32.1</v>
          </cell>
        </row>
        <row r="2746">
          <cell r="A2746">
            <v>3752</v>
          </cell>
          <cell r="B2746" t="str">
            <v>LAMPADA VAPOR METALICO TUBULAR 400 W (BASE E40)</v>
          </cell>
          <cell r="C2746" t="str">
            <v xml:space="preserve">UN    </v>
          </cell>
          <cell r="D2746">
            <v>62.81</v>
          </cell>
        </row>
        <row r="2747">
          <cell r="A2747">
            <v>746</v>
          </cell>
          <cell r="B2747" t="str">
            <v>LAVADORA DE ALTA PRESSAO (LAVA - JATO) PARA AGUA FRIA, PRESSAO DE OPERACAO ENTRE 1400 E 1900 LIB/POL2, VAZAO MAXIMA ENTRE  400 E 700 L/H, POTENCIA DE OPERACAO ENTRE 2,50 E 3,00 CV</v>
          </cell>
          <cell r="C2747" t="str">
            <v xml:space="preserve">UN    </v>
          </cell>
          <cell r="D2747">
            <v>3300</v>
          </cell>
        </row>
        <row r="2748">
          <cell r="A2748">
            <v>20269</v>
          </cell>
          <cell r="B2748" t="str">
            <v>LAVATORIO / CUBA DE EMBUTIR, OVAL, DE LOUCA BRANCA, SEM LADRAO, DIMENSOES *50 X 35* CM (L X C)</v>
          </cell>
          <cell r="C2748" t="str">
            <v xml:space="preserve">UN    </v>
          </cell>
          <cell r="D2748">
            <v>88.63</v>
          </cell>
        </row>
        <row r="2749">
          <cell r="A2749">
            <v>20270</v>
          </cell>
          <cell r="B2749" t="str">
            <v>LAVATORIO / CUBA DE EMBUTIR, OVAL, DE LOUCA COLORIDA, SEM LADRAO, DIMENSOES *50 X 35* CM (L X C)</v>
          </cell>
          <cell r="C2749" t="str">
            <v xml:space="preserve">UN    </v>
          </cell>
          <cell r="D2749">
            <v>97.94</v>
          </cell>
        </row>
        <row r="2750">
          <cell r="A2750">
            <v>11696</v>
          </cell>
          <cell r="B2750" t="str">
            <v>LAVATORIO / CUBA DE SOBREPOR, OVAL PEQUENA, DE LOUCA BRANCA, SEM LADRAO, DIMENSOES *44 X 31* CM (L X C)</v>
          </cell>
          <cell r="C2750" t="str">
            <v xml:space="preserve">UN    </v>
          </cell>
          <cell r="D2750">
            <v>156.77000000000001</v>
          </cell>
        </row>
        <row r="2751">
          <cell r="A2751">
            <v>10427</v>
          </cell>
          <cell r="B2751" t="str">
            <v>LAVATORIO / CUBA DE SOBREPOR, RETANGULAR, DE LOUCA BRANCA, COM LADRAO, DIMENSOES *52 X 45* CM (L X C)</v>
          </cell>
          <cell r="C2751" t="str">
            <v xml:space="preserve">UN    </v>
          </cell>
          <cell r="D2751">
            <v>438.72</v>
          </cell>
        </row>
        <row r="2752">
          <cell r="A2752">
            <v>10428</v>
          </cell>
          <cell r="B2752" t="str">
            <v>LAVATORIO / CUBA DE SOBREPOR, RETANGULAR, DE LOUCA COLORIDA, COM LADRAO, DIMENSOES *52 X 45* CM (L X C)</v>
          </cell>
          <cell r="C2752" t="str">
            <v xml:space="preserve">UN    </v>
          </cell>
          <cell r="D2752">
            <v>452.02</v>
          </cell>
        </row>
        <row r="2753">
          <cell r="A2753">
            <v>36521</v>
          </cell>
          <cell r="B2753" t="str">
            <v>LAVATORIO DE CANTO DE LOUCA BRANCA, SUSPENSO (SEM COLUNA), DIMENSOES *40 X 30* CM (L X C)</v>
          </cell>
          <cell r="C2753" t="str">
            <v xml:space="preserve">UN    </v>
          </cell>
          <cell r="D2753">
            <v>141.04</v>
          </cell>
        </row>
        <row r="2754">
          <cell r="A2754">
            <v>36794</v>
          </cell>
          <cell r="B2754" t="str">
            <v>LAVATORIO DE LOUCA BRANCA, COM COLUNA, DIMENSOES *44 X 35* CM (L X C)</v>
          </cell>
          <cell r="C2754" t="str">
            <v xml:space="preserve">UN    </v>
          </cell>
          <cell r="D2754">
            <v>150.13999999999999</v>
          </cell>
        </row>
        <row r="2755">
          <cell r="A2755">
            <v>10426</v>
          </cell>
          <cell r="B2755" t="str">
            <v>LAVATORIO DE LOUCA BRANCA, COM COLUNA, DIMENSOES *54 X 44* CM (L X C)</v>
          </cell>
          <cell r="C2755" t="str">
            <v xml:space="preserve">UN    </v>
          </cell>
          <cell r="D2755">
            <v>168.13</v>
          </cell>
        </row>
        <row r="2756">
          <cell r="A2756">
            <v>10425</v>
          </cell>
          <cell r="B2756" t="str">
            <v>LAVATORIO DE LOUCA BRANCA, SUSPENSO (SEM COLUNA), DIMENSOES *40 X 30* CM</v>
          </cell>
          <cell r="C2756" t="str">
            <v xml:space="preserve">UN    </v>
          </cell>
          <cell r="D2756">
            <v>85.29</v>
          </cell>
        </row>
        <row r="2757">
          <cell r="A2757">
            <v>10431</v>
          </cell>
          <cell r="B2757" t="str">
            <v>LAVATORIO DE LOUCA COLORIDA, COM COLUNA, DIMENSOES *54 X 44* CM (L X C)</v>
          </cell>
          <cell r="C2757" t="str">
            <v xml:space="preserve">UN    </v>
          </cell>
          <cell r="D2757">
            <v>292.02</v>
          </cell>
        </row>
        <row r="2758">
          <cell r="A2758">
            <v>10429</v>
          </cell>
          <cell r="B2758" t="str">
            <v>LAVATORIO DE LOUCA COLORIDA, SUSPENSO (SEM COLUNA), DIMENSOES *40 X 30* CM (L X C)</v>
          </cell>
          <cell r="C2758" t="str">
            <v xml:space="preserve">UN    </v>
          </cell>
          <cell r="D2758">
            <v>144.06</v>
          </cell>
        </row>
        <row r="2759">
          <cell r="A2759">
            <v>2354</v>
          </cell>
          <cell r="B2759" t="str">
            <v>LEITURISTA OU CADASTRISTA DE REDES DE AGUA E ESGOTO</v>
          </cell>
          <cell r="C2759" t="str">
            <v xml:space="preserve">H     </v>
          </cell>
          <cell r="D2759">
            <v>10.55</v>
          </cell>
        </row>
        <row r="2760">
          <cell r="A2760">
            <v>40932</v>
          </cell>
          <cell r="B2760" t="str">
            <v>LEITURISTA OU CADASTRISTA DE REDES DE AGUA E ESGOTO (MENSALISTA)</v>
          </cell>
          <cell r="C2760" t="str">
            <v xml:space="preserve">MES   </v>
          </cell>
          <cell r="D2760">
            <v>1864.99</v>
          </cell>
        </row>
        <row r="2761">
          <cell r="A2761">
            <v>10853</v>
          </cell>
          <cell r="B2761" t="str">
            <v>LETRA ACO INOX (AISI 304), CHAPA NUM. 22, RECORTADO, H= 20 CM (SEM RELEVO)</v>
          </cell>
          <cell r="C2761" t="str">
            <v xml:space="preserve">UN    </v>
          </cell>
          <cell r="D2761">
            <v>116.49</v>
          </cell>
        </row>
        <row r="2762">
          <cell r="A2762">
            <v>5093</v>
          </cell>
          <cell r="B2762" t="str">
            <v>LEVANTADOR DE JANELA GUILHOTINA, EM LATAO CROMADO</v>
          </cell>
          <cell r="C2762" t="str">
            <v xml:space="preserve">PAR   </v>
          </cell>
          <cell r="D2762">
            <v>18.649999999999999</v>
          </cell>
        </row>
        <row r="2763">
          <cell r="A2763">
            <v>44331</v>
          </cell>
          <cell r="B2763" t="str">
            <v>LIMPA VIDROS COM PULVERIZADOR</v>
          </cell>
          <cell r="C2763" t="str">
            <v xml:space="preserve">L     </v>
          </cell>
          <cell r="D2763">
            <v>34.44</v>
          </cell>
        </row>
        <row r="2764">
          <cell r="A2764">
            <v>37768</v>
          </cell>
          <cell r="B2764" t="str">
            <v>LIMPADORA A SUCCAO, TANQUE 12000 L, BASCULAMENTO HIDRAULICO, BOMBA 12 M3/MIN 95% VACUO (INCLUI MONTAGEM, NAO INCLUI CAMINHAO)</v>
          </cell>
          <cell r="C2764" t="str">
            <v xml:space="preserve">UN    </v>
          </cell>
          <cell r="D2764">
            <v>221500</v>
          </cell>
        </row>
        <row r="2765">
          <cell r="A2765">
            <v>37773</v>
          </cell>
          <cell r="B2765" t="str">
            <v>LIMPADORA DE SUCCAO TANQUE 7000 L, BOMBA 12 M3/MIN 95% VACUO (INCLUI MONTAGEM, NAO INCLUI CAMINHAO)</v>
          </cell>
          <cell r="C2765" t="str">
            <v xml:space="preserve">UN    </v>
          </cell>
          <cell r="D2765">
            <v>188090.84</v>
          </cell>
        </row>
        <row r="2766">
          <cell r="A2766">
            <v>37769</v>
          </cell>
          <cell r="B2766" t="str">
            <v>LIMPADORA DE SUCCAO, TANQUE 11000 L, BOMBA 340 M3/MIN (INCLUI MONTAGEM, NAO INCLUI CAMINHAO)</v>
          </cell>
          <cell r="C2766" t="str">
            <v xml:space="preserve">UN    </v>
          </cell>
          <cell r="D2766">
            <v>314887.76</v>
          </cell>
        </row>
        <row r="2767">
          <cell r="A2767">
            <v>37770</v>
          </cell>
          <cell r="B2767" t="str">
            <v>LIMPADORA DE SUCCAO, TANQUE 5500 L, BOMBA 60M3/MIN, VACUO 500 MBAR (INCLUI MONTAGEM, NAO INCLUI CAMINHAO)</v>
          </cell>
          <cell r="C2767" t="str">
            <v xml:space="preserve">UN    </v>
          </cell>
          <cell r="D2767">
            <v>534414.77</v>
          </cell>
        </row>
        <row r="2768">
          <cell r="A2768">
            <v>38382</v>
          </cell>
          <cell r="B2768" t="str">
            <v>LINHA DE PEDREIRO LISA 100 M</v>
          </cell>
          <cell r="C2768" t="str">
            <v xml:space="preserve">UN    </v>
          </cell>
          <cell r="D2768">
            <v>11.77</v>
          </cell>
        </row>
        <row r="2769">
          <cell r="A2769">
            <v>38383</v>
          </cell>
          <cell r="B2769" t="str">
            <v>LIXA D'AGUA EM FOLHA, GRAO 100</v>
          </cell>
          <cell r="C2769" t="str">
            <v xml:space="preserve">UN    </v>
          </cell>
          <cell r="D2769">
            <v>2.2000000000000002</v>
          </cell>
        </row>
        <row r="2770">
          <cell r="A2770">
            <v>3768</v>
          </cell>
          <cell r="B2770" t="str">
            <v>LIXA EM FOLHA PARA FERRO, NUMERO 150</v>
          </cell>
          <cell r="C2770" t="str">
            <v xml:space="preserve">UN    </v>
          </cell>
          <cell r="D2770">
            <v>3.36</v>
          </cell>
        </row>
        <row r="2771">
          <cell r="A2771">
            <v>3767</v>
          </cell>
          <cell r="B2771" t="str">
            <v>LIXA EM FOLHA PARA PAREDE OU MADEIRA, NUMERO 120, COR VERMELHA</v>
          </cell>
          <cell r="C2771" t="str">
            <v xml:space="preserve">UN    </v>
          </cell>
          <cell r="D2771">
            <v>1.1200000000000001</v>
          </cell>
        </row>
        <row r="2772">
          <cell r="A2772">
            <v>13192</v>
          </cell>
          <cell r="B2772" t="str">
            <v>LIXADEIRA ELETRICA ANGULAR PARA CONCRETO, POTENCIA 1.400 W, PRATO DIAMANTADO DE 5''</v>
          </cell>
          <cell r="C2772" t="str">
            <v xml:space="preserve">UN    </v>
          </cell>
          <cell r="D2772">
            <v>7324.8</v>
          </cell>
        </row>
        <row r="2773">
          <cell r="A2773">
            <v>38413</v>
          </cell>
          <cell r="B2773" t="str">
            <v>LIXADEIRA ELETRICA ANGULAR, PARA DISCO DE 7 " (180 MM), POTENCIA DE 2.200 W, *5.000* RPM, 220 V</v>
          </cell>
          <cell r="C2773" t="str">
            <v xml:space="preserve">UN    </v>
          </cell>
          <cell r="D2773">
            <v>1211.4100000000001</v>
          </cell>
        </row>
        <row r="2774">
          <cell r="A2774">
            <v>42440</v>
          </cell>
          <cell r="B2774" t="str">
            <v>LIXEIRA DUPLA, COM CAPACIDADE VOLUMETRICA DE 60L*, FABRICADA EM TUBO DE ACO CARBONO, CESTOS EM CHAPA DE ACO E PINTURA NO PROCESSO ELETROSTATICO - PARA ACADEMIA AO AR LIVRE / ACADEMIA DA TERCEIRA IDADE - ATI</v>
          </cell>
          <cell r="C2774" t="str">
            <v xml:space="preserve">UN    </v>
          </cell>
          <cell r="D2774">
            <v>1213.5999999999999</v>
          </cell>
        </row>
        <row r="2775">
          <cell r="A2775">
            <v>20193</v>
          </cell>
          <cell r="B2775" t="str">
            <v>LOCACAO DE ANDAIME METALICO TIPO FACHADEIRO, LARGURA DE 1,20 M, ALTURA POR PECA DE 2,0 M, INCLUINDO SAPATAS E ITENS NECESSARIOS A INSTALACAO</v>
          </cell>
          <cell r="C2775" t="str">
            <v>M2XMES</v>
          </cell>
          <cell r="D2775">
            <v>7.49</v>
          </cell>
        </row>
        <row r="2776">
          <cell r="A2776">
            <v>10527</v>
          </cell>
          <cell r="B2776" t="str">
            <v>LOCACAO DE ANDAIME METALICO TUBULAR DE ENCAIXE, TIPO DE TORRE, COM LARGURA DE 1 ATE 1,5 M E ALTURA DE *1,00* M (INCLUSO SAPATAS FIXAS OU RODIZIOS)</v>
          </cell>
          <cell r="C2776" t="str">
            <v xml:space="preserve">MXMES </v>
          </cell>
          <cell r="D2776">
            <v>22.5</v>
          </cell>
        </row>
        <row r="2777">
          <cell r="A2777">
            <v>41805</v>
          </cell>
          <cell r="B2777" t="str">
            <v>LOCACAO DE ANDAIME SUSPENSO OU BALANCIM MANUAL, CAPACIDADE DE CARGA TOTAL DE APROXIMADAMENTE 250 KG/M2, PLATAFORMA DE 1,50 M X 0,80 M (C X L), CABO DE 45 M</v>
          </cell>
          <cell r="C2777" t="str">
            <v xml:space="preserve">MES   </v>
          </cell>
          <cell r="D2777">
            <v>502.55</v>
          </cell>
        </row>
        <row r="2778">
          <cell r="A2778">
            <v>40271</v>
          </cell>
          <cell r="B2778" t="str">
            <v>LOCACAO DE APRUMADOR METALICO DE PILAR, COM ALTURA E ANGULO REGULAVEIS, EXTENSAO DE *1,50* A *2,80* M</v>
          </cell>
          <cell r="C2778" t="str">
            <v xml:space="preserve">MES   </v>
          </cell>
          <cell r="D2778">
            <v>14.62</v>
          </cell>
        </row>
        <row r="2779">
          <cell r="A2779">
            <v>40287</v>
          </cell>
          <cell r="B2779" t="str">
            <v>LOCACAO DE BARRA DE ANCORAGEM DE 0,80 A 1,20 M DE EXTENSAO, COM ROSCA DE 5/8", INCLUINDO PORCA E FLANGE</v>
          </cell>
          <cell r="C2779" t="str">
            <v xml:space="preserve">MES   </v>
          </cell>
          <cell r="D2779">
            <v>5.62</v>
          </cell>
        </row>
        <row r="2780">
          <cell r="A2780">
            <v>4084</v>
          </cell>
          <cell r="B2780" t="str">
            <v>LOCACAO DE BOMBA SUBMERSIVEL PARA DRENAGEM E ESGOTAMENTO, MOTOR ELETRICO TRIFASICO, POTENCIA DE 1 CV, DIAMETRO DE RECALQUE DE 2". FAIXA DE OPERACAO Q=25 M3/H (+ OU - 1 M3/H) E AMT=2 M, Q=12 M3/H (+ OU - 2 M3/H) E AMT = 12 M (+ OU - 2 M)</v>
          </cell>
          <cell r="C2780" t="str">
            <v xml:space="preserve">H     </v>
          </cell>
          <cell r="D2780">
            <v>2.14</v>
          </cell>
        </row>
        <row r="2781">
          <cell r="A2781">
            <v>743</v>
          </cell>
          <cell r="B2781" t="str">
            <v>LOCACAO DE BOMBA SUBMERSIVEL PARA DRENAGEM E ESGOTAMENTO, MOTOR ELETRICO TRIFASICO, POTENCIA DE 2 CV, DIAMETRO DE RECALQUE DE 2", FAIXA DE OPERACAO Q=35 M3/H (+ OU - 3 M3/H) E AMT=2 M, Q=13 M3/H (+ OU - 3 M3/H) E AMT = 17 M (+ OU - 3 M)</v>
          </cell>
          <cell r="C2781" t="str">
            <v xml:space="preserve">H     </v>
          </cell>
          <cell r="D2781">
            <v>2.14</v>
          </cell>
        </row>
        <row r="2782">
          <cell r="A2782">
            <v>40293</v>
          </cell>
          <cell r="B2782" t="str">
            <v>LOCACAO DE BOMBA SUBMERSIVEL PARA DRENAGEM E ESGOTAMENTO, MOTOR ELETRICO TRIFASICO, POTENCIA DE 2 CV, DIAMETRO DE RECALQUE DE 3". FAIXA DE OPERACAO Q=70 M3/H (+ OU - 2 M3/H) E AMT=2 M, Q=9,5 M3/H (+ OU - 3,5 M3/H) E AMT = 10 M (+ OU - 2 M)</v>
          </cell>
          <cell r="C2782" t="str">
            <v xml:space="preserve">H     </v>
          </cell>
          <cell r="D2782">
            <v>2.56</v>
          </cell>
        </row>
        <row r="2783">
          <cell r="A2783">
            <v>40294</v>
          </cell>
          <cell r="B2783" t="str">
            <v>LOCACAO DE BOMBA SUBMERSIVEL PARA DRENAGEM E ESGOTAMENTO, MOTOR ELETRICO TRIFASICO, POTENCIA DE 3 CV, DIAMETRO DE RECALQUE DE 2", FAIXA DE OPERACAO Q=84 M3/H (+ OU - 2,5 M3/H) E AMT=2 M, Q=9,1 M3/H (+ OU - 2 M3/H) E AMT = 12 M (+ OU - 2 M)</v>
          </cell>
          <cell r="C2783" t="str">
            <v xml:space="preserve">H     </v>
          </cell>
          <cell r="D2783">
            <v>2.14</v>
          </cell>
        </row>
        <row r="2784">
          <cell r="A2784">
            <v>4085</v>
          </cell>
          <cell r="B2784" t="str">
            <v>LOCACAO DE BOMBA SUBMERSIVEL PARA DRENAGEM E ESGOTAMENTO, MOTOR ELETRICO TRIFASICO, POTENCIA DE 4 CV, DIAMETRO DE RECALQUE DE 3". FAIXA DE OPERACAO Q=60 M3/H (+ OU - 1 M3/H) E AMT=2 M, Q=11 M3/H (+ OU - 1 M3/H) E AMT = 23 M (+ OU - 1 M)</v>
          </cell>
          <cell r="C2784" t="str">
            <v xml:space="preserve">H     </v>
          </cell>
          <cell r="D2784">
            <v>2.99</v>
          </cell>
        </row>
        <row r="2785">
          <cell r="A2785">
            <v>10779</v>
          </cell>
          <cell r="B2785" t="str">
            <v>LOCACAO DE CONTAINER 2,30 X 4,30 M, ALT. 2,50 M, P/ SANITARIO, C/ 5 BACIAS, 1 LAVATORIO E 4 MICTORIOS (NAO INCLUI MOBILIZACAO/DESMOBILIZACAO)</v>
          </cell>
          <cell r="C2785" t="str">
            <v xml:space="preserve">MES   </v>
          </cell>
          <cell r="D2785">
            <v>945</v>
          </cell>
        </row>
        <row r="2786">
          <cell r="A2786">
            <v>10777</v>
          </cell>
          <cell r="B2786" t="str">
            <v>LOCACAO DE CONTAINER 2,30 X 4,30 M, ALT. 2,50 M, PARA SANITARIO, COM 3 BACIAS, 4 CHUVEIROS, 1 LAVATORIO E 1 MICTORIO (NAO INCLUI MOBILIZACAO/DESMOBILIZACAO)</v>
          </cell>
          <cell r="C2786" t="str">
            <v xml:space="preserve">MES   </v>
          </cell>
          <cell r="D2786">
            <v>858.37</v>
          </cell>
        </row>
        <row r="2787">
          <cell r="A2787">
            <v>10775</v>
          </cell>
          <cell r="B2787" t="str">
            <v>LOCACAO DE CONTAINER 2,30 X 6,00 M, ALT. 2,50 M, COM 1 SANITARIO, PARA ESCRITORIO, COMPLETO, SEM DIVISORIAS INTERNAS (NAO INCLUI MOBILIZACAO/DESMOBILIZACAO)</v>
          </cell>
          <cell r="C2787" t="str">
            <v xml:space="preserve">MES   </v>
          </cell>
          <cell r="D2787">
            <v>756</v>
          </cell>
        </row>
        <row r="2788">
          <cell r="A2788">
            <v>10776</v>
          </cell>
          <cell r="B2788" t="str">
            <v>LOCACAO DE CONTAINER 2,30 X 6,00 M, ALT. 2,50 M, PARA ESCRITORIO, SEM DIVISORIAS INTERNAS E SEM SANITARIO (NAO INCLUI MOBILIZACAO/DESMOBILIZACAO)</v>
          </cell>
          <cell r="C2788" t="str">
            <v xml:space="preserve">MES   </v>
          </cell>
          <cell r="D2788">
            <v>590.62</v>
          </cell>
        </row>
        <row r="2789">
          <cell r="A2789">
            <v>10778</v>
          </cell>
          <cell r="B2789" t="str">
            <v>LOCACAO DE CONTAINER 2,30 X 6,00 M, ALT. 2,50 M, PARA SANITARIO, COM 4 BACIAS, 8 CHUVEIROS,1 LAVATORIO E 1 MICTORIO (NAO INCLUI MOBILIZACAO/DESMOBILIZACAO)</v>
          </cell>
          <cell r="C2789" t="str">
            <v xml:space="preserve">MES   </v>
          </cell>
          <cell r="D2789">
            <v>945</v>
          </cell>
        </row>
        <row r="2790">
          <cell r="A2790">
            <v>40339</v>
          </cell>
          <cell r="B2790" t="str">
            <v>LOCACAO DE CRUZETA PARA ESCORA METALICA</v>
          </cell>
          <cell r="C2790" t="str">
            <v xml:space="preserve">MES   </v>
          </cell>
          <cell r="D2790">
            <v>5.62</v>
          </cell>
        </row>
        <row r="2791">
          <cell r="A2791">
            <v>10749</v>
          </cell>
          <cell r="B2791" t="str">
            <v>LOCACAO DE ESCORA METALICA TELESCOPICA, COM ALTURA REGULAVEL DE *1,80* A *3,20* M, COM CAPACIDADE DE CARGA DE NO MINIMO 1000 KGF (10 KN), INCLUSO TRIPE E FORCADO</v>
          </cell>
          <cell r="C2791" t="str">
            <v xml:space="preserve">MES   </v>
          </cell>
          <cell r="D2791">
            <v>10.31</v>
          </cell>
        </row>
        <row r="2792">
          <cell r="A2792">
            <v>40290</v>
          </cell>
          <cell r="B2792" t="str">
            <v>LOCACAO DE FORMA PLASTICA PARA LAJE NERVURADA, DIMENSOES *60* X *60* X *16* CM</v>
          </cell>
          <cell r="C2792" t="str">
            <v xml:space="preserve">MES   </v>
          </cell>
          <cell r="D2792">
            <v>14.85</v>
          </cell>
        </row>
        <row r="2793">
          <cell r="A2793">
            <v>3346</v>
          </cell>
          <cell r="B2793" t="str">
            <v>LOCACAO DE GRUPO GERADOR *80 A 125* KVA, MOTOR DIESEL, REBOCAVEL, ACIONAMENTO MANUAL</v>
          </cell>
          <cell r="C2793" t="str">
            <v xml:space="preserve">H     </v>
          </cell>
          <cell r="D2793">
            <v>15.75</v>
          </cell>
        </row>
        <row r="2794">
          <cell r="A2794">
            <v>3348</v>
          </cell>
          <cell r="B2794" t="str">
            <v>LOCACAO DE GRUPO GERADOR ACIMA DE * 125 ATE 180* KVA, MOTOR DIESEL, REBOCAVEL, ACIONAMENTO MANUAL</v>
          </cell>
          <cell r="C2794" t="str">
            <v xml:space="preserve">H     </v>
          </cell>
          <cell r="D2794">
            <v>18.84</v>
          </cell>
        </row>
        <row r="2795">
          <cell r="A2795">
            <v>39833</v>
          </cell>
          <cell r="B2795" t="str">
            <v>LOCACAO DE GRUPO GERADOR DE *260* KVA, DIESEL REBOCAVEL, ACIONAMENTO MANUAL</v>
          </cell>
          <cell r="C2795" t="str">
            <v xml:space="preserve">H     </v>
          </cell>
          <cell r="D2795">
            <v>25.81</v>
          </cell>
        </row>
        <row r="2796">
          <cell r="A2796">
            <v>7252</v>
          </cell>
          <cell r="B2796" t="str">
            <v>LOCACAO DE NIVEL OPTICO, COM PRECISAO DE 0,7 MM, AUMENTO DE 32X</v>
          </cell>
          <cell r="C2796" t="str">
            <v xml:space="preserve">H     </v>
          </cell>
          <cell r="D2796">
            <v>2.25</v>
          </cell>
        </row>
        <row r="2797">
          <cell r="A2797">
            <v>7247</v>
          </cell>
          <cell r="B2797" t="str">
            <v>LOCACAO DE TEODOLITO ELETRONICO, PRECISAO ANGULAR DE 5 A 7 SEGUNDOS, INCLUINDO TRIPE</v>
          </cell>
          <cell r="C2797" t="str">
            <v xml:space="preserve">H     </v>
          </cell>
          <cell r="D2797">
            <v>2.25</v>
          </cell>
        </row>
        <row r="2798">
          <cell r="A2798">
            <v>40291</v>
          </cell>
          <cell r="B2798" t="str">
            <v>LOCACAO DE TORRE METALICA COMPLETA PARA UMA CARGA DE 8 TF (80 KN)  E PE DIREITO DE 6 M, INCLUINDO MODULOS , DIAGONAIS, SAPATAS E FORCADOS</v>
          </cell>
          <cell r="C2798" t="str">
            <v xml:space="preserve">MES   </v>
          </cell>
          <cell r="D2798">
            <v>784.9</v>
          </cell>
        </row>
        <row r="2799">
          <cell r="A2799">
            <v>40275</v>
          </cell>
          <cell r="B2799" t="str">
            <v>LOCACAO DE VIGA SANDUICHE METALICA VAZADA PARA TRAVAMENTO DE PILARES, ALTURA DE *8* CM, LARGURA DE *6* CM E EXTENSAO DE 2 M</v>
          </cell>
          <cell r="C2799" t="str">
            <v xml:space="preserve">MES   </v>
          </cell>
          <cell r="D2799">
            <v>22.5</v>
          </cell>
        </row>
        <row r="2800">
          <cell r="A2800">
            <v>42408</v>
          </cell>
          <cell r="B2800" t="str">
            <v>LONA PLASTICA EXTRA FORTE PRETA, E = 200 MICRA</v>
          </cell>
          <cell r="C2800" t="str">
            <v xml:space="preserve">M2    </v>
          </cell>
          <cell r="D2800">
            <v>1.44</v>
          </cell>
        </row>
        <row r="2801">
          <cell r="A2801">
            <v>3777</v>
          </cell>
          <cell r="B2801" t="str">
            <v>LONA PLASTICA PESADA PRETA, E = 150 MICRA</v>
          </cell>
          <cell r="C2801" t="str">
            <v xml:space="preserve">M2    </v>
          </cell>
          <cell r="D2801">
            <v>1.04</v>
          </cell>
        </row>
        <row r="2802">
          <cell r="A2802">
            <v>3798</v>
          </cell>
          <cell r="B2802" t="str">
            <v>LUMINARIA ABERTA P/ ILUMINACAO PUBLICA, TIPO X-57 PETERCO OU EQUIV</v>
          </cell>
          <cell r="C2802" t="str">
            <v xml:space="preserve">UN    </v>
          </cell>
          <cell r="D2802">
            <v>125.85</v>
          </cell>
        </row>
        <row r="2803">
          <cell r="A2803">
            <v>38769</v>
          </cell>
          <cell r="B2803" t="str">
            <v>LUMINARIA ARANDELA TIPO MEIA-LUA COM VIDRO FOSCO *30 X 15* CM, PARA 1 LAMPADA, BASE E27, POTENCIA MAXIMA 40/60 W (NAO INCLUI LAMPADA)</v>
          </cell>
          <cell r="C2803" t="str">
            <v xml:space="preserve">UN    </v>
          </cell>
          <cell r="D2803">
            <v>98.28</v>
          </cell>
        </row>
        <row r="2804">
          <cell r="A2804">
            <v>39510</v>
          </cell>
          <cell r="B2804" t="str">
            <v>LUMINARIA DE EMBUTIR EM CHAPA DE ACO PARA 2 LAMPADAS FLUORESCENTES DE 14 W COM REFLETOR E ALETAS EM ALUMINIO, COMPLETA (INCLUI REATOR E LAMPADAS)</v>
          </cell>
          <cell r="C2804" t="str">
            <v xml:space="preserve">UN    </v>
          </cell>
          <cell r="D2804">
            <v>397.76</v>
          </cell>
        </row>
        <row r="2805">
          <cell r="A2805">
            <v>38776</v>
          </cell>
          <cell r="B2805" t="str">
            <v>LUMINARIA DE EMBUTIR EM CHAPA DE ACO PARA 4 LAMPADAS FLUORESCENTES DE 14 W *60 X 60 CM* ALETADA (NAO INCLUI REATOR E LAMPADAS)</v>
          </cell>
          <cell r="C2805" t="str">
            <v xml:space="preserve">UN    </v>
          </cell>
          <cell r="D2805">
            <v>422.14</v>
          </cell>
        </row>
        <row r="2806">
          <cell r="A2806">
            <v>38774</v>
          </cell>
          <cell r="B2806" t="str">
            <v>LUMINARIA DE EMERGENCIA 30 LEDS, POTENCIA 2 W, BATERIA DE LITIO, AUTONOMIA DE 6 HORAS</v>
          </cell>
          <cell r="C2806" t="str">
            <v xml:space="preserve">UN    </v>
          </cell>
          <cell r="D2806">
            <v>18.690000000000001</v>
          </cell>
        </row>
        <row r="2807">
          <cell r="A2807">
            <v>42247</v>
          </cell>
          <cell r="B2807" t="str">
            <v>LUMINARIA DE LED PARA ILUMINACAO PUBLICA, DE 138 W ATE 180 W, INVOLUCRO EM ALUMINIO OU ACO INOX</v>
          </cell>
          <cell r="C2807" t="str">
            <v xml:space="preserve">UN    </v>
          </cell>
          <cell r="D2807">
            <v>637.97</v>
          </cell>
        </row>
        <row r="2808">
          <cell r="A2808">
            <v>42248</v>
          </cell>
          <cell r="B2808" t="str">
            <v>LUMINARIA DE LED PARA ILUMINACAO PUBLICA, DE 181 W ATE 239 W, INVOLUCRO EM ALUMINIO OU ACO INOX</v>
          </cell>
          <cell r="C2808" t="str">
            <v xml:space="preserve">UN    </v>
          </cell>
          <cell r="D2808">
            <v>741.05</v>
          </cell>
        </row>
        <row r="2809">
          <cell r="A2809">
            <v>42249</v>
          </cell>
          <cell r="B2809" t="str">
            <v>LUMINARIA DE LED PARA ILUMINACAO PUBLICA, DE 240 W ATE 350 W, INVOLUCRO EM ALUMINIO OU ACO INOX</v>
          </cell>
          <cell r="C2809" t="str">
            <v xml:space="preserve">UN    </v>
          </cell>
          <cell r="D2809">
            <v>1227.6600000000001</v>
          </cell>
        </row>
        <row r="2810">
          <cell r="A2810">
            <v>42244</v>
          </cell>
          <cell r="B2810" t="str">
            <v>LUMINARIA DE LED PARA ILUMINACAO PUBLICA, DE 33 W ATE 50 W, INVOLUCRO EM ALUMINIO OU ACO INOX</v>
          </cell>
          <cell r="C2810" t="str">
            <v xml:space="preserve">UN    </v>
          </cell>
          <cell r="D2810">
            <v>191.72</v>
          </cell>
        </row>
        <row r="2811">
          <cell r="A2811">
            <v>42245</v>
          </cell>
          <cell r="B2811" t="str">
            <v>LUMINARIA DE LED PARA ILUMINACAO PUBLICA, DE 51 W ATE 67 W, INVOLUCRO EM ALUMINIO OU ACO INOX</v>
          </cell>
          <cell r="C2811" t="str">
            <v xml:space="preserve">UN    </v>
          </cell>
          <cell r="D2811">
            <v>353.79</v>
          </cell>
        </row>
        <row r="2812">
          <cell r="A2812">
            <v>42246</v>
          </cell>
          <cell r="B2812" t="str">
            <v>LUMINARIA DE LED PARA ILUMINACAO PUBLICA, DE 68 W ATE 97 W, INVOLUCRO EM ALUMINIO OU ACO INOX</v>
          </cell>
          <cell r="C2812" t="str">
            <v xml:space="preserve">UN    </v>
          </cell>
          <cell r="D2812">
            <v>391.63</v>
          </cell>
        </row>
        <row r="2813">
          <cell r="A2813">
            <v>42243</v>
          </cell>
          <cell r="B2813" t="str">
            <v>LUMINARIA DE LED PARA ILUMINACAO PUBLICA, DE 98 W ATE 137 W, INVOLUCRO EM ALUMINIO OU ACO INOX</v>
          </cell>
          <cell r="C2813" t="str">
            <v xml:space="preserve">UN    </v>
          </cell>
          <cell r="D2813">
            <v>472.23</v>
          </cell>
        </row>
        <row r="2814">
          <cell r="A2814">
            <v>38889</v>
          </cell>
          <cell r="B2814" t="str">
            <v>LUMINARIA DE SOBREPOR EM CHAPA DE ACO COM ALETAS PLASTICAS, PARA 1 LAMPADA, BASE E27, POTENCIA MAXIMA 40/60 W (NAO INCLUI LAMPADA)</v>
          </cell>
          <cell r="C2814" t="str">
            <v xml:space="preserve">UN    </v>
          </cell>
          <cell r="D2814">
            <v>75.33</v>
          </cell>
        </row>
        <row r="2815">
          <cell r="A2815">
            <v>38784</v>
          </cell>
          <cell r="B2815" t="str">
            <v>LUMINARIA DE SOBREPOR EM CHAPA DE ACO COM ALETAS PLASTICAS, PARA 2 LAMPADAS, BASE E27, POTENCIA MAXIMA 40/60 W (NAO INCLUI LAMPADAS)</v>
          </cell>
          <cell r="C2815" t="str">
            <v xml:space="preserve">UN    </v>
          </cell>
          <cell r="D2815">
            <v>100.78</v>
          </cell>
        </row>
        <row r="2816">
          <cell r="A2816">
            <v>3788</v>
          </cell>
          <cell r="B2816" t="str">
            <v>LUMINARIA DE SOBREPOR EM CHAPA DE ACO PARA 1 LAMPADA FLUORESCENTE DE *18* W, ALETADA, COMPLETA (LAMPADA E REATOR INCLUSOS)</v>
          </cell>
          <cell r="C2816" t="str">
            <v xml:space="preserve">UN    </v>
          </cell>
          <cell r="D2816">
            <v>105.02</v>
          </cell>
        </row>
        <row r="2817">
          <cell r="A2817">
            <v>12230</v>
          </cell>
          <cell r="B2817" t="str">
            <v>LUMINARIA DE SOBREPOR EM CHAPA DE ACO PARA 1 LAMPADA FLUORESCENTE DE *18* W, PERFIL COMERCIAL (NAO INCLUI REATOR E LAMPADA)</v>
          </cell>
          <cell r="C2817" t="str">
            <v xml:space="preserve">UN    </v>
          </cell>
          <cell r="D2817">
            <v>27.01</v>
          </cell>
        </row>
        <row r="2818">
          <cell r="A2818">
            <v>3780</v>
          </cell>
          <cell r="B2818" t="str">
            <v>LUMINARIA DE SOBREPOR EM CHAPA DE ACO PARA 1 LAMPADA FLUORESCENTE DE *36* W, ALETADA, COMPLETA (LAMPADA E REATOR INCLUSOS)</v>
          </cell>
          <cell r="C2818" t="str">
            <v xml:space="preserve">UN    </v>
          </cell>
          <cell r="D2818">
            <v>154.94999999999999</v>
          </cell>
        </row>
        <row r="2819">
          <cell r="A2819">
            <v>12231</v>
          </cell>
          <cell r="B2819" t="str">
            <v>LUMINARIA DE SOBREPOR EM CHAPA DE ACO PARA 1 LAMPADA FLUORESCENTE DE *36* W, PERFIL COMERCIAL (NAO INCLUI REATOR E LAMPADA)</v>
          </cell>
          <cell r="C2819" t="str">
            <v xml:space="preserve">UN    </v>
          </cell>
          <cell r="D2819">
            <v>44.92</v>
          </cell>
        </row>
        <row r="2820">
          <cell r="A2820">
            <v>3811</v>
          </cell>
          <cell r="B2820" t="str">
            <v>LUMINARIA DE SOBREPOR EM CHAPA DE ACO PARA 2 LAMPADAS FLUORESCENTES DE *18* W, ALETADA, COMPLETA (LAMPADAS E REATOR INCLUSOS)</v>
          </cell>
          <cell r="C2820" t="str">
            <v xml:space="preserve">UN    </v>
          </cell>
          <cell r="D2820">
            <v>145.54</v>
          </cell>
        </row>
        <row r="2821">
          <cell r="A2821">
            <v>12232</v>
          </cell>
          <cell r="B2821" t="str">
            <v>LUMINARIA DE SOBREPOR EM CHAPA DE ACO PARA 2 LAMPADAS FLUORESCENTES DE *18* W, PERFIL COMERCIAL (NAO INCLUI REATOR E LAMPADAS)</v>
          </cell>
          <cell r="C2821" t="str">
            <v xml:space="preserve">UN    </v>
          </cell>
          <cell r="D2821">
            <v>47.06</v>
          </cell>
        </row>
        <row r="2822">
          <cell r="A2822">
            <v>3799</v>
          </cell>
          <cell r="B2822" t="str">
            <v>LUMINARIA DE SOBREPOR EM CHAPA DE ACO PARA 2 LAMPADAS FLUORESCENTES DE *36* W, ALETADA, COMPLETA (LAMPADAS E REATOR INCLUSOS)</v>
          </cell>
          <cell r="C2822" t="str">
            <v xml:space="preserve">UN    </v>
          </cell>
          <cell r="D2822">
            <v>205.84</v>
          </cell>
        </row>
        <row r="2823">
          <cell r="A2823">
            <v>12239</v>
          </cell>
          <cell r="B2823" t="str">
            <v>LUMINARIA DE SOBREPOR EM CHAPA DE ACO PARA 2 LAMPADAS FLUORESCENTES DE *36* W, PERFIL COMERCIAL (NAO INCLUI REATOR E LAMPADAS)</v>
          </cell>
          <cell r="C2823" t="str">
            <v xml:space="preserve">UN    </v>
          </cell>
          <cell r="D2823">
            <v>61.62</v>
          </cell>
        </row>
        <row r="2824">
          <cell r="A2824">
            <v>38773</v>
          </cell>
          <cell r="B2824" t="str">
            <v>LUMINARIA DE TETO PLAFON/PLAFONIER EM PLASTICO COM BASE E27, POTENCIA MAXIMA 60 W (NAO INCLUI LAMPADA)</v>
          </cell>
          <cell r="C2824" t="str">
            <v xml:space="preserve">UN    </v>
          </cell>
          <cell r="D2824">
            <v>9.8800000000000008</v>
          </cell>
        </row>
        <row r="2825">
          <cell r="A2825">
            <v>12271</v>
          </cell>
          <cell r="B2825" t="str">
            <v>LUMINARIA DUPLA P/SINALIZACAO, TIPO WETZEL AS-2/110 OU EQUIV</v>
          </cell>
          <cell r="C2825" t="str">
            <v xml:space="preserve">UN    </v>
          </cell>
          <cell r="D2825">
            <v>551.13</v>
          </cell>
        </row>
        <row r="2826">
          <cell r="A2826">
            <v>38785</v>
          </cell>
          <cell r="B2826" t="str">
            <v>LUMINARIA HERMETICA IP-65 PARA 2 DUAS LAMPADAS DE 14/16/18/20 W (NAO INCLUI REATOR E LAMPADAS)</v>
          </cell>
          <cell r="C2826" t="str">
            <v xml:space="preserve">UN    </v>
          </cell>
          <cell r="D2826">
            <v>260.93</v>
          </cell>
        </row>
        <row r="2827">
          <cell r="A2827">
            <v>38786</v>
          </cell>
          <cell r="B2827" t="str">
            <v>LUMINARIA HERMETICA IP-65 PARA 2 DUAS LAMPADAS DE 28/32/36/40 W (NAO INCLUI REATOR E LAMPADAS)</v>
          </cell>
          <cell r="C2827" t="str">
            <v xml:space="preserve">UN    </v>
          </cell>
          <cell r="D2827">
            <v>321.39999999999998</v>
          </cell>
        </row>
        <row r="2828">
          <cell r="A2828">
            <v>39385</v>
          </cell>
          <cell r="B2828" t="str">
            <v>LUMINARIA LED PLAFON REDONDO DE SOBREPOR BIVOLT 12/13 W,  D = *17* CM</v>
          </cell>
          <cell r="C2828" t="str">
            <v xml:space="preserve">UN    </v>
          </cell>
          <cell r="D2828">
            <v>17.09</v>
          </cell>
        </row>
        <row r="2829">
          <cell r="A2829">
            <v>39389</v>
          </cell>
          <cell r="B2829" t="str">
            <v>LUMINARIA LED REFLETOR RETANGULAR BIVOLT, LUZ BRANCA, 10 W</v>
          </cell>
          <cell r="C2829" t="str">
            <v xml:space="preserve">UN    </v>
          </cell>
          <cell r="D2829">
            <v>18.55</v>
          </cell>
        </row>
        <row r="2830">
          <cell r="A2830">
            <v>39390</v>
          </cell>
          <cell r="B2830" t="str">
            <v>LUMINARIA LED REFLETOR RETANGULAR BIVOLT, LUZ BRANCA, 30 W</v>
          </cell>
          <cell r="C2830" t="str">
            <v xml:space="preserve">UN    </v>
          </cell>
          <cell r="D2830">
            <v>38.880000000000003</v>
          </cell>
        </row>
        <row r="2831">
          <cell r="A2831">
            <v>39391</v>
          </cell>
          <cell r="B2831" t="str">
            <v>LUMINARIA LED REFLETOR RETANGULAR BIVOLT, LUZ BRANCA, 50 W</v>
          </cell>
          <cell r="C2831" t="str">
            <v xml:space="preserve">UN    </v>
          </cell>
          <cell r="D2831">
            <v>43.65</v>
          </cell>
        </row>
        <row r="2832">
          <cell r="A2832">
            <v>3803</v>
          </cell>
          <cell r="B2832" t="str">
            <v>LUMINARIA PLAFON REDONDO COM VIDRO FOSCO DIAMETRO *25* CM, PARA 1 LAMPADA, BASE E27, POTENCIA MAXIMA 40/60 W (NAO INCLUI LAMPADA)</v>
          </cell>
          <cell r="C2832" t="str">
            <v xml:space="preserve">UN    </v>
          </cell>
          <cell r="D2832">
            <v>93.19</v>
          </cell>
        </row>
        <row r="2833">
          <cell r="A2833">
            <v>38770</v>
          </cell>
          <cell r="B2833" t="str">
            <v>LUMINARIA PLAFON REDONDO COM VIDRO FOSCO DIAMETRO *30* CM, PARA 2 LAMPADAS, BASE E27, POTENCIA MAXIMA 40/60 W (NAO INCLUI LAMPADAS)</v>
          </cell>
          <cell r="C2833" t="str">
            <v xml:space="preserve">UN    </v>
          </cell>
          <cell r="D2833">
            <v>107.91</v>
          </cell>
        </row>
        <row r="2834">
          <cell r="A2834">
            <v>12267</v>
          </cell>
          <cell r="B2834" t="str">
            <v>LUMINARIA PROVA DE TEMPO PETERCO Y.31/1</v>
          </cell>
          <cell r="C2834" t="str">
            <v xml:space="preserve">UN    </v>
          </cell>
          <cell r="D2834">
            <v>316.22000000000003</v>
          </cell>
        </row>
        <row r="2835">
          <cell r="A2835">
            <v>43265</v>
          </cell>
          <cell r="B283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35" t="str">
            <v xml:space="preserve">UN    </v>
          </cell>
          <cell r="D2835">
            <v>53.46</v>
          </cell>
        </row>
        <row r="2836">
          <cell r="A2836">
            <v>12266</v>
          </cell>
          <cell r="B2836" t="str">
            <v>LUMINARIA SPOT DE SOBREPOR EM ALUMINIO COM ALETA PLASTICA PARA 1 LAMPADA, BASE E27, POTENCIA MAXIMA 40/60 W (NAO INCLUI LAMPADA)</v>
          </cell>
          <cell r="C2836" t="str">
            <v xml:space="preserve">UN    </v>
          </cell>
          <cell r="D2836">
            <v>161.85</v>
          </cell>
        </row>
        <row r="2837">
          <cell r="A2837">
            <v>39378</v>
          </cell>
          <cell r="B2837" t="str">
            <v>LUMINARIA SPOT DE SOBREPOR EM ALUMINIO COM ALETA PLASTICA PARA 2 LAMPADAS, BASE E27, POTENCIA MAXIMA 40/60 W (NAO INCLUI LAMPADA)</v>
          </cell>
          <cell r="C2837" t="str">
            <v xml:space="preserve">UN    </v>
          </cell>
          <cell r="D2837">
            <v>114.75</v>
          </cell>
        </row>
        <row r="2838">
          <cell r="A2838">
            <v>43543</v>
          </cell>
          <cell r="B2838" t="str">
            <v>LUMINARIA TIPO TARTARUGA A PROVA DE TEMPO, GASES, VAPOR E PO, EM ALUMINIO, COM GRADE, BASE E27, POTENCIA MAXIMA 100 W - REF Y 25/1 (NAO INCLUI LAMPADA)</v>
          </cell>
          <cell r="C2838" t="str">
            <v xml:space="preserve">UN    </v>
          </cell>
          <cell r="D2838">
            <v>239.06</v>
          </cell>
        </row>
        <row r="2839">
          <cell r="A2839">
            <v>38775</v>
          </cell>
          <cell r="B2839" t="str">
            <v>LUMINARIA TIPO TARTARUGA PARA AREA EXTERNA EM ALUMINIO, COM GRADE, PARA 1 LAMPADA, BASE E27, POTENCIA MAXIMA 40/60 W (NAO INCLUI LAMPADA)</v>
          </cell>
          <cell r="C2839" t="str">
            <v xml:space="preserve">UN    </v>
          </cell>
          <cell r="D2839">
            <v>121.65</v>
          </cell>
        </row>
        <row r="2840">
          <cell r="A2840">
            <v>21119</v>
          </cell>
          <cell r="B2840" t="str">
            <v>LUVA CPVC, SOLDAVEL, 15 MM, PARA AGUA QUENTE PREDIAL</v>
          </cell>
          <cell r="C2840" t="str">
            <v xml:space="preserve">UN    </v>
          </cell>
          <cell r="D2840">
            <v>2.37</v>
          </cell>
        </row>
        <row r="2841">
          <cell r="A2841">
            <v>37974</v>
          </cell>
          <cell r="B2841" t="str">
            <v>LUVA CPVC, SOLDAVEL, 22 MM, PARA AGUA QUENTE PREDIAL</v>
          </cell>
          <cell r="C2841" t="str">
            <v xml:space="preserve">UN    </v>
          </cell>
          <cell r="D2841">
            <v>3.52</v>
          </cell>
        </row>
        <row r="2842">
          <cell r="A2842">
            <v>37975</v>
          </cell>
          <cell r="B2842" t="str">
            <v>LUVA CPVC, SOLDAVEL, 28 MM, PARA AGUA QUENTE PREDIAL</v>
          </cell>
          <cell r="C2842" t="str">
            <v xml:space="preserve">UN    </v>
          </cell>
          <cell r="D2842">
            <v>7.15</v>
          </cell>
        </row>
        <row r="2843">
          <cell r="A2843">
            <v>37976</v>
          </cell>
          <cell r="B2843" t="str">
            <v>LUVA CPVC, SOLDAVEL, 35 MM, PARA AGUA QUENTE PREDIAL</v>
          </cell>
          <cell r="C2843" t="str">
            <v xml:space="preserve">UN    </v>
          </cell>
          <cell r="D2843">
            <v>14.66</v>
          </cell>
        </row>
        <row r="2844">
          <cell r="A2844">
            <v>37977</v>
          </cell>
          <cell r="B2844" t="str">
            <v>LUVA CPVC, SOLDAVEL, 42 MM, PARA AGUA QUENTE PREDIAL</v>
          </cell>
          <cell r="C2844" t="str">
            <v xml:space="preserve">UN    </v>
          </cell>
          <cell r="D2844">
            <v>20.16</v>
          </cell>
        </row>
        <row r="2845">
          <cell r="A2845">
            <v>37978</v>
          </cell>
          <cell r="B2845" t="str">
            <v>LUVA CPVC, SOLDAVEL, 54 MM, PARA AGUA QUENTE PREDIAL</v>
          </cell>
          <cell r="C2845" t="str">
            <v xml:space="preserve">UN    </v>
          </cell>
          <cell r="D2845">
            <v>40.869999999999997</v>
          </cell>
        </row>
        <row r="2846">
          <cell r="A2846">
            <v>37979</v>
          </cell>
          <cell r="B2846" t="str">
            <v>LUVA CPVC, SOLDAVEL, 73 MM, PARA AGUA QUENTE PREDIAL</v>
          </cell>
          <cell r="C2846" t="str">
            <v xml:space="preserve">UN    </v>
          </cell>
          <cell r="D2846">
            <v>175.56</v>
          </cell>
        </row>
        <row r="2847">
          <cell r="A2847">
            <v>37980</v>
          </cell>
          <cell r="B2847" t="str">
            <v>LUVA CPVC, SOLDAVEL, 89 MM, PARA AGUA QUENTE PREDIAL</v>
          </cell>
          <cell r="C2847" t="str">
            <v xml:space="preserve">UN    </v>
          </cell>
          <cell r="D2847">
            <v>197.3</v>
          </cell>
        </row>
        <row r="2848">
          <cell r="A2848">
            <v>36147</v>
          </cell>
          <cell r="B2848" t="str">
            <v>LUVA DE BORRACHA ISOLANTE PARA ALTA TENSAO, RESISTENTE A OZONIO, TENSAO DE ENSAIO 2,5 KV (PAR)</v>
          </cell>
          <cell r="C2848" t="str">
            <v xml:space="preserve">PAR   </v>
          </cell>
          <cell r="D2848">
            <v>517.53</v>
          </cell>
        </row>
        <row r="2849">
          <cell r="A2849">
            <v>12731</v>
          </cell>
          <cell r="B2849" t="str">
            <v>LUVA DE COBRE (REF 600) SEM ANEL DE SOLDA, BOLSA X BOLSA, 104 MM</v>
          </cell>
          <cell r="C2849" t="str">
            <v xml:space="preserve">UN    </v>
          </cell>
          <cell r="D2849">
            <v>425.7</v>
          </cell>
        </row>
        <row r="2850">
          <cell r="A2850">
            <v>12723</v>
          </cell>
          <cell r="B2850" t="str">
            <v>LUVA DE COBRE (REF 600) SEM ANEL DE SOLDA, BOLSA X BOLSA, 15 MM</v>
          </cell>
          <cell r="C2850" t="str">
            <v xml:space="preserve">UN    </v>
          </cell>
          <cell r="D2850">
            <v>3.3</v>
          </cell>
        </row>
        <row r="2851">
          <cell r="A2851">
            <v>12724</v>
          </cell>
          <cell r="B2851" t="str">
            <v>LUVA DE COBRE (REF 600) SEM ANEL DE SOLDA, BOLSA X BOLSA, 22 MM</v>
          </cell>
          <cell r="C2851" t="str">
            <v xml:space="preserve">UN    </v>
          </cell>
          <cell r="D2851">
            <v>6.34</v>
          </cell>
        </row>
        <row r="2852">
          <cell r="A2852">
            <v>12725</v>
          </cell>
          <cell r="B2852" t="str">
            <v>LUVA DE COBRE (REF 600) SEM ANEL DE SOLDA, BOLSA X BOLSA, 28 MM</v>
          </cell>
          <cell r="C2852" t="str">
            <v xml:space="preserve">UN    </v>
          </cell>
          <cell r="D2852">
            <v>12.72</v>
          </cell>
        </row>
        <row r="2853">
          <cell r="A2853">
            <v>12726</v>
          </cell>
          <cell r="B2853" t="str">
            <v>LUVA DE COBRE (REF 600) SEM ANEL DE SOLDA, BOLSA X BOLSA, 35 MM</v>
          </cell>
          <cell r="C2853" t="str">
            <v xml:space="preserve">UN    </v>
          </cell>
          <cell r="D2853">
            <v>28.08</v>
          </cell>
        </row>
        <row r="2854">
          <cell r="A2854">
            <v>12727</v>
          </cell>
          <cell r="B2854" t="str">
            <v>LUVA DE COBRE (REF 600) SEM ANEL DE SOLDA, BOLSA X BOLSA, 42 MM</v>
          </cell>
          <cell r="C2854" t="str">
            <v xml:space="preserve">UN    </v>
          </cell>
          <cell r="D2854">
            <v>35.619999999999997</v>
          </cell>
        </row>
        <row r="2855">
          <cell r="A2855">
            <v>12728</v>
          </cell>
          <cell r="B2855" t="str">
            <v>LUVA DE COBRE (REF 600) SEM ANEL DE SOLDA, BOLSA X BOLSA, 54 MM</v>
          </cell>
          <cell r="C2855" t="str">
            <v xml:space="preserve">UN    </v>
          </cell>
          <cell r="D2855">
            <v>58.18</v>
          </cell>
        </row>
        <row r="2856">
          <cell r="A2856">
            <v>12729</v>
          </cell>
          <cell r="B2856" t="str">
            <v>LUVA DE COBRE (REF 600) SEM ANEL DE SOLDA, BOLSA X BOLSA, 66 MM</v>
          </cell>
          <cell r="C2856" t="str">
            <v xml:space="preserve">UN    </v>
          </cell>
          <cell r="D2856">
            <v>190.68</v>
          </cell>
        </row>
        <row r="2857">
          <cell r="A2857">
            <v>12730</v>
          </cell>
          <cell r="B2857" t="str">
            <v>LUVA DE COBRE (REF 600) SEM ANEL DE SOLDA, BOLSA X BOLSA, 79 MM</v>
          </cell>
          <cell r="C2857" t="str">
            <v xml:space="preserve">UN    </v>
          </cell>
          <cell r="D2857">
            <v>291.94</v>
          </cell>
        </row>
        <row r="2858">
          <cell r="A2858">
            <v>3840</v>
          </cell>
          <cell r="B2858" t="str">
            <v>LUVA DE CORRER DEFOFO, PVC, JE, DN 100 MM</v>
          </cell>
          <cell r="C2858" t="str">
            <v xml:space="preserve">UN    </v>
          </cell>
          <cell r="D2858">
            <v>66.069999999999993</v>
          </cell>
        </row>
        <row r="2859">
          <cell r="A2859">
            <v>3838</v>
          </cell>
          <cell r="B2859" t="str">
            <v>LUVA DE CORRER DEFOFO, PVC, JE, DN 150 MM</v>
          </cell>
          <cell r="C2859" t="str">
            <v xml:space="preserve">UN    </v>
          </cell>
          <cell r="D2859">
            <v>145.81</v>
          </cell>
        </row>
        <row r="2860">
          <cell r="A2860">
            <v>3844</v>
          </cell>
          <cell r="B2860" t="str">
            <v>LUVA DE CORRER DEFOFO, PVC, JE, DN 200 MM</v>
          </cell>
          <cell r="C2860" t="str">
            <v xml:space="preserve">UN    </v>
          </cell>
          <cell r="D2860">
            <v>260.08999999999997</v>
          </cell>
        </row>
        <row r="2861">
          <cell r="A2861">
            <v>3839</v>
          </cell>
          <cell r="B2861" t="str">
            <v>LUVA DE CORRER DEFOFO, PVC, JE, DN 250 MM</v>
          </cell>
          <cell r="C2861" t="str">
            <v xml:space="preserve">UN    </v>
          </cell>
          <cell r="D2861">
            <v>473.75</v>
          </cell>
        </row>
        <row r="2862">
          <cell r="A2862">
            <v>3843</v>
          </cell>
          <cell r="B2862" t="str">
            <v>LUVA DE CORRER DEFOFO, PVC, JE, DN 300 MM</v>
          </cell>
          <cell r="C2862" t="str">
            <v xml:space="preserve">UN    </v>
          </cell>
          <cell r="D2862">
            <v>650.23</v>
          </cell>
        </row>
        <row r="2863">
          <cell r="A2863">
            <v>3900</v>
          </cell>
          <cell r="B2863" t="str">
            <v>LUVA DE CORRER PARA TUBO ROSCAVEL, PVC, 1 1/2", PARA AGUA FRIA PREDIAL</v>
          </cell>
          <cell r="C2863" t="str">
            <v xml:space="preserve">UN    </v>
          </cell>
          <cell r="D2863">
            <v>45.05</v>
          </cell>
        </row>
        <row r="2864">
          <cell r="A2864">
            <v>3846</v>
          </cell>
          <cell r="B2864" t="str">
            <v>LUVA DE CORRER PARA TUBO ROSCAVEL, PVC, 1/2", PARA AGUA FRIA PREDIAL</v>
          </cell>
          <cell r="C2864" t="str">
            <v xml:space="preserve">UN    </v>
          </cell>
          <cell r="D2864">
            <v>14.2</v>
          </cell>
        </row>
        <row r="2865">
          <cell r="A2865">
            <v>3886</v>
          </cell>
          <cell r="B2865" t="str">
            <v>LUVA DE CORRER PARA TUBO ROSCAVEL, PVC, 3/4", PARA AGUA FRIA PREDIAL</v>
          </cell>
          <cell r="C2865" t="str">
            <v xml:space="preserve">UN    </v>
          </cell>
          <cell r="D2865">
            <v>14.95</v>
          </cell>
        </row>
        <row r="2866">
          <cell r="A2866">
            <v>3854</v>
          </cell>
          <cell r="B2866" t="str">
            <v>LUVA DE CORRER PARA TUBO SOLDAVEL, PVC, 20 MM, PARA AGUA FRIA PREDIAL</v>
          </cell>
          <cell r="C2866" t="str">
            <v xml:space="preserve">UN    </v>
          </cell>
          <cell r="D2866">
            <v>8.31</v>
          </cell>
        </row>
        <row r="2867">
          <cell r="A2867">
            <v>3873</v>
          </cell>
          <cell r="B2867" t="str">
            <v>LUVA DE CORRER PARA TUBO SOLDAVEL, PVC, 25 MM, PARA AGUA FRIA PREDIAL</v>
          </cell>
          <cell r="C2867" t="str">
            <v xml:space="preserve">UN    </v>
          </cell>
          <cell r="D2867">
            <v>11</v>
          </cell>
        </row>
        <row r="2868">
          <cell r="A2868">
            <v>38021</v>
          </cell>
          <cell r="B2868" t="str">
            <v>LUVA DE CORRER PARA TUBO SOLDAVEL, PVC, 32 MM, PARA AGUA FRIA PREDIAL</v>
          </cell>
          <cell r="C2868" t="str">
            <v xml:space="preserve">UN    </v>
          </cell>
          <cell r="D2868">
            <v>26.31</v>
          </cell>
        </row>
        <row r="2869">
          <cell r="A2869">
            <v>3847</v>
          </cell>
          <cell r="B2869" t="str">
            <v>LUVA DE CORRER PARA TUBO SOLDAVEL, PVC, 50 MM, PARA AGUA FRIA PREDIAL</v>
          </cell>
          <cell r="C2869" t="str">
            <v xml:space="preserve">UN    </v>
          </cell>
          <cell r="D2869">
            <v>29.86</v>
          </cell>
        </row>
        <row r="2870">
          <cell r="A2870">
            <v>38022</v>
          </cell>
          <cell r="B2870" t="str">
            <v>LUVA DE CORRER PARA TUBO SOLDAVEL, PVC, 60 MM, PARA AGUA FRIA PREDIAL</v>
          </cell>
          <cell r="C2870" t="str">
            <v xml:space="preserve">UN    </v>
          </cell>
          <cell r="D2870">
            <v>46.64</v>
          </cell>
        </row>
        <row r="2871">
          <cell r="A2871">
            <v>3833</v>
          </cell>
          <cell r="B2871" t="str">
            <v>LUVA DE CORRER PVC, JE, DN 100 MM, PARA REDE COLETORA DE ESGOTO (NBR 10569)</v>
          </cell>
          <cell r="C2871" t="str">
            <v xml:space="preserve">UN    </v>
          </cell>
          <cell r="D2871">
            <v>27.47</v>
          </cell>
        </row>
        <row r="2872">
          <cell r="A2872">
            <v>3835</v>
          </cell>
          <cell r="B2872" t="str">
            <v>LUVA DE CORRER PVC, JE, DN 150 MM, PARA REDE COLETORA DE ESGOTO (NBR 10569)</v>
          </cell>
          <cell r="C2872" t="str">
            <v xml:space="preserve">UN    </v>
          </cell>
          <cell r="D2872">
            <v>89.44</v>
          </cell>
        </row>
        <row r="2873">
          <cell r="A2873">
            <v>3836</v>
          </cell>
          <cell r="B2873" t="str">
            <v>LUVA DE CORRER PVC, JE, DN 200 MM, PARA REDE COLETORA DE ESGOTO (NBR 10569)</v>
          </cell>
          <cell r="C2873" t="str">
            <v xml:space="preserve">UN    </v>
          </cell>
          <cell r="D2873">
            <v>192.5</v>
          </cell>
        </row>
        <row r="2874">
          <cell r="A2874">
            <v>3830</v>
          </cell>
          <cell r="B2874" t="str">
            <v>LUVA DE CORRER PVC, JE, DN 250 MM, PARA REDE COLETORA DE ESGOTO (NBR 10569)</v>
          </cell>
          <cell r="C2874" t="str">
            <v xml:space="preserve">UN    </v>
          </cell>
          <cell r="D2874">
            <v>314.74</v>
          </cell>
        </row>
        <row r="2875">
          <cell r="A2875">
            <v>3831</v>
          </cell>
          <cell r="B2875" t="str">
            <v>LUVA DE CORRER PVC, JE, DN 300 MM, PARA REDE COLETORA DE ESGOTO (NBR 10569)</v>
          </cell>
          <cell r="C2875" t="str">
            <v xml:space="preserve">UN    </v>
          </cell>
          <cell r="D2875">
            <v>526.14</v>
          </cell>
        </row>
        <row r="2876">
          <cell r="A2876">
            <v>37981</v>
          </cell>
          <cell r="B2876" t="str">
            <v>LUVA DE CORRER, CPVC, SOLDAVEL, 15 MM, PARA AGUA QUENTE PREDIAL</v>
          </cell>
          <cell r="C2876" t="str">
            <v xml:space="preserve">UN    </v>
          </cell>
          <cell r="D2876">
            <v>8.0500000000000007</v>
          </cell>
        </row>
        <row r="2877">
          <cell r="A2877">
            <v>37982</v>
          </cell>
          <cell r="B2877" t="str">
            <v>LUVA DE CORRER, CPVC, SOLDAVEL, 22 MM, PARA AGUA QUENTE PREDIAL</v>
          </cell>
          <cell r="C2877" t="str">
            <v xml:space="preserve">UN    </v>
          </cell>
          <cell r="D2877">
            <v>12.22</v>
          </cell>
        </row>
        <row r="2878">
          <cell r="A2878">
            <v>37983</v>
          </cell>
          <cell r="B2878" t="str">
            <v>LUVA DE CORRER, CPVC, SOLDAVEL, 28 MM, PARA AGUA QUENTE PREDIAL</v>
          </cell>
          <cell r="C2878" t="str">
            <v xml:space="preserve">UN    </v>
          </cell>
          <cell r="D2878">
            <v>17.11</v>
          </cell>
        </row>
        <row r="2879">
          <cell r="A2879">
            <v>37984</v>
          </cell>
          <cell r="B2879" t="str">
            <v>LUVA DE CORRER, CPVC, SOLDAVEL, 35 MM, PARA AGUA QUENTE PREDIAL</v>
          </cell>
          <cell r="C2879" t="str">
            <v xml:space="preserve">UN    </v>
          </cell>
          <cell r="D2879">
            <v>29.54</v>
          </cell>
        </row>
        <row r="2880">
          <cell r="A2880">
            <v>37985</v>
          </cell>
          <cell r="B2880" t="str">
            <v>LUVA DE CORRER, CPVC, SOLDAVEL, 42 MM, PARA AGUA QUENTE PREDIAL</v>
          </cell>
          <cell r="C2880" t="str">
            <v xml:space="preserve">UN    </v>
          </cell>
          <cell r="D2880">
            <v>41.37</v>
          </cell>
        </row>
        <row r="2881">
          <cell r="A2881">
            <v>3826</v>
          </cell>
          <cell r="B2881" t="str">
            <v>LUVA DE CORRER, PVC PBA, JE, DN 100 / DE 110 MM, PARA REDE AGUA (NBR 10351)</v>
          </cell>
          <cell r="C2881" t="str">
            <v xml:space="preserve">UN    </v>
          </cell>
          <cell r="D2881">
            <v>65.56</v>
          </cell>
        </row>
        <row r="2882">
          <cell r="A2882">
            <v>3825</v>
          </cell>
          <cell r="B2882" t="str">
            <v>LUVA DE CORRER, PVC PBA, JE, DN 50 / DE 60 MM, PARA REDE AGUA (NBR 10351)</v>
          </cell>
          <cell r="C2882" t="str">
            <v xml:space="preserve">UN    </v>
          </cell>
          <cell r="D2882">
            <v>18.850000000000001</v>
          </cell>
        </row>
        <row r="2883">
          <cell r="A2883">
            <v>3827</v>
          </cell>
          <cell r="B2883" t="str">
            <v>LUVA DE CORRER, PVC PBA, JE, DN 75 / DE 85 MM, PARA REDE AGUA (NBR 10351)</v>
          </cell>
          <cell r="C2883" t="str">
            <v xml:space="preserve">UN    </v>
          </cell>
          <cell r="D2883">
            <v>41.19</v>
          </cell>
        </row>
        <row r="2884">
          <cell r="A2884">
            <v>20165</v>
          </cell>
          <cell r="B2884" t="str">
            <v>LUVA DE CORRER, PVC SERIE R, 100 MM, PARA ESGOTO OU AGUAS PLUVIAIS PREDIAIS</v>
          </cell>
          <cell r="C2884" t="str">
            <v xml:space="preserve">UN    </v>
          </cell>
          <cell r="D2884">
            <v>32.04</v>
          </cell>
        </row>
        <row r="2885">
          <cell r="A2885">
            <v>20166</v>
          </cell>
          <cell r="B2885" t="str">
            <v>LUVA DE CORRER, PVC SERIE R, 150 MM, PARA ESGOTO OU AGUAS PLUVIAIS PREDIAIS</v>
          </cell>
          <cell r="C2885" t="str">
            <v xml:space="preserve">UN    </v>
          </cell>
          <cell r="D2885">
            <v>103.54</v>
          </cell>
        </row>
        <row r="2886">
          <cell r="A2886">
            <v>20164</v>
          </cell>
          <cell r="B2886" t="str">
            <v>LUVA DE CORRER, PVC SERIE R, 75 MM, PARA ESGOTO OU AGUAS PLUVIAIS PREDIAIS</v>
          </cell>
          <cell r="C2886" t="str">
            <v xml:space="preserve">UN    </v>
          </cell>
          <cell r="D2886">
            <v>16.920000000000002</v>
          </cell>
        </row>
        <row r="2887">
          <cell r="A2887">
            <v>3893</v>
          </cell>
          <cell r="B2887" t="str">
            <v>LUVA DE CORRER, PVC, DN 100 MM, PARA ESGOTO PREDIAL</v>
          </cell>
          <cell r="C2887" t="str">
            <v xml:space="preserve">UN    </v>
          </cell>
          <cell r="D2887">
            <v>21</v>
          </cell>
        </row>
        <row r="2888">
          <cell r="A2888">
            <v>3848</v>
          </cell>
          <cell r="B2888" t="str">
            <v>LUVA DE CORRER, PVC, DN 50 MM, PARA ESGOTO PREDIAL</v>
          </cell>
          <cell r="C2888" t="str">
            <v xml:space="preserve">UN    </v>
          </cell>
          <cell r="D2888">
            <v>12.76</v>
          </cell>
        </row>
        <row r="2889">
          <cell r="A2889">
            <v>3895</v>
          </cell>
          <cell r="B2889" t="str">
            <v>LUVA DE CORRER, PVC, DN 75 MM, PARA ESGOTO PREDIAL</v>
          </cell>
          <cell r="C2889" t="str">
            <v xml:space="preserve">UN    </v>
          </cell>
          <cell r="D2889">
            <v>13.88</v>
          </cell>
        </row>
        <row r="2890">
          <cell r="A2890">
            <v>12404</v>
          </cell>
          <cell r="B2890" t="str">
            <v>LUVA DE FERRO GALVANIZADO, COM ROSCA BSP MACHO/FEMEA, DE 3/4"</v>
          </cell>
          <cell r="C2890" t="str">
            <v xml:space="preserve">UN    </v>
          </cell>
          <cell r="D2890">
            <v>8.7799999999999994</v>
          </cell>
        </row>
        <row r="2891">
          <cell r="A2891">
            <v>3939</v>
          </cell>
          <cell r="B2891" t="str">
            <v>LUVA DE FERRO GALVANIZADO, COM ROSCA BSP, DE 1 1/2"</v>
          </cell>
          <cell r="C2891" t="str">
            <v xml:space="preserve">UN    </v>
          </cell>
          <cell r="D2891">
            <v>18.079999999999998</v>
          </cell>
        </row>
        <row r="2892">
          <cell r="A2892">
            <v>3911</v>
          </cell>
          <cell r="B2892" t="str">
            <v>LUVA DE FERRO GALVANIZADO, COM ROSCA BSP, DE 1 1/4"</v>
          </cell>
          <cell r="C2892" t="str">
            <v xml:space="preserve">UN    </v>
          </cell>
          <cell r="D2892">
            <v>14.77</v>
          </cell>
        </row>
        <row r="2893">
          <cell r="A2893">
            <v>3908</v>
          </cell>
          <cell r="B2893" t="str">
            <v>LUVA DE FERRO GALVANIZADO, COM ROSCA BSP, DE 1/2"</v>
          </cell>
          <cell r="C2893" t="str">
            <v xml:space="preserve">UN    </v>
          </cell>
          <cell r="D2893">
            <v>4.78</v>
          </cell>
        </row>
        <row r="2894">
          <cell r="A2894">
            <v>3910</v>
          </cell>
          <cell r="B2894" t="str">
            <v>LUVA DE FERRO GALVANIZADO, COM ROSCA BSP, DE 1"</v>
          </cell>
          <cell r="C2894" t="str">
            <v xml:space="preserve">UN    </v>
          </cell>
          <cell r="D2894">
            <v>10.57</v>
          </cell>
        </row>
        <row r="2895">
          <cell r="A2895">
            <v>3913</v>
          </cell>
          <cell r="B2895" t="str">
            <v>LUVA DE FERRO GALVANIZADO, COM ROSCA BSP, DE 2 1/2"</v>
          </cell>
          <cell r="C2895" t="str">
            <v xml:space="preserve">UN    </v>
          </cell>
          <cell r="D2895">
            <v>50.53</v>
          </cell>
        </row>
        <row r="2896">
          <cell r="A2896">
            <v>3912</v>
          </cell>
          <cell r="B2896" t="str">
            <v>LUVA DE FERRO GALVANIZADO, COM ROSCA BSP, DE 2"</v>
          </cell>
          <cell r="C2896" t="str">
            <v xml:space="preserve">UN    </v>
          </cell>
          <cell r="D2896">
            <v>27.7</v>
          </cell>
        </row>
        <row r="2897">
          <cell r="A2897">
            <v>3909</v>
          </cell>
          <cell r="B2897" t="str">
            <v>LUVA DE FERRO GALVANIZADO, COM ROSCA BSP, DE 3/4"</v>
          </cell>
          <cell r="C2897" t="str">
            <v xml:space="preserve">UN    </v>
          </cell>
          <cell r="D2897">
            <v>6.5</v>
          </cell>
        </row>
        <row r="2898">
          <cell r="A2898">
            <v>3914</v>
          </cell>
          <cell r="B2898" t="str">
            <v>LUVA DE FERRO GALVANIZADO, COM ROSCA BSP, DE 3"</v>
          </cell>
          <cell r="C2898" t="str">
            <v xml:space="preserve">UN    </v>
          </cell>
          <cell r="D2898">
            <v>76.22</v>
          </cell>
        </row>
        <row r="2899">
          <cell r="A2899">
            <v>3915</v>
          </cell>
          <cell r="B2899" t="str">
            <v>LUVA DE FERRO GALVANIZADO, COM ROSCA BSP, DE 4"</v>
          </cell>
          <cell r="C2899" t="str">
            <v xml:space="preserve">UN    </v>
          </cell>
          <cell r="D2899">
            <v>120.2</v>
          </cell>
        </row>
        <row r="2900">
          <cell r="A2900">
            <v>3916</v>
          </cell>
          <cell r="B2900" t="str">
            <v>LUVA DE FERRO GALVANIZADO, COM ROSCA BSP, DE 5"</v>
          </cell>
          <cell r="C2900" t="str">
            <v xml:space="preserve">UN    </v>
          </cell>
          <cell r="D2900">
            <v>218.98</v>
          </cell>
        </row>
        <row r="2901">
          <cell r="A2901">
            <v>3917</v>
          </cell>
          <cell r="B2901" t="str">
            <v>LUVA DE FERRO GALVANIZADO, COM ROSCA BSP, DE 6"</v>
          </cell>
          <cell r="C2901" t="str">
            <v xml:space="preserve">UN    </v>
          </cell>
          <cell r="D2901">
            <v>361.18</v>
          </cell>
        </row>
        <row r="2902">
          <cell r="A2902">
            <v>1904</v>
          </cell>
          <cell r="B2902" t="str">
            <v>LUVA DE PRESSAO, EM PVC, DE 20 MM, PARA ELETRODUTO FLEXIVEL</v>
          </cell>
          <cell r="C2902" t="str">
            <v xml:space="preserve">UN    </v>
          </cell>
          <cell r="D2902">
            <v>0.88</v>
          </cell>
        </row>
        <row r="2903">
          <cell r="A2903">
            <v>1899</v>
          </cell>
          <cell r="B2903" t="str">
            <v>LUVA DE PRESSAO, EM PVC, DE 25 MM, PARA ELETRODUTO FLEXIVEL</v>
          </cell>
          <cell r="C2903" t="str">
            <v xml:space="preserve">UN    </v>
          </cell>
          <cell r="D2903">
            <v>1</v>
          </cell>
        </row>
        <row r="2904">
          <cell r="A2904">
            <v>1900</v>
          </cell>
          <cell r="B2904" t="str">
            <v>LUVA DE PRESSAO, EM PVC, DE 32 MM, PARA ELETRODUTO FLEXIVEL</v>
          </cell>
          <cell r="C2904" t="str">
            <v xml:space="preserve">UN    </v>
          </cell>
          <cell r="D2904">
            <v>1.62</v>
          </cell>
        </row>
        <row r="2905">
          <cell r="A2905">
            <v>12407</v>
          </cell>
          <cell r="B2905" t="str">
            <v>LUVA DE REDUCAO DE FERRO GALVANIZADO, COM ROSCA BSP MACHO/FEMEA, DE 1 1/2" X 1"</v>
          </cell>
          <cell r="C2905" t="str">
            <v xml:space="preserve">UN    </v>
          </cell>
          <cell r="D2905">
            <v>27.34</v>
          </cell>
        </row>
        <row r="2906">
          <cell r="A2906">
            <v>12408</v>
          </cell>
          <cell r="B2906" t="str">
            <v>LUVA DE REDUCAO DE FERRO GALVANIZADO, COM ROSCA BSP MACHO/FEMEA, DE 1" X 1/2"</v>
          </cell>
          <cell r="C2906" t="str">
            <v xml:space="preserve">UN    </v>
          </cell>
          <cell r="D2906">
            <v>15.43</v>
          </cell>
        </row>
        <row r="2907">
          <cell r="A2907">
            <v>12409</v>
          </cell>
          <cell r="B2907" t="str">
            <v>LUVA DE REDUCAO DE FERRO GALVANIZADO, COM ROSCA BSP MACHO/FEMEA, DE 1" X 3/4"</v>
          </cell>
          <cell r="C2907" t="str">
            <v xml:space="preserve">UN    </v>
          </cell>
          <cell r="D2907">
            <v>15.43</v>
          </cell>
        </row>
        <row r="2908">
          <cell r="A2908">
            <v>12410</v>
          </cell>
          <cell r="B2908" t="str">
            <v>LUVA DE REDUCAO DE FERRO GALVANIZADO, COM ROSCA BSP MACHO/FEMEA, DE 3/4" X 1/2"</v>
          </cell>
          <cell r="C2908" t="str">
            <v xml:space="preserve">UN    </v>
          </cell>
          <cell r="D2908">
            <v>10.63</v>
          </cell>
        </row>
        <row r="2909">
          <cell r="A2909">
            <v>3936</v>
          </cell>
          <cell r="B2909" t="str">
            <v>LUVA DE REDUCAO DE FERRO GALVANIZADO, COM ROSCA BSP, DE 1 1/2" X 1 1/4"</v>
          </cell>
          <cell r="C2909" t="str">
            <v xml:space="preserve">UN    </v>
          </cell>
          <cell r="D2909">
            <v>19.21</v>
          </cell>
        </row>
        <row r="2910">
          <cell r="A2910">
            <v>3922</v>
          </cell>
          <cell r="B2910" t="str">
            <v>LUVA DE REDUCAO DE FERRO GALVANIZADO, COM ROSCA BSP, DE 1 1/2" X 1/2"</v>
          </cell>
          <cell r="C2910" t="str">
            <v xml:space="preserve">UN    </v>
          </cell>
          <cell r="D2910">
            <v>17.670000000000002</v>
          </cell>
        </row>
        <row r="2911">
          <cell r="A2911">
            <v>3924</v>
          </cell>
          <cell r="B2911" t="str">
            <v>LUVA DE REDUCAO DE FERRO GALVANIZADO, COM ROSCA BSP, DE 1 1/2" X 1"</v>
          </cell>
          <cell r="C2911" t="str">
            <v xml:space="preserve">UN    </v>
          </cell>
          <cell r="D2911">
            <v>19.21</v>
          </cell>
        </row>
        <row r="2912">
          <cell r="A2912">
            <v>3923</v>
          </cell>
          <cell r="B2912" t="str">
            <v>LUVA DE REDUCAO DE FERRO GALVANIZADO, COM ROSCA BSP, DE 1 1/2" X 3/4"</v>
          </cell>
          <cell r="C2912" t="str">
            <v xml:space="preserve">UN    </v>
          </cell>
          <cell r="D2912">
            <v>19.21</v>
          </cell>
        </row>
        <row r="2913">
          <cell r="A2913">
            <v>3937</v>
          </cell>
          <cell r="B2913" t="str">
            <v>LUVA DE REDUCAO DE FERRO GALVANIZADO, COM ROSCA BSP, DE 1 1/4" X 1/2"</v>
          </cell>
          <cell r="C2913" t="str">
            <v xml:space="preserve">UN    </v>
          </cell>
          <cell r="D2913">
            <v>15.85</v>
          </cell>
        </row>
        <row r="2914">
          <cell r="A2914">
            <v>3921</v>
          </cell>
          <cell r="B2914" t="str">
            <v>LUVA DE REDUCAO DE FERRO GALVANIZADO, COM ROSCA BSP, DE 1 1/4" X 1"</v>
          </cell>
          <cell r="C2914" t="str">
            <v xml:space="preserve">UN    </v>
          </cell>
          <cell r="D2914">
            <v>15.86</v>
          </cell>
        </row>
        <row r="2915">
          <cell r="A2915">
            <v>3920</v>
          </cell>
          <cell r="B2915" t="str">
            <v>LUVA DE REDUCAO DE FERRO GALVANIZADO, COM ROSCA BSP, DE 1 1/4" X 3/4"</v>
          </cell>
          <cell r="C2915" t="str">
            <v xml:space="preserve">UN    </v>
          </cell>
          <cell r="D2915">
            <v>15.85</v>
          </cell>
        </row>
        <row r="2916">
          <cell r="A2916">
            <v>3938</v>
          </cell>
          <cell r="B2916" t="str">
            <v>LUVA DE REDUCAO DE FERRO GALVANIZADO, COM ROSCA BSP, DE 1" X 1/2"</v>
          </cell>
          <cell r="C2916" t="str">
            <v xml:space="preserve">UN    </v>
          </cell>
          <cell r="D2916">
            <v>10.45</v>
          </cell>
        </row>
        <row r="2917">
          <cell r="A2917">
            <v>3919</v>
          </cell>
          <cell r="B2917" t="str">
            <v>LUVA DE REDUCAO DE FERRO GALVANIZADO, COM ROSCA BSP, DE 1" X 3/4"</v>
          </cell>
          <cell r="C2917" t="str">
            <v xml:space="preserve">UN    </v>
          </cell>
          <cell r="D2917">
            <v>10.65</v>
          </cell>
        </row>
        <row r="2918">
          <cell r="A2918">
            <v>3927</v>
          </cell>
          <cell r="B2918" t="str">
            <v>LUVA DE REDUCAO DE FERRO GALVANIZADO, COM ROSCA BSP, DE 2 1/2" X 1 1/2"</v>
          </cell>
          <cell r="C2918" t="str">
            <v xml:space="preserve">UN    </v>
          </cell>
          <cell r="D2918">
            <v>53.95</v>
          </cell>
        </row>
        <row r="2919">
          <cell r="A2919">
            <v>3928</v>
          </cell>
          <cell r="B2919" t="str">
            <v>LUVA DE REDUCAO DE FERRO GALVANIZADO, COM ROSCA BSP, DE 2 1/2" X 2"</v>
          </cell>
          <cell r="C2919" t="str">
            <v xml:space="preserve">UN    </v>
          </cell>
          <cell r="D2919">
            <v>53.95</v>
          </cell>
        </row>
        <row r="2920">
          <cell r="A2920">
            <v>3926</v>
          </cell>
          <cell r="B2920" t="str">
            <v>LUVA DE REDUCAO DE FERRO GALVANIZADO, COM ROSCA BSP, DE 2" X 1 1/2"</v>
          </cell>
          <cell r="C2920" t="str">
            <v xml:space="preserve">UN    </v>
          </cell>
          <cell r="D2920">
            <v>30.75</v>
          </cell>
        </row>
        <row r="2921">
          <cell r="A2921">
            <v>3935</v>
          </cell>
          <cell r="B2921" t="str">
            <v>LUVA DE REDUCAO DE FERRO GALVANIZADO, COM ROSCA BSP, DE 2" X 1 1/4"</v>
          </cell>
          <cell r="C2921" t="str">
            <v xml:space="preserve">UN    </v>
          </cell>
          <cell r="D2921">
            <v>30.75</v>
          </cell>
        </row>
        <row r="2922">
          <cell r="A2922">
            <v>3925</v>
          </cell>
          <cell r="B2922" t="str">
            <v>LUVA DE REDUCAO DE FERRO GALVANIZADO, COM ROSCA BSP, DE 2" X 1"</v>
          </cell>
          <cell r="C2922" t="str">
            <v xml:space="preserve">UN    </v>
          </cell>
          <cell r="D2922">
            <v>30.75</v>
          </cell>
        </row>
        <row r="2923">
          <cell r="A2923">
            <v>12406</v>
          </cell>
          <cell r="B2923" t="str">
            <v>LUVA DE REDUCAO DE FERRO GALVANIZADO, COM ROSCA BSP, DE 3/4" X 1/2"</v>
          </cell>
          <cell r="C2923" t="str">
            <v xml:space="preserve">UN    </v>
          </cell>
          <cell r="D2923">
            <v>7.55</v>
          </cell>
        </row>
        <row r="2924">
          <cell r="A2924">
            <v>3929</v>
          </cell>
          <cell r="B2924" t="str">
            <v>LUVA DE REDUCAO DE FERRO GALVANIZADO, COM ROSCA BSP, DE 3" X 1 1/2"</v>
          </cell>
          <cell r="C2924" t="str">
            <v xml:space="preserve">UN    </v>
          </cell>
          <cell r="D2924">
            <v>82.2</v>
          </cell>
        </row>
        <row r="2925">
          <cell r="A2925">
            <v>3931</v>
          </cell>
          <cell r="B2925" t="str">
            <v>LUVA DE REDUCAO DE FERRO GALVANIZADO, COM ROSCA BSP, DE 3" X 2 1/2"</v>
          </cell>
          <cell r="C2925" t="str">
            <v xml:space="preserve">UN    </v>
          </cell>
          <cell r="D2925">
            <v>82.2</v>
          </cell>
        </row>
        <row r="2926">
          <cell r="A2926">
            <v>3930</v>
          </cell>
          <cell r="B2926" t="str">
            <v>LUVA DE REDUCAO DE FERRO GALVANIZADO, COM ROSCA BSP, DE 3" X 2"</v>
          </cell>
          <cell r="C2926" t="str">
            <v xml:space="preserve">UN    </v>
          </cell>
          <cell r="D2926">
            <v>82.2</v>
          </cell>
        </row>
        <row r="2927">
          <cell r="A2927">
            <v>3932</v>
          </cell>
          <cell r="B2927" t="str">
            <v>LUVA DE REDUCAO DE FERRO GALVANIZADO, COM ROSCA BSP, DE 4" X 2 1/2"</v>
          </cell>
          <cell r="C2927" t="str">
            <v xml:space="preserve">UN    </v>
          </cell>
          <cell r="D2927">
            <v>141.93</v>
          </cell>
        </row>
        <row r="2928">
          <cell r="A2928">
            <v>3933</v>
          </cell>
          <cell r="B2928" t="str">
            <v>LUVA DE REDUCAO DE FERRO GALVANIZADO, COM ROSCA BSP, DE 4" X 2"</v>
          </cell>
          <cell r="C2928" t="str">
            <v xml:space="preserve">UN    </v>
          </cell>
          <cell r="D2928">
            <v>141.93</v>
          </cell>
        </row>
        <row r="2929">
          <cell r="A2929">
            <v>3934</v>
          </cell>
          <cell r="B2929" t="str">
            <v>LUVA DE REDUCAO DE FERRO GALVANIZADO, COM ROSCA BSP, DE 4" X 3"</v>
          </cell>
          <cell r="C2929" t="str">
            <v xml:space="preserve">UN    </v>
          </cell>
          <cell r="D2929">
            <v>141.93</v>
          </cell>
        </row>
        <row r="2930">
          <cell r="A2930">
            <v>40355</v>
          </cell>
          <cell r="B2930" t="str">
            <v>LUVA DE REDUCAO EM ACO CARBONO, COM ENCAIXE PARA SOLDA DN SW, PRESSAO 3.000 LBS,  3/4 " X 1/2"</v>
          </cell>
          <cell r="C2930" t="str">
            <v xml:space="preserve">UN    </v>
          </cell>
          <cell r="D2930">
            <v>12.83</v>
          </cell>
        </row>
        <row r="2931">
          <cell r="A2931">
            <v>40364</v>
          </cell>
          <cell r="B2931" t="str">
            <v>LUVA DE REDUCAO EM ACO CARBONO, COM ENCAIXE PARA SOLDA DN SW, PRESSAO 3.000 LBS, DN 1 1/2" X 1 1/4"</v>
          </cell>
          <cell r="C2931" t="str">
            <v xml:space="preserve">UN    </v>
          </cell>
          <cell r="D2931">
            <v>60.12</v>
          </cell>
        </row>
        <row r="2932">
          <cell r="A2932">
            <v>40361</v>
          </cell>
          <cell r="B2932" t="str">
            <v>LUVA DE REDUCAO EM ACO CARBONO, COM ENCAIXE PARA SOLDA DN SW, PRESSAO 3.000 LBS, DN 1 1/4"  X 1"</v>
          </cell>
          <cell r="C2932" t="str">
            <v xml:space="preserve">UN    </v>
          </cell>
          <cell r="D2932">
            <v>47.01</v>
          </cell>
        </row>
        <row r="2933">
          <cell r="A2933">
            <v>40358</v>
          </cell>
          <cell r="B2933" t="str">
            <v>LUVA DE REDUCAO EM ACO CARBONO, COM ENCAIXE PARA SOLDA DN SW, PRESSAO 3.000 LBS, DN 1" X 3/4"</v>
          </cell>
          <cell r="C2933" t="str">
            <v xml:space="preserve">UN    </v>
          </cell>
          <cell r="D2933">
            <v>17.920000000000002</v>
          </cell>
        </row>
        <row r="2934">
          <cell r="A2934">
            <v>40370</v>
          </cell>
          <cell r="B2934" t="str">
            <v>LUVA DE REDUCAO EM ACO CARBONO, COM ENCAIXE PARA SOLDA DN SW, PRESSAO 3.000 LBS, DN 2 1/2" X 2"</v>
          </cell>
          <cell r="C2934" t="str">
            <v xml:space="preserve">UN    </v>
          </cell>
          <cell r="D2934">
            <v>190.78</v>
          </cell>
        </row>
        <row r="2935">
          <cell r="A2935">
            <v>40367</v>
          </cell>
          <cell r="B2935" t="str">
            <v>LUVA DE REDUCAO EM ACO CARBONO, COM ENCAIXE PARA SOLDA DN SW, PRESSAO 3.000 LBS, DN 2" X 1 1/2"</v>
          </cell>
          <cell r="C2935" t="str">
            <v xml:space="preserve">UN    </v>
          </cell>
          <cell r="D2935">
            <v>94.82</v>
          </cell>
        </row>
        <row r="2936">
          <cell r="A2936">
            <v>40373</v>
          </cell>
          <cell r="B2936" t="str">
            <v>LUVA DE REDUCAO EM ACO CARBONO, COM ENCAIXE PARA SOLDA DN SW, PRESSAO 3.000 LBS, DN 3" X 2 1/2"</v>
          </cell>
          <cell r="C2936" t="str">
            <v xml:space="preserve">UN    </v>
          </cell>
          <cell r="D2936">
            <v>257.98</v>
          </cell>
        </row>
        <row r="2937">
          <cell r="A2937">
            <v>38947</v>
          </cell>
          <cell r="B2937" t="str">
            <v>LUVA DE REDUCAO PARA TUBO PEX, METALICA, PARA CONEXAO COM ANEL DESLIZANTE, DN 20 X 16 MM</v>
          </cell>
          <cell r="C2937" t="str">
            <v xml:space="preserve">UN    </v>
          </cell>
          <cell r="D2937">
            <v>8.92</v>
          </cell>
        </row>
        <row r="2938">
          <cell r="A2938">
            <v>38948</v>
          </cell>
          <cell r="B2938" t="str">
            <v>LUVA DE REDUCAO PARA TUBO PEX, METALICA, PARA CONEXAO COM ANEL DESLIZANTE, DN 25 X 16 MM</v>
          </cell>
          <cell r="C2938" t="str">
            <v xml:space="preserve">UN    </v>
          </cell>
          <cell r="D2938">
            <v>14.23</v>
          </cell>
        </row>
        <row r="2939">
          <cell r="A2939">
            <v>38949</v>
          </cell>
          <cell r="B2939" t="str">
            <v>LUVA DE REDUCAO PARA TUBO PEX, METALICA, PARA CONEXAO COM ANEL DESLIZANTE, DN 25 X 20 MM</v>
          </cell>
          <cell r="C2939" t="str">
            <v xml:space="preserve">UN    </v>
          </cell>
          <cell r="D2939">
            <v>15.79</v>
          </cell>
        </row>
        <row r="2940">
          <cell r="A2940">
            <v>38951</v>
          </cell>
          <cell r="B2940" t="str">
            <v>LUVA DE REDUCAO PARA TUBO PEX, METALICA, PARA CONEXAO COM ANEL DESLIZANTE, DN 32 X 25 MM</v>
          </cell>
          <cell r="C2940" t="str">
            <v xml:space="preserve">UN    </v>
          </cell>
          <cell r="D2940">
            <v>24.97</v>
          </cell>
        </row>
        <row r="2941">
          <cell r="A2941">
            <v>39312</v>
          </cell>
          <cell r="B2941" t="str">
            <v>LUVA DE REDUCAO PARA TUBO PEX, PLASTICA, PARA CONEXAO COM CRIMPAGEM, DN 20 X 16 MM</v>
          </cell>
          <cell r="C2941" t="str">
            <v xml:space="preserve">UN    </v>
          </cell>
          <cell r="D2941">
            <v>19.37</v>
          </cell>
        </row>
        <row r="2942">
          <cell r="A2942">
            <v>39313</v>
          </cell>
          <cell r="B2942" t="str">
            <v>LUVA DE REDUCAO PARA TUBO PEX, PLASTICA, PARA CONEXAO COM CRIMPAGEM, DN 25 X 16 MM</v>
          </cell>
          <cell r="C2942" t="str">
            <v xml:space="preserve">UN    </v>
          </cell>
          <cell r="D2942">
            <v>25.28</v>
          </cell>
        </row>
        <row r="2943">
          <cell r="A2943">
            <v>38950</v>
          </cell>
          <cell r="B2943" t="str">
            <v>LUVA DE REDUCAO PARA TUBO PEX, PLASTICA, PARA CONEXAO COM CRIMPAGEM, DN 32 X 20 MM</v>
          </cell>
          <cell r="C2943" t="str">
            <v xml:space="preserve">UN    </v>
          </cell>
          <cell r="D2943">
            <v>38.049999999999997</v>
          </cell>
        </row>
        <row r="2944">
          <cell r="A2944">
            <v>39314</v>
          </cell>
          <cell r="B2944" t="str">
            <v>LUVA DE REDUCAO PARA TUBO PEX, PLASTICA, PARA CONEXAO COM CRIMPAGEM, DN 32 X 25 MM</v>
          </cell>
          <cell r="C2944" t="str">
            <v xml:space="preserve">UN    </v>
          </cell>
          <cell r="D2944">
            <v>40.14</v>
          </cell>
        </row>
        <row r="2945">
          <cell r="A2945">
            <v>3907</v>
          </cell>
          <cell r="B2945" t="str">
            <v>LUVA DE REDUCAO ROSCAVEL, PVC, 1" X 3/4", PARA AGUA FRIA PREDIAL</v>
          </cell>
          <cell r="C2945" t="str">
            <v xml:space="preserve">UN    </v>
          </cell>
          <cell r="D2945">
            <v>4.66</v>
          </cell>
        </row>
        <row r="2946">
          <cell r="A2946">
            <v>3889</v>
          </cell>
          <cell r="B2946" t="str">
            <v>LUVA DE REDUCAO ROSCAVEL, PVC, 3/4" X 1/2", PARA AGUA FRIA PREDIAL</v>
          </cell>
          <cell r="C2946" t="str">
            <v xml:space="preserve">UN    </v>
          </cell>
          <cell r="D2946">
            <v>3.56</v>
          </cell>
        </row>
        <row r="2947">
          <cell r="A2947">
            <v>3868</v>
          </cell>
          <cell r="B2947" t="str">
            <v>LUVA DE REDUCAO SOLDAVEL, PVC, 25 MM X 20 MM, PARA AGUA FRIA PREDIAL</v>
          </cell>
          <cell r="C2947" t="str">
            <v xml:space="preserve">UN    </v>
          </cell>
          <cell r="D2947">
            <v>1.38</v>
          </cell>
        </row>
        <row r="2948">
          <cell r="A2948">
            <v>3869</v>
          </cell>
          <cell r="B2948" t="str">
            <v>LUVA DE REDUCAO SOLDAVEL, PVC, 32 MM X 25 MM, PARA AGUA FRIA PREDIAL</v>
          </cell>
          <cell r="C2948" t="str">
            <v xml:space="preserve">UN    </v>
          </cell>
          <cell r="D2948">
            <v>3.96</v>
          </cell>
        </row>
        <row r="2949">
          <cell r="A2949">
            <v>3872</v>
          </cell>
          <cell r="B2949" t="str">
            <v>LUVA DE REDUCAO SOLDAVEL, PVC, 40 MM X 32 MM, PARA AGUA FRIA PREDIAL</v>
          </cell>
          <cell r="C2949" t="str">
            <v xml:space="preserve">UN    </v>
          </cell>
          <cell r="D2949">
            <v>4.8099999999999996</v>
          </cell>
        </row>
        <row r="2950">
          <cell r="A2950">
            <v>3850</v>
          </cell>
          <cell r="B2950" t="str">
            <v>LUVA DE REDUCAO SOLDAVEL, PVC, 60 MM X 50 MM, PARA AGUA FRIA PREDIAL</v>
          </cell>
          <cell r="C2950" t="str">
            <v xml:space="preserve">UN    </v>
          </cell>
          <cell r="D2950">
            <v>12.4</v>
          </cell>
        </row>
        <row r="2951">
          <cell r="A2951">
            <v>38023</v>
          </cell>
          <cell r="B2951" t="str">
            <v>LUVA DE REDUCAO, PVC, SOLDAVEL, 50 X 25 MM, PARA AGUA FRIA PREDIAL</v>
          </cell>
          <cell r="C2951" t="str">
            <v xml:space="preserve">UN    </v>
          </cell>
          <cell r="D2951">
            <v>5.23</v>
          </cell>
        </row>
        <row r="2952">
          <cell r="A2952">
            <v>37986</v>
          </cell>
          <cell r="B2952" t="str">
            <v>LUVA DE TRANSICAO DE CPVC X PVC, SOLDAVEL, 22 X 25 MM, PARA AGUA QUENTE</v>
          </cell>
          <cell r="C2952" t="str">
            <v xml:space="preserve">UN    </v>
          </cell>
          <cell r="D2952">
            <v>2.76</v>
          </cell>
        </row>
        <row r="2953">
          <cell r="A2953">
            <v>37987</v>
          </cell>
          <cell r="B2953" t="str">
            <v>LUVA DE TRANSICAO, CPVC, SOLDAVEL, 42 MM X 1 1/2", PARA AGUA QUENTE</v>
          </cell>
          <cell r="C2953" t="str">
            <v xml:space="preserve">UN    </v>
          </cell>
          <cell r="D2953">
            <v>206.47</v>
          </cell>
        </row>
        <row r="2954">
          <cell r="A2954">
            <v>37988</v>
          </cell>
          <cell r="B2954" t="str">
            <v>LUVA DE TRANSICAO, CPVC, SOLDAVEL, 54 MM X 2", PARA AGUA QUENTE PREDIAL</v>
          </cell>
          <cell r="C2954" t="str">
            <v xml:space="preserve">UN    </v>
          </cell>
          <cell r="D2954">
            <v>336.77</v>
          </cell>
        </row>
        <row r="2955">
          <cell r="A2955">
            <v>21120</v>
          </cell>
          <cell r="B2955" t="str">
            <v>LUVA DE TRANSICAO, CPVC, 15 MM X 1/2", PARA AGUA QUENTE PREDIAL</v>
          </cell>
          <cell r="C2955" t="str">
            <v xml:space="preserve">UN    </v>
          </cell>
          <cell r="D2955">
            <v>16.78</v>
          </cell>
        </row>
        <row r="2956">
          <cell r="A2956">
            <v>39318</v>
          </cell>
          <cell r="B2956" t="str">
            <v>LUVA DE TRANSICAO, CPVC, 22 MM X 1/2", PARA AGUA QUENTE</v>
          </cell>
          <cell r="C2956" t="str">
            <v xml:space="preserve">UN    </v>
          </cell>
          <cell r="D2956">
            <v>13.84</v>
          </cell>
        </row>
        <row r="2957">
          <cell r="A2957">
            <v>20162</v>
          </cell>
          <cell r="B2957" t="str">
            <v>LUVA DUPLA, PVC LEVE, DN 150 MM</v>
          </cell>
          <cell r="C2957" t="str">
            <v xml:space="preserve">UN    </v>
          </cell>
          <cell r="D2957">
            <v>22.25</v>
          </cell>
        </row>
        <row r="2958">
          <cell r="A2958">
            <v>40366</v>
          </cell>
          <cell r="B2958" t="str">
            <v>LUVA EM ACO CARBONO, SOLDAVEL, PRESSAO 3.000 LBS, DN 1 1/2"</v>
          </cell>
          <cell r="C2958" t="str">
            <v xml:space="preserve">UN    </v>
          </cell>
          <cell r="D2958">
            <v>46.9</v>
          </cell>
        </row>
        <row r="2959">
          <cell r="A2959">
            <v>40363</v>
          </cell>
          <cell r="B2959" t="str">
            <v>LUVA EM ACO CARBONO, SOLDAVEL, PRESSAO 3.000 LBS, DN 1 1/4"</v>
          </cell>
          <cell r="C2959" t="str">
            <v xml:space="preserve">UN    </v>
          </cell>
          <cell r="D2959">
            <v>36.68</v>
          </cell>
        </row>
        <row r="2960">
          <cell r="A2960">
            <v>40354</v>
          </cell>
          <cell r="B2960" t="str">
            <v>LUVA EM ACO CARBONO, SOLDAVEL, PRESSAO 3.000 LBS, DN 1/2"</v>
          </cell>
          <cell r="C2960" t="str">
            <v xml:space="preserve">UN    </v>
          </cell>
          <cell r="D2960">
            <v>15.97</v>
          </cell>
        </row>
        <row r="2961">
          <cell r="A2961">
            <v>40360</v>
          </cell>
          <cell r="B2961" t="str">
            <v>LUVA EM ACO CARBONO, SOLDAVEL, PRESSAO 3.000 LBS, DN 1"</v>
          </cell>
          <cell r="C2961" t="str">
            <v xml:space="preserve">UN    </v>
          </cell>
          <cell r="D2961">
            <v>24.05</v>
          </cell>
        </row>
        <row r="2962">
          <cell r="A2962">
            <v>40372</v>
          </cell>
          <cell r="B2962" t="str">
            <v>LUVA EM ACO CARBONO, SOLDAVEL, PRESSAO 3.000 LBS, DN 2 1/2"</v>
          </cell>
          <cell r="C2962" t="str">
            <v xml:space="preserve">UN    </v>
          </cell>
          <cell r="D2962">
            <v>148.51</v>
          </cell>
        </row>
        <row r="2963">
          <cell r="A2963">
            <v>40369</v>
          </cell>
          <cell r="B2963" t="str">
            <v>LUVA EM ACO CARBONO, SOLDAVEL, PRESSAO 3.000 LBS, DN 2"</v>
          </cell>
          <cell r="C2963" t="str">
            <v xml:space="preserve">UN    </v>
          </cell>
          <cell r="D2963">
            <v>73.91</v>
          </cell>
        </row>
        <row r="2964">
          <cell r="A2964">
            <v>40357</v>
          </cell>
          <cell r="B2964" t="str">
            <v>LUVA EM ACO CARBONO, SOLDAVEL, PRESSAO 3.000 LBS, DN 3/4"</v>
          </cell>
          <cell r="C2964" t="str">
            <v xml:space="preserve">UN    </v>
          </cell>
          <cell r="D2964">
            <v>17.920000000000002</v>
          </cell>
        </row>
        <row r="2965">
          <cell r="A2965">
            <v>40375</v>
          </cell>
          <cell r="B2965" t="str">
            <v>LUVA EM ACO CARBONO, SOLDAVEL, PRESSAO 3.000 LBS, DN 3"</v>
          </cell>
          <cell r="C2965" t="str">
            <v xml:space="preserve">UN    </v>
          </cell>
          <cell r="D2965">
            <v>201.04</v>
          </cell>
        </row>
        <row r="2966">
          <cell r="A2966">
            <v>1893</v>
          </cell>
          <cell r="B2966" t="str">
            <v>LUVA EM PVC RIGIDO ROSCAVEL, DE 1 1/2", PARA ELETRODUTO</v>
          </cell>
          <cell r="C2966" t="str">
            <v xml:space="preserve">UN    </v>
          </cell>
          <cell r="D2966">
            <v>3.34</v>
          </cell>
        </row>
        <row r="2967">
          <cell r="A2967">
            <v>1902</v>
          </cell>
          <cell r="B2967" t="str">
            <v>LUVA EM PVC RIGIDO ROSCAVEL, DE 1 1/4", PARA ELETRODUTO</v>
          </cell>
          <cell r="C2967" t="str">
            <v xml:space="preserve">UN    </v>
          </cell>
          <cell r="D2967">
            <v>2.4300000000000002</v>
          </cell>
        </row>
        <row r="2968">
          <cell r="A2968">
            <v>1901</v>
          </cell>
          <cell r="B2968" t="str">
            <v>LUVA EM PVC RIGIDO ROSCAVEL, DE 1/2", PARA ELETRODUTO</v>
          </cell>
          <cell r="C2968" t="str">
            <v xml:space="preserve">UN    </v>
          </cell>
          <cell r="D2968">
            <v>0.76</v>
          </cell>
        </row>
        <row r="2969">
          <cell r="A2969">
            <v>1892</v>
          </cell>
          <cell r="B2969" t="str">
            <v>LUVA EM PVC RIGIDO ROSCAVEL, DE 1", PARA ELETRODUTO</v>
          </cell>
          <cell r="C2969" t="str">
            <v xml:space="preserve">UN    </v>
          </cell>
          <cell r="D2969">
            <v>1.56</v>
          </cell>
        </row>
        <row r="2970">
          <cell r="A2970">
            <v>1907</v>
          </cell>
          <cell r="B2970" t="str">
            <v>LUVA EM PVC RIGIDO ROSCAVEL, DE 2 1/2", PARA ELETRODUTO</v>
          </cell>
          <cell r="C2970" t="str">
            <v xml:space="preserve">UN    </v>
          </cell>
          <cell r="D2970">
            <v>10.74</v>
          </cell>
        </row>
        <row r="2971">
          <cell r="A2971">
            <v>1894</v>
          </cell>
          <cell r="B2971" t="str">
            <v>LUVA EM PVC RIGIDO ROSCAVEL, DE 2", PARA ELETRODUTO</v>
          </cell>
          <cell r="C2971" t="str">
            <v xml:space="preserve">UN    </v>
          </cell>
          <cell r="D2971">
            <v>4.83</v>
          </cell>
        </row>
        <row r="2972">
          <cell r="A2972">
            <v>1891</v>
          </cell>
          <cell r="B2972" t="str">
            <v>LUVA EM PVC RIGIDO ROSCAVEL, DE 3/4", PARA ELETRODUTO</v>
          </cell>
          <cell r="C2972" t="str">
            <v xml:space="preserve">UN    </v>
          </cell>
          <cell r="D2972">
            <v>1.1200000000000001</v>
          </cell>
        </row>
        <row r="2973">
          <cell r="A2973">
            <v>1896</v>
          </cell>
          <cell r="B2973" t="str">
            <v>LUVA EM PVC RIGIDO ROSCAVEL, DE 3", PARA ELETRODUTO</v>
          </cell>
          <cell r="C2973" t="str">
            <v xml:space="preserve">UN    </v>
          </cell>
          <cell r="D2973">
            <v>14.42</v>
          </cell>
        </row>
        <row r="2974">
          <cell r="A2974">
            <v>1895</v>
          </cell>
          <cell r="B2974" t="str">
            <v>LUVA EM PVC RIGIDO ROSCAVEL, DE 4", PARA ELETRODUTO</v>
          </cell>
          <cell r="C2974" t="str">
            <v xml:space="preserve">UN    </v>
          </cell>
          <cell r="D2974">
            <v>25.35</v>
          </cell>
        </row>
        <row r="2975">
          <cell r="A2975">
            <v>2641</v>
          </cell>
          <cell r="B2975" t="str">
            <v>LUVA PARA ELETRODUTO, EM ACO GALVANIZADO ELETROLITICO, DIAMETRO DE 100 MM (4")</v>
          </cell>
          <cell r="C2975" t="str">
            <v xml:space="preserve">UN    </v>
          </cell>
          <cell r="D2975">
            <v>29.02</v>
          </cell>
        </row>
        <row r="2976">
          <cell r="A2976">
            <v>2636</v>
          </cell>
          <cell r="B2976" t="str">
            <v>LUVA PARA ELETRODUTO, EM ACO GALVANIZADO ELETROLITICO, DIAMETRO DE 15 MM (1/2")</v>
          </cell>
          <cell r="C2976" t="str">
            <v xml:space="preserve">UN    </v>
          </cell>
          <cell r="D2976">
            <v>1.87</v>
          </cell>
        </row>
        <row r="2977">
          <cell r="A2977">
            <v>2637</v>
          </cell>
          <cell r="B2977" t="str">
            <v>LUVA PARA ELETRODUTO, EM ACO GALVANIZADO ELETROLITICO, DIAMETRO DE 20 MM (3/4")</v>
          </cell>
          <cell r="C2977" t="str">
            <v xml:space="preserve">UN    </v>
          </cell>
          <cell r="D2977">
            <v>1.99</v>
          </cell>
        </row>
        <row r="2978">
          <cell r="A2978">
            <v>2638</v>
          </cell>
          <cell r="B2978" t="str">
            <v>LUVA PARA ELETRODUTO, EM ACO GALVANIZADO ELETROLITICO, DIAMETRO DE 25 MM (1")</v>
          </cell>
          <cell r="C2978" t="str">
            <v xml:space="preserve">UN    </v>
          </cell>
          <cell r="D2978">
            <v>2.31</v>
          </cell>
        </row>
        <row r="2979">
          <cell r="A2979">
            <v>2639</v>
          </cell>
          <cell r="B2979" t="str">
            <v>LUVA PARA ELETRODUTO, EM ACO GALVANIZADO ELETROLITICO, DIAMETRO DE 32 MM (1 1/4")</v>
          </cell>
          <cell r="C2979" t="str">
            <v xml:space="preserve">UN    </v>
          </cell>
          <cell r="D2979">
            <v>4.0999999999999996</v>
          </cell>
        </row>
        <row r="2980">
          <cell r="A2980">
            <v>2644</v>
          </cell>
          <cell r="B2980" t="str">
            <v>LUVA PARA ELETRODUTO, EM ACO GALVANIZADO ELETROLITICO, DIAMETRO DE 40 MM (1 1/2")</v>
          </cell>
          <cell r="C2980" t="str">
            <v xml:space="preserve">UN    </v>
          </cell>
          <cell r="D2980">
            <v>5.94</v>
          </cell>
        </row>
        <row r="2981">
          <cell r="A2981">
            <v>2643</v>
          </cell>
          <cell r="B2981" t="str">
            <v>LUVA PARA ELETRODUTO, EM ACO GALVANIZADO ELETROLITICO, DIAMETRO DE 50 MM (2")</v>
          </cell>
          <cell r="C2981" t="str">
            <v xml:space="preserve">UN    </v>
          </cell>
          <cell r="D2981">
            <v>8.2799999999999994</v>
          </cell>
        </row>
        <row r="2982">
          <cell r="A2982">
            <v>2640</v>
          </cell>
          <cell r="B2982" t="str">
            <v>LUVA PARA ELETRODUTO, EM ACO GALVANIZADO ELETROLITICO, DIAMETRO DE 65 MM (2 1/2")</v>
          </cell>
          <cell r="C2982" t="str">
            <v xml:space="preserve">UN    </v>
          </cell>
          <cell r="D2982">
            <v>12.08</v>
          </cell>
        </row>
        <row r="2983">
          <cell r="A2983">
            <v>2642</v>
          </cell>
          <cell r="B2983" t="str">
            <v>LUVA PARA ELETRODUTO, EM ACO GALVANIZADO ELETROLITICO, DIAMETRO DE 80 MM (3")</v>
          </cell>
          <cell r="C2983" t="str">
            <v xml:space="preserve">UN    </v>
          </cell>
          <cell r="D2983">
            <v>18.39</v>
          </cell>
        </row>
        <row r="2984">
          <cell r="A2984">
            <v>38943</v>
          </cell>
          <cell r="B2984" t="str">
            <v>LUVA PARA TUBO PEX, METALICO, PARA CONEXAO COM ANEL DESLIZANTE, DN 16 MM</v>
          </cell>
          <cell r="C2984" t="str">
            <v xml:space="preserve">UN    </v>
          </cell>
          <cell r="D2984">
            <v>6.58</v>
          </cell>
        </row>
        <row r="2985">
          <cell r="A2985">
            <v>38944</v>
          </cell>
          <cell r="B2985" t="str">
            <v>LUVA PARA TUBO PEX, METALICO, PARA CONEXAO COM ANEL DESLIZANTE, DN 20 MM</v>
          </cell>
          <cell r="C2985" t="str">
            <v xml:space="preserve">UN    </v>
          </cell>
          <cell r="D2985">
            <v>10.18</v>
          </cell>
        </row>
        <row r="2986">
          <cell r="A2986">
            <v>38945</v>
          </cell>
          <cell r="B2986" t="str">
            <v>LUVA PARA TUBO PEX, METALICO, PARA CONEXAO COM ANEL DESLIZANTE, DN 25 MM</v>
          </cell>
          <cell r="C2986" t="str">
            <v xml:space="preserve">UN    </v>
          </cell>
          <cell r="D2986">
            <v>20.64</v>
          </cell>
        </row>
        <row r="2987">
          <cell r="A2987">
            <v>38946</v>
          </cell>
          <cell r="B2987" t="str">
            <v>LUVA PARA TUBO PEX, METALICO, PARA CONEXAO COM ANEL DESLIZANTE, DN 32 MM</v>
          </cell>
          <cell r="C2987" t="str">
            <v xml:space="preserve">UN    </v>
          </cell>
          <cell r="D2987">
            <v>30.78</v>
          </cell>
        </row>
        <row r="2988">
          <cell r="A2988">
            <v>39308</v>
          </cell>
          <cell r="B2988" t="str">
            <v>LUVA PARA TUBO PEX, PLASTICA, PARA CONEXAO COM CRIMPAGEM, DN 16 MM</v>
          </cell>
          <cell r="C2988" t="str">
            <v xml:space="preserve">UN    </v>
          </cell>
          <cell r="D2988">
            <v>13.42</v>
          </cell>
        </row>
        <row r="2989">
          <cell r="A2989">
            <v>39309</v>
          </cell>
          <cell r="B2989" t="str">
            <v>LUVA PARA TUBO PEX, PLASTICA, PARA CONEXAO COM CRIMPAGEM, DN 20 MM</v>
          </cell>
          <cell r="C2989" t="str">
            <v xml:space="preserve">UN    </v>
          </cell>
          <cell r="D2989">
            <v>19.41</v>
          </cell>
        </row>
        <row r="2990">
          <cell r="A2990">
            <v>39310</v>
          </cell>
          <cell r="B2990" t="str">
            <v>LUVA PARA TUBO PEX, PLASTICA, PARA CONEXAO COM CRIMPAGEM, DN 25 MM</v>
          </cell>
          <cell r="C2990" t="str">
            <v xml:space="preserve">UN    </v>
          </cell>
          <cell r="D2990">
            <v>29.41</v>
          </cell>
        </row>
        <row r="2991">
          <cell r="A2991">
            <v>39311</v>
          </cell>
          <cell r="B2991" t="str">
            <v>LUVA PARA TUBO PEX, PLASTICA, PARA CONEXAO COM CRIMPAGEM, DN 32 MM</v>
          </cell>
          <cell r="C2991" t="str">
            <v xml:space="preserve">UN    </v>
          </cell>
          <cell r="D2991">
            <v>44.21</v>
          </cell>
        </row>
        <row r="2992">
          <cell r="A2992">
            <v>39855</v>
          </cell>
          <cell r="B2992" t="str">
            <v>LUVA PASSANTE DE COBRE (REF 601) SEM ANEL DE SOLDA, BOLSA 15 MM</v>
          </cell>
          <cell r="C2992" t="str">
            <v xml:space="preserve">UN    </v>
          </cell>
          <cell r="D2992">
            <v>3.33</v>
          </cell>
        </row>
        <row r="2993">
          <cell r="A2993">
            <v>39856</v>
          </cell>
          <cell r="B2993" t="str">
            <v>LUVA PASSANTE DE COBRE (REF 601) SEM ANEL DE SOLDA, BOLSA 22 MM</v>
          </cell>
          <cell r="C2993" t="str">
            <v xml:space="preserve">UN    </v>
          </cell>
          <cell r="D2993">
            <v>7.86</v>
          </cell>
        </row>
        <row r="2994">
          <cell r="A2994">
            <v>39857</v>
          </cell>
          <cell r="B2994" t="str">
            <v>LUVA PASSANTE DE COBRE (REF 601) SEM ANEL DE SOLDA, BOLSA 28 MM</v>
          </cell>
          <cell r="C2994" t="str">
            <v xml:space="preserve">UN    </v>
          </cell>
          <cell r="D2994">
            <v>12.72</v>
          </cell>
        </row>
        <row r="2995">
          <cell r="A2995">
            <v>39858</v>
          </cell>
          <cell r="B2995" t="str">
            <v>LUVA PASSANTE DE COBRE (REF 601) SEM ANEL DE SOLDA, BOLSA 35 MM</v>
          </cell>
          <cell r="C2995" t="str">
            <v xml:space="preserve">UN    </v>
          </cell>
          <cell r="D2995">
            <v>28.23</v>
          </cell>
        </row>
        <row r="2996">
          <cell r="A2996">
            <v>39859</v>
          </cell>
          <cell r="B2996" t="str">
            <v>LUVA PASSANTE DE COBRE (REF 601) SEM ANEL DE SOLDA, BOLSA 42 MM</v>
          </cell>
          <cell r="C2996" t="str">
            <v xml:space="preserve">UN    </v>
          </cell>
          <cell r="D2996">
            <v>43.52</v>
          </cell>
        </row>
        <row r="2997">
          <cell r="A2997">
            <v>39860</v>
          </cell>
          <cell r="B2997" t="str">
            <v>LUVA PASSANTE DE COBRE (REF 601) SEM ANEL DE SOLDA, BOLSA 54 MM</v>
          </cell>
          <cell r="C2997" t="str">
            <v xml:space="preserve">UN    </v>
          </cell>
          <cell r="D2997">
            <v>66.78</v>
          </cell>
        </row>
        <row r="2998">
          <cell r="A2998">
            <v>39861</v>
          </cell>
          <cell r="B2998" t="str">
            <v>LUVA PASSANTE DE COBRE (REF 601) SEM ANEL DE SOLDA, BOLSA 66 MM</v>
          </cell>
          <cell r="C2998" t="str">
            <v xml:space="preserve">UN    </v>
          </cell>
          <cell r="D2998">
            <v>190.68</v>
          </cell>
        </row>
        <row r="2999">
          <cell r="A2999">
            <v>38447</v>
          </cell>
          <cell r="B2999" t="str">
            <v>LUVA PPR, SOLDAVEL, DN 110 MM, PARA AGUA QUENTE PREDIAL</v>
          </cell>
          <cell r="C2999" t="str">
            <v xml:space="preserve">UN    </v>
          </cell>
          <cell r="D2999">
            <v>133.9</v>
          </cell>
        </row>
        <row r="3000">
          <cell r="A3000">
            <v>36320</v>
          </cell>
          <cell r="B3000" t="str">
            <v>LUVA PPR, SOLDAVEL, DN 20 MM, PARA AGUA QUENTE PREDIAL</v>
          </cell>
          <cell r="C3000" t="str">
            <v xml:space="preserve">UN    </v>
          </cell>
          <cell r="D3000">
            <v>1.94</v>
          </cell>
        </row>
        <row r="3001">
          <cell r="A3001">
            <v>36324</v>
          </cell>
          <cell r="B3001" t="str">
            <v>LUVA PPR, SOLDAVEL, DN 25 MM, PARA AGUA QUENTE PREDIAL</v>
          </cell>
          <cell r="C3001" t="str">
            <v xml:space="preserve">UN    </v>
          </cell>
          <cell r="D3001">
            <v>2.94</v>
          </cell>
        </row>
        <row r="3002">
          <cell r="A3002">
            <v>38441</v>
          </cell>
          <cell r="B3002" t="str">
            <v>LUVA PPR, SOLDAVEL, DN 32 MM, PARA AGUA QUENTE PREDIAL</v>
          </cell>
          <cell r="C3002" t="str">
            <v xml:space="preserve">UN    </v>
          </cell>
          <cell r="D3002">
            <v>3.86</v>
          </cell>
        </row>
        <row r="3003">
          <cell r="A3003">
            <v>38442</v>
          </cell>
          <cell r="B3003" t="str">
            <v>LUVA PPR, SOLDAVEL, DN 40 MM, PARA AGUA QUENTE PREDIAL</v>
          </cell>
          <cell r="C3003" t="str">
            <v xml:space="preserve">UN    </v>
          </cell>
          <cell r="D3003">
            <v>9.82</v>
          </cell>
        </row>
        <row r="3004">
          <cell r="A3004">
            <v>38443</v>
          </cell>
          <cell r="B3004" t="str">
            <v>LUVA PPR, SOLDAVEL, DN 50 MM, PARA AGUA QUENTE PREDIAL</v>
          </cell>
          <cell r="C3004" t="str">
            <v xml:space="preserve">UN    </v>
          </cell>
          <cell r="D3004">
            <v>14.83</v>
          </cell>
        </row>
        <row r="3005">
          <cell r="A3005">
            <v>38444</v>
          </cell>
          <cell r="B3005" t="str">
            <v>LUVA PPR, SOLDAVEL, DN 63 MM, PARA AGUA QUENTE PREDIAL</v>
          </cell>
          <cell r="C3005" t="str">
            <v xml:space="preserve">UN    </v>
          </cell>
          <cell r="D3005">
            <v>22.08</v>
          </cell>
        </row>
        <row r="3006">
          <cell r="A3006">
            <v>38445</v>
          </cell>
          <cell r="B3006" t="str">
            <v>LUVA PPR, SOLDAVEL, DN 75 MM, PARA AGUA QUENTE PREDIAL</v>
          </cell>
          <cell r="C3006" t="str">
            <v xml:space="preserve">UN    </v>
          </cell>
          <cell r="D3006">
            <v>51.85</v>
          </cell>
        </row>
        <row r="3007">
          <cell r="A3007">
            <v>38446</v>
          </cell>
          <cell r="B3007" t="str">
            <v>LUVA PPR, SOLDAVEL, DN 90 MM, PARA AGUA QUENTE PREDIAL</v>
          </cell>
          <cell r="C3007" t="str">
            <v xml:space="preserve">UN    </v>
          </cell>
          <cell r="D3007">
            <v>83.68</v>
          </cell>
        </row>
        <row r="3008">
          <cell r="A3008">
            <v>3867</v>
          </cell>
          <cell r="B3008" t="str">
            <v>LUVA PVC SOLDAVEL, 110 MM, PARA AGUA FRIA PREDIAL</v>
          </cell>
          <cell r="C3008" t="str">
            <v xml:space="preserve">UN    </v>
          </cell>
          <cell r="D3008">
            <v>83.32</v>
          </cell>
        </row>
        <row r="3009">
          <cell r="A3009">
            <v>3861</v>
          </cell>
          <cell r="B3009" t="str">
            <v>LUVA PVC SOLDAVEL, 20 MM, PARA AGUA FRIA PREDIAL</v>
          </cell>
          <cell r="C3009" t="str">
            <v xml:space="preserve">UN    </v>
          </cell>
          <cell r="D3009">
            <v>0.69</v>
          </cell>
        </row>
        <row r="3010">
          <cell r="A3010">
            <v>3904</v>
          </cell>
          <cell r="B3010" t="str">
            <v>LUVA PVC SOLDAVEL, 25 MM, PARA AGUA FRIA PREDIAL</v>
          </cell>
          <cell r="C3010" t="str">
            <v xml:space="preserve">UN    </v>
          </cell>
          <cell r="D3010">
            <v>0.84</v>
          </cell>
        </row>
        <row r="3011">
          <cell r="A3011">
            <v>3903</v>
          </cell>
          <cell r="B3011" t="str">
            <v>LUVA PVC SOLDAVEL, 32 MM, PARA AGUA FRIA PREDIAL</v>
          </cell>
          <cell r="C3011" t="str">
            <v xml:space="preserve">UN    </v>
          </cell>
          <cell r="D3011">
            <v>2.0699999999999998</v>
          </cell>
        </row>
        <row r="3012">
          <cell r="A3012">
            <v>3862</v>
          </cell>
          <cell r="B3012" t="str">
            <v>LUVA PVC SOLDAVEL, 40 MM, PARA AGUA FRIA PREDIAL</v>
          </cell>
          <cell r="C3012" t="str">
            <v xml:space="preserve">UN    </v>
          </cell>
          <cell r="D3012">
            <v>4.22</v>
          </cell>
        </row>
        <row r="3013">
          <cell r="A3013">
            <v>3863</v>
          </cell>
          <cell r="B3013" t="str">
            <v>LUVA PVC SOLDAVEL, 50 MM, PARA AGUA FRIA PREDIAL</v>
          </cell>
          <cell r="C3013" t="str">
            <v xml:space="preserve">UN    </v>
          </cell>
          <cell r="D3013">
            <v>4.95</v>
          </cell>
        </row>
        <row r="3014">
          <cell r="A3014">
            <v>3864</v>
          </cell>
          <cell r="B3014" t="str">
            <v>LUVA PVC SOLDAVEL, 60 MM, PARA AGUA FRIA PREDIAL</v>
          </cell>
          <cell r="C3014" t="str">
            <v xml:space="preserve">UN    </v>
          </cell>
          <cell r="D3014">
            <v>12.9</v>
          </cell>
        </row>
        <row r="3015">
          <cell r="A3015">
            <v>3865</v>
          </cell>
          <cell r="B3015" t="str">
            <v>LUVA PVC SOLDAVEL, 75 MM, PARA AGUA FRIA PREDIAL</v>
          </cell>
          <cell r="C3015" t="str">
            <v xml:space="preserve">UN    </v>
          </cell>
          <cell r="D3015">
            <v>22.44</v>
          </cell>
        </row>
        <row r="3016">
          <cell r="A3016">
            <v>3866</v>
          </cell>
          <cell r="B3016" t="str">
            <v>LUVA PVC SOLDAVEL, 85 MM, PARA AGUA FRIA PREDIAL</v>
          </cell>
          <cell r="C3016" t="str">
            <v xml:space="preserve">UN    </v>
          </cell>
          <cell r="D3016">
            <v>51.36</v>
          </cell>
        </row>
        <row r="3017">
          <cell r="A3017">
            <v>3902</v>
          </cell>
          <cell r="B3017" t="str">
            <v>LUVA PVC, ROSCAVEL,  2 1/2",  AGUA FRIA PREDIAL</v>
          </cell>
          <cell r="C3017" t="str">
            <v xml:space="preserve">UN    </v>
          </cell>
          <cell r="D3017">
            <v>24.98</v>
          </cell>
        </row>
        <row r="3018">
          <cell r="A3018">
            <v>3878</v>
          </cell>
          <cell r="B3018" t="str">
            <v>LUVA PVC, ROSCAVEL, 1 1/2",  AGUA FRIA PREDIAL</v>
          </cell>
          <cell r="C3018" t="str">
            <v xml:space="preserve">UN    </v>
          </cell>
          <cell r="D3018">
            <v>7.89</v>
          </cell>
        </row>
        <row r="3019">
          <cell r="A3019">
            <v>3877</v>
          </cell>
          <cell r="B3019" t="str">
            <v>LUVA PVC, ROSCAVEL, 1 1/4", AGUA FRIA PREDIAL</v>
          </cell>
          <cell r="C3019" t="str">
            <v xml:space="preserve">UN    </v>
          </cell>
          <cell r="D3019">
            <v>7.21</v>
          </cell>
        </row>
        <row r="3020">
          <cell r="A3020">
            <v>3879</v>
          </cell>
          <cell r="B3020" t="str">
            <v>LUVA PVC, ROSCAVEL, 2",  AGUA FRIA PREDIAL</v>
          </cell>
          <cell r="C3020" t="str">
            <v xml:space="preserve">UN    </v>
          </cell>
          <cell r="D3020">
            <v>15.92</v>
          </cell>
        </row>
        <row r="3021">
          <cell r="A3021">
            <v>3880</v>
          </cell>
          <cell r="B3021" t="str">
            <v>LUVA PVC, ROSCAVEL, 3", AGUA FRIA PREDIAL</v>
          </cell>
          <cell r="C3021" t="str">
            <v xml:space="preserve">UN    </v>
          </cell>
          <cell r="D3021">
            <v>35.92</v>
          </cell>
        </row>
        <row r="3022">
          <cell r="A3022">
            <v>12892</v>
          </cell>
          <cell r="B3022" t="str">
            <v>LUVA RASPA DE COURO, CANO CURTO (PUNHO *7* CM)</v>
          </cell>
          <cell r="C3022" t="str">
            <v xml:space="preserve">PAR   </v>
          </cell>
          <cell r="D3022">
            <v>18</v>
          </cell>
        </row>
        <row r="3023">
          <cell r="A3023">
            <v>3883</v>
          </cell>
          <cell r="B3023" t="str">
            <v>LUVA ROSCAVEL, PVC, 1/2", AGUA FRIA PREDIAL</v>
          </cell>
          <cell r="C3023" t="str">
            <v xml:space="preserve">UN    </v>
          </cell>
          <cell r="D3023">
            <v>1.66</v>
          </cell>
        </row>
        <row r="3024">
          <cell r="A3024">
            <v>3876</v>
          </cell>
          <cell r="B3024" t="str">
            <v>LUVA ROSCAVEL, PVC, 1", AGUA FRIA PREDIAL</v>
          </cell>
          <cell r="C3024" t="str">
            <v xml:space="preserve">UN    </v>
          </cell>
          <cell r="D3024">
            <v>4.1500000000000004</v>
          </cell>
        </row>
        <row r="3025">
          <cell r="A3025">
            <v>3884</v>
          </cell>
          <cell r="B3025" t="str">
            <v>LUVA ROSCAVEL, PVC, 3/4", AGUA FRIA PREDIAL</v>
          </cell>
          <cell r="C3025" t="str">
            <v xml:space="preserve">UN    </v>
          </cell>
          <cell r="D3025">
            <v>2.48</v>
          </cell>
        </row>
        <row r="3026">
          <cell r="A3026">
            <v>3837</v>
          </cell>
          <cell r="B3026" t="str">
            <v>LUVA SIMPLES, PVC PBA, JE, DN 100 / DE 110 MM, PARA REDE AGUA (NBR 10351)</v>
          </cell>
          <cell r="C3026" t="str">
            <v xml:space="preserve">UN    </v>
          </cell>
          <cell r="D3026">
            <v>56.91</v>
          </cell>
        </row>
        <row r="3027">
          <cell r="A3027">
            <v>3845</v>
          </cell>
          <cell r="B3027" t="str">
            <v>LUVA SIMPLES, PVC PBA, JE, DN 50 / DE 60 MM, PARA REDE AGUA (NBR 10351)</v>
          </cell>
          <cell r="C3027" t="str">
            <v xml:space="preserve">UN    </v>
          </cell>
          <cell r="D3027">
            <v>20.79</v>
          </cell>
        </row>
        <row r="3028">
          <cell r="A3028">
            <v>11045</v>
          </cell>
          <cell r="B3028" t="str">
            <v>LUVA SIMPLES, PVC PBA, JE, DN 75 / DE 85 MM, PARA REDE AGUA (NBR 10351)</v>
          </cell>
          <cell r="C3028" t="str">
            <v xml:space="preserve">UN    </v>
          </cell>
          <cell r="D3028">
            <v>40.1</v>
          </cell>
        </row>
        <row r="3029">
          <cell r="A3029">
            <v>20170</v>
          </cell>
          <cell r="B3029" t="str">
            <v>LUVA SIMPLES, PVC SERIE R, 100 MM, PARA ESGOTO OU AGUAS PLUVIAIS PREDIAIS</v>
          </cell>
          <cell r="C3029" t="str">
            <v xml:space="preserve">UN    </v>
          </cell>
          <cell r="D3029">
            <v>18.03</v>
          </cell>
        </row>
        <row r="3030">
          <cell r="A3030">
            <v>20171</v>
          </cell>
          <cell r="B3030" t="str">
            <v>LUVA SIMPLES, PVC SERIE R, 150 MM, PARA ESGOTO OU AGUAS PLUVIAIS PREDIAIS</v>
          </cell>
          <cell r="C3030" t="str">
            <v xml:space="preserve">UN    </v>
          </cell>
          <cell r="D3030">
            <v>53.57</v>
          </cell>
        </row>
        <row r="3031">
          <cell r="A3031">
            <v>20167</v>
          </cell>
          <cell r="B3031" t="str">
            <v>LUVA SIMPLES, PVC SERIE R, 40 MM, PARA ESGOTO OU AGUAS PLUVIAIS PREDIAIS</v>
          </cell>
          <cell r="C3031" t="str">
            <v xml:space="preserve">UN    </v>
          </cell>
          <cell r="D3031">
            <v>6.7</v>
          </cell>
        </row>
        <row r="3032">
          <cell r="A3032">
            <v>20168</v>
          </cell>
          <cell r="B3032" t="str">
            <v>LUVA SIMPLES, PVC SERIE R, 50 MM, PARA ESGOTO OU AGUAS PLUVIAIS PREDIAIS</v>
          </cell>
          <cell r="C3032" t="str">
            <v xml:space="preserve">UN    </v>
          </cell>
          <cell r="D3032">
            <v>10.5</v>
          </cell>
        </row>
        <row r="3033">
          <cell r="A3033">
            <v>20169</v>
          </cell>
          <cell r="B3033" t="str">
            <v>LUVA SIMPLES, PVC SERIE R, 75 MM, PARA ESGOTO OU AGUAS PLUVIAIS PREDIAIS</v>
          </cell>
          <cell r="C3033" t="str">
            <v xml:space="preserve">UN    </v>
          </cell>
          <cell r="D3033">
            <v>14.87</v>
          </cell>
        </row>
        <row r="3034">
          <cell r="A3034">
            <v>3899</v>
          </cell>
          <cell r="B3034" t="str">
            <v>LUVA SIMPLES, PVC, SOLDAVEL, DN 100 MM, SERIE NORMAL, PARA ESGOTO PREDIAL</v>
          </cell>
          <cell r="C3034" t="str">
            <v xml:space="preserve">UN    </v>
          </cell>
          <cell r="D3034">
            <v>7.87</v>
          </cell>
        </row>
        <row r="3035">
          <cell r="A3035">
            <v>38676</v>
          </cell>
          <cell r="B3035" t="str">
            <v>LUVA SIMPLES, PVC, SOLDAVEL, DN 150 MM, SERIE NORMAL, PARA ESGOTO PREDIAL</v>
          </cell>
          <cell r="C3035" t="str">
            <v xml:space="preserve">UN    </v>
          </cell>
          <cell r="D3035">
            <v>38.119999999999997</v>
          </cell>
        </row>
        <row r="3036">
          <cell r="A3036">
            <v>3897</v>
          </cell>
          <cell r="B3036" t="str">
            <v>LUVA SIMPLES, PVC, SOLDAVEL, DN 40 MM, SERIE NORMAL, PARA ESGOTO PREDIAL</v>
          </cell>
          <cell r="C3036" t="str">
            <v xml:space="preserve">UN    </v>
          </cell>
          <cell r="D3036">
            <v>1.66</v>
          </cell>
        </row>
        <row r="3037">
          <cell r="A3037">
            <v>3875</v>
          </cell>
          <cell r="B3037" t="str">
            <v>LUVA SIMPLES, PVC, SOLDAVEL, DN 50 MM, SERIE NORMAL, PARA ESGOTO PREDIAL</v>
          </cell>
          <cell r="C3037" t="str">
            <v xml:space="preserve">UN    </v>
          </cell>
          <cell r="D3037">
            <v>3.59</v>
          </cell>
        </row>
        <row r="3038">
          <cell r="A3038">
            <v>3898</v>
          </cell>
          <cell r="B3038" t="str">
            <v>LUVA SIMPLES, PVC, SOLDAVEL, DN 75 MM, SERIE NORMAL, PARA ESGOTO PREDIAL</v>
          </cell>
          <cell r="C3038" t="str">
            <v xml:space="preserve">UN    </v>
          </cell>
          <cell r="D3038">
            <v>6.79</v>
          </cell>
        </row>
        <row r="3039">
          <cell r="A3039">
            <v>3855</v>
          </cell>
          <cell r="B3039" t="str">
            <v>LUVA SOLDAVEL COM BUCHA DE LATAO, PVC, 20 MM X 1/2"</v>
          </cell>
          <cell r="C3039" t="str">
            <v xml:space="preserve">UN    </v>
          </cell>
          <cell r="D3039">
            <v>5.51</v>
          </cell>
        </row>
        <row r="3040">
          <cell r="A3040">
            <v>3874</v>
          </cell>
          <cell r="B3040" t="str">
            <v>LUVA SOLDAVEL COM BUCHA DE LATAO, PVC, 25 MM X 1/2"</v>
          </cell>
          <cell r="C3040" t="str">
            <v xml:space="preserve">UN    </v>
          </cell>
          <cell r="D3040">
            <v>5.85</v>
          </cell>
        </row>
        <row r="3041">
          <cell r="A3041">
            <v>3870</v>
          </cell>
          <cell r="B3041" t="str">
            <v>LUVA SOLDAVEL COM BUCHA DE LATAO, PVC, 25 MM X 3/4"</v>
          </cell>
          <cell r="C3041" t="str">
            <v xml:space="preserve">UN    </v>
          </cell>
          <cell r="D3041">
            <v>7.27</v>
          </cell>
        </row>
        <row r="3042">
          <cell r="A3042">
            <v>38678</v>
          </cell>
          <cell r="B3042" t="str">
            <v>LUVA SOLDAVEL COM BUCHA DE LATAO, PVC, 32 MM X 1"</v>
          </cell>
          <cell r="C3042" t="str">
            <v xml:space="preserve">UN    </v>
          </cell>
          <cell r="D3042">
            <v>19.78</v>
          </cell>
        </row>
        <row r="3043">
          <cell r="A3043">
            <v>3859</v>
          </cell>
          <cell r="B3043" t="str">
            <v>LUVA SOLDAVEL COM ROSCA, PVC, 20 MM X 1/2", PARA AGUA FRIA PREDIAL</v>
          </cell>
          <cell r="C3043" t="str">
            <v xml:space="preserve">UN    </v>
          </cell>
          <cell r="D3043">
            <v>1.46</v>
          </cell>
        </row>
        <row r="3044">
          <cell r="A3044">
            <v>3856</v>
          </cell>
          <cell r="B3044" t="str">
            <v>LUVA SOLDAVEL COM ROSCA, PVC, 25 MM X 1/2", PARA AGUA FRIA PREDIAL</v>
          </cell>
          <cell r="C3044" t="str">
            <v xml:space="preserve">UN    </v>
          </cell>
          <cell r="D3044">
            <v>1.86</v>
          </cell>
        </row>
        <row r="3045">
          <cell r="A3045">
            <v>3906</v>
          </cell>
          <cell r="B3045" t="str">
            <v>LUVA SOLDAVEL COM ROSCA, PVC, 25 MM X 3/4", PARA AGUA FRIA PREDIAL</v>
          </cell>
          <cell r="C3045" t="str">
            <v xml:space="preserve">UN    </v>
          </cell>
          <cell r="D3045">
            <v>1.75</v>
          </cell>
        </row>
        <row r="3046">
          <cell r="A3046">
            <v>3860</v>
          </cell>
          <cell r="B3046" t="str">
            <v>LUVA SOLDAVEL COM ROSCA, PVC, 32 MM X 1", PARA AGUA FRIA PREDIAL</v>
          </cell>
          <cell r="C3046" t="str">
            <v xml:space="preserve">UN    </v>
          </cell>
          <cell r="D3046">
            <v>5.75</v>
          </cell>
        </row>
        <row r="3047">
          <cell r="A3047">
            <v>3905</v>
          </cell>
          <cell r="B3047" t="str">
            <v>LUVA SOLDAVEL COM ROSCA, PVC, 40 MM X 1 1/4", PARA AGUA FRIA PREDIAL</v>
          </cell>
          <cell r="C3047" t="str">
            <v xml:space="preserve">UN    </v>
          </cell>
          <cell r="D3047">
            <v>12.73</v>
          </cell>
        </row>
        <row r="3048">
          <cell r="A3048">
            <v>3871</v>
          </cell>
          <cell r="B3048" t="str">
            <v>LUVA SOLDAVEL COM ROSCA, PVC, 50 MM X 1 1/2", PARA AGUA FRIA PREDIAL</v>
          </cell>
          <cell r="C3048" t="str">
            <v xml:space="preserve">UN    </v>
          </cell>
          <cell r="D3048">
            <v>26.42</v>
          </cell>
        </row>
        <row r="3049">
          <cell r="A3049">
            <v>37429</v>
          </cell>
          <cell r="B3049" t="str">
            <v>LUVA, PEAD PE 100,  DE 400 MM, PARA ELETROFUSAO</v>
          </cell>
          <cell r="C3049" t="str">
            <v xml:space="preserve">UN    </v>
          </cell>
          <cell r="D3049">
            <v>2927.43</v>
          </cell>
        </row>
        <row r="3050">
          <cell r="A3050">
            <v>37426</v>
          </cell>
          <cell r="B3050" t="str">
            <v>LUVA, PEAD PE 100,  DE 63 MM, PARA ELETROFUSAO</v>
          </cell>
          <cell r="C3050" t="str">
            <v xml:space="preserve">UN    </v>
          </cell>
          <cell r="D3050">
            <v>28.16</v>
          </cell>
        </row>
        <row r="3051">
          <cell r="A3051">
            <v>37427</v>
          </cell>
          <cell r="B3051" t="str">
            <v>LUVA, PEAD PE 100, DE 125 MM, PARA ELETROFUSAO</v>
          </cell>
          <cell r="C3051" t="str">
            <v xml:space="preserve">UN    </v>
          </cell>
          <cell r="D3051">
            <v>67.17</v>
          </cell>
        </row>
        <row r="3052">
          <cell r="A3052">
            <v>37424</v>
          </cell>
          <cell r="B3052" t="str">
            <v>LUVA, PEAD PE 100, DE 20 MM, PARA ELETROFUSAO</v>
          </cell>
          <cell r="C3052" t="str">
            <v xml:space="preserve">UN    </v>
          </cell>
          <cell r="D3052">
            <v>12.94</v>
          </cell>
        </row>
        <row r="3053">
          <cell r="A3053">
            <v>37428</v>
          </cell>
          <cell r="B3053" t="str">
            <v>LUVA, PEAD PE 100, DE 200 MM, PARA ELETROFUSAO</v>
          </cell>
          <cell r="C3053" t="str">
            <v xml:space="preserve">UN    </v>
          </cell>
          <cell r="D3053">
            <v>231.5</v>
          </cell>
        </row>
        <row r="3054">
          <cell r="A3054">
            <v>37425</v>
          </cell>
          <cell r="B3054" t="str">
            <v>LUVA, PEAD PE 100, DE 32 MM, PARA ELETROFUSAO</v>
          </cell>
          <cell r="C3054" t="str">
            <v xml:space="preserve">UN    </v>
          </cell>
          <cell r="D3054">
            <v>13.95</v>
          </cell>
        </row>
        <row r="3055">
          <cell r="A3055">
            <v>11519</v>
          </cell>
          <cell r="B3055" t="str">
            <v>MACANETA ALAVANCA RETA OCA, EM ZAMAC COM ACABAMENTO CROMADO, COMPRIMENTO APROX DE 15 CM</v>
          </cell>
          <cell r="C3055" t="str">
            <v xml:space="preserve">PAR   </v>
          </cell>
          <cell r="D3055">
            <v>46.4</v>
          </cell>
        </row>
        <row r="3056">
          <cell r="A3056">
            <v>11520</v>
          </cell>
          <cell r="B3056" t="str">
            <v>MACANETA ALAVANCA, RETA SIMPLES / OCA, CROMADA, COMPRIMENTO DE 10 A 16 CM, ACABAMENTO PADRAO POPULAR - SOMENTE MACANETAS</v>
          </cell>
          <cell r="C3056" t="str">
            <v xml:space="preserve">PAR   </v>
          </cell>
          <cell r="D3056">
            <v>21.45</v>
          </cell>
        </row>
        <row r="3057">
          <cell r="A3057">
            <v>11518</v>
          </cell>
          <cell r="B3057" t="str">
            <v>MACANETA BOLA, EM ZAMAC COM ACABAMENTO CROMADO, DIAMETRO DE APROX 2 1/2"</v>
          </cell>
          <cell r="C3057" t="str">
            <v xml:space="preserve">PAR   </v>
          </cell>
          <cell r="D3057">
            <v>78</v>
          </cell>
        </row>
        <row r="3058">
          <cell r="A3058">
            <v>38473</v>
          </cell>
          <cell r="B3058" t="str">
            <v>MACARICO DE SOLDA 201 PARA EXTENSAO GLP OU ACETILENO</v>
          </cell>
          <cell r="C3058" t="str">
            <v xml:space="preserve">UN    </v>
          </cell>
          <cell r="D3058">
            <v>130.5</v>
          </cell>
        </row>
        <row r="3059">
          <cell r="A3059">
            <v>4244</v>
          </cell>
          <cell r="B3059" t="str">
            <v>MACARIQUEIRO</v>
          </cell>
          <cell r="C3059" t="str">
            <v xml:space="preserve">H     </v>
          </cell>
          <cell r="D3059">
            <v>16.100000000000001</v>
          </cell>
        </row>
        <row r="3060">
          <cell r="A3060">
            <v>40977</v>
          </cell>
          <cell r="B3060" t="str">
            <v>MACARIQUEIRO (MENSALISTA)</v>
          </cell>
          <cell r="C3060" t="str">
            <v xml:space="preserve">MES   </v>
          </cell>
          <cell r="D3060">
            <v>2848.71</v>
          </cell>
        </row>
        <row r="3061">
          <cell r="A3061">
            <v>4115</v>
          </cell>
          <cell r="B3061" t="str">
            <v>MADEIRA ROLICA TRATADA, D = 12 A 15 CM, H = 3,00 M, EM EUCALIPTO OU EQUIVALENTE DA REGIAO</v>
          </cell>
          <cell r="C3061" t="str">
            <v xml:space="preserve">M     </v>
          </cell>
          <cell r="D3061">
            <v>29.39</v>
          </cell>
        </row>
        <row r="3062">
          <cell r="A3062">
            <v>4119</v>
          </cell>
          <cell r="B3062" t="str">
            <v>MADEIRA ROLICA TRATADA, D = 16 A 20 CM, H = 6,00 M, EM EUCALIPTO OU EQUIVALENTE DA REGIAO</v>
          </cell>
          <cell r="C3062" t="str">
            <v xml:space="preserve">M     </v>
          </cell>
          <cell r="D3062">
            <v>59.36</v>
          </cell>
        </row>
        <row r="3063">
          <cell r="A3063">
            <v>2794</v>
          </cell>
          <cell r="B3063" t="str">
            <v>MADEIRA ROLICA TRATADA, D = 25 A 29 CM, H = 6,50 M, EM EUCALIPTO OU EQUIVALENTE DA REGIAO</v>
          </cell>
          <cell r="C3063" t="str">
            <v xml:space="preserve">M     </v>
          </cell>
          <cell r="D3063">
            <v>157.47</v>
          </cell>
        </row>
        <row r="3064">
          <cell r="A3064">
            <v>2788</v>
          </cell>
          <cell r="B3064" t="str">
            <v>MADEIRA ROLICA TRATADA, D = 30 A 34 CM, H = 6,50 M, EM EUCALIPTO OU EQUIVALENTE DA REGIAO</v>
          </cell>
          <cell r="C3064" t="str">
            <v xml:space="preserve">M     </v>
          </cell>
          <cell r="D3064">
            <v>229.4</v>
          </cell>
        </row>
        <row r="3065">
          <cell r="A3065">
            <v>4006</v>
          </cell>
          <cell r="B3065" t="str">
            <v>MADEIRA SERRADA EM PINUS, MISTA OU EQUIVALENTE DA REGIAO - BRUTA</v>
          </cell>
          <cell r="C3065" t="str">
            <v xml:space="preserve">M3    </v>
          </cell>
          <cell r="D3065">
            <v>2021.19</v>
          </cell>
        </row>
        <row r="3066">
          <cell r="A3066">
            <v>36151</v>
          </cell>
          <cell r="B3066" t="str">
            <v>MANGOTE DE SEGURANCA EM RASPA DE COURO</v>
          </cell>
          <cell r="C3066" t="str">
            <v xml:space="preserve">UN    </v>
          </cell>
          <cell r="D3066">
            <v>40</v>
          </cell>
        </row>
        <row r="3067">
          <cell r="A3067">
            <v>37457</v>
          </cell>
          <cell r="B3067" t="str">
            <v>MANGUEIRA CRISTAL PARA NIVEL, LISA, PVC TRANSPARENTE, 3/8" X1,5 MM</v>
          </cell>
          <cell r="C3067" t="str">
            <v xml:space="preserve">M     </v>
          </cell>
          <cell r="D3067">
            <v>3.94</v>
          </cell>
        </row>
        <row r="3068">
          <cell r="A3068">
            <v>37456</v>
          </cell>
          <cell r="B3068" t="str">
            <v>MANGUEIRA CRISTAL PARA NIVEL, LISA, PVC TRANSPARENTE, 5/16" X1 MM</v>
          </cell>
          <cell r="C3068" t="str">
            <v xml:space="preserve">M     </v>
          </cell>
          <cell r="D3068">
            <v>2.08</v>
          </cell>
        </row>
        <row r="3069">
          <cell r="A3069">
            <v>37461</v>
          </cell>
          <cell r="B3069" t="str">
            <v>MANGUEIRA CRISTAL TRANCADA, PVC COM REFORCO, COM PRESSAO DE TRABALHO (PT) 250 LBS/POL2, DE 3/4" X *2,8* MM</v>
          </cell>
          <cell r="C3069" t="str">
            <v xml:space="preserve">M     </v>
          </cell>
          <cell r="D3069">
            <v>14.64</v>
          </cell>
        </row>
        <row r="3070">
          <cell r="A3070">
            <v>37460</v>
          </cell>
          <cell r="B3070" t="str">
            <v>MANGUEIRA CRISTAL TRANCADA, PVC COM REFORCO, PRESSAO DE TRABALHO (PT) 250 LBS/POL2, DE 1" X *3,4* MM</v>
          </cell>
          <cell r="C3070" t="str">
            <v xml:space="preserve">M     </v>
          </cell>
          <cell r="D3070">
            <v>19.989999999999998</v>
          </cell>
        </row>
        <row r="3071">
          <cell r="A3071">
            <v>37458</v>
          </cell>
          <cell r="B3071" t="str">
            <v>MANGUEIRA CRISTAL, LISA, PVC TRANSPARENTE, 1/2" X 2 MM</v>
          </cell>
          <cell r="C3071" t="str">
            <v xml:space="preserve">M     </v>
          </cell>
          <cell r="D3071">
            <v>5.86</v>
          </cell>
        </row>
        <row r="3072">
          <cell r="A3072">
            <v>37454</v>
          </cell>
          <cell r="B3072" t="str">
            <v>MANGUEIRA CRISTAL, LISA, PVC TRANSPARENTE, 1/4" X1 MM</v>
          </cell>
          <cell r="C3072" t="str">
            <v xml:space="preserve">M     </v>
          </cell>
          <cell r="D3072">
            <v>1.54</v>
          </cell>
        </row>
        <row r="3073">
          <cell r="A3073">
            <v>37455</v>
          </cell>
          <cell r="B3073" t="str">
            <v>MANGUEIRA CRISTAL, LISA, PVC TRANSPARENTE, 1/4" X1,5 MM</v>
          </cell>
          <cell r="C3073" t="str">
            <v xml:space="preserve">M     </v>
          </cell>
          <cell r="D3073">
            <v>2.58</v>
          </cell>
        </row>
        <row r="3074">
          <cell r="A3074">
            <v>37459</v>
          </cell>
          <cell r="B3074" t="str">
            <v>MANGUEIRA CRISTAL, LISA, PVC TRANSPARENTE, 3/4" X 2 MM</v>
          </cell>
          <cell r="C3074" t="str">
            <v xml:space="preserve">M     </v>
          </cell>
          <cell r="D3074">
            <v>8.23</v>
          </cell>
        </row>
        <row r="3075">
          <cell r="A3075">
            <v>21029</v>
          </cell>
          <cell r="B3075" t="str">
            <v>MANGUEIRA DE INCENDIO, TIPO 1, DE 1 1/2", COMPRIMENTO = 15 M, TECIDO EM FIO DE POLIESTER E TUBO INTERNO EM BORRACHA SINTETICA, COM UNIOES ENGATE RAPIDO</v>
          </cell>
          <cell r="C3075" t="str">
            <v xml:space="preserve">UN    </v>
          </cell>
          <cell r="D3075">
            <v>372.85</v>
          </cell>
        </row>
        <row r="3076">
          <cell r="A3076">
            <v>21030</v>
          </cell>
          <cell r="B3076" t="str">
            <v>MANGUEIRA DE INCENDIO, TIPO 1, DE 1 1/2", COMPRIMENTO = 20 M, TECIDO EM FIO DE POLIESTER E TUBO INTERNO EM BORRACHA SINTETICA, COM UNIOES ENGATE RAPIDO</v>
          </cell>
          <cell r="C3076" t="str">
            <v xml:space="preserve">UN    </v>
          </cell>
          <cell r="D3076">
            <v>459.6</v>
          </cell>
        </row>
        <row r="3077">
          <cell r="A3077">
            <v>21031</v>
          </cell>
          <cell r="B3077" t="str">
            <v>MANGUEIRA DE INCENDIO, TIPO 1, DE 1 1/2", COMPRIMENTO = 25 M, TECIDO EM FIO DE POLIESTER E TUBO INTERNO EM BORRACHA SINTETICA, COM UNIOES ENGATE RAPIDO</v>
          </cell>
          <cell r="C3077" t="str">
            <v xml:space="preserve">UN    </v>
          </cell>
          <cell r="D3077">
            <v>572.19000000000005</v>
          </cell>
        </row>
        <row r="3078">
          <cell r="A3078">
            <v>21032</v>
          </cell>
          <cell r="B3078" t="str">
            <v>MANGUEIRA DE INCENDIO, TIPO 1, DE 1 1/2", COMPRIMENTO = 30 M, TECIDO EM FIO DE POLIESTER E TUBO INTERNO EM BORRACHA SINTETICA, COM UNIOES ENGATE RAPIDO</v>
          </cell>
          <cell r="C3078" t="str">
            <v xml:space="preserve">UN    </v>
          </cell>
          <cell r="D3078">
            <v>610.95000000000005</v>
          </cell>
        </row>
        <row r="3079">
          <cell r="A3079">
            <v>37527</v>
          </cell>
          <cell r="B3079" t="str">
            <v>MANGUEIRA DE INCENDIO, TIPO 2, DE 1 1/2", COMPRIMENTO = 15 M, TECIDO EM FIO DE POLIESTER E TUBO INTERNO EM BORRACHA SINTETICA, COM UNIOES ENGATE RAPIDO</v>
          </cell>
          <cell r="C3079" t="str">
            <v xml:space="preserve">UN    </v>
          </cell>
          <cell r="D3079">
            <v>551.89</v>
          </cell>
        </row>
        <row r="3080">
          <cell r="A3080">
            <v>37528</v>
          </cell>
          <cell r="B3080" t="str">
            <v>MANGUEIRA DE INCENDIO, TIPO 2, DE 1 1/2", COMPRIMENTO = 20 M, TECIDO EM FIO DE POLIESTER E TUBO INTERNO EM BORRACHA SINTETICA, COM UNIOES</v>
          </cell>
          <cell r="C3080" t="str">
            <v xml:space="preserve">UN    </v>
          </cell>
          <cell r="D3080">
            <v>658.02</v>
          </cell>
        </row>
        <row r="3081">
          <cell r="A3081">
            <v>37529</v>
          </cell>
          <cell r="B3081" t="str">
            <v>MANGUEIRA DE INCENDIO, TIPO 2, DE 1 1/2", COMPRIMENTO = 25 M, TECIDO EM FIO DE POLIESTER E TUBO INTERNO EM BORRACHA SINTETICA, COM UNIOES</v>
          </cell>
          <cell r="C3081" t="str">
            <v xml:space="preserve">UN    </v>
          </cell>
          <cell r="D3081">
            <v>664.48</v>
          </cell>
        </row>
        <row r="3082">
          <cell r="A3082">
            <v>37530</v>
          </cell>
          <cell r="B3082" t="str">
            <v>MANGUEIRA DE INCENDIO, TIPO 2, DE 1 1/2", COMPRIMENTO = 30 M, TECIDO EM FIO DE POLIESTER E TUBO INTERNO EM BORRACHA SINTETICA, COM UNIOES</v>
          </cell>
          <cell r="C3082" t="str">
            <v xml:space="preserve">UN    </v>
          </cell>
          <cell r="D3082">
            <v>867.52</v>
          </cell>
        </row>
        <row r="3083">
          <cell r="A3083">
            <v>21034</v>
          </cell>
          <cell r="B3083" t="str">
            <v>MANGUEIRA DE INCENDIO, TIPO 2, DE 2 1/2", COMPRIMENTO = 15 M, TECIDO EM FIO DE POLIESTER E TUBO INTERNO EM BORRACHA SINTETICA, COM UNIOES ENGATE RAPIDO</v>
          </cell>
          <cell r="C3083" t="str">
            <v xml:space="preserve">UN    </v>
          </cell>
          <cell r="D3083">
            <v>740.16</v>
          </cell>
        </row>
        <row r="3084">
          <cell r="A3084">
            <v>37531</v>
          </cell>
          <cell r="B3084" t="str">
            <v>MANGUEIRA DE INCENDIO, TIPO 2, DE 2 1/2", COMPRIMENTO = 20 M, TECIDO EM FIO DE POLIESTER E TUBO INTERNO EM BORRACHA SINTETICA, COM UNIOES</v>
          </cell>
          <cell r="C3084" t="str">
            <v xml:space="preserve">UN    </v>
          </cell>
          <cell r="D3084">
            <v>932.12</v>
          </cell>
        </row>
        <row r="3085">
          <cell r="A3085">
            <v>21036</v>
          </cell>
          <cell r="B3085" t="str">
            <v>MANGUEIRA DE INCENDIO, TIPO 2, DE 2 1/2", COMPRIMENTO = 25 M, TECIDO EM FIO DE POLIESTER E TUBO INTERNO EM BORRACHA SINTETICA, COM UNIOES ENGATE RAPIDO</v>
          </cell>
          <cell r="C3085" t="str">
            <v xml:space="preserve">UN    </v>
          </cell>
          <cell r="D3085">
            <v>1133.31</v>
          </cell>
        </row>
        <row r="3086">
          <cell r="A3086">
            <v>21037</v>
          </cell>
          <cell r="B3086" t="str">
            <v>MANGUEIRA DE INCENDIO, TIPO 2, DE 2 1/2", COMPRIMENTO = 30 M, TECIDO EM FIO DE POLIESTER E TUBO INTERNO EM BORRACHA SINTETICA, COM UNIOES ENGATE RAPIDO</v>
          </cell>
          <cell r="C3086" t="str">
            <v xml:space="preserve">UN    </v>
          </cell>
          <cell r="D3086">
            <v>1292.05</v>
          </cell>
        </row>
        <row r="3087">
          <cell r="A3087">
            <v>20185</v>
          </cell>
          <cell r="B3087" t="str">
            <v>MANGUEIRA DE PVC FLEXIVEL,TIPO FLAT/ACHATADA, COR LARANJA, D = 1 1/2" (40 MM), PARA CONDUCAO DE AGUA, SERVICOS LEVES E MEDIOS</v>
          </cell>
          <cell r="C3087" t="str">
            <v xml:space="preserve">M     </v>
          </cell>
          <cell r="D3087">
            <v>23.8</v>
          </cell>
        </row>
        <row r="3088">
          <cell r="A3088">
            <v>20260</v>
          </cell>
          <cell r="B3088" t="str">
            <v>MANGUEIRA PARA GAS - GLP, PVC, TRANCADA, DIAMETRO DE 3/8", COMPRIMENTO DE 1M (NORMATIZADA)</v>
          </cell>
          <cell r="C3088" t="str">
            <v xml:space="preserve">UN    </v>
          </cell>
          <cell r="D3088">
            <v>19.14</v>
          </cell>
        </row>
        <row r="3089">
          <cell r="A3089">
            <v>37523</v>
          </cell>
          <cell r="B3089" t="str">
            <v>MANIPULADOR TELESCOPICO, POTENCIA DE 101 HP, CAPACIDADE DE CARGA DE 3.500 KG, ALTURA MAXIMA DE ELEVACAO DE 12 M</v>
          </cell>
          <cell r="C3089" t="str">
            <v xml:space="preserve">UN    </v>
          </cell>
          <cell r="D3089">
            <v>519087.13</v>
          </cell>
        </row>
        <row r="3090">
          <cell r="A3090">
            <v>37515</v>
          </cell>
          <cell r="B3090" t="str">
            <v>MANIPULADOR TELESCOPICO, POTENCIA DE 85 HP, CAPACIDADE DE CARGA DE 3.500 KG, ALTURA MAXIMA DE ELEVACAO DE 12,3 M</v>
          </cell>
          <cell r="C3090" t="str">
            <v xml:space="preserve">UN    </v>
          </cell>
          <cell r="D3090">
            <v>461495</v>
          </cell>
        </row>
        <row r="3091">
          <cell r="A3091">
            <v>12899</v>
          </cell>
          <cell r="B3091" t="str">
            <v>MANOMETRO COM CAIXA EM ACO PINTADO, ESCALA *10* KGF/CM2 (*10* BAR), DIAMETRO NOMINAL DE *63* MM, CONEXAO DE 1/4"</v>
          </cell>
          <cell r="C3091" t="str">
            <v xml:space="preserve">UN    </v>
          </cell>
          <cell r="D3091">
            <v>93.17</v>
          </cell>
        </row>
        <row r="3092">
          <cell r="A3092">
            <v>12898</v>
          </cell>
          <cell r="B3092" t="str">
            <v>MANOMETRO COM CAIXA EM ACO PINTADO, ESCALA *10* KGF/CM2 (*10* BAR), DIAMETRO NOMINAL DE 100 MM, CONEXAO DE 1/2"</v>
          </cell>
          <cell r="C3092" t="str">
            <v xml:space="preserve">UN    </v>
          </cell>
          <cell r="D3092">
            <v>147.80000000000001</v>
          </cell>
        </row>
        <row r="3093">
          <cell r="A3093">
            <v>42528</v>
          </cell>
          <cell r="B3093" t="str">
            <v>MANTA ALUMINIZADA NAS DUAS FACES, PARA SUBCOBERTURA,  E = *2* MM</v>
          </cell>
          <cell r="C3093" t="str">
            <v xml:space="preserve">M2    </v>
          </cell>
          <cell r="D3093">
            <v>8.99</v>
          </cell>
        </row>
        <row r="3094">
          <cell r="A3094">
            <v>39696</v>
          </cell>
          <cell r="B3094" t="str">
            <v>MANTA ALUMINIZADA 1 FACE PARA SUBCOBERTURA, E = *1* MM</v>
          </cell>
          <cell r="C3094" t="str">
            <v xml:space="preserve">M2    </v>
          </cell>
          <cell r="D3094">
            <v>6.32</v>
          </cell>
        </row>
        <row r="3095">
          <cell r="A3095">
            <v>39700</v>
          </cell>
          <cell r="B3095" t="str">
            <v>MANTA ANTIRRUIDO DE POLIESTER (PET) PARA CONTRAPISO E = *8* MM</v>
          </cell>
          <cell r="C3095" t="str">
            <v xml:space="preserve">M2    </v>
          </cell>
          <cell r="D3095">
            <v>24.98</v>
          </cell>
        </row>
        <row r="3096">
          <cell r="A3096">
            <v>11621</v>
          </cell>
          <cell r="B3096" t="str">
            <v>MANTA ASFALTICA ELASTOMERICA EM POLIESTER ALUMINIZADA 3 MM, TIPO III, CLASSE B (NBR 9952)</v>
          </cell>
          <cell r="C3096" t="str">
            <v xml:space="preserve">M2    </v>
          </cell>
          <cell r="D3096">
            <v>49.71</v>
          </cell>
        </row>
        <row r="3097">
          <cell r="A3097">
            <v>4014</v>
          </cell>
          <cell r="B3097" t="str">
            <v>MANTA ASFALTICA ELASTOMERICA EM POLIESTER 3 MM, TIPO III, CLASSE B, ACABAMENTO PP (NBR 9952)</v>
          </cell>
          <cell r="C3097" t="str">
            <v xml:space="preserve">M2    </v>
          </cell>
          <cell r="D3097">
            <v>51.43</v>
          </cell>
        </row>
        <row r="3098">
          <cell r="A3098">
            <v>4015</v>
          </cell>
          <cell r="B3098" t="str">
            <v>MANTA ASFALTICA ELASTOMERICA EM POLIESTER 4 MM, TIPO III, CLASSE B, ACABAMENTO PP (NBR 9952)</v>
          </cell>
          <cell r="C3098" t="str">
            <v xml:space="preserve">M2    </v>
          </cell>
          <cell r="D3098">
            <v>63.16</v>
          </cell>
        </row>
        <row r="3099">
          <cell r="A3099">
            <v>4017</v>
          </cell>
          <cell r="B3099" t="str">
            <v>MANTA ASFALTICA ELASTOMERICA EM POLIESTER 5 MM, TIPO III, CLASSE B, ACABAMENTO PP (NBR 9952)</v>
          </cell>
          <cell r="C3099" t="str">
            <v xml:space="preserve">M2    </v>
          </cell>
          <cell r="D3099">
            <v>91.9</v>
          </cell>
        </row>
        <row r="3100">
          <cell r="A3100">
            <v>4016</v>
          </cell>
          <cell r="B3100" t="str">
            <v>MANTA ASFALTICA ELASTOMERICA TIPO GLASS 3 MM, TIPO II, CLASSE C, ACABAMENTO PP (NBR 9952)</v>
          </cell>
          <cell r="C3100" t="str">
            <v xml:space="preserve">M2    </v>
          </cell>
          <cell r="D3100">
            <v>36.299999999999997</v>
          </cell>
        </row>
        <row r="3101">
          <cell r="A3101">
            <v>39699</v>
          </cell>
          <cell r="B3101" t="str">
            <v>MANTA DE BORRACHA ANTIRRUIDO 5 MM</v>
          </cell>
          <cell r="C3101" t="str">
            <v xml:space="preserve">M2    </v>
          </cell>
          <cell r="D3101">
            <v>13.55</v>
          </cell>
        </row>
        <row r="3102">
          <cell r="A3102">
            <v>38544</v>
          </cell>
          <cell r="B3102" t="str">
            <v>MANTA DE POLIETILENO EXPANDIDO (PEBD) ANTICHAMAS, E = 8 MM</v>
          </cell>
          <cell r="C3102" t="str">
            <v xml:space="preserve">M2    </v>
          </cell>
          <cell r="D3102">
            <v>9.31</v>
          </cell>
        </row>
        <row r="3103">
          <cell r="A3103">
            <v>38545</v>
          </cell>
          <cell r="B3103" t="str">
            <v>MANTA DE POLIETILENO EXPANDIDO (PEBD), E = 5 MM</v>
          </cell>
          <cell r="C3103" t="str">
            <v xml:space="preserve">M2    </v>
          </cell>
          <cell r="D3103">
            <v>5.98</v>
          </cell>
        </row>
        <row r="3104">
          <cell r="A3104">
            <v>42527</v>
          </cell>
          <cell r="B3104" t="str">
            <v>MANTA DE POLIETILENO EXPANDIDO, COM 1 FACE METALIZADA PARA SUBCOBERTURA,  E = *5* MM</v>
          </cell>
          <cell r="C3104" t="str">
            <v xml:space="preserve">M2    </v>
          </cell>
          <cell r="D3104">
            <v>23.75</v>
          </cell>
        </row>
        <row r="3105">
          <cell r="A3105">
            <v>39323</v>
          </cell>
          <cell r="B3105" t="str">
            <v>MANTA GEOTEXTIL TECIDO DE LAMINETES DE POLIPROPILENO, RESISTENCIA A TRACAO = *25* KN/M</v>
          </cell>
          <cell r="C3105" t="str">
            <v xml:space="preserve">M2    </v>
          </cell>
          <cell r="D3105">
            <v>22.83</v>
          </cell>
        </row>
        <row r="3106">
          <cell r="A3106">
            <v>626</v>
          </cell>
          <cell r="B3106" t="str">
            <v>MANTA LIQUIDA DE BASE ASFALTICA MODIFICADA COM A ADICAO DE ELASTOMEROS DILUIDOS EM SOLVENTE ORGANICO, APLICACAO A FRIO (MEMBRANA IMPERMEABILIZANTE ASFASTICA)</v>
          </cell>
          <cell r="C3106" t="str">
            <v xml:space="preserve">KG    </v>
          </cell>
          <cell r="D3106">
            <v>32.840000000000003</v>
          </cell>
        </row>
        <row r="3107">
          <cell r="A3107">
            <v>44504</v>
          </cell>
          <cell r="B3107" t="str">
            <v>MANTA TERMOPLASTICA, PEAD, GEOMEMBRANA LISA, E = 0,50 MM  ( NBR 15352)</v>
          </cell>
          <cell r="C3107" t="str">
            <v xml:space="preserve">M2    </v>
          </cell>
          <cell r="D3107">
            <v>14.77</v>
          </cell>
        </row>
        <row r="3108">
          <cell r="A3108">
            <v>44505</v>
          </cell>
          <cell r="B3108" t="str">
            <v>MANTA TERMOPLASTICA, PEAD, GEOMEMBRANA LISA, E = 0,75 MM (NBR 15352)</v>
          </cell>
          <cell r="C3108" t="str">
            <v xml:space="preserve">M2    </v>
          </cell>
          <cell r="D3108">
            <v>22.29</v>
          </cell>
        </row>
        <row r="3109">
          <cell r="A3109">
            <v>44506</v>
          </cell>
          <cell r="B3109" t="str">
            <v>MANTA TERMOPLASTICA, PEAD, GEOMEMBRANA LISA, E = 0,80 MM (NBR 15352)</v>
          </cell>
          <cell r="C3109" t="str">
            <v xml:space="preserve">M2    </v>
          </cell>
          <cell r="D3109">
            <v>23.66</v>
          </cell>
        </row>
        <row r="3110">
          <cell r="A3110">
            <v>44507</v>
          </cell>
          <cell r="B3110" t="str">
            <v>MANTA TERMOPLASTICA, PEAD, GEOMEMBRANA LISA, E = 1,00 MM (NBR 15352)</v>
          </cell>
          <cell r="C3110" t="str">
            <v xml:space="preserve">M2    </v>
          </cell>
          <cell r="D3110">
            <v>29.58</v>
          </cell>
        </row>
        <row r="3111">
          <cell r="A3111">
            <v>44508</v>
          </cell>
          <cell r="B3111" t="str">
            <v>MANTA TERMOPLASTICA, PEAD, GEOMEMBRANA LISA, E = 1,50 MM (NBR 15352)</v>
          </cell>
          <cell r="C3111" t="str">
            <v xml:space="preserve">M2    </v>
          </cell>
          <cell r="D3111">
            <v>44.36</v>
          </cell>
        </row>
        <row r="3112">
          <cell r="A3112">
            <v>44509</v>
          </cell>
          <cell r="B3112" t="str">
            <v>MANTA TERMOPLASTICA, PEAD, GEOMEMBRANA LISA, E = 2,00 MM (NBR 15352)</v>
          </cell>
          <cell r="C3112" t="str">
            <v xml:space="preserve">M2    </v>
          </cell>
          <cell r="D3112">
            <v>59.42</v>
          </cell>
        </row>
        <row r="3113">
          <cell r="A3113">
            <v>44510</v>
          </cell>
          <cell r="B3113" t="str">
            <v>MANTA TERMOPLASTICA, PEAD, GEOMEMBRANA LISA, E = 2,50 MM (NBR 15352)</v>
          </cell>
          <cell r="C3113" t="str">
            <v xml:space="preserve">M2    </v>
          </cell>
          <cell r="D3113">
            <v>73.790000000000006</v>
          </cell>
        </row>
        <row r="3114">
          <cell r="A3114">
            <v>44512</v>
          </cell>
          <cell r="B3114" t="str">
            <v>MANTA TERMOPLASTICA, PEAD, GEOMEMBRANA TEXTURIZADA EM AMBAS AS FACES, E = 0,50 MM ( NBR 15352)</v>
          </cell>
          <cell r="C3114" t="str">
            <v xml:space="preserve">M2    </v>
          </cell>
          <cell r="D3114">
            <v>16.47</v>
          </cell>
        </row>
        <row r="3115">
          <cell r="A3115">
            <v>44513</v>
          </cell>
          <cell r="B3115" t="str">
            <v>MANTA TERMOPLASTICA, PEAD, GEOMEMBRANA TEXTURIZADA EM AMBAS AS FACES, E = 0,75 MM ( NBR 15352)</v>
          </cell>
          <cell r="C3115" t="str">
            <v xml:space="preserve">M2    </v>
          </cell>
          <cell r="D3115">
            <v>23.25</v>
          </cell>
        </row>
        <row r="3116">
          <cell r="A3116">
            <v>44514</v>
          </cell>
          <cell r="B3116" t="str">
            <v>MANTA TERMOPLASTICA, PEAD, GEOMEMBRANA TEXTURIZADA EM AMBAS AS FACES, E = 0,80 MM ( NBR 15352)</v>
          </cell>
          <cell r="C3116" t="str">
            <v xml:space="preserve">M2    </v>
          </cell>
          <cell r="D3116">
            <v>26.35</v>
          </cell>
        </row>
        <row r="3117">
          <cell r="A3117">
            <v>44515</v>
          </cell>
          <cell r="B3117" t="str">
            <v>MANTA TERMOPLASTICA, PEAD, GEOMEMBRANA TEXTURIZADA EM AMBAS AS FACES, E = 1,00 MM ( NBR 15352)</v>
          </cell>
          <cell r="C3117" t="str">
            <v xml:space="preserve">M2    </v>
          </cell>
          <cell r="D3117">
            <v>32.36</v>
          </cell>
        </row>
        <row r="3118">
          <cell r="A3118">
            <v>44511</v>
          </cell>
          <cell r="B3118" t="str">
            <v>MANTA TERMOPLASTICA, PEAD, GEOMEMBRANA TEXTURIZADA EM AMBAS AS FACES, E = 1,50 MM ( NBR 15352)</v>
          </cell>
          <cell r="C3118" t="str">
            <v xml:space="preserve">M2    </v>
          </cell>
          <cell r="D3118">
            <v>47.9</v>
          </cell>
        </row>
        <row r="3119">
          <cell r="A3119">
            <v>44516</v>
          </cell>
          <cell r="B3119" t="str">
            <v>MANTA TERMOPLASTICA, PEAD, GEOMEMBRANA TEXTURIZADA EM AMBAS AS FACES, E = 2,00 MM ( NBR 15352)</v>
          </cell>
          <cell r="C3119" t="str">
            <v xml:space="preserve">M2    </v>
          </cell>
          <cell r="D3119">
            <v>64.73</v>
          </cell>
        </row>
        <row r="3120">
          <cell r="A3120">
            <v>44517</v>
          </cell>
          <cell r="B3120" t="str">
            <v>MANTA TERMOPLASTICA, PEAD, GEOMEMBRANA TEXTURIZADA EM AMBAS AS FACES, E = 2,50 MM ( NBR 15352)</v>
          </cell>
          <cell r="C3120" t="str">
            <v xml:space="preserve">M2    </v>
          </cell>
          <cell r="D3120">
            <v>80.739999999999995</v>
          </cell>
        </row>
        <row r="3121">
          <cell r="A3121">
            <v>11479</v>
          </cell>
          <cell r="B3121" t="str">
            <v>MAQUINA DE 40 MM PARA FECHADURA DE EMBUTIR EXTERNA, EM ACO INOX</v>
          </cell>
          <cell r="C3121" t="str">
            <v xml:space="preserve">UN    </v>
          </cell>
          <cell r="D3121">
            <v>32.58</v>
          </cell>
        </row>
        <row r="3122">
          <cell r="A3122">
            <v>11481</v>
          </cell>
          <cell r="B3122" t="str">
            <v>MAQUINA DE 40 MM PARA FECHADURA, PARA PORTA DE BANHEIRO, EM ACO INOX</v>
          </cell>
          <cell r="C3122" t="str">
            <v xml:space="preserve">UN    </v>
          </cell>
          <cell r="D3122">
            <v>29.47</v>
          </cell>
        </row>
        <row r="3123">
          <cell r="A3123">
            <v>43609</v>
          </cell>
          <cell r="B3123" t="str">
            <v>MAQUINA DE 40 MM PARA FECHADURA, PARA PORTA INTERNA, EM ACO INOX</v>
          </cell>
          <cell r="C3123" t="str">
            <v xml:space="preserve">UN    </v>
          </cell>
          <cell r="D3123">
            <v>29.47</v>
          </cell>
        </row>
        <row r="3124">
          <cell r="A3124">
            <v>11478</v>
          </cell>
          <cell r="B3124" t="str">
            <v>MAQUINA DE 55 MM PARA FECHADURA DE EMBUTIR EXTERNA, EM ACO INOX</v>
          </cell>
          <cell r="C3124" t="str">
            <v xml:space="preserve">UN    </v>
          </cell>
          <cell r="D3124">
            <v>55.9</v>
          </cell>
        </row>
        <row r="3125">
          <cell r="A3125">
            <v>43608</v>
          </cell>
          <cell r="B3125" t="str">
            <v>MAQUINA DE 55 MM PARA FECHADURA, PARA PORTA DE BANHEIRO, EM ACO INOX</v>
          </cell>
          <cell r="C3125" t="str">
            <v xml:space="preserve">UN    </v>
          </cell>
          <cell r="D3125">
            <v>42.66</v>
          </cell>
        </row>
        <row r="3126">
          <cell r="A3126">
            <v>11476</v>
          </cell>
          <cell r="B3126" t="str">
            <v>MAQUINA DE 55 MM PARA FECHADURA, PARA PORTA INTERNA, EM ACO INOX</v>
          </cell>
          <cell r="C3126" t="str">
            <v xml:space="preserve">UN    </v>
          </cell>
          <cell r="D3126">
            <v>42.66</v>
          </cell>
        </row>
        <row r="3127">
          <cell r="A3127">
            <v>40637</v>
          </cell>
          <cell r="B3127" t="str">
            <v>MAQUINA DEMARCADORA DE FAIXA DE TRAFEGO A FRIO, AUTOPROPELIDA, MOTOR DIESEL 38 HP</v>
          </cell>
          <cell r="C3127" t="str">
            <v xml:space="preserve">UN    </v>
          </cell>
          <cell r="D3127">
            <v>723336.37</v>
          </cell>
        </row>
        <row r="3128">
          <cell r="A3128">
            <v>13836</v>
          </cell>
          <cell r="B3128" t="str">
            <v>MAQUINA EXTRUSORA DE CONCRETO PARA GUIAS E SARJETAS, COM MOTOR A DIESEL DE 14 CV</v>
          </cell>
          <cell r="C3128" t="str">
            <v xml:space="preserve">UN    </v>
          </cell>
          <cell r="D3128">
            <v>70491.09</v>
          </cell>
        </row>
        <row r="3129">
          <cell r="A3129">
            <v>14534</v>
          </cell>
          <cell r="B3129" t="str">
            <v>MAQUINA MANUAL TIPO PRENSA PARA PRODUCAO DE BLOCOS E PAVIMENTOS DE CONCRETO, COM MOTOR ELETRICO TRIFASICO PARA VIBRACAO, POTENCIA TOTAL INSTALADA DE 1,5 KW</v>
          </cell>
          <cell r="C3129" t="str">
            <v xml:space="preserve">UN    </v>
          </cell>
          <cell r="D3129">
            <v>29509.43</v>
          </cell>
        </row>
        <row r="3130">
          <cell r="A3130">
            <v>14619</v>
          </cell>
          <cell r="B3130" t="str">
            <v>MAQUINA PARA CORTE COM DISCO ABRASIVO DE DIAMETRO DE 18'' (450 MM), COM MOTOR ELETRICO TRIFASICO DE 10 CV</v>
          </cell>
          <cell r="C3130" t="str">
            <v xml:space="preserve">UN    </v>
          </cell>
          <cell r="D3130">
            <v>20705.2</v>
          </cell>
        </row>
        <row r="3131">
          <cell r="A3131">
            <v>14535</v>
          </cell>
          <cell r="B3131" t="str">
            <v>MAQUINA TIPO PRENSA HIDRAULICA, PARA FABRICACAO DE TUBOS DE CONCRETO PARA AGUAS PLUVIAIS, DN 200 A DN 600 MM X 1000 MM DE COMPRIMENTO, COM MOTOR PRINCIPAL DE 20 CV</v>
          </cell>
          <cell r="C3131" t="str">
            <v xml:space="preserve">UN    </v>
          </cell>
          <cell r="D3131">
            <v>292883.95</v>
          </cell>
        </row>
        <row r="3132">
          <cell r="A3132">
            <v>39813</v>
          </cell>
          <cell r="B3132" t="str">
            <v>MAQUINA TIPO VASO/TANQUE/JATO DE PRESSAO PORTATIL PARA JATEAMENTO, CONTROLE AUTOMATICO E REMOTO, CAMARA DE 1 SAIDA, 280 L, DIAM. *670* MM, BICO JATO CURTO VENTURI DE 5/16", MANGUEIRA DE 1" DE 10 M, COMPLETA (VALVULAS POP UP E DOSADORA, FUNDO CONICO ETC)</v>
          </cell>
          <cell r="C3132" t="str">
            <v xml:space="preserve">UN    </v>
          </cell>
          <cell r="D3132">
            <v>30783.51</v>
          </cell>
        </row>
        <row r="3133">
          <cell r="A3133">
            <v>40403</v>
          </cell>
          <cell r="B3133" t="str">
            <v>MAQUINA TRANSFORMADORA MONOFASICA PARA SOLDA ELETRICA, TENSAO DE 220 V, FREQUENCIA DE 60 HZ, FAIXA DE CORRENTE ENTRE 80 A (+/- 10 A) E 250 A, POTENCIA ENTRE 14,00 KVA E 15,0 KVA, CICLO DE TRABALHO ENTRE 10% E 20% A 250 A</v>
          </cell>
          <cell r="C3133" t="str">
            <v xml:space="preserve">UN    </v>
          </cell>
          <cell r="D3133">
            <v>771.66</v>
          </cell>
        </row>
        <row r="3134">
          <cell r="A3134">
            <v>12868</v>
          </cell>
          <cell r="B3134" t="str">
            <v>MARCENEIRO (HORISTA)</v>
          </cell>
          <cell r="C3134" t="str">
            <v xml:space="preserve">H     </v>
          </cell>
          <cell r="D3134">
            <v>14.75</v>
          </cell>
        </row>
        <row r="3135">
          <cell r="A3135">
            <v>40916</v>
          </cell>
          <cell r="B3135" t="str">
            <v>MARCENEIRO (MENSALISTA)</v>
          </cell>
          <cell r="C3135" t="str">
            <v xml:space="preserve">MES   </v>
          </cell>
          <cell r="D3135">
            <v>2608.84</v>
          </cell>
        </row>
        <row r="3136">
          <cell r="A3136">
            <v>4755</v>
          </cell>
          <cell r="B3136" t="str">
            <v>MARMORISTA / GRANITEIRO (HORISTA)</v>
          </cell>
          <cell r="C3136" t="str">
            <v xml:space="preserve">H     </v>
          </cell>
          <cell r="D3136">
            <v>15.93</v>
          </cell>
        </row>
        <row r="3137">
          <cell r="A3137">
            <v>41067</v>
          </cell>
          <cell r="B3137" t="str">
            <v>MARMORISTA / GRANITEIRO (MENSALISTA)</v>
          </cell>
          <cell r="C3137" t="str">
            <v xml:space="preserve">MES   </v>
          </cell>
          <cell r="D3137">
            <v>2814.94</v>
          </cell>
        </row>
        <row r="3138">
          <cell r="A3138">
            <v>38463</v>
          </cell>
          <cell r="B3138" t="str">
            <v>MARTELO DE SOLDADOR/PICADOR DE SOLDA</v>
          </cell>
          <cell r="C3138" t="str">
            <v xml:space="preserve">UN    </v>
          </cell>
          <cell r="D3138">
            <v>31.7</v>
          </cell>
        </row>
        <row r="3139">
          <cell r="A3139">
            <v>40703</v>
          </cell>
          <cell r="B3139" t="str">
            <v>MARTELO DEMOLIDOR ELETRICO, COM POTENCIA DE 2.000 W, FREQUENCIA DE 1.000 IMPACTOS POR MINUTO, FORÇA DE IMPACTO ENTRE 60 E 65 J, PESO DE 30 KG</v>
          </cell>
          <cell r="C3139" t="str">
            <v xml:space="preserve">UN    </v>
          </cell>
          <cell r="D3139">
            <v>11084.5</v>
          </cell>
        </row>
        <row r="3140">
          <cell r="A3140">
            <v>14531</v>
          </cell>
          <cell r="B3140" t="str">
            <v>MARTELO DEMOLIDOR PNEUMATICO MANUAL, COM REDUCAO DE VIBRACAO, PESO DE 21 KG</v>
          </cell>
          <cell r="C3140" t="str">
            <v xml:space="preserve">UN    </v>
          </cell>
          <cell r="D3140">
            <v>20665.68</v>
          </cell>
        </row>
        <row r="3141">
          <cell r="A3141">
            <v>36533</v>
          </cell>
          <cell r="B3141" t="str">
            <v>MARTELO DEMOLIDOR PNEUMATICO MANUAL, COM REDUCAO DE VIBRACAO, PESO DE 31,5 KG</v>
          </cell>
          <cell r="C3141" t="str">
            <v xml:space="preserve">UN    </v>
          </cell>
          <cell r="D3141">
            <v>23780.92</v>
          </cell>
        </row>
        <row r="3142">
          <cell r="A3142">
            <v>11616</v>
          </cell>
          <cell r="B3142" t="str">
            <v>MARTELO DEMOLIDOR PNEUMATICO MANUAL, PADRAO, PESO DE 32 KG</v>
          </cell>
          <cell r="C3142" t="str">
            <v xml:space="preserve">UN    </v>
          </cell>
          <cell r="D3142">
            <v>22460.720000000001</v>
          </cell>
        </row>
        <row r="3143">
          <cell r="A3143">
            <v>41898</v>
          </cell>
          <cell r="B3143" t="str">
            <v>MARTELO DEMOLIDOR PNEUMATICO MANUAL, PESO  DE 28 KG, COM SILENCIADOR</v>
          </cell>
          <cell r="C3143" t="str">
            <v xml:space="preserve">UN    </v>
          </cell>
          <cell r="D3143">
            <v>25271.37</v>
          </cell>
        </row>
        <row r="3144">
          <cell r="A3144">
            <v>13447</v>
          </cell>
          <cell r="B3144" t="str">
            <v>MARTELO PERFURADOR PNEUMATICO MANUAL, DE SUPERFICIE, COM AVANCO DE COLUNA, PESO DE 22 KG</v>
          </cell>
          <cell r="C3144" t="str">
            <v xml:space="preserve">UN    </v>
          </cell>
          <cell r="D3144">
            <v>46501.06</v>
          </cell>
        </row>
        <row r="3145">
          <cell r="A3145">
            <v>14529</v>
          </cell>
          <cell r="B3145" t="str">
            <v>MARTELO PERFURADOR PNEUMATICO MANUAL, HASTE 25 X 75 MM, 21 KG</v>
          </cell>
          <cell r="C3145" t="str">
            <v xml:space="preserve">UN    </v>
          </cell>
          <cell r="D3145">
            <v>26006.86</v>
          </cell>
        </row>
        <row r="3146">
          <cell r="A3146">
            <v>10747</v>
          </cell>
          <cell r="B3146" t="str">
            <v>MARTELO PERFURADOR PNEUMATICO MANUAL, PESO DE 25 KG, COM SILENCIADOR</v>
          </cell>
          <cell r="C3146" t="str">
            <v xml:space="preserve">UN    </v>
          </cell>
          <cell r="D3146">
            <v>25516.7</v>
          </cell>
        </row>
        <row r="3147">
          <cell r="A3147">
            <v>36141</v>
          </cell>
          <cell r="B3147" t="str">
            <v>MASCARA DE SEGURANCA PARA SOLDA COM ESCUDO DE CELERON E CARNEIRA DE PLASTICO COM REGULAGEM</v>
          </cell>
          <cell r="C3147" t="str">
            <v xml:space="preserve">UN    </v>
          </cell>
          <cell r="D3147">
            <v>54</v>
          </cell>
        </row>
        <row r="3148">
          <cell r="A3148">
            <v>43651</v>
          </cell>
          <cell r="B3148" t="str">
            <v>MASSA ACRILICA PARA SUPERFICIES INTERNAS E EXTERNAS</v>
          </cell>
          <cell r="C3148" t="str">
            <v xml:space="preserve">KG    </v>
          </cell>
          <cell r="D3148">
            <v>5.99</v>
          </cell>
        </row>
        <row r="3149">
          <cell r="A3149">
            <v>43626</v>
          </cell>
          <cell r="B3149" t="str">
            <v>MASSA CORRIDA PARA SUPERFICIES DE AMBIENTES INTERNOS</v>
          </cell>
          <cell r="C3149" t="str">
            <v xml:space="preserve">KG    </v>
          </cell>
          <cell r="D3149">
            <v>3.33</v>
          </cell>
        </row>
        <row r="3150">
          <cell r="A3150">
            <v>39434</v>
          </cell>
          <cell r="B3150" t="str">
            <v>MASSA DE REJUNTE EM PO PARA DRYWALL, A BASE DE GESSO, SECAGEM RAPIDA, PARA TRATAMENTO DE JUNTAS DE CHAPA DE GESSO (NECESSITA ADICAO DE AGUA)</v>
          </cell>
          <cell r="C3150" t="str">
            <v xml:space="preserve">KG    </v>
          </cell>
          <cell r="D3150">
            <v>3.72</v>
          </cell>
        </row>
        <row r="3151">
          <cell r="A3151">
            <v>39433</v>
          </cell>
          <cell r="B3151" t="str">
            <v>MASSA DE REJUNTE PRONTA PARA TRATAMENTO DE JUNTAS DE CHAPA DE GESSO PARA DRYWALL, SEM ADICAO DE AGUA</v>
          </cell>
          <cell r="C3151" t="str">
            <v xml:space="preserve">KG    </v>
          </cell>
          <cell r="D3151">
            <v>2.96</v>
          </cell>
        </row>
        <row r="3152">
          <cell r="A3152">
            <v>4049</v>
          </cell>
          <cell r="B3152" t="str">
            <v>MASSA EPOXI BICOMPONENTE (MASSA + CATALIZADOR)</v>
          </cell>
          <cell r="C3152" t="str">
            <v xml:space="preserve">L     </v>
          </cell>
          <cell r="D3152">
            <v>66.83</v>
          </cell>
        </row>
        <row r="3153">
          <cell r="A3153">
            <v>38120</v>
          </cell>
          <cell r="B3153" t="str">
            <v>MASSA EPOXI BICOMPONENTE PARA REPAROS</v>
          </cell>
          <cell r="C3153" t="str">
            <v xml:space="preserve">KG    </v>
          </cell>
          <cell r="D3153">
            <v>233.71</v>
          </cell>
        </row>
        <row r="3154">
          <cell r="A3154">
            <v>43652</v>
          </cell>
          <cell r="B3154" t="str">
            <v>MASSA PARA MADEIRA - INTERIOR E EXTERIOR</v>
          </cell>
          <cell r="C3154" t="str">
            <v xml:space="preserve">KG    </v>
          </cell>
          <cell r="D3154">
            <v>13.42</v>
          </cell>
        </row>
        <row r="3155">
          <cell r="A3155">
            <v>10498</v>
          </cell>
          <cell r="B3155" t="str">
            <v>MASSA PARA VIDRO</v>
          </cell>
          <cell r="C3155" t="str">
            <v xml:space="preserve">KG    </v>
          </cell>
          <cell r="D3155">
            <v>15.02</v>
          </cell>
        </row>
        <row r="3156">
          <cell r="A3156">
            <v>4823</v>
          </cell>
          <cell r="B3156" t="str">
            <v>MASSA PLASTICA PARA MARMORE/GRANITO</v>
          </cell>
          <cell r="C3156" t="str">
            <v xml:space="preserve">KG    </v>
          </cell>
          <cell r="D3156">
            <v>40.53</v>
          </cell>
        </row>
        <row r="3157">
          <cell r="A3157">
            <v>38877</v>
          </cell>
          <cell r="B3157" t="str">
            <v>MASSA PREMIUM PARA TEXTURA LISA DE BASE ACRILICA, USO INTERNO E EXTERNO</v>
          </cell>
          <cell r="C3157" t="str">
            <v xml:space="preserve">KG    </v>
          </cell>
          <cell r="D3157">
            <v>5.34</v>
          </cell>
        </row>
        <row r="3158">
          <cell r="A3158">
            <v>34546</v>
          </cell>
          <cell r="B3158" t="str">
            <v>MASSA PREMIUM PARA TEXTURA RUSTICA DE BASE ACRILICA, COR BRANCA, USO INTERNO E EXTERNO</v>
          </cell>
          <cell r="C3158" t="str">
            <v xml:space="preserve">KG    </v>
          </cell>
          <cell r="D3158">
            <v>5.49</v>
          </cell>
        </row>
        <row r="3159">
          <cell r="A3159">
            <v>41387</v>
          </cell>
          <cell r="B3159" t="str">
            <v>MASTRO SIMPLES GALVANIZADO DIAMETRO NOMINAL 1 1/2"</v>
          </cell>
          <cell r="C3159" t="str">
            <v xml:space="preserve">M     </v>
          </cell>
          <cell r="D3159">
            <v>53.47</v>
          </cell>
        </row>
        <row r="3160">
          <cell r="A3160">
            <v>41388</v>
          </cell>
          <cell r="B3160" t="str">
            <v>MASTRO SIMPLES GALVANIZADO DIAMETRO NOMINAL 2"</v>
          </cell>
          <cell r="C3160" t="str">
            <v xml:space="preserve">M     </v>
          </cell>
          <cell r="D3160">
            <v>64.150000000000006</v>
          </cell>
        </row>
        <row r="3161">
          <cell r="A3161">
            <v>41380</v>
          </cell>
          <cell r="B3161" t="str">
            <v>MASTRO TELESCOPICO DE 4 METROS (3 M X DN= 2" + 1 M X DN= 1 1/2")</v>
          </cell>
          <cell r="C3161" t="str">
            <v xml:space="preserve">UN    </v>
          </cell>
          <cell r="D3161">
            <v>426.81</v>
          </cell>
        </row>
        <row r="3162">
          <cell r="A3162">
            <v>41381</v>
          </cell>
          <cell r="B3162" t="str">
            <v>MASTRO TELESCOPICO GALVANIZADO 5 METROS (3 M X DN= 2" + 2 M X DN= 1 1/2")</v>
          </cell>
          <cell r="C3162" t="str">
            <v xml:space="preserve">UN    </v>
          </cell>
          <cell r="D3162">
            <v>447.13</v>
          </cell>
        </row>
        <row r="3163">
          <cell r="A3163">
            <v>41382</v>
          </cell>
          <cell r="B3163" t="str">
            <v>MASTRO TELESCOPICO GALVANIZADO 6 METROS (3 M X DN= 2" + 3 M X DN= 1Â½")</v>
          </cell>
          <cell r="C3163" t="str">
            <v xml:space="preserve">UN    </v>
          </cell>
          <cell r="D3163">
            <v>432.8</v>
          </cell>
        </row>
        <row r="3164">
          <cell r="A3164">
            <v>41383</v>
          </cell>
          <cell r="B3164" t="str">
            <v>MASTRO TELESCOPICO GALVANIZADO 7 METROS (6 M X DN= 2" + 1 M X DN= 1 1/2")</v>
          </cell>
          <cell r="C3164" t="str">
            <v xml:space="preserve">UN    </v>
          </cell>
          <cell r="D3164">
            <v>587.44000000000005</v>
          </cell>
        </row>
        <row r="3165">
          <cell r="A3165">
            <v>41385</v>
          </cell>
          <cell r="B3165" t="str">
            <v>MASTRO TELESCOPICO GALVANIZADO 9 METROS (6 M X DN= 2" + 3 M X DN= 1 1/2")</v>
          </cell>
          <cell r="C3165" t="str">
            <v xml:space="preserve">UN    </v>
          </cell>
          <cell r="D3165">
            <v>730.99</v>
          </cell>
        </row>
        <row r="3166">
          <cell r="A3166">
            <v>11079</v>
          </cell>
          <cell r="B3166" t="str">
            <v>MATERIAL FILTRANTE (PEDREGULHO) 0,6 A 25,46 MM (POSTO PEDREIRA/FORNECEDOR, SEM FRETE)</v>
          </cell>
          <cell r="C3166" t="str">
            <v xml:space="preserve">M3    </v>
          </cell>
          <cell r="D3166">
            <v>1758.02</v>
          </cell>
        </row>
        <row r="3167">
          <cell r="A3167">
            <v>11082</v>
          </cell>
          <cell r="B3167" t="str">
            <v>MATERIAL FILTRANTE (PEDREGULHO) 38 A 25,4 MM (POSTO PEDREIRA/FORNECEDOR, SEM FRETE)</v>
          </cell>
          <cell r="C3167" t="str">
            <v xml:space="preserve">M3    </v>
          </cell>
          <cell r="D3167">
            <v>1758.02</v>
          </cell>
        </row>
        <row r="3168">
          <cell r="A3168">
            <v>4058</v>
          </cell>
          <cell r="B3168" t="str">
            <v>MECANICO DE EQUIPAMENTOS PESADOS</v>
          </cell>
          <cell r="C3168" t="str">
            <v xml:space="preserve">H     </v>
          </cell>
          <cell r="D3168">
            <v>18.05</v>
          </cell>
        </row>
        <row r="3169">
          <cell r="A3169">
            <v>40974</v>
          </cell>
          <cell r="B3169" t="str">
            <v>MECANICO DE EQUIPAMENTOS PESADOS (MENSALISTA)</v>
          </cell>
          <cell r="C3169" t="str">
            <v xml:space="preserve">MES   </v>
          </cell>
          <cell r="D3169">
            <v>3190.17</v>
          </cell>
        </row>
        <row r="3170">
          <cell r="A3170">
            <v>34794</v>
          </cell>
          <cell r="B3170" t="str">
            <v>MECANICO DE REFRIGERACAO</v>
          </cell>
          <cell r="C3170" t="str">
            <v xml:space="preserve">H     </v>
          </cell>
          <cell r="D3170">
            <v>18.12</v>
          </cell>
        </row>
        <row r="3171">
          <cell r="A3171">
            <v>40925</v>
          </cell>
          <cell r="B3171" t="str">
            <v>MECANICO DE REFRIGERACAO (MENSALISTA)</v>
          </cell>
          <cell r="C3171" t="str">
            <v xml:space="preserve">MES   </v>
          </cell>
          <cell r="D3171">
            <v>3203.2</v>
          </cell>
        </row>
        <row r="3172">
          <cell r="A3172">
            <v>13741</v>
          </cell>
          <cell r="B3172" t="str">
            <v>MEDIDOR DE NIVEL ESTATICO E DINAMICO PARA POCO, COMPRIMENTO DE 200 M</v>
          </cell>
          <cell r="C3172" t="str">
            <v xml:space="preserve">UN    </v>
          </cell>
          <cell r="D3172">
            <v>2436.12</v>
          </cell>
        </row>
        <row r="3173">
          <cell r="A3173">
            <v>3288</v>
          </cell>
          <cell r="B3173" t="str">
            <v>MEIA CANA DE MADEIRA CEDRINHO OU EQUIVALENTE DA REGIAO, ACABAMENTO PARA FORRO PAULISTA, *2,5 X 2,5* CM</v>
          </cell>
          <cell r="C3173" t="str">
            <v xml:space="preserve">M     </v>
          </cell>
          <cell r="D3173">
            <v>5.99</v>
          </cell>
        </row>
        <row r="3174">
          <cell r="A3174">
            <v>13587</v>
          </cell>
          <cell r="B3174" t="str">
            <v>MEIA CANA DE MADEIRA PINUS OU EQUIVALENTE DA REGIAO, ACABAMENTO PARA FORRO PAULISTA, *2,5 X 2,5* CM</v>
          </cell>
          <cell r="C3174" t="str">
            <v xml:space="preserve">M     </v>
          </cell>
          <cell r="D3174">
            <v>3.62</v>
          </cell>
        </row>
        <row r="3175">
          <cell r="A3175">
            <v>38598</v>
          </cell>
          <cell r="B3175" t="str">
            <v>MEIA CANALETA DE CONCRETO ESTRUTURAL 14 X 19 X 19 CM, FBK 14 MPA (NBR 6136)</v>
          </cell>
          <cell r="C3175" t="str">
            <v xml:space="preserve">UN    </v>
          </cell>
          <cell r="D3175">
            <v>3.06</v>
          </cell>
        </row>
        <row r="3176">
          <cell r="A3176">
            <v>38595</v>
          </cell>
          <cell r="B3176" t="str">
            <v>MEIA CANALETA DE CONCRETO ESTRUTURAL 14 X 19 X 19 CM, FBK 4,5 MPA (NBR 6136)</v>
          </cell>
          <cell r="C3176" t="str">
            <v xml:space="preserve">UN    </v>
          </cell>
          <cell r="D3176">
            <v>2.59</v>
          </cell>
        </row>
        <row r="3177">
          <cell r="A3177">
            <v>38592</v>
          </cell>
          <cell r="B3177" t="str">
            <v>MEIO BLOCO DE CONCRETO ESTRUTURAL 14 X 19 X 14 CM, FBK 14 MPA (NBR 6136)</v>
          </cell>
          <cell r="C3177" t="str">
            <v xml:space="preserve">UN    </v>
          </cell>
          <cell r="D3177">
            <v>2.62</v>
          </cell>
        </row>
        <row r="3178">
          <cell r="A3178">
            <v>38588</v>
          </cell>
          <cell r="B3178" t="str">
            <v>MEIO BLOCO DE CONCRETO ESTRUTURAL 14 X 19 X 14 CM, FBK 4,5 MPA (NBR 6136)</v>
          </cell>
          <cell r="C3178" t="str">
            <v xml:space="preserve">UN    </v>
          </cell>
          <cell r="D3178">
            <v>2.1</v>
          </cell>
        </row>
        <row r="3179">
          <cell r="A3179">
            <v>38593</v>
          </cell>
          <cell r="B3179" t="str">
            <v>MEIO BLOCO DE CONCRETO ESTRUTURAL 14 X 19 X 19 CM, FBK 14 MPA (NBR 6136)</v>
          </cell>
          <cell r="C3179" t="str">
            <v xml:space="preserve">UN    </v>
          </cell>
          <cell r="D3179">
            <v>2.9</v>
          </cell>
        </row>
        <row r="3180">
          <cell r="A3180">
            <v>38589</v>
          </cell>
          <cell r="B3180" t="str">
            <v>MEIO BLOCO DE CONCRETO ESTRUTURAL 14 X 19 X 19 CM, FBK 4,5 MPA (NBR 6136)</v>
          </cell>
          <cell r="C3180" t="str">
            <v xml:space="preserve">UN    </v>
          </cell>
          <cell r="D3180">
            <v>2.2000000000000002</v>
          </cell>
        </row>
        <row r="3181">
          <cell r="A3181">
            <v>38594</v>
          </cell>
          <cell r="B3181" t="str">
            <v>MEIO BLOCO DE CONCRETO ESTRUTURAL 14 X 19 X 34 CM, FBK 14 MPA (NBR 6136)</v>
          </cell>
          <cell r="C3181" t="str">
            <v xml:space="preserve">UN    </v>
          </cell>
          <cell r="D3181">
            <v>4.57</v>
          </cell>
        </row>
        <row r="3182">
          <cell r="A3182">
            <v>34773</v>
          </cell>
          <cell r="B3182" t="str">
            <v>MEIO BLOCO DE VEDACAO DE CONCRETO APARENTE 14 X 19 X 19 CM  (CLASSE C - NBR 6136)</v>
          </cell>
          <cell r="C3182" t="str">
            <v xml:space="preserve">UN    </v>
          </cell>
          <cell r="D3182">
            <v>2.16</v>
          </cell>
        </row>
        <row r="3183">
          <cell r="A3183">
            <v>34769</v>
          </cell>
          <cell r="B3183" t="str">
            <v>MEIO BLOCO DE VEDACAO DE CONCRETO APARENTE 19 X 19 X 19 CM (CLASSE C - NBR 6136)</v>
          </cell>
          <cell r="C3183" t="str">
            <v xml:space="preserve">UN    </v>
          </cell>
          <cell r="D3183">
            <v>2.68</v>
          </cell>
        </row>
        <row r="3184">
          <cell r="A3184">
            <v>34763</v>
          </cell>
          <cell r="B3184" t="str">
            <v>MEIO BLOCO DE VEDACAO DE CONCRETO APARENTE 9  X 19 X 19 CM (CLASSE C - NBR 6136)</v>
          </cell>
          <cell r="C3184" t="str">
            <v xml:space="preserve">UN    </v>
          </cell>
          <cell r="D3184">
            <v>1.65</v>
          </cell>
        </row>
        <row r="3185">
          <cell r="A3185">
            <v>34774</v>
          </cell>
          <cell r="B3185" t="str">
            <v>MEIO BLOCO DE VEDACAO DE CONCRETO 14 X 19 X 19 CM (CLASSE C - NBR 6136)</v>
          </cell>
          <cell r="C3185" t="str">
            <v xml:space="preserve">UN    </v>
          </cell>
          <cell r="D3185">
            <v>2.0499999999999998</v>
          </cell>
        </row>
        <row r="3186">
          <cell r="A3186">
            <v>34771</v>
          </cell>
          <cell r="B3186" t="str">
            <v>MEIO BLOCO DE VEDACAO DE CONCRETO 19 X 19 X 19 CM (CLASSE C - NBR 6136)</v>
          </cell>
          <cell r="C3186" t="str">
            <v xml:space="preserve">UN    </v>
          </cell>
          <cell r="D3186">
            <v>2.4700000000000002</v>
          </cell>
        </row>
        <row r="3187">
          <cell r="A3187">
            <v>34764</v>
          </cell>
          <cell r="B3187" t="str">
            <v>MEIO BLOCO DE VEDACAO DE CONCRETO 9 X 19 X 19 CM (CLASSE C - NBR 6136)</v>
          </cell>
          <cell r="C3187" t="str">
            <v xml:space="preserve">UN    </v>
          </cell>
          <cell r="D3187">
            <v>1.62</v>
          </cell>
        </row>
        <row r="3188">
          <cell r="A3188">
            <v>34788</v>
          </cell>
          <cell r="B3188" t="str">
            <v>MEIO BLOCO ESTRUTURAL CERAMICO 14 X 19 X 14 CM, 6,0 MPA (NBR 15270)</v>
          </cell>
          <cell r="C3188" t="str">
            <v xml:space="preserve">UN    </v>
          </cell>
          <cell r="D3188">
            <v>1.65</v>
          </cell>
        </row>
        <row r="3189">
          <cell r="A3189">
            <v>34781</v>
          </cell>
          <cell r="B3189" t="str">
            <v>MEIO BLOCO ESTRUTURAL CERAMICO 14 X 19 X 19 CM, 6,0 MPA (NBR 15270)</v>
          </cell>
          <cell r="C3189" t="str">
            <v xml:space="preserve">UN    </v>
          </cell>
          <cell r="D3189">
            <v>1.87</v>
          </cell>
        </row>
        <row r="3190">
          <cell r="A3190">
            <v>41682</v>
          </cell>
          <cell r="B3190" t="str">
            <v>MEIO-FIO OU GUIA DE CONCRETO PRE MOLDADO, COMP 1 M, *30 X 10/12* CM (H X L1/L2)</v>
          </cell>
          <cell r="C3190" t="str">
            <v xml:space="preserve">UN    </v>
          </cell>
          <cell r="D3190">
            <v>33.4</v>
          </cell>
        </row>
        <row r="3191">
          <cell r="A3191">
            <v>41683</v>
          </cell>
          <cell r="B3191" t="str">
            <v>MEIO-FIO OU GUIA DE CONCRETO PRE MOLDADO, COMP 80 CM, *30 X 10/10* (H X L1/L2)</v>
          </cell>
          <cell r="C3191" t="str">
            <v xml:space="preserve">UN    </v>
          </cell>
          <cell r="D3191">
            <v>24.57</v>
          </cell>
        </row>
        <row r="3192">
          <cell r="A3192">
            <v>41680</v>
          </cell>
          <cell r="B3192" t="str">
            <v>MEIO-FIO OU GUIA DE CONCRETO PRE-MOLDADO, COMP *39* CM, *19 X 6,5/6,5* CM (H X L1/L2)</v>
          </cell>
          <cell r="C3192" t="str">
            <v xml:space="preserve">UN    </v>
          </cell>
          <cell r="D3192">
            <v>13.23</v>
          </cell>
        </row>
        <row r="3193">
          <cell r="A3193">
            <v>41679</v>
          </cell>
          <cell r="B3193" t="str">
            <v>MEIO-FIO OU GUIA DE CONCRETO PRE-MOLDADO, COMP 1 M, *20 X 12/15* CM (H X L1/L2)</v>
          </cell>
          <cell r="C3193" t="str">
            <v xml:space="preserve">UN    </v>
          </cell>
          <cell r="D3193">
            <v>30.24</v>
          </cell>
        </row>
        <row r="3194">
          <cell r="A3194">
            <v>41681</v>
          </cell>
          <cell r="B3194" t="str">
            <v>MEIO-FIO OU GUIA DE CONCRETO PRE-MOLDADO, COMP 80 CM, *25 X 08/08* CM (H X L1/L2)</v>
          </cell>
          <cell r="C3194" t="str">
            <v xml:space="preserve">UN    </v>
          </cell>
          <cell r="D3194">
            <v>20.69</v>
          </cell>
        </row>
        <row r="3195">
          <cell r="A3195">
            <v>43386</v>
          </cell>
          <cell r="B3195" t="str">
            <v>MEIO-FIO OU GUIA DE CONCRETO PRE-MOLDADO, TIPO CHAPEU PARA BOCA DE LOBO,  DIMENSOES *1,20* X 0,15 X 0,30 M</v>
          </cell>
          <cell r="C3195" t="str">
            <v xml:space="preserve">UN    </v>
          </cell>
          <cell r="D3195">
            <v>47.25</v>
          </cell>
        </row>
        <row r="3196">
          <cell r="A3196">
            <v>4059</v>
          </cell>
          <cell r="B3196" t="str">
            <v>MEIO-FIO OU GUIA DE CONCRETO, PRE-MOLDADO, COMP 1 M, *30 X 12/15* CM (H X L1/L2)</v>
          </cell>
          <cell r="C3196" t="str">
            <v xml:space="preserve">M     </v>
          </cell>
          <cell r="D3196">
            <v>33.4</v>
          </cell>
        </row>
        <row r="3197">
          <cell r="A3197">
            <v>4062</v>
          </cell>
          <cell r="B3197" t="str">
            <v>MEIO-FIO OU GUIA DE CONCRETO, PRE-MOLDADO, COMP 1 M, *30 X 15* CM (H X L)</v>
          </cell>
          <cell r="C3197" t="str">
            <v xml:space="preserve">UN    </v>
          </cell>
          <cell r="D3197">
            <v>33.4</v>
          </cell>
        </row>
        <row r="3198">
          <cell r="A3198">
            <v>4061</v>
          </cell>
          <cell r="B3198" t="str">
            <v>MEIO-FIO OU GUIA DE CONCRETO, PRE-MOLDADO, COMP 80 CM, *45 X 12/18* CM (H X L1/L2)</v>
          </cell>
          <cell r="C3198" t="str">
            <v xml:space="preserve">UN    </v>
          </cell>
          <cell r="D3198">
            <v>41.58</v>
          </cell>
        </row>
        <row r="3199">
          <cell r="A3199">
            <v>41315</v>
          </cell>
          <cell r="B3199" t="str">
            <v>MEMBRANA IMPERMEABILIZANTE A BASE DE POLIUREIA, BICOMPONENTE, APLICACAO A FRIO</v>
          </cell>
          <cell r="C3199" t="str">
            <v xml:space="preserve">KG    </v>
          </cell>
          <cell r="D3199">
            <v>66.91</v>
          </cell>
        </row>
        <row r="3200">
          <cell r="A3200">
            <v>43148</v>
          </cell>
          <cell r="B3200" t="str">
            <v>MEMBRANA IMPERMEABILIZANTE A BASE DE POLIURETANO</v>
          </cell>
          <cell r="C3200" t="str">
            <v xml:space="preserve">KG    </v>
          </cell>
          <cell r="D3200">
            <v>45.41</v>
          </cell>
        </row>
        <row r="3201">
          <cell r="A3201">
            <v>43147</v>
          </cell>
          <cell r="B3201" t="str">
            <v>MEMBRANA IMPERMEABILIZANTE ACRILICA MONOCOMPONENTE</v>
          </cell>
          <cell r="C3201" t="str">
            <v xml:space="preserve">KG    </v>
          </cell>
          <cell r="D3201">
            <v>17.59</v>
          </cell>
        </row>
        <row r="3202">
          <cell r="A3202">
            <v>10608</v>
          </cell>
          <cell r="B3202" t="str">
            <v>MESA VIBRATORIA COM DIMENSOES DE 2,0 X 1,0 M, COM MOTOR ELETRICO DE 2 POLOS E POTENCIA DE 3 CV</v>
          </cell>
          <cell r="C3202" t="str">
            <v xml:space="preserve">UN    </v>
          </cell>
          <cell r="D3202">
            <v>10084.049999999999</v>
          </cell>
        </row>
        <row r="3203">
          <cell r="A3203">
            <v>4069</v>
          </cell>
          <cell r="B3203" t="str">
            <v>MESTRE DE OBRAS</v>
          </cell>
          <cell r="C3203" t="str">
            <v xml:space="preserve">H     </v>
          </cell>
          <cell r="D3203">
            <v>32.33</v>
          </cell>
        </row>
        <row r="3204">
          <cell r="A3204">
            <v>40819</v>
          </cell>
          <cell r="B3204" t="str">
            <v>MESTRE DE OBRAS (MENSALISTA)</v>
          </cell>
          <cell r="C3204" t="str">
            <v xml:space="preserve">MES   </v>
          </cell>
          <cell r="D3204">
            <v>5715.66</v>
          </cell>
        </row>
        <row r="3205">
          <cell r="A3205">
            <v>34361</v>
          </cell>
          <cell r="B3205" t="str">
            <v>METACAULIM DE ALTA REATIVIDADE/CAULIM CALCINADO</v>
          </cell>
          <cell r="C3205" t="str">
            <v xml:space="preserve">KG    </v>
          </cell>
          <cell r="D3205">
            <v>12.8</v>
          </cell>
        </row>
        <row r="3206">
          <cell r="A3206">
            <v>36512</v>
          </cell>
          <cell r="B3206" t="str">
            <v>MICRO-TRATOR CORTADOR DE GRAMA COM LARGURA DO CORTE DE 107 CM, COM  2 LAMINAS E DESCARTE LATERAL</v>
          </cell>
          <cell r="C3206" t="str">
            <v xml:space="preserve">UN    </v>
          </cell>
          <cell r="D3206">
            <v>19509.32</v>
          </cell>
        </row>
        <row r="3207">
          <cell r="A3207">
            <v>44478</v>
          </cell>
          <cell r="B3207" t="str">
            <v>MICROESFERAS DE VIDRO PARA SINALIZACAO HORIZONTAL VIARIA, TIPO I-B (PREMIX) - NBR  16184</v>
          </cell>
          <cell r="C3207" t="str">
            <v xml:space="preserve">KG    </v>
          </cell>
          <cell r="D3207">
            <v>19.690000000000001</v>
          </cell>
        </row>
        <row r="3208">
          <cell r="A3208">
            <v>44477</v>
          </cell>
          <cell r="B3208" t="str">
            <v>MICROESFERAS DE VIDRO PARA SINALIZACAO HORIZONTAL VIARIA, TIPO II-A (DROP-ON) - NBR  16184</v>
          </cell>
          <cell r="C3208" t="str">
            <v xml:space="preserve">KG    </v>
          </cell>
          <cell r="D3208">
            <v>19.690000000000001</v>
          </cell>
        </row>
        <row r="3209">
          <cell r="A3209">
            <v>11697</v>
          </cell>
          <cell r="B3209" t="str">
            <v>MICTORIO COLETIVO ACO INOX (AISI 304), E = 0,8 MM, DE *100 X 40 X 30* CM (C X A X P)</v>
          </cell>
          <cell r="C3209" t="str">
            <v xml:space="preserve">UN    </v>
          </cell>
          <cell r="D3209">
            <v>797.05</v>
          </cell>
        </row>
        <row r="3210">
          <cell r="A3210">
            <v>11698</v>
          </cell>
          <cell r="B3210" t="str">
            <v>MICTORIO COLETIVO ACO INOX (AISI 304), E = 0,8 MM, DE *100 X 50 X 35* CM (C X A X P)</v>
          </cell>
          <cell r="C3210" t="str">
            <v xml:space="preserve">UN    </v>
          </cell>
          <cell r="D3210">
            <v>950.84</v>
          </cell>
        </row>
        <row r="3211">
          <cell r="A3211">
            <v>10432</v>
          </cell>
          <cell r="B3211" t="str">
            <v>MICTORIO INDICUDUAL, SIFONADO, LOUCA BRANCA, SEM COMPLEMENTOS</v>
          </cell>
          <cell r="C3211" t="str">
            <v xml:space="preserve">UN    </v>
          </cell>
          <cell r="D3211">
            <v>328.02</v>
          </cell>
        </row>
        <row r="3212">
          <cell r="A3212">
            <v>11699</v>
          </cell>
          <cell r="B3212" t="str">
            <v>MICTORIO INDIVIDUAL ACO INOX (AISI 304), E = 0,8 MM, DE *50  X 45  X 35* (C X A X P)</v>
          </cell>
          <cell r="C3212" t="str">
            <v xml:space="preserve">UN    </v>
          </cell>
          <cell r="D3212">
            <v>1050.8900000000001</v>
          </cell>
        </row>
        <row r="3213">
          <cell r="A3213">
            <v>44020</v>
          </cell>
          <cell r="B3213" t="str">
            <v>MICTORIO INDIVIDUAL, SIFONADO, VALVULA EMBUTIDA, DE LOUCA BRANCA, SEM COMPLEMENTOS - PADRAO ALTO</v>
          </cell>
          <cell r="C3213" t="str">
            <v xml:space="preserve">UN    </v>
          </cell>
          <cell r="D3213">
            <v>809.26</v>
          </cell>
        </row>
        <row r="3214">
          <cell r="A3214">
            <v>41420</v>
          </cell>
          <cell r="B3214" t="str">
            <v>MINICAPTOR, EM ACO GALVANIZADO A FOGO, FIXACAO COM ROSCA SOBERBA OU MECANICA, H=600 MM X DN=10 MM</v>
          </cell>
          <cell r="C3214" t="str">
            <v xml:space="preserve">UN    </v>
          </cell>
          <cell r="D3214">
            <v>10.88</v>
          </cell>
        </row>
        <row r="3215">
          <cell r="A3215">
            <v>41422</v>
          </cell>
          <cell r="B3215" t="str">
            <v>MINICAPTOR, EM ACO GALVANIZADO A FOGO, FIXACAO HORIZONTAL COM BANDEIRA A 20 CM, H=600 MM E X DN=10 MM</v>
          </cell>
          <cell r="C3215" t="str">
            <v xml:space="preserve">UN    </v>
          </cell>
          <cell r="D3215">
            <v>14.86</v>
          </cell>
        </row>
        <row r="3216">
          <cell r="A3216">
            <v>41425</v>
          </cell>
          <cell r="B3216" t="str">
            <v>MINICAPTOR, EM ACO GALVANIZADO A FOGO, FIXACAO HORIZONTAL DE 1 FUROS, SEM BANDEIRA, H=300 MM X DN=10 MM</v>
          </cell>
          <cell r="C3216" t="str">
            <v xml:space="preserve">UN    </v>
          </cell>
          <cell r="D3216">
            <v>7.6</v>
          </cell>
        </row>
        <row r="3217">
          <cell r="A3217">
            <v>41426</v>
          </cell>
          <cell r="B3217" t="str">
            <v>MINICAPTOR, EM ACO GALVANIZADO A FOGO, FIXACAO HORIZONTAL DE 2 FUROS, SEM BANDEIRA, H=600 MM X DN=10 MM</v>
          </cell>
          <cell r="C3217" t="str">
            <v xml:space="preserve">UN    </v>
          </cell>
          <cell r="D3217">
            <v>13.71</v>
          </cell>
        </row>
        <row r="3218">
          <cell r="A3218">
            <v>41419</v>
          </cell>
          <cell r="B3218" t="str">
            <v>MINICAPTOR, EM ACO GALVANIZADO A FOGO,Â  FIXACAO COM ROSCA SOBERBA OU MECANICA, H=300 MM X DN=10 MM</v>
          </cell>
          <cell r="C3218" t="str">
            <v xml:space="preserve">UN    </v>
          </cell>
          <cell r="D3218">
            <v>8</v>
          </cell>
        </row>
        <row r="3219">
          <cell r="A3219">
            <v>41421</v>
          </cell>
          <cell r="B3219" t="str">
            <v>MINICAPTOR, EM ACO GALVANIZADO A FOGO,Â  FIXACAO HORIZONTAL COM BANDEIRA A 20 CM, H=300 MM E X DN=10 MM</v>
          </cell>
          <cell r="C3219" t="str">
            <v xml:space="preserve">UN    </v>
          </cell>
          <cell r="D3219">
            <v>10.85</v>
          </cell>
        </row>
        <row r="3220">
          <cell r="A3220">
            <v>41414</v>
          </cell>
          <cell r="B3220" t="str">
            <v>MINICAPTORES DE INSERCAO, EM ACO GALVANIZADO A FOGO, H=300 MM X DN=10 MM</v>
          </cell>
          <cell r="C3220" t="str">
            <v xml:space="preserve">UN    </v>
          </cell>
          <cell r="D3220">
            <v>25.16</v>
          </cell>
        </row>
        <row r="3221">
          <cell r="A3221">
            <v>41415</v>
          </cell>
          <cell r="B3221" t="str">
            <v>MINICAPTORES DE INSERCAO, EM ACO GALVANIZADO A FOGO, H=600,MM X DN=10,MM</v>
          </cell>
          <cell r="C3221" t="str">
            <v xml:space="preserve">UN    </v>
          </cell>
          <cell r="D3221">
            <v>29.31</v>
          </cell>
        </row>
        <row r="3222">
          <cell r="A3222">
            <v>37514</v>
          </cell>
          <cell r="B3222" t="str">
            <v>MINICARREGADEIRA SOBRE RODAS, POTENCIA LIQUIDA DE *47* HP, CAPACIDADE NOMINAL DE OPERACAO DE *646* KG</v>
          </cell>
          <cell r="C3222" t="str">
            <v xml:space="preserve">UN    </v>
          </cell>
          <cell r="D3222">
            <v>189750</v>
          </cell>
        </row>
        <row r="3223">
          <cell r="A3223">
            <v>37519</v>
          </cell>
          <cell r="B3223" t="str">
            <v>MINICARREGADEIRA SOBRE RODAS, POTENCIA LIQUIDA DE *72* HP, CAPACIDADE NOMINAL DE OPERACAO DE *1200* KG</v>
          </cell>
          <cell r="C3223" t="str">
            <v xml:space="preserve">UN    </v>
          </cell>
          <cell r="D3223">
            <v>292839.92</v>
          </cell>
        </row>
        <row r="3224">
          <cell r="A3224">
            <v>37520</v>
          </cell>
          <cell r="B3224" t="str">
            <v>MINIESCAVADEIRA SOBRE ESTEIRAS, POTENCIA LIQUIDA DE *30* HP, PESO OPERACIONAL DE *3.500* KG</v>
          </cell>
          <cell r="C3224" t="str">
            <v xml:space="preserve">UN    </v>
          </cell>
          <cell r="D3224">
            <v>288039.26</v>
          </cell>
        </row>
        <row r="3225">
          <cell r="A3225">
            <v>37521</v>
          </cell>
          <cell r="B3225" t="str">
            <v>MINIESCAVADEIRA SOBRE ESTEIRAS, POTENCIA LIQUIDA DE *42* HP, PESO OPERACIONAL DE *4.500* KG</v>
          </cell>
          <cell r="C3225" t="str">
            <v xml:space="preserve">UN    </v>
          </cell>
          <cell r="D3225">
            <v>351407.91</v>
          </cell>
        </row>
        <row r="3226">
          <cell r="A3226">
            <v>37522</v>
          </cell>
          <cell r="B3226" t="str">
            <v>MINIESCAVADEIRA SOBRE ESTEIRAS, POTENCIA LIQUIDA DE *42* HP, PESO OPERACIONAL DE *5.300* KG</v>
          </cell>
          <cell r="C3226" t="str">
            <v xml:space="preserve">UN    </v>
          </cell>
          <cell r="D3226">
            <v>361980.28</v>
          </cell>
        </row>
        <row r="3227">
          <cell r="A3227">
            <v>21109</v>
          </cell>
          <cell r="B3227" t="str">
            <v>MINUTERIA ELETRONICA COLETIVA COM POTENCIA MAXIMA RESISTIVA PARA LAMPADAS FLUORESCENTES DE *300* W ( 110 V ) / *600* W ( 110 V )</v>
          </cell>
          <cell r="C3227" t="str">
            <v xml:space="preserve">UN    </v>
          </cell>
          <cell r="D3227">
            <v>48.14</v>
          </cell>
        </row>
        <row r="3228">
          <cell r="A3228">
            <v>37546</v>
          </cell>
          <cell r="B3228" t="str">
            <v>MISTURADOR DE ARGAMASSA, EIXO HORIZONTAL, CAPACIDADE DE MISTURA 160 KG, MOTOR ELETRICO TRIFASICO 220/380 V, POTENCIA 3 CV</v>
          </cell>
          <cell r="C3228" t="str">
            <v xml:space="preserve">UN    </v>
          </cell>
          <cell r="D3228">
            <v>13281.62</v>
          </cell>
        </row>
        <row r="3229">
          <cell r="A3229">
            <v>37544</v>
          </cell>
          <cell r="B3229" t="str">
            <v>MISTURADOR DE ARGAMASSA, EIXO HORIZONTAL, CAPACIDADE DE MISTURA 300 KG, MOTOR ELETRICO TRIFASICO 220/380 V, POTENCIA 5 CV</v>
          </cell>
          <cell r="C3229" t="str">
            <v xml:space="preserve">UN    </v>
          </cell>
          <cell r="D3229">
            <v>14047.54</v>
          </cell>
        </row>
        <row r="3230">
          <cell r="A3230">
            <v>37545</v>
          </cell>
          <cell r="B3230" t="str">
            <v>MISTURADOR DE ARGAMASSA, EIXO HORIZONTAL, CAPACIDADE DE MISTURA 600 KG, MOTOR ELETRICO TRIFASICO 220/380 V, POTENCIA 7,5 CV</v>
          </cell>
          <cell r="C3230" t="str">
            <v xml:space="preserve">UN    </v>
          </cell>
          <cell r="D3230">
            <v>16714.689999999999</v>
          </cell>
        </row>
        <row r="3231">
          <cell r="A3231">
            <v>36793</v>
          </cell>
          <cell r="B3231" t="str">
            <v>MISTURADOR DE METAL CROMADO DE PAREDE PARA LAVATORIO (REF 1878)</v>
          </cell>
          <cell r="C3231" t="str">
            <v xml:space="preserve">UN    </v>
          </cell>
          <cell r="D3231">
            <v>769.71</v>
          </cell>
        </row>
        <row r="3232">
          <cell r="A3232">
            <v>11769</v>
          </cell>
          <cell r="B3232" t="str">
            <v>MISTURADOR DE METAL CROMADO, DE MESA/BANCADA, COM BICA BAIXA, PARA LAVATORIO (REF 1875)</v>
          </cell>
          <cell r="C3232" t="str">
            <v xml:space="preserve">UN    </v>
          </cell>
          <cell r="D3232">
            <v>340.15</v>
          </cell>
        </row>
        <row r="3233">
          <cell r="A3233">
            <v>11771</v>
          </cell>
          <cell r="B3233" t="str">
            <v>MISTURADOR DE PAREDE, DE METAL CROMADO, PARA COZINHA, BICA ALTA MOVEL, COM AREJADOR ARTICULADO (REF 1258)</v>
          </cell>
          <cell r="C3233" t="str">
            <v xml:space="preserve">UN    </v>
          </cell>
          <cell r="D3233">
            <v>416.64</v>
          </cell>
        </row>
        <row r="3234">
          <cell r="A3234">
            <v>39919</v>
          </cell>
          <cell r="B3234" t="str">
            <v>MISTURADOR DUPLO HORIZONTAL DE ALTA TURBULENCIA, CAPACIDADE / VOLUME 2 X 500 LITROS, MOTORES ELETRICOS MINIMO 5 CV CADA,  PARA NATA CIMENTO, ARGAMASSA E OUTROS</v>
          </cell>
          <cell r="C3234" t="str">
            <v xml:space="preserve">UN    </v>
          </cell>
          <cell r="D3234">
            <v>66481.84</v>
          </cell>
        </row>
        <row r="3235">
          <cell r="A3235">
            <v>38385</v>
          </cell>
          <cell r="B3235" t="str">
            <v>MISTURADOR MANUAL DE TINTAS PARA FURADEIRA, HASTE METALICA *60* CM, COM HELICE  (MEXEDOR DE TINTA)</v>
          </cell>
          <cell r="C3235" t="str">
            <v xml:space="preserve">UN    </v>
          </cell>
          <cell r="D3235">
            <v>48.23</v>
          </cell>
        </row>
        <row r="3236">
          <cell r="A3236">
            <v>36800</v>
          </cell>
          <cell r="B3236" t="str">
            <v>MISTURADOR METALICO, BASE PARA CHUVEIRO/BANHEIRA, 1/2 " OU 3/4 ", SOLDAVEL OU ROSCAVEL (NAO INCLUI ACABAMENTOS)</v>
          </cell>
          <cell r="C3236" t="str">
            <v xml:space="preserve">UN    </v>
          </cell>
          <cell r="D3236">
            <v>204.39</v>
          </cell>
        </row>
        <row r="3237">
          <cell r="A3237">
            <v>37587</v>
          </cell>
          <cell r="B3237" t="str">
            <v>MISTURADOR MONOCOMANDO PARA CHUVEIRO, BASE BRUTA, METALICO COM ACABAMENTO CROMADO</v>
          </cell>
          <cell r="C3237" t="str">
            <v xml:space="preserve">UN    </v>
          </cell>
          <cell r="D3237">
            <v>449.04</v>
          </cell>
        </row>
        <row r="3238">
          <cell r="A3238">
            <v>11561</v>
          </cell>
          <cell r="B3238" t="str">
            <v>MOLA HIDRAULICA AEREA, PARA PORTAS DE ATE 1.100 MM E PESO DE ATE 85 KG, COM CORPO EM ALUMINIO E BRACO EM ACO, SEM BRACO DE PARADA</v>
          </cell>
          <cell r="C3238" t="str">
            <v xml:space="preserve">UN    </v>
          </cell>
          <cell r="D3238">
            <v>248.85</v>
          </cell>
        </row>
        <row r="3239">
          <cell r="A3239">
            <v>43604</v>
          </cell>
          <cell r="B3239" t="str">
            <v>MOLA HIDRAULICA AEREA, PARA PORTAS DE ATE 850 MM E PESO DE ATE 50 KG, COM CORPO EM ALUMINIO E BRACO EM ACO, SEM BRACO DE PARADA</v>
          </cell>
          <cell r="C3239" t="str">
            <v xml:space="preserve">UN    </v>
          </cell>
          <cell r="D3239">
            <v>132.66</v>
          </cell>
        </row>
        <row r="3240">
          <cell r="A3240">
            <v>11560</v>
          </cell>
          <cell r="B3240" t="str">
            <v>MOLA HIDRAULICA AEREA, PARA PORTAS DE ATE 950 MM E PESO DE ATE 65 KG, COM CORPO EM ALUMINIO E BRACO EM ACO, SEM BRACO DE PARADA</v>
          </cell>
          <cell r="C3240" t="str">
            <v xml:space="preserve">UN    </v>
          </cell>
          <cell r="D3240">
            <v>192.07</v>
          </cell>
        </row>
        <row r="3241">
          <cell r="A3241">
            <v>11499</v>
          </cell>
          <cell r="B3241" t="str">
            <v>MOLA HIDRAULICA DE PISO, PARA PORTAS DE ATE 1100 MM E PESO DE ATE 120 KG, COM CORPO EM ACO INOX</v>
          </cell>
          <cell r="C3241" t="str">
            <v xml:space="preserve">UN    </v>
          </cell>
          <cell r="D3241">
            <v>770.1</v>
          </cell>
        </row>
        <row r="3242">
          <cell r="A3242">
            <v>34761</v>
          </cell>
          <cell r="B3242" t="str">
            <v>MONTADOR DE ELETROELETRONICOS</v>
          </cell>
          <cell r="C3242" t="str">
            <v xml:space="preserve">H     </v>
          </cell>
          <cell r="D3242">
            <v>16.079999999999998</v>
          </cell>
        </row>
        <row r="3243">
          <cell r="A3243">
            <v>40924</v>
          </cell>
          <cell r="B3243" t="str">
            <v>MONTADOR DE ELETROELETRONICOS (MENSALISTA)</v>
          </cell>
          <cell r="C3243" t="str">
            <v xml:space="preserve">MES   </v>
          </cell>
          <cell r="D3243">
            <v>2841.91</v>
          </cell>
        </row>
        <row r="3244">
          <cell r="A3244">
            <v>40983</v>
          </cell>
          <cell r="B3244" t="str">
            <v>MONTADOR DE ESTRUTURAS METALICAS (MENSALISTA)</v>
          </cell>
          <cell r="C3244" t="str">
            <v xml:space="preserve">MES   </v>
          </cell>
          <cell r="D3244">
            <v>1994.6</v>
          </cell>
        </row>
        <row r="3245">
          <cell r="A3245">
            <v>44497</v>
          </cell>
          <cell r="B3245" t="str">
            <v>MONTADOR DE ESTRUTURAS METALICAS HORISTA</v>
          </cell>
          <cell r="C3245" t="str">
            <v xml:space="preserve">H     </v>
          </cell>
          <cell r="D3245">
            <v>11.28</v>
          </cell>
        </row>
        <row r="3246">
          <cell r="A3246">
            <v>2437</v>
          </cell>
          <cell r="B3246" t="str">
            <v>MONTADOR DE MAQUINAS</v>
          </cell>
          <cell r="C3246" t="str">
            <v xml:space="preserve">H     </v>
          </cell>
          <cell r="D3246">
            <v>17.920000000000002</v>
          </cell>
        </row>
        <row r="3247">
          <cell r="A3247">
            <v>40921</v>
          </cell>
          <cell r="B3247" t="str">
            <v>MONTADOR DE MAQUINAS (MENSALISTA)</v>
          </cell>
          <cell r="C3247" t="str">
            <v xml:space="preserve">MES   </v>
          </cell>
          <cell r="D3247">
            <v>3167.83</v>
          </cell>
        </row>
        <row r="3248">
          <cell r="A3248">
            <v>14252</v>
          </cell>
          <cell r="B3248" t="str">
            <v>MOTOBOMBA AUTOESCORVANTE MOTOR A GASOLINA, POTENCIA 6,0HP, BOCAIS 3" X 3", HM/Q = 5 MCA / 24 M3/H A 52,5 MCA / 5,0 M3/H</v>
          </cell>
          <cell r="C3248" t="str">
            <v xml:space="preserve">UN    </v>
          </cell>
          <cell r="D3248">
            <v>2316.27</v>
          </cell>
        </row>
        <row r="3249">
          <cell r="A3249">
            <v>730</v>
          </cell>
          <cell r="B3249" t="str">
            <v>MOTOBOMBA AUTOESCORVANTE MOTOR ELETRICO TRIFASICO 7,4HP BOCA DIAMETRO DE SUCCAO X RECLAQUE: 2"X2", HM/ Q = 10 M / 73,5 M3/H A 28 M / 8,2 M3 /H</v>
          </cell>
          <cell r="C3249" t="str">
            <v xml:space="preserve">UN    </v>
          </cell>
          <cell r="D3249">
            <v>6188.63</v>
          </cell>
        </row>
        <row r="3250">
          <cell r="A3250">
            <v>723</v>
          </cell>
          <cell r="B3250" t="str">
            <v>MOTOBOMBA AUTOESCORVANTE POTENCIA 5,42 HP, BOCAIS SUCCAO X RECALQUE 2" X 2", A GASOLINA, DIAMETRO DO ROTOR 122 MM HM/Q = 6 MCA / 33,0 M3/H A 28 MCA / 8,0 M3/H</v>
          </cell>
          <cell r="C3250" t="str">
            <v xml:space="preserve">UN    </v>
          </cell>
          <cell r="D3250">
            <v>3075.97</v>
          </cell>
        </row>
        <row r="3251">
          <cell r="A3251">
            <v>36502</v>
          </cell>
          <cell r="B3251" t="str">
            <v>MOTOBOMBA CENTRIFUGA, MOTOR A GASOLINA, POTENCIA 5,42 HP, BOCAIS 1 1/2" X 1", DIAMETRO ROTOR 143 MM HM/Q = 6 MCA / 16,8 M3/H A 38 MCA / 6,6 M3/H</v>
          </cell>
          <cell r="C3251" t="str">
            <v xml:space="preserve">UN    </v>
          </cell>
          <cell r="D3251">
            <v>2891.04</v>
          </cell>
        </row>
        <row r="3252">
          <cell r="A3252">
            <v>36503</v>
          </cell>
          <cell r="B3252" t="str">
            <v>MOTOBOMBA TRASH (PARA AGUA SUJA) AUTO ESCORVANTE, MOTOR GASOLINA DE 6,41 HP, DIAMETROS DE SUCCAO X RECALQUE: 3" X 3", HM/Q: 10/60 A 23/0</v>
          </cell>
          <cell r="C3252" t="str">
            <v xml:space="preserve">UN    </v>
          </cell>
          <cell r="D3252">
            <v>3565</v>
          </cell>
        </row>
        <row r="3253">
          <cell r="A3253">
            <v>4090</v>
          </cell>
          <cell r="B3253" t="str">
            <v>MOTONIVELADORA POTENCIA BASICA LIQUIDA (PRIMEIRA MARCHA) 125 HP , PESO BRUTO 13843 KG, LARGURA DA LAMINA DE 3,7 M</v>
          </cell>
          <cell r="C3253" t="str">
            <v xml:space="preserve">UN    </v>
          </cell>
          <cell r="D3253">
            <v>928000</v>
          </cell>
        </row>
        <row r="3254">
          <cell r="A3254">
            <v>13227</v>
          </cell>
          <cell r="B3254" t="str">
            <v>MOTONIVELADORA POTENCIA BASICA LIQUIDA (PRIMEIRA MARCHA) 171 HP, PESO BRUTO 14768 KG, LARGURA DA LAMINA DE 3,7 M</v>
          </cell>
          <cell r="C3254" t="str">
            <v xml:space="preserve">UN    </v>
          </cell>
          <cell r="D3254">
            <v>1153155.72</v>
          </cell>
        </row>
        <row r="3255">
          <cell r="A3255">
            <v>10597</v>
          </cell>
          <cell r="B3255" t="str">
            <v>MOTONIVELADORA POTENCIA BASICA LIQUIDA (PRIMEIRA MARCHA) 186 HP, PESO BRUTO 15785 KG, LARGURA DA LAMINA DE 4,3 M</v>
          </cell>
          <cell r="C3255" t="str">
            <v xml:space="preserve">UN    </v>
          </cell>
          <cell r="D3255">
            <v>1213845.1499999999</v>
          </cell>
        </row>
        <row r="3256">
          <cell r="A3256">
            <v>39628</v>
          </cell>
          <cell r="B3256" t="str">
            <v>MOTOR A DIESEL PARA VIBRADOR DE IMERSAO, DE *4,7* CV</v>
          </cell>
          <cell r="C3256" t="str">
            <v xml:space="preserve">UN    </v>
          </cell>
          <cell r="D3256">
            <v>4094.61</v>
          </cell>
        </row>
        <row r="3257">
          <cell r="A3257">
            <v>39404</v>
          </cell>
          <cell r="B3257" t="str">
            <v>MOTOR A GASOLINA PARA VIBRADOR DE IMERSAO, 4 TEMPOS, DE 5,5 CV</v>
          </cell>
          <cell r="C3257" t="str">
            <v xml:space="preserve">UN    </v>
          </cell>
          <cell r="D3257">
            <v>2030.38</v>
          </cell>
        </row>
        <row r="3258">
          <cell r="A3258">
            <v>39402</v>
          </cell>
          <cell r="B3258" t="str">
            <v>MOTOR ELETRICO PARA VIBRADOR DE IMERSAO, DE 2 CV, MONOFASICO, 110/220 V</v>
          </cell>
          <cell r="C3258" t="str">
            <v xml:space="preserve">UN    </v>
          </cell>
          <cell r="D3258">
            <v>1672.65</v>
          </cell>
        </row>
        <row r="3259">
          <cell r="A3259">
            <v>39403</v>
          </cell>
          <cell r="B3259" t="str">
            <v>MOTOR ELETRICO PARA VIBRADOR DE IMERSAO, DE 2 CV, TRIFASICO, 220/380 V</v>
          </cell>
          <cell r="C3259" t="str">
            <v xml:space="preserve">UN    </v>
          </cell>
          <cell r="D3259">
            <v>1636.26</v>
          </cell>
        </row>
        <row r="3260">
          <cell r="A3260">
            <v>4093</v>
          </cell>
          <cell r="B3260" t="str">
            <v>MOTORISTA DE CAMINHAO</v>
          </cell>
          <cell r="C3260" t="str">
            <v xml:space="preserve">H     </v>
          </cell>
          <cell r="D3260">
            <v>13.1</v>
          </cell>
        </row>
        <row r="3261">
          <cell r="A3261">
            <v>10512</v>
          </cell>
          <cell r="B3261" t="str">
            <v>MOTORISTA DE CAMINHAO (MENSALISTA)</v>
          </cell>
          <cell r="C3261" t="str">
            <v xml:space="preserve">MES   </v>
          </cell>
          <cell r="D3261">
            <v>2315.6</v>
          </cell>
        </row>
        <row r="3262">
          <cell r="A3262">
            <v>20020</v>
          </cell>
          <cell r="B3262" t="str">
            <v>MOTORISTA DE CAMINHAO-BASCULANTE</v>
          </cell>
          <cell r="C3262" t="str">
            <v xml:space="preserve">H     </v>
          </cell>
          <cell r="D3262">
            <v>12.35</v>
          </cell>
        </row>
        <row r="3263">
          <cell r="A3263">
            <v>41038</v>
          </cell>
          <cell r="B3263" t="str">
            <v>MOTORISTA DE CAMINHAO-BASCULANTE (MENSALISTA)</v>
          </cell>
          <cell r="C3263" t="str">
            <v xml:space="preserve">MES   </v>
          </cell>
          <cell r="D3263">
            <v>2184.1999999999998</v>
          </cell>
        </row>
        <row r="3264">
          <cell r="A3264">
            <v>4094</v>
          </cell>
          <cell r="B3264" t="str">
            <v>MOTORISTA DE CAMINHAO-CARRETA</v>
          </cell>
          <cell r="C3264" t="str">
            <v xml:space="preserve">H     </v>
          </cell>
          <cell r="D3264">
            <v>17.489999999999998</v>
          </cell>
        </row>
        <row r="3265">
          <cell r="A3265">
            <v>40988</v>
          </cell>
          <cell r="B3265" t="str">
            <v>MOTORISTA DE CAMINHAO-CARRETA (MENSALISTA)</v>
          </cell>
          <cell r="C3265" t="str">
            <v xml:space="preserve">MES   </v>
          </cell>
          <cell r="D3265">
            <v>3092.34</v>
          </cell>
        </row>
        <row r="3266">
          <cell r="A3266">
            <v>4095</v>
          </cell>
          <cell r="B3266" t="str">
            <v>MOTORISTA DE CARRO DE PASSEIO</v>
          </cell>
          <cell r="C3266" t="str">
            <v xml:space="preserve">H     </v>
          </cell>
          <cell r="D3266">
            <v>12.13</v>
          </cell>
        </row>
        <row r="3267">
          <cell r="A3267">
            <v>40990</v>
          </cell>
          <cell r="B3267" t="str">
            <v>MOTORISTA DE CARRO DE PASSEIO (MENSALISTA)</v>
          </cell>
          <cell r="C3267" t="str">
            <v xml:space="preserve">MES   </v>
          </cell>
          <cell r="D3267">
            <v>2145.83</v>
          </cell>
        </row>
        <row r="3268">
          <cell r="A3268">
            <v>4097</v>
          </cell>
          <cell r="B3268" t="str">
            <v>MOTORISTA DE ONIBUS / MICRO-ONIBUS</v>
          </cell>
          <cell r="C3268" t="str">
            <v xml:space="preserve">H     </v>
          </cell>
          <cell r="D3268">
            <v>14.28</v>
          </cell>
        </row>
        <row r="3269">
          <cell r="A3269">
            <v>40994</v>
          </cell>
          <cell r="B3269" t="str">
            <v>MOTORISTA DE ONIBUS / MICRO-ONIBUS (MENSALISTA)</v>
          </cell>
          <cell r="C3269" t="str">
            <v xml:space="preserve">MES   </v>
          </cell>
          <cell r="D3269">
            <v>2526.3200000000002</v>
          </cell>
        </row>
        <row r="3270">
          <cell r="A3270">
            <v>4096</v>
          </cell>
          <cell r="B3270" t="str">
            <v>MOTORISTA OPERADOR DE CAMINHAO COM MUNCK</v>
          </cell>
          <cell r="C3270" t="str">
            <v xml:space="preserve">H     </v>
          </cell>
          <cell r="D3270">
            <v>15.33</v>
          </cell>
        </row>
        <row r="3271">
          <cell r="A3271">
            <v>40992</v>
          </cell>
          <cell r="B3271" t="str">
            <v>MOTORISTA OPERADOR DE CAMINHAO COM MUNCK (MENSALISTA)</v>
          </cell>
          <cell r="C3271" t="str">
            <v xml:space="preserve">MES   </v>
          </cell>
          <cell r="D3271">
            <v>2711.15</v>
          </cell>
        </row>
        <row r="3272">
          <cell r="A3272">
            <v>4114</v>
          </cell>
          <cell r="B3272" t="str">
            <v>MOURAO CONCRETO CURVO, SECAO "T", H = 2,80 M + CURVA COM 0,45 M, COM FUROS PARA FIOS</v>
          </cell>
          <cell r="C3272" t="str">
            <v xml:space="preserve">UN    </v>
          </cell>
          <cell r="D3272">
            <v>76.55</v>
          </cell>
        </row>
        <row r="3273">
          <cell r="A3273">
            <v>36797</v>
          </cell>
          <cell r="B3273" t="str">
            <v>MOURAO DE CONCRETO CURVO, *10 X 10* CM, H= *2,60* M + CURVA DE 0,40 M</v>
          </cell>
          <cell r="C3273" t="str">
            <v xml:space="preserve">UN    </v>
          </cell>
          <cell r="D3273">
            <v>68.16</v>
          </cell>
        </row>
        <row r="3274">
          <cell r="A3274">
            <v>4107</v>
          </cell>
          <cell r="B3274" t="str">
            <v>MOURAO DE CONCRETO RETO, SECAO QUADARA *10 X 10* CM, H= *2,30* M</v>
          </cell>
          <cell r="C3274" t="str">
            <v xml:space="preserve">UN    </v>
          </cell>
          <cell r="D3274">
            <v>64.27</v>
          </cell>
        </row>
        <row r="3275">
          <cell r="A3275">
            <v>4102</v>
          </cell>
          <cell r="B3275" t="str">
            <v>MOURAO DE CONCRETO RETO, SECAO QUADRADA, *10 X 10* CM, H= 3,00 M</v>
          </cell>
          <cell r="C3275" t="str">
            <v xml:space="preserve">UN    </v>
          </cell>
          <cell r="D3275">
            <v>78.45</v>
          </cell>
        </row>
        <row r="3276">
          <cell r="A3276">
            <v>36799</v>
          </cell>
          <cell r="B3276" t="str">
            <v>MOURAO DE CONCRETO RETO, TIPO ESTICADOR, *10 X 10* CM, H= 2,50 M</v>
          </cell>
          <cell r="C3276" t="str">
            <v xml:space="preserve">UN    </v>
          </cell>
          <cell r="D3276">
            <v>66.16</v>
          </cell>
        </row>
        <row r="3277">
          <cell r="A3277">
            <v>2747</v>
          </cell>
          <cell r="B3277" t="str">
            <v>MOURAO ROLICO DE MADEIRA TRATADA, D = 16 A 20 CM, H = 2,20 M, EM EUCALIPTO OU EQUIVALENTE DA REGIAO (PARA CERCA)</v>
          </cell>
          <cell r="C3277" t="str">
            <v xml:space="preserve">M     </v>
          </cell>
          <cell r="D3277">
            <v>33.31</v>
          </cell>
        </row>
        <row r="3278">
          <cell r="A3278">
            <v>21138</v>
          </cell>
          <cell r="B3278" t="str">
            <v>MOURAO ROLICO DE MADEIRA TRATADA, D = 8 A 11 CM, H = 2,20 M, EM EUCALIPTO OU EQUIVALENTE DA REGIAO (PARA CERCA)</v>
          </cell>
          <cell r="C3278" t="str">
            <v xml:space="preserve">M     </v>
          </cell>
          <cell r="D3278">
            <v>10.56</v>
          </cell>
        </row>
        <row r="3279">
          <cell r="A3279">
            <v>10826</v>
          </cell>
          <cell r="B3279" t="str">
            <v>MUDA DE ARBUSTO FLORIFERO, CLUSIA/GARDENIA/MOREIA BRANCA/ AZALEIA OU EQUIVALENTE DA REGIAO, H= *50 A 70* CM</v>
          </cell>
          <cell r="C3279" t="str">
            <v xml:space="preserve">UN    </v>
          </cell>
          <cell r="D3279">
            <v>86.2</v>
          </cell>
        </row>
        <row r="3280">
          <cell r="A3280">
            <v>365</v>
          </cell>
          <cell r="B3280" t="str">
            <v>MUDA DE ARBUSTO FOLHAGEM, SANSAO-DO-CAMPO OU EQUIVALENTE DA REGIAO, H= *50 A 70* CM</v>
          </cell>
          <cell r="C3280" t="str">
            <v xml:space="preserve">UN    </v>
          </cell>
          <cell r="D3280">
            <v>53.44</v>
          </cell>
        </row>
        <row r="3281">
          <cell r="A3281">
            <v>38639</v>
          </cell>
          <cell r="B3281" t="str">
            <v>MUDA DE ARBUSTO, BUXINHO, H= *50* M</v>
          </cell>
          <cell r="C3281" t="str">
            <v xml:space="preserve">UN    </v>
          </cell>
          <cell r="D3281">
            <v>206.89</v>
          </cell>
        </row>
        <row r="3282">
          <cell r="A3282">
            <v>38640</v>
          </cell>
          <cell r="B3282" t="str">
            <v>MUDA DE ARBUSTO, PINGO DE OURO/ VIOLETEIRA, H = *10 A 20* CM</v>
          </cell>
          <cell r="C3282" t="str">
            <v xml:space="preserve">UN    </v>
          </cell>
          <cell r="D3282">
            <v>3.1</v>
          </cell>
        </row>
        <row r="3283">
          <cell r="A3283">
            <v>358</v>
          </cell>
          <cell r="B3283" t="str">
            <v>MUDA DE ARVORE ORNAMENTAL, OITI/AROEIRA SALSA/ANGICO/IPE/JACARANDA OU EQUIVALENTE  DA REGIAO, H= *1* M</v>
          </cell>
          <cell r="C3283" t="str">
            <v xml:space="preserve">UN    </v>
          </cell>
          <cell r="D3283">
            <v>63.79</v>
          </cell>
        </row>
        <row r="3284">
          <cell r="A3284">
            <v>359</v>
          </cell>
          <cell r="B3284" t="str">
            <v>MUDA DE ARVORE ORNAMENTAL, OITI/AROEIRA SALSA/ANGICO/IPE/JACARANDA OU EQUIVALENTE  DA REGIAO, H= *2* M</v>
          </cell>
          <cell r="C3284" t="str">
            <v xml:space="preserve">UN    </v>
          </cell>
          <cell r="D3284">
            <v>131.03</v>
          </cell>
        </row>
        <row r="3285">
          <cell r="A3285">
            <v>38641</v>
          </cell>
          <cell r="B3285" t="str">
            <v>MUDA DE PALMEIRA, ARECA, H= *1,50* CM</v>
          </cell>
          <cell r="C3285" t="str">
            <v xml:space="preserve">UN    </v>
          </cell>
          <cell r="D3285">
            <v>129.31</v>
          </cell>
        </row>
        <row r="3286">
          <cell r="A3286">
            <v>360</v>
          </cell>
          <cell r="B3286" t="str">
            <v>MUDA DE RASTEIRA/FORRACAO, AMENDOIM RASTEIRO/ONZE HORAS/AZULZINHA/IMPATIENS OU EQUIVALENTE DA REGIAO</v>
          </cell>
          <cell r="C3286" t="str">
            <v xml:space="preserve">UN    </v>
          </cell>
          <cell r="D3286">
            <v>3</v>
          </cell>
        </row>
        <row r="3287">
          <cell r="A3287">
            <v>42430</v>
          </cell>
          <cell r="B3287" t="str">
            <v>MULTIEXERCITADOR COM SEIS FUNCOES, EM TUBO DE ACO CARBONO, PINTURA NO PROCESSO ELETROSTATICO - EQUIPAMENTO DE GINASTICA PARA ACADEMIA AO AR LIVRE / ACADEMIA DA TERCEIRA IDADE - ATI</v>
          </cell>
          <cell r="C3287" t="str">
            <v xml:space="preserve">UN    </v>
          </cell>
          <cell r="D3287">
            <v>6318.06</v>
          </cell>
        </row>
        <row r="3288">
          <cell r="A3288">
            <v>4214</v>
          </cell>
          <cell r="B3288" t="str">
            <v>NIPEL PVC, ROSCAVEL, 1 1/2",  AGUA FRIA PREDIAL</v>
          </cell>
          <cell r="C3288" t="str">
            <v xml:space="preserve">UN    </v>
          </cell>
          <cell r="D3288">
            <v>9.8800000000000008</v>
          </cell>
        </row>
        <row r="3289">
          <cell r="A3289">
            <v>4215</v>
          </cell>
          <cell r="B3289" t="str">
            <v>NIPEL PVC, ROSCAVEL, 1 1/4",  AGUA FRIA PREDIAL</v>
          </cell>
          <cell r="C3289" t="str">
            <v xml:space="preserve">UN    </v>
          </cell>
          <cell r="D3289">
            <v>6.5</v>
          </cell>
        </row>
        <row r="3290">
          <cell r="A3290">
            <v>4210</v>
          </cell>
          <cell r="B3290" t="str">
            <v>NIPEL PVC, ROSCAVEL, 1/2",  AGUA FRIA PREDIAL</v>
          </cell>
          <cell r="C3290" t="str">
            <v xml:space="preserve">UN    </v>
          </cell>
          <cell r="D3290">
            <v>1.0900000000000001</v>
          </cell>
        </row>
        <row r="3291">
          <cell r="A3291">
            <v>4212</v>
          </cell>
          <cell r="B3291" t="str">
            <v>NIPEL PVC, ROSCAVEL, 1",  AGUA FRIA PREDIAL</v>
          </cell>
          <cell r="C3291" t="str">
            <v xml:space="preserve">UN    </v>
          </cell>
          <cell r="D3291">
            <v>3.14</v>
          </cell>
        </row>
        <row r="3292">
          <cell r="A3292">
            <v>4213</v>
          </cell>
          <cell r="B3292" t="str">
            <v>NIPEL PVC, ROSCAVEL, 2",  AGUA FRIA PREDIAL</v>
          </cell>
          <cell r="C3292" t="str">
            <v xml:space="preserve">UN    </v>
          </cell>
          <cell r="D3292">
            <v>14.03</v>
          </cell>
        </row>
        <row r="3293">
          <cell r="A3293">
            <v>4211</v>
          </cell>
          <cell r="B3293" t="str">
            <v>NIPEL PVC, ROSCAVEL, 3/4",  AGUA FRIA PREDIAL</v>
          </cell>
          <cell r="C3293" t="str">
            <v xml:space="preserve">UN    </v>
          </cell>
          <cell r="D3293">
            <v>1.57</v>
          </cell>
        </row>
        <row r="3294">
          <cell r="A3294">
            <v>4209</v>
          </cell>
          <cell r="B3294" t="str">
            <v>NIPLE DE FERRO GALVANIZADO, COM ROSCA BSP, DE 1 1/2"</v>
          </cell>
          <cell r="C3294" t="str">
            <v xml:space="preserve">UN    </v>
          </cell>
          <cell r="D3294">
            <v>17.82</v>
          </cell>
        </row>
        <row r="3295">
          <cell r="A3295">
            <v>4180</v>
          </cell>
          <cell r="B3295" t="str">
            <v>NIPLE DE FERRO GALVANIZADO, COM ROSCA BSP, DE 1 1/4"</v>
          </cell>
          <cell r="C3295" t="str">
            <v xml:space="preserve">UN    </v>
          </cell>
          <cell r="D3295">
            <v>13.42</v>
          </cell>
        </row>
        <row r="3296">
          <cell r="A3296">
            <v>4177</v>
          </cell>
          <cell r="B3296" t="str">
            <v>NIPLE DE FERRO GALVANIZADO, COM ROSCA BSP, DE 1/2"</v>
          </cell>
          <cell r="C3296" t="str">
            <v xml:space="preserve">UN    </v>
          </cell>
          <cell r="D3296">
            <v>4.45</v>
          </cell>
        </row>
        <row r="3297">
          <cell r="A3297">
            <v>4179</v>
          </cell>
          <cell r="B3297" t="str">
            <v>NIPLE DE FERRO GALVANIZADO, COM ROSCA BSP, DE 1"</v>
          </cell>
          <cell r="C3297" t="str">
            <v xml:space="preserve">UN    </v>
          </cell>
          <cell r="D3297">
            <v>9.11</v>
          </cell>
        </row>
        <row r="3298">
          <cell r="A3298">
            <v>4208</v>
          </cell>
          <cell r="B3298" t="str">
            <v>NIPLE DE FERRO GALVANIZADO, COM ROSCA BSP, DE 2 1/2"</v>
          </cell>
          <cell r="C3298" t="str">
            <v xml:space="preserve">UN    </v>
          </cell>
          <cell r="D3298">
            <v>42.42</v>
          </cell>
        </row>
        <row r="3299">
          <cell r="A3299">
            <v>4181</v>
          </cell>
          <cell r="B3299" t="str">
            <v>NIPLE DE FERRO GALVANIZADO, COM ROSCA BSP, DE 2"</v>
          </cell>
          <cell r="C3299" t="str">
            <v xml:space="preserve">UN    </v>
          </cell>
          <cell r="D3299">
            <v>27.72</v>
          </cell>
        </row>
        <row r="3300">
          <cell r="A3300">
            <v>4178</v>
          </cell>
          <cell r="B3300" t="str">
            <v>NIPLE DE FERRO GALVANIZADO, COM ROSCA BSP, DE 3/4"</v>
          </cell>
          <cell r="C3300" t="str">
            <v xml:space="preserve">UN    </v>
          </cell>
          <cell r="D3300">
            <v>6.17</v>
          </cell>
        </row>
        <row r="3301">
          <cell r="A3301">
            <v>4182</v>
          </cell>
          <cell r="B3301" t="str">
            <v>NIPLE DE FERRO GALVANIZADO, COM ROSCA BSP, DE 3"</v>
          </cell>
          <cell r="C3301" t="str">
            <v xml:space="preserve">UN    </v>
          </cell>
          <cell r="D3301">
            <v>69.010000000000005</v>
          </cell>
        </row>
        <row r="3302">
          <cell r="A3302">
            <v>4183</v>
          </cell>
          <cell r="B3302" t="str">
            <v>NIPLE DE FERRO GALVANIZADO, COM ROSCA BSP, DE 4"</v>
          </cell>
          <cell r="C3302" t="str">
            <v xml:space="preserve">UN    </v>
          </cell>
          <cell r="D3302">
            <v>111.1</v>
          </cell>
        </row>
        <row r="3303">
          <cell r="A3303">
            <v>4184</v>
          </cell>
          <cell r="B3303" t="str">
            <v>NIPLE DE FERRO GALVANIZADO, COM ROSCA BSP, DE 5"</v>
          </cell>
          <cell r="C3303" t="str">
            <v xml:space="preserve">UN    </v>
          </cell>
          <cell r="D3303">
            <v>245.25</v>
          </cell>
        </row>
        <row r="3304">
          <cell r="A3304">
            <v>4185</v>
          </cell>
          <cell r="B3304" t="str">
            <v>NIPLE DE FERRO GALVANIZADO, COM ROSCA BSP, DE 6"</v>
          </cell>
          <cell r="C3304" t="str">
            <v xml:space="preserve">UN    </v>
          </cell>
          <cell r="D3304">
            <v>407.5</v>
          </cell>
        </row>
        <row r="3305">
          <cell r="A3305">
            <v>4205</v>
          </cell>
          <cell r="B3305" t="str">
            <v>NIPLE DE REDUCAO DE FERRO GALVANIZADO, COM ROSCA BSP, DE 1 1/2" X 1 1/4"</v>
          </cell>
          <cell r="C3305" t="str">
            <v xml:space="preserve">UN    </v>
          </cell>
          <cell r="D3305">
            <v>23.53</v>
          </cell>
        </row>
        <row r="3306">
          <cell r="A3306">
            <v>4192</v>
          </cell>
          <cell r="B3306" t="str">
            <v>NIPLE DE REDUCAO DE FERRO GALVANIZADO, COM ROSCA BSP, DE 1 1/2" X 1"</v>
          </cell>
          <cell r="C3306" t="str">
            <v xml:space="preserve">UN    </v>
          </cell>
          <cell r="D3306">
            <v>23.53</v>
          </cell>
        </row>
        <row r="3307">
          <cell r="A3307">
            <v>4191</v>
          </cell>
          <cell r="B3307" t="str">
            <v>NIPLE DE REDUCAO DE FERRO GALVANIZADO, COM ROSCA BSP, DE 1 1/2" X 3/4"</v>
          </cell>
          <cell r="C3307" t="str">
            <v xml:space="preserve">UN    </v>
          </cell>
          <cell r="D3307">
            <v>23.53</v>
          </cell>
        </row>
        <row r="3308">
          <cell r="A3308">
            <v>4207</v>
          </cell>
          <cell r="B3308" t="str">
            <v>NIPLE DE REDUCAO DE FERRO GALVANIZADO, COM ROSCA BSP, DE 1 1/4" X 1/2"</v>
          </cell>
          <cell r="C3308" t="str">
            <v xml:space="preserve">UN    </v>
          </cell>
          <cell r="D3308">
            <v>18.940000000000001</v>
          </cell>
        </row>
        <row r="3309">
          <cell r="A3309">
            <v>4206</v>
          </cell>
          <cell r="B3309" t="str">
            <v>NIPLE DE REDUCAO DE FERRO GALVANIZADO, COM ROSCA BSP, DE 1 1/4" X 1"</v>
          </cell>
          <cell r="C3309" t="str">
            <v xml:space="preserve">UN    </v>
          </cell>
          <cell r="D3309">
            <v>18.39</v>
          </cell>
        </row>
        <row r="3310">
          <cell r="A3310">
            <v>4190</v>
          </cell>
          <cell r="B3310" t="str">
            <v>NIPLE DE REDUCAO DE FERRO GALVANIZADO, COM ROSCA BSP, DE 1 1/4" X 3/4"</v>
          </cell>
          <cell r="C3310" t="str">
            <v xml:space="preserve">UN    </v>
          </cell>
          <cell r="D3310">
            <v>18.39</v>
          </cell>
        </row>
        <row r="3311">
          <cell r="A3311">
            <v>4186</v>
          </cell>
          <cell r="B3311" t="str">
            <v>NIPLE DE REDUCAO DE FERRO GALVANIZADO, COM ROSCA BSP, DE 1/2" X 1/4"</v>
          </cell>
          <cell r="C3311" t="str">
            <v xml:space="preserve">UN    </v>
          </cell>
          <cell r="D3311">
            <v>5.43</v>
          </cell>
        </row>
        <row r="3312">
          <cell r="A3312">
            <v>4188</v>
          </cell>
          <cell r="B3312" t="str">
            <v>NIPLE DE REDUCAO DE FERRO GALVANIZADO, COM ROSCA BSP, DE 1" X 1/2"</v>
          </cell>
          <cell r="C3312" t="str">
            <v xml:space="preserve">UN    </v>
          </cell>
          <cell r="D3312">
            <v>11.1</v>
          </cell>
        </row>
        <row r="3313">
          <cell r="A3313">
            <v>4189</v>
          </cell>
          <cell r="B3313" t="str">
            <v>NIPLE DE REDUCAO DE FERRO GALVANIZADO, COM ROSCA BSP, DE 1" X 3/4"</v>
          </cell>
          <cell r="C3313" t="str">
            <v xml:space="preserve">UN    </v>
          </cell>
          <cell r="D3313">
            <v>11.1</v>
          </cell>
        </row>
        <row r="3314">
          <cell r="A3314">
            <v>4197</v>
          </cell>
          <cell r="B3314" t="str">
            <v>NIPLE DE REDUCAO DE FERRO GALVANIZADO, COM ROSCA BSP, DE 2 1/2" X 2"</v>
          </cell>
          <cell r="C3314" t="str">
            <v xml:space="preserve">UN    </v>
          </cell>
          <cell r="D3314">
            <v>58.76</v>
          </cell>
        </row>
        <row r="3315">
          <cell r="A3315">
            <v>4194</v>
          </cell>
          <cell r="B3315" t="str">
            <v>NIPLE DE REDUCAO DE FERRO GALVANIZADO, COM ROSCA BSP, DE 2" X 1 1/2"</v>
          </cell>
          <cell r="C3315" t="str">
            <v xml:space="preserve">UN    </v>
          </cell>
          <cell r="D3315">
            <v>35.51</v>
          </cell>
        </row>
        <row r="3316">
          <cell r="A3316">
            <v>4193</v>
          </cell>
          <cell r="B3316" t="str">
            <v>NIPLE DE REDUCAO DE FERRO GALVANIZADO, COM ROSCA BSP, DE 2" X 1 1/4"</v>
          </cell>
          <cell r="C3316" t="str">
            <v xml:space="preserve">UN    </v>
          </cell>
          <cell r="D3316">
            <v>35.51</v>
          </cell>
        </row>
        <row r="3317">
          <cell r="A3317">
            <v>4204</v>
          </cell>
          <cell r="B3317" t="str">
            <v>NIPLE DE REDUCAO DE FERRO GALVANIZADO, COM ROSCA BSP, DE 2" X 1"</v>
          </cell>
          <cell r="C3317" t="str">
            <v xml:space="preserve">UN    </v>
          </cell>
          <cell r="D3317">
            <v>35.51</v>
          </cell>
        </row>
        <row r="3318">
          <cell r="A3318">
            <v>4187</v>
          </cell>
          <cell r="B3318" t="str">
            <v>NIPLE DE REDUCAO DE FERRO GALVANIZADO, COM ROSCA BSP, DE 3/4" X 1/2"</v>
          </cell>
          <cell r="C3318" t="str">
            <v xml:space="preserve">UN    </v>
          </cell>
          <cell r="D3318">
            <v>7.07</v>
          </cell>
        </row>
        <row r="3319">
          <cell r="A3319">
            <v>4202</v>
          </cell>
          <cell r="B3319" t="str">
            <v>NIPLE DE REDUCAO DE FERRO GALVANIZADO, COM ROSCA BSP, DE 3" X 2 1/2"</v>
          </cell>
          <cell r="C3319" t="str">
            <v xml:space="preserve">UN    </v>
          </cell>
          <cell r="D3319">
            <v>107.32</v>
          </cell>
        </row>
        <row r="3320">
          <cell r="A3320">
            <v>4203</v>
          </cell>
          <cell r="B3320" t="str">
            <v>NIPLE DE REDUCAO DE FERRO GALVANIZADO, COM ROSCA BSP, DE 3" X 2"</v>
          </cell>
          <cell r="C3320" t="str">
            <v xml:space="preserve">UN    </v>
          </cell>
          <cell r="D3320">
            <v>94.78</v>
          </cell>
        </row>
        <row r="3321">
          <cell r="A3321">
            <v>40368</v>
          </cell>
          <cell r="B3321" t="str">
            <v>NIPLE SEXTAVADO EM ACO CARBONO, COM ROSCA BSP, PRESSAO 3.000 LBS, DN 1 1/2"</v>
          </cell>
          <cell r="C3321" t="str">
            <v xml:space="preserve">UN    </v>
          </cell>
          <cell r="D3321">
            <v>57.46</v>
          </cell>
        </row>
        <row r="3322">
          <cell r="A3322">
            <v>40365</v>
          </cell>
          <cell r="B3322" t="str">
            <v>NIPLE SEXTAVADO EM ACO CARBONO, COM ROSCA BSP, PRESSAO 3.000 LBS, DN 1 1/4"</v>
          </cell>
          <cell r="C3322" t="str">
            <v xml:space="preserve">UN    </v>
          </cell>
          <cell r="D3322">
            <v>38.76</v>
          </cell>
        </row>
        <row r="3323">
          <cell r="A3323">
            <v>40356</v>
          </cell>
          <cell r="B3323" t="str">
            <v>NIPLE SEXTAVADO EM ACO CARBONO, COM ROSCA BSP, PRESSAO 3.000 LBS, DN 1/2"</v>
          </cell>
          <cell r="C3323" t="str">
            <v xml:space="preserve">UN    </v>
          </cell>
          <cell r="D3323">
            <v>13.24</v>
          </cell>
        </row>
        <row r="3324">
          <cell r="A3324">
            <v>40362</v>
          </cell>
          <cell r="B3324" t="str">
            <v>NIPLE SEXTAVADO EM ACO CARBONO, COM ROSCA BSP, PRESSAO 3.000 LBS, DN 1"</v>
          </cell>
          <cell r="C3324" t="str">
            <v xml:space="preserve">UN    </v>
          </cell>
          <cell r="D3324">
            <v>25.67</v>
          </cell>
        </row>
        <row r="3325">
          <cell r="A3325">
            <v>40374</v>
          </cell>
          <cell r="B3325" t="str">
            <v>NIPLE SEXTAVADO EM ACO CARBONO, COM ROSCA BSP, PRESSAO 3.000 LBS, DN 2 1/2"</v>
          </cell>
          <cell r="C3325" t="str">
            <v xml:space="preserve">UN    </v>
          </cell>
          <cell r="D3325">
            <v>150.16999999999999</v>
          </cell>
        </row>
        <row r="3326">
          <cell r="A3326">
            <v>40371</v>
          </cell>
          <cell r="B3326" t="str">
            <v>NIPLE SEXTAVADO EM ACO CARBONO, COM ROSCA BSP, PRESSAO 3.000 LBS, DN 2"</v>
          </cell>
          <cell r="C3326" t="str">
            <v xml:space="preserve">UN    </v>
          </cell>
          <cell r="D3326">
            <v>94.53</v>
          </cell>
        </row>
        <row r="3327">
          <cell r="A3327">
            <v>40359</v>
          </cell>
          <cell r="B3327" t="str">
            <v>NIPLE SEXTAVADO EM ACO CARBONO, COM ROSCA BSP, PRESSAO 3.000 LBS, DN 3/4"</v>
          </cell>
          <cell r="C3327" t="str">
            <v xml:space="preserve">UN    </v>
          </cell>
          <cell r="D3327">
            <v>17.11</v>
          </cell>
        </row>
        <row r="3328">
          <cell r="A3328">
            <v>7595</v>
          </cell>
          <cell r="B3328" t="str">
            <v>NIVELADOR</v>
          </cell>
          <cell r="C3328" t="str">
            <v xml:space="preserve">H     </v>
          </cell>
          <cell r="D3328">
            <v>8.19</v>
          </cell>
        </row>
        <row r="3329">
          <cell r="A3329">
            <v>41094</v>
          </cell>
          <cell r="B3329" t="str">
            <v>NIVELADOR (MENSALISTA)</v>
          </cell>
          <cell r="C3329" t="str">
            <v xml:space="preserve">MES   </v>
          </cell>
          <cell r="D3329">
            <v>1448.52</v>
          </cell>
        </row>
        <row r="3330">
          <cell r="A3330">
            <v>39609</v>
          </cell>
          <cell r="B3330" t="str">
            <v>NOBREAK TRIFASICO, DE 10 KVA FATOR DE POTENCIA DE 0,8, AUTONOMIA MINIMA DE 30 MINUTOS A PLENA CARGA</v>
          </cell>
          <cell r="C3330" t="str">
            <v xml:space="preserve">UN    </v>
          </cell>
          <cell r="D3330">
            <v>42509.14</v>
          </cell>
        </row>
        <row r="3331">
          <cell r="A3331">
            <v>39610</v>
          </cell>
          <cell r="B3331" t="str">
            <v>NOBREAK TRIFASICO, DE 15 KVA FATOR DE POTENCIA DE 0,8, AUTONOMIA MINIMA DE 30 MINUTOS A PLENA CARGA</v>
          </cell>
          <cell r="C3331" t="str">
            <v xml:space="preserve">UN    </v>
          </cell>
          <cell r="D3331">
            <v>62050.09</v>
          </cell>
        </row>
        <row r="3332">
          <cell r="A3332">
            <v>39611</v>
          </cell>
          <cell r="B3332" t="str">
            <v>NOBREAK TRIFASICO, DE 20 KVA FATOR DE POTENCIA DE 0,8, AUTONOMIA MINIMA DE 30 MINUTOS A PLENA CARGA</v>
          </cell>
          <cell r="C3332" t="str">
            <v xml:space="preserve">UN    </v>
          </cell>
          <cell r="D3332">
            <v>75090.759999999995</v>
          </cell>
        </row>
        <row r="3333">
          <cell r="A3333">
            <v>39612</v>
          </cell>
          <cell r="B3333" t="str">
            <v>NOBREAK TRIFASICO, DE 25 KVA FATOR DE POTENCIA DE 0,8, AUTONOMIA MINIMA DE 30 MINUTOS A PLENA CARGA</v>
          </cell>
          <cell r="C3333" t="str">
            <v xml:space="preserve">UN    </v>
          </cell>
          <cell r="D3333">
            <v>117631.38</v>
          </cell>
        </row>
        <row r="3334">
          <cell r="A3334">
            <v>39608</v>
          </cell>
          <cell r="B3334" t="str">
            <v>NOBREAK TRIFASICO, DE 5 KVA FATOR DE POTENCIA DE 0,8, AUTONOMIA MINIMA DE 30 MINUTOS A PLENA CARGA</v>
          </cell>
          <cell r="C3334" t="str">
            <v xml:space="preserve">UN    </v>
          </cell>
          <cell r="D3334">
            <v>33989.86</v>
          </cell>
        </row>
        <row r="3335">
          <cell r="A3335">
            <v>38175</v>
          </cell>
          <cell r="B3335" t="str">
            <v>NUMERO / ALGARISMO PARA RESIDENCIA (FACHADA), EM ZAMAC, COM ALTURA DE APROX *45* MM, INCLUSIVE PARAFUSOS</v>
          </cell>
          <cell r="C3335" t="str">
            <v xml:space="preserve">UN    </v>
          </cell>
          <cell r="D3335">
            <v>4.99</v>
          </cell>
        </row>
        <row r="3336">
          <cell r="A3336">
            <v>38176</v>
          </cell>
          <cell r="B3336" t="str">
            <v>NUMERO / ALGARISMO PARA RESIDENCIA (FACHADA), EM ZAMAC, COM ALTURA DE APROX 125 MM, INCLUSIVE PARAFUSOS</v>
          </cell>
          <cell r="C3336" t="str">
            <v xml:space="preserve">UN    </v>
          </cell>
          <cell r="D3336">
            <v>14.68</v>
          </cell>
        </row>
        <row r="3337">
          <cell r="A3337">
            <v>36152</v>
          </cell>
          <cell r="B3337" t="str">
            <v>OCULOS DE SEGURANCA CONTRA IMPACTOS COM LENTE INCOLOR, ARMACAO NYLON, COM PROTECAO UVA E UVB</v>
          </cell>
          <cell r="C3337" t="str">
            <v xml:space="preserve">UN    </v>
          </cell>
          <cell r="D3337">
            <v>7.8</v>
          </cell>
        </row>
        <row r="3338">
          <cell r="A3338">
            <v>11138</v>
          </cell>
          <cell r="B3338" t="str">
            <v>OLEO COMBUSTIVEL BPF A GRANEL</v>
          </cell>
          <cell r="C3338" t="str">
            <v xml:space="preserve">L     </v>
          </cell>
          <cell r="D3338">
            <v>3.8</v>
          </cell>
        </row>
        <row r="3339">
          <cell r="A3339">
            <v>4221</v>
          </cell>
          <cell r="B3339" t="str">
            <v>OLEO DIESEL COMBUSTIVEL COMUM</v>
          </cell>
          <cell r="C3339" t="str">
            <v xml:space="preserve">L     </v>
          </cell>
          <cell r="D3339">
            <v>5.91</v>
          </cell>
        </row>
        <row r="3340">
          <cell r="A3340">
            <v>4227</v>
          </cell>
          <cell r="B3340" t="str">
            <v>OLEO LUBRIFICANTE PARA MOTORES DE EQUIPAMENTOS PESADOS (CAMINHOES, TRATORES, RETROS E ETC)</v>
          </cell>
          <cell r="C3340" t="str">
            <v xml:space="preserve">L     </v>
          </cell>
          <cell r="D3340">
            <v>24.45</v>
          </cell>
        </row>
        <row r="3341">
          <cell r="A3341">
            <v>38170</v>
          </cell>
          <cell r="B3341" t="str">
            <v>OLHO MAGICO PARA PORTAS, EM LATAO, COM LENTE DE POLICARBONATO, ANGULO DE *200* GRAUS, ESPESSURA ENTRE *25 E 46* MM, INCLUINDO FECHO JANELA</v>
          </cell>
          <cell r="C3341" t="str">
            <v xml:space="preserve">UN    </v>
          </cell>
          <cell r="D3341">
            <v>21.81</v>
          </cell>
        </row>
        <row r="3342">
          <cell r="A3342">
            <v>4252</v>
          </cell>
          <cell r="B3342" t="str">
            <v>OPERADOR DE BATE-ESTACAS</v>
          </cell>
          <cell r="C3342" t="str">
            <v xml:space="preserve">H     </v>
          </cell>
          <cell r="D3342">
            <v>13.76</v>
          </cell>
        </row>
        <row r="3343">
          <cell r="A3343">
            <v>40980</v>
          </cell>
          <cell r="B3343" t="str">
            <v>OPERADOR DE BATE-ESTACAS (MENSALISTA)</v>
          </cell>
          <cell r="C3343" t="str">
            <v xml:space="preserve">MES   </v>
          </cell>
          <cell r="D3343">
            <v>2434.48</v>
          </cell>
        </row>
        <row r="3344">
          <cell r="A3344">
            <v>4243</v>
          </cell>
          <cell r="B3344" t="str">
            <v>OPERADOR DE BETONEIRA (CAMINHAO)</v>
          </cell>
          <cell r="C3344" t="str">
            <v xml:space="preserve">H     </v>
          </cell>
          <cell r="D3344">
            <v>11.81</v>
          </cell>
        </row>
        <row r="3345">
          <cell r="A3345">
            <v>41031</v>
          </cell>
          <cell r="B3345" t="str">
            <v>OPERADOR DE BETONEIRA (CAMINHAO) (MENSALISTA)</v>
          </cell>
          <cell r="C3345" t="str">
            <v xml:space="preserve">MES   </v>
          </cell>
          <cell r="D3345">
            <v>2087.83</v>
          </cell>
        </row>
        <row r="3346">
          <cell r="A3346">
            <v>37666</v>
          </cell>
          <cell r="B3346" t="str">
            <v>OPERADOR DE BETONEIRA ESTACIONARIA / MISTURADOR</v>
          </cell>
          <cell r="C3346" t="str">
            <v xml:space="preserve">H     </v>
          </cell>
          <cell r="D3346">
            <v>11.38</v>
          </cell>
        </row>
        <row r="3347">
          <cell r="A3347">
            <v>40986</v>
          </cell>
          <cell r="B3347" t="str">
            <v>OPERADOR DE BETONEIRA ESTACIONARIA / MISTURADOR (MENSALISTA)</v>
          </cell>
          <cell r="C3347" t="str">
            <v xml:space="preserve">MES   </v>
          </cell>
          <cell r="D3347">
            <v>2014.83</v>
          </cell>
        </row>
        <row r="3348">
          <cell r="A3348">
            <v>4250</v>
          </cell>
          <cell r="B3348" t="str">
            <v>OPERADOR DE COMPRESSOR DE AR OU COMPRESSORISTA</v>
          </cell>
          <cell r="C3348" t="str">
            <v xml:space="preserve">H     </v>
          </cell>
          <cell r="D3348">
            <v>12.41</v>
          </cell>
        </row>
        <row r="3349">
          <cell r="A3349">
            <v>40978</v>
          </cell>
          <cell r="B3349" t="str">
            <v>OPERADOR DE COMPRESSOR DE AR OU COMPRESSORISTA (MENSALISTA)</v>
          </cell>
          <cell r="C3349" t="str">
            <v xml:space="preserve">MES   </v>
          </cell>
          <cell r="D3349">
            <v>2195.88</v>
          </cell>
        </row>
        <row r="3350">
          <cell r="A3350">
            <v>41043</v>
          </cell>
          <cell r="B3350" t="str">
            <v>OPERADOR DE DEMARCADORA DE FAIXAS DE TRAFEGO (MENSALISTA)</v>
          </cell>
          <cell r="C3350" t="str">
            <v xml:space="preserve">MES   </v>
          </cell>
          <cell r="D3350">
            <v>2569.64</v>
          </cell>
        </row>
        <row r="3351">
          <cell r="A3351">
            <v>44501</v>
          </cell>
          <cell r="B3351" t="str">
            <v>OPERADOR DE DEMARCADORA DE FAIXAS DE TRAFEGO HORISTA</v>
          </cell>
          <cell r="C3351" t="str">
            <v xml:space="preserve">H     </v>
          </cell>
          <cell r="D3351">
            <v>14.53</v>
          </cell>
        </row>
        <row r="3352">
          <cell r="A3352">
            <v>4234</v>
          </cell>
          <cell r="B3352" t="str">
            <v>OPERADOR DE ESCAVADEIRA</v>
          </cell>
          <cell r="C3352" t="str">
            <v xml:space="preserve">H     </v>
          </cell>
          <cell r="D3352">
            <v>15.93</v>
          </cell>
        </row>
        <row r="3353">
          <cell r="A3353">
            <v>40987</v>
          </cell>
          <cell r="B3353" t="str">
            <v>OPERADOR DE ESCAVADEIRA (MENSALISTA)</v>
          </cell>
          <cell r="C3353" t="str">
            <v xml:space="preserve">MES   </v>
          </cell>
          <cell r="D3353">
            <v>2814.94</v>
          </cell>
        </row>
        <row r="3354">
          <cell r="A3354">
            <v>4253</v>
          </cell>
          <cell r="B3354" t="str">
            <v>OPERADOR DE GUINCHO OU GUINCHEIRO</v>
          </cell>
          <cell r="C3354" t="str">
            <v xml:space="preserve">H     </v>
          </cell>
          <cell r="D3354">
            <v>11.45</v>
          </cell>
        </row>
        <row r="3355">
          <cell r="A3355">
            <v>40981</v>
          </cell>
          <cell r="B3355" t="str">
            <v>OPERADOR DE GUINCHO OU GUINCHEIRO (MENSALISTA)</v>
          </cell>
          <cell r="C3355" t="str">
            <v xml:space="preserve">MES   </v>
          </cell>
          <cell r="D3355">
            <v>2024.81</v>
          </cell>
        </row>
        <row r="3356">
          <cell r="A3356">
            <v>4254</v>
          </cell>
          <cell r="B3356" t="str">
            <v>OPERADOR DE GUINDASTE</v>
          </cell>
          <cell r="C3356" t="str">
            <v xml:space="preserve">H     </v>
          </cell>
          <cell r="D3356">
            <v>11.51</v>
          </cell>
        </row>
        <row r="3357">
          <cell r="A3357">
            <v>41036</v>
          </cell>
          <cell r="B3357" t="str">
            <v>OPERADOR DE GUINDASTE (MENSALISTA)</v>
          </cell>
          <cell r="C3357" t="str">
            <v xml:space="preserve">MES   </v>
          </cell>
          <cell r="D3357">
            <v>2035.91</v>
          </cell>
        </row>
        <row r="3358">
          <cell r="A3358">
            <v>4251</v>
          </cell>
          <cell r="B3358" t="str">
            <v>OPERADOR DE JATO ABRASIVO OU JATISTA</v>
          </cell>
          <cell r="C3358" t="str">
            <v xml:space="preserve">H     </v>
          </cell>
          <cell r="D3358">
            <v>14.26</v>
          </cell>
        </row>
        <row r="3359">
          <cell r="A3359">
            <v>40979</v>
          </cell>
          <cell r="B3359" t="str">
            <v>OPERADOR DE JATO ABRASIVO OU JATISTA (MENSALISTA)</v>
          </cell>
          <cell r="C3359" t="str">
            <v xml:space="preserve">MES   </v>
          </cell>
          <cell r="D3359">
            <v>2520.0100000000002</v>
          </cell>
        </row>
        <row r="3360">
          <cell r="A3360">
            <v>4230</v>
          </cell>
          <cell r="B3360" t="str">
            <v>OPERADOR DE MAQUINAS E TRATORES DIVERSOS (TERRAPLANAGEM)</v>
          </cell>
          <cell r="C3360" t="str">
            <v xml:space="preserve">H     </v>
          </cell>
          <cell r="D3360">
            <v>12.13</v>
          </cell>
        </row>
        <row r="3361">
          <cell r="A3361">
            <v>40998</v>
          </cell>
          <cell r="B3361" t="str">
            <v>OPERADOR DE MAQUINAS E TRATORES DIVERSOS (TERRAPLANAGEM) (MENSALISTA)</v>
          </cell>
          <cell r="C3361" t="str">
            <v xml:space="preserve">MES   </v>
          </cell>
          <cell r="D3361">
            <v>2145.83</v>
          </cell>
        </row>
        <row r="3362">
          <cell r="A3362">
            <v>4257</v>
          </cell>
          <cell r="B3362" t="str">
            <v>OPERADOR DE MARTELETE OU MARTELETEIRO</v>
          </cell>
          <cell r="C3362" t="str">
            <v xml:space="preserve">H     </v>
          </cell>
          <cell r="D3362">
            <v>9.56</v>
          </cell>
        </row>
        <row r="3363">
          <cell r="A3363">
            <v>40982</v>
          </cell>
          <cell r="B3363" t="str">
            <v>OPERADOR DE MARTELETE OU MARTELETEIRO (MENSALISTA)</v>
          </cell>
          <cell r="C3363" t="str">
            <v xml:space="preserve">MES   </v>
          </cell>
          <cell r="D3363">
            <v>1691.65</v>
          </cell>
        </row>
        <row r="3364">
          <cell r="A3364">
            <v>4240</v>
          </cell>
          <cell r="B3364" t="str">
            <v>OPERADOR DE MOTO SCRAPER</v>
          </cell>
          <cell r="C3364" t="str">
            <v xml:space="preserve">H     </v>
          </cell>
          <cell r="D3364">
            <v>14.77</v>
          </cell>
        </row>
        <row r="3365">
          <cell r="A3365">
            <v>41026</v>
          </cell>
          <cell r="B3365" t="str">
            <v>OPERADOR DE MOTO SCRAPER (MENSALISTA)</v>
          </cell>
          <cell r="C3365" t="str">
            <v xml:space="preserve">MES   </v>
          </cell>
          <cell r="D3365">
            <v>2613.4499999999998</v>
          </cell>
        </row>
        <row r="3366">
          <cell r="A3366">
            <v>4239</v>
          </cell>
          <cell r="B3366" t="str">
            <v>OPERADOR DE MOTONIVELADORA</v>
          </cell>
          <cell r="C3366" t="str">
            <v xml:space="preserve">H     </v>
          </cell>
          <cell r="D3366">
            <v>18.14</v>
          </cell>
        </row>
        <row r="3367">
          <cell r="A3367">
            <v>41024</v>
          </cell>
          <cell r="B3367" t="str">
            <v>OPERADOR DE MOTONIVELADORA (MENSALISTA)</v>
          </cell>
          <cell r="C3367" t="str">
            <v xml:space="preserve">MES   </v>
          </cell>
          <cell r="D3367">
            <v>3206.22</v>
          </cell>
        </row>
        <row r="3368">
          <cell r="A3368">
            <v>4248</v>
          </cell>
          <cell r="B3368" t="str">
            <v>OPERADOR DE PA CARREGADEIRA</v>
          </cell>
          <cell r="C3368" t="str">
            <v xml:space="preserve">H     </v>
          </cell>
          <cell r="D3368">
            <v>13.25</v>
          </cell>
        </row>
        <row r="3369">
          <cell r="A3369">
            <v>41033</v>
          </cell>
          <cell r="B3369" t="str">
            <v>OPERADOR DE PA CARREGADEIRA (MENSALISTA)</v>
          </cell>
          <cell r="C3369" t="str">
            <v xml:space="preserve">MES   </v>
          </cell>
          <cell r="D3369">
            <v>2341.38</v>
          </cell>
        </row>
        <row r="3370">
          <cell r="A3370">
            <v>41040</v>
          </cell>
          <cell r="B3370" t="str">
            <v>OPERADOR DE PAVIMENTADORA / MESA VIBROACABADORA (MENSALISTA)</v>
          </cell>
          <cell r="C3370" t="str">
            <v xml:space="preserve">MES   </v>
          </cell>
          <cell r="D3370">
            <v>2698.13</v>
          </cell>
        </row>
        <row r="3371">
          <cell r="A3371">
            <v>44500</v>
          </cell>
          <cell r="B3371" t="str">
            <v>OPERADOR DE PAVIMENTADORA / MESA VIBROACABADORA HORISTA</v>
          </cell>
          <cell r="C3371" t="str">
            <v xml:space="preserve">H     </v>
          </cell>
          <cell r="D3371">
            <v>15.26</v>
          </cell>
        </row>
        <row r="3372">
          <cell r="A3372">
            <v>4238</v>
          </cell>
          <cell r="B3372" t="str">
            <v>OPERADOR DE ROLO COMPACTADOR</v>
          </cell>
          <cell r="C3372" t="str">
            <v xml:space="preserve">H     </v>
          </cell>
          <cell r="D3372">
            <v>12.13</v>
          </cell>
        </row>
        <row r="3373">
          <cell r="A3373">
            <v>41012</v>
          </cell>
          <cell r="B3373" t="str">
            <v>OPERADOR DE ROLO COMPACTADOR (MENSALISTA)</v>
          </cell>
          <cell r="C3373" t="str">
            <v xml:space="preserve">MES   </v>
          </cell>
          <cell r="D3373">
            <v>2145.83</v>
          </cell>
        </row>
        <row r="3374">
          <cell r="A3374">
            <v>4237</v>
          </cell>
          <cell r="B3374" t="str">
            <v>OPERADOR DE TRATOR - EXCLUSIVE AGROPECUARIA</v>
          </cell>
          <cell r="C3374" t="str">
            <v xml:space="preserve">H     </v>
          </cell>
          <cell r="D3374">
            <v>12.22</v>
          </cell>
        </row>
        <row r="3375">
          <cell r="A3375">
            <v>41002</v>
          </cell>
          <cell r="B3375" t="str">
            <v>OPERADOR DE TRATOR - EXCLUSIVE AGROPECUARIA (MENSALISTA)</v>
          </cell>
          <cell r="C3375" t="str">
            <v xml:space="preserve">MES   </v>
          </cell>
          <cell r="D3375">
            <v>2162.71</v>
          </cell>
        </row>
        <row r="3376">
          <cell r="A3376">
            <v>4233</v>
          </cell>
          <cell r="B3376" t="str">
            <v>OPERADOR DE USINA DE ASFALTO, DE SOLOS OU DE CONCRETO</v>
          </cell>
          <cell r="C3376" t="str">
            <v xml:space="preserve">H     </v>
          </cell>
          <cell r="D3376">
            <v>13.1</v>
          </cell>
        </row>
        <row r="3377">
          <cell r="A3377">
            <v>41001</v>
          </cell>
          <cell r="B3377" t="str">
            <v>OPERADOR DE USINA DE ASFALTO, DE SOLOS OU DE CONCRETO (MENSALISTA)</v>
          </cell>
          <cell r="C3377" t="str">
            <v xml:space="preserve">MES   </v>
          </cell>
          <cell r="D3377">
            <v>2317.06</v>
          </cell>
        </row>
        <row r="3378">
          <cell r="A3378">
            <v>2</v>
          </cell>
          <cell r="B3378" t="str">
            <v>OXIGENIO, RECARGA PARA CILINDRO DE CONJUNTO OXICORTE GRANDE</v>
          </cell>
          <cell r="C3378" t="str">
            <v xml:space="preserve">M3    </v>
          </cell>
          <cell r="D3378">
            <v>16.760000000000002</v>
          </cell>
        </row>
        <row r="3379">
          <cell r="A3379">
            <v>36517</v>
          </cell>
          <cell r="B3379" t="str">
            <v>PA CARREGADEIRA SOBRE RODAS, POTENCIA BRUTA *127* CV, CAPACIDADE DA CACAMBA DE 2,0 A 2,4 M3, PESO OPERACIONAL MAXIMO DE 10330 KG</v>
          </cell>
          <cell r="C3379" t="str">
            <v xml:space="preserve">UN    </v>
          </cell>
          <cell r="D3379">
            <v>515040</v>
          </cell>
        </row>
        <row r="3380">
          <cell r="A3380">
            <v>4262</v>
          </cell>
          <cell r="B3380" t="str">
            <v>PA CARREGADEIRA SOBRE RODAS, POTENCIA LIQUIDA 128 HP, CAPACIDADE DA CACAMBA DE 1,7 A 2,8 M3, PESO OPERACIONAL MAXIMO DE 11632 KG</v>
          </cell>
          <cell r="C3380" t="str">
            <v xml:space="preserve">UN    </v>
          </cell>
          <cell r="D3380">
            <v>580000</v>
          </cell>
        </row>
        <row r="3381">
          <cell r="A3381">
            <v>4263</v>
          </cell>
          <cell r="B3381" t="str">
            <v>PA CARREGADEIRA SOBRE RODAS, POTENCIA LIQUIDA 197 HP, CAPACIDADE DA CACAMBA DE 2,5 A 3,5 M3, PESO OPERACIONAL MAXIMO DE 18338 KG</v>
          </cell>
          <cell r="C3381" t="str">
            <v xml:space="preserve">UN    </v>
          </cell>
          <cell r="D3381">
            <v>804266.62</v>
          </cell>
        </row>
        <row r="3382">
          <cell r="A3382">
            <v>36518</v>
          </cell>
          <cell r="B3382" t="str">
            <v>PA CARREGADEIRA SOBRE RODAS, POTENCIA LIQUIDA 213 HP, CAPACIDADE DA CACAMBA DE 1,9 A 3,5 M3, PESO OPERACIONAL MAXIMO DE 19234 KG</v>
          </cell>
          <cell r="C3382" t="str">
            <v xml:space="preserve">UN    </v>
          </cell>
          <cell r="D3382">
            <v>915626.62</v>
          </cell>
        </row>
        <row r="3383">
          <cell r="A3383">
            <v>14221</v>
          </cell>
          <cell r="B3383" t="str">
            <v>PA CARREGADEIRA SOBRE RODAS, POTENCIA 152 HP, CAPACIDADE DA CACAMBA DE 1,53 A 2,30 M3, PESO OPERACIONAL MAXIMO DE 10216 KG</v>
          </cell>
          <cell r="C3383" t="str">
            <v xml:space="preserve">UN    </v>
          </cell>
          <cell r="D3383">
            <v>534373.31000000006</v>
          </cell>
        </row>
        <row r="3384">
          <cell r="A3384">
            <v>38402</v>
          </cell>
          <cell r="B3384" t="str">
            <v>PA DE LIXO PLASTICA, CABO LONGO</v>
          </cell>
          <cell r="C3384" t="str">
            <v xml:space="preserve">UN    </v>
          </cell>
          <cell r="D3384">
            <v>17.420000000000002</v>
          </cell>
        </row>
        <row r="3385">
          <cell r="A3385">
            <v>3412</v>
          </cell>
          <cell r="B3385" t="str">
            <v>PAINEL DE LA DE VIDRO SEM REVESTIMENTO PSI 20, E = 25 MM, DE 1200 X 600 MM</v>
          </cell>
          <cell r="C3385" t="str">
            <v xml:space="preserve">M2    </v>
          </cell>
          <cell r="D3385">
            <v>17.27</v>
          </cell>
        </row>
        <row r="3386">
          <cell r="A3386">
            <v>3413</v>
          </cell>
          <cell r="B3386" t="str">
            <v>PAINEL DE LA DE VIDRO SEM REVESTIMENTO PSI 20, E = 50 MM, DE 1200 X 600 MM</v>
          </cell>
          <cell r="C3386" t="str">
            <v xml:space="preserve">M2    </v>
          </cell>
          <cell r="D3386">
            <v>38.869999999999997</v>
          </cell>
        </row>
        <row r="3387">
          <cell r="A3387">
            <v>39744</v>
          </cell>
          <cell r="B3387" t="str">
            <v>PAINEL DE LA DE VIDRO SEM REVESTIMENTO PSI 40, E = 25 MM, DE 1200 X 600 MM</v>
          </cell>
          <cell r="C3387" t="str">
            <v xml:space="preserve">M2    </v>
          </cell>
          <cell r="D3387">
            <v>30.18</v>
          </cell>
        </row>
        <row r="3388">
          <cell r="A3388">
            <v>39745</v>
          </cell>
          <cell r="B3388" t="str">
            <v>PAINEL DE LA DE VIDRO SEM REVESTIMENTO PSI 40, E = 50 MM, DE 1200 X 600 MM</v>
          </cell>
          <cell r="C3388" t="str">
            <v xml:space="preserve">M2    </v>
          </cell>
          <cell r="D3388">
            <v>63.7</v>
          </cell>
        </row>
        <row r="3389">
          <cell r="A3389">
            <v>39637</v>
          </cell>
          <cell r="B3389" t="str">
            <v>PAINEL ESTRUTURAL PARA LAJE SECA REVESTIDO EM PLACA CIMENTICIA, DE 1,20 X 2,50 M, E = 23 MM</v>
          </cell>
          <cell r="C3389" t="str">
            <v xml:space="preserve">M2    </v>
          </cell>
          <cell r="D3389">
            <v>104.28</v>
          </cell>
        </row>
        <row r="3390">
          <cell r="A3390">
            <v>39638</v>
          </cell>
          <cell r="B3390" t="str">
            <v>PAINEL ESTRUTURAL PARA LAJE SECA REVESTIDO EM PLACA CIMENTICIA, DE 1,20 X 2,50 M, E = 40 MM</v>
          </cell>
          <cell r="C3390" t="str">
            <v xml:space="preserve">M2    </v>
          </cell>
          <cell r="D3390">
            <v>118</v>
          </cell>
        </row>
        <row r="3391">
          <cell r="A3391">
            <v>39639</v>
          </cell>
          <cell r="B3391" t="str">
            <v>PAINEL ESTRUTURAL PARA LAJE SECA REVESTIDO EM PLACA CIMENTICIA, DE 1,20 X 2,50 M, E = 55 MM</v>
          </cell>
          <cell r="C3391" t="str">
            <v xml:space="preserve">M2    </v>
          </cell>
          <cell r="D3391">
            <v>178.04</v>
          </cell>
        </row>
        <row r="3392">
          <cell r="A3392">
            <v>39517</v>
          </cell>
          <cell r="B3392" t="str">
            <v>PAINEL TERMOISOLANTE PARA FECHAMENTOS VERTICAIS (INCLUI PARAFUSOS DE FIXACAO) REVESTIDO EM ACO GALVALUME, LARGURA UTIL DE 1100 MM, REVESTIMENTO COM ESPESSURA DE 0,50 MM, COM PRE-PINTURA NAS DUAS FACES, NUCLEO EM POLIURETANO (PUR) COM ESPESSURA 40/50 MM</v>
          </cell>
          <cell r="C3392" t="str">
            <v xml:space="preserve">M2    </v>
          </cell>
          <cell r="D3392">
            <v>250.46</v>
          </cell>
        </row>
        <row r="3393">
          <cell r="A3393">
            <v>39518</v>
          </cell>
          <cell r="B3393" t="str">
            <v>PAINEL TERMOISOLANTE PARA FECHAMENTOS VERTICAIS (INCLUI PARAFUSOS DE FIXACAO) REVESTIDO EM ACO GALVALUME, LARGURA UTIL DE 1100 MM, REVESTIMENTO COM ESPESSURA DE 0,50 MM, COM PRE-PINTURA NAS DUAS FACES, NUCLEO EM POLIURETANO (PUR) COM ESPESSURA 70/80 MM</v>
          </cell>
          <cell r="C3393" t="str">
            <v xml:space="preserve">M2    </v>
          </cell>
          <cell r="D3393">
            <v>296.93</v>
          </cell>
        </row>
        <row r="3394">
          <cell r="A3394">
            <v>38366</v>
          </cell>
          <cell r="B3394" t="str">
            <v>PAPEL KRAFT BETUMADO</v>
          </cell>
          <cell r="C3394" t="str">
            <v xml:space="preserve">M2    </v>
          </cell>
          <cell r="D3394">
            <v>5.28</v>
          </cell>
        </row>
        <row r="3395">
          <cell r="A3395">
            <v>11703</v>
          </cell>
          <cell r="B3395" t="str">
            <v>PAPELEIRA DE PAREDE EM METAL CROMADO SEM TAMPA</v>
          </cell>
          <cell r="C3395" t="str">
            <v xml:space="preserve">UN    </v>
          </cell>
          <cell r="D3395">
            <v>31.89</v>
          </cell>
        </row>
        <row r="3396">
          <cell r="A3396">
            <v>37400</v>
          </cell>
          <cell r="B3396" t="str">
            <v>PAPELEIRA PLASTICA TIPO DISPENSER PARA PAPEL HIGIENICO ROLAO</v>
          </cell>
          <cell r="C3396" t="str">
            <v xml:space="preserve">UN    </v>
          </cell>
          <cell r="D3396">
            <v>79.02</v>
          </cell>
        </row>
        <row r="3397">
          <cell r="A3397">
            <v>25400</v>
          </cell>
          <cell r="B3397" t="str">
            <v>PAR DE TABELAS DE BASQUETE EM COMPENSADO NAVAL, OFICIAL, 1800 X 1200 MM, INCLUINDO ARO DE METAL E REDE EM POLIPROPILENO 100% (SEM SUPORTE DE FIXACAO)</v>
          </cell>
          <cell r="C3397" t="str">
            <v xml:space="preserve">UN    </v>
          </cell>
          <cell r="D3397">
            <v>3994.77</v>
          </cell>
        </row>
        <row r="3398">
          <cell r="A3398">
            <v>4276</v>
          </cell>
          <cell r="B3398" t="str">
            <v>PARA-RAIOS DE DISTRIBUICAO, TENSAO NOMINAL 15 KV, CORRENTE NOMINAL DE DESCARGA 5 KA</v>
          </cell>
          <cell r="C3398" t="str">
            <v xml:space="preserve">UN    </v>
          </cell>
          <cell r="D3398">
            <v>202.54</v>
          </cell>
        </row>
        <row r="3399">
          <cell r="A3399">
            <v>4273</v>
          </cell>
          <cell r="B3399" t="str">
            <v>PARA-RAIOS DE DISTRIBUICAO, TENSAO NOMINAL 30 KV, CORRENTE NOMINAL DE DESCARGA 10 KA</v>
          </cell>
          <cell r="C3399" t="str">
            <v xml:space="preserve">UN    </v>
          </cell>
          <cell r="D3399">
            <v>367.73</v>
          </cell>
        </row>
        <row r="3400">
          <cell r="A3400">
            <v>4274</v>
          </cell>
          <cell r="B3400" t="str">
            <v>PARA-RAIOS TIPO FRANKLIN 350 MM, EM LATAO CROMADO, DUAS DESCIDAS, PARA PROTECAO DE EDIFICACOES CONTRA DESCARGAS ATMOSFERICAS</v>
          </cell>
          <cell r="C3400" t="str">
            <v xml:space="preserve">UN    </v>
          </cell>
          <cell r="D3400">
            <v>134.53</v>
          </cell>
        </row>
        <row r="3401">
          <cell r="A3401">
            <v>39438</v>
          </cell>
          <cell r="B3401" t="str">
            <v>PARAFUSO CABECA TROMBETA E PONTA AGULHA (GN55), COMPRIMENTO 55 MM, EM ACO FOSFATIZADO, PARA FIXAR CHAPA DE GESSO EM PERFIL DRYWALL METALICO MAXIMO 0,7 MM</v>
          </cell>
          <cell r="C3401" t="str">
            <v xml:space="preserve">UN    </v>
          </cell>
          <cell r="D3401">
            <v>0.28999999999999998</v>
          </cell>
        </row>
        <row r="3402">
          <cell r="A3402">
            <v>11963</v>
          </cell>
          <cell r="B3402" t="str">
            <v>PARAFUSO DE ACO TIPO CHUMBADOR PARABOLT, DIAMETRO 1/2", COMPRIMENTO 75 MM</v>
          </cell>
          <cell r="C3402" t="str">
            <v xml:space="preserve">UN    </v>
          </cell>
          <cell r="D3402">
            <v>10.8</v>
          </cell>
        </row>
        <row r="3403">
          <cell r="A3403">
            <v>11964</v>
          </cell>
          <cell r="B3403" t="str">
            <v>PARAFUSO DE ACO TIPO CHUMBADOR PARABOLT, DIAMETRO 3/8", COMPRIMENTO 75 MM</v>
          </cell>
          <cell r="C3403" t="str">
            <v xml:space="preserve">UN    </v>
          </cell>
          <cell r="D3403">
            <v>2.72</v>
          </cell>
        </row>
        <row r="3404">
          <cell r="A3404">
            <v>4379</v>
          </cell>
          <cell r="B3404" t="str">
            <v>PARAFUSO DE ACO ZINCADO COM ROSCA SOBERBA, CABECA CHATA E FENDA SIMPLES, DIAMETRO 2,5 MM, COMPRIMENTO * 9,5 * MM</v>
          </cell>
          <cell r="C3404" t="str">
            <v xml:space="preserve">UN    </v>
          </cell>
          <cell r="D3404">
            <v>0.05</v>
          </cell>
        </row>
        <row r="3405">
          <cell r="A3405">
            <v>4377</v>
          </cell>
          <cell r="B3405" t="str">
            <v>PARAFUSO DE ACO ZINCADO COM ROSCA SOBERBA, CABECA CHATA E FENDA SIMPLES, DIAMETRO 4,2 MM, COMPRIMENTO * 32 * MM</v>
          </cell>
          <cell r="C3405" t="str">
            <v xml:space="preserve">UN    </v>
          </cell>
          <cell r="D3405">
            <v>0.21</v>
          </cell>
        </row>
        <row r="3406">
          <cell r="A3406">
            <v>4356</v>
          </cell>
          <cell r="B3406" t="str">
            <v>PARAFUSO DE ACO ZINCADO COM ROSCA SOBERBA, CABECA CHATA E FENDA SIMPLES, DIAMETRO 4,8 MM, COMPRIMENTO 45 MM</v>
          </cell>
          <cell r="C3406" t="str">
            <v xml:space="preserve">UN    </v>
          </cell>
          <cell r="D3406">
            <v>0.3</v>
          </cell>
        </row>
        <row r="3407">
          <cell r="A3407">
            <v>13246</v>
          </cell>
          <cell r="B3407" t="str">
            <v>PARAFUSO DE FERRO POLIDO, SEXTAVADO, COM ROSCA INTEIRA, DIAMETRO 5/16", COMPRIMENTO 3/4", COM PORCA E ARRUELA LISA LEVE</v>
          </cell>
          <cell r="C3407" t="str">
            <v xml:space="preserve">UN    </v>
          </cell>
          <cell r="D3407">
            <v>0.51</v>
          </cell>
        </row>
        <row r="3408">
          <cell r="A3408">
            <v>4346</v>
          </cell>
          <cell r="B3408" t="str">
            <v>PARAFUSO DE FERRO POLIDO, SEXTAVADO, COM ROSCA PARCIAL, DIAMETRO 5/8", COMPRIMENTO 6", COM PORCA E ARRUELA DE PRESSAO MEDIA</v>
          </cell>
          <cell r="C3408" t="str">
            <v xml:space="preserve">UN    </v>
          </cell>
          <cell r="D3408">
            <v>11.57</v>
          </cell>
        </row>
        <row r="3409">
          <cell r="A3409">
            <v>11955</v>
          </cell>
          <cell r="B3409" t="str">
            <v>PARAFUSO DE LATAO COM ACABAMENTO CROMADO PARA FIXAR PECA SANITARIA, INCLUI PORCA CEGA, ARRUELA E BUCHA DE NYLON TAMANHO S-10</v>
          </cell>
          <cell r="C3409" t="str">
            <v xml:space="preserve">UN    </v>
          </cell>
          <cell r="D3409">
            <v>5.0599999999999996</v>
          </cell>
        </row>
        <row r="3410">
          <cell r="A3410">
            <v>11960</v>
          </cell>
          <cell r="B3410" t="str">
            <v>PARAFUSO DE LATAO COM ROSCA SOBERBA, CABECA CHATA E FENDA SIMPLES, DIAMETRO 2,5 MM, COMPRIMENTO 12 MM</v>
          </cell>
          <cell r="C3410" t="str">
            <v xml:space="preserve">UN    </v>
          </cell>
          <cell r="D3410">
            <v>0.17</v>
          </cell>
        </row>
        <row r="3411">
          <cell r="A3411">
            <v>4333</v>
          </cell>
          <cell r="B3411" t="str">
            <v>PARAFUSO DE LATAO COM ROSCA SOBERBA, CABECA CHATA E FENDA SIMPLES, DIAMETRO 3,2 MM, COMPRIMENTO 16 MM</v>
          </cell>
          <cell r="C3411" t="str">
            <v xml:space="preserve">UN    </v>
          </cell>
          <cell r="D3411">
            <v>0.3</v>
          </cell>
        </row>
        <row r="3412">
          <cell r="A3412">
            <v>4358</v>
          </cell>
          <cell r="B3412" t="str">
            <v>PARAFUSO DE LATAO COM ROSCA SOBERBA, CABECA CHATA E FENDA SIMPLES, DIAMETRO 4,8 MM, COMPRIMENTO 65 MM</v>
          </cell>
          <cell r="C3412" t="str">
            <v xml:space="preserve">UN    </v>
          </cell>
          <cell r="D3412">
            <v>2.31</v>
          </cell>
        </row>
        <row r="3413">
          <cell r="A3413">
            <v>39435</v>
          </cell>
          <cell r="B3413" t="str">
            <v>PARAFUSO DRY WALL, EM ACO FOSFATIZADO, CABECA TROMBETA E PONTA AGULHA (TA), COMPRIMENTO 25 MM</v>
          </cell>
          <cell r="C3413" t="str">
            <v xml:space="preserve">UN    </v>
          </cell>
          <cell r="D3413">
            <v>0.12</v>
          </cell>
        </row>
        <row r="3414">
          <cell r="A3414">
            <v>39436</v>
          </cell>
          <cell r="B3414" t="str">
            <v>PARAFUSO DRY WALL, EM ACO FOSFATIZADO, CABECA TROMBETA E PONTA AGULHA (TA), COMPRIMENTO 35 MM</v>
          </cell>
          <cell r="C3414" t="str">
            <v xml:space="preserve">UN    </v>
          </cell>
          <cell r="D3414">
            <v>0.2</v>
          </cell>
        </row>
        <row r="3415">
          <cell r="A3415">
            <v>39437</v>
          </cell>
          <cell r="B3415" t="str">
            <v>PARAFUSO DRY WALL, EM ACO FOSFATIZADO, CABECA TROMBETA E PONTA AGULHA (TA), COMPRIMENTO 45 MM</v>
          </cell>
          <cell r="C3415" t="str">
            <v xml:space="preserve">UN    </v>
          </cell>
          <cell r="D3415">
            <v>0.26</v>
          </cell>
        </row>
        <row r="3416">
          <cell r="A3416">
            <v>39439</v>
          </cell>
          <cell r="B3416" t="str">
            <v>PARAFUSO DRY WALL, EM ACO FOSFATIZADO, CABECA TROMBETA E PONTA BROCA (TB), COMPRIMENTO 25 MM</v>
          </cell>
          <cell r="C3416" t="str">
            <v xml:space="preserve">UN    </v>
          </cell>
          <cell r="D3416">
            <v>0.18</v>
          </cell>
        </row>
        <row r="3417">
          <cell r="A3417">
            <v>39440</v>
          </cell>
          <cell r="B3417" t="str">
            <v>PARAFUSO DRY WALL, EM ACO FOSFATIZADO, CABECA TROMBETA E PONTA BROCA (TB), COMPRIMENTO 35 MM</v>
          </cell>
          <cell r="C3417" t="str">
            <v xml:space="preserve">UN    </v>
          </cell>
          <cell r="D3417">
            <v>0.23</v>
          </cell>
        </row>
        <row r="3418">
          <cell r="A3418">
            <v>39441</v>
          </cell>
          <cell r="B3418" t="str">
            <v>PARAFUSO DRY WALL, EM ACO FOSFATIZADO, CABECA TROMBETA E PONTA BROCA (TB), COMPRIMENTO 45 MM</v>
          </cell>
          <cell r="C3418" t="str">
            <v xml:space="preserve">UN    </v>
          </cell>
          <cell r="D3418">
            <v>0.28999999999999998</v>
          </cell>
        </row>
        <row r="3419">
          <cell r="A3419">
            <v>39442</v>
          </cell>
          <cell r="B3419" t="str">
            <v>PARAFUSO DRY WALL, EM ACO ZINCADO, CABECA LENTILHA E PONTA AGULHA (LA), LARGURA 4,2 MM, COMPRIMENTO 13 MM</v>
          </cell>
          <cell r="C3419" t="str">
            <v xml:space="preserve">UN    </v>
          </cell>
          <cell r="D3419">
            <v>0.21</v>
          </cell>
        </row>
        <row r="3420">
          <cell r="A3420">
            <v>39443</v>
          </cell>
          <cell r="B3420" t="str">
            <v>PARAFUSO DRY WALL, EM ACO ZINCADO, CABECA LENTILHA E PONTA BROCA (LB), LARGURA 4,2 MM, COMPRIMENTO 13 MM</v>
          </cell>
          <cell r="C3420" t="str">
            <v xml:space="preserve">UN    </v>
          </cell>
          <cell r="D3420">
            <v>0.27</v>
          </cell>
        </row>
        <row r="3421">
          <cell r="A3421">
            <v>4329</v>
          </cell>
          <cell r="B3421" t="str">
            <v>PARAFUSO EM ACO GALVANIZADO, TIPO MAQUINA, SEXTAVADO, SEM PORCA, DIAMETRO 1/2", COMPRIMENTO 2"</v>
          </cell>
          <cell r="C3421" t="str">
            <v xml:space="preserve">UN    </v>
          </cell>
          <cell r="D3421">
            <v>2.4700000000000002</v>
          </cell>
        </row>
        <row r="3422">
          <cell r="A3422">
            <v>4383</v>
          </cell>
          <cell r="B3422" t="str">
            <v>PARAFUSO FRANCES METRICO ZINCADO, DIAMETRO 12 MM, COMPRIMENTO 140MM, COM PORCA SEXTAVADA E ARRUELA DE PRESSAO MEDIA</v>
          </cell>
          <cell r="C3422" t="str">
            <v xml:space="preserve">UN    </v>
          </cell>
          <cell r="D3422">
            <v>22.33</v>
          </cell>
        </row>
        <row r="3423">
          <cell r="A3423">
            <v>4344</v>
          </cell>
          <cell r="B3423" t="str">
            <v>PARAFUSO FRANCES METRICO ZINCADO, DIAMETRO 12 MM, COMPRIMENTO 150 MM, COM PORCA SEXTAVADA E ARRUELA DE PRESSAO MEDIA</v>
          </cell>
          <cell r="C3423" t="str">
            <v xml:space="preserve">UN    </v>
          </cell>
          <cell r="D3423">
            <v>23.41</v>
          </cell>
        </row>
        <row r="3424">
          <cell r="A3424">
            <v>436</v>
          </cell>
          <cell r="B3424" t="str">
            <v>PARAFUSO FRANCES M16 EM ACO GALVANIZADO, COMPRIMENTO = 150 MM, DIAMETRO = 16 MM, CABECA ABAULADA</v>
          </cell>
          <cell r="C3424" t="str">
            <v xml:space="preserve">UN    </v>
          </cell>
          <cell r="D3424">
            <v>6.85</v>
          </cell>
        </row>
        <row r="3425">
          <cell r="A3425">
            <v>442</v>
          </cell>
          <cell r="B3425" t="str">
            <v>PARAFUSO FRANCES M16 EM ACO GALVANIZADO, COMPRIMENTO = 45 MM, DIAMETRO = 16 MM, CABECA ABAULADA</v>
          </cell>
          <cell r="C3425" t="str">
            <v xml:space="preserve">UN    </v>
          </cell>
          <cell r="D3425">
            <v>4.05</v>
          </cell>
        </row>
        <row r="3426">
          <cell r="A3426">
            <v>11953</v>
          </cell>
          <cell r="B3426" t="str">
            <v>PARAFUSO FRANCES ZINCADO, DIAMETRO 1/2'', COMPRIMENTO 2'', COM PORCA E ARRUELA</v>
          </cell>
          <cell r="C3426" t="str">
            <v xml:space="preserve">UN    </v>
          </cell>
          <cell r="D3426">
            <v>3.71</v>
          </cell>
        </row>
        <row r="3427">
          <cell r="A3427">
            <v>4335</v>
          </cell>
          <cell r="B3427" t="str">
            <v>PARAFUSO FRANCES ZINCADO, DIAMETRO 1/2", COMPRIMENTO 12", COM PORCA E ARRUELA LISA MEDIA</v>
          </cell>
          <cell r="C3427" t="str">
            <v xml:space="preserve">UN    </v>
          </cell>
          <cell r="D3427">
            <v>15.72</v>
          </cell>
        </row>
        <row r="3428">
          <cell r="A3428">
            <v>4334</v>
          </cell>
          <cell r="B3428" t="str">
            <v>PARAFUSO FRANCES ZINCADO, DIAMETRO 1/2", COMPRIMENTO 15", COM PORCA E ARRUELA LISA MEDIA</v>
          </cell>
          <cell r="C3428" t="str">
            <v xml:space="preserve">UN    </v>
          </cell>
          <cell r="D3428">
            <v>21.56</v>
          </cell>
        </row>
        <row r="3429">
          <cell r="A3429">
            <v>4343</v>
          </cell>
          <cell r="B3429" t="str">
            <v>PARAFUSO FRANCES ZINCADO, DIAMETRO 1/2", COMPRIMENTO 4", COM PORCA E ARRUELA</v>
          </cell>
          <cell r="C3429" t="str">
            <v xml:space="preserve">UN    </v>
          </cell>
          <cell r="D3429">
            <v>5.3</v>
          </cell>
        </row>
        <row r="3430">
          <cell r="A3430">
            <v>430</v>
          </cell>
          <cell r="B3430" t="str">
            <v>PARAFUSO M16 EM ACO GALVANIZADO, COMPRIMENTO = 125 MM, DIAMETRO = 16 MM, ROSCA MAQUINA, CABECA QUADRADA</v>
          </cell>
          <cell r="C3430" t="str">
            <v xml:space="preserve">UN    </v>
          </cell>
          <cell r="D3430">
            <v>6.13</v>
          </cell>
        </row>
        <row r="3431">
          <cell r="A3431">
            <v>441</v>
          </cell>
          <cell r="B3431" t="str">
            <v>PARAFUSO M16 EM ACO GALVANIZADO, COMPRIMENTO = 150 MM, DIAMETRO = 16 MM, ROSCA MAQUINA, CABECA QUADRADA</v>
          </cell>
          <cell r="C3431" t="str">
            <v xml:space="preserve">UN    </v>
          </cell>
          <cell r="D3431">
            <v>6.74</v>
          </cell>
        </row>
        <row r="3432">
          <cell r="A3432">
            <v>431</v>
          </cell>
          <cell r="B3432" t="str">
            <v>PARAFUSO M16 EM ACO GALVANIZADO, COMPRIMENTO = 200 MM, DIAMETRO = 16 MM, ROSCA MAQUINA, CABECA QUADRADA</v>
          </cell>
          <cell r="C3432" t="str">
            <v xml:space="preserve">UN    </v>
          </cell>
          <cell r="D3432">
            <v>8.14</v>
          </cell>
        </row>
        <row r="3433">
          <cell r="A3433">
            <v>432</v>
          </cell>
          <cell r="B3433" t="str">
            <v>PARAFUSO M16 EM ACO GALVANIZADO, COMPRIMENTO = 250 MM, DIAMETRO = 16 MM, ROSCA MAQUINA, CABECA QUADRADA</v>
          </cell>
          <cell r="C3433" t="str">
            <v xml:space="preserve">UN    </v>
          </cell>
          <cell r="D3433">
            <v>8.99</v>
          </cell>
        </row>
        <row r="3434">
          <cell r="A3434">
            <v>429</v>
          </cell>
          <cell r="B3434" t="str">
            <v>PARAFUSO M16 EM ACO GALVANIZADO, COMPRIMENTO = 300 MM, DIAMETRO = 16 MM, ROSCA DUPLA</v>
          </cell>
          <cell r="C3434" t="str">
            <v xml:space="preserve">UN    </v>
          </cell>
          <cell r="D3434">
            <v>12.11</v>
          </cell>
        </row>
        <row r="3435">
          <cell r="A3435">
            <v>439</v>
          </cell>
          <cell r="B3435" t="str">
            <v>PARAFUSO M16 EM ACO GALVANIZADO, COMPRIMENTO = 300 MM, DIAMETRO = 16 MM, ROSCA MAQUINA, CABECA QUADRADA</v>
          </cell>
          <cell r="C3435" t="str">
            <v xml:space="preserve">UN    </v>
          </cell>
          <cell r="D3435">
            <v>10.32</v>
          </cell>
        </row>
        <row r="3436">
          <cell r="A3436">
            <v>433</v>
          </cell>
          <cell r="B3436" t="str">
            <v>PARAFUSO M16 EM ACO GALVANIZADO, COMPRIMENTO = 350 MM, DIAMETRO = 16 MM, ROSCA MAQUINA, CABECA QUADRADA</v>
          </cell>
          <cell r="C3436" t="str">
            <v xml:space="preserve">UN    </v>
          </cell>
          <cell r="D3436">
            <v>12.05</v>
          </cell>
        </row>
        <row r="3437">
          <cell r="A3437">
            <v>437</v>
          </cell>
          <cell r="B3437" t="str">
            <v>PARAFUSO M16 EM ACO GALVANIZADO, COMPRIMENTO = 400 MM, DIAMETRO = 16 MM, ROSCA DUPLA</v>
          </cell>
          <cell r="C3437" t="str">
            <v xml:space="preserve">UN    </v>
          </cell>
          <cell r="D3437">
            <v>16.010000000000002</v>
          </cell>
        </row>
        <row r="3438">
          <cell r="A3438">
            <v>11790</v>
          </cell>
          <cell r="B3438" t="str">
            <v>PARAFUSO M16 EM ACO GALVANIZADO, COMPRIMENTO = 450 MM, DIAMETRO = 16 MM, ROSCA MAQUINA, CABECA QUADRADA</v>
          </cell>
          <cell r="C3438" t="str">
            <v xml:space="preserve">UN    </v>
          </cell>
          <cell r="D3438">
            <v>18.16</v>
          </cell>
        </row>
        <row r="3439">
          <cell r="A3439">
            <v>428</v>
          </cell>
          <cell r="B3439" t="str">
            <v>PARAFUSO M16 EM ACO GALVANIZADO, COMPRIMENTO = 500 MM, DIAMETRO = 16 MM, ROSCA MAQUINA, COM CABECA SEXTAVADA E PORCA</v>
          </cell>
          <cell r="C3439" t="str">
            <v xml:space="preserve">UN    </v>
          </cell>
          <cell r="D3439">
            <v>19.75</v>
          </cell>
        </row>
        <row r="3440">
          <cell r="A3440">
            <v>4384</v>
          </cell>
          <cell r="B3440" t="str">
            <v>PARAFUSO NIQUELADO COM ACABAMENTO CROMADO PARA FIXAR PECA SANITARIA, INCLUI PORCA CEGA, ARRUELA E BUCHA DE NYLON TAMANHO S-10</v>
          </cell>
          <cell r="C3440" t="str">
            <v xml:space="preserve">UN    </v>
          </cell>
          <cell r="D3440">
            <v>25.66</v>
          </cell>
        </row>
        <row r="3441">
          <cell r="A3441">
            <v>4351</v>
          </cell>
          <cell r="B3441" t="str">
            <v>PARAFUSO NIQUELADO 3 1/2" COM ACABAMENTO CROMADO PARA FIXAR PECA SANITARIA, INCLUI PORCA CEGA, ARRUELA E BUCHA DE NYLON TAMANHO S-8</v>
          </cell>
          <cell r="C3441" t="str">
            <v xml:space="preserve">UN    </v>
          </cell>
          <cell r="D3441">
            <v>19.02</v>
          </cell>
        </row>
        <row r="3442">
          <cell r="A3442">
            <v>11054</v>
          </cell>
          <cell r="B3442" t="str">
            <v>PARAFUSO ROSCA SOBERBA ZINCADO CABECA CHATA FENDA SIMPLES 3,2 X 20 MM (3/4 ")</v>
          </cell>
          <cell r="C3442" t="str">
            <v xml:space="preserve">UN    </v>
          </cell>
          <cell r="D3442">
            <v>0.04</v>
          </cell>
        </row>
        <row r="3443">
          <cell r="A3443">
            <v>11055</v>
          </cell>
          <cell r="B3443" t="str">
            <v>PARAFUSO ROSCA SOBERBA ZINCADO CABECA CHATA FENDA SIMPLES 3,5 X 25 MM (1 ")</v>
          </cell>
          <cell r="C3443" t="str">
            <v xml:space="preserve">UN    </v>
          </cell>
          <cell r="D3443">
            <v>7.0000000000000007E-2</v>
          </cell>
        </row>
        <row r="3444">
          <cell r="A3444">
            <v>11056</v>
          </cell>
          <cell r="B3444" t="str">
            <v>PARAFUSO ROSCA SOBERBA ZINCADO CABECA CHATA FENDA SIMPLES 3,8 X 30 MM (1.1/4 ")</v>
          </cell>
          <cell r="C3444" t="str">
            <v xml:space="preserve">UN    </v>
          </cell>
          <cell r="D3444">
            <v>0.08</v>
          </cell>
        </row>
        <row r="3445">
          <cell r="A3445">
            <v>11057</v>
          </cell>
          <cell r="B3445" t="str">
            <v>PARAFUSO ROSCA SOBERBA ZINCADO CABECA CHATA FENDA SIMPLES 4,8 X 40 MM (1.1/2 ")</v>
          </cell>
          <cell r="C3445" t="str">
            <v xml:space="preserve">UN    </v>
          </cell>
          <cell r="D3445">
            <v>0.17</v>
          </cell>
        </row>
        <row r="3446">
          <cell r="A3446">
            <v>11059</v>
          </cell>
          <cell r="B3446" t="str">
            <v>PARAFUSO ROSCA SOBERBA ZINCADO CABECA CHATA FENDA SIMPLES 5,5 X 50 MM (2 ")</v>
          </cell>
          <cell r="C3446" t="str">
            <v xml:space="preserve">UN    </v>
          </cell>
          <cell r="D3446">
            <v>0.32</v>
          </cell>
        </row>
        <row r="3447">
          <cell r="A3447">
            <v>11058</v>
          </cell>
          <cell r="B3447" t="str">
            <v>PARAFUSO ROSCA SOBERBA ZINCADO CABECA CHATA FENDA SIMPLES 5,5 X 65 MM (2.1/2 ")</v>
          </cell>
          <cell r="C3447" t="str">
            <v xml:space="preserve">UN    </v>
          </cell>
          <cell r="D3447">
            <v>0.42</v>
          </cell>
        </row>
        <row r="3448">
          <cell r="A3448">
            <v>4380</v>
          </cell>
          <cell r="B3448" t="str">
            <v>PARAFUSO ZINCADO ROSCA SOBERBA 5/16 " X 120 MM PARA TELHA FIBROCIMENTO</v>
          </cell>
          <cell r="C3448" t="str">
            <v xml:space="preserve">UN    </v>
          </cell>
          <cell r="D3448">
            <v>1.42</v>
          </cell>
        </row>
        <row r="3449">
          <cell r="A3449">
            <v>4299</v>
          </cell>
          <cell r="B3449" t="str">
            <v>PARAFUSO ZINCADO ROSCA SOBERBA, CABECA SEXTAVADA, 5/16 " X 110 MM, PARA FIXACAO DE TELHA EM MADEIRA</v>
          </cell>
          <cell r="C3449" t="str">
            <v xml:space="preserve">UN    </v>
          </cell>
          <cell r="D3449">
            <v>1.34</v>
          </cell>
        </row>
        <row r="3450">
          <cell r="A3450">
            <v>4304</v>
          </cell>
          <cell r="B3450" t="str">
            <v>PARAFUSO ZINCADO ROSCA SOBERBA, CABECA SEXTAVADA, 5/16 " X 150 MM, PARA FIXACAO DE TELHA EM MADEIRA</v>
          </cell>
          <cell r="C3450" t="str">
            <v xml:space="preserve">UN    </v>
          </cell>
          <cell r="D3450">
            <v>1.82</v>
          </cell>
        </row>
        <row r="3451">
          <cell r="A3451">
            <v>4305</v>
          </cell>
          <cell r="B3451" t="str">
            <v>PARAFUSO ZINCADO ROSCA SOBERBA, CABECA SEXTAVADA, 5/16 " X 180 MM, PARA FIXACAO DE TELHA EM MADEIRA</v>
          </cell>
          <cell r="C3451" t="str">
            <v xml:space="preserve">UN    </v>
          </cell>
          <cell r="D3451">
            <v>2.12</v>
          </cell>
        </row>
        <row r="3452">
          <cell r="A3452">
            <v>4306</v>
          </cell>
          <cell r="B3452" t="str">
            <v>PARAFUSO ZINCADO ROSCA SOBERBA, CABECA SEXTAVADA, 5/16 " X 200 MM, PARA FIXACAO DE TELHA EM MADEIRA</v>
          </cell>
          <cell r="C3452" t="str">
            <v xml:space="preserve">UN    </v>
          </cell>
          <cell r="D3452">
            <v>2.46</v>
          </cell>
        </row>
        <row r="3453">
          <cell r="A3453">
            <v>4308</v>
          </cell>
          <cell r="B3453" t="str">
            <v>PARAFUSO ZINCADO ROSCA SOBERBA, CABECA SEXTAVADA, 5/16 " X 230 MM, PARA FIXACAO DE TELHA EM MADEIRA</v>
          </cell>
          <cell r="C3453" t="str">
            <v xml:space="preserve">UN    </v>
          </cell>
          <cell r="D3453">
            <v>5.0999999999999996</v>
          </cell>
        </row>
        <row r="3454">
          <cell r="A3454">
            <v>4302</v>
          </cell>
          <cell r="B3454" t="str">
            <v>PARAFUSO ZINCADO ROSCA SOBERBA, CABECA SEXTAVADA, 5/16 " X 250 MM, PARA FIXACAO DE TELHA EM MADEIRA</v>
          </cell>
          <cell r="C3454" t="str">
            <v xml:space="preserve">UN    </v>
          </cell>
          <cell r="D3454">
            <v>3.82</v>
          </cell>
        </row>
        <row r="3455">
          <cell r="A3455">
            <v>4300</v>
          </cell>
          <cell r="B3455" t="str">
            <v>PARAFUSO ZINCADO ROSCA SOBERBA, CABECA SEXTAVADA, 5/16 " X 50 MM, PARA FIXACAO DE TELHA EM MADEIRA</v>
          </cell>
          <cell r="C3455" t="str">
            <v xml:space="preserve">UN    </v>
          </cell>
          <cell r="D3455">
            <v>0.91</v>
          </cell>
        </row>
        <row r="3456">
          <cell r="A3456">
            <v>4301</v>
          </cell>
          <cell r="B3456" t="str">
            <v>PARAFUSO ZINCADO ROSCA SOBERBA, CABECA SEXTAVADA, 5/16 " X 85 MM, PARA FIXACAO DE TELHA EM MADEIRA</v>
          </cell>
          <cell r="C3456" t="str">
            <v xml:space="preserve">UN    </v>
          </cell>
          <cell r="D3456">
            <v>1.1100000000000001</v>
          </cell>
        </row>
        <row r="3457">
          <cell r="A3457">
            <v>4320</v>
          </cell>
          <cell r="B3457" t="str">
            <v>PARAFUSO ZINCADO 5/16 " X 250 MM PARA FIXACAO DE TELHA DE FIBROCIMENTO CANALETE 49, INCLUI BUCHA NYLON S-10</v>
          </cell>
          <cell r="C3457" t="str">
            <v xml:space="preserve">UN    </v>
          </cell>
          <cell r="D3457">
            <v>3.38</v>
          </cell>
        </row>
        <row r="3458">
          <cell r="A3458">
            <v>4318</v>
          </cell>
          <cell r="B3458" t="str">
            <v>PARAFUSO ZINCADO 5/16 " X 85 MM PARA FIXACAO DE TELHA DE FIBROCIMENTO CANALETE 90, INCLUI BUCHA NYLON S-10</v>
          </cell>
          <cell r="C3458" t="str">
            <v xml:space="preserve">UN    </v>
          </cell>
          <cell r="D3458">
            <v>1.64</v>
          </cell>
        </row>
        <row r="3459">
          <cell r="A3459">
            <v>40547</v>
          </cell>
          <cell r="B3459" t="str">
            <v>PARAFUSO ZINCADO, AUTOBROCANTE, FLANGEADO, 4,2 MM X 19 MM</v>
          </cell>
          <cell r="C3459" t="str">
            <v xml:space="preserve">CENTO </v>
          </cell>
          <cell r="D3459">
            <v>31.18</v>
          </cell>
        </row>
        <row r="3460">
          <cell r="A3460">
            <v>11962</v>
          </cell>
          <cell r="B3460" t="str">
            <v>PARAFUSO ZINCADO, SEXTAVADO, COM ROSCA INTEIRA, DIAMETRO 1/4", COMPRIMENTO 1/2"</v>
          </cell>
          <cell r="C3460" t="str">
            <v xml:space="preserve">UN    </v>
          </cell>
          <cell r="D3460">
            <v>0.25</v>
          </cell>
        </row>
        <row r="3461">
          <cell r="A3461">
            <v>4332</v>
          </cell>
          <cell r="B3461" t="str">
            <v>PARAFUSO ZINCADO, SEXTAVADO, COM ROSCA INTEIRA, DIAMETRO 3/8", COMPRIMENTO 2"</v>
          </cell>
          <cell r="C3461" t="str">
            <v xml:space="preserve">UN    </v>
          </cell>
          <cell r="D3461">
            <v>1.24</v>
          </cell>
        </row>
        <row r="3462">
          <cell r="A3462">
            <v>4331</v>
          </cell>
          <cell r="B3462" t="str">
            <v>PARAFUSO ZINCADO, SEXTAVADO, COM ROSCA INTEIRA, DIAMETRO 5/8", COMPRIMENTO 2 1/4"</v>
          </cell>
          <cell r="C3462" t="str">
            <v xml:space="preserve">UN    </v>
          </cell>
          <cell r="D3462">
            <v>4.68</v>
          </cell>
        </row>
        <row r="3463">
          <cell r="A3463">
            <v>4336</v>
          </cell>
          <cell r="B3463" t="str">
            <v>PARAFUSO ZINCADO, SEXTAVADO, COM ROSCA INTEIRA, DIAMETRO 5/8", COMPRIMENTO 3", COM PORCA E ARRUELA DE PRESSAO MEDIA</v>
          </cell>
          <cell r="C3463" t="str">
            <v xml:space="preserve">UN    </v>
          </cell>
          <cell r="D3463">
            <v>5.99</v>
          </cell>
        </row>
        <row r="3464">
          <cell r="A3464">
            <v>13294</v>
          </cell>
          <cell r="B3464" t="str">
            <v>PARAFUSO ZINCADO, SEXTAVADO, COM ROSCA SOBERBA, DIAMETRO 3/8", COMPRIMENTO 80 MM</v>
          </cell>
          <cell r="C3464" t="str">
            <v xml:space="preserve">UN    </v>
          </cell>
          <cell r="D3464">
            <v>1.71</v>
          </cell>
        </row>
        <row r="3465">
          <cell r="A3465">
            <v>11948</v>
          </cell>
          <cell r="B3465" t="str">
            <v>PARAFUSO ZINCADO, SEXTAVADO, COM ROSCA SOBERBA, DIAMETRO 5/16", COMPRIMENTO 40 MM</v>
          </cell>
          <cell r="C3465" t="str">
            <v xml:space="preserve">UN    </v>
          </cell>
          <cell r="D3465">
            <v>0.77</v>
          </cell>
        </row>
        <row r="3466">
          <cell r="A3466">
            <v>4382</v>
          </cell>
          <cell r="B3466" t="str">
            <v>PARAFUSO ZINCADO, SEXTAVADO, COM ROSCA SOBERBA, DIAMETRO 5/16", COMPRIMENTO 80 MM</v>
          </cell>
          <cell r="C3466" t="str">
            <v xml:space="preserve">UN    </v>
          </cell>
          <cell r="D3466">
            <v>1.28</v>
          </cell>
        </row>
        <row r="3467">
          <cell r="A3467">
            <v>4354</v>
          </cell>
          <cell r="B3467" t="str">
            <v>PARAFUSO ZINCADO, SEXTAVADO, GRAU 5, ROSCA INTEIRA, DIAMETRO 1 1/2", COMPRIMENTO 4"</v>
          </cell>
          <cell r="C3467" t="str">
            <v xml:space="preserve">UN    </v>
          </cell>
          <cell r="D3467">
            <v>53.69</v>
          </cell>
        </row>
        <row r="3468">
          <cell r="A3468">
            <v>40839</v>
          </cell>
          <cell r="B3468" t="str">
            <v>PARAFUSO, ASTM A307 - GRAU A, SEXTAVADO, ZINCADO, DIAMETRO 3/8" (9,52 MM), COMPRIMENTO 1 " (25,4 MM)</v>
          </cell>
          <cell r="C3468" t="str">
            <v xml:space="preserve">CENTO </v>
          </cell>
          <cell r="D3468">
            <v>129.19999999999999</v>
          </cell>
        </row>
        <row r="3469">
          <cell r="A3469">
            <v>40552</v>
          </cell>
          <cell r="B3469" t="str">
            <v>PARAFUSO, AUTO ATARRACHANTE, CABECA CHATA, FENDA SIMPLES, 1/4 (6,35 MM) X 25 MM</v>
          </cell>
          <cell r="C3469" t="str">
            <v xml:space="preserve">CENTO </v>
          </cell>
          <cell r="D3469">
            <v>53.46</v>
          </cell>
        </row>
        <row r="3470">
          <cell r="A3470">
            <v>40549</v>
          </cell>
          <cell r="B3470" t="str">
            <v>PARAFUSO, COMUM, ASTM A307, SEXTAVADO, DIAMETRO 1/2" (12,7 MM), COMPRIMENTO 1" (25,4 MM)</v>
          </cell>
          <cell r="C3470" t="str">
            <v xml:space="preserve">CENTO </v>
          </cell>
          <cell r="D3470">
            <v>211.62</v>
          </cell>
        </row>
        <row r="3471">
          <cell r="A3471">
            <v>4385</v>
          </cell>
          <cell r="B3471" t="str">
            <v>PARALELEPIPEDO GRANITICO OU BASALTICO, PARA PAVIMENTACAO, SEM FRETE (VARIACAO REGIONAL DE PECAS POR M2)</v>
          </cell>
          <cell r="C3471" t="str">
            <v xml:space="preserve">MIL   </v>
          </cell>
          <cell r="D3471">
            <v>4136.43</v>
          </cell>
        </row>
        <row r="3472">
          <cell r="A3472">
            <v>20078</v>
          </cell>
          <cell r="B3472" t="str">
            <v>PASTA LUBRIFICANTE PARA TUBOS E CONEXOES COM JUNTA ELASTICA, EMBALAGEM DE *400* GR (USO EM PVC, ACO, POLIETILENO E OUTROS)</v>
          </cell>
          <cell r="C3472" t="str">
            <v xml:space="preserve">UN    </v>
          </cell>
          <cell r="D3472">
            <v>31.75</v>
          </cell>
        </row>
        <row r="3473">
          <cell r="A3473">
            <v>39897</v>
          </cell>
          <cell r="B3473" t="str">
            <v>PASTA PARA SOLDA DE TUBOS E CONEXOES DE COBRE (EMBALAGEM COM 250 G)</v>
          </cell>
          <cell r="C3473" t="str">
            <v xml:space="preserve">UN    </v>
          </cell>
          <cell r="D3473">
            <v>61.22</v>
          </cell>
        </row>
        <row r="3474">
          <cell r="A3474">
            <v>118</v>
          </cell>
          <cell r="B3474" t="str">
            <v>PASTA VEDA JUNTAS/ROSCA, EMBALAGEM DE *500* G, PARA INSTALACOES DE AGUA, GAS E OUTROS</v>
          </cell>
          <cell r="C3474" t="str">
            <v xml:space="preserve">UN    </v>
          </cell>
          <cell r="D3474">
            <v>67.14</v>
          </cell>
        </row>
        <row r="3475">
          <cell r="A3475">
            <v>4396</v>
          </cell>
          <cell r="B3475" t="str">
            <v>PASTILHA CERAMICA/PORCELANA, REVEST INT/EXT E  PISCINA, CORES BRANCA OU FRIAS, SOLIDAS, SEM MESCLAGEM/MISTURA, ACABAMENTO LISO *2,5 X 2,5* CM</v>
          </cell>
          <cell r="C3475" t="str">
            <v xml:space="preserve">M2    </v>
          </cell>
          <cell r="D3475">
            <v>193.24</v>
          </cell>
        </row>
        <row r="3476">
          <cell r="A3476">
            <v>36881</v>
          </cell>
          <cell r="B3476" t="str">
            <v>PASTILHA CERAMICA/PORCELANA, REVEST INT/EXT E  PISCINA, CORES BRANCA OU FRIAS, SOLIDAS, SEM MESCLAGEM/MISTURA, ACABAMENTO LISO *5 X 5* CM</v>
          </cell>
          <cell r="C3476" t="str">
            <v xml:space="preserve">M2    </v>
          </cell>
          <cell r="D3476">
            <v>124.45</v>
          </cell>
        </row>
        <row r="3477">
          <cell r="A3477">
            <v>4397</v>
          </cell>
          <cell r="B3477" t="str">
            <v>PASTILHA CERAMICA/PORCELANA, REVEST INT/EXT E  PISCINA, CORES LISAS/SOLIDAS, QUENTES, SEM MESCLAGEM/MISTURA, *2,5 X 2,5* CM</v>
          </cell>
          <cell r="C3477" t="str">
            <v xml:space="preserve">M2    </v>
          </cell>
          <cell r="D3477">
            <v>210.2</v>
          </cell>
        </row>
        <row r="3478">
          <cell r="A3478">
            <v>36882</v>
          </cell>
          <cell r="B3478" t="str">
            <v>PASTILHA CERAMICA/PORCELANA, REVEST INT/EXT E  PISCINA, CORES LISAS/SOLIDAS, QUENTES, SEM MESCLAGEM/MISTURA, *5 X 5* CM</v>
          </cell>
          <cell r="C3478" t="str">
            <v xml:space="preserve">M2    </v>
          </cell>
          <cell r="D3478">
            <v>148.81</v>
          </cell>
        </row>
        <row r="3479">
          <cell r="A3479">
            <v>4751</v>
          </cell>
          <cell r="B3479" t="str">
            <v>PASTILHEIRO (HORISTA)</v>
          </cell>
          <cell r="C3479" t="str">
            <v xml:space="preserve">H     </v>
          </cell>
          <cell r="D3479">
            <v>15.93</v>
          </cell>
        </row>
        <row r="3480">
          <cell r="A3480">
            <v>41066</v>
          </cell>
          <cell r="B3480" t="str">
            <v>PASTILHEIRO (MENSALISTA)</v>
          </cell>
          <cell r="C3480" t="str">
            <v xml:space="preserve">MES   </v>
          </cell>
          <cell r="D3480">
            <v>2814.94</v>
          </cell>
        </row>
        <row r="3481">
          <cell r="A3481">
            <v>39604</v>
          </cell>
          <cell r="B3481" t="str">
            <v>PATCH CORD, CATEGORIA 5 E, EXTENSAO DE 1,50 M</v>
          </cell>
          <cell r="C3481" t="str">
            <v xml:space="preserve">UN    </v>
          </cell>
          <cell r="D3481">
            <v>14.16</v>
          </cell>
        </row>
        <row r="3482">
          <cell r="A3482">
            <v>39605</v>
          </cell>
          <cell r="B3482" t="str">
            <v>PATCH CORD, CATEGORIA 5 E, EXTENSAO DE 2,50 M</v>
          </cell>
          <cell r="C3482" t="str">
            <v xml:space="preserve">UN    </v>
          </cell>
          <cell r="D3482">
            <v>19.649999999999999</v>
          </cell>
        </row>
        <row r="3483">
          <cell r="A3483">
            <v>39606</v>
          </cell>
          <cell r="B3483" t="str">
            <v>PATCH CORD, CATEGORIA 6, EXTENSAO DE 1,50 M</v>
          </cell>
          <cell r="C3483" t="str">
            <v xml:space="preserve">UN    </v>
          </cell>
          <cell r="D3483">
            <v>24.95</v>
          </cell>
        </row>
        <row r="3484">
          <cell r="A3484">
            <v>39607</v>
          </cell>
          <cell r="B3484" t="str">
            <v>PATCH CORD, CATEGORIA 6, EXTENSAO DE 2,50 M</v>
          </cell>
          <cell r="C3484" t="str">
            <v xml:space="preserve">UN    </v>
          </cell>
          <cell r="D3484">
            <v>28.62</v>
          </cell>
        </row>
        <row r="3485">
          <cell r="A3485">
            <v>39594</v>
          </cell>
          <cell r="B3485" t="str">
            <v>PATCH PANEL, 24 PORTAS, CATEGORIA 5E, COM RACKS DE 19" E 1 U DE ALTURA</v>
          </cell>
          <cell r="C3485" t="str">
            <v xml:space="preserve">UN    </v>
          </cell>
          <cell r="D3485">
            <v>271</v>
          </cell>
        </row>
        <row r="3486">
          <cell r="A3486">
            <v>39596</v>
          </cell>
          <cell r="B3486" t="str">
            <v>PATCH PANEL, 24 PORTAS, CATEGORIA 6, COM RACKS DE 19" E 1 U DE ALTURA</v>
          </cell>
          <cell r="C3486" t="str">
            <v xml:space="preserve">UN    </v>
          </cell>
          <cell r="D3486">
            <v>472.34</v>
          </cell>
        </row>
        <row r="3487">
          <cell r="A3487">
            <v>39595</v>
          </cell>
          <cell r="B3487" t="str">
            <v>PATCH PANEL, 48 PORTAS, CATEGORIA 5E, COM RACKS DE 19" E 2 U DE ALTURA</v>
          </cell>
          <cell r="C3487" t="str">
            <v xml:space="preserve">UN    </v>
          </cell>
          <cell r="D3487">
            <v>396.49</v>
          </cell>
        </row>
        <row r="3488">
          <cell r="A3488">
            <v>39597</v>
          </cell>
          <cell r="B3488" t="str">
            <v>PATCH PANEL, 48 PORTAS, CATEGORIA 6, COM RACKS DE 19" E 2 U DE ALTURA</v>
          </cell>
          <cell r="C3488" t="str">
            <v xml:space="preserve">UN    </v>
          </cell>
          <cell r="D3488">
            <v>636.97</v>
          </cell>
        </row>
        <row r="3489">
          <cell r="A3489">
            <v>10731</v>
          </cell>
          <cell r="B3489" t="str">
            <v>PEDRA ARDOSIA, CINZA, *40 X 40* CM, E= *1 CM</v>
          </cell>
          <cell r="C3489" t="str">
            <v xml:space="preserve">M2    </v>
          </cell>
          <cell r="D3489">
            <v>35.44</v>
          </cell>
        </row>
        <row r="3490">
          <cell r="A3490">
            <v>4704</v>
          </cell>
          <cell r="B3490" t="str">
            <v>PEDRA ARDOSIA, CINZA, 20  X  40 CM,  E=  *1 CM</v>
          </cell>
          <cell r="C3490" t="str">
            <v xml:space="preserve">M2    </v>
          </cell>
          <cell r="D3490">
            <v>31.98</v>
          </cell>
        </row>
        <row r="3491">
          <cell r="A3491">
            <v>10730</v>
          </cell>
          <cell r="B3491" t="str">
            <v>PEDRA ARDOSIA, CINZA, 30  X  30,  E= *1 CM</v>
          </cell>
          <cell r="C3491" t="str">
            <v xml:space="preserve">M2    </v>
          </cell>
          <cell r="D3491">
            <v>34.26</v>
          </cell>
        </row>
        <row r="3492">
          <cell r="A3492">
            <v>4729</v>
          </cell>
          <cell r="B3492" t="str">
            <v>PEDRA BRITADA GRADUADA, CLASSIFICADA (POSTO PEDREIRA/FORNECEDOR, SEM FRETE)</v>
          </cell>
          <cell r="C3492" t="str">
            <v xml:space="preserve">M3    </v>
          </cell>
          <cell r="D3492">
            <v>85.04</v>
          </cell>
        </row>
        <row r="3493">
          <cell r="A3493">
            <v>4720</v>
          </cell>
          <cell r="B3493" t="str">
            <v>PEDRA BRITADA N. 0, OU PEDRISCO (4,8 A 9,5 MM) POSTO PEDREIRA/FORNECEDOR, SEM FRETE</v>
          </cell>
          <cell r="C3493" t="str">
            <v xml:space="preserve">M3    </v>
          </cell>
          <cell r="D3493">
            <v>97.44</v>
          </cell>
        </row>
        <row r="3494">
          <cell r="A3494">
            <v>4721</v>
          </cell>
          <cell r="B3494" t="str">
            <v>PEDRA BRITADA N. 1 (9,5 a 19 MM) POSTO PEDREIRA/FORNECEDOR, SEM FRETE</v>
          </cell>
          <cell r="C3494" t="str">
            <v xml:space="preserve">M3    </v>
          </cell>
          <cell r="D3494">
            <v>84.4</v>
          </cell>
        </row>
        <row r="3495">
          <cell r="A3495">
            <v>4718</v>
          </cell>
          <cell r="B3495" t="str">
            <v>PEDRA BRITADA N. 2 (19 A 38 MM) POSTO PEDREIRA/FORNECEDOR, SEM FRETE</v>
          </cell>
          <cell r="C3495" t="str">
            <v xml:space="preserve">M3    </v>
          </cell>
          <cell r="D3495">
            <v>84.85</v>
          </cell>
        </row>
        <row r="3496">
          <cell r="A3496">
            <v>4722</v>
          </cell>
          <cell r="B3496" t="str">
            <v>PEDRA BRITADA N. 3 (38 A 50 MM) POSTO PEDREIRA/FORNECEDOR, SEM FRETE</v>
          </cell>
          <cell r="C3496" t="str">
            <v xml:space="preserve">M3    </v>
          </cell>
          <cell r="D3496">
            <v>79.73</v>
          </cell>
        </row>
        <row r="3497">
          <cell r="A3497">
            <v>4723</v>
          </cell>
          <cell r="B3497" t="str">
            <v>PEDRA BRITADA N. 4 (50 A 76 MM) POSTO PEDREIRA/FORNECEDOR, SEM FRETE</v>
          </cell>
          <cell r="C3497" t="str">
            <v xml:space="preserve">M3    </v>
          </cell>
          <cell r="D3497">
            <v>79.040000000000006</v>
          </cell>
        </row>
        <row r="3498">
          <cell r="A3498">
            <v>4727</v>
          </cell>
          <cell r="B3498" t="str">
            <v>PEDRA BRITADA N. 5 (76 A 100 MM) POSTO PEDREIRA/FORNECEDOR, SEM FRETE</v>
          </cell>
          <cell r="C3498" t="str">
            <v xml:space="preserve">M3    </v>
          </cell>
          <cell r="D3498">
            <v>72.34</v>
          </cell>
        </row>
        <row r="3499">
          <cell r="A3499">
            <v>4748</v>
          </cell>
          <cell r="B3499" t="str">
            <v>PEDRA BRITADA OU BICA CORRIDA, NAO CLASSIFICADA (POSTO PEDREIRA/FORNECEDOR, SEM FRETE)</v>
          </cell>
          <cell r="C3499" t="str">
            <v xml:space="preserve">M3    </v>
          </cell>
          <cell r="D3499">
            <v>77.95</v>
          </cell>
        </row>
        <row r="3500">
          <cell r="A3500">
            <v>4730</v>
          </cell>
          <cell r="B3500" t="str">
            <v>PEDRA DE MAO OU PEDRA RACHAO PARA ARRIMO/FUNDACAO (POSTO PEDREIRA/FORNECEDOR, SEM FRETE)</v>
          </cell>
          <cell r="C3500" t="str">
            <v xml:space="preserve">M3    </v>
          </cell>
          <cell r="D3500">
            <v>79.33</v>
          </cell>
        </row>
        <row r="3501">
          <cell r="A3501">
            <v>13186</v>
          </cell>
          <cell r="B3501" t="str">
            <v>PEDRA GRANITICA OU BASALTICA IRREGULAR, FAIXA GRANULOMETRICA 100 A 150 MM PARA PAVIMENTACAO OU CALCAMENTO POLIEDRICO, POSTO PEDREIRA / FORNECEDOR (SEM FRETE)</v>
          </cell>
          <cell r="C3501" t="str">
            <v xml:space="preserve">M3    </v>
          </cell>
          <cell r="D3501">
            <v>62.5</v>
          </cell>
        </row>
        <row r="3502">
          <cell r="A3502">
            <v>10737</v>
          </cell>
          <cell r="B3502" t="str">
            <v>PEDRA GRANITICA OU BASALTO, CACO, RETALHO, CAVACO, TIPO MIRACEMA, MADEIRA, PADUANA, RACHINHA, SANTA ISABEL OU OUTRAS SIMILARES, E=  *1,0 A *2,0 CM</v>
          </cell>
          <cell r="C3502" t="str">
            <v xml:space="preserve">M2    </v>
          </cell>
          <cell r="D3502">
            <v>111.37</v>
          </cell>
        </row>
        <row r="3503">
          <cell r="A3503">
            <v>10734</v>
          </cell>
          <cell r="B3503" t="str">
            <v>PEDRA GRANITICA, SERRADA, TIPO MIRACEMA, MADEIRA, PADUANA, RACHINHA, SANTA ISABEL OU OUTRAS SIMILARES, *11,5 X  *23 CM, E=  *1,0 A *2,0 CM</v>
          </cell>
          <cell r="C3503" t="str">
            <v xml:space="preserve">M2    </v>
          </cell>
          <cell r="D3503">
            <v>66.25</v>
          </cell>
        </row>
        <row r="3504">
          <cell r="A3504">
            <v>4708</v>
          </cell>
          <cell r="B3504" t="str">
            <v>PEDRA PORTUGUESA  OU PETIT PAVE, BRANCA OU PRETA</v>
          </cell>
          <cell r="C3504" t="str">
            <v xml:space="preserve">M2    </v>
          </cell>
          <cell r="D3504">
            <v>128.5</v>
          </cell>
        </row>
        <row r="3505">
          <cell r="A3505">
            <v>4712</v>
          </cell>
          <cell r="B3505" t="str">
            <v>PEDRA QUARTZITO OU CALCARIO LAMINADO, CACO, TIPO CARIRI, ITACOLOMI, LAGOA SANTA, LUMINARIA, PIRENOPOLIS, SAO TOME OU OUTRAS SIMILARES DA REGIAO, E=  *1,5 A *2,5 CM</v>
          </cell>
          <cell r="C3505" t="str">
            <v xml:space="preserve">M2    </v>
          </cell>
          <cell r="D3505">
            <v>62.82</v>
          </cell>
        </row>
        <row r="3506">
          <cell r="A3506">
            <v>4710</v>
          </cell>
          <cell r="B3506" t="str">
            <v>PEDRA QUARTZITO OU CALCARIO LAMINADO, SERRADA, TIPO CARIRI, ITACOLOMI, LAGOA SANTA, LUMINARIA, PIRENOPOLIS, SAO TOME OU OUTRAS SIMILARES DA REGIAO, *20 X *40 CM, E=  *1,5 A *2,5 CM</v>
          </cell>
          <cell r="C3506" t="str">
            <v xml:space="preserve">M2    </v>
          </cell>
          <cell r="D3506">
            <v>201.47</v>
          </cell>
        </row>
        <row r="3507">
          <cell r="A3507">
            <v>4746</v>
          </cell>
          <cell r="B3507" t="str">
            <v>PEDREGULHO OU PICARRA DE JAZIDA, AO NATURAL, PARA BASE DE PAVIMENTACAO (RETIRADO NA JAZIDA, SEM TRANSPORTE)</v>
          </cell>
          <cell r="C3507" t="str">
            <v xml:space="preserve">M3    </v>
          </cell>
          <cell r="D3507">
            <v>59.25</v>
          </cell>
        </row>
        <row r="3508">
          <cell r="A3508">
            <v>4750</v>
          </cell>
          <cell r="B3508" t="str">
            <v>PEDREIRO (HORISTA)</v>
          </cell>
          <cell r="C3508" t="str">
            <v xml:space="preserve">H     </v>
          </cell>
          <cell r="D3508">
            <v>15.93</v>
          </cell>
        </row>
        <row r="3509">
          <cell r="A3509">
            <v>41065</v>
          </cell>
          <cell r="B3509" t="str">
            <v>PEDREIRO (MENSALISTA)</v>
          </cell>
          <cell r="C3509" t="str">
            <v xml:space="preserve">MES   </v>
          </cell>
          <cell r="D3509">
            <v>2814.94</v>
          </cell>
        </row>
        <row r="3510">
          <cell r="A3510">
            <v>34747</v>
          </cell>
          <cell r="B3510" t="str">
            <v>PEITORIL EM MARMORE, POLIDO, BRANCO COMUM, L= *15* CM, E=  *2,0* CM, COM PINGADEIRA</v>
          </cell>
          <cell r="C3510" t="str">
            <v xml:space="preserve">M     </v>
          </cell>
          <cell r="D3510">
            <v>90.92</v>
          </cell>
        </row>
        <row r="3511">
          <cell r="A3511">
            <v>4826</v>
          </cell>
          <cell r="B3511" t="str">
            <v>PEITORIL EM MARMORE, POLIDO, BRANCO COMUM, L= *15* CM, E=  *3* CM, CORTE RETO</v>
          </cell>
          <cell r="C3511" t="str">
            <v xml:space="preserve">M     </v>
          </cell>
          <cell r="D3511">
            <v>97.76</v>
          </cell>
        </row>
        <row r="3512">
          <cell r="A3512">
            <v>41975</v>
          </cell>
          <cell r="B3512" t="str">
            <v>PEITORIL PRE-MOLDADO EM GRANILITE, MARMORITE OU GRANITINA, L = *15* CM</v>
          </cell>
          <cell r="C3512" t="str">
            <v xml:space="preserve">M2    </v>
          </cell>
          <cell r="D3512">
            <v>76.52</v>
          </cell>
        </row>
        <row r="3513">
          <cell r="A3513">
            <v>4825</v>
          </cell>
          <cell r="B3513" t="str">
            <v>PEITORIL/ SOLEIRA EM MARMORE, POLIDO, BRANCO COMUM, L= *25* CM, E=  *3* CM, CORTE RETO</v>
          </cell>
          <cell r="C3513" t="str">
            <v xml:space="preserve">M     </v>
          </cell>
          <cell r="D3513">
            <v>135.32</v>
          </cell>
        </row>
        <row r="3514">
          <cell r="A3514">
            <v>34744</v>
          </cell>
          <cell r="B3514" t="str">
            <v>PELICULA REFLETIVA, GT 7 ANOS PARA SINALIZACAO VERTICAL</v>
          </cell>
          <cell r="C3514" t="str">
            <v xml:space="preserve">M2    </v>
          </cell>
          <cell r="D3514">
            <v>20.92</v>
          </cell>
        </row>
        <row r="3515">
          <cell r="A3515">
            <v>39430</v>
          </cell>
          <cell r="B3515" t="str">
            <v>PENDURAL OU PRESILHA REGULADORA, EM ACO GALVANIZADO, COM CORPO, MOLA E REBITE, PARA PERFIL TIPO CANALETA DE ESTRUTURA EM FORROS DRYWALL</v>
          </cell>
          <cell r="C3515" t="str">
            <v xml:space="preserve">UN    </v>
          </cell>
          <cell r="D3515">
            <v>2.97</v>
          </cell>
        </row>
        <row r="3516">
          <cell r="A3516">
            <v>39573</v>
          </cell>
          <cell r="B3516" t="str">
            <v>PENDURAL OU REGULADOR, COM MOLA, EM ACO GALVANIZADO, PARA PERFIL TIPO T CLICADO DE FORROS REMOVIVEL</v>
          </cell>
          <cell r="C3516" t="str">
            <v xml:space="preserve">UN    </v>
          </cell>
          <cell r="D3516">
            <v>2.92</v>
          </cell>
        </row>
        <row r="3517">
          <cell r="A3517">
            <v>38410</v>
          </cell>
          <cell r="B3517" t="str">
            <v>PENEIRA ROTATIVA COM MOTOR ELETRICO TRIFASICO DE 2 CV, CILINDRO DE 1 M X 0,60 M, COM FUROS DE 3,17 MM</v>
          </cell>
          <cell r="C3517" t="str">
            <v xml:space="preserve">UN    </v>
          </cell>
          <cell r="D3517">
            <v>15552.58</v>
          </cell>
        </row>
        <row r="3518">
          <cell r="A3518">
            <v>41596</v>
          </cell>
          <cell r="B3518" t="str">
            <v>PERFIL "H" DE ACO LAMINADO, "HP" 250 X 62,0</v>
          </cell>
          <cell r="C3518" t="str">
            <v xml:space="preserve">KG    </v>
          </cell>
          <cell r="D3518">
            <v>13.96</v>
          </cell>
        </row>
        <row r="3519">
          <cell r="A3519">
            <v>41598</v>
          </cell>
          <cell r="B3519" t="str">
            <v>PERFIL "H" DE ACO LAMINADO, "HP" 310 X 79,0</v>
          </cell>
          <cell r="C3519" t="str">
            <v xml:space="preserve">KG    </v>
          </cell>
          <cell r="D3519">
            <v>13.96</v>
          </cell>
        </row>
        <row r="3520">
          <cell r="A3520">
            <v>41594</v>
          </cell>
          <cell r="B3520" t="str">
            <v>PERFIL "H" DE ACO LAMINADO, "W" 200 X 35,9</v>
          </cell>
          <cell r="C3520" t="str">
            <v xml:space="preserve">KG    </v>
          </cell>
          <cell r="D3520">
            <v>14.18</v>
          </cell>
        </row>
        <row r="3521">
          <cell r="A3521">
            <v>43663</v>
          </cell>
          <cell r="B3521" t="str">
            <v>PERFIL "I" DE ACO LAMINADO, ABAS INCLINADAS, "I" 102 X 12,7</v>
          </cell>
          <cell r="C3521" t="str">
            <v xml:space="preserve">KG    </v>
          </cell>
          <cell r="D3521">
            <v>11.68</v>
          </cell>
        </row>
        <row r="3522">
          <cell r="A3522">
            <v>4766</v>
          </cell>
          <cell r="B3522" t="str">
            <v>PERFIL "I" DE ACO LAMINADO, ABAS INCLINADAS, "I" 152 X 22</v>
          </cell>
          <cell r="C3522" t="str">
            <v xml:space="preserve">KG    </v>
          </cell>
          <cell r="D3522">
            <v>11</v>
          </cell>
        </row>
        <row r="3523">
          <cell r="A3523">
            <v>43664</v>
          </cell>
          <cell r="B3523" t="str">
            <v>PERFIL "I" DE ACO LAMINADO, ABAS INCLINADAS, "I" 203 X 34,3</v>
          </cell>
          <cell r="C3523" t="str">
            <v xml:space="preserve">KG    </v>
          </cell>
          <cell r="D3523">
            <v>11.74</v>
          </cell>
        </row>
        <row r="3524">
          <cell r="A3524">
            <v>43082</v>
          </cell>
          <cell r="B3524" t="str">
            <v>PERFIL "I" DE ACO LAMINADO, ABAS PARALELAS, "W", QUALQUER BITOLA</v>
          </cell>
          <cell r="C3524" t="str">
            <v xml:space="preserve">KG    </v>
          </cell>
          <cell r="D3524">
            <v>12.8</v>
          </cell>
        </row>
        <row r="3525">
          <cell r="A3525">
            <v>43665</v>
          </cell>
          <cell r="B3525" t="str">
            <v>PERFIL "U" DE ACO LAMINADO, "U" 102 X 9,3</v>
          </cell>
          <cell r="C3525" t="str">
            <v xml:space="preserve">KG    </v>
          </cell>
          <cell r="D3525">
            <v>11</v>
          </cell>
        </row>
        <row r="3526">
          <cell r="A3526">
            <v>10966</v>
          </cell>
          <cell r="B3526" t="str">
            <v>PERFIL "U" DE ACO LAMINADO, "U" 152 X 15,6</v>
          </cell>
          <cell r="C3526" t="str">
            <v xml:space="preserve">KG    </v>
          </cell>
          <cell r="D3526">
            <v>11.68</v>
          </cell>
        </row>
        <row r="3527">
          <cell r="A3527">
            <v>43692</v>
          </cell>
          <cell r="B3527" t="str">
            <v>PERFIL "U" EM CHAPA ACO DOBRADA, E = 3,04 MM, H = 20 CM, ABAS = 5 CM (4,47 KG/M)</v>
          </cell>
          <cell r="C3527" t="str">
            <v xml:space="preserve">KG    </v>
          </cell>
          <cell r="D3527">
            <v>11.68</v>
          </cell>
        </row>
        <row r="3528">
          <cell r="A3528">
            <v>43083</v>
          </cell>
          <cell r="B3528" t="str">
            <v>PERFIL "U" ENRIJECIDO DE ACO GALVANIZADO, DOBRADO, 150 X 60 X 20 MM, E = 3,00 MM OU 200 X 75 X 25 MM, E = 3,75 MM</v>
          </cell>
          <cell r="C3528" t="str">
            <v xml:space="preserve">KG    </v>
          </cell>
          <cell r="D3528">
            <v>11.09</v>
          </cell>
        </row>
        <row r="3529">
          <cell r="A3529">
            <v>40535</v>
          </cell>
          <cell r="B3529" t="str">
            <v>PERFIL "U" SIMPLES DE ACO GALVANIZADO DOBRADO 75 X *40* MM, E = 2,65 MM</v>
          </cell>
          <cell r="C3529" t="str">
            <v xml:space="preserve">KG    </v>
          </cell>
          <cell r="D3529">
            <v>11.09</v>
          </cell>
        </row>
        <row r="3530">
          <cell r="A3530">
            <v>39427</v>
          </cell>
          <cell r="B3530" t="str">
            <v>PERFIL CANALETA, FORMATO C, EM ACO ZINCADO, PARA ESTRUTURA FORRO DRYWALL, E = 0,5 MM, *46 X 18* (L X H), COMPRIMENTO 3 M</v>
          </cell>
          <cell r="C3530" t="str">
            <v xml:space="preserve">M     </v>
          </cell>
          <cell r="D3530">
            <v>7.88</v>
          </cell>
        </row>
        <row r="3531">
          <cell r="A3531">
            <v>39424</v>
          </cell>
          <cell r="B3531" t="str">
            <v>PERFIL CANTONEIRA L, LISA, EM ACO, 25 X 30 MM, E = 0,5 MM, PARA ESTRUTURA DRYWALL</v>
          </cell>
          <cell r="C3531" t="str">
            <v xml:space="preserve">M     </v>
          </cell>
          <cell r="D3531">
            <v>4.6900000000000004</v>
          </cell>
        </row>
        <row r="3532">
          <cell r="A3532">
            <v>39425</v>
          </cell>
          <cell r="B3532" t="str">
            <v>PERFIL CANTONEIRA L, PERFURADA, EM ACO, 23 X 23 MM, E = 0,5 MM, PARA ESTRUTURA DRYWALL</v>
          </cell>
          <cell r="C3532" t="str">
            <v xml:space="preserve">M     </v>
          </cell>
          <cell r="D3532">
            <v>4.62</v>
          </cell>
        </row>
        <row r="3533">
          <cell r="A3533">
            <v>40664</v>
          </cell>
          <cell r="B3533" t="str">
            <v>PERFIL CARTOLA DE ACO GALVANIZADO, *20 X 30 X 10* MM, E =  0,8 MM</v>
          </cell>
          <cell r="C3533" t="str">
            <v xml:space="preserve">KG    </v>
          </cell>
          <cell r="D3533">
            <v>22.75</v>
          </cell>
        </row>
        <row r="3534">
          <cell r="A3534">
            <v>34360</v>
          </cell>
          <cell r="B3534" t="str">
            <v>PERFIL DE ALUMINIO ANODIZADO</v>
          </cell>
          <cell r="C3534" t="str">
            <v xml:space="preserve">KG    </v>
          </cell>
          <cell r="D3534">
            <v>47.31</v>
          </cell>
        </row>
        <row r="3535">
          <cell r="A3535">
            <v>20259</v>
          </cell>
          <cell r="B3535" t="str">
            <v>PERFIL DE BORRACHA EPDM MACICO *12 X 15* MM PARA ESQUADRIAS</v>
          </cell>
          <cell r="C3535" t="str">
            <v xml:space="preserve">M     </v>
          </cell>
          <cell r="D3535">
            <v>11</v>
          </cell>
        </row>
        <row r="3536">
          <cell r="A3536">
            <v>14077</v>
          </cell>
          <cell r="B3536" t="str">
            <v>PERFIL ELASTOMERICO PRE-FORMADO EM EPMD, PARA JUNTA DE DILATACAO DE PISOS COM POUCA SOLICITACAO, 15 MM DE LARGURA, MOVIMENTACAO DE *11 A 19* MM</v>
          </cell>
          <cell r="C3536" t="str">
            <v xml:space="preserve">M     </v>
          </cell>
          <cell r="D3536">
            <v>168.36</v>
          </cell>
        </row>
        <row r="3537">
          <cell r="A3537">
            <v>3678</v>
          </cell>
          <cell r="B3537" t="str">
            <v>PERFIL ELASTOMERICO PRE-FORMADO EM EPMD, PARA JUNTA DE DILATACAO DE USO GERAL EM MEDIAS SOLICITACOES, 8 MM DE LARGURA, MOVIMENTACAO DE *5 A 11* MM</v>
          </cell>
          <cell r="C3537" t="str">
            <v xml:space="preserve">M     </v>
          </cell>
          <cell r="D3537">
            <v>76.099999999999994</v>
          </cell>
        </row>
        <row r="3538">
          <cell r="A3538">
            <v>39418</v>
          </cell>
          <cell r="B3538" t="str">
            <v>PERFIL GUIA, FORMATO U, EM ACO ZINCADO, PARA ESTRUTURA PAREDE DRYWALL, E = 0,5 MM, 48  X 3000 MM (L X C)</v>
          </cell>
          <cell r="C3538" t="str">
            <v xml:space="preserve">M     </v>
          </cell>
          <cell r="D3538">
            <v>8.7899999999999991</v>
          </cell>
        </row>
        <row r="3539">
          <cell r="A3539">
            <v>39419</v>
          </cell>
          <cell r="B3539" t="str">
            <v>PERFIL GUIA, FORMATO U, EM ACO ZINCADO, PARA ESTRUTURA PAREDE DRYWALL, E = 0,5 MM, 70 X 3000 MM (L X C)</v>
          </cell>
          <cell r="C3539" t="str">
            <v xml:space="preserve">M     </v>
          </cell>
          <cell r="D3539">
            <v>10.71</v>
          </cell>
        </row>
        <row r="3540">
          <cell r="A3540">
            <v>39420</v>
          </cell>
          <cell r="B3540" t="str">
            <v>PERFIL GUIA, FORMATO U, EM ACO ZINCADO, PARA ESTRUTURA PAREDE DRYWALL, E = 0,5 MM, 90 X 3000 MM (L X C)</v>
          </cell>
          <cell r="C3540" t="str">
            <v xml:space="preserve">M     </v>
          </cell>
          <cell r="D3540">
            <v>11.82</v>
          </cell>
        </row>
        <row r="3541">
          <cell r="A3541">
            <v>39571</v>
          </cell>
          <cell r="B3541" t="str">
            <v>PERFIL LONGARINA (PRINCIPAL), T CLICADO, EM ACO, BRANCO NAS FACES APARENTES, PARA FORRO REMOVIVEL, 24 X 32 X 3750 MM (L X H X C</v>
          </cell>
          <cell r="C3541" t="str">
            <v xml:space="preserve">M     </v>
          </cell>
          <cell r="D3541">
            <v>7.14</v>
          </cell>
        </row>
        <row r="3542">
          <cell r="A3542">
            <v>39421</v>
          </cell>
          <cell r="B3542" t="str">
            <v>PERFIL MONTANTE, FORMATO C, EM ACO ZINCADO, PARA ESTRUTURA PAREDE DRYWALL, E = 0,5 MM, 48 X 3000 MM (L X C)</v>
          </cell>
          <cell r="C3542" t="str">
            <v xml:space="preserve">M     </v>
          </cell>
          <cell r="D3542">
            <v>10.41</v>
          </cell>
        </row>
        <row r="3543">
          <cell r="A3543">
            <v>39422</v>
          </cell>
          <cell r="B3543" t="str">
            <v>PERFIL MONTANTE, FORMATO C, EM ACO ZINCADO, PARA ESTRUTURA PAREDE DRYWALL, E = 0,5 MM, 70 X 3000 MM (L X C)</v>
          </cell>
          <cell r="C3543" t="str">
            <v xml:space="preserve">M     </v>
          </cell>
          <cell r="D3543">
            <v>12.15</v>
          </cell>
        </row>
        <row r="3544">
          <cell r="A3544">
            <v>39423</v>
          </cell>
          <cell r="B3544" t="str">
            <v>PERFIL MONTANTE, FORMATO C, EM ACO ZINCADO, PARA ESTRUTURA PAREDE DRYWALL, E = 0,5 MM, 90 X 3000 MM (L X C)</v>
          </cell>
          <cell r="C3544" t="str">
            <v xml:space="preserve">M     </v>
          </cell>
          <cell r="D3544">
            <v>14.11</v>
          </cell>
        </row>
        <row r="3545">
          <cell r="A3545">
            <v>39426</v>
          </cell>
          <cell r="B3545" t="str">
            <v>PERFIL RODAPE DE IMPERMEABILIZACAO, FORMATO L, EM ACO ZINCADO, PARA ESTRUTURA DRYWALL, E = 0,5 MM, 220 X 3000 MM (H X C)</v>
          </cell>
          <cell r="C3545" t="str">
            <v xml:space="preserve">M     </v>
          </cell>
          <cell r="D3545">
            <v>31.71</v>
          </cell>
        </row>
        <row r="3546">
          <cell r="A3546">
            <v>39429</v>
          </cell>
          <cell r="B3546" t="str">
            <v>PERFIL TABICA ABERTA, PERFURADA, FORMATO Z, EM ACO GALVANIZADO NATURAL, LARGURA APROXIMADA 40 MM, PARA ESTRUTURA FORRO DRYWALL</v>
          </cell>
          <cell r="C3546" t="str">
            <v xml:space="preserve">M     </v>
          </cell>
          <cell r="D3546">
            <v>10</v>
          </cell>
        </row>
        <row r="3547">
          <cell r="A3547">
            <v>39428</v>
          </cell>
          <cell r="B3547" t="str">
            <v>PERFIL TABICA FECHADA, LISA, FORMATO Z, EM ACO GALVANIZADO NATURAL, LARGURA TOTAL NA HORIZONTAL *40* MM, PARA ESTRUTURA FORRO DRYWALL</v>
          </cell>
          <cell r="C3547" t="str">
            <v xml:space="preserve">M     </v>
          </cell>
          <cell r="D3547">
            <v>7.64</v>
          </cell>
        </row>
        <row r="3548">
          <cell r="A3548">
            <v>39572</v>
          </cell>
          <cell r="B3548" t="str">
            <v>PERFIL TIPO CANTONEIRA EM L, EM ACO GALVANIZADO, BRANCO, PARA FORRO REMOVIVEL, *23* X 3000 MM (L X C)</v>
          </cell>
          <cell r="C3548" t="str">
            <v xml:space="preserve">M     </v>
          </cell>
          <cell r="D3548">
            <v>6.62</v>
          </cell>
        </row>
        <row r="3549">
          <cell r="A3549">
            <v>39570</v>
          </cell>
          <cell r="B3549" t="str">
            <v>PERFIL TRAVESSA (SECUNDARIO), T CLICADO, EM ACO GALVANIZADO , BRANCO, PARA FORRO REMOVIVEL, 24 X 1250 MM (L X C)</v>
          </cell>
          <cell r="C3549" t="str">
            <v xml:space="preserve">M     </v>
          </cell>
          <cell r="D3549">
            <v>7.02</v>
          </cell>
        </row>
        <row r="3550">
          <cell r="A3550">
            <v>39569</v>
          </cell>
          <cell r="B3550" t="str">
            <v>PERFIL TRAVESSA (SECUNDARIO), T CLICADO, EM ACO GALVANIZADO, BRANCO, PARA FORRO REMOVIVEL, 24 X 625 MM (L X C)</v>
          </cell>
          <cell r="C3550" t="str">
            <v xml:space="preserve">M     </v>
          </cell>
          <cell r="D3550">
            <v>6.93</v>
          </cell>
        </row>
        <row r="3551">
          <cell r="A3551">
            <v>11552</v>
          </cell>
          <cell r="B3551" t="str">
            <v>PERFIL U DE ABAS IGUAIS, EM ALUMINIO, 1/2" (1,27 X 1,27 CM), PARA PORTA OU JANELA DE CORRER</v>
          </cell>
          <cell r="C3551" t="str">
            <v xml:space="preserve">M     </v>
          </cell>
          <cell r="D3551">
            <v>7.7</v>
          </cell>
        </row>
        <row r="3552">
          <cell r="A3552">
            <v>40598</v>
          </cell>
          <cell r="B3552" t="str">
            <v>PERFIL UDC ("U" DOBRADO DE CHAPA) SIMPLES DE ACO LAMINADO, GALVANIZADO, ASTM A36, 127 X 50 MM, E= 3 MM</v>
          </cell>
          <cell r="C3552" t="str">
            <v xml:space="preserve">KG    </v>
          </cell>
          <cell r="D3552">
            <v>10.81</v>
          </cell>
        </row>
        <row r="3553">
          <cell r="A3553">
            <v>39029</v>
          </cell>
          <cell r="B3553" t="str">
            <v>PERFILADO PERFURADO DUPLO 38 X 76 MM, CHAPA 22</v>
          </cell>
          <cell r="C3553" t="str">
            <v xml:space="preserve">M     </v>
          </cell>
          <cell r="D3553">
            <v>22.39</v>
          </cell>
        </row>
        <row r="3554">
          <cell r="A3554">
            <v>39028</v>
          </cell>
          <cell r="B3554" t="str">
            <v>PERFILADO PERFURADO SIMPLES 38 X 38 MM, CHAPA 22</v>
          </cell>
          <cell r="C3554" t="str">
            <v xml:space="preserve">M     </v>
          </cell>
          <cell r="D3554">
            <v>13.03</v>
          </cell>
        </row>
        <row r="3555">
          <cell r="A3555">
            <v>39328</v>
          </cell>
          <cell r="B3555" t="str">
            <v>PERFILADO PERFURADO 19 X 38 MM, CHAPA 22</v>
          </cell>
          <cell r="C3555" t="str">
            <v xml:space="preserve">M     </v>
          </cell>
          <cell r="D3555">
            <v>7.17</v>
          </cell>
        </row>
        <row r="3556">
          <cell r="A3556">
            <v>38541</v>
          </cell>
          <cell r="B3556" t="str">
            <v>PERFURATRIZ COM TORRE METALICA PARA EXECUCAO DE ESTACA HELICE CONTINUA, PROFUNDIDADE MAXIMA DE 30 M, DIAMETRO MAXIMO DE 800 MM, POTENCIA INSTALADA DE 268 HP, MESA ROTATIVA COM TORQUE MAXIMO DE 170 KNM</v>
          </cell>
          <cell r="C3556" t="str">
            <v xml:space="preserve">UN    </v>
          </cell>
          <cell r="D3556">
            <v>3926315.76</v>
          </cell>
        </row>
        <row r="3557">
          <cell r="A3557">
            <v>38542</v>
          </cell>
          <cell r="B3557" t="str">
            <v>PERFURATRIZ COM TORRE METALICA PARA EXECUCAO DE ESTACA HELICE CONTINUA, PROFUNDIDADE MAXIMA DE 32 M, DIAMETRO MAXIMO DE 1000 MM, POTENCIA INSTALADA DE 350 HP, MESA ROTATIVA COM TORQUE MAXIMO DE 263 KNM</v>
          </cell>
          <cell r="C3557" t="str">
            <v xml:space="preserve">UN    </v>
          </cell>
          <cell r="D3557">
            <v>6105263.1200000001</v>
          </cell>
        </row>
        <row r="3558">
          <cell r="A3558">
            <v>38543</v>
          </cell>
          <cell r="B3558" t="str">
            <v>PERFURATRIZ HIDRAULICA COM TRADO CURTO ACOPLADO, PROFUNDIDADE MAXIMA DE 20 M, DIAMETRO MAXIMO DE 1500 MM, POTENCIA INSTALADA DE 137 HP, MESA ROTATIVA COM TORQUE MAXIMO DE 30 KNM (INCLUI MONTAGEM, NAO INCLUI CAMINHAO)</v>
          </cell>
          <cell r="C3558" t="str">
            <v xml:space="preserve">UN    </v>
          </cell>
          <cell r="D3558">
            <v>1494736.88</v>
          </cell>
        </row>
        <row r="3559">
          <cell r="A3559">
            <v>40406</v>
          </cell>
          <cell r="B3559" t="str">
            <v>PERFURATRIZ MANUAL, TORQUE MAXIMO 55 KGF.M, POTENCIA 5 CV, COM DIAMETRO MAXIMO 8 1/2" (INCLUI SUPORTE/CHASSI TIPO MESA)</v>
          </cell>
          <cell r="C3559" t="str">
            <v xml:space="preserve">UN    </v>
          </cell>
          <cell r="D3559">
            <v>74645.61</v>
          </cell>
        </row>
        <row r="3560">
          <cell r="A3560">
            <v>40789</v>
          </cell>
          <cell r="B3560" t="str">
            <v>PERFURATRIZ MANUAL, TORQUE MAXIMO 83 N.M, POTENCIA 5 CV, COM DIAMETRO MAXIMO 4" (NAO INCLUI SUPORTE / CHASSI)</v>
          </cell>
          <cell r="C3560" t="str">
            <v xml:space="preserve">UN    </v>
          </cell>
          <cell r="D3560">
            <v>10757.2</v>
          </cell>
        </row>
        <row r="3561">
          <cell r="A3561">
            <v>40791</v>
          </cell>
          <cell r="B3561" t="str">
            <v>PERFURATRIZ MANUAL, TORQUE MAXIMO 83 N.M, POTENCIA 5 CV, COM DIAMETRO MAXIMO 4", PARA SOLO GRAMPEADO (INCLUI SUPORTE OU CHASSI TIPO MESA)</v>
          </cell>
          <cell r="C3561" t="str">
            <v xml:space="preserve">UN    </v>
          </cell>
          <cell r="D3561">
            <v>33674.71</v>
          </cell>
        </row>
        <row r="3562">
          <cell r="A3562">
            <v>11651</v>
          </cell>
          <cell r="B3562" t="str">
            <v>PERFURATRIZ PNEUMATICA MANUAL DE PESO MEDIO, 18KG, COMPRIMENTO DE CURSO DE 6 M, DIAMETRO DO PISTAO DE 5,5 CM</v>
          </cell>
          <cell r="C3562" t="str">
            <v xml:space="preserve">UN    </v>
          </cell>
          <cell r="D3562">
            <v>18417.18</v>
          </cell>
        </row>
        <row r="3563">
          <cell r="A3563">
            <v>40435</v>
          </cell>
          <cell r="B3563" t="str">
            <v>PERFURATRIZ SOBRE ESTEIRA, TORQUE MAXIMO DE 600 KGF, POTENCIA ENTRE 50 E 60 HP, DIAMETRO MAXIMO DE 10"</v>
          </cell>
          <cell r="C3563" t="str">
            <v xml:space="preserve">UN    </v>
          </cell>
          <cell r="D3563">
            <v>820000</v>
          </cell>
        </row>
        <row r="3564">
          <cell r="A3564">
            <v>39012</v>
          </cell>
          <cell r="B3564" t="str">
            <v>PERFURATRIZ SOBRE ESTEIRA, TORQUE MAXIMO 600 KGF, PESO MEDIO 1000 KG, POTENCIA 20 HP, DIAMETRO MAXIMO 10"</v>
          </cell>
          <cell r="C3564" t="str">
            <v xml:space="preserve">UN    </v>
          </cell>
          <cell r="D3564">
            <v>855556.64</v>
          </cell>
        </row>
        <row r="3565">
          <cell r="A3565">
            <v>13617</v>
          </cell>
          <cell r="B3565" t="str">
            <v>PICAPE CABINE SIMPLES COM MOTOR 1.6 FLEX, CAMBIO MANUAL, POTENCIA 101/104 CV, 2 PORTAS</v>
          </cell>
          <cell r="C3565" t="str">
            <v xml:space="preserve">UN    </v>
          </cell>
          <cell r="D3565">
            <v>87510.04</v>
          </cell>
        </row>
        <row r="3566">
          <cell r="A3566">
            <v>35274</v>
          </cell>
          <cell r="B3566" t="str">
            <v>PILAR QUADRADO NAO APARELHADO *10 X 10* CM, EM MACARANDUBA, ANGELIM OU EQUIVALENTE DA REGIAO - BRUTA</v>
          </cell>
          <cell r="C3566" t="str">
            <v xml:space="preserve">M     </v>
          </cell>
          <cell r="D3566">
            <v>39.58</v>
          </cell>
        </row>
        <row r="3567">
          <cell r="A3567">
            <v>35275</v>
          </cell>
          <cell r="B3567" t="str">
            <v>PILAR QUADRADO NAO APARELHADO *15 X 15* CM, EM MACARANDUBA, ANGELIM OU EQUIVALENTE DA REGIAO - BRUTA</v>
          </cell>
          <cell r="C3567" t="str">
            <v xml:space="preserve">M     </v>
          </cell>
          <cell r="D3567">
            <v>84.01</v>
          </cell>
        </row>
        <row r="3568">
          <cell r="A3568">
            <v>35276</v>
          </cell>
          <cell r="B3568" t="str">
            <v>PILAR QUADRADO NAO APARELHADO *20 X 20* CM, EM MACARANDUBA, ANGELIM OU EQUIVALENTE DA REGIAO - BRUTA</v>
          </cell>
          <cell r="C3568" t="str">
            <v xml:space="preserve">M     </v>
          </cell>
          <cell r="D3568">
            <v>146.18</v>
          </cell>
        </row>
        <row r="3569">
          <cell r="A3569">
            <v>38386</v>
          </cell>
          <cell r="B3569" t="str">
            <v>PINCEL CHATO (TRINCHA) CERDAS GRIS 1.1/2 " (38 MM)</v>
          </cell>
          <cell r="C3569" t="str">
            <v xml:space="preserve">UN    </v>
          </cell>
          <cell r="D3569">
            <v>5.17</v>
          </cell>
        </row>
        <row r="3570">
          <cell r="A3570">
            <v>11091</v>
          </cell>
          <cell r="B3570" t="str">
            <v>PINGADEIRA PLASTICA PARA TELHA DE FIBROCIMENTO CANALETE 49/KALHETA OU CANALETE 90/KALHETAO</v>
          </cell>
          <cell r="C3570" t="str">
            <v xml:space="preserve">UN    </v>
          </cell>
          <cell r="D3570">
            <v>1.63</v>
          </cell>
        </row>
        <row r="3571">
          <cell r="A3571">
            <v>37586</v>
          </cell>
          <cell r="B3571" t="str">
            <v>PINO DE ACO COM ARRUELA CONICA, DIAMETRO ARRUELA = *23* MM E COMP HASTE = *27* MM (ACAO INDIRETA)</v>
          </cell>
          <cell r="C3571" t="str">
            <v xml:space="preserve">CENTO </v>
          </cell>
          <cell r="D3571">
            <v>47.55</v>
          </cell>
        </row>
        <row r="3572">
          <cell r="A3572">
            <v>37395</v>
          </cell>
          <cell r="B3572" t="str">
            <v>PINO DE ACO COM FURO, HASTE = 27 MM (ACAO DIRETA)</v>
          </cell>
          <cell r="C3572" t="str">
            <v xml:space="preserve">CENTO </v>
          </cell>
          <cell r="D3572">
            <v>40.89</v>
          </cell>
        </row>
        <row r="3573">
          <cell r="A3573">
            <v>14147</v>
          </cell>
          <cell r="B3573" t="str">
            <v>PINO DE ACO COM ROSCA 1/4 ", COMPRIMENTO DA HASTE = 30 MM E ROSCA = 20 MM (ACAO DIRETA)</v>
          </cell>
          <cell r="C3573" t="str">
            <v xml:space="preserve">CENTO </v>
          </cell>
          <cell r="D3573">
            <v>54.24</v>
          </cell>
        </row>
        <row r="3574">
          <cell r="A3574">
            <v>37396</v>
          </cell>
          <cell r="B3574" t="str">
            <v>PINO DE ACO LISO 1/4 ", HASTE = *36,5* MM (ACAO DIRETA)</v>
          </cell>
          <cell r="C3574" t="str">
            <v xml:space="preserve">CENTO </v>
          </cell>
          <cell r="D3574">
            <v>33.46</v>
          </cell>
        </row>
        <row r="3575">
          <cell r="A3575">
            <v>37397</v>
          </cell>
          <cell r="B3575" t="str">
            <v>PINO DE ACO LISO 1/4 ", HASTE = *53* MM (ACAO DIRETA)</v>
          </cell>
          <cell r="C3575" t="str">
            <v xml:space="preserve">CENTO </v>
          </cell>
          <cell r="D3575">
            <v>35.049999999999997</v>
          </cell>
        </row>
        <row r="3576">
          <cell r="A3576">
            <v>43606</v>
          </cell>
          <cell r="B3576" t="str">
            <v>PINO GUIA RETO, EM LATAO, CHAPA COM 3 MM DE ESPESSURA E GUIA COM ROLETE DE 9 MM</v>
          </cell>
          <cell r="C3576" t="str">
            <v xml:space="preserve">UN    </v>
          </cell>
          <cell r="D3576">
            <v>9.2200000000000006</v>
          </cell>
        </row>
        <row r="3577">
          <cell r="A3577">
            <v>444</v>
          </cell>
          <cell r="B3577" t="str">
            <v>PINO ROSCA EXTERNA, EM ACO GALVANIZADO, PARA ISOLADOR DE 15KV, DIAMETRO 25 MM, COMPRIMENTO *290* MM</v>
          </cell>
          <cell r="C3577" t="str">
            <v xml:space="preserve">UN    </v>
          </cell>
          <cell r="D3577">
            <v>32</v>
          </cell>
        </row>
        <row r="3578">
          <cell r="A3578">
            <v>445</v>
          </cell>
          <cell r="B3578" t="str">
            <v>PINO ROSCA EXTERNA, EM ACO GALVANIZADO, PARA ISOLADOR DE 25KV, DIAMETRO 35MM, COMPRIMENTO *320* MM</v>
          </cell>
          <cell r="C3578" t="str">
            <v xml:space="preserve">UN    </v>
          </cell>
          <cell r="D3578">
            <v>43.8</v>
          </cell>
        </row>
        <row r="3579">
          <cell r="A3579">
            <v>4783</v>
          </cell>
          <cell r="B3579" t="str">
            <v>PINTOR (HORISTA)</v>
          </cell>
          <cell r="C3579" t="str">
            <v xml:space="preserve">H     </v>
          </cell>
          <cell r="D3579">
            <v>15.93</v>
          </cell>
        </row>
        <row r="3580">
          <cell r="A3580">
            <v>41079</v>
          </cell>
          <cell r="B3580" t="str">
            <v>PINTOR (MENSALISTA)</v>
          </cell>
          <cell r="C3580" t="str">
            <v xml:space="preserve">MES   </v>
          </cell>
          <cell r="D3580">
            <v>2814.94</v>
          </cell>
        </row>
        <row r="3581">
          <cell r="A3581">
            <v>12874</v>
          </cell>
          <cell r="B3581" t="str">
            <v>PINTOR DE LETREIROS (HORISTA)</v>
          </cell>
          <cell r="C3581" t="str">
            <v xml:space="preserve">H     </v>
          </cell>
          <cell r="D3581">
            <v>15.46</v>
          </cell>
        </row>
        <row r="3582">
          <cell r="A3582">
            <v>41082</v>
          </cell>
          <cell r="B3582" t="str">
            <v>PINTOR DE LETREIROS (MENSALISTA)</v>
          </cell>
          <cell r="C3582" t="str">
            <v xml:space="preserve">MES   </v>
          </cell>
          <cell r="D3582">
            <v>2733.48</v>
          </cell>
        </row>
        <row r="3583">
          <cell r="A3583">
            <v>4785</v>
          </cell>
          <cell r="B3583" t="str">
            <v>PINTOR PARA TINTA EPOXI (HORISTA)</v>
          </cell>
          <cell r="C3583" t="str">
            <v xml:space="preserve">H     </v>
          </cell>
          <cell r="D3583">
            <v>15.93</v>
          </cell>
        </row>
        <row r="3584">
          <cell r="A3584">
            <v>41081</v>
          </cell>
          <cell r="B3584" t="str">
            <v>PINTOR PARA TINTA EPOXI (MENSALISTA)</v>
          </cell>
          <cell r="C3584" t="str">
            <v xml:space="preserve">MES   </v>
          </cell>
          <cell r="D3584">
            <v>2814.94</v>
          </cell>
        </row>
        <row r="3585">
          <cell r="A3585">
            <v>4801</v>
          </cell>
          <cell r="B3585" t="str">
            <v>PISO DE BORRACHA CANELADO EM PLACAS 50 X 50 CM, E = *3,5* MM, PARA COLA</v>
          </cell>
          <cell r="C3585" t="str">
            <v xml:space="preserve">M2    </v>
          </cell>
          <cell r="D3585">
            <v>64.569999999999993</v>
          </cell>
        </row>
        <row r="3586">
          <cell r="A3586">
            <v>4794</v>
          </cell>
          <cell r="B3586" t="str">
            <v>PISO DE BORRACHA ESPORTIVO EM PLACAS 50 X 50 CM, E = 15 MM, PARA ARGAMASSA, PRETO</v>
          </cell>
          <cell r="C3586" t="str">
            <v xml:space="preserve">M2    </v>
          </cell>
          <cell r="D3586">
            <v>294.07</v>
          </cell>
        </row>
        <row r="3587">
          <cell r="A3587">
            <v>4796</v>
          </cell>
          <cell r="B3587" t="str">
            <v>PISO DE BORRACHA FRISADO OU PASTILHADO, PRETO, EM PLACAS 50 X 50 CM, E = 7 MM, PARA ARGAMASSA</v>
          </cell>
          <cell r="C3587" t="str">
            <v xml:space="preserve">M2    </v>
          </cell>
          <cell r="D3587">
            <v>178.61</v>
          </cell>
        </row>
        <row r="3588">
          <cell r="A3588">
            <v>4800</v>
          </cell>
          <cell r="B3588" t="str">
            <v>PISO DE BORRACHA PASTILHADO EM PLACAS 50 X 50 CM, E = *3,5* MM, PARA COLA, PRETO</v>
          </cell>
          <cell r="C3588" t="str">
            <v xml:space="preserve">M2    </v>
          </cell>
          <cell r="D3588">
            <v>49.12</v>
          </cell>
        </row>
        <row r="3589">
          <cell r="A3589">
            <v>4795</v>
          </cell>
          <cell r="B3589" t="str">
            <v>PISO DE BORRACHA PASTILHADO EM PLACAS 50 X 50 CM, E = 15 MM, PARA ARGAMASSA, PRETO</v>
          </cell>
          <cell r="C3589" t="str">
            <v xml:space="preserve">M2    </v>
          </cell>
          <cell r="D3589">
            <v>286.26</v>
          </cell>
        </row>
        <row r="3590">
          <cell r="A3590">
            <v>39694</v>
          </cell>
          <cell r="B3590" t="str">
            <v>PISO ELEVADO COM 2 PLACAS DE ACO COM ENCHIMENTO DE CONCRETO CELULAR, INCLUSO BASE/HASTE/CRUZETAS, 60 X 60 CM, H = *28* CM, RESISTENCIA CARGA CONCENTRADA 496 KG (COM COLOCACAO)</v>
          </cell>
          <cell r="C3590" t="str">
            <v xml:space="preserve">M2    </v>
          </cell>
          <cell r="D3590">
            <v>479.68</v>
          </cell>
        </row>
        <row r="3591">
          <cell r="A3591">
            <v>1292</v>
          </cell>
          <cell r="B3591" t="str">
            <v>PISO EM CERAMICA ESMALTADA EXTRA, PEI MAIOR OU IGUAL A 4, FORMATO MAIOR QUE 2025 CM2</v>
          </cell>
          <cell r="C3591" t="str">
            <v xml:space="preserve">M2    </v>
          </cell>
          <cell r="D3591">
            <v>61.97</v>
          </cell>
        </row>
        <row r="3592">
          <cell r="A3592">
            <v>1287</v>
          </cell>
          <cell r="B3592" t="str">
            <v>PISO EM CERAMICA ESMALTADA EXTRA, PEI MAIOR OU IGUAL A 4, FORMATO MENOR OU IGUAL A 2025 CM2</v>
          </cell>
          <cell r="C3592" t="str">
            <v xml:space="preserve">M2    </v>
          </cell>
          <cell r="D3592">
            <v>30.4</v>
          </cell>
        </row>
        <row r="3593">
          <cell r="A3593">
            <v>1297</v>
          </cell>
          <cell r="B3593" t="str">
            <v>PISO EM CERAMICA ESMALTADA, COMERCIAL (PADRAO POPULAR), PEI MAIOR OU IGUAL A 3, FORMATO MENOR OU IGUAL A  2025 CM2</v>
          </cell>
          <cell r="C3593" t="str">
            <v xml:space="preserve">M2    </v>
          </cell>
          <cell r="D3593">
            <v>25.21</v>
          </cell>
        </row>
        <row r="3594">
          <cell r="A3594">
            <v>4786</v>
          </cell>
          <cell r="B3594" t="str">
            <v>PISO EM GRANILITE, MARMORITE OU GRANITINA, AGREGADO COR PRETO, CINZA, PALHA OU BRANCO, E=  *8* MM (INCLUSO EXECUCAO)</v>
          </cell>
          <cell r="C3594" t="str">
            <v xml:space="preserve">M2    </v>
          </cell>
          <cell r="D3594">
            <v>88</v>
          </cell>
        </row>
        <row r="3595">
          <cell r="A3595">
            <v>10840</v>
          </cell>
          <cell r="B3595" t="str">
            <v>PISO EM GRANITO, POLIDO, TIPO AMENDOA/ AMARELO CAPRI/ AMARELO DOURADO CARIOCA OU OUTROS EQUIVALENTES DA REGIAO, FORMATO MENOR OU IGUAL A 3025 CM2, E=  *2* CM</v>
          </cell>
          <cell r="C3595" t="str">
            <v xml:space="preserve">M2    </v>
          </cell>
          <cell r="D3595">
            <v>372.5</v>
          </cell>
        </row>
        <row r="3596">
          <cell r="A3596">
            <v>10841</v>
          </cell>
          <cell r="B3596" t="str">
            <v>PISO EM GRANITO, POLIDO, TIPO ANDORINHA/ QUARTZ/ CASTELO/ CORUMBA OU OUTROS EQUIVALENTES DA REGIAO, FORMATO MENOR OU IGUAL A 3025 CM2, E=  *2* CM</v>
          </cell>
          <cell r="C3596" t="str">
            <v xml:space="preserve">M2    </v>
          </cell>
          <cell r="D3596">
            <v>281.13</v>
          </cell>
        </row>
        <row r="3597">
          <cell r="A3597">
            <v>44540</v>
          </cell>
          <cell r="B3597" t="str">
            <v>PISO EM GRANITO, POLIDO, TIPO MARFIM, DALLAS, CARAVELAS OU OUTROS EQUIVALENTES DA REGIAO, FORMATO MENOR OU IGUAL A 3025 CM2, E=  *2*CM</v>
          </cell>
          <cell r="C3597" t="str">
            <v xml:space="preserve">M2    </v>
          </cell>
          <cell r="D3597">
            <v>359.22</v>
          </cell>
        </row>
        <row r="3598">
          <cell r="A3598">
            <v>10842</v>
          </cell>
          <cell r="B3598" t="str">
            <v>PISO EM GRANITO, POLIDO, TIPO PRETO SAO GABRIEL/ TIJUCA OU OUTROS EQUIVALENTES DA REGIAO, FORMATO MENOR OU IGUAL A 3025 CM2, E=  *2* CM</v>
          </cell>
          <cell r="C3598" t="str">
            <v xml:space="preserve">M2    </v>
          </cell>
          <cell r="D3598">
            <v>406.07</v>
          </cell>
        </row>
        <row r="3599">
          <cell r="A3599">
            <v>21108</v>
          </cell>
          <cell r="B3599" t="str">
            <v>PISO EM PORCELANATO RETIFICADO EXTRA, FORMATO MENOR OU IGUAL A 2025 CM2</v>
          </cell>
          <cell r="C3599" t="str">
            <v xml:space="preserve">M2    </v>
          </cell>
          <cell r="D3599">
            <v>82.59</v>
          </cell>
        </row>
        <row r="3600">
          <cell r="A3600">
            <v>38180</v>
          </cell>
          <cell r="B3600" t="str">
            <v>PISO EM REGUA VINILICA SEMIFLEXIVEL, ENCAIXE CLICADO, E = 4 MM (SEM COLOCACAO)</v>
          </cell>
          <cell r="C3600" t="str">
            <v xml:space="preserve">M2    </v>
          </cell>
          <cell r="D3600">
            <v>143.81</v>
          </cell>
        </row>
        <row r="3601">
          <cell r="A3601">
            <v>40648</v>
          </cell>
          <cell r="B3601" t="str">
            <v>PISO EPOXI AUTONIVELANTE, ESPESSURA *4* MM (INCLUSO EXECUCAO)</v>
          </cell>
          <cell r="C3601" t="str">
            <v xml:space="preserve">M2    </v>
          </cell>
          <cell r="D3601">
            <v>168.96</v>
          </cell>
        </row>
        <row r="3602">
          <cell r="A3602">
            <v>40649</v>
          </cell>
          <cell r="B3602" t="str">
            <v>PISO EPOXI MULTILAYER, ESPESSURA *2* MM (INCLUSO EXECUCAO)</v>
          </cell>
          <cell r="C3602" t="str">
            <v xml:space="preserve">M2    </v>
          </cell>
          <cell r="D3602">
            <v>98.41</v>
          </cell>
        </row>
        <row r="3603">
          <cell r="A3603">
            <v>40650</v>
          </cell>
          <cell r="B3603" t="str">
            <v>PISO FULGET (GRANITO LAVADO) EM PLACAS DE *40 X 40* CM, E = 2,0 CM (SEM COLOCACAO)</v>
          </cell>
          <cell r="C3603" t="str">
            <v xml:space="preserve">M2    </v>
          </cell>
          <cell r="D3603">
            <v>126.72</v>
          </cell>
        </row>
        <row r="3604">
          <cell r="A3604">
            <v>40651</v>
          </cell>
          <cell r="B3604" t="str">
            <v>PISO FULGET (GRANITO LAVADO) EM PLACAS DE *75 X 75* CM, E = 2,0 CM (SEM COLOCACAO)</v>
          </cell>
          <cell r="C3604" t="str">
            <v xml:space="preserve">M2    </v>
          </cell>
          <cell r="D3604">
            <v>233.72</v>
          </cell>
        </row>
        <row r="3605">
          <cell r="A3605">
            <v>40652</v>
          </cell>
          <cell r="B3605" t="str">
            <v>PISO FULGET (GRANITO LAVADO) MOLDADO IN LOCO (INCLUSO EXECUCAO)</v>
          </cell>
          <cell r="C3605" t="str">
            <v xml:space="preserve">M2    </v>
          </cell>
          <cell r="D3605">
            <v>125.31</v>
          </cell>
        </row>
        <row r="3606">
          <cell r="A3606">
            <v>40647</v>
          </cell>
          <cell r="B3606" t="str">
            <v>PISO INDUSTRIAL EM CONCRETO ARMADO DE ACABAMENTO POLIDO, ESPESSURA 12 CM (CIMENTO QUEIMADO) (INCLUSO EXECUCAO)</v>
          </cell>
          <cell r="C3606" t="str">
            <v xml:space="preserve">M2    </v>
          </cell>
          <cell r="D3606">
            <v>137.97999999999999</v>
          </cell>
        </row>
        <row r="3607">
          <cell r="A3607">
            <v>40653</v>
          </cell>
          <cell r="B3607" t="str">
            <v>PISO KORODUR (INCLUSO EXECUCAO)</v>
          </cell>
          <cell r="C3607" t="str">
            <v xml:space="preserve">M2    </v>
          </cell>
          <cell r="D3607">
            <v>105.6</v>
          </cell>
        </row>
        <row r="3608">
          <cell r="A3608">
            <v>36178</v>
          </cell>
          <cell r="B3608" t="str">
            <v>PISO PODOTATIL DE CONCRETO - DIRECIONAL E ALERTA, *40 X 40 X 2,5* CM</v>
          </cell>
          <cell r="C3608" t="str">
            <v xml:space="preserve">UN    </v>
          </cell>
          <cell r="D3608">
            <v>15.09</v>
          </cell>
        </row>
        <row r="3609">
          <cell r="A3609">
            <v>38195</v>
          </cell>
          <cell r="B3609" t="str">
            <v>PISO PORCELANATO, BORDA RETA, EXTRA, FORMATO MAIOR QUE 2025 CM2</v>
          </cell>
          <cell r="C3609" t="str">
            <v xml:space="preserve">M2    </v>
          </cell>
          <cell r="D3609">
            <v>97.55</v>
          </cell>
        </row>
        <row r="3610">
          <cell r="A3610">
            <v>38181</v>
          </cell>
          <cell r="B3610" t="str">
            <v>PISO TATIL ALERTA OU DIRECIONAL, DE BORRACHA, COLORIDO, 25 X 25 CM, E = 5 MM, PARA COLA</v>
          </cell>
          <cell r="C3610" t="str">
            <v xml:space="preserve">M2    </v>
          </cell>
          <cell r="D3610">
            <v>196.32</v>
          </cell>
        </row>
        <row r="3611">
          <cell r="A3611">
            <v>38182</v>
          </cell>
          <cell r="B3611" t="str">
            <v>PISO TATIL DE ALERTA OU DIRECIONAL DE BORRACHA, PRETO, 25 X 25 CM, E = 5 MM, PARA COLA</v>
          </cell>
          <cell r="C3611" t="str">
            <v xml:space="preserve">M2    </v>
          </cell>
          <cell r="D3611">
            <v>187</v>
          </cell>
        </row>
        <row r="3612">
          <cell r="A3612">
            <v>38186</v>
          </cell>
          <cell r="B3612" t="str">
            <v>PISO TATIL DE ALERTA OU DIRECIONAL, DE BORRACHA, COLORIDO, 25 X 25 CM, E = 12 MM, PARA ARGAMASSA</v>
          </cell>
          <cell r="C3612" t="str">
            <v xml:space="preserve">M2    </v>
          </cell>
          <cell r="D3612">
            <v>486.08</v>
          </cell>
        </row>
        <row r="3613">
          <cell r="A3613">
            <v>38185</v>
          </cell>
          <cell r="B3613" t="str">
            <v>PISO TATIL DE ALERTA OU DIRECIONAL, DE BORRACHA, PRETO, 25 X 25 CM, E = 12 MM, PARA ARGAMASSA</v>
          </cell>
          <cell r="C3613" t="str">
            <v xml:space="preserve">M2    </v>
          </cell>
          <cell r="D3613">
            <v>432.78</v>
          </cell>
        </row>
        <row r="3614">
          <cell r="A3614">
            <v>40654</v>
          </cell>
          <cell r="B3614" t="str">
            <v>PISO URETANO, VERSAO REVESTIMENTO AUTONIVELANTE, ESPESSURA VARIÁVEL DE 3 A 4 MM (INCLUSO EXECUCAO)</v>
          </cell>
          <cell r="C3614" t="str">
            <v xml:space="preserve">M2    </v>
          </cell>
          <cell r="D3614">
            <v>164.03</v>
          </cell>
        </row>
        <row r="3615">
          <cell r="A3615">
            <v>44541</v>
          </cell>
          <cell r="B3615" t="str">
            <v>PISO/ REVESTIMENTO EM GRANITO, POLIDO, TIPO ANDORINHA/ QUARTZ/ CASTELO/ CORUMBA OU OUTROS EQUIVALENTES DA REGIAO, FORMATO MAIOR OU IGUAL A 3025 CM2, E = *2*CM</v>
          </cell>
          <cell r="C3615" t="str">
            <v xml:space="preserve">M2    </v>
          </cell>
          <cell r="D3615">
            <v>296.75</v>
          </cell>
        </row>
        <row r="3616">
          <cell r="A3616">
            <v>4822</v>
          </cell>
          <cell r="B3616" t="str">
            <v>PISO/ REVESTIMENTO EM MARMORE, POLIDO, BRANCO COMUM, FORMATO MAIOR OU IGUAL A 3025 CM2, E = *2* CM</v>
          </cell>
          <cell r="C3616" t="str">
            <v xml:space="preserve">M2    </v>
          </cell>
          <cell r="D3616">
            <v>374.56</v>
          </cell>
        </row>
        <row r="3617">
          <cell r="A3617">
            <v>4818</v>
          </cell>
          <cell r="B3617" t="str">
            <v>PISO/ REVESTIMENTO EM MARMORE, POLIDO, BRANCO COMUM, FORMATO MENOR OU IGUAL A 3025 CM2, E = *2* CM</v>
          </cell>
          <cell r="C3617" t="str">
            <v xml:space="preserve">M2    </v>
          </cell>
          <cell r="D3617">
            <v>385</v>
          </cell>
        </row>
        <row r="3618">
          <cell r="A3618">
            <v>39567</v>
          </cell>
          <cell r="B3618" t="str">
            <v>PLACA / CHAPA DE GESSO ACARTONADO, ACABAMENTO VINILICO LISO EM UMA DAS FACES, COR BRANCA, BORDA QUADRADA, E = 9,5 MM, *625 X 1250* MM (L X C), PARA FORRO REMOVIVEL</v>
          </cell>
          <cell r="C3618" t="str">
            <v xml:space="preserve">M2    </v>
          </cell>
          <cell r="D3618">
            <v>45.03</v>
          </cell>
        </row>
        <row r="3619">
          <cell r="A3619">
            <v>39566</v>
          </cell>
          <cell r="B3619" t="str">
            <v>PLACA / CHAPA DE GESSO ACARTONADO, ACABAMENTO VINILICO LISO EM UMA DAS FACES, COR BRANCA, BORDA QUADRADA, E = 9,5 MM, *625 X 625* MM (L X C), PARA FORRO REMOVIVEL</v>
          </cell>
          <cell r="C3619" t="str">
            <v xml:space="preserve">M2    </v>
          </cell>
          <cell r="D3619">
            <v>47.66</v>
          </cell>
        </row>
        <row r="3620">
          <cell r="A3620">
            <v>39416</v>
          </cell>
          <cell r="B3620" t="str">
            <v>PLACA / CHAPA DE GESSO ACARTONADO, RESISTENTE A UMIDADE (RU), COR VERDE, E = 12,5 MM, 1200 X 1800 MM (L X C)</v>
          </cell>
          <cell r="C3620" t="str">
            <v xml:space="preserve">M2    </v>
          </cell>
          <cell r="D3620">
            <v>29.05</v>
          </cell>
        </row>
        <row r="3621">
          <cell r="A3621">
            <v>39417</v>
          </cell>
          <cell r="B3621" t="str">
            <v>PLACA / CHAPA DE GESSO ACARTONADO, RESISTENTE A UMIDADE (RU), COR VERDE, E = 12,5 MM, 1200 X 2400 MM (L X C)</v>
          </cell>
          <cell r="C3621" t="str">
            <v xml:space="preserve">M2    </v>
          </cell>
          <cell r="D3621">
            <v>28.33</v>
          </cell>
        </row>
        <row r="3622">
          <cell r="A3622">
            <v>43742</v>
          </cell>
          <cell r="B3622" t="str">
            <v>PLACA / CHAPA DE GESSO ACARTONADO, RESISTENTE A UMIDADE (RU), COR VERDE, E = 15 MM, 1200 X 2400 MM (L X C)</v>
          </cell>
          <cell r="C3622" t="str">
            <v xml:space="preserve">M2    </v>
          </cell>
          <cell r="D3622">
            <v>30.56</v>
          </cell>
        </row>
        <row r="3623">
          <cell r="A3623">
            <v>39414</v>
          </cell>
          <cell r="B3623" t="str">
            <v>PLACA / CHAPA DE GESSO ACARTONADO, RESISTENTE AO FOGO (RF), COR ROSA, E = 12,5 MM, 1200 X 1800 MM (L X C)</v>
          </cell>
          <cell r="C3623" t="str">
            <v xml:space="preserve">M2    </v>
          </cell>
          <cell r="D3623">
            <v>27.51</v>
          </cell>
        </row>
        <row r="3624">
          <cell r="A3624">
            <v>39415</v>
          </cell>
          <cell r="B3624" t="str">
            <v>PLACA / CHAPA DE GESSO ACARTONADO, RESISTENTE AO FOGO (RF), COR ROSA, E = 12,5 MM, 1200 X 2400 MM (L X C)</v>
          </cell>
          <cell r="C3624" t="str">
            <v xml:space="preserve">M2    </v>
          </cell>
          <cell r="D3624">
            <v>23.71</v>
          </cell>
        </row>
        <row r="3625">
          <cell r="A3625">
            <v>43740</v>
          </cell>
          <cell r="B3625" t="str">
            <v>PLACA / CHAPA DE GESSO ACARTONADO, RESISTENTE AO FOGO (RF), COR ROSA, E = 15 MM, 1200 X 2400 MM (L X C)</v>
          </cell>
          <cell r="C3625" t="str">
            <v xml:space="preserve">M2    </v>
          </cell>
          <cell r="D3625">
            <v>28.96</v>
          </cell>
        </row>
        <row r="3626">
          <cell r="A3626">
            <v>39412</v>
          </cell>
          <cell r="B3626" t="str">
            <v>PLACA / CHAPA DE GESSO ACARTONADO, STANDARD (ST), COR BRANCA, E = 12,5 MM, 1200 X 1800 MM (L X C)</v>
          </cell>
          <cell r="C3626" t="str">
            <v xml:space="preserve">M2    </v>
          </cell>
          <cell r="D3626">
            <v>19.86</v>
          </cell>
        </row>
        <row r="3627">
          <cell r="A3627">
            <v>39413</v>
          </cell>
          <cell r="B3627" t="str">
            <v>PLACA / CHAPA DE GESSO ACARTONADO, STANDARD (ST), COR BRANCA, E = 12,5 MM, 1200 X 2400 MM (L X C)</v>
          </cell>
          <cell r="C3627" t="str">
            <v xml:space="preserve">M2    </v>
          </cell>
          <cell r="D3627">
            <v>21.47</v>
          </cell>
        </row>
        <row r="3628">
          <cell r="A3628">
            <v>43741</v>
          </cell>
          <cell r="B3628" t="str">
            <v>PLACA / CHAPA DE GESSO ACARTONADO, STANDARD (ST), COR BRANCA, E = 15 MM, 1200 X 2400 MM (L X C)</v>
          </cell>
          <cell r="C3628" t="str">
            <v xml:space="preserve">M2    </v>
          </cell>
          <cell r="D3628">
            <v>22.89</v>
          </cell>
        </row>
        <row r="3629">
          <cell r="A3629">
            <v>11062</v>
          </cell>
          <cell r="B3629" t="str">
            <v>PLACA CIMENTICIA LISA E = 10 MM, DE 1,20 X *2,50* M (SEM AMIANTO)</v>
          </cell>
          <cell r="C3629" t="str">
            <v xml:space="preserve">M2    </v>
          </cell>
          <cell r="D3629">
            <v>54.27</v>
          </cell>
        </row>
        <row r="3630">
          <cell r="A3630">
            <v>11063</v>
          </cell>
          <cell r="B3630" t="str">
            <v>PLACA CIMENTICIA LISA E = 6 MM, DE 1,20 X *2,50* M (SEM AMIANTO)</v>
          </cell>
          <cell r="C3630" t="str">
            <v xml:space="preserve">M2    </v>
          </cell>
          <cell r="D3630">
            <v>33.22</v>
          </cell>
        </row>
        <row r="3631">
          <cell r="A3631">
            <v>13521</v>
          </cell>
          <cell r="B3631" t="str">
            <v>PLACA DE ACO ESMALTADA PARA  IDENTIFICACAO DE RUA, *45 CM X 20* CM</v>
          </cell>
          <cell r="C3631" t="str">
            <v xml:space="preserve">UN    </v>
          </cell>
          <cell r="D3631">
            <v>74.25</v>
          </cell>
        </row>
        <row r="3632">
          <cell r="A3632">
            <v>10851</v>
          </cell>
          <cell r="B3632" t="str">
            <v>PLACA DE ACRILICO TRANSPARENTE ADESIVADA PARA SINALIZACAO DE PORTAS, BORDA POLIDA, DE *25 X 8*, E = 6 MM (NAO INCLUI ACESSORIOS PARA FIXACAO)</v>
          </cell>
          <cell r="C3632" t="str">
            <v xml:space="preserve">UN    </v>
          </cell>
          <cell r="D3632">
            <v>56.2</v>
          </cell>
        </row>
        <row r="3633">
          <cell r="A3633">
            <v>39515</v>
          </cell>
          <cell r="B3633" t="str">
            <v>PLACA DE FIBRA MINERAL PARA FORRO, DE 1250 X 625 MM, E = 15 MM, BORDA RETA, COM PINTURA ANTIMOFO (NAO INCLUI PERFIS)</v>
          </cell>
          <cell r="C3633" t="str">
            <v xml:space="preserve">UN    </v>
          </cell>
          <cell r="D3633">
            <v>62.91</v>
          </cell>
        </row>
        <row r="3634">
          <cell r="A3634">
            <v>39516</v>
          </cell>
          <cell r="B3634" t="str">
            <v>PLACA DE FIBRA MINERAL PARA FORRO, DE 625 X 625 MM, E = 15 MM, BORDA REBAIXADA PARA PERFIL 24 MM, COM PINTURA ANTIMOFO (NAO INCLUI PERFIS)</v>
          </cell>
          <cell r="C3634" t="str">
            <v xml:space="preserve">UN    </v>
          </cell>
          <cell r="D3634">
            <v>53.04</v>
          </cell>
        </row>
        <row r="3635">
          <cell r="A3635">
            <v>39514</v>
          </cell>
          <cell r="B3635" t="str">
            <v>PLACA DE FIBRA MINERAL PARA FORRO, DE 625 X 625 MM, E = 15 MM, BORDA RETA, COM PINTURA ANTIMOFO (NAO INCLUI PERFIS)</v>
          </cell>
          <cell r="C3635" t="str">
            <v xml:space="preserve">UN    </v>
          </cell>
          <cell r="D3635">
            <v>33</v>
          </cell>
        </row>
        <row r="3636">
          <cell r="A3636">
            <v>4812</v>
          </cell>
          <cell r="B3636" t="str">
            <v>PLACA DE GESSO PARA FORRO, *60 X 60* CM, ESPESSURA DE 12 MM (SEM COLOCACAO)</v>
          </cell>
          <cell r="C3636" t="str">
            <v xml:space="preserve">M2    </v>
          </cell>
          <cell r="D3636">
            <v>11.91</v>
          </cell>
        </row>
        <row r="3637">
          <cell r="A3637">
            <v>10849</v>
          </cell>
          <cell r="B3637" t="str">
            <v>PLACA DE INAUGURACAO EM BRONZE *35X 50*CM</v>
          </cell>
          <cell r="C3637" t="str">
            <v xml:space="preserve">UN    </v>
          </cell>
          <cell r="D3637">
            <v>1080.01</v>
          </cell>
        </row>
        <row r="3638">
          <cell r="A3638">
            <v>10848</v>
          </cell>
          <cell r="B3638" t="str">
            <v>PLACA DE INAUGURACAO METALICA, *40* CM X *60* CM</v>
          </cell>
          <cell r="C3638" t="str">
            <v xml:space="preserve">UN    </v>
          </cell>
          <cell r="D3638">
            <v>678.38</v>
          </cell>
        </row>
        <row r="3639">
          <cell r="A3639">
            <v>4813</v>
          </cell>
          <cell r="B3639" t="str">
            <v>PLACA DE OBRA (PARA CONSTRUCAO CIVIL) EM CHAPA GALVANIZADA *N. 22*, ADESIVADA, DE *2,4 X 1,2* M (SEM POSTES PARA FIXACAO)</v>
          </cell>
          <cell r="C3639" t="str">
            <v xml:space="preserve">M2    </v>
          </cell>
          <cell r="D3639">
            <v>225</v>
          </cell>
        </row>
        <row r="3640">
          <cell r="A3640">
            <v>37560</v>
          </cell>
          <cell r="B3640" t="str">
            <v>PLACA DE SINALIZACAO DE SEGURANCA CONTRA INCENDIO - ALERTA, TRIANGULAR, BASE DE *30* CM, EM PVC *2* MM ANTI-CHAMAS (SIMBOLOS, CORES E PICTOGRAMAS CONFORME NBR 16820)</v>
          </cell>
          <cell r="C3640" t="str">
            <v xml:space="preserve">UN    </v>
          </cell>
          <cell r="D3640">
            <v>42.07</v>
          </cell>
        </row>
        <row r="3641">
          <cell r="A3641">
            <v>37557</v>
          </cell>
          <cell r="B3641" t="str">
            <v>PLACA DE SINALIZACAO DE SEGURANCA CONTRA INCENDIO, FOTOLUMINESCENTE, QUADRADA, *14 X 14* CM, EM PVC *2* MM ANTI-CHAMAS (SIMBOLOS, CORES E PICTOGRAMAS CONFORME NBR 16820)</v>
          </cell>
          <cell r="C3641" t="str">
            <v xml:space="preserve">UN    </v>
          </cell>
          <cell r="D3641">
            <v>12.77</v>
          </cell>
        </row>
        <row r="3642">
          <cell r="A3642">
            <v>37556</v>
          </cell>
          <cell r="B3642" t="str">
            <v>PLACA DE SINALIZACAO DE SEGURANCA CONTRA INCENDIO, FOTOLUMINESCENTE, QUADRADA, *20 X 20* CM, EM PVC *2* MM ANTI-CHAMAS (SIMBOLOS, CORES E PICTOGRAMAS CONFORME NBR 16820)</v>
          </cell>
          <cell r="C3642" t="str">
            <v xml:space="preserve">UN    </v>
          </cell>
          <cell r="D3642">
            <v>24.71</v>
          </cell>
        </row>
        <row r="3643">
          <cell r="A3643">
            <v>37559</v>
          </cell>
          <cell r="B3643" t="str">
            <v>PLACA DE SINALIZACAO DE SEGURANCA CONTRA INCENDIO, FOTOLUMINESCENTE, RETANGULAR, *12 X 40* CM, EM PVC *2* MM ANTI-CHAMAS (SIMBOLOS, CORES E PICTOGRAMAS CONFORME NBR 16820)</v>
          </cell>
          <cell r="C3643" t="str">
            <v xml:space="preserve">UN    </v>
          </cell>
          <cell r="D3643">
            <v>30.32</v>
          </cell>
        </row>
        <row r="3644">
          <cell r="A3644">
            <v>37539</v>
          </cell>
          <cell r="B3644" t="str">
            <v>PLACA DE SINALIZACAO DE SEGURANCA CONTRA INCENDIO, FOTOLUMINESCENTE, RETANGULAR, *13 X 26* CM, EM PVC *2* MM ANTI-CHAMAS (SIMBOLOS, CORES E PICTOGRAMAS CONFORME NBR 16820)</v>
          </cell>
          <cell r="C3644" t="str">
            <v xml:space="preserve">UN    </v>
          </cell>
          <cell r="D3644">
            <v>21.37</v>
          </cell>
        </row>
        <row r="3645">
          <cell r="A3645">
            <v>37558</v>
          </cell>
          <cell r="B3645" t="str">
            <v>PLACA DE SINALIZACAO DE SEGURANCA CONTRA INCENDIO, FOTOLUMINESCENTE, RETANGULAR, *20 X 40* CM, EM PVC *2* MM ANTI-CHAMAS (SIMBOLOS, CORES E PICTOGRAMAS CONFORME NBR 16820)</v>
          </cell>
          <cell r="C3645" t="str">
            <v xml:space="preserve">UN    </v>
          </cell>
          <cell r="D3645">
            <v>39.840000000000003</v>
          </cell>
        </row>
        <row r="3646">
          <cell r="A3646">
            <v>34723</v>
          </cell>
          <cell r="B3646" t="str">
            <v>PLACA DE SINALIZACAO EM CHAPA DE ACO NUM 16 COM PINTURA REFLETIVA</v>
          </cell>
          <cell r="C3646" t="str">
            <v xml:space="preserve">M2    </v>
          </cell>
          <cell r="D3646">
            <v>519.75</v>
          </cell>
        </row>
        <row r="3647">
          <cell r="A3647">
            <v>34721</v>
          </cell>
          <cell r="B3647" t="str">
            <v>PLACA DE SINALIZACAO EM CHAPA DE ALUMINIO COM PINTURA REFLETIVA, E = 2 MM</v>
          </cell>
          <cell r="C3647" t="str">
            <v xml:space="preserve">M2    </v>
          </cell>
          <cell r="D3647">
            <v>648</v>
          </cell>
        </row>
        <row r="3648">
          <cell r="A3648">
            <v>4309</v>
          </cell>
          <cell r="B3648" t="str">
            <v>PLACA DE VENTILACAO PARA TELHA DE FIBROCIMENTO CANALETE 49 KALHETA</v>
          </cell>
          <cell r="C3648" t="str">
            <v xml:space="preserve">UN    </v>
          </cell>
          <cell r="D3648">
            <v>7.33</v>
          </cell>
        </row>
        <row r="3649">
          <cell r="A3649">
            <v>4307</v>
          </cell>
          <cell r="B3649" t="str">
            <v>PLACA DE VENTILACAO PARA TELHA DE FIBROCIMENTO, CANALETE 90 OU KALHETAO</v>
          </cell>
          <cell r="C3649" t="str">
            <v xml:space="preserve">UN    </v>
          </cell>
          <cell r="D3649">
            <v>12.54</v>
          </cell>
        </row>
        <row r="3650">
          <cell r="A3650">
            <v>10850</v>
          </cell>
          <cell r="B3650" t="str">
            <v>PLACA NUMERACAO RESIDENCIAL EM CHAPA GALVANIZADA ESMALTADA 12 X 18 CM</v>
          </cell>
          <cell r="C3650" t="str">
            <v xml:space="preserve">UN    </v>
          </cell>
          <cell r="D3650">
            <v>33.75</v>
          </cell>
        </row>
        <row r="3651">
          <cell r="A3651">
            <v>42438</v>
          </cell>
          <cell r="B3651" t="str">
            <v>PLACA ORIENTATIVA SOBRE EXERCÍCIOS, 2,00M X 1,00M, EM TUBO DE ACO CARBONO, PINTURA NO PROCESSO ELETROSTATICO - PARA ACADEMIA AO AR LIVRE / ACADEMIA DA TERCEIRA IDADE - ATI</v>
          </cell>
          <cell r="C3651" t="str">
            <v xml:space="preserve">UN    </v>
          </cell>
          <cell r="D3651">
            <v>2053.0100000000002</v>
          </cell>
        </row>
        <row r="3652">
          <cell r="A3652">
            <v>4792</v>
          </cell>
          <cell r="B3652" t="str">
            <v>PLACA VINILICA SEMIFLEXIVEL PARA PISOS, E = 3,2 MM, 30 X 30 CM (SEM COLOCACAO)</v>
          </cell>
          <cell r="C3652" t="str">
            <v xml:space="preserve">M2    </v>
          </cell>
          <cell r="D3652">
            <v>138.05000000000001</v>
          </cell>
        </row>
        <row r="3653">
          <cell r="A3653">
            <v>4790</v>
          </cell>
          <cell r="B3653" t="str">
            <v>PLACA VINILICA SEMIFLEXIVEL PARA REVESTIMENTO DE PISOS E PAREDES, E = 2 MM (SEM COLOCACAO)</v>
          </cell>
          <cell r="C3653" t="str">
            <v xml:space="preserve">M2    </v>
          </cell>
          <cell r="D3653">
            <v>83</v>
          </cell>
        </row>
        <row r="3654">
          <cell r="A3654">
            <v>40671</v>
          </cell>
          <cell r="B3654" t="str">
            <v>PLACA/PISO DE CONCRETO POROSO/ PAVIMENTO PERMEAVEL/BLOCO DRENANTE DE CONCRETO, 40 CM X 40 CM, E = 6 CM, COR NATURAL</v>
          </cell>
          <cell r="C3654" t="str">
            <v xml:space="preserve">M2    </v>
          </cell>
          <cell r="D3654">
            <v>99.08</v>
          </cell>
        </row>
        <row r="3655">
          <cell r="A3655">
            <v>7552</v>
          </cell>
          <cell r="B3655" t="str">
            <v>PLACA/TAMPA CEGA EM LATAO ESCOVADO PARA CONDULETE EM LIGA DE ALUMINIO 4 X 4"</v>
          </cell>
          <cell r="C3655" t="str">
            <v xml:space="preserve">UN    </v>
          </cell>
          <cell r="D3655">
            <v>27</v>
          </cell>
        </row>
        <row r="3656">
          <cell r="A3656">
            <v>4893</v>
          </cell>
          <cell r="B3656" t="str">
            <v>PLUG OU BUJAO DE FERRO GALVANIZADO, DE 1 1/2"</v>
          </cell>
          <cell r="C3656" t="str">
            <v xml:space="preserve">UN    </v>
          </cell>
          <cell r="D3656">
            <v>11.12</v>
          </cell>
        </row>
        <row r="3657">
          <cell r="A3657">
            <v>4894</v>
          </cell>
          <cell r="B3657" t="str">
            <v>PLUG OU BUJAO DE FERRO GALVANIZADO, DE 1 1/4"</v>
          </cell>
          <cell r="C3657" t="str">
            <v xml:space="preserve">UN    </v>
          </cell>
          <cell r="D3657">
            <v>9.5399999999999991</v>
          </cell>
        </row>
        <row r="3658">
          <cell r="A3658">
            <v>4888</v>
          </cell>
          <cell r="B3658" t="str">
            <v>PLUG OU BUJAO DE FERRO GALVANIZADO, DE 1/2"</v>
          </cell>
          <cell r="C3658" t="str">
            <v xml:space="preserve">UN    </v>
          </cell>
          <cell r="D3658">
            <v>3.25</v>
          </cell>
        </row>
        <row r="3659">
          <cell r="A3659">
            <v>4890</v>
          </cell>
          <cell r="B3659" t="str">
            <v>PLUG OU BUJAO DE FERRO GALVANIZADO, DE 1"</v>
          </cell>
          <cell r="C3659" t="str">
            <v xml:space="preserve">UN    </v>
          </cell>
          <cell r="D3659">
            <v>6.1</v>
          </cell>
        </row>
        <row r="3660">
          <cell r="A3660">
            <v>12411</v>
          </cell>
          <cell r="B3660" t="str">
            <v>PLUG OU BUJAO DE FERRO GALVANIZADO, DE 2 1/2"</v>
          </cell>
          <cell r="C3660" t="str">
            <v xml:space="preserve">UN    </v>
          </cell>
          <cell r="D3660">
            <v>32.869999999999997</v>
          </cell>
        </row>
        <row r="3661">
          <cell r="A3661">
            <v>4891</v>
          </cell>
          <cell r="B3661" t="str">
            <v>PLUG OU BUJAO DE FERRO GALVANIZADO, DE 2"</v>
          </cell>
          <cell r="C3661" t="str">
            <v xml:space="preserve">UN    </v>
          </cell>
          <cell r="D3661">
            <v>16.43</v>
          </cell>
        </row>
        <row r="3662">
          <cell r="A3662">
            <v>4889</v>
          </cell>
          <cell r="B3662" t="str">
            <v>PLUG OU BUJAO DE FERRO GALVANIZADO, DE 3/4"</v>
          </cell>
          <cell r="C3662" t="str">
            <v xml:space="preserve">UN    </v>
          </cell>
          <cell r="D3662">
            <v>4.3899999999999997</v>
          </cell>
        </row>
        <row r="3663">
          <cell r="A3663">
            <v>4892</v>
          </cell>
          <cell r="B3663" t="str">
            <v>PLUG OU BUJAO DE FERRO GALVANIZADO, DE 3"</v>
          </cell>
          <cell r="C3663" t="str">
            <v xml:space="preserve">UN    </v>
          </cell>
          <cell r="D3663">
            <v>46.03</v>
          </cell>
        </row>
        <row r="3664">
          <cell r="A3664">
            <v>12412</v>
          </cell>
          <cell r="B3664" t="str">
            <v>PLUG OU BUJAO DE FERRO GALVANIZADO, DE 4"</v>
          </cell>
          <cell r="C3664" t="str">
            <v xml:space="preserve">UN    </v>
          </cell>
          <cell r="D3664">
            <v>85.55</v>
          </cell>
        </row>
        <row r="3665">
          <cell r="A3665">
            <v>11073</v>
          </cell>
          <cell r="B3665" t="str">
            <v>PLUG PVC P/ ESG PREDIAL  75MM</v>
          </cell>
          <cell r="C3665" t="str">
            <v xml:space="preserve">UN    </v>
          </cell>
          <cell r="D3665">
            <v>6.77</v>
          </cell>
        </row>
        <row r="3666">
          <cell r="A3666">
            <v>11071</v>
          </cell>
          <cell r="B3666" t="str">
            <v>PLUG PVC P/ ESG PREDIAL 100MM</v>
          </cell>
          <cell r="C3666" t="str">
            <v xml:space="preserve">UN    </v>
          </cell>
          <cell r="D3666">
            <v>10.98</v>
          </cell>
        </row>
        <row r="3667">
          <cell r="A3667">
            <v>11072</v>
          </cell>
          <cell r="B3667" t="str">
            <v>PLUG PVC P/ ESG PREDIAL 50MM</v>
          </cell>
          <cell r="C3667" t="str">
            <v xml:space="preserve">UN    </v>
          </cell>
          <cell r="D3667">
            <v>3.83</v>
          </cell>
        </row>
        <row r="3668">
          <cell r="A3668">
            <v>4895</v>
          </cell>
          <cell r="B3668" t="str">
            <v>PLUG PVC ROSCAVEL,  1/2",  AGUA FRIA PREDIAL (NBR 5648)</v>
          </cell>
          <cell r="C3668" t="str">
            <v xml:space="preserve">UN    </v>
          </cell>
          <cell r="D3668">
            <v>0.59</v>
          </cell>
        </row>
        <row r="3669">
          <cell r="A3669">
            <v>4907</v>
          </cell>
          <cell r="B3669" t="str">
            <v>PLUG PVC,  JE, DN 100 MM, PARA REDE COLETORA ESGOTO (NBR 10569)</v>
          </cell>
          <cell r="C3669" t="str">
            <v xml:space="preserve">UN    </v>
          </cell>
          <cell r="D3669">
            <v>38.29</v>
          </cell>
        </row>
        <row r="3670">
          <cell r="A3670">
            <v>4902</v>
          </cell>
          <cell r="B3670" t="str">
            <v>PLUG PVC, JE, DN 150 MM, PARA REDE COLETORA ESGOTO (NBR 10569)</v>
          </cell>
          <cell r="C3670" t="str">
            <v xml:space="preserve">UN    </v>
          </cell>
          <cell r="D3670">
            <v>86.67</v>
          </cell>
        </row>
        <row r="3671">
          <cell r="A3671">
            <v>4908</v>
          </cell>
          <cell r="B3671" t="str">
            <v>PLUG PVC, JE, DN 200 MM, PARA REDE COLETORA ESGOTO (NBR 10569)</v>
          </cell>
          <cell r="C3671" t="str">
            <v xml:space="preserve">UN    </v>
          </cell>
          <cell r="D3671">
            <v>176</v>
          </cell>
        </row>
        <row r="3672">
          <cell r="A3672">
            <v>4909</v>
          </cell>
          <cell r="B3672" t="str">
            <v>PLUG PVC, JE, DN 250 MM, PARA REDE COLETORA ESGOTO (NBR 10569)</v>
          </cell>
          <cell r="C3672" t="str">
            <v xml:space="preserve">UN    </v>
          </cell>
          <cell r="D3672">
            <v>339.89</v>
          </cell>
        </row>
        <row r="3673">
          <cell r="A3673">
            <v>4903</v>
          </cell>
          <cell r="B3673" t="str">
            <v>PLUG PVC, JE, DN 350 MM, PARA REDE COLETORA ESGOTO (NBR 10569)</v>
          </cell>
          <cell r="C3673" t="str">
            <v xml:space="preserve">UN    </v>
          </cell>
          <cell r="D3673">
            <v>999.41</v>
          </cell>
        </row>
        <row r="3674">
          <cell r="A3674">
            <v>4897</v>
          </cell>
          <cell r="B3674" t="str">
            <v>PLUG PVC, ROSCAVEL 1", PARA AGUA FRIA PREDIAL</v>
          </cell>
          <cell r="C3674" t="str">
            <v xml:space="preserve">UN    </v>
          </cell>
          <cell r="D3674">
            <v>2.4900000000000002</v>
          </cell>
        </row>
        <row r="3675">
          <cell r="A3675">
            <v>4896</v>
          </cell>
          <cell r="B3675" t="str">
            <v>PLUG PVC, ROSCAVEL 3/4", PARA  AGUA FRIA PREDIAL</v>
          </cell>
          <cell r="C3675" t="str">
            <v xml:space="preserve">UN    </v>
          </cell>
          <cell r="D3675">
            <v>0.89</v>
          </cell>
        </row>
        <row r="3676">
          <cell r="A3676">
            <v>4900</v>
          </cell>
          <cell r="B3676" t="str">
            <v>PLUG PVC, ROSCAVEL, 1 1/2",  AGUA FRIA PREDIAL</v>
          </cell>
          <cell r="C3676" t="str">
            <v xml:space="preserve">UN    </v>
          </cell>
          <cell r="D3676">
            <v>7.42</v>
          </cell>
        </row>
        <row r="3677">
          <cell r="A3677">
            <v>4898</v>
          </cell>
          <cell r="B3677" t="str">
            <v>PLUG PVC, ROSCAVEL, 1 1/4",  AGUA FRIA PREDIAL</v>
          </cell>
          <cell r="C3677" t="str">
            <v xml:space="preserve">UN    </v>
          </cell>
          <cell r="D3677">
            <v>2.77</v>
          </cell>
        </row>
        <row r="3678">
          <cell r="A3678">
            <v>4899</v>
          </cell>
          <cell r="B3678" t="str">
            <v>PLUG PVC, ROSCAVEL, 2",  AGUA FRIA PREDIAL</v>
          </cell>
          <cell r="C3678" t="str">
            <v xml:space="preserve">UN    </v>
          </cell>
          <cell r="D3678">
            <v>10.18</v>
          </cell>
        </row>
        <row r="3679">
          <cell r="A3679">
            <v>11096</v>
          </cell>
          <cell r="B3679" t="str">
            <v>PO DE MARMORE (POSTO PEDREIRA/FORNECEDOR, SEM FRETE)</v>
          </cell>
          <cell r="C3679" t="str">
            <v xml:space="preserve">KG    </v>
          </cell>
          <cell r="D3679">
            <v>1.1599999999999999</v>
          </cell>
        </row>
        <row r="3680">
          <cell r="A3680">
            <v>4741</v>
          </cell>
          <cell r="B3680" t="str">
            <v>PO DE PEDRA (POSTO PEDREIRA/FORNECEDOR, SEM FRETE)</v>
          </cell>
          <cell r="C3680" t="str">
            <v xml:space="preserve">M3    </v>
          </cell>
          <cell r="D3680">
            <v>79.73</v>
          </cell>
        </row>
        <row r="3681">
          <cell r="A3681">
            <v>4752</v>
          </cell>
          <cell r="B3681" t="str">
            <v>POCEIRO / ESCAVADOR DE VALAS E TUBULOES</v>
          </cell>
          <cell r="C3681" t="str">
            <v xml:space="preserve">H     </v>
          </cell>
          <cell r="D3681">
            <v>11.45</v>
          </cell>
        </row>
        <row r="3682">
          <cell r="A3682">
            <v>41091</v>
          </cell>
          <cell r="B3682" t="str">
            <v>POCEIRO / ESCAVADOR DE VALAS E TUBULOES (MENSALISTA)</v>
          </cell>
          <cell r="C3682" t="str">
            <v xml:space="preserve">MES   </v>
          </cell>
          <cell r="D3682">
            <v>2024.81</v>
          </cell>
        </row>
        <row r="3683">
          <cell r="A3683">
            <v>13954</v>
          </cell>
          <cell r="B3683" t="str">
            <v>POLIDORA DE PISO (POLITRIZ) ELETRICA, MOTOR MONOFASICO DE 4 HP, PESO DE 100 KG, DIAMETRO DO TRABALHO DE 450 MM</v>
          </cell>
          <cell r="C3683" t="str">
            <v xml:space="preserve">UN    </v>
          </cell>
          <cell r="D3683">
            <v>6723.23</v>
          </cell>
        </row>
        <row r="3684">
          <cell r="A3684">
            <v>3411</v>
          </cell>
          <cell r="B3684" t="str">
            <v>POLIESTIRENO EXPANDIDO/EPS (ISOPOR), PEROLAS, PARA CONCRETO LEVE</v>
          </cell>
          <cell r="C3684" t="str">
            <v xml:space="preserve">KG    </v>
          </cell>
          <cell r="D3684">
            <v>48.47</v>
          </cell>
        </row>
        <row r="3685">
          <cell r="A3685">
            <v>39995</v>
          </cell>
          <cell r="B3685" t="str">
            <v>POLIESTIRENO EXPANDIDO/EPS (ISOPOR), TIPO 2F, BLOCO</v>
          </cell>
          <cell r="C3685" t="str">
            <v xml:space="preserve">M3    </v>
          </cell>
          <cell r="D3685">
            <v>372.89</v>
          </cell>
        </row>
        <row r="3686">
          <cell r="A3686">
            <v>11615</v>
          </cell>
          <cell r="B3686" t="str">
            <v>POLIESTIRENO EXPANDIDO/EPS (ISOPOR), TIPO 2F, PLACA, ISOLAMENTO TERMOACUSTICO, E = 10 MM, 1000 X 500 MM</v>
          </cell>
          <cell r="C3686" t="str">
            <v xml:space="preserve">M2    </v>
          </cell>
          <cell r="D3686">
            <v>3.16</v>
          </cell>
        </row>
        <row r="3687">
          <cell r="A3687">
            <v>3408</v>
          </cell>
          <cell r="B3687" t="str">
            <v>POLIESTIRENO EXPANDIDO/EPS (ISOPOR), TIPO 2F, PLACA, ISOLAMENTO TERMOACUSTICO, E = 20 MM, 1000 X 500 MM</v>
          </cell>
          <cell r="C3687" t="str">
            <v xml:space="preserve">M2    </v>
          </cell>
          <cell r="D3687">
            <v>8.4</v>
          </cell>
        </row>
        <row r="3688">
          <cell r="A3688">
            <v>3409</v>
          </cell>
          <cell r="B3688" t="str">
            <v>POLIESTIRENO EXPANDIDO/EPS (ISOPOR), TIPO 2F, PLACA, ISOLAMENTO TERMOACUSTICO, E = 50 MM, 1000 X 500 MM</v>
          </cell>
          <cell r="C3688" t="str">
            <v xml:space="preserve">M2    </v>
          </cell>
          <cell r="D3688">
            <v>21</v>
          </cell>
        </row>
        <row r="3689">
          <cell r="A3689">
            <v>11427</v>
          </cell>
          <cell r="B3689" t="str">
            <v>POLVORA NEGRA</v>
          </cell>
          <cell r="C3689" t="str">
            <v xml:space="preserve">KG    </v>
          </cell>
          <cell r="D3689">
            <v>134.86000000000001</v>
          </cell>
        </row>
        <row r="3690">
          <cell r="A3690">
            <v>4491</v>
          </cell>
          <cell r="B3690" t="str">
            <v>PONTALETE *7,5 X 7,5* CM EM PINUS, MISTA OU EQUIVALENTE DA REGIAO - BRUTA</v>
          </cell>
          <cell r="C3690" t="str">
            <v xml:space="preserve">M     </v>
          </cell>
          <cell r="D3690">
            <v>8.98</v>
          </cell>
        </row>
        <row r="3691">
          <cell r="A3691">
            <v>2745</v>
          </cell>
          <cell r="B3691" t="str">
            <v>PONTALETE ROLIÇO SEM TRATAMENTO, D = 8 A 11 CM, H = 3 M, EM EUCALIPTO OU EQUIVALENTE DA REGIAO - BRUTA (PARA ESCORAMENTO)</v>
          </cell>
          <cell r="C3691" t="str">
            <v xml:space="preserve">M     </v>
          </cell>
          <cell r="D3691">
            <v>3.88</v>
          </cell>
        </row>
        <row r="3692">
          <cell r="A3692">
            <v>14439</v>
          </cell>
          <cell r="B3692" t="str">
            <v>PONTALETE ROLIÇO SEM TRATAMENTO, D = 8 A 11 CM, H = 6 M, EM EUCALIPTO OU EQUIVALENTE DA REGIAO - BRUTA (PARA ESCORAMENTO)</v>
          </cell>
          <cell r="C3692" t="str">
            <v xml:space="preserve">M     </v>
          </cell>
          <cell r="D3692">
            <v>4.82</v>
          </cell>
        </row>
        <row r="3693">
          <cell r="A3693">
            <v>44496</v>
          </cell>
          <cell r="B3693" t="str">
            <v>PONTEIRO PARA MARTELO ROMPEDOR, DIAMETRO = *28* MM, COMPRIMENTO = *520* MM, ENCAIXE  SEXTAVADO</v>
          </cell>
          <cell r="C3693" t="str">
            <v xml:space="preserve">UN    </v>
          </cell>
          <cell r="D3693">
            <v>188.63</v>
          </cell>
        </row>
        <row r="3694">
          <cell r="A3694">
            <v>12362</v>
          </cell>
          <cell r="B3694" t="str">
            <v>PORCA OLHAL EM ACO GALVANIZADO, ESPESSURA 16MM, ABERTURA 21MM</v>
          </cell>
          <cell r="C3694" t="str">
            <v xml:space="preserve">UN    </v>
          </cell>
          <cell r="D3694">
            <v>17.39</v>
          </cell>
        </row>
        <row r="3695">
          <cell r="A3695">
            <v>421</v>
          </cell>
          <cell r="B3695" t="str">
            <v>PORCA OLHAL M 16,  EM ACO GALVANIZADO, DIAMETRO = 16 MM</v>
          </cell>
          <cell r="C3695" t="str">
            <v xml:space="preserve">UN    </v>
          </cell>
          <cell r="D3695">
            <v>11.93</v>
          </cell>
        </row>
        <row r="3696">
          <cell r="A3696">
            <v>14148</v>
          </cell>
          <cell r="B3696" t="str">
            <v>PORCA UNIAO/JUNCAO ZINCADA SEXTAVADA 1/4 ", CHAVE 7/16 ", COMPRIMENTO = 25 MM</v>
          </cell>
          <cell r="C3696" t="str">
            <v xml:space="preserve">UN    </v>
          </cell>
          <cell r="D3696">
            <v>0.92</v>
          </cell>
        </row>
        <row r="3697">
          <cell r="A3697">
            <v>4341</v>
          </cell>
          <cell r="B3697" t="str">
            <v>PORCA ZINCADA, QUADRADA, DIAMETRO 3/8"</v>
          </cell>
          <cell r="C3697" t="str">
            <v xml:space="preserve">UN    </v>
          </cell>
          <cell r="D3697">
            <v>1.1499999999999999</v>
          </cell>
        </row>
        <row r="3698">
          <cell r="A3698">
            <v>4337</v>
          </cell>
          <cell r="B3698" t="str">
            <v>PORCA ZINCADA, QUADRADA, DIAMETRO 5/8"</v>
          </cell>
          <cell r="C3698" t="str">
            <v xml:space="preserve">UN    </v>
          </cell>
          <cell r="D3698">
            <v>2.92</v>
          </cell>
        </row>
        <row r="3699">
          <cell r="A3699">
            <v>4339</v>
          </cell>
          <cell r="B3699" t="str">
            <v>PORCA ZINCADA, SEXTAVADA, DIAMETRO 1/2"</v>
          </cell>
          <cell r="C3699" t="str">
            <v xml:space="preserve">UN    </v>
          </cell>
          <cell r="D3699">
            <v>0.62</v>
          </cell>
        </row>
        <row r="3700">
          <cell r="A3700">
            <v>39997</v>
          </cell>
          <cell r="B3700" t="str">
            <v>PORCA ZINCADA, SEXTAVADA, DIAMETRO 1/4"</v>
          </cell>
          <cell r="C3700" t="str">
            <v xml:space="preserve">UN    </v>
          </cell>
          <cell r="D3700">
            <v>0.34</v>
          </cell>
        </row>
        <row r="3701">
          <cell r="A3701">
            <v>11971</v>
          </cell>
          <cell r="B3701" t="str">
            <v>PORCA ZINCADA, SEXTAVADA, DIAMETRO 1"</v>
          </cell>
          <cell r="C3701" t="str">
            <v xml:space="preserve">UN    </v>
          </cell>
          <cell r="D3701">
            <v>4.83</v>
          </cell>
        </row>
        <row r="3702">
          <cell r="A3702">
            <v>4342</v>
          </cell>
          <cell r="B3702" t="str">
            <v>PORCA ZINCADA, SEXTAVADA, DIAMETRO 3/8"</v>
          </cell>
          <cell r="C3702" t="str">
            <v xml:space="preserve">UN    </v>
          </cell>
          <cell r="D3702">
            <v>0.25</v>
          </cell>
        </row>
        <row r="3703">
          <cell r="A3703">
            <v>4330</v>
          </cell>
          <cell r="B3703" t="str">
            <v>PORCA ZINCADA, SEXTAVADA, DIAMETRO 5/16"</v>
          </cell>
          <cell r="C3703" t="str">
            <v xml:space="preserve">UN    </v>
          </cell>
          <cell r="D3703">
            <v>0.17</v>
          </cell>
        </row>
        <row r="3704">
          <cell r="A3704">
            <v>4340</v>
          </cell>
          <cell r="B3704" t="str">
            <v>PORCA ZINCADA, SEXTAVADA, DIAMETRO 5/8"</v>
          </cell>
          <cell r="C3704" t="str">
            <v xml:space="preserve">UN    </v>
          </cell>
          <cell r="D3704">
            <v>1.35</v>
          </cell>
        </row>
        <row r="3705">
          <cell r="A3705">
            <v>5088</v>
          </cell>
          <cell r="B3705" t="str">
            <v>PORTA CADEADO EM ACO GALVANIZADO, COMPRIMENTO DE 3  1/2"</v>
          </cell>
          <cell r="C3705" t="str">
            <v xml:space="preserve">UN    </v>
          </cell>
          <cell r="D3705">
            <v>7.2</v>
          </cell>
        </row>
        <row r="3706">
          <cell r="A3706">
            <v>11154</v>
          </cell>
          <cell r="B3706" t="str">
            <v>PORTA CORTA-FOGO PARA SAIDA DE EMERGENCIA, COM FECHADURA, VAO LUZ DE 90 X 210 CM, CLASSE P-90 (NBR 11742)</v>
          </cell>
          <cell r="C3706" t="str">
            <v xml:space="preserve">UN    </v>
          </cell>
          <cell r="D3706">
            <v>1264.1400000000001</v>
          </cell>
        </row>
        <row r="3707">
          <cell r="A3707">
            <v>4989</v>
          </cell>
          <cell r="B3707" t="str">
            <v>PORTA DE ABRIR / GIRO, DE MADEIRA FOLHA MEDIA (NBR 15930) DE 1000 X 2100 MM, DE 35 MM A 40 MM DE ESPESSURA, NUCLEO SEMI-SOLIDO (SARRAFEADO), CAPA LISA EM HDF, ACABAMENTO EM LAMINADO NATURAL PARA VERNIZ</v>
          </cell>
          <cell r="C3707" t="str">
            <v xml:space="preserve">UN    </v>
          </cell>
          <cell r="D3707">
            <v>305.23</v>
          </cell>
        </row>
        <row r="3708">
          <cell r="A3708">
            <v>4982</v>
          </cell>
          <cell r="B3708" t="str">
            <v>PORTA DE ABRIR / GIRO, DE MADEIRA FOLHA MEDIA (NBR 15930) DE 1000 X 2100 MM, DE 35 MM A 40 MM DE ESPESSURA, NUCLEO SEMI-SOLIDO (SARRAFEADO), CAPA LISA EM HDF, ACABAMENTO EM PRIMER PARA PINTURA</v>
          </cell>
          <cell r="C3708" t="str">
            <v xml:space="preserve">UN    </v>
          </cell>
          <cell r="D3708">
            <v>286.29000000000002</v>
          </cell>
        </row>
        <row r="3709">
          <cell r="A3709">
            <v>4962</v>
          </cell>
          <cell r="B3709" t="str">
            <v>PORTA DE ABRIR / GIRO, DE MADEIRA FOLHA MEDIA (NBR 15930) DE 700 X 2100 MM, DE 35 MM A 40 MM DE ESPESSURA, NUCLEO SEMI-SOLIDO (SARRAFEADO), CAPA FRISADA EM HDF, ACABAMENTO MELAMINICO EM PADRAO MADEIRA</v>
          </cell>
          <cell r="C3709" t="str">
            <v xml:space="preserve">UN    </v>
          </cell>
          <cell r="D3709">
            <v>225.78</v>
          </cell>
        </row>
        <row r="3710">
          <cell r="A3710">
            <v>4981</v>
          </cell>
          <cell r="B3710" t="str">
            <v>PORTA DE ABRIR / GIRO, DE MADEIRA FOLHA MEDIA (NBR 15930) DE 700 X 2100 MM, DE 35 MM A 40 MM DE ESPESSURA, NUCLEO SEMI-SOLIDO (SARRAFEADO), CAPA LISA EM HDF, ACABAMENTO EM LAMINADO NATURAL PARA VERNIZ</v>
          </cell>
          <cell r="C3710" t="str">
            <v xml:space="preserve">UN    </v>
          </cell>
          <cell r="D3710">
            <v>201</v>
          </cell>
        </row>
        <row r="3711">
          <cell r="A3711">
            <v>4964</v>
          </cell>
          <cell r="B3711" t="str">
            <v>PORTA DE ABRIR / GIRO, DE MADEIRA FOLHA MEDIA (NBR 15930) DE 800 X 2100 MM, DE 35 MM A 40 MM DE ESPESSURA, NUCLEO SEMI-SOLIDO (SARRAFEADO), CAPA FRISADA EM HDF, ACABAMENTO MELAMINICO EM PADRAO MADEIRA</v>
          </cell>
          <cell r="C3711" t="str">
            <v xml:space="preserve">UN    </v>
          </cell>
          <cell r="D3711">
            <v>254.99</v>
          </cell>
        </row>
        <row r="3712">
          <cell r="A3712">
            <v>4992</v>
          </cell>
          <cell r="B3712" t="str">
            <v>PORTA DE ABRIR / GIRO, DE MADEIRA FOLHA MEDIA (NBR 15930) DE 800 X 2100 MM, DE 35 MM A 40 MM DE ESPESSURA, NUCLEO SEMI-SOLIDO (SARRAFEADO), CAPA LISA EM HDF, ACABAMENTO EM LAMINADO NATURAL PARA VERNIZ</v>
          </cell>
          <cell r="C3712" t="str">
            <v xml:space="preserve">UN    </v>
          </cell>
          <cell r="D3712">
            <v>249.08</v>
          </cell>
        </row>
        <row r="3713">
          <cell r="A3713">
            <v>4987</v>
          </cell>
          <cell r="B3713" t="str">
            <v>PORTA DE ABRIR / GIRO, DE MADEIRA FOLHA MEDIA (NBR 15930) DE 900 X 2100 MM, DE 35 MM A 40 MM DE ESPESSURA, NUCLEO SEMI-SOLIDO (SARRAFEADO), CAPA LISA EM HDF, ACABAMENTO EM LAMINADO NATURAL PARA VERNIZ</v>
          </cell>
          <cell r="C3713" t="str">
            <v xml:space="preserve">UN    </v>
          </cell>
          <cell r="D3713">
            <v>284.97000000000003</v>
          </cell>
        </row>
        <row r="3714">
          <cell r="A3714">
            <v>4930</v>
          </cell>
          <cell r="B3714" t="str">
            <v>PORTA DE ABRIR / GIRO, EM GRADIL FERRO, COM BARRA CHATA 3 CM X 1/4", COM REQUADRO E GUARNICAO - COMPLETO - ACABAMENTO NATURAL</v>
          </cell>
          <cell r="C3714" t="str">
            <v xml:space="preserve">M2    </v>
          </cell>
          <cell r="D3714">
            <v>535.44000000000005</v>
          </cell>
        </row>
        <row r="3715">
          <cell r="A3715">
            <v>39021</v>
          </cell>
          <cell r="B3715" t="str">
            <v>PORTA DE ABRIR EM ACO COM DIVISAO HORIZONTAL PARA VIDROS, COM FUNDO ANTICORROSIVO/PRIMER DE PROTECAO, SEM GUARNICAO/ALIZAR/VISTA, VIDROS NAO INCLUSOS, 90 X 210 CM</v>
          </cell>
          <cell r="C3715" t="str">
            <v xml:space="preserve">UN    </v>
          </cell>
          <cell r="D3715">
            <v>569.30999999999995</v>
          </cell>
        </row>
        <row r="3716">
          <cell r="A3716">
            <v>39022</v>
          </cell>
          <cell r="B3716" t="str">
            <v>PORTA DE ABRIR EM ACO TIPO VENEZIANA, COM FUNDO ANTICORROSIVO / PRIMER DE PROTECAO, SEM GUARNICAO/ALIZAR/VISTA, 90 X 210 CM</v>
          </cell>
          <cell r="C3716" t="str">
            <v xml:space="preserve">UN    </v>
          </cell>
          <cell r="D3716">
            <v>509.95</v>
          </cell>
        </row>
        <row r="3717">
          <cell r="A3717">
            <v>39024</v>
          </cell>
          <cell r="B3717" t="str">
            <v>PORTA DE ABRIR EM ALUMINIO COM DIVISAO HORIZONTAL  PARA VIDROS,  ACABAMENTO ANODIZADO NATURAL, VIDROS INCLUSOS, SEM GUARNICAO/ALIZAR/VISTA , 87 X 210 CM</v>
          </cell>
          <cell r="C3717" t="str">
            <v xml:space="preserve">UN    </v>
          </cell>
          <cell r="D3717">
            <v>683.62</v>
          </cell>
        </row>
        <row r="3718">
          <cell r="A3718">
            <v>4914</v>
          </cell>
          <cell r="B3718" t="str">
            <v>PORTA DE ABRIR EM ALUMINIO COM LAMBRI HORIZONTAL/LAMINADA, ACABAMENTO ANODIZADO NATURAL, SEM GUARNICAO/ALIZAR/VISTA</v>
          </cell>
          <cell r="C3718" t="str">
            <v xml:space="preserve">M2    </v>
          </cell>
          <cell r="D3718">
            <v>554.29</v>
          </cell>
        </row>
        <row r="3719">
          <cell r="A3719">
            <v>4917</v>
          </cell>
          <cell r="B3719" t="str">
            <v>PORTA DE ABRIR EM ALUMINIO TIPO VENEZIANA, ACABAMENTO ANODIZADO NATURAL, SEM GUARNICAO/ALIZAR/VISTA</v>
          </cell>
          <cell r="C3719" t="str">
            <v xml:space="preserve">M2    </v>
          </cell>
          <cell r="D3719">
            <v>382.8</v>
          </cell>
        </row>
        <row r="3720">
          <cell r="A3720">
            <v>39025</v>
          </cell>
          <cell r="B3720" t="str">
            <v>PORTA DE ABRIR EM ALUMINIO TIPO VENEZIANA, ACABAMENTO ANODIZADO NATURAL, SEM GUARNICAO/ALIZAR/VISTA, 87 X 210 CM</v>
          </cell>
          <cell r="C3720" t="str">
            <v xml:space="preserve">UN    </v>
          </cell>
          <cell r="D3720">
            <v>700.98</v>
          </cell>
        </row>
        <row r="3721">
          <cell r="A3721">
            <v>4922</v>
          </cell>
          <cell r="B3721" t="str">
            <v>PORTA DE CORRER EM ALUMINIO, DUAS FOLHAS MOVEIS COM VIDRO, FECHADURA E PUXADOR EMBUTIDO, ACABAMENTO ANODIZADO NATURAL, SEM GUARNICAO/ALIZAR/VISTA</v>
          </cell>
          <cell r="C3721" t="str">
            <v xml:space="preserve">M2    </v>
          </cell>
          <cell r="D3721">
            <v>355.08</v>
          </cell>
        </row>
        <row r="3722">
          <cell r="A3722">
            <v>4911</v>
          </cell>
          <cell r="B3722" t="str">
            <v>PORTA DE ENROLAR MANUAL COMPLETA, ARTICULADA RAIADA LARGA, EM ACO GALVANIZADO NATURAL, CHAPA NUMERO 24 (SEM INSTALACAO)</v>
          </cell>
          <cell r="C3722" t="str">
            <v xml:space="preserve">M2    </v>
          </cell>
          <cell r="D3722">
            <v>420</v>
          </cell>
        </row>
        <row r="3723">
          <cell r="A3723">
            <v>37518</v>
          </cell>
          <cell r="B3723" t="str">
            <v>PORTA DE ENROLAR MANUAL COMPLETA, PERFIL MEIA CANA CEGA, EM ACO GALVANIZADO COM PINTURA ELETROSTATICA, CHAPA NUMERO 24 " (SEM INSTALACAO)</v>
          </cell>
          <cell r="C3723" t="str">
            <v xml:space="preserve">M2    </v>
          </cell>
          <cell r="D3723">
            <v>682.5</v>
          </cell>
        </row>
        <row r="3724">
          <cell r="A3724">
            <v>4910</v>
          </cell>
          <cell r="B3724" t="str">
            <v>PORTA DE ENROLAR MANUAL COMPLETA, PERFIL MEIA CANA CEGA, EM ACO GALVANIZADO NATURAL, CHAPA NUMERO 24 (SEM INSTALACAO)</v>
          </cell>
          <cell r="C3724" t="str">
            <v xml:space="preserve">M2    </v>
          </cell>
          <cell r="D3724">
            <v>575.35</v>
          </cell>
        </row>
        <row r="3725">
          <cell r="A3725">
            <v>4943</v>
          </cell>
          <cell r="B3725" t="str">
            <v>PORTA DE ENROLAR MANUAL COMPLETA, PERFIL MEIA CANA VAZADA TIJOLINHO, EM ACO GALVANIZADO NATURAL, CHAPA NUMERO 24 (SEM INSTALACAO)</v>
          </cell>
          <cell r="C3725" t="str">
            <v xml:space="preserve">M2    </v>
          </cell>
          <cell r="D3725">
            <v>857.14</v>
          </cell>
        </row>
        <row r="3726">
          <cell r="A3726">
            <v>5002</v>
          </cell>
          <cell r="B3726" t="str">
            <v>PORTA DE MADEIRA QUADRICULADA PARA VIDRO, DE CORRER (EUCALIPTO OU EQUIVALENTE REGIONAL), E = *3,5* CM</v>
          </cell>
          <cell r="C3726" t="str">
            <v xml:space="preserve">M2    </v>
          </cell>
          <cell r="D3726">
            <v>409.73</v>
          </cell>
        </row>
        <row r="3727">
          <cell r="A3727">
            <v>4977</v>
          </cell>
          <cell r="B3727" t="str">
            <v>PORTA DE MADEIRA TIPO VENEZIANA (EUCALIPTO OU EQUIVALENTE REGIONAL), E = *3,5* CM</v>
          </cell>
          <cell r="C3727" t="str">
            <v xml:space="preserve">M2    </v>
          </cell>
          <cell r="D3727">
            <v>276.58</v>
          </cell>
        </row>
        <row r="3728">
          <cell r="A3728">
            <v>5028</v>
          </cell>
          <cell r="B3728" t="str">
            <v>PORTA DE MADEIRA-DE-LEI QUADRICULADA PARA VIDRO, DE CORRER (ANGELIM OU EQUIVALENTE REGIONAL), E = *3,5* CM</v>
          </cell>
          <cell r="C3728" t="str">
            <v xml:space="preserve">M2    </v>
          </cell>
          <cell r="D3728">
            <v>676.75</v>
          </cell>
        </row>
        <row r="3729">
          <cell r="A3729">
            <v>4998</v>
          </cell>
          <cell r="B3729" t="str">
            <v>PORTA DE MADEIRA-DE-LEI TIPO MEXICANA SEM EMENDA (ANGELIM OU EQUIVALENTE REGIONAL), E = *3,5* CM</v>
          </cell>
          <cell r="C3729" t="str">
            <v xml:space="preserve">M2    </v>
          </cell>
          <cell r="D3729">
            <v>562.04999999999995</v>
          </cell>
        </row>
        <row r="3730">
          <cell r="A3730">
            <v>4969</v>
          </cell>
          <cell r="B3730" t="str">
            <v>PORTA DE MADEIRA-DE-LEI TIPO VENEZIANA (ANGELIM OU EQUIVALENTE REGIONAL), E = *3,5* CM</v>
          </cell>
          <cell r="C3730" t="str">
            <v xml:space="preserve">M2    </v>
          </cell>
          <cell r="D3730">
            <v>391.17</v>
          </cell>
        </row>
        <row r="3731">
          <cell r="A3731">
            <v>11364</v>
          </cell>
          <cell r="B3731" t="str">
            <v>PORTA DE MADEIRA, FOLHA LEVE (NBR 15930) DE 600 X 2100 MM, DE 35 MM A 40 MM DE ESPESSURA, NUCLEO COLMEIA, CAPA LISA EM HDF, ACABAMENTO EM PRIMER PARA PINTURA</v>
          </cell>
          <cell r="C3731" t="str">
            <v xml:space="preserve">UN    </v>
          </cell>
          <cell r="D3731">
            <v>172.68</v>
          </cell>
        </row>
        <row r="3732">
          <cell r="A3732">
            <v>11365</v>
          </cell>
          <cell r="B3732" t="str">
            <v>PORTA DE MADEIRA, FOLHA LEVE (NBR 15930) DE 700 X 2100 MM, DE 35 MM A 40 MM DE ESPESSURA, NUCLEO COLMEIA, CAPA LISA EM HDF, ACABAMENTO EM PRIMER PARA PINTURA</v>
          </cell>
          <cell r="C3732" t="str">
            <v xml:space="preserve">UN    </v>
          </cell>
          <cell r="D3732">
            <v>179.19</v>
          </cell>
        </row>
        <row r="3733">
          <cell r="A3733">
            <v>11366</v>
          </cell>
          <cell r="B3733" t="str">
            <v>PORTA DE MADEIRA, FOLHA LEVE (NBR 15930) DE 800 X 2100 MM, DE 35 MM A 40 MM DE ESPESSURA, NUCLEO COLMEIA, CAPA LISA EM HDF, ACABAMENTO EM PRIMER PARA PINTURA</v>
          </cell>
          <cell r="C3733" t="str">
            <v xml:space="preserve">UN    </v>
          </cell>
          <cell r="D3733">
            <v>190.48</v>
          </cell>
        </row>
        <row r="3734">
          <cell r="A3734">
            <v>43777</v>
          </cell>
          <cell r="B3734" t="str">
            <v>PORTA DE MADEIRA, FOLHA LEVE (NBR 15930), DE 600 X 2100 MM, E = 35 MM, NUCLEO COLMEIA, CAPA LISA EM HDF, ACABAMENTO MELAMINICO EM PADRAO MADEIRA</v>
          </cell>
          <cell r="C3734" t="str">
            <v xml:space="preserve">UN    </v>
          </cell>
          <cell r="D3734">
            <v>223.75</v>
          </cell>
        </row>
        <row r="3735">
          <cell r="A3735">
            <v>20322</v>
          </cell>
          <cell r="B3735" t="str">
            <v>PORTA DE MADEIRA, FOLHA MEDIA (NBR 15930) DE 600 X 2100 MM, DE 35 MM A 40 MM DE ESPESSURA, NUCLEO SEMI-SOLIDO (SARRAFEADO), CAPA FRISADA EM HDF, ACABAMENTO MELAMINICO EM PADRAO MADEIRA</v>
          </cell>
          <cell r="C3735" t="str">
            <v xml:space="preserve">UN    </v>
          </cell>
          <cell r="D3735">
            <v>207.71</v>
          </cell>
        </row>
        <row r="3736">
          <cell r="A3736">
            <v>10553</v>
          </cell>
          <cell r="B3736" t="str">
            <v>PORTA DE MADEIRA, FOLHA MEDIA (NBR 15930) DE 600 X 2100 MM, DE 35 MM A 40 MM DE ESPESSURA, NUCLEO SEMI-SOLIDO (SARRAFEADO), CAPA LISA EM HDF, ACABAMENTO EM PRIMER PARA PINTURA</v>
          </cell>
          <cell r="C3736" t="str">
            <v xml:space="preserve">UN    </v>
          </cell>
          <cell r="D3736">
            <v>188.6</v>
          </cell>
        </row>
        <row r="3737">
          <cell r="A3737">
            <v>5020</v>
          </cell>
          <cell r="B3737" t="str">
            <v>PORTA DE MADEIRA, FOLHA MEDIA (NBR 15930) DE 600 X 2100 MM, DE 35 MM A 40 MM DE ESPESSURA, NUCLEO SEMI-SOLIDO (SARRAFEADO), CAPA LISA EM HDF, ACABAMENTO LAMINADO NATURAL PARA VERNIZ</v>
          </cell>
          <cell r="C3737" t="str">
            <v xml:space="preserve">UN    </v>
          </cell>
          <cell r="D3737">
            <v>198.84</v>
          </cell>
        </row>
        <row r="3738">
          <cell r="A3738">
            <v>10554</v>
          </cell>
          <cell r="B3738" t="str">
            <v>PORTA DE MADEIRA, FOLHA MEDIA (NBR 15930) DE 700 X 2100 MM, DE 35 MM A 40 MM DE ESPESSURA, NUCLEO SEMI-SOLIDO (SARRAFEADO), CAPA LISA EM HDF, ACABAMENTO EM PRIMER PARA PINTURA</v>
          </cell>
          <cell r="C3738" t="str">
            <v xml:space="preserve">UN    </v>
          </cell>
          <cell r="D3738">
            <v>190.27</v>
          </cell>
        </row>
        <row r="3739">
          <cell r="A3739">
            <v>10555</v>
          </cell>
          <cell r="B3739" t="str">
            <v>PORTA DE MADEIRA, FOLHA MEDIA (NBR 15930) DE 800 X 2100 MM, DE 35 MM A 40 MM DE ESPESSURA, NUCLEO SEMI-SOLIDO (SARRAFEADO), CAPA LISA EM HDF, ACABAMENTO EM PRIMER PARA PINTURA</v>
          </cell>
          <cell r="C3739" t="str">
            <v xml:space="preserve">UN    </v>
          </cell>
          <cell r="D3739">
            <v>207.5</v>
          </cell>
        </row>
        <row r="3740">
          <cell r="A3740">
            <v>10556</v>
          </cell>
          <cell r="B3740" t="str">
            <v>PORTA DE MADEIRA, FOLHA MEDIA (NBR 15930) DE 900 X 2100 MM, DE 35 MM A 40 MM DE ESPESSURA, NUCLEO SEMI-SOLIDO (SARRAFEADO), CAPA LISA EM HDF, ACABAMENTO EM PRIMER PARA PINTURA</v>
          </cell>
          <cell r="C3740" t="str">
            <v xml:space="preserve">UN    </v>
          </cell>
          <cell r="D3740">
            <v>275.89</v>
          </cell>
        </row>
        <row r="3741">
          <cell r="A3741">
            <v>39502</v>
          </cell>
          <cell r="B3741" t="str">
            <v>PORTA DE MADEIRA, FOLHA PESADA (NBR 15930) DE 800 X 2100 MM, DE 40 MM A 45 MM DE ESPESSURA, NUCLEO SOLIDO, CAPA LISA EM HDF, ACABAMENTO EM LAMINADO NATURAL PARA VERNIZ</v>
          </cell>
          <cell r="C3741" t="str">
            <v xml:space="preserve">UN    </v>
          </cell>
          <cell r="D3741">
            <v>387.41</v>
          </cell>
        </row>
        <row r="3742">
          <cell r="A3742">
            <v>39504</v>
          </cell>
          <cell r="B3742" t="str">
            <v>PORTA DE MADEIRA, FOLHA PESADA (NBR 15930) DE 800 X 2100 MM, DE 40 MM A 45 MM DE ESPESSURA, NUCLEO SOLIDO, CAPA LISA EM HDF, ACABAMENTO EM PRIMER PARA PINTURA</v>
          </cell>
          <cell r="C3742" t="str">
            <v xml:space="preserve">UN    </v>
          </cell>
          <cell r="D3742">
            <v>428.41</v>
          </cell>
        </row>
        <row r="3743">
          <cell r="A3743">
            <v>39503</v>
          </cell>
          <cell r="B3743" t="str">
            <v>PORTA DE MADEIRA, FOLHA PESADA (NBR 15930) DE 900 X 2100 MM, DE 40 MM A 45 MM DE ESPESSURA, NUCLEO SOLIDO, CAPA LISA EM HDF, ACABAMENTO EM LAMINADO NATURAL PARA VERNIZ</v>
          </cell>
          <cell r="C3743" t="str">
            <v xml:space="preserve">UN    </v>
          </cell>
          <cell r="D3743">
            <v>450.88</v>
          </cell>
        </row>
        <row r="3744">
          <cell r="A3744">
            <v>39505</v>
          </cell>
          <cell r="B3744" t="str">
            <v>PORTA DE MADEIRA, FOLHA PESADA (NBR 15930) DE 900 X 2100 MM, DE 40 MM A 45 MM DE ESPESSURA, NUCLEO SOLIDO, CAPA LISA EM HDF, ACABAMENTO EM PRIMER PARA PINTURA</v>
          </cell>
          <cell r="C3744" t="str">
            <v xml:space="preserve">UN    </v>
          </cell>
          <cell r="D3744">
            <v>485.89</v>
          </cell>
        </row>
        <row r="3745">
          <cell r="A3745">
            <v>44471</v>
          </cell>
          <cell r="B3745" t="str">
            <v>PORTA DENTE PARA  FRESADORA</v>
          </cell>
          <cell r="C3745" t="str">
            <v xml:space="preserve">UN    </v>
          </cell>
          <cell r="D3745">
            <v>528.22</v>
          </cell>
        </row>
        <row r="3746">
          <cell r="A3746">
            <v>4944</v>
          </cell>
          <cell r="B3746" t="str">
            <v>PORTA GRADE DE ENROLAR MANUAL COMPLETA, PERFIL TUBULAR TIJOLINHO 3/4 ", EM ACO GALVANIZADO NATURAL (SEM INSTALACAO)</v>
          </cell>
          <cell r="C3746" t="str">
            <v xml:space="preserve">M2    </v>
          </cell>
          <cell r="D3746">
            <v>1281.42</v>
          </cell>
        </row>
        <row r="3747">
          <cell r="A3747">
            <v>21102</v>
          </cell>
          <cell r="B3747" t="str">
            <v>PORTA TOALHA BANHO EM METAL CROMADO, TIPO BARRA</v>
          </cell>
          <cell r="C3747" t="str">
            <v xml:space="preserve">UN    </v>
          </cell>
          <cell r="D3747">
            <v>37.94</v>
          </cell>
        </row>
        <row r="3748">
          <cell r="A3748">
            <v>21101</v>
          </cell>
          <cell r="B3748" t="str">
            <v>PORTA TOALHA ROSTO EM METAL CROMADO, TIPO ARGOLA</v>
          </cell>
          <cell r="C3748" t="str">
            <v xml:space="preserve">UN    </v>
          </cell>
          <cell r="D3748">
            <v>24.36</v>
          </cell>
        </row>
        <row r="3749">
          <cell r="A3749">
            <v>34713</v>
          </cell>
          <cell r="B3749" t="str">
            <v>PORTA VIDRO TEMPERADO INCOLOR, 2 FOLHAS DE CORRER, E = 10 MM (SEM FERRAGENS E SEM COLOCACAO)</v>
          </cell>
          <cell r="C3749" t="str">
            <v xml:space="preserve">M2    </v>
          </cell>
          <cell r="D3749">
            <v>473.99</v>
          </cell>
        </row>
        <row r="3750">
          <cell r="A3750">
            <v>37563</v>
          </cell>
          <cell r="B3750" t="str">
            <v>PORTAO BASCULANTE, MANUAL, EM ACO GALVANIZADO, CHAPA 26, TIPO LAMBRIL, COM REQUADRO, ACABAMENTO NATURAL</v>
          </cell>
          <cell r="C3750" t="str">
            <v xml:space="preserve">M2    </v>
          </cell>
          <cell r="D3750">
            <v>589.17999999999995</v>
          </cell>
        </row>
        <row r="3751">
          <cell r="A3751">
            <v>4948</v>
          </cell>
          <cell r="B3751" t="str">
            <v>PORTAO DE ABRIR / GIRO, EM GRADIL DE METALON REDONDO DE 3/4"  VERTICAL, COM REQUADRO, ACABAMENTO NATURAL - COMPLETO</v>
          </cell>
          <cell r="C3751" t="str">
            <v xml:space="preserve">M2    </v>
          </cell>
          <cell r="D3751">
            <v>512.6</v>
          </cell>
        </row>
        <row r="3752">
          <cell r="A3752">
            <v>37561</v>
          </cell>
          <cell r="B3752" t="str">
            <v>PORTAO DE CORRER EM CHAPA TIPO PAINEL LAMBRIL QUADRADO, COM PORTA SOCIAL COMPLETA INCLUIDA, COM REQUADRO, ACABAMENTO NATURAL, COM TRILHOS E ROLDANAS</v>
          </cell>
          <cell r="C3752" t="str">
            <v xml:space="preserve">M2    </v>
          </cell>
          <cell r="D3752">
            <v>478.07</v>
          </cell>
        </row>
        <row r="3753">
          <cell r="A3753">
            <v>37562</v>
          </cell>
          <cell r="B3753" t="str">
            <v>PORTAO DE CORRER EM GRADIL FIXO DE BARRA DE FERRO CHATA DE 3 X 1/4" NA VERTICAL, SEM REQUADRO, ACABAMENTO NATURAL, COM TRILHOS E ROLDANAS</v>
          </cell>
          <cell r="C3753" t="str">
            <v xml:space="preserve">M2    </v>
          </cell>
          <cell r="D3753">
            <v>626.80999999999995</v>
          </cell>
        </row>
        <row r="3754">
          <cell r="A3754">
            <v>14164</v>
          </cell>
          <cell r="B3754" t="str">
            <v>POSTE CONICO CONTINUO EM ACO GALVANIZADO, CURVO, BRACO DUPLO, ENGASTADO,  H = 9 M, DIAMETRO INFERIOR = *135* MM</v>
          </cell>
          <cell r="C3754" t="str">
            <v xml:space="preserve">UN    </v>
          </cell>
          <cell r="D3754">
            <v>2405.31</v>
          </cell>
        </row>
        <row r="3755">
          <cell r="A3755">
            <v>14163</v>
          </cell>
          <cell r="B3755" t="str">
            <v>POSTE CONICO CONTINUO EM ACO GALVANIZADO, CURVO, BRACO DUPLO, FLANGEADO,  H = 9 M, DIAMETRO INFERIOR = *135* MM</v>
          </cell>
          <cell r="C3755" t="str">
            <v xml:space="preserve">UN    </v>
          </cell>
          <cell r="D3755">
            <v>2733.79</v>
          </cell>
        </row>
        <row r="3756">
          <cell r="A3756">
            <v>5051</v>
          </cell>
          <cell r="B3756" t="str">
            <v>POSTE CONICO CONTINUO EM ACO GALVANIZADO, CURVO, BRACO SIMPLES, ENGASTADO,  H = 9 M, DIAMETRO INFERIOR = *135* MM</v>
          </cell>
          <cell r="C3756" t="str">
            <v xml:space="preserve">UN    </v>
          </cell>
          <cell r="D3756">
            <v>2325.06</v>
          </cell>
        </row>
        <row r="3757">
          <cell r="A3757">
            <v>14162</v>
          </cell>
          <cell r="B3757" t="str">
            <v>POSTE CONICO CONTINUO EM ACO GALVANIZADO, CURVO, BRACO SIMPLES, FLANGEADO,  H = 9 M, DIAMETRO INFERIOR = *135* MM</v>
          </cell>
          <cell r="C3757" t="str">
            <v xml:space="preserve">UN    </v>
          </cell>
          <cell r="D3757">
            <v>2321.6799999999998</v>
          </cell>
        </row>
        <row r="3758">
          <cell r="A3758">
            <v>5052</v>
          </cell>
          <cell r="B3758" t="str">
            <v>POSTE CONICO CONTINUO EM ACO GALVANIZADO, CURVO, BRACO SIMPLES, FLANGEADO, H = 7 M, DIAMETRO INFERIOR = *125* MM</v>
          </cell>
          <cell r="C3758" t="str">
            <v xml:space="preserve">UN    </v>
          </cell>
          <cell r="D3758">
            <v>1732.3</v>
          </cell>
        </row>
        <row r="3759">
          <cell r="A3759">
            <v>14166</v>
          </cell>
          <cell r="B3759" t="str">
            <v>POSTE CONICO CONTINUO EM ACO GALVANIZADO, RETO, ENGASTADO,  H = 7 M, DIAMETRO INFERIOR = *125* MM</v>
          </cell>
          <cell r="C3759" t="str">
            <v xml:space="preserve">UN    </v>
          </cell>
          <cell r="D3759">
            <v>1754.29</v>
          </cell>
        </row>
        <row r="3760">
          <cell r="A3760">
            <v>14165</v>
          </cell>
          <cell r="B3760" t="str">
            <v>POSTE CONICO CONTINUO EM ACO GALVANIZADO, RETO, ENGASTADO,  H = 9 M, DIAMETRO INFERIOR = *145* MM</v>
          </cell>
          <cell r="C3760" t="str">
            <v xml:space="preserve">UN    </v>
          </cell>
          <cell r="D3760">
            <v>2430.33</v>
          </cell>
        </row>
        <row r="3761">
          <cell r="A3761">
            <v>5050</v>
          </cell>
          <cell r="B3761" t="str">
            <v>POSTE CONICO CONTINUO EM ACO GALVANIZADO, RETO, FLANGEADO,  H = 3 M, DIAMETRO INFERIOR = *95* MM</v>
          </cell>
          <cell r="C3761" t="str">
            <v xml:space="preserve">UN    </v>
          </cell>
          <cell r="D3761">
            <v>598.16</v>
          </cell>
        </row>
        <row r="3762">
          <cell r="A3762">
            <v>12366</v>
          </cell>
          <cell r="B3762" t="str">
            <v>POSTE DE CONCRETO ARMADO DE SECAO CIRCULAR, EXTENSAO DE 10,00 M, RESISTENCIA DE 150 A 200 DAN, TIPO C-14</v>
          </cell>
          <cell r="C3762" t="str">
            <v xml:space="preserve">UN    </v>
          </cell>
          <cell r="D3762">
            <v>1020.97</v>
          </cell>
        </row>
        <row r="3763">
          <cell r="A3763">
            <v>5045</v>
          </cell>
          <cell r="B3763" t="str">
            <v>POSTE DE CONCRETO ARMADO DE SECAO CIRCULAR, EXTENSAO DE 11,00 M, RESISTENCIA DE 200 A 300 DAN, TIPO C-14</v>
          </cell>
          <cell r="C3763" t="str">
            <v xml:space="preserve">UN    </v>
          </cell>
          <cell r="D3763">
            <v>1621.63</v>
          </cell>
        </row>
        <row r="3764">
          <cell r="A3764">
            <v>5035</v>
          </cell>
          <cell r="B3764" t="str">
            <v>POSTE DE CONCRETO ARMADO DE SECAO CIRCULAR, EXTENSAO DE 11,00 M, RESISTENCIA DE 300 A 400 DAN, TIPO C-17</v>
          </cell>
          <cell r="C3764" t="str">
            <v xml:space="preserve">UN    </v>
          </cell>
          <cell r="D3764">
            <v>2487.88</v>
          </cell>
        </row>
        <row r="3765">
          <cell r="A3765">
            <v>41180</v>
          </cell>
          <cell r="B3765" t="str">
            <v>POSTE DE CONCRETO ARMADO DE SECAO CIRCULAR, EXTENSAO DE 13,00 M, RESISTENCIA DE 1000 DAN, TIPO C-23</v>
          </cell>
          <cell r="C3765" t="str">
            <v xml:space="preserve">UN    </v>
          </cell>
          <cell r="D3765">
            <v>3645.41</v>
          </cell>
        </row>
        <row r="3766">
          <cell r="A3766">
            <v>41181</v>
          </cell>
          <cell r="B3766" t="str">
            <v>POSTE DE CONCRETO ARMADO DE SECAO CIRCULAR, EXTENSAO DE 13,00 M, RESISTENCIA DE 1500 DAN, TIPO C-29</v>
          </cell>
          <cell r="C3766" t="str">
            <v xml:space="preserve">UN    </v>
          </cell>
          <cell r="D3766">
            <v>4826.41</v>
          </cell>
        </row>
        <row r="3767">
          <cell r="A3767">
            <v>41182</v>
          </cell>
          <cell r="B3767" t="str">
            <v>POSTE DE CONCRETO ARMADO DE SECAO CIRCULAR, EXTENSAO DE 13,00 M, RESISTENCIA DE 2000 DAN, TIPO C-29</v>
          </cell>
          <cell r="C3767" t="str">
            <v xml:space="preserve">UN    </v>
          </cell>
          <cell r="D3767">
            <v>6923.88</v>
          </cell>
        </row>
        <row r="3768">
          <cell r="A3768">
            <v>41183</v>
          </cell>
          <cell r="B3768" t="str">
            <v>POSTE DE CONCRETO ARMADO DE SECAO CIRCULAR, EXTENSAO DE 13,00 M, RESISTENCIA DE 2500 DAN, TIPO C-29</v>
          </cell>
          <cell r="C3768" t="str">
            <v xml:space="preserve">UN    </v>
          </cell>
          <cell r="D3768">
            <v>8644.61</v>
          </cell>
        </row>
        <row r="3769">
          <cell r="A3769">
            <v>41184</v>
          </cell>
          <cell r="B3769" t="str">
            <v>POSTE DE CONCRETO ARMADO DE SECAO CIRCULAR, EXTENSAO DE 13,00 M, RESISTENCIA DE 3000 DAN, TIPO C-29</v>
          </cell>
          <cell r="C3769" t="str">
            <v xml:space="preserve">UN    </v>
          </cell>
          <cell r="D3769">
            <v>13161.95</v>
          </cell>
        </row>
        <row r="3770">
          <cell r="A3770">
            <v>41185</v>
          </cell>
          <cell r="B3770" t="str">
            <v>POSTE DE CONCRETO ARMADO DE SECAO CIRCULAR, EXTENSAO DE 14,00 M, RESISTENCIA DE 1000 DAN, TIPO C-23</v>
          </cell>
          <cell r="C3770" t="str">
            <v xml:space="preserve">UN    </v>
          </cell>
          <cell r="D3770">
            <v>4881.04</v>
          </cell>
        </row>
        <row r="3771">
          <cell r="A3771">
            <v>41186</v>
          </cell>
          <cell r="B3771" t="str">
            <v>POSTE DE CONCRETO ARMADO DE SECAO CIRCULAR, EXTENSAO DE 14,00 M, RESISTENCIA DE 1500 DAN, TIPO C-29</v>
          </cell>
          <cell r="C3771" t="str">
            <v xml:space="preserve">UN    </v>
          </cell>
          <cell r="D3771">
            <v>6840.22</v>
          </cell>
        </row>
        <row r="3772">
          <cell r="A3772">
            <v>41187</v>
          </cell>
          <cell r="B3772" t="str">
            <v>POSTE DE CONCRETO ARMADO DE SECAO CIRCULAR, EXTENSAO DE 14,00 M, RESISTENCIA DE 2000 DAN, TIPO C-29</v>
          </cell>
          <cell r="C3772" t="str">
            <v xml:space="preserve">UN    </v>
          </cell>
          <cell r="D3772">
            <v>9173.2999999999993</v>
          </cell>
        </row>
        <row r="3773">
          <cell r="A3773">
            <v>41188</v>
          </cell>
          <cell r="B3773" t="str">
            <v>POSTE DE CONCRETO ARMADO DE SECAO CIRCULAR, EXTENSAO DE 14,00 M, RESISTENCIA DE 2500 DAN, TIPO C-29</v>
          </cell>
          <cell r="C3773" t="str">
            <v xml:space="preserve">UN    </v>
          </cell>
          <cell r="D3773">
            <v>11730.6</v>
          </cell>
        </row>
        <row r="3774">
          <cell r="A3774">
            <v>5036</v>
          </cell>
          <cell r="B3774" t="str">
            <v>POSTE DE CONCRETO ARMADO DE SECAO CIRCULAR, EXTENSAO DE 14,00 M, RESISTENCIA DE 300 A 400 DAN, TIPO C-17</v>
          </cell>
          <cell r="C3774" t="str">
            <v xml:space="preserve">UN    </v>
          </cell>
          <cell r="D3774">
            <v>879.61</v>
          </cell>
        </row>
        <row r="3775">
          <cell r="A3775">
            <v>41189</v>
          </cell>
          <cell r="B3775" t="str">
            <v>POSTE DE CONCRETO ARMADO DE SECAO CIRCULAR, EXTENSAO DE 14,00 M, RESISTENCIA DE 3000 DAN, TIPO C-29</v>
          </cell>
          <cell r="C3775" t="str">
            <v xml:space="preserve">UN    </v>
          </cell>
          <cell r="D3775">
            <v>15080.92</v>
          </cell>
        </row>
        <row r="3776">
          <cell r="A3776">
            <v>41190</v>
          </cell>
          <cell r="B3776" t="str">
            <v>POSTE DE CONCRETO ARMADO DE SECAO CIRCULAR, EXTENSAO DE 15,00 M, RESISTENCIA DE 1000 DAN, TIPO C-23</v>
          </cell>
          <cell r="C3776" t="str">
            <v xml:space="preserve">UN    </v>
          </cell>
          <cell r="D3776">
            <v>5244.61</v>
          </cell>
        </row>
        <row r="3777">
          <cell r="A3777">
            <v>41191</v>
          </cell>
          <cell r="B3777" t="str">
            <v>POSTE DE CONCRETO ARMADO DE SECAO CIRCULAR, EXTENSAO DE 15,00 M, RESISTENCIA DE 1500 DAN, TIPO C-29</v>
          </cell>
          <cell r="C3777" t="str">
            <v xml:space="preserve">UN    </v>
          </cell>
          <cell r="D3777">
            <v>8042.42</v>
          </cell>
        </row>
        <row r="3778">
          <cell r="A3778">
            <v>41192</v>
          </cell>
          <cell r="B3778" t="str">
            <v>POSTE DE CONCRETO ARMADO DE SECAO CIRCULAR, EXTENSAO DE 15,00 M, RESISTENCIA DE 2000 DAN, TIPO C-29</v>
          </cell>
          <cell r="C3778" t="str">
            <v xml:space="preserve">UN    </v>
          </cell>
          <cell r="D3778">
            <v>8384.16</v>
          </cell>
        </row>
        <row r="3779">
          <cell r="A3779">
            <v>41193</v>
          </cell>
          <cell r="B3779" t="str">
            <v>POSTE DE CONCRETO ARMADO DE SECAO CIRCULAR, EXTENSAO DE 15,00 M, RESISTENCIA DE 2500 DAN, TIPO C-29</v>
          </cell>
          <cell r="C3779" t="str">
            <v xml:space="preserve">UN    </v>
          </cell>
          <cell r="D3779">
            <v>13699.44</v>
          </cell>
        </row>
        <row r="3780">
          <cell r="A3780">
            <v>41194</v>
          </cell>
          <cell r="B3780" t="str">
            <v>POSTE DE CONCRETO ARMADO DE SECAO CIRCULAR, EXTENSAO DE 15,00 M, RESISTENCIA DE 3000 DAN, TIPO C-29</v>
          </cell>
          <cell r="C3780" t="str">
            <v xml:space="preserve">UN    </v>
          </cell>
          <cell r="D3780">
            <v>16346.54</v>
          </cell>
        </row>
        <row r="3781">
          <cell r="A3781">
            <v>5044</v>
          </cell>
          <cell r="B3781" t="str">
            <v>POSTE DE CONCRETO ARMADO DE SECAO CIRCULAR, EXTENSAO DE 9,00 M, RESISTENCIA DE 200 A 300 DAN, TIPO C-14</v>
          </cell>
          <cell r="C3781" t="str">
            <v xml:space="preserve">UN    </v>
          </cell>
          <cell r="D3781">
            <v>1410.41</v>
          </cell>
        </row>
        <row r="3782">
          <cell r="A3782">
            <v>5059</v>
          </cell>
          <cell r="B3782" t="str">
            <v>POSTE DE CONCRETO ARMADO DE SECAO CIRCULAR, EXTENSAO DE 9,00 M, RESISTENCIA DE 300 A 400 DAN, TIPO C-17</v>
          </cell>
          <cell r="C3782" t="str">
            <v xml:space="preserve">UN    </v>
          </cell>
          <cell r="D3782">
            <v>1051.9100000000001</v>
          </cell>
        </row>
        <row r="3783">
          <cell r="A3783">
            <v>41201</v>
          </cell>
          <cell r="B3783" t="str">
            <v>POSTE DE CONCRETO ARMADO DE SECAO DUPLO T, EXTENSAO DE 10,00 M, RESISTENCIA DE 1000 DAN, TIPO B-1,5</v>
          </cell>
          <cell r="C3783" t="str">
            <v xml:space="preserve">UN    </v>
          </cell>
          <cell r="D3783">
            <v>2134.7600000000002</v>
          </cell>
        </row>
        <row r="3784">
          <cell r="A3784">
            <v>41199</v>
          </cell>
          <cell r="B3784" t="str">
            <v>POSTE DE CONCRETO ARMADO DE SECAO DUPLO T, EXTENSAO DE 10,00 M, RESISTENCIA DE 150 DAN, TIPO D</v>
          </cell>
          <cell r="C3784" t="str">
            <v xml:space="preserve">UN    </v>
          </cell>
          <cell r="D3784">
            <v>685.98</v>
          </cell>
        </row>
        <row r="3785">
          <cell r="A3785">
            <v>5057</v>
          </cell>
          <cell r="B3785" t="str">
            <v>POSTE DE CONCRETO ARMADO DE SECAO DUPLO T, EXTENSAO DE 10,00 M, RESISTENCIA DE 300 A 400 DAN, TIPO B OU D</v>
          </cell>
          <cell r="C3785" t="str">
            <v xml:space="preserve">UN    </v>
          </cell>
          <cell r="D3785">
            <v>928.69</v>
          </cell>
        </row>
        <row r="3786">
          <cell r="A3786">
            <v>41200</v>
          </cell>
          <cell r="B3786" t="str">
            <v>POSTE DE CONCRETO ARMADO DE SECAO DUPLO T, EXTENSAO DE 10,00 M, RESISTENCIA DE 600 DAN, TIPO B</v>
          </cell>
          <cell r="C3786" t="str">
            <v xml:space="preserve">UN    </v>
          </cell>
          <cell r="D3786">
            <v>1335.15</v>
          </cell>
        </row>
        <row r="3787">
          <cell r="A3787">
            <v>41205</v>
          </cell>
          <cell r="B3787" t="str">
            <v>POSTE DE CONCRETO ARMADO DE SECAO DUPLO T, EXTENSAO DE 11,00 M, RESISTENCIA DE 1000 DAN, TIPO B-1,5</v>
          </cell>
          <cell r="C3787" t="str">
            <v xml:space="preserve">UN    </v>
          </cell>
          <cell r="D3787">
            <v>2474.0100000000002</v>
          </cell>
        </row>
        <row r="3788">
          <cell r="A3788">
            <v>41202</v>
          </cell>
          <cell r="B3788" t="str">
            <v>POSTE DE CONCRETO ARMADO DE SECAO DUPLO T, EXTENSAO DE 11,00 M, RESISTENCIA DE 150 DAN, TIPO D</v>
          </cell>
          <cell r="C3788" t="str">
            <v xml:space="preserve">UN    </v>
          </cell>
          <cell r="D3788">
            <v>721.93</v>
          </cell>
        </row>
        <row r="3789">
          <cell r="A3789">
            <v>41206</v>
          </cell>
          <cell r="B3789" t="str">
            <v>POSTE DE CONCRETO ARMADO DE SECAO DUPLO T, EXTENSAO DE 11,00 M, RESISTENCIA DE 1500 DAN, TIPO B-3,0</v>
          </cell>
          <cell r="C3789" t="str">
            <v xml:space="preserve">UN    </v>
          </cell>
          <cell r="D3789">
            <v>3261.88</v>
          </cell>
        </row>
        <row r="3790">
          <cell r="A3790">
            <v>12372</v>
          </cell>
          <cell r="B3790" t="str">
            <v>POSTE DE CONCRETO ARMADO DE SECAO DUPLO T, EXTENSAO DE 11,00 M, RESISTENCIA DE 200 DAN, TIPO D</v>
          </cell>
          <cell r="C3790" t="str">
            <v xml:space="preserve">UN    </v>
          </cell>
          <cell r="D3790">
            <v>758.03</v>
          </cell>
        </row>
        <row r="3791">
          <cell r="A3791">
            <v>41207</v>
          </cell>
          <cell r="B3791" t="str">
            <v>POSTE DE CONCRETO ARMADO DE SECAO DUPLO T, EXTENSAO DE 11,00 M, RESISTENCIA DE 2000 DAN, TIPO B-4,5</v>
          </cell>
          <cell r="C3791" t="str">
            <v xml:space="preserve">UN    </v>
          </cell>
          <cell r="D3791">
            <v>4391.1400000000003</v>
          </cell>
        </row>
        <row r="3792">
          <cell r="A3792">
            <v>41203</v>
          </cell>
          <cell r="B3792" t="str">
            <v>POSTE DE CONCRETO ARMADO DE SECAO DUPLO T, EXTENSAO DE 11,00 M, RESISTENCIA DE 300 DAN, TIPO B</v>
          </cell>
          <cell r="C3792" t="str">
            <v xml:space="preserve">UN    </v>
          </cell>
          <cell r="D3792">
            <v>1156.46</v>
          </cell>
        </row>
        <row r="3793">
          <cell r="A3793">
            <v>41204</v>
          </cell>
          <cell r="B3793" t="str">
            <v>POSTE DE CONCRETO ARMADO DE SECAO DUPLO T, EXTENSAO DE 11,00 M, RESISTENCIA DE 600 DAN, TIPO B</v>
          </cell>
          <cell r="C3793" t="str">
            <v xml:space="preserve">UN    </v>
          </cell>
          <cell r="D3793">
            <v>1634.94</v>
          </cell>
        </row>
        <row r="3794">
          <cell r="A3794">
            <v>41210</v>
          </cell>
          <cell r="B3794" t="str">
            <v>POSTE DE CONCRETO ARMADO DE SECAO DUPLO T, EXTENSAO DE 12,00 M, RESISTENCIA DE 1000 DAN, TIPO B-1,5</v>
          </cell>
          <cell r="C3794" t="str">
            <v xml:space="preserve">UN    </v>
          </cell>
          <cell r="D3794">
            <v>2731.12</v>
          </cell>
        </row>
        <row r="3795">
          <cell r="A3795">
            <v>41208</v>
          </cell>
          <cell r="B3795" t="str">
            <v>POSTE DE CONCRETO ARMADO DE SECAO DUPLO T, EXTENSAO DE 12,00 M, RESISTENCIA DE 150 DAN, TIPO D</v>
          </cell>
          <cell r="C3795" t="str">
            <v xml:space="preserve">UN    </v>
          </cell>
          <cell r="D3795">
            <v>956.05</v>
          </cell>
        </row>
        <row r="3796">
          <cell r="A3796">
            <v>41211</v>
          </cell>
          <cell r="B3796" t="str">
            <v>POSTE DE CONCRETO ARMADO DE SECAO DUPLO T, EXTENSAO DE 12,00 M, RESISTENCIA DE 1500 DAN, TIPO B-3,0</v>
          </cell>
          <cell r="C3796" t="str">
            <v xml:space="preserve">UN    </v>
          </cell>
          <cell r="D3796">
            <v>3848.11</v>
          </cell>
        </row>
        <row r="3797">
          <cell r="A3797">
            <v>13339</v>
          </cell>
          <cell r="B3797" t="str">
            <v>POSTE DE CONCRETO ARMADO DE SECAO DUPLO T, EXTENSAO DE 12,00 M, RESISTENCIA DE 300 A 400 DAN, TIPO B OU D</v>
          </cell>
          <cell r="C3797" t="str">
            <v xml:space="preserve">UN    </v>
          </cell>
          <cell r="D3797">
            <v>1295.68</v>
          </cell>
        </row>
        <row r="3798">
          <cell r="A3798">
            <v>41213</v>
          </cell>
          <cell r="B3798" t="str">
            <v>POSTE DE CONCRETO ARMADO DE SECAO DUPLO T, EXTENSAO DE 12,00 M, RESISTENCIA DE 3000 DAN, TIPO B-6,0</v>
          </cell>
          <cell r="C3798" t="str">
            <v xml:space="preserve">UN    </v>
          </cell>
          <cell r="D3798">
            <v>7976.19</v>
          </cell>
        </row>
        <row r="3799">
          <cell r="A3799">
            <v>41209</v>
          </cell>
          <cell r="B3799" t="str">
            <v>POSTE DE CONCRETO ARMADO DE SECAO DUPLO T, EXTENSAO DE 12,00 M, RESISTENCIA DE 600 DAN, TIPO B</v>
          </cell>
          <cell r="C3799" t="str">
            <v xml:space="preserve">UN    </v>
          </cell>
          <cell r="D3799">
            <v>1782.7</v>
          </cell>
        </row>
        <row r="3800">
          <cell r="A3800">
            <v>41216</v>
          </cell>
          <cell r="B3800" t="str">
            <v>POSTE DE CONCRETO ARMADO DE SECAO DUPLO T, EXTENSAO DE 13,00 M, RESISTENCIA DE 1000 DAN, TIPO B-1,5</v>
          </cell>
          <cell r="C3800" t="str">
            <v xml:space="preserve">UN    </v>
          </cell>
          <cell r="D3800">
            <v>3339.23</v>
          </cell>
        </row>
        <row r="3801">
          <cell r="A3801">
            <v>41217</v>
          </cell>
          <cell r="B3801" t="str">
            <v>POSTE DE CONCRETO ARMADO DE SECAO DUPLO T, EXTENSAO DE 13,00 M, RESISTENCIA DE 1500 DAN, TIPO B-3,0</v>
          </cell>
          <cell r="C3801" t="str">
            <v xml:space="preserve">UN    </v>
          </cell>
          <cell r="D3801">
            <v>5353.97</v>
          </cell>
        </row>
        <row r="3802">
          <cell r="A3802">
            <v>41218</v>
          </cell>
          <cell r="B3802" t="str">
            <v>POSTE DE CONCRETO ARMADO DE SECAO DUPLO T, EXTENSAO DE 13,00 M, RESISTENCIA DE 2000 DAN, TIPO B-4,5</v>
          </cell>
          <cell r="C3802" t="str">
            <v xml:space="preserve">UN    </v>
          </cell>
          <cell r="D3802">
            <v>7179.83</v>
          </cell>
        </row>
        <row r="3803">
          <cell r="A3803">
            <v>41214</v>
          </cell>
          <cell r="B3803" t="str">
            <v>POSTE DE CONCRETO ARMADO DE SECAO DUPLO T, EXTENSAO DE 13,00 M, RESISTENCIA DE 300 DAN, TIPO B</v>
          </cell>
          <cell r="C3803" t="str">
            <v xml:space="preserve">UN    </v>
          </cell>
          <cell r="D3803">
            <v>1513.85</v>
          </cell>
        </row>
        <row r="3804">
          <cell r="A3804">
            <v>41215</v>
          </cell>
          <cell r="B3804" t="str">
            <v>POSTE DE CONCRETO ARMADO DE SECAO DUPLO T, EXTENSAO DE 13,00 M, RESISTENCIA DE 600 DAN, TIPO B</v>
          </cell>
          <cell r="C3804" t="str">
            <v xml:space="preserve">UN    </v>
          </cell>
          <cell r="D3804">
            <v>2279.31</v>
          </cell>
        </row>
        <row r="3805">
          <cell r="A3805">
            <v>41221</v>
          </cell>
          <cell r="B3805" t="str">
            <v>POSTE DE CONCRETO ARMADO DE SECAO DUPLO T, EXTENSAO DE 15,00 M, RESISTENCIA DE 1500 DAN, TIPO B-3,0</v>
          </cell>
          <cell r="C3805" t="str">
            <v xml:space="preserve">UN    </v>
          </cell>
          <cell r="D3805">
            <v>6599.79</v>
          </cell>
        </row>
        <row r="3806">
          <cell r="A3806">
            <v>41222</v>
          </cell>
          <cell r="B3806" t="str">
            <v>POSTE DE CONCRETO ARMADO DE SECAO DUPLO T, EXTENSAO DE 15,00 M, RESISTENCIA DE 2000 DAN, TIPO B-4,5</v>
          </cell>
          <cell r="C3806" t="str">
            <v xml:space="preserve">UN    </v>
          </cell>
          <cell r="D3806">
            <v>9444.3700000000008</v>
          </cell>
        </row>
        <row r="3807">
          <cell r="A3807">
            <v>41195</v>
          </cell>
          <cell r="B3807" t="str">
            <v>POSTE DE CONCRETO ARMADO DE SECAO DUPLO T, EXTENSAO DE 8,00 M, RESISTENCIA DE 150 DAN, TIPO D</v>
          </cell>
          <cell r="C3807" t="str">
            <v xml:space="preserve">UN    </v>
          </cell>
          <cell r="D3807">
            <v>485.41</v>
          </cell>
        </row>
        <row r="3808">
          <cell r="A3808">
            <v>41198</v>
          </cell>
          <cell r="B3808" t="str">
            <v>POSTE DE CONCRETO ARMADO DE SECAO DUPLO T, EXTENSAO DE 9,00 M, RESISTENCIA DE 1000 DAN, TIPO B-1,5</v>
          </cell>
          <cell r="C3808" t="str">
            <v xml:space="preserve">UN    </v>
          </cell>
          <cell r="D3808">
            <v>1896.88</v>
          </cell>
        </row>
        <row r="3809">
          <cell r="A3809">
            <v>41196</v>
          </cell>
          <cell r="B3809" t="str">
            <v>POSTE DE CONCRETO ARMADO DE SECAO DUPLO T, EXTENSAO DE 9,00 M, RESISTENCIA DE 150 DAN, TIPO D</v>
          </cell>
          <cell r="C3809" t="str">
            <v xml:space="preserve">UN    </v>
          </cell>
          <cell r="D3809">
            <v>601.70000000000005</v>
          </cell>
        </row>
        <row r="3810">
          <cell r="A3810">
            <v>5033</v>
          </cell>
          <cell r="B3810" t="str">
            <v>POSTE DE CONCRETO ARMADO DE SECAO DUPLO T, EXTENSAO DE 9,00 M, RESISTENCIA DE 300 A 400 DAN, TIPO B OU D</v>
          </cell>
          <cell r="C3810" t="str">
            <v xml:space="preserve">UN    </v>
          </cell>
          <cell r="D3810">
            <v>790</v>
          </cell>
        </row>
        <row r="3811">
          <cell r="A3811">
            <v>41197</v>
          </cell>
          <cell r="B3811" t="str">
            <v>POSTE DE CONCRETO ARMADO DE SECAO DUPLO T, EXTENSAO DE 9,00 M, RESISTENCIA DE 600 DAN, TIPO B</v>
          </cell>
          <cell r="C3811" t="str">
            <v xml:space="preserve">UN    </v>
          </cell>
          <cell r="D3811">
            <v>1173.44</v>
          </cell>
        </row>
        <row r="3812">
          <cell r="A3812">
            <v>12388</v>
          </cell>
          <cell r="B3812" t="str">
            <v>POSTE DECORATIVO PARA JARDIM EM ACO TUBULAR, SEM LUMINARIA, H = *2,5* M</v>
          </cell>
          <cell r="C3812" t="str">
            <v xml:space="preserve">UN    </v>
          </cell>
          <cell r="D3812">
            <v>354.06</v>
          </cell>
        </row>
        <row r="3813">
          <cell r="A3813">
            <v>2731</v>
          </cell>
          <cell r="B3813" t="str">
            <v>POSTE ROLICO DE MADEIRA TRATADA, D = 20 A 25 CM, H = 12,00 M, EM EUCALIPTO OU EQUIVALENTE DA REGIAO</v>
          </cell>
          <cell r="C3813" t="str">
            <v xml:space="preserve">M     </v>
          </cell>
          <cell r="D3813">
            <v>110.97</v>
          </cell>
        </row>
        <row r="3814">
          <cell r="A3814">
            <v>41457</v>
          </cell>
          <cell r="B3814" t="str">
            <v>POSTES METALICOS AUTOPORTANTES, CONICO OU TELESCOPICO, PARA SPDA, ALTURA 10 METROS LIVRES</v>
          </cell>
          <cell r="C3814" t="str">
            <v xml:space="preserve">UN    </v>
          </cell>
          <cell r="D3814">
            <v>1586.26</v>
          </cell>
        </row>
        <row r="3815">
          <cell r="A3815">
            <v>41458</v>
          </cell>
          <cell r="B3815" t="str">
            <v>POSTES METALICOS AUTOPORTANTES, CONICO OU TELESCOPICO, PARA SPDA, ALTURA 12 METROS LIVRES</v>
          </cell>
          <cell r="C3815" t="str">
            <v xml:space="preserve">UN    </v>
          </cell>
          <cell r="D3815">
            <v>2214.4899999999998</v>
          </cell>
        </row>
        <row r="3816">
          <cell r="A3816">
            <v>41459</v>
          </cell>
          <cell r="B3816" t="str">
            <v>POSTES METALICOS AUTOPORTANTES, CONICO OU TELESCOPICO, PARA SPDA, ALTURA 15 METROS LIVRES</v>
          </cell>
          <cell r="C3816" t="str">
            <v xml:space="preserve">UN    </v>
          </cell>
          <cell r="D3816">
            <v>3089.05</v>
          </cell>
        </row>
        <row r="3817">
          <cell r="A3817">
            <v>41461</v>
          </cell>
          <cell r="B3817" t="str">
            <v>POSTES METALICOS AUTOPORTANTES, CONICO OU TELESCOPICO, PARA SPDA, ALTURA 20 METROS LIVRES</v>
          </cell>
          <cell r="C3817" t="str">
            <v xml:space="preserve">UN    </v>
          </cell>
          <cell r="D3817">
            <v>4211.76</v>
          </cell>
        </row>
        <row r="3818">
          <cell r="A3818">
            <v>44537</v>
          </cell>
          <cell r="B3818" t="str">
            <v>POZOLANA DE CLASSE  C</v>
          </cell>
          <cell r="C3818" t="str">
            <v xml:space="preserve">T     </v>
          </cell>
          <cell r="D3818">
            <v>265.91000000000003</v>
          </cell>
        </row>
        <row r="3819">
          <cell r="A3819">
            <v>11844</v>
          </cell>
          <cell r="B3819" t="str">
            <v>PRANCHA  APARELHADA *4 X 30* CM, EM MACARANDUBA, ANGELIM OU EQUIVALENTE DA REGIAO</v>
          </cell>
          <cell r="C3819" t="str">
            <v xml:space="preserve">M     </v>
          </cell>
          <cell r="D3819">
            <v>41.45</v>
          </cell>
        </row>
        <row r="3820">
          <cell r="A3820">
            <v>4465</v>
          </cell>
          <cell r="B3820" t="str">
            <v>PRANCHA NAO APARELHADA  *6 X 25* CM, EM MACARANDUBA, ANGELIM OU EQUIVALENTE DA REGIAO -  BRUTA</v>
          </cell>
          <cell r="C3820" t="str">
            <v xml:space="preserve">M     </v>
          </cell>
          <cell r="D3820">
            <v>34.44</v>
          </cell>
        </row>
        <row r="3821">
          <cell r="A3821">
            <v>35273</v>
          </cell>
          <cell r="B3821" t="str">
            <v>PRANCHA NAO APARELHADA  *6 X 30* CM, EM MACARANDUBA, ANGELIM OU EQUIVALENTE DA REGIAO - BRUTA</v>
          </cell>
          <cell r="C3821" t="str">
            <v xml:space="preserve">M     </v>
          </cell>
          <cell r="D3821">
            <v>41.31</v>
          </cell>
        </row>
        <row r="3822">
          <cell r="A3822">
            <v>4470</v>
          </cell>
          <cell r="B3822" t="str">
            <v>PRANCHA NAO APARELHADA  *6 X 40* CM, EM MACARANDUBA, ANGELIM OU EQUIVALENTE DA REGIAO -  BRUTA</v>
          </cell>
          <cell r="C3822" t="str">
            <v xml:space="preserve">M     </v>
          </cell>
          <cell r="D3822">
            <v>95.33</v>
          </cell>
        </row>
        <row r="3823">
          <cell r="A3823">
            <v>20208</v>
          </cell>
          <cell r="B3823" t="str">
            <v>PRANCHAO  APARELHADO *8 X 30* CM, EM MACARANDUBA, ANGELIM OU EQUIVALENTE DA REGIAO</v>
          </cell>
          <cell r="C3823" t="str">
            <v xml:space="preserve">M     </v>
          </cell>
          <cell r="D3823">
            <v>85.8</v>
          </cell>
        </row>
        <row r="3824">
          <cell r="A3824">
            <v>20204</v>
          </cell>
          <cell r="B3824" t="str">
            <v>PRANCHAO APARELHADO *7,5 X 23* CM, EM MACARANDUBA, ANGELIM OU EQUIVALENTE DA REGIAO</v>
          </cell>
          <cell r="C3824" t="str">
            <v xml:space="preserve">M     </v>
          </cell>
          <cell r="D3824">
            <v>63.55</v>
          </cell>
        </row>
        <row r="3825">
          <cell r="A3825">
            <v>4437</v>
          </cell>
          <cell r="B3825" t="str">
            <v>PRANCHAO NAO APARELHADO  *7,5 X 23* CM, EM MACARANDUBA, ANGELIM OU EQUIVALENTE DA REGIAO - BRUTA</v>
          </cell>
          <cell r="C3825" t="str">
            <v xml:space="preserve">M     </v>
          </cell>
          <cell r="D3825">
            <v>71.5</v>
          </cell>
        </row>
        <row r="3826">
          <cell r="A3826">
            <v>14580</v>
          </cell>
          <cell r="B3826" t="str">
            <v>PRANCHAO NAO APARELHADO *8 X 30* CM, EM MACARANDUBA, ANGELIM OU EQUIVALENTE DA REGIAO - BRUTA</v>
          </cell>
          <cell r="C3826" t="str">
            <v xml:space="preserve">M     </v>
          </cell>
          <cell r="D3826">
            <v>71.5</v>
          </cell>
        </row>
        <row r="3827">
          <cell r="A3827">
            <v>40304</v>
          </cell>
          <cell r="B3827" t="str">
            <v>PREGO DE ACO POLIDO COM CABECA DUPLA 17 X 27 (2 1/2 X 11)</v>
          </cell>
          <cell r="C3827" t="str">
            <v xml:space="preserve">KG    </v>
          </cell>
          <cell r="D3827">
            <v>29.33</v>
          </cell>
        </row>
        <row r="3828">
          <cell r="A3828">
            <v>5065</v>
          </cell>
          <cell r="B3828" t="str">
            <v>PREGO DE ACO POLIDO COM CABECA 10 X 10 (7/8 X 17)</v>
          </cell>
          <cell r="C3828" t="str">
            <v xml:space="preserve">KG    </v>
          </cell>
          <cell r="D3828">
            <v>45.2</v>
          </cell>
        </row>
        <row r="3829">
          <cell r="A3829">
            <v>5072</v>
          </cell>
          <cell r="B3829" t="str">
            <v>PREGO DE ACO POLIDO COM CABECA 10 X 11 (1 X 17)</v>
          </cell>
          <cell r="C3829" t="str">
            <v xml:space="preserve">KG    </v>
          </cell>
          <cell r="D3829">
            <v>41.81</v>
          </cell>
        </row>
        <row r="3830">
          <cell r="A3830">
            <v>5066</v>
          </cell>
          <cell r="B3830" t="str">
            <v>PREGO DE ACO POLIDO COM CABECA 12 X 12</v>
          </cell>
          <cell r="C3830" t="str">
            <v xml:space="preserve">KG    </v>
          </cell>
          <cell r="D3830">
            <v>31.31</v>
          </cell>
        </row>
        <row r="3831">
          <cell r="A3831">
            <v>5063</v>
          </cell>
          <cell r="B3831" t="str">
            <v>PREGO DE ACO POLIDO COM CABECA 14 X 18 (1 1/2 X 14)</v>
          </cell>
          <cell r="C3831" t="str">
            <v xml:space="preserve">KG    </v>
          </cell>
          <cell r="D3831">
            <v>28.35</v>
          </cell>
        </row>
        <row r="3832">
          <cell r="A3832">
            <v>20247</v>
          </cell>
          <cell r="B3832" t="str">
            <v>PREGO DE ACO POLIDO COM CABECA 15 X 15 (1 1/4 X 13)</v>
          </cell>
          <cell r="C3832" t="str">
            <v xml:space="preserve">KG    </v>
          </cell>
          <cell r="D3832">
            <v>26.31</v>
          </cell>
        </row>
        <row r="3833">
          <cell r="A3833">
            <v>5074</v>
          </cell>
          <cell r="B3833" t="str">
            <v>PREGO DE ACO POLIDO COM CABECA 15 X 18 (1 1/2 X 13)</v>
          </cell>
          <cell r="C3833" t="str">
            <v xml:space="preserve">KG    </v>
          </cell>
          <cell r="D3833">
            <v>26.62</v>
          </cell>
        </row>
        <row r="3834">
          <cell r="A3834">
            <v>5067</v>
          </cell>
          <cell r="B3834" t="str">
            <v>PREGO DE ACO POLIDO COM CABECA 16 X 24 (2 1/4 X 12)</v>
          </cell>
          <cell r="C3834" t="str">
            <v xml:space="preserve">KG    </v>
          </cell>
          <cell r="D3834">
            <v>25.33</v>
          </cell>
        </row>
        <row r="3835">
          <cell r="A3835">
            <v>5078</v>
          </cell>
          <cell r="B3835" t="str">
            <v>PREGO DE ACO POLIDO COM CABECA 16 X 27 (2 1/2 X 12)</v>
          </cell>
          <cell r="C3835" t="str">
            <v xml:space="preserve">KG    </v>
          </cell>
          <cell r="D3835">
            <v>25.04</v>
          </cell>
        </row>
        <row r="3836">
          <cell r="A3836">
            <v>5068</v>
          </cell>
          <cell r="B3836" t="str">
            <v>PREGO DE ACO POLIDO COM CABECA 17 X 21 (2 X 11)</v>
          </cell>
          <cell r="C3836" t="str">
            <v xml:space="preserve">KG    </v>
          </cell>
          <cell r="D3836">
            <v>23.76</v>
          </cell>
        </row>
        <row r="3837">
          <cell r="A3837">
            <v>5073</v>
          </cell>
          <cell r="B3837" t="str">
            <v>PREGO DE ACO POLIDO COM CABECA 17 X 24 (2 1/4 X 11)</v>
          </cell>
          <cell r="C3837" t="str">
            <v xml:space="preserve">KG    </v>
          </cell>
          <cell r="D3837">
            <v>24.22</v>
          </cell>
        </row>
        <row r="3838">
          <cell r="A3838">
            <v>5069</v>
          </cell>
          <cell r="B3838" t="str">
            <v>PREGO DE ACO POLIDO COM CABECA 17 X 27 (2 1/2 X 11)</v>
          </cell>
          <cell r="C3838" t="str">
            <v xml:space="preserve">KG    </v>
          </cell>
          <cell r="D3838">
            <v>24.22</v>
          </cell>
        </row>
        <row r="3839">
          <cell r="A3839">
            <v>5070</v>
          </cell>
          <cell r="B3839" t="str">
            <v>PREGO DE ACO POLIDO COM CABECA 17 X 30 (2 3/4 X 11)</v>
          </cell>
          <cell r="C3839" t="str">
            <v xml:space="preserve">KG    </v>
          </cell>
          <cell r="D3839">
            <v>24.48</v>
          </cell>
        </row>
        <row r="3840">
          <cell r="A3840">
            <v>5071</v>
          </cell>
          <cell r="B3840" t="str">
            <v>PREGO DE ACO POLIDO COM CABECA 18 X 24 (2 1/4 X 10)</v>
          </cell>
          <cell r="C3840" t="str">
            <v xml:space="preserve">KG    </v>
          </cell>
          <cell r="D3840">
            <v>23.76</v>
          </cell>
        </row>
        <row r="3841">
          <cell r="A3841">
            <v>5061</v>
          </cell>
          <cell r="B3841" t="str">
            <v>PREGO DE ACO POLIDO COM CABECA 18 X 27 (2 1/2 X 10)</v>
          </cell>
          <cell r="C3841" t="str">
            <v xml:space="preserve">KG    </v>
          </cell>
          <cell r="D3841">
            <v>23.36</v>
          </cell>
        </row>
        <row r="3842">
          <cell r="A3842">
            <v>5075</v>
          </cell>
          <cell r="B3842" t="str">
            <v>PREGO DE ACO POLIDO COM CABECA 18 X 30 (2 3/4 X 10)</v>
          </cell>
          <cell r="C3842" t="str">
            <v xml:space="preserve">KG    </v>
          </cell>
          <cell r="D3842">
            <v>23.76</v>
          </cell>
        </row>
        <row r="3843">
          <cell r="A3843">
            <v>39027</v>
          </cell>
          <cell r="B3843" t="str">
            <v>PREGO DE ACO POLIDO COM CABECA 19  X 36 (3 1/4  X  9)</v>
          </cell>
          <cell r="C3843" t="str">
            <v xml:space="preserve">KG    </v>
          </cell>
          <cell r="D3843">
            <v>23.74</v>
          </cell>
        </row>
        <row r="3844">
          <cell r="A3844">
            <v>5062</v>
          </cell>
          <cell r="B3844" t="str">
            <v>PREGO DE ACO POLIDO COM CABECA 19 X 33 (3 X 9)</v>
          </cell>
          <cell r="C3844" t="str">
            <v xml:space="preserve">KG    </v>
          </cell>
          <cell r="D3844">
            <v>24.08</v>
          </cell>
        </row>
        <row r="3845">
          <cell r="A3845">
            <v>40568</v>
          </cell>
          <cell r="B3845" t="str">
            <v>PREGO DE ACO POLIDO COM CABECA 22 X 48 (4 1/4 X 5)</v>
          </cell>
          <cell r="C3845" t="str">
            <v xml:space="preserve">KG    </v>
          </cell>
          <cell r="D3845">
            <v>23.94</v>
          </cell>
        </row>
        <row r="3846">
          <cell r="A3846">
            <v>39026</v>
          </cell>
          <cell r="B3846" t="str">
            <v>PREGO DE ACO POLIDO SEM CABECA 15 X 15 (1 1/4 X 13)</v>
          </cell>
          <cell r="C3846" t="str">
            <v xml:space="preserve">KG    </v>
          </cell>
          <cell r="D3846">
            <v>26.72</v>
          </cell>
        </row>
        <row r="3847">
          <cell r="A3847">
            <v>42431</v>
          </cell>
          <cell r="B3847" t="str">
            <v>PRESSAO DE PERNAS TRIPLO, EM TUBO DE ACO CARBONO, PINTURA NO PROCESSO ELETROSTATICO - EQUIPAMENTO DE GINASTICA PARA ACADEMIA AO AR LIVRE / ACADEMIA DA TERCEIRA IDADE - ATI</v>
          </cell>
          <cell r="C3847" t="str">
            <v xml:space="preserve">UN    </v>
          </cell>
          <cell r="D3847">
            <v>3886.39</v>
          </cell>
        </row>
        <row r="3848">
          <cell r="A3848">
            <v>44074</v>
          </cell>
          <cell r="B3848" t="str">
            <v>PRIMER DE POLIURETANO</v>
          </cell>
          <cell r="C3848" t="str">
            <v xml:space="preserve">L     </v>
          </cell>
          <cell r="D3848">
            <v>424.73</v>
          </cell>
        </row>
        <row r="3849">
          <cell r="A3849">
            <v>44072</v>
          </cell>
          <cell r="B3849" t="str">
            <v>PRIMER EPOXI / EPOXIDICO</v>
          </cell>
          <cell r="C3849" t="str">
            <v xml:space="preserve">L     </v>
          </cell>
          <cell r="D3849">
            <v>90.52</v>
          </cell>
        </row>
        <row r="3850">
          <cell r="A3850">
            <v>511</v>
          </cell>
          <cell r="B3850" t="str">
            <v>PRIMER PARA MANTA ASFALTICA A BASE DE ASFALTO MODIFICADO DILUIDO EM SOLVENTE, APLICACAO A FRIO</v>
          </cell>
          <cell r="C3850" t="str">
            <v xml:space="preserve">L     </v>
          </cell>
          <cell r="D3850">
            <v>16.75</v>
          </cell>
        </row>
        <row r="3851">
          <cell r="A3851">
            <v>37540</v>
          </cell>
          <cell r="B3851" t="str">
            <v>PROJETOR DE ARGAMASSA, CAPACIDADE DE PROJECAO 1,5 M3/H, ALCANCE DA PROJECAO 30 ATE 60 M, MOTOR ELETRICO TRIFASICO</v>
          </cell>
          <cell r="C3851" t="str">
            <v xml:space="preserve">UN    </v>
          </cell>
          <cell r="D3851">
            <v>86418.13</v>
          </cell>
        </row>
        <row r="3852">
          <cell r="A3852">
            <v>37548</v>
          </cell>
          <cell r="B3852" t="str">
            <v>PROJETOR DE ARGAMASSA, CAPACIDADE DE PROJECAO 2,0 M3/H, ALCANCE DA PROJECAO ATE 50 M, MOTOR ELETRICO TRIFASICO</v>
          </cell>
          <cell r="C3852" t="str">
            <v xml:space="preserve">UN    </v>
          </cell>
          <cell r="D3852">
            <v>114546.8</v>
          </cell>
        </row>
        <row r="3853">
          <cell r="A3853">
            <v>39828</v>
          </cell>
          <cell r="B3853" t="str">
            <v>PROJETOR PNEUMATICO DE ARGAMASSA PARA CHAPISCO E REBOCO COM RECIPIENTE ACOPLADO, TIPO CANEQUNHA, COM VOLUME DE 1,50 L, SEM COMPRESSOR</v>
          </cell>
          <cell r="C3853" t="str">
            <v xml:space="preserve">UN    </v>
          </cell>
          <cell r="D3853">
            <v>687.17</v>
          </cell>
        </row>
        <row r="3854">
          <cell r="A3854">
            <v>12273</v>
          </cell>
          <cell r="B3854" t="str">
            <v>PROJETOR RETANGULAR FECHADO PARA LAMPADA VAPOR DE MERCURIO/SODIO 250 W A 500 W, CABECEIRAS EM ALUMINIO FUNDIDO, CORPO EM ALUMINIO ANODIZADO, PARA LAMPADA E40 FECHAMENTO EM VIDRO TEMPERADO.</v>
          </cell>
          <cell r="C3854" t="str">
            <v xml:space="preserve">UN    </v>
          </cell>
          <cell r="D3854">
            <v>162.62</v>
          </cell>
        </row>
        <row r="3855">
          <cell r="A3855">
            <v>38392</v>
          </cell>
          <cell r="B3855" t="str">
            <v>PROLONGADOR/EXTENSOR PARA ROLO DE PINTURA 3 M</v>
          </cell>
          <cell r="C3855" t="str">
            <v xml:space="preserve">UN    </v>
          </cell>
          <cell r="D3855">
            <v>57.09</v>
          </cell>
        </row>
        <row r="3856">
          <cell r="A3856">
            <v>11735</v>
          </cell>
          <cell r="B3856" t="str">
            <v>PROLONGAMENTO / PROLONGADOR PARA CAIXA SIFONADA, PVC, 100 MM X 200 MM (NBR 5688)</v>
          </cell>
          <cell r="C3856" t="str">
            <v xml:space="preserve">UN    </v>
          </cell>
          <cell r="D3856">
            <v>9.44</v>
          </cell>
        </row>
        <row r="3857">
          <cell r="A3857">
            <v>11737</v>
          </cell>
          <cell r="B3857" t="str">
            <v>PROLONGAMENTO / PROLONGADOR PARA CAIXA SIFONADA, PVC, 150 MM X 150 MM (NBR 5688)</v>
          </cell>
          <cell r="C3857" t="str">
            <v xml:space="preserve">UN    </v>
          </cell>
          <cell r="D3857">
            <v>13.39</v>
          </cell>
        </row>
        <row r="3858">
          <cell r="A3858">
            <v>11738</v>
          </cell>
          <cell r="B3858" t="str">
            <v>PROLONGAMENTO / PROLONGADOR PARA CAIXA SIFONADA, PVC, 150 MM X 200 MM (NBR 5688)</v>
          </cell>
          <cell r="C3858" t="str">
            <v xml:space="preserve">UN    </v>
          </cell>
          <cell r="D3858">
            <v>16.88</v>
          </cell>
        </row>
        <row r="3859">
          <cell r="A3859">
            <v>36143</v>
          </cell>
          <cell r="B3859" t="str">
            <v>PROTETOR AUDITIVO TIPO CONCHA COM ABAFADOR DE RUIDOS, ATENUACAO ACIMA DE 22 DB</v>
          </cell>
          <cell r="C3859" t="str">
            <v xml:space="preserve">UN    </v>
          </cell>
          <cell r="D3859">
            <v>41</v>
          </cell>
        </row>
        <row r="3860">
          <cell r="A3860">
            <v>36142</v>
          </cell>
          <cell r="B3860" t="str">
            <v>PROTETOR AUDITIVO TIPO PLUG DE INSERCAO COM CORDAO, ATENUACAO SUPERIOR A 15 DB</v>
          </cell>
          <cell r="C3860" t="str">
            <v xml:space="preserve">UN    </v>
          </cell>
          <cell r="D3860">
            <v>3</v>
          </cell>
        </row>
        <row r="3861">
          <cell r="A3861">
            <v>36146</v>
          </cell>
          <cell r="B3861" t="str">
            <v>PROTETOR SOLAR FPS 30, EMBALAGEM 2 LITROS</v>
          </cell>
          <cell r="C3861" t="str">
            <v xml:space="preserve">UN    </v>
          </cell>
          <cell r="D3861">
            <v>340</v>
          </cell>
        </row>
        <row r="3862">
          <cell r="A3862">
            <v>39015</v>
          </cell>
          <cell r="B3862" t="str">
            <v>PROTETOR/PONTEIRA PLASTICA PARA PONTA DE VERGALHAO DE ATE 1", TIPO PROTETOR DE ESPERA</v>
          </cell>
          <cell r="C3862" t="str">
            <v xml:space="preserve">UN    </v>
          </cell>
          <cell r="D3862">
            <v>0.96</v>
          </cell>
        </row>
        <row r="3863">
          <cell r="A3863">
            <v>38377</v>
          </cell>
          <cell r="B3863" t="str">
            <v>PRUMO DE CENTRO EM ACO *400* G</v>
          </cell>
          <cell r="C3863" t="str">
            <v xml:space="preserve">UN    </v>
          </cell>
          <cell r="D3863">
            <v>37.28</v>
          </cell>
        </row>
        <row r="3864">
          <cell r="A3864">
            <v>38376</v>
          </cell>
          <cell r="B3864" t="str">
            <v>PRUMO DE PAREDE EM ACO 700 A 750 G</v>
          </cell>
          <cell r="C3864" t="str">
            <v xml:space="preserve">UN    </v>
          </cell>
          <cell r="D3864">
            <v>42.51</v>
          </cell>
        </row>
        <row r="3865">
          <cell r="A3865">
            <v>38116</v>
          </cell>
          <cell r="B3865" t="str">
            <v>PULSADOR CAMPAINHA 10A, 250V (APENAS MODULO)</v>
          </cell>
          <cell r="C3865" t="str">
            <v xml:space="preserve">UN    </v>
          </cell>
          <cell r="D3865">
            <v>4.9400000000000004</v>
          </cell>
        </row>
        <row r="3866">
          <cell r="A3866">
            <v>38066</v>
          </cell>
          <cell r="B3866" t="str">
            <v>PULSADOR CAMPAINHA 10A, 250V, CONJUNTO MONTADO PARA EMBUTIR 4" X 2" (PLACA + SUPORTE + MODULO)</v>
          </cell>
          <cell r="C3866" t="str">
            <v xml:space="preserve">UN    </v>
          </cell>
          <cell r="D3866">
            <v>8.16</v>
          </cell>
        </row>
        <row r="3867">
          <cell r="A3867">
            <v>38117</v>
          </cell>
          <cell r="B3867" t="str">
            <v>PULSADOR MINUTERIA 10A, 250V (APENAS MODULO)</v>
          </cell>
          <cell r="C3867" t="str">
            <v xml:space="preserve">UN    </v>
          </cell>
          <cell r="D3867">
            <v>8.42</v>
          </cell>
        </row>
        <row r="3868">
          <cell r="A3868">
            <v>38067</v>
          </cell>
          <cell r="B3868" t="str">
            <v>PULSADOR MINUTERIA 10A, 250V, CONJUNTO MONTADO PARA EMBUTIR 4" X 2" (PLACA + SUPORTE + MODULO)</v>
          </cell>
          <cell r="C3868" t="str">
            <v xml:space="preserve">UN    </v>
          </cell>
          <cell r="D3868">
            <v>11.49</v>
          </cell>
        </row>
        <row r="3869">
          <cell r="A3869">
            <v>11522</v>
          </cell>
          <cell r="B3869" t="str">
            <v>PUXADOR DE EMBUTIR TIPO CONCHA, COM FURO PARA CHAVE, EM LATAO CROMADO,  COMPRIMENTO DE APROX *100* MM E LARGURA DE APROX *40* MM</v>
          </cell>
          <cell r="C3869" t="str">
            <v xml:space="preserve">UN    </v>
          </cell>
          <cell r="D3869">
            <v>13.95</v>
          </cell>
        </row>
        <row r="3870">
          <cell r="A3870">
            <v>43600</v>
          </cell>
          <cell r="B3870" t="str">
            <v>PUXADOR TIPO ALCA, EM ZAMAC CROMADO, COM COMPRIMENTO DE APROX 150 MM, COM ROSETA PARA PORTAS DE MADEIRAS, INCLUINDO PARAFUSOS</v>
          </cell>
          <cell r="C3870" t="str">
            <v xml:space="preserve">UN    </v>
          </cell>
          <cell r="D3870">
            <v>55.89</v>
          </cell>
        </row>
        <row r="3871">
          <cell r="A3871">
            <v>5080</v>
          </cell>
          <cell r="B3871" t="str">
            <v>PUXADOR TIPO ALCA, EM ZAMAC CROMADO, COM ROSETAS, COMPRIMENTO DE APROX *100* MM, PARA PORTAS E JANELAS DE MADEIRA, INCLUINDO PARAFUSOS</v>
          </cell>
          <cell r="C3871" t="str">
            <v xml:space="preserve">UN    </v>
          </cell>
          <cell r="D3871">
            <v>21.79</v>
          </cell>
        </row>
        <row r="3872">
          <cell r="A3872">
            <v>38168</v>
          </cell>
          <cell r="B3872" t="str">
            <v>PUXADOR TUBULAR RETO DUPLO, EM ALUMINIO CROMADO, COMPRIMENTO DE APROX 400 MM E DIAMETRO DE 25 MM (1")</v>
          </cell>
          <cell r="C3872" t="str">
            <v xml:space="preserve">UN    </v>
          </cell>
          <cell r="D3872">
            <v>152.16999999999999</v>
          </cell>
        </row>
        <row r="3873">
          <cell r="A3873">
            <v>43601</v>
          </cell>
          <cell r="B3873" t="str">
            <v>PUXADOR TUBULAR RETO SIMPLES, EM ALUMINIO CROMADO, COM COMPRIMENTO DE APROX 400 MM E DIAMETRO DE 25 MM</v>
          </cell>
          <cell r="C3873" t="str">
            <v xml:space="preserve">UN    </v>
          </cell>
          <cell r="D3873">
            <v>76.08</v>
          </cell>
        </row>
        <row r="3874">
          <cell r="A3874">
            <v>13393</v>
          </cell>
          <cell r="B3874" t="str">
            <v>QUADRO DE DISTRIBUICAO COM BARRAMENTO TRIFASICO, DE EMBUTIR, EM CHAPA DE ACO GALVANIZADO, PARA 12 DISJUNTORES DIN, 100 A</v>
          </cell>
          <cell r="C3874" t="str">
            <v xml:space="preserve">UN    </v>
          </cell>
          <cell r="D3874">
            <v>435.79</v>
          </cell>
        </row>
        <row r="3875">
          <cell r="A3875">
            <v>13395</v>
          </cell>
          <cell r="B3875" t="str">
            <v>QUADRO DE DISTRIBUICAO COM BARRAMENTO TRIFASICO, DE EMBUTIR, EM CHAPA DE ACO GALVANIZADO, PARA 18 DISJUNTORES DIN, 100 A, INCLUINDO BARRAMENTO</v>
          </cell>
          <cell r="C3875" t="str">
            <v xml:space="preserve">UN    </v>
          </cell>
          <cell r="D3875">
            <v>610.71</v>
          </cell>
        </row>
        <row r="3876">
          <cell r="A3876">
            <v>12039</v>
          </cell>
          <cell r="B3876" t="str">
            <v>QUADRO DE DISTRIBUICAO COM BARRAMENTO TRIFASICO, DE EMBUTIR, EM CHAPA DE ACO GALVANIZADO, PARA 24 DISJUNTORES DIN, 100 A</v>
          </cell>
          <cell r="C3876" t="str">
            <v xml:space="preserve">UN    </v>
          </cell>
          <cell r="D3876">
            <v>641.79</v>
          </cell>
        </row>
        <row r="3877">
          <cell r="A3877">
            <v>13396</v>
          </cell>
          <cell r="B3877" t="str">
            <v>QUADRO DE DISTRIBUICAO COM BARRAMENTO TRIFASICO, DE EMBUTIR, EM CHAPA DE ACO GALVANIZADO, PARA 28 DISJUNTORES DIN, 100 A</v>
          </cell>
          <cell r="C3877" t="str">
            <v xml:space="preserve">UN    </v>
          </cell>
          <cell r="D3877">
            <v>901.36</v>
          </cell>
        </row>
        <row r="3878">
          <cell r="A3878">
            <v>12041</v>
          </cell>
          <cell r="B3878" t="str">
            <v>QUADRO DE DISTRIBUICAO COM BARRAMENTO TRIFASICO, DE EMBUTIR, EM CHAPA DE ACO GALVANIZADO, PARA 30 DISJUNTORES DIN, 150 A</v>
          </cell>
          <cell r="C3878" t="str">
            <v xml:space="preserve">UN    </v>
          </cell>
          <cell r="D3878">
            <v>736.01</v>
          </cell>
        </row>
        <row r="3879">
          <cell r="A3879">
            <v>12043</v>
          </cell>
          <cell r="B3879" t="str">
            <v>QUADRO DE DISTRIBUICAO COM BARRAMENTO TRIFASICO, DE EMBUTIR, EM CHAPA DE ACO GALVANIZADO, PARA 30 DISJUNTORES DIN, 225 A</v>
          </cell>
          <cell r="C3879" t="str">
            <v xml:space="preserve">UN    </v>
          </cell>
          <cell r="D3879">
            <v>1553.97</v>
          </cell>
        </row>
        <row r="3880">
          <cell r="A3880">
            <v>39762</v>
          </cell>
          <cell r="B3880" t="str">
            <v>QUADRO DE DISTRIBUICAO COM BARRAMENTO TRIFASICO, DE EMBUTIR, EM CHAPA DE ACO GALVANIZADO, PARA 36 DISJUNTORES DIN, 100 A</v>
          </cell>
          <cell r="C3880" t="str">
            <v xml:space="preserve">UN    </v>
          </cell>
          <cell r="D3880">
            <v>739.73</v>
          </cell>
        </row>
        <row r="3881">
          <cell r="A3881">
            <v>12042</v>
          </cell>
          <cell r="B3881" t="str">
            <v>QUADRO DE DISTRIBUICAO COM BARRAMENTO TRIFASICO, DE EMBUTIR, EM CHAPA DE ACO GALVANIZADO, PARA 40 DISJUNTORES DIN, 100 A</v>
          </cell>
          <cell r="C3881" t="str">
            <v xml:space="preserve">UN    </v>
          </cell>
          <cell r="D3881">
            <v>1079.98</v>
          </cell>
        </row>
        <row r="3882">
          <cell r="A3882">
            <v>39763</v>
          </cell>
          <cell r="B3882" t="str">
            <v>QUADRO DE DISTRIBUICAO COM BARRAMENTO TRIFASICO, DE EMBUTIR, EM CHAPA DE ACO GALVANIZADO, PARA 48 DISJUNTORES DIN, 100 A</v>
          </cell>
          <cell r="C3882" t="str">
            <v xml:space="preserve">UN    </v>
          </cell>
          <cell r="D3882">
            <v>1263.98</v>
          </cell>
        </row>
        <row r="3883">
          <cell r="A3883">
            <v>39760</v>
          </cell>
          <cell r="B3883" t="str">
            <v>QUADRO DE DISTRIBUICAO COM BARRAMENTO TRIFASICO, DE SOBREPOR, EM CHAPA DE ACO GALVANIZADO, PARA *42* DISJUNTORES DIN, 100 A</v>
          </cell>
          <cell r="C3883" t="str">
            <v xml:space="preserve">UN    </v>
          </cell>
          <cell r="D3883">
            <v>1259.82</v>
          </cell>
        </row>
        <row r="3884">
          <cell r="A3884">
            <v>39756</v>
          </cell>
          <cell r="B3884" t="str">
            <v>QUADRO DE DISTRIBUICAO COM BARRAMENTO TRIFASICO, DE SOBREPOR, EM CHAPA DE ACO GALVANIZADO, PARA 12 DISJUNTORES DIN, 100 A</v>
          </cell>
          <cell r="C3884" t="str">
            <v xml:space="preserve">UN    </v>
          </cell>
          <cell r="D3884">
            <v>452.35</v>
          </cell>
        </row>
        <row r="3885">
          <cell r="A3885">
            <v>12038</v>
          </cell>
          <cell r="B3885" t="str">
            <v>QUADRO DE DISTRIBUICAO COM BARRAMENTO TRIFASICO, DE SOBREPOR, EM CHAPA DE ACO GALVANIZADO, PARA 18 DISJUNTORES DIN, 100 A</v>
          </cell>
          <cell r="C3885" t="str">
            <v xml:space="preserve">UN    </v>
          </cell>
          <cell r="D3885">
            <v>565.23</v>
          </cell>
        </row>
        <row r="3886">
          <cell r="A3886">
            <v>39757</v>
          </cell>
          <cell r="B3886" t="str">
            <v>QUADRO DE DISTRIBUICAO COM BARRAMENTO TRIFASICO, DE SOBREPOR, EM CHAPA DE ACO GALVANIZADO, PARA 28 DISJUNTORES DIN, 100 A</v>
          </cell>
          <cell r="C3886" t="str">
            <v xml:space="preserve">UN    </v>
          </cell>
          <cell r="D3886">
            <v>522.66</v>
          </cell>
        </row>
        <row r="3887">
          <cell r="A3887">
            <v>39758</v>
          </cell>
          <cell r="B3887" t="str">
            <v>QUADRO DE DISTRIBUICAO COM BARRAMENTO TRIFASICO, DE SOBREPOR, EM CHAPA DE ACO GALVANIZADO, PARA 30 DISJUNTORES DIN, 100 A</v>
          </cell>
          <cell r="C3887" t="str">
            <v xml:space="preserve">UN    </v>
          </cell>
          <cell r="D3887">
            <v>761.71</v>
          </cell>
        </row>
        <row r="3888">
          <cell r="A3888">
            <v>39759</v>
          </cell>
          <cell r="B3888" t="str">
            <v>QUADRO DE DISTRIBUICAO COM BARRAMENTO TRIFASICO, DE SOBREPOR, EM CHAPA DE ACO GALVANIZADO, PARA 36 DISJUNTORES DIN, 100 A</v>
          </cell>
          <cell r="C3888" t="str">
            <v xml:space="preserve">UN    </v>
          </cell>
          <cell r="D3888">
            <v>940.71</v>
          </cell>
        </row>
        <row r="3889">
          <cell r="A3889">
            <v>39761</v>
          </cell>
          <cell r="B3889" t="str">
            <v>QUADRO DE DISTRIBUICAO COM BARRAMENTO TRIFASICO, DE SOBREPOR, EM CHAPA DE ACO GALVANIZADO, PARA 48 DISJUNTORES DIN, 100 A</v>
          </cell>
          <cell r="C3889" t="str">
            <v xml:space="preserve">UN    </v>
          </cell>
          <cell r="D3889">
            <v>1130.76</v>
          </cell>
        </row>
        <row r="3890">
          <cell r="A3890">
            <v>39805</v>
          </cell>
          <cell r="B3890" t="str">
            <v>QUADRO DE DISTRIBUICAO, EM PVC, DE EMBUTIR, COM BARRAMENTO TERRA / NEUTRO, PARA 12 DISJUNTORES NEMA OU 16 DISJUNTORES DIN</v>
          </cell>
          <cell r="C3890" t="str">
            <v xml:space="preserve">UN    </v>
          </cell>
          <cell r="D3890">
            <v>133.63</v>
          </cell>
        </row>
        <row r="3891">
          <cell r="A3891">
            <v>39806</v>
          </cell>
          <cell r="B3891" t="str">
            <v>QUADRO DE DISTRIBUICAO, EM PVC, DE EMBUTIR, COM BARRAMENTO TERRA / NEUTRO, PARA 18 DISJUNTORES NEMA OU 24 DISJUNTORES DIN</v>
          </cell>
          <cell r="C3891" t="str">
            <v xml:space="preserve">UN    </v>
          </cell>
          <cell r="D3891">
            <v>247.58</v>
          </cell>
        </row>
        <row r="3892">
          <cell r="A3892">
            <v>39807</v>
          </cell>
          <cell r="B3892" t="str">
            <v>QUADRO DE DISTRIBUICAO, EM PVC, DE EMBUTIR, COM BARRAMENTO TERRA / NEUTRO, PARA 27 DISJUNTORES NEMA OU 36 DISJUNTORES DIN</v>
          </cell>
          <cell r="C3892" t="str">
            <v xml:space="preserve">UN    </v>
          </cell>
          <cell r="D3892">
            <v>536.55999999999995</v>
          </cell>
        </row>
        <row r="3893">
          <cell r="A3893">
            <v>43100</v>
          </cell>
          <cell r="B3893" t="str">
            <v>QUADRO DE DISTRIBUICAO, EM PVC, DE EMBUTIR, COM BARRAMENTO TERRA / NEUTRO, PARA 48 DISJUNTORES DIN</v>
          </cell>
          <cell r="C3893" t="str">
            <v xml:space="preserve">UN    </v>
          </cell>
          <cell r="D3893">
            <v>419.48</v>
          </cell>
        </row>
        <row r="3894">
          <cell r="A3894">
            <v>39804</v>
          </cell>
          <cell r="B3894" t="str">
            <v>QUADRO DE DISTRIBUICAO, EM PVC, DE EMBUTIR, COM BARRAMENTO TERRA / NEUTRO, PARA 6 DISJUNTORES NEMA OU 8 DISJUNTORES DIN</v>
          </cell>
          <cell r="C3894" t="str">
            <v xml:space="preserve">UN    </v>
          </cell>
          <cell r="D3894">
            <v>78.47</v>
          </cell>
        </row>
        <row r="3895">
          <cell r="A3895">
            <v>39796</v>
          </cell>
          <cell r="B3895" t="str">
            <v>QUADRO DE DISTRIBUICAO, SEM BARRAMENTO, EM PVC, DE EMBUTIR, PARA 12 DISJUNTORES NEMA OU 16 DISJUNTORES DIN</v>
          </cell>
          <cell r="C3895" t="str">
            <v xml:space="preserve">UN    </v>
          </cell>
          <cell r="D3895">
            <v>81.27</v>
          </cell>
        </row>
        <row r="3896">
          <cell r="A3896">
            <v>39797</v>
          </cell>
          <cell r="B3896" t="str">
            <v>QUADRO DE DISTRIBUICAO, SEM BARRAMENTO, EM PVC, DE EMBUTIR, PARA 18 DISJUNTORES NEMA OU 24 DISJUNTORES DIN</v>
          </cell>
          <cell r="C3896" t="str">
            <v xml:space="preserve">UN    </v>
          </cell>
          <cell r="D3896">
            <v>127.58</v>
          </cell>
        </row>
        <row r="3897">
          <cell r="A3897">
            <v>39798</v>
          </cell>
          <cell r="B3897" t="str">
            <v>QUADRO DE DISTRIBUICAO, SEM BARRAMENTO, EM PVC, DE EMBUTIR, PARA 27 DISJUNTORES NEMA OU 36 DISJUNTORES DIN</v>
          </cell>
          <cell r="C3897" t="str">
            <v xml:space="preserve">UN    </v>
          </cell>
          <cell r="D3897">
            <v>218.84</v>
          </cell>
        </row>
        <row r="3898">
          <cell r="A3898">
            <v>39794</v>
          </cell>
          <cell r="B3898" t="str">
            <v>QUADRO DE DISTRIBUICAO, SEM BARRAMENTO, EM PVC, DE EMBUTIR, PARA 3 DISJUNTORES NEMA OU 4 DISJUNTORES DIN</v>
          </cell>
          <cell r="C3898" t="str">
            <v xml:space="preserve">UN    </v>
          </cell>
          <cell r="D3898">
            <v>34.5</v>
          </cell>
        </row>
        <row r="3899">
          <cell r="A3899">
            <v>39795</v>
          </cell>
          <cell r="B3899" t="str">
            <v>QUADRO DE DISTRIBUICAO, SEM BARRAMENTO, EM PVC, DE EMBUTIR, PARA 6 DISJUNTORES NEMA OU 8 DISJUNTORES DIN</v>
          </cell>
          <cell r="C3899" t="str">
            <v xml:space="preserve">UN    </v>
          </cell>
          <cell r="D3899">
            <v>54.5</v>
          </cell>
        </row>
        <row r="3900">
          <cell r="A3900">
            <v>39799</v>
          </cell>
          <cell r="B3900" t="str">
            <v>QUADRO DE DISTRIBUICAO, SEM BARRAMENTO, EM PVC, DE SOBREPOR,  PARA 3 DISJUNTORES NEMA OU 4 DISJUNTORES DIN</v>
          </cell>
          <cell r="C3900" t="str">
            <v xml:space="preserve">UN    </v>
          </cell>
          <cell r="D3900">
            <v>40.21</v>
          </cell>
        </row>
        <row r="3901">
          <cell r="A3901">
            <v>39801</v>
          </cell>
          <cell r="B3901" t="str">
            <v>QUADRO DE DISTRIBUICAO, SEM BARRAMENTO, EM PVC, DE SOBREPOR, PARA 12 DISJUNTORES NEMA OU 16 DISJUNTORES DIN</v>
          </cell>
          <cell r="C3901" t="str">
            <v xml:space="preserve">UN    </v>
          </cell>
          <cell r="D3901">
            <v>115.08</v>
          </cell>
        </row>
        <row r="3902">
          <cell r="A3902">
            <v>39802</v>
          </cell>
          <cell r="B3902" t="str">
            <v>QUADRO DE DISTRIBUICAO, SEM BARRAMENTO, EM PVC, DE SOBREPOR, PARA 18 DISJUNTORES NEMA OU 24 DISJUNTORES DIN</v>
          </cell>
          <cell r="C3902" t="str">
            <v xml:space="preserve">UN    </v>
          </cell>
          <cell r="D3902">
            <v>168.69</v>
          </cell>
        </row>
        <row r="3903">
          <cell r="A3903">
            <v>39803</v>
          </cell>
          <cell r="B3903" t="str">
            <v>QUADRO DE DISTRIBUICAO, SEM BARRAMENTO, EM PVC, DE SOBREPOR, PARA 27 DISJUNTORES NEMA OU 36 DISJUNTORES DIN</v>
          </cell>
          <cell r="C3903" t="str">
            <v xml:space="preserve">UN    </v>
          </cell>
          <cell r="D3903">
            <v>235.33</v>
          </cell>
        </row>
        <row r="3904">
          <cell r="A3904">
            <v>39800</v>
          </cell>
          <cell r="B3904" t="str">
            <v>QUADRO DE DISTRIBUICAO, SEM BARRAMENTO, EM PVC, DE SOBREPOR, PARA 6 DISJUNTORES NEMA OU 8 DISJUNTORES DIN</v>
          </cell>
          <cell r="C3904" t="str">
            <v xml:space="preserve">UN    </v>
          </cell>
          <cell r="D3904">
            <v>68.5</v>
          </cell>
        </row>
        <row r="3905">
          <cell r="A3905">
            <v>21059</v>
          </cell>
          <cell r="B3905" t="str">
            <v>RALO FOFO COM REQUADRO, QUADRADO 150 X 150 MM</v>
          </cell>
          <cell r="C3905" t="str">
            <v xml:space="preserve">UN    </v>
          </cell>
          <cell r="D3905">
            <v>64.180000000000007</v>
          </cell>
        </row>
        <row r="3906">
          <cell r="A3906">
            <v>11234</v>
          </cell>
          <cell r="B3906" t="str">
            <v>RALO FOFO COM REQUADRO, QUADRADO 200 X 200 MM</v>
          </cell>
          <cell r="C3906" t="str">
            <v xml:space="preserve">UN    </v>
          </cell>
          <cell r="D3906">
            <v>96.74</v>
          </cell>
        </row>
        <row r="3907">
          <cell r="A3907">
            <v>21060</v>
          </cell>
          <cell r="B3907" t="str">
            <v>RALO FOFO COM REQUADRO, QUADRADO 250 X 250 MM</v>
          </cell>
          <cell r="C3907" t="str">
            <v xml:space="preserve">UN    </v>
          </cell>
          <cell r="D3907">
            <v>119.06</v>
          </cell>
        </row>
        <row r="3908">
          <cell r="A3908">
            <v>21061</v>
          </cell>
          <cell r="B3908" t="str">
            <v>RALO FOFO COM REQUADRO, QUADRADO 300 X 300 MM</v>
          </cell>
          <cell r="C3908" t="str">
            <v xml:space="preserve">UN    </v>
          </cell>
          <cell r="D3908">
            <v>148.83000000000001</v>
          </cell>
        </row>
        <row r="3909">
          <cell r="A3909">
            <v>21062</v>
          </cell>
          <cell r="B3909" t="str">
            <v>RALO FOFO COM REQUADRO, QUADRADO 400 X 400 MM</v>
          </cell>
          <cell r="C3909" t="str">
            <v xml:space="preserve">UN    </v>
          </cell>
          <cell r="D3909">
            <v>234.41</v>
          </cell>
        </row>
        <row r="3910">
          <cell r="A3910">
            <v>11708</v>
          </cell>
          <cell r="B3910" t="str">
            <v>RALO FOFO SEMIESFERICO, 100 MM, PARA LAJES/ CALHAS</v>
          </cell>
          <cell r="C3910" t="str">
            <v xml:space="preserve">UN    </v>
          </cell>
          <cell r="D3910">
            <v>25.58</v>
          </cell>
        </row>
        <row r="3911">
          <cell r="A3911">
            <v>11709</v>
          </cell>
          <cell r="B3911" t="str">
            <v>RALO FOFO SEMIESFERICO, 150 MM, PARA LAJES/ CALHAS</v>
          </cell>
          <cell r="C3911" t="str">
            <v xml:space="preserve">UN    </v>
          </cell>
          <cell r="D3911">
            <v>60.09</v>
          </cell>
        </row>
        <row r="3912">
          <cell r="A3912">
            <v>11710</v>
          </cell>
          <cell r="B3912" t="str">
            <v>RALO FOFO SEMIESFERICO, 200 MM, PARA LAJES/ CALHAS</v>
          </cell>
          <cell r="C3912" t="str">
            <v xml:space="preserve">UN    </v>
          </cell>
          <cell r="D3912">
            <v>138.13</v>
          </cell>
        </row>
        <row r="3913">
          <cell r="A3913">
            <v>11707</v>
          </cell>
          <cell r="B3913" t="str">
            <v>RALO FOFO SEMIESFERICO, 75 MM, PARA LAJES/ CALHAS</v>
          </cell>
          <cell r="C3913" t="str">
            <v xml:space="preserve">UN    </v>
          </cell>
          <cell r="D3913">
            <v>19.16</v>
          </cell>
        </row>
        <row r="3914">
          <cell r="A3914">
            <v>5102</v>
          </cell>
          <cell r="B3914" t="str">
            <v>RALO SECO / RALO DE PASSAGEM EM PVC, QUADRADO, 100 X 100 X 53 MM, SAIDA 40 MM, COM GRELHA BRANCA</v>
          </cell>
          <cell r="C3914" t="str">
            <v xml:space="preserve">UN    </v>
          </cell>
          <cell r="D3914">
            <v>13.26</v>
          </cell>
        </row>
        <row r="3915">
          <cell r="A3915">
            <v>11739</v>
          </cell>
          <cell r="B3915" t="str">
            <v>RALO SECO CONICO, PVC, 100 X 40 MM,  COM GRELHA REDONDA BRANCA</v>
          </cell>
          <cell r="C3915" t="str">
            <v xml:space="preserve">UN    </v>
          </cell>
          <cell r="D3915">
            <v>9.4499999999999993</v>
          </cell>
        </row>
        <row r="3916">
          <cell r="A3916">
            <v>11711</v>
          </cell>
          <cell r="B3916" t="str">
            <v>RALO SECO CONICO, PVC, 100 X 40 MM, COM GRELHA QUADRADA BRANCA</v>
          </cell>
          <cell r="C3916" t="str">
            <v xml:space="preserve">UN    </v>
          </cell>
          <cell r="D3916">
            <v>11.05</v>
          </cell>
        </row>
        <row r="3917">
          <cell r="A3917">
            <v>11741</v>
          </cell>
          <cell r="B3917" t="str">
            <v>RALO SIFONADO CILINDRICO, PVC, 100 X 40 MM,  COM GRELHA REDONDA BRANCA</v>
          </cell>
          <cell r="C3917" t="str">
            <v xml:space="preserve">UN    </v>
          </cell>
          <cell r="D3917">
            <v>12.03</v>
          </cell>
        </row>
        <row r="3918">
          <cell r="A3918">
            <v>11745</v>
          </cell>
          <cell r="B3918" t="str">
            <v>RALO SIFONADO QUADRADO, PVC, 100 X 53 MM, SAIDA 40 MM, COM GRELHA QUADRADA BRANCA</v>
          </cell>
          <cell r="C3918" t="str">
            <v xml:space="preserve">UN    </v>
          </cell>
          <cell r="D3918">
            <v>15.86</v>
          </cell>
        </row>
        <row r="3919">
          <cell r="A3919">
            <v>11743</v>
          </cell>
          <cell r="B3919" t="str">
            <v>RALO SIFONADO REDONDO CONICO, PVC, 100 X 40 MM, COM GRELHA REDONDA BRANCA</v>
          </cell>
          <cell r="C3919" t="str">
            <v xml:space="preserve">UN    </v>
          </cell>
          <cell r="D3919">
            <v>10.1</v>
          </cell>
        </row>
        <row r="3920">
          <cell r="A3920">
            <v>40985</v>
          </cell>
          <cell r="B3920" t="str">
            <v>RASTELEIRO (MENSALISTA)</v>
          </cell>
          <cell r="C3920" t="str">
            <v xml:space="preserve">MES   </v>
          </cell>
          <cell r="D3920">
            <v>1825.02</v>
          </cell>
        </row>
        <row r="3921">
          <cell r="A3921">
            <v>44502</v>
          </cell>
          <cell r="B3921" t="str">
            <v>RASTELEIRO HORISTA</v>
          </cell>
          <cell r="C3921" t="str">
            <v xml:space="preserve">H     </v>
          </cell>
          <cell r="D3921">
            <v>10.31</v>
          </cell>
        </row>
        <row r="3922">
          <cell r="A3922">
            <v>1088</v>
          </cell>
          <cell r="B3922" t="str">
            <v>REATOR ELETRONICO BIVOLT PARA 1 LAMPADA FLUORESCENTE DE 18/20 W</v>
          </cell>
          <cell r="C3922" t="str">
            <v xml:space="preserve">UN    </v>
          </cell>
          <cell r="D3922">
            <v>43.21</v>
          </cell>
        </row>
        <row r="3923">
          <cell r="A3923">
            <v>1087</v>
          </cell>
          <cell r="B3923" t="str">
            <v>REATOR ELETRONICO BIVOLT PARA 1 LAMPADA FLUORESCENTE DE 36/40 W</v>
          </cell>
          <cell r="C3923" t="str">
            <v xml:space="preserve">UN    </v>
          </cell>
          <cell r="D3923">
            <v>53.97</v>
          </cell>
        </row>
        <row r="3924">
          <cell r="A3924">
            <v>38777</v>
          </cell>
          <cell r="B3924" t="str">
            <v>REATOR ELETRONICO BIVOLT PARA 2 LAMPADAS FLUORESCENTES DE 14 W</v>
          </cell>
          <cell r="C3924" t="str">
            <v xml:space="preserve">UN    </v>
          </cell>
          <cell r="D3924">
            <v>107.49</v>
          </cell>
        </row>
        <row r="3925">
          <cell r="A3925">
            <v>1086</v>
          </cell>
          <cell r="B3925" t="str">
            <v>REATOR ELETRONICO BIVOLT PARA 2 LAMPADAS FLUORESCENTES DE 18/20 W</v>
          </cell>
          <cell r="C3925" t="str">
            <v xml:space="preserve">UN    </v>
          </cell>
          <cell r="D3925">
            <v>56.72</v>
          </cell>
        </row>
        <row r="3926">
          <cell r="A3926">
            <v>1079</v>
          </cell>
          <cell r="B3926" t="str">
            <v>REATOR ELETRONICO BIVOLT PARA 2 LAMPADAS FLUORESCENTES DE 36/40 W</v>
          </cell>
          <cell r="C3926" t="str">
            <v xml:space="preserve">UN    </v>
          </cell>
          <cell r="D3926">
            <v>58.64</v>
          </cell>
        </row>
        <row r="3927">
          <cell r="A3927">
            <v>39374</v>
          </cell>
          <cell r="B3927" t="str">
            <v>REATOR INTERNO/INTEGRADO PARA LAMPADA VAPOR METALICO 400 W, ALTO FATOR DE POTENCIA</v>
          </cell>
          <cell r="C3927" t="str">
            <v xml:space="preserve">UN    </v>
          </cell>
          <cell r="D3927">
            <v>121.9</v>
          </cell>
        </row>
        <row r="3928">
          <cell r="A3928">
            <v>1082</v>
          </cell>
          <cell r="B3928" t="str">
            <v>REATOR P/ LAMPADA VAPOR DE SODIO 250W USO EXT</v>
          </cell>
          <cell r="C3928" t="str">
            <v xml:space="preserve">UN    </v>
          </cell>
          <cell r="D3928">
            <v>368.62</v>
          </cell>
        </row>
        <row r="3929">
          <cell r="A3929">
            <v>12316</v>
          </cell>
          <cell r="B3929" t="str">
            <v>REATOR P/ 1 LAMPADA VAPOR DE MERCURIO 125W USO EXT</v>
          </cell>
          <cell r="C3929" t="str">
            <v xml:space="preserve">UN    </v>
          </cell>
          <cell r="D3929">
            <v>168.95</v>
          </cell>
        </row>
        <row r="3930">
          <cell r="A3930">
            <v>12317</v>
          </cell>
          <cell r="B3930" t="str">
            <v>REATOR P/ 1 LAMPADA VAPOR DE MERCURIO 250W USO EXT</v>
          </cell>
          <cell r="C3930" t="str">
            <v xml:space="preserve">UN    </v>
          </cell>
          <cell r="D3930">
            <v>201.47</v>
          </cell>
        </row>
        <row r="3931">
          <cell r="A3931">
            <v>12318</v>
          </cell>
          <cell r="B3931" t="str">
            <v>REATOR P/ 1 LAMPADA VAPOR DE MERCURIO 400W USO EXT</v>
          </cell>
          <cell r="C3931" t="str">
            <v xml:space="preserve">UN    </v>
          </cell>
          <cell r="D3931">
            <v>232.1</v>
          </cell>
        </row>
        <row r="3932">
          <cell r="A3932">
            <v>5104</v>
          </cell>
          <cell r="B3932" t="str">
            <v>REBITE DE ALUMINIO VAZADO DE REPUXO, 3,2 X 8 MM (1KG = 1025 UNIDADES)</v>
          </cell>
          <cell r="C3932" t="str">
            <v xml:space="preserve">KG    </v>
          </cell>
          <cell r="D3932">
            <v>77.14</v>
          </cell>
        </row>
        <row r="3933">
          <cell r="A3933">
            <v>44530</v>
          </cell>
          <cell r="B3933" t="str">
            <v>REBOLO ABRASIVO RETO DE USO GERAL GRAO 36, DE 6 X 1 " ( DIAMETRO X ALTURA)</v>
          </cell>
          <cell r="C3933" t="str">
            <v xml:space="preserve">UN    </v>
          </cell>
          <cell r="D3933">
            <v>67.010000000000005</v>
          </cell>
        </row>
        <row r="3934">
          <cell r="A3934">
            <v>2710</v>
          </cell>
          <cell r="B3934" t="str">
            <v>REBOLO ABRASIVO RETO DE USO GERAL GRAO 36, DE 6 X 3/4 " (DIAMETRO X ALTURA)</v>
          </cell>
          <cell r="C3934" t="str">
            <v xml:space="preserve">UN    </v>
          </cell>
          <cell r="D3934">
            <v>53.51</v>
          </cell>
        </row>
        <row r="3935">
          <cell r="A3935">
            <v>14575</v>
          </cell>
          <cell r="B3935" t="str">
            <v>RECICLADORA DE ASFALTO A FRIO SOBRE RODAS, LARG. FRESAGEM 2,00 M, POT. 315 KW/422 HP</v>
          </cell>
          <cell r="C3935" t="str">
            <v xml:space="preserve">UN    </v>
          </cell>
          <cell r="D3935">
            <v>5335391.82</v>
          </cell>
        </row>
        <row r="3936">
          <cell r="A3936">
            <v>20034</v>
          </cell>
          <cell r="B3936" t="str">
            <v>REDUCAO EXCENTRICA PVC NBR 10569 P/REDE COLET ESG PB JE 150 X 100MM</v>
          </cell>
          <cell r="C3936" t="str">
            <v xml:space="preserve">UN    </v>
          </cell>
          <cell r="D3936">
            <v>125.21</v>
          </cell>
        </row>
        <row r="3937">
          <cell r="A3937">
            <v>20036</v>
          </cell>
          <cell r="B3937" t="str">
            <v>REDUCAO EXCENTRICA PVC NBR 10569 P/REDE COLET ESG PB JE 200 X 150MM</v>
          </cell>
          <cell r="C3937" t="str">
            <v xml:space="preserve">UN    </v>
          </cell>
          <cell r="D3937">
            <v>240.86</v>
          </cell>
        </row>
        <row r="3938">
          <cell r="A3938">
            <v>20037</v>
          </cell>
          <cell r="B3938" t="str">
            <v>REDUCAO EXCENTRICA PVC NBR 10569 P/REDE COLET ESG PB JE 250 X 200MM</v>
          </cell>
          <cell r="C3938" t="str">
            <v xml:space="preserve">UN    </v>
          </cell>
          <cell r="D3938">
            <v>454.3</v>
          </cell>
        </row>
        <row r="3939">
          <cell r="A3939">
            <v>20043</v>
          </cell>
          <cell r="B3939" t="str">
            <v>REDUCAO EXCENTRICA PVC P/ ESG PREDIAL DN 100 X 50MM</v>
          </cell>
          <cell r="C3939" t="str">
            <v xml:space="preserve">UN    </v>
          </cell>
          <cell r="D3939">
            <v>9.2100000000000009</v>
          </cell>
        </row>
        <row r="3940">
          <cell r="A3940">
            <v>20044</v>
          </cell>
          <cell r="B3940" t="str">
            <v>REDUCAO EXCENTRICA PVC P/ ESG PREDIAL DN 100 X 75MM</v>
          </cell>
          <cell r="C3940" t="str">
            <v xml:space="preserve">UN    </v>
          </cell>
          <cell r="D3940">
            <v>10.76</v>
          </cell>
        </row>
        <row r="3941">
          <cell r="A3941">
            <v>20042</v>
          </cell>
          <cell r="B3941" t="str">
            <v>REDUCAO EXCENTRICA PVC P/ ESG PREDIAL DN 75 X 50MM</v>
          </cell>
          <cell r="C3941" t="str">
            <v xml:space="preserve">UN    </v>
          </cell>
          <cell r="D3941">
            <v>7.8</v>
          </cell>
        </row>
        <row r="3942">
          <cell r="A3942">
            <v>20046</v>
          </cell>
          <cell r="B3942" t="str">
            <v>REDUCAO EXCENTRICA PVC, SERIE R, DN 100 X 75 MM, PARA ESGOTO OU AGUAS PLUVIAIS PREDIAIS</v>
          </cell>
          <cell r="C3942" t="str">
            <v xml:space="preserve">UN    </v>
          </cell>
          <cell r="D3942">
            <v>22.84</v>
          </cell>
        </row>
        <row r="3943">
          <cell r="A3943">
            <v>20047</v>
          </cell>
          <cell r="B3943" t="str">
            <v>REDUCAO EXCENTRICA PVC, SERIE R, DN 150 X 100 MM, PARA ESGOTO OU AGUAS PLUVIAIS PREDIAIS</v>
          </cell>
          <cell r="C3943" t="str">
            <v xml:space="preserve">UN    </v>
          </cell>
          <cell r="D3943">
            <v>62.42</v>
          </cell>
        </row>
        <row r="3944">
          <cell r="A3944">
            <v>20045</v>
          </cell>
          <cell r="B3944" t="str">
            <v>REDUCAO EXCENTRICA PVC, SERIE R, DN 75 X 50 MM, PARA ESGOTO OU AGUAS PLUVIAIS PREDIAIS</v>
          </cell>
          <cell r="C3944" t="str">
            <v xml:space="preserve">UN    </v>
          </cell>
          <cell r="D3944">
            <v>9.39</v>
          </cell>
        </row>
        <row r="3945">
          <cell r="A3945">
            <v>20972</v>
          </cell>
          <cell r="B3945" t="str">
            <v>REDUCAO FIXA TIPO STORZ, ENGATE RAPIDO 2.1/2" X 1.1/2", EM LATAO, PARA INSTALACAO PREDIAL COMBATE A INCENDIO PREDIAL</v>
          </cell>
          <cell r="C3945" t="str">
            <v xml:space="preserve">UN    </v>
          </cell>
          <cell r="D3945">
            <v>111.07</v>
          </cell>
        </row>
        <row r="3946">
          <cell r="A3946">
            <v>20032</v>
          </cell>
          <cell r="B3946" t="str">
            <v>REDUCAO PVC PBA, JE, BB, DN 75 X 50 / DE 85 X 60 MM, PARA REDE DE AGUA</v>
          </cell>
          <cell r="C3946" t="str">
            <v xml:space="preserve">UN    </v>
          </cell>
          <cell r="D3946">
            <v>81.13</v>
          </cell>
        </row>
        <row r="3947">
          <cell r="A3947">
            <v>11321</v>
          </cell>
          <cell r="B3947" t="str">
            <v>REDUCAO PVC PBA, JE, PB, DN 100 X 50 / DE 110 X 60 MM, PARA REDE DE AGUA</v>
          </cell>
          <cell r="C3947" t="str">
            <v xml:space="preserve">UN    </v>
          </cell>
          <cell r="D3947">
            <v>36.99</v>
          </cell>
        </row>
        <row r="3948">
          <cell r="A3948">
            <v>11323</v>
          </cell>
          <cell r="B3948" t="str">
            <v>REDUCAO PVC PBA, JE, PB, DN 100 X 75 / DE 110 X 85 MM, PARA REDE DE AGUA</v>
          </cell>
          <cell r="C3948" t="str">
            <v xml:space="preserve">UN    </v>
          </cell>
          <cell r="D3948">
            <v>42.54</v>
          </cell>
        </row>
        <row r="3949">
          <cell r="A3949">
            <v>20327</v>
          </cell>
          <cell r="B3949" t="str">
            <v>REDUCAO PVC PBA, JE, PB, DN 75 X 50 / DE 85 X 60 MM, PARA REDE DE AGUA</v>
          </cell>
          <cell r="C3949" t="str">
            <v xml:space="preserve">UN    </v>
          </cell>
          <cell r="D3949">
            <v>24.14</v>
          </cell>
        </row>
        <row r="3950">
          <cell r="A3950">
            <v>13390</v>
          </cell>
          <cell r="B3950" t="str">
            <v>REFLETOR REDONDO EM ALUMINIO ANODIZADO PARA LAMPADA VAPOR DE MERCURIO/SODIO, CORPO EM ALUMINIO COM PINTURA EPOXI, PARA LAMPADA E-27 DE 300 W, COM SUPORTE REDONDO E ALCA REGULAVEL PARA FIXACAO.</v>
          </cell>
          <cell r="C3950" t="str">
            <v xml:space="preserve">UN    </v>
          </cell>
          <cell r="D3950">
            <v>213.22</v>
          </cell>
        </row>
        <row r="3951">
          <cell r="A3951">
            <v>6034</v>
          </cell>
          <cell r="B3951" t="str">
            <v>REGISTRO DE ESFERA DE PASSEIO, PVC PARA POLIETILENO, 20 MM</v>
          </cell>
          <cell r="C3951" t="str">
            <v xml:space="preserve">UN    </v>
          </cell>
          <cell r="D3951">
            <v>8.6</v>
          </cell>
        </row>
        <row r="3952">
          <cell r="A3952">
            <v>6036</v>
          </cell>
          <cell r="B3952" t="str">
            <v>REGISTRO DE ESFERA PVC, COM BORBOLETA, COM ROSCA EXTERNA, DE 1/2"</v>
          </cell>
          <cell r="C3952" t="str">
            <v xml:space="preserve">UN    </v>
          </cell>
          <cell r="D3952">
            <v>11.71</v>
          </cell>
        </row>
        <row r="3953">
          <cell r="A3953">
            <v>6031</v>
          </cell>
          <cell r="B3953" t="str">
            <v>REGISTRO DE ESFERA PVC, COM BORBOLETA, COM ROSCA EXTERNA, DE 3/4"</v>
          </cell>
          <cell r="C3953" t="str">
            <v xml:space="preserve">UN    </v>
          </cell>
          <cell r="D3953">
            <v>13.76</v>
          </cell>
        </row>
        <row r="3954">
          <cell r="A3954">
            <v>6029</v>
          </cell>
          <cell r="B3954" t="str">
            <v>REGISTRO DE ESFERA PVC, COM CABECA QUADRADA, COM ROSCA EXTERNA, 1/2"</v>
          </cell>
          <cell r="C3954" t="str">
            <v xml:space="preserve">UN    </v>
          </cell>
          <cell r="D3954">
            <v>13.9</v>
          </cell>
        </row>
        <row r="3955">
          <cell r="A3955">
            <v>6033</v>
          </cell>
          <cell r="B3955" t="str">
            <v>REGISTRO DE ESFERA PVC, COM CABECA QUADRADA, COM ROSCA EXTERNA, 3/4"</v>
          </cell>
          <cell r="C3955" t="str">
            <v xml:space="preserve">UN    </v>
          </cell>
          <cell r="D3955">
            <v>18.329999999999998</v>
          </cell>
        </row>
        <row r="3956">
          <cell r="A3956">
            <v>11672</v>
          </cell>
          <cell r="B3956" t="str">
            <v>REGISTRO DE ESFERA, PVC, COM VOLANTE, VS, ROSCAVEL, DN 1 1/2", COM CORPO DIVIDIDO</v>
          </cell>
          <cell r="C3956" t="str">
            <v xml:space="preserve">UN    </v>
          </cell>
          <cell r="D3956">
            <v>39.869999999999997</v>
          </cell>
        </row>
        <row r="3957">
          <cell r="A3957">
            <v>11669</v>
          </cell>
          <cell r="B3957" t="str">
            <v>REGISTRO DE ESFERA, PVC, COM VOLANTE, VS, ROSCAVEL, DN 1 1/4", COM CORPO DIVIDIDO</v>
          </cell>
          <cell r="C3957" t="str">
            <v xml:space="preserve">UN    </v>
          </cell>
          <cell r="D3957">
            <v>37.97</v>
          </cell>
        </row>
        <row r="3958">
          <cell r="A3958">
            <v>11670</v>
          </cell>
          <cell r="B3958" t="str">
            <v>REGISTRO DE ESFERA, PVC, COM VOLANTE, VS, ROSCAVEL, DN 1/2", COM CORPO DIVIDIDO</v>
          </cell>
          <cell r="C3958" t="str">
            <v xml:space="preserve">UN    </v>
          </cell>
          <cell r="D3958">
            <v>14.54</v>
          </cell>
        </row>
        <row r="3959">
          <cell r="A3959">
            <v>20055</v>
          </cell>
          <cell r="B3959" t="str">
            <v>REGISTRO DE ESFERA, PVC, COM VOLANTE, VS, ROSCAVEL, DN 1", COM CORPO DIVIDIDO</v>
          </cell>
          <cell r="C3959" t="str">
            <v xml:space="preserve">UN    </v>
          </cell>
          <cell r="D3959">
            <v>28.43</v>
          </cell>
        </row>
        <row r="3960">
          <cell r="A3960">
            <v>11671</v>
          </cell>
          <cell r="B3960" t="str">
            <v>REGISTRO DE ESFERA, PVC, COM VOLANTE, VS, ROSCAVEL, DN 2", COM CORPO DIVIDIDO</v>
          </cell>
          <cell r="C3960" t="str">
            <v xml:space="preserve">UN    </v>
          </cell>
          <cell r="D3960">
            <v>61.01</v>
          </cell>
        </row>
        <row r="3961">
          <cell r="A3961">
            <v>6032</v>
          </cell>
          <cell r="B3961" t="str">
            <v>REGISTRO DE ESFERA, PVC, COM VOLANTE, VS, ROSCAVEL, DN 3/4", COM CORPO DIVIDIDO</v>
          </cell>
          <cell r="C3961" t="str">
            <v xml:space="preserve">UN    </v>
          </cell>
          <cell r="D3961">
            <v>17.420000000000002</v>
          </cell>
        </row>
        <row r="3962">
          <cell r="A3962">
            <v>11673</v>
          </cell>
          <cell r="B3962" t="str">
            <v>REGISTRO DE ESFERA, PVC, COM VOLANTE, VS, SOLDAVEL, DN 20 MM, COM CORPO DIVIDIDO</v>
          </cell>
          <cell r="C3962" t="str">
            <v xml:space="preserve">UN    </v>
          </cell>
          <cell r="D3962">
            <v>13.72</v>
          </cell>
        </row>
        <row r="3963">
          <cell r="A3963">
            <v>11674</v>
          </cell>
          <cell r="B3963" t="str">
            <v>REGISTRO DE ESFERA, PVC, COM VOLANTE, VS, SOLDAVEL, DN 25 MM, COM CORPO DIVIDIDO</v>
          </cell>
          <cell r="C3963" t="str">
            <v xml:space="preserve">UN    </v>
          </cell>
          <cell r="D3963">
            <v>17.670000000000002</v>
          </cell>
        </row>
        <row r="3964">
          <cell r="A3964">
            <v>11675</v>
          </cell>
          <cell r="B3964" t="str">
            <v>REGISTRO DE ESFERA, PVC, COM VOLANTE, VS, SOLDAVEL, DN 32 MM, COM CORPO DIVIDIDO</v>
          </cell>
          <cell r="C3964" t="str">
            <v xml:space="preserve">UN    </v>
          </cell>
          <cell r="D3964">
            <v>28.06</v>
          </cell>
        </row>
        <row r="3965">
          <cell r="A3965">
            <v>11676</v>
          </cell>
          <cell r="B3965" t="str">
            <v>REGISTRO DE ESFERA, PVC, COM VOLANTE, VS, SOLDAVEL, DN 40 MM, COM CORPO DIVIDIDO</v>
          </cell>
          <cell r="C3965" t="str">
            <v xml:space="preserve">UN    </v>
          </cell>
          <cell r="D3965">
            <v>37.520000000000003</v>
          </cell>
        </row>
        <row r="3966">
          <cell r="A3966">
            <v>11677</v>
          </cell>
          <cell r="B3966" t="str">
            <v>REGISTRO DE ESFERA, PVC, COM VOLANTE, VS, SOLDAVEL, DN 50 MM, COM CORPO DIVIDIDO</v>
          </cell>
          <cell r="C3966" t="str">
            <v xml:space="preserve">UN    </v>
          </cell>
          <cell r="D3966">
            <v>38.75</v>
          </cell>
        </row>
        <row r="3967">
          <cell r="A3967">
            <v>11678</v>
          </cell>
          <cell r="B3967" t="str">
            <v>REGISTRO DE ESFERA, PVC, COM VOLANTE, VS, SOLDAVEL, DN 60 MM, COM CORPO DIVIDIDO</v>
          </cell>
          <cell r="C3967" t="str">
            <v xml:space="preserve">UN    </v>
          </cell>
          <cell r="D3967">
            <v>70.97</v>
          </cell>
        </row>
        <row r="3968">
          <cell r="A3968">
            <v>6038</v>
          </cell>
          <cell r="B3968" t="str">
            <v>REGISTRO DE PRESSAO PVC, ROSCAVEL, VOLANTE SIMPLES, DE 1/2"</v>
          </cell>
          <cell r="C3968" t="str">
            <v xml:space="preserve">UN    </v>
          </cell>
          <cell r="D3968">
            <v>4.5</v>
          </cell>
        </row>
        <row r="3969">
          <cell r="A3969">
            <v>11718</v>
          </cell>
          <cell r="B3969" t="str">
            <v>REGISTRO DE PRESSAO PVC, ROSCAVEL, VOLANTE SIMPLES, DE 3/4"</v>
          </cell>
          <cell r="C3969" t="str">
            <v xml:space="preserve">UN    </v>
          </cell>
          <cell r="D3969">
            <v>12.84</v>
          </cell>
        </row>
        <row r="3970">
          <cell r="A3970">
            <v>6037</v>
          </cell>
          <cell r="B3970" t="str">
            <v>REGISTRO DE PRESSAO PVC, SOLDAVEL, VOLANTE SIMPLES, DE 20 MM</v>
          </cell>
          <cell r="C3970" t="str">
            <v xml:space="preserve">UN    </v>
          </cell>
          <cell r="D3970">
            <v>9.36</v>
          </cell>
        </row>
        <row r="3971">
          <cell r="A3971">
            <v>11719</v>
          </cell>
          <cell r="B3971" t="str">
            <v>REGISTRO DE PRESSAO PVC, SOLDAVEL, VOLANTE SIMPLES, DE 25 MM</v>
          </cell>
          <cell r="C3971" t="str">
            <v xml:space="preserve">UN    </v>
          </cell>
          <cell r="D3971">
            <v>10.41</v>
          </cell>
        </row>
        <row r="3972">
          <cell r="A3972">
            <v>6019</v>
          </cell>
          <cell r="B3972" t="str">
            <v>REGISTRO GAVETA BRUTO EM LATAO FORJADO, BITOLA 1 " (REF 1509)</v>
          </cell>
          <cell r="C3972" t="str">
            <v xml:space="preserve">UN    </v>
          </cell>
          <cell r="D3972">
            <v>42.96</v>
          </cell>
        </row>
        <row r="3973">
          <cell r="A3973">
            <v>6010</v>
          </cell>
          <cell r="B3973" t="str">
            <v>REGISTRO GAVETA BRUTO EM LATAO FORJADO, BITOLA 1 1/2 " (REF 1509)</v>
          </cell>
          <cell r="C3973" t="str">
            <v xml:space="preserve">UN    </v>
          </cell>
          <cell r="D3973">
            <v>73.92</v>
          </cell>
        </row>
        <row r="3974">
          <cell r="A3974">
            <v>6017</v>
          </cell>
          <cell r="B3974" t="str">
            <v>REGISTRO GAVETA BRUTO EM LATAO FORJADO, BITOLA 1 1/4 " (REF 1509)</v>
          </cell>
          <cell r="C3974" t="str">
            <v xml:space="preserve">UN    </v>
          </cell>
          <cell r="D3974">
            <v>58.55</v>
          </cell>
        </row>
        <row r="3975">
          <cell r="A3975">
            <v>6020</v>
          </cell>
          <cell r="B3975" t="str">
            <v>REGISTRO GAVETA BRUTO EM LATAO FORJADO, BITOLA 1/2 " (REF 1509)</v>
          </cell>
          <cell r="C3975" t="str">
            <v xml:space="preserve">UN    </v>
          </cell>
          <cell r="D3975">
            <v>25.8</v>
          </cell>
        </row>
        <row r="3976">
          <cell r="A3976">
            <v>6028</v>
          </cell>
          <cell r="B3976" t="str">
            <v>REGISTRO GAVETA BRUTO EM LATAO FORJADO, BITOLA 2 " (REF 1509)</v>
          </cell>
          <cell r="C3976" t="str">
            <v xml:space="preserve">UN    </v>
          </cell>
          <cell r="D3976">
            <v>102.96</v>
          </cell>
        </row>
        <row r="3977">
          <cell r="A3977">
            <v>6011</v>
          </cell>
          <cell r="B3977" t="str">
            <v>REGISTRO GAVETA BRUTO EM LATAO FORJADO, BITOLA 2 1/2 " (REF 1509)</v>
          </cell>
          <cell r="C3977" t="str">
            <v xml:space="preserve">UN    </v>
          </cell>
          <cell r="D3977">
            <v>213.53</v>
          </cell>
        </row>
        <row r="3978">
          <cell r="A3978">
            <v>6012</v>
          </cell>
          <cell r="B3978" t="str">
            <v>REGISTRO GAVETA BRUTO EM LATAO FORJADO, BITOLA 3 " (REF 1509)</v>
          </cell>
          <cell r="C3978" t="str">
            <v xml:space="preserve">UN    </v>
          </cell>
          <cell r="D3978">
            <v>258.52</v>
          </cell>
        </row>
        <row r="3979">
          <cell r="A3979">
            <v>6016</v>
          </cell>
          <cell r="B3979" t="str">
            <v>REGISTRO GAVETA BRUTO EM LATAO FORJADO, BITOLA 3/4 " (REF 1509)</v>
          </cell>
          <cell r="C3979" t="str">
            <v xml:space="preserve">UN    </v>
          </cell>
          <cell r="D3979">
            <v>27.21</v>
          </cell>
        </row>
        <row r="3980">
          <cell r="A3980">
            <v>6027</v>
          </cell>
          <cell r="B3980" t="str">
            <v>REGISTRO GAVETA BRUTO EM LATAO FORJADO, BITOLA 4 " (REF 1509)</v>
          </cell>
          <cell r="C3980" t="str">
            <v xml:space="preserve">UN    </v>
          </cell>
          <cell r="D3980">
            <v>538.66</v>
          </cell>
        </row>
        <row r="3981">
          <cell r="A3981">
            <v>6013</v>
          </cell>
          <cell r="B3981" t="str">
            <v>REGISTRO GAVETA COM ACABAMENTO E CANOPLA CROMADOS, SIMPLES, BITOLA 1 " (REF 1509)</v>
          </cell>
          <cell r="C3981" t="str">
            <v xml:space="preserve">UN    </v>
          </cell>
          <cell r="D3981">
            <v>81.28</v>
          </cell>
        </row>
        <row r="3982">
          <cell r="A3982">
            <v>6015</v>
          </cell>
          <cell r="B3982" t="str">
            <v>REGISTRO GAVETA COM ACABAMENTO E CANOPLA CROMADOS, SIMPLES, BITOLA 1 1/2 " (REF 1509)</v>
          </cell>
          <cell r="C3982" t="str">
            <v xml:space="preserve">UN    </v>
          </cell>
          <cell r="D3982">
            <v>118.2</v>
          </cell>
        </row>
        <row r="3983">
          <cell r="A3983">
            <v>6014</v>
          </cell>
          <cell r="B3983" t="str">
            <v>REGISTRO GAVETA COM ACABAMENTO E CANOPLA CROMADOS, SIMPLES, BITOLA 1 1/4 " (REF 1509)</v>
          </cell>
          <cell r="C3983" t="str">
            <v xml:space="preserve">UN    </v>
          </cell>
          <cell r="D3983">
            <v>113.01</v>
          </cell>
        </row>
        <row r="3984">
          <cell r="A3984">
            <v>6006</v>
          </cell>
          <cell r="B3984" t="str">
            <v>REGISTRO GAVETA COM ACABAMENTO E CANOPLA CROMADOS, SIMPLES, BITOLA 1/2 " (REF 1509)</v>
          </cell>
          <cell r="C3984" t="str">
            <v xml:space="preserve">UN    </v>
          </cell>
          <cell r="D3984">
            <v>58.86</v>
          </cell>
        </row>
        <row r="3985">
          <cell r="A3985">
            <v>6005</v>
          </cell>
          <cell r="B3985" t="str">
            <v>REGISTRO GAVETA COM ACABAMENTO E CANOPLA CROMADOS, SIMPLES, BITOLA 3/4 " (REF 1509)</v>
          </cell>
          <cell r="C3985" t="str">
            <v xml:space="preserve">UN    </v>
          </cell>
          <cell r="D3985">
            <v>66.400000000000006</v>
          </cell>
        </row>
        <row r="3986">
          <cell r="A3986">
            <v>11756</v>
          </cell>
          <cell r="B3986" t="str">
            <v>REGISTRO OU REGULADOR DE GAS COZINHA, VAZAO DE 2 KG/H, 2,8 KPA</v>
          </cell>
          <cell r="C3986" t="str">
            <v xml:space="preserve">UN    </v>
          </cell>
          <cell r="D3986">
            <v>31.71</v>
          </cell>
        </row>
        <row r="3987">
          <cell r="A3987">
            <v>10904</v>
          </cell>
          <cell r="B3987" t="str">
            <v>REGISTRO OU VALVULA GLOBO ANGULAR EM LATAO, PARA HIDRANTES EM INSTALACAO PREDIAL DE INCENDIO, 45 GRAUS, DIAMETRO DE 2 1/2", COM VOLANTE, CLASSE DE PRESSAO DE ATE 200 PSI</v>
          </cell>
          <cell r="C3987" t="str">
            <v xml:space="preserve">UN    </v>
          </cell>
          <cell r="D3987">
            <v>155.5</v>
          </cell>
        </row>
        <row r="3988">
          <cell r="A3988">
            <v>11752</v>
          </cell>
          <cell r="B3988" t="str">
            <v>REGISTRO PRESSAO BRUTO EM LATAO FORJADO, BITOLA 1/2 " (REF 1400)</v>
          </cell>
          <cell r="C3988" t="str">
            <v xml:space="preserve">UN    </v>
          </cell>
          <cell r="D3988">
            <v>18.28</v>
          </cell>
        </row>
        <row r="3989">
          <cell r="A3989">
            <v>11753</v>
          </cell>
          <cell r="B3989" t="str">
            <v>REGISTRO PRESSAO BRUTO EM LATAO FORJADO, BITOLA 3/4 " (REF 1400)</v>
          </cell>
          <cell r="C3989" t="str">
            <v xml:space="preserve">UN    </v>
          </cell>
          <cell r="D3989">
            <v>21.83</v>
          </cell>
        </row>
        <row r="3990">
          <cell r="A3990">
            <v>6021</v>
          </cell>
          <cell r="B3990" t="str">
            <v>REGISTRO PRESSAO COM ACABAMENTO E CANOPLA CROMADA, SIMPLES, BITOLA 1/2 " (REF 1416)</v>
          </cell>
          <cell r="C3990" t="str">
            <v xml:space="preserve">UN    </v>
          </cell>
          <cell r="D3990">
            <v>60.58</v>
          </cell>
        </row>
        <row r="3991">
          <cell r="A3991">
            <v>6024</v>
          </cell>
          <cell r="B3991" t="str">
            <v>REGISTRO PRESSAO COM ACABAMENTO E CANOPLA CROMADA, SIMPLES, BITOLA 3/4 " (REF 1416)</v>
          </cell>
          <cell r="C3991" t="str">
            <v xml:space="preserve">UN    </v>
          </cell>
          <cell r="D3991">
            <v>62.62</v>
          </cell>
        </row>
        <row r="3992">
          <cell r="A3992">
            <v>38379</v>
          </cell>
          <cell r="B3992" t="str">
            <v>REGUA DE ALUMINIO PARA PEDREIRO 2 X 1 "</v>
          </cell>
          <cell r="C3992" t="str">
            <v xml:space="preserve">M     </v>
          </cell>
          <cell r="D3992">
            <v>49.88</v>
          </cell>
        </row>
        <row r="3993">
          <cell r="A3993">
            <v>13897</v>
          </cell>
          <cell r="B3993" t="str">
            <v>REGUA VIBRADORA DUPLA PARA CONCRETO A GASOLINA 5,5 HP, PESO DE 60 KG, COMPRIMENTO 4 M</v>
          </cell>
          <cell r="C3993" t="str">
            <v xml:space="preserve">UN    </v>
          </cell>
          <cell r="D3993">
            <v>6131.58</v>
          </cell>
        </row>
        <row r="3994">
          <cell r="A3994">
            <v>10640</v>
          </cell>
          <cell r="B3994" t="str">
            <v>REGUA VIBRATORIA DE CONCRETO TRELICADA, EQUIPADA COM MOTOR A GASOLINA DE 9 HP</v>
          </cell>
          <cell r="C3994" t="str">
            <v xml:space="preserve">UN    </v>
          </cell>
          <cell r="D3994">
            <v>13279.73</v>
          </cell>
        </row>
        <row r="3995">
          <cell r="A3995">
            <v>34357</v>
          </cell>
          <cell r="B3995" t="str">
            <v>REJUNTE CIMENTICIO, QUALQUER COR</v>
          </cell>
          <cell r="C3995" t="str">
            <v xml:space="preserve">KG    </v>
          </cell>
          <cell r="D3995">
            <v>4.8099999999999996</v>
          </cell>
        </row>
        <row r="3996">
          <cell r="A3996">
            <v>37329</v>
          </cell>
          <cell r="B3996" t="str">
            <v>REJUNTE EPOXI, QUALQUER COR</v>
          </cell>
          <cell r="C3996" t="str">
            <v xml:space="preserve">KG    </v>
          </cell>
          <cell r="D3996">
            <v>101.41</v>
          </cell>
        </row>
        <row r="3997">
          <cell r="A3997">
            <v>2510</v>
          </cell>
          <cell r="B3997" t="str">
            <v>RELE FOTOELETRICO INTERNO E EXTERNO BIVOLT 1000 W, DE CONECTOR, SEM BASE</v>
          </cell>
          <cell r="C3997" t="str">
            <v xml:space="preserve">UN    </v>
          </cell>
          <cell r="D3997">
            <v>53.4</v>
          </cell>
        </row>
        <row r="3998">
          <cell r="A3998">
            <v>12359</v>
          </cell>
          <cell r="B3998" t="str">
            <v>RELE TERMICO BIMETAL PARA USO EM MOTORES TRIFASICOS, TENSAO 380 V, POTENCIA ATE 15 CV, CORRENTE NOMINAL MAXIMA 22 A</v>
          </cell>
          <cell r="C3998" t="str">
            <v xml:space="preserve">UN    </v>
          </cell>
          <cell r="D3998">
            <v>132.94999999999999</v>
          </cell>
        </row>
        <row r="3999">
          <cell r="A3999">
            <v>7353</v>
          </cell>
          <cell r="B3999" t="str">
            <v>RESINA ACRILICA PREMIUM BASE AGUA - COR BRANCA</v>
          </cell>
          <cell r="C3999" t="str">
            <v xml:space="preserve">L     </v>
          </cell>
          <cell r="D3999">
            <v>24.82</v>
          </cell>
        </row>
        <row r="4000">
          <cell r="A4000">
            <v>36144</v>
          </cell>
          <cell r="B4000" t="str">
            <v>RESPIRADOR DESCARTAVEL SEM VALVULA DE EXALACAO, PFF 1</v>
          </cell>
          <cell r="C4000" t="str">
            <v xml:space="preserve">UN    </v>
          </cell>
          <cell r="D4000">
            <v>2.2400000000000002</v>
          </cell>
        </row>
        <row r="4001">
          <cell r="A4001">
            <v>10518</v>
          </cell>
          <cell r="B4001" t="str">
            <v>RETARDO PARA CORDEL DETONANTE</v>
          </cell>
          <cell r="C4001" t="str">
            <v xml:space="preserve">UN    </v>
          </cell>
          <cell r="D4001">
            <v>137.99</v>
          </cell>
        </row>
        <row r="4002">
          <cell r="A4002">
            <v>36530</v>
          </cell>
          <cell r="B4002" t="str">
            <v>RETROESCAVADEIRA SOBRE RODAS COM CARREGADEIRA, TRACAO 4 X 2, POTENCIA LIQUIDA 79 HP, PESO OPERACIONAL MINIMO DE 6570 KG, CAPACIDADE DA CARREGADEIRA DE 1,00 M3 E DA  RETROESCAVADEIRA MINIMA DE 0,20 M3, PROFUNDIDADE DE ESCAVACAO MAXIMA DE 4,37 M</v>
          </cell>
          <cell r="C4002" t="str">
            <v xml:space="preserve">UN    </v>
          </cell>
          <cell r="D4002">
            <v>314222.88</v>
          </cell>
        </row>
        <row r="4003">
          <cell r="A4003">
            <v>6046</v>
          </cell>
          <cell r="B4003" t="str">
            <v>RETROESCAVADEIRA SOBRE RODAS COM CARREGADEIRA, TRACAO 4 X 4, POTENCIA LIQUIDA 72 HP, PESO OPERACIONAL MINIMO DE 7140 KG, CAPACIDADE MINIMA DA CARREGADEIRA DE 0,79 M3 E DA RETROESCAVADEIRA MINIMA DE 0,18 M3, PROFUNDIDADE DE ESCAVACAO MAXIMA DE 4,50 M</v>
          </cell>
          <cell r="C4003" t="str">
            <v xml:space="preserve">UN    </v>
          </cell>
          <cell r="D4003">
            <v>340823.77</v>
          </cell>
        </row>
        <row r="4004">
          <cell r="A4004">
            <v>36531</v>
          </cell>
          <cell r="B4004" t="str">
            <v>RETROESCAVADEIRA SOBRE RODAS COM CARREGADEIRA, TRACAO 4 X 4, POTENCIA LIQUIDA 88 HP, PESO OPERACIONAL MINIMO DE 6674 KG, CAPACIDADE DA CARREGADEIRA DE 1,00 M3 E DA  RETROESCAVADEIRA MINIMA DE 0,26 M3, PROFUNDIDADE DE ESCAVACAO MAXIMA DE 4,37 M</v>
          </cell>
          <cell r="C4004" t="str">
            <v xml:space="preserve">UN    </v>
          </cell>
          <cell r="D4004">
            <v>353292.9</v>
          </cell>
        </row>
        <row r="4005">
          <cell r="A4005">
            <v>34684</v>
          </cell>
          <cell r="B4005" t="str">
            <v>REVESTIMENTO DE PAREDE EM GRANILITE, MARMORITE OU GRANITINA - ESP = 5 MM (INCLUSO EXECUCAO)</v>
          </cell>
          <cell r="C4005" t="str">
            <v xml:space="preserve">M2    </v>
          </cell>
          <cell r="D4005">
            <v>208.13</v>
          </cell>
        </row>
        <row r="4006">
          <cell r="A4006">
            <v>34683</v>
          </cell>
          <cell r="B4006" t="str">
            <v>REVESTIMENTO DE PAREDE EM GRANILITE, MARMORITE OU GRANITINA COLORIDO - ESP = 5 MM (INCLUSO EXECUCAO)</v>
          </cell>
          <cell r="C4006" t="str">
            <v xml:space="preserve">M2    </v>
          </cell>
          <cell r="D4006">
            <v>130.08000000000001</v>
          </cell>
        </row>
        <row r="4007">
          <cell r="A4007">
            <v>533</v>
          </cell>
          <cell r="B4007" t="str">
            <v>REVESTIMENTO EM CERAMICA ESMALTADA COMERCIAL, PEI MENOR OU IGUAL A 3, FORMATO MENOR OU IGUAL A 2025 CM2</v>
          </cell>
          <cell r="C4007" t="str">
            <v xml:space="preserve">M2    </v>
          </cell>
          <cell r="D4007">
            <v>23.04</v>
          </cell>
        </row>
        <row r="4008">
          <cell r="A4008">
            <v>10515</v>
          </cell>
          <cell r="B4008" t="str">
            <v>REVESTIMENTO EM CERAMICA ESMALTADA EXTRA, PEI MAIOR OU IGUAL 4, FORMATO MAIOR A 2025 CM2</v>
          </cell>
          <cell r="C4008" t="str">
            <v xml:space="preserve">M2    </v>
          </cell>
          <cell r="D4008">
            <v>43.47</v>
          </cell>
        </row>
        <row r="4009">
          <cell r="A4009">
            <v>536</v>
          </cell>
          <cell r="B4009" t="str">
            <v>REVESTIMENTO EM CERAMICA ESMALTADA EXTRA, PEI MENOR OU IGUAL A 3, FORMATO MENOR OU IGUAL A 2025 CM2</v>
          </cell>
          <cell r="C4009" t="str">
            <v xml:space="preserve">M2    </v>
          </cell>
          <cell r="D4009">
            <v>31.45</v>
          </cell>
        </row>
        <row r="4010">
          <cell r="A4010">
            <v>153</v>
          </cell>
          <cell r="B4010" t="str">
            <v>REVESTIMENTO EPOXI DE ALTA RESISTENCIA QUIMICA, ISENTO DE SOLVENTES, BICOMPONENTE</v>
          </cell>
          <cell r="C4010" t="str">
            <v xml:space="preserve">L     </v>
          </cell>
          <cell r="D4010">
            <v>73.64</v>
          </cell>
        </row>
        <row r="4011">
          <cell r="A4011">
            <v>34682</v>
          </cell>
          <cell r="B4011" t="str">
            <v>REVESTIMENTO PARA ESCADA EM GRANILITE, MARMORITE OU GRANITINA ESP = 8 MM (INCLUSO EXECUCAO)</v>
          </cell>
          <cell r="C4011" t="str">
            <v xml:space="preserve">M2    </v>
          </cell>
          <cell r="D4011">
            <v>99.47</v>
          </cell>
        </row>
        <row r="4012">
          <cell r="A4012">
            <v>20205</v>
          </cell>
          <cell r="B4012" t="str">
            <v>RIPA  APARELHADA *1,5 X 5* CM, EM MACARANDUBA, ANGELIM OU EQUIVALENTE DA REGIAO</v>
          </cell>
          <cell r="C4012" t="str">
            <v xml:space="preserve">M     </v>
          </cell>
          <cell r="D4012">
            <v>2.64</v>
          </cell>
        </row>
        <row r="4013">
          <cell r="A4013">
            <v>4412</v>
          </cell>
          <cell r="B4013" t="str">
            <v>RIPA NAO APARELHADA  *1 X 3* CM, EM MACARANDUBA, ANGELIM OU EQUIVALENTE DA REGIAO - BRUTA</v>
          </cell>
          <cell r="C4013" t="str">
            <v xml:space="preserve">M     </v>
          </cell>
          <cell r="D4013">
            <v>1.58</v>
          </cell>
        </row>
        <row r="4014">
          <cell r="A4014">
            <v>4408</v>
          </cell>
          <cell r="B4014" t="str">
            <v>RIPA NAO APARELHADA,  *1,5 X 5* CM, EM MACARANDUBA, ANGELIM OU EQUIVALENTE DA REGIAO -  BRUTA</v>
          </cell>
          <cell r="C4014" t="str">
            <v xml:space="preserve">M     </v>
          </cell>
          <cell r="D4014">
            <v>1.98</v>
          </cell>
        </row>
        <row r="4015">
          <cell r="A4015">
            <v>36250</v>
          </cell>
          <cell r="B4015" t="str">
            <v>RODAFORRO EM PVC, PARA FORRO DE PVC, COMPRIMENTO 6 M</v>
          </cell>
          <cell r="C4015" t="str">
            <v xml:space="preserve">M     </v>
          </cell>
          <cell r="D4015">
            <v>5.68</v>
          </cell>
        </row>
        <row r="4016">
          <cell r="A4016">
            <v>10857</v>
          </cell>
          <cell r="B4016" t="str">
            <v>RODAPE ARDOSIA, CINZA, 10 CM, E= *1CM</v>
          </cell>
          <cell r="C4016" t="str">
            <v xml:space="preserve">M     </v>
          </cell>
          <cell r="D4016">
            <v>13.8</v>
          </cell>
        </row>
        <row r="4017">
          <cell r="A4017">
            <v>4803</v>
          </cell>
          <cell r="B4017" t="str">
            <v>RODAPE DE BORRACHA LISO, H = 70 MM, E = *2* MM, PARA ARGAMASSA, PRETO</v>
          </cell>
          <cell r="C4017" t="str">
            <v xml:space="preserve">M     </v>
          </cell>
          <cell r="D4017">
            <v>26.25</v>
          </cell>
        </row>
        <row r="4018">
          <cell r="A4018">
            <v>6186</v>
          </cell>
          <cell r="B4018" t="str">
            <v>RODAPE DE MADEIRA MACICA CUMARU/IPE CHAMPANHE OU EQUIVALENTE DA REGIAO, *1,5 X 7 CM</v>
          </cell>
          <cell r="C4018" t="str">
            <v xml:space="preserve">M     </v>
          </cell>
          <cell r="D4018">
            <v>16.05</v>
          </cell>
        </row>
        <row r="4019">
          <cell r="A4019">
            <v>4829</v>
          </cell>
          <cell r="B4019" t="str">
            <v>RODAPE EM MARMORE, POLIDO, BRANCO COMUM, L= *7* CM, E=  *2* CM, CORTE RETO</v>
          </cell>
          <cell r="C4019" t="str">
            <v xml:space="preserve">M     </v>
          </cell>
          <cell r="D4019">
            <v>45.83</v>
          </cell>
        </row>
        <row r="4020">
          <cell r="A4020">
            <v>39829</v>
          </cell>
          <cell r="B4020" t="str">
            <v>RODAPE EM POLIESTIRENO, BRANCO, H = *5* CM, E = *1,5* CM</v>
          </cell>
          <cell r="C4020" t="str">
            <v xml:space="preserve">M     </v>
          </cell>
          <cell r="D4020">
            <v>34.94</v>
          </cell>
        </row>
        <row r="4021">
          <cell r="A4021">
            <v>20231</v>
          </cell>
          <cell r="B4021" t="str">
            <v>RODAPE OU RODABANCADA EM GRANITO, POLIDO, TIPO ANDORINHA/ QUARTZ/ CASTELO/ CORUMBA OU OUTROS EQUIVALENTES DA REGIAO, H= 10 CM, E=  *2,0* CM</v>
          </cell>
          <cell r="C4021" t="str">
            <v xml:space="preserve">M     </v>
          </cell>
          <cell r="D4021">
            <v>55.44</v>
          </cell>
        </row>
        <row r="4022">
          <cell r="A4022">
            <v>4804</v>
          </cell>
          <cell r="B4022" t="str">
            <v>RODAPE PLANO PARA PISO VINILICO, H = 5 CM</v>
          </cell>
          <cell r="C4022" t="str">
            <v xml:space="preserve">M     </v>
          </cell>
          <cell r="D4022">
            <v>20.149999999999999</v>
          </cell>
        </row>
        <row r="4023">
          <cell r="A4023">
            <v>34680</v>
          </cell>
          <cell r="B4023" t="str">
            <v>RODAPE PRE-MOLDADO DE GRANILITE, MARMORITE OU GRANITINA L = 10 CM</v>
          </cell>
          <cell r="C4023" t="str">
            <v xml:space="preserve">M     </v>
          </cell>
          <cell r="D4023">
            <v>30.6</v>
          </cell>
        </row>
        <row r="4024">
          <cell r="A4024">
            <v>11573</v>
          </cell>
          <cell r="B4024" t="str">
            <v>RODIZIO TIPO NAPOLEAO PARA JANELAS DE CORRER, EM ZAMAC, COMPRIMENTO DE APROX 60 CM, COM ROLAMENTO EM ACO</v>
          </cell>
          <cell r="C4024" t="str">
            <v xml:space="preserve">UN    </v>
          </cell>
          <cell r="D4024">
            <v>6.24</v>
          </cell>
        </row>
        <row r="4025">
          <cell r="A4025">
            <v>38401</v>
          </cell>
          <cell r="B4025" t="str">
            <v>RODO PARA CHAO 40 CM COM CABO</v>
          </cell>
          <cell r="C4025" t="str">
            <v xml:space="preserve">UN    </v>
          </cell>
          <cell r="D4025">
            <v>20.73</v>
          </cell>
        </row>
        <row r="4026">
          <cell r="A4026">
            <v>11575</v>
          </cell>
          <cell r="B4026" t="str">
            <v>ROLDANA CONCAVA DUPLA, 4 RODAS, EM ZAMAC COM CHAPA DE LATAO, ROLAMENTOS EM ACO, PARA PORTAS E JANELAS DE CORRER</v>
          </cell>
          <cell r="C4026" t="str">
            <v xml:space="preserve">UN    </v>
          </cell>
          <cell r="D4026">
            <v>60.19</v>
          </cell>
        </row>
        <row r="4027">
          <cell r="A4027">
            <v>38179</v>
          </cell>
          <cell r="B4027" t="str">
            <v>ROLDANA CONCAVA DUPLA, 4 RODAS, PARA PORTA DE CORRER, EM ZAMAC COM CHAPA DE ACO,  ROLAMENTO INTERNO BLINDADO DE ACO REVESTIDO EM NYLON</v>
          </cell>
          <cell r="C4027" t="str">
            <v xml:space="preserve">UN    </v>
          </cell>
          <cell r="D4027">
            <v>49.77</v>
          </cell>
        </row>
        <row r="4028">
          <cell r="A4028">
            <v>20256</v>
          </cell>
          <cell r="B4028" t="str">
            <v>ROLDANA PLASTICA COM PREGO, TAMANHO 30 X 30 MM, PARA INSTALACAO ELETRICA APARENTE</v>
          </cell>
          <cell r="C4028" t="str">
            <v xml:space="preserve">UN    </v>
          </cell>
          <cell r="D4028">
            <v>0.37</v>
          </cell>
        </row>
        <row r="4029">
          <cell r="A4029">
            <v>14511</v>
          </cell>
          <cell r="B4029" t="str">
            <v>ROLO COMPACTADOR DE PNEUS, ESTATICO, PRESSAO VARIAVEL, POTENCIA 110 HP, PESO SEM/COM LASTRO 10,8/27 T, LARGURA DE ROLAGEM 2,30 M</v>
          </cell>
          <cell r="C4029" t="str">
            <v xml:space="preserve">UN    </v>
          </cell>
          <cell r="D4029">
            <v>993313.97</v>
          </cell>
        </row>
        <row r="4030">
          <cell r="A4030">
            <v>10642</v>
          </cell>
          <cell r="B4030" t="str">
            <v>ROLO COMPACTADOR DE PNEUS, ESTATICO, PRESSAO VARIAVEL, POTENCIA 111 HP, PESO SEM/COM LASTRO 9,5/26,0 T, LARGURA DE ROLAGEM 1,90 M</v>
          </cell>
          <cell r="C4030" t="str">
            <v xml:space="preserve">UN    </v>
          </cell>
          <cell r="D4030">
            <v>935750</v>
          </cell>
        </row>
        <row r="4031">
          <cell r="A4031">
            <v>14489</v>
          </cell>
          <cell r="B4031" t="str">
            <v>ROLO COMPACTADOR PE DE CARNEIRO VIBRATORIO, POTENCIA 125 HP, PESO OPERACIONAL SEM/COM LASTRO 11,95/13,30 T, IMPACTO DINAMICO 38,5/22,5 T, LARGURA DE TRABALHO 2,15 M</v>
          </cell>
          <cell r="C4031" t="str">
            <v xml:space="preserve">UN    </v>
          </cell>
          <cell r="D4031">
            <v>829992.84</v>
          </cell>
        </row>
        <row r="4032">
          <cell r="A4032">
            <v>14513</v>
          </cell>
          <cell r="B4032" t="str">
            <v>ROLO COMPACTADOR PE DE CARNEIRO VIBRATORIO, POTENCIA 80 HP, PESO OPERACIONAL SEM/COM LASTRO 7,4/8,8 T, LARGURA DE TRABALHO 1,68 M</v>
          </cell>
          <cell r="C4032" t="str">
            <v xml:space="preserve">UN    </v>
          </cell>
          <cell r="D4032">
            <v>622514.32999999996</v>
          </cell>
        </row>
        <row r="4033">
          <cell r="A4033">
            <v>13600</v>
          </cell>
          <cell r="B4033" t="str">
            <v>ROLO COMPACTADOR VIBRATORIO DE UM CILINDRO LISO DE ACO, POTENCIA 125 HP, PESO SEM/COM LASTRO 10,75/12,92 T, IMPACTO DINAMICO 31,5/18,5 T, LARGURA TRABALHO 2,15 M</v>
          </cell>
          <cell r="C4033" t="str">
            <v xml:space="preserve">UN    </v>
          </cell>
          <cell r="D4033">
            <v>803218.79</v>
          </cell>
        </row>
        <row r="4034">
          <cell r="A4034">
            <v>10646</v>
          </cell>
          <cell r="B4034" t="str">
            <v>ROLO COMPACTADOR VIBRATORIO DE UM CILINDRO, ACO LISO, POTENCIA 80 HP, PESO OPERACIONAL MAXIMO 8,1 T, IMPACTO DINAMICO 16,15/9,5 T, LARGURA TRABALHO 1,68 M</v>
          </cell>
          <cell r="C4034" t="str">
            <v xml:space="preserve">UN    </v>
          </cell>
          <cell r="D4034">
            <v>598746.09</v>
          </cell>
        </row>
        <row r="4035">
          <cell r="A4035">
            <v>6070</v>
          </cell>
          <cell r="B4035" t="str">
            <v>ROLO COMPACTADOR VIBRATORIO PE DE CARNEIRO, COM CONTROLE REMOTO POR RADIO, POTENCIA  12,5 KW, PESO OPERACIONAL DE 1,675 T, LARGURA DE TRABALHO 0,85 M</v>
          </cell>
          <cell r="C4035" t="str">
            <v xml:space="preserve">UN    </v>
          </cell>
          <cell r="D4035">
            <v>818112.84</v>
          </cell>
        </row>
        <row r="4036">
          <cell r="A4036">
            <v>6069</v>
          </cell>
          <cell r="B4036" t="str">
            <v>ROLO COMPACTADOR VIBRATORIO REBOCAVEL, CILINDRO DE ACO LISO, POTENCIA DE TRACAO DE 65 CV, PESO DE 4,7 T, IMPACTO DINAMICO TOTAL DE 18,3 T, LARGURA DO ROLO 1,67 M</v>
          </cell>
          <cell r="C4036" t="str">
            <v xml:space="preserve">UN    </v>
          </cell>
          <cell r="D4036">
            <v>180733.46</v>
          </cell>
        </row>
        <row r="4037">
          <cell r="A4037">
            <v>14626</v>
          </cell>
          <cell r="B4037" t="str">
            <v>ROLO COMPACTADOR VIBRATORIO TANDEM, ACO LISO, POTENCIA 125 HP, PESO SEM/COM LASTRO 10,20/11,65 T, LARGURA DE TRABALHO 1,73 M</v>
          </cell>
          <cell r="C4037" t="str">
            <v xml:space="preserve">UN    </v>
          </cell>
          <cell r="D4037">
            <v>895646.46</v>
          </cell>
        </row>
        <row r="4038">
          <cell r="A4038">
            <v>6067</v>
          </cell>
          <cell r="B4038" t="str">
            <v>ROLO COMPACTADOR VIBRATORIO TANDEM, ACO LISO, POTENCIA 58 CV, PESO SEM/COM LASTRO 6,5/9,4 T, LARGURA DE TRABALHO 1,20 M</v>
          </cell>
          <cell r="C4038" t="str">
            <v xml:space="preserve">UN    </v>
          </cell>
          <cell r="D4038">
            <v>735232.15</v>
          </cell>
        </row>
        <row r="4039">
          <cell r="A4039">
            <v>38393</v>
          </cell>
          <cell r="B4039" t="str">
            <v>ROLO DE ESPUMA POLIESTER 23 CM (SEM CABO)</v>
          </cell>
          <cell r="C4039" t="str">
            <v xml:space="preserve">UN    </v>
          </cell>
          <cell r="D4039">
            <v>15.99</v>
          </cell>
        </row>
        <row r="4040">
          <cell r="A4040">
            <v>38390</v>
          </cell>
          <cell r="B4040" t="str">
            <v>ROLO DE LA DE CARNEIRO 23 CM (SEM CABO)</v>
          </cell>
          <cell r="C4040" t="str">
            <v xml:space="preserve">UN    </v>
          </cell>
          <cell r="D4040">
            <v>35.46</v>
          </cell>
        </row>
        <row r="4041">
          <cell r="A4041">
            <v>36532</v>
          </cell>
          <cell r="B4041" t="str">
            <v>ROMPEDOR ELETRICO PESO 26 KG, POTENCIA OPERACIONAL DE 2,5 KW</v>
          </cell>
          <cell r="C4041" t="str">
            <v xml:space="preserve">UN    </v>
          </cell>
          <cell r="D4041">
            <v>28801.58</v>
          </cell>
        </row>
        <row r="4042">
          <cell r="A4042">
            <v>11578</v>
          </cell>
          <cell r="B4042" t="str">
            <v>ROSETA QUADRADA, SEM FUROS, EM ACO INOX POLIDO, LARGURA APROXIMADA DE 50 MM, PARA FECHADURA DE PORTA - PARAFUSOS INCLUIDOS</v>
          </cell>
          <cell r="C4042" t="str">
            <v xml:space="preserve">UN    </v>
          </cell>
          <cell r="D4042">
            <v>12.99</v>
          </cell>
        </row>
        <row r="4043">
          <cell r="A4043">
            <v>11577</v>
          </cell>
          <cell r="B4043" t="str">
            <v>ROSETA REDONDA DE SOBREPOR, SEM FUROS, EM ACO INOX POLIDO, DIAMETRO APROXIMADO DE 50 MM, PARA FECHADURA DE PORTA - PARAFUSOS INCLUIDOS</v>
          </cell>
          <cell r="C4043" t="str">
            <v xml:space="preserve">UN    </v>
          </cell>
          <cell r="D4043">
            <v>12.4</v>
          </cell>
        </row>
        <row r="4044">
          <cell r="A4044">
            <v>42432</v>
          </cell>
          <cell r="B4044" t="str">
            <v>ROTACAO DIAGONAL DUPLA, APARELHO TRIPLO, EM TUBO DE ACO CARBONO, PINTURA NO PROCESSO ELETROSTATICO - EQUIPAMENTO DE GINASTICA PARA ACADEMIA AO AR LIVRE / ACADEMIA DA TERCEIRA IDADE - ATI</v>
          </cell>
          <cell r="C4044" t="str">
            <v xml:space="preserve">UN    </v>
          </cell>
          <cell r="D4044">
            <v>2380.86</v>
          </cell>
        </row>
        <row r="4045">
          <cell r="A4045">
            <v>42437</v>
          </cell>
          <cell r="B4045" t="str">
            <v>ROTACAO VERTICAL DUPLO, EM TUBO DE ACO CARBONO, PINTURA NO PROCESSO ELETROSTATICO - EQUIPAMENTO DE GINASTICA PARA ACADEMIA AO AR LIVRE / ACADEMIA DA TERCEIRA IDADE - ATI</v>
          </cell>
          <cell r="C4045" t="str">
            <v xml:space="preserve">UN    </v>
          </cell>
          <cell r="D4045">
            <v>1810.09</v>
          </cell>
        </row>
        <row r="4046">
          <cell r="A4046">
            <v>1116</v>
          </cell>
          <cell r="B4046" t="str">
            <v>RUFO EXTERNO DE CHAPA DE ACO GALVANIZADA NUM 26, CORTE 25 CM</v>
          </cell>
          <cell r="C4046" t="str">
            <v xml:space="preserve">M     </v>
          </cell>
          <cell r="D4046">
            <v>25.04</v>
          </cell>
        </row>
        <row r="4047">
          <cell r="A4047">
            <v>1115</v>
          </cell>
          <cell r="B4047" t="str">
            <v>RUFO EXTERNO DE CHAPA DE ACO GALVANIZADA NUM 26, CORTE 28 CM</v>
          </cell>
          <cell r="C4047" t="str">
            <v xml:space="preserve">M     </v>
          </cell>
          <cell r="D4047">
            <v>30</v>
          </cell>
        </row>
        <row r="4048">
          <cell r="A4048">
            <v>1113</v>
          </cell>
          <cell r="B4048" t="str">
            <v>RUFO EXTERNO/INTERNO DE CHAPA DE ACO GALVANIZADA NUM 26, CORTE 33 CM</v>
          </cell>
          <cell r="C4048" t="str">
            <v xml:space="preserve">M     </v>
          </cell>
          <cell r="D4048">
            <v>35.07</v>
          </cell>
        </row>
        <row r="4049">
          <cell r="A4049">
            <v>1114</v>
          </cell>
          <cell r="B4049" t="str">
            <v>RUFO INTERNO DE CHAPA DE ACO GALVANIZADA NUM 26, CORTE 50 CM</v>
          </cell>
          <cell r="C4049" t="str">
            <v xml:space="preserve">M     </v>
          </cell>
          <cell r="D4049">
            <v>41.78</v>
          </cell>
        </row>
        <row r="4050">
          <cell r="A4050">
            <v>40873</v>
          </cell>
          <cell r="B4050" t="str">
            <v>RUFO INTERNO/EXTERNO DE CHAPA DE ACO GALVANIZADA NUM 24, CORTE 25 CM</v>
          </cell>
          <cell r="C4050" t="str">
            <v xml:space="preserve">M     </v>
          </cell>
          <cell r="D4050">
            <v>32.700000000000003</v>
          </cell>
        </row>
        <row r="4051">
          <cell r="A4051">
            <v>20214</v>
          </cell>
          <cell r="B4051" t="str">
            <v>RUFO PARA TELHA ESTRUTURAL DE FIBROCIMENTO 1 ABA (SEM AMIANTO)</v>
          </cell>
          <cell r="C4051" t="str">
            <v xml:space="preserve">UN    </v>
          </cell>
          <cell r="D4051">
            <v>60.88</v>
          </cell>
        </row>
        <row r="4052">
          <cell r="A4052">
            <v>7237</v>
          </cell>
          <cell r="B4052" t="str">
            <v>RUFO PARA TELHA ONDULADA DE FIBROCIMENTO, E = 6 MM, ABA *260* MM, COMPRIMENTO 1100 MM (SEM AMIANTO)</v>
          </cell>
          <cell r="C4052" t="str">
            <v xml:space="preserve">UN    </v>
          </cell>
          <cell r="D4052">
            <v>59.6</v>
          </cell>
        </row>
        <row r="4053">
          <cell r="A4053">
            <v>11757</v>
          </cell>
          <cell r="B4053" t="str">
            <v>SABONETEIRA DE PAREDE EM METAL CROMADO</v>
          </cell>
          <cell r="C4053" t="str">
            <v xml:space="preserve">UN    </v>
          </cell>
          <cell r="D4053">
            <v>31.09</v>
          </cell>
        </row>
        <row r="4054">
          <cell r="A4054">
            <v>11758</v>
          </cell>
          <cell r="B4054" t="str">
            <v>SABONETEIRA PLASTICA TIPO DISPENSER PARA SABONETE LIQUIDO COM RESERVATORIO 800 A 1500 ML</v>
          </cell>
          <cell r="C4054" t="str">
            <v xml:space="preserve">UN    </v>
          </cell>
          <cell r="D4054">
            <v>75.900000000000006</v>
          </cell>
        </row>
        <row r="4055">
          <cell r="A4055">
            <v>37526</v>
          </cell>
          <cell r="B4055" t="str">
            <v>SACO DE RAFIA PARA ENTULHO, NOVO, LISO (SEM CLICHE), *60 x 90* CM</v>
          </cell>
          <cell r="C4055" t="str">
            <v xml:space="preserve">UN    </v>
          </cell>
          <cell r="D4055">
            <v>3.41</v>
          </cell>
        </row>
        <row r="4056">
          <cell r="A4056">
            <v>6076</v>
          </cell>
          <cell r="B4056" t="str">
            <v>SAIBRO PARA ARGAMASSA (COLETADO NO COMERCIO)</v>
          </cell>
          <cell r="C4056" t="str">
            <v xml:space="preserve">M3    </v>
          </cell>
          <cell r="D4056">
            <v>66.36</v>
          </cell>
        </row>
        <row r="4057">
          <cell r="A4057">
            <v>13109</v>
          </cell>
          <cell r="B4057" t="str">
            <v>SAPATA DE PVC ADITIVADO NERVURADO D = 6"</v>
          </cell>
          <cell r="C4057" t="str">
            <v xml:space="preserve">UN    </v>
          </cell>
          <cell r="D4057">
            <v>276.67</v>
          </cell>
        </row>
        <row r="4058">
          <cell r="A4058">
            <v>13110</v>
          </cell>
          <cell r="B4058" t="str">
            <v>SAPATA DE PVC ADITIVADO NERVURADO D = 8"</v>
          </cell>
          <cell r="C4058" t="str">
            <v xml:space="preserve">UN    </v>
          </cell>
          <cell r="D4058">
            <v>364.11</v>
          </cell>
        </row>
        <row r="4059">
          <cell r="A4059">
            <v>7581</v>
          </cell>
          <cell r="B4059" t="str">
            <v>SAPATILHA EM ACO GALVANIZADO PARA CABOS COM DIAMETRO NOMINAL ATE 5/8"</v>
          </cell>
          <cell r="C4059" t="str">
            <v xml:space="preserve">UN    </v>
          </cell>
          <cell r="D4059">
            <v>4.59</v>
          </cell>
        </row>
        <row r="4060">
          <cell r="A4060">
            <v>4509</v>
          </cell>
          <cell r="B4060" t="str">
            <v>SARRAFO *2,5 X 10* CM EM PINUS, MISTA OU EQUIVALENTE DA REGIAO - BRUTA</v>
          </cell>
          <cell r="C4060" t="str">
            <v xml:space="preserve">M     </v>
          </cell>
          <cell r="D4060">
            <v>4.55</v>
          </cell>
        </row>
        <row r="4061">
          <cell r="A4061">
            <v>4512</v>
          </cell>
          <cell r="B4061" t="str">
            <v>SARRAFO *2,5 X 5* CM EM PINUS, MISTA OU EQUIVALENTE DA REGIAO - BRUTA</v>
          </cell>
          <cell r="C4061" t="str">
            <v xml:space="preserve">M     </v>
          </cell>
          <cell r="D4061">
            <v>2.17</v>
          </cell>
        </row>
        <row r="4062">
          <cell r="A4062">
            <v>4517</v>
          </cell>
          <cell r="B4062" t="str">
            <v>SARRAFO *2,5 X 7,5* CM EM PINUS, MISTA OU EQUIVALENTE DA REGIAO - BRUTA</v>
          </cell>
          <cell r="C4062" t="str">
            <v xml:space="preserve">M     </v>
          </cell>
          <cell r="D4062">
            <v>3.14</v>
          </cell>
        </row>
        <row r="4063">
          <cell r="A4063">
            <v>20206</v>
          </cell>
          <cell r="B4063" t="str">
            <v>SARRAFO APARELHADO *2 X 10* CM, EM MACARANDUBA, ANGELIM OU EQUIVALENTE DA REGIAO</v>
          </cell>
          <cell r="C4063" t="str">
            <v xml:space="preserve">M     </v>
          </cell>
          <cell r="D4063">
            <v>7.15</v>
          </cell>
        </row>
        <row r="4064">
          <cell r="A4064">
            <v>4460</v>
          </cell>
          <cell r="B4064" t="str">
            <v>SARRAFO NAO APARELHADO *2,5 X 10* CM, EM MACARANDUBA, ANGELIM OU EQUIVALENTE DA REGIAO -  BRUTA</v>
          </cell>
          <cell r="C4064" t="str">
            <v xml:space="preserve">M     </v>
          </cell>
          <cell r="D4064">
            <v>7.34</v>
          </cell>
        </row>
        <row r="4065">
          <cell r="A4065">
            <v>4417</v>
          </cell>
          <cell r="B4065" t="str">
            <v>SARRAFO NAO APARELHADO *2,5 X 7* CM, EM MACARANDUBA, ANGELIM OU EQUIVALENTE DA REGIAO -  BRUTA</v>
          </cell>
          <cell r="C4065" t="str">
            <v xml:space="preserve">M     </v>
          </cell>
          <cell r="D4065">
            <v>5.66</v>
          </cell>
        </row>
        <row r="4066">
          <cell r="A4066">
            <v>4415</v>
          </cell>
          <cell r="B4066" t="str">
            <v>SARRAFO NAO APARELHADO 2,5 X 5 CM, EM MACARANDUBA, ANGELIM OU EQUIVALENTE DA REGIAO -  BRUTA</v>
          </cell>
          <cell r="C4066" t="str">
            <v xml:space="preserve">M     </v>
          </cell>
          <cell r="D4066">
            <v>3.93</v>
          </cell>
        </row>
        <row r="4067">
          <cell r="A4067">
            <v>37373</v>
          </cell>
          <cell r="B4067" t="str">
            <v>SEGURO - HORISTA (COLETADO CAIXA)</v>
          </cell>
          <cell r="C4067" t="str">
            <v xml:space="preserve">H     </v>
          </cell>
          <cell r="D4067">
            <v>0.06</v>
          </cell>
        </row>
        <row r="4068">
          <cell r="A4068">
            <v>40864</v>
          </cell>
          <cell r="B4068" t="str">
            <v>SEGURO - MENSALISTA (COLETADO CAIXA)</v>
          </cell>
          <cell r="C4068" t="str">
            <v xml:space="preserve">MES   </v>
          </cell>
          <cell r="D4068">
            <v>11.8</v>
          </cell>
        </row>
        <row r="4069">
          <cell r="A4069">
            <v>4734</v>
          </cell>
          <cell r="B4069" t="str">
            <v>SEIXO ROLADO PARA APLICACAO EM CONCRETO (POSTO PEDREIRA/FORNECEDOR, SEM FRETE)</v>
          </cell>
          <cell r="C4069" t="str">
            <v xml:space="preserve">M3    </v>
          </cell>
          <cell r="D4069">
            <v>277.45999999999998</v>
          </cell>
        </row>
        <row r="4070">
          <cell r="A4070">
            <v>6085</v>
          </cell>
          <cell r="B4070" t="str">
            <v>SELADOR ACRILICO OPACO PREMIUM INTERIOR/EXTERIOR</v>
          </cell>
          <cell r="C4070" t="str">
            <v xml:space="preserve">L     </v>
          </cell>
          <cell r="D4070">
            <v>4.4400000000000004</v>
          </cell>
        </row>
        <row r="4071">
          <cell r="A4071">
            <v>38396</v>
          </cell>
          <cell r="B4071" t="str">
            <v>SELADOR HORIZONTAL PARA FITA DE ACO 1 "</v>
          </cell>
          <cell r="C4071" t="str">
            <v xml:space="preserve">UN    </v>
          </cell>
          <cell r="D4071">
            <v>535.28</v>
          </cell>
        </row>
        <row r="4072">
          <cell r="A4072">
            <v>11622</v>
          </cell>
          <cell r="B4072" t="str">
            <v>SELANTE A BASE DE ALCATRAO E POLIURETANO PARA JUNTAS HORIZONTAIS</v>
          </cell>
          <cell r="C4072" t="str">
            <v xml:space="preserve">KG    </v>
          </cell>
          <cell r="D4072">
            <v>55.49</v>
          </cell>
        </row>
        <row r="4073">
          <cell r="A4073">
            <v>43143</v>
          </cell>
          <cell r="B4073" t="str">
            <v>SELANTE ACRILICO PARA TRATAMENTO / ACABAMENTO SUPERFICIAL DE CONCRETO ESTAMPADO, APARENTE, PEDRAS E OUTROS</v>
          </cell>
          <cell r="C4073" t="str">
            <v xml:space="preserve">L     </v>
          </cell>
          <cell r="D4073">
            <v>20.96</v>
          </cell>
        </row>
        <row r="4074">
          <cell r="A4074">
            <v>7317</v>
          </cell>
          <cell r="B4074" t="str">
            <v>SELANTE DE BASE ASFALTICA PARA VEDACAO</v>
          </cell>
          <cell r="C4074" t="str">
            <v xml:space="preserve">KG    </v>
          </cell>
          <cell r="D4074">
            <v>69.22</v>
          </cell>
        </row>
        <row r="4075">
          <cell r="A4075">
            <v>142</v>
          </cell>
          <cell r="B4075" t="str">
            <v>SELANTE ELASTICO MONOCOMPONENTE A BASE DE POLIURETANO (PU) PARA JUNTAS DIVERSAS</v>
          </cell>
          <cell r="C4075" t="str">
            <v xml:space="preserve">310ML </v>
          </cell>
          <cell r="D4075">
            <v>26.18</v>
          </cell>
        </row>
        <row r="4076">
          <cell r="A4076">
            <v>43142</v>
          </cell>
          <cell r="B4076" t="str">
            <v>SELANTE MONOCOMPONENTE A BASE DE SILICONE DE BAIXO MODULO, PARA JUNTAS DE PAVIMENTACAO</v>
          </cell>
          <cell r="C4076" t="str">
            <v xml:space="preserve">L     </v>
          </cell>
          <cell r="D4076">
            <v>118.94</v>
          </cell>
        </row>
        <row r="4077">
          <cell r="A4077">
            <v>38123</v>
          </cell>
          <cell r="B4077" t="str">
            <v>SELANTE TIPO VEDA CALHA PARA METAL E FIBROCIMENTO</v>
          </cell>
          <cell r="C4077" t="str">
            <v xml:space="preserve">KG    </v>
          </cell>
          <cell r="D4077">
            <v>28.07</v>
          </cell>
        </row>
        <row r="4078">
          <cell r="A4078">
            <v>42701</v>
          </cell>
          <cell r="B4078" t="str">
            <v>SELIM COMPACTO EM PVC, SEM TRAVA,  DN 150 X 100 MM, PARA REDE COLETORA ESGOTO (NBR 10569)</v>
          </cell>
          <cell r="C4078" t="str">
            <v xml:space="preserve">UN    </v>
          </cell>
          <cell r="D4078">
            <v>58.23</v>
          </cell>
        </row>
        <row r="4079">
          <cell r="A4079">
            <v>42702</v>
          </cell>
          <cell r="B4079" t="str">
            <v>SELIM COMPACTO EM PVC, SEM TRAVA,  DN 200 X 100 MM, PARA REDE COLETORA ESGOTO (NBR 10569)</v>
          </cell>
          <cell r="C4079" t="str">
            <v xml:space="preserve">UN    </v>
          </cell>
          <cell r="D4079">
            <v>103.47</v>
          </cell>
        </row>
        <row r="4080">
          <cell r="A4080">
            <v>37955</v>
          </cell>
          <cell r="B4080" t="str">
            <v>SELIM COMPACTO EM PVC, SEM TRAVAS,  DN 300 X 100 MM, PARA REDE COLETORA ESGOTO (NBR 10569)</v>
          </cell>
          <cell r="C4080" t="str">
            <v xml:space="preserve">UN    </v>
          </cell>
          <cell r="D4080">
            <v>134.09</v>
          </cell>
        </row>
        <row r="4081">
          <cell r="A4081">
            <v>42699</v>
          </cell>
          <cell r="B4081" t="str">
            <v>SELIM PVC, COM TRAVA, JE, 90 GRAUS,  DN 125 X 100 MM OU 150 X 100 MM, PARA REDE COLETORA ESGOTO (NBR 10569)</v>
          </cell>
          <cell r="C4081" t="str">
            <v xml:space="preserve">UN    </v>
          </cell>
          <cell r="D4081">
            <v>35.57</v>
          </cell>
        </row>
        <row r="4082">
          <cell r="A4082">
            <v>42700</v>
          </cell>
          <cell r="B4082" t="str">
            <v>SELIM PVC, SOLDAVEL, SEM TRAVA, JE, 90 GRAUS,  DN 200 X 100 MM, PARA REDE COLETORA ESGOTO (NBR 10569)</v>
          </cell>
          <cell r="C4082" t="str">
            <v xml:space="preserve">UN    </v>
          </cell>
          <cell r="D4082">
            <v>101.4</v>
          </cell>
        </row>
        <row r="4083">
          <cell r="A4083">
            <v>37743</v>
          </cell>
          <cell r="B4083" t="str">
            <v>SEMIRREBOQUE COM DOIS EIXOS EM TANDEM TIPO BASCULANTE COM CACAMBA METALICA 14 M3  (INCLUI MONTAGEM, NAO INCLUI CAVALO MECANICO)</v>
          </cell>
          <cell r="C4083" t="str">
            <v xml:space="preserve">UN    </v>
          </cell>
          <cell r="D4083">
            <v>217162.48</v>
          </cell>
        </row>
        <row r="4084">
          <cell r="A4084">
            <v>37744</v>
          </cell>
          <cell r="B4084" t="str">
            <v>SEMIRREBOQUE COM TRES EIXOS EM TANDEM TIPO BASCULANTE COM CACAMBA METALICA 18 M3 (INCLUI MONTAGEM, NAO INCLUI CAVALO MECANICO)</v>
          </cell>
          <cell r="C4084" t="str">
            <v xml:space="preserve">UN    </v>
          </cell>
          <cell r="D4084">
            <v>255342.23</v>
          </cell>
        </row>
        <row r="4085">
          <cell r="A4085">
            <v>37741</v>
          </cell>
          <cell r="B4085" t="str">
            <v>SEMIRREBOQUE COM TRES EIXOS, PARA TRANSPORTE DE CARGA SECA, DIMENSOES APROXIMADAS 2,60 X 12,50 X 0,50 M (NAO INCLUI CAVALO MECANICO)</v>
          </cell>
          <cell r="C4085" t="str">
            <v xml:space="preserve">UN    </v>
          </cell>
          <cell r="D4085">
            <v>197464.65</v>
          </cell>
        </row>
        <row r="4086">
          <cell r="A4086">
            <v>39396</v>
          </cell>
          <cell r="B4086" t="str">
            <v>SENSOR DE PRESENCA BIVOLT COM FOTOCELULA PARA QUALQUER TIPO DE LAMPADA, POTENCIA MAXIMA *1000* W, USO EXTERNO</v>
          </cell>
          <cell r="C4086" t="str">
            <v xml:space="preserve">UN    </v>
          </cell>
          <cell r="D4086">
            <v>104.57</v>
          </cell>
        </row>
        <row r="4087">
          <cell r="A4087">
            <v>39392</v>
          </cell>
          <cell r="B4087" t="str">
            <v>SENSOR DE PRESENCA BIVOLT DE PAREDE COM FOTOCELULA PARA QUALQUER TIPO DE LAMPADA POTENCIA MAXIMA *1000* W, USO INTERNO</v>
          </cell>
          <cell r="C4087" t="str">
            <v xml:space="preserve">UN    </v>
          </cell>
          <cell r="D4087">
            <v>117.96</v>
          </cell>
        </row>
        <row r="4088">
          <cell r="A4088">
            <v>39393</v>
          </cell>
          <cell r="B4088" t="str">
            <v>SENSOR DE PRESENCA BIVOLT DE PAREDE SEM FOTOCELULA PARA QUALQUER TIPO DE LAMPADA POTENCIA MAXIMA *1000* W, USO INTERNO</v>
          </cell>
          <cell r="C4088" t="str">
            <v xml:space="preserve">UN    </v>
          </cell>
          <cell r="D4088">
            <v>72.95</v>
          </cell>
        </row>
        <row r="4089">
          <cell r="A4089">
            <v>39394</v>
          </cell>
          <cell r="B4089" t="str">
            <v>SENSOR DE PRESENCA BIVOLT DE TETO COM FOTOCELULA PARA QUALQUER TIPO DE LAMPADA POTENCIA MAXIMA *1000* W, USO INTERNO</v>
          </cell>
          <cell r="C4089" t="str">
            <v xml:space="preserve">UN    </v>
          </cell>
          <cell r="D4089">
            <v>82.11</v>
          </cell>
        </row>
        <row r="4090">
          <cell r="A4090">
            <v>39395</v>
          </cell>
          <cell r="B4090" t="str">
            <v>SENSOR DE PRESENCA BIVOLT DE TETO SEM FOTOCELULA PARA QUALQUER TIPO DE LAMPADA POTENCIA MAXIMA *900* W, USO INTERNO</v>
          </cell>
          <cell r="C4090" t="str">
            <v xml:space="preserve">UN    </v>
          </cell>
          <cell r="D4090">
            <v>76.349999999999994</v>
          </cell>
        </row>
        <row r="4091">
          <cell r="A4091">
            <v>14618</v>
          </cell>
          <cell r="B4091" t="str">
            <v>SERRA CIRCULAR DE BANCADA COM MOTOR ELETRICO, POTENCIA DE *1600* W, PARA DISCO DE DIAMETRO DE 10" (250 MM)</v>
          </cell>
          <cell r="C4091" t="str">
            <v xml:space="preserve">UN    </v>
          </cell>
          <cell r="D4091">
            <v>1768.05</v>
          </cell>
        </row>
        <row r="4092">
          <cell r="A4092">
            <v>40269</v>
          </cell>
          <cell r="B4092" t="str">
            <v>SERRA CIRCULAR DE BANCADA, MODELO PICA-PAU, DIAMETRO DE 350 MM. CARACTERISTICAS DO MOTOR: TRIFASICO, POTENCIA DE 5 HP, FREQUENCIA DE 60 HZ</v>
          </cell>
          <cell r="C4092" t="str">
            <v xml:space="preserve">UN    </v>
          </cell>
          <cell r="D4092">
            <v>7123.36</v>
          </cell>
        </row>
        <row r="4093">
          <cell r="A4093">
            <v>6110</v>
          </cell>
          <cell r="B4093" t="str">
            <v>SERRALHEIRO (HORISTA)</v>
          </cell>
          <cell r="C4093" t="str">
            <v xml:space="preserve">H     </v>
          </cell>
          <cell r="D4093">
            <v>15.93</v>
          </cell>
        </row>
        <row r="4094">
          <cell r="A4094">
            <v>40910</v>
          </cell>
          <cell r="B4094" t="str">
            <v>SERRALHEIRO (MENSALISTA)</v>
          </cell>
          <cell r="C4094" t="str">
            <v xml:space="preserve">MES   </v>
          </cell>
          <cell r="D4094">
            <v>2814.94</v>
          </cell>
        </row>
        <row r="4095">
          <cell r="A4095">
            <v>6111</v>
          </cell>
          <cell r="B4095" t="str">
            <v>SERVENTE DE OBRAS</v>
          </cell>
          <cell r="C4095" t="str">
            <v xml:space="preserve">H     </v>
          </cell>
          <cell r="D4095">
            <v>11.85</v>
          </cell>
        </row>
        <row r="4096">
          <cell r="A4096">
            <v>41084</v>
          </cell>
          <cell r="B4096" t="str">
            <v>SERVENTE DE OBRAS (MENSALISTA)</v>
          </cell>
          <cell r="C4096" t="str">
            <v xml:space="preserve">MES   </v>
          </cell>
          <cell r="D4096">
            <v>2095.1</v>
          </cell>
        </row>
        <row r="4097">
          <cell r="A4097">
            <v>44535</v>
          </cell>
          <cell r="B4097" t="str">
            <v>SERVICO DE BOMBEAMENTO DE CONCRETO COM CONSUMO MINIMO DE 40  M3</v>
          </cell>
          <cell r="C4097" t="str">
            <v xml:space="preserve">M3    </v>
          </cell>
          <cell r="D4097">
            <v>53.46</v>
          </cell>
        </row>
        <row r="4098">
          <cell r="A4098">
            <v>38637</v>
          </cell>
          <cell r="B4098" t="str">
            <v>SIFAO EM METAL CROMADO PARA PIA AMERICANA, 1.1/2 X 1.1/2 "</v>
          </cell>
          <cell r="C4098" t="str">
            <v xml:space="preserve">UN    </v>
          </cell>
          <cell r="D4098">
            <v>186.89</v>
          </cell>
        </row>
        <row r="4099">
          <cell r="A4099">
            <v>6150</v>
          </cell>
          <cell r="B4099" t="str">
            <v>SIFAO EM METAL CROMADO PARA PIA AMERICANA, 1.1/2 X 2 "</v>
          </cell>
          <cell r="C4099" t="str">
            <v xml:space="preserve">UN    </v>
          </cell>
          <cell r="D4099">
            <v>189.17</v>
          </cell>
        </row>
        <row r="4100">
          <cell r="A4100">
            <v>6136</v>
          </cell>
          <cell r="B4100" t="str">
            <v>SIFAO EM METAL CROMADO PARA PIA OU LAVATORIO, 1 X 1.1/2 "</v>
          </cell>
          <cell r="C4100" t="str">
            <v xml:space="preserve">UN    </v>
          </cell>
          <cell r="D4100">
            <v>148.69999999999999</v>
          </cell>
        </row>
        <row r="4101">
          <cell r="A4101">
            <v>38638</v>
          </cell>
          <cell r="B4101" t="str">
            <v>SIFAO EM METAL CROMADO PARA TANQUE, 1.1/4 X 1.1/2 "</v>
          </cell>
          <cell r="C4101" t="str">
            <v xml:space="preserve">UN    </v>
          </cell>
          <cell r="D4101">
            <v>157.47999999999999</v>
          </cell>
        </row>
        <row r="4102">
          <cell r="A4102">
            <v>20262</v>
          </cell>
          <cell r="B4102" t="str">
            <v>SIFAO PLASTICO EXTENSIVEL UNIVERSAL, TIPO COPO</v>
          </cell>
          <cell r="C4102" t="str">
            <v xml:space="preserve">UN    </v>
          </cell>
          <cell r="D4102">
            <v>17.760000000000002</v>
          </cell>
        </row>
        <row r="4103">
          <cell r="A4103">
            <v>6148</v>
          </cell>
          <cell r="B4103" t="str">
            <v>SIFAO PLASTICO FLEXIVEL SAIDA VERTICAL PARA COLUNA LAVATORIO, 1 X 1.1/2 "</v>
          </cell>
          <cell r="C4103" t="str">
            <v xml:space="preserve">UN    </v>
          </cell>
          <cell r="D4103">
            <v>10.99</v>
          </cell>
        </row>
        <row r="4104">
          <cell r="A4104">
            <v>6145</v>
          </cell>
          <cell r="B4104" t="str">
            <v>SIFAO PLASTICO TIPO COPO PARA PIA AMERICANA 1.1/2 X 1.1/2 "</v>
          </cell>
          <cell r="C4104" t="str">
            <v xml:space="preserve">UN    </v>
          </cell>
          <cell r="D4104">
            <v>19.71</v>
          </cell>
        </row>
        <row r="4105">
          <cell r="A4105">
            <v>6149</v>
          </cell>
          <cell r="B4105" t="str">
            <v>SIFAO PLASTICO TIPO COPO PARA PIA OU LAVATORIO, 1 X 1.1/2 "</v>
          </cell>
          <cell r="C4105" t="str">
            <v xml:space="preserve">UN    </v>
          </cell>
          <cell r="D4105">
            <v>18.579999999999998</v>
          </cell>
        </row>
        <row r="4106">
          <cell r="A4106">
            <v>6146</v>
          </cell>
          <cell r="B4106" t="str">
            <v>SIFAO PLASTICO TIPO COPO PARA TANQUE, 1.1/4 X 1.1/2 "</v>
          </cell>
          <cell r="C4106" t="str">
            <v xml:space="preserve">UN    </v>
          </cell>
          <cell r="D4106">
            <v>19.72</v>
          </cell>
        </row>
        <row r="4107">
          <cell r="A4107">
            <v>44536</v>
          </cell>
          <cell r="B4107" t="str">
            <v>SILICA ATIVA PARA ADICAO EM CONCRETO E  ARGAMASSA</v>
          </cell>
          <cell r="C4107" t="str">
            <v xml:space="preserve">KG    </v>
          </cell>
          <cell r="D4107">
            <v>2.2000000000000002</v>
          </cell>
        </row>
        <row r="4108">
          <cell r="A4108">
            <v>39961</v>
          </cell>
          <cell r="B4108" t="str">
            <v>SILICONE ACETICO USO GERAL INCOLOR 280 G</v>
          </cell>
          <cell r="C4108" t="str">
            <v xml:space="preserve">UN    </v>
          </cell>
          <cell r="D4108">
            <v>17.3</v>
          </cell>
        </row>
        <row r="4109">
          <cell r="A4109">
            <v>42433</v>
          </cell>
          <cell r="B4109" t="str">
            <v>SIMULADOR DE CAMINHADA TRIPLO, EM TUBO DE ACO CARBONO, PINTURA NO PROCESSO ELETROSTATICO - EQUIPAMENTO DE GINASTICA PARA ACADEMIA AO AR LIVRE / ACADEMIA DA TERCEIRA IDADE - ATI</v>
          </cell>
          <cell r="C4109" t="str">
            <v xml:space="preserve">UN    </v>
          </cell>
          <cell r="D4109">
            <v>4702.72</v>
          </cell>
        </row>
        <row r="4110">
          <cell r="A4110">
            <v>42434</v>
          </cell>
          <cell r="B4110" t="str">
            <v>SIMULADOR DE CAVALGADA TRIPLO, EM TUBO DE ACO CARBONO, PINTURA NO PROCESSO ELETROSTATICO - EQUIPAMENTO DE GINASTICA PARA ACADEMIA AO AR LIVRE / ACADEMIA DA TERCEIRA IDADE - ATI</v>
          </cell>
          <cell r="C4110" t="str">
            <v xml:space="preserve">UN    </v>
          </cell>
          <cell r="D4110">
            <v>5081.97</v>
          </cell>
        </row>
        <row r="4111">
          <cell r="A4111">
            <v>42435</v>
          </cell>
          <cell r="B4111" t="str">
            <v>SIMULADOR DE REMO INDIVIDUAL, EM TUBO DE ACO CARBONO, PINTURA NO PROCESSO ELETROSTATICO - EQUIPAMENTO DE GINASTICA PARA ACADEMIA AO AR LIVRE / ACADEMIA DA TERCEIRA IDADE - ATI</v>
          </cell>
          <cell r="C4111" t="str">
            <v xml:space="preserve">UN    </v>
          </cell>
          <cell r="D4111">
            <v>2534.19</v>
          </cell>
        </row>
        <row r="4112">
          <cell r="A4112">
            <v>38061</v>
          </cell>
          <cell r="B4112" t="str">
            <v>SINALIZADOR NOTURNO SIMPLES PARA PARA-RAIOS, SEM RELE FOTOELETRICO</v>
          </cell>
          <cell r="C4112" t="str">
            <v xml:space="preserve">UN    </v>
          </cell>
          <cell r="D4112">
            <v>47.96</v>
          </cell>
        </row>
        <row r="4113">
          <cell r="A4113">
            <v>20250</v>
          </cell>
          <cell r="B4113" t="str">
            <v>SISAL EM FIBRA</v>
          </cell>
          <cell r="C4113" t="str">
            <v xml:space="preserve">KG    </v>
          </cell>
          <cell r="D4113">
            <v>15.39</v>
          </cell>
        </row>
        <row r="4114">
          <cell r="A4114">
            <v>13388</v>
          </cell>
          <cell r="B4114" t="str">
            <v>SOLDA EM BARRA DE ESTANHO-CHUMBO 50/50</v>
          </cell>
          <cell r="C4114" t="str">
            <v xml:space="preserve">KG    </v>
          </cell>
          <cell r="D4114">
            <v>139.41999999999999</v>
          </cell>
        </row>
        <row r="4115">
          <cell r="A4115">
            <v>39914</v>
          </cell>
          <cell r="B4115" t="str">
            <v>SOLDA EM VARETA FOSCOPER, D = *2,5* MM  X COMPRIMENTO 500 MM</v>
          </cell>
          <cell r="C4115" t="str">
            <v xml:space="preserve">KG    </v>
          </cell>
          <cell r="D4115">
            <v>289.41000000000003</v>
          </cell>
        </row>
        <row r="4116">
          <cell r="A4116">
            <v>12732</v>
          </cell>
          <cell r="B4116" t="str">
            <v>SOLDA ESTANHO/COBRE PARA CONEXOES DE COBRE, FIO 2,5 MM, CARRETEL 500 GR (SEM CHUMBO)</v>
          </cell>
          <cell r="C4116" t="str">
            <v xml:space="preserve">UN    </v>
          </cell>
          <cell r="D4116">
            <v>333.94</v>
          </cell>
        </row>
        <row r="4117">
          <cell r="A4117">
            <v>6160</v>
          </cell>
          <cell r="B4117" t="str">
            <v>SOLDADOR</v>
          </cell>
          <cell r="C4117" t="str">
            <v xml:space="preserve">H     </v>
          </cell>
          <cell r="D4117">
            <v>15.93</v>
          </cell>
        </row>
        <row r="4118">
          <cell r="A4118">
            <v>41087</v>
          </cell>
          <cell r="B4118" t="str">
            <v>SOLDADOR (MENSALISTA)</v>
          </cell>
          <cell r="C4118" t="str">
            <v xml:space="preserve">MES   </v>
          </cell>
          <cell r="D4118">
            <v>2814.94</v>
          </cell>
        </row>
        <row r="4119">
          <cell r="A4119">
            <v>6166</v>
          </cell>
          <cell r="B4119" t="str">
            <v>SOLDADOR ELETRICO (PARA SOLDA A SER TESTADA COM RAIOS "X")</v>
          </cell>
          <cell r="C4119" t="str">
            <v xml:space="preserve">H     </v>
          </cell>
          <cell r="D4119">
            <v>21.35</v>
          </cell>
        </row>
        <row r="4120">
          <cell r="A4120">
            <v>41088</v>
          </cell>
          <cell r="B4120" t="str">
            <v>SOLDADOR ELETRICO (PARA SOLDA A SER TESTADA COM RAIOS "X") (MENSALISTA)</v>
          </cell>
          <cell r="C4120" t="str">
            <v xml:space="preserve">MES   </v>
          </cell>
          <cell r="D4120">
            <v>3773.7</v>
          </cell>
        </row>
        <row r="4121">
          <cell r="A4121">
            <v>20232</v>
          </cell>
          <cell r="B4121" t="str">
            <v>SOLEIRA EM GRANITO, POLIDO, TIPO ANDORINHA/ QUARTZ/ CASTELO/ CORUMBA OU OUTROS EQUIVALENTES DA REGIAO, L= *15* CM, E=  *2,0* CM</v>
          </cell>
          <cell r="C4121" t="str">
            <v xml:space="preserve">M     </v>
          </cell>
          <cell r="D4121">
            <v>78.48</v>
          </cell>
        </row>
        <row r="4122">
          <cell r="A4122">
            <v>10856</v>
          </cell>
          <cell r="B4122" t="str">
            <v>SOLEIRA PRE-MOLDADA EM GRANILITE, MARMORITE OU GRANITINA, L = *15 CM</v>
          </cell>
          <cell r="C4122" t="str">
            <v xml:space="preserve">M     </v>
          </cell>
          <cell r="D4122">
            <v>84.17</v>
          </cell>
        </row>
        <row r="4123">
          <cell r="A4123">
            <v>4828</v>
          </cell>
          <cell r="B4123" t="str">
            <v>SOLEIRA/ PEITORIL EM MARMORE, POLIDO, BRANCO COMUM, L= *15* CM, E=  *2* CM,  CORTE RETO</v>
          </cell>
          <cell r="C4123" t="str">
            <v xml:space="preserve">M     </v>
          </cell>
          <cell r="D4123">
            <v>68.41</v>
          </cell>
        </row>
        <row r="4124">
          <cell r="A4124">
            <v>20249</v>
          </cell>
          <cell r="B4124" t="str">
            <v>SOLEIRA/ TABEIRA EM MARMORE, POLIDO, BRANCO COMUM, L= 5 CM, E=  *2,0* CM</v>
          </cell>
          <cell r="C4124" t="str">
            <v xml:space="preserve">M     </v>
          </cell>
          <cell r="D4124">
            <v>37.46</v>
          </cell>
        </row>
        <row r="4125">
          <cell r="A4125">
            <v>11609</v>
          </cell>
          <cell r="B4125" t="str">
            <v>SOLUCAO ASFALTICA ELASTOMERICA PARA IMPRIMACAO, APLICACAO A FRIO</v>
          </cell>
          <cell r="C4125" t="str">
            <v xml:space="preserve">L     </v>
          </cell>
          <cell r="D4125">
            <v>9.2200000000000006</v>
          </cell>
        </row>
        <row r="4126">
          <cell r="A4126">
            <v>20083</v>
          </cell>
          <cell r="B4126" t="str">
            <v>SOLUCAO PREPARADORA / LIMPADORA PARA PVC, FRASCO COM 1000 CM3</v>
          </cell>
          <cell r="C4126" t="str">
            <v xml:space="preserve">UN    </v>
          </cell>
          <cell r="D4126">
            <v>87.17</v>
          </cell>
        </row>
        <row r="4127">
          <cell r="A4127">
            <v>10691</v>
          </cell>
          <cell r="B4127" t="str">
            <v>SOLVENTE PARA COLA (PARA LAMINADO MELAMINICO) A BASE DE RESINA SINTETICA</v>
          </cell>
          <cell r="C4127" t="str">
            <v xml:space="preserve">L     </v>
          </cell>
          <cell r="D4127">
            <v>61.71</v>
          </cell>
        </row>
        <row r="4128">
          <cell r="A4128">
            <v>12295</v>
          </cell>
          <cell r="B4128" t="str">
            <v>SOQUETE DE BAQUELITE BASE E27, PARA LAMPADAS</v>
          </cell>
          <cell r="C4128" t="str">
            <v xml:space="preserve">UN    </v>
          </cell>
          <cell r="D4128">
            <v>3.12</v>
          </cell>
        </row>
        <row r="4129">
          <cell r="A4129">
            <v>12296</v>
          </cell>
          <cell r="B4129" t="str">
            <v>SOQUETE DE PORCELANA BASE E27, FIXO DE TETO, PARA LAMPADAS</v>
          </cell>
          <cell r="C4129" t="str">
            <v xml:space="preserve">UN    </v>
          </cell>
          <cell r="D4129">
            <v>4.04</v>
          </cell>
        </row>
        <row r="4130">
          <cell r="A4130">
            <v>12294</v>
          </cell>
          <cell r="B4130" t="str">
            <v>SOQUETE DE PORCELANA BASE E27, PARA USO AO TEMPO, PARA LAMPADAS</v>
          </cell>
          <cell r="C4130" t="str">
            <v xml:space="preserve">UN    </v>
          </cell>
          <cell r="D4130">
            <v>9.7100000000000009</v>
          </cell>
        </row>
        <row r="4131">
          <cell r="A4131">
            <v>14543</v>
          </cell>
          <cell r="B4131" t="str">
            <v>SOQUETE DE PVC / TERMOPLASTICO BASE E27, COM CHAVE, PARA LAMPADAS</v>
          </cell>
          <cell r="C4131" t="str">
            <v xml:space="preserve">UN    </v>
          </cell>
          <cell r="D4131">
            <v>6.93</v>
          </cell>
        </row>
        <row r="4132">
          <cell r="A4132">
            <v>13329</v>
          </cell>
          <cell r="B4132" t="str">
            <v>SOQUETE DE PVC / TERMOPLASTICO BASE E27, COM RABICHO, PARA LAMPADAS</v>
          </cell>
          <cell r="C4132" t="str">
            <v xml:space="preserve">UN    </v>
          </cell>
          <cell r="D4132">
            <v>4.07</v>
          </cell>
        </row>
        <row r="4133">
          <cell r="A4133">
            <v>21044</v>
          </cell>
          <cell r="B4133" t="str">
            <v>SPRINKLER TIPO PENDENTE, 68 GRAUS CELSIUS (BULBO VERMELHO), ACABAMENTO CROMADO, 1/2" - 15 MM</v>
          </cell>
          <cell r="C4133" t="str">
            <v xml:space="preserve">UN    </v>
          </cell>
          <cell r="D4133">
            <v>29.63</v>
          </cell>
        </row>
        <row r="4134">
          <cell r="A4134">
            <v>21045</v>
          </cell>
          <cell r="B4134" t="str">
            <v>SPRINKLER TIPO PENDENTE, 68 GRAUS CELSIUS (BULBO VERMELHO), ACABAMENTO CROMADO, 3/4" - 20 MM</v>
          </cell>
          <cell r="C4134" t="str">
            <v xml:space="preserve">UN    </v>
          </cell>
          <cell r="D4134">
            <v>40.590000000000003</v>
          </cell>
        </row>
        <row r="4135">
          <cell r="A4135">
            <v>21040</v>
          </cell>
          <cell r="B4135" t="str">
            <v>SPRINKLER TIPO PENDENTE, 68 GRAUS CELSIUS (BULBO VERMELHO), ACABAMENTO NATURAL, 1/2" - 15 MM</v>
          </cell>
          <cell r="C4135" t="str">
            <v xml:space="preserve">UN    </v>
          </cell>
          <cell r="D4135">
            <v>29</v>
          </cell>
        </row>
        <row r="4136">
          <cell r="A4136">
            <v>21041</v>
          </cell>
          <cell r="B4136" t="str">
            <v>SPRINKLER TIPO PENDENTE, 68 GRAUS CELSIUS (BULBO VERMELHO), ACABAMENTO NATURAL, 3/4" - 20 MM</v>
          </cell>
          <cell r="C4136" t="str">
            <v xml:space="preserve">UN    </v>
          </cell>
          <cell r="D4136">
            <v>35</v>
          </cell>
        </row>
        <row r="4137">
          <cell r="A4137">
            <v>21047</v>
          </cell>
          <cell r="B4137" t="str">
            <v>SPRINKLER TIPO PENDENTE, 79 GRAUS CELSIUS (BULBO AMARELO), ACABAMENTO CROMADO, 3/4" - 20 MM</v>
          </cell>
          <cell r="C4137" t="str">
            <v xml:space="preserve">UN    </v>
          </cell>
          <cell r="D4137">
            <v>43.69</v>
          </cell>
        </row>
        <row r="4138">
          <cell r="A4138">
            <v>21043</v>
          </cell>
          <cell r="B4138" t="str">
            <v>SPRINKLER TIPO PENDENTE, 79 GRAUS CELSIUS (BULBO AMARELO), ACABAMENTO NATURAL, 3/4" - 20 MM</v>
          </cell>
          <cell r="C4138" t="str">
            <v xml:space="preserve">UN    </v>
          </cell>
          <cell r="D4138">
            <v>42.54</v>
          </cell>
        </row>
        <row r="4139">
          <cell r="A4139">
            <v>21042</v>
          </cell>
          <cell r="B4139" t="str">
            <v>SPRINKLER TIPO PENDENTE, 79 GRAUS CELSIUS (BULBO AMARELO,) ACABAMENTO NATURAL OU CROMADO, 1/2" - 15 MM</v>
          </cell>
          <cell r="C4139" t="str">
            <v xml:space="preserve">UN    </v>
          </cell>
          <cell r="D4139">
            <v>33.67</v>
          </cell>
        </row>
        <row r="4140">
          <cell r="A4140">
            <v>14149</v>
          </cell>
          <cell r="B4140" t="str">
            <v>SUPORTE "Y" PARA FITA PERFURADA</v>
          </cell>
          <cell r="C4140" t="str">
            <v xml:space="preserve">CENTO </v>
          </cell>
          <cell r="D4140">
            <v>193.02</v>
          </cell>
        </row>
        <row r="4141">
          <cell r="A4141">
            <v>38099</v>
          </cell>
          <cell r="B4141" t="str">
            <v>SUPORTE DE FIXACAO PARA ESPELHO / PLACA 4" X 2", PARA 3 MODULOS, PARA INSTALACAO DE TOMADAS E INTERRUPTORES (SOMENTE SUPORTE)</v>
          </cell>
          <cell r="C4141" t="str">
            <v xml:space="preserve">UN    </v>
          </cell>
          <cell r="D4141">
            <v>1.3</v>
          </cell>
        </row>
        <row r="4142">
          <cell r="A4142">
            <v>38100</v>
          </cell>
          <cell r="B4142" t="str">
            <v>SUPORTE DE FIXACAO PARA ESPELHO / PLACA 4" X 4", PARA 6 MODULOS, PARA INSTALACAO DE TOMADAS E INTERRUPTORES (SOMENTE SUPORTE)</v>
          </cell>
          <cell r="C4142" t="str">
            <v xml:space="preserve">UN    </v>
          </cell>
          <cell r="D4142">
            <v>2.12</v>
          </cell>
        </row>
        <row r="4143">
          <cell r="A4143">
            <v>20061</v>
          </cell>
          <cell r="B4143" t="str">
            <v>SUPORTE DE PVC PARA CALHA PLUVIAL, DIAMETRO ENTRE 119 E 170 MM, PARA DRENAGEM PREDIAL</v>
          </cell>
          <cell r="C4143" t="str">
            <v xml:space="preserve">UN    </v>
          </cell>
          <cell r="D4143">
            <v>3.54</v>
          </cell>
        </row>
        <row r="4144">
          <cell r="A4144">
            <v>7576</v>
          </cell>
          <cell r="B4144" t="str">
            <v>SUPORTE EM ACO GALVANIZADO PARA TRANSFORMADOR PARA POSTE DUPLO T 185 X 95 MM, CHAPA DE 5/16"</v>
          </cell>
          <cell r="C4144" t="str">
            <v xml:space="preserve">UN    </v>
          </cell>
          <cell r="D4144">
            <v>188.4</v>
          </cell>
        </row>
        <row r="4145">
          <cell r="A4145">
            <v>3384</v>
          </cell>
          <cell r="B4145" t="str">
            <v>SUPORTE GUIA SIMPLES COM ROLDANA EM POLIPROPILENO PARA CHUMBAR, H = 20 CM</v>
          </cell>
          <cell r="C4145" t="str">
            <v xml:space="preserve">UN    </v>
          </cell>
          <cell r="D4145">
            <v>6.12</v>
          </cell>
        </row>
        <row r="4146">
          <cell r="A4146">
            <v>7572</v>
          </cell>
          <cell r="B4146" t="str">
            <v>SUPORTE ISOLADOR REFORCADO DIAMETRO NOMINAL 5/16", COM ROSCA SOBERBA E BUCHA</v>
          </cell>
          <cell r="C4146" t="str">
            <v xml:space="preserve">UN    </v>
          </cell>
          <cell r="D4146">
            <v>7.84</v>
          </cell>
        </row>
        <row r="4147">
          <cell r="A4147">
            <v>3396</v>
          </cell>
          <cell r="B4147" t="str">
            <v>SUPORTE ISOLADOR SIMPLES DIAMETRO NOMINAL 5/16", COM ROSCA SOBERBA E BUCHA</v>
          </cell>
          <cell r="C4147" t="str">
            <v xml:space="preserve">UN    </v>
          </cell>
          <cell r="D4147">
            <v>5.3</v>
          </cell>
        </row>
        <row r="4148">
          <cell r="A4148">
            <v>37590</v>
          </cell>
          <cell r="B4148" t="str">
            <v>SUPORTE MAO-FRANCESA EM ACO, ABAS IGUAIS 30 CM, CAPACIDADE MINIMA 60 KG, BRANCO</v>
          </cell>
          <cell r="C4148" t="str">
            <v xml:space="preserve">UN    </v>
          </cell>
          <cell r="D4148">
            <v>21.58</v>
          </cell>
        </row>
        <row r="4149">
          <cell r="A4149">
            <v>37591</v>
          </cell>
          <cell r="B4149" t="str">
            <v>SUPORTE MAO-FRANCESA EM ACO, ABAS IGUAIS 40 CM, CAPACIDADE MINIMA 70 KG, BRANCO</v>
          </cell>
          <cell r="C4149" t="str">
            <v xml:space="preserve">UN    </v>
          </cell>
          <cell r="D4149">
            <v>25.94</v>
          </cell>
        </row>
        <row r="4150">
          <cell r="A4150">
            <v>12626</v>
          </cell>
          <cell r="B4150" t="str">
            <v>SUPORTE METALICO PARA CALHA PLUVIAL,  ZINCADO, DOBRADO, DIAMETRO ENTRE 119 E 170 MM, PARA DRENAGEM PREDIAL</v>
          </cell>
          <cell r="C4150" t="str">
            <v xml:space="preserve">UN    </v>
          </cell>
          <cell r="D4150">
            <v>17.010000000000002</v>
          </cell>
        </row>
        <row r="4151">
          <cell r="A4151">
            <v>11033</v>
          </cell>
          <cell r="B4151" t="str">
            <v>SUPORTE PARA CALHA DE 150 MM EM FERRO GALVANIZADO</v>
          </cell>
          <cell r="C4151" t="str">
            <v xml:space="preserve">UN    </v>
          </cell>
          <cell r="D4151">
            <v>7.01</v>
          </cell>
        </row>
        <row r="4152">
          <cell r="A4152">
            <v>390</v>
          </cell>
          <cell r="B4152" t="str">
            <v>SUPORTE PARA TUBO DIAMETRO NOMINAL 2", COM ROSCA MECANICA</v>
          </cell>
          <cell r="C4152" t="str">
            <v xml:space="preserve">UN    </v>
          </cell>
          <cell r="D4152">
            <v>9.59</v>
          </cell>
        </row>
        <row r="4153">
          <cell r="A4153">
            <v>42436</v>
          </cell>
          <cell r="B4153" t="str">
            <v>SURF DUPLO, EM TUBO DE ACO CARBONO, PINTURA NO PROCESSO ELETROSTATICO - EQUIPAMENTO DE GINASTICA PARA ACADEMIA AO AR LIVRE / ACADEMIA DA TERCEIRA IDADE - ATI</v>
          </cell>
          <cell r="C4153" t="str">
            <v xml:space="preserve">UN    </v>
          </cell>
          <cell r="D4153">
            <v>2652.57</v>
          </cell>
        </row>
        <row r="4154">
          <cell r="A4154">
            <v>6193</v>
          </cell>
          <cell r="B4154" t="str">
            <v>TABUA  NAO  APARELHADA  *2,5 X 20* CM, EM MACARANDUBA, ANGELIM OU EQUIVALENTE DA REGIAO - BRUTA</v>
          </cell>
          <cell r="C4154" t="str">
            <v xml:space="preserve">M     </v>
          </cell>
          <cell r="D4154">
            <v>14.69</v>
          </cell>
        </row>
        <row r="4155">
          <cell r="A4155">
            <v>6194</v>
          </cell>
          <cell r="B4155" t="str">
            <v>TABUA *2,5 X 15 CM EM PINUS, MISTA OU EQUIVALENTE DA REGIAO - BRUTA</v>
          </cell>
          <cell r="C4155" t="str">
            <v xml:space="preserve">M     </v>
          </cell>
          <cell r="D4155">
            <v>6.41</v>
          </cell>
        </row>
        <row r="4156">
          <cell r="A4156">
            <v>10567</v>
          </cell>
          <cell r="B4156" t="str">
            <v>TABUA *2,5 X 23* CM EM PINUS, MISTA OU EQUIVALENTE DA REGIAO - BRUTA</v>
          </cell>
          <cell r="C4156" t="str">
            <v xml:space="preserve">M     </v>
          </cell>
          <cell r="D4156">
            <v>10.15</v>
          </cell>
        </row>
        <row r="4157">
          <cell r="A4157">
            <v>6212</v>
          </cell>
          <cell r="B4157" t="str">
            <v>TABUA *2,5 X 30 CM EM PINUS, MISTA OU EQUIVALENTE DA REGIAO - BRUTA</v>
          </cell>
          <cell r="C4157" t="str">
            <v xml:space="preserve">M     </v>
          </cell>
          <cell r="D4157">
            <v>14.89</v>
          </cell>
        </row>
        <row r="4158">
          <cell r="A4158">
            <v>3993</v>
          </cell>
          <cell r="B4158" t="str">
            <v>TABUA APARELHADA *2,5 X 15* CM, EM MACARANDUBA, ANGELIM OU EQUIVALENTE DA REGIAO</v>
          </cell>
          <cell r="C4158" t="str">
            <v xml:space="preserve">M2    </v>
          </cell>
          <cell r="D4158">
            <v>94.99</v>
          </cell>
        </row>
        <row r="4159">
          <cell r="A4159">
            <v>3990</v>
          </cell>
          <cell r="B4159" t="str">
            <v>TABUA APARELHADA *2,5 X 25* CM, EM MACARANDUBA, ANGELIM OU EQUIVALENTE DA REGIAO</v>
          </cell>
          <cell r="C4159" t="str">
            <v xml:space="preserve">M     </v>
          </cell>
          <cell r="D4159">
            <v>17.87</v>
          </cell>
        </row>
        <row r="4160">
          <cell r="A4160">
            <v>3992</v>
          </cell>
          <cell r="B4160" t="str">
            <v>TABUA APARELHADA *2,5 X 30* CM, EM MACARANDUBA, ANGELIM OU EQUIVALENTE DA REGIAO</v>
          </cell>
          <cell r="C4160" t="str">
            <v xml:space="preserve">M     </v>
          </cell>
          <cell r="D4160">
            <v>24.13</v>
          </cell>
        </row>
        <row r="4161">
          <cell r="A4161">
            <v>6178</v>
          </cell>
          <cell r="B4161" t="str">
            <v>TABUA DE  MADEIRA PARA PISO, CUMARU/IPE CHAMPANHE OU EQUIVALENTE DA REGIAO, ENCAIXE MACHO/FEMEA, *10 X 2* CM</v>
          </cell>
          <cell r="C4161" t="str">
            <v xml:space="preserve">M2    </v>
          </cell>
          <cell r="D4161">
            <v>267.77</v>
          </cell>
        </row>
        <row r="4162">
          <cell r="A4162">
            <v>6180</v>
          </cell>
          <cell r="B4162" t="str">
            <v>TABUA DE  MADEIRA PARA PISO, CUMARU/IPE CHAMPANHE OU EQUIVALENTE DA REGIAO, ENCAIXE MACHO/FEMEA, *15 X 2* CM</v>
          </cell>
          <cell r="C4162" t="str">
            <v xml:space="preserve">M2    </v>
          </cell>
          <cell r="D4162">
            <v>289</v>
          </cell>
        </row>
        <row r="4163">
          <cell r="A4163">
            <v>6182</v>
          </cell>
          <cell r="B4163" t="str">
            <v>TABUA DE  MADEIRA PARA PISO, IPE (CERNE) OU EQUIVALENTE DA REGIAO, ENCAIXE MACHO/FEMEA, *20 X 2* CM</v>
          </cell>
          <cell r="C4163" t="str">
            <v xml:space="preserve">M2    </v>
          </cell>
          <cell r="D4163">
            <v>358.72</v>
          </cell>
        </row>
        <row r="4164">
          <cell r="A4164">
            <v>43614</v>
          </cell>
          <cell r="B4164" t="str">
            <v>TABUA NAO APARELHADA *2,5 X 15* CM, EM MACARANDUBA, ANGELIM OU EQUIVALENTE DA REGIAO - BRUTA</v>
          </cell>
          <cell r="C4164" t="str">
            <v xml:space="preserve">M     </v>
          </cell>
          <cell r="D4164">
            <v>12.07</v>
          </cell>
        </row>
        <row r="4165">
          <cell r="A4165">
            <v>6189</v>
          </cell>
          <cell r="B4165" t="str">
            <v>TABUA NAO APARELHADA *2,5 X 30* CM, EM MACARANDUBA, ANGELIM OU EQUIVALENTE DA REGIAO - BRUTA</v>
          </cell>
          <cell r="C4165" t="str">
            <v xml:space="preserve">M     </v>
          </cell>
          <cell r="D4165">
            <v>21.45</v>
          </cell>
        </row>
        <row r="4166">
          <cell r="A4166">
            <v>6214</v>
          </cell>
          <cell r="B4166" t="str">
            <v>TACO DE MADEIRA PARA PISO, IPE (CERNE) OU EQUIVALENTE DA REGIAO, 7 X 42 CM, E = 2 CM</v>
          </cell>
          <cell r="C4166" t="str">
            <v xml:space="preserve">M2    </v>
          </cell>
          <cell r="D4166">
            <v>167.74</v>
          </cell>
        </row>
        <row r="4167">
          <cell r="A4167">
            <v>36153</v>
          </cell>
          <cell r="B4167" t="str">
            <v>TALABARTE DE SEGURANCA, 2 MOSQUETOES TRAVA DUPLA *53* MM DE ABERTURA, COM ABSORVEDOR DE ENERGIA</v>
          </cell>
          <cell r="C4167" t="str">
            <v xml:space="preserve">UN    </v>
          </cell>
          <cell r="D4167">
            <v>267.5</v>
          </cell>
        </row>
        <row r="4168">
          <cell r="A4168">
            <v>10740</v>
          </cell>
          <cell r="B4168" t="str">
            <v>TALHA ELETRICA 3 T, VELOCIDADE  2,1 M / MIN, POTENCIA 1,3 KW</v>
          </cell>
          <cell r="C4168" t="str">
            <v xml:space="preserve">UN    </v>
          </cell>
          <cell r="D4168">
            <v>11693.47</v>
          </cell>
        </row>
        <row r="4169">
          <cell r="A4169">
            <v>13914</v>
          </cell>
          <cell r="B4169" t="str">
            <v>TALHA MANUAL DE CORRENTE, CAPACIDADE DE 1 T COM ELEVACAO DE 3 M</v>
          </cell>
          <cell r="C4169" t="str">
            <v xml:space="preserve">UN    </v>
          </cell>
          <cell r="D4169">
            <v>846.07</v>
          </cell>
        </row>
        <row r="4170">
          <cell r="A4170">
            <v>10742</v>
          </cell>
          <cell r="B4170" t="str">
            <v>TALHA MANUAL DE CORRENTE, CAPACIDADE DE 2 T COM ELEVACAO DE 3 M</v>
          </cell>
          <cell r="C4170" t="str">
            <v xml:space="preserve">UN    </v>
          </cell>
          <cell r="D4170">
            <v>1234</v>
          </cell>
        </row>
        <row r="4171">
          <cell r="A4171">
            <v>38465</v>
          </cell>
          <cell r="B4171" t="str">
            <v>TALHADEIRA COM PUNHO DE PROTECAO *20 X 250* MM</v>
          </cell>
          <cell r="C4171" t="str">
            <v xml:space="preserve">UN    </v>
          </cell>
          <cell r="D4171">
            <v>32.32</v>
          </cell>
        </row>
        <row r="4172">
          <cell r="A4172">
            <v>7543</v>
          </cell>
          <cell r="B4172" t="str">
            <v>TAMPA CEGA EM PVC PARA CONDULETE 4 X 2"</v>
          </cell>
          <cell r="C4172" t="str">
            <v xml:space="preserve">UN    </v>
          </cell>
          <cell r="D4172">
            <v>5.0199999999999996</v>
          </cell>
        </row>
        <row r="4173">
          <cell r="A4173">
            <v>43427</v>
          </cell>
          <cell r="B4173" t="str">
            <v>TAMPA DE CONCRETO ARMADO PARA FOSSA SEPTICA, DIAMETRO NOMINAL DE 3,00 M E ESPESSURA MINIMA DE 100 MM</v>
          </cell>
          <cell r="C4173" t="str">
            <v xml:space="preserve">UN    </v>
          </cell>
          <cell r="D4173">
            <v>1588.58</v>
          </cell>
        </row>
        <row r="4174">
          <cell r="A4174">
            <v>41613</v>
          </cell>
          <cell r="B4174" t="str">
            <v>TAMPA DE CONCRETO ARMADO PARA FOSSA, D = *0,90* M, E = 0,05 M</v>
          </cell>
          <cell r="C4174" t="str">
            <v xml:space="preserve">UN    </v>
          </cell>
          <cell r="D4174">
            <v>102.11</v>
          </cell>
        </row>
        <row r="4175">
          <cell r="A4175">
            <v>41614</v>
          </cell>
          <cell r="B4175" t="str">
            <v>TAMPA DE CONCRETO ARMADO PARA FOSSA, D = *1,10* M, E = 0,05 M</v>
          </cell>
          <cell r="C4175" t="str">
            <v xml:space="preserve">UN    </v>
          </cell>
          <cell r="D4175">
            <v>130.11000000000001</v>
          </cell>
        </row>
        <row r="4176">
          <cell r="A4176">
            <v>41615</v>
          </cell>
          <cell r="B4176" t="str">
            <v>TAMPA DE CONCRETO ARMADO PARA FOSSA, D = *1,35* M, E = 0,05 M</v>
          </cell>
          <cell r="C4176" t="str">
            <v xml:space="preserve">UN    </v>
          </cell>
          <cell r="D4176">
            <v>201.1</v>
          </cell>
        </row>
        <row r="4177">
          <cell r="A4177">
            <v>41616</v>
          </cell>
          <cell r="B4177" t="str">
            <v>TAMPA DE CONCRETO ARMADO PARA FOSSA, D = 1,50 M, E = 0,05 M</v>
          </cell>
          <cell r="C4177" t="str">
            <v xml:space="preserve">UN    </v>
          </cell>
          <cell r="D4177">
            <v>300.48</v>
          </cell>
        </row>
        <row r="4178">
          <cell r="A4178">
            <v>41617</v>
          </cell>
          <cell r="B4178" t="str">
            <v>TAMPA DE CONCRETO ARMADO PARA FOSSA, D = 2,00 M, E = 0,05 M</v>
          </cell>
          <cell r="C4178" t="str">
            <v xml:space="preserve">UN    </v>
          </cell>
          <cell r="D4178">
            <v>597.47</v>
          </cell>
        </row>
        <row r="4179">
          <cell r="A4179">
            <v>41618</v>
          </cell>
          <cell r="B4179" t="str">
            <v>TAMPA DE CONCRETO ARMADO PARA FOSSA, D = 2,50 M, E = 0,05 M</v>
          </cell>
          <cell r="C4179" t="str">
            <v xml:space="preserve">UN    </v>
          </cell>
          <cell r="D4179">
            <v>1099.9000000000001</v>
          </cell>
        </row>
        <row r="4180">
          <cell r="A4180">
            <v>43428</v>
          </cell>
          <cell r="B4180" t="str">
            <v>TAMPA DE CONCRETO ARMADO PARA POCO DE INSPECAO, COM FURO E TAMPINHA, DIAMETRO NOMINAL DE 3,00 M E ESPESSURA MINIMA DE 100 MM</v>
          </cell>
          <cell r="C4180" t="str">
            <v xml:space="preserve">UN    </v>
          </cell>
          <cell r="D4180">
            <v>1932</v>
          </cell>
        </row>
        <row r="4181">
          <cell r="A4181">
            <v>41619</v>
          </cell>
          <cell r="B4181" t="str">
            <v>TAMPA DE CONCRETO ARMADO PARA POCO, COM  FURO E TAMPINHA, D = *0,90* M, E = 0,05 M</v>
          </cell>
          <cell r="C4181" t="str">
            <v xml:space="preserve">UN    </v>
          </cell>
          <cell r="D4181">
            <v>125.17</v>
          </cell>
        </row>
        <row r="4182">
          <cell r="A4182">
            <v>41620</v>
          </cell>
          <cell r="B4182" t="str">
            <v>TAMPA DE CONCRETO ARMADO PARA POCO, COM  FURO E TAMPINHA, D = *1,10* M, E = 0,05 M</v>
          </cell>
          <cell r="C4182" t="str">
            <v xml:space="preserve">UN    </v>
          </cell>
          <cell r="D4182">
            <v>158.11000000000001</v>
          </cell>
        </row>
        <row r="4183">
          <cell r="A4183">
            <v>41622</v>
          </cell>
          <cell r="B4183" t="str">
            <v>TAMPA DE CONCRETO ARMADO PARA POCO, COM  FURO E TAMPINHA, D = *1,35* M, E = 0,05 M</v>
          </cell>
          <cell r="C4183" t="str">
            <v xml:space="preserve">UN    </v>
          </cell>
          <cell r="D4183">
            <v>274.23</v>
          </cell>
        </row>
        <row r="4184">
          <cell r="A4184">
            <v>41623</v>
          </cell>
          <cell r="B4184" t="str">
            <v>TAMPA DE CONCRETO ARMADO PARA POCO, COM  FURO E TAMPINHA, D = 1,50 M, E = 0,05 M</v>
          </cell>
          <cell r="C4184" t="str">
            <v xml:space="preserve">UN    </v>
          </cell>
          <cell r="D4184">
            <v>421.64</v>
          </cell>
        </row>
        <row r="4185">
          <cell r="A4185">
            <v>41624</v>
          </cell>
          <cell r="B4185" t="str">
            <v>TAMPA DE CONCRETO ARMADO PARA POCO, COM  FURO E TAMPINHA, D = 2,00 M, E = 0,05 M</v>
          </cell>
          <cell r="C4185" t="str">
            <v xml:space="preserve">UN    </v>
          </cell>
          <cell r="D4185">
            <v>790.58</v>
          </cell>
        </row>
        <row r="4186">
          <cell r="A4186">
            <v>41625</v>
          </cell>
          <cell r="B4186" t="str">
            <v>TAMPA DE CONCRETO ARMADO PARA POCO, COM  FURO E TAMPINHA, D = 2,50 M, E = 0,05 M</v>
          </cell>
          <cell r="C4186" t="str">
            <v xml:space="preserve">UN    </v>
          </cell>
          <cell r="D4186">
            <v>1216.3499999999999</v>
          </cell>
        </row>
        <row r="4187">
          <cell r="A4187">
            <v>39352</v>
          </cell>
          <cell r="B4187" t="str">
            <v>TAMPA PARA CONDULETE, EM PVC, PARA TOMADA HEXAGONAL</v>
          </cell>
          <cell r="C4187" t="str">
            <v xml:space="preserve">UN    </v>
          </cell>
          <cell r="D4187">
            <v>3.1</v>
          </cell>
        </row>
        <row r="4188">
          <cell r="A4188">
            <v>39346</v>
          </cell>
          <cell r="B4188" t="str">
            <v>TAMPA PARA CONDULETE, EM PVC, PARA 1 INTERRUPTOR</v>
          </cell>
          <cell r="C4188" t="str">
            <v xml:space="preserve">UN    </v>
          </cell>
          <cell r="D4188">
            <v>3.1</v>
          </cell>
        </row>
        <row r="4189">
          <cell r="A4189">
            <v>39350</v>
          </cell>
          <cell r="B4189" t="str">
            <v>TAMPA PARA CONDULETE, EM PVC, PARA 1 MODULO RJ</v>
          </cell>
          <cell r="C4189" t="str">
            <v xml:space="preserve">UN    </v>
          </cell>
          <cell r="D4189">
            <v>3.34</v>
          </cell>
        </row>
        <row r="4190">
          <cell r="A4190">
            <v>39351</v>
          </cell>
          <cell r="B4190" t="str">
            <v>TAMPA PARA CONDULETE, EM PVC, PARA 2 MODULOS RJ</v>
          </cell>
          <cell r="C4190" t="str">
            <v xml:space="preserve">UN    </v>
          </cell>
          <cell r="D4190">
            <v>3.86</v>
          </cell>
        </row>
        <row r="4191">
          <cell r="A4191">
            <v>38952</v>
          </cell>
          <cell r="B4191" t="str">
            <v>TAMPAO / CAP, ROSCA FEMEA, METALICO, PARA TUBO PEX, DN 1/2"</v>
          </cell>
          <cell r="C4191" t="str">
            <v xml:space="preserve">UN    </v>
          </cell>
          <cell r="D4191">
            <v>4.1500000000000004</v>
          </cell>
        </row>
        <row r="4192">
          <cell r="A4192">
            <v>38953</v>
          </cell>
          <cell r="B4192" t="str">
            <v>TAMPAO / CAP, ROSCA FEMEA, METALICO, PARA TUBO PEX, DN 3/4"</v>
          </cell>
          <cell r="C4192" t="str">
            <v xml:space="preserve">UN    </v>
          </cell>
          <cell r="D4192">
            <v>6.53</v>
          </cell>
        </row>
        <row r="4193">
          <cell r="A4193">
            <v>38835</v>
          </cell>
          <cell r="B4193" t="str">
            <v>TAMPAO / CAP, ROSCA MACHO, PARA TUBO PEX, DN 1/2"</v>
          </cell>
          <cell r="C4193" t="str">
            <v xml:space="preserve">UN    </v>
          </cell>
          <cell r="D4193">
            <v>5.86</v>
          </cell>
        </row>
        <row r="4194">
          <cell r="A4194">
            <v>38837</v>
          </cell>
          <cell r="B4194" t="str">
            <v>TAMPAO / CAP, ROSCA MACHO, PARA TUBO PEX, DN 1"</v>
          </cell>
          <cell r="C4194" t="str">
            <v xml:space="preserve">UN    </v>
          </cell>
          <cell r="D4194">
            <v>15.27</v>
          </cell>
        </row>
        <row r="4195">
          <cell r="A4195">
            <v>38836</v>
          </cell>
          <cell r="B4195" t="str">
            <v>TAMPAO / CAP, ROSCA MACHO, PARA TUBO PEX, DN 3/4"</v>
          </cell>
          <cell r="C4195" t="str">
            <v xml:space="preserve">UN    </v>
          </cell>
          <cell r="D4195">
            <v>8.4499999999999993</v>
          </cell>
        </row>
        <row r="4196">
          <cell r="A4196">
            <v>2666</v>
          </cell>
          <cell r="B4196" t="str">
            <v>TAMPAO / TERMINAL / PLUG, D = 1 1/4" , PARA DUTO CORRUGADO PEAD (CABEAMENTO SUBTERRANEO)</v>
          </cell>
          <cell r="C4196" t="str">
            <v xml:space="preserve">UN    </v>
          </cell>
          <cell r="D4196">
            <v>5.05</v>
          </cell>
        </row>
        <row r="4197">
          <cell r="A4197">
            <v>2668</v>
          </cell>
          <cell r="B4197" t="str">
            <v>TAMPAO / TERMINAL / PLUG, D = 2" , PARA DUTO CORRUGADO PEAD (CABEAMENTO SUBTERRANEO)</v>
          </cell>
          <cell r="C4197" t="str">
            <v xml:space="preserve">UN    </v>
          </cell>
          <cell r="D4197">
            <v>5.77</v>
          </cell>
        </row>
        <row r="4198">
          <cell r="A4198">
            <v>2664</v>
          </cell>
          <cell r="B4198" t="str">
            <v>TAMPAO / TERMINAL / PLUG, D = 3" , PARA DUTO CORRUGADO PEAD (CABEAMENTO SUBTERRANEO)</v>
          </cell>
          <cell r="C4198" t="str">
            <v xml:space="preserve">UN    </v>
          </cell>
          <cell r="D4198">
            <v>8.51</v>
          </cell>
        </row>
        <row r="4199">
          <cell r="A4199">
            <v>2662</v>
          </cell>
          <cell r="B4199" t="str">
            <v>TAMPAO / TERMINAL / PLUG, D = 4" , PARA DUTO CORRUGADO PEAD (CABEAMENTO SUBTERRANEO)</v>
          </cell>
          <cell r="C4199" t="str">
            <v xml:space="preserve">UN    </v>
          </cell>
          <cell r="D4199">
            <v>10.44</v>
          </cell>
        </row>
        <row r="4200">
          <cell r="A4200">
            <v>20964</v>
          </cell>
          <cell r="B4200" t="str">
            <v>TAMPAO COM CORRENTE, EM LATAO, ENGATE RAPIDO 1 1/2", PARA INSTALACAO PREDIAL DE COMBATE A INCENDIO</v>
          </cell>
          <cell r="C4200" t="str">
            <v xml:space="preserve">UN    </v>
          </cell>
          <cell r="D4200">
            <v>60.71</v>
          </cell>
        </row>
        <row r="4201">
          <cell r="A4201">
            <v>10905</v>
          </cell>
          <cell r="B4201" t="str">
            <v>TAMPAO COM CORRENTE, EM LATAO, ENGATE RAPIDO 2 1/2", PARA INSTALACAO PREDIAL DE COMBATE A INCENDIO</v>
          </cell>
          <cell r="C4201" t="str">
            <v xml:space="preserve">UN    </v>
          </cell>
          <cell r="D4201">
            <v>81.45</v>
          </cell>
        </row>
        <row r="4202">
          <cell r="A4202">
            <v>42703</v>
          </cell>
          <cell r="B4202" t="str">
            <v>TAMPAO COMPLETO PARA TIL, EM PVC, OCRE, DN 100 MM, PARA REDE COLETORA DE ESGOTO</v>
          </cell>
          <cell r="C4202" t="str">
            <v xml:space="preserve">UN    </v>
          </cell>
          <cell r="D4202">
            <v>113.95</v>
          </cell>
        </row>
        <row r="4203">
          <cell r="A4203">
            <v>42704</v>
          </cell>
          <cell r="B4203" t="str">
            <v>TAMPAO COMPLETO PARA TIL, EM PVC, OCRE, DN 150 MM, PARA REDE COLETORA DE ESGOTO</v>
          </cell>
          <cell r="C4203" t="str">
            <v xml:space="preserve">UN    </v>
          </cell>
          <cell r="D4203">
            <v>174.93</v>
          </cell>
        </row>
        <row r="4204">
          <cell r="A4204">
            <v>42705</v>
          </cell>
          <cell r="B4204" t="str">
            <v>TAMPAO COMPLETO PARA TIL, EM PVC, OCRE, DN 200 MM, PARA REDE COLETORA DE ESGOTO</v>
          </cell>
          <cell r="C4204" t="str">
            <v xml:space="preserve">UN    </v>
          </cell>
          <cell r="D4204">
            <v>223.18</v>
          </cell>
        </row>
        <row r="4205">
          <cell r="A4205">
            <v>42706</v>
          </cell>
          <cell r="B4205" t="str">
            <v>TAMPAO COMPLETO PARA TIL, EM PVC, OCRE, DN 250 MM, PARA REDE COLETORA DE ESGOTO</v>
          </cell>
          <cell r="C4205" t="str">
            <v xml:space="preserve">UN    </v>
          </cell>
          <cell r="D4205">
            <v>276.41000000000003</v>
          </cell>
        </row>
        <row r="4206">
          <cell r="A4206">
            <v>11289</v>
          </cell>
          <cell r="B4206" t="str">
            <v>TAMPAO FOFO ARTICULADO P/ REGISTRO, CLASSE A15 CARGA MAX 1,5 T, *200 X 200* MM</v>
          </cell>
          <cell r="C4206" t="str">
            <v xml:space="preserve">UN    </v>
          </cell>
          <cell r="D4206">
            <v>104.18</v>
          </cell>
        </row>
        <row r="4207">
          <cell r="A4207">
            <v>11241</v>
          </cell>
          <cell r="B4207" t="str">
            <v>TAMPAO FOFO ARTICULADO P/ REGISTRO, CLASSE A15 CARGA MAXIMA 1,5 T, *400 X 400* MM</v>
          </cell>
          <cell r="C4207" t="str">
            <v xml:space="preserve">UN    </v>
          </cell>
          <cell r="D4207">
            <v>260.45999999999998</v>
          </cell>
        </row>
        <row r="4208">
          <cell r="A4208">
            <v>11301</v>
          </cell>
          <cell r="B4208" t="str">
            <v>TAMPAO FOFO ARTICULADO, CLASSE B125 CARGA MAX 12,5 T, REDONDO, TAMPA 600 MM (COM INSCRICAO EM RELEVO DO TIPO DE REDE)</v>
          </cell>
          <cell r="C4208" t="str">
            <v xml:space="preserve">UN    </v>
          </cell>
          <cell r="D4208">
            <v>660.46</v>
          </cell>
        </row>
        <row r="4209">
          <cell r="A4209">
            <v>21090</v>
          </cell>
          <cell r="B4209" t="str">
            <v>TAMPAO FOFO ARTICULADO, CLASSE D400 CARGA MAX 40 T, REDONDO, TAMPA 600 MM (COM INSCRICAO EM RELEVO DO TIPO DE REDE)</v>
          </cell>
          <cell r="C4209" t="str">
            <v xml:space="preserve">UN    </v>
          </cell>
          <cell r="D4209">
            <v>809.3</v>
          </cell>
        </row>
        <row r="4210">
          <cell r="A4210">
            <v>11315</v>
          </cell>
          <cell r="B4210" t="str">
            <v>TAMPAO FOFO SIMPLES COM BASE, CLASSE A15 CARGA MAX 1,5 T, 300 X 300 MM (COM INSCRICAO EM RELEVO DO TIPO DE REDE)</v>
          </cell>
          <cell r="C4210" t="str">
            <v xml:space="preserve">UN    </v>
          </cell>
          <cell r="D4210">
            <v>158.13</v>
          </cell>
        </row>
        <row r="4211">
          <cell r="A4211">
            <v>21071</v>
          </cell>
          <cell r="B4211" t="str">
            <v>TAMPAO FOFO SIMPLES COM BASE, CLASSE A15 CARGA MAX 1,5 T, 400 X 400 MM (COM INSCRICAO EM RELEVO DO TIPO DE REDE)</v>
          </cell>
          <cell r="C4211" t="str">
            <v xml:space="preserve">UN    </v>
          </cell>
          <cell r="D4211">
            <v>241.86</v>
          </cell>
        </row>
        <row r="4212">
          <cell r="A4212">
            <v>14112</v>
          </cell>
          <cell r="B4212" t="str">
            <v>TAMPAO FOFO SIMPLES COM BASE, CLASSE A15 CARGA MAX 1,5 T, 400 X 600 MM (COM INSCRICAO EM RELEVO DO TIPO DE REDE)</v>
          </cell>
          <cell r="C4212" t="str">
            <v xml:space="preserve">UN    </v>
          </cell>
          <cell r="D4212">
            <v>337.67</v>
          </cell>
        </row>
        <row r="4213">
          <cell r="A4213">
            <v>11316</v>
          </cell>
          <cell r="B4213" t="str">
            <v>TAMPAO FOFO SIMPLES COM BASE, CLASSE B125 CARGA MAX 12,5 T, REDONDO, TAMPA 500 MM (COM INSCRICAO EM RELEVO DO TIPO DE REDE)</v>
          </cell>
          <cell r="C4213" t="str">
            <v xml:space="preserve">UN    </v>
          </cell>
          <cell r="D4213">
            <v>520.92999999999995</v>
          </cell>
        </row>
        <row r="4214">
          <cell r="A4214">
            <v>6243</v>
          </cell>
          <cell r="B4214" t="str">
            <v>TAMPAO FOFO SIMPLES COM BASE, CLASSE B125 CARGA MAX 12,5 T, REDONDO, TAMPA 600 MM (COM INSCRICAO EM RELEVO DO TIPO DE REDE)</v>
          </cell>
          <cell r="C4214" t="str">
            <v xml:space="preserve">UN    </v>
          </cell>
          <cell r="D4214">
            <v>600</v>
          </cell>
        </row>
        <row r="4215">
          <cell r="A4215">
            <v>6240</v>
          </cell>
          <cell r="B4215" t="str">
            <v>TAMPAO FOFO SIMPLES COM BASE, CLASSE D400 CARGA MAX 40 T, REDONDO, TAMPA 600 MM, REDE PLUVIAL/ESGOTO (COM INSCRICAO EM RELEVO DO TIPO DE REDE)</v>
          </cell>
          <cell r="C4215" t="str">
            <v xml:space="preserve">UN    </v>
          </cell>
          <cell r="D4215">
            <v>794.41</v>
          </cell>
        </row>
        <row r="4216">
          <cell r="A4216">
            <v>11296</v>
          </cell>
          <cell r="B4216" t="str">
            <v>TAMPAO FOFO SIMPLES COM BASE, CLASSE D400 CARGA MAX 40 T, REDONDO, TAMPA 900 MM (COM INSCRICAO EM RELEVO DO TIPO DE REDE)</v>
          </cell>
          <cell r="C4216" t="str">
            <v xml:space="preserve">UN    </v>
          </cell>
          <cell r="D4216">
            <v>2531.16</v>
          </cell>
        </row>
        <row r="4217">
          <cell r="A4217">
            <v>11299</v>
          </cell>
          <cell r="B4217" t="str">
            <v>TAMPAO FOFO SIMPLES, CLASSE A15 CARGA MAX 1,5 T, 550 X 1100 MM (COM INSCRICAO EM RELEVO DO TIPO DE REDE)</v>
          </cell>
          <cell r="C4217" t="str">
            <v xml:space="preserve">UN    </v>
          </cell>
          <cell r="D4217">
            <v>856.74</v>
          </cell>
        </row>
        <row r="4218">
          <cell r="A4218">
            <v>11688</v>
          </cell>
          <cell r="B4218" t="str">
            <v>TANQUE ACO INOXIDAVEL (ACO 304) COM ESFREGADOR E VALVULA, DE *50 X 40 X 22* CM</v>
          </cell>
          <cell r="C4218" t="str">
            <v xml:space="preserve">UN    </v>
          </cell>
          <cell r="D4218">
            <v>570.67999999999995</v>
          </cell>
        </row>
        <row r="4219">
          <cell r="A4219">
            <v>37736</v>
          </cell>
          <cell r="B4219" t="str">
            <v>TANQUE DE ACO CARBONO NAO REVESTIDO, PARA TRANSPORTE DE AGUA COM CAPACIDADE DE 10 M3, COM BOMBA CENTRIFUGA POR TOMADA DE FORCA, VAZAO MAXIMA *75* M3/H (INCLUI MONTAGEM, NAO INCLUI CAMINHAO)</v>
          </cell>
          <cell r="C4219" t="str">
            <v xml:space="preserve">UN    </v>
          </cell>
          <cell r="D4219">
            <v>84300</v>
          </cell>
        </row>
        <row r="4220">
          <cell r="A4220">
            <v>37739</v>
          </cell>
          <cell r="B4220" t="str">
            <v>TANQUE DE ACO PARA TRANSPORTE DE AGUA COM CAPACIDADE DE 14 M3 (INCLUI MONTAGEM, NAO INCLUI CAMINHAO)</v>
          </cell>
          <cell r="C4220" t="str">
            <v xml:space="preserve">UN    </v>
          </cell>
          <cell r="D4220">
            <v>103753.84</v>
          </cell>
        </row>
        <row r="4221">
          <cell r="A4221">
            <v>37740</v>
          </cell>
          <cell r="B4221" t="str">
            <v>TANQUE DE ACO PARA TRANSPORTE DE AGUA COM CAPACIDADE DE 4 M3 (INCLUI MONTAGEM, NAO INCLUI CAMINHAO)</v>
          </cell>
          <cell r="C4221" t="str">
            <v xml:space="preserve">UN    </v>
          </cell>
          <cell r="D4221">
            <v>59207.35</v>
          </cell>
        </row>
        <row r="4222">
          <cell r="A4222">
            <v>37738</v>
          </cell>
          <cell r="B4222" t="str">
            <v>TANQUE DE ACO PARA TRANSPORTE DE AGUA COM CAPACIDADE DE 6 M3 (INCLUI MONTAGEM, NAO INCLUI CAMINHAO)</v>
          </cell>
          <cell r="C4222" t="str">
            <v xml:space="preserve">UN    </v>
          </cell>
          <cell r="D4222">
            <v>70343.98</v>
          </cell>
        </row>
        <row r="4223">
          <cell r="A4223">
            <v>37737</v>
          </cell>
          <cell r="B4223" t="str">
            <v>TANQUE DE ACO PARA TRANSPORTE DE AGUA COM CAPACIDADE DE 8 M3 (INCLUI MONTAGEM, NAO INCLUI CAMINHAO)</v>
          </cell>
          <cell r="C4223" t="str">
            <v xml:space="preserve">UN    </v>
          </cell>
          <cell r="D4223">
            <v>55965.05</v>
          </cell>
        </row>
        <row r="4224">
          <cell r="A4224">
            <v>25014</v>
          </cell>
          <cell r="B4224" t="str">
            <v>TANQUE DE ASFALTO ESTACIONARIO COM MACARICO, CAPACIDADE 20.000 L</v>
          </cell>
          <cell r="C4224" t="str">
            <v xml:space="preserve">UN    </v>
          </cell>
          <cell r="D4224">
            <v>117216.46</v>
          </cell>
        </row>
        <row r="4225">
          <cell r="A4225">
            <v>25013</v>
          </cell>
          <cell r="B4225" t="str">
            <v>TANQUE DE ASFALTO ESTACIONARIO COM SERPENTINA, CAPACIDADE 20.000 L</v>
          </cell>
          <cell r="C4225" t="str">
            <v xml:space="preserve">UN    </v>
          </cell>
          <cell r="D4225">
            <v>122855.27</v>
          </cell>
        </row>
        <row r="4226">
          <cell r="A4226">
            <v>14405</v>
          </cell>
          <cell r="B4226" t="str">
            <v>TANQUE DE ASFALTO ESTACIONARIO COM SERPENTINA, CAPACIDADE 30.000 L</v>
          </cell>
          <cell r="C4226" t="str">
            <v xml:space="preserve">UN    </v>
          </cell>
          <cell r="D4226">
            <v>144212.20000000001</v>
          </cell>
        </row>
        <row r="4227">
          <cell r="A4227">
            <v>20271</v>
          </cell>
          <cell r="B4227" t="str">
            <v>TANQUE DE LOUCA BRANCA, COM COLUNA, *30* L</v>
          </cell>
          <cell r="C4227" t="str">
            <v xml:space="preserve">UN    </v>
          </cell>
          <cell r="D4227">
            <v>491.46</v>
          </cell>
        </row>
        <row r="4228">
          <cell r="A4228">
            <v>10423</v>
          </cell>
          <cell r="B4228" t="str">
            <v>TANQUE DE LOUCA BRANCA, SUSPENSO, *20* L</v>
          </cell>
          <cell r="C4228" t="str">
            <v xml:space="preserve">UN    </v>
          </cell>
          <cell r="D4228">
            <v>360.84</v>
          </cell>
        </row>
        <row r="4229">
          <cell r="A4229">
            <v>36790</v>
          </cell>
          <cell r="B4229" t="str">
            <v>TANQUE DUPLO EM MARMORE SINTETICO COM CUBA LISA E ESFREGADOR, *110 X 60* CM</v>
          </cell>
          <cell r="C4229" t="str">
            <v xml:space="preserve">UN    </v>
          </cell>
          <cell r="D4229">
            <v>253.69</v>
          </cell>
        </row>
        <row r="4230">
          <cell r="A4230">
            <v>37589</v>
          </cell>
          <cell r="B4230" t="str">
            <v>TANQUE SIMPLES EM MARMORE SINTETICO COM COLUNA, CAPACIDADE *22* L, *60 X 46* CM</v>
          </cell>
          <cell r="C4230" t="str">
            <v xml:space="preserve">UN    </v>
          </cell>
          <cell r="D4230">
            <v>310.83999999999997</v>
          </cell>
        </row>
        <row r="4231">
          <cell r="A4231">
            <v>11690</v>
          </cell>
          <cell r="B4231" t="str">
            <v>TANQUE SIMPLES EM MARMORE SINTETICO DE FIXAR NA PAREDE, CAPACIDADE *22* L, *60 X 46* CM</v>
          </cell>
          <cell r="C4231" t="str">
            <v xml:space="preserve">UN    </v>
          </cell>
          <cell r="D4231">
            <v>165.13</v>
          </cell>
        </row>
        <row r="4232">
          <cell r="A4232">
            <v>20234</v>
          </cell>
          <cell r="B4232" t="str">
            <v>TANQUE SIMPLES EM MARMORE SINTETICO SUSPENSO, CAPACIDADE *38* L, *60 X 60* CM</v>
          </cell>
          <cell r="C4232" t="str">
            <v xml:space="preserve">UN    </v>
          </cell>
          <cell r="D4232">
            <v>208.97</v>
          </cell>
        </row>
        <row r="4233">
          <cell r="A4233">
            <v>4763</v>
          </cell>
          <cell r="B4233" t="str">
            <v>TAQUEADOR OU TAQUEIRO (HORISTA)</v>
          </cell>
          <cell r="C4233" t="str">
            <v xml:space="preserve">H     </v>
          </cell>
          <cell r="D4233">
            <v>15.93</v>
          </cell>
        </row>
        <row r="4234">
          <cell r="A4234">
            <v>41070</v>
          </cell>
          <cell r="B4234" t="str">
            <v>TAQUEADOR OU TAQUEIRO (MENSALISTA)</v>
          </cell>
          <cell r="C4234" t="str">
            <v xml:space="preserve">MES   </v>
          </cell>
          <cell r="D4234">
            <v>2814.94</v>
          </cell>
        </row>
        <row r="4235">
          <cell r="A4235">
            <v>44480</v>
          </cell>
          <cell r="B4235" t="str">
            <v>TARIFA "A" ENTRE  0 E 20M3 FORNECIMENTO  D'AGUA</v>
          </cell>
          <cell r="C4235" t="str">
            <v xml:space="preserve">M3    </v>
          </cell>
          <cell r="D4235">
            <v>17.59</v>
          </cell>
        </row>
        <row r="4236">
          <cell r="A4236">
            <v>11457</v>
          </cell>
          <cell r="B4236" t="str">
            <v>TARJETA LIVRE / OCUPADO PARA PORTA DE BANHEIRO, CORPO EM ZAMAC E ESPELHO EM LATAO</v>
          </cell>
          <cell r="C4236" t="str">
            <v xml:space="preserve">UN    </v>
          </cell>
          <cell r="D4236">
            <v>49.21</v>
          </cell>
        </row>
        <row r="4237">
          <cell r="A4237">
            <v>44073</v>
          </cell>
          <cell r="B4237" t="str">
            <v>TARUGO DELIMITADOR DE PROFUNDIDADE EM ESPUMA DE POLIETILENO DE BAIXA DENSIDADE 10 MM, CINZA</v>
          </cell>
          <cell r="C4237" t="str">
            <v xml:space="preserve">M     </v>
          </cell>
          <cell r="D4237">
            <v>0.49</v>
          </cell>
        </row>
        <row r="4238">
          <cell r="A4238">
            <v>21121</v>
          </cell>
          <cell r="B4238" t="str">
            <v>TE CPVC, SOLDAVEL, 90 GRAUS, 15 MM, PARA AGUA QUENTE PREDIAL</v>
          </cell>
          <cell r="C4238" t="str">
            <v xml:space="preserve">UN    </v>
          </cell>
          <cell r="D4238">
            <v>4.5199999999999996</v>
          </cell>
        </row>
        <row r="4239">
          <cell r="A4239">
            <v>38010</v>
          </cell>
          <cell r="B4239" t="str">
            <v>TE CPVC, SOLDAVEL, 90 GRAUS, 22 MM, PARA AGUA QUENTE PREDIAL</v>
          </cell>
          <cell r="C4239" t="str">
            <v xml:space="preserve">UN    </v>
          </cell>
          <cell r="D4239">
            <v>7.4</v>
          </cell>
        </row>
        <row r="4240">
          <cell r="A4240">
            <v>38011</v>
          </cell>
          <cell r="B4240" t="str">
            <v>TE CPVC, SOLDAVEL, 90 GRAUS, 28 MM, PARA AGUA QUENTE PREDIAL</v>
          </cell>
          <cell r="C4240" t="str">
            <v xml:space="preserve">UN    </v>
          </cell>
          <cell r="D4240">
            <v>13.65</v>
          </cell>
        </row>
        <row r="4241">
          <cell r="A4241">
            <v>38012</v>
          </cell>
          <cell r="B4241" t="str">
            <v>TE CPVC, SOLDAVEL, 90 GRAUS, 35 MM, PARA AGUA QUENTE PREDIAL</v>
          </cell>
          <cell r="C4241" t="str">
            <v xml:space="preserve">UN    </v>
          </cell>
          <cell r="D4241">
            <v>46.65</v>
          </cell>
        </row>
        <row r="4242">
          <cell r="A4242">
            <v>38013</v>
          </cell>
          <cell r="B4242" t="str">
            <v>TE CPVC, SOLDAVEL, 90 GRAUS, 42 MM, PARA AGUA QUENTE PREDIAL</v>
          </cell>
          <cell r="C4242" t="str">
            <v xml:space="preserve">UN    </v>
          </cell>
          <cell r="D4242">
            <v>60.56</v>
          </cell>
        </row>
        <row r="4243">
          <cell r="A4243">
            <v>38014</v>
          </cell>
          <cell r="B4243" t="str">
            <v>TE CPVC, SOLDAVEL, 90 GRAUS, 54 MM, PARA AGUA QUENTE PREDIAL</v>
          </cell>
          <cell r="C4243" t="str">
            <v xml:space="preserve">UN    </v>
          </cell>
          <cell r="D4243">
            <v>98.56</v>
          </cell>
        </row>
        <row r="4244">
          <cell r="A4244">
            <v>38015</v>
          </cell>
          <cell r="B4244" t="str">
            <v>TE CPVC, SOLDAVEL, 90 GRAUS, 73 MM, PARA AGUA QUENTE PREDIAL</v>
          </cell>
          <cell r="C4244" t="str">
            <v xml:space="preserve">UN    </v>
          </cell>
          <cell r="D4244">
            <v>237.99</v>
          </cell>
        </row>
        <row r="4245">
          <cell r="A4245">
            <v>38016</v>
          </cell>
          <cell r="B4245" t="str">
            <v>TE CPVC, SOLDAVEL, 90 GRAUS, 89 MM, PARA AGUA QUENTE PREDIAL</v>
          </cell>
          <cell r="C4245" t="str">
            <v xml:space="preserve">UN    </v>
          </cell>
          <cell r="D4245">
            <v>289.58</v>
          </cell>
        </row>
        <row r="4246">
          <cell r="A4246">
            <v>12741</v>
          </cell>
          <cell r="B4246" t="str">
            <v>TE DE COBRE (REF 611) SEM ANEL DE SOLDA, BOLSA X BOLSA X BOLSA, 104 MM</v>
          </cell>
          <cell r="C4246" t="str">
            <v xml:space="preserve">UN    </v>
          </cell>
          <cell r="D4246">
            <v>1603.48</v>
          </cell>
        </row>
        <row r="4247">
          <cell r="A4247">
            <v>12733</v>
          </cell>
          <cell r="B4247" t="str">
            <v>TE DE COBRE (REF 611) SEM ANEL DE SOLDA, BOLSA X BOLSA X BOLSA, 15 MM</v>
          </cell>
          <cell r="C4247" t="str">
            <v xml:space="preserve">UN    </v>
          </cell>
          <cell r="D4247">
            <v>8.07</v>
          </cell>
        </row>
        <row r="4248">
          <cell r="A4248">
            <v>12734</v>
          </cell>
          <cell r="B4248" t="str">
            <v>TE DE COBRE (REF 611) SEM ANEL DE SOLDA, BOLSA X BOLSA X BOLSA, 22 MM</v>
          </cell>
          <cell r="C4248" t="str">
            <v xml:space="preserve">UN    </v>
          </cell>
          <cell r="D4248">
            <v>17.190000000000001</v>
          </cell>
        </row>
        <row r="4249">
          <cell r="A4249">
            <v>12735</v>
          </cell>
          <cell r="B4249" t="str">
            <v>TE DE COBRE (REF 611) SEM ANEL DE SOLDA, BOLSA X BOLSA X BOLSA, 28 MM</v>
          </cell>
          <cell r="C4249" t="str">
            <v xml:space="preserve">UN    </v>
          </cell>
          <cell r="D4249">
            <v>28.29</v>
          </cell>
        </row>
        <row r="4250">
          <cell r="A4250">
            <v>12736</v>
          </cell>
          <cell r="B4250" t="str">
            <v>TE DE COBRE (REF 611) SEM ANEL DE SOLDA, BOLSA X BOLSA X BOLSA, 35 MM</v>
          </cell>
          <cell r="C4250" t="str">
            <v xml:space="preserve">UN    </v>
          </cell>
          <cell r="D4250">
            <v>64.67</v>
          </cell>
        </row>
        <row r="4251">
          <cell r="A4251">
            <v>12737</v>
          </cell>
          <cell r="B4251" t="str">
            <v>TE DE COBRE (REF 611) SEM ANEL DE SOLDA, BOLSA X BOLSA X BOLSA, 42 MM</v>
          </cell>
          <cell r="C4251" t="str">
            <v xml:space="preserve">UN    </v>
          </cell>
          <cell r="D4251">
            <v>83.31</v>
          </cell>
        </row>
        <row r="4252">
          <cell r="A4252">
            <v>12738</v>
          </cell>
          <cell r="B4252" t="str">
            <v>TE DE COBRE (REF 611) SEM ANEL DE SOLDA, BOLSA X BOLSA X BOLSA, 54 MM</v>
          </cell>
          <cell r="C4252" t="str">
            <v xml:space="preserve">UN    </v>
          </cell>
          <cell r="D4252">
            <v>164.67</v>
          </cell>
        </row>
        <row r="4253">
          <cell r="A4253">
            <v>12739</v>
          </cell>
          <cell r="B4253" t="str">
            <v>TE DE COBRE (REF 611) SEM ANEL DE SOLDA, BOLSA X BOLSA X BOLSA, 66 MM</v>
          </cell>
          <cell r="C4253" t="str">
            <v xml:space="preserve">UN    </v>
          </cell>
          <cell r="D4253">
            <v>468.74</v>
          </cell>
        </row>
        <row r="4254">
          <cell r="A4254">
            <v>12740</v>
          </cell>
          <cell r="B4254" t="str">
            <v>TE DE COBRE (REF 611) SEM ANEL DE SOLDA, BOLSA X BOLSA X BOLSA, 79 MM</v>
          </cell>
          <cell r="C4254" t="str">
            <v xml:space="preserve">UN    </v>
          </cell>
          <cell r="D4254">
            <v>733.37</v>
          </cell>
        </row>
        <row r="4255">
          <cell r="A4255">
            <v>6297</v>
          </cell>
          <cell r="B4255" t="str">
            <v>TE DE FERRO GALVANIZADO, DE 1 1/2"</v>
          </cell>
          <cell r="C4255" t="str">
            <v xml:space="preserve">UN    </v>
          </cell>
          <cell r="D4255">
            <v>33.020000000000003</v>
          </cell>
        </row>
        <row r="4256">
          <cell r="A4256">
            <v>6296</v>
          </cell>
          <cell r="B4256" t="str">
            <v>TE DE FERRO GALVANIZADO, DE 1 1/4"</v>
          </cell>
          <cell r="C4256" t="str">
            <v xml:space="preserve">UN    </v>
          </cell>
          <cell r="D4256">
            <v>26.07</v>
          </cell>
        </row>
        <row r="4257">
          <cell r="A4257">
            <v>6294</v>
          </cell>
          <cell r="B4257" t="str">
            <v>TE DE FERRO GALVANIZADO, DE 1/2"</v>
          </cell>
          <cell r="C4257" t="str">
            <v xml:space="preserve">UN    </v>
          </cell>
          <cell r="D4257">
            <v>7.43</v>
          </cell>
        </row>
        <row r="4258">
          <cell r="A4258">
            <v>6323</v>
          </cell>
          <cell r="B4258" t="str">
            <v>TE DE FERRO GALVANIZADO, DE 1"</v>
          </cell>
          <cell r="C4258" t="str">
            <v xml:space="preserve">UN    </v>
          </cell>
          <cell r="D4258">
            <v>17.03</v>
          </cell>
        </row>
        <row r="4259">
          <cell r="A4259">
            <v>6299</v>
          </cell>
          <cell r="B4259" t="str">
            <v>TE DE FERRO GALVANIZADO, DE 2 1/2"</v>
          </cell>
          <cell r="C4259" t="str">
            <v xml:space="preserve">UN    </v>
          </cell>
          <cell r="D4259">
            <v>99.32</v>
          </cell>
        </row>
        <row r="4260">
          <cell r="A4260">
            <v>6298</v>
          </cell>
          <cell r="B4260" t="str">
            <v>TE DE FERRO GALVANIZADO, DE 2"</v>
          </cell>
          <cell r="C4260" t="str">
            <v xml:space="preserve">UN    </v>
          </cell>
          <cell r="D4260">
            <v>52.31</v>
          </cell>
        </row>
        <row r="4261">
          <cell r="A4261">
            <v>6295</v>
          </cell>
          <cell r="B4261" t="str">
            <v>TE DE FERRO GALVANIZADO, DE 3/4"</v>
          </cell>
          <cell r="C4261" t="str">
            <v xml:space="preserve">UN    </v>
          </cell>
          <cell r="D4261">
            <v>10.58</v>
          </cell>
        </row>
        <row r="4262">
          <cell r="A4262">
            <v>6322</v>
          </cell>
          <cell r="B4262" t="str">
            <v>TE DE FERRO GALVANIZADO, DE 3"</v>
          </cell>
          <cell r="C4262" t="str">
            <v xml:space="preserve">UN    </v>
          </cell>
          <cell r="D4262">
            <v>133.03</v>
          </cell>
        </row>
        <row r="4263">
          <cell r="A4263">
            <v>6300</v>
          </cell>
          <cell r="B4263" t="str">
            <v>TE DE FERRO GALVANIZADO, DE 4"</v>
          </cell>
          <cell r="C4263" t="str">
            <v xml:space="preserve">UN    </v>
          </cell>
          <cell r="D4263">
            <v>245.26</v>
          </cell>
        </row>
        <row r="4264">
          <cell r="A4264">
            <v>6321</v>
          </cell>
          <cell r="B4264" t="str">
            <v>TE DE FERRO GALVANIZADO, DE 5"</v>
          </cell>
          <cell r="C4264" t="str">
            <v xml:space="preserve">UN    </v>
          </cell>
          <cell r="D4264">
            <v>350.35</v>
          </cell>
        </row>
        <row r="4265">
          <cell r="A4265">
            <v>6301</v>
          </cell>
          <cell r="B4265" t="str">
            <v>TE DE FERRO GALVANIZADO, DE 6"</v>
          </cell>
          <cell r="C4265" t="str">
            <v xml:space="preserve">UN    </v>
          </cell>
          <cell r="D4265">
            <v>821.17</v>
          </cell>
        </row>
        <row r="4266">
          <cell r="A4266">
            <v>7105</v>
          </cell>
          <cell r="B4266" t="str">
            <v>TE DE INSPECAO, PVC,  100 X 75 MM, SERIE NORMAL PARA ESGOTO PREDIAL</v>
          </cell>
          <cell r="C4266" t="str">
            <v xml:space="preserve">UN    </v>
          </cell>
          <cell r="D4266">
            <v>49.68</v>
          </cell>
        </row>
        <row r="4267">
          <cell r="A4267">
            <v>20183</v>
          </cell>
          <cell r="B4267" t="str">
            <v>TE DE INSPECAO, PVC, SERIE R, 100 X 75 MM, PARA ESGOTO OU AGUAS PLUVIAIS PREDIAIS</v>
          </cell>
          <cell r="C4267" t="str">
            <v xml:space="preserve">UN    </v>
          </cell>
          <cell r="D4267">
            <v>65.41</v>
          </cell>
        </row>
        <row r="4268">
          <cell r="A4268">
            <v>38448</v>
          </cell>
          <cell r="B4268" t="str">
            <v>TE DE INSPECAO, PVC, SERIE R, 150 X 100 MM, PARA ESGOTO OU AGUAS PLUVIAIS PREDIAIS</v>
          </cell>
          <cell r="C4268" t="str">
            <v xml:space="preserve">UN    </v>
          </cell>
          <cell r="D4268">
            <v>307.33999999999997</v>
          </cell>
        </row>
        <row r="4269">
          <cell r="A4269">
            <v>20182</v>
          </cell>
          <cell r="B4269" t="str">
            <v>TE DE INSPECAO, PVC, SERIE R, 75 X 75 MM, PARA ESGOTO OU AGUAS PLUVIAIS PREDIAIS</v>
          </cell>
          <cell r="C4269" t="str">
            <v xml:space="preserve">UN    </v>
          </cell>
          <cell r="D4269">
            <v>37.340000000000003</v>
          </cell>
        </row>
        <row r="4270">
          <cell r="A4270">
            <v>7119</v>
          </cell>
          <cell r="B4270" t="str">
            <v>TE DE REDUCAO COM ROSCA, PVC, 90 GRAUS, 1 X 3/4", PARA AGUA FRIA PREDIAL</v>
          </cell>
          <cell r="C4270" t="str">
            <v xml:space="preserve">UN    </v>
          </cell>
          <cell r="D4270">
            <v>10.36</v>
          </cell>
        </row>
        <row r="4271">
          <cell r="A4271">
            <v>7120</v>
          </cell>
          <cell r="B4271" t="str">
            <v>TE DE REDUCAO COM ROSCA, PVC, 90 GRAUS, 3/4 X 1/2", PARA AGUA FRIA PREDIAL</v>
          </cell>
          <cell r="C4271" t="str">
            <v xml:space="preserve">UN    </v>
          </cell>
          <cell r="D4271">
            <v>7.11</v>
          </cell>
        </row>
        <row r="4272">
          <cell r="A4272">
            <v>6319</v>
          </cell>
          <cell r="B4272" t="str">
            <v>TE DE REDUCAO DE FERRO GALVANIZADO, COM ROSCA BSP, DE 1 1/2" X 1"</v>
          </cell>
          <cell r="C4272" t="str">
            <v xml:space="preserve">UN    </v>
          </cell>
          <cell r="D4272">
            <v>38.799999999999997</v>
          </cell>
        </row>
        <row r="4273">
          <cell r="A4273">
            <v>6304</v>
          </cell>
          <cell r="B4273" t="str">
            <v>TE DE REDUCAO DE FERRO GALVANIZADO, COM ROSCA BSP, DE 1 1/2" X 3/4"</v>
          </cell>
          <cell r="C4273" t="str">
            <v xml:space="preserve">UN    </v>
          </cell>
          <cell r="D4273">
            <v>38.799999999999997</v>
          </cell>
        </row>
        <row r="4274">
          <cell r="A4274">
            <v>21116</v>
          </cell>
          <cell r="B4274" t="str">
            <v>TE DE REDUCAO DE FERRO GALVANIZADO, COM ROSCA BSP, DE 1 1/4" X 3/4"</v>
          </cell>
          <cell r="C4274" t="str">
            <v xml:space="preserve">UN    </v>
          </cell>
          <cell r="D4274">
            <v>29.38</v>
          </cell>
        </row>
        <row r="4275">
          <cell r="A4275">
            <v>6320</v>
          </cell>
          <cell r="B4275" t="str">
            <v>TE DE REDUCAO DE FERRO GALVANIZADO, COM ROSCA BSP, DE 1" X 1/2"</v>
          </cell>
          <cell r="C4275" t="str">
            <v xml:space="preserve">UN    </v>
          </cell>
          <cell r="D4275">
            <v>19.98</v>
          </cell>
        </row>
        <row r="4276">
          <cell r="A4276">
            <v>6303</v>
          </cell>
          <cell r="B4276" t="str">
            <v>TE DE REDUCAO DE FERRO GALVANIZADO, COM ROSCA BSP, DE 1" X 3/4"</v>
          </cell>
          <cell r="C4276" t="str">
            <v xml:space="preserve">UN    </v>
          </cell>
          <cell r="D4276">
            <v>19.98</v>
          </cell>
        </row>
        <row r="4277">
          <cell r="A4277">
            <v>6308</v>
          </cell>
          <cell r="B4277" t="str">
            <v>TE DE REDUCAO DE FERRO GALVANIZADO, COM ROSCA BSP, DE 2 1/2" X 1 1/2"</v>
          </cell>
          <cell r="C4277" t="str">
            <v xml:space="preserve">UN    </v>
          </cell>
          <cell r="D4277">
            <v>107.36</v>
          </cell>
        </row>
        <row r="4278">
          <cell r="A4278">
            <v>6317</v>
          </cell>
          <cell r="B4278" t="str">
            <v>TE DE REDUCAO DE FERRO GALVANIZADO, COM ROSCA BSP, DE 2 1/2" X 1 1/4"</v>
          </cell>
          <cell r="C4278" t="str">
            <v xml:space="preserve">UN    </v>
          </cell>
          <cell r="D4278">
            <v>107.36</v>
          </cell>
        </row>
        <row r="4279">
          <cell r="A4279">
            <v>6307</v>
          </cell>
          <cell r="B4279" t="str">
            <v>TE DE REDUCAO DE FERRO GALVANIZADO, COM ROSCA BSP, DE 2 1/2" X 1"</v>
          </cell>
          <cell r="C4279" t="str">
            <v xml:space="preserve">UN    </v>
          </cell>
          <cell r="D4279">
            <v>107.36</v>
          </cell>
        </row>
        <row r="4280">
          <cell r="A4280">
            <v>6309</v>
          </cell>
          <cell r="B4280" t="str">
            <v>TE DE REDUCAO DE FERRO GALVANIZADO, COM ROSCA BSP, DE 2 1/2" X 2"</v>
          </cell>
          <cell r="C4280" t="str">
            <v xml:space="preserve">UN    </v>
          </cell>
          <cell r="D4280">
            <v>110.48</v>
          </cell>
        </row>
        <row r="4281">
          <cell r="A4281">
            <v>6318</v>
          </cell>
          <cell r="B4281" t="str">
            <v>TE DE REDUCAO DE FERRO GALVANIZADO, COM ROSCA BSP, DE 2" X 1 1/2"</v>
          </cell>
          <cell r="C4281" t="str">
            <v xml:space="preserve">UN    </v>
          </cell>
          <cell r="D4281">
            <v>57.91</v>
          </cell>
        </row>
        <row r="4282">
          <cell r="A4282">
            <v>6306</v>
          </cell>
          <cell r="B4282" t="str">
            <v>TE DE REDUCAO DE FERRO GALVANIZADO, COM ROSCA BSP, DE 2" X 1 1/4"</v>
          </cell>
          <cell r="C4282" t="str">
            <v xml:space="preserve">UN    </v>
          </cell>
          <cell r="D4282">
            <v>57.91</v>
          </cell>
        </row>
        <row r="4283">
          <cell r="A4283">
            <v>6305</v>
          </cell>
          <cell r="B4283" t="str">
            <v>TE DE REDUCAO DE FERRO GALVANIZADO, COM ROSCA BSP, DE 2" X 1"</v>
          </cell>
          <cell r="C4283" t="str">
            <v xml:space="preserve">UN    </v>
          </cell>
          <cell r="D4283">
            <v>57.91</v>
          </cell>
        </row>
        <row r="4284">
          <cell r="A4284">
            <v>6302</v>
          </cell>
          <cell r="B4284" t="str">
            <v>TE DE REDUCAO DE FERRO GALVANIZADO, COM ROSCA BSP, DE 3/4" X 1/2"</v>
          </cell>
          <cell r="C4284" t="str">
            <v xml:space="preserve">UN    </v>
          </cell>
          <cell r="D4284">
            <v>12.28</v>
          </cell>
        </row>
        <row r="4285">
          <cell r="A4285">
            <v>6312</v>
          </cell>
          <cell r="B4285" t="str">
            <v>TE DE REDUCAO DE FERRO GALVANIZADO, COM ROSCA BSP, DE 3" X 1 1/2"</v>
          </cell>
          <cell r="C4285" t="str">
            <v xml:space="preserve">UN    </v>
          </cell>
          <cell r="D4285">
            <v>154.41999999999999</v>
          </cell>
        </row>
        <row r="4286">
          <cell r="A4286">
            <v>6311</v>
          </cell>
          <cell r="B4286" t="str">
            <v>TE DE REDUCAO DE FERRO GALVANIZADO, COM ROSCA BSP, DE 3" X 1 1/4"</v>
          </cell>
          <cell r="C4286" t="str">
            <v xml:space="preserve">UN    </v>
          </cell>
          <cell r="D4286">
            <v>154.41999999999999</v>
          </cell>
        </row>
        <row r="4287">
          <cell r="A4287">
            <v>6310</v>
          </cell>
          <cell r="B4287" t="str">
            <v>TE DE REDUCAO DE FERRO GALVANIZADO, COM ROSCA BSP, DE 3" X 1"</v>
          </cell>
          <cell r="C4287" t="str">
            <v xml:space="preserve">UN    </v>
          </cell>
          <cell r="D4287">
            <v>154.41999999999999</v>
          </cell>
        </row>
        <row r="4288">
          <cell r="A4288">
            <v>6314</v>
          </cell>
          <cell r="B4288" t="str">
            <v>TE DE REDUCAO DE FERRO GALVANIZADO, COM ROSCA BSP, DE 3" X 2 1/2"</v>
          </cell>
          <cell r="C4288" t="str">
            <v xml:space="preserve">UN    </v>
          </cell>
          <cell r="D4288">
            <v>154.41999999999999</v>
          </cell>
        </row>
        <row r="4289">
          <cell r="A4289">
            <v>6313</v>
          </cell>
          <cell r="B4289" t="str">
            <v>TE DE REDUCAO DE FERRO GALVANIZADO, COM ROSCA BSP, DE 3" X 2"</v>
          </cell>
          <cell r="C4289" t="str">
            <v xml:space="preserve">UN    </v>
          </cell>
          <cell r="D4289">
            <v>154.41999999999999</v>
          </cell>
        </row>
        <row r="4290">
          <cell r="A4290">
            <v>6315</v>
          </cell>
          <cell r="B4290" t="str">
            <v>TE DE REDUCAO DE FERRO GALVANIZADO, COM ROSCA BSP, DE 4" X 2"</v>
          </cell>
          <cell r="C4290" t="str">
            <v xml:space="preserve">UN    </v>
          </cell>
          <cell r="D4290">
            <v>292.39</v>
          </cell>
        </row>
        <row r="4291">
          <cell r="A4291">
            <v>6316</v>
          </cell>
          <cell r="B4291" t="str">
            <v>TE DE REDUCAO DE FERRO GALVANIZADO, COM ROSCA BSP, DE 4" X 3"</v>
          </cell>
          <cell r="C4291" t="str">
            <v xml:space="preserve">UN    </v>
          </cell>
          <cell r="D4291">
            <v>292.39</v>
          </cell>
        </row>
        <row r="4292">
          <cell r="A4292">
            <v>38878</v>
          </cell>
          <cell r="B4292" t="str">
            <v>TE DE REDUCAO METALICO, PARA CONEXAO COM ANEL DESLIZANTE EM TUBO PEX, DN 16 X 20 X 16 MM</v>
          </cell>
          <cell r="C4292" t="str">
            <v xml:space="preserve">UN    </v>
          </cell>
          <cell r="D4292">
            <v>21.48</v>
          </cell>
        </row>
        <row r="4293">
          <cell r="A4293">
            <v>38879</v>
          </cell>
          <cell r="B4293" t="str">
            <v>TE DE REDUCAO METALICO, PARA CONEXAO COM ANEL DESLIZANTE EM TUBO PEX, DN 16 X 25 X 16 MM</v>
          </cell>
          <cell r="C4293" t="str">
            <v xml:space="preserve">UN    </v>
          </cell>
          <cell r="D4293">
            <v>40.26</v>
          </cell>
        </row>
        <row r="4294">
          <cell r="A4294">
            <v>38881</v>
          </cell>
          <cell r="B4294" t="str">
            <v>TE DE REDUCAO METALICO, PARA CONEXAO COM ANEL DESLIZANTE EM TUBO PEX, DN 20 X 16 X 16 MM</v>
          </cell>
          <cell r="C4294" t="str">
            <v xml:space="preserve">UN    </v>
          </cell>
          <cell r="D4294">
            <v>21.07</v>
          </cell>
        </row>
        <row r="4295">
          <cell r="A4295">
            <v>38880</v>
          </cell>
          <cell r="B4295" t="str">
            <v>TE DE REDUCAO METALICO, PARA CONEXAO COM ANEL DESLIZANTE EM TUBO PEX, DN 20 X 16 X 20 MM</v>
          </cell>
          <cell r="C4295" t="str">
            <v xml:space="preserve">UN    </v>
          </cell>
          <cell r="D4295">
            <v>22.08</v>
          </cell>
        </row>
        <row r="4296">
          <cell r="A4296">
            <v>38882</v>
          </cell>
          <cell r="B4296" t="str">
            <v>TE DE REDUCAO METALICO, PARA CONEXAO COM ANEL DESLIZANTE EM TUBO PEX, DN 20 X 20 X 16 MM</v>
          </cell>
          <cell r="C4296" t="str">
            <v xml:space="preserve">UN    </v>
          </cell>
          <cell r="D4296">
            <v>22.87</v>
          </cell>
        </row>
        <row r="4297">
          <cell r="A4297">
            <v>38883</v>
          </cell>
          <cell r="B4297" t="str">
            <v>TE DE REDUCAO METALICO, PARA CONEXAO COM ANEL DESLIZANTE EM TUBO PEX, DN 20 X 25 X 20 MM</v>
          </cell>
          <cell r="C4297" t="str">
            <v xml:space="preserve">UN    </v>
          </cell>
          <cell r="D4297">
            <v>33.82</v>
          </cell>
        </row>
        <row r="4298">
          <cell r="A4298">
            <v>38884</v>
          </cell>
          <cell r="B4298" t="str">
            <v>TE DE REDUCAO METALICO, PARA CONEXAO COM ANEL DESLIZANTE EM TUBO PEX, DN 25 X 16 X 16 MM</v>
          </cell>
          <cell r="C4298" t="str">
            <v xml:space="preserve">UN    </v>
          </cell>
          <cell r="D4298">
            <v>36.71</v>
          </cell>
        </row>
        <row r="4299">
          <cell r="A4299">
            <v>38885</v>
          </cell>
          <cell r="B4299" t="str">
            <v>TE DE REDUCAO METALICO, PARA CONEXAO COM ANEL DESLIZANTE EM TUBO PEX, DN 25 X 16 X 20 MM</v>
          </cell>
          <cell r="C4299" t="str">
            <v xml:space="preserve">UN    </v>
          </cell>
          <cell r="D4299">
            <v>35.51</v>
          </cell>
        </row>
        <row r="4300">
          <cell r="A4300">
            <v>38886</v>
          </cell>
          <cell r="B4300" t="str">
            <v>TE DE REDUCAO METALICO, PARA CONEXAO COM ANEL DESLIZANTE EM TUBO PEX, DN 25 X 16 X 25 MM</v>
          </cell>
          <cell r="C4300" t="str">
            <v xml:space="preserve">UN    </v>
          </cell>
          <cell r="D4300">
            <v>38.33</v>
          </cell>
        </row>
        <row r="4301">
          <cell r="A4301">
            <v>38887</v>
          </cell>
          <cell r="B4301" t="str">
            <v>TE DE REDUCAO METALICO, PARA CONEXAO COM ANEL DESLIZANTE EM TUBO PEX, DN 25 X 20 X 20 MM</v>
          </cell>
          <cell r="C4301" t="str">
            <v xml:space="preserve">UN    </v>
          </cell>
          <cell r="D4301">
            <v>34.42</v>
          </cell>
        </row>
        <row r="4302">
          <cell r="A4302">
            <v>38888</v>
          </cell>
          <cell r="B4302" t="str">
            <v>TE DE REDUCAO METALICO, PARA CONEXAO COM ANEL DESLIZANTE EM TUBO PEX, DN 25 X 20 X 25 MM</v>
          </cell>
          <cell r="C4302" t="str">
            <v xml:space="preserve">UN    </v>
          </cell>
          <cell r="D4302">
            <v>40.92</v>
          </cell>
        </row>
        <row r="4303">
          <cell r="A4303">
            <v>38890</v>
          </cell>
          <cell r="B4303" t="str">
            <v>TE DE REDUCAO METALICO, PARA CONEXAO COM ANEL DESLIZANTE EM TUBO PEX, DN 25 X 32 X 25 MM</v>
          </cell>
          <cell r="C4303" t="str">
            <v xml:space="preserve">UN    </v>
          </cell>
          <cell r="D4303">
            <v>60.83</v>
          </cell>
        </row>
        <row r="4304">
          <cell r="A4304">
            <v>38893</v>
          </cell>
          <cell r="B4304" t="str">
            <v>TE DE REDUCAO METALICO, PARA CONEXAO COM ANEL DESLIZANTE EM TUBO PEX, DN 32 X 20 X 32 MM</v>
          </cell>
          <cell r="C4304" t="str">
            <v xml:space="preserve">UN    </v>
          </cell>
          <cell r="D4304">
            <v>48.92</v>
          </cell>
        </row>
        <row r="4305">
          <cell r="A4305">
            <v>38894</v>
          </cell>
          <cell r="B4305" t="str">
            <v>TE DE REDUCAO METALICO, PARA CONEXAO COM ANEL DESLIZANTE EM TUBO PEX, DN 32 X 25 X 25 MM</v>
          </cell>
          <cell r="C4305" t="str">
            <v xml:space="preserve">UN    </v>
          </cell>
          <cell r="D4305">
            <v>62.13</v>
          </cell>
        </row>
        <row r="4306">
          <cell r="A4306">
            <v>38896</v>
          </cell>
          <cell r="B4306" t="str">
            <v>TE DE REDUCAO METALICO, PARA CONEXAO COM ANEL DESLIZANTE EM TUBO PEX, DN 32 X 25 X 32 MM</v>
          </cell>
          <cell r="C4306" t="str">
            <v xml:space="preserve">UN    </v>
          </cell>
          <cell r="D4306">
            <v>63.35</v>
          </cell>
        </row>
        <row r="4307">
          <cell r="A4307">
            <v>39324</v>
          </cell>
          <cell r="B4307" t="str">
            <v>TE DE REDUCAO, CPVC, 22 X 15 MM, PARA AGUA QUENTE PREDIAL</v>
          </cell>
          <cell r="C4307" t="str">
            <v xml:space="preserve">UN    </v>
          </cell>
          <cell r="D4307">
            <v>10.029999999999999</v>
          </cell>
        </row>
        <row r="4308">
          <cell r="A4308">
            <v>39325</v>
          </cell>
          <cell r="B4308" t="str">
            <v>TE DE REDUCAO, CPVC, 28 X 22 MM, PARA AGUA QUENTE PREDIAL</v>
          </cell>
          <cell r="C4308" t="str">
            <v xml:space="preserve">UN    </v>
          </cell>
          <cell r="D4308">
            <v>15.18</v>
          </cell>
        </row>
        <row r="4309">
          <cell r="A4309">
            <v>39326</v>
          </cell>
          <cell r="B4309" t="str">
            <v>TE DE REDUCAO, CPVC, 35 X 28 MM, PARA AGUA QUENTE PREDIAL</v>
          </cell>
          <cell r="C4309" t="str">
            <v xml:space="preserve">UN    </v>
          </cell>
          <cell r="D4309">
            <v>39.090000000000003</v>
          </cell>
        </row>
        <row r="4310">
          <cell r="A4310">
            <v>39327</v>
          </cell>
          <cell r="B4310" t="str">
            <v>TE DE REDUCAO, CPVC, 42 X 35 MM, PARA AGUA QUENTE PREDIAL</v>
          </cell>
          <cell r="C4310" t="str">
            <v xml:space="preserve">UN    </v>
          </cell>
          <cell r="D4310">
            <v>59.22</v>
          </cell>
        </row>
        <row r="4311">
          <cell r="A4311">
            <v>20176</v>
          </cell>
          <cell r="B4311" t="str">
            <v>TE DE REDUCAO, PVC LEVE, CURTO, 90 GRAUS, COM BOLSA PARA ANEL, 150 X 100 MM, PARA ESGOTO</v>
          </cell>
          <cell r="C4311" t="str">
            <v xml:space="preserve">UN    </v>
          </cell>
          <cell r="D4311">
            <v>56.37</v>
          </cell>
        </row>
        <row r="4312">
          <cell r="A4312">
            <v>11378</v>
          </cell>
          <cell r="B4312" t="str">
            <v>TE DE REDUCAO, PVC PBA, BBB, JE, DN 100 X 50 / DE 110 X 60 MM, PARA REDE AGUA (NBR 10351)</v>
          </cell>
          <cell r="C4312" t="str">
            <v xml:space="preserve">UN    </v>
          </cell>
          <cell r="D4312">
            <v>115.7</v>
          </cell>
        </row>
        <row r="4313">
          <cell r="A4313">
            <v>11379</v>
          </cell>
          <cell r="B4313" t="str">
            <v>TE DE REDUCAO, PVC PBA, BBB, JE, DN 100 X 75 / DE 110 X 85 MM, PARA REDE AGUA (NBR 10351)</v>
          </cell>
          <cell r="C4313" t="str">
            <v xml:space="preserve">UN    </v>
          </cell>
          <cell r="D4313">
            <v>97.77</v>
          </cell>
        </row>
        <row r="4314">
          <cell r="A4314">
            <v>11493</v>
          </cell>
          <cell r="B4314" t="str">
            <v>TE DE REDUCAO, PVC PBA, BBB, JE, DN 75 X 50 / DE 85 X 60 MM, PARA REDE AGUA (NBR 10351)</v>
          </cell>
          <cell r="C4314" t="str">
            <v xml:space="preserve">UN    </v>
          </cell>
          <cell r="D4314">
            <v>56.39</v>
          </cell>
        </row>
        <row r="4315">
          <cell r="A4315">
            <v>42717</v>
          </cell>
          <cell r="B4315" t="str">
            <v>TE DE REDUCAO, PVC, BBB, JE, 90 GRAUS, DN 200 X 150 MM, PARA TUBO CORRUGADO E/OU LISO, REDE COLETORA ESGOTO (NBR 10569)</v>
          </cell>
          <cell r="C4315" t="str">
            <v xml:space="preserve">UN    </v>
          </cell>
          <cell r="D4315">
            <v>678.12</v>
          </cell>
        </row>
        <row r="4316">
          <cell r="A4316">
            <v>42718</v>
          </cell>
          <cell r="B4316" t="str">
            <v>TE DE REDUCAO, PVC, BBB, JE, 90 GRAUS, DN 250 X 150 MM, PARA TUBO CORRUGADO E/OU LISO, REDE COLETORA ESGOTO (NBR 10569)</v>
          </cell>
          <cell r="C4316" t="str">
            <v xml:space="preserve">UN    </v>
          </cell>
          <cell r="D4316">
            <v>752.85</v>
          </cell>
        </row>
        <row r="4317">
          <cell r="A4317">
            <v>7106</v>
          </cell>
          <cell r="B4317" t="str">
            <v>TE DE REDUCAO, PVC, SOLDAVEL, 90 GRAUS, 110 MM X 60 MM, PARA AGUA FRIA PREDIAL</v>
          </cell>
          <cell r="C4317" t="str">
            <v xml:space="preserve">UN    </v>
          </cell>
          <cell r="D4317">
            <v>168.51</v>
          </cell>
        </row>
        <row r="4318">
          <cell r="A4318">
            <v>7104</v>
          </cell>
          <cell r="B4318" t="str">
            <v>TE DE REDUCAO, PVC, SOLDAVEL, 90 GRAUS, 25 MM X 20 MM, PARA AGUA FRIA PREDIAL</v>
          </cell>
          <cell r="C4318" t="str">
            <v xml:space="preserve">UN    </v>
          </cell>
          <cell r="D4318">
            <v>3.51</v>
          </cell>
        </row>
        <row r="4319">
          <cell r="A4319">
            <v>7136</v>
          </cell>
          <cell r="B4319" t="str">
            <v>TE DE REDUCAO, PVC, SOLDAVEL, 90 GRAUS, 32 MM X 25 MM, PARA AGUA FRIA PREDIAL</v>
          </cell>
          <cell r="C4319" t="str">
            <v xml:space="preserve">UN    </v>
          </cell>
          <cell r="D4319">
            <v>6.6</v>
          </cell>
        </row>
        <row r="4320">
          <cell r="A4320">
            <v>7128</v>
          </cell>
          <cell r="B4320" t="str">
            <v>TE DE REDUCAO, PVC, SOLDAVEL, 90 GRAUS, 40 MM X 32 MM, PARA AGUA FRIA PREDIAL</v>
          </cell>
          <cell r="C4320" t="str">
            <v xml:space="preserve">UN    </v>
          </cell>
          <cell r="D4320">
            <v>10.82</v>
          </cell>
        </row>
        <row r="4321">
          <cell r="A4321">
            <v>7108</v>
          </cell>
          <cell r="B4321" t="str">
            <v>TE DE REDUCAO, PVC, SOLDAVEL, 90 GRAUS, 50 MM X 20 MM, PARA AGUA FRIA PREDIAL</v>
          </cell>
          <cell r="C4321" t="str">
            <v xml:space="preserve">UN    </v>
          </cell>
          <cell r="D4321">
            <v>11.58</v>
          </cell>
        </row>
        <row r="4322">
          <cell r="A4322">
            <v>7129</v>
          </cell>
          <cell r="B4322" t="str">
            <v>TE DE REDUCAO, PVC, SOLDAVEL, 90 GRAUS, 50 MM X 25 MM, PARA AGUA FRIA PREDIAL</v>
          </cell>
          <cell r="C4322" t="str">
            <v xml:space="preserve">UN    </v>
          </cell>
          <cell r="D4322">
            <v>9.6300000000000008</v>
          </cell>
        </row>
        <row r="4323">
          <cell r="A4323">
            <v>7130</v>
          </cell>
          <cell r="B4323" t="str">
            <v>TE DE REDUCAO, PVC, SOLDAVEL, 90 GRAUS, 50 MM X 32 MM, PARA AGUA FRIA PREDIAL</v>
          </cell>
          <cell r="C4323" t="str">
            <v xml:space="preserve">UN    </v>
          </cell>
          <cell r="D4323">
            <v>15.7</v>
          </cell>
        </row>
        <row r="4324">
          <cell r="A4324">
            <v>7131</v>
          </cell>
          <cell r="B4324" t="str">
            <v>TE DE REDUCAO, PVC, SOLDAVEL, 90 GRAUS, 50 MM X 40 MM, PARA AGUA FRIA PREDIAL</v>
          </cell>
          <cell r="C4324" t="str">
            <v xml:space="preserve">UN    </v>
          </cell>
          <cell r="D4324">
            <v>19.260000000000002</v>
          </cell>
        </row>
        <row r="4325">
          <cell r="A4325">
            <v>7132</v>
          </cell>
          <cell r="B4325" t="str">
            <v>TE DE REDUCAO, PVC, SOLDAVEL, 90 GRAUS, 75 MM X 50 MM, PARA AGUA FRIA PREDIAL</v>
          </cell>
          <cell r="C4325" t="str">
            <v xml:space="preserve">UN    </v>
          </cell>
          <cell r="D4325">
            <v>53.47</v>
          </cell>
        </row>
        <row r="4326">
          <cell r="A4326">
            <v>7133</v>
          </cell>
          <cell r="B4326" t="str">
            <v>TE DE REDUCAO, PVC, SOLDAVEL, 90 GRAUS, 85 MM X 60 MM, PARA AGUA FRIA PREDIAL</v>
          </cell>
          <cell r="C4326" t="str">
            <v xml:space="preserve">UN    </v>
          </cell>
          <cell r="D4326">
            <v>83.05</v>
          </cell>
        </row>
        <row r="4327">
          <cell r="A4327">
            <v>37420</v>
          </cell>
          <cell r="B4327" t="str">
            <v>TE DE SERVICO INTEGRADO, EM POLIPROPILENO (PP), PARA TUBOS EM PEAD/PVC, 60 X 20 MM - LIGACAO PREDIAL DE AGUA</v>
          </cell>
          <cell r="C4327" t="str">
            <v xml:space="preserve">UN    </v>
          </cell>
          <cell r="D4327">
            <v>48.01</v>
          </cell>
        </row>
        <row r="4328">
          <cell r="A4328">
            <v>37421</v>
          </cell>
          <cell r="B4328" t="str">
            <v>TE DE SERVICO INTEGRADO, EM POLIPROPILENO (PP), PARA TUBOS EM PEAD/PVC, 60 X 32 MM - LIGACAO PREDIAL DE AGUA</v>
          </cell>
          <cell r="C4328" t="str">
            <v xml:space="preserve">UN    </v>
          </cell>
          <cell r="D4328">
            <v>65.62</v>
          </cell>
        </row>
        <row r="4329">
          <cell r="A4329">
            <v>37422</v>
          </cell>
          <cell r="B4329" t="str">
            <v>TE DE SERVICO INTEGRADO, EM POLIPROPILENO (PP), PARA TUBOS EM PEAD, 63 X 20 MM - LIGACAO PREDIAL DE AGUA</v>
          </cell>
          <cell r="C4329" t="str">
            <v xml:space="preserve">UN    </v>
          </cell>
          <cell r="D4329">
            <v>61.42</v>
          </cell>
        </row>
        <row r="4330">
          <cell r="A4330">
            <v>37443</v>
          </cell>
          <cell r="B4330" t="str">
            <v>TE DE SERVICO, PEAD PE 100, DE 125 X 20 MM, PARA ELETROFUSAO</v>
          </cell>
          <cell r="C4330" t="str">
            <v xml:space="preserve">UN    </v>
          </cell>
          <cell r="D4330">
            <v>210.18</v>
          </cell>
        </row>
        <row r="4331">
          <cell r="A4331">
            <v>37444</v>
          </cell>
          <cell r="B4331" t="str">
            <v>TE DE SERVICO, PEAD PE 100, DE 125 X 32 MM, PARA ELETROFUSAO</v>
          </cell>
          <cell r="C4331" t="str">
            <v xml:space="preserve">UN    </v>
          </cell>
          <cell r="D4331">
            <v>213.75</v>
          </cell>
        </row>
        <row r="4332">
          <cell r="A4332">
            <v>37445</v>
          </cell>
          <cell r="B4332" t="str">
            <v>TE DE SERVICO, PEAD PE 100, DE 125 X 63 MM, PARA ELETROFUSAO</v>
          </cell>
          <cell r="C4332" t="str">
            <v xml:space="preserve">UN    </v>
          </cell>
          <cell r="D4332">
            <v>323.98</v>
          </cell>
        </row>
        <row r="4333">
          <cell r="A4333">
            <v>37446</v>
          </cell>
          <cell r="B4333" t="str">
            <v>TE DE SERVICO, PEAD PE 100, DE 200 X 20 MM, PARA ELETROFUSAO</v>
          </cell>
          <cell r="C4333" t="str">
            <v xml:space="preserve">UN    </v>
          </cell>
          <cell r="D4333">
            <v>353.19</v>
          </cell>
        </row>
        <row r="4334">
          <cell r="A4334">
            <v>37447</v>
          </cell>
          <cell r="B4334" t="str">
            <v>TE DE SERVICO, PEAD PE 100, DE 200 X 32 MM, PARA ELETROFUSAO</v>
          </cell>
          <cell r="C4334" t="str">
            <v xml:space="preserve">UN    </v>
          </cell>
          <cell r="D4334">
            <v>358.72</v>
          </cell>
        </row>
        <row r="4335">
          <cell r="A4335">
            <v>37448</v>
          </cell>
          <cell r="B4335" t="str">
            <v>TE DE SERVICO, PEAD PE 100, DE 200 X 63 MM, PARA ELETROFUSAO</v>
          </cell>
          <cell r="C4335" t="str">
            <v xml:space="preserve">UN    </v>
          </cell>
          <cell r="D4335">
            <v>492.04</v>
          </cell>
        </row>
        <row r="4336">
          <cell r="A4336">
            <v>37440</v>
          </cell>
          <cell r="B4336" t="str">
            <v>TE DE SERVICO, PEAD PE 100, DE 63 X 20 MM, PARA ELETROFUSAO</v>
          </cell>
          <cell r="C4336" t="str">
            <v xml:space="preserve">UN    </v>
          </cell>
          <cell r="D4336">
            <v>166.83</v>
          </cell>
        </row>
        <row r="4337">
          <cell r="A4337">
            <v>37441</v>
          </cell>
          <cell r="B4337" t="str">
            <v>TE DE SERVICO, PEAD PE 100, DE 63 X 32 MM, PARA ELETROFUSAO</v>
          </cell>
          <cell r="C4337" t="str">
            <v xml:space="preserve">UN    </v>
          </cell>
          <cell r="D4337">
            <v>166.83</v>
          </cell>
        </row>
        <row r="4338">
          <cell r="A4338">
            <v>37442</v>
          </cell>
          <cell r="B4338" t="str">
            <v>TE DE SERVICO, PEAD PE 100, DE 63 X 63 MM, PARA ELETROFUSAO</v>
          </cell>
          <cell r="C4338" t="str">
            <v xml:space="preserve">UN    </v>
          </cell>
          <cell r="D4338">
            <v>200.93</v>
          </cell>
        </row>
        <row r="4339">
          <cell r="A4339">
            <v>38017</v>
          </cell>
          <cell r="B4339" t="str">
            <v>TE DE TRANSICAO, CPVC, SOLDAVEL, 15 MM X 1/2", PARA AGUA QUENTE</v>
          </cell>
          <cell r="C4339" t="str">
            <v xml:space="preserve">UN    </v>
          </cell>
          <cell r="D4339">
            <v>14.27</v>
          </cell>
        </row>
        <row r="4340">
          <cell r="A4340">
            <v>38018</v>
          </cell>
          <cell r="B4340" t="str">
            <v>TE DE TRANSICAO, CPVC, SOLDAVEL, 22 MM X 1/2", PARA AGUA QUENTE</v>
          </cell>
          <cell r="C4340" t="str">
            <v xml:space="preserve">UN    </v>
          </cell>
          <cell r="D4340">
            <v>15.74</v>
          </cell>
        </row>
        <row r="4341">
          <cell r="A4341">
            <v>39895</v>
          </cell>
          <cell r="B4341" t="str">
            <v>TE DUPLA CURVA BRONZE/LATAO (REF 764) SEM ANEL DE SOLDA, ROSCA F X BOLSA X ROSCA F, 1/2" X 15 X 1/2"</v>
          </cell>
          <cell r="C4341" t="str">
            <v xml:space="preserve">UN    </v>
          </cell>
          <cell r="D4341">
            <v>58.25</v>
          </cell>
        </row>
        <row r="4342">
          <cell r="A4342">
            <v>39896</v>
          </cell>
          <cell r="B4342" t="str">
            <v>TE DUPLA CURVA BRONZE/LATAO (REF 764) SEM ANEL DE SOLDA, ROSCA F X BOLSA X ROSCA F, 3/4" X 22 X 3/4"</v>
          </cell>
          <cell r="C4342" t="str">
            <v xml:space="preserve">UN    </v>
          </cell>
          <cell r="D4342">
            <v>85.37</v>
          </cell>
        </row>
        <row r="4343">
          <cell r="A4343">
            <v>38873</v>
          </cell>
          <cell r="B4343" t="str">
            <v>TE METALICO, PARA CONEXAO COM ANEL DESLIZANTE EM TUBO PEX, DN 16 MM</v>
          </cell>
          <cell r="C4343" t="str">
            <v xml:space="preserve">UN    </v>
          </cell>
          <cell r="D4343">
            <v>19.05</v>
          </cell>
        </row>
        <row r="4344">
          <cell r="A4344">
            <v>38874</v>
          </cell>
          <cell r="B4344" t="str">
            <v>TE METALICO, PARA CONEXAO COM ANEL DESLIZANTE EM TUBO PEX, DN 20 MM</v>
          </cell>
          <cell r="C4344" t="str">
            <v xml:space="preserve">UN    </v>
          </cell>
          <cell r="D4344">
            <v>23.16</v>
          </cell>
        </row>
        <row r="4345">
          <cell r="A4345">
            <v>38875</v>
          </cell>
          <cell r="B4345" t="str">
            <v>TE METALICO, PARA CONEXAO COM ANEL DESLIZANTE EM TUBO PEX, DN 25 MM</v>
          </cell>
          <cell r="C4345" t="str">
            <v xml:space="preserve">UN    </v>
          </cell>
          <cell r="D4345">
            <v>40.94</v>
          </cell>
        </row>
        <row r="4346">
          <cell r="A4346">
            <v>38876</v>
          </cell>
          <cell r="B4346" t="str">
            <v>TE METALICO, PARA CONEXAO COM ANEL DESLIZANTE EM TUBO PEX, DN 32 MM</v>
          </cell>
          <cell r="C4346" t="str">
            <v xml:space="preserve">UN    </v>
          </cell>
          <cell r="D4346">
            <v>55.09</v>
          </cell>
        </row>
        <row r="4347">
          <cell r="A4347">
            <v>39000</v>
          </cell>
          <cell r="B4347" t="str">
            <v>TE MISTURADOR COM INSERTO METALICO, FEMEA, PPR, DN 25 MM X 3/4", PARA AGUA QUENTE E FRIA PREDIAL</v>
          </cell>
          <cell r="C4347" t="str">
            <v xml:space="preserve">UN    </v>
          </cell>
          <cell r="D4347">
            <v>42.92</v>
          </cell>
        </row>
        <row r="4348">
          <cell r="A4348">
            <v>38674</v>
          </cell>
          <cell r="B4348" t="str">
            <v>TE MISTURADOR DE TRANSICAO, CPVC, COM ROSCA, 22 MM X 3/4", PARA AGUA QUENTE</v>
          </cell>
          <cell r="C4348" t="str">
            <v xml:space="preserve">UN    </v>
          </cell>
          <cell r="D4348">
            <v>49.6</v>
          </cell>
        </row>
        <row r="4349">
          <cell r="A4349">
            <v>38911</v>
          </cell>
          <cell r="B4349" t="str">
            <v>TE MISTURADOR METALICO, PARA CONEXAO COM ANEL DESLIZANTE EM TUBO PEX, DN 16 MM X 1/2"</v>
          </cell>
          <cell r="C4349" t="str">
            <v xml:space="preserve">UN    </v>
          </cell>
          <cell r="D4349">
            <v>68.319999999999993</v>
          </cell>
        </row>
        <row r="4350">
          <cell r="A4350">
            <v>38912</v>
          </cell>
          <cell r="B4350" t="str">
            <v>TE MISTURADOR METALICO, PARA CONEXAO COM ANEL DESLIZANTE EM TUBO PEX, DN 20 MM X 3/4"</v>
          </cell>
          <cell r="C4350" t="str">
            <v xml:space="preserve">UN    </v>
          </cell>
          <cell r="D4350">
            <v>86.82</v>
          </cell>
        </row>
        <row r="4351">
          <cell r="A4351">
            <v>38019</v>
          </cell>
          <cell r="B4351" t="str">
            <v>TE MISTURADOR, CPVC, SOLDAVEL, 15 MM, PARA AGUA QUENTE</v>
          </cell>
          <cell r="C4351" t="str">
            <v xml:space="preserve">UN    </v>
          </cell>
          <cell r="D4351">
            <v>12.43</v>
          </cell>
        </row>
        <row r="4352">
          <cell r="A4352">
            <v>38020</v>
          </cell>
          <cell r="B4352" t="str">
            <v>TE MISTURADOR, CPVC, SOLDAVEL, 22 MM, PARA AGUA QUENTE</v>
          </cell>
          <cell r="C4352" t="str">
            <v xml:space="preserve">UN    </v>
          </cell>
          <cell r="D4352">
            <v>15.74</v>
          </cell>
        </row>
        <row r="4353">
          <cell r="A4353">
            <v>38454</v>
          </cell>
          <cell r="B4353" t="str">
            <v>TE MISTURADOR, PPR, F M M, DN 20 X 20 MM, PARA AGUA QUENTE PREDIAL</v>
          </cell>
          <cell r="C4353" t="str">
            <v xml:space="preserve">UN    </v>
          </cell>
          <cell r="D4353">
            <v>7.83</v>
          </cell>
        </row>
        <row r="4354">
          <cell r="A4354">
            <v>38455</v>
          </cell>
          <cell r="B4354" t="str">
            <v>TE MISTURADOR, PPR, F M M, DN 25 X 25 MM, PARA AGUA QUENTE PREDIAL</v>
          </cell>
          <cell r="C4354" t="str">
            <v xml:space="preserve">UN    </v>
          </cell>
          <cell r="D4354">
            <v>7.17</v>
          </cell>
        </row>
        <row r="4355">
          <cell r="A4355">
            <v>38462</v>
          </cell>
          <cell r="B4355" t="str">
            <v>TE NORMAL, PPR, SOLDAVEL, 90 GRAUS, DN 110 X 110 X 110 MM, PARA AGUA QUENTE PREDIAL</v>
          </cell>
          <cell r="C4355" t="str">
            <v xml:space="preserve">UN    </v>
          </cell>
          <cell r="D4355">
            <v>202.41</v>
          </cell>
        </row>
        <row r="4356">
          <cell r="A4356">
            <v>36362</v>
          </cell>
          <cell r="B4356" t="str">
            <v>TE NORMAL, PPR, SOLDAVEL, 90 GRAUS, DN 20 X 20 X 20 MM, PARA AGUA QUENTE PREDIAL</v>
          </cell>
          <cell r="C4356" t="str">
            <v xml:space="preserve">UN    </v>
          </cell>
          <cell r="D4356">
            <v>3.08</v>
          </cell>
        </row>
        <row r="4357">
          <cell r="A4357">
            <v>36298</v>
          </cell>
          <cell r="B4357" t="str">
            <v>TE NORMAL, PPR, SOLDAVEL, 90 GRAUS, DN 25 X 25 X 25 MM, PARA AGUA QUENTE PREDIAL</v>
          </cell>
          <cell r="C4357" t="str">
            <v xml:space="preserve">UN    </v>
          </cell>
          <cell r="D4357">
            <v>4.57</v>
          </cell>
        </row>
        <row r="4358">
          <cell r="A4358">
            <v>38456</v>
          </cell>
          <cell r="B4358" t="str">
            <v>TE NORMAL, PPR, SOLDAVEL, 90 GRAUS, DN 32 X 32 X 32 MM, PARA AGUA QUENTE PREDIAL</v>
          </cell>
          <cell r="C4358" t="str">
            <v xml:space="preserve">UN    </v>
          </cell>
          <cell r="D4358">
            <v>7.45</v>
          </cell>
        </row>
        <row r="4359">
          <cell r="A4359">
            <v>38457</v>
          </cell>
          <cell r="B4359" t="str">
            <v>TE NORMAL, PPR, SOLDAVEL, 90 GRAUS, DN 40 X 40 X 40 MM, PARA AGUA QUENTE PREDIAL</v>
          </cell>
          <cell r="C4359" t="str">
            <v xml:space="preserve">UN    </v>
          </cell>
          <cell r="D4359">
            <v>16.78</v>
          </cell>
        </row>
        <row r="4360">
          <cell r="A4360">
            <v>38458</v>
          </cell>
          <cell r="B4360" t="str">
            <v>TE NORMAL, PPR, SOLDAVEL, 90 GRAUS, DN 50 X 50 X 50 MM, PARA AGUA QUENTE PREDIAL</v>
          </cell>
          <cell r="C4360" t="str">
            <v xml:space="preserve">UN    </v>
          </cell>
          <cell r="D4360">
            <v>22.49</v>
          </cell>
        </row>
        <row r="4361">
          <cell r="A4361">
            <v>38459</v>
          </cell>
          <cell r="B4361" t="str">
            <v>TE NORMAL, PPR, SOLDAVEL, 90 GRAUS, DN 63 X 63 X 63 MM, PARA AGUA QUENTE PREDIAL</v>
          </cell>
          <cell r="C4361" t="str">
            <v xml:space="preserve">UN    </v>
          </cell>
          <cell r="D4361">
            <v>39.700000000000003</v>
          </cell>
        </row>
        <row r="4362">
          <cell r="A4362">
            <v>38460</v>
          </cell>
          <cell r="B4362" t="str">
            <v>TE NORMAL, PPR, SOLDAVEL, 90 GRAUS, DN 75 X 75 X 75 MM, PARA AGUA QUENTE PREDIAL</v>
          </cell>
          <cell r="C4362" t="str">
            <v xml:space="preserve">UN    </v>
          </cell>
          <cell r="D4362">
            <v>82.92</v>
          </cell>
        </row>
        <row r="4363">
          <cell r="A4363">
            <v>38461</v>
          </cell>
          <cell r="B4363" t="str">
            <v>TE NORMAL, PPR, SOLDAVEL, 90 GRAUS, DN 90 X 90 X 90 MM, PARA AGUA QUENTE PREDIAL</v>
          </cell>
          <cell r="C4363" t="str">
            <v xml:space="preserve">UN    </v>
          </cell>
          <cell r="D4363">
            <v>126.49</v>
          </cell>
        </row>
        <row r="4364">
          <cell r="A4364">
            <v>7094</v>
          </cell>
          <cell r="B4364" t="str">
            <v>TE PVC ROSCAVEL 90 GRAUS, 1", PARA  AGUA FRIA PREDIAL</v>
          </cell>
          <cell r="C4364" t="str">
            <v xml:space="preserve">UN    </v>
          </cell>
          <cell r="D4364">
            <v>12.14</v>
          </cell>
        </row>
        <row r="4365">
          <cell r="A4365">
            <v>7116</v>
          </cell>
          <cell r="B4365" t="str">
            <v>TE PVC SOLDAVEL, BBB, 90 GRAUS, DN 40 MM, PARA ESGOTO SECUNDARIO PREDIAL</v>
          </cell>
          <cell r="C4365" t="str">
            <v xml:space="preserve">UN    </v>
          </cell>
          <cell r="D4365">
            <v>4.21</v>
          </cell>
        </row>
        <row r="4366">
          <cell r="A4366">
            <v>7118</v>
          </cell>
          <cell r="B4366" t="str">
            <v>TE PVC, ROSCAVEL, 90 GRAUS, 1 1/2", AGUA FRIA PREDIAL</v>
          </cell>
          <cell r="C4366" t="str">
            <v xml:space="preserve">UN    </v>
          </cell>
          <cell r="D4366">
            <v>26.79</v>
          </cell>
        </row>
        <row r="4367">
          <cell r="A4367">
            <v>7117</v>
          </cell>
          <cell r="B4367" t="str">
            <v>TE PVC, ROSCAVEL, 90 GRAUS, 1 1/4", AGUA FRIA PREDIAL</v>
          </cell>
          <cell r="C4367" t="str">
            <v xml:space="preserve">UN    </v>
          </cell>
          <cell r="D4367">
            <v>23.82</v>
          </cell>
        </row>
        <row r="4368">
          <cell r="A4368">
            <v>7098</v>
          </cell>
          <cell r="B4368" t="str">
            <v>TE PVC, ROSCAVEL, 90 GRAUS, 1/2",  AGUA FRIA PREDIAL</v>
          </cell>
          <cell r="C4368" t="str">
            <v xml:space="preserve">UN    </v>
          </cell>
          <cell r="D4368">
            <v>3.32</v>
          </cell>
        </row>
        <row r="4369">
          <cell r="A4369">
            <v>7110</v>
          </cell>
          <cell r="B4369" t="str">
            <v>TE PVC, ROSCAVEL, 90 GRAUS, 2",  AGUA FRIA PREDIAL</v>
          </cell>
          <cell r="C4369" t="str">
            <v xml:space="preserve">UN    </v>
          </cell>
          <cell r="D4369">
            <v>58.27</v>
          </cell>
        </row>
        <row r="4370">
          <cell r="A4370">
            <v>7123</v>
          </cell>
          <cell r="B4370" t="str">
            <v>TE PVC, ROSCAVEL, 90 GRAUS, 3/4", AGUA FRIA PREDIAL</v>
          </cell>
          <cell r="C4370" t="str">
            <v xml:space="preserve">UN    </v>
          </cell>
          <cell r="D4370">
            <v>4.2699999999999996</v>
          </cell>
        </row>
        <row r="4371">
          <cell r="A4371">
            <v>7121</v>
          </cell>
          <cell r="B4371" t="str">
            <v>TE PVC, SOLDAVEL, COM BUCHA DE LATAO NA BOLSA CENTRAL, 90 GRAUS, 20 MM X 1/2", PARA AGUA FRIA PREDIAL</v>
          </cell>
          <cell r="C4371" t="str">
            <v xml:space="preserve">UN    </v>
          </cell>
          <cell r="D4371">
            <v>10.53</v>
          </cell>
        </row>
        <row r="4372">
          <cell r="A4372">
            <v>7137</v>
          </cell>
          <cell r="B4372" t="str">
            <v>TE PVC, SOLDAVEL, COM BUCHA DE LATAO NA BOLSA CENTRAL, 90 GRAUS, 25 MM X 1/2", PARA AGUA FRIA PREDIAL</v>
          </cell>
          <cell r="C4372" t="str">
            <v xml:space="preserve">UN    </v>
          </cell>
          <cell r="D4372">
            <v>9.48</v>
          </cell>
        </row>
        <row r="4373">
          <cell r="A4373">
            <v>7122</v>
          </cell>
          <cell r="B4373" t="str">
            <v>TE PVC, SOLDAVEL, COM BUCHA DE LATAO NA BOLSA CENTRAL, 90 GRAUS, 25 MM X 3/4", PARA AGUA FRIA PREDIAL</v>
          </cell>
          <cell r="C4373" t="str">
            <v xml:space="preserve">UN    </v>
          </cell>
          <cell r="D4373">
            <v>11.84</v>
          </cell>
        </row>
        <row r="4374">
          <cell r="A4374">
            <v>7114</v>
          </cell>
          <cell r="B4374" t="str">
            <v>TE PVC, SOLDAVEL, COM BUCHA DE LATAO NA BOLSA CENTRAL, 90 GRAUS, 32 MM X 3/4", PARA AGUA FRIA PREDIAL</v>
          </cell>
          <cell r="C4374" t="str">
            <v xml:space="preserve">UN    </v>
          </cell>
          <cell r="D4374">
            <v>18.260000000000002</v>
          </cell>
        </row>
        <row r="4375">
          <cell r="A4375">
            <v>7109</v>
          </cell>
          <cell r="B4375" t="str">
            <v>TE PVC, SOLDAVEL, COM ROSCA NA BOLSA CENTRAL, 90 GRAUS, 20 MM X 1/2", PARA AGUA FRIA PREDIAL</v>
          </cell>
          <cell r="C4375" t="str">
            <v xml:space="preserve">UN    </v>
          </cell>
          <cell r="D4375">
            <v>3.2</v>
          </cell>
        </row>
        <row r="4376">
          <cell r="A4376">
            <v>7135</v>
          </cell>
          <cell r="B4376" t="str">
            <v>TE PVC, SOLDAVEL, COM ROSCA NA BOLSA CENTRAL, 90 GRAUS, 25 MM X 1/2", PARA AGUA FRIA PREDIAL</v>
          </cell>
          <cell r="C4376" t="str">
            <v xml:space="preserve">UN    </v>
          </cell>
          <cell r="D4376">
            <v>4.99</v>
          </cell>
        </row>
        <row r="4377">
          <cell r="A4377">
            <v>37947</v>
          </cell>
          <cell r="B4377" t="str">
            <v>TE PVC, SOLDAVEL, COM ROSCA NA BOLSA CENTRAL, 90 GRAUS, 25 MM X 3/4", PARA AGUA FRIA PREDIAL</v>
          </cell>
          <cell r="C4377" t="str">
            <v xml:space="preserve">UN    </v>
          </cell>
          <cell r="D4377">
            <v>5.05</v>
          </cell>
        </row>
        <row r="4378">
          <cell r="A4378">
            <v>7103</v>
          </cell>
          <cell r="B4378" t="str">
            <v>TE PVC, SOLDAVEL, COM ROSCA NA BOLSA CENTRAL, 90 GRAUS, 32 MM X 3/4", PARA AGUA FRIA PREDIAL</v>
          </cell>
          <cell r="C4378" t="str">
            <v xml:space="preserve">UN    </v>
          </cell>
          <cell r="D4378">
            <v>11.58</v>
          </cell>
        </row>
        <row r="4379">
          <cell r="A4379">
            <v>40419</v>
          </cell>
          <cell r="B4379" t="str">
            <v>TE RANHURADO EM FERRO FUNDIDO, DN 50 (2")</v>
          </cell>
          <cell r="C4379" t="str">
            <v xml:space="preserve">UN    </v>
          </cell>
          <cell r="D4379">
            <v>48.71</v>
          </cell>
        </row>
        <row r="4380">
          <cell r="A4380">
            <v>40420</v>
          </cell>
          <cell r="B4380" t="str">
            <v>TE RANHURADO EM FERRO FUNDIDO, DN 65 (2 1/2")</v>
          </cell>
          <cell r="C4380" t="str">
            <v xml:space="preserve">UN    </v>
          </cell>
          <cell r="D4380">
            <v>71.069999999999993</v>
          </cell>
        </row>
        <row r="4381">
          <cell r="A4381">
            <v>40421</v>
          </cell>
          <cell r="B4381" t="str">
            <v>TE RANHURADO EM FERRO FUNDIDO, DN 80 (3")</v>
          </cell>
          <cell r="C4381" t="str">
            <v xml:space="preserve">UN    </v>
          </cell>
          <cell r="D4381">
            <v>75.650000000000006</v>
          </cell>
        </row>
        <row r="4382">
          <cell r="A4382">
            <v>7126</v>
          </cell>
          <cell r="B4382" t="str">
            <v>TE REDUCAO PVC, ROSCAVEL, 90 GRAUS,  1.1/2" X 3/4",  AGUA FRIA PREDIAL</v>
          </cell>
          <cell r="C4382" t="str">
            <v xml:space="preserve">UN    </v>
          </cell>
          <cell r="D4382">
            <v>24.31</v>
          </cell>
        </row>
        <row r="4383">
          <cell r="A4383">
            <v>38905</v>
          </cell>
          <cell r="B4383" t="str">
            <v>TE ROSCA FEMEA, METALICO, PARA CONEXAO COM ANEL DESLIZANTE EM TUBO PEX, DN 16 MM X 1/2"</v>
          </cell>
          <cell r="C4383" t="str">
            <v xml:space="preserve">UN    </v>
          </cell>
          <cell r="D4383">
            <v>21.41</v>
          </cell>
        </row>
        <row r="4384">
          <cell r="A4384">
            <v>38907</v>
          </cell>
          <cell r="B4384" t="str">
            <v>TE ROSCA FEMEA, METALICO, PARA CONEXAO COM ANEL DESLIZANTE EM TUBO PEX, DN 20 MM X 1/2"</v>
          </cell>
          <cell r="C4384" t="str">
            <v xml:space="preserve">UN    </v>
          </cell>
          <cell r="D4384">
            <v>22.78</v>
          </cell>
        </row>
        <row r="4385">
          <cell r="A4385">
            <v>38908</v>
          </cell>
          <cell r="B4385" t="str">
            <v>TE ROSCA FEMEA, METALICO, PARA CONEXAO COM ANEL DESLIZANTE EM TUBO PEX, DN 20 MM X 3/4"</v>
          </cell>
          <cell r="C4385" t="str">
            <v xml:space="preserve">UN    </v>
          </cell>
          <cell r="D4385">
            <v>25.63</v>
          </cell>
        </row>
        <row r="4386">
          <cell r="A4386">
            <v>38909</v>
          </cell>
          <cell r="B4386" t="str">
            <v>TE ROSCA FEMEA, METALICO, PARA CONEXAO COM ANEL DESLIZANTE EM TUBO PEX, DN 25 MM X 1/2"</v>
          </cell>
          <cell r="C4386" t="str">
            <v xml:space="preserve">UN    </v>
          </cell>
          <cell r="D4386">
            <v>36.85</v>
          </cell>
        </row>
        <row r="4387">
          <cell r="A4387">
            <v>38910</v>
          </cell>
          <cell r="B4387" t="str">
            <v>TE ROSCA FEMEA, METALICO, PARA CONEXAO COM ANEL DESLIZANTE EM TUBO PEX, DN 25 MM X 3/4"</v>
          </cell>
          <cell r="C4387" t="str">
            <v xml:space="preserve">UN    </v>
          </cell>
          <cell r="D4387">
            <v>39.799999999999997</v>
          </cell>
        </row>
        <row r="4388">
          <cell r="A4388">
            <v>38897</v>
          </cell>
          <cell r="B4388" t="str">
            <v>TE ROSCA MACHO, METALICO, PARA CONEXAO COM ANEL DESLIZANTE EM TUBO PEX, DN 16 MM X 1/2"</v>
          </cell>
          <cell r="C4388" t="str">
            <v xml:space="preserve">UN    </v>
          </cell>
          <cell r="D4388">
            <v>21.5</v>
          </cell>
        </row>
        <row r="4389">
          <cell r="A4389">
            <v>38899</v>
          </cell>
          <cell r="B4389" t="str">
            <v>TE ROSCA MACHO, METALICO, PARA CONEXAO COM ANEL DESLIZANTE EM TUBO PEX, DN 20 MM X 1/2"</v>
          </cell>
          <cell r="C4389" t="str">
            <v xml:space="preserve">UN    </v>
          </cell>
          <cell r="D4389">
            <v>24.18</v>
          </cell>
        </row>
        <row r="4390">
          <cell r="A4390">
            <v>38900</v>
          </cell>
          <cell r="B4390" t="str">
            <v>TE ROSCA MACHO, METALICO, PARA CONEXAO COM ANEL DESLIZANTE EM TUBO PEX, DN 20 MM X 3/4"</v>
          </cell>
          <cell r="C4390" t="str">
            <v xml:space="preserve">UN    </v>
          </cell>
          <cell r="D4390">
            <v>25.21</v>
          </cell>
        </row>
        <row r="4391">
          <cell r="A4391">
            <v>38901</v>
          </cell>
          <cell r="B4391" t="str">
            <v>TE ROSCA MACHO, METALICO, PARA CONEXAO COM ANEL DESLIZANTE EM TUBO PEX, DN 25 MM X 3/4"</v>
          </cell>
          <cell r="C4391" t="str">
            <v xml:space="preserve">UN    </v>
          </cell>
          <cell r="D4391">
            <v>41.24</v>
          </cell>
        </row>
        <row r="4392">
          <cell r="A4392">
            <v>38904</v>
          </cell>
          <cell r="B4392" t="str">
            <v>TE ROSCA MACHO, METALICO, PARA CONEXAO COM ANEL DESLIZANTE EM TUBO PEX, DN 32 MM X 1"</v>
          </cell>
          <cell r="C4392" t="str">
            <v xml:space="preserve">UN    </v>
          </cell>
          <cell r="D4392">
            <v>67</v>
          </cell>
        </row>
        <row r="4393">
          <cell r="A4393">
            <v>38903</v>
          </cell>
          <cell r="B4393" t="str">
            <v>TE ROSCA MACHO, METALICO, PARA CONEXAO COM ANEL DESLIZANTE EM TUBO PEX, DN 32 MM X 3/4"</v>
          </cell>
          <cell r="C4393" t="str">
            <v xml:space="preserve">UN    </v>
          </cell>
          <cell r="D4393">
            <v>66.58</v>
          </cell>
        </row>
        <row r="4394">
          <cell r="A4394">
            <v>7091</v>
          </cell>
          <cell r="B4394" t="str">
            <v>TE SANITARIO, PVC, DN 100 X 100 MM, SERIE NORMAL, PARA ESGOTO PREDIAL</v>
          </cell>
          <cell r="C4394" t="str">
            <v xml:space="preserve">UN    </v>
          </cell>
          <cell r="D4394">
            <v>19.84</v>
          </cell>
        </row>
        <row r="4395">
          <cell r="A4395">
            <v>11655</v>
          </cell>
          <cell r="B4395" t="str">
            <v>TE SANITARIO, PVC, DN 100 X 50 MM, SERIE NORMAL, PARA ESGOTO PREDIAL</v>
          </cell>
          <cell r="C4395" t="str">
            <v xml:space="preserve">UN    </v>
          </cell>
          <cell r="D4395">
            <v>18.95</v>
          </cell>
        </row>
        <row r="4396">
          <cell r="A4396">
            <v>11656</v>
          </cell>
          <cell r="B4396" t="str">
            <v>TE SANITARIO, PVC, DN 100 X 75 MM, SERIE NORMAL PARA ESGOTO PREDIAL</v>
          </cell>
          <cell r="C4396" t="str">
            <v xml:space="preserve">UN    </v>
          </cell>
          <cell r="D4396">
            <v>19.82</v>
          </cell>
        </row>
        <row r="4397">
          <cell r="A4397">
            <v>37948</v>
          </cell>
          <cell r="B4397" t="str">
            <v>TE SANITARIO, PVC, DN 40 X 40 MM, SERIE NORMAL, PARA ESGOTO PREDIAL</v>
          </cell>
          <cell r="C4397" t="str">
            <v xml:space="preserve">UN    </v>
          </cell>
          <cell r="D4397">
            <v>4.01</v>
          </cell>
        </row>
        <row r="4398">
          <cell r="A4398">
            <v>7097</v>
          </cell>
          <cell r="B4398" t="str">
            <v>TE SANITARIO, PVC, DN 50 X 50 MM, SERIE NORMAL, PARA ESGOTO PREDIAL</v>
          </cell>
          <cell r="C4398" t="str">
            <v xml:space="preserve">UN    </v>
          </cell>
          <cell r="D4398">
            <v>8.81</v>
          </cell>
        </row>
        <row r="4399">
          <cell r="A4399">
            <v>11657</v>
          </cell>
          <cell r="B4399" t="str">
            <v>TE SANITARIO, PVC, DN 75 X 50 MM, SERIE NORMAL PARA ESGOTO PREDIAL</v>
          </cell>
          <cell r="C4399" t="str">
            <v xml:space="preserve">UN    </v>
          </cell>
          <cell r="D4399">
            <v>17.28</v>
          </cell>
        </row>
        <row r="4400">
          <cell r="A4400">
            <v>11658</v>
          </cell>
          <cell r="B4400" t="str">
            <v>TE SANITARIO, PVC, DN 75 X 75 MM, SERIE NORMAL PARA ESGOTO PREDIAL</v>
          </cell>
          <cell r="C4400" t="str">
            <v xml:space="preserve">UN    </v>
          </cell>
          <cell r="D4400">
            <v>17.600000000000001</v>
          </cell>
        </row>
        <row r="4401">
          <cell r="A4401">
            <v>7146</v>
          </cell>
          <cell r="B4401" t="str">
            <v>TE SOLDAVEL, PVC, 90 GRAUS, 110 MM, PARA AGUA FRIA PREDIAL (NBR 5648)</v>
          </cell>
          <cell r="C4401" t="str">
            <v xml:space="preserve">UN    </v>
          </cell>
          <cell r="D4401">
            <v>180.45</v>
          </cell>
        </row>
        <row r="4402">
          <cell r="A4402">
            <v>7138</v>
          </cell>
          <cell r="B4402" t="str">
            <v>TE SOLDAVEL, PVC, 90 GRAUS, 20 MM, PARA AGUA FRIA PREDIAL (NBR 5648)</v>
          </cell>
          <cell r="C4402" t="str">
            <v xml:space="preserve">UN    </v>
          </cell>
          <cell r="D4402">
            <v>1.02</v>
          </cell>
        </row>
        <row r="4403">
          <cell r="A4403">
            <v>7139</v>
          </cell>
          <cell r="B4403" t="str">
            <v>TE SOLDAVEL, PVC, 90 GRAUS, 25 MM, PARA AGUA FRIA PREDIAL (NBR 5648)</v>
          </cell>
          <cell r="C4403" t="str">
            <v xml:space="preserve">UN    </v>
          </cell>
          <cell r="D4403">
            <v>1.34</v>
          </cell>
        </row>
        <row r="4404">
          <cell r="A4404">
            <v>7140</v>
          </cell>
          <cell r="B4404" t="str">
            <v>TE SOLDAVEL, PVC, 90 GRAUS, 32 MM, PARA AGUA FRIA PREDIAL (NBR 5648)</v>
          </cell>
          <cell r="C4404" t="str">
            <v xml:space="preserve">UN    </v>
          </cell>
          <cell r="D4404">
            <v>4.45</v>
          </cell>
        </row>
        <row r="4405">
          <cell r="A4405">
            <v>7141</v>
          </cell>
          <cell r="B4405" t="str">
            <v>TE SOLDAVEL, PVC, 90 GRAUS, 40 MM, PARA AGUA FRIA PREDIAL (NBR 5648)</v>
          </cell>
          <cell r="C4405" t="str">
            <v xml:space="preserve">UN    </v>
          </cell>
          <cell r="D4405">
            <v>9.73</v>
          </cell>
        </row>
        <row r="4406">
          <cell r="A4406">
            <v>7143</v>
          </cell>
          <cell r="B4406" t="str">
            <v>TE SOLDAVEL, PVC, 90 GRAUS, 60 MM, PARA AGUA FRIA PREDIAL (NBR 5648)</v>
          </cell>
          <cell r="C4406" t="str">
            <v xml:space="preserve">UN    </v>
          </cell>
          <cell r="D4406">
            <v>32.43</v>
          </cell>
        </row>
        <row r="4407">
          <cell r="A4407">
            <v>7144</v>
          </cell>
          <cell r="B4407" t="str">
            <v>TE SOLDAVEL, PVC, 90 GRAUS, 75 MM, PARA AGUA FRIA PREDIAL (NBR 5648)</v>
          </cell>
          <cell r="C4407" t="str">
            <v xml:space="preserve">UN    </v>
          </cell>
          <cell r="D4407">
            <v>64.88</v>
          </cell>
        </row>
        <row r="4408">
          <cell r="A4408">
            <v>7145</v>
          </cell>
          <cell r="B4408" t="str">
            <v>TE SOLDAVEL, PVC, 90 GRAUS, 85 MM, PARA AGUA FRIA PREDIAL (NBR 5648)</v>
          </cell>
          <cell r="C4408" t="str">
            <v xml:space="preserve">UN    </v>
          </cell>
          <cell r="D4408">
            <v>106.4</v>
          </cell>
        </row>
        <row r="4409">
          <cell r="A4409">
            <v>7142</v>
          </cell>
          <cell r="B4409" t="str">
            <v>TE SOLDAVEL, PVC, 90 GRAUS,50 MM, PARA AGUA FRIA PREDIAL (NBR 5648)</v>
          </cell>
          <cell r="C4409" t="str">
            <v xml:space="preserve">UN    </v>
          </cell>
          <cell r="D4409">
            <v>10.88</v>
          </cell>
        </row>
        <row r="4410">
          <cell r="A4410">
            <v>3593</v>
          </cell>
          <cell r="B4410" t="str">
            <v>TE 45 GRAUS DE FERRO GALVANIZADO, COM ROSCA BSP, DE 1 1/2"</v>
          </cell>
          <cell r="C4410" t="str">
            <v xml:space="preserve">UN    </v>
          </cell>
          <cell r="D4410">
            <v>71.67</v>
          </cell>
        </row>
        <row r="4411">
          <cell r="A4411">
            <v>3588</v>
          </cell>
          <cell r="B4411" t="str">
            <v>TE 45 GRAUS DE FERRO GALVANIZADO, COM ROSCA BSP, DE 1 1/4"</v>
          </cell>
          <cell r="C4411" t="str">
            <v xml:space="preserve">UN    </v>
          </cell>
          <cell r="D4411">
            <v>55.25</v>
          </cell>
        </row>
        <row r="4412">
          <cell r="A4412">
            <v>3585</v>
          </cell>
          <cell r="B4412" t="str">
            <v>TE 45 GRAUS DE FERRO GALVANIZADO, COM ROSCA BSP, DE 1/2"</v>
          </cell>
          <cell r="C4412" t="str">
            <v xml:space="preserve">UN    </v>
          </cell>
          <cell r="D4412">
            <v>17.059999999999999</v>
          </cell>
        </row>
        <row r="4413">
          <cell r="A4413">
            <v>3587</v>
          </cell>
          <cell r="B4413" t="str">
            <v>TE 45 GRAUS DE FERRO GALVANIZADO, COM ROSCA BSP, DE 1"</v>
          </cell>
          <cell r="C4413" t="str">
            <v xml:space="preserve">UN    </v>
          </cell>
          <cell r="D4413">
            <v>34.28</v>
          </cell>
        </row>
        <row r="4414">
          <cell r="A4414">
            <v>3590</v>
          </cell>
          <cell r="B4414" t="str">
            <v>TE 45 GRAUS DE FERRO GALVANIZADO, COM ROSCA BSP, DE 2 1/2"</v>
          </cell>
          <cell r="C4414" t="str">
            <v xml:space="preserve">UN    </v>
          </cell>
          <cell r="D4414">
            <v>203.5</v>
          </cell>
        </row>
        <row r="4415">
          <cell r="A4415">
            <v>3589</v>
          </cell>
          <cell r="B4415" t="str">
            <v>TE 45 GRAUS DE FERRO GALVANIZADO, COM ROSCA BSP, DE 2"</v>
          </cell>
          <cell r="C4415" t="str">
            <v xml:space="preserve">UN    </v>
          </cell>
          <cell r="D4415">
            <v>109.23</v>
          </cell>
        </row>
        <row r="4416">
          <cell r="A4416">
            <v>3586</v>
          </cell>
          <cell r="B4416" t="str">
            <v>TE 45 GRAUS DE FERRO GALVANIZADO, COM ROSCA BSP, DE 3/4"</v>
          </cell>
          <cell r="C4416" t="str">
            <v xml:space="preserve">UN    </v>
          </cell>
          <cell r="D4416">
            <v>22.35</v>
          </cell>
        </row>
        <row r="4417">
          <cell r="A4417">
            <v>3592</v>
          </cell>
          <cell r="B4417" t="str">
            <v>TE 45 GRAUS DE FERRO GALVANIZADO, COM ROSCA BSP, DE 3"</v>
          </cell>
          <cell r="C4417" t="str">
            <v xml:space="preserve">UN    </v>
          </cell>
          <cell r="D4417">
            <v>321.68</v>
          </cell>
        </row>
        <row r="4418">
          <cell r="A4418">
            <v>3591</v>
          </cell>
          <cell r="B4418" t="str">
            <v>TE 45 GRAUS DE FERRO GALVANIZADO, COM ROSCA BSP, DE 4"</v>
          </cell>
          <cell r="C4418" t="str">
            <v xml:space="preserve">UN    </v>
          </cell>
          <cell r="D4418">
            <v>515.66999999999996</v>
          </cell>
        </row>
        <row r="4419">
          <cell r="A4419">
            <v>40396</v>
          </cell>
          <cell r="B4419" t="str">
            <v>TE 90 GRAUS EM ACO CARBONO, SOLDAVEL, PRESSAO 3.000 LBS, DN 1 1/2"</v>
          </cell>
          <cell r="C4419" t="str">
            <v xml:space="preserve">UN    </v>
          </cell>
          <cell r="D4419">
            <v>133.44999999999999</v>
          </cell>
        </row>
        <row r="4420">
          <cell r="A4420">
            <v>40395</v>
          </cell>
          <cell r="B4420" t="str">
            <v>TE 90 GRAUS EM ACO CARBONO, SOLDAVEL, PRESSAO 3.000 LBS, DN 1 1/4"</v>
          </cell>
          <cell r="C4420" t="str">
            <v xml:space="preserve">UN    </v>
          </cell>
          <cell r="D4420">
            <v>102.42</v>
          </cell>
        </row>
        <row r="4421">
          <cell r="A4421">
            <v>40392</v>
          </cell>
          <cell r="B4421" t="str">
            <v>TE 90 GRAUS EM ACO CARBONO, SOLDAVEL, PRESSAO 3.000 LBS, DN 1/2"</v>
          </cell>
          <cell r="C4421" t="str">
            <v xml:space="preserve">UN    </v>
          </cell>
          <cell r="D4421">
            <v>32.950000000000003</v>
          </cell>
        </row>
        <row r="4422">
          <cell r="A4422">
            <v>40394</v>
          </cell>
          <cell r="B4422" t="str">
            <v>TE 90 GRAUS EM ACO CARBONO, SOLDAVEL, PRESSAO 3.000 LBS, DN 1"</v>
          </cell>
          <cell r="C4422" t="str">
            <v xml:space="preserve">UN    </v>
          </cell>
          <cell r="D4422">
            <v>66.680000000000007</v>
          </cell>
        </row>
        <row r="4423">
          <cell r="A4423">
            <v>40398</v>
          </cell>
          <cell r="B4423" t="str">
            <v>TE 90 GRAUS EM ACO CARBONO, SOLDAVEL, PRESSAO 3.000 LBS, DN 2 1/2"</v>
          </cell>
          <cell r="C4423" t="str">
            <v xml:space="preserve">UN    </v>
          </cell>
          <cell r="D4423">
            <v>428.14</v>
          </cell>
        </row>
        <row r="4424">
          <cell r="A4424">
            <v>40397</v>
          </cell>
          <cell r="B4424" t="str">
            <v>TE 90 GRAUS EM ACO CARBONO, SOLDAVEL, PRESSAO 3.000 LBS, DN 2"</v>
          </cell>
          <cell r="C4424" t="str">
            <v xml:space="preserve">UN    </v>
          </cell>
          <cell r="D4424">
            <v>219.26</v>
          </cell>
        </row>
        <row r="4425">
          <cell r="A4425">
            <v>40393</v>
          </cell>
          <cell r="B4425" t="str">
            <v>TE 90 GRAUS EM ACO CARBONO, SOLDAVEL, PRESSAO 3.000 LBS, DN 3/4"</v>
          </cell>
          <cell r="C4425" t="str">
            <v xml:space="preserve">UN    </v>
          </cell>
          <cell r="D4425">
            <v>42.45</v>
          </cell>
        </row>
        <row r="4426">
          <cell r="A4426">
            <v>40399</v>
          </cell>
          <cell r="B4426" t="str">
            <v>TE 90 GRAUS EM ACO CARBONO, SOLDAVEL, PRESSAO 3.000 LBS, DN 3"</v>
          </cell>
          <cell r="C4426" t="str">
            <v xml:space="preserve">UN    </v>
          </cell>
          <cell r="D4426">
            <v>700.44</v>
          </cell>
        </row>
        <row r="4427">
          <cell r="A4427">
            <v>39322</v>
          </cell>
          <cell r="B4427" t="str">
            <v>TE, PLASTICO, DN 16 MM, PARA CONEXAO COM CRIMPAGEM EM TUBO PEX</v>
          </cell>
          <cell r="C4427" t="str">
            <v xml:space="preserve">UN    </v>
          </cell>
          <cell r="D4427">
            <v>25.97</v>
          </cell>
        </row>
        <row r="4428">
          <cell r="A4428">
            <v>39289</v>
          </cell>
          <cell r="B4428" t="str">
            <v>TE, PLASTICO, DN 20 MM, PARA CONEXAO COM CRIMPAGEM EM TUBO PEX</v>
          </cell>
          <cell r="C4428" t="str">
            <v xml:space="preserve">UN    </v>
          </cell>
          <cell r="D4428">
            <v>31.11</v>
          </cell>
        </row>
        <row r="4429">
          <cell r="A4429">
            <v>39290</v>
          </cell>
          <cell r="B4429" t="str">
            <v>TE, PLASTICO, DN 25 MM, PARA CONEXAO COM CRIMPAGEM EM TUBO PEX</v>
          </cell>
          <cell r="C4429" t="str">
            <v xml:space="preserve">UN    </v>
          </cell>
          <cell r="D4429">
            <v>52.8</v>
          </cell>
        </row>
        <row r="4430">
          <cell r="A4430">
            <v>39291</v>
          </cell>
          <cell r="B4430" t="str">
            <v>TE, PLASTICO, DN 32 MM, PARA CONEXAO COM CRIMPAGEM EM TUBO PEX</v>
          </cell>
          <cell r="C4430" t="str">
            <v xml:space="preserve">UN    </v>
          </cell>
          <cell r="D4430">
            <v>79.06</v>
          </cell>
        </row>
        <row r="4431">
          <cell r="A4431">
            <v>20174</v>
          </cell>
          <cell r="B4431" t="str">
            <v>TE, PVC LEVE, CURTO, 90 GRAUS, 150 MM, PARA ESGOTO</v>
          </cell>
          <cell r="C4431" t="str">
            <v xml:space="preserve">UN    </v>
          </cell>
          <cell r="D4431">
            <v>48.34</v>
          </cell>
        </row>
        <row r="4432">
          <cell r="A4432">
            <v>41892</v>
          </cell>
          <cell r="B4432" t="str">
            <v>TE, PVC PBA, BBB, 90 GRAUS, DN 100 / DE 110 MM, PARA REDE  AGUA (NBR 10351)</v>
          </cell>
          <cell r="C4432" t="str">
            <v xml:space="preserve">UN    </v>
          </cell>
          <cell r="D4432">
            <v>145.6</v>
          </cell>
        </row>
        <row r="4433">
          <cell r="A4433">
            <v>7048</v>
          </cell>
          <cell r="B4433" t="str">
            <v>TE, PVC PBA, BBB, 90 GRAUS, DN 50 / DE 60 MM, PARA REDE AGUA (NBR 10351)</v>
          </cell>
          <cell r="C4433" t="str">
            <v xml:space="preserve">UN    </v>
          </cell>
          <cell r="D4433">
            <v>31.42</v>
          </cell>
        </row>
        <row r="4434">
          <cell r="A4434">
            <v>7088</v>
          </cell>
          <cell r="B4434" t="str">
            <v>TE, PVC PBA, BBB, 90 GRAUS, DN 75 / DE 85 MM, PARA REDE AGUA (NBR 10351)</v>
          </cell>
          <cell r="C4434" t="str">
            <v xml:space="preserve">UN    </v>
          </cell>
          <cell r="D4434">
            <v>68.72</v>
          </cell>
        </row>
        <row r="4435">
          <cell r="A4435">
            <v>20179</v>
          </cell>
          <cell r="B4435" t="str">
            <v>TE, PVC, SERIE R, 100 X 100 MM, PARA ESGOTO OU AGUAS PLUVIAIS PREDIAIS</v>
          </cell>
          <cell r="C4435" t="str">
            <v xml:space="preserve">UN    </v>
          </cell>
          <cell r="D4435">
            <v>65.08</v>
          </cell>
        </row>
        <row r="4436">
          <cell r="A4436">
            <v>20178</v>
          </cell>
          <cell r="B4436" t="str">
            <v>TE, PVC, SERIE R, 100 X 75 MM, PARA ESGOTO OU AGUAS PLUVIAIS PREDIAIS</v>
          </cell>
          <cell r="C4436" t="str">
            <v xml:space="preserve">UN    </v>
          </cell>
          <cell r="D4436">
            <v>57.51</v>
          </cell>
        </row>
        <row r="4437">
          <cell r="A4437">
            <v>20180</v>
          </cell>
          <cell r="B4437" t="str">
            <v>TE, PVC, SERIE R, 150 X 100 MM, PARA ESGOTO OU AGUAS PLUVIAIS PREDIAIS</v>
          </cell>
          <cell r="C4437" t="str">
            <v xml:space="preserve">UN    </v>
          </cell>
          <cell r="D4437">
            <v>105.69</v>
          </cell>
        </row>
        <row r="4438">
          <cell r="A4438">
            <v>20181</v>
          </cell>
          <cell r="B4438" t="str">
            <v>TE, PVC, SERIE R, 150 X 150 MM, PARA ESGOTO OU AGUAS PLUVIAIS PREDIAIS</v>
          </cell>
          <cell r="C4438" t="str">
            <v xml:space="preserve">UN    </v>
          </cell>
          <cell r="D4438">
            <v>156.78</v>
          </cell>
        </row>
        <row r="4439">
          <cell r="A4439">
            <v>20177</v>
          </cell>
          <cell r="B4439" t="str">
            <v>TE, PVC, SERIE R, 75 X 75 MM, PARA ESGOTO OU AGUAS PLUVIAIS PREDIAIS</v>
          </cell>
          <cell r="C4439" t="str">
            <v xml:space="preserve">UN    </v>
          </cell>
          <cell r="D4439">
            <v>37.69</v>
          </cell>
        </row>
        <row r="4440">
          <cell r="A4440">
            <v>7082</v>
          </cell>
          <cell r="B4440" t="str">
            <v>TE, PVC, 90 GRAUS, BBB, JE, DN 100 MM, PARA REDE COLETORA ESGOTO (NBR 10569)</v>
          </cell>
          <cell r="C4440" t="str">
            <v xml:space="preserve">UN    </v>
          </cell>
          <cell r="D4440">
            <v>73.05</v>
          </cell>
        </row>
        <row r="4441">
          <cell r="A4441">
            <v>42707</v>
          </cell>
          <cell r="B4441" t="str">
            <v>TE, PVC, 90 GRAUS, BBB, JE, DN 100 MM, PARA TUBO CORRUGADO E/OU LISO, REDE COLETORA ESGOTO (NBR 10569</v>
          </cell>
          <cell r="C4441" t="str">
            <v xml:space="preserve">UN    </v>
          </cell>
          <cell r="D4441">
            <v>198.38</v>
          </cell>
        </row>
        <row r="4442">
          <cell r="A4442">
            <v>7069</v>
          </cell>
          <cell r="B4442" t="str">
            <v>TE, PVC, 90 GRAUS, BBB, JE, DN 150 MM, PARA REDE COLETORA ESGOTO (NBR 10569)</v>
          </cell>
          <cell r="C4442" t="str">
            <v xml:space="preserve">UN    </v>
          </cell>
          <cell r="D4442">
            <v>162.12</v>
          </cell>
        </row>
        <row r="4443">
          <cell r="A4443">
            <v>42708</v>
          </cell>
          <cell r="B4443" t="str">
            <v>TE, PVC, 90 GRAUS, BBB, JE, DN 150 MM, PARA TUBO CORRUGADO E/OU LISO, REDE COLETORA ESGOTO (NBR 10569)</v>
          </cell>
          <cell r="C4443" t="str">
            <v xml:space="preserve">UN    </v>
          </cell>
          <cell r="D4443">
            <v>520.69000000000005</v>
          </cell>
        </row>
        <row r="4444">
          <cell r="A4444">
            <v>7070</v>
          </cell>
          <cell r="B4444" t="str">
            <v>TE, PVC, 90 GRAUS, BBB, JE, DN 200 MM, PARA REDE COLETORA ESGOTO (NBR 10569)</v>
          </cell>
          <cell r="C4444" t="str">
            <v xml:space="preserve">UN    </v>
          </cell>
          <cell r="D4444">
            <v>232.15</v>
          </cell>
        </row>
        <row r="4445">
          <cell r="A4445">
            <v>42709</v>
          </cell>
          <cell r="B4445" t="str">
            <v>TE, PVC, 90 GRAUS, BBB, JE, DN 200 MM, PARA TUBO CORRUGADO E/OU LISO, REDE COLETORA ESGOTO (NBR 10569)</v>
          </cell>
          <cell r="C4445" t="str">
            <v xml:space="preserve">UN    </v>
          </cell>
          <cell r="D4445">
            <v>778.71</v>
          </cell>
        </row>
        <row r="4446">
          <cell r="A4446">
            <v>42710</v>
          </cell>
          <cell r="B4446" t="str">
            <v>TE, PVC, 90 GRAUS, BBB, JE, DN 250 MM, PARA TUBO CORRUGADO E/OU LISO, REDE COLETORA ESGOTO (NBR 10569)</v>
          </cell>
          <cell r="C4446" t="str">
            <v xml:space="preserve">UN    </v>
          </cell>
          <cell r="D4446">
            <v>2238.42</v>
          </cell>
        </row>
        <row r="4447">
          <cell r="A4447">
            <v>42716</v>
          </cell>
          <cell r="B4447" t="str">
            <v>TE, PVC, 90 GRAUS, BBB, JE, DN 300 MM, PARA TUBO CORRUGADO E/OU LISO, REDE COLETORA ESGOTO (NBR 10569)</v>
          </cell>
          <cell r="C4447" t="str">
            <v xml:space="preserve">UN    </v>
          </cell>
          <cell r="D4447">
            <v>2786.1</v>
          </cell>
        </row>
        <row r="4448">
          <cell r="A4448">
            <v>20172</v>
          </cell>
          <cell r="B4448" t="str">
            <v>TE, PVC, 90 GRAUS, BBP, JE, DN 100 MM, PARA REDE COLETORA ESGOTO (NBR 10569)</v>
          </cell>
          <cell r="C4448" t="str">
            <v xml:space="preserve">UN    </v>
          </cell>
          <cell r="D4448">
            <v>53.57</v>
          </cell>
        </row>
        <row r="4449">
          <cell r="A4449">
            <v>40945</v>
          </cell>
          <cell r="B4449" t="str">
            <v>TECNICO DE EDIFICACOES</v>
          </cell>
          <cell r="C4449" t="str">
            <v xml:space="preserve">H     </v>
          </cell>
          <cell r="D4449">
            <v>15.18</v>
          </cell>
        </row>
        <row r="4450">
          <cell r="A4450">
            <v>40946</v>
          </cell>
          <cell r="B4450" t="str">
            <v>TECNICO DE EDIFICACOES (MENSALISTA)</v>
          </cell>
          <cell r="C4450" t="str">
            <v xml:space="preserve">MES   </v>
          </cell>
          <cell r="D4450">
            <v>2685.2</v>
          </cell>
        </row>
        <row r="4451">
          <cell r="A4451">
            <v>7153</v>
          </cell>
          <cell r="B4451" t="str">
            <v>TECNICO EM LABORATORIO E CAMPO DE CONSTRUCAO CIVIL</v>
          </cell>
          <cell r="C4451" t="str">
            <v xml:space="preserve">H     </v>
          </cell>
          <cell r="D4451">
            <v>22.92</v>
          </cell>
        </row>
        <row r="4452">
          <cell r="A4452">
            <v>41089</v>
          </cell>
          <cell r="B4452" t="str">
            <v>TECNICO EM LABORATORIO E CAMPO DE CONSTRUCAO CIVIL (MENSALISTA)</v>
          </cell>
          <cell r="C4452" t="str">
            <v xml:space="preserve">MES   </v>
          </cell>
          <cell r="D4452">
            <v>4052.72</v>
          </cell>
        </row>
        <row r="4453">
          <cell r="A4453">
            <v>40943</v>
          </cell>
          <cell r="B4453" t="str">
            <v>TECNICO EM SEGURANCA DO TRABALHO</v>
          </cell>
          <cell r="C4453" t="str">
            <v xml:space="preserve">H     </v>
          </cell>
          <cell r="D4453">
            <v>24.14</v>
          </cell>
        </row>
        <row r="4454">
          <cell r="A4454">
            <v>40944</v>
          </cell>
          <cell r="B4454" t="str">
            <v>TECNICO EM SEGURANCA DO TRABALHO (MENSALISTA)</v>
          </cell>
          <cell r="C4454" t="str">
            <v xml:space="preserve">MES   </v>
          </cell>
          <cell r="D4454">
            <v>4268.0600000000004</v>
          </cell>
        </row>
        <row r="4455">
          <cell r="A4455">
            <v>6175</v>
          </cell>
          <cell r="B4455" t="str">
            <v>TECNICO EM SONDAGEM</v>
          </cell>
          <cell r="C4455" t="str">
            <v xml:space="preserve">H     </v>
          </cell>
          <cell r="D4455">
            <v>21.12</v>
          </cell>
        </row>
        <row r="4456">
          <cell r="A4456">
            <v>41092</v>
          </cell>
          <cell r="B4456" t="str">
            <v>TECNICO EM SONDAGEM (MENSALISTA)</v>
          </cell>
          <cell r="C4456" t="str">
            <v xml:space="preserve">MES   </v>
          </cell>
          <cell r="D4456">
            <v>3733.39</v>
          </cell>
        </row>
        <row r="4457">
          <cell r="A4457">
            <v>37712</v>
          </cell>
          <cell r="B4457" t="str">
            <v>TELA ARAME GALVANIZADO REVESTIDO COM POLIMERO, MALHA HEXAGONAL DUPLA TORCAO, 8 X 10 CM (ZN/AL REVESTIDO COM POLIMERO), FIO *2,4* MM</v>
          </cell>
          <cell r="C4457" t="str">
            <v xml:space="preserve">M2    </v>
          </cell>
          <cell r="D4457">
            <v>67.72</v>
          </cell>
        </row>
        <row r="4458">
          <cell r="A4458">
            <v>34547</v>
          </cell>
          <cell r="B4458" t="str">
            <v>TELA DE ACO SOLDADA GALVANIZADA/ZINCADA PARA ALVENARIA, FIO  D = *1,20 A 1,70* MM, MALHA 15 X 15 MM, (C X L) *50 X 12* CM</v>
          </cell>
          <cell r="C4458" t="str">
            <v xml:space="preserve">M     </v>
          </cell>
          <cell r="D4458">
            <v>6.98</v>
          </cell>
        </row>
        <row r="4459">
          <cell r="A4459">
            <v>34548</v>
          </cell>
          <cell r="B4459" t="str">
            <v>TELA DE ACO SOLDADA GALVANIZADA/ZINCADA PARA ALVENARIA, FIO  D = *1,20 A 1,70* MM, MALHA 15 X 15 MM, (C X L) *50 X 17,5* CM</v>
          </cell>
          <cell r="C4459" t="str">
            <v xml:space="preserve">M     </v>
          </cell>
          <cell r="D4459">
            <v>11.45</v>
          </cell>
        </row>
        <row r="4460">
          <cell r="A4460">
            <v>34558</v>
          </cell>
          <cell r="B4460" t="str">
            <v>TELA DE ACO SOLDADA GALVANIZADA/ZINCADA PARA ALVENARIA, FIO D = *1,20 A 1,70* MM, MALHA 15 X 15 MM, (C X L) *50 X 10,5* CM</v>
          </cell>
          <cell r="C4460" t="str">
            <v xml:space="preserve">M     </v>
          </cell>
          <cell r="D4460">
            <v>5.67</v>
          </cell>
        </row>
        <row r="4461">
          <cell r="A4461">
            <v>34550</v>
          </cell>
          <cell r="B4461" t="str">
            <v>TELA DE ACO SOLDADA GALVANIZADA/ZINCADA PARA ALVENARIA, FIO D = *1,20 A 1,70* MM, MALHA 15 X 15 MM, (C X L) *50 X 6* CM</v>
          </cell>
          <cell r="C4461" t="str">
            <v xml:space="preserve">M     </v>
          </cell>
          <cell r="D4461">
            <v>3.02</v>
          </cell>
        </row>
        <row r="4462">
          <cell r="A4462">
            <v>34557</v>
          </cell>
          <cell r="B4462" t="str">
            <v>TELA DE ACO SOLDADA GALVANIZADA/ZINCADA PARA ALVENARIA, FIO D = *1,20 A 1,70* MM, MALHA 15 X 15 MM, (C X L) *50 X 7,5* CM</v>
          </cell>
          <cell r="C4462" t="str">
            <v xml:space="preserve">M     </v>
          </cell>
          <cell r="D4462">
            <v>4.42</v>
          </cell>
        </row>
        <row r="4463">
          <cell r="A4463">
            <v>37411</v>
          </cell>
          <cell r="B4463" t="str">
            <v>TELA DE ACO SOLDADA GALVANIZADA/ZINCADA PARA ALVENARIA, FIO D = *1,24 MM, MALHA 25 X 25 MM</v>
          </cell>
          <cell r="C4463" t="str">
            <v xml:space="preserve">M2    </v>
          </cell>
          <cell r="D4463">
            <v>32.31</v>
          </cell>
        </row>
        <row r="4464">
          <cell r="A4464">
            <v>39508</v>
          </cell>
          <cell r="B4464" t="str">
            <v>TELA DE ACO SOLDADA NERVURADA, CA-60, L-159, (1,69 KG/M2), DIAMETRO DO FIO = 4,5 MM, LARGURA = 2,45 M, ESPACAMENTO DA MALHA = 30 X 10 CM</v>
          </cell>
          <cell r="C4464" t="str">
            <v xml:space="preserve">M2    </v>
          </cell>
          <cell r="D4464">
            <v>18.149999999999999</v>
          </cell>
        </row>
        <row r="4465">
          <cell r="A4465">
            <v>39507</v>
          </cell>
          <cell r="B4465" t="str">
            <v>TELA DE ACO SOLDADA NERVURADA, CA-60, Q-113, (1,8 KG/M2), DIAMETRO DO FIO = 3,8 MM, LARGURA = 2,45 M, ESPACAMENTO DA MALHA = 10 X 10 CM</v>
          </cell>
          <cell r="C4465" t="str">
            <v xml:space="preserve">M2    </v>
          </cell>
          <cell r="D4465">
            <v>27.07</v>
          </cell>
        </row>
        <row r="4466">
          <cell r="A4466">
            <v>7155</v>
          </cell>
          <cell r="B4466" t="str">
            <v>TELA DE ACO SOLDADA NERVURADA, CA-60, Q-138, (2,20 KG/M2), DIAMETRO DO FIO = 4,2 MM, LARGURA = 2,45 M, ESPACAMENTO DA MALHA = 10  X 10 CM</v>
          </cell>
          <cell r="C4466" t="str">
            <v xml:space="preserve">M2    </v>
          </cell>
          <cell r="D4466">
            <v>34.75</v>
          </cell>
        </row>
        <row r="4467">
          <cell r="A4467">
            <v>42406</v>
          </cell>
          <cell r="B4467" t="str">
            <v>TELA DE ACO SOLDADA NERVURADA, CA-60, Q-159, (2,52 KG/M2), DIAMETRO DO FIO = 4,5 MM, LARGURA =  2,45 M, ESPACAMENTO DA MALHA = 10 X 10 CM</v>
          </cell>
          <cell r="C4467" t="str">
            <v xml:space="preserve">M2    </v>
          </cell>
          <cell r="D4467">
            <v>39.85</v>
          </cell>
        </row>
        <row r="4468">
          <cell r="A4468">
            <v>7156</v>
          </cell>
          <cell r="B4468" t="str">
            <v>TELA DE ACO SOLDADA NERVURADA, CA-60, Q-196, (3,11 KG/M2), DIAMETRO DO FIO = 5,0 MM, LARGURA = 2,45 M, ESPACAMENTO DA MALHA = 10 X 10 CM</v>
          </cell>
          <cell r="C4468" t="str">
            <v xml:space="preserve">M2    </v>
          </cell>
          <cell r="D4468">
            <v>49.86</v>
          </cell>
        </row>
        <row r="4469">
          <cell r="A4469">
            <v>43127</v>
          </cell>
          <cell r="B4469" t="str">
            <v>TELA DE ACO SOLDADA NERVURADA, CA-60, Q-283 (4,48 KG/M2), DIAMETRO DO FIO = 6,0 MM, LARGURA = 2,45 X 6,00 M DE COMPRIMENTO, ESPACAMENTO DA MALHA = 10 X 10 CM</v>
          </cell>
          <cell r="C4469" t="str">
            <v xml:space="preserve">M2    </v>
          </cell>
          <cell r="D4469">
            <v>71.36</v>
          </cell>
        </row>
        <row r="4470">
          <cell r="A4470">
            <v>10917</v>
          </cell>
          <cell r="B4470" t="str">
            <v>TELA DE ACO SOLDADA NERVURADA, CA-60, Q-61, (0,97 KG/M2), DIAMETRO DO FIO = 3,4 MM, LARGURA = 2,45 M, ESPACAMENTO DA MALHA = 15 X 15 CM</v>
          </cell>
          <cell r="C4470" t="str">
            <v xml:space="preserve">M2    </v>
          </cell>
          <cell r="D4470">
            <v>15.06</v>
          </cell>
        </row>
        <row r="4471">
          <cell r="A4471">
            <v>21141</v>
          </cell>
          <cell r="B4471" t="str">
            <v>TELA DE ACO SOLDADA NERVURADA, CA-60, Q-92, (1,48 KG/M2), DIAMETRO DO FIO = 4,2 MM, LARGURA = 2,45 X 60 M DE COMPRIMENTO, ESPACAMENTO DA MALHA = 15  X 15 CM</v>
          </cell>
          <cell r="C4471" t="str">
            <v xml:space="preserve">M2    </v>
          </cell>
          <cell r="D4471">
            <v>23.32</v>
          </cell>
        </row>
        <row r="4472">
          <cell r="A4472">
            <v>39509</v>
          </cell>
          <cell r="B4472" t="str">
            <v>TELA DE ACO SOLDADA NERVURADA, CA-60, T-196, (2,11 KG/M2), DIAMETRO DO FIO = 5,0 MM, LARGURA = 2,45 M, ESPACAMENTO DA MALHA = 30 X 10 CM</v>
          </cell>
          <cell r="C4472" t="str">
            <v xml:space="preserve">M2    </v>
          </cell>
          <cell r="D4472">
            <v>22.43</v>
          </cell>
        </row>
        <row r="4473">
          <cell r="A4473">
            <v>44529</v>
          </cell>
          <cell r="B4473" t="str">
            <v>TELA DE ANIAGEM ( JUTA)</v>
          </cell>
          <cell r="C4473" t="str">
            <v xml:space="preserve">M2    </v>
          </cell>
          <cell r="D4473">
            <v>13.82</v>
          </cell>
        </row>
        <row r="4474">
          <cell r="A4474">
            <v>7167</v>
          </cell>
          <cell r="B4474" t="str">
            <v>TELA DE ARAME GALVANIZADA QUADRANGULAR / LOSANGULAR, FIO 2,11 MM (14 BWG), MALHA 5 X 5 CM, H = 2 M</v>
          </cell>
          <cell r="C4474" t="str">
            <v xml:space="preserve">M2    </v>
          </cell>
          <cell r="D4474">
            <v>27.21</v>
          </cell>
        </row>
        <row r="4475">
          <cell r="A4475">
            <v>10928</v>
          </cell>
          <cell r="B4475" t="str">
            <v>TELA DE ARAME GALVANIZADA QUADRANGULAR / LOSANGULAR, FIO 2,11 MM (14 BWG), MALHA 8 X 8 CM, H = 2 M</v>
          </cell>
          <cell r="C4475" t="str">
            <v xml:space="preserve">M2    </v>
          </cell>
          <cell r="D4475">
            <v>15.64</v>
          </cell>
        </row>
        <row r="4476">
          <cell r="A4476">
            <v>10933</v>
          </cell>
          <cell r="B4476" t="str">
            <v>TELA DE ARAME GALVANIZADA QUADRANGULAR / LOSANGULAR, FIO 2,77 MM (12 BWG), MALHA 10 X 10 CM, H = 2 M</v>
          </cell>
          <cell r="C4476" t="str">
            <v xml:space="preserve">M2    </v>
          </cell>
          <cell r="D4476">
            <v>23.58</v>
          </cell>
        </row>
        <row r="4477">
          <cell r="A4477">
            <v>7158</v>
          </cell>
          <cell r="B4477" t="str">
            <v>TELA DE ARAME GALVANIZADA QUADRANGULAR / LOSANGULAR, FIO 2,77 MM (12 BWG), MALHA 5 X 5 CM, H = 2 M</v>
          </cell>
          <cell r="C4477" t="str">
            <v xml:space="preserve">M2    </v>
          </cell>
          <cell r="D4477">
            <v>40</v>
          </cell>
        </row>
        <row r="4478">
          <cell r="A4478">
            <v>10927</v>
          </cell>
          <cell r="B4478" t="str">
            <v>TELA DE ARAME GALVANIZADA QUADRANGULAR / LOSANGULAR, FIO 2,77 MM (12 BWG), MALHA 8 X 8 CM, H = 2 M</v>
          </cell>
          <cell r="C4478" t="str">
            <v xml:space="preserve">M2    </v>
          </cell>
          <cell r="D4478">
            <v>25.58</v>
          </cell>
        </row>
        <row r="4479">
          <cell r="A4479">
            <v>7162</v>
          </cell>
          <cell r="B4479" t="str">
            <v>TELA DE ARAME GALVANIZADA QUADRANGULAR / LOSANGULAR, FIO 3,4 MM (10 BWG), MALHA 5 X 5 CM, H = 2 M</v>
          </cell>
          <cell r="C4479" t="str">
            <v xml:space="preserve">M2    </v>
          </cell>
          <cell r="D4479">
            <v>62.59</v>
          </cell>
        </row>
        <row r="4480">
          <cell r="A4480">
            <v>10932</v>
          </cell>
          <cell r="B4480" t="str">
            <v>TELA DE ARAME GALVANIZADA QUADRANGULAR / LOSANGULAR, FIO 4,19 MM (8 BWG), MALHA 5 X 5 CM, H = 2 M</v>
          </cell>
          <cell r="C4480" t="str">
            <v xml:space="preserve">M2    </v>
          </cell>
          <cell r="D4480">
            <v>108.87</v>
          </cell>
        </row>
        <row r="4481">
          <cell r="A4481">
            <v>10937</v>
          </cell>
          <cell r="B4481" t="str">
            <v>TELA DE ARAME GALVANIZADA REVESTIDA EM PVC, QUADRANGULAR / LOSANGULAR, FIO 2,11 MM (14 BWG), BITOLA FINAL = *2,8* MM, MALHA *8 X 8* CM, H = 2 M</v>
          </cell>
          <cell r="C4481" t="str">
            <v xml:space="preserve">M2    </v>
          </cell>
          <cell r="D4481">
            <v>27.98</v>
          </cell>
        </row>
        <row r="4482">
          <cell r="A4482">
            <v>10935</v>
          </cell>
          <cell r="B4482" t="str">
            <v>TELA DE ARAME GALVANIZADA REVESTIDA EM PVC, QUADRANGULAR / LOSANGULAR, FIO 2,77 MM (12 BWG), BITOLA FINAL = *3,8* MM, MALHA 7,5 X 7,5 CM, H = 2 M</v>
          </cell>
          <cell r="C4482" t="str">
            <v xml:space="preserve">M2    </v>
          </cell>
          <cell r="D4482">
            <v>48.53</v>
          </cell>
        </row>
        <row r="4483">
          <cell r="A4483">
            <v>10931</v>
          </cell>
          <cell r="B4483" t="str">
            <v>TELA DE ARAME GALVANIZADA, HEXAGONAL, FIO 0,56 MM (24 BWG), MALHA 1/2", H = 1 M</v>
          </cell>
          <cell r="C4483" t="str">
            <v xml:space="preserve">M2    </v>
          </cell>
          <cell r="D4483">
            <v>13.65</v>
          </cell>
        </row>
        <row r="4484">
          <cell r="A4484">
            <v>7164</v>
          </cell>
          <cell r="B4484" t="str">
            <v>TELA DE ARAME ONDULADA, FIO *2,77* MM (12 BWG), MALHA 5 X 5 CM, H = 2 M</v>
          </cell>
          <cell r="C4484" t="str">
            <v xml:space="preserve">M2    </v>
          </cell>
          <cell r="D4484">
            <v>45.18</v>
          </cell>
        </row>
        <row r="4485">
          <cell r="A4485">
            <v>36887</v>
          </cell>
          <cell r="B4485" t="str">
            <v>TELA DE FIBRA DE VIDRO, ACABAMENTO ANTI-ALCALINO, MALHA 10 X 10 MM</v>
          </cell>
          <cell r="C4485" t="str">
            <v xml:space="preserve">M2    </v>
          </cell>
          <cell r="D4485">
            <v>10.87</v>
          </cell>
        </row>
        <row r="4486">
          <cell r="A4486">
            <v>34630</v>
          </cell>
          <cell r="B4486" t="str">
            <v>TELA EM MALHA HEXAGONAL DE DUPLA TORCAO 8 X 10 CM (ZN/AL REVESTIDO COM POLIMERO), FIO 2,7 MM, COM GEOMANTA OU BIOMANTA, DIMENSOES 4,0 X 2,0 X 0,6 M, COM INCLINACAO DE 70 GRAUS, PARA SOLO REFORCADO</v>
          </cell>
          <cell r="C4486" t="str">
            <v xml:space="preserve">UN    </v>
          </cell>
          <cell r="D4486">
            <v>1100.67</v>
          </cell>
        </row>
        <row r="4487">
          <cell r="A4487">
            <v>7161</v>
          </cell>
          <cell r="B4487" t="str">
            <v>TELA EM METAL PARA ESTUQUE (DEPLOYE)</v>
          </cell>
          <cell r="C4487" t="str">
            <v xml:space="preserve">M2    </v>
          </cell>
          <cell r="D4487">
            <v>5.62</v>
          </cell>
        </row>
        <row r="4488">
          <cell r="A4488">
            <v>7170</v>
          </cell>
          <cell r="B4488" t="str">
            <v>TELA FACHADEIRA EM POLIETILENO, ROLO DE 3 X 100 M (L X C), COR BRANCA, SEM LOGOMARCA - PARA PROTECAO DE OBRAS</v>
          </cell>
          <cell r="C4488" t="str">
            <v xml:space="preserve">M2    </v>
          </cell>
          <cell r="D4488">
            <v>2.62</v>
          </cell>
        </row>
        <row r="4489">
          <cell r="A4489">
            <v>37524</v>
          </cell>
          <cell r="B4489" t="str">
            <v>TELA PLASTICA LARANJA, TIPO TAPUME PARA SINALIZACAO, MALHA RETANGULAR, ROLO 1.20 X 50 M (L X C)</v>
          </cell>
          <cell r="C4489" t="str">
            <v xml:space="preserve">M     </v>
          </cell>
          <cell r="D4489">
            <v>2.4</v>
          </cell>
        </row>
        <row r="4490">
          <cell r="A4490">
            <v>37525</v>
          </cell>
          <cell r="B4490" t="str">
            <v>TELA PLASTICA TECIDA LISTRADA BRANCA E LARANJA, TIPO GUARDA CORPO, EM POLIETILENO MONOFILADO, ROLO 1,20 X 50 M (L X C)</v>
          </cell>
          <cell r="C4490" t="str">
            <v xml:space="preserve">M     </v>
          </cell>
          <cell r="D4490">
            <v>3.28</v>
          </cell>
        </row>
        <row r="4491">
          <cell r="A4491">
            <v>36789</v>
          </cell>
          <cell r="B4491" t="str">
            <v>TELHA CERAMICA TIPO AMERICANA, COMPRIMENTO DE *45* CM, RENDIMENTO DE *12* TELHAS/M2</v>
          </cell>
          <cell r="C4491" t="str">
            <v xml:space="preserve">UN    </v>
          </cell>
          <cell r="D4491">
            <v>2.77</v>
          </cell>
        </row>
        <row r="4492">
          <cell r="A4492">
            <v>7173</v>
          </cell>
          <cell r="B4492" t="str">
            <v>TELHA DE BARRO / CERAMICA, NAO ESMALTADA, TIPO COLONIAL, CANAL, PLAN, PAULISTA, COMPRIMENTO DE *44 A 50* CM, RENDIMENTO DE COBERTURA DE *26* TELHAS/M2</v>
          </cell>
          <cell r="C4492" t="str">
            <v xml:space="preserve">MIL   </v>
          </cell>
          <cell r="D4492">
            <v>1789.99</v>
          </cell>
        </row>
        <row r="4493">
          <cell r="A4493">
            <v>7175</v>
          </cell>
          <cell r="B4493" t="str">
            <v>TELHA DE BARRO / CERAMICA, NAO ESMALTADA, TIPO ROMANA, AMERICANA, PORTUGUESA, FRANCESA, COMPRIMENTO DE *41* CM,  RENDIMENTO DE *16* TELHAS/M2</v>
          </cell>
          <cell r="C4493" t="str">
            <v xml:space="preserve">UN    </v>
          </cell>
          <cell r="D4493">
            <v>2.02</v>
          </cell>
        </row>
        <row r="4494">
          <cell r="A4494">
            <v>40741</v>
          </cell>
          <cell r="B4494" t="str">
            <v>TELHA DE CONCRETO TIPO CLASSICA, COR CINZA, COMPRIMENTO DE *42* CM,  RENDIMENTO DE *10* TELHAS/M2</v>
          </cell>
          <cell r="C4494" t="str">
            <v xml:space="preserve">UN    </v>
          </cell>
          <cell r="D4494">
            <v>2.8</v>
          </cell>
        </row>
        <row r="4495">
          <cell r="A4495">
            <v>7184</v>
          </cell>
          <cell r="B4495" t="str">
            <v>TELHA DE FIBRA DE VIDRO ONDULADA INCOLOR, E = 0,6 MM, DE *0,50 X 2,44* M</v>
          </cell>
          <cell r="C4495" t="str">
            <v xml:space="preserve">M2    </v>
          </cell>
          <cell r="D4495">
            <v>35.770000000000003</v>
          </cell>
        </row>
        <row r="4496">
          <cell r="A4496">
            <v>34458</v>
          </cell>
          <cell r="B4496" t="str">
            <v>TELHA DE FIBROCIMENTO E = 6 MM, DE 3,00 X 1,06 M (SEM AMIANTO)</v>
          </cell>
          <cell r="C4496" t="str">
            <v xml:space="preserve">UN    </v>
          </cell>
          <cell r="D4496">
            <v>166.26</v>
          </cell>
        </row>
        <row r="4497">
          <cell r="A4497">
            <v>34464</v>
          </cell>
          <cell r="B4497" t="str">
            <v>TELHA DE FIBROCIMENTO E = 6 MM, DE 4,10 X 1,06 M (SEM AMIANTO)</v>
          </cell>
          <cell r="C4497" t="str">
            <v xml:space="preserve">UN    </v>
          </cell>
          <cell r="D4497">
            <v>247.49</v>
          </cell>
        </row>
        <row r="4498">
          <cell r="A4498">
            <v>34468</v>
          </cell>
          <cell r="B4498" t="str">
            <v>TELHA DE FIBROCIMENTO E = 6 MM, DE 4,60 X 1,06 M (SEM AMIANTO)</v>
          </cell>
          <cell r="C4498" t="str">
            <v xml:space="preserve">UN    </v>
          </cell>
          <cell r="D4498">
            <v>312.02</v>
          </cell>
        </row>
        <row r="4499">
          <cell r="A4499">
            <v>34473</v>
          </cell>
          <cell r="B4499" t="str">
            <v>TELHA DE FIBROCIMENTO E = 8 MM, DE 3,00 X 1,06 M (SEM AMIANTO)</v>
          </cell>
          <cell r="C4499" t="str">
            <v xml:space="preserve">UN    </v>
          </cell>
          <cell r="D4499">
            <v>189.27</v>
          </cell>
        </row>
        <row r="4500">
          <cell r="A4500">
            <v>34480</v>
          </cell>
          <cell r="B4500" t="str">
            <v>TELHA DE FIBROCIMENTO E = 8 MM, DE 4,10 X 1,06 M (SEM AMIANTO)</v>
          </cell>
          <cell r="C4500" t="str">
            <v xml:space="preserve">UN    </v>
          </cell>
          <cell r="D4500">
            <v>349.79</v>
          </cell>
        </row>
        <row r="4501">
          <cell r="A4501">
            <v>34486</v>
          </cell>
          <cell r="B4501" t="str">
            <v>TELHA DE FIBROCIMENTO E = 8 MM, DE 4,60 X 1,06 M (SEM AMIANTO)</v>
          </cell>
          <cell r="C4501" t="str">
            <v xml:space="preserve">UN    </v>
          </cell>
          <cell r="D4501">
            <v>414.14</v>
          </cell>
        </row>
        <row r="4502">
          <cell r="A4502">
            <v>7190</v>
          </cell>
          <cell r="B4502" t="str">
            <v>TELHA DE FIBROCIMENTO ONDULADA E = 4 MM, DE 1,22 X 0,50 M (SEM AMIANTO)</v>
          </cell>
          <cell r="C4502" t="str">
            <v xml:space="preserve">UN    </v>
          </cell>
          <cell r="D4502">
            <v>13.82</v>
          </cell>
        </row>
        <row r="4503">
          <cell r="A4503">
            <v>34417</v>
          </cell>
          <cell r="B4503" t="str">
            <v>TELHA DE FIBROCIMENTO ONDULADA E = 4 MM, DE 2,13 X 0,50 M (SEM AMIANTO)</v>
          </cell>
          <cell r="C4503" t="str">
            <v xml:space="preserve">UN    </v>
          </cell>
          <cell r="D4503">
            <v>22.13</v>
          </cell>
        </row>
        <row r="4504">
          <cell r="A4504">
            <v>7213</v>
          </cell>
          <cell r="B4504" t="str">
            <v>TELHA DE FIBROCIMENTO ONDULADA E = 4 MM, DE 2,44 X 0,50 M (SEM AMIANTO)</v>
          </cell>
          <cell r="C4504" t="str">
            <v xml:space="preserve">M2    </v>
          </cell>
          <cell r="D4504">
            <v>20.29</v>
          </cell>
        </row>
        <row r="4505">
          <cell r="A4505">
            <v>7195</v>
          </cell>
          <cell r="B4505" t="str">
            <v>TELHA DE FIBROCIMENTO ONDULADA E = 6 MM, DE 1,53 X 1,10 M (SEM AMIANTO)</v>
          </cell>
          <cell r="C4505" t="str">
            <v xml:space="preserve">UN    </v>
          </cell>
          <cell r="D4505">
            <v>59.58</v>
          </cell>
        </row>
        <row r="4506">
          <cell r="A4506">
            <v>7186</v>
          </cell>
          <cell r="B4506" t="str">
            <v>TELHA DE FIBROCIMENTO ONDULADA E = 6 MM, DE 1,83 X 1,10 M (SEM AMIANTO)</v>
          </cell>
          <cell r="C4506" t="str">
            <v xml:space="preserve">UN    </v>
          </cell>
          <cell r="D4506">
            <v>64.900000000000006</v>
          </cell>
        </row>
        <row r="4507">
          <cell r="A4507">
            <v>7194</v>
          </cell>
          <cell r="B4507" t="str">
            <v>TELHA DE FIBROCIMENTO ONDULADA E = 6 MM, DE 2,44 X 1,10 M (SEM AMIANTO)</v>
          </cell>
          <cell r="C4507" t="str">
            <v xml:space="preserve">M2    </v>
          </cell>
          <cell r="D4507">
            <v>29.92</v>
          </cell>
        </row>
        <row r="4508">
          <cell r="A4508">
            <v>7197</v>
          </cell>
          <cell r="B4508" t="str">
            <v>TELHA DE FIBROCIMENTO ONDULADA E = 6 MM, DE 3,66 X 1,10 M (SEM AMIANTO)</v>
          </cell>
          <cell r="C4508" t="str">
            <v xml:space="preserve">UN    </v>
          </cell>
          <cell r="D4508">
            <v>126.29</v>
          </cell>
        </row>
        <row r="4509">
          <cell r="A4509">
            <v>7192</v>
          </cell>
          <cell r="B4509" t="str">
            <v>TELHA DE FIBROCIMENTO ONDULADA E = 8 MM, DE 1,53 X 1,10 M (SEM AMIANTO)</v>
          </cell>
          <cell r="C4509" t="str">
            <v xml:space="preserve">UN    </v>
          </cell>
          <cell r="D4509">
            <v>113.15</v>
          </cell>
        </row>
        <row r="4510">
          <cell r="A4510">
            <v>7193</v>
          </cell>
          <cell r="B4510" t="str">
            <v>TELHA DE FIBROCIMENTO ONDULADA E = 8 MM, DE 1,83 X 1,10 M (SEM AMIANTO)</v>
          </cell>
          <cell r="C4510" t="str">
            <v xml:space="preserve">UN    </v>
          </cell>
          <cell r="D4510">
            <v>127.39</v>
          </cell>
        </row>
        <row r="4511">
          <cell r="A4511">
            <v>7189</v>
          </cell>
          <cell r="B4511" t="str">
            <v>TELHA DE FIBROCIMENTO ONDULADA E = 8 MM, DE 2,44 X 1,10 M (SEM AMIANTO)</v>
          </cell>
          <cell r="C4511" t="str">
            <v xml:space="preserve">UN    </v>
          </cell>
          <cell r="D4511">
            <v>148.04</v>
          </cell>
        </row>
        <row r="4512">
          <cell r="A4512">
            <v>34402</v>
          </cell>
          <cell r="B4512" t="str">
            <v>TELHA DE FIBROCIMENTO ONDULADA E = 8 MM, DE 3,66 X 1,10 M (SEM AMIANTO)</v>
          </cell>
          <cell r="C4512" t="str">
            <v xml:space="preserve">UN    </v>
          </cell>
          <cell r="D4512">
            <v>209</v>
          </cell>
        </row>
        <row r="4513">
          <cell r="A4513">
            <v>7245</v>
          </cell>
          <cell r="B4513" t="str">
            <v>TELHA DE VIDRO TIPO FRANCESA, *39 X 23* CM</v>
          </cell>
          <cell r="C4513" t="str">
            <v xml:space="preserve">UN    </v>
          </cell>
          <cell r="D4513">
            <v>45.79</v>
          </cell>
        </row>
        <row r="4514">
          <cell r="A4514">
            <v>34425</v>
          </cell>
          <cell r="B4514" t="str">
            <v>TELHA ESTRUTURAL DE FIBROCIMENTO 1 ABA, DE 0,52 X 2,00 M (SEM AMIANTO)</v>
          </cell>
          <cell r="C4514" t="str">
            <v xml:space="preserve">UN    </v>
          </cell>
          <cell r="D4514">
            <v>134.26</v>
          </cell>
        </row>
        <row r="4515">
          <cell r="A4515">
            <v>7223</v>
          </cell>
          <cell r="B4515" t="str">
            <v>TELHA ESTRUTURAL DE FIBROCIMENTO 1 ABA, DE 0,52 X 2,50 M (SEM AMIANTO)</v>
          </cell>
          <cell r="C4515" t="str">
            <v xml:space="preserve">UN    </v>
          </cell>
          <cell r="D4515">
            <v>149.62</v>
          </cell>
        </row>
        <row r="4516">
          <cell r="A4516">
            <v>7234</v>
          </cell>
          <cell r="B4516" t="str">
            <v>TELHA ESTRUTURAL DE FIBROCIMENTO 1 ABA, DE 0,52 X 3,60 M (SEM AMIANTO)</v>
          </cell>
          <cell r="C4516" t="str">
            <v xml:space="preserve">UN    </v>
          </cell>
          <cell r="D4516">
            <v>225.78</v>
          </cell>
        </row>
        <row r="4517">
          <cell r="A4517">
            <v>7224</v>
          </cell>
          <cell r="B4517" t="str">
            <v>TELHA ESTRUTURAL DE FIBROCIMENTO 1 ABA, DE 0,52 X 4,00 M (SEM AMIANTO)</v>
          </cell>
          <cell r="C4517" t="str">
            <v xml:space="preserve">UN    </v>
          </cell>
          <cell r="D4517">
            <v>275.06</v>
          </cell>
        </row>
        <row r="4518">
          <cell r="A4518">
            <v>7225</v>
          </cell>
          <cell r="B4518" t="str">
            <v>TELHA ESTRUTURAL DE FIBROCIMENTO 1 ABA, DE 0,52 X 5,00 M (SEM AMIANTO)</v>
          </cell>
          <cell r="C4518" t="str">
            <v xml:space="preserve">UN    </v>
          </cell>
          <cell r="D4518">
            <v>294.93</v>
          </cell>
        </row>
        <row r="4519">
          <cell r="A4519">
            <v>7226</v>
          </cell>
          <cell r="B4519" t="str">
            <v>TELHA ESTRUTURAL DE FIBROCIMENTO 1 ABA, DE 0,52 X 5,50 M (SEM AMIANTO)</v>
          </cell>
          <cell r="C4519" t="str">
            <v xml:space="preserve">UN    </v>
          </cell>
          <cell r="D4519">
            <v>314.74</v>
          </cell>
        </row>
        <row r="4520">
          <cell r="A4520">
            <v>7227</v>
          </cell>
          <cell r="B4520" t="str">
            <v>TELHA ESTRUTURAL DE FIBROCIMENTO 1 ABA, DE 0,52 X 6,50 M (SEM AMIANTO)</v>
          </cell>
          <cell r="C4520" t="str">
            <v xml:space="preserve">UN    </v>
          </cell>
          <cell r="D4520">
            <v>358.25</v>
          </cell>
        </row>
        <row r="4521">
          <cell r="A4521">
            <v>7212</v>
          </cell>
          <cell r="B4521" t="str">
            <v>TELHA ESTRUTURAL DE FIBROCIMENTO 1 ABA, DE 0,52 X 7,20 M (SEM AMIANTO)</v>
          </cell>
          <cell r="C4521" t="str">
            <v xml:space="preserve">UN    </v>
          </cell>
          <cell r="D4521">
            <v>393.63</v>
          </cell>
        </row>
        <row r="4522">
          <cell r="A4522">
            <v>7229</v>
          </cell>
          <cell r="B4522" t="str">
            <v>TELHA ESTRUTURAL DE FIBROCIMENTO 2 ABAS, DE 1,00 X 3,00 M (SEM AMIANTO)</v>
          </cell>
          <cell r="C4522" t="str">
            <v xml:space="preserve">UN    </v>
          </cell>
          <cell r="D4522">
            <v>249.51</v>
          </cell>
        </row>
        <row r="4523">
          <cell r="A4523">
            <v>7230</v>
          </cell>
          <cell r="B4523" t="str">
            <v>TELHA ESTRUTURAL DE FIBROCIMENTO 2 ABAS, DE 1,00 X 4,60 M (SEM AMIANTO)</v>
          </cell>
          <cell r="C4523" t="str">
            <v xml:space="preserve">UN    </v>
          </cell>
          <cell r="D4523">
            <v>415.38</v>
          </cell>
        </row>
        <row r="4524">
          <cell r="A4524">
            <v>7231</v>
          </cell>
          <cell r="B4524" t="str">
            <v>TELHA ESTRUTURAL DE FIBROCIMENTO 2 ABAS, DE 1,00 X 6,00 M (SEM AMIANTO)</v>
          </cell>
          <cell r="C4524" t="str">
            <v xml:space="preserve">UN    </v>
          </cell>
          <cell r="D4524">
            <v>589.26</v>
          </cell>
        </row>
        <row r="4525">
          <cell r="A4525">
            <v>7220</v>
          </cell>
          <cell r="B4525" t="str">
            <v>TELHA ESTRUTURAL DE FIBROCIMENTO 2 ABAS, DE 1,00 X 7,40 M (SEM AMIANTO)</v>
          </cell>
          <cell r="C4525" t="str">
            <v xml:space="preserve">UN    </v>
          </cell>
          <cell r="D4525">
            <v>727.38</v>
          </cell>
        </row>
        <row r="4526">
          <cell r="A4526">
            <v>34447</v>
          </cell>
          <cell r="B4526" t="str">
            <v>TELHA ESTRUTURAL DE FIBROCIMENTO 2 ABAS, DE 1,00 X 8,20 M (SEM AMIANTO)</v>
          </cell>
          <cell r="C4526" t="str">
            <v xml:space="preserve">UN    </v>
          </cell>
          <cell r="D4526">
            <v>813.32</v>
          </cell>
        </row>
        <row r="4527">
          <cell r="A4527">
            <v>7233</v>
          </cell>
          <cell r="B4527" t="str">
            <v>TELHA ESTRUTURAL DE FIBROCIMENTO 2 ABAS, DE 1,00 X 9,20 M (SEM AMIANTO)</v>
          </cell>
          <cell r="C4527" t="str">
            <v xml:space="preserve">UN    </v>
          </cell>
          <cell r="D4527">
            <v>933</v>
          </cell>
        </row>
        <row r="4528">
          <cell r="A4528">
            <v>40740</v>
          </cell>
          <cell r="B452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528" t="str">
            <v xml:space="preserve">M2    </v>
          </cell>
          <cell r="D4528">
            <v>179.98</v>
          </cell>
        </row>
        <row r="4529">
          <cell r="A4529">
            <v>25007</v>
          </cell>
          <cell r="B4529" t="str">
            <v>TELHA ONDULADA EM ACO ZINCADO, ALTURA DE 17 MM, ESPESSURA DE 0,50 MM, LARGURA UTIL DE APROXIMADAMENTE 985 MM, SEM PINTURA</v>
          </cell>
          <cell r="C4529" t="str">
            <v xml:space="preserve">M2    </v>
          </cell>
          <cell r="D4529">
            <v>51.5</v>
          </cell>
        </row>
        <row r="4530">
          <cell r="A4530">
            <v>43071</v>
          </cell>
          <cell r="B4530" t="str">
            <v>TELHA TERMOISOLANTE REVESTIDA EM ACO GALVALUME, FACE SUPERIOR TRAPEZOIDAL E FACE INFERIOR PLANA (NAO INCLUI ACESSORIOS DE FIXACAO), REVEST COM ESPESSURA DE 0,50 MM, COM PRE-PINTURA DE COR BRANCA NAS DUAS FACES, NUCLEO EM POLIIOCIANURATO (PIR) COM ESPESSURA DE 50 MM</v>
          </cell>
          <cell r="C4530" t="str">
            <v xml:space="preserve">M2    </v>
          </cell>
          <cell r="D4530">
            <v>202.65</v>
          </cell>
        </row>
        <row r="4531">
          <cell r="A4531">
            <v>39520</v>
          </cell>
          <cell r="B4531" t="str">
            <v>TELHA TERMOISOLANTE REVESTIDA EM ACO GALVANIZADO, FACE SUPERIOR EM TELHA TRAPEZOIDAL E FACE INFERIOR EM CHAPA PLANA (SEM ACESSORIOS DE FIXACAO), REVESTIMENTO COM ESPESSURA DE 0,50 MM COM PRE-PINTURA NAS DUAS FACES, NUCLEO EM POLIESTIRENO (EPS) DE 30 MM</v>
          </cell>
          <cell r="C4531" t="str">
            <v xml:space="preserve">M2    </v>
          </cell>
          <cell r="D4531">
            <v>165.33</v>
          </cell>
        </row>
        <row r="4532">
          <cell r="A4532">
            <v>39521</v>
          </cell>
          <cell r="B4532" t="str">
            <v>TELHA TERMOISOLANTE REVESTIDA EM ACO GALVANIZADO, FACE SUPERIOR EM TELHA TRAPEZOIDAL E FACE INFERIOR EM CHAPA PLANA (SEM ACESSORIOS DE FIXACAO), REVESTIMENTO COM ESPESSURA DE 0,50 MM COM PRE-PINTURA NAS DUAS FACES, NUCLEO EM POLIESTIRENO (EPS) DE 50 MM</v>
          </cell>
          <cell r="C4532" t="str">
            <v xml:space="preserve">M2    </v>
          </cell>
          <cell r="D4532">
            <v>170.73</v>
          </cell>
        </row>
        <row r="4533">
          <cell r="A4533">
            <v>39522</v>
          </cell>
          <cell r="B4533" t="str">
            <v>TELHA TERMOISOLANTE REVESTIDA EM ACO GALVANIZADO, FACES SUPERIOR E INFERIOR EM TELHA TRAPEZOIDAL (SEM ACESSORIOS DE FIXACAO), REVESTIMENTO COM ESPESSURA DE 0,50 MM COM PRE-PINTURA NAS DUAS FACES, NUCLEO EM POLIESTIRENO (EPS) DE 50 MM</v>
          </cell>
          <cell r="C4533" t="str">
            <v xml:space="preserve">M2    </v>
          </cell>
          <cell r="D4533">
            <v>176.3</v>
          </cell>
        </row>
        <row r="4534">
          <cell r="A4534">
            <v>7243</v>
          </cell>
          <cell r="B4534" t="str">
            <v>TELHA TRAPEZOIDAL EM ACO ZINCADO, SEM PINTURA, ALTURA DE APROXIMADAMENTE 40 MM, ESPESSURA DE 0,50 MM E LARGURA UTIL DE 980 MM</v>
          </cell>
          <cell r="C4534" t="str">
            <v xml:space="preserve">M2    </v>
          </cell>
          <cell r="D4534">
            <v>53.81</v>
          </cell>
        </row>
        <row r="4535">
          <cell r="A4535">
            <v>11067</v>
          </cell>
          <cell r="B4535" t="str">
            <v>TELHA TRAPEZOIDAL EM ALUMINIO, ALTURA DE *38* MM E ESPESSURA DE 0,5 MM (LARGURA TOTAL DE 1056 MM E COMPRIMENTO DE 5000 MM)</v>
          </cell>
          <cell r="C4535" t="str">
            <v xml:space="preserve">UN    </v>
          </cell>
          <cell r="D4535">
            <v>481.54</v>
          </cell>
        </row>
        <row r="4536">
          <cell r="A4536">
            <v>11068</v>
          </cell>
          <cell r="B4536" t="str">
            <v>TELHA TRAPEZOIDAL EM ALUMINIO, ALTURA DE *38* MM E ESPESSURA DE 0,7 MM (LARGURA TOTAL DE 1056 MM E COMPRIMENTO DE 5000 MM)</v>
          </cell>
          <cell r="C4536" t="str">
            <v xml:space="preserve">UN    </v>
          </cell>
          <cell r="D4536">
            <v>608.35</v>
          </cell>
        </row>
        <row r="4537">
          <cell r="A4537">
            <v>7246</v>
          </cell>
          <cell r="B4537" t="str">
            <v>TELHA VIDRO TIPO CANAL OU COLONIAL, C = 46 A 50 CM</v>
          </cell>
          <cell r="C4537" t="str">
            <v xml:space="preserve">UN    </v>
          </cell>
          <cell r="D4537">
            <v>50.57</v>
          </cell>
        </row>
        <row r="4538">
          <cell r="A4538">
            <v>41097</v>
          </cell>
          <cell r="B4538" t="str">
            <v>TELHADOR  (MENSALISTA)</v>
          </cell>
          <cell r="C4538" t="str">
            <v xml:space="preserve">MES   </v>
          </cell>
          <cell r="D4538">
            <v>2781.48</v>
          </cell>
        </row>
        <row r="4539">
          <cell r="A4539">
            <v>12869</v>
          </cell>
          <cell r="B4539" t="str">
            <v>TELHADOR (HORISTA)</v>
          </cell>
          <cell r="C4539" t="str">
            <v xml:space="preserve">H     </v>
          </cell>
          <cell r="D4539">
            <v>15.74</v>
          </cell>
        </row>
        <row r="4540">
          <cell r="A4540">
            <v>1574</v>
          </cell>
          <cell r="B4540" t="str">
            <v>TERMINAL A COMPRESSAO EM COBRE ESTANHADO PARA CABO 10 MM2, 1 FURO E 1 COMPRESSAO, PARA PARAFUSO DE FIXACAO M6</v>
          </cell>
          <cell r="C4540" t="str">
            <v xml:space="preserve">UN    </v>
          </cell>
          <cell r="D4540">
            <v>1.27</v>
          </cell>
        </row>
        <row r="4541">
          <cell r="A4541">
            <v>1581</v>
          </cell>
          <cell r="B4541" t="str">
            <v>TERMINAL A COMPRESSAO EM COBRE ESTANHADO PARA CABO 120 MM2, 1 FURO E 1 COMPRESSAO, PARA PARAFUSO DE FIXACAO M12</v>
          </cell>
          <cell r="C4541" t="str">
            <v xml:space="preserve">UN    </v>
          </cell>
          <cell r="D4541">
            <v>8.83</v>
          </cell>
        </row>
        <row r="4542">
          <cell r="A4542">
            <v>1575</v>
          </cell>
          <cell r="B4542" t="str">
            <v>TERMINAL A COMPRESSAO EM COBRE ESTANHADO PARA CABO 16 MM2, 1 FURO E 1 COMPRESSAO, PARA PARAFUSO DE FIXACAO M6</v>
          </cell>
          <cell r="C4542" t="str">
            <v xml:space="preserve">UN    </v>
          </cell>
          <cell r="D4542">
            <v>1.51</v>
          </cell>
        </row>
        <row r="4543">
          <cell r="A4543">
            <v>1570</v>
          </cell>
          <cell r="B4543" t="str">
            <v>TERMINAL A COMPRESSAO EM COBRE ESTANHADO PARA CABO 2,5 MM2, 1 FURO E 1 COMPRESSAO, PARA PARAFUSO DE FIXACAO M5</v>
          </cell>
          <cell r="C4543" t="str">
            <v xml:space="preserve">UN    </v>
          </cell>
          <cell r="D4543">
            <v>0.76</v>
          </cell>
        </row>
        <row r="4544">
          <cell r="A4544">
            <v>1576</v>
          </cell>
          <cell r="B4544" t="str">
            <v>TERMINAL A COMPRESSAO EM COBRE ESTANHADO PARA CABO 25 MM2, 1 FURO E 1 COMPRESSAO, PARA PARAFUSO DE FIXACAO M8</v>
          </cell>
          <cell r="C4544" t="str">
            <v xml:space="preserve">UN    </v>
          </cell>
          <cell r="D4544">
            <v>2.09</v>
          </cell>
        </row>
        <row r="4545">
          <cell r="A4545">
            <v>1577</v>
          </cell>
          <cell r="B4545" t="str">
            <v>TERMINAL A COMPRESSAO EM COBRE ESTANHADO PARA CABO 35 MM2, 1 FURO E 1 COMPRESSAO, PARA PARAFUSO DE FIXACAO M8</v>
          </cell>
          <cell r="C4545" t="str">
            <v xml:space="preserve">UN    </v>
          </cell>
          <cell r="D4545">
            <v>2.36</v>
          </cell>
        </row>
        <row r="4546">
          <cell r="A4546">
            <v>1571</v>
          </cell>
          <cell r="B4546" t="str">
            <v>TERMINAL A COMPRESSAO EM COBRE ESTANHADO PARA CABO 4 MM2, 1 FURO E 1 COMPRESSAO, PARA PARAFUSO DE FIXACAO M5</v>
          </cell>
          <cell r="C4546" t="str">
            <v xml:space="preserve">UN    </v>
          </cell>
          <cell r="D4546">
            <v>0.99</v>
          </cell>
        </row>
        <row r="4547">
          <cell r="A4547">
            <v>1578</v>
          </cell>
          <cell r="B4547" t="str">
            <v>TERMINAL A COMPRESSAO EM COBRE ESTANHADO PARA CABO 50 MM2, 1 FURO E 1 COMPRESSAO, PARA PARAFUSO DE FIXACAO M8</v>
          </cell>
          <cell r="C4547" t="str">
            <v xml:space="preserve">UN    </v>
          </cell>
          <cell r="D4547">
            <v>4.09</v>
          </cell>
        </row>
        <row r="4548">
          <cell r="A4548">
            <v>1573</v>
          </cell>
          <cell r="B4548" t="str">
            <v>TERMINAL A COMPRESSAO EM COBRE ESTANHADO PARA CABO 6 MM2, 1 FURO E 1 COMPRESSAO, PARA PARAFUSO DE FIXACAO M6</v>
          </cell>
          <cell r="C4548" t="str">
            <v xml:space="preserve">UN    </v>
          </cell>
          <cell r="D4548">
            <v>1.18</v>
          </cell>
        </row>
        <row r="4549">
          <cell r="A4549">
            <v>1579</v>
          </cell>
          <cell r="B4549" t="str">
            <v>TERMINAL A COMPRESSAO EM COBRE ESTANHADO PARA CABO 70 MM2, 1 FURO E 1 COMPRESSAO, PARA PARAFUSO DE FIXACAO M10</v>
          </cell>
          <cell r="C4549" t="str">
            <v xml:space="preserve">UN    </v>
          </cell>
          <cell r="D4549">
            <v>5.0999999999999996</v>
          </cell>
        </row>
        <row r="4550">
          <cell r="A4550">
            <v>1580</v>
          </cell>
          <cell r="B4550" t="str">
            <v>TERMINAL A COMPRESSAO EM COBRE ESTANHADO PARA CABO 95 MM2, 1 FURO E 1 COMPRESSAO, PARA PARAFUSO DE FIXACAO M12</v>
          </cell>
          <cell r="C4550" t="str">
            <v xml:space="preserve">UN    </v>
          </cell>
          <cell r="D4550">
            <v>6.28</v>
          </cell>
        </row>
        <row r="4551">
          <cell r="A4551">
            <v>39321</v>
          </cell>
          <cell r="B4551" t="str">
            <v>TERMINAL DE VENTILACAO, 100 MM, SERIE NORMAL, ESGOTO PREDIAL</v>
          </cell>
          <cell r="C4551" t="str">
            <v xml:space="preserve">UN    </v>
          </cell>
          <cell r="D4551">
            <v>21.84</v>
          </cell>
        </row>
        <row r="4552">
          <cell r="A4552">
            <v>39319</v>
          </cell>
          <cell r="B4552" t="str">
            <v>TERMINAL DE VENTILACAO, 50 MM, SERIE NORMAL, ESGOTO PREDIAL</v>
          </cell>
          <cell r="C4552" t="str">
            <v xml:space="preserve">UN    </v>
          </cell>
          <cell r="D4552">
            <v>8.5299999999999994</v>
          </cell>
        </row>
        <row r="4553">
          <cell r="A4553">
            <v>39320</v>
          </cell>
          <cell r="B4553" t="str">
            <v>TERMINAL DE VENTILACAO, 75 MM, SERIE NORMAL, ESGOTO PREDIAL</v>
          </cell>
          <cell r="C4553" t="str">
            <v xml:space="preserve">UN    </v>
          </cell>
          <cell r="D4553">
            <v>14.18</v>
          </cell>
        </row>
        <row r="4554">
          <cell r="A4554">
            <v>1591</v>
          </cell>
          <cell r="B4554" t="str">
            <v>TERMINAL METALICO A PRESSAO PARA 1 CABO DE 120 MM2, COM 1 FURO DE FIXACAO</v>
          </cell>
          <cell r="C4554" t="str">
            <v xml:space="preserve">UN    </v>
          </cell>
          <cell r="D4554">
            <v>19.48</v>
          </cell>
        </row>
        <row r="4555">
          <cell r="A4555">
            <v>1547</v>
          </cell>
          <cell r="B4555" t="str">
            <v>TERMINAL METALICO A PRESSAO PARA 1 CABO DE 150 A 185 MM2, COM 2 FUROS PARA FIXACAO</v>
          </cell>
          <cell r="C4555" t="str">
            <v xml:space="preserve">UN    </v>
          </cell>
          <cell r="D4555">
            <v>102.08</v>
          </cell>
        </row>
        <row r="4556">
          <cell r="A4556">
            <v>38196</v>
          </cell>
          <cell r="B4556" t="str">
            <v>TERMINAL METALICO A PRESSAO PARA 1 CABO DE 150 MM2, COM 1 FURO DE FIXACAO</v>
          </cell>
          <cell r="C4556" t="str">
            <v xml:space="preserve">UN    </v>
          </cell>
          <cell r="D4556">
            <v>19.88</v>
          </cell>
        </row>
        <row r="4557">
          <cell r="A4557">
            <v>1543</v>
          </cell>
          <cell r="B4557" t="str">
            <v>TERMINAL METALICO A PRESSAO PARA 1 CABO DE 16 A 25 MM2, COM 2 FUROS PARA FIXACAO</v>
          </cell>
          <cell r="C4557" t="str">
            <v xml:space="preserve">UN    </v>
          </cell>
          <cell r="D4557">
            <v>21.13</v>
          </cell>
        </row>
        <row r="4558">
          <cell r="A4558">
            <v>1585</v>
          </cell>
          <cell r="B4558" t="str">
            <v>TERMINAL METALICO A PRESSAO PARA 1 CABO DE 16 MM2, COM 1 FURO DE FIXACAO</v>
          </cell>
          <cell r="C4558" t="str">
            <v xml:space="preserve">UN    </v>
          </cell>
          <cell r="D4558">
            <v>4.09</v>
          </cell>
        </row>
        <row r="4559">
          <cell r="A4559">
            <v>1593</v>
          </cell>
          <cell r="B4559" t="str">
            <v>TERMINAL METALICO A PRESSAO PARA 1 CABO DE 185 MM2, COM 1 FURO DE FIXACAO</v>
          </cell>
          <cell r="C4559" t="str">
            <v xml:space="preserve">UN    </v>
          </cell>
          <cell r="D4559">
            <v>21.73</v>
          </cell>
        </row>
        <row r="4560">
          <cell r="A4560">
            <v>11838</v>
          </cell>
          <cell r="B4560" t="str">
            <v>TERMINAL METALICO A PRESSAO PARA 1 CABO DE 240 MM2, COM 1 FURO DE FIXACAO</v>
          </cell>
          <cell r="C4560" t="str">
            <v xml:space="preserve">UN    </v>
          </cell>
          <cell r="D4560">
            <v>28.67</v>
          </cell>
        </row>
        <row r="4561">
          <cell r="A4561">
            <v>1594</v>
          </cell>
          <cell r="B4561" t="str">
            <v>TERMINAL METALICO A PRESSAO PARA 1 CABO DE 25 A 35 MM2, COM 2 FUROS PARA FIXACAO</v>
          </cell>
          <cell r="C4561" t="str">
            <v xml:space="preserve">UN    </v>
          </cell>
          <cell r="D4561">
            <v>28.98</v>
          </cell>
        </row>
        <row r="4562">
          <cell r="A4562">
            <v>1586</v>
          </cell>
          <cell r="B4562" t="str">
            <v>TERMINAL METALICO A PRESSAO PARA 1 CABO DE 25 MM2, COM 1 FURO DE FIXACAO</v>
          </cell>
          <cell r="C4562" t="str">
            <v xml:space="preserve">UN    </v>
          </cell>
          <cell r="D4562">
            <v>5.18</v>
          </cell>
        </row>
        <row r="4563">
          <cell r="A4563">
            <v>11839</v>
          </cell>
          <cell r="B4563" t="str">
            <v>TERMINAL METALICO A PRESSAO PARA 1 CABO DE 300 MM2, COM 1 FURO DE FIXACAO</v>
          </cell>
          <cell r="C4563" t="str">
            <v xml:space="preserve">UN    </v>
          </cell>
          <cell r="D4563">
            <v>41.71</v>
          </cell>
        </row>
        <row r="4564">
          <cell r="A4564">
            <v>1587</v>
          </cell>
          <cell r="B4564" t="str">
            <v>TERMINAL METALICO A PRESSAO PARA 1 CABO DE 35 MM2, COM 1 FURO DE FIXACAO</v>
          </cell>
          <cell r="C4564" t="str">
            <v xml:space="preserve">UN    </v>
          </cell>
          <cell r="D4564">
            <v>5.27</v>
          </cell>
        </row>
        <row r="4565">
          <cell r="A4565">
            <v>1545</v>
          </cell>
          <cell r="B4565" t="str">
            <v>TERMINAL METALICO A PRESSAO PARA 1 CABO DE 50 A 70 MM2, COM 2 FUROS PARA FIXACAO</v>
          </cell>
          <cell r="C4565" t="str">
            <v xml:space="preserve">UN    </v>
          </cell>
          <cell r="D4565">
            <v>50.06</v>
          </cell>
        </row>
        <row r="4566">
          <cell r="A4566">
            <v>1588</v>
          </cell>
          <cell r="B4566" t="str">
            <v>TERMINAL METALICO A PRESSAO PARA 1 CABO DE 50 MM2, COM 1 FURO DE FIXACAO</v>
          </cell>
          <cell r="C4566" t="str">
            <v xml:space="preserve">UN    </v>
          </cell>
          <cell r="D4566">
            <v>7.23</v>
          </cell>
        </row>
        <row r="4567">
          <cell r="A4567">
            <v>1535</v>
          </cell>
          <cell r="B4567" t="str">
            <v>TERMINAL METALICO A PRESSAO PARA 1 CABO DE 6 A 10 MM2, COM 1 FURO DE FIXACAO</v>
          </cell>
          <cell r="C4567" t="str">
            <v xml:space="preserve">UN    </v>
          </cell>
          <cell r="D4567">
            <v>4.17</v>
          </cell>
        </row>
        <row r="4568">
          <cell r="A4568">
            <v>1589</v>
          </cell>
          <cell r="B4568" t="str">
            <v>TERMINAL METALICO A PRESSAO PARA 1 CABO DE 70 MM2, COM 1 FURO DE FIXACAO</v>
          </cell>
          <cell r="C4568" t="str">
            <v xml:space="preserve">UN    </v>
          </cell>
          <cell r="D4568">
            <v>7.46</v>
          </cell>
        </row>
        <row r="4569">
          <cell r="A4569">
            <v>1546</v>
          </cell>
          <cell r="B4569" t="str">
            <v>TERMINAL METALICO A PRESSAO PARA 1 CABO DE 95 A 120 MM2, COM 2 FUROS PARA FIXACAO</v>
          </cell>
          <cell r="C4569" t="str">
            <v xml:space="preserve">UN    </v>
          </cell>
          <cell r="D4569">
            <v>84.47</v>
          </cell>
        </row>
        <row r="4570">
          <cell r="A4570">
            <v>1590</v>
          </cell>
          <cell r="B4570" t="str">
            <v>TERMINAL METALICO A PRESSAO PARA 1 CABO DE 95 MM2, COM 1 FURO DE FIXACAO</v>
          </cell>
          <cell r="C4570" t="str">
            <v xml:space="preserve">UN    </v>
          </cell>
          <cell r="D4570">
            <v>13.14</v>
          </cell>
        </row>
        <row r="4571">
          <cell r="A4571">
            <v>1542</v>
          </cell>
          <cell r="B4571" t="str">
            <v>TERMINAL METALICO A PRESSAO 1 CABO, PARA CABOS DE 4 A 10 MM2, COM 2 FUROS PARA FIXACAO</v>
          </cell>
          <cell r="C4571" t="str">
            <v xml:space="preserve">UN    </v>
          </cell>
          <cell r="D4571">
            <v>17.399999999999999</v>
          </cell>
        </row>
        <row r="4572">
          <cell r="A4572">
            <v>38415</v>
          </cell>
          <cell r="B4572" t="str">
            <v>TERMOFUSORA PARA TUBOS E CONEXOES EM PPR COM DIAMETROS DE 20 A 63 MM, POTENCIA DE 800 W, TENSAO 220 V</v>
          </cell>
          <cell r="C4572" t="str">
            <v xml:space="preserve">UN    </v>
          </cell>
          <cell r="D4572">
            <v>1311.09</v>
          </cell>
        </row>
        <row r="4573">
          <cell r="A4573">
            <v>38414</v>
          </cell>
          <cell r="B4573" t="str">
            <v>TERMOFUSORA PARA TUBOS E CONEXOES EM PPR COM DIAMETROS DE 75 A 110 MM, POTENCIA DE *1100* W, TENSAO 220 V</v>
          </cell>
          <cell r="C4573" t="str">
            <v xml:space="preserve">UN    </v>
          </cell>
          <cell r="D4573">
            <v>1840.13</v>
          </cell>
        </row>
        <row r="4574">
          <cell r="A4574">
            <v>38128</v>
          </cell>
          <cell r="B4574" t="str">
            <v>TERRA VEGETAL (ENSACADA)</v>
          </cell>
          <cell r="C4574" t="str">
            <v xml:space="preserve">KG    </v>
          </cell>
          <cell r="D4574">
            <v>0.67</v>
          </cell>
        </row>
        <row r="4575">
          <cell r="A4575">
            <v>7253</v>
          </cell>
          <cell r="B4575" t="str">
            <v>TERRA VEGETAL (GRANEL)</v>
          </cell>
          <cell r="C4575" t="str">
            <v xml:space="preserve">M3    </v>
          </cell>
          <cell r="D4575">
            <v>143.57</v>
          </cell>
        </row>
        <row r="4576">
          <cell r="A4576">
            <v>4806</v>
          </cell>
          <cell r="B4576" t="str">
            <v>TESTEIRA ANTIDERRAPANTE PARA PISO VINILICO *5 X 2,5* CM, E = 2 MM</v>
          </cell>
          <cell r="C4576" t="str">
            <v xml:space="preserve">M     </v>
          </cell>
          <cell r="D4576">
            <v>15.24</v>
          </cell>
        </row>
        <row r="4577">
          <cell r="A4577">
            <v>34401</v>
          </cell>
          <cell r="B4577" t="str">
            <v>TIJOLO CERAMICO LAMINADO 5,5 X 11 X 23 CM (L X A X C)</v>
          </cell>
          <cell r="C4577" t="str">
            <v xml:space="preserve">UN    </v>
          </cell>
          <cell r="D4577">
            <v>2.13</v>
          </cell>
        </row>
        <row r="4578">
          <cell r="A4578">
            <v>7260</v>
          </cell>
          <cell r="B4578" t="str">
            <v>TIJOLO CERAMICO MACICO APARENTE *6 X 12 X 24* CM (L X A X C)</v>
          </cell>
          <cell r="C4578" t="str">
            <v xml:space="preserve">UN    </v>
          </cell>
          <cell r="D4578">
            <v>1.89</v>
          </cell>
        </row>
        <row r="4579">
          <cell r="A4579">
            <v>7256</v>
          </cell>
          <cell r="B4579" t="str">
            <v>TIJOLO CERAMICO MACICO APARENTE 2 FUROS, *6,5 X 10 X 20* CM (L X A X C)</v>
          </cell>
          <cell r="C4579" t="str">
            <v xml:space="preserve">UN    </v>
          </cell>
          <cell r="D4579">
            <v>1.87</v>
          </cell>
        </row>
        <row r="4580">
          <cell r="A4580">
            <v>7258</v>
          </cell>
          <cell r="B4580" t="str">
            <v>TIJOLO CERAMICO MACICO COMUM *5 X 10 X 20* CM (L X A X C)</v>
          </cell>
          <cell r="C4580" t="str">
            <v xml:space="preserve">UN    </v>
          </cell>
          <cell r="D4580">
            <v>0.77</v>
          </cell>
        </row>
        <row r="4581">
          <cell r="A4581">
            <v>34400</v>
          </cell>
          <cell r="B4581" t="str">
            <v>TIJOLO CERAMICO REFRATARIO 2,5 X 11,4 X 22,9 CM (L X A X C)</v>
          </cell>
          <cell r="C4581" t="str">
            <v xml:space="preserve">UN    </v>
          </cell>
          <cell r="D4581">
            <v>3.28</v>
          </cell>
        </row>
        <row r="4582">
          <cell r="A4582">
            <v>10617</v>
          </cell>
          <cell r="B4582" t="str">
            <v>TIJOLO CERAMICO REFRATARIO 6,3 X 11,4 X 22,9 CM (L X A X C)</v>
          </cell>
          <cell r="C4582" t="str">
            <v xml:space="preserve">UN    </v>
          </cell>
          <cell r="D4582">
            <v>6.27</v>
          </cell>
        </row>
        <row r="4583">
          <cell r="A4583">
            <v>7274</v>
          </cell>
          <cell r="B4583" t="str">
            <v>TIL PARA LIGACAO PREDIAL, EM PVC, JE, BBB, DN 100 X 100 MM, PARA REDE COLETORA ESGOTO (NBR 10569)</v>
          </cell>
          <cell r="C4583" t="str">
            <v xml:space="preserve">UN    </v>
          </cell>
          <cell r="D4583">
            <v>64.459999999999994</v>
          </cell>
        </row>
        <row r="4584">
          <cell r="A4584">
            <v>11663</v>
          </cell>
          <cell r="B4584" t="str">
            <v>TIL TUBO QUEDA, EM PVC, JE, BBB, DN 100 X 100 MM, PARA REDE COLETORA DE ESGOTO (NBR 10569)</v>
          </cell>
          <cell r="C4584" t="str">
            <v xml:space="preserve">UN    </v>
          </cell>
          <cell r="D4584">
            <v>530.29</v>
          </cell>
        </row>
        <row r="4585">
          <cell r="A4585">
            <v>154</v>
          </cell>
          <cell r="B4585" t="str">
            <v>TINTA / REVESTIMENTO A BASE DE RESINA EPOXI COM ALCATRAO, BICOMPONENTE</v>
          </cell>
          <cell r="C4585" t="str">
            <v xml:space="preserve">L     </v>
          </cell>
          <cell r="D4585">
            <v>55.36</v>
          </cell>
        </row>
        <row r="4586">
          <cell r="A4586">
            <v>38121</v>
          </cell>
          <cell r="B4586" t="str">
            <v>TINTA A BASE DE RESINA ACRILICA EMULSIONADA EM AGUA, PARA SINALIZACAO HORIZONTAL VIARIA (NBR 13699:2012)</v>
          </cell>
          <cell r="C4586" t="str">
            <v xml:space="preserve">L     </v>
          </cell>
          <cell r="D4586">
            <v>8.19</v>
          </cell>
        </row>
        <row r="4587">
          <cell r="A4587">
            <v>43776</v>
          </cell>
          <cell r="B4587" t="str">
            <v>TINTA A OLEO BRILHANTE, PARA MADEIRAS E METAIS</v>
          </cell>
          <cell r="C4587" t="str">
            <v xml:space="preserve">L     </v>
          </cell>
          <cell r="D4587">
            <v>20.28</v>
          </cell>
        </row>
        <row r="4588">
          <cell r="A4588">
            <v>7343</v>
          </cell>
          <cell r="B4588" t="str">
            <v>TINTA ACRILICA A BASE DE SOLVENTE, PARA SINALIZACAO HORIZONTAL VIARIA (NBR 11862)</v>
          </cell>
          <cell r="C4588" t="str">
            <v xml:space="preserve">L     </v>
          </cell>
          <cell r="D4588">
            <v>7.25</v>
          </cell>
        </row>
        <row r="4589">
          <cell r="A4589">
            <v>7348</v>
          </cell>
          <cell r="B4589" t="str">
            <v>TINTA ACRILICA PREMIUM PARA PISO</v>
          </cell>
          <cell r="C4589" t="str">
            <v xml:space="preserve">L     </v>
          </cell>
          <cell r="D4589">
            <v>15.02</v>
          </cell>
        </row>
        <row r="4590">
          <cell r="A4590">
            <v>7313</v>
          </cell>
          <cell r="B4590" t="str">
            <v>TINTA ASFALTICA IMPERMEABILIZANTE DILUIDA EM SOLVENTE, PARA MATERIAIS CIMENTICIOS, METAL E MADEIRA</v>
          </cell>
          <cell r="C4590" t="str">
            <v xml:space="preserve">L     </v>
          </cell>
          <cell r="D4590">
            <v>36.549999999999997</v>
          </cell>
        </row>
        <row r="4591">
          <cell r="A4591">
            <v>7319</v>
          </cell>
          <cell r="B4591" t="str">
            <v>TINTA ASFALTICA IMPERMEABILIZANTE DISPERSA EM AGUA, PARA MATERIAIS CIMENTICIOS</v>
          </cell>
          <cell r="C4591" t="str">
            <v xml:space="preserve">L     </v>
          </cell>
          <cell r="D4591">
            <v>20.92</v>
          </cell>
        </row>
        <row r="4592">
          <cell r="A4592">
            <v>7314</v>
          </cell>
          <cell r="B4592" t="str">
            <v>TINTA BORRACHA CLORADA, ACABAMENTO SEMIBRILHO, QUALQUER COR</v>
          </cell>
          <cell r="C4592" t="str">
            <v xml:space="preserve">L     </v>
          </cell>
          <cell r="D4592">
            <v>32.46</v>
          </cell>
        </row>
        <row r="4593">
          <cell r="A4593">
            <v>7304</v>
          </cell>
          <cell r="B4593" t="str">
            <v>TINTA EPOXI BASE AGUA PREMIUM, BRANCA</v>
          </cell>
          <cell r="C4593" t="str">
            <v xml:space="preserve">L     </v>
          </cell>
          <cell r="D4593">
            <v>60.12</v>
          </cell>
        </row>
        <row r="4594">
          <cell r="A4594">
            <v>43649</v>
          </cell>
          <cell r="B4594" t="str">
            <v>TINTA ESMALTE BASE AGUA PREMIUM ACETINADO</v>
          </cell>
          <cell r="C4594" t="str">
            <v xml:space="preserve">L     </v>
          </cell>
          <cell r="D4594">
            <v>31.09</v>
          </cell>
        </row>
        <row r="4595">
          <cell r="A4595">
            <v>43650</v>
          </cell>
          <cell r="B4595" t="str">
            <v>TINTA ESMALTE BASE AGUA PREMIUM BRILHANTE</v>
          </cell>
          <cell r="C4595" t="str">
            <v xml:space="preserve">L     </v>
          </cell>
          <cell r="D4595">
            <v>29.38</v>
          </cell>
        </row>
        <row r="4596">
          <cell r="A4596">
            <v>7311</v>
          </cell>
          <cell r="B4596" t="str">
            <v>TINTA ESMALTE SINTETICO PREMIUM ACETINADO</v>
          </cell>
          <cell r="C4596" t="str">
            <v xml:space="preserve">L     </v>
          </cell>
          <cell r="D4596">
            <v>30.1</v>
          </cell>
        </row>
        <row r="4597">
          <cell r="A4597">
            <v>7292</v>
          </cell>
          <cell r="B4597" t="str">
            <v>TINTA ESMALTE SINTETICO PREMIUM BRILHANTE</v>
          </cell>
          <cell r="C4597" t="str">
            <v xml:space="preserve">L     </v>
          </cell>
          <cell r="D4597">
            <v>29.14</v>
          </cell>
        </row>
        <row r="4598">
          <cell r="A4598">
            <v>7293</v>
          </cell>
          <cell r="B4598" t="str">
            <v>TINTA ESMALTE SINTETICO PREMIUM DE DUPLA ACAO GRAFITE FOSCO PARA SUPERFICIES METALICAS FERROSAS</v>
          </cell>
          <cell r="C4598" t="str">
            <v xml:space="preserve">L     </v>
          </cell>
          <cell r="D4598">
            <v>32.24</v>
          </cell>
        </row>
        <row r="4599">
          <cell r="A4599">
            <v>7306</v>
          </cell>
          <cell r="B4599" t="str">
            <v>TINTA ESMALTE SINTETICO PREMIUM DE EFEITO PROTETOR DE SUPERFICIE METALICA ALUMINIO</v>
          </cell>
          <cell r="C4599" t="str">
            <v xml:space="preserve">L     </v>
          </cell>
          <cell r="D4599">
            <v>35.58</v>
          </cell>
        </row>
        <row r="4600">
          <cell r="A4600">
            <v>7288</v>
          </cell>
          <cell r="B4600" t="str">
            <v>TINTA ESMALTE SINTETICO PREMIUM FOSCO</v>
          </cell>
          <cell r="C4600" t="str">
            <v xml:space="preserve">L     </v>
          </cell>
          <cell r="D4600">
            <v>29.54</v>
          </cell>
        </row>
        <row r="4601">
          <cell r="A4601">
            <v>43625</v>
          </cell>
          <cell r="B4601" t="str">
            <v>TINTA ESMALTE SINTETICO STANDARD ACETINADO</v>
          </cell>
          <cell r="C4601" t="str">
            <v xml:space="preserve">L     </v>
          </cell>
          <cell r="D4601">
            <v>23.85</v>
          </cell>
        </row>
        <row r="4602">
          <cell r="A4602">
            <v>43647</v>
          </cell>
          <cell r="B4602" t="str">
            <v>TINTA ESMALTE SINTETICO STANDARD BRILHANTE</v>
          </cell>
          <cell r="C4602" t="str">
            <v xml:space="preserve">L     </v>
          </cell>
          <cell r="D4602">
            <v>21.66</v>
          </cell>
        </row>
        <row r="4603">
          <cell r="A4603">
            <v>43648</v>
          </cell>
          <cell r="B4603" t="str">
            <v>TINTA ESMALTE SINTETICO STANDARD FOSCO</v>
          </cell>
          <cell r="C4603" t="str">
            <v xml:space="preserve">L     </v>
          </cell>
          <cell r="D4603">
            <v>20.9</v>
          </cell>
        </row>
        <row r="4604">
          <cell r="A4604">
            <v>35693</v>
          </cell>
          <cell r="B4604" t="str">
            <v>TINTA LATEX ACRILICA ECONOMICA, COR BRANCA</v>
          </cell>
          <cell r="C4604" t="str">
            <v xml:space="preserve">L     </v>
          </cell>
          <cell r="D4604">
            <v>9.34</v>
          </cell>
        </row>
        <row r="4605">
          <cell r="A4605">
            <v>7356</v>
          </cell>
          <cell r="B4605" t="str">
            <v>TINTA LATEX ACRILICA PREMIUM, COR BRANCO FOSCO</v>
          </cell>
          <cell r="C4605" t="str">
            <v xml:space="preserve">L     </v>
          </cell>
          <cell r="D4605">
            <v>22.4</v>
          </cell>
        </row>
        <row r="4606">
          <cell r="A4606">
            <v>35692</v>
          </cell>
          <cell r="B4606" t="str">
            <v>TINTA LATEX ACRILICA STANDARD, COR BRANCA</v>
          </cell>
          <cell r="C4606" t="str">
            <v xml:space="preserve">L     </v>
          </cell>
          <cell r="D4606">
            <v>14.66</v>
          </cell>
        </row>
        <row r="4607">
          <cell r="A4607">
            <v>43624</v>
          </cell>
          <cell r="B4607" t="str">
            <v>TINTA LATEX ACRILICA SUPER PREMIUM, COR BRANCO FOSCO</v>
          </cell>
          <cell r="C4607" t="str">
            <v xml:space="preserve">L     </v>
          </cell>
          <cell r="D4607">
            <v>27.3</v>
          </cell>
        </row>
        <row r="4608">
          <cell r="A4608">
            <v>7342</v>
          </cell>
          <cell r="B4608" t="str">
            <v>TINTA MINERAL IMPERMEAVEL EM PO, BRANCA</v>
          </cell>
          <cell r="C4608" t="str">
            <v xml:space="preserve">KG    </v>
          </cell>
          <cell r="D4608">
            <v>4.01</v>
          </cell>
        </row>
        <row r="4609">
          <cell r="A4609">
            <v>7350</v>
          </cell>
          <cell r="B4609" t="str">
            <v>TINTA/RESINA ACRILICA PREMIUM PARA CERAMICA</v>
          </cell>
          <cell r="C4609" t="str">
            <v xml:space="preserve">L     </v>
          </cell>
          <cell r="D4609">
            <v>32.33</v>
          </cell>
        </row>
        <row r="4610">
          <cell r="A4610">
            <v>39574</v>
          </cell>
          <cell r="B4610" t="str">
            <v>TIRANTE COM ELO, EM ARAME GALVANIZADO RIGIDO, NUMERO 10, COMPRIMENTO 2000 MM, PARA PENDURAL DE FORRO REMOVIVEL</v>
          </cell>
          <cell r="C4610" t="str">
            <v xml:space="preserve">UN    </v>
          </cell>
          <cell r="D4610">
            <v>6.67</v>
          </cell>
        </row>
        <row r="4611">
          <cell r="A4611">
            <v>11060</v>
          </cell>
          <cell r="B4611" t="str">
            <v>TIRANTE EM FERRO GALVANIZADO PARA CONTRAVENTAMENTO DE TELHA CANALETE 90, 1/4 " X 400 MM</v>
          </cell>
          <cell r="C4611" t="str">
            <v xml:space="preserve">UN    </v>
          </cell>
          <cell r="D4611">
            <v>41.58</v>
          </cell>
        </row>
        <row r="4612">
          <cell r="A4612">
            <v>37401</v>
          </cell>
          <cell r="B4612" t="str">
            <v>TOALHEIRO PLASTICO TIPO DISPENSER PARA PAPEL TOALHA INTERFOLHADO</v>
          </cell>
          <cell r="C4612" t="str">
            <v xml:space="preserve">UN    </v>
          </cell>
          <cell r="D4612">
            <v>79.02</v>
          </cell>
        </row>
        <row r="4613">
          <cell r="A4613">
            <v>7525</v>
          </cell>
          <cell r="B4613" t="str">
            <v>TOMADA INDUSTRIAL DE EMBUTIR 3P+T 30 A, 440 V, COM TRAVA, COM PLACA</v>
          </cell>
          <cell r="C4613" t="str">
            <v xml:space="preserve">UN    </v>
          </cell>
          <cell r="D4613">
            <v>38.85</v>
          </cell>
        </row>
        <row r="4614">
          <cell r="A4614">
            <v>7524</v>
          </cell>
          <cell r="B4614" t="str">
            <v>TOMADA INDUSTRIAL DE EMBUTIR 3P+T 30 A, 440 V, COM TRAVA, SEM PLACA</v>
          </cell>
          <cell r="C4614" t="str">
            <v xml:space="preserve">UN    </v>
          </cell>
          <cell r="D4614">
            <v>36.61</v>
          </cell>
        </row>
        <row r="4615">
          <cell r="A4615">
            <v>38105</v>
          </cell>
          <cell r="B4615" t="str">
            <v>TOMADA PARA ANTENA DE TV, CABO COAXIAL DE 9 MM (APENAS MODULO)</v>
          </cell>
          <cell r="C4615" t="str">
            <v xml:space="preserve">UN    </v>
          </cell>
          <cell r="D4615">
            <v>9.4</v>
          </cell>
        </row>
        <row r="4616">
          <cell r="A4616">
            <v>38084</v>
          </cell>
          <cell r="B4616" t="str">
            <v>TOMADA PARA ANTENA DE TV, CABO COAXIAL DE 9 MM, CONJUNTO MONTADO PARA EMBUTIR 4" X 2" (PLACA + SUPORTE + MODULO)</v>
          </cell>
          <cell r="C4616" t="str">
            <v xml:space="preserve">UN    </v>
          </cell>
          <cell r="D4616">
            <v>13.35</v>
          </cell>
        </row>
        <row r="4617">
          <cell r="A4617">
            <v>38103</v>
          </cell>
          <cell r="B4617" t="str">
            <v>TOMADA RJ11, 2 FIOS (APENAS MODULO)</v>
          </cell>
          <cell r="C4617" t="str">
            <v xml:space="preserve">UN    </v>
          </cell>
          <cell r="D4617">
            <v>14.12</v>
          </cell>
        </row>
        <row r="4618">
          <cell r="A4618">
            <v>38082</v>
          </cell>
          <cell r="B4618" t="str">
            <v>TOMADA RJ11, 2 FIOS, CONJUNTO MONTADO PARA EMBUTIR 4" X 2" (PLACA + SUPORTE + MODULO)</v>
          </cell>
          <cell r="C4618" t="str">
            <v xml:space="preserve">UN    </v>
          </cell>
          <cell r="D4618">
            <v>17.39</v>
          </cell>
        </row>
        <row r="4619">
          <cell r="A4619">
            <v>38104</v>
          </cell>
          <cell r="B4619" t="str">
            <v>TOMADA RJ45, 8 FIOS, CAT 5E (APENAS MODULO)</v>
          </cell>
          <cell r="C4619" t="str">
            <v xml:space="preserve">UN    </v>
          </cell>
          <cell r="D4619">
            <v>27.64</v>
          </cell>
        </row>
        <row r="4620">
          <cell r="A4620">
            <v>38083</v>
          </cell>
          <cell r="B4620" t="str">
            <v>TOMADA RJ45, 8 FIOS, CAT 5E, CONJUNTO MONTADO PARA EMBUTIR 4" X 2" (PLACA + SUPORTE + MODULO)</v>
          </cell>
          <cell r="C4620" t="str">
            <v xml:space="preserve">UN    </v>
          </cell>
          <cell r="D4620">
            <v>30.69</v>
          </cell>
        </row>
        <row r="4621">
          <cell r="A4621">
            <v>38101</v>
          </cell>
          <cell r="B4621" t="str">
            <v>TOMADA 2P+T 10A, 250V  (APENAS MODULO)</v>
          </cell>
          <cell r="C4621" t="str">
            <v xml:space="preserve">UN    </v>
          </cell>
          <cell r="D4621">
            <v>6.71</v>
          </cell>
        </row>
        <row r="4622">
          <cell r="A4622">
            <v>7528</v>
          </cell>
          <cell r="B4622" t="str">
            <v>TOMADA 2P+T 10A, 250V, CONJUNTO MONTADO PARA EMBUTIR 4" X 2" (PLACA + SUPORTE + MODULO)</v>
          </cell>
          <cell r="C4622" t="str">
            <v xml:space="preserve">UN    </v>
          </cell>
          <cell r="D4622">
            <v>7.89</v>
          </cell>
        </row>
        <row r="4623">
          <cell r="A4623">
            <v>12147</v>
          </cell>
          <cell r="B4623" t="str">
            <v>TOMADA 2P+T 10A, 250V, CONJUNTO MONTADO PARA SOBREPOR 4" X 2" (CAIXA + MODULO)</v>
          </cell>
          <cell r="C4623" t="str">
            <v xml:space="preserve">UN    </v>
          </cell>
          <cell r="D4623">
            <v>12.03</v>
          </cell>
        </row>
        <row r="4624">
          <cell r="A4624">
            <v>38075</v>
          </cell>
          <cell r="B4624" t="str">
            <v>TOMADA 2P+T 20A 250V, CONJUNTO MONTADO PARA EMBUTIR 4" X 2" (PLACA + SUPORTE + MODULO)</v>
          </cell>
          <cell r="C4624" t="str">
            <v xml:space="preserve">UN    </v>
          </cell>
          <cell r="D4624">
            <v>13.66</v>
          </cell>
        </row>
        <row r="4625">
          <cell r="A4625">
            <v>38102</v>
          </cell>
          <cell r="B4625" t="str">
            <v>TOMADA 2P+T 20A, 250V  (APENAS MODULO)</v>
          </cell>
          <cell r="C4625" t="str">
            <v xml:space="preserve">UN    </v>
          </cell>
          <cell r="D4625">
            <v>8.59</v>
          </cell>
        </row>
        <row r="4626">
          <cell r="A4626">
            <v>38076</v>
          </cell>
          <cell r="B4626" t="str">
            <v>TOMADAS (2 MODULOS) 2P+T 10A, 250V, CONJUNTO MONTADO PARA EMBUTIR 4" X 2" (PLACA + SUPORTE + MODULOS)</v>
          </cell>
          <cell r="C4626" t="str">
            <v xml:space="preserve">UN    </v>
          </cell>
          <cell r="D4626">
            <v>15.32</v>
          </cell>
        </row>
        <row r="4627">
          <cell r="A4627">
            <v>7592</v>
          </cell>
          <cell r="B4627" t="str">
            <v>TOPOGRAFO</v>
          </cell>
          <cell r="C4627" t="str">
            <v xml:space="preserve">H     </v>
          </cell>
          <cell r="D4627">
            <v>15.93</v>
          </cell>
        </row>
        <row r="4628">
          <cell r="A4628">
            <v>40820</v>
          </cell>
          <cell r="B4628" t="str">
            <v>TOPOGRAFO (MENSALISTA)</v>
          </cell>
          <cell r="C4628" t="str">
            <v xml:space="preserve">MES   </v>
          </cell>
          <cell r="D4628">
            <v>2814.94</v>
          </cell>
        </row>
        <row r="4629">
          <cell r="A4629">
            <v>11826</v>
          </cell>
          <cell r="B4629" t="str">
            <v>TORNEIRA DE BOIA BALAO METALICO, VAZAO TOTAL, PARA CAIXA D'AGUA, AGUA QUENTE, ROSCA 1/2 ", COM HASTE, TORNEIRA E BALAO METALICOS</v>
          </cell>
          <cell r="C4629" t="str">
            <v xml:space="preserve">UN    </v>
          </cell>
          <cell r="D4629">
            <v>67.63</v>
          </cell>
        </row>
        <row r="4630">
          <cell r="A4630">
            <v>7606</v>
          </cell>
          <cell r="B4630" t="str">
            <v>TORNEIRA DE BOIA BALAO METALICO, VAZAO TOTAL, PARA CAIXA D'AGUA, AGUA QUENTE, ROSCA 3/4 ", COM HASTE, TORNEIRA E BALAO METALICOS</v>
          </cell>
          <cell r="C4630" t="str">
            <v xml:space="preserve">UN    </v>
          </cell>
          <cell r="D4630">
            <v>81.33</v>
          </cell>
        </row>
        <row r="4631">
          <cell r="A4631">
            <v>11763</v>
          </cell>
          <cell r="B4631" t="str">
            <v>TORNEIRA DE BOIA CONVENCIONAL PARA CAIXA D'AGUA, AGUA FRIA, 1.1/2", COM HASTE E TORNEIRA METALICOS E BALAO PLASTICO</v>
          </cell>
          <cell r="C4631" t="str">
            <v xml:space="preserve">UN    </v>
          </cell>
          <cell r="D4631">
            <v>177.61</v>
          </cell>
        </row>
        <row r="4632">
          <cell r="A4632">
            <v>11764</v>
          </cell>
          <cell r="B4632" t="str">
            <v>TORNEIRA DE BOIA CONVENCIONAL PARA CAIXA D'AGUA, AGUA FRIA, 1.1/4", COM HASTE E TORNEIRA METALICOS E BALAO PLASTICO</v>
          </cell>
          <cell r="C4632" t="str">
            <v xml:space="preserve">UN    </v>
          </cell>
          <cell r="D4632">
            <v>145.72</v>
          </cell>
        </row>
        <row r="4633">
          <cell r="A4633">
            <v>11829</v>
          </cell>
          <cell r="B4633" t="str">
            <v>TORNEIRA DE BOIA CONVENCIONAL PARA CAIXA D'AGUA, AGUA FRIA, 1/2", COM HASTE E TORNEIRA METALICOS E BALAO PLASTICO</v>
          </cell>
          <cell r="C4633" t="str">
            <v xml:space="preserve">UN    </v>
          </cell>
          <cell r="D4633">
            <v>35.22</v>
          </cell>
        </row>
        <row r="4634">
          <cell r="A4634">
            <v>11830</v>
          </cell>
          <cell r="B4634" t="str">
            <v>TORNEIRA DE BOIA CONVENCIONAL PARA CAIXA D'AGUA, AGUA FRIA, 3/4", COM HASTE E TORNEIRA METALICOS E BALAO PLASTICO</v>
          </cell>
          <cell r="C4634" t="str">
            <v xml:space="preserve">UN    </v>
          </cell>
          <cell r="D4634">
            <v>38.03</v>
          </cell>
        </row>
        <row r="4635">
          <cell r="A4635">
            <v>11825</v>
          </cell>
          <cell r="B4635" t="str">
            <v>TORNEIRA DE BOIA CONVENCIONAL PARA CAIXA D'AGUA, 1", AGUA FRIA, COM HASTE E TORNEIRA METALICOS E BALAO PLASTICO</v>
          </cell>
          <cell r="C4635" t="str">
            <v xml:space="preserve">UN    </v>
          </cell>
          <cell r="D4635">
            <v>85.56</v>
          </cell>
        </row>
        <row r="4636">
          <cell r="A4636">
            <v>11767</v>
          </cell>
          <cell r="B4636" t="str">
            <v>TORNEIRA DE BOIA CONVENCIONAL PARA CAIXA D'AGUA, 2", AGUA FRIA, COM HASTE E TORNEIRA METALICOS E BALAO PLASTICO</v>
          </cell>
          <cell r="C4636" t="str">
            <v xml:space="preserve">UN    </v>
          </cell>
          <cell r="D4636">
            <v>227.88</v>
          </cell>
        </row>
        <row r="4637">
          <cell r="A4637">
            <v>11766</v>
          </cell>
          <cell r="B4637" t="str">
            <v>TORNEIRA DE BOIA VAZAO TOTAL PARA CAIXA D'AGUA, AGUA FRIA, BITOLA 1/2", COM HASTE E TORNEIRA METALICOS E BALAO PLASTICO</v>
          </cell>
          <cell r="C4637" t="str">
            <v xml:space="preserve">UN    </v>
          </cell>
          <cell r="D4637">
            <v>53.12</v>
          </cell>
        </row>
        <row r="4638">
          <cell r="A4638">
            <v>11765</v>
          </cell>
          <cell r="B4638" t="str">
            <v>TORNEIRA DE BOIA VAZAO TOTAL PARA CAIXA D'AGUA, AGUA FRIA, BITOLA 1", COM HASTE E TORNEIRA METALICOS E BALAO PLASTICO</v>
          </cell>
          <cell r="C4638" t="str">
            <v xml:space="preserve">UN    </v>
          </cell>
          <cell r="D4638">
            <v>97.11</v>
          </cell>
        </row>
        <row r="4639">
          <cell r="A4639">
            <v>11824</v>
          </cell>
          <cell r="B4639" t="str">
            <v>TORNEIRA DE BOIA VAZAO TOTAL PARA CAIXA D'AGUA, AGUA FRIA, BITOLA 3/4", COM HASTE E TORNEIRA METALICOS E BALAO PLASTICO</v>
          </cell>
          <cell r="C4639" t="str">
            <v xml:space="preserve">UN    </v>
          </cell>
          <cell r="D4639">
            <v>62.48</v>
          </cell>
        </row>
        <row r="4640">
          <cell r="A4640">
            <v>44045</v>
          </cell>
          <cell r="B4640" t="str">
            <v>TORNEIRA DE MESA PARA LAVATORIO, METALICA CROMADA, COM MISTURADOR MONOCOMANDO, BICA BAIXA (REF 2875)</v>
          </cell>
          <cell r="C4640" t="str">
            <v xml:space="preserve">UN    </v>
          </cell>
          <cell r="D4640">
            <v>287.10000000000002</v>
          </cell>
        </row>
        <row r="4641">
          <cell r="A4641">
            <v>39702</v>
          </cell>
          <cell r="B4641" t="str">
            <v>TORNEIRA DE MESA PARA LAVATORIO, METALICA CROMADA, COM SENSOR DE APROXIMACAO ELETRICO, BIVOLT</v>
          </cell>
          <cell r="C4641" t="str">
            <v xml:space="preserve">UN    </v>
          </cell>
          <cell r="D4641">
            <v>1906.74</v>
          </cell>
        </row>
        <row r="4642">
          <cell r="A4642">
            <v>13415</v>
          </cell>
          <cell r="B4642" t="str">
            <v>TORNEIRA DE MESA/BANCADA, PARA LAVATORIO, FIXA, METALICA CROMADA, PADRAO POPULAR, 1/2 " OU 3/4 " (REF 1193)</v>
          </cell>
          <cell r="C4642" t="str">
            <v xml:space="preserve">UN    </v>
          </cell>
          <cell r="D4642">
            <v>62.6</v>
          </cell>
        </row>
        <row r="4643">
          <cell r="A4643">
            <v>7602</v>
          </cell>
          <cell r="B4643" t="str">
            <v>TORNEIRA DE METAL AMARELO, PARA TANQUE / JARDIM, DE PAREDE, COM BICO PLASTICO, CANO CURTO, AREA EXTERNA, PADRAO POPULAR / USO GERAL, 1/2 " OU 3/4 " (REF 1128)</v>
          </cell>
          <cell r="C4643" t="str">
            <v xml:space="preserve">UN    </v>
          </cell>
          <cell r="D4643">
            <v>39.950000000000003</v>
          </cell>
        </row>
        <row r="4644">
          <cell r="A4644">
            <v>7603</v>
          </cell>
          <cell r="B4644" t="str">
            <v>TORNEIRA DE METAL AMARELO, PARA TANQUE / JARDIM, DE PAREDE, SEM BICO, CANO CURTO, PADRAO POPULAR / USO GERAL, 1/2 " OU 3/4 " (REF 1120)</v>
          </cell>
          <cell r="C4644" t="str">
            <v xml:space="preserve">UN    </v>
          </cell>
          <cell r="D4644">
            <v>33.89</v>
          </cell>
        </row>
        <row r="4645">
          <cell r="A4645">
            <v>11777</v>
          </cell>
          <cell r="B4645" t="str">
            <v>TORNEIRA ELETRICA DE PAREDE, BICA ALTA, PARA COZINHA, 5500 W (110/220 V)</v>
          </cell>
          <cell r="C4645" t="str">
            <v xml:space="preserve">UN    </v>
          </cell>
          <cell r="D4645">
            <v>161.97999999999999</v>
          </cell>
        </row>
        <row r="4646">
          <cell r="A4646">
            <v>13417</v>
          </cell>
          <cell r="B4646" t="str">
            <v>TORNEIRA METALICA CROMADA CANO CURTO, SEM BICO, SEM AREJADOR, DE PAREDE, PARA TANQUE E USO GERAL, 1/2 " OU 3/4 " (REF 1143)</v>
          </cell>
          <cell r="C4646" t="str">
            <v xml:space="preserve">UN    </v>
          </cell>
          <cell r="D4646">
            <v>81.53</v>
          </cell>
        </row>
        <row r="4647">
          <cell r="A4647">
            <v>36791</v>
          </cell>
          <cell r="B4647" t="str">
            <v>TORNEIRA METALICA CROMADA DE MESA PARA LAVATORIO, BICA ALTA, COM AREJADOR (REF 1195)</v>
          </cell>
          <cell r="C4647" t="str">
            <v xml:space="preserve">UN    </v>
          </cell>
          <cell r="D4647">
            <v>122.36</v>
          </cell>
        </row>
        <row r="4648">
          <cell r="A4648">
            <v>36795</v>
          </cell>
          <cell r="B4648" t="str">
            <v>TORNEIRA METALICA CROMADA DE MESA PARA LAVATORIO, COM SENSOR DE PRESENCA A PILHA, COM AREJADOR EMBUTIDO</v>
          </cell>
          <cell r="C4648" t="str">
            <v xml:space="preserve">UN    </v>
          </cell>
          <cell r="D4648">
            <v>1547.15</v>
          </cell>
        </row>
        <row r="4649">
          <cell r="A4649">
            <v>36796</v>
          </cell>
          <cell r="B4649" t="str">
            <v>TORNEIRA METALICA CROMADA DE MESA, PARA LAVATORIO, TEMPORIZADA PRESSAO FECHAMENTO AUTOMATICO, BICA BAIXA</v>
          </cell>
          <cell r="C4649" t="str">
            <v xml:space="preserve">UN    </v>
          </cell>
          <cell r="D4649">
            <v>128.56</v>
          </cell>
        </row>
        <row r="4650">
          <cell r="A4650">
            <v>36792</v>
          </cell>
          <cell r="B4650" t="str">
            <v>TORNEIRA METALICA CROMADA DE PAREDE LONGA PARA LAVATORIO, COM AREJADOR, ACIONAMENTO ALAVANCA, 1/4 DE VOLTA (REF 1178)</v>
          </cell>
          <cell r="C4650" t="str">
            <v xml:space="preserve">UN    </v>
          </cell>
          <cell r="D4650">
            <v>162.86000000000001</v>
          </cell>
        </row>
        <row r="4651">
          <cell r="A4651">
            <v>11773</v>
          </cell>
          <cell r="B4651" t="str">
            <v>TORNEIRA METALICA CROMADA DE PAREDE, PARA COZINHA, BICA MOVEL, COM AREJADOR, 1/2 " OU 3/4 " (REF 1167 / 1168)</v>
          </cell>
          <cell r="C4651" t="str">
            <v xml:space="preserve">UN    </v>
          </cell>
          <cell r="D4651">
            <v>108.41</v>
          </cell>
        </row>
        <row r="4652">
          <cell r="A4652">
            <v>11762</v>
          </cell>
          <cell r="B4652" t="str">
            <v>TORNEIRA METALICA CROMADA PARA JARDIM / TANQUE, COM BICO PLASTICO, CANO LONGO, DE PAREDE, PADRAO POPULAR / USO GERAL , 1/2 " OU 3/4 " (REF 1153 / 1130)</v>
          </cell>
          <cell r="C4652" t="str">
            <v xml:space="preserve">UN    </v>
          </cell>
          <cell r="D4652">
            <v>51.42</v>
          </cell>
        </row>
        <row r="4653">
          <cell r="A4653">
            <v>7604</v>
          </cell>
          <cell r="B4653" t="str">
            <v>TORNEIRA METALICA CROMADA PARA TANQUE / JARDIM, SEM BICO , CANO LONGO, DE PAREDE, PADRAO POPULAR / USO GERAL, 1/2 " OU 3/4 " (REF 1126)</v>
          </cell>
          <cell r="C4653" t="str">
            <v xml:space="preserve">UN    </v>
          </cell>
          <cell r="D4653">
            <v>43.54</v>
          </cell>
        </row>
        <row r="4654">
          <cell r="A4654">
            <v>13984</v>
          </cell>
          <cell r="B4654" t="str">
            <v>TORNEIRA METALICA CROMADA, CANO CURTO, COM AREJADOR, SEM BICO PLASTICO, DE PAREDE, PARA USO GERAL, 1/2 " OU 3/4 " (REF 1152 / 1154)</v>
          </cell>
          <cell r="C4654" t="str">
            <v xml:space="preserve">UN    </v>
          </cell>
          <cell r="D4654">
            <v>63.28</v>
          </cell>
        </row>
        <row r="4655">
          <cell r="A4655">
            <v>11772</v>
          </cell>
          <cell r="B4655" t="str">
            <v>TORNEIRA METALICA CROMADA, DE MESA/BANCADA, PARA COZINHA, BICA MOVEL, COM AREJADOR, 1/2 " OU 3/4 " (REF 1167 / 1168)</v>
          </cell>
          <cell r="C4655" t="str">
            <v xml:space="preserve">UN    </v>
          </cell>
          <cell r="D4655">
            <v>108.75</v>
          </cell>
        </row>
        <row r="4656">
          <cell r="A4656">
            <v>13983</v>
          </cell>
          <cell r="B4656" t="str">
            <v>TORNEIRA METALICA CROMADA, RETA, DE PAREDE, PARA COZINHA, COM AREJADOR, PADRAO POPULAR, 1/2 " OU 3/4 " (REF 1159 / 1160)</v>
          </cell>
          <cell r="C4656" t="str">
            <v xml:space="preserve">UN    </v>
          </cell>
          <cell r="D4656">
            <v>82.36</v>
          </cell>
        </row>
        <row r="4657">
          <cell r="A4657">
            <v>13416</v>
          </cell>
          <cell r="B4657" t="str">
            <v>TORNEIRA METALICA CROMADA, RETA, DE PAREDE, PARA COZINHA, SEM BICO, SEM AREJADOR, PADRAO POPULAR, 1/2 " OU 3/4 " (REF 1158)</v>
          </cell>
          <cell r="C4657" t="str">
            <v xml:space="preserve">UN    </v>
          </cell>
          <cell r="D4657">
            <v>73.150000000000006</v>
          </cell>
        </row>
        <row r="4658">
          <cell r="A4658">
            <v>40329</v>
          </cell>
          <cell r="B4658" t="str">
            <v>TORNEIRA PLASTICA DE BOIA CONVENCIONAL PARA CAIXA DE AGUA, AGUA FRIA, 3/4 ", COM HASTE METALICA E COM TORNEIRA E BALAO PLASTICOS (PADRAO POPULAR)</v>
          </cell>
          <cell r="C4658" t="str">
            <v xml:space="preserve">UN    </v>
          </cell>
          <cell r="D4658">
            <v>22.07</v>
          </cell>
        </row>
        <row r="4659">
          <cell r="A4659">
            <v>11823</v>
          </cell>
          <cell r="B4659" t="str">
            <v>TORNEIRA PLASTICA DE BOIA PARA CAIXA DE DESCARGA,  1/2", BALAO E TORNEIRA PLASTICOS, COM HASTE METALICA</v>
          </cell>
          <cell r="C4659" t="str">
            <v xml:space="preserve">UN    </v>
          </cell>
          <cell r="D4659">
            <v>9.2899999999999991</v>
          </cell>
        </row>
        <row r="4660">
          <cell r="A4660">
            <v>11822</v>
          </cell>
          <cell r="B4660" t="str">
            <v>TORNEIRA PLASTICA DE MESA, BICA MOVEL, PARA COZINHA 1/2 "</v>
          </cell>
          <cell r="C4660" t="str">
            <v xml:space="preserve">UN    </v>
          </cell>
          <cell r="D4660">
            <v>48.19</v>
          </cell>
        </row>
        <row r="4661">
          <cell r="A4661">
            <v>11831</v>
          </cell>
          <cell r="B4661" t="str">
            <v>TORNEIRA PLASTICA PARA TANQUE 1/2 " OU 3/4 " COM BICO PARA MANGUEIRA</v>
          </cell>
          <cell r="C4661" t="str">
            <v xml:space="preserve">UN    </v>
          </cell>
          <cell r="D4661">
            <v>36.590000000000003</v>
          </cell>
        </row>
        <row r="4662">
          <cell r="A4662">
            <v>7613</v>
          </cell>
          <cell r="B4662" t="str">
            <v>TRANSFORMADOR TRIFASICO DE DISTRIBUICAO, POTENCIA DE 1000 KVA, TENSAO NOMINAL DE 15 KV, TENSAO SECUNDARIA DE 220/127V, EM OLEO ISOLANTE TIPO MINERAL</v>
          </cell>
          <cell r="C4662" t="str">
            <v xml:space="preserve">UN    </v>
          </cell>
          <cell r="D4662">
            <v>130613.67</v>
          </cell>
        </row>
        <row r="4663">
          <cell r="A4663">
            <v>7619</v>
          </cell>
          <cell r="B4663" t="str">
            <v>TRANSFORMADOR TRIFASICO DE DISTRIBUICAO, POTENCIA DE 112,5 KVA, TENSAO NOMINAL DE 15 KV, TENSAO SECUNDARIA DE 220/127V, EM OLEO ISOLANTE TIPO MINERAL</v>
          </cell>
          <cell r="C4663" t="str">
            <v xml:space="preserve">UN    </v>
          </cell>
          <cell r="D4663">
            <v>20190.07</v>
          </cell>
        </row>
        <row r="4664">
          <cell r="A4664">
            <v>12076</v>
          </cell>
          <cell r="B4664" t="str">
            <v>TRANSFORMADOR TRIFASICO DE DISTRIBUICAO, POTENCIA DE 15 KVA, TENSAO NOMINAL DE 15 KV, TENSAO SECUNDARIA DE 220/127V, EM OLEO ISOLANTE TIPO MINERAL</v>
          </cell>
          <cell r="C4664" t="str">
            <v xml:space="preserve">UN    </v>
          </cell>
          <cell r="D4664">
            <v>9261.5</v>
          </cell>
        </row>
        <row r="4665">
          <cell r="A4665">
            <v>7614</v>
          </cell>
          <cell r="B4665" t="str">
            <v>TRANSFORMADOR TRIFASICO DE DISTRIBUICAO, POTENCIA DE 150 KVA, TENSAO NOMINAL DE 15 KV, TENSAO SECUNDARIA DE 220/127V, EM OLEO ISOLANTE TIPO MINERAL</v>
          </cell>
          <cell r="C4665" t="str">
            <v xml:space="preserve">UN    </v>
          </cell>
          <cell r="D4665">
            <v>25464.5</v>
          </cell>
        </row>
        <row r="4666">
          <cell r="A4666">
            <v>7618</v>
          </cell>
          <cell r="B4666" t="str">
            <v>TRANSFORMADOR TRIFASICO DE DISTRIBUICAO, POTENCIA DE 1500 KVA, TENSAO NOMINAL DE 15 KV, TENSAO SECUNDARIA DE 220/127V, EM OLEO ISOLANTE TIPO MINERAL</v>
          </cell>
          <cell r="C4666" t="str">
            <v xml:space="preserve">UN    </v>
          </cell>
          <cell r="D4666">
            <v>165156.43</v>
          </cell>
        </row>
        <row r="4667">
          <cell r="A4667">
            <v>7620</v>
          </cell>
          <cell r="B4667" t="str">
            <v>TRANSFORMADOR TRIFASICO DE DISTRIBUICAO, POTENCIA DE 225 KVA, TENSAO NOMINAL DE 15 KV, TENSAO SECUNDARIA DE 220/127V, EM OLEO ISOLANTE TIPO MINERAL</v>
          </cell>
          <cell r="C4667" t="str">
            <v xml:space="preserve">UN    </v>
          </cell>
          <cell r="D4667">
            <v>35722.94</v>
          </cell>
        </row>
        <row r="4668">
          <cell r="A4668">
            <v>7610</v>
          </cell>
          <cell r="B4668" t="str">
            <v>TRANSFORMADOR TRIFASICO DE DISTRIBUICAO, POTENCIA DE 30 KVA, TENSAO NOMINAL DE 15 KV, TENSAO SECUNDARIA DE 220/127V, EM OLEO ISOLANTE TIPO MINERAL</v>
          </cell>
          <cell r="C4668" t="str">
            <v xml:space="preserve">UN    </v>
          </cell>
          <cell r="D4668">
            <v>11312.26</v>
          </cell>
        </row>
        <row r="4669">
          <cell r="A4669">
            <v>7615</v>
          </cell>
          <cell r="B4669" t="str">
            <v>TRANSFORMADOR TRIFASICO DE DISTRIBUICAO, POTENCIA DE 300 KVA, TENSAO NOMINAL DE 15 KV, TENSAO SECUNDARIA DE 220/127V, EM OLEO ISOLANTE TIPO MINERAL</v>
          </cell>
          <cell r="C4669" t="str">
            <v xml:space="preserve">UN    </v>
          </cell>
          <cell r="D4669">
            <v>41676.76</v>
          </cell>
        </row>
        <row r="4670">
          <cell r="A4670">
            <v>7617</v>
          </cell>
          <cell r="B4670" t="str">
            <v>TRANSFORMADOR TRIFASICO DE DISTRIBUICAO, POTENCIA DE 45 KVA, TENSAO NOMINAL DE 15 KV, TENSAO SECUNDARIA DE 220/127V, EM OLEO ISOLANTE TIPO MINERAL</v>
          </cell>
          <cell r="C4670" t="str">
            <v xml:space="preserve">UN    </v>
          </cell>
          <cell r="D4670">
            <v>12635.33</v>
          </cell>
        </row>
        <row r="4671">
          <cell r="A4671">
            <v>7616</v>
          </cell>
          <cell r="B4671" t="str">
            <v>TRANSFORMADOR TRIFASICO DE DISTRIBUICAO, POTENCIA DE 500 KVA, TENSAO NOMINAL DE 15 KV, TENSAO SECUNDARIA DE 220/127V, EM OLEO ISOLANTE TIPO MINERAL</v>
          </cell>
          <cell r="C4671" t="str">
            <v xml:space="preserve">UN    </v>
          </cell>
          <cell r="D4671">
            <v>68009.87</v>
          </cell>
        </row>
        <row r="4672">
          <cell r="A4672">
            <v>7611</v>
          </cell>
          <cell r="B4672" t="str">
            <v>TRANSFORMADOR TRIFASICO DE DISTRIBUICAO, POTENCIA DE 75 KVA, TENSAO NOMINAL DE 15 KV, TENSAO SECUNDARIA DE 220/127V, EM OLEO ISOLANTE TIPO MINERAL</v>
          </cell>
          <cell r="C4672" t="str">
            <v xml:space="preserve">UN    </v>
          </cell>
          <cell r="D4672">
            <v>16339.94</v>
          </cell>
        </row>
        <row r="4673">
          <cell r="A4673">
            <v>7612</v>
          </cell>
          <cell r="B4673" t="str">
            <v>TRANSFORMADOR TRIFASICO DE DISTRIBUICAO, POTENCIA DE 750 KVA, TENSAO NOMINAL DE 15 KV, TENSAO SECUNDARIA DE 220/127V, EM OLEO ISOLANTE TIPO MINERAL</v>
          </cell>
          <cell r="C4673" t="str">
            <v xml:space="preserve">UN    </v>
          </cell>
          <cell r="D4673">
            <v>93287.16</v>
          </cell>
        </row>
        <row r="4674">
          <cell r="A4674">
            <v>37371</v>
          </cell>
          <cell r="B4674" t="str">
            <v>TRANSPORTE - HORISTA (COLETADO CAIXA)</v>
          </cell>
          <cell r="C4674" t="str">
            <v xml:space="preserve">H     </v>
          </cell>
          <cell r="D4674">
            <v>0.68</v>
          </cell>
        </row>
        <row r="4675">
          <cell r="A4675">
            <v>40861</v>
          </cell>
          <cell r="B4675" t="str">
            <v>TRANSPORTE - MENSALISTA (COLETADO CAIXA)</v>
          </cell>
          <cell r="C4675" t="str">
            <v xml:space="preserve">MES   </v>
          </cell>
          <cell r="D4675">
            <v>128.34</v>
          </cell>
        </row>
        <row r="4676">
          <cell r="A4676">
            <v>36510</v>
          </cell>
          <cell r="B4676" t="str">
            <v>TRATOR DE ESTEIRAS, POTENCIA BRUTA DE 133 HP, PESO OPERACIONAL DE 14 T, COM LAMINA COM CAPACIDADE DE 3,00 M3</v>
          </cell>
          <cell r="C4676" t="str">
            <v xml:space="preserve">UN    </v>
          </cell>
          <cell r="D4676">
            <v>879448.23</v>
          </cell>
        </row>
        <row r="4677">
          <cell r="A4677">
            <v>25020</v>
          </cell>
          <cell r="B4677" t="str">
            <v>TRATOR DE ESTEIRAS, POTENCIA BRUTA DE 347 HP, PESO OPERACIONAL DE 38,5 T, COM ESCARIFICADOR E LAMINA COM CAPACIDADE DE 4,70M3</v>
          </cell>
          <cell r="C4677" t="str">
            <v xml:space="preserve">UN    </v>
          </cell>
          <cell r="D4677">
            <v>3623017.32</v>
          </cell>
        </row>
        <row r="4678">
          <cell r="A4678">
            <v>7622</v>
          </cell>
          <cell r="B4678" t="str">
            <v>TRATOR DE ESTEIRAS, POTENCIA DE 100 HP, PESO OPERACIONAL DE 9,4 T, COM LAMINA COM CAPACIDADE DE 2,19 M3</v>
          </cell>
          <cell r="C4678" t="str">
            <v xml:space="preserve">UN    </v>
          </cell>
          <cell r="D4678">
            <v>853193.32</v>
          </cell>
        </row>
        <row r="4679">
          <cell r="A4679">
            <v>7624</v>
          </cell>
          <cell r="B4679" t="str">
            <v>TRATOR DE ESTEIRAS, POTENCIA DE 150 HP, PESO OPERACIONAL DE 16,7 T, COM RODA MOTRIZ ELEVADA E LAMINA COM CONTATO DE 3,18M3</v>
          </cell>
          <cell r="C4679" t="str">
            <v xml:space="preserve">UN    </v>
          </cell>
          <cell r="D4679">
            <v>1106075.33</v>
          </cell>
        </row>
        <row r="4680">
          <cell r="A4680">
            <v>7625</v>
          </cell>
          <cell r="B4680" t="str">
            <v>TRATOR DE ESTEIRAS, POTENCIA DE 170 HP, PESO OPERACIONAL DE 19 T, COM LAMINA COM CAPACIDADE DE 5,2 M3</v>
          </cell>
          <cell r="C4680" t="str">
            <v xml:space="preserve">UN    </v>
          </cell>
          <cell r="D4680">
            <v>1099310.24</v>
          </cell>
        </row>
        <row r="4681">
          <cell r="A4681">
            <v>7623</v>
          </cell>
          <cell r="B4681" t="str">
            <v>TRATOR DE ESTEIRAS, POTENCIA DE 347 HP, PESO OPERACIONAL DE 38,5 T, COM LAMINA COM CAPACIDADE DE 8,70M3</v>
          </cell>
          <cell r="C4681" t="str">
            <v xml:space="preserve">UN    </v>
          </cell>
          <cell r="D4681">
            <v>3623017.32</v>
          </cell>
        </row>
        <row r="4682">
          <cell r="A4682">
            <v>36508</v>
          </cell>
          <cell r="B4682" t="str">
            <v>TRATOR DE ESTEIRAS, POTENCIA NO VOLANTE DE 200 HP, PESO OPERACIONAL DE 20,1 T, COM RODA MOTRIZ ELEVADA E LAMINA COM CAPACIDADE DE 3,89 M3</v>
          </cell>
          <cell r="C4682" t="str">
            <v xml:space="preserve">UN    </v>
          </cell>
          <cell r="D4682">
            <v>1629414.65</v>
          </cell>
        </row>
        <row r="4683">
          <cell r="A4683">
            <v>36509</v>
          </cell>
          <cell r="B4683" t="str">
            <v>TRATOR DE ESTEIRAS, POTENCIA 125 HP, PESO OPERACIONAL DE 12,9 T, COM LAMINA COM CAPACIDADE DE 2,7 M3</v>
          </cell>
          <cell r="C4683" t="str">
            <v xml:space="preserve">UN    </v>
          </cell>
          <cell r="D4683">
            <v>892978.19</v>
          </cell>
        </row>
        <row r="4684">
          <cell r="A4684">
            <v>13238</v>
          </cell>
          <cell r="B4684" t="str">
            <v>TRATOR DE PNEUS COM POTENCIA DE 105 CV, TRACAO 4 X 4, PESO COM LASTRO DE 5775 KG</v>
          </cell>
          <cell r="C4684" t="str">
            <v xml:space="preserve">UN    </v>
          </cell>
          <cell r="D4684">
            <v>294392.5</v>
          </cell>
        </row>
        <row r="4685">
          <cell r="A4685">
            <v>36511</v>
          </cell>
          <cell r="B4685" t="str">
            <v>TRATOR DE PNEUS COM POTENCIA DE 122 CV, TRACAO 4 X 4, PESO COM LASTRO DE 4510 KG</v>
          </cell>
          <cell r="C4685" t="str">
            <v xml:space="preserve">UN    </v>
          </cell>
          <cell r="D4685">
            <v>341121.47</v>
          </cell>
        </row>
        <row r="4686">
          <cell r="A4686">
            <v>36515</v>
          </cell>
          <cell r="B4686" t="str">
            <v>TRATOR DE PNEUS COM POTENCIA DE 15 CV, PESO COM LASTRO DE 1160 KG</v>
          </cell>
          <cell r="C4686" t="str">
            <v xml:space="preserve">UN    </v>
          </cell>
          <cell r="D4686">
            <v>100467.27</v>
          </cell>
        </row>
        <row r="4687">
          <cell r="A4687">
            <v>10598</v>
          </cell>
          <cell r="B4687" t="str">
            <v>TRATOR DE PNEUS COM POTENCIA DE 50 CV, TRACAO 4 X 2, PESO COM LASTRO DE 2714 KG</v>
          </cell>
          <cell r="C4687" t="str">
            <v xml:space="preserve">UN    </v>
          </cell>
          <cell r="D4687">
            <v>162922.87</v>
          </cell>
        </row>
        <row r="4688">
          <cell r="A4688">
            <v>7640</v>
          </cell>
          <cell r="B4688" t="str">
            <v>TRATOR DE PNEUS COM POTENCIA DE 85 CV, TRACAO 4 X 4, PESO COM LASTRO DE 4675 KG</v>
          </cell>
          <cell r="C4688" t="str">
            <v xml:space="preserve">UN    </v>
          </cell>
          <cell r="D4688">
            <v>250000</v>
          </cell>
        </row>
        <row r="4689">
          <cell r="A4689">
            <v>36513</v>
          </cell>
          <cell r="B4689" t="str">
            <v>TRATOR DE PNEUS COM POTENCIA DE 85 CV, TURBO,  PESO COM LASTRO DE 4900 KG</v>
          </cell>
          <cell r="C4689" t="str">
            <v xml:space="preserve">UN    </v>
          </cell>
          <cell r="D4689">
            <v>240829.42</v>
          </cell>
        </row>
        <row r="4690">
          <cell r="A4690">
            <v>36514</v>
          </cell>
          <cell r="B4690" t="str">
            <v>TRATOR DE PNEUS COM POTENCIA DE 95 CV, TRACAO 4 X 4, PESO MAXIMO DE 5225 KG</v>
          </cell>
          <cell r="C4690" t="str">
            <v xml:space="preserve">UN    </v>
          </cell>
          <cell r="D4690">
            <v>268691.57</v>
          </cell>
        </row>
        <row r="4691">
          <cell r="A4691">
            <v>11572</v>
          </cell>
          <cell r="B4691" t="str">
            <v>TRAVA / PRENDEDOR DE PORTA, EM LATAO CROMADO, MONTADO EM PISO</v>
          </cell>
          <cell r="C4691" t="str">
            <v xml:space="preserve">UN    </v>
          </cell>
          <cell r="D4691">
            <v>33.450000000000003</v>
          </cell>
        </row>
        <row r="4692">
          <cell r="A4692">
            <v>36149</v>
          </cell>
          <cell r="B4692" t="str">
            <v>TRAVA-QUEDAS EM ACO PARA CORDA DE 12 MM, EXTENSOR DE 25 X 300 MM, COM MOSQUETAO TIPO GANCHO TRAVA DUPLA</v>
          </cell>
          <cell r="C4692" t="str">
            <v xml:space="preserve">UN    </v>
          </cell>
          <cell r="D4692">
            <v>235</v>
          </cell>
        </row>
        <row r="4693">
          <cell r="A4693">
            <v>42407</v>
          </cell>
          <cell r="B4693" t="str">
            <v>TRELICA NERVURADA (ESPACADOR), ALTURA = 120,0 MM, DIAMETRO DOS BANZOS INFERIORES E SUPERIOR = 6,0 MM, DIAMETRO DA DIAGONAL = 4,2 MM</v>
          </cell>
          <cell r="C4693" t="str">
            <v xml:space="preserve">M     </v>
          </cell>
          <cell r="D4693">
            <v>11.38</v>
          </cell>
        </row>
        <row r="4694">
          <cell r="A4694">
            <v>11581</v>
          </cell>
          <cell r="B4694" t="str">
            <v>TRILHO PANTOGRAFICO CONCAVO, TIPO U, EM ALUMINIO, COM DIMENSOES DE APROX *35 X 35* MM, PARA ROLDANA DE PORTA DE CORRER</v>
          </cell>
          <cell r="C4694" t="str">
            <v xml:space="preserve">M     </v>
          </cell>
          <cell r="D4694">
            <v>22.08</v>
          </cell>
        </row>
        <row r="4695">
          <cell r="A4695">
            <v>43605</v>
          </cell>
          <cell r="B4695" t="str">
            <v>TRILHO PANTOGRAFICO RETO, EM ALUMINIO, TIPO U, COM DIMENSOES DE *38 X 38* MM PARA PORTA DE CORRER</v>
          </cell>
          <cell r="C4695" t="str">
            <v xml:space="preserve">M     </v>
          </cell>
          <cell r="D4695">
            <v>45.17</v>
          </cell>
        </row>
        <row r="4696">
          <cell r="A4696">
            <v>11580</v>
          </cell>
          <cell r="B4696" t="str">
            <v>TRILHO QUADRADO FRIZADO PARA RODIZIO (VERGALHAO MACICO), EM ALUMINIO, COM DIMENSOES DE *6 X 6* MM</v>
          </cell>
          <cell r="C4696" t="str">
            <v xml:space="preserve">M     </v>
          </cell>
          <cell r="D4696">
            <v>8.86</v>
          </cell>
        </row>
        <row r="4697">
          <cell r="A4697">
            <v>10743</v>
          </cell>
          <cell r="B4697" t="str">
            <v>TROLEY MANUAL CAPACIDADE 1 T</v>
          </cell>
          <cell r="C4697" t="str">
            <v xml:space="preserve">UN    </v>
          </cell>
          <cell r="D4697">
            <v>683.15</v>
          </cell>
        </row>
        <row r="4698">
          <cell r="A4698">
            <v>39848</v>
          </cell>
          <cell r="B4698" t="str">
            <v>TUBO / MANGUEIRA PRETA EM POLIETILENO, LINHA PESADA OU REFORCADA, TIPO ESPAGUETE, PARA INJECAO DE CALDA DE CIMENTO, D = 1/2", ESPESSURA 1,5 MM</v>
          </cell>
          <cell r="C4698" t="str">
            <v xml:space="preserve">M     </v>
          </cell>
          <cell r="D4698">
            <v>2</v>
          </cell>
        </row>
        <row r="4699">
          <cell r="A4699">
            <v>20999</v>
          </cell>
          <cell r="B4699" t="str">
            <v>TUBO ACO CARBONO COM COSTURA, NBR 5580, CLASSE L, DN = 15 MM, E = 2,25 MM, 1,06 KG/M</v>
          </cell>
          <cell r="C4699" t="str">
            <v xml:space="preserve">M     </v>
          </cell>
          <cell r="D4699">
            <v>14.69</v>
          </cell>
        </row>
        <row r="4700">
          <cell r="A4700">
            <v>21001</v>
          </cell>
          <cell r="B4700" t="str">
            <v>TUBO ACO CARBONO COM COSTURA, NBR 5580, CLASSE L, DN = 25 MM, E = 2,65 MM, 2,02 KG/M</v>
          </cell>
          <cell r="C4700" t="str">
            <v xml:space="preserve">M     </v>
          </cell>
          <cell r="D4700">
            <v>27.42</v>
          </cell>
        </row>
        <row r="4701">
          <cell r="A4701">
            <v>21003</v>
          </cell>
          <cell r="B4701" t="str">
            <v>TUBO ACO CARBONO COM COSTURA, NBR 5580, CLASSE L, DN = 40 MM, E = 3,0 MM, 3,34 KG/M</v>
          </cell>
          <cell r="C4701" t="str">
            <v xml:space="preserve">M     </v>
          </cell>
          <cell r="D4701">
            <v>45.06</v>
          </cell>
        </row>
        <row r="4702">
          <cell r="A4702">
            <v>21006</v>
          </cell>
          <cell r="B4702" t="str">
            <v>TUBO ACO CARBONO COM COSTURA, NBR 5580, CLASSE L, DN = 80 MM, E = 3,35 MM, 7,07 KG/M</v>
          </cell>
          <cell r="C4702" t="str">
            <v xml:space="preserve">M     </v>
          </cell>
          <cell r="D4702">
            <v>95.62</v>
          </cell>
        </row>
        <row r="4703">
          <cell r="A4703">
            <v>21019</v>
          </cell>
          <cell r="B4703" t="str">
            <v>TUBO ACO CARBONO COM COSTURA, NBR 5580, CLASSE M, DN = 25 MM, E = 3,35 MM, *2,50* KG//M</v>
          </cell>
          <cell r="C4703" t="str">
            <v xml:space="preserve">M     </v>
          </cell>
          <cell r="D4703">
            <v>33.24</v>
          </cell>
        </row>
        <row r="4704">
          <cell r="A4704">
            <v>21021</v>
          </cell>
          <cell r="B4704" t="str">
            <v>TUBO ACO CARBONO COM COSTURA, NBR 5580, CLASSE M, DN = 40 MM, E = 3,35 MM, *3,71* KG//M</v>
          </cell>
          <cell r="C4704" t="str">
            <v xml:space="preserve">M     </v>
          </cell>
          <cell r="D4704">
            <v>52.54</v>
          </cell>
        </row>
        <row r="4705">
          <cell r="A4705">
            <v>21024</v>
          </cell>
          <cell r="B4705" t="str">
            <v>TUBO ACO CARBONO COM COSTURA, NBR 5580, CLASSE M, DN = 80 MM, E = 4,05 MM, *8,47* KG/M</v>
          </cell>
          <cell r="C4705" t="str">
            <v xml:space="preserve">M     </v>
          </cell>
          <cell r="D4705">
            <v>112.58</v>
          </cell>
        </row>
        <row r="4706">
          <cell r="A4706">
            <v>40624</v>
          </cell>
          <cell r="B4706" t="str">
            <v>TUBO ACO CARBONO SEM COSTURA 1 1/2", E= *3,68 MM, SCHEDULE 40, 4,05 KG/M</v>
          </cell>
          <cell r="C4706" t="str">
            <v xml:space="preserve">M     </v>
          </cell>
          <cell r="D4706">
            <v>74.290000000000006</v>
          </cell>
        </row>
        <row r="4707">
          <cell r="A4707">
            <v>42575</v>
          </cell>
          <cell r="B4707" t="str">
            <v>TUBO ACO CARBONO SEM COSTURA 1 1/4", E= *3,56 MM, SCHEDULE 40, *3,38* KG/M</v>
          </cell>
          <cell r="C4707" t="str">
            <v xml:space="preserve">M     </v>
          </cell>
          <cell r="D4707">
            <v>68.180000000000007</v>
          </cell>
        </row>
        <row r="4708">
          <cell r="A4708">
            <v>13127</v>
          </cell>
          <cell r="B4708" t="str">
            <v>TUBO ACO CARBONO SEM COSTURA 1/2", E= *2,77 MM, SCHEDULE 40, *1,27 KG/M</v>
          </cell>
          <cell r="C4708" t="str">
            <v xml:space="preserve">M     </v>
          </cell>
          <cell r="D4708">
            <v>33.14</v>
          </cell>
        </row>
        <row r="4709">
          <cell r="A4709">
            <v>13137</v>
          </cell>
          <cell r="B4709" t="str">
            <v>TUBO ACO CARBONO SEM COSTURA 1/2", E= *3,73 MM, SCHEDULE 80, *1,62 KG/M</v>
          </cell>
          <cell r="C4709" t="str">
            <v xml:space="preserve">M     </v>
          </cell>
          <cell r="D4709">
            <v>43.97</v>
          </cell>
        </row>
        <row r="4710">
          <cell r="A4710">
            <v>42574</v>
          </cell>
          <cell r="B4710" t="str">
            <v>TUBO ACO CARBONO SEM COSTURA 1", E= *3,38 MM, SCHEDULE 40, *2,50* KG/M</v>
          </cell>
          <cell r="C4710" t="str">
            <v xml:space="preserve">M     </v>
          </cell>
          <cell r="D4710">
            <v>50.88</v>
          </cell>
        </row>
        <row r="4711">
          <cell r="A4711">
            <v>20989</v>
          </cell>
          <cell r="B4711" t="str">
            <v>TUBO ACO CARBONO SEM COSTURA 14", E= *11,13 MM, SCHEDULE 40, *94,55 KG/M</v>
          </cell>
          <cell r="C4711" t="str">
            <v xml:space="preserve">M     </v>
          </cell>
          <cell r="D4711">
            <v>1575.44</v>
          </cell>
        </row>
        <row r="4712">
          <cell r="A4712">
            <v>21147</v>
          </cell>
          <cell r="B4712" t="str">
            <v>TUBO ACO CARBONO SEM COSTURA 2 1/2", E = 5,16 MM, SCHEDULE 40 (8,62 KG/M)</v>
          </cell>
          <cell r="C4712" t="str">
            <v xml:space="preserve">M     </v>
          </cell>
          <cell r="D4712">
            <v>147.71</v>
          </cell>
        </row>
        <row r="4713">
          <cell r="A4713">
            <v>21148</v>
          </cell>
          <cell r="B4713" t="str">
            <v>TUBO ACO CARBONO SEM COSTURA 2", E= *3,91* MM, SCHEDULE 40, *5,43* KG/M</v>
          </cell>
          <cell r="C4713" t="str">
            <v xml:space="preserve">M     </v>
          </cell>
          <cell r="D4713">
            <v>91.17</v>
          </cell>
        </row>
        <row r="4714">
          <cell r="A4714">
            <v>20984</v>
          </cell>
          <cell r="B4714" t="str">
            <v>TUBO ACO CARBONO SEM COSTURA 20", E= *12,70 MM, SCHEDULE 30, *154,97 KG/M</v>
          </cell>
          <cell r="C4714" t="str">
            <v xml:space="preserve">M     </v>
          </cell>
          <cell r="D4714">
            <v>3022.96</v>
          </cell>
        </row>
        <row r="4715">
          <cell r="A4715">
            <v>13042</v>
          </cell>
          <cell r="B4715" t="str">
            <v>TUBO ACO CARBONO SEM COSTURA 20", E= *6,35 MM,  SCHEDULE 10, *78,46 KG/M</v>
          </cell>
          <cell r="C4715" t="str">
            <v xml:space="preserve">M     </v>
          </cell>
          <cell r="D4715">
            <v>1675.17</v>
          </cell>
        </row>
        <row r="4716">
          <cell r="A4716">
            <v>21150</v>
          </cell>
          <cell r="B4716" t="str">
            <v>TUBO ACO CARBONO SEM COSTURA 3/4", E= *2,87 MM, SCHEDULE 40, *1,69 KG/M</v>
          </cell>
          <cell r="C4716" t="str">
            <v xml:space="preserve">M     </v>
          </cell>
          <cell r="D4716">
            <v>45.2</v>
          </cell>
        </row>
        <row r="4717">
          <cell r="A4717">
            <v>13141</v>
          </cell>
          <cell r="B4717" t="str">
            <v>TUBO ACO CARBONO SEM COSTURA 3/4", E= *3,91 MM, SCHEDULE 80, *2,19 KG/M.</v>
          </cell>
          <cell r="C4717" t="str">
            <v xml:space="preserve">M     </v>
          </cell>
          <cell r="D4717">
            <v>56.96</v>
          </cell>
        </row>
        <row r="4718">
          <cell r="A4718">
            <v>42576</v>
          </cell>
          <cell r="B4718" t="str">
            <v>TUBO ACO CARBONO SEM COSTURA 3", E= *5,49 MM, SCHEDULE 40, *11,28* KG/M</v>
          </cell>
          <cell r="C4718" t="str">
            <v xml:space="preserve">M     </v>
          </cell>
          <cell r="D4718">
            <v>185.97</v>
          </cell>
        </row>
        <row r="4719">
          <cell r="A4719">
            <v>21151</v>
          </cell>
          <cell r="B4719" t="str">
            <v>TUBO ACO CARBONO SEM COSTURA 4", E= *6,02 MM, SCHEDULE 40, *16,06 KG/M</v>
          </cell>
          <cell r="C4719" t="str">
            <v xml:space="preserve">M     </v>
          </cell>
          <cell r="D4719">
            <v>270.58999999999997</v>
          </cell>
        </row>
        <row r="4720">
          <cell r="A4720">
            <v>13142</v>
          </cell>
          <cell r="B4720" t="str">
            <v>TUBO ACO CARBONO SEM COSTURA 4", E= *8,56 MM, SCHEDULE 80, *22,31 KG/M</v>
          </cell>
          <cell r="C4720" t="str">
            <v xml:space="preserve">M     </v>
          </cell>
          <cell r="D4720">
            <v>386.83</v>
          </cell>
        </row>
        <row r="4721">
          <cell r="A4721">
            <v>42577</v>
          </cell>
          <cell r="B4721" t="str">
            <v>TUBO ACO CARBONO SEM COSTURA 5", E= *6,55 MM, SCHEDULE 40, *21,75* KG/M</v>
          </cell>
          <cell r="C4721" t="str">
            <v xml:space="preserve">M     </v>
          </cell>
          <cell r="D4721">
            <v>424.46</v>
          </cell>
        </row>
        <row r="4722">
          <cell r="A4722">
            <v>20994</v>
          </cell>
          <cell r="B4722" t="str">
            <v>TUBO ACO CARBONO SEM COSTURA 6", E= *10,97 MM, SCHEDULE 80, *42,56 KG/M</v>
          </cell>
          <cell r="C4722" t="str">
            <v xml:space="preserve">M     </v>
          </cell>
          <cell r="D4722">
            <v>729.35</v>
          </cell>
        </row>
        <row r="4723">
          <cell r="A4723">
            <v>7672</v>
          </cell>
          <cell r="B4723" t="str">
            <v>TUBO ACO CARBONO SEM COSTURA 6", E= 7,11 MM,  SCHEDULE 40, *28,26 KG/M</v>
          </cell>
          <cell r="C4723" t="str">
            <v xml:space="preserve">M     </v>
          </cell>
          <cell r="D4723">
            <v>477.8</v>
          </cell>
        </row>
        <row r="4724">
          <cell r="A4724">
            <v>20995</v>
          </cell>
          <cell r="B4724" t="str">
            <v>TUBO ACO CARBONO SEM COSTURA 8", E= *12,70 MM, SCHEDULE 80, *64,64 KG/M</v>
          </cell>
          <cell r="C4724" t="str">
            <v xml:space="preserve">M     </v>
          </cell>
          <cell r="D4724">
            <v>958.5</v>
          </cell>
        </row>
        <row r="4725">
          <cell r="A4725">
            <v>7690</v>
          </cell>
          <cell r="B4725" t="str">
            <v>TUBO ACO CARBONO SEM COSTURA 8", E= *6,35 MM,  SCHEDULE 20, *33,27 KG/M</v>
          </cell>
          <cell r="C4725" t="str">
            <v xml:space="preserve">M     </v>
          </cell>
          <cell r="D4725">
            <v>554.36</v>
          </cell>
        </row>
        <row r="4726">
          <cell r="A4726">
            <v>20980</v>
          </cell>
          <cell r="B4726" t="str">
            <v>TUBO ACO CARBONO SEM COSTURA 8", E= *7,04 MM, SCHEDULE 30, *36,75 KG/M</v>
          </cell>
          <cell r="C4726" t="str">
            <v xml:space="preserve">M     </v>
          </cell>
          <cell r="D4726">
            <v>604.76</v>
          </cell>
        </row>
        <row r="4727">
          <cell r="A4727">
            <v>7661</v>
          </cell>
          <cell r="B4727" t="str">
            <v>TUBO ACO CARBONO SEM COSTURA 8", E= *8,18 MM, SCHEDULE 40, *42,55 KG/M</v>
          </cell>
          <cell r="C4727" t="str">
            <v xml:space="preserve">M     </v>
          </cell>
          <cell r="D4727">
            <v>719.41</v>
          </cell>
        </row>
        <row r="4728">
          <cell r="A4728">
            <v>21016</v>
          </cell>
          <cell r="B4728" t="str">
            <v>TUBO ACO GALVANIZADO COM COSTURA, CLASSE LEVE, DN 100 MM ( 4"),  E = 3,75 MM,  *10,55* KG/M (NBR 5580)</v>
          </cell>
          <cell r="C4728" t="str">
            <v xml:space="preserve">M     </v>
          </cell>
          <cell r="D4728">
            <v>192.04</v>
          </cell>
        </row>
        <row r="4729">
          <cell r="A4729">
            <v>21008</v>
          </cell>
          <cell r="B4729" t="str">
            <v>TUBO ACO GALVANIZADO COM COSTURA, CLASSE LEVE, DN 15 MM ( 1/2"),  E = 2,25 MM,  *1,2* KG/M (NBR 5580)</v>
          </cell>
          <cell r="C4729" t="str">
            <v xml:space="preserve">M     </v>
          </cell>
          <cell r="D4729">
            <v>22.43</v>
          </cell>
        </row>
        <row r="4730">
          <cell r="A4730">
            <v>21009</v>
          </cell>
          <cell r="B4730" t="str">
            <v>TUBO ACO GALVANIZADO COM COSTURA, CLASSE LEVE, DN 20 MM ( 3/4"),  E = 2,25 MM,  *1,3* KG/M (NBR 5580)</v>
          </cell>
          <cell r="C4730" t="str">
            <v xml:space="preserve">M     </v>
          </cell>
          <cell r="D4730">
            <v>29.21</v>
          </cell>
        </row>
        <row r="4731">
          <cell r="A4731">
            <v>21010</v>
          </cell>
          <cell r="B4731" t="str">
            <v>TUBO ACO GALVANIZADO COM COSTURA, CLASSE LEVE, DN 25 MM ( 1"),  E = 2,65 MM,  *2,11* KG/M (NBR 5580)</v>
          </cell>
          <cell r="C4731" t="str">
            <v xml:space="preserve">M     </v>
          </cell>
          <cell r="D4731">
            <v>39.22</v>
          </cell>
        </row>
        <row r="4732">
          <cell r="A4732">
            <v>21011</v>
          </cell>
          <cell r="B4732" t="str">
            <v>TUBO ACO GALVANIZADO COM COSTURA, CLASSE LEVE, DN 32 MM ( 1 1/4"),  E = 2,65 MM,  *2,71* KG/M (NBR 5580)</v>
          </cell>
          <cell r="C4732" t="str">
            <v xml:space="preserve">M     </v>
          </cell>
          <cell r="D4732">
            <v>57.16</v>
          </cell>
        </row>
        <row r="4733">
          <cell r="A4733">
            <v>21012</v>
          </cell>
          <cell r="B4733" t="str">
            <v>TUBO ACO GALVANIZADO COM COSTURA, CLASSE LEVE, DN 40 MM ( 1 1/2"),  E = 3,00 MM,  *3,48* KG/M (NBR 5580)</v>
          </cell>
          <cell r="C4733" t="str">
            <v xml:space="preserve">M     </v>
          </cell>
          <cell r="D4733">
            <v>63.17</v>
          </cell>
        </row>
        <row r="4734">
          <cell r="A4734">
            <v>21013</v>
          </cell>
          <cell r="B4734" t="str">
            <v>TUBO ACO GALVANIZADO COM COSTURA, CLASSE LEVE, DN 50 MM ( 2"),  E = 3,00 MM,  *4,40* KG/M (NBR 5580)</v>
          </cell>
          <cell r="C4734" t="str">
            <v xml:space="preserve">M     </v>
          </cell>
          <cell r="D4734">
            <v>82.43</v>
          </cell>
        </row>
        <row r="4735">
          <cell r="A4735">
            <v>21014</v>
          </cell>
          <cell r="B4735" t="str">
            <v>TUBO ACO GALVANIZADO COM COSTURA, CLASSE LEVE, DN 65 MM ( 2 1/2"),  E = 3,35 MM, * 6,23* KG/M (NBR 5580)</v>
          </cell>
          <cell r="C4735" t="str">
            <v xml:space="preserve">M     </v>
          </cell>
          <cell r="D4735">
            <v>115.34</v>
          </cell>
        </row>
        <row r="4736">
          <cell r="A4736">
            <v>21015</v>
          </cell>
          <cell r="B4736" t="str">
            <v>TUBO ACO GALVANIZADO COM COSTURA, CLASSE LEVE, DN 80 MM ( 3"),  E = 3,35 MM, *7,32* KG/M (NBR 5580)</v>
          </cell>
          <cell r="C4736" t="str">
            <v xml:space="preserve">M     </v>
          </cell>
          <cell r="D4736">
            <v>132.51</v>
          </cell>
        </row>
        <row r="4737">
          <cell r="A4737">
            <v>7697</v>
          </cell>
          <cell r="B4737" t="str">
            <v>TUBO ACO GALVANIZADO COM COSTURA, CLASSE MEDIA, DN 1.1/2", E = *3,25* MM, PESO *3,61* KG/M (NBR 5580)</v>
          </cell>
          <cell r="C4737" t="str">
            <v xml:space="preserve">M     </v>
          </cell>
          <cell r="D4737">
            <v>63.23</v>
          </cell>
        </row>
        <row r="4738">
          <cell r="A4738">
            <v>7698</v>
          </cell>
          <cell r="B4738" t="str">
            <v>TUBO ACO GALVANIZADO COM COSTURA, CLASSE MEDIA, DN 1.1/4", E = *3,25* MM, PESO *3,14* KG/M (NBR 5580)</v>
          </cell>
          <cell r="C4738" t="str">
            <v xml:space="preserve">M     </v>
          </cell>
          <cell r="D4738">
            <v>54.43</v>
          </cell>
        </row>
        <row r="4739">
          <cell r="A4739">
            <v>7691</v>
          </cell>
          <cell r="B4739" t="str">
            <v>TUBO ACO GALVANIZADO COM COSTURA, CLASSE MEDIA, DN 1/2", E = *2,65* MM, PESO *1,22* KG/M (NBR 5580)</v>
          </cell>
          <cell r="C4739" t="str">
            <v xml:space="preserve">M     </v>
          </cell>
          <cell r="D4739">
            <v>23</v>
          </cell>
        </row>
        <row r="4740">
          <cell r="A4740">
            <v>40626</v>
          </cell>
          <cell r="B4740" t="str">
            <v>TUBO ACO GALVANIZADO COM COSTURA, CLASSE MEDIA, DN 1", E = 3,38 MM, PESO 2,50 KG/M (NBR 5580)</v>
          </cell>
          <cell r="C4740" t="str">
            <v xml:space="preserve">M     </v>
          </cell>
          <cell r="D4740">
            <v>43.16</v>
          </cell>
        </row>
        <row r="4741">
          <cell r="A4741">
            <v>7701</v>
          </cell>
          <cell r="B4741" t="str">
            <v>TUBO ACO GALVANIZADO COM COSTURA, CLASSE MEDIA, DN 2.1/2", E = *3,65* MM, PESO *6,51* KG/M (NBR 5580)</v>
          </cell>
          <cell r="C4741" t="str">
            <v xml:space="preserve">M     </v>
          </cell>
          <cell r="D4741">
            <v>113.16</v>
          </cell>
        </row>
        <row r="4742">
          <cell r="A4742">
            <v>7696</v>
          </cell>
          <cell r="B4742" t="str">
            <v>TUBO ACO GALVANIZADO COM COSTURA, CLASSE MEDIA, DN 2", E = *3,65* MM, PESO *5,10* KG/M (NBR 5580)</v>
          </cell>
          <cell r="C4742" t="str">
            <v xml:space="preserve">M     </v>
          </cell>
          <cell r="D4742">
            <v>91.18</v>
          </cell>
        </row>
        <row r="4743">
          <cell r="A4743">
            <v>7700</v>
          </cell>
          <cell r="B4743" t="str">
            <v>TUBO ACO GALVANIZADO COM COSTURA, CLASSE MEDIA, DN 3/4", E = *2,65* MM, PESO *1,58* KG/M (NBR 5580)</v>
          </cell>
          <cell r="C4743" t="str">
            <v xml:space="preserve">M     </v>
          </cell>
          <cell r="D4743">
            <v>29.09</v>
          </cell>
        </row>
        <row r="4744">
          <cell r="A4744">
            <v>7694</v>
          </cell>
          <cell r="B4744" t="str">
            <v>TUBO ACO GALVANIZADO COM COSTURA, CLASSE MEDIA, DN 3", E = *4,05* MM, PESO *8,47* KG/M (NBR 5580)</v>
          </cell>
          <cell r="C4744" t="str">
            <v xml:space="preserve">M     </v>
          </cell>
          <cell r="D4744">
            <v>152.27000000000001</v>
          </cell>
        </row>
        <row r="4745">
          <cell r="A4745">
            <v>7693</v>
          </cell>
          <cell r="B4745" t="str">
            <v>TUBO ACO GALVANIZADO COM COSTURA, CLASSE MEDIA, DN 4", E = 4,50* MM, PESO 12,10* KG/M (NBR 5580)</v>
          </cell>
          <cell r="C4745" t="str">
            <v xml:space="preserve">M     </v>
          </cell>
          <cell r="D4745">
            <v>209.71</v>
          </cell>
        </row>
        <row r="4746">
          <cell r="A4746">
            <v>7692</v>
          </cell>
          <cell r="B4746" t="str">
            <v>TUBO ACO GALVANIZADO COM COSTURA, CLASSE MEDIA, DN 5", E = *5,40* MM, PESO *17,80* KG/M (NBR 5580)</v>
          </cell>
          <cell r="C4746" t="str">
            <v xml:space="preserve">M     </v>
          </cell>
          <cell r="D4746">
            <v>313.98</v>
          </cell>
        </row>
        <row r="4747">
          <cell r="A4747">
            <v>7695</v>
          </cell>
          <cell r="B4747" t="str">
            <v>TUBO ACO GALVANIZADO COM COSTURA, CLASSE MEDIA, DN 6", E = 4,85* MM, PESO 19,68* KG/M (NBR 5580)</v>
          </cell>
          <cell r="C4747" t="str">
            <v xml:space="preserve">M     </v>
          </cell>
          <cell r="D4747">
            <v>340.51</v>
          </cell>
        </row>
        <row r="4748">
          <cell r="A4748">
            <v>13356</v>
          </cell>
          <cell r="B4748" t="str">
            <v>TUBO ACO INDUSTRIAL DN 2" (50,8 MM) E=1,50MM, PESO= 1,8237 KG/M</v>
          </cell>
          <cell r="C4748" t="str">
            <v xml:space="preserve">M     </v>
          </cell>
          <cell r="D4748">
            <v>24.69</v>
          </cell>
        </row>
        <row r="4749">
          <cell r="A4749">
            <v>36365</v>
          </cell>
          <cell r="B4749" t="str">
            <v>TUBO COLETOR DE ESGOTO PVC, JEI, DN 100 MM (NBR  7362)</v>
          </cell>
          <cell r="C4749" t="str">
            <v xml:space="preserve">M     </v>
          </cell>
          <cell r="D4749">
            <v>39.44</v>
          </cell>
        </row>
        <row r="4750">
          <cell r="A4750">
            <v>41930</v>
          </cell>
          <cell r="B4750" t="str">
            <v>TUBO COLETOR DE ESGOTO PVC, JEI, DN 200 MM (NBR 7362)</v>
          </cell>
          <cell r="C4750" t="str">
            <v xml:space="preserve">M     </v>
          </cell>
          <cell r="D4750">
            <v>127.67</v>
          </cell>
        </row>
        <row r="4751">
          <cell r="A4751">
            <v>41931</v>
          </cell>
          <cell r="B4751" t="str">
            <v>TUBO COLETOR DE ESGOTO PVC, JEI, DN 250 MM (NBR 7362)</v>
          </cell>
          <cell r="C4751" t="str">
            <v xml:space="preserve">M     </v>
          </cell>
          <cell r="D4751">
            <v>217.71</v>
          </cell>
        </row>
        <row r="4752">
          <cell r="A4752">
            <v>41932</v>
          </cell>
          <cell r="B4752" t="str">
            <v>TUBO COLETOR DE ESGOTO PVC, JEI, DN 300 MM (NBR 7362)</v>
          </cell>
          <cell r="C4752" t="str">
            <v xml:space="preserve">M     </v>
          </cell>
          <cell r="D4752">
            <v>351.64</v>
          </cell>
        </row>
        <row r="4753">
          <cell r="A4753">
            <v>41933</v>
          </cell>
          <cell r="B4753" t="str">
            <v>TUBO COLETOR DE ESGOTO PVC, JEI, DN 350 MM (NBR 7362)</v>
          </cell>
          <cell r="C4753" t="str">
            <v xml:space="preserve">M     </v>
          </cell>
          <cell r="D4753">
            <v>435.51</v>
          </cell>
        </row>
        <row r="4754">
          <cell r="A4754">
            <v>41934</v>
          </cell>
          <cell r="B4754" t="str">
            <v>TUBO COLETOR DE ESGOTO PVC, JEI, DN 400 MM (NBR 7362)</v>
          </cell>
          <cell r="C4754" t="str">
            <v xml:space="preserve">M     </v>
          </cell>
          <cell r="D4754">
            <v>564.09</v>
          </cell>
        </row>
        <row r="4755">
          <cell r="A4755">
            <v>41936</v>
          </cell>
          <cell r="B4755" t="str">
            <v>TUBO COLETOR DE ESGOTO, PVC, JEI, DN 150 MM  (NBR 7362)</v>
          </cell>
          <cell r="C4755" t="str">
            <v xml:space="preserve">M     </v>
          </cell>
          <cell r="D4755">
            <v>85.05</v>
          </cell>
        </row>
        <row r="4756">
          <cell r="A4756">
            <v>41785</v>
          </cell>
          <cell r="B4756" t="str">
            <v>TUBO CORRUGADO PEAD, PAREDE DUPLA, INTERNA LISA, JEI, DN/DI *1000* MM, PARA SANEAMENTO (DRENAGEM/ESGOTO)</v>
          </cell>
          <cell r="C4756" t="str">
            <v xml:space="preserve">M     </v>
          </cell>
          <cell r="D4756">
            <v>2248.63</v>
          </cell>
        </row>
        <row r="4757">
          <cell r="A4757">
            <v>41781</v>
          </cell>
          <cell r="B4757" t="str">
            <v>TUBO CORRUGADO PEAD, PAREDE DUPLA, INTERNA LISA, JEI, DN/DI *400* MM, PARA SANEAMENTO (DRENAGEM/ESGOTO)</v>
          </cell>
          <cell r="C4757" t="str">
            <v xml:space="preserve">M     </v>
          </cell>
          <cell r="D4757">
            <v>641.1</v>
          </cell>
        </row>
        <row r="4758">
          <cell r="A4758">
            <v>41783</v>
          </cell>
          <cell r="B4758" t="str">
            <v>TUBO CORRUGADO PEAD, PAREDE DUPLA, INTERNA LISA, JEI, DN/DI *800* MM, PARA SANEAMENTO (DRENAGEM/ESGOTO)</v>
          </cell>
          <cell r="C4758" t="str">
            <v xml:space="preserve">M     </v>
          </cell>
          <cell r="D4758">
            <v>1691.77</v>
          </cell>
        </row>
        <row r="4759">
          <cell r="A4759">
            <v>41786</v>
          </cell>
          <cell r="B4759" t="str">
            <v>TUBO CORRUGADO PEAD, PAREDE DUPLA, INTERNA LISA, JEI, DN/DI 1200 MM, PARA SANEAMENTO (DRENAGEM/ESGOTO)</v>
          </cell>
          <cell r="C4759" t="str">
            <v xml:space="preserve">M     </v>
          </cell>
          <cell r="D4759">
            <v>3529.21</v>
          </cell>
        </row>
        <row r="4760">
          <cell r="A4760">
            <v>41779</v>
          </cell>
          <cell r="B4760" t="str">
            <v>TUBO CORRUGADO PEAD, PAREDE DUPLA, INTERNA LISA, JEI, DN/DI 250 MM, PARA SANEAMENTO (DRENAGEM/ESGOTO)</v>
          </cell>
          <cell r="C4760" t="str">
            <v xml:space="preserve">M     </v>
          </cell>
          <cell r="D4760">
            <v>245.88</v>
          </cell>
        </row>
        <row r="4761">
          <cell r="A4761">
            <v>41780</v>
          </cell>
          <cell r="B4761" t="str">
            <v>TUBO CORRUGADO PEAD, PAREDE DUPLA, INTERNA LISA, JEI, DN/DI 300 MM, PARA SANEAMENTO (DRENAGEM/ESGOTO)</v>
          </cell>
          <cell r="C4761" t="str">
            <v xml:space="preserve">M     </v>
          </cell>
          <cell r="D4761">
            <v>290.81</v>
          </cell>
        </row>
        <row r="4762">
          <cell r="A4762">
            <v>41782</v>
          </cell>
          <cell r="B4762" t="str">
            <v>TUBO CORRUGADO PEAD, PAREDE DUPLA, INTERNA LISA, JEI, DN/DI 600 MM, PARA SANEAMENTO (DRENAGEM/ESGOTO)</v>
          </cell>
          <cell r="C4762" t="str">
            <v xml:space="preserve">M     </v>
          </cell>
          <cell r="D4762">
            <v>1198.81</v>
          </cell>
        </row>
        <row r="4763">
          <cell r="A4763">
            <v>38130</v>
          </cell>
          <cell r="B4763" t="str">
            <v>TUBO CPVC SOLDAVEL, 35 MM, AGUA QUENTE PREDIAL (NBR 15884)</v>
          </cell>
          <cell r="C4763" t="str">
            <v xml:space="preserve">M     </v>
          </cell>
          <cell r="D4763">
            <v>35.24</v>
          </cell>
        </row>
        <row r="4764">
          <cell r="A4764">
            <v>21123</v>
          </cell>
          <cell r="B4764" t="str">
            <v>TUBO CPVC, SOLDAVEL, 15 MM, AGUA QUENTE PREDIAL (NBR 15884)</v>
          </cell>
          <cell r="C4764" t="str">
            <v xml:space="preserve">M     </v>
          </cell>
          <cell r="D4764">
            <v>10</v>
          </cell>
        </row>
        <row r="4765">
          <cell r="A4765">
            <v>21124</v>
          </cell>
          <cell r="B4765" t="str">
            <v>TUBO CPVC, SOLDAVEL, 22 MM, AGUA QUENTE PREDIAL (NBR 15884)</v>
          </cell>
          <cell r="C4765" t="str">
            <v xml:space="preserve">M     </v>
          </cell>
          <cell r="D4765">
            <v>17.73</v>
          </cell>
        </row>
        <row r="4766">
          <cell r="A4766">
            <v>21125</v>
          </cell>
          <cell r="B4766" t="str">
            <v>TUBO CPVC, SOLDAVEL, 28 MM, AGUA QUENTE PREDIAL (NBR 15884)</v>
          </cell>
          <cell r="C4766" t="str">
            <v xml:space="preserve">M     </v>
          </cell>
          <cell r="D4766">
            <v>28.46</v>
          </cell>
        </row>
        <row r="4767">
          <cell r="A4767">
            <v>38028</v>
          </cell>
          <cell r="B4767" t="str">
            <v>TUBO CPVC, SOLDAVEL, 42 MM, AGUA QUENTE PREDIAL (NBR 15884)</v>
          </cell>
          <cell r="C4767" t="str">
            <v xml:space="preserve">M     </v>
          </cell>
          <cell r="D4767">
            <v>48.29</v>
          </cell>
        </row>
        <row r="4768">
          <cell r="A4768">
            <v>38029</v>
          </cell>
          <cell r="B4768" t="str">
            <v>TUBO CPVC, SOLDAVEL, 54 MM, AGUA QUENTE PREDIAL (NBR 15884)</v>
          </cell>
          <cell r="C4768" t="str">
            <v xml:space="preserve">M     </v>
          </cell>
          <cell r="D4768">
            <v>73.61</v>
          </cell>
        </row>
        <row r="4769">
          <cell r="A4769">
            <v>38030</v>
          </cell>
          <cell r="B4769" t="str">
            <v>TUBO CPVC, SOLDAVEL, 73 MM, AGUA QUENTE PREDIAL (NBR 15884)</v>
          </cell>
          <cell r="C4769" t="str">
            <v xml:space="preserve">M     </v>
          </cell>
          <cell r="D4769">
            <v>113.07</v>
          </cell>
        </row>
        <row r="4770">
          <cell r="A4770">
            <v>38031</v>
          </cell>
          <cell r="B4770" t="str">
            <v>TUBO CPVC, SOLDAVEL, 89 MM, AGUA QUENTE PREDIAL (NBR 15884)</v>
          </cell>
          <cell r="C4770" t="str">
            <v xml:space="preserve">M     </v>
          </cell>
          <cell r="D4770">
            <v>179.18</v>
          </cell>
        </row>
        <row r="4771">
          <cell r="A4771">
            <v>39735</v>
          </cell>
          <cell r="B4771" t="str">
            <v>TUBO DE BORRACHA ELASTOMERICA FLEXIVEL, PRETA, PARA ISOLAMENTO TERMICO DE TUBULACAO, DN 1 1/8" (28 MM), E= 32 MM, COEFICIENTE DE CONDUTIVIDADE TERMICA 0,036W/mK, VAPOR DE AGUA MAIOR OU IGUAL A 10.000</v>
          </cell>
          <cell r="C4771" t="str">
            <v xml:space="preserve">M     </v>
          </cell>
          <cell r="D4771">
            <v>112.9</v>
          </cell>
        </row>
        <row r="4772">
          <cell r="A4772">
            <v>39734</v>
          </cell>
          <cell r="B4772" t="str">
            <v>TUBO DE BORRACHA ELASTOMERICA FLEXIVEL, PRETA, PARA ISOLAMENTO TERMICO DE TUBULACAO, DN 1 3/8" (35 MM), E= 32 MM, COEFICIENTE DE CONDUTIVIDADE TERMICA 0,036W/mK, VAPOR DE AGUA MAIOR OU IGUAL A 10.000</v>
          </cell>
          <cell r="C4772" t="str">
            <v xml:space="preserve">M     </v>
          </cell>
          <cell r="D4772">
            <v>133.91999999999999</v>
          </cell>
        </row>
        <row r="4773">
          <cell r="A4773">
            <v>39736</v>
          </cell>
          <cell r="B4773" t="str">
            <v>TUBO DE BORRACHA ELASTOMERICA FLEXIVEL, PRETA, PARA ISOLAMENTO TERMICO DE TUBULACAO, DN 1 5/8" (42 MM), E= 32 MM, COEFICIENTE DE CONDUTIVIDADE TERMICA 0,036W/mK, VAPOR DE AGUA MAIOR OU IGUAL A 10.000</v>
          </cell>
          <cell r="C4773" t="str">
            <v xml:space="preserve">M     </v>
          </cell>
          <cell r="D4773">
            <v>152.84</v>
          </cell>
        </row>
        <row r="4774">
          <cell r="A4774">
            <v>39737</v>
          </cell>
          <cell r="B4774" t="str">
            <v>TUBO DE BORRACHA ELASTOMERICA FLEXIVEL, PRETA, PARA ISOLAMENTO TERMICO DE TUBULACAO, DN 1/2" (12 MM), E= 19 MM, COEFICIENTE DE CONDUTIVIDADE TERMICA 0,036W/mK, VAPOR DE AGUA MAIOR OU IGUAL A 10.000</v>
          </cell>
          <cell r="C4774" t="str">
            <v xml:space="preserve">M     </v>
          </cell>
          <cell r="D4774">
            <v>20.56</v>
          </cell>
        </row>
        <row r="4775">
          <cell r="A4775">
            <v>39738</v>
          </cell>
          <cell r="B4775" t="str">
            <v>TUBO DE BORRACHA ELASTOMERICA FLEXIVEL, PRETA, PARA ISOLAMENTO TERMICO DE TUBULACAO, DN 1/4" (6 MM), E= 9 MM, COEFICIENTE DE CONDUTIVIDADE TERMICA 0,036W/mK, VAPOR DE AGUA MAIOR OU IGUAL A 10.000</v>
          </cell>
          <cell r="C4775" t="str">
            <v xml:space="preserve">M     </v>
          </cell>
          <cell r="D4775">
            <v>7.43</v>
          </cell>
        </row>
        <row r="4776">
          <cell r="A4776">
            <v>39739</v>
          </cell>
          <cell r="B4776" t="str">
            <v>TUBO DE BORRACHA ELASTOMERICA FLEXIVEL, PRETA, PARA ISOLAMENTO TERMICO DE TUBULACAO, DN 1" (25 MM), E= 32 MM, COEFICIENTE DE CONDUTIVIDADE TERMICA 0,036W/mK, VAPOR DE AGUA MAIOR OU IGUAL A 10.000</v>
          </cell>
          <cell r="C4776" t="str">
            <v xml:space="preserve">M     </v>
          </cell>
          <cell r="D4776">
            <v>105.7</v>
          </cell>
        </row>
        <row r="4777">
          <cell r="A4777">
            <v>39733</v>
          </cell>
          <cell r="B4777" t="str">
            <v>TUBO DE BORRACHA ELASTOMERICA FLEXIVEL, PRETA, PARA ISOLAMENTO TERMICO DE TUBULACAO, DN 2 1/8" (54 MM), E= 32 MM, COEFICIENTE DE CONDUTIVIDADE TERMICA 0,036W/mK, VAPOR DE AGUA MAIOR OU IGUAL A 10.000</v>
          </cell>
          <cell r="C4777" t="str">
            <v xml:space="preserve">M     </v>
          </cell>
          <cell r="D4777">
            <v>182.91</v>
          </cell>
        </row>
        <row r="4778">
          <cell r="A4778">
            <v>39854</v>
          </cell>
          <cell r="B4778" t="str">
            <v>TUBO DE BORRACHA ELASTOMERICA FLEXIVEL, PRETA, PARA ISOLAMENTO TERMICO DE TUBULACAO, DN 2 5/8" (*64* MM), E= *32* MM, COEFICIENTE DE CONDUTIVIDADE TERMICA 0,036W/MK, VAPOR DE AGUA MAIOR OU IGUAL A 10.000</v>
          </cell>
          <cell r="C4778" t="str">
            <v xml:space="preserve">M     </v>
          </cell>
          <cell r="D4778">
            <v>185.5</v>
          </cell>
        </row>
        <row r="4779">
          <cell r="A4779">
            <v>39740</v>
          </cell>
          <cell r="B4779" t="str">
            <v>TUBO DE BORRACHA ELASTOMERICA FLEXIVEL, PRETA, PARA ISOLAMENTO TERMICO DE TUBULACAO, DN 3/4" (18 MM), E= 32 MM, COEFICIENTE DE CONDUTIVIDADE TERMICA 0,036W/mK, VAPOR DE AGUA MAIOR OU IGUAL A 10.000</v>
          </cell>
          <cell r="C4779" t="str">
            <v xml:space="preserve">M     </v>
          </cell>
          <cell r="D4779">
            <v>101.5</v>
          </cell>
        </row>
        <row r="4780">
          <cell r="A4780">
            <v>39741</v>
          </cell>
          <cell r="B4780" t="str">
            <v>TUBO DE BORRACHA ELASTOMERICA FLEXIVEL, PRETA, PARA ISOLAMENTO TERMICO DE TUBULACAO, DN 3/8" (10 MM), E= 19 MM, COEFICIENTE DE CONDUTIVIDADE TERMICA 0,036W/mK, VAPOR DE AGUA MAIOR OU IGUAL A 10.000</v>
          </cell>
          <cell r="C4780" t="str">
            <v xml:space="preserve">M     </v>
          </cell>
          <cell r="D4780">
            <v>18.7</v>
          </cell>
        </row>
        <row r="4781">
          <cell r="A4781">
            <v>39853</v>
          </cell>
          <cell r="B4781" t="str">
            <v>TUBO DE BORRACHA ELASTOMERICA FLEXIVEL, PRETA, PARA ISOLAMENTO TERMICO DE TUBULACAO, DN 5/8" (15 MM), E= 19 MM, COEFICIENTE DE CONDUTIVIDADE TERMICA 0,036W/MK, VAPOR DE AGUA MAIOR OU IGUAL A 10.000</v>
          </cell>
          <cell r="C4781" t="str">
            <v xml:space="preserve">M     </v>
          </cell>
          <cell r="D4781">
            <v>24.57</v>
          </cell>
        </row>
        <row r="4782">
          <cell r="A4782">
            <v>39742</v>
          </cell>
          <cell r="B4782" t="str">
            <v>TUBO DE BORRACHA ELASTOMERICA FLEXIVEL, PRETA, PARA ISOLAMENTO TERMICO DE TUBULACAO, DN 7/8" (22 MM), E= 32 MM, COEFICIENTE DE CONDUTIVIDADE TERMICA 0,036W/mK, VAPOR DE AGUA MAIOR OU IGUAL A 10.000</v>
          </cell>
          <cell r="C4782" t="str">
            <v xml:space="preserve">M     </v>
          </cell>
          <cell r="D4782">
            <v>81.58</v>
          </cell>
        </row>
        <row r="4783">
          <cell r="A4783">
            <v>39749</v>
          </cell>
          <cell r="B4783" t="str">
            <v>TUBO DE COBRE CLASSE "A", DN = 1 " (28 MM), PARA INSTALACOES DE MEDIA PRESSAO PARA GASES COMBUSTIVEIS E MEDICINAIS</v>
          </cell>
          <cell r="C4783" t="str">
            <v xml:space="preserve">M     </v>
          </cell>
          <cell r="D4783">
            <v>112.56</v>
          </cell>
        </row>
        <row r="4784">
          <cell r="A4784">
            <v>39751</v>
          </cell>
          <cell r="B4784" t="str">
            <v>TUBO DE COBRE CLASSE "A", DN = 1 1/2 " (42 MM), PARA INSTALACOES DE MEDIA PRESSAO PARA GASES COMBUSTIVEIS E MEDICINAIS</v>
          </cell>
          <cell r="C4784" t="str">
            <v xml:space="preserve">M     </v>
          </cell>
          <cell r="D4784">
            <v>204.54</v>
          </cell>
        </row>
        <row r="4785">
          <cell r="A4785">
            <v>39750</v>
          </cell>
          <cell r="B4785" t="str">
            <v>TUBO DE COBRE CLASSE "A", DN = 1 1/4 " (35 MM), PARA INSTALACOES DE MEDIA PRESSAO PARA GASES COMBUSTIVEIS E MEDICINAIS</v>
          </cell>
          <cell r="C4785" t="str">
            <v xml:space="preserve">M     </v>
          </cell>
          <cell r="D4785">
            <v>170.01</v>
          </cell>
        </row>
        <row r="4786">
          <cell r="A4786">
            <v>39747</v>
          </cell>
          <cell r="B4786" t="str">
            <v>TUBO DE COBRE CLASSE "A", DN = 1/2 " (15 MM), PARA INSTALACOES DE MEDIA PRESSAO PARA GASES COMBUSTIVEIS E MEDICINAIS</v>
          </cell>
          <cell r="C4786" t="str">
            <v xml:space="preserve">M     </v>
          </cell>
          <cell r="D4786">
            <v>54.68</v>
          </cell>
        </row>
        <row r="4787">
          <cell r="A4787">
            <v>39753</v>
          </cell>
          <cell r="B4787" t="str">
            <v>TUBO DE COBRE CLASSE "A", DN = 2 1/2 " (66 MM), PARA INSTALACOES DE MEDIA PRESSAO PARA GASES COMBUSTIVEIS E MEDICINAIS</v>
          </cell>
          <cell r="C4787" t="str">
            <v xml:space="preserve">M     </v>
          </cell>
          <cell r="D4787">
            <v>376.5</v>
          </cell>
        </row>
        <row r="4788">
          <cell r="A4788">
            <v>39754</v>
          </cell>
          <cell r="B4788" t="str">
            <v>TUBO DE COBRE CLASSE "A", DN = 3 " (79 MM), PARA INSTALACOES DE MEDIA PRESSAO PARA GASES COMBUSTIVEIS E MEDICINAIS</v>
          </cell>
          <cell r="C4788" t="str">
            <v xml:space="preserve">M     </v>
          </cell>
          <cell r="D4788">
            <v>554.69000000000005</v>
          </cell>
        </row>
        <row r="4789">
          <cell r="A4789">
            <v>39748</v>
          </cell>
          <cell r="B4789" t="str">
            <v>TUBO DE COBRE CLASSE "A", DN = 3/4 " (22 MM), PARA INSTALACOES DE MEDIA PRESSAO PARA GASES COMBUSTIVEIS E MEDICINAIS</v>
          </cell>
          <cell r="C4789" t="str">
            <v xml:space="preserve">M     </v>
          </cell>
          <cell r="D4789">
            <v>88.48</v>
          </cell>
        </row>
        <row r="4790">
          <cell r="A4790">
            <v>39755</v>
          </cell>
          <cell r="B4790" t="str">
            <v>TUBO DE COBRE CLASSE "A", DN = 4 " (104 MM), PARA INSTALACOES DE MEDIA PRESSAO PARA GASES COMBUSTIVEIS E MEDICINAIS</v>
          </cell>
          <cell r="C4790" t="str">
            <v xml:space="preserve">M     </v>
          </cell>
          <cell r="D4790">
            <v>841.04</v>
          </cell>
        </row>
        <row r="4791">
          <cell r="A4791">
            <v>12742</v>
          </cell>
          <cell r="B4791" t="str">
            <v>TUBO DE COBRE CLASSE "E", DN = 104 MM, PARA INSTALACAO HIDRAULICA PREDIAL</v>
          </cell>
          <cell r="C4791" t="str">
            <v xml:space="preserve">M     </v>
          </cell>
          <cell r="D4791">
            <v>665.96</v>
          </cell>
        </row>
        <row r="4792">
          <cell r="A4792">
            <v>12713</v>
          </cell>
          <cell r="B4792" t="str">
            <v>TUBO DE COBRE CLASSE "E", DN = 15 MM, PARA INSTALACAO HIDRAULICA PREDIAL</v>
          </cell>
          <cell r="C4792" t="str">
            <v xml:space="preserve">M     </v>
          </cell>
          <cell r="D4792">
            <v>35.32</v>
          </cell>
        </row>
        <row r="4793">
          <cell r="A4793">
            <v>12743</v>
          </cell>
          <cell r="B4793" t="str">
            <v>TUBO DE COBRE CLASSE "E", DN = 22 MM, PARA INSTALACAO HIDRAULICA PREDIAL</v>
          </cell>
          <cell r="C4793" t="str">
            <v xml:space="preserve">M     </v>
          </cell>
          <cell r="D4793">
            <v>60.76</v>
          </cell>
        </row>
        <row r="4794">
          <cell r="A4794">
            <v>12744</v>
          </cell>
          <cell r="B4794" t="str">
            <v>TUBO DE COBRE CLASSE "E", DN = 28 MM, PARA INSTALACAO HIDRAULICA PREDIAL</v>
          </cell>
          <cell r="C4794" t="str">
            <v xml:space="preserve">M     </v>
          </cell>
          <cell r="D4794">
            <v>77.11</v>
          </cell>
        </row>
        <row r="4795">
          <cell r="A4795">
            <v>12745</v>
          </cell>
          <cell r="B4795" t="str">
            <v>TUBO DE COBRE CLASSE "E", DN = 35 MM, PARA INSTALACAO HIDRAULICA PREDIAL</v>
          </cell>
          <cell r="C4795" t="str">
            <v xml:space="preserve">M     </v>
          </cell>
          <cell r="D4795">
            <v>111.98</v>
          </cell>
        </row>
        <row r="4796">
          <cell r="A4796">
            <v>12746</v>
          </cell>
          <cell r="B4796" t="str">
            <v>TUBO DE COBRE CLASSE "E", DN = 42 MM, PARA INSTALACAO HIDRAULICA PREDIAL</v>
          </cell>
          <cell r="C4796" t="str">
            <v xml:space="preserve">M     </v>
          </cell>
          <cell r="D4796">
            <v>151.22</v>
          </cell>
        </row>
        <row r="4797">
          <cell r="A4797">
            <v>12747</v>
          </cell>
          <cell r="B4797" t="str">
            <v>TUBO DE COBRE CLASSE "E", DN = 54 MM, PARA INSTALACAO HIDRAULICA PREDIAL</v>
          </cell>
          <cell r="C4797" t="str">
            <v xml:space="preserve">M     </v>
          </cell>
          <cell r="D4797">
            <v>219.3</v>
          </cell>
        </row>
        <row r="4798">
          <cell r="A4798">
            <v>12748</v>
          </cell>
          <cell r="B4798" t="str">
            <v>TUBO DE COBRE CLASSE "E", DN = 66 MM, PARA INSTALACAO HIDRAULICA PREDIAL</v>
          </cell>
          <cell r="C4798" t="str">
            <v xml:space="preserve">M     </v>
          </cell>
          <cell r="D4798">
            <v>308.95</v>
          </cell>
        </row>
        <row r="4799">
          <cell r="A4799">
            <v>12749</v>
          </cell>
          <cell r="B4799" t="str">
            <v>TUBO DE COBRE CLASSE "E", DN = 79 MM, PARA INSTALACAO HIDRAULICA PREDIAL</v>
          </cell>
          <cell r="C4799" t="str">
            <v xml:space="preserve">M     </v>
          </cell>
          <cell r="D4799">
            <v>451.63</v>
          </cell>
        </row>
        <row r="4800">
          <cell r="A4800">
            <v>39726</v>
          </cell>
          <cell r="B4800" t="str">
            <v>TUBO DE COBRE CLASSE "I", DN = 1 " (28 MM), PARA INSTALACOES INDUSTRIAIS DE ALTA PRESSAO E VAPOR</v>
          </cell>
          <cell r="C4800" t="str">
            <v xml:space="preserve">M     </v>
          </cell>
          <cell r="D4800">
            <v>148.34</v>
          </cell>
        </row>
        <row r="4801">
          <cell r="A4801">
            <v>39728</v>
          </cell>
          <cell r="B4801" t="str">
            <v>TUBO DE COBRE CLASSE "I", DN = 1 1/2 " (42 MM), PARA INSTALACOES INDUSTRIAIS DE ALTA PRESSAO E VAPOR</v>
          </cell>
          <cell r="C4801" t="str">
            <v xml:space="preserve">M     </v>
          </cell>
          <cell r="D4801">
            <v>260.72000000000003</v>
          </cell>
        </row>
        <row r="4802">
          <cell r="A4802">
            <v>39727</v>
          </cell>
          <cell r="B4802" t="str">
            <v>TUBO DE COBRE CLASSE "I", DN = 1 1/4 " (35 MM), PARA INSTALACOES INDUSTRIAIS DE ALTA PRESSAO E VAPOR</v>
          </cell>
          <cell r="C4802" t="str">
            <v xml:space="preserve">M     </v>
          </cell>
          <cell r="D4802">
            <v>214.55</v>
          </cell>
        </row>
        <row r="4803">
          <cell r="A4803">
            <v>39724</v>
          </cell>
          <cell r="B4803" t="str">
            <v>TUBO DE COBRE CLASSE "I", DN = 1/2 " (15 MM), PARA INSTALACOES INDUSTRIAIS DE ALTA PRESSAO E VAPOR</v>
          </cell>
          <cell r="C4803" t="str">
            <v xml:space="preserve">M     </v>
          </cell>
          <cell r="D4803">
            <v>65.69</v>
          </cell>
        </row>
        <row r="4804">
          <cell r="A4804">
            <v>39729</v>
          </cell>
          <cell r="B4804" t="str">
            <v>TUBO DE COBRE CLASSE "I", DN = 2 " (54 MM), PARA INSTALACOES INDUSTRIAIS DE ALTA PRESSAO E VAPOR</v>
          </cell>
          <cell r="C4804" t="str">
            <v xml:space="preserve">M     </v>
          </cell>
          <cell r="D4804">
            <v>361.04</v>
          </cell>
        </row>
        <row r="4805">
          <cell r="A4805">
            <v>39730</v>
          </cell>
          <cell r="B4805" t="str">
            <v>TUBO DE COBRE CLASSE "I", DN = 2 1/2 " (66 MM), PARA INSTALACOES INDUSTRIAIS DE ALTA PRESSAO E VAPOR</v>
          </cell>
          <cell r="C4805" t="str">
            <v xml:space="preserve">M     </v>
          </cell>
          <cell r="D4805">
            <v>468.44</v>
          </cell>
        </row>
        <row r="4806">
          <cell r="A4806">
            <v>39731</v>
          </cell>
          <cell r="B4806" t="str">
            <v>TUBO DE COBRE CLASSE "I", DN = 3 " (79 MM), PARA INSTALACOES INDUSTRIAIS DE ALTA PRESSAO E VAPOR</v>
          </cell>
          <cell r="C4806" t="str">
            <v xml:space="preserve">M     </v>
          </cell>
          <cell r="D4806">
            <v>693.79</v>
          </cell>
        </row>
        <row r="4807">
          <cell r="A4807">
            <v>39725</v>
          </cell>
          <cell r="B4807" t="str">
            <v>TUBO DE COBRE CLASSE "I", DN = 3/4 " (22 MM), PARA INSTALACOES INDUSTRIAIS DE ALTA PRESSAO E VAPOR</v>
          </cell>
          <cell r="C4807" t="str">
            <v xml:space="preserve">M     </v>
          </cell>
          <cell r="D4807">
            <v>107.07</v>
          </cell>
        </row>
        <row r="4808">
          <cell r="A4808">
            <v>39732</v>
          </cell>
          <cell r="B4808" t="str">
            <v>TUBO DE COBRE CLASSE "I", DN = 4" (104 MM), PARA INSTALACOES INDUSTRIAIS DE ALTA PRESSAO E VAPOR</v>
          </cell>
          <cell r="C4808" t="str">
            <v xml:space="preserve">M     </v>
          </cell>
          <cell r="D4808">
            <v>1021.22</v>
          </cell>
        </row>
        <row r="4809">
          <cell r="A4809">
            <v>39660</v>
          </cell>
          <cell r="B4809" t="str">
            <v>TUBO DE COBRE FLEXIVEL, D = 1/2 ", E = 0,79 MM, PARA AR-CONDICIONADO/ INSTALACOES GAS RESIDENCIAIS E COMERCIAIS</v>
          </cell>
          <cell r="C4809" t="str">
            <v xml:space="preserve">M     </v>
          </cell>
          <cell r="D4809">
            <v>46.53</v>
          </cell>
        </row>
        <row r="4810">
          <cell r="A4810">
            <v>39662</v>
          </cell>
          <cell r="B4810" t="str">
            <v>TUBO DE COBRE FLEXIVEL, D = 1/4 ", E = 0,79 MM, PARA AR-CONDICIONADO/ INSTALACOES GAS RESIDENCIAIS E COMERCIAIS</v>
          </cell>
          <cell r="C4810" t="str">
            <v xml:space="preserve">M     </v>
          </cell>
          <cell r="D4810">
            <v>22.3</v>
          </cell>
        </row>
        <row r="4811">
          <cell r="A4811">
            <v>39661</v>
          </cell>
          <cell r="B4811" t="str">
            <v>TUBO DE COBRE FLEXIVEL, D = 3/16 ", E = 0,79 MM, PARA AR-CONDICIONADO/ INSTALACOES GAS RESIDENCIAIS E COMERCIAIS</v>
          </cell>
          <cell r="C4811" t="str">
            <v xml:space="preserve">M     </v>
          </cell>
          <cell r="D4811">
            <v>15.21</v>
          </cell>
        </row>
        <row r="4812">
          <cell r="A4812">
            <v>39666</v>
          </cell>
          <cell r="B4812" t="str">
            <v>TUBO DE COBRE FLEXIVEL, D = 3/4 ", E = 0,79 MM, PARA AR-CONDICIONADO/ INSTALACOES GAS RESIDENCIAIS E COMERCIAIS</v>
          </cell>
          <cell r="C4812" t="str">
            <v xml:space="preserve">M     </v>
          </cell>
          <cell r="D4812">
            <v>70</v>
          </cell>
        </row>
        <row r="4813">
          <cell r="A4813">
            <v>39664</v>
          </cell>
          <cell r="B4813" t="str">
            <v>TUBO DE COBRE FLEXIVEL, D = 3/8 ", E = 0,79 MM, PARA AR-CONDICIONADO/ INSTALACOES GAS RESIDENCIAIS E COMERCIAIS</v>
          </cell>
          <cell r="C4813" t="str">
            <v xml:space="preserve">M     </v>
          </cell>
          <cell r="D4813">
            <v>34.31</v>
          </cell>
        </row>
        <row r="4814">
          <cell r="A4814">
            <v>39663</v>
          </cell>
          <cell r="B4814" t="str">
            <v>TUBO DE COBRE FLEXIVEL, D = 5/16 ", E = 0,79 MM, PARA AR-CONDICIONADO/ INSTALACOES GAS RESIDENCIAIS E COMERCIAIS</v>
          </cell>
          <cell r="C4814" t="str">
            <v xml:space="preserve">M     </v>
          </cell>
          <cell r="D4814">
            <v>27.43</v>
          </cell>
        </row>
        <row r="4815">
          <cell r="A4815">
            <v>39665</v>
          </cell>
          <cell r="B4815" t="str">
            <v>TUBO DE COBRE FLEXIVEL, D = 5/8 ", E = 0,79 MM, PARA AR-CONDICIONADO/ INSTALACOES GAS RESIDENCIAIS E COMERCIAIS</v>
          </cell>
          <cell r="C4815" t="str">
            <v xml:space="preserve">M     </v>
          </cell>
          <cell r="D4815">
            <v>57.88</v>
          </cell>
        </row>
        <row r="4816">
          <cell r="A4816">
            <v>39752</v>
          </cell>
          <cell r="B4816" t="str">
            <v>TUBO DE COBRE, CLASSE "A", DN = 2" (54 MM), PARA INSTALACOES DE MEDIA PRESSAO PARA GASES COMBUSTIVEIS E MEDICINAIS</v>
          </cell>
          <cell r="C4816" t="str">
            <v xml:space="preserve">M     </v>
          </cell>
          <cell r="D4816">
            <v>291.04000000000002</v>
          </cell>
        </row>
        <row r="4817">
          <cell r="A4817">
            <v>7725</v>
          </cell>
          <cell r="B4817" t="str">
            <v>TUBO DE CONCRETO ARMADO PARA AGUAS PLUVIAIS, CLASSE PA-1, COM ENCAIXE PONTA E BOLSA, DIAMETRO NOMINAL DE = 600 MM</v>
          </cell>
          <cell r="C4817" t="str">
            <v xml:space="preserve">M     </v>
          </cell>
          <cell r="D4817">
            <v>196</v>
          </cell>
        </row>
        <row r="4818">
          <cell r="A4818">
            <v>7753</v>
          </cell>
          <cell r="B4818" t="str">
            <v>TUBO DE CONCRETO ARMADO PARA AGUAS PLUVIAIS, CLASSE PA-1, COM ENCAIXE PONTA E BOLSA, DIAMETRO NOMINAL DE 1000 MM</v>
          </cell>
          <cell r="C4818" t="str">
            <v xml:space="preserve">M     </v>
          </cell>
          <cell r="D4818">
            <v>382.11</v>
          </cell>
        </row>
        <row r="4819">
          <cell r="A4819">
            <v>13256</v>
          </cell>
          <cell r="B4819" t="str">
            <v>TUBO DE CONCRETO ARMADO PARA AGUAS PLUVIAIS, CLASSE PA-1, COM ENCAIXE PONTA E BOLSA, DIAMETRO NOMINAL DE 1100 MM</v>
          </cell>
          <cell r="C4819" t="str">
            <v xml:space="preserve">M     </v>
          </cell>
          <cell r="D4819">
            <v>535.29</v>
          </cell>
        </row>
        <row r="4820">
          <cell r="A4820">
            <v>7757</v>
          </cell>
          <cell r="B4820" t="str">
            <v>TUBO DE CONCRETO ARMADO PARA AGUAS PLUVIAIS, CLASSE PA-1, COM ENCAIXE PONTA E BOLSA, DIAMETRO NOMINAL DE 1200 MM</v>
          </cell>
          <cell r="C4820" t="str">
            <v xml:space="preserve">M     </v>
          </cell>
          <cell r="D4820">
            <v>570.70000000000005</v>
          </cell>
        </row>
        <row r="4821">
          <cell r="A4821">
            <v>7758</v>
          </cell>
          <cell r="B4821" t="str">
            <v>TUBO DE CONCRETO ARMADO PARA AGUAS PLUVIAIS, CLASSE PA-1, COM ENCAIXE PONTA E BOLSA, DIAMETRO NOMINAL DE 1500 MM</v>
          </cell>
          <cell r="C4821" t="str">
            <v xml:space="preserve">M     </v>
          </cell>
          <cell r="D4821">
            <v>826.82</v>
          </cell>
        </row>
        <row r="4822">
          <cell r="A4822">
            <v>7759</v>
          </cell>
          <cell r="B4822" t="str">
            <v>TUBO DE CONCRETO ARMADO PARA AGUAS PLUVIAIS, CLASSE PA-1, COM ENCAIXE PONTA E BOLSA, DIAMETRO NOMINAL DE 2000 MM</v>
          </cell>
          <cell r="C4822" t="str">
            <v xml:space="preserve">M     </v>
          </cell>
          <cell r="D4822">
            <v>2291.12</v>
          </cell>
        </row>
        <row r="4823">
          <cell r="A4823">
            <v>40334</v>
          </cell>
          <cell r="B4823" t="str">
            <v>TUBO DE CONCRETO ARMADO PARA AGUAS PLUVIAIS, CLASSE PA-1, COM ENCAIXE PONTA E BOLSA, DIAMETRO NOMINAL DE 300 MM</v>
          </cell>
          <cell r="C4823" t="str">
            <v xml:space="preserve">M     </v>
          </cell>
          <cell r="D4823">
            <v>89.76</v>
          </cell>
        </row>
        <row r="4824">
          <cell r="A4824">
            <v>7745</v>
          </cell>
          <cell r="B4824" t="str">
            <v>TUBO DE CONCRETO ARMADO PARA AGUAS PLUVIAIS, CLASSE PA-1, COM ENCAIXE PONTA E BOLSA, DIAMETRO NOMINAL DE 400 MM</v>
          </cell>
          <cell r="C4824" t="str">
            <v xml:space="preserve">M     </v>
          </cell>
          <cell r="D4824">
            <v>101.29</v>
          </cell>
        </row>
        <row r="4825">
          <cell r="A4825">
            <v>7714</v>
          </cell>
          <cell r="B4825" t="str">
            <v>TUBO DE CONCRETO ARMADO PARA AGUAS PLUVIAIS, CLASSE PA-1, COM ENCAIXE PONTA E BOLSA, DIAMETRO NOMINAL DE 500 MM</v>
          </cell>
          <cell r="C4825" t="str">
            <v xml:space="preserve">M     </v>
          </cell>
          <cell r="D4825">
            <v>121.05</v>
          </cell>
        </row>
        <row r="4826">
          <cell r="A4826">
            <v>7742</v>
          </cell>
          <cell r="B4826" t="str">
            <v>TUBO DE CONCRETO ARMADO PARA AGUAS PLUVIAIS, CLASSE PA-1, COM ENCAIXE PONTA E BOLSA, DIAMETRO NOMINAL DE 700 MM</v>
          </cell>
          <cell r="C4826" t="str">
            <v xml:space="preserve">M     </v>
          </cell>
          <cell r="D4826">
            <v>267.14999999999998</v>
          </cell>
        </row>
        <row r="4827">
          <cell r="A4827">
            <v>7750</v>
          </cell>
          <cell r="B4827" t="str">
            <v>TUBO DE CONCRETO ARMADO PARA AGUAS PLUVIAIS, CLASSE PA-1, COM ENCAIXE PONTA E BOLSA, DIAMETRO NOMINAL DE 800 MM</v>
          </cell>
          <cell r="C4827" t="str">
            <v xml:space="preserve">M     </v>
          </cell>
          <cell r="D4827">
            <v>326.11</v>
          </cell>
        </row>
        <row r="4828">
          <cell r="A4828">
            <v>7756</v>
          </cell>
          <cell r="B4828" t="str">
            <v>TUBO DE CONCRETO ARMADO PARA AGUAS PLUVIAIS, CLASSE PA-1, COM ENCAIXE PONTA E BOLSA, DIAMETRO NOMINAL DE 900 MM</v>
          </cell>
          <cell r="C4828" t="str">
            <v xml:space="preserve">M     </v>
          </cell>
          <cell r="D4828">
            <v>374.7</v>
          </cell>
        </row>
        <row r="4829">
          <cell r="A4829">
            <v>7765</v>
          </cell>
          <cell r="B4829" t="str">
            <v>TUBO DE CONCRETO ARMADO PARA AGUAS PLUVIAIS, CLASSE PA-2, COM ENCAIXE PONTA E BOLSA, DIAMETRO NOMINAL DE 1000 MM</v>
          </cell>
          <cell r="C4829" t="str">
            <v xml:space="preserve">M     </v>
          </cell>
          <cell r="D4829">
            <v>419.99</v>
          </cell>
        </row>
        <row r="4830">
          <cell r="A4830">
            <v>12569</v>
          </cell>
          <cell r="B4830" t="str">
            <v>TUBO DE CONCRETO ARMADO PARA AGUAS PLUVIAIS, CLASSE PA-2, COM ENCAIXE PONTA E BOLSA, DIAMETRO NOMINAL DE 1100 MM</v>
          </cell>
          <cell r="C4830" t="str">
            <v xml:space="preserve">M     </v>
          </cell>
          <cell r="D4830">
            <v>579.76</v>
          </cell>
        </row>
        <row r="4831">
          <cell r="A4831">
            <v>7766</v>
          </cell>
          <cell r="B4831" t="str">
            <v>TUBO DE CONCRETO ARMADO PARA AGUAS PLUVIAIS, CLASSE PA-2, COM ENCAIXE PONTA E BOLSA, DIAMETRO NOMINAL DE 1200 MM</v>
          </cell>
          <cell r="C4831" t="str">
            <v xml:space="preserve">M     </v>
          </cell>
          <cell r="D4831">
            <v>615.99</v>
          </cell>
        </row>
        <row r="4832">
          <cell r="A4832">
            <v>7767</v>
          </cell>
          <cell r="B4832" t="str">
            <v>TUBO DE CONCRETO ARMADO PARA AGUAS PLUVIAIS, CLASSE PA-2, COM ENCAIXE PONTA E BOLSA, DIAMETRO NOMINAL DE 1500 MM</v>
          </cell>
          <cell r="C4832" t="str">
            <v xml:space="preserve">M     </v>
          </cell>
          <cell r="D4832">
            <v>884.47</v>
          </cell>
        </row>
        <row r="4833">
          <cell r="A4833">
            <v>7727</v>
          </cell>
          <cell r="B4833" t="str">
            <v>TUBO DE CONCRETO ARMADO PARA AGUAS PLUVIAIS, CLASSE PA-2, COM ENCAIXE PONTA E BOLSA, DIAMETRO NOMINAL DE 2000 MM</v>
          </cell>
          <cell r="C4833" t="str">
            <v xml:space="preserve">M     </v>
          </cell>
          <cell r="D4833">
            <v>2569.41</v>
          </cell>
        </row>
        <row r="4834">
          <cell r="A4834">
            <v>7760</v>
          </cell>
          <cell r="B4834" t="str">
            <v>TUBO DE CONCRETO ARMADO PARA AGUAS PLUVIAIS, CLASSE PA-2, COM ENCAIXE PONTA E BOLSA, DIAMETRO NOMINAL DE 300 MM</v>
          </cell>
          <cell r="C4834" t="str">
            <v xml:space="preserve">M     </v>
          </cell>
          <cell r="D4834">
            <v>102.11</v>
          </cell>
        </row>
        <row r="4835">
          <cell r="A4835">
            <v>7761</v>
          </cell>
          <cell r="B4835" t="str">
            <v>TUBO DE CONCRETO ARMADO PARA AGUAS PLUVIAIS, CLASSE PA-2, COM ENCAIXE PONTA E BOLSA, DIAMETRO NOMINAL DE 400 MM</v>
          </cell>
          <cell r="C4835" t="str">
            <v xml:space="preserve">M     </v>
          </cell>
          <cell r="D4835">
            <v>107.05</v>
          </cell>
        </row>
        <row r="4836">
          <cell r="A4836">
            <v>7752</v>
          </cell>
          <cell r="B4836" t="str">
            <v>TUBO DE CONCRETO ARMADO PARA AGUAS PLUVIAIS, CLASSE PA-2, COM ENCAIXE PONTA E BOLSA, DIAMETRO NOMINAL DE 500 MM</v>
          </cell>
          <cell r="C4836" t="str">
            <v xml:space="preserve">M     </v>
          </cell>
          <cell r="D4836">
            <v>130.11000000000001</v>
          </cell>
        </row>
        <row r="4837">
          <cell r="A4837">
            <v>7762</v>
          </cell>
          <cell r="B4837" t="str">
            <v>TUBO DE CONCRETO ARMADO PARA AGUAS PLUVIAIS, CLASSE PA-2, COM ENCAIXE PONTA E BOLSA, DIAMETRO NOMINAL DE 600 MM</v>
          </cell>
          <cell r="C4837" t="str">
            <v xml:space="preserve">M     </v>
          </cell>
          <cell r="D4837">
            <v>170.05</v>
          </cell>
        </row>
        <row r="4838">
          <cell r="A4838">
            <v>7722</v>
          </cell>
          <cell r="B4838" t="str">
            <v>TUBO DE CONCRETO ARMADO PARA AGUAS PLUVIAIS, CLASSE PA-2, COM ENCAIXE PONTA E BOLSA, DIAMETRO NOMINAL DE 700 MM</v>
          </cell>
          <cell r="C4838" t="str">
            <v xml:space="preserve">M     </v>
          </cell>
          <cell r="D4838">
            <v>260.23</v>
          </cell>
        </row>
        <row r="4839">
          <cell r="A4839">
            <v>7763</v>
          </cell>
          <cell r="B4839" t="str">
            <v>TUBO DE CONCRETO ARMADO PARA AGUAS PLUVIAIS, CLASSE PA-2, COM ENCAIXE PONTA E BOLSA, DIAMETRO NOMINAL DE 800 MM</v>
          </cell>
          <cell r="C4839" t="str">
            <v xml:space="preserve">M     </v>
          </cell>
          <cell r="D4839">
            <v>317.05</v>
          </cell>
        </row>
        <row r="4840">
          <cell r="A4840">
            <v>7764</v>
          </cell>
          <cell r="B4840" t="str">
            <v>TUBO DE CONCRETO ARMADO PARA AGUAS PLUVIAIS, CLASSE PA-2, COM ENCAIXE PONTA E BOLSA, DIAMETRO NOMINAL DE 900 MM</v>
          </cell>
          <cell r="C4840" t="str">
            <v xml:space="preserve">M     </v>
          </cell>
          <cell r="D4840">
            <v>378.82</v>
          </cell>
        </row>
        <row r="4841">
          <cell r="A4841">
            <v>12572</v>
          </cell>
          <cell r="B4841" t="str">
            <v>TUBO DE CONCRETO ARMADO PARA AGUAS PLUVIAIS, CLASSE PA-3, COM ENCAIXE PONTA E BOLSA, DIAMETRO NOMINAL DE 1000 MM</v>
          </cell>
          <cell r="C4841" t="str">
            <v xml:space="preserve">M     </v>
          </cell>
          <cell r="D4841">
            <v>535.29</v>
          </cell>
        </row>
        <row r="4842">
          <cell r="A4842">
            <v>12573</v>
          </cell>
          <cell r="B4842" t="str">
            <v>TUBO DE CONCRETO ARMADO PARA AGUAS PLUVIAIS, CLASSE PA-3, COM ENCAIXE PONTA E BOLSA, DIAMETRO NOMINAL DE 1100 MM</v>
          </cell>
          <cell r="C4842" t="str">
            <v xml:space="preserve">M     </v>
          </cell>
          <cell r="D4842">
            <v>704.11</v>
          </cell>
        </row>
        <row r="4843">
          <cell r="A4843">
            <v>12574</v>
          </cell>
          <cell r="B4843" t="str">
            <v>TUBO DE CONCRETO ARMADO PARA AGUAS PLUVIAIS, CLASSE PA-3, COM ENCAIXE PONTA E BOLSA, DIAMETRO NOMINAL DE 1200 MM</v>
          </cell>
          <cell r="C4843" t="str">
            <v xml:space="preserve">M     </v>
          </cell>
          <cell r="D4843">
            <v>851.36</v>
          </cell>
        </row>
        <row r="4844">
          <cell r="A4844">
            <v>12575</v>
          </cell>
          <cell r="B4844" t="str">
            <v>TUBO DE CONCRETO ARMADO PARA AGUAS PLUVIAIS, CLASSE PA-3, COM ENCAIXE PONTA E BOLSA, DIAMETRO NOMINAL DE 1500 MM</v>
          </cell>
          <cell r="C4844" t="str">
            <v xml:space="preserve">M     </v>
          </cell>
          <cell r="D4844">
            <v>1292.94</v>
          </cell>
        </row>
        <row r="4845">
          <cell r="A4845">
            <v>12576</v>
          </cell>
          <cell r="B4845" t="str">
            <v>TUBO DE CONCRETO ARMADO PARA AGUAS PLUVIAIS, CLASSE PA-3, COM ENCAIXE PONTA E BOLSA, DIAMETRO NOMINAL DE 400 MM</v>
          </cell>
          <cell r="C4845" t="str">
            <v xml:space="preserve">M     </v>
          </cell>
          <cell r="D4845">
            <v>156.47</v>
          </cell>
        </row>
        <row r="4846">
          <cell r="A4846">
            <v>12577</v>
          </cell>
          <cell r="B4846" t="str">
            <v>TUBO DE CONCRETO ARMADO PARA AGUAS PLUVIAIS, CLASSE PA-3, COM ENCAIXE PONTA E BOLSA, DIAMETRO NOMINAL DE 500 MM</v>
          </cell>
          <cell r="C4846" t="str">
            <v xml:space="preserve">M     </v>
          </cell>
          <cell r="D4846">
            <v>210.82</v>
          </cell>
        </row>
        <row r="4847">
          <cell r="A4847">
            <v>12578</v>
          </cell>
          <cell r="B4847" t="str">
            <v>TUBO DE CONCRETO ARMADO PARA AGUAS PLUVIAIS, CLASSE PA-3, COM ENCAIXE PONTA E BOLSA, DIAMETRO NOMINAL DE 600 MM</v>
          </cell>
          <cell r="C4847" t="str">
            <v xml:space="preserve">M     </v>
          </cell>
          <cell r="D4847">
            <v>255.29</v>
          </cell>
        </row>
        <row r="4848">
          <cell r="A4848">
            <v>12579</v>
          </cell>
          <cell r="B4848" t="str">
            <v>TUBO DE CONCRETO ARMADO PARA AGUAS PLUVIAIS, CLASSE PA-3, COM ENCAIXE PONTA E BOLSA, DIAMETRO NOMINAL DE 700 MM</v>
          </cell>
          <cell r="C4848" t="str">
            <v xml:space="preserve">M     </v>
          </cell>
          <cell r="D4848">
            <v>439.76</v>
          </cell>
        </row>
        <row r="4849">
          <cell r="A4849">
            <v>12580</v>
          </cell>
          <cell r="B4849" t="str">
            <v>TUBO DE CONCRETO ARMADO PARA AGUAS PLUVIAIS, CLASSE PA-3, COM ENCAIXE PONTA E BOLSA, DIAMETRO NOMINAL DE 800 MM</v>
          </cell>
          <cell r="C4849" t="str">
            <v xml:space="preserve">M     </v>
          </cell>
          <cell r="D4849">
            <v>458.21</v>
          </cell>
        </row>
        <row r="4850">
          <cell r="A4850">
            <v>12581</v>
          </cell>
          <cell r="B4850" t="str">
            <v>TUBO DE CONCRETO ARMADO PARA AGUAS PLUVIAIS, CLASSE PA-3, COM ENCAIXE PONTA E BOLSA, DIAMETRO NOMINAL DE 900 MM</v>
          </cell>
          <cell r="C4850" t="str">
            <v xml:space="preserve">M     </v>
          </cell>
          <cell r="D4850">
            <v>490.82</v>
          </cell>
        </row>
        <row r="4851">
          <cell r="A4851">
            <v>7720</v>
          </cell>
          <cell r="B4851" t="str">
            <v>TUBO DE CONCRETO ARMADO PARA ESGOTO SANITARIO, CLASSE EA-2, COM ENCAIXE PONTA E BOLSA, COM JUNTA ELASTICA, DIAMETRO NOMINAL DE 1000 MM</v>
          </cell>
          <cell r="C4851" t="str">
            <v xml:space="preserve">M     </v>
          </cell>
          <cell r="D4851">
            <v>767.52</v>
          </cell>
        </row>
        <row r="4852">
          <cell r="A4852">
            <v>40335</v>
          </cell>
          <cell r="B4852" t="str">
            <v>TUBO DE CONCRETO ARMADO PARA ESGOTO SANITARIO, CLASSE EA-2, COM ENCAIXE PONTA E BOLSA, COM JUNTA ELASTICA, DIAMETRO NOMINAL DE 300 MM</v>
          </cell>
          <cell r="C4852" t="str">
            <v xml:space="preserve">M     </v>
          </cell>
          <cell r="D4852">
            <v>160.58000000000001</v>
          </cell>
        </row>
        <row r="4853">
          <cell r="A4853">
            <v>7740</v>
          </cell>
          <cell r="B4853" t="str">
            <v>TUBO DE CONCRETO ARMADO PARA ESGOTO SANITARIO, CLASSE EA-2, COM ENCAIXE PONTA E BOLSA, COM JUNTA ELASTICA, DIAMETRO NOMINAL DE 400 MM</v>
          </cell>
          <cell r="C4853" t="str">
            <v xml:space="preserve">M     </v>
          </cell>
          <cell r="D4853">
            <v>164.7</v>
          </cell>
        </row>
        <row r="4854">
          <cell r="A4854">
            <v>7741</v>
          </cell>
          <cell r="B4854" t="str">
            <v>TUBO DE CONCRETO ARMADO PARA ESGOTO SANITARIO, CLASSE EA-2, COM ENCAIXE PONTA E BOLSA, COM JUNTA ELASTICA, DIAMETRO NOMINAL DE 500 MM</v>
          </cell>
          <cell r="C4854" t="str">
            <v xml:space="preserve">M     </v>
          </cell>
          <cell r="D4854">
            <v>304.7</v>
          </cell>
        </row>
        <row r="4855">
          <cell r="A4855">
            <v>7774</v>
          </cell>
          <cell r="B4855" t="str">
            <v>TUBO DE CONCRETO ARMADO PARA ESGOTO SANITARIO, CLASSE EA-2, COM ENCAIXE PONTA E BOLSA, COM JUNTA ELASTICA, DIAMETRO NOMINAL DE 600 MM</v>
          </cell>
          <cell r="C4855" t="str">
            <v xml:space="preserve">M     </v>
          </cell>
          <cell r="D4855">
            <v>373.88</v>
          </cell>
        </row>
        <row r="4856">
          <cell r="A4856">
            <v>7744</v>
          </cell>
          <cell r="B4856" t="str">
            <v>TUBO DE CONCRETO ARMADO PARA ESGOTO SANITARIO, CLASSE EA-2, COM ENCAIXE PONTA E BOLSA, COM JUNTA ELASTICA, DIAMETRO NOMINAL DE 700 MM</v>
          </cell>
          <cell r="C4856" t="str">
            <v xml:space="preserve">M     </v>
          </cell>
          <cell r="D4856">
            <v>488.35</v>
          </cell>
        </row>
        <row r="4857">
          <cell r="A4857">
            <v>7773</v>
          </cell>
          <cell r="B4857" t="str">
            <v>TUBO DE CONCRETO ARMADO PARA ESGOTO SANITARIO, CLASSE EA-2, COM ENCAIXE PONTA E BOLSA, COM JUNTA ELASTICA, DIAMETRO NOMINAL DE 800 MM</v>
          </cell>
          <cell r="C4857" t="str">
            <v xml:space="preserve">M     </v>
          </cell>
          <cell r="D4857">
            <v>499.14</v>
          </cell>
        </row>
        <row r="4858">
          <cell r="A4858">
            <v>7754</v>
          </cell>
          <cell r="B4858" t="str">
            <v>TUBO DE CONCRETO ARMADO PARA ESGOTO SANITARIO, CLASSE EA-2, COM ENCAIXE PONTA E BOLSA, COM JUNTA ELASTICA, DIAMETRO NOMINAL DE 900 MM</v>
          </cell>
          <cell r="C4858" t="str">
            <v xml:space="preserve">M     </v>
          </cell>
          <cell r="D4858">
            <v>756.82</v>
          </cell>
        </row>
        <row r="4859">
          <cell r="A4859">
            <v>7735</v>
          </cell>
          <cell r="B4859" t="str">
            <v>TUBO DE CONCRETO ARMADO PARA ESGOTO SANITARIO, CLASSE EA-3, COM ENCAIXE PONTA E BOLSA, COM JUNTA ELASTICA, DIAMETRO NOMINAL DE 1000 MM</v>
          </cell>
          <cell r="C4859" t="str">
            <v xml:space="preserve">M     </v>
          </cell>
          <cell r="D4859">
            <v>980</v>
          </cell>
        </row>
        <row r="4860">
          <cell r="A4860">
            <v>7755</v>
          </cell>
          <cell r="B4860" t="str">
            <v>TUBO DE CONCRETO ARMADO PARA ESGOTO SANITARIO, CLASSE EA-3, COM ENCAIXE PONTA E BOLSA, COM JUNTA ELASTICA, DIAMETRO NOMINAL DE 400 MM</v>
          </cell>
          <cell r="C4860" t="str">
            <v xml:space="preserve">M     </v>
          </cell>
          <cell r="D4860">
            <v>194.35</v>
          </cell>
        </row>
        <row r="4861">
          <cell r="A4861">
            <v>7776</v>
          </cell>
          <cell r="B4861" t="str">
            <v>TUBO DE CONCRETO ARMADO PARA ESGOTO SANITARIO, CLASSE EA-3, COM ENCAIXE PONTA E BOLSA, COM JUNTA ELASTICA, DIAMETRO NOMINAL DE 500 MM</v>
          </cell>
          <cell r="C4861" t="str">
            <v xml:space="preserve">M     </v>
          </cell>
          <cell r="D4861">
            <v>405.17</v>
          </cell>
        </row>
        <row r="4862">
          <cell r="A4862">
            <v>7743</v>
          </cell>
          <cell r="B4862" t="str">
            <v>TUBO DE CONCRETO ARMADO PARA ESGOTO SANITARIO, CLASSE EA-3, COM ENCAIXE PONTA E BOLSA, COM JUNTA ELASTICA, DIAMETRO NOMINAL DE 600 MM</v>
          </cell>
          <cell r="C4862" t="str">
            <v xml:space="preserve">M     </v>
          </cell>
          <cell r="D4862">
            <v>429.05</v>
          </cell>
        </row>
        <row r="4863">
          <cell r="A4863">
            <v>7733</v>
          </cell>
          <cell r="B4863" t="str">
            <v>TUBO DE CONCRETO ARMADO PARA ESGOTO SANITARIO, CLASSE EA-3, COM ENCAIXE PONTA E BOLSA, COM JUNTA ELASTICA, DIAMETRO NOMINAL DE 700 MM</v>
          </cell>
          <cell r="C4863" t="str">
            <v xml:space="preserve">M     </v>
          </cell>
          <cell r="D4863">
            <v>560</v>
          </cell>
        </row>
        <row r="4864">
          <cell r="A4864">
            <v>7775</v>
          </cell>
          <cell r="B4864" t="str">
            <v>TUBO DE CONCRETO ARMADO PARA ESGOTO SANITARIO, CLASSE EA-3, COM ENCAIXE PONTA E BOLSA, COM JUNTA ELASTICA, DIAMETRO NOMINAL DE 800 MM</v>
          </cell>
          <cell r="C4864" t="str">
            <v xml:space="preserve">M     </v>
          </cell>
          <cell r="D4864">
            <v>613.52</v>
          </cell>
        </row>
        <row r="4865">
          <cell r="A4865">
            <v>7734</v>
          </cell>
          <cell r="B4865" t="str">
            <v>TUBO DE CONCRETO ARMADO PARA ESGOTO SANITARIO, CLASSE EA-3, COM ENCAIXE PONTA E BOLSA, COM JUNTA ELASTICA, DIAMETRO NOMINAL DE 900 MM</v>
          </cell>
          <cell r="C4865" t="str">
            <v xml:space="preserve">M     </v>
          </cell>
          <cell r="D4865">
            <v>868.82</v>
          </cell>
        </row>
        <row r="4866">
          <cell r="A4866">
            <v>37449</v>
          </cell>
          <cell r="B4866" t="str">
            <v>TUBO DE CONCRETO SIMPLES PARA AGUAS PLUVIAIS, CLASSE PS1, COM ENCAIXE MACHO E FEMEA, DIAMETRO NOMINAL DE 200 MM</v>
          </cell>
          <cell r="C4866" t="str">
            <v xml:space="preserve">M     </v>
          </cell>
          <cell r="D4866">
            <v>24.96</v>
          </cell>
        </row>
        <row r="4867">
          <cell r="A4867">
            <v>37450</v>
          </cell>
          <cell r="B4867" t="str">
            <v>TUBO DE CONCRETO SIMPLES PARA AGUAS PLUVIAIS, CLASSE PS1, COM ENCAIXE MACHO E FEMEA, DIAMETRO NOMINAL DE 300 MM</v>
          </cell>
          <cell r="C4867" t="str">
            <v xml:space="preserve">M     </v>
          </cell>
          <cell r="D4867">
            <v>34.950000000000003</v>
          </cell>
        </row>
        <row r="4868">
          <cell r="A4868">
            <v>37451</v>
          </cell>
          <cell r="B4868" t="str">
            <v>TUBO DE CONCRETO SIMPLES PARA AGUAS PLUVIAIS, CLASSE PS1, COM ENCAIXE MACHO E FEMEA, DIAMETRO NOMINAL DE 400 MM</v>
          </cell>
          <cell r="C4868" t="str">
            <v xml:space="preserve">M     </v>
          </cell>
          <cell r="D4868">
            <v>48.79</v>
          </cell>
        </row>
        <row r="4869">
          <cell r="A4869">
            <v>37452</v>
          </cell>
          <cell r="B4869" t="str">
            <v>TUBO DE CONCRETO SIMPLES PARA AGUAS PLUVIAIS, CLASSE PS1, COM ENCAIXE MACHO E FEMEA, DIAMETRO NOMINAL DE 500 MM</v>
          </cell>
          <cell r="C4869" t="str">
            <v xml:space="preserve">M     </v>
          </cell>
          <cell r="D4869">
            <v>70.92</v>
          </cell>
        </row>
        <row r="4870">
          <cell r="A4870">
            <v>37453</v>
          </cell>
          <cell r="B4870" t="str">
            <v>TUBO DE CONCRETO SIMPLES PARA AGUAS PLUVIAIS, CLASSE PS1, COM ENCAIXE MACHO E FEMEA, DIAMETRO NOMINAL DE 600 MM</v>
          </cell>
          <cell r="C4870" t="str">
            <v xml:space="preserve">M     </v>
          </cell>
          <cell r="D4870">
            <v>81.680000000000007</v>
          </cell>
        </row>
        <row r="4871">
          <cell r="A4871">
            <v>7778</v>
          </cell>
          <cell r="B4871" t="str">
            <v>TUBO DE CONCRETO SIMPLES PARA AGUAS PLUVIAIS, CLASSE PS1, COM ENCAIXE PONTA E BOLSA, DIAMETRO NOMINAL DE 200 MM</v>
          </cell>
          <cell r="C4871" t="str">
            <v xml:space="preserve">M     </v>
          </cell>
          <cell r="D4871">
            <v>30.64</v>
          </cell>
        </row>
        <row r="4872">
          <cell r="A4872">
            <v>7796</v>
          </cell>
          <cell r="B4872" t="str">
            <v>TUBO DE CONCRETO SIMPLES PARA AGUAS PLUVIAIS, CLASSE PS1, COM ENCAIXE PONTA E BOLSA, DIAMETRO NOMINAL DE 300 MM</v>
          </cell>
          <cell r="C4872" t="str">
            <v xml:space="preserve">M     </v>
          </cell>
          <cell r="D4872">
            <v>41.99</v>
          </cell>
        </row>
        <row r="4873">
          <cell r="A4873">
            <v>7781</v>
          </cell>
          <cell r="B4873" t="str">
            <v>TUBO DE CONCRETO SIMPLES PARA AGUAS PLUVIAIS, CLASSE PS1, COM ENCAIXE PONTA E BOLSA, DIAMETRO NOMINAL DE 400 MM</v>
          </cell>
          <cell r="C4873" t="str">
            <v xml:space="preserve">M     </v>
          </cell>
          <cell r="D4873">
            <v>49.62</v>
          </cell>
        </row>
        <row r="4874">
          <cell r="A4874">
            <v>7795</v>
          </cell>
          <cell r="B4874" t="str">
            <v>TUBO DE CONCRETO SIMPLES PARA AGUAS PLUVIAIS, CLASSE PS1, COM ENCAIXE PONTA E BOLSA, DIAMETRO NOMINAL DE 500 MM</v>
          </cell>
          <cell r="C4874" t="str">
            <v xml:space="preserve">M     </v>
          </cell>
          <cell r="D4874">
            <v>73.849999999999994</v>
          </cell>
        </row>
        <row r="4875">
          <cell r="A4875">
            <v>7791</v>
          </cell>
          <cell r="B4875" t="str">
            <v>TUBO DE CONCRETO SIMPLES PARA AGUAS PLUVIAIS, CLASSE PS1, COM ENCAIXE PONTA E BOLSA, DIAMETRO NOMINAL DE 600 MM</v>
          </cell>
          <cell r="C4875" t="str">
            <v xml:space="preserve">M     </v>
          </cell>
          <cell r="D4875">
            <v>88.4</v>
          </cell>
        </row>
        <row r="4876">
          <cell r="A4876">
            <v>7783</v>
          </cell>
          <cell r="B4876" t="str">
            <v>TUBO DE CONCRETO SIMPLES PARA AGUAS PLUVIAIS, CLASSE PS2, COM ENCAIXE PONTA E BOLSA, DIAMETRO NOMINAL DE 200 MM</v>
          </cell>
          <cell r="C4876" t="str">
            <v xml:space="preserve">M     </v>
          </cell>
          <cell r="D4876">
            <v>31.32</v>
          </cell>
        </row>
        <row r="4877">
          <cell r="A4877">
            <v>7790</v>
          </cell>
          <cell r="B4877" t="str">
            <v>TUBO DE CONCRETO SIMPLES PARA AGUAS PLUVIAIS, CLASSE PS2, COM ENCAIXE PONTA E BOLSA, DIAMETRO NOMINAL DE 300 MM</v>
          </cell>
          <cell r="C4877" t="str">
            <v xml:space="preserve">M     </v>
          </cell>
          <cell r="D4877">
            <v>49.36</v>
          </cell>
        </row>
        <row r="4878">
          <cell r="A4878">
            <v>7785</v>
          </cell>
          <cell r="B4878" t="str">
            <v>TUBO DE CONCRETO SIMPLES PARA AGUAS PLUVIAIS, CLASSE PS2, COM ENCAIXE PONTA E BOLSA, DIAMETRO NOMINAL DE 400 MM</v>
          </cell>
          <cell r="C4878" t="str">
            <v xml:space="preserve">M     </v>
          </cell>
          <cell r="D4878">
            <v>54.47</v>
          </cell>
        </row>
        <row r="4879">
          <cell r="A4879">
            <v>7792</v>
          </cell>
          <cell r="B4879" t="str">
            <v>TUBO DE CONCRETO SIMPLES PARA AGUAS PLUVIAIS, CLASSE PS2, COM ENCAIXE PONTA E BOLSA, DIAMETRO NOMINAL DE 500 MM</v>
          </cell>
          <cell r="C4879" t="str">
            <v xml:space="preserve">M     </v>
          </cell>
          <cell r="D4879">
            <v>77.25</v>
          </cell>
        </row>
        <row r="4880">
          <cell r="A4880">
            <v>7793</v>
          </cell>
          <cell r="B4880" t="str">
            <v>TUBO DE CONCRETO SIMPLES PARA AGUAS PLUVIAIS, CLASSE PS2, COM ENCAIXE PONTA E BOLSA, DIAMETRO NOMINAL DE 600 MM</v>
          </cell>
          <cell r="C4880" t="str">
            <v xml:space="preserve">M     </v>
          </cell>
          <cell r="D4880">
            <v>91.24</v>
          </cell>
        </row>
        <row r="4881">
          <cell r="A4881">
            <v>13159</v>
          </cell>
          <cell r="B4881" t="str">
            <v>TUBO DE CONCRETO SIMPLES PARA ESGOTO SANITARIO, CLASSE ES, COM ENCAIXE PONTA E BOLSA, COM JUNTA ELASTICA, DIAMETRO NOMINAL DE 400 MM</v>
          </cell>
          <cell r="C4881" t="str">
            <v xml:space="preserve">M     </v>
          </cell>
          <cell r="D4881">
            <v>79.44</v>
          </cell>
        </row>
        <row r="4882">
          <cell r="A4882">
            <v>13168</v>
          </cell>
          <cell r="B4882" t="str">
            <v>TUBO DE CONCRETO SIMPLES PARA ESGOTO SANITARIO, CLASSE ES, COM ENCAIXE PONTA E BOLSA, COM JUNTA ELASTICA, DIAMETRO NOMINAL DE 500 MM</v>
          </cell>
          <cell r="C4882" t="str">
            <v xml:space="preserve">M     </v>
          </cell>
          <cell r="D4882">
            <v>96.46</v>
          </cell>
        </row>
        <row r="4883">
          <cell r="A4883">
            <v>13173</v>
          </cell>
          <cell r="B4883" t="str">
            <v>TUBO DE CONCRETO SIMPLES PARA ESGOTO SANITARIO, CLASSE ES, COM ENCAIXE PONTA E BOLSA, COM JUNTA ELASTICA, DIAMETRO NOMINAL DE 600 MM</v>
          </cell>
          <cell r="C4883" t="str">
            <v xml:space="preserve">M     </v>
          </cell>
          <cell r="D4883">
            <v>130.5</v>
          </cell>
        </row>
        <row r="4884">
          <cell r="A4884">
            <v>12583</v>
          </cell>
          <cell r="B4884" t="str">
            <v>TUBO DE CONCRETO SIMPLES POROSO PARA DRENAGEM (DRENO POROSO), COM ENCAIXE MACHO E FEMEA, DIAMETRO NOMINAL DE 200 MM</v>
          </cell>
          <cell r="C4884" t="str">
            <v xml:space="preserve">M     </v>
          </cell>
          <cell r="D4884">
            <v>26.1</v>
          </cell>
        </row>
        <row r="4885">
          <cell r="A4885">
            <v>12584</v>
          </cell>
          <cell r="B4885" t="str">
            <v>TUBO DE CONCRETO SIMPLES POROSO PARA DRENAGEM (DRENO POROSO), COM ENCAIXE MACHO E FEMEA, DIAMETRO NOMINAL DE 300 MM</v>
          </cell>
          <cell r="C4885" t="str">
            <v xml:space="preserve">M     </v>
          </cell>
          <cell r="D4885">
            <v>34.04</v>
          </cell>
        </row>
        <row r="4886">
          <cell r="A4886">
            <v>12613</v>
          </cell>
          <cell r="B4886" t="str">
            <v>TUBO DE DESCARGA, TIPO BENGALA, PARA LIGACAO CAIXA DE DESCARGA - EMBUTIR, PVC, 40 MM X 150 CM</v>
          </cell>
          <cell r="C4886" t="str">
            <v xml:space="preserve">UN    </v>
          </cell>
          <cell r="D4886">
            <v>20.18</v>
          </cell>
        </row>
        <row r="4887">
          <cell r="A4887">
            <v>1031</v>
          </cell>
          <cell r="B4887" t="str">
            <v>TUBO DE DESCIDA EXTERNO DE PVC PARA CAIXA DE DESCARGA EXTERNA ALTA - 40 MM X 1,60 M</v>
          </cell>
          <cell r="C4887" t="str">
            <v xml:space="preserve">UN    </v>
          </cell>
          <cell r="D4887">
            <v>14.55</v>
          </cell>
        </row>
        <row r="4888">
          <cell r="A4888">
            <v>39707</v>
          </cell>
          <cell r="B4888" t="str">
            <v>TUBO DE ESPUMA DE POLIETILENO EXPANDIDO FLEXIVEL PARA ISOLAMENTO TERMICO DE TUBULACAO DE AR CONDICIONADO, AGUA QUENTE,  DN 1 1/2", E= 10 MM</v>
          </cell>
          <cell r="C4888" t="str">
            <v xml:space="preserve">M     </v>
          </cell>
          <cell r="D4888">
            <v>4.51</v>
          </cell>
        </row>
        <row r="4889">
          <cell r="A4889">
            <v>39708</v>
          </cell>
          <cell r="B4889" t="str">
            <v>TUBO DE ESPUMA DE POLIETILENO EXPANDIDO FLEXIVEL PARA ISOLAMENTO TERMICO DE TUBULACAO DE AR CONDICIONADO, AGUA QUENTE,  DN 1 1/4", E= 10 MM</v>
          </cell>
          <cell r="C4889" t="str">
            <v xml:space="preserve">M     </v>
          </cell>
          <cell r="D4889">
            <v>4.37</v>
          </cell>
        </row>
        <row r="4890">
          <cell r="A4890">
            <v>39710</v>
          </cell>
          <cell r="B4890" t="str">
            <v>TUBO DE ESPUMA DE POLIETILENO EXPANDIDO FLEXIVEL PARA ISOLAMENTO TERMICO DE TUBULACAO DE AR CONDICIONADO, AGUA QUENTE,  DN 1 1/8", E= 10 MM</v>
          </cell>
          <cell r="C4890" t="str">
            <v xml:space="preserve">M     </v>
          </cell>
          <cell r="D4890">
            <v>3.07</v>
          </cell>
        </row>
        <row r="4891">
          <cell r="A4891">
            <v>39709</v>
          </cell>
          <cell r="B4891" t="str">
            <v>TUBO DE ESPUMA DE POLIETILENO EXPANDIDO FLEXIVEL PARA ISOLAMENTO TERMICO DE TUBULACAO DE AR CONDICIONADO, AGUA QUENTE,  DN 1 3/8", E= 10 MM</v>
          </cell>
          <cell r="C4891" t="str">
            <v xml:space="preserve">M     </v>
          </cell>
          <cell r="D4891">
            <v>4.2699999999999996</v>
          </cell>
        </row>
        <row r="4892">
          <cell r="A4892">
            <v>39711</v>
          </cell>
          <cell r="B4892" t="str">
            <v>TUBO DE ESPUMA DE POLIETILENO EXPANDIDO FLEXIVEL PARA ISOLAMENTO TERMICO DE TUBULACAO DE AR CONDICIONADO, AGUA QUENTE,  DN 1 5/8", E= 10 MM</v>
          </cell>
          <cell r="C4892" t="str">
            <v xml:space="preserve">M     </v>
          </cell>
          <cell r="D4892">
            <v>4.79</v>
          </cell>
        </row>
        <row r="4893">
          <cell r="A4893">
            <v>39712</v>
          </cell>
          <cell r="B4893" t="str">
            <v>TUBO DE ESPUMA DE POLIETILENO EXPANDIDO FLEXIVEL PARA ISOLAMENTO TERMICO DE TUBULACAO DE AR CONDICIONADO, AGUA QUENTE,  DN 1/2", E= 10 MM</v>
          </cell>
          <cell r="C4893" t="str">
            <v xml:space="preserve">M     </v>
          </cell>
          <cell r="D4893">
            <v>1.68</v>
          </cell>
        </row>
        <row r="4894">
          <cell r="A4894">
            <v>39713</v>
          </cell>
          <cell r="B4894" t="str">
            <v>TUBO DE ESPUMA DE POLIETILENO EXPANDIDO FLEXIVEL PARA ISOLAMENTO TERMICO DE TUBULACAO DE AR CONDICIONADO, AGUA QUENTE,  DN 1/4", E= 10 MM</v>
          </cell>
          <cell r="C4894" t="str">
            <v xml:space="preserve">M     </v>
          </cell>
          <cell r="D4894">
            <v>1.33</v>
          </cell>
        </row>
        <row r="4895">
          <cell r="A4895">
            <v>39714</v>
          </cell>
          <cell r="B4895" t="str">
            <v>TUBO DE ESPUMA DE POLIETILENO EXPANDIDO FLEXIVEL PARA ISOLAMENTO TERMICO DE TUBULACAO DE AR CONDICIONADO, AGUA QUENTE,  DN 1", E= 10 MM</v>
          </cell>
          <cell r="C4895" t="str">
            <v xml:space="preserve">M     </v>
          </cell>
          <cell r="D4895">
            <v>3.04</v>
          </cell>
        </row>
        <row r="4896">
          <cell r="A4896">
            <v>39715</v>
          </cell>
          <cell r="B4896" t="str">
            <v>TUBO DE ESPUMA DE POLIETILENO EXPANDIDO FLEXIVEL PARA ISOLAMENTO TERMICO DE TUBULACAO DE AR CONDICIONADO, AGUA QUENTE,  DN 3/4", E= 10 MM</v>
          </cell>
          <cell r="C4896" t="str">
            <v xml:space="preserve">M     </v>
          </cell>
          <cell r="D4896">
            <v>2.17</v>
          </cell>
        </row>
        <row r="4897">
          <cell r="A4897">
            <v>39716</v>
          </cell>
          <cell r="B4897" t="str">
            <v>TUBO DE ESPUMA DE POLIETILENO EXPANDIDO FLEXIVEL PARA ISOLAMENTO TERMICO DE TUBULACAO DE AR CONDICIONADO, AGUA QUENTE,  DN 3/8", E= 10 MM</v>
          </cell>
          <cell r="C4897" t="str">
            <v xml:space="preserve">M     </v>
          </cell>
          <cell r="D4897">
            <v>1.64</v>
          </cell>
        </row>
        <row r="4898">
          <cell r="A4898">
            <v>39718</v>
          </cell>
          <cell r="B4898" t="str">
            <v>TUBO DE ESPUMA DE POLIETILENO EXPANDIDO FLEXIVEL PARA ISOLAMENTO TERMICO DE TUBULACAO DE AR CONDICIONADO, AGUA QUENTE,  DN 7/8", E= 10 MM</v>
          </cell>
          <cell r="C4898" t="str">
            <v xml:space="preserve">M     </v>
          </cell>
          <cell r="D4898">
            <v>2.8</v>
          </cell>
        </row>
        <row r="4899">
          <cell r="A4899">
            <v>9813</v>
          </cell>
          <cell r="B4899" t="str">
            <v>TUBO DE POLIETILENO DE ALTA DENSIDADE (PEAD), PE-80, DE = 20 MM X 2,3 MM DE PAREDE, PARA LIGACAO DE AGUA PREDIAL (NBR 15561)</v>
          </cell>
          <cell r="C4899" t="str">
            <v xml:space="preserve">M     </v>
          </cell>
          <cell r="D4899">
            <v>5.71</v>
          </cell>
        </row>
        <row r="4900">
          <cell r="A4900">
            <v>9815</v>
          </cell>
          <cell r="B4900" t="str">
            <v>TUBO DE POLIETILENO DE ALTA DENSIDADE (PEAD), PE-80, DE = 32 MM X 3,0 MM DE PAREDE, PARA LIGACAO DE AGUA PREDIAL (NBR 15561)</v>
          </cell>
          <cell r="C4900" t="str">
            <v xml:space="preserve">M     </v>
          </cell>
          <cell r="D4900">
            <v>11.27</v>
          </cell>
        </row>
        <row r="4901">
          <cell r="A4901">
            <v>44543</v>
          </cell>
          <cell r="B4901" t="str">
            <v>TUBO DE POLIETILENO DE ALTA DENSIDADE, PEAD, PE-80, DE = 1000 MM X 38,5 MM PAREDE, ( SDR 26 - PN 05 ) PARA REDE DE AGUA OU ESGOTO ( NBR 15561)</v>
          </cell>
          <cell r="C4901" t="str">
            <v xml:space="preserve">M     </v>
          </cell>
          <cell r="D4901">
            <v>5611.02</v>
          </cell>
        </row>
        <row r="4902">
          <cell r="A4902">
            <v>44526</v>
          </cell>
          <cell r="B4902" t="str">
            <v>TUBO DE POLIETILENO DE ALTA DENSIDADE, PEAD, PE-80, DE = 110 MM X 10,0 MM PAREDE, ( SDR 11 - PN 12,5 ) PARA REDE DE AGUA OU ESGOTO ( NBR 15561)</v>
          </cell>
          <cell r="C4902" t="str">
            <v xml:space="preserve">M     </v>
          </cell>
          <cell r="D4902">
            <v>137.52000000000001</v>
          </cell>
        </row>
        <row r="4903">
          <cell r="A4903">
            <v>44518</v>
          </cell>
          <cell r="B4903" t="str">
            <v>TUBO DE POLIETILENO DE ALTA DENSIDADE, PEAD, PE-80, DE = 1200 MM X 37,2 MM PAREDE ( SDR 32,25 - PN 04 ) PARA REDE DE AGUA OU ESGOTO ( NBR 15561)</v>
          </cell>
          <cell r="C4903" t="str">
            <v xml:space="preserve">M     </v>
          </cell>
          <cell r="D4903">
            <v>4130.8900000000003</v>
          </cell>
        </row>
        <row r="4904">
          <cell r="A4904">
            <v>44544</v>
          </cell>
          <cell r="B4904" t="str">
            <v>TUBO DE POLIETILENO DE ALTA DENSIDADE, PEAD, PE-80, DE = 1400 MM X 42,9 MM PAREDE, (SDR 32,25 - PN 04 ) PARA REDE DE AGUA OU ESGOTO ( NBR 15561)</v>
          </cell>
          <cell r="C4904" t="str">
            <v xml:space="preserve">M     </v>
          </cell>
          <cell r="D4904">
            <v>2008.27</v>
          </cell>
        </row>
        <row r="4905">
          <cell r="A4905">
            <v>44545</v>
          </cell>
          <cell r="B4905" t="str">
            <v>TUBO DE POLIETILENO DE ALTA DENSIDADE, PEAD, PE-80, DE = 160 MM X 14,6 MM PAREDE, (SDR 11 - PN 12,5 ) PARA REDE DE AGUA OU ESGOTO ( NBR 15561)</v>
          </cell>
          <cell r="C4905" t="str">
            <v xml:space="preserve">M     </v>
          </cell>
          <cell r="D4905">
            <v>295.18</v>
          </cell>
        </row>
        <row r="4906">
          <cell r="A4906">
            <v>44546</v>
          </cell>
          <cell r="B4906" t="str">
            <v>TUBO DE POLIETILENO DE ALTA DENSIDADE, PEAD, PE-80, DE = 1600 MM X 49,0 MM PAREDE, ( SDR 32,25 - PN 04 ) PARA REDE DE AGUA OU ESGOTO ( NBR 15561)</v>
          </cell>
          <cell r="C4906" t="str">
            <v xml:space="preserve">M     </v>
          </cell>
          <cell r="D4906">
            <v>1318.31</v>
          </cell>
        </row>
        <row r="4907">
          <cell r="A4907">
            <v>44525</v>
          </cell>
          <cell r="B4907" t="str">
            <v>TUBO DE POLIETILENO DE ALTA DENSIDADE, PEAD, PE-80, DE = 900 MM X 34,7 MM PAREDE, ( SDR 26 - PN 05 ) PARA REDE DE AGUA OU ESGOTO ( NBR 15561)</v>
          </cell>
          <cell r="C4907" t="str">
            <v xml:space="preserve">M     </v>
          </cell>
          <cell r="D4907">
            <v>5089.16</v>
          </cell>
        </row>
        <row r="4908">
          <cell r="A4908">
            <v>44547</v>
          </cell>
          <cell r="B4908" t="str">
            <v>TUBO DE POLIETILENO DE ALTA DENSIDADE, PEAD, PE-80, DE= 200 MM X 18,2 MM PAREDE, ( SDR 11 - PN 12,5 ) PARA REDE DE AGUA OU ESGOTO ( NBR 15561)</v>
          </cell>
          <cell r="C4908" t="str">
            <v xml:space="preserve">M     </v>
          </cell>
          <cell r="D4908">
            <v>460.15</v>
          </cell>
        </row>
        <row r="4909">
          <cell r="A4909">
            <v>44519</v>
          </cell>
          <cell r="B4909" t="str">
            <v>TUBO DE POLIETILENO DE ALTA DENSIDADE, PEAD, PE-80, DE= 315 MM X 28,7 MM PAREDE, ( SDR 11 - PN 12,5 ) PARA REDE DE AGUA OU ESGOTO ( NBR 15561)</v>
          </cell>
          <cell r="C4909" t="str">
            <v xml:space="preserve">M     </v>
          </cell>
          <cell r="D4909">
            <v>1127.5</v>
          </cell>
        </row>
        <row r="4910">
          <cell r="A4910">
            <v>44520</v>
          </cell>
          <cell r="B4910" t="str">
            <v>TUBO DE POLIETILENO DE ALTA DENSIDADE, PEAD, PE-80, DE= 400 MM X 36,4 MM PAREDE, ( SDR 11 - PN 12,5 ) PARA REDE DE AGUA OU ESGOTO ( NBR 15561)</v>
          </cell>
          <cell r="C4910" t="str">
            <v xml:space="preserve">M     </v>
          </cell>
          <cell r="D4910">
            <v>1816</v>
          </cell>
        </row>
        <row r="4911">
          <cell r="A4911">
            <v>44521</v>
          </cell>
          <cell r="B4911" t="str">
            <v>TUBO DE POLIETILENO DE ALTA DENSIDADE, PEAD, PE-80, DE= 50 MM X 4,6 MM PAREDE, (SDR 11 - PN 12,5) PARA REDE DE AGUA OU ESGOTO ( NBR 15561)</v>
          </cell>
          <cell r="C4911" t="str">
            <v xml:space="preserve">M     </v>
          </cell>
          <cell r="D4911">
            <v>29.29</v>
          </cell>
        </row>
        <row r="4912">
          <cell r="A4912">
            <v>44522</v>
          </cell>
          <cell r="B4912" t="str">
            <v>TUBO DE POLIETILENO DE ALTA DENSIDADE, PEAD, PE-80, DE= 500 MM X 45,5 MM PAREDE, ( SDR 11 - PN 12,5 ) PARA REDE DE AGUA OU ESGOTO ( NBR 15561)</v>
          </cell>
          <cell r="C4912" t="str">
            <v xml:space="preserve">M     </v>
          </cell>
          <cell r="D4912">
            <v>3188.22</v>
          </cell>
        </row>
        <row r="4913">
          <cell r="A4913">
            <v>44523</v>
          </cell>
          <cell r="B4913" t="str">
            <v>TUBO DE POLIETILENO DE ALTA DENSIDADE, PEAD, PE-80, DE= 630 MM X 57,3 MM PAREDE (SDR 11 - PN 12,5 ) PARA REDE DE AGUA OU ESGOTO ( NBR 15561)</v>
          </cell>
          <cell r="C4913" t="str">
            <v xml:space="preserve">M     </v>
          </cell>
          <cell r="D4913">
            <v>4741.78</v>
          </cell>
        </row>
        <row r="4914">
          <cell r="A4914">
            <v>44527</v>
          </cell>
          <cell r="B4914" t="str">
            <v>TUBO DE POLIETILENO DE ALTA DENSIDADE, PEAD, PE-80, DE= 730 MM X 34,1 MM PAREDE, ( SDR 21 - PN 06 ) PARA REDE DE AGUA OU ESGOTO ( NBR 15561)</v>
          </cell>
          <cell r="C4914" t="str">
            <v xml:space="preserve">M     </v>
          </cell>
          <cell r="D4914">
            <v>2377.88</v>
          </cell>
        </row>
        <row r="4915">
          <cell r="A4915">
            <v>44524</v>
          </cell>
          <cell r="B4915" t="str">
            <v>TUBO DE POLIETILENO DE ALTA DENSIDADE, PEAD, PE-80, DE= 75 MM X 6,9 MM PAREDE, ( SRD 11 - PN 12,5 ) PARA REDE DE AGUA OU ESGOTO ( NBR 15561)</v>
          </cell>
          <cell r="C4915" t="str">
            <v xml:space="preserve">M     </v>
          </cell>
          <cell r="D4915">
            <v>65.52</v>
          </cell>
        </row>
        <row r="4916">
          <cell r="A4916">
            <v>44542</v>
          </cell>
          <cell r="B4916" t="str">
            <v>TUBO DE POLIETILENO DE ALTA DENSIDADE, PEAD, PE-80, DE= 800 MM X 30,8 MM PAREDE, ( SDR 26 - PN 05 ) PARA REDE DE AGUA OU ESGOTO ( NBR 15561)</v>
          </cell>
          <cell r="C4916" t="str">
            <v xml:space="preserve">M     </v>
          </cell>
          <cell r="D4916">
            <v>3102.34</v>
          </cell>
        </row>
        <row r="4917">
          <cell r="A4917">
            <v>9876</v>
          </cell>
          <cell r="B4917" t="str">
            <v>TUBO DE PVC, PBL, TIPO LEVE, DN = 125 MM,  PARA VENTILACAO</v>
          </cell>
          <cell r="C4917" t="str">
            <v xml:space="preserve">M     </v>
          </cell>
          <cell r="D4917">
            <v>27.86</v>
          </cell>
        </row>
        <row r="4918">
          <cell r="A4918">
            <v>9877</v>
          </cell>
          <cell r="B4918" t="str">
            <v>TUBO DE PVC, PBL, TIPO LEVE, DN = 250 MM,  PARA VENTILACAO</v>
          </cell>
          <cell r="C4918" t="str">
            <v xml:space="preserve">M     </v>
          </cell>
          <cell r="D4918">
            <v>97.6</v>
          </cell>
        </row>
        <row r="4919">
          <cell r="A4919">
            <v>9878</v>
          </cell>
          <cell r="B4919" t="str">
            <v>TUBO DE PVC, PBL, TIPO LEVE, DN = 300 MM,  PARA VENTILACAO</v>
          </cell>
          <cell r="C4919" t="str">
            <v xml:space="preserve">M     </v>
          </cell>
          <cell r="D4919">
            <v>127.13</v>
          </cell>
        </row>
        <row r="4920">
          <cell r="A4920">
            <v>9879</v>
          </cell>
          <cell r="B4920" t="str">
            <v>TUBO DE PVC, PBL, TIPO LEVE, DN = 400 MM,  PARA VENTILACAO</v>
          </cell>
          <cell r="C4920" t="str">
            <v xml:space="preserve">M     </v>
          </cell>
          <cell r="D4920">
            <v>303.45</v>
          </cell>
        </row>
        <row r="4921">
          <cell r="A4921">
            <v>41986</v>
          </cell>
          <cell r="B4921" t="str">
            <v>TUBO DE REVESTIMENTO, EM ACO, CORPO SCHEDULE 40, PONTEIRA SCHEDULE 80, ROSQUEAVEL E SEGMENTADO PARA PERFURACAO, DIAMETRO 10'' (310 MM)</v>
          </cell>
          <cell r="C4921" t="str">
            <v xml:space="preserve">M     </v>
          </cell>
          <cell r="D4921">
            <v>2851.31</v>
          </cell>
        </row>
        <row r="4922">
          <cell r="A4922">
            <v>43422</v>
          </cell>
          <cell r="B4922" t="str">
            <v>TUBO DE REVESTIMENTO, EM ACO, CORPO SCHEDULE 40, PONTEIRA SCHEDULE 80, ROSQUEAVEL E SEGMENTADO PARA PERFURACAO, DIAMETRO 12" (320 MM)</v>
          </cell>
          <cell r="C4922" t="str">
            <v xml:space="preserve">M     </v>
          </cell>
          <cell r="D4922">
            <v>3496.86</v>
          </cell>
        </row>
        <row r="4923">
          <cell r="A4923">
            <v>41987</v>
          </cell>
          <cell r="B4923" t="str">
            <v>TUBO DE REVESTIMENTO, EM ACO, CORPO SCHEDULE 40, PONTEIRA SCHEDULE 80, ROSQUEAVEL E SEGMENTADO PARA PERFURACAO, DIAMETRO 14'' (400 MM)</v>
          </cell>
          <cell r="C4923" t="str">
            <v xml:space="preserve">M     </v>
          </cell>
          <cell r="D4923">
            <v>4053.15</v>
          </cell>
        </row>
        <row r="4924">
          <cell r="A4924">
            <v>41988</v>
          </cell>
          <cell r="B4924" t="str">
            <v>TUBO DE REVESTIMENTO, EM ACO, CORPO SCHEDULE 40, PONTEIRA SCHEDULE 80, ROSQUEAVEL E SEGMENTADO PARA PERFURACAO, DIAMETRO 16'' (450 MM)</v>
          </cell>
          <cell r="C4924" t="str">
            <v xml:space="preserve">M     </v>
          </cell>
          <cell r="D4924">
            <v>5353.63</v>
          </cell>
        </row>
        <row r="4925">
          <cell r="A4925">
            <v>41697</v>
          </cell>
          <cell r="B4925" t="str">
            <v>TUBO DE REVESTIMENTO, EM ACO, CORPO SCHEDULE 40, PONTEIRA SCHEDULE 80, ROSQUEAVEL E SEGMENTADO PARA PERFURACAO, DIAMETRO 4'' (450 MM)</v>
          </cell>
          <cell r="C4925" t="str">
            <v xml:space="preserve">M     </v>
          </cell>
          <cell r="D4925">
            <v>948.91</v>
          </cell>
        </row>
        <row r="4926">
          <cell r="A4926">
            <v>41985</v>
          </cell>
          <cell r="B4926" t="str">
            <v>TUBO DE REVESTIMENTO, EM ACO, CORPO SCHEDULE 40, PONTEIRA SCHEDULE 80, ROSQUEAVEL E SEGMENTADO PARA PERFURACAO, DIAMETRO 6'' (200 MM)</v>
          </cell>
          <cell r="C4926" t="str">
            <v xml:space="preserve">M     </v>
          </cell>
          <cell r="D4926">
            <v>1321.58</v>
          </cell>
        </row>
        <row r="4927">
          <cell r="A4927">
            <v>41699</v>
          </cell>
          <cell r="B4927" t="str">
            <v>TUBO DE REVESTIMENTO, EM ACO, CORPO SCHEDULE 40, PONTEIRA SCHEDULE 80, ROSQUEAVEL E SEGMENTADO PARA PERFURACAO, DIAMETRO 8'' (200 MM)</v>
          </cell>
          <cell r="C4927" t="str">
            <v xml:space="preserve">M     </v>
          </cell>
          <cell r="D4927">
            <v>1881.87</v>
          </cell>
        </row>
        <row r="4928">
          <cell r="A4928">
            <v>38053</v>
          </cell>
          <cell r="B4928" t="str">
            <v>TUBO DRENO, CORRUGADO, ESPIRALADO, FLEXIVEL, PERFURADO, EM POLIETILENO DE ALTA DENSIDADE (PEAD), DN *160* MM, (6") PARA DRENAGEM - EM BARRA (NORMA DNIT 093/2006 - EM)</v>
          </cell>
          <cell r="C4928" t="str">
            <v xml:space="preserve">M     </v>
          </cell>
          <cell r="D4928">
            <v>21.35</v>
          </cell>
        </row>
        <row r="4929">
          <cell r="A4929">
            <v>38054</v>
          </cell>
          <cell r="B4929" t="str">
            <v>TUBO DRENO, CORRUGADO, ESPIRALADO, FLEXIVEL, PERFURADO, EM POLIETILENO DE ALTA DENSIDADE (PEAD), DN *200* MM, (8") PARA DRENAGEM - EM BARRA (NORMA DNIT 093/2006 - EM)</v>
          </cell>
          <cell r="C4929" t="str">
            <v xml:space="preserve">M     </v>
          </cell>
          <cell r="D4929">
            <v>36.71</v>
          </cell>
        </row>
        <row r="4930">
          <cell r="A4930">
            <v>38052</v>
          </cell>
          <cell r="B4930" t="str">
            <v>TUBO DRENO, CORRUGADO, ESPIRALADO, FLEXIVEL, PERFURADO, EM POLIETILENO DE ALTA DENSIDADE (PEAD), DN 100 MM, (4") PARA DRENAGEM - EM ROLO (NORMA DNIT 093/2006 - E.M)</v>
          </cell>
          <cell r="C4930" t="str">
            <v xml:space="preserve">M     </v>
          </cell>
          <cell r="D4930">
            <v>10.34</v>
          </cell>
        </row>
        <row r="4931">
          <cell r="A4931">
            <v>38051</v>
          </cell>
          <cell r="B4931" t="str">
            <v>TUBO DRENO, CORRUGADO, ESPIRALADO, FLEXIVEL, PERFURADO, EM POLIETILENO DE ALTA DENSIDADE (PEAD), DN 65 MM, (2 1/2") PARA DRENAGEM - EM ROLO (NORMA DNIT 093/2006 - EM)</v>
          </cell>
          <cell r="C4931" t="str">
            <v xml:space="preserve">M     </v>
          </cell>
          <cell r="D4931">
            <v>6.45</v>
          </cell>
        </row>
        <row r="4932">
          <cell r="A4932">
            <v>38787</v>
          </cell>
          <cell r="B4932" t="str">
            <v>TUBO MONOCAMADA PEX, DN 16 MM</v>
          </cell>
          <cell r="C4932" t="str">
            <v xml:space="preserve">M     </v>
          </cell>
          <cell r="D4932">
            <v>6.09</v>
          </cell>
        </row>
        <row r="4933">
          <cell r="A4933">
            <v>38825</v>
          </cell>
          <cell r="B4933" t="str">
            <v>TUBO MONOCAMADA PEX, DN 20 MM</v>
          </cell>
          <cell r="C4933" t="str">
            <v xml:space="preserve">M     </v>
          </cell>
          <cell r="D4933">
            <v>7.98</v>
          </cell>
        </row>
        <row r="4934">
          <cell r="A4934">
            <v>38826</v>
          </cell>
          <cell r="B4934" t="str">
            <v>TUBO MONOCAMADA PEX, DN 25 MM</v>
          </cell>
          <cell r="C4934" t="str">
            <v xml:space="preserve">M     </v>
          </cell>
          <cell r="D4934">
            <v>11.82</v>
          </cell>
        </row>
        <row r="4935">
          <cell r="A4935">
            <v>38827</v>
          </cell>
          <cell r="B4935" t="str">
            <v>TUBO MONOCAMADA PEX, DN 32 MM</v>
          </cell>
          <cell r="C4935" t="str">
            <v xml:space="preserve">M     </v>
          </cell>
          <cell r="D4935">
            <v>18.989999999999998</v>
          </cell>
        </row>
        <row r="4936">
          <cell r="A4936">
            <v>38830</v>
          </cell>
          <cell r="B4936" t="str">
            <v>TUBO MULTICAMADA PEX, DN *26* MM, PARA INSTALACOES A GAS (AMARELO)</v>
          </cell>
          <cell r="C4936" t="str">
            <v xml:space="preserve">M     </v>
          </cell>
          <cell r="D4936">
            <v>26.6</v>
          </cell>
        </row>
        <row r="4937">
          <cell r="A4937">
            <v>38828</v>
          </cell>
          <cell r="B4937" t="str">
            <v>TUBO MULTICAMADA PEX, DN 16 MM, PARA INSTALACOES A GAS (AMARELO)</v>
          </cell>
          <cell r="C4937" t="str">
            <v xml:space="preserve">M     </v>
          </cell>
          <cell r="D4937">
            <v>11.73</v>
          </cell>
        </row>
        <row r="4938">
          <cell r="A4938">
            <v>38829</v>
          </cell>
          <cell r="B4938" t="str">
            <v>TUBO MULTICAMADA PEX, DN 20 MM, PARA INSTALACOES A GAS (AMARELO)</v>
          </cell>
          <cell r="C4938" t="str">
            <v xml:space="preserve">M     </v>
          </cell>
          <cell r="D4938">
            <v>19.21</v>
          </cell>
        </row>
        <row r="4939">
          <cell r="A4939">
            <v>38831</v>
          </cell>
          <cell r="B4939" t="str">
            <v>TUBO MULTICAMADA PEX, DN 32 MM, PARA INSTALACOES A GAS (AMARELO)</v>
          </cell>
          <cell r="C4939" t="str">
            <v xml:space="preserve">M     </v>
          </cell>
          <cell r="D4939">
            <v>37.1</v>
          </cell>
        </row>
        <row r="4940">
          <cell r="A4940">
            <v>36274</v>
          </cell>
          <cell r="B4940" t="str">
            <v>TUBO PPR PN 20, DN 20 MM, PARA AGUA QUENTE PREDIAL</v>
          </cell>
          <cell r="C4940" t="str">
            <v xml:space="preserve">M     </v>
          </cell>
          <cell r="D4940">
            <v>9.56</v>
          </cell>
        </row>
        <row r="4941">
          <cell r="A4941">
            <v>36278</v>
          </cell>
          <cell r="B4941" t="str">
            <v>TUBO PPR PN 20, DN 25 MM, PARA AGUA QUENTE PREDIAL</v>
          </cell>
          <cell r="C4941" t="str">
            <v xml:space="preserve">M     </v>
          </cell>
          <cell r="D4941">
            <v>12.97</v>
          </cell>
        </row>
        <row r="4942">
          <cell r="A4942">
            <v>38977</v>
          </cell>
          <cell r="B4942" t="str">
            <v>TUBO PPR, CLASSE PN 12, DN 110 MM</v>
          </cell>
          <cell r="C4942" t="str">
            <v xml:space="preserve">M     </v>
          </cell>
          <cell r="D4942">
            <v>197.35</v>
          </cell>
        </row>
        <row r="4943">
          <cell r="A4943">
            <v>38971</v>
          </cell>
          <cell r="B4943" t="str">
            <v>TUBO PPR, CLASSE PN 12, DN 32 MM</v>
          </cell>
          <cell r="C4943" t="str">
            <v xml:space="preserve">M     </v>
          </cell>
          <cell r="D4943">
            <v>16.260000000000002</v>
          </cell>
        </row>
        <row r="4944">
          <cell r="A4944">
            <v>38972</v>
          </cell>
          <cell r="B4944" t="str">
            <v>TUBO PPR, CLASSE PN 12, DN 40 MM</v>
          </cell>
          <cell r="C4944" t="str">
            <v xml:space="preserve">M     </v>
          </cell>
          <cell r="D4944">
            <v>24.76</v>
          </cell>
        </row>
        <row r="4945">
          <cell r="A4945">
            <v>38973</v>
          </cell>
          <cell r="B4945" t="str">
            <v>TUBO PPR, CLASSE PN 12, DN 50 MM</v>
          </cell>
          <cell r="C4945" t="str">
            <v xml:space="preserve">M     </v>
          </cell>
          <cell r="D4945">
            <v>32.75</v>
          </cell>
        </row>
        <row r="4946">
          <cell r="A4946">
            <v>38974</v>
          </cell>
          <cell r="B4946" t="str">
            <v>TUBO PPR, CLASSE PN 12, DN 63 MM</v>
          </cell>
          <cell r="C4946" t="str">
            <v xml:space="preserve">M     </v>
          </cell>
          <cell r="D4946">
            <v>47.77</v>
          </cell>
        </row>
        <row r="4947">
          <cell r="A4947">
            <v>38975</v>
          </cell>
          <cell r="B4947" t="str">
            <v>TUBO PPR, CLASSE PN 12, DN 75 MM</v>
          </cell>
          <cell r="C4947" t="str">
            <v xml:space="preserve">M     </v>
          </cell>
          <cell r="D4947">
            <v>79.599999999999994</v>
          </cell>
        </row>
        <row r="4948">
          <cell r="A4948">
            <v>38976</v>
          </cell>
          <cell r="B4948" t="str">
            <v>TUBO PPR, CLASSE PN 12, DN 90 MM</v>
          </cell>
          <cell r="C4948" t="str">
            <v xml:space="preserve">M     </v>
          </cell>
          <cell r="D4948">
            <v>111.64</v>
          </cell>
        </row>
        <row r="4949">
          <cell r="A4949">
            <v>38986</v>
          </cell>
          <cell r="B4949" t="str">
            <v>TUBO PPR, CLASSE PN 25, DN 110 MM, PARA AGUA QUENTE E FRIA PREDIAL</v>
          </cell>
          <cell r="C4949" t="str">
            <v xml:space="preserve">M     </v>
          </cell>
          <cell r="D4949">
            <v>224.67</v>
          </cell>
        </row>
        <row r="4950">
          <cell r="A4950">
            <v>38978</v>
          </cell>
          <cell r="B4950" t="str">
            <v>TUBO PPR, CLASSE PN 25, DN 20 MM, PARA AGUA QUENTE E FRIA PREDIAL</v>
          </cell>
          <cell r="C4950" t="str">
            <v xml:space="preserve">M     </v>
          </cell>
          <cell r="D4950">
            <v>9.56</v>
          </cell>
        </row>
        <row r="4951">
          <cell r="A4951">
            <v>38979</v>
          </cell>
          <cell r="B4951" t="str">
            <v>TUBO PPR, CLASSE PN 25, DN 25 MM, PARA AGUA QUENTE E FRIA PREDIAL</v>
          </cell>
          <cell r="C4951" t="str">
            <v xml:space="preserve">M     </v>
          </cell>
          <cell r="D4951">
            <v>12.97</v>
          </cell>
        </row>
        <row r="4952">
          <cell r="A4952">
            <v>38980</v>
          </cell>
          <cell r="B4952" t="str">
            <v>TUBO PPR, CLASSE PN 25, DN 32 MM, PARA AGUA QUENTE E FRIA PREDIAL</v>
          </cell>
          <cell r="C4952" t="str">
            <v xml:space="preserve">M     </v>
          </cell>
          <cell r="D4952">
            <v>21.68</v>
          </cell>
        </row>
        <row r="4953">
          <cell r="A4953">
            <v>38981</v>
          </cell>
          <cell r="B4953" t="str">
            <v>TUBO PPR, CLASSE PN 25, DN 40 MM, PARA AGUA QUENTE E FRIA PREDIAL</v>
          </cell>
          <cell r="C4953" t="str">
            <v xml:space="preserve">M     </v>
          </cell>
          <cell r="D4953">
            <v>30.02</v>
          </cell>
        </row>
        <row r="4954">
          <cell r="A4954">
            <v>38982</v>
          </cell>
          <cell r="B4954" t="str">
            <v>TUBO PPR, CLASSE PN 25, DN 50 MM, PARA AGUA QUENTE E FRIA PREDIAL</v>
          </cell>
          <cell r="C4954" t="str">
            <v xml:space="preserve">M     </v>
          </cell>
          <cell r="D4954">
            <v>43.69</v>
          </cell>
        </row>
        <row r="4955">
          <cell r="A4955">
            <v>38983</v>
          </cell>
          <cell r="B4955" t="str">
            <v>TUBO PPR, CLASSE PN 25, DN 63 MM, PARA AGUA QUENTE E FRIA PREDIAL</v>
          </cell>
          <cell r="C4955" t="str">
            <v xml:space="preserve">M     </v>
          </cell>
          <cell r="D4955">
            <v>57.92</v>
          </cell>
        </row>
        <row r="4956">
          <cell r="A4956">
            <v>38984</v>
          </cell>
          <cell r="B4956" t="str">
            <v>TUBO PPR, CLASSE PN 25, DN 75 MM, PARA AGUA QUENTE E FRIA PREDIAL</v>
          </cell>
          <cell r="C4956" t="str">
            <v xml:space="preserve">M     </v>
          </cell>
          <cell r="D4956">
            <v>111.71</v>
          </cell>
        </row>
        <row r="4957">
          <cell r="A4957">
            <v>38985</v>
          </cell>
          <cell r="B4957" t="str">
            <v>TUBO PPR, CLASSE PN 25, DN 90 MM, PARA AGUA QUENTE E FRIA PREDIAL</v>
          </cell>
          <cell r="C4957" t="str">
            <v xml:space="preserve">M     </v>
          </cell>
          <cell r="D4957">
            <v>165.38</v>
          </cell>
        </row>
        <row r="4958">
          <cell r="A4958">
            <v>9836</v>
          </cell>
          <cell r="B4958" t="str">
            <v>TUBO PVC  SERIE NORMAL, DN 100 MM, PARA ESGOTO  PREDIAL (NBR 5688)</v>
          </cell>
          <cell r="C4958" t="str">
            <v xml:space="preserve">M     </v>
          </cell>
          <cell r="D4958">
            <v>18.170000000000002</v>
          </cell>
        </row>
        <row r="4959">
          <cell r="A4959">
            <v>20065</v>
          </cell>
          <cell r="B4959" t="str">
            <v>TUBO PVC  SERIE NORMAL, DN 150 MM, PARA ESGOTO  PREDIAL (NBR 5688)</v>
          </cell>
          <cell r="C4959" t="str">
            <v xml:space="preserve">M     </v>
          </cell>
          <cell r="D4959">
            <v>46.48</v>
          </cell>
        </row>
        <row r="4960">
          <cell r="A4960">
            <v>9835</v>
          </cell>
          <cell r="B4960" t="str">
            <v>TUBO PVC  SERIE NORMAL, DN 40 MM, PARA ESGOTO  PREDIAL (NBR 5688)</v>
          </cell>
          <cell r="C4960" t="str">
            <v xml:space="preserve">M     </v>
          </cell>
          <cell r="D4960">
            <v>6.55</v>
          </cell>
        </row>
        <row r="4961">
          <cell r="A4961">
            <v>38032</v>
          </cell>
          <cell r="B4961" t="str">
            <v>TUBO PVC CORRUGADO, PAREDE DUPLA, JE, DN 150 MM, REDE COLETORA ESGOTO</v>
          </cell>
          <cell r="C4961" t="str">
            <v xml:space="preserve">M     </v>
          </cell>
          <cell r="D4961">
            <v>65.94</v>
          </cell>
        </row>
        <row r="4962">
          <cell r="A4962">
            <v>38033</v>
          </cell>
          <cell r="B4962" t="str">
            <v>TUBO PVC CORRUGADO, PAREDE DUPLA, JE, DN 200 MM, REDE COLETORA ESGOTO</v>
          </cell>
          <cell r="C4962" t="str">
            <v xml:space="preserve">M     </v>
          </cell>
          <cell r="D4962">
            <v>107.91</v>
          </cell>
        </row>
        <row r="4963">
          <cell r="A4963">
            <v>38034</v>
          </cell>
          <cell r="B4963" t="str">
            <v>TUBO PVC CORRUGADO, PAREDE DUPLA, JE, DN 250 MM, REDE COLETORA ESGOTO</v>
          </cell>
          <cell r="C4963" t="str">
            <v xml:space="preserve">M     </v>
          </cell>
          <cell r="D4963">
            <v>178.51</v>
          </cell>
        </row>
        <row r="4964">
          <cell r="A4964">
            <v>38035</v>
          </cell>
          <cell r="B4964" t="str">
            <v>TUBO PVC CORRUGADO, PAREDE DUPLA, JE, DN 300 MM, REDE COLETORA ESGOTO</v>
          </cell>
          <cell r="C4964" t="str">
            <v xml:space="preserve">M     </v>
          </cell>
          <cell r="D4964">
            <v>248.75</v>
          </cell>
        </row>
        <row r="4965">
          <cell r="A4965">
            <v>38036</v>
          </cell>
          <cell r="B4965" t="str">
            <v>TUBO PVC CORRUGADO, PAREDE DUPLA, JE, DN 350 MM, REDE COLETORA ESGOTO</v>
          </cell>
          <cell r="C4965" t="str">
            <v xml:space="preserve">M     </v>
          </cell>
          <cell r="D4965">
            <v>350.99</v>
          </cell>
        </row>
        <row r="4966">
          <cell r="A4966">
            <v>38037</v>
          </cell>
          <cell r="B4966" t="str">
            <v>TUBO PVC CORRUGADO, PAREDE DUPLA, JE, DN 400 MM, REDE COLETORA ESGOTO</v>
          </cell>
          <cell r="C4966" t="str">
            <v xml:space="preserve">M     </v>
          </cell>
          <cell r="D4966">
            <v>406.98</v>
          </cell>
        </row>
        <row r="4967">
          <cell r="A4967">
            <v>9850</v>
          </cell>
          <cell r="B4967" t="str">
            <v>TUBO PVC DE REVESTIMENTO GEOMECANICO NERVURADO REFORCADO, DN = 150 MM, COMPRIMENTO = 2 M</v>
          </cell>
          <cell r="C4967" t="str">
            <v xml:space="preserve">M     </v>
          </cell>
          <cell r="D4967">
            <v>150.88</v>
          </cell>
        </row>
        <row r="4968">
          <cell r="A4968">
            <v>9853</v>
          </cell>
          <cell r="B4968" t="str">
            <v>TUBO PVC DE REVESTIMENTO GEOMECANICO NERVURADO REFORCADO, DN = 200 MM, COMPRIMENTO = 2 M</v>
          </cell>
          <cell r="C4968" t="str">
            <v xml:space="preserve">M     </v>
          </cell>
          <cell r="D4968">
            <v>268.31</v>
          </cell>
        </row>
        <row r="4969">
          <cell r="A4969">
            <v>9854</v>
          </cell>
          <cell r="B4969" t="str">
            <v>TUBO PVC DE REVESTIMENTO GEOMECANICO NERVURADO STANDARD, DN = 154 MM, COMPRIMENTO = 2 M</v>
          </cell>
          <cell r="C4969" t="str">
            <v xml:space="preserve">M     </v>
          </cell>
          <cell r="D4969">
            <v>117.56</v>
          </cell>
        </row>
        <row r="4970">
          <cell r="A4970">
            <v>9851</v>
          </cell>
          <cell r="B4970" t="str">
            <v>TUBO PVC DE REVESTIMENTO GEOMECANICO NERVURADO STANDARD, DN = 206 MM, COMPRIMENTO = 2 M</v>
          </cell>
          <cell r="C4970" t="str">
            <v xml:space="preserve">M     </v>
          </cell>
          <cell r="D4970">
            <v>203.85</v>
          </cell>
        </row>
        <row r="4971">
          <cell r="A4971">
            <v>9855</v>
          </cell>
          <cell r="B4971" t="str">
            <v>TUBO PVC DE REVESTIMENTO GEOMECANICO NERVURADO STANDARD, DN = 250 MM, COMPRIMENTO = 2 M</v>
          </cell>
          <cell r="C4971" t="str">
            <v xml:space="preserve">M     </v>
          </cell>
          <cell r="D4971">
            <v>340.96</v>
          </cell>
        </row>
        <row r="4972">
          <cell r="A4972">
            <v>9825</v>
          </cell>
          <cell r="B4972" t="str">
            <v>TUBO PVC DEFOFO, JEI, 1 MPA, DN 100 MM, PARA REDE DE AGUA (NBR 7665)</v>
          </cell>
          <cell r="C4972" t="str">
            <v xml:space="preserve">M     </v>
          </cell>
          <cell r="D4972">
            <v>59</v>
          </cell>
        </row>
        <row r="4973">
          <cell r="A4973">
            <v>9828</v>
          </cell>
          <cell r="B4973" t="str">
            <v>TUBO PVC DEFOFO, JEI, 1 MPA, DN 150 MM, PARA REDE DE  AGUA (NBR 7665)</v>
          </cell>
          <cell r="C4973" t="str">
            <v xml:space="preserve">M     </v>
          </cell>
          <cell r="D4973">
            <v>158.79</v>
          </cell>
        </row>
        <row r="4974">
          <cell r="A4974">
            <v>9829</v>
          </cell>
          <cell r="B4974" t="str">
            <v>TUBO PVC DEFOFO, JEI, 1 MPA, DN 200 MM, PARA REDE DE AGUA (NBR 7665)</v>
          </cell>
          <cell r="C4974" t="str">
            <v xml:space="preserve">M     </v>
          </cell>
          <cell r="D4974">
            <v>269.10000000000002</v>
          </cell>
        </row>
        <row r="4975">
          <cell r="A4975">
            <v>9826</v>
          </cell>
          <cell r="B4975" t="str">
            <v>TUBO PVC DEFOFO, JEI, 1 MPA, DN 250 MM, PARA REDE DE AGUA (NBR 7665)</v>
          </cell>
          <cell r="C4975" t="str">
            <v xml:space="preserve">M     </v>
          </cell>
          <cell r="D4975">
            <v>409.67</v>
          </cell>
        </row>
        <row r="4976">
          <cell r="A4976">
            <v>9827</v>
          </cell>
          <cell r="B4976" t="str">
            <v>TUBO PVC DEFOFO, JEI, 1 MPA, DN 300 MM, PARA REDE DE AGUA (NBR 7665)</v>
          </cell>
          <cell r="C4976" t="str">
            <v xml:space="preserve">M     </v>
          </cell>
          <cell r="D4976">
            <v>581.73</v>
          </cell>
        </row>
        <row r="4977">
          <cell r="A4977">
            <v>36374</v>
          </cell>
          <cell r="B4977" t="str">
            <v>TUBO PVC PBA JEI, CLASSE 12, DN 100 MM, PARA REDE DE AGUA (NBR 5647)</v>
          </cell>
          <cell r="C4977" t="str">
            <v xml:space="preserve">M     </v>
          </cell>
          <cell r="D4977">
            <v>70.72</v>
          </cell>
        </row>
        <row r="4978">
          <cell r="A4978">
            <v>36084</v>
          </cell>
          <cell r="B4978" t="str">
            <v>TUBO PVC PBA JEI, CLASSE 12, DN 50 MM, PARA REDE DE AGUA (NBR 5647)</v>
          </cell>
          <cell r="C4978" t="str">
            <v xml:space="preserve">M     </v>
          </cell>
          <cell r="D4978">
            <v>20.95</v>
          </cell>
        </row>
        <row r="4979">
          <cell r="A4979">
            <v>36373</v>
          </cell>
          <cell r="B4979" t="str">
            <v>TUBO PVC PBA JEI, CLASSE 12, DN 75 MM, PARA REDE DE AGUA (NBR 5647)</v>
          </cell>
          <cell r="C4979" t="str">
            <v xml:space="preserve">M     </v>
          </cell>
          <cell r="D4979">
            <v>43.51</v>
          </cell>
        </row>
        <row r="4980">
          <cell r="A4980">
            <v>36377</v>
          </cell>
          <cell r="B4980" t="str">
            <v>TUBO PVC PBA JEI, CLASSE 15, DN 100 MM, PARA REDE DE AGUA (NBR 5647)</v>
          </cell>
          <cell r="C4980" t="str">
            <v xml:space="preserve">M     </v>
          </cell>
          <cell r="D4980">
            <v>84.83</v>
          </cell>
        </row>
        <row r="4981">
          <cell r="A4981">
            <v>36375</v>
          </cell>
          <cell r="B4981" t="str">
            <v>TUBO PVC PBA JEI, CLASSE 15, DN 50 MM, PARA REDE DE AGUA (NBR 5647)</v>
          </cell>
          <cell r="C4981" t="str">
            <v xml:space="preserve">M     </v>
          </cell>
          <cell r="D4981">
            <v>25.85</v>
          </cell>
        </row>
        <row r="4982">
          <cell r="A4982">
            <v>36376</v>
          </cell>
          <cell r="B4982" t="str">
            <v>TUBO PVC PBA JEI, CLASSE 15, DN 75 MM, PARA REDE DE AGUA (NBR 5647)</v>
          </cell>
          <cell r="C4982" t="str">
            <v xml:space="preserve">M     </v>
          </cell>
          <cell r="D4982">
            <v>50.77</v>
          </cell>
        </row>
        <row r="4983">
          <cell r="A4983">
            <v>36380</v>
          </cell>
          <cell r="B4983" t="str">
            <v>TUBO PVC PBA JEI, CLASSE 20, DN 100 MM, PARA REDE DE AGUA (NBR 5647)</v>
          </cell>
          <cell r="C4983" t="str">
            <v xml:space="preserve">M     </v>
          </cell>
          <cell r="D4983">
            <v>106.07</v>
          </cell>
        </row>
        <row r="4984">
          <cell r="A4984">
            <v>36378</v>
          </cell>
          <cell r="B4984" t="str">
            <v>TUBO PVC PBA JEI, CLASSE 20, DN 50 MM, PARA REDE DE AGUA (NBR 5647)</v>
          </cell>
          <cell r="C4984" t="str">
            <v xml:space="preserve">M     </v>
          </cell>
          <cell r="D4984">
            <v>31.78</v>
          </cell>
        </row>
        <row r="4985">
          <cell r="A4985">
            <v>36379</v>
          </cell>
          <cell r="B4985" t="str">
            <v>TUBO PVC PBA JEI, CLASSE 20, DN 75 MM, PARA REDE DE AGUA (NBR 5647)</v>
          </cell>
          <cell r="C4985" t="str">
            <v xml:space="preserve">M     </v>
          </cell>
          <cell r="D4985">
            <v>64.069999999999993</v>
          </cell>
        </row>
        <row r="4986">
          <cell r="A4986">
            <v>9859</v>
          </cell>
          <cell r="B4986" t="str">
            <v>TUBO PVC ROSCAVEL, 3/4",  AGUA FRIA PREDIAL</v>
          </cell>
          <cell r="C4986" t="str">
            <v xml:space="preserve">M     </v>
          </cell>
          <cell r="D4986">
            <v>10.78</v>
          </cell>
        </row>
        <row r="4987">
          <cell r="A4987">
            <v>9838</v>
          </cell>
          <cell r="B4987" t="str">
            <v>TUBO PVC SERIE NORMAL, DN 50 MM, PARA ESGOTO PREDIAL (NBR 5688)</v>
          </cell>
          <cell r="C4987" t="str">
            <v xml:space="preserve">M     </v>
          </cell>
          <cell r="D4987">
            <v>11.15</v>
          </cell>
        </row>
        <row r="4988">
          <cell r="A4988">
            <v>9837</v>
          </cell>
          <cell r="B4988" t="str">
            <v>TUBO PVC SERIE NORMAL, DN 75 MM, PARA ESGOTO PREDIAL (NBR 5688)</v>
          </cell>
          <cell r="C4988" t="str">
            <v xml:space="preserve">M     </v>
          </cell>
          <cell r="D4988">
            <v>16.100000000000001</v>
          </cell>
        </row>
        <row r="4989">
          <cell r="A4989">
            <v>9833</v>
          </cell>
          <cell r="B4989" t="str">
            <v>TUBO PVC, FLEXIVEL, CORRUGADO, PERFURADO, DN 110 MM, PARA DRENAGEM, SISTEMA IRRIGACAO</v>
          </cell>
          <cell r="C4989" t="str">
            <v xml:space="preserve">M     </v>
          </cell>
          <cell r="D4989">
            <v>12</v>
          </cell>
        </row>
        <row r="4990">
          <cell r="A4990">
            <v>9830</v>
          </cell>
          <cell r="B4990" t="str">
            <v>TUBO PVC, FLEXIVEL, CORRUGADO, PERFURADO, DN 65 MM, PARA DRENAGEM, SISTEMA IRRIGACAO</v>
          </cell>
          <cell r="C4990" t="str">
            <v xml:space="preserve">M     </v>
          </cell>
          <cell r="D4990">
            <v>6.42</v>
          </cell>
        </row>
        <row r="4991">
          <cell r="A4991">
            <v>9834</v>
          </cell>
          <cell r="B4991" t="str">
            <v>TUBO PVC, RIGIDO, CORRUGADO, PERFURADO, DN 150 MM, PARA DRENAGEM, SISTEMA IRRIGACAO</v>
          </cell>
          <cell r="C4991" t="str">
            <v xml:space="preserve">M     </v>
          </cell>
          <cell r="D4991">
            <v>33.39</v>
          </cell>
        </row>
        <row r="4992">
          <cell r="A4992">
            <v>9863</v>
          </cell>
          <cell r="B4992" t="str">
            <v>TUBO PVC, ROSCAVEL,  2 1/2", AGUA FRIA PREDIAL</v>
          </cell>
          <cell r="C4992" t="str">
            <v xml:space="preserve">M     </v>
          </cell>
          <cell r="D4992">
            <v>77.819999999999993</v>
          </cell>
        </row>
        <row r="4993">
          <cell r="A4993">
            <v>9860</v>
          </cell>
          <cell r="B4993" t="str">
            <v>TUBO PVC, ROSCAVEL,  2", PARA AGUA FRIA PREDIAL</v>
          </cell>
          <cell r="C4993" t="str">
            <v xml:space="preserve">M     </v>
          </cell>
          <cell r="D4993">
            <v>49.96</v>
          </cell>
        </row>
        <row r="4994">
          <cell r="A4994">
            <v>9862</v>
          </cell>
          <cell r="B4994" t="str">
            <v>TUBO PVC, ROSCAVEL, 1 1/2",  AGUA FRIA PREDIAL</v>
          </cell>
          <cell r="C4994" t="str">
            <v xml:space="preserve">M     </v>
          </cell>
          <cell r="D4994">
            <v>35.25</v>
          </cell>
        </row>
        <row r="4995">
          <cell r="A4995">
            <v>9861</v>
          </cell>
          <cell r="B4995" t="str">
            <v>TUBO PVC, ROSCAVEL, 1 1/4", AGUA FRIA PREDIAL</v>
          </cell>
          <cell r="C4995" t="str">
            <v xml:space="preserve">M     </v>
          </cell>
          <cell r="D4995">
            <v>28.33</v>
          </cell>
        </row>
        <row r="4996">
          <cell r="A4996">
            <v>9856</v>
          </cell>
          <cell r="B4996" t="str">
            <v>TUBO PVC, ROSCAVEL, 1/2", AGUA FRIA PREDIAL</v>
          </cell>
          <cell r="C4996" t="str">
            <v xml:space="preserve">M     </v>
          </cell>
          <cell r="D4996">
            <v>7.61</v>
          </cell>
        </row>
        <row r="4997">
          <cell r="A4997">
            <v>9866</v>
          </cell>
          <cell r="B4997" t="str">
            <v>TUBO PVC, ROSCAVEL, 1", AGUA FRIA PREDIAL</v>
          </cell>
          <cell r="C4997" t="str">
            <v xml:space="preserve">M     </v>
          </cell>
          <cell r="D4997">
            <v>20.93</v>
          </cell>
        </row>
        <row r="4998">
          <cell r="A4998">
            <v>9857</v>
          </cell>
          <cell r="B4998" t="str">
            <v>TUBO PVC, ROSCAVEL, 3", AGUA FRIA PREDIAL</v>
          </cell>
          <cell r="C4998" t="str">
            <v xml:space="preserve">M     </v>
          </cell>
          <cell r="D4998">
            <v>100.65</v>
          </cell>
        </row>
        <row r="4999">
          <cell r="A4999">
            <v>9864</v>
          </cell>
          <cell r="B4999" t="str">
            <v>TUBO PVC, ROSCAVEL, 4",  AGUA FRIA PREDIAL</v>
          </cell>
          <cell r="C4999" t="str">
            <v xml:space="preserve">M     </v>
          </cell>
          <cell r="D4999">
            <v>121.51</v>
          </cell>
        </row>
        <row r="5000">
          <cell r="A5000">
            <v>9865</v>
          </cell>
          <cell r="B5000" t="str">
            <v>TUBO PVC, ROSCAVEL, 5",  AGUA FRIA PREDIAL</v>
          </cell>
          <cell r="C5000" t="str">
            <v xml:space="preserve">M     </v>
          </cell>
          <cell r="D5000">
            <v>174.74</v>
          </cell>
        </row>
        <row r="5001">
          <cell r="A5001">
            <v>9858</v>
          </cell>
          <cell r="B5001" t="str">
            <v>TUBO PVC, ROSCAVEL, 6",  AGUA FRIA PREDIAL</v>
          </cell>
          <cell r="C5001" t="str">
            <v xml:space="preserve">M     </v>
          </cell>
          <cell r="D5001">
            <v>183.2</v>
          </cell>
        </row>
        <row r="5002">
          <cell r="A5002">
            <v>9841</v>
          </cell>
          <cell r="B5002" t="str">
            <v>TUBO PVC, SERIE R, DN 100 MM, PARA ESGOTO OU AGUAS PLUVIAIS PREDIAIS (NBR 5688)</v>
          </cell>
          <cell r="C5002" t="str">
            <v xml:space="preserve">M     </v>
          </cell>
          <cell r="D5002">
            <v>44.84</v>
          </cell>
        </row>
        <row r="5003">
          <cell r="A5003">
            <v>9840</v>
          </cell>
          <cell r="B5003" t="str">
            <v>TUBO PVC, SERIE R, DN 150 MM, PARA ESGOTO OU AGUAS PLUVIAIS PREDIAIS (NBR 5688)</v>
          </cell>
          <cell r="C5003" t="str">
            <v xml:space="preserve">M     </v>
          </cell>
          <cell r="D5003">
            <v>91.14</v>
          </cell>
        </row>
        <row r="5004">
          <cell r="A5004">
            <v>20067</v>
          </cell>
          <cell r="B5004" t="str">
            <v>TUBO PVC, SERIE R, DN 40 MM, PARA ESGOTO OU AGUAS PLUVIAIS PREDIAIS (NBR 5688)</v>
          </cell>
          <cell r="C5004" t="str">
            <v xml:space="preserve">M     </v>
          </cell>
          <cell r="D5004">
            <v>15.66</v>
          </cell>
        </row>
        <row r="5005">
          <cell r="A5005">
            <v>20068</v>
          </cell>
          <cell r="B5005" t="str">
            <v>TUBO PVC, SERIE R, DN 50 MM, PARA ESGOTO OU AGUAS PLUVIAIS PREDIAIS (NBR 5688)</v>
          </cell>
          <cell r="C5005" t="str">
            <v xml:space="preserve">M     </v>
          </cell>
          <cell r="D5005">
            <v>19.53</v>
          </cell>
        </row>
        <row r="5006">
          <cell r="A5006">
            <v>9839</v>
          </cell>
          <cell r="B5006" t="str">
            <v>TUBO PVC, SERIE R, DN 75 MM, PARA ESGOTO OU AGUAS PLUVIAIS PREDIAIS (NBR 5688)</v>
          </cell>
          <cell r="C5006" t="str">
            <v xml:space="preserve">M     </v>
          </cell>
          <cell r="D5006">
            <v>25.6</v>
          </cell>
        </row>
        <row r="5007">
          <cell r="A5007">
            <v>9870</v>
          </cell>
          <cell r="B5007" t="str">
            <v>TUBO PVC, SOLDAVEL, DN 100 MM, AGUA FRIA (NBR-5648)</v>
          </cell>
          <cell r="C5007" t="str">
            <v xml:space="preserve">M     </v>
          </cell>
          <cell r="D5007">
            <v>84.86</v>
          </cell>
        </row>
        <row r="5008">
          <cell r="A5008">
            <v>9867</v>
          </cell>
          <cell r="B5008" t="str">
            <v>TUBO PVC, SOLDAVEL, DN 20 MM, AGUA FRIA (NBR-5648)</v>
          </cell>
          <cell r="C5008" t="str">
            <v xml:space="preserve">M     </v>
          </cell>
          <cell r="D5008">
            <v>3.12</v>
          </cell>
        </row>
        <row r="5009">
          <cell r="A5009">
            <v>9868</v>
          </cell>
          <cell r="B5009" t="str">
            <v>TUBO PVC, SOLDAVEL, DN 25 MM, AGUA FRIA (NBR-5648)</v>
          </cell>
          <cell r="C5009" t="str">
            <v xml:space="preserve">M     </v>
          </cell>
          <cell r="D5009">
            <v>4</v>
          </cell>
        </row>
        <row r="5010">
          <cell r="A5010">
            <v>9869</v>
          </cell>
          <cell r="B5010" t="str">
            <v>TUBO PVC, SOLDAVEL, DN 32 MM, AGUA FRIA (NBR-5648)</v>
          </cell>
          <cell r="C5010" t="str">
            <v xml:space="preserve">M     </v>
          </cell>
          <cell r="D5010">
            <v>8.98</v>
          </cell>
        </row>
        <row r="5011">
          <cell r="A5011">
            <v>9874</v>
          </cell>
          <cell r="B5011" t="str">
            <v>TUBO PVC, SOLDAVEL, DN 40 MM, AGUA FRIA (NBR-5648)</v>
          </cell>
          <cell r="C5011" t="str">
            <v xml:space="preserve">M     </v>
          </cell>
          <cell r="D5011">
            <v>13.07</v>
          </cell>
        </row>
        <row r="5012">
          <cell r="A5012">
            <v>9875</v>
          </cell>
          <cell r="B5012" t="str">
            <v>TUBO PVC, SOLDAVEL, DN 50 MM, PARA AGUA FRIA (NBR-5648)</v>
          </cell>
          <cell r="C5012" t="str">
            <v xml:space="preserve">M     </v>
          </cell>
          <cell r="D5012">
            <v>14.98</v>
          </cell>
        </row>
        <row r="5013">
          <cell r="A5013">
            <v>9873</v>
          </cell>
          <cell r="B5013" t="str">
            <v>TUBO PVC, SOLDAVEL, DN 60 MM, AGUA FRIA (NBR-5648)</v>
          </cell>
          <cell r="C5013" t="str">
            <v xml:space="preserve">M     </v>
          </cell>
          <cell r="D5013">
            <v>25.27</v>
          </cell>
        </row>
        <row r="5014">
          <cell r="A5014">
            <v>9871</v>
          </cell>
          <cell r="B5014" t="str">
            <v>TUBO PVC, SOLDAVEL, DN 75 MM, AGUA FRIA (NBR-5648)</v>
          </cell>
          <cell r="C5014" t="str">
            <v xml:space="preserve">M     </v>
          </cell>
          <cell r="D5014">
            <v>42.33</v>
          </cell>
        </row>
        <row r="5015">
          <cell r="A5015">
            <v>9872</v>
          </cell>
          <cell r="B5015" t="str">
            <v>TUBO PVC, SOLDAVEL, DN 85 MM, AGUA FRIA (NBR-5648)</v>
          </cell>
          <cell r="C5015" t="str">
            <v xml:space="preserve">M     </v>
          </cell>
          <cell r="D5015">
            <v>52.89</v>
          </cell>
        </row>
        <row r="5016">
          <cell r="A5016">
            <v>7667</v>
          </cell>
          <cell r="B5016" t="str">
            <v>TUBO 26" EM CHAPA PRETA, E= 3/16", 147 KG/6 M</v>
          </cell>
          <cell r="C5016" t="str">
            <v xml:space="preserve">M     </v>
          </cell>
          <cell r="D5016">
            <v>2691.1</v>
          </cell>
        </row>
        <row r="5017">
          <cell r="A5017">
            <v>7660</v>
          </cell>
          <cell r="B5017" t="str">
            <v>TUBO 30" EM CHAPA PRETA, E= 1/4", 175 KG/6 M</v>
          </cell>
          <cell r="C5017" t="str">
            <v xml:space="preserve">M     </v>
          </cell>
          <cell r="D5017">
            <v>3430.51</v>
          </cell>
        </row>
        <row r="5018">
          <cell r="A5018">
            <v>7676</v>
          </cell>
          <cell r="B5018" t="str">
            <v>TUBO 30" EM CHAPA PRETA, E= 3/8", 177 KG/6 M</v>
          </cell>
          <cell r="C5018" t="str">
            <v xml:space="preserve">M     </v>
          </cell>
          <cell r="D5018">
            <v>3469.72</v>
          </cell>
        </row>
        <row r="5019">
          <cell r="A5019">
            <v>12426</v>
          </cell>
          <cell r="B5019" t="str">
            <v>UNIAO COM ASSENTO CONICO DE BRONZE, DIAMETRO 1/2"</v>
          </cell>
          <cell r="C5019" t="str">
            <v xml:space="preserve">UN    </v>
          </cell>
          <cell r="D5019">
            <v>35.81</v>
          </cell>
        </row>
        <row r="5020">
          <cell r="A5020">
            <v>12425</v>
          </cell>
          <cell r="B5020" t="str">
            <v>UNIAO COM ASSENTO CONICO DE BRONZE, DIAMETRO 1"</v>
          </cell>
          <cell r="C5020" t="str">
            <v xml:space="preserve">UN    </v>
          </cell>
          <cell r="D5020">
            <v>49.2</v>
          </cell>
        </row>
        <row r="5021">
          <cell r="A5021">
            <v>12427</v>
          </cell>
          <cell r="B5021" t="str">
            <v>UNIAO COM ASSENTO CONICO DE BRONZE, DIAMETRO 2 1/2"</v>
          </cell>
          <cell r="C5021" t="str">
            <v xml:space="preserve">UN    </v>
          </cell>
          <cell r="D5021">
            <v>204.21</v>
          </cell>
        </row>
        <row r="5022">
          <cell r="A5022">
            <v>12428</v>
          </cell>
          <cell r="B5022" t="str">
            <v>UNIAO COM ASSENTO CONICO DE BRONZE, DIAMETRO 2'</v>
          </cell>
          <cell r="C5022" t="str">
            <v xml:space="preserve">UN    </v>
          </cell>
          <cell r="D5022">
            <v>131.08000000000001</v>
          </cell>
        </row>
        <row r="5023">
          <cell r="A5023">
            <v>12430</v>
          </cell>
          <cell r="B5023" t="str">
            <v>UNIAO COM ASSENTO CONICO DE BRONZE, DIAMETRO 3/4"</v>
          </cell>
          <cell r="C5023" t="str">
            <v xml:space="preserve">UN    </v>
          </cell>
          <cell r="D5023">
            <v>43.9</v>
          </cell>
        </row>
        <row r="5024">
          <cell r="A5024">
            <v>12429</v>
          </cell>
          <cell r="B5024" t="str">
            <v>UNIAO COM ASSENTO CONICO DE BRONZE, DIAMETRO 3"</v>
          </cell>
          <cell r="C5024" t="str">
            <v xml:space="preserve">UN    </v>
          </cell>
          <cell r="D5024">
            <v>330.22</v>
          </cell>
        </row>
        <row r="5025">
          <cell r="A5025">
            <v>12431</v>
          </cell>
          <cell r="B5025" t="str">
            <v>UNIAO COM ASSENTO CONICO DE BRONZE, DIAMETRO 4"</v>
          </cell>
          <cell r="C5025" t="str">
            <v xml:space="preserve">UN    </v>
          </cell>
          <cell r="D5025">
            <v>561.98</v>
          </cell>
        </row>
        <row r="5026">
          <cell r="A5026">
            <v>12432</v>
          </cell>
          <cell r="B5026" t="str">
            <v>UNIAO COM ASSENTO CONICO DE FERRO LONGO (MACHO-FEMEA), DIAMETRO 1 1/2"</v>
          </cell>
          <cell r="C5026" t="str">
            <v xml:space="preserve">UN    </v>
          </cell>
          <cell r="D5026">
            <v>115.58</v>
          </cell>
        </row>
        <row r="5027">
          <cell r="A5027">
            <v>12434</v>
          </cell>
          <cell r="B5027" t="str">
            <v>UNIAO COM ASSENTO CONICO DE FERRO LONGO (MACHO-FEMEA), DIAMETRO 1/2"</v>
          </cell>
          <cell r="C5027" t="str">
            <v xml:space="preserve">UN    </v>
          </cell>
          <cell r="D5027">
            <v>37.659999999999997</v>
          </cell>
        </row>
        <row r="5028">
          <cell r="A5028">
            <v>12433</v>
          </cell>
          <cell r="B5028" t="str">
            <v>UNIAO COM ASSENTO CONICO DE FERRO LONGO (MACHO-FEMEA), DIAMETRO 1"</v>
          </cell>
          <cell r="C5028" t="str">
            <v xml:space="preserve">UN    </v>
          </cell>
          <cell r="D5028">
            <v>73.58</v>
          </cell>
        </row>
        <row r="5029">
          <cell r="A5029">
            <v>12435</v>
          </cell>
          <cell r="B5029" t="str">
            <v>UNIAO COM ASSENTO CONICO DE FERRO LONGO (MACHO-FEMEA), DIAMETRO 2 1/2"</v>
          </cell>
          <cell r="C5029" t="str">
            <v xml:space="preserve">UN    </v>
          </cell>
          <cell r="D5029">
            <v>227.71</v>
          </cell>
        </row>
        <row r="5030">
          <cell r="A5030">
            <v>12437</v>
          </cell>
          <cell r="B5030" t="str">
            <v>UNIAO COM ASSENTO CONICO DE FERRO LONGO (MACHO-FEMEA), DIAMETRO 2"</v>
          </cell>
          <cell r="C5030" t="str">
            <v xml:space="preserve">UN    </v>
          </cell>
          <cell r="D5030">
            <v>183.91</v>
          </cell>
        </row>
        <row r="5031">
          <cell r="A5031">
            <v>12439</v>
          </cell>
          <cell r="B5031" t="str">
            <v>UNIAO COM ASSENTO CONICO DE FERRO LONGO (MACHO-FEMEA), DIAMETRO 3/4"</v>
          </cell>
          <cell r="C5031" t="str">
            <v xml:space="preserve">UN    </v>
          </cell>
          <cell r="D5031">
            <v>59.02</v>
          </cell>
        </row>
        <row r="5032">
          <cell r="A5032">
            <v>12438</v>
          </cell>
          <cell r="B5032" t="str">
            <v>UNIAO COM ASSENTO CONICO DE FERRO LONGO (MACHO-FEMEA), DIAMETRO 3'</v>
          </cell>
          <cell r="C5032" t="str">
            <v xml:space="preserve">UN    </v>
          </cell>
          <cell r="D5032">
            <v>332.81</v>
          </cell>
        </row>
        <row r="5033">
          <cell r="A5033">
            <v>12436</v>
          </cell>
          <cell r="B5033" t="str">
            <v>UNIAO COM ASSENTO CONICO DE FERRO LONGO (MACHO-FEMEA), DIAMETRO 4"</v>
          </cell>
          <cell r="C5033" t="str">
            <v xml:space="preserve">UN    </v>
          </cell>
          <cell r="D5033">
            <v>420.41</v>
          </cell>
        </row>
        <row r="5034">
          <cell r="A5034">
            <v>36357</v>
          </cell>
          <cell r="B5034" t="str">
            <v>UNIAO COM FLANGE PPR, DN 40 MM, PARA AGUA QUENTE PREDIAL</v>
          </cell>
          <cell r="C5034" t="str">
            <v xml:space="preserve">UN    </v>
          </cell>
          <cell r="D5034">
            <v>170.07</v>
          </cell>
        </row>
        <row r="5035">
          <cell r="A5035">
            <v>12424</v>
          </cell>
          <cell r="B5035" t="str">
            <v>UNIAO DE FERRO GALVANIZADO, COM ASSENTO CONICO DE BRONZE, DE 1 1/2"</v>
          </cell>
          <cell r="C5035" t="str">
            <v xml:space="preserve">UN    </v>
          </cell>
          <cell r="D5035">
            <v>75.760000000000005</v>
          </cell>
        </row>
        <row r="5036">
          <cell r="A5036">
            <v>12440</v>
          </cell>
          <cell r="B5036" t="str">
            <v>UNIAO DE FERRO GALVANIZADO, COM ASSENTO CONICO DE BRONZE, DE 1 1/4"</v>
          </cell>
          <cell r="C5036" t="str">
            <v xml:space="preserve">UN    </v>
          </cell>
          <cell r="D5036">
            <v>73.22</v>
          </cell>
        </row>
        <row r="5037">
          <cell r="A5037">
            <v>9884</v>
          </cell>
          <cell r="B5037" t="str">
            <v>UNIAO DE FERRO GALVANIZADO, COM ROSCA BSP, COM ASSENTO PLANO, DE 1 1/2"</v>
          </cell>
          <cell r="C5037" t="str">
            <v xml:space="preserve">UN    </v>
          </cell>
          <cell r="D5037">
            <v>54.62</v>
          </cell>
        </row>
        <row r="5038">
          <cell r="A5038">
            <v>9888</v>
          </cell>
          <cell r="B5038" t="str">
            <v>UNIAO DE FERRO GALVANIZADO, COM ROSCA BSP, COM ASSENTO PLANO, DE 1 1/4"</v>
          </cell>
          <cell r="C5038" t="str">
            <v xml:space="preserve">UN    </v>
          </cell>
          <cell r="D5038">
            <v>43.88</v>
          </cell>
        </row>
        <row r="5039">
          <cell r="A5039">
            <v>9883</v>
          </cell>
          <cell r="B5039" t="str">
            <v>UNIAO DE FERRO GALVANIZADO, COM ROSCA BSP, COM ASSENTO PLANO, DE 1/2"</v>
          </cell>
          <cell r="C5039" t="str">
            <v xml:space="preserve">UN    </v>
          </cell>
          <cell r="D5039">
            <v>19.149999999999999</v>
          </cell>
        </row>
        <row r="5040">
          <cell r="A5040">
            <v>9886</v>
          </cell>
          <cell r="B5040" t="str">
            <v>UNIAO DE FERRO GALVANIZADO, COM ROSCA BSP, COM ASSENTO PLANO, DE 1"</v>
          </cell>
          <cell r="C5040" t="str">
            <v xml:space="preserve">UN    </v>
          </cell>
          <cell r="D5040">
            <v>26.23</v>
          </cell>
        </row>
        <row r="5041">
          <cell r="A5041">
            <v>9889</v>
          </cell>
          <cell r="B5041" t="str">
            <v>UNIAO DE FERRO GALVANIZADO, COM ROSCA BSP, COM ASSENTO PLANO, DE 2 1/2"</v>
          </cell>
          <cell r="C5041" t="str">
            <v xml:space="preserve">UN    </v>
          </cell>
          <cell r="D5041">
            <v>132.88</v>
          </cell>
        </row>
        <row r="5042">
          <cell r="A5042">
            <v>9887</v>
          </cell>
          <cell r="B5042" t="str">
            <v>UNIAO DE FERRO GALVANIZADO, COM ROSCA BSP, COM ASSENTO PLANO, DE 2"</v>
          </cell>
          <cell r="C5042" t="str">
            <v xml:space="preserve">UN    </v>
          </cell>
          <cell r="D5042">
            <v>80.31</v>
          </cell>
        </row>
        <row r="5043">
          <cell r="A5043">
            <v>9885</v>
          </cell>
          <cell r="B5043" t="str">
            <v>UNIAO DE FERRO GALVANIZADO, COM ROSCA BSP, COM ASSENTO PLANO, DE 3/4"</v>
          </cell>
          <cell r="C5043" t="str">
            <v xml:space="preserve">UN    </v>
          </cell>
          <cell r="D5043">
            <v>25.36</v>
          </cell>
        </row>
        <row r="5044">
          <cell r="A5044">
            <v>9890</v>
          </cell>
          <cell r="B5044" t="str">
            <v>UNIAO DE FERRO GALVANIZADO, COM ROSCA BSP, COM ASSENTO PLANO, DE 3"</v>
          </cell>
          <cell r="C5044" t="str">
            <v xml:space="preserve">UN    </v>
          </cell>
          <cell r="D5044">
            <v>205.86</v>
          </cell>
        </row>
        <row r="5045">
          <cell r="A5045">
            <v>9891</v>
          </cell>
          <cell r="B5045" t="str">
            <v>UNIAO DE FERRO GALVANIZADO, COM ROSCA BSP, COM ASSENTO PLANO, DE 4"</v>
          </cell>
          <cell r="C5045" t="str">
            <v xml:space="preserve">UN    </v>
          </cell>
          <cell r="D5045">
            <v>289</v>
          </cell>
        </row>
        <row r="5046">
          <cell r="A5046">
            <v>39292</v>
          </cell>
          <cell r="B5046" t="str">
            <v>UNIAO DE REDUCAO METALICA, PARA CONEXAO COM ANEL DESLIZANTE EM TUBO PEX, DN 20 X 16 MM</v>
          </cell>
          <cell r="C5046" t="str">
            <v xml:space="preserve">UN    </v>
          </cell>
          <cell r="D5046">
            <v>12.03</v>
          </cell>
        </row>
        <row r="5047">
          <cell r="A5047">
            <v>39293</v>
          </cell>
          <cell r="B5047" t="str">
            <v>UNIAO DE REDUCAO METALICA, PARA CONEXAO COM ANEL DESLIZANTE EM TUBO PEX, DN 25 X 16 MM</v>
          </cell>
          <cell r="C5047" t="str">
            <v xml:space="preserve">UN    </v>
          </cell>
          <cell r="D5047">
            <v>19.420000000000002</v>
          </cell>
        </row>
        <row r="5048">
          <cell r="A5048">
            <v>39294</v>
          </cell>
          <cell r="B5048" t="str">
            <v>UNIAO DE REDUCAO METALICA, PARA CONEXAO COM ANEL DESLIZANTE EM TUBO PEX, DN 25 X 20 MM</v>
          </cell>
          <cell r="C5048" t="str">
            <v xml:space="preserve">UN    </v>
          </cell>
          <cell r="D5048">
            <v>19.420000000000002</v>
          </cell>
        </row>
        <row r="5049">
          <cell r="A5049">
            <v>39295</v>
          </cell>
          <cell r="B5049" t="str">
            <v>UNIAO DE REDUCAO METALICA, PARA CONEXAO COM ANEL DESLIZANTE EM TUBO PEX, DN 32 X 25 MM</v>
          </cell>
          <cell r="C5049" t="str">
            <v xml:space="preserve">UN    </v>
          </cell>
          <cell r="D5049">
            <v>33.119999999999997</v>
          </cell>
        </row>
        <row r="5050">
          <cell r="A5050">
            <v>36313</v>
          </cell>
          <cell r="B5050" t="str">
            <v>UNIAO DUPLA PPR DN 20 MM, PARA AGUA QUENTE PREDIAL</v>
          </cell>
          <cell r="C5050" t="str">
            <v xml:space="preserve">UN    </v>
          </cell>
          <cell r="D5050">
            <v>40.32</v>
          </cell>
        </row>
        <row r="5051">
          <cell r="A5051">
            <v>36316</v>
          </cell>
          <cell r="B5051" t="str">
            <v>UNIAO DUPLA PPR DN 25 MM, PARA AGUA QUENTE PREDIAL</v>
          </cell>
          <cell r="C5051" t="str">
            <v xml:space="preserve">UN    </v>
          </cell>
          <cell r="D5051">
            <v>48.9</v>
          </cell>
        </row>
        <row r="5052">
          <cell r="A5052">
            <v>64</v>
          </cell>
          <cell r="B5052" t="str">
            <v>UNIAO EM POLIPROPILENO (PP), PARA TUBO EM PEAD, 20 MM - LIGACAO PREDIAL DE AGUA</v>
          </cell>
          <cell r="C5052" t="str">
            <v xml:space="preserve">UN    </v>
          </cell>
          <cell r="D5052">
            <v>5.71</v>
          </cell>
        </row>
        <row r="5053">
          <cell r="A5053">
            <v>37423</v>
          </cell>
          <cell r="B5053" t="str">
            <v>UNIAO EM POLIPROPILENO (PP), PARA TUBO EM PEAD, 32 MM - LIGACAO PREDIAL DE AGUA</v>
          </cell>
          <cell r="C5053" t="str">
            <v xml:space="preserve">UN    </v>
          </cell>
          <cell r="D5053">
            <v>14.1</v>
          </cell>
        </row>
        <row r="5054">
          <cell r="A5054">
            <v>39296</v>
          </cell>
          <cell r="B5054" t="str">
            <v>UNIAO METALICA, PARA CONEXAO COM ANEL DESLIZANTE EM TUBO PEX, DN 16 MM</v>
          </cell>
          <cell r="C5054" t="str">
            <v xml:space="preserve">UN    </v>
          </cell>
          <cell r="D5054">
            <v>9.3000000000000007</v>
          </cell>
        </row>
        <row r="5055">
          <cell r="A5055">
            <v>39297</v>
          </cell>
          <cell r="B5055" t="str">
            <v>UNIAO METALICA, PARA CONEXAO COM ANEL DESLIZANTE EM TUBO PEX, DN 20 MM</v>
          </cell>
          <cell r="C5055" t="str">
            <v xml:space="preserve">UN    </v>
          </cell>
          <cell r="D5055">
            <v>13.29</v>
          </cell>
        </row>
        <row r="5056">
          <cell r="A5056">
            <v>39298</v>
          </cell>
          <cell r="B5056" t="str">
            <v>UNIAO METALICA, PARA CONEXAO COM ANEL DESLIZANTE EM TUBO PEX, DN 25 MM</v>
          </cell>
          <cell r="C5056" t="str">
            <v xml:space="preserve">UN    </v>
          </cell>
          <cell r="D5056">
            <v>23.41</v>
          </cell>
        </row>
        <row r="5057">
          <cell r="A5057">
            <v>39299</v>
          </cell>
          <cell r="B5057" t="str">
            <v>UNIAO METALICA, PARA CONEXAO COM ANEL DESLIZANTE EM TUBO PEX, DN 32 MM</v>
          </cell>
          <cell r="C5057" t="str">
            <v xml:space="preserve">UN    </v>
          </cell>
          <cell r="D5057">
            <v>39.85</v>
          </cell>
        </row>
        <row r="5058">
          <cell r="A5058">
            <v>9892</v>
          </cell>
          <cell r="B5058" t="str">
            <v>UNIAO PVC, ROSCAVEL 1/2",  AGUA FRIA PREDIAL</v>
          </cell>
          <cell r="C5058" t="str">
            <v xml:space="preserve">UN    </v>
          </cell>
          <cell r="D5058">
            <v>6.8</v>
          </cell>
        </row>
        <row r="5059">
          <cell r="A5059">
            <v>9893</v>
          </cell>
          <cell r="B5059" t="str">
            <v>UNIAO PVC, ROSCAVEL 2",  AGUA FRIA PREDIAL</v>
          </cell>
          <cell r="C5059" t="str">
            <v xml:space="preserve">UN    </v>
          </cell>
          <cell r="D5059">
            <v>92.3</v>
          </cell>
        </row>
        <row r="5060">
          <cell r="A5060">
            <v>9901</v>
          </cell>
          <cell r="B5060" t="str">
            <v>UNIAO PVC, ROSCAVEL, 1 1/2",  AGUA FRIA PREDIAL</v>
          </cell>
          <cell r="C5060" t="str">
            <v xml:space="preserve">UN    </v>
          </cell>
          <cell r="D5060">
            <v>40.96</v>
          </cell>
        </row>
        <row r="5061">
          <cell r="A5061">
            <v>9896</v>
          </cell>
          <cell r="B5061" t="str">
            <v>UNIAO PVC, ROSCAVEL, 1 1/4",  AGUA FRIA PREDIAL</v>
          </cell>
          <cell r="C5061" t="str">
            <v xml:space="preserve">UN    </v>
          </cell>
          <cell r="D5061">
            <v>36.92</v>
          </cell>
        </row>
        <row r="5062">
          <cell r="A5062">
            <v>9900</v>
          </cell>
          <cell r="B5062" t="str">
            <v>UNIAO PVC, ROSCAVEL, 1",  AGUA FRIA PREDIAL</v>
          </cell>
          <cell r="C5062" t="str">
            <v xml:space="preserve">UN    </v>
          </cell>
          <cell r="D5062">
            <v>22.4</v>
          </cell>
        </row>
        <row r="5063">
          <cell r="A5063">
            <v>9898</v>
          </cell>
          <cell r="B5063" t="str">
            <v>UNIAO PVC, ROSCAVEL, 2 1/2",  AGUA FRIA PREDIAL</v>
          </cell>
          <cell r="C5063" t="str">
            <v xml:space="preserve">UN    </v>
          </cell>
          <cell r="D5063">
            <v>189.8</v>
          </cell>
        </row>
        <row r="5064">
          <cell r="A5064">
            <v>9899</v>
          </cell>
          <cell r="B5064" t="str">
            <v>UNIAO PVC, ROSCAVEL, 3/4",  AGUA FRIA PREDIAL</v>
          </cell>
          <cell r="C5064" t="str">
            <v xml:space="preserve">UN    </v>
          </cell>
          <cell r="D5064">
            <v>12.23</v>
          </cell>
        </row>
        <row r="5065">
          <cell r="A5065">
            <v>9902</v>
          </cell>
          <cell r="B5065" t="str">
            <v>UNIAO PVC, ROSCAVEL, 3",  AGUA FRIA PREDIAL</v>
          </cell>
          <cell r="C5065" t="str">
            <v xml:space="preserve">UN    </v>
          </cell>
          <cell r="D5065">
            <v>240.35</v>
          </cell>
        </row>
        <row r="5066">
          <cell r="A5066">
            <v>9908</v>
          </cell>
          <cell r="B5066" t="str">
            <v>UNIAO PVC, SOLDAVEL, 110 MM,  PARA AGUA FRIA PREDIAL</v>
          </cell>
          <cell r="C5066" t="str">
            <v xml:space="preserve">UN    </v>
          </cell>
          <cell r="D5066">
            <v>479.23</v>
          </cell>
        </row>
        <row r="5067">
          <cell r="A5067">
            <v>9905</v>
          </cell>
          <cell r="B5067" t="str">
            <v>UNIAO PVC, SOLDAVEL, 20 MM,  PARA AGUA FRIA PREDIAL</v>
          </cell>
          <cell r="C5067" t="str">
            <v xml:space="preserve">UN    </v>
          </cell>
          <cell r="D5067">
            <v>8.01</v>
          </cell>
        </row>
        <row r="5068">
          <cell r="A5068">
            <v>9906</v>
          </cell>
          <cell r="B5068" t="str">
            <v>UNIAO PVC, SOLDAVEL, 25 MM,  PARA AGUA FRIA PREDIAL</v>
          </cell>
          <cell r="C5068" t="str">
            <v xml:space="preserve">UN    </v>
          </cell>
          <cell r="D5068">
            <v>9.59</v>
          </cell>
        </row>
        <row r="5069">
          <cell r="A5069">
            <v>9895</v>
          </cell>
          <cell r="B5069" t="str">
            <v>UNIAO PVC, SOLDAVEL, 32 MM,  PARA AGUA FRIA PREDIAL</v>
          </cell>
          <cell r="C5069" t="str">
            <v xml:space="preserve">UN    </v>
          </cell>
          <cell r="D5069">
            <v>15.74</v>
          </cell>
        </row>
        <row r="5070">
          <cell r="A5070">
            <v>9894</v>
          </cell>
          <cell r="B5070" t="str">
            <v>UNIAO PVC, SOLDAVEL, 40 MM,  PARA AGUA FRIA PREDIAL</v>
          </cell>
          <cell r="C5070" t="str">
            <v xml:space="preserve">UN    </v>
          </cell>
          <cell r="D5070">
            <v>30.67</v>
          </cell>
        </row>
        <row r="5071">
          <cell r="A5071">
            <v>9897</v>
          </cell>
          <cell r="B5071" t="str">
            <v>UNIAO PVC, SOLDAVEL, 50 MM,  PARA AGUA FRIA PREDIAL</v>
          </cell>
          <cell r="C5071" t="str">
            <v xml:space="preserve">UN    </v>
          </cell>
          <cell r="D5071">
            <v>33.200000000000003</v>
          </cell>
        </row>
        <row r="5072">
          <cell r="A5072">
            <v>9910</v>
          </cell>
          <cell r="B5072" t="str">
            <v>UNIAO PVC, SOLDAVEL, 60 MM,  PARA AGUA FRIA PREDIAL</v>
          </cell>
          <cell r="C5072" t="str">
            <v xml:space="preserve">UN    </v>
          </cell>
          <cell r="D5072">
            <v>83.57</v>
          </cell>
        </row>
        <row r="5073">
          <cell r="A5073">
            <v>9909</v>
          </cell>
          <cell r="B5073" t="str">
            <v>UNIAO PVC, SOLDAVEL, 75 MM,  PARA AGUA FRIA PREDIAL</v>
          </cell>
          <cell r="C5073" t="str">
            <v xml:space="preserve">UN    </v>
          </cell>
          <cell r="D5073">
            <v>168.64</v>
          </cell>
        </row>
        <row r="5074">
          <cell r="A5074">
            <v>9907</v>
          </cell>
          <cell r="B5074" t="str">
            <v>UNIAO PVC, SOLDAVEL, 85 MM,  PARA AGUA FRIA PREDIAL</v>
          </cell>
          <cell r="C5074" t="str">
            <v xml:space="preserve">UN    </v>
          </cell>
          <cell r="D5074">
            <v>259.3</v>
          </cell>
        </row>
        <row r="5075">
          <cell r="A5075">
            <v>20973</v>
          </cell>
          <cell r="B5075" t="str">
            <v>UNIAO TIPO STORZ, COM EMPATACAO INTERNA TIPO ANEL DE EXPANSAO, ENGATE RAPIDO 1 1/2", PARA MANGUEIRA DE COMBATE A INCENDIO PREDIAL</v>
          </cell>
          <cell r="C5075" t="str">
            <v xml:space="preserve">UN    </v>
          </cell>
          <cell r="D5075">
            <v>95.23</v>
          </cell>
        </row>
        <row r="5076">
          <cell r="A5076">
            <v>20974</v>
          </cell>
          <cell r="B5076" t="str">
            <v>UNIAO TIPO STORZ, COM EMPATACAO INTERNA TIPO ANEL DE EXPANSAO, ENGATE RAPIDO 2 1/2", PARA MANGUEIRA DE COMBATE A INCENDIO PREDIAL</v>
          </cell>
          <cell r="C5076" t="str">
            <v xml:space="preserve">UN    </v>
          </cell>
          <cell r="D5076">
            <v>136.24</v>
          </cell>
        </row>
        <row r="5077">
          <cell r="A5077">
            <v>37989</v>
          </cell>
          <cell r="B5077" t="str">
            <v>UNIAO, CPVC, SOLDAVEL, 15 MM, PARA AGUA QUENTE PREDIAL</v>
          </cell>
          <cell r="C5077" t="str">
            <v xml:space="preserve">UN    </v>
          </cell>
          <cell r="D5077">
            <v>16.21</v>
          </cell>
        </row>
        <row r="5078">
          <cell r="A5078">
            <v>37990</v>
          </cell>
          <cell r="B5078" t="str">
            <v>UNIAO, CPVC, SOLDAVEL, 22 MM, PARA AGUA QUENTE PREDIAL</v>
          </cell>
          <cell r="C5078" t="str">
            <v xml:space="preserve">UN    </v>
          </cell>
          <cell r="D5078">
            <v>18.829999999999998</v>
          </cell>
        </row>
        <row r="5079">
          <cell r="A5079">
            <v>37991</v>
          </cell>
          <cell r="B5079" t="str">
            <v>UNIAO, CPVC, SOLDAVEL, 28 MM, PARA AGUA QUENTE PREDIAL</v>
          </cell>
          <cell r="C5079" t="str">
            <v xml:space="preserve">UN    </v>
          </cell>
          <cell r="D5079">
            <v>29.79</v>
          </cell>
        </row>
        <row r="5080">
          <cell r="A5080">
            <v>37992</v>
          </cell>
          <cell r="B5080" t="str">
            <v>UNIAO, CPVC, SOLDAVEL, 35 MM, PARA AGUA QUENTE PREDIAL</v>
          </cell>
          <cell r="C5080" t="str">
            <v xml:space="preserve">UN    </v>
          </cell>
          <cell r="D5080">
            <v>45.5</v>
          </cell>
        </row>
        <row r="5081">
          <cell r="A5081">
            <v>37993</v>
          </cell>
          <cell r="B5081" t="str">
            <v>UNIAO, CPVC, SOLDAVEL, 42 MM, PARA AGUA QUENTE PREDIAL</v>
          </cell>
          <cell r="C5081" t="str">
            <v xml:space="preserve">UN    </v>
          </cell>
          <cell r="D5081">
            <v>67.540000000000006</v>
          </cell>
        </row>
        <row r="5082">
          <cell r="A5082">
            <v>37994</v>
          </cell>
          <cell r="B5082" t="str">
            <v>UNIAO, CPVC, SOLDAVEL, 54 MM, PARA AGUA QUENTE PREDIAL</v>
          </cell>
          <cell r="C5082" t="str">
            <v xml:space="preserve">UN    </v>
          </cell>
          <cell r="D5082">
            <v>162.29</v>
          </cell>
        </row>
        <row r="5083">
          <cell r="A5083">
            <v>37995</v>
          </cell>
          <cell r="B5083" t="str">
            <v>UNIAO, CPVC, SOLDAVEL, 73 MM, PARA AGUA QUENTE PREDIAL</v>
          </cell>
          <cell r="C5083" t="str">
            <v xml:space="preserve">UN    </v>
          </cell>
          <cell r="D5083">
            <v>235.55</v>
          </cell>
        </row>
        <row r="5084">
          <cell r="A5084">
            <v>37996</v>
          </cell>
          <cell r="B5084" t="str">
            <v>UNIAO, CPVC, SOLDAVEL, 89 MM, PARA AGUA QUENTE PREDIAL</v>
          </cell>
          <cell r="C5084" t="str">
            <v xml:space="preserve">UN    </v>
          </cell>
          <cell r="D5084">
            <v>347.3</v>
          </cell>
        </row>
        <row r="5085">
          <cell r="A5085">
            <v>13883</v>
          </cell>
          <cell r="B5085" t="str">
            <v>USINA DE ASFALTO A FRIO, CAPACIDADE DE 30 A 40 T/H, ELETRICA, POTENCIA DE 30 CV</v>
          </cell>
          <cell r="C5085" t="str">
            <v xml:space="preserve">UN    </v>
          </cell>
          <cell r="D5085">
            <v>133972.06</v>
          </cell>
        </row>
        <row r="5086">
          <cell r="A5086">
            <v>38604</v>
          </cell>
          <cell r="B5086" t="str">
            <v>USINA DE ASFALTO A FRIO, CAPACIDADE DE 40 A 60 T/H, ELETRICA, POTENCIA DE 30 CV</v>
          </cell>
          <cell r="C5086" t="str">
            <v xml:space="preserve">UN    </v>
          </cell>
          <cell r="D5086">
            <v>166860.43</v>
          </cell>
        </row>
        <row r="5087">
          <cell r="A5087">
            <v>10601</v>
          </cell>
          <cell r="B5087" t="str">
            <v>USINA DE ASFALTO A QUENTE, FIXA, TIPO CONTRA FLUXO, CAPACIDADE DE 100 A 140 T/H, POTENCIA DE 280 KW, COM MISTURADOR EXTERNO ROTATIVO</v>
          </cell>
          <cell r="C5087" t="str">
            <v xml:space="preserve">UN    </v>
          </cell>
          <cell r="D5087">
            <v>3245768.15</v>
          </cell>
        </row>
        <row r="5088">
          <cell r="A5088">
            <v>44469</v>
          </cell>
          <cell r="B5088" t="str">
            <v>USINA DE ASFALTO, GRAVIMETRICA, CAPACIDADE DE 150 T/H, POTENCIA DE 400  KW</v>
          </cell>
          <cell r="C5088" t="str">
            <v xml:space="preserve">UN    </v>
          </cell>
          <cell r="D5088">
            <v>8545993.0099999998</v>
          </cell>
        </row>
        <row r="5089">
          <cell r="A5089">
            <v>13894</v>
          </cell>
          <cell r="B5089" t="str">
            <v>USINA DE CONCRETO FIXA, CAPACIDADE NOMINAL DE 40 M3/H, SEM SILO</v>
          </cell>
          <cell r="C5089" t="str">
            <v xml:space="preserve">UN    </v>
          </cell>
          <cell r="D5089">
            <v>392649.25</v>
          </cell>
        </row>
        <row r="5090">
          <cell r="A5090">
            <v>13895</v>
          </cell>
          <cell r="B5090" t="str">
            <v>USINA DE CONCRETO FIXA, CAPACIDADE NOMINAL DE 60 M3/H, SEM SILO</v>
          </cell>
          <cell r="C5090" t="str">
            <v xml:space="preserve">UN    </v>
          </cell>
          <cell r="D5090">
            <v>527982.35</v>
          </cell>
        </row>
        <row r="5091">
          <cell r="A5091">
            <v>13892</v>
          </cell>
          <cell r="B5091" t="str">
            <v>USINA DE CONCRETO FIXA, CAPACIDADE NOMINAL DE 80 M3/H, SEM SILO</v>
          </cell>
          <cell r="C5091" t="str">
            <v xml:space="preserve">UN    </v>
          </cell>
          <cell r="D5091">
            <v>647029.46</v>
          </cell>
        </row>
        <row r="5092">
          <cell r="A5092">
            <v>9914</v>
          </cell>
          <cell r="B5092" t="str">
            <v>USINA DE CONCRETO FIXA, CAPACIDADE NOMINAL DE 90 A 120 M3/H, SEM SILO</v>
          </cell>
          <cell r="C5092" t="str">
            <v xml:space="preserve">UN    </v>
          </cell>
          <cell r="D5092">
            <v>700000</v>
          </cell>
        </row>
        <row r="5093">
          <cell r="A5093">
            <v>36485</v>
          </cell>
          <cell r="B5093" t="str">
            <v>USINA DE LAMA ASFALTICA, PROD 30 A 50 T/H, SILO DE AGREGADO 7 M3, RESERVATORIOS PARA EMULSAO E AGUA DE 2,3 M3 CADA, MISTURADOR TIPO PUGG-MILL A SER MONTADO SOBRE CAMINHAO</v>
          </cell>
          <cell r="C5093" t="str">
            <v xml:space="preserve">UN    </v>
          </cell>
          <cell r="D5093">
            <v>606832.91</v>
          </cell>
        </row>
        <row r="5094">
          <cell r="A5094">
            <v>9912</v>
          </cell>
          <cell r="B5094" t="str">
            <v>USINA DE MISTURAS ASFALTICAS A QUENTE, MOVEL, TIPO CONTRA FLUXO, CAPACIDADE DE 40 A 80 T/H</v>
          </cell>
          <cell r="C5094" t="str">
            <v xml:space="preserve">UN    </v>
          </cell>
          <cell r="D5094">
            <v>2642421</v>
          </cell>
        </row>
        <row r="5095">
          <cell r="A5095">
            <v>9921</v>
          </cell>
          <cell r="B5095" t="str">
            <v>USINA MISTURADORA DE SOLOS,  DOSADORES TRIPLOS, CALHA VIBRATORIA CAPACIDADE DE 200 A 500 T/H, POTENCIA DE 75 KW</v>
          </cell>
          <cell r="C5095" t="str">
            <v xml:space="preserve">UN    </v>
          </cell>
          <cell r="D5095">
            <v>1363085.73</v>
          </cell>
        </row>
        <row r="5096">
          <cell r="A5096">
            <v>21112</v>
          </cell>
          <cell r="B5096" t="str">
            <v>VALVULA DE DESCARGA EM METAL CROMADO PARA MICTORIO COM ACIONAMENTO POR PRESSAO E FECHAMENTO AUTOMATICO</v>
          </cell>
          <cell r="C5096" t="str">
            <v xml:space="preserve">UN    </v>
          </cell>
          <cell r="D5096">
            <v>133.84</v>
          </cell>
        </row>
        <row r="5097">
          <cell r="A5097">
            <v>10228</v>
          </cell>
          <cell r="B5097" t="str">
            <v>VALVULA DE DESCARGA METALICA, BASE 1 1/2 " E ACABAMENTO METALICO CROMADO</v>
          </cell>
          <cell r="C5097" t="str">
            <v xml:space="preserve">UN    </v>
          </cell>
          <cell r="D5097">
            <v>155.49</v>
          </cell>
        </row>
        <row r="5098">
          <cell r="A5098">
            <v>11781</v>
          </cell>
          <cell r="B5098" t="str">
            <v>VALVULA DE DESCARGA METALICA, BASE 1 1/4 " E ACABAMENTO METALICO CROMADO</v>
          </cell>
          <cell r="C5098" t="str">
            <v xml:space="preserve">UN    </v>
          </cell>
          <cell r="D5098">
            <v>125.96</v>
          </cell>
        </row>
        <row r="5099">
          <cell r="A5099">
            <v>37588</v>
          </cell>
          <cell r="B5099" t="str">
            <v>VALVULA DE ESCOAMENTO PARA TANQUE, EM METAL CROMADO, 1.1/2 ", SEM LADRAO, COM TAMPAO PLASTICO</v>
          </cell>
          <cell r="C5099" t="str">
            <v xml:space="preserve">UN    </v>
          </cell>
          <cell r="D5099">
            <v>46.78</v>
          </cell>
        </row>
        <row r="5100">
          <cell r="A5100">
            <v>11746</v>
          </cell>
          <cell r="B5100" t="str">
            <v>VALVULA DE ESFERA BRUTA EM BRONZE, BITOLA 1 " (REF 1552-B)</v>
          </cell>
          <cell r="C5100" t="str">
            <v xml:space="preserve">UN    </v>
          </cell>
          <cell r="D5100">
            <v>60.27</v>
          </cell>
        </row>
        <row r="5101">
          <cell r="A5101">
            <v>11751</v>
          </cell>
          <cell r="B5101" t="str">
            <v>VALVULA DE ESFERA BRUTA EM BRONZE, BITOLA 1 1/2 " (REF 1552-B)</v>
          </cell>
          <cell r="C5101" t="str">
            <v xml:space="preserve">UN    </v>
          </cell>
          <cell r="D5101">
            <v>108.26</v>
          </cell>
        </row>
        <row r="5102">
          <cell r="A5102">
            <v>11750</v>
          </cell>
          <cell r="B5102" t="str">
            <v>VALVULA DE ESFERA BRUTA EM BRONZE, BITOLA 1 1/4 " (REF 1552-B)</v>
          </cell>
          <cell r="C5102" t="str">
            <v xml:space="preserve">UN    </v>
          </cell>
          <cell r="D5102">
            <v>89.84</v>
          </cell>
        </row>
        <row r="5103">
          <cell r="A5103">
            <v>11748</v>
          </cell>
          <cell r="B5103" t="str">
            <v>VALVULA DE ESFERA BRUTA EM BRONZE, BITOLA 1/2 " (REF 1552-B)</v>
          </cell>
          <cell r="C5103" t="str">
            <v xml:space="preserve">UN    </v>
          </cell>
          <cell r="D5103">
            <v>38.68</v>
          </cell>
        </row>
        <row r="5104">
          <cell r="A5104">
            <v>11747</v>
          </cell>
          <cell r="B5104" t="str">
            <v>VALVULA DE ESFERA BRUTA EM BRONZE, BITOLA 2 " (REF 1552-B)</v>
          </cell>
          <cell r="C5104" t="str">
            <v xml:space="preserve">UN    </v>
          </cell>
          <cell r="D5104">
            <v>166.93</v>
          </cell>
        </row>
        <row r="5105">
          <cell r="A5105">
            <v>11749</v>
          </cell>
          <cell r="B5105" t="str">
            <v>VALVULA DE ESFERA BRUTA EM BRONZE, BITOLA 3/4 " (REF 1552-B)</v>
          </cell>
          <cell r="C5105" t="str">
            <v xml:space="preserve">UN    </v>
          </cell>
          <cell r="D5105">
            <v>44.64</v>
          </cell>
        </row>
        <row r="5106">
          <cell r="A5106">
            <v>10236</v>
          </cell>
          <cell r="B5106" t="str">
            <v>VALVULA DE RETENCAO DE BRONZE, PE COM CRIVOS, EXTREMIDADE COM ROSCA, DE 1 1/2", PARA FUNDO DE POCO</v>
          </cell>
          <cell r="C5106" t="str">
            <v xml:space="preserve">UN    </v>
          </cell>
          <cell r="D5106">
            <v>104.95</v>
          </cell>
        </row>
        <row r="5107">
          <cell r="A5107">
            <v>10233</v>
          </cell>
          <cell r="B5107" t="str">
            <v>VALVULA DE RETENCAO DE BRONZE, PE COM CRIVOS, EXTREMIDADE COM ROSCA, DE 1 1/4", PARA FUNDO DE POCO</v>
          </cell>
          <cell r="C5107" t="str">
            <v xml:space="preserve">UN    </v>
          </cell>
          <cell r="D5107">
            <v>98.35</v>
          </cell>
        </row>
        <row r="5108">
          <cell r="A5108">
            <v>10234</v>
          </cell>
          <cell r="B5108" t="str">
            <v>VALVULA DE RETENCAO DE BRONZE, PE COM CRIVOS, EXTREMIDADE COM ROSCA, DE 1", PARA FUNDO DE POCO</v>
          </cell>
          <cell r="C5108" t="str">
            <v xml:space="preserve">UN    </v>
          </cell>
          <cell r="D5108">
            <v>61.95</v>
          </cell>
        </row>
        <row r="5109">
          <cell r="A5109">
            <v>10231</v>
          </cell>
          <cell r="B5109" t="str">
            <v>VALVULA DE RETENCAO DE BRONZE, PE COM CRIVOS, EXTREMIDADE COM ROSCA, DE 2 1/2", PARA FUNDO DE POCO</v>
          </cell>
          <cell r="C5109" t="str">
            <v xml:space="preserve">UN    </v>
          </cell>
          <cell r="D5109">
            <v>284.10000000000002</v>
          </cell>
        </row>
        <row r="5110">
          <cell r="A5110">
            <v>10232</v>
          </cell>
          <cell r="B5110" t="str">
            <v>VALVULA DE RETENCAO DE BRONZE, PE COM CRIVOS, EXTREMIDADE COM ROSCA, DE 2", PARA FUNDO DE POCO</v>
          </cell>
          <cell r="C5110" t="str">
            <v xml:space="preserve">UN    </v>
          </cell>
          <cell r="D5110">
            <v>158.97999999999999</v>
          </cell>
        </row>
        <row r="5111">
          <cell r="A5111">
            <v>10229</v>
          </cell>
          <cell r="B5111" t="str">
            <v>VALVULA DE RETENCAO DE BRONZE, PE COM CRIVOS, EXTREMIDADE COM ROSCA, DE 3/4", PARA FUNDO DE POCO</v>
          </cell>
          <cell r="C5111" t="str">
            <v xml:space="preserve">UN    </v>
          </cell>
          <cell r="D5111">
            <v>56.03</v>
          </cell>
        </row>
        <row r="5112">
          <cell r="A5112">
            <v>10235</v>
          </cell>
          <cell r="B5112" t="str">
            <v>VALVULA DE RETENCAO DE BRONZE, PE COM CRIVOS, EXTREMIDADE COM ROSCA, DE 3", PARA FUNDO DE POCO</v>
          </cell>
          <cell r="C5112" t="str">
            <v xml:space="preserve">UN    </v>
          </cell>
          <cell r="D5112">
            <v>389.47</v>
          </cell>
        </row>
        <row r="5113">
          <cell r="A5113">
            <v>10230</v>
          </cell>
          <cell r="B5113" t="str">
            <v>VALVULA DE RETENCAO DE BRONZE, PE COM CRIVOS, EXTREMIDADE COM ROSCA, DE 4", PARA FUNDO DE POCO</v>
          </cell>
          <cell r="C5113" t="str">
            <v xml:space="preserve">UN    </v>
          </cell>
          <cell r="D5113">
            <v>685.44</v>
          </cell>
        </row>
        <row r="5114">
          <cell r="A5114">
            <v>10409</v>
          </cell>
          <cell r="B5114" t="str">
            <v>VALVULA DE RETENCAO HORIZONTAL, DE BRONZE (PN-25), 1 1/2", 400 PSI, TAMPA DE PORCA DE UNIAO, EXTREMIDADES COM ROSCA</v>
          </cell>
          <cell r="C5114" t="str">
            <v xml:space="preserve">UN    </v>
          </cell>
          <cell r="D5114">
            <v>203.64</v>
          </cell>
        </row>
        <row r="5115">
          <cell r="A5115">
            <v>10411</v>
          </cell>
          <cell r="B5115" t="str">
            <v>VALVULA DE RETENCAO HORIZONTAL, DE BRONZE (PN-25), 1 1/4", 400 PSI, TAMPA DE PORCA DE UNIAO, EXTREMIDADES COM ROSCA</v>
          </cell>
          <cell r="C5115" t="str">
            <v xml:space="preserve">UN    </v>
          </cell>
          <cell r="D5115">
            <v>182.21</v>
          </cell>
        </row>
        <row r="5116">
          <cell r="A5116">
            <v>10404</v>
          </cell>
          <cell r="B5116" t="str">
            <v>VALVULA DE RETENCAO HORIZONTAL, DE BRONZE (PN-25), 1/2", 400 PSI, TAMPA DE PORCA DE UNIAO, EXTREMIDADES COM ROSCA</v>
          </cell>
          <cell r="C5116" t="str">
            <v xml:space="preserve">UN    </v>
          </cell>
          <cell r="D5116">
            <v>73.900000000000006</v>
          </cell>
        </row>
        <row r="5117">
          <cell r="A5117">
            <v>10410</v>
          </cell>
          <cell r="B5117" t="str">
            <v>VALVULA DE RETENCAO HORIZONTAL, DE BRONZE (PN-25), 1", 400 PSI, TAMPA DE PORCA DE UNIAO, EXTREMIDADES COM ROSCA</v>
          </cell>
          <cell r="C5117" t="str">
            <v xml:space="preserve">UN    </v>
          </cell>
          <cell r="D5117">
            <v>121.72</v>
          </cell>
        </row>
        <row r="5118">
          <cell r="A5118">
            <v>10405</v>
          </cell>
          <cell r="B5118" t="str">
            <v>VALVULA DE RETENCAO HORIZONTAL, DE BRONZE (PN-25), 2 1/2", 400 PSI, TAMPA DE PORCA DE UNIAO, EXTREMIDADES COM ROSCA</v>
          </cell>
          <cell r="C5118" t="str">
            <v xml:space="preserve">UN    </v>
          </cell>
          <cell r="D5118">
            <v>407.98</v>
          </cell>
        </row>
        <row r="5119">
          <cell r="A5119">
            <v>10408</v>
          </cell>
          <cell r="B5119" t="str">
            <v>VALVULA DE RETENCAO HORIZONTAL, DE BRONZE (PN-25), 2", 400 PSI, TAMPA DE PORCA DE UNIAO, EXTREMIDADES COM ROSCA</v>
          </cell>
          <cell r="C5119" t="str">
            <v xml:space="preserve">UN    </v>
          </cell>
          <cell r="D5119">
            <v>285.3</v>
          </cell>
        </row>
        <row r="5120">
          <cell r="A5120">
            <v>10412</v>
          </cell>
          <cell r="B5120" t="str">
            <v>VALVULA DE RETENCAO HORIZONTAL, DE BRONZE (PN-25), 3/4", 400 PSI, TAMPA DE PORCA DE UNIAO, EXTREMIDADES COM ROSCA</v>
          </cell>
          <cell r="C5120" t="str">
            <v xml:space="preserve">UN    </v>
          </cell>
          <cell r="D5120">
            <v>89.55</v>
          </cell>
        </row>
        <row r="5121">
          <cell r="A5121">
            <v>10406</v>
          </cell>
          <cell r="B5121" t="str">
            <v>VALVULA DE RETENCAO HORIZONTAL, DE BRONZE (PN-25), 3", 400 PSI, TAMPA DE PORCA DE UNIAO, EXTREMIDADES COM ROSCA</v>
          </cell>
          <cell r="C5121" t="str">
            <v xml:space="preserve">UN    </v>
          </cell>
          <cell r="D5121">
            <v>563.51</v>
          </cell>
        </row>
        <row r="5122">
          <cell r="A5122">
            <v>10407</v>
          </cell>
          <cell r="B5122" t="str">
            <v>VALVULA DE RETENCAO HORIZONTAL, DE BRONZE (PN-25), 4", 400 PSI, TAMPA DE PORCA DE UNIAO, EXTREMIDADES COM ROSCA</v>
          </cell>
          <cell r="C5122" t="str">
            <v xml:space="preserve">UN    </v>
          </cell>
          <cell r="D5122">
            <v>874.01</v>
          </cell>
        </row>
        <row r="5123">
          <cell r="A5123">
            <v>10416</v>
          </cell>
          <cell r="B5123" t="str">
            <v>VALVULA DE RETENCAO VERTICAL, DE BRONZE (PN-16), 1 1/2", 200 PSI, EXTREMIDADES COM ROSCA</v>
          </cell>
          <cell r="C5123" t="str">
            <v xml:space="preserve">UN    </v>
          </cell>
          <cell r="D5123">
            <v>108.41</v>
          </cell>
        </row>
        <row r="5124">
          <cell r="A5124">
            <v>10419</v>
          </cell>
          <cell r="B5124" t="str">
            <v>VALVULA DE RETENCAO VERTICAL, DE BRONZE (PN-16), 1 1/4", 200 PSI, EXTREMIDADES COM ROSCA</v>
          </cell>
          <cell r="C5124" t="str">
            <v xml:space="preserve">UN    </v>
          </cell>
          <cell r="D5124">
            <v>94.1</v>
          </cell>
        </row>
        <row r="5125">
          <cell r="A5125">
            <v>21092</v>
          </cell>
          <cell r="B5125" t="str">
            <v>VALVULA DE RETENCAO VERTICAL, DE BRONZE (PN-16), 1/2", 200 PSI, EXTREMIDADES COM ROSCA</v>
          </cell>
          <cell r="C5125" t="str">
            <v xml:space="preserve">UN    </v>
          </cell>
          <cell r="D5125">
            <v>53.8</v>
          </cell>
        </row>
        <row r="5126">
          <cell r="A5126">
            <v>10418</v>
          </cell>
          <cell r="B5126" t="str">
            <v>VALVULA DE RETENCAO VERTICAL, DE BRONZE (PN-16), 1", 200 PSI, EXTREMIDADES COM ROSCA</v>
          </cell>
          <cell r="C5126" t="str">
            <v xml:space="preserve">UN    </v>
          </cell>
          <cell r="D5126">
            <v>62.72</v>
          </cell>
        </row>
        <row r="5127">
          <cell r="A5127">
            <v>12657</v>
          </cell>
          <cell r="B5127" t="str">
            <v>VALVULA DE RETENCAO VERTICAL, DE BRONZE (PN-16), 2 1/2", 200 PSI, EXTREMIDADES COM ROSCA</v>
          </cell>
          <cell r="C5127" t="str">
            <v xml:space="preserve">UN    </v>
          </cell>
          <cell r="D5127">
            <v>253.12</v>
          </cell>
        </row>
        <row r="5128">
          <cell r="A5128">
            <v>10417</v>
          </cell>
          <cell r="B5128" t="str">
            <v>VALVULA DE RETENCAO VERTICAL, DE BRONZE (PN-16), 2", 200 PSI, EXTREMIDADES COM ROSCA</v>
          </cell>
          <cell r="C5128" t="str">
            <v xml:space="preserve">UN    </v>
          </cell>
          <cell r="D5128">
            <v>157.96</v>
          </cell>
        </row>
        <row r="5129">
          <cell r="A5129">
            <v>10413</v>
          </cell>
          <cell r="B5129" t="str">
            <v>VALVULA DE RETENCAO VERTICAL, DE BRONZE (PN-16), 3/4", 200 PSI, EXTREMIDADES COM ROSCA</v>
          </cell>
          <cell r="C5129" t="str">
            <v xml:space="preserve">UN    </v>
          </cell>
          <cell r="D5129">
            <v>57.41</v>
          </cell>
        </row>
        <row r="5130">
          <cell r="A5130">
            <v>10414</v>
          </cell>
          <cell r="B5130" t="str">
            <v>VALVULA DE RETENCAO VERTICAL, DE BRONZE (PN-16), 3", 200 PSI, EXTREMIDADES COM ROSCA</v>
          </cell>
          <cell r="C5130" t="str">
            <v xml:space="preserve">UN    </v>
          </cell>
          <cell r="D5130">
            <v>345.65</v>
          </cell>
        </row>
        <row r="5131">
          <cell r="A5131">
            <v>10415</v>
          </cell>
          <cell r="B5131" t="str">
            <v>VALVULA DE RETENCAO VERTICAL, DE BRONZE (PN-16), 4", 200 PSI, EXTREMIDADES COM ROSCA</v>
          </cell>
          <cell r="C5131" t="str">
            <v xml:space="preserve">UN    </v>
          </cell>
          <cell r="D5131">
            <v>599.89</v>
          </cell>
        </row>
        <row r="5132">
          <cell r="A5132">
            <v>38643</v>
          </cell>
          <cell r="B5132" t="str">
            <v>VALVULA EM METAL CROMADO PARA LAVATORIO, 1 " SEM LADRAO</v>
          </cell>
          <cell r="C5132" t="str">
            <v xml:space="preserve">UN    </v>
          </cell>
          <cell r="D5132">
            <v>37.17</v>
          </cell>
        </row>
        <row r="5133">
          <cell r="A5133">
            <v>6157</v>
          </cell>
          <cell r="B5133" t="str">
            <v>VALVULA EM METAL CROMADO PARA PIA AMERICANA 3.1/2 X 1.1/2 "</v>
          </cell>
          <cell r="C5133" t="str">
            <v xml:space="preserve">UN    </v>
          </cell>
          <cell r="D5133">
            <v>50.78</v>
          </cell>
        </row>
        <row r="5134">
          <cell r="A5134">
            <v>6152</v>
          </cell>
          <cell r="B5134" t="str">
            <v>VALVULA EM PLASTICO BRANCO COM SAIDA LISA PARA TANQUE 1.1/4 " X 1.1/2 "</v>
          </cell>
          <cell r="C5134" t="str">
            <v xml:space="preserve">UN    </v>
          </cell>
          <cell r="D5134">
            <v>4.21</v>
          </cell>
        </row>
        <row r="5135">
          <cell r="A5135">
            <v>6158</v>
          </cell>
          <cell r="B5135" t="str">
            <v>VALVULA EM PLASTICO BRANCO PARA LAVATORIO 1 ", SEM UNHO, COM LADRAO</v>
          </cell>
          <cell r="C5135" t="str">
            <v xml:space="preserve">UN    </v>
          </cell>
          <cell r="D5135">
            <v>5.09</v>
          </cell>
        </row>
        <row r="5136">
          <cell r="A5136">
            <v>6153</v>
          </cell>
          <cell r="B5136" t="str">
            <v>VALVULA EM PLASTICO BRANCO PARA TANQUE OU LAVATORIO 1 ", SEM UNHO E SEM LADRAO</v>
          </cell>
          <cell r="C5136" t="str">
            <v xml:space="preserve">UN    </v>
          </cell>
          <cell r="D5136">
            <v>3.96</v>
          </cell>
        </row>
        <row r="5137">
          <cell r="A5137">
            <v>6156</v>
          </cell>
          <cell r="B5137" t="str">
            <v>VALVULA EM PLASTICO BRANCO PARA TANQUE 1.1/4 " X 1.1/2 ", SEM UNHO E SEM LADRAO</v>
          </cell>
          <cell r="C5137" t="str">
            <v xml:space="preserve">UN    </v>
          </cell>
          <cell r="D5137">
            <v>5.0199999999999996</v>
          </cell>
        </row>
        <row r="5138">
          <cell r="A5138">
            <v>6154</v>
          </cell>
          <cell r="B5138" t="str">
            <v>VALVULA EM PLASTICO CROMADO PARA LAVATORIO 1 ", SEM UNHO, COM LADRAO</v>
          </cell>
          <cell r="C5138" t="str">
            <v xml:space="preserve">UN    </v>
          </cell>
          <cell r="D5138">
            <v>9.4499999999999993</v>
          </cell>
        </row>
        <row r="5139">
          <cell r="A5139">
            <v>6155</v>
          </cell>
          <cell r="B5139" t="str">
            <v>VALVULA EM PLASTICO CROMADO TIPO AMERICANA PARA PIA DE COZINHA 3.1/2 " X 1.1/2 ", SEM ADAPTADOR</v>
          </cell>
          <cell r="C5139" t="str">
            <v xml:space="preserve">UN    </v>
          </cell>
          <cell r="D5139">
            <v>19.53</v>
          </cell>
        </row>
        <row r="5140">
          <cell r="A5140">
            <v>43595</v>
          </cell>
          <cell r="B5140" t="str">
            <v>VARA FINA PARA CREMONA, EM FERRO ZINCADO BRANCO, COM DIAMETRO DE APROX 10 MM E COMPRIMENTO DE 1,20 M</v>
          </cell>
          <cell r="C5140" t="str">
            <v xml:space="preserve">UN    </v>
          </cell>
          <cell r="D5140">
            <v>20</v>
          </cell>
        </row>
        <row r="5141">
          <cell r="A5141">
            <v>43596</v>
          </cell>
          <cell r="B5141" t="str">
            <v>VARA FINA PARA CREMONA, EM FERRO ZINCADO BRANCO, COM DIAMETRO DE APROX 10 MM E COMPRIMENTO DE 1,50 M</v>
          </cell>
          <cell r="C5141" t="str">
            <v xml:space="preserve">UN    </v>
          </cell>
          <cell r="D5141">
            <v>23.12</v>
          </cell>
        </row>
        <row r="5142">
          <cell r="A5142">
            <v>38108</v>
          </cell>
          <cell r="B5142" t="str">
            <v>VARIADOR DE LUMINOSIDADE ROTATIVO (DIMMER) 127 V, 300 W (APENAS MODULO)</v>
          </cell>
          <cell r="C5142" t="str">
            <v xml:space="preserve">UN    </v>
          </cell>
          <cell r="D5142">
            <v>41.09</v>
          </cell>
        </row>
        <row r="5143">
          <cell r="A5143">
            <v>38087</v>
          </cell>
          <cell r="B5143" t="str">
            <v>VARIADOR DE LUMINOSIDADE ROTATIVO (DIMMER) 127V, 300W, CONJUNTO MONTADO PARA EMBUTIR 4" X 2" (PLACA + SUPORTE + MODULO)</v>
          </cell>
          <cell r="C5143" t="str">
            <v xml:space="preserve">UN    </v>
          </cell>
          <cell r="D5143">
            <v>52.85</v>
          </cell>
        </row>
        <row r="5144">
          <cell r="A5144">
            <v>38109</v>
          </cell>
          <cell r="B5144" t="str">
            <v>VARIADOR DE LUMINOSIDADE ROTATIVO (DIMMER) 220 V, 600 W (APENAS MODULO)</v>
          </cell>
          <cell r="C5144" t="str">
            <v xml:space="preserve">UN    </v>
          </cell>
          <cell r="D5144">
            <v>65.67</v>
          </cell>
        </row>
        <row r="5145">
          <cell r="A5145">
            <v>38088</v>
          </cell>
          <cell r="B5145" t="str">
            <v>VARIADOR DE LUMINOSIDADE ROTATIVO (DIMMER) 220V, 600W, CONJUNTO MONTADO PARA EMBUTIR 4" X 2" (PLACA + SUPORTE + MODULO)</v>
          </cell>
          <cell r="C5145" t="str">
            <v xml:space="preserve">UN    </v>
          </cell>
          <cell r="D5145">
            <v>69.05</v>
          </cell>
        </row>
        <row r="5146">
          <cell r="A5146">
            <v>38110</v>
          </cell>
          <cell r="B5146" t="str">
            <v>VARIADOR DE VELOCIDADE PARA VENTILADOR 127 V, 150 W (APENAS MODULO)</v>
          </cell>
          <cell r="C5146" t="str">
            <v xml:space="preserve">UN    </v>
          </cell>
          <cell r="D5146">
            <v>25.26</v>
          </cell>
        </row>
        <row r="5147">
          <cell r="A5147">
            <v>38089</v>
          </cell>
          <cell r="B5147" t="str">
            <v>VARIADOR DE VELOCIDADE PARA VENTILADOR 127V, 150W + 2 INTERRUPTORES PARALELOS, PARA REVERSAO E LAMPADA, CONJUNTO MONTADO PARA EMBUTIR 4" X 2" (PLACA + SUPORTE + MODULOS)</v>
          </cell>
          <cell r="C5147" t="str">
            <v xml:space="preserve">UN    </v>
          </cell>
          <cell r="D5147">
            <v>44.02</v>
          </cell>
        </row>
        <row r="5148">
          <cell r="A5148">
            <v>38111</v>
          </cell>
          <cell r="B5148" t="str">
            <v>VARIADOR DE VELOCIDADE PARA VENTILADOR 220 V, 250 W (APENAS MODULO)</v>
          </cell>
          <cell r="C5148" t="str">
            <v xml:space="preserve">UN    </v>
          </cell>
          <cell r="D5148">
            <v>28.25</v>
          </cell>
        </row>
        <row r="5149">
          <cell r="A5149">
            <v>38090</v>
          </cell>
          <cell r="B5149" t="str">
            <v>VARIADOR DE VELOCIDADE PARA VENTILADOR 220V, 250W + 2 INTERRUPTORES PARALELOS, PARA REVERSAO E LAMPADA, CONJUNTO MONTADO PARA EMBUTIR 4" X 2" (PLACA + SUPORTE + MODULOS)</v>
          </cell>
          <cell r="C5149" t="str">
            <v xml:space="preserve">UN    </v>
          </cell>
          <cell r="D5149">
            <v>45.5</v>
          </cell>
        </row>
        <row r="5150">
          <cell r="A5150">
            <v>13726</v>
          </cell>
          <cell r="B5150" t="str">
            <v>VASSOURA MECANICA REBOCAVEL COM ESCOVA CILINDRICA LARGURA UTIL DE VARRIMENTO = 2,44M</v>
          </cell>
          <cell r="C5150" t="str">
            <v xml:space="preserve">UN    </v>
          </cell>
          <cell r="D5150">
            <v>83150.5</v>
          </cell>
        </row>
        <row r="5151">
          <cell r="A5151">
            <v>38400</v>
          </cell>
          <cell r="B5151" t="str">
            <v>VASSOURA 40 CM COM CABO</v>
          </cell>
          <cell r="C5151" t="str">
            <v xml:space="preserve">UN    </v>
          </cell>
          <cell r="D5151">
            <v>29</v>
          </cell>
        </row>
        <row r="5152">
          <cell r="A5152">
            <v>12627</v>
          </cell>
          <cell r="B5152" t="str">
            <v>VEDACAO DE CALHA, EM BORRACHA COR PRETA, MEDIDA ENTRE 119 E 170 MM, PARA DRENAGEM PLUVIAL PREDIAL</v>
          </cell>
          <cell r="C5152" t="str">
            <v xml:space="preserve">UN    </v>
          </cell>
          <cell r="D5152">
            <v>0.49</v>
          </cell>
        </row>
        <row r="5153">
          <cell r="A5153">
            <v>39996</v>
          </cell>
          <cell r="B5153" t="str">
            <v>VERGALHAO ZINCADO ROSCA TOTAL, 1/4 " (6,3 MM)</v>
          </cell>
          <cell r="C5153" t="str">
            <v xml:space="preserve">M     </v>
          </cell>
          <cell r="D5153">
            <v>5.01</v>
          </cell>
        </row>
        <row r="5154">
          <cell r="A5154">
            <v>10478</v>
          </cell>
          <cell r="B5154" t="str">
            <v>VERNIZ A BASE RESINA ALQUIDICA COM POLIURETANO PARA MADEIRA, COM FILTRO SOLAR, BRILHANTE, USO INTERNO E EXTERNO</v>
          </cell>
          <cell r="C5154" t="str">
            <v xml:space="preserve">L     </v>
          </cell>
          <cell r="D5154">
            <v>27.99</v>
          </cell>
        </row>
        <row r="5155">
          <cell r="A5155">
            <v>10481</v>
          </cell>
          <cell r="B5155" t="str">
            <v>VERNIZ MARITIMO PREMIUM PARA MADEIRA, COM FILTRO SOLAR, BRILHANTE, USO INTERNO E EXTERNO</v>
          </cell>
          <cell r="C5155" t="str">
            <v xml:space="preserve">L     </v>
          </cell>
          <cell r="D5155">
            <v>24.89</v>
          </cell>
        </row>
        <row r="5156">
          <cell r="A5156">
            <v>10475</v>
          </cell>
          <cell r="B5156" t="str">
            <v>VERNIZ TIPO COPAL PARA MADEIRA, BRILHANTE, USO INTERNO</v>
          </cell>
          <cell r="C5156" t="str">
            <v xml:space="preserve">L     </v>
          </cell>
          <cell r="D5156">
            <v>24.08</v>
          </cell>
        </row>
        <row r="5157">
          <cell r="A5157">
            <v>4031</v>
          </cell>
          <cell r="B5157" t="str">
            <v>VEU DE VIDRO/VEU DE SUPERFICIE 30 A 35 G/M2</v>
          </cell>
          <cell r="C5157" t="str">
            <v xml:space="preserve">M2    </v>
          </cell>
          <cell r="D5157">
            <v>31.68</v>
          </cell>
        </row>
        <row r="5158">
          <cell r="A5158">
            <v>4030</v>
          </cell>
          <cell r="B5158" t="str">
            <v>VEU POLIESTER</v>
          </cell>
          <cell r="C5158" t="str">
            <v xml:space="preserve">M2    </v>
          </cell>
          <cell r="D5158">
            <v>6.74</v>
          </cell>
        </row>
        <row r="5159">
          <cell r="A5159">
            <v>39399</v>
          </cell>
          <cell r="B5159" t="str">
            <v>VIBRADOR DE IMERSAO, COM PONTEIRA DE *35* MM, MANGOTE DE 5 M, SEM MOTOR</v>
          </cell>
          <cell r="C5159" t="str">
            <v xml:space="preserve">UN    </v>
          </cell>
          <cell r="D5159">
            <v>1334.25</v>
          </cell>
        </row>
        <row r="5160">
          <cell r="A5160">
            <v>39400</v>
          </cell>
          <cell r="B5160" t="str">
            <v>VIBRADOR DE IMERSAO, COM PONTEIRA DE *45* MM, MANGOTE DE 5 M, SEM MOTOR.</v>
          </cell>
          <cell r="C5160" t="str">
            <v xml:space="preserve">UN    </v>
          </cell>
          <cell r="D5160">
            <v>1450.27</v>
          </cell>
        </row>
        <row r="5161">
          <cell r="A5161">
            <v>39401</v>
          </cell>
          <cell r="B5161" t="str">
            <v>VIBRADOR DE IMERSAO, COM PONTEIRA DE *60* MM, MANGOTE DE 5 M, SEM MOTOR.</v>
          </cell>
          <cell r="C5161" t="str">
            <v xml:space="preserve">UN    </v>
          </cell>
          <cell r="D5161">
            <v>1626.86</v>
          </cell>
        </row>
        <row r="5162">
          <cell r="A5162">
            <v>11652</v>
          </cell>
          <cell r="B5162" t="str">
            <v>VIBRADOR DE IMERSAO, DIAMETRO DA PONTEIRA DE *35* MM, COM MOTOR 4 TEMPOS A GASOLINA DE 5,5 HP (5,5 CV)</v>
          </cell>
          <cell r="C5162" t="str">
            <v xml:space="preserve">UN    </v>
          </cell>
          <cell r="D5162">
            <v>3500</v>
          </cell>
        </row>
        <row r="5163">
          <cell r="A5163">
            <v>13896</v>
          </cell>
          <cell r="B5163" t="str">
            <v>VIBRADOR DE IMERSAO, DIAMETRO DA PONTEIRA DE *45* MM, COM MOTOR ELETRICO TRIFASICO DE 2 HP (2 CV)</v>
          </cell>
          <cell r="C5163" t="str">
            <v xml:space="preserve">UN    </v>
          </cell>
          <cell r="D5163">
            <v>3139.8</v>
          </cell>
        </row>
        <row r="5164">
          <cell r="A5164">
            <v>13475</v>
          </cell>
          <cell r="B5164" t="str">
            <v>VIBRADOR DE IMERSAO, DIAMETRO DA PONTEIRA DE *45* MM, COM MOTOR 4 TEMPOS A GASOLINA DE 5,5 HP (5,5 CV)</v>
          </cell>
          <cell r="C5164" t="str">
            <v xml:space="preserve">UN    </v>
          </cell>
          <cell r="D5164">
            <v>3824.66</v>
          </cell>
        </row>
        <row r="5165">
          <cell r="A5165">
            <v>44491</v>
          </cell>
          <cell r="B5165" t="str">
            <v>VIBROACABADORA DE ASFALTO SOBRE ESTEIRAS, LARG. PAVIM. MAX. 8,00 M, POT. 100 KW/ 134 HP, CAP.  600 T/ H</v>
          </cell>
          <cell r="C5165" t="str">
            <v xml:space="preserve">UN    </v>
          </cell>
          <cell r="D5165">
            <v>4282422.76</v>
          </cell>
        </row>
        <row r="5166">
          <cell r="A5166">
            <v>44470</v>
          </cell>
          <cell r="B5166" t="str">
            <v>VIBROACABADORA DE ASFALTO SOBRE ESTEIRAS, LARG. PAVIM. 2,13 M A 4,55 M, POT. 74 KW/ 100 HP, CAP. 400  T/ H</v>
          </cell>
          <cell r="C5166" t="str">
            <v xml:space="preserve">UN    </v>
          </cell>
          <cell r="D5166">
            <v>1802850.28</v>
          </cell>
        </row>
        <row r="5167">
          <cell r="A5167">
            <v>13476</v>
          </cell>
          <cell r="B5167" t="str">
            <v>VIBROACABADORA DE ASFALTO SOBRE ESTEIRAS, LARG. PAVIM. 2,60 M A 5,75 M, POT. 110 HP, CAP. 450 T/ H</v>
          </cell>
          <cell r="C5167" t="str">
            <v xml:space="preserve">UN    </v>
          </cell>
          <cell r="D5167">
            <v>1815914.54</v>
          </cell>
        </row>
        <row r="5168">
          <cell r="A5168">
            <v>10488</v>
          </cell>
          <cell r="B5168" t="str">
            <v>VIBROACABADORA DE ASFALTO SOBRE ESTEIRAS, LARG. PAVIMENT. 1,90 A 5,3 M, POT. 78 KW/105 HP, CAP. 450 T/H</v>
          </cell>
          <cell r="C5168" t="str">
            <v xml:space="preserve">UN    </v>
          </cell>
          <cell r="D5168">
            <v>2200000</v>
          </cell>
        </row>
        <row r="5169">
          <cell r="A5169">
            <v>13606</v>
          </cell>
          <cell r="B5169" t="str">
            <v>VIBROACABADORA DE ASFALTO SOBRE RODAS, LARGURA DE PAVIMENTACAO DE 1,70 A 4,20 M, POTENCIA 78 KW/105 HP, CAPACIDADE 300 T/H</v>
          </cell>
          <cell r="C5169" t="str">
            <v xml:space="preserve">UN    </v>
          </cell>
          <cell r="D5169">
            <v>1949168.54</v>
          </cell>
        </row>
        <row r="5170">
          <cell r="A5170">
            <v>10489</v>
          </cell>
          <cell r="B5170" t="str">
            <v>VIDRACEIRO (HORISTA)</v>
          </cell>
          <cell r="C5170" t="str">
            <v xml:space="preserve">H     </v>
          </cell>
          <cell r="D5170">
            <v>13.72</v>
          </cell>
        </row>
        <row r="5171">
          <cell r="A5171">
            <v>41073</v>
          </cell>
          <cell r="B5171" t="str">
            <v>VIDRACEIRO (MENSALISTA)</v>
          </cell>
          <cell r="C5171" t="str">
            <v xml:space="preserve">MES   </v>
          </cell>
          <cell r="D5171">
            <v>2427.2600000000002</v>
          </cell>
        </row>
        <row r="5172">
          <cell r="A5172">
            <v>34391</v>
          </cell>
          <cell r="B5172" t="str">
            <v>VIDRO COMUM LAMINADO LISO INCOLOR DUPLO, ESPESSURA TOTAL 8 MM (CADA CAMADA DE 4 MM) - COLOCADO</v>
          </cell>
          <cell r="C5172" t="str">
            <v xml:space="preserve">M2    </v>
          </cell>
          <cell r="D5172">
            <v>1131.42</v>
          </cell>
        </row>
        <row r="5173">
          <cell r="A5173">
            <v>10496</v>
          </cell>
          <cell r="B5173" t="str">
            <v>VIDRO COMUM LAMINADO, LISO, INCOLOR, DUPLO, ESPESSURA TOTAL 6 MM (CADA CAMADA E= 3 MM) - COLOCADO</v>
          </cell>
          <cell r="C5173" t="str">
            <v xml:space="preserve">M2    </v>
          </cell>
          <cell r="D5173">
            <v>984.88</v>
          </cell>
        </row>
        <row r="5174">
          <cell r="A5174">
            <v>10497</v>
          </cell>
          <cell r="B5174" t="str">
            <v>VIDRO COMUM LAMINADO, LISO, INCOLOR, TRIPLO, ESPESSURA TOTAL 12 MM (CADA CAMADA E=  4 MM) - COLOCADO</v>
          </cell>
          <cell r="C5174" t="str">
            <v xml:space="preserve">M2    </v>
          </cell>
          <cell r="D5174">
            <v>2560.71</v>
          </cell>
        </row>
        <row r="5175">
          <cell r="A5175">
            <v>10504</v>
          </cell>
          <cell r="B5175" t="str">
            <v>VIDRO COMUM LAMINADO, LISO, INCOLOR, TRIPLO, ESPESSURA TOTAL 15 MM (CADA CAMADA E = 5 MM) - COLOCADO</v>
          </cell>
          <cell r="C5175" t="str">
            <v xml:space="preserve">M2    </v>
          </cell>
          <cell r="D5175">
            <v>2994.06</v>
          </cell>
        </row>
        <row r="5176">
          <cell r="A5176">
            <v>34390</v>
          </cell>
          <cell r="B5176" t="str">
            <v>VIDRO CRISTAL COLORIDO, 10 MM, PINTADO NA COR BRANCA</v>
          </cell>
          <cell r="C5176" t="str">
            <v xml:space="preserve">M2    </v>
          </cell>
          <cell r="D5176">
            <v>882.46</v>
          </cell>
        </row>
        <row r="5177">
          <cell r="A5177">
            <v>34389</v>
          </cell>
          <cell r="B5177" t="str">
            <v>VIDRO CRISTAL COLORIDO, 4 MM, PINTADO NA COR BRANCA</v>
          </cell>
          <cell r="C5177" t="str">
            <v xml:space="preserve">M2    </v>
          </cell>
          <cell r="D5177">
            <v>275.76</v>
          </cell>
        </row>
        <row r="5178">
          <cell r="A5178">
            <v>34388</v>
          </cell>
          <cell r="B5178" t="str">
            <v>VIDRO CRISTAL COLORIDO, 6 MM, PINTADO NA COR BRANCA</v>
          </cell>
          <cell r="C5178" t="str">
            <v xml:space="preserve">M2    </v>
          </cell>
          <cell r="D5178">
            <v>391.92</v>
          </cell>
        </row>
        <row r="5179">
          <cell r="A5179">
            <v>34387</v>
          </cell>
          <cell r="B5179" t="str">
            <v>VIDRO CRISTAL COLORIDO, 8 MM, PINTADO NA COR BRANCA</v>
          </cell>
          <cell r="C5179" t="str">
            <v xml:space="preserve">M2    </v>
          </cell>
          <cell r="D5179">
            <v>636.23</v>
          </cell>
        </row>
        <row r="5180">
          <cell r="A5180">
            <v>11188</v>
          </cell>
          <cell r="B5180" t="str">
            <v>VIDRO LISO FUME E = 4MM - SEM COLOCACAO</v>
          </cell>
          <cell r="C5180" t="str">
            <v xml:space="preserve">M2    </v>
          </cell>
          <cell r="D5180">
            <v>315.16000000000003</v>
          </cell>
        </row>
        <row r="5181">
          <cell r="A5181">
            <v>11189</v>
          </cell>
          <cell r="B5181" t="str">
            <v>VIDRO LISO FUME E = 6MM - SEM COLOCACAO</v>
          </cell>
          <cell r="C5181" t="str">
            <v xml:space="preserve">M2    </v>
          </cell>
          <cell r="D5181">
            <v>472.74</v>
          </cell>
        </row>
        <row r="5182">
          <cell r="A5182">
            <v>21107</v>
          </cell>
          <cell r="B5182" t="str">
            <v>VIDRO LISO FUME, E = 5 MM - SEM COLOCACAO</v>
          </cell>
          <cell r="C5182" t="str">
            <v xml:space="preserve">M2    </v>
          </cell>
          <cell r="D5182">
            <v>340.2</v>
          </cell>
        </row>
        <row r="5183">
          <cell r="A5183">
            <v>34386</v>
          </cell>
          <cell r="B5183" t="str">
            <v>VIDRO LISO INCOLOR 10 MM - SEM COLOCACAO</v>
          </cell>
          <cell r="C5183" t="str">
            <v xml:space="preserve">M2    </v>
          </cell>
          <cell r="D5183">
            <v>590.92999999999995</v>
          </cell>
        </row>
        <row r="5184">
          <cell r="A5184">
            <v>10490</v>
          </cell>
          <cell r="B5184" t="str">
            <v>VIDRO LISO INCOLOR 2 A 3 MM - SEM COLOCACAO</v>
          </cell>
          <cell r="C5184" t="str">
            <v xml:space="preserve">M2    </v>
          </cell>
          <cell r="D5184">
            <v>177.28</v>
          </cell>
        </row>
        <row r="5185">
          <cell r="A5185">
            <v>10492</v>
          </cell>
          <cell r="B5185" t="str">
            <v>VIDRO LISO INCOLOR 4MM - SEM COLOCACAO</v>
          </cell>
          <cell r="C5185" t="str">
            <v xml:space="preserve">M2    </v>
          </cell>
          <cell r="D5185">
            <v>236.37</v>
          </cell>
        </row>
        <row r="5186">
          <cell r="A5186">
            <v>10493</v>
          </cell>
          <cell r="B5186" t="str">
            <v>VIDRO LISO INCOLOR 5MM - SEM COLOCACAO</v>
          </cell>
          <cell r="C5186" t="str">
            <v xml:space="preserve">M2    </v>
          </cell>
          <cell r="D5186">
            <v>275.76</v>
          </cell>
        </row>
        <row r="5187">
          <cell r="A5187">
            <v>10491</v>
          </cell>
          <cell r="B5187" t="str">
            <v>VIDRO LISO INCOLOR 6 MM - SEM COLOCACAO</v>
          </cell>
          <cell r="C5187" t="str">
            <v xml:space="preserve">M2    </v>
          </cell>
          <cell r="D5187">
            <v>334.86</v>
          </cell>
        </row>
        <row r="5188">
          <cell r="A5188">
            <v>34385</v>
          </cell>
          <cell r="B5188" t="str">
            <v>VIDRO LISO INCOLOR 8MM  -  SEM COLOCACAO</v>
          </cell>
          <cell r="C5188" t="str">
            <v xml:space="preserve">M2    </v>
          </cell>
          <cell r="D5188">
            <v>488.5</v>
          </cell>
        </row>
        <row r="5189">
          <cell r="A5189">
            <v>10499</v>
          </cell>
          <cell r="B5189" t="str">
            <v>VIDRO MARTELADO OU CANELADO, 4 MM - SEM COLOCACAO</v>
          </cell>
          <cell r="C5189" t="str">
            <v xml:space="preserve">M2    </v>
          </cell>
          <cell r="D5189">
            <v>196.97</v>
          </cell>
        </row>
        <row r="5190">
          <cell r="A5190">
            <v>34384</v>
          </cell>
          <cell r="B5190" t="str">
            <v>VIDRO PLANO ARAMADO E = 6 MM - SEM COLOCACAO</v>
          </cell>
          <cell r="C5190" t="str">
            <v xml:space="preserve">M2    </v>
          </cell>
          <cell r="D5190">
            <v>590.92999999999995</v>
          </cell>
        </row>
        <row r="5191">
          <cell r="A5191">
            <v>11185</v>
          </cell>
          <cell r="B5191" t="str">
            <v>VIDRO PLANO ARMADO E = 7MM - SEM COLOCACAO</v>
          </cell>
          <cell r="C5191" t="str">
            <v xml:space="preserve">M2    </v>
          </cell>
          <cell r="D5191">
            <v>610.63</v>
          </cell>
        </row>
        <row r="5192">
          <cell r="A5192">
            <v>10507</v>
          </cell>
          <cell r="B5192" t="str">
            <v>VIDRO TEMPERADO INCOLOR E = 10 MM, SEM COLOCACAO</v>
          </cell>
          <cell r="C5192" t="str">
            <v xml:space="preserve">M2    </v>
          </cell>
          <cell r="D5192">
            <v>462.27</v>
          </cell>
        </row>
        <row r="5193">
          <cell r="A5193">
            <v>10505</v>
          </cell>
          <cell r="B5193" t="str">
            <v>VIDRO TEMPERADO INCOLOR E = 6 MM, SEM COLOCACAO</v>
          </cell>
          <cell r="C5193" t="str">
            <v xml:space="preserve">M2    </v>
          </cell>
          <cell r="D5193">
            <v>272.77</v>
          </cell>
        </row>
        <row r="5194">
          <cell r="A5194">
            <v>10506</v>
          </cell>
          <cell r="B5194" t="str">
            <v>VIDRO TEMPERADO INCOLOR E = 8 MM, SEM COLOCACAO</v>
          </cell>
          <cell r="C5194" t="str">
            <v xml:space="preserve">M2    </v>
          </cell>
          <cell r="D5194">
            <v>356.08</v>
          </cell>
        </row>
        <row r="5195">
          <cell r="A5195">
            <v>5031</v>
          </cell>
          <cell r="B5195" t="str">
            <v>VIDRO TEMPERADO INCOLOR PARA PORTA DE ABRIR, E = 10 MM (SEM FERRAGENS E SEM COLOCACAO)</v>
          </cell>
          <cell r="C5195" t="str">
            <v xml:space="preserve">M2    </v>
          </cell>
          <cell r="D5195">
            <v>500</v>
          </cell>
        </row>
        <row r="5196">
          <cell r="A5196">
            <v>10502</v>
          </cell>
          <cell r="B5196" t="str">
            <v>VIDRO TEMPERADO VERDE E = 10 MM, SEM COLOCACAO</v>
          </cell>
          <cell r="C5196" t="str">
            <v xml:space="preserve">M2    </v>
          </cell>
          <cell r="D5196">
            <v>582.62</v>
          </cell>
        </row>
        <row r="5197">
          <cell r="A5197">
            <v>10501</v>
          </cell>
          <cell r="B5197" t="str">
            <v>VIDRO TEMPERADO VERDE E = 6 MM, SEM COLOCACAO</v>
          </cell>
          <cell r="C5197" t="str">
            <v xml:space="preserve">M2    </v>
          </cell>
          <cell r="D5197">
            <v>329.16</v>
          </cell>
        </row>
        <row r="5198">
          <cell r="A5198">
            <v>10503</v>
          </cell>
          <cell r="B5198" t="str">
            <v>VIDRO TEMPERADO VERDE E = 8 MM, SEM COLOCACAO</v>
          </cell>
          <cell r="C5198" t="str">
            <v xml:space="preserve">M2    </v>
          </cell>
          <cell r="D5198">
            <v>444.7</v>
          </cell>
        </row>
        <row r="5199">
          <cell r="A5199">
            <v>4500</v>
          </cell>
          <cell r="B5199" t="str">
            <v>VIGA *7,5 X 10* CM EM PINUS, MISTA OU EQUIVALENTE DA REGIAO - BRUTA</v>
          </cell>
          <cell r="C5199" t="str">
            <v xml:space="preserve">M     </v>
          </cell>
          <cell r="D5199">
            <v>17.309999999999999</v>
          </cell>
        </row>
        <row r="5200">
          <cell r="A5200">
            <v>4448</v>
          </cell>
          <cell r="B5200" t="str">
            <v>VIGA *7,5 X 15 CM EM PINUS, MISTA OU EQUIVALENTE DA REGIAO - BRUTA</v>
          </cell>
          <cell r="C5200" t="str">
            <v xml:space="preserve">M     </v>
          </cell>
          <cell r="D5200">
            <v>23.78</v>
          </cell>
        </row>
        <row r="5201">
          <cell r="A5201">
            <v>20213</v>
          </cell>
          <cell r="B5201" t="str">
            <v>VIGA APARELHADA  *6 X 12* CM, EM MACARANDUBA, ANGELIM OU EQUIVALENTE DA REGIAO</v>
          </cell>
          <cell r="C5201" t="str">
            <v xml:space="preserve">M     </v>
          </cell>
          <cell r="D5201">
            <v>20.100000000000001</v>
          </cell>
        </row>
        <row r="5202">
          <cell r="A5202">
            <v>20211</v>
          </cell>
          <cell r="B5202" t="str">
            <v>VIGA APARELHADA *6 X 16* CM, EM MACARANDUBA, ANGELIM OU EQUIVALENTE DA REGIAO</v>
          </cell>
          <cell r="C5202" t="str">
            <v xml:space="preserve">M     </v>
          </cell>
          <cell r="D5202">
            <v>26.61</v>
          </cell>
        </row>
        <row r="5203">
          <cell r="A5203">
            <v>40270</v>
          </cell>
          <cell r="B5203" t="str">
            <v>VIGA DE ESCORAMAENTO H20, DE MADEIRA, PESO DE 5,00 A 5,20 KG/M, COM EXTREMIDADES PLASTICAS</v>
          </cell>
          <cell r="C5203" t="str">
            <v xml:space="preserve">M     </v>
          </cell>
          <cell r="D5203">
            <v>111.97</v>
          </cell>
        </row>
        <row r="5204">
          <cell r="A5204">
            <v>4425</v>
          </cell>
          <cell r="B5204" t="str">
            <v>VIGA NAO APARELHADA  *6 X 12* CM, EM MACARANDUBA, ANGELIM OU EQUIVALENTE DA REGIAO - BRUTA</v>
          </cell>
          <cell r="C5204" t="str">
            <v xml:space="preserve">M     </v>
          </cell>
          <cell r="D5204">
            <v>21.99</v>
          </cell>
        </row>
        <row r="5205">
          <cell r="A5205">
            <v>4472</v>
          </cell>
          <cell r="B5205" t="str">
            <v>VIGA NAO APARELHADA *6 X 16* CM, EM MACARANDUBA, ANGELIM OU EQUIVALENTE DA REGIAO -  BRUTA</v>
          </cell>
          <cell r="C5205" t="str">
            <v xml:space="preserve">M     </v>
          </cell>
          <cell r="D5205">
            <v>27.48</v>
          </cell>
        </row>
        <row r="5206">
          <cell r="A5206">
            <v>35272</v>
          </cell>
          <cell r="B5206" t="str">
            <v>VIGA NAO APARELHADA *6 X 20* CM, EM MACARANDUBA, ANGELIM OU EQUIVALENTE DA REGIAO - BRUTA</v>
          </cell>
          <cell r="C5206" t="str">
            <v xml:space="preserve">M     </v>
          </cell>
          <cell r="D5206">
            <v>39.72</v>
          </cell>
        </row>
        <row r="5207">
          <cell r="A5207">
            <v>4481</v>
          </cell>
          <cell r="B5207" t="str">
            <v>VIGA NAO APARELHADA *8 X 16* CM EM MACARANDUBA, ANGELIM OU EQUIVALENTE DA REGIAO -  BRUTA</v>
          </cell>
          <cell r="C5207" t="str">
            <v xml:space="preserve">M     </v>
          </cell>
          <cell r="D5207">
            <v>42.52</v>
          </cell>
        </row>
        <row r="5208">
          <cell r="A5208">
            <v>34345</v>
          </cell>
          <cell r="B5208" t="str">
            <v>VIGIA DIURNO</v>
          </cell>
          <cell r="C5208" t="str">
            <v xml:space="preserve">H     </v>
          </cell>
          <cell r="D5208">
            <v>11.85</v>
          </cell>
        </row>
        <row r="5209">
          <cell r="A5209">
            <v>41096</v>
          </cell>
          <cell r="B5209" t="str">
            <v>VIGIA DIURNO (MENSALISTA)</v>
          </cell>
          <cell r="C5209" t="str">
            <v xml:space="preserve">MES   </v>
          </cell>
          <cell r="D5209">
            <v>2095.1</v>
          </cell>
        </row>
        <row r="5210">
          <cell r="A5210">
            <v>41776</v>
          </cell>
          <cell r="B5210" t="str">
            <v>VIGIA NOTURNO, HORA EFETIVAMENTE TRABALHADA DE 22 H AS 5 H (COM ADICIONAL NOTURNO)</v>
          </cell>
          <cell r="C5210" t="str">
            <v xml:space="preserve">H     </v>
          </cell>
          <cell r="D5210">
            <v>16.25</v>
          </cell>
        </row>
        <row r="5211">
          <cell r="A5211" t="str">
            <v/>
          </cell>
        </row>
        <row r="5212">
          <cell r="A5212" t="str">
            <v>TOTAL DE INSUMOS : 5203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DESON.03.2021"/>
      <sheetName val="INS.N.DESON.03.2021"/>
      <sheetName val="SERV.N.DESON.03.2021"/>
      <sheetName val="RESUMO DO ORÇAMENTO"/>
      <sheetName val="ORÇAMENTO SINT"/>
      <sheetName val="MEM. CÁLC."/>
      <sheetName val="COMPOSIÇÃO UNITÁRIA"/>
      <sheetName val="CRONOGRAMA"/>
      <sheetName val="ADM LOCAL"/>
      <sheetName val="BDI NÃO DESON"/>
      <sheetName val="BDI DIF."/>
      <sheetName val="MAPA de Cotação "/>
      <sheetName val="ENCARGOS SOCIAIS"/>
      <sheetName val="BDI"/>
      <sheetName val="bdi dife."/>
      <sheetName val="AÇO"/>
      <sheetName val="QT.EST"/>
      <sheetName val="SUB&amp;BASE"/>
      <sheetName val="QT.ARQUITETONICO"/>
      <sheetName val="QT.PISO"/>
      <sheetName val="AUX QUANT"/>
      <sheetName val="BDI DIF"/>
      <sheetName val="MAPA de Cotação"/>
      <sheetName val="Mob. Pessoal"/>
    </sheetNames>
    <sheetDataSet>
      <sheetData sheetId="0">
        <row r="1">
          <cell r="A1" t="str">
            <v xml:space="preserve">        PRECOS DE INSUMOS</v>
          </cell>
        </row>
        <row r="2">
          <cell r="A2" t="str">
            <v/>
          </cell>
        </row>
        <row r="3">
          <cell r="A3" t="str">
            <v>MES DE COLETA: 02/2022</v>
          </cell>
        </row>
        <row r="4">
          <cell r="A4" t="str">
            <v>LOCALIDADE: 4160 - CUIABA</v>
          </cell>
        </row>
        <row r="5">
          <cell r="A5" t="str">
            <v>ENCARGOS SOCIAIS (%) HORISTA 114,45  MENSALISTA  72,21</v>
          </cell>
        </row>
        <row r="6">
          <cell r="A6" t="str">
            <v/>
          </cell>
        </row>
        <row r="7">
          <cell r="A7" t="str">
            <v xml:space="preserve">CODIGO  </v>
          </cell>
          <cell r="B7" t="str">
            <v>DESCRICAO DO INSUMO</v>
          </cell>
          <cell r="C7" t="str">
            <v>UNIDADE</v>
          </cell>
          <cell r="D7" t="str">
            <v xml:space="preserve">  PRECO MEDIANO R$</v>
          </cell>
        </row>
        <row r="8">
          <cell r="A8">
            <v>2418</v>
          </cell>
          <cell r="B8" t="str">
            <v>!EM PROCESSO DE DESATIVACAO! DOBRADICA EM ACO/FERRO, 3" X 2 1/2", E= 1,2 A 1,8 MM, SEM ANEL,  CROMADO OU ZINCADO, TAMPA BOLA, COM PARAFUSOS</v>
          </cell>
          <cell r="C8" t="str">
            <v xml:space="preserve">UN    </v>
          </cell>
          <cell r="D8">
            <v>9.99</v>
          </cell>
        </row>
        <row r="9">
          <cell r="A9">
            <v>3378</v>
          </cell>
          <cell r="B9" t="str">
            <v>!EM PROCESSO DE DESATIVACAO! HASTE DE ATERRAMENTO EM ACO COM 3,00 M DE COMPRIMENTO E DN = 3/4", REVESTIDA COM BAIXA CAMADA DE COBRE, SEM CONECTOR</v>
          </cell>
          <cell r="C9" t="str">
            <v xml:space="preserve">UN    </v>
          </cell>
          <cell r="D9">
            <v>76.37</v>
          </cell>
        </row>
        <row r="10">
          <cell r="A10">
            <v>3380</v>
          </cell>
          <cell r="B10" t="str">
            <v>!EM PROCESSO DE DESATIVACAO! HASTE DE ATERRAMENTO EM ACO COM 3,00 M DE COMPRIMENTO E DN = 5/8", REVESTIDA COM BAIXA CAMADA DE COBRE, COM CONECTOR TIPO GRAMPO</v>
          </cell>
          <cell r="C10" t="str">
            <v xml:space="preserve">UN    </v>
          </cell>
          <cell r="D10">
            <v>53.46</v>
          </cell>
        </row>
        <row r="11">
          <cell r="A11">
            <v>3379</v>
          </cell>
          <cell r="B11" t="str">
            <v>!EM PROCESSO DE DESATIVACAO! HASTE DE ATERRAMENTO EM ACO COM 3,00 M DE COMPRIMENTO E DN = 5/8", REVESTIDA COM BAIXA CAMADA DE COBRE, SEM CONECTOR</v>
          </cell>
          <cell r="C11" t="str">
            <v xml:space="preserve">UN    </v>
          </cell>
          <cell r="D11">
            <v>51.61</v>
          </cell>
        </row>
        <row r="12">
          <cell r="A12">
            <v>615</v>
          </cell>
          <cell r="B12" t="str">
            <v>!EM PROCESSO DE DESATIVACAO! JANELA BASCULANTE, ACO, COM BATENTE/REQUADRO, 60 X 80 CM (SEM VIDROS)</v>
          </cell>
          <cell r="C12" t="str">
            <v xml:space="preserve">M2    </v>
          </cell>
          <cell r="D12">
            <v>561.08000000000004</v>
          </cell>
        </row>
        <row r="13">
          <cell r="A13">
            <v>606</v>
          </cell>
          <cell r="B13" t="str">
            <v>!EM PROCESSO DE DESATIVACAO! JANELA DE CORRER, ACO, BATENTE/REQUADRO DE 6 A 14 CM, QUADRICULADA, PINTURA ANTICORROSIVA, SEM VIDRO, BANDEIRA COM BASCULA, 4 FLS, 120  X 150 CM (A X L)</v>
          </cell>
          <cell r="C13" t="str">
            <v xml:space="preserve">M2    </v>
          </cell>
          <cell r="D13">
            <v>881.39</v>
          </cell>
        </row>
        <row r="14">
          <cell r="A14">
            <v>13382</v>
          </cell>
          <cell r="B14" t="str">
            <v>!EM PROCESSO DE DESATIVACAO! LUMINARIA FECHADA P/ ILUMINACAO PUBLICA, TIPO ABL 50/F OU EQUIV, P/ LAMPADA A VAPOR DE MERCURIO 400W</v>
          </cell>
          <cell r="C14" t="str">
            <v xml:space="preserve">UN    </v>
          </cell>
          <cell r="D14">
            <v>587.27</v>
          </cell>
        </row>
        <row r="15">
          <cell r="A15">
            <v>11199</v>
          </cell>
          <cell r="B15" t="str">
            <v>!EM PROCESSO DE DESATIVACAO!JANELA DE CORRER, ACO, BATENTE/REQUADRO DE 6 A 14 CM,  COM DIVISAO HORIZ , PINT ANTICORROSIVA, SEM VIDRO, BANDEIRA COM BASCULA, 4 FLS, 120  X 150 CM (A X L)</v>
          </cell>
          <cell r="C15" t="str">
            <v xml:space="preserve">UN    </v>
          </cell>
          <cell r="D15">
            <v>1264.72</v>
          </cell>
        </row>
        <row r="16">
          <cell r="A16">
            <v>21136</v>
          </cell>
          <cell r="B16" t="str">
            <v>!EM PROCESSO DESATIVACAO! ELETRODUTO EM ACO GALVANIZADO ELETROLITICO, LEVE, DIAMETRO 1", PAREDE DE 0,90 MM</v>
          </cell>
          <cell r="C16" t="str">
            <v xml:space="preserve">M     </v>
          </cell>
          <cell r="D16">
            <v>13.96</v>
          </cell>
        </row>
        <row r="17">
          <cell r="A17">
            <v>21128</v>
          </cell>
          <cell r="B17" t="str">
            <v>!EM PROCESSO DESATIVACAO! ELETRODUTO EM ACO GALVANIZADO ELETROLITICO, LEVE, DIAMETRO 3/4", PAREDE DE 0,90 MM</v>
          </cell>
          <cell r="C17" t="str">
            <v xml:space="preserve">M     </v>
          </cell>
          <cell r="D17">
            <v>10.8</v>
          </cell>
        </row>
        <row r="18">
          <cell r="A18">
            <v>21130</v>
          </cell>
          <cell r="B18" t="str">
            <v>!EM PROCESSO DESATIVACAO! ELETRODUTO EM ACO GALVANIZADO ELETROLITICO, SEMI-PESADO, DIAMETRO 1 1/2", PAREDE DE 1,20 MM</v>
          </cell>
          <cell r="C18" t="str">
            <v xml:space="preserve">M     </v>
          </cell>
          <cell r="D18">
            <v>27.27</v>
          </cell>
        </row>
        <row r="19">
          <cell r="A19">
            <v>21135</v>
          </cell>
          <cell r="B19" t="str">
            <v>!EM PROCESSO DESATIVACAO! ELETRODUTO EM ACO GALVANIZADO ELETROLITICO, SEMI-PESADO, DIAMETRO 1 1/4", PAREDE DE 1,20 MM</v>
          </cell>
          <cell r="C19" t="str">
            <v xml:space="preserve">M     </v>
          </cell>
          <cell r="D19">
            <v>26.85</v>
          </cell>
        </row>
        <row r="20">
          <cell r="A20">
            <v>38605</v>
          </cell>
          <cell r="B20" t="str">
            <v>ABERTURA PARA ENCAIXE DE CUBA OU LAVATORIO EM BANCADA DE MARMORE/ GRANITO OU OUTRO TIPO DE PEDRA NATURAL</v>
          </cell>
          <cell r="C20" t="str">
            <v xml:space="preserve">UN    </v>
          </cell>
          <cell r="D20">
            <v>136.82</v>
          </cell>
        </row>
        <row r="21">
          <cell r="A21">
            <v>11270</v>
          </cell>
          <cell r="B21" t="str">
            <v>ABRACADEIRA DE LATAO PARA FIXACAO DE CABO PARA-RAIO, DIMENSOES 32 X 24 X 24 MM</v>
          </cell>
          <cell r="C21" t="str">
            <v xml:space="preserve">UN    </v>
          </cell>
          <cell r="D21">
            <v>2.96</v>
          </cell>
        </row>
        <row r="22">
          <cell r="A22">
            <v>412</v>
          </cell>
          <cell r="B22" t="str">
            <v>ABRACADEIRA DE NYLON PARA AMARRACAO DE CABOS, COMPRIMENTO DE *230* X *7,6* MM</v>
          </cell>
          <cell r="C22" t="str">
            <v xml:space="preserve">UN    </v>
          </cell>
          <cell r="D22">
            <v>1.28</v>
          </cell>
        </row>
        <row r="23">
          <cell r="A23">
            <v>414</v>
          </cell>
          <cell r="B23" t="str">
            <v>ABRACADEIRA DE NYLON PARA AMARRACAO DE CABOS, COMPRIMENTO DE 100 X 2,5 MM</v>
          </cell>
          <cell r="C23" t="str">
            <v xml:space="preserve">UN    </v>
          </cell>
          <cell r="D23">
            <v>0.08</v>
          </cell>
        </row>
        <row r="24">
          <cell r="A24">
            <v>410</v>
          </cell>
          <cell r="B24" t="str">
            <v>ABRACADEIRA DE NYLON PARA AMARRACAO DE CABOS, COMPRIMENTO DE 150 X *3,6* MM</v>
          </cell>
          <cell r="C24" t="str">
            <v xml:space="preserve">UN    </v>
          </cell>
          <cell r="D24">
            <v>0.19</v>
          </cell>
        </row>
        <row r="25">
          <cell r="A25">
            <v>411</v>
          </cell>
          <cell r="B25" t="str">
            <v>ABRACADEIRA DE NYLON PARA AMARRACAO DE CABOS, COMPRIMENTO DE 200 X *4,6* MM</v>
          </cell>
          <cell r="C25" t="str">
            <v xml:space="preserve">UN    </v>
          </cell>
          <cell r="D25">
            <v>0.25</v>
          </cell>
        </row>
        <row r="26">
          <cell r="A26">
            <v>408</v>
          </cell>
          <cell r="B26" t="str">
            <v>ABRACADEIRA DE NYLON PARA AMARRACAO DE CABOS, COMPRIMENTO DE 390 X *4,6* MM</v>
          </cell>
          <cell r="C26" t="str">
            <v xml:space="preserve">UN    </v>
          </cell>
          <cell r="D26">
            <v>1.24</v>
          </cell>
        </row>
        <row r="27">
          <cell r="A27">
            <v>39131</v>
          </cell>
          <cell r="B27" t="str">
            <v>ABRACADEIRA EM ACO PARA AMARRACAO DE ELETRODUTOS, TIPO D, COM 1 1/2" E CUNHA DE FIXACAO</v>
          </cell>
          <cell r="C27" t="str">
            <v xml:space="preserve">UN    </v>
          </cell>
          <cell r="D27">
            <v>4.28</v>
          </cell>
        </row>
        <row r="28">
          <cell r="A28">
            <v>394</v>
          </cell>
          <cell r="B28" t="str">
            <v>ABRACADEIRA EM ACO PARA AMARRACAO DE ELETRODUTOS, TIPO D, COM 1 1/2" E PARAFUSO DE FIXACAO</v>
          </cell>
          <cell r="C28" t="str">
            <v xml:space="preserve">UN    </v>
          </cell>
          <cell r="D28">
            <v>4.34</v>
          </cell>
        </row>
        <row r="29">
          <cell r="A29">
            <v>39130</v>
          </cell>
          <cell r="B29" t="str">
            <v>ABRACADEIRA EM ACO PARA AMARRACAO DE ELETRODUTOS, TIPO D, COM 1 1/4" E CUNHA DE FIXACAO</v>
          </cell>
          <cell r="C29" t="str">
            <v xml:space="preserve">UN    </v>
          </cell>
          <cell r="D29">
            <v>3.91</v>
          </cell>
        </row>
        <row r="30">
          <cell r="A30">
            <v>395</v>
          </cell>
          <cell r="B30" t="str">
            <v>ABRACADEIRA EM ACO PARA AMARRACAO DE ELETRODUTOS, TIPO D, COM 1 1/4" E PARAFUSO DE FIXACAO</v>
          </cell>
          <cell r="C30" t="str">
            <v xml:space="preserve">UN    </v>
          </cell>
          <cell r="D30">
            <v>4.18</v>
          </cell>
        </row>
        <row r="31">
          <cell r="A31">
            <v>39127</v>
          </cell>
          <cell r="B31" t="str">
            <v>ABRACADEIRA EM ACO PARA AMARRACAO DE ELETRODUTOS, TIPO D, COM 1/2" E CUNHA DE FIXACAO</v>
          </cell>
          <cell r="C31" t="str">
            <v xml:space="preserve">UN    </v>
          </cell>
          <cell r="D31">
            <v>2.06</v>
          </cell>
        </row>
        <row r="32">
          <cell r="A32">
            <v>392</v>
          </cell>
          <cell r="B32" t="str">
            <v>ABRACADEIRA EM ACO PARA AMARRACAO DE ELETRODUTOS, TIPO D, COM 1/2" E PARAFUSO DE FIXACAO</v>
          </cell>
          <cell r="C32" t="str">
            <v xml:space="preserve">UN    </v>
          </cell>
          <cell r="D32">
            <v>2.11</v>
          </cell>
        </row>
        <row r="33">
          <cell r="A33">
            <v>39129</v>
          </cell>
          <cell r="B33" t="str">
            <v>ABRACADEIRA EM ACO PARA AMARRACAO DE ELETRODUTOS, TIPO D, COM 1" E CUNHA DE FIXACAO</v>
          </cell>
          <cell r="C33" t="str">
            <v xml:space="preserve">UN    </v>
          </cell>
          <cell r="D33">
            <v>2.41</v>
          </cell>
        </row>
        <row r="34">
          <cell r="A34">
            <v>393</v>
          </cell>
          <cell r="B34" t="str">
            <v>ABRACADEIRA EM ACO PARA AMARRACAO DE ELETRODUTOS, TIPO D, COM 1" E PARAFUSO DE FIXACAO</v>
          </cell>
          <cell r="C34" t="str">
            <v xml:space="preserve">UN    </v>
          </cell>
          <cell r="D34">
            <v>2.52</v>
          </cell>
        </row>
        <row r="35">
          <cell r="A35">
            <v>39133</v>
          </cell>
          <cell r="B35" t="str">
            <v>ABRACADEIRA EM ACO PARA AMARRACAO DE ELETRODUTOS, TIPO D, COM 2 1/2" E CUNHA DE FIXACAO</v>
          </cell>
          <cell r="C35" t="str">
            <v xml:space="preserve">UN    </v>
          </cell>
          <cell r="D35">
            <v>5.62</v>
          </cell>
        </row>
        <row r="36">
          <cell r="A36">
            <v>397</v>
          </cell>
          <cell r="B36" t="str">
            <v>ABRACADEIRA EM ACO PARA AMARRACAO DE ELETRODUTOS, TIPO D, COM 2 1/2" E PARAFUSO DE FIXACAO</v>
          </cell>
          <cell r="C36" t="str">
            <v xml:space="preserve">UN    </v>
          </cell>
          <cell r="D36">
            <v>6.21</v>
          </cell>
        </row>
        <row r="37">
          <cell r="A37">
            <v>39132</v>
          </cell>
          <cell r="B37" t="str">
            <v>ABRACADEIRA EM ACO PARA AMARRACAO DE ELETRODUTOS, TIPO D, COM 2" E CUNHA DE FIXACAO</v>
          </cell>
          <cell r="C37" t="str">
            <v xml:space="preserve">UN    </v>
          </cell>
          <cell r="D37">
            <v>4.5</v>
          </cell>
        </row>
        <row r="38">
          <cell r="A38">
            <v>396</v>
          </cell>
          <cell r="B38" t="str">
            <v>ABRACADEIRA EM ACO PARA AMARRACAO DE ELETRODUTOS, TIPO D, COM 2" E PARAFUSO DE FIXACAO</v>
          </cell>
          <cell r="C38" t="str">
            <v xml:space="preserve">UN    </v>
          </cell>
          <cell r="D38">
            <v>4.82</v>
          </cell>
        </row>
        <row r="39">
          <cell r="A39">
            <v>39135</v>
          </cell>
          <cell r="B39" t="str">
            <v>ABRACADEIRA EM ACO PARA AMARRACAO DE ELETRODUTOS, TIPO D, COM 3 1/2" E CUNHA DE FIXACAO</v>
          </cell>
          <cell r="C39" t="str">
            <v xml:space="preserve">UN    </v>
          </cell>
          <cell r="D39">
            <v>9</v>
          </cell>
        </row>
        <row r="40">
          <cell r="A40">
            <v>39128</v>
          </cell>
          <cell r="B40" t="str">
            <v>ABRACADEIRA EM ACO PARA AMARRACAO DE ELETRODUTOS, TIPO D, COM 3/4" E CUNHA DE FIXACAO</v>
          </cell>
          <cell r="C40" t="str">
            <v xml:space="preserve">UN    </v>
          </cell>
          <cell r="D40">
            <v>2.25</v>
          </cell>
        </row>
        <row r="41">
          <cell r="A41">
            <v>400</v>
          </cell>
          <cell r="B41" t="str">
            <v>ABRACADEIRA EM ACO PARA AMARRACAO DE ELETRODUTOS, TIPO D, COM 3/4" E PARAFUSO DE FIXACAO</v>
          </cell>
          <cell r="C41" t="str">
            <v xml:space="preserve">UN    </v>
          </cell>
          <cell r="D41">
            <v>2.19</v>
          </cell>
        </row>
        <row r="42">
          <cell r="A42">
            <v>39125</v>
          </cell>
          <cell r="B42" t="str">
            <v>ABRACADEIRA EM ACO PARA AMARRACAO DE ELETRODUTOS, TIPO D, COM 3/8" E PARAFUSO DE FIXACAO</v>
          </cell>
          <cell r="C42" t="str">
            <v xml:space="preserve">UN    </v>
          </cell>
          <cell r="D42">
            <v>2.25</v>
          </cell>
        </row>
        <row r="43">
          <cell r="A43">
            <v>39134</v>
          </cell>
          <cell r="B43" t="str">
            <v>ABRACADEIRA EM ACO PARA AMARRACAO DE ELETRODUTOS, TIPO D, COM 3" E CUNHA DE FIXACAO</v>
          </cell>
          <cell r="C43" t="str">
            <v xml:space="preserve">UN    </v>
          </cell>
          <cell r="D43">
            <v>7.5</v>
          </cell>
        </row>
        <row r="44">
          <cell r="A44">
            <v>398</v>
          </cell>
          <cell r="B44" t="str">
            <v>ABRACADEIRA EM ACO PARA AMARRACAO DE ELETRODUTOS, TIPO D, COM 3" E PARAFUSO DE FIXACAO</v>
          </cell>
          <cell r="C44" t="str">
            <v xml:space="preserve">UN    </v>
          </cell>
          <cell r="D44">
            <v>6.91</v>
          </cell>
        </row>
        <row r="45">
          <cell r="A45">
            <v>39126</v>
          </cell>
          <cell r="B45" t="str">
            <v>ABRACADEIRA EM ACO PARA AMARRACAO DE ELETRODUTOS, TIPO D, COM 4" E CUNHA DE FIXACAO</v>
          </cell>
          <cell r="C45" t="str">
            <v xml:space="preserve">UN    </v>
          </cell>
          <cell r="D45">
            <v>10.130000000000001</v>
          </cell>
        </row>
        <row r="46">
          <cell r="A46">
            <v>399</v>
          </cell>
          <cell r="B46" t="str">
            <v>ABRACADEIRA EM ACO PARA AMARRACAO DE ELETRODUTOS, TIPO D, COM 4" E PARAFUSO DE FIXACAO</v>
          </cell>
          <cell r="C46" t="str">
            <v xml:space="preserve">UN    </v>
          </cell>
          <cell r="D46">
            <v>8.92</v>
          </cell>
        </row>
        <row r="47">
          <cell r="A47">
            <v>39158</v>
          </cell>
          <cell r="B47" t="str">
            <v>ABRACADEIRA EM ACO PARA AMARRACAO DE ELETRODUTOS, TIPO ECONOMICA (GOTA), COM 8"</v>
          </cell>
          <cell r="C47" t="str">
            <v xml:space="preserve">UN    </v>
          </cell>
          <cell r="D47">
            <v>23.96</v>
          </cell>
        </row>
        <row r="48">
          <cell r="A48">
            <v>39141</v>
          </cell>
          <cell r="B48" t="str">
            <v>ABRACADEIRA EM ACO PARA AMARRACAO DE ELETRODUTOS, TIPO U SIMPLES, COM 1 1/2"</v>
          </cell>
          <cell r="C48" t="str">
            <v xml:space="preserve">UN    </v>
          </cell>
          <cell r="D48">
            <v>1.74</v>
          </cell>
        </row>
        <row r="49">
          <cell r="A49">
            <v>39140</v>
          </cell>
          <cell r="B49" t="str">
            <v>ABRACADEIRA EM ACO PARA AMARRACAO DE ELETRODUTOS, TIPO U SIMPLES, COM 1 1/4"</v>
          </cell>
          <cell r="C49" t="str">
            <v xml:space="preserve">UN    </v>
          </cell>
          <cell r="D49">
            <v>1.58</v>
          </cell>
        </row>
        <row r="50">
          <cell r="A50">
            <v>39137</v>
          </cell>
          <cell r="B50" t="str">
            <v>ABRACADEIRA EM ACO PARA AMARRACAO DE ELETRODUTOS, TIPO U SIMPLES, COM 1/2"</v>
          </cell>
          <cell r="C50" t="str">
            <v xml:space="preserve">UN    </v>
          </cell>
          <cell r="D50">
            <v>0.91</v>
          </cell>
        </row>
        <row r="51">
          <cell r="A51">
            <v>39139</v>
          </cell>
          <cell r="B51" t="str">
            <v>ABRACADEIRA EM ACO PARA AMARRACAO DE ELETRODUTOS, TIPO U SIMPLES, COM 1"</v>
          </cell>
          <cell r="C51" t="str">
            <v xml:space="preserve">UN    </v>
          </cell>
          <cell r="D51">
            <v>1.31</v>
          </cell>
        </row>
        <row r="52">
          <cell r="A52">
            <v>39143</v>
          </cell>
          <cell r="B52" t="str">
            <v>ABRACADEIRA EM ACO PARA AMARRACAO DE ELETRODUTOS, TIPO U SIMPLES, COM 2 1/2"</v>
          </cell>
          <cell r="C52" t="str">
            <v xml:space="preserve">UN    </v>
          </cell>
          <cell r="D52">
            <v>3.59</v>
          </cell>
        </row>
        <row r="53">
          <cell r="A53">
            <v>39142</v>
          </cell>
          <cell r="B53" t="str">
            <v>ABRACADEIRA EM ACO PARA AMARRACAO DE ELETRODUTOS, TIPO U SIMPLES, COM 2"</v>
          </cell>
          <cell r="C53" t="str">
            <v xml:space="preserve">UN    </v>
          </cell>
          <cell r="D53">
            <v>2.57</v>
          </cell>
        </row>
        <row r="54">
          <cell r="A54">
            <v>39138</v>
          </cell>
          <cell r="B54" t="str">
            <v>ABRACADEIRA EM ACO PARA AMARRACAO DE ELETRODUTOS, TIPO U SIMPLES, COM 3/4"</v>
          </cell>
          <cell r="C54" t="str">
            <v xml:space="preserve">UN    </v>
          </cell>
          <cell r="D54">
            <v>0.96</v>
          </cell>
        </row>
        <row r="55">
          <cell r="A55">
            <v>39136</v>
          </cell>
          <cell r="B55" t="str">
            <v>ABRACADEIRA EM ACO PARA AMARRACAO DE ELETRODUTOS, TIPO U SIMPLES, COM 3/8"</v>
          </cell>
          <cell r="C55" t="str">
            <v xml:space="preserve">UN    </v>
          </cell>
          <cell r="D55">
            <v>0.64</v>
          </cell>
        </row>
        <row r="56">
          <cell r="A56">
            <v>39144</v>
          </cell>
          <cell r="B56" t="str">
            <v>ABRACADEIRA EM ACO PARA AMARRACAO DE ELETRODUTOS, TIPO U SIMPLES, COM 3"</v>
          </cell>
          <cell r="C56" t="str">
            <v xml:space="preserve">UN    </v>
          </cell>
          <cell r="D56">
            <v>4.18</v>
          </cell>
        </row>
        <row r="57">
          <cell r="A57">
            <v>39145</v>
          </cell>
          <cell r="B57" t="str">
            <v>ABRACADEIRA EM ACO PARA AMARRACAO DE ELETRODUTOS, TIPO U SIMPLES, COM 4"</v>
          </cell>
          <cell r="C57" t="str">
            <v xml:space="preserve">UN    </v>
          </cell>
          <cell r="D57">
            <v>6.88</v>
          </cell>
        </row>
        <row r="58">
          <cell r="A58">
            <v>12615</v>
          </cell>
          <cell r="B58" t="str">
            <v>ABRACADEIRA PVC, PARA CALHA PLUVIAL, DIAMETRO ENTRE 80 E 100 MM, PARA DRENAGEM PREDIAL</v>
          </cell>
          <cell r="C58" t="str">
            <v xml:space="preserve">UN    </v>
          </cell>
          <cell r="D58">
            <v>4.46</v>
          </cell>
        </row>
        <row r="59">
          <cell r="A59">
            <v>11927</v>
          </cell>
          <cell r="B59" t="str">
            <v>ABRACADEIRA, GALVANIZADA/ZINCADA, ROSCA SEM FIM, PARAFUSO INOX, LARGURA  FITA *12,6 A *14 MM, D = 2" A 2 1/2"</v>
          </cell>
          <cell r="C59" t="str">
            <v xml:space="preserve">UN    </v>
          </cell>
          <cell r="D59">
            <v>8.84</v>
          </cell>
        </row>
        <row r="60">
          <cell r="A60">
            <v>11928</v>
          </cell>
          <cell r="B60" t="str">
            <v>ABRACADEIRA, GALVANIZADA/ZINCADA, ROSCA SEM FIM, PARAFUSO INOX, LARGURA  FITA *12,6 A *14 MM, D = 3" A 3 3/4"</v>
          </cell>
          <cell r="C60" t="str">
            <v xml:space="preserve">UN    </v>
          </cell>
          <cell r="D60">
            <v>10.130000000000001</v>
          </cell>
        </row>
        <row r="61">
          <cell r="A61">
            <v>11929</v>
          </cell>
          <cell r="B61" t="str">
            <v>ABRACADEIRA, GALVANIZADA/ZINCADA, ROSCA SEM FIM, PARAFUSO INOX, LARGURA  FITA *12,6 A *14 MM, D = 4" A 4 3/4"</v>
          </cell>
          <cell r="C61" t="str">
            <v xml:space="preserve">UN    </v>
          </cell>
          <cell r="D61">
            <v>15.67</v>
          </cell>
        </row>
        <row r="62">
          <cell r="A62">
            <v>36801</v>
          </cell>
          <cell r="B62" t="str">
            <v>ACABAMENTO DE METAL CROMADO PARA REGISTRO PEQUENO, DE PAREDE, 1/2 " OU 3/4 "</v>
          </cell>
          <cell r="C62" t="str">
            <v xml:space="preserve">UN    </v>
          </cell>
          <cell r="D62">
            <v>30.46</v>
          </cell>
        </row>
        <row r="63">
          <cell r="A63">
            <v>36246</v>
          </cell>
          <cell r="B63" t="str">
            <v>ACABAMENTO SIMPLES/CONVENCIONAL PARA FORRO PVC, TIPO "U" OU "C", COR BRANCA, COMPRIMENTO 6 M</v>
          </cell>
          <cell r="C63" t="str">
            <v xml:space="preserve">M     </v>
          </cell>
          <cell r="D63">
            <v>5</v>
          </cell>
        </row>
        <row r="64">
          <cell r="A64">
            <v>37600</v>
          </cell>
          <cell r="B64" t="str">
            <v>ACESSORIO DE LIGACAO NAO ELETRICO PARA CARGAS EXPLOSIVAS, TUBO DE 6 M</v>
          </cell>
          <cell r="C64" t="str">
            <v xml:space="preserve">UN    </v>
          </cell>
          <cell r="D64">
            <v>123.71</v>
          </cell>
        </row>
        <row r="65">
          <cell r="A65">
            <v>37599</v>
          </cell>
          <cell r="B65" t="str">
            <v>ACESSORIO INICIADOR NAO ELETRICO, TUBO DE 6 M, TEMPO DE RETARDO DE *160* MS</v>
          </cell>
          <cell r="C65" t="str">
            <v xml:space="preserve">UN    </v>
          </cell>
          <cell r="D65">
            <v>115.15</v>
          </cell>
        </row>
        <row r="66">
          <cell r="A66">
            <v>1</v>
          </cell>
          <cell r="B66" t="str">
            <v>ACETILENO (RECARGA DE GAS ACETILENO PARA CILINDRO DE CONJUNTO OXICORTE GRANDE) NAO INCLUI TROCA/MANUTENCAO DO CILINDRO</v>
          </cell>
          <cell r="C66" t="str">
            <v xml:space="preserve">KG    </v>
          </cell>
          <cell r="D66">
            <v>76.47</v>
          </cell>
        </row>
        <row r="67">
          <cell r="A67">
            <v>3</v>
          </cell>
          <cell r="B67" t="str">
            <v>ACIDO CLORIDRICO / ACIDO MURIATICO, DILUICAO 10% A 12% PARA USO EM LIMPEZA</v>
          </cell>
          <cell r="C67" t="str">
            <v xml:space="preserve">L     </v>
          </cell>
          <cell r="D67">
            <v>10.61</v>
          </cell>
        </row>
        <row r="68">
          <cell r="A68">
            <v>43054</v>
          </cell>
          <cell r="B68" t="str">
            <v>ACO CA-25, 10,0 MM, OU 12,5 MM, OU 16,0 MM, OU 20,0 MM, OU 25,0 MM, VERGALHAO</v>
          </cell>
          <cell r="C68" t="str">
            <v xml:space="preserve">KG    </v>
          </cell>
          <cell r="D68">
            <v>11.25</v>
          </cell>
        </row>
        <row r="69">
          <cell r="A69">
            <v>42402</v>
          </cell>
          <cell r="B69" t="str">
            <v>ACO CA-25, 16,0 MM, BARRA DE TRANSFERENCIA</v>
          </cell>
          <cell r="C69" t="str">
            <v xml:space="preserve">KG    </v>
          </cell>
          <cell r="D69">
            <v>10.75</v>
          </cell>
        </row>
        <row r="70">
          <cell r="A70">
            <v>42403</v>
          </cell>
          <cell r="B70" t="str">
            <v>ACO CA-25, 20,0 MM, BARRA DE TRANSFERENCIA</v>
          </cell>
          <cell r="C70" t="str">
            <v xml:space="preserve">KG    </v>
          </cell>
          <cell r="D70">
            <v>13.79</v>
          </cell>
        </row>
        <row r="71">
          <cell r="A71">
            <v>42404</v>
          </cell>
          <cell r="B71" t="str">
            <v>ACO CA-25, 25,0 MM, BARRA DE TRANSFERENCIA</v>
          </cell>
          <cell r="C71" t="str">
            <v xml:space="preserve">KG    </v>
          </cell>
          <cell r="D71">
            <v>13.71</v>
          </cell>
        </row>
        <row r="72">
          <cell r="A72">
            <v>42405</v>
          </cell>
          <cell r="B72" t="str">
            <v>ACO CA-25, 32,0 MM, BARRA DE TRANSFERENCIA</v>
          </cell>
          <cell r="C72" t="str">
            <v xml:space="preserve">KG    </v>
          </cell>
          <cell r="D72">
            <v>14.61</v>
          </cell>
        </row>
        <row r="73">
          <cell r="A73">
            <v>34341</v>
          </cell>
          <cell r="B73" t="str">
            <v>ACO CA-25, 32,0 MM, VERGALHAO</v>
          </cell>
          <cell r="C73" t="str">
            <v xml:space="preserve">KG    </v>
          </cell>
          <cell r="D73">
            <v>12.68</v>
          </cell>
        </row>
        <row r="74">
          <cell r="A74">
            <v>43053</v>
          </cell>
          <cell r="B74" t="str">
            <v>ACO CA-25, 6,3 MM OU 8,0 MM, VERGALHAO</v>
          </cell>
          <cell r="C74" t="str">
            <v xml:space="preserve">KG    </v>
          </cell>
          <cell r="D74">
            <v>10.050000000000001</v>
          </cell>
        </row>
        <row r="75">
          <cell r="A75">
            <v>43058</v>
          </cell>
          <cell r="B75" t="str">
            <v>ACO CA-50, 10,0 MM, OU 12,5 MM, OU 16,0 MM, OU 20,0 MM, DOBRADO E CORTADO</v>
          </cell>
          <cell r="C75" t="str">
            <v xml:space="preserve">KG    </v>
          </cell>
          <cell r="D75">
            <v>10.42</v>
          </cell>
        </row>
        <row r="76">
          <cell r="A76">
            <v>34</v>
          </cell>
          <cell r="B76" t="str">
            <v>ACO CA-50, 10,0 MM, VERGALHAO</v>
          </cell>
          <cell r="C76" t="str">
            <v xml:space="preserve">KG    </v>
          </cell>
          <cell r="D76">
            <v>10.47</v>
          </cell>
        </row>
        <row r="77">
          <cell r="A77">
            <v>43055</v>
          </cell>
          <cell r="B77" t="str">
            <v>ACO CA-50, 12,5 MM OU 16,0 MM, VERGALHAO</v>
          </cell>
          <cell r="C77" t="str">
            <v xml:space="preserve">KG    </v>
          </cell>
          <cell r="D77">
            <v>9.07</v>
          </cell>
        </row>
        <row r="78">
          <cell r="A78">
            <v>43056</v>
          </cell>
          <cell r="B78" t="str">
            <v>ACO CA-50, 20,0 MM OU 25,0 MM, VERGALHAO</v>
          </cell>
          <cell r="C78" t="str">
            <v xml:space="preserve">KG    </v>
          </cell>
          <cell r="D78">
            <v>10.46</v>
          </cell>
        </row>
        <row r="79">
          <cell r="A79">
            <v>43057</v>
          </cell>
          <cell r="B79" t="str">
            <v>ACO CA-50, 32,0 MM, VERGALHAO</v>
          </cell>
          <cell r="C79" t="str">
            <v xml:space="preserve">KG    </v>
          </cell>
          <cell r="D79">
            <v>11.49</v>
          </cell>
        </row>
        <row r="80">
          <cell r="A80">
            <v>34449</v>
          </cell>
          <cell r="B80" t="str">
            <v>ACO CA-50, 6,3 MM, DOBRADO E CORTADO</v>
          </cell>
          <cell r="C80" t="str">
            <v xml:space="preserve">KG    </v>
          </cell>
          <cell r="D80">
            <v>12.28</v>
          </cell>
        </row>
        <row r="81">
          <cell r="A81">
            <v>32</v>
          </cell>
          <cell r="B81" t="str">
            <v>ACO CA-50, 6,3 MM, VERGALHAO</v>
          </cell>
          <cell r="C81" t="str">
            <v xml:space="preserve">KG    </v>
          </cell>
          <cell r="D81">
            <v>11.05</v>
          </cell>
        </row>
        <row r="82">
          <cell r="A82">
            <v>33</v>
          </cell>
          <cell r="B82" t="str">
            <v>ACO CA-50, 8,0 MM, VERGALHAO</v>
          </cell>
          <cell r="C82" t="str">
            <v xml:space="preserve">KG    </v>
          </cell>
          <cell r="D82">
            <v>11.11</v>
          </cell>
        </row>
        <row r="83">
          <cell r="A83">
            <v>43061</v>
          </cell>
          <cell r="B83" t="str">
            <v>ACO CA-60, 4,2 MM OU 5,0 MM, DOBRADO E CORTADO</v>
          </cell>
          <cell r="C83" t="str">
            <v xml:space="preserve">KG    </v>
          </cell>
          <cell r="D83">
            <v>10.38</v>
          </cell>
        </row>
        <row r="84">
          <cell r="A84">
            <v>43059</v>
          </cell>
          <cell r="B84" t="str">
            <v>ACO CA-60, 4,2 MM, OU 5,0 MM, OU 6,0 MM, OU 7,0 MM, VERGALHAO</v>
          </cell>
          <cell r="C84" t="str">
            <v xml:space="preserve">KG    </v>
          </cell>
          <cell r="D84">
            <v>9.91</v>
          </cell>
        </row>
        <row r="85">
          <cell r="A85">
            <v>43062</v>
          </cell>
          <cell r="B85" t="str">
            <v>ACO CA-60, 6,0 MM OU 7,0 MM, DOBRADO E CORTADO</v>
          </cell>
          <cell r="C85" t="str">
            <v xml:space="preserve">KG    </v>
          </cell>
          <cell r="D85">
            <v>10.98</v>
          </cell>
        </row>
        <row r="86">
          <cell r="A86">
            <v>43060</v>
          </cell>
          <cell r="B86" t="str">
            <v>ACO CA-60, 8,0 MM OU 9,5 MM, VERGALHAO</v>
          </cell>
          <cell r="C86" t="str">
            <v xml:space="preserve">KG    </v>
          </cell>
          <cell r="D86">
            <v>8.6300000000000008</v>
          </cell>
        </row>
        <row r="87">
          <cell r="A87">
            <v>20063</v>
          </cell>
          <cell r="B87" t="str">
            <v>ACOPLAMENTO DE CONDUTOR PLUVIAL, EM PVC, DIAMETRO ENTRE 80 E 100 MM, PARA DRENAGEM PREDIAL</v>
          </cell>
          <cell r="C87" t="str">
            <v xml:space="preserve">UN    </v>
          </cell>
          <cell r="D87">
            <v>4.4400000000000004</v>
          </cell>
        </row>
        <row r="88">
          <cell r="A88">
            <v>40410</v>
          </cell>
          <cell r="B88" t="str">
            <v>ACOPLAMENTO RIGIDO EM FERRO FUNDIDO PARA SISTEMA DE TUBULACAO RANHURADA, DN 50 MM (2")</v>
          </cell>
          <cell r="C88" t="str">
            <v xml:space="preserve">UN    </v>
          </cell>
          <cell r="D88">
            <v>31.27</v>
          </cell>
        </row>
        <row r="89">
          <cell r="A89">
            <v>40411</v>
          </cell>
          <cell r="B89" t="str">
            <v>ACOPLAMENTO RIGIDO EM FERRO FUNDIDO PARA SISTEMA DE TUBULACAO RANHURADA, DN 65 MM (2 1/2")</v>
          </cell>
          <cell r="C89" t="str">
            <v xml:space="preserve">UN    </v>
          </cell>
          <cell r="D89">
            <v>33.93</v>
          </cell>
        </row>
        <row r="90">
          <cell r="A90">
            <v>40412</v>
          </cell>
          <cell r="B90" t="str">
            <v>ACOPLAMENTO RIGIDO EM FERRO FUNDIDO PARA SISTEMA DE TUBULACAO RANHURADA, DN 80 MM (3")</v>
          </cell>
          <cell r="C90" t="str">
            <v xml:space="preserve">UN    </v>
          </cell>
          <cell r="D90">
            <v>38.090000000000003</v>
          </cell>
        </row>
        <row r="91">
          <cell r="A91">
            <v>38838</v>
          </cell>
          <cell r="B91" t="str">
            <v>ADAPTADOR DE COBRE PARA TUBULACAO PEX, DN 16 X 15 MM</v>
          </cell>
          <cell r="C91" t="str">
            <v xml:space="preserve">UN    </v>
          </cell>
          <cell r="D91">
            <v>11.14</v>
          </cell>
        </row>
        <row r="92">
          <cell r="A92">
            <v>38839</v>
          </cell>
          <cell r="B92" t="str">
            <v>ADAPTADOR DE COBRE PARA TUBULACAO PEX, DN 20 X 22 MM</v>
          </cell>
          <cell r="C92" t="str">
            <v xml:space="preserve">UN    </v>
          </cell>
          <cell r="D92">
            <v>13.11</v>
          </cell>
        </row>
        <row r="93">
          <cell r="A93">
            <v>55</v>
          </cell>
          <cell r="B93" t="str">
            <v>ADAPTADOR DE COMPRESSAO EM POLIPROPILENO (PP), PARA TUBO EM PEAD, 20 MM X 1/2", PARA LIGACAO PREDIAL DE AGUA (NTS 179)</v>
          </cell>
          <cell r="C93" t="str">
            <v xml:space="preserve">UN    </v>
          </cell>
          <cell r="D93">
            <v>5</v>
          </cell>
        </row>
        <row r="94">
          <cell r="A94">
            <v>61</v>
          </cell>
          <cell r="B94" t="str">
            <v>ADAPTADOR DE COMPRESSAO EM POLIPROPILENO (PP), PARA TUBO EM PEAD, 20 MM X 3/4", PARA LIGACAO PREDIAL DE AGUA (NTS 179)</v>
          </cell>
          <cell r="C94" t="str">
            <v xml:space="preserve">UN    </v>
          </cell>
          <cell r="D94">
            <v>4.7300000000000004</v>
          </cell>
        </row>
        <row r="95">
          <cell r="A95">
            <v>62</v>
          </cell>
          <cell r="B95" t="str">
            <v>ADAPTADOR DE COMPRESSAO EM POLIPROPILENO (PP), PARA TUBO EM PEAD, 32 MM X 1", PARA LIGACAO PREDIAL DE AGUA (NTS 179)</v>
          </cell>
          <cell r="C95" t="str">
            <v xml:space="preserve">UN    </v>
          </cell>
          <cell r="D95">
            <v>9.8000000000000007</v>
          </cell>
        </row>
        <row r="96">
          <cell r="A96">
            <v>77</v>
          </cell>
          <cell r="B96" t="str">
            <v>ADAPTADOR PVC PARA SIFAO METALICO, SOLDAVEL, COM ANEL BORRACHA (JE), 40 MM X 1 1/2"</v>
          </cell>
          <cell r="C96" t="str">
            <v xml:space="preserve">UN    </v>
          </cell>
          <cell r="D96">
            <v>1.22</v>
          </cell>
        </row>
        <row r="97">
          <cell r="A97">
            <v>76</v>
          </cell>
          <cell r="B97" t="str">
            <v>ADAPTADOR PVC PARA SIFAO, ROSCAVEL, 40 MM X 1 1/4"</v>
          </cell>
          <cell r="C97" t="str">
            <v xml:space="preserve">UN    </v>
          </cell>
          <cell r="D97">
            <v>1.25</v>
          </cell>
        </row>
        <row r="98">
          <cell r="A98">
            <v>67</v>
          </cell>
          <cell r="B98" t="str">
            <v>ADAPTADOR PVC ROSCAVEL, COM FLANGES E ANEL DE VEDACAO, 1/2", PARA CAIXA D' AGUA</v>
          </cell>
          <cell r="C98" t="str">
            <v xml:space="preserve">UN    </v>
          </cell>
          <cell r="D98">
            <v>12.03</v>
          </cell>
        </row>
        <row r="99">
          <cell r="A99">
            <v>71</v>
          </cell>
          <cell r="B99" t="str">
            <v>ADAPTADOR PVC ROSCAVEL, COM FLANGES E ANEL DE VEDACAO, 1", PARA CAIXA D' AGUA</v>
          </cell>
          <cell r="C99" t="str">
            <v xml:space="preserve">UN    </v>
          </cell>
          <cell r="D99">
            <v>22.11</v>
          </cell>
        </row>
        <row r="100">
          <cell r="A100">
            <v>73</v>
          </cell>
          <cell r="B100" t="str">
            <v>ADAPTADOR PVC ROSCAVEL, COM FLANGES E ANEL DE VEDACAO, 3/4", PARA CAIXA D' AGUA</v>
          </cell>
          <cell r="C100" t="str">
            <v xml:space="preserve">UN    </v>
          </cell>
          <cell r="D100">
            <v>16.510000000000002</v>
          </cell>
        </row>
        <row r="101">
          <cell r="A101">
            <v>103</v>
          </cell>
          <cell r="B101" t="str">
            <v>ADAPTADOR PVC SOLDAVEL CURTO COM BOLSA E ROSCA, 110 MM X 4", PARA AGUA FRIA</v>
          </cell>
          <cell r="C101" t="str">
            <v xml:space="preserve">UN    </v>
          </cell>
          <cell r="D101">
            <v>49.11</v>
          </cell>
        </row>
        <row r="102">
          <cell r="A102">
            <v>107</v>
          </cell>
          <cell r="B102" t="str">
            <v>ADAPTADOR PVC SOLDAVEL CURTO COM BOLSA E ROSCA, 20 MM X 1/2", PARA AGUA FRIA</v>
          </cell>
          <cell r="C102" t="str">
            <v xml:space="preserve">UN    </v>
          </cell>
          <cell r="D102">
            <v>0.77</v>
          </cell>
        </row>
        <row r="103">
          <cell r="A103">
            <v>65</v>
          </cell>
          <cell r="B103" t="str">
            <v>ADAPTADOR PVC SOLDAVEL CURTO COM BOLSA E ROSCA, 25 MM X 3/4", PARA AGUA FRIA</v>
          </cell>
          <cell r="C103" t="str">
            <v xml:space="preserve">UN    </v>
          </cell>
          <cell r="D103">
            <v>0.95</v>
          </cell>
        </row>
        <row r="104">
          <cell r="A104">
            <v>108</v>
          </cell>
          <cell r="B104" t="str">
            <v>ADAPTADOR PVC SOLDAVEL CURTO COM BOLSA E ROSCA, 32 MM X 1", PARA AGUA FRIA</v>
          </cell>
          <cell r="C104" t="str">
            <v xml:space="preserve">UN    </v>
          </cell>
          <cell r="D104">
            <v>1.96</v>
          </cell>
        </row>
        <row r="105">
          <cell r="A105">
            <v>110</v>
          </cell>
          <cell r="B105" t="str">
            <v>ADAPTADOR PVC SOLDAVEL CURTO COM BOLSA E ROSCA, 40 MM X 1 1/2", PARA AGUA FRIA</v>
          </cell>
          <cell r="C105" t="str">
            <v xml:space="preserve">UN    </v>
          </cell>
          <cell r="D105">
            <v>7.58</v>
          </cell>
        </row>
        <row r="106">
          <cell r="A106">
            <v>109</v>
          </cell>
          <cell r="B106" t="str">
            <v>ADAPTADOR PVC SOLDAVEL CURTO COM BOLSA E ROSCA, 40 MM X 1 1/4", PARA AGUA FRIA</v>
          </cell>
          <cell r="C106" t="str">
            <v xml:space="preserve">UN    </v>
          </cell>
          <cell r="D106">
            <v>3.74</v>
          </cell>
        </row>
        <row r="107">
          <cell r="A107">
            <v>111</v>
          </cell>
          <cell r="B107" t="str">
            <v>ADAPTADOR PVC SOLDAVEL CURTO COM BOLSA E ROSCA, 50 MM X 1 1/4", PARA AGUA FRIA</v>
          </cell>
          <cell r="C107" t="str">
            <v xml:space="preserve">UN    </v>
          </cell>
          <cell r="D107">
            <v>8.74</v>
          </cell>
        </row>
        <row r="108">
          <cell r="A108">
            <v>112</v>
          </cell>
          <cell r="B108" t="str">
            <v>ADAPTADOR PVC SOLDAVEL CURTO COM BOLSA E ROSCA, 50 MM X1 1/2", PARA AGUA FRIA</v>
          </cell>
          <cell r="C108" t="str">
            <v xml:space="preserve">UN    </v>
          </cell>
          <cell r="D108">
            <v>4.76</v>
          </cell>
        </row>
        <row r="109">
          <cell r="A109">
            <v>113</v>
          </cell>
          <cell r="B109" t="str">
            <v>ADAPTADOR PVC SOLDAVEL CURTO COM BOLSA E ROSCA, 60 MM X 2", PARA AGUA FRIA</v>
          </cell>
          <cell r="C109" t="str">
            <v xml:space="preserve">UN    </v>
          </cell>
          <cell r="D109">
            <v>12.92</v>
          </cell>
        </row>
        <row r="110">
          <cell r="A110">
            <v>104</v>
          </cell>
          <cell r="B110" t="str">
            <v>ADAPTADOR PVC SOLDAVEL CURTO COM BOLSA E ROSCA, 75 MM X 2 1/2", PARA AGUA FRIA</v>
          </cell>
          <cell r="C110" t="str">
            <v xml:space="preserve">UN    </v>
          </cell>
          <cell r="D110">
            <v>18.79</v>
          </cell>
        </row>
        <row r="111">
          <cell r="A111">
            <v>102</v>
          </cell>
          <cell r="B111" t="str">
            <v>ADAPTADOR PVC SOLDAVEL CURTO COM BOLSA E ROSCA, 85 MM X 3", PARA AGUA FRIA</v>
          </cell>
          <cell r="C111" t="str">
            <v xml:space="preserve">UN    </v>
          </cell>
          <cell r="D111">
            <v>30.84</v>
          </cell>
        </row>
        <row r="112">
          <cell r="A112">
            <v>95</v>
          </cell>
          <cell r="B112" t="str">
            <v>ADAPTADOR PVC SOLDAVEL, COM FLANGE E ANEL DE VEDACAO, 20 MM X 1/2", PARA CAIXA D'AGUA</v>
          </cell>
          <cell r="C112" t="str">
            <v xml:space="preserve">UN    </v>
          </cell>
          <cell r="D112">
            <v>10.44</v>
          </cell>
        </row>
        <row r="113">
          <cell r="A113">
            <v>96</v>
          </cell>
          <cell r="B113" t="str">
            <v>ADAPTADOR PVC SOLDAVEL, COM FLANGE E ANEL DE VEDACAO, 25 MM X 3/4", PARA CAIXA D'AGUA</v>
          </cell>
          <cell r="C113" t="str">
            <v xml:space="preserve">UN    </v>
          </cell>
          <cell r="D113">
            <v>12.01</v>
          </cell>
        </row>
        <row r="114">
          <cell r="A114">
            <v>97</v>
          </cell>
          <cell r="B114" t="str">
            <v>ADAPTADOR PVC SOLDAVEL, COM FLANGE E ANEL DE VEDACAO, 32 MM X 1", PARA CAIXA D'AGUA</v>
          </cell>
          <cell r="C114" t="str">
            <v xml:space="preserve">UN    </v>
          </cell>
          <cell r="D114">
            <v>15.59</v>
          </cell>
        </row>
        <row r="115">
          <cell r="A115">
            <v>98</v>
          </cell>
          <cell r="B115" t="str">
            <v>ADAPTADOR PVC SOLDAVEL, COM FLANGE E ANEL DE VEDACAO, 40 MM X 1 1/4", PARA CAIXA D'AGUA</v>
          </cell>
          <cell r="C115" t="str">
            <v xml:space="preserve">UN    </v>
          </cell>
          <cell r="D115">
            <v>21.01</v>
          </cell>
        </row>
        <row r="116">
          <cell r="A116">
            <v>99</v>
          </cell>
          <cell r="B116" t="str">
            <v>ADAPTADOR PVC SOLDAVEL, COM FLANGE E ANEL DE VEDACAO, 50 MM X 1 1/2", PARA CAIXA D'AGUA</v>
          </cell>
          <cell r="C116" t="str">
            <v xml:space="preserve">UN    </v>
          </cell>
          <cell r="D116">
            <v>25.49</v>
          </cell>
        </row>
        <row r="117">
          <cell r="A117">
            <v>100</v>
          </cell>
          <cell r="B117" t="str">
            <v>ADAPTADOR PVC SOLDAVEL, COM FLANGES E ANEL DE VEDACAO, 60 MM X 2", PARA CAIXA D' AGUA</v>
          </cell>
          <cell r="C117" t="str">
            <v xml:space="preserve">UN    </v>
          </cell>
          <cell r="D117">
            <v>35.56</v>
          </cell>
        </row>
        <row r="118">
          <cell r="A118">
            <v>75</v>
          </cell>
          <cell r="B118" t="str">
            <v>ADAPTADOR PVC SOLDAVEL, COM FLANGES LIVRES, 110 MM X 4", PARA CAIXA D' AGUA</v>
          </cell>
          <cell r="C118" t="str">
            <v xml:space="preserve">UN    </v>
          </cell>
          <cell r="D118">
            <v>370.58</v>
          </cell>
        </row>
        <row r="119">
          <cell r="A119">
            <v>114</v>
          </cell>
          <cell r="B119" t="str">
            <v>ADAPTADOR PVC SOLDAVEL, COM FLANGES LIVRES, 25 MM X 3/4", PARA CAIXA D' AGUA</v>
          </cell>
          <cell r="C119" t="str">
            <v xml:space="preserve">UN    </v>
          </cell>
          <cell r="D119">
            <v>13.5</v>
          </cell>
        </row>
        <row r="120">
          <cell r="A120">
            <v>68</v>
          </cell>
          <cell r="B120" t="str">
            <v>ADAPTADOR PVC SOLDAVEL, COM FLANGES LIVRES, 32 MM X 1", PARA CAIXA D' AGUA</v>
          </cell>
          <cell r="C120" t="str">
            <v xml:space="preserve">UN    </v>
          </cell>
          <cell r="D120">
            <v>20.65</v>
          </cell>
        </row>
        <row r="121">
          <cell r="A121">
            <v>86</v>
          </cell>
          <cell r="B121" t="str">
            <v>ADAPTADOR PVC SOLDAVEL, COM FLANGES LIVRES, 40 MM X 1  1/4", PARA CAIXA D' AGUA</v>
          </cell>
          <cell r="C121" t="str">
            <v xml:space="preserve">UN    </v>
          </cell>
          <cell r="D121">
            <v>38.39</v>
          </cell>
        </row>
        <row r="122">
          <cell r="A122">
            <v>66</v>
          </cell>
          <cell r="B122" t="str">
            <v>ADAPTADOR PVC SOLDAVEL, COM FLANGES LIVRES, 50 MM X 1  1/2", PARA CAIXA D' AGUA</v>
          </cell>
          <cell r="C122" t="str">
            <v xml:space="preserve">UN    </v>
          </cell>
          <cell r="D122">
            <v>38.520000000000003</v>
          </cell>
        </row>
        <row r="123">
          <cell r="A123">
            <v>69</v>
          </cell>
          <cell r="B123" t="str">
            <v>ADAPTADOR PVC SOLDAVEL, COM FLANGES LIVRES, 60 MM X 2", PARA CAIXA D' AGUA</v>
          </cell>
          <cell r="C123" t="str">
            <v xml:space="preserve">UN    </v>
          </cell>
          <cell r="D123">
            <v>58.88</v>
          </cell>
        </row>
        <row r="124">
          <cell r="A124">
            <v>83</v>
          </cell>
          <cell r="B124" t="str">
            <v>ADAPTADOR PVC SOLDAVEL, COM FLANGES LIVRES, 75 MM X 2  1/2", PARA CAIXA D' AGUA</v>
          </cell>
          <cell r="C124" t="str">
            <v xml:space="preserve">UN    </v>
          </cell>
          <cell r="D124">
            <v>188.07</v>
          </cell>
        </row>
        <row r="125">
          <cell r="A125">
            <v>74</v>
          </cell>
          <cell r="B125" t="str">
            <v>ADAPTADOR PVC SOLDAVEL, COM FLANGES LIVRES, 85 MM X 3", PARA CAIXA D' AGUA</v>
          </cell>
          <cell r="C125" t="str">
            <v xml:space="preserve">UN    </v>
          </cell>
          <cell r="D125">
            <v>262.56</v>
          </cell>
        </row>
        <row r="126">
          <cell r="A126">
            <v>106</v>
          </cell>
          <cell r="B126" t="str">
            <v>ADAPTADOR PVC SOLDAVEL, LONGO, COM FLANGE LIVRE,  110 MM X 4", PARA CAIXA D' AGUA</v>
          </cell>
          <cell r="C126" t="str">
            <v xml:space="preserve">UN    </v>
          </cell>
          <cell r="D126">
            <v>398.88</v>
          </cell>
        </row>
        <row r="127">
          <cell r="A127">
            <v>87</v>
          </cell>
          <cell r="B127" t="str">
            <v>ADAPTADOR PVC SOLDAVEL, LONGO, COM FLANGE LIVRE,  25 MM X 3/4", PARA CAIXA D' AGUA</v>
          </cell>
          <cell r="C127" t="str">
            <v xml:space="preserve">UN    </v>
          </cell>
          <cell r="D127">
            <v>18.96</v>
          </cell>
        </row>
        <row r="128">
          <cell r="A128">
            <v>88</v>
          </cell>
          <cell r="B128" t="str">
            <v>ADAPTADOR PVC SOLDAVEL, LONGO, COM FLANGE LIVRE,  32 MM X 1", PARA CAIXA D' AGUA</v>
          </cell>
          <cell r="C128" t="str">
            <v xml:space="preserve">UN    </v>
          </cell>
          <cell r="D128">
            <v>21.16</v>
          </cell>
        </row>
        <row r="129">
          <cell r="A129">
            <v>89</v>
          </cell>
          <cell r="B129" t="str">
            <v>ADAPTADOR PVC SOLDAVEL, LONGO, COM FLANGE LIVRE,  40 MM X 1 1/4", PARA CAIXA D' AGUA</v>
          </cell>
          <cell r="C129" t="str">
            <v xml:space="preserve">UN    </v>
          </cell>
          <cell r="D129">
            <v>31.29</v>
          </cell>
        </row>
        <row r="130">
          <cell r="A130">
            <v>90</v>
          </cell>
          <cell r="B130" t="str">
            <v>ADAPTADOR PVC SOLDAVEL, LONGO, COM FLANGE LIVRE,  50 MM X 1 1/2", PARA CAIXA D' AGUA</v>
          </cell>
          <cell r="C130" t="str">
            <v xml:space="preserve">UN    </v>
          </cell>
          <cell r="D130">
            <v>35.840000000000003</v>
          </cell>
        </row>
        <row r="131">
          <cell r="A131">
            <v>81</v>
          </cell>
          <cell r="B131" t="str">
            <v>ADAPTADOR PVC SOLDAVEL, LONGO, COM FLANGE LIVRE,  60 MM X 2", PARA CAIXA D' AGUA</v>
          </cell>
          <cell r="C131" t="str">
            <v xml:space="preserve">UN    </v>
          </cell>
          <cell r="D131">
            <v>61.31</v>
          </cell>
        </row>
        <row r="132">
          <cell r="A132">
            <v>82</v>
          </cell>
          <cell r="B132" t="str">
            <v>ADAPTADOR PVC SOLDAVEL, LONGO, COM FLANGE LIVRE,  75 MM X 2 1/2", PARA CAIXA D' AGUA</v>
          </cell>
          <cell r="C132" t="str">
            <v xml:space="preserve">UN    </v>
          </cell>
          <cell r="D132">
            <v>238</v>
          </cell>
        </row>
        <row r="133">
          <cell r="A133">
            <v>105</v>
          </cell>
          <cell r="B133" t="str">
            <v>ADAPTADOR PVC SOLDAVEL, LONGO, COM FLANGE LIVRE,  85 MM X 3", PARA CAIXA D' AGUA</v>
          </cell>
          <cell r="C133" t="str">
            <v xml:space="preserve">UN    </v>
          </cell>
          <cell r="D133">
            <v>278.64</v>
          </cell>
        </row>
        <row r="134">
          <cell r="A134">
            <v>60</v>
          </cell>
          <cell r="B134" t="str">
            <v>ADAPTADOR PVC, COM REGISTRO, PARA PEAD, 20 MM X 3/4", PARA LIGACAO PREDIAL DE AGUA</v>
          </cell>
          <cell r="C134" t="str">
            <v xml:space="preserve">UN    </v>
          </cell>
          <cell r="D134">
            <v>6.49</v>
          </cell>
        </row>
        <row r="135">
          <cell r="A135">
            <v>72</v>
          </cell>
          <cell r="B135" t="str">
            <v>ADAPTADOR PVC, ROSCAVEL, COM FLANGES E ANEL DE VEDACAO, 1 1/2", PARA CAIXA D'AGUA</v>
          </cell>
          <cell r="C135" t="str">
            <v xml:space="preserve">UN    </v>
          </cell>
          <cell r="D135">
            <v>37.479999999999997</v>
          </cell>
        </row>
        <row r="136">
          <cell r="A136">
            <v>70</v>
          </cell>
          <cell r="B136" t="str">
            <v>ADAPTADOR PVC, ROSCAVEL, COM FLANGES E ANEL DE VEDACAO, 1 1/4", PARA CAIXA D' AGUA</v>
          </cell>
          <cell r="C136" t="str">
            <v xml:space="preserve">UN    </v>
          </cell>
          <cell r="D136">
            <v>31.34</v>
          </cell>
        </row>
        <row r="137">
          <cell r="A137">
            <v>85</v>
          </cell>
          <cell r="B137" t="str">
            <v>ADAPTADOR PVC, ROSCAVEL, COM FLANGES E ANEL DE VEDACAO, 2", PARA CAIXA D' AGUA</v>
          </cell>
          <cell r="C137" t="str">
            <v xml:space="preserve">UN    </v>
          </cell>
          <cell r="D137">
            <v>45.49</v>
          </cell>
        </row>
        <row r="138">
          <cell r="A138">
            <v>84</v>
          </cell>
          <cell r="B138" t="str">
            <v>ADAPTADOR PVC, ROSCAVEL, PARA VALVULA PIA OU LAVATORIO, 40 MM</v>
          </cell>
          <cell r="C138" t="str">
            <v xml:space="preserve">UN    </v>
          </cell>
          <cell r="D138">
            <v>0.52</v>
          </cell>
        </row>
        <row r="139">
          <cell r="A139">
            <v>37997</v>
          </cell>
          <cell r="B139" t="str">
            <v>ADAPTADOR, CPVC, SOLDAVEL, 15 MM, PARA AGUA QUENTE</v>
          </cell>
          <cell r="C139" t="str">
            <v xml:space="preserve">UN    </v>
          </cell>
          <cell r="D139">
            <v>8.9499999999999993</v>
          </cell>
        </row>
        <row r="140">
          <cell r="A140">
            <v>37998</v>
          </cell>
          <cell r="B140" t="str">
            <v>ADAPTADOR, CPVC, SOLDAVEL, 22 MM, PARA AGUA QUENTE</v>
          </cell>
          <cell r="C140" t="str">
            <v xml:space="preserve">UN    </v>
          </cell>
          <cell r="D140">
            <v>9.27</v>
          </cell>
        </row>
        <row r="141">
          <cell r="A141">
            <v>10899</v>
          </cell>
          <cell r="B141" t="str">
            <v>ADAPTADOR, EM LATAO, ENGATE RAPIDO 2 1/2" X ROSCA INTERNA 5 FIOS 2 1/2",  PARA INSTALACAO PREDIAL DE COMBATE A INCENDIO</v>
          </cell>
          <cell r="C141" t="str">
            <v xml:space="preserve">UN    </v>
          </cell>
          <cell r="D141">
            <v>68.12</v>
          </cell>
        </row>
        <row r="142">
          <cell r="A142">
            <v>10900</v>
          </cell>
          <cell r="B142" t="str">
            <v>ADAPTADOR, EM LATAO, ENGATE RAPIDO1 1/2" X ROSCA INTERNA 5 FIOS 2 1/2",  PARA INSTALACAO PREDIAL DE COMBATE A INCENDIO</v>
          </cell>
          <cell r="C142" t="str">
            <v xml:space="preserve">UN    </v>
          </cell>
          <cell r="D142">
            <v>53.31</v>
          </cell>
        </row>
        <row r="143">
          <cell r="A143">
            <v>46</v>
          </cell>
          <cell r="B143" t="str">
            <v>ADAPTADOR, PVC PBA,  BOLSA/ROSCA, JE, DN 75 / DE  85 MM</v>
          </cell>
          <cell r="C143" t="str">
            <v xml:space="preserve">UN    </v>
          </cell>
          <cell r="D143">
            <v>58.46</v>
          </cell>
        </row>
        <row r="144">
          <cell r="A144">
            <v>51</v>
          </cell>
          <cell r="B144" t="str">
            <v>ADAPTADOR, PVC PBA, A BOLSA DEFOFO, JE, DN 100 / DE 110 MM</v>
          </cell>
          <cell r="C144" t="str">
            <v xml:space="preserve">UN    </v>
          </cell>
          <cell r="D144">
            <v>161.27000000000001</v>
          </cell>
        </row>
        <row r="145">
          <cell r="A145">
            <v>12863</v>
          </cell>
          <cell r="B145" t="str">
            <v>ADAPTADOR, PVC PBA, A BOLSA DEFOFO, JE, DN 50 / DE 60 MM</v>
          </cell>
          <cell r="C145" t="str">
            <v xml:space="preserve">UN    </v>
          </cell>
          <cell r="D145">
            <v>37.14</v>
          </cell>
        </row>
        <row r="146">
          <cell r="A146">
            <v>50</v>
          </cell>
          <cell r="B146" t="str">
            <v>ADAPTADOR, PVC PBA, A BOLSA DEFOFO, JE, DN 75 / DE  85 MM</v>
          </cell>
          <cell r="C146" t="str">
            <v xml:space="preserve">UN    </v>
          </cell>
          <cell r="D146">
            <v>84.21</v>
          </cell>
        </row>
        <row r="147">
          <cell r="A147">
            <v>47</v>
          </cell>
          <cell r="B147" t="str">
            <v>ADAPTADOR, PVC PBA, BOLSA/ROSCA, JE, DN 100 / DE 110 MM</v>
          </cell>
          <cell r="C147" t="str">
            <v xml:space="preserve">UN    </v>
          </cell>
          <cell r="D147">
            <v>99.95</v>
          </cell>
        </row>
        <row r="148">
          <cell r="A148">
            <v>48</v>
          </cell>
          <cell r="B148" t="str">
            <v>ADAPTADOR, PVC PBA, BOLSA/ROSCA, JE, DN 50 / DE 60 MM</v>
          </cell>
          <cell r="C148" t="str">
            <v xml:space="preserve">UN    </v>
          </cell>
          <cell r="D148">
            <v>26.07</v>
          </cell>
        </row>
        <row r="149">
          <cell r="A149">
            <v>52</v>
          </cell>
          <cell r="B149" t="str">
            <v>ADAPTADOR, PVC PBA, PONTA/ROSCA, JE, DN 50 / DE  60 MM</v>
          </cell>
          <cell r="C149" t="str">
            <v xml:space="preserve">UN    </v>
          </cell>
          <cell r="D149">
            <v>19.809999999999999</v>
          </cell>
        </row>
        <row r="150">
          <cell r="A150">
            <v>43</v>
          </cell>
          <cell r="B150" t="str">
            <v>ADAPTADOR, PVC PBA, PONTA/ROSCA, JE, DN 75 / DE  85 MM</v>
          </cell>
          <cell r="C150" t="str">
            <v xml:space="preserve">UN    </v>
          </cell>
          <cell r="D150">
            <v>66.849999999999994</v>
          </cell>
        </row>
        <row r="151">
          <cell r="A151">
            <v>39719</v>
          </cell>
          <cell r="B151" t="str">
            <v>ADESIVO / COLA DE CONTATO LIQUIDO, A BASE DE RESINAS, PARA COLAGEM DE ESPUMA PARA ISOLAMENTO TERMICO FLEXIVEL</v>
          </cell>
          <cell r="C151" t="str">
            <v xml:space="preserve">L     </v>
          </cell>
          <cell r="D151">
            <v>200.15</v>
          </cell>
        </row>
        <row r="152">
          <cell r="A152">
            <v>3410</v>
          </cell>
          <cell r="B152" t="str">
            <v>ADESIVO / COLA PARA EPS (ISOPOR) E OUTROS MATERIAIS</v>
          </cell>
          <cell r="C152" t="str">
            <v xml:space="preserve">KG    </v>
          </cell>
          <cell r="D152">
            <v>45.02</v>
          </cell>
        </row>
        <row r="153">
          <cell r="A153">
            <v>4791</v>
          </cell>
          <cell r="B153" t="str">
            <v>ADESIVO ACRILICO DE BASE AQUOSA / COLA DE CONTATO</v>
          </cell>
          <cell r="C153" t="str">
            <v xml:space="preserve">KG    </v>
          </cell>
          <cell r="D153">
            <v>19.12</v>
          </cell>
        </row>
        <row r="154">
          <cell r="A154">
            <v>157</v>
          </cell>
          <cell r="B154" t="str">
            <v>ADESIVO ESTRUTURAL A BASE DE RESINA EPOXI PARA INJECAO EM TRINCAS, BICOMPONENTE, BAIXA VISCOSIDADE</v>
          </cell>
          <cell r="C154" t="str">
            <v xml:space="preserve">KG    </v>
          </cell>
          <cell r="D154">
            <v>113.65</v>
          </cell>
        </row>
        <row r="155">
          <cell r="A155">
            <v>156</v>
          </cell>
          <cell r="B155" t="str">
            <v>ADESIVO ESTRUTURAL A BASE DE RESINA EPOXI, BICOMPONENTE, FLUIDO</v>
          </cell>
          <cell r="C155" t="str">
            <v xml:space="preserve">KG    </v>
          </cell>
          <cell r="D155">
            <v>40.46</v>
          </cell>
        </row>
        <row r="156">
          <cell r="A156">
            <v>131</v>
          </cell>
          <cell r="B156" t="str">
            <v>ADESIVO ESTRUTURAL A BASE DE RESINA EPOXI, BICOMPONENTE, PASTOSO (TIXOTROPICO)</v>
          </cell>
          <cell r="C156" t="str">
            <v xml:space="preserve">KG    </v>
          </cell>
          <cell r="D156">
            <v>34.6</v>
          </cell>
        </row>
        <row r="157">
          <cell r="A157">
            <v>21114</v>
          </cell>
          <cell r="B157" t="str">
            <v>ADESIVO PARA TUBOS CPVC, *75* G</v>
          </cell>
          <cell r="C157" t="str">
            <v xml:space="preserve">UN    </v>
          </cell>
          <cell r="D157">
            <v>39.450000000000003</v>
          </cell>
        </row>
        <row r="158">
          <cell r="A158">
            <v>119</v>
          </cell>
          <cell r="B158" t="str">
            <v>ADESIVO PLASTICO PARA PVC, BISNAGA COM 75 GR</v>
          </cell>
          <cell r="C158" t="str">
            <v xml:space="preserve">UN    </v>
          </cell>
          <cell r="D158">
            <v>10</v>
          </cell>
        </row>
        <row r="159">
          <cell r="A159">
            <v>122</v>
          </cell>
          <cell r="B159" t="str">
            <v>ADESIVO PLASTICO PARA PVC, FRASCO COM *850* GR</v>
          </cell>
          <cell r="C159" t="str">
            <v xml:space="preserve">UN    </v>
          </cell>
          <cell r="D159">
            <v>76.94</v>
          </cell>
        </row>
        <row r="160">
          <cell r="A160">
            <v>20080</v>
          </cell>
          <cell r="B160" t="str">
            <v>ADESIVO PLASTICO PARA PVC, FRASCO COM 175 GR</v>
          </cell>
          <cell r="C160" t="str">
            <v xml:space="preserve">UN    </v>
          </cell>
          <cell r="D160">
            <v>25.11</v>
          </cell>
        </row>
        <row r="161">
          <cell r="A161">
            <v>124</v>
          </cell>
          <cell r="B161" t="str">
            <v>ADITIVO ACELERADOR DE PEGA E ENDURECIMENTO PARA ARGAMASSAS E CONCRETOS, LIQUIDO E ISENTO DE CLORETOS</v>
          </cell>
          <cell r="C161" t="str">
            <v xml:space="preserve">L     </v>
          </cell>
          <cell r="D161">
            <v>13.34</v>
          </cell>
        </row>
        <row r="162">
          <cell r="A162">
            <v>7334</v>
          </cell>
          <cell r="B162" t="str">
            <v>ADITIVO ADESIVO LIQUIDO PARA ARGAMASSAS DE REVESTIMENTOS CIMENTICIOS</v>
          </cell>
          <cell r="C162" t="str">
            <v xml:space="preserve">L     </v>
          </cell>
          <cell r="D162">
            <v>26.6</v>
          </cell>
        </row>
        <row r="163">
          <cell r="A163">
            <v>123</v>
          </cell>
          <cell r="B163" t="str">
            <v>ADITIVO IMPERMEABILIZANTE DE PEGA NORMAL PARA ARGAMASSAS E CONCRETOS SEM ARMACAO, LIQUIDO E ISENTO DE CLORETOS</v>
          </cell>
          <cell r="C163" t="str">
            <v xml:space="preserve">L     </v>
          </cell>
          <cell r="D163">
            <v>5.46</v>
          </cell>
        </row>
        <row r="164">
          <cell r="A164">
            <v>127</v>
          </cell>
          <cell r="B164" t="str">
            <v>ADITIVO IMPERMEABILIZANTE DE PEGA ULTRARRAPIDA, LIQUIDO E ISENTO DE CLORETOS</v>
          </cell>
          <cell r="C164" t="str">
            <v xml:space="preserve">L     </v>
          </cell>
          <cell r="D164">
            <v>13.03</v>
          </cell>
        </row>
        <row r="165">
          <cell r="A165">
            <v>41373</v>
          </cell>
          <cell r="B165" t="str">
            <v>ADITIVO LIQUIDO IMPERMEABILIZANTE CRISTALIZANTE</v>
          </cell>
          <cell r="C165" t="str">
            <v xml:space="preserve">L     </v>
          </cell>
          <cell r="D165">
            <v>18.16</v>
          </cell>
        </row>
        <row r="166">
          <cell r="A166">
            <v>133</v>
          </cell>
          <cell r="B166" t="str">
            <v>ADITIVO LIQUIDO INCORPORADOR DE AR PARA CONCRETO E ARGAMASSA, LIQUIDO E ISENTO DE CLORETOS</v>
          </cell>
          <cell r="C166" t="str">
            <v xml:space="preserve">L     </v>
          </cell>
          <cell r="D166">
            <v>5.41</v>
          </cell>
        </row>
        <row r="167">
          <cell r="A167">
            <v>43617</v>
          </cell>
          <cell r="B167" t="str">
            <v>ADITIVO PLASTIFICANTE E ESTABILIZADOR PARA ARGAMASSAS DE ASSENTAMENTO E REBOCO, LIQUIDO E ISENTO DE CLORETOS</v>
          </cell>
          <cell r="C167" t="str">
            <v xml:space="preserve">L     </v>
          </cell>
          <cell r="D167">
            <v>6.05</v>
          </cell>
        </row>
        <row r="168">
          <cell r="A168">
            <v>132</v>
          </cell>
          <cell r="B168" t="str">
            <v>ADITIVO PLASTIFICANTE RETARDADOR DE PEGA E REDUTOR DE AGUA PARA CONCRETO, LIQUIDO E ISENTO DE CLORETOS</v>
          </cell>
          <cell r="C168" t="str">
            <v xml:space="preserve">L     </v>
          </cell>
          <cell r="D168">
            <v>5.61</v>
          </cell>
        </row>
        <row r="169">
          <cell r="A169">
            <v>43618</v>
          </cell>
          <cell r="B169" t="str">
            <v>ADITIVO SUPERPLASTIFICANTE DE PEGA NORMAL PARA CONCRETO, LIQUIDO E ISENTO DE CLORETOS</v>
          </cell>
          <cell r="C169" t="str">
            <v xml:space="preserve">KG    </v>
          </cell>
          <cell r="D169">
            <v>14.13</v>
          </cell>
        </row>
        <row r="170">
          <cell r="A170">
            <v>37476</v>
          </cell>
          <cell r="B170" t="str">
            <v>ADUELA/ GALERIA PRE-MOLDADA DE CONCRETO ARMADO, SECAO QUADRADA INTERNA DE 1,50 X 1,50 M (L X A), MISULA DE 20 X 20 CM, C = 1,00 M, ESPESSURA MIN = 15 CM, TB-45 E FCK DO CONCRETO = 30 MPA</v>
          </cell>
          <cell r="C170" t="str">
            <v xml:space="preserve">UN    </v>
          </cell>
          <cell r="D170">
            <v>3261.17</v>
          </cell>
        </row>
        <row r="171">
          <cell r="A171">
            <v>37478</v>
          </cell>
          <cell r="B171" t="str">
            <v>ADUELA/ GALERIA PRE-MOLDADA DE CONCRETO ARMADO, SECAO RETANGULAR INTERNA DE 2,00 X 2,00 M (L X A), MISULA DE 20 X 20 CM, C = 1,00 M, ESPESSURA MIN = 15 CM, TB-45 E FCK DO CONCRETO = 30 MPA</v>
          </cell>
          <cell r="C171" t="str">
            <v xml:space="preserve">UN    </v>
          </cell>
          <cell r="D171">
            <v>4084.7</v>
          </cell>
        </row>
        <row r="172">
          <cell r="A172">
            <v>37477</v>
          </cell>
          <cell r="B172" t="str">
            <v>ADUELA/ GALERIA PRE-MOLDADA DE CONCRETO ARMADO, SECAO RETANGULAR INTERNA DE 2,50 X 2,50 M (L X A), MISULA DE 20 X 20 CM, C = 1,00 M, ESPESSURA MIN = 15 CM, TB-45 E FCK DO CONCRETO = 30 MPA</v>
          </cell>
          <cell r="C172" t="str">
            <v xml:space="preserve">UN    </v>
          </cell>
          <cell r="D172">
            <v>5534.11</v>
          </cell>
        </row>
        <row r="173">
          <cell r="A173">
            <v>37479</v>
          </cell>
          <cell r="B173" t="str">
            <v>ADUELA/ GALERIA PRE-MOLDADA DE CONCRETO ARMADO, SECAO RETANGULAR INTERNA DE 3,00 X 3,00 M (L X A), MISULA DE 20 X 20 CM, C = 1.00 M, ESPESSURA MIN = 20 CM, TB-45 E FCK DO CONCRETO = 30 MPA</v>
          </cell>
          <cell r="C173" t="str">
            <v xml:space="preserve">UN    </v>
          </cell>
          <cell r="D173">
            <v>6563.52</v>
          </cell>
        </row>
        <row r="174">
          <cell r="A174">
            <v>4319</v>
          </cell>
          <cell r="B174" t="str">
            <v>AFASTADOR PARA TELHA DE FIBROCIMENTO CANALETE 90 OU KALHETAO</v>
          </cell>
          <cell r="C174" t="str">
            <v xml:space="preserve">UN    </v>
          </cell>
          <cell r="D174">
            <v>1.72</v>
          </cell>
        </row>
        <row r="175">
          <cell r="A175">
            <v>42409</v>
          </cell>
          <cell r="B175" t="str">
            <v>AGENTE DE CURA, PROTETOR DA EVAPORACAO DA AGUA DE HIDRATACAO DO CONCRETO</v>
          </cell>
          <cell r="C175" t="str">
            <v xml:space="preserve">KG    </v>
          </cell>
          <cell r="D175">
            <v>8.89</v>
          </cell>
        </row>
        <row r="176">
          <cell r="A176">
            <v>40553</v>
          </cell>
          <cell r="B176" t="str">
            <v>AGREGADO RECICLADO, TIPO RACHAO RECICLADO CINZA, CLASSE A</v>
          </cell>
          <cell r="C176" t="str">
            <v xml:space="preserve">M3    </v>
          </cell>
          <cell r="D176">
            <v>40.58</v>
          </cell>
        </row>
        <row r="177">
          <cell r="A177">
            <v>6114</v>
          </cell>
          <cell r="B177" t="str">
            <v>AJUDANTE DE ARMADOR (HORISTA)</v>
          </cell>
          <cell r="C177" t="str">
            <v xml:space="preserve">H     </v>
          </cell>
          <cell r="D177">
            <v>11.83</v>
          </cell>
        </row>
        <row r="178">
          <cell r="A178">
            <v>40912</v>
          </cell>
          <cell r="B178" t="str">
            <v>AJUDANTE DE ARMADOR (MENSALISTA)</v>
          </cell>
          <cell r="C178" t="str">
            <v xml:space="preserve">MES   </v>
          </cell>
          <cell r="D178">
            <v>2094.4499999999998</v>
          </cell>
        </row>
        <row r="179">
          <cell r="A179">
            <v>247</v>
          </cell>
          <cell r="B179" t="str">
            <v>AJUDANTE DE ELETRICISTA</v>
          </cell>
          <cell r="C179" t="str">
            <v xml:space="preserve">H     </v>
          </cell>
          <cell r="D179">
            <v>11.58</v>
          </cell>
        </row>
        <row r="180">
          <cell r="A180">
            <v>40919</v>
          </cell>
          <cell r="B180" t="str">
            <v>AJUDANTE DE ELETRICISTA (MENSALISTA)</v>
          </cell>
          <cell r="C180" t="str">
            <v xml:space="preserve">MES   </v>
          </cell>
          <cell r="D180">
            <v>2046.78</v>
          </cell>
        </row>
        <row r="181">
          <cell r="A181">
            <v>40984</v>
          </cell>
          <cell r="B181" t="str">
            <v>AJUDANTE DE ESTRUTURAS METALICAS (MENSALISTA)</v>
          </cell>
          <cell r="C181" t="str">
            <v xml:space="preserve">MES   </v>
          </cell>
          <cell r="D181">
            <v>1504.49</v>
          </cell>
        </row>
        <row r="182">
          <cell r="A182">
            <v>44499</v>
          </cell>
          <cell r="B182" t="str">
            <v>AJUDANTE DE ESTRUTURAS METALICAS HORISTA</v>
          </cell>
          <cell r="C182" t="str">
            <v xml:space="preserve">H     </v>
          </cell>
          <cell r="D182">
            <v>8.51</v>
          </cell>
        </row>
        <row r="183">
          <cell r="A183">
            <v>248</v>
          </cell>
          <cell r="B183" t="str">
            <v>AJUDANTE DE OPERACAO EM GERAL (HORISTA)</v>
          </cell>
          <cell r="C183" t="str">
            <v xml:space="preserve">H     </v>
          </cell>
          <cell r="D183">
            <v>11.83</v>
          </cell>
        </row>
        <row r="184">
          <cell r="A184">
            <v>41086</v>
          </cell>
          <cell r="B184" t="str">
            <v>AJUDANTE DE OPERACAO EM GERAL (MENSALISTA)</v>
          </cell>
          <cell r="C184" t="str">
            <v xml:space="preserve">MES   </v>
          </cell>
          <cell r="D184">
            <v>2094.4499999999998</v>
          </cell>
        </row>
        <row r="185">
          <cell r="A185">
            <v>34466</v>
          </cell>
          <cell r="B185" t="str">
            <v>AJUDANTE DE PINTOR (HORISTA)</v>
          </cell>
          <cell r="C185" t="str">
            <v xml:space="preserve">H     </v>
          </cell>
          <cell r="D185">
            <v>12.82</v>
          </cell>
        </row>
        <row r="186">
          <cell r="A186">
            <v>41083</v>
          </cell>
          <cell r="B186" t="str">
            <v>AJUDANTE DE PINTOR (MENSALISTA)</v>
          </cell>
          <cell r="C186" t="str">
            <v xml:space="preserve">MES   </v>
          </cell>
          <cell r="D186">
            <v>2268.0700000000002</v>
          </cell>
        </row>
        <row r="187">
          <cell r="A187">
            <v>252</v>
          </cell>
          <cell r="B187" t="str">
            <v>AJUDANTE DE SERRALHEIRO (HORISTA)</v>
          </cell>
          <cell r="C187" t="str">
            <v xml:space="preserve">H     </v>
          </cell>
          <cell r="D187">
            <v>12.82</v>
          </cell>
        </row>
        <row r="188">
          <cell r="A188">
            <v>40909</v>
          </cell>
          <cell r="B188" t="str">
            <v>AJUDANTE DE SERRALHEIRO (MENSALISTA)</v>
          </cell>
          <cell r="C188" t="str">
            <v xml:space="preserve">MES   </v>
          </cell>
          <cell r="D188">
            <v>2268.0700000000002</v>
          </cell>
        </row>
        <row r="189">
          <cell r="A189">
            <v>242</v>
          </cell>
          <cell r="B189" t="str">
            <v>AJUDANTE ESPECIALIZADO</v>
          </cell>
          <cell r="C189" t="str">
            <v xml:space="preserve">H     </v>
          </cell>
          <cell r="D189">
            <v>12.82</v>
          </cell>
        </row>
        <row r="190">
          <cell r="A190">
            <v>41085</v>
          </cell>
          <cell r="B190" t="str">
            <v>AJUDANTE ESPECIALIZADO (MENSALISTA)</v>
          </cell>
          <cell r="C190" t="str">
            <v xml:space="preserve">MES   </v>
          </cell>
          <cell r="D190">
            <v>2266.7600000000002</v>
          </cell>
        </row>
        <row r="191">
          <cell r="A191">
            <v>427</v>
          </cell>
          <cell r="B191" t="str">
            <v>ALCA PREFORMADA DE CONTRA POSTE, EM ACO GALVANIZADO, PARA CABO 3/16", COMPRIMENTO *860* MM</v>
          </cell>
          <cell r="C191" t="str">
            <v xml:space="preserve">UN    </v>
          </cell>
          <cell r="D191">
            <v>8.73</v>
          </cell>
        </row>
        <row r="192">
          <cell r="A192">
            <v>417</v>
          </cell>
          <cell r="B192" t="str">
            <v>ALCA PREFORMADA DE DISTRIBUICAO, EM ACO GALVANIZADO, PARA CABO DE ALUMINIO DIAMETRO 16 A 25 MM</v>
          </cell>
          <cell r="C192" t="str">
            <v xml:space="preserve">UN    </v>
          </cell>
          <cell r="D192">
            <v>4.1100000000000003</v>
          </cell>
        </row>
        <row r="193">
          <cell r="A193">
            <v>11273</v>
          </cell>
          <cell r="B193" t="str">
            <v>ALCA PREFORMADA DE DISTRIBUICAO, EM ACO GALVANIZADO, PARA CONDUTORES DE ALUMINIO AWG 1/0 (CAA 6/1 OU CA 7 FIOS)</v>
          </cell>
          <cell r="C193" t="str">
            <v xml:space="preserve">UN    </v>
          </cell>
          <cell r="D193">
            <v>12.77</v>
          </cell>
        </row>
        <row r="194">
          <cell r="A194">
            <v>11272</v>
          </cell>
          <cell r="B194" t="str">
            <v>ALCA PREFORMADA DE DISTRIBUICAO, EM ACO GALVANIZADO, PARA CONDUTORES DE ALUMINIO AWG 2 (CAA 6/1 OU CA 7 FIOS)</v>
          </cell>
          <cell r="C194" t="str">
            <v xml:space="preserve">UN    </v>
          </cell>
          <cell r="D194">
            <v>7.71</v>
          </cell>
        </row>
        <row r="195">
          <cell r="A195">
            <v>11275</v>
          </cell>
          <cell r="B195" t="str">
            <v>ALCA PREFORMADA DE SERVICO, EM ACO GALVANIZADO, PARA CONDUTORES DE ALUMINIO AWG 4 (CAA 6/1)</v>
          </cell>
          <cell r="C195" t="str">
            <v xml:space="preserve">UN    </v>
          </cell>
          <cell r="D195">
            <v>3.09</v>
          </cell>
        </row>
        <row r="196">
          <cell r="A196">
            <v>11274</v>
          </cell>
          <cell r="B196" t="str">
            <v>ALCA PREFORMADA DE SERVICO, EM ACO GALVANIZADO, PARA CONDUTORES DE ALUMINIO AWG 6 (CAA 6/1)</v>
          </cell>
          <cell r="C196" t="str">
            <v xml:space="preserve">UN    </v>
          </cell>
          <cell r="D196">
            <v>2.36</v>
          </cell>
        </row>
        <row r="197">
          <cell r="A197">
            <v>38470</v>
          </cell>
          <cell r="B197" t="str">
            <v>ALICATE DE CORTE DIAGONAL 6 " COM ISOLAMENTO</v>
          </cell>
          <cell r="C197" t="str">
            <v xml:space="preserve">UN    </v>
          </cell>
          <cell r="D197">
            <v>41.6</v>
          </cell>
        </row>
        <row r="198">
          <cell r="A198">
            <v>38547</v>
          </cell>
          <cell r="B198" t="str">
            <v>ALICATE DE CRIMPAR RJ11, RJ12 E RJ45</v>
          </cell>
          <cell r="C198" t="str">
            <v xml:space="preserve">UN    </v>
          </cell>
          <cell r="D198">
            <v>113.52</v>
          </cell>
        </row>
        <row r="199">
          <cell r="A199">
            <v>38469</v>
          </cell>
          <cell r="B199" t="str">
            <v>ALICATE DE PRESSAO PARA SOLDA DE CHAPA 18 "</v>
          </cell>
          <cell r="C199" t="str">
            <v xml:space="preserve">UN    </v>
          </cell>
          <cell r="D199">
            <v>122.06</v>
          </cell>
        </row>
        <row r="200">
          <cell r="A200">
            <v>38467</v>
          </cell>
          <cell r="B200" t="str">
            <v>ALICATE DE PRESSAO 11 " PARA SOLDA, TIPO C</v>
          </cell>
          <cell r="C200" t="str">
            <v xml:space="preserve">UN    </v>
          </cell>
          <cell r="D200">
            <v>68.680000000000007</v>
          </cell>
        </row>
        <row r="201">
          <cell r="A201">
            <v>38468</v>
          </cell>
          <cell r="B201" t="str">
            <v>ALICATE DE PRESSAO 11 " PARA SOLDA, TIPO U</v>
          </cell>
          <cell r="C201" t="str">
            <v xml:space="preserve">UN    </v>
          </cell>
          <cell r="D201">
            <v>75.58</v>
          </cell>
        </row>
        <row r="202">
          <cell r="A202">
            <v>38471</v>
          </cell>
          <cell r="B202" t="str">
            <v>ALICATE PARA ANEIS DE PISTAO, CAPACIDADE 50 A 100 MM</v>
          </cell>
          <cell r="C202" t="str">
            <v xml:space="preserve">UN    </v>
          </cell>
          <cell r="D202">
            <v>98.15</v>
          </cell>
        </row>
        <row r="203">
          <cell r="A203">
            <v>37370</v>
          </cell>
          <cell r="B203" t="str">
            <v>ALIMENTACAO - HORISTA (COLETADO CAIXA)</v>
          </cell>
          <cell r="C203" t="str">
            <v xml:space="preserve">H     </v>
          </cell>
          <cell r="D203">
            <v>1.52</v>
          </cell>
        </row>
        <row r="204">
          <cell r="A204">
            <v>40862</v>
          </cell>
          <cell r="B204" t="str">
            <v>ALIMENTACAO - MENSALISTA (COLETADO CAIXA)</v>
          </cell>
          <cell r="C204" t="str">
            <v xml:space="preserve">MES   </v>
          </cell>
          <cell r="D204">
            <v>286.18</v>
          </cell>
        </row>
        <row r="205">
          <cell r="A205">
            <v>10658</v>
          </cell>
          <cell r="B205" t="str">
            <v>ALISADORA DE CONCRETO COM MOTOR A GASOLINA DE 5,5 HP, PESO COM MOTOR DE 78 KG, 4 PAS</v>
          </cell>
          <cell r="C205" t="str">
            <v xml:space="preserve">UN    </v>
          </cell>
          <cell r="D205">
            <v>7309.5</v>
          </cell>
        </row>
        <row r="206">
          <cell r="A206">
            <v>253</v>
          </cell>
          <cell r="B206" t="str">
            <v>ALMOXARIFE</v>
          </cell>
          <cell r="C206" t="str">
            <v xml:space="preserve">H     </v>
          </cell>
          <cell r="D206">
            <v>15.93</v>
          </cell>
        </row>
        <row r="207">
          <cell r="A207">
            <v>40809</v>
          </cell>
          <cell r="B207" t="str">
            <v>ALMOXARIFE (MENSALISTA)</v>
          </cell>
          <cell r="C207" t="str">
            <v xml:space="preserve">MES   </v>
          </cell>
          <cell r="D207">
            <v>2814.94</v>
          </cell>
        </row>
        <row r="208">
          <cell r="A208">
            <v>42428</v>
          </cell>
          <cell r="B208" t="str">
            <v>ALONGADOR COM TRES ALTURAS, EM TUBO DE ACO CARBONO, PINTURA NO PROCESSO ELETROSTATICO - EQUIPAMENTO DE GINASTICA PARA ACADEMIA AO AR LIVRE / ACADEMIA DA TERCEIRA IDADE - ATI</v>
          </cell>
          <cell r="C208" t="str">
            <v xml:space="preserve">UN    </v>
          </cell>
          <cell r="D208">
            <v>2230</v>
          </cell>
        </row>
        <row r="209">
          <cell r="A209">
            <v>583</v>
          </cell>
          <cell r="B209" t="str">
            <v>ALUMINIO ANODIZADO</v>
          </cell>
          <cell r="C209" t="str">
            <v xml:space="preserve">KG    </v>
          </cell>
          <cell r="D209">
            <v>46.64</v>
          </cell>
        </row>
        <row r="210">
          <cell r="A210">
            <v>301</v>
          </cell>
          <cell r="B210" t="str">
            <v>ANEL BORRACHA PARA TUBO ESGOTO PREDIAL, DN 100 MM (NBR 5688)</v>
          </cell>
          <cell r="C210" t="str">
            <v xml:space="preserve">UN    </v>
          </cell>
          <cell r="D210">
            <v>4.84</v>
          </cell>
        </row>
        <row r="211">
          <cell r="A211">
            <v>296</v>
          </cell>
          <cell r="B211" t="str">
            <v>ANEL BORRACHA PARA TUBO ESGOTO PREDIAL, DN 50 MM (NBR 5688)</v>
          </cell>
          <cell r="C211" t="str">
            <v xml:space="preserve">UN    </v>
          </cell>
          <cell r="D211">
            <v>2.73</v>
          </cell>
        </row>
        <row r="212">
          <cell r="A212">
            <v>297</v>
          </cell>
          <cell r="B212" t="str">
            <v>ANEL BORRACHA PARA TUBO ESGOTO PREDIAL, DN 75 MM (NBR 5688)</v>
          </cell>
          <cell r="C212" t="str">
            <v xml:space="preserve">UN    </v>
          </cell>
          <cell r="D212">
            <v>4.0199999999999996</v>
          </cell>
        </row>
        <row r="213">
          <cell r="A213">
            <v>299</v>
          </cell>
          <cell r="B213" t="str">
            <v>ANEL BORRACHA, DN 100 MM, PARA TUBO SERIE REFORCADA ESGOTO PREDIAL</v>
          </cell>
          <cell r="C213" t="str">
            <v xml:space="preserve">UN    </v>
          </cell>
          <cell r="D213">
            <v>5.68</v>
          </cell>
        </row>
        <row r="214">
          <cell r="A214">
            <v>300</v>
          </cell>
          <cell r="B214" t="str">
            <v>ANEL BORRACHA, DN 150 MM, PARA TUBO SERIE REFORCADA ESGOTO PREDIAL</v>
          </cell>
          <cell r="C214" t="str">
            <v xml:space="preserve">UN    </v>
          </cell>
          <cell r="D214">
            <v>19.649999999999999</v>
          </cell>
        </row>
        <row r="215">
          <cell r="A215">
            <v>20085</v>
          </cell>
          <cell r="B215" t="str">
            <v>ANEL BORRACHA, DN 50 MM, PARA TUBO SERIE REFORCADA ESGOTO PREDIAL</v>
          </cell>
          <cell r="C215" t="str">
            <v xml:space="preserve">UN    </v>
          </cell>
          <cell r="D215">
            <v>3.59</v>
          </cell>
        </row>
        <row r="216">
          <cell r="A216">
            <v>298</v>
          </cell>
          <cell r="B216" t="str">
            <v>ANEL BORRACHA, DN 75 MM, PARA TUBO SERIE REFORCADA ESGOTO PREDIAL</v>
          </cell>
          <cell r="C216" t="str">
            <v xml:space="preserve">UN    </v>
          </cell>
          <cell r="D216">
            <v>4.3600000000000003</v>
          </cell>
        </row>
        <row r="217">
          <cell r="A217">
            <v>311</v>
          </cell>
          <cell r="B217" t="str">
            <v>ANEL BORRACHA, PARA TUBO PVC DEFOFO, DN 100 MM (NBR 7665)</v>
          </cell>
          <cell r="C217" t="str">
            <v xml:space="preserve">UN    </v>
          </cell>
          <cell r="D217">
            <v>16.2</v>
          </cell>
        </row>
        <row r="218">
          <cell r="A218">
            <v>318</v>
          </cell>
          <cell r="B218" t="str">
            <v>ANEL BORRACHA, PARA TUBO PVC DEFOFO, DN 150 MM (NBR 7665)</v>
          </cell>
          <cell r="C218" t="str">
            <v xml:space="preserve">UN    </v>
          </cell>
          <cell r="D218">
            <v>32.630000000000003</v>
          </cell>
        </row>
        <row r="219">
          <cell r="A219">
            <v>319</v>
          </cell>
          <cell r="B219" t="str">
            <v>ANEL BORRACHA, PARA TUBO PVC DEFOFO, DN 200 MM (NBR 7665)</v>
          </cell>
          <cell r="C219" t="str">
            <v xml:space="preserve">UN    </v>
          </cell>
          <cell r="D219">
            <v>51.16</v>
          </cell>
        </row>
        <row r="220">
          <cell r="A220">
            <v>303</v>
          </cell>
          <cell r="B220" t="str">
            <v>ANEL BORRACHA, PARA TUBO PVC, REDE COLETOR ESGOTO, DN 100 MM (NBR 7362)</v>
          </cell>
          <cell r="C220" t="str">
            <v xml:space="preserve">UN    </v>
          </cell>
          <cell r="D220">
            <v>5.36</v>
          </cell>
        </row>
        <row r="221">
          <cell r="A221">
            <v>305</v>
          </cell>
          <cell r="B221" t="str">
            <v>ANEL BORRACHA, PARA TUBO PVC, REDE COLETOR ESGOTO, DN 150 MM (NBR 7362)</v>
          </cell>
          <cell r="C221" t="str">
            <v xml:space="preserve">UN    </v>
          </cell>
          <cell r="D221">
            <v>16.87</v>
          </cell>
        </row>
        <row r="222">
          <cell r="A222">
            <v>306</v>
          </cell>
          <cell r="B222" t="str">
            <v>ANEL BORRACHA, PARA TUBO PVC, REDE COLETOR ESGOTO, DN 200 MM (NBR 7362)</v>
          </cell>
          <cell r="C222" t="str">
            <v xml:space="preserve">UN    </v>
          </cell>
          <cell r="D222">
            <v>25.58</v>
          </cell>
        </row>
        <row r="223">
          <cell r="A223">
            <v>307</v>
          </cell>
          <cell r="B223" t="str">
            <v>ANEL BORRACHA, PARA TUBO PVC, REDE COLETOR ESGOTO, DN 250 MM (NBR 7362)</v>
          </cell>
          <cell r="C223" t="str">
            <v xml:space="preserve">UN    </v>
          </cell>
          <cell r="D223">
            <v>64.63</v>
          </cell>
        </row>
        <row r="224">
          <cell r="A224">
            <v>309</v>
          </cell>
          <cell r="B224" t="str">
            <v>ANEL BORRACHA, PARA TUBO PVC, REDE COLETOR ESGOTO, DN 350 MM (NBR 7362)</v>
          </cell>
          <cell r="C224" t="str">
            <v xml:space="preserve">UN    </v>
          </cell>
          <cell r="D224">
            <v>105.87</v>
          </cell>
        </row>
        <row r="225">
          <cell r="A225">
            <v>310</v>
          </cell>
          <cell r="B225" t="str">
            <v>ANEL BORRACHA, PARA TUBO PVC, REDE COLETOR ESGOTO, DN 400 MM (NBR 7362)</v>
          </cell>
          <cell r="C225" t="str">
            <v xml:space="preserve">UN    </v>
          </cell>
          <cell r="D225">
            <v>146.72999999999999</v>
          </cell>
        </row>
        <row r="226">
          <cell r="A226">
            <v>328</v>
          </cell>
          <cell r="B226" t="str">
            <v>ANEL BORRACHA, PARA TUBO/CONEXAO PVC PBA, DN 100 MM, PARA REDE AGUA</v>
          </cell>
          <cell r="C226" t="str">
            <v xml:space="preserve">UN    </v>
          </cell>
          <cell r="D226">
            <v>12.83</v>
          </cell>
        </row>
        <row r="227">
          <cell r="A227">
            <v>325</v>
          </cell>
          <cell r="B227" t="str">
            <v>ANEL BORRACHA, PARA TUBO/CONEXAO PVC PBA, DN 50 MM, PARA REDE AGUA</v>
          </cell>
          <cell r="C227" t="str">
            <v xml:space="preserve">UN    </v>
          </cell>
          <cell r="D227">
            <v>3.78</v>
          </cell>
        </row>
        <row r="228">
          <cell r="A228">
            <v>20326</v>
          </cell>
          <cell r="B228" t="str">
            <v>ANEL BORRACHA, PARA TUBO/CONEXAO PVC PBA, DN 60 MM, PARA REDE AGUA</v>
          </cell>
          <cell r="C228" t="str">
            <v xml:space="preserve">UN    </v>
          </cell>
          <cell r="D228">
            <v>6.92</v>
          </cell>
        </row>
        <row r="229">
          <cell r="A229">
            <v>329</v>
          </cell>
          <cell r="B229" t="str">
            <v>ANEL BORRACHA, PARA TUBO/CONEXAO PVC PBA, DN 75 MM, PARA REDE AGUA</v>
          </cell>
          <cell r="C229" t="str">
            <v xml:space="preserve">UN    </v>
          </cell>
          <cell r="D229">
            <v>10.73</v>
          </cell>
        </row>
        <row r="230">
          <cell r="A230">
            <v>308</v>
          </cell>
          <cell r="B230" t="str">
            <v>ANEL BORRACHA, PARA TUBO, PVC REDE COLETOR ESGOTO, DN 300 MM (NBR 7362)</v>
          </cell>
          <cell r="C230" t="str">
            <v xml:space="preserve">UN    </v>
          </cell>
          <cell r="D230">
            <v>144.24</v>
          </cell>
        </row>
        <row r="231">
          <cell r="A231">
            <v>39642</v>
          </cell>
          <cell r="B231" t="str">
            <v>ANEL DE BORRACHA PARA VEDACAO DE DUTO PEAD CORRUGADO PARA ELETRICA, DN 1 1/2" (NBR 15715)</v>
          </cell>
          <cell r="C231" t="str">
            <v xml:space="preserve">UN    </v>
          </cell>
          <cell r="D231">
            <v>4.75</v>
          </cell>
        </row>
        <row r="232">
          <cell r="A232">
            <v>39641</v>
          </cell>
          <cell r="B232" t="str">
            <v>ANEL DE BORRACHA PARA VEDACAO DE DUTO PEAD CORRUGADO PARA ELETRICA, DN 1 1/4" (NBR 15715)</v>
          </cell>
          <cell r="C232" t="str">
            <v xml:space="preserve">UN    </v>
          </cell>
          <cell r="D232">
            <v>4.17</v>
          </cell>
        </row>
        <row r="233">
          <cell r="A233">
            <v>39643</v>
          </cell>
          <cell r="B233" t="str">
            <v>ANEL DE BORRACHA PARA VEDACAO DE DUTO PEAD CORRUGADO PARA ELETRICA, DN 2" (NBR 15715)</v>
          </cell>
          <cell r="C233" t="str">
            <v xml:space="preserve">UN    </v>
          </cell>
          <cell r="D233">
            <v>5.58</v>
          </cell>
        </row>
        <row r="234">
          <cell r="A234">
            <v>39644</v>
          </cell>
          <cell r="B234" t="str">
            <v>ANEL DE BORRACHA PARA VEDACAO DE DUTO PEAD CORRUGADO PARA ELETRICA, DN 3" (NBR 15715)</v>
          </cell>
          <cell r="C234" t="str">
            <v xml:space="preserve">UN    </v>
          </cell>
          <cell r="D234">
            <v>8.65</v>
          </cell>
        </row>
        <row r="235">
          <cell r="A235">
            <v>39645</v>
          </cell>
          <cell r="B235" t="str">
            <v>ANEL DE BORRACHA PARA VEDACAO DE DUTO PEAD CORRUGADO PARA ELETRICA, DN 4" (NBR 15715)</v>
          </cell>
          <cell r="C235" t="str">
            <v xml:space="preserve">UN    </v>
          </cell>
          <cell r="D235">
            <v>9.48</v>
          </cell>
        </row>
        <row r="236">
          <cell r="A236">
            <v>41610</v>
          </cell>
          <cell r="B236" t="str">
            <v>ANEL DE CONCRETO ARMADO COM FUNDO, PARA FOSSA E POCO 1,50 X *0,50* M</v>
          </cell>
          <cell r="C236" t="str">
            <v xml:space="preserve">UN    </v>
          </cell>
          <cell r="D236">
            <v>605.03</v>
          </cell>
        </row>
        <row r="237">
          <cell r="A237">
            <v>41611</v>
          </cell>
          <cell r="B237" t="str">
            <v>ANEL DE CONCRETO ARMADO COM FUNDO, PARA FOSSA E POCO 2,00 X *0,50* M</v>
          </cell>
          <cell r="C237" t="str">
            <v xml:space="preserve">UN    </v>
          </cell>
          <cell r="D237">
            <v>953.64</v>
          </cell>
        </row>
        <row r="238">
          <cell r="A238">
            <v>41612</v>
          </cell>
          <cell r="B238" t="str">
            <v>ANEL DE CONCRETO ARMADO COM FUNDO, PARA FOSSA E POCO 2,50 X *0,50* M</v>
          </cell>
          <cell r="C238" t="str">
            <v xml:space="preserve">UN    </v>
          </cell>
          <cell r="D238">
            <v>1339.05</v>
          </cell>
        </row>
        <row r="239">
          <cell r="A239">
            <v>41637</v>
          </cell>
          <cell r="B239" t="str">
            <v>ANEL DE CONCRETO ARMADO, COM FUROS/DRENO PARA SUMIDOURO, D = 0,80 M, H = 0,50 M</v>
          </cell>
          <cell r="C239" t="str">
            <v xml:space="preserve">UN    </v>
          </cell>
          <cell r="D239">
            <v>125.17</v>
          </cell>
        </row>
        <row r="240">
          <cell r="A240">
            <v>41638</v>
          </cell>
          <cell r="B240" t="str">
            <v>ANEL DE CONCRETO ARMADO, COM FUROS/DRENO PARA SUMIDOURO, D = 1,00 M, H = 0,50M</v>
          </cell>
          <cell r="C240" t="str">
            <v xml:space="preserve">UN    </v>
          </cell>
          <cell r="D240">
            <v>163.05000000000001</v>
          </cell>
        </row>
        <row r="241">
          <cell r="A241">
            <v>41639</v>
          </cell>
          <cell r="B241" t="str">
            <v>ANEL DE CONCRETO ARMADO, COM FUROS/DRENO PARA SUMIDOURO, D = 1,50 M, H = 0,50 M</v>
          </cell>
          <cell r="C241" t="str">
            <v xml:space="preserve">UN    </v>
          </cell>
          <cell r="D241">
            <v>394.47</v>
          </cell>
        </row>
        <row r="242">
          <cell r="A242">
            <v>11789</v>
          </cell>
          <cell r="B242" t="str">
            <v>ANEL DE DISTRIBUICAO EM ACO GALVANIZADO PARA FIO FE-160</v>
          </cell>
          <cell r="C242" t="str">
            <v xml:space="preserve">UN    </v>
          </cell>
          <cell r="D242">
            <v>1.1599999999999999</v>
          </cell>
        </row>
        <row r="243">
          <cell r="A243">
            <v>20975</v>
          </cell>
          <cell r="B243" t="str">
            <v>ANEL DE EXPANSAO EM COBRE, ENGATE RAPIDO 1 1/2", PARA EMPATACAO MANGUEIRA DE COMBATE A INCENDIO PREDIAL</v>
          </cell>
          <cell r="C243" t="str">
            <v xml:space="preserve">UN    </v>
          </cell>
          <cell r="D243">
            <v>10.68</v>
          </cell>
        </row>
        <row r="244">
          <cell r="A244">
            <v>20976</v>
          </cell>
          <cell r="B244" t="str">
            <v>ANEL DE EXPANSAO EM COBRE, ENGATE RAPIDO 2 1/2", PARA EMPATACAO MANGUEIRA DE COMBATE A INCENDIO PREDIAL</v>
          </cell>
          <cell r="C244" t="str">
            <v xml:space="preserve">UN    </v>
          </cell>
          <cell r="D244">
            <v>16.14</v>
          </cell>
        </row>
        <row r="245">
          <cell r="A245">
            <v>40340</v>
          </cell>
          <cell r="B245" t="str">
            <v>ANEL DE VEDACAO/JUNTA ELASTICA, H = *16* MM, PARA TUBO DE CONCRETO, DN 300 MM</v>
          </cell>
          <cell r="C245" t="str">
            <v xml:space="preserve">UN    </v>
          </cell>
          <cell r="D245">
            <v>35.6</v>
          </cell>
        </row>
        <row r="246">
          <cell r="A246">
            <v>40341</v>
          </cell>
          <cell r="B246" t="str">
            <v>ANEL DE VEDACAO/JUNTA ELASTICA, H = *16* MM, PARA TUBO DE CONCRETO, DN 400 MM</v>
          </cell>
          <cell r="C246" t="str">
            <v xml:space="preserve">UN    </v>
          </cell>
          <cell r="D246">
            <v>42.49</v>
          </cell>
        </row>
        <row r="247">
          <cell r="A247">
            <v>40342</v>
          </cell>
          <cell r="B247" t="str">
            <v>ANEL DE VEDACAO/JUNTA ELASTICA, H = *16* MM, PARA TUBO DE CONCRETO, DN 500 MM</v>
          </cell>
          <cell r="C247" t="str">
            <v xml:space="preserve">UN    </v>
          </cell>
          <cell r="D247">
            <v>50.68</v>
          </cell>
        </row>
        <row r="248">
          <cell r="A248">
            <v>40343</v>
          </cell>
          <cell r="B248" t="str">
            <v>ANEL DE VEDACAO/JUNTA ELASTICA, H = *16* MM, PARA TUBO DE CONCRETO, DN 600 MM</v>
          </cell>
          <cell r="C248" t="str">
            <v xml:space="preserve">UN    </v>
          </cell>
          <cell r="D248">
            <v>60.11</v>
          </cell>
        </row>
        <row r="249">
          <cell r="A249">
            <v>40344</v>
          </cell>
          <cell r="B249" t="str">
            <v>ANEL DE VEDACAO/JUNTA ELASTICA, H = *18* MM, PARA TUBO DE CONCRETO, DN 700 MM</v>
          </cell>
          <cell r="C249" t="str">
            <v xml:space="preserve">UN    </v>
          </cell>
          <cell r="D249">
            <v>81.94</v>
          </cell>
        </row>
        <row r="250">
          <cell r="A250">
            <v>40345</v>
          </cell>
          <cell r="B250" t="str">
            <v>ANEL DE VEDACAO/JUNTA ELASTICA, H = *19* MM, PARA TUBO DE CONCRETO, DN 800 MM</v>
          </cell>
          <cell r="C250" t="str">
            <v xml:space="preserve">UN    </v>
          </cell>
          <cell r="D250">
            <v>100.97</v>
          </cell>
        </row>
        <row r="251">
          <cell r="A251">
            <v>40346</v>
          </cell>
          <cell r="B251" t="str">
            <v>ANEL DE VEDACAO/JUNTA ELASTICA, H = *19* MM, PARA TUBO DE CONCRETO, DN 900 MM</v>
          </cell>
          <cell r="C251" t="str">
            <v xml:space="preserve">UN    </v>
          </cell>
          <cell r="D251">
            <v>117.12</v>
          </cell>
        </row>
        <row r="252">
          <cell r="A252">
            <v>40347</v>
          </cell>
          <cell r="B252" t="str">
            <v>ANEL DE VEDACAO/JUNTA ELASTICA, H = *21* MM, PARA TUBO DE CONCRETO, DN 1000 MM</v>
          </cell>
          <cell r="C252" t="str">
            <v xml:space="preserve">UN    </v>
          </cell>
          <cell r="D252">
            <v>147.16</v>
          </cell>
        </row>
        <row r="253">
          <cell r="A253">
            <v>6138</v>
          </cell>
          <cell r="B253" t="str">
            <v>ANEL DE VEDACAO, PVC FLEXIVEL, 100 MM, PARA SAIDA DE BACIA / VASO SANITARIO</v>
          </cell>
          <cell r="C253" t="str">
            <v xml:space="preserve">UN    </v>
          </cell>
          <cell r="D253">
            <v>11.55</v>
          </cell>
        </row>
        <row r="254">
          <cell r="A254">
            <v>38840</v>
          </cell>
          <cell r="B254" t="str">
            <v>ANEL DESLIZANTE / TRADICIONAL, METALICO, PARA TUBO PEX, DN 16 MM</v>
          </cell>
          <cell r="C254" t="str">
            <v xml:space="preserve">UN    </v>
          </cell>
          <cell r="D254">
            <v>3.12</v>
          </cell>
        </row>
        <row r="255">
          <cell r="A255">
            <v>38841</v>
          </cell>
          <cell r="B255" t="str">
            <v>ANEL DESLIZANTE / TRADICIONAL, METALICO, PARA TUBO PEX, DN 20 MM</v>
          </cell>
          <cell r="C255" t="str">
            <v xml:space="preserve">UN    </v>
          </cell>
          <cell r="D255">
            <v>3.46</v>
          </cell>
        </row>
        <row r="256">
          <cell r="A256">
            <v>38842</v>
          </cell>
          <cell r="B256" t="str">
            <v>ANEL DESLIZANTE / TRADICIONAL, METALICO, PARA TUBO PEX, DN 25 MM</v>
          </cell>
          <cell r="C256" t="str">
            <v xml:space="preserve">UN    </v>
          </cell>
          <cell r="D256">
            <v>6.83</v>
          </cell>
        </row>
        <row r="257">
          <cell r="A257">
            <v>38843</v>
          </cell>
          <cell r="B257" t="str">
            <v>ANEL DESLIZANTE / TRADICIONAL, METALICO, PARA TUBO PEX, DN 32 MM</v>
          </cell>
          <cell r="C257" t="str">
            <v xml:space="preserve">UN    </v>
          </cell>
          <cell r="D257">
            <v>10.68</v>
          </cell>
        </row>
        <row r="258">
          <cell r="A258">
            <v>43424</v>
          </cell>
          <cell r="B258" t="str">
            <v>ANEL EM CONCRETO ARMADO, LISO,  PARA FOSSAS SEPTICAS E SUMIDOUROS, COM FUNDO, DIAMETRO INTERNO DE 1,20 M E ALTURA DE 0,50 M</v>
          </cell>
          <cell r="C258" t="str">
            <v xml:space="preserve">UN    </v>
          </cell>
          <cell r="D258">
            <v>506.91</v>
          </cell>
        </row>
        <row r="259">
          <cell r="A259">
            <v>43426</v>
          </cell>
          <cell r="B259" t="str">
            <v>ANEL EM CONCRETO ARMADO, LISO, PARA FOSSAS SEPTICAS E SUMIDOUROS, COM FUNDO, DIAMETRO INTERNO DE 3,00 M E ALTURA DE 0,50 M</v>
          </cell>
          <cell r="C259" t="str">
            <v xml:space="preserve">UN    </v>
          </cell>
          <cell r="D259">
            <v>1748.35</v>
          </cell>
        </row>
        <row r="260">
          <cell r="A260">
            <v>12565</v>
          </cell>
          <cell r="B260" t="str">
            <v>ANEL EM CONCRETO ARMADO, LISO, PARA FOSSAS SEPTICAS E SUMIDOUROS, SEM FUNDO, DIAMETRO INTERNO DE 2,00 M E ALTURA DE 0,50 M</v>
          </cell>
          <cell r="C260" t="str">
            <v xml:space="preserve">UN    </v>
          </cell>
          <cell r="D260">
            <v>613.12</v>
          </cell>
        </row>
        <row r="261">
          <cell r="A261">
            <v>12567</v>
          </cell>
          <cell r="B261" t="str">
            <v>ANEL EM CONCRETO ARMADO, LISO, PARA FOSSAS SEPTICAS E SUMIDOUROS, SEM FUNDO, DIAMETRO INTERNO DE 2,50 M E ALTURA DE 0,50 M</v>
          </cell>
          <cell r="C261" t="str">
            <v xml:space="preserve">UN    </v>
          </cell>
          <cell r="D261">
            <v>823.52</v>
          </cell>
        </row>
        <row r="262">
          <cell r="A262">
            <v>12568</v>
          </cell>
          <cell r="B262" t="str">
            <v>ANEL EM CONCRETO ARMADO, LISO, PARA FOSSAS SEPTICAS E SUMIDOUROS, SEM FUNDO, DIAMETRO INTERNO DE 3,00 M E ALTURA DE 0,50 M</v>
          </cell>
          <cell r="C262" t="str">
            <v xml:space="preserve">UN    </v>
          </cell>
          <cell r="D262">
            <v>1152.94</v>
          </cell>
        </row>
        <row r="263">
          <cell r="A263">
            <v>43441</v>
          </cell>
          <cell r="B263" t="str">
            <v>ANEL EM CONCRETO ARMADO, LISO, PARA POCOS DE INSPECAO, COM FUNDO, DIAMETRO INTERNO DE 0,60 M E ALTURA DE 0,50 M</v>
          </cell>
          <cell r="C263" t="str">
            <v xml:space="preserve">UN    </v>
          </cell>
          <cell r="D263">
            <v>148.22999999999999</v>
          </cell>
        </row>
        <row r="264">
          <cell r="A264">
            <v>43423</v>
          </cell>
          <cell r="B264" t="str">
            <v>ANEL EM CONCRETO ARMADO, LISO, PARA POCOS DE INSPECAO, SEM FUNDO, DIAMETRO INTERNO DE 0,60 M E ALTURA DE 0,20 M</v>
          </cell>
          <cell r="C264" t="str">
            <v xml:space="preserve">UN    </v>
          </cell>
          <cell r="D264">
            <v>69.17</v>
          </cell>
        </row>
        <row r="265">
          <cell r="A265">
            <v>12532</v>
          </cell>
          <cell r="B265" t="str">
            <v>ANEL EM CONCRETO ARMADO, LISO, PARA POCOS DE INSPECAO, SEM FUNDO, DIAMETRO INTERNO DE 0,60 M E ALTURA DE 0,50 M</v>
          </cell>
          <cell r="C265" t="str">
            <v xml:space="preserve">UN    </v>
          </cell>
          <cell r="D265">
            <v>106.68</v>
          </cell>
        </row>
        <row r="266">
          <cell r="A266">
            <v>43444</v>
          </cell>
          <cell r="B266" t="str">
            <v>ANEL EM CONCRETO ARMADO, LISO, PARA POCOS DE VISITA, POCOS DE INSPECAO, FOSSAS SEPTICAS E SUMIDOUROS, COM FUNDO, DIAMETRO INTERNO DE 1,20 M E ALTURA DE 0,75 M</v>
          </cell>
          <cell r="C266" t="str">
            <v xml:space="preserve">UN    </v>
          </cell>
          <cell r="D266">
            <v>358.23</v>
          </cell>
        </row>
        <row r="267">
          <cell r="A267">
            <v>12551</v>
          </cell>
          <cell r="B267" t="str">
            <v>ANEL EM CONCRETO ARMADO, LISO, PARA POCOS DE VISITA, POCOS DE INSPECAO, FOSSAS SEPTICAS E SUMIDOUROS, SEM FUNDO, DIAMETRO INTERNO DE 1,20 M E ALTURA DE 0,50 M</v>
          </cell>
          <cell r="C267" t="str">
            <v xml:space="preserve">UN    </v>
          </cell>
          <cell r="D267">
            <v>255.59</v>
          </cell>
        </row>
        <row r="268">
          <cell r="A268">
            <v>43442</v>
          </cell>
          <cell r="B268" t="str">
            <v>ANEL EM CONCRETO ARMADO, LISO, PARA POCOS DE VISITAS, POCOS DE INSPECAO, FOSSAS SEPTICAS E SUMIDOUROS, COM FUNDO, DIAMETRO INTERNO DE 0,80 M E ALTURA DE 0,50 M</v>
          </cell>
          <cell r="C268" t="str">
            <v xml:space="preserve">UN    </v>
          </cell>
          <cell r="D268">
            <v>197.64</v>
          </cell>
        </row>
        <row r="269">
          <cell r="A269">
            <v>43443</v>
          </cell>
          <cell r="B269" t="str">
            <v>ANEL EM CONCRETO ARMADO, LISO, PARA POCOS DE VISITAS, POCOS DE INSPECAO, FOSSAS SEPTICAS E SUMIDOUROS, COM FUNDO, DIAMETRO INTERNO DE 1,00 M E ALTURA DE 0,50 M</v>
          </cell>
          <cell r="C269" t="str">
            <v xml:space="preserve">UN    </v>
          </cell>
          <cell r="D269">
            <v>259.41000000000003</v>
          </cell>
        </row>
        <row r="270">
          <cell r="A270">
            <v>12544</v>
          </cell>
          <cell r="B270" t="str">
            <v>ANEL EM CONCRETO ARMADO, LISO, PARA POCOS DE VISITAS, POCOS DE INSPECAO, FOSSAS SEPTICAS E SUMIDOUROS, SEM FUNDO, DIAMETRO INTERNO DE 0,80 M E ALTURA DE 0,50 M</v>
          </cell>
          <cell r="C270" t="str">
            <v xml:space="preserve">UN    </v>
          </cell>
          <cell r="D270">
            <v>139.99</v>
          </cell>
        </row>
        <row r="271">
          <cell r="A271">
            <v>12547</v>
          </cell>
          <cell r="B271" t="str">
            <v>ANEL EM CONCRETO ARMADO, LISO, PARA POCOS DE VISITAS, POCOS DE INSPECAO, FOSSAS SEPTICAS E SUMIDOUROS, SEM FUNDO, DIAMETRO INTERNO DE 1,00 M E ALTURA DE 0,50 M</v>
          </cell>
          <cell r="C271" t="str">
            <v xml:space="preserve">UN    </v>
          </cell>
          <cell r="D271">
            <v>188.29</v>
          </cell>
        </row>
        <row r="272">
          <cell r="A272">
            <v>43445</v>
          </cell>
          <cell r="B272" t="str">
            <v>ANEL EM CONCRETO ARMADO, LISO, PARA, POCOS DE VISITA, POCOS DE INSPECAO, FOSSAS SEPTICAS E SUMIDOUROS, COM FUNDO, DIAMETRO INTERNO DE 1,50 M E ALTURA DE 1,00 M</v>
          </cell>
          <cell r="C272" t="str">
            <v xml:space="preserve">UN    </v>
          </cell>
          <cell r="D272">
            <v>494.11</v>
          </cell>
        </row>
        <row r="273">
          <cell r="A273">
            <v>12563</v>
          </cell>
          <cell r="B273" t="str">
            <v>ANEL EM CONCRETO ARMADO, LISO, PARA, POCOS DE VISITA, POCOS DE INSPECAO, FOSSAS SEPTICAS E SUMIDOUROS, SEM FUNDO, DIAMETRO INTERNO DE 1,50 M E ALTURA DE 0,50 M</v>
          </cell>
          <cell r="C273" t="str">
            <v xml:space="preserve">UN    </v>
          </cell>
          <cell r="D273">
            <v>353.52</v>
          </cell>
        </row>
        <row r="274">
          <cell r="A274">
            <v>43425</v>
          </cell>
          <cell r="B274" t="str">
            <v>ANEL EM CONCRETO ARMADO, PERFURADO,  PARA FOSSAS SEPTICAS E SUMIDOUROS, SEM FUNDO, DIAMETRO INTERNO DE 1,20 M E ALTURA DE 0,50 M</v>
          </cell>
          <cell r="C274" t="str">
            <v xml:space="preserve">UN    </v>
          </cell>
          <cell r="D274">
            <v>222.35</v>
          </cell>
        </row>
        <row r="275">
          <cell r="A275">
            <v>43446</v>
          </cell>
          <cell r="B275" t="str">
            <v>ANEL EM CONCRETO ARMADO, PERFURADO, PARA FOSSAS SEPTICAS E SUMIDOUROS, SEM FUNDO, DIAMETRO INTERNO DE 2,00 M E ALTURA DE 0,50 M</v>
          </cell>
          <cell r="C275" t="str">
            <v xml:space="preserve">UN    </v>
          </cell>
          <cell r="D275">
            <v>469.41</v>
          </cell>
        </row>
        <row r="276">
          <cell r="A276">
            <v>43447</v>
          </cell>
          <cell r="B276" t="str">
            <v>ANEL EM CONCRETO ARMADO, PERFURADO, PARA FOSSAS SEPTICAS E SUMIDOUROS, SEM FUNDO, DIAMETRO INTERNO DE 2,50 M E ALTURA DE 0,50 M</v>
          </cell>
          <cell r="C276" t="str">
            <v xml:space="preserve">UN    </v>
          </cell>
          <cell r="D276">
            <v>576.47</v>
          </cell>
        </row>
        <row r="277">
          <cell r="A277">
            <v>43448</v>
          </cell>
          <cell r="B277" t="str">
            <v>ANEL EM CONCRETO ARMADO, PERFURADO, PARA FOSSAS SEPTICAS E SUMIDOUROS, SEM FUNDO, DIAMETRO INTERNO DE 3,00 M E ALTURA DE 0,50 M</v>
          </cell>
          <cell r="C277" t="str">
            <v xml:space="preserve">UN    </v>
          </cell>
          <cell r="D277">
            <v>807.05</v>
          </cell>
        </row>
        <row r="278">
          <cell r="A278">
            <v>13761</v>
          </cell>
          <cell r="B278" t="str">
            <v>APARELHO CORTE OXI-ACETILENO PARA SOLDA E CORTE CONTENDO MACARICO SOLDA, BICO DE CORTE, CILINDROS, REGULADORES, MANGUEIRAS E CARRINHO</v>
          </cell>
          <cell r="C278" t="str">
            <v xml:space="preserve">UN    </v>
          </cell>
          <cell r="D278">
            <v>4179.04</v>
          </cell>
        </row>
        <row r="279">
          <cell r="A279">
            <v>4814</v>
          </cell>
          <cell r="B279" t="str">
            <v>APARELHO SINALIZADOR LUMINOSO COM LED, PARA SAIDA GARAGEM, COM 2 LENTES EM POLICARBONATO, BIVOLT (INCLUI SUPORTE DE FIXACAO)</v>
          </cell>
          <cell r="C279" t="str">
            <v xml:space="preserve">UN    </v>
          </cell>
          <cell r="D279">
            <v>82.25</v>
          </cell>
        </row>
        <row r="280">
          <cell r="A280">
            <v>44473</v>
          </cell>
          <cell r="B280" t="str">
            <v>APOIO DO PORTA DENTE PARA FRESADORA DE  ASFALTO</v>
          </cell>
          <cell r="C280" t="str">
            <v xml:space="preserve">UN    </v>
          </cell>
          <cell r="D280">
            <v>2481.38</v>
          </cell>
        </row>
        <row r="281">
          <cell r="A281">
            <v>6122</v>
          </cell>
          <cell r="B281" t="str">
            <v>APONTADOR OU APROPRIADOR DE MAO DE OBRA</v>
          </cell>
          <cell r="C281" t="str">
            <v xml:space="preserve">H     </v>
          </cell>
          <cell r="D281">
            <v>15.31</v>
          </cell>
        </row>
        <row r="282">
          <cell r="A282">
            <v>40810</v>
          </cell>
          <cell r="B282" t="str">
            <v>APONTADOR OU APROPRIADOR DE MAO DE OBRA (MENSALISTA)</v>
          </cell>
          <cell r="C282" t="str">
            <v xml:space="preserve">MES   </v>
          </cell>
          <cell r="D282">
            <v>2708.43</v>
          </cell>
        </row>
        <row r="283">
          <cell r="A283">
            <v>21100</v>
          </cell>
          <cell r="B283" t="str">
            <v>AQUECEDOR DE AGUA A GAS GLP/GN COM CAPACIDADE DE ARMAZENAMENTO DE 50 A 80 L</v>
          </cell>
          <cell r="C283" t="str">
            <v xml:space="preserve">UN    </v>
          </cell>
          <cell r="D283">
            <v>3047.95</v>
          </cell>
        </row>
        <row r="284">
          <cell r="A284">
            <v>11816</v>
          </cell>
          <cell r="B284" t="str">
            <v>AQUECEDOR DE AGUA ELETRICO  RESERVATORIO DE 100 L CILINDRICO EM COBRE, REFORCADO COM ACO CARBONO, MONOFASICO, TENSAO NOMINAL 220 V</v>
          </cell>
          <cell r="C284" t="str">
            <v xml:space="preserve">UN    </v>
          </cell>
          <cell r="D284">
            <v>3250</v>
          </cell>
        </row>
        <row r="285">
          <cell r="A285">
            <v>11814</v>
          </cell>
          <cell r="B285" t="str">
            <v>AQUECEDOR DE AGUA ELETRICO  RESERVATORIO DE 500 L CILINDRICO EM COBRE, REFORCADO COM ACO CARBONO, MONOFASICO, TENSAO NOMINAL 220 V</v>
          </cell>
          <cell r="C285" t="str">
            <v xml:space="preserve">UN    </v>
          </cell>
          <cell r="D285">
            <v>7074.43</v>
          </cell>
        </row>
        <row r="286">
          <cell r="A286">
            <v>14186</v>
          </cell>
          <cell r="B286" t="str">
            <v>AQUECEDOR DE AGUA ELETRICO  RESERVATORIO DE 500 L CILINDRICO EM COBRE, REFORCADO COM ACO CARBONO, TRIFASICO, TENSAO NOMINAL 220/380/400 V, POTENCIA 24 KW</v>
          </cell>
          <cell r="C286" t="str">
            <v xml:space="preserve">UN    </v>
          </cell>
          <cell r="D286">
            <v>8882.91</v>
          </cell>
        </row>
        <row r="287">
          <cell r="A287">
            <v>14185</v>
          </cell>
          <cell r="B287" t="str">
            <v>AQUECEDOR DE AGUA ELETRICO  RESERVATORIO DE 700 L CILINDRICO EM COBRE, REFORCADO COM ACO CARBONO, MONOFASICO, TENSAO NOMINAL 220 V</v>
          </cell>
          <cell r="C287" t="str">
            <v xml:space="preserve">UN    </v>
          </cell>
          <cell r="D287">
            <v>11506.83</v>
          </cell>
        </row>
        <row r="288">
          <cell r="A288">
            <v>11811</v>
          </cell>
          <cell r="B288" t="str">
            <v>AQUECEDOR DE AGUA ELETRICO HORIZONTAL, RESERVATORIO DE 200 L CILINDRICO EM COBRE, REFORCADO COM ACO CARBONO, MONOFASICO, TENSAO NOMINAL 220 V</v>
          </cell>
          <cell r="C288" t="str">
            <v xml:space="preserve">UN    </v>
          </cell>
          <cell r="D288">
            <v>4399.7700000000004</v>
          </cell>
        </row>
        <row r="289">
          <cell r="A289">
            <v>44498</v>
          </cell>
          <cell r="B289" t="str">
            <v>AQUECEDOR DE OLEO BPF (FLUIDO) TERMICO, CAPACIDADE DE 300.000  KCAL/H</v>
          </cell>
          <cell r="C289" t="str">
            <v xml:space="preserve">UN    </v>
          </cell>
          <cell r="D289">
            <v>290224.43</v>
          </cell>
        </row>
        <row r="290">
          <cell r="A290">
            <v>34469</v>
          </cell>
          <cell r="B290" t="str">
            <v>AQUECEDOR SOLAR COM RESERVATORIO TERMICO DE 1000 L E *5* PLACAS COLETORAS DE *2,0* M2 (NAO INCLUI ACESSORIOS) (SEM INSTALACAO)</v>
          </cell>
          <cell r="C290" t="str">
            <v xml:space="preserve">UN    </v>
          </cell>
          <cell r="D290">
            <v>10161.91</v>
          </cell>
        </row>
        <row r="291">
          <cell r="A291">
            <v>34476</v>
          </cell>
          <cell r="B291" t="str">
            <v>AQUECEDOR SOLAR COM RESERVATORIO TERMICO DE 400 L E *2* PLACAS COLETORAS DE *2,0* M2 (NAO INCLUI ACESSORIOS) (SEM INSTALACAO)</v>
          </cell>
          <cell r="C291" t="str">
            <v xml:space="preserve">UN    </v>
          </cell>
          <cell r="D291">
            <v>5299.86</v>
          </cell>
        </row>
        <row r="292">
          <cell r="A292">
            <v>34477</v>
          </cell>
          <cell r="B292" t="str">
            <v>AQUECEDOR SOLAR COM RESERVATORIO TERMICO DE 600 L E *3* PLACAS COLETORAS DE *2,0* M2 (NAO INCLUI ACESSORIOS) (SEM INSTALACAO)</v>
          </cell>
          <cell r="C292" t="str">
            <v xml:space="preserve">UN    </v>
          </cell>
          <cell r="D292">
            <v>7033.94</v>
          </cell>
        </row>
        <row r="293">
          <cell r="A293">
            <v>34482</v>
          </cell>
          <cell r="B293" t="str">
            <v>AQUECEDOR SOLAR COM RESERVATORIO TERMICO DE 800 L E *4* PLACAS COLETORAS DE *2,0* M2 (NAO INCLUI ACESSORIOS) (SEM INSTALACAO)</v>
          </cell>
          <cell r="C293" t="str">
            <v xml:space="preserve">UN    </v>
          </cell>
          <cell r="D293">
            <v>6569.31</v>
          </cell>
        </row>
        <row r="294">
          <cell r="A294">
            <v>34472</v>
          </cell>
          <cell r="B294" t="str">
            <v>AQUECEDOR SOLAR DE INSTALACAO EXTERNA, KIT COMPACTO, CONJUNTO COM RESERVATORIO TERMICO DE 200 L, PLACA COLETORA DE *2,0* M2 E INCLUSO ACESSORIOS (RESIDENCIAS ATE 120,00 M2 E DE 4 A 5 BANHOS POR DIA) (SEM INSTALACAO)</v>
          </cell>
          <cell r="C294" t="str">
            <v xml:space="preserve">UN    </v>
          </cell>
          <cell r="D294">
            <v>3126.5</v>
          </cell>
        </row>
        <row r="295">
          <cell r="A295">
            <v>42425</v>
          </cell>
          <cell r="B295" t="str">
            <v>AR CONDICIONADO SPLIT INVERTER, HI-WALL (PAREDE), 12000 BTU/H, CICLO FRIO, 60HZ, CLASSIFICACAO A (SELO PROCEL), GAS HFC, CONTROLE S/FIO</v>
          </cell>
          <cell r="C295" t="str">
            <v xml:space="preserve">UN    </v>
          </cell>
          <cell r="D295">
            <v>2337.4299999999998</v>
          </cell>
        </row>
        <row r="296">
          <cell r="A296">
            <v>42422</v>
          </cell>
          <cell r="B296" t="str">
            <v>AR CONDICIONADO SPLIT INVERTER, HI-WALL (PAREDE), 18000 BTU/H, CICLO FRIO, 60HZ, CLASSIFICACAO A (SELO PROCEL), GAS HFC, CONTROLE S/FIO</v>
          </cell>
          <cell r="C296" t="str">
            <v xml:space="preserve">UN    </v>
          </cell>
          <cell r="D296">
            <v>3470</v>
          </cell>
        </row>
        <row r="297">
          <cell r="A297">
            <v>43184</v>
          </cell>
          <cell r="B297" t="str">
            <v>AR CONDICIONADO SPLIT INVERTER, HI-WALL (PAREDE), 24000 BTU/H, CICLO FRIO, 60HZ, CLASSIFICACAO A - SELO PROCEL, GAS HFC, CONTROLE S/FIO</v>
          </cell>
          <cell r="C297" t="str">
            <v xml:space="preserve">UN    </v>
          </cell>
          <cell r="D297">
            <v>4795.87</v>
          </cell>
        </row>
        <row r="298">
          <cell r="A298">
            <v>42424</v>
          </cell>
          <cell r="B298" t="str">
            <v>AR CONDICIONADO SPLIT INVERTER, HI-WALL (PAREDE), 9000 BTU/H, CICLO FRIO, 60HZ, CLASSIFICACAO A (SELO PROCEL), GAS HFC, CONTROLE S/FIO</v>
          </cell>
          <cell r="C298" t="str">
            <v xml:space="preserve">UN    </v>
          </cell>
          <cell r="D298">
            <v>2087.5300000000002</v>
          </cell>
        </row>
        <row r="299">
          <cell r="A299">
            <v>42421</v>
          </cell>
          <cell r="B299" t="str">
            <v>AR CONDICIONADO SPLIT INVERTER, PISO TETO, APRESENTANDO ENTRE 54000 E 58000 BTU/H, CICLO FRIO, 60HZ, CLASSIFICACAO ENERGETICA A OU B (SELO PROCEL), GAS HFC, CONTROLE S/FIO</v>
          </cell>
          <cell r="C299" t="str">
            <v xml:space="preserve">UN    </v>
          </cell>
          <cell r="D299">
            <v>19006.75</v>
          </cell>
        </row>
        <row r="300">
          <cell r="A300">
            <v>42416</v>
          </cell>
          <cell r="B300" t="str">
            <v>AR CONDICIONADO SPLIT INVERTER, PISO TETO, 18000 BTU/H, CICLO FRIO, 60HZ, CLASSIFICACAO ENERGETICA A OU B (SELO PROCEL), GAS HFC, CONTROLE S/FIO</v>
          </cell>
          <cell r="C300" t="str">
            <v xml:space="preserve">UN    </v>
          </cell>
          <cell r="D300">
            <v>8999.11</v>
          </cell>
        </row>
        <row r="301">
          <cell r="A301">
            <v>42417</v>
          </cell>
          <cell r="B301" t="str">
            <v>AR CONDICIONADO SPLIT INVERTER, PISO TETO, 24000 BTU/H, CICLO FRIO, 60HZ, CLASSIFICACAO ENERGETICA A OU B (SELO PROCEL), GAS HFC, CONTROLE S/FIO</v>
          </cell>
          <cell r="C301" t="str">
            <v xml:space="preserve">UN    </v>
          </cell>
          <cell r="D301">
            <v>10088.74</v>
          </cell>
        </row>
        <row r="302">
          <cell r="A302">
            <v>42419</v>
          </cell>
          <cell r="B302" t="str">
            <v>AR CONDICIONADO SPLIT INVERTER, PISO TETO, 36000 BTU/H, CICLO FRIO, 60HZ, CLASSIFICACAO ENERGETICA A OU B (SELO PROCEL), GAS HFC, CONTROLE S/FIO</v>
          </cell>
          <cell r="C302" t="str">
            <v xml:space="preserve">UN    </v>
          </cell>
          <cell r="D302">
            <v>11398.14</v>
          </cell>
        </row>
        <row r="303">
          <cell r="A303">
            <v>42420</v>
          </cell>
          <cell r="B303" t="str">
            <v>AR CONDICIONADO SPLIT INVERTER, PISO TETO, 48000 BTU/H, CICLO FRIO, 60HZ, CLASSIFICACAO ENERGETICA A OU B (SELO PROCEL), GAS HFC, CONTROLE S/FIO</v>
          </cell>
          <cell r="C303" t="str">
            <v xml:space="preserve">UN    </v>
          </cell>
          <cell r="D303">
            <v>15665.89</v>
          </cell>
        </row>
        <row r="304">
          <cell r="A304">
            <v>43195</v>
          </cell>
          <cell r="B304" t="str">
            <v>AR CONDICIONADO SPLIT ON/OFF, CASSETE (TETO), FRIO 4 VIAS 18000 BTUS/H, CLASSIFICACAO ENERGETICA C - SELO PROCEL, GAS HFC, CONTROLE S/ FIO</v>
          </cell>
          <cell r="C304" t="str">
            <v xml:space="preserve">UN    </v>
          </cell>
          <cell r="D304">
            <v>5516.18</v>
          </cell>
        </row>
        <row r="305">
          <cell r="A305">
            <v>43196</v>
          </cell>
          <cell r="B305" t="str">
            <v>AR CONDICIONADO SPLIT ON/OFF, CASSETE (TETO), FRIO 4 VIAS 24000 BTUS/H, CLASSIFICACAO ENERGETICA C - SELO PROCEL, GAS HFC, CONTROLE S/ FIO</v>
          </cell>
          <cell r="C305" t="str">
            <v xml:space="preserve">UN    </v>
          </cell>
          <cell r="D305">
            <v>6836.52</v>
          </cell>
        </row>
        <row r="306">
          <cell r="A306">
            <v>43198</v>
          </cell>
          <cell r="B306" t="str">
            <v>AR CONDICIONADO SPLIT ON/OFF, CASSETE (TETO), FRIO 4 VIAS 36000 BTUS/H, CLASSIFICACAO ENERGETICA C - SELO PROCEL, GAS HFC, CONTROLE S/ FIO</v>
          </cell>
          <cell r="C306" t="str">
            <v xml:space="preserve">UN    </v>
          </cell>
          <cell r="D306">
            <v>10158.9</v>
          </cell>
        </row>
        <row r="307">
          <cell r="A307">
            <v>43199</v>
          </cell>
          <cell r="B307" t="str">
            <v>AR CONDICIONADO SPLIT ON/OFF, CASSETE (TETO), FRIO 4 VIAS 48000 BTUS/H, CLASSIFICACAO ENERGETICA C - SELO PROCEL, GAS HFC, CONTROLE S/ FIO</v>
          </cell>
          <cell r="C307" t="str">
            <v xml:space="preserve">UN    </v>
          </cell>
          <cell r="D307">
            <v>10531.16</v>
          </cell>
        </row>
        <row r="308">
          <cell r="A308">
            <v>43200</v>
          </cell>
          <cell r="B308" t="str">
            <v>AR CONDICIONADO SPLIT ON/OFF, CASSETE (TETO), FRIO 4 VIAS 60000 BTUS/H, CLASSIFICACAO ENERGETICA C - SELO PROCEL, GAS HFC, CONTROLE S/ FIO</v>
          </cell>
          <cell r="C308" t="str">
            <v xml:space="preserve">UN    </v>
          </cell>
          <cell r="D308">
            <v>12085.27</v>
          </cell>
        </row>
        <row r="309">
          <cell r="A309">
            <v>39556</v>
          </cell>
          <cell r="B309" t="str">
            <v>AR CONDICIONADO SPLIT ON/OFF, CASSETE (TETO), 18000 BTUS/H, CICLO QUENTE/FRIO, 60 HZ, CLASSIFICACAO ENERGETICA C - SELO PROCEL, GAS HFC, CONTROLE S/ FIO</v>
          </cell>
          <cell r="C309" t="str">
            <v xml:space="preserve">UN    </v>
          </cell>
          <cell r="D309">
            <v>6600.62</v>
          </cell>
        </row>
        <row r="310">
          <cell r="A310">
            <v>39557</v>
          </cell>
          <cell r="B310" t="str">
            <v>AR CONDICIONADO SPLIT ON/OFF, CASSETE (TETO), 24000 BTUS/H, CICLO QUENTE/FRIO, 60 HZ, CLASSIFICACAO ENERGETICA C - SELO PROCEL, GAS HFC, CONTROLE S/ FIO</v>
          </cell>
          <cell r="C310" t="str">
            <v xml:space="preserve">UN    </v>
          </cell>
          <cell r="D310">
            <v>7107.43</v>
          </cell>
        </row>
        <row r="311">
          <cell r="A311">
            <v>39559</v>
          </cell>
          <cell r="B311" t="str">
            <v>AR CONDICIONADO SPLIT ON/OFF, CASSETE (TETO), 36000 BTUS/H, CICLO QUENTE/FRIO, 60 HZ, CLASSIFICACAO ENERGETICA A - SELO PROCEL, GAS HFC, CONTROLE S/ FIO</v>
          </cell>
          <cell r="C311" t="str">
            <v xml:space="preserve">UN    </v>
          </cell>
          <cell r="D311">
            <v>10503.41</v>
          </cell>
        </row>
        <row r="312">
          <cell r="A312">
            <v>39560</v>
          </cell>
          <cell r="B312" t="str">
            <v>AR CONDICIONADO SPLIT ON/OFF, CASSETE (TETO), 48000 BTUS/H, CICLO QUENTE/FRIO, 60 HZ, CLASSIFICACAO ENERGETICA A - SELO PROCEL, GAS HFC, CONTROLE S/ FIO</v>
          </cell>
          <cell r="C312" t="str">
            <v xml:space="preserve">UN    </v>
          </cell>
          <cell r="D312">
            <v>12151.42</v>
          </cell>
        </row>
        <row r="313">
          <cell r="A313">
            <v>39561</v>
          </cell>
          <cell r="B313" t="str">
            <v>AR CONDICIONADO SPLIT ON/OFF, CASSETE (TETO), 60000 BTUS/H, CICLO QUENTE/FRIO, 60 HZ, CLASSIFICACAO ENERGETICA A - SELO PROCEL, GAS HFC, CONTROLE S/ FIO</v>
          </cell>
          <cell r="C313" t="str">
            <v xml:space="preserve">UN    </v>
          </cell>
          <cell r="D313">
            <v>12711.94</v>
          </cell>
        </row>
        <row r="314">
          <cell r="A314">
            <v>43190</v>
          </cell>
          <cell r="B314" t="str">
            <v>AR CONDICIONADO SPLIT ON/OFF, HI-WALL (PAREDE), 12000 BTUS/H, CICLO FRIO, 60 HZ, CLASSIFICACAO ENERGETICA A - SELO PROCEL, GAS HFC, CONTROLE S/ FIO</v>
          </cell>
          <cell r="C314" t="str">
            <v xml:space="preserve">UN    </v>
          </cell>
          <cell r="D314">
            <v>1875.94</v>
          </cell>
        </row>
        <row r="315">
          <cell r="A315">
            <v>39555</v>
          </cell>
          <cell r="B315" t="str">
            <v>AR CONDICIONADO SPLIT ON/OFF, HI-WALL (PAREDE), 12000 BTUS/H, CICLO QUENTE/FRIO, 60 HZ, CLASSIFICACAO ENERGETICA A - SELO PROCEL, GAS HFC, CONTROLE S/ FIO</v>
          </cell>
          <cell r="C315" t="str">
            <v xml:space="preserve">UN    </v>
          </cell>
          <cell r="D315">
            <v>2029.29</v>
          </cell>
        </row>
        <row r="316">
          <cell r="A316">
            <v>43191</v>
          </cell>
          <cell r="B316" t="str">
            <v>AR CONDICIONADO SPLIT ON/OFF, HI-WALL (PAREDE), 18000 BTUS/H, CICLO FRIO, 60 HZ, CLASSIFICACAO ENERGETICA A - SELO PROCEL, GAS HFC, CONTROLE S/ FIO</v>
          </cell>
          <cell r="C316" t="str">
            <v xml:space="preserve">UN    </v>
          </cell>
          <cell r="D316">
            <v>2699.23</v>
          </cell>
        </row>
        <row r="317">
          <cell r="A317">
            <v>39548</v>
          </cell>
          <cell r="B317" t="str">
            <v>AR CONDICIONADO SPLIT ON/OFF, HI-WALL (PAREDE), 18000 BTUS/H, CICLO QUENTE/FRIO, 60 HZ, CLASSIFICACAO ENERGETICA A - SELO PROCEL, GAS HFC, CONTROLE S/ FIO</v>
          </cell>
          <cell r="C317" t="str">
            <v xml:space="preserve">UN    </v>
          </cell>
          <cell r="D317">
            <v>3010.06</v>
          </cell>
        </row>
        <row r="318">
          <cell r="A318">
            <v>43192</v>
          </cell>
          <cell r="B318" t="str">
            <v>AR CONDICIONADO SPLIT ON/OFF, HI-WALL (PAREDE), 24000 BTUS/H, CICLO FRIO, 60 HZ, CLASSIFICACAO ENERGETICA A - SELO PROCEL, GAS HFC, CONTROLE S/ FIO</v>
          </cell>
          <cell r="C318" t="str">
            <v xml:space="preserve">UN    </v>
          </cell>
          <cell r="D318">
            <v>3535.75</v>
          </cell>
        </row>
        <row r="319">
          <cell r="A319">
            <v>39554</v>
          </cell>
          <cell r="B319" t="str">
            <v>AR CONDICIONADO SPLIT ON/OFF, HI-WALL (PAREDE), 24000 BTUS/H, CICLO QUENTE/FRIO, 60 HZ, CLASSIFICACAO ENERGETICA A - SELO PROCEL, GAS HFC, CONTROLE S/ FIO</v>
          </cell>
          <cell r="C319" t="str">
            <v xml:space="preserve">UN    </v>
          </cell>
          <cell r="D319">
            <v>3980.36</v>
          </cell>
        </row>
        <row r="320">
          <cell r="A320">
            <v>43194</v>
          </cell>
          <cell r="B320" t="str">
            <v>AR CONDICIONADO SPLIT ON/OFF, HI-WALL (PAREDE), 9000 BTUS/H, CICLO FRIO, 60 HZ, CLASSIFICACAO ENERGETICA A - SELO PROCEL, GAS HFC, CONTROLE S/ FIO</v>
          </cell>
          <cell r="C320" t="str">
            <v xml:space="preserve">UN    </v>
          </cell>
          <cell r="D320">
            <v>1607.06</v>
          </cell>
        </row>
        <row r="321">
          <cell r="A321">
            <v>39551</v>
          </cell>
          <cell r="B321" t="str">
            <v>AR CONDICIONADO SPLIT ON/OFF, HI-WALL (PAREDE), 9000 BTUS/H, CICLO QUENTE/FRIO, 60 HZ, CLASSIFICACAO ENERGETICA A - SELO PROCEL, GAS HFC, CONTROLE S/ FIO</v>
          </cell>
          <cell r="C321" t="str">
            <v xml:space="preserve">UN    </v>
          </cell>
          <cell r="D321">
            <v>1769.55</v>
          </cell>
        </row>
        <row r="322">
          <cell r="A322">
            <v>43185</v>
          </cell>
          <cell r="B322" t="str">
            <v>AR CONDICIONADO SPLIT ON/OFF, PISO TETO, 18.000 BTU/H, CICLO FRIO, 60HZ, CLASSIFICACAO ENERGETICA C - SELO PROCEL, GAS HFC, CONTROLE S/FIO</v>
          </cell>
          <cell r="C322" t="str">
            <v xml:space="preserve">UN    </v>
          </cell>
          <cell r="D322">
            <v>5028.75</v>
          </cell>
        </row>
        <row r="323">
          <cell r="A323">
            <v>43186</v>
          </cell>
          <cell r="B323" t="str">
            <v>AR CONDICIONADO SPLIT ON/OFF, PISO TETO, 24.000 BTU/H, CICLO FRIO, 60HZ, CLASSIFICACAO ENERGETICA C - SELO PROCEL, GAS HFC, CONTROLE S/FIO</v>
          </cell>
          <cell r="C323" t="str">
            <v xml:space="preserve">UN    </v>
          </cell>
          <cell r="D323">
            <v>5304.31</v>
          </cell>
        </row>
        <row r="324">
          <cell r="A324">
            <v>43187</v>
          </cell>
          <cell r="B324" t="str">
            <v>AR CONDICIONADO SPLIT ON/OFF, PISO TETO, 36.000 BTU/H, CICLO FRIO, 60HZ, CLASSIFICACAO ENERGETICA C - SELO PROCEL, GAS HFC, CONTROLE S/FIO</v>
          </cell>
          <cell r="C324" t="str">
            <v xml:space="preserve">UN    </v>
          </cell>
          <cell r="D324">
            <v>7038.88</v>
          </cell>
        </row>
        <row r="325">
          <cell r="A325">
            <v>43188</v>
          </cell>
          <cell r="B325" t="str">
            <v>AR CONDICIONADO SPLIT ON/OFF, PISO TETO, 48.000 BTU/H, CICLO FRIO, 60HZ, CLASSIFICACAO ENERGETICA C - SELO PROCEL, GAS HFC, CONTROLE S/FIO</v>
          </cell>
          <cell r="C325" t="str">
            <v xml:space="preserve">UN    </v>
          </cell>
          <cell r="D325">
            <v>8528.5300000000007</v>
          </cell>
        </row>
        <row r="326">
          <cell r="A326">
            <v>43189</v>
          </cell>
          <cell r="B326" t="str">
            <v>AR CONDICIONADO SPLIT ON/OFF, PISO TETO, 60.000 BTU/H, CICLO FRIO, 60HZ, CLASSIFICACAO ENERGETICA C - SELO PROCEL, GAS HFC, CONTROLE S/FIO</v>
          </cell>
          <cell r="C326" t="str">
            <v xml:space="preserve">UN    </v>
          </cell>
          <cell r="D326">
            <v>9593.18</v>
          </cell>
        </row>
        <row r="327">
          <cell r="A327">
            <v>39580</v>
          </cell>
          <cell r="B327" t="str">
            <v>AR-CONDICIONADO FRIO SPLITAO INVERTER 30 TR</v>
          </cell>
          <cell r="C327" t="str">
            <v xml:space="preserve">UN    </v>
          </cell>
          <cell r="D327">
            <v>75598.179999999993</v>
          </cell>
        </row>
        <row r="328">
          <cell r="A328">
            <v>39577</v>
          </cell>
          <cell r="B328" t="str">
            <v>AR-CONDICIONADO FRIO SPLITAO MODULAR 10 TR</v>
          </cell>
          <cell r="C328" t="str">
            <v xml:space="preserve">UN    </v>
          </cell>
          <cell r="D328">
            <v>23662.07</v>
          </cell>
        </row>
        <row r="329">
          <cell r="A329">
            <v>39578</v>
          </cell>
          <cell r="B329" t="str">
            <v>AR-CONDICIONADO FRIO SPLITAO MODULAR 15 TR</v>
          </cell>
          <cell r="C329" t="str">
            <v xml:space="preserve">UN    </v>
          </cell>
          <cell r="D329">
            <v>30536.37</v>
          </cell>
        </row>
        <row r="330">
          <cell r="A330">
            <v>39579</v>
          </cell>
          <cell r="B330" t="str">
            <v>AR-CONDICIONADO FRIO SPLITAO MODULAR 20 TR</v>
          </cell>
          <cell r="C330" t="str">
            <v xml:space="preserve">UN    </v>
          </cell>
          <cell r="D330">
            <v>44428.02</v>
          </cell>
        </row>
        <row r="331">
          <cell r="A331">
            <v>39826</v>
          </cell>
          <cell r="B331" t="str">
            <v>AR-CONDICIONADO SPLIT INVERTER, PISO TETO, 24000 BTU/H, QUENTE/FRIO, 60HZ, CLASSIFICACAO ENERGETICA A - SELO PROCEL, GAS HFC, CONTROLE S/FIO</v>
          </cell>
          <cell r="C331" t="str">
            <v xml:space="preserve">UN    </v>
          </cell>
          <cell r="D331">
            <v>5456.57</v>
          </cell>
        </row>
        <row r="332">
          <cell r="A332">
            <v>10700</v>
          </cell>
          <cell r="B332" t="str">
            <v>ARADO REVERSIVEL COM 3 DISCOS DE 26" X 6MM REBOCAVEL</v>
          </cell>
          <cell r="C332" t="str">
            <v xml:space="preserve">UN    </v>
          </cell>
          <cell r="D332">
            <v>28471.98</v>
          </cell>
        </row>
        <row r="333">
          <cell r="A333">
            <v>346</v>
          </cell>
          <cell r="B333" t="str">
            <v>ARAME DE ACO OVALADO 15 X 17 ( 45,7 KG, 700 KGF), ROLO 1000 M</v>
          </cell>
          <cell r="C333" t="str">
            <v xml:space="preserve">KG    </v>
          </cell>
          <cell r="D333">
            <v>23.69</v>
          </cell>
        </row>
        <row r="334">
          <cell r="A334">
            <v>3312</v>
          </cell>
          <cell r="B334" t="str">
            <v>ARAME DE AMARRACAO PARA GABIAO GALVANIZADO, DIAMETRO 2,2 MM</v>
          </cell>
          <cell r="C334" t="str">
            <v xml:space="preserve">KG    </v>
          </cell>
          <cell r="D334">
            <v>23.26</v>
          </cell>
        </row>
        <row r="335">
          <cell r="A335">
            <v>339</v>
          </cell>
          <cell r="B335" t="str">
            <v>ARAME FARPADO GALVANIZADO, 14 BWG (2,11 MM), CLASSE 250</v>
          </cell>
          <cell r="C335" t="str">
            <v xml:space="preserve">M     </v>
          </cell>
          <cell r="D335">
            <v>1.22</v>
          </cell>
        </row>
        <row r="336">
          <cell r="A336">
            <v>340</v>
          </cell>
          <cell r="B336" t="str">
            <v>ARAME FARPADO GALVANIZADO, 16 BWG (1,65 MM), CLASSE 250</v>
          </cell>
          <cell r="C336" t="str">
            <v xml:space="preserve">M     </v>
          </cell>
          <cell r="D336">
            <v>1.1000000000000001</v>
          </cell>
        </row>
        <row r="337">
          <cell r="A337">
            <v>43130</v>
          </cell>
          <cell r="B337" t="str">
            <v>ARAME GALVANIZADO 12 BWG, D = 2,76 MM (0,048 KG/M) OU 14 BWG, D = 2,11 MM (0,026 KG/M)</v>
          </cell>
          <cell r="C337" t="str">
            <v xml:space="preserve">KG    </v>
          </cell>
          <cell r="D337">
            <v>20</v>
          </cell>
        </row>
        <row r="338">
          <cell r="A338">
            <v>344</v>
          </cell>
          <cell r="B338" t="str">
            <v>ARAME GALVANIZADO 16 BWG, D = 1,65MM (0,0166 KG/M)</v>
          </cell>
          <cell r="C338" t="str">
            <v xml:space="preserve">KG    </v>
          </cell>
          <cell r="D338">
            <v>26.29</v>
          </cell>
        </row>
        <row r="339">
          <cell r="A339">
            <v>345</v>
          </cell>
          <cell r="B339" t="str">
            <v>ARAME GALVANIZADO 18 BWG, D = 1,24MM (0,009 KG/M)</v>
          </cell>
          <cell r="C339" t="str">
            <v xml:space="preserve">KG    </v>
          </cell>
          <cell r="D339">
            <v>28.52</v>
          </cell>
        </row>
        <row r="340">
          <cell r="A340">
            <v>43131</v>
          </cell>
          <cell r="B340" t="str">
            <v>ARAME GALVANIZADO 6 BWG, D = 5,16 MM (0,157 KG/M), OU 8 BWG, D = 4,19 MM (0,101 KG/M), OU 10 BWG, D = 3,40 MM (0,0713 KG/M)</v>
          </cell>
          <cell r="C340" t="str">
            <v xml:space="preserve">KG    </v>
          </cell>
          <cell r="D340">
            <v>23.23</v>
          </cell>
        </row>
        <row r="341">
          <cell r="A341">
            <v>3313</v>
          </cell>
          <cell r="B341" t="str">
            <v>ARAME PROTEGIDO COM POLIMERO PARA GABIAO, DIAMETRO 2,2 MM</v>
          </cell>
          <cell r="C341" t="str">
            <v xml:space="preserve">KG    </v>
          </cell>
          <cell r="D341">
            <v>29.93</v>
          </cell>
        </row>
        <row r="342">
          <cell r="A342">
            <v>43132</v>
          </cell>
          <cell r="B342" t="str">
            <v>ARAME RECOZIDO 16 BWG, D = 1,65 MM (0,016 KG/M) OU 18 BWG, D = 1,25 MM (0,01 KG/M)</v>
          </cell>
          <cell r="C342" t="str">
            <v xml:space="preserve">KG    </v>
          </cell>
          <cell r="D342">
            <v>20</v>
          </cell>
        </row>
        <row r="343">
          <cell r="A343">
            <v>366</v>
          </cell>
          <cell r="B343" t="str">
            <v>AREIA FINA - POSTO JAZIDA/FORNECEDOR (RETIRADO NA JAZIDA, SEM TRANSPORTE)</v>
          </cell>
          <cell r="C343" t="str">
            <v xml:space="preserve">M3    </v>
          </cell>
          <cell r="D343">
            <v>83.5</v>
          </cell>
        </row>
        <row r="344">
          <cell r="A344">
            <v>367</v>
          </cell>
          <cell r="B344" t="str">
            <v>AREIA GROSSA - POSTO JAZIDA/FORNECEDOR (RETIRADO NA JAZIDA, SEM TRANSPORTE)</v>
          </cell>
          <cell r="C344" t="str">
            <v xml:space="preserve">M3    </v>
          </cell>
          <cell r="D344">
            <v>84.59</v>
          </cell>
        </row>
        <row r="345">
          <cell r="A345">
            <v>370</v>
          </cell>
          <cell r="B345" t="str">
            <v>AREIA MEDIA - POSTO JAZIDA/FORNECEDOR (RETIRADO NA JAZIDA, SEM TRANSPORTE)</v>
          </cell>
          <cell r="C345" t="str">
            <v xml:space="preserve">M3    </v>
          </cell>
          <cell r="D345">
            <v>83.5</v>
          </cell>
        </row>
        <row r="346">
          <cell r="A346">
            <v>368</v>
          </cell>
          <cell r="B346" t="str">
            <v>AREIA PARA ATERRO - POSTO JAZIDA/FORNECEDOR (RETIRADO NA JAZIDA, SEM TRANSPORTE)</v>
          </cell>
          <cell r="C346" t="str">
            <v xml:space="preserve">M3    </v>
          </cell>
          <cell r="D346">
            <v>41.75</v>
          </cell>
        </row>
        <row r="347">
          <cell r="A347">
            <v>11075</v>
          </cell>
          <cell r="B347" t="str">
            <v>AREIA PARA LEITO FILTRANTE (0,42 A 1,68 MM) - POSTO JAZIDA/FORNECEDOR (RETIRADO NA JAZIDA, SEM TRANSPORTE)</v>
          </cell>
          <cell r="C347" t="str">
            <v xml:space="preserve">M3    </v>
          </cell>
          <cell r="D347">
            <v>958.32</v>
          </cell>
        </row>
        <row r="348">
          <cell r="A348">
            <v>1381</v>
          </cell>
          <cell r="B348" t="str">
            <v>ARGAMASSA COLANTE AC I PARA CERAMICAS</v>
          </cell>
          <cell r="C348" t="str">
            <v xml:space="preserve">KG    </v>
          </cell>
          <cell r="D348">
            <v>0.82</v>
          </cell>
        </row>
        <row r="349">
          <cell r="A349">
            <v>34353</v>
          </cell>
          <cell r="B349" t="str">
            <v>ARGAMASSA COLANTE AC II</v>
          </cell>
          <cell r="C349" t="str">
            <v xml:space="preserve">KG    </v>
          </cell>
          <cell r="D349">
            <v>1.52</v>
          </cell>
        </row>
        <row r="350">
          <cell r="A350">
            <v>37595</v>
          </cell>
          <cell r="B350" t="str">
            <v>ARGAMASSA COLANTE TIPO AC III</v>
          </cell>
          <cell r="C350" t="str">
            <v xml:space="preserve">KG    </v>
          </cell>
          <cell r="D350">
            <v>2.52</v>
          </cell>
        </row>
        <row r="351">
          <cell r="A351">
            <v>37596</v>
          </cell>
          <cell r="B351" t="str">
            <v>ARGAMASSA COLANTE TIPO AC III E</v>
          </cell>
          <cell r="C351" t="str">
            <v xml:space="preserve">KG    </v>
          </cell>
          <cell r="D351">
            <v>2.89</v>
          </cell>
        </row>
        <row r="352">
          <cell r="A352">
            <v>371</v>
          </cell>
          <cell r="B352" t="str">
            <v>ARGAMASSA INDUSTRIALIZADA MULTIUSO, PARA REVESTIMENTO INTERNO E EXTERNO E ASSENTAMENTO DE BLOCOS DIVERSOS</v>
          </cell>
          <cell r="C352" t="str">
            <v xml:space="preserve">KG    </v>
          </cell>
          <cell r="D352">
            <v>0.89</v>
          </cell>
        </row>
        <row r="353">
          <cell r="A353">
            <v>37553</v>
          </cell>
          <cell r="B353" t="str">
            <v>ARGAMASSA INDUSTRIALIZADA PARA CHAPISCO COLANTE</v>
          </cell>
          <cell r="C353" t="str">
            <v xml:space="preserve">KG    </v>
          </cell>
          <cell r="D353">
            <v>1.67</v>
          </cell>
        </row>
        <row r="354">
          <cell r="A354">
            <v>37552</v>
          </cell>
          <cell r="B354" t="str">
            <v>ARGAMASSA INDUSTRIALIZADA PARA CHAPISCO ROLADO</v>
          </cell>
          <cell r="C354" t="str">
            <v xml:space="preserve">KG    </v>
          </cell>
          <cell r="D354">
            <v>2.69</v>
          </cell>
        </row>
        <row r="355">
          <cell r="A355">
            <v>36880</v>
          </cell>
          <cell r="B355" t="str">
            <v>ARGAMASSA PARA REVESTIMENTO DECORATIVO MONOCAMADA</v>
          </cell>
          <cell r="C355" t="str">
            <v xml:space="preserve">KG    </v>
          </cell>
          <cell r="D355">
            <v>2.73</v>
          </cell>
        </row>
        <row r="356">
          <cell r="A356">
            <v>34355</v>
          </cell>
          <cell r="B356" t="str">
            <v>ARGAMASSA PISO SOBRE PISO</v>
          </cell>
          <cell r="C356" t="str">
            <v xml:space="preserve">KG    </v>
          </cell>
          <cell r="D356">
            <v>2.35</v>
          </cell>
        </row>
        <row r="357">
          <cell r="A357">
            <v>130</v>
          </cell>
          <cell r="B357" t="str">
            <v>ARGAMASSA POLIMERICA DE REPARO ESTRUTURAL, BICOMPONENTE</v>
          </cell>
          <cell r="C357" t="str">
            <v xml:space="preserve">KG    </v>
          </cell>
          <cell r="D357">
            <v>3.11</v>
          </cell>
        </row>
        <row r="358">
          <cell r="A358">
            <v>135</v>
          </cell>
          <cell r="B358" t="str">
            <v>ARGAMASSA POLIMERICA IMPERMEABILIZANTE SEMIFLEXIVEL, BICOMPONENTE (MEMBRANA IMPERMEABILIZANTE ACRILICA)</v>
          </cell>
          <cell r="C358" t="str">
            <v xml:space="preserve">KG    </v>
          </cell>
          <cell r="D358">
            <v>2.5</v>
          </cell>
        </row>
        <row r="359">
          <cell r="A359">
            <v>36886</v>
          </cell>
          <cell r="B359" t="str">
            <v>ARGAMASSA PRONTA PARA CONTRAPISO</v>
          </cell>
          <cell r="C359" t="str">
            <v xml:space="preserve">KG    </v>
          </cell>
          <cell r="D359">
            <v>0.85</v>
          </cell>
        </row>
        <row r="360">
          <cell r="A360">
            <v>38546</v>
          </cell>
          <cell r="B360" t="str">
            <v>ARGAMASSA USINADA AUTOADENSAVEL E AUTONIVELANTE PARA CONTRAPISO, INCLUI BOMBEAMENTO</v>
          </cell>
          <cell r="C360" t="str">
            <v xml:space="preserve">M3    </v>
          </cell>
          <cell r="D360">
            <v>567.39</v>
          </cell>
        </row>
        <row r="361">
          <cell r="A361">
            <v>34549</v>
          </cell>
          <cell r="B361" t="str">
            <v>ARGILA EXPANDIDA, GRANULOMETRIA 2215</v>
          </cell>
          <cell r="C361" t="str">
            <v xml:space="preserve">M3    </v>
          </cell>
          <cell r="D361">
            <v>745.61</v>
          </cell>
        </row>
        <row r="362">
          <cell r="A362">
            <v>6081</v>
          </cell>
          <cell r="B362" t="str">
            <v>ARGILA OU BARRO PARA ATERRO/REATERRO (COM TRANSPORTE ATE 10 KM)</v>
          </cell>
          <cell r="C362" t="str">
            <v xml:space="preserve">M3    </v>
          </cell>
          <cell r="D362">
            <v>52.19</v>
          </cell>
        </row>
        <row r="363">
          <cell r="A363">
            <v>6077</v>
          </cell>
          <cell r="B363" t="str">
            <v>ARGILA OU BARRO PARA ATERRO/REATERRO (RETIRADO NA JAZIDA, SEM TRANSPORTE)</v>
          </cell>
          <cell r="C363" t="str">
            <v xml:space="preserve">M3    </v>
          </cell>
          <cell r="D363">
            <v>37.28</v>
          </cell>
        </row>
        <row r="364">
          <cell r="A364">
            <v>6079</v>
          </cell>
          <cell r="B364" t="str">
            <v>ARGILA, ARGILA VERMELHA OU ARGILA ARENOSA (RETIRADA NA JAZIDA, SEM TRANSPORTE)</v>
          </cell>
          <cell r="C364" t="str">
            <v xml:space="preserve">M3    </v>
          </cell>
          <cell r="D364">
            <v>37.28</v>
          </cell>
        </row>
        <row r="365">
          <cell r="A365">
            <v>1091</v>
          </cell>
          <cell r="B365" t="str">
            <v>ARMACAO VERTICAL COM HASTE E CONTRA-PINO, EM CHAPA DE ACO GALVANIZADO 3/16", COM 1 ESTRIBO E 1 ISOLADOR</v>
          </cell>
          <cell r="C365" t="str">
            <v xml:space="preserve">UN    </v>
          </cell>
          <cell r="D365">
            <v>34.78</v>
          </cell>
        </row>
        <row r="366">
          <cell r="A366">
            <v>1094</v>
          </cell>
          <cell r="B366" t="str">
            <v>ARMACAO VERTICAL COM HASTE E CONTRA-PINO, EM CHAPA DE ACO GALVANIZADO 3/16", COM 1 ESTRIBO, SEM ISOLADOR</v>
          </cell>
          <cell r="C366" t="str">
            <v xml:space="preserve">UN    </v>
          </cell>
          <cell r="D366">
            <v>24.32</v>
          </cell>
        </row>
        <row r="367">
          <cell r="A367">
            <v>1095</v>
          </cell>
          <cell r="B367" t="str">
            <v>ARMACAO VERTICAL COM HASTE E CONTRA-PINO, EM CHAPA DE ACO GALVANIZADO 3/16", COM 2 ESTRIBOS, E 2 ISOLADORES</v>
          </cell>
          <cell r="C367" t="str">
            <v xml:space="preserve">UN    </v>
          </cell>
          <cell r="D367">
            <v>51.69</v>
          </cell>
        </row>
        <row r="368">
          <cell r="A368">
            <v>1092</v>
          </cell>
          <cell r="B368" t="str">
            <v>ARMACAO VERTICAL COM HASTE E CONTRA-PINO, EM CHAPA DE ACO GALVANIZADO 3/16", COM 2 ESTRIBOS, SEM ISOLADOR</v>
          </cell>
          <cell r="C368" t="str">
            <v xml:space="preserve">UN    </v>
          </cell>
          <cell r="D368">
            <v>40</v>
          </cell>
        </row>
        <row r="369">
          <cell r="A369">
            <v>1093</v>
          </cell>
          <cell r="B369" t="str">
            <v>ARMACAO VERTICAL COM HASTE E CONTRA-PINO, EM CHAPA DE ACO GALVANIZADO 3/16", COM 3 ESTRIBOS E 3 ISOLADORES</v>
          </cell>
          <cell r="C369" t="str">
            <v xml:space="preserve">UN    </v>
          </cell>
          <cell r="D369">
            <v>93.41</v>
          </cell>
        </row>
        <row r="370">
          <cell r="A370">
            <v>1090</v>
          </cell>
          <cell r="B370" t="str">
            <v>ARMACAO VERTICAL COM HASTE E CONTRA-PINO, EM CHAPA DE ACO GALVANIZADO 3/16", COM 3 ESTRIBOS, SEM ISOLADOR</v>
          </cell>
          <cell r="C370" t="str">
            <v xml:space="preserve">UN    </v>
          </cell>
          <cell r="D370">
            <v>66.88</v>
          </cell>
        </row>
        <row r="371">
          <cell r="A371">
            <v>1096</v>
          </cell>
          <cell r="B371" t="str">
            <v>ARMACAO VERTICAL COM HASTE E CONTRA-PINO, EM CHAPA DE ACO GALVANIZADO 3/16", COM 4 ESTRIBOS E 4 ISOLADORES</v>
          </cell>
          <cell r="C371" t="str">
            <v xml:space="preserve">UN    </v>
          </cell>
          <cell r="D371">
            <v>120.36</v>
          </cell>
        </row>
        <row r="372">
          <cell r="A372">
            <v>1097</v>
          </cell>
          <cell r="B372" t="str">
            <v>ARMACAO VERTICAL COM HASTE E CONTRA-PINO, EM CHAPA DE ACO GALVANIZADO 3/16", COM 4 ESTRIBOS, SEM ISOLADOR</v>
          </cell>
          <cell r="C372" t="str">
            <v xml:space="preserve">UN    </v>
          </cell>
          <cell r="D372">
            <v>102.17</v>
          </cell>
        </row>
        <row r="373">
          <cell r="A373">
            <v>378</v>
          </cell>
          <cell r="B373" t="str">
            <v>ARMADOR (HORISTA)</v>
          </cell>
          <cell r="C373" t="str">
            <v xml:space="preserve">H     </v>
          </cell>
          <cell r="D373">
            <v>15.93</v>
          </cell>
        </row>
        <row r="374">
          <cell r="A374">
            <v>40911</v>
          </cell>
          <cell r="B374" t="str">
            <v>ARMADOR (MENSALISTA)</v>
          </cell>
          <cell r="C374" t="str">
            <v xml:space="preserve">MES   </v>
          </cell>
          <cell r="D374">
            <v>2814.94</v>
          </cell>
        </row>
        <row r="375">
          <cell r="A375">
            <v>33939</v>
          </cell>
          <cell r="B375" t="str">
            <v>ARQUITETO JUNIOR</v>
          </cell>
          <cell r="C375" t="str">
            <v xml:space="preserve">H     </v>
          </cell>
          <cell r="D375">
            <v>67.16</v>
          </cell>
        </row>
        <row r="376">
          <cell r="A376">
            <v>40815</v>
          </cell>
          <cell r="B376" t="str">
            <v>ARQUITETO JUNIOR (MENSALISTA)</v>
          </cell>
          <cell r="C376" t="str">
            <v xml:space="preserve">MES   </v>
          </cell>
          <cell r="D376">
            <v>11868.52</v>
          </cell>
        </row>
        <row r="377">
          <cell r="A377">
            <v>34760</v>
          </cell>
          <cell r="B377" t="str">
            <v>ARQUITETO PAISAGISTA</v>
          </cell>
          <cell r="C377" t="str">
            <v xml:space="preserve">H     </v>
          </cell>
          <cell r="D377">
            <v>63.43</v>
          </cell>
        </row>
        <row r="378">
          <cell r="A378">
            <v>40935</v>
          </cell>
          <cell r="B378" t="str">
            <v>ARQUITETO PAISAGISTA (MENSALISTA)</v>
          </cell>
          <cell r="C378" t="str">
            <v xml:space="preserve">MES   </v>
          </cell>
          <cell r="D378">
            <v>11206.77</v>
          </cell>
        </row>
        <row r="379">
          <cell r="A379">
            <v>33952</v>
          </cell>
          <cell r="B379" t="str">
            <v>ARQUITETO PLENO</v>
          </cell>
          <cell r="C379" t="str">
            <v xml:space="preserve">H     </v>
          </cell>
          <cell r="D379">
            <v>95.4</v>
          </cell>
        </row>
        <row r="380">
          <cell r="A380">
            <v>40816</v>
          </cell>
          <cell r="B380" t="str">
            <v>ARQUITETO PLENO (MENSALISTA)</v>
          </cell>
          <cell r="C380" t="str">
            <v xml:space="preserve">MES   </v>
          </cell>
          <cell r="D380">
            <v>16858.23</v>
          </cell>
        </row>
        <row r="381">
          <cell r="A381">
            <v>33953</v>
          </cell>
          <cell r="B381" t="str">
            <v>ARQUITETO SENIOR</v>
          </cell>
          <cell r="C381" t="str">
            <v xml:space="preserve">H     </v>
          </cell>
          <cell r="D381">
            <v>126.13</v>
          </cell>
        </row>
        <row r="382">
          <cell r="A382">
            <v>40817</v>
          </cell>
          <cell r="B382" t="str">
            <v>ARQUITETO SENIOR (MENSALISTA)</v>
          </cell>
          <cell r="C382" t="str">
            <v xml:space="preserve">MES   </v>
          </cell>
          <cell r="D382">
            <v>22288.080000000002</v>
          </cell>
        </row>
        <row r="383">
          <cell r="A383">
            <v>13348</v>
          </cell>
          <cell r="B383" t="str">
            <v>ARRUELA  EM ACO GALVANIZADO, DIAMETRO EXTERNO = 35MM, ESPESSURA = 3MM, DIAMETRO DO FURO= 18MM</v>
          </cell>
          <cell r="C383" t="str">
            <v xml:space="preserve">UN    </v>
          </cell>
          <cell r="D383">
            <v>0.92</v>
          </cell>
        </row>
        <row r="384">
          <cell r="A384">
            <v>39211</v>
          </cell>
          <cell r="B384" t="str">
            <v>ARRUELA EM ALUMINIO, COM ROSCA, DE  1 1/4", PARA ELETRODUTO</v>
          </cell>
          <cell r="C384" t="str">
            <v xml:space="preserve">UN    </v>
          </cell>
          <cell r="D384">
            <v>1.31</v>
          </cell>
        </row>
        <row r="385">
          <cell r="A385">
            <v>39212</v>
          </cell>
          <cell r="B385" t="str">
            <v>ARRUELA EM ALUMINIO, COM ROSCA, DE 1 1/2", PARA ELETRODUTO</v>
          </cell>
          <cell r="C385" t="str">
            <v xml:space="preserve">UN    </v>
          </cell>
          <cell r="D385">
            <v>1.46</v>
          </cell>
        </row>
        <row r="386">
          <cell r="A386">
            <v>39208</v>
          </cell>
          <cell r="B386" t="str">
            <v>ARRUELA EM ALUMINIO, COM ROSCA, DE 1/2", PARA ELETRODUTO</v>
          </cell>
          <cell r="C386" t="str">
            <v xml:space="preserve">UN    </v>
          </cell>
          <cell r="D386">
            <v>0.4</v>
          </cell>
        </row>
        <row r="387">
          <cell r="A387">
            <v>39210</v>
          </cell>
          <cell r="B387" t="str">
            <v>ARRUELA EM ALUMINIO, COM ROSCA, DE 1", PARA ELETRODUTO</v>
          </cell>
          <cell r="C387" t="str">
            <v xml:space="preserve">UN    </v>
          </cell>
          <cell r="D387">
            <v>0.73</v>
          </cell>
        </row>
        <row r="388">
          <cell r="A388">
            <v>39214</v>
          </cell>
          <cell r="B388" t="str">
            <v>ARRUELA EM ALUMINIO, COM ROSCA, DE 2 1/2", PARA ELETRODUTO</v>
          </cell>
          <cell r="C388" t="str">
            <v xml:space="preserve">UN    </v>
          </cell>
          <cell r="D388">
            <v>2.7</v>
          </cell>
        </row>
        <row r="389">
          <cell r="A389">
            <v>39213</v>
          </cell>
          <cell r="B389" t="str">
            <v>ARRUELA EM ALUMINIO, COM ROSCA, DE 2", PARA ELETRODUTO</v>
          </cell>
          <cell r="C389" t="str">
            <v xml:space="preserve">UN    </v>
          </cell>
          <cell r="D389">
            <v>1.91</v>
          </cell>
        </row>
        <row r="390">
          <cell r="A390">
            <v>39209</v>
          </cell>
          <cell r="B390" t="str">
            <v>ARRUELA EM ALUMINIO, COM ROSCA, DE 3/4", PARA ELETRODUTO</v>
          </cell>
          <cell r="C390" t="str">
            <v xml:space="preserve">UN    </v>
          </cell>
          <cell r="D390">
            <v>0.47</v>
          </cell>
        </row>
        <row r="391">
          <cell r="A391">
            <v>39207</v>
          </cell>
          <cell r="B391" t="str">
            <v>ARRUELA EM ALUMINIO, COM ROSCA, DE 3/8", PARA ELETRODUTO</v>
          </cell>
          <cell r="C391" t="str">
            <v xml:space="preserve">UN    </v>
          </cell>
          <cell r="D391">
            <v>0.73</v>
          </cell>
        </row>
        <row r="392">
          <cell r="A392">
            <v>39215</v>
          </cell>
          <cell r="B392" t="str">
            <v>ARRUELA EM ALUMINIO, COM ROSCA, DE 3", PARA ELETRODUTO</v>
          </cell>
          <cell r="C392" t="str">
            <v xml:space="preserve">UN    </v>
          </cell>
          <cell r="D392">
            <v>4.92</v>
          </cell>
        </row>
        <row r="393">
          <cell r="A393">
            <v>39216</v>
          </cell>
          <cell r="B393" t="str">
            <v>ARRUELA EM ALUMINIO, COM ROSCA, DE 4", PARA ELETRODUTO</v>
          </cell>
          <cell r="C393" t="str">
            <v xml:space="preserve">UN    </v>
          </cell>
          <cell r="D393">
            <v>6.87</v>
          </cell>
        </row>
        <row r="394">
          <cell r="A394">
            <v>11267</v>
          </cell>
          <cell r="B394" t="str">
            <v>ARRUELA LISA, REDONDA, DE LATAO POLIDO, DIAMETRO NOMINAL 5/8", DIAMETRO EXTERNO = 34 MM, DIAMETRO DO FURO = 17 MM, ESPESSURA = *2,5* MM</v>
          </cell>
          <cell r="C394" t="str">
            <v xml:space="preserve">UN    </v>
          </cell>
          <cell r="D394">
            <v>0.8</v>
          </cell>
        </row>
        <row r="395">
          <cell r="A395">
            <v>379</v>
          </cell>
          <cell r="B395" t="str">
            <v>ARRUELA QUADRADA EM ACO GALVANIZADO, DIMENSAO = 38 MM, ESPESSURA = 3MM, DIAMETRO DO FURO= 18 MM</v>
          </cell>
          <cell r="C395" t="str">
            <v xml:space="preserve">UN    </v>
          </cell>
          <cell r="D395">
            <v>0.81</v>
          </cell>
        </row>
        <row r="396">
          <cell r="A396">
            <v>510</v>
          </cell>
          <cell r="B396" t="str">
            <v>ASFALTO MODIFICADO TIPO I - NBR 9910 (ASFALTO OXIDADO PARA IMPERMEABILIZACAO, COEFICIENTE DE PENETRACAO 25-40)</v>
          </cell>
          <cell r="C396" t="str">
            <v xml:space="preserve">KG    </v>
          </cell>
          <cell r="D396">
            <v>11.44</v>
          </cell>
        </row>
        <row r="397">
          <cell r="A397">
            <v>516</v>
          </cell>
          <cell r="B397" t="str">
            <v>ASFALTO MODIFICADO TIPO II - NBR 9910 (ASFALTO OXIDADO PARA IMPERMEABILIZACAO, COEFICIENTE DE PENETRACAO 20-35)</v>
          </cell>
          <cell r="C397" t="str">
            <v xml:space="preserve">KG    </v>
          </cell>
          <cell r="D397">
            <v>13.56</v>
          </cell>
        </row>
        <row r="398">
          <cell r="A398">
            <v>509</v>
          </cell>
          <cell r="B398" t="str">
            <v>ASFALTO MODIFICADO TIPO III - NBR 9910 (ASFALTO OXIDADO PARA IMPERMEABILIZACAO, COEFICIENTE DE PENETRACAO 15-25)</v>
          </cell>
          <cell r="C398" t="str">
            <v xml:space="preserve">KG    </v>
          </cell>
          <cell r="D398">
            <v>15.21</v>
          </cell>
        </row>
        <row r="399">
          <cell r="A399">
            <v>40331</v>
          </cell>
          <cell r="B399" t="str">
            <v>ASSENTADOR DE MANILHAS</v>
          </cell>
          <cell r="C399" t="str">
            <v xml:space="preserve">H     </v>
          </cell>
          <cell r="D399">
            <v>13.83</v>
          </cell>
        </row>
        <row r="400">
          <cell r="A400">
            <v>40930</v>
          </cell>
          <cell r="B400" t="str">
            <v>ASSENTADOR DE MANILHAS (MENSALISTA)</v>
          </cell>
          <cell r="C400" t="str">
            <v xml:space="preserve">MES   </v>
          </cell>
          <cell r="D400">
            <v>2444.81</v>
          </cell>
        </row>
        <row r="401">
          <cell r="A401">
            <v>11761</v>
          </cell>
          <cell r="B401" t="str">
            <v>ASSENTO  VASO SANITARIO INFANTIL EM PLASTICO BRANCO</v>
          </cell>
          <cell r="C401" t="str">
            <v xml:space="preserve">UN    </v>
          </cell>
          <cell r="D401">
            <v>93.87</v>
          </cell>
        </row>
        <row r="402">
          <cell r="A402">
            <v>377</v>
          </cell>
          <cell r="B402" t="str">
            <v>ASSENTO SANITARIO DE PLASTICO, TIPO CONVENCIONAL</v>
          </cell>
          <cell r="C402" t="str">
            <v xml:space="preserve">UN    </v>
          </cell>
          <cell r="D402">
            <v>44.11</v>
          </cell>
        </row>
        <row r="403">
          <cell r="A403">
            <v>7588</v>
          </cell>
          <cell r="B403" t="str">
            <v>AUTOMATICO DE BOIA SUPERIOR / INFERIOR, *15* A / 250 V</v>
          </cell>
          <cell r="C403" t="str">
            <v xml:space="preserve">UN    </v>
          </cell>
          <cell r="D403">
            <v>45.71</v>
          </cell>
        </row>
        <row r="404">
          <cell r="A404">
            <v>34392</v>
          </cell>
          <cell r="B404" t="str">
            <v>AUXILIAR  DE ALMOXARIFE</v>
          </cell>
          <cell r="C404" t="str">
            <v xml:space="preserve">H     </v>
          </cell>
          <cell r="D404">
            <v>12.2</v>
          </cell>
        </row>
        <row r="405">
          <cell r="A405">
            <v>40908</v>
          </cell>
          <cell r="B405" t="str">
            <v>AUXILIAR DE ALMOXARIFE (MENSALISTA)</v>
          </cell>
          <cell r="C405" t="str">
            <v xml:space="preserve">MES   </v>
          </cell>
          <cell r="D405">
            <v>2156.94</v>
          </cell>
        </row>
        <row r="406">
          <cell r="A406">
            <v>34551</v>
          </cell>
          <cell r="B406" t="str">
            <v>AUXILIAR DE AZULEJISTA (HORISTA)</v>
          </cell>
          <cell r="C406" t="str">
            <v xml:space="preserve">H     </v>
          </cell>
          <cell r="D406">
            <v>11.83</v>
          </cell>
        </row>
        <row r="407">
          <cell r="A407">
            <v>41078</v>
          </cell>
          <cell r="B407" t="str">
            <v>AUXILIAR DE AZULEJISTA (MENSALISTA)</v>
          </cell>
          <cell r="C407" t="str">
            <v xml:space="preserve">MES   </v>
          </cell>
          <cell r="D407">
            <v>2094.4499999999998</v>
          </cell>
        </row>
        <row r="408">
          <cell r="A408">
            <v>246</v>
          </cell>
          <cell r="B408" t="str">
            <v>AUXILIAR DE ENCANADOR OU BOMBEIRO HIDRAULICO (HORISTA)</v>
          </cell>
          <cell r="C408" t="str">
            <v xml:space="preserve">H     </v>
          </cell>
          <cell r="D408">
            <v>12.82</v>
          </cell>
        </row>
        <row r="409">
          <cell r="A409">
            <v>40927</v>
          </cell>
          <cell r="B409" t="str">
            <v>AUXILIAR DE ENCANADOR OU BOMBEIRO HIDRAULICO (MENSALISTA)</v>
          </cell>
          <cell r="C409" t="str">
            <v xml:space="preserve">MES   </v>
          </cell>
          <cell r="D409">
            <v>2268.12</v>
          </cell>
        </row>
        <row r="410">
          <cell r="A410">
            <v>2350</v>
          </cell>
          <cell r="B410" t="str">
            <v>AUXILIAR DE ESCRITORIO</v>
          </cell>
          <cell r="C410" t="str">
            <v xml:space="preserve">H     </v>
          </cell>
          <cell r="D410">
            <v>12.84</v>
          </cell>
        </row>
        <row r="411">
          <cell r="A411">
            <v>40812</v>
          </cell>
          <cell r="B411" t="str">
            <v>AUXILIAR DE ESCRITORIO (MENSALISTA)</v>
          </cell>
          <cell r="C411" t="str">
            <v xml:space="preserve">MES   </v>
          </cell>
          <cell r="D411">
            <v>2269.59</v>
          </cell>
        </row>
        <row r="412">
          <cell r="A412">
            <v>245</v>
          </cell>
          <cell r="B412" t="str">
            <v>AUXILIAR DE LABORATORISTA DE SOLOS E DE CONCRETO</v>
          </cell>
          <cell r="C412" t="str">
            <v xml:space="preserve">H     </v>
          </cell>
          <cell r="D412">
            <v>21.85</v>
          </cell>
        </row>
        <row r="413">
          <cell r="A413">
            <v>41090</v>
          </cell>
          <cell r="B413" t="str">
            <v>AUXILIAR DE LABORATORISTA DE SOLOS E DE CONCRETO (MENSALISTA)</v>
          </cell>
          <cell r="C413" t="str">
            <v xml:space="preserve">MES   </v>
          </cell>
          <cell r="D413">
            <v>3862.32</v>
          </cell>
        </row>
        <row r="414">
          <cell r="A414">
            <v>251</v>
          </cell>
          <cell r="B414" t="str">
            <v>AUXILIAR DE MECANICO</v>
          </cell>
          <cell r="C414" t="str">
            <v xml:space="preserve">H     </v>
          </cell>
          <cell r="D414">
            <v>10.31</v>
          </cell>
        </row>
        <row r="415">
          <cell r="A415">
            <v>40975</v>
          </cell>
          <cell r="B415" t="str">
            <v>AUXILIAR DE MECANICO (MENSALISTA)</v>
          </cell>
          <cell r="C415" t="str">
            <v xml:space="preserve">MES   </v>
          </cell>
          <cell r="D415">
            <v>1825.02</v>
          </cell>
        </row>
        <row r="416">
          <cell r="A416">
            <v>6127</v>
          </cell>
          <cell r="B416" t="str">
            <v>AUXILIAR DE PEDREIRO (HORISTA)</v>
          </cell>
          <cell r="C416" t="str">
            <v xml:space="preserve">H     </v>
          </cell>
          <cell r="D416">
            <v>11.83</v>
          </cell>
        </row>
        <row r="417">
          <cell r="A417">
            <v>41072</v>
          </cell>
          <cell r="B417" t="str">
            <v>AUXILIAR DE PEDREIRO (MENSALISTA)</v>
          </cell>
          <cell r="C417" t="str">
            <v xml:space="preserve">MES   </v>
          </cell>
          <cell r="D417">
            <v>2094.4499999999998</v>
          </cell>
        </row>
        <row r="418">
          <cell r="A418">
            <v>6121</v>
          </cell>
          <cell r="B418" t="str">
            <v>AUXILIAR DE SERVICOS GERAIS</v>
          </cell>
          <cell r="C418" t="str">
            <v xml:space="preserve">H     </v>
          </cell>
          <cell r="D418">
            <v>11.85</v>
          </cell>
        </row>
        <row r="419">
          <cell r="A419">
            <v>41071</v>
          </cell>
          <cell r="B419" t="str">
            <v>AUXILIAR DE SERVICOS GERAIS (MENSALISTA)</v>
          </cell>
          <cell r="C419" t="str">
            <v xml:space="preserve">MES   </v>
          </cell>
          <cell r="D419">
            <v>2095.1</v>
          </cell>
        </row>
        <row r="420">
          <cell r="A420">
            <v>244</v>
          </cell>
          <cell r="B420" t="str">
            <v>AUXILIAR DE TOPOGRAFO</v>
          </cell>
          <cell r="C420" t="str">
            <v xml:space="preserve">H     </v>
          </cell>
          <cell r="D420">
            <v>6.49</v>
          </cell>
        </row>
        <row r="421">
          <cell r="A421">
            <v>41093</v>
          </cell>
          <cell r="B421" t="str">
            <v>AUXILIAR DE TOPOGRAFO (MENSALISTA)</v>
          </cell>
          <cell r="C421" t="str">
            <v xml:space="preserve">MES   </v>
          </cell>
          <cell r="D421">
            <v>1149.8599999999999</v>
          </cell>
        </row>
        <row r="422">
          <cell r="A422">
            <v>532</v>
          </cell>
          <cell r="B422" t="str">
            <v>AUXILIAR TECNICO / ASSISTENTE DE ENGENHARIA</v>
          </cell>
          <cell r="C422" t="str">
            <v xml:space="preserve">H     </v>
          </cell>
          <cell r="D422">
            <v>23.52</v>
          </cell>
        </row>
        <row r="423">
          <cell r="A423">
            <v>40931</v>
          </cell>
          <cell r="B423" t="str">
            <v>AUXILIAR TECNICO / ASSISTENTE DE ENGENHARIA (MENSALISTA)</v>
          </cell>
          <cell r="C423" t="str">
            <v xml:space="preserve">MES   </v>
          </cell>
          <cell r="D423">
            <v>4159.8500000000004</v>
          </cell>
        </row>
        <row r="424">
          <cell r="A424">
            <v>36150</v>
          </cell>
          <cell r="B424" t="str">
            <v>AVENTAL DE SEGURANCA DE RASPA DE COURO 1,00 X 0,60 M</v>
          </cell>
          <cell r="C424" t="str">
            <v xml:space="preserve">UN    </v>
          </cell>
          <cell r="D424">
            <v>59.4</v>
          </cell>
        </row>
        <row r="425">
          <cell r="A425">
            <v>4760</v>
          </cell>
          <cell r="B425" t="str">
            <v>AZULEJISTA OU LADRILHEIRO (HORISTA)</v>
          </cell>
          <cell r="C425" t="str">
            <v xml:space="preserve">H     </v>
          </cell>
          <cell r="D425">
            <v>15.93</v>
          </cell>
        </row>
        <row r="426">
          <cell r="A426">
            <v>41069</v>
          </cell>
          <cell r="B426" t="str">
            <v>AZULEJISTA OU LADRILHEIRO (MENSALISTA)</v>
          </cell>
          <cell r="C426" t="str">
            <v xml:space="preserve">MES   </v>
          </cell>
          <cell r="D426">
            <v>2814.94</v>
          </cell>
        </row>
        <row r="427">
          <cell r="A427">
            <v>10422</v>
          </cell>
          <cell r="B427" t="str">
            <v>BACIA SANITARIA (VASO) COM CAIXA ACOPLADA, SIFAO APARENTE, DE LOUCA BRANCA (SEM ASSENTO)</v>
          </cell>
          <cell r="C427" t="str">
            <v xml:space="preserve">UN    </v>
          </cell>
          <cell r="D427">
            <v>352.16</v>
          </cell>
        </row>
        <row r="428">
          <cell r="A428">
            <v>44019</v>
          </cell>
          <cell r="B428" t="str">
            <v>BACIA SANITARIA (VASO) COM CAIXA ACOPLADA, SIFAO OCULTO / CARENADO, DE LOUCA BRANCA (SEM ASSENTO ) - PADRAO ALTO</v>
          </cell>
          <cell r="C428" t="str">
            <v xml:space="preserve">UN    </v>
          </cell>
          <cell r="D428">
            <v>487.47</v>
          </cell>
        </row>
        <row r="429">
          <cell r="A429">
            <v>36520</v>
          </cell>
          <cell r="B429" t="str">
            <v>BACIA SANITARIA (VASO) CONVENCIONAL PARA PCD, SEM FURO FRONTAL, DE LOUCA BRANCA (SEM ASSENTO)</v>
          </cell>
          <cell r="C429" t="str">
            <v xml:space="preserve">UN    </v>
          </cell>
          <cell r="D429">
            <v>592.71</v>
          </cell>
        </row>
        <row r="430">
          <cell r="A430">
            <v>42319</v>
          </cell>
          <cell r="B430" t="str">
            <v>BACIA SANITARIA (VASO) CONVENCIONAL PARA USO ESPECIFICO (HOSPITAIS, CLINICAS), COM FURO FRONTAL, DE LOUCA BRANCA, SEM ASSENTO</v>
          </cell>
          <cell r="C430" t="str">
            <v xml:space="preserve">UN    </v>
          </cell>
          <cell r="D430">
            <v>531.1</v>
          </cell>
        </row>
        <row r="431">
          <cell r="A431">
            <v>10420</v>
          </cell>
          <cell r="B431" t="str">
            <v>BACIA SANITARIA (VASO) CONVENCIONAL, DE LOUCA BRANCA, SIFAO APARENTE, SAIDA VERTICAL (SEM ASSENTO)</v>
          </cell>
          <cell r="C431" t="str">
            <v xml:space="preserve">UN    </v>
          </cell>
          <cell r="D431">
            <v>188.4</v>
          </cell>
        </row>
        <row r="432">
          <cell r="A432">
            <v>10421</v>
          </cell>
          <cell r="B432" t="str">
            <v>BACIA SANITARIA (VASO) CONVENCIONAL, DE LOUCA COLORIDA, SIFAO APARENTE, SAIDA VERTICAL (SEM ASSENTO)</v>
          </cell>
          <cell r="C432" t="str">
            <v xml:space="preserve">UN    </v>
          </cell>
          <cell r="D432">
            <v>207.03</v>
          </cell>
        </row>
        <row r="433">
          <cell r="A433">
            <v>11786</v>
          </cell>
          <cell r="B433" t="str">
            <v>BACIA SANITARIA (VASO) INFANTIL, SIFONADO, DE LOUCA BRANCA, (SEM ASSENTO)</v>
          </cell>
          <cell r="C433" t="str">
            <v xml:space="preserve">UN    </v>
          </cell>
          <cell r="D433">
            <v>417.45</v>
          </cell>
        </row>
        <row r="434">
          <cell r="A434">
            <v>10</v>
          </cell>
          <cell r="B434" t="str">
            <v>BALDE PLASTICO CAPACIDADE *10* L</v>
          </cell>
          <cell r="C434" t="str">
            <v xml:space="preserve">UN    </v>
          </cell>
          <cell r="D434">
            <v>18.39</v>
          </cell>
        </row>
        <row r="435">
          <cell r="A435">
            <v>4815</v>
          </cell>
          <cell r="B435" t="str">
            <v>BALDE VERMELHO PARA SINALIZACAO DE VIAS</v>
          </cell>
          <cell r="C435" t="str">
            <v xml:space="preserve">UN    </v>
          </cell>
          <cell r="D435">
            <v>8.4</v>
          </cell>
        </row>
        <row r="436">
          <cell r="A436">
            <v>541</v>
          </cell>
          <cell r="B436" t="str">
            <v>BANCADA DE MARMORE SINTETICO COM UMA CUBA, 120 X *60* CM</v>
          </cell>
          <cell r="C436" t="str">
            <v xml:space="preserve">UN    </v>
          </cell>
          <cell r="D436">
            <v>168.5</v>
          </cell>
        </row>
        <row r="437">
          <cell r="A437">
            <v>542</v>
          </cell>
          <cell r="B437" t="str">
            <v>BANCADA DE MARMORE SINTETICO COM UMA CUBA, 150 X *60* CM</v>
          </cell>
          <cell r="C437" t="str">
            <v xml:space="preserve">UN    </v>
          </cell>
          <cell r="D437">
            <v>211.21</v>
          </cell>
        </row>
        <row r="438">
          <cell r="A438">
            <v>540</v>
          </cell>
          <cell r="B438" t="str">
            <v>BANCADA DE MARMORE SINTETICO COM UMA CUBA, 200 X *60* CM</v>
          </cell>
          <cell r="C438" t="str">
            <v xml:space="preserve">UN    </v>
          </cell>
          <cell r="D438">
            <v>475.97</v>
          </cell>
        </row>
        <row r="439">
          <cell r="A439">
            <v>38364</v>
          </cell>
          <cell r="B439" t="str">
            <v>BANCADA/ BANCA EM GRANITO, POLIDO, TIPO ANDORINHA/ QUARTZ/ CASTELO/ CORUMBA OU OUTROS EQUIVALENTES DA REGIAO, COM CUBA INOX, FORMATO *120 X 60* CM, E=  *2* CM</v>
          </cell>
          <cell r="C439" t="str">
            <v xml:space="preserve">UN    </v>
          </cell>
          <cell r="D439">
            <v>780.92</v>
          </cell>
        </row>
        <row r="440">
          <cell r="A440">
            <v>11692</v>
          </cell>
          <cell r="B440" t="str">
            <v>BANCADA/ BANCA EM MARMORE, POLIDO, BRANCO COMUM, E=  *3* CM</v>
          </cell>
          <cell r="C440" t="str">
            <v xml:space="preserve">M2    </v>
          </cell>
          <cell r="D440">
            <v>463.09</v>
          </cell>
        </row>
        <row r="441">
          <cell r="A441">
            <v>1746</v>
          </cell>
          <cell r="B441" t="str">
            <v>BANCADA/BANCA/PIA DE ACO INOXIDAVEL (AISI 430) COM 1 CUBA CENTRAL, COM VALVULA, ESCORREDOR DUPLO, DE *0,55 X 1,20* M</v>
          </cell>
          <cell r="C441" t="str">
            <v xml:space="preserve">UN    </v>
          </cell>
          <cell r="D441">
            <v>286</v>
          </cell>
        </row>
        <row r="442">
          <cell r="A442">
            <v>1748</v>
          </cell>
          <cell r="B442" t="str">
            <v>BANCADA/BANCA/PIA DE ACO INOXIDAVEL (AISI 430) COM 1 CUBA CENTRAL, COM VALVULA, ESCORREDOR DUPLO, DE *0,55 X 1,40* M</v>
          </cell>
          <cell r="C442" t="str">
            <v xml:space="preserve">UN    </v>
          </cell>
          <cell r="D442">
            <v>380.31</v>
          </cell>
        </row>
        <row r="443">
          <cell r="A443">
            <v>1749</v>
          </cell>
          <cell r="B443" t="str">
            <v>BANCADA/BANCA/PIA DE ACO INOXIDAVEL (AISI 430) COM 1 CUBA CENTRAL, COM VALVULA, ESCORREDOR DUPLO, DE *0,55 X 1,80* M</v>
          </cell>
          <cell r="C443" t="str">
            <v xml:space="preserve">UN    </v>
          </cell>
          <cell r="D443">
            <v>551</v>
          </cell>
        </row>
        <row r="444">
          <cell r="A444">
            <v>37412</v>
          </cell>
          <cell r="B444" t="str">
            <v>BANCADA/BANCA/PIA DE ACO INOXIDAVEL (AISI 430) COM 1 CUBA CENTRAL, COM VALVULA, LISA (SEM ESCORREDOR), DE *0,55 X 1,20* M</v>
          </cell>
          <cell r="C444" t="str">
            <v xml:space="preserve">UN    </v>
          </cell>
          <cell r="D444">
            <v>279.56</v>
          </cell>
        </row>
        <row r="445">
          <cell r="A445">
            <v>1745</v>
          </cell>
          <cell r="B445" t="str">
            <v>BANCADA/BANCA/PIA DE ACO INOXIDAVEL (AISI 430) COM 1 CUBA CENTRAL, SEM VALVULA, ESCORREDOR DUPLO, DE *0,55 X 1,60* M</v>
          </cell>
          <cell r="C445" t="str">
            <v xml:space="preserve">UN    </v>
          </cell>
          <cell r="D445">
            <v>332.44</v>
          </cell>
        </row>
        <row r="446">
          <cell r="A446">
            <v>1750</v>
          </cell>
          <cell r="B446" t="str">
            <v>BANCADA/BANCA/PIA DE ACO INOXIDAVEL (AISI 430) COM 2 CUBAS, COM VALVULAS, ESCORREDOR DUPLO, DE *0,55 X 2,00* M</v>
          </cell>
          <cell r="C446" t="str">
            <v xml:space="preserve">UN    </v>
          </cell>
          <cell r="D446">
            <v>776.86</v>
          </cell>
        </row>
        <row r="447">
          <cell r="A447">
            <v>11687</v>
          </cell>
          <cell r="B447" t="str">
            <v>BANCADA/TAMPO ACO INOX (AISI 304), LARGURA 60 CM, COM RODABANCA (NAO INCLUI PES DE APOIO)</v>
          </cell>
          <cell r="C447" t="str">
            <v xml:space="preserve">M     </v>
          </cell>
          <cell r="D447">
            <v>1237.78</v>
          </cell>
        </row>
        <row r="448">
          <cell r="A448">
            <v>11689</v>
          </cell>
          <cell r="B448" t="str">
            <v>BANCADA/TAMPO ACO INOX (AISI 304), LARGURA 70 CM, COM RODABANCA (NAO INCLUI PES DE APOIO)</v>
          </cell>
          <cell r="C448" t="str">
            <v xml:space="preserve">M     </v>
          </cell>
          <cell r="D448">
            <v>1550.86</v>
          </cell>
        </row>
        <row r="449">
          <cell r="A449">
            <v>11693</v>
          </cell>
          <cell r="B449" t="str">
            <v>BANCADA/TAMPO LISO (SEM CUBA) EM MARMORE SINTETICO</v>
          </cell>
          <cell r="C449" t="str">
            <v xml:space="preserve">M2    </v>
          </cell>
          <cell r="D449">
            <v>186.83</v>
          </cell>
        </row>
        <row r="450">
          <cell r="A450">
            <v>36215</v>
          </cell>
          <cell r="B450" t="str">
            <v>BANCO ARTICULADO PARA BANHO, EM ACO INOX POLIDO, 70* CM X 45* CM</v>
          </cell>
          <cell r="C450" t="str">
            <v xml:space="preserve">UN    </v>
          </cell>
          <cell r="D450">
            <v>1043.6400000000001</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1186.04</v>
          </cell>
        </row>
        <row r="452">
          <cell r="A452">
            <v>38381</v>
          </cell>
          <cell r="B452" t="str">
            <v>BANDEJA DE PINTURA PARA ROLO 23 CM</v>
          </cell>
          <cell r="C452" t="str">
            <v xml:space="preserve">UN    </v>
          </cell>
          <cell r="D452">
            <v>10.039999999999999</v>
          </cell>
        </row>
        <row r="453">
          <cell r="A453">
            <v>39621</v>
          </cell>
          <cell r="B453" t="str">
            <v>BARRA ANTIPANICO DUPLA, CEGA EM LADO OPOSTO, COR CINZA</v>
          </cell>
          <cell r="C453" t="str">
            <v xml:space="preserve">PAR   </v>
          </cell>
          <cell r="D453">
            <v>1077.03</v>
          </cell>
        </row>
        <row r="454">
          <cell r="A454">
            <v>39624</v>
          </cell>
          <cell r="B454" t="str">
            <v>BARRA ANTIPANICO DUPLA, PARA PORTA DE VIDRO, COR CINZA</v>
          </cell>
          <cell r="C454" t="str">
            <v xml:space="preserve">PAR   </v>
          </cell>
          <cell r="D454">
            <v>1188.0899999999999</v>
          </cell>
        </row>
        <row r="455">
          <cell r="A455">
            <v>39615</v>
          </cell>
          <cell r="B455" t="str">
            <v>BARRA ANTIPANICO SIMPLES, CEGA EM LADO OPOSTO, COR CINZA</v>
          </cell>
          <cell r="C455" t="str">
            <v xml:space="preserve">UN    </v>
          </cell>
          <cell r="D455">
            <v>480.1</v>
          </cell>
        </row>
        <row r="456">
          <cell r="A456">
            <v>39620</v>
          </cell>
          <cell r="B456" t="str">
            <v>BARRA ANTIPANICO SIMPLES, COM FECHADURA LADO OPOSTO, COR CINZA</v>
          </cell>
          <cell r="C456" t="str">
            <v xml:space="preserve">UN    </v>
          </cell>
          <cell r="D456">
            <v>733.24</v>
          </cell>
        </row>
        <row r="457">
          <cell r="A457">
            <v>39623</v>
          </cell>
          <cell r="B457" t="str">
            <v>BARRA ANTIPANICO SIMPLES, PARA PORTA DE VIDRO, COR CINZA</v>
          </cell>
          <cell r="C457" t="str">
            <v xml:space="preserve">UN    </v>
          </cell>
          <cell r="D457">
            <v>785.36</v>
          </cell>
        </row>
        <row r="458">
          <cell r="A458">
            <v>36207</v>
          </cell>
          <cell r="B458" t="str">
            <v>BARRA DE APOIO EM "L", EM ACO INOX POLIDO 70 X 70 CM, DIAMETRO MINIMO 3 CM</v>
          </cell>
          <cell r="C458" t="str">
            <v xml:space="preserve">UN    </v>
          </cell>
          <cell r="D458">
            <v>462.26</v>
          </cell>
        </row>
        <row r="459">
          <cell r="A459">
            <v>36209</v>
          </cell>
          <cell r="B459" t="str">
            <v>BARRA DE APOIO EM "L", EM ACO INOX POLIDO 80 X 80 CM, DIAMETRO MINIMO 3 CM</v>
          </cell>
          <cell r="C459" t="str">
            <v xml:space="preserve">UN    </v>
          </cell>
          <cell r="D459">
            <v>530.51</v>
          </cell>
        </row>
        <row r="460">
          <cell r="A460">
            <v>36210</v>
          </cell>
          <cell r="B460" t="str">
            <v>BARRA DE APOIO LATERAL ARTICULADA, COM TRAVA, EM ACO INOX POLIDO, 70 CM, DIAMETRO MINIMO 3 CM</v>
          </cell>
          <cell r="C460" t="str">
            <v xml:space="preserve">UN    </v>
          </cell>
          <cell r="D460">
            <v>574</v>
          </cell>
        </row>
        <row r="461">
          <cell r="A461">
            <v>36204</v>
          </cell>
          <cell r="B461" t="str">
            <v>BARRA DE APOIO RETA, EM ACO INOX POLIDO, COMPRIMENTO 60CM, DIAMETRO MINIMO 3 CM</v>
          </cell>
          <cell r="C461" t="str">
            <v xml:space="preserve">UN    </v>
          </cell>
          <cell r="D461">
            <v>203.52</v>
          </cell>
        </row>
        <row r="462">
          <cell r="A462">
            <v>36205</v>
          </cell>
          <cell r="B462" t="str">
            <v>BARRA DE APOIO RETA, EM ACO INOX POLIDO, COMPRIMENTO 70CM, DIAMETRO MINIMO 3 CM</v>
          </cell>
          <cell r="C462" t="str">
            <v xml:space="preserve">UN    </v>
          </cell>
          <cell r="D462">
            <v>226.02</v>
          </cell>
        </row>
        <row r="463">
          <cell r="A463">
            <v>36081</v>
          </cell>
          <cell r="B463" t="str">
            <v>BARRA DE APOIO RETA, EM ACO INOX POLIDO, COMPRIMENTO 80CM, DIAMETRO MINIMO 3 CM</v>
          </cell>
          <cell r="C463" t="str">
            <v xml:space="preserve">UN    </v>
          </cell>
          <cell r="D463">
            <v>241</v>
          </cell>
        </row>
        <row r="464">
          <cell r="A464">
            <v>36206</v>
          </cell>
          <cell r="B464" t="str">
            <v>BARRA DE APOIO RETA, EM ACO INOX POLIDO, COMPRIMENTO 90 CM, DIAMETRO MINIMO 3 CM</v>
          </cell>
          <cell r="C464" t="str">
            <v xml:space="preserve">UN    </v>
          </cell>
          <cell r="D464">
            <v>252.49</v>
          </cell>
        </row>
        <row r="465">
          <cell r="A465">
            <v>36218</v>
          </cell>
          <cell r="B465" t="str">
            <v>BARRA DE APOIO RETA, EM ALUMINIO, COMPRIMENTO 60CM, DIAMETRO MINIMO 3 CM</v>
          </cell>
          <cell r="C465" t="str">
            <v xml:space="preserve">UN    </v>
          </cell>
          <cell r="D465">
            <v>136.26</v>
          </cell>
        </row>
        <row r="466">
          <cell r="A466">
            <v>36220</v>
          </cell>
          <cell r="B466" t="str">
            <v>BARRA DE APOIO RETA, EM ALUMINIO, COMPRIMENTO 70CM, DIAMETRO MINIMO 3 CM</v>
          </cell>
          <cell r="C466" t="str">
            <v xml:space="preserve">UN    </v>
          </cell>
          <cell r="D466">
            <v>156.24</v>
          </cell>
        </row>
        <row r="467">
          <cell r="A467">
            <v>36080</v>
          </cell>
          <cell r="B467" t="str">
            <v>BARRA DE APOIO RETA, EM ALUMINIO, COMPRIMENTO 80 CM, DIAMETRO MINIMO 3 CM</v>
          </cell>
          <cell r="C467" t="str">
            <v xml:space="preserve">UN    </v>
          </cell>
          <cell r="D467">
            <v>169</v>
          </cell>
        </row>
        <row r="468">
          <cell r="A468">
            <v>36223</v>
          </cell>
          <cell r="B468" t="str">
            <v>BARRA DE APOIO RETA, EM ALUMINIO, COMPRIMENTO 90 CM, DIAMETRO MINIMO 3 CM</v>
          </cell>
          <cell r="C468" t="str">
            <v xml:space="preserve">UN    </v>
          </cell>
          <cell r="D468">
            <v>176.97</v>
          </cell>
        </row>
        <row r="469">
          <cell r="A469">
            <v>546</v>
          </cell>
          <cell r="B469" t="str">
            <v>BARRA DE FERRO CHATA, RETANGULAR (QUALQUER BITOLA)</v>
          </cell>
          <cell r="C469" t="str">
            <v xml:space="preserve">KG    </v>
          </cell>
          <cell r="D469">
            <v>12.18</v>
          </cell>
        </row>
        <row r="470">
          <cell r="A470">
            <v>566</v>
          </cell>
          <cell r="B470" t="str">
            <v>BARRA DE FERRO CHATO, RETANGULAR, 19,05 MM X 3,17 MM (L X E), 0,47 KG/M</v>
          </cell>
          <cell r="C470" t="str">
            <v xml:space="preserve">M     </v>
          </cell>
          <cell r="D470">
            <v>5.78</v>
          </cell>
        </row>
        <row r="471">
          <cell r="A471">
            <v>565</v>
          </cell>
          <cell r="B471" t="str">
            <v>BARRA DE FERRO CHATO, RETANGULAR, 25,4 MM X 4,76 MM (L X E), 1,73 KG/M</v>
          </cell>
          <cell r="C471" t="str">
            <v xml:space="preserve">M     </v>
          </cell>
          <cell r="D471">
            <v>21.07</v>
          </cell>
        </row>
        <row r="472">
          <cell r="A472">
            <v>555</v>
          </cell>
          <cell r="B472" t="str">
            <v>BARRA DE FERRO CHATO, RETANGULAR, 25,4 MM X 6,35 MM (L X E), 1,2265 KG/M</v>
          </cell>
          <cell r="C472" t="str">
            <v xml:space="preserve">M     </v>
          </cell>
          <cell r="D472">
            <v>14.93</v>
          </cell>
        </row>
        <row r="473">
          <cell r="A473">
            <v>557</v>
          </cell>
          <cell r="B473" t="str">
            <v>BARRA DE FERRO CHATO, RETANGULAR, 38,1 MM X 12,7 MM (L X E), 3,79 KG/M</v>
          </cell>
          <cell r="C473" t="str">
            <v xml:space="preserve">M     </v>
          </cell>
          <cell r="D473">
            <v>46.86</v>
          </cell>
        </row>
        <row r="474">
          <cell r="A474">
            <v>552</v>
          </cell>
          <cell r="B474" t="str">
            <v>BARRA DE FERRO CHATO, RETANGULAR, 38,1 MM X 6,35 MM (L X E), 1,89 KG/M</v>
          </cell>
          <cell r="C474" t="str">
            <v xml:space="preserve">M     </v>
          </cell>
          <cell r="D474">
            <v>23.25</v>
          </cell>
        </row>
        <row r="475">
          <cell r="A475">
            <v>563</v>
          </cell>
          <cell r="B475" t="str">
            <v>BARRA DE FERRO CHATO, RETANGULAR, 38,1 MM X 9,53 MM (L X E), 2,84 KG/M</v>
          </cell>
          <cell r="C475" t="str">
            <v xml:space="preserve">M     </v>
          </cell>
          <cell r="D475">
            <v>34.94</v>
          </cell>
        </row>
        <row r="476">
          <cell r="A476">
            <v>549</v>
          </cell>
          <cell r="B476" t="str">
            <v>BARRA DE FERRO CHATO, RETANGULAR, 50,8 MM X 12,7 MM (L X E), 5,06 KG/M</v>
          </cell>
          <cell r="C476" t="str">
            <v xml:space="preserve">M     </v>
          </cell>
          <cell r="D476">
            <v>62.88</v>
          </cell>
        </row>
        <row r="477">
          <cell r="A477">
            <v>551</v>
          </cell>
          <cell r="B477" t="str">
            <v>BARRA DE FERRO CHATO, RETANGULAR, 50,8 MM X 25,4 MM (L X E), 10,12 KG/M</v>
          </cell>
          <cell r="C477" t="str">
            <v xml:space="preserve">M     </v>
          </cell>
          <cell r="D477">
            <v>124.51</v>
          </cell>
        </row>
        <row r="478">
          <cell r="A478">
            <v>559</v>
          </cell>
          <cell r="B478" t="str">
            <v>BARRA DE FERRO CHATO, RETANGULAR, 50,8 MM X 6,35 MM (L X E), 2,53 KG/M</v>
          </cell>
          <cell r="C478" t="str">
            <v xml:space="preserve">M     </v>
          </cell>
          <cell r="D478">
            <v>31.12</v>
          </cell>
        </row>
        <row r="479">
          <cell r="A479">
            <v>560</v>
          </cell>
          <cell r="B479" t="str">
            <v>BARRA DE FERRO CHATO, RETANGULAR, 50,8 MM X 7,94 MM (L X E), 3,162 KG/M</v>
          </cell>
          <cell r="C479" t="str">
            <v xml:space="preserve">M     </v>
          </cell>
          <cell r="D479">
            <v>38.94</v>
          </cell>
        </row>
        <row r="480">
          <cell r="A480">
            <v>547</v>
          </cell>
          <cell r="B480" t="str">
            <v>BARRA DE FERRO CHATO, RETANGULAR, 50,8 MM X 9,53 MM (L X E), 3,79KG/M</v>
          </cell>
          <cell r="C480" t="str">
            <v xml:space="preserve">M     </v>
          </cell>
          <cell r="D480">
            <v>46.63</v>
          </cell>
        </row>
        <row r="481">
          <cell r="A481">
            <v>38127</v>
          </cell>
          <cell r="B481" t="str">
            <v>BASE DE MISTURADOR MONOCOMANDO PARA CHUVEIRO, DE PAREDE (NAO INCLUI ACABAMENTOS)</v>
          </cell>
          <cell r="C481" t="str">
            <v xml:space="preserve">UN    </v>
          </cell>
          <cell r="D481">
            <v>387.79</v>
          </cell>
        </row>
        <row r="482">
          <cell r="A482">
            <v>38060</v>
          </cell>
          <cell r="B482" t="str">
            <v>BASE PARA MASTRO DE PARA-RAIOS DIAMETRO NOMINAL 1 1/2"</v>
          </cell>
          <cell r="C482" t="str">
            <v xml:space="preserve">UN    </v>
          </cell>
          <cell r="D482">
            <v>54.28</v>
          </cell>
        </row>
        <row r="483">
          <cell r="A483">
            <v>10956</v>
          </cell>
          <cell r="B483" t="str">
            <v>BASE PARA MASTRO DE PARA-RAIOS DIAMETRO NOMINAL 2"</v>
          </cell>
          <cell r="C483" t="str">
            <v xml:space="preserve">UN    </v>
          </cell>
          <cell r="D483">
            <v>59.53</v>
          </cell>
        </row>
        <row r="484">
          <cell r="A484">
            <v>39380</v>
          </cell>
          <cell r="B484" t="str">
            <v>BASE PARA RELE COM SUPORTE METALICO</v>
          </cell>
          <cell r="C484" t="str">
            <v xml:space="preserve">UN    </v>
          </cell>
          <cell r="D484">
            <v>30.55</v>
          </cell>
        </row>
        <row r="485">
          <cell r="A485">
            <v>37597</v>
          </cell>
          <cell r="B485" t="str">
            <v>BATE-ESTACAS POR GRAVIDADE, POTENCIA160 HP, PESO DO MARTELO ATE 3 TONELADAS</v>
          </cell>
          <cell r="C485" t="str">
            <v xml:space="preserve">UN    </v>
          </cell>
          <cell r="D485">
            <v>573203.12</v>
          </cell>
        </row>
        <row r="486">
          <cell r="A486">
            <v>183</v>
          </cell>
          <cell r="B486" t="str">
            <v>BATENTE / PORTAL / ADUELA / MARCO EM MADEIRA MACICA COM REBAIXO, E = *3* CM, L = *14* CM, PARA PORTAS DE  GIRO DE *60 CM A 120* CM  X *210* CM, CEDRINHO / ANGELIM COMERCIAL / TAURI / CURUPIXA / PEROBA / CUMARU OU EQUIVALENTE DA REGIAO (NAO INCLUI ALIZARES)</v>
          </cell>
          <cell r="C486" t="str">
            <v xml:space="preserve">JG    </v>
          </cell>
          <cell r="D486">
            <v>122.5</v>
          </cell>
        </row>
        <row r="487">
          <cell r="A487">
            <v>184</v>
          </cell>
          <cell r="B487" t="str">
            <v>BATENTE / PORTAL / ADUELA / MARCO EM MADEIRA MACICA COM REBAIXO, E = *3* CM, L = *14* CM, PARA PORTAS DE  GIRO DE *60 CM A 120* CM  X *210* CM, PINUS / EUCALIPTO / VIROLA OU EQUIVALENTE DA REGIAO (NAO INCLUI ALIZARES)</v>
          </cell>
          <cell r="C487" t="str">
            <v xml:space="preserve">JG    </v>
          </cell>
          <cell r="D487">
            <v>75.87</v>
          </cell>
        </row>
        <row r="488">
          <cell r="A488">
            <v>181</v>
          </cell>
          <cell r="B488" t="str">
            <v>BATENTE / PORTAL / ADUELA / MARCO EM MADEIRA MACICA COM REBAIXO, E = *3* CM, L = *16* CM, PARA PORTAS DE  GIRO DE *60 CM A 120* CM  X *210* CM, CEDRINHO / ANGELIM COMERCIAL / TAURI / CURUPIXA / PEROBA / CUMARU OU EQUIVALENTE DA REGIAO (NAO INCLUI ALIZARES)</v>
          </cell>
          <cell r="C488" t="str">
            <v xml:space="preserve">JG    </v>
          </cell>
          <cell r="D488">
            <v>163.59</v>
          </cell>
        </row>
        <row r="489">
          <cell r="A489">
            <v>20001</v>
          </cell>
          <cell r="B489" t="str">
            <v>BATENTE / PORTAL / ADUELA / MARCO EM MADEIRA MACICA COM REBAIXO, E = *3* CM, L = *16* CM, PARA PORTAS DE  GIRO DE *60 CM A 120* CM  X *210* CM, PINUS / EUCALIPTO / VIROLA OU EQUIVALENTE DA REGIAO (NAO INCLUI ALIZARES)</v>
          </cell>
          <cell r="C489" t="str">
            <v xml:space="preserve">JG    </v>
          </cell>
          <cell r="D489">
            <v>94.83</v>
          </cell>
        </row>
        <row r="490">
          <cell r="A490">
            <v>39837</v>
          </cell>
          <cell r="B490" t="str">
            <v>BATENTE/PORTAL/ADUELA/MARCO, EM MDF/PVC WOOD/POLIESTIRENO OU MADEIRA LAMINADA, L = *9,0* CM COM GUARNICAO REGULAVEL 2 FACES = *35* MM, PRIMER</v>
          </cell>
          <cell r="C490" t="str">
            <v xml:space="preserve">JG    </v>
          </cell>
          <cell r="D490">
            <v>363.13</v>
          </cell>
        </row>
        <row r="491">
          <cell r="A491">
            <v>43366</v>
          </cell>
          <cell r="B491" t="str">
            <v>BENTONITA, ARGILA CONSTITUIDA POR  MONTMORILONITA</v>
          </cell>
          <cell r="C491" t="str">
            <v xml:space="preserve">KG    </v>
          </cell>
          <cell r="D491">
            <v>1.58</v>
          </cell>
        </row>
        <row r="492">
          <cell r="A492">
            <v>10535</v>
          </cell>
          <cell r="B492" t="str">
            <v>BETONEIRA CAPACIDADE NOMINAL 400 L, CAPACIDADE DE MISTURA  280 L, MOTOR ELETRICO TRIFASICO 220/380 V POTENCIA 2 CV, SEM CARREGADOR</v>
          </cell>
          <cell r="C492" t="str">
            <v xml:space="preserve">UN    </v>
          </cell>
          <cell r="D492">
            <v>5299.99</v>
          </cell>
        </row>
        <row r="493">
          <cell r="A493">
            <v>10537</v>
          </cell>
          <cell r="B493" t="str">
            <v>BETONEIRA CAPACIDADE NOMINAL 400 L, CAPACIDADE DE MISTURA 310 L, MOTOR A DIESEL POTENCIA 5 CV, SEM CARREGADOR</v>
          </cell>
          <cell r="C493" t="str">
            <v xml:space="preserve">UN    </v>
          </cell>
          <cell r="D493">
            <v>7227.74</v>
          </cell>
        </row>
        <row r="494">
          <cell r="A494">
            <v>13891</v>
          </cell>
          <cell r="B494" t="str">
            <v>BETONEIRA CAPACIDADE NOMINAL 400 L, CAPACIDADE DE MISTURA 310 L, MOTOR A GASOLINA POTENCIA 5,5 CV, SEM CARREGADOR</v>
          </cell>
          <cell r="C494" t="str">
            <v xml:space="preserve">UN    </v>
          </cell>
          <cell r="D494">
            <v>6629.47</v>
          </cell>
        </row>
        <row r="495">
          <cell r="A495">
            <v>44492</v>
          </cell>
          <cell r="B495" t="str">
            <v>BETONEIRA CAPACIDADE NOMINAL 600 L, CAPACIDADE DE MISTURA 440 L, MOTOR A GASOLINA POTENCIA 10 HP, COM  CARREGADOR</v>
          </cell>
          <cell r="C495" t="str">
            <v xml:space="preserve">UN    </v>
          </cell>
          <cell r="D495">
            <v>28835.53</v>
          </cell>
        </row>
        <row r="496">
          <cell r="A496">
            <v>36396</v>
          </cell>
          <cell r="B496" t="str">
            <v>BETONEIRA, CAPACIDADE NOMINAL 400 L, CAPACIDADE DE MISTURA 310L, MOTOR ELETRICO TRIFASICO 220/380V POTENCIA 2 CV, SEM CARREGADOR</v>
          </cell>
          <cell r="C496" t="str">
            <v xml:space="preserve">UN    </v>
          </cell>
          <cell r="D496">
            <v>6063.54</v>
          </cell>
        </row>
        <row r="497">
          <cell r="A497">
            <v>36397</v>
          </cell>
          <cell r="B497" t="str">
            <v>BETONEIRA, CAPACIDADE NOMINAL 600 L, CAPACIDADE DE MISTURA  360L, MOTOR ELETRICO TRIFASICO 220/380V, POTENCIA 4CV, EXCLUSO CARREGADOR</v>
          </cell>
          <cell r="C497" t="str">
            <v xml:space="preserve">UN    </v>
          </cell>
          <cell r="D497">
            <v>21559.279999999999</v>
          </cell>
        </row>
        <row r="498">
          <cell r="A498">
            <v>36398</v>
          </cell>
          <cell r="B498" t="str">
            <v>BETONEIRA, CAPACIDADE NOMINAL 600 L, CAPACIDADE DE MISTURA 440 L, MOTOR A DIESEL POTENCIA 10 CV, COM CARREGADOR</v>
          </cell>
          <cell r="C498" t="str">
            <v xml:space="preserve">UN    </v>
          </cell>
          <cell r="D498">
            <v>26203.5</v>
          </cell>
        </row>
        <row r="499">
          <cell r="A499">
            <v>647</v>
          </cell>
          <cell r="B499" t="str">
            <v>BLASTER, DINAMITADOR OU CABO DE FOGO</v>
          </cell>
          <cell r="C499" t="str">
            <v xml:space="preserve">H     </v>
          </cell>
          <cell r="D499">
            <v>11.32</v>
          </cell>
        </row>
        <row r="500">
          <cell r="A500">
            <v>40920</v>
          </cell>
          <cell r="B500" t="str">
            <v>BLASTER, DINAMITADOR OU CABO DE FOGO (MENSALISTA)</v>
          </cell>
          <cell r="C500" t="str">
            <v xml:space="preserve">MES   </v>
          </cell>
          <cell r="D500">
            <v>2002.33</v>
          </cell>
        </row>
        <row r="501">
          <cell r="A501">
            <v>715</v>
          </cell>
          <cell r="B501" t="str">
            <v>BLOCO / TIJOLO DE VIDRO INCOLOR, CANELADO / ONDULADO, *19 X 19 X 8* CM (A X L X E)</v>
          </cell>
          <cell r="C501" t="str">
            <v xml:space="preserve">UN    </v>
          </cell>
          <cell r="D501">
            <v>25</v>
          </cell>
        </row>
        <row r="502">
          <cell r="A502">
            <v>716</v>
          </cell>
          <cell r="B502" t="str">
            <v>BLOCO / TIJOLO DE VIDRO INCOLOR, XADREZ, *20 X 20 X 10* CM (A X L X E)</v>
          </cell>
          <cell r="C502" t="str">
            <v xml:space="preserve">UN    </v>
          </cell>
          <cell r="D502">
            <v>28.27</v>
          </cell>
        </row>
        <row r="503">
          <cell r="A503">
            <v>38783</v>
          </cell>
          <cell r="B503" t="str">
            <v>BLOCO CERAMICO / TIJOLO VAZADO PARA ALVENARIA DE VEDACAO, FUROS NA HORIZONTAL, 11,5 X 19 X 19 CM (NBR 15270)</v>
          </cell>
          <cell r="C503" t="str">
            <v xml:space="preserve">UN    </v>
          </cell>
          <cell r="D503">
            <v>1.19</v>
          </cell>
        </row>
        <row r="504">
          <cell r="A504">
            <v>37593</v>
          </cell>
          <cell r="B504" t="str">
            <v>BLOCO CERAMICO / TIJOLO VAZADO PARA ALVENARIA DE VEDACAO, FUROS NA VERTICAL, 14 X 19 X 39 CM (NBR 15270)</v>
          </cell>
          <cell r="C504" t="str">
            <v xml:space="preserve">UN    </v>
          </cell>
          <cell r="D504">
            <v>2.93</v>
          </cell>
        </row>
        <row r="505">
          <cell r="A505">
            <v>37594</v>
          </cell>
          <cell r="B505" t="str">
            <v>BLOCO CERAMICO / TIJOLO VAZADO PARA ALVENARIA DE VEDACAO, FUROS NA VERTICAL, 19 X 19 X 39 CM (NBR 15270)</v>
          </cell>
          <cell r="C505" t="str">
            <v xml:space="preserve">UN    </v>
          </cell>
          <cell r="D505">
            <v>3.65</v>
          </cell>
        </row>
        <row r="506">
          <cell r="A506">
            <v>37592</v>
          </cell>
          <cell r="B506" t="str">
            <v>BLOCO CERAMICO / TIJOLO VAZADO PARA ALVENARIA DE VEDACAO, FUROS NA VERTICAL,, 9 X 19 X 39 CM (NBR 15270)</v>
          </cell>
          <cell r="C506" t="str">
            <v xml:space="preserve">UN    </v>
          </cell>
          <cell r="D506">
            <v>2.31</v>
          </cell>
        </row>
        <row r="507">
          <cell r="A507">
            <v>7270</v>
          </cell>
          <cell r="B507" t="str">
            <v>BLOCO CERAMICO / TIJOLO VAZADO PARA ALVENARIA DE VEDACAO, 4 FUROS NA HORIZONTAL, DE 9 X 9 X 19 CM (L X A X C)</v>
          </cell>
          <cell r="C507" t="str">
            <v xml:space="preserve">UN    </v>
          </cell>
          <cell r="D507">
            <v>1.03</v>
          </cell>
        </row>
        <row r="508">
          <cell r="A508">
            <v>7267</v>
          </cell>
          <cell r="B508" t="str">
            <v>BLOCO CERAMICO / TIJOLO VAZADO PARA ALVENARIA DE VEDACAO, 6 FUROS NA HORIZONTAL, 9 X 14 X 19 CM (L X A X C)</v>
          </cell>
          <cell r="C508" t="str">
            <v xml:space="preserve">UN    </v>
          </cell>
          <cell r="D508">
            <v>0.81</v>
          </cell>
        </row>
        <row r="509">
          <cell r="A509">
            <v>7271</v>
          </cell>
          <cell r="B509" t="str">
            <v>BLOCO CERAMICO / TIJOLO VAZADO PARA ALVENARIA DE VEDACAO, 8 FUROS NA HORIZONTAL, DE 9 X 19 X 19 CM (L XA X C)</v>
          </cell>
          <cell r="C509" t="str">
            <v xml:space="preserve">UN    </v>
          </cell>
          <cell r="D509">
            <v>0.89</v>
          </cell>
        </row>
        <row r="510">
          <cell r="A510">
            <v>7266</v>
          </cell>
          <cell r="B510" t="str">
            <v>BLOCO CERAMICO / TIJOLO VAZADO PARA ALVENARIA DE VEDACAO, 8 FUROS NA HORIZONTAL, 9 X 19 X 19 CM (L X A X C)</v>
          </cell>
          <cell r="C510" t="str">
            <v xml:space="preserve">MIL   </v>
          </cell>
          <cell r="D510">
            <v>893.4</v>
          </cell>
        </row>
        <row r="511">
          <cell r="A511">
            <v>7268</v>
          </cell>
          <cell r="B511" t="str">
            <v>BLOCO CERAMICO / TIJOLO VAZADO PARA ALVENARIA DE VEDACAO, 8 FUROS NA HORIZONTAL, 9 X 19 X 29 CM (L X A X C)</v>
          </cell>
          <cell r="C511" t="str">
            <v xml:space="preserve">UN    </v>
          </cell>
          <cell r="D511">
            <v>1.24</v>
          </cell>
        </row>
        <row r="512">
          <cell r="A512">
            <v>34556</v>
          </cell>
          <cell r="B512" t="str">
            <v>BLOCO DE CONCRETO ESTRUTURAL 14 X 19 X 29 CM, FBK 10 MPA (NBR 6136)</v>
          </cell>
          <cell r="C512" t="str">
            <v xml:space="preserve">UN    </v>
          </cell>
          <cell r="D512">
            <v>4.18</v>
          </cell>
        </row>
        <row r="513">
          <cell r="A513">
            <v>37873</v>
          </cell>
          <cell r="B513" t="str">
            <v>BLOCO DE CONCRETO ESTRUTURAL 14 X 19 X 29 CM, FBK 12 MPA (NBR 6136)</v>
          </cell>
          <cell r="C513" t="str">
            <v xml:space="preserve">UN    </v>
          </cell>
          <cell r="D513">
            <v>4.26</v>
          </cell>
        </row>
        <row r="514">
          <cell r="A514">
            <v>34564</v>
          </cell>
          <cell r="B514" t="str">
            <v>BLOCO DE CONCRETO ESTRUTURAL 14 X 19 X 29 CM, FBK 14 MPA (NBR 6136)</v>
          </cell>
          <cell r="C514" t="str">
            <v xml:space="preserve">UN    </v>
          </cell>
          <cell r="D514">
            <v>4.46</v>
          </cell>
        </row>
        <row r="515">
          <cell r="A515">
            <v>34565</v>
          </cell>
          <cell r="B515" t="str">
            <v>BLOCO DE CONCRETO ESTRUTURAL 14 X 19 X 29 CM, FBK 16 MPA (NBR 6136)</v>
          </cell>
          <cell r="C515" t="str">
            <v xml:space="preserve">UN    </v>
          </cell>
          <cell r="D515">
            <v>4.72</v>
          </cell>
        </row>
        <row r="516">
          <cell r="A516">
            <v>38590</v>
          </cell>
          <cell r="B516" t="str">
            <v>BLOCO DE CONCRETO ESTRUTURAL 14 X 19 X 29 CM, FBK 4,5 MPA (NBR 6136)</v>
          </cell>
          <cell r="C516" t="str">
            <v xml:space="preserve">UN    </v>
          </cell>
          <cell r="D516">
            <v>3.48</v>
          </cell>
        </row>
        <row r="517">
          <cell r="A517">
            <v>34566</v>
          </cell>
          <cell r="B517" t="str">
            <v>BLOCO DE CONCRETO ESTRUTURAL 14 X 19 X 29 CM, FBK 6 MPA (NBR 6136)</v>
          </cell>
          <cell r="C517" t="str">
            <v xml:space="preserve">UN    </v>
          </cell>
          <cell r="D517">
            <v>3.66</v>
          </cell>
        </row>
        <row r="518">
          <cell r="A518">
            <v>34567</v>
          </cell>
          <cell r="B518" t="str">
            <v>BLOCO DE CONCRETO ESTRUTURAL 14 X 19 X 29 CM, FBK 8 MPA (NBR 6136)</v>
          </cell>
          <cell r="C518" t="str">
            <v xml:space="preserve">UN    </v>
          </cell>
          <cell r="D518">
            <v>3.88</v>
          </cell>
        </row>
        <row r="519">
          <cell r="A519">
            <v>38591</v>
          </cell>
          <cell r="B519" t="str">
            <v>BLOCO DE CONCRETO ESTRUTURAL 14 X 19 X 34 CM, FBK 4,5 MPA (NBR 6136)</v>
          </cell>
          <cell r="C519" t="str">
            <v xml:space="preserve">UN    </v>
          </cell>
          <cell r="D519">
            <v>3.52</v>
          </cell>
        </row>
        <row r="520">
          <cell r="A520">
            <v>34568</v>
          </cell>
          <cell r="B520" t="str">
            <v>BLOCO DE CONCRETO ESTRUTURAL 14 X 19 X 39 CM, FBK 10 MPA (NBR 6136)</v>
          </cell>
          <cell r="C520" t="str">
            <v xml:space="preserve">UN    </v>
          </cell>
          <cell r="D520">
            <v>4.59</v>
          </cell>
        </row>
        <row r="521">
          <cell r="A521">
            <v>34569</v>
          </cell>
          <cell r="B521" t="str">
            <v>BLOCO DE CONCRETO ESTRUTURAL 14 X 19 X 39 CM, FBK 12 MPA (NBR 6136)</v>
          </cell>
          <cell r="C521" t="str">
            <v xml:space="preserve">UN    </v>
          </cell>
          <cell r="D521">
            <v>4.72</v>
          </cell>
        </row>
        <row r="522">
          <cell r="A522">
            <v>34570</v>
          </cell>
          <cell r="B522" t="str">
            <v>BLOCO DE CONCRETO ESTRUTURAL 14 X 19 X 39 CM, FBK 14 MPA (NBR 6136)</v>
          </cell>
          <cell r="C522" t="str">
            <v xml:space="preserve">UN    </v>
          </cell>
          <cell r="D522">
            <v>5.12</v>
          </cell>
        </row>
        <row r="523">
          <cell r="A523">
            <v>25070</v>
          </cell>
          <cell r="B523" t="str">
            <v>BLOCO DE CONCRETO ESTRUTURAL 14 X 19 X 39 CM, FBK 4,5 MPA (NBR 6136)</v>
          </cell>
          <cell r="C523" t="str">
            <v xml:space="preserve">UN    </v>
          </cell>
          <cell r="D523">
            <v>3.85</v>
          </cell>
        </row>
        <row r="524">
          <cell r="A524">
            <v>34571</v>
          </cell>
          <cell r="B524" t="str">
            <v>BLOCO DE CONCRETO ESTRUTURAL 14 X 19 X 39 CM, FBK 6 MPA (NBR 6136)</v>
          </cell>
          <cell r="C524" t="str">
            <v xml:space="preserve">UN    </v>
          </cell>
          <cell r="D524">
            <v>3.89</v>
          </cell>
        </row>
        <row r="525">
          <cell r="A525">
            <v>34573</v>
          </cell>
          <cell r="B525" t="str">
            <v>BLOCO DE CONCRETO ESTRUTURAL 14 X 19 X 39 CM, FBK 8 MPA (NBR 6136)</v>
          </cell>
          <cell r="C525" t="str">
            <v xml:space="preserve">UN    </v>
          </cell>
          <cell r="D525">
            <v>4.09</v>
          </cell>
        </row>
        <row r="526">
          <cell r="A526">
            <v>37107</v>
          </cell>
          <cell r="B526" t="str">
            <v>BLOCO DE CONCRETO ESTRUTURAL 14 X 19 X 39, FCK 16 MPA (NBR 6136)</v>
          </cell>
          <cell r="C526" t="str">
            <v xml:space="preserve">UN    </v>
          </cell>
          <cell r="D526">
            <v>5.4</v>
          </cell>
        </row>
        <row r="527">
          <cell r="A527">
            <v>34576</v>
          </cell>
          <cell r="B527" t="str">
            <v>BLOCO DE CONCRETO ESTRUTURAL 19 X 19 X 39 CM, FBK 10 MPA (NBR 6136)</v>
          </cell>
          <cell r="C527" t="str">
            <v xml:space="preserve">UN    </v>
          </cell>
          <cell r="D527">
            <v>5.96</v>
          </cell>
        </row>
        <row r="528">
          <cell r="A528">
            <v>34577</v>
          </cell>
          <cell r="B528" t="str">
            <v>BLOCO DE CONCRETO ESTRUTURAL 19 X 19 X 39 CM, FBK 12 MPA (NBR 6136)</v>
          </cell>
          <cell r="C528" t="str">
            <v xml:space="preserve">UN    </v>
          </cell>
          <cell r="D528">
            <v>6.22</v>
          </cell>
        </row>
        <row r="529">
          <cell r="A529">
            <v>34578</v>
          </cell>
          <cell r="B529" t="str">
            <v>BLOCO DE CONCRETO ESTRUTURAL 19 X 19 X 39 CM, FBK 14 MPA (NBR 6136)</v>
          </cell>
          <cell r="C529" t="str">
            <v xml:space="preserve">UN    </v>
          </cell>
          <cell r="D529">
            <v>6.75</v>
          </cell>
        </row>
        <row r="530">
          <cell r="A530">
            <v>34579</v>
          </cell>
          <cell r="B530" t="str">
            <v>BLOCO DE CONCRETO ESTRUTURAL 19 X 19 X 39 CM, FBK 16 MPA (NBR 6136)</v>
          </cell>
          <cell r="C530" t="str">
            <v xml:space="preserve">UN    </v>
          </cell>
          <cell r="D530">
            <v>7.2</v>
          </cell>
        </row>
        <row r="531">
          <cell r="A531">
            <v>25067</v>
          </cell>
          <cell r="B531" t="str">
            <v>BLOCO DE CONCRETO ESTRUTURAL 19 X 19 X 39 CM, FBK 4,5 MPA (NBR 6136)</v>
          </cell>
          <cell r="C531" t="str">
            <v xml:space="preserve">UN    </v>
          </cell>
          <cell r="D531">
            <v>4.82</v>
          </cell>
        </row>
        <row r="532">
          <cell r="A532">
            <v>34580</v>
          </cell>
          <cell r="B532" t="str">
            <v>BLOCO DE CONCRETO ESTRUTURAL 19 X 19 X 39 CM, FBK 8 MPA (NBR 6136)</v>
          </cell>
          <cell r="C532" t="str">
            <v xml:space="preserve">UN    </v>
          </cell>
          <cell r="D532">
            <v>5.38</v>
          </cell>
        </row>
        <row r="533">
          <cell r="A533">
            <v>25071</v>
          </cell>
          <cell r="B533" t="str">
            <v>BLOCO DE CONCRETO ESTRUTURAL 9 X 19 X 39 CM, FBK 4,5 MPA (NBR 6136)</v>
          </cell>
          <cell r="C533" t="str">
            <v xml:space="preserve">UN    </v>
          </cell>
          <cell r="D533">
            <v>2.68</v>
          </cell>
        </row>
        <row r="534">
          <cell r="A534">
            <v>38395</v>
          </cell>
          <cell r="B534" t="str">
            <v>BLOCO DE ESPUMA MULTIUSO *23 X 13 X 8* CM</v>
          </cell>
          <cell r="C534" t="str">
            <v xml:space="preserve">UN    </v>
          </cell>
          <cell r="D534">
            <v>8.39</v>
          </cell>
        </row>
        <row r="535">
          <cell r="A535">
            <v>34583</v>
          </cell>
          <cell r="B535" t="str">
            <v>BLOCO DE GESSO COMPACTO / MACICO, BRANCO, E = 10 CM, DIMENSOES *67 X 50* CM</v>
          </cell>
          <cell r="C535" t="str">
            <v xml:space="preserve">M2    </v>
          </cell>
          <cell r="D535">
            <v>61.35</v>
          </cell>
        </row>
        <row r="536">
          <cell r="A536">
            <v>34584</v>
          </cell>
          <cell r="B536" t="str">
            <v>BLOCO DE GESSO VAZADO, BRANCO, E = *7* CM, DIMENSOES *67 X 50* CM</v>
          </cell>
          <cell r="C536" t="str">
            <v xml:space="preserve">M2    </v>
          </cell>
          <cell r="D536">
            <v>44.99</v>
          </cell>
        </row>
        <row r="537">
          <cell r="A537">
            <v>709</v>
          </cell>
          <cell r="B537" t="str">
            <v>BLOCO DE POLIETILENO ALTA DENSIDADE, *27* X *30* X *100* CM, ACOMPANHADOS PLACAS  TERMINAIS  E LONGARINAS, PARA FUNDO DE FILTRO</v>
          </cell>
          <cell r="C537" t="str">
            <v xml:space="preserve">M2    </v>
          </cell>
          <cell r="D537">
            <v>813.39</v>
          </cell>
        </row>
        <row r="538">
          <cell r="A538">
            <v>34599</v>
          </cell>
          <cell r="B538" t="str">
            <v>BLOCO DE VEDACAO CONCRETO APARENTE 9 X 19 X 39 CM (CLASSE C - NBR 6136)</v>
          </cell>
          <cell r="C538" t="str">
            <v xml:space="preserve">UN    </v>
          </cell>
          <cell r="D538">
            <v>2.75</v>
          </cell>
        </row>
        <row r="539">
          <cell r="A539">
            <v>34592</v>
          </cell>
          <cell r="B539" t="str">
            <v>BLOCO DE VEDACAO CONCRETO 14 X 19 X 29 CM (CLASSE C - NBR 6136)</v>
          </cell>
          <cell r="C539" t="str">
            <v xml:space="preserve">UN    </v>
          </cell>
          <cell r="D539">
            <v>3.06</v>
          </cell>
        </row>
        <row r="540">
          <cell r="A540">
            <v>37103</v>
          </cell>
          <cell r="B540" t="str">
            <v>BLOCO DE VEDACAO DE CONCRETO APARENTE 14 X 19 X 39 CM (CLASSE C - NBR 6136)</v>
          </cell>
          <cell r="C540" t="str">
            <v xml:space="preserve">UN    </v>
          </cell>
          <cell r="D540">
            <v>3.5</v>
          </cell>
        </row>
        <row r="541">
          <cell r="A541">
            <v>34555</v>
          </cell>
          <cell r="B541" t="str">
            <v>BLOCO DE VEDACAO DE CONCRETO APARENTE 19 X 19 X 39 CM  (CLASSE C - NBR 6136)</v>
          </cell>
          <cell r="C541" t="str">
            <v xml:space="preserve">UN    </v>
          </cell>
          <cell r="D541">
            <v>4.45</v>
          </cell>
        </row>
        <row r="542">
          <cell r="A542">
            <v>674</v>
          </cell>
          <cell r="B542" t="str">
            <v>BLOCO DE VEDACAO DE CONCRETO CELULAR AUTOCLAVADO 10 X 30 X 60 CM (E X A X C)</v>
          </cell>
          <cell r="C542" t="str">
            <v xml:space="preserve">M2    </v>
          </cell>
          <cell r="D542">
            <v>75.569999999999993</v>
          </cell>
        </row>
        <row r="543">
          <cell r="A543">
            <v>34600</v>
          </cell>
          <cell r="B543" t="str">
            <v>BLOCO DE VEDACAO DE CONCRETO CELULAR AUTOCLAVADO 15 X 30 X 60 CM (E X A X C)</v>
          </cell>
          <cell r="C543" t="str">
            <v xml:space="preserve">M2    </v>
          </cell>
          <cell r="D543">
            <v>111</v>
          </cell>
        </row>
        <row r="544">
          <cell r="A544">
            <v>652</v>
          </cell>
          <cell r="B544" t="str">
            <v>BLOCO DE VEDACAO DE CONCRETO CELULAR AUTOCLAVADO 20 X 30 X 60 CM (E X A X C)</v>
          </cell>
          <cell r="C544" t="str">
            <v xml:space="preserve">M2    </v>
          </cell>
          <cell r="D544">
            <v>170.04</v>
          </cell>
        </row>
        <row r="545">
          <cell r="A545">
            <v>651</v>
          </cell>
          <cell r="B545" t="str">
            <v>BLOCO DE VEDACAO DE CONCRETO 14 X 19 X 39 CM (CLASSE C - NBR 6136)</v>
          </cell>
          <cell r="C545" t="str">
            <v xml:space="preserve">UN    </v>
          </cell>
          <cell r="D545">
            <v>3.37</v>
          </cell>
        </row>
        <row r="546">
          <cell r="A546">
            <v>654</v>
          </cell>
          <cell r="B546" t="str">
            <v>BLOCO DE VEDACAO DE CONCRETO 19 X 19 X 39 CM (CLASSE C - NBR 6136)</v>
          </cell>
          <cell r="C546" t="str">
            <v xml:space="preserve">UN    </v>
          </cell>
          <cell r="D546">
            <v>4.18</v>
          </cell>
        </row>
        <row r="547">
          <cell r="A547">
            <v>650</v>
          </cell>
          <cell r="B547" t="str">
            <v>BLOCO DE VEDACAO DE CONCRETO, 9 X 19 X 39 CM (CLASSE C - NBR 6136)</v>
          </cell>
          <cell r="C547" t="str">
            <v xml:space="preserve">UN    </v>
          </cell>
          <cell r="D547">
            <v>2.7</v>
          </cell>
        </row>
        <row r="548">
          <cell r="A548">
            <v>718</v>
          </cell>
          <cell r="B548" t="str">
            <v>BLOCO DE VIDRO / ELEMENTO VAZADO, INCOLOR, VENEZIANA, *20 X 20 X 6* CM (A X L X E)</v>
          </cell>
          <cell r="C548" t="str">
            <v xml:space="preserve">UN    </v>
          </cell>
          <cell r="D548">
            <v>24.7</v>
          </cell>
        </row>
        <row r="549">
          <cell r="A549">
            <v>11981</v>
          </cell>
          <cell r="B549" t="str">
            <v>BLOCO DE VIDRO / ELEMENTO VAZADO, INCOLOR, VENEZIANA, DE *20 X 10 X 8* CM (A X L X E)</v>
          </cell>
          <cell r="C549" t="str">
            <v xml:space="preserve">UN    </v>
          </cell>
          <cell r="D549">
            <v>24</v>
          </cell>
        </row>
        <row r="550">
          <cell r="A550">
            <v>34586</v>
          </cell>
          <cell r="B550" t="str">
            <v>BLOCO ESTRUTURAL CERAMICO 14 X 19 X 29 CM, 6,0 MPA (NBR 15270)</v>
          </cell>
          <cell r="C550" t="str">
            <v xml:space="preserve">UN    </v>
          </cell>
          <cell r="D550">
            <v>2.5099999999999998</v>
          </cell>
        </row>
        <row r="551">
          <cell r="A551">
            <v>38603</v>
          </cell>
          <cell r="B551" t="str">
            <v>BLOCO ESTRUTURAL CERAMICO 14 X 19 X 34 CM, 6,0 MPA (NBR 15270)</v>
          </cell>
          <cell r="C551" t="str">
            <v xml:space="preserve">UN    </v>
          </cell>
          <cell r="D551">
            <v>3.03</v>
          </cell>
        </row>
        <row r="552">
          <cell r="A552">
            <v>34588</v>
          </cell>
          <cell r="B552" t="str">
            <v>BLOCO ESTRUTURAL CERAMICO 14 X 19 X 39 CM, 6,0 MPA (NBR 15270)</v>
          </cell>
          <cell r="C552" t="str">
            <v xml:space="preserve">UN    </v>
          </cell>
          <cell r="D552">
            <v>3.27</v>
          </cell>
        </row>
        <row r="553">
          <cell r="A553">
            <v>34590</v>
          </cell>
          <cell r="B553" t="str">
            <v>BLOCO ESTRUTURAL CERAMICO 19 X 19 X 29 CM, 6,0 MPA (NBR 15270)</v>
          </cell>
          <cell r="C553" t="str">
            <v xml:space="preserve">UN    </v>
          </cell>
          <cell r="D553">
            <v>2.99</v>
          </cell>
        </row>
        <row r="554">
          <cell r="A554">
            <v>34591</v>
          </cell>
          <cell r="B554" t="str">
            <v>BLOCO ESTRUTURAL CERAMICO 19 X 19 X 39 CM, 6,0 MPA (NBR 15270)</v>
          </cell>
          <cell r="C554" t="str">
            <v xml:space="preserve">UN    </v>
          </cell>
          <cell r="D554">
            <v>4.05</v>
          </cell>
        </row>
        <row r="555">
          <cell r="A555">
            <v>41372</v>
          </cell>
          <cell r="B555" t="str">
            <v>BLOCO VEDACAO CONCRETO CELULAR AUTOCLAVADO 12,5 X 30 X 60 CM (E X A X C)</v>
          </cell>
          <cell r="C555" t="str">
            <v xml:space="preserve">M2    </v>
          </cell>
          <cell r="D555">
            <v>106.06</v>
          </cell>
        </row>
        <row r="556">
          <cell r="A556">
            <v>41371</v>
          </cell>
          <cell r="B556" t="str">
            <v>BLOCO VEDACAO CONCRETO CELULAR AUTOCLAVADO 7,5 X 30 X 60 CM (E X A X C)</v>
          </cell>
          <cell r="C556" t="str">
            <v xml:space="preserve">M2    </v>
          </cell>
          <cell r="D556">
            <v>62.69</v>
          </cell>
        </row>
        <row r="557">
          <cell r="A557">
            <v>40517</v>
          </cell>
          <cell r="B557" t="str">
            <v>BLOQUETE/PISO DE CONCRETO - MODELO BLOCO PISOGRAMA/CONCREGRAMA 2 FUROS, DIMENSOES APROX. DE 35 CM X 15 CM E ESPESSURA DE 7 CM (+/- 1 CM), COR NATURAL</v>
          </cell>
          <cell r="C557" t="str">
            <v xml:space="preserve">M2    </v>
          </cell>
          <cell r="D557">
            <v>60.39</v>
          </cell>
        </row>
        <row r="558">
          <cell r="A558">
            <v>40515</v>
          </cell>
          <cell r="B558" t="str">
            <v>BLOQUETE/PISO DE CONCRETO - MODELO PISOGRAMA/CONCREGRAMA/PAVI-GRADE/GRAMEIRO, DIMENSOES APROXIMADAS DE 60 CM X 45 CM E ESPESSURA DE 8 CM (+/- 1 CM), COR NATURAL</v>
          </cell>
          <cell r="C558" t="str">
            <v xml:space="preserve">M2    </v>
          </cell>
          <cell r="D558">
            <v>135.88</v>
          </cell>
        </row>
        <row r="559">
          <cell r="A559">
            <v>40529</v>
          </cell>
          <cell r="B559" t="str">
            <v>BLOQUETE/PISO INTERTRAVADO DE CONCRETO - MODELO ONDA/16 FACES/RETANGULAR/TIJOLINHO/PAVER/HOLANDES/PARALELEPIPEDO, *22 CM X *11 CM, E = 10 CM, RESISTENCIA DE 50 MPA (NBR 9781), COR NATURAL</v>
          </cell>
          <cell r="C559" t="str">
            <v xml:space="preserve">M2    </v>
          </cell>
          <cell r="D559">
            <v>86.81</v>
          </cell>
        </row>
        <row r="560">
          <cell r="A560">
            <v>36170</v>
          </cell>
          <cell r="B560" t="str">
            <v>BLOQUETE/PISO INTERTRAVADO DE CONCRETO - MODELO ONDA/16 FACES/RETANGULAR/TIJOLINHO/PAVER/HOLANDES/PARALELEPIPEDO, *22 CM X 11* CM, E = 8 CM, RESISTENCIA DE 35 MPA (NBR 9781), COR NATURAL</v>
          </cell>
          <cell r="C560" t="str">
            <v xml:space="preserve">M2    </v>
          </cell>
          <cell r="D560">
            <v>72.03</v>
          </cell>
        </row>
        <row r="561">
          <cell r="A561">
            <v>40524</v>
          </cell>
          <cell r="B561" t="str">
            <v>BLOQUETE/PISO INTERTRAVADO DE CONCRETO - MODELO ONDA/16 FACES/RETANGULAR/TIJOLINHO/PAVER/HOLANDES/PARALELEPIPEDO, 20 CM X 10 CM, E = 10 CM, RESISTENCIA DE 35 MPA (NBR 9781), COR NATURAL</v>
          </cell>
          <cell r="C561" t="str">
            <v xml:space="preserve">M2    </v>
          </cell>
          <cell r="D561">
            <v>84.92</v>
          </cell>
        </row>
        <row r="562">
          <cell r="A562">
            <v>36156</v>
          </cell>
          <cell r="B562" t="str">
            <v>BLOQUETE/PISO INTERTRAVADO DE CONCRETO - MODELO ONDA/16 FACES/RETANGULAR/TIJOLINHO/PAVER/HOLANDES/PARALELEPIPEDO, 20 CM X 10 CM, E = 6 CM, RESISTENCIA DE 35 MPA (NBR 9781), COLORIDO</v>
          </cell>
          <cell r="C562" t="str">
            <v xml:space="preserve">M2    </v>
          </cell>
          <cell r="D562">
            <v>66.05</v>
          </cell>
        </row>
        <row r="563">
          <cell r="A563">
            <v>36155</v>
          </cell>
          <cell r="B563" t="str">
            <v>BLOQUETE/PISO INTERTRAVADO DE CONCRETO - MODELO ONDA/16 FACES/RETANGULAR/TIJOLINHO/PAVER/HOLANDES/PARALELEPIPEDO, 20 CM X 10 CM, E = 6 CM, RESISTENCIA DE 35 MPA (NBR 9781), COR NATURAL</v>
          </cell>
          <cell r="C563" t="str">
            <v xml:space="preserve">M2    </v>
          </cell>
          <cell r="D563">
            <v>57.02</v>
          </cell>
        </row>
        <row r="564">
          <cell r="A564">
            <v>36154</v>
          </cell>
          <cell r="B564" t="str">
            <v>BLOQUETE/PISO INTERTRAVADO DE CONCRETO - MODELO ONDA/16 FACES/RETANGULAR/TIJOLINHO/PAVER/HOLANDES/PARALELEPIPEDO, 20 CM X 10 CM, E = 8 CM, RESISTENCIA DE 35 MPA (NBR 9781), COLORIDO</v>
          </cell>
          <cell r="C564" t="str">
            <v xml:space="preserve">M2    </v>
          </cell>
          <cell r="D564">
            <v>79.260000000000005</v>
          </cell>
        </row>
        <row r="565">
          <cell r="A565">
            <v>695</v>
          </cell>
          <cell r="B565" t="str">
            <v>BLOQUETE/PISO INTERTRAVADO DE CONCRETO - MODELO RAQUETE, *22 CM X 13,5* CM, E = 6 CM, RESISTENCIA DE 35 MPA (NBR 9781), COR NATURAL</v>
          </cell>
          <cell r="C565" t="str">
            <v xml:space="preserve">M2    </v>
          </cell>
          <cell r="D565">
            <v>58.22</v>
          </cell>
        </row>
        <row r="566">
          <cell r="A566">
            <v>679</v>
          </cell>
          <cell r="B566" t="str">
            <v>BLOQUETE/PISO INTERTRAVADO DE CONCRETO - MODELO SEXTAVADO / HEXAGONAL, 25 CM X 25 CM, E = 10 CM, RESISTENCIA DE 35 MPA (NBR 9781), COR NATURAL</v>
          </cell>
          <cell r="C566" t="str">
            <v xml:space="preserve">M2    </v>
          </cell>
          <cell r="D566">
            <v>86.81</v>
          </cell>
        </row>
        <row r="567">
          <cell r="A567">
            <v>711</v>
          </cell>
          <cell r="B567" t="str">
            <v>BLOQUETE/PISO INTERTRAVADO DE CONCRETO - MODELO SEXTAVADO / HEXAGONAL, 25 CM X 25 CM, E = 6 CM, RESISTENCIA DE 35 MPA (NBR 9781), COR NATURAL</v>
          </cell>
          <cell r="C567" t="str">
            <v xml:space="preserve">M2    </v>
          </cell>
          <cell r="D567">
            <v>57.43</v>
          </cell>
        </row>
        <row r="568">
          <cell r="A568">
            <v>712</v>
          </cell>
          <cell r="B568" t="str">
            <v>BLOQUETE/PISO INTERTRAVADO DE CONCRETO - MODELO SEXTAVADO / HEXAGONAL, 25 CM X 25 CM, E = 8 CM, RESISTENCIA DE 35 MPA (NBR 9781), COR NATURAL</v>
          </cell>
          <cell r="C568" t="str">
            <v xml:space="preserve">M2    </v>
          </cell>
          <cell r="D568">
            <v>72.34</v>
          </cell>
        </row>
        <row r="569">
          <cell r="A569">
            <v>12614</v>
          </cell>
          <cell r="B569" t="str">
            <v>BOCAL PVC, PARA CALHA PLUVIAL, DIAMETRO DA SAIDA ENTRE 80 E 100 MM, PARA DRENAGEM PREDIAL</v>
          </cell>
          <cell r="C569" t="str">
            <v xml:space="preserve">UN    </v>
          </cell>
          <cell r="D569">
            <v>20.76</v>
          </cell>
        </row>
        <row r="570">
          <cell r="A570">
            <v>6140</v>
          </cell>
          <cell r="B570" t="str">
            <v>BOLSA DE LIGACAO EM PVC FLEXIVEL PARA VASO SANITARIO 1.1/2 " (40 MM)</v>
          </cell>
          <cell r="C570" t="str">
            <v xml:space="preserve">UN    </v>
          </cell>
          <cell r="D570">
            <v>4.18</v>
          </cell>
        </row>
        <row r="571">
          <cell r="A571">
            <v>38399</v>
          </cell>
          <cell r="B571" t="str">
            <v>BOLSA DE LONA PARA FERRAMENTAS *50 X 35 X 25* CM</v>
          </cell>
          <cell r="C571" t="str">
            <v xml:space="preserve">UN    </v>
          </cell>
          <cell r="D571">
            <v>229.16</v>
          </cell>
        </row>
        <row r="572">
          <cell r="A572">
            <v>735</v>
          </cell>
          <cell r="B572" t="str">
            <v>BOMBA CENTRIFUGA  MOTOR ELETRICO TRIFASICO 1,48HP  DIAMETRO DE SUCCAO X ELEVACAO 1" X 1", 4 ESTAGIOS, DIAMETRO DOS ROTORES 3 X 107 MM + 1 X 100 MM, HM/Q: 10 M / 5,3 M3/H A 70 M / 1,8 M3/H</v>
          </cell>
          <cell r="C572" t="str">
            <v xml:space="preserve">UN    </v>
          </cell>
          <cell r="D572">
            <v>2042.94</v>
          </cell>
        </row>
        <row r="573">
          <cell r="A573">
            <v>736</v>
          </cell>
          <cell r="B573" t="str">
            <v>BOMBA CENTRIFUGA  MOTOR ELETRICO TRIFASICO 2,96HP, DIAMETRO DE SUCCAO X ELEVACAO 1 1/2" X 1 1/4", DIAMETRO DO ROTOR 148 MM, HM/Q: 34 M / 14,80 M3/H A 40 M / 8,60 M3/H</v>
          </cell>
          <cell r="C573" t="str">
            <v xml:space="preserve">UN    </v>
          </cell>
          <cell r="D573">
            <v>1717.74</v>
          </cell>
        </row>
        <row r="574">
          <cell r="A574">
            <v>729</v>
          </cell>
          <cell r="B574" t="str">
            <v>BOMBA CENTRIFUGA COM MOTOR ELETRICO MONOFASICO, POTENCIA 0,33 HP,  BOCAIS 1" X 3/4", DIAMETRO DO ROTOR 99 MM, HM/Q = 4 MCA / 8,5 M3/H A 18 MCA / 0,90 M3/H</v>
          </cell>
          <cell r="C574" t="str">
            <v xml:space="preserve">UN    </v>
          </cell>
          <cell r="D574">
            <v>700</v>
          </cell>
        </row>
        <row r="575">
          <cell r="A575">
            <v>39925</v>
          </cell>
          <cell r="B575" t="str">
            <v>BOMBA CENTRIFUGA MONOESTAGIO COM MOTOR ELETRICO MONOFASICO, POTENCIA 15 HP,  DIAMETRO DO ROTOR *173* MM, HM/Q = *30* MCA / *90* M3/H A *45* MCA / *55* M3/H</v>
          </cell>
          <cell r="C575" t="str">
            <v xml:space="preserve">UN    </v>
          </cell>
          <cell r="D575">
            <v>10114.93</v>
          </cell>
        </row>
        <row r="576">
          <cell r="A576">
            <v>731</v>
          </cell>
          <cell r="B576" t="str">
            <v>BOMBA CENTRIFUGA MOTOR ELETRICO MONOFASICO 0,49 HP  BOCAIS 1" X 3/4", DIAMETRO DO ROTOR 110 MM, HM/Q: 6 M / 8,3 M3/H A 20 M / 1,2 M3/H</v>
          </cell>
          <cell r="C576" t="str">
            <v xml:space="preserve">UN    </v>
          </cell>
          <cell r="D576">
            <v>681.27</v>
          </cell>
        </row>
        <row r="577">
          <cell r="A577">
            <v>10575</v>
          </cell>
          <cell r="B577" t="str">
            <v>BOMBA CENTRIFUGA MOTOR ELETRICO MONOFASICO 0,50 CV DIAMETRO DE SUCCAO X ELEVACAO 3/4" X 3/4", MONOESTAGIO, DIAMETRO DOS ROTORES 114 MM, HM/Q: 2 M / 2,99 M3/H A 24 M / 0,71 M3/H</v>
          </cell>
          <cell r="C577" t="str">
            <v xml:space="preserve">UN    </v>
          </cell>
          <cell r="D577">
            <v>1063.17</v>
          </cell>
        </row>
        <row r="578">
          <cell r="A578">
            <v>733</v>
          </cell>
          <cell r="B578" t="str">
            <v>BOMBA CENTRIFUGA MOTOR ELETRICO MONOFASICO 0,74HP  DIAMETRO DE SUCCAO X ELEVACAO 1 1/4" X 1", DIAMETRO DO ROTOR 120 MM, HM/Q: 8 M / 7,70 M3/H A 24 M / 2,80 M3/H</v>
          </cell>
          <cell r="C578" t="str">
            <v xml:space="preserve">UN    </v>
          </cell>
          <cell r="D578">
            <v>1164.05</v>
          </cell>
        </row>
        <row r="579">
          <cell r="A579">
            <v>732</v>
          </cell>
          <cell r="B579" t="str">
            <v>BOMBA CENTRIFUGA MOTOR ELETRICO TRIFASICO 0,99HP  DIAMETRO DE SUCCAO X ELEVACAO 1" X 1", DIAMETRO DO ROTOR 145 MM, HM/Q: 14 M / 8,4 M3/H A 40 M / 0,60 M3/H</v>
          </cell>
          <cell r="C579" t="str">
            <v xml:space="preserve">UN    </v>
          </cell>
          <cell r="D579">
            <v>1148.4000000000001</v>
          </cell>
        </row>
        <row r="580">
          <cell r="A580">
            <v>737</v>
          </cell>
          <cell r="B580" t="str">
            <v>BOMBA CENTRIFUGA MOTOR ELETRICO TRIFASICO 14,8 HP, DIAMETRO DE SUCCAO X ELEVACAO 2 1/2" X 2", DIAMETRO DO ROTOR 195 MM, HM/Q: 62 M / 55,5 M3/H A 80 M / 31,50 M3/H</v>
          </cell>
          <cell r="C580" t="str">
            <v xml:space="preserve">UN    </v>
          </cell>
          <cell r="D580">
            <v>6439.88</v>
          </cell>
        </row>
        <row r="581">
          <cell r="A581">
            <v>738</v>
          </cell>
          <cell r="B581" t="str">
            <v>BOMBA CENTRIFUGA MOTOR ELETRICO TRIFASICO 5HP, DIAMETRO DE SUCCAO X ELEVACAO 2" X 1 1/2", DIAMETRO DO ROTOR 155 MM, HM/Q: 40 M / 20,40 M3/H A 46 M / 9,20 M3/H</v>
          </cell>
          <cell r="C581" t="str">
            <v xml:space="preserve">UN    </v>
          </cell>
          <cell r="D581">
            <v>2986.13</v>
          </cell>
        </row>
        <row r="582">
          <cell r="A582">
            <v>740</v>
          </cell>
          <cell r="B582" t="str">
            <v>BOMBA CENTRIFUGA MOTOR ELETRICO TRIFASICO 9,86 DIAMETRO DE SUCCAO X ELEVACAO 1" X 1", 4 ESTAGIOS, DIAMETRO DOS ROTORES 4 X 146 MM, HM/Q: 85 M / 14,9 M3/H A 140 M / 4,2 M3/H</v>
          </cell>
          <cell r="C582" t="str">
            <v xml:space="preserve">UN    </v>
          </cell>
          <cell r="D582">
            <v>6058.24</v>
          </cell>
        </row>
        <row r="583">
          <cell r="A583">
            <v>734</v>
          </cell>
          <cell r="B583" t="str">
            <v>BOMBA CENTRIFUGA,  MOTOR ELETRICO TRIFASICO 1,48HP  DIAMETRO DE SUCCAO X ELEVACAO 1 1/2" X 1", DIAMETRO DO ROTOR 117 MM, HM/Q: 10 M / 21,9 M3/H A 24 M / 6,1 M3/H</v>
          </cell>
          <cell r="C583" t="str">
            <v xml:space="preserve">UN    </v>
          </cell>
          <cell r="D583">
            <v>1231.08</v>
          </cell>
        </row>
        <row r="584">
          <cell r="A584">
            <v>39008</v>
          </cell>
          <cell r="B584" t="str">
            <v>BOMBA DE PROJECAO DE CONCRETO SECO, POTENCIA 10 CV, VAZAO 3 M3/H</v>
          </cell>
          <cell r="C584" t="str">
            <v xml:space="preserve">UN    </v>
          </cell>
          <cell r="D584">
            <v>64608.49</v>
          </cell>
        </row>
        <row r="585">
          <cell r="A585">
            <v>39009</v>
          </cell>
          <cell r="B585" t="str">
            <v>BOMBA DE PROJECAO DE CONCRETO SECO, POTENCIA 10 CV, VAZAO 6 M3/H</v>
          </cell>
          <cell r="C585" t="str">
            <v xml:space="preserve">UN    </v>
          </cell>
          <cell r="D585">
            <v>69219.990000000005</v>
          </cell>
        </row>
        <row r="586">
          <cell r="A586">
            <v>10587</v>
          </cell>
          <cell r="B586" t="str">
            <v>BOMBA SUBMERSA PARA POCOS TUBULARES PROFUNDOS DIAMETRO DE 4 POLEGADAS, ELETRICA, MONOFASICA, POTENCIA 0,49 HP, 13 ESTAGIOS, BOCAL DE DESCARGA DIAMETRO DE UMA POLEGADA E MEIA, HM/Q = 18 M / 1,90 M3/H A 85 M / 0,60 M3/H</v>
          </cell>
          <cell r="C586" t="str">
            <v xml:space="preserve">UN    </v>
          </cell>
          <cell r="D586">
            <v>3052.41</v>
          </cell>
        </row>
        <row r="587">
          <cell r="A587">
            <v>759</v>
          </cell>
          <cell r="B587" t="str">
            <v>BOMBA SUBMERSA PARA POCOS TUBULARES PROFUNDOS DIAMETRO DE 4 POLEGADAS, ELETRICA, TRIFASICA, POTENCIA 1,97 HP, 20 ESTAGIOS, BOCAL DE DESCARGA DIAMETRO DE UMA POLEGADA E MEIA, HM/Q = 18 M / 5,40 M3/H A 164 M / 0,80 M3/H</v>
          </cell>
          <cell r="C587" t="str">
            <v xml:space="preserve">UN    </v>
          </cell>
          <cell r="D587">
            <v>4388.76</v>
          </cell>
        </row>
        <row r="588">
          <cell r="A588">
            <v>761</v>
          </cell>
          <cell r="B588" t="str">
            <v>BOMBA SUBMERSA PARA POCOS TUBULARES PROFUNDOS DIAMETRO DE 4 POLEGADAS, ELETRICA, TRIFASICA, POTENCIA 5,42 HP, 15 ESTAGIOS, BOCAL DE DESCARGA DIAMETRO DE 2 POLEGADAS, HM/Q = 18 M / 18,10 M3/H A 121 M / 2,90 M3/H</v>
          </cell>
          <cell r="C588" t="str">
            <v xml:space="preserve">UN    </v>
          </cell>
          <cell r="D588">
            <v>7439.32</v>
          </cell>
        </row>
        <row r="589">
          <cell r="A589">
            <v>750</v>
          </cell>
          <cell r="B589" t="str">
            <v>BOMBA SUBMERSA PARA POCOS TUBULARES PROFUNDOS DIAMETRO DE 4 POLEGADAS, ELETRICA, TRIFASICA, POTENCIA 5,42 HP, 29 ESTAGIOS, BOCAL DE DESCARGA DE UMA POLEGADA E MEIA, HM/Q = 18 M / 8,10 M3/H A 201 M / 3,2 M3/H</v>
          </cell>
          <cell r="C589" t="str">
            <v xml:space="preserve">UN    </v>
          </cell>
          <cell r="D589">
            <v>7063.05</v>
          </cell>
        </row>
        <row r="590">
          <cell r="A590">
            <v>755</v>
          </cell>
          <cell r="B590" t="str">
            <v>BOMBA SUBMERSA PARA POCOS TUBULARES PROFUNDOS DIAMETRO DE 6 POLEGADAS, ELETRICA, TRIFASICA, POTENCIA 27,12 HP, 7 ESTAGIOS, BOCAL DE DESCARGA DIAMETRO DE 4 POLEGADAS, HM/Q = 13,9 M / 90 M3/H A 44,0 M / 25,0 M3/H</v>
          </cell>
          <cell r="C590" t="str">
            <v xml:space="preserve">UN    </v>
          </cell>
          <cell r="D590">
            <v>28983.32</v>
          </cell>
        </row>
        <row r="591">
          <cell r="A591">
            <v>749</v>
          </cell>
          <cell r="B591" t="str">
            <v>BOMBA SUBMERSA PARA POCOS TUBULARES PROFUNDOS DIAMETRO DE 6 POLEGADAS, ELETRICA, TRIFASICA, POTENCIA 3,45 HP, 5 ESTAGIOS, BOCAL DE DESCARGA DIAMETRO DE 2 POLEGADAS, HM/Q = 68,5 M / 6,12 M3/H A 39,5 M / 14,04 M3/H</v>
          </cell>
          <cell r="C591" t="str">
            <v xml:space="preserve">UN    </v>
          </cell>
          <cell r="D591">
            <v>10659.53</v>
          </cell>
        </row>
        <row r="592">
          <cell r="A592">
            <v>756</v>
          </cell>
          <cell r="B592" t="str">
            <v>BOMBA SUBMERSA PARA POCOS TUBULARES PROFUNDOS DIAMETRO DE 6 POLEGADAS, ELETRICA, TRIFASICA, POTENCIA 32 HP, 9 ESTAGIOS, BOCAL DE DESCARGA DIAMETRO DE 4 POLEGADAS, HM/Q = 114,0 M / 13,9 M3/H A 57,0 M / 25,0 M3/H</v>
          </cell>
          <cell r="C592" t="str">
            <v xml:space="preserve">UN    </v>
          </cell>
          <cell r="D592">
            <v>31610.2</v>
          </cell>
        </row>
        <row r="593">
          <cell r="A593">
            <v>757</v>
          </cell>
          <cell r="B593" t="str">
            <v>BOMBA SUBMERSIVEL,  ELETRICA, TRIFASICA, POTENCIA 6 HP, DIAMETRO DO ROTOR 127 MM, BOCAL DE SAIDA DIAMETRO DE 3 POLEGADAS, HM/Q = 7 M / 66,90 M3/H A 26 M / 2,88 M3/H</v>
          </cell>
          <cell r="C593" t="str">
            <v xml:space="preserve">UN    </v>
          </cell>
          <cell r="D593">
            <v>14353.05</v>
          </cell>
        </row>
        <row r="594">
          <cell r="A594">
            <v>10588</v>
          </cell>
          <cell r="B594" t="str">
            <v>BOMBA SUBMERSIVEL, ELETRICA, TRIFASICA, POTENCIA 0,98 HP, DIAMETRO DO ROTOR 142 MM SEMIABERTO, BOCAL DE SAIDA DIAMETRO DE 2 POLEGADAS, HM/Q = 2 M / 32 M3/H A 8 M / 16 M3/H</v>
          </cell>
          <cell r="C594" t="str">
            <v xml:space="preserve">UN    </v>
          </cell>
          <cell r="D594">
            <v>3168.79</v>
          </cell>
        </row>
        <row r="595">
          <cell r="A595">
            <v>10592</v>
          </cell>
          <cell r="B595" t="str">
            <v>BOMBA SUBMERSIVEL, ELETRICA, TRIFASICA, POTENCIA 0,99 HP, DIAMETRO ROTOR 98 MM SEMIABERTO, BOCAL DE SAIDA DIAMETRO 2 POLEGADAS, HM/Q = 2 M / 28,90 M3/H A 14 M / 7 M3/H</v>
          </cell>
          <cell r="C595" t="str">
            <v xml:space="preserve">UN    </v>
          </cell>
          <cell r="D595">
            <v>3827.48</v>
          </cell>
        </row>
        <row r="596">
          <cell r="A596">
            <v>10589</v>
          </cell>
          <cell r="B596" t="str">
            <v>BOMBA SUBMERSIVEL, ELETRICA, TRIFASICA, POTENCIA 1,97 HP, DIAMETRO DO ROTOR 144 MM SEMIABERTO, BOCAL DE SAIDA DIAMETRO DE 2 POLEGADAS, HM/Q = 2 M / 26,8 M3/H A 28 M / 4,6 M3/H</v>
          </cell>
          <cell r="C596" t="str">
            <v xml:space="preserve">UN    </v>
          </cell>
          <cell r="D596">
            <v>5141.9799999999996</v>
          </cell>
        </row>
        <row r="597">
          <cell r="A597">
            <v>760</v>
          </cell>
          <cell r="B597" t="str">
            <v>BOMBA SUBMERSIVEL, ELETRICA, TRIFASICA, POTENCIA 13 HP, DIAMETRO DO ROTOR 170 MM, BOCAL DE SAIDA DIAMETRO DE 3 POLEGADAS, HM/Q = 11 M / 68,40 M3/H A 72 M / 3,6 M3/H</v>
          </cell>
          <cell r="C597" t="str">
            <v xml:space="preserve">UN    </v>
          </cell>
          <cell r="D597">
            <v>28706.1</v>
          </cell>
        </row>
        <row r="598">
          <cell r="A598">
            <v>751</v>
          </cell>
          <cell r="B598" t="str">
            <v>BOMBA SUBMERSIVEL, ELETRICA, TRIFASICA, POTENCIA 2,96 HP, DIAMETRO DO ROTOR 144 MM SEMIABERTO, BOCAL DE SAIDA DIAMETRO DE DUAS POLEGADAS, HM/Q = 2 M / 38,8 M3/H A 28 M / 5 M3/H</v>
          </cell>
          <cell r="C598" t="str">
            <v xml:space="preserve">UN    </v>
          </cell>
          <cell r="D598">
            <v>4521.21</v>
          </cell>
        </row>
        <row r="599">
          <cell r="A599">
            <v>754</v>
          </cell>
          <cell r="B599" t="str">
            <v>BOMBA SUBMERSIVEL, ELETRICA, TRIFASICA, POTENCIA 3,75 HP, DIAMETRO DO ROTOR 90 MM SEMIABERTO, BOCAL DE SAIDA DIAMETRO DE 2 POLEGADAS, HM/Q = 5 M / 61,2 M3/H A 25,5 M / 3,6 M3/H</v>
          </cell>
          <cell r="C599" t="str">
            <v xml:space="preserve">UN    </v>
          </cell>
          <cell r="D599">
            <v>7176.52</v>
          </cell>
        </row>
        <row r="600">
          <cell r="A600">
            <v>44489</v>
          </cell>
          <cell r="B600" t="str">
            <v>BOMBA TRIPLEX COM MOTOR A DIESEL, NACIONAL, DIAMETRO DE SUCCAO DE 2  1/2''</v>
          </cell>
          <cell r="C600" t="str">
            <v xml:space="preserve">UN    </v>
          </cell>
          <cell r="D600">
            <v>174019.68</v>
          </cell>
        </row>
        <row r="601">
          <cell r="A601">
            <v>39917</v>
          </cell>
          <cell r="B601" t="str">
            <v>BOMBA TRIPLEX, PARA INJECAO DE CALDA DE CIMENTO, VAZAO MAXIMA DE *100* LITROS/MINUTO, PRESSAO MAXIMA DE *70* BAR, POTENCIA DE 15 CV</v>
          </cell>
          <cell r="C601" t="str">
            <v xml:space="preserve">UN    </v>
          </cell>
          <cell r="D601">
            <v>99243.31</v>
          </cell>
        </row>
        <row r="602">
          <cell r="A602">
            <v>38167</v>
          </cell>
          <cell r="B602" t="str">
            <v>BORBOLETA PARA JANELA TIPO GUILHOTINA, EM ZAMAC CROMADO</v>
          </cell>
          <cell r="C602" t="str">
            <v xml:space="preserve">PAR   </v>
          </cell>
          <cell r="D602">
            <v>29.28</v>
          </cell>
        </row>
        <row r="603">
          <cell r="A603">
            <v>36145</v>
          </cell>
          <cell r="B603" t="str">
            <v>BOTA DE PVC PRETA, CANO MEDIO, SEM FORRO</v>
          </cell>
          <cell r="C603" t="str">
            <v xml:space="preserve">PAR   </v>
          </cell>
          <cell r="D603">
            <v>57.6</v>
          </cell>
        </row>
        <row r="604">
          <cell r="A604">
            <v>12893</v>
          </cell>
          <cell r="B604" t="str">
            <v>BOTA DE SEGURANCA COM BIQUEIRA DE ACO E COLARINHO ACOLCHOADO</v>
          </cell>
          <cell r="C604" t="str">
            <v xml:space="preserve">PAR   </v>
          </cell>
          <cell r="D604">
            <v>96</v>
          </cell>
        </row>
        <row r="605">
          <cell r="A605">
            <v>11685</v>
          </cell>
          <cell r="B605" t="str">
            <v>BRACO / CANO PARA CHUVEIRO ELETRICO, EM ALUMINIO, 30 CM X 1/2 "</v>
          </cell>
          <cell r="C605" t="str">
            <v xml:space="preserve">UN    </v>
          </cell>
          <cell r="D605">
            <v>24.04</v>
          </cell>
        </row>
        <row r="606">
          <cell r="A606">
            <v>11680</v>
          </cell>
          <cell r="B606" t="str">
            <v>BRACO OU HASTE COM CANOPLA PLASTICA, 1/2 ", PARA CHUVEIRO SIMPLES</v>
          </cell>
          <cell r="C606" t="str">
            <v xml:space="preserve">UN    </v>
          </cell>
          <cell r="D606">
            <v>17.670000000000002</v>
          </cell>
        </row>
        <row r="607">
          <cell r="A607">
            <v>11679</v>
          </cell>
          <cell r="B607" t="str">
            <v>BRACO OU HASTE RETA COM CANOPLA PLASTICA, 1/2 ", PARA CHUVEIRO ELETRICO</v>
          </cell>
          <cell r="C607" t="str">
            <v xml:space="preserve">UN    </v>
          </cell>
          <cell r="D607">
            <v>23.96</v>
          </cell>
        </row>
        <row r="608">
          <cell r="A608">
            <v>2512</v>
          </cell>
          <cell r="B608" t="str">
            <v>BRACO P/ LUMINARIA PUBLICA 1 X 1,50M ROMAGNOLE OU EQUIV</v>
          </cell>
          <cell r="C608" t="str">
            <v xml:space="preserve">UN    </v>
          </cell>
          <cell r="D608">
            <v>58.72</v>
          </cell>
        </row>
        <row r="609">
          <cell r="A609">
            <v>4374</v>
          </cell>
          <cell r="B609" t="str">
            <v>BUCHA DE NYLON SEM ABA S10</v>
          </cell>
          <cell r="C609" t="str">
            <v xml:space="preserve">UN    </v>
          </cell>
          <cell r="D609">
            <v>0.37</v>
          </cell>
        </row>
        <row r="610">
          <cell r="A610">
            <v>7568</v>
          </cell>
          <cell r="B610" t="str">
            <v>BUCHA DE NYLON SEM ABA S10, COM PARAFUSO DE 6,10 X 65 MM EM ACO ZINCADO COM ROSCA SOBERBA, CABECA CHATA E FENDA PHILLIPS</v>
          </cell>
          <cell r="C610" t="str">
            <v xml:space="preserve">UN    </v>
          </cell>
          <cell r="D610">
            <v>0.61</v>
          </cell>
        </row>
        <row r="611">
          <cell r="A611">
            <v>7584</v>
          </cell>
          <cell r="B611" t="str">
            <v>BUCHA DE NYLON SEM ABA S12, COM PARAFUSO DE 5/16" X 80 MM EM ACO ZINCADO COM ROSCA SOBERBA E CABECA SEXTAVADA</v>
          </cell>
          <cell r="C611" t="str">
            <v xml:space="preserve">UN    </v>
          </cell>
          <cell r="D611">
            <v>0.93</v>
          </cell>
        </row>
        <row r="612">
          <cell r="A612">
            <v>11945</v>
          </cell>
          <cell r="B612" t="str">
            <v>BUCHA DE NYLON SEM ABA S4</v>
          </cell>
          <cell r="C612" t="str">
            <v xml:space="preserve">UN    </v>
          </cell>
          <cell r="D612">
            <v>0.06</v>
          </cell>
        </row>
        <row r="613">
          <cell r="A613">
            <v>11946</v>
          </cell>
          <cell r="B613" t="str">
            <v>BUCHA DE NYLON SEM ABA S5</v>
          </cell>
          <cell r="C613" t="str">
            <v xml:space="preserve">UN    </v>
          </cell>
          <cell r="D613">
            <v>0.06</v>
          </cell>
        </row>
        <row r="614">
          <cell r="A614">
            <v>4375</v>
          </cell>
          <cell r="B614" t="str">
            <v>BUCHA DE NYLON SEM ABA S6</v>
          </cell>
          <cell r="C614" t="str">
            <v xml:space="preserve">UN    </v>
          </cell>
          <cell r="D614">
            <v>0.1</v>
          </cell>
        </row>
        <row r="615">
          <cell r="A615">
            <v>11950</v>
          </cell>
          <cell r="B615" t="str">
            <v>BUCHA DE NYLON SEM ABA S6, COM PARAFUSO DE 4,20 X 40 MM EM ACO ZINCADO COM ROSCA SOBERBA, CABECA CHATA E FENDA PHILLIPS</v>
          </cell>
          <cell r="C615" t="str">
            <v xml:space="preserve">UN    </v>
          </cell>
          <cell r="D615">
            <v>0.2</v>
          </cell>
        </row>
        <row r="616">
          <cell r="A616">
            <v>4376</v>
          </cell>
          <cell r="B616" t="str">
            <v>BUCHA DE NYLON SEM ABA S8</v>
          </cell>
          <cell r="C616" t="str">
            <v xml:space="preserve">UN    </v>
          </cell>
          <cell r="D616">
            <v>0.19</v>
          </cell>
        </row>
        <row r="617">
          <cell r="A617">
            <v>7583</v>
          </cell>
          <cell r="B617" t="str">
            <v>BUCHA DE NYLON SEM ABA S8, COM PARAFUSO DE 4,80 X 50 MM EM ACO ZINCADO COM ROSCA SOBERBA, CABECA CHATA E FENDA PHILLIPS</v>
          </cell>
          <cell r="C617" t="str">
            <v xml:space="preserve">UN    </v>
          </cell>
          <cell r="D617">
            <v>0.41</v>
          </cell>
        </row>
        <row r="618">
          <cell r="A618">
            <v>4350</v>
          </cell>
          <cell r="B618" t="str">
            <v>BUCHA DE NYLON, DIAMETRO DO FURO 8 MM, COMPRIMENTO 40 MM, COM PARAFUSO DE ROSCA SOBERBA, CABECA CHATA, FENDA SIMPLES, 4,8 X 50 MM</v>
          </cell>
          <cell r="C618" t="str">
            <v xml:space="preserve">UN    </v>
          </cell>
          <cell r="D618">
            <v>0.73</v>
          </cell>
        </row>
        <row r="619">
          <cell r="A619">
            <v>39886</v>
          </cell>
          <cell r="B619" t="str">
            <v>BUCHA DE REDUCAO DE COBRE (REF 600-2) SEM ANEL DE SOLDA, PONTA X BOLSA, 22 X 15 MM</v>
          </cell>
          <cell r="C619" t="str">
            <v xml:space="preserve">UN    </v>
          </cell>
          <cell r="D619">
            <v>6.82</v>
          </cell>
        </row>
        <row r="620">
          <cell r="A620">
            <v>39887</v>
          </cell>
          <cell r="B620" t="str">
            <v>BUCHA DE REDUCAO DE COBRE (REF 600-2) SEM ANEL DE SOLDA, PONTA X BOLSA, 28 X 22 MM</v>
          </cell>
          <cell r="C620" t="str">
            <v xml:space="preserve">UN    </v>
          </cell>
          <cell r="D620">
            <v>10.24</v>
          </cell>
        </row>
        <row r="621">
          <cell r="A621">
            <v>39888</v>
          </cell>
          <cell r="B621" t="str">
            <v>BUCHA DE REDUCAO DE COBRE (REF 600-2) SEM ANEL DE SOLDA, PONTA X BOLSA, 35 X 28 MM</v>
          </cell>
          <cell r="C621" t="str">
            <v xml:space="preserve">UN    </v>
          </cell>
          <cell r="D621">
            <v>23.41</v>
          </cell>
        </row>
        <row r="622">
          <cell r="A622">
            <v>39890</v>
          </cell>
          <cell r="B622" t="str">
            <v>BUCHA DE REDUCAO DE COBRE (REF 600-2) SEM ANEL DE SOLDA, PONTA X BOLSA, 42 X 35 MM</v>
          </cell>
          <cell r="C622" t="str">
            <v xml:space="preserve">UN    </v>
          </cell>
          <cell r="D622">
            <v>39.96</v>
          </cell>
        </row>
        <row r="623">
          <cell r="A623">
            <v>39891</v>
          </cell>
          <cell r="B623" t="str">
            <v>BUCHA DE REDUCAO DE COBRE (REF 600-2) SEM ANEL DE SOLDA, PONTA X BOLSA, 54 X 42 MM</v>
          </cell>
          <cell r="C623" t="str">
            <v xml:space="preserve">UN    </v>
          </cell>
          <cell r="D623">
            <v>56.34</v>
          </cell>
        </row>
        <row r="624">
          <cell r="A624">
            <v>39892</v>
          </cell>
          <cell r="B624" t="str">
            <v>BUCHA DE REDUCAO DE COBRE (REF 600-2) SEM ANEL DE SOLDA, PONTA X BOLSA, 66 X 54 MM</v>
          </cell>
          <cell r="C624" t="str">
            <v xml:space="preserve">UN    </v>
          </cell>
          <cell r="D624">
            <v>175.61</v>
          </cell>
        </row>
        <row r="625">
          <cell r="A625">
            <v>790</v>
          </cell>
          <cell r="B625" t="str">
            <v>BUCHA DE REDUCAO DE FERRO GALVANIZADO, COM ROSCA BSP, DE 1 1/2" X 1 1/4"</v>
          </cell>
          <cell r="C625" t="str">
            <v xml:space="preserve">UN    </v>
          </cell>
          <cell r="D625">
            <v>16.32</v>
          </cell>
        </row>
        <row r="626">
          <cell r="A626">
            <v>766</v>
          </cell>
          <cell r="B626" t="str">
            <v>BUCHA DE REDUCAO DE FERRO GALVANIZADO, COM ROSCA BSP, DE 1 1/2" X 1/2"</v>
          </cell>
          <cell r="C626" t="str">
            <v xml:space="preserve">UN    </v>
          </cell>
          <cell r="D626">
            <v>16.32</v>
          </cell>
        </row>
        <row r="627">
          <cell r="A627">
            <v>791</v>
          </cell>
          <cell r="B627" t="str">
            <v>BUCHA DE REDUCAO DE FERRO GALVANIZADO, COM ROSCA BSP, DE 1 1/2" X 1"</v>
          </cell>
          <cell r="C627" t="str">
            <v xml:space="preserve">UN    </v>
          </cell>
          <cell r="D627">
            <v>16.32</v>
          </cell>
        </row>
        <row r="628">
          <cell r="A628">
            <v>767</v>
          </cell>
          <cell r="B628" t="str">
            <v>BUCHA DE REDUCAO DE FERRO GALVANIZADO, COM ROSCA BSP, DE 1 1/2" X 3/4"</v>
          </cell>
          <cell r="C628" t="str">
            <v xml:space="preserve">UN    </v>
          </cell>
          <cell r="D628">
            <v>16.32</v>
          </cell>
        </row>
        <row r="629">
          <cell r="A629">
            <v>768</v>
          </cell>
          <cell r="B629" t="str">
            <v>BUCHA DE REDUCAO DE FERRO GALVANIZADO, COM ROSCA BSP, DE 1 1/4" X 1/2"</v>
          </cell>
          <cell r="C629" t="str">
            <v xml:space="preserve">UN    </v>
          </cell>
          <cell r="D629">
            <v>12.82</v>
          </cell>
        </row>
        <row r="630">
          <cell r="A630">
            <v>789</v>
          </cell>
          <cell r="B630" t="str">
            <v>BUCHA DE REDUCAO DE FERRO GALVANIZADO, COM ROSCA BSP, DE 1 1/4" X 1"</v>
          </cell>
          <cell r="C630" t="str">
            <v xml:space="preserve">UN    </v>
          </cell>
          <cell r="D630">
            <v>12.54</v>
          </cell>
        </row>
        <row r="631">
          <cell r="A631">
            <v>769</v>
          </cell>
          <cell r="B631" t="str">
            <v>BUCHA DE REDUCAO DE FERRO GALVANIZADO, COM ROSCA BSP, DE 1 1/4" X 3/4"</v>
          </cell>
          <cell r="C631" t="str">
            <v xml:space="preserve">UN    </v>
          </cell>
          <cell r="D631">
            <v>12.82</v>
          </cell>
        </row>
        <row r="632">
          <cell r="A632">
            <v>770</v>
          </cell>
          <cell r="B632" t="str">
            <v>BUCHA DE REDUCAO DE FERRO GALVANIZADO, COM ROSCA BSP, DE 1/2" X 1/4"</v>
          </cell>
          <cell r="C632" t="str">
            <v xml:space="preserve">UN    </v>
          </cell>
          <cell r="D632">
            <v>4.5199999999999996</v>
          </cell>
        </row>
        <row r="633">
          <cell r="A633">
            <v>12394</v>
          </cell>
          <cell r="B633" t="str">
            <v>BUCHA DE REDUCAO DE FERRO GALVANIZADO, COM ROSCA BSP, DE 1/2" X 3/8"</v>
          </cell>
          <cell r="C633" t="str">
            <v xml:space="preserve">UN    </v>
          </cell>
          <cell r="D633">
            <v>4.5199999999999996</v>
          </cell>
        </row>
        <row r="634">
          <cell r="A634">
            <v>764</v>
          </cell>
          <cell r="B634" t="str">
            <v>BUCHA DE REDUCAO DE FERRO GALVANIZADO, COM ROSCA BSP, DE 1" X 1/2"</v>
          </cell>
          <cell r="C634" t="str">
            <v xml:space="preserve">UN    </v>
          </cell>
          <cell r="D634">
            <v>7.89</v>
          </cell>
        </row>
        <row r="635">
          <cell r="A635">
            <v>765</v>
          </cell>
          <cell r="B635" t="str">
            <v>BUCHA DE REDUCAO DE FERRO GALVANIZADO, COM ROSCA BSP, DE 1" X 3/4"</v>
          </cell>
          <cell r="C635" t="str">
            <v xml:space="preserve">UN    </v>
          </cell>
          <cell r="D635">
            <v>7.89</v>
          </cell>
        </row>
        <row r="636">
          <cell r="A636">
            <v>787</v>
          </cell>
          <cell r="B636" t="str">
            <v>BUCHA DE REDUCAO DE FERRO GALVANIZADO, COM ROSCA BSP, DE 2 1/2" X 1 1/2"</v>
          </cell>
          <cell r="C636" t="str">
            <v xml:space="preserve">UN    </v>
          </cell>
          <cell r="D636">
            <v>35.24</v>
          </cell>
        </row>
        <row r="637">
          <cell r="A637">
            <v>774</v>
          </cell>
          <cell r="B637" t="str">
            <v>BUCHA DE REDUCAO DE FERRO GALVANIZADO, COM ROSCA BSP, DE 2 1/2" X 1 1/4"</v>
          </cell>
          <cell r="C637" t="str">
            <v xml:space="preserve">UN    </v>
          </cell>
          <cell r="D637">
            <v>35.24</v>
          </cell>
        </row>
        <row r="638">
          <cell r="A638">
            <v>773</v>
          </cell>
          <cell r="B638" t="str">
            <v>BUCHA DE REDUCAO DE FERRO GALVANIZADO, COM ROSCA BSP, DE 2 1/2" X 1"</v>
          </cell>
          <cell r="C638" t="str">
            <v xml:space="preserve">UN    </v>
          </cell>
          <cell r="D638">
            <v>35.24</v>
          </cell>
        </row>
        <row r="639">
          <cell r="A639">
            <v>775</v>
          </cell>
          <cell r="B639" t="str">
            <v>BUCHA DE REDUCAO DE FERRO GALVANIZADO, COM ROSCA BSP, DE 2 1/2" X 2"</v>
          </cell>
          <cell r="C639" t="str">
            <v xml:space="preserve">UN    </v>
          </cell>
          <cell r="D639">
            <v>35.24</v>
          </cell>
        </row>
        <row r="640">
          <cell r="A640">
            <v>788</v>
          </cell>
          <cell r="B640" t="str">
            <v>BUCHA DE REDUCAO DE FERRO GALVANIZADO, COM ROSCA BSP, DE 2" X 1 1/2"</v>
          </cell>
          <cell r="C640" t="str">
            <v xml:space="preserve">UN    </v>
          </cell>
          <cell r="D640">
            <v>21.9</v>
          </cell>
        </row>
        <row r="641">
          <cell r="A641">
            <v>772</v>
          </cell>
          <cell r="B641" t="str">
            <v>BUCHA DE REDUCAO DE FERRO GALVANIZADO, COM ROSCA BSP, DE 2" X 1 1/4"</v>
          </cell>
          <cell r="C641" t="str">
            <v xml:space="preserve">UN    </v>
          </cell>
          <cell r="D641">
            <v>21.9</v>
          </cell>
        </row>
        <row r="642">
          <cell r="A642">
            <v>771</v>
          </cell>
          <cell r="B642" t="str">
            <v>BUCHA DE REDUCAO DE FERRO GALVANIZADO, COM ROSCA BSP, DE 2" X 1"</v>
          </cell>
          <cell r="C642" t="str">
            <v xml:space="preserve">UN    </v>
          </cell>
          <cell r="D642">
            <v>21.9</v>
          </cell>
        </row>
        <row r="643">
          <cell r="A643">
            <v>779</v>
          </cell>
          <cell r="B643" t="str">
            <v>BUCHA DE REDUCAO DE FERRO GALVANIZADO, COM ROSCA BSP, DE 3/4" X 1/2"</v>
          </cell>
          <cell r="C643" t="str">
            <v xml:space="preserve">UN    </v>
          </cell>
          <cell r="D643">
            <v>5.44</v>
          </cell>
        </row>
        <row r="644">
          <cell r="A644">
            <v>776</v>
          </cell>
          <cell r="B644" t="str">
            <v>BUCHA DE REDUCAO DE FERRO GALVANIZADO, COM ROSCA BSP, DE 3" X 1 1/2"</v>
          </cell>
          <cell r="C644" t="str">
            <v xml:space="preserve">UN    </v>
          </cell>
          <cell r="D644">
            <v>51.95</v>
          </cell>
        </row>
        <row r="645">
          <cell r="A645">
            <v>777</v>
          </cell>
          <cell r="B645" t="str">
            <v>BUCHA DE REDUCAO DE FERRO GALVANIZADO, COM ROSCA BSP, DE 3" X 1 1/4"</v>
          </cell>
          <cell r="C645" t="str">
            <v xml:space="preserve">UN    </v>
          </cell>
          <cell r="D645">
            <v>50.51</v>
          </cell>
        </row>
        <row r="646">
          <cell r="A646">
            <v>780</v>
          </cell>
          <cell r="B646" t="str">
            <v>BUCHA DE REDUCAO DE FERRO GALVANIZADO, COM ROSCA BSP, DE 3" X 2 1/2"</v>
          </cell>
          <cell r="C646" t="str">
            <v xml:space="preserve">UN    </v>
          </cell>
          <cell r="D646">
            <v>50.76</v>
          </cell>
        </row>
        <row r="647">
          <cell r="A647">
            <v>778</v>
          </cell>
          <cell r="B647" t="str">
            <v>BUCHA DE REDUCAO DE FERRO GALVANIZADO, COM ROSCA BSP, DE 3" X 2"</v>
          </cell>
          <cell r="C647" t="str">
            <v xml:space="preserve">UN    </v>
          </cell>
          <cell r="D647">
            <v>51.95</v>
          </cell>
        </row>
        <row r="648">
          <cell r="A648">
            <v>781</v>
          </cell>
          <cell r="B648" t="str">
            <v>BUCHA DE REDUCAO DE FERRO GALVANIZADO, COM ROSCA BSP, DE 4" X 2 1/2"</v>
          </cell>
          <cell r="C648" t="str">
            <v xml:space="preserve">UN    </v>
          </cell>
          <cell r="D648">
            <v>95.99</v>
          </cell>
        </row>
        <row r="649">
          <cell r="A649">
            <v>786</v>
          </cell>
          <cell r="B649" t="str">
            <v>BUCHA DE REDUCAO DE FERRO GALVANIZADO, COM ROSCA BSP, DE 4" X 2"</v>
          </cell>
          <cell r="C649" t="str">
            <v xml:space="preserve">UN    </v>
          </cell>
          <cell r="D649">
            <v>95.99</v>
          </cell>
        </row>
        <row r="650">
          <cell r="A650">
            <v>782</v>
          </cell>
          <cell r="B650" t="str">
            <v>BUCHA DE REDUCAO DE FERRO GALVANIZADO, COM ROSCA BSP, DE 4" X 3"</v>
          </cell>
          <cell r="C650" t="str">
            <v xml:space="preserve">UN    </v>
          </cell>
          <cell r="D650">
            <v>95.99</v>
          </cell>
        </row>
        <row r="651">
          <cell r="A651">
            <v>783</v>
          </cell>
          <cell r="B651" t="str">
            <v>BUCHA DE REDUCAO DE FERRO GALVANIZADO, COM ROSCA BSP, DE 5" X 4"</v>
          </cell>
          <cell r="C651" t="str">
            <v xml:space="preserve">UN    </v>
          </cell>
          <cell r="D651">
            <v>262.72000000000003</v>
          </cell>
        </row>
        <row r="652">
          <cell r="A652">
            <v>785</v>
          </cell>
          <cell r="B652" t="str">
            <v>BUCHA DE REDUCAO DE FERRO GALVANIZADO, COM ROSCA BSP, DE 6" X 4"</v>
          </cell>
          <cell r="C652" t="str">
            <v xml:space="preserve">UN    </v>
          </cell>
          <cell r="D652">
            <v>277.58999999999997</v>
          </cell>
        </row>
        <row r="653">
          <cell r="A653">
            <v>784</v>
          </cell>
          <cell r="B653" t="str">
            <v>BUCHA DE REDUCAO DE FERRO GALVANIZADO, COM ROSCA BSP, DE 6" X 5"</v>
          </cell>
          <cell r="C653" t="str">
            <v xml:space="preserve">UN    </v>
          </cell>
          <cell r="D653">
            <v>297.79000000000002</v>
          </cell>
        </row>
        <row r="654">
          <cell r="A654">
            <v>831</v>
          </cell>
          <cell r="B654" t="str">
            <v>BUCHA DE REDUCAO DE PVC, SOLDAVEL, CURTA, COM 110 X 85 MM, PARA AGUA FRIA PREDIAL</v>
          </cell>
          <cell r="C654" t="str">
            <v xml:space="preserve">UN    </v>
          </cell>
          <cell r="D654">
            <v>80.38</v>
          </cell>
        </row>
        <row r="655">
          <cell r="A655">
            <v>828</v>
          </cell>
          <cell r="B655" t="str">
            <v>BUCHA DE REDUCAO DE PVC, SOLDAVEL, CURTA, COM 25 X 20 MM, PARA AGUA FRIA PREDIAL</v>
          </cell>
          <cell r="C655" t="str">
            <v xml:space="preserve">UN    </v>
          </cell>
          <cell r="D655">
            <v>0.46</v>
          </cell>
        </row>
        <row r="656">
          <cell r="A656">
            <v>829</v>
          </cell>
          <cell r="B656" t="str">
            <v>BUCHA DE REDUCAO DE PVC, SOLDAVEL, CURTA, COM 32 X 25 MM, PARA AGUA FRIA PREDIAL</v>
          </cell>
          <cell r="C656" t="str">
            <v xml:space="preserve">UN    </v>
          </cell>
          <cell r="D656">
            <v>0.97</v>
          </cell>
        </row>
        <row r="657">
          <cell r="A657">
            <v>812</v>
          </cell>
          <cell r="B657" t="str">
            <v>BUCHA DE REDUCAO DE PVC, SOLDAVEL, CURTA, COM 40 X 32 MM, PARA AGUA FRIA PREDIAL</v>
          </cell>
          <cell r="C657" t="str">
            <v xml:space="preserve">UN    </v>
          </cell>
          <cell r="D657">
            <v>2.11</v>
          </cell>
        </row>
        <row r="658">
          <cell r="A658">
            <v>819</v>
          </cell>
          <cell r="B658" t="str">
            <v>BUCHA DE REDUCAO DE PVC, SOLDAVEL, CURTA, COM 50 X 40 MM, PARA AGUA FRIA PREDIAL</v>
          </cell>
          <cell r="C658" t="str">
            <v xml:space="preserve">UN    </v>
          </cell>
          <cell r="D658">
            <v>3.47</v>
          </cell>
        </row>
        <row r="659">
          <cell r="A659">
            <v>818</v>
          </cell>
          <cell r="B659" t="str">
            <v>BUCHA DE REDUCAO DE PVC, SOLDAVEL, CURTA, COM 60 X 50 MM, PARA AGUA FRIA PREDIAL</v>
          </cell>
          <cell r="C659" t="str">
            <v xml:space="preserve">UN    </v>
          </cell>
          <cell r="D659">
            <v>5.84</v>
          </cell>
        </row>
        <row r="660">
          <cell r="A660">
            <v>823</v>
          </cell>
          <cell r="B660" t="str">
            <v>BUCHA DE REDUCAO DE PVC, SOLDAVEL, CURTA, COM 75 X 60 MM, PARA AGUA FRIA PREDIAL</v>
          </cell>
          <cell r="C660" t="str">
            <v xml:space="preserve">UN    </v>
          </cell>
          <cell r="D660">
            <v>17.579999999999998</v>
          </cell>
        </row>
        <row r="661">
          <cell r="A661">
            <v>830</v>
          </cell>
          <cell r="B661" t="str">
            <v>BUCHA DE REDUCAO DE PVC, SOLDAVEL, CURTA, COM 85 X 75 MM, PARA AGUA FRIA PREDIAL</v>
          </cell>
          <cell r="C661" t="str">
            <v xml:space="preserve">UN    </v>
          </cell>
          <cell r="D661">
            <v>14.48</v>
          </cell>
        </row>
        <row r="662">
          <cell r="A662">
            <v>826</v>
          </cell>
          <cell r="B662" t="str">
            <v>BUCHA DE REDUCAO DE PVC, SOLDAVEL, LONGA, COM 110 X 60 MM, PARA AGUA FRIA PREDIAL</v>
          </cell>
          <cell r="C662" t="str">
            <v xml:space="preserve">UN    </v>
          </cell>
          <cell r="D662">
            <v>45.08</v>
          </cell>
        </row>
        <row r="663">
          <cell r="A663">
            <v>827</v>
          </cell>
          <cell r="B663" t="str">
            <v>BUCHA DE REDUCAO DE PVC, SOLDAVEL, LONGA, COM 110 X 75 MM, PARA AGUA FRIA PREDIAL</v>
          </cell>
          <cell r="C663" t="str">
            <v xml:space="preserve">UN    </v>
          </cell>
          <cell r="D663">
            <v>38.08</v>
          </cell>
        </row>
        <row r="664">
          <cell r="A664">
            <v>832</v>
          </cell>
          <cell r="B664" t="str">
            <v>BUCHA DE REDUCAO DE PVC, SOLDAVEL, LONGA, COM 32 X 20 MM, PARA AGUA FRIA PREDIAL</v>
          </cell>
          <cell r="C664" t="str">
            <v xml:space="preserve">UN    </v>
          </cell>
          <cell r="D664">
            <v>2.63</v>
          </cell>
        </row>
        <row r="665">
          <cell r="A665">
            <v>833</v>
          </cell>
          <cell r="B665" t="str">
            <v>BUCHA DE REDUCAO DE PVC, SOLDAVEL, LONGA, COM 40 X 20 MM, PARA AGUA FRIA PREDIAL</v>
          </cell>
          <cell r="C665" t="str">
            <v xml:space="preserve">UN    </v>
          </cell>
          <cell r="D665">
            <v>3.73</v>
          </cell>
        </row>
        <row r="666">
          <cell r="A666">
            <v>834</v>
          </cell>
          <cell r="B666" t="str">
            <v>BUCHA DE REDUCAO DE PVC, SOLDAVEL, LONGA, COM 40 X 25 MM, PARA AGUA FRIA PREDIAL</v>
          </cell>
          <cell r="C666" t="str">
            <v xml:space="preserve">UN    </v>
          </cell>
          <cell r="D666">
            <v>4.0999999999999996</v>
          </cell>
        </row>
        <row r="667">
          <cell r="A667">
            <v>825</v>
          </cell>
          <cell r="B667" t="str">
            <v>BUCHA DE REDUCAO DE PVC, SOLDAVEL, LONGA, COM 50 X 20 MM, PARA AGUA FRIA PREDIAL</v>
          </cell>
          <cell r="C667" t="str">
            <v xml:space="preserve">UN    </v>
          </cell>
          <cell r="D667">
            <v>4.57</v>
          </cell>
        </row>
        <row r="668">
          <cell r="A668">
            <v>813</v>
          </cell>
          <cell r="B668" t="str">
            <v>BUCHA DE REDUCAO DE PVC, SOLDAVEL, LONGA, COM 50 X 25 MM, PARA AGUA FRIA PREDIAL</v>
          </cell>
          <cell r="C668" t="str">
            <v xml:space="preserve">UN    </v>
          </cell>
          <cell r="D668">
            <v>4.49</v>
          </cell>
        </row>
        <row r="669">
          <cell r="A669">
            <v>820</v>
          </cell>
          <cell r="B669" t="str">
            <v>BUCHA DE REDUCAO DE PVC, SOLDAVEL, LONGA, COM 50 X 32 MM, PARA AGUA FRIA PREDIAL</v>
          </cell>
          <cell r="C669" t="str">
            <v xml:space="preserve">UN    </v>
          </cell>
          <cell r="D669">
            <v>5.7</v>
          </cell>
        </row>
        <row r="670">
          <cell r="A670">
            <v>816</v>
          </cell>
          <cell r="B670" t="str">
            <v>BUCHA DE REDUCAO DE PVC, SOLDAVEL, LONGA, COM 60 X 25 MM, PARA AGUA FRIA PREDIAL</v>
          </cell>
          <cell r="C670" t="str">
            <v xml:space="preserve">UN    </v>
          </cell>
          <cell r="D670">
            <v>9.6999999999999993</v>
          </cell>
        </row>
        <row r="671">
          <cell r="A671">
            <v>814</v>
          </cell>
          <cell r="B671" t="str">
            <v>BUCHA DE REDUCAO DE PVC, SOLDAVEL, LONGA, COM 60 X 32 MM, PARA AGUA FRIA PREDIAL</v>
          </cell>
          <cell r="C671" t="str">
            <v xml:space="preserve">UN    </v>
          </cell>
          <cell r="D671">
            <v>11.72</v>
          </cell>
        </row>
        <row r="672">
          <cell r="A672">
            <v>815</v>
          </cell>
          <cell r="B672" t="str">
            <v>BUCHA DE REDUCAO DE PVC, SOLDAVEL, LONGA, COM 60 X 40 MM, PARA AGUA FRIA PREDIAL</v>
          </cell>
          <cell r="C672" t="str">
            <v xml:space="preserve">UN    </v>
          </cell>
          <cell r="D672">
            <v>12.67</v>
          </cell>
        </row>
        <row r="673">
          <cell r="A673">
            <v>822</v>
          </cell>
          <cell r="B673" t="str">
            <v>BUCHA DE REDUCAO DE PVC, SOLDAVEL, LONGA, COM 60 X 50 MM, PARA AGUA FRIA PREDIAL</v>
          </cell>
          <cell r="C673" t="str">
            <v xml:space="preserve">UN    </v>
          </cell>
          <cell r="D673">
            <v>15.43</v>
          </cell>
        </row>
        <row r="674">
          <cell r="A674">
            <v>821</v>
          </cell>
          <cell r="B674" t="str">
            <v>BUCHA DE REDUCAO DE PVC, SOLDAVEL, LONGA, COM 75 X 50 MM, PARA AGUA FRIA PREDIAL</v>
          </cell>
          <cell r="C674" t="str">
            <v xml:space="preserve">UN    </v>
          </cell>
          <cell r="D674">
            <v>18.04</v>
          </cell>
        </row>
        <row r="675">
          <cell r="A675">
            <v>817</v>
          </cell>
          <cell r="B675" t="str">
            <v>BUCHA DE REDUCAO DE PVC, SOLDAVEL, LONGA, COM 85 X 60 MM, PARA AGUA FRIA PREDIAL</v>
          </cell>
          <cell r="C675" t="str">
            <v xml:space="preserve">UN    </v>
          </cell>
          <cell r="D675">
            <v>21.45</v>
          </cell>
        </row>
        <row r="676">
          <cell r="A676">
            <v>20086</v>
          </cell>
          <cell r="B676" t="str">
            <v>BUCHA DE REDUCAO DE PVC, SOLDAVEL, LONGA, 50 X 40 MM, PARA ESGOTO PREDIAL</v>
          </cell>
          <cell r="C676" t="str">
            <v xml:space="preserve">UN    </v>
          </cell>
          <cell r="D676">
            <v>2.87</v>
          </cell>
        </row>
        <row r="677">
          <cell r="A677">
            <v>39191</v>
          </cell>
          <cell r="B677" t="str">
            <v>BUCHA DE REDUCAO EM ALUMINIO, COM ROSCA, DE 1 1/2" X 1 1/4", PARA ELETRODUTO</v>
          </cell>
          <cell r="C677" t="str">
            <v xml:space="preserve">UN    </v>
          </cell>
          <cell r="D677">
            <v>15.34</v>
          </cell>
        </row>
        <row r="678">
          <cell r="A678">
            <v>39190</v>
          </cell>
          <cell r="B678" t="str">
            <v>BUCHA DE REDUCAO EM ALUMINIO, COM ROSCA, DE 1 1/2" X 1", PARA ELETRODUTO</v>
          </cell>
          <cell r="C678" t="str">
            <v xml:space="preserve">UN    </v>
          </cell>
          <cell r="D678">
            <v>16.03</v>
          </cell>
        </row>
        <row r="679">
          <cell r="A679">
            <v>39189</v>
          </cell>
          <cell r="B679" t="str">
            <v>BUCHA DE REDUCAO EM ALUMINIO, COM ROSCA, DE 1 1/2" X 3/4", PARA ELETRODUTO</v>
          </cell>
          <cell r="C679" t="str">
            <v xml:space="preserve">UN    </v>
          </cell>
          <cell r="D679">
            <v>16.96</v>
          </cell>
        </row>
        <row r="680">
          <cell r="A680">
            <v>39186</v>
          </cell>
          <cell r="B680" t="str">
            <v>BUCHA DE REDUCAO EM ALUMINIO, COM ROSCA, DE 1 1/4" X 1/2", PARA ELETRODUTO</v>
          </cell>
          <cell r="C680" t="str">
            <v xml:space="preserve">UN    </v>
          </cell>
          <cell r="D680">
            <v>15.17</v>
          </cell>
        </row>
        <row r="681">
          <cell r="A681">
            <v>39188</v>
          </cell>
          <cell r="B681" t="str">
            <v>BUCHA DE REDUCAO EM ALUMINIO, COM ROSCA, DE 1 1/4" X 1", PARA ELETRODUTO</v>
          </cell>
          <cell r="C681" t="str">
            <v xml:space="preserve">UN    </v>
          </cell>
          <cell r="D681">
            <v>12.49</v>
          </cell>
        </row>
        <row r="682">
          <cell r="A682">
            <v>39187</v>
          </cell>
          <cell r="B682" t="str">
            <v>BUCHA DE REDUCAO EM ALUMINIO, COM ROSCA, DE 1 1/4" X 3/4", PARA ELETRODUTO</v>
          </cell>
          <cell r="C682" t="str">
            <v xml:space="preserve">UN    </v>
          </cell>
          <cell r="D682">
            <v>13.09</v>
          </cell>
        </row>
        <row r="683">
          <cell r="A683">
            <v>39184</v>
          </cell>
          <cell r="B683" t="str">
            <v>BUCHA DE REDUCAO EM ALUMINIO, COM ROSCA, DE 1" X 1/2", PARA ELETRODUTO</v>
          </cell>
          <cell r="C683" t="str">
            <v xml:space="preserve">UN    </v>
          </cell>
          <cell r="D683">
            <v>4.92</v>
          </cell>
        </row>
        <row r="684">
          <cell r="A684">
            <v>39185</v>
          </cell>
          <cell r="B684" t="str">
            <v>BUCHA DE REDUCAO EM ALUMINIO, COM ROSCA, DE 1" X 3/4", PARA ELETRODUTO</v>
          </cell>
          <cell r="C684" t="str">
            <v xml:space="preserve">UN    </v>
          </cell>
          <cell r="D684">
            <v>4.49</v>
          </cell>
        </row>
        <row r="685">
          <cell r="A685">
            <v>39198</v>
          </cell>
          <cell r="B685" t="str">
            <v>BUCHA DE REDUCAO EM ALUMINIO, COM ROSCA, DE 2 1/2" X 1 1/2", PARA ELETRODUTO</v>
          </cell>
          <cell r="C685" t="str">
            <v xml:space="preserve">UN    </v>
          </cell>
          <cell r="D685">
            <v>50.33</v>
          </cell>
        </row>
        <row r="686">
          <cell r="A686">
            <v>39197</v>
          </cell>
          <cell r="B686" t="str">
            <v>BUCHA DE REDUCAO EM ALUMINIO, COM ROSCA, DE 2 1/2" X 1 1/4", PARA ELETRODUTO</v>
          </cell>
          <cell r="C686" t="str">
            <v xml:space="preserve">UN    </v>
          </cell>
          <cell r="D686">
            <v>52.58</v>
          </cell>
        </row>
        <row r="687">
          <cell r="A687">
            <v>39196</v>
          </cell>
          <cell r="B687" t="str">
            <v>BUCHA DE REDUCAO EM ALUMINIO, COM ROSCA, DE 2 1/2" X 1", PARA ELETRODUTO</v>
          </cell>
          <cell r="C687" t="str">
            <v xml:space="preserve">UN    </v>
          </cell>
          <cell r="D687">
            <v>54.22</v>
          </cell>
        </row>
        <row r="688">
          <cell r="A688">
            <v>39199</v>
          </cell>
          <cell r="B688" t="str">
            <v>BUCHA DE REDUCAO EM ALUMINIO, COM ROSCA, DE 2 1/2" X 2", PARA ELETRODUTO</v>
          </cell>
          <cell r="C688" t="str">
            <v xml:space="preserve">UN    </v>
          </cell>
          <cell r="D688">
            <v>48.44</v>
          </cell>
        </row>
        <row r="689">
          <cell r="A689">
            <v>39195</v>
          </cell>
          <cell r="B689" t="str">
            <v>BUCHA DE REDUCAO EM ALUMINIO, COM ROSCA, DE 2" X 1 1/2", PARA ELETRODUTO</v>
          </cell>
          <cell r="C689" t="str">
            <v xml:space="preserve">UN    </v>
          </cell>
          <cell r="D689">
            <v>27.96</v>
          </cell>
        </row>
        <row r="690">
          <cell r="A690">
            <v>39194</v>
          </cell>
          <cell r="B690" t="str">
            <v>BUCHA DE REDUCAO EM ALUMINIO, COM ROSCA, DE 2" X 1 1/4", PARA ELETRODUTO</v>
          </cell>
          <cell r="C690" t="str">
            <v xml:space="preserve">UN    </v>
          </cell>
          <cell r="D690">
            <v>29.92</v>
          </cell>
        </row>
        <row r="691">
          <cell r="A691">
            <v>39193</v>
          </cell>
          <cell r="B691" t="str">
            <v>BUCHA DE REDUCAO EM ALUMINIO, COM ROSCA, DE 2" X 1", PARA ELETRODUTO</v>
          </cell>
          <cell r="C691" t="str">
            <v xml:space="preserve">UN    </v>
          </cell>
          <cell r="D691">
            <v>32.79</v>
          </cell>
        </row>
        <row r="692">
          <cell r="A692">
            <v>39192</v>
          </cell>
          <cell r="B692" t="str">
            <v>BUCHA DE REDUCAO EM ALUMINIO, COM ROSCA, DE 2" X 3/4", PARA ELETRODUTO</v>
          </cell>
          <cell r="C692" t="str">
            <v xml:space="preserve">UN    </v>
          </cell>
          <cell r="D692">
            <v>34.11</v>
          </cell>
        </row>
        <row r="693">
          <cell r="A693">
            <v>39920</v>
          </cell>
          <cell r="B693" t="str">
            <v>BUCHA DE REDUCAO EM ALUMINIO, COM ROSCA, DE 3/4" X 1/2",  PARA ELETRODUTO</v>
          </cell>
          <cell r="C693" t="str">
            <v xml:space="preserve">UN    </v>
          </cell>
          <cell r="D693">
            <v>4.13</v>
          </cell>
        </row>
        <row r="694">
          <cell r="A694">
            <v>39201</v>
          </cell>
          <cell r="B694" t="str">
            <v>BUCHA DE REDUCAO EM ALUMINIO, COM ROSCA, DE 3" X 1 1/2", PARA ELETRODUTO</v>
          </cell>
          <cell r="C694" t="str">
            <v xml:space="preserve">UN    </v>
          </cell>
          <cell r="D694">
            <v>60.18</v>
          </cell>
        </row>
        <row r="695">
          <cell r="A695">
            <v>39200</v>
          </cell>
          <cell r="B695" t="str">
            <v>BUCHA DE REDUCAO EM ALUMINIO, COM ROSCA, DE 3" X 1 1/4", PARA ELETRODUTO</v>
          </cell>
          <cell r="C695" t="str">
            <v xml:space="preserve">UN    </v>
          </cell>
          <cell r="D695">
            <v>60.66</v>
          </cell>
        </row>
        <row r="696">
          <cell r="A696">
            <v>39203</v>
          </cell>
          <cell r="B696" t="str">
            <v>BUCHA DE REDUCAO EM ALUMINIO, COM ROSCA, DE 3" X 2 1/2", PARA ELETRODUTO</v>
          </cell>
          <cell r="C696" t="str">
            <v xml:space="preserve">UN    </v>
          </cell>
          <cell r="D696">
            <v>48.98</v>
          </cell>
        </row>
        <row r="697">
          <cell r="A697">
            <v>39202</v>
          </cell>
          <cell r="B697" t="str">
            <v>BUCHA DE REDUCAO EM ALUMINIO, COM ROSCA, DE 3" X 2", PARA ELETRODUTO</v>
          </cell>
          <cell r="C697" t="str">
            <v xml:space="preserve">UN    </v>
          </cell>
          <cell r="D697">
            <v>57.54</v>
          </cell>
        </row>
        <row r="698">
          <cell r="A698">
            <v>39205</v>
          </cell>
          <cell r="B698" t="str">
            <v>BUCHA DE REDUCAO EM ALUMINIO, COM ROSCA, DE 4" X 2 1/2", PARA ELETRODUTO</v>
          </cell>
          <cell r="C698" t="str">
            <v xml:space="preserve">UN    </v>
          </cell>
          <cell r="D698">
            <v>95.99</v>
          </cell>
        </row>
        <row r="699">
          <cell r="A699">
            <v>39204</v>
          </cell>
          <cell r="B699" t="str">
            <v>BUCHA DE REDUCAO EM ALUMINIO, COM ROSCA, DE 4" X 2", PARA ELETRODUTO</v>
          </cell>
          <cell r="C699" t="str">
            <v xml:space="preserve">UN    </v>
          </cell>
          <cell r="D699">
            <v>98.31</v>
          </cell>
        </row>
        <row r="700">
          <cell r="A700">
            <v>39206</v>
          </cell>
          <cell r="B700" t="str">
            <v>BUCHA DE REDUCAO EM ALUMINIO, COM ROSCA, DE 4" X 3", PARA ELETRODUTO</v>
          </cell>
          <cell r="C700" t="str">
            <v xml:space="preserve">UN    </v>
          </cell>
          <cell r="D700">
            <v>93.27</v>
          </cell>
        </row>
        <row r="701">
          <cell r="A701">
            <v>797</v>
          </cell>
          <cell r="B701" t="str">
            <v>BUCHA DE REDUCAO PVC ROSCAVEL 1 1/2" X 1"</v>
          </cell>
          <cell r="C701" t="str">
            <v xml:space="preserve">UN    </v>
          </cell>
          <cell r="D701">
            <v>8.39</v>
          </cell>
        </row>
        <row r="702">
          <cell r="A702">
            <v>798</v>
          </cell>
          <cell r="B702" t="str">
            <v>BUCHA DE REDUCAO PVC ROSCAVEL 3/4" X 1/2"</v>
          </cell>
          <cell r="C702" t="str">
            <v xml:space="preserve">UN    </v>
          </cell>
          <cell r="D702">
            <v>1.1499999999999999</v>
          </cell>
        </row>
        <row r="703">
          <cell r="A703">
            <v>796</v>
          </cell>
          <cell r="B703" t="str">
            <v>BUCHA DE REDUCAO PVC ROSCAVEL, 1 1/2" X 3/4"</v>
          </cell>
          <cell r="C703" t="str">
            <v xml:space="preserve">UN    </v>
          </cell>
          <cell r="D703">
            <v>8.0399999999999991</v>
          </cell>
        </row>
        <row r="704">
          <cell r="A704">
            <v>799</v>
          </cell>
          <cell r="B704" t="str">
            <v>BUCHA DE REDUCAO PVC ROSCAVEL, 1" X 1/2"</v>
          </cell>
          <cell r="C704" t="str">
            <v xml:space="preserve">UN    </v>
          </cell>
          <cell r="D704">
            <v>3.78</v>
          </cell>
        </row>
        <row r="705">
          <cell r="A705">
            <v>792</v>
          </cell>
          <cell r="B705" t="str">
            <v>BUCHA DE REDUCAO PVC ROSCAVEL, 1" X 3/4"</v>
          </cell>
          <cell r="C705" t="str">
            <v xml:space="preserve">UN    </v>
          </cell>
          <cell r="D705">
            <v>3.84</v>
          </cell>
        </row>
        <row r="706">
          <cell r="A706">
            <v>804</v>
          </cell>
          <cell r="B706" t="str">
            <v>BUCHA DE REDUCAO PVC, ROSCAVEL,  2"  X 1 1/2 "</v>
          </cell>
          <cell r="C706" t="str">
            <v xml:space="preserve">UN    </v>
          </cell>
          <cell r="D706">
            <v>19.05</v>
          </cell>
        </row>
        <row r="707">
          <cell r="A707">
            <v>793</v>
          </cell>
          <cell r="B707" t="str">
            <v>BUCHA DE REDUCAO PVC, ROSCAVEL, 1 1/2"  X1 1/4 "</v>
          </cell>
          <cell r="C707" t="str">
            <v xml:space="preserve">UN    </v>
          </cell>
          <cell r="D707">
            <v>8.18</v>
          </cell>
        </row>
        <row r="708">
          <cell r="A708">
            <v>801</v>
          </cell>
          <cell r="B708" t="str">
            <v>BUCHA DE REDUCAO PVC, ROSCAVEL, 1 1/4"  X 3/4 "</v>
          </cell>
          <cell r="C708" t="str">
            <v xml:space="preserve">UN    </v>
          </cell>
          <cell r="D708">
            <v>5.83</v>
          </cell>
        </row>
        <row r="709">
          <cell r="A709">
            <v>794</v>
          </cell>
          <cell r="B709" t="str">
            <v>BUCHA DE REDUCAO PVC, ROSCAVEL, 1 1/4" X 1 "</v>
          </cell>
          <cell r="C709" t="str">
            <v xml:space="preserve">UN    </v>
          </cell>
          <cell r="D709">
            <v>6.02</v>
          </cell>
        </row>
        <row r="710">
          <cell r="A710">
            <v>802</v>
          </cell>
          <cell r="B710" t="str">
            <v>BUCHA DE REDUCAO PVC, ROSCAVEL, 2"  X 1 "</v>
          </cell>
          <cell r="C710" t="str">
            <v xml:space="preserve">UN    </v>
          </cell>
          <cell r="D710">
            <v>16.8</v>
          </cell>
        </row>
        <row r="711">
          <cell r="A711">
            <v>803</v>
          </cell>
          <cell r="B711" t="str">
            <v>BUCHA DE REDUCAO PVC, ROSCAVEL, 2"  X 1 1/4 "</v>
          </cell>
          <cell r="C711" t="str">
            <v xml:space="preserve">UN    </v>
          </cell>
          <cell r="D711">
            <v>14.65</v>
          </cell>
        </row>
        <row r="712">
          <cell r="A712">
            <v>38001</v>
          </cell>
          <cell r="B712" t="str">
            <v>BUCHA DE REDUCAO, CPVC, SOLDAVEL, 22 X 15 MM, PARA AGUA QUENTE</v>
          </cell>
          <cell r="C712" t="str">
            <v xml:space="preserve">UN    </v>
          </cell>
          <cell r="D712">
            <v>1.47</v>
          </cell>
        </row>
        <row r="713">
          <cell r="A713">
            <v>38002</v>
          </cell>
          <cell r="B713" t="str">
            <v>BUCHA DE REDUCAO, CPVC, SOLDAVEL, 28 X 22 MM, PARA AGUA QUENTE</v>
          </cell>
          <cell r="C713" t="str">
            <v xml:space="preserve">UN    </v>
          </cell>
          <cell r="D713">
            <v>2.73</v>
          </cell>
        </row>
        <row r="714">
          <cell r="A714">
            <v>38003</v>
          </cell>
          <cell r="B714" t="str">
            <v>BUCHA DE REDUCAO, CPVC, SOLDAVEL, 35 X 28 MM, PARA AGUA QUENTE</v>
          </cell>
          <cell r="C714" t="str">
            <v xml:space="preserve">UN    </v>
          </cell>
          <cell r="D714">
            <v>32.74</v>
          </cell>
        </row>
        <row r="715">
          <cell r="A715">
            <v>38004</v>
          </cell>
          <cell r="B715" t="str">
            <v>BUCHA DE REDUCAO, CPVC, SOLDAVEL, 42 X 22 MM, PARA AGUA QUENTE</v>
          </cell>
          <cell r="C715" t="str">
            <v xml:space="preserve">UN    </v>
          </cell>
          <cell r="D715">
            <v>43.78</v>
          </cell>
        </row>
        <row r="716">
          <cell r="A716">
            <v>36327</v>
          </cell>
          <cell r="B716" t="str">
            <v>BUCHA DE REDUCAO, PPR, DN 25 X 20 MM, PARA AGUA QUENTE PREDIAL</v>
          </cell>
          <cell r="C716" t="str">
            <v xml:space="preserve">UN    </v>
          </cell>
          <cell r="D716">
            <v>2.62</v>
          </cell>
        </row>
        <row r="717">
          <cell r="A717">
            <v>38992</v>
          </cell>
          <cell r="B717" t="str">
            <v>BUCHA DE REDUCAO, PPR, DN 32 X 25 MM, PARA AGUA QUENTE E FRIA PREDIAL</v>
          </cell>
          <cell r="C717" t="str">
            <v xml:space="preserve">UN    </v>
          </cell>
          <cell r="D717">
            <v>4.2</v>
          </cell>
        </row>
        <row r="718">
          <cell r="A718">
            <v>38993</v>
          </cell>
          <cell r="B718" t="str">
            <v>BUCHA DE REDUCAO, PPR, DN 40 X 25 MM, PARA AGUA QUENTE E FRIA PREDIAL</v>
          </cell>
          <cell r="C718" t="str">
            <v xml:space="preserve">UN    </v>
          </cell>
          <cell r="D718">
            <v>11.97</v>
          </cell>
        </row>
        <row r="719">
          <cell r="A719">
            <v>38418</v>
          </cell>
          <cell r="B719" t="str">
            <v>BUCHA DE REDUCAO, PVC, LONGA, SERIE R, DN 50 X 40 MM, PARA ESGOTO OU AGUAS PLUVIAIS PREDIAIS</v>
          </cell>
          <cell r="C719" t="str">
            <v xml:space="preserve">UN    </v>
          </cell>
          <cell r="D719">
            <v>8.34</v>
          </cell>
        </row>
        <row r="720">
          <cell r="A720">
            <v>39178</v>
          </cell>
          <cell r="B720" t="str">
            <v>BUCHA EM ALUMINIO, COM ROSCA, DE  1 1/2", PARA ELETRODUTO</v>
          </cell>
          <cell r="C720" t="str">
            <v xml:space="preserve">UN    </v>
          </cell>
          <cell r="D720">
            <v>1.66</v>
          </cell>
        </row>
        <row r="721">
          <cell r="A721">
            <v>39177</v>
          </cell>
          <cell r="B721" t="str">
            <v>BUCHA EM ALUMINIO, COM ROSCA, DE 1 1/4", PARA ELETRODUTO</v>
          </cell>
          <cell r="C721" t="str">
            <v xml:space="preserve">UN    </v>
          </cell>
          <cell r="D721">
            <v>1.5</v>
          </cell>
        </row>
        <row r="722">
          <cell r="A722">
            <v>39174</v>
          </cell>
          <cell r="B722" t="str">
            <v>BUCHA EM ALUMINIO, COM ROSCA, DE 1/2", PARA ELETRODUTO</v>
          </cell>
          <cell r="C722" t="str">
            <v xml:space="preserve">UN    </v>
          </cell>
          <cell r="D722">
            <v>0.75</v>
          </cell>
        </row>
        <row r="723">
          <cell r="A723">
            <v>39176</v>
          </cell>
          <cell r="B723" t="str">
            <v>BUCHA EM ALUMINIO, COM ROSCA, DE 1", PARA ELETRODUTO</v>
          </cell>
          <cell r="C723" t="str">
            <v xml:space="preserve">UN    </v>
          </cell>
          <cell r="D723">
            <v>0.98</v>
          </cell>
        </row>
        <row r="724">
          <cell r="A724">
            <v>39180</v>
          </cell>
          <cell r="B724" t="str">
            <v>BUCHA EM ALUMINIO, COM ROSCA, DE 2 1/2", PARA ELETRODUTO</v>
          </cell>
          <cell r="C724" t="str">
            <v xml:space="preserve">UN    </v>
          </cell>
          <cell r="D724">
            <v>4.5</v>
          </cell>
        </row>
        <row r="725">
          <cell r="A725">
            <v>39179</v>
          </cell>
          <cell r="B725" t="str">
            <v>BUCHA EM ALUMINIO, COM ROSCA, DE 2", PARA ELETRODUTO</v>
          </cell>
          <cell r="C725" t="str">
            <v xml:space="preserve">UN    </v>
          </cell>
          <cell r="D725">
            <v>3.99</v>
          </cell>
        </row>
        <row r="726">
          <cell r="A726">
            <v>39175</v>
          </cell>
          <cell r="B726" t="str">
            <v>BUCHA EM ALUMINIO, COM ROSCA, DE 3/4", PARA ELETRODUTO</v>
          </cell>
          <cell r="C726" t="str">
            <v xml:space="preserve">UN    </v>
          </cell>
          <cell r="D726">
            <v>0.91</v>
          </cell>
        </row>
        <row r="727">
          <cell r="A727">
            <v>39217</v>
          </cell>
          <cell r="B727" t="str">
            <v>BUCHA EM ALUMINIO, COM ROSCA, DE 3/8", PARA ELETRODUTO</v>
          </cell>
          <cell r="C727" t="str">
            <v xml:space="preserve">UN    </v>
          </cell>
          <cell r="D727">
            <v>0.7</v>
          </cell>
        </row>
        <row r="728">
          <cell r="A728">
            <v>39181</v>
          </cell>
          <cell r="B728" t="str">
            <v>BUCHA EM ALUMINIO, COM ROSCA, DE 3", PARA ELETRODUTO</v>
          </cell>
          <cell r="C728" t="str">
            <v xml:space="preserve">UN    </v>
          </cell>
          <cell r="D728">
            <v>6.04</v>
          </cell>
        </row>
        <row r="729">
          <cell r="A729">
            <v>39182</v>
          </cell>
          <cell r="B729" t="str">
            <v>BUCHA EM ALUMINIO, COM ROSCA, DE 4", PARA ELETRODUTO</v>
          </cell>
          <cell r="C729" t="str">
            <v xml:space="preserve">UN    </v>
          </cell>
          <cell r="D729">
            <v>8.49</v>
          </cell>
        </row>
        <row r="730">
          <cell r="A730">
            <v>12616</v>
          </cell>
          <cell r="B730" t="str">
            <v>CABECEIRA DIREITA OU ESQUERDA, PVC, PARA CALHA PLUVIAL, DIAMETRO ENTRE 119 E 170 MM, PARA DRENAGEM PREDIAL</v>
          </cell>
          <cell r="C730" t="str">
            <v xml:space="preserve">UN    </v>
          </cell>
          <cell r="D730">
            <v>6.16</v>
          </cell>
        </row>
        <row r="731">
          <cell r="A731">
            <v>1049</v>
          </cell>
          <cell r="B731" t="str">
            <v>CABECOTE PARA ENTRADA DE LINHA DE ALIMENTACAO PARA ELETRODUTO, EM LIGA DE ALUMINIO COM ACABAMENTO ANTI CORROSIVO, COM FIXACAO POR ENCAIXE LISO DE 360 GRAUS, DE 1 1/2"</v>
          </cell>
          <cell r="C731" t="str">
            <v xml:space="preserve">UN    </v>
          </cell>
          <cell r="D731">
            <v>7.11</v>
          </cell>
        </row>
        <row r="732">
          <cell r="A732">
            <v>1099</v>
          </cell>
          <cell r="B732" t="str">
            <v>CABECOTE PARA ENTRADA DE LINHA DE ALIMENTACAO PARA ELETRODUTO, EM LIGA DE ALUMINIO COM ACABAMENTO ANTI CORROSIVO, COM FIXACAO POR ENCAIXE LISO DE 360 GRAUS, DE 1 1/4"</v>
          </cell>
          <cell r="C732" t="str">
            <v xml:space="preserve">UN    </v>
          </cell>
          <cell r="D732">
            <v>5.44</v>
          </cell>
        </row>
        <row r="733">
          <cell r="A733">
            <v>39678</v>
          </cell>
          <cell r="B733" t="str">
            <v>CABECOTE PARA ENTRADA DE LINHA DE ALIMENTACAO PARA ELETRODUTO, EM LIGA DE ALUMINIO COM ACABAMENTO ANTI CORROSIVO, COM FIXACAO POR ENCAIXE LISO DE 360 GRAUS, DE 1/2"</v>
          </cell>
          <cell r="C733" t="str">
            <v xml:space="preserve">UN    </v>
          </cell>
          <cell r="D733">
            <v>2.19</v>
          </cell>
        </row>
        <row r="734">
          <cell r="A734">
            <v>1050</v>
          </cell>
          <cell r="B734" t="str">
            <v>CABECOTE PARA ENTRADA DE LINHA DE ALIMENTACAO PARA ELETRODUTO, EM LIGA DE ALUMINIO COM ACABAMENTO ANTI CORROSIVO, COM FIXACAO POR ENCAIXE LISO DE 360 GRAUS, DE 1"</v>
          </cell>
          <cell r="C734" t="str">
            <v xml:space="preserve">UN    </v>
          </cell>
          <cell r="D734">
            <v>3.72</v>
          </cell>
        </row>
        <row r="735">
          <cell r="A735">
            <v>1101</v>
          </cell>
          <cell r="B735" t="str">
            <v>CABECOTE PARA ENTRADA DE LINHA DE ALIMENTACAO PARA ELETRODUTO, EM LIGA DE ALUMINIO COM ACABAMENTO ANTI CORROSIVO, COM FIXACAO POR ENCAIXE LISO DE 360 GRAUS, DE 2 1/2"</v>
          </cell>
          <cell r="C735" t="str">
            <v xml:space="preserve">UN    </v>
          </cell>
          <cell r="D735">
            <v>23.46</v>
          </cell>
        </row>
        <row r="736">
          <cell r="A736">
            <v>1100</v>
          </cell>
          <cell r="B736" t="str">
            <v>CABECOTE PARA ENTRADA DE LINHA DE ALIMENTACAO PARA ELETRODUTO, EM LIGA DE ALUMINIO COM ACABAMENTO ANTI CORROSIVO, COM FIXACAO POR ENCAIXE LISO DE 360 GRAUS, DE 2"</v>
          </cell>
          <cell r="C736" t="str">
            <v xml:space="preserve">UN    </v>
          </cell>
          <cell r="D736">
            <v>12.1</v>
          </cell>
        </row>
        <row r="737">
          <cell r="A737">
            <v>39679</v>
          </cell>
          <cell r="B737" t="str">
            <v>CABECOTE PARA ENTRADA DE LINHA DE ALIMENTACAO PARA ELETRODUTO, EM LIGA DE ALUMINIO COM ACABAMENTO ANTI CORROSIVO, COM FIXACAO POR ENCAIXE LISO DE 360 GRAUS, DE 3 1/2"</v>
          </cell>
          <cell r="C737" t="str">
            <v xml:space="preserve">UN    </v>
          </cell>
          <cell r="D737">
            <v>46.75</v>
          </cell>
        </row>
        <row r="738">
          <cell r="A738">
            <v>1098</v>
          </cell>
          <cell r="B738" t="str">
            <v>CABECOTE PARA ENTRADA DE LINHA DE ALIMENTACAO PARA ELETRODUTO, EM LIGA DE ALUMINIO COM ACABAMENTO ANTI CORROSIVO, COM FIXACAO POR ENCAIXE LISO DE 360 GRAUS, DE 3/4"</v>
          </cell>
          <cell r="C738" t="str">
            <v xml:space="preserve">UN    </v>
          </cell>
          <cell r="D738">
            <v>2.9</v>
          </cell>
        </row>
        <row r="739">
          <cell r="A739">
            <v>1102</v>
          </cell>
          <cell r="B739" t="str">
            <v>CABECOTE PARA ENTRADA DE LINHA DE ALIMENTACAO PARA ELETRODUTO, EM LIGA DE ALUMINIO COM ACABAMENTO ANTI CORROSIVO, COM FIXACAO POR ENCAIXE LISO DE 360 GRAUS, DE 3"</v>
          </cell>
          <cell r="C739" t="str">
            <v xml:space="preserve">UN    </v>
          </cell>
          <cell r="D739">
            <v>34.979999999999997</v>
          </cell>
        </row>
        <row r="740">
          <cell r="A740">
            <v>1051</v>
          </cell>
          <cell r="B740" t="str">
            <v>CABECOTE PARA ENTRADA DE LINHA DE ALIMENTACAO PARA ELETRODUTO, EM LIGA DE ALUMINIO COM ACABAMENTO ANTI CORROSIVO, COM FIXACAO POR ENCAIXE LISO DE 360 GRAUS, DE 4"</v>
          </cell>
          <cell r="C740" t="str">
            <v xml:space="preserve">UN    </v>
          </cell>
          <cell r="D740">
            <v>50.84</v>
          </cell>
        </row>
        <row r="741">
          <cell r="A741">
            <v>37399</v>
          </cell>
          <cell r="B741" t="str">
            <v>CABIDE/GANCHO DE BANHEIRO SIMPLES EM METAL CROMADO</v>
          </cell>
          <cell r="C741" t="str">
            <v xml:space="preserve">UN    </v>
          </cell>
          <cell r="D741">
            <v>21.12</v>
          </cell>
        </row>
        <row r="742">
          <cell r="A742">
            <v>41955</v>
          </cell>
          <cell r="B742" t="str">
            <v>CABO DE ACO GALVANIZADO, DIAMETRO 12,7 MM (1/2"), COM ALMA DE ACO CABO INDEPENDENTE 6 X 25 F</v>
          </cell>
          <cell r="C742" t="str">
            <v xml:space="preserve">KG    </v>
          </cell>
          <cell r="D742">
            <v>66.94</v>
          </cell>
        </row>
        <row r="743">
          <cell r="A743">
            <v>41953</v>
          </cell>
          <cell r="B743" t="str">
            <v>CABO DE ACO GALVANIZADO, DIAMETRO 12,7 MM (1/2"), COM ALMA DE FIBRA 6 X 25 F</v>
          </cell>
          <cell r="C743" t="str">
            <v xml:space="preserve">KG    </v>
          </cell>
          <cell r="D743">
            <v>63.88</v>
          </cell>
        </row>
        <row r="744">
          <cell r="A744">
            <v>41954</v>
          </cell>
          <cell r="B744" t="str">
            <v>CABO DE ACO GALVANIZADO, DIAMETRO 9,53 MM (3/8"), COM ALMA DE FIBRA 6 X 25 F</v>
          </cell>
          <cell r="C744" t="str">
            <v xml:space="preserve">KG    </v>
          </cell>
          <cell r="D744">
            <v>63.27</v>
          </cell>
        </row>
        <row r="745">
          <cell r="A745">
            <v>25004</v>
          </cell>
          <cell r="B745" t="str">
            <v>CABO DE ALUMINIO NU COM ALMA DE ACO, BITOLA 1/0 AWG</v>
          </cell>
          <cell r="C745" t="str">
            <v xml:space="preserve">KG    </v>
          </cell>
          <cell r="D745">
            <v>30.7</v>
          </cell>
        </row>
        <row r="746">
          <cell r="A746">
            <v>25002</v>
          </cell>
          <cell r="B746" t="str">
            <v>CABO DE ALUMINIO NU COM ALMA DE ACO, BITOLA 2 AWG</v>
          </cell>
          <cell r="C746" t="str">
            <v xml:space="preserve">KG    </v>
          </cell>
          <cell r="D746">
            <v>30.96</v>
          </cell>
        </row>
        <row r="747">
          <cell r="A747">
            <v>37409</v>
          </cell>
          <cell r="B747" t="str">
            <v>CABO DE ALUMINIO NU COM ALMA DE ACO, BITOLA 2/0 AWG</v>
          </cell>
          <cell r="C747" t="str">
            <v xml:space="preserve">KG    </v>
          </cell>
          <cell r="D747">
            <v>30.45</v>
          </cell>
        </row>
        <row r="748">
          <cell r="A748">
            <v>841</v>
          </cell>
          <cell r="B748" t="str">
            <v>CABO DE ALUMINIO NU COM ALMA DE ACO, BITOLA 4 AWG</v>
          </cell>
          <cell r="C748" t="str">
            <v xml:space="preserve">KG    </v>
          </cell>
          <cell r="D748">
            <v>31.45</v>
          </cell>
        </row>
        <row r="749">
          <cell r="A749">
            <v>25005</v>
          </cell>
          <cell r="B749" t="str">
            <v>CABO DE ALUMINIO NU SEM ALMA DE ACO, BITOLA 1/0 AWG</v>
          </cell>
          <cell r="C749" t="str">
            <v xml:space="preserve">KG    </v>
          </cell>
          <cell r="D749">
            <v>34.479999999999997</v>
          </cell>
        </row>
        <row r="750">
          <cell r="A750">
            <v>25003</v>
          </cell>
          <cell r="B750" t="str">
            <v>CABO DE ALUMINIO NU SEM ALMA DE ACO, BITOLA 2 AWG</v>
          </cell>
          <cell r="C750" t="str">
            <v xml:space="preserve">KG    </v>
          </cell>
          <cell r="D750">
            <v>36.83</v>
          </cell>
        </row>
        <row r="751">
          <cell r="A751">
            <v>37410</v>
          </cell>
          <cell r="B751" t="str">
            <v>CABO DE ALUMINIO NU SEM ALMA DE ACO, BITOLA 2/0 AWG</v>
          </cell>
          <cell r="C751" t="str">
            <v xml:space="preserve">KG    </v>
          </cell>
          <cell r="D751">
            <v>34.479999999999997</v>
          </cell>
        </row>
        <row r="752">
          <cell r="A752">
            <v>842</v>
          </cell>
          <cell r="B752" t="str">
            <v>CABO DE ALUMINIO NU SEM ALMA DE ACO, BITOLA 4 AWG</v>
          </cell>
          <cell r="C752" t="str">
            <v xml:space="preserve">KG    </v>
          </cell>
          <cell r="D752">
            <v>38.79</v>
          </cell>
        </row>
        <row r="753">
          <cell r="A753">
            <v>862</v>
          </cell>
          <cell r="B753" t="str">
            <v>CABO DE COBRE NU 10 MM2 MEIO-DURO</v>
          </cell>
          <cell r="C753" t="str">
            <v xml:space="preserve">M     </v>
          </cell>
          <cell r="D753">
            <v>8.76</v>
          </cell>
        </row>
        <row r="754">
          <cell r="A754">
            <v>866</v>
          </cell>
          <cell r="B754" t="str">
            <v>CABO DE COBRE NU 120 MM2 MEIO-DURO</v>
          </cell>
          <cell r="C754" t="str">
            <v xml:space="preserve">M     </v>
          </cell>
          <cell r="D754">
            <v>107.68</v>
          </cell>
        </row>
        <row r="755">
          <cell r="A755">
            <v>892</v>
          </cell>
          <cell r="B755" t="str">
            <v>CABO DE COBRE NU 150 MM2 MEIO-DURO</v>
          </cell>
          <cell r="C755" t="str">
            <v xml:space="preserve">M     </v>
          </cell>
          <cell r="D755">
            <v>136.93</v>
          </cell>
        </row>
        <row r="756">
          <cell r="A756">
            <v>857</v>
          </cell>
          <cell r="B756" t="str">
            <v>CABO DE COBRE NU 16 MM2 MEIO-DURO</v>
          </cell>
          <cell r="C756" t="str">
            <v xml:space="preserve">M     </v>
          </cell>
          <cell r="D756">
            <v>13.94</v>
          </cell>
        </row>
        <row r="757">
          <cell r="A757">
            <v>37404</v>
          </cell>
          <cell r="B757" t="str">
            <v>CABO DE COBRE NU 185 MM2 MEIO-DURO</v>
          </cell>
          <cell r="C757" t="str">
            <v xml:space="preserve">M     </v>
          </cell>
          <cell r="D757">
            <v>164.66</v>
          </cell>
        </row>
        <row r="758">
          <cell r="A758">
            <v>868</v>
          </cell>
          <cell r="B758" t="str">
            <v>CABO DE COBRE NU 25 MM2 MEIO-DURO</v>
          </cell>
          <cell r="C758" t="str">
            <v xml:space="preserve">M     </v>
          </cell>
          <cell r="D758">
            <v>21.53</v>
          </cell>
        </row>
        <row r="759">
          <cell r="A759">
            <v>870</v>
          </cell>
          <cell r="B759" t="str">
            <v>CABO DE COBRE NU 300 MM2 MEIO-DURO</v>
          </cell>
          <cell r="C759" t="str">
            <v xml:space="preserve">M     </v>
          </cell>
          <cell r="D759">
            <v>283.74</v>
          </cell>
        </row>
        <row r="760">
          <cell r="A760">
            <v>863</v>
          </cell>
          <cell r="B760" t="str">
            <v>CABO DE COBRE NU 35 MM2 MEIO-DURO</v>
          </cell>
          <cell r="C760" t="str">
            <v xml:space="preserve">M     </v>
          </cell>
          <cell r="D760">
            <v>29.74</v>
          </cell>
        </row>
        <row r="761">
          <cell r="A761">
            <v>867</v>
          </cell>
          <cell r="B761" t="str">
            <v>CABO DE COBRE NU 50 MM2 MEIO-DURO</v>
          </cell>
          <cell r="C761" t="str">
            <v xml:space="preserve">M     </v>
          </cell>
          <cell r="D761">
            <v>41.42</v>
          </cell>
        </row>
        <row r="762">
          <cell r="A762">
            <v>891</v>
          </cell>
          <cell r="B762" t="str">
            <v>CABO DE COBRE NU 500 MM2 MEIO-DURO</v>
          </cell>
          <cell r="C762" t="str">
            <v xml:space="preserve">M     </v>
          </cell>
          <cell r="D762">
            <v>476.51</v>
          </cell>
        </row>
        <row r="763">
          <cell r="A763">
            <v>864</v>
          </cell>
          <cell r="B763" t="str">
            <v>CABO DE COBRE NU 70 MM2 MEIO-DURO</v>
          </cell>
          <cell r="C763" t="str">
            <v xml:space="preserve">M     </v>
          </cell>
          <cell r="D763">
            <v>58.36</v>
          </cell>
        </row>
        <row r="764">
          <cell r="A764">
            <v>865</v>
          </cell>
          <cell r="B764" t="str">
            <v>CABO DE COBRE NU 95 MM2 MEIO-DURO</v>
          </cell>
          <cell r="C764" t="str">
            <v xml:space="preserve">M     </v>
          </cell>
          <cell r="D764">
            <v>82.2</v>
          </cell>
        </row>
        <row r="765">
          <cell r="A765">
            <v>1006</v>
          </cell>
          <cell r="B765" t="str">
            <v>CABO DE COBRE RIGIDO, CLASSE 2, ISOLACAO EM PVC, ANTI-CHAMA BWF-B, 1 CONDUTOR, 450/750 V, DIAMETRO 120 MM2</v>
          </cell>
          <cell r="C765" t="str">
            <v xml:space="preserve">M     </v>
          </cell>
          <cell r="D765">
            <v>122.9</v>
          </cell>
        </row>
        <row r="766">
          <cell r="A766">
            <v>948</v>
          </cell>
          <cell r="B766" t="str">
            <v>CABO DE COBRE UNIPOLAR 10 MM2, BLINDADO, ISOLACAO 3,6/6 KV EPR, COBERTURA EM PVC</v>
          </cell>
          <cell r="C766" t="str">
            <v xml:space="preserve">M     </v>
          </cell>
          <cell r="D766">
            <v>64</v>
          </cell>
        </row>
        <row r="767">
          <cell r="A767">
            <v>947</v>
          </cell>
          <cell r="B767" t="str">
            <v>CABO DE COBRE UNIPOLAR 16 MM2, BLINDADO, ISOLACAO 3,6/6 KV EPR, COBERTURA EM PVC</v>
          </cell>
          <cell r="C767" t="str">
            <v xml:space="preserve">M     </v>
          </cell>
          <cell r="D767">
            <v>65.099999999999994</v>
          </cell>
        </row>
        <row r="768">
          <cell r="A768">
            <v>911</v>
          </cell>
          <cell r="B768" t="str">
            <v>CABO DE COBRE UNIPOLAR 16 MM2, BLINDADO, ISOLACAO 6/10 KV EPR, COBERTURA EM PVC</v>
          </cell>
          <cell r="C768" t="str">
            <v xml:space="preserve">M     </v>
          </cell>
          <cell r="D768">
            <v>94.67</v>
          </cell>
        </row>
        <row r="769">
          <cell r="A769">
            <v>925</v>
          </cell>
          <cell r="B769" t="str">
            <v>CABO DE COBRE UNIPOLAR 25 MM2, BLINDADO, ISOLACAO 3,6/6 KV EPR, COBERTURA EM PVC</v>
          </cell>
          <cell r="C769" t="str">
            <v xml:space="preserve">M     </v>
          </cell>
          <cell r="D769">
            <v>87.51</v>
          </cell>
        </row>
        <row r="770">
          <cell r="A770">
            <v>954</v>
          </cell>
          <cell r="B770" t="str">
            <v>CABO DE COBRE UNIPOLAR 25MM2, BLINDADO, ISOLACAO 6/10 KV EPR, COBERTURA EM PVC</v>
          </cell>
          <cell r="C770" t="str">
            <v xml:space="preserve">M     </v>
          </cell>
          <cell r="D770">
            <v>96.67</v>
          </cell>
        </row>
        <row r="771">
          <cell r="A771">
            <v>901</v>
          </cell>
          <cell r="B771" t="str">
            <v>CABO DE COBRE UNIPOLAR 35 MM2, BLINDADO, ISOLACAO 12/20 KV EPR, COBERTURA EM PVC</v>
          </cell>
          <cell r="C771" t="str">
            <v xml:space="preserve">M     </v>
          </cell>
          <cell r="D771">
            <v>103.46</v>
          </cell>
        </row>
        <row r="772">
          <cell r="A772">
            <v>926</v>
          </cell>
          <cell r="B772" t="str">
            <v>CABO DE COBRE UNIPOLAR 35 MM2, BLINDADO, ISOLACAO 3,6/6 KV EPR, COBERTURA EM PVC</v>
          </cell>
          <cell r="C772" t="str">
            <v xml:space="preserve">M     </v>
          </cell>
          <cell r="D772">
            <v>109.34</v>
          </cell>
        </row>
        <row r="773">
          <cell r="A773">
            <v>912</v>
          </cell>
          <cell r="B773" t="str">
            <v>CABO DE COBRE UNIPOLAR 35 MM2, BLINDADO, ISOLACAO 6/10 KV EPR, COBERTURA EM PVC</v>
          </cell>
          <cell r="C773" t="str">
            <v xml:space="preserve">M     </v>
          </cell>
          <cell r="D773">
            <v>110.01</v>
          </cell>
        </row>
        <row r="774">
          <cell r="A774">
            <v>955</v>
          </cell>
          <cell r="B774" t="str">
            <v>CABO DE COBRE UNIPOLAR 50 MM2, BLINDADO, ISOLACAO 12/20 KV EPR, COBERTURA EM PVC</v>
          </cell>
          <cell r="C774" t="str">
            <v xml:space="preserve">M     </v>
          </cell>
          <cell r="D774">
            <v>131.31</v>
          </cell>
        </row>
        <row r="775">
          <cell r="A775">
            <v>946</v>
          </cell>
          <cell r="B775" t="str">
            <v>CABO DE COBRE UNIPOLAR 50 MM2, BLINDADO, ISOLACAO 3,6/6 KV EPR, COBERTURA EM PVC</v>
          </cell>
          <cell r="C775" t="str">
            <v xml:space="preserve">M     </v>
          </cell>
          <cell r="D775">
            <v>147.63</v>
          </cell>
        </row>
        <row r="776">
          <cell r="A776">
            <v>953</v>
          </cell>
          <cell r="B776" t="str">
            <v>CABO DE COBRE UNIPOLAR 50 MM2, BLINDADO, ISOLACAO 6/10 KV EPR, COBERTURA EM PVC</v>
          </cell>
          <cell r="C776" t="str">
            <v xml:space="preserve">M     </v>
          </cell>
          <cell r="D776">
            <v>134.34</v>
          </cell>
        </row>
        <row r="777">
          <cell r="A777">
            <v>902</v>
          </cell>
          <cell r="B777" t="str">
            <v>CABO DE COBRE UNIPOLAR 70 MM2, BLINDADO, ISOLACAO 12/20 KV EPR, COBERTURA EM PVC</v>
          </cell>
          <cell r="C777" t="str">
            <v xml:space="preserve">M     </v>
          </cell>
          <cell r="D777">
            <v>163.31</v>
          </cell>
        </row>
        <row r="778">
          <cell r="A778">
            <v>927</v>
          </cell>
          <cell r="B778" t="str">
            <v>CABO DE COBRE UNIPOLAR 70 MM2, BLINDADO, ISOLACAO 3,6/6 KV EPR, COBERTURA EM PVC</v>
          </cell>
          <cell r="C778" t="str">
            <v xml:space="preserve">M     </v>
          </cell>
          <cell r="D778">
            <v>158.30000000000001</v>
          </cell>
        </row>
        <row r="779">
          <cell r="A779">
            <v>913</v>
          </cell>
          <cell r="B779" t="str">
            <v>CABO DE COBRE UNIPOLAR 70 MM2, BLINDADO, ISOLACAO 6/10 KV EPR, COBERTURA EM PVC</v>
          </cell>
          <cell r="C779" t="str">
            <v xml:space="preserve">M     </v>
          </cell>
          <cell r="D779">
            <v>176.68</v>
          </cell>
        </row>
        <row r="780">
          <cell r="A780">
            <v>903</v>
          </cell>
          <cell r="B780" t="str">
            <v>CABO DE COBRE UNIPOLAR 95 MM2, BLINDADO, ISOLACAO 12/20 KV EPR, COBERTURA EM PVC</v>
          </cell>
          <cell r="C780" t="str">
            <v xml:space="preserve">M     </v>
          </cell>
          <cell r="D780">
            <v>199.95</v>
          </cell>
        </row>
        <row r="781">
          <cell r="A781">
            <v>945</v>
          </cell>
          <cell r="B781" t="str">
            <v>CABO DE COBRE UNIPOLAR 95 MM2, BLINDADO, ISOLACAO 3,6/6 KV EPR, COBERTURA EM PVC</v>
          </cell>
          <cell r="C781" t="str">
            <v xml:space="preserve">M     </v>
          </cell>
          <cell r="D781">
            <v>211.52</v>
          </cell>
        </row>
        <row r="782">
          <cell r="A782">
            <v>914</v>
          </cell>
          <cell r="B782" t="str">
            <v>CABO DE COBRE UNIPOLAR 95 MM2, BLINDADO, ISOLACAO 6/10 KV EPR, COBERTURA EM PVC</v>
          </cell>
          <cell r="C782" t="str">
            <v xml:space="preserve">M     </v>
          </cell>
          <cell r="D782">
            <v>216.69</v>
          </cell>
        </row>
        <row r="783">
          <cell r="A783">
            <v>993</v>
          </cell>
          <cell r="B783" t="str">
            <v>CABO DE COBRE, FLEXIVEL, CLASSE 4 OU 5, ISOLACAO EM PVC/A, ANTICHAMA BWF-B, COBERTURA PVC-ST1, ANTICHAMA BWF-B, 1 CONDUTOR, 0,6/1 KV, SECAO NOMINAL 1,5 MM2</v>
          </cell>
          <cell r="C783" t="str">
            <v xml:space="preserve">M     </v>
          </cell>
          <cell r="D783">
            <v>2.65</v>
          </cell>
        </row>
        <row r="784">
          <cell r="A784">
            <v>1020</v>
          </cell>
          <cell r="B784" t="str">
            <v>CABO DE COBRE, FLEXIVEL, CLASSE 4 OU 5, ISOLACAO EM PVC/A, ANTICHAMA BWF-B, COBERTURA PVC-ST1, ANTICHAMA BWF-B, 1 CONDUTOR, 0,6/1 KV, SECAO NOMINAL 10 MM2</v>
          </cell>
          <cell r="C784" t="str">
            <v xml:space="preserve">M     </v>
          </cell>
          <cell r="D784">
            <v>11.52</v>
          </cell>
        </row>
        <row r="785">
          <cell r="A785">
            <v>1017</v>
          </cell>
          <cell r="B785" t="str">
            <v>CABO DE COBRE, FLEXIVEL, CLASSE 4 OU 5, ISOLACAO EM PVC/A, ANTICHAMA BWF-B, COBERTURA PVC-ST1, ANTICHAMA BWF-B, 1 CONDUTOR, 0,6/1 KV, SECAO NOMINAL 120 MM2</v>
          </cell>
          <cell r="C785" t="str">
            <v xml:space="preserve">M     </v>
          </cell>
          <cell r="D785">
            <v>126.62</v>
          </cell>
        </row>
        <row r="786">
          <cell r="A786">
            <v>999</v>
          </cell>
          <cell r="B786" t="str">
            <v>CABO DE COBRE, FLEXIVEL, CLASSE 4 OU 5, ISOLACAO EM PVC/A, ANTICHAMA BWF-B, COBERTURA PVC-ST1, ANTICHAMA BWF-B, 1 CONDUTOR, 0,6/1 KV, SECAO NOMINAL 150 MM2</v>
          </cell>
          <cell r="C786" t="str">
            <v xml:space="preserve">M     </v>
          </cell>
          <cell r="D786">
            <v>156.88</v>
          </cell>
        </row>
        <row r="787">
          <cell r="A787">
            <v>995</v>
          </cell>
          <cell r="B787" t="str">
            <v>CABO DE COBRE, FLEXIVEL, CLASSE 4 OU 5, ISOLACAO EM PVC/A, ANTICHAMA BWF-B, COBERTURA PVC-ST1, ANTICHAMA BWF-B, 1 CONDUTOR, 0,6/1 KV, SECAO NOMINAL 16 MM2</v>
          </cell>
          <cell r="C787" t="str">
            <v xml:space="preserve">M     </v>
          </cell>
          <cell r="D787">
            <v>17.670000000000002</v>
          </cell>
        </row>
        <row r="788">
          <cell r="A788">
            <v>1000</v>
          </cell>
          <cell r="B788" t="str">
            <v>CABO DE COBRE, FLEXIVEL, CLASSE 4 OU 5, ISOLACAO EM PVC/A, ANTICHAMA BWF-B, COBERTURA PVC-ST1, ANTICHAMA BWF-B, 1 CONDUTOR, 0,6/1 KV, SECAO NOMINAL 185 MM2</v>
          </cell>
          <cell r="C788" t="str">
            <v xml:space="preserve">M     </v>
          </cell>
          <cell r="D788">
            <v>192.32</v>
          </cell>
        </row>
        <row r="789">
          <cell r="A789">
            <v>1022</v>
          </cell>
          <cell r="B789" t="str">
            <v>CABO DE COBRE, FLEXIVEL, CLASSE 4 OU 5, ISOLACAO EM PVC/A, ANTICHAMA BWF-B, COBERTURA PVC-ST1, ANTICHAMA BWF-B, 1 CONDUTOR, 0,6/1 KV, SECAO NOMINAL 2,5 MM2</v>
          </cell>
          <cell r="C789" t="str">
            <v xml:space="preserve">M     </v>
          </cell>
          <cell r="D789">
            <v>3.67</v>
          </cell>
        </row>
        <row r="790">
          <cell r="A790">
            <v>1015</v>
          </cell>
          <cell r="B790" t="str">
            <v>CABO DE COBRE, FLEXIVEL, CLASSE 4 OU 5, ISOLACAO EM PVC/A, ANTICHAMA BWF-B, COBERTURA PVC-ST1, ANTICHAMA BWF-B, 1 CONDUTOR, 0,6/1 KV, SECAO NOMINAL 240 MM2</v>
          </cell>
          <cell r="C790" t="str">
            <v xml:space="preserve">M     </v>
          </cell>
          <cell r="D790">
            <v>253.24</v>
          </cell>
        </row>
        <row r="791">
          <cell r="A791">
            <v>996</v>
          </cell>
          <cell r="B791" t="str">
            <v>CABO DE COBRE, FLEXIVEL, CLASSE 4 OU 5, ISOLACAO EM PVC/A, ANTICHAMA BWF-B, COBERTURA PVC-ST1, ANTICHAMA BWF-B, 1 CONDUTOR, 0,6/1 KV, SECAO NOMINAL 25 MM2</v>
          </cell>
          <cell r="C791" t="str">
            <v xml:space="preserve">M     </v>
          </cell>
          <cell r="D791">
            <v>26.9</v>
          </cell>
        </row>
        <row r="792">
          <cell r="A792">
            <v>1001</v>
          </cell>
          <cell r="B792" t="str">
            <v>CABO DE COBRE, FLEXIVEL, CLASSE 4 OU 5, ISOLACAO EM PVC/A, ANTICHAMA BWF-B, COBERTURA PVC-ST1, ANTICHAMA BWF-B, 1 CONDUTOR, 0,6/1 KV, SECAO NOMINAL 300 MM2</v>
          </cell>
          <cell r="C792" t="str">
            <v xml:space="preserve">M     </v>
          </cell>
          <cell r="D792">
            <v>316.92</v>
          </cell>
        </row>
        <row r="793">
          <cell r="A793">
            <v>1019</v>
          </cell>
          <cell r="B793" t="str">
            <v>CABO DE COBRE, FLEXIVEL, CLASSE 4 OU 5, ISOLACAO EM PVC/A, ANTICHAMA BWF-B, COBERTURA PVC-ST1, ANTICHAMA BWF-B, 1 CONDUTOR, 0,6/1 KV, SECAO NOMINAL 35 MM2</v>
          </cell>
          <cell r="C793" t="str">
            <v xml:space="preserve">M     </v>
          </cell>
          <cell r="D793">
            <v>37.090000000000003</v>
          </cell>
        </row>
        <row r="794">
          <cell r="A794">
            <v>1021</v>
          </cell>
          <cell r="B794" t="str">
            <v>CABO DE COBRE, FLEXIVEL, CLASSE 4 OU 5, ISOLACAO EM PVC/A, ANTICHAMA BWF-B, COBERTURA PVC-ST1, ANTICHAMA BWF-B, 1 CONDUTOR, 0,6/1 KV, SECAO NOMINAL 4 MM2</v>
          </cell>
          <cell r="C794" t="str">
            <v xml:space="preserve">M     </v>
          </cell>
          <cell r="D794">
            <v>5.26</v>
          </cell>
        </row>
        <row r="795">
          <cell r="A795">
            <v>39249</v>
          </cell>
          <cell r="B795" t="str">
            <v>CABO DE COBRE, FLEXIVEL, CLASSE 4 OU 5, ISOLACAO EM PVC/A, ANTICHAMA BWF-B, COBERTURA PVC-ST1, ANTICHAMA BWF-B, 1 CONDUTOR, 0,6/1 KV, SECAO NOMINAL 400 MM2</v>
          </cell>
          <cell r="C795" t="str">
            <v xml:space="preserve">M     </v>
          </cell>
          <cell r="D795">
            <v>413.42</v>
          </cell>
        </row>
        <row r="796">
          <cell r="A796">
            <v>1018</v>
          </cell>
          <cell r="B796" t="str">
            <v>CABO DE COBRE, FLEXIVEL, CLASSE 4 OU 5, ISOLACAO EM PVC/A, ANTICHAMA BWF-B, COBERTURA PVC-ST1, ANTICHAMA BWF-B, 1 CONDUTOR, 0,6/1 KV, SECAO NOMINAL 50 MM2</v>
          </cell>
          <cell r="C796" t="str">
            <v xml:space="preserve">M     </v>
          </cell>
          <cell r="D796">
            <v>52.86</v>
          </cell>
        </row>
        <row r="797">
          <cell r="A797">
            <v>39250</v>
          </cell>
          <cell r="B797" t="str">
            <v>CABO DE COBRE, FLEXIVEL, CLASSE 4 OU 5, ISOLACAO EM PVC/A, ANTICHAMA BWF-B, COBERTURA PVC-ST1, ANTICHAMA BWF-B, 1 CONDUTOR, 0,6/1 KV, SECAO NOMINAL 500 MM2</v>
          </cell>
          <cell r="C797" t="str">
            <v xml:space="preserve">M     </v>
          </cell>
          <cell r="D797">
            <v>531.07000000000005</v>
          </cell>
        </row>
        <row r="798">
          <cell r="A798">
            <v>994</v>
          </cell>
          <cell r="B798" t="str">
            <v>CABO DE COBRE, FLEXIVEL, CLASSE 4 OU 5, ISOLACAO EM PVC/A, ANTICHAMA BWF-B, COBERTURA PVC-ST1, ANTICHAMA BWF-B, 1 CONDUTOR, 0,6/1 KV, SECAO NOMINAL 6 MM2</v>
          </cell>
          <cell r="C798" t="str">
            <v xml:space="preserve">M     </v>
          </cell>
          <cell r="D798">
            <v>7.19</v>
          </cell>
        </row>
        <row r="799">
          <cell r="A799">
            <v>977</v>
          </cell>
          <cell r="B799" t="str">
            <v>CABO DE COBRE, FLEXIVEL, CLASSE 4 OU 5, ISOLACAO EM PVC/A, ANTICHAMA BWF-B, COBERTURA PVC-ST1, ANTICHAMA BWF-B, 1 CONDUTOR, 0,6/1 KV, SECAO NOMINAL 70 MM2</v>
          </cell>
          <cell r="C799" t="str">
            <v xml:space="preserve">M     </v>
          </cell>
          <cell r="D799">
            <v>73.22</v>
          </cell>
        </row>
        <row r="800">
          <cell r="A800">
            <v>998</v>
          </cell>
          <cell r="B800" t="str">
            <v>CABO DE COBRE, FLEXIVEL, CLASSE 4 OU 5, ISOLACAO EM PVC/A, ANTICHAMA BWF-B, COBERTURA PVC-ST1, ANTICHAMA BWF-B, 1 CONDUTOR, 0,6/1 KV, SECAO NOMINAL 95 MM2</v>
          </cell>
          <cell r="C800" t="str">
            <v xml:space="preserve">M     </v>
          </cell>
          <cell r="D800">
            <v>97.27</v>
          </cell>
        </row>
        <row r="801">
          <cell r="A801">
            <v>39251</v>
          </cell>
          <cell r="B801" t="str">
            <v>CABO DE COBRE, FLEXIVEL, CLASSE 4 OU 5, ISOLACAO EM PVC/A, ANTICHAMA BWF-B, 1 CONDUTOR, 450/750 V, SECAO NOMINAL 0,5 MM2</v>
          </cell>
          <cell r="C801" t="str">
            <v xml:space="preserve">M     </v>
          </cell>
          <cell r="D801">
            <v>0.7</v>
          </cell>
        </row>
        <row r="802">
          <cell r="A802">
            <v>1011</v>
          </cell>
          <cell r="B802" t="str">
            <v>CABO DE COBRE, FLEXIVEL, CLASSE 4 OU 5, ISOLACAO EM PVC/A, ANTICHAMA BWF-B, 1 CONDUTOR, 450/750 V, SECAO NOMINAL 0,75 MM2</v>
          </cell>
          <cell r="C802" t="str">
            <v xml:space="preserve">M     </v>
          </cell>
          <cell r="D802">
            <v>0.98</v>
          </cell>
        </row>
        <row r="803">
          <cell r="A803">
            <v>39252</v>
          </cell>
          <cell r="B803" t="str">
            <v>CABO DE COBRE, FLEXIVEL, CLASSE 4 OU 5, ISOLACAO EM PVC/A, ANTICHAMA BWF-B, 1 CONDUTOR, 450/750 V, SECAO NOMINAL 1,0 MM2</v>
          </cell>
          <cell r="C803" t="str">
            <v xml:space="preserve">M     </v>
          </cell>
          <cell r="D803">
            <v>1.17</v>
          </cell>
        </row>
        <row r="804">
          <cell r="A804">
            <v>1013</v>
          </cell>
          <cell r="B804" t="str">
            <v>CABO DE COBRE, FLEXIVEL, CLASSE 4 OU 5, ISOLACAO EM PVC/A, ANTICHAMA BWF-B, 1 CONDUTOR, 450/750 V, SECAO NOMINAL 1,5 MM2</v>
          </cell>
          <cell r="C804" t="str">
            <v xml:space="preserve">M     </v>
          </cell>
          <cell r="D804">
            <v>1.55</v>
          </cell>
        </row>
        <row r="805">
          <cell r="A805">
            <v>980</v>
          </cell>
          <cell r="B805" t="str">
            <v>CABO DE COBRE, FLEXIVEL, CLASSE 4 OU 5, ISOLACAO EM PVC/A, ANTICHAMA BWF-B, 1 CONDUTOR, 450/750 V, SECAO NOMINAL 10 MM2</v>
          </cell>
          <cell r="C805" t="str">
            <v xml:space="preserve">M     </v>
          </cell>
          <cell r="D805">
            <v>10.57</v>
          </cell>
        </row>
        <row r="806">
          <cell r="A806">
            <v>39237</v>
          </cell>
          <cell r="B806" t="str">
            <v>CABO DE COBRE, FLEXIVEL, CLASSE 4 OU 5, ISOLACAO EM PVC/A, ANTICHAMA BWF-B, 1 CONDUTOR, 450/750 V, SECAO NOMINAL 120 MM2</v>
          </cell>
          <cell r="C806" t="str">
            <v xml:space="preserve">M     </v>
          </cell>
          <cell r="D806">
            <v>125.29</v>
          </cell>
        </row>
        <row r="807">
          <cell r="A807">
            <v>39238</v>
          </cell>
          <cell r="B807" t="str">
            <v>CABO DE COBRE, FLEXIVEL, CLASSE 4 OU 5, ISOLACAO EM PVC/A, ANTICHAMA BWF-B, 1 CONDUTOR, 450/750 V, SECAO NOMINAL 150 MM2</v>
          </cell>
          <cell r="C807" t="str">
            <v xml:space="preserve">M     </v>
          </cell>
          <cell r="D807">
            <v>156.43</v>
          </cell>
        </row>
        <row r="808">
          <cell r="A808">
            <v>979</v>
          </cell>
          <cell r="B808" t="str">
            <v>CABO DE COBRE, FLEXIVEL, CLASSE 4 OU 5, ISOLACAO EM PVC/A, ANTICHAMA BWF-B, 1 CONDUTOR, 450/750 V, SECAO NOMINAL 16 MM2</v>
          </cell>
          <cell r="C808" t="str">
            <v xml:space="preserve">M     </v>
          </cell>
          <cell r="D808">
            <v>16.28</v>
          </cell>
        </row>
        <row r="809">
          <cell r="A809">
            <v>39239</v>
          </cell>
          <cell r="B809" t="str">
            <v>CABO DE COBRE, FLEXIVEL, CLASSE 4 OU 5, ISOLACAO EM PVC/A, ANTICHAMA BWF-B, 1 CONDUTOR, 450/750 V, SECAO NOMINAL 185 MM2</v>
          </cell>
          <cell r="C809" t="str">
            <v xml:space="preserve">M     </v>
          </cell>
          <cell r="D809">
            <v>190.37</v>
          </cell>
        </row>
        <row r="810">
          <cell r="A810">
            <v>1014</v>
          </cell>
          <cell r="B810" t="str">
            <v>CABO DE COBRE, FLEXIVEL, CLASSE 4 OU 5, ISOLACAO EM PVC/A, ANTICHAMA BWF-B, 1 CONDUTOR, 450/750 V, SECAO NOMINAL 2,5 MM2</v>
          </cell>
          <cell r="C810" t="str">
            <v xml:space="preserve">M     </v>
          </cell>
          <cell r="D810">
            <v>2.4700000000000002</v>
          </cell>
        </row>
        <row r="811">
          <cell r="A811">
            <v>39240</v>
          </cell>
          <cell r="B811" t="str">
            <v>CABO DE COBRE, FLEXIVEL, CLASSE 4 OU 5, ISOLACAO EM PVC/A, ANTICHAMA BWF-B, 1 CONDUTOR, 450/750 V, SECAO NOMINAL 240 MM2</v>
          </cell>
          <cell r="C811" t="str">
            <v xml:space="preserve">M     </v>
          </cell>
          <cell r="D811">
            <v>251.61</v>
          </cell>
        </row>
        <row r="812">
          <cell r="A812">
            <v>39232</v>
          </cell>
          <cell r="B812" t="str">
            <v>CABO DE COBRE, FLEXIVEL, CLASSE 4 OU 5, ISOLACAO EM PVC/A, ANTICHAMA BWF-B, 1 CONDUTOR, 450/750 V, SECAO NOMINAL 25 MM2</v>
          </cell>
          <cell r="C812" t="str">
            <v xml:space="preserve">M     </v>
          </cell>
          <cell r="D812">
            <v>26.13</v>
          </cell>
        </row>
        <row r="813">
          <cell r="A813">
            <v>39233</v>
          </cell>
          <cell r="B813" t="str">
            <v>CABO DE COBRE, FLEXIVEL, CLASSE 4 OU 5, ISOLACAO EM PVC/A, ANTICHAMA BWF-B, 1 CONDUTOR, 450/750 V, SECAO NOMINAL 35 MM2</v>
          </cell>
          <cell r="C813" t="str">
            <v xml:space="preserve">M     </v>
          </cell>
          <cell r="D813">
            <v>35.92</v>
          </cell>
        </row>
        <row r="814">
          <cell r="A814">
            <v>981</v>
          </cell>
          <cell r="B814" t="str">
            <v>CABO DE COBRE, FLEXIVEL, CLASSE 4 OU 5, ISOLACAO EM PVC/A, ANTICHAMA BWF-B, 1 CONDUTOR, 450/750 V, SECAO NOMINAL 4 MM2</v>
          </cell>
          <cell r="C814" t="str">
            <v xml:space="preserve">M     </v>
          </cell>
          <cell r="D814">
            <v>4.42</v>
          </cell>
        </row>
        <row r="815">
          <cell r="A815">
            <v>39234</v>
          </cell>
          <cell r="B815" t="str">
            <v>CABO DE COBRE, FLEXIVEL, CLASSE 4 OU 5, ISOLACAO EM PVC/A, ANTICHAMA BWF-B, 1 CONDUTOR, 450/750 V, SECAO NOMINAL 50 MM2</v>
          </cell>
          <cell r="C815" t="str">
            <v xml:space="preserve">M     </v>
          </cell>
          <cell r="D815">
            <v>52.72</v>
          </cell>
        </row>
        <row r="816">
          <cell r="A816">
            <v>982</v>
          </cell>
          <cell r="B816" t="str">
            <v>CABO DE COBRE, FLEXIVEL, CLASSE 4 OU 5, ISOLACAO EM PVC/A, ANTICHAMA BWF-B, 1 CONDUTOR, 450/750 V, SECAO NOMINAL 6 MM2</v>
          </cell>
          <cell r="C816" t="str">
            <v xml:space="preserve">M     </v>
          </cell>
          <cell r="D816">
            <v>6.18</v>
          </cell>
        </row>
        <row r="817">
          <cell r="A817">
            <v>39235</v>
          </cell>
          <cell r="B817" t="str">
            <v>CABO DE COBRE, FLEXIVEL, CLASSE 4 OU 5, ISOLACAO EM PVC/A, ANTICHAMA BWF-B, 1 CONDUTOR, 450/750 V, SECAO NOMINAL 70 MM2</v>
          </cell>
          <cell r="C817" t="str">
            <v xml:space="preserve">M     </v>
          </cell>
          <cell r="D817">
            <v>74.14</v>
          </cell>
        </row>
        <row r="818">
          <cell r="A818">
            <v>39236</v>
          </cell>
          <cell r="B818" t="str">
            <v>CABO DE COBRE, FLEXIVEL, CLASSE 4 OU 5, ISOLACAO EM PVC/A, ANTICHAMA BWF-B, 1 CONDUTOR, 450/750 V, SECAO NOMINAL 95 MM2</v>
          </cell>
          <cell r="C818" t="str">
            <v xml:space="preserve">M     </v>
          </cell>
          <cell r="D818">
            <v>97.2</v>
          </cell>
        </row>
        <row r="819">
          <cell r="A819">
            <v>876</v>
          </cell>
          <cell r="B819" t="str">
            <v>CABO DE COBRE, RIGIDO, CLASSE 2, COMPACTADO, BLINDADO, ISOLACAO EM EPR OU XLPE, COBERTURA ANTICHAMA EM PVC, PEAD OU HFFR, 1 CONDUTOR, 20/35 KV, SECAO NOMINAL 120 MM2</v>
          </cell>
          <cell r="C819" t="str">
            <v xml:space="preserve">M     </v>
          </cell>
          <cell r="D819">
            <v>250.91</v>
          </cell>
        </row>
        <row r="820">
          <cell r="A820">
            <v>877</v>
          </cell>
          <cell r="B820" t="str">
            <v>CABO DE COBRE, RIGIDO, CLASSE 2, COMPACTADO, BLINDADO, ISOLACAO EM EPR OU XLPE, COBERTURA ANTICHAMA EM PVC, PEAD OU HFFR, 1 CONDUTOR, 20/35 KV, SECAO NOMINAL 150 MM2</v>
          </cell>
          <cell r="C820" t="str">
            <v xml:space="preserve">M     </v>
          </cell>
          <cell r="D820">
            <v>294.95999999999998</v>
          </cell>
        </row>
        <row r="821">
          <cell r="A821">
            <v>882</v>
          </cell>
          <cell r="B821" t="str">
            <v>CABO DE COBRE, RIGIDO, CLASSE 2, COMPACTADO, BLINDADO, ISOLACAO EM EPR OU XLPE, COBERTURA ANTICHAMA EM PVC, PEAD OU HFFR, 1 CONDUTOR, 20/35 KV, SECAO NOMINAL 185 MM2</v>
          </cell>
          <cell r="C821" t="str">
            <v xml:space="preserve">M     </v>
          </cell>
          <cell r="D821">
            <v>321.41000000000003</v>
          </cell>
        </row>
        <row r="822">
          <cell r="A822">
            <v>878</v>
          </cell>
          <cell r="B822" t="str">
            <v>CABO DE COBRE, RIGIDO, CLASSE 2, COMPACTADO, BLINDADO, ISOLACAO EM EPR OU XLPE, COBERTURA ANTICHAMA EM PVC, PEAD OU HFFR, 1 CONDUTOR, 20/35 KV, SECAO NOMINAL 240 MM2</v>
          </cell>
          <cell r="C822" t="str">
            <v xml:space="preserve">M     </v>
          </cell>
          <cell r="D822">
            <v>399.59</v>
          </cell>
        </row>
        <row r="823">
          <cell r="A823">
            <v>879</v>
          </cell>
          <cell r="B823" t="str">
            <v>CABO DE COBRE, RIGIDO, CLASSE 2, COMPACTADO, BLINDADO, ISOLACAO EM EPR OU XLPE, COBERTURA ANTICHAMA EM PVC, PEAD OU HFFR, 1 CONDUTOR, 20/35 KV, SECAO NOMINAL 300 MM2</v>
          </cell>
          <cell r="C823" t="str">
            <v xml:space="preserve">M     </v>
          </cell>
          <cell r="D823">
            <v>470.98</v>
          </cell>
        </row>
        <row r="824">
          <cell r="A824">
            <v>880</v>
          </cell>
          <cell r="B824" t="str">
            <v>CABO DE COBRE, RIGIDO, CLASSE 2, COMPACTADO, BLINDADO, ISOLACAO EM EPR OU XLPE, COBERTURA ANTICHAMA EM PVC, PEAD OU HFFR, 1 CONDUTOR, 20/35 KV, SECAO NOMINAL 400 MM2</v>
          </cell>
          <cell r="C824" t="str">
            <v xml:space="preserve">M     </v>
          </cell>
          <cell r="D824">
            <v>554.16999999999996</v>
          </cell>
        </row>
        <row r="825">
          <cell r="A825">
            <v>873</v>
          </cell>
          <cell r="B825" t="str">
            <v>CABO DE COBRE, RIGIDO, CLASSE 2, COMPACTADO, BLINDADO, ISOLACAO EM EPR OU XLPE, COBERTURA ANTICHAMA EM PVC, PEAD OU HFFR, 1 CONDUTOR, 20/35 KV, SECAO NOMINAL 50 MM2</v>
          </cell>
          <cell r="C825" t="str">
            <v xml:space="preserve">M     </v>
          </cell>
          <cell r="D825">
            <v>168.5</v>
          </cell>
        </row>
        <row r="826">
          <cell r="A826">
            <v>881</v>
          </cell>
          <cell r="B826" t="str">
            <v>CABO DE COBRE, RIGIDO, CLASSE 2, COMPACTADO, BLINDADO, ISOLACAO EM EPR OU XLPE, COBERTURA ANTICHAMA EM PVC, PEAD OU HFFR, 1 CONDUTOR, 20/35 KV, SECAO NOMINAL 500 MM2</v>
          </cell>
          <cell r="C826" t="str">
            <v xml:space="preserve">M     </v>
          </cell>
          <cell r="D826">
            <v>757.45</v>
          </cell>
        </row>
        <row r="827">
          <cell r="A827">
            <v>874</v>
          </cell>
          <cell r="B827" t="str">
            <v>CABO DE COBRE, RIGIDO, CLASSE 2, COMPACTADO, BLINDADO, ISOLACAO EM EPR OU XLPE, COBERTURA ANTICHAMA EM PVC, PEAD OU HFFR, 1 CONDUTOR, 20/35 KV, SECAO NOMINAL 70 MM2</v>
          </cell>
          <cell r="C827" t="str">
            <v xml:space="preserve">M     </v>
          </cell>
          <cell r="D827">
            <v>199.97</v>
          </cell>
        </row>
        <row r="828">
          <cell r="A828">
            <v>875</v>
          </cell>
          <cell r="B828" t="str">
            <v>CABO DE COBRE, RIGIDO, CLASSE 2, COMPACTADO, BLINDADO, ISOLACAO EM EPR OU XLPE, COBERTURA ANTICHAMA EM PVC, PEAD OU HFFR, 1 CONDUTOR, 20/35 KV, SECAO NOMINAL 95 MM2</v>
          </cell>
          <cell r="C828" t="str">
            <v xml:space="preserve">M     </v>
          </cell>
          <cell r="D828">
            <v>238.58</v>
          </cell>
        </row>
        <row r="829">
          <cell r="A829">
            <v>983</v>
          </cell>
          <cell r="B829" t="str">
            <v>CABO DE COBRE, RIGIDO, CLASSE 2, ISOLACAO EM PVC/A, ANTICHAMA BWF-B, 1 CONDUTOR, 450/750 V, SECAO NOMINAL 1,5 MM2</v>
          </cell>
          <cell r="C829" t="str">
            <v xml:space="preserve">M     </v>
          </cell>
          <cell r="D829">
            <v>1.49</v>
          </cell>
        </row>
        <row r="830">
          <cell r="A830">
            <v>985</v>
          </cell>
          <cell r="B830" t="str">
            <v>CABO DE COBRE, RIGIDO, CLASSE 2, ISOLACAO EM PVC/A, ANTICHAMA BWF-B, 1 CONDUTOR, 450/750 V, SECAO NOMINAL 10 MM2</v>
          </cell>
          <cell r="C830" t="str">
            <v xml:space="preserve">M     </v>
          </cell>
          <cell r="D830">
            <v>11.2</v>
          </cell>
        </row>
        <row r="831">
          <cell r="A831">
            <v>990</v>
          </cell>
          <cell r="B831" t="str">
            <v>CABO DE COBRE, RIGIDO, CLASSE 2, ISOLACAO EM PVC/A, ANTICHAMA BWF-B, 1 CONDUTOR, 450/750 V, SECAO NOMINAL 150 MM2</v>
          </cell>
          <cell r="C831" t="str">
            <v xml:space="preserve">M     </v>
          </cell>
          <cell r="D831">
            <v>153.37</v>
          </cell>
        </row>
        <row r="832">
          <cell r="A832">
            <v>39241</v>
          </cell>
          <cell r="B832" t="str">
            <v>CABO DE COBRE, RIGIDO, CLASSE 2, ISOLACAO EM PVC/A, ANTICHAMA BWF-B, 1 CONDUTOR, 450/750 V, SECAO NOMINAL 16 MM2</v>
          </cell>
          <cell r="C832" t="str">
            <v xml:space="preserve">M     </v>
          </cell>
          <cell r="D832">
            <v>17.53</v>
          </cell>
        </row>
        <row r="833">
          <cell r="A833">
            <v>1005</v>
          </cell>
          <cell r="B833" t="str">
            <v>CABO DE COBRE, RIGIDO, CLASSE 2, ISOLACAO EM PVC/A, ANTICHAMA BWF-B, 1 CONDUTOR, 450/750 V, SECAO NOMINAL 185 MM2</v>
          </cell>
          <cell r="C833" t="str">
            <v xml:space="preserve">M     </v>
          </cell>
          <cell r="D833">
            <v>188.25</v>
          </cell>
        </row>
        <row r="834">
          <cell r="A834">
            <v>984</v>
          </cell>
          <cell r="B834" t="str">
            <v>CABO DE COBRE, RIGIDO, CLASSE 2, ISOLACAO EM PVC/A, ANTICHAMA BWF-B, 1 CONDUTOR, 450/750 V, SECAO NOMINAL 2,5 MM2</v>
          </cell>
          <cell r="C834" t="str">
            <v xml:space="preserve">M     </v>
          </cell>
          <cell r="D834">
            <v>3.87</v>
          </cell>
        </row>
        <row r="835">
          <cell r="A835">
            <v>991</v>
          </cell>
          <cell r="B835" t="str">
            <v>CABO DE COBRE, RIGIDO, CLASSE 2, ISOLACAO EM PVC/A, ANTICHAMA BWF-B, 1 CONDUTOR, 450/750 V, SECAO NOMINAL 240 MM2</v>
          </cell>
          <cell r="C835" t="str">
            <v xml:space="preserve">M     </v>
          </cell>
          <cell r="D835">
            <v>248.75</v>
          </cell>
        </row>
        <row r="836">
          <cell r="A836">
            <v>986</v>
          </cell>
          <cell r="B836" t="str">
            <v>CABO DE COBRE, RIGIDO, CLASSE 2, ISOLACAO EM PVC/A, ANTICHAMA BWF-B, 1 CONDUTOR, 450/750 V, SECAO NOMINAL 25 MM2</v>
          </cell>
          <cell r="C836" t="str">
            <v xml:space="preserve">M     </v>
          </cell>
          <cell r="D836">
            <v>26.8</v>
          </cell>
        </row>
        <row r="837">
          <cell r="A837">
            <v>1024</v>
          </cell>
          <cell r="B837" t="str">
            <v>CABO DE COBRE, RIGIDO, CLASSE 2, ISOLACAO EM PVC/A, ANTICHAMA BWF-B, 1 CONDUTOR, 450/750 V, SECAO NOMINAL 300 MM2</v>
          </cell>
          <cell r="C837" t="str">
            <v xml:space="preserve">M     </v>
          </cell>
          <cell r="D837">
            <v>307.87</v>
          </cell>
        </row>
        <row r="838">
          <cell r="A838">
            <v>987</v>
          </cell>
          <cell r="B838" t="str">
            <v>CABO DE COBRE, RIGIDO, CLASSE 2, ISOLACAO EM PVC/A, ANTICHAMA BWF-B, 1 CONDUTOR, 450/750 V, SECAO NOMINAL 35 MM2</v>
          </cell>
          <cell r="C838" t="str">
            <v xml:space="preserve">M     </v>
          </cell>
          <cell r="D838">
            <v>36.42</v>
          </cell>
        </row>
        <row r="839">
          <cell r="A839">
            <v>1003</v>
          </cell>
          <cell r="B839" t="str">
            <v>CABO DE COBRE, RIGIDO, CLASSE 2, ISOLACAO EM PVC/A, ANTICHAMA BWF-B, 1 CONDUTOR, 450/750 V, SECAO NOMINAL 4 MM2</v>
          </cell>
          <cell r="C839" t="str">
            <v xml:space="preserve">M     </v>
          </cell>
          <cell r="D839">
            <v>5.67</v>
          </cell>
        </row>
        <row r="840">
          <cell r="A840">
            <v>992</v>
          </cell>
          <cell r="B840" t="str">
            <v>CABO DE COBRE, RIGIDO, CLASSE 2, ISOLACAO EM PVC/A, ANTICHAMA BWF-B, 1 CONDUTOR, 450/750 V, SECAO NOMINAL 400 MM2</v>
          </cell>
          <cell r="C840" t="str">
            <v xml:space="preserve">M     </v>
          </cell>
          <cell r="D840">
            <v>398.32</v>
          </cell>
        </row>
        <row r="841">
          <cell r="A841">
            <v>1007</v>
          </cell>
          <cell r="B841" t="str">
            <v>CABO DE COBRE, RIGIDO, CLASSE 2, ISOLACAO EM PVC/A, ANTICHAMA BWF-B, 1 CONDUTOR, 450/750 V, SECAO NOMINAL 50 MM2</v>
          </cell>
          <cell r="C841" t="str">
            <v xml:space="preserve">M     </v>
          </cell>
          <cell r="D841">
            <v>51.66</v>
          </cell>
        </row>
        <row r="842">
          <cell r="A842">
            <v>39242</v>
          </cell>
          <cell r="B842" t="str">
            <v>CABO DE COBRE, RIGIDO, CLASSE 2, ISOLACAO EM PVC/A, ANTICHAMA BWF-B, 1 CONDUTOR, 450/750 V, SECAO NOMINAL 500 MM2</v>
          </cell>
          <cell r="C842" t="str">
            <v xml:space="preserve">M     </v>
          </cell>
          <cell r="D842">
            <v>493.52</v>
          </cell>
        </row>
        <row r="843">
          <cell r="A843">
            <v>1008</v>
          </cell>
          <cell r="B843" t="str">
            <v>CABO DE COBRE, RIGIDO, CLASSE 2, ISOLACAO EM PVC/A, ANTICHAMA BWF-B, 1 CONDUTOR, 450/750 V, SECAO NOMINAL 6 MM2</v>
          </cell>
          <cell r="C843" t="str">
            <v xml:space="preserve">M     </v>
          </cell>
          <cell r="D843">
            <v>6.43</v>
          </cell>
        </row>
        <row r="844">
          <cell r="A844">
            <v>988</v>
          </cell>
          <cell r="B844" t="str">
            <v>CABO DE COBRE, RIGIDO, CLASSE 2, ISOLACAO EM PVC/A, ANTICHAMA BWF-B, 1 CONDUTOR, 450/750 V, SECAO NOMINAL 70 MM2</v>
          </cell>
          <cell r="C844" t="str">
            <v xml:space="preserve">M     </v>
          </cell>
          <cell r="D844">
            <v>71.349999999999994</v>
          </cell>
        </row>
        <row r="845">
          <cell r="A845">
            <v>989</v>
          </cell>
          <cell r="B845" t="str">
            <v>CABO DE COBRE, RIGIDO, CLASSE 2, ISOLACAO EM PVC/A, ANTICHAMA BWF-B, 1 CONDUTOR, 450/750 V, SECAO NOMINAL 95 MM2</v>
          </cell>
          <cell r="C845" t="str">
            <v xml:space="preserve">M     </v>
          </cell>
          <cell r="D845">
            <v>96.65</v>
          </cell>
        </row>
        <row r="846">
          <cell r="A846">
            <v>39598</v>
          </cell>
          <cell r="B846" t="str">
            <v>CABO DE PAR TRANCADO UTP, 4 PARES, CATEGORIA 5E</v>
          </cell>
          <cell r="C846" t="str">
            <v xml:space="preserve">M     </v>
          </cell>
          <cell r="D846">
            <v>1.68</v>
          </cell>
        </row>
        <row r="847">
          <cell r="A847">
            <v>39599</v>
          </cell>
          <cell r="B847" t="str">
            <v>CABO DE PAR TRANCADO UTP, 4 PARES, CATEGORIA 6</v>
          </cell>
          <cell r="C847" t="str">
            <v xml:space="preserve">M     </v>
          </cell>
          <cell r="D847">
            <v>2.5299999999999998</v>
          </cell>
        </row>
        <row r="848">
          <cell r="A848">
            <v>34602</v>
          </cell>
          <cell r="B848" t="str">
            <v>CABO FLEXIVEL PVC 750 V, 2 CONDUTORES DE 1,5 MM2</v>
          </cell>
          <cell r="C848" t="str">
            <v xml:space="preserve">M     </v>
          </cell>
          <cell r="D848">
            <v>6.03</v>
          </cell>
        </row>
        <row r="849">
          <cell r="A849">
            <v>34603</v>
          </cell>
          <cell r="B849" t="str">
            <v>CABO FLEXIVEL PVC 750 V, 2 CONDUTORES DE 10,0 MM2</v>
          </cell>
          <cell r="C849" t="str">
            <v xml:space="preserve">M     </v>
          </cell>
          <cell r="D849">
            <v>29</v>
          </cell>
        </row>
        <row r="850">
          <cell r="A850">
            <v>34607</v>
          </cell>
          <cell r="B850" t="str">
            <v>CABO FLEXIVEL PVC 750 V, 2 CONDUTORES DE 4,0 MM2</v>
          </cell>
          <cell r="C850" t="str">
            <v xml:space="preserve">M     </v>
          </cell>
          <cell r="D850">
            <v>12.93</v>
          </cell>
        </row>
        <row r="851">
          <cell r="A851">
            <v>34609</v>
          </cell>
          <cell r="B851" t="str">
            <v>CABO FLEXIVEL PVC 750 V, 2 CONDUTORES DE 6,0 MM2</v>
          </cell>
          <cell r="C851" t="str">
            <v xml:space="preserve">M     </v>
          </cell>
          <cell r="D851">
            <v>19.399999999999999</v>
          </cell>
        </row>
        <row r="852">
          <cell r="A852">
            <v>34618</v>
          </cell>
          <cell r="B852" t="str">
            <v>CABO FLEXIVEL PVC 750 V, 3 CONDUTORES DE 1,5 MM2</v>
          </cell>
          <cell r="C852" t="str">
            <v xml:space="preserve">M     </v>
          </cell>
          <cell r="D852">
            <v>8</v>
          </cell>
        </row>
        <row r="853">
          <cell r="A853">
            <v>34620</v>
          </cell>
          <cell r="B853" t="str">
            <v>CABO FLEXIVEL PVC 750 V, 3 CONDUTORES DE 10,0 MM2</v>
          </cell>
          <cell r="C853" t="str">
            <v xml:space="preserve">M     </v>
          </cell>
          <cell r="D853">
            <v>40.020000000000003</v>
          </cell>
        </row>
        <row r="854">
          <cell r="A854">
            <v>34621</v>
          </cell>
          <cell r="B854" t="str">
            <v>CABO FLEXIVEL PVC 750 V, 3 CONDUTORES DE 4,0 MM2</v>
          </cell>
          <cell r="C854" t="str">
            <v xml:space="preserve">M     </v>
          </cell>
          <cell r="D854">
            <v>18.559999999999999</v>
          </cell>
        </row>
        <row r="855">
          <cell r="A855">
            <v>34622</v>
          </cell>
          <cell r="B855" t="str">
            <v>CABO FLEXIVEL PVC 750 V, 3 CONDUTORES DE 6,0 MM2</v>
          </cell>
          <cell r="C855" t="str">
            <v xml:space="preserve">M     </v>
          </cell>
          <cell r="D855">
            <v>26.3</v>
          </cell>
        </row>
        <row r="856">
          <cell r="A856">
            <v>34624</v>
          </cell>
          <cell r="B856" t="str">
            <v>CABO FLEXIVEL PVC 750 V, 4 CONDUTORES DE 1,5 MM2</v>
          </cell>
          <cell r="C856" t="str">
            <v xml:space="preserve">M     </v>
          </cell>
          <cell r="D856">
            <v>10.210000000000001</v>
          </cell>
        </row>
        <row r="857">
          <cell r="A857">
            <v>34626</v>
          </cell>
          <cell r="B857" t="str">
            <v>CABO FLEXIVEL PVC 750 V, 4 CONDUTORES DE 10,0 MM2</v>
          </cell>
          <cell r="C857" t="str">
            <v xml:space="preserve">M     </v>
          </cell>
          <cell r="D857">
            <v>55</v>
          </cell>
        </row>
        <row r="858">
          <cell r="A858">
            <v>34627</v>
          </cell>
          <cell r="B858" t="str">
            <v>CABO FLEXIVEL PVC 750 V, 4 CONDUTORES DE 4,0 MM2</v>
          </cell>
          <cell r="C858" t="str">
            <v xml:space="preserve">M     </v>
          </cell>
          <cell r="D858">
            <v>23.7</v>
          </cell>
        </row>
        <row r="859">
          <cell r="A859">
            <v>34629</v>
          </cell>
          <cell r="B859" t="str">
            <v>CABO FLEXIVEL PVC 750 V, 4 CONDUTORES DE 6,0 MM2</v>
          </cell>
          <cell r="C859" t="str">
            <v xml:space="preserve">M     </v>
          </cell>
          <cell r="D859">
            <v>34.700000000000003</v>
          </cell>
        </row>
        <row r="860">
          <cell r="A860">
            <v>39257</v>
          </cell>
          <cell r="B860" t="str">
            <v>CABO MULTIPOLAR DE COBRE, FLEXIVEL, CLASSE 4 OU 5, ISOLACAO EM HEPR, COBERTURA EM PVC-ST2, ANTICHAMA BWF-B, 0,6/1 KV, 3 CONDUTORES DE 1,5 MM2</v>
          </cell>
          <cell r="C860" t="str">
            <v xml:space="preserve">M     </v>
          </cell>
          <cell r="D860">
            <v>6.75</v>
          </cell>
        </row>
        <row r="861">
          <cell r="A861">
            <v>39261</v>
          </cell>
          <cell r="B861" t="str">
            <v>CABO MULTIPOLAR DE COBRE, FLEXIVEL, CLASSE 4 OU 5, ISOLACAO EM HEPR, COBERTURA EM PVC-ST2, ANTICHAMA BWF-B, 0,6/1 KV, 3 CONDUTORES DE 10 MM2</v>
          </cell>
          <cell r="C861" t="str">
            <v xml:space="preserve">M     </v>
          </cell>
          <cell r="D861">
            <v>35.96</v>
          </cell>
        </row>
        <row r="862">
          <cell r="A862">
            <v>39268</v>
          </cell>
          <cell r="B862" t="str">
            <v>CABO MULTIPOLAR DE COBRE, FLEXIVEL, CLASSE 4 OU 5, ISOLACAO EM HEPR, COBERTURA EM PVC-ST2, ANTICHAMA BWF-B, 0,6/1 KV, 3 CONDUTORES DE 120 MM2</v>
          </cell>
          <cell r="C862" t="str">
            <v xml:space="preserve">M     </v>
          </cell>
          <cell r="D862">
            <v>414.83</v>
          </cell>
        </row>
        <row r="863">
          <cell r="A863">
            <v>39262</v>
          </cell>
          <cell r="B863" t="str">
            <v>CABO MULTIPOLAR DE COBRE, FLEXIVEL, CLASSE 4 OU 5, ISOLACAO EM HEPR, COBERTURA EM PVC-ST2, ANTICHAMA BWF-B, 0,6/1 KV, 3 CONDUTORES DE 16 MM2</v>
          </cell>
          <cell r="C863" t="str">
            <v xml:space="preserve">M     </v>
          </cell>
          <cell r="D863">
            <v>56.22</v>
          </cell>
        </row>
        <row r="864">
          <cell r="A864">
            <v>39258</v>
          </cell>
          <cell r="B864" t="str">
            <v>CABO MULTIPOLAR DE COBRE, FLEXIVEL, CLASSE 4 OU 5, ISOLACAO EM HEPR, COBERTURA EM PVC-ST2, ANTICHAMA BWF-B, 0,6/1 KV, 3 CONDUTORES DE 2,5 MM2</v>
          </cell>
          <cell r="C864" t="str">
            <v xml:space="preserve">M     </v>
          </cell>
          <cell r="D864">
            <v>10</v>
          </cell>
        </row>
        <row r="865">
          <cell r="A865">
            <v>39263</v>
          </cell>
          <cell r="B865" t="str">
            <v>CABO MULTIPOLAR DE COBRE, FLEXIVEL, CLASSE 4 OU 5, ISOLACAO EM HEPR, COBERTURA EM PVC-ST2, ANTICHAMA BWF-B, 0,6/1 KV, 3 CONDUTORES DE 25 MM2</v>
          </cell>
          <cell r="C865" t="str">
            <v xml:space="preserve">M     </v>
          </cell>
          <cell r="D865">
            <v>86.98</v>
          </cell>
        </row>
        <row r="866">
          <cell r="A866">
            <v>39264</v>
          </cell>
          <cell r="B866" t="str">
            <v>CABO MULTIPOLAR DE COBRE, FLEXIVEL, CLASSE 4 OU 5, ISOLACAO EM HEPR, COBERTURA EM PVC-ST2, ANTICHAMA BWF-B, 0,6/1 KV, 3 CONDUTORES DE 35 MM2</v>
          </cell>
          <cell r="C866" t="str">
            <v xml:space="preserve">M     </v>
          </cell>
          <cell r="D866">
            <v>117.78</v>
          </cell>
        </row>
        <row r="867">
          <cell r="A867">
            <v>39259</v>
          </cell>
          <cell r="B867" t="str">
            <v>CABO MULTIPOLAR DE COBRE, FLEXIVEL, CLASSE 4 OU 5, ISOLACAO EM HEPR, COBERTURA EM PVC-ST2, ANTICHAMA BWF-B, 0,6/1 KV, 3 CONDUTORES DE 4 MM2</v>
          </cell>
          <cell r="C867" t="str">
            <v xml:space="preserve">M     </v>
          </cell>
          <cell r="D867">
            <v>15.23</v>
          </cell>
        </row>
        <row r="868">
          <cell r="A868">
            <v>39265</v>
          </cell>
          <cell r="B868" t="str">
            <v>CABO MULTIPOLAR DE COBRE, FLEXIVEL, CLASSE 4 OU 5, ISOLACAO EM HEPR, COBERTURA EM PVC-ST2, ANTICHAMA BWF-B, 0,6/1 KV, 3 CONDUTORES DE 50 MM2</v>
          </cell>
          <cell r="C868" t="str">
            <v xml:space="preserve">M     </v>
          </cell>
          <cell r="D868">
            <v>173.5</v>
          </cell>
        </row>
        <row r="869">
          <cell r="A869">
            <v>39260</v>
          </cell>
          <cell r="B869" t="str">
            <v>CABO MULTIPOLAR DE COBRE, FLEXIVEL, CLASSE 4 OU 5, ISOLACAO EM HEPR, COBERTURA EM PVC-ST2, ANTICHAMA BWF-B, 0,6/1 KV, 3 CONDUTORES DE 6 MM2</v>
          </cell>
          <cell r="C869" t="str">
            <v xml:space="preserve">M     </v>
          </cell>
          <cell r="D869">
            <v>21.69</v>
          </cell>
        </row>
        <row r="870">
          <cell r="A870">
            <v>39266</v>
          </cell>
          <cell r="B870" t="str">
            <v>CABO MULTIPOLAR DE COBRE, FLEXIVEL, CLASSE 4 OU 5, ISOLACAO EM HEPR, COBERTURA EM PVC-ST2, ANTICHAMA BWF-B, 0,6/1 KV, 3 CONDUTORES DE 70 MM2</v>
          </cell>
          <cell r="C870" t="str">
            <v xml:space="preserve">M     </v>
          </cell>
          <cell r="D870">
            <v>243.44</v>
          </cell>
        </row>
        <row r="871">
          <cell r="A871">
            <v>39267</v>
          </cell>
          <cell r="B871" t="str">
            <v>CABO MULTIPOLAR DE COBRE, FLEXIVEL, CLASSE 4 OU 5, ISOLACAO EM HEPR, COBERTURA EM PVC-ST2, ANTICHAMA BWF-B, 0,6/1 KV, 3 CONDUTORES DE 95 MM2</v>
          </cell>
          <cell r="C871" t="str">
            <v xml:space="preserve">M     </v>
          </cell>
          <cell r="D871">
            <v>319.11</v>
          </cell>
        </row>
        <row r="872">
          <cell r="A872">
            <v>11901</v>
          </cell>
          <cell r="B872" t="str">
            <v>CABO TELEFONICO CCI 50, 1 PAR, USO INTERNO, SEM BLINDAGEM</v>
          </cell>
          <cell r="C872" t="str">
            <v xml:space="preserve">M     </v>
          </cell>
          <cell r="D872">
            <v>0.99</v>
          </cell>
        </row>
        <row r="873">
          <cell r="A873">
            <v>11902</v>
          </cell>
          <cell r="B873" t="str">
            <v>CABO TELEFONICO CCI 50, 2 PARES, USO INTERNO, SEM BLINDAGEM</v>
          </cell>
          <cell r="C873" t="str">
            <v xml:space="preserve">M     </v>
          </cell>
          <cell r="D873">
            <v>1.72</v>
          </cell>
        </row>
        <row r="874">
          <cell r="A874">
            <v>11903</v>
          </cell>
          <cell r="B874" t="str">
            <v>CABO TELEFONICO CCI 50, 3 PARES, USO INTERNO, SEM BLINDAGEM</v>
          </cell>
          <cell r="C874" t="str">
            <v xml:space="preserve">M     </v>
          </cell>
          <cell r="D874">
            <v>2.66</v>
          </cell>
        </row>
        <row r="875">
          <cell r="A875">
            <v>11904</v>
          </cell>
          <cell r="B875" t="str">
            <v>CABO TELEFONICO CCI 50, 4 PARES, USO INTERNO, SEM BLINDAGEM</v>
          </cell>
          <cell r="C875" t="str">
            <v xml:space="preserve">M     </v>
          </cell>
          <cell r="D875">
            <v>3.39</v>
          </cell>
        </row>
        <row r="876">
          <cell r="A876">
            <v>11905</v>
          </cell>
          <cell r="B876" t="str">
            <v>CABO TELEFONICO CCI 50, 5 PARES, USO INTERNO, SEM BLINDAGEM</v>
          </cell>
          <cell r="C876" t="str">
            <v xml:space="preserve">M     </v>
          </cell>
          <cell r="D876">
            <v>4.57</v>
          </cell>
        </row>
        <row r="877">
          <cell r="A877">
            <v>11906</v>
          </cell>
          <cell r="B877" t="str">
            <v>CABO TELEFONICO CCI 50, 6 PARES, USO INTERNO, SEM BLINDAGEM</v>
          </cell>
          <cell r="C877" t="str">
            <v xml:space="preserve">M     </v>
          </cell>
          <cell r="D877">
            <v>5.25</v>
          </cell>
        </row>
        <row r="878">
          <cell r="A878">
            <v>11919</v>
          </cell>
          <cell r="B878" t="str">
            <v>CABO TELEFONICO CI 50, 10 PARES, USO INTERNO</v>
          </cell>
          <cell r="C878" t="str">
            <v xml:space="preserve">M     </v>
          </cell>
          <cell r="D878">
            <v>10.31</v>
          </cell>
        </row>
        <row r="879">
          <cell r="A879">
            <v>11920</v>
          </cell>
          <cell r="B879" t="str">
            <v>CABO TELEFONICO CI 50, 20 PARES, USO INTERNO</v>
          </cell>
          <cell r="C879" t="str">
            <v xml:space="preserve">M     </v>
          </cell>
          <cell r="D879">
            <v>19.98</v>
          </cell>
        </row>
        <row r="880">
          <cell r="A880">
            <v>11924</v>
          </cell>
          <cell r="B880" t="str">
            <v>CABO TELEFONICO CI 50, 200 PARES, USO INTERNO</v>
          </cell>
          <cell r="C880" t="str">
            <v xml:space="preserve">M     </v>
          </cell>
          <cell r="D880">
            <v>194.28</v>
          </cell>
        </row>
        <row r="881">
          <cell r="A881">
            <v>11921</v>
          </cell>
          <cell r="B881" t="str">
            <v>CABO TELEFONICO CI 50, 30 PARES, USO INTERNO</v>
          </cell>
          <cell r="C881" t="str">
            <v xml:space="preserve">M     </v>
          </cell>
          <cell r="D881">
            <v>27.2</v>
          </cell>
        </row>
        <row r="882">
          <cell r="A882">
            <v>11922</v>
          </cell>
          <cell r="B882" t="str">
            <v>CABO TELEFONICO CI 50, 50 PARES, USO INTERNO</v>
          </cell>
          <cell r="C882" t="str">
            <v xml:space="preserve">M     </v>
          </cell>
          <cell r="D882">
            <v>48.29</v>
          </cell>
        </row>
        <row r="883">
          <cell r="A883">
            <v>11923</v>
          </cell>
          <cell r="B883" t="str">
            <v>CABO TELEFONICO CI 50, 75 PARES, USO INTERNO</v>
          </cell>
          <cell r="C883" t="str">
            <v xml:space="preserve">M     </v>
          </cell>
          <cell r="D883">
            <v>78.87</v>
          </cell>
        </row>
        <row r="884">
          <cell r="A884">
            <v>11916</v>
          </cell>
          <cell r="B884" t="str">
            <v>CABO TELEFONICO CTP - APL - 50, 10 PARES, USO EXTERNO</v>
          </cell>
          <cell r="C884" t="str">
            <v xml:space="preserve">M     </v>
          </cell>
          <cell r="D884">
            <v>13.38</v>
          </cell>
        </row>
        <row r="885">
          <cell r="A885">
            <v>11914</v>
          </cell>
          <cell r="B885" t="str">
            <v>CABO TELEFONICO CTP - APL - 50, 100 PARES, USO EXTERNO</v>
          </cell>
          <cell r="C885" t="str">
            <v xml:space="preserve">M     </v>
          </cell>
          <cell r="D885">
            <v>97.17</v>
          </cell>
        </row>
        <row r="886">
          <cell r="A886">
            <v>11917</v>
          </cell>
          <cell r="B886" t="str">
            <v>CABO TELEFONICO CTP - APL - 50, 20 PARES, USO EXTERNO</v>
          </cell>
          <cell r="C886" t="str">
            <v xml:space="preserve">M     </v>
          </cell>
          <cell r="D886">
            <v>23.29</v>
          </cell>
        </row>
        <row r="887">
          <cell r="A887">
            <v>11918</v>
          </cell>
          <cell r="B887" t="str">
            <v>CABO TELEFONICO CTP - APL - 50, 30 PARES, USO EXTERNO</v>
          </cell>
          <cell r="C887" t="str">
            <v xml:space="preserve">M     </v>
          </cell>
          <cell r="D887">
            <v>31.6</v>
          </cell>
        </row>
        <row r="888">
          <cell r="A888">
            <v>37734</v>
          </cell>
          <cell r="B888" t="str">
            <v>CACAMBA METALICA BASCULANTE COM CAPACIDADE DE 10 M3 (INCLUI MONTAGEM, NAO INCLUI CAMINHAO)</v>
          </cell>
          <cell r="C888" t="str">
            <v xml:space="preserve">UN    </v>
          </cell>
          <cell r="D888">
            <v>74596.399999999994</v>
          </cell>
        </row>
        <row r="889">
          <cell r="A889">
            <v>42251</v>
          </cell>
          <cell r="B889" t="str">
            <v>CACAMBA METALICA BASCULANTE COM CAPACIDADE DE 12 M3 (INCLUI MONTAGEM, NAO INCLUI CAMINHAO)</v>
          </cell>
          <cell r="C889" t="str">
            <v xml:space="preserve">UN    </v>
          </cell>
          <cell r="D889">
            <v>84708.77</v>
          </cell>
        </row>
        <row r="890">
          <cell r="A890">
            <v>37733</v>
          </cell>
          <cell r="B890" t="str">
            <v>CACAMBA METALICA BASCULANTE COM CAPACIDADE DE 6 M3 (INCLUI MONTAGEM, NAO INCLUI CAMINHAO)</v>
          </cell>
          <cell r="C890" t="str">
            <v xml:space="preserve">UN    </v>
          </cell>
          <cell r="D890">
            <v>55932.1</v>
          </cell>
        </row>
        <row r="891">
          <cell r="A891">
            <v>37735</v>
          </cell>
          <cell r="B891" t="str">
            <v>CACAMBA METALICA BASCULANTE COM CAPACIDADE DE 8 M3 (INCLUI MONTAGEM, NAO INCLUI CAMINHAO)</v>
          </cell>
          <cell r="C891" t="str">
            <v xml:space="preserve">UN    </v>
          </cell>
          <cell r="D891">
            <v>67398.19</v>
          </cell>
        </row>
        <row r="892">
          <cell r="A892">
            <v>5090</v>
          </cell>
          <cell r="B892" t="str">
            <v>CADEADO SIMPLES, CORPO EM LATAO MACICO, COM LARGURA DE 25 MM E ALTURA DE APROX 25 MM, HASTE CEMENTADA (NAO LONGA), EM ACO TEMPERADO COM DIAMETRO DE APROX 5,0 MM, INCLUINDO 2 CHAVES</v>
          </cell>
          <cell r="C892" t="str">
            <v xml:space="preserve">UN    </v>
          </cell>
          <cell r="D892">
            <v>21.49</v>
          </cell>
        </row>
        <row r="893">
          <cell r="A893">
            <v>5085</v>
          </cell>
          <cell r="B893" t="str">
            <v>CADEADO SIMPLES, CORPO EM LATAO MACICO, COM LARGURA DE 35 MM E ALTURA DE APROX 30 MM, HASTE CEMENTADA (NAO LONGA), EM ACO TEMPERADO COM DIAMETRO DE APROX 6,0 MM, INCLUINDO 2 CHAVES</v>
          </cell>
          <cell r="C893" t="str">
            <v xml:space="preserve">UN    </v>
          </cell>
          <cell r="D893">
            <v>31.99</v>
          </cell>
        </row>
        <row r="894">
          <cell r="A894">
            <v>43603</v>
          </cell>
          <cell r="B894" t="str">
            <v>CADEADO SIMPLES, CORPO EM LATAO MACICO, COM LARGURA DE 50 MM E ALTURA DE APROX 40 MM, HASTE CEMENTADA EM ACO TEMPERADO COM DIAMETRO DE APROX 8,0 MM, INCLUINDO 2 CHAVES</v>
          </cell>
          <cell r="C894" t="str">
            <v xml:space="preserve">UN    </v>
          </cell>
          <cell r="D894">
            <v>45.7</v>
          </cell>
        </row>
        <row r="895">
          <cell r="A895">
            <v>38374</v>
          </cell>
          <cell r="B895" t="str">
            <v>CADEIRA SUSPENSA MANUAL / BALANCIM INDIVIDUAL (NBR 14751)</v>
          </cell>
          <cell r="C895" t="str">
            <v xml:space="preserve">UN    </v>
          </cell>
          <cell r="D895">
            <v>1443.9</v>
          </cell>
        </row>
        <row r="896">
          <cell r="A896">
            <v>20209</v>
          </cell>
          <cell r="B896" t="str">
            <v>CAIBRO APARELHADO  *7,5 X 7,5* CM, EM MACARANDUBA, ANGELIM OU EQUIVALENTE DA REGIAO</v>
          </cell>
          <cell r="C896" t="str">
            <v xml:space="preserve">M     </v>
          </cell>
          <cell r="D896">
            <v>21.22</v>
          </cell>
        </row>
        <row r="897">
          <cell r="A897">
            <v>20212</v>
          </cell>
          <cell r="B897" t="str">
            <v>CAIBRO APARELHADO *6 X 8* CM, EM MACARANDUBA, ANGELIM OU EQUIVALENTE DA REGIAO</v>
          </cell>
          <cell r="C897" t="str">
            <v xml:space="preserve">M     </v>
          </cell>
          <cell r="D897">
            <v>17.77</v>
          </cell>
        </row>
        <row r="898">
          <cell r="A898">
            <v>4433</v>
          </cell>
          <cell r="B898" t="str">
            <v>CAIBRO NAO APARELHADO  *7,5 X 7,5* CM, EM MACARANDUBA, ANGELIM OU EQUIVALENTE DA REGIAO -  BRUTA</v>
          </cell>
          <cell r="C898" t="str">
            <v xml:space="preserve">M     </v>
          </cell>
          <cell r="D898">
            <v>20.329999999999998</v>
          </cell>
        </row>
        <row r="899">
          <cell r="A899">
            <v>4430</v>
          </cell>
          <cell r="B899" t="str">
            <v>CAIBRO NAO APARELHADO *5 X 6* CM, EM MACARANDUBA, ANGELIM OU EQUIVALENTE DA REGIAO -  BRUTA</v>
          </cell>
          <cell r="C899" t="str">
            <v xml:space="preserve">M     </v>
          </cell>
          <cell r="D899">
            <v>10.4</v>
          </cell>
        </row>
        <row r="900">
          <cell r="A900">
            <v>4400</v>
          </cell>
          <cell r="B900" t="str">
            <v>CAIBRO NAO APARELHADO,  *6 X 8* CM,  EM MACARANDUBA, ANGELIM OU EQUIVALENTE DA REGIAO -  BRUTA</v>
          </cell>
          <cell r="C900" t="str">
            <v xml:space="preserve">M     </v>
          </cell>
          <cell r="D900">
            <v>16.55</v>
          </cell>
        </row>
        <row r="901">
          <cell r="A901">
            <v>2729</v>
          </cell>
          <cell r="B901" t="str">
            <v>CAIBRO ROLICO DE MADEIRA TRATADA, D = 4 A 7 CM, H = 3,00 M, EM EUCALIPTO OU EQUIVALENTE DA REGIAO</v>
          </cell>
          <cell r="C901" t="str">
            <v xml:space="preserve">UN    </v>
          </cell>
          <cell r="D901">
            <v>30.03</v>
          </cell>
        </row>
        <row r="902">
          <cell r="A902">
            <v>4513</v>
          </cell>
          <cell r="B902" t="str">
            <v>CAIBRO 5 X 5 CM EM PINUS, MISTA OU EQUIVALENTE DA REGIAO - BRUTA</v>
          </cell>
          <cell r="C902" t="str">
            <v xml:space="preserve">M     </v>
          </cell>
          <cell r="D902">
            <v>6.32</v>
          </cell>
        </row>
        <row r="903">
          <cell r="A903">
            <v>11871</v>
          </cell>
          <cell r="B903" t="str">
            <v>CAIXA D'AGUA DE FIBRA DE VIDRO, PARA 500 LITROS, COM TAMPA</v>
          </cell>
          <cell r="C903" t="str">
            <v xml:space="preserve">UN    </v>
          </cell>
          <cell r="D903">
            <v>393</v>
          </cell>
        </row>
        <row r="904">
          <cell r="A904">
            <v>34636</v>
          </cell>
          <cell r="B904" t="str">
            <v>CAIXA D'AGUA EM POLIETILENO 1000 LITROS, COM TAMPA</v>
          </cell>
          <cell r="C904" t="str">
            <v xml:space="preserve">UN    </v>
          </cell>
          <cell r="D904">
            <v>432</v>
          </cell>
        </row>
        <row r="905">
          <cell r="A905">
            <v>34639</v>
          </cell>
          <cell r="B905" t="str">
            <v>CAIXA D'AGUA EM POLIETILENO 1500 LITROS, COM TAMPA</v>
          </cell>
          <cell r="C905" t="str">
            <v xml:space="preserve">UN    </v>
          </cell>
          <cell r="D905">
            <v>877.39</v>
          </cell>
        </row>
        <row r="906">
          <cell r="A906">
            <v>34640</v>
          </cell>
          <cell r="B906" t="str">
            <v>CAIXA D'AGUA EM POLIETILENO 2000 LITROS, COM TAMPA</v>
          </cell>
          <cell r="C906" t="str">
            <v xml:space="preserve">UN    </v>
          </cell>
          <cell r="D906">
            <v>985.53</v>
          </cell>
        </row>
        <row r="907">
          <cell r="A907">
            <v>34637</v>
          </cell>
          <cell r="B907" t="str">
            <v>CAIXA D'AGUA EM POLIETILENO 500 LITROS, COM TAMPA</v>
          </cell>
          <cell r="C907" t="str">
            <v xml:space="preserve">UN    </v>
          </cell>
          <cell r="D907">
            <v>248.03</v>
          </cell>
        </row>
        <row r="908">
          <cell r="A908">
            <v>34638</v>
          </cell>
          <cell r="B908" t="str">
            <v>CAIXA D'AGUA EM POLIETILENO 750 LITROS, COM TAMPA</v>
          </cell>
          <cell r="C908" t="str">
            <v xml:space="preserve">UN    </v>
          </cell>
          <cell r="D908">
            <v>425.34</v>
          </cell>
        </row>
        <row r="909">
          <cell r="A909">
            <v>11868</v>
          </cell>
          <cell r="B909" t="str">
            <v>CAIXA D'AGUA FIBRA DE VIDRO PARA 1000 LITROS, COM TAMPA</v>
          </cell>
          <cell r="C909" t="str">
            <v xml:space="preserve">UN    </v>
          </cell>
          <cell r="D909">
            <v>540.13</v>
          </cell>
        </row>
        <row r="910">
          <cell r="A910">
            <v>37106</v>
          </cell>
          <cell r="B910" t="str">
            <v>CAIXA D'AGUA FIBRA DE VIDRO PARA 10000 LITROS, COM TAMPA</v>
          </cell>
          <cell r="C910" t="str">
            <v xml:space="preserve">UN    </v>
          </cell>
          <cell r="D910">
            <v>5216.99</v>
          </cell>
        </row>
        <row r="911">
          <cell r="A911">
            <v>11869</v>
          </cell>
          <cell r="B911" t="str">
            <v>CAIXA D'AGUA FIBRA DE VIDRO PARA 1500 LITROS, COM TAMPA</v>
          </cell>
          <cell r="C911" t="str">
            <v xml:space="preserve">UN    </v>
          </cell>
          <cell r="D911">
            <v>876.34</v>
          </cell>
        </row>
        <row r="912">
          <cell r="A912">
            <v>37104</v>
          </cell>
          <cell r="B912" t="str">
            <v>CAIXA D'AGUA FIBRA DE VIDRO PARA 2000 LITROS, COM TAMPA</v>
          </cell>
          <cell r="C912" t="str">
            <v xml:space="preserve">UN    </v>
          </cell>
          <cell r="D912">
            <v>1129.6600000000001</v>
          </cell>
        </row>
        <row r="913">
          <cell r="A913">
            <v>37105</v>
          </cell>
          <cell r="B913" t="str">
            <v>CAIXA D'AGUA FIBRA DE VIDRO PARA 5000 LITROS, COM TAMPA</v>
          </cell>
          <cell r="C913" t="str">
            <v xml:space="preserve">UN    </v>
          </cell>
          <cell r="D913">
            <v>2515.9299999999998</v>
          </cell>
        </row>
        <row r="914">
          <cell r="A914">
            <v>34641</v>
          </cell>
          <cell r="B914" t="str">
            <v>CAIXA DE ATERRAMENTO EM CONCRETO PRÃ-MOLDADO, DIAMETRO DE 0,30 M E ALTURA DE 0,35 M, SEM FUNDO E COM TAMPA</v>
          </cell>
          <cell r="C914" t="str">
            <v xml:space="preserve">UN    </v>
          </cell>
          <cell r="D914">
            <v>91.4</v>
          </cell>
        </row>
        <row r="915">
          <cell r="A915">
            <v>43434</v>
          </cell>
          <cell r="B915" t="str">
            <v>CAIXA DE CONCRETO ARMADO PRE-MOLDADO, COM FUNDO E SEM TAMPA, DIMENSOES DE 0,30 X 0,30 X 0,30 M</v>
          </cell>
          <cell r="C915" t="str">
            <v xml:space="preserve">UN    </v>
          </cell>
          <cell r="D915">
            <v>98.82</v>
          </cell>
        </row>
        <row r="916">
          <cell r="A916">
            <v>43435</v>
          </cell>
          <cell r="B916" t="str">
            <v>CAIXA DE CONCRETO ARMADO PRE-MOLDADO, COM FUNDO E SEM TAMPA, DIMENSOES DE 0,40 X 0,40 X 0,40 M</v>
          </cell>
          <cell r="C916" t="str">
            <v xml:space="preserve">UN    </v>
          </cell>
          <cell r="D916">
            <v>181.17</v>
          </cell>
        </row>
        <row r="917">
          <cell r="A917">
            <v>43436</v>
          </cell>
          <cell r="B917" t="str">
            <v>CAIXA DE CONCRETO ARMADO PRE-MOLDADO, COM FUNDO E SEM TAMPA, DIMENSOES DE 0,60 X 0,60 X 0,50 M</v>
          </cell>
          <cell r="C917" t="str">
            <v xml:space="preserve">UN    </v>
          </cell>
          <cell r="D917">
            <v>317.05</v>
          </cell>
        </row>
        <row r="918">
          <cell r="A918">
            <v>43437</v>
          </cell>
          <cell r="B918" t="str">
            <v>CAIXA DE CONCRETO ARMADO PRE-MOLDADO, COM FUNDO E SEM TAMPA, DIMENSOES DE 0,80 X 0,80 X 0,50 M</v>
          </cell>
          <cell r="C918" t="str">
            <v xml:space="preserve">UN    </v>
          </cell>
          <cell r="D918">
            <v>574.82000000000005</v>
          </cell>
        </row>
        <row r="919">
          <cell r="A919">
            <v>43438</v>
          </cell>
          <cell r="B919" t="str">
            <v>CAIXA DE CONCRETO ARMADO PRE-MOLDADO, COM FUNDO E SEM TAMPA, DIMENSOES DE 1,00 X 1,00 X 0,50 M</v>
          </cell>
          <cell r="C919" t="str">
            <v xml:space="preserve">UN    </v>
          </cell>
          <cell r="D919">
            <v>1029.4100000000001</v>
          </cell>
        </row>
        <row r="920">
          <cell r="A920">
            <v>41627</v>
          </cell>
          <cell r="B920" t="str">
            <v>CAIXA DE CONCRETO ARMADO PRE-MOLDADO, COM FUNDO E TAMPA, DIMENSOES DE 0,30 X 0,30 X 0,30 M</v>
          </cell>
          <cell r="C920" t="str">
            <v xml:space="preserve">UN    </v>
          </cell>
          <cell r="D920">
            <v>152.35</v>
          </cell>
        </row>
        <row r="921">
          <cell r="A921">
            <v>41628</v>
          </cell>
          <cell r="B921" t="str">
            <v>CAIXA DE CONCRETO ARMADO PRE-MOLDADO, COM FUNDO E TAMPA, DIMENSOES DE 0,40 X 0,40 X 0,40 M</v>
          </cell>
          <cell r="C921" t="str">
            <v xml:space="preserve">UN    </v>
          </cell>
          <cell r="D921">
            <v>279.99</v>
          </cell>
        </row>
        <row r="922">
          <cell r="A922">
            <v>41629</v>
          </cell>
          <cell r="B922" t="str">
            <v>CAIXA DE CONCRETO ARMADO PRE-MOLDADO, COM FUNDO E TAMPA, DIMENSOES DE 0,60 X 0,60 X 0,50 M</v>
          </cell>
          <cell r="C922" t="str">
            <v xml:space="preserve">UN    </v>
          </cell>
          <cell r="D922">
            <v>355.76</v>
          </cell>
        </row>
        <row r="923">
          <cell r="A923">
            <v>43429</v>
          </cell>
          <cell r="B923" t="str">
            <v>CAIXA DE CONCRETO ARMADO PRE-MOLDADO, SEM FUNDO, QUADRADA, DIMENSOES DE 0,30 X 0,30 X 0,30 M</v>
          </cell>
          <cell r="C923" t="str">
            <v xml:space="preserve">UN    </v>
          </cell>
          <cell r="D923">
            <v>78.819999999999993</v>
          </cell>
        </row>
        <row r="924">
          <cell r="A924">
            <v>43430</v>
          </cell>
          <cell r="B924" t="str">
            <v>CAIXA DE CONCRETO ARMADO PRE-MOLDADO, SEM FUNDO, QUADRADA, DIMENSOES DE 0,40 X 0,40 X 0,40 M</v>
          </cell>
          <cell r="C924" t="str">
            <v xml:space="preserve">UN    </v>
          </cell>
          <cell r="D924">
            <v>130.94</v>
          </cell>
        </row>
        <row r="925">
          <cell r="A925">
            <v>43431</v>
          </cell>
          <cell r="B925" t="str">
            <v>CAIXA DE CONCRETO ARMADO PRE-MOLDADO, SEM FUNDO, QUADRADA, DIMENSOES DE 0,60 X 0,60 X 0,50 M</v>
          </cell>
          <cell r="C925" t="str">
            <v xml:space="preserve">UN    </v>
          </cell>
          <cell r="D925">
            <v>253.64</v>
          </cell>
        </row>
        <row r="926">
          <cell r="A926">
            <v>43432</v>
          </cell>
          <cell r="B926" t="str">
            <v>CAIXA DE CONCRETO ARMADO PRE-MOLDADO, SEM FUNDO, QUADRADA, DIMENSOES DE 0,80 X 0,80 X 0,50 M</v>
          </cell>
          <cell r="C926" t="str">
            <v xml:space="preserve">UN    </v>
          </cell>
          <cell r="D926">
            <v>527.04999999999995</v>
          </cell>
        </row>
        <row r="927">
          <cell r="A927">
            <v>43433</v>
          </cell>
          <cell r="B927" t="str">
            <v>CAIXA DE CONCRETO ARMADO PRE-MOLDADO, SEM FUNDO, QUADRADA, DIMENSOES DE 1,00 X 1,00 X 0,50 M</v>
          </cell>
          <cell r="C927" t="str">
            <v xml:space="preserve">UN    </v>
          </cell>
          <cell r="D927">
            <v>830.94</v>
          </cell>
        </row>
        <row r="928">
          <cell r="A928">
            <v>43094</v>
          </cell>
          <cell r="B928" t="str">
            <v>CAIXA DE DERIVACAO PARA MEDIDOR DE ENERGIA, COM BARRAMENTO MONOFASICO, EM POLICARBONATO / TERMOPLASTICO - MODULO (PADRAO CONCESSIONARIA LOCAL)</v>
          </cell>
          <cell r="C928" t="str">
            <v xml:space="preserve">UN    </v>
          </cell>
          <cell r="D928">
            <v>237.21</v>
          </cell>
        </row>
        <row r="929">
          <cell r="A929">
            <v>43093</v>
          </cell>
          <cell r="B929" t="str">
            <v>CAIXA DE DERIVACAO PARA MEDIDOR DE ENERGIA, COM BARRAMENTO POLIFASICO, EM POLICARBONATO / TERMOPLASTICO - MODULO (PADRAO CONCESSIONARIA LOCAL)</v>
          </cell>
          <cell r="C929" t="str">
            <v xml:space="preserve">UN    </v>
          </cell>
          <cell r="D929">
            <v>252.09</v>
          </cell>
        </row>
        <row r="930">
          <cell r="A930">
            <v>1030</v>
          </cell>
          <cell r="B930" t="str">
            <v>CAIXA DE DESCARGA DE PLASTICO EXTERNA, DE *9* L, PUXADOR FIO DE NYLON, NAO INCLUSO CANO, BOLSA, ENGATE</v>
          </cell>
          <cell r="C930" t="str">
            <v xml:space="preserve">UN    </v>
          </cell>
          <cell r="D930">
            <v>48</v>
          </cell>
        </row>
        <row r="931">
          <cell r="A931">
            <v>11694</v>
          </cell>
          <cell r="B931" t="str">
            <v>CAIXA DE DESCARGA PLASTICA DE EMBUTIR COMPLETA, COM ESPELHO PLASTICO, CAPACIDADE 6 A 10 L, ACESSORIOS INCLUSOS</v>
          </cell>
          <cell r="C931" t="str">
            <v xml:space="preserve">UN    </v>
          </cell>
          <cell r="D931">
            <v>1061.05</v>
          </cell>
        </row>
        <row r="932">
          <cell r="A932">
            <v>11881</v>
          </cell>
          <cell r="B932" t="str">
            <v>CAIXA DE GORDURA CILINDRICA EM CONCRETO SIMPLES,  PRE-MOLDADA, COM DIAMETRO DE 40 CM E ALTURA DE 45 CM, COM TAMPA</v>
          </cell>
          <cell r="C932" t="str">
            <v xml:space="preserve">UN    </v>
          </cell>
          <cell r="D932">
            <v>139.99</v>
          </cell>
        </row>
        <row r="933">
          <cell r="A933">
            <v>35277</v>
          </cell>
          <cell r="B933" t="str">
            <v>CAIXA DE GORDURA EM PVC, DIAMETRO MINIMO 300 MM, DIAMETRO DE SAIDA 100 MM, CAPACIDADE  APROXIMADA 18 LITROS, COM TAMPA E CESTO</v>
          </cell>
          <cell r="C933" t="str">
            <v xml:space="preserve">UN    </v>
          </cell>
          <cell r="D933">
            <v>379.06</v>
          </cell>
        </row>
        <row r="934">
          <cell r="A934">
            <v>10521</v>
          </cell>
          <cell r="B934" t="str">
            <v>CAIXA DE INCENDIO/ABRIGO PARA MANGUEIRA, DE EMBUTIR/INTERNA, COM 75 X 45 X 17 CM, EM CHAPA DE ACO, PORTA COM VENTILACAO, VISOR COM A INSCRICAO "INCENDIO", SUPORTE/CESTA INTERNA PARA A MANGUEIRA, PINTURA ELETROSTATICA VERMELHA</v>
          </cell>
          <cell r="C934" t="str">
            <v xml:space="preserve">UN    </v>
          </cell>
          <cell r="D934">
            <v>285.39999999999998</v>
          </cell>
        </row>
        <row r="935">
          <cell r="A935">
            <v>10885</v>
          </cell>
          <cell r="B935" t="str">
            <v>CAIXA DE INCENDIO/ABRIGO PARA MANGUEIRA, DE EMBUTIR/INTERNA, COM 90 X 60 X 17 CM, EM CHAPA DE ACO, PORTA COM VENTILACAO, VISOR COM A INSCRICAO "INCENDIO", SUPORTE/CESTA INTERNA PARA A MANGUEIRA, PINTURA ELETROSTATICA VERMELHA</v>
          </cell>
          <cell r="C935" t="str">
            <v xml:space="preserve">UN    </v>
          </cell>
          <cell r="D935">
            <v>361</v>
          </cell>
        </row>
        <row r="936">
          <cell r="A936">
            <v>20962</v>
          </cell>
          <cell r="B936" t="str">
            <v>CAIXA DE INCENDIO/ABRIGO PARA MANGUEIRA, DE SOBREPOR/EXTERNA, COM 75 X 45 X 17 CM, EM CHAPA DE ACO, PORTA COM VENTILACAO, VISOR COM A INSCRICAO "INCENDIO", SUPORTE/CESTA INTERNA PARA A MANGUEIRA, PINTURA ELETROSTATICA VERMELHA</v>
          </cell>
          <cell r="C936" t="str">
            <v xml:space="preserve">UN    </v>
          </cell>
          <cell r="D936">
            <v>299</v>
          </cell>
        </row>
        <row r="937">
          <cell r="A937">
            <v>20963</v>
          </cell>
          <cell r="B937" t="str">
            <v>CAIXA DE INCENDIO/ABRIGO PARA MANGUEIRA, DE SOBREPOR/EXTERNA, COM 90 X 60 X 17 CM, EM CHAPA DE ACO, PORTA COM VENTILACAO, VISOR COM A INSCRICAO "INCENDIO", SUPORTE/CESTA INTERNA PARA A MANGUEIRA, PINTURA ELETROSTATICA VERMELHA</v>
          </cell>
          <cell r="C937" t="str">
            <v xml:space="preserve">UN    </v>
          </cell>
          <cell r="D937">
            <v>365.25</v>
          </cell>
        </row>
        <row r="938">
          <cell r="A938">
            <v>34643</v>
          </cell>
          <cell r="B938" t="str">
            <v>CAIXA DE INSPECAO PARA ATERRAMENTO E PARA RAIOS, EM POLIPROPILENO,  DIAMETRO = 300 MM X ALTURA = 400 MM</v>
          </cell>
          <cell r="C938" t="str">
            <v xml:space="preserve">UN    </v>
          </cell>
          <cell r="D938">
            <v>43.65</v>
          </cell>
        </row>
        <row r="939">
          <cell r="A939">
            <v>41480</v>
          </cell>
          <cell r="B939" t="str">
            <v>CAIXA DE INSPECAO PARA ATERRAMENTO OU OUTRO USO, EM PVC, DN = 250 X 250 MM</v>
          </cell>
          <cell r="C939" t="str">
            <v xml:space="preserve">UN    </v>
          </cell>
          <cell r="D939">
            <v>50.61</v>
          </cell>
        </row>
        <row r="940">
          <cell r="A940">
            <v>41474</v>
          </cell>
          <cell r="B940" t="str">
            <v>CAIXA DE INSPECAO PARA ATERRAMENTO OU OUTRO USO, EM PVC, DN = 300 X *300* MM</v>
          </cell>
          <cell r="C940" t="str">
            <v xml:space="preserve">UN    </v>
          </cell>
          <cell r="D940">
            <v>80.849999999999994</v>
          </cell>
        </row>
        <row r="941">
          <cell r="A941">
            <v>41475</v>
          </cell>
          <cell r="B941" t="str">
            <v>CAIXA DE INSPECAO PARA ATERRAMENTO OU OUTRO USO, EM PVC, DN = 300 X 250 MM</v>
          </cell>
          <cell r="C941" t="str">
            <v xml:space="preserve">UN    </v>
          </cell>
          <cell r="D941">
            <v>68.989999999999995</v>
          </cell>
        </row>
        <row r="942">
          <cell r="A942">
            <v>41476</v>
          </cell>
          <cell r="B942" t="str">
            <v>CAIXA DE INSPECAO PARA ATERRAMENTO OU OUTRO USO, EM PVC, DN = 300 X 600 MM</v>
          </cell>
          <cell r="C942" t="str">
            <v xml:space="preserve">UN    </v>
          </cell>
          <cell r="D942">
            <v>151.06</v>
          </cell>
        </row>
        <row r="943">
          <cell r="A943">
            <v>2555</v>
          </cell>
          <cell r="B943" t="str">
            <v>CAIXA DE LUZ "3 X 3" EM ACO ESMALTADA</v>
          </cell>
          <cell r="C943" t="str">
            <v xml:space="preserve">UN    </v>
          </cell>
          <cell r="D943">
            <v>1.86</v>
          </cell>
        </row>
        <row r="944">
          <cell r="A944">
            <v>2556</v>
          </cell>
          <cell r="B944" t="str">
            <v>CAIXA DE LUZ "4 X 2" EM ACO ESMALTADA</v>
          </cell>
          <cell r="C944" t="str">
            <v xml:space="preserve">UN    </v>
          </cell>
          <cell r="D944">
            <v>1.92</v>
          </cell>
        </row>
        <row r="945">
          <cell r="A945">
            <v>2557</v>
          </cell>
          <cell r="B945" t="str">
            <v>CAIXA DE LUZ "4 X 4" EM ACO ESMALTADA</v>
          </cell>
          <cell r="C945" t="str">
            <v xml:space="preserve">UN    </v>
          </cell>
          <cell r="D945">
            <v>4.07</v>
          </cell>
        </row>
        <row r="946">
          <cell r="A946">
            <v>10569</v>
          </cell>
          <cell r="B946" t="str">
            <v>CAIXA DE PASSAGEM / DERIVACAO / LUZ, OCTOGONAL 4 X4, EM ACO ESMALTADA, COM FUNDO MOVEL SIMPLES (FMS)</v>
          </cell>
          <cell r="C946" t="str">
            <v xml:space="preserve">UN    </v>
          </cell>
          <cell r="D946">
            <v>4.07</v>
          </cell>
        </row>
        <row r="947">
          <cell r="A947">
            <v>39810</v>
          </cell>
          <cell r="B947" t="str">
            <v>CAIXA DE PASSAGEM ELETRICA DE PAREDE, DE EMBUTIR, EM PVC, COM TAMPA APARAFUSADA, DIMENSOES 120 X 120 X *75* MM</v>
          </cell>
          <cell r="C947" t="str">
            <v xml:space="preserve">UN    </v>
          </cell>
          <cell r="D947">
            <v>32.01</v>
          </cell>
        </row>
        <row r="948">
          <cell r="A948">
            <v>39811</v>
          </cell>
          <cell r="B948" t="str">
            <v>CAIXA DE PASSAGEM ELETRICA DE PAREDE, DE EMBUTIR, EM PVC, COM TAMPA APARAFUSADA, DIMENSOES 150 X 150 X *75* MM</v>
          </cell>
          <cell r="C948" t="str">
            <v xml:space="preserve">UN    </v>
          </cell>
          <cell r="D948">
            <v>39.15</v>
          </cell>
        </row>
        <row r="949">
          <cell r="A949">
            <v>39812</v>
          </cell>
          <cell r="B949" t="str">
            <v>CAIXA DE PASSAGEM ELETRICA DE PAREDE, DE EMBUTIR, EM PVC, COM TAMPA APARAFUSADA, DIMENSOES 200 X 200 X *90* MM</v>
          </cell>
          <cell r="C949" t="str">
            <v xml:space="preserve">UN    </v>
          </cell>
          <cell r="D949">
            <v>64.38</v>
          </cell>
        </row>
        <row r="950">
          <cell r="A950">
            <v>43096</v>
          </cell>
          <cell r="B950" t="str">
            <v>CAIXA DE PASSAGEM ELETRICA DE PAREDE, DE EMBUTIR, EM TERMOPLASTICO / PVC, COM TAMPA APARAFUSADA, DIMENSOES 400 X 400 X *120* MM</v>
          </cell>
          <cell r="C950" t="str">
            <v xml:space="preserve">UN    </v>
          </cell>
          <cell r="D950">
            <v>213.42</v>
          </cell>
        </row>
        <row r="951">
          <cell r="A951">
            <v>43102</v>
          </cell>
          <cell r="B951" t="str">
            <v>CAIXA DE PASSAGEM ELETRICA DE PAREDE, DE SOBREPOR, EM PVC, COM TAMPA APARAFUSADA, DIMENSOES 300 X 300 X *100* MM</v>
          </cell>
          <cell r="C951" t="str">
            <v xml:space="preserve">UN    </v>
          </cell>
          <cell r="D951">
            <v>129.77000000000001</v>
          </cell>
        </row>
        <row r="952">
          <cell r="A952">
            <v>43103</v>
          </cell>
          <cell r="B952" t="str">
            <v>CAIXA DE PASSAGEM ELETRICA DE PAREDE, DE SOBREPOR, EM PVC, COM TAMPA APARAFUSADA, DIMENSOES, 400 X 400 X *120* MM</v>
          </cell>
          <cell r="C952" t="str">
            <v xml:space="preserve">UN    </v>
          </cell>
          <cell r="D952">
            <v>191.09</v>
          </cell>
        </row>
        <row r="953">
          <cell r="A953">
            <v>43098</v>
          </cell>
          <cell r="B953" t="str">
            <v>CAIXA DE PASSAGEM ELETRICA DE PAREDE, DE SOBREPOR, EM TERMOPLASTICO / PVC, COM TAMPA APARAFUSA, DIMENSOES 200 X 200 X *100* MM</v>
          </cell>
          <cell r="C953" t="str">
            <v xml:space="preserve">UN    </v>
          </cell>
          <cell r="D953">
            <v>72.290000000000006</v>
          </cell>
        </row>
        <row r="954">
          <cell r="A954">
            <v>43097</v>
          </cell>
          <cell r="B954" t="str">
            <v>CAIXA DE PASSAGEM ELETRICA DE PAREDE, DE SOBREPOR, EM TERMOPLASTICO / PVC, COM TAMPA APARAFUSADA, DIMENSOES, 150 X 150 X *100* MM</v>
          </cell>
          <cell r="C954" t="str">
            <v xml:space="preserve">UN    </v>
          </cell>
          <cell r="D954">
            <v>42.83</v>
          </cell>
        </row>
        <row r="955">
          <cell r="A955">
            <v>43104</v>
          </cell>
          <cell r="B955" t="str">
            <v>CAIXA DE PASSAGEM ELETRICA, PARA PISO, EM PVC, DIMENSOES DE 3/4" A 4"</v>
          </cell>
          <cell r="C955" t="str">
            <v xml:space="preserve">UN    </v>
          </cell>
          <cell r="D955">
            <v>506.62</v>
          </cell>
        </row>
        <row r="956">
          <cell r="A956">
            <v>39771</v>
          </cell>
          <cell r="B956" t="str">
            <v>CAIXA DE PASSAGEM METALICA DE SOBREPOR COM TAMPA PARAFUSADA, DIMENSOES 20 X 20 X 10 CM</v>
          </cell>
          <cell r="C956" t="str">
            <v xml:space="preserve">UN    </v>
          </cell>
          <cell r="D956">
            <v>39.08</v>
          </cell>
        </row>
        <row r="957">
          <cell r="A957">
            <v>39772</v>
          </cell>
          <cell r="B957" t="str">
            <v>CAIXA DE PASSAGEM METALICA DE SOBREPOR COM TAMPA PARAFUSADA, DIMENSOES 30 X 30 X 10 CM</v>
          </cell>
          <cell r="C957" t="str">
            <v xml:space="preserve">UN    </v>
          </cell>
          <cell r="D957">
            <v>76.819999999999993</v>
          </cell>
        </row>
        <row r="958">
          <cell r="A958">
            <v>39773</v>
          </cell>
          <cell r="B958" t="str">
            <v>CAIXA DE PASSAGEM METALICA DE SOBREPOR COM TAMPA PARAFUSADA, DIMENSOES 40 X 40 X 15 CM</v>
          </cell>
          <cell r="C958" t="str">
            <v xml:space="preserve">UN    </v>
          </cell>
          <cell r="D958">
            <v>123.47</v>
          </cell>
        </row>
        <row r="959">
          <cell r="A959">
            <v>39774</v>
          </cell>
          <cell r="B959" t="str">
            <v>CAIXA DE PASSAGEM METALICA DE SOBREPOR COM TAMPA PARAFUSADA, DIMENSOES 50 X 50 X 15 CM</v>
          </cell>
          <cell r="C959" t="str">
            <v xml:space="preserve">UN    </v>
          </cell>
          <cell r="D959">
            <v>184.68</v>
          </cell>
        </row>
        <row r="960">
          <cell r="A960">
            <v>39775</v>
          </cell>
          <cell r="B960" t="str">
            <v>CAIXA DE PASSAGEM METALICA DE SOBREPOR COM TAMPA PARAFUSADA, DIMENSOES 60 X 60 X 20 CM</v>
          </cell>
          <cell r="C960" t="str">
            <v xml:space="preserve">UN    </v>
          </cell>
          <cell r="D960">
            <v>246.48</v>
          </cell>
        </row>
        <row r="961">
          <cell r="A961">
            <v>39776</v>
          </cell>
          <cell r="B961" t="str">
            <v>CAIXA DE PASSAGEM METALICA DE SOBREPOR COM TAMPA PARAFUSADA, DIMENSOES 70 X 70 X 20 CM</v>
          </cell>
          <cell r="C961" t="str">
            <v xml:space="preserve">UN    </v>
          </cell>
          <cell r="D961">
            <v>297.87</v>
          </cell>
        </row>
        <row r="962">
          <cell r="A962">
            <v>39777</v>
          </cell>
          <cell r="B962" t="str">
            <v>CAIXA DE PASSAGEM METALICA DE SOBREPOR COM TAMPA PARAFUSADA, DIMENSOES 80 X 80 X 20 CM</v>
          </cell>
          <cell r="C962" t="str">
            <v xml:space="preserve">UN    </v>
          </cell>
          <cell r="D962">
            <v>377.55</v>
          </cell>
        </row>
        <row r="963">
          <cell r="A963">
            <v>20254</v>
          </cell>
          <cell r="B963" t="str">
            <v>CAIXA DE PASSAGEM METALICA, DE SOBREPOR, COM TAMPA APARAFUSADA, DIMENSOES 15 X 15 X *10* CM</v>
          </cell>
          <cell r="C963" t="str">
            <v xml:space="preserve">UN    </v>
          </cell>
          <cell r="D963">
            <v>27.4</v>
          </cell>
        </row>
        <row r="964">
          <cell r="A964">
            <v>20253</v>
          </cell>
          <cell r="B964" t="str">
            <v>CAIXA DE PASSAGEM METALICA, DE SOBREPOR, COM TAMPA APARAFUSADA, DIMENSOES 35 X 35 X *12* CM</v>
          </cell>
          <cell r="C964" t="str">
            <v xml:space="preserve">UN    </v>
          </cell>
          <cell r="D964">
            <v>89.98</v>
          </cell>
        </row>
        <row r="965">
          <cell r="A965">
            <v>11247</v>
          </cell>
          <cell r="B965" t="str">
            <v>CAIXA DE PASSAGEM/ LUZ / TELEFONIA, DE EMBUTIR,  EM CHAPA DE ACO GALVANIZADO, DIMENSOES 150 X 150 X 15 CM (PADRAO CONCESSIONARIA LOCAL)</v>
          </cell>
          <cell r="C965" t="str">
            <v xml:space="preserve">UN    </v>
          </cell>
          <cell r="D965">
            <v>1730.29</v>
          </cell>
        </row>
        <row r="966">
          <cell r="A966">
            <v>11250</v>
          </cell>
          <cell r="B966" t="str">
            <v>CAIXA DE PASSAGEM/ LUZ / TELEFONIA, DE EMBUTIR,  EM CHAPA DE ACO GALVANIZADO, DIMENSOES 20 X 20 X *12* CM (PADRAO CONCESSIONARIA LOCAL)</v>
          </cell>
          <cell r="C966" t="str">
            <v xml:space="preserve">UN    </v>
          </cell>
          <cell r="D966">
            <v>74.489999999999995</v>
          </cell>
        </row>
        <row r="967">
          <cell r="A967">
            <v>11249</v>
          </cell>
          <cell r="B967" t="str">
            <v>CAIXA DE PASSAGEM/ LUZ / TELEFONIA, DE EMBUTIR,  EM CHAPA DE ACO GALVANIZADO, DIMENSOES 200 X 200 X 20 CM (PADRAO CONCESSIONARIA LOCAL)</v>
          </cell>
          <cell r="C967" t="str">
            <v xml:space="preserve">UN    </v>
          </cell>
          <cell r="D967">
            <v>3379.86</v>
          </cell>
        </row>
        <row r="968">
          <cell r="A968">
            <v>11251</v>
          </cell>
          <cell r="B968" t="str">
            <v>CAIXA DE PASSAGEM/ LUZ / TELEFONIA, DE EMBUTIR,  EM CHAPA DE ACO GALVANIZADO, DIMENSOES 40 X 40 X *12* CM (PADRAO CONCESSIONARIA LOCAL)</v>
          </cell>
          <cell r="C968" t="str">
            <v xml:space="preserve">UN    </v>
          </cell>
          <cell r="D968">
            <v>165</v>
          </cell>
        </row>
        <row r="969">
          <cell r="A969">
            <v>11253</v>
          </cell>
          <cell r="B969" t="str">
            <v>CAIXA DE PASSAGEM/ LUZ / TELEFONIA, DE EMBUTIR,  EM CHAPA DE ACO GALVANIZADO, DIMENSOES 60 X 60 X *12* CM (PADRAO CONCESSIONARIA LOCAL)</v>
          </cell>
          <cell r="C969" t="str">
            <v xml:space="preserve">UN    </v>
          </cell>
          <cell r="D969">
            <v>273.42</v>
          </cell>
        </row>
        <row r="970">
          <cell r="A970">
            <v>11255</v>
          </cell>
          <cell r="B970" t="str">
            <v>CAIXA DE PASSAGEM/ LUZ / TELEFONIA, DE EMBUTIR,  EM CHAPA DE ACO GALVANIZADO, DIMENSOES 80 X 80 X *12* CM (PADRAO CONCESSIONARIA LOCAL)</v>
          </cell>
          <cell r="C970" t="str">
            <v xml:space="preserve">UN    </v>
          </cell>
          <cell r="D970">
            <v>408.77</v>
          </cell>
        </row>
        <row r="971">
          <cell r="A971">
            <v>14055</v>
          </cell>
          <cell r="B971" t="str">
            <v>CAIXA DE PASSAGEM/ LUZ / TELEFONIA, DE EMBUTIR, EM CHAPA DE ACO GALVANIZADO, DIMENSOES 120 X 120 X *12* CM (PADRAO CONCESSIONARIA LOCAL)</v>
          </cell>
          <cell r="C971" t="str">
            <v xml:space="preserve">UN    </v>
          </cell>
          <cell r="D971">
            <v>822.3</v>
          </cell>
        </row>
        <row r="972">
          <cell r="A972">
            <v>11256</v>
          </cell>
          <cell r="B972" t="str">
            <v>CAIXA DE PASSAGEM/ LUZ / TELEFONIA, DE SOBREPOR,  EM CHAPA DE ACO GALVANIZADO, DIMENSOES 80 X 80 X *12* CM (PADRAO CONCESSIONARIA LOCAL)</v>
          </cell>
          <cell r="C972" t="str">
            <v xml:space="preserve">UN    </v>
          </cell>
          <cell r="D972">
            <v>512.02</v>
          </cell>
        </row>
        <row r="973">
          <cell r="A973">
            <v>1872</v>
          </cell>
          <cell r="B973" t="str">
            <v>CAIXA DE PASSAGEM, EM PVC, DE 4" X 2", PARA ELETRODUTO FLEXIVEL CORRUGADO</v>
          </cell>
          <cell r="C973" t="str">
            <v xml:space="preserve">UN    </v>
          </cell>
          <cell r="D973">
            <v>2.23</v>
          </cell>
        </row>
        <row r="974">
          <cell r="A974">
            <v>1873</v>
          </cell>
          <cell r="B974" t="str">
            <v>CAIXA DE PASSAGEM, EM PVC, DE 4" X 4", PARA ELETRODUTO FLEXIVEL CORRUGADO</v>
          </cell>
          <cell r="C974" t="str">
            <v xml:space="preserve">UN    </v>
          </cell>
          <cell r="D974">
            <v>4.43</v>
          </cell>
        </row>
        <row r="975">
          <cell r="A975">
            <v>39693</v>
          </cell>
          <cell r="B975" t="str">
            <v>CAIXA DE PROTECAO EXTERNA PARA MEDIDOR HOROSAZONAL, DE BAIXA TENSAO, COM MODULO, EM CHAPA DE ACO (PADRAO DA CONCESSIONARIA LOCAL)</v>
          </cell>
          <cell r="C975" t="str">
            <v xml:space="preserve">UN    </v>
          </cell>
          <cell r="D975">
            <v>3215.74</v>
          </cell>
        </row>
        <row r="976">
          <cell r="A976">
            <v>39692</v>
          </cell>
          <cell r="B976" t="str">
            <v>CAIXA DE PROTECAO PARA TRANSFORMADOR CORRENTE, EM CHAPA DE ACO 18 USG (PADRAO DA CONCESSIONARIA LOCAL)</v>
          </cell>
          <cell r="C976" t="str">
            <v xml:space="preserve">UN    </v>
          </cell>
          <cell r="D976">
            <v>1028.96</v>
          </cell>
        </row>
        <row r="977">
          <cell r="A977">
            <v>1062</v>
          </cell>
          <cell r="B977" t="str">
            <v>CAIXA INTERNA/EXTERNA DE MEDICAO PARA 1 MEDIDOR TRIFASICO, COM VISOR, EM CHAPA DE ACO 18 USG (PADRAO DA CONCESSIONARIA LOCAL)</v>
          </cell>
          <cell r="C977" t="str">
            <v xml:space="preserve">UN    </v>
          </cell>
          <cell r="D977">
            <v>326.10000000000002</v>
          </cell>
        </row>
        <row r="978">
          <cell r="A978">
            <v>39686</v>
          </cell>
          <cell r="B978" t="str">
            <v>CAIXA INTERNA/EXTERNA DE MEDICAO PARA 4 MEDIDORES MONOFASICOS, COM VISOR, EM CHAPA DE ACO 18 USG (PADRAO DA CONCESSIONARIA LOCAL)</v>
          </cell>
          <cell r="C978" t="str">
            <v xml:space="preserve">UN    </v>
          </cell>
          <cell r="D978">
            <v>528.02</v>
          </cell>
        </row>
        <row r="979">
          <cell r="A979">
            <v>43095</v>
          </cell>
          <cell r="B979" t="str">
            <v>CAIXA MODULAR PARA MEDIDOR DE ENERGIA AGRUPADA, EM POLICARBONATO /  TERMOPLASTICO, COM SUPORTE PARA DISJUNTOR (PADRAO DA CONCESSIONARIA LOCAL)</v>
          </cell>
          <cell r="C979" t="str">
            <v xml:space="preserve">UN    </v>
          </cell>
          <cell r="D979">
            <v>140.63</v>
          </cell>
        </row>
        <row r="980">
          <cell r="A980">
            <v>1871</v>
          </cell>
          <cell r="B980" t="str">
            <v>CAIXA OCTOGONAL DE FUNDO MOVEL, EM PVC, DE 3" X 3", PARA ELETRODUTO FLEXIVEL CORRUGADO</v>
          </cell>
          <cell r="C980" t="str">
            <v xml:space="preserve">UN    </v>
          </cell>
          <cell r="D980">
            <v>3.99</v>
          </cell>
        </row>
        <row r="981">
          <cell r="A981">
            <v>12001</v>
          </cell>
          <cell r="B981" t="str">
            <v>CAIXA OCTOGONAL DE FUNDO MOVEL, EM PVC, DE 4" X 4", PARA ELETRODUTO FLEXIVEL CORRUGADO</v>
          </cell>
          <cell r="C981" t="str">
            <v xml:space="preserve">UN    </v>
          </cell>
          <cell r="D981">
            <v>5.76</v>
          </cell>
        </row>
        <row r="982">
          <cell r="A982">
            <v>11882</v>
          </cell>
          <cell r="B982" t="str">
            <v>CAIXA PARA HIDROMETRO CONCRETO PRE MOLDADO, *0,24 M X 0,45 M X 0,30* M (L X C X A)</v>
          </cell>
          <cell r="C982" t="str">
            <v xml:space="preserve">UN    </v>
          </cell>
          <cell r="D982">
            <v>100.47</v>
          </cell>
        </row>
        <row r="983">
          <cell r="A983">
            <v>1068</v>
          </cell>
          <cell r="B983" t="str">
            <v>CAIXA PARA MEDICAO COLETIVA TIPO L, PADRAO BIFASICO OU TRIFASICO, PARA ATE 4 MEDIDORES, SEM BARRAMENTO E COM PORTAS INFERIOR E SUPERIOR</v>
          </cell>
          <cell r="C983" t="str">
            <v xml:space="preserve">UN    </v>
          </cell>
          <cell r="D983">
            <v>2150.94</v>
          </cell>
        </row>
        <row r="984">
          <cell r="A984">
            <v>39690</v>
          </cell>
          <cell r="B984" t="str">
            <v>CAIXA PARA MEDICAO COLETIVA TIPO M, PADRAO BIFASICO OU TRIFASICO, PARA ATE 8 MEDIDORES, SEM BARRAMENTO E COM PORTAS INFERIOR E SUPERIOR</v>
          </cell>
          <cell r="C984" t="str">
            <v xml:space="preserve">UN    </v>
          </cell>
          <cell r="D984">
            <v>3608.57</v>
          </cell>
        </row>
        <row r="985">
          <cell r="A985">
            <v>39691</v>
          </cell>
          <cell r="B985" t="str">
            <v>CAIXA PARA MEDICAO COLETIVA TIPO N, PADRAO BIFASICO OU TRIFASICO, PARA ATE 12 MEDIDORES, SEM BARRAMENTO E COM PORTAS INFERIOR E SUPERIOR</v>
          </cell>
          <cell r="C985" t="str">
            <v xml:space="preserve">UN    </v>
          </cell>
          <cell r="D985">
            <v>4538.57</v>
          </cell>
        </row>
        <row r="986">
          <cell r="A986">
            <v>39808</v>
          </cell>
          <cell r="B986" t="str">
            <v>CAIXA PARA MEDIDOR MONOFASICO, EM POLICARBONATO / TERMOPLASTICO, PARA ALOJAR 1 DISJUNTOR (PADRAO DA CONCESSIONARIA LOCAL)</v>
          </cell>
          <cell r="C986" t="str">
            <v xml:space="preserve">UN    </v>
          </cell>
          <cell r="D986">
            <v>73.42</v>
          </cell>
        </row>
        <row r="987">
          <cell r="A987">
            <v>39809</v>
          </cell>
          <cell r="B987" t="str">
            <v>CAIXA PARA MEDIDOR POLIFASICO, EM POLICARBONATO / TERMOPLASTICO, PARA ALOJAR 1 DISJUNTOR (PADRAO DA CONCESSIONARIA LOCAL)</v>
          </cell>
          <cell r="C987" t="str">
            <v xml:space="preserve">UN    </v>
          </cell>
          <cell r="D987">
            <v>174.14</v>
          </cell>
        </row>
        <row r="988">
          <cell r="A988">
            <v>43439</v>
          </cell>
          <cell r="B988" t="str">
            <v>CAIXA PRE-MOLDADA PARA BOCA DE LOBO, EM CONCRETO ARMADO, COM FCK DE 25 MPA, COM DIMENSOES 1,10 X 0,65 X 1,00 M (COMPRIMENTO X LARGURA X ALTURA)</v>
          </cell>
          <cell r="C988" t="str">
            <v xml:space="preserve">UN    </v>
          </cell>
          <cell r="D988">
            <v>461.17</v>
          </cell>
        </row>
        <row r="989">
          <cell r="A989">
            <v>5103</v>
          </cell>
          <cell r="B989" t="str">
            <v>CAIXA SIFONADA PVC, 100 X 100 X 50 MM, COM GRELHA REDONDA, BRANCA</v>
          </cell>
          <cell r="C989" t="str">
            <v xml:space="preserve">UN    </v>
          </cell>
          <cell r="D989">
            <v>23.99</v>
          </cell>
        </row>
        <row r="990">
          <cell r="A990">
            <v>11880</v>
          </cell>
          <cell r="B990" t="str">
            <v>CAIXA SIFONADA PVC, 250 X 230 X 75 MM, COM TAMPA CEGA QUADRADA, BRANCA</v>
          </cell>
          <cell r="C990" t="str">
            <v xml:space="preserve">UN    </v>
          </cell>
          <cell r="D990">
            <v>100.93</v>
          </cell>
        </row>
        <row r="991">
          <cell r="A991">
            <v>11714</v>
          </cell>
          <cell r="B991" t="str">
            <v>CAIXA SIFONADA, PVC, 150 X *185* X 75 MM, COM GRELHA QUADRADA, BRANCA</v>
          </cell>
          <cell r="C991" t="str">
            <v xml:space="preserve">UN    </v>
          </cell>
          <cell r="D991">
            <v>68.760000000000005</v>
          </cell>
        </row>
        <row r="992">
          <cell r="A992">
            <v>11712</v>
          </cell>
          <cell r="B992" t="str">
            <v>CAIXA SIFONADA, PVC, 150 X 150 X 50 MM, COM GRELHA QUADRADA, BRANCA (NBR 5688)</v>
          </cell>
          <cell r="C992" t="str">
            <v xml:space="preserve">UN    </v>
          </cell>
          <cell r="D992">
            <v>44.9</v>
          </cell>
        </row>
        <row r="993">
          <cell r="A993">
            <v>11717</v>
          </cell>
          <cell r="B993" t="str">
            <v>CAIXA SIFONADA, PVC, 150 X 150 X 50 MM, COM GRELHA REDONDA, BRANCA</v>
          </cell>
          <cell r="C993" t="str">
            <v xml:space="preserve">UN    </v>
          </cell>
          <cell r="D993">
            <v>54.12</v>
          </cell>
        </row>
        <row r="994">
          <cell r="A994">
            <v>1106</v>
          </cell>
          <cell r="B994" t="str">
            <v>CAL HIDRATADA CH-I PARA ARGAMASSAS</v>
          </cell>
          <cell r="C994" t="str">
            <v xml:space="preserve">KG    </v>
          </cell>
          <cell r="D994">
            <v>0.85</v>
          </cell>
        </row>
        <row r="995">
          <cell r="A995">
            <v>11161</v>
          </cell>
          <cell r="B995" t="str">
            <v>CAL HIDRATADA PARA PINTURA</v>
          </cell>
          <cell r="C995" t="str">
            <v xml:space="preserve">KG    </v>
          </cell>
          <cell r="D995">
            <v>1.42</v>
          </cell>
        </row>
        <row r="996">
          <cell r="A996">
            <v>1107</v>
          </cell>
          <cell r="B996" t="str">
            <v>CAL VIRGEM COMUM PARA ARGAMASSAS (NBR 6453)</v>
          </cell>
          <cell r="C996" t="str">
            <v xml:space="preserve">KG    </v>
          </cell>
          <cell r="D996">
            <v>0.72</v>
          </cell>
        </row>
        <row r="997">
          <cell r="A997">
            <v>44479</v>
          </cell>
          <cell r="B997" t="str">
            <v>CALCARIO DOLOMITICO A (POSTO PEDREIRA/FORNECEDOR,  SEM FRETE)</v>
          </cell>
          <cell r="C997" t="str">
            <v xml:space="preserve">KG    </v>
          </cell>
          <cell r="D997">
            <v>0.13</v>
          </cell>
        </row>
        <row r="998">
          <cell r="A998">
            <v>41068</v>
          </cell>
          <cell r="B998" t="str">
            <v>CALCETEIRO  (MENSALISTA)</v>
          </cell>
          <cell r="C998" t="str">
            <v xml:space="preserve">MES   </v>
          </cell>
          <cell r="D998">
            <v>2549.6</v>
          </cell>
        </row>
        <row r="999">
          <cell r="A999">
            <v>4759</v>
          </cell>
          <cell r="B999" t="str">
            <v>CALCETEIRO (HORISTA)</v>
          </cell>
          <cell r="C999" t="str">
            <v xml:space="preserve">H     </v>
          </cell>
          <cell r="D999">
            <v>14.41</v>
          </cell>
        </row>
        <row r="1000">
          <cell r="A1000">
            <v>1108</v>
          </cell>
          <cell r="B1000" t="str">
            <v>CALHA MOLDURA AMERICANA DE CHAPA DE ACO GALVANIZADA NUM 26, CORTE 33 CM</v>
          </cell>
          <cell r="C1000" t="str">
            <v xml:space="preserve">M     </v>
          </cell>
          <cell r="D1000">
            <v>35.07</v>
          </cell>
        </row>
        <row r="1001">
          <cell r="A1001">
            <v>1117</v>
          </cell>
          <cell r="B1001" t="str">
            <v>CALHA PARA AGUA FURTADA DE CHAPA DE ACO GALVANIZADA NUM 26, CORTE 40 CM</v>
          </cell>
          <cell r="C1001" t="str">
            <v xml:space="preserve">M     </v>
          </cell>
          <cell r="D1001">
            <v>35.35</v>
          </cell>
        </row>
        <row r="1002">
          <cell r="A1002">
            <v>1118</v>
          </cell>
          <cell r="B1002" t="str">
            <v>CALHA PARA AGUA FURTADA DE CHAPA DE ACO GALVANIZADA NUM 26, CORTE 50 CM</v>
          </cell>
          <cell r="C1002" t="str">
            <v xml:space="preserve">M     </v>
          </cell>
          <cell r="D1002">
            <v>41.78</v>
          </cell>
        </row>
        <row r="1003">
          <cell r="A1003">
            <v>1110</v>
          </cell>
          <cell r="B1003" t="str">
            <v>CALHA PLATIBANDA DE CHAPA DE ACO GALVANIZADA NUM 26, CORTE 45 CM</v>
          </cell>
          <cell r="C1003" t="str">
            <v xml:space="preserve">M     </v>
          </cell>
          <cell r="D1003">
            <v>41.78</v>
          </cell>
        </row>
        <row r="1004">
          <cell r="A1004">
            <v>12618</v>
          </cell>
          <cell r="B1004" t="str">
            <v>CALHA PLUVIAL DE PVC, DIAMETRO ENTRE 119 E 170 MM, COMPRIMENTO DE 3 M, PARA DRENAGEM PREDIAL</v>
          </cell>
          <cell r="C1004" t="str">
            <v xml:space="preserve">UN    </v>
          </cell>
          <cell r="D1004">
            <v>49.52</v>
          </cell>
        </row>
        <row r="1005">
          <cell r="A1005">
            <v>40784</v>
          </cell>
          <cell r="B1005" t="str">
            <v>CALHA QUADRADA DE CHAPA DE ACO GALVANIZADA NUM 24, CORTE 100 CM</v>
          </cell>
          <cell r="C1005" t="str">
            <v xml:space="preserve">M     </v>
          </cell>
          <cell r="D1005">
            <v>115.25</v>
          </cell>
        </row>
        <row r="1006">
          <cell r="A1006">
            <v>40782</v>
          </cell>
          <cell r="B1006" t="str">
            <v>CALHA QUADRADA DE CHAPA DE ACO GALVANIZADA NUM 24, CORTE 33 CM</v>
          </cell>
          <cell r="C1006" t="str">
            <v xml:space="preserve">M     </v>
          </cell>
          <cell r="D1006">
            <v>45.22</v>
          </cell>
        </row>
        <row r="1007">
          <cell r="A1007">
            <v>40783</v>
          </cell>
          <cell r="B1007" t="str">
            <v>CALHA QUADRADA DE CHAPA DE ACO GALVANIZADA NUM 24, CORTE 50 CM</v>
          </cell>
          <cell r="C1007" t="str">
            <v xml:space="preserve">M     </v>
          </cell>
          <cell r="D1007">
            <v>58.91</v>
          </cell>
        </row>
        <row r="1008">
          <cell r="A1008">
            <v>1109</v>
          </cell>
          <cell r="B1008" t="str">
            <v>CALHA QUADRADA DE CHAPA DE ACO GALVANIZADA NUM 26, CORTE 33 CM</v>
          </cell>
          <cell r="C1008" t="str">
            <v xml:space="preserve">M     </v>
          </cell>
          <cell r="D1008">
            <v>35.07</v>
          </cell>
        </row>
        <row r="1009">
          <cell r="A1009">
            <v>1119</v>
          </cell>
          <cell r="B1009" t="str">
            <v>CALHA QUADRADA DE CHAPA DE ACO GALVANIZADA NUM 28, CORTE 25 CM</v>
          </cell>
          <cell r="C1009" t="str">
            <v xml:space="preserve">M     </v>
          </cell>
          <cell r="D1009">
            <v>22.61</v>
          </cell>
        </row>
        <row r="1010">
          <cell r="A1010">
            <v>13115</v>
          </cell>
          <cell r="B1010" t="str">
            <v>CALHA/CANALETA DE CONCRETO SIMPLES, TIPO MEIA CANA, DIAMETRO DE 20 CM, PARA AGUA PLUVIAL</v>
          </cell>
          <cell r="C1010" t="str">
            <v xml:space="preserve">M     </v>
          </cell>
          <cell r="D1010">
            <v>17.02</v>
          </cell>
        </row>
        <row r="1011">
          <cell r="A1011">
            <v>10541</v>
          </cell>
          <cell r="B1011" t="str">
            <v>CALHA/CANALETA DE CONCRETO SIMPLES, TIPO MEIA CANA, DIAMETRO DE 30 CM, PARA AGUA PLUVIAL</v>
          </cell>
          <cell r="C1011" t="str">
            <v xml:space="preserve">M     </v>
          </cell>
          <cell r="D1011">
            <v>20.8</v>
          </cell>
        </row>
        <row r="1012">
          <cell r="A1012">
            <v>10542</v>
          </cell>
          <cell r="B1012" t="str">
            <v>CALHA/CANALETA DE CONCRETO SIMPLES, TIPO MEIA CANA, DIAMETRO DE 40 CM, PARA AGUA PLUVIAL</v>
          </cell>
          <cell r="C1012" t="str">
            <v xml:space="preserve">M     </v>
          </cell>
          <cell r="D1012">
            <v>27.2</v>
          </cell>
        </row>
        <row r="1013">
          <cell r="A1013">
            <v>10543</v>
          </cell>
          <cell r="B1013" t="str">
            <v>CALHA/CANALETA DE CONCRETO SIMPLES, TIPO MEIA CANA, DIAMETRO DE 50 CM, PARA AGUA PLUVIAL</v>
          </cell>
          <cell r="C1013" t="str">
            <v xml:space="preserve">M     </v>
          </cell>
          <cell r="D1013">
            <v>44.13</v>
          </cell>
        </row>
        <row r="1014">
          <cell r="A1014">
            <v>10544</v>
          </cell>
          <cell r="B1014" t="str">
            <v>CALHA/CANALETA DE CONCRETO SIMPLES, TIPO MEIA CANA, DIAMETRO DE 60 CM, PARA AGUA PLUVIAL</v>
          </cell>
          <cell r="C1014" t="str">
            <v xml:space="preserve">M     </v>
          </cell>
          <cell r="D1014">
            <v>57.08</v>
          </cell>
        </row>
        <row r="1015">
          <cell r="A1015">
            <v>10545</v>
          </cell>
          <cell r="B1015" t="str">
            <v>CALHA/CANALETA DE CONCRETO SIMPLES, TIPO MEIA CANA, DIAMETRO DE 80 CM, PARA AGUA PLUVIAL</v>
          </cell>
          <cell r="C1015" t="str">
            <v xml:space="preserve">M     </v>
          </cell>
          <cell r="D1015">
            <v>106.67</v>
          </cell>
        </row>
        <row r="1016">
          <cell r="A1016">
            <v>38365</v>
          </cell>
          <cell r="B1016" t="str">
            <v>CAMADA SEPARADORA DE FILME DE POLIETILENO 20 A 25 MICRA</v>
          </cell>
          <cell r="C1016" t="str">
            <v xml:space="preserve">M2    </v>
          </cell>
          <cell r="D1016">
            <v>1.99</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398477</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416131.04</v>
          </cell>
        </row>
        <row r="1019">
          <cell r="A1019">
            <v>37761</v>
          </cell>
          <cell r="B1019" t="str">
            <v>CAMINHAO TOCO, PESO BRUTO TOTAL 16000 KG, CARGA UTIL MAXIMA DE 10685 KG, DISTANCIA ENTRE EIXOS 4,8M, POTENCIA 189 CV (INCLUI CABINE E CHASSI, NAO INCLUI CARROCERIA)</v>
          </cell>
          <cell r="C1019" t="str">
            <v xml:space="preserve">UN    </v>
          </cell>
          <cell r="D1019">
            <v>350558.86</v>
          </cell>
        </row>
        <row r="1020">
          <cell r="A1020">
            <v>37757</v>
          </cell>
          <cell r="B1020" t="str">
            <v>CAMINHAO TOCO, PESO BRUTO TOTAL 16000 KG, CARGA UTIL MAXIMA 10600 KG, DISTANCIA ENTRE EIXOS 4,80 M, POTENCIA 275 CV (INCLUI CABINE E CHASSI, NAO INCLUI CARROCERIA)</v>
          </cell>
          <cell r="C1020" t="str">
            <v xml:space="preserve">UN    </v>
          </cell>
          <cell r="D1020">
            <v>488008.2</v>
          </cell>
        </row>
        <row r="1021">
          <cell r="A1021">
            <v>37759</v>
          </cell>
          <cell r="B1021" t="str">
            <v>CAMINHAO TOCO, PESO BRUTO TOTAL 16000 KG, CARGA UTIL MAXIMA 10780 KG, DISTANCIA ENTRE EIXOS 3,56 M, POTENCIA 275 CV (INCLUI CABINE E CHASSI, NAO INCLUI CARROCERIA)</v>
          </cell>
          <cell r="C1021" t="str">
            <v xml:space="preserve">UN    </v>
          </cell>
          <cell r="D1021">
            <v>489899.73</v>
          </cell>
        </row>
        <row r="1022">
          <cell r="A1022">
            <v>37766</v>
          </cell>
          <cell r="B1022" t="str">
            <v>CAMINHAO TOCO, PESO BRUTO TOTAL 16000 KG, CARGA UTIL MAXIMA 11030 KG, DISTANCIA ENTRE EIXOS 3,56M, POTENCIA 186 CV (INCLUI CABINE E CHASSI, NAO INCLUI CARROCERIA)</v>
          </cell>
          <cell r="C1022" t="str">
            <v xml:space="preserve">UN    </v>
          </cell>
          <cell r="D1022">
            <v>489899.69</v>
          </cell>
        </row>
        <row r="1023">
          <cell r="A1023">
            <v>37752</v>
          </cell>
          <cell r="B1023" t="str">
            <v>CAMINHAO TOCO, PESO BRUTO TOTAL 16000 KG, CARGA UTIL MAXIMA 11130 KG, DISTANCIA ENTRE EIXOS 5,36 M, POTENCIA 185 CV (INCLUI CABINE E CHASSI, NAO INCLUI CARROCERIA)</v>
          </cell>
          <cell r="C1023" t="str">
            <v xml:space="preserve">UN    </v>
          </cell>
          <cell r="D1023">
            <v>444251.4</v>
          </cell>
        </row>
        <row r="1024">
          <cell r="A1024">
            <v>37760</v>
          </cell>
          <cell r="B1024" t="str">
            <v>CAMINHAO TOCO, PESO BRUTO TOTAL 16000 KG, CARGA UTIL MAXIMA 13071 KG, DISTANCIA ENTRE EIXOS 4,80 M, POTENCIA 230 CV (INCLUI CABINE E CHASSI, NAO INCLUI CARROCERIA)</v>
          </cell>
          <cell r="C1024" t="str">
            <v xml:space="preserve">UN    </v>
          </cell>
          <cell r="D1024">
            <v>467832.16</v>
          </cell>
        </row>
        <row r="1025">
          <cell r="A1025">
            <v>37765</v>
          </cell>
          <cell r="B1025" t="str">
            <v>CAMINHAO TOCO, PESO BRUTO TOTAL 8250 KG, CARGA UTIL MAXIMA 5110 KG, DISTANCIA ENTRE EIXOS 4,30 M, POTENCIA 162 CV (INCLUI CABINE E CHASSI, NAO INCLUI CARROCERIA)</v>
          </cell>
          <cell r="C1025" t="str">
            <v xml:space="preserve">UN    </v>
          </cell>
          <cell r="D1025">
            <v>326599.83</v>
          </cell>
        </row>
        <row r="1026">
          <cell r="A1026">
            <v>37746</v>
          </cell>
          <cell r="B1026" t="str">
            <v>CAMINHAO TOCO, PESO BRUTO TOTAL 9000 KG, CARGA UTIL MAXIMA 5940 KG, DISTANCIA ENTRE EIXOS 3,69 M, POTENCIA 177 CV (INCLUI CABINE E CHASSI, NAO INCLUI CARROCERIA)</v>
          </cell>
          <cell r="C1026" t="str">
            <v xml:space="preserve">UN    </v>
          </cell>
          <cell r="D1026">
            <v>358061.82</v>
          </cell>
        </row>
        <row r="1027">
          <cell r="A1027">
            <v>37750</v>
          </cell>
          <cell r="B1027" t="str">
            <v>CAMINHAO TOCO, PESO BRUTO TOTAL 9600 KG, CARGA UTIL MAXIMA 6110 KG, DISTANCIA ENTRE EIXOS 3,70 M, POTENCIA 156 CV (INCLUI CABINE E CHASSI, NAO INCLUI CARROCERIA)</v>
          </cell>
          <cell r="C1027" t="str">
            <v xml:space="preserve">UN    </v>
          </cell>
          <cell r="D1027">
            <v>356800.84</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350558.86</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509445.27</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575017.44999999995</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517389.58</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546014.38</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546014.38</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539709.36</v>
          </cell>
        </row>
        <row r="1035">
          <cell r="A1035">
            <v>1159</v>
          </cell>
          <cell r="B1035" t="str">
            <v>CAMINHONETE COM MOTOR A DIESEL, POTENCIA *160* CV, CABINE DUPLA, 4X4</v>
          </cell>
          <cell r="C1035" t="str">
            <v xml:space="preserve">UN    </v>
          </cell>
          <cell r="D1035">
            <v>238827.67</v>
          </cell>
        </row>
        <row r="1036">
          <cell r="A1036">
            <v>12114</v>
          </cell>
          <cell r="B1036" t="str">
            <v>CAMPAINHA ALTA POTENCIA 110V / 220V, DIAMETRO 150 MM</v>
          </cell>
          <cell r="C1036" t="str">
            <v xml:space="preserve">UN    </v>
          </cell>
          <cell r="D1036">
            <v>116.35</v>
          </cell>
        </row>
        <row r="1037">
          <cell r="A1037">
            <v>38106</v>
          </cell>
          <cell r="B1037" t="str">
            <v>CAMPAINHA CIGARRA 127 V / 220 V (APENAS MODULO)</v>
          </cell>
          <cell r="C1037" t="str">
            <v xml:space="preserve">UN    </v>
          </cell>
          <cell r="D1037">
            <v>15.81</v>
          </cell>
        </row>
        <row r="1038">
          <cell r="A1038">
            <v>38085</v>
          </cell>
          <cell r="B1038" t="str">
            <v>CAMPAINHA CIGARRA 127 V / 220 V, CONJUNTO MONTADO PARA EMBUTIR 4" X 2" (PLACA + SUPORTE + MODULO)</v>
          </cell>
          <cell r="C1038" t="str">
            <v xml:space="preserve">UN    </v>
          </cell>
          <cell r="D1038">
            <v>18.670000000000002</v>
          </cell>
        </row>
        <row r="1039">
          <cell r="A1039">
            <v>38599</v>
          </cell>
          <cell r="B1039" t="str">
            <v>CANALETA DE CONCRETO ESTRUTURAL 14 X 19 X 29 CM, FBK 14 MPA (NBR 6136)</v>
          </cell>
          <cell r="C1039" t="str">
            <v xml:space="preserve">UN    </v>
          </cell>
          <cell r="D1039">
            <v>5.19</v>
          </cell>
        </row>
        <row r="1040">
          <cell r="A1040">
            <v>38596</v>
          </cell>
          <cell r="B1040" t="str">
            <v>CANALETA DE CONCRETO ESTRUTURAL 14 X 19 X 29 CM, FBK 4,5 MPA (NBR 6136)</v>
          </cell>
          <cell r="C1040" t="str">
            <v xml:space="preserve">UN    </v>
          </cell>
          <cell r="D1040">
            <v>4.3099999999999996</v>
          </cell>
        </row>
        <row r="1041">
          <cell r="A1041">
            <v>38600</v>
          </cell>
          <cell r="B1041" t="str">
            <v>CANALETA DE CONCRETO ESTRUTURAL 14 X 19 X 39 CM, FBK 14 MPA (NBR 6136)</v>
          </cell>
          <cell r="C1041" t="str">
            <v xml:space="preserve">UN    </v>
          </cell>
          <cell r="D1041">
            <v>5.51</v>
          </cell>
        </row>
        <row r="1042">
          <cell r="A1042">
            <v>38597</v>
          </cell>
          <cell r="B1042" t="str">
            <v>CANALETA DE CONCRETO ESTRUTURAL 14 X 19 X 39 CM, FBK 4,5 MPA (NBR 6136)</v>
          </cell>
          <cell r="C1042" t="str">
            <v xml:space="preserve">UN    </v>
          </cell>
          <cell r="D1042">
            <v>4.34</v>
          </cell>
        </row>
        <row r="1043">
          <cell r="A1043">
            <v>659</v>
          </cell>
          <cell r="B1043" t="str">
            <v>CANALETA DE CONCRETO 14 X 19 X 19 CM (CLASSE C - NBR 6136)</v>
          </cell>
          <cell r="C1043" t="str">
            <v xml:space="preserve">UN    </v>
          </cell>
          <cell r="D1043">
            <v>2.4900000000000002</v>
          </cell>
        </row>
        <row r="1044">
          <cell r="A1044">
            <v>660</v>
          </cell>
          <cell r="B1044" t="str">
            <v>CANALETA DE CONCRETO 19 X 19 X 19 CM (CLASSE C - NBR 6136)</v>
          </cell>
          <cell r="C1044" t="str">
            <v xml:space="preserve">UN    </v>
          </cell>
          <cell r="D1044">
            <v>2.99</v>
          </cell>
        </row>
        <row r="1045">
          <cell r="A1045">
            <v>658</v>
          </cell>
          <cell r="B1045" t="str">
            <v>CANALETA DE CONCRETO 9 X 19 X 19 CM (CLASSE C - NBR 6136)</v>
          </cell>
          <cell r="C1045" t="str">
            <v xml:space="preserve">UN    </v>
          </cell>
          <cell r="D1045">
            <v>1.68</v>
          </cell>
        </row>
        <row r="1046">
          <cell r="A1046">
            <v>38548</v>
          </cell>
          <cell r="B1046" t="str">
            <v>CANALETA ESTRUTURAL CERAMICA, 14 X 19 X 19 CM, 6,0 MPA (NBR 15270)</v>
          </cell>
          <cell r="C1046" t="str">
            <v xml:space="preserve">UN    </v>
          </cell>
          <cell r="D1046">
            <v>2.1800000000000002</v>
          </cell>
        </row>
        <row r="1047">
          <cell r="A1047">
            <v>34649</v>
          </cell>
          <cell r="B1047" t="str">
            <v>CANALETA ESTRUTURAL CERAMICA, 14 X 19 X 29 CM, 6,0 MPA (NBR 15270)</v>
          </cell>
          <cell r="C1047" t="str">
            <v xml:space="preserve">UN    </v>
          </cell>
          <cell r="D1047">
            <v>2.94</v>
          </cell>
        </row>
        <row r="1048">
          <cell r="A1048">
            <v>34655</v>
          </cell>
          <cell r="B1048" t="str">
            <v>CANALETA ESTRUTURAL CERAMICA, 14 X 19 X 39 CM, 6,0 MPA (NBR 15270)</v>
          </cell>
          <cell r="C1048" t="str">
            <v xml:space="preserve">UN    </v>
          </cell>
          <cell r="D1048">
            <v>3.9</v>
          </cell>
        </row>
        <row r="1049">
          <cell r="A1049">
            <v>40607</v>
          </cell>
          <cell r="B1049" t="str">
            <v>CANOPLA ACABAMENTO CROMADO PARA INSTALACAO DE SPRINKLER, SOB FORRO, 15 MM</v>
          </cell>
          <cell r="C1049" t="str">
            <v xml:space="preserve">UN    </v>
          </cell>
          <cell r="D1049">
            <v>4.74</v>
          </cell>
        </row>
        <row r="1050">
          <cell r="A1050">
            <v>567</v>
          </cell>
          <cell r="B1050" t="str">
            <v>CANTONEIRA (ABAS IGUAIS) EM FERRO GALVANIZADO, 25,4 MM X 3,17 MM (L X E), 1,27KG/M</v>
          </cell>
          <cell r="C1050" t="str">
            <v xml:space="preserve">M     </v>
          </cell>
          <cell r="D1050">
            <v>15.45</v>
          </cell>
        </row>
        <row r="1051">
          <cell r="A1051">
            <v>574</v>
          </cell>
          <cell r="B1051" t="str">
            <v>CANTONEIRA (ABAS IGUAIS) EM FERRO GALVANIZADO, 38,1 MM X 3,17 MM (L X E), 3,48 KG/M</v>
          </cell>
          <cell r="C1051" t="str">
            <v xml:space="preserve">M     </v>
          </cell>
          <cell r="D1051">
            <v>40.61</v>
          </cell>
        </row>
        <row r="1052">
          <cell r="A1052">
            <v>568</v>
          </cell>
          <cell r="B1052" t="str">
            <v>CANTONEIRA (ABAS IGUAIS) EM FERRO GALVANIZADO, 50,8 MM X 9,53 MM (L X E), 6,99 KG/M</v>
          </cell>
          <cell r="C1052" t="str">
            <v xml:space="preserve">M     </v>
          </cell>
          <cell r="D1052">
            <v>85.57</v>
          </cell>
        </row>
        <row r="1053">
          <cell r="A1053">
            <v>585</v>
          </cell>
          <cell r="B1053" t="str">
            <v>CANTONEIRA "U" ALUMINIO ABAS IGUAIS 1 ", E = 3/32 "</v>
          </cell>
          <cell r="C1053" t="str">
            <v xml:space="preserve">KG    </v>
          </cell>
          <cell r="D1053">
            <v>37.85</v>
          </cell>
        </row>
        <row r="1054">
          <cell r="A1054">
            <v>4777</v>
          </cell>
          <cell r="B1054" t="str">
            <v>CANTONEIRA ACO ABAS IGUAIS (QUALQUER BITOLA), ESPESSURA ENTRE 1/8" E 1/4"</v>
          </cell>
          <cell r="C1054" t="str">
            <v xml:space="preserve">KG    </v>
          </cell>
          <cell r="D1054">
            <v>10.27</v>
          </cell>
        </row>
        <row r="1055">
          <cell r="A1055">
            <v>587</v>
          </cell>
          <cell r="B1055" t="str">
            <v>CANTONEIRA ALUMINIO ABAS DESIGUAIS 1" X 3/4 ", E = 1/8 "</v>
          </cell>
          <cell r="C1055" t="str">
            <v xml:space="preserve">KG    </v>
          </cell>
          <cell r="D1055">
            <v>40.56</v>
          </cell>
        </row>
        <row r="1056">
          <cell r="A1056">
            <v>590</v>
          </cell>
          <cell r="B1056" t="str">
            <v>CANTONEIRA ALUMINIO ABAS DESIGUAIS 2 1/2" X 1/2 ", E = 3/16 "</v>
          </cell>
          <cell r="C1056" t="str">
            <v xml:space="preserve">KG    </v>
          </cell>
          <cell r="D1056">
            <v>39.200000000000003</v>
          </cell>
        </row>
        <row r="1057">
          <cell r="A1057">
            <v>592</v>
          </cell>
          <cell r="B1057" t="str">
            <v>CANTONEIRA ALUMINIO ABAS IGUAIS 1 ", E = 1/8 ", 25,40 X 3,17 MM (0,408 KG/M)</v>
          </cell>
          <cell r="C1057" t="str">
            <v xml:space="preserve">KG    </v>
          </cell>
          <cell r="D1057">
            <v>40.56</v>
          </cell>
        </row>
        <row r="1058">
          <cell r="A1058">
            <v>586</v>
          </cell>
          <cell r="B1058" t="str">
            <v>CANTONEIRA ALUMINIO ABAS IGUAIS 1 ", E = 3 /16 "</v>
          </cell>
          <cell r="C1058" t="str">
            <v xml:space="preserve">M     </v>
          </cell>
          <cell r="D1058">
            <v>23.84</v>
          </cell>
        </row>
        <row r="1059">
          <cell r="A1059">
            <v>591</v>
          </cell>
          <cell r="B1059" t="str">
            <v>CANTONEIRA ALUMINIO ABAS IGUAIS 1 1/2 ", E = 3/16 "</v>
          </cell>
          <cell r="C1059" t="str">
            <v xml:space="preserve">KG    </v>
          </cell>
          <cell r="D1059">
            <v>37.85</v>
          </cell>
        </row>
        <row r="1060">
          <cell r="A1060">
            <v>588</v>
          </cell>
          <cell r="B1060" t="str">
            <v>CANTONEIRA ALUMINIO ABAS IGUAIS 1 1/4 ", E = 3/16 "</v>
          </cell>
          <cell r="C1060" t="str">
            <v xml:space="preserve">M     </v>
          </cell>
          <cell r="D1060">
            <v>37.72</v>
          </cell>
        </row>
        <row r="1061">
          <cell r="A1061">
            <v>589</v>
          </cell>
          <cell r="B1061" t="str">
            <v>CANTONEIRA ALUMINIO ABAS IGUAIS 2 ", E = 1/4 "</v>
          </cell>
          <cell r="C1061" t="str">
            <v xml:space="preserve">M     </v>
          </cell>
          <cell r="D1061">
            <v>63.76</v>
          </cell>
        </row>
        <row r="1062">
          <cell r="A1062">
            <v>584</v>
          </cell>
          <cell r="B1062" t="str">
            <v>CANTONEIRA ALUMINIO ABAS IGUAIS 2 ", E = 1/8 "</v>
          </cell>
          <cell r="C1062" t="str">
            <v xml:space="preserve">M     </v>
          </cell>
          <cell r="D1062">
            <v>40.28</v>
          </cell>
        </row>
        <row r="1063">
          <cell r="A1063">
            <v>1165</v>
          </cell>
          <cell r="B1063" t="str">
            <v>CAP OU TAMPAO DE FERRO GALVANIZADO, COM ROSCA BSP, DE 1 1/2"</v>
          </cell>
          <cell r="C1063" t="str">
            <v xml:space="preserve">UN    </v>
          </cell>
          <cell r="D1063">
            <v>15.13</v>
          </cell>
        </row>
        <row r="1064">
          <cell r="A1064">
            <v>1164</v>
          </cell>
          <cell r="B1064" t="str">
            <v>CAP OU TAMPAO DE FERRO GALVANIZADO, COM ROSCA BSP, DE 1 1/4"</v>
          </cell>
          <cell r="C1064" t="str">
            <v xml:space="preserve">UN    </v>
          </cell>
          <cell r="D1064">
            <v>12.25</v>
          </cell>
        </row>
        <row r="1065">
          <cell r="A1065">
            <v>1162</v>
          </cell>
          <cell r="B1065" t="str">
            <v>CAP OU TAMPAO DE FERRO GALVANIZADO, COM ROSCA BSP, DE 1/2"</v>
          </cell>
          <cell r="C1065" t="str">
            <v xml:space="preserve">UN    </v>
          </cell>
          <cell r="D1065">
            <v>4.26</v>
          </cell>
        </row>
        <row r="1066">
          <cell r="A1066">
            <v>12395</v>
          </cell>
          <cell r="B1066" t="str">
            <v>CAP OU TAMPAO DE FERRO GALVANIZADO, COM ROSCA BSP, DE 1/4"</v>
          </cell>
          <cell r="C1066" t="str">
            <v xml:space="preserve">UN    </v>
          </cell>
          <cell r="D1066">
            <v>4.1399999999999997</v>
          </cell>
        </row>
        <row r="1067">
          <cell r="A1067">
            <v>1170</v>
          </cell>
          <cell r="B1067" t="str">
            <v>CAP OU TAMPAO DE FERRO GALVANIZADO, COM ROSCA BSP, DE 1"</v>
          </cell>
          <cell r="C1067" t="str">
            <v xml:space="preserve">UN    </v>
          </cell>
          <cell r="D1067">
            <v>8.0299999999999994</v>
          </cell>
        </row>
        <row r="1068">
          <cell r="A1068">
            <v>1169</v>
          </cell>
          <cell r="B1068" t="str">
            <v>CAP OU TAMPAO DE FERRO GALVANIZADO, COM ROSCA BSP, DE 2 1/2"</v>
          </cell>
          <cell r="C1068" t="str">
            <v xml:space="preserve">UN    </v>
          </cell>
          <cell r="D1068">
            <v>39.409999999999997</v>
          </cell>
        </row>
        <row r="1069">
          <cell r="A1069">
            <v>1166</v>
          </cell>
          <cell r="B1069" t="str">
            <v>CAP OU TAMPAO DE FERRO GALVANIZADO, COM ROSCA BSP, DE 2"</v>
          </cell>
          <cell r="C1069" t="str">
            <v xml:space="preserve">UN    </v>
          </cell>
          <cell r="D1069">
            <v>21.85</v>
          </cell>
        </row>
        <row r="1070">
          <cell r="A1070">
            <v>1163</v>
          </cell>
          <cell r="B1070" t="str">
            <v>CAP OU TAMPAO DE FERRO GALVANIZADO, COM ROSCA BSP, DE 3/4"</v>
          </cell>
          <cell r="C1070" t="str">
            <v xml:space="preserve">UN    </v>
          </cell>
          <cell r="D1070">
            <v>5.5</v>
          </cell>
        </row>
        <row r="1071">
          <cell r="A1071">
            <v>12396</v>
          </cell>
          <cell r="B1071" t="str">
            <v>CAP OU TAMPAO DE FERRO GALVANIZADO, COM ROSCA BSP, DE 3/8"</v>
          </cell>
          <cell r="C1071" t="str">
            <v xml:space="preserve">UN    </v>
          </cell>
          <cell r="D1071">
            <v>4.1399999999999997</v>
          </cell>
        </row>
        <row r="1072">
          <cell r="A1072">
            <v>1168</v>
          </cell>
          <cell r="B1072" t="str">
            <v>CAP OU TAMPAO DE FERRO GALVANIZADO, COM ROSCA BSP, DE 3"</v>
          </cell>
          <cell r="C1072" t="str">
            <v xml:space="preserve">UN    </v>
          </cell>
          <cell r="D1072">
            <v>56.19</v>
          </cell>
        </row>
        <row r="1073">
          <cell r="A1073">
            <v>1167</v>
          </cell>
          <cell r="B1073" t="str">
            <v>CAP OU TAMPAO DE FERRO GALVANIZADO, COM ROSCA BSP, DE 4"</v>
          </cell>
          <cell r="C1073" t="str">
            <v xml:space="preserve">UN    </v>
          </cell>
          <cell r="D1073">
            <v>93.99</v>
          </cell>
        </row>
        <row r="1074">
          <cell r="A1074">
            <v>36331</v>
          </cell>
          <cell r="B1074" t="str">
            <v>CAP PPR DN 20 MM, PARA AGUA QUENTE PREDIAL</v>
          </cell>
          <cell r="C1074" t="str">
            <v xml:space="preserve">UN    </v>
          </cell>
          <cell r="D1074">
            <v>2.02</v>
          </cell>
        </row>
        <row r="1075">
          <cell r="A1075">
            <v>36346</v>
          </cell>
          <cell r="B1075" t="str">
            <v>CAP PPR DN 25 MM, PARA AGUA QUENTE PREDIAL</v>
          </cell>
          <cell r="C1075" t="str">
            <v xml:space="preserve">UN    </v>
          </cell>
          <cell r="D1075">
            <v>3.48</v>
          </cell>
        </row>
        <row r="1076">
          <cell r="A1076">
            <v>1210</v>
          </cell>
          <cell r="B1076" t="str">
            <v>CAP PVC, ROSCAVEL, 1 1/2",  AGUA FRIA PREDIAL</v>
          </cell>
          <cell r="C1076" t="str">
            <v xml:space="preserve">UN    </v>
          </cell>
          <cell r="D1076">
            <v>12.98</v>
          </cell>
        </row>
        <row r="1077">
          <cell r="A1077">
            <v>1203</v>
          </cell>
          <cell r="B1077" t="str">
            <v>CAP PVC, ROSCAVEL, 1 1/4",  AGUA FRIA PREDIAL</v>
          </cell>
          <cell r="C1077" t="str">
            <v xml:space="preserve">UN    </v>
          </cell>
          <cell r="D1077">
            <v>12.58</v>
          </cell>
        </row>
        <row r="1078">
          <cell r="A1078">
            <v>1197</v>
          </cell>
          <cell r="B1078" t="str">
            <v>CAP PVC, ROSCAVEL, 1/2", PARA AGUA FRIA PREDIAL</v>
          </cell>
          <cell r="C1078" t="str">
            <v xml:space="preserve">UN    </v>
          </cell>
          <cell r="D1078">
            <v>1.61</v>
          </cell>
        </row>
        <row r="1079">
          <cell r="A1079">
            <v>1202</v>
          </cell>
          <cell r="B1079" t="str">
            <v>CAP PVC, ROSCAVEL, 1",  PARA AGUA FRIA PREDIAL</v>
          </cell>
          <cell r="C1079" t="str">
            <v xml:space="preserve">UN    </v>
          </cell>
          <cell r="D1079">
            <v>4.33</v>
          </cell>
        </row>
        <row r="1080">
          <cell r="A1080">
            <v>1188</v>
          </cell>
          <cell r="B1080" t="str">
            <v>CAP PVC, ROSCAVEL, 2 1/2",  AGUA FRIA PREDIAL</v>
          </cell>
          <cell r="C1080" t="str">
            <v xml:space="preserve">UN    </v>
          </cell>
          <cell r="D1080">
            <v>25.58</v>
          </cell>
        </row>
        <row r="1081">
          <cell r="A1081">
            <v>1211</v>
          </cell>
          <cell r="B1081" t="str">
            <v>CAP PVC, ROSCAVEL, 2",  AGUA FRIA PREDIAL</v>
          </cell>
          <cell r="C1081" t="str">
            <v xml:space="preserve">UN    </v>
          </cell>
          <cell r="D1081">
            <v>13.2</v>
          </cell>
        </row>
        <row r="1082">
          <cell r="A1082">
            <v>1198</v>
          </cell>
          <cell r="B1082" t="str">
            <v>CAP PVC, ROSCAVEL, 3/4",  PARA AGUA FRIA PREDIAL</v>
          </cell>
          <cell r="C1082" t="str">
            <v xml:space="preserve">UN    </v>
          </cell>
          <cell r="D1082">
            <v>2.38</v>
          </cell>
        </row>
        <row r="1083">
          <cell r="A1083">
            <v>1199</v>
          </cell>
          <cell r="B1083" t="str">
            <v>CAP PVC, ROSCAVEL, 3",  AGUA FRIA PREDIAL</v>
          </cell>
          <cell r="C1083" t="str">
            <v xml:space="preserve">UN    </v>
          </cell>
          <cell r="D1083">
            <v>33.409999999999997</v>
          </cell>
        </row>
        <row r="1084">
          <cell r="A1084">
            <v>20088</v>
          </cell>
          <cell r="B1084" t="str">
            <v>CAP PVC, SERIE R, DN 100 MM, PARA ESGOTO OU AGUAS PLUVIAIS PREDIAIS</v>
          </cell>
          <cell r="C1084" t="str">
            <v xml:space="preserve">UN    </v>
          </cell>
          <cell r="D1084">
            <v>19.2</v>
          </cell>
        </row>
        <row r="1085">
          <cell r="A1085">
            <v>20089</v>
          </cell>
          <cell r="B1085" t="str">
            <v>CAP PVC, SERIE R, DN 150 MM, PARA ESGOTO OU AGUAS PLUVIAIS PREDIAIS</v>
          </cell>
          <cell r="C1085" t="str">
            <v xml:space="preserve">UN    </v>
          </cell>
          <cell r="D1085">
            <v>91.54</v>
          </cell>
        </row>
        <row r="1086">
          <cell r="A1086">
            <v>20087</v>
          </cell>
          <cell r="B1086" t="str">
            <v>CAP PVC, SERIE R, DN 75 MM, PARA ESGOTO OU AGUAS PLUVIAIS PREDIAIS</v>
          </cell>
          <cell r="C1086" t="str">
            <v xml:space="preserve">UN    </v>
          </cell>
          <cell r="D1086">
            <v>13.83</v>
          </cell>
        </row>
        <row r="1087">
          <cell r="A1087">
            <v>1200</v>
          </cell>
          <cell r="B1087" t="str">
            <v>CAP PVC, SOLDAVEL, DN 100 MM, SERIE NORMAL, PARA ESGOTO PREDIAL</v>
          </cell>
          <cell r="C1087" t="str">
            <v xml:space="preserve">UN    </v>
          </cell>
          <cell r="D1087">
            <v>11.23</v>
          </cell>
        </row>
        <row r="1088">
          <cell r="A1088">
            <v>12909</v>
          </cell>
          <cell r="B1088" t="str">
            <v>CAP PVC, SOLDAVEL, DN 50 MM, SERIE NORMAL, PARA ESGOTO PREDIAL</v>
          </cell>
          <cell r="C1088" t="str">
            <v xml:space="preserve">UN    </v>
          </cell>
          <cell r="D1088">
            <v>5.09</v>
          </cell>
        </row>
        <row r="1089">
          <cell r="A1089">
            <v>12910</v>
          </cell>
          <cell r="B1089" t="str">
            <v>CAP PVC, SOLDAVEL, DN 75 MM, SERIE NORMAL, PARA ESGOTO PREDIAL</v>
          </cell>
          <cell r="C1089" t="str">
            <v xml:space="preserve">UN    </v>
          </cell>
          <cell r="D1089">
            <v>8.5</v>
          </cell>
        </row>
        <row r="1090">
          <cell r="A1090">
            <v>1184</v>
          </cell>
          <cell r="B1090" t="str">
            <v>CAP PVC, SOLDAVEL, 110 MM, PARA AGUA FRIA PREDIAL</v>
          </cell>
          <cell r="C1090" t="str">
            <v xml:space="preserve">UN    </v>
          </cell>
          <cell r="D1090">
            <v>82.15</v>
          </cell>
        </row>
        <row r="1091">
          <cell r="A1091">
            <v>1191</v>
          </cell>
          <cell r="B1091" t="str">
            <v>CAP PVC, SOLDAVEL, 20 MM, PARA AGUA FRIA PREDIAL</v>
          </cell>
          <cell r="C1091" t="str">
            <v xml:space="preserve">UN    </v>
          </cell>
          <cell r="D1091">
            <v>1.17</v>
          </cell>
        </row>
        <row r="1092">
          <cell r="A1092">
            <v>1185</v>
          </cell>
          <cell r="B1092" t="str">
            <v>CAP PVC, SOLDAVEL, 25 MM, PARA AGUA FRIA PREDIAL</v>
          </cell>
          <cell r="C1092" t="str">
            <v xml:space="preserve">UN    </v>
          </cell>
          <cell r="D1092">
            <v>1.33</v>
          </cell>
        </row>
        <row r="1093">
          <cell r="A1093">
            <v>1189</v>
          </cell>
          <cell r="B1093" t="str">
            <v>CAP PVC, SOLDAVEL, 32 MM, PARA AGUA FRIA PREDIAL</v>
          </cell>
          <cell r="C1093" t="str">
            <v xml:space="preserve">UN    </v>
          </cell>
          <cell r="D1093">
            <v>2.31</v>
          </cell>
        </row>
        <row r="1094">
          <cell r="A1094">
            <v>1193</v>
          </cell>
          <cell r="B1094" t="str">
            <v>CAP PVC, SOLDAVEL, 40 MM, PARA AGUA FRIA PREDIAL</v>
          </cell>
          <cell r="C1094" t="str">
            <v xml:space="preserve">UN    </v>
          </cell>
          <cell r="D1094">
            <v>4.45</v>
          </cell>
        </row>
        <row r="1095">
          <cell r="A1095">
            <v>1194</v>
          </cell>
          <cell r="B1095" t="str">
            <v>CAP PVC, SOLDAVEL, 50 MM, PARA AGUA FRIA PREDIAL</v>
          </cell>
          <cell r="C1095" t="str">
            <v xml:space="preserve">UN    </v>
          </cell>
          <cell r="D1095">
            <v>8.42</v>
          </cell>
        </row>
        <row r="1096">
          <cell r="A1096">
            <v>1195</v>
          </cell>
          <cell r="B1096" t="str">
            <v>CAP PVC, SOLDAVEL, 60 MM, PARA AGUA FRIA PREDIAL</v>
          </cell>
          <cell r="C1096" t="str">
            <v xml:space="preserve">UN    </v>
          </cell>
          <cell r="D1096">
            <v>12.67</v>
          </cell>
        </row>
        <row r="1097">
          <cell r="A1097">
            <v>1204</v>
          </cell>
          <cell r="B1097" t="str">
            <v>CAP PVC, SOLDAVEL, 75 MM, PARA AGUA FRIA PREDIAL</v>
          </cell>
          <cell r="C1097" t="str">
            <v xml:space="preserve">UN    </v>
          </cell>
          <cell r="D1097">
            <v>23.04</v>
          </cell>
        </row>
        <row r="1098">
          <cell r="A1098">
            <v>1205</v>
          </cell>
          <cell r="B1098" t="str">
            <v>CAP PVC, SOLDAVEL, 85 MM, PARA AGUA FRIA PREDIAL</v>
          </cell>
          <cell r="C1098" t="str">
            <v xml:space="preserve">UN    </v>
          </cell>
          <cell r="D1098">
            <v>54.66</v>
          </cell>
        </row>
        <row r="1099">
          <cell r="A1099">
            <v>1207</v>
          </cell>
          <cell r="B1099" t="str">
            <v>CAP, PVC PBA, JE, DN 100 / DE 110 MM,  PARA REDE DE AGUA (NBR 10351)</v>
          </cell>
          <cell r="C1099" t="str">
            <v xml:space="preserve">UN    </v>
          </cell>
          <cell r="D1099">
            <v>40.94</v>
          </cell>
        </row>
        <row r="1100">
          <cell r="A1100">
            <v>1206</v>
          </cell>
          <cell r="B1100" t="str">
            <v>CAP, PVC PBA, JE, DN 50 / DE 60 MM,  PARA REDE DE AGUA (NBR 10351)</v>
          </cell>
          <cell r="C1100" t="str">
            <v xml:space="preserve">UN    </v>
          </cell>
          <cell r="D1100">
            <v>10.27</v>
          </cell>
        </row>
        <row r="1101">
          <cell r="A1101">
            <v>1183</v>
          </cell>
          <cell r="B1101" t="str">
            <v>CAP, PVC PBA, JE, DN 75 / DE 85 MM,  PARA REDE DE AGUA (NBR 10351)</v>
          </cell>
          <cell r="C1101" t="str">
            <v xml:space="preserve">UN    </v>
          </cell>
          <cell r="D1101">
            <v>26.74</v>
          </cell>
        </row>
        <row r="1102">
          <cell r="A1102">
            <v>42685</v>
          </cell>
          <cell r="B1102" t="str">
            <v>CAP, PVC, JE, OCRE, DN 150 MM (CONEXAO PARA TUBO COLETOR DE ESGOTO)</v>
          </cell>
          <cell r="C1102" t="str">
            <v xml:space="preserve">UN    </v>
          </cell>
          <cell r="D1102">
            <v>97.8</v>
          </cell>
        </row>
        <row r="1103">
          <cell r="A1103">
            <v>42686</v>
          </cell>
          <cell r="B1103" t="str">
            <v>CAP, PVC, JE, OCRE, DN 200 MM (CONEXAO PARA TUBO COLETOR DE ESGOTO)</v>
          </cell>
          <cell r="C1103" t="str">
            <v xml:space="preserve">UN    </v>
          </cell>
          <cell r="D1103">
            <v>152.27000000000001</v>
          </cell>
        </row>
        <row r="1104">
          <cell r="A1104">
            <v>12894</v>
          </cell>
          <cell r="B1104" t="str">
            <v>CAPA PARA CHUVA EM PVC COM FORRO DE POLIESTER, COM CAPUZ (AMARELA OU AZUL)</v>
          </cell>
          <cell r="C1104" t="str">
            <v xml:space="preserve">UN    </v>
          </cell>
          <cell r="D1104">
            <v>26</v>
          </cell>
        </row>
        <row r="1105">
          <cell r="A1105">
            <v>12895</v>
          </cell>
          <cell r="B1105" t="str">
            <v>CAPACETE DE SEGURANCA ABA FRONTAL COM SUSPENSAO DE POLIETILENO, SEM JUGULAR (CLASSE B)</v>
          </cell>
          <cell r="C1105" t="str">
            <v xml:space="preserve">UN    </v>
          </cell>
          <cell r="D1105">
            <v>20</v>
          </cell>
        </row>
        <row r="1106">
          <cell r="A1106">
            <v>1631</v>
          </cell>
          <cell r="B1106" t="str">
            <v>CAPACITOR TRIFASICO, POTENCIA 2,5 KVAR, TENSAO 220 V, FORNECIDO COM CAPA PROTETORA, RESISTOR INTERNO A UNIDADE CAPACITIVA</v>
          </cell>
          <cell r="C1106" t="str">
            <v xml:space="preserve">UN    </v>
          </cell>
          <cell r="D1106">
            <v>152.75</v>
          </cell>
        </row>
        <row r="1107">
          <cell r="A1107">
            <v>1633</v>
          </cell>
          <cell r="B1107" t="str">
            <v>CAPACITOR TRIFASICO, POTENCIA 5 KVAR, TENSAO 220 V, FORNECIDO COM CAPA PROTETORA, RESISTOR INTERNO A UNIDADE CAPACITIVA</v>
          </cell>
          <cell r="C1107" t="str">
            <v xml:space="preserve">UN    </v>
          </cell>
          <cell r="D1107">
            <v>259.52999999999997</v>
          </cell>
        </row>
        <row r="1108">
          <cell r="A1108">
            <v>10818</v>
          </cell>
          <cell r="B1108" t="str">
            <v>CAPIM BRAQUIARIA DECUMBENS/ BRAQUIARINHA, VC *70*% MINIMO</v>
          </cell>
          <cell r="C1108" t="str">
            <v xml:space="preserve">KG    </v>
          </cell>
          <cell r="D1108">
            <v>49.28</v>
          </cell>
        </row>
        <row r="1109">
          <cell r="A1109">
            <v>41410</v>
          </cell>
          <cell r="B1109" t="str">
            <v>CAPTOR FRANKLIN (4 PONTAS), EM LATAO CROMADO, H = 300 MM, DUAS DESCIDAS</v>
          </cell>
          <cell r="C1109" t="str">
            <v xml:space="preserve">UN    </v>
          </cell>
          <cell r="D1109">
            <v>76.72</v>
          </cell>
        </row>
        <row r="1110">
          <cell r="A1110">
            <v>41411</v>
          </cell>
          <cell r="B1110" t="str">
            <v>CAPTOR FRANKLIN (4 PONTAS), EM LATAO CROMADO, H = 300 MM, UMA DESCIDA</v>
          </cell>
          <cell r="C1110" t="str">
            <v xml:space="preserve">UN    </v>
          </cell>
          <cell r="D1110">
            <v>69.55</v>
          </cell>
        </row>
        <row r="1111">
          <cell r="A1111">
            <v>41412</v>
          </cell>
          <cell r="B1111" t="str">
            <v>CAPTOR FRANKLIN (4 PONTAS), EM LATAO CROMADO, H = 350 MM, DUAS DESCIDAS</v>
          </cell>
          <cell r="C1111" t="str">
            <v xml:space="preserve">UN    </v>
          </cell>
          <cell r="D1111">
            <v>134.53</v>
          </cell>
        </row>
        <row r="1112">
          <cell r="A1112">
            <v>41413</v>
          </cell>
          <cell r="B1112" t="str">
            <v>CAPTOR FRANKLIN (4 PONTAS), EM LATAO CROMADO, H=350 MM, UMA DESCIDA</v>
          </cell>
          <cell r="C1112" t="str">
            <v xml:space="preserve">UN    </v>
          </cell>
          <cell r="D1112">
            <v>121.05</v>
          </cell>
        </row>
        <row r="1113">
          <cell r="A1113">
            <v>39359</v>
          </cell>
          <cell r="B1113" t="str">
            <v>CARENAGEM /TAMPA, EM PLASTICO, COR BRANCA, UTILIZADO EM KIT CHASSI METALICO PARA INSTALACAO HIDRAULICA DE CUBA SIMPLES SEM MAQUINA DE LAVAR ROUPA, LARGURA *355* MM X ALTURA *670* MM (COM FUROS E DEMAIS ENCAIXES)</v>
          </cell>
          <cell r="C1113" t="str">
            <v xml:space="preserve">UN    </v>
          </cell>
          <cell r="D1113">
            <v>35.25</v>
          </cell>
        </row>
        <row r="1114">
          <cell r="A1114">
            <v>39360</v>
          </cell>
          <cell r="B1114" t="str">
            <v>CARENAGEM /TAMPA, EM PLASTICO, COR BRANCA, UTILIZADO EM KIT CHASSI METALICO PARA INSTALACAO HIDRAULICA DE TANQUE COM MAQUINA DE LAVAR ROUPA, LARGURA *360* MM X ALTURA *470* MM (COM FUROS E DEMAIS ENCAIXES)</v>
          </cell>
          <cell r="C1114" t="str">
            <v xml:space="preserve">UN    </v>
          </cell>
          <cell r="D1114">
            <v>32.04</v>
          </cell>
        </row>
        <row r="1115">
          <cell r="A1115">
            <v>10710</v>
          </cell>
          <cell r="B1115" t="str">
            <v>CARPETE DE NYLON EM MANTA PARA TRAFEGO COMERCIAL PESADO, E = 6 A 7 MM (INSTALADO)</v>
          </cell>
          <cell r="C1115" t="str">
            <v xml:space="preserve">M2    </v>
          </cell>
          <cell r="D1115">
            <v>123.27</v>
          </cell>
        </row>
        <row r="1116">
          <cell r="A1116">
            <v>10709</v>
          </cell>
          <cell r="B1116" t="str">
            <v>CARPETE DE NYLON EM MANTA PARA TRAFEGO COMERCIAL PESADO, E = 9 A 10 MM (INSTALADO)</v>
          </cell>
          <cell r="C1116" t="str">
            <v xml:space="preserve">M2    </v>
          </cell>
          <cell r="D1116">
            <v>151.44</v>
          </cell>
        </row>
        <row r="1117">
          <cell r="A1117">
            <v>39636</v>
          </cell>
          <cell r="B1117" t="str">
            <v>CARPETE DE NYLON EM PLACAS 50 X 50 CM PARA TRAFEGO COMERCIAL PESADO, E = 6,5 MM (INSTALADO)</v>
          </cell>
          <cell r="C1117" t="str">
            <v xml:space="preserve">M2    </v>
          </cell>
          <cell r="D1117">
            <v>154.63999999999999</v>
          </cell>
        </row>
        <row r="1118">
          <cell r="A1118">
            <v>10708</v>
          </cell>
          <cell r="B1118" t="str">
            <v>CARPETE DE POLIESTER EM MANTA PARA TRAFEGO COMERCIAL PESADO, E = 4 A 5 MM (INSTALADO)</v>
          </cell>
          <cell r="C1118" t="str">
            <v xml:space="preserve">M2    </v>
          </cell>
          <cell r="D1118">
            <v>47.72</v>
          </cell>
        </row>
        <row r="1119">
          <cell r="A1119">
            <v>39635</v>
          </cell>
          <cell r="B1119" t="str">
            <v>CARPETE DE POLIPROPILENO EM MANTA PARA TRAFEGO COMERCIAL MEDIO, E = 5 A 6 MM (INSTALADO)</v>
          </cell>
          <cell r="C1119" t="str">
            <v xml:space="preserve">M2    </v>
          </cell>
          <cell r="D1119">
            <v>81.239999999999995</v>
          </cell>
        </row>
        <row r="1120">
          <cell r="A1120">
            <v>6117</v>
          </cell>
          <cell r="B1120" t="str">
            <v>CARPINTEIRO AUXILIAR (HORISTA)</v>
          </cell>
          <cell r="C1120" t="str">
            <v xml:space="preserve">H     </v>
          </cell>
          <cell r="D1120">
            <v>12.82</v>
          </cell>
        </row>
        <row r="1121">
          <cell r="A1121">
            <v>40913</v>
          </cell>
          <cell r="B1121" t="str">
            <v>CARPINTEIRO AUXILIAR (MENSALISTA)</v>
          </cell>
          <cell r="C1121" t="str">
            <v xml:space="preserve">MES   </v>
          </cell>
          <cell r="D1121">
            <v>2268.0700000000002</v>
          </cell>
        </row>
        <row r="1122">
          <cell r="A1122">
            <v>1214</v>
          </cell>
          <cell r="B1122" t="str">
            <v>CARPINTEIRO DE ESQUADRIAS (HORISTA)</v>
          </cell>
          <cell r="C1122" t="str">
            <v xml:space="preserve">H     </v>
          </cell>
          <cell r="D1122">
            <v>14.99</v>
          </cell>
        </row>
        <row r="1123">
          <cell r="A1123">
            <v>40915</v>
          </cell>
          <cell r="B1123" t="str">
            <v>CARPINTEIRO DE ESQUADRIAS (MENSALISTA)</v>
          </cell>
          <cell r="C1123" t="str">
            <v xml:space="preserve">MES   </v>
          </cell>
          <cell r="D1123">
            <v>2650.69</v>
          </cell>
        </row>
        <row r="1124">
          <cell r="A1124">
            <v>1213</v>
          </cell>
          <cell r="B1124" t="str">
            <v>CARPINTEIRO DE FORMAS (HORISTA)</v>
          </cell>
          <cell r="C1124" t="str">
            <v xml:space="preserve">H     </v>
          </cell>
          <cell r="D1124">
            <v>15.93</v>
          </cell>
        </row>
        <row r="1125">
          <cell r="A1125">
            <v>40914</v>
          </cell>
          <cell r="B1125" t="str">
            <v>CARPINTEIRO DE FORMAS (MENSALISTA)</v>
          </cell>
          <cell r="C1125" t="str">
            <v xml:space="preserve">MES   </v>
          </cell>
          <cell r="D1125">
            <v>2814.94</v>
          </cell>
        </row>
        <row r="1126">
          <cell r="A1126">
            <v>5091</v>
          </cell>
          <cell r="B1126" t="str">
            <v>CARRANCA PARA JANELA VENEZIANA DE ABRIR, EM LATAO CROMADO, SIMPLES, PARA APARAFUSAR NA PAREDE</v>
          </cell>
          <cell r="C1126" t="str">
            <v xml:space="preserve">UN    </v>
          </cell>
          <cell r="D1126">
            <v>20.98</v>
          </cell>
        </row>
        <row r="1127">
          <cell r="A1127">
            <v>14615</v>
          </cell>
          <cell r="B1127" t="str">
            <v>CARRINHO COM 2 PNEUS PARA TRANSPORTAR TUBO CONCRETO, ALTURA ATE 1,0 M E DIAMETRO ATE 1000MM, COM ESTRUTURA EM PERFIL OU TUBO METALICO</v>
          </cell>
          <cell r="C1127" t="str">
            <v xml:space="preserve">UN    </v>
          </cell>
          <cell r="D1127">
            <v>4042.13</v>
          </cell>
        </row>
        <row r="1128">
          <cell r="A1128">
            <v>2711</v>
          </cell>
          <cell r="B1128" t="str">
            <v>CARRINHO DE MAO DE ACO CAPACIDADE 50 A 60 L, PNEU COM CAMARA</v>
          </cell>
          <cell r="C1128" t="str">
            <v xml:space="preserve">UN    </v>
          </cell>
          <cell r="D1128">
            <v>185.45</v>
          </cell>
        </row>
        <row r="1129">
          <cell r="A1129">
            <v>37727</v>
          </cell>
          <cell r="B1129" t="str">
            <v>CARROCERIA FIXA ABERTA DE MADEIRA PARA TRANSPORTE GERAL DE CARGA SECA DIMENSOES APROXIMADAS 2,25 X 4,10 X 0,50 M (INCLUI MONTAGEM, NAO INCLUI CAMINHAO)</v>
          </cell>
          <cell r="C1129" t="str">
            <v xml:space="preserve">UN    </v>
          </cell>
          <cell r="D1129">
            <v>17387.59</v>
          </cell>
        </row>
        <row r="1130">
          <cell r="A1130">
            <v>37728</v>
          </cell>
          <cell r="B1130" t="str">
            <v>CARROCERIA FIXA ABERTA DE MADEIRA PARA TRANSPORTE GERAL DE CARGA SECA DIMENSOES APROXIMADAS 2,5 X 5,5 X 0,50 M (INCLUI MONTAGEM, NAO INCLUI CAMINHAO)</v>
          </cell>
          <cell r="C1130" t="str">
            <v xml:space="preserve">UN    </v>
          </cell>
          <cell r="D1130">
            <v>23588.75</v>
          </cell>
        </row>
        <row r="1131">
          <cell r="A1131">
            <v>37729</v>
          </cell>
          <cell r="B1131" t="str">
            <v>CARROCERIA FIXA ABERTA DE MADEIRA PARA TRANSPORTE GERAL DE CARGA SECA DIMENSOES APROXIMADAS 2,5 X 6,00 X 0,50 M (INCLUI MONTAGEM, NAO INCLUI CAMINHAO)</v>
          </cell>
          <cell r="C1131" t="str">
            <v xml:space="preserve">UN    </v>
          </cell>
          <cell r="D1131">
            <v>25534.22</v>
          </cell>
        </row>
        <row r="1132">
          <cell r="A1132">
            <v>37730</v>
          </cell>
          <cell r="B1132" t="str">
            <v>CARROCERIA FIXA ABERTA DE MADEIRA PARA TRANSPORTE GERAL DE CARGA SECA DIMENSOES APROXIMADAS 2,5 X 6,5 X 0,50 M (INCLUI MONTAGEM, NAO INCLUI CAMINHAO)</v>
          </cell>
          <cell r="C1132" t="str">
            <v xml:space="preserve">UN    </v>
          </cell>
          <cell r="D1132">
            <v>27479.68</v>
          </cell>
        </row>
        <row r="1133">
          <cell r="A1133">
            <v>37731</v>
          </cell>
          <cell r="B1133" t="str">
            <v>CARROCERIA FIXA ABERTA DE MADEIRA PARA TRANSPORTE GERAL DE CARGA SECA DIMENSOES APROXIMADAS 2,5 X 7,00 X 0,50 M (INCLUI MONTAGEM, NAO INCLUI CAMINHAO)</v>
          </cell>
          <cell r="C1133" t="str">
            <v xml:space="preserve">UN    </v>
          </cell>
          <cell r="D1133">
            <v>29425.15</v>
          </cell>
        </row>
        <row r="1134">
          <cell r="A1134">
            <v>37732</v>
          </cell>
          <cell r="B1134" t="str">
            <v>CARROCERIA FIXA ABERTA DE MADEIRA PARA TRANSPORTE GERAL DE CARGA SECA DIMENSOES APROXIMADAS 2,5 X 7,5 X 0,50 M (INCLUI MONTAGEM, NAO INCLUI CAMINHAO)</v>
          </cell>
          <cell r="C1134" t="str">
            <v xml:space="preserve">UN    </v>
          </cell>
          <cell r="D1134">
            <v>33559.26</v>
          </cell>
        </row>
        <row r="1135">
          <cell r="A1135">
            <v>42256</v>
          </cell>
          <cell r="B1135" t="str">
            <v>CARVAO ANTRACITO PARA FILTRO, GRAO VARIANDO DE 0,8 ATE 1,1 MM, COEFICIENTE DE UNIFORMIDADE MENOR QUE 1,7 MM (DISTRIBUIDOR)</v>
          </cell>
          <cell r="C1135" t="str">
            <v xml:space="preserve">KG    </v>
          </cell>
          <cell r="D1135">
            <v>6.38</v>
          </cell>
        </row>
        <row r="1136">
          <cell r="A1136">
            <v>42250</v>
          </cell>
          <cell r="B1136" t="str">
            <v>CARVAO ANTRACITO PARA FILTRO, GRAO VARIANDO DE 0,8 ATE 1,1 MM, COEFICIENTE DE UNIFORMIDADE MENOR QUE 1,7 MM (POSTO JAZIDA/PRODUTOR)</v>
          </cell>
          <cell r="C1136" t="str">
            <v xml:space="preserve">T     </v>
          </cell>
          <cell r="D1136">
            <v>2873.71</v>
          </cell>
        </row>
        <row r="1137">
          <cell r="A1137">
            <v>4743</v>
          </cell>
          <cell r="B1137" t="str">
            <v>CASCALHO DE CAVA</v>
          </cell>
          <cell r="C1137" t="str">
            <v xml:space="preserve">M3    </v>
          </cell>
          <cell r="D1137">
            <v>49.21</v>
          </cell>
        </row>
        <row r="1138">
          <cell r="A1138">
            <v>4744</v>
          </cell>
          <cell r="B1138" t="str">
            <v>CASCALHO DE RIO</v>
          </cell>
          <cell r="C1138" t="str">
            <v xml:space="preserve">M3    </v>
          </cell>
          <cell r="D1138">
            <v>78.739999999999995</v>
          </cell>
        </row>
        <row r="1139">
          <cell r="A1139">
            <v>4745</v>
          </cell>
          <cell r="B1139" t="str">
            <v>CASCALHO LAVADO</v>
          </cell>
          <cell r="C1139" t="str">
            <v xml:space="preserve">M3    </v>
          </cell>
          <cell r="D1139">
            <v>94.44</v>
          </cell>
        </row>
        <row r="1140">
          <cell r="A1140">
            <v>36496</v>
          </cell>
          <cell r="B1140" t="str">
            <v>CAVALETE PARA TALHA COM ESTRUTURA EM TUBO METALICO ALTURA MINIMA 3,2 M EQUIPADO COM RODAS DE BORRACHA PARA MOVIMENTACAO DE TUBOS DE CONCRETO NA CENTRAL DE PREMOLDADOS COM CAPACIDADE DE CARGA DE 3 TONELADAS</v>
          </cell>
          <cell r="C1140" t="str">
            <v xml:space="preserve">UN    </v>
          </cell>
          <cell r="D1140">
            <v>10262.9</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665688.84</v>
          </cell>
        </row>
        <row r="1142">
          <cell r="A1142">
            <v>37762</v>
          </cell>
          <cell r="B1142" t="str">
            <v>CAVALO MECANICO TRACAO 4X2, PESO BRUTO TOTAL 16000 KG, CAPACIDADE MAXIMA DE TRACAO *36000* KG, DISTANCIA ENTRE EIXOS *3,56* M, POTENCIA *286* CV (INCLUI CABINE E CHASSI, NAO INCLUI SEMIRREBOQUE)</v>
          </cell>
          <cell r="C1142" t="str">
            <v xml:space="preserve">UN    </v>
          </cell>
          <cell r="D1142">
            <v>570920.76</v>
          </cell>
        </row>
        <row r="1143">
          <cell r="A1143">
            <v>37763</v>
          </cell>
          <cell r="B1143" t="str">
            <v>CAVALO MECANICO TRACAO 4X2, PESO BRUTO TOTAL 16000 KG, CAPACIDADE MAXIMA DE TRACAO *45000* KG, DISTANCIA ENTRE EIXOS *3,56* M, POTENCIA *330* CV (INCLUI CABINE E CHASSI, NAO INCLUI SEMIRREBOQUE)</v>
          </cell>
          <cell r="C1143" t="str">
            <v xml:space="preserve">UN    </v>
          </cell>
          <cell r="D1143">
            <v>577854.92000000004</v>
          </cell>
        </row>
        <row r="1144">
          <cell r="A1144">
            <v>41992</v>
          </cell>
          <cell r="B1144" t="str">
            <v>CAVALO MECANICO TRACAO 4X2, PESO BRUTO TOTAL 16000 KG, CAPACIDADE MAXIMA DE TRACAO *80000* KG, POTENCIA *380* CV (INCLUI CABINE E CHASSI, NAO INCLUI SEMIRREBOQUE)</v>
          </cell>
          <cell r="C1144" t="str">
            <v xml:space="preserve">UN    </v>
          </cell>
          <cell r="D1144">
            <v>656905.56000000006</v>
          </cell>
        </row>
        <row r="1145">
          <cell r="A1145">
            <v>13215</v>
          </cell>
          <cell r="B1145" t="str">
            <v>CAVALO MECANICO TRACAO 6X2, PESO BRUTO TOTAL COMBINADO 56000 KG, CAPACIDADE MAXIMA DE TRACAO *66000* KG, POTENCIA *360* CV (INCLUI CABINE E CHASSI, NAO INCLUI SEMIRREBOQUE)</v>
          </cell>
          <cell r="C1145" t="str">
            <v xml:space="preserve">UN    </v>
          </cell>
          <cell r="D1145">
            <v>805529.78</v>
          </cell>
        </row>
        <row r="1146">
          <cell r="A1146">
            <v>4235</v>
          </cell>
          <cell r="B1146" t="str">
            <v>CAVOUQUEIRO OU OPERADOR DE PERFURATRIZ / ROMPEDOR</v>
          </cell>
          <cell r="C1146" t="str">
            <v xml:space="preserve">H     </v>
          </cell>
          <cell r="D1146">
            <v>9.8000000000000007</v>
          </cell>
        </row>
        <row r="1147">
          <cell r="A1147">
            <v>40976</v>
          </cell>
          <cell r="B1147" t="str">
            <v>CAVOUQUEIRO OU OPERADOR DE PERFURATRIZ / ROMPEDOR (MENSALISTA)</v>
          </cell>
          <cell r="C1147" t="str">
            <v xml:space="preserve">MES   </v>
          </cell>
          <cell r="D1147">
            <v>1732.43</v>
          </cell>
        </row>
        <row r="1148">
          <cell r="A1148">
            <v>39013</v>
          </cell>
          <cell r="B1148" t="str">
            <v>CENTRALIZADOR DE BARRA DE ACO (CHUMBADOR TIPO CARAMBOLA), PARA ACO ATE 20 MM</v>
          </cell>
          <cell r="C1148" t="str">
            <v xml:space="preserve">UN    </v>
          </cell>
          <cell r="D1148">
            <v>1.47</v>
          </cell>
        </row>
        <row r="1149">
          <cell r="A1149">
            <v>43091</v>
          </cell>
          <cell r="B1149" t="str">
            <v>CENTRO DE MEDICAO AGRUPADA, EM POLICARBONATO / PVC, COM 12 MEDIDORES E PROTECAO GERAL (INCLUI BARRAMENTO, DISJUNTORES E ACESSORIOS DE FIXACAO) (PADRAO CONCESSIONARIA LOCAL)</v>
          </cell>
          <cell r="C1149" t="str">
            <v xml:space="preserve">UN    </v>
          </cell>
          <cell r="D1149">
            <v>5873.97</v>
          </cell>
        </row>
        <row r="1150">
          <cell r="A1150">
            <v>43092</v>
          </cell>
          <cell r="B1150" t="str">
            <v>CENTRO DE MEDICAO AGRUPADA, EM POLICARBONATO / PVC, COM 16 MEDIDORES E PROTECAO GERAL (INCLUI BARRAMENTO, DISJUNTORES E ACESSORIOS DE FIXACAO) (PADRAO CONCESSIONARIA LOCAL)</v>
          </cell>
          <cell r="C1150" t="str">
            <v xml:space="preserve">UN    </v>
          </cell>
          <cell r="D1150">
            <v>7831.96</v>
          </cell>
        </row>
        <row r="1151">
          <cell r="A1151">
            <v>43089</v>
          </cell>
          <cell r="B1151" t="str">
            <v>CENTRO DE MEDICAO AGRUPADA, EM POLICARBONATO / PVC, COM 4 MEDIDORES E PROTECAO GERAL (INCLUI BARRAMENTO, DISJUNTORES E ACESSORIOS DE FIXACAO) (PADRAO CONCESSIONARIA LOCAL)</v>
          </cell>
          <cell r="C1151" t="str">
            <v xml:space="preserve">UN    </v>
          </cell>
          <cell r="D1151">
            <v>1364.94</v>
          </cell>
        </row>
        <row r="1152">
          <cell r="A1152">
            <v>43090</v>
          </cell>
          <cell r="B1152" t="str">
            <v>CENTRO DE MEDICAO AGRUPADA, EM POLICARBONATO / PVC, COM 8 MEDIDORES E PROTECAO GERAL (INCLUI BARRAMENTO, DISJUNTORES E ACESSORIOS DE FIXACAO) (PADRAO CONCESSIONARIA LOCAL)</v>
          </cell>
          <cell r="C1152" t="str">
            <v xml:space="preserve">UN    </v>
          </cell>
          <cell r="D1152">
            <v>3012.29</v>
          </cell>
        </row>
        <row r="1153">
          <cell r="A1153">
            <v>41967</v>
          </cell>
          <cell r="B1153" t="str">
            <v>CERA LIQUIDA INCOLOR MULTIPISO</v>
          </cell>
          <cell r="C1153" t="str">
            <v xml:space="preserve">L     </v>
          </cell>
          <cell r="D1153">
            <v>14.59</v>
          </cell>
        </row>
        <row r="1154">
          <cell r="A1154">
            <v>12760</v>
          </cell>
          <cell r="B1154" t="str">
            <v>CHAPA ACO INOX AISI 304 NUMERO 4 (E = 6 MM), ACABAMENTO NUMERO 1 (LAMINADO A QUENTE, FOSCO)</v>
          </cell>
          <cell r="C1154" t="str">
            <v xml:space="preserve">M2    </v>
          </cell>
          <cell r="D1154">
            <v>1663.09</v>
          </cell>
        </row>
        <row r="1155">
          <cell r="A1155">
            <v>12759</v>
          </cell>
          <cell r="B1155" t="str">
            <v>CHAPA ACO INOX AISI 304 NUMERO 9 (E = 4 MM), ACABAMENTO NUMERO 1 (LAMINADO A QUENTE, FOSCO)</v>
          </cell>
          <cell r="C1155" t="str">
            <v xml:space="preserve">M2    </v>
          </cell>
          <cell r="D1155">
            <v>1108.71</v>
          </cell>
        </row>
        <row r="1156">
          <cell r="A1156">
            <v>43105</v>
          </cell>
          <cell r="B1156" t="str">
            <v>CHAPA DE ACO CARBONO GALVANIZADA, PERFURADA (GRADE FUROS) E = 1,5 MM, DIAMETRO DO FURO = 9,52 MM (FUROS ALTERNADOS HORIZ.)</v>
          </cell>
          <cell r="C1156" t="str">
            <v xml:space="preserve">KG    </v>
          </cell>
          <cell r="D1156">
            <v>45.62</v>
          </cell>
        </row>
        <row r="1157">
          <cell r="A1157">
            <v>40424</v>
          </cell>
          <cell r="B1157" t="str">
            <v>CHAPA DE ACO CARBONO LAMINADO A QUENTE, QUALIDADE ESTRUTURAL, BITOLA 3/16", E =4,75 MM (37,29 KG/M2)</v>
          </cell>
          <cell r="C1157" t="str">
            <v xml:space="preserve">KG    </v>
          </cell>
          <cell r="D1157">
            <v>11.59</v>
          </cell>
        </row>
        <row r="1158">
          <cell r="A1158">
            <v>1325</v>
          </cell>
          <cell r="B1158" t="str">
            <v>CHAPA DE ACO FINA A FRIO BITOLA MSG 20, E = 0,90 MM (7,20 KG/M2)</v>
          </cell>
          <cell r="C1158" t="str">
            <v xml:space="preserve">KG    </v>
          </cell>
          <cell r="D1158">
            <v>12.69</v>
          </cell>
        </row>
        <row r="1159">
          <cell r="A1159">
            <v>1327</v>
          </cell>
          <cell r="B1159" t="str">
            <v>CHAPA DE ACO FINA A FRIO BITOLA MSG 24, E = 0,60 MM (4,80 KG/M2)</v>
          </cell>
          <cell r="C1159" t="str">
            <v xml:space="preserve">KG    </v>
          </cell>
          <cell r="D1159">
            <v>13.52</v>
          </cell>
        </row>
        <row r="1160">
          <cell r="A1160">
            <v>1328</v>
          </cell>
          <cell r="B1160" t="str">
            <v>CHAPA DE ACO FINA A FRIO BITOLA MSG 26, E = 0,45 MM (3,60 KG/M2)</v>
          </cell>
          <cell r="C1160" t="str">
            <v xml:space="preserve">KG    </v>
          </cell>
          <cell r="D1160">
            <v>12.72</v>
          </cell>
        </row>
        <row r="1161">
          <cell r="A1161">
            <v>1321</v>
          </cell>
          <cell r="B1161" t="str">
            <v>CHAPA DE ACO FINA A QUENTE BITOLA MSG 13, E = 2,25 MM (18,00 KG/M2)</v>
          </cell>
          <cell r="C1161" t="str">
            <v xml:space="preserve">KG    </v>
          </cell>
          <cell r="D1161">
            <v>11.78</v>
          </cell>
        </row>
        <row r="1162">
          <cell r="A1162">
            <v>1318</v>
          </cell>
          <cell r="B1162" t="str">
            <v>CHAPA DE ACO FINA A QUENTE BITOLA MSG 14, E = 2,00 MM (16,0 KG/M2)</v>
          </cell>
          <cell r="C1162" t="str">
            <v xml:space="preserve">KG    </v>
          </cell>
          <cell r="D1162">
            <v>11.79</v>
          </cell>
        </row>
        <row r="1163">
          <cell r="A1163">
            <v>1322</v>
          </cell>
          <cell r="B1163" t="str">
            <v>CHAPA DE ACO FINA A QUENTE BITOLA MSG 16, E = 1,50 MM (12,00 KG/M2)</v>
          </cell>
          <cell r="C1163" t="str">
            <v xml:space="preserve">KG    </v>
          </cell>
          <cell r="D1163">
            <v>12.46</v>
          </cell>
        </row>
        <row r="1164">
          <cell r="A1164">
            <v>1323</v>
          </cell>
          <cell r="B1164" t="str">
            <v>CHAPA DE ACO FINA A QUENTE BITOLA MSG 18, E = 1,20 MM (9,60 KG/M2)</v>
          </cell>
          <cell r="C1164" t="str">
            <v xml:space="preserve">KG    </v>
          </cell>
          <cell r="D1164">
            <v>12.46</v>
          </cell>
        </row>
        <row r="1165">
          <cell r="A1165">
            <v>1319</v>
          </cell>
          <cell r="B1165" t="str">
            <v>CHAPA DE ACO FINA A QUENTE BITOLA MSG 3/16 ", E = 4,75 MM (38,00 KG/M2)</v>
          </cell>
          <cell r="C1165" t="str">
            <v xml:space="preserve">KG    </v>
          </cell>
          <cell r="D1165">
            <v>10.5</v>
          </cell>
        </row>
        <row r="1166">
          <cell r="A1166">
            <v>11026</v>
          </cell>
          <cell r="B1166" t="str">
            <v>CHAPA DE ACO GALVANIZADA BITOLA GSG 14, E = 1,95 MM (15,60 KG/M2)</v>
          </cell>
          <cell r="C1166" t="str">
            <v xml:space="preserve">KG    </v>
          </cell>
          <cell r="D1166">
            <v>14.44</v>
          </cell>
        </row>
        <row r="1167">
          <cell r="A1167">
            <v>11027</v>
          </cell>
          <cell r="B1167" t="str">
            <v>CHAPA DE ACO GALVANIZADA BITOLA GSG 16, E = 1,55 MM (12,40 KG/M2)</v>
          </cell>
          <cell r="C1167" t="str">
            <v xml:space="preserve">KG    </v>
          </cell>
          <cell r="D1167">
            <v>15.03</v>
          </cell>
        </row>
        <row r="1168">
          <cell r="A1168">
            <v>11046</v>
          </cell>
          <cell r="B1168" t="str">
            <v>CHAPA DE ACO GALVANIZADA BITOLA GSG 18, E = 1,25 MM (10,00 KG/M2)</v>
          </cell>
          <cell r="C1168" t="str">
            <v xml:space="preserve">KG    </v>
          </cell>
          <cell r="D1168">
            <v>14.4</v>
          </cell>
        </row>
        <row r="1169">
          <cell r="A1169">
            <v>11047</v>
          </cell>
          <cell r="B1169" t="str">
            <v>CHAPA DE ACO GALVANIZADA BITOLA GSG 19, E = 1,11 MM (8,88 KG/M2)</v>
          </cell>
          <cell r="C1169" t="str">
            <v xml:space="preserve">KG    </v>
          </cell>
          <cell r="D1169">
            <v>15.69</v>
          </cell>
        </row>
        <row r="1170">
          <cell r="A1170">
            <v>43668</v>
          </cell>
          <cell r="B1170" t="str">
            <v>CHAPA DE ACO GALVANIZADA BITOLA GSG 20, E = 0,95 MM (7,60 KG/M2)</v>
          </cell>
          <cell r="C1170" t="str">
            <v xml:space="preserve">KG    </v>
          </cell>
          <cell r="D1170">
            <v>13.85</v>
          </cell>
        </row>
        <row r="1171">
          <cell r="A1171">
            <v>11049</v>
          </cell>
          <cell r="B1171" t="str">
            <v>CHAPA DE ACO GALVANIZADA BITOLA GSG 22, E = 0,80 MM (6,40 KG/M2)</v>
          </cell>
          <cell r="C1171" t="str">
            <v xml:space="preserve">KG    </v>
          </cell>
          <cell r="D1171">
            <v>15</v>
          </cell>
        </row>
        <row r="1172">
          <cell r="A1172">
            <v>43106</v>
          </cell>
          <cell r="B1172" t="str">
            <v>CHAPA DE ACO GALVANIZADA BITOLA GSG 24, E = 0,64 (5,12 KG/M2)</v>
          </cell>
          <cell r="C1172" t="str">
            <v xml:space="preserve">KG    </v>
          </cell>
          <cell r="D1172">
            <v>15.09</v>
          </cell>
        </row>
        <row r="1173">
          <cell r="A1173">
            <v>11051</v>
          </cell>
          <cell r="B1173" t="str">
            <v>CHAPA DE ACO GALVANIZADA BITOLA GSG 26, E = 0,50 MM (4,00 KG/M2)</v>
          </cell>
          <cell r="C1173" t="str">
            <v xml:space="preserve">KG    </v>
          </cell>
          <cell r="D1173">
            <v>15.75</v>
          </cell>
        </row>
        <row r="1174">
          <cell r="A1174">
            <v>11061</v>
          </cell>
          <cell r="B1174" t="str">
            <v>CHAPA DE ACO GALVANIZADA BITOLA GSG 30, E = 0,35 MM (2,80 KG/M2)</v>
          </cell>
          <cell r="C1174" t="str">
            <v xml:space="preserve">KG    </v>
          </cell>
          <cell r="D1174">
            <v>18.899999999999999</v>
          </cell>
        </row>
        <row r="1175">
          <cell r="A1175">
            <v>43667</v>
          </cell>
          <cell r="B1175" t="str">
            <v>CHAPA DE ACO GROSSA, ASTM A36, E = 1 " (25,40 MM) 199,18 KG/M2</v>
          </cell>
          <cell r="C1175" t="str">
            <v xml:space="preserve">KG    </v>
          </cell>
          <cell r="D1175">
            <v>13.73</v>
          </cell>
        </row>
        <row r="1176">
          <cell r="A1176">
            <v>1333</v>
          </cell>
          <cell r="B1176" t="str">
            <v>CHAPA DE ACO GROSSA, ASTM A36, E = 1/2 " (12,70 MM) 99,59 KG/M2</v>
          </cell>
          <cell r="C1176" t="str">
            <v xml:space="preserve">KG    </v>
          </cell>
          <cell r="D1176">
            <v>11.44</v>
          </cell>
        </row>
        <row r="1177">
          <cell r="A1177">
            <v>1330</v>
          </cell>
          <cell r="B1177" t="str">
            <v>CHAPA DE ACO GROSSA, ASTM A36, E = 1/4 " (6,35 MM) 49,79 KG/M2</v>
          </cell>
          <cell r="C1177" t="str">
            <v xml:space="preserve">KG    </v>
          </cell>
          <cell r="D1177">
            <v>11.33</v>
          </cell>
        </row>
        <row r="1178">
          <cell r="A1178">
            <v>10957</v>
          </cell>
          <cell r="B1178" t="str">
            <v>CHAPA DE ACO GROSSA, ASTM A36, E = 3/4 " (19,05 MM) 149,39 KG/M2</v>
          </cell>
          <cell r="C1178" t="str">
            <v xml:space="preserve">KG    </v>
          </cell>
          <cell r="D1178">
            <v>13.07</v>
          </cell>
        </row>
        <row r="1179">
          <cell r="A1179">
            <v>1332</v>
          </cell>
          <cell r="B1179" t="str">
            <v>CHAPA DE ACO GROSSA, ASTM A36, E = 3/8 " (9,53 MM) 74,69 KG/M2</v>
          </cell>
          <cell r="C1179" t="str">
            <v xml:space="preserve">KG    </v>
          </cell>
          <cell r="D1179">
            <v>11.62</v>
          </cell>
        </row>
        <row r="1180">
          <cell r="A1180">
            <v>1334</v>
          </cell>
          <cell r="B1180" t="str">
            <v>CHAPA DE ACO GROSSA, ASTM A36, E = 5/8 " (15,88 MM) 124,49 KG/M2</v>
          </cell>
          <cell r="C1180" t="str">
            <v xml:space="preserve">KG    </v>
          </cell>
          <cell r="D1180">
            <v>12.88</v>
          </cell>
        </row>
        <row r="1181">
          <cell r="A1181">
            <v>1335</v>
          </cell>
          <cell r="B1181" t="str">
            <v>CHAPA DE ACO GROSSA, ASTM A36, E = 7/8 " (22,23 MM) 174,28 KG/M2</v>
          </cell>
          <cell r="C1181" t="str">
            <v xml:space="preserve">KG    </v>
          </cell>
          <cell r="D1181">
            <v>13.31</v>
          </cell>
        </row>
        <row r="1182">
          <cell r="A1182">
            <v>40425</v>
          </cell>
          <cell r="B1182" t="str">
            <v>CHAPA DE ACO GROSSA, SAE 1020, BITOLA 1/4", E = 6,35 MM (49,85 KG/M2)</v>
          </cell>
          <cell r="C1182" t="str">
            <v xml:space="preserve">KG    </v>
          </cell>
          <cell r="D1182">
            <v>11.4</v>
          </cell>
        </row>
        <row r="1183">
          <cell r="A1183">
            <v>1337</v>
          </cell>
          <cell r="B1183" t="str">
            <v>CHAPA DE ACO XADREZ PARA PISOS, E = 1/4 " (6,30 MM) 54,53 KG/M2</v>
          </cell>
          <cell r="C1183" t="str">
            <v xml:space="preserve">KG    </v>
          </cell>
          <cell r="D1183">
            <v>13.07</v>
          </cell>
        </row>
        <row r="1184">
          <cell r="A1184">
            <v>1338</v>
          </cell>
          <cell r="B1184" t="str">
            <v>CHAPA DE LAMINADO MELAMINICO, LISO BRILHANTE, DE *1,25 X 3,08* M, E = 0,8 MM</v>
          </cell>
          <cell r="C1184" t="str">
            <v xml:space="preserve">M2    </v>
          </cell>
          <cell r="D1184">
            <v>46.07</v>
          </cell>
        </row>
        <row r="1185">
          <cell r="A1185">
            <v>1340</v>
          </cell>
          <cell r="B1185" t="str">
            <v>CHAPA DE LAMINADO MELAMINICO, LISO FOSCO, DE *1,25 X 3,08* M, E = 0,8 MM</v>
          </cell>
          <cell r="C1185" t="str">
            <v xml:space="preserve">M2    </v>
          </cell>
          <cell r="D1185">
            <v>53.26</v>
          </cell>
        </row>
        <row r="1186">
          <cell r="A1186">
            <v>1341</v>
          </cell>
          <cell r="B1186" t="str">
            <v>CHAPA DE LAMINADO MELAMINICO, TEXTURIZADO, DE *1,25 X 3,08* M, E = 0,8 MM</v>
          </cell>
          <cell r="C1186" t="str">
            <v xml:space="preserve">M2    </v>
          </cell>
          <cell r="D1186">
            <v>51.3</v>
          </cell>
        </row>
        <row r="1187">
          <cell r="A1187">
            <v>34659</v>
          </cell>
          <cell r="B1187" t="str">
            <v>CHAPA DE MDF BRANCO LISO 1 FACE, E = 12 MM, DE *2,75 X 1,85* M</v>
          </cell>
          <cell r="C1187" t="str">
            <v xml:space="preserve">M2    </v>
          </cell>
          <cell r="D1187">
            <v>50.44</v>
          </cell>
        </row>
        <row r="1188">
          <cell r="A1188">
            <v>34514</v>
          </cell>
          <cell r="B1188" t="str">
            <v>CHAPA DE MDF BRANCO LISO 1 FACE, E = 15 MM, DE *2,75 X 1,85* M</v>
          </cell>
          <cell r="C1188" t="str">
            <v xml:space="preserve">M2    </v>
          </cell>
          <cell r="D1188">
            <v>55.87</v>
          </cell>
        </row>
        <row r="1189">
          <cell r="A1189">
            <v>34660</v>
          </cell>
          <cell r="B1189" t="str">
            <v>CHAPA DE MDF BRANCO LISO 1 FACE, E = 18 MM, DE *2,75 X 1,85* M</v>
          </cell>
          <cell r="C1189" t="str">
            <v xml:space="preserve">M2    </v>
          </cell>
          <cell r="D1189">
            <v>70.900000000000006</v>
          </cell>
        </row>
        <row r="1190">
          <cell r="A1190">
            <v>34661</v>
          </cell>
          <cell r="B1190" t="str">
            <v>CHAPA DE MDF BRANCO LISO 1 FACE, E = 25 MM, DE *2,75 X 1,85* M</v>
          </cell>
          <cell r="C1190" t="str">
            <v xml:space="preserve">M2    </v>
          </cell>
          <cell r="D1190">
            <v>101.84</v>
          </cell>
        </row>
        <row r="1191">
          <cell r="A1191">
            <v>34667</v>
          </cell>
          <cell r="B1191" t="str">
            <v>CHAPA DE MDF BRANCO LISO 1 FACE, E = 6 MM, DE *2,75 X 1,85* M</v>
          </cell>
          <cell r="C1191" t="str">
            <v xml:space="preserve">M2    </v>
          </cell>
          <cell r="D1191">
            <v>36.880000000000003</v>
          </cell>
        </row>
        <row r="1192">
          <cell r="A1192">
            <v>34668</v>
          </cell>
          <cell r="B1192" t="str">
            <v>CHAPA DE MDF BRANCO LISO 1 FACE, E = 9 MM, DE *2,75 X 1,85* M</v>
          </cell>
          <cell r="C1192" t="str">
            <v xml:space="preserve">M2    </v>
          </cell>
          <cell r="D1192">
            <v>48.19</v>
          </cell>
        </row>
        <row r="1193">
          <cell r="A1193">
            <v>34741</v>
          </cell>
          <cell r="B1193" t="str">
            <v>CHAPA DE MDF BRANCO LISO 2 FACES, E = 12 MM, DE *2,75 X 1,85* M</v>
          </cell>
          <cell r="C1193" t="str">
            <v xml:space="preserve">M2    </v>
          </cell>
          <cell r="D1193">
            <v>53.02</v>
          </cell>
        </row>
        <row r="1194">
          <cell r="A1194">
            <v>34664</v>
          </cell>
          <cell r="B1194" t="str">
            <v>CHAPA DE MDF BRANCO LISO 2 FACES, E = 15 MM, DE *2,75 X 1,85* M</v>
          </cell>
          <cell r="C1194" t="str">
            <v xml:space="preserve">M2    </v>
          </cell>
          <cell r="D1194">
            <v>57.86</v>
          </cell>
        </row>
        <row r="1195">
          <cell r="A1195">
            <v>34665</v>
          </cell>
          <cell r="B1195" t="str">
            <v>CHAPA DE MDF BRANCO LISO 2 FACES, E = 18 MM, DE *2,75 X 1,85* M</v>
          </cell>
          <cell r="C1195" t="str">
            <v xml:space="preserve">M2    </v>
          </cell>
          <cell r="D1195">
            <v>71.83</v>
          </cell>
        </row>
        <row r="1196">
          <cell r="A1196">
            <v>34666</v>
          </cell>
          <cell r="B1196" t="str">
            <v>CHAPA DE MDF BRANCO LISO 2 FACES, E = 25 MM, DE *2,75 X 1,85* M</v>
          </cell>
          <cell r="C1196" t="str">
            <v xml:space="preserve">M2    </v>
          </cell>
          <cell r="D1196">
            <v>108.5</v>
          </cell>
        </row>
        <row r="1197">
          <cell r="A1197">
            <v>34669</v>
          </cell>
          <cell r="B1197" t="str">
            <v>CHAPA DE MDF BRANCO LISO 2 FACES, E = 6 MM, DE *2,75 X 1,85* M</v>
          </cell>
          <cell r="C1197" t="str">
            <v xml:space="preserve">M2    </v>
          </cell>
          <cell r="D1197">
            <v>39.78</v>
          </cell>
        </row>
        <row r="1198">
          <cell r="A1198">
            <v>34670</v>
          </cell>
          <cell r="B1198" t="str">
            <v>CHAPA DE MDF BRANCO LISO 2 FACES, E = 9 MM, DE *2,75 X 1,85* M</v>
          </cell>
          <cell r="C1198" t="str">
            <v xml:space="preserve">M2    </v>
          </cell>
          <cell r="D1198">
            <v>48.66</v>
          </cell>
        </row>
        <row r="1199">
          <cell r="A1199">
            <v>34671</v>
          </cell>
          <cell r="B1199" t="str">
            <v>CHAPA DE MDF CRU, E = 12 MM, DE *2,75 X 1,85* M</v>
          </cell>
          <cell r="C1199" t="str">
            <v xml:space="preserve">M2    </v>
          </cell>
          <cell r="D1199">
            <v>40.61</v>
          </cell>
        </row>
        <row r="1200">
          <cell r="A1200">
            <v>34672</v>
          </cell>
          <cell r="B1200" t="str">
            <v>CHAPA DE MDF CRU, E = 15 MM, DE *2,75 X 1,85* M</v>
          </cell>
          <cell r="C1200" t="str">
            <v xml:space="preserve">M2    </v>
          </cell>
          <cell r="D1200">
            <v>42.83</v>
          </cell>
        </row>
        <row r="1201">
          <cell r="A1201">
            <v>34673</v>
          </cell>
          <cell r="B1201" t="str">
            <v>CHAPA DE MDF CRU, E = 18 MM, DE *2,75 X 1,85* M</v>
          </cell>
          <cell r="C1201" t="str">
            <v xml:space="preserve">M2    </v>
          </cell>
          <cell r="D1201">
            <v>52.26</v>
          </cell>
        </row>
        <row r="1202">
          <cell r="A1202">
            <v>34674</v>
          </cell>
          <cell r="B1202" t="str">
            <v>CHAPA DE MDF CRU, E = 20 MM, DE *2,75 X 1,85* M</v>
          </cell>
          <cell r="C1202" t="str">
            <v xml:space="preserve">M2    </v>
          </cell>
          <cell r="D1202">
            <v>69.48</v>
          </cell>
        </row>
        <row r="1203">
          <cell r="A1203">
            <v>34675</v>
          </cell>
          <cell r="B1203" t="str">
            <v>CHAPA DE MDF CRU, E = 25 MM, DE *2,75 X 1,85* M</v>
          </cell>
          <cell r="C1203" t="str">
            <v xml:space="preserve">M2    </v>
          </cell>
          <cell r="D1203">
            <v>84.7</v>
          </cell>
        </row>
        <row r="1204">
          <cell r="A1204">
            <v>34676</v>
          </cell>
          <cell r="B1204" t="str">
            <v>CHAPA DE MDF CRU, E = 6 MM, DE *2,75 X 1,85* M</v>
          </cell>
          <cell r="C1204" t="str">
            <v xml:space="preserve">M2    </v>
          </cell>
          <cell r="D1204">
            <v>24.38</v>
          </cell>
        </row>
        <row r="1205">
          <cell r="A1205">
            <v>34677</v>
          </cell>
          <cell r="B1205" t="str">
            <v>CHAPA DE MDF CRU, E = 9 MM, DE *2,75 X 1,85* M</v>
          </cell>
          <cell r="C1205" t="str">
            <v xml:space="preserve">M2    </v>
          </cell>
          <cell r="D1205">
            <v>32.78</v>
          </cell>
        </row>
        <row r="1206">
          <cell r="A1206">
            <v>43126</v>
          </cell>
          <cell r="B1206" t="str">
            <v>CHAPA EM ACO GALVANIZADO PARA STEEL DECK, COM NERVURAS TRAPEZOIDAIS, LARGURA UTIL DE 915 MM E ESPESSURA DE 0,80 MM</v>
          </cell>
          <cell r="C1206" t="str">
            <v xml:space="preserve">M2    </v>
          </cell>
          <cell r="D1206">
            <v>113.76</v>
          </cell>
        </row>
        <row r="1207">
          <cell r="A1207">
            <v>43124</v>
          </cell>
          <cell r="B1207" t="str">
            <v>CHAPA EM ACO GALVANIZADO PARA STEEL DECK, COM NERVURAS TRAPEZOIDAIS, LARGURA UTIL DE 915 MM E ESPESSURA DE 0,95 MM</v>
          </cell>
          <cell r="C1207" t="str">
            <v xml:space="preserve">M2    </v>
          </cell>
          <cell r="D1207">
            <v>132.83000000000001</v>
          </cell>
        </row>
        <row r="1208">
          <cell r="A1208">
            <v>43125</v>
          </cell>
          <cell r="B1208" t="str">
            <v>CHAPA EM ACO GALVANIZADO PARA STEEL DECK, COM NERVURAS TRAPEZOIDAIS, LARGURA UTIL DE 915 MM E ESPESSURA DE 1,25 MM</v>
          </cell>
          <cell r="C1208" t="str">
            <v xml:space="preserve">M2    </v>
          </cell>
          <cell r="D1208">
            <v>172.26</v>
          </cell>
        </row>
        <row r="1209">
          <cell r="A1209">
            <v>40623</v>
          </cell>
          <cell r="B1209" t="str">
            <v>CHAPA PARA EMENDA DE VIGA, EM ACO GROSSO, QUALIDADE ESTRUTURAL, BITOLA 3/16 ", E= 4,75 MM, 4 FUROS, LARGURA 45 MM, COMPRIMENTO 500 MM</v>
          </cell>
          <cell r="C1209" t="str">
            <v xml:space="preserve">PAR   </v>
          </cell>
          <cell r="D1209">
            <v>127.23</v>
          </cell>
        </row>
        <row r="1210">
          <cell r="A1210">
            <v>43701</v>
          </cell>
          <cell r="B1210" t="str">
            <v>CHAPA/BOBINA LISA EM ALUMINIO, LIGA 1.200 - H14, QUALQUER ESPESSURA, QUALQUER LARGURA</v>
          </cell>
          <cell r="C1210" t="str">
            <v xml:space="preserve">KG    </v>
          </cell>
          <cell r="D1210">
            <v>47.83</v>
          </cell>
        </row>
        <row r="1211">
          <cell r="A1211">
            <v>1345</v>
          </cell>
          <cell r="B1211" t="str">
            <v>CHAPA/PAINEL DE MADEIRA COMPENSADA PLASTIFICADA (MADEIRITE PLASTIFICADO) PARA FORMA DE CONCRETO, DE 2200 x 1100 MM, E = *17* MM</v>
          </cell>
          <cell r="C1211" t="str">
            <v xml:space="preserve">M2    </v>
          </cell>
          <cell r="D1211">
            <v>109.96</v>
          </cell>
        </row>
        <row r="1212">
          <cell r="A1212">
            <v>1346</v>
          </cell>
          <cell r="B1212" t="str">
            <v>CHAPA/PAINEL DE MADEIRA COMPENSADA PLASTIFICADA (MADEIRITE PLASTIFICADO) PARA FORMA DE CONCRETO, DE 2200 x 1100 MM, E = 10 MM</v>
          </cell>
          <cell r="C1212" t="str">
            <v xml:space="preserve">M2    </v>
          </cell>
          <cell r="D1212">
            <v>63.96</v>
          </cell>
        </row>
        <row r="1213">
          <cell r="A1213">
            <v>1347</v>
          </cell>
          <cell r="B1213" t="str">
            <v>CHAPA/PAINEL DE MADEIRA COMPENSADA PLASTIFICADA (MADEIRITE PLASTIFICADO) PARA FORMA DE CONCRETO, DE 2200 x 1100 MM, E = 12 MM</v>
          </cell>
          <cell r="C1213" t="str">
            <v xml:space="preserve">M2    </v>
          </cell>
          <cell r="D1213">
            <v>79.25</v>
          </cell>
        </row>
        <row r="1214">
          <cell r="A1214">
            <v>43678</v>
          </cell>
          <cell r="B1214" t="str">
            <v>CHAPA/PAINEL DE MADEIRA COMPENSADA PLASTIFICADA (MADEIRITE PLASTIFICADO) PARA FORMA DE CONCRETO, DE 2200 X 1100 MM, E = 14 MM</v>
          </cell>
          <cell r="C1214" t="str">
            <v xml:space="preserve">M2    </v>
          </cell>
          <cell r="D1214">
            <v>91.93</v>
          </cell>
        </row>
        <row r="1215">
          <cell r="A1215">
            <v>43680</v>
          </cell>
          <cell r="B1215" t="str">
            <v>CHAPA/PAINEL DE MADEIRA COMPENSADA PLASTIFICADA (MADEIRITE PLASTIFICADO) PARA FORMA DE CONCRETO, DE 2200 X 1100 MM, E = 20 MM</v>
          </cell>
          <cell r="C1215" t="str">
            <v xml:space="preserve">M2    </v>
          </cell>
          <cell r="D1215">
            <v>132.44</v>
          </cell>
        </row>
        <row r="1216">
          <cell r="A1216">
            <v>43679</v>
          </cell>
          <cell r="B1216" t="str">
            <v>CHAPA/PAINEL DE MADEIRA COMPENSADA PLASTIFICADA (MADEIRITE PLASTIFICADO) PARA FORMA DE CONCRETO, DE 2200 X 1100 MM, E = 6 MM</v>
          </cell>
          <cell r="C1216" t="str">
            <v xml:space="preserve">M2    </v>
          </cell>
          <cell r="D1216">
            <v>46.48</v>
          </cell>
        </row>
        <row r="1217">
          <cell r="A1217">
            <v>1355</v>
          </cell>
          <cell r="B1217" t="str">
            <v>CHAPA/PAINEL DE MADEIRA COMPENSADA RESINADA (MADEIRITE RESINADO ROSA) PARA FORMA DE CONCRETO, DE 2200 x 1100 MM, E = 14 MM</v>
          </cell>
          <cell r="C1217" t="str">
            <v xml:space="preserve">M2    </v>
          </cell>
          <cell r="D1217">
            <v>52.89</v>
          </cell>
        </row>
        <row r="1218">
          <cell r="A1218">
            <v>1358</v>
          </cell>
          <cell r="B1218" t="str">
            <v>CHAPA/PAINEL DE MADEIRA COMPENSADA RESINADA (MADEIRITE RESINADO ROSA) PARA FORMA DE CONCRETO, DE 2200 x 1100 MM, E = 17 MM</v>
          </cell>
          <cell r="C1218" t="str">
            <v xml:space="preserve">M2    </v>
          </cell>
          <cell r="D1218">
            <v>64.930000000000007</v>
          </cell>
        </row>
        <row r="1219">
          <cell r="A1219">
            <v>43681</v>
          </cell>
          <cell r="B1219" t="str">
            <v>CHAPA/PAINEL DE MADEIRA COMPENSADA RESINADA (MADEIRITE RESINADO ROSA) PARA FORMA DE CONCRETO, DE 2200 x 1100 MM, E = 8 A 12 MM</v>
          </cell>
          <cell r="C1219" t="str">
            <v xml:space="preserve">M2    </v>
          </cell>
          <cell r="D1219">
            <v>40.909999999999997</v>
          </cell>
        </row>
        <row r="1220">
          <cell r="A1220">
            <v>43677</v>
          </cell>
          <cell r="B1220" t="str">
            <v>CHAPA/PAINEL DE MADEIRA COMPENSADA RESINADA (MADEIRITE RESINADO ROSA) PARA FORMA DE CONCRETO, DE 2200 X 1100 MM, E = 20 MM</v>
          </cell>
          <cell r="C1220" t="str">
            <v xml:space="preserve">M2    </v>
          </cell>
          <cell r="D1220">
            <v>80.56</v>
          </cell>
        </row>
        <row r="1221">
          <cell r="A1221">
            <v>43682</v>
          </cell>
          <cell r="B1221" t="str">
            <v>CHAPA/PAINEL DE MADEIRA COMPENSADA RESINADA (MADEIRITE RESINADO ROSA) PARA FORMA DE CONCRETO, DE 2200 X 1100 MM, E = 6 MM</v>
          </cell>
          <cell r="C1221" t="str">
            <v xml:space="preserve">M2    </v>
          </cell>
          <cell r="D1221">
            <v>24.7</v>
          </cell>
        </row>
        <row r="1222">
          <cell r="A1222">
            <v>20971</v>
          </cell>
          <cell r="B1222" t="str">
            <v>CHAVE DUPLA PARA CONEXOES TIPO STORZ, ENGATE RAPIDO 1 1/2" X 2 1/2", EM LATAO, PARA INSTALACAO PREDIAL COMBATE A INCENDIO</v>
          </cell>
          <cell r="C1222" t="str">
            <v xml:space="preserve">UN    </v>
          </cell>
          <cell r="D1222">
            <v>14.8</v>
          </cell>
        </row>
        <row r="1223">
          <cell r="A1223">
            <v>13279</v>
          </cell>
          <cell r="B1223" t="str">
            <v>CHUMBADOR DE ACO TIPO PARABOLT, * 5/8" X 200* MM,  COM PORCA E ARRUELA</v>
          </cell>
          <cell r="C1223" t="str">
            <v xml:space="preserve">KG    </v>
          </cell>
          <cell r="D1223">
            <v>23.62</v>
          </cell>
        </row>
        <row r="1224">
          <cell r="A1224">
            <v>11977</v>
          </cell>
          <cell r="B1224" t="str">
            <v>CHUMBADOR DE ACO, DIAMETRO 1/2", COMPRIMENTO 75 MM</v>
          </cell>
          <cell r="C1224" t="str">
            <v xml:space="preserve">UN    </v>
          </cell>
          <cell r="D1224">
            <v>12.24</v>
          </cell>
        </row>
        <row r="1225">
          <cell r="A1225">
            <v>11975</v>
          </cell>
          <cell r="B1225" t="str">
            <v>CHUMBADOR DE ACO, DIAMETRO 5/8", COMPRIMENTO 6", COM PORCA</v>
          </cell>
          <cell r="C1225" t="str">
            <v xml:space="preserve">UN    </v>
          </cell>
          <cell r="D1225">
            <v>26.82</v>
          </cell>
        </row>
        <row r="1226">
          <cell r="A1226">
            <v>39746</v>
          </cell>
          <cell r="B1226" t="str">
            <v>CHUMBADOR DE ACO, 1" X 600 MM, PARA POSTES DE ACO COM BASE, INCLUSO PORCA E ARRUELA</v>
          </cell>
          <cell r="C1226" t="str">
            <v xml:space="preserve">UN    </v>
          </cell>
          <cell r="D1226">
            <v>298.49</v>
          </cell>
        </row>
        <row r="1227">
          <cell r="A1227">
            <v>11976</v>
          </cell>
          <cell r="B1227" t="str">
            <v>CHUMBADOR, DIAMETRO 1/4" COM PARAFUSO 1/4" X 40 MM</v>
          </cell>
          <cell r="C1227" t="str">
            <v xml:space="preserve">UN    </v>
          </cell>
          <cell r="D1227">
            <v>1.37</v>
          </cell>
        </row>
        <row r="1228">
          <cell r="A1228">
            <v>1368</v>
          </cell>
          <cell r="B1228" t="str">
            <v>CHUVEIRO COMUM EM PLASTICO BRANCO, COM CANO, 3 TEMPERATURAS, 5500 W (110/220 V)</v>
          </cell>
          <cell r="C1228" t="str">
            <v xml:space="preserve">UN    </v>
          </cell>
          <cell r="D1228">
            <v>74.7</v>
          </cell>
        </row>
        <row r="1229">
          <cell r="A1229">
            <v>1367</v>
          </cell>
          <cell r="B1229" t="str">
            <v>CHUVEIRO COMUM EM PLASTICO CROMADO, COM CANO, 4 TEMPERATURAS (110/220 V)</v>
          </cell>
          <cell r="C1229" t="str">
            <v xml:space="preserve">UN    </v>
          </cell>
          <cell r="D1229">
            <v>241.63</v>
          </cell>
        </row>
        <row r="1230">
          <cell r="A1230">
            <v>41899</v>
          </cell>
          <cell r="B1230" t="str">
            <v>CIMENTO ASFALTICO DE PETROLEO A GRANEL (CAP) 50/70 (COLETADO CAIXA NA ANP ACRESCIDO DE ICMS)</v>
          </cell>
          <cell r="C1230" t="str">
            <v xml:space="preserve">T     </v>
          </cell>
          <cell r="D1230">
            <v>5278.23</v>
          </cell>
        </row>
        <row r="1231">
          <cell r="A1231">
            <v>1380</v>
          </cell>
          <cell r="B1231" t="str">
            <v>CIMENTO BRANCO</v>
          </cell>
          <cell r="C1231" t="str">
            <v xml:space="preserve">KG    </v>
          </cell>
          <cell r="D1231">
            <v>2.2599999999999998</v>
          </cell>
        </row>
        <row r="1232">
          <cell r="A1232">
            <v>1375</v>
          </cell>
          <cell r="B1232" t="str">
            <v>CIMENTO IMPERMEABILIZANTE DE PEGA ULTRARRAPIDA PARA TAMPONAMENTOS</v>
          </cell>
          <cell r="C1232" t="str">
            <v xml:space="preserve">KG    </v>
          </cell>
          <cell r="D1232">
            <v>12.86</v>
          </cell>
        </row>
        <row r="1233">
          <cell r="A1233">
            <v>1379</v>
          </cell>
          <cell r="B1233" t="str">
            <v>CIMENTO PORTLAND COMPOSTO CP II-32</v>
          </cell>
          <cell r="C1233" t="str">
            <v xml:space="preserve">KG    </v>
          </cell>
          <cell r="D1233">
            <v>0.72</v>
          </cell>
        </row>
        <row r="1234">
          <cell r="A1234">
            <v>13284</v>
          </cell>
          <cell r="B1234" t="str">
            <v>CIMENTO PORTLAND DE ALTO FORNO (AF) CP III-40</v>
          </cell>
          <cell r="C1234" t="str">
            <v xml:space="preserve">KG    </v>
          </cell>
          <cell r="D1234">
            <v>0.72</v>
          </cell>
        </row>
        <row r="1235">
          <cell r="A1235">
            <v>44528</v>
          </cell>
          <cell r="B1235" t="str">
            <v>CIMENTO PORTLAND ESTRUTURAL BRANCO  CPB-32</v>
          </cell>
          <cell r="C1235" t="str">
            <v xml:space="preserve">KG    </v>
          </cell>
          <cell r="D1235">
            <v>2.71</v>
          </cell>
        </row>
        <row r="1236">
          <cell r="A1236">
            <v>34753</v>
          </cell>
          <cell r="B1236" t="str">
            <v>CIMENTO PORTLAND POZOLANICO CP IV-32</v>
          </cell>
          <cell r="C1236" t="str">
            <v xml:space="preserve">KG    </v>
          </cell>
          <cell r="D1236">
            <v>0.79</v>
          </cell>
        </row>
        <row r="1237">
          <cell r="A1237">
            <v>420</v>
          </cell>
          <cell r="B1237" t="str">
            <v>CINTA CIRCULAR EM ACO GALVANIZADO DE 150 MM DE DIAMETRO PARA FIXACAO DE CAIXA MEDICAO, INCLUI PARAFUSOS E PORCAS</v>
          </cell>
          <cell r="C1237" t="str">
            <v xml:space="preserve">UN    </v>
          </cell>
          <cell r="D1237">
            <v>36.270000000000003</v>
          </cell>
        </row>
        <row r="1238">
          <cell r="A1238">
            <v>12327</v>
          </cell>
          <cell r="B1238" t="str">
            <v>CINTA CIRCULAR EM ACO GALVANIZADO DE 210 MM DE DIAMETRO PARA INSTALACAO DE TRANSFORMADOR EM POSTE DE CONCRETO</v>
          </cell>
          <cell r="C1238" t="str">
            <v xml:space="preserve">UN    </v>
          </cell>
          <cell r="D1238">
            <v>43.21</v>
          </cell>
        </row>
        <row r="1239">
          <cell r="A1239">
            <v>36148</v>
          </cell>
          <cell r="B1239" t="str">
            <v>CINTURAO DE SEGURANCA TIPO PARAQUEDISTA, FIVELA EM ACO, AJUSTE NO SUSPENSARIO, CINTURA E PERNAS</v>
          </cell>
          <cell r="C1239" t="str">
            <v xml:space="preserve">UN    </v>
          </cell>
          <cell r="D1239">
            <v>96</v>
          </cell>
        </row>
        <row r="1240">
          <cell r="A1240">
            <v>12329</v>
          </cell>
          <cell r="B1240" t="str">
            <v>COBRE ELETROLITICO EM BARRA OU CHAPA</v>
          </cell>
          <cell r="C1240" t="str">
            <v xml:space="preserve">KG    </v>
          </cell>
          <cell r="D1240">
            <v>127.86</v>
          </cell>
        </row>
        <row r="1241">
          <cell r="A1241">
            <v>1339</v>
          </cell>
          <cell r="B1241" t="str">
            <v>COLA A BASE DE RESINA SINTETICA PARA CHAPA DE LAMINADO MELAMINICO</v>
          </cell>
          <cell r="C1241" t="str">
            <v xml:space="preserve">KG    </v>
          </cell>
          <cell r="D1241">
            <v>46.19</v>
          </cell>
        </row>
        <row r="1242">
          <cell r="A1242">
            <v>44396</v>
          </cell>
          <cell r="B1242" t="str">
            <v>COLA BRANCA BASE PVA</v>
          </cell>
          <cell r="C1242" t="str">
            <v xml:space="preserve">KG    </v>
          </cell>
          <cell r="D1242">
            <v>17.29</v>
          </cell>
        </row>
        <row r="1243">
          <cell r="A1243">
            <v>44327</v>
          </cell>
          <cell r="B1243" t="str">
            <v>COLA PARA TUBOS E MANTAS ELASTOMERICAS, A BASE DE SOLVENTE</v>
          </cell>
          <cell r="C1243" t="str">
            <v xml:space="preserve">L     </v>
          </cell>
          <cell r="D1243">
            <v>58.8</v>
          </cell>
        </row>
        <row r="1244">
          <cell r="A1244">
            <v>37418</v>
          </cell>
          <cell r="B1244" t="str">
            <v>COLAR DE TOMADA EM POLIPROPILENO, PP, COM PARAFUSOS, PARA PEAD, 63 X 1/2" - LIGACAO PREDIAL DE AGUA</v>
          </cell>
          <cell r="C1244" t="str">
            <v xml:space="preserve">UN    </v>
          </cell>
          <cell r="D1244">
            <v>19.899999999999999</v>
          </cell>
        </row>
        <row r="1245">
          <cell r="A1245">
            <v>37419</v>
          </cell>
          <cell r="B1245" t="str">
            <v>COLAR DE TOMADA EM POLIPROPILENO, PP, COM PARAFUSOS, PARA PEAD, 63 X 3/4" - LIGACAO PREDIAL DE AGUA</v>
          </cell>
          <cell r="C1245" t="str">
            <v xml:space="preserve">UN    </v>
          </cell>
          <cell r="D1245">
            <v>20.43</v>
          </cell>
        </row>
        <row r="1246">
          <cell r="A1246">
            <v>1427</v>
          </cell>
          <cell r="B1246" t="str">
            <v>COLAR TOMADA PVC, COM TRAVAS, SAIDA COM ROSCA, DE 110 MM X 1/2" OU 110 MM X 3/4", PARA LIGACAO PREDIAL DE AGUA</v>
          </cell>
          <cell r="C1246" t="str">
            <v xml:space="preserve">UN    </v>
          </cell>
          <cell r="D1246">
            <v>24.08</v>
          </cell>
        </row>
        <row r="1247">
          <cell r="A1247">
            <v>1402</v>
          </cell>
          <cell r="B1247" t="str">
            <v>COLAR TOMADA PVC, COM TRAVAS, SAIDA COM ROSCA, DE 32 MM X 1/2" OU 32 MM X 3/4", PARA LIGACAO PREDIAL DE AGUA</v>
          </cell>
          <cell r="C1247" t="str">
            <v xml:space="preserve">UN    </v>
          </cell>
          <cell r="D1247">
            <v>8.33</v>
          </cell>
        </row>
        <row r="1248">
          <cell r="A1248">
            <v>1420</v>
          </cell>
          <cell r="B1248" t="str">
            <v>COLAR TOMADA PVC, COM TRAVAS, SAIDA COM ROSCA, DE 40 MM X 1/2" OU 40 MM X 3/4", PARA LIGACAO PREDIAL DE AGUA</v>
          </cell>
          <cell r="C1248" t="str">
            <v xml:space="preserve">UN    </v>
          </cell>
          <cell r="D1248">
            <v>10.72</v>
          </cell>
        </row>
        <row r="1249">
          <cell r="A1249">
            <v>1419</v>
          </cell>
          <cell r="B1249" t="str">
            <v>COLAR TOMADA PVC, COM TRAVAS, SAIDA COM ROSCA, DE 50 MM X 1/2" OU 50 MM X 3/4", PARA LIGACAO PREDIAL DE AGUA</v>
          </cell>
          <cell r="C1249" t="str">
            <v xml:space="preserve">UN    </v>
          </cell>
          <cell r="D1249">
            <v>12.94</v>
          </cell>
        </row>
        <row r="1250">
          <cell r="A1250">
            <v>1414</v>
          </cell>
          <cell r="B1250" t="str">
            <v>COLAR TOMADA PVC, COM TRAVAS, SAIDA COM ROSCA, DE 60 MM X 1/2" OU 60 MM X 3/4", PARA LIGACAO PREDIAL DE AGUA</v>
          </cell>
          <cell r="C1250" t="str">
            <v xml:space="preserve">UN    </v>
          </cell>
          <cell r="D1250">
            <v>12.66</v>
          </cell>
        </row>
        <row r="1251">
          <cell r="A1251">
            <v>1413</v>
          </cell>
          <cell r="B1251" t="str">
            <v>COLAR TOMADA PVC, COM TRAVAS, SAIDA COM ROSCA, DE 75 MM X 1/2" OU 75 MM X 3/4", PARA LIGACAO PREDIAL DE AGUA</v>
          </cell>
          <cell r="C1251" t="str">
            <v xml:space="preserve">UN    </v>
          </cell>
          <cell r="D1251">
            <v>18.7</v>
          </cell>
        </row>
        <row r="1252">
          <cell r="A1252">
            <v>1412</v>
          </cell>
          <cell r="B1252" t="str">
            <v>COLAR TOMADA PVC, COM TRAVAS, SAIDA COM ROSCA, DE 85 MM X 1/2" OU 85 MM X 3/4", PARA LIGACAO PREDIAL DE AGUA</v>
          </cell>
          <cell r="C1252" t="str">
            <v xml:space="preserve">UN    </v>
          </cell>
          <cell r="D1252">
            <v>15.85</v>
          </cell>
        </row>
        <row r="1253">
          <cell r="A1253">
            <v>1411</v>
          </cell>
          <cell r="B1253" t="str">
            <v>COLAR TOMADA PVC, COM TRAVAS, SAIDA ROSCAVEL COM BUCHA DE LATAO, DE 110 MM X 1/2" OU 110 MM X 3/4", PARA LIGACAO PREDIAL DE AGUA</v>
          </cell>
          <cell r="C1253" t="str">
            <v xml:space="preserve">UN    </v>
          </cell>
          <cell r="D1253">
            <v>28.83</v>
          </cell>
        </row>
        <row r="1254">
          <cell r="A1254">
            <v>1406</v>
          </cell>
          <cell r="B1254" t="str">
            <v>COLAR TOMADA PVC, COM TRAVAS, SAIDA ROSCAVEL COM BUCHA DE LATAO, DE 60 MM X 1/2" OU 60 MM X 3/4", PARA LIGACAO PREDIAL DE AGUA</v>
          </cell>
          <cell r="C1254" t="str">
            <v xml:space="preserve">UN    </v>
          </cell>
          <cell r="D1254">
            <v>19.12</v>
          </cell>
        </row>
        <row r="1255">
          <cell r="A1255">
            <v>1407</v>
          </cell>
          <cell r="B1255" t="str">
            <v>COLAR TOMADA PVC, COM TRAVAS, SAIDA ROSCAVEL COM BUCHA DE LATAO, DE 75 MM X 1/2" OU 75 MM X 3/4", PARA LIGACAO PREDIAL DE AGUA</v>
          </cell>
          <cell r="C1255" t="str">
            <v xml:space="preserve">UN    </v>
          </cell>
          <cell r="D1255">
            <v>23.84</v>
          </cell>
        </row>
        <row r="1256">
          <cell r="A1256">
            <v>1404</v>
          </cell>
          <cell r="B1256" t="str">
            <v>COLAR TOMADA PVC, COM TRAVAS, SAIDA ROSCAVEL COM BUCHA DE LATAO, DE 85 MM X 1/2" OU 85 MM X 3/4", PARA LIGACAO PREDIAL DE AGUA</v>
          </cell>
          <cell r="C1256" t="str">
            <v xml:space="preserve">UN    </v>
          </cell>
          <cell r="D1256">
            <v>25.35</v>
          </cell>
        </row>
        <row r="1257">
          <cell r="A1257">
            <v>11281</v>
          </cell>
          <cell r="B1257" t="str">
            <v>COMPACTADOR DE SOLO A PERCUSSAO (SOQUETE), COM MOTOR GASOLINA DE 4 TEMPOS, PESO ENTRE 55 E 65 KG, FORCA DE IMPACTO DE 1.000 A 1.500 KGF, FREQUENCIA DE 600 A 700 GOLPES POR MINUTO, VELOCIDADE DE TRABALHO ENTRE 10 E 15 M/MIN, POTENCIA ENTRE 2,00 E 3,00 HP</v>
          </cell>
          <cell r="C1257" t="str">
            <v xml:space="preserve">UN    </v>
          </cell>
          <cell r="D1257">
            <v>11249</v>
          </cell>
        </row>
        <row r="1258">
          <cell r="A1258">
            <v>1442</v>
          </cell>
          <cell r="B1258" t="str">
            <v>COMPACTADOR DE SOLO TIPO PLACA VIBRATORIA REVERSIVEL, A GASOLINA, 4 TEMPOS, PESO DE 125 A 150 KG, FORCA CENTRIFUGA DE 2500 A 2800 KGF, LARG. TRABALHO DE 400 A 450 MM, FREQ VIBRACAO DE 4300 A 4500 RPM, VELOC. TRABALHO DE 15 A 20 M/MIN, POT. DE 5,5 A 6,0 HP</v>
          </cell>
          <cell r="C1258" t="str">
            <v xml:space="preserve">UN    </v>
          </cell>
          <cell r="D1258">
            <v>9443.4500000000007</v>
          </cell>
        </row>
        <row r="1259">
          <cell r="A1259">
            <v>13457</v>
          </cell>
          <cell r="B1259" t="str">
            <v>COMPACTADOR DE SOLO TIPO PLACA VIBRATORIA REVERSIVEL, A GASOLINA, 4 TEMPOS, PESO DE 150 A 175 KG, FORCA CENTRIFUGA DE 2800 A 3100 KGF, LARG. TRABALHO DE 450 A 520 MM, FREQ VIBRACAO DE 4000 A 4300 RPM, VELOC. TRABALHO DE 15 A 20 M/MIN, POT. DE 6,0 A 7,0 HP</v>
          </cell>
          <cell r="C1259" t="str">
            <v xml:space="preserve">UN    </v>
          </cell>
          <cell r="D1259">
            <v>8151.44</v>
          </cell>
        </row>
        <row r="1260">
          <cell r="A1260">
            <v>40699</v>
          </cell>
          <cell r="B126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60" t="str">
            <v xml:space="preserve">UN    </v>
          </cell>
          <cell r="D1260">
            <v>6301.38</v>
          </cell>
        </row>
        <row r="1261">
          <cell r="A1261">
            <v>40701</v>
          </cell>
          <cell r="B126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61" t="str">
            <v xml:space="preserve">UN    </v>
          </cell>
          <cell r="D1261">
            <v>111417.01</v>
          </cell>
        </row>
        <row r="1262">
          <cell r="A1262">
            <v>40700</v>
          </cell>
          <cell r="B126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62" t="str">
            <v xml:space="preserve">UN    </v>
          </cell>
          <cell r="D1262">
            <v>14668.79</v>
          </cell>
        </row>
        <row r="1263">
          <cell r="A1263">
            <v>13458</v>
          </cell>
          <cell r="B1263" t="str">
            <v>COMPACTADOR DE SOLOS DE PERCURSAO (SOQUETE) COM MOTOR A GASOLINA 4 TEMPOS DE 4 HP (4 CV)</v>
          </cell>
          <cell r="C1263" t="str">
            <v xml:space="preserve">UN    </v>
          </cell>
          <cell r="D1263">
            <v>13938.97</v>
          </cell>
        </row>
        <row r="1264">
          <cell r="A1264">
            <v>11134</v>
          </cell>
          <cell r="B1264" t="str">
            <v>COMPENSADO NAVAL - CHAPA/PAINEL EM MADEIRA COMPENSADA PRENSADA, DE 2200 X 1600 MM, E = 10 MM</v>
          </cell>
          <cell r="C1264" t="str">
            <v xml:space="preserve">M2    </v>
          </cell>
          <cell r="D1264">
            <v>91.12</v>
          </cell>
        </row>
        <row r="1265">
          <cell r="A1265">
            <v>11135</v>
          </cell>
          <cell r="B1265" t="str">
            <v>COMPENSADO NAVAL - CHAPA/PAINEL EM MADEIRA COMPENSADA PRENSADA, DE 2200 X 1600 MM, E = 12 MM</v>
          </cell>
          <cell r="C1265" t="str">
            <v xml:space="preserve">M2    </v>
          </cell>
          <cell r="D1265">
            <v>98.38</v>
          </cell>
        </row>
        <row r="1266">
          <cell r="A1266">
            <v>11136</v>
          </cell>
          <cell r="B1266" t="str">
            <v>COMPENSADO NAVAL - CHAPA/PAINEL EM MADEIRA COMPENSADA PRENSADA, DE 2200 X 1600 MM, E = 15 MM</v>
          </cell>
          <cell r="C1266" t="str">
            <v xml:space="preserve">M2    </v>
          </cell>
          <cell r="D1266">
            <v>112.65</v>
          </cell>
        </row>
        <row r="1267">
          <cell r="A1267">
            <v>34743</v>
          </cell>
          <cell r="B1267" t="str">
            <v>COMPENSADO NAVAL - CHAPA/PAINEL EM MADEIRA COMPENSADA PRENSADA, DE 2200 X 1600 MM, E = 18 MM</v>
          </cell>
          <cell r="C1267" t="str">
            <v xml:space="preserve">M2    </v>
          </cell>
          <cell r="D1267">
            <v>135.91999999999999</v>
          </cell>
        </row>
        <row r="1268">
          <cell r="A1268">
            <v>11137</v>
          </cell>
          <cell r="B1268" t="str">
            <v>COMPENSADO NAVAL - CHAPA/PAINEL EM MADEIRA COMPENSADA PRENSADA, DE 2200 X 1600 MM, E = 20 MM</v>
          </cell>
          <cell r="C1268" t="str">
            <v xml:space="preserve">M2    </v>
          </cell>
          <cell r="D1268">
            <v>154.37</v>
          </cell>
        </row>
        <row r="1269">
          <cell r="A1269">
            <v>34745</v>
          </cell>
          <cell r="B1269" t="str">
            <v>COMPENSADO NAVAL - CHAPA/PAINEL EM MADEIRA COMPENSADA PRENSADA, DE 2200 X 1600 MM, E = 25 MM</v>
          </cell>
          <cell r="C1269" t="str">
            <v xml:space="preserve">M2    </v>
          </cell>
          <cell r="D1269">
            <v>183.58</v>
          </cell>
        </row>
        <row r="1270">
          <cell r="A1270">
            <v>34746</v>
          </cell>
          <cell r="B1270" t="str">
            <v>COMPENSADO NAVAL - CHAPA/PAINEL EM MADEIRA COMPENSADA PRENSADA, DE 2200 X 1600 MM, E = 4 MM</v>
          </cell>
          <cell r="C1270" t="str">
            <v xml:space="preserve">M2    </v>
          </cell>
          <cell r="D1270">
            <v>50.06</v>
          </cell>
        </row>
        <row r="1271">
          <cell r="A1271">
            <v>1360</v>
          </cell>
          <cell r="B1271" t="str">
            <v>COMPENSADO NAVAL - CHAPA/PAINEL EM MADEIRA COMPENSADA PRENSADA, DE 2200 X 1600 MM, E = 6 MM</v>
          </cell>
          <cell r="C1271" t="str">
            <v xml:space="preserve">M2    </v>
          </cell>
          <cell r="D1271">
            <v>58.41</v>
          </cell>
        </row>
        <row r="1272">
          <cell r="A1272">
            <v>36524</v>
          </cell>
          <cell r="B1272" t="str">
            <v>COMPRESSOR DE AR ESTACIONARIO, VAZAO 620 PCM, PRESSAO EFETIVA DE TRABALHO 109 PSI, MOTOR ELETRICO, POTENCIA 127 CV</v>
          </cell>
          <cell r="C1272" t="str">
            <v xml:space="preserve">UN    </v>
          </cell>
          <cell r="D1272">
            <v>153599.12</v>
          </cell>
        </row>
        <row r="1273">
          <cell r="A1273">
            <v>36526</v>
          </cell>
          <cell r="B1273" t="str">
            <v>COMPRESSOR DE AR REBOCAVEL VAZAO 400 PCM, PRESSAO EFETIVA DE TRABALHO 102 PSI, MOTOR DIESEL, POTENCIA 110 CV</v>
          </cell>
          <cell r="C1273" t="str">
            <v xml:space="preserve">UN    </v>
          </cell>
          <cell r="D1273">
            <v>123776.43</v>
          </cell>
        </row>
        <row r="1274">
          <cell r="A1274">
            <v>36523</v>
          </cell>
          <cell r="B1274" t="str">
            <v>COMPRESSOR DE AR REBOCAVEL VAZAO 748 PCM, PRESSAO EFETIVA DE TRABALHO 102 PSI, MOTOR DIESEL, POTENCIA 210 CV</v>
          </cell>
          <cell r="C1274" t="str">
            <v xml:space="preserve">UN    </v>
          </cell>
          <cell r="D1274">
            <v>264988.63</v>
          </cell>
        </row>
        <row r="1275">
          <cell r="A1275">
            <v>36527</v>
          </cell>
          <cell r="B1275" t="str">
            <v>COMPRESSOR DE AR REBOCAVEL VAZAO 860 PCM, PRESSAO EFETIVA DE TRABALHO 102 PSI, MOTOR DIESEL, POTENCIA 250 CV</v>
          </cell>
          <cell r="C1275" t="str">
            <v xml:space="preserve">UN    </v>
          </cell>
          <cell r="D1275">
            <v>287832.24</v>
          </cell>
        </row>
        <row r="1276">
          <cell r="A1276">
            <v>13803</v>
          </cell>
          <cell r="B1276" t="str">
            <v>COMPRESSOR DE AR REBOCAVEL, VAZAO *89* PCM, PRESSAO EFETIVA DE TRABALHO *102* PSI, MOTOR DIESEL, POTENCIA *20* CV</v>
          </cell>
          <cell r="C1276" t="str">
            <v xml:space="preserve">UN    </v>
          </cell>
          <cell r="D1276">
            <v>104077.63</v>
          </cell>
        </row>
        <row r="1277">
          <cell r="A1277">
            <v>38642</v>
          </cell>
          <cell r="B1277" t="str">
            <v>COMPRESSOR DE AR REBOCAVEL, VAZAO 152 PCM, PRESSAO EFETIVA DE TRABALHO 102 PSI, MOTOR DIESEL, POTENCIA 31,5 KW</v>
          </cell>
          <cell r="C1277" t="str">
            <v xml:space="preserve">UN    </v>
          </cell>
          <cell r="D1277">
            <v>67014.73</v>
          </cell>
        </row>
        <row r="1278">
          <cell r="A1278">
            <v>36522</v>
          </cell>
          <cell r="B1278" t="str">
            <v>COMPRESSOR DE AR REBOCAVEL, VAZAO 189 PCM, PRESSAO EFETIVA DE TRABALHO 102 PSI, MOTOR DIESEL, POTENCIA 63 CV</v>
          </cell>
          <cell r="C1278" t="str">
            <v xml:space="preserve">UN    </v>
          </cell>
          <cell r="D1278">
            <v>77937.33</v>
          </cell>
        </row>
        <row r="1279">
          <cell r="A1279">
            <v>36525</v>
          </cell>
          <cell r="B1279" t="str">
            <v>COMPRESSOR DE AR REBOCAVEL, VAZAO 250 PCM, PRESSAO EFETIVA DE TRABALHO 102 PSI, MOTOR DIESEL, POTENCIA 81 CV</v>
          </cell>
          <cell r="C1279" t="str">
            <v xml:space="preserve">UN    </v>
          </cell>
          <cell r="D1279">
            <v>104376.29</v>
          </cell>
        </row>
        <row r="1280">
          <cell r="A1280">
            <v>34348</v>
          </cell>
          <cell r="B1280" t="str">
            <v>CONCERTINA CLIPADA (DUPLA) EM ACO GALVANIZADO DE ALTA RESISTENCIA, COM ESPIRAL DE 300 MM, D = 2,76 MM</v>
          </cell>
          <cell r="C1280" t="str">
            <v xml:space="preserve">M     </v>
          </cell>
          <cell r="D1280">
            <v>20.95</v>
          </cell>
        </row>
        <row r="1281">
          <cell r="A1281">
            <v>34347</v>
          </cell>
          <cell r="B1281" t="str">
            <v>CONCERTINA SIMPLES EM ACO GALVANIZADO DE ALTA RESISTENCIA, COM ESPIRAL DE 300 MM, D = 2,76 MM</v>
          </cell>
          <cell r="C1281" t="str">
            <v xml:space="preserve">M     </v>
          </cell>
          <cell r="D1281">
            <v>14.97</v>
          </cell>
        </row>
        <row r="1282">
          <cell r="A1282">
            <v>11146</v>
          </cell>
          <cell r="B1282" t="str">
            <v>CONCRETO AUTOADENSAVEL (CAA) CLASSE DE RESISTENCIA C15, ESPALHAMENTO SF2, INCLUI SERVICO DE BOMBEAMENTO (NBR 15823)</v>
          </cell>
          <cell r="C1282" t="str">
            <v xml:space="preserve">M3    </v>
          </cell>
          <cell r="D1282">
            <v>585.13</v>
          </cell>
        </row>
        <row r="1283">
          <cell r="A1283">
            <v>11147</v>
          </cell>
          <cell r="B1283" t="str">
            <v>CONCRETO AUTOADENSAVEL (CAA) CLASSE DE RESISTENCIA C20, ESPALHAMENTO SF2, INCLUI SERVICO DE BOMBEAMENTO (NBR 15823)</v>
          </cell>
          <cell r="C1283" t="str">
            <v xml:space="preserve">M3    </v>
          </cell>
          <cell r="D1283">
            <v>608.03</v>
          </cell>
        </row>
        <row r="1284">
          <cell r="A1284">
            <v>34872</v>
          </cell>
          <cell r="B1284" t="str">
            <v>CONCRETO AUTOADENSAVEL (CAA) CLASSE DE RESISTENCIA C25, ESPALHAMENTO SF2, INCLUI SERVICO DE BOMBEAMENTO (NBR 15823)</v>
          </cell>
          <cell r="C1284" t="str">
            <v xml:space="preserve">M3    </v>
          </cell>
          <cell r="D1284">
            <v>614.85</v>
          </cell>
        </row>
        <row r="1285">
          <cell r="A1285">
            <v>34491</v>
          </cell>
          <cell r="B1285" t="str">
            <v>CONCRETO AUTOADENSAVEL (CAA) CLASSE DE RESISTENCIA C30, ESPALHAMENTO SF2, INCLUI SERVICO DE BOMBEAMENTO (NBR 15823)</v>
          </cell>
          <cell r="C1285" t="str">
            <v xml:space="preserve">M3    </v>
          </cell>
          <cell r="D1285">
            <v>632.66999999999996</v>
          </cell>
        </row>
        <row r="1286">
          <cell r="A1286">
            <v>34770</v>
          </cell>
          <cell r="B1286" t="str">
            <v>CONCRETO BETUMINOSO USINADO A QUENTE (CBUQ) PARA PAVIMENTACAO ASFALTICA, PADRAO DNIT, FAIXA C, COM CAP 30/45 - AQUISICAO POSTO USINA</v>
          </cell>
          <cell r="C1286" t="str">
            <v xml:space="preserve">T     </v>
          </cell>
          <cell r="D1286">
            <v>475.73</v>
          </cell>
        </row>
        <row r="1287">
          <cell r="A1287">
            <v>1518</v>
          </cell>
          <cell r="B1287" t="str">
            <v>CONCRETO BETUMINOSO USINADO A QUENTE (CBUQ) PARA PAVIMENTACAO ASFALTICA, PADRAO DNIT, FAIXA C, COM CAP 50/70 - AQUISICAO POSTO USINA</v>
          </cell>
          <cell r="C1287" t="str">
            <v xml:space="preserve">T     </v>
          </cell>
          <cell r="D1287">
            <v>485</v>
          </cell>
        </row>
        <row r="1288">
          <cell r="A1288">
            <v>41965</v>
          </cell>
          <cell r="B1288" t="str">
            <v>CONCRETO BETUMINOSO USINADO A QUENTE (CBUQ) PARA PAVIMENTACAO ASFALTICA, PADRAO DNIT, PARA BINDER, COM CAP 50/70 - AQUISICAO POSTO USINA</v>
          </cell>
          <cell r="C1288" t="str">
            <v xml:space="preserve">T     </v>
          </cell>
          <cell r="D1288">
            <v>425.26</v>
          </cell>
        </row>
        <row r="1289">
          <cell r="A1289">
            <v>34492</v>
          </cell>
          <cell r="B1289" t="str">
            <v>CONCRETO USINADO BOMBEAVEL, CLASSE DE RESISTENCIA C20, COM BRITA 0 E 1, SLUMP = 100 +/- 20 MM, EXCLUI SERVICO DE BOMBEAMENTO (NBR 8953)</v>
          </cell>
          <cell r="C1289" t="str">
            <v xml:space="preserve">M3    </v>
          </cell>
          <cell r="D1289">
            <v>520</v>
          </cell>
        </row>
        <row r="1290">
          <cell r="A1290">
            <v>1524</v>
          </cell>
          <cell r="B1290" t="str">
            <v>CONCRETO USINADO BOMBEAVEL, CLASSE DE RESISTENCIA C20, COM BRITA 0 E 1, SLUMP = 100 +/- 20 MM, INCLUI SERVICO DE BOMBEAMENTO (NBR 8953)</v>
          </cell>
          <cell r="C1290" t="str">
            <v xml:space="preserve">M3    </v>
          </cell>
          <cell r="D1290">
            <v>561.39</v>
          </cell>
        </row>
        <row r="1291">
          <cell r="A1291">
            <v>38404</v>
          </cell>
          <cell r="B1291" t="str">
            <v>CONCRETO USINADO BOMBEAVEL, CLASSE DE RESISTENCIA C20, COM BRITA 0 E 1, SLUMP = 130 +/- 20 MM, EXCLUI SERVICO DE BOMBEAMENTO (NBR 8953)</v>
          </cell>
          <cell r="C1291" t="str">
            <v xml:space="preserve">M3    </v>
          </cell>
          <cell r="D1291">
            <v>538.62</v>
          </cell>
        </row>
        <row r="1292">
          <cell r="A1292">
            <v>39849</v>
          </cell>
          <cell r="B1292" t="str">
            <v>CONCRETO USINADO BOMBEAVEL, CLASSE DE RESISTENCIA C20, COM BRITA 0 E 1, SLUMP = 190 +/- 20 MM, INCLUI SERVICO DE BOMBEAMENTO (NBR 8953)</v>
          </cell>
          <cell r="C1292" t="str">
            <v xml:space="preserve">M3    </v>
          </cell>
          <cell r="D1292">
            <v>617.26</v>
          </cell>
        </row>
        <row r="1293">
          <cell r="A1293">
            <v>38464</v>
          </cell>
          <cell r="B1293" t="str">
            <v>CONCRETO USINADO BOMBEAVEL, CLASSE DE RESISTENCIA C20, COM BRITA 0, SLUMP = 220 +/- 20 MM, INCLUI SERVICO DE BOMBEAMENTO (NBR 8953)</v>
          </cell>
          <cell r="C1293" t="str">
            <v xml:space="preserve">M3    </v>
          </cell>
          <cell r="D1293">
            <v>626.22</v>
          </cell>
        </row>
        <row r="1294">
          <cell r="A1294">
            <v>34493</v>
          </cell>
          <cell r="B1294" t="str">
            <v>CONCRETO USINADO BOMBEAVEL, CLASSE DE RESISTENCIA C25, COM BRITA 0 E 1, SLUMP = 100 +/- 20 MM, EXCLUI SERVICO DE BOMBEAMENTO (NBR 8953)</v>
          </cell>
          <cell r="C1294" t="str">
            <v xml:space="preserve">M3    </v>
          </cell>
          <cell r="D1294">
            <v>534.65</v>
          </cell>
        </row>
        <row r="1295">
          <cell r="A1295">
            <v>1527</v>
          </cell>
          <cell r="B1295" t="str">
            <v>CONCRETO USINADO BOMBEAVEL, CLASSE DE RESISTENCIA C25, COM BRITA 0 E 1, SLUMP = 100 +/- 20 MM, INCLUI SERVICO DE BOMBEAMENTO (NBR 8953)</v>
          </cell>
          <cell r="C1295" t="str">
            <v xml:space="preserve">M3    </v>
          </cell>
          <cell r="D1295">
            <v>579.21</v>
          </cell>
        </row>
        <row r="1296">
          <cell r="A1296">
            <v>38405</v>
          </cell>
          <cell r="B1296" t="str">
            <v>CONCRETO USINADO BOMBEAVEL, CLASSE DE RESISTENCIA C25, COM BRITA 0 E 1, SLUMP = 130 +/- 20 MM, EXCLUI SERVICO DE BOMBEAMENTO (NBR 8953)</v>
          </cell>
          <cell r="C1296" t="str">
            <v xml:space="preserve">M3    </v>
          </cell>
          <cell r="D1296">
            <v>555.23</v>
          </cell>
        </row>
        <row r="1297">
          <cell r="A1297">
            <v>38408</v>
          </cell>
          <cell r="B1297" t="str">
            <v>CONCRETO USINADO BOMBEAVEL, CLASSE DE RESISTENCIA C25, COM BRITA 0 E 1, SLUMP = 190 +/- 20 MM, EXCLUI SERVICO DE BOMBEAMENTO (NBR 8953)</v>
          </cell>
          <cell r="C1297" t="str">
            <v xml:space="preserve">M3    </v>
          </cell>
          <cell r="D1297">
            <v>614.58000000000004</v>
          </cell>
        </row>
        <row r="1298">
          <cell r="A1298">
            <v>34494</v>
          </cell>
          <cell r="B1298" t="str">
            <v>CONCRETO USINADO BOMBEAVEL, CLASSE DE RESISTENCIA C30, COM BRITA 0 E 1, SLUMP = 100 +/- 20 MM, EXCLUI SERVICO DE BOMBEAMENTO (NBR 8953)</v>
          </cell>
          <cell r="C1298" t="str">
            <v xml:space="preserve">M3    </v>
          </cell>
          <cell r="D1298">
            <v>552.48</v>
          </cell>
        </row>
        <row r="1299">
          <cell r="A1299">
            <v>1525</v>
          </cell>
          <cell r="B1299" t="str">
            <v>CONCRETO USINADO BOMBEAVEL, CLASSE DE RESISTENCIA C30, COM BRITA 0 E 1, SLUMP = 100 +/- 20 MM, INCLUI SERVICO DE BOMBEAMENTO (NBR 8953)</v>
          </cell>
          <cell r="C1299" t="str">
            <v xml:space="preserve">M3    </v>
          </cell>
          <cell r="D1299">
            <v>597.03</v>
          </cell>
        </row>
        <row r="1300">
          <cell r="A1300">
            <v>38406</v>
          </cell>
          <cell r="B1300" t="str">
            <v>CONCRETO USINADO BOMBEAVEL, CLASSE DE RESISTENCIA C30, COM BRITA 0 E 1, SLUMP = 130 +/- 20 MM, EXCLUI SERVICO DE BOMBEAMENTO (NBR 8953)</v>
          </cell>
          <cell r="C1300" t="str">
            <v xml:space="preserve">M3    </v>
          </cell>
          <cell r="D1300">
            <v>586.28</v>
          </cell>
        </row>
        <row r="1301">
          <cell r="A1301">
            <v>38409</v>
          </cell>
          <cell r="B1301" t="str">
            <v>CONCRETO USINADO BOMBEAVEL, CLASSE DE RESISTENCIA C30, COM BRITA 0 E 1, SLUMP = 190 +/- 20 MM, EXCLUI SERVICO DE BOMBEAMENTO (NBR 8953)</v>
          </cell>
          <cell r="C1301" t="str">
            <v xml:space="preserve">M3    </v>
          </cell>
          <cell r="D1301">
            <v>618.77</v>
          </cell>
        </row>
        <row r="1302">
          <cell r="A1302">
            <v>43360</v>
          </cell>
          <cell r="B1302" t="str">
            <v>CONCRETO USINADO BOMBEAVEL, CLASSE DE RESISTENCIA C30, COM BRITA 0 E 1, SLUMP = 220 +/- 30 MM, EXCLUI SERVICO DE BOMBEAMENTO (NBR 8953)</v>
          </cell>
          <cell r="C1302" t="str">
            <v xml:space="preserve">M3    </v>
          </cell>
          <cell r="D1302">
            <v>645.20000000000005</v>
          </cell>
        </row>
        <row r="1303">
          <cell r="A1303">
            <v>34495</v>
          </cell>
          <cell r="B1303" t="str">
            <v>CONCRETO USINADO BOMBEAVEL, CLASSE DE RESISTENCIA C35, COM BRITA 0 E 1, SLUMP = 100 +/- 20 MM, EXCLUI SERVICO DE BOMBEAMENTO (NBR 8953)</v>
          </cell>
          <cell r="C1303" t="str">
            <v xml:space="preserve">M3    </v>
          </cell>
          <cell r="D1303">
            <v>570.29999999999995</v>
          </cell>
        </row>
        <row r="1304">
          <cell r="A1304">
            <v>11145</v>
          </cell>
          <cell r="B1304" t="str">
            <v>CONCRETO USINADO BOMBEAVEL, CLASSE DE RESISTENCIA C35, COM BRITA 0 E 1, SLUMP = 100 +/- 20 MM, INCLUI SERVICO DE BOMBEAMENTO (NBR 8953)</v>
          </cell>
          <cell r="C1304" t="str">
            <v xml:space="preserve">M3    </v>
          </cell>
          <cell r="D1304">
            <v>614.85</v>
          </cell>
        </row>
        <row r="1305">
          <cell r="A1305">
            <v>34496</v>
          </cell>
          <cell r="B1305" t="str">
            <v>CONCRETO USINADO BOMBEAVEL, CLASSE DE RESISTENCIA C40, COM BRITA 0 E 1, SLUMP = 100 +/- 20 MM, EXCLUI SERVICO DE BOMBEAMENTO (NBR 8953)</v>
          </cell>
          <cell r="C1305" t="str">
            <v xml:space="preserve">M3    </v>
          </cell>
          <cell r="D1305">
            <v>594.91999999999996</v>
          </cell>
        </row>
        <row r="1306">
          <cell r="A1306">
            <v>34479</v>
          </cell>
          <cell r="B1306" t="str">
            <v>CONCRETO USINADO BOMBEAVEL, CLASSE DE RESISTENCIA C40, COM BRITA 0 E 1, SLUMP = 100 +/- 20 MM, INCLUI SERVICO DE BOMBEAMENTO (NBR 8953)</v>
          </cell>
          <cell r="C1306" t="str">
            <v xml:space="preserve">M3    </v>
          </cell>
          <cell r="D1306">
            <v>632.66999999999996</v>
          </cell>
        </row>
        <row r="1307">
          <cell r="A1307">
            <v>34481</v>
          </cell>
          <cell r="B1307" t="str">
            <v>CONCRETO USINADO BOMBEAVEL, CLASSE DE RESISTENCIA C45, COM BRITA 0 E 1, SLUMP = 100 +/- 20 MM, INCLUI SERVICO DE BOMBEAMENTO (NBR 8953)</v>
          </cell>
          <cell r="C1307" t="str">
            <v xml:space="preserve">M3    </v>
          </cell>
          <cell r="D1307">
            <v>661.07</v>
          </cell>
        </row>
        <row r="1308">
          <cell r="A1308">
            <v>34483</v>
          </cell>
          <cell r="B1308" t="str">
            <v>CONCRETO USINADO BOMBEAVEL, CLASSE DE RESISTENCIA C50, COM BRITA 0 E 1, SLUMP = 100 +/- 20 MM, INCLUI SERVICO DE BOMBEAMENTO (NBR 8953)</v>
          </cell>
          <cell r="C1308" t="str">
            <v xml:space="preserve">M3    </v>
          </cell>
          <cell r="D1308">
            <v>706.3</v>
          </cell>
        </row>
        <row r="1309">
          <cell r="A1309">
            <v>34485</v>
          </cell>
          <cell r="B1309" t="str">
            <v>CONCRETO USINADO BOMBEAVEL, CLASSE DE RESISTENCIA C60, COM BRITA 0 E 1, SLUMP = 100 +/- 20 MM, INCLUI SERVICO DE BOMBEAMENTO (NBR 8953)</v>
          </cell>
          <cell r="C1309" t="str">
            <v xml:space="preserve">M3    </v>
          </cell>
          <cell r="D1309">
            <v>755.31</v>
          </cell>
        </row>
        <row r="1310">
          <cell r="A1310">
            <v>14041</v>
          </cell>
          <cell r="B1310" t="str">
            <v>CONCRETO USINADO CONVENCIONAL (NAO BOMBEAVEL) CLASSE DE RESISTENCIA C10, COM BRITA 1 E 2, SLUMP = 80 MM +/- 10 MM (NBR 8953)</v>
          </cell>
          <cell r="C1310" t="str">
            <v xml:space="preserve">M3    </v>
          </cell>
          <cell r="D1310">
            <v>490.99</v>
          </cell>
        </row>
        <row r="1311">
          <cell r="A1311">
            <v>1523</v>
          </cell>
          <cell r="B1311" t="str">
            <v>CONCRETO USINADO CONVENCIONAL (NAO BOMBEAVEL) CLASSE DE RESISTENCIA C15, COM BRITA 1 E 2, SLUMP = 80 MM +/- 10 MM (NBR 8953)</v>
          </cell>
          <cell r="C1311" t="str">
            <v xml:space="preserve">M3    </v>
          </cell>
          <cell r="D1311">
            <v>499.01</v>
          </cell>
        </row>
        <row r="1312">
          <cell r="A1312">
            <v>14052</v>
          </cell>
          <cell r="B1312" t="str">
            <v>CONDULETE DE ALUMINIO TIPO B, PARA ELETRODUTO ROSCAVEL DE 1/2", COM TAMPA CEGA</v>
          </cell>
          <cell r="C1312" t="str">
            <v xml:space="preserve">UN    </v>
          </cell>
          <cell r="D1312">
            <v>9.82</v>
          </cell>
        </row>
        <row r="1313">
          <cell r="A1313">
            <v>14054</v>
          </cell>
          <cell r="B1313" t="str">
            <v>CONDULETE DE ALUMINIO TIPO B, PARA ELETRODUTO ROSCAVEL DE 1", COM TAMPA CEGA</v>
          </cell>
          <cell r="C1313" t="str">
            <v xml:space="preserve">UN    </v>
          </cell>
          <cell r="D1313">
            <v>12.77</v>
          </cell>
        </row>
        <row r="1314">
          <cell r="A1314">
            <v>14053</v>
          </cell>
          <cell r="B1314" t="str">
            <v>CONDULETE DE ALUMINIO TIPO B, PARA ELETRODUTO ROSCAVEL DE 3/4", COM TAMPA CEGA</v>
          </cell>
          <cell r="C1314" t="str">
            <v xml:space="preserve">UN    </v>
          </cell>
          <cell r="D1314">
            <v>9.9700000000000006</v>
          </cell>
        </row>
        <row r="1315">
          <cell r="A1315">
            <v>2558</v>
          </cell>
          <cell r="B1315" t="str">
            <v>CONDULETE DE ALUMINIO TIPO C, PARA ELETRODUTO ROSCAVEL DE 1/2", COM TAMPA CEGA</v>
          </cell>
          <cell r="C1315" t="str">
            <v xml:space="preserve">UN    </v>
          </cell>
          <cell r="D1315">
            <v>7.51</v>
          </cell>
        </row>
        <row r="1316">
          <cell r="A1316">
            <v>2560</v>
          </cell>
          <cell r="B1316" t="str">
            <v>CONDULETE DE ALUMINIO TIPO C, PARA ELETRODUTO ROSCAVEL DE 1", COM TAMPA CEGA</v>
          </cell>
          <cell r="C1316" t="str">
            <v xml:space="preserve">UN    </v>
          </cell>
          <cell r="D1316">
            <v>13.21</v>
          </cell>
        </row>
        <row r="1317">
          <cell r="A1317">
            <v>2559</v>
          </cell>
          <cell r="B1317" t="str">
            <v>CONDULETE DE ALUMINIO TIPO C, PARA ELETRODUTO ROSCAVEL DE 3/4", COM TAMPA CEGA</v>
          </cell>
          <cell r="C1317" t="str">
            <v xml:space="preserve">UN    </v>
          </cell>
          <cell r="D1317">
            <v>10.57</v>
          </cell>
        </row>
        <row r="1318">
          <cell r="A1318">
            <v>2592</v>
          </cell>
          <cell r="B1318" t="str">
            <v>CONDULETE DE ALUMINIO TIPO C, PARA ELETRODUTO ROSCAVEL DE 4", COM TAMPA CEGA</v>
          </cell>
          <cell r="C1318" t="str">
            <v xml:space="preserve">UN    </v>
          </cell>
          <cell r="D1318">
            <v>175.22</v>
          </cell>
        </row>
        <row r="1319">
          <cell r="A1319">
            <v>2566</v>
          </cell>
          <cell r="B1319" t="str">
            <v>CONDULETE DE ALUMINIO TIPO E, PARA ELETRODUTO ROSCAVEL DE 1  1/4", COM TAMPA CEGA</v>
          </cell>
          <cell r="C1319" t="str">
            <v xml:space="preserve">UN    </v>
          </cell>
          <cell r="D1319">
            <v>17.63</v>
          </cell>
        </row>
        <row r="1320">
          <cell r="A1320">
            <v>2589</v>
          </cell>
          <cell r="B1320" t="str">
            <v>CONDULETE DE ALUMINIO TIPO E, PARA ELETRODUTO ROSCAVEL DE 1 1/2", COM TAMPA CEGA</v>
          </cell>
          <cell r="C1320" t="str">
            <v xml:space="preserve">UN    </v>
          </cell>
          <cell r="D1320">
            <v>23.44</v>
          </cell>
        </row>
        <row r="1321">
          <cell r="A1321">
            <v>2591</v>
          </cell>
          <cell r="B1321" t="str">
            <v>CONDULETE DE ALUMINIO TIPO E, PARA ELETRODUTO ROSCAVEL DE 1/2", COM TAMPA CEGA</v>
          </cell>
          <cell r="C1321" t="str">
            <v xml:space="preserve">UN    </v>
          </cell>
          <cell r="D1321">
            <v>8.5500000000000007</v>
          </cell>
        </row>
        <row r="1322">
          <cell r="A1322">
            <v>2590</v>
          </cell>
          <cell r="B1322" t="str">
            <v>CONDULETE DE ALUMINIO TIPO E, PARA ELETRODUTO ROSCAVEL DE 1", COM TAMPA CEGA</v>
          </cell>
          <cell r="C1322" t="str">
            <v xml:space="preserve">UN    </v>
          </cell>
          <cell r="D1322">
            <v>14.38</v>
          </cell>
        </row>
        <row r="1323">
          <cell r="A1323">
            <v>2567</v>
          </cell>
          <cell r="B1323" t="str">
            <v>CONDULETE DE ALUMINIO TIPO E, PARA ELETRODUTO ROSCAVEL DE 2", COM TAMPA CEGA</v>
          </cell>
          <cell r="C1323" t="str">
            <v xml:space="preserve">UN    </v>
          </cell>
          <cell r="D1323">
            <v>34.380000000000003</v>
          </cell>
        </row>
        <row r="1324">
          <cell r="A1324">
            <v>2565</v>
          </cell>
          <cell r="B1324" t="str">
            <v>CONDULETE DE ALUMINIO TIPO E, PARA ELETRODUTO ROSCAVEL DE 3/4", COM TAMPA CEGA</v>
          </cell>
          <cell r="C1324" t="str">
            <v xml:space="preserve">UN    </v>
          </cell>
          <cell r="D1324">
            <v>8.56</v>
          </cell>
        </row>
        <row r="1325">
          <cell r="A1325">
            <v>2568</v>
          </cell>
          <cell r="B1325" t="str">
            <v>CONDULETE DE ALUMINIO TIPO E, PARA ELETRODUTO ROSCAVEL DE 3", COM TAMPA CEGA</v>
          </cell>
          <cell r="C1325" t="str">
            <v xml:space="preserve">UN    </v>
          </cell>
          <cell r="D1325">
            <v>95.47</v>
          </cell>
        </row>
        <row r="1326">
          <cell r="A1326">
            <v>2594</v>
          </cell>
          <cell r="B1326" t="str">
            <v>CONDULETE DE ALUMINIO TIPO E, PARA ELETRODUTO ROSCAVEL DE 4", COM TAMPA CEGA</v>
          </cell>
          <cell r="C1326" t="str">
            <v xml:space="preserve">UN    </v>
          </cell>
          <cell r="D1326">
            <v>159.04</v>
          </cell>
        </row>
        <row r="1327">
          <cell r="A1327">
            <v>2587</v>
          </cell>
          <cell r="B1327" t="str">
            <v>CONDULETE DE ALUMINIO TIPO LR, PARA ELETRODUTO ROSCAVEL DE 1 1/2", COM TAMPA CEGA</v>
          </cell>
          <cell r="C1327" t="str">
            <v xml:space="preserve">UN    </v>
          </cell>
          <cell r="D1327">
            <v>27.1</v>
          </cell>
        </row>
        <row r="1328">
          <cell r="A1328">
            <v>2588</v>
          </cell>
          <cell r="B1328" t="str">
            <v>CONDULETE DE ALUMINIO TIPO LR, PARA ELETRODUTO ROSCAVEL DE 1 1/4", COM TAMPA CEGA</v>
          </cell>
          <cell r="C1328" t="str">
            <v xml:space="preserve">UN    </v>
          </cell>
          <cell r="D1328">
            <v>21.53</v>
          </cell>
        </row>
        <row r="1329">
          <cell r="A1329">
            <v>2569</v>
          </cell>
          <cell r="B1329" t="str">
            <v>CONDULETE DE ALUMINIO TIPO LR, PARA ELETRODUTO ROSCAVEL DE 1/2", COM TAMPA CEGA</v>
          </cell>
          <cell r="C1329" t="str">
            <v xml:space="preserve">UN    </v>
          </cell>
          <cell r="D1329">
            <v>8.2899999999999991</v>
          </cell>
        </row>
        <row r="1330">
          <cell r="A1330">
            <v>2570</v>
          </cell>
          <cell r="B1330" t="str">
            <v>CONDULETE DE ALUMINIO TIPO LR, PARA ELETRODUTO ROSCAVEL DE 1", COM TAMPA CEGA</v>
          </cell>
          <cell r="C1330" t="str">
            <v xml:space="preserve">UN    </v>
          </cell>
          <cell r="D1330">
            <v>13.91</v>
          </cell>
        </row>
        <row r="1331">
          <cell r="A1331">
            <v>2571</v>
          </cell>
          <cell r="B1331" t="str">
            <v>CONDULETE DE ALUMINIO TIPO LR, PARA ELETRODUTO ROSCAVEL DE 2", COM TAMPA CEGA</v>
          </cell>
          <cell r="C1331" t="str">
            <v xml:space="preserve">UN    </v>
          </cell>
          <cell r="D1331">
            <v>41.28</v>
          </cell>
        </row>
        <row r="1332">
          <cell r="A1332">
            <v>2593</v>
          </cell>
          <cell r="B1332" t="str">
            <v>CONDULETE DE ALUMINIO TIPO LR, PARA ELETRODUTO ROSCAVEL DE 3/4", COM TAMPA CEGA</v>
          </cell>
          <cell r="C1332" t="str">
            <v xml:space="preserve">UN    </v>
          </cell>
          <cell r="D1332">
            <v>8.84</v>
          </cell>
        </row>
        <row r="1333">
          <cell r="A1333">
            <v>2572</v>
          </cell>
          <cell r="B1333" t="str">
            <v>CONDULETE DE ALUMINIO TIPO LR, PARA ELETRODUTO ROSCAVEL DE 3", COM TAMPA CEGA</v>
          </cell>
          <cell r="C1333" t="str">
            <v xml:space="preserve">UN    </v>
          </cell>
          <cell r="D1333">
            <v>122.08</v>
          </cell>
        </row>
        <row r="1334">
          <cell r="A1334">
            <v>2595</v>
          </cell>
          <cell r="B1334" t="str">
            <v>CONDULETE DE ALUMINIO TIPO LR, PARA ELETRODUTO ROSCAVEL DE 4", COM TAMPA CEGA</v>
          </cell>
          <cell r="C1334" t="str">
            <v xml:space="preserve">UN    </v>
          </cell>
          <cell r="D1334">
            <v>190.48</v>
          </cell>
        </row>
        <row r="1335">
          <cell r="A1335">
            <v>2576</v>
          </cell>
          <cell r="B1335" t="str">
            <v>CONDULETE DE ALUMINIO TIPO T, PARA ELETRODUTO ROSCAVEL DE 1 1/2", COM TAMPA CEGA</v>
          </cell>
          <cell r="C1335" t="str">
            <v xml:space="preserve">UN    </v>
          </cell>
          <cell r="D1335">
            <v>32.47</v>
          </cell>
        </row>
        <row r="1336">
          <cell r="A1336">
            <v>2575</v>
          </cell>
          <cell r="B1336" t="str">
            <v>CONDULETE DE ALUMINIO TIPO T, PARA ELETRODUTO ROSCAVEL DE 1 1/4", COM TAMPA CEGA</v>
          </cell>
          <cell r="C1336" t="str">
            <v xml:space="preserve">UN    </v>
          </cell>
          <cell r="D1336">
            <v>24.41</v>
          </cell>
        </row>
        <row r="1337">
          <cell r="A1337">
            <v>2573</v>
          </cell>
          <cell r="B1337" t="str">
            <v>CONDULETE DE ALUMINIO TIPO T, PARA ELETRODUTO ROSCAVEL DE 1/2", COM TAMPA CEGA</v>
          </cell>
          <cell r="C1337" t="str">
            <v xml:space="preserve">UN    </v>
          </cell>
          <cell r="D1337">
            <v>10.130000000000001</v>
          </cell>
        </row>
        <row r="1338">
          <cell r="A1338">
            <v>2586</v>
          </cell>
          <cell r="B1338" t="str">
            <v>CONDULETE DE ALUMINIO TIPO T, PARA ELETRODUTO ROSCAVEL DE 1", COM TAMPA CEGA</v>
          </cell>
          <cell r="C1338" t="str">
            <v xml:space="preserve">UN    </v>
          </cell>
          <cell r="D1338">
            <v>16.43</v>
          </cell>
        </row>
        <row r="1339">
          <cell r="A1339">
            <v>2577</v>
          </cell>
          <cell r="B1339" t="str">
            <v>CONDULETE DE ALUMINIO TIPO T, PARA ELETRODUTO ROSCAVEL DE 2", COM TAMPA CEGA</v>
          </cell>
          <cell r="C1339" t="str">
            <v xml:space="preserve">UN    </v>
          </cell>
          <cell r="D1339">
            <v>44</v>
          </cell>
        </row>
        <row r="1340">
          <cell r="A1340">
            <v>2574</v>
          </cell>
          <cell r="B1340" t="str">
            <v>CONDULETE DE ALUMINIO TIPO T, PARA ELETRODUTO ROSCAVEL DE 3/4", COM TAMPA CEGA</v>
          </cell>
          <cell r="C1340" t="str">
            <v xml:space="preserve">UN    </v>
          </cell>
          <cell r="D1340">
            <v>10.199999999999999</v>
          </cell>
        </row>
        <row r="1341">
          <cell r="A1341">
            <v>2578</v>
          </cell>
          <cell r="B1341" t="str">
            <v>CONDULETE DE ALUMINIO TIPO T, PARA ELETRODUTO ROSCAVEL DE 3", COM TAMPA CEGA</v>
          </cell>
          <cell r="C1341" t="str">
            <v xml:space="preserve">UN    </v>
          </cell>
          <cell r="D1341">
            <v>137.37</v>
          </cell>
        </row>
        <row r="1342">
          <cell r="A1342">
            <v>2585</v>
          </cell>
          <cell r="B1342" t="str">
            <v>CONDULETE DE ALUMINIO TIPO T, PARA ELETRODUTO ROSCAVEL DE 4", COM TAMPA CEGA</v>
          </cell>
          <cell r="C1342" t="str">
            <v xml:space="preserve">UN    </v>
          </cell>
          <cell r="D1342">
            <v>188.5</v>
          </cell>
        </row>
        <row r="1343">
          <cell r="A1343">
            <v>12008</v>
          </cell>
          <cell r="B1343" t="str">
            <v>CONDULETE DE ALUMINIO TIPO TB, PARA ELETRODUTO ROSCAVEL DE 3", COM TAMPA CEGA</v>
          </cell>
          <cell r="C1343" t="str">
            <v xml:space="preserve">UN    </v>
          </cell>
          <cell r="D1343">
            <v>101.14</v>
          </cell>
        </row>
        <row r="1344">
          <cell r="A1344">
            <v>2582</v>
          </cell>
          <cell r="B1344" t="str">
            <v>CONDULETE DE ALUMINIO TIPO X, PARA ELETRODUTO ROSCAVEL DE 1 1/2", COM TAMPA CEGA</v>
          </cell>
          <cell r="C1344" t="str">
            <v xml:space="preserve">UN    </v>
          </cell>
          <cell r="D1344">
            <v>30.12</v>
          </cell>
        </row>
        <row r="1345">
          <cell r="A1345">
            <v>2597</v>
          </cell>
          <cell r="B1345" t="str">
            <v>CONDULETE DE ALUMINIO TIPO X, PARA ELETRODUTO ROSCAVEL DE 1 1/4", COM TAMPA CEGA</v>
          </cell>
          <cell r="C1345" t="str">
            <v xml:space="preserve">UN    </v>
          </cell>
          <cell r="D1345">
            <v>25.81</v>
          </cell>
        </row>
        <row r="1346">
          <cell r="A1346">
            <v>2579</v>
          </cell>
          <cell r="B1346" t="str">
            <v>CONDULETE DE ALUMINIO TIPO X, PARA ELETRODUTO ROSCAVEL DE 1/2", COM TAMPA CEGA</v>
          </cell>
          <cell r="C1346" t="str">
            <v xml:space="preserve">UN    </v>
          </cell>
          <cell r="D1346">
            <v>12.29</v>
          </cell>
        </row>
        <row r="1347">
          <cell r="A1347">
            <v>2581</v>
          </cell>
          <cell r="B1347" t="str">
            <v>CONDULETE DE ALUMINIO TIPO X, PARA ELETRODUTO ROSCAVEL DE 1", COM TAMPA CEGA</v>
          </cell>
          <cell r="C1347" t="str">
            <v xml:space="preserve">UN    </v>
          </cell>
          <cell r="D1347">
            <v>15.72</v>
          </cell>
        </row>
        <row r="1348">
          <cell r="A1348">
            <v>2596</v>
          </cell>
          <cell r="B1348" t="str">
            <v>CONDULETE DE ALUMINIO TIPO X, PARA ELETRODUTO ROSCAVEL DE 2", COM TAMPA CEGA</v>
          </cell>
          <cell r="C1348" t="str">
            <v xml:space="preserve">UN    </v>
          </cell>
          <cell r="D1348">
            <v>46.51</v>
          </cell>
        </row>
        <row r="1349">
          <cell r="A1349">
            <v>2580</v>
          </cell>
          <cell r="B1349" t="str">
            <v>CONDULETE DE ALUMINIO TIPO X, PARA ELETRODUTO ROSCAVEL DE 3/4", COM TAMPA CEGA</v>
          </cell>
          <cell r="C1349" t="str">
            <v xml:space="preserve">UN    </v>
          </cell>
          <cell r="D1349">
            <v>13.47</v>
          </cell>
        </row>
        <row r="1350">
          <cell r="A1350">
            <v>2583</v>
          </cell>
          <cell r="B1350" t="str">
            <v>CONDULETE DE ALUMINIO TIPO X, PARA ELETRODUTO ROSCAVEL DE 3", COM TAMPA CEGA</v>
          </cell>
          <cell r="C1350" t="str">
            <v xml:space="preserve">UN    </v>
          </cell>
          <cell r="D1350">
            <v>113.12</v>
          </cell>
        </row>
        <row r="1351">
          <cell r="A1351">
            <v>2584</v>
          </cell>
          <cell r="B1351" t="str">
            <v>CONDULETE DE ALUMINIO TIPO X, PARA ELETRODUTO ROSCAVEL DE 4", COM TAMPA CEGA</v>
          </cell>
          <cell r="C1351" t="str">
            <v xml:space="preserve">UN    </v>
          </cell>
          <cell r="D1351">
            <v>188.31</v>
          </cell>
        </row>
        <row r="1352">
          <cell r="A1352">
            <v>12010</v>
          </cell>
          <cell r="B1352" t="str">
            <v>CONDULETE EM PVC, TIPO "B", SEM TAMPA, DE 1/2" OU 3/4"</v>
          </cell>
          <cell r="C1352" t="str">
            <v xml:space="preserve">UN    </v>
          </cell>
          <cell r="D1352">
            <v>9.3699999999999992</v>
          </cell>
        </row>
        <row r="1353">
          <cell r="A1353">
            <v>39329</v>
          </cell>
          <cell r="B1353" t="str">
            <v>CONDULETE EM PVC, TIPO "B", SEM TAMPA, DE 1"</v>
          </cell>
          <cell r="C1353" t="str">
            <v xml:space="preserve">UN    </v>
          </cell>
          <cell r="D1353">
            <v>9.8000000000000007</v>
          </cell>
        </row>
        <row r="1354">
          <cell r="A1354">
            <v>39330</v>
          </cell>
          <cell r="B1354" t="str">
            <v>CONDULETE EM PVC, TIPO "C", SEM TAMPA, DE 1/2"</v>
          </cell>
          <cell r="C1354" t="str">
            <v xml:space="preserve">UN    </v>
          </cell>
          <cell r="D1354">
            <v>10.31</v>
          </cell>
        </row>
        <row r="1355">
          <cell r="A1355">
            <v>39332</v>
          </cell>
          <cell r="B1355" t="str">
            <v>CONDULETE EM PVC, TIPO "C", SEM TAMPA, DE 1"</v>
          </cell>
          <cell r="C1355" t="str">
            <v xml:space="preserve">UN    </v>
          </cell>
          <cell r="D1355">
            <v>11.52</v>
          </cell>
        </row>
        <row r="1356">
          <cell r="A1356">
            <v>39331</v>
          </cell>
          <cell r="B1356" t="str">
            <v>CONDULETE EM PVC, TIPO "C", SEM TAMPA, DE 3/4"</v>
          </cell>
          <cell r="C1356" t="str">
            <v xml:space="preserve">UN    </v>
          </cell>
          <cell r="D1356">
            <v>9.17</v>
          </cell>
        </row>
        <row r="1357">
          <cell r="A1357">
            <v>39333</v>
          </cell>
          <cell r="B1357" t="str">
            <v>CONDULETE EM PVC, TIPO "E", SEM TAMPA, DE 1/2"</v>
          </cell>
          <cell r="C1357" t="str">
            <v xml:space="preserve">UN    </v>
          </cell>
          <cell r="D1357">
            <v>8.94</v>
          </cell>
        </row>
        <row r="1358">
          <cell r="A1358">
            <v>39335</v>
          </cell>
          <cell r="B1358" t="str">
            <v>CONDULETE EM PVC, TIPO "E", SEM TAMPA, DE 1"</v>
          </cell>
          <cell r="C1358" t="str">
            <v xml:space="preserve">UN    </v>
          </cell>
          <cell r="D1358">
            <v>10.34</v>
          </cell>
        </row>
        <row r="1359">
          <cell r="A1359">
            <v>39334</v>
          </cell>
          <cell r="B1359" t="str">
            <v>CONDULETE EM PVC, TIPO "E", SEM TAMPA, DE 3/4"</v>
          </cell>
          <cell r="C1359" t="str">
            <v xml:space="preserve">UN    </v>
          </cell>
          <cell r="D1359">
            <v>8.2200000000000006</v>
          </cell>
        </row>
        <row r="1360">
          <cell r="A1360">
            <v>12016</v>
          </cell>
          <cell r="B1360" t="str">
            <v>CONDULETE EM PVC, TIPO "LB", SEM TAMPA, DE 1/2" OU 3/4"</v>
          </cell>
          <cell r="C1360" t="str">
            <v xml:space="preserve">UN    </v>
          </cell>
          <cell r="D1360">
            <v>10.32</v>
          </cell>
        </row>
        <row r="1361">
          <cell r="A1361">
            <v>12015</v>
          </cell>
          <cell r="B1361" t="str">
            <v>CONDULETE EM PVC, TIPO "LB", SEM TAMPA, DE 1"</v>
          </cell>
          <cell r="C1361" t="str">
            <v xml:space="preserve">UN    </v>
          </cell>
          <cell r="D1361">
            <v>12.01</v>
          </cell>
        </row>
        <row r="1362">
          <cell r="A1362">
            <v>12020</v>
          </cell>
          <cell r="B1362" t="str">
            <v>CONDULETE EM PVC, TIPO "LL", SEM TAMPA, DE 1/2" OU 3/4"</v>
          </cell>
          <cell r="C1362" t="str">
            <v xml:space="preserve">UN    </v>
          </cell>
          <cell r="D1362">
            <v>10.32</v>
          </cell>
        </row>
        <row r="1363">
          <cell r="A1363">
            <v>12019</v>
          </cell>
          <cell r="B1363" t="str">
            <v>CONDULETE EM PVC, TIPO "LL", SEM TAMPA, DE 1"</v>
          </cell>
          <cell r="C1363" t="str">
            <v xml:space="preserve">UN    </v>
          </cell>
          <cell r="D1363">
            <v>12.01</v>
          </cell>
        </row>
        <row r="1364">
          <cell r="A1364">
            <v>39336</v>
          </cell>
          <cell r="B1364" t="str">
            <v>CONDULETE EM PVC, TIPO "LR", SEM TAMPA, DE 1/2"</v>
          </cell>
          <cell r="C1364" t="str">
            <v xml:space="preserve">UN    </v>
          </cell>
          <cell r="D1364">
            <v>10.31</v>
          </cell>
        </row>
        <row r="1365">
          <cell r="A1365">
            <v>39338</v>
          </cell>
          <cell r="B1365" t="str">
            <v>CONDULETE EM PVC, TIPO "LR", SEM TAMPA, DE 1"</v>
          </cell>
          <cell r="C1365" t="str">
            <v xml:space="preserve">UN    </v>
          </cell>
          <cell r="D1365">
            <v>11.52</v>
          </cell>
        </row>
        <row r="1366">
          <cell r="A1366">
            <v>39337</v>
          </cell>
          <cell r="B1366" t="str">
            <v>CONDULETE EM PVC, TIPO "LR", SEM TAMPA, DE 3/4"</v>
          </cell>
          <cell r="C1366" t="str">
            <v xml:space="preserve">UN    </v>
          </cell>
          <cell r="D1366">
            <v>9.17</v>
          </cell>
        </row>
        <row r="1367">
          <cell r="A1367">
            <v>39341</v>
          </cell>
          <cell r="B1367" t="str">
            <v>CONDULETE EM PVC, TIPO "T", SEM TAMPA, DE 1"</v>
          </cell>
          <cell r="C1367" t="str">
            <v xml:space="preserve">UN    </v>
          </cell>
          <cell r="D1367">
            <v>15.01</v>
          </cell>
        </row>
        <row r="1368">
          <cell r="A1368">
            <v>39340</v>
          </cell>
          <cell r="B1368" t="str">
            <v>CONDULETE EM PVC, TIPO "T", SEM TAMPA, DE 3/4"</v>
          </cell>
          <cell r="C1368" t="str">
            <v xml:space="preserve">UN    </v>
          </cell>
          <cell r="D1368">
            <v>11.02</v>
          </cell>
        </row>
        <row r="1369">
          <cell r="A1369">
            <v>12025</v>
          </cell>
          <cell r="B1369" t="str">
            <v>CONDULETE EM PVC, TIPO "TB", SEM TAMPA, DE 1/2" OU 3/4"</v>
          </cell>
          <cell r="C1369" t="str">
            <v xml:space="preserve">UN    </v>
          </cell>
          <cell r="D1369">
            <v>11.39</v>
          </cell>
        </row>
        <row r="1370">
          <cell r="A1370">
            <v>39342</v>
          </cell>
          <cell r="B1370" t="str">
            <v>CONDULETE EM PVC, TIPO "TB", SEM TAMPA, DE 1"</v>
          </cell>
          <cell r="C1370" t="str">
            <v xml:space="preserve">UN    </v>
          </cell>
          <cell r="D1370">
            <v>15.01</v>
          </cell>
        </row>
        <row r="1371">
          <cell r="A1371">
            <v>39343</v>
          </cell>
          <cell r="B1371" t="str">
            <v>CONDULETE EM PVC, TIPO "X", SEM TAMPA, DE 1/2"</v>
          </cell>
          <cell r="C1371" t="str">
            <v xml:space="preserve">UN    </v>
          </cell>
          <cell r="D1371">
            <v>12.68</v>
          </cell>
        </row>
        <row r="1372">
          <cell r="A1372">
            <v>39345</v>
          </cell>
          <cell r="B1372" t="str">
            <v>CONDULETE EM PVC, TIPO "X", SEM TAMPA, DE 1"</v>
          </cell>
          <cell r="C1372" t="str">
            <v xml:space="preserve">UN    </v>
          </cell>
          <cell r="D1372">
            <v>17.16</v>
          </cell>
        </row>
        <row r="1373">
          <cell r="A1373">
            <v>39344</v>
          </cell>
          <cell r="B1373" t="str">
            <v>CONDULETE EM PVC, TIPO "X", SEM TAMPA, DE 3/4"</v>
          </cell>
          <cell r="C1373" t="str">
            <v xml:space="preserve">UN    </v>
          </cell>
          <cell r="D1373">
            <v>12.26</v>
          </cell>
        </row>
        <row r="1374">
          <cell r="A1374">
            <v>12623</v>
          </cell>
          <cell r="B1374" t="str">
            <v>CONDUTOR PLUVIAL, PVC, CIRCULAR, DIAMETRO ENTRE 80 E 100 MM, PARA DRENAGEM PREDIAL</v>
          </cell>
          <cell r="C1374" t="str">
            <v xml:space="preserve">M     </v>
          </cell>
          <cell r="D1374">
            <v>12.9</v>
          </cell>
        </row>
        <row r="1375">
          <cell r="A1375">
            <v>34498</v>
          </cell>
          <cell r="B1375" t="str">
            <v>CONE DE SINALIZACAO EM PVC FLEXIVEL, H = 70 / 76 CM (NBR 15071)</v>
          </cell>
          <cell r="C1375" t="str">
            <v xml:space="preserve">UN    </v>
          </cell>
          <cell r="D1375">
            <v>94.79</v>
          </cell>
        </row>
        <row r="1376">
          <cell r="A1376">
            <v>13244</v>
          </cell>
          <cell r="B1376" t="str">
            <v>CONE DE SINALIZACAO EM PVC RIGIDO COM FAIXA REFLETIVA, H = 70 / 76 CM</v>
          </cell>
          <cell r="C1376" t="str">
            <v xml:space="preserve">UN    </v>
          </cell>
          <cell r="D1376">
            <v>39.9</v>
          </cell>
        </row>
        <row r="1377">
          <cell r="A1377">
            <v>38998</v>
          </cell>
          <cell r="B1377" t="str">
            <v>CONECTOR / ADAPTADOR FEMEA, COM INSERTO METALICO, PPR, DN 25 MM X 1/2", PARA AGUA QUENTE E FRIA PREDIAL</v>
          </cell>
          <cell r="C1377" t="str">
            <v xml:space="preserve">UN    </v>
          </cell>
          <cell r="D1377">
            <v>14.71</v>
          </cell>
        </row>
        <row r="1378">
          <cell r="A1378">
            <v>38999</v>
          </cell>
          <cell r="B1378" t="str">
            <v>CONECTOR / ADAPTADOR FEMEA, COM INSERTO METALICO, PPR, DN 32 MM X 3/4", PARA AGUA QUENTE E FRIA PREDIAL</v>
          </cell>
          <cell r="C1378" t="str">
            <v xml:space="preserve">UN    </v>
          </cell>
          <cell r="D1378">
            <v>24.35</v>
          </cell>
        </row>
        <row r="1379">
          <cell r="A1379">
            <v>38996</v>
          </cell>
          <cell r="B1379" t="str">
            <v>CONECTOR / ADAPTADOR MACHO, COM INSERTO METALICO, PPR, DN 25 MM X 1/2", PARA AGUA QUENTE E FRIA PREDIAL</v>
          </cell>
          <cell r="C1379" t="str">
            <v xml:space="preserve">UN    </v>
          </cell>
          <cell r="D1379">
            <v>21.26</v>
          </cell>
        </row>
        <row r="1380">
          <cell r="A1380">
            <v>38997</v>
          </cell>
          <cell r="B1380" t="str">
            <v>CONECTOR / ADAPTADOR MACHO, COM INSERTO METALICO, PPR, DN 32 MM X 3/4", PARA AGUA QUENTE E FRIA PREDIAL</v>
          </cell>
          <cell r="C1380" t="str">
            <v xml:space="preserve">UN    </v>
          </cell>
          <cell r="D1380">
            <v>34.409999999999997</v>
          </cell>
        </row>
        <row r="1381">
          <cell r="A1381">
            <v>39862</v>
          </cell>
          <cell r="B1381" t="str">
            <v>CONECTOR BRONZE/LATAO (REF 603) SEM ANEL DE SOLDA, BOLSA X ROSCA F, 15 MM X 1/2"</v>
          </cell>
          <cell r="C1381" t="str">
            <v xml:space="preserve">UN    </v>
          </cell>
          <cell r="D1381">
            <v>15.95</v>
          </cell>
        </row>
        <row r="1382">
          <cell r="A1382">
            <v>39863</v>
          </cell>
          <cell r="B1382" t="str">
            <v>CONECTOR BRONZE/LATAO (REF 603) SEM ANEL DE SOLDA, BOLSA X ROSCA F, 22 MM X 1/2"</v>
          </cell>
          <cell r="C1382" t="str">
            <v xml:space="preserve">UN    </v>
          </cell>
          <cell r="D1382">
            <v>16.170000000000002</v>
          </cell>
        </row>
        <row r="1383">
          <cell r="A1383">
            <v>39864</v>
          </cell>
          <cell r="B1383" t="str">
            <v>CONECTOR BRONZE/LATAO (REF 603) SEM ANEL DE SOLDA, BOLSA X ROSCA F, 22 MM X 3/4"</v>
          </cell>
          <cell r="C1383" t="str">
            <v xml:space="preserve">UN    </v>
          </cell>
          <cell r="D1383">
            <v>20.07</v>
          </cell>
        </row>
        <row r="1384">
          <cell r="A1384">
            <v>39865</v>
          </cell>
          <cell r="B1384" t="str">
            <v>CONECTOR BRONZE/LATAO (REF 603) SEM ANEL DE SOLDA, BOLSA X ROSCA F, 28 MM X 1/2"</v>
          </cell>
          <cell r="C1384" t="str">
            <v xml:space="preserve">UN    </v>
          </cell>
          <cell r="D1384">
            <v>28.29</v>
          </cell>
        </row>
        <row r="1385">
          <cell r="A1385">
            <v>2517</v>
          </cell>
          <cell r="B1385" t="str">
            <v>CONECTOR CURVO 90 GRAUS DE ALUMINIO, BITOLA 1 1/2", PARA ADAPTAR ENTRADA DE ELETRODUTO METALICO FLEXIVEL EM QUADROS</v>
          </cell>
          <cell r="C1385" t="str">
            <v xml:space="preserve">UN    </v>
          </cell>
          <cell r="D1385">
            <v>18.760000000000002</v>
          </cell>
        </row>
        <row r="1386">
          <cell r="A1386">
            <v>2522</v>
          </cell>
          <cell r="B1386" t="str">
            <v>CONECTOR CURVO 90 GRAUS DE ALUMINIO, BITOLA 1 1/4", PARA ADAPTAR ENTRADA DE ELETRODUTO METALICO FLEXIVEL EM QUADROS</v>
          </cell>
          <cell r="C1386" t="str">
            <v xml:space="preserve">UN    </v>
          </cell>
          <cell r="D1386">
            <v>12.12</v>
          </cell>
        </row>
        <row r="1387">
          <cell r="A1387">
            <v>2548</v>
          </cell>
          <cell r="B1387" t="str">
            <v>CONECTOR CURVO 90 GRAUS DE ALUMINIO, BITOLA 1/2", PARA ADAPTAR ENTRADA DE ELETRODUTO METALICO FLEXIVEL EM QUADROS</v>
          </cell>
          <cell r="C1387" t="str">
            <v xml:space="preserve">UN    </v>
          </cell>
          <cell r="D1387">
            <v>7.45</v>
          </cell>
        </row>
        <row r="1388">
          <cell r="A1388">
            <v>2516</v>
          </cell>
          <cell r="B1388" t="str">
            <v>CONECTOR CURVO 90 GRAUS DE ALUMINIO, BITOLA 1", PARA ADAPTAR ENTRADA DE ELETRODUTO METALICO FLEXIVEL EM QUADROS</v>
          </cell>
          <cell r="C1388" t="str">
            <v xml:space="preserve">UN    </v>
          </cell>
          <cell r="D1388">
            <v>9.73</v>
          </cell>
        </row>
        <row r="1389">
          <cell r="A1389">
            <v>2518</v>
          </cell>
          <cell r="B1389" t="str">
            <v>CONECTOR CURVO 90 GRAUS DE ALUMINIO, BITOLA 2 1/2", PARA ADAPTAR ENTRADA DE ELETRODUTO METALICO FLEXIVEL EM QUADROS</v>
          </cell>
          <cell r="C1389" t="str">
            <v xml:space="preserve">UN    </v>
          </cell>
          <cell r="D1389">
            <v>89.31</v>
          </cell>
        </row>
        <row r="1390">
          <cell r="A1390">
            <v>2521</v>
          </cell>
          <cell r="B1390" t="str">
            <v>CONECTOR CURVO 90 GRAUS DE ALUMINIO, BITOLA 2", PARA ADAPTAR ENTRADA DE ELETRODUTO METALICO FLEXIVEL EM QUADROS</v>
          </cell>
          <cell r="C1390" t="str">
            <v xml:space="preserve">UN    </v>
          </cell>
          <cell r="D1390">
            <v>38.01</v>
          </cell>
        </row>
        <row r="1391">
          <cell r="A1391">
            <v>2515</v>
          </cell>
          <cell r="B1391" t="str">
            <v>CONECTOR CURVO 90 GRAUS DE ALUMINIO, BITOLA 3/4", PARA ADAPTAR ENTRADA DE ELETRODUTO METALICO FLEXIVEL EM QUADROS</v>
          </cell>
          <cell r="C1391" t="str">
            <v xml:space="preserve">UN    </v>
          </cell>
          <cell r="D1391">
            <v>8.1</v>
          </cell>
        </row>
        <row r="1392">
          <cell r="A1392">
            <v>2519</v>
          </cell>
          <cell r="B1392" t="str">
            <v>CONECTOR CURVO 90 GRAUS DE ALUMINIO, BITOLA 3", PARA ADAPTAR ENTRADA DE ELETRODUTO METALICO FLEXIVEL EM QUADROS</v>
          </cell>
          <cell r="C1392" t="str">
            <v xml:space="preserve">UN    </v>
          </cell>
          <cell r="D1392">
            <v>107.68</v>
          </cell>
        </row>
        <row r="1393">
          <cell r="A1393">
            <v>2520</v>
          </cell>
          <cell r="B1393" t="str">
            <v>CONECTOR CURVO 90 GRAUS DE ALUMINIO, BITOLA 4", PARA ADAPTAR ENTRADA DE ELETRODUTO METALICO FLEXIVEL EM QUADROS</v>
          </cell>
          <cell r="C1393" t="str">
            <v xml:space="preserve">UN    </v>
          </cell>
          <cell r="D1393">
            <v>198.2</v>
          </cell>
        </row>
        <row r="1394">
          <cell r="A1394">
            <v>1602</v>
          </cell>
          <cell r="B1394" t="str">
            <v>CONECTOR DE ALUMINIO TIPO PRENSA CABO, BITOLA 1 1/2", PARA CABOS DE DIAMETRO DE 37 A 40 MM</v>
          </cell>
          <cell r="C1394" t="str">
            <v xml:space="preserve">UN    </v>
          </cell>
          <cell r="D1394">
            <v>37.39</v>
          </cell>
        </row>
        <row r="1395">
          <cell r="A1395">
            <v>1601</v>
          </cell>
          <cell r="B1395" t="str">
            <v>CONECTOR DE ALUMINIO TIPO PRENSA CABO, BITOLA 1 1/4", PARA CABOS DE DIAMETRO DE 31 A 34 MM</v>
          </cell>
          <cell r="C1395" t="str">
            <v xml:space="preserve">UN    </v>
          </cell>
          <cell r="D1395">
            <v>33.33</v>
          </cell>
        </row>
        <row r="1396">
          <cell r="A1396">
            <v>1598</v>
          </cell>
          <cell r="B1396" t="str">
            <v>CONECTOR DE ALUMINIO TIPO PRENSA CABO, BITOLA 1/2", PARA CABOS DE DIAMETRO DE 12,5 A 15 MM</v>
          </cell>
          <cell r="C1396" t="str">
            <v xml:space="preserve">UN    </v>
          </cell>
          <cell r="D1396">
            <v>9.86</v>
          </cell>
        </row>
        <row r="1397">
          <cell r="A1397">
            <v>1600</v>
          </cell>
          <cell r="B1397" t="str">
            <v>CONECTOR DE ALUMINIO TIPO PRENSA CABO, BITOLA 1", PARA CABOS DE DIAMETRO DE 22,5 A 25 MM</v>
          </cell>
          <cell r="C1397" t="str">
            <v xml:space="preserve">UN    </v>
          </cell>
          <cell r="D1397">
            <v>14.56</v>
          </cell>
        </row>
        <row r="1398">
          <cell r="A1398">
            <v>1603</v>
          </cell>
          <cell r="B1398" t="str">
            <v>CONECTOR DE ALUMINIO TIPO PRENSA CABO, BITOLA 2", PARA CABOS DE DIAMETRO DE 47,5 A 50 MM</v>
          </cell>
          <cell r="C1398" t="str">
            <v xml:space="preserve">UN    </v>
          </cell>
          <cell r="D1398">
            <v>56.46</v>
          </cell>
        </row>
        <row r="1399">
          <cell r="A1399">
            <v>1599</v>
          </cell>
          <cell r="B1399" t="str">
            <v>CONECTOR DE ALUMINIO TIPO PRENSA CABO, BITOLA 3/4", PARA CABOS DE DIAMETRO DE 17,5 A 20 MM</v>
          </cell>
          <cell r="C1399" t="str">
            <v xml:space="preserve">UN    </v>
          </cell>
          <cell r="D1399">
            <v>11.44</v>
          </cell>
        </row>
        <row r="1400">
          <cell r="A1400">
            <v>1597</v>
          </cell>
          <cell r="B1400" t="str">
            <v>CONECTOR DE ALUMINIO TIPO PRENSA CABO, BITOLA 3/8", PARA CABOS DE DIAMETRO DE 9 A 10 MM</v>
          </cell>
          <cell r="C1400" t="str">
            <v xml:space="preserve">UN    </v>
          </cell>
          <cell r="D1400">
            <v>9.27</v>
          </cell>
        </row>
        <row r="1401">
          <cell r="A1401">
            <v>39600</v>
          </cell>
          <cell r="B1401" t="str">
            <v>CONECTOR FEMEA RJ - 45, CATEGORIA 5 E</v>
          </cell>
          <cell r="C1401" t="str">
            <v xml:space="preserve">UN    </v>
          </cell>
          <cell r="D1401">
            <v>14.33</v>
          </cell>
        </row>
        <row r="1402">
          <cell r="A1402">
            <v>39601</v>
          </cell>
          <cell r="B1402" t="str">
            <v>CONECTOR FEMEA RJ - 45, CATEGORIA 6</v>
          </cell>
          <cell r="C1402" t="str">
            <v xml:space="preserve">UN    </v>
          </cell>
          <cell r="D1402">
            <v>24.92</v>
          </cell>
        </row>
        <row r="1403">
          <cell r="A1403">
            <v>39602</v>
          </cell>
          <cell r="B1403" t="str">
            <v>CONECTOR MACHO RJ - 45, CATEGORIA 5 E</v>
          </cell>
          <cell r="C1403" t="str">
            <v xml:space="preserve">UN    </v>
          </cell>
          <cell r="D1403">
            <v>1.64</v>
          </cell>
        </row>
        <row r="1404">
          <cell r="A1404">
            <v>39603</v>
          </cell>
          <cell r="B1404" t="str">
            <v>CONECTOR MACHO RJ - 45, CATEGORIA 6</v>
          </cell>
          <cell r="C1404" t="str">
            <v xml:space="preserve">UN    </v>
          </cell>
          <cell r="D1404">
            <v>2.81</v>
          </cell>
        </row>
        <row r="1405">
          <cell r="A1405">
            <v>11821</v>
          </cell>
          <cell r="B1405" t="str">
            <v>CONECTOR METALICO TIPO PARAFUSO FENDIDO (SPLIT BOLT), COM SEPARADOR DE CABOS BIMETALICOS, PARA CABOS ATE 25 MM2</v>
          </cell>
          <cell r="C1405" t="str">
            <v xml:space="preserve">UN    </v>
          </cell>
          <cell r="D1405">
            <v>7.61</v>
          </cell>
        </row>
        <row r="1406">
          <cell r="A1406">
            <v>1562</v>
          </cell>
          <cell r="B1406" t="str">
            <v>CONECTOR METALICO TIPO PARAFUSO FENDIDO (SPLIT BOLT), COM SEPARADOR DE CABOS BIMETALICOS, PARA CABOS ATE 50 MM2</v>
          </cell>
          <cell r="C1406" t="str">
            <v xml:space="preserve">UN    </v>
          </cell>
          <cell r="D1406">
            <v>12.47</v>
          </cell>
        </row>
        <row r="1407">
          <cell r="A1407">
            <v>1563</v>
          </cell>
          <cell r="B1407" t="str">
            <v>CONECTOR METALICO TIPO PARAFUSO FENDIDO (SPLIT BOLT), COM SEPARADOR DE CABOS BIMETALICOS, PARA CABOS ATE 70 MM2</v>
          </cell>
          <cell r="C1407" t="str">
            <v xml:space="preserve">UN    </v>
          </cell>
          <cell r="D1407">
            <v>16.739999999999998</v>
          </cell>
        </row>
        <row r="1408">
          <cell r="A1408">
            <v>11856</v>
          </cell>
          <cell r="B1408" t="str">
            <v>CONECTOR METALICO TIPO PARAFUSO FENDIDO (SPLIT BOLT), PARA CABOS ATE 10 MM2</v>
          </cell>
          <cell r="C1408" t="str">
            <v xml:space="preserve">UN    </v>
          </cell>
          <cell r="D1408">
            <v>4.99</v>
          </cell>
        </row>
        <row r="1409">
          <cell r="A1409">
            <v>11857</v>
          </cell>
          <cell r="B1409" t="str">
            <v>CONECTOR METALICO TIPO PARAFUSO FENDIDO (SPLIT BOLT), PARA CABOS ATE 120 MM2</v>
          </cell>
          <cell r="C1409" t="str">
            <v xml:space="preserve">UN    </v>
          </cell>
          <cell r="D1409">
            <v>26.26</v>
          </cell>
        </row>
        <row r="1410">
          <cell r="A1410">
            <v>11858</v>
          </cell>
          <cell r="B1410" t="str">
            <v>CONECTOR METALICO TIPO PARAFUSO FENDIDO (SPLIT BOLT), PARA CABOS ATE 150 MM2</v>
          </cell>
          <cell r="C1410" t="str">
            <v xml:space="preserve">UN    </v>
          </cell>
          <cell r="D1410">
            <v>32.590000000000003</v>
          </cell>
        </row>
        <row r="1411">
          <cell r="A1411">
            <v>1539</v>
          </cell>
          <cell r="B1411" t="str">
            <v>CONECTOR METALICO TIPO PARAFUSO FENDIDO (SPLIT BOLT), PARA CABOS ATE 16 MM2</v>
          </cell>
          <cell r="C1411" t="str">
            <v xml:space="preserve">UN    </v>
          </cell>
          <cell r="D1411">
            <v>5.86</v>
          </cell>
        </row>
        <row r="1412">
          <cell r="A1412">
            <v>11859</v>
          </cell>
          <cell r="B1412" t="str">
            <v>CONECTOR METALICO TIPO PARAFUSO FENDIDO (SPLIT BOLT), PARA CABOS ATE 185 MM2</v>
          </cell>
          <cell r="C1412" t="str">
            <v xml:space="preserve">UN    </v>
          </cell>
          <cell r="D1412">
            <v>44.34</v>
          </cell>
        </row>
        <row r="1413">
          <cell r="A1413">
            <v>1550</v>
          </cell>
          <cell r="B1413" t="str">
            <v>CONECTOR METALICO TIPO PARAFUSO FENDIDO (SPLIT BOLT), PARA CABOS ATE 25 MM2</v>
          </cell>
          <cell r="C1413" t="str">
            <v xml:space="preserve">UN    </v>
          </cell>
          <cell r="D1413">
            <v>6.18</v>
          </cell>
        </row>
        <row r="1414">
          <cell r="A1414">
            <v>11854</v>
          </cell>
          <cell r="B1414" t="str">
            <v>CONECTOR METALICO TIPO PARAFUSO FENDIDO (SPLIT BOLT), PARA CABOS ATE 35 MM2</v>
          </cell>
          <cell r="C1414" t="str">
            <v xml:space="preserve">UN    </v>
          </cell>
          <cell r="D1414">
            <v>7.73</v>
          </cell>
        </row>
        <row r="1415">
          <cell r="A1415">
            <v>11862</v>
          </cell>
          <cell r="B1415" t="str">
            <v>CONECTOR METALICO TIPO PARAFUSO FENDIDO (SPLIT BOLT), PARA CABOS ATE 50 MM2</v>
          </cell>
          <cell r="C1415" t="str">
            <v xml:space="preserve">UN    </v>
          </cell>
          <cell r="D1415">
            <v>10.84</v>
          </cell>
        </row>
        <row r="1416">
          <cell r="A1416">
            <v>11863</v>
          </cell>
          <cell r="B1416" t="str">
            <v>CONECTOR METALICO TIPO PARAFUSO FENDIDO (SPLIT BOLT), PARA CABOS ATE 6 MM2</v>
          </cell>
          <cell r="C1416" t="str">
            <v xml:space="preserve">UN    </v>
          </cell>
          <cell r="D1416">
            <v>4.38</v>
          </cell>
        </row>
        <row r="1417">
          <cell r="A1417">
            <v>11855</v>
          </cell>
          <cell r="B1417" t="str">
            <v>CONECTOR METALICO TIPO PARAFUSO FENDIDO (SPLIT BOLT), PARA CABOS ATE 70 MM2</v>
          </cell>
          <cell r="C1417" t="str">
            <v xml:space="preserve">UN    </v>
          </cell>
          <cell r="D1417">
            <v>16.18</v>
          </cell>
        </row>
        <row r="1418">
          <cell r="A1418">
            <v>11864</v>
          </cell>
          <cell r="B1418" t="str">
            <v>CONECTOR METALICO TIPO PARAFUSO FENDIDO (SPLIT BOLT), PARA CABOS ATE 95 MM2</v>
          </cell>
          <cell r="C1418" t="str">
            <v xml:space="preserve">UN    </v>
          </cell>
          <cell r="D1418">
            <v>24.47</v>
          </cell>
        </row>
        <row r="1419">
          <cell r="A1419">
            <v>2527</v>
          </cell>
          <cell r="B1419" t="str">
            <v>CONECTOR RETO DE ALUMINIO PARA ELETRODUTO DE 1 1/2", PARA ADAPTAR ENTRADA DE ELETRODUTO METALICO FLEXIVEL EM QUADROS</v>
          </cell>
          <cell r="C1419" t="str">
            <v xml:space="preserve">UN    </v>
          </cell>
          <cell r="D1419">
            <v>6.71</v>
          </cell>
        </row>
        <row r="1420">
          <cell r="A1420">
            <v>2526</v>
          </cell>
          <cell r="B1420" t="str">
            <v>CONECTOR RETO DE ALUMINIO PARA ELETRODUTO DE 1 1/4", PARA ADAPTAR ENTRADA DE ELETRODUTO METALICO FLEXIVEL EM QUADROS</v>
          </cell>
          <cell r="C1420" t="str">
            <v xml:space="preserve">UN    </v>
          </cell>
          <cell r="D1420">
            <v>4.3</v>
          </cell>
        </row>
        <row r="1421">
          <cell r="A1421">
            <v>2487</v>
          </cell>
          <cell r="B1421" t="str">
            <v>CONECTOR RETO DE ALUMINIO PARA ELETRODUTO DE 1/2", PARA ADAPTAR ENTRADA DE ELETRODUTO METALICO FLEXIVEL EM QUADROS</v>
          </cell>
          <cell r="C1421" t="str">
            <v xml:space="preserve">UN    </v>
          </cell>
          <cell r="D1421">
            <v>1.46</v>
          </cell>
        </row>
        <row r="1422">
          <cell r="A1422">
            <v>2483</v>
          </cell>
          <cell r="B1422" t="str">
            <v>CONECTOR RETO DE ALUMINIO PARA ELETRODUTO DE 1", PARA ADAPTAR ENTRADA DE ELETRODUTO METALICO FLEXIVEL EM QUADROS</v>
          </cell>
          <cell r="C1422" t="str">
            <v xml:space="preserve">UN    </v>
          </cell>
          <cell r="D1422">
            <v>3.06</v>
          </cell>
        </row>
        <row r="1423">
          <cell r="A1423">
            <v>2528</v>
          </cell>
          <cell r="B1423" t="str">
            <v>CONECTOR RETO DE ALUMINIO PARA ELETRODUTO DE 2 1/2", PARA ADAPTAR ENTRADA DE ELETRODUTO METALICO FLEXIVEL EM QUADROS</v>
          </cell>
          <cell r="C1423" t="str">
            <v xml:space="preserve">UN    </v>
          </cell>
          <cell r="D1423">
            <v>16.899999999999999</v>
          </cell>
        </row>
        <row r="1424">
          <cell r="A1424">
            <v>2489</v>
          </cell>
          <cell r="B1424" t="str">
            <v>CONECTOR RETO DE ALUMINIO PARA ELETRODUTO DE 2", PARA ADAPTAR ENTRADA DE ELETRODUTO METALICO FLEXIVEL EM QUADROS</v>
          </cell>
          <cell r="C1424" t="str">
            <v xml:space="preserve">UN    </v>
          </cell>
          <cell r="D1424">
            <v>7.44</v>
          </cell>
        </row>
        <row r="1425">
          <cell r="A1425">
            <v>2488</v>
          </cell>
          <cell r="B1425" t="str">
            <v>CONECTOR RETO DE ALUMINIO PARA ELETRODUTO DE 3/4", PARA ADAPTAR ENTRADA DE ELETRODUTO METALICO FLEXIVEL EM QUADROS</v>
          </cell>
          <cell r="C1425" t="str">
            <v xml:space="preserve">UN    </v>
          </cell>
          <cell r="D1425">
            <v>1.72</v>
          </cell>
        </row>
        <row r="1426">
          <cell r="A1426">
            <v>2484</v>
          </cell>
          <cell r="B1426" t="str">
            <v>CONECTOR RETO DE ALUMINIO PARA ELETRODUTO DE 3", PARA ADAPTAR ENTRADA DE ELETRODUTO METALICO FLEXIVEL EM QUADROS</v>
          </cell>
          <cell r="C1426" t="str">
            <v xml:space="preserve">UN    </v>
          </cell>
          <cell r="D1426">
            <v>24.54</v>
          </cell>
        </row>
        <row r="1427">
          <cell r="A1427">
            <v>2485</v>
          </cell>
          <cell r="B1427" t="str">
            <v>CONECTOR RETO DE ALUMINIO PARA ELETRODUTO DE 4", PARA ADAPTAR ENTRADA DE ELETRODUTO METALICO FLEXIVEL EM QUADROS</v>
          </cell>
          <cell r="C1427" t="str">
            <v xml:space="preserve">UN    </v>
          </cell>
          <cell r="D1427">
            <v>38.47</v>
          </cell>
        </row>
        <row r="1428">
          <cell r="A1428">
            <v>38005</v>
          </cell>
          <cell r="B1428" t="str">
            <v>CONECTOR, CPVC, SOLDAVEL, 15 MM X 1/2", PARA AGUA QUENTE</v>
          </cell>
          <cell r="C1428" t="str">
            <v xml:space="preserve">UN    </v>
          </cell>
          <cell r="D1428">
            <v>26.88</v>
          </cell>
        </row>
        <row r="1429">
          <cell r="A1429">
            <v>38006</v>
          </cell>
          <cell r="B1429" t="str">
            <v>CONECTOR, CPVC, SOLDAVEL, 22 MM X 1/2", PARA AGUA QUENTE</v>
          </cell>
          <cell r="C1429" t="str">
            <v xml:space="preserve">UN    </v>
          </cell>
          <cell r="D1429">
            <v>32.99</v>
          </cell>
        </row>
        <row r="1430">
          <cell r="A1430">
            <v>38428</v>
          </cell>
          <cell r="B1430" t="str">
            <v>CONECTOR, CPVC, SOLDAVEL, 22 MM X 3/4", PARA AGUA QUENTE</v>
          </cell>
          <cell r="C1430" t="str">
            <v xml:space="preserve">UN    </v>
          </cell>
          <cell r="D1430">
            <v>30.91</v>
          </cell>
        </row>
        <row r="1431">
          <cell r="A1431">
            <v>38007</v>
          </cell>
          <cell r="B1431" t="str">
            <v>CONECTOR, CPVC, SOLDAVEL, 28 MM X 1", PARA AGUA QUENTE</v>
          </cell>
          <cell r="C1431" t="str">
            <v xml:space="preserve">UN    </v>
          </cell>
          <cell r="D1431">
            <v>50.5</v>
          </cell>
        </row>
        <row r="1432">
          <cell r="A1432">
            <v>38008</v>
          </cell>
          <cell r="B1432" t="str">
            <v>CONECTOR, CPVC, SOLDAVEL, 35 MM X 1 1/4", PARA AGUA QUENTE</v>
          </cell>
          <cell r="C1432" t="str">
            <v xml:space="preserve">UN    </v>
          </cell>
          <cell r="D1432">
            <v>203.38</v>
          </cell>
        </row>
        <row r="1433">
          <cell r="A1433">
            <v>38009</v>
          </cell>
          <cell r="B1433" t="str">
            <v>CONECTOR, CPVC, SOLDAVEL, 42 MM X 1 1/2", PARA AGUA QUENTE</v>
          </cell>
          <cell r="C1433" t="str">
            <v xml:space="preserve">UN    </v>
          </cell>
          <cell r="D1433">
            <v>248.56</v>
          </cell>
        </row>
        <row r="1434">
          <cell r="A1434">
            <v>39279</v>
          </cell>
          <cell r="B1434" t="str">
            <v>CONEXAO FIXA, ROSCA FEMEA, EM PLASTICO, DN 16 MM X 1/2", PARA CONEXAO COM CRIMPAGEM EM TUBO PEX</v>
          </cell>
          <cell r="C1434" t="str">
            <v xml:space="preserve">UN    </v>
          </cell>
          <cell r="D1434">
            <v>15.67</v>
          </cell>
        </row>
        <row r="1435">
          <cell r="A1435">
            <v>38845</v>
          </cell>
          <cell r="B1435" t="str">
            <v>CONEXAO FIXA, ROSCA FEMEA, EM PLASTICO, DN 16 MM X 3/4", PARA CONEXAO COM CRIMPAGEM EM TUBO PEX</v>
          </cell>
          <cell r="C1435" t="str">
            <v xml:space="preserve">UN    </v>
          </cell>
          <cell r="D1435">
            <v>22.68</v>
          </cell>
        </row>
        <row r="1436">
          <cell r="A1436">
            <v>39280</v>
          </cell>
          <cell r="B1436" t="str">
            <v>CONEXAO FIXA, ROSCA FEMEA, EM PLASTICO, DN 20 MM X 1/2", PARA CONEXAO COM CRIMPAGEM EM TUBO PEX</v>
          </cell>
          <cell r="C1436" t="str">
            <v xml:space="preserve">UN    </v>
          </cell>
          <cell r="D1436">
            <v>20.32</v>
          </cell>
        </row>
        <row r="1437">
          <cell r="A1437">
            <v>39281</v>
          </cell>
          <cell r="B1437" t="str">
            <v>CONEXAO FIXA, ROSCA FEMEA, EM PLASTICO, DN 20 MM X 3/4", PARA CONEXAO COM CRIMPAGEM EM TUBO PEX</v>
          </cell>
          <cell r="C1437" t="str">
            <v xml:space="preserve">UN    </v>
          </cell>
          <cell r="D1437">
            <v>26.75</v>
          </cell>
        </row>
        <row r="1438">
          <cell r="A1438">
            <v>38849</v>
          </cell>
          <cell r="B1438" t="str">
            <v>CONEXAO FIXA, ROSCA FEMEA, EM PLASTICO, DN 25 MM X 1/2", PARA CONEXAO COM CRIMPAGEM EM TUBO PEX</v>
          </cell>
          <cell r="C1438" t="str">
            <v xml:space="preserve">UN    </v>
          </cell>
          <cell r="D1438">
            <v>22.91</v>
          </cell>
        </row>
        <row r="1439">
          <cell r="A1439">
            <v>39282</v>
          </cell>
          <cell r="B1439" t="str">
            <v>CONEXAO FIXA, ROSCA FEMEA, EM PLASTICO, DN 25 MM X 3/4", PARA CONEXAO COM CRIMPAGEM EM TUBO PEX</v>
          </cell>
          <cell r="C1439" t="str">
            <v xml:space="preserve">UN    </v>
          </cell>
          <cell r="D1439">
            <v>27.39</v>
          </cell>
        </row>
        <row r="1440">
          <cell r="A1440">
            <v>38852</v>
          </cell>
          <cell r="B1440" t="str">
            <v>CONEXAO FIXA, ROSCA FEMEA, EM PLASTICO, DN 32 MM X 3/4", PARA CONEXAO COM CRIMPAGEM EM TUBO PEX</v>
          </cell>
          <cell r="C1440" t="str">
            <v xml:space="preserve">UN    </v>
          </cell>
          <cell r="D1440">
            <v>37.26</v>
          </cell>
        </row>
        <row r="1441">
          <cell r="A1441">
            <v>38844</v>
          </cell>
          <cell r="B1441" t="str">
            <v>CONEXAO FIXA, ROSCA FEMEA, METALICA, COM ANEL DESLIZANTE, DN 16 MM X 1/2", PARA TUBO PEX</v>
          </cell>
          <cell r="C1441" t="str">
            <v xml:space="preserve">UN    </v>
          </cell>
          <cell r="D1441">
            <v>11.45</v>
          </cell>
        </row>
        <row r="1442">
          <cell r="A1442">
            <v>38846</v>
          </cell>
          <cell r="B1442" t="str">
            <v>CONEXAO FIXA, ROSCA FEMEA, METALICA, COM ANEL DESLIZANTE, DN 20 MM X 1/2", PARA TUBO PEX</v>
          </cell>
          <cell r="C1442" t="str">
            <v xml:space="preserve">UN    </v>
          </cell>
          <cell r="D1442">
            <v>12.52</v>
          </cell>
        </row>
        <row r="1443">
          <cell r="A1443">
            <v>38847</v>
          </cell>
          <cell r="B1443" t="str">
            <v>CONEXAO FIXA, ROSCA FEMEA, METALICA, COM ANEL DESLIZANTE, DN 20 MM X 3/4", PARA TUBO PEX</v>
          </cell>
          <cell r="C1443" t="str">
            <v xml:space="preserve">UN    </v>
          </cell>
          <cell r="D1443">
            <v>15.41</v>
          </cell>
        </row>
        <row r="1444">
          <cell r="A1444">
            <v>38850</v>
          </cell>
          <cell r="B1444" t="str">
            <v>CONEXAO FIXA, ROSCA FEMEA, METALICA, COM ANEL DESLIZANTE, DN 25 MM X 1", PARA TUBO PEX</v>
          </cell>
          <cell r="C1444" t="str">
            <v xml:space="preserve">UN    </v>
          </cell>
          <cell r="D1444">
            <v>21.42</v>
          </cell>
        </row>
        <row r="1445">
          <cell r="A1445">
            <v>38848</v>
          </cell>
          <cell r="B1445" t="str">
            <v>CONEXAO FIXA, ROSCA FEMEA, METALICA, COM ANEL DESLIZANTE, DN 25 MM X 3/4", PARA TUBO PEX</v>
          </cell>
          <cell r="C1445" t="str">
            <v xml:space="preserve">UN    </v>
          </cell>
          <cell r="D1445">
            <v>17.91</v>
          </cell>
        </row>
        <row r="1446">
          <cell r="A1446">
            <v>38851</v>
          </cell>
          <cell r="B1446" t="str">
            <v>CONEXAO FIXA, ROSCA FEMEA, METALICA, COM ANEL DESLIZANTE, DN 32 MM X 1", PARA TUBO PEX</v>
          </cell>
          <cell r="C1446" t="str">
            <v xml:space="preserve">UN    </v>
          </cell>
          <cell r="D1446">
            <v>32.56</v>
          </cell>
        </row>
        <row r="1447">
          <cell r="A1447">
            <v>38860</v>
          </cell>
          <cell r="B1447" t="str">
            <v>CONEXAO FIXA, ROSCA MACHO, METALICA, PARA TUBO PEX, DN 16 MM X 1/2"</v>
          </cell>
          <cell r="C1447" t="str">
            <v xml:space="preserve">UN    </v>
          </cell>
          <cell r="D1447">
            <v>9.1999999999999993</v>
          </cell>
        </row>
        <row r="1448">
          <cell r="A1448">
            <v>38861</v>
          </cell>
          <cell r="B1448" t="str">
            <v>CONEXAO FIXA, ROSCA MACHO, METALICA, PARA TUBO PEX, DN 16 MM X 3/4"</v>
          </cell>
          <cell r="C1448" t="str">
            <v xml:space="preserve">UN    </v>
          </cell>
          <cell r="D1448">
            <v>12.38</v>
          </cell>
        </row>
        <row r="1449">
          <cell r="A1449">
            <v>38862</v>
          </cell>
          <cell r="B1449" t="str">
            <v>CONEXAO FIXA, ROSCA MACHO, METALICA, PARA TUBO PEX, DN 20 MM X 1/2"</v>
          </cell>
          <cell r="C1449" t="str">
            <v xml:space="preserve">UN    </v>
          </cell>
          <cell r="D1449">
            <v>10.44</v>
          </cell>
        </row>
        <row r="1450">
          <cell r="A1450">
            <v>38863</v>
          </cell>
          <cell r="B1450" t="str">
            <v>CONEXAO FIXA, ROSCA MACHO, METALICA, PARA TUBO PEX, DN 20 MM X 3/4"</v>
          </cell>
          <cell r="C1450" t="str">
            <v xml:space="preserve">UN    </v>
          </cell>
          <cell r="D1450">
            <v>11.99</v>
          </cell>
        </row>
        <row r="1451">
          <cell r="A1451">
            <v>38865</v>
          </cell>
          <cell r="B1451" t="str">
            <v>CONEXAO FIXA, ROSCA MACHO, METALICA, PARA TUBO PEX, DN 25 MM X 1/2"</v>
          </cell>
          <cell r="C1451" t="str">
            <v xml:space="preserve">UN    </v>
          </cell>
          <cell r="D1451">
            <v>16.29</v>
          </cell>
        </row>
        <row r="1452">
          <cell r="A1452">
            <v>38864</v>
          </cell>
          <cell r="B1452" t="str">
            <v>CONEXAO FIXA, ROSCA MACHO, METALICA, PARA TUBO PEX, DN 25 MM X 1"</v>
          </cell>
          <cell r="C1452" t="str">
            <v xml:space="preserve">UN    </v>
          </cell>
          <cell r="D1452">
            <v>24.89</v>
          </cell>
        </row>
        <row r="1453">
          <cell r="A1453">
            <v>38866</v>
          </cell>
          <cell r="B1453" t="str">
            <v>CONEXAO FIXA, ROSCA MACHO, METALICA, PARA TUBO PEX, DN 25 MM X 3/4"</v>
          </cell>
          <cell r="C1453" t="str">
            <v xml:space="preserve">UN    </v>
          </cell>
          <cell r="D1453">
            <v>17.52</v>
          </cell>
        </row>
        <row r="1454">
          <cell r="A1454">
            <v>38868</v>
          </cell>
          <cell r="B1454" t="str">
            <v>CONEXAO FIXA, ROSCA MACHO, METALICA, PARA TUBO PEX, DN 32 MM X 1"</v>
          </cell>
          <cell r="C1454" t="str">
            <v xml:space="preserve">UN    </v>
          </cell>
          <cell r="D1454">
            <v>29.21</v>
          </cell>
        </row>
        <row r="1455">
          <cell r="A1455">
            <v>38853</v>
          </cell>
          <cell r="B1455" t="str">
            <v>CONEXAO MOVEL, ROSCA FEMEA, METALICA, COM ANEL DESLIZANTE, PARA TUBO PEX, DN 16 MM X 1/2"</v>
          </cell>
          <cell r="C1455" t="str">
            <v xml:space="preserve">UN    </v>
          </cell>
          <cell r="D1455">
            <v>9.44</v>
          </cell>
        </row>
        <row r="1456">
          <cell r="A1456">
            <v>38854</v>
          </cell>
          <cell r="B1456" t="str">
            <v>CONEXAO MOVEL, ROSCA FEMEA, METALICA, COM ANEL DESLIZANTE, PARA TUBO PEX, DN 16 MM X 3/4"</v>
          </cell>
          <cell r="C1456" t="str">
            <v xml:space="preserve">UN    </v>
          </cell>
          <cell r="D1456">
            <v>12.9</v>
          </cell>
        </row>
        <row r="1457">
          <cell r="A1457">
            <v>38855</v>
          </cell>
          <cell r="B1457" t="str">
            <v>CONEXAO MOVEL, ROSCA FEMEA, METALICA, COM ANEL DESLIZANTE, PARA TUBO PEX, DN 20 MM X 1/2"</v>
          </cell>
          <cell r="C1457" t="str">
            <v xml:space="preserve">UN    </v>
          </cell>
          <cell r="D1457">
            <v>9.57</v>
          </cell>
        </row>
        <row r="1458">
          <cell r="A1458">
            <v>38856</v>
          </cell>
          <cell r="B1458" t="str">
            <v>CONEXAO MOVEL, ROSCA FEMEA, METALICA, COM ANEL DESLIZANTE, PARA TUBO PEX, DN 20 MM X 3/4"</v>
          </cell>
          <cell r="C1458" t="str">
            <v xml:space="preserve">UN    </v>
          </cell>
          <cell r="D1458">
            <v>15.37</v>
          </cell>
        </row>
        <row r="1459">
          <cell r="A1459">
            <v>38857</v>
          </cell>
          <cell r="B1459" t="str">
            <v>CONEXAO MOVEL, ROSCA FEMEA, METALICA, COM ANEL DESLIZANTE, PARA TUBO PEX, DN 25 MM X 1"</v>
          </cell>
          <cell r="C1459" t="str">
            <v xml:space="preserve">UN    </v>
          </cell>
          <cell r="D1459">
            <v>20.329999999999998</v>
          </cell>
        </row>
        <row r="1460">
          <cell r="A1460">
            <v>38858</v>
          </cell>
          <cell r="B1460" t="str">
            <v>CONEXAO MOVEL, ROSCA FEMEA, METALICA, COM ANEL DESLIZANTE, PARA TUBO PEX, DN 25 MM X 3/4"</v>
          </cell>
          <cell r="C1460" t="str">
            <v xml:space="preserve">UN    </v>
          </cell>
          <cell r="D1460">
            <v>18.48</v>
          </cell>
        </row>
        <row r="1461">
          <cell r="A1461">
            <v>38859</v>
          </cell>
          <cell r="B1461" t="str">
            <v>CONEXAO MOVEL, ROSCA FEMEA, METALICA, COM ANEL DESLIZANTE, PARA TUBO PEX, DN 32 MM X 1"</v>
          </cell>
          <cell r="C1461" t="str">
            <v xml:space="preserve">UN    </v>
          </cell>
          <cell r="D1461">
            <v>29.93</v>
          </cell>
        </row>
        <row r="1462">
          <cell r="A1462">
            <v>3104</v>
          </cell>
          <cell r="B1462" t="str">
            <v>CONJ. DE FERRAGENS PARA PORTA DE VIDRO TEMPERADO, EM ZAMAC CROMADO, CONTEMPLANDO DOBRADICA INF., DOBRADICA SUP., PIVO PARA DOBRADICA INF., PIVO PARA DOBRADICA SUP., FECHADURA CENTRAL EM ZAMC. CROMADO, CONTRA FECHADURA DE PRESSAO</v>
          </cell>
          <cell r="C1462" t="str">
            <v xml:space="preserve">CJ    </v>
          </cell>
          <cell r="D1462">
            <v>142.9</v>
          </cell>
        </row>
        <row r="1463">
          <cell r="A1463">
            <v>1607</v>
          </cell>
          <cell r="B1463" t="str">
            <v>CONJUNTO ARRUELAS DE VEDACAO 5/16" PARA TELHA FIBROCIMENTO (UMA ARRUELA METALICA E UMA ARRUELA PVC - CONICAS)</v>
          </cell>
          <cell r="C1463" t="str">
            <v xml:space="preserve">CJ    </v>
          </cell>
          <cell r="D1463">
            <v>0.25</v>
          </cell>
        </row>
        <row r="1464">
          <cell r="A1464">
            <v>38169</v>
          </cell>
          <cell r="B1464" t="str">
            <v>CONJUNTO DE FERRAGENS PIVO, PARA PORTA PIVOTANTE DE ATE 100 KG, REGULAVEL COM ESFERA , CROMADO - SUPERIOR E INFERIOR - COMPLETO</v>
          </cell>
          <cell r="C1464" t="str">
            <v xml:space="preserve">CJ    </v>
          </cell>
          <cell r="D1464">
            <v>84.93</v>
          </cell>
        </row>
        <row r="1465">
          <cell r="A1465">
            <v>6142</v>
          </cell>
          <cell r="B1465" t="str">
            <v>CONJUNTO DE LIGACAO PARA BACIA SANITARIA AJUSTAVEL, EM PLASTICO BRANCO, COM TUBO, CANOPLA E ESPUDE</v>
          </cell>
          <cell r="C1465" t="str">
            <v xml:space="preserve">UN    </v>
          </cell>
          <cell r="D1465">
            <v>9.08</v>
          </cell>
        </row>
        <row r="1466">
          <cell r="A1466">
            <v>11686</v>
          </cell>
          <cell r="B1466" t="str">
            <v>CONJUNTO DE LIGACAO PARA BACIA SANITARIA EM PLASTICO BRANCO COM TUBO, CANOPLA E ANEL DE EXPANSAO (TUBO 1.1/2 '' X 20 CM)</v>
          </cell>
          <cell r="C1466" t="str">
            <v xml:space="preserve">UN    </v>
          </cell>
          <cell r="D1466">
            <v>12.6</v>
          </cell>
        </row>
        <row r="1467">
          <cell r="A1467">
            <v>37598</v>
          </cell>
          <cell r="B1467" t="str">
            <v>CONJUNTO MONTADO ESTOPIM COM ESPOLETA COMUM NUMERO 8, COM CABECA ACENDEDORA, 1,5 M</v>
          </cell>
          <cell r="C1467" t="str">
            <v xml:space="preserve">UN    </v>
          </cell>
          <cell r="D1467">
            <v>44.96</v>
          </cell>
        </row>
        <row r="1468">
          <cell r="A1468">
            <v>25398</v>
          </cell>
          <cell r="B1468" t="str">
            <v>CONJUNTO PARA FUTSAL COM TRAVES OFICIAIS DE 3,00 X 2,00 M EM TUBO DE ACO GALVANIZADO 3" COM REQUADRO EM TUBO DE 1", PINTURA EM PRIMER COM TINTA ESMALTE SINTETICO E REDES DE POLIETILENO FIO 4 MM</v>
          </cell>
          <cell r="C1468" t="str">
            <v xml:space="preserve">UN    </v>
          </cell>
          <cell r="D1468">
            <v>5328.75</v>
          </cell>
        </row>
        <row r="1469">
          <cell r="A1469">
            <v>25399</v>
          </cell>
          <cell r="B1469" t="str">
            <v>CONJUNTO PARA QUADRA DE  VOLEI COM POSTES EM TUBO DE ACO GALVANIZADO 3", H = *255* CM, PINTURA EM TINTA ESMALTE SINTETICO, REDE DE NYLON COM 2 MM, MALHA 10 X 10 CM E ANTENAS OFICIAIS EM FIBRA DE VIDRO</v>
          </cell>
          <cell r="C1469" t="str">
            <v xml:space="preserve">UN    </v>
          </cell>
          <cell r="D1469">
            <v>3235.02</v>
          </cell>
        </row>
        <row r="1470">
          <cell r="A1470">
            <v>43440</v>
          </cell>
          <cell r="B1470" t="str">
            <v>CONJUNTO PRE-MOLDADO COMPOSTO POR GRELHA (0,99 X 0,45 M), QUADRO (1,10 X 0,52 M) E CANTONEIRA (1,10 X 0,35 M), EM CONCRETO ARMADO, COM FCK DE 21 MPA</v>
          </cell>
          <cell r="C1470" t="str">
            <v xml:space="preserve">UN    </v>
          </cell>
          <cell r="D1470">
            <v>397.76</v>
          </cell>
        </row>
        <row r="1471">
          <cell r="A1471">
            <v>10667</v>
          </cell>
          <cell r="B1471" t="str">
            <v>CONTAINER ALMOXARIFADO, DE *2,40* X *6,00* M, PADRAO SIMPLES, SEM REVESTIMENTO E SEM DIVISORIAS INTERNOS E SEM SANITARIO, PARA USO EM CANTEIRO DE OBRAS</v>
          </cell>
          <cell r="C1471" t="str">
            <v xml:space="preserve">UN    </v>
          </cell>
          <cell r="D1471">
            <v>15000</v>
          </cell>
        </row>
        <row r="1472">
          <cell r="A1472">
            <v>1613</v>
          </cell>
          <cell r="B1472" t="str">
            <v>CONTATOR TRIPOLAR, CORRENTE DE *110* A, TENSAO NOMINAL DE *500* V, CATEGORIA AC-2 E AC-3</v>
          </cell>
          <cell r="C1472" t="str">
            <v xml:space="preserve">UN    </v>
          </cell>
          <cell r="D1472">
            <v>1533.1</v>
          </cell>
        </row>
        <row r="1473">
          <cell r="A1473">
            <v>1626</v>
          </cell>
          <cell r="B1473" t="str">
            <v>CONTATOR TRIPOLAR, CORRENTE DE *185* A, TENSAO NOMINAL DE *500* V, CATEGORIA AC-2 E AC-3</v>
          </cell>
          <cell r="C1473" t="str">
            <v xml:space="preserve">UN    </v>
          </cell>
          <cell r="D1473">
            <v>2292.94</v>
          </cell>
        </row>
        <row r="1474">
          <cell r="A1474">
            <v>1625</v>
          </cell>
          <cell r="B1474" t="str">
            <v>CONTATOR TRIPOLAR, CORRENTE DE *22* A, TENSAO NOMINAL DE *500* V, CATEGORIA AC-2 E AC-3</v>
          </cell>
          <cell r="C1474" t="str">
            <v xml:space="preserve">UN    </v>
          </cell>
          <cell r="D1474">
            <v>160.15</v>
          </cell>
        </row>
        <row r="1475">
          <cell r="A1475">
            <v>1622</v>
          </cell>
          <cell r="B1475" t="str">
            <v>CONTATOR TRIPOLAR, CORRENTE DE *265* A, TENSAO NOMINAL DE *500* V, CATEGORIA AC-2 E AC-3</v>
          </cell>
          <cell r="C1475" t="str">
            <v xml:space="preserve">UN    </v>
          </cell>
          <cell r="D1475">
            <v>5174.2299999999996</v>
          </cell>
        </row>
        <row r="1476">
          <cell r="A1476">
            <v>1620</v>
          </cell>
          <cell r="B1476" t="str">
            <v>CONTATOR TRIPOLAR, CORRENTE DE *38* A, TENSAO NOMINAL DE *500* V, CATEGORIA AC-2 E AC-3</v>
          </cell>
          <cell r="C1476" t="str">
            <v xml:space="preserve">UN    </v>
          </cell>
          <cell r="D1476">
            <v>337.37</v>
          </cell>
        </row>
        <row r="1477">
          <cell r="A1477">
            <v>1629</v>
          </cell>
          <cell r="B1477" t="str">
            <v>CONTATOR TRIPOLAR, CORRENTE DE *500* A, TENSAO NOMINAL DE *500* V, CATEGORIA AC-2 E AC-3</v>
          </cell>
          <cell r="C1477" t="str">
            <v xml:space="preserve">UN    </v>
          </cell>
          <cell r="D1477">
            <v>12592.85</v>
          </cell>
        </row>
        <row r="1478">
          <cell r="A1478">
            <v>1627</v>
          </cell>
          <cell r="B1478" t="str">
            <v>CONTATOR TRIPOLAR, CORRENTE DE *65* A, TENSAO NOMINAL DE *500* V, CATEGORIA AC-2 E AC-3</v>
          </cell>
          <cell r="C1478" t="str">
            <v xml:space="preserve">UN    </v>
          </cell>
          <cell r="D1478">
            <v>644.87</v>
          </cell>
        </row>
        <row r="1479">
          <cell r="A1479">
            <v>1623</v>
          </cell>
          <cell r="B1479" t="str">
            <v>CONTATOR TRIPOLAR, CORRENTE DE 12 A, TENSAO NOMINAL DE *500* V, CATEGORIA AC-2 E AC-3</v>
          </cell>
          <cell r="C1479" t="str">
            <v xml:space="preserve">UN    </v>
          </cell>
          <cell r="D1479">
            <v>130.61000000000001</v>
          </cell>
        </row>
        <row r="1480">
          <cell r="A1480">
            <v>1619</v>
          </cell>
          <cell r="B1480" t="str">
            <v>CONTATOR TRIPOLAR, CORRENTE DE 25 A, TENSAO NOMINAL DE *500* V, CATEGORIA AC-2 E AC-3</v>
          </cell>
          <cell r="C1480" t="str">
            <v xml:space="preserve">UN    </v>
          </cell>
          <cell r="D1480">
            <v>179.66</v>
          </cell>
        </row>
        <row r="1481">
          <cell r="A1481">
            <v>1630</v>
          </cell>
          <cell r="B1481" t="str">
            <v>CONTATOR TRIPOLAR, CORRENTE DE 250 A, TENSAO NOMINAL DE *500* V, PARA ACIONAMENTO DE CAPACITORES</v>
          </cell>
          <cell r="C1481" t="str">
            <v xml:space="preserve">UN    </v>
          </cell>
          <cell r="D1481">
            <v>3955.81</v>
          </cell>
        </row>
        <row r="1482">
          <cell r="A1482">
            <v>1616</v>
          </cell>
          <cell r="B1482" t="str">
            <v>CONTATOR TRIPOLAR, CORRENTE DE 300 A, TENSAO NOMINAL DE *500* V, CATEGORIA AC-2 E AC-3</v>
          </cell>
          <cell r="C1482" t="str">
            <v xml:space="preserve">UN    </v>
          </cell>
          <cell r="D1482">
            <v>6084.1</v>
          </cell>
        </row>
        <row r="1483">
          <cell r="A1483">
            <v>1614</v>
          </cell>
          <cell r="B1483" t="str">
            <v>CONTATOR TRIPOLAR, CORRENTE DE 32 A, TENSAO NOMINAL DE *500* V, CATEGORIA AC-2 E AC-3</v>
          </cell>
          <cell r="C1483" t="str">
            <v xml:space="preserve">UN    </v>
          </cell>
          <cell r="D1483">
            <v>278.06</v>
          </cell>
        </row>
        <row r="1484">
          <cell r="A1484">
            <v>1617</v>
          </cell>
          <cell r="B1484" t="str">
            <v>CONTATOR TRIPOLAR, CORRENTE DE 400 A, TENSAO NOMINAL DE *500* V, CATEGORIA AC-2 E AC-3</v>
          </cell>
          <cell r="C1484" t="str">
            <v xml:space="preserve">UN    </v>
          </cell>
          <cell r="D1484">
            <v>7263.1</v>
          </cell>
        </row>
        <row r="1485">
          <cell r="A1485">
            <v>1621</v>
          </cell>
          <cell r="B1485" t="str">
            <v>CONTATOR TRIPOLAR, CORRENTE DE 45 A, TENSAO NOMINAL DE *500* V, CATEGORIA AC-2 E AC-3</v>
          </cell>
          <cell r="C1485" t="str">
            <v xml:space="preserve">UN    </v>
          </cell>
          <cell r="D1485">
            <v>497.31</v>
          </cell>
        </row>
        <row r="1486">
          <cell r="A1486">
            <v>1624</v>
          </cell>
          <cell r="B1486" t="str">
            <v>CONTATOR TRIPOLAR, CORRENTE DE 630 A, TENSAO NOMINAL DE *500* V, CATEGORIA AC-2 E AC-3</v>
          </cell>
          <cell r="C1486" t="str">
            <v xml:space="preserve">UN    </v>
          </cell>
          <cell r="D1486">
            <v>17853.060000000001</v>
          </cell>
        </row>
        <row r="1487">
          <cell r="A1487">
            <v>1615</v>
          </cell>
          <cell r="B1487" t="str">
            <v>CONTATOR TRIPOLAR, CORRENTE DE 75 A, TENSAO NOMINAL DE *500* V, CATEGORIA AC-2 E AC-3</v>
          </cell>
          <cell r="C1487" t="str">
            <v xml:space="preserve">UN    </v>
          </cell>
          <cell r="D1487">
            <v>933.87</v>
          </cell>
        </row>
        <row r="1488">
          <cell r="A1488">
            <v>1612</v>
          </cell>
          <cell r="B1488" t="str">
            <v>CONTATOR TRIPOLAR, CORRENTE DE 9 A, TENSAO NOMINAL DE *500* V, CATEGORIA AC-2 E AC-3</v>
          </cell>
          <cell r="C1488" t="str">
            <v xml:space="preserve">UN    </v>
          </cell>
          <cell r="D1488">
            <v>123</v>
          </cell>
        </row>
        <row r="1489">
          <cell r="A1489">
            <v>1618</v>
          </cell>
          <cell r="B1489" t="str">
            <v>CONTATOR TRIPOLAR, CORRENTE DE 95 A, TENSAO NOMINAL DE *500* V, CATEGORIA AC-2 E AC-3</v>
          </cell>
          <cell r="C1489" t="str">
            <v xml:space="preserve">UN    </v>
          </cell>
          <cell r="D1489">
            <v>1283.28</v>
          </cell>
        </row>
        <row r="1490">
          <cell r="A1490">
            <v>14211</v>
          </cell>
          <cell r="B1490" t="str">
            <v>CONTRA-PORCA SEXTAVADA, DIAMETRO NOMINAL 1 3/8", ALTURA 35 MM</v>
          </cell>
          <cell r="C1490" t="str">
            <v xml:space="preserve">UN    </v>
          </cell>
          <cell r="D1490">
            <v>51.11</v>
          </cell>
        </row>
        <row r="1491">
          <cell r="A1491">
            <v>43657</v>
          </cell>
          <cell r="B1491" t="str">
            <v>CONTRAMARCO DE ALUMINIO (PERFIL 25) PARA ESQUADRIAS, TIPO CONVENCIONAL / CADEIRINHA, 60 MM (CM-060), INCLUSO CONEXOES, GRAPAS E TRAVAMENTOS</v>
          </cell>
          <cell r="C1491" t="str">
            <v xml:space="preserve">M     </v>
          </cell>
          <cell r="D1491">
            <v>11.5</v>
          </cell>
        </row>
        <row r="1492">
          <cell r="A1492">
            <v>34500</v>
          </cell>
          <cell r="B1492" t="str">
            <v>COORDENADOR / GERENTE DE OBRA</v>
          </cell>
          <cell r="C1492" t="str">
            <v xml:space="preserve">H     </v>
          </cell>
          <cell r="D1492">
            <v>133.6</v>
          </cell>
        </row>
        <row r="1493">
          <cell r="A1493">
            <v>40934</v>
          </cell>
          <cell r="B1493" t="str">
            <v>COORDENADOR / GERENTE DE OBRA (MENSALISTA)</v>
          </cell>
          <cell r="C1493" t="str">
            <v xml:space="preserve">MES   </v>
          </cell>
          <cell r="D1493">
            <v>23603.53</v>
          </cell>
        </row>
        <row r="1494">
          <cell r="A1494">
            <v>38200</v>
          </cell>
          <cell r="B1494" t="str">
            <v>CORDA DE POLIAMIDA 12 MM TIPO BOMBEIRO, PARA TRABALHO EM ALTURA</v>
          </cell>
          <cell r="C1494" t="str">
            <v xml:space="preserve">100M  </v>
          </cell>
          <cell r="D1494">
            <v>853.65</v>
          </cell>
        </row>
        <row r="1495">
          <cell r="A1495">
            <v>39269</v>
          </cell>
          <cell r="B1495" t="str">
            <v>CORDAO DE COBRE, FLEXIVEL, TORCIDO, CLASSE 4 OU 5, ISOLACAO EM PVC/D, 300 V, 2 CONDUTORES DE 0,5 MM2</v>
          </cell>
          <cell r="C1495" t="str">
            <v xml:space="preserve">M     </v>
          </cell>
          <cell r="D1495">
            <v>1.49</v>
          </cell>
        </row>
        <row r="1496">
          <cell r="A1496">
            <v>11889</v>
          </cell>
          <cell r="B1496" t="str">
            <v>CORDAO DE COBRE, FLEXIVEL, TORCIDO, CLASSE 4 OU 5, ISOLACAO EM PVC/D, 300 V, 2 CONDUTORES DE 0,75 MM2</v>
          </cell>
          <cell r="C1496" t="str">
            <v xml:space="preserve">M     </v>
          </cell>
          <cell r="D1496">
            <v>2.0699999999999998</v>
          </cell>
        </row>
        <row r="1497">
          <cell r="A1497">
            <v>39270</v>
          </cell>
          <cell r="B1497" t="str">
            <v>CORDAO DE COBRE, FLEXIVEL, TORCIDO, CLASSE 4 OU 5, ISOLACAO EM PVC/D, 300 V, 2 CONDUTORES DE 1,0 MM2</v>
          </cell>
          <cell r="C1497" t="str">
            <v xml:space="preserve">M     </v>
          </cell>
          <cell r="D1497">
            <v>2.4700000000000002</v>
          </cell>
        </row>
        <row r="1498">
          <cell r="A1498">
            <v>11890</v>
          </cell>
          <cell r="B1498" t="str">
            <v>CORDAO DE COBRE, FLEXIVEL, TORCIDO, CLASSE 4 OU 5, ISOLACAO EM PVC/D, 300 V, 2 CONDUTORES DE 1,5 MM2</v>
          </cell>
          <cell r="C1498" t="str">
            <v xml:space="preserve">M     </v>
          </cell>
          <cell r="D1498">
            <v>3.21</v>
          </cell>
        </row>
        <row r="1499">
          <cell r="A1499">
            <v>11891</v>
          </cell>
          <cell r="B1499" t="str">
            <v>CORDAO DE COBRE, FLEXIVEL, TORCIDO, CLASSE 4 OU 5, ISOLACAO EM PVC/D, 300 V, 2 CONDUTORES DE 2,5 MM2</v>
          </cell>
          <cell r="C1499" t="str">
            <v xml:space="preserve">M     </v>
          </cell>
          <cell r="D1499">
            <v>5.3</v>
          </cell>
        </row>
        <row r="1500">
          <cell r="A1500">
            <v>11892</v>
          </cell>
          <cell r="B1500" t="str">
            <v>CORDAO DE COBRE, FLEXIVEL, TORCIDO, CLASSE 4 OU 5, ISOLACAO EM PVC/D, 300 V, 2 CONDUTORES DE 4 MM2</v>
          </cell>
          <cell r="C1500" t="str">
            <v xml:space="preserve">M     </v>
          </cell>
          <cell r="D1500">
            <v>8.16</v>
          </cell>
        </row>
        <row r="1501">
          <cell r="A1501">
            <v>37601</v>
          </cell>
          <cell r="B1501" t="str">
            <v>CORDEL DETONANTE, NP 05 G/M</v>
          </cell>
          <cell r="C1501" t="str">
            <v xml:space="preserve">M     </v>
          </cell>
          <cell r="D1501">
            <v>9.99</v>
          </cell>
        </row>
        <row r="1502">
          <cell r="A1502">
            <v>1634</v>
          </cell>
          <cell r="B1502" t="str">
            <v>CORDEL DETONANTE, NP 10 G/M</v>
          </cell>
          <cell r="C1502" t="str">
            <v xml:space="preserve">M     </v>
          </cell>
          <cell r="D1502">
            <v>10.32</v>
          </cell>
        </row>
        <row r="1503">
          <cell r="A1503">
            <v>5086</v>
          </cell>
          <cell r="B1503" t="str">
            <v>CORRENTE DE ELO CURTO COMUM, SOLDADA, GALVANIZADA, ESPESSURA DO ELO = 1/2" (12,5 MM)</v>
          </cell>
          <cell r="C1503" t="str">
            <v xml:space="preserve">KG    </v>
          </cell>
          <cell r="D1503">
            <v>35.159999999999997</v>
          </cell>
        </row>
        <row r="1504">
          <cell r="A1504">
            <v>11280</v>
          </cell>
          <cell r="B1504" t="str">
            <v>CORTADEIRA DE PISO DE CONCRETO E ASFALTO, PARA DISCO PADRAO DE DIAMETRO 350 MM (14") OU 450 MM (18") , MOTOR A GASOLINA, POTENCIA 13 HP, SEM DISCO</v>
          </cell>
          <cell r="C1504" t="str">
            <v xml:space="preserve">UN    </v>
          </cell>
          <cell r="D1504">
            <v>16233.28</v>
          </cell>
        </row>
        <row r="1505">
          <cell r="A1505">
            <v>40519</v>
          </cell>
          <cell r="B1505" t="str">
            <v>CORTADEIRA HIDRAULICA DE VERGALHAO, PARA ACO DE DIAMETRO ATE 50 MM, MOTOR ELETRICO TRIFASICO, POTENCIA DE 5,5 HP A 7,5 HP</v>
          </cell>
          <cell r="C1505" t="str">
            <v xml:space="preserve">UN    </v>
          </cell>
          <cell r="D1505">
            <v>133821.63</v>
          </cell>
        </row>
        <row r="1506">
          <cell r="A1506">
            <v>39869</v>
          </cell>
          <cell r="B1506" t="str">
            <v>COTOVELO BRONZE/LATAO (REF 707-3) SEM ANEL DE SOLDA, BOLSA X ROSCA F, 15MM X 1/2"</v>
          </cell>
          <cell r="C1506" t="str">
            <v xml:space="preserve">UN    </v>
          </cell>
          <cell r="D1506">
            <v>15.84</v>
          </cell>
        </row>
        <row r="1507">
          <cell r="A1507">
            <v>39870</v>
          </cell>
          <cell r="B1507" t="str">
            <v>COTOVELO BRONZE/LATAO (REF 707-3) SEM ANEL DE SOLDA, BOLSA X ROSCA F, 22MM X 1/2"</v>
          </cell>
          <cell r="C1507" t="str">
            <v xml:space="preserve">UN    </v>
          </cell>
          <cell r="D1507">
            <v>24.22</v>
          </cell>
        </row>
        <row r="1508">
          <cell r="A1508">
            <v>39871</v>
          </cell>
          <cell r="B1508" t="str">
            <v>COTOVELO BRONZE/LATAO (REF 707-3) SEM ANEL DE SOLDA, BOLSA X ROSCA F, 22MM X 3/4"</v>
          </cell>
          <cell r="C1508" t="str">
            <v xml:space="preserve">UN    </v>
          </cell>
          <cell r="D1508">
            <v>27.16</v>
          </cell>
        </row>
        <row r="1509">
          <cell r="A1509">
            <v>12722</v>
          </cell>
          <cell r="B1509" t="str">
            <v>COTOVELO DE COBRE 90 GRAUS (REF 607) SEM ANEL DE SOLDA, BOLSA X BOLSA, 104 MM</v>
          </cell>
          <cell r="C1509" t="str">
            <v xml:space="preserve">UN    </v>
          </cell>
          <cell r="D1509">
            <v>908.73</v>
          </cell>
        </row>
        <row r="1510">
          <cell r="A1510">
            <v>12714</v>
          </cell>
          <cell r="B1510" t="str">
            <v>COTOVELO DE COBRE 90 GRAUS (REF 607) SEM ANEL DE SOLDA, BOLSA X BOLSA, 15 MM</v>
          </cell>
          <cell r="C1510" t="str">
            <v xml:space="preserve">UN    </v>
          </cell>
          <cell r="D1510">
            <v>5.93</v>
          </cell>
        </row>
        <row r="1511">
          <cell r="A1511">
            <v>12715</v>
          </cell>
          <cell r="B1511" t="str">
            <v>COTOVELO DE COBRE 90 GRAUS (REF 607) SEM ANEL DE SOLDA, BOLSA X BOLSA, 22 MM</v>
          </cell>
          <cell r="C1511" t="str">
            <v xml:space="preserve">UN    </v>
          </cell>
          <cell r="D1511">
            <v>13.39</v>
          </cell>
        </row>
        <row r="1512">
          <cell r="A1512">
            <v>12716</v>
          </cell>
          <cell r="B1512" t="str">
            <v>COTOVELO DE COBRE 90 GRAUS (REF 607) SEM ANEL DE SOLDA, BOLSA X BOLSA, 28 MM</v>
          </cell>
          <cell r="C1512" t="str">
            <v xml:space="preserve">UN    </v>
          </cell>
          <cell r="D1512">
            <v>23</v>
          </cell>
        </row>
        <row r="1513">
          <cell r="A1513">
            <v>12717</v>
          </cell>
          <cell r="B1513" t="str">
            <v>COTOVELO DE COBRE 90 GRAUS (REF 607) SEM ANEL DE SOLDA, BOLSA X BOLSA, 35 MM</v>
          </cell>
          <cell r="C1513" t="str">
            <v xml:space="preserve">UN    </v>
          </cell>
          <cell r="D1513">
            <v>45.21</v>
          </cell>
        </row>
        <row r="1514">
          <cell r="A1514">
            <v>12718</v>
          </cell>
          <cell r="B1514" t="str">
            <v>COTOVELO DE COBRE 90 GRAUS (REF 607) SEM ANEL DE SOLDA, BOLSA X BOLSA, 42 MM</v>
          </cell>
          <cell r="C1514" t="str">
            <v xml:space="preserve">UN    </v>
          </cell>
          <cell r="D1514">
            <v>69.38</v>
          </cell>
        </row>
        <row r="1515">
          <cell r="A1515">
            <v>12719</v>
          </cell>
          <cell r="B1515" t="str">
            <v>COTOVELO DE COBRE 90 GRAUS (REF 607) SEM ANEL DE SOLDA, BOLSA X BOLSA, 54 MM</v>
          </cell>
          <cell r="C1515" t="str">
            <v xml:space="preserve">UN    </v>
          </cell>
          <cell r="D1515">
            <v>110.14</v>
          </cell>
        </row>
        <row r="1516">
          <cell r="A1516">
            <v>12720</v>
          </cell>
          <cell r="B1516" t="str">
            <v>COTOVELO DE COBRE 90 GRAUS (REF 607) SEM ANEL DE SOLDA, BOLSA X BOLSA, 66 MM</v>
          </cell>
          <cell r="C1516" t="str">
            <v xml:space="preserve">UN    </v>
          </cell>
          <cell r="D1516">
            <v>383.51</v>
          </cell>
        </row>
        <row r="1517">
          <cell r="A1517">
            <v>12721</v>
          </cell>
          <cell r="B1517" t="str">
            <v>COTOVELO DE COBRE 90 GRAUS (REF 607) SEM ANEL DE SOLDA, BOLSA X BOLSA, 79 MM</v>
          </cell>
          <cell r="C1517" t="str">
            <v xml:space="preserve">UN    </v>
          </cell>
          <cell r="D1517">
            <v>367.76</v>
          </cell>
        </row>
        <row r="1518">
          <cell r="A1518">
            <v>3468</v>
          </cell>
          <cell r="B1518" t="str">
            <v>COTOVELO DE REDUCAO 90 GRAUS DE FERRO GALVANIZADO, COM ROSCA BSP, DE 1 1/2" X 1"</v>
          </cell>
          <cell r="C1518" t="str">
            <v xml:space="preserve">UN    </v>
          </cell>
          <cell r="D1518">
            <v>33.47</v>
          </cell>
        </row>
        <row r="1519">
          <cell r="A1519">
            <v>3465</v>
          </cell>
          <cell r="B1519" t="str">
            <v>COTOVELO DE REDUCAO 90 GRAUS DE FERRO GALVANIZADO, COM ROSCA BSP, DE 1 1/2" X 3/4"</v>
          </cell>
          <cell r="C1519" t="str">
            <v xml:space="preserve">UN    </v>
          </cell>
          <cell r="D1519">
            <v>33.46</v>
          </cell>
        </row>
        <row r="1520">
          <cell r="A1520">
            <v>12403</v>
          </cell>
          <cell r="B1520" t="str">
            <v>COTOVELO DE REDUCAO 90 GRAUS DE FERRO GALVANIZADO, COM ROSCA BSP, DE 1 1/4" X 1"</v>
          </cell>
          <cell r="C1520" t="str">
            <v xml:space="preserve">UN    </v>
          </cell>
          <cell r="D1520">
            <v>23.85</v>
          </cell>
        </row>
        <row r="1521">
          <cell r="A1521">
            <v>3463</v>
          </cell>
          <cell r="B1521" t="str">
            <v>COTOVELO DE REDUCAO 90 GRAUS DE FERRO GALVANIZADO, COM ROSCA BSP, DE 1" X 1/2"</v>
          </cell>
          <cell r="C1521" t="str">
            <v xml:space="preserve">UN    </v>
          </cell>
          <cell r="D1521">
            <v>13.93</v>
          </cell>
        </row>
        <row r="1522">
          <cell r="A1522">
            <v>3464</v>
          </cell>
          <cell r="B1522" t="str">
            <v>COTOVELO DE REDUCAO 90 GRAUS DE FERRO GALVANIZADO, COM ROSCA BSP, DE 1" X 3/4"</v>
          </cell>
          <cell r="C1522" t="str">
            <v xml:space="preserve">UN    </v>
          </cell>
          <cell r="D1522">
            <v>13.93</v>
          </cell>
        </row>
        <row r="1523">
          <cell r="A1523">
            <v>3466</v>
          </cell>
          <cell r="B1523" t="str">
            <v>COTOVELO DE REDUCAO 90 GRAUS DE FERRO GALVANIZADO, COM ROSCA BSP, DE 2 1/2" X 2"</v>
          </cell>
          <cell r="C1523" t="str">
            <v xml:space="preserve">UN    </v>
          </cell>
          <cell r="D1523">
            <v>84.98</v>
          </cell>
        </row>
        <row r="1524">
          <cell r="A1524">
            <v>3467</v>
          </cell>
          <cell r="B1524" t="str">
            <v>COTOVELO DE REDUCAO 90 GRAUS DE FERRO GALVANIZADO, COM ROSCA BSP, DE 2" X 1 1/2"</v>
          </cell>
          <cell r="C1524" t="str">
            <v xml:space="preserve">UN    </v>
          </cell>
          <cell r="D1524">
            <v>47.99</v>
          </cell>
        </row>
        <row r="1525">
          <cell r="A1525">
            <v>3462</v>
          </cell>
          <cell r="B1525" t="str">
            <v>COTOVELO DE REDUCAO 90 GRAUS DE FERRO GALVANIZADO, COM ROSCA BSP, DE 3/4" X 1/2"</v>
          </cell>
          <cell r="C1525" t="str">
            <v xml:space="preserve">UN    </v>
          </cell>
          <cell r="D1525">
            <v>9.19</v>
          </cell>
        </row>
        <row r="1526">
          <cell r="A1526">
            <v>3446</v>
          </cell>
          <cell r="B1526" t="str">
            <v>COTOVELO 45 GRAUS DE FERRO GALVANIZADO, COM ROSCA BSP, DE 1 1/2"</v>
          </cell>
          <cell r="C1526" t="str">
            <v xml:space="preserve">UN    </v>
          </cell>
          <cell r="D1526">
            <v>28.29</v>
          </cell>
        </row>
        <row r="1527">
          <cell r="A1527">
            <v>3445</v>
          </cell>
          <cell r="B1527" t="str">
            <v>COTOVELO 45 GRAUS DE FERRO GALVANIZADO, COM ROSCA BSP, DE 1 1/4"</v>
          </cell>
          <cell r="C1527" t="str">
            <v xml:space="preserve">UN    </v>
          </cell>
          <cell r="D1527">
            <v>23.1</v>
          </cell>
        </row>
        <row r="1528">
          <cell r="A1528">
            <v>3441</v>
          </cell>
          <cell r="B1528" t="str">
            <v>COTOVELO 45 GRAUS DE FERRO GALVANIZADO, COM ROSCA BSP, DE 1/2"</v>
          </cell>
          <cell r="C1528" t="str">
            <v xml:space="preserve">UN    </v>
          </cell>
          <cell r="D1528">
            <v>6.52</v>
          </cell>
        </row>
        <row r="1529">
          <cell r="A1529">
            <v>3444</v>
          </cell>
          <cell r="B1529" t="str">
            <v>COTOVELO 45 GRAUS DE FERRO GALVANIZADO, COM ROSCA BSP, DE 1"</v>
          </cell>
          <cell r="C1529" t="str">
            <v xml:space="preserve">UN    </v>
          </cell>
          <cell r="D1529">
            <v>14.22</v>
          </cell>
        </row>
        <row r="1530">
          <cell r="A1530">
            <v>12402</v>
          </cell>
          <cell r="B1530" t="str">
            <v>COTOVELO 45 GRAUS DE FERRO GALVANIZADO, COM ROSCA BSP, DE 2 1/2"</v>
          </cell>
          <cell r="C1530" t="str">
            <v xml:space="preserve">UN    </v>
          </cell>
          <cell r="D1530">
            <v>79.53</v>
          </cell>
        </row>
        <row r="1531">
          <cell r="A1531">
            <v>3447</v>
          </cell>
          <cell r="B1531" t="str">
            <v>COTOVELO 45 GRAUS DE FERRO GALVANIZADO, COM ROSCA BSP, DE 2"</v>
          </cell>
          <cell r="C1531" t="str">
            <v xml:space="preserve">UN    </v>
          </cell>
          <cell r="D1531">
            <v>41.15</v>
          </cell>
        </row>
        <row r="1532">
          <cell r="A1532">
            <v>3442</v>
          </cell>
          <cell r="B1532" t="str">
            <v>COTOVELO 45 GRAUS DE FERRO GALVANIZADO, COM ROSCA BSP, DE 3/4"</v>
          </cell>
          <cell r="C1532" t="str">
            <v xml:space="preserve">UN    </v>
          </cell>
          <cell r="D1532">
            <v>9.75</v>
          </cell>
        </row>
        <row r="1533">
          <cell r="A1533">
            <v>3448</v>
          </cell>
          <cell r="B1533" t="str">
            <v>COTOVELO 45 GRAUS DE FERRO GALVANIZADO, COM ROSCA BSP, DE 3"</v>
          </cell>
          <cell r="C1533" t="str">
            <v xml:space="preserve">UN    </v>
          </cell>
          <cell r="D1533">
            <v>116.28</v>
          </cell>
        </row>
        <row r="1534">
          <cell r="A1534">
            <v>3449</v>
          </cell>
          <cell r="B1534" t="str">
            <v>COTOVELO 45 GRAUS DE FERRO GALVANIZADO, COM ROSCA BSP, DE 4"</v>
          </cell>
          <cell r="C1534" t="str">
            <v xml:space="preserve">UN    </v>
          </cell>
          <cell r="D1534">
            <v>203.75</v>
          </cell>
        </row>
        <row r="1535">
          <cell r="A1535">
            <v>37438</v>
          </cell>
          <cell r="B1535" t="str">
            <v>COTOVELO 45 GRAUS, PEAD PE 100, DE 125 MM, PARA ELETROFUSAO</v>
          </cell>
          <cell r="C1535" t="str">
            <v xml:space="preserve">UN    </v>
          </cell>
          <cell r="D1535">
            <v>255.01</v>
          </cell>
        </row>
        <row r="1536">
          <cell r="A1536">
            <v>37439</v>
          </cell>
          <cell r="B1536" t="str">
            <v>COTOVELO 45 GRAUS, PEAD PE 100, DE 200 MM, PARA ELETROFUSAO</v>
          </cell>
          <cell r="C1536" t="str">
            <v xml:space="preserve">UN    </v>
          </cell>
          <cell r="D1536">
            <v>1667.24</v>
          </cell>
        </row>
        <row r="1537">
          <cell r="A1537">
            <v>37435</v>
          </cell>
          <cell r="B1537" t="str">
            <v>COTOVELO 45 GRAUS, PEAD PE 100, DE 32 MM, PARA ELETROFUSAO</v>
          </cell>
          <cell r="C1537" t="str">
            <v xml:space="preserve">UN    </v>
          </cell>
          <cell r="D1537">
            <v>29.97</v>
          </cell>
        </row>
        <row r="1538">
          <cell r="A1538">
            <v>37436</v>
          </cell>
          <cell r="B1538" t="str">
            <v>COTOVELO 45 GRAUS, PEAD PE 100, DE 40 MM, PARA ELETROFUSAO</v>
          </cell>
          <cell r="C1538" t="str">
            <v xml:space="preserve">UN    </v>
          </cell>
          <cell r="D1538">
            <v>35.369999999999997</v>
          </cell>
        </row>
        <row r="1539">
          <cell r="A1539">
            <v>37437</v>
          </cell>
          <cell r="B1539" t="str">
            <v>COTOVELO 45 GRAUS, PEAD PE 100, DE 63 MM, PARA ELETROFUSAO</v>
          </cell>
          <cell r="C1539" t="str">
            <v xml:space="preserve">UN    </v>
          </cell>
          <cell r="D1539">
            <v>51.15</v>
          </cell>
        </row>
        <row r="1540">
          <cell r="A1540">
            <v>3473</v>
          </cell>
          <cell r="B1540" t="str">
            <v>COTOVELO 90 GRAUS DE FERRO GALVANIZADO, COM ROSCA BSP MACHO/FEMEA, DE 1 1/2"</v>
          </cell>
          <cell r="C1540" t="str">
            <v xml:space="preserve">UN    </v>
          </cell>
          <cell r="D1540">
            <v>31.99</v>
          </cell>
        </row>
        <row r="1541">
          <cell r="A1541">
            <v>3474</v>
          </cell>
          <cell r="B1541" t="str">
            <v>COTOVELO 90 GRAUS DE FERRO GALVANIZADO, COM ROSCA BSP MACHO/FEMEA, DE 1 1/4"</v>
          </cell>
          <cell r="C1541" t="str">
            <v xml:space="preserve">UN    </v>
          </cell>
          <cell r="D1541">
            <v>26.37</v>
          </cell>
        </row>
        <row r="1542">
          <cell r="A1542">
            <v>3450</v>
          </cell>
          <cell r="B1542" t="str">
            <v>COTOVELO 90 GRAUS DE FERRO GALVANIZADO, COM ROSCA BSP MACHO/FEMEA, DE 1/2"</v>
          </cell>
          <cell r="C1542" t="str">
            <v xml:space="preserve">UN    </v>
          </cell>
          <cell r="D1542">
            <v>7.64</v>
          </cell>
        </row>
        <row r="1543">
          <cell r="A1543">
            <v>3443</v>
          </cell>
          <cell r="B1543" t="str">
            <v>COTOVELO 90 GRAUS DE FERRO GALVANIZADO, COM ROSCA BSP MACHO/FEMEA, DE 1"</v>
          </cell>
          <cell r="C1543" t="str">
            <v xml:space="preserve">UN    </v>
          </cell>
          <cell r="D1543">
            <v>16.399999999999999</v>
          </cell>
        </row>
        <row r="1544">
          <cell r="A1544">
            <v>3453</v>
          </cell>
          <cell r="B1544" t="str">
            <v>COTOVELO 90 GRAUS DE FERRO GALVANIZADO, COM ROSCA BSP MACHO/FEMEA, DE 2 1/2"</v>
          </cell>
          <cell r="C1544" t="str">
            <v xml:space="preserve">UN    </v>
          </cell>
          <cell r="D1544">
            <v>93.38</v>
          </cell>
        </row>
        <row r="1545">
          <cell r="A1545">
            <v>3452</v>
          </cell>
          <cell r="B1545" t="str">
            <v>COTOVELO 90 GRAUS DE FERRO GALVANIZADO, COM ROSCA BSP MACHO/FEMEA, DE 2"</v>
          </cell>
          <cell r="C1545" t="str">
            <v xml:space="preserve">UN    </v>
          </cell>
          <cell r="D1545">
            <v>46.09</v>
          </cell>
        </row>
        <row r="1546">
          <cell r="A1546">
            <v>3451</v>
          </cell>
          <cell r="B1546" t="str">
            <v>COTOVELO 90 GRAUS DE FERRO GALVANIZADO, COM ROSCA BSP MACHO/FEMEA, DE 3/4"</v>
          </cell>
          <cell r="C1546" t="str">
            <v xml:space="preserve">UN    </v>
          </cell>
          <cell r="D1546">
            <v>9.14</v>
          </cell>
        </row>
        <row r="1547">
          <cell r="A1547">
            <v>3454</v>
          </cell>
          <cell r="B1547" t="str">
            <v>COTOVELO 90 GRAUS DE FERRO GALVANIZADO, COM ROSCA BSP MACHO/FEMEA, DE 3"</v>
          </cell>
          <cell r="C1547" t="str">
            <v xml:space="preserve">UN    </v>
          </cell>
          <cell r="D1547">
            <v>142.03</v>
          </cell>
        </row>
        <row r="1548">
          <cell r="A1548">
            <v>3458</v>
          </cell>
          <cell r="B1548" t="str">
            <v>COTOVELO 90 GRAUS DE FERRO GALVANIZADO, COM ROSCA BSP, DE 1 1/2"</v>
          </cell>
          <cell r="C1548" t="str">
            <v xml:space="preserve">UN    </v>
          </cell>
          <cell r="D1548">
            <v>25.64</v>
          </cell>
        </row>
        <row r="1549">
          <cell r="A1549">
            <v>3457</v>
          </cell>
          <cell r="B1549" t="str">
            <v>COTOVELO 90 GRAUS DE FERRO GALVANIZADO, COM ROSCA BSP, DE 1 1/4"</v>
          </cell>
          <cell r="C1549" t="str">
            <v xml:space="preserve">UN    </v>
          </cell>
          <cell r="D1549">
            <v>19.25</v>
          </cell>
        </row>
        <row r="1550">
          <cell r="A1550">
            <v>3455</v>
          </cell>
          <cell r="B1550" t="str">
            <v>COTOVELO 90 GRAUS DE FERRO GALVANIZADO, COM ROSCA BSP, DE 1/2"</v>
          </cell>
          <cell r="C1550" t="str">
            <v xml:space="preserve">UN    </v>
          </cell>
          <cell r="D1550">
            <v>5.46</v>
          </cell>
        </row>
        <row r="1551">
          <cell r="A1551">
            <v>3472</v>
          </cell>
          <cell r="B1551" t="str">
            <v>COTOVELO 90 GRAUS DE FERRO GALVANIZADO, COM ROSCA BSP, DE 1"</v>
          </cell>
          <cell r="C1551" t="str">
            <v xml:space="preserve">UN    </v>
          </cell>
          <cell r="D1551">
            <v>12.28</v>
          </cell>
        </row>
        <row r="1552">
          <cell r="A1552">
            <v>3470</v>
          </cell>
          <cell r="B1552" t="str">
            <v>COTOVELO 90 GRAUS DE FERRO GALVANIZADO, COM ROSCA BSP, DE 2 1/2"</v>
          </cell>
          <cell r="C1552" t="str">
            <v xml:space="preserve">UN    </v>
          </cell>
          <cell r="D1552">
            <v>71.599999999999994</v>
          </cell>
        </row>
        <row r="1553">
          <cell r="A1553">
            <v>3471</v>
          </cell>
          <cell r="B1553" t="str">
            <v>COTOVELO 90 GRAUS DE FERRO GALVANIZADO, COM ROSCA BSP, DE 2"</v>
          </cell>
          <cell r="C1553" t="str">
            <v xml:space="preserve">UN    </v>
          </cell>
          <cell r="D1553">
            <v>39.340000000000003</v>
          </cell>
        </row>
        <row r="1554">
          <cell r="A1554">
            <v>3456</v>
          </cell>
          <cell r="B1554" t="str">
            <v>COTOVELO 90 GRAUS DE FERRO GALVANIZADO, COM ROSCA BSP, DE 3/4"</v>
          </cell>
          <cell r="C1554" t="str">
            <v xml:space="preserve">UN    </v>
          </cell>
          <cell r="D1554">
            <v>8.18</v>
          </cell>
        </row>
        <row r="1555">
          <cell r="A1555">
            <v>3459</v>
          </cell>
          <cell r="B1555" t="str">
            <v>COTOVELO 90 GRAUS DE FERRO GALVANIZADO, COM ROSCA BSP, DE 3"</v>
          </cell>
          <cell r="C1555" t="str">
            <v xml:space="preserve">UN    </v>
          </cell>
          <cell r="D1555">
            <v>101</v>
          </cell>
        </row>
        <row r="1556">
          <cell r="A1556">
            <v>3469</v>
          </cell>
          <cell r="B1556" t="str">
            <v>COTOVELO 90 GRAUS DE FERRO GALVANIZADO, COM ROSCA BSP, DE 4"</v>
          </cell>
          <cell r="C1556" t="str">
            <v xml:space="preserve">UN    </v>
          </cell>
          <cell r="D1556">
            <v>192.07</v>
          </cell>
        </row>
        <row r="1557">
          <cell r="A1557">
            <v>3460</v>
          </cell>
          <cell r="B1557" t="str">
            <v>COTOVELO 90 GRAUS DE FERRO GALVANIZADO, COM ROSCA BSP, DE 5"</v>
          </cell>
          <cell r="C1557" t="str">
            <v xml:space="preserve">UN    </v>
          </cell>
          <cell r="D1557">
            <v>280.26</v>
          </cell>
        </row>
        <row r="1558">
          <cell r="A1558">
            <v>3461</v>
          </cell>
          <cell r="B1558" t="str">
            <v>COTOVELO 90 GRAUS DE FERRO GALVANIZADO, COM ROSCA BSP, DE 6"</v>
          </cell>
          <cell r="C1558" t="str">
            <v xml:space="preserve">UN    </v>
          </cell>
          <cell r="D1558">
            <v>716.32</v>
          </cell>
        </row>
        <row r="1559">
          <cell r="A1559">
            <v>37433</v>
          </cell>
          <cell r="B1559" t="str">
            <v>COTOVELO 90 GRAUS, PEAD PE 100, DE 125 MM, PARA ELETROFUSAO</v>
          </cell>
          <cell r="C1559" t="str">
            <v xml:space="preserve">UN    </v>
          </cell>
          <cell r="D1559">
            <v>255.01</v>
          </cell>
        </row>
        <row r="1560">
          <cell r="A1560">
            <v>37430</v>
          </cell>
          <cell r="B1560" t="str">
            <v>COTOVELO 90 GRAUS, PEAD PE 100, DE 20 MM, PARA ELETROFUSAO</v>
          </cell>
          <cell r="C1560" t="str">
            <v xml:space="preserve">UN    </v>
          </cell>
          <cell r="D1560">
            <v>31.96</v>
          </cell>
        </row>
        <row r="1561">
          <cell r="A1561">
            <v>37434</v>
          </cell>
          <cell r="B1561" t="str">
            <v>COTOVELO 90 GRAUS, PEAD PE 100, DE 200 MM, PARA ELETROFUSAO</v>
          </cell>
          <cell r="C1561" t="str">
            <v xml:space="preserve">UN    </v>
          </cell>
          <cell r="D1561">
            <v>2377.71</v>
          </cell>
        </row>
        <row r="1562">
          <cell r="A1562">
            <v>37431</v>
          </cell>
          <cell r="B1562" t="str">
            <v>COTOVELO 90 GRAUS, PEAD PE 100, DE 32 MM, PARA ELETROFUSAO</v>
          </cell>
          <cell r="C1562" t="str">
            <v xml:space="preserve">UN    </v>
          </cell>
          <cell r="D1562">
            <v>43.35</v>
          </cell>
        </row>
        <row r="1563">
          <cell r="A1563">
            <v>37432</v>
          </cell>
          <cell r="B1563" t="str">
            <v>COTOVELO 90 GRAUS, PEAD PE 100, DE 63 MM, PARA ELETROFUSAO</v>
          </cell>
          <cell r="C1563" t="str">
            <v xml:space="preserve">UN    </v>
          </cell>
          <cell r="D1563">
            <v>79.959999999999994</v>
          </cell>
        </row>
        <row r="1564">
          <cell r="A1564">
            <v>37413</v>
          </cell>
          <cell r="B1564" t="str">
            <v>COTOVELO/JOELHO COM ADAPTADOR, 90 GRAUS, EM POLIPROPILENO, PN 16, PARA TUBOS PEAD, 20 MM X 1/2" - LIGACAO PREDIAL DE AGUA</v>
          </cell>
          <cell r="C1564" t="str">
            <v xml:space="preserve">UN    </v>
          </cell>
          <cell r="D1564">
            <v>4.5599999999999996</v>
          </cell>
        </row>
        <row r="1565">
          <cell r="A1565">
            <v>37414</v>
          </cell>
          <cell r="B1565" t="str">
            <v>COTOVELO/JOELHO COM ADAPTADOR, 90 GRAUS, EM POLIPROPILENO, PN 16, PARA TUBOS PEAD, 20 MM X 3/4" - LIGACAO PREDIAL DE AGUA</v>
          </cell>
          <cell r="C1565" t="str">
            <v xml:space="preserve">UN    </v>
          </cell>
          <cell r="D1565">
            <v>5.17</v>
          </cell>
        </row>
        <row r="1566">
          <cell r="A1566">
            <v>37415</v>
          </cell>
          <cell r="B1566" t="str">
            <v>COTOVELO/JOELHO COM ADAPTADOR, 90 GRAUS, EM POLIPROPILENO, PN 16, PARA TUBOS PEAD, 32 MM X 1" - LIGACAO PREDIAL DE AGUA</v>
          </cell>
          <cell r="C1566" t="str">
            <v xml:space="preserve">UN    </v>
          </cell>
          <cell r="D1566">
            <v>9.41</v>
          </cell>
        </row>
        <row r="1567">
          <cell r="A1567">
            <v>37416</v>
          </cell>
          <cell r="B1567" t="str">
            <v>COTOVELO/JOELHO 90 GRAUS, EM POLIPROPILENO, PN 16, PARA TUBOS PEAD, 20 X 20 MM - LIGACAO PREDIAL DE AGUA</v>
          </cell>
          <cell r="C1567" t="str">
            <v xml:space="preserve">UN    </v>
          </cell>
          <cell r="D1567">
            <v>4.26</v>
          </cell>
        </row>
        <row r="1568">
          <cell r="A1568">
            <v>37417</v>
          </cell>
          <cell r="B1568" t="str">
            <v>COTOVELO/JOELHO 90 GRAUS, EM POLIPROPILENO, PN 16, PARA TUBOS PEAD, 32 X 32 MM - LIGACAO PREDIAL DE AGUA</v>
          </cell>
          <cell r="C1568" t="str">
            <v xml:space="preserve">UN    </v>
          </cell>
          <cell r="D1568">
            <v>6.13</v>
          </cell>
        </row>
        <row r="1569">
          <cell r="A1569">
            <v>43590</v>
          </cell>
          <cell r="B1569" t="str">
            <v>CREMONA RETANGULAR INJETADA LISA COM CHAVE, COM CASTANHA / ALCA, EM LATAO, COM ACABAMENTO CROMADO, DE SOBREPOR / EMBUTIR</v>
          </cell>
          <cell r="C1569" t="str">
            <v xml:space="preserve">UN    </v>
          </cell>
          <cell r="D1569">
            <v>163.46</v>
          </cell>
        </row>
        <row r="1570">
          <cell r="A1570">
            <v>43589</v>
          </cell>
          <cell r="B1570" t="str">
            <v>CREMONA RETANGULAR INJETADA LISA, COM CASTANHA / ALCA, EM LATAO, COM ACABAMENTO CROMADO, DE SOBREPOR / EMBUTIR</v>
          </cell>
          <cell r="C1570" t="str">
            <v xml:space="preserve">UN    </v>
          </cell>
          <cell r="D1570">
            <v>29.57</v>
          </cell>
        </row>
        <row r="1571">
          <cell r="A1571">
            <v>34519</v>
          </cell>
          <cell r="B1571" t="str">
            <v>CRUZETA DE CONCRETO LEVE, COMP. 2000 MM SECAO, 90 X 90 MM</v>
          </cell>
          <cell r="C1571" t="str">
            <v xml:space="preserve">UN    </v>
          </cell>
          <cell r="D1571">
            <v>80.010000000000005</v>
          </cell>
        </row>
        <row r="1572">
          <cell r="A1572">
            <v>1649</v>
          </cell>
          <cell r="B1572" t="str">
            <v>CRUZETA DE FERRO GALVANIZADO, COM ROSCA BSP, DE 1 1/2"</v>
          </cell>
          <cell r="C1572" t="str">
            <v xml:space="preserve">UN    </v>
          </cell>
          <cell r="D1572">
            <v>60.47</v>
          </cell>
        </row>
        <row r="1573">
          <cell r="A1573">
            <v>1653</v>
          </cell>
          <cell r="B1573" t="str">
            <v>CRUZETA DE FERRO GALVANIZADO, COM ROSCA BSP, DE 1 1/4"</v>
          </cell>
          <cell r="C1573" t="str">
            <v xml:space="preserve">UN    </v>
          </cell>
          <cell r="D1573">
            <v>47.37</v>
          </cell>
        </row>
        <row r="1574">
          <cell r="A1574">
            <v>1647</v>
          </cell>
          <cell r="B1574" t="str">
            <v>CRUZETA DE FERRO GALVANIZADO, COM ROSCA BSP, DE 1/2"</v>
          </cell>
          <cell r="C1574" t="str">
            <v xml:space="preserve">UN    </v>
          </cell>
          <cell r="D1574">
            <v>16.96</v>
          </cell>
        </row>
        <row r="1575">
          <cell r="A1575">
            <v>1648</v>
          </cell>
          <cell r="B1575" t="str">
            <v>CRUZETA DE FERRO GALVANIZADO, COM ROSCA BSP, DE 1"</v>
          </cell>
          <cell r="C1575" t="str">
            <v xml:space="preserve">UN    </v>
          </cell>
          <cell r="D1575">
            <v>32.57</v>
          </cell>
        </row>
        <row r="1576">
          <cell r="A1576">
            <v>1651</v>
          </cell>
          <cell r="B1576" t="str">
            <v>CRUZETA DE FERRO GALVANIZADO, COM ROSCA BSP, DE 2 1/2"</v>
          </cell>
          <cell r="C1576" t="str">
            <v xml:space="preserve">UN    </v>
          </cell>
          <cell r="D1576">
            <v>151.09</v>
          </cell>
        </row>
        <row r="1577">
          <cell r="A1577">
            <v>1650</v>
          </cell>
          <cell r="B1577" t="str">
            <v>CRUZETA DE FERRO GALVANIZADO, COM ROSCA BSP, DE 2"</v>
          </cell>
          <cell r="C1577" t="str">
            <v xml:space="preserve">UN    </v>
          </cell>
          <cell r="D1577">
            <v>83.51</v>
          </cell>
        </row>
        <row r="1578">
          <cell r="A1578">
            <v>1654</v>
          </cell>
          <cell r="B1578" t="str">
            <v>CRUZETA DE FERRO GALVANIZADO, COM ROSCA BSP, DE 3/4"</v>
          </cell>
          <cell r="C1578" t="str">
            <v xml:space="preserve">UN    </v>
          </cell>
          <cell r="D1578">
            <v>23.28</v>
          </cell>
        </row>
        <row r="1579">
          <cell r="A1579">
            <v>1652</v>
          </cell>
          <cell r="B1579" t="str">
            <v>CRUZETA DE FERRO GALVANIZADO, COM ROSCA BSP, DE 3"</v>
          </cell>
          <cell r="C1579" t="str">
            <v xml:space="preserve">UN    </v>
          </cell>
          <cell r="D1579">
            <v>216.85</v>
          </cell>
        </row>
        <row r="1580">
          <cell r="A1580">
            <v>10510</v>
          </cell>
          <cell r="B1580" t="str">
            <v>CRUZETA DE MADEIRA TRATADA, *90 X 115 X 2400* MM, EM EUCALIPTO OU EQUIVALENTE DA REGIAO</v>
          </cell>
          <cell r="C1580" t="str">
            <v xml:space="preserve">UN    </v>
          </cell>
          <cell r="D1580">
            <v>155.52000000000001</v>
          </cell>
        </row>
        <row r="1581">
          <cell r="A1581">
            <v>1747</v>
          </cell>
          <cell r="B1581" t="str">
            <v>CUBA ACO INOX (AISI 304) DE EMBUTIR COM VALVULA DE 3 1/2 ", DE *56 X 33 X 12* CM</v>
          </cell>
          <cell r="C1581" t="str">
            <v xml:space="preserve">UN    </v>
          </cell>
          <cell r="D1581">
            <v>228.13</v>
          </cell>
        </row>
        <row r="1582">
          <cell r="A1582">
            <v>1744</v>
          </cell>
          <cell r="B1582" t="str">
            <v>CUBA ACO INOX (AISI 304) DE EMBUTIR COM VALVULA 3 1/2 ", DE *40 X 34 X 12* CM</v>
          </cell>
          <cell r="C1582" t="str">
            <v xml:space="preserve">UN    </v>
          </cell>
          <cell r="D1582">
            <v>158.02000000000001</v>
          </cell>
        </row>
        <row r="1583">
          <cell r="A1583">
            <v>1743</v>
          </cell>
          <cell r="B1583" t="str">
            <v>CUBA ACO INOX (AISI 304) DE EMBUTIR COM VALVULA 3 1/2 ", DE *46 X 30 X 12* CM</v>
          </cell>
          <cell r="C1583" t="str">
            <v xml:space="preserve">UN    </v>
          </cell>
          <cell r="D1583">
            <v>207.51</v>
          </cell>
        </row>
        <row r="1584">
          <cell r="A1584">
            <v>39640</v>
          </cell>
          <cell r="B1584" t="str">
            <v>CUMEEIRA ARTICULADA (ABA INFERIOR) PARA TELHA ONDULADA DE FIBROCIMENTO E = 4 MM, ABA *330* MM, COMPRIMENTO 500 MM (SEM AMIANTO)</v>
          </cell>
          <cell r="C1584" t="str">
            <v xml:space="preserve">UN    </v>
          </cell>
          <cell r="D1584">
            <v>13.6</v>
          </cell>
        </row>
        <row r="1585">
          <cell r="A1585">
            <v>7216</v>
          </cell>
          <cell r="B1585" t="str">
            <v>CUMEEIRA NORMAL PARA TELHA ESTRUTURAL DE FIBROCIMENTO 2 ABAS, E = 6 MM, DE 1050 X 935 MM (SEM AMIANTO)</v>
          </cell>
          <cell r="C1585" t="str">
            <v xml:space="preserve">UN    </v>
          </cell>
          <cell r="D1585">
            <v>73.069999999999993</v>
          </cell>
        </row>
        <row r="1586">
          <cell r="A1586">
            <v>20235</v>
          </cell>
          <cell r="B1586" t="str">
            <v>CUMEEIRA NORMAL PARA TELHA ONDULADA DE FIBROCIMENTO, E = 6 MM, ABA 300 MM, COMPRIMENTO 1100 MM (SEM AMIANTO)</v>
          </cell>
          <cell r="C1586" t="str">
            <v xml:space="preserve">UN    </v>
          </cell>
          <cell r="D1586">
            <v>58.74</v>
          </cell>
        </row>
        <row r="1587">
          <cell r="A1587">
            <v>7181</v>
          </cell>
          <cell r="B1587" t="str">
            <v>CUMEEIRA PARA TELHA CERAMICA, COMPRIMENTO DE *41* CM, RENDIMENTO DE *3* TELHAS/M</v>
          </cell>
          <cell r="C1587" t="str">
            <v xml:space="preserve">UN    </v>
          </cell>
          <cell r="D1587">
            <v>4.63</v>
          </cell>
        </row>
        <row r="1588">
          <cell r="A1588">
            <v>40742</v>
          </cell>
          <cell r="B1588" t="str">
            <v>CUMEEIRA PARA TELHA DE CONCRETO, PARA 2 AGUAS DE TELHADO, COR CINZA, RENDIMENTO DE *3* TELHAS/M</v>
          </cell>
          <cell r="C1588" t="str">
            <v xml:space="preserve">UN    </v>
          </cell>
          <cell r="D1588">
            <v>10.1</v>
          </cell>
        </row>
        <row r="1589">
          <cell r="A1589">
            <v>7214</v>
          </cell>
          <cell r="B1589" t="str">
            <v>CUMEEIRA SHED PARA TELHA ONDULADA DE FIBROCIMENTO, E = 6 MM, ABA 280 MM, COMPRIMENTO 1100 MM (SEM AMIANTO)</v>
          </cell>
          <cell r="C1589" t="str">
            <v xml:space="preserve">UN    </v>
          </cell>
          <cell r="D1589">
            <v>71.349999999999994</v>
          </cell>
        </row>
        <row r="1590">
          <cell r="A1590">
            <v>7219</v>
          </cell>
          <cell r="B1590" t="str">
            <v>CUMEEIRA UNIVERSAL PARA TELHA ONDULADA DE FIBROCIMENTO, E = 6 MM, ABA 210 MM, COMPRIMENTO 1100 MM (SEM AMIANTO)</v>
          </cell>
          <cell r="C1590" t="str">
            <v xml:space="preserve">UN    </v>
          </cell>
          <cell r="D1590">
            <v>63.29</v>
          </cell>
        </row>
        <row r="1591">
          <cell r="A1591">
            <v>37972</v>
          </cell>
          <cell r="B1591" t="str">
            <v>CURVA CPVC, 90 GRAUS, SOLDAVEL, 22 MM, PARA AGUA QUENTE</v>
          </cell>
          <cell r="C1591" t="str">
            <v xml:space="preserve">UN    </v>
          </cell>
          <cell r="D1591">
            <v>9.6300000000000008</v>
          </cell>
        </row>
        <row r="1592">
          <cell r="A1592">
            <v>37973</v>
          </cell>
          <cell r="B1592" t="str">
            <v>CURVA CPVC, 90 GRAUS, SOLDAVEL, 28 MM, PARA AGUA QUENTE</v>
          </cell>
          <cell r="C1592" t="str">
            <v xml:space="preserve">UN    </v>
          </cell>
          <cell r="D1592">
            <v>15.42</v>
          </cell>
        </row>
        <row r="1593">
          <cell r="A1593">
            <v>37971</v>
          </cell>
          <cell r="B1593" t="str">
            <v>CURVA CPVC, 90 GRAUS, SOLDAVEL,15 MM, PARA AGUA QUENTE</v>
          </cell>
          <cell r="C1593" t="str">
            <v xml:space="preserve">UN    </v>
          </cell>
          <cell r="D1593">
            <v>5.78</v>
          </cell>
        </row>
        <row r="1594">
          <cell r="A1594">
            <v>20094</v>
          </cell>
          <cell r="B1594" t="str">
            <v>CURVA CURTA PVC, PB, JE, 45 GRAUS, DN 100 MM, PARA REDE COLETORA ESGOTO (NBR 10569)</v>
          </cell>
          <cell r="C1594" t="str">
            <v xml:space="preserve">UN    </v>
          </cell>
          <cell r="D1594">
            <v>31.61</v>
          </cell>
        </row>
        <row r="1595">
          <cell r="A1595">
            <v>20095</v>
          </cell>
          <cell r="B1595" t="str">
            <v>CURVA CURTA PVC, PB, JE, 90 GRAUS, DN 100 MM, PARA REDE COLETORA ESGOTO (NBR 10569)</v>
          </cell>
          <cell r="C1595" t="str">
            <v xml:space="preserve">UN    </v>
          </cell>
          <cell r="D1595">
            <v>40.25</v>
          </cell>
        </row>
        <row r="1596">
          <cell r="A1596">
            <v>1954</v>
          </cell>
          <cell r="B1596" t="str">
            <v>CURVA DE PVC 45 GRAUS, SOLDAVEL, 110 MM, PARA AGUA FRIA PREDIAL (NBR 5648)</v>
          </cell>
          <cell r="C1596" t="str">
            <v xml:space="preserve">UN    </v>
          </cell>
          <cell r="D1596">
            <v>146.52000000000001</v>
          </cell>
        </row>
        <row r="1597">
          <cell r="A1597">
            <v>1926</v>
          </cell>
          <cell r="B1597" t="str">
            <v>CURVA DE PVC 45 GRAUS, SOLDAVEL, 20 MM, PARA AGUA FRIA PREDIAL (NBR 5648)</v>
          </cell>
          <cell r="C1597" t="str">
            <v xml:space="preserve">UN    </v>
          </cell>
          <cell r="D1597">
            <v>1.93</v>
          </cell>
        </row>
        <row r="1598">
          <cell r="A1598">
            <v>1927</v>
          </cell>
          <cell r="B1598" t="str">
            <v>CURVA DE PVC 45 GRAUS, SOLDAVEL, 25 MM, PARA AGUA FRIA PREDIAL (NBR 5648)</v>
          </cell>
          <cell r="C1598" t="str">
            <v xml:space="preserve">UN    </v>
          </cell>
          <cell r="D1598">
            <v>2.5499999999999998</v>
          </cell>
        </row>
        <row r="1599">
          <cell r="A1599">
            <v>1923</v>
          </cell>
          <cell r="B1599" t="str">
            <v>CURVA DE PVC 45 GRAUS, SOLDAVEL, 32 MM, PARA AGUA FRIA PREDIAL (NBR 5648)</v>
          </cell>
          <cell r="C1599" t="str">
            <v xml:space="preserve">UN    </v>
          </cell>
          <cell r="D1599">
            <v>4.18</v>
          </cell>
        </row>
        <row r="1600">
          <cell r="A1600">
            <v>1929</v>
          </cell>
          <cell r="B1600" t="str">
            <v>CURVA DE PVC 45 GRAUS, SOLDAVEL, 40 MM, PARA AGUA FRIA PREDIAL (NBR 5648)</v>
          </cell>
          <cell r="C1600" t="str">
            <v xml:space="preserve">UN    </v>
          </cell>
          <cell r="D1600">
            <v>6.84</v>
          </cell>
        </row>
        <row r="1601">
          <cell r="A1601">
            <v>1930</v>
          </cell>
          <cell r="B1601" t="str">
            <v>CURVA DE PVC 45 GRAUS, SOLDAVEL, 50 MM, PARA AGUA FRIA PREDIAL (NBR 5648)</v>
          </cell>
          <cell r="C1601" t="str">
            <v xml:space="preserve">UN    </v>
          </cell>
          <cell r="D1601">
            <v>13.27</v>
          </cell>
        </row>
        <row r="1602">
          <cell r="A1602">
            <v>1924</v>
          </cell>
          <cell r="B1602" t="str">
            <v>CURVA DE PVC 45 GRAUS, SOLDAVEL, 60 MM, PARA AGUA FRIA PREDIAL (NBR 5648)</v>
          </cell>
          <cell r="C1602" t="str">
            <v xml:space="preserve">UN    </v>
          </cell>
          <cell r="D1602">
            <v>22.87</v>
          </cell>
        </row>
        <row r="1603">
          <cell r="A1603">
            <v>1922</v>
          </cell>
          <cell r="B1603" t="str">
            <v>CURVA DE PVC 45 GRAUS, SOLDAVEL, 75 MM, PARA AGUA FRIA PREDIAL (NBR 5648)</v>
          </cell>
          <cell r="C1603" t="str">
            <v xml:space="preserve">UN    </v>
          </cell>
          <cell r="D1603">
            <v>33.97</v>
          </cell>
        </row>
        <row r="1604">
          <cell r="A1604">
            <v>1953</v>
          </cell>
          <cell r="B1604" t="str">
            <v>CURVA DE PVC 45 GRAUS, SOLDAVEL, 85 MM, PARA AGUA FRIA PREDIAL (NBR 5648)</v>
          </cell>
          <cell r="C1604" t="str">
            <v xml:space="preserve">UN    </v>
          </cell>
          <cell r="D1604">
            <v>59.36</v>
          </cell>
        </row>
        <row r="1605">
          <cell r="A1605">
            <v>1962</v>
          </cell>
          <cell r="B1605" t="str">
            <v>CURVA DE PVC 90 GRAUS, SOLDAVEL, 110 MM, PARA AGUA FRIA PREDIAL (NBR 5648)</v>
          </cell>
          <cell r="C1605" t="str">
            <v xml:space="preserve">UN    </v>
          </cell>
          <cell r="D1605">
            <v>194.23</v>
          </cell>
        </row>
        <row r="1606">
          <cell r="A1606">
            <v>1955</v>
          </cell>
          <cell r="B1606" t="str">
            <v>CURVA DE PVC 90 GRAUS, SOLDAVEL, 20 MM, PARA AGUA FRIA PREDIAL (NBR 5648)</v>
          </cell>
          <cell r="C1606" t="str">
            <v xml:space="preserve">UN    </v>
          </cell>
          <cell r="D1606">
            <v>2.56</v>
          </cell>
        </row>
        <row r="1607">
          <cell r="A1607">
            <v>1956</v>
          </cell>
          <cell r="B1607" t="str">
            <v>CURVA DE PVC 90 GRAUS, SOLDAVEL, 25 MM, PARA AGUA FRIA PREDIAL (NBR 5648)</v>
          </cell>
          <cell r="C1607" t="str">
            <v xml:space="preserve">UN    </v>
          </cell>
          <cell r="D1607">
            <v>3.31</v>
          </cell>
        </row>
        <row r="1608">
          <cell r="A1608">
            <v>1957</v>
          </cell>
          <cell r="B1608" t="str">
            <v>CURVA DE PVC 90 GRAUS, SOLDAVEL, 32 MM, PARA AGUA FRIA PREDIAL (NBR 5648)</v>
          </cell>
          <cell r="C1608" t="str">
            <v xml:space="preserve">UN    </v>
          </cell>
          <cell r="D1608">
            <v>7.53</v>
          </cell>
        </row>
        <row r="1609">
          <cell r="A1609">
            <v>1958</v>
          </cell>
          <cell r="B1609" t="str">
            <v>CURVA DE PVC 90 GRAUS, SOLDAVEL, 40 MM, PARA AGUA FRIA PREDIAL (NBR 5648)</v>
          </cell>
          <cell r="C1609" t="str">
            <v xml:space="preserve">UN    </v>
          </cell>
          <cell r="D1609">
            <v>13.36</v>
          </cell>
        </row>
        <row r="1610">
          <cell r="A1610">
            <v>1959</v>
          </cell>
          <cell r="B1610" t="str">
            <v>CURVA DE PVC 90 GRAUS, SOLDAVEL, 50 MM, PARA AGUA FRIA PREDIAL (NBR 5648)</v>
          </cell>
          <cell r="C1610" t="str">
            <v xml:space="preserve">UN    </v>
          </cell>
          <cell r="D1610">
            <v>16.29</v>
          </cell>
        </row>
        <row r="1611">
          <cell r="A1611">
            <v>1925</v>
          </cell>
          <cell r="B1611" t="str">
            <v>CURVA DE PVC 90 GRAUS, SOLDAVEL, 60 MM, PARA AGUA FRIA PREDIAL (NBR 5648)</v>
          </cell>
          <cell r="C1611" t="str">
            <v xml:space="preserve">UN    </v>
          </cell>
          <cell r="D1611">
            <v>40.270000000000003</v>
          </cell>
        </row>
        <row r="1612">
          <cell r="A1612">
            <v>1960</v>
          </cell>
          <cell r="B1612" t="str">
            <v>CURVA DE PVC 90 GRAUS, SOLDAVEL, 75 MM, PARA AGUA FRIA PREDIAL (NBR 5648)</v>
          </cell>
          <cell r="C1612" t="str">
            <v xml:space="preserve">UN    </v>
          </cell>
          <cell r="D1612">
            <v>57.26</v>
          </cell>
        </row>
        <row r="1613">
          <cell r="A1613">
            <v>1961</v>
          </cell>
          <cell r="B1613" t="str">
            <v>CURVA DE PVC 90 GRAUS, SOLDAVEL, 85 MM, PARA AGUA FRIA PREDIAL (NBR 5648)</v>
          </cell>
          <cell r="C1613" t="str">
            <v xml:space="preserve">UN    </v>
          </cell>
          <cell r="D1613">
            <v>82.27</v>
          </cell>
        </row>
        <row r="1614">
          <cell r="A1614">
            <v>38426</v>
          </cell>
          <cell r="B1614" t="str">
            <v>CURVA DE PVC, 45 GRAUS, SERIE R, DN 100 MM, PARA ESGOTO OU AGUAS PLUVIAIS PREDIAIS</v>
          </cell>
          <cell r="C1614" t="str">
            <v xml:space="preserve">UN    </v>
          </cell>
          <cell r="D1614">
            <v>31.45</v>
          </cell>
        </row>
        <row r="1615">
          <cell r="A1615">
            <v>38423</v>
          </cell>
          <cell r="B1615" t="str">
            <v>CURVA DE PVC, 90 GRAUS, SERIE R, DN 100 MM, PARA ESGOTO OU AGUAS PLUVIAIS PREDIAIS</v>
          </cell>
          <cell r="C1615" t="str">
            <v xml:space="preserve">UN    </v>
          </cell>
          <cell r="D1615">
            <v>71.33</v>
          </cell>
        </row>
        <row r="1616">
          <cell r="A1616">
            <v>38421</v>
          </cell>
          <cell r="B1616" t="str">
            <v>CURVA DE PVC, 90 GRAUS, SERIE R, DN 50 MM, PARA ESGOTO OU AGUAS PLUVIAIS PREDIAIS</v>
          </cell>
          <cell r="C1616" t="str">
            <v xml:space="preserve">UN    </v>
          </cell>
          <cell r="D1616">
            <v>33.67</v>
          </cell>
        </row>
        <row r="1617">
          <cell r="A1617">
            <v>38422</v>
          </cell>
          <cell r="B1617" t="str">
            <v>CURVA DE PVC, 90 GRAUS, SERIE R, DN 75 MM, PARA ESGOTO OU AGUAS PLUVIAIS PREDIAIS</v>
          </cell>
          <cell r="C1617" t="str">
            <v xml:space="preserve">UN    </v>
          </cell>
          <cell r="D1617">
            <v>49.22</v>
          </cell>
        </row>
        <row r="1618">
          <cell r="A1618">
            <v>39866</v>
          </cell>
          <cell r="B1618" t="str">
            <v>CURVA DE TRANSPOSICAO BRONZE/LATAO (REF 736) SEM ANEL DE SOLDA, BOLSA X BOLSA, 15 MM</v>
          </cell>
          <cell r="C1618" t="str">
            <v xml:space="preserve">UN    </v>
          </cell>
          <cell r="D1618">
            <v>20.98</v>
          </cell>
        </row>
        <row r="1619">
          <cell r="A1619">
            <v>39867</v>
          </cell>
          <cell r="B1619" t="str">
            <v>CURVA DE TRANSPOSICAO BRONZE/LATAO (REF 736) SEM ANEL DE SOLDA, BOLSA X BOLSA, 22 MM</v>
          </cell>
          <cell r="C1619" t="str">
            <v xml:space="preserve">UN    </v>
          </cell>
          <cell r="D1619">
            <v>46.64</v>
          </cell>
        </row>
        <row r="1620">
          <cell r="A1620">
            <v>39868</v>
          </cell>
          <cell r="B1620" t="str">
            <v>CURVA DE TRANSPOSICAO BRONZE/LATAO (REF 736) SEM ANEL DE SOLDA, BOLSA X BOLSA, 28 MM</v>
          </cell>
          <cell r="C1620" t="str">
            <v xml:space="preserve">UN    </v>
          </cell>
          <cell r="D1620">
            <v>84.02</v>
          </cell>
        </row>
        <row r="1621">
          <cell r="A1621">
            <v>37999</v>
          </cell>
          <cell r="B1621" t="str">
            <v>CURVA DE TRANSPOSICAO, CPVC, SOLDAVEL, 15 MM</v>
          </cell>
          <cell r="C1621" t="str">
            <v xml:space="preserve">UN    </v>
          </cell>
          <cell r="D1621">
            <v>9.23</v>
          </cell>
        </row>
        <row r="1622">
          <cell r="A1622">
            <v>38000</v>
          </cell>
          <cell r="B1622" t="str">
            <v>CURVA DE TRANSPOSICAO, CPVC, SOLDAVEL, 22 MM</v>
          </cell>
          <cell r="C1622" t="str">
            <v xml:space="preserve">UN    </v>
          </cell>
          <cell r="D1622">
            <v>12.22</v>
          </cell>
        </row>
        <row r="1623">
          <cell r="A1623">
            <v>38129</v>
          </cell>
          <cell r="B1623" t="str">
            <v>CURVA DE TRANSPOSICAO, PVC SOLDAVEL, 20 MM, PARA AGUA FRIA PREDIAL</v>
          </cell>
          <cell r="C1623" t="str">
            <v xml:space="preserve">UN    </v>
          </cell>
          <cell r="D1623">
            <v>4.45</v>
          </cell>
        </row>
        <row r="1624">
          <cell r="A1624">
            <v>38025</v>
          </cell>
          <cell r="B1624" t="str">
            <v>CURVA DE TRANSPOSICAO, PVC, SOLDAVEL, 25 MM, PARA AGUA FRIA PREDIAL</v>
          </cell>
          <cell r="C1624" t="str">
            <v xml:space="preserve">UN    </v>
          </cell>
          <cell r="D1624">
            <v>7.43</v>
          </cell>
        </row>
        <row r="1625">
          <cell r="A1625">
            <v>38026</v>
          </cell>
          <cell r="B1625" t="str">
            <v>CURVA DE TRANSPOSICAO, PVC, SOLDAVEL, 32 MM, PARA AGUA FRIA PREDIAL</v>
          </cell>
          <cell r="C1625" t="str">
            <v xml:space="preserve">UN    </v>
          </cell>
          <cell r="D1625">
            <v>19.91</v>
          </cell>
        </row>
        <row r="1626">
          <cell r="A1626">
            <v>1858</v>
          </cell>
          <cell r="B1626" t="str">
            <v>CURVA LONGA PVC, PB, JE, 45 GRAUS, DN 100 MM, PARA REDE COLETORA ESGOTO (NBR 10569)</v>
          </cell>
          <cell r="C1626" t="str">
            <v xml:space="preserve">UN    </v>
          </cell>
          <cell r="D1626">
            <v>44.26</v>
          </cell>
        </row>
        <row r="1627">
          <cell r="A1627">
            <v>1844</v>
          </cell>
          <cell r="B1627" t="str">
            <v>CURVA LONGA PVC, PB, JE, 45 GRAUS, DN 150 MM, PARA REDE COLETORA ESGOTO (NBR 10569)</v>
          </cell>
          <cell r="C1627" t="str">
            <v xml:space="preserve">UN    </v>
          </cell>
          <cell r="D1627">
            <v>163.18</v>
          </cell>
        </row>
        <row r="1628">
          <cell r="A1628">
            <v>1863</v>
          </cell>
          <cell r="B1628" t="str">
            <v>CURVA LONGA PVC, PB, JE, 90 GRAUS, DN 100 MM, PARA REDE COLETORA ESGOTO (NBR 10569)</v>
          </cell>
          <cell r="C1628" t="str">
            <v xml:space="preserve">UN    </v>
          </cell>
          <cell r="D1628">
            <v>64.23</v>
          </cell>
        </row>
        <row r="1629">
          <cell r="A1629">
            <v>1865</v>
          </cell>
          <cell r="B1629" t="str">
            <v>CURVA LONGA PVC, PB, JE, 90 GRAUS, DN 150 MM, PARA REDE COLETORA ESGOTO (NBR 10569)</v>
          </cell>
          <cell r="C1629" t="str">
            <v xml:space="preserve">UN    </v>
          </cell>
          <cell r="D1629">
            <v>234.32</v>
          </cell>
        </row>
        <row r="1630">
          <cell r="A1630">
            <v>36355</v>
          </cell>
          <cell r="B1630" t="str">
            <v>CURVA PPR 90 GRAUS, DN 20 MM, PARA AGUA QUENTE PREDIAL</v>
          </cell>
          <cell r="C1630" t="str">
            <v xml:space="preserve">UN    </v>
          </cell>
          <cell r="D1630">
            <v>8.14</v>
          </cell>
        </row>
        <row r="1631">
          <cell r="A1631">
            <v>36356</v>
          </cell>
          <cell r="B1631" t="str">
            <v>CURVA PPR 90 GRAUS, DN 25 MM, PARA AGUA QUENTE PREDIAL</v>
          </cell>
          <cell r="C1631" t="str">
            <v xml:space="preserve">UN    </v>
          </cell>
          <cell r="D1631">
            <v>13.68</v>
          </cell>
        </row>
        <row r="1632">
          <cell r="A1632">
            <v>1932</v>
          </cell>
          <cell r="B1632" t="str">
            <v>CURVA PVC CURTA 90 G, DN 50 MM, PARA ESGOTO PREDIAL</v>
          </cell>
          <cell r="C1632" t="str">
            <v xml:space="preserve">UN    </v>
          </cell>
          <cell r="D1632">
            <v>12.15</v>
          </cell>
        </row>
        <row r="1633">
          <cell r="A1633">
            <v>1933</v>
          </cell>
          <cell r="B1633" t="str">
            <v>CURVA PVC CURTA 90 GRAUS, DN 40 MM, PARA ESGOTO PREDIAL</v>
          </cell>
          <cell r="C1633" t="str">
            <v xml:space="preserve">UN    </v>
          </cell>
          <cell r="D1633">
            <v>5.35</v>
          </cell>
        </row>
        <row r="1634">
          <cell r="A1634">
            <v>1951</v>
          </cell>
          <cell r="B1634" t="str">
            <v>CURVA PVC CURTA 90 GRAUS, DN 75 MM, PARA ESGOTO PREDIAL</v>
          </cell>
          <cell r="C1634" t="str">
            <v xml:space="preserve">UN    </v>
          </cell>
          <cell r="D1634">
            <v>23.77</v>
          </cell>
        </row>
        <row r="1635">
          <cell r="A1635">
            <v>1966</v>
          </cell>
          <cell r="B1635" t="str">
            <v>CURVA PVC CURTA 90 GRAUS, 100 MM, PARA ESGOTO PREDIAL</v>
          </cell>
          <cell r="C1635" t="str">
            <v xml:space="preserve">UN    </v>
          </cell>
          <cell r="D1635">
            <v>27.35</v>
          </cell>
        </row>
        <row r="1636">
          <cell r="A1636">
            <v>1952</v>
          </cell>
          <cell r="B1636" t="str">
            <v>CURVA PVC LEVE, 90 GRAUS, COM PONTA E BOLSA LISA, DN 150 MM</v>
          </cell>
          <cell r="C1636" t="str">
            <v xml:space="preserve">UN    </v>
          </cell>
          <cell r="D1636">
            <v>102.7</v>
          </cell>
        </row>
        <row r="1637">
          <cell r="A1637">
            <v>20104</v>
          </cell>
          <cell r="B1637" t="str">
            <v>CURVA PVC LEVE, 90 GRAUS, COM PONTA E BOLSA LISA, DN 250 MM</v>
          </cell>
          <cell r="C1637" t="str">
            <v xml:space="preserve">UN    </v>
          </cell>
          <cell r="D1637">
            <v>758.86</v>
          </cell>
        </row>
        <row r="1638">
          <cell r="A1638">
            <v>20105</v>
          </cell>
          <cell r="B1638" t="str">
            <v>CURVA PVC LEVE, 90 GRAUS, COM PONTA E BOLSA LISA, DN 300 MM</v>
          </cell>
          <cell r="C1638" t="str">
            <v xml:space="preserve">UN    </v>
          </cell>
          <cell r="D1638">
            <v>1181.99</v>
          </cell>
        </row>
        <row r="1639">
          <cell r="A1639">
            <v>1965</v>
          </cell>
          <cell r="B1639" t="str">
            <v>CURVA PVC LONGA 45 GRAUS, 100 MM, PARA ESGOTO PREDIAL</v>
          </cell>
          <cell r="C1639" t="str">
            <v xml:space="preserve">UN    </v>
          </cell>
          <cell r="D1639">
            <v>55.44</v>
          </cell>
        </row>
        <row r="1640">
          <cell r="A1640">
            <v>10765</v>
          </cell>
          <cell r="B1640" t="str">
            <v>CURVA PVC LONGA 45G, DN 50 MM, PARA ESGOTO PREDIAL</v>
          </cell>
          <cell r="C1640" t="str">
            <v xml:space="preserve">UN    </v>
          </cell>
          <cell r="D1640">
            <v>14.01</v>
          </cell>
        </row>
        <row r="1641">
          <cell r="A1641">
            <v>10767</v>
          </cell>
          <cell r="B1641" t="str">
            <v>CURVA PVC LONGA 45G, DN 75 MM, PARA ESGOTO PREDIAL</v>
          </cell>
          <cell r="C1641" t="str">
            <v xml:space="preserve">UN    </v>
          </cell>
          <cell r="D1641">
            <v>45.92</v>
          </cell>
        </row>
        <row r="1642">
          <cell r="A1642">
            <v>1970</v>
          </cell>
          <cell r="B1642" t="str">
            <v>CURVA PVC LONGA 90 GRAUS, 100 MM, PARA ESGOTO PREDIAL</v>
          </cell>
          <cell r="C1642" t="str">
            <v xml:space="preserve">UN    </v>
          </cell>
          <cell r="D1642">
            <v>57.54</v>
          </cell>
        </row>
        <row r="1643">
          <cell r="A1643">
            <v>1967</v>
          </cell>
          <cell r="B1643" t="str">
            <v>CURVA PVC LONGA 90 GRAUS, 40 MM, PARA ESGOTO PREDIAL</v>
          </cell>
          <cell r="C1643" t="str">
            <v xml:space="preserve">UN    </v>
          </cell>
          <cell r="D1643">
            <v>6.4</v>
          </cell>
        </row>
        <row r="1644">
          <cell r="A1644">
            <v>1968</v>
          </cell>
          <cell r="B1644" t="str">
            <v>CURVA PVC LONGA 90 GRAUS, 50 MM, PARA ESGOTO PREDIAL</v>
          </cell>
          <cell r="C1644" t="str">
            <v xml:space="preserve">UN    </v>
          </cell>
          <cell r="D1644">
            <v>13.41</v>
          </cell>
        </row>
        <row r="1645">
          <cell r="A1645">
            <v>1969</v>
          </cell>
          <cell r="B1645" t="str">
            <v>CURVA PVC LONGA 90 GRAUS, 75 MM, PARA ESGOTO PREDIAL</v>
          </cell>
          <cell r="C1645" t="str">
            <v xml:space="preserve">UN    </v>
          </cell>
          <cell r="D1645">
            <v>39.47</v>
          </cell>
        </row>
        <row r="1646">
          <cell r="A1646">
            <v>1839</v>
          </cell>
          <cell r="B1646" t="str">
            <v>CURVA PVC PBA, JE, PB, 22 GRAUS, DN 100 / DE 110 MM, PARA REDE AGUA (NBR 10351)</v>
          </cell>
          <cell r="C1646" t="str">
            <v xml:space="preserve">UN    </v>
          </cell>
          <cell r="D1646">
            <v>172.55</v>
          </cell>
        </row>
        <row r="1647">
          <cell r="A1647">
            <v>1835</v>
          </cell>
          <cell r="B1647" t="str">
            <v>CURVA PVC PBA, JE, PB, 22 GRAUS, DN 50 / DE 60 MM, PARA REDE AGUA (NBR 10351)</v>
          </cell>
          <cell r="C1647" t="str">
            <v xml:space="preserve">UN    </v>
          </cell>
          <cell r="D1647">
            <v>36.68</v>
          </cell>
        </row>
        <row r="1648">
          <cell r="A1648">
            <v>1823</v>
          </cell>
          <cell r="B1648" t="str">
            <v>CURVA PVC PBA, JE, PB, 22 GRAUS, DN 75 / DE 85 MM, PARA REDE AGUA (NBR 10351)</v>
          </cell>
          <cell r="C1648" t="str">
            <v xml:space="preserve">UN    </v>
          </cell>
          <cell r="D1648">
            <v>70.930000000000007</v>
          </cell>
        </row>
        <row r="1649">
          <cell r="A1649">
            <v>1827</v>
          </cell>
          <cell r="B1649" t="str">
            <v>CURVA PVC PBA, JE, PB, 45 GRAUS, DN 100 / DE 110 MM, PARA REDE AGUA (NBR 10351)</v>
          </cell>
          <cell r="C1649" t="str">
            <v xml:space="preserve">UN    </v>
          </cell>
          <cell r="D1649">
            <v>170.87</v>
          </cell>
        </row>
        <row r="1650">
          <cell r="A1650">
            <v>1831</v>
          </cell>
          <cell r="B1650" t="str">
            <v>CURVA PVC PBA, JE, PB, 45 GRAUS, DN 50 / DE 60 MM, PARA REDE AGUA (NBR 10351)</v>
          </cell>
          <cell r="C1650" t="str">
            <v xml:space="preserve">UN    </v>
          </cell>
          <cell r="D1650">
            <v>37.299999999999997</v>
          </cell>
        </row>
        <row r="1651">
          <cell r="A1651">
            <v>1825</v>
          </cell>
          <cell r="B1651" t="str">
            <v>CURVA PVC PBA, JE, PB, 45 GRAUS, DN 75 / DE 85 MM, PARA REDE AGUA (NBR 10351)</v>
          </cell>
          <cell r="C1651" t="str">
            <v xml:space="preserve">UN    </v>
          </cell>
          <cell r="D1651">
            <v>92.06</v>
          </cell>
        </row>
        <row r="1652">
          <cell r="A1652">
            <v>1828</v>
          </cell>
          <cell r="B1652" t="str">
            <v>CURVA PVC PBA, JE, PB, 90 GRAUS, DN 100 / DE 110 MM, PARA REDE AGUA (NBR 10351)</v>
          </cell>
          <cell r="C1652" t="str">
            <v xml:space="preserve">UN    </v>
          </cell>
          <cell r="D1652">
            <v>208.52</v>
          </cell>
        </row>
        <row r="1653">
          <cell r="A1653">
            <v>1845</v>
          </cell>
          <cell r="B1653" t="str">
            <v>CURVA PVC PBA, JE, PB, 90 GRAUS, DN 50 / DE 60 MM, PARA REDE AGUA (NBR 10351)</v>
          </cell>
          <cell r="C1653" t="str">
            <v xml:space="preserve">UN    </v>
          </cell>
          <cell r="D1653">
            <v>46.75</v>
          </cell>
        </row>
        <row r="1654">
          <cell r="A1654">
            <v>1824</v>
          </cell>
          <cell r="B1654" t="str">
            <v>CURVA PVC PBA, JE, PB, 90 GRAUS, DN 75 / DE 85 MM, PARA REDE AGUA (NBR 10351)</v>
          </cell>
          <cell r="C1654" t="str">
            <v xml:space="preserve">UN    </v>
          </cell>
          <cell r="D1654">
            <v>110.36</v>
          </cell>
        </row>
        <row r="1655">
          <cell r="A1655">
            <v>1941</v>
          </cell>
          <cell r="B1655" t="str">
            <v>CURVA PVC 90 GRAUS, ROSCAVEL, 1 1/2",  AGUA FRIA PREDIAL</v>
          </cell>
          <cell r="C1655" t="str">
            <v xml:space="preserve">UN    </v>
          </cell>
          <cell r="D1655">
            <v>28.7</v>
          </cell>
        </row>
        <row r="1656">
          <cell r="A1656">
            <v>1940</v>
          </cell>
          <cell r="B1656" t="str">
            <v>CURVA PVC 90 GRAUS, ROSCAVEL, 1 1/4",  AGUA FRIA PREDIAL</v>
          </cell>
          <cell r="C1656" t="str">
            <v xml:space="preserve">UN    </v>
          </cell>
          <cell r="D1656">
            <v>21.69</v>
          </cell>
        </row>
        <row r="1657">
          <cell r="A1657">
            <v>1937</v>
          </cell>
          <cell r="B1657" t="str">
            <v>CURVA PVC 90 GRAUS, ROSCAVEL, 1/2",  AGUA FRIA PREDIAL</v>
          </cell>
          <cell r="C1657" t="str">
            <v xml:space="preserve">UN    </v>
          </cell>
          <cell r="D1657">
            <v>4.5</v>
          </cell>
        </row>
        <row r="1658">
          <cell r="A1658">
            <v>1939</v>
          </cell>
          <cell r="B1658" t="str">
            <v>CURVA PVC 90 GRAUS, ROSCAVEL, 1",  AGUA FRIA PREDIAL</v>
          </cell>
          <cell r="C1658" t="str">
            <v xml:space="preserve">UN    </v>
          </cell>
          <cell r="D1658">
            <v>8.92</v>
          </cell>
        </row>
        <row r="1659">
          <cell r="A1659">
            <v>1942</v>
          </cell>
          <cell r="B1659" t="str">
            <v>CURVA PVC 90 GRAUS, ROSCAVEL, 2",  AGUA FRIA PREDIAL</v>
          </cell>
          <cell r="C1659" t="str">
            <v xml:space="preserve">UN    </v>
          </cell>
          <cell r="D1659">
            <v>40.96</v>
          </cell>
        </row>
        <row r="1660">
          <cell r="A1660">
            <v>1938</v>
          </cell>
          <cell r="B1660" t="str">
            <v>CURVA PVC 90 GRAUS, ROSCAVEL, 3/4",  AGUA FRIA PREDIAL</v>
          </cell>
          <cell r="C1660" t="str">
            <v xml:space="preserve">UN    </v>
          </cell>
          <cell r="D1660">
            <v>5.7</v>
          </cell>
        </row>
        <row r="1661">
          <cell r="A1661">
            <v>42692</v>
          </cell>
          <cell r="B1661" t="str">
            <v>CURVA PVC, BB, JE, 45 GRAUS, DN 200 MM, PARA TUBO CORRUGADO E/OU LISO, REDE COLETORA ESGOTO (NBR 10569)</v>
          </cell>
          <cell r="C1661" t="str">
            <v xml:space="preserve">UN    </v>
          </cell>
          <cell r="D1661">
            <v>519.88</v>
          </cell>
        </row>
        <row r="1662">
          <cell r="A1662">
            <v>42693</v>
          </cell>
          <cell r="B1662" t="str">
            <v>CURVA PVC, BB, JE, 45 GRAUS, DN 250 MM, PARA TUBO CORRUGADO E/OU LISO, REDE COLETORA ESGOTO (NBR 10569)</v>
          </cell>
          <cell r="C1662" t="str">
            <v xml:space="preserve">UN    </v>
          </cell>
          <cell r="D1662">
            <v>855.17</v>
          </cell>
        </row>
        <row r="1663">
          <cell r="A1663">
            <v>42695</v>
          </cell>
          <cell r="B1663" t="str">
            <v>CURVA PVC, BB, JE, 90 GRAUS, DN 200 MM, PARA TUBO CORRUGADO E/OU LISO, REDE COLETORA ESGOTO (NBR 10569)</v>
          </cell>
          <cell r="C1663" t="str">
            <v xml:space="preserve">UN    </v>
          </cell>
          <cell r="D1663">
            <v>650.23</v>
          </cell>
        </row>
        <row r="1664">
          <cell r="A1664">
            <v>42694</v>
          </cell>
          <cell r="B1664" t="str">
            <v>CURVA PVC, BB, JE, 90 GRAUS, DN 250 MM, PARA TUBO CORRUGADO E/OU LISO, REDE COLETORA ESGOTO (NBR 10569)</v>
          </cell>
          <cell r="C1664" t="str">
            <v xml:space="preserve">UN    </v>
          </cell>
          <cell r="D1664">
            <v>961.28</v>
          </cell>
        </row>
        <row r="1665">
          <cell r="A1665">
            <v>20097</v>
          </cell>
          <cell r="B1665" t="str">
            <v>CURVA PVC, SERIE R, 87.30 GRAUS, CURTA, 100 MM, PARA ESGOTO OU AGUAS PLUVIAIS PREDIAIS (PARA PE-DE-COLUNA)</v>
          </cell>
          <cell r="C1665" t="str">
            <v xml:space="preserve">UN    </v>
          </cell>
          <cell r="D1665">
            <v>54.36</v>
          </cell>
        </row>
        <row r="1666">
          <cell r="A1666">
            <v>20098</v>
          </cell>
          <cell r="B1666" t="str">
            <v>CURVA PVC, SERIE R, 87.30 GRAUS, CURTA, 150 MM, PARA ESGOTO OU AGUAS PLUVIAIS PREDIAIS (PARA PE-DE-COLUNA)</v>
          </cell>
          <cell r="C1666" t="str">
            <v xml:space="preserve">UN    </v>
          </cell>
          <cell r="D1666">
            <v>183.3</v>
          </cell>
        </row>
        <row r="1667">
          <cell r="A1667">
            <v>20096</v>
          </cell>
          <cell r="B1667" t="str">
            <v>CURVA PVC, SERIE R, 87.30 GRAUS, CURTA, 75 MM, PARA ESGOTO OU AGUAS PLUVIAIS PREDIAIS (PARA PE-DE-COLUNA)</v>
          </cell>
          <cell r="C1667" t="str">
            <v xml:space="preserve">UN    </v>
          </cell>
          <cell r="D1667">
            <v>35.57</v>
          </cell>
        </row>
        <row r="1668">
          <cell r="A1668">
            <v>1964</v>
          </cell>
          <cell r="B1668" t="str">
            <v>CURVA PVC, 45 GRAUS, CURTA, PB, DN 100 MM, PARA ESGOTO PREDIAL</v>
          </cell>
          <cell r="C1668" t="str">
            <v xml:space="preserve">UN    </v>
          </cell>
          <cell r="D1668">
            <v>32.880000000000003</v>
          </cell>
        </row>
        <row r="1669">
          <cell r="A1669">
            <v>1880</v>
          </cell>
          <cell r="B1669" t="str">
            <v>CURVA 135 GRAUS, DE PVC RIGIDO ROSCAVEL, DE 1", PARA ELETRODUTO</v>
          </cell>
          <cell r="C1669" t="str">
            <v xml:space="preserve">UN    </v>
          </cell>
          <cell r="D1669">
            <v>3.06</v>
          </cell>
        </row>
        <row r="1670">
          <cell r="A1670">
            <v>39274</v>
          </cell>
          <cell r="B1670" t="str">
            <v>CURVA 135 GRAUS, DE PVC RIGIDO ROSCAVEL, DE 3/4", PARA ELETRODUTO</v>
          </cell>
          <cell r="C1670" t="str">
            <v xml:space="preserve">UN    </v>
          </cell>
          <cell r="D1670">
            <v>2.37</v>
          </cell>
        </row>
        <row r="1671">
          <cell r="A1671">
            <v>2628</v>
          </cell>
          <cell r="B1671" t="str">
            <v>CURVA 135 GRAUS, PARA ELETRODUTO, EM ACO GALVANIZADO ELETROLITICO, DIAMETRO DE 100 MM (4")</v>
          </cell>
          <cell r="C1671" t="str">
            <v xml:space="preserve">UN    </v>
          </cell>
          <cell r="D1671">
            <v>233.33</v>
          </cell>
        </row>
        <row r="1672">
          <cell r="A1672">
            <v>2622</v>
          </cell>
          <cell r="B1672" t="str">
            <v>CURVA 135 GRAUS, PARA ELETRODUTO, EM ACO GALVANIZADO ELETROLITICO, DIAMETRO DE 15 MM (1/2")</v>
          </cell>
          <cell r="C1672" t="str">
            <v xml:space="preserve">UN    </v>
          </cell>
          <cell r="D1672">
            <v>5.54</v>
          </cell>
        </row>
        <row r="1673">
          <cell r="A1673">
            <v>2623</v>
          </cell>
          <cell r="B1673" t="str">
            <v>CURVA 135 GRAUS, PARA ELETRODUTO, EM ACO GALVANIZADO ELETROLITICO, DIAMETRO DE 20 MM (3/4")</v>
          </cell>
          <cell r="C1673" t="str">
            <v xml:space="preserve">UN    </v>
          </cell>
          <cell r="D1673">
            <v>6.67</v>
          </cell>
        </row>
        <row r="1674">
          <cell r="A1674">
            <v>2624</v>
          </cell>
          <cell r="B1674" t="str">
            <v>CURVA 135 GRAUS, PARA ELETRODUTO, EM ACO GALVANIZADO ELETROLITICO, DIAMETRO DE 25 MM (1")</v>
          </cell>
          <cell r="C1674" t="str">
            <v xml:space="preserve">UN    </v>
          </cell>
          <cell r="D1674">
            <v>10.6</v>
          </cell>
        </row>
        <row r="1675">
          <cell r="A1675">
            <v>2625</v>
          </cell>
          <cell r="B1675" t="str">
            <v>CURVA 135 GRAUS, PARA ELETRODUTO, EM ACO GALVANIZADO ELETROLITICO, DIAMETRO DE 32 MM (1 1/4")</v>
          </cell>
          <cell r="C1675" t="str">
            <v xml:space="preserve">UN    </v>
          </cell>
          <cell r="D1675">
            <v>22.39</v>
          </cell>
        </row>
        <row r="1676">
          <cell r="A1676">
            <v>2626</v>
          </cell>
          <cell r="B1676" t="str">
            <v>CURVA 135 GRAUS, PARA ELETRODUTO, EM ACO GALVANIZADO ELETROLITICO, DIAMETRO DE 40 MM (1 1/2")</v>
          </cell>
          <cell r="C1676" t="str">
            <v xml:space="preserve">UN    </v>
          </cell>
          <cell r="D1676">
            <v>32.799999999999997</v>
          </cell>
        </row>
        <row r="1677">
          <cell r="A1677">
            <v>2630</v>
          </cell>
          <cell r="B1677" t="str">
            <v>CURVA 135 GRAUS, PARA ELETRODUTO, EM ACO GALVANIZADO ELETROLITICO, DIAMETRO DE 50 MM (2")</v>
          </cell>
          <cell r="C1677" t="str">
            <v xml:space="preserve">UN    </v>
          </cell>
          <cell r="D1677">
            <v>49.89</v>
          </cell>
        </row>
        <row r="1678">
          <cell r="A1678">
            <v>2627</v>
          </cell>
          <cell r="B1678" t="str">
            <v>CURVA 135 GRAUS, PARA ELETRODUTO, EM ACO GALVANIZADO ELETROLITICO, DIAMETRO DE 65 MM (2 1/2")</v>
          </cell>
          <cell r="C1678" t="str">
            <v xml:space="preserve">UN    </v>
          </cell>
          <cell r="D1678">
            <v>87.88</v>
          </cell>
        </row>
        <row r="1679">
          <cell r="A1679">
            <v>2629</v>
          </cell>
          <cell r="B1679" t="str">
            <v>CURVA 135 GRAUS, PARA ELETRODUTO, EM ACO GALVANIZADO ELETROLITICO, DIAMETRO DE 80 MM (3")</v>
          </cell>
          <cell r="C1679" t="str">
            <v xml:space="preserve">UN    </v>
          </cell>
          <cell r="D1679">
            <v>118.87</v>
          </cell>
        </row>
        <row r="1680">
          <cell r="A1680">
            <v>12033</v>
          </cell>
          <cell r="B1680" t="str">
            <v>CURVA 180 GRAUS, DE PVC RIGIDO ROSCAVEL, DE 1 1/2", PARA ELETRODUTO</v>
          </cell>
          <cell r="C1680" t="str">
            <v xml:space="preserve">UN    </v>
          </cell>
          <cell r="D1680">
            <v>9.7799999999999994</v>
          </cell>
        </row>
        <row r="1681">
          <cell r="A1681">
            <v>40408</v>
          </cell>
          <cell r="B1681" t="str">
            <v>CURVA 180 GRAUS, DE PVC RIGIDO ROSCAVEL, DE 1 1/4", PARA ELETRODUTO</v>
          </cell>
          <cell r="C1681" t="str">
            <v xml:space="preserve">UN    </v>
          </cell>
          <cell r="D1681">
            <v>6.43</v>
          </cell>
        </row>
        <row r="1682">
          <cell r="A1682">
            <v>40409</v>
          </cell>
          <cell r="B1682" t="str">
            <v>CURVA 180 GRAUS, DE PVC RIGIDO ROSCAVEL, DE 1/2", PARA ELETRODUTO</v>
          </cell>
          <cell r="C1682" t="str">
            <v xml:space="preserve">UN    </v>
          </cell>
          <cell r="D1682">
            <v>2.27</v>
          </cell>
        </row>
        <row r="1683">
          <cell r="A1683">
            <v>39276</v>
          </cell>
          <cell r="B1683" t="str">
            <v>CURVA 180 GRAUS, DE PVC RIGIDO ROSCAVEL, DE 1", PARA ELETRODUTO</v>
          </cell>
          <cell r="C1683" t="str">
            <v xml:space="preserve">UN    </v>
          </cell>
          <cell r="D1683">
            <v>5.79</v>
          </cell>
        </row>
        <row r="1684">
          <cell r="A1684">
            <v>39277</v>
          </cell>
          <cell r="B1684" t="str">
            <v>CURVA 180 GRAUS, DE PVC RIGIDO ROSCAVEL, DE 2", PARA ELETRODUTO</v>
          </cell>
          <cell r="C1684" t="str">
            <v xml:space="preserve">UN    </v>
          </cell>
          <cell r="D1684">
            <v>15.63</v>
          </cell>
        </row>
        <row r="1685">
          <cell r="A1685">
            <v>12034</v>
          </cell>
          <cell r="B1685" t="str">
            <v>CURVA 180 GRAUS, DE PVC RIGIDO ROSCAVEL, DE 3/4", PARA ELETRODUTO</v>
          </cell>
          <cell r="C1685" t="str">
            <v xml:space="preserve">UN    </v>
          </cell>
          <cell r="D1685">
            <v>4.43</v>
          </cell>
        </row>
        <row r="1686">
          <cell r="A1686">
            <v>39879</v>
          </cell>
          <cell r="B1686" t="str">
            <v>CURVA 45 GRAUS DE COBRE (REF 606) SEM ANEL DE SOLDA, BOLSA X BOLSA, 15 MM</v>
          </cell>
          <cell r="C1686" t="str">
            <v xml:space="preserve">UN    </v>
          </cell>
          <cell r="D1686">
            <v>5.89</v>
          </cell>
        </row>
        <row r="1687">
          <cell r="A1687">
            <v>39880</v>
          </cell>
          <cell r="B1687" t="str">
            <v>CURVA 45 GRAUS DE COBRE (REF 606) SEM ANEL DE SOLDA, BOLSA X BOLSA, 22 MM</v>
          </cell>
          <cell r="C1687" t="str">
            <v xml:space="preserve">UN    </v>
          </cell>
          <cell r="D1687">
            <v>13.06</v>
          </cell>
        </row>
        <row r="1688">
          <cell r="A1688">
            <v>39881</v>
          </cell>
          <cell r="B1688" t="str">
            <v>CURVA 45 GRAUS DE COBRE (REF 606) SEM ANEL DE SOLDA, BOLSA X BOLSA, 28 MM</v>
          </cell>
          <cell r="C1688" t="str">
            <v xml:space="preserve">UN    </v>
          </cell>
          <cell r="D1688">
            <v>20.96</v>
          </cell>
        </row>
        <row r="1689">
          <cell r="A1689">
            <v>39882</v>
          </cell>
          <cell r="B1689" t="str">
            <v>CURVA 45 GRAUS DE COBRE (REF 606) SEM ANEL DE SOLDA, BOLSA X BOLSA, 35 MM</v>
          </cell>
          <cell r="C1689" t="str">
            <v xml:space="preserve">UN    </v>
          </cell>
          <cell r="D1689">
            <v>55.21</v>
          </cell>
        </row>
        <row r="1690">
          <cell r="A1690">
            <v>39883</v>
          </cell>
          <cell r="B1690" t="str">
            <v>CURVA 45 GRAUS DE COBRE (REF 606) SEM ANEL DE SOLDA, BOLSA X BOLSA, 42 MM</v>
          </cell>
          <cell r="C1690" t="str">
            <v xml:space="preserve">UN    </v>
          </cell>
          <cell r="D1690">
            <v>88.16</v>
          </cell>
        </row>
        <row r="1691">
          <cell r="A1691">
            <v>39884</v>
          </cell>
          <cell r="B1691" t="str">
            <v>CURVA 45 GRAUS DE COBRE (REF 606) SEM ANEL DE SOLDA, BOLSA X BOLSA, 54 MM</v>
          </cell>
          <cell r="C1691" t="str">
            <v xml:space="preserve">UN    </v>
          </cell>
          <cell r="D1691">
            <v>130.94</v>
          </cell>
        </row>
        <row r="1692">
          <cell r="A1692">
            <v>39885</v>
          </cell>
          <cell r="B1692" t="str">
            <v>CURVA 45 GRAUS DE COBRE (REF 606) SEM ANEL DE SOLDA, BOLSA X BOLSA, 66 MM</v>
          </cell>
          <cell r="C1692" t="str">
            <v xml:space="preserve">UN    </v>
          </cell>
          <cell r="D1692">
            <v>311.19</v>
          </cell>
        </row>
        <row r="1693">
          <cell r="A1693">
            <v>1777</v>
          </cell>
          <cell r="B1693" t="str">
            <v>CURVA 45 GRAUS DE FERRO GALVANIZADO, COM ROSCA BSP FEMEA, DE 1 1/2"</v>
          </cell>
          <cell r="C1693" t="str">
            <v xml:space="preserve">UN    </v>
          </cell>
          <cell r="D1693">
            <v>65.2</v>
          </cell>
        </row>
        <row r="1694">
          <cell r="A1694">
            <v>1819</v>
          </cell>
          <cell r="B1694" t="str">
            <v>CURVA 45 GRAUS DE FERRO GALVANIZADO, COM ROSCA BSP FEMEA, DE 1 1/4"</v>
          </cell>
          <cell r="C1694" t="str">
            <v xml:space="preserve">UN    </v>
          </cell>
          <cell r="D1694">
            <v>47.44</v>
          </cell>
        </row>
        <row r="1695">
          <cell r="A1695">
            <v>1775</v>
          </cell>
          <cell r="B1695" t="str">
            <v>CURVA 45 GRAUS DE FERRO GALVANIZADO, COM ROSCA BSP FEMEA, DE 1/2"</v>
          </cell>
          <cell r="C1695" t="str">
            <v xml:space="preserve">UN    </v>
          </cell>
          <cell r="D1695">
            <v>14.18</v>
          </cell>
        </row>
        <row r="1696">
          <cell r="A1696">
            <v>1776</v>
          </cell>
          <cell r="B1696" t="str">
            <v>CURVA 45 GRAUS DE FERRO GALVANIZADO, COM ROSCA BSP FEMEA, DE 1"</v>
          </cell>
          <cell r="C1696" t="str">
            <v xml:space="preserve">UN    </v>
          </cell>
          <cell r="D1696">
            <v>38.590000000000003</v>
          </cell>
        </row>
        <row r="1697">
          <cell r="A1697">
            <v>1778</v>
          </cell>
          <cell r="B1697" t="str">
            <v>CURVA 45 GRAUS DE FERRO GALVANIZADO, COM ROSCA BSP FEMEA, DE 2 1/2"</v>
          </cell>
          <cell r="C1697" t="str">
            <v xml:space="preserve">UN    </v>
          </cell>
          <cell r="D1697">
            <v>157.83000000000001</v>
          </cell>
        </row>
        <row r="1698">
          <cell r="A1698">
            <v>1818</v>
          </cell>
          <cell r="B1698" t="str">
            <v>CURVA 45 GRAUS DE FERRO GALVANIZADO, COM ROSCA BSP FEMEA, DE 2"</v>
          </cell>
          <cell r="C1698" t="str">
            <v xml:space="preserve">UN    </v>
          </cell>
          <cell r="D1698">
            <v>104.76</v>
          </cell>
        </row>
        <row r="1699">
          <cell r="A1699">
            <v>1820</v>
          </cell>
          <cell r="B1699" t="str">
            <v>CURVA 45 GRAUS DE FERRO GALVANIZADO, COM ROSCA BSP FEMEA, DE 3/4"</v>
          </cell>
          <cell r="C1699" t="str">
            <v xml:space="preserve">UN    </v>
          </cell>
          <cell r="D1699">
            <v>20.48</v>
          </cell>
        </row>
        <row r="1700">
          <cell r="A1700">
            <v>1779</v>
          </cell>
          <cell r="B1700" t="str">
            <v>CURVA 45 GRAUS DE FERRO GALVANIZADO, COM ROSCA BSP FEMEA, DE 3"</v>
          </cell>
          <cell r="C1700" t="str">
            <v xml:space="preserve">UN    </v>
          </cell>
          <cell r="D1700">
            <v>229.53</v>
          </cell>
        </row>
        <row r="1701">
          <cell r="A1701">
            <v>1780</v>
          </cell>
          <cell r="B1701" t="str">
            <v>CURVA 45 GRAUS DE FERRO GALVANIZADO, COM ROSCA BSP FEMEA, DE 4"</v>
          </cell>
          <cell r="C1701" t="str">
            <v xml:space="preserve">UN    </v>
          </cell>
          <cell r="D1701">
            <v>473.19</v>
          </cell>
        </row>
        <row r="1702">
          <cell r="A1702">
            <v>1783</v>
          </cell>
          <cell r="B1702" t="str">
            <v>CURVA 45 GRAUS DE FERRO GALVANIZADO, COM ROSCA BSP MACHO/FEMEA, DE 1 1/2"</v>
          </cell>
          <cell r="C1702" t="str">
            <v xml:space="preserve">UN    </v>
          </cell>
          <cell r="D1702">
            <v>50.03</v>
          </cell>
        </row>
        <row r="1703">
          <cell r="A1703">
            <v>1782</v>
          </cell>
          <cell r="B1703" t="str">
            <v>CURVA 45 GRAUS DE FERRO GALVANIZADO, COM ROSCA BSP MACHO/FEMEA, DE 1 1/4"</v>
          </cell>
          <cell r="C1703" t="str">
            <v xml:space="preserve">UN    </v>
          </cell>
          <cell r="D1703">
            <v>39.56</v>
          </cell>
        </row>
        <row r="1704">
          <cell r="A1704">
            <v>1817</v>
          </cell>
          <cell r="B1704" t="str">
            <v>CURVA 45 GRAUS DE FERRO GALVANIZADO, COM ROSCA BSP MACHO/FEMEA, DE 1/2"</v>
          </cell>
          <cell r="C1704" t="str">
            <v xml:space="preserve">UN    </v>
          </cell>
          <cell r="D1704">
            <v>11.78</v>
          </cell>
        </row>
        <row r="1705">
          <cell r="A1705">
            <v>1781</v>
          </cell>
          <cell r="B1705" t="str">
            <v>CURVA 45 GRAUS DE FERRO GALVANIZADO, COM ROSCA BSP MACHO/FEMEA, DE 1"</v>
          </cell>
          <cell r="C1705" t="str">
            <v xml:space="preserve">UN    </v>
          </cell>
          <cell r="D1705">
            <v>25.77</v>
          </cell>
        </row>
        <row r="1706">
          <cell r="A1706">
            <v>1784</v>
          </cell>
          <cell r="B1706" t="str">
            <v>CURVA 45 GRAUS DE FERRO GALVANIZADO, COM ROSCA BSP MACHO/FEMEA, DE 2 1/2"</v>
          </cell>
          <cell r="C1706" t="str">
            <v xml:space="preserve">UN    </v>
          </cell>
          <cell r="D1706">
            <v>141.28</v>
          </cell>
        </row>
        <row r="1707">
          <cell r="A1707">
            <v>1810</v>
          </cell>
          <cell r="B1707" t="str">
            <v>CURVA 45 GRAUS DE FERRO GALVANIZADO, COM ROSCA BSP MACHO/FEMEA, DE 2"</v>
          </cell>
          <cell r="C1707" t="str">
            <v xml:space="preserve">UN    </v>
          </cell>
          <cell r="D1707">
            <v>78.36</v>
          </cell>
        </row>
        <row r="1708">
          <cell r="A1708">
            <v>1811</v>
          </cell>
          <cell r="B1708" t="str">
            <v>CURVA 45 GRAUS DE FERRO GALVANIZADO, COM ROSCA BSP MACHO/FEMEA, DE 3/4"</v>
          </cell>
          <cell r="C1708" t="str">
            <v xml:space="preserve">UN    </v>
          </cell>
          <cell r="D1708">
            <v>16.95</v>
          </cell>
        </row>
        <row r="1709">
          <cell r="A1709">
            <v>1812</v>
          </cell>
          <cell r="B1709" t="str">
            <v>CURVA 45 GRAUS DE FERRO GALVANIZADO, COM ROSCA BSP MACHO/FEMEA, DE 3"</v>
          </cell>
          <cell r="C1709" t="str">
            <v xml:space="preserve">UN    </v>
          </cell>
          <cell r="D1709">
            <v>197.81</v>
          </cell>
        </row>
        <row r="1710">
          <cell r="A1710">
            <v>40386</v>
          </cell>
          <cell r="B1710" t="str">
            <v>CURVA 45 GRAUS EM ACO CARBONO, SOLDAVEL, PRESSAO 3.000 LBS, DN 1 1/2"</v>
          </cell>
          <cell r="C1710" t="str">
            <v xml:space="preserve">UN    </v>
          </cell>
          <cell r="D1710">
            <v>90.53</v>
          </cell>
        </row>
        <row r="1711">
          <cell r="A1711">
            <v>40384</v>
          </cell>
          <cell r="B1711" t="str">
            <v>CURVA 45 GRAUS EM ACO CARBONO, SOLDAVEL, PRESSAO 3.000 LBS, DN 1 1/4"</v>
          </cell>
          <cell r="C1711" t="str">
            <v xml:space="preserve">UN    </v>
          </cell>
          <cell r="D1711">
            <v>61.98</v>
          </cell>
        </row>
        <row r="1712">
          <cell r="A1712">
            <v>40379</v>
          </cell>
          <cell r="B1712" t="str">
            <v>CURVA 45 GRAUS EM ACO CARBONO, SOLDAVEL, PRESSAO 3.000 LBS, DN 1/2"</v>
          </cell>
          <cell r="C1712" t="str">
            <v xml:space="preserve">UN    </v>
          </cell>
          <cell r="D1712">
            <v>21.42</v>
          </cell>
        </row>
        <row r="1713">
          <cell r="A1713">
            <v>40423</v>
          </cell>
          <cell r="B1713" t="str">
            <v>CURVA 45 GRAUS EM ACO CARBONO, SOLDAVEL, PRESSAO 3.000 LBS, DN 1"</v>
          </cell>
          <cell r="C1713" t="str">
            <v xml:space="preserve">UN    </v>
          </cell>
          <cell r="D1713">
            <v>40.549999999999997</v>
          </cell>
        </row>
        <row r="1714">
          <cell r="A1714">
            <v>40389</v>
          </cell>
          <cell r="B1714" t="str">
            <v>CURVA 45 GRAUS EM ACO CARBONO, SOLDAVEL, PRESSAO 3.000 LBS, DN 2 1/2"</v>
          </cell>
          <cell r="C1714" t="str">
            <v xml:space="preserve">UN    </v>
          </cell>
          <cell r="D1714">
            <v>257.13</v>
          </cell>
        </row>
        <row r="1715">
          <cell r="A1715">
            <v>40388</v>
          </cell>
          <cell r="B1715" t="str">
            <v>CURVA 45 GRAUS EM ACO CARBONO, SOLDAVEL, PRESSAO 3.000 LBS, DN 2"</v>
          </cell>
          <cell r="C1715" t="str">
            <v xml:space="preserve">UN    </v>
          </cell>
          <cell r="D1715">
            <v>128.69999999999999</v>
          </cell>
        </row>
        <row r="1716">
          <cell r="A1716">
            <v>40381</v>
          </cell>
          <cell r="B1716" t="str">
            <v>CURVA 45 GRAUS EM ACO CARBONO, SOLDAVEL, PRESSAO 3.000 LBS, DN 3/4"</v>
          </cell>
          <cell r="C1716" t="str">
            <v xml:space="preserve">UN    </v>
          </cell>
          <cell r="D1716">
            <v>28.57</v>
          </cell>
        </row>
        <row r="1717">
          <cell r="A1717">
            <v>40391</v>
          </cell>
          <cell r="B1717" t="str">
            <v>CURVA 45 GRAUS EM ACO CARBONO, SOLDAVEL, PRESSAO 3.000 LBS, DN 3"</v>
          </cell>
          <cell r="C1717" t="str">
            <v xml:space="preserve">UN    </v>
          </cell>
          <cell r="D1717">
            <v>667.39</v>
          </cell>
        </row>
        <row r="1718">
          <cell r="A1718">
            <v>40414</v>
          </cell>
          <cell r="B1718" t="str">
            <v>CURVA 45 GRAUS RANHURADA EM FERRO FUNDIDO, DN 50 MM (2")</v>
          </cell>
          <cell r="C1718" t="str">
            <v xml:space="preserve">UN    </v>
          </cell>
          <cell r="D1718">
            <v>27.37</v>
          </cell>
        </row>
        <row r="1719">
          <cell r="A1719">
            <v>40416</v>
          </cell>
          <cell r="B1719" t="str">
            <v>CURVA 45 GRAUS RANHURADA EM FERRO FUNDIDO, DN 65 MM (2 1/2")</v>
          </cell>
          <cell r="C1719" t="str">
            <v xml:space="preserve">UN    </v>
          </cell>
          <cell r="D1719">
            <v>37.840000000000003</v>
          </cell>
        </row>
        <row r="1720">
          <cell r="A1720">
            <v>40418</v>
          </cell>
          <cell r="B1720" t="str">
            <v>CURVA 45 GRAUS RANHURADA EM FERRO FUNDIDO, DN 80 MM (3")</v>
          </cell>
          <cell r="C1720" t="str">
            <v xml:space="preserve">UN    </v>
          </cell>
          <cell r="D1720">
            <v>45.13</v>
          </cell>
        </row>
        <row r="1721">
          <cell r="A1721">
            <v>2609</v>
          </cell>
          <cell r="B1721" t="str">
            <v>CURVA 45 GRAUS, PARA ELETRODUTO, EM ACO GALVANIZADO ELETROLITICO, DIAMETRO DE 20 MM (3/4")</v>
          </cell>
          <cell r="C1721" t="str">
            <v xml:space="preserve">UN    </v>
          </cell>
          <cell r="D1721">
            <v>5.2</v>
          </cell>
        </row>
        <row r="1722">
          <cell r="A1722">
            <v>2634</v>
          </cell>
          <cell r="B1722" t="str">
            <v>CURVA 45 GRAUS, PARA ELETRODUTO, EM ACO GALVANIZADO ELETROLITICO, DIAMETRO DE 25 MM (1")</v>
          </cell>
          <cell r="C1722" t="str">
            <v xml:space="preserve">UN    </v>
          </cell>
          <cell r="D1722">
            <v>6.84</v>
          </cell>
        </row>
        <row r="1723">
          <cell r="A1723">
            <v>2611</v>
          </cell>
          <cell r="B1723" t="str">
            <v>CURVA 45 GRAUS, PARA ELETRODUTO, EM ACO GALVANIZADO ELETROLITICO, DIAMETRO DE 40 MM (1 1/2")</v>
          </cell>
          <cell r="C1723" t="str">
            <v xml:space="preserve">UN    </v>
          </cell>
          <cell r="D1723">
            <v>19.27</v>
          </cell>
        </row>
        <row r="1724">
          <cell r="A1724">
            <v>34359</v>
          </cell>
          <cell r="B1724" t="str">
            <v>CURVA 90 GRAUS DE BARRA CHATA EM ALUMINIO 3/4 " X 1/4 " X 300 MM</v>
          </cell>
          <cell r="C1724" t="str">
            <v xml:space="preserve">UN    </v>
          </cell>
          <cell r="D1724">
            <v>12.03</v>
          </cell>
        </row>
        <row r="1725">
          <cell r="A1725">
            <v>1789</v>
          </cell>
          <cell r="B1725" t="str">
            <v>CURVA 90 GRAUS DE FERRO GALVANIZADO, COM ROSCA BSP FEMEA, DE 1 1/2"</v>
          </cell>
          <cell r="C1725" t="str">
            <v xml:space="preserve">UN    </v>
          </cell>
          <cell r="D1725">
            <v>62.58</v>
          </cell>
        </row>
        <row r="1726">
          <cell r="A1726">
            <v>1788</v>
          </cell>
          <cell r="B1726" t="str">
            <v>CURVA 90 GRAUS DE FERRO GALVANIZADO, COM ROSCA BSP FEMEA, DE 1 1/4"</v>
          </cell>
          <cell r="C1726" t="str">
            <v xml:space="preserve">UN    </v>
          </cell>
          <cell r="D1726">
            <v>50.16</v>
          </cell>
        </row>
        <row r="1727">
          <cell r="A1727">
            <v>1786</v>
          </cell>
          <cell r="B1727" t="str">
            <v>CURVA 90 GRAUS DE FERRO GALVANIZADO, COM ROSCA BSP FEMEA, DE 1/2"</v>
          </cell>
          <cell r="C1727" t="str">
            <v xml:space="preserve">UN    </v>
          </cell>
          <cell r="D1727">
            <v>12.45</v>
          </cell>
        </row>
        <row r="1728">
          <cell r="A1728">
            <v>1787</v>
          </cell>
          <cell r="B1728" t="str">
            <v>CURVA 90 GRAUS DE FERRO GALVANIZADO, COM ROSCA BSP FEMEA, DE 1"</v>
          </cell>
          <cell r="C1728" t="str">
            <v xml:space="preserve">UN    </v>
          </cell>
          <cell r="D1728">
            <v>29.82</v>
          </cell>
        </row>
        <row r="1729">
          <cell r="A1729">
            <v>1791</v>
          </cell>
          <cell r="B1729" t="str">
            <v>CURVA 90 GRAUS DE FERRO GALVANIZADO, COM ROSCA BSP FEMEA, DE 2 1/2"</v>
          </cell>
          <cell r="C1729" t="str">
            <v xml:space="preserve">UN    </v>
          </cell>
          <cell r="D1729">
            <v>180.86</v>
          </cell>
        </row>
        <row r="1730">
          <cell r="A1730">
            <v>1790</v>
          </cell>
          <cell r="B1730" t="str">
            <v>CURVA 90 GRAUS DE FERRO GALVANIZADO, COM ROSCA BSP FEMEA, DE 2"</v>
          </cell>
          <cell r="C1730" t="str">
            <v xml:space="preserve">UN    </v>
          </cell>
          <cell r="D1730">
            <v>104.22</v>
          </cell>
        </row>
        <row r="1731">
          <cell r="A1731">
            <v>1813</v>
          </cell>
          <cell r="B1731" t="str">
            <v>CURVA 90 GRAUS DE FERRO GALVANIZADO, COM ROSCA BSP FEMEA, DE 3/4"</v>
          </cell>
          <cell r="C1731" t="str">
            <v xml:space="preserve">UN    </v>
          </cell>
          <cell r="D1731">
            <v>19.77</v>
          </cell>
        </row>
        <row r="1732">
          <cell r="A1732">
            <v>1792</v>
          </cell>
          <cell r="B1732" t="str">
            <v>CURVA 90 GRAUS DE FERRO GALVANIZADO, COM ROSCA BSP FEMEA, DE 3"</v>
          </cell>
          <cell r="C1732" t="str">
            <v xml:space="preserve">UN    </v>
          </cell>
          <cell r="D1732">
            <v>244.13</v>
          </cell>
        </row>
        <row r="1733">
          <cell r="A1733">
            <v>1793</v>
          </cell>
          <cell r="B1733" t="str">
            <v>CURVA 90 GRAUS DE FERRO GALVANIZADO, COM ROSCA BSP FEMEA, DE 4"</v>
          </cell>
          <cell r="C1733" t="str">
            <v xml:space="preserve">UN    </v>
          </cell>
          <cell r="D1733">
            <v>493.31</v>
          </cell>
        </row>
        <row r="1734">
          <cell r="A1734">
            <v>1809</v>
          </cell>
          <cell r="B1734" t="str">
            <v>CURVA 90 GRAUS DE FERRO GALVANIZADO, COM ROSCA BSP MACHO/FEMEA, DE 1 1/2"</v>
          </cell>
          <cell r="C1734" t="str">
            <v xml:space="preserve">UN    </v>
          </cell>
          <cell r="D1734">
            <v>58.67</v>
          </cell>
        </row>
        <row r="1735">
          <cell r="A1735">
            <v>1814</v>
          </cell>
          <cell r="B1735" t="str">
            <v>CURVA 90 GRAUS DE FERRO GALVANIZADO, COM ROSCA BSP MACHO/FEMEA, DE 1 1/4"</v>
          </cell>
          <cell r="C1735" t="str">
            <v xml:space="preserve">UN    </v>
          </cell>
          <cell r="D1735">
            <v>48.2</v>
          </cell>
        </row>
        <row r="1736">
          <cell r="A1736">
            <v>1803</v>
          </cell>
          <cell r="B1736" t="str">
            <v>CURVA 90 GRAUS DE FERRO GALVANIZADO, COM ROSCA BSP MACHO/FEMEA, DE 1/2"</v>
          </cell>
          <cell r="C1736" t="str">
            <v xml:space="preserve">UN    </v>
          </cell>
          <cell r="D1736">
            <v>12.18</v>
          </cell>
        </row>
        <row r="1737">
          <cell r="A1737">
            <v>1805</v>
          </cell>
          <cell r="B1737" t="str">
            <v>CURVA 90 GRAUS DE FERRO GALVANIZADO, COM ROSCA BSP MACHO/FEMEA, DE 1"</v>
          </cell>
          <cell r="C1737" t="str">
            <v xml:space="preserve">UN    </v>
          </cell>
          <cell r="D1737">
            <v>27.97</v>
          </cell>
        </row>
        <row r="1738">
          <cell r="A1738">
            <v>1821</v>
          </cell>
          <cell r="B1738" t="str">
            <v>CURVA 90 GRAUS DE FERRO GALVANIZADO, COM ROSCA BSP MACHO/FEMEA, DE 2 1/2"</v>
          </cell>
          <cell r="C1738" t="str">
            <v xml:space="preserve">UN    </v>
          </cell>
          <cell r="D1738">
            <v>165.24</v>
          </cell>
        </row>
        <row r="1739">
          <cell r="A1739">
            <v>1806</v>
          </cell>
          <cell r="B1739" t="str">
            <v>CURVA 90 GRAUS DE FERRO GALVANIZADO, COM ROSCA BSP MACHO/FEMEA, DE 2"</v>
          </cell>
          <cell r="C1739" t="str">
            <v xml:space="preserve">UN    </v>
          </cell>
          <cell r="D1739">
            <v>98.35</v>
          </cell>
        </row>
        <row r="1740">
          <cell r="A1740">
            <v>1804</v>
          </cell>
          <cell r="B1740" t="str">
            <v>CURVA 90 GRAUS DE FERRO GALVANIZADO, COM ROSCA BSP MACHO/FEMEA, DE 3/4"</v>
          </cell>
          <cell r="C1740" t="str">
            <v xml:space="preserve">UN    </v>
          </cell>
          <cell r="D1740">
            <v>17.329999999999998</v>
          </cell>
        </row>
        <row r="1741">
          <cell r="A1741">
            <v>1807</v>
          </cell>
          <cell r="B1741" t="str">
            <v>CURVA 90 GRAUS DE FERRO GALVANIZADO, COM ROSCA BSP MACHO/FEMEA, DE 3"</v>
          </cell>
          <cell r="C1741" t="str">
            <v xml:space="preserve">UN    </v>
          </cell>
          <cell r="D1741">
            <v>236.32</v>
          </cell>
        </row>
        <row r="1742">
          <cell r="A1742">
            <v>1808</v>
          </cell>
          <cell r="B1742" t="str">
            <v>CURVA 90 GRAUS DE FERRO GALVANIZADO, COM ROSCA BSP MACHO/FEMEA, DE 4"</v>
          </cell>
          <cell r="C1742" t="str">
            <v xml:space="preserve">UN    </v>
          </cell>
          <cell r="D1742">
            <v>473.78</v>
          </cell>
        </row>
        <row r="1743">
          <cell r="A1743">
            <v>1797</v>
          </cell>
          <cell r="B1743" t="str">
            <v>CURVA 90 GRAUS DE FERRO GALVANIZADO, COM ROSCA BSP MACHO, DE 1 1/2"</v>
          </cell>
          <cell r="C1743" t="str">
            <v xml:space="preserve">UN    </v>
          </cell>
          <cell r="D1743">
            <v>71.06</v>
          </cell>
        </row>
        <row r="1744">
          <cell r="A1744">
            <v>1796</v>
          </cell>
          <cell r="B1744" t="str">
            <v>CURVA 90 GRAUS DE FERRO GALVANIZADO, COM ROSCA BSP MACHO, DE 1 1/4"</v>
          </cell>
          <cell r="C1744" t="str">
            <v xml:space="preserve">UN    </v>
          </cell>
          <cell r="D1744">
            <v>54.51</v>
          </cell>
        </row>
        <row r="1745">
          <cell r="A1745">
            <v>1794</v>
          </cell>
          <cell r="B1745" t="str">
            <v>CURVA 90 GRAUS DE FERRO GALVANIZADO, COM ROSCA BSP MACHO, DE 1/2"</v>
          </cell>
          <cell r="C1745" t="str">
            <v xml:space="preserve">UN    </v>
          </cell>
          <cell r="D1745">
            <v>13.01</v>
          </cell>
        </row>
        <row r="1746">
          <cell r="A1746">
            <v>1816</v>
          </cell>
          <cell r="B1746" t="str">
            <v>CURVA 90 GRAUS DE FERRO GALVANIZADO, COM ROSCA BSP MACHO, DE 1"</v>
          </cell>
          <cell r="C1746" t="str">
            <v xml:space="preserve">UN    </v>
          </cell>
          <cell r="D1746">
            <v>29.34</v>
          </cell>
        </row>
        <row r="1747">
          <cell r="A1747">
            <v>1815</v>
          </cell>
          <cell r="B1747" t="str">
            <v>CURVA 90 GRAUS DE FERRO GALVANIZADO, COM ROSCA BSP MACHO, DE 2 1/2"</v>
          </cell>
          <cell r="C1747" t="str">
            <v xml:space="preserve">UN    </v>
          </cell>
          <cell r="D1747">
            <v>225.3</v>
          </cell>
        </row>
        <row r="1748">
          <cell r="A1748">
            <v>1798</v>
          </cell>
          <cell r="B1748" t="str">
            <v>CURVA 90 GRAUS DE FERRO GALVANIZADO, COM ROSCA BSP MACHO, DE 2"</v>
          </cell>
          <cell r="C1748" t="str">
            <v xml:space="preserve">UN    </v>
          </cell>
          <cell r="D1748">
            <v>100.81</v>
          </cell>
        </row>
        <row r="1749">
          <cell r="A1749">
            <v>1795</v>
          </cell>
          <cell r="B1749" t="str">
            <v>CURVA 90 GRAUS DE FERRO GALVANIZADO, COM ROSCA BSP MACHO, DE 3/4"</v>
          </cell>
          <cell r="C1749" t="str">
            <v xml:space="preserve">UN    </v>
          </cell>
          <cell r="D1749">
            <v>18.02</v>
          </cell>
        </row>
        <row r="1750">
          <cell r="A1750">
            <v>1799</v>
          </cell>
          <cell r="B1750" t="str">
            <v>CURVA 90 GRAUS DE FERRO GALVANIZADO, COM ROSCA BSP MACHO, DE 3"</v>
          </cell>
          <cell r="C1750" t="str">
            <v xml:space="preserve">UN    </v>
          </cell>
          <cell r="D1750">
            <v>293.43</v>
          </cell>
        </row>
        <row r="1751">
          <cell r="A1751">
            <v>1800</v>
          </cell>
          <cell r="B1751" t="str">
            <v>CURVA 90 GRAUS DE FERRO GALVANIZADO, COM ROSCA BSP MACHO, DE 4"</v>
          </cell>
          <cell r="C1751" t="str">
            <v xml:space="preserve">UN    </v>
          </cell>
          <cell r="D1751">
            <v>560.22</v>
          </cell>
        </row>
        <row r="1752">
          <cell r="A1752">
            <v>1802</v>
          </cell>
          <cell r="B1752" t="str">
            <v>CURVA 90 GRAUS DE FERRO GALVANIZADO, COM ROSCA BSP MACHO, DE 6"</v>
          </cell>
          <cell r="C1752" t="str">
            <v xml:space="preserve">UN    </v>
          </cell>
          <cell r="D1752">
            <v>1401.33</v>
          </cell>
        </row>
        <row r="1753">
          <cell r="A1753">
            <v>40385</v>
          </cell>
          <cell r="B1753" t="str">
            <v>CURVA 90 GRAUS EM ACO CARBONO, RAIO CURTO, SOLDAVEL, PRESSAO 3.000 LBS, DN 1 1/2"</v>
          </cell>
          <cell r="C1753" t="str">
            <v xml:space="preserve">UN    </v>
          </cell>
          <cell r="D1753">
            <v>90.53</v>
          </cell>
        </row>
        <row r="1754">
          <cell r="A1754">
            <v>40383</v>
          </cell>
          <cell r="B1754" t="str">
            <v>CURVA 90 GRAUS EM ACO CARBONO, RAIO CURTO, SOLDAVEL, PRESSAO 3.000 LBS, DN 1 1/4"</v>
          </cell>
          <cell r="C1754" t="str">
            <v xml:space="preserve">UN    </v>
          </cell>
          <cell r="D1754">
            <v>61.98</v>
          </cell>
        </row>
        <row r="1755">
          <cell r="A1755">
            <v>40378</v>
          </cell>
          <cell r="B1755" t="str">
            <v>CURVA 90 GRAUS EM ACO CARBONO, RAIO CURTO, SOLDAVEL, PRESSAO 3.000 LBS, DN 1/2"</v>
          </cell>
          <cell r="C1755" t="str">
            <v xml:space="preserve">UN    </v>
          </cell>
          <cell r="D1755">
            <v>21.42</v>
          </cell>
        </row>
        <row r="1756">
          <cell r="A1756">
            <v>40382</v>
          </cell>
          <cell r="B1756" t="str">
            <v>CURVA 90 GRAUS EM ACO CARBONO, RAIO CURTO, SOLDAVEL, PRESSAO 3.000 LBS, DN 1"</v>
          </cell>
          <cell r="C1756" t="str">
            <v xml:space="preserve">UN    </v>
          </cell>
          <cell r="D1756">
            <v>40.549999999999997</v>
          </cell>
        </row>
        <row r="1757">
          <cell r="A1757">
            <v>40422</v>
          </cell>
          <cell r="B1757" t="str">
            <v>CURVA 90 GRAUS EM ACO CARBONO, RAIO CURTO, SOLDAVEL, PRESSAO 3.000 LBS, DN 2 1/2"</v>
          </cell>
          <cell r="C1757" t="str">
            <v xml:space="preserve">UN    </v>
          </cell>
          <cell r="D1757">
            <v>276.22000000000003</v>
          </cell>
        </row>
        <row r="1758">
          <cell r="A1758">
            <v>40387</v>
          </cell>
          <cell r="B1758" t="str">
            <v>CURVA 90 GRAUS EM ACO CARBONO, RAIO CURTO, SOLDAVEL, PRESSAO 3.000 LBS, DN 2"</v>
          </cell>
          <cell r="C1758" t="str">
            <v xml:space="preserve">UN    </v>
          </cell>
          <cell r="D1758">
            <v>140.63999999999999</v>
          </cell>
        </row>
        <row r="1759">
          <cell r="A1759">
            <v>40380</v>
          </cell>
          <cell r="B1759" t="str">
            <v>CURVA 90 GRAUS EM ACO CARBONO, RAIO CURTO, SOLDAVEL, PRESSAO 3.000 LBS, DN 3/4"</v>
          </cell>
          <cell r="C1759" t="str">
            <v xml:space="preserve">UN    </v>
          </cell>
          <cell r="D1759">
            <v>28.57</v>
          </cell>
        </row>
        <row r="1760">
          <cell r="A1760">
            <v>40390</v>
          </cell>
          <cell r="B1760" t="str">
            <v>CURVA 90 GRAUS EM ACO CARBONO, RAIO CURTO, SOLDAVEL, PRESSAO 3.000 LBS, DN 3"</v>
          </cell>
          <cell r="C1760" t="str">
            <v xml:space="preserve">UN    </v>
          </cell>
          <cell r="D1760">
            <v>581.75</v>
          </cell>
        </row>
        <row r="1761">
          <cell r="A1761">
            <v>40413</v>
          </cell>
          <cell r="B1761" t="str">
            <v>CURVA 90 GRAUS RANHURADA EM FERRO FUNDIDO, DN 50 MM (2")</v>
          </cell>
          <cell r="C1761" t="str">
            <v xml:space="preserve">UN    </v>
          </cell>
          <cell r="D1761">
            <v>29.74</v>
          </cell>
        </row>
        <row r="1762">
          <cell r="A1762">
            <v>40415</v>
          </cell>
          <cell r="B1762" t="str">
            <v>CURVA 90 GRAUS RANHURADA EM FERRO FUNDIDO, DN 65 MM (2 1/2")</v>
          </cell>
          <cell r="C1762" t="str">
            <v xml:space="preserve">UN    </v>
          </cell>
          <cell r="D1762">
            <v>42.38</v>
          </cell>
        </row>
        <row r="1763">
          <cell r="A1763">
            <v>40417</v>
          </cell>
          <cell r="B1763" t="str">
            <v>CURVA 90 GRAUS RANHURADA EM FERRO FUNDIDO, DN 80 MM (3")</v>
          </cell>
          <cell r="C1763" t="str">
            <v xml:space="preserve">UN    </v>
          </cell>
          <cell r="D1763">
            <v>49.99</v>
          </cell>
        </row>
        <row r="1764">
          <cell r="A1764">
            <v>39271</v>
          </cell>
          <cell r="B1764" t="str">
            <v>CURVA 90 GRAUS, CURTA, DE PVC RIGIDO ROSCAVEL, DE 1/2", PARA ELETRODUTO</v>
          </cell>
          <cell r="C1764" t="str">
            <v xml:space="preserve">UN    </v>
          </cell>
          <cell r="D1764">
            <v>1.97</v>
          </cell>
        </row>
        <row r="1765">
          <cell r="A1765">
            <v>39273</v>
          </cell>
          <cell r="B1765" t="str">
            <v>CURVA 90 GRAUS, CURTA, DE PVC RIGIDO ROSCAVEL, DE 1", PARA ELETRODUTO</v>
          </cell>
          <cell r="C1765" t="str">
            <v xml:space="preserve">UN    </v>
          </cell>
          <cell r="D1765">
            <v>3.34</v>
          </cell>
        </row>
        <row r="1766">
          <cell r="A1766">
            <v>39272</v>
          </cell>
          <cell r="B1766" t="str">
            <v>CURVA 90 GRAUS, CURTA, DE PVC RIGIDO ROSCAVEL, DE 3/4", PARA ELETRODUTO</v>
          </cell>
          <cell r="C1766" t="str">
            <v xml:space="preserve">UN    </v>
          </cell>
          <cell r="D1766">
            <v>2.42</v>
          </cell>
        </row>
        <row r="1767">
          <cell r="A1767">
            <v>1875</v>
          </cell>
          <cell r="B1767" t="str">
            <v>CURVA 90 GRAUS, LONGA, DE PVC RIGIDO ROSCAVEL, DE 1 1/2", PARA ELETRODUTO</v>
          </cell>
          <cell r="C1767" t="str">
            <v xml:space="preserve">UN    </v>
          </cell>
          <cell r="D1767">
            <v>5.35</v>
          </cell>
        </row>
        <row r="1768">
          <cell r="A1768">
            <v>1874</v>
          </cell>
          <cell r="B1768" t="str">
            <v>CURVA 90 GRAUS, LONGA, DE PVC RIGIDO ROSCAVEL, DE 1 1/4", PARA ELETRODUTO</v>
          </cell>
          <cell r="C1768" t="str">
            <v xml:space="preserve">UN    </v>
          </cell>
          <cell r="D1768">
            <v>4.41</v>
          </cell>
        </row>
        <row r="1769">
          <cell r="A1769">
            <v>1870</v>
          </cell>
          <cell r="B1769" t="str">
            <v>CURVA 90 GRAUS, LONGA, DE PVC RIGIDO ROSCAVEL, DE 1/2", PARA ELETRODUTO</v>
          </cell>
          <cell r="C1769" t="str">
            <v xml:space="preserve">UN    </v>
          </cell>
          <cell r="D1769">
            <v>2.5499999999999998</v>
          </cell>
        </row>
        <row r="1770">
          <cell r="A1770">
            <v>1884</v>
          </cell>
          <cell r="B1770" t="str">
            <v>CURVA 90 GRAUS, LONGA, DE PVC RIGIDO ROSCAVEL, DE 1", PARA ELETRODUTO</v>
          </cell>
          <cell r="C1770" t="str">
            <v xml:space="preserve">UN    </v>
          </cell>
          <cell r="D1770">
            <v>3.91</v>
          </cell>
        </row>
        <row r="1771">
          <cell r="A1771">
            <v>1887</v>
          </cell>
          <cell r="B1771" t="str">
            <v>CURVA 90 GRAUS, LONGA, DE PVC RIGIDO ROSCAVEL, DE 2 1/2", PARA ELETRODUTO</v>
          </cell>
          <cell r="C1771" t="str">
            <v xml:space="preserve">UN    </v>
          </cell>
          <cell r="D1771">
            <v>22.17</v>
          </cell>
        </row>
        <row r="1772">
          <cell r="A1772">
            <v>1876</v>
          </cell>
          <cell r="B1772" t="str">
            <v>CURVA 90 GRAUS, LONGA, DE PVC RIGIDO ROSCAVEL, DE 2", PARA ELETRODUTO</v>
          </cell>
          <cell r="C1772" t="str">
            <v xml:space="preserve">UN    </v>
          </cell>
          <cell r="D1772">
            <v>8.69</v>
          </cell>
        </row>
        <row r="1773">
          <cell r="A1773">
            <v>1879</v>
          </cell>
          <cell r="B1773" t="str">
            <v>CURVA 90 GRAUS, LONGA, DE PVC RIGIDO ROSCAVEL, DE 3/4", PARA ELETRODUTO</v>
          </cell>
          <cell r="C1773" t="str">
            <v xml:space="preserve">UN    </v>
          </cell>
          <cell r="D1773">
            <v>2.58</v>
          </cell>
        </row>
        <row r="1774">
          <cell r="A1774">
            <v>1877</v>
          </cell>
          <cell r="B1774" t="str">
            <v>CURVA 90 GRAUS, LONGA, DE PVC RIGIDO ROSCAVEL, DE 3", PARA ELETRODUTO</v>
          </cell>
          <cell r="C1774" t="str">
            <v xml:space="preserve">UN    </v>
          </cell>
          <cell r="D1774">
            <v>22.2</v>
          </cell>
        </row>
        <row r="1775">
          <cell r="A1775">
            <v>1878</v>
          </cell>
          <cell r="B1775" t="str">
            <v>CURVA 90 GRAUS, LONGA, DE PVC RIGIDO ROSCAVEL, DE 4", PARA ELETRODUTO</v>
          </cell>
          <cell r="C1775" t="str">
            <v xml:space="preserve">UN    </v>
          </cell>
          <cell r="D1775">
            <v>44.6</v>
          </cell>
        </row>
        <row r="1776">
          <cell r="A1776">
            <v>2621</v>
          </cell>
          <cell r="B1776" t="str">
            <v>CURVA 90 GRAUS, PARA ELETRODUTO, EM ACO GALVANIZADO ELETROLITICO, DIAMETRO DE 100 MM (4")</v>
          </cell>
          <cell r="C1776" t="str">
            <v xml:space="preserve">UN    </v>
          </cell>
          <cell r="D1776">
            <v>164.85</v>
          </cell>
        </row>
        <row r="1777">
          <cell r="A1777">
            <v>2616</v>
          </cell>
          <cell r="B1777" t="str">
            <v>CURVA 90 GRAUS, PARA ELETRODUTO, EM ACO GALVANIZADO ELETROLITICO, DIAMETRO DE 15 MM (1/2")</v>
          </cell>
          <cell r="C1777" t="str">
            <v xml:space="preserve">UN    </v>
          </cell>
          <cell r="D1777">
            <v>4.66</v>
          </cell>
        </row>
        <row r="1778">
          <cell r="A1778">
            <v>2633</v>
          </cell>
          <cell r="B1778" t="str">
            <v>CURVA 90 GRAUS, PARA ELETRODUTO, EM ACO GALVANIZADO ELETROLITICO, DIAMETRO DE 20 MM (3/4")</v>
          </cell>
          <cell r="C1778" t="str">
            <v xml:space="preserve">UN    </v>
          </cell>
          <cell r="D1778">
            <v>5.28</v>
          </cell>
        </row>
        <row r="1779">
          <cell r="A1779">
            <v>2617</v>
          </cell>
          <cell r="B1779" t="str">
            <v>CURVA 90 GRAUS, PARA ELETRODUTO, EM ACO GALVANIZADO ELETROLITICO, DIAMETRO DE 25 MM (1")</v>
          </cell>
          <cell r="C1779" t="str">
            <v xml:space="preserve">UN    </v>
          </cell>
          <cell r="D1779">
            <v>7.17</v>
          </cell>
        </row>
        <row r="1780">
          <cell r="A1780">
            <v>2618</v>
          </cell>
          <cell r="B1780" t="str">
            <v>CURVA 90 GRAUS, PARA ELETRODUTO, EM ACO GALVANIZADO ELETROLITICO, DIAMETRO DE 32 MM (1 1/4")</v>
          </cell>
          <cell r="C1780" t="str">
            <v xml:space="preserve">UN    </v>
          </cell>
          <cell r="D1780">
            <v>16.329999999999998</v>
          </cell>
        </row>
        <row r="1781">
          <cell r="A1781">
            <v>2632</v>
          </cell>
          <cell r="B1781" t="str">
            <v>CURVA 90 GRAUS, PARA ELETRODUTO, EM ACO GALVANIZADO ELETROLITICO, DIAMETRO DE 40 MM (1 1/2")</v>
          </cell>
          <cell r="C1781" t="str">
            <v xml:space="preserve">UN    </v>
          </cell>
          <cell r="D1781">
            <v>19.920000000000002</v>
          </cell>
        </row>
        <row r="1782">
          <cell r="A1782">
            <v>2631</v>
          </cell>
          <cell r="B1782" t="str">
            <v>CURVA 90 GRAUS, PARA ELETRODUTO, EM ACO GALVANIZADO ELETROLITICO, DIAMETRO DE 50 MM (2")</v>
          </cell>
          <cell r="C1782" t="str">
            <v xml:space="preserve">UN    </v>
          </cell>
          <cell r="D1782">
            <v>29.24</v>
          </cell>
        </row>
        <row r="1783">
          <cell r="A1783">
            <v>2619</v>
          </cell>
          <cell r="B1783" t="str">
            <v>CURVA 90 GRAUS, PARA ELETRODUTO, EM ACO GALVANIZADO ELETROLITICO, DIAMETRO DE 65 MM (2 1/2")</v>
          </cell>
          <cell r="C1783" t="str">
            <v xml:space="preserve">UN    </v>
          </cell>
          <cell r="D1783">
            <v>74.040000000000006</v>
          </cell>
        </row>
        <row r="1784">
          <cell r="A1784">
            <v>2620</v>
          </cell>
          <cell r="B1784" t="str">
            <v>CURVA 90 GRAUS, PARA ELETRODUTO, EM ACO GALVANIZADO ELETROLITICO, DIAMETRO DE 80 MM (3")</v>
          </cell>
          <cell r="C1784" t="str">
            <v xml:space="preserve">UN    </v>
          </cell>
          <cell r="D1784">
            <v>97.2</v>
          </cell>
        </row>
        <row r="1785">
          <cell r="A1785">
            <v>44472</v>
          </cell>
          <cell r="B1785" t="str">
            <v>DENTE PARA  FRESADORA</v>
          </cell>
          <cell r="C1785" t="str">
            <v xml:space="preserve">UN    </v>
          </cell>
          <cell r="D1785">
            <v>56.1</v>
          </cell>
        </row>
        <row r="1786">
          <cell r="A1786">
            <v>38369</v>
          </cell>
          <cell r="B1786" t="str">
            <v>DESEMPENADEIRA DE ACO DENTADA 12 X *25* CM, DENTES 8 X 8 MM, CABO FECHADO DE MADEIRA</v>
          </cell>
          <cell r="C1786" t="str">
            <v xml:space="preserve">UN    </v>
          </cell>
          <cell r="D1786">
            <v>18.559999999999999</v>
          </cell>
        </row>
        <row r="1787">
          <cell r="A1787">
            <v>38370</v>
          </cell>
          <cell r="B1787" t="str">
            <v>DESEMPENADEIRA DE ACO LISA 12 X *25* CM COM CABO FECHADO DE MADEIRA</v>
          </cell>
          <cell r="C1787" t="str">
            <v xml:space="preserve">UN    </v>
          </cell>
          <cell r="D1787">
            <v>18.559999999999999</v>
          </cell>
        </row>
        <row r="1788">
          <cell r="A1788">
            <v>38372</v>
          </cell>
          <cell r="B1788" t="str">
            <v>DESEMPENADEIRA PLASTICA LISA *14 X 27* CM</v>
          </cell>
          <cell r="C1788" t="str">
            <v xml:space="preserve">UN    </v>
          </cell>
          <cell r="D1788">
            <v>20.34</v>
          </cell>
        </row>
        <row r="1789">
          <cell r="A1789">
            <v>2357</v>
          </cell>
          <cell r="B1789" t="str">
            <v>DESENHISTA COPISTA</v>
          </cell>
          <cell r="C1789" t="str">
            <v xml:space="preserve">H     </v>
          </cell>
          <cell r="D1789">
            <v>18.7</v>
          </cell>
        </row>
        <row r="1790">
          <cell r="A1790">
            <v>40806</v>
          </cell>
          <cell r="B1790" t="str">
            <v>DESENHISTA COPISTA (MENSALISTA)</v>
          </cell>
          <cell r="C1790" t="str">
            <v xml:space="preserve">MES   </v>
          </cell>
          <cell r="D1790">
            <v>3303.91</v>
          </cell>
        </row>
        <row r="1791">
          <cell r="A1791">
            <v>2355</v>
          </cell>
          <cell r="B1791" t="str">
            <v>DESENHISTA DETALHISTA</v>
          </cell>
          <cell r="C1791" t="str">
            <v xml:space="preserve">H     </v>
          </cell>
          <cell r="D1791">
            <v>24.79</v>
          </cell>
        </row>
        <row r="1792">
          <cell r="A1792">
            <v>40805</v>
          </cell>
          <cell r="B1792" t="str">
            <v>DESENHISTA DETALHISTA (MENSALISTA)</v>
          </cell>
          <cell r="C1792" t="str">
            <v xml:space="preserve">MES   </v>
          </cell>
          <cell r="D1792">
            <v>4380.12</v>
          </cell>
        </row>
        <row r="1793">
          <cell r="A1793">
            <v>2358</v>
          </cell>
          <cell r="B1793" t="str">
            <v>DESENHISTA PROJETISTA</v>
          </cell>
          <cell r="C1793" t="str">
            <v xml:space="preserve">H     </v>
          </cell>
          <cell r="D1793">
            <v>19.809999999999999</v>
          </cell>
        </row>
        <row r="1794">
          <cell r="A1794">
            <v>40807</v>
          </cell>
          <cell r="B1794" t="str">
            <v>DESENHISTA PROJETISTA (MENSALISTA)</v>
          </cell>
          <cell r="C1794" t="str">
            <v xml:space="preserve">MES   </v>
          </cell>
          <cell r="D1794">
            <v>3501.16</v>
          </cell>
        </row>
        <row r="1795">
          <cell r="A1795">
            <v>2359</v>
          </cell>
          <cell r="B1795" t="str">
            <v>DESENHISTA TECNICO AUXILIAR</v>
          </cell>
          <cell r="C1795" t="str">
            <v xml:space="preserve">H     </v>
          </cell>
          <cell r="D1795">
            <v>19.79</v>
          </cell>
        </row>
        <row r="1796">
          <cell r="A1796">
            <v>40808</v>
          </cell>
          <cell r="B1796" t="str">
            <v>DESENHISTA TECNICO AUXILIAR (MENSALISTA)</v>
          </cell>
          <cell r="C1796" t="str">
            <v xml:space="preserve">MES   </v>
          </cell>
          <cell r="D1796">
            <v>3500.18</v>
          </cell>
        </row>
        <row r="1797">
          <cell r="A1797">
            <v>44330</v>
          </cell>
          <cell r="B1797" t="str">
            <v>DESINFETANTE PRONTO USO</v>
          </cell>
          <cell r="C1797" t="str">
            <v xml:space="preserve">L     </v>
          </cell>
          <cell r="D1797">
            <v>6.59</v>
          </cell>
        </row>
        <row r="1798">
          <cell r="A1798">
            <v>43144</v>
          </cell>
          <cell r="B1798" t="str">
            <v>DESMOLDANTE PARA CONCRETO ESTAMPADO</v>
          </cell>
          <cell r="C1798" t="str">
            <v xml:space="preserve">KG    </v>
          </cell>
          <cell r="D1798">
            <v>28.53</v>
          </cell>
        </row>
        <row r="1799">
          <cell r="A1799">
            <v>39397</v>
          </cell>
          <cell r="B1799" t="str">
            <v>DESMOLDANTE PARA FORMAS METALICAS A BASE DE OLEO VEGETAL</v>
          </cell>
          <cell r="C1799" t="str">
            <v xml:space="preserve">L     </v>
          </cell>
          <cell r="D1799">
            <v>13</v>
          </cell>
        </row>
        <row r="1800">
          <cell r="A1800">
            <v>2692</v>
          </cell>
          <cell r="B1800" t="str">
            <v>DESMOLDANTE PROTETOR PARA FORMAS DE MADEIRA, DE BASE OLEOSA EMULSIONADA EM AGUA</v>
          </cell>
          <cell r="C1800" t="str">
            <v xml:space="preserve">L     </v>
          </cell>
          <cell r="D1800">
            <v>5.24</v>
          </cell>
        </row>
        <row r="1801">
          <cell r="A1801">
            <v>44329</v>
          </cell>
          <cell r="B1801" t="str">
            <v>DETERGENTE NEUTRO USO GERAL, CONCENTRADO</v>
          </cell>
          <cell r="C1801" t="str">
            <v xml:space="preserve">L     </v>
          </cell>
          <cell r="D1801">
            <v>8.64</v>
          </cell>
        </row>
        <row r="1802">
          <cell r="A1802">
            <v>5318</v>
          </cell>
          <cell r="B1802" t="str">
            <v>DILUENTE AGUARRAS</v>
          </cell>
          <cell r="C1802" t="str">
            <v xml:space="preserve">L     </v>
          </cell>
          <cell r="D1802">
            <v>13.98</v>
          </cell>
        </row>
        <row r="1803">
          <cell r="A1803">
            <v>5330</v>
          </cell>
          <cell r="B1803" t="str">
            <v>DILUENTE EPOXI</v>
          </cell>
          <cell r="C1803" t="str">
            <v xml:space="preserve">L     </v>
          </cell>
          <cell r="D1803">
            <v>31.86</v>
          </cell>
        </row>
        <row r="1804">
          <cell r="A1804">
            <v>44532</v>
          </cell>
          <cell r="B1804" t="str">
            <v>DISCO DE BORRACHA PARA LIXADEIRA RIGIDO 7 " COM ARRUELA  CENTRAL</v>
          </cell>
          <cell r="C1804" t="str">
            <v xml:space="preserve">UN    </v>
          </cell>
          <cell r="D1804">
            <v>36.78</v>
          </cell>
        </row>
        <row r="1805">
          <cell r="A1805">
            <v>44531</v>
          </cell>
          <cell r="B1805" t="str">
            <v>DISCO DE CORTE DIAMANTADO SEGMENTADO DIAMETRO DE 180 MM PARA ESMERILHADEIRA  7 "</v>
          </cell>
          <cell r="C1805" t="str">
            <v xml:space="preserve">UN    </v>
          </cell>
          <cell r="D1805">
            <v>116.9</v>
          </cell>
        </row>
        <row r="1806">
          <cell r="A1806">
            <v>38140</v>
          </cell>
          <cell r="B1806" t="str">
            <v>DISCO DE CORTE DIAMANTADO SEGMENTADO PARA CONCRETO, DIAMETRO DE 110 MM, FURO DE 20 MM</v>
          </cell>
          <cell r="C1806" t="str">
            <v xml:space="preserve">UN    </v>
          </cell>
          <cell r="D1806">
            <v>28.35</v>
          </cell>
        </row>
        <row r="1807">
          <cell r="A1807">
            <v>13887</v>
          </cell>
          <cell r="B1807" t="str">
            <v>DISCO DE CORTE DIAMANTADO SEGMENTADO PARA CONCRETO, DIAMETRO DE 350 MM, FURO DE 1 " (14 X 1 ")</v>
          </cell>
          <cell r="C1807" t="str">
            <v xml:space="preserve">UN    </v>
          </cell>
          <cell r="D1807">
            <v>671.2</v>
          </cell>
        </row>
        <row r="1808">
          <cell r="A1808">
            <v>44495</v>
          </cell>
          <cell r="B1808" t="str">
            <v>DISCO DE CORTE PARA METAL COM DUAS TELAS 12 X 1/8 X 3/4 "  (300 X 3,2 X 19,05 MM)</v>
          </cell>
          <cell r="C1808" t="str">
            <v xml:space="preserve">UN    </v>
          </cell>
          <cell r="D1808">
            <v>29.88</v>
          </cell>
        </row>
        <row r="1809">
          <cell r="A1809">
            <v>44533</v>
          </cell>
          <cell r="B1809" t="str">
            <v>DISCO DE DESBASTE PARA METAL FERROSO EM GERAL, COM TRES TELAS,  9 X 1/4 X 7/8 " ( 228,6 X 6,4 X 22,2 MM)</v>
          </cell>
          <cell r="C1809" t="str">
            <v xml:space="preserve">UN    </v>
          </cell>
          <cell r="D1809">
            <v>28.21</v>
          </cell>
        </row>
        <row r="1810">
          <cell r="A1810">
            <v>44534</v>
          </cell>
          <cell r="B1810" t="str">
            <v>DISCO DE LIXA PARA METAL, DIAMETRO = 180 MM, GRAO  120</v>
          </cell>
          <cell r="C1810" t="str">
            <v xml:space="preserve">UN    </v>
          </cell>
          <cell r="D1810">
            <v>7.35</v>
          </cell>
        </row>
        <row r="1811">
          <cell r="A1811">
            <v>34544</v>
          </cell>
          <cell r="B1811" t="str">
            <v>DISJUNTOR  TERMOMAGNETICO TRIPOLAR 3 X 400 A / ICC - 25 KA</v>
          </cell>
          <cell r="C1811" t="str">
            <v xml:space="preserve">UN    </v>
          </cell>
          <cell r="D1811">
            <v>1596.19</v>
          </cell>
        </row>
        <row r="1812">
          <cell r="A1812">
            <v>34729</v>
          </cell>
          <cell r="B1812" t="str">
            <v>DISJUNTOR TERMICO E MAGNETICO AJUSTAVEIS, TRIPOLAR DE 100 ATE 250A, CAPACIDADE DE INTERRUPCAO DE 35KA</v>
          </cell>
          <cell r="C1812" t="str">
            <v xml:space="preserve">UN    </v>
          </cell>
          <cell r="D1812">
            <v>1255.6500000000001</v>
          </cell>
        </row>
        <row r="1813">
          <cell r="A1813">
            <v>34734</v>
          </cell>
          <cell r="B1813" t="str">
            <v>DISJUNTOR TERMICO E MAGNETICO AJUSTAVEIS, TRIPOLAR DE 300 ATE 400A, CAPACIDADE DE INTERRUPCAO DE 35KA</v>
          </cell>
          <cell r="C1813" t="str">
            <v xml:space="preserve">UN    </v>
          </cell>
          <cell r="D1813">
            <v>1944.14</v>
          </cell>
        </row>
        <row r="1814">
          <cell r="A1814">
            <v>34738</v>
          </cell>
          <cell r="B1814" t="str">
            <v>DISJUNTOR TERMICO E MAGNETICO AJUSTAVEIS, TRIPOLAR DE 450 ATE 600A, CAPACIDADE DE INTERRUPCAO DE 35KA</v>
          </cell>
          <cell r="C1814" t="str">
            <v xml:space="preserve">UN    </v>
          </cell>
          <cell r="D1814">
            <v>4542.13</v>
          </cell>
        </row>
        <row r="1815">
          <cell r="A1815">
            <v>2391</v>
          </cell>
          <cell r="B1815" t="str">
            <v>DISJUNTOR TERMOMAGNETICO TRIPOLAR 125A</v>
          </cell>
          <cell r="C1815" t="str">
            <v xml:space="preserve">UN    </v>
          </cell>
          <cell r="D1815">
            <v>369.42</v>
          </cell>
        </row>
        <row r="1816">
          <cell r="A1816">
            <v>2374</v>
          </cell>
          <cell r="B1816" t="str">
            <v>DISJUNTOR TERMOMAGNETICO TRIPOLAR 150 A / 600 V, TIPO FXD / ICC - 35 KA</v>
          </cell>
          <cell r="C1816" t="str">
            <v xml:space="preserve">UN    </v>
          </cell>
          <cell r="D1816">
            <v>419.1</v>
          </cell>
        </row>
        <row r="1817">
          <cell r="A1817">
            <v>2377</v>
          </cell>
          <cell r="B1817" t="str">
            <v>DISJUNTOR TERMOMAGNETICO TRIPOLAR 200 A / 600 V, TIPO FXD / ICC - 35 KA</v>
          </cell>
          <cell r="C1817" t="str">
            <v xml:space="preserve">UN    </v>
          </cell>
          <cell r="D1817">
            <v>588.16</v>
          </cell>
        </row>
        <row r="1818">
          <cell r="A1818">
            <v>2393</v>
          </cell>
          <cell r="B1818" t="str">
            <v>DISJUNTOR TERMOMAGNETICO TRIPOLAR 250 A / 600 V, TIPO FXD</v>
          </cell>
          <cell r="C1818" t="str">
            <v xml:space="preserve">UN    </v>
          </cell>
          <cell r="D1818">
            <v>984.96</v>
          </cell>
        </row>
        <row r="1819">
          <cell r="A1819">
            <v>34705</v>
          </cell>
          <cell r="B1819" t="str">
            <v>DISJUNTOR TERMOMAGNETICO TRIPOLAR 3  X 250 A/ICC - 25 KA</v>
          </cell>
          <cell r="C1819" t="str">
            <v xml:space="preserve">UN    </v>
          </cell>
          <cell r="D1819">
            <v>861.49</v>
          </cell>
        </row>
        <row r="1820">
          <cell r="A1820">
            <v>34707</v>
          </cell>
          <cell r="B1820" t="str">
            <v>DISJUNTOR TERMOMAGNETICO TRIPOLAR 3 X 350 A/ICC - 25 KA</v>
          </cell>
          <cell r="C1820" t="str">
            <v xml:space="preserve">UN    </v>
          </cell>
          <cell r="D1820">
            <v>1596.35</v>
          </cell>
        </row>
        <row r="1821">
          <cell r="A1821">
            <v>2378</v>
          </cell>
          <cell r="B1821" t="str">
            <v>DISJUNTOR TERMOMAGNETICO TRIPOLAR 300 A / 600 V, TIPO JXD / ICC - 40 KA</v>
          </cell>
          <cell r="C1821" t="str">
            <v xml:space="preserve">UN    </v>
          </cell>
          <cell r="D1821">
            <v>1352.97</v>
          </cell>
        </row>
        <row r="1822">
          <cell r="A1822">
            <v>2379</v>
          </cell>
          <cell r="B1822" t="str">
            <v>DISJUNTOR TERMOMAGNETICO TRIPOLAR 400 A / 600 V, TIPO JXD / ICC - 40 KA</v>
          </cell>
          <cell r="C1822" t="str">
            <v xml:space="preserve">UN    </v>
          </cell>
          <cell r="D1822">
            <v>1352.97</v>
          </cell>
        </row>
        <row r="1823">
          <cell r="A1823">
            <v>2376</v>
          </cell>
          <cell r="B1823" t="str">
            <v>DISJUNTOR TERMOMAGNETICO TRIPOLAR 600 A / 600 V, TIPO LXD / ICC - 40 KA</v>
          </cell>
          <cell r="C1823" t="str">
            <v xml:space="preserve">UN    </v>
          </cell>
          <cell r="D1823">
            <v>2228.34</v>
          </cell>
        </row>
        <row r="1824">
          <cell r="A1824">
            <v>2394</v>
          </cell>
          <cell r="B1824" t="str">
            <v>DISJUNTOR TERMOMAGNETICO TRIPOLAR 800 A / 600 V, TIPO LMXD</v>
          </cell>
          <cell r="C1824" t="str">
            <v xml:space="preserve">UN    </v>
          </cell>
          <cell r="D1824">
            <v>4763.78</v>
          </cell>
        </row>
        <row r="1825">
          <cell r="A1825">
            <v>34686</v>
          </cell>
          <cell r="B1825" t="str">
            <v>DISJUNTOR TIPO DIN / IEC, MONOPOLAR DE 40  ATE 50A</v>
          </cell>
          <cell r="C1825" t="str">
            <v xml:space="preserve">UN    </v>
          </cell>
          <cell r="D1825">
            <v>14.3</v>
          </cell>
        </row>
        <row r="1826">
          <cell r="A1826">
            <v>34616</v>
          </cell>
          <cell r="B1826" t="str">
            <v>DISJUNTOR TIPO DIN/IEC, BIPOLAR DE 6 ATE 32A</v>
          </cell>
          <cell r="C1826" t="str">
            <v xml:space="preserve">UN    </v>
          </cell>
          <cell r="D1826">
            <v>55.28</v>
          </cell>
        </row>
        <row r="1827">
          <cell r="A1827">
            <v>34623</v>
          </cell>
          <cell r="B1827" t="str">
            <v>DISJUNTOR TIPO DIN/IEC, BIPOLAR 40 ATE 50A</v>
          </cell>
          <cell r="C1827" t="str">
            <v xml:space="preserve">UN    </v>
          </cell>
          <cell r="D1827">
            <v>54.43</v>
          </cell>
        </row>
        <row r="1828">
          <cell r="A1828">
            <v>34628</v>
          </cell>
          <cell r="B1828" t="str">
            <v>DISJUNTOR TIPO DIN/IEC, BIPOLAR 63 A</v>
          </cell>
          <cell r="C1828" t="str">
            <v xml:space="preserve">UN    </v>
          </cell>
          <cell r="D1828">
            <v>77.959999999999994</v>
          </cell>
        </row>
        <row r="1829">
          <cell r="A1829">
            <v>34653</v>
          </cell>
          <cell r="B1829" t="str">
            <v>DISJUNTOR TIPO DIN/IEC, MONOPOLAR DE 6  ATE  32A</v>
          </cell>
          <cell r="C1829" t="str">
            <v xml:space="preserve">UN    </v>
          </cell>
          <cell r="D1829">
            <v>9.64</v>
          </cell>
        </row>
        <row r="1830">
          <cell r="A1830">
            <v>34688</v>
          </cell>
          <cell r="B1830" t="str">
            <v>DISJUNTOR TIPO DIN/IEC, MONOPOLAR DE 63 A</v>
          </cell>
          <cell r="C1830" t="str">
            <v xml:space="preserve">UN    </v>
          </cell>
          <cell r="D1830">
            <v>17.47</v>
          </cell>
        </row>
        <row r="1831">
          <cell r="A1831">
            <v>34709</v>
          </cell>
          <cell r="B1831" t="str">
            <v>DISJUNTOR TIPO DIN/IEC, TRIPOLAR DE 10 ATE 50A</v>
          </cell>
          <cell r="C1831" t="str">
            <v xml:space="preserve">UN    </v>
          </cell>
          <cell r="D1831">
            <v>67.73</v>
          </cell>
        </row>
        <row r="1832">
          <cell r="A1832">
            <v>34714</v>
          </cell>
          <cell r="B1832" t="str">
            <v>DISJUNTOR TIPO DIN/IEC, TRIPOLAR 63 A</v>
          </cell>
          <cell r="C1832" t="str">
            <v xml:space="preserve">UN    </v>
          </cell>
          <cell r="D1832">
            <v>80.89</v>
          </cell>
        </row>
        <row r="1833">
          <cell r="A1833">
            <v>2388</v>
          </cell>
          <cell r="B1833" t="str">
            <v>DISJUNTOR TIPO NEMA, BIPOLAR 10  ATE  50 A, TENSAO MAXIMA 415 V</v>
          </cell>
          <cell r="C1833" t="str">
            <v xml:space="preserve">UN    </v>
          </cell>
          <cell r="D1833">
            <v>67.22</v>
          </cell>
        </row>
        <row r="1834">
          <cell r="A1834">
            <v>34606</v>
          </cell>
          <cell r="B1834" t="str">
            <v>DISJUNTOR TIPO NEMA, BIPOLAR 60 ATE 100A, TENSAO MAXIMA 415 V</v>
          </cell>
          <cell r="C1834" t="str">
            <v xml:space="preserve">UN    </v>
          </cell>
          <cell r="D1834">
            <v>103.11</v>
          </cell>
        </row>
        <row r="1835">
          <cell r="A1835">
            <v>34689</v>
          </cell>
          <cell r="B1835" t="str">
            <v>DISJUNTOR TIPO NEMA, MONOPOLAR DE 60 ATE 70A, TENSAO MAXIMA DE 240 V</v>
          </cell>
          <cell r="C1835" t="str">
            <v xml:space="preserve">UN    </v>
          </cell>
          <cell r="D1835">
            <v>32.82</v>
          </cell>
        </row>
        <row r="1836">
          <cell r="A1836">
            <v>2370</v>
          </cell>
          <cell r="B1836" t="str">
            <v>DISJUNTOR TIPO NEMA, MONOPOLAR 10 ATE 30A, TENSAO MAXIMA DE 240 V</v>
          </cell>
          <cell r="C1836" t="str">
            <v xml:space="preserve">UN    </v>
          </cell>
          <cell r="D1836">
            <v>12.49</v>
          </cell>
        </row>
        <row r="1837">
          <cell r="A1837">
            <v>2386</v>
          </cell>
          <cell r="B1837" t="str">
            <v>DISJUNTOR TIPO NEMA, MONOPOLAR 35  ATE  50 A, TENSAO MAXIMA DE 240 V</v>
          </cell>
          <cell r="C1837" t="str">
            <v xml:space="preserve">UN    </v>
          </cell>
          <cell r="D1837">
            <v>20.95</v>
          </cell>
        </row>
        <row r="1838">
          <cell r="A1838">
            <v>2392</v>
          </cell>
          <cell r="B1838" t="str">
            <v>DISJUNTOR TIPO NEMA, TRIPOLAR 10  ATE  50A, TENSAO MAXIMA DE 415 V</v>
          </cell>
          <cell r="C1838" t="str">
            <v xml:space="preserve">UN    </v>
          </cell>
          <cell r="D1838">
            <v>83.84</v>
          </cell>
        </row>
        <row r="1839">
          <cell r="A1839">
            <v>2373</v>
          </cell>
          <cell r="B1839" t="str">
            <v>DISJUNTOR TIPO NEMA, TRIPOLAR 60 ATE 100 A, TENSAO MAXIMA DE 415 V</v>
          </cell>
          <cell r="C1839" t="str">
            <v xml:space="preserve">UN    </v>
          </cell>
          <cell r="D1839">
            <v>118.13</v>
          </cell>
        </row>
        <row r="1840">
          <cell r="A1840">
            <v>39465</v>
          </cell>
          <cell r="B1840" t="str">
            <v>DISPOSITIVO DPS CLASSE II, 1 POLO, TENSAO MAXIMA DE 175 V, CORRENTE MAXIMA DE *20* KA (TIPO AC)</v>
          </cell>
          <cell r="C1840" t="str">
            <v xml:space="preserve">UN    </v>
          </cell>
          <cell r="D1840">
            <v>72.16</v>
          </cell>
        </row>
        <row r="1841">
          <cell r="A1841">
            <v>39466</v>
          </cell>
          <cell r="B1841" t="str">
            <v>DISPOSITIVO DPS CLASSE II, 1 POLO, TENSAO MAXIMA DE 175 V, CORRENTE MAXIMA DE *30* KA (TIPO AC)</v>
          </cell>
          <cell r="C1841" t="str">
            <v xml:space="preserve">UN    </v>
          </cell>
          <cell r="D1841">
            <v>81.180000000000007</v>
          </cell>
        </row>
        <row r="1842">
          <cell r="A1842">
            <v>39467</v>
          </cell>
          <cell r="B1842" t="str">
            <v>DISPOSITIVO DPS CLASSE II, 1 POLO, TENSAO MAXIMA DE 175 V, CORRENTE MAXIMA DE *45* KA (TIPO AC)</v>
          </cell>
          <cell r="C1842" t="str">
            <v xml:space="preserve">UN    </v>
          </cell>
          <cell r="D1842">
            <v>103.84</v>
          </cell>
        </row>
        <row r="1843">
          <cell r="A1843">
            <v>39468</v>
          </cell>
          <cell r="B1843" t="str">
            <v>DISPOSITIVO DPS CLASSE II, 1 POLO, TENSAO MAXIMA DE 175 V, CORRENTE MAXIMA DE *90* KA (TIPO AC)</v>
          </cell>
          <cell r="C1843" t="str">
            <v xml:space="preserve">UN    </v>
          </cell>
          <cell r="D1843">
            <v>184.58</v>
          </cell>
        </row>
        <row r="1844">
          <cell r="A1844">
            <v>39469</v>
          </cell>
          <cell r="B1844" t="str">
            <v>DISPOSITIVO DPS CLASSE II, 1 POLO, TENSAO MAXIMA DE 275 V, CORRENTE MAXIMA DE *20* KA (TIPO AC)</v>
          </cell>
          <cell r="C1844" t="str">
            <v xml:space="preserve">UN    </v>
          </cell>
          <cell r="D1844">
            <v>75.180000000000007</v>
          </cell>
        </row>
        <row r="1845">
          <cell r="A1845">
            <v>39470</v>
          </cell>
          <cell r="B1845" t="str">
            <v>DISPOSITIVO DPS CLASSE II, 1 POLO, TENSAO MAXIMA DE 275 V, CORRENTE MAXIMA DE *30* KA (TIPO AC)</v>
          </cell>
          <cell r="C1845" t="str">
            <v xml:space="preserve">UN    </v>
          </cell>
          <cell r="D1845">
            <v>92.38</v>
          </cell>
        </row>
        <row r="1846">
          <cell r="A1846">
            <v>39471</v>
          </cell>
          <cell r="B1846" t="str">
            <v>DISPOSITIVO DPS CLASSE II, 1 POLO, TENSAO MAXIMA DE 275 V, CORRENTE MAXIMA DE *45* KA (TIPO AC)</v>
          </cell>
          <cell r="C1846" t="str">
            <v xml:space="preserve">UN    </v>
          </cell>
          <cell r="D1846">
            <v>111.02</v>
          </cell>
        </row>
        <row r="1847">
          <cell r="A1847">
            <v>39472</v>
          </cell>
          <cell r="B1847" t="str">
            <v>DISPOSITIVO DPS CLASSE II, 1 POLO, TENSAO MAXIMA DE 275 V, CORRENTE MAXIMA DE *90* KA (TIPO AC)</v>
          </cell>
          <cell r="C1847" t="str">
            <v xml:space="preserve">UN    </v>
          </cell>
          <cell r="D1847">
            <v>192.9</v>
          </cell>
        </row>
        <row r="1848">
          <cell r="A1848">
            <v>39473</v>
          </cell>
          <cell r="B1848" t="str">
            <v>DISPOSITIVO DPS CLASSE II, 1 POLO, TENSAO MAXIMA DE 385 V, CORRENTE MAXIMA DE *20* KA (TIPO AC)</v>
          </cell>
          <cell r="C1848" t="str">
            <v xml:space="preserve">UN    </v>
          </cell>
          <cell r="D1848">
            <v>124.61</v>
          </cell>
        </row>
        <row r="1849">
          <cell r="A1849">
            <v>39474</v>
          </cell>
          <cell r="B1849" t="str">
            <v>DISPOSITIVO DPS CLASSE II, 1 POLO, TENSAO MAXIMA DE 385 V, CORRENTE MAXIMA DE *30* KA (TIPO AC)</v>
          </cell>
          <cell r="C1849" t="str">
            <v xml:space="preserve">UN    </v>
          </cell>
          <cell r="D1849">
            <v>132.84</v>
          </cell>
        </row>
        <row r="1850">
          <cell r="A1850">
            <v>39475</v>
          </cell>
          <cell r="B1850" t="str">
            <v>DISPOSITIVO DPS CLASSE II, 1 POLO, TENSAO MAXIMA DE 385 V, CORRENTE MAXIMA DE *45* KA (TIPO AC)</v>
          </cell>
          <cell r="C1850" t="str">
            <v xml:space="preserve">UN    </v>
          </cell>
          <cell r="D1850">
            <v>150.72</v>
          </cell>
        </row>
        <row r="1851">
          <cell r="A1851">
            <v>39476</v>
          </cell>
          <cell r="B1851" t="str">
            <v>DISPOSITIVO DPS CLASSE II, 1 POLO, TENSAO MAXIMA DE 385 V, CORRENTE MAXIMA DE *90* KA (TIPO AC)</v>
          </cell>
          <cell r="C1851" t="str">
            <v xml:space="preserve">UN    </v>
          </cell>
          <cell r="D1851">
            <v>283.73</v>
          </cell>
        </row>
        <row r="1852">
          <cell r="A1852">
            <v>39477</v>
          </cell>
          <cell r="B1852" t="str">
            <v>DISPOSITIVO DPS CLASSE II, 1 POLO, TENSAO MAXIMA DE 460 V, CORRENTE MAXIMA DE *20* KA (TIPO AC)</v>
          </cell>
          <cell r="C1852" t="str">
            <v xml:space="preserve">UN    </v>
          </cell>
          <cell r="D1852">
            <v>139.02000000000001</v>
          </cell>
        </row>
        <row r="1853">
          <cell r="A1853">
            <v>39478</v>
          </cell>
          <cell r="B1853" t="str">
            <v>DISPOSITIVO DPS CLASSE II, 1 POLO, TENSAO MAXIMA DE 460 V, CORRENTE MAXIMA DE *30* KA (TIPO AC)</v>
          </cell>
          <cell r="C1853" t="str">
            <v xml:space="preserve">UN    </v>
          </cell>
          <cell r="D1853">
            <v>143.32</v>
          </cell>
        </row>
        <row r="1854">
          <cell r="A1854">
            <v>39479</v>
          </cell>
          <cell r="B1854" t="str">
            <v>DISPOSITIVO DPS CLASSE II, 1 POLO, TENSAO MAXIMA DE 460 V, CORRENTE MAXIMA DE *45* KA (TIPO AC)</v>
          </cell>
          <cell r="C1854" t="str">
            <v xml:space="preserve">UN    </v>
          </cell>
          <cell r="D1854">
            <v>168.86</v>
          </cell>
        </row>
        <row r="1855">
          <cell r="A1855">
            <v>39480</v>
          </cell>
          <cell r="B1855" t="str">
            <v>DISPOSITIVO DPS CLASSE II, 1 POLO, TENSAO MAXIMA DE 460 V, CORRENTE MAXIMA DE *90* KA (TIPO AC)</v>
          </cell>
          <cell r="C1855" t="str">
            <v xml:space="preserve">UN    </v>
          </cell>
          <cell r="D1855">
            <v>348.44</v>
          </cell>
        </row>
        <row r="1856">
          <cell r="A1856">
            <v>39459</v>
          </cell>
          <cell r="B1856" t="str">
            <v>DISPOSITIVO DR, 2 POLOS, SENSIBILIDADE DE 30 MA, CORRENTE DE 100 A, TIPO AC</v>
          </cell>
          <cell r="C1856" t="str">
            <v xml:space="preserve">UN    </v>
          </cell>
          <cell r="D1856">
            <v>295.74</v>
          </cell>
        </row>
        <row r="1857">
          <cell r="A1857">
            <v>39445</v>
          </cell>
          <cell r="B1857" t="str">
            <v>DISPOSITIVO DR, 2 POLOS, SENSIBILIDADE DE 30 MA, CORRENTE DE 25 A, TIPO AC</v>
          </cell>
          <cell r="C1857" t="str">
            <v xml:space="preserve">UN    </v>
          </cell>
          <cell r="D1857">
            <v>148.49</v>
          </cell>
        </row>
        <row r="1858">
          <cell r="A1858">
            <v>39446</v>
          </cell>
          <cell r="B1858" t="str">
            <v>DISPOSITIVO DR, 2 POLOS, SENSIBILIDADE DE 30 MA, CORRENTE DE 40 A, TIPO AC</v>
          </cell>
          <cell r="C1858" t="str">
            <v xml:space="preserve">UN    </v>
          </cell>
          <cell r="D1858">
            <v>151.13</v>
          </cell>
        </row>
        <row r="1859">
          <cell r="A1859">
            <v>39447</v>
          </cell>
          <cell r="B1859" t="str">
            <v>DISPOSITIVO DR, 2 POLOS, SENSIBILIDADE DE 30 MA, CORRENTE DE 63 A, TIPO AC</v>
          </cell>
          <cell r="C1859" t="str">
            <v xml:space="preserve">UN    </v>
          </cell>
          <cell r="D1859">
            <v>161.62</v>
          </cell>
        </row>
        <row r="1860">
          <cell r="A1860">
            <v>39448</v>
          </cell>
          <cell r="B1860" t="str">
            <v>DISPOSITIVO DR, 2 POLOS, SENSIBILIDADE DE 30 MA, CORRENTE DE 80 A, TIPO AC</v>
          </cell>
          <cell r="C1860" t="str">
            <v xml:space="preserve">UN    </v>
          </cell>
          <cell r="D1860">
            <v>275.58999999999997</v>
          </cell>
        </row>
        <row r="1861">
          <cell r="A1861">
            <v>39450</v>
          </cell>
          <cell r="B1861" t="str">
            <v>DISPOSITIVO DR, 2 POLOS, SENSIBILIDADE DE 300 MA, CORRENTE DE 25 A, TIPO AC</v>
          </cell>
          <cell r="C1861" t="str">
            <v xml:space="preserve">UN    </v>
          </cell>
          <cell r="D1861">
            <v>168.14</v>
          </cell>
        </row>
        <row r="1862">
          <cell r="A1862">
            <v>39451</v>
          </cell>
          <cell r="B1862" t="str">
            <v>DISPOSITIVO DR, 2 POLOS, SENSIBILIDADE DE 300 MA, CORRENTE DE 40 A, TIPO AC</v>
          </cell>
          <cell r="C1862" t="str">
            <v xml:space="preserve">UN    </v>
          </cell>
          <cell r="D1862">
            <v>183.39</v>
          </cell>
        </row>
        <row r="1863">
          <cell r="A1863">
            <v>39452</v>
          </cell>
          <cell r="B1863" t="str">
            <v>DISPOSITIVO DR, 2 POLOS, SENSIBILIDADE DE 300 MA, CORRENTE DE 63 A, TIPO AC</v>
          </cell>
          <cell r="C1863" t="str">
            <v xml:space="preserve">UN    </v>
          </cell>
          <cell r="D1863">
            <v>184.49</v>
          </cell>
        </row>
        <row r="1864">
          <cell r="A1864">
            <v>39523</v>
          </cell>
          <cell r="B1864" t="str">
            <v>DISPOSITIVO DR, 2 POLOS, SENSIBILIDADE DE 300 MA, CORRENTE DE 80 A, TIPO  AC</v>
          </cell>
          <cell r="C1864" t="str">
            <v xml:space="preserve">UN    </v>
          </cell>
          <cell r="D1864">
            <v>308.73</v>
          </cell>
        </row>
        <row r="1865">
          <cell r="A1865">
            <v>39449</v>
          </cell>
          <cell r="B1865" t="str">
            <v>DISPOSITIVO DR, 4 POLOS, SENSIBILIDADE DE 30 MA, CORRENTE DE 100 A, TIPO AC</v>
          </cell>
          <cell r="C1865" t="str">
            <v xml:space="preserve">UN    </v>
          </cell>
          <cell r="D1865">
            <v>341.9</v>
          </cell>
        </row>
        <row r="1866">
          <cell r="A1866">
            <v>39455</v>
          </cell>
          <cell r="B1866" t="str">
            <v>DISPOSITIVO DR, 4 POLOS, SENSIBILIDADE DE 30 MA, CORRENTE DE 25 A, TIPO AC</v>
          </cell>
          <cell r="C1866" t="str">
            <v xml:space="preserve">UN    </v>
          </cell>
          <cell r="D1866">
            <v>169.18</v>
          </cell>
        </row>
        <row r="1867">
          <cell r="A1867">
            <v>39456</v>
          </cell>
          <cell r="B1867" t="str">
            <v>DISPOSITIVO DR, 4 POLOS, SENSIBILIDADE DE 30 MA, CORRENTE DE 40 A, TIPO AC</v>
          </cell>
          <cell r="C1867" t="str">
            <v xml:space="preserve">UN    </v>
          </cell>
          <cell r="D1867">
            <v>169.3</v>
          </cell>
        </row>
        <row r="1868">
          <cell r="A1868">
            <v>39457</v>
          </cell>
          <cell r="B1868" t="str">
            <v>DISPOSITIVO DR, 4 POLOS, SENSIBILIDADE DE 30 MA, CORRENTE DE 63 A, TIPO AC</v>
          </cell>
          <cell r="C1868" t="str">
            <v xml:space="preserve">UN    </v>
          </cell>
          <cell r="D1868">
            <v>184.57</v>
          </cell>
        </row>
        <row r="1869">
          <cell r="A1869">
            <v>39458</v>
          </cell>
          <cell r="B1869" t="str">
            <v>DISPOSITIVO DR, 4 POLOS, SENSIBILIDADE DE 30 MA, CORRENTE DE 80 A, TIPO AC</v>
          </cell>
          <cell r="C1869" t="str">
            <v xml:space="preserve">UN    </v>
          </cell>
          <cell r="D1869">
            <v>344.42</v>
          </cell>
        </row>
        <row r="1870">
          <cell r="A1870">
            <v>39464</v>
          </cell>
          <cell r="B1870" t="str">
            <v>DISPOSITIVO DR, 4 POLOS, SENSIBILIDADE DE 300 MA, CORRENTE DE 100 A, TIPO AC</v>
          </cell>
          <cell r="C1870" t="str">
            <v xml:space="preserve">UN    </v>
          </cell>
          <cell r="D1870">
            <v>553.86</v>
          </cell>
        </row>
        <row r="1871">
          <cell r="A1871">
            <v>39460</v>
          </cell>
          <cell r="B1871" t="str">
            <v>DISPOSITIVO DR, 4 POLOS, SENSIBILIDADE DE 300 MA, CORRENTE DE 25 A, TIPO AC</v>
          </cell>
          <cell r="C1871" t="str">
            <v xml:space="preserve">UN    </v>
          </cell>
          <cell r="D1871">
            <v>210.06</v>
          </cell>
        </row>
        <row r="1872">
          <cell r="A1872">
            <v>39461</v>
          </cell>
          <cell r="B1872" t="str">
            <v>DISPOSITIVO DR, 4 POLOS, SENSIBILIDADE DE 300 MA, CORRENTE DE 40 A, TIPO AC</v>
          </cell>
          <cell r="C1872" t="str">
            <v xml:space="preserve">UN    </v>
          </cell>
          <cell r="D1872">
            <v>246.15</v>
          </cell>
        </row>
        <row r="1873">
          <cell r="A1873">
            <v>39462</v>
          </cell>
          <cell r="B1873" t="str">
            <v>DISPOSITIVO DR, 4 POLOS, SENSIBILIDADE DE 300 MA, CORRENTE DE 63 A, TIPO AC</v>
          </cell>
          <cell r="C1873" t="str">
            <v xml:space="preserve">UN    </v>
          </cell>
          <cell r="D1873">
            <v>237.22</v>
          </cell>
        </row>
        <row r="1874">
          <cell r="A1874">
            <v>39463</v>
          </cell>
          <cell r="B1874" t="str">
            <v>DISPOSITIVO DR, 4 POLOS, SENSIBILIDADE DE 300 MA, CORRENTE DE 80 A, TIPO AC</v>
          </cell>
          <cell r="C1874" t="str">
            <v xml:space="preserve">UN    </v>
          </cell>
          <cell r="D1874">
            <v>549.55999999999995</v>
          </cell>
        </row>
        <row r="1875">
          <cell r="A1875">
            <v>26039</v>
          </cell>
          <cell r="B1875" t="str">
            <v>DISTRIBUIDOR DE AGREGADOS AUTOPROPELIDO, CAP 3 M3, A DIESEL, 6 CC, 176 CV</v>
          </cell>
          <cell r="C1875" t="str">
            <v xml:space="preserve">UN    </v>
          </cell>
          <cell r="D1875">
            <v>356844.13</v>
          </cell>
        </row>
        <row r="1876">
          <cell r="A1876">
            <v>2401</v>
          </cell>
          <cell r="B1876" t="str">
            <v>DISTRIBUIDOR DE AGREGADOS REBOCAVEL, CAPACIDADE 1,9 M3, LARGURA DE TRABALHO 3,66 M</v>
          </cell>
          <cell r="C1876" t="str">
            <v xml:space="preserve">UN    </v>
          </cell>
          <cell r="D1876">
            <v>82078.100000000006</v>
          </cell>
        </row>
        <row r="1877">
          <cell r="A1877">
            <v>38870</v>
          </cell>
          <cell r="B1877" t="str">
            <v>DISTRIBUIDOR METALICO, COM ROSCA, 2 SAIDAS, DN 1" X 1/2", PARA CONEXAO COM ANEL DESLIZANTE EM TUBO PEX</v>
          </cell>
          <cell r="C1877" t="str">
            <v xml:space="preserve">UN    </v>
          </cell>
          <cell r="D1877">
            <v>53.58</v>
          </cell>
        </row>
        <row r="1878">
          <cell r="A1878">
            <v>38869</v>
          </cell>
          <cell r="B1878" t="str">
            <v>DISTRIBUIDOR METALICO, COM ROSCA, 2 SAIDAS, DN 3/4" X 1/2", PARA CONEXAO COM ANEL DESLIZANTE EM TUBO PEX</v>
          </cell>
          <cell r="C1878" t="str">
            <v xml:space="preserve">UN    </v>
          </cell>
          <cell r="D1878">
            <v>47.26</v>
          </cell>
        </row>
        <row r="1879">
          <cell r="A1879">
            <v>38872</v>
          </cell>
          <cell r="B1879" t="str">
            <v>DISTRIBUIDOR METALICO, COM ROSCA, 3 SAIDAS, DN 1" X 1/2", PARA CONEXAO COM ANEL DESLIZANTE EM TUBO PEX</v>
          </cell>
          <cell r="C1879" t="str">
            <v xml:space="preserve">UN    </v>
          </cell>
          <cell r="D1879">
            <v>73.19</v>
          </cell>
        </row>
        <row r="1880">
          <cell r="A1880">
            <v>38871</v>
          </cell>
          <cell r="B1880" t="str">
            <v>DISTRIBUIDOR METALICO, COM ROSCA, 3 SAIDAS, DN 3/4" X 1/2", PARA CONEXAO COM ANEL DESLIZANTE EM TUBO PEX</v>
          </cell>
          <cell r="C1880" t="str">
            <v xml:space="preserve">UN    </v>
          </cell>
          <cell r="D1880">
            <v>58.87</v>
          </cell>
        </row>
        <row r="1881">
          <cell r="A1881">
            <v>39283</v>
          </cell>
          <cell r="B1881" t="str">
            <v>DISTRIBUIDOR, PLASTICO, 2 SAIDAS, DN 32 X 16 MM, PARA CONEXAO COM CRIMPAGEM EM TUBO PEX</v>
          </cell>
          <cell r="C1881" t="str">
            <v xml:space="preserve">UN    </v>
          </cell>
          <cell r="D1881">
            <v>183.37</v>
          </cell>
        </row>
        <row r="1882">
          <cell r="A1882">
            <v>39284</v>
          </cell>
          <cell r="B1882" t="str">
            <v>DISTRIBUIDOR, PLASTICO, 2 SAIDAS, DN 32 X 20 MM, PARA CONEXAO COM CRIMPAGEM EM TUBO PEX</v>
          </cell>
          <cell r="C1882" t="str">
            <v xml:space="preserve">UN    </v>
          </cell>
          <cell r="D1882">
            <v>198.72</v>
          </cell>
        </row>
        <row r="1883">
          <cell r="A1883">
            <v>39285</v>
          </cell>
          <cell r="B1883" t="str">
            <v>DISTRIBUIDOR, PLASTICO, 2 SAIDAS, DN 32 X 25 MM, PARA CONEXAO COM CRIMPAGEM EM TUBO PEX</v>
          </cell>
          <cell r="C1883" t="str">
            <v xml:space="preserve">UN    </v>
          </cell>
          <cell r="D1883">
            <v>201.58</v>
          </cell>
        </row>
        <row r="1884">
          <cell r="A1884">
            <v>39286</v>
          </cell>
          <cell r="B1884" t="str">
            <v>DISTRIBUIDOR, PLASTICO, 3 SAIDAS, DN 32 X 16 MM, PARA CONEXAO COM CRIMPAGEM EM TUBO PEX</v>
          </cell>
          <cell r="C1884" t="str">
            <v xml:space="preserve">UN    </v>
          </cell>
          <cell r="D1884">
            <v>197.19</v>
          </cell>
        </row>
        <row r="1885">
          <cell r="A1885">
            <v>39287</v>
          </cell>
          <cell r="B1885" t="str">
            <v>DISTRIBUIDOR, PLASTICO, 3 SAIDAS, DN 32 X 20 MM, PARA CONEXAO COM CRIMPAGEM EM TUBO PEX</v>
          </cell>
          <cell r="C1885" t="str">
            <v xml:space="preserve">UN    </v>
          </cell>
          <cell r="D1885">
            <v>231.54</v>
          </cell>
        </row>
        <row r="1886">
          <cell r="A1886">
            <v>39288</v>
          </cell>
          <cell r="B1886" t="str">
            <v>DISTRIBUIDOR, PLASTICO, 3 SAIDAS, DN 32 X 25 MM, PARA CONEXAO COM CRIMPAGEM EM TUBO PEX</v>
          </cell>
          <cell r="C1886" t="str">
            <v xml:space="preserve">UN    </v>
          </cell>
          <cell r="D1886">
            <v>247.1</v>
          </cell>
        </row>
        <row r="1887">
          <cell r="A1887">
            <v>44476</v>
          </cell>
          <cell r="B1887" t="str">
            <v>DIVISORIA EM GRANITO, COM DUAS FACES POLIDAS, TIPO ANDORINHA/ QUARTZ/ CASTELO/ CORUMBA OU OUTROS EQUIVALENTES DA REGIAO, E=  *3,0*  CM</v>
          </cell>
          <cell r="C1887" t="str">
            <v xml:space="preserve">M2    </v>
          </cell>
          <cell r="D1887">
            <v>623.16999999999996</v>
          </cell>
        </row>
        <row r="1888">
          <cell r="A1888">
            <v>10629</v>
          </cell>
          <cell r="B1888" t="str">
            <v>DIVISORIA EM MARMORE, COM DUAS FACES POLIDAS, BRANCO COMUM, E=  *3,0* CM</v>
          </cell>
          <cell r="C1888" t="str">
            <v xml:space="preserve">M2    </v>
          </cell>
          <cell r="D1888">
            <v>586.85</v>
          </cell>
        </row>
        <row r="1889">
          <cell r="A1889">
            <v>10698</v>
          </cell>
          <cell r="B1889" t="str">
            <v>DIVISORIA, PLACA  PRE-MOLDADA EM GRANILITE, MARMORITE OU GRANITINA,  E = *3 CM</v>
          </cell>
          <cell r="C1889" t="str">
            <v xml:space="preserve">M2    </v>
          </cell>
          <cell r="D1889">
            <v>168.34</v>
          </cell>
        </row>
        <row r="1890">
          <cell r="A1890">
            <v>40521</v>
          </cell>
          <cell r="B1890" t="str">
            <v>DOBRADEIRA ELETROMECANICA DE VERGALHAO, PARA ACO DE DIAMETRO ATE 1 1/2 "Â, MOTOR ELETRICO TRIFASICO, POTENCIA DE 3 HP ATE 5 HP</v>
          </cell>
          <cell r="C1890" t="str">
            <v xml:space="preserve">UN    </v>
          </cell>
          <cell r="D1890">
            <v>141829.41</v>
          </cell>
        </row>
        <row r="1891">
          <cell r="A1891">
            <v>2432</v>
          </cell>
          <cell r="B1891" t="str">
            <v>DOBRADICA EM ACO/FERRO, 3 1/2" X  3", E= 1,9  A 2 MM, COM ANEL,  CROMADO OU ZINCADO, TAMPA BOLA, COM PARAFUSOS</v>
          </cell>
          <cell r="C1891" t="str">
            <v xml:space="preserve">UN    </v>
          </cell>
          <cell r="D1891">
            <v>21.53</v>
          </cell>
        </row>
        <row r="1892">
          <cell r="A1892">
            <v>2433</v>
          </cell>
          <cell r="B1892" t="str">
            <v>DOBRADICA EM ACO/FERRO, 3" X 2 1/2", E= 1,2 A 1,8 MM, SEM ANEL,  CROMADO OU ZINCADO, TAMPA CHATA, COM PARAFUSOS</v>
          </cell>
          <cell r="C1892" t="str">
            <v xml:space="preserve">UN    </v>
          </cell>
          <cell r="D1892">
            <v>7.29</v>
          </cell>
        </row>
        <row r="1893">
          <cell r="A1893">
            <v>2420</v>
          </cell>
          <cell r="B1893" t="str">
            <v>DOBRADICA EM ACO/FERRO, 3" X 2 1/2", E= 1,9 A 2 MM, SEM ANEL,  CROMADO OU ZINCADO, TAMPA BOLA, COM PARAFUSOS</v>
          </cell>
          <cell r="C1893" t="str">
            <v xml:space="preserve">UN    </v>
          </cell>
          <cell r="D1893">
            <v>12.53</v>
          </cell>
        </row>
        <row r="1894">
          <cell r="A1894">
            <v>11447</v>
          </cell>
          <cell r="B1894" t="str">
            <v>DOBRADICA EM LATAO, 3 " X 2 1/2 ", E= 1,9 A 2 MM, COM ANEL, CROMADO, TAMPA BOLA, COM PARAFUSOS</v>
          </cell>
          <cell r="C1894" t="str">
            <v xml:space="preserve">UN    </v>
          </cell>
          <cell r="D1894">
            <v>24.76</v>
          </cell>
        </row>
        <row r="1895">
          <cell r="A1895">
            <v>11451</v>
          </cell>
          <cell r="B1895" t="str">
            <v>DOBRADICA TIPO VAI-E-VEM EM ACO/FERRO, TAMANHO 3'', GALVANIZADO, COM PARAFUSOS</v>
          </cell>
          <cell r="C1895" t="str">
            <v xml:space="preserve">UN    </v>
          </cell>
          <cell r="D1895">
            <v>66.38</v>
          </cell>
        </row>
        <row r="1896">
          <cell r="A1896">
            <v>11116</v>
          </cell>
          <cell r="B1896" t="str">
            <v>DOMOS INDIVIDUAL EM ACRILICO BRANCO *95 X 95* CM, SEM INSTALACAO</v>
          </cell>
          <cell r="C1896" t="str">
            <v xml:space="preserve">UN    </v>
          </cell>
          <cell r="D1896">
            <v>570.61</v>
          </cell>
        </row>
        <row r="1897">
          <cell r="A1897">
            <v>38411</v>
          </cell>
          <cell r="B1897" t="str">
            <v>DOSADOR DE AREIA, CAPACIDADE DE *26* LITROS</v>
          </cell>
          <cell r="C1897" t="str">
            <v xml:space="preserve">UN    </v>
          </cell>
          <cell r="D1897">
            <v>1755.93</v>
          </cell>
        </row>
        <row r="1898">
          <cell r="A1898">
            <v>38189</v>
          </cell>
          <cell r="B1898" t="str">
            <v>DUCHA / CHUVEIRO METALICO, DE PAREDE, ARTICULAVEL, COM BRACO/CANO, SEM DESVIADOR</v>
          </cell>
          <cell r="C1898" t="str">
            <v xml:space="preserve">UN    </v>
          </cell>
          <cell r="D1898">
            <v>151.16999999999999</v>
          </cell>
        </row>
        <row r="1899">
          <cell r="A1899">
            <v>38190</v>
          </cell>
          <cell r="B1899" t="str">
            <v>DUCHA / CHUVEIRO METALICO, DE PAREDE, ARTICULAVEL, COM DESVIADOR E DUCHA MANUAL</v>
          </cell>
          <cell r="C1899" t="str">
            <v xml:space="preserve">UN    </v>
          </cell>
          <cell r="D1899">
            <v>318.47000000000003</v>
          </cell>
        </row>
        <row r="1900">
          <cell r="A1900">
            <v>7608</v>
          </cell>
          <cell r="B1900" t="str">
            <v>DUCHA / CHUVEIRO PLASTICO SIMPLES, 5 '', BRANCO, PARA ACOPLAR EM HASTE 1/2 ", AGUA FRIA</v>
          </cell>
          <cell r="C1900" t="str">
            <v xml:space="preserve">UN    </v>
          </cell>
          <cell r="D1900">
            <v>12.28</v>
          </cell>
        </row>
        <row r="1901">
          <cell r="A1901">
            <v>1370</v>
          </cell>
          <cell r="B1901" t="str">
            <v>DUCHA HIGIENICA PLASTICA COM REGISTRO METALICO 1/2 "</v>
          </cell>
          <cell r="C1901" t="str">
            <v xml:space="preserve">UN    </v>
          </cell>
          <cell r="D1901">
            <v>101.72</v>
          </cell>
        </row>
        <row r="1902">
          <cell r="A1902">
            <v>36516</v>
          </cell>
          <cell r="B1902" t="str">
            <v>DUMPER COM CAPACIDADE DE CARGA DE 1700 KG, PARTIDA ELETRICA, MOTOR DIESEL COM POTENCIA DE 16 CV</v>
          </cell>
          <cell r="C1902" t="str">
            <v xml:space="preserve">UN    </v>
          </cell>
          <cell r="D1902">
            <v>132009.32</v>
          </cell>
        </row>
        <row r="1903">
          <cell r="A1903">
            <v>34777</v>
          </cell>
          <cell r="B1903" t="str">
            <v>ELEMENTO VAZADO CERAMICO DIAGONAL (TIPO FLOR/QUADRADO/XIS) 25 X 18 X 7 CM</v>
          </cell>
          <cell r="C1903" t="str">
            <v xml:space="preserve">UN    </v>
          </cell>
          <cell r="D1903">
            <v>3.33</v>
          </cell>
        </row>
        <row r="1904">
          <cell r="A1904">
            <v>7272</v>
          </cell>
          <cell r="B1904" t="str">
            <v>ELEMENTO VAZADO CERAMICO QUADRADO (TIPO RETO OU REDONDO), *7 A 9 X 20 X 20* CM (L X A X C)</v>
          </cell>
          <cell r="C1904" t="str">
            <v xml:space="preserve">UN    </v>
          </cell>
          <cell r="D1904">
            <v>2.81</v>
          </cell>
        </row>
        <row r="1905">
          <cell r="A1905">
            <v>10605</v>
          </cell>
          <cell r="B1905" t="str">
            <v>ELEMENTO VAZADO DE CONCRETO, QUADRICULADO, 1 FURO *10 X 10 X 10* CM</v>
          </cell>
          <cell r="C1905" t="str">
            <v xml:space="preserve">UN    </v>
          </cell>
          <cell r="D1905">
            <v>4.72</v>
          </cell>
        </row>
        <row r="1906">
          <cell r="A1906">
            <v>10604</v>
          </cell>
          <cell r="B1906" t="str">
            <v>ELEMENTO VAZADO DE CONCRETO, QUADRICULADO, 1 FURO *20 X 10 X 7* CM</v>
          </cell>
          <cell r="C1906" t="str">
            <v xml:space="preserve">UN    </v>
          </cell>
          <cell r="D1906">
            <v>11.02</v>
          </cell>
        </row>
        <row r="1907">
          <cell r="A1907">
            <v>672</v>
          </cell>
          <cell r="B1907" t="str">
            <v>ELEMENTO VAZADO DE CONCRETO, QUADRICULADO, 1 FURO *20 X 20 X 6,5* CM</v>
          </cell>
          <cell r="C1907" t="str">
            <v xml:space="preserve">UN    </v>
          </cell>
          <cell r="D1907">
            <v>15.15</v>
          </cell>
        </row>
        <row r="1908">
          <cell r="A1908">
            <v>668</v>
          </cell>
          <cell r="B1908" t="str">
            <v>ELEMENTO VAZADO DE CONCRETO, QUADRICULADO, 16 FUROS *29 X 29 X 6* CM</v>
          </cell>
          <cell r="C1908" t="str">
            <v xml:space="preserve">UN    </v>
          </cell>
          <cell r="D1908">
            <v>18.29</v>
          </cell>
        </row>
        <row r="1909">
          <cell r="A1909">
            <v>10578</v>
          </cell>
          <cell r="B1909" t="str">
            <v>ELEMENTO VAZADO DE CONCRETO, QUADRICULADO, 16 FUROS *33 X 33 X 10* CM</v>
          </cell>
          <cell r="C1909" t="str">
            <v xml:space="preserve">UN    </v>
          </cell>
          <cell r="D1909">
            <v>21.3</v>
          </cell>
        </row>
        <row r="1910">
          <cell r="A1910">
            <v>666</v>
          </cell>
          <cell r="B1910" t="str">
            <v>ELEMENTO VAZADO DE CONCRETO, QUADRICULADO, 16 FUROS *40 X 40 X 7* CM</v>
          </cell>
          <cell r="C1910" t="str">
            <v xml:space="preserve">UN    </v>
          </cell>
          <cell r="D1910">
            <v>23.69</v>
          </cell>
        </row>
        <row r="1911">
          <cell r="A1911">
            <v>665</v>
          </cell>
          <cell r="B1911" t="str">
            <v>ELEMENTO VAZADO DE CONCRETO, QUADRICULADO, 16 FUROS *50 X 50 X 7* CM</v>
          </cell>
          <cell r="C1911" t="str">
            <v xml:space="preserve">UN    </v>
          </cell>
          <cell r="D1911">
            <v>31.68</v>
          </cell>
        </row>
        <row r="1912">
          <cell r="A1912">
            <v>10577</v>
          </cell>
          <cell r="B1912" t="str">
            <v>ELEMENTO VAZADO DE CONCRETO, QUADRICULADO, 25 FUROS *50 X 50 X 5* CM</v>
          </cell>
          <cell r="C1912" t="str">
            <v xml:space="preserve">UN    </v>
          </cell>
          <cell r="D1912">
            <v>28.1</v>
          </cell>
        </row>
        <row r="1913">
          <cell r="A1913">
            <v>10583</v>
          </cell>
          <cell r="B1913" t="str">
            <v>ELEMENTO VAZADO DE CONCRETO, VENEZIANA *39 X 22 X 15* CM</v>
          </cell>
          <cell r="C1913" t="str">
            <v xml:space="preserve">UN    </v>
          </cell>
          <cell r="D1913">
            <v>14.6</v>
          </cell>
        </row>
        <row r="1914">
          <cell r="A1914">
            <v>10579</v>
          </cell>
          <cell r="B1914" t="str">
            <v>ELEMENTO VAZADO DE CONCRETO, VENEZIANA *39 X 29 X 10* CM</v>
          </cell>
          <cell r="C1914" t="str">
            <v xml:space="preserve">UN    </v>
          </cell>
          <cell r="D1914">
            <v>25.44</v>
          </cell>
        </row>
        <row r="1915">
          <cell r="A1915">
            <v>10582</v>
          </cell>
          <cell r="B1915" t="str">
            <v>ELEMENTO VAZADO DE CONCRETO, VENEZIANA *40 X 10 X 10* CM</v>
          </cell>
          <cell r="C1915" t="str">
            <v xml:space="preserve">UN    </v>
          </cell>
          <cell r="D1915">
            <v>12.85</v>
          </cell>
        </row>
        <row r="1916">
          <cell r="A1916">
            <v>2436</v>
          </cell>
          <cell r="B1916" t="str">
            <v>ELETRICISTA</v>
          </cell>
          <cell r="C1916" t="str">
            <v xml:space="preserve">H     </v>
          </cell>
          <cell r="D1916">
            <v>16.46</v>
          </cell>
        </row>
        <row r="1917">
          <cell r="A1917">
            <v>40918</v>
          </cell>
          <cell r="B1917" t="str">
            <v>ELETRICISTA (MENSALISTA)</v>
          </cell>
          <cell r="C1917" t="str">
            <v xml:space="preserve">MES   </v>
          </cell>
          <cell r="D1917">
            <v>2909.66</v>
          </cell>
        </row>
        <row r="1918">
          <cell r="A1918">
            <v>2439</v>
          </cell>
          <cell r="B1918" t="str">
            <v>ELETRICISTA DE MANUTENCAO INDUSTRIAL</v>
          </cell>
          <cell r="C1918" t="str">
            <v xml:space="preserve">H     </v>
          </cell>
          <cell r="D1918">
            <v>16.46</v>
          </cell>
        </row>
        <row r="1919">
          <cell r="A1919">
            <v>40923</v>
          </cell>
          <cell r="B1919" t="str">
            <v>ELETRICISTA DE MANUTENCAO INDUSTRIAL (MENSALISTA)</v>
          </cell>
          <cell r="C1919" t="str">
            <v xml:space="preserve">MES   </v>
          </cell>
          <cell r="D1919">
            <v>2909.66</v>
          </cell>
        </row>
        <row r="1920">
          <cell r="A1920">
            <v>10998</v>
          </cell>
          <cell r="B1920" t="str">
            <v>ELETRODO REVESTIDO AWS - E-6010, DIAMETRO IGUAL A 4,00 MM</v>
          </cell>
          <cell r="C1920" t="str">
            <v xml:space="preserve">KG    </v>
          </cell>
          <cell r="D1920">
            <v>30.03</v>
          </cell>
        </row>
        <row r="1921">
          <cell r="A1921">
            <v>11002</v>
          </cell>
          <cell r="B1921" t="str">
            <v>ELETRODO REVESTIDO AWS - E6013, DIAMETRO IGUAL A 2,50 MM</v>
          </cell>
          <cell r="C1921" t="str">
            <v xml:space="preserve">KG    </v>
          </cell>
          <cell r="D1921">
            <v>27.51</v>
          </cell>
        </row>
        <row r="1922">
          <cell r="A1922">
            <v>10999</v>
          </cell>
          <cell r="B1922" t="str">
            <v>ELETRODO REVESTIDO AWS - E6013, DIAMETRO IGUAL A 4,00 MM</v>
          </cell>
          <cell r="C1922" t="str">
            <v xml:space="preserve">KG    </v>
          </cell>
          <cell r="D1922">
            <v>26.43</v>
          </cell>
        </row>
        <row r="1923">
          <cell r="A1923">
            <v>10997</v>
          </cell>
          <cell r="B1923" t="str">
            <v>ELETRODO REVESTIDO AWS - E7018, DIAMETRO IGUAL A 4,00 MM</v>
          </cell>
          <cell r="C1923" t="str">
            <v xml:space="preserve">KG    </v>
          </cell>
          <cell r="D1923">
            <v>28.65</v>
          </cell>
        </row>
        <row r="1924">
          <cell r="A1924">
            <v>2685</v>
          </cell>
          <cell r="B1924" t="str">
            <v>ELETRODUTO DE PVC RIGIDO ROSCAVEL DE 1 ", SEM LUVA</v>
          </cell>
          <cell r="C1924" t="str">
            <v xml:space="preserve">M     </v>
          </cell>
          <cell r="D1924">
            <v>6.15</v>
          </cell>
        </row>
        <row r="1925">
          <cell r="A1925">
            <v>2680</v>
          </cell>
          <cell r="B1925" t="str">
            <v>ELETRODUTO DE PVC RIGIDO ROSCAVEL DE 1 1/2 ", SEM LUVA</v>
          </cell>
          <cell r="C1925" t="str">
            <v xml:space="preserve">M     </v>
          </cell>
          <cell r="D1925">
            <v>9</v>
          </cell>
        </row>
        <row r="1926">
          <cell r="A1926">
            <v>2684</v>
          </cell>
          <cell r="B1926" t="str">
            <v>ELETRODUTO DE PVC RIGIDO ROSCAVEL DE 1 1/4 ", SEM LUVA</v>
          </cell>
          <cell r="C1926" t="str">
            <v xml:space="preserve">M     </v>
          </cell>
          <cell r="D1926">
            <v>8.18</v>
          </cell>
        </row>
        <row r="1927">
          <cell r="A1927">
            <v>2673</v>
          </cell>
          <cell r="B1927" t="str">
            <v>ELETRODUTO DE PVC RIGIDO ROSCAVEL DE 1/2 ", SEM LUVA</v>
          </cell>
          <cell r="C1927" t="str">
            <v xml:space="preserve">M     </v>
          </cell>
          <cell r="D1927">
            <v>3.16</v>
          </cell>
        </row>
        <row r="1928">
          <cell r="A1928">
            <v>2681</v>
          </cell>
          <cell r="B1928" t="str">
            <v>ELETRODUTO DE PVC RIGIDO ROSCAVEL DE 2 ", SEM LUVA</v>
          </cell>
          <cell r="C1928" t="str">
            <v xml:space="preserve">M     </v>
          </cell>
          <cell r="D1928">
            <v>14.7</v>
          </cell>
        </row>
        <row r="1929">
          <cell r="A1929">
            <v>2682</v>
          </cell>
          <cell r="B1929" t="str">
            <v>ELETRODUTO DE PVC RIGIDO ROSCAVEL DE 2 1/2 ", SEM LUVA</v>
          </cell>
          <cell r="C1929" t="str">
            <v xml:space="preserve">M     </v>
          </cell>
          <cell r="D1929">
            <v>21.45</v>
          </cell>
        </row>
        <row r="1930">
          <cell r="A1930">
            <v>2686</v>
          </cell>
          <cell r="B1930" t="str">
            <v>ELETRODUTO DE PVC RIGIDO ROSCAVEL DE 3 ", SEM LUVA</v>
          </cell>
          <cell r="C1930" t="str">
            <v xml:space="preserve">M     </v>
          </cell>
          <cell r="D1930">
            <v>26.9</v>
          </cell>
        </row>
        <row r="1931">
          <cell r="A1931">
            <v>2674</v>
          </cell>
          <cell r="B1931" t="str">
            <v>ELETRODUTO DE PVC RIGIDO ROSCAVEL DE 3/4 ", SEM LUVA</v>
          </cell>
          <cell r="C1931" t="str">
            <v xml:space="preserve">M     </v>
          </cell>
          <cell r="D1931">
            <v>3.93</v>
          </cell>
        </row>
        <row r="1932">
          <cell r="A1932">
            <v>2683</v>
          </cell>
          <cell r="B1932" t="str">
            <v>ELETRODUTO DE PVC RIGIDO ROSCAVEL DE 4 ", SEM LUVA</v>
          </cell>
          <cell r="C1932" t="str">
            <v xml:space="preserve">M     </v>
          </cell>
          <cell r="D1932">
            <v>42.39</v>
          </cell>
        </row>
        <row r="1933">
          <cell r="A1933">
            <v>2676</v>
          </cell>
          <cell r="B1933" t="str">
            <v>ELETRODUTO DE PVC RIGIDO SOLDAVEL, CLASSE B, DE 20 MM</v>
          </cell>
          <cell r="C1933" t="str">
            <v xml:space="preserve">M     </v>
          </cell>
          <cell r="D1933">
            <v>1.83</v>
          </cell>
        </row>
        <row r="1934">
          <cell r="A1934">
            <v>2678</v>
          </cell>
          <cell r="B1934" t="str">
            <v>ELETRODUTO DE PVC RIGIDO SOLDAVEL, CLASSE B, DE 25 MM</v>
          </cell>
          <cell r="C1934" t="str">
            <v xml:space="preserve">M     </v>
          </cell>
          <cell r="D1934">
            <v>2.2999999999999998</v>
          </cell>
        </row>
        <row r="1935">
          <cell r="A1935">
            <v>2679</v>
          </cell>
          <cell r="B1935" t="str">
            <v>ELETRODUTO DE PVC RIGIDO SOLDAVEL, CLASSE B, DE 32 MM</v>
          </cell>
          <cell r="C1935" t="str">
            <v xml:space="preserve">M     </v>
          </cell>
          <cell r="D1935">
            <v>3.55</v>
          </cell>
        </row>
        <row r="1936">
          <cell r="A1936">
            <v>12070</v>
          </cell>
          <cell r="B1936" t="str">
            <v>ELETRODUTO DE PVC RIGIDO SOLDAVEL, CLASSE B, DE 40 MM</v>
          </cell>
          <cell r="C1936" t="str">
            <v xml:space="preserve">M     </v>
          </cell>
          <cell r="D1936">
            <v>4.9400000000000004</v>
          </cell>
        </row>
        <row r="1937">
          <cell r="A1937">
            <v>2675</v>
          </cell>
          <cell r="B1937" t="str">
            <v>ELETRODUTO DE PVC RIGIDO SOLDAVEL, CLASSE B, DE 50 MM</v>
          </cell>
          <cell r="C1937" t="str">
            <v xml:space="preserve">M     </v>
          </cell>
          <cell r="D1937">
            <v>6.42</v>
          </cell>
        </row>
        <row r="1938">
          <cell r="A1938">
            <v>12067</v>
          </cell>
          <cell r="B1938" t="str">
            <v>ELETRODUTO DE PVC RIGIDO SOLDAVEL, CLASSE B, DE 60 MM</v>
          </cell>
          <cell r="C1938" t="str">
            <v xml:space="preserve">M     </v>
          </cell>
          <cell r="D1938">
            <v>8.7100000000000009</v>
          </cell>
        </row>
        <row r="1939">
          <cell r="A1939">
            <v>40401</v>
          </cell>
          <cell r="B1939" t="str">
            <v>ELETRODUTO FLEXIVEL PLANO EM PEAD, COR PRETA E LARANJA,  DIAMETRO 32 MM</v>
          </cell>
          <cell r="C1939" t="str">
            <v xml:space="preserve">M     </v>
          </cell>
          <cell r="D1939">
            <v>2.0099999999999998</v>
          </cell>
        </row>
        <row r="1940">
          <cell r="A1940">
            <v>40402</v>
          </cell>
          <cell r="B1940" t="str">
            <v>ELETRODUTO FLEXIVEL PLANO EM PEAD, COR PRETA E LARANJA,  DIAMETRO 40 MM</v>
          </cell>
          <cell r="C1940" t="str">
            <v xml:space="preserve">M     </v>
          </cell>
          <cell r="D1940">
            <v>2.57</v>
          </cell>
        </row>
        <row r="1941">
          <cell r="A1941">
            <v>40400</v>
          </cell>
          <cell r="B1941" t="str">
            <v>ELETRODUTO FLEXIVEL PLANO EM PEAD, COR PRETA E LARANJA, DIAMETRO 25 MM</v>
          </cell>
          <cell r="C1941" t="str">
            <v xml:space="preserve">M     </v>
          </cell>
          <cell r="D1941">
            <v>1.36</v>
          </cell>
        </row>
        <row r="1942">
          <cell r="A1942">
            <v>2504</v>
          </cell>
          <cell r="B1942" t="str">
            <v>ELETRODUTO FLEXIVEL, EM ACO GALVANIZADO, REVESTIDO EXTERNAMENTE COM PVC PRETO, DIAMETRO EXTERNO DE 25 MM (3/4"), TIPO SEALTUBO</v>
          </cell>
          <cell r="C1942" t="str">
            <v xml:space="preserve">M     </v>
          </cell>
          <cell r="D1942">
            <v>11.98</v>
          </cell>
        </row>
        <row r="1943">
          <cell r="A1943">
            <v>2501</v>
          </cell>
          <cell r="B1943" t="str">
            <v>ELETRODUTO FLEXIVEL, EM ACO GALVANIZADO, REVESTIDO EXTERNAMENTE COM PVC PRETO, DIAMETRO EXTERNO DE 32 MM (1"), TIPO SEALTUBO</v>
          </cell>
          <cell r="C1943" t="str">
            <v xml:space="preserve">M     </v>
          </cell>
          <cell r="D1943">
            <v>15.71</v>
          </cell>
        </row>
        <row r="1944">
          <cell r="A1944">
            <v>2502</v>
          </cell>
          <cell r="B1944" t="str">
            <v>ELETRODUTO FLEXIVEL, EM ACO GALVANIZADO, REVESTIDO EXTERNAMENTE COM PVC PRETO, DIAMETRO EXTERNO DE 40 MM (1 1/4"), TIPO SEALTUBO</v>
          </cell>
          <cell r="C1944" t="str">
            <v xml:space="preserve">M     </v>
          </cell>
          <cell r="D1944">
            <v>23.71</v>
          </cell>
        </row>
        <row r="1945">
          <cell r="A1945">
            <v>2503</v>
          </cell>
          <cell r="B1945" t="str">
            <v>ELETRODUTO FLEXIVEL, EM ACO GALVANIZADO, REVESTIDO EXTERNAMENTE COM PVC PRETO, DIAMETRO EXTERNO DE 50 MM( 1 1/2"), TIPO SEALTUBO</v>
          </cell>
          <cell r="C1945" t="str">
            <v xml:space="preserve">M     </v>
          </cell>
          <cell r="D1945">
            <v>30.52</v>
          </cell>
        </row>
        <row r="1946">
          <cell r="A1946">
            <v>2500</v>
          </cell>
          <cell r="B1946" t="str">
            <v>ELETRODUTO FLEXIVEL, EM ACO GALVANIZADO, REVESTIDO EXTERNAMENTE COM PVC PRETO, DIAMETRO EXTERNO DE 60 MM (2"), TIPO SEALTUBO</v>
          </cell>
          <cell r="C1946" t="str">
            <v xml:space="preserve">M     </v>
          </cell>
          <cell r="D1946">
            <v>40.65</v>
          </cell>
        </row>
        <row r="1947">
          <cell r="A1947">
            <v>2505</v>
          </cell>
          <cell r="B1947" t="str">
            <v>ELETRODUTO FLEXIVEL, EM ACO GALVANIZADO, REVESTIDO EXTERNAMENTE COM PVC PRETO, DIAMETRO EXTERNO DE 75 MM (2 1/2"), TIPO SEALTUBO</v>
          </cell>
          <cell r="C1947" t="str">
            <v xml:space="preserve">M     </v>
          </cell>
          <cell r="D1947">
            <v>63.35</v>
          </cell>
        </row>
        <row r="1948">
          <cell r="A1948">
            <v>12056</v>
          </cell>
          <cell r="B1948" t="str">
            <v>ELETRODUTO FLEXIVEL, EM ACO, TIPO CONDUITE, DIAMETRO DE 1 1/2"</v>
          </cell>
          <cell r="C1948" t="str">
            <v xml:space="preserve">M     </v>
          </cell>
          <cell r="D1948">
            <v>25.6</v>
          </cell>
        </row>
        <row r="1949">
          <cell r="A1949">
            <v>12057</v>
          </cell>
          <cell r="B1949" t="str">
            <v>ELETRODUTO FLEXIVEL, EM ACO, TIPO CONDUITE, DIAMETRO DE 1 1/4"</v>
          </cell>
          <cell r="C1949" t="str">
            <v xml:space="preserve">M     </v>
          </cell>
          <cell r="D1949">
            <v>21.74</v>
          </cell>
        </row>
        <row r="1950">
          <cell r="A1950">
            <v>12059</v>
          </cell>
          <cell r="B1950" t="str">
            <v>ELETRODUTO FLEXIVEL, EM ACO, TIPO CONDUITE, DIAMETRO DE 1/2"</v>
          </cell>
          <cell r="C1950" t="str">
            <v xml:space="preserve">M     </v>
          </cell>
          <cell r="D1950">
            <v>7.63</v>
          </cell>
        </row>
        <row r="1951">
          <cell r="A1951">
            <v>12058</v>
          </cell>
          <cell r="B1951" t="str">
            <v>ELETRODUTO FLEXIVEL, EM ACO, TIPO CONDUITE, DIAMETRO DE 1"</v>
          </cell>
          <cell r="C1951" t="str">
            <v xml:space="preserve">M     </v>
          </cell>
          <cell r="D1951">
            <v>13.55</v>
          </cell>
        </row>
        <row r="1952">
          <cell r="A1952">
            <v>12060</v>
          </cell>
          <cell r="B1952" t="str">
            <v>ELETRODUTO FLEXIVEL, EM ACO, TIPO CONDUITE, DIAMETRO DE 2 1/2"</v>
          </cell>
          <cell r="C1952" t="str">
            <v xml:space="preserve">M     </v>
          </cell>
          <cell r="D1952">
            <v>56.49</v>
          </cell>
        </row>
        <row r="1953">
          <cell r="A1953">
            <v>12061</v>
          </cell>
          <cell r="B1953" t="str">
            <v>ELETRODUTO FLEXIVEL, EM ACO, TIPO CONDUITE, DIAMETRO DE 2"</v>
          </cell>
          <cell r="C1953" t="str">
            <v xml:space="preserve">M     </v>
          </cell>
          <cell r="D1953">
            <v>34.49</v>
          </cell>
        </row>
        <row r="1954">
          <cell r="A1954">
            <v>12062</v>
          </cell>
          <cell r="B1954" t="str">
            <v>ELETRODUTO FLEXIVEL, EM ACO, TIPO CONDUITE, DIAMETRO DE 3"</v>
          </cell>
          <cell r="C1954" t="str">
            <v xml:space="preserve">M     </v>
          </cell>
          <cell r="D1954">
            <v>63.61</v>
          </cell>
        </row>
        <row r="1955">
          <cell r="A1955">
            <v>21137</v>
          </cell>
          <cell r="B1955" t="str">
            <v>ELETRODUTO METALICO FLEXIVEL REVESTIDO COM PVC PRETO, DIAMETRO EXTERNO DE 15 MM (3/8"), TIPO COPEX</v>
          </cell>
          <cell r="C1955" t="str">
            <v xml:space="preserve">M     </v>
          </cell>
          <cell r="D1955">
            <v>11.05</v>
          </cell>
        </row>
        <row r="1956">
          <cell r="A1956">
            <v>2687</v>
          </cell>
          <cell r="B1956" t="str">
            <v>ELETRODUTO PVC FLEXIVEL CORRUGADO, COR AMARELA, DE 16 MM</v>
          </cell>
          <cell r="C1956" t="str">
            <v xml:space="preserve">M     </v>
          </cell>
          <cell r="D1956">
            <v>1.6</v>
          </cell>
        </row>
        <row r="1957">
          <cell r="A1957">
            <v>2689</v>
          </cell>
          <cell r="B1957" t="str">
            <v>ELETRODUTO PVC FLEXIVEL CORRUGADO, COR AMARELA, DE 20 MM</v>
          </cell>
          <cell r="C1957" t="str">
            <v xml:space="preserve">M     </v>
          </cell>
          <cell r="D1957">
            <v>1.91</v>
          </cell>
        </row>
        <row r="1958">
          <cell r="A1958">
            <v>2688</v>
          </cell>
          <cell r="B1958" t="str">
            <v>ELETRODUTO PVC FLEXIVEL CORRUGADO, COR AMARELA, DE 25 MM</v>
          </cell>
          <cell r="C1958" t="str">
            <v xml:space="preserve">M     </v>
          </cell>
          <cell r="D1958">
            <v>2.0699999999999998</v>
          </cell>
        </row>
        <row r="1959">
          <cell r="A1959">
            <v>2690</v>
          </cell>
          <cell r="B1959" t="str">
            <v>ELETRODUTO PVC FLEXIVEL CORRUGADO, COR AMARELA, DE 32 MM</v>
          </cell>
          <cell r="C1959" t="str">
            <v xml:space="preserve">M     </v>
          </cell>
          <cell r="D1959">
            <v>3.54</v>
          </cell>
        </row>
        <row r="1960">
          <cell r="A1960">
            <v>39243</v>
          </cell>
          <cell r="B1960" t="str">
            <v>ELETRODUTO PVC FLEXIVEL CORRUGADO, REFORCADO, COR LARANJA, DE 20 MM, PARA LAJES E PISOS</v>
          </cell>
          <cell r="C1960" t="str">
            <v xml:space="preserve">M     </v>
          </cell>
          <cell r="D1960">
            <v>2.33</v>
          </cell>
        </row>
        <row r="1961">
          <cell r="A1961">
            <v>39244</v>
          </cell>
          <cell r="B1961" t="str">
            <v>ELETRODUTO PVC FLEXIVEL CORRUGADO, REFORCADO, COR LARANJA, DE 25 MM, PARA LAJES E PISOS</v>
          </cell>
          <cell r="C1961" t="str">
            <v xml:space="preserve">M     </v>
          </cell>
          <cell r="D1961">
            <v>3.15</v>
          </cell>
        </row>
        <row r="1962">
          <cell r="A1962">
            <v>39245</v>
          </cell>
          <cell r="B1962" t="str">
            <v>ELETRODUTO PVC FLEXIVEL CORRUGADO, REFORCADO, COR LARANJA, DE 32 MM, PARA LAJES E PISOS</v>
          </cell>
          <cell r="C1962" t="str">
            <v xml:space="preserve">M     </v>
          </cell>
          <cell r="D1962">
            <v>6.07</v>
          </cell>
        </row>
        <row r="1963">
          <cell r="A1963">
            <v>39254</v>
          </cell>
          <cell r="B1963" t="str">
            <v>ELETRODUTO/CONDULETE DE PVC RIGIDO, LISO, COR CINZA, DE 1/2", PARA INSTALACOES APARENTES (NBR 5410)</v>
          </cell>
          <cell r="C1963" t="str">
            <v xml:space="preserve">M     </v>
          </cell>
          <cell r="D1963">
            <v>9.07</v>
          </cell>
        </row>
        <row r="1964">
          <cell r="A1964">
            <v>39255</v>
          </cell>
          <cell r="B1964" t="str">
            <v>ELETRODUTO/CONDULETE DE PVC RIGIDO, LISO, COR CINZA, DE 1", PARA INSTALACOES APARENTES (NBR 5410)</v>
          </cell>
          <cell r="C1964" t="str">
            <v xml:space="preserve">M     </v>
          </cell>
          <cell r="D1964">
            <v>16.79</v>
          </cell>
        </row>
        <row r="1965">
          <cell r="A1965">
            <v>39253</v>
          </cell>
          <cell r="B1965" t="str">
            <v>ELETRODUTO/CONDULETE DE PVC RIGIDO, LISO, COR CINZA, DE 3/4", PARA INSTALACOES APARENTES (NBR 5410)</v>
          </cell>
          <cell r="C1965" t="str">
            <v xml:space="preserve">M     </v>
          </cell>
          <cell r="D1965">
            <v>11.56</v>
          </cell>
        </row>
        <row r="1966">
          <cell r="A1966">
            <v>39246</v>
          </cell>
          <cell r="B1966" t="str">
            <v>ELETRODUTO/DUTO PEAD FLEXIVEL PAREDE SIMPLES, CORRUGACAO HELICOIDAL, COR PRETA, SEM ROSCA, DE 1 1/2", PARA CABEAMENTO SUBTERRANEO (NBR 15715)</v>
          </cell>
          <cell r="C1966" t="str">
            <v xml:space="preserve">M     </v>
          </cell>
          <cell r="D1966">
            <v>3.49</v>
          </cell>
        </row>
        <row r="1967">
          <cell r="A1967">
            <v>39247</v>
          </cell>
          <cell r="B1967" t="str">
            <v>ELETRODUTO/DUTO PEAD FLEXIVEL PAREDE SIMPLES, CORRUGACAO HELICOIDAL, COR PRETA, SEM ROSCA, DE 1 1/4", PARA CABEAMENTO SUBTERRANEO (NBR 15715)</v>
          </cell>
          <cell r="C1967" t="str">
            <v xml:space="preserve">M     </v>
          </cell>
          <cell r="D1967">
            <v>3.04</v>
          </cell>
        </row>
        <row r="1968">
          <cell r="A1968">
            <v>2446</v>
          </cell>
          <cell r="B1968" t="str">
            <v>ELETRODUTO/DUTO PEAD FLEXIVEL PAREDE SIMPLES, CORRUGACAO HELICOIDAL, COR PRETA, SEM ROSCA, DE 2",  PARA CABEAMENTO SUBTERRANEO (NBR 15715)</v>
          </cell>
          <cell r="C1968" t="str">
            <v xml:space="preserve">M     </v>
          </cell>
          <cell r="D1968">
            <v>5.01</v>
          </cell>
        </row>
        <row r="1969">
          <cell r="A1969">
            <v>2442</v>
          </cell>
          <cell r="B1969" t="str">
            <v>ELETRODUTO/DUTO PEAD FLEXIVEL PAREDE SIMPLES, CORRUGACAO HELICOIDAL, COR PRETA, SEM ROSCA, DE 3",  PARA CABEAMENTO SUBTERRANEO (NBR 15715)</v>
          </cell>
          <cell r="C1969" t="str">
            <v xml:space="preserve">M     </v>
          </cell>
          <cell r="D1969">
            <v>7.02</v>
          </cell>
        </row>
        <row r="1970">
          <cell r="A1970">
            <v>39248</v>
          </cell>
          <cell r="B1970" t="str">
            <v>ELETRODUTO/DUTO PEAD FLEXIVEL PAREDE SIMPLES, CORRUGACAO HELICOIDAL, COR PRETA, SEM ROSCA, DE 4", PARA CABEAMENTO SUBTERRANEO (NBR 15715)</v>
          </cell>
          <cell r="C1970" t="str">
            <v xml:space="preserve">M     </v>
          </cell>
          <cell r="D1970">
            <v>9.7799999999999994</v>
          </cell>
        </row>
        <row r="1971">
          <cell r="A1971">
            <v>2438</v>
          </cell>
          <cell r="B1971" t="str">
            <v>ELETROTECNICO</v>
          </cell>
          <cell r="C1971" t="str">
            <v xml:space="preserve">H     </v>
          </cell>
          <cell r="D1971">
            <v>16.64</v>
          </cell>
        </row>
        <row r="1972">
          <cell r="A1972">
            <v>40922</v>
          </cell>
          <cell r="B1972" t="str">
            <v>ELETROTECNICO (MENSALISTA)</v>
          </cell>
          <cell r="C1972" t="str">
            <v xml:space="preserve">MES   </v>
          </cell>
          <cell r="D1972">
            <v>2942</v>
          </cell>
        </row>
        <row r="1973">
          <cell r="A1973">
            <v>36486</v>
          </cell>
          <cell r="B1973" t="str">
            <v>ELEVADOR DE CARGA A CABO, CABINE SEMI FECHADA 2,0 X 1,5 X 2,0 M, CAPACIDADE DE CARGA 1000 KG, TORRE  2,38 X 2,21 X 15 M, GUINCHO DE EMBREAGEM, FREIO DE SEGURANCA, LIMITADOR DE VELOCIDADE E CANCELA</v>
          </cell>
          <cell r="C1973" t="str">
            <v xml:space="preserve">UN    </v>
          </cell>
          <cell r="D1973">
            <v>63535.11</v>
          </cell>
        </row>
        <row r="1974">
          <cell r="A1974">
            <v>37777</v>
          </cell>
          <cell r="B1974" t="str">
            <v>ELEVADOR DE CREMALHEIRA CABINE FECHADA 1,5 X 2,5 X 2,35 M (UMA POR TORRE), CAPACIDADE DE CARGA 1200 KG (15 PESSOAS), TORRE  24 M (16 MODULOS), FREIO DE SEGURANCA, LIMITADOR DE CARGA</v>
          </cell>
          <cell r="C1974" t="str">
            <v xml:space="preserve">UN    </v>
          </cell>
          <cell r="D1974">
            <v>299122.09999999998</v>
          </cell>
        </row>
        <row r="1975">
          <cell r="A1975">
            <v>12624</v>
          </cell>
          <cell r="B1975" t="str">
            <v>EMENDA PARA CALHA PLUVIAL, PVC, DIAMETRO ENTRE 119 E 170 MM, PARA DRENAGEM PREDIAL</v>
          </cell>
          <cell r="C1975" t="str">
            <v xml:space="preserve">UN    </v>
          </cell>
          <cell r="D1975">
            <v>12.38</v>
          </cell>
        </row>
        <row r="1976">
          <cell r="A1976">
            <v>517</v>
          </cell>
          <cell r="B1976" t="str">
            <v>EMULSAO ASFALTICA ANIONICA</v>
          </cell>
          <cell r="C1976" t="str">
            <v xml:space="preserve">L     </v>
          </cell>
          <cell r="D1976">
            <v>7.9</v>
          </cell>
        </row>
        <row r="1977">
          <cell r="A1977">
            <v>41904</v>
          </cell>
          <cell r="B1977" t="str">
            <v>EMULSAO ASFALTICA CATIONICA RL-1C PARA USO EM PAVIMENTACAO ASFALTICA (COLETADO CAIXA NA ANP ACRESCIDO DE ICMS)</v>
          </cell>
          <cell r="C1977" t="str">
            <v xml:space="preserve">T     </v>
          </cell>
          <cell r="D1977">
            <v>1991.27</v>
          </cell>
        </row>
        <row r="1978">
          <cell r="A1978">
            <v>41903</v>
          </cell>
          <cell r="B1978" t="str">
            <v>EMULSAO ASFALTICA CATIONICA RR-2C PARA USO EM PAVIMENTACAO ASFALTICA (COLETADO CAIXA NA ANP ACRESCIDO DE ICMS)</v>
          </cell>
          <cell r="C1978" t="str">
            <v xml:space="preserve">KG    </v>
          </cell>
          <cell r="D1978">
            <v>3.85</v>
          </cell>
        </row>
        <row r="1979">
          <cell r="A1979">
            <v>37534</v>
          </cell>
          <cell r="B1979" t="str">
            <v>EMULSAO EXPLOSIVA EM CARTUCHOS DE 1" X 12", DENSIDADE 1.15 G/CM3, INICIACAO ESPOLETA N. 8 / CORDEL</v>
          </cell>
          <cell r="C1979" t="str">
            <v xml:space="preserve">KG    </v>
          </cell>
          <cell r="D1979">
            <v>26.73</v>
          </cell>
        </row>
        <row r="1980">
          <cell r="A1980">
            <v>37535</v>
          </cell>
          <cell r="B1980" t="str">
            <v>EMULSAO EXPLOSIVA EM CARTUCHOS DE 1" X 24", DENSIDADE 1.15 G/CM3, INICIACAO ESPOLETA N. 8 / CORDEL</v>
          </cell>
          <cell r="C1980" t="str">
            <v xml:space="preserve">KG    </v>
          </cell>
          <cell r="D1980">
            <v>26.73</v>
          </cell>
        </row>
        <row r="1981">
          <cell r="A1981">
            <v>37533</v>
          </cell>
          <cell r="B1981" t="str">
            <v>EMULSAO EXPLOSIVA EM CARTUCHOS DE 1" X 8", DENSIDADE 1.15 G/CM3, INICIACAO ESPOLETA N. 8 / CORDEL</v>
          </cell>
          <cell r="C1981" t="str">
            <v xml:space="preserve">KG    </v>
          </cell>
          <cell r="D1981">
            <v>26.73</v>
          </cell>
        </row>
        <row r="1982">
          <cell r="A1982">
            <v>37537</v>
          </cell>
          <cell r="B1982" t="str">
            <v>EMULSAO EXPLOSIVA EM CARTUCHOS DE 2 1/2" X 24", DENSIDADE 1.15 G/CM3, INICIACAO ESPOLETA N. 8 / CORDEL</v>
          </cell>
          <cell r="C1982" t="str">
            <v xml:space="preserve">KG    </v>
          </cell>
          <cell r="D1982">
            <v>20.23</v>
          </cell>
        </row>
        <row r="1983">
          <cell r="A1983">
            <v>37536</v>
          </cell>
          <cell r="B1983" t="str">
            <v>EMULSAO EXPLOSIVA EM CARTUCHOS DE 2 1/4" X 24", DENSIDADE 1.15 G/CM3, INICIACAO ESPOLETA N. 8 / CORDEL</v>
          </cell>
          <cell r="C1983" t="str">
            <v xml:space="preserve">KG    </v>
          </cell>
          <cell r="D1983">
            <v>20.23</v>
          </cell>
        </row>
        <row r="1984">
          <cell r="A1984">
            <v>37532</v>
          </cell>
          <cell r="B1984" t="str">
            <v>EMULSAO EXPLOSIVA EM CARTUCHOS DE 2" X 24", DENSIDADE 1.15 G/CM3, INICIACAO ESPOLETA N. 8 / CORDEL</v>
          </cell>
          <cell r="C1984" t="str">
            <v xml:space="preserve">KG    </v>
          </cell>
          <cell r="D1984">
            <v>20.23</v>
          </cell>
        </row>
        <row r="1985">
          <cell r="A1985">
            <v>2696</v>
          </cell>
          <cell r="B1985" t="str">
            <v>ENCANADOR OU BOMBEIRO HIDRAULICO (HORISTA)</v>
          </cell>
          <cell r="C1985" t="str">
            <v xml:space="preserve">H     </v>
          </cell>
          <cell r="D1985">
            <v>16.46</v>
          </cell>
        </row>
        <row r="1986">
          <cell r="A1986">
            <v>40928</v>
          </cell>
          <cell r="B1986" t="str">
            <v>ENCANADOR OU BOMBEIRO HIDRAULICO (MENSALISTA)</v>
          </cell>
          <cell r="C1986" t="str">
            <v xml:space="preserve">MES   </v>
          </cell>
          <cell r="D1986">
            <v>2909.66</v>
          </cell>
        </row>
        <row r="1987">
          <cell r="A1987">
            <v>4083</v>
          </cell>
          <cell r="B1987" t="str">
            <v>ENCARREGADO GERAL DE OBRAS</v>
          </cell>
          <cell r="C1987" t="str">
            <v xml:space="preserve">H     </v>
          </cell>
          <cell r="D1987">
            <v>21.31</v>
          </cell>
        </row>
        <row r="1988">
          <cell r="A1988">
            <v>40818</v>
          </cell>
          <cell r="B1988" t="str">
            <v>ENCARREGADO GERAL DE OBRAS (MENSALISTA)</v>
          </cell>
          <cell r="C1988" t="str">
            <v xml:space="preserve">MES   </v>
          </cell>
          <cell r="D1988">
            <v>3765.88</v>
          </cell>
        </row>
        <row r="1989">
          <cell r="A1989">
            <v>43146</v>
          </cell>
          <cell r="B1989" t="str">
            <v>ENDURECEDOR MINERAL DE BASE CIMENTICIA PARA PISO DE CONCRETO</v>
          </cell>
          <cell r="C1989" t="str">
            <v xml:space="preserve">KG    </v>
          </cell>
          <cell r="D1989">
            <v>6.72</v>
          </cell>
        </row>
        <row r="1990">
          <cell r="A1990">
            <v>2705</v>
          </cell>
          <cell r="B1990" t="str">
            <v>ENERGIA ELETRICA ATE 2000 KWH INDUSTRIAL, SEM DEMANDA</v>
          </cell>
          <cell r="C1990" t="str">
            <v xml:space="preserve">KWH   </v>
          </cell>
          <cell r="D1990">
            <v>0.91</v>
          </cell>
        </row>
        <row r="1991">
          <cell r="A1991">
            <v>14250</v>
          </cell>
          <cell r="B1991" t="str">
            <v>ENERGIA ELETRICA COMERCIAL, BAIXA TENSAO, RELATIVA AO CONSUMO DE ATE 100 KWH, INCLUINDO ICMS, PIS/PASEP E COFINS</v>
          </cell>
          <cell r="C1991" t="str">
            <v xml:space="preserve">KWH   </v>
          </cell>
          <cell r="D1991">
            <v>0.93</v>
          </cell>
        </row>
        <row r="1992">
          <cell r="A1992">
            <v>11683</v>
          </cell>
          <cell r="B1992" t="str">
            <v>ENGATE / RABICHO FLEXIVEL INOX 1/2 " X 30 CM</v>
          </cell>
          <cell r="C1992" t="str">
            <v xml:space="preserve">UN    </v>
          </cell>
          <cell r="D1992">
            <v>34.1</v>
          </cell>
        </row>
        <row r="1993">
          <cell r="A1993">
            <v>11684</v>
          </cell>
          <cell r="B1993" t="str">
            <v>ENGATE / RABICHO FLEXIVEL INOX 1/2 " X 40 CM</v>
          </cell>
          <cell r="C1993" t="str">
            <v xml:space="preserve">UN    </v>
          </cell>
          <cell r="D1993">
            <v>37.32</v>
          </cell>
        </row>
        <row r="1994">
          <cell r="A1994">
            <v>6141</v>
          </cell>
          <cell r="B1994" t="str">
            <v>ENGATE/RABICHO FLEXIVEL PLASTICO (PVC OU ABS) BRANCO 1/2 " X 30 CM</v>
          </cell>
          <cell r="C1994" t="str">
            <v xml:space="preserve">UN    </v>
          </cell>
          <cell r="D1994">
            <v>4.9400000000000004</v>
          </cell>
        </row>
        <row r="1995">
          <cell r="A1995">
            <v>11681</v>
          </cell>
          <cell r="B1995" t="str">
            <v>ENGATE/RABICHO FLEXIVEL PLASTICO (PVC OU ABS) BRANCO 1/2 " X 40 CM</v>
          </cell>
          <cell r="C1995" t="str">
            <v xml:space="preserve">UN    </v>
          </cell>
          <cell r="D1995">
            <v>8.27</v>
          </cell>
        </row>
        <row r="1996">
          <cell r="A1996">
            <v>2706</v>
          </cell>
          <cell r="B1996" t="str">
            <v>ENGENHEIRO CIVIL DE OBRA JUNIOR</v>
          </cell>
          <cell r="C1996" t="str">
            <v xml:space="preserve">H     </v>
          </cell>
          <cell r="D1996">
            <v>91.14</v>
          </cell>
        </row>
        <row r="1997">
          <cell r="A1997">
            <v>40811</v>
          </cell>
          <cell r="B1997" t="str">
            <v>ENGENHEIRO CIVIL DE OBRA JUNIOR (MENSALISTA)</v>
          </cell>
          <cell r="C1997" t="str">
            <v xml:space="preserve">MES   </v>
          </cell>
          <cell r="D1997">
            <v>16101.63</v>
          </cell>
        </row>
        <row r="1998">
          <cell r="A1998">
            <v>2707</v>
          </cell>
          <cell r="B1998" t="str">
            <v>ENGENHEIRO CIVIL DE OBRA PLENO</v>
          </cell>
          <cell r="C1998" t="str">
            <v xml:space="preserve">H     </v>
          </cell>
          <cell r="D1998">
            <v>103.72</v>
          </cell>
        </row>
        <row r="1999">
          <cell r="A1999">
            <v>40813</v>
          </cell>
          <cell r="B1999" t="str">
            <v>ENGENHEIRO CIVIL DE OBRA PLENO (MENSALISTA)</v>
          </cell>
          <cell r="C1999" t="str">
            <v xml:space="preserve">MES   </v>
          </cell>
          <cell r="D1999">
            <v>18326.96</v>
          </cell>
        </row>
        <row r="2000">
          <cell r="A2000">
            <v>2708</v>
          </cell>
          <cell r="B2000" t="str">
            <v>ENGENHEIRO CIVIL DE OBRA SENIOR</v>
          </cell>
          <cell r="C2000" t="str">
            <v xml:space="preserve">H     </v>
          </cell>
          <cell r="D2000">
            <v>141.79</v>
          </cell>
        </row>
        <row r="2001">
          <cell r="A2001">
            <v>40814</v>
          </cell>
          <cell r="B2001" t="str">
            <v>ENGENHEIRO CIVIL DE OBRA SENIOR (MENSALISTA)</v>
          </cell>
          <cell r="C2001" t="str">
            <v xml:space="preserve">MES   </v>
          </cell>
          <cell r="D2001">
            <v>25052.47</v>
          </cell>
        </row>
        <row r="2002">
          <cell r="A2002">
            <v>34779</v>
          </cell>
          <cell r="B2002" t="str">
            <v>ENGENHEIRO CIVIL JUNIOR</v>
          </cell>
          <cell r="C2002" t="str">
            <v xml:space="preserve">H     </v>
          </cell>
          <cell r="D2002">
            <v>92.47</v>
          </cell>
        </row>
        <row r="2003">
          <cell r="A2003">
            <v>40936</v>
          </cell>
          <cell r="B2003" t="str">
            <v>ENGENHEIRO CIVIL JUNIOR (MENSALISTA)</v>
          </cell>
          <cell r="C2003" t="str">
            <v xml:space="preserve">MES   </v>
          </cell>
          <cell r="D2003">
            <v>16336.52</v>
          </cell>
        </row>
        <row r="2004">
          <cell r="A2004">
            <v>34780</v>
          </cell>
          <cell r="B2004" t="str">
            <v>ENGENHEIRO CIVIL PLENO</v>
          </cell>
          <cell r="C2004" t="str">
            <v xml:space="preserve">H     </v>
          </cell>
          <cell r="D2004">
            <v>104.3</v>
          </cell>
        </row>
        <row r="2005">
          <cell r="A2005">
            <v>40937</v>
          </cell>
          <cell r="B2005" t="str">
            <v>ENGENHEIRO CIVIL PLENO (MENSALISTA)</v>
          </cell>
          <cell r="C2005" t="str">
            <v xml:space="preserve">MES   </v>
          </cell>
          <cell r="D2005">
            <v>18430.82</v>
          </cell>
        </row>
        <row r="2006">
          <cell r="A2006">
            <v>34782</v>
          </cell>
          <cell r="B2006" t="str">
            <v>ENGENHEIRO CIVIL SENIOR</v>
          </cell>
          <cell r="C2006" t="str">
            <v xml:space="preserve">H     </v>
          </cell>
          <cell r="D2006">
            <v>142.94999999999999</v>
          </cell>
        </row>
        <row r="2007">
          <cell r="A2007">
            <v>40938</v>
          </cell>
          <cell r="B2007" t="str">
            <v>ENGENHEIRO CIVIL SENIOR (MENSALISTA)</v>
          </cell>
          <cell r="C2007" t="str">
            <v xml:space="preserve">MES   </v>
          </cell>
          <cell r="D2007">
            <v>25257.69</v>
          </cell>
        </row>
        <row r="2008">
          <cell r="A2008">
            <v>34783</v>
          </cell>
          <cell r="B2008" t="str">
            <v>ENGENHEIRO ELETRICISTA</v>
          </cell>
          <cell r="C2008" t="str">
            <v xml:space="preserve">H     </v>
          </cell>
          <cell r="D2008">
            <v>86.91</v>
          </cell>
        </row>
        <row r="2009">
          <cell r="A2009">
            <v>40939</v>
          </cell>
          <cell r="B2009" t="str">
            <v>ENGENHEIRO ELETRICISTA (MENSALISTA)</v>
          </cell>
          <cell r="C2009" t="str">
            <v xml:space="preserve">MES   </v>
          </cell>
          <cell r="D2009">
            <v>15358.34</v>
          </cell>
        </row>
        <row r="2010">
          <cell r="A2010">
            <v>34785</v>
          </cell>
          <cell r="B2010" t="str">
            <v>ENGENHEIRO SANITARISTA</v>
          </cell>
          <cell r="C2010" t="str">
            <v xml:space="preserve">H     </v>
          </cell>
          <cell r="D2010">
            <v>86.05</v>
          </cell>
        </row>
        <row r="2011">
          <cell r="A2011">
            <v>40940</v>
          </cell>
          <cell r="B2011" t="str">
            <v>ENGENHEIRO SANITARISTA (MENSALISTA)</v>
          </cell>
          <cell r="C2011" t="str">
            <v xml:space="preserve">MES   </v>
          </cell>
          <cell r="D2011">
            <v>15207.09</v>
          </cell>
        </row>
        <row r="2012">
          <cell r="A2012">
            <v>38403</v>
          </cell>
          <cell r="B2012" t="str">
            <v>ENXADA ESTREITA *25 X 23* CM COM CABO</v>
          </cell>
          <cell r="C2012" t="str">
            <v xml:space="preserve">UN    </v>
          </cell>
          <cell r="D2012">
            <v>45.94</v>
          </cell>
        </row>
        <row r="2013">
          <cell r="A2013">
            <v>43482</v>
          </cell>
          <cell r="B2013" t="str">
            <v>EPI - FAMILIA ALMOXARIFE - HORISTA (ENCARGOS COMPLEMENTARES - COLETADO CAIXA)</v>
          </cell>
          <cell r="C2013" t="str">
            <v xml:space="preserve">H     </v>
          </cell>
          <cell r="D2013">
            <v>0.69</v>
          </cell>
        </row>
        <row r="2014">
          <cell r="A2014">
            <v>43494</v>
          </cell>
          <cell r="B2014" t="str">
            <v>EPI - FAMILIA ALMOXARIFE - MENSALISTA (ENCARGOS COMPLEMENTARES - COLETADO CAIXA)</v>
          </cell>
          <cell r="C2014" t="str">
            <v xml:space="preserve">MES   </v>
          </cell>
          <cell r="D2014">
            <v>130.43</v>
          </cell>
        </row>
        <row r="2015">
          <cell r="A2015">
            <v>43483</v>
          </cell>
          <cell r="B2015" t="str">
            <v>EPI - FAMILIA CARPINTEIRO DE FORMAS - HORISTA (ENCARGOS COMPLEMENTARES - COLETADO CAIXA)</v>
          </cell>
          <cell r="C2015" t="str">
            <v xml:space="preserve">H     </v>
          </cell>
          <cell r="D2015">
            <v>1.26</v>
          </cell>
        </row>
        <row r="2016">
          <cell r="A2016">
            <v>43495</v>
          </cell>
          <cell r="B2016" t="str">
            <v>EPI - FAMILIA CARPINTEIRO DE FORMAS - MENSALISTA (ENCARGOS COMPLEMENTARES - COLETADO CAIXA)</v>
          </cell>
          <cell r="C2016" t="str">
            <v xml:space="preserve">MES   </v>
          </cell>
          <cell r="D2016">
            <v>238.17</v>
          </cell>
        </row>
        <row r="2017">
          <cell r="A2017">
            <v>43484</v>
          </cell>
          <cell r="B2017" t="str">
            <v>EPI - FAMILIA ELETRICISTA - HORISTA (ENCARGOS COMPLEMENTARES - COLETADO CAIXA)</v>
          </cell>
          <cell r="C2017" t="str">
            <v xml:space="preserve">H     </v>
          </cell>
          <cell r="D2017">
            <v>1.07</v>
          </cell>
        </row>
        <row r="2018">
          <cell r="A2018">
            <v>43496</v>
          </cell>
          <cell r="B2018" t="str">
            <v>EPI - FAMILIA ELETRICISTA - MENSALISTA (ENCARGOS COMPLEMENTARES - COLETADO CAIXA)</v>
          </cell>
          <cell r="C2018" t="str">
            <v xml:space="preserve">MES   </v>
          </cell>
          <cell r="D2018">
            <v>201.65</v>
          </cell>
        </row>
        <row r="2019">
          <cell r="A2019">
            <v>43485</v>
          </cell>
          <cell r="B2019" t="str">
            <v>EPI - FAMILIA ENCANADOR - HORISTA (ENCARGOS COMPLEMENTARES - COLETADO CAIXA)</v>
          </cell>
          <cell r="C2019" t="str">
            <v xml:space="preserve">H     </v>
          </cell>
          <cell r="D2019">
            <v>0.94</v>
          </cell>
        </row>
        <row r="2020">
          <cell r="A2020">
            <v>43497</v>
          </cell>
          <cell r="B2020" t="str">
            <v>EPI - FAMILIA ENCANADOR - MENSALISTA (ENCARGOS COMPLEMENTARES - COLETADO CAIXA)</v>
          </cell>
          <cell r="C2020" t="str">
            <v xml:space="preserve">MES   </v>
          </cell>
          <cell r="D2020">
            <v>177.43</v>
          </cell>
        </row>
        <row r="2021">
          <cell r="A2021">
            <v>43487</v>
          </cell>
          <cell r="B2021" t="str">
            <v>EPI - FAMILIA ENCARREGADO GERAL - HORISTA (ENCARGOS COMPLEMENTARES - COLETADO CAIXA)</v>
          </cell>
          <cell r="C2021" t="str">
            <v xml:space="preserve">H     </v>
          </cell>
          <cell r="D2021">
            <v>1.08</v>
          </cell>
        </row>
        <row r="2022">
          <cell r="A2022">
            <v>43499</v>
          </cell>
          <cell r="B2022" t="str">
            <v>EPI - FAMILIA ENCARREGADO GERAL - MENSALISTA (ENCARGOS COMPLEMENTARES - COLETADO CAIXA)</v>
          </cell>
          <cell r="C2022" t="str">
            <v xml:space="preserve">MES   </v>
          </cell>
          <cell r="D2022">
            <v>202.94</v>
          </cell>
        </row>
        <row r="2023">
          <cell r="A2023">
            <v>43486</v>
          </cell>
          <cell r="B2023" t="str">
            <v>EPI - FAMILIA ENGENHEIRO CIVIL - HORISTA (ENCARGOS COMPLEMENTARES - COLETADO CAIXA)</v>
          </cell>
          <cell r="C2023" t="str">
            <v xml:space="preserve">H     </v>
          </cell>
          <cell r="D2023">
            <v>0.66</v>
          </cell>
        </row>
        <row r="2024">
          <cell r="A2024">
            <v>43498</v>
          </cell>
          <cell r="B2024" t="str">
            <v>EPI - FAMILIA ENGENHEIRO CIVIL - MENSALISTA (ENCARGOS COMPLEMENTARES - COLETADO CAIXA)</v>
          </cell>
          <cell r="C2024" t="str">
            <v xml:space="preserve">MES   </v>
          </cell>
          <cell r="D2024">
            <v>123.54</v>
          </cell>
        </row>
        <row r="2025">
          <cell r="A2025">
            <v>43488</v>
          </cell>
          <cell r="B2025" t="str">
            <v>EPI - FAMILIA OPERADOR ESCAVADEIRA - HORISTA (ENCARGOS COMPLEMENTARES - COLETADO CAIXA)</v>
          </cell>
          <cell r="C2025" t="str">
            <v xml:space="preserve">H     </v>
          </cell>
          <cell r="D2025">
            <v>0.76</v>
          </cell>
        </row>
        <row r="2026">
          <cell r="A2026">
            <v>43500</v>
          </cell>
          <cell r="B2026" t="str">
            <v>EPI - FAMILIA OPERADOR ESCAVADEIRA - MENSALISTA (ENCARGOS COMPLEMENTARES - COLETADO CAIXA)</v>
          </cell>
          <cell r="C2026" t="str">
            <v xml:space="preserve">MES   </v>
          </cell>
          <cell r="D2026">
            <v>143.59</v>
          </cell>
        </row>
        <row r="2027">
          <cell r="A2027">
            <v>43489</v>
          </cell>
          <cell r="B2027" t="str">
            <v>EPI - FAMILIA PEDREIRO - HORISTA (ENCARGOS COMPLEMENTARES - COLETADO CAIXA)</v>
          </cell>
          <cell r="C2027" t="str">
            <v xml:space="preserve">H     </v>
          </cell>
          <cell r="D2027">
            <v>1.0900000000000001</v>
          </cell>
        </row>
        <row r="2028">
          <cell r="A2028">
            <v>43501</v>
          </cell>
          <cell r="B2028" t="str">
            <v>EPI - FAMILIA PEDREIRO - MENSALISTA (ENCARGOS COMPLEMENTARES - COLETADO CAIXA)</v>
          </cell>
          <cell r="C2028" t="str">
            <v xml:space="preserve">MES   </v>
          </cell>
          <cell r="D2028">
            <v>204.95</v>
          </cell>
        </row>
        <row r="2029">
          <cell r="A2029">
            <v>43490</v>
          </cell>
          <cell r="B2029" t="str">
            <v>EPI - FAMILIA PINTOR - HORISTA (ENCARGOS COMPLEMENTARES - COLETADO CAIXA)</v>
          </cell>
          <cell r="C2029" t="str">
            <v xml:space="preserve">H     </v>
          </cell>
          <cell r="D2029">
            <v>1.5</v>
          </cell>
        </row>
        <row r="2030">
          <cell r="A2030">
            <v>43502</v>
          </cell>
          <cell r="B2030" t="str">
            <v>EPI - FAMILIA PINTOR - MENSALISTA (ENCARGOS COMPLEMENTARES - COLETADO CAIXA)</v>
          </cell>
          <cell r="C2030" t="str">
            <v xml:space="preserve">MES   </v>
          </cell>
          <cell r="D2030">
            <v>283.14999999999998</v>
          </cell>
        </row>
        <row r="2031">
          <cell r="A2031">
            <v>43491</v>
          </cell>
          <cell r="B2031" t="str">
            <v>EPI - FAMILIA SERVENTE - HORISTA (ENCARGOS COMPLEMENTARES - COLETADO CAIXA)</v>
          </cell>
          <cell r="C2031" t="str">
            <v xml:space="preserve">H     </v>
          </cell>
          <cell r="D2031">
            <v>1.1499999999999999</v>
          </cell>
        </row>
        <row r="2032">
          <cell r="A2032">
            <v>43503</v>
          </cell>
          <cell r="B2032" t="str">
            <v>EPI - FAMILIA SERVENTE - MENSALISTA (ENCARGOS COMPLEMENTARES - COLETADO CAIXA)</v>
          </cell>
          <cell r="C2032" t="str">
            <v xml:space="preserve">MES   </v>
          </cell>
          <cell r="D2032">
            <v>216.6</v>
          </cell>
        </row>
        <row r="2033">
          <cell r="A2033">
            <v>43492</v>
          </cell>
          <cell r="B2033" t="str">
            <v>EPI - FAMILIA SOLDADOR - HORISTA (ENCARGOS COMPLEMENTARES - COLETADO CAIXA)</v>
          </cell>
          <cell r="C2033" t="str">
            <v xml:space="preserve">H     </v>
          </cell>
          <cell r="D2033">
            <v>1.58</v>
          </cell>
        </row>
        <row r="2034">
          <cell r="A2034">
            <v>43504</v>
          </cell>
          <cell r="B2034" t="str">
            <v>EPI - FAMILIA SOLDADOR - MENSALISTA (ENCARGOS COMPLEMENTARES - COLETADO CAIXA)</v>
          </cell>
          <cell r="C2034" t="str">
            <v xml:space="preserve">MES   </v>
          </cell>
          <cell r="D2034">
            <v>297.7</v>
          </cell>
        </row>
        <row r="2035">
          <cell r="A2035">
            <v>43493</v>
          </cell>
          <cell r="B2035" t="str">
            <v>EPI - FAMILIA TOPOGRAFO - HORISTA (ENCARGOS COMPLEMENTARES - COLETADO CAIXA)</v>
          </cell>
          <cell r="C2035" t="str">
            <v xml:space="preserve">H     </v>
          </cell>
          <cell r="D2035">
            <v>0.62</v>
          </cell>
        </row>
        <row r="2036">
          <cell r="A2036">
            <v>43505</v>
          </cell>
          <cell r="B2036" t="str">
            <v>EPI - FAMILIA TOPOGRAFO - MENSALISTA (ENCARGOS COMPLEMENTARES - COLETADO CAIXA)</v>
          </cell>
          <cell r="C2036" t="str">
            <v xml:space="preserve">MES   </v>
          </cell>
          <cell r="D2036">
            <v>117.12</v>
          </cell>
        </row>
        <row r="2037">
          <cell r="A2037">
            <v>37774</v>
          </cell>
          <cell r="B2037" t="str">
            <v>EQUIPAMENTO DE LIMPEZA COMBINADO (VACUO/ALTA PRESSAO) 95% VACUO, TANQUE 7000 L, BOMBA 140 KGF/CM2 66 L/MIN COM MOTOR INDEPENDENTE A DIESEL DE 60 CV (INCLUI MONTAGEM, NAO INCLUI CAMINHAO)</v>
          </cell>
          <cell r="C2037" t="str">
            <v xml:space="preserve">UN    </v>
          </cell>
          <cell r="D2037">
            <v>424322.45</v>
          </cell>
        </row>
        <row r="2038">
          <cell r="A2038">
            <v>38630</v>
          </cell>
          <cell r="B2038" t="str">
            <v>EQUIPAMENTO PARA DEMARCACAO DE FAIXAS DE TRAFEGO A FRIO, A SER MONTADO SOBRE CAMINHAO DE PBT MINIMO DE 9 T E DISTANCIA MINIMA ENTRE EIXOS DE 4,3 M, CAPACIDADE PARA 800 L DE TINTA (INCLUI MONTAGEM, NAO INCLUI CAMINHAO)</v>
          </cell>
          <cell r="C2038" t="str">
            <v xml:space="preserve">UN    </v>
          </cell>
          <cell r="D2038">
            <v>1779511.16</v>
          </cell>
        </row>
        <row r="2039">
          <cell r="A2039">
            <v>38629</v>
          </cell>
          <cell r="B203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39" t="str">
            <v xml:space="preserve">UN    </v>
          </cell>
          <cell r="D2039">
            <v>2648890.66</v>
          </cell>
        </row>
        <row r="2040">
          <cell r="A2040">
            <v>38476</v>
          </cell>
          <cell r="B2040" t="str">
            <v>ESCADA DUPLA DE ABRIR EM ALUMINIO, MODELO PINTOR, 8 DEGRAUS</v>
          </cell>
          <cell r="C2040" t="str">
            <v xml:space="preserve">UN    </v>
          </cell>
          <cell r="D2040">
            <v>345.28</v>
          </cell>
        </row>
        <row r="2041">
          <cell r="A2041">
            <v>38477</v>
          </cell>
          <cell r="B2041" t="str">
            <v>ESCADA EXTENSIVEL EM ALUMINIO COM 6,00 M ESTENDIDA</v>
          </cell>
          <cell r="C2041" t="str">
            <v xml:space="preserve">UN    </v>
          </cell>
          <cell r="D2041">
            <v>977.83</v>
          </cell>
        </row>
        <row r="2042">
          <cell r="A2042">
            <v>40635</v>
          </cell>
          <cell r="B2042" t="str">
            <v>ESCAVADEIRA HIDRAULICA SOBRE ESTEIRA, COM GARRA GIRATORIA DE MANDIBULAS, PESO OPERACIONAL ENTRE 22,00 E 25,50 TON, POTENCIA LIQUIDA ENTRE 150 E 160 HP</v>
          </cell>
          <cell r="C2042" t="str">
            <v xml:space="preserve">UN    </v>
          </cell>
          <cell r="D2042">
            <v>938024</v>
          </cell>
        </row>
        <row r="2043">
          <cell r="A2043">
            <v>36483</v>
          </cell>
          <cell r="B2043" t="str">
            <v>ESCAVADEIRA HIDRAULICA SOBRE ESTEIRAS CACAMBA 0,40 A 1,20 M3, PESO OPERACIONAL 21,19 T, POTENCIA LIQUIDA 173 HP</v>
          </cell>
          <cell r="C2043" t="str">
            <v xml:space="preserve">UN    </v>
          </cell>
          <cell r="D2043">
            <v>850000</v>
          </cell>
        </row>
        <row r="2044">
          <cell r="A2044">
            <v>14525</v>
          </cell>
          <cell r="B2044" t="str">
            <v>ESCAVADEIRA HIDRAULICA SOBRE ESTEIRAS COM CACAMBA DE 1,20 M3, PESO OPERACIONAL 21 T, POTENCIA BRUTA 155 HP</v>
          </cell>
          <cell r="C2044" t="str">
            <v xml:space="preserve">UN    </v>
          </cell>
          <cell r="D2044">
            <v>890000</v>
          </cell>
        </row>
        <row r="2045">
          <cell r="A2045">
            <v>36482</v>
          </cell>
          <cell r="B2045" t="str">
            <v>ESCAVADEIRA HIDRAULICA SOBRE ESTEIRAS, CACAMBA  0,80 M3, PESO OPERACIONAL 17,8 T, POTENCIA LIQUIDA 110 HP</v>
          </cell>
          <cell r="C2045" t="str">
            <v xml:space="preserve">UN    </v>
          </cell>
          <cell r="D2045">
            <v>763298.96</v>
          </cell>
        </row>
        <row r="2046">
          <cell r="A2046">
            <v>36408</v>
          </cell>
          <cell r="B2046" t="str">
            <v>ESCAVADEIRA HIDRAULICA SOBRE ESTEIRAS, CACAMBA 0,4 A 1,70 M3, PESO OPERACIONAL 23,2 T, POTENCIA BRUTA 183 HP</v>
          </cell>
          <cell r="C2046" t="str">
            <v xml:space="preserve">UN    </v>
          </cell>
          <cell r="D2046">
            <v>912000</v>
          </cell>
        </row>
        <row r="2047">
          <cell r="A2047">
            <v>2723</v>
          </cell>
          <cell r="B2047" t="str">
            <v>ESCAVADEIRA HIDRAULICA SOBRE ESTEIRAS, CACAMBA 0,62M3, PESO OPERACIONAL 12,61T, POTENCIA LIQUIDA 95HP</v>
          </cell>
          <cell r="C2047" t="str">
            <v xml:space="preserve">UN    </v>
          </cell>
          <cell r="D2047">
            <v>700000</v>
          </cell>
        </row>
        <row r="2048">
          <cell r="A2048">
            <v>36481</v>
          </cell>
          <cell r="B2048" t="str">
            <v>ESCAVADEIRA HIDRAULICA SOBRE ESTEIRAS, CACAMBA 0,80 A 1,30 M3, PESO OPERACIONAL 22,18 T, POTENCIA LIQUIDA 170 HP</v>
          </cell>
          <cell r="C2048" t="str">
            <v xml:space="preserve">UN    </v>
          </cell>
          <cell r="D2048">
            <v>835000</v>
          </cell>
        </row>
        <row r="2049">
          <cell r="A2049">
            <v>10685</v>
          </cell>
          <cell r="B2049" t="str">
            <v>ESCAVADEIRA HIDRAULICA SOBRE ESTEIRAS, CACAMBA 0,80M3, PESO OPERACIONAL 17T, POTENCIA BRUTA 111HP</v>
          </cell>
          <cell r="C2049" t="str">
            <v xml:space="preserve">UN    </v>
          </cell>
          <cell r="D2049">
            <v>800000</v>
          </cell>
        </row>
        <row r="2050">
          <cell r="A2050">
            <v>40636</v>
          </cell>
          <cell r="B2050" t="str">
            <v>ESCAVADEIRA HIDRAULICA SOBRE ESTEIRAS, CAPACIDADE DA CACAMBA ENTRE 1,20 E 1,50 M3, PESO OPERACIONAL ENTRE 20,00 E 22,00 TON, POTENCIA LIQUIDA ENTRE 150 E 155 HP, EQUIPADA COM CLAMSHELL</v>
          </cell>
          <cell r="C2050" t="str">
            <v xml:space="preserve">UN    </v>
          </cell>
          <cell r="D2050">
            <v>903024</v>
          </cell>
        </row>
        <row r="2051">
          <cell r="A2051">
            <v>4111</v>
          </cell>
          <cell r="B2051" t="str">
            <v>ESCORA PRE-MOLDADA EM CONCRETO, *10 X 10* CM, H = 2,30M</v>
          </cell>
          <cell r="C2051" t="str">
            <v xml:space="preserve">UN    </v>
          </cell>
          <cell r="D2051">
            <v>53.93</v>
          </cell>
        </row>
        <row r="2052">
          <cell r="A2052">
            <v>44538</v>
          </cell>
          <cell r="B2052" t="str">
            <v>ESCOVA CIRCULAR EM ACO LATONADO, 6 X 1 " (DIAMETRO X ESPESSURA), FURO DE 1 1/4 ", FIO ONDULADO *0,30*  MM</v>
          </cell>
          <cell r="C2052" t="str">
            <v xml:space="preserve">UN    </v>
          </cell>
          <cell r="D2052">
            <v>67.92</v>
          </cell>
        </row>
        <row r="2053">
          <cell r="A2053">
            <v>12</v>
          </cell>
          <cell r="B2053" t="str">
            <v>ESCOVA DE ACO, COM CABO, *4  X 15* FILEIRAS DE CERDAS</v>
          </cell>
          <cell r="C2053" t="str">
            <v xml:space="preserve">UN    </v>
          </cell>
          <cell r="D2053">
            <v>17.989999999999998</v>
          </cell>
        </row>
        <row r="2054">
          <cell r="A2054">
            <v>37554</v>
          </cell>
          <cell r="B2054" t="str">
            <v>ESGUICHO JATO REGULAVEL, TIPO ELKHART, ENGATE RAPIDO 1 1/2", PARA COMBATE A INCENDIO</v>
          </cell>
          <cell r="C2054" t="str">
            <v xml:space="preserve">UN    </v>
          </cell>
          <cell r="D2054">
            <v>182.61</v>
          </cell>
        </row>
        <row r="2055">
          <cell r="A2055">
            <v>37555</v>
          </cell>
          <cell r="B2055" t="str">
            <v>ESGUICHO JATO REGULAVEL, TIPO ELKHART, ENGATE RAPIDO 2 1/2", PARA COMBATE A INCENDIO</v>
          </cell>
          <cell r="C2055" t="str">
            <v xml:space="preserve">UN    </v>
          </cell>
          <cell r="D2055">
            <v>222.14</v>
          </cell>
        </row>
        <row r="2056">
          <cell r="A2056">
            <v>10902</v>
          </cell>
          <cell r="B2056" t="str">
            <v>ESGUICHO TIPO JATO SOLIDO, EM LATAO, ENGATE RAPIDO 1 1/2" X 13 MM, PARA MANGUEIRA EM INSTALACAO PREDIAL COMBATE A INCENDIO</v>
          </cell>
          <cell r="C2056" t="str">
            <v xml:space="preserve">UN    </v>
          </cell>
          <cell r="D2056">
            <v>55.74</v>
          </cell>
        </row>
        <row r="2057">
          <cell r="A2057">
            <v>20965</v>
          </cell>
          <cell r="B2057" t="str">
            <v>ESGUICHO TIPO JATO SOLIDO, EM LATAO, ENGATE RAPIDO 1 1/2" X 16 MM, PARA MANGUEIRA EM INSTALACAO PREDIAL COMBATE A INCENDIO</v>
          </cell>
          <cell r="C2057" t="str">
            <v xml:space="preserve">UN    </v>
          </cell>
          <cell r="D2057">
            <v>56.26</v>
          </cell>
        </row>
        <row r="2058">
          <cell r="A2058">
            <v>20966</v>
          </cell>
          <cell r="B2058" t="str">
            <v>ESGUICHO TIPO JATO SOLIDO, EM LATAO, ENGATE RAPIDO 1 1/2" X 19 MM, PARA MANGUEIRA EM INSTALACAO PREDIAL COMBATE A INCENDIO</v>
          </cell>
          <cell r="C2058" t="str">
            <v xml:space="preserve">UN    </v>
          </cell>
          <cell r="D2058">
            <v>60.57</v>
          </cell>
        </row>
        <row r="2059">
          <cell r="A2059">
            <v>10903</v>
          </cell>
          <cell r="B2059" t="str">
            <v>ESGUICHO TIPO JATO SOLIDO, EM LATAO, ENGATE RAPIDO 2 1/2" X 13 MM, PARA MANGUEIRA EM INSTALACAO PREDIAL COMBATE A INCENDIO</v>
          </cell>
          <cell r="C2059" t="str">
            <v xml:space="preserve">UN    </v>
          </cell>
          <cell r="D2059">
            <v>91.81</v>
          </cell>
        </row>
        <row r="2060">
          <cell r="A2060">
            <v>20967</v>
          </cell>
          <cell r="B2060" t="str">
            <v>ESGUICHO TIPO JATO SOLIDO, EM LATAO, ENGATE RAPIDO 2 1/2" X 16 MM, PARA MANGUEIRA EM INSTALACAO PREDIAL COMBATE A INCENDIO</v>
          </cell>
          <cell r="C2060" t="str">
            <v xml:space="preserve">UN    </v>
          </cell>
          <cell r="D2060">
            <v>91.81</v>
          </cell>
        </row>
        <row r="2061">
          <cell r="A2061">
            <v>20968</v>
          </cell>
          <cell r="B2061" t="str">
            <v>ESGUICHO TIPO JATO SOLIDO, EM LATAO, ENGATE RAPIDO 2 1/2" X 19 MM, PARA MANGUEIRA EM INSTALACAO PREDIAL COMBATE A INCENDIO</v>
          </cell>
          <cell r="C2061" t="str">
            <v xml:space="preserve">UN    </v>
          </cell>
          <cell r="D2061">
            <v>100.7</v>
          </cell>
        </row>
        <row r="2062">
          <cell r="A2062">
            <v>11359</v>
          </cell>
          <cell r="B2062" t="str">
            <v>ESMERILHADEIRA ANGULAR ELETRICA, DIAMETRO DO DISCO 7 '' (180 MM), ROTACAO 8500 RPM, POTENCIA 2400 W</v>
          </cell>
          <cell r="C2062" t="str">
            <v xml:space="preserve">UN    </v>
          </cell>
          <cell r="D2062">
            <v>1175</v>
          </cell>
        </row>
        <row r="2063">
          <cell r="A2063">
            <v>39017</v>
          </cell>
          <cell r="B2063" t="str">
            <v>ESPACADOR / DISTANCIADOR CIRCULAR COM ENTRADA LATERAL, EM PLASTICO, PARA VERGALHAO *4,2 A 12,5* MM, COBRIMENTO 20 MM</v>
          </cell>
          <cell r="C2063" t="str">
            <v xml:space="preserve">UN    </v>
          </cell>
          <cell r="D2063">
            <v>0.22</v>
          </cell>
        </row>
        <row r="2064">
          <cell r="A2064">
            <v>39315</v>
          </cell>
          <cell r="B2064" t="str">
            <v>ESPACADOR / DISTANCIADOR TIPO GARRA DUPLA, EM PLASTICO, COBRIMENTO *20* MM, PARA FERRAGENS DE LAJES E FUNDO DE VIGAS</v>
          </cell>
          <cell r="C2064" t="str">
            <v xml:space="preserve">UN    </v>
          </cell>
          <cell r="D2064">
            <v>0.35</v>
          </cell>
        </row>
        <row r="2065">
          <cell r="A2065">
            <v>39016</v>
          </cell>
          <cell r="B2065" t="str">
            <v>ESPACADOR / DISTANCIADOR TIPO PINO EM PLASTICO, PARA VERGALHAO ATE 10 MM, PARA APOIO DE ARMADURA</v>
          </cell>
          <cell r="C2065" t="str">
            <v xml:space="preserve">UN    </v>
          </cell>
          <cell r="D2065">
            <v>0.35</v>
          </cell>
        </row>
        <row r="2066">
          <cell r="A2066">
            <v>40432</v>
          </cell>
          <cell r="B2066" t="str">
            <v>ESPACADOR / SEPARADOR DE BARRA , METALICO, TIPO CARAMBOLA, PARA TIRANTES, 25 X 84 MM</v>
          </cell>
          <cell r="C2066" t="str">
            <v xml:space="preserve">UN    </v>
          </cell>
          <cell r="D2066">
            <v>2.74</v>
          </cell>
        </row>
        <row r="2067">
          <cell r="A2067">
            <v>39481</v>
          </cell>
          <cell r="B2067" t="str">
            <v>ESPACADOR OU DISTANCIADOR, EM PLASTICO, TIPO APOIO DE CORDOALHA (CARANGUEJO), PARA ARMADURA NEGATIVA E PROTENSAO, COBRIMENTO 50 MM</v>
          </cell>
          <cell r="C2067" t="str">
            <v xml:space="preserve">UN    </v>
          </cell>
          <cell r="D2067">
            <v>1.72</v>
          </cell>
        </row>
        <row r="2068">
          <cell r="A2068">
            <v>40433</v>
          </cell>
          <cell r="B2068" t="str">
            <v>ESPACADOR/SEPARADOR DE CORDOALHA TIPO DISCO 12 FUROS DE 14 MM, PARA TIRANTES</v>
          </cell>
          <cell r="C2068" t="str">
            <v xml:space="preserve">UN    </v>
          </cell>
          <cell r="D2068">
            <v>1.52</v>
          </cell>
        </row>
        <row r="2069">
          <cell r="A2069">
            <v>20219</v>
          </cell>
          <cell r="B2069" t="str">
            <v>ESPARGIDOR DE ASFALTO PRESSURIZADO, REBOCAVEL, TANQUE DE 2500 L, PNEUMATICO,  COM MOTOR A GASOLINA 3,4HP</v>
          </cell>
          <cell r="C2069" t="str">
            <v xml:space="preserve">UN    </v>
          </cell>
          <cell r="D2069">
            <v>105800</v>
          </cell>
        </row>
        <row r="2070">
          <cell r="A2070">
            <v>36484</v>
          </cell>
          <cell r="B2070" t="str">
            <v>ESPARGIDOR DE ASFALTO PRESSURIZADO, TANQUE 6 M3 COM ISOLACAO TERMICA, AQUECIDO COM 2 MACARICOS, COM BARRA ESPARGIDORA 3,60 M, A SER MONTADO SOBRE CAMINHAO</v>
          </cell>
          <cell r="C2070" t="str">
            <v xml:space="preserve">UN    </v>
          </cell>
          <cell r="D2070">
            <v>224594.13</v>
          </cell>
        </row>
        <row r="2071">
          <cell r="A2071">
            <v>38367</v>
          </cell>
          <cell r="B2071" t="str">
            <v>ESPATULA DE ACO INOX COM CABO DE MADEIRA, LARGURA 8 CM</v>
          </cell>
          <cell r="C2071" t="str">
            <v xml:space="preserve">UN    </v>
          </cell>
          <cell r="D2071">
            <v>18.55</v>
          </cell>
        </row>
        <row r="2072">
          <cell r="A2072">
            <v>38368</v>
          </cell>
          <cell r="B2072" t="str">
            <v>ESPATULA DE PLASTICO LISA, LARGURA 10 CM</v>
          </cell>
          <cell r="C2072" t="str">
            <v xml:space="preserve">UN    </v>
          </cell>
          <cell r="D2072">
            <v>7.91</v>
          </cell>
        </row>
        <row r="2073">
          <cell r="A2073">
            <v>38091</v>
          </cell>
          <cell r="B2073" t="str">
            <v>ESPELHO / PLACA CEGA 4" X 2", PARA INSTALACAO DE TOMADAS E INTERRUPTORES</v>
          </cell>
          <cell r="C2073" t="str">
            <v xml:space="preserve">UN    </v>
          </cell>
          <cell r="D2073">
            <v>2.08</v>
          </cell>
        </row>
        <row r="2074">
          <cell r="A2074">
            <v>38095</v>
          </cell>
          <cell r="B2074" t="str">
            <v>ESPELHO / PLACA CEGA 4" X 4", PARA INSTALACAO DE TOMADAS E INTERRUPTORES</v>
          </cell>
          <cell r="C2074" t="str">
            <v xml:space="preserve">UN    </v>
          </cell>
          <cell r="D2074">
            <v>4.4000000000000004</v>
          </cell>
        </row>
        <row r="2075">
          <cell r="A2075">
            <v>38092</v>
          </cell>
          <cell r="B2075" t="str">
            <v>ESPELHO / PLACA DE 1 POSTO 4" X 2", PARA INSTALACAO DE TOMADAS E INTERRUPTORES</v>
          </cell>
          <cell r="C2075" t="str">
            <v xml:space="preserve">UN    </v>
          </cell>
          <cell r="D2075">
            <v>1.97</v>
          </cell>
        </row>
        <row r="2076">
          <cell r="A2076">
            <v>38093</v>
          </cell>
          <cell r="B2076" t="str">
            <v>ESPELHO / PLACA DE 2 POSTOS 4" X 2", PARA INSTALACAO DE TOMADAS E INTERRUPTORES</v>
          </cell>
          <cell r="C2076" t="str">
            <v xml:space="preserve">UN    </v>
          </cell>
          <cell r="D2076">
            <v>2.04</v>
          </cell>
        </row>
        <row r="2077">
          <cell r="A2077">
            <v>38096</v>
          </cell>
          <cell r="B2077" t="str">
            <v>ESPELHO / PLACA DE 2 POSTOS 4" X 4", PARA INSTALACAO DE TOMADAS E INTERRUPTORES</v>
          </cell>
          <cell r="C2077" t="str">
            <v xml:space="preserve">UN    </v>
          </cell>
          <cell r="D2077">
            <v>4.74</v>
          </cell>
        </row>
        <row r="2078">
          <cell r="A2078">
            <v>38094</v>
          </cell>
          <cell r="B2078" t="str">
            <v>ESPELHO / PLACA DE 3 POSTOS 4" X 2", PARA INSTALACAO DE TOMADAS E INTERRUPTORES</v>
          </cell>
          <cell r="C2078" t="str">
            <v xml:space="preserve">UN    </v>
          </cell>
          <cell r="D2078">
            <v>2.5</v>
          </cell>
        </row>
        <row r="2079">
          <cell r="A2079">
            <v>38097</v>
          </cell>
          <cell r="B2079" t="str">
            <v>ESPELHO / PLACA DE 4 POSTOS 4" X 4", PARA INSTALACAO DE TOMADAS E INTERRUPTORES</v>
          </cell>
          <cell r="C2079" t="str">
            <v xml:space="preserve">UN    </v>
          </cell>
          <cell r="D2079">
            <v>5.08</v>
          </cell>
        </row>
        <row r="2080">
          <cell r="A2080">
            <v>38098</v>
          </cell>
          <cell r="B2080" t="str">
            <v>ESPELHO / PLACA DE 6 POSTOS 4" X 4", PARA INSTALACAO DE TOMADAS E INTERRUPTORES</v>
          </cell>
          <cell r="C2080" t="str">
            <v xml:space="preserve">UN    </v>
          </cell>
          <cell r="D2080">
            <v>5.08</v>
          </cell>
        </row>
        <row r="2081">
          <cell r="A2081">
            <v>11186</v>
          </cell>
          <cell r="B2081" t="str">
            <v>ESPELHO CRISTAL E = 4 MM</v>
          </cell>
          <cell r="C2081" t="str">
            <v xml:space="preserve">M2    </v>
          </cell>
          <cell r="D2081">
            <v>677.6</v>
          </cell>
        </row>
        <row r="2082">
          <cell r="A2082">
            <v>11558</v>
          </cell>
          <cell r="B2082" t="str">
            <v>ESPELHO, RETO OU CURVO, EM LATAO CROMADO, ESPESSURA ATE 6 MM, LARGURA *40*MM, ALTURA *180*MM - PARA FECHADURA DE EMBUTIR</v>
          </cell>
          <cell r="C2082" t="str">
            <v xml:space="preserve">PAR   </v>
          </cell>
          <cell r="D2082">
            <v>15.4</v>
          </cell>
        </row>
        <row r="2083">
          <cell r="A2083">
            <v>11557</v>
          </cell>
          <cell r="B2083" t="str">
            <v>ESPELHO, RETO OU CURVO, EM LATAO CROMADO, ESPESSURA MINIMA 6 MM, LARGURA *43*MM, ALTURA *230*MM - PARA FECHADURA DE EMBUTIR</v>
          </cell>
          <cell r="C2083" t="str">
            <v xml:space="preserve">PAR   </v>
          </cell>
          <cell r="D2083">
            <v>39</v>
          </cell>
        </row>
        <row r="2084">
          <cell r="A2084">
            <v>2759</v>
          </cell>
          <cell r="B2084" t="str">
            <v>ESPOLETA SIMPLES N 8.</v>
          </cell>
          <cell r="C2084" t="str">
            <v xml:space="preserve">UN    </v>
          </cell>
          <cell r="D2084">
            <v>11.42</v>
          </cell>
        </row>
        <row r="2085">
          <cell r="A2085">
            <v>38124</v>
          </cell>
          <cell r="B2085" t="str">
            <v>ESPUMA EXPANSIVA DE POLIURETANO, APLICACAO MANUAL - 500 ML</v>
          </cell>
          <cell r="C2085" t="str">
            <v xml:space="preserve">UN    </v>
          </cell>
          <cell r="D2085">
            <v>31.74</v>
          </cell>
        </row>
        <row r="2086">
          <cell r="A2086">
            <v>38380</v>
          </cell>
          <cell r="B2086" t="str">
            <v>ESQUADRO DE ACO 12 " (300 MM), CABO DE ALUMINIO</v>
          </cell>
          <cell r="C2086" t="str">
            <v xml:space="preserve">UN    </v>
          </cell>
          <cell r="D2086">
            <v>29.47</v>
          </cell>
        </row>
        <row r="2087">
          <cell r="A2087">
            <v>20059</v>
          </cell>
          <cell r="B2087" t="str">
            <v>ESQUADRO INTERNO OU EXTERNO PARA CALHA PLUVIAL, PVC, DIAMETRO ENTRE 119 E 170 MM, PARA DRENAGEM PREDIAL</v>
          </cell>
          <cell r="C2087" t="str">
            <v xml:space="preserve">UN    </v>
          </cell>
          <cell r="D2087">
            <v>17.57</v>
          </cell>
        </row>
        <row r="2088">
          <cell r="A2088">
            <v>42429</v>
          </cell>
          <cell r="B2088" t="str">
            <v>ESQUI TRIPLO, EM TUBO DE ACO CARBONO, PINTURA NO PROCESSO ELETROSTATICO - EQUIPAMENTO DE GINASTICA PARA ACADEMIA AO AR LIVRE / ACADEMIA DA TERCEIRA IDADE - ATI</v>
          </cell>
          <cell r="C2088" t="str">
            <v xml:space="preserve">UN    </v>
          </cell>
          <cell r="D2088">
            <v>5916.32</v>
          </cell>
        </row>
        <row r="2089">
          <cell r="A2089">
            <v>39616</v>
          </cell>
          <cell r="B2089" t="str">
            <v>ESTABILIZADOR BIVOLT AUTOMATICO, 1000 VA</v>
          </cell>
          <cell r="C2089" t="str">
            <v xml:space="preserve">UN    </v>
          </cell>
          <cell r="D2089">
            <v>306.89999999999998</v>
          </cell>
        </row>
        <row r="2090">
          <cell r="A2090">
            <v>39618</v>
          </cell>
          <cell r="B2090" t="str">
            <v>ESTABILIZADOR BIVOLT AUTOMATICO, 1500 VA</v>
          </cell>
          <cell r="C2090" t="str">
            <v xml:space="preserve">UN    </v>
          </cell>
          <cell r="D2090">
            <v>556.66</v>
          </cell>
        </row>
        <row r="2091">
          <cell r="A2091">
            <v>39619</v>
          </cell>
          <cell r="B2091" t="str">
            <v>ESTABILIZADOR BIVOLT AUTOMATICO, 2000 VA</v>
          </cell>
          <cell r="C2091" t="str">
            <v xml:space="preserve">UN    </v>
          </cell>
          <cell r="D2091">
            <v>762.4</v>
          </cell>
        </row>
        <row r="2092">
          <cell r="A2092">
            <v>39613</v>
          </cell>
          <cell r="B2092" t="str">
            <v>ESTABILIZADOR BIVOLT AUTOMATICO, 300 VA</v>
          </cell>
          <cell r="C2092" t="str">
            <v xml:space="preserve">UN    </v>
          </cell>
          <cell r="D2092">
            <v>121.9</v>
          </cell>
        </row>
        <row r="2093">
          <cell r="A2093">
            <v>39614</v>
          </cell>
          <cell r="B2093" t="str">
            <v>ESTABILIZADOR BIVOLT AUTOMATICO, 500 VA</v>
          </cell>
          <cell r="C2093" t="str">
            <v xml:space="preserve">UN    </v>
          </cell>
          <cell r="D2093">
            <v>177.85</v>
          </cell>
        </row>
        <row r="2094">
          <cell r="A2094">
            <v>38538</v>
          </cell>
          <cell r="B2094" t="str">
            <v>ESTACA PRE-MOLDADA MACICA DE CONCRETO VIBRADO ARMADO, PARA CARGA DE 25 T, SECAO QUADRADA DE *16 X 16*, COM ANEL METALICO INCORPORADO A PECA (SOMENTE FORNECIMENTO)</v>
          </cell>
          <cell r="C2094" t="str">
            <v xml:space="preserve">M     </v>
          </cell>
          <cell r="D2094">
            <v>75.319999999999993</v>
          </cell>
        </row>
        <row r="2095">
          <cell r="A2095">
            <v>38539</v>
          </cell>
          <cell r="B2095" t="str">
            <v>ESTACA PRE-MOLDADA MACICA DE CONCRETO VIBRADO ARMADO, PARA CARGA DE 50 T, SECAO QUADRADA, COM ANEL METALICO INCORPORADO A PECA (SOMENTE FORNECIMENTO)</v>
          </cell>
          <cell r="C2095" t="str">
            <v xml:space="preserve">M     </v>
          </cell>
          <cell r="D2095">
            <v>102.42</v>
          </cell>
        </row>
        <row r="2096">
          <cell r="A2096">
            <v>38540</v>
          </cell>
          <cell r="B2096" t="str">
            <v>ESTACA PRE-MOLDADA VAZADA DE CONCRETO CENTRIFUGADO, PARA CARGA DE 100 T, SECAO CIRCULAR, COM ANEL METALICO INCORPORADO A PECA (SOMENTE FORNECIMENTO)</v>
          </cell>
          <cell r="C2096" t="str">
            <v xml:space="preserve">M     </v>
          </cell>
          <cell r="D2096">
            <v>262.49</v>
          </cell>
        </row>
        <row r="2097">
          <cell r="A2097">
            <v>38384</v>
          </cell>
          <cell r="B2097" t="str">
            <v>ESTILETE DE METAL, LAMINA 18 MM</v>
          </cell>
          <cell r="C2097" t="str">
            <v xml:space="preserve">UN    </v>
          </cell>
          <cell r="D2097">
            <v>20.49</v>
          </cell>
        </row>
        <row r="2098">
          <cell r="A2098">
            <v>13</v>
          </cell>
          <cell r="B2098" t="str">
            <v>ESTOPA</v>
          </cell>
          <cell r="C2098" t="str">
            <v xml:space="preserve">KG    </v>
          </cell>
          <cell r="D2098">
            <v>27.7</v>
          </cell>
        </row>
        <row r="2099">
          <cell r="A2099">
            <v>2762</v>
          </cell>
          <cell r="B2099" t="str">
            <v>ESTOPIM SIMPLES</v>
          </cell>
          <cell r="C2099" t="str">
            <v xml:space="preserve">M     </v>
          </cell>
          <cell r="D2099">
            <v>14.27</v>
          </cell>
        </row>
        <row r="2100">
          <cell r="A2100">
            <v>21142</v>
          </cell>
          <cell r="B2100" t="str">
            <v>ESTRIBO COM PARAFUSO EM CHAPA DE FERRO FUNDIDO DE 2" X 3/16" X 35 CM, SECAO "U", PARA MADEIRAMENTO DE TELHADO</v>
          </cell>
          <cell r="C2100" t="str">
            <v xml:space="preserve">UN    </v>
          </cell>
          <cell r="D2100">
            <v>31.58</v>
          </cell>
        </row>
        <row r="2101">
          <cell r="A2101">
            <v>4223</v>
          </cell>
          <cell r="B2101" t="str">
            <v>ETANOL</v>
          </cell>
          <cell r="C2101" t="str">
            <v xml:space="preserve">L     </v>
          </cell>
          <cell r="D2101">
            <v>4.47</v>
          </cell>
        </row>
        <row r="2102">
          <cell r="A2102">
            <v>37372</v>
          </cell>
          <cell r="B2102" t="str">
            <v>EXAMES - HORISTA (COLETADO CAIXA)</v>
          </cell>
          <cell r="C2102" t="str">
            <v xml:space="preserve">H     </v>
          </cell>
          <cell r="D2102">
            <v>0.81</v>
          </cell>
        </row>
        <row r="2103">
          <cell r="A2103">
            <v>40863</v>
          </cell>
          <cell r="B2103" t="str">
            <v>EXAMES - MENSALISTA (COLETADO CAIXA)</v>
          </cell>
          <cell r="C2103" t="str">
            <v xml:space="preserve">MES   </v>
          </cell>
          <cell r="D2103">
            <v>152.35</v>
          </cell>
        </row>
        <row r="2104">
          <cell r="A2104">
            <v>38475</v>
          </cell>
          <cell r="B2104" t="str">
            <v>EXTENSAO DE SOLDA 201 ACETILENO, E = *1,5 A 2,5* MM</v>
          </cell>
          <cell r="C2104" t="str">
            <v xml:space="preserve">UN    </v>
          </cell>
          <cell r="D2104">
            <v>31.36</v>
          </cell>
        </row>
        <row r="2105">
          <cell r="A2105">
            <v>38474</v>
          </cell>
          <cell r="B2105" t="str">
            <v>EXTENSAO DE SOLDA 201 GLP, E = *2,5 A 4,0* MM</v>
          </cell>
          <cell r="C2105" t="str">
            <v xml:space="preserve">UN    </v>
          </cell>
          <cell r="D2105">
            <v>38.770000000000003</v>
          </cell>
        </row>
        <row r="2106">
          <cell r="A2106">
            <v>10886</v>
          </cell>
          <cell r="B2106" t="str">
            <v>EXTINTOR DE INCENDIO PORTATIL COM CARGA DE AGUA PRESSURIZADA DE 10 L, CLASSE A</v>
          </cell>
          <cell r="C2106" t="str">
            <v xml:space="preserve">UN    </v>
          </cell>
          <cell r="D2106">
            <v>169.62</v>
          </cell>
        </row>
        <row r="2107">
          <cell r="A2107">
            <v>10888</v>
          </cell>
          <cell r="B2107" t="str">
            <v>EXTINTOR DE INCENDIO PORTATIL COM CARGA DE GAS CARBONICO CO2 DE 4 KG, CLASSE BC</v>
          </cell>
          <cell r="C2107" t="str">
            <v xml:space="preserve">UN    </v>
          </cell>
          <cell r="D2107">
            <v>536.84</v>
          </cell>
        </row>
        <row r="2108">
          <cell r="A2108">
            <v>10889</v>
          </cell>
          <cell r="B2108" t="str">
            <v>EXTINTOR DE INCENDIO PORTATIL COM CARGA DE GAS CARBONICO CO2 DE 6 KG, CLASSE BC</v>
          </cell>
          <cell r="C2108" t="str">
            <v xml:space="preserve">UN    </v>
          </cell>
          <cell r="D2108">
            <v>581.58000000000004</v>
          </cell>
        </row>
        <row r="2109">
          <cell r="A2109">
            <v>10890</v>
          </cell>
          <cell r="B2109" t="str">
            <v>EXTINTOR DE INCENDIO PORTATIL COM CARGA DE PO QUIMICO SECO (PQS) DE 12 KG, CLASSE BC</v>
          </cell>
          <cell r="C2109" t="str">
            <v xml:space="preserve">UN    </v>
          </cell>
          <cell r="D2109">
            <v>268.42</v>
          </cell>
        </row>
        <row r="2110">
          <cell r="A2110">
            <v>10891</v>
          </cell>
          <cell r="B2110" t="str">
            <v>EXTINTOR DE INCENDIO PORTATIL COM CARGA DE PO QUIMICO SECO (PQS) DE 4 KG, CLASSE BC</v>
          </cell>
          <cell r="C2110" t="str">
            <v xml:space="preserve">UN    </v>
          </cell>
          <cell r="D2110">
            <v>164.03</v>
          </cell>
        </row>
        <row r="2111">
          <cell r="A2111">
            <v>10892</v>
          </cell>
          <cell r="B2111" t="str">
            <v>EXTINTOR DE INCENDIO PORTATIL COM CARGA DE PO QUIMICO SECO (PQS) DE 6 KG, CLASSE BC</v>
          </cell>
          <cell r="C2111" t="str">
            <v xml:space="preserve">UN    </v>
          </cell>
          <cell r="D2111">
            <v>193.86</v>
          </cell>
        </row>
        <row r="2112">
          <cell r="A2112">
            <v>20977</v>
          </cell>
          <cell r="B2112" t="str">
            <v>EXTINTOR DE INCENDIO PORTATIL COM CARGA DE PO QUIMICO SECO (PQS) DE 8 KG, CLASSE BC</v>
          </cell>
          <cell r="C2112" t="str">
            <v xml:space="preserve">UN    </v>
          </cell>
          <cell r="D2112">
            <v>231.14</v>
          </cell>
        </row>
        <row r="2113">
          <cell r="A2113">
            <v>3073</v>
          </cell>
          <cell r="B2113" t="str">
            <v>EXTREMIDADE PVC PBA, BF, JE, DN 100/ DE 110 MM (NBR 10351)</v>
          </cell>
          <cell r="C2113" t="str">
            <v xml:space="preserve">UN    </v>
          </cell>
          <cell r="D2113">
            <v>251.32</v>
          </cell>
        </row>
        <row r="2114">
          <cell r="A2114">
            <v>3068</v>
          </cell>
          <cell r="B2114" t="str">
            <v>EXTREMIDADE PVC PBA, BF, JE, DN 50 / DE 60 MM (NBR 10351)</v>
          </cell>
          <cell r="C2114" t="str">
            <v xml:space="preserve">UN    </v>
          </cell>
          <cell r="D2114">
            <v>50.24</v>
          </cell>
        </row>
        <row r="2115">
          <cell r="A2115">
            <v>3074</v>
          </cell>
          <cell r="B2115" t="str">
            <v>EXTREMIDADE PVC PBA, BF, JE, DN 75/ DE 85 MM (NBR 10351)</v>
          </cell>
          <cell r="C2115" t="str">
            <v xml:space="preserve">UN    </v>
          </cell>
          <cell r="D2115">
            <v>158.66</v>
          </cell>
        </row>
        <row r="2116">
          <cell r="A2116">
            <v>3076</v>
          </cell>
          <cell r="B2116" t="str">
            <v>EXTREMIDADE PVC PBA, PF, JE, DN 100 / DE 110 MM (NBR 10351)</v>
          </cell>
          <cell r="C2116" t="str">
            <v xml:space="preserve">UN    </v>
          </cell>
          <cell r="D2116">
            <v>206.61</v>
          </cell>
        </row>
        <row r="2117">
          <cell r="A2117">
            <v>3072</v>
          </cell>
          <cell r="B2117" t="str">
            <v>EXTREMIDADE PVC PBA, PF, JE, DN 50/ DE 60 MM (NBR 10351)</v>
          </cell>
          <cell r="C2117" t="str">
            <v xml:space="preserve">UN    </v>
          </cell>
          <cell r="D2117">
            <v>52.05</v>
          </cell>
        </row>
        <row r="2118">
          <cell r="A2118">
            <v>3075</v>
          </cell>
          <cell r="B2118" t="str">
            <v>EXTREMIDADE PVC PBA, PF, JE, DN 75 / DE 85 MM (NBR 10351)</v>
          </cell>
          <cell r="C2118" t="str">
            <v xml:space="preserve">UN    </v>
          </cell>
          <cell r="D2118">
            <v>130.57</v>
          </cell>
        </row>
        <row r="2119">
          <cell r="A2119">
            <v>10780</v>
          </cell>
          <cell r="B2119" t="str">
            <v>EXTREMIDADE/TUBETE PARA HIDROMETRO PVC, COM ROSCA, CURTA, COM BUCHA LATAO, 1/2"</v>
          </cell>
          <cell r="C2119" t="str">
            <v xml:space="preserve">UN    </v>
          </cell>
          <cell r="D2119">
            <v>11.03</v>
          </cell>
        </row>
        <row r="2120">
          <cell r="A2120">
            <v>10781</v>
          </cell>
          <cell r="B2120" t="str">
            <v>EXTREMIDADE/TUBETE PARA HIDROMETRO PVC, COM ROSCA, CURTA, COM BUCHA LATAO, 3/4"</v>
          </cell>
          <cell r="C2120" t="str">
            <v xml:space="preserve">UN    </v>
          </cell>
          <cell r="D2120">
            <v>17.7</v>
          </cell>
        </row>
        <row r="2121">
          <cell r="A2121">
            <v>20106</v>
          </cell>
          <cell r="B2121" t="str">
            <v>EXTREMIDADE/TUBETE PARA HIDROMETRO PVC, COM ROSCA, CURTA, SEM BUCHA LATAO, 1/2"</v>
          </cell>
          <cell r="C2121" t="str">
            <v xml:space="preserve">UN    </v>
          </cell>
          <cell r="D2121">
            <v>5.83</v>
          </cell>
        </row>
        <row r="2122">
          <cell r="A2122">
            <v>20107</v>
          </cell>
          <cell r="B2122" t="str">
            <v>EXTREMIDADE/TUBETE PARA HIDROMETRO PVC, COM ROSCA, CURTA, SEM BUCHA LATAO, 3/4"</v>
          </cell>
          <cell r="C2122" t="str">
            <v xml:space="preserve">UN    </v>
          </cell>
          <cell r="D2122">
            <v>6.68</v>
          </cell>
        </row>
        <row r="2123">
          <cell r="A2123">
            <v>20108</v>
          </cell>
          <cell r="B2123" t="str">
            <v>EXTREMIDADE/TUBETE PARA HIDROMETRO PVC, COM ROSCA, LONGA, SEM BUCHA LATAO, 1/2"</v>
          </cell>
          <cell r="C2123" t="str">
            <v xml:space="preserve">UN    </v>
          </cell>
          <cell r="D2123">
            <v>8.82</v>
          </cell>
        </row>
        <row r="2124">
          <cell r="A2124">
            <v>20109</v>
          </cell>
          <cell r="B2124" t="str">
            <v>EXTREMIDADE/TUBETE PARA HIDROMETRO PVC, COM ROSCA, LONGA, SEM BUCHA LATAO, 3/4"</v>
          </cell>
          <cell r="C2124" t="str">
            <v xml:space="preserve">UN    </v>
          </cell>
          <cell r="D2124">
            <v>11.03</v>
          </cell>
        </row>
        <row r="2125">
          <cell r="A2125">
            <v>43612</v>
          </cell>
          <cell r="B2125" t="str">
            <v>FECHADRUA BICO DE PAPAGAIO PARA PORTA DE CORRER EXTERNA, EM ACO INOX COM ACABAMENTO CROMADO, MAQUINA COM 45 MM, INCLUINDO CHAVE TIPO CILINDRO</v>
          </cell>
          <cell r="C2125" t="str">
            <v xml:space="preserve">CJ    </v>
          </cell>
          <cell r="D2125">
            <v>90.26</v>
          </cell>
        </row>
        <row r="2126">
          <cell r="A2126">
            <v>43613</v>
          </cell>
          <cell r="B2126" t="str">
            <v>FECHADRUA BICO DE PAPAGAIO PARA PORTA DE CORRER INTERNA, EM ACO INOX COM ACABAMENTO CROMADO, MAQUINA COM 45 MM, INCLUINDO CHAVE TIPO BIPARTIDA</v>
          </cell>
          <cell r="C2126" t="str">
            <v xml:space="preserve">CJ    </v>
          </cell>
          <cell r="D2126">
            <v>74.72</v>
          </cell>
        </row>
        <row r="2127">
          <cell r="A2127">
            <v>11480</v>
          </cell>
          <cell r="B2127" t="str">
            <v>FECHADURA AUXILIAR DE SEGURANCA PARA PORTA EXTERNA, EM ACO INOX, BROCA DE 45 A 55 MM, LINGUETA COM 3 AVANCOS, INCLUINDO 2 CHAVES TIPO CILINDRO</v>
          </cell>
          <cell r="C2127" t="str">
            <v xml:space="preserve">CJ    </v>
          </cell>
          <cell r="D2127">
            <v>114.67</v>
          </cell>
        </row>
        <row r="2128">
          <cell r="A2128">
            <v>11469</v>
          </cell>
          <cell r="B2128" t="str">
            <v>FECHADURA DE EMBUTIR PARA GAVETA E MOVEIS DE MADEIRA, EM ACO INOX COM ACABAMENTO CROMADO, COM ABAS LATERAIS, CILINDRO COM 22 MM DE DIAMETRO, INCLUINDO CHAVE COM PERFIL METALICO E CAPA ESCAMOTEAVEL</v>
          </cell>
          <cell r="C2128" t="str">
            <v xml:space="preserve">UN    </v>
          </cell>
          <cell r="D2128">
            <v>12.24</v>
          </cell>
        </row>
        <row r="2129">
          <cell r="A2129">
            <v>11468</v>
          </cell>
          <cell r="B2129" t="str">
            <v>FECHADURA DE SOBREPOR PARA GAVETAS E ARMARIOS, EM ACO INOX COM ACABAMENTO CROMADO, COM CILINDRO DE APROX 20 MM</v>
          </cell>
          <cell r="C2129" t="str">
            <v xml:space="preserve">UN    </v>
          </cell>
          <cell r="D2129">
            <v>12.25</v>
          </cell>
        </row>
        <row r="2130">
          <cell r="A2130">
            <v>11484</v>
          </cell>
          <cell r="B2130" t="str">
            <v>FECHADURA DE SOBREPOR PARA PORTAO, EM ACO INOX COM ACABAMENTO CROMADO, CAIXA DE 100 MM, INCLUINDO CHAVE TIPO CILINDRO</v>
          </cell>
          <cell r="C2130" t="str">
            <v xml:space="preserve">UN    </v>
          </cell>
          <cell r="D2130">
            <v>53.8</v>
          </cell>
        </row>
        <row r="2131">
          <cell r="A2131">
            <v>38155</v>
          </cell>
          <cell r="B2131" t="str">
            <v>FECHADURA DE SOBREPOR PARA PORTAO, EM ACO INOX COM ACABAMENTO CROMADO, CAIXA DE 100 MM, INCLUINDO CHAVE TIPO TETRA</v>
          </cell>
          <cell r="C2131" t="str">
            <v xml:space="preserve">UN    </v>
          </cell>
          <cell r="D2131">
            <v>83.52</v>
          </cell>
        </row>
        <row r="2132">
          <cell r="A2132">
            <v>11467</v>
          </cell>
          <cell r="B2132" t="str">
            <v>FECHADURA DE SOBREPOR TIPO CAIXAO, EM FERRO COM ACABAMENTO RESINADO, SEM MACANETA, SEM CILINDRO, INCLUINDO CHAVE TIPO SIMPLES</v>
          </cell>
          <cell r="C2132" t="str">
            <v xml:space="preserve">UN    </v>
          </cell>
          <cell r="D2132">
            <v>19.079999999999998</v>
          </cell>
        </row>
        <row r="2133">
          <cell r="A2133">
            <v>38153</v>
          </cell>
          <cell r="B2133" t="str">
            <v>FECHADURA ESPELHO PARA PORTA DE BANHEIRO, EM ACO INOX (MAQUINA, TESTA E CONTRA-TESTA) E EM ZAMAC (MACANETA, LINGUETA E TRINCOS) COM ACABAMENTO CROMADO, MAQUINA DE 40 MM, INCLUINDO CHAVE TIPO TRANQUETA</v>
          </cell>
          <cell r="C2133" t="str">
            <v xml:space="preserve">CJ    </v>
          </cell>
          <cell r="D2133">
            <v>48.75</v>
          </cell>
        </row>
        <row r="2134">
          <cell r="A2134">
            <v>43607</v>
          </cell>
          <cell r="B2134" t="str">
            <v>FECHADURA ESPELHO PARA PORTA DE BANHEIRO, EM ACO INOX (MAQUINA, TESTA E CONTRA-TESTA) E EM ZAMAC (MACANETA, LINGUETA E TRINCOS) COM ACABAMENTO CROMADO, MAQUINA DE 55 MM, INCLUINDO CHAVE TIPO TRANQUETA  (CONJUNTO DE FECHADURAS)</v>
          </cell>
          <cell r="C2134" t="str">
            <v xml:space="preserve">CJ    </v>
          </cell>
          <cell r="D2134">
            <v>92.21</v>
          </cell>
        </row>
        <row r="2135">
          <cell r="A2135">
            <v>3080</v>
          </cell>
          <cell r="B2135" t="str">
            <v>FECHADURA ESPELHO PARA PORTA EXTERNA, EM ACO INOX (MAQUINA, TESTA E CONTRA-TESTA) E EM ZAMAC (MACANETA, LINGUETA E TRINCOS) COM ACABAMENTO CROMADO, MAQUINA DE 40 MM, INCLUINDO CHAVE TIPO CILINDRO</v>
          </cell>
          <cell r="C2135" t="str">
            <v xml:space="preserve">CJ    </v>
          </cell>
          <cell r="D2135">
            <v>62</v>
          </cell>
        </row>
        <row r="2136">
          <cell r="A2136">
            <v>3081</v>
          </cell>
          <cell r="B2136" t="str">
            <v>FECHADURA ESPELHO PARA PORTA EXTERNA, EM ACO INOX (MAQUINA, TESTA E CONTRA-TESTA) E EM ZAMAC (MACANETA, LINGUETA E TRINCOS) COM ACABAMENTO CROMADO, MAQUINA DE 55 MM, INCLUINDO CHAVE TIPO CILINDRO</v>
          </cell>
          <cell r="C2136" t="str">
            <v xml:space="preserve">CJ    </v>
          </cell>
          <cell r="D2136">
            <v>122.66</v>
          </cell>
        </row>
        <row r="2137">
          <cell r="A2137">
            <v>3090</v>
          </cell>
          <cell r="B2137" t="str">
            <v>FECHADURA ESPELHO PARA PORTA INTERNA, EM ACO INOX (MAQUINA, TESTA E CONTRA-TESTA) E EM ZAMAC (MACANETA, LINGUETA E TRINCOS) COM ACABAMENTO CROMADO, MAQUINA DE 40 MM, INCLUINDO CHAVE TIPO INTERNA</v>
          </cell>
          <cell r="C2137" t="str">
            <v xml:space="preserve">CJ    </v>
          </cell>
          <cell r="D2137">
            <v>55.34</v>
          </cell>
        </row>
        <row r="2138">
          <cell r="A2138">
            <v>43611</v>
          </cell>
          <cell r="B2138" t="str">
            <v>FECHADURA ESPELHO PARA PORTA INTERNA, EM ACO INOX (MAQUINA, TESTA E CONTRA-TESTA) E EM ZAMAC (MACANETA, LINGUETA E TRINCOS) COM ACABAMENTO CROMADO, MAQUINA DE 55 MM, INCLUINDO CHAVE TIPO INTERNA</v>
          </cell>
          <cell r="C2138" t="str">
            <v xml:space="preserve">CJ    </v>
          </cell>
          <cell r="D2138">
            <v>91.83</v>
          </cell>
        </row>
        <row r="2139">
          <cell r="A2139">
            <v>3103</v>
          </cell>
          <cell r="B2139" t="str">
            <v>FECHADURA PARA PORTA PIVOTANTE DE VIDRO TEMPERADO, EM ACO INOX COM ACABAMENTO CROMADO, RECORTE PADRAO SANTA MARINA, COM CILINDRO EM LATAO, INCLUINDO CHAVE TIPO CILINDRO</v>
          </cell>
          <cell r="C2139" t="str">
            <v xml:space="preserve">UN    </v>
          </cell>
          <cell r="D2139">
            <v>45.88</v>
          </cell>
        </row>
        <row r="2140">
          <cell r="A2140">
            <v>3097</v>
          </cell>
          <cell r="B2140" t="str">
            <v>FECHADURA ROSETA REDONDA PARA PORTA DE BANHEIRO, EM ACO INOX (MAQUINA, TESTA E CONTRA-TESTA) E EM ZAMAC (MACANETA, LINGUETA E TRINCOS) COM ACABAMENTO CROMADO, MAQUINA DE 40 MM, INCLUINDO CHAVE TIPO TRANQUETA</v>
          </cell>
          <cell r="C2140" t="str">
            <v xml:space="preserve">CJ    </v>
          </cell>
          <cell r="D2140">
            <v>69.42</v>
          </cell>
        </row>
        <row r="2141">
          <cell r="A2141">
            <v>3099</v>
          </cell>
          <cell r="B2141" t="str">
            <v>FECHADURA ROSETA REDONDA PARA PORTA DE BANHEIRO, EM ACO INOX (MAQUINA, TESTA E CONTRA-TESTA) E EM ZAMAC (MACANETA, LINGUETA E TRINCOS) COM ACABAMENTO CROMADO, MAQUINA DE 55 MM, INCLUINDO CHAVE TIPO TRANQUETA</v>
          </cell>
          <cell r="C2141" t="str">
            <v xml:space="preserve">CJ    </v>
          </cell>
          <cell r="D2141">
            <v>111.15</v>
          </cell>
        </row>
        <row r="2142">
          <cell r="A2142">
            <v>38151</v>
          </cell>
          <cell r="B2142" t="str">
            <v>FECHADURA ROSETA REDONDA PARA PORTA EXTERNA, EM ACO INOX (MAQUINA, TESTA E CONTRA-TESTA) E EM ZAMAC (MACANETA, LINGUETA E TRINCOS) COM ACABAMENTO CROMADO, MAQUINA DE 40 MM, INCLUINDO CHAVE TIPO CILINDRO</v>
          </cell>
          <cell r="C2142" t="str">
            <v xml:space="preserve">CJ    </v>
          </cell>
          <cell r="D2142">
            <v>80.58</v>
          </cell>
        </row>
        <row r="2143">
          <cell r="A2143">
            <v>38152</v>
          </cell>
          <cell r="B2143" t="str">
            <v>FECHADURA ROSETA REDONDA PARA PORTA EXTERNA, EM ACO INOX (MAQUINA, TESTA E CONTRA-TESTA) E EM ZAMAC (MACANETA, LINGUETA E TRINCOS) COM ACABAMENTO CROMADO, MAQUINA DE 55 MM, INCLUINDO CHAVE TIPO CILINDRO</v>
          </cell>
          <cell r="C2143" t="str">
            <v xml:space="preserve">CJ    </v>
          </cell>
          <cell r="D2143">
            <v>129.99</v>
          </cell>
        </row>
        <row r="2144">
          <cell r="A2144">
            <v>43610</v>
          </cell>
          <cell r="B2144" t="str">
            <v>FECHADURA ROSETA REDONDA PARA PORTA INTERNA, EM ACO INOX (MAQUINA, TESTA E CONTRA-TESTA) E EM ZAMAC (MACANETA, LINGUETA E TRINCOS) COM ACABAMENTO CROMADO, MAQUINA DE 40 MM, INCLUINDO CHAVE TIPO INTERNA (CONJUNTO DE FECHADURAS)</v>
          </cell>
          <cell r="C2144" t="str">
            <v xml:space="preserve">CJ    </v>
          </cell>
          <cell r="D2144">
            <v>68.88</v>
          </cell>
        </row>
        <row r="2145">
          <cell r="A2145">
            <v>3093</v>
          </cell>
          <cell r="B2145" t="str">
            <v>FECHADURA ROSETA REDONDA PARA PORTA INTERNA, EM ACO INOX (MAQUINA, TESTA E CONTRA-TESTA) E EM ZAMAC (MACANETA, LINGUETA E TRINCOS) COM ACABAMENTO CROMADO, MAQUINA DE 55 MM, INCLUINDO CHAVE TIPO INTERNA</v>
          </cell>
          <cell r="C2145" t="str">
            <v xml:space="preserve">CJ    </v>
          </cell>
          <cell r="D2145">
            <v>111.15</v>
          </cell>
        </row>
        <row r="2146">
          <cell r="A2146">
            <v>38165</v>
          </cell>
          <cell r="B2146" t="str">
            <v>FECHO / FECHADURA COM PUXADOR CONCHA, COM TRANCA TIPO TRAVA, PARA JANELA / PORTA DE CORRER (INCLUI TESTA, FECHADURA, PUXADOR) - COMPLETA</v>
          </cell>
          <cell r="C2146" t="str">
            <v xml:space="preserve">CJ    </v>
          </cell>
          <cell r="D2146">
            <v>74.11</v>
          </cell>
        </row>
        <row r="2147">
          <cell r="A2147">
            <v>38177</v>
          </cell>
          <cell r="B2147" t="str">
            <v>FECHO / TRINCO TIPO AVIAO, EM ZAMAC CROMADO, *60* MM, PARA JANELAS - INCLUI PARAFUSOS</v>
          </cell>
          <cell r="C2147" t="str">
            <v xml:space="preserve">UN    </v>
          </cell>
          <cell r="D2147">
            <v>22.02</v>
          </cell>
        </row>
        <row r="2148">
          <cell r="A2148">
            <v>11458</v>
          </cell>
          <cell r="B2148" t="str">
            <v>FECHO DE SEGURANCA, TIPO BATOM, EM LATAO / ZAMAC, CROMADO, PARA PORTAS E JANELAS - INCLUI PARAFUSOS</v>
          </cell>
          <cell r="C2148" t="str">
            <v xml:space="preserve">UN    </v>
          </cell>
          <cell r="D2148">
            <v>26.29</v>
          </cell>
        </row>
        <row r="2149">
          <cell r="A2149">
            <v>3108</v>
          </cell>
          <cell r="B2149" t="str">
            <v>FECHO QUEBRA UNHA, EM LATAO COM ACABAMENTO CROMADO, DE EMBUTIR, COM COMANDO ALAVANCA, ALTURA DE DE 22 CM, LARGURA MINIMA DE 1,90 CM E ESPESSURA MINIMA DE 1,90 MM, PARA PORTAS E JANELAS (INCLUI PARAFUSOS)</v>
          </cell>
          <cell r="C2149" t="str">
            <v xml:space="preserve">UN    </v>
          </cell>
          <cell r="D2149">
            <v>111.76</v>
          </cell>
        </row>
        <row r="2150">
          <cell r="A2150">
            <v>3105</v>
          </cell>
          <cell r="B2150" t="str">
            <v>FECHO QUEBRA UNHA, EM LATAO COM ACABAMENTO CROMADO, DE EMBUTIR, COM COMANDO ALAVANCA, ALTURA DE DE 40 CM, LARGURA MINIMA DE 1,90 CM E ESPESSURA MINIMA DE 1,90 MM, PARA PORTAS E JANELAS (INCLUI PARAFUSOS)</v>
          </cell>
          <cell r="C2150" t="str">
            <v xml:space="preserve">UN    </v>
          </cell>
          <cell r="D2150">
            <v>146.18</v>
          </cell>
        </row>
        <row r="2151">
          <cell r="A2151">
            <v>38178</v>
          </cell>
          <cell r="B2151" t="str">
            <v>FECHO QUEBRA UNHA, EM LATAO COM ACABAMENTO CROMADO, DE EMBUTIR, COM COMANDO DESLIZANTE, ALTURA DE 12 CM, LARGURA MINIMA DE 1,90 CM E ESPESSURA MINIMA DE 1,90 MM</v>
          </cell>
          <cell r="C2151" t="str">
            <v xml:space="preserve">UN    </v>
          </cell>
          <cell r="D2151">
            <v>24.23</v>
          </cell>
        </row>
        <row r="2152">
          <cell r="A2152">
            <v>43575</v>
          </cell>
          <cell r="B2152" t="str">
            <v>FECHO QUEBRA UNHA, EM LATAO COM ACABAMENTO CROMADO, DE EMBUTIR, COM COMANDO DESLIZANTE, ALTURA DE 22 CM, LARGURA MINIMA DE 1,90 CM E ESPESSURA MINIMA DE 1,90 MM</v>
          </cell>
          <cell r="C2152" t="str">
            <v xml:space="preserve">UN    </v>
          </cell>
          <cell r="D2152">
            <v>52.5</v>
          </cell>
        </row>
        <row r="2153">
          <cell r="A2153">
            <v>43577</v>
          </cell>
          <cell r="B2153" t="str">
            <v>FECHO QUEBRA UNHA, EM LATAO COM ACABAMENTO CROMADO, DE EMBUTIR, COM COMANDO DESLIZANTE, ALTURA DE 40 CM, LARGURA MINIMA DE 1,90 CM E ESPESSURA MINIMA DE 1,90 MM</v>
          </cell>
          <cell r="C2153" t="str">
            <v xml:space="preserve">UN    </v>
          </cell>
          <cell r="D2153">
            <v>91.27</v>
          </cell>
        </row>
        <row r="2154">
          <cell r="A2154">
            <v>43458</v>
          </cell>
          <cell r="B2154" t="str">
            <v>FERRAMENTAS - FAMILIA ALMOXARIFE - HORISTA (ENCARGOS COMPLEMENTARES - COLETADO CAIXA)</v>
          </cell>
          <cell r="C2154" t="str">
            <v xml:space="preserve">H     </v>
          </cell>
          <cell r="D2154">
            <v>0.05</v>
          </cell>
        </row>
        <row r="2155">
          <cell r="A2155">
            <v>43470</v>
          </cell>
          <cell r="B2155" t="str">
            <v>FERRAMENTAS - FAMILIA ALMOXARIFE - MENSALISTA (ENCARGOS COMPLEMENTARES - COLETADO CAIXA)</v>
          </cell>
          <cell r="C2155" t="str">
            <v xml:space="preserve">MES   </v>
          </cell>
          <cell r="D2155">
            <v>9.2100000000000009</v>
          </cell>
        </row>
        <row r="2156">
          <cell r="A2156">
            <v>43459</v>
          </cell>
          <cell r="B2156" t="str">
            <v>FERRAMENTAS - FAMILIA CARPINTEIRO DE FORMAS - HORISTA (ENCARGOS COMPLEMENTARES - COLETADO CAIXA)</v>
          </cell>
          <cell r="C2156" t="str">
            <v xml:space="preserve">H     </v>
          </cell>
          <cell r="D2156">
            <v>0.45</v>
          </cell>
        </row>
        <row r="2157">
          <cell r="A2157">
            <v>43471</v>
          </cell>
          <cell r="B2157" t="str">
            <v>FERRAMENTAS - FAMILIA CARPINTEIRO DE FORMAS - MENSALISTA (ENCARGOS COMPLEMENTARES - COLETADO CAIXA)</v>
          </cell>
          <cell r="C2157" t="str">
            <v xml:space="preserve">MES   </v>
          </cell>
          <cell r="D2157">
            <v>84.46</v>
          </cell>
        </row>
        <row r="2158">
          <cell r="A2158">
            <v>43460</v>
          </cell>
          <cell r="B2158" t="str">
            <v>FERRAMENTAS - FAMILIA ELETRICISTA - HORISTA (ENCARGOS COMPLEMENTARES - COLETADO CAIXA)</v>
          </cell>
          <cell r="C2158" t="str">
            <v xml:space="preserve">H     </v>
          </cell>
          <cell r="D2158">
            <v>0.78</v>
          </cell>
        </row>
        <row r="2159">
          <cell r="A2159">
            <v>43472</v>
          </cell>
          <cell r="B2159" t="str">
            <v>FERRAMENTAS - FAMILIA ELETRICISTA - MENSALISTA (ENCARGOS COMPLEMENTARES - COLETADO CAIXA)</v>
          </cell>
          <cell r="C2159" t="str">
            <v xml:space="preserve">MES   </v>
          </cell>
          <cell r="D2159">
            <v>147.22999999999999</v>
          </cell>
        </row>
        <row r="2160">
          <cell r="A2160">
            <v>43461</v>
          </cell>
          <cell r="B2160" t="str">
            <v>FERRAMENTAS - FAMILIA ENCANADOR - HORISTA (ENCARGOS COMPLEMENTARES - COLETADO CAIXA)</v>
          </cell>
          <cell r="C2160" t="str">
            <v xml:space="preserve">H     </v>
          </cell>
          <cell r="D2160">
            <v>0.32</v>
          </cell>
        </row>
        <row r="2161">
          <cell r="A2161">
            <v>43473</v>
          </cell>
          <cell r="B2161" t="str">
            <v>FERRAMENTAS - FAMILIA ENCANADOR - MENSALISTA (ENCARGOS COMPLEMENTARES - COLETADO CAIXA)</v>
          </cell>
          <cell r="C2161" t="str">
            <v xml:space="preserve">MES   </v>
          </cell>
          <cell r="D2161">
            <v>60.93</v>
          </cell>
        </row>
        <row r="2162">
          <cell r="A2162">
            <v>43463</v>
          </cell>
          <cell r="B2162" t="str">
            <v>FERRAMENTAS - FAMILIA ENCARREGADO GERAL - HORISTA (ENCARGOS COMPLEMENTARES - COLETADO CAIXA)</v>
          </cell>
          <cell r="C2162" t="str">
            <v xml:space="preserve">H     </v>
          </cell>
          <cell r="D2162">
            <v>0.1</v>
          </cell>
        </row>
        <row r="2163">
          <cell r="A2163">
            <v>43475</v>
          </cell>
          <cell r="B2163" t="str">
            <v>FERRAMENTAS - FAMILIA ENCARREGADO GERAL - MENSALISTA (ENCARGOS COMPLEMENTARES - COLETADO CAIXA)</v>
          </cell>
          <cell r="C2163" t="str">
            <v xml:space="preserve">MES   </v>
          </cell>
          <cell r="D2163">
            <v>18.579999999999998</v>
          </cell>
        </row>
        <row r="2164">
          <cell r="A2164">
            <v>43462</v>
          </cell>
          <cell r="B2164" t="str">
            <v>FERRAMENTAS - FAMILIA ENGENHEIRO CIVIL - HORISTA (ENCARGOS COMPLEMENTARES - COLETADO CAIXA)</v>
          </cell>
          <cell r="C2164" t="str">
            <v xml:space="preserve">H     </v>
          </cell>
          <cell r="D2164">
            <v>0.01</v>
          </cell>
        </row>
        <row r="2165">
          <cell r="A2165">
            <v>43474</v>
          </cell>
          <cell r="B2165" t="str">
            <v>FERRAMENTAS - FAMILIA ENGENHEIRO CIVIL - MENSALISTA (ENCARGOS COMPLEMENTARES - COLETADO CAIXA)</v>
          </cell>
          <cell r="C2165" t="str">
            <v xml:space="preserve">MES   </v>
          </cell>
          <cell r="D2165">
            <v>1.9</v>
          </cell>
        </row>
        <row r="2166">
          <cell r="A2166">
            <v>43464</v>
          </cell>
          <cell r="B2166" t="str">
            <v>FERRAMENTAS - FAMILIA OPERADOR ESCAVADEIRA - HORISTA (ENCARGOS COMPLEMENTARES - COLETADO CAIXA)</v>
          </cell>
          <cell r="C2166" t="str">
            <v xml:space="preserve">H     </v>
          </cell>
          <cell r="D2166">
            <v>0.01</v>
          </cell>
        </row>
        <row r="2167">
          <cell r="A2167">
            <v>43476</v>
          </cell>
          <cell r="B2167" t="str">
            <v>FERRAMENTAS - FAMILIA OPERADOR ESCAVADEIRA - MENSALISTA (ENCARGOS COMPLEMENTARES - COLETADO CAIXA)</v>
          </cell>
          <cell r="C2167" t="str">
            <v xml:space="preserve">MES   </v>
          </cell>
          <cell r="D2167">
            <v>0.01</v>
          </cell>
        </row>
        <row r="2168">
          <cell r="A2168">
            <v>43465</v>
          </cell>
          <cell r="B2168" t="str">
            <v>FERRAMENTAS - FAMILIA PEDREIRO - HORISTA (ENCARGOS COMPLEMENTARES - COLETADO CAIXA)</v>
          </cell>
          <cell r="C2168" t="str">
            <v xml:space="preserve">H     </v>
          </cell>
          <cell r="D2168">
            <v>0.74</v>
          </cell>
        </row>
        <row r="2169">
          <cell r="A2169">
            <v>43477</v>
          </cell>
          <cell r="B2169" t="str">
            <v>FERRAMENTAS - FAMILIA PEDREIRO - MENSALISTA (ENCARGOS COMPLEMENTARES - COLETADO CAIXA)</v>
          </cell>
          <cell r="C2169" t="str">
            <v xml:space="preserve">MES   </v>
          </cell>
          <cell r="D2169">
            <v>139.44</v>
          </cell>
        </row>
        <row r="2170">
          <cell r="A2170">
            <v>43466</v>
          </cell>
          <cell r="B2170" t="str">
            <v>FERRAMENTAS - FAMILIA PINTOR - HORISTA (ENCARGOS COMPLEMENTARES - COLETADO CAIXA)</v>
          </cell>
          <cell r="C2170" t="str">
            <v xml:space="preserve">H     </v>
          </cell>
          <cell r="D2170">
            <v>1.48</v>
          </cell>
        </row>
        <row r="2171">
          <cell r="A2171">
            <v>43478</v>
          </cell>
          <cell r="B2171" t="str">
            <v>FERRAMENTAS - FAMILIA PINTOR - MENSALISTA (ENCARGOS COMPLEMENTARES - COLETADO CAIXA)</v>
          </cell>
          <cell r="C2171" t="str">
            <v xml:space="preserve">MES   </v>
          </cell>
          <cell r="D2171">
            <v>279.08999999999997</v>
          </cell>
        </row>
        <row r="2172">
          <cell r="A2172">
            <v>43467</v>
          </cell>
          <cell r="B2172" t="str">
            <v>FERRAMENTAS - FAMILIA SERVENTE - HORISTA (ENCARGOS COMPLEMENTARES - COLETADO CAIXA)</v>
          </cell>
          <cell r="C2172" t="str">
            <v xml:space="preserve">H     </v>
          </cell>
          <cell r="D2172">
            <v>0.56000000000000005</v>
          </cell>
        </row>
        <row r="2173">
          <cell r="A2173">
            <v>43479</v>
          </cell>
          <cell r="B2173" t="str">
            <v>FERRAMENTAS - FAMILIA SERVENTE - MENSALISTA (ENCARGOS COMPLEMENTARES - COLETADO CAIXA)</v>
          </cell>
          <cell r="C2173" t="str">
            <v xml:space="preserve">MES   </v>
          </cell>
          <cell r="D2173">
            <v>106.33</v>
          </cell>
        </row>
        <row r="2174">
          <cell r="A2174">
            <v>43468</v>
          </cell>
          <cell r="B2174" t="str">
            <v>FERRAMENTAS - FAMILIA SOLDADOR - HORISTA (ENCARGOS COMPLEMENTARES - COLETADO CAIXA)</v>
          </cell>
          <cell r="C2174" t="str">
            <v xml:space="preserve">H     </v>
          </cell>
          <cell r="D2174">
            <v>1.07</v>
          </cell>
        </row>
        <row r="2175">
          <cell r="A2175">
            <v>43480</v>
          </cell>
          <cell r="B2175" t="str">
            <v>FERRAMENTAS - FAMILIA SOLDADOR - MENSALISTA (ENCARGOS COMPLEMENTARES - COLETADO CAIXA)</v>
          </cell>
          <cell r="C2175" t="str">
            <v xml:space="preserve">MES   </v>
          </cell>
          <cell r="D2175">
            <v>201.56</v>
          </cell>
        </row>
        <row r="2176">
          <cell r="A2176">
            <v>43469</v>
          </cell>
          <cell r="B2176" t="str">
            <v>FERRAMENTAS - FAMILIA TOPOGRAFO - HORISTA (ENCARGOS COMPLEMENTARES - COLETADO CAIXA)</v>
          </cell>
          <cell r="C2176" t="str">
            <v xml:space="preserve">H     </v>
          </cell>
          <cell r="D2176">
            <v>7.0000000000000007E-2</v>
          </cell>
        </row>
        <row r="2177">
          <cell r="A2177">
            <v>43481</v>
          </cell>
          <cell r="B2177" t="str">
            <v>FERRAMENTAS - FAMILIA TOPOGRAFO - MENSALISTA (ENCARGOS COMPLEMENTARES - COLETADO CAIXA)</v>
          </cell>
          <cell r="C2177" t="str">
            <v xml:space="preserve">MES   </v>
          </cell>
          <cell r="D2177">
            <v>13.21</v>
          </cell>
        </row>
        <row r="2178">
          <cell r="A2178">
            <v>3119</v>
          </cell>
          <cell r="B2178" t="str">
            <v>FERROLHO COM FECHO / TRINCO REDONDO, EM ACO GALVANIZADO / ZINCADO, DE SOBREPOR, COM COMPRIMENTO DE 2" E ESPESSURA MINIMA DA CHAPA DE 0,90 MM, PARA PORTAS E JANELAS</v>
          </cell>
          <cell r="C2178" t="str">
            <v xml:space="preserve">UN    </v>
          </cell>
          <cell r="D2178">
            <v>2.84</v>
          </cell>
        </row>
        <row r="2179">
          <cell r="A2179">
            <v>3122</v>
          </cell>
          <cell r="B2179" t="str">
            <v>FERROLHO COM FECHO / TRINCO REDONDO, EM ACO GALVANIZADO / ZINCADO, DE SOBREPOR, COM COMPRIMENTO DE 3" A 4" E ESPESSURA MINIMA DA CHAPA DE 0,90 MM</v>
          </cell>
          <cell r="C2179" t="str">
            <v xml:space="preserve">UN    </v>
          </cell>
          <cell r="D2179">
            <v>5.79</v>
          </cell>
        </row>
        <row r="2180">
          <cell r="A2180">
            <v>3121</v>
          </cell>
          <cell r="B2180" t="str">
            <v>FERROLHO COM FECHO / TRINCO REDONDO, EM ACO GALVANIZADO / ZINCADO, DE SOBREPOR, COM COMPRIMENTO DE 5" E ESPESSURA MINIMA DA CHAPA DE 0,90 MM</v>
          </cell>
          <cell r="C2180" t="str">
            <v xml:space="preserve">UN    </v>
          </cell>
          <cell r="D2180">
            <v>6.56</v>
          </cell>
        </row>
        <row r="2181">
          <cell r="A2181">
            <v>3120</v>
          </cell>
          <cell r="B2181" t="str">
            <v>FERROLHO COM FECHO / TRINCO REDONDO, EM ACO GALVANIZADO / ZINCADO, DE SOBREPOR, COM COMPRIMENTO DE 6" E ESPESSURA MINIMA DA CHAPA DE 1,50 MM</v>
          </cell>
          <cell r="C2181" t="str">
            <v xml:space="preserve">UN    </v>
          </cell>
          <cell r="D2181">
            <v>12.44</v>
          </cell>
        </row>
        <row r="2182">
          <cell r="A2182">
            <v>11455</v>
          </cell>
          <cell r="B2182" t="str">
            <v>FERROLHO COM FECHO / TRINCO REDONDO, EM ACO GALVANIZADO / ZINCADO, DE SOBREPOR, COM COMPRIMENTO DE 8" E ESPESSURA MINIMA DA CHAPA DE 1,50 MM</v>
          </cell>
          <cell r="C2182" t="str">
            <v xml:space="preserve">UN    </v>
          </cell>
          <cell r="D2182">
            <v>18</v>
          </cell>
        </row>
        <row r="2183">
          <cell r="A2183">
            <v>11456</v>
          </cell>
          <cell r="B2183" t="str">
            <v>FERROLHO COM FECHO /TRINCO REDONDO, EM ACO GALVANIZADO / ZINCADO, DE SOBREPOR, COM COMPRIMENTO DE 10" A 12" E ESPESSURA MINIMA DA CHAPA DE 1,50 MM</v>
          </cell>
          <cell r="C2183" t="str">
            <v xml:space="preserve">UN    </v>
          </cell>
          <cell r="D2183">
            <v>21.51</v>
          </cell>
        </row>
        <row r="2184">
          <cell r="A2184">
            <v>3107</v>
          </cell>
          <cell r="B2184" t="str">
            <v>FERROLHO COM FECHO CHATO E PORTA CADEADO , EM ACO GALVANIZADO / ZINCADO, DE SOBREPOR, COM COMPRIMENTO DE 3" A 4", CHAPA COM ESPESSURA MINIMA DE 0,90 MM E LARGURA MINIMA DE 3,20 CM (FECHO SIMPLES / LEVE) (INCLUI PARAFUSOS)</v>
          </cell>
          <cell r="C2184" t="str">
            <v xml:space="preserve">UN    </v>
          </cell>
          <cell r="D2184">
            <v>9.07</v>
          </cell>
        </row>
        <row r="2185">
          <cell r="A2185">
            <v>43583</v>
          </cell>
          <cell r="B2185" t="str">
            <v>FERROLHO COM FECHO CHATO E PORTA CADEADO , EM ACO GALVANIZADO / ZINCADO, DE SOBREPOR, COM COMPRIMENTO DE 3" A 4", CHAPA COM ESPESSURA MINIMA DE 1,70 MM E LARGURA MINIMA DE 5,00 CM (FECHO REFORCADO)</v>
          </cell>
          <cell r="C2185" t="str">
            <v xml:space="preserve">UN    </v>
          </cell>
          <cell r="D2185">
            <v>10.23</v>
          </cell>
        </row>
        <row r="2186">
          <cell r="A2186">
            <v>43586</v>
          </cell>
          <cell r="B2186" t="str">
            <v>FERROLHO COM FECHO CHATO E PORTA CADEADO , EM ACO GALVANIZADO / ZINCADO, DE SOBREPOR, COM COMPRIMENTO DE 5", CHAPA COM ESPESSURA MINIMA DE 0,90 MM E LARGURA MINIMA DE 3,20 CM (FECHO SIMPLES)</v>
          </cell>
          <cell r="C2186" t="str">
            <v xml:space="preserve">UN    </v>
          </cell>
          <cell r="D2186">
            <v>10.49</v>
          </cell>
        </row>
        <row r="2187">
          <cell r="A2187">
            <v>11461</v>
          </cell>
          <cell r="B2187" t="str">
            <v>FERROLHO COM FECHO CHATO E PORTA CADEADO , EM ACO GALVANIZADO / ZINCADO, DE SOBREPOR, COM COMPRIMENTO DE 5", CHAPA COM ESPESSURA MINIMA DE 1,70 MM E LARGURA MINIMA DE 5,00 CM (FECHO REFORCADO)</v>
          </cell>
          <cell r="C2187" t="str">
            <v xml:space="preserve">UN    </v>
          </cell>
          <cell r="D2187">
            <v>11.43</v>
          </cell>
        </row>
        <row r="2188">
          <cell r="A2188">
            <v>43587</v>
          </cell>
          <cell r="B2188" t="str">
            <v>FERROLHO COM FECHO CHATO E PORTA CADEADO , EM ACO GALVANIZADO / ZINCADO, DE SOBREPOR, COM COMPRIMENTO DE 6", CHAPA COM ESPESSURA MINIMA DE 0,90 MM E LARGURA MINIMA DE 3,80 CM (FECHO SIMPLES)</v>
          </cell>
          <cell r="C2188" t="str">
            <v xml:space="preserve">UN    </v>
          </cell>
          <cell r="D2188">
            <v>13.19</v>
          </cell>
        </row>
        <row r="2189">
          <cell r="A2189">
            <v>3106</v>
          </cell>
          <cell r="B2189" t="str">
            <v>FERROLHO COM FECHO CHATO E PORTA CADEADO , EM ACO GALVANIZADO / ZINCADO, DE SOBREPOR, COM COMPRIMENTO DE 6", CHAPA COM ESPESSURA MINIMA DE 1,70 MM E LARGURA /MINIMA DE 5,00 CM (FECHO REFORCADO) (INCLUI PARAFUSOS)</v>
          </cell>
          <cell r="C2189" t="str">
            <v xml:space="preserve">UN    </v>
          </cell>
          <cell r="D2189">
            <v>16.73</v>
          </cell>
        </row>
        <row r="2190">
          <cell r="A2190">
            <v>44539</v>
          </cell>
          <cell r="B2190" t="str">
            <v>FERTILIZANTE NPK -  10:10:10</v>
          </cell>
          <cell r="C2190" t="str">
            <v xml:space="preserve">KG    </v>
          </cell>
          <cell r="D2190">
            <v>3.64</v>
          </cell>
        </row>
        <row r="2191">
          <cell r="A2191">
            <v>3123</v>
          </cell>
          <cell r="B2191" t="str">
            <v>FERTILIZANTE NPK - 4: 14: 8</v>
          </cell>
          <cell r="C2191" t="str">
            <v xml:space="preserve">KG    </v>
          </cell>
          <cell r="D2191">
            <v>3.4</v>
          </cell>
        </row>
        <row r="2192">
          <cell r="A2192">
            <v>38125</v>
          </cell>
          <cell r="B2192" t="str">
            <v>FERTILIZANTE ORGANICO COMPOSTO, CLASSE A</v>
          </cell>
          <cell r="C2192" t="str">
            <v xml:space="preserve">KG    </v>
          </cell>
          <cell r="D2192">
            <v>1.1399999999999999</v>
          </cell>
        </row>
        <row r="2193">
          <cell r="A2193">
            <v>39014</v>
          </cell>
          <cell r="B2193" t="str">
            <v>FIBRA DE ACO PARA REFORCO DO CONCRETO, SOLTA, TIPO A-I, FATOR DE FORMA *50* L / D, COMPRIMENTO DE *30* MM E RESISTENCIA A TRACAO DO ACO MAIOR 1000 MPA</v>
          </cell>
          <cell r="C2193" t="str">
            <v xml:space="preserve">KG    </v>
          </cell>
          <cell r="D2193">
            <v>9.9</v>
          </cell>
        </row>
        <row r="2194">
          <cell r="A2194">
            <v>39365</v>
          </cell>
          <cell r="B2194" t="str">
            <v>FILTRO ANAEROBIO, EM POLIETILENO DE ALTA DENSIDADE (PEAD), CAPACIDADE *1100* LITROS (NBR 13969)</v>
          </cell>
          <cell r="C2194" t="str">
            <v xml:space="preserve">UN    </v>
          </cell>
          <cell r="D2194">
            <v>1161.3800000000001</v>
          </cell>
        </row>
        <row r="2195">
          <cell r="A2195">
            <v>39366</v>
          </cell>
          <cell r="B2195" t="str">
            <v>FILTRO ANAEROBIO, EM POLIETILENO DE ALTA DENSIDADE (PEAD), CAPACIDADE *2800* LITROS (NBR 13969)</v>
          </cell>
          <cell r="C2195" t="str">
            <v xml:space="preserve">UN    </v>
          </cell>
          <cell r="D2195">
            <v>2973.62</v>
          </cell>
        </row>
        <row r="2196">
          <cell r="A2196">
            <v>39367</v>
          </cell>
          <cell r="B2196" t="str">
            <v>FILTRO ANAEROBIO, EM POLIETILENO DE ALTA DENSIDADE (PEAD), CAPACIDADE *5000* LITROS (NBR 13969)</v>
          </cell>
          <cell r="C2196" t="str">
            <v xml:space="preserve">UN    </v>
          </cell>
          <cell r="D2196">
            <v>4064.4</v>
          </cell>
        </row>
        <row r="2197">
          <cell r="A2197">
            <v>37394</v>
          </cell>
          <cell r="B2197" t="str">
            <v>FINCAPINO CURTO CALIBRE 22 VERMELHO, CARGA MEDIA (ACAO DIRETA)</v>
          </cell>
          <cell r="C2197" t="str">
            <v xml:space="preserve">CENTO </v>
          </cell>
          <cell r="D2197">
            <v>43.05</v>
          </cell>
        </row>
        <row r="2198">
          <cell r="A2198">
            <v>14146</v>
          </cell>
          <cell r="B2198" t="str">
            <v>FINCAPINO LONGO CALIBRE 22, CARGA FORTE (ACAO DIRETA)</v>
          </cell>
          <cell r="C2198" t="str">
            <v xml:space="preserve">CENTO </v>
          </cell>
          <cell r="D2198">
            <v>69.239999999999995</v>
          </cell>
        </row>
        <row r="2199">
          <cell r="A2199">
            <v>38134</v>
          </cell>
          <cell r="B2199" t="str">
            <v>FIO COBRE NU DE 150 A 500 MM2, PARA TENSOES DE ATE 600 V</v>
          </cell>
          <cell r="C2199" t="str">
            <v xml:space="preserve">KG    </v>
          </cell>
          <cell r="D2199">
            <v>90.59</v>
          </cell>
        </row>
        <row r="2200">
          <cell r="A2200">
            <v>38132</v>
          </cell>
          <cell r="B2200" t="str">
            <v>FIO COBRE NU DE 16 A 35 MM2, PARA TENSOES DE ATE 600 V</v>
          </cell>
          <cell r="C2200" t="str">
            <v xml:space="preserve">KG    </v>
          </cell>
          <cell r="D2200">
            <v>92.4</v>
          </cell>
        </row>
        <row r="2201">
          <cell r="A2201">
            <v>38133</v>
          </cell>
          <cell r="B2201" t="str">
            <v>FIO COBRE NU DE 50 A 120 MM2, PARA TENSOES DE ATE 600 V</v>
          </cell>
          <cell r="C2201" t="str">
            <v xml:space="preserve">KG    </v>
          </cell>
          <cell r="D2201">
            <v>89.37</v>
          </cell>
        </row>
        <row r="2202">
          <cell r="A2202">
            <v>938</v>
          </cell>
          <cell r="B2202" t="str">
            <v>FIO DE COBRE, SOLIDO, CLASSE 1, ISOLACAO EM PVC/A, ANTICHAMA BWF-B, 450/750V, SECAO NOMINAL 1,5 MM2</v>
          </cell>
          <cell r="C2202" t="str">
            <v xml:space="preserve">M     </v>
          </cell>
          <cell r="D2202">
            <v>1.59</v>
          </cell>
        </row>
        <row r="2203">
          <cell r="A2203">
            <v>937</v>
          </cell>
          <cell r="B2203" t="str">
            <v>FIO DE COBRE, SOLIDO, CLASSE 1, ISOLACAO EM PVC/A, ANTICHAMA BWF-B, 450/750V, SECAO NOMINAL 10 MM2</v>
          </cell>
          <cell r="C2203" t="str">
            <v xml:space="preserve">M     </v>
          </cell>
          <cell r="D2203">
            <v>9.82</v>
          </cell>
        </row>
        <row r="2204">
          <cell r="A2204">
            <v>939</v>
          </cell>
          <cell r="B2204" t="str">
            <v>FIO DE COBRE, SOLIDO, CLASSE 1, ISOLACAO EM PVC/A, ANTICHAMA BWF-B, 450/750V, SECAO NOMINAL 2,5 MM2</v>
          </cell>
          <cell r="C2204" t="str">
            <v xml:space="preserve">M     </v>
          </cell>
          <cell r="D2204">
            <v>2.54</v>
          </cell>
        </row>
        <row r="2205">
          <cell r="A2205">
            <v>944</v>
          </cell>
          <cell r="B2205" t="str">
            <v>FIO DE COBRE, SOLIDO, CLASSE 1, ISOLACAO EM PVC/A, ANTICHAMA BWF-B, 450/750V, SECAO NOMINAL 4 MM2</v>
          </cell>
          <cell r="C2205" t="str">
            <v xml:space="preserve">M     </v>
          </cell>
          <cell r="D2205">
            <v>4.34</v>
          </cell>
        </row>
        <row r="2206">
          <cell r="A2206">
            <v>940</v>
          </cell>
          <cell r="B2206" t="str">
            <v>FIO DE COBRE, SOLIDO, CLASSE 1, ISOLACAO EM PVC/A, ANTICHAMA BWF-B, 450/750V, SECAO NOMINAL 6 MM2</v>
          </cell>
          <cell r="C2206" t="str">
            <v xml:space="preserve">M     </v>
          </cell>
          <cell r="D2206">
            <v>6.01</v>
          </cell>
        </row>
        <row r="2207">
          <cell r="A2207">
            <v>936</v>
          </cell>
          <cell r="B2207" t="str">
            <v>FIO TELEFONICO EXTERNO (FE) EM ACO COBREADO, ISOLACAO EM PEAD OU PVC ANTI-CHAMA, 2 CONDUTORES</v>
          </cell>
          <cell r="C2207" t="str">
            <v xml:space="preserve">M     </v>
          </cell>
          <cell r="D2207">
            <v>2.12</v>
          </cell>
        </row>
        <row r="2208">
          <cell r="A2208">
            <v>935</v>
          </cell>
          <cell r="B2208" t="str">
            <v>FIO TELEFONICO INTERNO (FI) EM COBRE ESTANHADO, ISOLACAO EM PVC ANTICHAMA, 2 CONDUTORES DE 0,6 MM (NBR 9115:2005)</v>
          </cell>
          <cell r="C2208" t="str">
            <v xml:space="preserve">M     </v>
          </cell>
          <cell r="D2208">
            <v>1.61</v>
          </cell>
        </row>
        <row r="2209">
          <cell r="A2209">
            <v>44397</v>
          </cell>
          <cell r="B2209" t="str">
            <v>FITA / CINTA AUTOADESIVA ELASTOMERICA PARA VEDACAO, L= 50 MM, E = 3 MM</v>
          </cell>
          <cell r="C2209" t="str">
            <v xml:space="preserve">M     </v>
          </cell>
          <cell r="D2209">
            <v>1.52</v>
          </cell>
        </row>
        <row r="2210">
          <cell r="A2210">
            <v>406</v>
          </cell>
          <cell r="B2210" t="str">
            <v>FITA ACO INOX PARA CINTAR POSTE, L = 19 MM, E = 0,5 MM (ROLO DE 30M)</v>
          </cell>
          <cell r="C2210" t="str">
            <v xml:space="preserve">UN    </v>
          </cell>
          <cell r="D2210">
            <v>98.58</v>
          </cell>
        </row>
        <row r="2211">
          <cell r="A2211">
            <v>42529</v>
          </cell>
          <cell r="B2211" t="str">
            <v>FITA ADESIVA ALUMINIZADA, PARA INSTALACAO DE MANTAS DE SUBCOBERTURA,  L = *5* CM</v>
          </cell>
          <cell r="C2211" t="str">
            <v xml:space="preserve">M     </v>
          </cell>
          <cell r="D2211">
            <v>1.33</v>
          </cell>
        </row>
        <row r="2212">
          <cell r="A2212">
            <v>39634</v>
          </cell>
          <cell r="B2212" t="str">
            <v>FITA ADESIVA ANTICORROSIVA DE PVC FLEXIVEL, COR PRETA, PARA PROTECAO TUBULACAO, 50 MM X 30 M (L X C), E= *0,25* MM</v>
          </cell>
          <cell r="C2212" t="str">
            <v xml:space="preserve">M     </v>
          </cell>
          <cell r="D2212">
            <v>9.74</v>
          </cell>
        </row>
        <row r="2213">
          <cell r="A2213">
            <v>39701</v>
          </cell>
          <cell r="B2213" t="str">
            <v>FITA ADESIVA ASFALTICA ALUMINIZADA MULTIUSO, L = 10 CM, ROLO DE 10 M</v>
          </cell>
          <cell r="C2213" t="str">
            <v xml:space="preserve">UN    </v>
          </cell>
          <cell r="D2213">
            <v>92.21</v>
          </cell>
        </row>
        <row r="2214">
          <cell r="A2214">
            <v>12815</v>
          </cell>
          <cell r="B2214" t="str">
            <v>FITA CREPE ROLO DE 25 MM X 50 M</v>
          </cell>
          <cell r="C2214" t="str">
            <v xml:space="preserve">UN    </v>
          </cell>
          <cell r="D2214">
            <v>9.02</v>
          </cell>
        </row>
        <row r="2215">
          <cell r="A2215">
            <v>407</v>
          </cell>
          <cell r="B2215" t="str">
            <v>FITA DE ALUMINIO PARA PROTECAO DO CONDUTOR LARGURA 10 MM</v>
          </cell>
          <cell r="C2215" t="str">
            <v xml:space="preserve">KG    </v>
          </cell>
          <cell r="D2215">
            <v>64.89</v>
          </cell>
        </row>
        <row r="2216">
          <cell r="A2216">
            <v>39431</v>
          </cell>
          <cell r="B2216" t="str">
            <v>FITA DE PAPEL MICROPERFURADO, 50 X 150 MM, PARA TRATAMENTO DE JUNTAS DE CHAPA DE GESSO PARA DRYWALL</v>
          </cell>
          <cell r="C2216" t="str">
            <v xml:space="preserve">M     </v>
          </cell>
          <cell r="D2216">
            <v>0.33</v>
          </cell>
        </row>
        <row r="2217">
          <cell r="A2217">
            <v>39432</v>
          </cell>
          <cell r="B2217" t="str">
            <v>FITA DE PAPEL REFORCADA COM LAMINA DE METAL PARA REFORCO DE CANTOS DE CHAPA DE GESSO PARA DRYWALL</v>
          </cell>
          <cell r="C2217" t="str">
            <v xml:space="preserve">M     </v>
          </cell>
          <cell r="D2217">
            <v>2.97</v>
          </cell>
        </row>
        <row r="2218">
          <cell r="A2218">
            <v>20111</v>
          </cell>
          <cell r="B2218" t="str">
            <v>FITA ISOLANTE ADESIVA ANTICHAMA, USO ATE 750 V, EM ROLO DE 19 MM X 20 M</v>
          </cell>
          <cell r="C2218" t="str">
            <v xml:space="preserve">UN    </v>
          </cell>
          <cell r="D2218">
            <v>10.45</v>
          </cell>
        </row>
        <row r="2219">
          <cell r="A2219">
            <v>21127</v>
          </cell>
          <cell r="B2219" t="str">
            <v>FITA ISOLANTE ADESIVA ANTICHAMA, USO ATE 750 V, EM ROLO DE 19 MM X 5 M</v>
          </cell>
          <cell r="C2219" t="str">
            <v xml:space="preserve">UN    </v>
          </cell>
          <cell r="D2219">
            <v>3.95</v>
          </cell>
        </row>
        <row r="2220">
          <cell r="A2220">
            <v>404</v>
          </cell>
          <cell r="B2220" t="str">
            <v>FITA ISOLANTE DE BORRACHA AUTOFUSAO, USO ATE 69 KV (ALTA TENSAO)</v>
          </cell>
          <cell r="C2220" t="str">
            <v xml:space="preserve">M     </v>
          </cell>
          <cell r="D2220">
            <v>1.42</v>
          </cell>
        </row>
        <row r="2221">
          <cell r="A2221">
            <v>14151</v>
          </cell>
          <cell r="B2221" t="str">
            <v>FITA METALICA GRAVADA, L = 17 MM, ROLO DE 25 M, CARGA RECOMENDADA = *120* KGF</v>
          </cell>
          <cell r="C2221" t="str">
            <v xml:space="preserve">UN    </v>
          </cell>
          <cell r="D2221">
            <v>49.76</v>
          </cell>
        </row>
        <row r="2222">
          <cell r="A2222">
            <v>14153</v>
          </cell>
          <cell r="B2222" t="str">
            <v>FITA METALICA PERFURADA, L = *18* MM, ROLO DE 30 M, CARGA RECOMENDADA = *30* KGF</v>
          </cell>
          <cell r="C2222" t="str">
            <v xml:space="preserve">UN    </v>
          </cell>
          <cell r="D2222">
            <v>56.25</v>
          </cell>
        </row>
        <row r="2223">
          <cell r="A2223">
            <v>14152</v>
          </cell>
          <cell r="B2223" t="str">
            <v>FITA METALICA PERFURADA, L = 17 MM, ROLO DE 30 M, CARGA RECOMENDADA = *19* KGF</v>
          </cell>
          <cell r="C2223" t="str">
            <v xml:space="preserve">UN    </v>
          </cell>
          <cell r="D2223">
            <v>43.18</v>
          </cell>
        </row>
        <row r="2224">
          <cell r="A2224">
            <v>14154</v>
          </cell>
          <cell r="B2224" t="str">
            <v>FITA METALICA PERFURADA, L = 25 MM, ROLO DE 30 M, CARGA RECOMENDADA = *222,5* KGF</v>
          </cell>
          <cell r="C2224" t="str">
            <v xml:space="preserve">UN    </v>
          </cell>
          <cell r="D2224">
            <v>151.15</v>
          </cell>
        </row>
        <row r="2225">
          <cell r="A2225">
            <v>3146</v>
          </cell>
          <cell r="B2225" t="str">
            <v>FITA VEDA ROSCA EM ROLOS DE 18 MM X 10 M (L X C)</v>
          </cell>
          <cell r="C2225" t="str">
            <v xml:space="preserve">UN    </v>
          </cell>
          <cell r="D2225">
            <v>5</v>
          </cell>
        </row>
        <row r="2226">
          <cell r="A2226">
            <v>3143</v>
          </cell>
          <cell r="B2226" t="str">
            <v>FITA VEDA ROSCA EM ROLOS DE 18 MM X 25 M (L X C)</v>
          </cell>
          <cell r="C2226" t="str">
            <v xml:space="preserve">UN    </v>
          </cell>
          <cell r="D2226">
            <v>11.37</v>
          </cell>
        </row>
        <row r="2227">
          <cell r="A2227">
            <v>3148</v>
          </cell>
          <cell r="B2227" t="str">
            <v>FITA VEDA ROSCA EM ROLOS DE 18 MM X 50 M (L X C)</v>
          </cell>
          <cell r="C2227" t="str">
            <v xml:space="preserve">UN    </v>
          </cell>
          <cell r="D2227">
            <v>18.440000000000001</v>
          </cell>
        </row>
        <row r="2228">
          <cell r="A2228">
            <v>4310</v>
          </cell>
          <cell r="B2228" t="str">
            <v>FIXADOR DE ABA AUTOTRAVANTE PARA TELHA DE FIBROCIMENTO, TIPO CANALETE 90 OU KALHETAO</v>
          </cell>
          <cell r="C2228" t="str">
            <v xml:space="preserve">UN    </v>
          </cell>
          <cell r="D2228">
            <v>3.02</v>
          </cell>
        </row>
        <row r="2229">
          <cell r="A2229">
            <v>4311</v>
          </cell>
          <cell r="B2229" t="str">
            <v>FIXADOR DE ABA SIMPLES PARA TELHA DE FIBROCIMENTO, TIPO CANALETA 49 OU KALHETA</v>
          </cell>
          <cell r="C2229" t="str">
            <v xml:space="preserve">UN    </v>
          </cell>
          <cell r="D2229">
            <v>2.12</v>
          </cell>
        </row>
        <row r="2230">
          <cell r="A2230">
            <v>4312</v>
          </cell>
          <cell r="B2230" t="str">
            <v>FIXADOR DE ABA SIMPLES PARA TELHA DE FIBROCIMENTO, TIPO CANALETA 90 OU KALHETAO</v>
          </cell>
          <cell r="C2230" t="str">
            <v xml:space="preserve">UN    </v>
          </cell>
          <cell r="D2230">
            <v>2.97</v>
          </cell>
        </row>
        <row r="2231">
          <cell r="A2231">
            <v>13261</v>
          </cell>
          <cell r="B2231" t="str">
            <v>FLANELA *30 X 40* CM</v>
          </cell>
          <cell r="C2231" t="str">
            <v xml:space="preserve">UN    </v>
          </cell>
          <cell r="D2231">
            <v>4.26</v>
          </cell>
        </row>
        <row r="2232">
          <cell r="A2232">
            <v>3255</v>
          </cell>
          <cell r="B2232" t="str">
            <v>FLANGE PVC, ROSCAVEL SEXTAVADO SEM FUROS 3/4"</v>
          </cell>
          <cell r="C2232" t="str">
            <v xml:space="preserve">UN    </v>
          </cell>
          <cell r="D2232">
            <v>8.19</v>
          </cell>
        </row>
        <row r="2233">
          <cell r="A2233">
            <v>3254</v>
          </cell>
          <cell r="B2233" t="str">
            <v>FLANGE PVC, ROSCAVEL, SEXTAVADO, SEM FUROS 3"</v>
          </cell>
          <cell r="C2233" t="str">
            <v xml:space="preserve">UN    </v>
          </cell>
          <cell r="D2233">
            <v>133.01</v>
          </cell>
        </row>
        <row r="2234">
          <cell r="A2234">
            <v>3259</v>
          </cell>
          <cell r="B2234" t="str">
            <v>FLANGE PVC, ROSCAVEL, SEXTAVADO, SEM FUROS, 1 1/2"</v>
          </cell>
          <cell r="C2234" t="str">
            <v xml:space="preserve">UN    </v>
          </cell>
          <cell r="D2234">
            <v>15.98</v>
          </cell>
        </row>
        <row r="2235">
          <cell r="A2235">
            <v>3258</v>
          </cell>
          <cell r="B2235" t="str">
            <v>FLANGE PVC, ROSCAVEL, SEXTAVADO, SEM FUROS, 1 1/4"</v>
          </cell>
          <cell r="C2235" t="str">
            <v xml:space="preserve">UN    </v>
          </cell>
          <cell r="D2235">
            <v>9.66</v>
          </cell>
        </row>
        <row r="2236">
          <cell r="A2236">
            <v>3251</v>
          </cell>
          <cell r="B2236" t="str">
            <v>FLANGE PVC, ROSCAVEL, SEXTAVADO, SEM FUROS, 1/2"</v>
          </cell>
          <cell r="C2236" t="str">
            <v xml:space="preserve">UN    </v>
          </cell>
          <cell r="D2236">
            <v>5.69</v>
          </cell>
        </row>
        <row r="2237">
          <cell r="A2237">
            <v>3256</v>
          </cell>
          <cell r="B2237" t="str">
            <v>FLANGE PVC, ROSCAVEL, SEXTAVADO, SEM FUROS, 1"</v>
          </cell>
          <cell r="C2237" t="str">
            <v xml:space="preserve">UN    </v>
          </cell>
          <cell r="D2237">
            <v>10.78</v>
          </cell>
        </row>
        <row r="2238">
          <cell r="A2238">
            <v>3261</v>
          </cell>
          <cell r="B2238" t="str">
            <v>FLANGE PVC, ROSCAVEL, SEXTAVADO, SEM FUROS, 2 1/2"</v>
          </cell>
          <cell r="C2238" t="str">
            <v xml:space="preserve">UN    </v>
          </cell>
          <cell r="D2238">
            <v>117.63</v>
          </cell>
        </row>
        <row r="2239">
          <cell r="A2239">
            <v>3260</v>
          </cell>
          <cell r="B2239" t="str">
            <v>FLANGE PVC, ROSCAVEL, SEXTAVADO, SEM FUROS, 2"</v>
          </cell>
          <cell r="C2239" t="str">
            <v xml:space="preserve">UN    </v>
          </cell>
          <cell r="D2239">
            <v>20.21</v>
          </cell>
        </row>
        <row r="2240">
          <cell r="A2240">
            <v>3272</v>
          </cell>
          <cell r="B2240" t="str">
            <v>FLANGE SEXTAVADO DE FERRO GALVANIZADO, COM ROSCA BSP, DE 1 1/2"</v>
          </cell>
          <cell r="C2240" t="str">
            <v xml:space="preserve">UN    </v>
          </cell>
          <cell r="D2240">
            <v>41.69</v>
          </cell>
        </row>
        <row r="2241">
          <cell r="A2241">
            <v>3265</v>
          </cell>
          <cell r="B2241" t="str">
            <v>FLANGE SEXTAVADO DE FERRO GALVANIZADO, COM ROSCA BSP, DE 1 1/4"</v>
          </cell>
          <cell r="C2241" t="str">
            <v xml:space="preserve">UN    </v>
          </cell>
          <cell r="D2241">
            <v>33.119999999999997</v>
          </cell>
        </row>
        <row r="2242">
          <cell r="A2242">
            <v>3262</v>
          </cell>
          <cell r="B2242" t="str">
            <v>FLANGE SEXTAVADO DE FERRO GALVANIZADO, COM ROSCA BSP, DE 1/2"</v>
          </cell>
          <cell r="C2242" t="str">
            <v xml:space="preserve">UN    </v>
          </cell>
          <cell r="D2242">
            <v>14.5</v>
          </cell>
        </row>
        <row r="2243">
          <cell r="A2243">
            <v>3264</v>
          </cell>
          <cell r="B2243" t="str">
            <v>FLANGE SEXTAVADO DE FERRO GALVANIZADO, COM ROSCA BSP, DE 1"</v>
          </cell>
          <cell r="C2243" t="str">
            <v xml:space="preserve">UN    </v>
          </cell>
          <cell r="D2243">
            <v>23.82</v>
          </cell>
        </row>
        <row r="2244">
          <cell r="A2244">
            <v>3267</v>
          </cell>
          <cell r="B2244" t="str">
            <v>FLANGE SEXTAVADO DE FERRO GALVANIZADO, COM ROSCA BSP, DE 2 1/2"</v>
          </cell>
          <cell r="C2244" t="str">
            <v xml:space="preserve">UN    </v>
          </cell>
          <cell r="D2244">
            <v>77.790000000000006</v>
          </cell>
        </row>
        <row r="2245">
          <cell r="A2245">
            <v>3266</v>
          </cell>
          <cell r="B2245" t="str">
            <v>FLANGE SEXTAVADO DE FERRO GALVANIZADO, COM ROSCA BSP, DE 2"</v>
          </cell>
          <cell r="C2245" t="str">
            <v xml:space="preserve">UN    </v>
          </cell>
          <cell r="D2245">
            <v>49.49</v>
          </cell>
        </row>
        <row r="2246">
          <cell r="A2246">
            <v>3263</v>
          </cell>
          <cell r="B2246" t="str">
            <v>FLANGE SEXTAVADO DE FERRO GALVANIZADO, COM ROSCA BSP, DE 3/4"</v>
          </cell>
          <cell r="C2246" t="str">
            <v xml:space="preserve">UN    </v>
          </cell>
          <cell r="D2246">
            <v>19.809999999999999</v>
          </cell>
        </row>
        <row r="2247">
          <cell r="A2247">
            <v>3268</v>
          </cell>
          <cell r="B2247" t="str">
            <v>FLANGE SEXTAVADO DE FERRO GALVANIZADO, COM ROSCA BSP, DE 3"</v>
          </cell>
          <cell r="C2247" t="str">
            <v xml:space="preserve">UN    </v>
          </cell>
          <cell r="D2247">
            <v>105.18</v>
          </cell>
        </row>
        <row r="2248">
          <cell r="A2248">
            <v>3271</v>
          </cell>
          <cell r="B2248" t="str">
            <v>FLANGE SEXTAVADO DE FERRO GALVANIZADO, COM ROSCA BSP, DE 4"</v>
          </cell>
          <cell r="C2248" t="str">
            <v xml:space="preserve">UN    </v>
          </cell>
          <cell r="D2248">
            <v>155.5</v>
          </cell>
        </row>
        <row r="2249">
          <cell r="A2249">
            <v>3270</v>
          </cell>
          <cell r="B2249" t="str">
            <v>FLANGE SEXTAVADO DE FERRO GALVANIZADO, COM ROSCA BSP, DE 6"</v>
          </cell>
          <cell r="C2249" t="str">
            <v xml:space="preserve">UN    </v>
          </cell>
          <cell r="D2249">
            <v>261.25</v>
          </cell>
        </row>
        <row r="2250">
          <cell r="A2250">
            <v>3275</v>
          </cell>
          <cell r="B2250" t="str">
            <v>FORRO COMPOSTO POR PAINEIS DE LA DE VIDRO, REVESTIDOS EM PVC MICROPERFURADO, DE *1250 X 625* MM, ESPESSURA 15 MM (COM COLOCACAO)</v>
          </cell>
          <cell r="C2250" t="str">
            <v xml:space="preserve">M2    </v>
          </cell>
          <cell r="D2250">
            <v>149.22999999999999</v>
          </cell>
        </row>
        <row r="2251">
          <cell r="A2251">
            <v>39512</v>
          </cell>
          <cell r="B2251" t="str">
            <v>FORRO DE FIBRA MINERAL EM PLACAS DE 1250 X 625 MM, E = 15 MM, BORDA RETA, COM PINTURA ANTIMOFO, APOIADO EM PERFIL DE ACO GALVANIZADO COM 24 MM DE BASE - INSTALADO</v>
          </cell>
          <cell r="C2251" t="str">
            <v xml:space="preserve">M2    </v>
          </cell>
          <cell r="D2251">
            <v>135.82</v>
          </cell>
        </row>
        <row r="2252">
          <cell r="A2252">
            <v>39511</v>
          </cell>
          <cell r="B2252" t="str">
            <v>FORRO DE FIBRA MINERAL EM PLACAS DE 625 X 625 MM, E = 15 MM, BORDA RETA, COM PINTURA ANTIMOFO, APOIADO EM PERFIL DE ACO GALVANIZADO COM 24 MM DE BASE - INSTALADO</v>
          </cell>
          <cell r="C2252" t="str">
            <v xml:space="preserve">M2    </v>
          </cell>
          <cell r="D2252">
            <v>148.13999999999999</v>
          </cell>
        </row>
        <row r="2253">
          <cell r="A2253">
            <v>39513</v>
          </cell>
          <cell r="B2253" t="str">
            <v>FORRO DE FIBRA MINERAL EM PLACAS DE 625 X 625 MM, E = 15/16 MM, BORDA REBAIXADA, COM PINTURA ANTIMOFO, APOIADO EM PERFIL DE ACO GALVANIZADO COM 24 MM DE BASE - INSTALADO</v>
          </cell>
          <cell r="C2253" t="str">
            <v xml:space="preserve">M2    </v>
          </cell>
          <cell r="D2253">
            <v>158.9</v>
          </cell>
        </row>
        <row r="2254">
          <cell r="A2254">
            <v>3286</v>
          </cell>
          <cell r="B2254" t="str">
            <v>FORRO DE MADEIRA CEDRINHO OU EQUIVALENTE DA REGIAO, ENCAIXE MACHO/FEMEA COM FRISO, *10 X 1* CM (SEM COLOCACAO)</v>
          </cell>
          <cell r="C2254" t="str">
            <v xml:space="preserve">M2    </v>
          </cell>
          <cell r="D2254">
            <v>79.27</v>
          </cell>
        </row>
        <row r="2255">
          <cell r="A2255">
            <v>3287</v>
          </cell>
          <cell r="B2255" t="str">
            <v>FORRO DE MADEIRA CUMARU/IPE CHAMPANHE OU EQUIVALENTE DA REGIAO, ENCAIXE MACHO/FEMEA COM FRISO, *10 X 1* CM (SEM COLOCACAO)</v>
          </cell>
          <cell r="C2255" t="str">
            <v xml:space="preserve">M2    </v>
          </cell>
          <cell r="D2255">
            <v>119.8</v>
          </cell>
        </row>
        <row r="2256">
          <cell r="A2256">
            <v>3283</v>
          </cell>
          <cell r="B2256" t="str">
            <v>FORRO DE MADEIRA PINUS OU EQUIVALENTE DA REGIAO, ENCAIXE MACHO/FEMEA COM FRISO, *10 X 1* CM (SEM COLOCACAO)</v>
          </cell>
          <cell r="C2256" t="str">
            <v xml:space="preserve">M2    </v>
          </cell>
          <cell r="D2256">
            <v>25.16</v>
          </cell>
        </row>
        <row r="2257">
          <cell r="A2257">
            <v>11587</v>
          </cell>
          <cell r="B2257" t="str">
            <v>FORRO DE PVC LISO, BRANCO, REGUA DE 10 CM, ESPESSURA DE 8 MM A 10 MM (COM COLOCACAO / SEM ESTRUTURA METALICA)</v>
          </cell>
          <cell r="C2257" t="str">
            <v xml:space="preserve">M2    </v>
          </cell>
          <cell r="D2257">
            <v>102.33</v>
          </cell>
        </row>
        <row r="2258">
          <cell r="A2258">
            <v>36225</v>
          </cell>
          <cell r="B2258" t="str">
            <v>FORRO DE PVC LISO, BRANCO, REGUA DE 20 CM, ESPESSURA DE 8 MM A 10 MM, COMPRIMENTO 6 M (SEM COLOCACAO)</v>
          </cell>
          <cell r="C2258" t="str">
            <v xml:space="preserve">M2    </v>
          </cell>
          <cell r="D2258">
            <v>41.57</v>
          </cell>
        </row>
        <row r="2259">
          <cell r="A2259">
            <v>36230</v>
          </cell>
          <cell r="B2259" t="str">
            <v>FORRO DE PVC, FRISADO, BRANCO, REGUA DE 10 CM, ESPESSURA DE 8 MM A 10 MM E COMPRIMENTO 6 M (SEM COLOCACAO)</v>
          </cell>
          <cell r="C2259" t="str">
            <v xml:space="preserve">M2    </v>
          </cell>
          <cell r="D2259">
            <v>30.54</v>
          </cell>
        </row>
        <row r="2260">
          <cell r="A2260">
            <v>36238</v>
          </cell>
          <cell r="B2260" t="str">
            <v>FORRO DE PVC, FRISADO, BRANCO, REGUA DE 20 CM, ESPESSURA DE 8 MM A 10 MM E COMPRIMENTO 6 M (SEM COLOCACAO)</v>
          </cell>
          <cell r="C2260" t="str">
            <v xml:space="preserve">M2    </v>
          </cell>
          <cell r="D2260">
            <v>29.84</v>
          </cell>
        </row>
        <row r="2261">
          <cell r="A2261">
            <v>39363</v>
          </cell>
          <cell r="B2261" t="str">
            <v>FOSSA SEPTICA, SEM FILTRO, PARA 15 A 30 CONTRIBUINTES, CILINDRICA, COM TAMPA, EM POLIETILENO DE ALTA DENSIDADE (PEAD), CAPACIDADE APROXIMADA DE 5500 LITROS (NBR 7229)</v>
          </cell>
          <cell r="C2261" t="str">
            <v xml:space="preserve">UN    </v>
          </cell>
          <cell r="D2261">
            <v>4730.76</v>
          </cell>
        </row>
        <row r="2262">
          <cell r="A2262">
            <v>39361</v>
          </cell>
          <cell r="B2262" t="str">
            <v>FOSSA SEPTICA, SEM FILTRO, PARA 4 A 7 CONTRIBUINTES, CILINDRICA,  COM TAMPA, EM POLIETILENO DE ALTA DENSIDADE (PEAD), CAPACIDADE APROXIMADA DE 1100 LITROS (NBR 7229)</v>
          </cell>
          <cell r="C2262" t="str">
            <v xml:space="preserve">UN    </v>
          </cell>
          <cell r="D2262">
            <v>1216.48</v>
          </cell>
        </row>
        <row r="2263">
          <cell r="A2263">
            <v>39362</v>
          </cell>
          <cell r="B2263" t="str">
            <v>FOSSA SEPTICA, SEM FILTRO, PARA 8 A 14 CONTRIBUINTES, CILINDRICA, COM TAMPA, EM POLIETILENO DE ALTA DENSIDADE (PEAD), CAPACIDADE APROXIMADA DE 3000 LITROS (NBR 7229)</v>
          </cell>
          <cell r="C2263" t="str">
            <v xml:space="preserve">UN    </v>
          </cell>
          <cell r="D2263">
            <v>3743.42</v>
          </cell>
        </row>
        <row r="2264">
          <cell r="A2264">
            <v>39364</v>
          </cell>
          <cell r="B2264" t="str">
            <v>FOSSA SEPTICA,SEM FILTRO, PARA 40 A 52 CONTRIBUINTES, CILINDRICA, COM TAMPA, EM POLIETILENO DE ALTA DENSIDADE (PEAD), CAPACIDADE APROXIMADA DE 10000 LITROS (NBR 7229)</v>
          </cell>
          <cell r="C2264" t="str">
            <v xml:space="preserve">UN    </v>
          </cell>
          <cell r="D2264">
            <v>10813.17</v>
          </cell>
        </row>
        <row r="2265">
          <cell r="A2265">
            <v>14576</v>
          </cell>
          <cell r="B2265" t="str">
            <v>FRESADORA DE ASFALTO A FRIO SOBRE ESTEIRAS, LARG. FRESAGEM 2,00 M, POT. 410 KW/550 HP</v>
          </cell>
          <cell r="C2265" t="str">
            <v xml:space="preserve">UN    </v>
          </cell>
          <cell r="D2265">
            <v>6140142.5800000001</v>
          </cell>
        </row>
        <row r="2266">
          <cell r="A2266">
            <v>13877</v>
          </cell>
          <cell r="B2266" t="str">
            <v>FRESADORA DE ASFALTO A FRIO SOBRE RODAS, LARG. FRESAGEM 1,00 M, POT. 155 KW/208 HP</v>
          </cell>
          <cell r="C2266" t="str">
            <v xml:space="preserve">UN    </v>
          </cell>
          <cell r="D2266">
            <v>2628503.46</v>
          </cell>
        </row>
        <row r="2267">
          <cell r="A2267">
            <v>7307</v>
          </cell>
          <cell r="B2267" t="str">
            <v>FUNDO ANTICORROSIVO PARA METAIS FERROSOS (ZARCAO)</v>
          </cell>
          <cell r="C2267" t="str">
            <v xml:space="preserve">L     </v>
          </cell>
          <cell r="D2267">
            <v>31.43</v>
          </cell>
        </row>
        <row r="2268">
          <cell r="A2268">
            <v>38122</v>
          </cell>
          <cell r="B2268" t="str">
            <v>FUNDO PREPARADOR ACRILICO BASE AGUA</v>
          </cell>
          <cell r="C2268" t="str">
            <v xml:space="preserve">L     </v>
          </cell>
          <cell r="D2268">
            <v>7.94</v>
          </cell>
        </row>
        <row r="2269">
          <cell r="A2269">
            <v>43653</v>
          </cell>
          <cell r="B2269" t="str">
            <v>FUNDO SINTETICO NIVELADOR BRANCO FOSCO PARA MADEIRA</v>
          </cell>
          <cell r="C2269" t="str">
            <v xml:space="preserve">L     </v>
          </cell>
          <cell r="D2269">
            <v>32.76</v>
          </cell>
        </row>
        <row r="2270">
          <cell r="A2270">
            <v>38633</v>
          </cell>
          <cell r="B2270" t="str">
            <v>FURO PARA TORNEIRA OU OUTROS ACESSORIOS  EM BANCADA DE MARMORE/ GRANITO OU OUTRO TIPO DE PEDRA NATURAL</v>
          </cell>
          <cell r="C2270" t="str">
            <v xml:space="preserve">UN    </v>
          </cell>
          <cell r="D2270">
            <v>20.52</v>
          </cell>
        </row>
        <row r="2271">
          <cell r="A2271">
            <v>12344</v>
          </cell>
          <cell r="B2271" t="str">
            <v>FUSIVEL DIAZED 20 A TAMANHO DII, CAPACIDADE DE INTERRUPCAO DE 50 KA EM VCA E 8 KA EM VCC, TENSAO NOMIMNAL DE 500 V</v>
          </cell>
          <cell r="C2271" t="str">
            <v xml:space="preserve">UN    </v>
          </cell>
          <cell r="D2271">
            <v>5.72</v>
          </cell>
        </row>
        <row r="2272">
          <cell r="A2272">
            <v>12343</v>
          </cell>
          <cell r="B2272" t="str">
            <v>FUSIVEL DIAZED 35 A TAMANHO DIII, CAPACIDADE DE INTERRUPCAO DE 50 KA EM VCA E 8 KA EM VCC, TENSAO NOMIMNAL DE 500 V</v>
          </cell>
          <cell r="C2272" t="str">
            <v xml:space="preserve">UN    </v>
          </cell>
          <cell r="D2272">
            <v>8.8800000000000008</v>
          </cell>
        </row>
        <row r="2273">
          <cell r="A2273">
            <v>3295</v>
          </cell>
          <cell r="B2273" t="str">
            <v>FUSIVEL NH *36* A 80 AMPERES, TAMANHO 00, CAPACIDADE DE INTERRUPCAO DE 120 KA, TENSAO NOMIMNAL DE 500 V</v>
          </cell>
          <cell r="C2273" t="str">
            <v xml:space="preserve">UN    </v>
          </cell>
          <cell r="D2273">
            <v>31</v>
          </cell>
        </row>
        <row r="2274">
          <cell r="A2274">
            <v>3302</v>
          </cell>
          <cell r="B2274" t="str">
            <v>FUSIVEL NH 100 A TAMANHO 00, CAPACIDADE DE INTERRUPCAO DE 120 KA, TENSAO NOMIMNAL DE 500 V</v>
          </cell>
          <cell r="C2274" t="str">
            <v xml:space="preserve">UN    </v>
          </cell>
          <cell r="D2274">
            <v>32.409999999999997</v>
          </cell>
        </row>
        <row r="2275">
          <cell r="A2275">
            <v>3297</v>
          </cell>
          <cell r="B2275" t="str">
            <v>FUSIVEL NH 125 A TAMANHO 00, CAPACIDADE DE INTERRUPCAO DE 120 KA, TENSAO NOMIMNAL DE 500 V</v>
          </cell>
          <cell r="C2275" t="str">
            <v xml:space="preserve">UN    </v>
          </cell>
          <cell r="D2275">
            <v>34.6</v>
          </cell>
        </row>
        <row r="2276">
          <cell r="A2276">
            <v>3294</v>
          </cell>
          <cell r="B2276" t="str">
            <v>FUSIVEL NH 160 A TAMANHO 00, CAPACIDADE DE INTERRUPCAO DE 120 KA, TENSAO NOMIMNAL DE 500 V</v>
          </cell>
          <cell r="C2276" t="str">
            <v xml:space="preserve">UN    </v>
          </cell>
          <cell r="D2276">
            <v>35.130000000000003</v>
          </cell>
        </row>
        <row r="2277">
          <cell r="A2277">
            <v>3292</v>
          </cell>
          <cell r="B2277" t="str">
            <v>FUSIVEL NH 20 A TAMANHO 000, CAPACIDADE DE INTERRUPCAO DE 120 KA, TENSAO NOMIMNAL DE 500 V</v>
          </cell>
          <cell r="C2277" t="str">
            <v xml:space="preserve">UN    </v>
          </cell>
          <cell r="D2277">
            <v>33</v>
          </cell>
        </row>
        <row r="2278">
          <cell r="A2278">
            <v>3298</v>
          </cell>
          <cell r="B2278" t="str">
            <v>FUSIVEL NH 200 A 250 AMPERES, TAMANHO 1, CAPACIDADE DE INTERRUPCAO DE 120 KA, TENSAO NOMIMNAL DE 500 V</v>
          </cell>
          <cell r="C2278" t="str">
            <v xml:space="preserve">UN    </v>
          </cell>
          <cell r="D2278">
            <v>77.34</v>
          </cell>
        </row>
        <row r="2279">
          <cell r="A2279">
            <v>11596</v>
          </cell>
          <cell r="B2279" t="str">
            <v>GABIAO  TIPO CAIXA, MALHA HEXAGONAL 8 X 10 CM (ZN/AL), FIO 2,7 MM, DIMENSOES 2,0 X 1,0 X 0,5 M (C X L X A)</v>
          </cell>
          <cell r="C2279" t="str">
            <v xml:space="preserve">UN    </v>
          </cell>
          <cell r="D2279">
            <v>470.66</v>
          </cell>
        </row>
        <row r="2280">
          <cell r="A2280">
            <v>34802</v>
          </cell>
          <cell r="B2280" t="str">
            <v>GABIAO MANTA (COLCHAO) MALHA HEXAGONAL 6 X 8 CM (ZN/AL REVESTIDO COM POLIMERO), DIMENSOES 4,0 X 2,0 X 0,17 M (C X L X A) FIO 2 MM</v>
          </cell>
          <cell r="C2280" t="str">
            <v xml:space="preserve">UN    </v>
          </cell>
          <cell r="D2280">
            <v>1292.58</v>
          </cell>
        </row>
        <row r="2281">
          <cell r="A2281">
            <v>11588</v>
          </cell>
          <cell r="B2281" t="str">
            <v>GABIAO MANTA (COLCHAO) MALHA HEXAGONAL 6 X 8 CM (ZN/AL REVESTIDO COM POLIMERO), FIO 2 MM, DIMENSOES 4,0 X 2,0 X 0,23 M (C X L X A)</v>
          </cell>
          <cell r="C2281" t="str">
            <v xml:space="preserve">UN    </v>
          </cell>
          <cell r="D2281">
            <v>1394.49</v>
          </cell>
        </row>
        <row r="2282">
          <cell r="A2282">
            <v>34383</v>
          </cell>
          <cell r="B2282" t="str">
            <v>GABIAO MANTA (COLCHAO) MALHA HEXAGONAL 6 X 8 CM (ZN/AL REVESTIDO COM POLIMERO), FIO 2 MM, DIMENSOES 4,0 X 2,0 X 0,3 M (C X L X A)</v>
          </cell>
          <cell r="C2282" t="str">
            <v xml:space="preserve">UN    </v>
          </cell>
          <cell r="D2282">
            <v>1534.04</v>
          </cell>
        </row>
        <row r="2283">
          <cell r="A2283">
            <v>40451</v>
          </cell>
          <cell r="B2283" t="str">
            <v>GABIAO MANTA (COLCHAO) MALHA HEXAGONAL 6 X 8 CM (ZN/AL REVESTIDO COM POLIMERO), FIO 2,0 MM, DIMENSOES 5,0 X 2,0 X 0,17 M (C X L X A)</v>
          </cell>
          <cell r="C2283" t="str">
            <v xml:space="preserve">M2    </v>
          </cell>
          <cell r="D2283">
            <v>124</v>
          </cell>
        </row>
        <row r="2284">
          <cell r="A2284">
            <v>40453</v>
          </cell>
          <cell r="B2284" t="str">
            <v>GABIAO MANTA (COLCHAO) MALHA HEXAGONAL 6 X 8 CM (ZN/AL REVESTIDO COM POLIMERO), FIO 2,0 MM, DIMENSOES 5,0 X 2,0 X 0,23 M (C X L X A)</v>
          </cell>
          <cell r="C2284" t="str">
            <v xml:space="preserve">M2    </v>
          </cell>
          <cell r="D2284">
            <v>134.16999999999999</v>
          </cell>
        </row>
        <row r="2285">
          <cell r="A2285">
            <v>40452</v>
          </cell>
          <cell r="B2285" t="str">
            <v>GABIAO MANTA (COLCHAO) MALHA HEXAGONAL 6 X 8 CM (ZN/AL REVESTIDO COM POLIMERO), FIO 2,0 MM, DIMENSOES 5,0 X 2,0 X 0,30 M (C X L X A)</v>
          </cell>
          <cell r="C2285" t="str">
            <v xml:space="preserve">M2    </v>
          </cell>
          <cell r="D2285">
            <v>147.16</v>
          </cell>
        </row>
        <row r="2286">
          <cell r="A2286">
            <v>11594</v>
          </cell>
          <cell r="B2286" t="str">
            <v>GABIAO SACO MALHA HEXAGONAL 8 X 10 CM (ZN/AL REVESTIDO COM POLIMERO),  FIO 2,4 MM, DIMENSOES 3,0 X 0,65 M</v>
          </cell>
          <cell r="C2286" t="str">
            <v xml:space="preserve">UN    </v>
          </cell>
          <cell r="D2286">
            <v>444.46</v>
          </cell>
        </row>
        <row r="2287">
          <cell r="A2287">
            <v>3311</v>
          </cell>
          <cell r="B2287" t="str">
            <v>GABIAO SACO MALHA HEXAGONAL 8 X 10 CM (ZN/AL REVESTIDO COM POLIMERO), FIO 2,4 MM, H = 0,65 M</v>
          </cell>
          <cell r="C2287" t="str">
            <v xml:space="preserve">M3    </v>
          </cell>
          <cell r="D2287">
            <v>444.46</v>
          </cell>
        </row>
        <row r="2288">
          <cell r="A2288">
            <v>11599</v>
          </cell>
          <cell r="B2288" t="str">
            <v>GABIAO SACO MALHA HEXAGONAL 8 X 10 CM (ZN/AL), FIO 2,7 MM, DIMENSOES 4,0 X 0,65 M</v>
          </cell>
          <cell r="C2288" t="str">
            <v xml:space="preserve">UN    </v>
          </cell>
          <cell r="D2288">
            <v>591.08000000000004</v>
          </cell>
        </row>
        <row r="2289">
          <cell r="A2289">
            <v>11593</v>
          </cell>
          <cell r="B2289" t="str">
            <v>GABIAO TIPO CAIXA MALHA HEXAGONAL 8 X 10 CM (ZN/AL REVESTIDO COM POLIMERO),  FIO 2,4 MM, DIMENSOES 2,0 X 1,0 X 1,0 M (C X L X A)</v>
          </cell>
          <cell r="C2289" t="str">
            <v xml:space="preserve">UN    </v>
          </cell>
          <cell r="D2289">
            <v>828.66</v>
          </cell>
        </row>
        <row r="2290">
          <cell r="A2290">
            <v>3314</v>
          </cell>
          <cell r="B2290" t="str">
            <v>GABIAO TIPO CAIXA MALHA HEXAGONAL 8 X 10 CM (ZN/AL REVESTIDO COM POLIMERO),  FIO 2,4 MM, H = 0,50 M</v>
          </cell>
          <cell r="C2290" t="str">
            <v xml:space="preserve">M3    </v>
          </cell>
          <cell r="D2290">
            <v>592.66</v>
          </cell>
        </row>
        <row r="2291">
          <cell r="A2291">
            <v>11597</v>
          </cell>
          <cell r="B2291" t="str">
            <v>GABIAO TIPO CAIXA MALHA HEXAGONAL 8 X 10 CM (ZN/AL), FIO 2,7 MM, DIMENSOES 2,0 X 1,0 X 1,0 M (C X L X A)</v>
          </cell>
          <cell r="C2291" t="str">
            <v xml:space="preserve">UN    </v>
          </cell>
          <cell r="D2291">
            <v>689.19</v>
          </cell>
        </row>
        <row r="2292">
          <cell r="A2292">
            <v>3309</v>
          </cell>
          <cell r="B2292" t="str">
            <v>GABIAO TIPO CAIXA MALHA HEXAGONAL 8 X 10 CM (ZN/AL), FIO 2,7 MM, H = 0,50 M</v>
          </cell>
          <cell r="C2292" t="str">
            <v xml:space="preserve">M3    </v>
          </cell>
          <cell r="D2292">
            <v>470.66</v>
          </cell>
        </row>
        <row r="2293">
          <cell r="A2293">
            <v>34612</v>
          </cell>
          <cell r="B2293" t="str">
            <v>GABIAO TIPO CAIXA PARA SOLO REFORCADO, MALHA HEXAGONAL DE DUPLA TORCAO 8 X 10 CM (ZN/AL REVESTIDO COM POLIMERO), FIO 2,7 MM, DIMENSOES 2,0 X 1,0 X 0,5 M, COM CAUDA DE 3,0 M</v>
          </cell>
          <cell r="C2293" t="str">
            <v xml:space="preserve">UN    </v>
          </cell>
          <cell r="D2293">
            <v>852.41</v>
          </cell>
        </row>
        <row r="2294">
          <cell r="A2294">
            <v>34635</v>
          </cell>
          <cell r="B2294" t="str">
            <v>GABIAO TIPO CAIXA PARA SOLO REFORCADO, MALHA HEXAGONAL DE DUPLA TORCAO 8 X 10 CM (ZN/AL REVESTIDO COM POLIMERO), FIO 2,7 MM, DIMENSOES 2,0 X 1,0 X 1,0 M, COM CAUDA DE 3,0 M</v>
          </cell>
          <cell r="C2294" t="str">
            <v xml:space="preserve">UN    </v>
          </cell>
          <cell r="D2294">
            <v>1096.1600000000001</v>
          </cell>
        </row>
        <row r="2295">
          <cell r="A2295">
            <v>34633</v>
          </cell>
          <cell r="B2295" t="str">
            <v>GABIAO TIPO CAIXA PARA SOLO REFORCADO, MALHA HEXAGONAL DE DUPLA TORCAO 8 X 10 CM (ZN/AL REVESTIDO COM POLIMERO), FIO 2,7 MM, DIMENSOES 2,0 X 1,0 X 1,0 M, COM CAUDA DE 4,0 M</v>
          </cell>
          <cell r="C2295" t="str">
            <v xml:space="preserve">UN    </v>
          </cell>
          <cell r="D2295">
            <v>1208.26</v>
          </cell>
        </row>
        <row r="2296">
          <cell r="A2296">
            <v>40440</v>
          </cell>
          <cell r="B2296" t="str">
            <v>GABIAO TIPO CAIXA PARA SOLO REFORCADO, MALHA HEXAGONAL 8 X 10 CM (ZN/AL REVESTIDO COM POLIMERO), FIO 2,7 MM, DIMENSOES 2,0 X 1,0 X 0,5 M, COM CAUDA DE 4,0 M</v>
          </cell>
          <cell r="C2296" t="str">
            <v xml:space="preserve">M3    </v>
          </cell>
          <cell r="D2296">
            <v>617.32000000000005</v>
          </cell>
        </row>
        <row r="2297">
          <cell r="A2297">
            <v>40441</v>
          </cell>
          <cell r="B2297" t="str">
            <v>GABIAO TIPO CAIXA PARA SOLO REFORCADO, MALHA HEXAGONAL 8 X 10 CM (ZN/AL REVESTIDO COM POLIMERO), FIO 2,7 MM, DIMENSOES 2,0 X 1,0 X 1,0 M, COM CAUDA DE 4,0 M</v>
          </cell>
          <cell r="C2297" t="str">
            <v xml:space="preserve">M3    </v>
          </cell>
          <cell r="D2297">
            <v>394.12</v>
          </cell>
        </row>
        <row r="2298">
          <cell r="A2298">
            <v>40449</v>
          </cell>
          <cell r="B2298" t="str">
            <v>GABIAO TIPO CAIXA TRAPEZOIDAL, MALHA HEXAGONAL 10 X 12 CM (ZN/AL REVESTIDO COM POLIMERO) FIO 2,7 MM, FACE COM 65 GRAUS, COM GEOSSINTETICO, DIMENSOES 2,0 X 1,5 X 1,0 M (C X L X A)</v>
          </cell>
          <cell r="C2298" t="str">
            <v xml:space="preserve">M3    </v>
          </cell>
          <cell r="D2298">
            <v>331.33</v>
          </cell>
        </row>
        <row r="2299">
          <cell r="A2299">
            <v>34800</v>
          </cell>
          <cell r="B2299" t="str">
            <v>GABIAO TIPO CAIXA, MALHA HEXAGONAL 8 X 10 CM (ZN/AL REVESTIDO COM POLIMERO), FIO DE 2,4 MM, DIMENSOES 2,0 x 1,0 x 1,0 M (C X L X A)</v>
          </cell>
          <cell r="C2299" t="str">
            <v xml:space="preserve">M3    </v>
          </cell>
          <cell r="D2299">
            <v>414.33</v>
          </cell>
        </row>
        <row r="2300">
          <cell r="A2300">
            <v>11592</v>
          </cell>
          <cell r="B2300" t="str">
            <v>GABIAO TIPO CAIXA, MALHA HEXAGONAL 8 X 10 CM (ZN/AL REVESTIDO COM POLIMERO), FIO 2,4 MM, DIMENSOES 2,0 X 1,0 X 0,5 M (C X L X A)</v>
          </cell>
          <cell r="C2300" t="str">
            <v xml:space="preserve">UN    </v>
          </cell>
          <cell r="D2300">
            <v>592.66</v>
          </cell>
        </row>
        <row r="2301">
          <cell r="A2301">
            <v>40438</v>
          </cell>
          <cell r="B2301" t="str">
            <v>GABIAO TIPO CAIXA, MALHA HEXAGONAL 8 X 10 CM (ZN/AL), FIO DE 2,7 MM, DIMENSOES 2,0 X 1,0 X 1,0 M (C X L X A)</v>
          </cell>
          <cell r="C2301" t="str">
            <v xml:space="preserve">M3    </v>
          </cell>
          <cell r="D2301">
            <v>276.02999999999997</v>
          </cell>
        </row>
        <row r="2302">
          <cell r="A2302">
            <v>40436</v>
          </cell>
          <cell r="B2302" t="str">
            <v>GABIAO TIPO CAIXA, MALHA HEXAGONAL 8 X 10 CM (ZN/AL), FIO DE 2,7 MM, DIMENSOES 5,0 X 1,0 X 1,0 M (C X L X A)</v>
          </cell>
          <cell r="C2302" t="str">
            <v xml:space="preserve">M3    </v>
          </cell>
          <cell r="D2302">
            <v>344.19</v>
          </cell>
        </row>
        <row r="2303">
          <cell r="A2303">
            <v>4315</v>
          </cell>
          <cell r="B2303" t="str">
            <v>GANCHO CHATO EM FERRO GALVANIZADO,  L = 110 MM, RECOBRIMENTO = 100MM, SECAO 1/8 X 1/2" (3 MM X 12 MM), PARA FIXAR TELHA DE FIBROCIMENTO ONDULADA</v>
          </cell>
          <cell r="C2303" t="str">
            <v xml:space="preserve">UN    </v>
          </cell>
          <cell r="D2303">
            <v>2.19</v>
          </cell>
        </row>
        <row r="2304">
          <cell r="A2304">
            <v>402</v>
          </cell>
          <cell r="B2304" t="str">
            <v>GANCHO OLHAL EM ACO GALVANIZADO, ESPESSURA 16MM, ABERTURA 21MM</v>
          </cell>
          <cell r="C2304" t="str">
            <v xml:space="preserve">UN    </v>
          </cell>
          <cell r="D2304">
            <v>16.149999999999999</v>
          </cell>
        </row>
        <row r="2305">
          <cell r="A2305">
            <v>4226</v>
          </cell>
          <cell r="B2305" t="str">
            <v>GAS DE COZINHA - GLP</v>
          </cell>
          <cell r="C2305" t="str">
            <v xml:space="preserve">KG    </v>
          </cell>
          <cell r="D2305">
            <v>9.51</v>
          </cell>
        </row>
        <row r="2306">
          <cell r="A2306">
            <v>4222</v>
          </cell>
          <cell r="B2306" t="str">
            <v>GASOLINA COMUM</v>
          </cell>
          <cell r="C2306" t="str">
            <v xml:space="preserve">L     </v>
          </cell>
          <cell r="D2306">
            <v>6.42</v>
          </cell>
        </row>
        <row r="2307">
          <cell r="A2307">
            <v>34804</v>
          </cell>
          <cell r="B2307" t="str">
            <v>GEOGRELHA TECIDA COM FILAMENTOS DE POLIESTER + PVC, RESISTENCIA LONGITUDINAL: 90 KN/M, RESISTENCIA TRANSVERSAL: 30 KN/M, ALONGAMENTO = 12 POR CENTO</v>
          </cell>
          <cell r="C2307" t="str">
            <v xml:space="preserve">M2    </v>
          </cell>
          <cell r="D2307">
            <v>50.03</v>
          </cell>
        </row>
        <row r="2308">
          <cell r="A2308">
            <v>4013</v>
          </cell>
          <cell r="B2308" t="str">
            <v>GEOTEXTIL NAO TECIDO AGULHADO DE FILAMENTOS CONTINUOS 100% POLIESTER, RESITENCIA A TRACAO = 09 KN/M</v>
          </cell>
          <cell r="C2308" t="str">
            <v xml:space="preserve">M2    </v>
          </cell>
          <cell r="D2308">
            <v>6.5</v>
          </cell>
        </row>
        <row r="2309">
          <cell r="A2309">
            <v>4011</v>
          </cell>
          <cell r="B2309" t="str">
            <v>GEOTEXTIL NAO TECIDO AGULHADO DE FILAMENTOS CONTINUOS 100% POLIESTER, RESITENCIA A TRACAO = 10 KN/M</v>
          </cell>
          <cell r="C2309" t="str">
            <v xml:space="preserve">M2    </v>
          </cell>
          <cell r="D2309">
            <v>7.26</v>
          </cell>
        </row>
        <row r="2310">
          <cell r="A2310">
            <v>4021</v>
          </cell>
          <cell r="B2310" t="str">
            <v>GEOTEXTIL NAO TECIDO AGULHADO DE FILAMENTOS CONTINUOS 100% POLIESTER, RESITENCIA A TRACAO = 14 KN/M</v>
          </cell>
          <cell r="C2310" t="str">
            <v xml:space="preserve">M2    </v>
          </cell>
          <cell r="D2310">
            <v>9.06</v>
          </cell>
        </row>
        <row r="2311">
          <cell r="A2311">
            <v>4019</v>
          </cell>
          <cell r="B2311" t="str">
            <v>GEOTEXTIL NAO TECIDO AGULHADO DE FILAMENTOS CONTINUOS 100% POLIESTER, RESITENCIA A TRACAO = 16 KN/M</v>
          </cell>
          <cell r="C2311" t="str">
            <v xml:space="preserve">M2    </v>
          </cell>
          <cell r="D2311">
            <v>10.87</v>
          </cell>
        </row>
        <row r="2312">
          <cell r="A2312">
            <v>4012</v>
          </cell>
          <cell r="B2312" t="str">
            <v>GEOTEXTIL NAO TECIDO AGULHADO DE FILAMENTOS CONTINUOS 100% POLIESTER, RESITENCIA A TRACAO = 21 KN/M</v>
          </cell>
          <cell r="C2312" t="str">
            <v xml:space="preserve">M2    </v>
          </cell>
          <cell r="D2312">
            <v>14.57</v>
          </cell>
        </row>
        <row r="2313">
          <cell r="A2313">
            <v>4020</v>
          </cell>
          <cell r="B2313" t="str">
            <v>GEOTEXTIL NAO TECIDO AGULHADO DE FILAMENTOS CONTINUOS 100% POLIESTER, RESITENCIA A TRACAO = 26 KN/M</v>
          </cell>
          <cell r="C2313" t="str">
            <v xml:space="preserve">M2    </v>
          </cell>
          <cell r="D2313">
            <v>18.25</v>
          </cell>
        </row>
        <row r="2314">
          <cell r="A2314">
            <v>4018</v>
          </cell>
          <cell r="B2314" t="str">
            <v>GEOTEXTIL NAO TECIDO AGULHADO DE FILAMENTOS CONTINUOS 100% POLIESTER, RESITENCIA A TRACAO = 31 KN/M</v>
          </cell>
          <cell r="C2314" t="str">
            <v xml:space="preserve">M2    </v>
          </cell>
          <cell r="D2314">
            <v>21.86</v>
          </cell>
        </row>
        <row r="2315">
          <cell r="A2315">
            <v>36498</v>
          </cell>
          <cell r="B2315" t="str">
            <v>GERADOR PORTATIL MONOFASICO, POTENCIA 5500 VA, MOTOR A GASOLINA, POTENCIA DO MOTOR 13 CV</v>
          </cell>
          <cell r="C2315" t="str">
            <v xml:space="preserve">UN    </v>
          </cell>
          <cell r="D2315">
            <v>6676.55</v>
          </cell>
        </row>
        <row r="2316">
          <cell r="A2316">
            <v>12872</v>
          </cell>
          <cell r="B2316" t="str">
            <v>GESSEIRO (HORISTA)</v>
          </cell>
          <cell r="C2316" t="str">
            <v xml:space="preserve">H     </v>
          </cell>
          <cell r="D2316">
            <v>15.22</v>
          </cell>
        </row>
        <row r="2317">
          <cell r="A2317">
            <v>41075</v>
          </cell>
          <cell r="B2317" t="str">
            <v>GESSEIRO (MENSALISTA)</v>
          </cell>
          <cell r="C2317" t="str">
            <v xml:space="preserve">MES   </v>
          </cell>
          <cell r="D2317">
            <v>2690.62</v>
          </cell>
        </row>
        <row r="2318">
          <cell r="A2318">
            <v>44324</v>
          </cell>
          <cell r="B2318" t="str">
            <v>GESSO COLA, EM PO, PARA FIXACAO DE MOLDURAS, SANCAS E BLOCOS DE GESSO</v>
          </cell>
          <cell r="C2318" t="str">
            <v xml:space="preserve">KG    </v>
          </cell>
          <cell r="D2318">
            <v>2.94</v>
          </cell>
        </row>
        <row r="2319">
          <cell r="A2319">
            <v>3315</v>
          </cell>
          <cell r="B2319" t="str">
            <v>GESSO EM PO PARA REVESTIMENTOS/MOLDURAS/SANCAS E USO GERAL</v>
          </cell>
          <cell r="C2319" t="str">
            <v xml:space="preserve">KG    </v>
          </cell>
          <cell r="D2319">
            <v>0.85</v>
          </cell>
        </row>
        <row r="2320">
          <cell r="A2320">
            <v>36870</v>
          </cell>
          <cell r="B2320" t="str">
            <v>GESSO PROJETADO</v>
          </cell>
          <cell r="C2320" t="str">
            <v xml:space="preserve">KG    </v>
          </cell>
          <cell r="D2320">
            <v>0.66</v>
          </cell>
        </row>
        <row r="2321">
          <cell r="A2321">
            <v>5092</v>
          </cell>
          <cell r="B2321" t="str">
            <v>GONZO DE EMBUTIR, EM LATAO / ZAMAC, *20 X 48* MM, PARA JANELA BASCULANTE / PIVOTANTE, JOGO COM 4 PECAS (PAR)  - INCLUI PARAFUSOS</v>
          </cell>
          <cell r="C2321" t="str">
            <v xml:space="preserve">PAR   </v>
          </cell>
          <cell r="D2321">
            <v>18.850000000000001</v>
          </cell>
        </row>
        <row r="2322">
          <cell r="A2322">
            <v>11462</v>
          </cell>
          <cell r="B2322" t="str">
            <v>GONZO DE SOBREPOR, EM LATAO / ZAMAC, PARA JANELA PIVOTANTE - INCLUI PARAFUSOS</v>
          </cell>
          <cell r="C2322" t="str">
            <v xml:space="preserve">PAR   </v>
          </cell>
          <cell r="D2322">
            <v>19.28</v>
          </cell>
        </row>
        <row r="2323">
          <cell r="A2323">
            <v>36529</v>
          </cell>
          <cell r="B2323" t="str">
            <v>GRADE DE DISCOS COM CONTROLE REMOTO, REBOCAVEL, COM 24 DISCOS 24" X 6 MM, COM PNEUS PARA TRANSPORTE</v>
          </cell>
          <cell r="C2323" t="str">
            <v xml:space="preserve">UN    </v>
          </cell>
          <cell r="D2323">
            <v>78443.87</v>
          </cell>
        </row>
        <row r="2324">
          <cell r="A2324">
            <v>3318</v>
          </cell>
          <cell r="B2324" t="str">
            <v>GRADE DE DISCOS MECANICA 20X24" COM 20 DISCOS 24" X 6MM  COM PNEUS PARA TRANSPORTE</v>
          </cell>
          <cell r="C2324" t="str">
            <v xml:space="preserve">UN    </v>
          </cell>
          <cell r="D2324">
            <v>61500</v>
          </cell>
        </row>
        <row r="2325">
          <cell r="A2325">
            <v>3324</v>
          </cell>
          <cell r="B2325" t="str">
            <v>GRAMA BATATAIS EM PLACAS, SEM PLANTIO</v>
          </cell>
          <cell r="C2325" t="str">
            <v xml:space="preserve">M2    </v>
          </cell>
          <cell r="D2325">
            <v>10.71</v>
          </cell>
        </row>
        <row r="2326">
          <cell r="A2326">
            <v>3322</v>
          </cell>
          <cell r="B2326" t="str">
            <v>GRAMA ESMERALDA OU SAO CARLOS OU CURITIBANA, EM PLACAS, SEM PLANTIO</v>
          </cell>
          <cell r="C2326" t="str">
            <v xml:space="preserve">M2    </v>
          </cell>
          <cell r="D2326">
            <v>15</v>
          </cell>
        </row>
        <row r="2327">
          <cell r="A2327">
            <v>5076</v>
          </cell>
          <cell r="B2327" t="str">
            <v>GRAMPO DE ACO POLIDO 1 " X 9</v>
          </cell>
          <cell r="C2327" t="str">
            <v xml:space="preserve">KG    </v>
          </cell>
          <cell r="D2327">
            <v>24</v>
          </cell>
        </row>
        <row r="2328">
          <cell r="A2328">
            <v>5077</v>
          </cell>
          <cell r="B2328" t="str">
            <v>GRAMPO DE ACO POLIDO 7/8 " X 9</v>
          </cell>
          <cell r="C2328" t="str">
            <v xml:space="preserve">KG    </v>
          </cell>
          <cell r="D2328">
            <v>26.53</v>
          </cell>
        </row>
        <row r="2329">
          <cell r="A2329">
            <v>11837</v>
          </cell>
          <cell r="B2329" t="str">
            <v>GRAMPO LINHA VIVA DE LATAO ESTANHADO, DIAMETRO DO CONDUTOR PRINCIPAL DE 10 A 120 MM2, DIAMETRO DA DERIVACAO DE 10 A 70 MM2</v>
          </cell>
          <cell r="C2329" t="str">
            <v xml:space="preserve">UN    </v>
          </cell>
          <cell r="D2329">
            <v>52.61</v>
          </cell>
        </row>
        <row r="2330">
          <cell r="A2330">
            <v>38055</v>
          </cell>
          <cell r="B2330" t="str">
            <v>GRAMPO METALICO TIPO OLHAL PARA HASTE DE ATERRAMENTO DE 1/2'', CONDUTOR DE *10* A 50 MM2</v>
          </cell>
          <cell r="C2330" t="str">
            <v xml:space="preserve">UN    </v>
          </cell>
          <cell r="D2330">
            <v>4.7699999999999996</v>
          </cell>
        </row>
        <row r="2331">
          <cell r="A2331">
            <v>415</v>
          </cell>
          <cell r="B2331" t="str">
            <v>GRAMPO METALICO TIPO OLHAL PARA HASTE DE ATERRAMENTO DE 1'', CONDUTOR DE *10* A 50 MM2</v>
          </cell>
          <cell r="C2331" t="str">
            <v xml:space="preserve">UN    </v>
          </cell>
          <cell r="D2331">
            <v>21.57</v>
          </cell>
        </row>
        <row r="2332">
          <cell r="A2332">
            <v>416</v>
          </cell>
          <cell r="B2332" t="str">
            <v>GRAMPO METALICO TIPO OLHAL PARA HASTE DE ATERRAMENTO DE 3/4'', CONDUTOR DE *10* A 50 MM2</v>
          </cell>
          <cell r="C2332" t="str">
            <v xml:space="preserve">UN    </v>
          </cell>
          <cell r="D2332">
            <v>7.9</v>
          </cell>
        </row>
        <row r="2333">
          <cell r="A2333">
            <v>425</v>
          </cell>
          <cell r="B2333" t="str">
            <v>GRAMPO METALICO TIPO OLHAL PARA HASTE DE ATERRAMENTO DE 5/8'', CONDUTOR DE *10* A 50 MM2</v>
          </cell>
          <cell r="C2333" t="str">
            <v xml:space="preserve">UN    </v>
          </cell>
          <cell r="D2333">
            <v>4.8899999999999997</v>
          </cell>
        </row>
        <row r="2334">
          <cell r="A2334">
            <v>426</v>
          </cell>
          <cell r="B2334" t="str">
            <v>GRAMPO METALICO TIPO U PARA HASTE DE ATERRAMENTO DE ATE 3/4'', CONDUTOR DE 10 A 25 MM2</v>
          </cell>
          <cell r="C2334" t="str">
            <v xml:space="preserve">UN    </v>
          </cell>
          <cell r="D2334">
            <v>26.96</v>
          </cell>
        </row>
        <row r="2335">
          <cell r="A2335">
            <v>38056</v>
          </cell>
          <cell r="B2335" t="str">
            <v>GRAMPO METALICO TIPO U PARA HASTE DE ATERRAMENTO DE ATE 5/8'', CONDUTOR DE 10 A 25 MM2</v>
          </cell>
          <cell r="C2335" t="str">
            <v xml:space="preserve">UN    </v>
          </cell>
          <cell r="D2335">
            <v>26.33</v>
          </cell>
        </row>
        <row r="2336">
          <cell r="A2336">
            <v>1564</v>
          </cell>
          <cell r="B2336" t="str">
            <v>GRAMPO PARALELO METALICO PARA CABO DE 6 A 50 MM2, COM 2 PARAFUSOS</v>
          </cell>
          <cell r="C2336" t="str">
            <v xml:space="preserve">UN    </v>
          </cell>
          <cell r="D2336">
            <v>10.050000000000001</v>
          </cell>
        </row>
        <row r="2337">
          <cell r="A2337">
            <v>11032</v>
          </cell>
          <cell r="B2337" t="str">
            <v>GRAMPO U DE 5/8 " N8 EM FERRO GALVANIZADO</v>
          </cell>
          <cell r="C2337" t="str">
            <v xml:space="preserve">UN    </v>
          </cell>
          <cell r="D2337">
            <v>12.33</v>
          </cell>
        </row>
        <row r="2338">
          <cell r="A2338">
            <v>36786</v>
          </cell>
          <cell r="B2338" t="str">
            <v>GRANALHA DE ACO, ANGULAR (GRIT), PARA JATEAMENTO, PENEIRA 0,117 A 1,00 MM, (SAE G-40 A G-80)</v>
          </cell>
          <cell r="C2338" t="str">
            <v>SC25KG</v>
          </cell>
          <cell r="D2338">
            <v>150.85</v>
          </cell>
        </row>
        <row r="2339">
          <cell r="A2339">
            <v>36785</v>
          </cell>
          <cell r="B2339" t="str">
            <v>GRANALHA DE ACO, ANGULAR (GRIT), PARA JATEAMENTO, PENEIRA 1,41 A 1,19 MM (SAE G16)</v>
          </cell>
          <cell r="C2339" t="str">
            <v>SC25KG</v>
          </cell>
          <cell r="D2339">
            <v>131.08000000000001</v>
          </cell>
        </row>
        <row r="2340">
          <cell r="A2340">
            <v>36782</v>
          </cell>
          <cell r="B2340" t="str">
            <v>GRANALHA DE ACO, ESFERICA (SHOT), PARA JATEAMENTO, PENEIRA 0,40 A 1,00 MM (SAE S-170 A S-280)</v>
          </cell>
          <cell r="C2340" t="str">
            <v>SC25KG</v>
          </cell>
          <cell r="D2340">
            <v>156.47</v>
          </cell>
        </row>
        <row r="2341">
          <cell r="A2341">
            <v>44481</v>
          </cell>
          <cell r="B2341" t="str">
            <v>GRANALHA DE ACO, ESFERICA (SHOT), PARA JATEAMENTO, PENEIRA 1,19 A 1,00 MM  (SAE S390)</v>
          </cell>
          <cell r="C2341" t="str">
            <v>SC25KG</v>
          </cell>
          <cell r="D2341">
            <v>176.25</v>
          </cell>
        </row>
        <row r="2342">
          <cell r="A2342">
            <v>4824</v>
          </cell>
          <cell r="B2342" t="str">
            <v>GRANILHA/ GRANA/ PEDRISCO OU AGREGADO EM MARMORE/ GRANITO/ QUARTZO E CALCARIO, PRETO, CINZA, PALHA OU BRANCO</v>
          </cell>
          <cell r="C2342" t="str">
            <v xml:space="preserve">KG    </v>
          </cell>
          <cell r="D2342">
            <v>0.54</v>
          </cell>
        </row>
        <row r="2343">
          <cell r="A2343">
            <v>11795</v>
          </cell>
          <cell r="B2343" t="str">
            <v>GRANITO PARA BANCADA, POLIDO, TIPO ANDORINHA/ QUARTZ/ CASTELO/ CORUMBA OU OUTROS EQUIVALENTES DA REGIAO, E=  *2,5* CM</v>
          </cell>
          <cell r="C2343" t="str">
            <v xml:space="preserve">M2    </v>
          </cell>
          <cell r="D2343">
            <v>562.26</v>
          </cell>
        </row>
        <row r="2344">
          <cell r="A2344">
            <v>134</v>
          </cell>
          <cell r="B2344" t="str">
            <v>GRAUTE CIMENTICIO PARA USO GERAL</v>
          </cell>
          <cell r="C2344" t="str">
            <v xml:space="preserve">KG    </v>
          </cell>
          <cell r="D2344">
            <v>1.28</v>
          </cell>
        </row>
        <row r="2345">
          <cell r="A2345">
            <v>4229</v>
          </cell>
          <cell r="B2345" t="str">
            <v>GRAXA LUBRIFICANTE</v>
          </cell>
          <cell r="C2345" t="str">
            <v xml:space="preserve">KG    </v>
          </cell>
          <cell r="D2345">
            <v>35.89</v>
          </cell>
        </row>
        <row r="2346">
          <cell r="A2346">
            <v>11731</v>
          </cell>
          <cell r="B2346" t="str">
            <v>GRELHA FIXA, EM PVC BRANCA, QUADRADA, 150 X 150 MM, PARA RALOS E CAIXAS</v>
          </cell>
          <cell r="C2346" t="str">
            <v xml:space="preserve">UN    </v>
          </cell>
          <cell r="D2346">
            <v>10.25</v>
          </cell>
        </row>
        <row r="2347">
          <cell r="A2347">
            <v>11732</v>
          </cell>
          <cell r="B2347" t="str">
            <v>GRELHA FIXA, PVC CROMADA, REDONDA, 150 MM, PARA RALOS E CAIXAS</v>
          </cell>
          <cell r="C2347" t="str">
            <v xml:space="preserve">UN    </v>
          </cell>
          <cell r="D2347">
            <v>26.87</v>
          </cell>
        </row>
        <row r="2348">
          <cell r="A2348">
            <v>11244</v>
          </cell>
          <cell r="B2348" t="str">
            <v>GRELHA FOFO ARTICULADA, CARGA MAXIMA 1,5 T, *300 X 1000* MM, E= *15* MM</v>
          </cell>
          <cell r="C2348" t="str">
            <v xml:space="preserve">UN    </v>
          </cell>
          <cell r="D2348">
            <v>292.55</v>
          </cell>
        </row>
        <row r="2349">
          <cell r="A2349">
            <v>11245</v>
          </cell>
          <cell r="B2349" t="str">
            <v>GRELHA FOFO SIMPLES COM REQUADRO, CARGA MAXIMA  12,5 T, *300 X 1000* MM, E= *15* MM, AREA ESTACIONAMENTO CARRO PASSEIO</v>
          </cell>
          <cell r="C2349" t="str">
            <v xml:space="preserve">UN    </v>
          </cell>
          <cell r="D2349">
            <v>404.65</v>
          </cell>
        </row>
        <row r="2350">
          <cell r="A2350">
            <v>11235</v>
          </cell>
          <cell r="B2350" t="str">
            <v>GRELHA FOFO SIMPLES COM REQUADRO, CARGA MAXIMA 1,5 T, 150 X 1000 MM, E= *15* MM</v>
          </cell>
          <cell r="C2350" t="str">
            <v xml:space="preserve">UN    </v>
          </cell>
          <cell r="D2350">
            <v>223.25</v>
          </cell>
        </row>
        <row r="2351">
          <cell r="A2351">
            <v>11236</v>
          </cell>
          <cell r="B2351" t="str">
            <v>GRELHA FOFO SIMPLES COM REQUADRO, CARGA MAXIMA 1,5 T, 200 X 1000 MM, E= *15* MM</v>
          </cell>
          <cell r="C2351" t="str">
            <v xml:space="preserve">UN    </v>
          </cell>
          <cell r="D2351">
            <v>283.72000000000003</v>
          </cell>
        </row>
        <row r="2352">
          <cell r="A2352">
            <v>36494</v>
          </cell>
          <cell r="B2352" t="str">
            <v>GRUA ASCENCIONAL, LANCA DE 30 M, CAPACIDADE DE 1,0 T A 30 M, ALTURA ATE 39 M</v>
          </cell>
          <cell r="C2352" t="str">
            <v xml:space="preserve">UN    </v>
          </cell>
          <cell r="D2352">
            <v>651870.31000000006</v>
          </cell>
        </row>
        <row r="2353">
          <cell r="A2353">
            <v>36493</v>
          </cell>
          <cell r="B2353" t="str">
            <v>GRUA ASCENCIONAL, LANCA DE 42 M, CAPACIDADE DE 1,5 T A 30 M, ALTURA ATE 39 M</v>
          </cell>
          <cell r="C2353" t="str">
            <v xml:space="preserve">UN    </v>
          </cell>
          <cell r="D2353">
            <v>738542.58</v>
          </cell>
        </row>
        <row r="2354">
          <cell r="A2354">
            <v>36492</v>
          </cell>
          <cell r="B2354" t="str">
            <v>GRUA ASCENCIONAL, LANCA DE 50 M, CAPACIDADE DE 2,33 T A 30 M, ALTURA ATE 48 M</v>
          </cell>
          <cell r="C2354" t="str">
            <v xml:space="preserve">UN    </v>
          </cell>
          <cell r="D2354">
            <v>1371932.03</v>
          </cell>
        </row>
        <row r="2355">
          <cell r="A2355">
            <v>13333</v>
          </cell>
          <cell r="B2355" t="str">
            <v>GRUPO DE SOLDAGEM C/ GERADOR A DIESEL 60 CV PARA SOLDA ELETRICA, SOBRE 04 RODAS, COM MOTOR 4 CILINDROS</v>
          </cell>
          <cell r="C2355" t="str">
            <v xml:space="preserve">UN    </v>
          </cell>
          <cell r="D2355">
            <v>184889.11</v>
          </cell>
        </row>
        <row r="2356">
          <cell r="A2356">
            <v>13533</v>
          </cell>
          <cell r="B2356" t="str">
            <v>GRUPO DE SOLDAGEM COM GERADOR A DIESEL 30 CV, PARA SOLDA ELETRICA, SOBRE DUAS RODAS</v>
          </cell>
          <cell r="C2356" t="str">
            <v xml:space="preserve">UN    </v>
          </cell>
          <cell r="D2356">
            <v>165270.32</v>
          </cell>
        </row>
        <row r="2357">
          <cell r="A2357">
            <v>36499</v>
          </cell>
          <cell r="B2357" t="str">
            <v>GRUPO GERADOR A GASOLINA, POTENCIA NOMINAL 2,2 KW, TENSAO DE SAIDA 110/220 V, MOTOR POTENCIA 6,5 HP</v>
          </cell>
          <cell r="C2357" t="str">
            <v xml:space="preserve">UN    </v>
          </cell>
          <cell r="D2357">
            <v>3605.34</v>
          </cell>
        </row>
        <row r="2358">
          <cell r="A2358">
            <v>39585</v>
          </cell>
          <cell r="B2358" t="str">
            <v>GRUPO GERADOR DIESEL, COM CARENAGEM, POTENCIA STANDART ENTRE 100 E 110 KVA, VELOCIDADE DE 1800 RPM, FREQUENCIA DE 60 HZ</v>
          </cell>
          <cell r="C2358" t="str">
            <v xml:space="preserve">UN    </v>
          </cell>
          <cell r="D2358">
            <v>119382.89</v>
          </cell>
        </row>
        <row r="2359">
          <cell r="A2359">
            <v>39586</v>
          </cell>
          <cell r="B2359" t="str">
            <v>GRUPO GERADOR DIESEL, COM CARENAGEM, POTENCIA STANDART ENTRE 140 E 150 KVA, VELOCIDADE DE 1800 RPM, FREQUENCIA DE 60 HZ</v>
          </cell>
          <cell r="C2359" t="str">
            <v xml:space="preserve">UN    </v>
          </cell>
          <cell r="D2359">
            <v>140028.04999999999</v>
          </cell>
        </row>
        <row r="2360">
          <cell r="A2360">
            <v>39587</v>
          </cell>
          <cell r="B2360" t="str">
            <v>GRUPO GERADOR DIESEL, COM CARENAGEM, POTENCIA STANDART ENTRE 210 E 220 KVA, VELOCIDADE DE 1800 RPM, FREQUENCIA DE 60 HZ</v>
          </cell>
          <cell r="C2360" t="str">
            <v xml:space="preserve">UN    </v>
          </cell>
          <cell r="D2360">
            <v>170546.99</v>
          </cell>
        </row>
        <row r="2361">
          <cell r="A2361">
            <v>39588</v>
          </cell>
          <cell r="B2361" t="str">
            <v>GRUPO GERADOR DIESEL, COM CARENAGEM, POTENCIA STANDART ENTRE 250 E 260 KVA, VELOCIDADE DE 1800 RPM, FREQUENCIA DE 60 HZ</v>
          </cell>
          <cell r="C2361" t="str">
            <v xml:space="preserve">UN    </v>
          </cell>
          <cell r="D2361">
            <v>197475.45</v>
          </cell>
        </row>
        <row r="2362">
          <cell r="A2362">
            <v>39584</v>
          </cell>
          <cell r="B2362" t="str">
            <v>GRUPO GERADOR DIESEL, COM CARENAGEM, POTENCIA STANDART ENTRE 50 E 55 KVA, VELOCIDADE DE 1800 RPM, FREQUENCIA DE 60 HZ</v>
          </cell>
          <cell r="C2362" t="str">
            <v xml:space="preserve">UN    </v>
          </cell>
          <cell r="D2362">
            <v>106313.61</v>
          </cell>
        </row>
        <row r="2363">
          <cell r="A2363">
            <v>39590</v>
          </cell>
          <cell r="B2363" t="str">
            <v>GRUPO GERADOR DIESEL, SEM CARENAGEM, POTENCIA STANDART ENTRE 100 E 110 KVA, VELOCIDADE DE 1800 RPM, FREQUENCIA DE 60 HZ</v>
          </cell>
          <cell r="C2363" t="str">
            <v xml:space="preserve">UN    </v>
          </cell>
          <cell r="D2363">
            <v>103764.38</v>
          </cell>
        </row>
        <row r="2364">
          <cell r="A2364">
            <v>39592</v>
          </cell>
          <cell r="B2364" t="str">
            <v>GRUPO GERADOR DIESEL, SEM CARENAGEM, POTENCIA STANDART ENTRE 210 E 220 KVA, VELOCIDADE DE 1800 RPM, FREQUENCIA DE 60 HZ</v>
          </cell>
          <cell r="C2364" t="str">
            <v xml:space="preserve">UN    </v>
          </cell>
          <cell r="D2364">
            <v>149111.92000000001</v>
          </cell>
        </row>
        <row r="2365">
          <cell r="A2365">
            <v>39593</v>
          </cell>
          <cell r="B2365" t="str">
            <v>GRUPO GERADOR DIESEL, SEM CARENAGEM, POTENCIA STANDART ENTRE 250 E 260 KVA, VELOCIDADE DE 1800 RPM, FREQUENCIA DE 60 HZ</v>
          </cell>
          <cell r="C2365" t="str">
            <v xml:space="preserve">UN    </v>
          </cell>
          <cell r="D2365">
            <v>170546.99</v>
          </cell>
        </row>
        <row r="2366">
          <cell r="A2366">
            <v>14254</v>
          </cell>
          <cell r="B2366" t="str">
            <v>GRUPO GERADOR DIESEL, SEM CARENAGEM, POTENCIA STANDART ENTRE 80 E 90 KVA, VELOCIDADE DE 1800 RPM, FREQUENCIA DE 60 HZ</v>
          </cell>
          <cell r="C2366" t="str">
            <v xml:space="preserve">UN    </v>
          </cell>
          <cell r="D2366">
            <v>96942.5</v>
          </cell>
        </row>
        <row r="2367">
          <cell r="A2367">
            <v>44494</v>
          </cell>
          <cell r="B2367" t="str">
            <v>GRUPO GERADOR ESTACIONARIO SILENCIADO, POTENCIA 50 KVA, MOTOR  DIESEL</v>
          </cell>
          <cell r="C2367" t="str">
            <v xml:space="preserve">UN    </v>
          </cell>
          <cell r="D2367">
            <v>80954.720000000001</v>
          </cell>
        </row>
        <row r="2368">
          <cell r="A2368">
            <v>25019</v>
          </cell>
          <cell r="B2368" t="str">
            <v>GRUPO GERADOR ESTACIONARIO, MOTOR DIESEL POTENCIA 170 KVA</v>
          </cell>
          <cell r="C2368" t="str">
            <v xml:space="preserve">UN    </v>
          </cell>
          <cell r="D2368">
            <v>138765.44</v>
          </cell>
        </row>
        <row r="2369">
          <cell r="A2369">
            <v>36501</v>
          </cell>
          <cell r="B2369" t="str">
            <v>GRUPO GERADOR ESTACIONARIO, POTENCIA 150 KVA, MOTOR DIESEL</v>
          </cell>
          <cell r="C2369" t="str">
            <v xml:space="preserve">UN    </v>
          </cell>
          <cell r="D2369">
            <v>123549.06</v>
          </cell>
        </row>
        <row r="2370">
          <cell r="A2370">
            <v>44493</v>
          </cell>
          <cell r="B2370" t="str">
            <v>GRUPO GERADOR ESTACIONARIO, SILENCIADO, POTENCIA 180 KVA, MOTOR  DIESEL</v>
          </cell>
          <cell r="C2370" t="str">
            <v xml:space="preserve">UN    </v>
          </cell>
          <cell r="D2370">
            <v>148529.64000000001</v>
          </cell>
        </row>
        <row r="2371">
          <cell r="A2371">
            <v>36500</v>
          </cell>
          <cell r="B2371" t="str">
            <v>GRUPO GERADOR REBOCAVEL, POTENCIA *66* KVA, MOTOR A DIESEL</v>
          </cell>
          <cell r="C2371" t="str">
            <v xml:space="preserve">UN    </v>
          </cell>
          <cell r="D2371">
            <v>87308.75</v>
          </cell>
        </row>
        <row r="2372">
          <cell r="A2372">
            <v>20017</v>
          </cell>
          <cell r="B2372" t="str">
            <v>GUARNICAO / ALIZAR / VISTA LISA EM MADEIRA MACICA, PARA PORTA  , E = *1* CM, L = *5* CM, CEDRINHO / ANGELIM COMERCIAL / TAURI/ CURUPIXA / PEROBA / CUMARU OU EQUIVALENTE DA REGIAO</v>
          </cell>
          <cell r="C2372" t="str">
            <v xml:space="preserve">M     </v>
          </cell>
          <cell r="D2372">
            <v>4.45</v>
          </cell>
        </row>
        <row r="2373">
          <cell r="A2373">
            <v>20007</v>
          </cell>
          <cell r="B2373" t="str">
            <v>GUARNICAO / ALIZAR / VISTA LISA EM MADEIRA MACICA, PARA PORTA , E = *1* CM, L = *5* CM,  PINUS /EUCALIPTO / VIROLA OU EQUIVALENTE DA REGIAO</v>
          </cell>
          <cell r="C2373" t="str">
            <v xml:space="preserve">M     </v>
          </cell>
          <cell r="D2373">
            <v>2.65</v>
          </cell>
        </row>
        <row r="2374">
          <cell r="A2374">
            <v>39831</v>
          </cell>
          <cell r="B2374" t="str">
            <v>GUARNICAO / ALIZAR / VISTA, E = *1,5* CM, L = *5,0* CM, EM POLIESTIRENO, BRANCO (JOGO PARA 1 FACE)</v>
          </cell>
          <cell r="C2374" t="str">
            <v xml:space="preserve">JG    </v>
          </cell>
          <cell r="D2374">
            <v>284.20999999999998</v>
          </cell>
        </row>
        <row r="2375">
          <cell r="A2375">
            <v>36888</v>
          </cell>
          <cell r="B2375" t="str">
            <v>GUARNICAO / MOLDURA / ARREMATE DE ACABAMENTO PARA ESQUADRIA, EM ALUMINIO PERFIL 25, ACABAMENTO ANODIZADO BRANCO OU BRILHANTE, PARA 1 FACE</v>
          </cell>
          <cell r="C2375" t="str">
            <v xml:space="preserve">M     </v>
          </cell>
          <cell r="D2375">
            <v>43.85</v>
          </cell>
        </row>
        <row r="2376">
          <cell r="A2376">
            <v>39836</v>
          </cell>
          <cell r="B2376" t="str">
            <v>GUARNICAO/ALIZAR/VISTA, E = *1,3* CM, L = *5,0* CM HASTE REGULAVEL = *35* MM, EM MDF/PVC WOOD/ POLIESTIRENO OU MADEIRA LAMINADA, PRIMER BRANCO (JOGO PARA 1 FACE)</v>
          </cell>
          <cell r="C2376" t="str">
            <v xml:space="preserve">JG    </v>
          </cell>
          <cell r="D2376">
            <v>249.73</v>
          </cell>
        </row>
        <row r="2377">
          <cell r="A2377">
            <v>39830</v>
          </cell>
          <cell r="B2377" t="str">
            <v>GUARNICAO/ALIZAR/VISTA, E = *1,3* CM, L = *7,0* CM, EM POLIESTIRENO, BRANCO (JOGO PARA 1 FACE)</v>
          </cell>
          <cell r="C2377" t="str">
            <v xml:space="preserve">JG    </v>
          </cell>
          <cell r="D2377">
            <v>284.82</v>
          </cell>
        </row>
        <row r="2378">
          <cell r="A2378">
            <v>40527</v>
          </cell>
          <cell r="B2378" t="str">
            <v>GUINCHO DE ALAVANCA MANUAL, CAPACIDADE DE 1,6 T, COM 20 M DE CABO DE ACO (AQUISICAO)</v>
          </cell>
          <cell r="C2378" t="str">
            <v xml:space="preserve">UN    </v>
          </cell>
          <cell r="D2378">
            <v>2638.34</v>
          </cell>
        </row>
        <row r="2379">
          <cell r="A2379">
            <v>36497</v>
          </cell>
          <cell r="B2379" t="str">
            <v>GUINCHO DE ALAVANCA MANUAL, CAPACIDADE 3,2 T COM 20 M DE CABO DE ACO DIAMETRO 16,3 MM</v>
          </cell>
          <cell r="C2379" t="str">
            <v xml:space="preserve">UN    </v>
          </cell>
          <cell r="D2379">
            <v>3011.95</v>
          </cell>
        </row>
        <row r="2380">
          <cell r="A2380">
            <v>36487</v>
          </cell>
          <cell r="B2380" t="str">
            <v>GUINCHO ELETRICO DE COLUNA, CAPACIDADE 400 KG, COM MOTO FREIO, MOTOR TRIFASICO DE 1,25 CV</v>
          </cell>
          <cell r="C2380" t="str">
            <v xml:space="preserve">UN    </v>
          </cell>
          <cell r="D2380">
            <v>5244.27</v>
          </cell>
        </row>
        <row r="2381">
          <cell r="A2381">
            <v>44475</v>
          </cell>
          <cell r="B2381" t="str">
            <v>GUINDASTE HIDRAULICO AUTOPROPELIDO, COM LANCA TELESCOPICA 28,80 M, CAPACIDADE MAXIMA 30 T, POTENCIA 97 KW, TRACAO  4 X 4</v>
          </cell>
          <cell r="C2381" t="str">
            <v xml:space="preserve">UN    </v>
          </cell>
          <cell r="D2381">
            <v>1139895.45</v>
          </cell>
        </row>
        <row r="2382">
          <cell r="A2382">
            <v>44474</v>
          </cell>
          <cell r="B2382" t="str">
            <v>GUINDASTE HIDRAULICO AUTOPROPELIDO, COM LANCA TELESCOPICA 40 M, CAPACIDADE MAXIMA 60 T, POTENCIA 260 KW, TRACAO  6 X 6</v>
          </cell>
          <cell r="C2382" t="str">
            <v xml:space="preserve">UN    </v>
          </cell>
          <cell r="D2382">
            <v>2192106.64</v>
          </cell>
        </row>
        <row r="2383">
          <cell r="A2383">
            <v>44490</v>
          </cell>
          <cell r="B2383" t="str">
            <v>GUINDASTE HIDRAULICO AUTOPROPELIDO, COM LANCA TELESCOPICA 50 M, CAPACIDADE MAXIMA 100 T, POTENCIA 350 KW,  TRACAO 10 X 6</v>
          </cell>
          <cell r="C2383" t="str">
            <v xml:space="preserve">UN    </v>
          </cell>
          <cell r="D2383">
            <v>3726581.28</v>
          </cell>
        </row>
        <row r="2384">
          <cell r="A2384">
            <v>37776</v>
          </cell>
          <cell r="B2384" t="str">
            <v>GUINDAUTO HIDRAULICO, CAPACIDADE MAXIMA DE CARGA 10000 KG, MOMENTO MAXIMO DE CARGA 23 TM , ALCANCE MAXIMO HORIZONTAL 11,80 M, PARA MONTAGEM SOBRE CHASSI DE CAMINHAO PBT MINIMO 15000 KG (INCLUI MONTAGEM, NAO INCLUI CAMINHAO)</v>
          </cell>
          <cell r="C2384" t="str">
            <v xml:space="preserve">UN    </v>
          </cell>
          <cell r="D2384">
            <v>228391.8</v>
          </cell>
        </row>
        <row r="2385">
          <cell r="A2385">
            <v>37775</v>
          </cell>
          <cell r="B2385" t="str">
            <v>GUINDAUTO HIDRAULICO, CAPACIDADE MAXIMA DE CARGA 14340 KG, MOMENTO MAXIMO DE CARGA 42,3 TM, ALCANCE MAXIMO HORIZONTAL 16,80 M, PARA MONTAGEM SOBRE CHASSI DE CAMINHAO PBT MINIMO 23000 KG (INCLUI MONTAGEM, NAO INCLUI CAMINHAO)</v>
          </cell>
          <cell r="C2385" t="str">
            <v xml:space="preserve">UN    </v>
          </cell>
          <cell r="D2385">
            <v>359734.37</v>
          </cell>
        </row>
        <row r="2386">
          <cell r="A2386">
            <v>36491</v>
          </cell>
          <cell r="B2386" t="str">
            <v>GUINDAUTO HIDRAULICO, CAPACIDADE MAXIMA DE CARGA 30000 KG, MOMENTO MAXIMO DE CARGA 92,2 TM , ALCANCE MAXIMO HORIZONTAL  22,00 M, PARA MONTAGEM SOBRE CHASSI DE CAMINHAO PBT MINIMO 30000 KG (INCLUI MONTAGEM, NAO INCLUI CAMINHAO)</v>
          </cell>
          <cell r="C2386" t="str">
            <v xml:space="preserve">UN    </v>
          </cell>
          <cell r="D2386">
            <v>1332203.1200000001</v>
          </cell>
        </row>
        <row r="2387">
          <cell r="A2387">
            <v>10712</v>
          </cell>
          <cell r="B2387" t="str">
            <v>GUINDAUTO HIDRAULICO, CAPACIDADE MAXIMA DE CARGA 3300 KG, MOMENTO MAXIMO DE CARGA 5,8 TM , ALCANCE MAXIMO HORIZONTAL  7,60 M, PARA MONTAGEM SOBRE CHASSI DE CAMINHAO PBT MINIMO 8000 KG (INCLUI MONTAGEM, NAO INCLUI CAMINHAO)</v>
          </cell>
          <cell r="C2387" t="str">
            <v xml:space="preserve">UN    </v>
          </cell>
          <cell r="D2387">
            <v>89933.59</v>
          </cell>
        </row>
        <row r="2388">
          <cell r="A2388">
            <v>3363</v>
          </cell>
          <cell r="B2388" t="str">
            <v>GUINDAUTO HIDRAULICO, CAPACIDADE MAXIMA DE CARGA 6200 KG, MOMENTO MAXIMO DE CARGA 11,7 TM , ALCANCE MAXIMO HORIZONTAL  9,70 M, PARA MONTAGEM SOBRE CHASSI DE CAMINHAO PBT MINIMO 13000 KG (INCLUI MONTAGEM, NAO INCLUI CAMINHAO)</v>
          </cell>
          <cell r="C2388" t="str">
            <v xml:space="preserve">UN    </v>
          </cell>
          <cell r="D2388">
            <v>126500</v>
          </cell>
        </row>
        <row r="2389">
          <cell r="A2389">
            <v>3365</v>
          </cell>
          <cell r="B2389" t="str">
            <v>GUINDAUTO HIDRAULICO, CAPACIDADE MAXIMA DE CARGA 8500 KG, MOMENTO MAXIMO DE CARGA 30,4 TM , ALCANCE MAXIMO HORIZONTAL  14,30 M, PARA MONTAGEM SOBRE CHASSI DE CAMINHAO PBT MINIMO 23000 KG (INCLUI MONTAGEM, NAO INCLUI CAMINHAO)</v>
          </cell>
          <cell r="C2389" t="str">
            <v xml:space="preserve">UN    </v>
          </cell>
          <cell r="D2389">
            <v>295693.75</v>
          </cell>
        </row>
        <row r="2390">
          <cell r="A2390">
            <v>7569</v>
          </cell>
          <cell r="B2390" t="str">
            <v>HASTE ANCORA EM ACO GALVANIZADO, DIMENSOES 16 MM X 2000 MM</v>
          </cell>
          <cell r="C2390" t="str">
            <v xml:space="preserve">UN    </v>
          </cell>
          <cell r="D2390">
            <v>75.44</v>
          </cell>
        </row>
        <row r="2391">
          <cell r="A2391">
            <v>34349</v>
          </cell>
          <cell r="B2391" t="str">
            <v>HASTE DE ACO GALVANIZADO PARA FIXACAO DE CONCERTINA 2 "/3 M</v>
          </cell>
          <cell r="C2391" t="str">
            <v xml:space="preserve">UN    </v>
          </cell>
          <cell r="D2391">
            <v>25.64</v>
          </cell>
        </row>
        <row r="2392">
          <cell r="A2392">
            <v>11991</v>
          </cell>
          <cell r="B2392" t="str">
            <v>HASTE DE ATERRAMENTO EM ACO GALVANIZADO TIPO CANTONEIRA COM 2,00 M DE COMPRIMENTO, 25 X 25 MM E CHAPA DE 3/16"</v>
          </cell>
          <cell r="C2392" t="str">
            <v xml:space="preserve">UN    </v>
          </cell>
          <cell r="D2392">
            <v>59.92</v>
          </cell>
        </row>
        <row r="2393">
          <cell r="A2393">
            <v>20062</v>
          </cell>
          <cell r="B2393" t="str">
            <v>HASTE METALICA PARA FIXACAO DE CALHA PLUVIAL,  ZINCADA, DOBRADA 90 GRAUS</v>
          </cell>
          <cell r="C2393" t="str">
            <v xml:space="preserve">UN    </v>
          </cell>
          <cell r="D2393">
            <v>15.38</v>
          </cell>
        </row>
        <row r="2394">
          <cell r="A2394">
            <v>11029</v>
          </cell>
          <cell r="B2394" t="str">
            <v>HASTE RETA PARA GANCHO DE FERRO GALVANIZADO, COM ROSCA 1/4 " X 30 CM PARA FIXACAO DE TELHA METALICA, INCLUI PORCA E ARRUELAS DE VEDACAO</v>
          </cell>
          <cell r="C2394" t="str">
            <v xml:space="preserve">CJ    </v>
          </cell>
          <cell r="D2394">
            <v>1.89</v>
          </cell>
        </row>
        <row r="2395">
          <cell r="A2395">
            <v>4316</v>
          </cell>
          <cell r="B2395" t="str">
            <v>HASTE RETA PARA GANCHO DE FERRO GALVANIZADO, COM ROSCA 1/4 " X 40 CM PARA FIXACAO DE TELHA DE FIBROCIMENTO, INCLUI PORCA SEXTAVADA DE  ZINCO</v>
          </cell>
          <cell r="C2395" t="str">
            <v xml:space="preserve">UN    </v>
          </cell>
          <cell r="D2395">
            <v>1.91</v>
          </cell>
        </row>
        <row r="2396">
          <cell r="A2396">
            <v>4313</v>
          </cell>
          <cell r="B2396" t="str">
            <v>HASTE RETA PARA GANCHO DE FERRO GALVANIZADO, COM ROSCA 5/16" X 35 CM PARA FIXACAO DE TELHA DE FIBROCIMENTO, INCLUI PORCA E ARRUELAS DE VEDACAO</v>
          </cell>
          <cell r="C2396" t="str">
            <v xml:space="preserve">CJ    </v>
          </cell>
          <cell r="D2396">
            <v>2.74</v>
          </cell>
        </row>
        <row r="2397">
          <cell r="A2397">
            <v>4317</v>
          </cell>
          <cell r="B2397" t="str">
            <v>HASTE RETA PARA GANCHO DE FERRO GALVANIZADO, COM ROSCA 5/16" X 40 CM PARA FIXACAO DE TELHA DE FIBROCIMENTO, INCLUI PORCA SEXTAVADA DE  ZINCO</v>
          </cell>
          <cell r="C2397" t="str">
            <v xml:space="preserve">UN    </v>
          </cell>
          <cell r="D2397">
            <v>3.12</v>
          </cell>
        </row>
        <row r="2398">
          <cell r="A2398">
            <v>4314</v>
          </cell>
          <cell r="B2398" t="str">
            <v>HASTE RETA PARA GANCHO DE FERRO GALVANIZADO, COM ROSCA 5/16" X 45 CM PARA FIXACAO DE TELHA DE FIBROCIMENTO, INCLUI PORCA E ARRUELAS DE VEDACAO</v>
          </cell>
          <cell r="C2398" t="str">
            <v xml:space="preserve">CJ    </v>
          </cell>
          <cell r="D2398">
            <v>3.65</v>
          </cell>
        </row>
        <row r="2399">
          <cell r="A2399">
            <v>10921</v>
          </cell>
          <cell r="B2399" t="str">
            <v>HIDRANTE DE COLUNA COMPLETO, EM FERRO FUNDIDO, DN = 100 MM, COM REGISTRO, CUNHA DE BORRACHA, CURVA DESSIMETRICA, EXTREMIDADE E TAMPAS (INCLUI KIT FIXACAO)</v>
          </cell>
          <cell r="C2399" t="str">
            <v xml:space="preserve">UN    </v>
          </cell>
          <cell r="D2399">
            <v>5284.33</v>
          </cell>
        </row>
        <row r="2400">
          <cell r="A2400">
            <v>10922</v>
          </cell>
          <cell r="B2400" t="str">
            <v>HIDRANTE DE COLUNA COMPLETO, EM FERRO FUNDIDO, DN = 75 MM, COM REGISTRO, CUNHA DE BORRACHA, CURVA DESSIMETRICA, EXTREMIDADE E TAMPAS (INCLUI KIT FIXACAO)</v>
          </cell>
          <cell r="C2400" t="str">
            <v xml:space="preserve">UN    </v>
          </cell>
          <cell r="D2400">
            <v>4786.41</v>
          </cell>
        </row>
        <row r="2401">
          <cell r="A2401">
            <v>10923</v>
          </cell>
          <cell r="B2401" t="str">
            <v>HIDRANTE SUBTERRANEO, EM FERRO FUNDIDO, COM CURVA CURTA E CAIXA, DN 75 MM</v>
          </cell>
          <cell r="C2401" t="str">
            <v xml:space="preserve">UN    </v>
          </cell>
          <cell r="D2401">
            <v>2828.97</v>
          </cell>
        </row>
        <row r="2402">
          <cell r="A2402">
            <v>10924</v>
          </cell>
          <cell r="B2402" t="str">
            <v>HIDRANTE SUBTERRANEO, EM FERRO FUNDIDO, COM CURVA LONGA E CAIXA, DN 75 MM</v>
          </cell>
          <cell r="C2402" t="str">
            <v xml:space="preserve">UN    </v>
          </cell>
          <cell r="D2402">
            <v>2979.46</v>
          </cell>
        </row>
        <row r="2403">
          <cell r="A2403">
            <v>37772</v>
          </cell>
          <cell r="B2403" t="str">
            <v>HIDROJATEADORA PARA DESOBSTRUCAO DE REDES E GALERIAS, TANQUE 7000 L, BOMBA TRIPLEX 120 KGF/CM2 128 L/MIN (INCLUI MONTAGEM, NAO INCLUI CAMINHAO)</v>
          </cell>
          <cell r="C2403" t="str">
            <v xml:space="preserve">UN    </v>
          </cell>
          <cell r="D2403">
            <v>257539.77</v>
          </cell>
        </row>
        <row r="2404">
          <cell r="A2404">
            <v>37771</v>
          </cell>
          <cell r="B2404" t="str">
            <v>HIDROJATEADORA PARA DESOBSTRUCAO DE REDES E GALERIAS, TANQUE 7000 L, BOMBA TRIPLEX 140 KGF/CM2 260 L/MIN ALIMENTADA POR MOTOR INDEPENDENTE A DIESEL POTENCIA 125 CV (INCLUI MONTAGEM, NAO INCLUI CAMINHAO)</v>
          </cell>
          <cell r="C2404" t="str">
            <v xml:space="preserve">UN    </v>
          </cell>
          <cell r="D2404">
            <v>273981.3</v>
          </cell>
        </row>
        <row r="2405">
          <cell r="A2405">
            <v>12772</v>
          </cell>
          <cell r="B2405" t="str">
            <v>HIDROMETRO MULTIJATO / MEDIDOR DE AGUA, DN 1 1/2", VAZAO MAXIMA DE 20 M3/H, PARA AGUA POTAVEL FRIA, RELOJOARIA PLANA, CLASSE B, HORIZONTAL (SEM CONEXOES)</v>
          </cell>
          <cell r="C2405" t="str">
            <v xml:space="preserve">UN    </v>
          </cell>
          <cell r="D2405">
            <v>866.77</v>
          </cell>
        </row>
        <row r="2406">
          <cell r="A2406">
            <v>12770</v>
          </cell>
          <cell r="B2406" t="str">
            <v>HIDROMETRO MULTIJATO / MEDIDOR DE AGUA, DN 1", VAZAO MAXIMA DE 10 M3/H, PARA AGUA POTAVEL FRIA, RELOJOARIA PLANA, CLASSE B, HORIZONTAL (SEM CONEXOES)</v>
          </cell>
          <cell r="C2406" t="str">
            <v xml:space="preserve">UN    </v>
          </cell>
          <cell r="D2406">
            <v>521.53</v>
          </cell>
        </row>
        <row r="2407">
          <cell r="A2407">
            <v>12775</v>
          </cell>
          <cell r="B2407" t="str">
            <v>HIDROMETRO MULTIJATO / MEDIDOR DE AGUA, DN 1", VAZAO MAXIMA DE 7 M3/H, PARA AGUA POTAVEL FRIA, RELOJOARIA PLANA, CLASSE B, HORIZONTAL (SEM CONEXOES)</v>
          </cell>
          <cell r="C2407" t="str">
            <v xml:space="preserve">UN    </v>
          </cell>
          <cell r="D2407">
            <v>381.97</v>
          </cell>
        </row>
        <row r="2408">
          <cell r="A2408">
            <v>12768</v>
          </cell>
          <cell r="B2408" t="str">
            <v>HIDROMETRO MULTIJATO / MEDIDOR DE AGUA, DN 2", VAZAO MAXIMA DE 30 M3/H, PARA AGUA POTAVEL FRIA, RELOJOARIA PLANA, CLASSE B, HORIZONTAL (SEM CONEXOES)</v>
          </cell>
          <cell r="C2408" t="str">
            <v xml:space="preserve">UN    </v>
          </cell>
          <cell r="D2408">
            <v>1219.3599999999999</v>
          </cell>
        </row>
        <row r="2409">
          <cell r="A2409">
            <v>12769</v>
          </cell>
          <cell r="B2409" t="str">
            <v>HIDROMETRO UNIJATO / MEDIDOR DE AGUA, DN 1/2", VAZAO MAXIMA DE 1,5 M3/H, PARA AGUA POTAVEL FRIA, RELOJOARIA PLANA, CLASSE B, HORIZONTAL (SEM CONEXOES)</v>
          </cell>
          <cell r="C2409" t="str">
            <v xml:space="preserve">UN    </v>
          </cell>
          <cell r="D2409">
            <v>99.9</v>
          </cell>
        </row>
        <row r="2410">
          <cell r="A2410">
            <v>12773</v>
          </cell>
          <cell r="B2410" t="str">
            <v>HIDROMETRO UNIJATO / MEDIDOR DE AGUA, DN 1/2", VAZAO MAXIMA DE 3 M3/H, PARA AGUA POTAVEL FRIA, RELOJOARIA PLANA, CLASSE B, HORIZONTAL (SEM CONEXOES)</v>
          </cell>
          <cell r="C2410" t="str">
            <v xml:space="preserve">UN    </v>
          </cell>
          <cell r="D2410">
            <v>107.24</v>
          </cell>
        </row>
        <row r="2411">
          <cell r="A2411">
            <v>12774</v>
          </cell>
          <cell r="B2411" t="str">
            <v>HIDROMETRO UNIJATO / MEDIDOR DE AGUA, DN 3/4", VAZAO MAXIMA DE 5 M3/H, PARA AGUA POTAVEL FRIA, RELOJOARIA PLANA, CLASSE B, HORIZONTAL (SEM CONEXOES)0,</v>
          </cell>
          <cell r="C2411" t="str">
            <v xml:space="preserve">UN    </v>
          </cell>
          <cell r="D2411">
            <v>132.22</v>
          </cell>
        </row>
        <row r="2412">
          <cell r="A2412">
            <v>12776</v>
          </cell>
          <cell r="B2412" t="str">
            <v>HIDROMETRO WOLTMANN, DN 2", VAZAO MAXIMA DE 50 M3/H, PARA AGUA POTAVEL FRIA, RELOJOARIA PLANA, TURBINA HORIZONTAL, EQUIPADO COM TELIMETRIA (SEM CONEXOES)</v>
          </cell>
          <cell r="C2412" t="str">
            <v xml:space="preserve">UN    </v>
          </cell>
          <cell r="D2412">
            <v>1968.61</v>
          </cell>
        </row>
        <row r="2413">
          <cell r="A2413">
            <v>12777</v>
          </cell>
          <cell r="B2413" t="str">
            <v>HIDROMETRO WOLTMANN, DN 3", VAZAO MAXIMA DE 80 M3/H, PARA AGUA POTAVEL FRIA, RELOJOARIA PLANA, TURBINA HORIZONTAL, EQUIPADO COM TELIMETRIA (SEM CONEXOES)</v>
          </cell>
          <cell r="C2413" t="str">
            <v xml:space="preserve">UN    </v>
          </cell>
          <cell r="D2413">
            <v>2570.9499999999998</v>
          </cell>
        </row>
        <row r="2414">
          <cell r="A2414">
            <v>3391</v>
          </cell>
          <cell r="B2414" t="str">
            <v>IGNITOR PARA LAMPADA DE VAPOR DE SODIO / VAPOR METALICO ATE 2000 W, TENSAO DE PULSO ENTRE 600 A 750 V</v>
          </cell>
          <cell r="C2414" t="str">
            <v xml:space="preserve">UN    </v>
          </cell>
          <cell r="D2414">
            <v>35.700000000000003</v>
          </cell>
        </row>
        <row r="2415">
          <cell r="A2415">
            <v>3389</v>
          </cell>
          <cell r="B2415" t="str">
            <v>IGNITOR PARA LAMPADA DE VAPOR DE SODIO / VAPOR METALICO ATE 400 W, TENSAO DE PULSO ENTRE 3000 A 4500 V</v>
          </cell>
          <cell r="C2415" t="str">
            <v xml:space="preserve">UN    </v>
          </cell>
          <cell r="D2415">
            <v>18.52</v>
          </cell>
        </row>
        <row r="2416">
          <cell r="A2416">
            <v>3390</v>
          </cell>
          <cell r="B2416" t="str">
            <v>IGNITOR PARA LAMPADA DE VAPOR DE SODIO / VAPOR METALICO ATE 400 W, TENSAO DE PULSO ENTRE 580 A 750 V</v>
          </cell>
          <cell r="C2416" t="str">
            <v xml:space="preserve">UN    </v>
          </cell>
          <cell r="D2416">
            <v>20.84</v>
          </cell>
        </row>
        <row r="2417">
          <cell r="A2417">
            <v>12873</v>
          </cell>
          <cell r="B2417" t="str">
            <v>IMPERMEABILIZADOR (HORISTA)</v>
          </cell>
          <cell r="C2417" t="str">
            <v xml:space="preserve">H     </v>
          </cell>
          <cell r="D2417">
            <v>13.98</v>
          </cell>
        </row>
        <row r="2418">
          <cell r="A2418">
            <v>41076</v>
          </cell>
          <cell r="B2418" t="str">
            <v>IMPERMEABILIZADOR (MENSALISTA)</v>
          </cell>
          <cell r="C2418" t="str">
            <v xml:space="preserve">MES   </v>
          </cell>
          <cell r="D2418">
            <v>2471.64</v>
          </cell>
        </row>
        <row r="2419">
          <cell r="A2419">
            <v>140</v>
          </cell>
          <cell r="B2419" t="str">
            <v>IMPERMEABILIZANTE FLEXIVEL BRANCO DE BASE ACRILICA PARA COBERTURAS</v>
          </cell>
          <cell r="C2419" t="str">
            <v xml:space="preserve">KG    </v>
          </cell>
          <cell r="D2419">
            <v>14.35</v>
          </cell>
        </row>
        <row r="2420">
          <cell r="A2420">
            <v>151</v>
          </cell>
          <cell r="B2420" t="str">
            <v>IMPERMEABILIZANTE INCOLOR,  BASE SILICONE, PARA TRATAMENTO DE FACHADAS, TELHAS, PEDRAS E OUTRAS SUPERFICIES</v>
          </cell>
          <cell r="C2420" t="str">
            <v xml:space="preserve">L     </v>
          </cell>
          <cell r="D2420">
            <v>21.18</v>
          </cell>
        </row>
        <row r="2421">
          <cell r="A2421">
            <v>7340</v>
          </cell>
          <cell r="B2421" t="str">
            <v>IMUNIZANTE PARA MADEIRA, INCOLOR</v>
          </cell>
          <cell r="C2421" t="str">
            <v xml:space="preserve">L     </v>
          </cell>
          <cell r="D2421">
            <v>49.65</v>
          </cell>
        </row>
        <row r="2422">
          <cell r="A2422">
            <v>2701</v>
          </cell>
          <cell r="B2422" t="str">
            <v>INSTALADOR DE TUBULACOES (TUBOS/EQUIPAMENTOS)</v>
          </cell>
          <cell r="C2422" t="str">
            <v xml:space="preserve">H     </v>
          </cell>
          <cell r="D2422">
            <v>12.22</v>
          </cell>
        </row>
        <row r="2423">
          <cell r="A2423">
            <v>40929</v>
          </cell>
          <cell r="B2423" t="str">
            <v>INSTALADOR DE TUBULACOES (TUBOS/EQUIPAMENTOS) (MENSALISTA)</v>
          </cell>
          <cell r="C2423" t="str">
            <v xml:space="preserve">MES   </v>
          </cell>
          <cell r="D2423">
            <v>2162.71</v>
          </cell>
        </row>
        <row r="2424">
          <cell r="A2424">
            <v>38114</v>
          </cell>
          <cell r="B2424" t="str">
            <v>INTERRUPTOR BIPOLAR SIMPLES 10 A, 250 V (APENAS MODULO)</v>
          </cell>
          <cell r="C2424" t="str">
            <v xml:space="preserve">UN    </v>
          </cell>
          <cell r="D2424">
            <v>15.29</v>
          </cell>
        </row>
        <row r="2425">
          <cell r="A2425">
            <v>38064</v>
          </cell>
          <cell r="B2425" t="str">
            <v>INTERRUPTOR BIPOLAR 10A, 250V, CONJUNTO MONTADO PARA EMBUTIR 4" X 2" (PLACA + SUPORTE + MODULO)</v>
          </cell>
          <cell r="C2425" t="str">
            <v xml:space="preserve">UN    </v>
          </cell>
          <cell r="D2425">
            <v>17.09</v>
          </cell>
        </row>
        <row r="2426">
          <cell r="A2426">
            <v>38115</v>
          </cell>
          <cell r="B2426" t="str">
            <v>INTERRUPTOR INTERMEDIARIO 10 A, 250 V (APENAS MODULO)</v>
          </cell>
          <cell r="C2426" t="str">
            <v xml:space="preserve">UN    </v>
          </cell>
          <cell r="D2426">
            <v>16.32</v>
          </cell>
        </row>
        <row r="2427">
          <cell r="A2427">
            <v>38065</v>
          </cell>
          <cell r="B2427" t="str">
            <v>INTERRUPTOR INTERMEDIARIO 10A, 250V, CONJUNTO MONTADO PARA EMBUTIR 4" X 2" (PLACA + SUPORTE + MODULO)</v>
          </cell>
          <cell r="C2427" t="str">
            <v xml:space="preserve">UN    </v>
          </cell>
          <cell r="D2427">
            <v>24.25</v>
          </cell>
        </row>
        <row r="2428">
          <cell r="A2428">
            <v>38078</v>
          </cell>
          <cell r="B2428" t="str">
            <v>INTERRUPTOR PARALELO + TOMADA 2P+T 10A, 250V, CONJUNTO MONTADO PARA EMBUTIR 4" X 2" (PLACA + SUPORTE + MODULOS)</v>
          </cell>
          <cell r="C2428" t="str">
            <v xml:space="preserve">UN    </v>
          </cell>
          <cell r="D2428">
            <v>14.15</v>
          </cell>
        </row>
        <row r="2429">
          <cell r="A2429">
            <v>38113</v>
          </cell>
          <cell r="B2429" t="str">
            <v>INTERRUPTOR PARALELO 10A, 250V (APENAS MODULO)</v>
          </cell>
          <cell r="C2429" t="str">
            <v xml:space="preserve">UN    </v>
          </cell>
          <cell r="D2429">
            <v>7.68</v>
          </cell>
        </row>
        <row r="2430">
          <cell r="A2430">
            <v>38063</v>
          </cell>
          <cell r="B2430" t="str">
            <v>INTERRUPTOR PARALELO 10A, 250V, CONJUNTO MONTADO PARA EMBUTIR 4" X 2" (PLACA + SUPORTE + MODULO)</v>
          </cell>
          <cell r="C2430" t="str">
            <v xml:space="preserve">UN    </v>
          </cell>
          <cell r="D2430">
            <v>8.24</v>
          </cell>
        </row>
        <row r="2431">
          <cell r="A2431">
            <v>38080</v>
          </cell>
          <cell r="B2431" t="str">
            <v>INTERRUPTOR SIMPLES + INTERRUPTOR PARALELO + TOMADA 2P+T 10A, 250V, CONJUNTO MONTADO PARA EMBUTIR 4" X 2" (PLACA + SUPORTE + MODULOS)</v>
          </cell>
          <cell r="C2431" t="str">
            <v xml:space="preserve">UN    </v>
          </cell>
          <cell r="D2431">
            <v>24.57</v>
          </cell>
        </row>
        <row r="2432">
          <cell r="A2432">
            <v>38069</v>
          </cell>
          <cell r="B2432" t="str">
            <v>INTERRUPTOR SIMPLES + INTERRUPTOR PARALELO 10A, 250V, CONJUNTO MONTADO PARA EMBUTIR 4" X 2" (PLACA + SUPORTE + MODULOS)</v>
          </cell>
          <cell r="C2432" t="str">
            <v xml:space="preserve">UN    </v>
          </cell>
          <cell r="D2432">
            <v>13.44</v>
          </cell>
        </row>
        <row r="2433">
          <cell r="A2433">
            <v>38077</v>
          </cell>
          <cell r="B2433" t="str">
            <v>INTERRUPTOR SIMPLES + TOMADA 2P+T 10A, 250V, CONJUNTO MONTADO PARA EMBUTIR 4" X 2" (PLACA + SUPORTE + MODULOS)</v>
          </cell>
          <cell r="C2433" t="str">
            <v xml:space="preserve">UN    </v>
          </cell>
          <cell r="D2433">
            <v>13.13</v>
          </cell>
        </row>
        <row r="2434">
          <cell r="A2434">
            <v>38073</v>
          </cell>
          <cell r="B2434" t="str">
            <v>INTERRUPTOR SIMPLES + 2 INTERRUPTORES PARALELOS 10A, 250V, CONJUNTO MONTADO PARA EMBUTIR 4" X 2" (PLACA + SUPORTE + MODULOS)</v>
          </cell>
          <cell r="C2434" t="str">
            <v xml:space="preserve">UN    </v>
          </cell>
          <cell r="D2434">
            <v>20</v>
          </cell>
        </row>
        <row r="2435">
          <cell r="A2435">
            <v>38112</v>
          </cell>
          <cell r="B2435" t="str">
            <v>INTERRUPTOR SIMPLES 10A, 250V (APENAS MODULO)</v>
          </cell>
          <cell r="C2435" t="str">
            <v xml:space="preserve">UN    </v>
          </cell>
          <cell r="D2435">
            <v>5.9</v>
          </cell>
        </row>
        <row r="2436">
          <cell r="A2436">
            <v>38062</v>
          </cell>
          <cell r="B2436" t="str">
            <v>INTERRUPTOR SIMPLES 10A, 250V, CONJUNTO MONTADO PARA EMBUTIR 4" X 2" (PLACA + SUPORTE + MODULO)</v>
          </cell>
          <cell r="C2436" t="str">
            <v xml:space="preserve">UN    </v>
          </cell>
          <cell r="D2436">
            <v>6.05</v>
          </cell>
        </row>
        <row r="2437">
          <cell r="A2437">
            <v>12128</v>
          </cell>
          <cell r="B2437" t="str">
            <v>INTERRUPTOR SIMPLES 10A, 250V, CONJUNTO MONTADO PARA SOBREPOR 4" X 2" (CAIXA + MODULO)</v>
          </cell>
          <cell r="C2437" t="str">
            <v xml:space="preserve">UN    </v>
          </cell>
          <cell r="D2437">
            <v>8.09</v>
          </cell>
        </row>
        <row r="2438">
          <cell r="A2438">
            <v>12129</v>
          </cell>
          <cell r="B2438" t="str">
            <v>INTERRUPTOR SIMPLES 10A, 250V, CONJUNTO MONTADO PARA SOBREPOR 4" X 2" (CAIXA + 2 MODULOS)</v>
          </cell>
          <cell r="C2438" t="str">
            <v xml:space="preserve">UN    </v>
          </cell>
          <cell r="D2438">
            <v>10.7</v>
          </cell>
        </row>
        <row r="2439">
          <cell r="A2439">
            <v>38081</v>
          </cell>
          <cell r="B2439" t="str">
            <v>INTERRUPTORES PARALELOS (2 MODULOS) + TOMADA 2P+T 10A, 250V, CONJUNTO MONTADO PARA EMBUTIR 4" X 2" (PLACA + SUPORTE + MODULOS)</v>
          </cell>
          <cell r="C2439" t="str">
            <v xml:space="preserve">UN    </v>
          </cell>
          <cell r="D2439">
            <v>20.84</v>
          </cell>
        </row>
        <row r="2440">
          <cell r="A2440">
            <v>38070</v>
          </cell>
          <cell r="B2440" t="str">
            <v>INTERRUPTORES PARALELOS (2 MODULOS) 10A, 250V, CONJUNTO MONTADO PARA EMBUTIR 4" X 2" (PLACA + SUPORTE + MODULOS)</v>
          </cell>
          <cell r="C2440" t="str">
            <v xml:space="preserve">UN    </v>
          </cell>
          <cell r="D2440">
            <v>14.36</v>
          </cell>
        </row>
        <row r="2441">
          <cell r="A2441">
            <v>38074</v>
          </cell>
          <cell r="B2441" t="str">
            <v>INTERRUPTORES PARALELOS (3 MODULOS) 10A, 250V, CONJUNTO MONTADO PARA EMBUTIR 4" X 2" (PLACA + SUPORTE + MODULO)</v>
          </cell>
          <cell r="C2441" t="str">
            <v xml:space="preserve">UN    </v>
          </cell>
          <cell r="D2441">
            <v>21.83</v>
          </cell>
        </row>
        <row r="2442">
          <cell r="A2442">
            <v>38079</v>
          </cell>
          <cell r="B2442" t="str">
            <v>INTERRUPTORES SIMPLES (2 MODULOS) + TOMADA 2P+T 10A, 250V, CONJUNTO MONTADO PARA EMBUTIR 4" X 2" (PLACA + SUPORTE + MODULOS)</v>
          </cell>
          <cell r="C2442" t="str">
            <v xml:space="preserve">UN    </v>
          </cell>
          <cell r="D2442">
            <v>18.739999999999998</v>
          </cell>
        </row>
        <row r="2443">
          <cell r="A2443">
            <v>38072</v>
          </cell>
          <cell r="B2443" t="str">
            <v>INTERRUPTORES SIMPLES (2 MODULOS) + 1 INTERRUPTOR PARALELO 10A, 250V, CONJUNTO MONTADO PARA EMBUTIR 4" X 2" (PLACA + SUPORTE + MODULOS)</v>
          </cell>
          <cell r="C2443" t="str">
            <v xml:space="preserve">UN    </v>
          </cell>
          <cell r="D2443">
            <v>18.010000000000002</v>
          </cell>
        </row>
        <row r="2444">
          <cell r="A2444">
            <v>38068</v>
          </cell>
          <cell r="B2444" t="str">
            <v>INTERRUPTORES SIMPLES (2 MODULOS) 10A, 250V, CONJUNTO MONTADO PARA EMBUTIR 4" X 2" (PLACA + SUPORTE + MODULOS)</v>
          </cell>
          <cell r="C2444" t="str">
            <v xml:space="preserve">UN    </v>
          </cell>
          <cell r="D2444">
            <v>12.43</v>
          </cell>
        </row>
        <row r="2445">
          <cell r="A2445">
            <v>38071</v>
          </cell>
          <cell r="B2445" t="str">
            <v>INTERRUPTORES SIMPLES (3 MODULOS) 10A, 250V, CONJUNTO MONTADO PARA EMBUTIR 4" X 2" (PLACA + SUPORTE + MODULOS)</v>
          </cell>
          <cell r="C2445" t="str">
            <v xml:space="preserve">UN    </v>
          </cell>
          <cell r="D2445">
            <v>14.86</v>
          </cell>
        </row>
        <row r="2446">
          <cell r="A2446">
            <v>38412</v>
          </cell>
          <cell r="B2446" t="str">
            <v>INVERSOR DE SOLDA MONOFASICO DE 160 A, POTENCIA DE 5400 W, TENSAO DE 220 V, TURBO VENTILADO, PROTECAO POR FUSIVEL TERMICO, PARA ELETRODOS DE 2,0 A 4,0 MM</v>
          </cell>
          <cell r="C2446" t="str">
            <v xml:space="preserve">UN    </v>
          </cell>
          <cell r="D2446">
            <v>1589.95</v>
          </cell>
        </row>
        <row r="2447">
          <cell r="A2447">
            <v>3405</v>
          </cell>
          <cell r="B2447" t="str">
            <v>ISOLADOR DE PORCELANA SUSPENSO, DISCO TIPO GARFO OLHAL, DIAMETRO DE 152 MM, PARA TENSAO DE *15* KV</v>
          </cell>
          <cell r="C2447" t="str">
            <v xml:space="preserve">UN    </v>
          </cell>
          <cell r="D2447">
            <v>91.9</v>
          </cell>
        </row>
        <row r="2448">
          <cell r="A2448">
            <v>3394</v>
          </cell>
          <cell r="B2448" t="str">
            <v>ISOLADOR DE PORCELANA, TIPO BUCHA, PARA TENSAO DE *15* KV</v>
          </cell>
          <cell r="C2448" t="str">
            <v xml:space="preserve">UN    </v>
          </cell>
          <cell r="D2448">
            <v>485.11</v>
          </cell>
        </row>
        <row r="2449">
          <cell r="A2449">
            <v>3393</v>
          </cell>
          <cell r="B2449" t="str">
            <v>ISOLADOR DE PORCELANA, TIPO BUCHA, PARA TENSAO DE *35* KV</v>
          </cell>
          <cell r="C2449" t="str">
            <v xml:space="preserve">UN    </v>
          </cell>
          <cell r="D2449">
            <v>825.96</v>
          </cell>
        </row>
        <row r="2450">
          <cell r="A2450">
            <v>3406</v>
          </cell>
          <cell r="B2450" t="str">
            <v>ISOLADOR DE PORCELANA, TIPO PINO MONOCORPO, PARA TENSAO DE *15* KV</v>
          </cell>
          <cell r="C2450" t="str">
            <v xml:space="preserve">UN    </v>
          </cell>
          <cell r="D2450">
            <v>28.13</v>
          </cell>
        </row>
        <row r="2451">
          <cell r="A2451">
            <v>3395</v>
          </cell>
          <cell r="B2451" t="str">
            <v>ISOLADOR DE PORCELANA, TIPO PINO MONOCORPO, PARA TENSAO DE *35* KV</v>
          </cell>
          <cell r="C2451" t="str">
            <v xml:space="preserve">UN    </v>
          </cell>
          <cell r="D2451">
            <v>118.66</v>
          </cell>
        </row>
        <row r="2452">
          <cell r="A2452">
            <v>3398</v>
          </cell>
          <cell r="B2452" t="str">
            <v>ISOLADOR DE PORCELANA, TIPO ROLDANA, DIMENSOES DE *72* X *72* MM, PARA USO EM BAIXA TENSAO</v>
          </cell>
          <cell r="C2452" t="str">
            <v xml:space="preserve">UN    </v>
          </cell>
          <cell r="D2452">
            <v>5.64</v>
          </cell>
        </row>
        <row r="2453">
          <cell r="A2453">
            <v>40662</v>
          </cell>
          <cell r="B2453" t="str">
            <v>JANELA BASCULANTE EM MADEIRA PINUS/ EUCALIPTO/ TAUARI/ VIROLA OU EQUIVALENTE DA REGIAO, *60 X 60*, CAIXA DO BATENTE/ MARCO E = *10* CM, 2 BASCULAS PARA VIDRO, COM FERRAGENS (SEM VIDRO, SEM GUARNICAO/ALIZAR E SEM ACABAMENTO)</v>
          </cell>
          <cell r="C2453" t="str">
            <v xml:space="preserve">UN    </v>
          </cell>
          <cell r="D2453">
            <v>285.67</v>
          </cell>
        </row>
        <row r="2454">
          <cell r="A2454">
            <v>3437</v>
          </cell>
          <cell r="B2454" t="str">
            <v>JANELA BASCULANTE EM MADEIRA PINUS/ EUCALIPTO/ TAUARI/ VIROLA OU EQUIVALENTE DA REGIAO, CAIXA DO BATENTE/ MARCO *10* CM, *2* FOLHAS BASCULANTES PARA VIDRO, COM FERRAGENS (SEM VIDRO, SEM GUARNICAO/ALIZAR E SEM ACABAMENTO)</v>
          </cell>
          <cell r="C2454" t="str">
            <v xml:space="preserve">M2    </v>
          </cell>
          <cell r="D2454">
            <v>793.54</v>
          </cell>
        </row>
        <row r="2455">
          <cell r="A2455">
            <v>11190</v>
          </cell>
          <cell r="B2455" t="str">
            <v>JANELA BASCULANTE, ACO, COM BATENTE/REQUADRO, 60 X 60 CM (SEM VIDROS)</v>
          </cell>
          <cell r="C2455" t="str">
            <v xml:space="preserve">UN    </v>
          </cell>
          <cell r="D2455">
            <v>229</v>
          </cell>
        </row>
        <row r="2456">
          <cell r="A2456">
            <v>34377</v>
          </cell>
          <cell r="B2456" t="str">
            <v>JANELA BASCULANTE, EM ALUMINIO PERFIL 20, 80 X 60 CM (A X L), 4 FLS (1 FIXA E 3 MOVEIS), ACABAMENTO BRANCO OU BRILHANTE, BATENTE DE 3 A 4 CM, COM VIDRO, SEM GUARNICAO</v>
          </cell>
          <cell r="C2456" t="str">
            <v xml:space="preserve">UN    </v>
          </cell>
          <cell r="D2456">
            <v>308.76</v>
          </cell>
        </row>
        <row r="2457">
          <cell r="A2457">
            <v>3428</v>
          </cell>
          <cell r="B2457" t="str">
            <v>JANELA DE ABRIR EM MADEIRA IMBUIA/CEDRO ARANA/CEDRO ROSA OU EQUIVALENTE DA REGIAO, CAIXA DO BATENTE/MARCO *10* CM, 2 FOLHAS DE ABRIR TIPO VENEZIANA E 2 FOLHAS DE ABRIR PARA VIDRO, COM GUARNICAO/ALIZAR, COM FERRAGENS, (SEM VIDRO E SEM ACABAMENTO)</v>
          </cell>
          <cell r="C2457" t="str">
            <v xml:space="preserve">M2    </v>
          </cell>
          <cell r="D2457">
            <v>1177.08</v>
          </cell>
        </row>
        <row r="2458">
          <cell r="A2458">
            <v>3429</v>
          </cell>
          <cell r="B2458" t="str">
            <v>JANELA DE ABRIR EM MADEIRA PINUS/EUCALIPTO/ TAUARI/ VIROLA OU EQUIVALENTE DA REGIAO, CAIXA DO BATENTE/MARCO *10* CM, 2 FOLHAS DE ABRIR TIPO VENEZIANA E 2 FOLHAS GUILHOTINA PARA VIDRO, COM FERRAGENS (SEM VIDRO,SEM GUARNICAO/ALIZAR E SEM ACABAMENTO)</v>
          </cell>
          <cell r="C2458" t="str">
            <v xml:space="preserve">M2    </v>
          </cell>
          <cell r="D2458">
            <v>672.52</v>
          </cell>
        </row>
        <row r="2459">
          <cell r="A2459">
            <v>34364</v>
          </cell>
          <cell r="B2459" t="str">
            <v>JANELA DE CORRER,  EM ALUMINIO PERFIL 25, 120 X 150 CM (A X L), 4 FLS, BANDEIRA COM BASCULA,  ACABAMENTO BRANCO OU BRILHANTE, BATENTE/REQUADRO DE 6 A 14 CM, COM VIDRO, SEM GUARNICAO/ALIZAR</v>
          </cell>
          <cell r="C2459" t="str">
            <v xml:space="preserve">UN    </v>
          </cell>
          <cell r="D2459">
            <v>1013.1</v>
          </cell>
        </row>
        <row r="2460">
          <cell r="A2460">
            <v>34369</v>
          </cell>
          <cell r="B2460" t="str">
            <v>JANELA DE CORRER, EM ALUMINIO PEFIL 25, 100 X 200 CM (A X L), 4 FLS, SEM BANDEIRA, ACABAMENTO BRANCO OU BRILHANTE, BATENTE DE 6 A 7 CM, COM VIDRO, SEM GUARNICAO/ALIZAR</v>
          </cell>
          <cell r="C2460" t="str">
            <v xml:space="preserve">UN    </v>
          </cell>
          <cell r="D2460">
            <v>1073.9000000000001</v>
          </cell>
        </row>
        <row r="2461">
          <cell r="A2461">
            <v>36896</v>
          </cell>
          <cell r="B2461" t="str">
            <v>JANELA DE CORRER, EM ALUMINIO PERFIL 25, 100 X 120 CM (A X L), 2 FLS MOVEIS,  SEM BANDEIRA, ACABAMENTO BRANCO OU BRILHANTE, BATENTE DE 6 A 7 CM, COM VIDRO, SEM GUARNICAO</v>
          </cell>
          <cell r="C2461" t="str">
            <v xml:space="preserve">UN    </v>
          </cell>
          <cell r="D2461">
            <v>598</v>
          </cell>
        </row>
        <row r="2462">
          <cell r="A2462">
            <v>34367</v>
          </cell>
          <cell r="B2462" t="str">
            <v>JANELA DE CORRER, EM ALUMINIO PERFIL 25, 100 X 150 CM (A X L), 2 FLS MOVEIS,  SEM BANDEIRA, ACABAMENTO BRANCO OU BRILHANTE, BATENTE DE 6 A 7 CM, COM VIDRO, SEM GUARNICAO</v>
          </cell>
          <cell r="C2462" t="str">
            <v xml:space="preserve">UN    </v>
          </cell>
          <cell r="D2462">
            <v>770.73</v>
          </cell>
        </row>
        <row r="2463">
          <cell r="A2463">
            <v>36897</v>
          </cell>
          <cell r="B2463" t="str">
            <v>JANELA DE CORRER, EM ALUMINIO PERFIL 25, 100 X 150 CM (A X L), 4 FLS MOVEIS, SEM BANDEIRA, ACABAMENTO BRANCO OU BRILHANTE, BATENTE DE 6 A 7 CM, COM VIDRO, SEM GUARNICAO/ALIZAR</v>
          </cell>
          <cell r="C2463" t="str">
            <v xml:space="preserve">UN    </v>
          </cell>
          <cell r="D2463">
            <v>933.17</v>
          </cell>
        </row>
        <row r="2464">
          <cell r="A2464">
            <v>40659</v>
          </cell>
          <cell r="B246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64" t="str">
            <v xml:space="preserve">M2    </v>
          </cell>
          <cell r="D2464">
            <v>1122.74</v>
          </cell>
        </row>
        <row r="2465">
          <cell r="A2465">
            <v>40660</v>
          </cell>
          <cell r="B246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65" t="str">
            <v xml:space="preserve">M2    </v>
          </cell>
          <cell r="D2465">
            <v>1422.94</v>
          </cell>
        </row>
        <row r="2466">
          <cell r="A2466">
            <v>40661</v>
          </cell>
          <cell r="B246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66" t="str">
            <v xml:space="preserve">M2    </v>
          </cell>
          <cell r="D2466">
            <v>874.86</v>
          </cell>
        </row>
        <row r="2467">
          <cell r="A2467">
            <v>3421</v>
          </cell>
          <cell r="B2467" t="str">
            <v>JANELA EM MADEIRA CEDRINHO/ ANGELIM COMERCIAL/ CURUPIXA/ CUMARU OU EQUIVALENTE DA REGIAO, CAIXA DO BATENTE/MARCO *10* CM, 2 FOLHAS DE ABRIR TIPO VENEZIANA E 2 FOLHAS GUILHOTINA PARA VIDRO, COM GUARNICAO/ALIZAR, COM FERRAGENS (SEM VIDRO E SEM ACABAMENTO)</v>
          </cell>
          <cell r="C2467" t="str">
            <v xml:space="preserve">M2    </v>
          </cell>
          <cell r="D2467">
            <v>881.56</v>
          </cell>
        </row>
        <row r="2468">
          <cell r="A2468">
            <v>599</v>
          </cell>
          <cell r="B2468" t="str">
            <v>JANELA FIXA, EM ALUMINIO PERFIL 20, 60  X 80 CM (A X L), BATENTE/REQUADRO DE 3 A 14 CM, COM VIDRO 4 MM, SEM GUARNICAO/ALIZAR, ACABAMENTO ALUM BRANCO OU BRILHANTE</v>
          </cell>
          <cell r="C2468" t="str">
            <v xml:space="preserve">M2    </v>
          </cell>
          <cell r="D2468">
            <v>1090.6199999999999</v>
          </cell>
        </row>
        <row r="2469">
          <cell r="A2469">
            <v>44053</v>
          </cell>
          <cell r="B2469" t="str">
            <v>JANELA INTEGRADA VENEZIANA EM ALUMINIO  PERFIL 25, 120 X 120 CM (A X L), 2 FLS ( 2 VIDROS) E VENEZIANA COM ACIONAMENTO MANUAL, SEM BANDEIRA, ACABAMENTO BRILHANTE, BATENTE DE 11,50 A 12,50 CM, COM VIDRO, INCLUSO GUARNICAO</v>
          </cell>
          <cell r="C2469" t="str">
            <v xml:space="preserve">UN    </v>
          </cell>
          <cell r="D2469">
            <v>2420.67</v>
          </cell>
        </row>
        <row r="2470">
          <cell r="A2470">
            <v>3423</v>
          </cell>
          <cell r="B2470" t="str">
            <v>JANELA MAXIM AR EM MADEIRA CEDRINHO/ ANGELIM COMERCIAL/ CURUPIXA/ CUMARU OU EQUIVALENTE DA REGIAO, CAIXA DO BATENTE/MARCO *10* CM, 1 FOLHA  PARA VIDRO, COM GUARNICAO/ALIZAR, COM FERRAGENS, (SEM VIDRO E SEM ACABAMENTO)</v>
          </cell>
          <cell r="C2470" t="str">
            <v xml:space="preserve">M2    </v>
          </cell>
          <cell r="D2470">
            <v>1243.21</v>
          </cell>
        </row>
        <row r="2471">
          <cell r="A2471">
            <v>34381</v>
          </cell>
          <cell r="B2471" t="str">
            <v>JANELA MAXIM AR, EM ALUMINIO PERFIL 25, 60 X 80 CM (A X L), ACABAMENTO BRANCO OU BRILHANTE, BATENTE DE 4 A 5 CM, COM VIDRO, SEM GUARNICAO/ALIZAR</v>
          </cell>
          <cell r="C2471" t="str">
            <v xml:space="preserve">UN    </v>
          </cell>
          <cell r="D2471">
            <v>440.37</v>
          </cell>
        </row>
        <row r="2472">
          <cell r="A2472">
            <v>34797</v>
          </cell>
          <cell r="B2472" t="str">
            <v>JANELA MAXIMO AR, ACO, BATENTE / REQUADRO DE 6 A 14 CM, PINT ANTICORROSIVA, SEM VIDRO, COM GRADE, 1 FL, 60  X 80 CM (A X L)</v>
          </cell>
          <cell r="C2472" t="str">
            <v xml:space="preserve">UN    </v>
          </cell>
          <cell r="D2472">
            <v>498.8</v>
          </cell>
        </row>
        <row r="2473">
          <cell r="A2473">
            <v>44054</v>
          </cell>
          <cell r="B2473" t="str">
            <v>JANELA VENEZIANA DE CORRER, EM ALUMINIO PERFIL 25, 100 X 120 CM (A X L), 3 FLS (2 VENEZIANAS E 1 VIDRO), SEM BANDEIRA, ACABAMENTO BRANCO OU BRILHANTE, BATENTE DE 8 A 9 CM, COM VIDRO, SEM GUARNICAO/ALIZAR</v>
          </cell>
          <cell r="C2473" t="str">
            <v xml:space="preserve">UN    </v>
          </cell>
          <cell r="D2473">
            <v>868.39</v>
          </cell>
        </row>
        <row r="2474">
          <cell r="A2474">
            <v>44399</v>
          </cell>
          <cell r="B2474" t="str">
            <v>JANELA VENEZIANA DE CORRER, EM ALUMINIO PERFIL 25, 100 X 150 CM (A X L), 6 FLS (4 VENEZIANAS E 2 VIDROS), SEM BANDEIRA, ACABAMENTO BRANCO OU BRILHANTE, BATENTE DE 8 A 9 CM, COM VIDRO, SEM GUARNICAO / ALIZAR</v>
          </cell>
          <cell r="C2474" t="str">
            <v xml:space="preserve">UN    </v>
          </cell>
          <cell r="D2474">
            <v>1186.5</v>
          </cell>
        </row>
        <row r="2475">
          <cell r="A2475">
            <v>44503</v>
          </cell>
          <cell r="B2475" t="str">
            <v>JARDINEIRO (HORISTA)</v>
          </cell>
          <cell r="C2475" t="str">
            <v xml:space="preserve">H     </v>
          </cell>
          <cell r="D2475">
            <v>13.31</v>
          </cell>
        </row>
        <row r="2476">
          <cell r="A2476">
            <v>41077</v>
          </cell>
          <cell r="B2476" t="str">
            <v>JARDINEIRO (MENSALISTA)</v>
          </cell>
          <cell r="C2476" t="str">
            <v xml:space="preserve">MES   </v>
          </cell>
          <cell r="D2476">
            <v>2356.09</v>
          </cell>
        </row>
        <row r="2477">
          <cell r="A2477">
            <v>20159</v>
          </cell>
          <cell r="B2477" t="str">
            <v>JOELHO COM VISITA, PVC SERIE R, 90 GRAUS, 100 X 75 MM, PARA ESGOTO OU AGUAS PLUVIAIS PREDIAIS</v>
          </cell>
          <cell r="C2477" t="str">
            <v xml:space="preserve">UN    </v>
          </cell>
          <cell r="D2477">
            <v>67.87</v>
          </cell>
        </row>
        <row r="2478">
          <cell r="A2478">
            <v>37963</v>
          </cell>
          <cell r="B2478" t="str">
            <v>JOELHO CPVC, SOLDAVEL, 45 GRAUS, 15 MM, PARA AGUA QUENTE</v>
          </cell>
          <cell r="C2478" t="str">
            <v xml:space="preserve">UN    </v>
          </cell>
          <cell r="D2478">
            <v>5.28</v>
          </cell>
        </row>
        <row r="2479">
          <cell r="A2479">
            <v>37964</v>
          </cell>
          <cell r="B2479" t="str">
            <v>JOELHO CPVC, SOLDAVEL, 45 GRAUS, 22 MM, PARA AGUA QUENTE</v>
          </cell>
          <cell r="C2479" t="str">
            <v xml:space="preserve">UN    </v>
          </cell>
          <cell r="D2479">
            <v>8.8000000000000007</v>
          </cell>
        </row>
        <row r="2480">
          <cell r="A2480">
            <v>37965</v>
          </cell>
          <cell r="B2480" t="str">
            <v>JOELHO CPVC, SOLDAVEL, 45 GRAUS, 28 MM, PARA AGUA QUENTE</v>
          </cell>
          <cell r="C2480" t="str">
            <v xml:space="preserve">UN    </v>
          </cell>
          <cell r="D2480">
            <v>12.76</v>
          </cell>
        </row>
        <row r="2481">
          <cell r="A2481">
            <v>37966</v>
          </cell>
          <cell r="B2481" t="str">
            <v>JOELHO CPVC, SOLDAVEL, 45 GRAUS, 35 MM, PARA AGUA QUENTE</v>
          </cell>
          <cell r="C2481" t="str">
            <v xml:space="preserve">UN    </v>
          </cell>
          <cell r="D2481">
            <v>23.11</v>
          </cell>
        </row>
        <row r="2482">
          <cell r="A2482">
            <v>37967</v>
          </cell>
          <cell r="B2482" t="str">
            <v>JOELHO CPVC, SOLDAVEL, 45 GRAUS, 42 MM, PARA AGUA QUENTE</v>
          </cell>
          <cell r="C2482" t="str">
            <v xml:space="preserve">UN    </v>
          </cell>
          <cell r="D2482">
            <v>37.06</v>
          </cell>
        </row>
        <row r="2483">
          <cell r="A2483">
            <v>37968</v>
          </cell>
          <cell r="B2483" t="str">
            <v>JOELHO CPVC, SOLDAVEL, 45 GRAUS, 54 MM, PARA AGUA QUENTE</v>
          </cell>
          <cell r="C2483" t="str">
            <v xml:space="preserve">UN    </v>
          </cell>
          <cell r="D2483">
            <v>81.27</v>
          </cell>
        </row>
        <row r="2484">
          <cell r="A2484">
            <v>37969</v>
          </cell>
          <cell r="B2484" t="str">
            <v>JOELHO CPVC, SOLDAVEL, 45 GRAUS, 73 MM, PARA AGUA QUENTE</v>
          </cell>
          <cell r="C2484" t="str">
            <v xml:space="preserve">UN    </v>
          </cell>
          <cell r="D2484">
            <v>217.11</v>
          </cell>
        </row>
        <row r="2485">
          <cell r="A2485">
            <v>37970</v>
          </cell>
          <cell r="B2485" t="str">
            <v>JOELHO CPVC, SOLDAVEL, 45 GRAUS, 89 MM, PARA AGUA QUENTE</v>
          </cell>
          <cell r="C2485" t="str">
            <v xml:space="preserve">UN    </v>
          </cell>
          <cell r="D2485">
            <v>253.27</v>
          </cell>
        </row>
        <row r="2486">
          <cell r="A2486">
            <v>21118</v>
          </cell>
          <cell r="B2486" t="str">
            <v>JOELHO CPVC, SOLDAVEL, 90 GRAUS, 15 MM, PARA AGUA QUENTE</v>
          </cell>
          <cell r="C2486" t="str">
            <v xml:space="preserve">UN    </v>
          </cell>
          <cell r="D2486">
            <v>3.99</v>
          </cell>
        </row>
        <row r="2487">
          <cell r="A2487">
            <v>37956</v>
          </cell>
          <cell r="B2487" t="str">
            <v>JOELHO CPVC, SOLDAVEL, 90 GRAUS, 22 MM, PARA AGUA QUENTE</v>
          </cell>
          <cell r="C2487" t="str">
            <v xml:space="preserve">UN    </v>
          </cell>
          <cell r="D2487">
            <v>6.32</v>
          </cell>
        </row>
        <row r="2488">
          <cell r="A2488">
            <v>37957</v>
          </cell>
          <cell r="B2488" t="str">
            <v>JOELHO CPVC, SOLDAVEL, 90 GRAUS, 28 MM, PARA AGUA QUENTE</v>
          </cell>
          <cell r="C2488" t="str">
            <v xml:space="preserve">UN    </v>
          </cell>
          <cell r="D2488">
            <v>13.33</v>
          </cell>
        </row>
        <row r="2489">
          <cell r="A2489">
            <v>37958</v>
          </cell>
          <cell r="B2489" t="str">
            <v>JOELHO CPVC, SOLDAVEL, 90 GRAUS, 35 MM, PARA AGUA QUENTE</v>
          </cell>
          <cell r="C2489" t="str">
            <v xml:space="preserve">UN    </v>
          </cell>
          <cell r="D2489">
            <v>23.11</v>
          </cell>
        </row>
        <row r="2490">
          <cell r="A2490">
            <v>37959</v>
          </cell>
          <cell r="B2490" t="str">
            <v>JOELHO CPVC, SOLDAVEL, 90 GRAUS, 42 MM, PARA AGUA QUENTE</v>
          </cell>
          <cell r="C2490" t="str">
            <v xml:space="preserve">UN    </v>
          </cell>
          <cell r="D2490">
            <v>37.06</v>
          </cell>
        </row>
        <row r="2491">
          <cell r="A2491">
            <v>37960</v>
          </cell>
          <cell r="B2491" t="str">
            <v>JOELHO CPVC, SOLDAVEL, 90 GRAUS, 54 MM, PARA AGUA QUENTE</v>
          </cell>
          <cell r="C2491" t="str">
            <v xml:space="preserve">UN    </v>
          </cell>
          <cell r="D2491">
            <v>79.8</v>
          </cell>
        </row>
        <row r="2492">
          <cell r="A2492">
            <v>37961</v>
          </cell>
          <cell r="B2492" t="str">
            <v>JOELHO CPVC, SOLDAVEL, 90 GRAUS, 73 MM, PARA AGUA QUENTE</v>
          </cell>
          <cell r="C2492" t="str">
            <v xml:space="preserve">UN    </v>
          </cell>
          <cell r="D2492">
            <v>211.72</v>
          </cell>
        </row>
        <row r="2493">
          <cell r="A2493">
            <v>37962</v>
          </cell>
          <cell r="B2493" t="str">
            <v>JOELHO CPVC, SOLDAVEL, 90 GRAUS, 89 MM, PARA AGUA QUENTE</v>
          </cell>
          <cell r="C2493" t="str">
            <v xml:space="preserve">UN    </v>
          </cell>
          <cell r="D2493">
            <v>246.01</v>
          </cell>
        </row>
        <row r="2494">
          <cell r="A2494">
            <v>3533</v>
          </cell>
          <cell r="B2494" t="str">
            <v>JOELHO DE REDUCAO, PVC SOLDAVEL, 90 GRAUS,  25 MM X 20 MM, PARA AGUA FRIA PREDIAL</v>
          </cell>
          <cell r="C2494" t="str">
            <v xml:space="preserve">UN    </v>
          </cell>
          <cell r="D2494">
            <v>2.4500000000000002</v>
          </cell>
        </row>
        <row r="2495">
          <cell r="A2495">
            <v>3538</v>
          </cell>
          <cell r="B2495" t="str">
            <v>JOELHO DE REDUCAO, PVC SOLDAVEL, 90 GRAUS,  32 MM X 25 MM, PARA AGUA FRIA PREDIAL</v>
          </cell>
          <cell r="C2495" t="str">
            <v xml:space="preserve">UN    </v>
          </cell>
          <cell r="D2495">
            <v>4.2300000000000004</v>
          </cell>
        </row>
        <row r="2496">
          <cell r="A2496">
            <v>3497</v>
          </cell>
          <cell r="B2496" t="str">
            <v>JOELHO DE REDUCAO, PVC, ROSCAVEL COM BUCHA DE LATAO, 90 GRAUS,  3/4" X 1/2", PARA AGUA FRIA PREDIAL</v>
          </cell>
          <cell r="C2496" t="str">
            <v xml:space="preserve">UN    </v>
          </cell>
          <cell r="D2496">
            <v>15.81</v>
          </cell>
        </row>
        <row r="2497">
          <cell r="A2497">
            <v>3498</v>
          </cell>
          <cell r="B2497" t="str">
            <v>JOELHO DE REDUCAO, PVC, ROSCAVEL, 90 GRAUS, 1" X 3/4", PARA AGUA FRIA PREDIAL</v>
          </cell>
          <cell r="C2497" t="str">
            <v xml:space="preserve">UN    </v>
          </cell>
          <cell r="D2497">
            <v>5.0199999999999996</v>
          </cell>
        </row>
        <row r="2498">
          <cell r="A2498">
            <v>3496</v>
          </cell>
          <cell r="B2498" t="str">
            <v>JOELHO DE REDUCAO, PVC, ROSCAVEL, 90 GRAUS, 3/4" X 1/2", PARA AGUA FRIA PREDIAL</v>
          </cell>
          <cell r="C2498" t="str">
            <v xml:space="preserve">UN    </v>
          </cell>
          <cell r="D2498">
            <v>4.05</v>
          </cell>
        </row>
        <row r="2499">
          <cell r="A2499">
            <v>38429</v>
          </cell>
          <cell r="B2499" t="str">
            <v>JOELHO DE TRANSICAO, CPVC, SOLDAVEL, 90 GRAUS, 15 MM X 1/2", PARA AGUA QUENTE</v>
          </cell>
          <cell r="C2499" t="str">
            <v xml:space="preserve">UN    </v>
          </cell>
          <cell r="D2499">
            <v>13.47</v>
          </cell>
        </row>
        <row r="2500">
          <cell r="A2500">
            <v>38431</v>
          </cell>
          <cell r="B2500" t="str">
            <v>JOELHO DE TRANSICAO, CPVC, SOLDAVEL, 90 GRAUS, 22 MM X 1/2", PARA AGUA QUENTE</v>
          </cell>
          <cell r="C2500" t="str">
            <v xml:space="preserve">UN    </v>
          </cell>
          <cell r="D2500">
            <v>21.35</v>
          </cell>
        </row>
        <row r="2501">
          <cell r="A2501">
            <v>38430</v>
          </cell>
          <cell r="B2501" t="str">
            <v>JOELHO DE TRANSICAO, CPVC, SOLDAVEL, 90 GRAUS, 22 MM X 3/4", PARA AGUA QUENTE</v>
          </cell>
          <cell r="C2501" t="str">
            <v xml:space="preserve">UN    </v>
          </cell>
          <cell r="D2501">
            <v>27.28</v>
          </cell>
        </row>
        <row r="2502">
          <cell r="A2502">
            <v>36348</v>
          </cell>
          <cell r="B2502" t="str">
            <v>JOELHO PPR 45 GRAUS, SOLDAVEL,  DN 20 MM, PARA AGUA QUENTE PREDIAL</v>
          </cell>
          <cell r="C2502" t="str">
            <v xml:space="preserve">UN    </v>
          </cell>
          <cell r="D2502">
            <v>1.94</v>
          </cell>
        </row>
        <row r="2503">
          <cell r="A2503">
            <v>36349</v>
          </cell>
          <cell r="B2503" t="str">
            <v>JOELHO PPR 45 GRAUS, SOLDAVEL, DN 25 MM, PARA AGUA QUENTE PREDIAL</v>
          </cell>
          <cell r="C2503" t="str">
            <v xml:space="preserve">UN    </v>
          </cell>
          <cell r="D2503">
            <v>2.91</v>
          </cell>
        </row>
        <row r="2504">
          <cell r="A2504">
            <v>38433</v>
          </cell>
          <cell r="B2504" t="str">
            <v>JOELHO PPR, 45 GRAUS, SOLDAVEL, DN 32 MM, PARA AGUA QUENTE PREDIAL</v>
          </cell>
          <cell r="C2504" t="str">
            <v xml:space="preserve">UN    </v>
          </cell>
          <cell r="D2504">
            <v>5.39</v>
          </cell>
        </row>
        <row r="2505">
          <cell r="A2505">
            <v>38440</v>
          </cell>
          <cell r="B2505" t="str">
            <v>JOELHO PPR, 90 GRAUS, SOLDAVEL, DN 110 MM, PARA AGUA QUENTE PREDIAL</v>
          </cell>
          <cell r="C2505" t="str">
            <v xml:space="preserve">UN    </v>
          </cell>
          <cell r="D2505">
            <v>186.04</v>
          </cell>
        </row>
        <row r="2506">
          <cell r="A2506">
            <v>36359</v>
          </cell>
          <cell r="B2506" t="str">
            <v>JOELHO PPR, 90 GRAUS, SOLDAVEL, DN 20 MM, PARA AGUA QUENTE PREDIAL</v>
          </cell>
          <cell r="C2506" t="str">
            <v xml:space="preserve">UN    </v>
          </cell>
          <cell r="D2506">
            <v>2.31</v>
          </cell>
        </row>
        <row r="2507">
          <cell r="A2507">
            <v>36360</v>
          </cell>
          <cell r="B2507" t="str">
            <v>JOELHO PPR, 90 GRAUS, SOLDAVEL, DN 25 MM, PARA AGUA QUENTE PREDIAL</v>
          </cell>
          <cell r="C2507" t="str">
            <v xml:space="preserve">UN    </v>
          </cell>
          <cell r="D2507">
            <v>3.57</v>
          </cell>
        </row>
        <row r="2508">
          <cell r="A2508">
            <v>38434</v>
          </cell>
          <cell r="B2508" t="str">
            <v>JOELHO PPR, 90 GRAUS, SOLDAVEL, DN 32 MM, PARA AGUA QUENTE PREDIAL</v>
          </cell>
          <cell r="C2508" t="str">
            <v xml:space="preserve">UN    </v>
          </cell>
          <cell r="D2508">
            <v>5.46</v>
          </cell>
        </row>
        <row r="2509">
          <cell r="A2509">
            <v>38435</v>
          </cell>
          <cell r="B2509" t="str">
            <v>JOELHO PPR, 90 GRAUS, SOLDAVEL, DN 40 MM, PARA AGUA QUENTE PREDIAL</v>
          </cell>
          <cell r="C2509" t="str">
            <v xml:space="preserve">UN    </v>
          </cell>
          <cell r="D2509">
            <v>10.37</v>
          </cell>
        </row>
        <row r="2510">
          <cell r="A2510">
            <v>38436</v>
          </cell>
          <cell r="B2510" t="str">
            <v>JOELHO PPR, 90 GRAUS, SOLDAVEL, DN 50 MM, PARA AGUA QUENTE PREDIAL</v>
          </cell>
          <cell r="C2510" t="str">
            <v xml:space="preserve">UN    </v>
          </cell>
          <cell r="D2510">
            <v>21.45</v>
          </cell>
        </row>
        <row r="2511">
          <cell r="A2511">
            <v>38437</v>
          </cell>
          <cell r="B2511" t="str">
            <v>JOELHO PPR, 90 GRAUS, SOLDAVEL, DN 63 MM, PARA AGUA QUENTE PREDIAL</v>
          </cell>
          <cell r="C2511" t="str">
            <v xml:space="preserve">UN    </v>
          </cell>
          <cell r="D2511">
            <v>32.21</v>
          </cell>
        </row>
        <row r="2512">
          <cell r="A2512">
            <v>38438</v>
          </cell>
          <cell r="B2512" t="str">
            <v>JOELHO PPR, 90 GRAUS, SOLDAVEL, DN 75 MM, PARA AGUA QUENTE PREDIAL</v>
          </cell>
          <cell r="C2512" t="str">
            <v xml:space="preserve">UN    </v>
          </cell>
          <cell r="D2512">
            <v>81.39</v>
          </cell>
        </row>
        <row r="2513">
          <cell r="A2513">
            <v>38439</v>
          </cell>
          <cell r="B2513" t="str">
            <v>JOELHO PPR, 90 GRAUS, SOLDAVEL, DN 90 MM, PARA AGUA QUENTE PREDIAL</v>
          </cell>
          <cell r="C2513" t="str">
            <v xml:space="preserve">UN    </v>
          </cell>
          <cell r="D2513">
            <v>124.05</v>
          </cell>
        </row>
        <row r="2514">
          <cell r="A2514">
            <v>10836</v>
          </cell>
          <cell r="B2514" t="str">
            <v>JOELHO PVC COM VISITA, 90 GRAUS, DN 100 X 50 MM, SERIE NORMAL, PARA ESGOTO PREDIAL</v>
          </cell>
          <cell r="C2514" t="str">
            <v xml:space="preserve">UN    </v>
          </cell>
          <cell r="D2514">
            <v>23.79</v>
          </cell>
        </row>
        <row r="2515">
          <cell r="A2515">
            <v>20128</v>
          </cell>
          <cell r="B2515" t="str">
            <v>JOELHO PVC LEVE, 45 GRAUS, DN 150 MM, PARA ESGOTO PREDIAL</v>
          </cell>
          <cell r="C2515" t="str">
            <v xml:space="preserve">UN    </v>
          </cell>
          <cell r="D2515">
            <v>69.73</v>
          </cell>
        </row>
        <row r="2516">
          <cell r="A2516">
            <v>20131</v>
          </cell>
          <cell r="B2516" t="str">
            <v>JOELHO PVC LEVE, 90 GRAUS, DN 150 MM, PARA ESGOTO PREDIAL</v>
          </cell>
          <cell r="C2516" t="str">
            <v xml:space="preserve">UN    </v>
          </cell>
          <cell r="D2516">
            <v>63.64</v>
          </cell>
        </row>
        <row r="2517">
          <cell r="A2517">
            <v>3521</v>
          </cell>
          <cell r="B2517" t="str">
            <v>JOELHO PVC,  SOLDAVEL COM ROSCA, 90 GRAUS, 20 MM X 1/2", PARA AGUA FRIA PREDIAL</v>
          </cell>
          <cell r="C2517" t="str">
            <v xml:space="preserve">UN    </v>
          </cell>
          <cell r="D2517">
            <v>2.13</v>
          </cell>
        </row>
        <row r="2518">
          <cell r="A2518">
            <v>3531</v>
          </cell>
          <cell r="B2518" t="str">
            <v>JOELHO PVC,  SOLDAVEL COM ROSCA, 90 GRAUS, 25 MM X 1/2", PARA AGUA FRIA PREDIAL</v>
          </cell>
          <cell r="C2518" t="str">
            <v xml:space="preserve">UN    </v>
          </cell>
          <cell r="D2518">
            <v>2.41</v>
          </cell>
        </row>
        <row r="2519">
          <cell r="A2519">
            <v>3522</v>
          </cell>
          <cell r="B2519" t="str">
            <v>JOELHO PVC,  SOLDAVEL COM ROSCA, 90 GRAUS, 25 MM X 3/4", PARA AGUA FRIA PREDIAL</v>
          </cell>
          <cell r="C2519" t="str">
            <v xml:space="preserve">UN    </v>
          </cell>
          <cell r="D2519">
            <v>3.59</v>
          </cell>
        </row>
        <row r="2520">
          <cell r="A2520">
            <v>3527</v>
          </cell>
          <cell r="B2520" t="str">
            <v>JOELHO PVC,  SOLDAVEL COM ROSCA, 90 GRAUS, 32 MM X 3/4", PARA AGUA FRIA PREDIAL</v>
          </cell>
          <cell r="C2520" t="str">
            <v xml:space="preserve">UN    </v>
          </cell>
          <cell r="D2520">
            <v>12.34</v>
          </cell>
        </row>
        <row r="2521">
          <cell r="A2521">
            <v>10835</v>
          </cell>
          <cell r="B2521" t="str">
            <v>JOELHO PVC, COM BOLSA E ANEL, 90 GRAUS, DN 40 X *38* MM, SERIE NORMAL, PARA ESGOTO PREDIAL</v>
          </cell>
          <cell r="C2521" t="str">
            <v xml:space="preserve">UN    </v>
          </cell>
          <cell r="D2521">
            <v>4.9800000000000004</v>
          </cell>
        </row>
        <row r="2522">
          <cell r="A2522">
            <v>3475</v>
          </cell>
          <cell r="B2522" t="str">
            <v>JOELHO PVC, ROSCAVEL, 45 GRAUS, 1/2", PARA AGUA FRIA PREDIAL</v>
          </cell>
          <cell r="C2522" t="str">
            <v xml:space="preserve">UN    </v>
          </cell>
          <cell r="D2522">
            <v>4.1500000000000004</v>
          </cell>
        </row>
        <row r="2523">
          <cell r="A2523">
            <v>3485</v>
          </cell>
          <cell r="B2523" t="str">
            <v>JOELHO PVC, ROSCAVEL, 45 GRAUS, 1", PARA AGUA FRIA PREDIAL</v>
          </cell>
          <cell r="C2523" t="str">
            <v xml:space="preserve">UN    </v>
          </cell>
          <cell r="D2523">
            <v>13.25</v>
          </cell>
        </row>
        <row r="2524">
          <cell r="A2524">
            <v>3534</v>
          </cell>
          <cell r="B2524" t="str">
            <v>JOELHO PVC, ROSCAVEL, 45 GRAUS, 3/4", PARA AGUA FRIA PREDIAL</v>
          </cell>
          <cell r="C2524" t="str">
            <v xml:space="preserve">UN    </v>
          </cell>
          <cell r="D2524">
            <v>5.24</v>
          </cell>
        </row>
        <row r="2525">
          <cell r="A2525">
            <v>3543</v>
          </cell>
          <cell r="B2525" t="str">
            <v>JOELHO PVC, ROSCAVEL, 90 GRAUS, 1/2", PARA AGUA FRIA PREDIAL</v>
          </cell>
          <cell r="C2525" t="str">
            <v xml:space="preserve">UN    </v>
          </cell>
          <cell r="D2525">
            <v>2.63</v>
          </cell>
        </row>
        <row r="2526">
          <cell r="A2526">
            <v>3482</v>
          </cell>
          <cell r="B2526" t="str">
            <v>JOELHO PVC, ROSCAVEL, 90 GRAUS, 1", PARA AGUA FRIA PREDIAL</v>
          </cell>
          <cell r="C2526" t="str">
            <v xml:space="preserve">UN    </v>
          </cell>
          <cell r="D2526">
            <v>6.66</v>
          </cell>
        </row>
        <row r="2527">
          <cell r="A2527">
            <v>3505</v>
          </cell>
          <cell r="B2527" t="str">
            <v>JOELHO PVC, ROSCAVEL, 90 GRAUS, 3/4", PARA AGUA FRIA PREDIAL</v>
          </cell>
          <cell r="C2527" t="str">
            <v xml:space="preserve">UN    </v>
          </cell>
          <cell r="D2527">
            <v>3.78</v>
          </cell>
        </row>
        <row r="2528">
          <cell r="A2528">
            <v>3516</v>
          </cell>
          <cell r="B2528" t="str">
            <v>JOELHO PVC, SOLDAVEL, BB, 45 GRAUS, DN 40 MM, PARA ESGOTO PREDIAL</v>
          </cell>
          <cell r="C2528" t="str">
            <v xml:space="preserve">UN    </v>
          </cell>
          <cell r="D2528">
            <v>1.3</v>
          </cell>
        </row>
        <row r="2529">
          <cell r="A2529">
            <v>3517</v>
          </cell>
          <cell r="B2529" t="str">
            <v>JOELHO PVC, SOLDAVEL, BB, 90 GRAUS, DN 40 MM, PARA ESGOTO PREDIAL</v>
          </cell>
          <cell r="C2529" t="str">
            <v xml:space="preserve">UN    </v>
          </cell>
          <cell r="D2529">
            <v>4.54</v>
          </cell>
        </row>
        <row r="2530">
          <cell r="A2530">
            <v>3515</v>
          </cell>
          <cell r="B2530" t="str">
            <v>JOELHO PVC, SOLDAVEL, COM BUCHA DE LATAO, 90 GRAUS, 20 MM X 1/2", PARA AGUA FRIA PREDIAL</v>
          </cell>
          <cell r="C2530" t="str">
            <v xml:space="preserve">UN    </v>
          </cell>
          <cell r="D2530">
            <v>6.12</v>
          </cell>
        </row>
        <row r="2531">
          <cell r="A2531">
            <v>20147</v>
          </cell>
          <cell r="B2531" t="str">
            <v>JOELHO PVC, SOLDAVEL, COM BUCHA DE LATAO, 90 GRAUS, 25 MM X 1/2", PARA AGUA FRIA PREDIAL</v>
          </cell>
          <cell r="C2531" t="str">
            <v xml:space="preserve">UN    </v>
          </cell>
          <cell r="D2531">
            <v>6.58</v>
          </cell>
        </row>
        <row r="2532">
          <cell r="A2532">
            <v>3524</v>
          </cell>
          <cell r="B2532" t="str">
            <v>JOELHO PVC, SOLDAVEL, COM BUCHA DE LATAO, 90 GRAUS, 25 MM X 3/4", PARA AGUA FRIA PREDIAL</v>
          </cell>
          <cell r="C2532" t="str">
            <v xml:space="preserve">UN    </v>
          </cell>
          <cell r="D2532">
            <v>7.81</v>
          </cell>
        </row>
        <row r="2533">
          <cell r="A2533">
            <v>3532</v>
          </cell>
          <cell r="B2533" t="str">
            <v>JOELHO PVC, SOLDAVEL, COM BUCHA DE LATAO, 90 GRAUS, 32 MM X 3/4", PARA AGUA FRIA PREDIAL</v>
          </cell>
          <cell r="C2533" t="str">
            <v xml:space="preserve">UN    </v>
          </cell>
          <cell r="D2533">
            <v>14.29</v>
          </cell>
        </row>
        <row r="2534">
          <cell r="A2534">
            <v>3528</v>
          </cell>
          <cell r="B2534" t="str">
            <v>JOELHO PVC, SOLDAVEL, PB, 45 GRAUS, DN 100 MM, PARA ESGOTO PREDIAL</v>
          </cell>
          <cell r="C2534" t="str">
            <v xml:space="preserve">UN    </v>
          </cell>
          <cell r="D2534">
            <v>10.26</v>
          </cell>
        </row>
        <row r="2535">
          <cell r="A2535">
            <v>37952</v>
          </cell>
          <cell r="B2535" t="str">
            <v>JOELHO PVC, SOLDAVEL, PB, 45 GRAUS, DN 150 MM, PARA ESGOTO PREDIAL</v>
          </cell>
          <cell r="C2535" t="str">
            <v xml:space="preserve">UN    </v>
          </cell>
          <cell r="D2535">
            <v>73.099999999999994</v>
          </cell>
        </row>
        <row r="2536">
          <cell r="A2536">
            <v>37951</v>
          </cell>
          <cell r="B2536" t="str">
            <v>JOELHO PVC, SOLDAVEL, PB, 45 GRAUS, DN 40 MM, PARA ESGOTO PREDIAL</v>
          </cell>
          <cell r="C2536" t="str">
            <v xml:space="preserve">UN    </v>
          </cell>
          <cell r="D2536">
            <v>2.66</v>
          </cell>
        </row>
        <row r="2537">
          <cell r="A2537">
            <v>3518</v>
          </cell>
          <cell r="B2537" t="str">
            <v>JOELHO PVC, SOLDAVEL, PB, 45 GRAUS, DN 50 MM, PARA ESGOTO PREDIAL</v>
          </cell>
          <cell r="C2537" t="str">
            <v xml:space="preserve">UN    </v>
          </cell>
          <cell r="D2537">
            <v>3.89</v>
          </cell>
        </row>
        <row r="2538">
          <cell r="A2538">
            <v>3519</v>
          </cell>
          <cell r="B2538" t="str">
            <v>JOELHO PVC, SOLDAVEL, PB, 45 GRAUS, DN 75 MM, PARA ESGOTO PREDIAL</v>
          </cell>
          <cell r="C2538" t="str">
            <v xml:space="preserve">UN    </v>
          </cell>
          <cell r="D2538">
            <v>9.2200000000000006</v>
          </cell>
        </row>
        <row r="2539">
          <cell r="A2539">
            <v>3520</v>
          </cell>
          <cell r="B2539" t="str">
            <v>JOELHO PVC, SOLDAVEL, PB, 90 GRAUS, DN 100 MM, PARA ESGOTO PREDIAL</v>
          </cell>
          <cell r="C2539" t="str">
            <v xml:space="preserve">UN    </v>
          </cell>
          <cell r="D2539">
            <v>10.33</v>
          </cell>
        </row>
        <row r="2540">
          <cell r="A2540">
            <v>37950</v>
          </cell>
          <cell r="B2540" t="str">
            <v>JOELHO PVC, SOLDAVEL, PB, 90 GRAUS, DN 150 MM, PARA ESGOTO PREDIAL</v>
          </cell>
          <cell r="C2540" t="str">
            <v xml:space="preserve">UN    </v>
          </cell>
          <cell r="D2540">
            <v>63.64</v>
          </cell>
        </row>
        <row r="2541">
          <cell r="A2541">
            <v>37949</v>
          </cell>
          <cell r="B2541" t="str">
            <v>JOELHO PVC, SOLDAVEL, PB, 90 GRAUS, DN 40 MM, PARA ESGOTO PREDIAL</v>
          </cell>
          <cell r="C2541" t="str">
            <v xml:space="preserve">UN    </v>
          </cell>
          <cell r="D2541">
            <v>2.33</v>
          </cell>
        </row>
        <row r="2542">
          <cell r="A2542">
            <v>3526</v>
          </cell>
          <cell r="B2542" t="str">
            <v>JOELHO PVC, SOLDAVEL, PB, 90 GRAUS, DN 50 MM, PARA ESGOTO PREDIAL</v>
          </cell>
          <cell r="C2542" t="str">
            <v xml:space="preserve">UN    </v>
          </cell>
          <cell r="D2542">
            <v>3.12</v>
          </cell>
        </row>
        <row r="2543">
          <cell r="A2543">
            <v>3509</v>
          </cell>
          <cell r="B2543" t="str">
            <v>JOELHO PVC, SOLDAVEL, PB, 90 GRAUS, DN 75 MM, PARA ESGOTO PREDIAL</v>
          </cell>
          <cell r="C2543" t="str">
            <v xml:space="preserve">UN    </v>
          </cell>
          <cell r="D2543">
            <v>8.1199999999999992</v>
          </cell>
        </row>
        <row r="2544">
          <cell r="A2544">
            <v>3530</v>
          </cell>
          <cell r="B2544" t="str">
            <v>JOELHO PVC, SOLDAVEL, 90 GRAUS, 110 MM, PARA AGUA FRIA PREDIAL</v>
          </cell>
          <cell r="C2544" t="str">
            <v xml:space="preserve">UN    </v>
          </cell>
          <cell r="D2544">
            <v>245.95</v>
          </cell>
        </row>
        <row r="2545">
          <cell r="A2545">
            <v>3542</v>
          </cell>
          <cell r="B2545" t="str">
            <v>JOELHO PVC, SOLDAVEL, 90 GRAUS, 20 MM, PARA AGUA FRIA PREDIAL</v>
          </cell>
          <cell r="C2545" t="str">
            <v xml:space="preserve">UN    </v>
          </cell>
          <cell r="D2545">
            <v>0.56999999999999995</v>
          </cell>
        </row>
        <row r="2546">
          <cell r="A2546">
            <v>3529</v>
          </cell>
          <cell r="B2546" t="str">
            <v>JOELHO PVC, SOLDAVEL, 90 GRAUS, 25 MM, PARA AGUA FRIA PREDIAL</v>
          </cell>
          <cell r="C2546" t="str">
            <v xml:space="preserve">UN    </v>
          </cell>
          <cell r="D2546">
            <v>0.79</v>
          </cell>
        </row>
        <row r="2547">
          <cell r="A2547">
            <v>3536</v>
          </cell>
          <cell r="B2547" t="str">
            <v>JOELHO PVC, SOLDAVEL, 90 GRAUS, 32 MM, PARA AGUA FRIA PREDIAL</v>
          </cell>
          <cell r="C2547" t="str">
            <v xml:space="preserve">UN    </v>
          </cell>
          <cell r="D2547">
            <v>2.35</v>
          </cell>
        </row>
        <row r="2548">
          <cell r="A2548">
            <v>3535</v>
          </cell>
          <cell r="B2548" t="str">
            <v>JOELHO PVC, SOLDAVEL, 90 GRAUS, 40 MM, PARA AGUA FRIA PREDIAL</v>
          </cell>
          <cell r="C2548" t="str">
            <v xml:space="preserve">UN    </v>
          </cell>
          <cell r="D2548">
            <v>5.58</v>
          </cell>
        </row>
        <row r="2549">
          <cell r="A2549">
            <v>3540</v>
          </cell>
          <cell r="B2549" t="str">
            <v>JOELHO PVC, SOLDAVEL, 90 GRAUS, 50 MM, PARA AGUA FRIA PREDIAL</v>
          </cell>
          <cell r="C2549" t="str">
            <v xml:space="preserve">UN    </v>
          </cell>
          <cell r="D2549">
            <v>6.04</v>
          </cell>
        </row>
        <row r="2550">
          <cell r="A2550">
            <v>3539</v>
          </cell>
          <cell r="B2550" t="str">
            <v>JOELHO PVC, SOLDAVEL, 90 GRAUS, 60 MM, PARA AGUA FRIA PREDIAL</v>
          </cell>
          <cell r="C2550" t="str">
            <v xml:space="preserve">UN    </v>
          </cell>
          <cell r="D2550">
            <v>26.23</v>
          </cell>
        </row>
        <row r="2551">
          <cell r="A2551">
            <v>3513</v>
          </cell>
          <cell r="B2551" t="str">
            <v>JOELHO PVC, SOLDAVEL, 90 GRAUS, 85 MM, PARA AGUA FRIA PREDIAL</v>
          </cell>
          <cell r="C2551" t="str">
            <v xml:space="preserve">UN    </v>
          </cell>
          <cell r="D2551">
            <v>116.59</v>
          </cell>
        </row>
        <row r="2552">
          <cell r="A2552">
            <v>3492</v>
          </cell>
          <cell r="B2552" t="str">
            <v>JOELHO PVC, 45 GRAUS, ROSCAVEL,  1 1/2", AGUA FRIA PREDIAL</v>
          </cell>
          <cell r="C2552" t="str">
            <v xml:space="preserve">UN    </v>
          </cell>
          <cell r="D2552">
            <v>22.44</v>
          </cell>
        </row>
        <row r="2553">
          <cell r="A2553">
            <v>3491</v>
          </cell>
          <cell r="B2553" t="str">
            <v>JOELHO PVC, 45 GRAUS, ROSCAVEL, 1 1/4",  AGUA FRIA PREDIAL</v>
          </cell>
          <cell r="C2553" t="str">
            <v xml:space="preserve">UN    </v>
          </cell>
          <cell r="D2553">
            <v>12.8</v>
          </cell>
        </row>
        <row r="2554">
          <cell r="A2554">
            <v>3493</v>
          </cell>
          <cell r="B2554" t="str">
            <v>JOELHO PVC, 45 GRAUS, ROSCAVEL, 2", AGUA FRIA PREDIAL</v>
          </cell>
          <cell r="C2554" t="str">
            <v xml:space="preserve">UN    </v>
          </cell>
          <cell r="D2554">
            <v>30.68</v>
          </cell>
        </row>
        <row r="2555">
          <cell r="A2555">
            <v>12628</v>
          </cell>
          <cell r="B2555" t="str">
            <v>JOELHO PVC, 60 GRAUS, DIAMETRO ENTRE 80 E 100 MM, PARA DRENAGEM PLUVIAL PREDIAL</v>
          </cell>
          <cell r="C2555" t="str">
            <v xml:space="preserve">UN    </v>
          </cell>
          <cell r="D2555">
            <v>7.79</v>
          </cell>
        </row>
        <row r="2556">
          <cell r="A2556">
            <v>12629</v>
          </cell>
          <cell r="B2556" t="str">
            <v>JOELHO PVC, 90 GRAUS, DIAMETRO ENTRE 80 E 100 MM, PARA DRENAGEM PLUVIAL PREDIAL</v>
          </cell>
          <cell r="C2556" t="str">
            <v xml:space="preserve">UN    </v>
          </cell>
          <cell r="D2556">
            <v>8.4600000000000009</v>
          </cell>
        </row>
        <row r="2557">
          <cell r="A2557">
            <v>3481</v>
          </cell>
          <cell r="B2557" t="str">
            <v>JOELHO PVC, 90 GRAUS, ROSCAVEL, 1 1/2",  AGUA FRIA PREDIAL</v>
          </cell>
          <cell r="C2557" t="str">
            <v xml:space="preserve">UN    </v>
          </cell>
          <cell r="D2557">
            <v>15.54</v>
          </cell>
        </row>
        <row r="2558">
          <cell r="A2558">
            <v>3510</v>
          </cell>
          <cell r="B2558" t="str">
            <v>JOELHO PVC, 90 GRAUS, ROSCAVEL, 1 1/4", AGUA FRIA PREDIAL</v>
          </cell>
          <cell r="C2558" t="str">
            <v xml:space="preserve">UN    </v>
          </cell>
          <cell r="D2558">
            <v>14.52</v>
          </cell>
        </row>
        <row r="2559">
          <cell r="A2559">
            <v>3508</v>
          </cell>
          <cell r="B2559" t="str">
            <v>JOELHO PVC, 90 GRAUS, ROSCAVEL, 2", AGUA FRIA PREDIAL</v>
          </cell>
          <cell r="C2559" t="str">
            <v xml:space="preserve">UN    </v>
          </cell>
          <cell r="D2559">
            <v>37.97</v>
          </cell>
        </row>
        <row r="2560">
          <cell r="A2560">
            <v>38939</v>
          </cell>
          <cell r="B2560" t="str">
            <v>JOELHO ROSCA FEMEA MOVEL, METALICO, PARA CONEXAO COM ANEL DESLIZANTE EM TUBO PEX, DN 16 MM X 1/2"</v>
          </cell>
          <cell r="C2560" t="str">
            <v xml:space="preserve">UN    </v>
          </cell>
          <cell r="D2560">
            <v>18.97</v>
          </cell>
        </row>
        <row r="2561">
          <cell r="A2561">
            <v>38940</v>
          </cell>
          <cell r="B2561" t="str">
            <v>JOELHO ROSCA FEMEA MOVEL, METALICO, PARA CONEXAO COM ANEL DESLIZANTE EM TUBO PEX, DN 20 MM X 1/2"</v>
          </cell>
          <cell r="C2561" t="str">
            <v xml:space="preserve">UN    </v>
          </cell>
          <cell r="D2561">
            <v>28.96</v>
          </cell>
        </row>
        <row r="2562">
          <cell r="A2562">
            <v>38941</v>
          </cell>
          <cell r="B2562" t="str">
            <v>JOELHO ROSCA FEMEA MOVEL, METALICO, PARA CONEXAO COM ANEL DESLIZANTE EM TUBO PEX, DN 20 MM X 3/4"</v>
          </cell>
          <cell r="C2562" t="str">
            <v xml:space="preserve">UN    </v>
          </cell>
          <cell r="D2562">
            <v>34.22</v>
          </cell>
        </row>
        <row r="2563">
          <cell r="A2563">
            <v>38942</v>
          </cell>
          <cell r="B2563" t="str">
            <v>JOELHO ROSCA FEMEA MOVEL, METALICO, PARA CONEXAO COM ANEL DESLIZANTE EM TUBO PEX, DN 25 MM X 3/4"</v>
          </cell>
          <cell r="C2563" t="str">
            <v xml:space="preserve">UN    </v>
          </cell>
          <cell r="D2563">
            <v>38.33</v>
          </cell>
        </row>
        <row r="2564">
          <cell r="A2564">
            <v>38987</v>
          </cell>
          <cell r="B2564" t="str">
            <v>JOELHO 45 GRAUS, PPR, SOLDAVEL, F/ F, DN 40 MM, PARA AQUA QUENTE E FRIA PREDIAL</v>
          </cell>
          <cell r="C2564" t="str">
            <v xml:space="preserve">UN    </v>
          </cell>
          <cell r="D2564">
            <v>9.66</v>
          </cell>
        </row>
        <row r="2565">
          <cell r="A2565">
            <v>38988</v>
          </cell>
          <cell r="B2565" t="str">
            <v>JOELHO 45 GRAUS, PPR, SOLDAVEL, F/ F, DN 50 MM, PARA AQUA QUENTE E FRIA PREDIAL</v>
          </cell>
          <cell r="C2565" t="str">
            <v xml:space="preserve">UN    </v>
          </cell>
          <cell r="D2565">
            <v>22.43</v>
          </cell>
        </row>
        <row r="2566">
          <cell r="A2566">
            <v>38989</v>
          </cell>
          <cell r="B2566" t="str">
            <v>JOELHO 45 GRAUS, PPR, SOLDAVEL, F/ F, DN 63 MM, PARA AQUA QUENTE E FRIA PREDIAL</v>
          </cell>
          <cell r="C2566" t="str">
            <v xml:space="preserve">UN    </v>
          </cell>
          <cell r="D2566">
            <v>29.8</v>
          </cell>
        </row>
        <row r="2567">
          <cell r="A2567">
            <v>38990</v>
          </cell>
          <cell r="B2567" t="str">
            <v>JOELHO 45 GRAUS, PPR, SOLDAVEL, F/ F, DN 75 MM, PARA AQUA QUENTE E FRIA PREDIAL</v>
          </cell>
          <cell r="C2567" t="str">
            <v xml:space="preserve">UN    </v>
          </cell>
          <cell r="D2567">
            <v>78.56</v>
          </cell>
        </row>
        <row r="2568">
          <cell r="A2568">
            <v>38991</v>
          </cell>
          <cell r="B2568" t="str">
            <v>JOELHO 45 GRAUS, PPR, SOLDAVEL, F/ F, DN 90 MM, PARA AQUA QUENTE E FRIA PREDIAL</v>
          </cell>
          <cell r="C2568" t="str">
            <v xml:space="preserve">UN    </v>
          </cell>
          <cell r="D2568">
            <v>158.72999999999999</v>
          </cell>
        </row>
        <row r="2569">
          <cell r="A2569">
            <v>38913</v>
          </cell>
          <cell r="B2569" t="str">
            <v>JOELHO 90 GRAUS, METALICO, PARA CONEXAO COM ANEL DESLIZANTE EM TUBO PEX, DN 16 MM</v>
          </cell>
          <cell r="C2569" t="str">
            <v xml:space="preserve">UN    </v>
          </cell>
          <cell r="D2569">
            <v>17.600000000000001</v>
          </cell>
        </row>
        <row r="2570">
          <cell r="A2570">
            <v>38914</v>
          </cell>
          <cell r="B2570" t="str">
            <v>JOELHO 90 GRAUS, METALICO, PARA CONEXAO COM ANEL DESLIZANTE EM TUBO PEX, DN 20 MM</v>
          </cell>
          <cell r="C2570" t="str">
            <v xml:space="preserve">UN    </v>
          </cell>
          <cell r="D2570">
            <v>20.420000000000002</v>
          </cell>
        </row>
        <row r="2571">
          <cell r="A2571">
            <v>38915</v>
          </cell>
          <cell r="B2571" t="str">
            <v>JOELHO 90 GRAUS, METALICO, PARA CONEXAO COM ANEL DESLIZANTE EM TUBO PEX, DN 25 MM</v>
          </cell>
          <cell r="C2571" t="str">
            <v xml:space="preserve">UN    </v>
          </cell>
          <cell r="D2571">
            <v>35.450000000000003</v>
          </cell>
        </row>
        <row r="2572">
          <cell r="A2572">
            <v>38916</v>
          </cell>
          <cell r="B2572" t="str">
            <v>JOELHO 90 GRAUS, METALICO, PARA CONEXAO COM ANEL DESLIZANTE EM TUBO PEX, DN 32 MM</v>
          </cell>
          <cell r="C2572" t="str">
            <v xml:space="preserve">UN    </v>
          </cell>
          <cell r="D2572">
            <v>46.77</v>
          </cell>
        </row>
        <row r="2573">
          <cell r="A2573">
            <v>39300</v>
          </cell>
          <cell r="B2573" t="str">
            <v>JOELHO 90 GRAUS, PLASTICO, PARA CONEXAO COM CRIMPAGEM EM TUBO PEX, DN 16 MM</v>
          </cell>
          <cell r="C2573" t="str">
            <v xml:space="preserve">UN    </v>
          </cell>
          <cell r="D2573">
            <v>15.91</v>
          </cell>
        </row>
        <row r="2574">
          <cell r="A2574">
            <v>39301</v>
          </cell>
          <cell r="B2574" t="str">
            <v>JOELHO 90 GRAUS, PLASTICO, PARA CONEXAO COM CRIMPAGEM EM TUBO PEX, DN 20 MM</v>
          </cell>
          <cell r="C2574" t="str">
            <v xml:space="preserve">UN    </v>
          </cell>
          <cell r="D2574">
            <v>22.07</v>
          </cell>
        </row>
        <row r="2575">
          <cell r="A2575">
            <v>39302</v>
          </cell>
          <cell r="B2575" t="str">
            <v>JOELHO 90 GRAUS, PLASTICO, PARA CONEXAO COM CRIMPAGEM EM TUBO PEX, DN 25 MM</v>
          </cell>
          <cell r="C2575" t="str">
            <v xml:space="preserve">UN    </v>
          </cell>
          <cell r="D2575">
            <v>27.73</v>
          </cell>
        </row>
        <row r="2576">
          <cell r="A2576">
            <v>39303</v>
          </cell>
          <cell r="B2576" t="str">
            <v>JOELHO 90 GRAUS, PLASTICO, PARA CONEXAO COM CRIMPAGEM EM TUBO PEX, DN 32 MM</v>
          </cell>
          <cell r="C2576" t="str">
            <v xml:space="preserve">UN    </v>
          </cell>
          <cell r="D2576">
            <v>48.75</v>
          </cell>
        </row>
        <row r="2577">
          <cell r="A2577">
            <v>38923</v>
          </cell>
          <cell r="B2577" t="str">
            <v>JOELHO 90 GRAUS, ROSCA FEMEA TERMINAL, METALICO, PARA CONEXAO COM ANEL DESLIZANTE EM TUBO PEX, DN 16 MM X 1/2"</v>
          </cell>
          <cell r="C2577" t="str">
            <v xml:space="preserve">UN    </v>
          </cell>
          <cell r="D2577">
            <v>15.53</v>
          </cell>
        </row>
        <row r="2578">
          <cell r="A2578">
            <v>38925</v>
          </cell>
          <cell r="B2578" t="str">
            <v>JOELHO 90 GRAUS, ROSCA FEMEA TERMINAL, METALICO, PARA CONEXAO COM ANEL DESLIZANTE EM TUBO PEX, DN 20 MM X 1/2"</v>
          </cell>
          <cell r="C2578" t="str">
            <v xml:space="preserve">UN    </v>
          </cell>
          <cell r="D2578">
            <v>16.690000000000001</v>
          </cell>
        </row>
        <row r="2579">
          <cell r="A2579">
            <v>38926</v>
          </cell>
          <cell r="B2579" t="str">
            <v>JOELHO 90 GRAUS, ROSCA FEMEA TERMINAL, METALICO, PARA CONEXAO COM ANEL DESLIZANTE EM TUBO PEX, DN 20 MM X 3/4"</v>
          </cell>
          <cell r="C2579" t="str">
            <v xml:space="preserve">UN    </v>
          </cell>
          <cell r="D2579">
            <v>23.83</v>
          </cell>
        </row>
        <row r="2580">
          <cell r="A2580">
            <v>38927</v>
          </cell>
          <cell r="B2580" t="str">
            <v>JOELHO 90 GRAUS, ROSCA FEMEA TERMINAL, METALICO, PARA CONEXAO COM ANEL DESLIZANTE EM TUBO PEX, DN 25 MM X 3/4"</v>
          </cell>
          <cell r="C2580" t="str">
            <v xml:space="preserve">UN    </v>
          </cell>
          <cell r="D2580">
            <v>25.49</v>
          </cell>
        </row>
        <row r="2581">
          <cell r="A2581">
            <v>39304</v>
          </cell>
          <cell r="B2581" t="str">
            <v>JOELHO 90 GRAUS, ROSCA FEMEA TERMINAL, PLASTICO, PARA CONEXAO COM CRIMPAGEM EM TUBO PEX, DN 16 MM X 1/2"</v>
          </cell>
          <cell r="C2581" t="str">
            <v xml:space="preserve">UN    </v>
          </cell>
          <cell r="D2581">
            <v>19.64</v>
          </cell>
        </row>
        <row r="2582">
          <cell r="A2582">
            <v>38924</v>
          </cell>
          <cell r="B2582" t="str">
            <v>JOELHO 90 GRAUS, ROSCA FEMEA TERMINAL, PLASTICO, PARA CONEXAO COM CRIMPAGEM EM TUBO PEX, DN 16 MM X 3/4"</v>
          </cell>
          <cell r="C2582" t="str">
            <v xml:space="preserve">UN    </v>
          </cell>
          <cell r="D2582">
            <v>27.99</v>
          </cell>
        </row>
        <row r="2583">
          <cell r="A2583">
            <v>39305</v>
          </cell>
          <cell r="B2583" t="str">
            <v>JOELHO 90 GRAUS, ROSCA FEMEA TERMINAL, PLASTICO, PARA CONEXAO COM CRIMPAGEM EM TUBO PEX, DN 20 MM X 1/2"</v>
          </cell>
          <cell r="C2583" t="str">
            <v xml:space="preserve">UN    </v>
          </cell>
          <cell r="D2583">
            <v>25.71</v>
          </cell>
        </row>
        <row r="2584">
          <cell r="A2584">
            <v>39306</v>
          </cell>
          <cell r="B2584" t="str">
            <v>JOELHO 90 GRAUS, ROSCA FEMEA TERMINAL, PLASTICO, PARA CONEXAO COM CRIMPAGEM EM TUBO PEX, DN 20 MM X 3/4"</v>
          </cell>
          <cell r="C2584" t="str">
            <v xml:space="preserve">UN    </v>
          </cell>
          <cell r="D2584">
            <v>32.17</v>
          </cell>
        </row>
        <row r="2585">
          <cell r="A2585">
            <v>38928</v>
          </cell>
          <cell r="B2585" t="str">
            <v>JOELHO 90 GRAUS, ROSCA FEMEA TERMINAL, PLASTICO, PARA CONEXAO COM CRIMPAGEM EM TUBO PEX, DN 25 MM X 1/2"</v>
          </cell>
          <cell r="C2585" t="str">
            <v xml:space="preserve">UN    </v>
          </cell>
          <cell r="D2585">
            <v>28.26</v>
          </cell>
        </row>
        <row r="2586">
          <cell r="A2586">
            <v>38929</v>
          </cell>
          <cell r="B2586" t="str">
            <v>JOELHO 90 GRAUS, ROSCA FEMEA TERMINAL, PLASTICO, PARA CONEXAO COM CRIMPAGEM EM TUBO PEX, DN 25 MM X 1"</v>
          </cell>
          <cell r="C2586" t="str">
            <v xml:space="preserve">UN    </v>
          </cell>
          <cell r="D2586">
            <v>50.1</v>
          </cell>
        </row>
        <row r="2587">
          <cell r="A2587">
            <v>39307</v>
          </cell>
          <cell r="B2587" t="str">
            <v>JOELHO 90 GRAUS, ROSCA FEMEA TERMINAL, PLASTICO, PARA CONEXAO COM CRIMPAGEM EM TUBO PEX, DN 25 MM X 3/4"</v>
          </cell>
          <cell r="C2587" t="str">
            <v xml:space="preserve">UN    </v>
          </cell>
          <cell r="D2587">
            <v>37.020000000000003</v>
          </cell>
        </row>
        <row r="2588">
          <cell r="A2588">
            <v>38930</v>
          </cell>
          <cell r="B2588" t="str">
            <v>JOELHO 90 GRAUS, ROSCA FEMEA TERMINAL, PLASTICO, PARA CONEXAO COM CRIMPAGEM EM TUBO PEX, DN 32 MM X 1"</v>
          </cell>
          <cell r="C2588" t="str">
            <v xml:space="preserve">UN    </v>
          </cell>
          <cell r="D2588">
            <v>62.94</v>
          </cell>
        </row>
        <row r="2589">
          <cell r="A2589">
            <v>38931</v>
          </cell>
          <cell r="B2589" t="str">
            <v>JOELHO 90 GRAUS, ROSCA MACHO TERMINAL, METALICO, PARA CONEXAO COM ANEL DESLIZANTE EM TUBO PEX, DN 16 MM X 1/2"</v>
          </cell>
          <cell r="C2589" t="str">
            <v xml:space="preserve">UN    </v>
          </cell>
          <cell r="D2589">
            <v>15.85</v>
          </cell>
        </row>
        <row r="2590">
          <cell r="A2590">
            <v>38932</v>
          </cell>
          <cell r="B2590" t="str">
            <v>JOELHO 90 GRAUS, ROSCA MACHO TERMINAL, METALICO, PARA CONEXAO COM ANEL DESLIZANTE EM TUBO PEX, DN 20 MM X 1/2"</v>
          </cell>
          <cell r="C2590" t="str">
            <v xml:space="preserve">UN    </v>
          </cell>
          <cell r="D2590">
            <v>16.010000000000002</v>
          </cell>
        </row>
        <row r="2591">
          <cell r="A2591">
            <v>38934</v>
          </cell>
          <cell r="B2591" t="str">
            <v>JOELHO 90 GRAUS, ROSCA MACHO TERMINAL, METALICO, PARA CONEXAO COM ANEL DESLIZANTE EM TUBO PEX, DN 20 MM X 3/4"</v>
          </cell>
          <cell r="C2591" t="str">
            <v xml:space="preserve">UN    </v>
          </cell>
          <cell r="D2591">
            <v>23.65</v>
          </cell>
        </row>
        <row r="2592">
          <cell r="A2592">
            <v>38935</v>
          </cell>
          <cell r="B2592" t="str">
            <v>JOELHO 90 GRAUS, ROSCA MACHO TERMINAL, METALICO, PARA CONEXAO COM ANEL DESLIZANTE EM TUBO PEX, DN 25 MM X 3/4"</v>
          </cell>
          <cell r="C2592" t="str">
            <v xml:space="preserve">UN    </v>
          </cell>
          <cell r="D2592">
            <v>25.31</v>
          </cell>
        </row>
        <row r="2593">
          <cell r="A2593">
            <v>38936</v>
          </cell>
          <cell r="B2593" t="str">
            <v>JOELHO 90 GRAUS, ROSCA MACHO TERMINAL, PLASTICO, PARA CONEXAO COM CRIMPAGEM EM TUBO PEX, DN 25 MM X 1/2"</v>
          </cell>
          <cell r="C2593" t="str">
            <v xml:space="preserve">UN    </v>
          </cell>
          <cell r="D2593">
            <v>27.11</v>
          </cell>
        </row>
        <row r="2594">
          <cell r="A2594">
            <v>38937</v>
          </cell>
          <cell r="B2594" t="str">
            <v>JOELHO 90 GRAUS, ROSCA MACHO TERMINAL, PLASTICO, PARA CONEXAO COM CRIMPAGEM EM TUBO PEX, DN 25 MM X 1"</v>
          </cell>
          <cell r="C2594" t="str">
            <v xml:space="preserve">UN    </v>
          </cell>
          <cell r="D2594">
            <v>33.04</v>
          </cell>
        </row>
        <row r="2595">
          <cell r="A2595">
            <v>38938</v>
          </cell>
          <cell r="B2595" t="str">
            <v>JOELHO 90 GRAUS, ROSCA MACHO TERMINAL, PLASTICO, PARA CONEXAO COM CRIMPAGEM EM TUBO PEX, DN 32 MM X 1"</v>
          </cell>
          <cell r="C2595" t="str">
            <v xml:space="preserve">UN    </v>
          </cell>
          <cell r="D2595">
            <v>49.12</v>
          </cell>
        </row>
        <row r="2596">
          <cell r="A2596">
            <v>3489</v>
          </cell>
          <cell r="B2596" t="str">
            <v>JOELHO, PVC COM ROSCA E BUCHA LATAO, 90 GRAUS,  3/4", PARA AGUA FRIA PREDIAL</v>
          </cell>
          <cell r="C2596" t="str">
            <v xml:space="preserve">UN    </v>
          </cell>
          <cell r="D2596">
            <v>14.35</v>
          </cell>
        </row>
        <row r="2597">
          <cell r="A2597">
            <v>20151</v>
          </cell>
          <cell r="B2597" t="str">
            <v>JOELHO, PVC SERIE R, 45 GRAUS, DN 100 MM, PARA ESGOTO OU AGUAS PLUVIAIS PREDIAIS</v>
          </cell>
          <cell r="C2597" t="str">
            <v xml:space="preserve">UN    </v>
          </cell>
          <cell r="D2597">
            <v>28.66</v>
          </cell>
        </row>
        <row r="2598">
          <cell r="A2598">
            <v>20152</v>
          </cell>
          <cell r="B2598" t="str">
            <v>JOELHO, PVC SERIE R, 45 GRAUS, DN 150 MM, PARA ESGOTO OU AGUAS PLUVIAIS PREDIAIS</v>
          </cell>
          <cell r="C2598" t="str">
            <v xml:space="preserve">UN    </v>
          </cell>
          <cell r="D2598">
            <v>99.73</v>
          </cell>
        </row>
        <row r="2599">
          <cell r="A2599">
            <v>20148</v>
          </cell>
          <cell r="B2599" t="str">
            <v>JOELHO, PVC SERIE R, 45 GRAUS, DN 40 MM, PARA ESGOTO OU AGUAS PLUVIAIS PREDIAIS</v>
          </cell>
          <cell r="C2599" t="str">
            <v xml:space="preserve">UN    </v>
          </cell>
          <cell r="D2599">
            <v>5.7</v>
          </cell>
        </row>
        <row r="2600">
          <cell r="A2600">
            <v>20149</v>
          </cell>
          <cell r="B2600" t="str">
            <v>JOELHO, PVC SERIE R, 45 GRAUS, DN 50 MM, PARA ESGOTO OU AGUAS PLUVIAIS PREDIAIS</v>
          </cell>
          <cell r="C2600" t="str">
            <v xml:space="preserve">UN    </v>
          </cell>
          <cell r="D2600">
            <v>8.82</v>
          </cell>
        </row>
        <row r="2601">
          <cell r="A2601">
            <v>20150</v>
          </cell>
          <cell r="B2601" t="str">
            <v>JOELHO, PVC SERIE R, 45 GRAUS, DN 75 MM, PARA ESGOTO OU AGUAS PLUVIAIS PREDIAIS</v>
          </cell>
          <cell r="C2601" t="str">
            <v xml:space="preserve">UN    </v>
          </cell>
          <cell r="D2601">
            <v>20.58</v>
          </cell>
        </row>
        <row r="2602">
          <cell r="A2602">
            <v>20157</v>
          </cell>
          <cell r="B2602" t="str">
            <v>JOELHO, PVC SERIE R, 90 GRAUS, DN 100 MM, PARA ESGOTO OU AGUAS PLUVIAIS PREDIAIS</v>
          </cell>
          <cell r="C2602" t="str">
            <v xml:space="preserve">UN    </v>
          </cell>
          <cell r="D2602">
            <v>38.67</v>
          </cell>
        </row>
        <row r="2603">
          <cell r="A2603">
            <v>20158</v>
          </cell>
          <cell r="B2603" t="str">
            <v>JOELHO, PVC SERIE R, 90 GRAUS, DN 150 MM, PARA ESGOTO OU AGUAS PLUVIAIS PREDIAIS</v>
          </cell>
          <cell r="C2603" t="str">
            <v xml:space="preserve">UN    </v>
          </cell>
          <cell r="D2603">
            <v>128.47</v>
          </cell>
        </row>
        <row r="2604">
          <cell r="A2604">
            <v>20154</v>
          </cell>
          <cell r="B2604" t="str">
            <v>JOELHO, PVC SERIE R, 90 GRAUS, DN 40 MM, PARA ESGOTO OU AGUAS PLUVIAIS PREDIAIS</v>
          </cell>
          <cell r="C2604" t="str">
            <v xml:space="preserve">UN    </v>
          </cell>
          <cell r="D2604">
            <v>7.33</v>
          </cell>
        </row>
        <row r="2605">
          <cell r="A2605">
            <v>20155</v>
          </cell>
          <cell r="B2605" t="str">
            <v>JOELHO, PVC SERIE R, 90 GRAUS, DN 50 MM, PARA ESGOTO OU AGUAS PLUVIAIS PREDIAIS</v>
          </cell>
          <cell r="C2605" t="str">
            <v xml:space="preserve">UN    </v>
          </cell>
          <cell r="D2605">
            <v>10.97</v>
          </cell>
        </row>
        <row r="2606">
          <cell r="A2606">
            <v>20156</v>
          </cell>
          <cell r="B2606" t="str">
            <v>JOELHO, PVC SERIE R, 90 GRAUS, DN 75 MM, PARA ESGOTO OU AGUAS PLUVIAIS PREDIAIS</v>
          </cell>
          <cell r="C2606" t="str">
            <v xml:space="preserve">UN    </v>
          </cell>
          <cell r="D2606">
            <v>24.69</v>
          </cell>
        </row>
        <row r="2607">
          <cell r="A2607">
            <v>3512</v>
          </cell>
          <cell r="B2607" t="str">
            <v>JOELHO, PVC SOLDAVEL, 45 GRAUS, 110 MM, PARA AGUA FRIA PREDIAL</v>
          </cell>
          <cell r="C2607" t="str">
            <v xml:space="preserve">UN    </v>
          </cell>
          <cell r="D2607">
            <v>224.92</v>
          </cell>
        </row>
        <row r="2608">
          <cell r="A2608">
            <v>3499</v>
          </cell>
          <cell r="B2608" t="str">
            <v>JOELHO, PVC SOLDAVEL, 45 GRAUS, 20 MM, PARA AGUA FRIA PREDIAL</v>
          </cell>
          <cell r="C2608" t="str">
            <v xml:space="preserve">UN    </v>
          </cell>
          <cell r="D2608">
            <v>0.95</v>
          </cell>
        </row>
        <row r="2609">
          <cell r="A2609">
            <v>3500</v>
          </cell>
          <cell r="B2609" t="str">
            <v>JOELHO, PVC SOLDAVEL, 45 GRAUS, 25 MM, PARA AGUA FRIA PREDIAL</v>
          </cell>
          <cell r="C2609" t="str">
            <v xml:space="preserve">UN    </v>
          </cell>
          <cell r="D2609">
            <v>1.61</v>
          </cell>
        </row>
        <row r="2610">
          <cell r="A2610">
            <v>3501</v>
          </cell>
          <cell r="B2610" t="str">
            <v>JOELHO, PVC SOLDAVEL, 45 GRAUS, 32 MM, PARA AGUA FRIA PREDIAL</v>
          </cell>
          <cell r="C2610" t="str">
            <v xml:space="preserve">UN    </v>
          </cell>
          <cell r="D2610">
            <v>4.66</v>
          </cell>
        </row>
        <row r="2611">
          <cell r="A2611">
            <v>3502</v>
          </cell>
          <cell r="B2611" t="str">
            <v>JOELHO, PVC SOLDAVEL, 45 GRAUS, 40 MM, PARA AGUA FRIA PREDIAL</v>
          </cell>
          <cell r="C2611" t="str">
            <v xml:space="preserve">UN    </v>
          </cell>
          <cell r="D2611">
            <v>6.64</v>
          </cell>
        </row>
        <row r="2612">
          <cell r="A2612">
            <v>3503</v>
          </cell>
          <cell r="B2612" t="str">
            <v>JOELHO, PVC SOLDAVEL, 45 GRAUS, 50 MM, PARA AGUA FRIA PREDIAL</v>
          </cell>
          <cell r="C2612" t="str">
            <v xml:space="preserve">UN    </v>
          </cell>
          <cell r="D2612">
            <v>7.95</v>
          </cell>
        </row>
        <row r="2613">
          <cell r="A2613">
            <v>3477</v>
          </cell>
          <cell r="B2613" t="str">
            <v>JOELHO, PVC SOLDAVEL, 45 GRAUS, 60 MM, PARA AGUA FRIA PREDIAL</v>
          </cell>
          <cell r="C2613" t="str">
            <v xml:space="preserve">UN    </v>
          </cell>
          <cell r="D2613">
            <v>30.79</v>
          </cell>
        </row>
        <row r="2614">
          <cell r="A2614">
            <v>3478</v>
          </cell>
          <cell r="B2614" t="str">
            <v>JOELHO, PVC SOLDAVEL, 45 GRAUS, 75 MM, PARA AGUA FRIA PREDIAL</v>
          </cell>
          <cell r="C2614" t="str">
            <v xml:space="preserve">UN    </v>
          </cell>
          <cell r="D2614">
            <v>70.739999999999995</v>
          </cell>
        </row>
        <row r="2615">
          <cell r="A2615">
            <v>3525</v>
          </cell>
          <cell r="B2615" t="str">
            <v>JOELHO, PVC SOLDAVEL, 45 GRAUS, 85 MM, PARA AGUA FRIA PREDIAL</v>
          </cell>
          <cell r="C2615" t="str">
            <v xml:space="preserve">UN    </v>
          </cell>
          <cell r="D2615">
            <v>83.93</v>
          </cell>
        </row>
        <row r="2616">
          <cell r="A2616">
            <v>3511</v>
          </cell>
          <cell r="B2616" t="str">
            <v>JOELHO, PVC SOLDAVEL, 90 GRAUS, 75 MM, PARA AGUA FRIA PREDIAL</v>
          </cell>
          <cell r="C2616" t="str">
            <v xml:space="preserve">UN    </v>
          </cell>
          <cell r="D2616">
            <v>98.48</v>
          </cell>
        </row>
        <row r="2617">
          <cell r="A2617">
            <v>38917</v>
          </cell>
          <cell r="B2617" t="str">
            <v>JOELHO, ROSCA FEMEA, COM BASE FIXA, METALICO, PARA CONEXAO COM ANEL DESLIZANTE EM TUBO PEX, DN 16 MM X 1/2"</v>
          </cell>
          <cell r="C2617" t="str">
            <v xml:space="preserve">UN    </v>
          </cell>
          <cell r="D2617">
            <v>15.16</v>
          </cell>
        </row>
        <row r="2618">
          <cell r="A2618">
            <v>38919</v>
          </cell>
          <cell r="B2618" t="str">
            <v>JOELHO, ROSCA FEMEA, COM BASE FIXA, METALICO, PARA CONEXAO COM ANEL DESLIZANTE EM TUBO PEX, DN 20 MM X 1/2"</v>
          </cell>
          <cell r="C2618" t="str">
            <v xml:space="preserve">UN    </v>
          </cell>
          <cell r="D2618">
            <v>22.56</v>
          </cell>
        </row>
        <row r="2619">
          <cell r="A2619">
            <v>38922</v>
          </cell>
          <cell r="B2619" t="str">
            <v>JOELHO, ROSCA FEMEA, COM BASE FIXA, METALICO, PARA CONEXAO COM ANEL DESLIZANTE EM TUBO PEX, DN 25 MM X 3/4"</v>
          </cell>
          <cell r="C2619" t="str">
            <v xml:space="preserve">UN    </v>
          </cell>
          <cell r="D2619">
            <v>29.14</v>
          </cell>
        </row>
        <row r="2620">
          <cell r="A2620">
            <v>38921</v>
          </cell>
          <cell r="B2620" t="str">
            <v>JOELHO, ROSCA FEMEA, COM BASE FIXA, PLASTICO, PARA CONEXAO COM CRIMPAGEM EM TUBO PEX, DN 25 MM X 1/2"</v>
          </cell>
          <cell r="C2620" t="str">
            <v xml:space="preserve">UN    </v>
          </cell>
          <cell r="D2620">
            <v>36.03</v>
          </cell>
        </row>
        <row r="2621">
          <cell r="A2621">
            <v>38918</v>
          </cell>
          <cell r="B2621" t="str">
            <v>JOELHO, ROSCA FEMEA, COM BASE FIXA, PLASTICO, PARA CONEXAO POR CRIMPAGEM EM TUBO PEX, DN 16 MM X 3/4"</v>
          </cell>
          <cell r="C2621" t="str">
            <v xml:space="preserve">UN    </v>
          </cell>
          <cell r="D2621">
            <v>34.25</v>
          </cell>
        </row>
        <row r="2622">
          <cell r="A2622">
            <v>38920</v>
          </cell>
          <cell r="B2622" t="str">
            <v>JOELHO, ROSCA FEMEA, COM BASE FIXA, PLASTICO, PARA CONEXAO POR CRIMPAGEM EM TUBO PEX, DN 20 MM X 3/4"</v>
          </cell>
          <cell r="C2622" t="str">
            <v xml:space="preserve">UN    </v>
          </cell>
          <cell r="D2622">
            <v>42.81</v>
          </cell>
        </row>
        <row r="2623">
          <cell r="A2623">
            <v>12032</v>
          </cell>
          <cell r="B2623" t="str">
            <v>JOGO DE TRANQUETA E ROSETA QUADRADA DE SOBREPOR SEM FUROS, EM LATAO CROMADO, *50 X 50* MM, PARA FECHADURA DE PORTA DE BANHEIRO</v>
          </cell>
          <cell r="C2623" t="str">
            <v xml:space="preserve">JG    </v>
          </cell>
          <cell r="D2623">
            <v>58.68</v>
          </cell>
        </row>
        <row r="2624">
          <cell r="A2624">
            <v>12030</v>
          </cell>
          <cell r="B2624" t="str">
            <v>JOGO DE TRANQUETA E ROSETA REDONDA DE SOBREPOR SEM FUROS, EM LATAO CROMADO, DIAMETRO *50* MM, PARA FECHADURA DE PORTA DE BANHEIRO</v>
          </cell>
          <cell r="C2624" t="str">
            <v xml:space="preserve">JG    </v>
          </cell>
          <cell r="D2624">
            <v>55.14</v>
          </cell>
        </row>
        <row r="2625">
          <cell r="A2625">
            <v>10908</v>
          </cell>
          <cell r="B2625" t="str">
            <v>JUNCAO DE REDUCAO INVERTIDA, PVC SOLDAVEL, 100 X 50 MM, SERIE NORMAL PARA ESGOTO PREDIAL</v>
          </cell>
          <cell r="C2625" t="str">
            <v xml:space="preserve">UN    </v>
          </cell>
          <cell r="D2625">
            <v>21.65</v>
          </cell>
        </row>
        <row r="2626">
          <cell r="A2626">
            <v>10909</v>
          </cell>
          <cell r="B2626" t="str">
            <v>JUNCAO DE REDUCAO INVERTIDA, PVC SOLDAVEL, 100 X 75 MM, SERIE NORMAL PARA ESGOTO PREDIAL</v>
          </cell>
          <cell r="C2626" t="str">
            <v xml:space="preserve">UN    </v>
          </cell>
          <cell r="D2626">
            <v>34.53</v>
          </cell>
        </row>
        <row r="2627">
          <cell r="A2627">
            <v>3669</v>
          </cell>
          <cell r="B2627" t="str">
            <v>JUNCAO DE REDUCAO INVERTIDA, PVC SOLDAVEL, 75 X 50 MM, SERIE NORMAL PARA ESGOTO PREDIAL</v>
          </cell>
          <cell r="C2627" t="str">
            <v xml:space="preserve">UN    </v>
          </cell>
          <cell r="D2627">
            <v>14.79</v>
          </cell>
        </row>
        <row r="2628">
          <cell r="A2628">
            <v>20138</v>
          </cell>
          <cell r="B2628" t="str">
            <v>JUNCAO DE REDUCAO SIMPLES, COM BOLSA PARA ANEL, PVC LEVE,  150 X 100 MM, PARA ESGOTO PREDIAL</v>
          </cell>
          <cell r="C2628" t="str">
            <v xml:space="preserve">UN    </v>
          </cell>
          <cell r="D2628">
            <v>73.510000000000005</v>
          </cell>
        </row>
        <row r="2629">
          <cell r="A2629">
            <v>20139</v>
          </cell>
          <cell r="B2629" t="str">
            <v>JUNCAO DUPLA, PVC SERIE R, DN 100 X 100 X 100 MM, PARA ESGOTO OU AGUAS PLUVIAIS PREDIAIS</v>
          </cell>
          <cell r="C2629" t="str">
            <v xml:space="preserve">UN    </v>
          </cell>
          <cell r="D2629">
            <v>123.49</v>
          </cell>
        </row>
        <row r="2630">
          <cell r="A2630">
            <v>3668</v>
          </cell>
          <cell r="B2630" t="str">
            <v>JUNCAO DUPLA, PVC SOLDAVEL, DN 100 X 100 X 100 MM , SERIE NORMAL PARA ESGOTO PREDIAL</v>
          </cell>
          <cell r="C2630" t="str">
            <v xml:space="preserve">UN    </v>
          </cell>
          <cell r="D2630">
            <v>48.96</v>
          </cell>
        </row>
        <row r="2631">
          <cell r="A2631">
            <v>3656</v>
          </cell>
          <cell r="B2631" t="str">
            <v>JUNCAO DUPLA, PVC SOLDAVEL, DN 75 X 75 X 75 MM , SERIE NORMAL PARA ESGOTO PREDIAL</v>
          </cell>
          <cell r="C2631" t="str">
            <v xml:space="preserve">UN    </v>
          </cell>
          <cell r="D2631">
            <v>24.27</v>
          </cell>
        </row>
        <row r="2632">
          <cell r="A2632">
            <v>10911</v>
          </cell>
          <cell r="B2632" t="str">
            <v>JUNCAO INVERTIDA, PVC SOLDAVEL, 75 X 75 MM, SERIE NORMAL PARA ESGOTO PREDIAL</v>
          </cell>
          <cell r="C2632" t="str">
            <v xml:space="preserve">UN    </v>
          </cell>
          <cell r="D2632">
            <v>26.93</v>
          </cell>
        </row>
        <row r="2633">
          <cell r="A2633">
            <v>3654</v>
          </cell>
          <cell r="B2633" t="str">
            <v>JUNCAO PVC  ROSCAVEL, 45 GRAUS, 1/2", PARA AGUA FRIA PREDIAL</v>
          </cell>
          <cell r="C2633" t="str">
            <v xml:space="preserve">UN    </v>
          </cell>
          <cell r="D2633">
            <v>4.99</v>
          </cell>
        </row>
        <row r="2634">
          <cell r="A2634">
            <v>3664</v>
          </cell>
          <cell r="B2634" t="str">
            <v>JUNCAO PVC  ROSCAVEL, 45 GRAUS, 3/4", PARA AGUA FRIA PREDIAL</v>
          </cell>
          <cell r="C2634" t="str">
            <v xml:space="preserve">UN    </v>
          </cell>
          <cell r="D2634">
            <v>6.2</v>
          </cell>
        </row>
        <row r="2635">
          <cell r="A2635">
            <v>3657</v>
          </cell>
          <cell r="B2635" t="str">
            <v>JUNCAO PVC, 45 GRAUS, ROSCAVEL, 1 1/4", AGUA FRIA PREDIAL</v>
          </cell>
          <cell r="C2635" t="str">
            <v xml:space="preserve">UN    </v>
          </cell>
          <cell r="D2635">
            <v>6.68</v>
          </cell>
        </row>
        <row r="2636">
          <cell r="A2636">
            <v>12625</v>
          </cell>
          <cell r="B2636" t="str">
            <v>JUNCAO PVC, 60 GRAUS, CIRCULAR,  DIAMETRO ENTRE 80 E 100 MM, PARA DRENAGEM PLUVIAL PREDIAL</v>
          </cell>
          <cell r="C2636" t="str">
            <v xml:space="preserve">UN    </v>
          </cell>
          <cell r="D2636">
            <v>10.69</v>
          </cell>
        </row>
        <row r="2637">
          <cell r="A2637">
            <v>20136</v>
          </cell>
          <cell r="B2637" t="str">
            <v>JUNCAO SIMPLES, PVC LEVE, 150 MM, PARA ESGOTO PREDIAL</v>
          </cell>
          <cell r="C2637" t="str">
            <v xml:space="preserve">UN    </v>
          </cell>
          <cell r="D2637">
            <v>165.88</v>
          </cell>
        </row>
        <row r="2638">
          <cell r="A2638">
            <v>20144</v>
          </cell>
          <cell r="B2638" t="str">
            <v>JUNCAO SIMPLES, PVC SERIE R, DN 100 X 100 MM, PARA ESGOTO OU AGUAS PLUVIAIS PREDIAIS</v>
          </cell>
          <cell r="C2638" t="str">
            <v xml:space="preserve">UN    </v>
          </cell>
          <cell r="D2638">
            <v>72.86</v>
          </cell>
        </row>
        <row r="2639">
          <cell r="A2639">
            <v>20143</v>
          </cell>
          <cell r="B2639" t="str">
            <v>JUNCAO SIMPLES, PVC SERIE R, DN 100 X 75 MM, PARA ESGOTO OU AGUAS PLUVIAIS PREDIAIS</v>
          </cell>
          <cell r="C2639" t="str">
            <v xml:space="preserve">UN    </v>
          </cell>
          <cell r="D2639">
            <v>68.05</v>
          </cell>
        </row>
        <row r="2640">
          <cell r="A2640">
            <v>20145</v>
          </cell>
          <cell r="B2640" t="str">
            <v>JUNCAO SIMPLES, PVC SERIE R, DN 150 X 100 MM, PARA ESGOTO OU AGUAS PLUVIAIS PREDIAIS</v>
          </cell>
          <cell r="C2640" t="str">
            <v xml:space="preserve">UN    </v>
          </cell>
          <cell r="D2640">
            <v>193.11</v>
          </cell>
        </row>
        <row r="2641">
          <cell r="A2641">
            <v>20146</v>
          </cell>
          <cell r="B2641" t="str">
            <v>JUNCAO SIMPLES, PVC SERIE R, DN 150 X 150 MM, PARA ESGOTO OU AGUAS PLUVIAIS PREDIAIS</v>
          </cell>
          <cell r="C2641" t="str">
            <v xml:space="preserve">UN    </v>
          </cell>
          <cell r="D2641">
            <v>217.76</v>
          </cell>
        </row>
        <row r="2642">
          <cell r="A2642">
            <v>20140</v>
          </cell>
          <cell r="B2642" t="str">
            <v>JUNCAO SIMPLES, PVC SERIE R, DN 40 X 40 MM, PARA ESGOTO OU AGUAS PLUVIAIS PREDIAIS</v>
          </cell>
          <cell r="C2642" t="str">
            <v xml:space="preserve">UN    </v>
          </cell>
          <cell r="D2642">
            <v>8.67</v>
          </cell>
        </row>
        <row r="2643">
          <cell r="A2643">
            <v>20141</v>
          </cell>
          <cell r="B2643" t="str">
            <v>JUNCAO SIMPLES, PVC SERIE R, DN 50 X 50 MM, PARA ESGOTO OU AGUAS PLUVIAIS PREDIAIS</v>
          </cell>
          <cell r="C2643" t="str">
            <v xml:space="preserve">UN    </v>
          </cell>
          <cell r="D2643">
            <v>15.22</v>
          </cell>
        </row>
        <row r="2644">
          <cell r="A2644">
            <v>20142</v>
          </cell>
          <cell r="B2644" t="str">
            <v>JUNCAO SIMPLES, PVC SERIE R, DN 75 X 75 MM, PARA ESGOTO OU AGUAS PLUVIAIS PREDIAIS</v>
          </cell>
          <cell r="C2644" t="str">
            <v xml:space="preserve">UN    </v>
          </cell>
          <cell r="D2644">
            <v>46.57</v>
          </cell>
        </row>
        <row r="2645">
          <cell r="A2645">
            <v>3659</v>
          </cell>
          <cell r="B2645" t="str">
            <v>JUNCAO SIMPLES, PVC, DN 100 X 50 MM, SERIE NORMAL PARA ESGOTO PREDIAL</v>
          </cell>
          <cell r="C2645" t="str">
            <v xml:space="preserve">UN    </v>
          </cell>
          <cell r="D2645">
            <v>20.2</v>
          </cell>
        </row>
        <row r="2646">
          <cell r="A2646">
            <v>3660</v>
          </cell>
          <cell r="B2646" t="str">
            <v>JUNCAO SIMPLES, PVC, DN 100 X 75 MM, SERIE NORMAL PARA ESGOTO PREDIAL</v>
          </cell>
          <cell r="C2646" t="str">
            <v xml:space="preserve">UN    </v>
          </cell>
          <cell r="D2646">
            <v>29.11</v>
          </cell>
        </row>
        <row r="2647">
          <cell r="A2647">
            <v>3662</v>
          </cell>
          <cell r="B2647" t="str">
            <v>JUNCAO SIMPLES, PVC, DN 50 X 50 MM, SERIE NORMAL PARA ESGOTO PREDIAL</v>
          </cell>
          <cell r="C2647" t="str">
            <v xml:space="preserve">UN    </v>
          </cell>
          <cell r="D2647">
            <v>11</v>
          </cell>
        </row>
        <row r="2648">
          <cell r="A2648">
            <v>3661</v>
          </cell>
          <cell r="B2648" t="str">
            <v>JUNCAO SIMPLES, PVC, DN 75 X 50 MM, SERIE NORMAL PARA ESGOTO PREDIAL</v>
          </cell>
          <cell r="C2648" t="str">
            <v xml:space="preserve">UN    </v>
          </cell>
          <cell r="D2648">
            <v>16.18</v>
          </cell>
        </row>
        <row r="2649">
          <cell r="A2649">
            <v>3658</v>
          </cell>
          <cell r="B2649" t="str">
            <v>JUNCAO SIMPLES, PVC, DN 75 X 75 MM, SERIE NORMAL PARA ESGOTO PREDIAL</v>
          </cell>
          <cell r="C2649" t="str">
            <v xml:space="preserve">UN    </v>
          </cell>
          <cell r="D2649">
            <v>20.6</v>
          </cell>
        </row>
        <row r="2650">
          <cell r="A2650">
            <v>3670</v>
          </cell>
          <cell r="B2650" t="str">
            <v>JUNCAO SIMPLES, PVC, 45 GRAUS, DN 100 X 100 MM, SERIE NORMAL PARA ESGOTO PREDIAL</v>
          </cell>
          <cell r="C2650" t="str">
            <v xml:space="preserve">UN    </v>
          </cell>
          <cell r="D2650">
            <v>26.88</v>
          </cell>
        </row>
        <row r="2651">
          <cell r="A2651">
            <v>3666</v>
          </cell>
          <cell r="B2651" t="str">
            <v>JUNCAO SIMPLES, PVC, 45 GRAUS, DN 40 X 40 MM, SERIE NORMAL PARA ESGOTO PREDIAL</v>
          </cell>
          <cell r="C2651" t="str">
            <v xml:space="preserve">UN    </v>
          </cell>
          <cell r="D2651">
            <v>4.55</v>
          </cell>
        </row>
        <row r="2652">
          <cell r="A2652">
            <v>14157</v>
          </cell>
          <cell r="B2652" t="str">
            <v>JUNCAO 2 GARRAS PARA FITA PERFURADA</v>
          </cell>
          <cell r="C2652" t="str">
            <v xml:space="preserve">UN    </v>
          </cell>
          <cell r="D2652">
            <v>1.28</v>
          </cell>
        </row>
        <row r="2653">
          <cell r="A2653">
            <v>3653</v>
          </cell>
          <cell r="B2653" t="str">
            <v>JUNCAO, PVC, 45 GRAUS, JE, BBB, DN 100 MM, PARA REDE COLETORA DE ESGOTO (NBR 10569)</v>
          </cell>
          <cell r="C2653" t="str">
            <v xml:space="preserve">UN    </v>
          </cell>
          <cell r="D2653">
            <v>130.91</v>
          </cell>
        </row>
        <row r="2654">
          <cell r="A2654">
            <v>3649</v>
          </cell>
          <cell r="B2654" t="str">
            <v>JUNCAO, PVC, 45 GRAUS, JE, BBB, DN 150 MM, PARA REDE COLETORA DE ESGOTO (NBR 10569)</v>
          </cell>
          <cell r="C2654" t="str">
            <v xml:space="preserve">UN    </v>
          </cell>
          <cell r="D2654">
            <v>271.14</v>
          </cell>
        </row>
        <row r="2655">
          <cell r="A2655">
            <v>42696</v>
          </cell>
          <cell r="B2655" t="str">
            <v>JUNCAO, PVC, 45 GRAUS, JE, BBB, DN 150 MM, PARA TUBO CORRUGADO E/OU LISO, REDE COLETORA DE ESGOTO (NBR 10569)</v>
          </cell>
          <cell r="C2655" t="str">
            <v xml:space="preserve">UN    </v>
          </cell>
          <cell r="D2655">
            <v>758.62</v>
          </cell>
        </row>
        <row r="2656">
          <cell r="A2656">
            <v>42697</v>
          </cell>
          <cell r="B2656" t="str">
            <v>JUNCAO, PVC, 45 GRAUS, JE, BBB, DN 200 MM, PARA TUBO CORRUGADO E/OU LISO, REDE COLETORA DE ESGOTO (NBR 10569)</v>
          </cell>
          <cell r="C2656" t="str">
            <v xml:space="preserve">UN    </v>
          </cell>
          <cell r="D2656">
            <v>1142.5</v>
          </cell>
        </row>
        <row r="2657">
          <cell r="A2657">
            <v>42698</v>
          </cell>
          <cell r="B2657" t="str">
            <v>JUNCAO, PVC, 45 GRAUS, JE, BBB, DN 250 MM, PARA TUBO CORRUGADO E/OU LISO, REDE COLETORA DE ESGOTO (NBR 10569)</v>
          </cell>
          <cell r="C2657" t="str">
            <v xml:space="preserve">UN    </v>
          </cell>
          <cell r="D2657">
            <v>1591.47</v>
          </cell>
        </row>
        <row r="2658">
          <cell r="A2658">
            <v>39875</v>
          </cell>
          <cell r="B2658" t="str">
            <v>JUNTA DE EXPANSAO BRONZE/LATAO (REF 900), PONTA X PONTA, 35 MM</v>
          </cell>
          <cell r="C2658" t="str">
            <v xml:space="preserve">UN    </v>
          </cell>
          <cell r="D2658">
            <v>745.93</v>
          </cell>
        </row>
        <row r="2659">
          <cell r="A2659">
            <v>39876</v>
          </cell>
          <cell r="B2659" t="str">
            <v>JUNTA DE EXPANSAO BRONZE/LATAO (REF 900), PONTA X PONTA, 42 MM</v>
          </cell>
          <cell r="C2659" t="str">
            <v xml:space="preserve">UN    </v>
          </cell>
          <cell r="D2659">
            <v>933.9</v>
          </cell>
        </row>
        <row r="2660">
          <cell r="A2660">
            <v>39877</v>
          </cell>
          <cell r="B2660" t="str">
            <v>JUNTA DE EXPANSAO BRONZE/LATAO (REF 900), PONTA X PONTA, 54 MM</v>
          </cell>
          <cell r="C2660" t="str">
            <v xml:space="preserve">UN    </v>
          </cell>
          <cell r="D2660">
            <v>1295.28</v>
          </cell>
        </row>
        <row r="2661">
          <cell r="A2661">
            <v>39878</v>
          </cell>
          <cell r="B2661" t="str">
            <v>JUNTA DE EXPANSAO BRONZE/LATAO (REF 900), PONTA X PONTA, 66 MM</v>
          </cell>
          <cell r="C2661" t="str">
            <v xml:space="preserve">UN    </v>
          </cell>
          <cell r="D2661">
            <v>1710.86</v>
          </cell>
        </row>
        <row r="2662">
          <cell r="A2662">
            <v>39872</v>
          </cell>
          <cell r="B2662" t="str">
            <v>JUNTA DE EXPANSAO DE COBRE (REF 900), PONTA X PONTA, 15 MM</v>
          </cell>
          <cell r="C2662" t="str">
            <v xml:space="preserve">UN    </v>
          </cell>
          <cell r="D2662">
            <v>511.54</v>
          </cell>
        </row>
        <row r="2663">
          <cell r="A2663">
            <v>39873</v>
          </cell>
          <cell r="B2663" t="str">
            <v>JUNTA DE EXPANSAO DE COBRE (REF 900), PONTA X PONTA, 22 MM</v>
          </cell>
          <cell r="C2663" t="str">
            <v xml:space="preserve">UN    </v>
          </cell>
          <cell r="D2663">
            <v>593.36</v>
          </cell>
        </row>
        <row r="2664">
          <cell r="A2664">
            <v>39874</v>
          </cell>
          <cell r="B2664" t="str">
            <v>JUNTA DE EXPANSAO DE COBRE (REF 900), PONTA X PONTA, 28 MM</v>
          </cell>
          <cell r="C2664" t="str">
            <v xml:space="preserve">UN    </v>
          </cell>
          <cell r="D2664">
            <v>651.72</v>
          </cell>
        </row>
        <row r="2665">
          <cell r="A2665">
            <v>3674</v>
          </cell>
          <cell r="B2665" t="str">
            <v>JUNTA DILATACAO ELASTICA PARA CONCRETO (FUGENBAND) O-12, ATE 5 MCA</v>
          </cell>
          <cell r="C2665" t="str">
            <v xml:space="preserve">M     </v>
          </cell>
          <cell r="D2665">
            <v>73.81</v>
          </cell>
        </row>
        <row r="2666">
          <cell r="A2666">
            <v>3681</v>
          </cell>
          <cell r="B2666" t="str">
            <v>JUNTA DILATACAO ELASTICA PARA CONCRETO (FUGENBAND) O-22, ATE 30 MCA</v>
          </cell>
          <cell r="C2666" t="str">
            <v xml:space="preserve">M     </v>
          </cell>
          <cell r="D2666">
            <v>109.82</v>
          </cell>
        </row>
        <row r="2667">
          <cell r="A2667">
            <v>3676</v>
          </cell>
          <cell r="B2667" t="str">
            <v>JUNTA DILATACAO ELASTICA PARA CONCRETO (FUGENBAND) O-35/10, ATE 100 MCA</v>
          </cell>
          <cell r="C2667" t="str">
            <v xml:space="preserve">M     </v>
          </cell>
          <cell r="D2667">
            <v>413.28</v>
          </cell>
        </row>
        <row r="2668">
          <cell r="A2668">
            <v>3679</v>
          </cell>
          <cell r="B2668" t="str">
            <v>JUNTA DILATACAO ELASTICA PARA CONCRETO (FUGENBAND) O-35/6, ATE 100 MCA</v>
          </cell>
          <cell r="C2668" t="str">
            <v xml:space="preserve">M     </v>
          </cell>
          <cell r="D2668">
            <v>341.92</v>
          </cell>
        </row>
        <row r="2669">
          <cell r="A2669">
            <v>3672</v>
          </cell>
          <cell r="B2669" t="str">
            <v>JUNTA PLASTICA DE DILATACAO PARA PISOS, COR CINZA, 10 X 4,5 MM (ALTURA X ESPESSURA)</v>
          </cell>
          <cell r="C2669" t="str">
            <v xml:space="preserve">M     </v>
          </cell>
          <cell r="D2669">
            <v>1.1599999999999999</v>
          </cell>
        </row>
        <row r="2670">
          <cell r="A2670">
            <v>3671</v>
          </cell>
          <cell r="B2670" t="str">
            <v>JUNTA PLASTICA DE DILATACAO PARA PISOS, COR CINZA, 17 X 3 MM (ALTURA X ESPESSURA)</v>
          </cell>
          <cell r="C2670" t="str">
            <v xml:space="preserve">M     </v>
          </cell>
          <cell r="D2670">
            <v>1.1000000000000001</v>
          </cell>
        </row>
        <row r="2671">
          <cell r="A2671">
            <v>3673</v>
          </cell>
          <cell r="B2671" t="str">
            <v>JUNTA PLASTICA DE DILATACAO PARA PISOS, COR CINZA, 27 X 3 MM (ALTURA X ESPESSURA)</v>
          </cell>
          <cell r="C2671" t="str">
            <v xml:space="preserve">M     </v>
          </cell>
          <cell r="D2671">
            <v>1.72</v>
          </cell>
        </row>
        <row r="2672">
          <cell r="A2672">
            <v>38394</v>
          </cell>
          <cell r="B2672" t="str">
            <v>KIT ACESSORIOS PARA COMPRESSOR DE AR, 5 PECAS (PISTOLAS PINTURA, LIMPEZA E PULVERIZACAO, CALIBRADOR E MANGUEIRA)</v>
          </cell>
          <cell r="C2672" t="str">
            <v xml:space="preserve">UN    </v>
          </cell>
          <cell r="D2672">
            <v>323.39</v>
          </cell>
        </row>
        <row r="2673">
          <cell r="A2673">
            <v>3729</v>
          </cell>
          <cell r="B2673" t="str">
            <v>KIT CAVALETE, PVC, COM REGISTRO, PARA HIDROMETRO, BITOLAS 1/2" OU 3/4" - COMPLETO</v>
          </cell>
          <cell r="C2673" t="str">
            <v xml:space="preserve">UN    </v>
          </cell>
          <cell r="D2673">
            <v>83.51</v>
          </cell>
        </row>
        <row r="2674">
          <cell r="A2674">
            <v>39357</v>
          </cell>
          <cell r="B267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74" t="str">
            <v xml:space="preserve">UN    </v>
          </cell>
          <cell r="D2674">
            <v>137.72999999999999</v>
          </cell>
        </row>
        <row r="2675">
          <cell r="A2675">
            <v>39358</v>
          </cell>
          <cell r="B267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75" t="str">
            <v xml:space="preserve">UN    </v>
          </cell>
          <cell r="D2675">
            <v>151.03</v>
          </cell>
        </row>
        <row r="2676">
          <cell r="A2676">
            <v>39356</v>
          </cell>
          <cell r="B267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76" t="str">
            <v xml:space="preserve">UN    </v>
          </cell>
          <cell r="D2676">
            <v>257.66000000000003</v>
          </cell>
        </row>
        <row r="2677">
          <cell r="A2677">
            <v>39355</v>
          </cell>
          <cell r="B267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77" t="str">
            <v xml:space="preserve">UN    </v>
          </cell>
          <cell r="D2677">
            <v>221.73</v>
          </cell>
        </row>
        <row r="2678">
          <cell r="A2678">
            <v>39353</v>
          </cell>
          <cell r="B267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78" t="str">
            <v xml:space="preserve">UN    </v>
          </cell>
          <cell r="D2678">
            <v>304.06</v>
          </cell>
        </row>
        <row r="2679">
          <cell r="A2679">
            <v>39354</v>
          </cell>
          <cell r="B267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79" t="str">
            <v xml:space="preserve">UN    </v>
          </cell>
          <cell r="D2679">
            <v>303.05</v>
          </cell>
        </row>
        <row r="2680">
          <cell r="A2680">
            <v>39398</v>
          </cell>
          <cell r="B2680" t="str">
            <v>KIT DE ACESSORIOS PARA BANHEIRO EM METAL CROMADO, 5 PECAS</v>
          </cell>
          <cell r="C2680" t="str">
            <v xml:space="preserve">UN    </v>
          </cell>
          <cell r="D2680">
            <v>81.96</v>
          </cell>
        </row>
        <row r="2681">
          <cell r="A2681">
            <v>13343</v>
          </cell>
          <cell r="B2681" t="str">
            <v>KIT DE MATERIAIS PARA BRACADEIRA PARA FIXACAO EM POSTE CIRCULAR, CONTEM TRES FIXADORES E UM ROLO DE FITA DE 3 M EM ACO CARBONO</v>
          </cell>
          <cell r="C2681" t="str">
            <v xml:space="preserve">UN    </v>
          </cell>
          <cell r="D2681">
            <v>50.9</v>
          </cell>
        </row>
        <row r="2682">
          <cell r="A2682">
            <v>12118</v>
          </cell>
          <cell r="B2682" t="str">
            <v>KIT DE PROTECAO ARSTOP PARA AR CONDICIONADO, TOMADA PADRAO 2P+T 20 A, COM DISJUNTOR UNIPOLAR DIN 20A</v>
          </cell>
          <cell r="C2682" t="str">
            <v xml:space="preserve">UN    </v>
          </cell>
          <cell r="D2682">
            <v>19.420000000000002</v>
          </cell>
        </row>
        <row r="2683">
          <cell r="A2683">
            <v>39482</v>
          </cell>
          <cell r="B2683" t="str">
            <v>KIT PORTA PRONTA DE MADEIRA, FOLHA LEVE (NBR 15930) DE 600 X 2100 MM OU 700 X 2100 MM, DE 35 MM A 40 MM DE ESPESSURA, COM MARCO EM ACO, NUCLEO COLMEIA, CAPA LISA EM HDF, ACABAMENTO MELAMINICO BRANCO (INCLUI MARCO, ALIZARES, DOBRADICAS E FECHADURA)</v>
          </cell>
          <cell r="C2683" t="str">
            <v xml:space="preserve">UN    </v>
          </cell>
          <cell r="D2683">
            <v>577.54</v>
          </cell>
        </row>
        <row r="2684">
          <cell r="A2684">
            <v>39486</v>
          </cell>
          <cell r="B2684" t="str">
            <v>KIT PORTA PRONTA DE MADEIRA, FOLHA LEVE (NBR 15930) DE 600 X 2100 MM OU 700 X 2100 MM, DE 35 MM A 40 MM DE ESPESSURA, NUCLEO COLMEIA, ESTRUTURA USINADA PARA FECHADURA, CAPA LISA EM HDF, ACABAMENTO EM PRIMER PARA PINTURA (INCLUI MARCO, ALIZARES E DOBRADICAS)</v>
          </cell>
          <cell r="C2684" t="str">
            <v xml:space="preserve">UN    </v>
          </cell>
          <cell r="D2684">
            <v>471.35</v>
          </cell>
        </row>
        <row r="2685">
          <cell r="A2685">
            <v>39484</v>
          </cell>
          <cell r="B2685" t="str">
            <v>KIT PORTA PRONTA DE MADEIRA, FOLHA LEVE (NBR 15930) DE 800 X 2100 MM, DE 35 MM A 40 MM DE ESPESSURA, COM MARCO EM ACO, NUCLEO COLMEIA, CAPA LISA EM HDF, ACABAMENTO MELAMINICO BRANCO (INCLUI MARCO, ALIZARES, DOBRADICAS E FECHADURA)</v>
          </cell>
          <cell r="C2685" t="str">
            <v xml:space="preserve">UN    </v>
          </cell>
          <cell r="D2685">
            <v>577.54</v>
          </cell>
        </row>
        <row r="2686">
          <cell r="A2686">
            <v>39488</v>
          </cell>
          <cell r="B2686" t="str">
            <v>KIT PORTA PRONTA DE MADEIRA, FOLHA LEVE (NBR 15930) DE 800 X 2100 MM, DE 35 MM A 40 MM DE ESPESSURA, NUCLEO COLMEIA, ESTRUTURA USINADA PARA FECHADURA, CAPA LISA EM HDF, ACABAMENTO EM PRIMER PARA PINTURA (INCLUI MARCO, ALIZARES E DOBRADICAS)</v>
          </cell>
          <cell r="C2686" t="str">
            <v xml:space="preserve">UN    </v>
          </cell>
          <cell r="D2686">
            <v>479.07</v>
          </cell>
        </row>
        <row r="2687">
          <cell r="A2687">
            <v>39485</v>
          </cell>
          <cell r="B2687" t="str">
            <v>KIT PORTA PRONTA DE MADEIRA, FOLHA LEVE (NBR 15930) DE 900 X 2100 MM, DE 35 MM A 40 MM DE ESPESSURA, COM MARCO EM ACO, NUCLEO COLMEIA, CAPA LISA EM HDF, ACABAMENTO MELAMINICO BRANCO (INCLUI MARCO, ALIZARES, DOBRADICAS E FECHADURA)</v>
          </cell>
          <cell r="C2687" t="str">
            <v xml:space="preserve">UN    </v>
          </cell>
          <cell r="D2687">
            <v>577.54</v>
          </cell>
        </row>
        <row r="2688">
          <cell r="A2688">
            <v>39489</v>
          </cell>
          <cell r="B2688" t="str">
            <v>KIT PORTA PRONTA DE MADEIRA, FOLHA LEVE (NBR 15930) DE 900 X 2100 MM, DE 35 MM A 40 MM DE ESPESSURA, NUCLEO COLMEIA, ESTRUTURA USINADA PARA FECHADURA, CAPA LISA EM HDF, ACABAMENTO EM PRIMER PARA PINTURA (INCLUI MARCO, ALIZARES E DOBRADICAS)</v>
          </cell>
          <cell r="C2688" t="str">
            <v xml:space="preserve">UN    </v>
          </cell>
          <cell r="D2688">
            <v>487.19</v>
          </cell>
        </row>
        <row r="2689">
          <cell r="A2689">
            <v>39490</v>
          </cell>
          <cell r="B2689" t="str">
            <v>KIT PORTA PRONTA DE MADEIRA, FOLHA MEDIA (NBR 15930) DE 600 X 2100 MM OU 700 X 2100 MM, DE 35 MM A 40 MM DE ESPESSURA, NUCLEO SEMI-SOLIDO (SARRAFEADO), ESTRUTURA USINADA PARA FECHADURA, CAPA LISA EM HDF, ACABAMENTO MELAMINICO BRANCO (INCLUI MARCO, ALIZARES E DOBRADICAS)</v>
          </cell>
          <cell r="C2689" t="str">
            <v xml:space="preserve">UN    </v>
          </cell>
          <cell r="D2689">
            <v>725.98</v>
          </cell>
        </row>
        <row r="2690">
          <cell r="A2690">
            <v>39494</v>
          </cell>
          <cell r="B2690" t="str">
            <v>KIT PORTA PRONTA DE MADEIRA, FOLHA MEDIA (NBR 15930) DE 600 X 2100 MM, DE 35 MM A 40 MM DE ESPESSURA, NUCLEO SEMI-SOLIDO (SARRAFEADO), ESTRUTURA USINADA PARA FECHADURA, CAPA LISA EM HDF, ACABAMENTO EM PRIMER PARA PINTURA (INCLUI MARCO, ALIZARES E DOBRADICAS)</v>
          </cell>
          <cell r="C2690" t="str">
            <v xml:space="preserve">UN    </v>
          </cell>
          <cell r="D2690">
            <v>521.30999999999995</v>
          </cell>
        </row>
        <row r="2691">
          <cell r="A2691">
            <v>39495</v>
          </cell>
          <cell r="B2691" t="str">
            <v>KIT PORTA PRONTA DE MADEIRA, FOLHA MEDIA (NBR 15930) DE 700 X 2100 MM, DE 35 MM A 40 MM DE ESPESSURA, NUCLEO SEMI-SOLIDO (SARRAFEADO), ESTRUTURA USINADA PARA FECHADURA, CAPA LISA EM HDF, ACABAMENTO EM PRIMER PARA PINTURA (INCLUI MARCO, ALIZARES E DOBRADICAS)</v>
          </cell>
          <cell r="C2691" t="str">
            <v xml:space="preserve">UN    </v>
          </cell>
          <cell r="D2691">
            <v>587.45000000000005</v>
          </cell>
        </row>
        <row r="2692">
          <cell r="A2692">
            <v>39496</v>
          </cell>
          <cell r="B2692" t="str">
            <v>KIT PORTA PRONTA DE MADEIRA, FOLHA MEDIA (NBR 15930) DE 800 X 2100 MM, DE 35 MM A 40 MM DE ESPESSURA,  NUCLEO SEMI-SOLIDO (SARRAFEADO), ESTRUTURA USINADA PARA FECHADURA, CAPA LISA EM HDF, ACABAMENTO EM PRIMER PARA PINTURA (INCLUI MARCO, ALIZARES E DOBRADICAS)</v>
          </cell>
          <cell r="C2692" t="str">
            <v xml:space="preserve">UN    </v>
          </cell>
          <cell r="D2692">
            <v>646.19000000000005</v>
          </cell>
        </row>
        <row r="2693">
          <cell r="A2693">
            <v>39492</v>
          </cell>
          <cell r="B2693" t="str">
            <v>KIT PORTA PRONTA DE MADEIRA, FOLHA MEDIA (NBR 15930) DE 800 X 2100 MM, DE 35 MM A 40 MM DE ESPESSURA, NUCLEO SEMI-SOLIDO (SARRAFEADO), ESTRUTURA USINADA PARA FECHADURA, CAPA LISA EM HDF, ACABAMENTO MELAMINICO BRANCO (INCLUI MARCO, ALIZARES E DOBRADICAS)</v>
          </cell>
          <cell r="C2693" t="str">
            <v xml:space="preserve">UN    </v>
          </cell>
          <cell r="D2693">
            <v>748.12</v>
          </cell>
        </row>
        <row r="2694">
          <cell r="A2694">
            <v>39497</v>
          </cell>
          <cell r="B2694" t="str">
            <v>KIT PORTA PRONTA DE MADEIRA, FOLHA MEDIA (NBR 15930) DE 900 X 2100 MM, DE 35 MM A 40 MM DE ESPESSURA, NUCLEO SEMI-SOLIDO (SARRAFEADO), ESTRUTURA USINADA PARA FECHADURA, CAPA LISA EM HDF, ACABAMENTO EM PRIMER PARA PINTURA (INCLUI MARCO, ALIZARES E DOBRADICAS)</v>
          </cell>
          <cell r="C2694" t="str">
            <v xml:space="preserve">UN    </v>
          </cell>
          <cell r="D2694">
            <v>675.75</v>
          </cell>
        </row>
        <row r="2695">
          <cell r="A2695">
            <v>39493</v>
          </cell>
          <cell r="B2695" t="str">
            <v>KIT PORTA PRONTA DE MADEIRA, FOLHA MEDIA (NBR 15930) DE 900 X 2100 MM, DE 35 MM A 40 MM DE ESPESSURA, NUCLEO SEMI-SOLIDO (SARRAFEADO), ESTRUTURA USINADA PARA FECHADURA, CAPA LISA EM HDF, ACABAMENTO MELAMINICO BRANCO (INCLUI MARCO, ALIZARES E DOBRADICAS)</v>
          </cell>
          <cell r="C2695" t="str">
            <v xml:space="preserve">UN    </v>
          </cell>
          <cell r="D2695">
            <v>802.42</v>
          </cell>
        </row>
        <row r="2696">
          <cell r="A2696">
            <v>39500</v>
          </cell>
          <cell r="B2696" t="str">
            <v>KIT PORTA PRONTA DE MADEIRA, FOLHA PESADA (NBR 15930) DE 800 X 2100 MM, DE 40 MM  A 45 MM DE ESPESSURA, NUCLEO SOLIDO, CAPA LISA EM HDF, ACABAMENTO MELAMINICO BRANCO (INCLUI MARCO, ALIZARES, DOBRADICAS E FECHADURA EXTERNA)</v>
          </cell>
          <cell r="C2696" t="str">
            <v xml:space="preserve">UN    </v>
          </cell>
          <cell r="D2696">
            <v>875.51</v>
          </cell>
        </row>
        <row r="2697">
          <cell r="A2697">
            <v>39498</v>
          </cell>
          <cell r="B2697" t="str">
            <v>KIT PORTA PRONTA DE MADEIRA, FOLHA PESADA (NBR 15930) DE 800 X 2100 MM, DE 40 MM A 45 MM DE ESPESSURA , NUCLEO SOLIDO, ESTRUTURA USINADA PARA FECHADURA, CAPA LISA EM HDF, ACABAMENTO EM LAMINADO NATURAL COM VERNIZ (INCLUI MARCO, ALIZARES E DOBRADICAS)</v>
          </cell>
          <cell r="C2697" t="str">
            <v xml:space="preserve">UN    </v>
          </cell>
          <cell r="D2697">
            <v>1079.8</v>
          </cell>
        </row>
        <row r="2698">
          <cell r="A2698">
            <v>43628</v>
          </cell>
          <cell r="B2698" t="str">
            <v>KIT PORTA PRONTA DE MADEIRA, FOLHA PESADA (NBR 15930) DE 800 X 2100 MM, DE 40 MM A 45 MM DE ESPESSURA, COM MARCO EM ACO, NUCLEO SOLIDO, CAPA LISA EM HDF, ACABAMENTO MELAMINICO BRANCO (INCLUI MARCO, ALIZARES, DOBRADICAS E FECHADURA)</v>
          </cell>
          <cell r="C2698" t="str">
            <v xml:space="preserve">UN    </v>
          </cell>
          <cell r="D2698">
            <v>851.11</v>
          </cell>
        </row>
        <row r="2699">
          <cell r="A2699">
            <v>39501</v>
          </cell>
          <cell r="B2699" t="str">
            <v>KIT PORTA PRONTA DE MADEIRA, FOLHA PESADA (NBR 15930) DE 900 X 2100 MM, DE 40 MM  A 45 MM DE ESPESSURA, NUCLEO SOLIDO, CAPA LISA EM HDF, ACABAMENTO MELAMINICO BRANCO (INCLUI MARCO, ALIZARES, DOBRADICAS E FECHADURA EXTERNA)</v>
          </cell>
          <cell r="C2699" t="str">
            <v xml:space="preserve">UN    </v>
          </cell>
          <cell r="D2699">
            <v>899.22</v>
          </cell>
        </row>
        <row r="2700">
          <cell r="A2700">
            <v>39499</v>
          </cell>
          <cell r="B2700" t="str">
            <v>KIT PORTA PRONTA DE MADEIRA, FOLHA PESADA (NBR 15930) DE 900 X 2100 MM, DE 40 MM A 45 MM DE ESPESSURA , NUCLEO SOLIDO, ESTRUTURA USINADA PARA FECHADURA, CAPA LISA EM HDF, ACABAMENTO EM LAMINADO NATURAL COM VERNIZ (INCLUI MARCO, ALIZARES E DOBRADICAS)</v>
          </cell>
          <cell r="C2700" t="str">
            <v xml:space="preserve">UN    </v>
          </cell>
          <cell r="D2700">
            <v>1095.1300000000001</v>
          </cell>
        </row>
        <row r="2701">
          <cell r="A2701">
            <v>43621</v>
          </cell>
          <cell r="B2701" t="str">
            <v>KIT PORTA PRONTA DE MADEIRA, FOLHA PESADA (NBR 15930) DE 900 X 2100 MM, DE 40 MM A 45 MM DE ESPESSURA, COM MARCO EM ACO, NUCLEO SOLIDO, CAPA LISA EM HDF, ACABAMENTO MELAMINICO BRANCO (INCLUI MARCO, ALIZARES, DOBRADICAS E FECHADURA)</v>
          </cell>
          <cell r="C2701" t="str">
            <v xml:space="preserve">UN    </v>
          </cell>
          <cell r="D2701">
            <v>904.31</v>
          </cell>
        </row>
        <row r="2702">
          <cell r="A2702">
            <v>3733</v>
          </cell>
          <cell r="B2702" t="str">
            <v>LADRILHO HIDRAULICO, *20 x 20* CM, E= 2 CM, PADRAO COPACABANA, 2 CORES (PRETO E BRANCO)</v>
          </cell>
          <cell r="C2702" t="str">
            <v xml:space="preserve">M2    </v>
          </cell>
          <cell r="D2702">
            <v>63.51</v>
          </cell>
        </row>
        <row r="2703">
          <cell r="A2703">
            <v>3731</v>
          </cell>
          <cell r="B2703" t="str">
            <v>LADRILHO HIDRAULICO, *20 X 20* CM, E= 2 CM, DADOS, COR NATURAL</v>
          </cell>
          <cell r="C2703" t="str">
            <v xml:space="preserve">M2    </v>
          </cell>
          <cell r="D2703">
            <v>58.95</v>
          </cell>
        </row>
        <row r="2704">
          <cell r="A2704">
            <v>38137</v>
          </cell>
          <cell r="B2704" t="str">
            <v>LADRILHO HIDRAULICO, *20 X 20* CM, E= 2 CM, RAMPA, NATURAL</v>
          </cell>
          <cell r="C2704" t="str">
            <v xml:space="preserve">M2    </v>
          </cell>
          <cell r="D2704">
            <v>59.3</v>
          </cell>
        </row>
        <row r="2705">
          <cell r="A2705">
            <v>38135</v>
          </cell>
          <cell r="B2705" t="str">
            <v>LADRILHO HIDRAULICO, *20 X 20* CM, E= 2 CM, TATIL ALERTA OU DIRECIONAL, AMARELO</v>
          </cell>
          <cell r="C2705" t="str">
            <v xml:space="preserve">M2    </v>
          </cell>
          <cell r="D2705">
            <v>75.17</v>
          </cell>
        </row>
        <row r="2706">
          <cell r="A2706">
            <v>38138</v>
          </cell>
          <cell r="B2706" t="str">
            <v>LADRILHO HIDRAULICO, *30 X 30* CM, E= 2 CM, MILANO, NATURAL</v>
          </cell>
          <cell r="C2706" t="str">
            <v xml:space="preserve">M2    </v>
          </cell>
          <cell r="D2706">
            <v>58.23</v>
          </cell>
        </row>
        <row r="2707">
          <cell r="A2707">
            <v>3736</v>
          </cell>
          <cell r="B2707" t="str">
            <v>LAJE PRE-MOLDADA CONVENCIONAL (LAJOTAS + VIGOTAS) PARA FORRO, UNIDIRECIONAL, SOBRECARGA DE 100 KG/M2, VAO ATE 4,00 M (SEM COLOCACAO)</v>
          </cell>
          <cell r="C2707" t="str">
            <v xml:space="preserve">M2    </v>
          </cell>
          <cell r="D2707">
            <v>69.3</v>
          </cell>
        </row>
        <row r="2708">
          <cell r="A2708">
            <v>3741</v>
          </cell>
          <cell r="B2708" t="str">
            <v>LAJE PRE-MOLDADA CONVENCIONAL (LAJOTAS + VIGOTAS) PARA FORRO, UNIDIRECIONAL, SOBRECARGA DE 100 KG/M2, VAO ATE 4,50 M (SEM COLOCACAO)</v>
          </cell>
          <cell r="C2708" t="str">
            <v xml:space="preserve">M2    </v>
          </cell>
          <cell r="D2708">
            <v>72.239999999999995</v>
          </cell>
        </row>
        <row r="2709">
          <cell r="A2709">
            <v>3745</v>
          </cell>
          <cell r="B2709" t="str">
            <v>LAJE PRE-MOLDADA CONVENCIONAL (LAJOTAS + VIGOTAS) PARA FORRO, UNIDIRECIONAL, SOBRECARGA 100 KG/M2, VAO ATE 5,00 M (SEM COLOCACAO)</v>
          </cell>
          <cell r="C2709" t="str">
            <v xml:space="preserve">M2    </v>
          </cell>
          <cell r="D2709">
            <v>77.89</v>
          </cell>
        </row>
        <row r="2710">
          <cell r="A2710">
            <v>3743</v>
          </cell>
          <cell r="B2710" t="str">
            <v>LAJE PRE-MOLDADA CONVENCIONAL (LAJOTAS + VIGOTAS) PARA PISO, UNIDIRECIONAL, SOBRECARGA DE 200 KG/M2, VAO ATE 3,50 M (SEM COLOCACAO)</v>
          </cell>
          <cell r="C2710" t="str">
            <v xml:space="preserve">M2    </v>
          </cell>
          <cell r="D2710">
            <v>71.98</v>
          </cell>
        </row>
        <row r="2711">
          <cell r="A2711">
            <v>3744</v>
          </cell>
          <cell r="B2711" t="str">
            <v>LAJE PRE-MOLDADA CONVENCIONAL (LAJOTAS + VIGOTAS) PARA PISO, UNIDIRECIONAL, SOBRECARGA DE 200 KG/M2, VAO ATE 4,50 M (SEM COLOCACAO)</v>
          </cell>
          <cell r="C2711" t="str">
            <v xml:space="preserve">M2    </v>
          </cell>
          <cell r="D2711">
            <v>79.23</v>
          </cell>
        </row>
        <row r="2712">
          <cell r="A2712">
            <v>3739</v>
          </cell>
          <cell r="B2712" t="str">
            <v>LAJE PRE-MOLDADA CONVENCIONAL (LAJOTAS + VIGOTAS) PARA PISO, UNIDIRECIONAL, SOBRECARGA DE 200 KG/M2, VAO ATE 5,00 M (SEM COLOCACAO)</v>
          </cell>
          <cell r="C2712" t="str">
            <v xml:space="preserve">M2    </v>
          </cell>
          <cell r="D2712">
            <v>83.26</v>
          </cell>
        </row>
        <row r="2713">
          <cell r="A2713">
            <v>3737</v>
          </cell>
          <cell r="B2713" t="str">
            <v>LAJE PRE-MOLDADA CONVENCIONAL (LAJOTAS + VIGOTAS) PARA PISO, UNIDIRECIONAL, SOBRECARGA DE 350 KG/M2, VAO ATE 4,50 M (SEM COLOCACAO)</v>
          </cell>
          <cell r="C2713" t="str">
            <v xml:space="preserve">M2    </v>
          </cell>
          <cell r="D2713">
            <v>87.29</v>
          </cell>
        </row>
        <row r="2714">
          <cell r="A2714">
            <v>3738</v>
          </cell>
          <cell r="B2714" t="str">
            <v>LAJE PRE-MOLDADA CONVENCIONAL (LAJOTAS + VIGOTAS) PARA PISO, UNIDIRECIONAL, SOBRECARGA DE 350 KG/M2, VAO ATE 5,00 M (SEM COLOCACAO)</v>
          </cell>
          <cell r="C2714" t="str">
            <v xml:space="preserve">M2    </v>
          </cell>
          <cell r="D2714">
            <v>100.72</v>
          </cell>
        </row>
        <row r="2715">
          <cell r="A2715">
            <v>3747</v>
          </cell>
          <cell r="B2715" t="str">
            <v>LAJE PRE-MOLDADA CONVENCIONAL (LAJOTAS + VIGOTAS) PARA PISO, UNIDIRECIONAL, SOBRECARGA 350 KG/M2 VAO ATE 3,50 M (SEM COLOCACAO)</v>
          </cell>
          <cell r="C2715" t="str">
            <v xml:space="preserve">M2    </v>
          </cell>
          <cell r="D2715">
            <v>79.23</v>
          </cell>
        </row>
        <row r="2716">
          <cell r="A2716">
            <v>11649</v>
          </cell>
          <cell r="B2716" t="str">
            <v>LAJE PRE-MOLDADA DE TRANSICAO EXCENTRICA EM CONCRETO ARMADO, DN 1200 MM, FURO CIRCULAR DN 600 MM, ESPESSURA 12 CM</v>
          </cell>
          <cell r="C2716" t="str">
            <v xml:space="preserve">UN    </v>
          </cell>
          <cell r="D2716">
            <v>574.80999999999995</v>
          </cell>
        </row>
        <row r="2717">
          <cell r="A2717">
            <v>11650</v>
          </cell>
          <cell r="B2717" t="str">
            <v>LAJE PRE-MOLDADA DE TRANSICAO EXCENTRICA EM CONCRETO ARMADO, DN 1500 MM, FURO CIRCULAR DN 530 MM, ESPESSURA 15 CM</v>
          </cell>
          <cell r="C2717" t="str">
            <v xml:space="preserve">UN    </v>
          </cell>
          <cell r="D2717">
            <v>979.73</v>
          </cell>
        </row>
        <row r="2718">
          <cell r="A2718">
            <v>3742</v>
          </cell>
          <cell r="B2718" t="str">
            <v>LAJE PRE-MOLDADA TRELICADA (LAJOTAS + VIGOTAS) PARA FORRO, UNIDIRECIONAL, SOBRECARGA DE 100 KG/M2, VAO ATE 6,00 M (SEM COLOCACAO)</v>
          </cell>
          <cell r="C2718" t="str">
            <v xml:space="preserve">M2    </v>
          </cell>
          <cell r="D2718">
            <v>104.48</v>
          </cell>
        </row>
        <row r="2719">
          <cell r="A2719">
            <v>3746</v>
          </cell>
          <cell r="B2719" t="str">
            <v>LAJE PRE-MOLDADA TRELICADA (LAJOTAS + VIGOTAS) PARA PISO, UNIDIRECIONAL, SOBRECARGA DE 200 KG/M2, VAO ATE 6,00 M (SEM COLOCACAO)</v>
          </cell>
          <cell r="C2719" t="str">
            <v xml:space="preserve">M2    </v>
          </cell>
          <cell r="D2719">
            <v>122</v>
          </cell>
        </row>
        <row r="2720">
          <cell r="A2720">
            <v>21106</v>
          </cell>
          <cell r="B2720" t="str">
            <v>LAMBRI EM ALUMINIO, DE APROXIMADAMENTE 0,6 KG/M, COM APROXIMADAMENTE 168,0 MM DE LARGURA, 6,0 MM DE ALTURA E 6,0 M DE EXTENSAO</v>
          </cell>
          <cell r="C2720" t="str">
            <v xml:space="preserve">KG    </v>
          </cell>
          <cell r="D2720">
            <v>47.28</v>
          </cell>
        </row>
        <row r="2721">
          <cell r="A2721">
            <v>3755</v>
          </cell>
          <cell r="B2721" t="str">
            <v>LAMPADA DE LUZ MISTA 160 W, BASE E27 (220 V)</v>
          </cell>
          <cell r="C2721" t="str">
            <v xml:space="preserve">UN    </v>
          </cell>
          <cell r="D2721">
            <v>17.55</v>
          </cell>
        </row>
        <row r="2722">
          <cell r="A2722">
            <v>3750</v>
          </cell>
          <cell r="B2722" t="str">
            <v>LAMPADA DE LUZ MISTA 250 W, BASE E27 (220 V)</v>
          </cell>
          <cell r="C2722" t="str">
            <v xml:space="preserve">UN    </v>
          </cell>
          <cell r="D2722">
            <v>23.6</v>
          </cell>
        </row>
        <row r="2723">
          <cell r="A2723">
            <v>3756</v>
          </cell>
          <cell r="B2723" t="str">
            <v>LAMPADA DE LUZ MISTA 500 W, BASE E40 (220 V)</v>
          </cell>
          <cell r="C2723" t="str">
            <v xml:space="preserve">UN    </v>
          </cell>
          <cell r="D2723">
            <v>44.1</v>
          </cell>
        </row>
        <row r="2724">
          <cell r="A2724">
            <v>39377</v>
          </cell>
          <cell r="B2724" t="str">
            <v>LAMPADA FLUORESCENTE COMPACTA BRANCA 135 W, BASE E40 (127/220 V)</v>
          </cell>
          <cell r="C2724" t="str">
            <v xml:space="preserve">UN    </v>
          </cell>
          <cell r="D2724">
            <v>130.63999999999999</v>
          </cell>
        </row>
        <row r="2725">
          <cell r="A2725">
            <v>38191</v>
          </cell>
          <cell r="B2725" t="str">
            <v>LAMPADA FLUORESCENTE COMPACTA 2U BRANCA 15 W, BASE E27 (127/220 V)</v>
          </cell>
          <cell r="C2725" t="str">
            <v xml:space="preserve">UN    </v>
          </cell>
          <cell r="D2725">
            <v>9.7200000000000006</v>
          </cell>
        </row>
        <row r="2726">
          <cell r="A2726">
            <v>39381</v>
          </cell>
          <cell r="B2726" t="str">
            <v>LAMPADA FLUORESCENTE COMPACTA 2U/3U BRANCA 9/10 W, BASE E27 (127/220 V)</v>
          </cell>
          <cell r="C2726" t="str">
            <v xml:space="preserve">UN    </v>
          </cell>
          <cell r="D2726">
            <v>9.07</v>
          </cell>
        </row>
        <row r="2727">
          <cell r="A2727">
            <v>38780</v>
          </cell>
          <cell r="B2727" t="str">
            <v>LAMPADA FLUORESCENTE COMPACTA 3U BRANCA 20 W, BASE E27 (127/220 V)</v>
          </cell>
          <cell r="C2727" t="str">
            <v xml:space="preserve">UN    </v>
          </cell>
          <cell r="D2727">
            <v>11.1</v>
          </cell>
        </row>
        <row r="2728">
          <cell r="A2728">
            <v>38781</v>
          </cell>
          <cell r="B2728" t="str">
            <v>LAMPADA FLUORESCENTE ESPIRAL BRANCA 45 W, BASE E27 (127/220 V)</v>
          </cell>
          <cell r="C2728" t="str">
            <v xml:space="preserve">UN    </v>
          </cell>
          <cell r="D2728">
            <v>37.47</v>
          </cell>
        </row>
        <row r="2729">
          <cell r="A2729">
            <v>38192</v>
          </cell>
          <cell r="B2729" t="str">
            <v>LAMPADA FLUORESCENTE ESPIRAL BRANCA 65 W, BASE E27 (127/220 V)</v>
          </cell>
          <cell r="C2729" t="str">
            <v xml:space="preserve">UN    </v>
          </cell>
          <cell r="D2729">
            <v>67.8</v>
          </cell>
        </row>
        <row r="2730">
          <cell r="A2730">
            <v>3753</v>
          </cell>
          <cell r="B2730" t="str">
            <v>LAMPADA FLUORESCENTE TUBULAR T10, DE 20 OU 40 W, BIVOLT</v>
          </cell>
          <cell r="C2730" t="str">
            <v xml:space="preserve">UN    </v>
          </cell>
          <cell r="D2730">
            <v>5.93</v>
          </cell>
        </row>
        <row r="2731">
          <cell r="A2731">
            <v>38782</v>
          </cell>
          <cell r="B2731" t="str">
            <v>LAMPADA FLUORESCENTE TUBULAR T5 DE 14 W, BIVOLT</v>
          </cell>
          <cell r="C2731" t="str">
            <v xml:space="preserve">UN    </v>
          </cell>
          <cell r="D2731">
            <v>7.72</v>
          </cell>
        </row>
        <row r="2732">
          <cell r="A2732">
            <v>38778</v>
          </cell>
          <cell r="B2732" t="str">
            <v>LAMPADA FLUORESCENTE TUBULAR T8 DE 16/18 W, BIVOLT</v>
          </cell>
          <cell r="C2732" t="str">
            <v xml:space="preserve">UN    </v>
          </cell>
          <cell r="D2732">
            <v>5.8</v>
          </cell>
        </row>
        <row r="2733">
          <cell r="A2733">
            <v>38779</v>
          </cell>
          <cell r="B2733" t="str">
            <v>LAMPADA FLUORESCENTE TUBULAR T8 DE 32/36 W, BIVOLT</v>
          </cell>
          <cell r="C2733" t="str">
            <v xml:space="preserve">UN    </v>
          </cell>
          <cell r="D2733">
            <v>6.15</v>
          </cell>
        </row>
        <row r="2734">
          <cell r="A2734">
            <v>39388</v>
          </cell>
          <cell r="B2734" t="str">
            <v>LAMPADA LED TIPO DICROICA BIVOLT, LUZ BRANCA, 5 W (BASE GU10)</v>
          </cell>
          <cell r="C2734" t="str">
            <v xml:space="preserve">UN    </v>
          </cell>
          <cell r="D2734">
            <v>9.15</v>
          </cell>
        </row>
        <row r="2735">
          <cell r="A2735">
            <v>39387</v>
          </cell>
          <cell r="B2735" t="str">
            <v>LAMPADA LED TUBULAR BIVOLT 18/20 W, BASE G13</v>
          </cell>
          <cell r="C2735" t="str">
            <v xml:space="preserve">UN    </v>
          </cell>
          <cell r="D2735">
            <v>14.26</v>
          </cell>
        </row>
        <row r="2736">
          <cell r="A2736">
            <v>39386</v>
          </cell>
          <cell r="B2736" t="str">
            <v>LAMPADA LED TUBULAR BIVOLT 9/10 W, BASE G13</v>
          </cell>
          <cell r="C2736" t="str">
            <v xml:space="preserve">UN    </v>
          </cell>
          <cell r="D2736">
            <v>9.94</v>
          </cell>
        </row>
        <row r="2737">
          <cell r="A2737">
            <v>38194</v>
          </cell>
          <cell r="B2737" t="str">
            <v>LAMPADA LED 10 W BIVOLT BRANCA, FORMATO TRADICIONAL (BASE E27)</v>
          </cell>
          <cell r="C2737" t="str">
            <v xml:space="preserve">UN    </v>
          </cell>
          <cell r="D2737">
            <v>7.44</v>
          </cell>
        </row>
        <row r="2738">
          <cell r="A2738">
            <v>38193</v>
          </cell>
          <cell r="B2738" t="str">
            <v>LAMPADA LED 6 W BIVOLT BRANCA, FORMATO TRADICIONAL (BASE E27)</v>
          </cell>
          <cell r="C2738" t="str">
            <v xml:space="preserve">UN    </v>
          </cell>
          <cell r="D2738">
            <v>6.46</v>
          </cell>
        </row>
        <row r="2739">
          <cell r="A2739">
            <v>12216</v>
          </cell>
          <cell r="B2739" t="str">
            <v>LAMPADA VAPOR DE SODIO OVOIDE 150 W (BASE E40)</v>
          </cell>
          <cell r="C2739" t="str">
            <v xml:space="preserve">UN    </v>
          </cell>
          <cell r="D2739">
            <v>33.909999999999997</v>
          </cell>
        </row>
        <row r="2740">
          <cell r="A2740">
            <v>3757</v>
          </cell>
          <cell r="B2740" t="str">
            <v>LAMPADA VAPOR DE SODIO OVOIDE 250 W (BASE E40)</v>
          </cell>
          <cell r="C2740" t="str">
            <v xml:space="preserve">UN    </v>
          </cell>
          <cell r="D2740">
            <v>39.200000000000003</v>
          </cell>
        </row>
        <row r="2741">
          <cell r="A2741">
            <v>3758</v>
          </cell>
          <cell r="B2741" t="str">
            <v>LAMPADA VAPOR DE SODIO OVOIDE 400 W (BASE E40)</v>
          </cell>
          <cell r="C2741" t="str">
            <v xml:space="preserve">UN    </v>
          </cell>
          <cell r="D2741">
            <v>45.71</v>
          </cell>
        </row>
        <row r="2742">
          <cell r="A2742">
            <v>12214</v>
          </cell>
          <cell r="B2742" t="str">
            <v>LAMPADA VAPOR MERCURIO 125 W (BASE E27)</v>
          </cell>
          <cell r="C2742" t="str">
            <v xml:space="preserve">UN    </v>
          </cell>
          <cell r="D2742">
            <v>15.65</v>
          </cell>
        </row>
        <row r="2743">
          <cell r="A2743">
            <v>3749</v>
          </cell>
          <cell r="B2743" t="str">
            <v>LAMPADA VAPOR MERCURIO 250 W (BASE E40)</v>
          </cell>
          <cell r="C2743" t="str">
            <v xml:space="preserve">UN    </v>
          </cell>
          <cell r="D2743">
            <v>27.9</v>
          </cell>
        </row>
        <row r="2744">
          <cell r="A2744">
            <v>3751</v>
          </cell>
          <cell r="B2744" t="str">
            <v>LAMPADA VAPOR MERCURIO 400 W (BASE E40)</v>
          </cell>
          <cell r="C2744" t="str">
            <v xml:space="preserve">UN    </v>
          </cell>
          <cell r="D2744">
            <v>38.07</v>
          </cell>
        </row>
        <row r="2745">
          <cell r="A2745">
            <v>39376</v>
          </cell>
          <cell r="B2745" t="str">
            <v>LAMPADA VAPOR METALICO OVOIDE 150 W, BASE E27/E40</v>
          </cell>
          <cell r="C2745" t="str">
            <v xml:space="preserve">UN    </v>
          </cell>
          <cell r="D2745">
            <v>32.1</v>
          </cell>
        </row>
        <row r="2746">
          <cell r="A2746">
            <v>3752</v>
          </cell>
          <cell r="B2746" t="str">
            <v>LAMPADA VAPOR METALICO TUBULAR 400 W (BASE E40)</v>
          </cell>
          <cell r="C2746" t="str">
            <v xml:space="preserve">UN    </v>
          </cell>
          <cell r="D2746">
            <v>62.81</v>
          </cell>
        </row>
        <row r="2747">
          <cell r="A2747">
            <v>746</v>
          </cell>
          <cell r="B2747" t="str">
            <v>LAVADORA DE ALTA PRESSAO (LAVA - JATO) PARA AGUA FRIA, PRESSAO DE OPERACAO ENTRE 1400 E 1900 LIB/POL2, VAZAO MAXIMA ENTRE  400 E 700 L/H, POTENCIA DE OPERACAO ENTRE 2,50 E 3,00 CV</v>
          </cell>
          <cell r="C2747" t="str">
            <v xml:space="preserve">UN    </v>
          </cell>
          <cell r="D2747">
            <v>3300</v>
          </cell>
        </row>
        <row r="2748">
          <cell r="A2748">
            <v>20269</v>
          </cell>
          <cell r="B2748" t="str">
            <v>LAVATORIO / CUBA DE EMBUTIR, OVAL, DE LOUCA BRANCA, SEM LADRAO, DIMENSOES *50 X 35* CM (L X C)</v>
          </cell>
          <cell r="C2748" t="str">
            <v xml:space="preserve">UN    </v>
          </cell>
          <cell r="D2748">
            <v>88.63</v>
          </cell>
        </row>
        <row r="2749">
          <cell r="A2749">
            <v>20270</v>
          </cell>
          <cell r="B2749" t="str">
            <v>LAVATORIO / CUBA DE EMBUTIR, OVAL, DE LOUCA COLORIDA, SEM LADRAO, DIMENSOES *50 X 35* CM (L X C)</v>
          </cell>
          <cell r="C2749" t="str">
            <v xml:space="preserve">UN    </v>
          </cell>
          <cell r="D2749">
            <v>97.94</v>
          </cell>
        </row>
        <row r="2750">
          <cell r="A2750">
            <v>11696</v>
          </cell>
          <cell r="B2750" t="str">
            <v>LAVATORIO / CUBA DE SOBREPOR, OVAL PEQUENA, DE LOUCA BRANCA, SEM LADRAO, DIMENSOES *44 X 31* CM (L X C)</v>
          </cell>
          <cell r="C2750" t="str">
            <v xml:space="preserve">UN    </v>
          </cell>
          <cell r="D2750">
            <v>156.77000000000001</v>
          </cell>
        </row>
        <row r="2751">
          <cell r="A2751">
            <v>10427</v>
          </cell>
          <cell r="B2751" t="str">
            <v>LAVATORIO / CUBA DE SOBREPOR, RETANGULAR, DE LOUCA BRANCA, COM LADRAO, DIMENSOES *52 X 45* CM (L X C)</v>
          </cell>
          <cell r="C2751" t="str">
            <v xml:space="preserve">UN    </v>
          </cell>
          <cell r="D2751">
            <v>438.72</v>
          </cell>
        </row>
        <row r="2752">
          <cell r="A2752">
            <v>10428</v>
          </cell>
          <cell r="B2752" t="str">
            <v>LAVATORIO / CUBA DE SOBREPOR, RETANGULAR, DE LOUCA COLORIDA, COM LADRAO, DIMENSOES *52 X 45* CM (L X C)</v>
          </cell>
          <cell r="C2752" t="str">
            <v xml:space="preserve">UN    </v>
          </cell>
          <cell r="D2752">
            <v>452.02</v>
          </cell>
        </row>
        <row r="2753">
          <cell r="A2753">
            <v>36521</v>
          </cell>
          <cell r="B2753" t="str">
            <v>LAVATORIO DE CANTO DE LOUCA BRANCA, SUSPENSO (SEM COLUNA), DIMENSOES *40 X 30* CM (L X C)</v>
          </cell>
          <cell r="C2753" t="str">
            <v xml:space="preserve">UN    </v>
          </cell>
          <cell r="D2753">
            <v>141.04</v>
          </cell>
        </row>
        <row r="2754">
          <cell r="A2754">
            <v>36794</v>
          </cell>
          <cell r="B2754" t="str">
            <v>LAVATORIO DE LOUCA BRANCA, COM COLUNA, DIMENSOES *44 X 35* CM (L X C)</v>
          </cell>
          <cell r="C2754" t="str">
            <v xml:space="preserve">UN    </v>
          </cell>
          <cell r="D2754">
            <v>150.13999999999999</v>
          </cell>
        </row>
        <row r="2755">
          <cell r="A2755">
            <v>10426</v>
          </cell>
          <cell r="B2755" t="str">
            <v>LAVATORIO DE LOUCA BRANCA, COM COLUNA, DIMENSOES *54 X 44* CM (L X C)</v>
          </cell>
          <cell r="C2755" t="str">
            <v xml:space="preserve">UN    </v>
          </cell>
          <cell r="D2755">
            <v>168.13</v>
          </cell>
        </row>
        <row r="2756">
          <cell r="A2756">
            <v>10425</v>
          </cell>
          <cell r="B2756" t="str">
            <v>LAVATORIO DE LOUCA BRANCA, SUSPENSO (SEM COLUNA), DIMENSOES *40 X 30* CM</v>
          </cell>
          <cell r="C2756" t="str">
            <v xml:space="preserve">UN    </v>
          </cell>
          <cell r="D2756">
            <v>85.29</v>
          </cell>
        </row>
        <row r="2757">
          <cell r="A2757">
            <v>10431</v>
          </cell>
          <cell r="B2757" t="str">
            <v>LAVATORIO DE LOUCA COLORIDA, COM COLUNA, DIMENSOES *54 X 44* CM (L X C)</v>
          </cell>
          <cell r="C2757" t="str">
            <v xml:space="preserve">UN    </v>
          </cell>
          <cell r="D2757">
            <v>292.02</v>
          </cell>
        </row>
        <row r="2758">
          <cell r="A2758">
            <v>10429</v>
          </cell>
          <cell r="B2758" t="str">
            <v>LAVATORIO DE LOUCA COLORIDA, SUSPENSO (SEM COLUNA), DIMENSOES *40 X 30* CM (L X C)</v>
          </cell>
          <cell r="C2758" t="str">
            <v xml:space="preserve">UN    </v>
          </cell>
          <cell r="D2758">
            <v>144.06</v>
          </cell>
        </row>
        <row r="2759">
          <cell r="A2759">
            <v>2354</v>
          </cell>
          <cell r="B2759" t="str">
            <v>LEITURISTA OU CADASTRISTA DE REDES DE AGUA E ESGOTO</v>
          </cell>
          <cell r="C2759" t="str">
            <v xml:space="preserve">H     </v>
          </cell>
          <cell r="D2759">
            <v>10.55</v>
          </cell>
        </row>
        <row r="2760">
          <cell r="A2760">
            <v>40932</v>
          </cell>
          <cell r="B2760" t="str">
            <v>LEITURISTA OU CADASTRISTA DE REDES DE AGUA E ESGOTO (MENSALISTA)</v>
          </cell>
          <cell r="C2760" t="str">
            <v xml:space="preserve">MES   </v>
          </cell>
          <cell r="D2760">
            <v>1864.99</v>
          </cell>
        </row>
        <row r="2761">
          <cell r="A2761">
            <v>10853</v>
          </cell>
          <cell r="B2761" t="str">
            <v>LETRA ACO INOX (AISI 304), CHAPA NUM. 22, RECORTADO, H= 20 CM (SEM RELEVO)</v>
          </cell>
          <cell r="C2761" t="str">
            <v xml:space="preserve">UN    </v>
          </cell>
          <cell r="D2761">
            <v>116.49</v>
          </cell>
        </row>
        <row r="2762">
          <cell r="A2762">
            <v>5093</v>
          </cell>
          <cell r="B2762" t="str">
            <v>LEVANTADOR DE JANELA GUILHOTINA, EM LATAO CROMADO</v>
          </cell>
          <cell r="C2762" t="str">
            <v xml:space="preserve">PAR   </v>
          </cell>
          <cell r="D2762">
            <v>18.649999999999999</v>
          </cell>
        </row>
        <row r="2763">
          <cell r="A2763">
            <v>44331</v>
          </cell>
          <cell r="B2763" t="str">
            <v>LIMPA VIDROS COM PULVERIZADOR</v>
          </cell>
          <cell r="C2763" t="str">
            <v xml:space="preserve">L     </v>
          </cell>
          <cell r="D2763">
            <v>34.44</v>
          </cell>
        </row>
        <row r="2764">
          <cell r="A2764">
            <v>37768</v>
          </cell>
          <cell r="B2764" t="str">
            <v>LIMPADORA A SUCCAO, TANQUE 12000 L, BASCULAMENTO HIDRAULICO, BOMBA 12 M3/MIN 95% VACUO (INCLUI MONTAGEM, NAO INCLUI CAMINHAO)</v>
          </cell>
          <cell r="C2764" t="str">
            <v xml:space="preserve">UN    </v>
          </cell>
          <cell r="D2764">
            <v>221500</v>
          </cell>
        </row>
        <row r="2765">
          <cell r="A2765">
            <v>37773</v>
          </cell>
          <cell r="B2765" t="str">
            <v>LIMPADORA DE SUCCAO TANQUE 7000 L, BOMBA 12 M3/MIN 95% VACUO (INCLUI MONTAGEM, NAO INCLUI CAMINHAO)</v>
          </cell>
          <cell r="C2765" t="str">
            <v xml:space="preserve">UN    </v>
          </cell>
          <cell r="D2765">
            <v>188090.84</v>
          </cell>
        </row>
        <row r="2766">
          <cell r="A2766">
            <v>37769</v>
          </cell>
          <cell r="B2766" t="str">
            <v>LIMPADORA DE SUCCAO, TANQUE 11000 L, BOMBA 340 M3/MIN (INCLUI MONTAGEM, NAO INCLUI CAMINHAO)</v>
          </cell>
          <cell r="C2766" t="str">
            <v xml:space="preserve">UN    </v>
          </cell>
          <cell r="D2766">
            <v>314887.76</v>
          </cell>
        </row>
        <row r="2767">
          <cell r="A2767">
            <v>37770</v>
          </cell>
          <cell r="B2767" t="str">
            <v>LIMPADORA DE SUCCAO, TANQUE 5500 L, BOMBA 60M3/MIN, VACUO 500 MBAR (INCLUI MONTAGEM, NAO INCLUI CAMINHAO)</v>
          </cell>
          <cell r="C2767" t="str">
            <v xml:space="preserve">UN    </v>
          </cell>
          <cell r="D2767">
            <v>534414.77</v>
          </cell>
        </row>
        <row r="2768">
          <cell r="A2768">
            <v>38382</v>
          </cell>
          <cell r="B2768" t="str">
            <v>LINHA DE PEDREIRO LISA 100 M</v>
          </cell>
          <cell r="C2768" t="str">
            <v xml:space="preserve">UN    </v>
          </cell>
          <cell r="D2768">
            <v>11.77</v>
          </cell>
        </row>
        <row r="2769">
          <cell r="A2769">
            <v>38383</v>
          </cell>
          <cell r="B2769" t="str">
            <v>LIXA D'AGUA EM FOLHA, GRAO 100</v>
          </cell>
          <cell r="C2769" t="str">
            <v xml:space="preserve">UN    </v>
          </cell>
          <cell r="D2769">
            <v>2.2000000000000002</v>
          </cell>
        </row>
        <row r="2770">
          <cell r="A2770">
            <v>3768</v>
          </cell>
          <cell r="B2770" t="str">
            <v>LIXA EM FOLHA PARA FERRO, NUMERO 150</v>
          </cell>
          <cell r="C2770" t="str">
            <v xml:space="preserve">UN    </v>
          </cell>
          <cell r="D2770">
            <v>3.36</v>
          </cell>
        </row>
        <row r="2771">
          <cell r="A2771">
            <v>3767</v>
          </cell>
          <cell r="B2771" t="str">
            <v>LIXA EM FOLHA PARA PAREDE OU MADEIRA, NUMERO 120, COR VERMELHA</v>
          </cell>
          <cell r="C2771" t="str">
            <v xml:space="preserve">UN    </v>
          </cell>
          <cell r="D2771">
            <v>1.1200000000000001</v>
          </cell>
        </row>
        <row r="2772">
          <cell r="A2772">
            <v>13192</v>
          </cell>
          <cell r="B2772" t="str">
            <v>LIXADEIRA ELETRICA ANGULAR PARA CONCRETO, POTENCIA 1.400 W, PRATO DIAMANTADO DE 5''</v>
          </cell>
          <cell r="C2772" t="str">
            <v xml:space="preserve">UN    </v>
          </cell>
          <cell r="D2772">
            <v>7324.8</v>
          </cell>
        </row>
        <row r="2773">
          <cell r="A2773">
            <v>38413</v>
          </cell>
          <cell r="B2773" t="str">
            <v>LIXADEIRA ELETRICA ANGULAR, PARA DISCO DE 7 " (180 MM), POTENCIA DE 2.200 W, *5.000* RPM, 220 V</v>
          </cell>
          <cell r="C2773" t="str">
            <v xml:space="preserve">UN    </v>
          </cell>
          <cell r="D2773">
            <v>1211.4100000000001</v>
          </cell>
        </row>
        <row r="2774">
          <cell r="A2774">
            <v>42440</v>
          </cell>
          <cell r="B2774" t="str">
            <v>LIXEIRA DUPLA, COM CAPACIDADE VOLUMETRICA DE 60L*, FABRICADA EM TUBO DE ACO CARBONO, CESTOS EM CHAPA DE ACO E PINTURA NO PROCESSO ELETROSTATICO - PARA ACADEMIA AO AR LIVRE / ACADEMIA DA TERCEIRA IDADE - ATI</v>
          </cell>
          <cell r="C2774" t="str">
            <v xml:space="preserve">UN    </v>
          </cell>
          <cell r="D2774">
            <v>1213.5999999999999</v>
          </cell>
        </row>
        <row r="2775">
          <cell r="A2775">
            <v>20193</v>
          </cell>
          <cell r="B2775" t="str">
            <v>LOCACAO DE ANDAIME METALICO TIPO FACHADEIRO, LARGURA DE 1,20 M, ALTURA POR PECA DE 2,0 M, INCLUINDO SAPATAS E ITENS NECESSARIOS A INSTALACAO</v>
          </cell>
          <cell r="C2775" t="str">
            <v>M2XMES</v>
          </cell>
          <cell r="D2775">
            <v>7.49</v>
          </cell>
        </row>
        <row r="2776">
          <cell r="A2776">
            <v>10527</v>
          </cell>
          <cell r="B2776" t="str">
            <v>LOCACAO DE ANDAIME METALICO TUBULAR DE ENCAIXE, TIPO DE TORRE, COM LARGURA DE 1 ATE 1,5 M E ALTURA DE *1,00* M (INCLUSO SAPATAS FIXAS OU RODIZIOS)</v>
          </cell>
          <cell r="C2776" t="str">
            <v xml:space="preserve">MXMES </v>
          </cell>
          <cell r="D2776">
            <v>22.5</v>
          </cell>
        </row>
        <row r="2777">
          <cell r="A2777">
            <v>41805</v>
          </cell>
          <cell r="B2777" t="str">
            <v>LOCACAO DE ANDAIME SUSPENSO OU BALANCIM MANUAL, CAPACIDADE DE CARGA TOTAL DE APROXIMADAMENTE 250 KG/M2, PLATAFORMA DE 1,50 M X 0,80 M (C X L), CABO DE 45 M</v>
          </cell>
          <cell r="C2777" t="str">
            <v xml:space="preserve">MES   </v>
          </cell>
          <cell r="D2777">
            <v>502.55</v>
          </cell>
        </row>
        <row r="2778">
          <cell r="A2778">
            <v>40271</v>
          </cell>
          <cell r="B2778" t="str">
            <v>LOCACAO DE APRUMADOR METALICO DE PILAR, COM ALTURA E ANGULO REGULAVEIS, EXTENSAO DE *1,50* A *2,80* M</v>
          </cell>
          <cell r="C2778" t="str">
            <v xml:space="preserve">MES   </v>
          </cell>
          <cell r="D2778">
            <v>14.62</v>
          </cell>
        </row>
        <row r="2779">
          <cell r="A2779">
            <v>40287</v>
          </cell>
          <cell r="B2779" t="str">
            <v>LOCACAO DE BARRA DE ANCORAGEM DE 0,80 A 1,20 M DE EXTENSAO, COM ROSCA DE 5/8", INCLUINDO PORCA E FLANGE</v>
          </cell>
          <cell r="C2779" t="str">
            <v xml:space="preserve">MES   </v>
          </cell>
          <cell r="D2779">
            <v>5.62</v>
          </cell>
        </row>
        <row r="2780">
          <cell r="A2780">
            <v>4084</v>
          </cell>
          <cell r="B2780" t="str">
            <v>LOCACAO DE BOMBA SUBMERSIVEL PARA DRENAGEM E ESGOTAMENTO, MOTOR ELETRICO TRIFASICO, POTENCIA DE 1 CV, DIAMETRO DE RECALQUE DE 2". FAIXA DE OPERACAO Q=25 M3/H (+ OU - 1 M3/H) E AMT=2 M, Q=12 M3/H (+ OU - 2 M3/H) E AMT = 12 M (+ OU - 2 M)</v>
          </cell>
          <cell r="C2780" t="str">
            <v xml:space="preserve">H     </v>
          </cell>
          <cell r="D2780">
            <v>2.14</v>
          </cell>
        </row>
        <row r="2781">
          <cell r="A2781">
            <v>743</v>
          </cell>
          <cell r="B2781" t="str">
            <v>LOCACAO DE BOMBA SUBMERSIVEL PARA DRENAGEM E ESGOTAMENTO, MOTOR ELETRICO TRIFASICO, POTENCIA DE 2 CV, DIAMETRO DE RECALQUE DE 2", FAIXA DE OPERACAO Q=35 M3/H (+ OU - 3 M3/H) E AMT=2 M, Q=13 M3/H (+ OU - 3 M3/H) E AMT = 17 M (+ OU - 3 M)</v>
          </cell>
          <cell r="C2781" t="str">
            <v xml:space="preserve">H     </v>
          </cell>
          <cell r="D2781">
            <v>2.14</v>
          </cell>
        </row>
        <row r="2782">
          <cell r="A2782">
            <v>40293</v>
          </cell>
          <cell r="B2782" t="str">
            <v>LOCACAO DE BOMBA SUBMERSIVEL PARA DRENAGEM E ESGOTAMENTO, MOTOR ELETRICO TRIFASICO, POTENCIA DE 2 CV, DIAMETRO DE RECALQUE DE 3". FAIXA DE OPERACAO Q=70 M3/H (+ OU - 2 M3/H) E AMT=2 M, Q=9,5 M3/H (+ OU - 3,5 M3/H) E AMT = 10 M (+ OU - 2 M)</v>
          </cell>
          <cell r="C2782" t="str">
            <v xml:space="preserve">H     </v>
          </cell>
          <cell r="D2782">
            <v>2.56</v>
          </cell>
        </row>
        <row r="2783">
          <cell r="A2783">
            <v>40294</v>
          </cell>
          <cell r="B2783" t="str">
            <v>LOCACAO DE BOMBA SUBMERSIVEL PARA DRENAGEM E ESGOTAMENTO, MOTOR ELETRICO TRIFASICO, POTENCIA DE 3 CV, DIAMETRO DE RECALQUE DE 2", FAIXA DE OPERACAO Q=84 M3/H (+ OU - 2,5 M3/H) E AMT=2 M, Q=9,1 M3/H (+ OU - 2 M3/H) E AMT = 12 M (+ OU - 2 M)</v>
          </cell>
          <cell r="C2783" t="str">
            <v xml:space="preserve">H     </v>
          </cell>
          <cell r="D2783">
            <v>2.14</v>
          </cell>
        </row>
        <row r="2784">
          <cell r="A2784">
            <v>4085</v>
          </cell>
          <cell r="B2784" t="str">
            <v>LOCACAO DE BOMBA SUBMERSIVEL PARA DRENAGEM E ESGOTAMENTO, MOTOR ELETRICO TRIFASICO, POTENCIA DE 4 CV, DIAMETRO DE RECALQUE DE 3". FAIXA DE OPERACAO Q=60 M3/H (+ OU - 1 M3/H) E AMT=2 M, Q=11 M3/H (+ OU - 1 M3/H) E AMT = 23 M (+ OU - 1 M)</v>
          </cell>
          <cell r="C2784" t="str">
            <v xml:space="preserve">H     </v>
          </cell>
          <cell r="D2784">
            <v>2.99</v>
          </cell>
        </row>
        <row r="2785">
          <cell r="A2785">
            <v>10779</v>
          </cell>
          <cell r="B2785" t="str">
            <v>LOCACAO DE CONTAINER 2,30 X 4,30 M, ALT. 2,50 M, P/ SANITARIO, C/ 5 BACIAS, 1 LAVATORIO E 4 MICTORIOS (NAO INCLUI MOBILIZACAO/DESMOBILIZACAO)</v>
          </cell>
          <cell r="C2785" t="str">
            <v xml:space="preserve">MES   </v>
          </cell>
          <cell r="D2785">
            <v>945</v>
          </cell>
        </row>
        <row r="2786">
          <cell r="A2786">
            <v>10777</v>
          </cell>
          <cell r="B2786" t="str">
            <v>LOCACAO DE CONTAINER 2,30 X 4,30 M, ALT. 2,50 M, PARA SANITARIO, COM 3 BACIAS, 4 CHUVEIROS, 1 LAVATORIO E 1 MICTORIO (NAO INCLUI MOBILIZACAO/DESMOBILIZACAO)</v>
          </cell>
          <cell r="C2786" t="str">
            <v xml:space="preserve">MES   </v>
          </cell>
          <cell r="D2786">
            <v>858.37</v>
          </cell>
        </row>
        <row r="2787">
          <cell r="A2787">
            <v>10775</v>
          </cell>
          <cell r="B2787" t="str">
            <v>LOCACAO DE CONTAINER 2,30 X 6,00 M, ALT. 2,50 M, COM 1 SANITARIO, PARA ESCRITORIO, COMPLETO, SEM DIVISORIAS INTERNAS (NAO INCLUI MOBILIZACAO/DESMOBILIZACAO)</v>
          </cell>
          <cell r="C2787" t="str">
            <v xml:space="preserve">MES   </v>
          </cell>
          <cell r="D2787">
            <v>756</v>
          </cell>
        </row>
        <row r="2788">
          <cell r="A2788">
            <v>10776</v>
          </cell>
          <cell r="B2788" t="str">
            <v>LOCACAO DE CONTAINER 2,30 X 6,00 M, ALT. 2,50 M, PARA ESCRITORIO, SEM DIVISORIAS INTERNAS E SEM SANITARIO (NAO INCLUI MOBILIZACAO/DESMOBILIZACAO)</v>
          </cell>
          <cell r="C2788" t="str">
            <v xml:space="preserve">MES   </v>
          </cell>
          <cell r="D2788">
            <v>590.62</v>
          </cell>
        </row>
        <row r="2789">
          <cell r="A2789">
            <v>10778</v>
          </cell>
          <cell r="B2789" t="str">
            <v>LOCACAO DE CONTAINER 2,30 X 6,00 M, ALT. 2,50 M, PARA SANITARIO, COM 4 BACIAS, 8 CHUVEIROS,1 LAVATORIO E 1 MICTORIO (NAO INCLUI MOBILIZACAO/DESMOBILIZACAO)</v>
          </cell>
          <cell r="C2789" t="str">
            <v xml:space="preserve">MES   </v>
          </cell>
          <cell r="D2789">
            <v>945</v>
          </cell>
        </row>
        <row r="2790">
          <cell r="A2790">
            <v>40339</v>
          </cell>
          <cell r="B2790" t="str">
            <v>LOCACAO DE CRUZETA PARA ESCORA METALICA</v>
          </cell>
          <cell r="C2790" t="str">
            <v xml:space="preserve">MES   </v>
          </cell>
          <cell r="D2790">
            <v>5.62</v>
          </cell>
        </row>
        <row r="2791">
          <cell r="A2791">
            <v>10749</v>
          </cell>
          <cell r="B2791" t="str">
            <v>LOCACAO DE ESCORA METALICA TELESCOPICA, COM ALTURA REGULAVEL DE *1,80* A *3,20* M, COM CAPACIDADE DE CARGA DE NO MINIMO 1000 KGF (10 KN), INCLUSO TRIPE E FORCADO</v>
          </cell>
          <cell r="C2791" t="str">
            <v xml:space="preserve">MES   </v>
          </cell>
          <cell r="D2791">
            <v>10.31</v>
          </cell>
        </row>
        <row r="2792">
          <cell r="A2792">
            <v>40290</v>
          </cell>
          <cell r="B2792" t="str">
            <v>LOCACAO DE FORMA PLASTICA PARA LAJE NERVURADA, DIMENSOES *60* X *60* X *16* CM</v>
          </cell>
          <cell r="C2792" t="str">
            <v xml:space="preserve">MES   </v>
          </cell>
          <cell r="D2792">
            <v>14.85</v>
          </cell>
        </row>
        <row r="2793">
          <cell r="A2793">
            <v>3346</v>
          </cell>
          <cell r="B2793" t="str">
            <v>LOCACAO DE GRUPO GERADOR *80 A 125* KVA, MOTOR DIESEL, REBOCAVEL, ACIONAMENTO MANUAL</v>
          </cell>
          <cell r="C2793" t="str">
            <v xml:space="preserve">H     </v>
          </cell>
          <cell r="D2793">
            <v>15.75</v>
          </cell>
        </row>
        <row r="2794">
          <cell r="A2794">
            <v>3348</v>
          </cell>
          <cell r="B2794" t="str">
            <v>LOCACAO DE GRUPO GERADOR ACIMA DE * 125 ATE 180* KVA, MOTOR DIESEL, REBOCAVEL, ACIONAMENTO MANUAL</v>
          </cell>
          <cell r="C2794" t="str">
            <v xml:space="preserve">H     </v>
          </cell>
          <cell r="D2794">
            <v>18.84</v>
          </cell>
        </row>
        <row r="2795">
          <cell r="A2795">
            <v>39833</v>
          </cell>
          <cell r="B2795" t="str">
            <v>LOCACAO DE GRUPO GERADOR DE *260* KVA, DIESEL REBOCAVEL, ACIONAMENTO MANUAL</v>
          </cell>
          <cell r="C2795" t="str">
            <v xml:space="preserve">H     </v>
          </cell>
          <cell r="D2795">
            <v>25.81</v>
          </cell>
        </row>
        <row r="2796">
          <cell r="A2796">
            <v>7252</v>
          </cell>
          <cell r="B2796" t="str">
            <v>LOCACAO DE NIVEL OPTICO, COM PRECISAO DE 0,7 MM, AUMENTO DE 32X</v>
          </cell>
          <cell r="C2796" t="str">
            <v xml:space="preserve">H     </v>
          </cell>
          <cell r="D2796">
            <v>2.25</v>
          </cell>
        </row>
        <row r="2797">
          <cell r="A2797">
            <v>7247</v>
          </cell>
          <cell r="B2797" t="str">
            <v>LOCACAO DE TEODOLITO ELETRONICO, PRECISAO ANGULAR DE 5 A 7 SEGUNDOS, INCLUINDO TRIPE</v>
          </cell>
          <cell r="C2797" t="str">
            <v xml:space="preserve">H     </v>
          </cell>
          <cell r="D2797">
            <v>2.25</v>
          </cell>
        </row>
        <row r="2798">
          <cell r="A2798">
            <v>40291</v>
          </cell>
          <cell r="B2798" t="str">
            <v>LOCACAO DE TORRE METALICA COMPLETA PARA UMA CARGA DE 8 TF (80 KN)  E PE DIREITO DE 6 M, INCLUINDO MODULOS , DIAGONAIS, SAPATAS E FORCADOS</v>
          </cell>
          <cell r="C2798" t="str">
            <v xml:space="preserve">MES   </v>
          </cell>
          <cell r="D2798">
            <v>784.9</v>
          </cell>
        </row>
        <row r="2799">
          <cell r="A2799">
            <v>40275</v>
          </cell>
          <cell r="B2799" t="str">
            <v>LOCACAO DE VIGA SANDUICHE METALICA VAZADA PARA TRAVAMENTO DE PILARES, ALTURA DE *8* CM, LARGURA DE *6* CM E EXTENSAO DE 2 M</v>
          </cell>
          <cell r="C2799" t="str">
            <v xml:space="preserve">MES   </v>
          </cell>
          <cell r="D2799">
            <v>22.5</v>
          </cell>
        </row>
        <row r="2800">
          <cell r="A2800">
            <v>42408</v>
          </cell>
          <cell r="B2800" t="str">
            <v>LONA PLASTICA EXTRA FORTE PRETA, E = 200 MICRA</v>
          </cell>
          <cell r="C2800" t="str">
            <v xml:space="preserve">M2    </v>
          </cell>
          <cell r="D2800">
            <v>1.44</v>
          </cell>
        </row>
        <row r="2801">
          <cell r="A2801">
            <v>3777</v>
          </cell>
          <cell r="B2801" t="str">
            <v>LONA PLASTICA PESADA PRETA, E = 150 MICRA</v>
          </cell>
          <cell r="C2801" t="str">
            <v xml:space="preserve">M2    </v>
          </cell>
          <cell r="D2801">
            <v>1.04</v>
          </cell>
        </row>
        <row r="2802">
          <cell r="A2802">
            <v>3798</v>
          </cell>
          <cell r="B2802" t="str">
            <v>LUMINARIA ABERTA P/ ILUMINACAO PUBLICA, TIPO X-57 PETERCO OU EQUIV</v>
          </cell>
          <cell r="C2802" t="str">
            <v xml:space="preserve">UN    </v>
          </cell>
          <cell r="D2802">
            <v>125.85</v>
          </cell>
        </row>
        <row r="2803">
          <cell r="A2803">
            <v>38769</v>
          </cell>
          <cell r="B2803" t="str">
            <v>LUMINARIA ARANDELA TIPO MEIA-LUA COM VIDRO FOSCO *30 X 15* CM, PARA 1 LAMPADA, BASE E27, POTENCIA MAXIMA 40/60 W (NAO INCLUI LAMPADA)</v>
          </cell>
          <cell r="C2803" t="str">
            <v xml:space="preserve">UN    </v>
          </cell>
          <cell r="D2803">
            <v>98.28</v>
          </cell>
        </row>
        <row r="2804">
          <cell r="A2804">
            <v>39510</v>
          </cell>
          <cell r="B2804" t="str">
            <v>LUMINARIA DE EMBUTIR EM CHAPA DE ACO PARA 2 LAMPADAS FLUORESCENTES DE 14 W COM REFLETOR E ALETAS EM ALUMINIO, COMPLETA (INCLUI REATOR E LAMPADAS)</v>
          </cell>
          <cell r="C2804" t="str">
            <v xml:space="preserve">UN    </v>
          </cell>
          <cell r="D2804">
            <v>397.76</v>
          </cell>
        </row>
        <row r="2805">
          <cell r="A2805">
            <v>38776</v>
          </cell>
          <cell r="B2805" t="str">
            <v>LUMINARIA DE EMBUTIR EM CHAPA DE ACO PARA 4 LAMPADAS FLUORESCENTES DE 14 W *60 X 60 CM* ALETADA (NAO INCLUI REATOR E LAMPADAS)</v>
          </cell>
          <cell r="C2805" t="str">
            <v xml:space="preserve">UN    </v>
          </cell>
          <cell r="D2805">
            <v>422.14</v>
          </cell>
        </row>
        <row r="2806">
          <cell r="A2806">
            <v>38774</v>
          </cell>
          <cell r="B2806" t="str">
            <v>LUMINARIA DE EMERGENCIA 30 LEDS, POTENCIA 2 W, BATERIA DE LITIO, AUTONOMIA DE 6 HORAS</v>
          </cell>
          <cell r="C2806" t="str">
            <v xml:space="preserve">UN    </v>
          </cell>
          <cell r="D2806">
            <v>18.690000000000001</v>
          </cell>
        </row>
        <row r="2807">
          <cell r="A2807">
            <v>42247</v>
          </cell>
          <cell r="B2807" t="str">
            <v>LUMINARIA DE LED PARA ILUMINACAO PUBLICA, DE 138 W ATE 180 W, INVOLUCRO EM ALUMINIO OU ACO INOX</v>
          </cell>
          <cell r="C2807" t="str">
            <v xml:space="preserve">UN    </v>
          </cell>
          <cell r="D2807">
            <v>637.97</v>
          </cell>
        </row>
        <row r="2808">
          <cell r="A2808">
            <v>42248</v>
          </cell>
          <cell r="B2808" t="str">
            <v>LUMINARIA DE LED PARA ILUMINACAO PUBLICA, DE 181 W ATE 239 W, INVOLUCRO EM ALUMINIO OU ACO INOX</v>
          </cell>
          <cell r="C2808" t="str">
            <v xml:space="preserve">UN    </v>
          </cell>
          <cell r="D2808">
            <v>741.05</v>
          </cell>
        </row>
        <row r="2809">
          <cell r="A2809">
            <v>42249</v>
          </cell>
          <cell r="B2809" t="str">
            <v>LUMINARIA DE LED PARA ILUMINACAO PUBLICA, DE 240 W ATE 350 W, INVOLUCRO EM ALUMINIO OU ACO INOX</v>
          </cell>
          <cell r="C2809" t="str">
            <v xml:space="preserve">UN    </v>
          </cell>
          <cell r="D2809">
            <v>1227.6600000000001</v>
          </cell>
        </row>
        <row r="2810">
          <cell r="A2810">
            <v>42244</v>
          </cell>
          <cell r="B2810" t="str">
            <v>LUMINARIA DE LED PARA ILUMINACAO PUBLICA, DE 33 W ATE 50 W, INVOLUCRO EM ALUMINIO OU ACO INOX</v>
          </cell>
          <cell r="C2810" t="str">
            <v xml:space="preserve">UN    </v>
          </cell>
          <cell r="D2810">
            <v>191.72</v>
          </cell>
        </row>
        <row r="2811">
          <cell r="A2811">
            <v>42245</v>
          </cell>
          <cell r="B2811" t="str">
            <v>LUMINARIA DE LED PARA ILUMINACAO PUBLICA, DE 51 W ATE 67 W, INVOLUCRO EM ALUMINIO OU ACO INOX</v>
          </cell>
          <cell r="C2811" t="str">
            <v xml:space="preserve">UN    </v>
          </cell>
          <cell r="D2811">
            <v>353.79</v>
          </cell>
        </row>
        <row r="2812">
          <cell r="A2812">
            <v>42246</v>
          </cell>
          <cell r="B2812" t="str">
            <v>LUMINARIA DE LED PARA ILUMINACAO PUBLICA, DE 68 W ATE 97 W, INVOLUCRO EM ALUMINIO OU ACO INOX</v>
          </cell>
          <cell r="C2812" t="str">
            <v xml:space="preserve">UN    </v>
          </cell>
          <cell r="D2812">
            <v>391.63</v>
          </cell>
        </row>
        <row r="2813">
          <cell r="A2813">
            <v>42243</v>
          </cell>
          <cell r="B2813" t="str">
            <v>LUMINARIA DE LED PARA ILUMINACAO PUBLICA, DE 98 W ATE 137 W, INVOLUCRO EM ALUMINIO OU ACO INOX</v>
          </cell>
          <cell r="C2813" t="str">
            <v xml:space="preserve">UN    </v>
          </cell>
          <cell r="D2813">
            <v>472.23</v>
          </cell>
        </row>
        <row r="2814">
          <cell r="A2814">
            <v>38889</v>
          </cell>
          <cell r="B2814" t="str">
            <v>LUMINARIA DE SOBREPOR EM CHAPA DE ACO COM ALETAS PLASTICAS, PARA 1 LAMPADA, BASE E27, POTENCIA MAXIMA 40/60 W (NAO INCLUI LAMPADA)</v>
          </cell>
          <cell r="C2814" t="str">
            <v xml:space="preserve">UN    </v>
          </cell>
          <cell r="D2814">
            <v>75.33</v>
          </cell>
        </row>
        <row r="2815">
          <cell r="A2815">
            <v>38784</v>
          </cell>
          <cell r="B2815" t="str">
            <v>LUMINARIA DE SOBREPOR EM CHAPA DE ACO COM ALETAS PLASTICAS, PARA 2 LAMPADAS, BASE E27, POTENCIA MAXIMA 40/60 W (NAO INCLUI LAMPADAS)</v>
          </cell>
          <cell r="C2815" t="str">
            <v xml:space="preserve">UN    </v>
          </cell>
          <cell r="D2815">
            <v>100.78</v>
          </cell>
        </row>
        <row r="2816">
          <cell r="A2816">
            <v>3788</v>
          </cell>
          <cell r="B2816" t="str">
            <v>LUMINARIA DE SOBREPOR EM CHAPA DE ACO PARA 1 LAMPADA FLUORESCENTE DE *18* W, ALETADA, COMPLETA (LAMPADA E REATOR INCLUSOS)</v>
          </cell>
          <cell r="C2816" t="str">
            <v xml:space="preserve">UN    </v>
          </cell>
          <cell r="D2816">
            <v>105.02</v>
          </cell>
        </row>
        <row r="2817">
          <cell r="A2817">
            <v>12230</v>
          </cell>
          <cell r="B2817" t="str">
            <v>LUMINARIA DE SOBREPOR EM CHAPA DE ACO PARA 1 LAMPADA FLUORESCENTE DE *18* W, PERFIL COMERCIAL (NAO INCLUI REATOR E LAMPADA)</v>
          </cell>
          <cell r="C2817" t="str">
            <v xml:space="preserve">UN    </v>
          </cell>
          <cell r="D2817">
            <v>27.01</v>
          </cell>
        </row>
        <row r="2818">
          <cell r="A2818">
            <v>3780</v>
          </cell>
          <cell r="B2818" t="str">
            <v>LUMINARIA DE SOBREPOR EM CHAPA DE ACO PARA 1 LAMPADA FLUORESCENTE DE *36* W, ALETADA, COMPLETA (LAMPADA E REATOR INCLUSOS)</v>
          </cell>
          <cell r="C2818" t="str">
            <v xml:space="preserve">UN    </v>
          </cell>
          <cell r="D2818">
            <v>154.94999999999999</v>
          </cell>
        </row>
        <row r="2819">
          <cell r="A2819">
            <v>12231</v>
          </cell>
          <cell r="B2819" t="str">
            <v>LUMINARIA DE SOBREPOR EM CHAPA DE ACO PARA 1 LAMPADA FLUORESCENTE DE *36* W, PERFIL COMERCIAL (NAO INCLUI REATOR E LAMPADA)</v>
          </cell>
          <cell r="C2819" t="str">
            <v xml:space="preserve">UN    </v>
          </cell>
          <cell r="D2819">
            <v>44.92</v>
          </cell>
        </row>
        <row r="2820">
          <cell r="A2820">
            <v>3811</v>
          </cell>
          <cell r="B2820" t="str">
            <v>LUMINARIA DE SOBREPOR EM CHAPA DE ACO PARA 2 LAMPADAS FLUORESCENTES DE *18* W, ALETADA, COMPLETA (LAMPADAS E REATOR INCLUSOS)</v>
          </cell>
          <cell r="C2820" t="str">
            <v xml:space="preserve">UN    </v>
          </cell>
          <cell r="D2820">
            <v>145.54</v>
          </cell>
        </row>
        <row r="2821">
          <cell r="A2821">
            <v>12232</v>
          </cell>
          <cell r="B2821" t="str">
            <v>LUMINARIA DE SOBREPOR EM CHAPA DE ACO PARA 2 LAMPADAS FLUORESCENTES DE *18* W, PERFIL COMERCIAL (NAO INCLUI REATOR E LAMPADAS)</v>
          </cell>
          <cell r="C2821" t="str">
            <v xml:space="preserve">UN    </v>
          </cell>
          <cell r="D2821">
            <v>47.06</v>
          </cell>
        </row>
        <row r="2822">
          <cell r="A2822">
            <v>3799</v>
          </cell>
          <cell r="B2822" t="str">
            <v>LUMINARIA DE SOBREPOR EM CHAPA DE ACO PARA 2 LAMPADAS FLUORESCENTES DE *36* W, ALETADA, COMPLETA (LAMPADAS E REATOR INCLUSOS)</v>
          </cell>
          <cell r="C2822" t="str">
            <v xml:space="preserve">UN    </v>
          </cell>
          <cell r="D2822">
            <v>205.84</v>
          </cell>
        </row>
        <row r="2823">
          <cell r="A2823">
            <v>12239</v>
          </cell>
          <cell r="B2823" t="str">
            <v>LUMINARIA DE SOBREPOR EM CHAPA DE ACO PARA 2 LAMPADAS FLUORESCENTES DE *36* W, PERFIL COMERCIAL (NAO INCLUI REATOR E LAMPADAS)</v>
          </cell>
          <cell r="C2823" t="str">
            <v xml:space="preserve">UN    </v>
          </cell>
          <cell r="D2823">
            <v>61.62</v>
          </cell>
        </row>
        <row r="2824">
          <cell r="A2824">
            <v>38773</v>
          </cell>
          <cell r="B2824" t="str">
            <v>LUMINARIA DE TETO PLAFON/PLAFONIER EM PLASTICO COM BASE E27, POTENCIA MAXIMA 60 W (NAO INCLUI LAMPADA)</v>
          </cell>
          <cell r="C2824" t="str">
            <v xml:space="preserve">UN    </v>
          </cell>
          <cell r="D2824">
            <v>9.8800000000000008</v>
          </cell>
        </row>
        <row r="2825">
          <cell r="A2825">
            <v>12271</v>
          </cell>
          <cell r="B2825" t="str">
            <v>LUMINARIA DUPLA P/SINALIZACAO, TIPO WETZEL AS-2/110 OU EQUIV</v>
          </cell>
          <cell r="C2825" t="str">
            <v xml:space="preserve">UN    </v>
          </cell>
          <cell r="D2825">
            <v>551.13</v>
          </cell>
        </row>
        <row r="2826">
          <cell r="A2826">
            <v>38785</v>
          </cell>
          <cell r="B2826" t="str">
            <v>LUMINARIA HERMETICA IP-65 PARA 2 DUAS LAMPADAS DE 14/16/18/20 W (NAO INCLUI REATOR E LAMPADAS)</v>
          </cell>
          <cell r="C2826" t="str">
            <v xml:space="preserve">UN    </v>
          </cell>
          <cell r="D2826">
            <v>260.93</v>
          </cell>
        </row>
        <row r="2827">
          <cell r="A2827">
            <v>38786</v>
          </cell>
          <cell r="B2827" t="str">
            <v>LUMINARIA HERMETICA IP-65 PARA 2 DUAS LAMPADAS DE 28/32/36/40 W (NAO INCLUI REATOR E LAMPADAS)</v>
          </cell>
          <cell r="C2827" t="str">
            <v xml:space="preserve">UN    </v>
          </cell>
          <cell r="D2827">
            <v>321.39999999999998</v>
          </cell>
        </row>
        <row r="2828">
          <cell r="A2828">
            <v>39385</v>
          </cell>
          <cell r="B2828" t="str">
            <v>LUMINARIA LED PLAFON REDONDO DE SOBREPOR BIVOLT 12/13 W,  D = *17* CM</v>
          </cell>
          <cell r="C2828" t="str">
            <v xml:space="preserve">UN    </v>
          </cell>
          <cell r="D2828">
            <v>17.09</v>
          </cell>
        </row>
        <row r="2829">
          <cell r="A2829">
            <v>39389</v>
          </cell>
          <cell r="B2829" t="str">
            <v>LUMINARIA LED REFLETOR RETANGULAR BIVOLT, LUZ BRANCA, 10 W</v>
          </cell>
          <cell r="C2829" t="str">
            <v xml:space="preserve">UN    </v>
          </cell>
          <cell r="D2829">
            <v>18.55</v>
          </cell>
        </row>
        <row r="2830">
          <cell r="A2830">
            <v>39390</v>
          </cell>
          <cell r="B2830" t="str">
            <v>LUMINARIA LED REFLETOR RETANGULAR BIVOLT, LUZ BRANCA, 30 W</v>
          </cell>
          <cell r="C2830" t="str">
            <v xml:space="preserve">UN    </v>
          </cell>
          <cell r="D2830">
            <v>38.880000000000003</v>
          </cell>
        </row>
        <row r="2831">
          <cell r="A2831">
            <v>39391</v>
          </cell>
          <cell r="B2831" t="str">
            <v>LUMINARIA LED REFLETOR RETANGULAR BIVOLT, LUZ BRANCA, 50 W</v>
          </cell>
          <cell r="C2831" t="str">
            <v xml:space="preserve">UN    </v>
          </cell>
          <cell r="D2831">
            <v>43.65</v>
          </cell>
        </row>
        <row r="2832">
          <cell r="A2832">
            <v>3803</v>
          </cell>
          <cell r="B2832" t="str">
            <v>LUMINARIA PLAFON REDONDO COM VIDRO FOSCO DIAMETRO *25* CM, PARA 1 LAMPADA, BASE E27, POTENCIA MAXIMA 40/60 W (NAO INCLUI LAMPADA)</v>
          </cell>
          <cell r="C2832" t="str">
            <v xml:space="preserve">UN    </v>
          </cell>
          <cell r="D2832">
            <v>93.19</v>
          </cell>
        </row>
        <row r="2833">
          <cell r="A2833">
            <v>38770</v>
          </cell>
          <cell r="B2833" t="str">
            <v>LUMINARIA PLAFON REDONDO COM VIDRO FOSCO DIAMETRO *30* CM, PARA 2 LAMPADAS, BASE E27, POTENCIA MAXIMA 40/60 W (NAO INCLUI LAMPADAS)</v>
          </cell>
          <cell r="C2833" t="str">
            <v xml:space="preserve">UN    </v>
          </cell>
          <cell r="D2833">
            <v>107.91</v>
          </cell>
        </row>
        <row r="2834">
          <cell r="A2834">
            <v>12267</v>
          </cell>
          <cell r="B2834" t="str">
            <v>LUMINARIA PROVA DE TEMPO PETERCO Y.31/1</v>
          </cell>
          <cell r="C2834" t="str">
            <v xml:space="preserve">UN    </v>
          </cell>
          <cell r="D2834">
            <v>316.22000000000003</v>
          </cell>
        </row>
        <row r="2835">
          <cell r="A2835">
            <v>43265</v>
          </cell>
          <cell r="B283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35" t="str">
            <v xml:space="preserve">UN    </v>
          </cell>
          <cell r="D2835">
            <v>53.46</v>
          </cell>
        </row>
        <row r="2836">
          <cell r="A2836">
            <v>12266</v>
          </cell>
          <cell r="B2836" t="str">
            <v>LUMINARIA SPOT DE SOBREPOR EM ALUMINIO COM ALETA PLASTICA PARA 1 LAMPADA, BASE E27, POTENCIA MAXIMA 40/60 W (NAO INCLUI LAMPADA)</v>
          </cell>
          <cell r="C2836" t="str">
            <v xml:space="preserve">UN    </v>
          </cell>
          <cell r="D2836">
            <v>161.85</v>
          </cell>
        </row>
        <row r="2837">
          <cell r="A2837">
            <v>39378</v>
          </cell>
          <cell r="B2837" t="str">
            <v>LUMINARIA SPOT DE SOBREPOR EM ALUMINIO COM ALETA PLASTICA PARA 2 LAMPADAS, BASE E27, POTENCIA MAXIMA 40/60 W (NAO INCLUI LAMPADA)</v>
          </cell>
          <cell r="C2837" t="str">
            <v xml:space="preserve">UN    </v>
          </cell>
          <cell r="D2837">
            <v>114.75</v>
          </cell>
        </row>
        <row r="2838">
          <cell r="A2838">
            <v>43543</v>
          </cell>
          <cell r="B2838" t="str">
            <v>LUMINARIA TIPO TARTARUGA A PROVA DE TEMPO, GASES, VAPOR E PO, EM ALUMINIO, COM GRADE, BASE E27, POTENCIA MAXIMA 100 W - REF Y 25/1 (NAO INCLUI LAMPADA)</v>
          </cell>
          <cell r="C2838" t="str">
            <v xml:space="preserve">UN    </v>
          </cell>
          <cell r="D2838">
            <v>239.06</v>
          </cell>
        </row>
        <row r="2839">
          <cell r="A2839">
            <v>38775</v>
          </cell>
          <cell r="B2839" t="str">
            <v>LUMINARIA TIPO TARTARUGA PARA AREA EXTERNA EM ALUMINIO, COM GRADE, PARA 1 LAMPADA, BASE E27, POTENCIA MAXIMA 40/60 W (NAO INCLUI LAMPADA)</v>
          </cell>
          <cell r="C2839" t="str">
            <v xml:space="preserve">UN    </v>
          </cell>
          <cell r="D2839">
            <v>121.65</v>
          </cell>
        </row>
        <row r="2840">
          <cell r="A2840">
            <v>21119</v>
          </cell>
          <cell r="B2840" t="str">
            <v>LUVA CPVC, SOLDAVEL, 15 MM, PARA AGUA QUENTE PREDIAL</v>
          </cell>
          <cell r="C2840" t="str">
            <v xml:space="preserve">UN    </v>
          </cell>
          <cell r="D2840">
            <v>2.37</v>
          </cell>
        </row>
        <row r="2841">
          <cell r="A2841">
            <v>37974</v>
          </cell>
          <cell r="B2841" t="str">
            <v>LUVA CPVC, SOLDAVEL, 22 MM, PARA AGUA QUENTE PREDIAL</v>
          </cell>
          <cell r="C2841" t="str">
            <v xml:space="preserve">UN    </v>
          </cell>
          <cell r="D2841">
            <v>3.52</v>
          </cell>
        </row>
        <row r="2842">
          <cell r="A2842">
            <v>37975</v>
          </cell>
          <cell r="B2842" t="str">
            <v>LUVA CPVC, SOLDAVEL, 28 MM, PARA AGUA QUENTE PREDIAL</v>
          </cell>
          <cell r="C2842" t="str">
            <v xml:space="preserve">UN    </v>
          </cell>
          <cell r="D2842">
            <v>7.15</v>
          </cell>
        </row>
        <row r="2843">
          <cell r="A2843">
            <v>37976</v>
          </cell>
          <cell r="B2843" t="str">
            <v>LUVA CPVC, SOLDAVEL, 35 MM, PARA AGUA QUENTE PREDIAL</v>
          </cell>
          <cell r="C2843" t="str">
            <v xml:space="preserve">UN    </v>
          </cell>
          <cell r="D2843">
            <v>14.66</v>
          </cell>
        </row>
        <row r="2844">
          <cell r="A2844">
            <v>37977</v>
          </cell>
          <cell r="B2844" t="str">
            <v>LUVA CPVC, SOLDAVEL, 42 MM, PARA AGUA QUENTE PREDIAL</v>
          </cell>
          <cell r="C2844" t="str">
            <v xml:space="preserve">UN    </v>
          </cell>
          <cell r="D2844">
            <v>20.16</v>
          </cell>
        </row>
        <row r="2845">
          <cell r="A2845">
            <v>37978</v>
          </cell>
          <cell r="B2845" t="str">
            <v>LUVA CPVC, SOLDAVEL, 54 MM, PARA AGUA QUENTE PREDIAL</v>
          </cell>
          <cell r="C2845" t="str">
            <v xml:space="preserve">UN    </v>
          </cell>
          <cell r="D2845">
            <v>40.869999999999997</v>
          </cell>
        </row>
        <row r="2846">
          <cell r="A2846">
            <v>37979</v>
          </cell>
          <cell r="B2846" t="str">
            <v>LUVA CPVC, SOLDAVEL, 73 MM, PARA AGUA QUENTE PREDIAL</v>
          </cell>
          <cell r="C2846" t="str">
            <v xml:space="preserve">UN    </v>
          </cell>
          <cell r="D2846">
            <v>175.56</v>
          </cell>
        </row>
        <row r="2847">
          <cell r="A2847">
            <v>37980</v>
          </cell>
          <cell r="B2847" t="str">
            <v>LUVA CPVC, SOLDAVEL, 89 MM, PARA AGUA QUENTE PREDIAL</v>
          </cell>
          <cell r="C2847" t="str">
            <v xml:space="preserve">UN    </v>
          </cell>
          <cell r="D2847">
            <v>197.3</v>
          </cell>
        </row>
        <row r="2848">
          <cell r="A2848">
            <v>36147</v>
          </cell>
          <cell r="B2848" t="str">
            <v>LUVA DE BORRACHA ISOLANTE PARA ALTA TENSAO, RESISTENTE A OZONIO, TENSAO DE ENSAIO 2,5 KV (PAR)</v>
          </cell>
          <cell r="C2848" t="str">
            <v xml:space="preserve">PAR   </v>
          </cell>
          <cell r="D2848">
            <v>517.53</v>
          </cell>
        </row>
        <row r="2849">
          <cell r="A2849">
            <v>12731</v>
          </cell>
          <cell r="B2849" t="str">
            <v>LUVA DE COBRE (REF 600) SEM ANEL DE SOLDA, BOLSA X BOLSA, 104 MM</v>
          </cell>
          <cell r="C2849" t="str">
            <v xml:space="preserve">UN    </v>
          </cell>
          <cell r="D2849">
            <v>425.7</v>
          </cell>
        </row>
        <row r="2850">
          <cell r="A2850">
            <v>12723</v>
          </cell>
          <cell r="B2850" t="str">
            <v>LUVA DE COBRE (REF 600) SEM ANEL DE SOLDA, BOLSA X BOLSA, 15 MM</v>
          </cell>
          <cell r="C2850" t="str">
            <v xml:space="preserve">UN    </v>
          </cell>
          <cell r="D2850">
            <v>3.3</v>
          </cell>
        </row>
        <row r="2851">
          <cell r="A2851">
            <v>12724</v>
          </cell>
          <cell r="B2851" t="str">
            <v>LUVA DE COBRE (REF 600) SEM ANEL DE SOLDA, BOLSA X BOLSA, 22 MM</v>
          </cell>
          <cell r="C2851" t="str">
            <v xml:space="preserve">UN    </v>
          </cell>
          <cell r="D2851">
            <v>6.34</v>
          </cell>
        </row>
        <row r="2852">
          <cell r="A2852">
            <v>12725</v>
          </cell>
          <cell r="B2852" t="str">
            <v>LUVA DE COBRE (REF 600) SEM ANEL DE SOLDA, BOLSA X BOLSA, 28 MM</v>
          </cell>
          <cell r="C2852" t="str">
            <v xml:space="preserve">UN    </v>
          </cell>
          <cell r="D2852">
            <v>12.72</v>
          </cell>
        </row>
        <row r="2853">
          <cell r="A2853">
            <v>12726</v>
          </cell>
          <cell r="B2853" t="str">
            <v>LUVA DE COBRE (REF 600) SEM ANEL DE SOLDA, BOLSA X BOLSA, 35 MM</v>
          </cell>
          <cell r="C2853" t="str">
            <v xml:space="preserve">UN    </v>
          </cell>
          <cell r="D2853">
            <v>28.08</v>
          </cell>
        </row>
        <row r="2854">
          <cell r="A2854">
            <v>12727</v>
          </cell>
          <cell r="B2854" t="str">
            <v>LUVA DE COBRE (REF 600) SEM ANEL DE SOLDA, BOLSA X BOLSA, 42 MM</v>
          </cell>
          <cell r="C2854" t="str">
            <v xml:space="preserve">UN    </v>
          </cell>
          <cell r="D2854">
            <v>35.619999999999997</v>
          </cell>
        </row>
        <row r="2855">
          <cell r="A2855">
            <v>12728</v>
          </cell>
          <cell r="B2855" t="str">
            <v>LUVA DE COBRE (REF 600) SEM ANEL DE SOLDA, BOLSA X BOLSA, 54 MM</v>
          </cell>
          <cell r="C2855" t="str">
            <v xml:space="preserve">UN    </v>
          </cell>
          <cell r="D2855">
            <v>58.18</v>
          </cell>
        </row>
        <row r="2856">
          <cell r="A2856">
            <v>12729</v>
          </cell>
          <cell r="B2856" t="str">
            <v>LUVA DE COBRE (REF 600) SEM ANEL DE SOLDA, BOLSA X BOLSA, 66 MM</v>
          </cell>
          <cell r="C2856" t="str">
            <v xml:space="preserve">UN    </v>
          </cell>
          <cell r="D2856">
            <v>190.68</v>
          </cell>
        </row>
        <row r="2857">
          <cell r="A2857">
            <v>12730</v>
          </cell>
          <cell r="B2857" t="str">
            <v>LUVA DE COBRE (REF 600) SEM ANEL DE SOLDA, BOLSA X BOLSA, 79 MM</v>
          </cell>
          <cell r="C2857" t="str">
            <v xml:space="preserve">UN    </v>
          </cell>
          <cell r="D2857">
            <v>291.94</v>
          </cell>
        </row>
        <row r="2858">
          <cell r="A2858">
            <v>3840</v>
          </cell>
          <cell r="B2858" t="str">
            <v>LUVA DE CORRER DEFOFO, PVC, JE, DN 100 MM</v>
          </cell>
          <cell r="C2858" t="str">
            <v xml:space="preserve">UN    </v>
          </cell>
          <cell r="D2858">
            <v>66.069999999999993</v>
          </cell>
        </row>
        <row r="2859">
          <cell r="A2859">
            <v>3838</v>
          </cell>
          <cell r="B2859" t="str">
            <v>LUVA DE CORRER DEFOFO, PVC, JE, DN 150 MM</v>
          </cell>
          <cell r="C2859" t="str">
            <v xml:space="preserve">UN    </v>
          </cell>
          <cell r="D2859">
            <v>145.81</v>
          </cell>
        </row>
        <row r="2860">
          <cell r="A2860">
            <v>3844</v>
          </cell>
          <cell r="B2860" t="str">
            <v>LUVA DE CORRER DEFOFO, PVC, JE, DN 200 MM</v>
          </cell>
          <cell r="C2860" t="str">
            <v xml:space="preserve">UN    </v>
          </cell>
          <cell r="D2860">
            <v>260.08999999999997</v>
          </cell>
        </row>
        <row r="2861">
          <cell r="A2861">
            <v>3839</v>
          </cell>
          <cell r="B2861" t="str">
            <v>LUVA DE CORRER DEFOFO, PVC, JE, DN 250 MM</v>
          </cell>
          <cell r="C2861" t="str">
            <v xml:space="preserve">UN    </v>
          </cell>
          <cell r="D2861">
            <v>473.75</v>
          </cell>
        </row>
        <row r="2862">
          <cell r="A2862">
            <v>3843</v>
          </cell>
          <cell r="B2862" t="str">
            <v>LUVA DE CORRER DEFOFO, PVC, JE, DN 300 MM</v>
          </cell>
          <cell r="C2862" t="str">
            <v xml:space="preserve">UN    </v>
          </cell>
          <cell r="D2862">
            <v>650.23</v>
          </cell>
        </row>
        <row r="2863">
          <cell r="A2863">
            <v>3900</v>
          </cell>
          <cell r="B2863" t="str">
            <v>LUVA DE CORRER PARA TUBO ROSCAVEL, PVC, 1 1/2", PARA AGUA FRIA PREDIAL</v>
          </cell>
          <cell r="C2863" t="str">
            <v xml:space="preserve">UN    </v>
          </cell>
          <cell r="D2863">
            <v>45.05</v>
          </cell>
        </row>
        <row r="2864">
          <cell r="A2864">
            <v>3846</v>
          </cell>
          <cell r="B2864" t="str">
            <v>LUVA DE CORRER PARA TUBO ROSCAVEL, PVC, 1/2", PARA AGUA FRIA PREDIAL</v>
          </cell>
          <cell r="C2864" t="str">
            <v xml:space="preserve">UN    </v>
          </cell>
          <cell r="D2864">
            <v>14.2</v>
          </cell>
        </row>
        <row r="2865">
          <cell r="A2865">
            <v>3886</v>
          </cell>
          <cell r="B2865" t="str">
            <v>LUVA DE CORRER PARA TUBO ROSCAVEL, PVC, 3/4", PARA AGUA FRIA PREDIAL</v>
          </cell>
          <cell r="C2865" t="str">
            <v xml:space="preserve">UN    </v>
          </cell>
          <cell r="D2865">
            <v>14.95</v>
          </cell>
        </row>
        <row r="2866">
          <cell r="A2866">
            <v>3854</v>
          </cell>
          <cell r="B2866" t="str">
            <v>LUVA DE CORRER PARA TUBO SOLDAVEL, PVC, 20 MM, PARA AGUA FRIA PREDIAL</v>
          </cell>
          <cell r="C2866" t="str">
            <v xml:space="preserve">UN    </v>
          </cell>
          <cell r="D2866">
            <v>8.31</v>
          </cell>
        </row>
        <row r="2867">
          <cell r="A2867">
            <v>3873</v>
          </cell>
          <cell r="B2867" t="str">
            <v>LUVA DE CORRER PARA TUBO SOLDAVEL, PVC, 25 MM, PARA AGUA FRIA PREDIAL</v>
          </cell>
          <cell r="C2867" t="str">
            <v xml:space="preserve">UN    </v>
          </cell>
          <cell r="D2867">
            <v>11</v>
          </cell>
        </row>
        <row r="2868">
          <cell r="A2868">
            <v>38021</v>
          </cell>
          <cell r="B2868" t="str">
            <v>LUVA DE CORRER PARA TUBO SOLDAVEL, PVC, 32 MM, PARA AGUA FRIA PREDIAL</v>
          </cell>
          <cell r="C2868" t="str">
            <v xml:space="preserve">UN    </v>
          </cell>
          <cell r="D2868">
            <v>26.31</v>
          </cell>
        </row>
        <row r="2869">
          <cell r="A2869">
            <v>3847</v>
          </cell>
          <cell r="B2869" t="str">
            <v>LUVA DE CORRER PARA TUBO SOLDAVEL, PVC, 50 MM, PARA AGUA FRIA PREDIAL</v>
          </cell>
          <cell r="C2869" t="str">
            <v xml:space="preserve">UN    </v>
          </cell>
          <cell r="D2869">
            <v>29.86</v>
          </cell>
        </row>
        <row r="2870">
          <cell r="A2870">
            <v>38022</v>
          </cell>
          <cell r="B2870" t="str">
            <v>LUVA DE CORRER PARA TUBO SOLDAVEL, PVC, 60 MM, PARA AGUA FRIA PREDIAL</v>
          </cell>
          <cell r="C2870" t="str">
            <v xml:space="preserve">UN    </v>
          </cell>
          <cell r="D2870">
            <v>46.64</v>
          </cell>
        </row>
        <row r="2871">
          <cell r="A2871">
            <v>3833</v>
          </cell>
          <cell r="B2871" t="str">
            <v>LUVA DE CORRER PVC, JE, DN 100 MM, PARA REDE COLETORA DE ESGOTO (NBR 10569)</v>
          </cell>
          <cell r="C2871" t="str">
            <v xml:space="preserve">UN    </v>
          </cell>
          <cell r="D2871">
            <v>27.47</v>
          </cell>
        </row>
        <row r="2872">
          <cell r="A2872">
            <v>3835</v>
          </cell>
          <cell r="B2872" t="str">
            <v>LUVA DE CORRER PVC, JE, DN 150 MM, PARA REDE COLETORA DE ESGOTO (NBR 10569)</v>
          </cell>
          <cell r="C2872" t="str">
            <v xml:space="preserve">UN    </v>
          </cell>
          <cell r="D2872">
            <v>89.44</v>
          </cell>
        </row>
        <row r="2873">
          <cell r="A2873">
            <v>3836</v>
          </cell>
          <cell r="B2873" t="str">
            <v>LUVA DE CORRER PVC, JE, DN 200 MM, PARA REDE COLETORA DE ESGOTO (NBR 10569)</v>
          </cell>
          <cell r="C2873" t="str">
            <v xml:space="preserve">UN    </v>
          </cell>
          <cell r="D2873">
            <v>192.5</v>
          </cell>
        </row>
        <row r="2874">
          <cell r="A2874">
            <v>3830</v>
          </cell>
          <cell r="B2874" t="str">
            <v>LUVA DE CORRER PVC, JE, DN 250 MM, PARA REDE COLETORA DE ESGOTO (NBR 10569)</v>
          </cell>
          <cell r="C2874" t="str">
            <v xml:space="preserve">UN    </v>
          </cell>
          <cell r="D2874">
            <v>314.74</v>
          </cell>
        </row>
        <row r="2875">
          <cell r="A2875">
            <v>3831</v>
          </cell>
          <cell r="B2875" t="str">
            <v>LUVA DE CORRER PVC, JE, DN 300 MM, PARA REDE COLETORA DE ESGOTO (NBR 10569)</v>
          </cell>
          <cell r="C2875" t="str">
            <v xml:space="preserve">UN    </v>
          </cell>
          <cell r="D2875">
            <v>526.14</v>
          </cell>
        </row>
        <row r="2876">
          <cell r="A2876">
            <v>37981</v>
          </cell>
          <cell r="B2876" t="str">
            <v>LUVA DE CORRER, CPVC, SOLDAVEL, 15 MM, PARA AGUA QUENTE PREDIAL</v>
          </cell>
          <cell r="C2876" t="str">
            <v xml:space="preserve">UN    </v>
          </cell>
          <cell r="D2876">
            <v>8.0500000000000007</v>
          </cell>
        </row>
        <row r="2877">
          <cell r="A2877">
            <v>37982</v>
          </cell>
          <cell r="B2877" t="str">
            <v>LUVA DE CORRER, CPVC, SOLDAVEL, 22 MM, PARA AGUA QUENTE PREDIAL</v>
          </cell>
          <cell r="C2877" t="str">
            <v xml:space="preserve">UN    </v>
          </cell>
          <cell r="D2877">
            <v>12.22</v>
          </cell>
        </row>
        <row r="2878">
          <cell r="A2878">
            <v>37983</v>
          </cell>
          <cell r="B2878" t="str">
            <v>LUVA DE CORRER, CPVC, SOLDAVEL, 28 MM, PARA AGUA QUENTE PREDIAL</v>
          </cell>
          <cell r="C2878" t="str">
            <v xml:space="preserve">UN    </v>
          </cell>
          <cell r="D2878">
            <v>17.11</v>
          </cell>
        </row>
        <row r="2879">
          <cell r="A2879">
            <v>37984</v>
          </cell>
          <cell r="B2879" t="str">
            <v>LUVA DE CORRER, CPVC, SOLDAVEL, 35 MM, PARA AGUA QUENTE PREDIAL</v>
          </cell>
          <cell r="C2879" t="str">
            <v xml:space="preserve">UN    </v>
          </cell>
          <cell r="D2879">
            <v>29.54</v>
          </cell>
        </row>
        <row r="2880">
          <cell r="A2880">
            <v>37985</v>
          </cell>
          <cell r="B2880" t="str">
            <v>LUVA DE CORRER, CPVC, SOLDAVEL, 42 MM, PARA AGUA QUENTE PREDIAL</v>
          </cell>
          <cell r="C2880" t="str">
            <v xml:space="preserve">UN    </v>
          </cell>
          <cell r="D2880">
            <v>41.37</v>
          </cell>
        </row>
        <row r="2881">
          <cell r="A2881">
            <v>3826</v>
          </cell>
          <cell r="B2881" t="str">
            <v>LUVA DE CORRER, PVC PBA, JE, DN 100 / DE 110 MM, PARA REDE AGUA (NBR 10351)</v>
          </cell>
          <cell r="C2881" t="str">
            <v xml:space="preserve">UN    </v>
          </cell>
          <cell r="D2881">
            <v>65.56</v>
          </cell>
        </row>
        <row r="2882">
          <cell r="A2882">
            <v>3825</v>
          </cell>
          <cell r="B2882" t="str">
            <v>LUVA DE CORRER, PVC PBA, JE, DN 50 / DE 60 MM, PARA REDE AGUA (NBR 10351)</v>
          </cell>
          <cell r="C2882" t="str">
            <v xml:space="preserve">UN    </v>
          </cell>
          <cell r="D2882">
            <v>18.850000000000001</v>
          </cell>
        </row>
        <row r="2883">
          <cell r="A2883">
            <v>3827</v>
          </cell>
          <cell r="B2883" t="str">
            <v>LUVA DE CORRER, PVC PBA, JE, DN 75 / DE 85 MM, PARA REDE AGUA (NBR 10351)</v>
          </cell>
          <cell r="C2883" t="str">
            <v xml:space="preserve">UN    </v>
          </cell>
          <cell r="D2883">
            <v>41.19</v>
          </cell>
        </row>
        <row r="2884">
          <cell r="A2884">
            <v>20165</v>
          </cell>
          <cell r="B2884" t="str">
            <v>LUVA DE CORRER, PVC SERIE R, 100 MM, PARA ESGOTO OU AGUAS PLUVIAIS PREDIAIS</v>
          </cell>
          <cell r="C2884" t="str">
            <v xml:space="preserve">UN    </v>
          </cell>
          <cell r="D2884">
            <v>32.04</v>
          </cell>
        </row>
        <row r="2885">
          <cell r="A2885">
            <v>20166</v>
          </cell>
          <cell r="B2885" t="str">
            <v>LUVA DE CORRER, PVC SERIE R, 150 MM, PARA ESGOTO OU AGUAS PLUVIAIS PREDIAIS</v>
          </cell>
          <cell r="C2885" t="str">
            <v xml:space="preserve">UN    </v>
          </cell>
          <cell r="D2885">
            <v>103.54</v>
          </cell>
        </row>
        <row r="2886">
          <cell r="A2886">
            <v>20164</v>
          </cell>
          <cell r="B2886" t="str">
            <v>LUVA DE CORRER, PVC SERIE R, 75 MM, PARA ESGOTO OU AGUAS PLUVIAIS PREDIAIS</v>
          </cell>
          <cell r="C2886" t="str">
            <v xml:space="preserve">UN    </v>
          </cell>
          <cell r="D2886">
            <v>16.920000000000002</v>
          </cell>
        </row>
        <row r="2887">
          <cell r="A2887">
            <v>3893</v>
          </cell>
          <cell r="B2887" t="str">
            <v>LUVA DE CORRER, PVC, DN 100 MM, PARA ESGOTO PREDIAL</v>
          </cell>
          <cell r="C2887" t="str">
            <v xml:space="preserve">UN    </v>
          </cell>
          <cell r="D2887">
            <v>21</v>
          </cell>
        </row>
        <row r="2888">
          <cell r="A2888">
            <v>3848</v>
          </cell>
          <cell r="B2888" t="str">
            <v>LUVA DE CORRER, PVC, DN 50 MM, PARA ESGOTO PREDIAL</v>
          </cell>
          <cell r="C2888" t="str">
            <v xml:space="preserve">UN    </v>
          </cell>
          <cell r="D2888">
            <v>12.76</v>
          </cell>
        </row>
        <row r="2889">
          <cell r="A2889">
            <v>3895</v>
          </cell>
          <cell r="B2889" t="str">
            <v>LUVA DE CORRER, PVC, DN 75 MM, PARA ESGOTO PREDIAL</v>
          </cell>
          <cell r="C2889" t="str">
            <v xml:space="preserve">UN    </v>
          </cell>
          <cell r="D2889">
            <v>13.88</v>
          </cell>
        </row>
        <row r="2890">
          <cell r="A2890">
            <v>12404</v>
          </cell>
          <cell r="B2890" t="str">
            <v>LUVA DE FERRO GALVANIZADO, COM ROSCA BSP MACHO/FEMEA, DE 3/4"</v>
          </cell>
          <cell r="C2890" t="str">
            <v xml:space="preserve">UN    </v>
          </cell>
          <cell r="D2890">
            <v>8.7799999999999994</v>
          </cell>
        </row>
        <row r="2891">
          <cell r="A2891">
            <v>3939</v>
          </cell>
          <cell r="B2891" t="str">
            <v>LUVA DE FERRO GALVANIZADO, COM ROSCA BSP, DE 1 1/2"</v>
          </cell>
          <cell r="C2891" t="str">
            <v xml:space="preserve">UN    </v>
          </cell>
          <cell r="D2891">
            <v>18.079999999999998</v>
          </cell>
        </row>
        <row r="2892">
          <cell r="A2892">
            <v>3911</v>
          </cell>
          <cell r="B2892" t="str">
            <v>LUVA DE FERRO GALVANIZADO, COM ROSCA BSP, DE 1 1/4"</v>
          </cell>
          <cell r="C2892" t="str">
            <v xml:space="preserve">UN    </v>
          </cell>
          <cell r="D2892">
            <v>14.77</v>
          </cell>
        </row>
        <row r="2893">
          <cell r="A2893">
            <v>3908</v>
          </cell>
          <cell r="B2893" t="str">
            <v>LUVA DE FERRO GALVANIZADO, COM ROSCA BSP, DE 1/2"</v>
          </cell>
          <cell r="C2893" t="str">
            <v xml:space="preserve">UN    </v>
          </cell>
          <cell r="D2893">
            <v>4.78</v>
          </cell>
        </row>
        <row r="2894">
          <cell r="A2894">
            <v>3910</v>
          </cell>
          <cell r="B2894" t="str">
            <v>LUVA DE FERRO GALVANIZADO, COM ROSCA BSP, DE 1"</v>
          </cell>
          <cell r="C2894" t="str">
            <v xml:space="preserve">UN    </v>
          </cell>
          <cell r="D2894">
            <v>10.57</v>
          </cell>
        </row>
        <row r="2895">
          <cell r="A2895">
            <v>3913</v>
          </cell>
          <cell r="B2895" t="str">
            <v>LUVA DE FERRO GALVANIZADO, COM ROSCA BSP, DE 2 1/2"</v>
          </cell>
          <cell r="C2895" t="str">
            <v xml:space="preserve">UN    </v>
          </cell>
          <cell r="D2895">
            <v>50.53</v>
          </cell>
        </row>
        <row r="2896">
          <cell r="A2896">
            <v>3912</v>
          </cell>
          <cell r="B2896" t="str">
            <v>LUVA DE FERRO GALVANIZADO, COM ROSCA BSP, DE 2"</v>
          </cell>
          <cell r="C2896" t="str">
            <v xml:space="preserve">UN    </v>
          </cell>
          <cell r="D2896">
            <v>27.7</v>
          </cell>
        </row>
        <row r="2897">
          <cell r="A2897">
            <v>3909</v>
          </cell>
          <cell r="B2897" t="str">
            <v>LUVA DE FERRO GALVANIZADO, COM ROSCA BSP, DE 3/4"</v>
          </cell>
          <cell r="C2897" t="str">
            <v xml:space="preserve">UN    </v>
          </cell>
          <cell r="D2897">
            <v>6.5</v>
          </cell>
        </row>
        <row r="2898">
          <cell r="A2898">
            <v>3914</v>
          </cell>
          <cell r="B2898" t="str">
            <v>LUVA DE FERRO GALVANIZADO, COM ROSCA BSP, DE 3"</v>
          </cell>
          <cell r="C2898" t="str">
            <v xml:space="preserve">UN    </v>
          </cell>
          <cell r="D2898">
            <v>76.22</v>
          </cell>
        </row>
        <row r="2899">
          <cell r="A2899">
            <v>3915</v>
          </cell>
          <cell r="B2899" t="str">
            <v>LUVA DE FERRO GALVANIZADO, COM ROSCA BSP, DE 4"</v>
          </cell>
          <cell r="C2899" t="str">
            <v xml:space="preserve">UN    </v>
          </cell>
          <cell r="D2899">
            <v>120.2</v>
          </cell>
        </row>
        <row r="2900">
          <cell r="A2900">
            <v>3916</v>
          </cell>
          <cell r="B2900" t="str">
            <v>LUVA DE FERRO GALVANIZADO, COM ROSCA BSP, DE 5"</v>
          </cell>
          <cell r="C2900" t="str">
            <v xml:space="preserve">UN    </v>
          </cell>
          <cell r="D2900">
            <v>218.98</v>
          </cell>
        </row>
        <row r="2901">
          <cell r="A2901">
            <v>3917</v>
          </cell>
          <cell r="B2901" t="str">
            <v>LUVA DE FERRO GALVANIZADO, COM ROSCA BSP, DE 6"</v>
          </cell>
          <cell r="C2901" t="str">
            <v xml:space="preserve">UN    </v>
          </cell>
          <cell r="D2901">
            <v>361.18</v>
          </cell>
        </row>
        <row r="2902">
          <cell r="A2902">
            <v>1904</v>
          </cell>
          <cell r="B2902" t="str">
            <v>LUVA DE PRESSAO, EM PVC, DE 20 MM, PARA ELETRODUTO FLEXIVEL</v>
          </cell>
          <cell r="C2902" t="str">
            <v xml:space="preserve">UN    </v>
          </cell>
          <cell r="D2902">
            <v>0.88</v>
          </cell>
        </row>
        <row r="2903">
          <cell r="A2903">
            <v>1899</v>
          </cell>
          <cell r="B2903" t="str">
            <v>LUVA DE PRESSAO, EM PVC, DE 25 MM, PARA ELETRODUTO FLEXIVEL</v>
          </cell>
          <cell r="C2903" t="str">
            <v xml:space="preserve">UN    </v>
          </cell>
          <cell r="D2903">
            <v>1</v>
          </cell>
        </row>
        <row r="2904">
          <cell r="A2904">
            <v>1900</v>
          </cell>
          <cell r="B2904" t="str">
            <v>LUVA DE PRESSAO, EM PVC, DE 32 MM, PARA ELETRODUTO FLEXIVEL</v>
          </cell>
          <cell r="C2904" t="str">
            <v xml:space="preserve">UN    </v>
          </cell>
          <cell r="D2904">
            <v>1.62</v>
          </cell>
        </row>
        <row r="2905">
          <cell r="A2905">
            <v>12407</v>
          </cell>
          <cell r="B2905" t="str">
            <v>LUVA DE REDUCAO DE FERRO GALVANIZADO, COM ROSCA BSP MACHO/FEMEA, DE 1 1/2" X 1"</v>
          </cell>
          <cell r="C2905" t="str">
            <v xml:space="preserve">UN    </v>
          </cell>
          <cell r="D2905">
            <v>27.34</v>
          </cell>
        </row>
        <row r="2906">
          <cell r="A2906">
            <v>12408</v>
          </cell>
          <cell r="B2906" t="str">
            <v>LUVA DE REDUCAO DE FERRO GALVANIZADO, COM ROSCA BSP MACHO/FEMEA, DE 1" X 1/2"</v>
          </cell>
          <cell r="C2906" t="str">
            <v xml:space="preserve">UN    </v>
          </cell>
          <cell r="D2906">
            <v>15.43</v>
          </cell>
        </row>
        <row r="2907">
          <cell r="A2907">
            <v>12409</v>
          </cell>
          <cell r="B2907" t="str">
            <v>LUVA DE REDUCAO DE FERRO GALVANIZADO, COM ROSCA BSP MACHO/FEMEA, DE 1" X 3/4"</v>
          </cell>
          <cell r="C2907" t="str">
            <v xml:space="preserve">UN    </v>
          </cell>
          <cell r="D2907">
            <v>15.43</v>
          </cell>
        </row>
        <row r="2908">
          <cell r="A2908">
            <v>12410</v>
          </cell>
          <cell r="B2908" t="str">
            <v>LUVA DE REDUCAO DE FERRO GALVANIZADO, COM ROSCA BSP MACHO/FEMEA, DE 3/4" X 1/2"</v>
          </cell>
          <cell r="C2908" t="str">
            <v xml:space="preserve">UN    </v>
          </cell>
          <cell r="D2908">
            <v>10.63</v>
          </cell>
        </row>
        <row r="2909">
          <cell r="A2909">
            <v>3936</v>
          </cell>
          <cell r="B2909" t="str">
            <v>LUVA DE REDUCAO DE FERRO GALVANIZADO, COM ROSCA BSP, DE 1 1/2" X 1 1/4"</v>
          </cell>
          <cell r="C2909" t="str">
            <v xml:space="preserve">UN    </v>
          </cell>
          <cell r="D2909">
            <v>19.21</v>
          </cell>
        </row>
        <row r="2910">
          <cell r="A2910">
            <v>3922</v>
          </cell>
          <cell r="B2910" t="str">
            <v>LUVA DE REDUCAO DE FERRO GALVANIZADO, COM ROSCA BSP, DE 1 1/2" X 1/2"</v>
          </cell>
          <cell r="C2910" t="str">
            <v xml:space="preserve">UN    </v>
          </cell>
          <cell r="D2910">
            <v>17.670000000000002</v>
          </cell>
        </row>
        <row r="2911">
          <cell r="A2911">
            <v>3924</v>
          </cell>
          <cell r="B2911" t="str">
            <v>LUVA DE REDUCAO DE FERRO GALVANIZADO, COM ROSCA BSP, DE 1 1/2" X 1"</v>
          </cell>
          <cell r="C2911" t="str">
            <v xml:space="preserve">UN    </v>
          </cell>
          <cell r="D2911">
            <v>19.21</v>
          </cell>
        </row>
        <row r="2912">
          <cell r="A2912">
            <v>3923</v>
          </cell>
          <cell r="B2912" t="str">
            <v>LUVA DE REDUCAO DE FERRO GALVANIZADO, COM ROSCA BSP, DE 1 1/2" X 3/4"</v>
          </cell>
          <cell r="C2912" t="str">
            <v xml:space="preserve">UN    </v>
          </cell>
          <cell r="D2912">
            <v>19.21</v>
          </cell>
        </row>
        <row r="2913">
          <cell r="A2913">
            <v>3937</v>
          </cell>
          <cell r="B2913" t="str">
            <v>LUVA DE REDUCAO DE FERRO GALVANIZADO, COM ROSCA BSP, DE 1 1/4" X 1/2"</v>
          </cell>
          <cell r="C2913" t="str">
            <v xml:space="preserve">UN    </v>
          </cell>
          <cell r="D2913">
            <v>15.85</v>
          </cell>
        </row>
        <row r="2914">
          <cell r="A2914">
            <v>3921</v>
          </cell>
          <cell r="B2914" t="str">
            <v>LUVA DE REDUCAO DE FERRO GALVANIZADO, COM ROSCA BSP, DE 1 1/4" X 1"</v>
          </cell>
          <cell r="C2914" t="str">
            <v xml:space="preserve">UN    </v>
          </cell>
          <cell r="D2914">
            <v>15.86</v>
          </cell>
        </row>
        <row r="2915">
          <cell r="A2915">
            <v>3920</v>
          </cell>
          <cell r="B2915" t="str">
            <v>LUVA DE REDUCAO DE FERRO GALVANIZADO, COM ROSCA BSP, DE 1 1/4" X 3/4"</v>
          </cell>
          <cell r="C2915" t="str">
            <v xml:space="preserve">UN    </v>
          </cell>
          <cell r="D2915">
            <v>15.85</v>
          </cell>
        </row>
        <row r="2916">
          <cell r="A2916">
            <v>3938</v>
          </cell>
          <cell r="B2916" t="str">
            <v>LUVA DE REDUCAO DE FERRO GALVANIZADO, COM ROSCA BSP, DE 1" X 1/2"</v>
          </cell>
          <cell r="C2916" t="str">
            <v xml:space="preserve">UN    </v>
          </cell>
          <cell r="D2916">
            <v>10.45</v>
          </cell>
        </row>
        <row r="2917">
          <cell r="A2917">
            <v>3919</v>
          </cell>
          <cell r="B2917" t="str">
            <v>LUVA DE REDUCAO DE FERRO GALVANIZADO, COM ROSCA BSP, DE 1" X 3/4"</v>
          </cell>
          <cell r="C2917" t="str">
            <v xml:space="preserve">UN    </v>
          </cell>
          <cell r="D2917">
            <v>10.65</v>
          </cell>
        </row>
        <row r="2918">
          <cell r="A2918">
            <v>3927</v>
          </cell>
          <cell r="B2918" t="str">
            <v>LUVA DE REDUCAO DE FERRO GALVANIZADO, COM ROSCA BSP, DE 2 1/2" X 1 1/2"</v>
          </cell>
          <cell r="C2918" t="str">
            <v xml:space="preserve">UN    </v>
          </cell>
          <cell r="D2918">
            <v>53.95</v>
          </cell>
        </row>
        <row r="2919">
          <cell r="A2919">
            <v>3928</v>
          </cell>
          <cell r="B2919" t="str">
            <v>LUVA DE REDUCAO DE FERRO GALVANIZADO, COM ROSCA BSP, DE 2 1/2" X 2"</v>
          </cell>
          <cell r="C2919" t="str">
            <v xml:space="preserve">UN    </v>
          </cell>
          <cell r="D2919">
            <v>53.95</v>
          </cell>
        </row>
        <row r="2920">
          <cell r="A2920">
            <v>3926</v>
          </cell>
          <cell r="B2920" t="str">
            <v>LUVA DE REDUCAO DE FERRO GALVANIZADO, COM ROSCA BSP, DE 2" X 1 1/2"</v>
          </cell>
          <cell r="C2920" t="str">
            <v xml:space="preserve">UN    </v>
          </cell>
          <cell r="D2920">
            <v>30.75</v>
          </cell>
        </row>
        <row r="2921">
          <cell r="A2921">
            <v>3935</v>
          </cell>
          <cell r="B2921" t="str">
            <v>LUVA DE REDUCAO DE FERRO GALVANIZADO, COM ROSCA BSP, DE 2" X 1 1/4"</v>
          </cell>
          <cell r="C2921" t="str">
            <v xml:space="preserve">UN    </v>
          </cell>
          <cell r="D2921">
            <v>30.75</v>
          </cell>
        </row>
        <row r="2922">
          <cell r="A2922">
            <v>3925</v>
          </cell>
          <cell r="B2922" t="str">
            <v>LUVA DE REDUCAO DE FERRO GALVANIZADO, COM ROSCA BSP, DE 2" X 1"</v>
          </cell>
          <cell r="C2922" t="str">
            <v xml:space="preserve">UN    </v>
          </cell>
          <cell r="D2922">
            <v>30.75</v>
          </cell>
        </row>
        <row r="2923">
          <cell r="A2923">
            <v>12406</v>
          </cell>
          <cell r="B2923" t="str">
            <v>LUVA DE REDUCAO DE FERRO GALVANIZADO, COM ROSCA BSP, DE 3/4" X 1/2"</v>
          </cell>
          <cell r="C2923" t="str">
            <v xml:space="preserve">UN    </v>
          </cell>
          <cell r="D2923">
            <v>7.55</v>
          </cell>
        </row>
        <row r="2924">
          <cell r="A2924">
            <v>3929</v>
          </cell>
          <cell r="B2924" t="str">
            <v>LUVA DE REDUCAO DE FERRO GALVANIZADO, COM ROSCA BSP, DE 3" X 1 1/2"</v>
          </cell>
          <cell r="C2924" t="str">
            <v xml:space="preserve">UN    </v>
          </cell>
          <cell r="D2924">
            <v>82.2</v>
          </cell>
        </row>
        <row r="2925">
          <cell r="A2925">
            <v>3931</v>
          </cell>
          <cell r="B2925" t="str">
            <v>LUVA DE REDUCAO DE FERRO GALVANIZADO, COM ROSCA BSP, DE 3" X 2 1/2"</v>
          </cell>
          <cell r="C2925" t="str">
            <v xml:space="preserve">UN    </v>
          </cell>
          <cell r="D2925">
            <v>82.2</v>
          </cell>
        </row>
        <row r="2926">
          <cell r="A2926">
            <v>3930</v>
          </cell>
          <cell r="B2926" t="str">
            <v>LUVA DE REDUCAO DE FERRO GALVANIZADO, COM ROSCA BSP, DE 3" X 2"</v>
          </cell>
          <cell r="C2926" t="str">
            <v xml:space="preserve">UN    </v>
          </cell>
          <cell r="D2926">
            <v>82.2</v>
          </cell>
        </row>
        <row r="2927">
          <cell r="A2927">
            <v>3932</v>
          </cell>
          <cell r="B2927" t="str">
            <v>LUVA DE REDUCAO DE FERRO GALVANIZADO, COM ROSCA BSP, DE 4" X 2 1/2"</v>
          </cell>
          <cell r="C2927" t="str">
            <v xml:space="preserve">UN    </v>
          </cell>
          <cell r="D2927">
            <v>141.93</v>
          </cell>
        </row>
        <row r="2928">
          <cell r="A2928">
            <v>3933</v>
          </cell>
          <cell r="B2928" t="str">
            <v>LUVA DE REDUCAO DE FERRO GALVANIZADO, COM ROSCA BSP, DE 4" X 2"</v>
          </cell>
          <cell r="C2928" t="str">
            <v xml:space="preserve">UN    </v>
          </cell>
          <cell r="D2928">
            <v>141.93</v>
          </cell>
        </row>
        <row r="2929">
          <cell r="A2929">
            <v>3934</v>
          </cell>
          <cell r="B2929" t="str">
            <v>LUVA DE REDUCAO DE FERRO GALVANIZADO, COM ROSCA BSP, DE 4" X 3"</v>
          </cell>
          <cell r="C2929" t="str">
            <v xml:space="preserve">UN    </v>
          </cell>
          <cell r="D2929">
            <v>141.93</v>
          </cell>
        </row>
        <row r="2930">
          <cell r="A2930">
            <v>40355</v>
          </cell>
          <cell r="B2930" t="str">
            <v>LUVA DE REDUCAO EM ACO CARBONO, COM ENCAIXE PARA SOLDA DN SW, PRESSAO 3.000 LBS,  3/4 " X 1/2"</v>
          </cell>
          <cell r="C2930" t="str">
            <v xml:space="preserve">UN    </v>
          </cell>
          <cell r="D2930">
            <v>12.83</v>
          </cell>
        </row>
        <row r="2931">
          <cell r="A2931">
            <v>40364</v>
          </cell>
          <cell r="B2931" t="str">
            <v>LUVA DE REDUCAO EM ACO CARBONO, COM ENCAIXE PARA SOLDA DN SW, PRESSAO 3.000 LBS, DN 1 1/2" X 1 1/4"</v>
          </cell>
          <cell r="C2931" t="str">
            <v xml:space="preserve">UN    </v>
          </cell>
          <cell r="D2931">
            <v>60.12</v>
          </cell>
        </row>
        <row r="2932">
          <cell r="A2932">
            <v>40361</v>
          </cell>
          <cell r="B2932" t="str">
            <v>LUVA DE REDUCAO EM ACO CARBONO, COM ENCAIXE PARA SOLDA DN SW, PRESSAO 3.000 LBS, DN 1 1/4"  X 1"</v>
          </cell>
          <cell r="C2932" t="str">
            <v xml:space="preserve">UN    </v>
          </cell>
          <cell r="D2932">
            <v>47.01</v>
          </cell>
        </row>
        <row r="2933">
          <cell r="A2933">
            <v>40358</v>
          </cell>
          <cell r="B2933" t="str">
            <v>LUVA DE REDUCAO EM ACO CARBONO, COM ENCAIXE PARA SOLDA DN SW, PRESSAO 3.000 LBS, DN 1" X 3/4"</v>
          </cell>
          <cell r="C2933" t="str">
            <v xml:space="preserve">UN    </v>
          </cell>
          <cell r="D2933">
            <v>17.920000000000002</v>
          </cell>
        </row>
        <row r="2934">
          <cell r="A2934">
            <v>40370</v>
          </cell>
          <cell r="B2934" t="str">
            <v>LUVA DE REDUCAO EM ACO CARBONO, COM ENCAIXE PARA SOLDA DN SW, PRESSAO 3.000 LBS, DN 2 1/2" X 2"</v>
          </cell>
          <cell r="C2934" t="str">
            <v xml:space="preserve">UN    </v>
          </cell>
          <cell r="D2934">
            <v>190.78</v>
          </cell>
        </row>
        <row r="2935">
          <cell r="A2935">
            <v>40367</v>
          </cell>
          <cell r="B2935" t="str">
            <v>LUVA DE REDUCAO EM ACO CARBONO, COM ENCAIXE PARA SOLDA DN SW, PRESSAO 3.000 LBS, DN 2" X 1 1/2"</v>
          </cell>
          <cell r="C2935" t="str">
            <v xml:space="preserve">UN    </v>
          </cell>
          <cell r="D2935">
            <v>94.82</v>
          </cell>
        </row>
        <row r="2936">
          <cell r="A2936">
            <v>40373</v>
          </cell>
          <cell r="B2936" t="str">
            <v>LUVA DE REDUCAO EM ACO CARBONO, COM ENCAIXE PARA SOLDA DN SW, PRESSAO 3.000 LBS, DN 3" X 2 1/2"</v>
          </cell>
          <cell r="C2936" t="str">
            <v xml:space="preserve">UN    </v>
          </cell>
          <cell r="D2936">
            <v>257.98</v>
          </cell>
        </row>
        <row r="2937">
          <cell r="A2937">
            <v>38947</v>
          </cell>
          <cell r="B2937" t="str">
            <v>LUVA DE REDUCAO PARA TUBO PEX, METALICA, PARA CONEXAO COM ANEL DESLIZANTE, DN 20 X 16 MM</v>
          </cell>
          <cell r="C2937" t="str">
            <v xml:space="preserve">UN    </v>
          </cell>
          <cell r="D2937">
            <v>8.92</v>
          </cell>
        </row>
        <row r="2938">
          <cell r="A2938">
            <v>38948</v>
          </cell>
          <cell r="B2938" t="str">
            <v>LUVA DE REDUCAO PARA TUBO PEX, METALICA, PARA CONEXAO COM ANEL DESLIZANTE, DN 25 X 16 MM</v>
          </cell>
          <cell r="C2938" t="str">
            <v xml:space="preserve">UN    </v>
          </cell>
          <cell r="D2938">
            <v>14.23</v>
          </cell>
        </row>
        <row r="2939">
          <cell r="A2939">
            <v>38949</v>
          </cell>
          <cell r="B2939" t="str">
            <v>LUVA DE REDUCAO PARA TUBO PEX, METALICA, PARA CONEXAO COM ANEL DESLIZANTE, DN 25 X 20 MM</v>
          </cell>
          <cell r="C2939" t="str">
            <v xml:space="preserve">UN    </v>
          </cell>
          <cell r="D2939">
            <v>15.79</v>
          </cell>
        </row>
        <row r="2940">
          <cell r="A2940">
            <v>38951</v>
          </cell>
          <cell r="B2940" t="str">
            <v>LUVA DE REDUCAO PARA TUBO PEX, METALICA, PARA CONEXAO COM ANEL DESLIZANTE, DN 32 X 25 MM</v>
          </cell>
          <cell r="C2940" t="str">
            <v xml:space="preserve">UN    </v>
          </cell>
          <cell r="D2940">
            <v>24.97</v>
          </cell>
        </row>
        <row r="2941">
          <cell r="A2941">
            <v>39312</v>
          </cell>
          <cell r="B2941" t="str">
            <v>LUVA DE REDUCAO PARA TUBO PEX, PLASTICA, PARA CONEXAO COM CRIMPAGEM, DN 20 X 16 MM</v>
          </cell>
          <cell r="C2941" t="str">
            <v xml:space="preserve">UN    </v>
          </cell>
          <cell r="D2941">
            <v>19.37</v>
          </cell>
        </row>
        <row r="2942">
          <cell r="A2942">
            <v>39313</v>
          </cell>
          <cell r="B2942" t="str">
            <v>LUVA DE REDUCAO PARA TUBO PEX, PLASTICA, PARA CONEXAO COM CRIMPAGEM, DN 25 X 16 MM</v>
          </cell>
          <cell r="C2942" t="str">
            <v xml:space="preserve">UN    </v>
          </cell>
          <cell r="D2942">
            <v>25.28</v>
          </cell>
        </row>
        <row r="2943">
          <cell r="A2943">
            <v>38950</v>
          </cell>
          <cell r="B2943" t="str">
            <v>LUVA DE REDUCAO PARA TUBO PEX, PLASTICA, PARA CONEXAO COM CRIMPAGEM, DN 32 X 20 MM</v>
          </cell>
          <cell r="C2943" t="str">
            <v xml:space="preserve">UN    </v>
          </cell>
          <cell r="D2943">
            <v>38.049999999999997</v>
          </cell>
        </row>
        <row r="2944">
          <cell r="A2944">
            <v>39314</v>
          </cell>
          <cell r="B2944" t="str">
            <v>LUVA DE REDUCAO PARA TUBO PEX, PLASTICA, PARA CONEXAO COM CRIMPAGEM, DN 32 X 25 MM</v>
          </cell>
          <cell r="C2944" t="str">
            <v xml:space="preserve">UN    </v>
          </cell>
          <cell r="D2944">
            <v>40.14</v>
          </cell>
        </row>
        <row r="2945">
          <cell r="A2945">
            <v>3907</v>
          </cell>
          <cell r="B2945" t="str">
            <v>LUVA DE REDUCAO ROSCAVEL, PVC, 1" X 3/4", PARA AGUA FRIA PREDIAL</v>
          </cell>
          <cell r="C2945" t="str">
            <v xml:space="preserve">UN    </v>
          </cell>
          <cell r="D2945">
            <v>4.66</v>
          </cell>
        </row>
        <row r="2946">
          <cell r="A2946">
            <v>3889</v>
          </cell>
          <cell r="B2946" t="str">
            <v>LUVA DE REDUCAO ROSCAVEL, PVC, 3/4" X 1/2", PARA AGUA FRIA PREDIAL</v>
          </cell>
          <cell r="C2946" t="str">
            <v xml:space="preserve">UN    </v>
          </cell>
          <cell r="D2946">
            <v>3.56</v>
          </cell>
        </row>
        <row r="2947">
          <cell r="A2947">
            <v>3868</v>
          </cell>
          <cell r="B2947" t="str">
            <v>LUVA DE REDUCAO SOLDAVEL, PVC, 25 MM X 20 MM, PARA AGUA FRIA PREDIAL</v>
          </cell>
          <cell r="C2947" t="str">
            <v xml:space="preserve">UN    </v>
          </cell>
          <cell r="D2947">
            <v>1.38</v>
          </cell>
        </row>
        <row r="2948">
          <cell r="A2948">
            <v>3869</v>
          </cell>
          <cell r="B2948" t="str">
            <v>LUVA DE REDUCAO SOLDAVEL, PVC, 32 MM X 25 MM, PARA AGUA FRIA PREDIAL</v>
          </cell>
          <cell r="C2948" t="str">
            <v xml:space="preserve">UN    </v>
          </cell>
          <cell r="D2948">
            <v>3.96</v>
          </cell>
        </row>
        <row r="2949">
          <cell r="A2949">
            <v>3872</v>
          </cell>
          <cell r="B2949" t="str">
            <v>LUVA DE REDUCAO SOLDAVEL, PVC, 40 MM X 32 MM, PARA AGUA FRIA PREDIAL</v>
          </cell>
          <cell r="C2949" t="str">
            <v xml:space="preserve">UN    </v>
          </cell>
          <cell r="D2949">
            <v>4.8099999999999996</v>
          </cell>
        </row>
        <row r="2950">
          <cell r="A2950">
            <v>3850</v>
          </cell>
          <cell r="B2950" t="str">
            <v>LUVA DE REDUCAO SOLDAVEL, PVC, 60 MM X 50 MM, PARA AGUA FRIA PREDIAL</v>
          </cell>
          <cell r="C2950" t="str">
            <v xml:space="preserve">UN    </v>
          </cell>
          <cell r="D2950">
            <v>12.4</v>
          </cell>
        </row>
        <row r="2951">
          <cell r="A2951">
            <v>38023</v>
          </cell>
          <cell r="B2951" t="str">
            <v>LUVA DE REDUCAO, PVC, SOLDAVEL, 50 X 25 MM, PARA AGUA FRIA PREDIAL</v>
          </cell>
          <cell r="C2951" t="str">
            <v xml:space="preserve">UN    </v>
          </cell>
          <cell r="D2951">
            <v>5.23</v>
          </cell>
        </row>
        <row r="2952">
          <cell r="A2952">
            <v>37986</v>
          </cell>
          <cell r="B2952" t="str">
            <v>LUVA DE TRANSICAO DE CPVC X PVC, SOLDAVEL, 22 X 25 MM, PARA AGUA QUENTE</v>
          </cell>
          <cell r="C2952" t="str">
            <v xml:space="preserve">UN    </v>
          </cell>
          <cell r="D2952">
            <v>2.76</v>
          </cell>
        </row>
        <row r="2953">
          <cell r="A2953">
            <v>37987</v>
          </cell>
          <cell r="B2953" t="str">
            <v>LUVA DE TRANSICAO, CPVC, SOLDAVEL, 42 MM X 1 1/2", PARA AGUA QUENTE</v>
          </cell>
          <cell r="C2953" t="str">
            <v xml:space="preserve">UN    </v>
          </cell>
          <cell r="D2953">
            <v>206.47</v>
          </cell>
        </row>
        <row r="2954">
          <cell r="A2954">
            <v>37988</v>
          </cell>
          <cell r="B2954" t="str">
            <v>LUVA DE TRANSICAO, CPVC, SOLDAVEL, 54 MM X 2", PARA AGUA QUENTE PREDIAL</v>
          </cell>
          <cell r="C2954" t="str">
            <v xml:space="preserve">UN    </v>
          </cell>
          <cell r="D2954">
            <v>336.77</v>
          </cell>
        </row>
        <row r="2955">
          <cell r="A2955">
            <v>21120</v>
          </cell>
          <cell r="B2955" t="str">
            <v>LUVA DE TRANSICAO, CPVC, 15 MM X 1/2", PARA AGUA QUENTE PREDIAL</v>
          </cell>
          <cell r="C2955" t="str">
            <v xml:space="preserve">UN    </v>
          </cell>
          <cell r="D2955">
            <v>16.78</v>
          </cell>
        </row>
        <row r="2956">
          <cell r="A2956">
            <v>39318</v>
          </cell>
          <cell r="B2956" t="str">
            <v>LUVA DE TRANSICAO, CPVC, 22 MM X 1/2", PARA AGUA QUENTE</v>
          </cell>
          <cell r="C2956" t="str">
            <v xml:space="preserve">UN    </v>
          </cell>
          <cell r="D2956">
            <v>13.84</v>
          </cell>
        </row>
        <row r="2957">
          <cell r="A2957">
            <v>20162</v>
          </cell>
          <cell r="B2957" t="str">
            <v>LUVA DUPLA, PVC LEVE, DN 150 MM</v>
          </cell>
          <cell r="C2957" t="str">
            <v xml:space="preserve">UN    </v>
          </cell>
          <cell r="D2957">
            <v>22.25</v>
          </cell>
        </row>
        <row r="2958">
          <cell r="A2958">
            <v>40366</v>
          </cell>
          <cell r="B2958" t="str">
            <v>LUVA EM ACO CARBONO, SOLDAVEL, PRESSAO 3.000 LBS, DN 1 1/2"</v>
          </cell>
          <cell r="C2958" t="str">
            <v xml:space="preserve">UN    </v>
          </cell>
          <cell r="D2958">
            <v>46.9</v>
          </cell>
        </row>
        <row r="2959">
          <cell r="A2959">
            <v>40363</v>
          </cell>
          <cell r="B2959" t="str">
            <v>LUVA EM ACO CARBONO, SOLDAVEL, PRESSAO 3.000 LBS, DN 1 1/4"</v>
          </cell>
          <cell r="C2959" t="str">
            <v xml:space="preserve">UN    </v>
          </cell>
          <cell r="D2959">
            <v>36.68</v>
          </cell>
        </row>
        <row r="2960">
          <cell r="A2960">
            <v>40354</v>
          </cell>
          <cell r="B2960" t="str">
            <v>LUVA EM ACO CARBONO, SOLDAVEL, PRESSAO 3.000 LBS, DN 1/2"</v>
          </cell>
          <cell r="C2960" t="str">
            <v xml:space="preserve">UN    </v>
          </cell>
          <cell r="D2960">
            <v>15.97</v>
          </cell>
        </row>
        <row r="2961">
          <cell r="A2961">
            <v>40360</v>
          </cell>
          <cell r="B2961" t="str">
            <v>LUVA EM ACO CARBONO, SOLDAVEL, PRESSAO 3.000 LBS, DN 1"</v>
          </cell>
          <cell r="C2961" t="str">
            <v xml:space="preserve">UN    </v>
          </cell>
          <cell r="D2961">
            <v>24.05</v>
          </cell>
        </row>
        <row r="2962">
          <cell r="A2962">
            <v>40372</v>
          </cell>
          <cell r="B2962" t="str">
            <v>LUVA EM ACO CARBONO, SOLDAVEL, PRESSAO 3.000 LBS, DN 2 1/2"</v>
          </cell>
          <cell r="C2962" t="str">
            <v xml:space="preserve">UN    </v>
          </cell>
          <cell r="D2962">
            <v>148.51</v>
          </cell>
        </row>
        <row r="2963">
          <cell r="A2963">
            <v>40369</v>
          </cell>
          <cell r="B2963" t="str">
            <v>LUVA EM ACO CARBONO, SOLDAVEL, PRESSAO 3.000 LBS, DN 2"</v>
          </cell>
          <cell r="C2963" t="str">
            <v xml:space="preserve">UN    </v>
          </cell>
          <cell r="D2963">
            <v>73.91</v>
          </cell>
        </row>
        <row r="2964">
          <cell r="A2964">
            <v>40357</v>
          </cell>
          <cell r="B2964" t="str">
            <v>LUVA EM ACO CARBONO, SOLDAVEL, PRESSAO 3.000 LBS, DN 3/4"</v>
          </cell>
          <cell r="C2964" t="str">
            <v xml:space="preserve">UN    </v>
          </cell>
          <cell r="D2964">
            <v>17.920000000000002</v>
          </cell>
        </row>
        <row r="2965">
          <cell r="A2965">
            <v>40375</v>
          </cell>
          <cell r="B2965" t="str">
            <v>LUVA EM ACO CARBONO, SOLDAVEL, PRESSAO 3.000 LBS, DN 3"</v>
          </cell>
          <cell r="C2965" t="str">
            <v xml:space="preserve">UN    </v>
          </cell>
          <cell r="D2965">
            <v>201.04</v>
          </cell>
        </row>
        <row r="2966">
          <cell r="A2966">
            <v>1893</v>
          </cell>
          <cell r="B2966" t="str">
            <v>LUVA EM PVC RIGIDO ROSCAVEL, DE 1 1/2", PARA ELETRODUTO</v>
          </cell>
          <cell r="C2966" t="str">
            <v xml:space="preserve">UN    </v>
          </cell>
          <cell r="D2966">
            <v>3.34</v>
          </cell>
        </row>
        <row r="2967">
          <cell r="A2967">
            <v>1902</v>
          </cell>
          <cell r="B2967" t="str">
            <v>LUVA EM PVC RIGIDO ROSCAVEL, DE 1 1/4", PARA ELETRODUTO</v>
          </cell>
          <cell r="C2967" t="str">
            <v xml:space="preserve">UN    </v>
          </cell>
          <cell r="D2967">
            <v>2.4300000000000002</v>
          </cell>
        </row>
        <row r="2968">
          <cell r="A2968">
            <v>1901</v>
          </cell>
          <cell r="B2968" t="str">
            <v>LUVA EM PVC RIGIDO ROSCAVEL, DE 1/2", PARA ELETRODUTO</v>
          </cell>
          <cell r="C2968" t="str">
            <v xml:space="preserve">UN    </v>
          </cell>
          <cell r="D2968">
            <v>0.76</v>
          </cell>
        </row>
        <row r="2969">
          <cell r="A2969">
            <v>1892</v>
          </cell>
          <cell r="B2969" t="str">
            <v>LUVA EM PVC RIGIDO ROSCAVEL, DE 1", PARA ELETRODUTO</v>
          </cell>
          <cell r="C2969" t="str">
            <v xml:space="preserve">UN    </v>
          </cell>
          <cell r="D2969">
            <v>1.56</v>
          </cell>
        </row>
        <row r="2970">
          <cell r="A2970">
            <v>1907</v>
          </cell>
          <cell r="B2970" t="str">
            <v>LUVA EM PVC RIGIDO ROSCAVEL, DE 2 1/2", PARA ELETRODUTO</v>
          </cell>
          <cell r="C2970" t="str">
            <v xml:space="preserve">UN    </v>
          </cell>
          <cell r="D2970">
            <v>10.74</v>
          </cell>
        </row>
        <row r="2971">
          <cell r="A2971">
            <v>1894</v>
          </cell>
          <cell r="B2971" t="str">
            <v>LUVA EM PVC RIGIDO ROSCAVEL, DE 2", PARA ELETRODUTO</v>
          </cell>
          <cell r="C2971" t="str">
            <v xml:space="preserve">UN    </v>
          </cell>
          <cell r="D2971">
            <v>4.83</v>
          </cell>
        </row>
        <row r="2972">
          <cell r="A2972">
            <v>1891</v>
          </cell>
          <cell r="B2972" t="str">
            <v>LUVA EM PVC RIGIDO ROSCAVEL, DE 3/4", PARA ELETRODUTO</v>
          </cell>
          <cell r="C2972" t="str">
            <v xml:space="preserve">UN    </v>
          </cell>
          <cell r="D2972">
            <v>1.1200000000000001</v>
          </cell>
        </row>
        <row r="2973">
          <cell r="A2973">
            <v>1896</v>
          </cell>
          <cell r="B2973" t="str">
            <v>LUVA EM PVC RIGIDO ROSCAVEL, DE 3", PARA ELETRODUTO</v>
          </cell>
          <cell r="C2973" t="str">
            <v xml:space="preserve">UN    </v>
          </cell>
          <cell r="D2973">
            <v>14.42</v>
          </cell>
        </row>
        <row r="2974">
          <cell r="A2974">
            <v>1895</v>
          </cell>
          <cell r="B2974" t="str">
            <v>LUVA EM PVC RIGIDO ROSCAVEL, DE 4", PARA ELETRODUTO</v>
          </cell>
          <cell r="C2974" t="str">
            <v xml:space="preserve">UN    </v>
          </cell>
          <cell r="D2974">
            <v>25.35</v>
          </cell>
        </row>
        <row r="2975">
          <cell r="A2975">
            <v>2641</v>
          </cell>
          <cell r="B2975" t="str">
            <v>LUVA PARA ELETRODUTO, EM ACO GALVANIZADO ELETROLITICO, DIAMETRO DE 100 MM (4")</v>
          </cell>
          <cell r="C2975" t="str">
            <v xml:space="preserve">UN    </v>
          </cell>
          <cell r="D2975">
            <v>29.02</v>
          </cell>
        </row>
        <row r="2976">
          <cell r="A2976">
            <v>2636</v>
          </cell>
          <cell r="B2976" t="str">
            <v>LUVA PARA ELETRODUTO, EM ACO GALVANIZADO ELETROLITICO, DIAMETRO DE 15 MM (1/2")</v>
          </cell>
          <cell r="C2976" t="str">
            <v xml:space="preserve">UN    </v>
          </cell>
          <cell r="D2976">
            <v>1.87</v>
          </cell>
        </row>
        <row r="2977">
          <cell r="A2977">
            <v>2637</v>
          </cell>
          <cell r="B2977" t="str">
            <v>LUVA PARA ELETRODUTO, EM ACO GALVANIZADO ELETROLITICO, DIAMETRO DE 20 MM (3/4")</v>
          </cell>
          <cell r="C2977" t="str">
            <v xml:space="preserve">UN    </v>
          </cell>
          <cell r="D2977">
            <v>1.99</v>
          </cell>
        </row>
        <row r="2978">
          <cell r="A2978">
            <v>2638</v>
          </cell>
          <cell r="B2978" t="str">
            <v>LUVA PARA ELETRODUTO, EM ACO GALVANIZADO ELETROLITICO, DIAMETRO DE 25 MM (1")</v>
          </cell>
          <cell r="C2978" t="str">
            <v xml:space="preserve">UN    </v>
          </cell>
          <cell r="D2978">
            <v>2.31</v>
          </cell>
        </row>
        <row r="2979">
          <cell r="A2979">
            <v>2639</v>
          </cell>
          <cell r="B2979" t="str">
            <v>LUVA PARA ELETRODUTO, EM ACO GALVANIZADO ELETROLITICO, DIAMETRO DE 32 MM (1 1/4")</v>
          </cell>
          <cell r="C2979" t="str">
            <v xml:space="preserve">UN    </v>
          </cell>
          <cell r="D2979">
            <v>4.0999999999999996</v>
          </cell>
        </row>
        <row r="2980">
          <cell r="A2980">
            <v>2644</v>
          </cell>
          <cell r="B2980" t="str">
            <v>LUVA PARA ELETRODUTO, EM ACO GALVANIZADO ELETROLITICO, DIAMETRO DE 40 MM (1 1/2")</v>
          </cell>
          <cell r="C2980" t="str">
            <v xml:space="preserve">UN    </v>
          </cell>
          <cell r="D2980">
            <v>5.94</v>
          </cell>
        </row>
        <row r="2981">
          <cell r="A2981">
            <v>2643</v>
          </cell>
          <cell r="B2981" t="str">
            <v>LUVA PARA ELETRODUTO, EM ACO GALVANIZADO ELETROLITICO, DIAMETRO DE 50 MM (2")</v>
          </cell>
          <cell r="C2981" t="str">
            <v xml:space="preserve">UN    </v>
          </cell>
          <cell r="D2981">
            <v>8.2799999999999994</v>
          </cell>
        </row>
        <row r="2982">
          <cell r="A2982">
            <v>2640</v>
          </cell>
          <cell r="B2982" t="str">
            <v>LUVA PARA ELETRODUTO, EM ACO GALVANIZADO ELETROLITICO, DIAMETRO DE 65 MM (2 1/2")</v>
          </cell>
          <cell r="C2982" t="str">
            <v xml:space="preserve">UN    </v>
          </cell>
          <cell r="D2982">
            <v>12.08</v>
          </cell>
        </row>
        <row r="2983">
          <cell r="A2983">
            <v>2642</v>
          </cell>
          <cell r="B2983" t="str">
            <v>LUVA PARA ELETRODUTO, EM ACO GALVANIZADO ELETROLITICO, DIAMETRO DE 80 MM (3")</v>
          </cell>
          <cell r="C2983" t="str">
            <v xml:space="preserve">UN    </v>
          </cell>
          <cell r="D2983">
            <v>18.39</v>
          </cell>
        </row>
        <row r="2984">
          <cell r="A2984">
            <v>38943</v>
          </cell>
          <cell r="B2984" t="str">
            <v>LUVA PARA TUBO PEX, METALICO, PARA CONEXAO COM ANEL DESLIZANTE, DN 16 MM</v>
          </cell>
          <cell r="C2984" t="str">
            <v xml:space="preserve">UN    </v>
          </cell>
          <cell r="D2984">
            <v>6.58</v>
          </cell>
        </row>
        <row r="2985">
          <cell r="A2985">
            <v>38944</v>
          </cell>
          <cell r="B2985" t="str">
            <v>LUVA PARA TUBO PEX, METALICO, PARA CONEXAO COM ANEL DESLIZANTE, DN 20 MM</v>
          </cell>
          <cell r="C2985" t="str">
            <v xml:space="preserve">UN    </v>
          </cell>
          <cell r="D2985">
            <v>10.18</v>
          </cell>
        </row>
        <row r="2986">
          <cell r="A2986">
            <v>38945</v>
          </cell>
          <cell r="B2986" t="str">
            <v>LUVA PARA TUBO PEX, METALICO, PARA CONEXAO COM ANEL DESLIZANTE, DN 25 MM</v>
          </cell>
          <cell r="C2986" t="str">
            <v xml:space="preserve">UN    </v>
          </cell>
          <cell r="D2986">
            <v>20.64</v>
          </cell>
        </row>
        <row r="2987">
          <cell r="A2987">
            <v>38946</v>
          </cell>
          <cell r="B2987" t="str">
            <v>LUVA PARA TUBO PEX, METALICO, PARA CONEXAO COM ANEL DESLIZANTE, DN 32 MM</v>
          </cell>
          <cell r="C2987" t="str">
            <v xml:space="preserve">UN    </v>
          </cell>
          <cell r="D2987">
            <v>30.78</v>
          </cell>
        </row>
        <row r="2988">
          <cell r="A2988">
            <v>39308</v>
          </cell>
          <cell r="B2988" t="str">
            <v>LUVA PARA TUBO PEX, PLASTICA, PARA CONEXAO COM CRIMPAGEM, DN 16 MM</v>
          </cell>
          <cell r="C2988" t="str">
            <v xml:space="preserve">UN    </v>
          </cell>
          <cell r="D2988">
            <v>13.42</v>
          </cell>
        </row>
        <row r="2989">
          <cell r="A2989">
            <v>39309</v>
          </cell>
          <cell r="B2989" t="str">
            <v>LUVA PARA TUBO PEX, PLASTICA, PARA CONEXAO COM CRIMPAGEM, DN 20 MM</v>
          </cell>
          <cell r="C2989" t="str">
            <v xml:space="preserve">UN    </v>
          </cell>
          <cell r="D2989">
            <v>19.41</v>
          </cell>
        </row>
        <row r="2990">
          <cell r="A2990">
            <v>39310</v>
          </cell>
          <cell r="B2990" t="str">
            <v>LUVA PARA TUBO PEX, PLASTICA, PARA CONEXAO COM CRIMPAGEM, DN 25 MM</v>
          </cell>
          <cell r="C2990" t="str">
            <v xml:space="preserve">UN    </v>
          </cell>
          <cell r="D2990">
            <v>29.41</v>
          </cell>
        </row>
        <row r="2991">
          <cell r="A2991">
            <v>39311</v>
          </cell>
          <cell r="B2991" t="str">
            <v>LUVA PARA TUBO PEX, PLASTICA, PARA CONEXAO COM CRIMPAGEM, DN 32 MM</v>
          </cell>
          <cell r="C2991" t="str">
            <v xml:space="preserve">UN    </v>
          </cell>
          <cell r="D2991">
            <v>44.21</v>
          </cell>
        </row>
        <row r="2992">
          <cell r="A2992">
            <v>39855</v>
          </cell>
          <cell r="B2992" t="str">
            <v>LUVA PASSANTE DE COBRE (REF 601) SEM ANEL DE SOLDA, BOLSA 15 MM</v>
          </cell>
          <cell r="C2992" t="str">
            <v xml:space="preserve">UN    </v>
          </cell>
          <cell r="D2992">
            <v>3.33</v>
          </cell>
        </row>
        <row r="2993">
          <cell r="A2993">
            <v>39856</v>
          </cell>
          <cell r="B2993" t="str">
            <v>LUVA PASSANTE DE COBRE (REF 601) SEM ANEL DE SOLDA, BOLSA 22 MM</v>
          </cell>
          <cell r="C2993" t="str">
            <v xml:space="preserve">UN    </v>
          </cell>
          <cell r="D2993">
            <v>7.86</v>
          </cell>
        </row>
        <row r="2994">
          <cell r="A2994">
            <v>39857</v>
          </cell>
          <cell r="B2994" t="str">
            <v>LUVA PASSANTE DE COBRE (REF 601) SEM ANEL DE SOLDA, BOLSA 28 MM</v>
          </cell>
          <cell r="C2994" t="str">
            <v xml:space="preserve">UN    </v>
          </cell>
          <cell r="D2994">
            <v>12.72</v>
          </cell>
        </row>
        <row r="2995">
          <cell r="A2995">
            <v>39858</v>
          </cell>
          <cell r="B2995" t="str">
            <v>LUVA PASSANTE DE COBRE (REF 601) SEM ANEL DE SOLDA, BOLSA 35 MM</v>
          </cell>
          <cell r="C2995" t="str">
            <v xml:space="preserve">UN    </v>
          </cell>
          <cell r="D2995">
            <v>28.23</v>
          </cell>
        </row>
        <row r="2996">
          <cell r="A2996">
            <v>39859</v>
          </cell>
          <cell r="B2996" t="str">
            <v>LUVA PASSANTE DE COBRE (REF 601) SEM ANEL DE SOLDA, BOLSA 42 MM</v>
          </cell>
          <cell r="C2996" t="str">
            <v xml:space="preserve">UN    </v>
          </cell>
          <cell r="D2996">
            <v>43.52</v>
          </cell>
        </row>
        <row r="2997">
          <cell r="A2997">
            <v>39860</v>
          </cell>
          <cell r="B2997" t="str">
            <v>LUVA PASSANTE DE COBRE (REF 601) SEM ANEL DE SOLDA, BOLSA 54 MM</v>
          </cell>
          <cell r="C2997" t="str">
            <v xml:space="preserve">UN    </v>
          </cell>
          <cell r="D2997">
            <v>66.78</v>
          </cell>
        </row>
        <row r="2998">
          <cell r="A2998">
            <v>39861</v>
          </cell>
          <cell r="B2998" t="str">
            <v>LUVA PASSANTE DE COBRE (REF 601) SEM ANEL DE SOLDA, BOLSA 66 MM</v>
          </cell>
          <cell r="C2998" t="str">
            <v xml:space="preserve">UN    </v>
          </cell>
          <cell r="D2998">
            <v>190.68</v>
          </cell>
        </row>
        <row r="2999">
          <cell r="A2999">
            <v>38447</v>
          </cell>
          <cell r="B2999" t="str">
            <v>LUVA PPR, SOLDAVEL, DN 110 MM, PARA AGUA QUENTE PREDIAL</v>
          </cell>
          <cell r="C2999" t="str">
            <v xml:space="preserve">UN    </v>
          </cell>
          <cell r="D2999">
            <v>133.9</v>
          </cell>
        </row>
        <row r="3000">
          <cell r="A3000">
            <v>36320</v>
          </cell>
          <cell r="B3000" t="str">
            <v>LUVA PPR, SOLDAVEL, DN 20 MM, PARA AGUA QUENTE PREDIAL</v>
          </cell>
          <cell r="C3000" t="str">
            <v xml:space="preserve">UN    </v>
          </cell>
          <cell r="D3000">
            <v>1.94</v>
          </cell>
        </row>
        <row r="3001">
          <cell r="A3001">
            <v>36324</v>
          </cell>
          <cell r="B3001" t="str">
            <v>LUVA PPR, SOLDAVEL, DN 25 MM, PARA AGUA QUENTE PREDIAL</v>
          </cell>
          <cell r="C3001" t="str">
            <v xml:space="preserve">UN    </v>
          </cell>
          <cell r="D3001">
            <v>2.94</v>
          </cell>
        </row>
        <row r="3002">
          <cell r="A3002">
            <v>38441</v>
          </cell>
          <cell r="B3002" t="str">
            <v>LUVA PPR, SOLDAVEL, DN 32 MM, PARA AGUA QUENTE PREDIAL</v>
          </cell>
          <cell r="C3002" t="str">
            <v xml:space="preserve">UN    </v>
          </cell>
          <cell r="D3002">
            <v>3.86</v>
          </cell>
        </row>
        <row r="3003">
          <cell r="A3003">
            <v>38442</v>
          </cell>
          <cell r="B3003" t="str">
            <v>LUVA PPR, SOLDAVEL, DN 40 MM, PARA AGUA QUENTE PREDIAL</v>
          </cell>
          <cell r="C3003" t="str">
            <v xml:space="preserve">UN    </v>
          </cell>
          <cell r="D3003">
            <v>9.82</v>
          </cell>
        </row>
        <row r="3004">
          <cell r="A3004">
            <v>38443</v>
          </cell>
          <cell r="B3004" t="str">
            <v>LUVA PPR, SOLDAVEL, DN 50 MM, PARA AGUA QUENTE PREDIAL</v>
          </cell>
          <cell r="C3004" t="str">
            <v xml:space="preserve">UN    </v>
          </cell>
          <cell r="D3004">
            <v>14.83</v>
          </cell>
        </row>
        <row r="3005">
          <cell r="A3005">
            <v>38444</v>
          </cell>
          <cell r="B3005" t="str">
            <v>LUVA PPR, SOLDAVEL, DN 63 MM, PARA AGUA QUENTE PREDIAL</v>
          </cell>
          <cell r="C3005" t="str">
            <v xml:space="preserve">UN    </v>
          </cell>
          <cell r="D3005">
            <v>22.08</v>
          </cell>
        </row>
        <row r="3006">
          <cell r="A3006">
            <v>38445</v>
          </cell>
          <cell r="B3006" t="str">
            <v>LUVA PPR, SOLDAVEL, DN 75 MM, PARA AGUA QUENTE PREDIAL</v>
          </cell>
          <cell r="C3006" t="str">
            <v xml:space="preserve">UN    </v>
          </cell>
          <cell r="D3006">
            <v>51.85</v>
          </cell>
        </row>
        <row r="3007">
          <cell r="A3007">
            <v>38446</v>
          </cell>
          <cell r="B3007" t="str">
            <v>LUVA PPR, SOLDAVEL, DN 90 MM, PARA AGUA QUENTE PREDIAL</v>
          </cell>
          <cell r="C3007" t="str">
            <v xml:space="preserve">UN    </v>
          </cell>
          <cell r="D3007">
            <v>83.68</v>
          </cell>
        </row>
        <row r="3008">
          <cell r="A3008">
            <v>3867</v>
          </cell>
          <cell r="B3008" t="str">
            <v>LUVA PVC SOLDAVEL, 110 MM, PARA AGUA FRIA PREDIAL</v>
          </cell>
          <cell r="C3008" t="str">
            <v xml:space="preserve">UN    </v>
          </cell>
          <cell r="D3008">
            <v>83.32</v>
          </cell>
        </row>
        <row r="3009">
          <cell r="A3009">
            <v>3861</v>
          </cell>
          <cell r="B3009" t="str">
            <v>LUVA PVC SOLDAVEL, 20 MM, PARA AGUA FRIA PREDIAL</v>
          </cell>
          <cell r="C3009" t="str">
            <v xml:space="preserve">UN    </v>
          </cell>
          <cell r="D3009">
            <v>0.69</v>
          </cell>
        </row>
        <row r="3010">
          <cell r="A3010">
            <v>3904</v>
          </cell>
          <cell r="B3010" t="str">
            <v>LUVA PVC SOLDAVEL, 25 MM, PARA AGUA FRIA PREDIAL</v>
          </cell>
          <cell r="C3010" t="str">
            <v xml:space="preserve">UN    </v>
          </cell>
          <cell r="D3010">
            <v>0.84</v>
          </cell>
        </row>
        <row r="3011">
          <cell r="A3011">
            <v>3903</v>
          </cell>
          <cell r="B3011" t="str">
            <v>LUVA PVC SOLDAVEL, 32 MM, PARA AGUA FRIA PREDIAL</v>
          </cell>
          <cell r="C3011" t="str">
            <v xml:space="preserve">UN    </v>
          </cell>
          <cell r="D3011">
            <v>2.0699999999999998</v>
          </cell>
        </row>
        <row r="3012">
          <cell r="A3012">
            <v>3862</v>
          </cell>
          <cell r="B3012" t="str">
            <v>LUVA PVC SOLDAVEL, 40 MM, PARA AGUA FRIA PREDIAL</v>
          </cell>
          <cell r="C3012" t="str">
            <v xml:space="preserve">UN    </v>
          </cell>
          <cell r="D3012">
            <v>4.22</v>
          </cell>
        </row>
        <row r="3013">
          <cell r="A3013">
            <v>3863</v>
          </cell>
          <cell r="B3013" t="str">
            <v>LUVA PVC SOLDAVEL, 50 MM, PARA AGUA FRIA PREDIAL</v>
          </cell>
          <cell r="C3013" t="str">
            <v xml:space="preserve">UN    </v>
          </cell>
          <cell r="D3013">
            <v>4.95</v>
          </cell>
        </row>
        <row r="3014">
          <cell r="A3014">
            <v>3864</v>
          </cell>
          <cell r="B3014" t="str">
            <v>LUVA PVC SOLDAVEL, 60 MM, PARA AGUA FRIA PREDIAL</v>
          </cell>
          <cell r="C3014" t="str">
            <v xml:space="preserve">UN    </v>
          </cell>
          <cell r="D3014">
            <v>12.9</v>
          </cell>
        </row>
        <row r="3015">
          <cell r="A3015">
            <v>3865</v>
          </cell>
          <cell r="B3015" t="str">
            <v>LUVA PVC SOLDAVEL, 75 MM, PARA AGUA FRIA PREDIAL</v>
          </cell>
          <cell r="C3015" t="str">
            <v xml:space="preserve">UN    </v>
          </cell>
          <cell r="D3015">
            <v>22.44</v>
          </cell>
        </row>
        <row r="3016">
          <cell r="A3016">
            <v>3866</v>
          </cell>
          <cell r="B3016" t="str">
            <v>LUVA PVC SOLDAVEL, 85 MM, PARA AGUA FRIA PREDIAL</v>
          </cell>
          <cell r="C3016" t="str">
            <v xml:space="preserve">UN    </v>
          </cell>
          <cell r="D3016">
            <v>51.36</v>
          </cell>
        </row>
        <row r="3017">
          <cell r="A3017">
            <v>3902</v>
          </cell>
          <cell r="B3017" t="str">
            <v>LUVA PVC, ROSCAVEL,  2 1/2",  AGUA FRIA PREDIAL</v>
          </cell>
          <cell r="C3017" t="str">
            <v xml:space="preserve">UN    </v>
          </cell>
          <cell r="D3017">
            <v>24.98</v>
          </cell>
        </row>
        <row r="3018">
          <cell r="A3018">
            <v>3878</v>
          </cell>
          <cell r="B3018" t="str">
            <v>LUVA PVC, ROSCAVEL, 1 1/2",  AGUA FRIA PREDIAL</v>
          </cell>
          <cell r="C3018" t="str">
            <v xml:space="preserve">UN    </v>
          </cell>
          <cell r="D3018">
            <v>7.89</v>
          </cell>
        </row>
        <row r="3019">
          <cell r="A3019">
            <v>3877</v>
          </cell>
          <cell r="B3019" t="str">
            <v>LUVA PVC, ROSCAVEL, 1 1/4", AGUA FRIA PREDIAL</v>
          </cell>
          <cell r="C3019" t="str">
            <v xml:space="preserve">UN    </v>
          </cell>
          <cell r="D3019">
            <v>7.21</v>
          </cell>
        </row>
        <row r="3020">
          <cell r="A3020">
            <v>3879</v>
          </cell>
          <cell r="B3020" t="str">
            <v>LUVA PVC, ROSCAVEL, 2",  AGUA FRIA PREDIAL</v>
          </cell>
          <cell r="C3020" t="str">
            <v xml:space="preserve">UN    </v>
          </cell>
          <cell r="D3020">
            <v>15.92</v>
          </cell>
        </row>
        <row r="3021">
          <cell r="A3021">
            <v>3880</v>
          </cell>
          <cell r="B3021" t="str">
            <v>LUVA PVC, ROSCAVEL, 3", AGUA FRIA PREDIAL</v>
          </cell>
          <cell r="C3021" t="str">
            <v xml:space="preserve">UN    </v>
          </cell>
          <cell r="D3021">
            <v>35.92</v>
          </cell>
        </row>
        <row r="3022">
          <cell r="A3022">
            <v>12892</v>
          </cell>
          <cell r="B3022" t="str">
            <v>LUVA RASPA DE COURO, CANO CURTO (PUNHO *7* CM)</v>
          </cell>
          <cell r="C3022" t="str">
            <v xml:space="preserve">PAR   </v>
          </cell>
          <cell r="D3022">
            <v>18</v>
          </cell>
        </row>
        <row r="3023">
          <cell r="A3023">
            <v>3883</v>
          </cell>
          <cell r="B3023" t="str">
            <v>LUVA ROSCAVEL, PVC, 1/2", AGUA FRIA PREDIAL</v>
          </cell>
          <cell r="C3023" t="str">
            <v xml:space="preserve">UN    </v>
          </cell>
          <cell r="D3023">
            <v>1.66</v>
          </cell>
        </row>
        <row r="3024">
          <cell r="A3024">
            <v>3876</v>
          </cell>
          <cell r="B3024" t="str">
            <v>LUVA ROSCAVEL, PVC, 1", AGUA FRIA PREDIAL</v>
          </cell>
          <cell r="C3024" t="str">
            <v xml:space="preserve">UN    </v>
          </cell>
          <cell r="D3024">
            <v>4.1500000000000004</v>
          </cell>
        </row>
        <row r="3025">
          <cell r="A3025">
            <v>3884</v>
          </cell>
          <cell r="B3025" t="str">
            <v>LUVA ROSCAVEL, PVC, 3/4", AGUA FRIA PREDIAL</v>
          </cell>
          <cell r="C3025" t="str">
            <v xml:space="preserve">UN    </v>
          </cell>
          <cell r="D3025">
            <v>2.48</v>
          </cell>
        </row>
        <row r="3026">
          <cell r="A3026">
            <v>3837</v>
          </cell>
          <cell r="B3026" t="str">
            <v>LUVA SIMPLES, PVC PBA, JE, DN 100 / DE 110 MM, PARA REDE AGUA (NBR 10351)</v>
          </cell>
          <cell r="C3026" t="str">
            <v xml:space="preserve">UN    </v>
          </cell>
          <cell r="D3026">
            <v>56.91</v>
          </cell>
        </row>
        <row r="3027">
          <cell r="A3027">
            <v>3845</v>
          </cell>
          <cell r="B3027" t="str">
            <v>LUVA SIMPLES, PVC PBA, JE, DN 50 / DE 60 MM, PARA REDE AGUA (NBR 10351)</v>
          </cell>
          <cell r="C3027" t="str">
            <v xml:space="preserve">UN    </v>
          </cell>
          <cell r="D3027">
            <v>20.79</v>
          </cell>
        </row>
        <row r="3028">
          <cell r="A3028">
            <v>11045</v>
          </cell>
          <cell r="B3028" t="str">
            <v>LUVA SIMPLES, PVC PBA, JE, DN 75 / DE 85 MM, PARA REDE AGUA (NBR 10351)</v>
          </cell>
          <cell r="C3028" t="str">
            <v xml:space="preserve">UN    </v>
          </cell>
          <cell r="D3028">
            <v>40.1</v>
          </cell>
        </row>
        <row r="3029">
          <cell r="A3029">
            <v>20170</v>
          </cell>
          <cell r="B3029" t="str">
            <v>LUVA SIMPLES, PVC SERIE R, 100 MM, PARA ESGOTO OU AGUAS PLUVIAIS PREDIAIS</v>
          </cell>
          <cell r="C3029" t="str">
            <v xml:space="preserve">UN    </v>
          </cell>
          <cell r="D3029">
            <v>18.03</v>
          </cell>
        </row>
        <row r="3030">
          <cell r="A3030">
            <v>20171</v>
          </cell>
          <cell r="B3030" t="str">
            <v>LUVA SIMPLES, PVC SERIE R, 150 MM, PARA ESGOTO OU AGUAS PLUVIAIS PREDIAIS</v>
          </cell>
          <cell r="C3030" t="str">
            <v xml:space="preserve">UN    </v>
          </cell>
          <cell r="D3030">
            <v>53.57</v>
          </cell>
        </row>
        <row r="3031">
          <cell r="A3031">
            <v>20167</v>
          </cell>
          <cell r="B3031" t="str">
            <v>LUVA SIMPLES, PVC SERIE R, 40 MM, PARA ESGOTO OU AGUAS PLUVIAIS PREDIAIS</v>
          </cell>
          <cell r="C3031" t="str">
            <v xml:space="preserve">UN    </v>
          </cell>
          <cell r="D3031">
            <v>6.7</v>
          </cell>
        </row>
        <row r="3032">
          <cell r="A3032">
            <v>20168</v>
          </cell>
          <cell r="B3032" t="str">
            <v>LUVA SIMPLES, PVC SERIE R, 50 MM, PARA ESGOTO OU AGUAS PLUVIAIS PREDIAIS</v>
          </cell>
          <cell r="C3032" t="str">
            <v xml:space="preserve">UN    </v>
          </cell>
          <cell r="D3032">
            <v>10.5</v>
          </cell>
        </row>
        <row r="3033">
          <cell r="A3033">
            <v>20169</v>
          </cell>
          <cell r="B3033" t="str">
            <v>LUVA SIMPLES, PVC SERIE R, 75 MM, PARA ESGOTO OU AGUAS PLUVIAIS PREDIAIS</v>
          </cell>
          <cell r="C3033" t="str">
            <v xml:space="preserve">UN    </v>
          </cell>
          <cell r="D3033">
            <v>14.87</v>
          </cell>
        </row>
        <row r="3034">
          <cell r="A3034">
            <v>3899</v>
          </cell>
          <cell r="B3034" t="str">
            <v>LUVA SIMPLES, PVC, SOLDAVEL, DN 100 MM, SERIE NORMAL, PARA ESGOTO PREDIAL</v>
          </cell>
          <cell r="C3034" t="str">
            <v xml:space="preserve">UN    </v>
          </cell>
          <cell r="D3034">
            <v>7.87</v>
          </cell>
        </row>
        <row r="3035">
          <cell r="A3035">
            <v>38676</v>
          </cell>
          <cell r="B3035" t="str">
            <v>LUVA SIMPLES, PVC, SOLDAVEL, DN 150 MM, SERIE NORMAL, PARA ESGOTO PREDIAL</v>
          </cell>
          <cell r="C3035" t="str">
            <v xml:space="preserve">UN    </v>
          </cell>
          <cell r="D3035">
            <v>38.119999999999997</v>
          </cell>
        </row>
        <row r="3036">
          <cell r="A3036">
            <v>3897</v>
          </cell>
          <cell r="B3036" t="str">
            <v>LUVA SIMPLES, PVC, SOLDAVEL, DN 40 MM, SERIE NORMAL, PARA ESGOTO PREDIAL</v>
          </cell>
          <cell r="C3036" t="str">
            <v xml:space="preserve">UN    </v>
          </cell>
          <cell r="D3036">
            <v>1.66</v>
          </cell>
        </row>
        <row r="3037">
          <cell r="A3037">
            <v>3875</v>
          </cell>
          <cell r="B3037" t="str">
            <v>LUVA SIMPLES, PVC, SOLDAVEL, DN 50 MM, SERIE NORMAL, PARA ESGOTO PREDIAL</v>
          </cell>
          <cell r="C3037" t="str">
            <v xml:space="preserve">UN    </v>
          </cell>
          <cell r="D3037">
            <v>3.59</v>
          </cell>
        </row>
        <row r="3038">
          <cell r="A3038">
            <v>3898</v>
          </cell>
          <cell r="B3038" t="str">
            <v>LUVA SIMPLES, PVC, SOLDAVEL, DN 75 MM, SERIE NORMAL, PARA ESGOTO PREDIAL</v>
          </cell>
          <cell r="C3038" t="str">
            <v xml:space="preserve">UN    </v>
          </cell>
          <cell r="D3038">
            <v>6.79</v>
          </cell>
        </row>
        <row r="3039">
          <cell r="A3039">
            <v>3855</v>
          </cell>
          <cell r="B3039" t="str">
            <v>LUVA SOLDAVEL COM BUCHA DE LATAO, PVC, 20 MM X 1/2"</v>
          </cell>
          <cell r="C3039" t="str">
            <v xml:space="preserve">UN    </v>
          </cell>
          <cell r="D3039">
            <v>5.51</v>
          </cell>
        </row>
        <row r="3040">
          <cell r="A3040">
            <v>3874</v>
          </cell>
          <cell r="B3040" t="str">
            <v>LUVA SOLDAVEL COM BUCHA DE LATAO, PVC, 25 MM X 1/2"</v>
          </cell>
          <cell r="C3040" t="str">
            <v xml:space="preserve">UN    </v>
          </cell>
          <cell r="D3040">
            <v>5.85</v>
          </cell>
        </row>
        <row r="3041">
          <cell r="A3041">
            <v>3870</v>
          </cell>
          <cell r="B3041" t="str">
            <v>LUVA SOLDAVEL COM BUCHA DE LATAO, PVC, 25 MM X 3/4"</v>
          </cell>
          <cell r="C3041" t="str">
            <v xml:space="preserve">UN    </v>
          </cell>
          <cell r="D3041">
            <v>7.27</v>
          </cell>
        </row>
        <row r="3042">
          <cell r="A3042">
            <v>38678</v>
          </cell>
          <cell r="B3042" t="str">
            <v>LUVA SOLDAVEL COM BUCHA DE LATAO, PVC, 32 MM X 1"</v>
          </cell>
          <cell r="C3042" t="str">
            <v xml:space="preserve">UN    </v>
          </cell>
          <cell r="D3042">
            <v>19.78</v>
          </cell>
        </row>
        <row r="3043">
          <cell r="A3043">
            <v>3859</v>
          </cell>
          <cell r="B3043" t="str">
            <v>LUVA SOLDAVEL COM ROSCA, PVC, 20 MM X 1/2", PARA AGUA FRIA PREDIAL</v>
          </cell>
          <cell r="C3043" t="str">
            <v xml:space="preserve">UN    </v>
          </cell>
          <cell r="D3043">
            <v>1.46</v>
          </cell>
        </row>
        <row r="3044">
          <cell r="A3044">
            <v>3856</v>
          </cell>
          <cell r="B3044" t="str">
            <v>LUVA SOLDAVEL COM ROSCA, PVC, 25 MM X 1/2", PARA AGUA FRIA PREDIAL</v>
          </cell>
          <cell r="C3044" t="str">
            <v xml:space="preserve">UN    </v>
          </cell>
          <cell r="D3044">
            <v>1.86</v>
          </cell>
        </row>
        <row r="3045">
          <cell r="A3045">
            <v>3906</v>
          </cell>
          <cell r="B3045" t="str">
            <v>LUVA SOLDAVEL COM ROSCA, PVC, 25 MM X 3/4", PARA AGUA FRIA PREDIAL</v>
          </cell>
          <cell r="C3045" t="str">
            <v xml:space="preserve">UN    </v>
          </cell>
          <cell r="D3045">
            <v>1.75</v>
          </cell>
        </row>
        <row r="3046">
          <cell r="A3046">
            <v>3860</v>
          </cell>
          <cell r="B3046" t="str">
            <v>LUVA SOLDAVEL COM ROSCA, PVC, 32 MM X 1", PARA AGUA FRIA PREDIAL</v>
          </cell>
          <cell r="C3046" t="str">
            <v xml:space="preserve">UN    </v>
          </cell>
          <cell r="D3046">
            <v>5.75</v>
          </cell>
        </row>
        <row r="3047">
          <cell r="A3047">
            <v>3905</v>
          </cell>
          <cell r="B3047" t="str">
            <v>LUVA SOLDAVEL COM ROSCA, PVC, 40 MM X 1 1/4", PARA AGUA FRIA PREDIAL</v>
          </cell>
          <cell r="C3047" t="str">
            <v xml:space="preserve">UN    </v>
          </cell>
          <cell r="D3047">
            <v>12.73</v>
          </cell>
        </row>
        <row r="3048">
          <cell r="A3048">
            <v>3871</v>
          </cell>
          <cell r="B3048" t="str">
            <v>LUVA SOLDAVEL COM ROSCA, PVC, 50 MM X 1 1/2", PARA AGUA FRIA PREDIAL</v>
          </cell>
          <cell r="C3048" t="str">
            <v xml:space="preserve">UN    </v>
          </cell>
          <cell r="D3048">
            <v>26.42</v>
          </cell>
        </row>
        <row r="3049">
          <cell r="A3049">
            <v>37429</v>
          </cell>
          <cell r="B3049" t="str">
            <v>LUVA, PEAD PE 100,  DE 400 MM, PARA ELETROFUSAO</v>
          </cell>
          <cell r="C3049" t="str">
            <v xml:space="preserve">UN    </v>
          </cell>
          <cell r="D3049">
            <v>2927.43</v>
          </cell>
        </row>
        <row r="3050">
          <cell r="A3050">
            <v>37426</v>
          </cell>
          <cell r="B3050" t="str">
            <v>LUVA, PEAD PE 100,  DE 63 MM, PARA ELETROFUSAO</v>
          </cell>
          <cell r="C3050" t="str">
            <v xml:space="preserve">UN    </v>
          </cell>
          <cell r="D3050">
            <v>28.16</v>
          </cell>
        </row>
        <row r="3051">
          <cell r="A3051">
            <v>37427</v>
          </cell>
          <cell r="B3051" t="str">
            <v>LUVA, PEAD PE 100, DE 125 MM, PARA ELETROFUSAO</v>
          </cell>
          <cell r="C3051" t="str">
            <v xml:space="preserve">UN    </v>
          </cell>
          <cell r="D3051">
            <v>67.17</v>
          </cell>
        </row>
        <row r="3052">
          <cell r="A3052">
            <v>37424</v>
          </cell>
          <cell r="B3052" t="str">
            <v>LUVA, PEAD PE 100, DE 20 MM, PARA ELETROFUSAO</v>
          </cell>
          <cell r="C3052" t="str">
            <v xml:space="preserve">UN    </v>
          </cell>
          <cell r="D3052">
            <v>12.94</v>
          </cell>
        </row>
        <row r="3053">
          <cell r="A3053">
            <v>37428</v>
          </cell>
          <cell r="B3053" t="str">
            <v>LUVA, PEAD PE 100, DE 200 MM, PARA ELETROFUSAO</v>
          </cell>
          <cell r="C3053" t="str">
            <v xml:space="preserve">UN    </v>
          </cell>
          <cell r="D3053">
            <v>231.5</v>
          </cell>
        </row>
        <row r="3054">
          <cell r="A3054">
            <v>37425</v>
          </cell>
          <cell r="B3054" t="str">
            <v>LUVA, PEAD PE 100, DE 32 MM, PARA ELETROFUSAO</v>
          </cell>
          <cell r="C3054" t="str">
            <v xml:space="preserve">UN    </v>
          </cell>
          <cell r="D3054">
            <v>13.95</v>
          </cell>
        </row>
        <row r="3055">
          <cell r="A3055">
            <v>11519</v>
          </cell>
          <cell r="B3055" t="str">
            <v>MACANETA ALAVANCA RETA OCA, EM ZAMAC COM ACABAMENTO CROMADO, COMPRIMENTO APROX DE 15 CM</v>
          </cell>
          <cell r="C3055" t="str">
            <v xml:space="preserve">PAR   </v>
          </cell>
          <cell r="D3055">
            <v>46.4</v>
          </cell>
        </row>
        <row r="3056">
          <cell r="A3056">
            <v>11520</v>
          </cell>
          <cell r="B3056" t="str">
            <v>MACANETA ALAVANCA, RETA SIMPLES / OCA, CROMADA, COMPRIMENTO DE 10 A 16 CM, ACABAMENTO PADRAO POPULAR - SOMENTE MACANETAS</v>
          </cell>
          <cell r="C3056" t="str">
            <v xml:space="preserve">PAR   </v>
          </cell>
          <cell r="D3056">
            <v>21.45</v>
          </cell>
        </row>
        <row r="3057">
          <cell r="A3057">
            <v>11518</v>
          </cell>
          <cell r="B3057" t="str">
            <v>MACANETA BOLA, EM ZAMAC COM ACABAMENTO CROMADO, DIAMETRO DE APROX 2 1/2"</v>
          </cell>
          <cell r="C3057" t="str">
            <v xml:space="preserve">PAR   </v>
          </cell>
          <cell r="D3057">
            <v>78</v>
          </cell>
        </row>
        <row r="3058">
          <cell r="A3058">
            <v>38473</v>
          </cell>
          <cell r="B3058" t="str">
            <v>MACARICO DE SOLDA 201 PARA EXTENSAO GLP OU ACETILENO</v>
          </cell>
          <cell r="C3058" t="str">
            <v xml:space="preserve">UN    </v>
          </cell>
          <cell r="D3058">
            <v>130.5</v>
          </cell>
        </row>
        <row r="3059">
          <cell r="A3059">
            <v>4244</v>
          </cell>
          <cell r="B3059" t="str">
            <v>MACARIQUEIRO</v>
          </cell>
          <cell r="C3059" t="str">
            <v xml:space="preserve">H     </v>
          </cell>
          <cell r="D3059">
            <v>16.100000000000001</v>
          </cell>
        </row>
        <row r="3060">
          <cell r="A3060">
            <v>40977</v>
          </cell>
          <cell r="B3060" t="str">
            <v>MACARIQUEIRO (MENSALISTA)</v>
          </cell>
          <cell r="C3060" t="str">
            <v xml:space="preserve">MES   </v>
          </cell>
          <cell r="D3060">
            <v>2848.71</v>
          </cell>
        </row>
        <row r="3061">
          <cell r="A3061">
            <v>4115</v>
          </cell>
          <cell r="B3061" t="str">
            <v>MADEIRA ROLICA TRATADA, D = 12 A 15 CM, H = 3,00 M, EM EUCALIPTO OU EQUIVALENTE DA REGIAO</v>
          </cell>
          <cell r="C3061" t="str">
            <v xml:space="preserve">M     </v>
          </cell>
          <cell r="D3061">
            <v>29.39</v>
          </cell>
        </row>
        <row r="3062">
          <cell r="A3062">
            <v>4119</v>
          </cell>
          <cell r="B3062" t="str">
            <v>MADEIRA ROLICA TRATADA, D = 16 A 20 CM, H = 6,00 M, EM EUCALIPTO OU EQUIVALENTE DA REGIAO</v>
          </cell>
          <cell r="C3062" t="str">
            <v xml:space="preserve">M     </v>
          </cell>
          <cell r="D3062">
            <v>59.36</v>
          </cell>
        </row>
        <row r="3063">
          <cell r="A3063">
            <v>2794</v>
          </cell>
          <cell r="B3063" t="str">
            <v>MADEIRA ROLICA TRATADA, D = 25 A 29 CM, H = 6,50 M, EM EUCALIPTO OU EQUIVALENTE DA REGIAO</v>
          </cell>
          <cell r="C3063" t="str">
            <v xml:space="preserve">M     </v>
          </cell>
          <cell r="D3063">
            <v>157.47</v>
          </cell>
        </row>
        <row r="3064">
          <cell r="A3064">
            <v>2788</v>
          </cell>
          <cell r="B3064" t="str">
            <v>MADEIRA ROLICA TRATADA, D = 30 A 34 CM, H = 6,50 M, EM EUCALIPTO OU EQUIVALENTE DA REGIAO</v>
          </cell>
          <cell r="C3064" t="str">
            <v xml:space="preserve">M     </v>
          </cell>
          <cell r="D3064">
            <v>229.4</v>
          </cell>
        </row>
        <row r="3065">
          <cell r="A3065">
            <v>4006</v>
          </cell>
          <cell r="B3065" t="str">
            <v>MADEIRA SERRADA EM PINUS, MISTA OU EQUIVALENTE DA REGIAO - BRUTA</v>
          </cell>
          <cell r="C3065" t="str">
            <v xml:space="preserve">M3    </v>
          </cell>
          <cell r="D3065">
            <v>2021.19</v>
          </cell>
        </row>
        <row r="3066">
          <cell r="A3066">
            <v>36151</v>
          </cell>
          <cell r="B3066" t="str">
            <v>MANGOTE DE SEGURANCA EM RASPA DE COURO</v>
          </cell>
          <cell r="C3066" t="str">
            <v xml:space="preserve">UN    </v>
          </cell>
          <cell r="D3066">
            <v>40</v>
          </cell>
        </row>
        <row r="3067">
          <cell r="A3067">
            <v>37457</v>
          </cell>
          <cell r="B3067" t="str">
            <v>MANGUEIRA CRISTAL PARA NIVEL, LISA, PVC TRANSPARENTE, 3/8" X1,5 MM</v>
          </cell>
          <cell r="C3067" t="str">
            <v xml:space="preserve">M     </v>
          </cell>
          <cell r="D3067">
            <v>3.94</v>
          </cell>
        </row>
        <row r="3068">
          <cell r="A3068">
            <v>37456</v>
          </cell>
          <cell r="B3068" t="str">
            <v>MANGUEIRA CRISTAL PARA NIVEL, LISA, PVC TRANSPARENTE, 5/16" X1 MM</v>
          </cell>
          <cell r="C3068" t="str">
            <v xml:space="preserve">M     </v>
          </cell>
          <cell r="D3068">
            <v>2.08</v>
          </cell>
        </row>
        <row r="3069">
          <cell r="A3069">
            <v>37461</v>
          </cell>
          <cell r="B3069" t="str">
            <v>MANGUEIRA CRISTAL TRANCADA, PVC COM REFORCO, COM PRESSAO DE TRABALHO (PT) 250 LBS/POL2, DE 3/4" X *2,8* MM</v>
          </cell>
          <cell r="C3069" t="str">
            <v xml:space="preserve">M     </v>
          </cell>
          <cell r="D3069">
            <v>14.64</v>
          </cell>
        </row>
        <row r="3070">
          <cell r="A3070">
            <v>37460</v>
          </cell>
          <cell r="B3070" t="str">
            <v>MANGUEIRA CRISTAL TRANCADA, PVC COM REFORCO, PRESSAO DE TRABALHO (PT) 250 LBS/POL2, DE 1" X *3,4* MM</v>
          </cell>
          <cell r="C3070" t="str">
            <v xml:space="preserve">M     </v>
          </cell>
          <cell r="D3070">
            <v>19.989999999999998</v>
          </cell>
        </row>
        <row r="3071">
          <cell r="A3071">
            <v>37458</v>
          </cell>
          <cell r="B3071" t="str">
            <v>MANGUEIRA CRISTAL, LISA, PVC TRANSPARENTE, 1/2" X 2 MM</v>
          </cell>
          <cell r="C3071" t="str">
            <v xml:space="preserve">M     </v>
          </cell>
          <cell r="D3071">
            <v>5.86</v>
          </cell>
        </row>
        <row r="3072">
          <cell r="A3072">
            <v>37454</v>
          </cell>
          <cell r="B3072" t="str">
            <v>MANGUEIRA CRISTAL, LISA, PVC TRANSPARENTE, 1/4" X1 MM</v>
          </cell>
          <cell r="C3072" t="str">
            <v xml:space="preserve">M     </v>
          </cell>
          <cell r="D3072">
            <v>1.54</v>
          </cell>
        </row>
        <row r="3073">
          <cell r="A3073">
            <v>37455</v>
          </cell>
          <cell r="B3073" t="str">
            <v>MANGUEIRA CRISTAL, LISA, PVC TRANSPARENTE, 1/4" X1,5 MM</v>
          </cell>
          <cell r="C3073" t="str">
            <v xml:space="preserve">M     </v>
          </cell>
          <cell r="D3073">
            <v>2.58</v>
          </cell>
        </row>
        <row r="3074">
          <cell r="A3074">
            <v>37459</v>
          </cell>
          <cell r="B3074" t="str">
            <v>MANGUEIRA CRISTAL, LISA, PVC TRANSPARENTE, 3/4" X 2 MM</v>
          </cell>
          <cell r="C3074" t="str">
            <v xml:space="preserve">M     </v>
          </cell>
          <cell r="D3074">
            <v>8.23</v>
          </cell>
        </row>
        <row r="3075">
          <cell r="A3075">
            <v>21029</v>
          </cell>
          <cell r="B3075" t="str">
            <v>MANGUEIRA DE INCENDIO, TIPO 1, DE 1 1/2", COMPRIMENTO = 15 M, TECIDO EM FIO DE POLIESTER E TUBO INTERNO EM BORRACHA SINTETICA, COM UNIOES ENGATE RAPIDO</v>
          </cell>
          <cell r="C3075" t="str">
            <v xml:space="preserve">UN    </v>
          </cell>
          <cell r="D3075">
            <v>372.85</v>
          </cell>
        </row>
        <row r="3076">
          <cell r="A3076">
            <v>21030</v>
          </cell>
          <cell r="B3076" t="str">
            <v>MANGUEIRA DE INCENDIO, TIPO 1, DE 1 1/2", COMPRIMENTO = 20 M, TECIDO EM FIO DE POLIESTER E TUBO INTERNO EM BORRACHA SINTETICA, COM UNIOES ENGATE RAPIDO</v>
          </cell>
          <cell r="C3076" t="str">
            <v xml:space="preserve">UN    </v>
          </cell>
          <cell r="D3076">
            <v>459.6</v>
          </cell>
        </row>
        <row r="3077">
          <cell r="A3077">
            <v>21031</v>
          </cell>
          <cell r="B3077" t="str">
            <v>MANGUEIRA DE INCENDIO, TIPO 1, DE 1 1/2", COMPRIMENTO = 25 M, TECIDO EM FIO DE POLIESTER E TUBO INTERNO EM BORRACHA SINTETICA, COM UNIOES ENGATE RAPIDO</v>
          </cell>
          <cell r="C3077" t="str">
            <v xml:space="preserve">UN    </v>
          </cell>
          <cell r="D3077">
            <v>572.19000000000005</v>
          </cell>
        </row>
        <row r="3078">
          <cell r="A3078">
            <v>21032</v>
          </cell>
          <cell r="B3078" t="str">
            <v>MANGUEIRA DE INCENDIO, TIPO 1, DE 1 1/2", COMPRIMENTO = 30 M, TECIDO EM FIO DE POLIESTER E TUBO INTERNO EM BORRACHA SINTETICA, COM UNIOES ENGATE RAPIDO</v>
          </cell>
          <cell r="C3078" t="str">
            <v xml:space="preserve">UN    </v>
          </cell>
          <cell r="D3078">
            <v>610.95000000000005</v>
          </cell>
        </row>
        <row r="3079">
          <cell r="A3079">
            <v>37527</v>
          </cell>
          <cell r="B3079" t="str">
            <v>MANGUEIRA DE INCENDIO, TIPO 2, DE 1 1/2", COMPRIMENTO = 15 M, TECIDO EM FIO DE POLIESTER E TUBO INTERNO EM BORRACHA SINTETICA, COM UNIOES ENGATE RAPIDO</v>
          </cell>
          <cell r="C3079" t="str">
            <v xml:space="preserve">UN    </v>
          </cell>
          <cell r="D3079">
            <v>551.89</v>
          </cell>
        </row>
        <row r="3080">
          <cell r="A3080">
            <v>37528</v>
          </cell>
          <cell r="B3080" t="str">
            <v>MANGUEIRA DE INCENDIO, TIPO 2, DE 1 1/2", COMPRIMENTO = 20 M, TECIDO EM FIO DE POLIESTER E TUBO INTERNO EM BORRACHA SINTETICA, COM UNIOES</v>
          </cell>
          <cell r="C3080" t="str">
            <v xml:space="preserve">UN    </v>
          </cell>
          <cell r="D3080">
            <v>658.02</v>
          </cell>
        </row>
        <row r="3081">
          <cell r="A3081">
            <v>37529</v>
          </cell>
          <cell r="B3081" t="str">
            <v>MANGUEIRA DE INCENDIO, TIPO 2, DE 1 1/2", COMPRIMENTO = 25 M, TECIDO EM FIO DE POLIESTER E TUBO INTERNO EM BORRACHA SINTETICA, COM UNIOES</v>
          </cell>
          <cell r="C3081" t="str">
            <v xml:space="preserve">UN    </v>
          </cell>
          <cell r="D3081">
            <v>664.48</v>
          </cell>
        </row>
        <row r="3082">
          <cell r="A3082">
            <v>37530</v>
          </cell>
          <cell r="B3082" t="str">
            <v>MANGUEIRA DE INCENDIO, TIPO 2, DE 1 1/2", COMPRIMENTO = 30 M, TECIDO EM FIO DE POLIESTER E TUBO INTERNO EM BORRACHA SINTETICA, COM UNIOES</v>
          </cell>
          <cell r="C3082" t="str">
            <v xml:space="preserve">UN    </v>
          </cell>
          <cell r="D3082">
            <v>867.52</v>
          </cell>
        </row>
        <row r="3083">
          <cell r="A3083">
            <v>21034</v>
          </cell>
          <cell r="B3083" t="str">
            <v>MANGUEIRA DE INCENDIO, TIPO 2, DE 2 1/2", COMPRIMENTO = 15 M, TECIDO EM FIO DE POLIESTER E TUBO INTERNO EM BORRACHA SINTETICA, COM UNIOES ENGATE RAPIDO</v>
          </cell>
          <cell r="C3083" t="str">
            <v xml:space="preserve">UN    </v>
          </cell>
          <cell r="D3083">
            <v>740.16</v>
          </cell>
        </row>
        <row r="3084">
          <cell r="A3084">
            <v>37531</v>
          </cell>
          <cell r="B3084" t="str">
            <v>MANGUEIRA DE INCENDIO, TIPO 2, DE 2 1/2", COMPRIMENTO = 20 M, TECIDO EM FIO DE POLIESTER E TUBO INTERNO EM BORRACHA SINTETICA, COM UNIOES</v>
          </cell>
          <cell r="C3084" t="str">
            <v xml:space="preserve">UN    </v>
          </cell>
          <cell r="D3084">
            <v>932.12</v>
          </cell>
        </row>
        <row r="3085">
          <cell r="A3085">
            <v>21036</v>
          </cell>
          <cell r="B3085" t="str">
            <v>MANGUEIRA DE INCENDIO, TIPO 2, DE 2 1/2", COMPRIMENTO = 25 M, TECIDO EM FIO DE POLIESTER E TUBO INTERNO EM BORRACHA SINTETICA, COM UNIOES ENGATE RAPIDO</v>
          </cell>
          <cell r="C3085" t="str">
            <v xml:space="preserve">UN    </v>
          </cell>
          <cell r="D3085">
            <v>1133.31</v>
          </cell>
        </row>
        <row r="3086">
          <cell r="A3086">
            <v>21037</v>
          </cell>
          <cell r="B3086" t="str">
            <v>MANGUEIRA DE INCENDIO, TIPO 2, DE 2 1/2", COMPRIMENTO = 30 M, TECIDO EM FIO DE POLIESTER E TUBO INTERNO EM BORRACHA SINTETICA, COM UNIOES ENGATE RAPIDO</v>
          </cell>
          <cell r="C3086" t="str">
            <v xml:space="preserve">UN    </v>
          </cell>
          <cell r="D3086">
            <v>1292.05</v>
          </cell>
        </row>
        <row r="3087">
          <cell r="A3087">
            <v>20185</v>
          </cell>
          <cell r="B3087" t="str">
            <v>MANGUEIRA DE PVC FLEXIVEL,TIPO FLAT/ACHATADA, COR LARANJA, D = 1 1/2" (40 MM), PARA CONDUCAO DE AGUA, SERVICOS LEVES E MEDIOS</v>
          </cell>
          <cell r="C3087" t="str">
            <v xml:space="preserve">M     </v>
          </cell>
          <cell r="D3087">
            <v>23.8</v>
          </cell>
        </row>
        <row r="3088">
          <cell r="A3088">
            <v>20260</v>
          </cell>
          <cell r="B3088" t="str">
            <v>MANGUEIRA PARA GAS - GLP, PVC, TRANCADA, DIAMETRO DE 3/8", COMPRIMENTO DE 1M (NORMATIZADA)</v>
          </cell>
          <cell r="C3088" t="str">
            <v xml:space="preserve">UN    </v>
          </cell>
          <cell r="D3088">
            <v>19.14</v>
          </cell>
        </row>
        <row r="3089">
          <cell r="A3089">
            <v>37523</v>
          </cell>
          <cell r="B3089" t="str">
            <v>MANIPULADOR TELESCOPICO, POTENCIA DE 101 HP, CAPACIDADE DE CARGA DE 3.500 KG, ALTURA MAXIMA DE ELEVACAO DE 12 M</v>
          </cell>
          <cell r="C3089" t="str">
            <v xml:space="preserve">UN    </v>
          </cell>
          <cell r="D3089">
            <v>519087.13</v>
          </cell>
        </row>
        <row r="3090">
          <cell r="A3090">
            <v>37515</v>
          </cell>
          <cell r="B3090" t="str">
            <v>MANIPULADOR TELESCOPICO, POTENCIA DE 85 HP, CAPACIDADE DE CARGA DE 3.500 KG, ALTURA MAXIMA DE ELEVACAO DE 12,3 M</v>
          </cell>
          <cell r="C3090" t="str">
            <v xml:space="preserve">UN    </v>
          </cell>
          <cell r="D3090">
            <v>461495</v>
          </cell>
        </row>
        <row r="3091">
          <cell r="A3091">
            <v>12899</v>
          </cell>
          <cell r="B3091" t="str">
            <v>MANOMETRO COM CAIXA EM ACO PINTADO, ESCALA *10* KGF/CM2 (*10* BAR), DIAMETRO NOMINAL DE *63* MM, CONEXAO DE 1/4"</v>
          </cell>
          <cell r="C3091" t="str">
            <v xml:space="preserve">UN    </v>
          </cell>
          <cell r="D3091">
            <v>93.17</v>
          </cell>
        </row>
        <row r="3092">
          <cell r="A3092">
            <v>12898</v>
          </cell>
          <cell r="B3092" t="str">
            <v>MANOMETRO COM CAIXA EM ACO PINTADO, ESCALA *10* KGF/CM2 (*10* BAR), DIAMETRO NOMINAL DE 100 MM, CONEXAO DE 1/2"</v>
          </cell>
          <cell r="C3092" t="str">
            <v xml:space="preserve">UN    </v>
          </cell>
          <cell r="D3092">
            <v>147.80000000000001</v>
          </cell>
        </row>
        <row r="3093">
          <cell r="A3093">
            <v>42528</v>
          </cell>
          <cell r="B3093" t="str">
            <v>MANTA ALUMINIZADA NAS DUAS FACES, PARA SUBCOBERTURA,  E = *2* MM</v>
          </cell>
          <cell r="C3093" t="str">
            <v xml:space="preserve">M2    </v>
          </cell>
          <cell r="D3093">
            <v>8.99</v>
          </cell>
        </row>
        <row r="3094">
          <cell r="A3094">
            <v>39696</v>
          </cell>
          <cell r="B3094" t="str">
            <v>MANTA ALUMINIZADA 1 FACE PARA SUBCOBERTURA, E = *1* MM</v>
          </cell>
          <cell r="C3094" t="str">
            <v xml:space="preserve">M2    </v>
          </cell>
          <cell r="D3094">
            <v>6.32</v>
          </cell>
        </row>
        <row r="3095">
          <cell r="A3095">
            <v>39700</v>
          </cell>
          <cell r="B3095" t="str">
            <v>MANTA ANTIRRUIDO DE POLIESTER (PET) PARA CONTRAPISO E = *8* MM</v>
          </cell>
          <cell r="C3095" t="str">
            <v xml:space="preserve">M2    </v>
          </cell>
          <cell r="D3095">
            <v>24.98</v>
          </cell>
        </row>
        <row r="3096">
          <cell r="A3096">
            <v>11621</v>
          </cell>
          <cell r="B3096" t="str">
            <v>MANTA ASFALTICA ELASTOMERICA EM POLIESTER ALUMINIZADA 3 MM, TIPO III, CLASSE B (NBR 9952)</v>
          </cell>
          <cell r="C3096" t="str">
            <v xml:space="preserve">M2    </v>
          </cell>
          <cell r="D3096">
            <v>49.71</v>
          </cell>
        </row>
        <row r="3097">
          <cell r="A3097">
            <v>4014</v>
          </cell>
          <cell r="B3097" t="str">
            <v>MANTA ASFALTICA ELASTOMERICA EM POLIESTER 3 MM, TIPO III, CLASSE B, ACABAMENTO PP (NBR 9952)</v>
          </cell>
          <cell r="C3097" t="str">
            <v xml:space="preserve">M2    </v>
          </cell>
          <cell r="D3097">
            <v>51.43</v>
          </cell>
        </row>
        <row r="3098">
          <cell r="A3098">
            <v>4015</v>
          </cell>
          <cell r="B3098" t="str">
            <v>MANTA ASFALTICA ELASTOMERICA EM POLIESTER 4 MM, TIPO III, CLASSE B, ACABAMENTO PP (NBR 9952)</v>
          </cell>
          <cell r="C3098" t="str">
            <v xml:space="preserve">M2    </v>
          </cell>
          <cell r="D3098">
            <v>63.16</v>
          </cell>
        </row>
        <row r="3099">
          <cell r="A3099">
            <v>4017</v>
          </cell>
          <cell r="B3099" t="str">
            <v>MANTA ASFALTICA ELASTOMERICA EM POLIESTER 5 MM, TIPO III, CLASSE B, ACABAMENTO PP (NBR 9952)</v>
          </cell>
          <cell r="C3099" t="str">
            <v xml:space="preserve">M2    </v>
          </cell>
          <cell r="D3099">
            <v>91.9</v>
          </cell>
        </row>
        <row r="3100">
          <cell r="A3100">
            <v>4016</v>
          </cell>
          <cell r="B3100" t="str">
            <v>MANTA ASFALTICA ELASTOMERICA TIPO GLASS 3 MM, TIPO II, CLASSE C, ACABAMENTO PP (NBR 9952)</v>
          </cell>
          <cell r="C3100" t="str">
            <v xml:space="preserve">M2    </v>
          </cell>
          <cell r="D3100">
            <v>36.299999999999997</v>
          </cell>
        </row>
        <row r="3101">
          <cell r="A3101">
            <v>39699</v>
          </cell>
          <cell r="B3101" t="str">
            <v>MANTA DE BORRACHA ANTIRRUIDO 5 MM</v>
          </cell>
          <cell r="C3101" t="str">
            <v xml:space="preserve">M2    </v>
          </cell>
          <cell r="D3101">
            <v>13.55</v>
          </cell>
        </row>
        <row r="3102">
          <cell r="A3102">
            <v>38544</v>
          </cell>
          <cell r="B3102" t="str">
            <v>MANTA DE POLIETILENO EXPANDIDO (PEBD) ANTICHAMAS, E = 8 MM</v>
          </cell>
          <cell r="C3102" t="str">
            <v xml:space="preserve">M2    </v>
          </cell>
          <cell r="D3102">
            <v>9.31</v>
          </cell>
        </row>
        <row r="3103">
          <cell r="A3103">
            <v>38545</v>
          </cell>
          <cell r="B3103" t="str">
            <v>MANTA DE POLIETILENO EXPANDIDO (PEBD), E = 5 MM</v>
          </cell>
          <cell r="C3103" t="str">
            <v xml:space="preserve">M2    </v>
          </cell>
          <cell r="D3103">
            <v>5.98</v>
          </cell>
        </row>
        <row r="3104">
          <cell r="A3104">
            <v>42527</v>
          </cell>
          <cell r="B3104" t="str">
            <v>MANTA DE POLIETILENO EXPANDIDO, COM 1 FACE METALIZADA PARA SUBCOBERTURA,  E = *5* MM</v>
          </cell>
          <cell r="C3104" t="str">
            <v xml:space="preserve">M2    </v>
          </cell>
          <cell r="D3104">
            <v>23.75</v>
          </cell>
        </row>
        <row r="3105">
          <cell r="A3105">
            <v>39323</v>
          </cell>
          <cell r="B3105" t="str">
            <v>MANTA GEOTEXTIL TECIDO DE LAMINETES DE POLIPROPILENO, RESISTENCIA A TRACAO = *25* KN/M</v>
          </cell>
          <cell r="C3105" t="str">
            <v xml:space="preserve">M2    </v>
          </cell>
          <cell r="D3105">
            <v>22.83</v>
          </cell>
        </row>
        <row r="3106">
          <cell r="A3106">
            <v>626</v>
          </cell>
          <cell r="B3106" t="str">
            <v>MANTA LIQUIDA DE BASE ASFALTICA MODIFICADA COM A ADICAO DE ELASTOMEROS DILUIDOS EM SOLVENTE ORGANICO, APLICACAO A FRIO (MEMBRANA IMPERMEABILIZANTE ASFASTICA)</v>
          </cell>
          <cell r="C3106" t="str">
            <v xml:space="preserve">KG    </v>
          </cell>
          <cell r="D3106">
            <v>32.840000000000003</v>
          </cell>
        </row>
        <row r="3107">
          <cell r="A3107">
            <v>44504</v>
          </cell>
          <cell r="B3107" t="str">
            <v>MANTA TERMOPLASTICA, PEAD, GEOMEMBRANA LISA, E = 0,50 MM  ( NBR 15352)</v>
          </cell>
          <cell r="C3107" t="str">
            <v xml:space="preserve">M2    </v>
          </cell>
          <cell r="D3107">
            <v>14.77</v>
          </cell>
        </row>
        <row r="3108">
          <cell r="A3108">
            <v>44505</v>
          </cell>
          <cell r="B3108" t="str">
            <v>MANTA TERMOPLASTICA, PEAD, GEOMEMBRANA LISA, E = 0,75 MM (NBR 15352)</v>
          </cell>
          <cell r="C3108" t="str">
            <v xml:space="preserve">M2    </v>
          </cell>
          <cell r="D3108">
            <v>22.29</v>
          </cell>
        </row>
        <row r="3109">
          <cell r="A3109">
            <v>44506</v>
          </cell>
          <cell r="B3109" t="str">
            <v>MANTA TERMOPLASTICA, PEAD, GEOMEMBRANA LISA, E = 0,80 MM (NBR 15352)</v>
          </cell>
          <cell r="C3109" t="str">
            <v xml:space="preserve">M2    </v>
          </cell>
          <cell r="D3109">
            <v>23.66</v>
          </cell>
        </row>
        <row r="3110">
          <cell r="A3110">
            <v>44507</v>
          </cell>
          <cell r="B3110" t="str">
            <v>MANTA TERMOPLASTICA, PEAD, GEOMEMBRANA LISA, E = 1,00 MM (NBR 15352)</v>
          </cell>
          <cell r="C3110" t="str">
            <v xml:space="preserve">M2    </v>
          </cell>
          <cell r="D3110">
            <v>29.58</v>
          </cell>
        </row>
        <row r="3111">
          <cell r="A3111">
            <v>44508</v>
          </cell>
          <cell r="B3111" t="str">
            <v>MANTA TERMOPLASTICA, PEAD, GEOMEMBRANA LISA, E = 1,50 MM (NBR 15352)</v>
          </cell>
          <cell r="C3111" t="str">
            <v xml:space="preserve">M2    </v>
          </cell>
          <cell r="D3111">
            <v>44.36</v>
          </cell>
        </row>
        <row r="3112">
          <cell r="A3112">
            <v>44509</v>
          </cell>
          <cell r="B3112" t="str">
            <v>MANTA TERMOPLASTICA, PEAD, GEOMEMBRANA LISA, E = 2,00 MM (NBR 15352)</v>
          </cell>
          <cell r="C3112" t="str">
            <v xml:space="preserve">M2    </v>
          </cell>
          <cell r="D3112">
            <v>59.42</v>
          </cell>
        </row>
        <row r="3113">
          <cell r="A3113">
            <v>44510</v>
          </cell>
          <cell r="B3113" t="str">
            <v>MANTA TERMOPLASTICA, PEAD, GEOMEMBRANA LISA, E = 2,50 MM (NBR 15352)</v>
          </cell>
          <cell r="C3113" t="str">
            <v xml:space="preserve">M2    </v>
          </cell>
          <cell r="D3113">
            <v>73.790000000000006</v>
          </cell>
        </row>
        <row r="3114">
          <cell r="A3114">
            <v>44512</v>
          </cell>
          <cell r="B3114" t="str">
            <v>MANTA TERMOPLASTICA, PEAD, GEOMEMBRANA TEXTURIZADA EM AMBAS AS FACES, E = 0,50 MM ( NBR 15352)</v>
          </cell>
          <cell r="C3114" t="str">
            <v xml:space="preserve">M2    </v>
          </cell>
          <cell r="D3114">
            <v>16.47</v>
          </cell>
        </row>
        <row r="3115">
          <cell r="A3115">
            <v>44513</v>
          </cell>
          <cell r="B3115" t="str">
            <v>MANTA TERMOPLASTICA, PEAD, GEOMEMBRANA TEXTURIZADA EM AMBAS AS FACES, E = 0,75 MM ( NBR 15352)</v>
          </cell>
          <cell r="C3115" t="str">
            <v xml:space="preserve">M2    </v>
          </cell>
          <cell r="D3115">
            <v>23.25</v>
          </cell>
        </row>
        <row r="3116">
          <cell r="A3116">
            <v>44514</v>
          </cell>
          <cell r="B3116" t="str">
            <v>MANTA TERMOPLASTICA, PEAD, GEOMEMBRANA TEXTURIZADA EM AMBAS AS FACES, E = 0,80 MM ( NBR 15352)</v>
          </cell>
          <cell r="C3116" t="str">
            <v xml:space="preserve">M2    </v>
          </cell>
          <cell r="D3116">
            <v>26.35</v>
          </cell>
        </row>
        <row r="3117">
          <cell r="A3117">
            <v>44515</v>
          </cell>
          <cell r="B3117" t="str">
            <v>MANTA TERMOPLASTICA, PEAD, GEOMEMBRANA TEXTURIZADA EM AMBAS AS FACES, E = 1,00 MM ( NBR 15352)</v>
          </cell>
          <cell r="C3117" t="str">
            <v xml:space="preserve">M2    </v>
          </cell>
          <cell r="D3117">
            <v>32.36</v>
          </cell>
        </row>
        <row r="3118">
          <cell r="A3118">
            <v>44511</v>
          </cell>
          <cell r="B3118" t="str">
            <v>MANTA TERMOPLASTICA, PEAD, GEOMEMBRANA TEXTURIZADA EM AMBAS AS FACES, E = 1,50 MM ( NBR 15352)</v>
          </cell>
          <cell r="C3118" t="str">
            <v xml:space="preserve">M2    </v>
          </cell>
          <cell r="D3118">
            <v>47.9</v>
          </cell>
        </row>
        <row r="3119">
          <cell r="A3119">
            <v>44516</v>
          </cell>
          <cell r="B3119" t="str">
            <v>MANTA TERMOPLASTICA, PEAD, GEOMEMBRANA TEXTURIZADA EM AMBAS AS FACES, E = 2,00 MM ( NBR 15352)</v>
          </cell>
          <cell r="C3119" t="str">
            <v xml:space="preserve">M2    </v>
          </cell>
          <cell r="D3119">
            <v>64.73</v>
          </cell>
        </row>
        <row r="3120">
          <cell r="A3120">
            <v>44517</v>
          </cell>
          <cell r="B3120" t="str">
            <v>MANTA TERMOPLASTICA, PEAD, GEOMEMBRANA TEXTURIZADA EM AMBAS AS FACES, E = 2,50 MM ( NBR 15352)</v>
          </cell>
          <cell r="C3120" t="str">
            <v xml:space="preserve">M2    </v>
          </cell>
          <cell r="D3120">
            <v>80.739999999999995</v>
          </cell>
        </row>
        <row r="3121">
          <cell r="A3121">
            <v>11479</v>
          </cell>
          <cell r="B3121" t="str">
            <v>MAQUINA DE 40 MM PARA FECHADURA DE EMBUTIR EXTERNA, EM ACO INOX</v>
          </cell>
          <cell r="C3121" t="str">
            <v xml:space="preserve">UN    </v>
          </cell>
          <cell r="D3121">
            <v>32.58</v>
          </cell>
        </row>
        <row r="3122">
          <cell r="A3122">
            <v>11481</v>
          </cell>
          <cell r="B3122" t="str">
            <v>MAQUINA DE 40 MM PARA FECHADURA, PARA PORTA DE BANHEIRO, EM ACO INOX</v>
          </cell>
          <cell r="C3122" t="str">
            <v xml:space="preserve">UN    </v>
          </cell>
          <cell r="D3122">
            <v>29.47</v>
          </cell>
        </row>
        <row r="3123">
          <cell r="A3123">
            <v>43609</v>
          </cell>
          <cell r="B3123" t="str">
            <v>MAQUINA DE 40 MM PARA FECHADURA, PARA PORTA INTERNA, EM ACO INOX</v>
          </cell>
          <cell r="C3123" t="str">
            <v xml:space="preserve">UN    </v>
          </cell>
          <cell r="D3123">
            <v>29.47</v>
          </cell>
        </row>
        <row r="3124">
          <cell r="A3124">
            <v>11478</v>
          </cell>
          <cell r="B3124" t="str">
            <v>MAQUINA DE 55 MM PARA FECHADURA DE EMBUTIR EXTERNA, EM ACO INOX</v>
          </cell>
          <cell r="C3124" t="str">
            <v xml:space="preserve">UN    </v>
          </cell>
          <cell r="D3124">
            <v>55.9</v>
          </cell>
        </row>
        <row r="3125">
          <cell r="A3125">
            <v>43608</v>
          </cell>
          <cell r="B3125" t="str">
            <v>MAQUINA DE 55 MM PARA FECHADURA, PARA PORTA DE BANHEIRO, EM ACO INOX</v>
          </cell>
          <cell r="C3125" t="str">
            <v xml:space="preserve">UN    </v>
          </cell>
          <cell r="D3125">
            <v>42.66</v>
          </cell>
        </row>
        <row r="3126">
          <cell r="A3126">
            <v>11476</v>
          </cell>
          <cell r="B3126" t="str">
            <v>MAQUINA DE 55 MM PARA FECHADURA, PARA PORTA INTERNA, EM ACO INOX</v>
          </cell>
          <cell r="C3126" t="str">
            <v xml:space="preserve">UN    </v>
          </cell>
          <cell r="D3126">
            <v>42.66</v>
          </cell>
        </row>
        <row r="3127">
          <cell r="A3127">
            <v>40637</v>
          </cell>
          <cell r="B3127" t="str">
            <v>MAQUINA DEMARCADORA DE FAIXA DE TRAFEGO A FRIO, AUTOPROPELIDA, MOTOR DIESEL 38 HP</v>
          </cell>
          <cell r="C3127" t="str">
            <v xml:space="preserve">UN    </v>
          </cell>
          <cell r="D3127">
            <v>723336.37</v>
          </cell>
        </row>
        <row r="3128">
          <cell r="A3128">
            <v>13836</v>
          </cell>
          <cell r="B3128" t="str">
            <v>MAQUINA EXTRUSORA DE CONCRETO PARA GUIAS E SARJETAS, COM MOTOR A DIESEL DE 14 CV</v>
          </cell>
          <cell r="C3128" t="str">
            <v xml:space="preserve">UN    </v>
          </cell>
          <cell r="D3128">
            <v>70491.09</v>
          </cell>
        </row>
        <row r="3129">
          <cell r="A3129">
            <v>14534</v>
          </cell>
          <cell r="B3129" t="str">
            <v>MAQUINA MANUAL TIPO PRENSA PARA PRODUCAO DE BLOCOS E PAVIMENTOS DE CONCRETO, COM MOTOR ELETRICO TRIFASICO PARA VIBRACAO, POTENCIA TOTAL INSTALADA DE 1,5 KW</v>
          </cell>
          <cell r="C3129" t="str">
            <v xml:space="preserve">UN    </v>
          </cell>
          <cell r="D3129">
            <v>29509.43</v>
          </cell>
        </row>
        <row r="3130">
          <cell r="A3130">
            <v>14619</v>
          </cell>
          <cell r="B3130" t="str">
            <v>MAQUINA PARA CORTE COM DISCO ABRASIVO DE DIAMETRO DE 18'' (450 MM), COM MOTOR ELETRICO TRIFASICO DE 10 CV</v>
          </cell>
          <cell r="C3130" t="str">
            <v xml:space="preserve">UN    </v>
          </cell>
          <cell r="D3130">
            <v>20705.2</v>
          </cell>
        </row>
        <row r="3131">
          <cell r="A3131">
            <v>14535</v>
          </cell>
          <cell r="B3131" t="str">
            <v>MAQUINA TIPO PRENSA HIDRAULICA, PARA FABRICACAO DE TUBOS DE CONCRETO PARA AGUAS PLUVIAIS, DN 200 A DN 600 MM X 1000 MM DE COMPRIMENTO, COM MOTOR PRINCIPAL DE 20 CV</v>
          </cell>
          <cell r="C3131" t="str">
            <v xml:space="preserve">UN    </v>
          </cell>
          <cell r="D3131">
            <v>292883.95</v>
          </cell>
        </row>
        <row r="3132">
          <cell r="A3132">
            <v>39813</v>
          </cell>
          <cell r="B3132" t="str">
            <v>MAQUINA TIPO VASO/TANQUE/JATO DE PRESSAO PORTATIL PARA JATEAMENTO, CONTROLE AUTOMATICO E REMOTO, CAMARA DE 1 SAIDA, 280 L, DIAM. *670* MM, BICO JATO CURTO VENTURI DE 5/16", MANGUEIRA DE 1" DE 10 M, COMPLETA (VALVULAS POP UP E DOSADORA, FUNDO CONICO ETC)</v>
          </cell>
          <cell r="C3132" t="str">
            <v xml:space="preserve">UN    </v>
          </cell>
          <cell r="D3132">
            <v>30783.51</v>
          </cell>
        </row>
        <row r="3133">
          <cell r="A3133">
            <v>40403</v>
          </cell>
          <cell r="B3133" t="str">
            <v>MAQUINA TRANSFORMADORA MONOFASICA PARA SOLDA ELETRICA, TENSAO DE 220 V, FREQUENCIA DE 60 HZ, FAIXA DE CORRENTE ENTRE 80 A (+/- 10 A) E 250 A, POTENCIA ENTRE 14,00 KVA E 15,0 KVA, CICLO DE TRABALHO ENTRE 10% E 20% A 250 A</v>
          </cell>
          <cell r="C3133" t="str">
            <v xml:space="preserve">UN    </v>
          </cell>
          <cell r="D3133">
            <v>771.66</v>
          </cell>
        </row>
        <row r="3134">
          <cell r="A3134">
            <v>12868</v>
          </cell>
          <cell r="B3134" t="str">
            <v>MARCENEIRO (HORISTA)</v>
          </cell>
          <cell r="C3134" t="str">
            <v xml:space="preserve">H     </v>
          </cell>
          <cell r="D3134">
            <v>14.75</v>
          </cell>
        </row>
        <row r="3135">
          <cell r="A3135">
            <v>40916</v>
          </cell>
          <cell r="B3135" t="str">
            <v>MARCENEIRO (MENSALISTA)</v>
          </cell>
          <cell r="C3135" t="str">
            <v xml:space="preserve">MES   </v>
          </cell>
          <cell r="D3135">
            <v>2608.84</v>
          </cell>
        </row>
        <row r="3136">
          <cell r="A3136">
            <v>4755</v>
          </cell>
          <cell r="B3136" t="str">
            <v>MARMORISTA / GRANITEIRO (HORISTA)</v>
          </cell>
          <cell r="C3136" t="str">
            <v xml:space="preserve">H     </v>
          </cell>
          <cell r="D3136">
            <v>15.93</v>
          </cell>
        </row>
        <row r="3137">
          <cell r="A3137">
            <v>41067</v>
          </cell>
          <cell r="B3137" t="str">
            <v>MARMORISTA / GRANITEIRO (MENSALISTA)</v>
          </cell>
          <cell r="C3137" t="str">
            <v xml:space="preserve">MES   </v>
          </cell>
          <cell r="D3137">
            <v>2814.94</v>
          </cell>
        </row>
        <row r="3138">
          <cell r="A3138">
            <v>38463</v>
          </cell>
          <cell r="B3138" t="str">
            <v>MARTELO DE SOLDADOR/PICADOR DE SOLDA</v>
          </cell>
          <cell r="C3138" t="str">
            <v xml:space="preserve">UN    </v>
          </cell>
          <cell r="D3138">
            <v>31.7</v>
          </cell>
        </row>
        <row r="3139">
          <cell r="A3139">
            <v>40703</v>
          </cell>
          <cell r="B3139" t="str">
            <v>MARTELO DEMOLIDOR ELETRICO, COM POTENCIA DE 2.000 W, FREQUENCIA DE 1.000 IMPACTOS POR MINUTO, FORÇA DE IMPACTO ENTRE 60 E 65 J, PESO DE 30 KG</v>
          </cell>
          <cell r="C3139" t="str">
            <v xml:space="preserve">UN    </v>
          </cell>
          <cell r="D3139">
            <v>11084.5</v>
          </cell>
        </row>
        <row r="3140">
          <cell r="A3140">
            <v>14531</v>
          </cell>
          <cell r="B3140" t="str">
            <v>MARTELO DEMOLIDOR PNEUMATICO MANUAL, COM REDUCAO DE VIBRACAO, PESO DE 21 KG</v>
          </cell>
          <cell r="C3140" t="str">
            <v xml:space="preserve">UN    </v>
          </cell>
          <cell r="D3140">
            <v>20665.68</v>
          </cell>
        </row>
        <row r="3141">
          <cell r="A3141">
            <v>36533</v>
          </cell>
          <cell r="B3141" t="str">
            <v>MARTELO DEMOLIDOR PNEUMATICO MANUAL, COM REDUCAO DE VIBRACAO, PESO DE 31,5 KG</v>
          </cell>
          <cell r="C3141" t="str">
            <v xml:space="preserve">UN    </v>
          </cell>
          <cell r="D3141">
            <v>23780.92</v>
          </cell>
        </row>
        <row r="3142">
          <cell r="A3142">
            <v>11616</v>
          </cell>
          <cell r="B3142" t="str">
            <v>MARTELO DEMOLIDOR PNEUMATICO MANUAL, PADRAO, PESO DE 32 KG</v>
          </cell>
          <cell r="C3142" t="str">
            <v xml:space="preserve">UN    </v>
          </cell>
          <cell r="D3142">
            <v>22460.720000000001</v>
          </cell>
        </row>
        <row r="3143">
          <cell r="A3143">
            <v>41898</v>
          </cell>
          <cell r="B3143" t="str">
            <v>MARTELO DEMOLIDOR PNEUMATICO MANUAL, PESO  DE 28 KG, COM SILENCIADOR</v>
          </cell>
          <cell r="C3143" t="str">
            <v xml:space="preserve">UN    </v>
          </cell>
          <cell r="D3143">
            <v>25271.37</v>
          </cell>
        </row>
        <row r="3144">
          <cell r="A3144">
            <v>13447</v>
          </cell>
          <cell r="B3144" t="str">
            <v>MARTELO PERFURADOR PNEUMATICO MANUAL, DE SUPERFICIE, COM AVANCO DE COLUNA, PESO DE 22 KG</v>
          </cell>
          <cell r="C3144" t="str">
            <v xml:space="preserve">UN    </v>
          </cell>
          <cell r="D3144">
            <v>46501.06</v>
          </cell>
        </row>
        <row r="3145">
          <cell r="A3145">
            <v>14529</v>
          </cell>
          <cell r="B3145" t="str">
            <v>MARTELO PERFURADOR PNEUMATICO MANUAL, HASTE 25 X 75 MM, 21 KG</v>
          </cell>
          <cell r="C3145" t="str">
            <v xml:space="preserve">UN    </v>
          </cell>
          <cell r="D3145">
            <v>26006.86</v>
          </cell>
        </row>
        <row r="3146">
          <cell r="A3146">
            <v>10747</v>
          </cell>
          <cell r="B3146" t="str">
            <v>MARTELO PERFURADOR PNEUMATICO MANUAL, PESO DE 25 KG, COM SILENCIADOR</v>
          </cell>
          <cell r="C3146" t="str">
            <v xml:space="preserve">UN    </v>
          </cell>
          <cell r="D3146">
            <v>25516.7</v>
          </cell>
        </row>
        <row r="3147">
          <cell r="A3147">
            <v>36141</v>
          </cell>
          <cell r="B3147" t="str">
            <v>MASCARA DE SEGURANCA PARA SOLDA COM ESCUDO DE CELERON E CARNEIRA DE PLASTICO COM REGULAGEM</v>
          </cell>
          <cell r="C3147" t="str">
            <v xml:space="preserve">UN    </v>
          </cell>
          <cell r="D3147">
            <v>54</v>
          </cell>
        </row>
        <row r="3148">
          <cell r="A3148">
            <v>43651</v>
          </cell>
          <cell r="B3148" t="str">
            <v>MASSA ACRILICA PARA SUPERFICIES INTERNAS E EXTERNAS</v>
          </cell>
          <cell r="C3148" t="str">
            <v xml:space="preserve">KG    </v>
          </cell>
          <cell r="D3148">
            <v>5.99</v>
          </cell>
        </row>
        <row r="3149">
          <cell r="A3149">
            <v>43626</v>
          </cell>
          <cell r="B3149" t="str">
            <v>MASSA CORRIDA PARA SUPERFICIES DE AMBIENTES INTERNOS</v>
          </cell>
          <cell r="C3149" t="str">
            <v xml:space="preserve">KG    </v>
          </cell>
          <cell r="D3149">
            <v>3.33</v>
          </cell>
        </row>
        <row r="3150">
          <cell r="A3150">
            <v>39434</v>
          </cell>
          <cell r="B3150" t="str">
            <v>MASSA DE REJUNTE EM PO PARA DRYWALL, A BASE DE GESSO, SECAGEM RAPIDA, PARA TRATAMENTO DE JUNTAS DE CHAPA DE GESSO (NECESSITA ADICAO DE AGUA)</v>
          </cell>
          <cell r="C3150" t="str">
            <v xml:space="preserve">KG    </v>
          </cell>
          <cell r="D3150">
            <v>3.72</v>
          </cell>
        </row>
        <row r="3151">
          <cell r="A3151">
            <v>39433</v>
          </cell>
          <cell r="B3151" t="str">
            <v>MASSA DE REJUNTE PRONTA PARA TRATAMENTO DE JUNTAS DE CHAPA DE GESSO PARA DRYWALL, SEM ADICAO DE AGUA</v>
          </cell>
          <cell r="C3151" t="str">
            <v xml:space="preserve">KG    </v>
          </cell>
          <cell r="D3151">
            <v>2.96</v>
          </cell>
        </row>
        <row r="3152">
          <cell r="A3152">
            <v>4049</v>
          </cell>
          <cell r="B3152" t="str">
            <v>MASSA EPOXI BICOMPONENTE (MASSA + CATALIZADOR)</v>
          </cell>
          <cell r="C3152" t="str">
            <v xml:space="preserve">L     </v>
          </cell>
          <cell r="D3152">
            <v>66.83</v>
          </cell>
        </row>
        <row r="3153">
          <cell r="A3153">
            <v>38120</v>
          </cell>
          <cell r="B3153" t="str">
            <v>MASSA EPOXI BICOMPONENTE PARA REPAROS</v>
          </cell>
          <cell r="C3153" t="str">
            <v xml:space="preserve">KG    </v>
          </cell>
          <cell r="D3153">
            <v>233.71</v>
          </cell>
        </row>
        <row r="3154">
          <cell r="A3154">
            <v>43652</v>
          </cell>
          <cell r="B3154" t="str">
            <v>MASSA PARA MADEIRA - INTERIOR E EXTERIOR</v>
          </cell>
          <cell r="C3154" t="str">
            <v xml:space="preserve">KG    </v>
          </cell>
          <cell r="D3154">
            <v>13.42</v>
          </cell>
        </row>
        <row r="3155">
          <cell r="A3155">
            <v>10498</v>
          </cell>
          <cell r="B3155" t="str">
            <v>MASSA PARA VIDRO</v>
          </cell>
          <cell r="C3155" t="str">
            <v xml:space="preserve">KG    </v>
          </cell>
          <cell r="D3155">
            <v>15.02</v>
          </cell>
        </row>
        <row r="3156">
          <cell r="A3156">
            <v>4823</v>
          </cell>
          <cell r="B3156" t="str">
            <v>MASSA PLASTICA PARA MARMORE/GRANITO</v>
          </cell>
          <cell r="C3156" t="str">
            <v xml:space="preserve">KG    </v>
          </cell>
          <cell r="D3156">
            <v>40.53</v>
          </cell>
        </row>
        <row r="3157">
          <cell r="A3157">
            <v>38877</v>
          </cell>
          <cell r="B3157" t="str">
            <v>MASSA PREMIUM PARA TEXTURA LISA DE BASE ACRILICA, USO INTERNO E EXTERNO</v>
          </cell>
          <cell r="C3157" t="str">
            <v xml:space="preserve">KG    </v>
          </cell>
          <cell r="D3157">
            <v>5.34</v>
          </cell>
        </row>
        <row r="3158">
          <cell r="A3158">
            <v>34546</v>
          </cell>
          <cell r="B3158" t="str">
            <v>MASSA PREMIUM PARA TEXTURA RUSTICA DE BASE ACRILICA, COR BRANCA, USO INTERNO E EXTERNO</v>
          </cell>
          <cell r="C3158" t="str">
            <v xml:space="preserve">KG    </v>
          </cell>
          <cell r="D3158">
            <v>5.49</v>
          </cell>
        </row>
        <row r="3159">
          <cell r="A3159">
            <v>41387</v>
          </cell>
          <cell r="B3159" t="str">
            <v>MASTRO SIMPLES GALVANIZADO DIAMETRO NOMINAL 1 1/2"</v>
          </cell>
          <cell r="C3159" t="str">
            <v xml:space="preserve">M     </v>
          </cell>
          <cell r="D3159">
            <v>53.47</v>
          </cell>
        </row>
        <row r="3160">
          <cell r="A3160">
            <v>41388</v>
          </cell>
          <cell r="B3160" t="str">
            <v>MASTRO SIMPLES GALVANIZADO DIAMETRO NOMINAL 2"</v>
          </cell>
          <cell r="C3160" t="str">
            <v xml:space="preserve">M     </v>
          </cell>
          <cell r="D3160">
            <v>64.150000000000006</v>
          </cell>
        </row>
        <row r="3161">
          <cell r="A3161">
            <v>41380</v>
          </cell>
          <cell r="B3161" t="str">
            <v>MASTRO TELESCOPICO DE 4 METROS (3 M X DN= 2" + 1 M X DN= 1 1/2")</v>
          </cell>
          <cell r="C3161" t="str">
            <v xml:space="preserve">UN    </v>
          </cell>
          <cell r="D3161">
            <v>426.81</v>
          </cell>
        </row>
        <row r="3162">
          <cell r="A3162">
            <v>41381</v>
          </cell>
          <cell r="B3162" t="str">
            <v>MASTRO TELESCOPICO GALVANIZADO 5 METROS (3 M X DN= 2" + 2 M X DN= 1 1/2")</v>
          </cell>
          <cell r="C3162" t="str">
            <v xml:space="preserve">UN    </v>
          </cell>
          <cell r="D3162">
            <v>447.13</v>
          </cell>
        </row>
        <row r="3163">
          <cell r="A3163">
            <v>41382</v>
          </cell>
          <cell r="B3163" t="str">
            <v>MASTRO TELESCOPICO GALVANIZADO 6 METROS (3 M X DN= 2" + 3 M X DN= 1Â½")</v>
          </cell>
          <cell r="C3163" t="str">
            <v xml:space="preserve">UN    </v>
          </cell>
          <cell r="D3163">
            <v>432.8</v>
          </cell>
        </row>
        <row r="3164">
          <cell r="A3164">
            <v>41383</v>
          </cell>
          <cell r="B3164" t="str">
            <v>MASTRO TELESCOPICO GALVANIZADO 7 METROS (6 M X DN= 2" + 1 M X DN= 1 1/2")</v>
          </cell>
          <cell r="C3164" t="str">
            <v xml:space="preserve">UN    </v>
          </cell>
          <cell r="D3164">
            <v>587.44000000000005</v>
          </cell>
        </row>
        <row r="3165">
          <cell r="A3165">
            <v>41385</v>
          </cell>
          <cell r="B3165" t="str">
            <v>MASTRO TELESCOPICO GALVANIZADO 9 METROS (6 M X DN= 2" + 3 M X DN= 1 1/2")</v>
          </cell>
          <cell r="C3165" t="str">
            <v xml:space="preserve">UN    </v>
          </cell>
          <cell r="D3165">
            <v>730.99</v>
          </cell>
        </row>
        <row r="3166">
          <cell r="A3166">
            <v>11079</v>
          </cell>
          <cell r="B3166" t="str">
            <v>MATERIAL FILTRANTE (PEDREGULHO) 0,6 A 25,46 MM (POSTO PEDREIRA/FORNECEDOR, SEM FRETE)</v>
          </cell>
          <cell r="C3166" t="str">
            <v xml:space="preserve">M3    </v>
          </cell>
          <cell r="D3166">
            <v>1758.02</v>
          </cell>
        </row>
        <row r="3167">
          <cell r="A3167">
            <v>11082</v>
          </cell>
          <cell r="B3167" t="str">
            <v>MATERIAL FILTRANTE (PEDREGULHO) 38 A 25,4 MM (POSTO PEDREIRA/FORNECEDOR, SEM FRETE)</v>
          </cell>
          <cell r="C3167" t="str">
            <v xml:space="preserve">M3    </v>
          </cell>
          <cell r="D3167">
            <v>1758.02</v>
          </cell>
        </row>
        <row r="3168">
          <cell r="A3168">
            <v>4058</v>
          </cell>
          <cell r="B3168" t="str">
            <v>MECANICO DE EQUIPAMENTOS PESADOS</v>
          </cell>
          <cell r="C3168" t="str">
            <v xml:space="preserve">H     </v>
          </cell>
          <cell r="D3168">
            <v>18.05</v>
          </cell>
        </row>
        <row r="3169">
          <cell r="A3169">
            <v>40974</v>
          </cell>
          <cell r="B3169" t="str">
            <v>MECANICO DE EQUIPAMENTOS PESADOS (MENSALISTA)</v>
          </cell>
          <cell r="C3169" t="str">
            <v xml:space="preserve">MES   </v>
          </cell>
          <cell r="D3169">
            <v>3190.17</v>
          </cell>
        </row>
        <row r="3170">
          <cell r="A3170">
            <v>34794</v>
          </cell>
          <cell r="B3170" t="str">
            <v>MECANICO DE REFRIGERACAO</v>
          </cell>
          <cell r="C3170" t="str">
            <v xml:space="preserve">H     </v>
          </cell>
          <cell r="D3170">
            <v>18.12</v>
          </cell>
        </row>
        <row r="3171">
          <cell r="A3171">
            <v>40925</v>
          </cell>
          <cell r="B3171" t="str">
            <v>MECANICO DE REFRIGERACAO (MENSALISTA)</v>
          </cell>
          <cell r="C3171" t="str">
            <v xml:space="preserve">MES   </v>
          </cell>
          <cell r="D3171">
            <v>3203.2</v>
          </cell>
        </row>
        <row r="3172">
          <cell r="A3172">
            <v>13741</v>
          </cell>
          <cell r="B3172" t="str">
            <v>MEDIDOR DE NIVEL ESTATICO E DINAMICO PARA POCO, COMPRIMENTO DE 200 M</v>
          </cell>
          <cell r="C3172" t="str">
            <v xml:space="preserve">UN    </v>
          </cell>
          <cell r="D3172">
            <v>2436.12</v>
          </cell>
        </row>
        <row r="3173">
          <cell r="A3173">
            <v>3288</v>
          </cell>
          <cell r="B3173" t="str">
            <v>MEIA CANA DE MADEIRA CEDRINHO OU EQUIVALENTE DA REGIAO, ACABAMENTO PARA FORRO PAULISTA, *2,5 X 2,5* CM</v>
          </cell>
          <cell r="C3173" t="str">
            <v xml:space="preserve">M     </v>
          </cell>
          <cell r="D3173">
            <v>5.99</v>
          </cell>
        </row>
        <row r="3174">
          <cell r="A3174">
            <v>13587</v>
          </cell>
          <cell r="B3174" t="str">
            <v>MEIA CANA DE MADEIRA PINUS OU EQUIVALENTE DA REGIAO, ACABAMENTO PARA FORRO PAULISTA, *2,5 X 2,5* CM</v>
          </cell>
          <cell r="C3174" t="str">
            <v xml:space="preserve">M     </v>
          </cell>
          <cell r="D3174">
            <v>3.62</v>
          </cell>
        </row>
        <row r="3175">
          <cell r="A3175">
            <v>38598</v>
          </cell>
          <cell r="B3175" t="str">
            <v>MEIA CANALETA DE CONCRETO ESTRUTURAL 14 X 19 X 19 CM, FBK 14 MPA (NBR 6136)</v>
          </cell>
          <cell r="C3175" t="str">
            <v xml:space="preserve">UN    </v>
          </cell>
          <cell r="D3175">
            <v>3.06</v>
          </cell>
        </row>
        <row r="3176">
          <cell r="A3176">
            <v>38595</v>
          </cell>
          <cell r="B3176" t="str">
            <v>MEIA CANALETA DE CONCRETO ESTRUTURAL 14 X 19 X 19 CM, FBK 4,5 MPA (NBR 6136)</v>
          </cell>
          <cell r="C3176" t="str">
            <v xml:space="preserve">UN    </v>
          </cell>
          <cell r="D3176">
            <v>2.59</v>
          </cell>
        </row>
        <row r="3177">
          <cell r="A3177">
            <v>38592</v>
          </cell>
          <cell r="B3177" t="str">
            <v>MEIO BLOCO DE CONCRETO ESTRUTURAL 14 X 19 X 14 CM, FBK 14 MPA (NBR 6136)</v>
          </cell>
          <cell r="C3177" t="str">
            <v xml:space="preserve">UN    </v>
          </cell>
          <cell r="D3177">
            <v>2.62</v>
          </cell>
        </row>
        <row r="3178">
          <cell r="A3178">
            <v>38588</v>
          </cell>
          <cell r="B3178" t="str">
            <v>MEIO BLOCO DE CONCRETO ESTRUTURAL 14 X 19 X 14 CM, FBK 4,5 MPA (NBR 6136)</v>
          </cell>
          <cell r="C3178" t="str">
            <v xml:space="preserve">UN    </v>
          </cell>
          <cell r="D3178">
            <v>2.1</v>
          </cell>
        </row>
        <row r="3179">
          <cell r="A3179">
            <v>38593</v>
          </cell>
          <cell r="B3179" t="str">
            <v>MEIO BLOCO DE CONCRETO ESTRUTURAL 14 X 19 X 19 CM, FBK 14 MPA (NBR 6136)</v>
          </cell>
          <cell r="C3179" t="str">
            <v xml:space="preserve">UN    </v>
          </cell>
          <cell r="D3179">
            <v>2.9</v>
          </cell>
        </row>
        <row r="3180">
          <cell r="A3180">
            <v>38589</v>
          </cell>
          <cell r="B3180" t="str">
            <v>MEIO BLOCO DE CONCRETO ESTRUTURAL 14 X 19 X 19 CM, FBK 4,5 MPA (NBR 6136)</v>
          </cell>
          <cell r="C3180" t="str">
            <v xml:space="preserve">UN    </v>
          </cell>
          <cell r="D3180">
            <v>2.2000000000000002</v>
          </cell>
        </row>
        <row r="3181">
          <cell r="A3181">
            <v>38594</v>
          </cell>
          <cell r="B3181" t="str">
            <v>MEIO BLOCO DE CONCRETO ESTRUTURAL 14 X 19 X 34 CM, FBK 14 MPA (NBR 6136)</v>
          </cell>
          <cell r="C3181" t="str">
            <v xml:space="preserve">UN    </v>
          </cell>
          <cell r="D3181">
            <v>4.57</v>
          </cell>
        </row>
        <row r="3182">
          <cell r="A3182">
            <v>34773</v>
          </cell>
          <cell r="B3182" t="str">
            <v>MEIO BLOCO DE VEDACAO DE CONCRETO APARENTE 14 X 19 X 19 CM  (CLASSE C - NBR 6136)</v>
          </cell>
          <cell r="C3182" t="str">
            <v xml:space="preserve">UN    </v>
          </cell>
          <cell r="D3182">
            <v>2.16</v>
          </cell>
        </row>
        <row r="3183">
          <cell r="A3183">
            <v>34769</v>
          </cell>
          <cell r="B3183" t="str">
            <v>MEIO BLOCO DE VEDACAO DE CONCRETO APARENTE 19 X 19 X 19 CM (CLASSE C - NBR 6136)</v>
          </cell>
          <cell r="C3183" t="str">
            <v xml:space="preserve">UN    </v>
          </cell>
          <cell r="D3183">
            <v>2.68</v>
          </cell>
        </row>
        <row r="3184">
          <cell r="A3184">
            <v>34763</v>
          </cell>
          <cell r="B3184" t="str">
            <v>MEIO BLOCO DE VEDACAO DE CONCRETO APARENTE 9  X 19 X 19 CM (CLASSE C - NBR 6136)</v>
          </cell>
          <cell r="C3184" t="str">
            <v xml:space="preserve">UN    </v>
          </cell>
          <cell r="D3184">
            <v>1.65</v>
          </cell>
        </row>
        <row r="3185">
          <cell r="A3185">
            <v>34774</v>
          </cell>
          <cell r="B3185" t="str">
            <v>MEIO BLOCO DE VEDACAO DE CONCRETO 14 X 19 X 19 CM (CLASSE C - NBR 6136)</v>
          </cell>
          <cell r="C3185" t="str">
            <v xml:space="preserve">UN    </v>
          </cell>
          <cell r="D3185">
            <v>2.0499999999999998</v>
          </cell>
        </row>
        <row r="3186">
          <cell r="A3186">
            <v>34771</v>
          </cell>
          <cell r="B3186" t="str">
            <v>MEIO BLOCO DE VEDACAO DE CONCRETO 19 X 19 X 19 CM (CLASSE C - NBR 6136)</v>
          </cell>
          <cell r="C3186" t="str">
            <v xml:space="preserve">UN    </v>
          </cell>
          <cell r="D3186">
            <v>2.4700000000000002</v>
          </cell>
        </row>
        <row r="3187">
          <cell r="A3187">
            <v>34764</v>
          </cell>
          <cell r="B3187" t="str">
            <v>MEIO BLOCO DE VEDACAO DE CONCRETO 9 X 19 X 19 CM (CLASSE C - NBR 6136)</v>
          </cell>
          <cell r="C3187" t="str">
            <v xml:space="preserve">UN    </v>
          </cell>
          <cell r="D3187">
            <v>1.62</v>
          </cell>
        </row>
        <row r="3188">
          <cell r="A3188">
            <v>34788</v>
          </cell>
          <cell r="B3188" t="str">
            <v>MEIO BLOCO ESTRUTURAL CERAMICO 14 X 19 X 14 CM, 6,0 MPA (NBR 15270)</v>
          </cell>
          <cell r="C3188" t="str">
            <v xml:space="preserve">UN    </v>
          </cell>
          <cell r="D3188">
            <v>1.65</v>
          </cell>
        </row>
        <row r="3189">
          <cell r="A3189">
            <v>34781</v>
          </cell>
          <cell r="B3189" t="str">
            <v>MEIO BLOCO ESTRUTURAL CERAMICO 14 X 19 X 19 CM, 6,0 MPA (NBR 15270)</v>
          </cell>
          <cell r="C3189" t="str">
            <v xml:space="preserve">UN    </v>
          </cell>
          <cell r="D3189">
            <v>1.87</v>
          </cell>
        </row>
        <row r="3190">
          <cell r="A3190">
            <v>41682</v>
          </cell>
          <cell r="B3190" t="str">
            <v>MEIO-FIO OU GUIA DE CONCRETO PRE MOLDADO, COMP 1 M, *30 X 10/12* CM (H X L1/L2)</v>
          </cell>
          <cell r="C3190" t="str">
            <v xml:space="preserve">UN    </v>
          </cell>
          <cell r="D3190">
            <v>33.4</v>
          </cell>
        </row>
        <row r="3191">
          <cell r="A3191">
            <v>41683</v>
          </cell>
          <cell r="B3191" t="str">
            <v>MEIO-FIO OU GUIA DE CONCRETO PRE MOLDADO, COMP 80 CM, *30 X 10/10* (H X L1/L2)</v>
          </cell>
          <cell r="C3191" t="str">
            <v xml:space="preserve">UN    </v>
          </cell>
          <cell r="D3191">
            <v>24.57</v>
          </cell>
        </row>
        <row r="3192">
          <cell r="A3192">
            <v>41680</v>
          </cell>
          <cell r="B3192" t="str">
            <v>MEIO-FIO OU GUIA DE CONCRETO PRE-MOLDADO, COMP *39* CM, *19 X 6,5/6,5* CM (H X L1/L2)</v>
          </cell>
          <cell r="C3192" t="str">
            <v xml:space="preserve">UN    </v>
          </cell>
          <cell r="D3192">
            <v>13.23</v>
          </cell>
        </row>
        <row r="3193">
          <cell r="A3193">
            <v>41679</v>
          </cell>
          <cell r="B3193" t="str">
            <v>MEIO-FIO OU GUIA DE CONCRETO PRE-MOLDADO, COMP 1 M, *20 X 12/15* CM (H X L1/L2)</v>
          </cell>
          <cell r="C3193" t="str">
            <v xml:space="preserve">UN    </v>
          </cell>
          <cell r="D3193">
            <v>30.24</v>
          </cell>
        </row>
        <row r="3194">
          <cell r="A3194">
            <v>41681</v>
          </cell>
          <cell r="B3194" t="str">
            <v>MEIO-FIO OU GUIA DE CONCRETO PRE-MOLDADO, COMP 80 CM, *25 X 08/08* CM (H X L1/L2)</v>
          </cell>
          <cell r="C3194" t="str">
            <v xml:space="preserve">UN    </v>
          </cell>
          <cell r="D3194">
            <v>20.69</v>
          </cell>
        </row>
        <row r="3195">
          <cell r="A3195">
            <v>43386</v>
          </cell>
          <cell r="B3195" t="str">
            <v>MEIO-FIO OU GUIA DE CONCRETO PRE-MOLDADO, TIPO CHAPEU PARA BOCA DE LOBO,  DIMENSOES *1,20* X 0,15 X 0,30 M</v>
          </cell>
          <cell r="C3195" t="str">
            <v xml:space="preserve">UN    </v>
          </cell>
          <cell r="D3195">
            <v>47.25</v>
          </cell>
        </row>
        <row r="3196">
          <cell r="A3196">
            <v>4059</v>
          </cell>
          <cell r="B3196" t="str">
            <v>MEIO-FIO OU GUIA DE CONCRETO, PRE-MOLDADO, COMP 1 M, *30 X 12/15* CM (H X L1/L2)</v>
          </cell>
          <cell r="C3196" t="str">
            <v xml:space="preserve">M     </v>
          </cell>
          <cell r="D3196">
            <v>33.4</v>
          </cell>
        </row>
        <row r="3197">
          <cell r="A3197">
            <v>4062</v>
          </cell>
          <cell r="B3197" t="str">
            <v>MEIO-FIO OU GUIA DE CONCRETO, PRE-MOLDADO, COMP 1 M, *30 X 15* CM (H X L)</v>
          </cell>
          <cell r="C3197" t="str">
            <v xml:space="preserve">UN    </v>
          </cell>
          <cell r="D3197">
            <v>33.4</v>
          </cell>
        </row>
        <row r="3198">
          <cell r="A3198">
            <v>4061</v>
          </cell>
          <cell r="B3198" t="str">
            <v>MEIO-FIO OU GUIA DE CONCRETO, PRE-MOLDADO, COMP 80 CM, *45 X 12/18* CM (H X L1/L2)</v>
          </cell>
          <cell r="C3198" t="str">
            <v xml:space="preserve">UN    </v>
          </cell>
          <cell r="D3198">
            <v>41.58</v>
          </cell>
        </row>
        <row r="3199">
          <cell r="A3199">
            <v>41315</v>
          </cell>
          <cell r="B3199" t="str">
            <v>MEMBRANA IMPERMEABILIZANTE A BASE DE POLIUREIA, BICOMPONENTE, APLICACAO A FRIO</v>
          </cell>
          <cell r="C3199" t="str">
            <v xml:space="preserve">KG    </v>
          </cell>
          <cell r="D3199">
            <v>66.91</v>
          </cell>
        </row>
        <row r="3200">
          <cell r="A3200">
            <v>43148</v>
          </cell>
          <cell r="B3200" t="str">
            <v>MEMBRANA IMPERMEABILIZANTE A BASE DE POLIURETANO</v>
          </cell>
          <cell r="C3200" t="str">
            <v xml:space="preserve">KG    </v>
          </cell>
          <cell r="D3200">
            <v>45.41</v>
          </cell>
        </row>
        <row r="3201">
          <cell r="A3201">
            <v>43147</v>
          </cell>
          <cell r="B3201" t="str">
            <v>MEMBRANA IMPERMEABILIZANTE ACRILICA MONOCOMPONENTE</v>
          </cell>
          <cell r="C3201" t="str">
            <v xml:space="preserve">KG    </v>
          </cell>
          <cell r="D3201">
            <v>17.59</v>
          </cell>
        </row>
        <row r="3202">
          <cell r="A3202">
            <v>10608</v>
          </cell>
          <cell r="B3202" t="str">
            <v>MESA VIBRATORIA COM DIMENSOES DE 2,0 X 1,0 M, COM MOTOR ELETRICO DE 2 POLOS E POTENCIA DE 3 CV</v>
          </cell>
          <cell r="C3202" t="str">
            <v xml:space="preserve">UN    </v>
          </cell>
          <cell r="D3202">
            <v>10084.049999999999</v>
          </cell>
        </row>
        <row r="3203">
          <cell r="A3203">
            <v>4069</v>
          </cell>
          <cell r="B3203" t="str">
            <v>MESTRE DE OBRAS</v>
          </cell>
          <cell r="C3203" t="str">
            <v xml:space="preserve">H     </v>
          </cell>
          <cell r="D3203">
            <v>32.33</v>
          </cell>
        </row>
        <row r="3204">
          <cell r="A3204">
            <v>40819</v>
          </cell>
          <cell r="B3204" t="str">
            <v>MESTRE DE OBRAS (MENSALISTA)</v>
          </cell>
          <cell r="C3204" t="str">
            <v xml:space="preserve">MES   </v>
          </cell>
          <cell r="D3204">
            <v>5715.66</v>
          </cell>
        </row>
        <row r="3205">
          <cell r="A3205">
            <v>34361</v>
          </cell>
          <cell r="B3205" t="str">
            <v>METACAULIM DE ALTA REATIVIDADE/CAULIM CALCINADO</v>
          </cell>
          <cell r="C3205" t="str">
            <v xml:space="preserve">KG    </v>
          </cell>
          <cell r="D3205">
            <v>12.8</v>
          </cell>
        </row>
        <row r="3206">
          <cell r="A3206">
            <v>36512</v>
          </cell>
          <cell r="B3206" t="str">
            <v>MICRO-TRATOR CORTADOR DE GRAMA COM LARGURA DO CORTE DE 107 CM, COM  2 LAMINAS E DESCARTE LATERAL</v>
          </cell>
          <cell r="C3206" t="str">
            <v xml:space="preserve">UN    </v>
          </cell>
          <cell r="D3206">
            <v>19509.32</v>
          </cell>
        </row>
        <row r="3207">
          <cell r="A3207">
            <v>44478</v>
          </cell>
          <cell r="B3207" t="str">
            <v>MICROESFERAS DE VIDRO PARA SINALIZACAO HORIZONTAL VIARIA, TIPO I-B (PREMIX) - NBR  16184</v>
          </cell>
          <cell r="C3207" t="str">
            <v xml:space="preserve">KG    </v>
          </cell>
          <cell r="D3207">
            <v>19.690000000000001</v>
          </cell>
        </row>
        <row r="3208">
          <cell r="A3208">
            <v>44477</v>
          </cell>
          <cell r="B3208" t="str">
            <v>MICROESFERAS DE VIDRO PARA SINALIZACAO HORIZONTAL VIARIA, TIPO II-A (DROP-ON) - NBR  16184</v>
          </cell>
          <cell r="C3208" t="str">
            <v xml:space="preserve">KG    </v>
          </cell>
          <cell r="D3208">
            <v>19.690000000000001</v>
          </cell>
        </row>
        <row r="3209">
          <cell r="A3209">
            <v>11697</v>
          </cell>
          <cell r="B3209" t="str">
            <v>MICTORIO COLETIVO ACO INOX (AISI 304), E = 0,8 MM, DE *100 X 40 X 30* CM (C X A X P)</v>
          </cell>
          <cell r="C3209" t="str">
            <v xml:space="preserve">UN    </v>
          </cell>
          <cell r="D3209">
            <v>797.05</v>
          </cell>
        </row>
        <row r="3210">
          <cell r="A3210">
            <v>11698</v>
          </cell>
          <cell r="B3210" t="str">
            <v>MICTORIO COLETIVO ACO INOX (AISI 304), E = 0,8 MM, DE *100 X 50 X 35* CM (C X A X P)</v>
          </cell>
          <cell r="C3210" t="str">
            <v xml:space="preserve">UN    </v>
          </cell>
          <cell r="D3210">
            <v>950.84</v>
          </cell>
        </row>
        <row r="3211">
          <cell r="A3211">
            <v>10432</v>
          </cell>
          <cell r="B3211" t="str">
            <v>MICTORIO INDICUDUAL, SIFONADO, LOUCA BRANCA, SEM COMPLEMENTOS</v>
          </cell>
          <cell r="C3211" t="str">
            <v xml:space="preserve">UN    </v>
          </cell>
          <cell r="D3211">
            <v>328.02</v>
          </cell>
        </row>
        <row r="3212">
          <cell r="A3212">
            <v>11699</v>
          </cell>
          <cell r="B3212" t="str">
            <v>MICTORIO INDIVIDUAL ACO INOX (AISI 304), E = 0,8 MM, DE *50  X 45  X 35* (C X A X P)</v>
          </cell>
          <cell r="C3212" t="str">
            <v xml:space="preserve">UN    </v>
          </cell>
          <cell r="D3212">
            <v>1050.8900000000001</v>
          </cell>
        </row>
        <row r="3213">
          <cell r="A3213">
            <v>44020</v>
          </cell>
          <cell r="B3213" t="str">
            <v>MICTORIO INDIVIDUAL, SIFONADO, VALVULA EMBUTIDA, DE LOUCA BRANCA, SEM COMPLEMENTOS - PADRAO ALTO</v>
          </cell>
          <cell r="C3213" t="str">
            <v xml:space="preserve">UN    </v>
          </cell>
          <cell r="D3213">
            <v>809.26</v>
          </cell>
        </row>
        <row r="3214">
          <cell r="A3214">
            <v>41420</v>
          </cell>
          <cell r="B3214" t="str">
            <v>MINICAPTOR, EM ACO GALVANIZADO A FOGO, FIXACAO COM ROSCA SOBERBA OU MECANICA, H=600 MM X DN=10 MM</v>
          </cell>
          <cell r="C3214" t="str">
            <v xml:space="preserve">UN    </v>
          </cell>
          <cell r="D3214">
            <v>10.88</v>
          </cell>
        </row>
        <row r="3215">
          <cell r="A3215">
            <v>41422</v>
          </cell>
          <cell r="B3215" t="str">
            <v>MINICAPTOR, EM ACO GALVANIZADO A FOGO, FIXACAO HORIZONTAL COM BANDEIRA A 20 CM, H=600 MM E X DN=10 MM</v>
          </cell>
          <cell r="C3215" t="str">
            <v xml:space="preserve">UN    </v>
          </cell>
          <cell r="D3215">
            <v>14.86</v>
          </cell>
        </row>
        <row r="3216">
          <cell r="A3216">
            <v>41425</v>
          </cell>
          <cell r="B3216" t="str">
            <v>MINICAPTOR, EM ACO GALVANIZADO A FOGO, FIXACAO HORIZONTAL DE 1 FUROS, SEM BANDEIRA, H=300 MM X DN=10 MM</v>
          </cell>
          <cell r="C3216" t="str">
            <v xml:space="preserve">UN    </v>
          </cell>
          <cell r="D3216">
            <v>7.6</v>
          </cell>
        </row>
        <row r="3217">
          <cell r="A3217">
            <v>41426</v>
          </cell>
          <cell r="B3217" t="str">
            <v>MINICAPTOR, EM ACO GALVANIZADO A FOGO, FIXACAO HORIZONTAL DE 2 FUROS, SEM BANDEIRA, H=600 MM X DN=10 MM</v>
          </cell>
          <cell r="C3217" t="str">
            <v xml:space="preserve">UN    </v>
          </cell>
          <cell r="D3217">
            <v>13.71</v>
          </cell>
        </row>
        <row r="3218">
          <cell r="A3218">
            <v>41419</v>
          </cell>
          <cell r="B3218" t="str">
            <v>MINICAPTOR, EM ACO GALVANIZADO A FOGO,Â  FIXACAO COM ROSCA SOBERBA OU MECANICA, H=300 MM X DN=10 MM</v>
          </cell>
          <cell r="C3218" t="str">
            <v xml:space="preserve">UN    </v>
          </cell>
          <cell r="D3218">
            <v>8</v>
          </cell>
        </row>
        <row r="3219">
          <cell r="A3219">
            <v>41421</v>
          </cell>
          <cell r="B3219" t="str">
            <v>MINICAPTOR, EM ACO GALVANIZADO A FOGO,Â  FIXACAO HORIZONTAL COM BANDEIRA A 20 CM, H=300 MM E X DN=10 MM</v>
          </cell>
          <cell r="C3219" t="str">
            <v xml:space="preserve">UN    </v>
          </cell>
          <cell r="D3219">
            <v>10.85</v>
          </cell>
        </row>
        <row r="3220">
          <cell r="A3220">
            <v>41414</v>
          </cell>
          <cell r="B3220" t="str">
            <v>MINICAPTORES DE INSERCAO, EM ACO GALVANIZADO A FOGO, H=300 MM X DN=10 MM</v>
          </cell>
          <cell r="C3220" t="str">
            <v xml:space="preserve">UN    </v>
          </cell>
          <cell r="D3220">
            <v>25.16</v>
          </cell>
        </row>
        <row r="3221">
          <cell r="A3221">
            <v>41415</v>
          </cell>
          <cell r="B3221" t="str">
            <v>MINICAPTORES DE INSERCAO, EM ACO GALVANIZADO A FOGO, H=600,MM X DN=10,MM</v>
          </cell>
          <cell r="C3221" t="str">
            <v xml:space="preserve">UN    </v>
          </cell>
          <cell r="D3221">
            <v>29.31</v>
          </cell>
        </row>
        <row r="3222">
          <cell r="A3222">
            <v>37514</v>
          </cell>
          <cell r="B3222" t="str">
            <v>MINICARREGADEIRA SOBRE RODAS, POTENCIA LIQUIDA DE *47* HP, CAPACIDADE NOMINAL DE OPERACAO DE *646* KG</v>
          </cell>
          <cell r="C3222" t="str">
            <v xml:space="preserve">UN    </v>
          </cell>
          <cell r="D3222">
            <v>189750</v>
          </cell>
        </row>
        <row r="3223">
          <cell r="A3223">
            <v>37519</v>
          </cell>
          <cell r="B3223" t="str">
            <v>MINICARREGADEIRA SOBRE RODAS, POTENCIA LIQUIDA DE *72* HP, CAPACIDADE NOMINAL DE OPERACAO DE *1200* KG</v>
          </cell>
          <cell r="C3223" t="str">
            <v xml:space="preserve">UN    </v>
          </cell>
          <cell r="D3223">
            <v>292839.92</v>
          </cell>
        </row>
        <row r="3224">
          <cell r="A3224">
            <v>37520</v>
          </cell>
          <cell r="B3224" t="str">
            <v>MINIESCAVADEIRA SOBRE ESTEIRAS, POTENCIA LIQUIDA DE *30* HP, PESO OPERACIONAL DE *3.500* KG</v>
          </cell>
          <cell r="C3224" t="str">
            <v xml:space="preserve">UN    </v>
          </cell>
          <cell r="D3224">
            <v>288039.26</v>
          </cell>
        </row>
        <row r="3225">
          <cell r="A3225">
            <v>37521</v>
          </cell>
          <cell r="B3225" t="str">
            <v>MINIESCAVADEIRA SOBRE ESTEIRAS, POTENCIA LIQUIDA DE *42* HP, PESO OPERACIONAL DE *4.500* KG</v>
          </cell>
          <cell r="C3225" t="str">
            <v xml:space="preserve">UN    </v>
          </cell>
          <cell r="D3225">
            <v>351407.91</v>
          </cell>
        </row>
        <row r="3226">
          <cell r="A3226">
            <v>37522</v>
          </cell>
          <cell r="B3226" t="str">
            <v>MINIESCAVADEIRA SOBRE ESTEIRAS, POTENCIA LIQUIDA DE *42* HP, PESO OPERACIONAL DE *5.300* KG</v>
          </cell>
          <cell r="C3226" t="str">
            <v xml:space="preserve">UN    </v>
          </cell>
          <cell r="D3226">
            <v>361980.28</v>
          </cell>
        </row>
        <row r="3227">
          <cell r="A3227">
            <v>21109</v>
          </cell>
          <cell r="B3227" t="str">
            <v>MINUTERIA ELETRONICA COLETIVA COM POTENCIA MAXIMA RESISTIVA PARA LAMPADAS FLUORESCENTES DE *300* W ( 110 V ) / *600* W ( 110 V )</v>
          </cell>
          <cell r="C3227" t="str">
            <v xml:space="preserve">UN    </v>
          </cell>
          <cell r="D3227">
            <v>48.14</v>
          </cell>
        </row>
        <row r="3228">
          <cell r="A3228">
            <v>37546</v>
          </cell>
          <cell r="B3228" t="str">
            <v>MISTURADOR DE ARGAMASSA, EIXO HORIZONTAL, CAPACIDADE DE MISTURA 160 KG, MOTOR ELETRICO TRIFASICO 220/380 V, POTENCIA 3 CV</v>
          </cell>
          <cell r="C3228" t="str">
            <v xml:space="preserve">UN    </v>
          </cell>
          <cell r="D3228">
            <v>13281.62</v>
          </cell>
        </row>
        <row r="3229">
          <cell r="A3229">
            <v>37544</v>
          </cell>
          <cell r="B3229" t="str">
            <v>MISTURADOR DE ARGAMASSA, EIXO HORIZONTAL, CAPACIDADE DE MISTURA 300 KG, MOTOR ELETRICO TRIFASICO 220/380 V, POTENCIA 5 CV</v>
          </cell>
          <cell r="C3229" t="str">
            <v xml:space="preserve">UN    </v>
          </cell>
          <cell r="D3229">
            <v>14047.54</v>
          </cell>
        </row>
        <row r="3230">
          <cell r="A3230">
            <v>37545</v>
          </cell>
          <cell r="B3230" t="str">
            <v>MISTURADOR DE ARGAMASSA, EIXO HORIZONTAL, CAPACIDADE DE MISTURA 600 KG, MOTOR ELETRICO TRIFASICO 220/380 V, POTENCIA 7,5 CV</v>
          </cell>
          <cell r="C3230" t="str">
            <v xml:space="preserve">UN    </v>
          </cell>
          <cell r="D3230">
            <v>16714.689999999999</v>
          </cell>
        </row>
        <row r="3231">
          <cell r="A3231">
            <v>36793</v>
          </cell>
          <cell r="B3231" t="str">
            <v>MISTURADOR DE METAL CROMADO DE PAREDE PARA LAVATORIO (REF 1878)</v>
          </cell>
          <cell r="C3231" t="str">
            <v xml:space="preserve">UN    </v>
          </cell>
          <cell r="D3231">
            <v>769.71</v>
          </cell>
        </row>
        <row r="3232">
          <cell r="A3232">
            <v>11769</v>
          </cell>
          <cell r="B3232" t="str">
            <v>MISTURADOR DE METAL CROMADO, DE MESA/BANCADA, COM BICA BAIXA, PARA LAVATORIO (REF 1875)</v>
          </cell>
          <cell r="C3232" t="str">
            <v xml:space="preserve">UN    </v>
          </cell>
          <cell r="D3232">
            <v>340.15</v>
          </cell>
        </row>
        <row r="3233">
          <cell r="A3233">
            <v>11771</v>
          </cell>
          <cell r="B3233" t="str">
            <v>MISTURADOR DE PAREDE, DE METAL CROMADO, PARA COZINHA, BICA ALTA MOVEL, COM AREJADOR ARTICULADO (REF 1258)</v>
          </cell>
          <cell r="C3233" t="str">
            <v xml:space="preserve">UN    </v>
          </cell>
          <cell r="D3233">
            <v>416.64</v>
          </cell>
        </row>
        <row r="3234">
          <cell r="A3234">
            <v>39919</v>
          </cell>
          <cell r="B3234" t="str">
            <v>MISTURADOR DUPLO HORIZONTAL DE ALTA TURBULENCIA, CAPACIDADE / VOLUME 2 X 500 LITROS, MOTORES ELETRICOS MINIMO 5 CV CADA,  PARA NATA CIMENTO, ARGAMASSA E OUTROS</v>
          </cell>
          <cell r="C3234" t="str">
            <v xml:space="preserve">UN    </v>
          </cell>
          <cell r="D3234">
            <v>66481.84</v>
          </cell>
        </row>
        <row r="3235">
          <cell r="A3235">
            <v>38385</v>
          </cell>
          <cell r="B3235" t="str">
            <v>MISTURADOR MANUAL DE TINTAS PARA FURADEIRA, HASTE METALICA *60* CM, COM HELICE  (MEXEDOR DE TINTA)</v>
          </cell>
          <cell r="C3235" t="str">
            <v xml:space="preserve">UN    </v>
          </cell>
          <cell r="D3235">
            <v>48.23</v>
          </cell>
        </row>
        <row r="3236">
          <cell r="A3236">
            <v>36800</v>
          </cell>
          <cell r="B3236" t="str">
            <v>MISTURADOR METALICO, BASE PARA CHUVEIRO/BANHEIRA, 1/2 " OU 3/4 ", SOLDAVEL OU ROSCAVEL (NAO INCLUI ACABAMENTOS)</v>
          </cell>
          <cell r="C3236" t="str">
            <v xml:space="preserve">UN    </v>
          </cell>
          <cell r="D3236">
            <v>204.39</v>
          </cell>
        </row>
        <row r="3237">
          <cell r="A3237">
            <v>37587</v>
          </cell>
          <cell r="B3237" t="str">
            <v>MISTURADOR MONOCOMANDO PARA CHUVEIRO, BASE BRUTA, METALICO COM ACABAMENTO CROMADO</v>
          </cell>
          <cell r="C3237" t="str">
            <v xml:space="preserve">UN    </v>
          </cell>
          <cell r="D3237">
            <v>449.04</v>
          </cell>
        </row>
        <row r="3238">
          <cell r="A3238">
            <v>11561</v>
          </cell>
          <cell r="B3238" t="str">
            <v>MOLA HIDRAULICA AEREA, PARA PORTAS DE ATE 1.100 MM E PESO DE ATE 85 KG, COM CORPO EM ALUMINIO E BRACO EM ACO, SEM BRACO DE PARADA</v>
          </cell>
          <cell r="C3238" t="str">
            <v xml:space="preserve">UN    </v>
          </cell>
          <cell r="D3238">
            <v>248.85</v>
          </cell>
        </row>
        <row r="3239">
          <cell r="A3239">
            <v>43604</v>
          </cell>
          <cell r="B3239" t="str">
            <v>MOLA HIDRAULICA AEREA, PARA PORTAS DE ATE 850 MM E PESO DE ATE 50 KG, COM CORPO EM ALUMINIO E BRACO EM ACO, SEM BRACO DE PARADA</v>
          </cell>
          <cell r="C3239" t="str">
            <v xml:space="preserve">UN    </v>
          </cell>
          <cell r="D3239">
            <v>132.66</v>
          </cell>
        </row>
        <row r="3240">
          <cell r="A3240">
            <v>11560</v>
          </cell>
          <cell r="B3240" t="str">
            <v>MOLA HIDRAULICA AEREA, PARA PORTAS DE ATE 950 MM E PESO DE ATE 65 KG, COM CORPO EM ALUMINIO E BRACO EM ACO, SEM BRACO DE PARADA</v>
          </cell>
          <cell r="C3240" t="str">
            <v xml:space="preserve">UN    </v>
          </cell>
          <cell r="D3240">
            <v>192.07</v>
          </cell>
        </row>
        <row r="3241">
          <cell r="A3241">
            <v>11499</v>
          </cell>
          <cell r="B3241" t="str">
            <v>MOLA HIDRAULICA DE PISO, PARA PORTAS DE ATE 1100 MM E PESO DE ATE 120 KG, COM CORPO EM ACO INOX</v>
          </cell>
          <cell r="C3241" t="str">
            <v xml:space="preserve">UN    </v>
          </cell>
          <cell r="D3241">
            <v>770.1</v>
          </cell>
        </row>
        <row r="3242">
          <cell r="A3242">
            <v>34761</v>
          </cell>
          <cell r="B3242" t="str">
            <v>MONTADOR DE ELETROELETRONICOS</v>
          </cell>
          <cell r="C3242" t="str">
            <v xml:space="preserve">H     </v>
          </cell>
          <cell r="D3242">
            <v>16.079999999999998</v>
          </cell>
        </row>
        <row r="3243">
          <cell r="A3243">
            <v>40924</v>
          </cell>
          <cell r="B3243" t="str">
            <v>MONTADOR DE ELETROELETRONICOS (MENSALISTA)</v>
          </cell>
          <cell r="C3243" t="str">
            <v xml:space="preserve">MES   </v>
          </cell>
          <cell r="D3243">
            <v>2841.91</v>
          </cell>
        </row>
        <row r="3244">
          <cell r="A3244">
            <v>40983</v>
          </cell>
          <cell r="B3244" t="str">
            <v>MONTADOR DE ESTRUTURAS METALICAS (MENSALISTA)</v>
          </cell>
          <cell r="C3244" t="str">
            <v xml:space="preserve">MES   </v>
          </cell>
          <cell r="D3244">
            <v>1994.6</v>
          </cell>
        </row>
        <row r="3245">
          <cell r="A3245">
            <v>44497</v>
          </cell>
          <cell r="B3245" t="str">
            <v>MONTADOR DE ESTRUTURAS METALICAS HORISTA</v>
          </cell>
          <cell r="C3245" t="str">
            <v xml:space="preserve">H     </v>
          </cell>
          <cell r="D3245">
            <v>11.28</v>
          </cell>
        </row>
        <row r="3246">
          <cell r="A3246">
            <v>2437</v>
          </cell>
          <cell r="B3246" t="str">
            <v>MONTADOR DE MAQUINAS</v>
          </cell>
          <cell r="C3246" t="str">
            <v xml:space="preserve">H     </v>
          </cell>
          <cell r="D3246">
            <v>17.920000000000002</v>
          </cell>
        </row>
        <row r="3247">
          <cell r="A3247">
            <v>40921</v>
          </cell>
          <cell r="B3247" t="str">
            <v>MONTADOR DE MAQUINAS (MENSALISTA)</v>
          </cell>
          <cell r="C3247" t="str">
            <v xml:space="preserve">MES   </v>
          </cell>
          <cell r="D3247">
            <v>3167.83</v>
          </cell>
        </row>
        <row r="3248">
          <cell r="A3248">
            <v>14252</v>
          </cell>
          <cell r="B3248" t="str">
            <v>MOTOBOMBA AUTOESCORVANTE MOTOR A GASOLINA, POTENCIA 6,0HP, BOCAIS 3" X 3", HM/Q = 5 MCA / 24 M3/H A 52,5 MCA / 5,0 M3/H</v>
          </cell>
          <cell r="C3248" t="str">
            <v xml:space="preserve">UN    </v>
          </cell>
          <cell r="D3248">
            <v>2316.27</v>
          </cell>
        </row>
        <row r="3249">
          <cell r="A3249">
            <v>730</v>
          </cell>
          <cell r="B3249" t="str">
            <v>MOTOBOMBA AUTOESCORVANTE MOTOR ELETRICO TRIFASICO 7,4HP BOCA DIAMETRO DE SUCCAO X RECLAQUE: 2"X2", HM/ Q = 10 M / 73,5 M3/H A 28 M / 8,2 M3 /H</v>
          </cell>
          <cell r="C3249" t="str">
            <v xml:space="preserve">UN    </v>
          </cell>
          <cell r="D3249">
            <v>6188.63</v>
          </cell>
        </row>
        <row r="3250">
          <cell r="A3250">
            <v>723</v>
          </cell>
          <cell r="B3250" t="str">
            <v>MOTOBOMBA AUTOESCORVANTE POTENCIA 5,42 HP, BOCAIS SUCCAO X RECALQUE 2" X 2", A GASOLINA, DIAMETRO DO ROTOR 122 MM HM/Q = 6 MCA / 33,0 M3/H A 28 MCA / 8,0 M3/H</v>
          </cell>
          <cell r="C3250" t="str">
            <v xml:space="preserve">UN    </v>
          </cell>
          <cell r="D3250">
            <v>3075.97</v>
          </cell>
        </row>
        <row r="3251">
          <cell r="A3251">
            <v>36502</v>
          </cell>
          <cell r="B3251" t="str">
            <v>MOTOBOMBA CENTRIFUGA, MOTOR A GASOLINA, POTENCIA 5,42 HP, BOCAIS 1 1/2" X 1", DIAMETRO ROTOR 143 MM HM/Q = 6 MCA / 16,8 M3/H A 38 MCA / 6,6 M3/H</v>
          </cell>
          <cell r="C3251" t="str">
            <v xml:space="preserve">UN    </v>
          </cell>
          <cell r="D3251">
            <v>2891.04</v>
          </cell>
        </row>
        <row r="3252">
          <cell r="A3252">
            <v>36503</v>
          </cell>
          <cell r="B3252" t="str">
            <v>MOTOBOMBA TRASH (PARA AGUA SUJA) AUTO ESCORVANTE, MOTOR GASOLINA DE 6,41 HP, DIAMETROS DE SUCCAO X RECALQUE: 3" X 3", HM/Q: 10/60 A 23/0</v>
          </cell>
          <cell r="C3252" t="str">
            <v xml:space="preserve">UN    </v>
          </cell>
          <cell r="D3252">
            <v>3565</v>
          </cell>
        </row>
        <row r="3253">
          <cell r="A3253">
            <v>4090</v>
          </cell>
          <cell r="B3253" t="str">
            <v>MOTONIVELADORA POTENCIA BASICA LIQUIDA (PRIMEIRA MARCHA) 125 HP , PESO BRUTO 13843 KG, LARGURA DA LAMINA DE 3,7 M</v>
          </cell>
          <cell r="C3253" t="str">
            <v xml:space="preserve">UN    </v>
          </cell>
          <cell r="D3253">
            <v>928000</v>
          </cell>
        </row>
        <row r="3254">
          <cell r="A3254">
            <v>13227</v>
          </cell>
          <cell r="B3254" t="str">
            <v>MOTONIVELADORA POTENCIA BASICA LIQUIDA (PRIMEIRA MARCHA) 171 HP, PESO BRUTO 14768 KG, LARGURA DA LAMINA DE 3,7 M</v>
          </cell>
          <cell r="C3254" t="str">
            <v xml:space="preserve">UN    </v>
          </cell>
          <cell r="D3254">
            <v>1153155.72</v>
          </cell>
        </row>
        <row r="3255">
          <cell r="A3255">
            <v>10597</v>
          </cell>
          <cell r="B3255" t="str">
            <v>MOTONIVELADORA POTENCIA BASICA LIQUIDA (PRIMEIRA MARCHA) 186 HP, PESO BRUTO 15785 KG, LARGURA DA LAMINA DE 4,3 M</v>
          </cell>
          <cell r="C3255" t="str">
            <v xml:space="preserve">UN    </v>
          </cell>
          <cell r="D3255">
            <v>1213845.1499999999</v>
          </cell>
        </row>
        <row r="3256">
          <cell r="A3256">
            <v>39628</v>
          </cell>
          <cell r="B3256" t="str">
            <v>MOTOR A DIESEL PARA VIBRADOR DE IMERSAO, DE *4,7* CV</v>
          </cell>
          <cell r="C3256" t="str">
            <v xml:space="preserve">UN    </v>
          </cell>
          <cell r="D3256">
            <v>4094.61</v>
          </cell>
        </row>
        <row r="3257">
          <cell r="A3257">
            <v>39404</v>
          </cell>
          <cell r="B3257" t="str">
            <v>MOTOR A GASOLINA PARA VIBRADOR DE IMERSAO, 4 TEMPOS, DE 5,5 CV</v>
          </cell>
          <cell r="C3257" t="str">
            <v xml:space="preserve">UN    </v>
          </cell>
          <cell r="D3257">
            <v>2030.38</v>
          </cell>
        </row>
        <row r="3258">
          <cell r="A3258">
            <v>39402</v>
          </cell>
          <cell r="B3258" t="str">
            <v>MOTOR ELETRICO PARA VIBRADOR DE IMERSAO, DE 2 CV, MONOFASICO, 110/220 V</v>
          </cell>
          <cell r="C3258" t="str">
            <v xml:space="preserve">UN    </v>
          </cell>
          <cell r="D3258">
            <v>1672.65</v>
          </cell>
        </row>
        <row r="3259">
          <cell r="A3259">
            <v>39403</v>
          </cell>
          <cell r="B3259" t="str">
            <v>MOTOR ELETRICO PARA VIBRADOR DE IMERSAO, DE 2 CV, TRIFASICO, 220/380 V</v>
          </cell>
          <cell r="C3259" t="str">
            <v xml:space="preserve">UN    </v>
          </cell>
          <cell r="D3259">
            <v>1636.26</v>
          </cell>
        </row>
        <row r="3260">
          <cell r="A3260">
            <v>4093</v>
          </cell>
          <cell r="B3260" t="str">
            <v>MOTORISTA DE CAMINHAO</v>
          </cell>
          <cell r="C3260" t="str">
            <v xml:space="preserve">H     </v>
          </cell>
          <cell r="D3260">
            <v>13.1</v>
          </cell>
        </row>
        <row r="3261">
          <cell r="A3261">
            <v>10512</v>
          </cell>
          <cell r="B3261" t="str">
            <v>MOTORISTA DE CAMINHAO (MENSALISTA)</v>
          </cell>
          <cell r="C3261" t="str">
            <v xml:space="preserve">MES   </v>
          </cell>
          <cell r="D3261">
            <v>2315.6</v>
          </cell>
        </row>
        <row r="3262">
          <cell r="A3262">
            <v>20020</v>
          </cell>
          <cell r="B3262" t="str">
            <v>MOTORISTA DE CAMINHAO-BASCULANTE</v>
          </cell>
          <cell r="C3262" t="str">
            <v xml:space="preserve">H     </v>
          </cell>
          <cell r="D3262">
            <v>12.35</v>
          </cell>
        </row>
        <row r="3263">
          <cell r="A3263">
            <v>41038</v>
          </cell>
          <cell r="B3263" t="str">
            <v>MOTORISTA DE CAMINHAO-BASCULANTE (MENSALISTA)</v>
          </cell>
          <cell r="C3263" t="str">
            <v xml:space="preserve">MES   </v>
          </cell>
          <cell r="D3263">
            <v>2184.1999999999998</v>
          </cell>
        </row>
        <row r="3264">
          <cell r="A3264">
            <v>4094</v>
          </cell>
          <cell r="B3264" t="str">
            <v>MOTORISTA DE CAMINHAO-CARRETA</v>
          </cell>
          <cell r="C3264" t="str">
            <v xml:space="preserve">H     </v>
          </cell>
          <cell r="D3264">
            <v>17.489999999999998</v>
          </cell>
        </row>
        <row r="3265">
          <cell r="A3265">
            <v>40988</v>
          </cell>
          <cell r="B3265" t="str">
            <v>MOTORISTA DE CAMINHAO-CARRETA (MENSALISTA)</v>
          </cell>
          <cell r="C3265" t="str">
            <v xml:space="preserve">MES   </v>
          </cell>
          <cell r="D3265">
            <v>3092.34</v>
          </cell>
        </row>
        <row r="3266">
          <cell r="A3266">
            <v>4095</v>
          </cell>
          <cell r="B3266" t="str">
            <v>MOTORISTA DE CARRO DE PASSEIO</v>
          </cell>
          <cell r="C3266" t="str">
            <v xml:space="preserve">H     </v>
          </cell>
          <cell r="D3266">
            <v>12.13</v>
          </cell>
        </row>
        <row r="3267">
          <cell r="A3267">
            <v>40990</v>
          </cell>
          <cell r="B3267" t="str">
            <v>MOTORISTA DE CARRO DE PASSEIO (MENSALISTA)</v>
          </cell>
          <cell r="C3267" t="str">
            <v xml:space="preserve">MES   </v>
          </cell>
          <cell r="D3267">
            <v>2145.83</v>
          </cell>
        </row>
        <row r="3268">
          <cell r="A3268">
            <v>4097</v>
          </cell>
          <cell r="B3268" t="str">
            <v>MOTORISTA DE ONIBUS / MICRO-ONIBUS</v>
          </cell>
          <cell r="C3268" t="str">
            <v xml:space="preserve">H     </v>
          </cell>
          <cell r="D3268">
            <v>14.28</v>
          </cell>
        </row>
        <row r="3269">
          <cell r="A3269">
            <v>40994</v>
          </cell>
          <cell r="B3269" t="str">
            <v>MOTORISTA DE ONIBUS / MICRO-ONIBUS (MENSALISTA)</v>
          </cell>
          <cell r="C3269" t="str">
            <v xml:space="preserve">MES   </v>
          </cell>
          <cell r="D3269">
            <v>2526.3200000000002</v>
          </cell>
        </row>
        <row r="3270">
          <cell r="A3270">
            <v>4096</v>
          </cell>
          <cell r="B3270" t="str">
            <v>MOTORISTA OPERADOR DE CAMINHAO COM MUNCK</v>
          </cell>
          <cell r="C3270" t="str">
            <v xml:space="preserve">H     </v>
          </cell>
          <cell r="D3270">
            <v>15.33</v>
          </cell>
        </row>
        <row r="3271">
          <cell r="A3271">
            <v>40992</v>
          </cell>
          <cell r="B3271" t="str">
            <v>MOTORISTA OPERADOR DE CAMINHAO COM MUNCK (MENSALISTA)</v>
          </cell>
          <cell r="C3271" t="str">
            <v xml:space="preserve">MES   </v>
          </cell>
          <cell r="D3271">
            <v>2711.15</v>
          </cell>
        </row>
        <row r="3272">
          <cell r="A3272">
            <v>4114</v>
          </cell>
          <cell r="B3272" t="str">
            <v>MOURAO CONCRETO CURVO, SECAO "T", H = 2,80 M + CURVA COM 0,45 M, COM FUROS PARA FIOS</v>
          </cell>
          <cell r="C3272" t="str">
            <v xml:space="preserve">UN    </v>
          </cell>
          <cell r="D3272">
            <v>76.55</v>
          </cell>
        </row>
        <row r="3273">
          <cell r="A3273">
            <v>36797</v>
          </cell>
          <cell r="B3273" t="str">
            <v>MOURAO DE CONCRETO CURVO, *10 X 10* CM, H= *2,60* M + CURVA DE 0,40 M</v>
          </cell>
          <cell r="C3273" t="str">
            <v xml:space="preserve">UN    </v>
          </cell>
          <cell r="D3273">
            <v>68.16</v>
          </cell>
        </row>
        <row r="3274">
          <cell r="A3274">
            <v>4107</v>
          </cell>
          <cell r="B3274" t="str">
            <v>MOURAO DE CONCRETO RETO, SECAO QUADARA *10 X 10* CM, H= *2,30* M</v>
          </cell>
          <cell r="C3274" t="str">
            <v xml:space="preserve">UN    </v>
          </cell>
          <cell r="D3274">
            <v>64.27</v>
          </cell>
        </row>
        <row r="3275">
          <cell r="A3275">
            <v>4102</v>
          </cell>
          <cell r="B3275" t="str">
            <v>MOURAO DE CONCRETO RETO, SECAO QUADRADA, *10 X 10* CM, H= 3,00 M</v>
          </cell>
          <cell r="C3275" t="str">
            <v xml:space="preserve">UN    </v>
          </cell>
          <cell r="D3275">
            <v>78.45</v>
          </cell>
        </row>
        <row r="3276">
          <cell r="A3276">
            <v>36799</v>
          </cell>
          <cell r="B3276" t="str">
            <v>MOURAO DE CONCRETO RETO, TIPO ESTICADOR, *10 X 10* CM, H= 2,50 M</v>
          </cell>
          <cell r="C3276" t="str">
            <v xml:space="preserve">UN    </v>
          </cell>
          <cell r="D3276">
            <v>66.16</v>
          </cell>
        </row>
        <row r="3277">
          <cell r="A3277">
            <v>2747</v>
          </cell>
          <cell r="B3277" t="str">
            <v>MOURAO ROLICO DE MADEIRA TRATADA, D = 16 A 20 CM, H = 2,20 M, EM EUCALIPTO OU EQUIVALENTE DA REGIAO (PARA CERCA)</v>
          </cell>
          <cell r="C3277" t="str">
            <v xml:space="preserve">M     </v>
          </cell>
          <cell r="D3277">
            <v>33.31</v>
          </cell>
        </row>
        <row r="3278">
          <cell r="A3278">
            <v>21138</v>
          </cell>
          <cell r="B3278" t="str">
            <v>MOURAO ROLICO DE MADEIRA TRATADA, D = 8 A 11 CM, H = 2,20 M, EM EUCALIPTO OU EQUIVALENTE DA REGIAO (PARA CERCA)</v>
          </cell>
          <cell r="C3278" t="str">
            <v xml:space="preserve">M     </v>
          </cell>
          <cell r="D3278">
            <v>10.56</v>
          </cell>
        </row>
        <row r="3279">
          <cell r="A3279">
            <v>10826</v>
          </cell>
          <cell r="B3279" t="str">
            <v>MUDA DE ARBUSTO FLORIFERO, CLUSIA/GARDENIA/MOREIA BRANCA/ AZALEIA OU EQUIVALENTE DA REGIAO, H= *50 A 70* CM</v>
          </cell>
          <cell r="C3279" t="str">
            <v xml:space="preserve">UN    </v>
          </cell>
          <cell r="D3279">
            <v>86.2</v>
          </cell>
        </row>
        <row r="3280">
          <cell r="A3280">
            <v>365</v>
          </cell>
          <cell r="B3280" t="str">
            <v>MUDA DE ARBUSTO FOLHAGEM, SANSAO-DO-CAMPO OU EQUIVALENTE DA REGIAO, H= *50 A 70* CM</v>
          </cell>
          <cell r="C3280" t="str">
            <v xml:space="preserve">UN    </v>
          </cell>
          <cell r="D3280">
            <v>53.44</v>
          </cell>
        </row>
        <row r="3281">
          <cell r="A3281">
            <v>38639</v>
          </cell>
          <cell r="B3281" t="str">
            <v>MUDA DE ARBUSTO, BUXINHO, H= *50* M</v>
          </cell>
          <cell r="C3281" t="str">
            <v xml:space="preserve">UN    </v>
          </cell>
          <cell r="D3281">
            <v>206.89</v>
          </cell>
        </row>
        <row r="3282">
          <cell r="A3282">
            <v>38640</v>
          </cell>
          <cell r="B3282" t="str">
            <v>MUDA DE ARBUSTO, PINGO DE OURO/ VIOLETEIRA, H = *10 A 20* CM</v>
          </cell>
          <cell r="C3282" t="str">
            <v xml:space="preserve">UN    </v>
          </cell>
          <cell r="D3282">
            <v>3.1</v>
          </cell>
        </row>
        <row r="3283">
          <cell r="A3283">
            <v>358</v>
          </cell>
          <cell r="B3283" t="str">
            <v>MUDA DE ARVORE ORNAMENTAL, OITI/AROEIRA SALSA/ANGICO/IPE/JACARANDA OU EQUIVALENTE  DA REGIAO, H= *1* M</v>
          </cell>
          <cell r="C3283" t="str">
            <v xml:space="preserve">UN    </v>
          </cell>
          <cell r="D3283">
            <v>63.79</v>
          </cell>
        </row>
        <row r="3284">
          <cell r="A3284">
            <v>359</v>
          </cell>
          <cell r="B3284" t="str">
            <v>MUDA DE ARVORE ORNAMENTAL, OITI/AROEIRA SALSA/ANGICO/IPE/JACARANDA OU EQUIVALENTE  DA REGIAO, H= *2* M</v>
          </cell>
          <cell r="C3284" t="str">
            <v xml:space="preserve">UN    </v>
          </cell>
          <cell r="D3284">
            <v>131.03</v>
          </cell>
        </row>
        <row r="3285">
          <cell r="A3285">
            <v>38641</v>
          </cell>
          <cell r="B3285" t="str">
            <v>MUDA DE PALMEIRA, ARECA, H= *1,50* CM</v>
          </cell>
          <cell r="C3285" t="str">
            <v xml:space="preserve">UN    </v>
          </cell>
          <cell r="D3285">
            <v>129.31</v>
          </cell>
        </row>
        <row r="3286">
          <cell r="A3286">
            <v>360</v>
          </cell>
          <cell r="B3286" t="str">
            <v>MUDA DE RASTEIRA/FORRACAO, AMENDOIM RASTEIRO/ONZE HORAS/AZULZINHA/IMPATIENS OU EQUIVALENTE DA REGIAO</v>
          </cell>
          <cell r="C3286" t="str">
            <v xml:space="preserve">UN    </v>
          </cell>
          <cell r="D3286">
            <v>3</v>
          </cell>
        </row>
        <row r="3287">
          <cell r="A3287">
            <v>42430</v>
          </cell>
          <cell r="B3287" t="str">
            <v>MULTIEXERCITADOR COM SEIS FUNCOES, EM TUBO DE ACO CARBONO, PINTURA NO PROCESSO ELETROSTATICO - EQUIPAMENTO DE GINASTICA PARA ACADEMIA AO AR LIVRE / ACADEMIA DA TERCEIRA IDADE - ATI</v>
          </cell>
          <cell r="C3287" t="str">
            <v xml:space="preserve">UN    </v>
          </cell>
          <cell r="D3287">
            <v>6318.06</v>
          </cell>
        </row>
        <row r="3288">
          <cell r="A3288">
            <v>4214</v>
          </cell>
          <cell r="B3288" t="str">
            <v>NIPEL PVC, ROSCAVEL, 1 1/2",  AGUA FRIA PREDIAL</v>
          </cell>
          <cell r="C3288" t="str">
            <v xml:space="preserve">UN    </v>
          </cell>
          <cell r="D3288">
            <v>9.8800000000000008</v>
          </cell>
        </row>
        <row r="3289">
          <cell r="A3289">
            <v>4215</v>
          </cell>
          <cell r="B3289" t="str">
            <v>NIPEL PVC, ROSCAVEL, 1 1/4",  AGUA FRIA PREDIAL</v>
          </cell>
          <cell r="C3289" t="str">
            <v xml:space="preserve">UN    </v>
          </cell>
          <cell r="D3289">
            <v>6.5</v>
          </cell>
        </row>
        <row r="3290">
          <cell r="A3290">
            <v>4210</v>
          </cell>
          <cell r="B3290" t="str">
            <v>NIPEL PVC, ROSCAVEL, 1/2",  AGUA FRIA PREDIAL</v>
          </cell>
          <cell r="C3290" t="str">
            <v xml:space="preserve">UN    </v>
          </cell>
          <cell r="D3290">
            <v>1.0900000000000001</v>
          </cell>
        </row>
        <row r="3291">
          <cell r="A3291">
            <v>4212</v>
          </cell>
          <cell r="B3291" t="str">
            <v>NIPEL PVC, ROSCAVEL, 1",  AGUA FRIA PREDIAL</v>
          </cell>
          <cell r="C3291" t="str">
            <v xml:space="preserve">UN    </v>
          </cell>
          <cell r="D3291">
            <v>3.14</v>
          </cell>
        </row>
        <row r="3292">
          <cell r="A3292">
            <v>4213</v>
          </cell>
          <cell r="B3292" t="str">
            <v>NIPEL PVC, ROSCAVEL, 2",  AGUA FRIA PREDIAL</v>
          </cell>
          <cell r="C3292" t="str">
            <v xml:space="preserve">UN    </v>
          </cell>
          <cell r="D3292">
            <v>14.03</v>
          </cell>
        </row>
        <row r="3293">
          <cell r="A3293">
            <v>4211</v>
          </cell>
          <cell r="B3293" t="str">
            <v>NIPEL PVC, ROSCAVEL, 3/4",  AGUA FRIA PREDIAL</v>
          </cell>
          <cell r="C3293" t="str">
            <v xml:space="preserve">UN    </v>
          </cell>
          <cell r="D3293">
            <v>1.57</v>
          </cell>
        </row>
        <row r="3294">
          <cell r="A3294">
            <v>4209</v>
          </cell>
          <cell r="B3294" t="str">
            <v>NIPLE DE FERRO GALVANIZADO, COM ROSCA BSP, DE 1 1/2"</v>
          </cell>
          <cell r="C3294" t="str">
            <v xml:space="preserve">UN    </v>
          </cell>
          <cell r="D3294">
            <v>17.82</v>
          </cell>
        </row>
        <row r="3295">
          <cell r="A3295">
            <v>4180</v>
          </cell>
          <cell r="B3295" t="str">
            <v>NIPLE DE FERRO GALVANIZADO, COM ROSCA BSP, DE 1 1/4"</v>
          </cell>
          <cell r="C3295" t="str">
            <v xml:space="preserve">UN    </v>
          </cell>
          <cell r="D3295">
            <v>13.42</v>
          </cell>
        </row>
        <row r="3296">
          <cell r="A3296">
            <v>4177</v>
          </cell>
          <cell r="B3296" t="str">
            <v>NIPLE DE FERRO GALVANIZADO, COM ROSCA BSP, DE 1/2"</v>
          </cell>
          <cell r="C3296" t="str">
            <v xml:space="preserve">UN    </v>
          </cell>
          <cell r="D3296">
            <v>4.45</v>
          </cell>
        </row>
        <row r="3297">
          <cell r="A3297">
            <v>4179</v>
          </cell>
          <cell r="B3297" t="str">
            <v>NIPLE DE FERRO GALVANIZADO, COM ROSCA BSP, DE 1"</v>
          </cell>
          <cell r="C3297" t="str">
            <v xml:space="preserve">UN    </v>
          </cell>
          <cell r="D3297">
            <v>9.11</v>
          </cell>
        </row>
        <row r="3298">
          <cell r="A3298">
            <v>4208</v>
          </cell>
          <cell r="B3298" t="str">
            <v>NIPLE DE FERRO GALVANIZADO, COM ROSCA BSP, DE 2 1/2"</v>
          </cell>
          <cell r="C3298" t="str">
            <v xml:space="preserve">UN    </v>
          </cell>
          <cell r="D3298">
            <v>42.42</v>
          </cell>
        </row>
        <row r="3299">
          <cell r="A3299">
            <v>4181</v>
          </cell>
          <cell r="B3299" t="str">
            <v>NIPLE DE FERRO GALVANIZADO, COM ROSCA BSP, DE 2"</v>
          </cell>
          <cell r="C3299" t="str">
            <v xml:space="preserve">UN    </v>
          </cell>
          <cell r="D3299">
            <v>27.72</v>
          </cell>
        </row>
        <row r="3300">
          <cell r="A3300">
            <v>4178</v>
          </cell>
          <cell r="B3300" t="str">
            <v>NIPLE DE FERRO GALVANIZADO, COM ROSCA BSP, DE 3/4"</v>
          </cell>
          <cell r="C3300" t="str">
            <v xml:space="preserve">UN    </v>
          </cell>
          <cell r="D3300">
            <v>6.17</v>
          </cell>
        </row>
        <row r="3301">
          <cell r="A3301">
            <v>4182</v>
          </cell>
          <cell r="B3301" t="str">
            <v>NIPLE DE FERRO GALVANIZADO, COM ROSCA BSP, DE 3"</v>
          </cell>
          <cell r="C3301" t="str">
            <v xml:space="preserve">UN    </v>
          </cell>
          <cell r="D3301">
            <v>69.010000000000005</v>
          </cell>
        </row>
        <row r="3302">
          <cell r="A3302">
            <v>4183</v>
          </cell>
          <cell r="B3302" t="str">
            <v>NIPLE DE FERRO GALVANIZADO, COM ROSCA BSP, DE 4"</v>
          </cell>
          <cell r="C3302" t="str">
            <v xml:space="preserve">UN    </v>
          </cell>
          <cell r="D3302">
            <v>111.1</v>
          </cell>
        </row>
        <row r="3303">
          <cell r="A3303">
            <v>4184</v>
          </cell>
          <cell r="B3303" t="str">
            <v>NIPLE DE FERRO GALVANIZADO, COM ROSCA BSP, DE 5"</v>
          </cell>
          <cell r="C3303" t="str">
            <v xml:space="preserve">UN    </v>
          </cell>
          <cell r="D3303">
            <v>245.25</v>
          </cell>
        </row>
        <row r="3304">
          <cell r="A3304">
            <v>4185</v>
          </cell>
          <cell r="B3304" t="str">
            <v>NIPLE DE FERRO GALVANIZADO, COM ROSCA BSP, DE 6"</v>
          </cell>
          <cell r="C3304" t="str">
            <v xml:space="preserve">UN    </v>
          </cell>
          <cell r="D3304">
            <v>407.5</v>
          </cell>
        </row>
        <row r="3305">
          <cell r="A3305">
            <v>4205</v>
          </cell>
          <cell r="B3305" t="str">
            <v>NIPLE DE REDUCAO DE FERRO GALVANIZADO, COM ROSCA BSP, DE 1 1/2" X 1 1/4"</v>
          </cell>
          <cell r="C3305" t="str">
            <v xml:space="preserve">UN    </v>
          </cell>
          <cell r="D3305">
            <v>23.53</v>
          </cell>
        </row>
        <row r="3306">
          <cell r="A3306">
            <v>4192</v>
          </cell>
          <cell r="B3306" t="str">
            <v>NIPLE DE REDUCAO DE FERRO GALVANIZADO, COM ROSCA BSP, DE 1 1/2" X 1"</v>
          </cell>
          <cell r="C3306" t="str">
            <v xml:space="preserve">UN    </v>
          </cell>
          <cell r="D3306">
            <v>23.53</v>
          </cell>
        </row>
        <row r="3307">
          <cell r="A3307">
            <v>4191</v>
          </cell>
          <cell r="B3307" t="str">
            <v>NIPLE DE REDUCAO DE FERRO GALVANIZADO, COM ROSCA BSP, DE 1 1/2" X 3/4"</v>
          </cell>
          <cell r="C3307" t="str">
            <v xml:space="preserve">UN    </v>
          </cell>
          <cell r="D3307">
            <v>23.53</v>
          </cell>
        </row>
        <row r="3308">
          <cell r="A3308">
            <v>4207</v>
          </cell>
          <cell r="B3308" t="str">
            <v>NIPLE DE REDUCAO DE FERRO GALVANIZADO, COM ROSCA BSP, DE 1 1/4" X 1/2"</v>
          </cell>
          <cell r="C3308" t="str">
            <v xml:space="preserve">UN    </v>
          </cell>
          <cell r="D3308">
            <v>18.940000000000001</v>
          </cell>
        </row>
        <row r="3309">
          <cell r="A3309">
            <v>4206</v>
          </cell>
          <cell r="B3309" t="str">
            <v>NIPLE DE REDUCAO DE FERRO GALVANIZADO, COM ROSCA BSP, DE 1 1/4" X 1"</v>
          </cell>
          <cell r="C3309" t="str">
            <v xml:space="preserve">UN    </v>
          </cell>
          <cell r="D3309">
            <v>18.39</v>
          </cell>
        </row>
        <row r="3310">
          <cell r="A3310">
            <v>4190</v>
          </cell>
          <cell r="B3310" t="str">
            <v>NIPLE DE REDUCAO DE FERRO GALVANIZADO, COM ROSCA BSP, DE 1 1/4" X 3/4"</v>
          </cell>
          <cell r="C3310" t="str">
            <v xml:space="preserve">UN    </v>
          </cell>
          <cell r="D3310">
            <v>18.39</v>
          </cell>
        </row>
        <row r="3311">
          <cell r="A3311">
            <v>4186</v>
          </cell>
          <cell r="B3311" t="str">
            <v>NIPLE DE REDUCAO DE FERRO GALVANIZADO, COM ROSCA BSP, DE 1/2" X 1/4"</v>
          </cell>
          <cell r="C3311" t="str">
            <v xml:space="preserve">UN    </v>
          </cell>
          <cell r="D3311">
            <v>5.43</v>
          </cell>
        </row>
        <row r="3312">
          <cell r="A3312">
            <v>4188</v>
          </cell>
          <cell r="B3312" t="str">
            <v>NIPLE DE REDUCAO DE FERRO GALVANIZADO, COM ROSCA BSP, DE 1" X 1/2"</v>
          </cell>
          <cell r="C3312" t="str">
            <v xml:space="preserve">UN    </v>
          </cell>
          <cell r="D3312">
            <v>11.1</v>
          </cell>
        </row>
        <row r="3313">
          <cell r="A3313">
            <v>4189</v>
          </cell>
          <cell r="B3313" t="str">
            <v>NIPLE DE REDUCAO DE FERRO GALVANIZADO, COM ROSCA BSP, DE 1" X 3/4"</v>
          </cell>
          <cell r="C3313" t="str">
            <v xml:space="preserve">UN    </v>
          </cell>
          <cell r="D3313">
            <v>11.1</v>
          </cell>
        </row>
        <row r="3314">
          <cell r="A3314">
            <v>4197</v>
          </cell>
          <cell r="B3314" t="str">
            <v>NIPLE DE REDUCAO DE FERRO GALVANIZADO, COM ROSCA BSP, DE 2 1/2" X 2"</v>
          </cell>
          <cell r="C3314" t="str">
            <v xml:space="preserve">UN    </v>
          </cell>
          <cell r="D3314">
            <v>58.76</v>
          </cell>
        </row>
        <row r="3315">
          <cell r="A3315">
            <v>4194</v>
          </cell>
          <cell r="B3315" t="str">
            <v>NIPLE DE REDUCAO DE FERRO GALVANIZADO, COM ROSCA BSP, DE 2" X 1 1/2"</v>
          </cell>
          <cell r="C3315" t="str">
            <v xml:space="preserve">UN    </v>
          </cell>
          <cell r="D3315">
            <v>35.51</v>
          </cell>
        </row>
        <row r="3316">
          <cell r="A3316">
            <v>4193</v>
          </cell>
          <cell r="B3316" t="str">
            <v>NIPLE DE REDUCAO DE FERRO GALVANIZADO, COM ROSCA BSP, DE 2" X 1 1/4"</v>
          </cell>
          <cell r="C3316" t="str">
            <v xml:space="preserve">UN    </v>
          </cell>
          <cell r="D3316">
            <v>35.51</v>
          </cell>
        </row>
        <row r="3317">
          <cell r="A3317">
            <v>4204</v>
          </cell>
          <cell r="B3317" t="str">
            <v>NIPLE DE REDUCAO DE FERRO GALVANIZADO, COM ROSCA BSP, DE 2" X 1"</v>
          </cell>
          <cell r="C3317" t="str">
            <v xml:space="preserve">UN    </v>
          </cell>
          <cell r="D3317">
            <v>35.51</v>
          </cell>
        </row>
        <row r="3318">
          <cell r="A3318">
            <v>4187</v>
          </cell>
          <cell r="B3318" t="str">
            <v>NIPLE DE REDUCAO DE FERRO GALVANIZADO, COM ROSCA BSP, DE 3/4" X 1/2"</v>
          </cell>
          <cell r="C3318" t="str">
            <v xml:space="preserve">UN    </v>
          </cell>
          <cell r="D3318">
            <v>7.07</v>
          </cell>
        </row>
        <row r="3319">
          <cell r="A3319">
            <v>4202</v>
          </cell>
          <cell r="B3319" t="str">
            <v>NIPLE DE REDUCAO DE FERRO GALVANIZADO, COM ROSCA BSP, DE 3" X 2 1/2"</v>
          </cell>
          <cell r="C3319" t="str">
            <v xml:space="preserve">UN    </v>
          </cell>
          <cell r="D3319">
            <v>107.32</v>
          </cell>
        </row>
        <row r="3320">
          <cell r="A3320">
            <v>4203</v>
          </cell>
          <cell r="B3320" t="str">
            <v>NIPLE DE REDUCAO DE FERRO GALVANIZADO, COM ROSCA BSP, DE 3" X 2"</v>
          </cell>
          <cell r="C3320" t="str">
            <v xml:space="preserve">UN    </v>
          </cell>
          <cell r="D3320">
            <v>94.78</v>
          </cell>
        </row>
        <row r="3321">
          <cell r="A3321">
            <v>40368</v>
          </cell>
          <cell r="B3321" t="str">
            <v>NIPLE SEXTAVADO EM ACO CARBONO, COM ROSCA BSP, PRESSAO 3.000 LBS, DN 1 1/2"</v>
          </cell>
          <cell r="C3321" t="str">
            <v xml:space="preserve">UN    </v>
          </cell>
          <cell r="D3321">
            <v>57.46</v>
          </cell>
        </row>
        <row r="3322">
          <cell r="A3322">
            <v>40365</v>
          </cell>
          <cell r="B3322" t="str">
            <v>NIPLE SEXTAVADO EM ACO CARBONO, COM ROSCA BSP, PRESSAO 3.000 LBS, DN 1 1/4"</v>
          </cell>
          <cell r="C3322" t="str">
            <v xml:space="preserve">UN    </v>
          </cell>
          <cell r="D3322">
            <v>38.76</v>
          </cell>
        </row>
        <row r="3323">
          <cell r="A3323">
            <v>40356</v>
          </cell>
          <cell r="B3323" t="str">
            <v>NIPLE SEXTAVADO EM ACO CARBONO, COM ROSCA BSP, PRESSAO 3.000 LBS, DN 1/2"</v>
          </cell>
          <cell r="C3323" t="str">
            <v xml:space="preserve">UN    </v>
          </cell>
          <cell r="D3323">
            <v>13.24</v>
          </cell>
        </row>
        <row r="3324">
          <cell r="A3324">
            <v>40362</v>
          </cell>
          <cell r="B3324" t="str">
            <v>NIPLE SEXTAVADO EM ACO CARBONO, COM ROSCA BSP, PRESSAO 3.000 LBS, DN 1"</v>
          </cell>
          <cell r="C3324" t="str">
            <v xml:space="preserve">UN    </v>
          </cell>
          <cell r="D3324">
            <v>25.67</v>
          </cell>
        </row>
        <row r="3325">
          <cell r="A3325">
            <v>40374</v>
          </cell>
          <cell r="B3325" t="str">
            <v>NIPLE SEXTAVADO EM ACO CARBONO, COM ROSCA BSP, PRESSAO 3.000 LBS, DN 2 1/2"</v>
          </cell>
          <cell r="C3325" t="str">
            <v xml:space="preserve">UN    </v>
          </cell>
          <cell r="D3325">
            <v>150.16999999999999</v>
          </cell>
        </row>
        <row r="3326">
          <cell r="A3326">
            <v>40371</v>
          </cell>
          <cell r="B3326" t="str">
            <v>NIPLE SEXTAVADO EM ACO CARBONO, COM ROSCA BSP, PRESSAO 3.000 LBS, DN 2"</v>
          </cell>
          <cell r="C3326" t="str">
            <v xml:space="preserve">UN    </v>
          </cell>
          <cell r="D3326">
            <v>94.53</v>
          </cell>
        </row>
        <row r="3327">
          <cell r="A3327">
            <v>40359</v>
          </cell>
          <cell r="B3327" t="str">
            <v>NIPLE SEXTAVADO EM ACO CARBONO, COM ROSCA BSP, PRESSAO 3.000 LBS, DN 3/4"</v>
          </cell>
          <cell r="C3327" t="str">
            <v xml:space="preserve">UN    </v>
          </cell>
          <cell r="D3327">
            <v>17.11</v>
          </cell>
        </row>
        <row r="3328">
          <cell r="A3328">
            <v>7595</v>
          </cell>
          <cell r="B3328" t="str">
            <v>NIVELADOR</v>
          </cell>
          <cell r="C3328" t="str">
            <v xml:space="preserve">H     </v>
          </cell>
          <cell r="D3328">
            <v>8.19</v>
          </cell>
        </row>
        <row r="3329">
          <cell r="A3329">
            <v>41094</v>
          </cell>
          <cell r="B3329" t="str">
            <v>NIVELADOR (MENSALISTA)</v>
          </cell>
          <cell r="C3329" t="str">
            <v xml:space="preserve">MES   </v>
          </cell>
          <cell r="D3329">
            <v>1448.52</v>
          </cell>
        </row>
        <row r="3330">
          <cell r="A3330">
            <v>39609</v>
          </cell>
          <cell r="B3330" t="str">
            <v>NOBREAK TRIFASICO, DE 10 KVA FATOR DE POTENCIA DE 0,8, AUTONOMIA MINIMA DE 30 MINUTOS A PLENA CARGA</v>
          </cell>
          <cell r="C3330" t="str">
            <v xml:space="preserve">UN    </v>
          </cell>
          <cell r="D3330">
            <v>42509.14</v>
          </cell>
        </row>
        <row r="3331">
          <cell r="A3331">
            <v>39610</v>
          </cell>
          <cell r="B3331" t="str">
            <v>NOBREAK TRIFASICO, DE 15 KVA FATOR DE POTENCIA DE 0,8, AUTONOMIA MINIMA DE 30 MINUTOS A PLENA CARGA</v>
          </cell>
          <cell r="C3331" t="str">
            <v xml:space="preserve">UN    </v>
          </cell>
          <cell r="D3331">
            <v>62050.09</v>
          </cell>
        </row>
        <row r="3332">
          <cell r="A3332">
            <v>39611</v>
          </cell>
          <cell r="B3332" t="str">
            <v>NOBREAK TRIFASICO, DE 20 KVA FATOR DE POTENCIA DE 0,8, AUTONOMIA MINIMA DE 30 MINUTOS A PLENA CARGA</v>
          </cell>
          <cell r="C3332" t="str">
            <v xml:space="preserve">UN    </v>
          </cell>
          <cell r="D3332">
            <v>75090.759999999995</v>
          </cell>
        </row>
        <row r="3333">
          <cell r="A3333">
            <v>39612</v>
          </cell>
          <cell r="B3333" t="str">
            <v>NOBREAK TRIFASICO, DE 25 KVA FATOR DE POTENCIA DE 0,8, AUTONOMIA MINIMA DE 30 MINUTOS A PLENA CARGA</v>
          </cell>
          <cell r="C3333" t="str">
            <v xml:space="preserve">UN    </v>
          </cell>
          <cell r="D3333">
            <v>117631.38</v>
          </cell>
        </row>
        <row r="3334">
          <cell r="A3334">
            <v>39608</v>
          </cell>
          <cell r="B3334" t="str">
            <v>NOBREAK TRIFASICO, DE 5 KVA FATOR DE POTENCIA DE 0,8, AUTONOMIA MINIMA DE 30 MINUTOS A PLENA CARGA</v>
          </cell>
          <cell r="C3334" t="str">
            <v xml:space="preserve">UN    </v>
          </cell>
          <cell r="D3334">
            <v>33989.86</v>
          </cell>
        </row>
        <row r="3335">
          <cell r="A3335">
            <v>38175</v>
          </cell>
          <cell r="B3335" t="str">
            <v>NUMERO / ALGARISMO PARA RESIDENCIA (FACHADA), EM ZAMAC, COM ALTURA DE APROX *45* MM, INCLUSIVE PARAFUSOS</v>
          </cell>
          <cell r="C3335" t="str">
            <v xml:space="preserve">UN    </v>
          </cell>
          <cell r="D3335">
            <v>4.99</v>
          </cell>
        </row>
        <row r="3336">
          <cell r="A3336">
            <v>38176</v>
          </cell>
          <cell r="B3336" t="str">
            <v>NUMERO / ALGARISMO PARA RESIDENCIA (FACHADA), EM ZAMAC, COM ALTURA DE APROX 125 MM, INCLUSIVE PARAFUSOS</v>
          </cell>
          <cell r="C3336" t="str">
            <v xml:space="preserve">UN    </v>
          </cell>
          <cell r="D3336">
            <v>14.68</v>
          </cell>
        </row>
        <row r="3337">
          <cell r="A3337">
            <v>36152</v>
          </cell>
          <cell r="B3337" t="str">
            <v>OCULOS DE SEGURANCA CONTRA IMPACTOS COM LENTE INCOLOR, ARMACAO NYLON, COM PROTECAO UVA E UVB</v>
          </cell>
          <cell r="C3337" t="str">
            <v xml:space="preserve">UN    </v>
          </cell>
          <cell r="D3337">
            <v>7.8</v>
          </cell>
        </row>
        <row r="3338">
          <cell r="A3338">
            <v>11138</v>
          </cell>
          <cell r="B3338" t="str">
            <v>OLEO COMBUSTIVEL BPF A GRANEL</v>
          </cell>
          <cell r="C3338" t="str">
            <v xml:space="preserve">L     </v>
          </cell>
          <cell r="D3338">
            <v>3.8</v>
          </cell>
        </row>
        <row r="3339">
          <cell r="A3339">
            <v>4221</v>
          </cell>
          <cell r="B3339" t="str">
            <v>OLEO DIESEL COMBUSTIVEL COMUM</v>
          </cell>
          <cell r="C3339" t="str">
            <v xml:space="preserve">L     </v>
          </cell>
          <cell r="D3339">
            <v>5.91</v>
          </cell>
        </row>
        <row r="3340">
          <cell r="A3340">
            <v>4227</v>
          </cell>
          <cell r="B3340" t="str">
            <v>OLEO LUBRIFICANTE PARA MOTORES DE EQUIPAMENTOS PESADOS (CAMINHOES, TRATORES, RETROS E ETC)</v>
          </cell>
          <cell r="C3340" t="str">
            <v xml:space="preserve">L     </v>
          </cell>
          <cell r="D3340">
            <v>24.45</v>
          </cell>
        </row>
        <row r="3341">
          <cell r="A3341">
            <v>38170</v>
          </cell>
          <cell r="B3341" t="str">
            <v>OLHO MAGICO PARA PORTAS, EM LATAO, COM LENTE DE POLICARBONATO, ANGULO DE *200* GRAUS, ESPESSURA ENTRE *25 E 46* MM, INCLUINDO FECHO JANELA</v>
          </cell>
          <cell r="C3341" t="str">
            <v xml:space="preserve">UN    </v>
          </cell>
          <cell r="D3341">
            <v>21.81</v>
          </cell>
        </row>
        <row r="3342">
          <cell r="A3342">
            <v>4252</v>
          </cell>
          <cell r="B3342" t="str">
            <v>OPERADOR DE BATE-ESTACAS</v>
          </cell>
          <cell r="C3342" t="str">
            <v xml:space="preserve">H     </v>
          </cell>
          <cell r="D3342">
            <v>13.76</v>
          </cell>
        </row>
        <row r="3343">
          <cell r="A3343">
            <v>40980</v>
          </cell>
          <cell r="B3343" t="str">
            <v>OPERADOR DE BATE-ESTACAS (MENSALISTA)</v>
          </cell>
          <cell r="C3343" t="str">
            <v xml:space="preserve">MES   </v>
          </cell>
          <cell r="D3343">
            <v>2434.48</v>
          </cell>
        </row>
        <row r="3344">
          <cell r="A3344">
            <v>4243</v>
          </cell>
          <cell r="B3344" t="str">
            <v>OPERADOR DE BETONEIRA (CAMINHAO)</v>
          </cell>
          <cell r="C3344" t="str">
            <v xml:space="preserve">H     </v>
          </cell>
          <cell r="D3344">
            <v>11.81</v>
          </cell>
        </row>
        <row r="3345">
          <cell r="A3345">
            <v>41031</v>
          </cell>
          <cell r="B3345" t="str">
            <v>OPERADOR DE BETONEIRA (CAMINHAO) (MENSALISTA)</v>
          </cell>
          <cell r="C3345" t="str">
            <v xml:space="preserve">MES   </v>
          </cell>
          <cell r="D3345">
            <v>2087.83</v>
          </cell>
        </row>
        <row r="3346">
          <cell r="A3346">
            <v>37666</v>
          </cell>
          <cell r="B3346" t="str">
            <v>OPERADOR DE BETONEIRA ESTACIONARIA / MISTURADOR</v>
          </cell>
          <cell r="C3346" t="str">
            <v xml:space="preserve">H     </v>
          </cell>
          <cell r="D3346">
            <v>11.38</v>
          </cell>
        </row>
        <row r="3347">
          <cell r="A3347">
            <v>40986</v>
          </cell>
          <cell r="B3347" t="str">
            <v>OPERADOR DE BETONEIRA ESTACIONARIA / MISTURADOR (MENSALISTA)</v>
          </cell>
          <cell r="C3347" t="str">
            <v xml:space="preserve">MES   </v>
          </cell>
          <cell r="D3347">
            <v>2014.83</v>
          </cell>
        </row>
        <row r="3348">
          <cell r="A3348">
            <v>4250</v>
          </cell>
          <cell r="B3348" t="str">
            <v>OPERADOR DE COMPRESSOR DE AR OU COMPRESSORISTA</v>
          </cell>
          <cell r="C3348" t="str">
            <v xml:space="preserve">H     </v>
          </cell>
          <cell r="D3348">
            <v>12.41</v>
          </cell>
        </row>
        <row r="3349">
          <cell r="A3349">
            <v>40978</v>
          </cell>
          <cell r="B3349" t="str">
            <v>OPERADOR DE COMPRESSOR DE AR OU COMPRESSORISTA (MENSALISTA)</v>
          </cell>
          <cell r="C3349" t="str">
            <v xml:space="preserve">MES   </v>
          </cell>
          <cell r="D3349">
            <v>2195.88</v>
          </cell>
        </row>
        <row r="3350">
          <cell r="A3350">
            <v>41043</v>
          </cell>
          <cell r="B3350" t="str">
            <v>OPERADOR DE DEMARCADORA DE FAIXAS DE TRAFEGO (MENSALISTA)</v>
          </cell>
          <cell r="C3350" t="str">
            <v xml:space="preserve">MES   </v>
          </cell>
          <cell r="D3350">
            <v>2569.64</v>
          </cell>
        </row>
        <row r="3351">
          <cell r="A3351">
            <v>44501</v>
          </cell>
          <cell r="B3351" t="str">
            <v>OPERADOR DE DEMARCADORA DE FAIXAS DE TRAFEGO HORISTA</v>
          </cell>
          <cell r="C3351" t="str">
            <v xml:space="preserve">H     </v>
          </cell>
          <cell r="D3351">
            <v>14.53</v>
          </cell>
        </row>
        <row r="3352">
          <cell r="A3352">
            <v>4234</v>
          </cell>
          <cell r="B3352" t="str">
            <v>OPERADOR DE ESCAVADEIRA</v>
          </cell>
          <cell r="C3352" t="str">
            <v xml:space="preserve">H     </v>
          </cell>
          <cell r="D3352">
            <v>15.93</v>
          </cell>
        </row>
        <row r="3353">
          <cell r="A3353">
            <v>40987</v>
          </cell>
          <cell r="B3353" t="str">
            <v>OPERADOR DE ESCAVADEIRA (MENSALISTA)</v>
          </cell>
          <cell r="C3353" t="str">
            <v xml:space="preserve">MES   </v>
          </cell>
          <cell r="D3353">
            <v>2814.94</v>
          </cell>
        </row>
        <row r="3354">
          <cell r="A3354">
            <v>4253</v>
          </cell>
          <cell r="B3354" t="str">
            <v>OPERADOR DE GUINCHO OU GUINCHEIRO</v>
          </cell>
          <cell r="C3354" t="str">
            <v xml:space="preserve">H     </v>
          </cell>
          <cell r="D3354">
            <v>11.45</v>
          </cell>
        </row>
        <row r="3355">
          <cell r="A3355">
            <v>40981</v>
          </cell>
          <cell r="B3355" t="str">
            <v>OPERADOR DE GUINCHO OU GUINCHEIRO (MENSALISTA)</v>
          </cell>
          <cell r="C3355" t="str">
            <v xml:space="preserve">MES   </v>
          </cell>
          <cell r="D3355">
            <v>2024.81</v>
          </cell>
        </row>
        <row r="3356">
          <cell r="A3356">
            <v>4254</v>
          </cell>
          <cell r="B3356" t="str">
            <v>OPERADOR DE GUINDASTE</v>
          </cell>
          <cell r="C3356" t="str">
            <v xml:space="preserve">H     </v>
          </cell>
          <cell r="D3356">
            <v>11.51</v>
          </cell>
        </row>
        <row r="3357">
          <cell r="A3357">
            <v>41036</v>
          </cell>
          <cell r="B3357" t="str">
            <v>OPERADOR DE GUINDASTE (MENSALISTA)</v>
          </cell>
          <cell r="C3357" t="str">
            <v xml:space="preserve">MES   </v>
          </cell>
          <cell r="D3357">
            <v>2035.91</v>
          </cell>
        </row>
        <row r="3358">
          <cell r="A3358">
            <v>4251</v>
          </cell>
          <cell r="B3358" t="str">
            <v>OPERADOR DE JATO ABRASIVO OU JATISTA</v>
          </cell>
          <cell r="C3358" t="str">
            <v xml:space="preserve">H     </v>
          </cell>
          <cell r="D3358">
            <v>14.26</v>
          </cell>
        </row>
        <row r="3359">
          <cell r="A3359">
            <v>40979</v>
          </cell>
          <cell r="B3359" t="str">
            <v>OPERADOR DE JATO ABRASIVO OU JATISTA (MENSALISTA)</v>
          </cell>
          <cell r="C3359" t="str">
            <v xml:space="preserve">MES   </v>
          </cell>
          <cell r="D3359">
            <v>2520.0100000000002</v>
          </cell>
        </row>
        <row r="3360">
          <cell r="A3360">
            <v>4230</v>
          </cell>
          <cell r="B3360" t="str">
            <v>OPERADOR DE MAQUINAS E TRATORES DIVERSOS (TERRAPLANAGEM)</v>
          </cell>
          <cell r="C3360" t="str">
            <v xml:space="preserve">H     </v>
          </cell>
          <cell r="D3360">
            <v>12.13</v>
          </cell>
        </row>
        <row r="3361">
          <cell r="A3361">
            <v>40998</v>
          </cell>
          <cell r="B3361" t="str">
            <v>OPERADOR DE MAQUINAS E TRATORES DIVERSOS (TERRAPLANAGEM) (MENSALISTA)</v>
          </cell>
          <cell r="C3361" t="str">
            <v xml:space="preserve">MES   </v>
          </cell>
          <cell r="D3361">
            <v>2145.83</v>
          </cell>
        </row>
        <row r="3362">
          <cell r="A3362">
            <v>4257</v>
          </cell>
          <cell r="B3362" t="str">
            <v>OPERADOR DE MARTELETE OU MARTELETEIRO</v>
          </cell>
          <cell r="C3362" t="str">
            <v xml:space="preserve">H     </v>
          </cell>
          <cell r="D3362">
            <v>9.56</v>
          </cell>
        </row>
        <row r="3363">
          <cell r="A3363">
            <v>40982</v>
          </cell>
          <cell r="B3363" t="str">
            <v>OPERADOR DE MARTELETE OU MARTELETEIRO (MENSALISTA)</v>
          </cell>
          <cell r="C3363" t="str">
            <v xml:space="preserve">MES   </v>
          </cell>
          <cell r="D3363">
            <v>1691.65</v>
          </cell>
        </row>
        <row r="3364">
          <cell r="A3364">
            <v>4240</v>
          </cell>
          <cell r="B3364" t="str">
            <v>OPERADOR DE MOTO SCRAPER</v>
          </cell>
          <cell r="C3364" t="str">
            <v xml:space="preserve">H     </v>
          </cell>
          <cell r="D3364">
            <v>14.77</v>
          </cell>
        </row>
        <row r="3365">
          <cell r="A3365">
            <v>41026</v>
          </cell>
          <cell r="B3365" t="str">
            <v>OPERADOR DE MOTO SCRAPER (MENSALISTA)</v>
          </cell>
          <cell r="C3365" t="str">
            <v xml:space="preserve">MES   </v>
          </cell>
          <cell r="D3365">
            <v>2613.4499999999998</v>
          </cell>
        </row>
        <row r="3366">
          <cell r="A3366">
            <v>4239</v>
          </cell>
          <cell r="B3366" t="str">
            <v>OPERADOR DE MOTONIVELADORA</v>
          </cell>
          <cell r="C3366" t="str">
            <v xml:space="preserve">H     </v>
          </cell>
          <cell r="D3366">
            <v>18.14</v>
          </cell>
        </row>
        <row r="3367">
          <cell r="A3367">
            <v>41024</v>
          </cell>
          <cell r="B3367" t="str">
            <v>OPERADOR DE MOTONIVELADORA (MENSALISTA)</v>
          </cell>
          <cell r="C3367" t="str">
            <v xml:space="preserve">MES   </v>
          </cell>
          <cell r="D3367">
            <v>3206.22</v>
          </cell>
        </row>
        <row r="3368">
          <cell r="A3368">
            <v>4248</v>
          </cell>
          <cell r="B3368" t="str">
            <v>OPERADOR DE PA CARREGADEIRA</v>
          </cell>
          <cell r="C3368" t="str">
            <v xml:space="preserve">H     </v>
          </cell>
          <cell r="D3368">
            <v>13.25</v>
          </cell>
        </row>
        <row r="3369">
          <cell r="A3369">
            <v>41033</v>
          </cell>
          <cell r="B3369" t="str">
            <v>OPERADOR DE PA CARREGADEIRA (MENSALISTA)</v>
          </cell>
          <cell r="C3369" t="str">
            <v xml:space="preserve">MES   </v>
          </cell>
          <cell r="D3369">
            <v>2341.38</v>
          </cell>
        </row>
        <row r="3370">
          <cell r="A3370">
            <v>41040</v>
          </cell>
          <cell r="B3370" t="str">
            <v>OPERADOR DE PAVIMENTADORA / MESA VIBROACABADORA (MENSALISTA)</v>
          </cell>
          <cell r="C3370" t="str">
            <v xml:space="preserve">MES   </v>
          </cell>
          <cell r="D3370">
            <v>2698.13</v>
          </cell>
        </row>
        <row r="3371">
          <cell r="A3371">
            <v>44500</v>
          </cell>
          <cell r="B3371" t="str">
            <v>OPERADOR DE PAVIMENTADORA / MESA VIBROACABADORA HORISTA</v>
          </cell>
          <cell r="C3371" t="str">
            <v xml:space="preserve">H     </v>
          </cell>
          <cell r="D3371">
            <v>15.26</v>
          </cell>
        </row>
        <row r="3372">
          <cell r="A3372">
            <v>4238</v>
          </cell>
          <cell r="B3372" t="str">
            <v>OPERADOR DE ROLO COMPACTADOR</v>
          </cell>
          <cell r="C3372" t="str">
            <v xml:space="preserve">H     </v>
          </cell>
          <cell r="D3372">
            <v>12.13</v>
          </cell>
        </row>
        <row r="3373">
          <cell r="A3373">
            <v>41012</v>
          </cell>
          <cell r="B3373" t="str">
            <v>OPERADOR DE ROLO COMPACTADOR (MENSALISTA)</v>
          </cell>
          <cell r="C3373" t="str">
            <v xml:space="preserve">MES   </v>
          </cell>
          <cell r="D3373">
            <v>2145.83</v>
          </cell>
        </row>
        <row r="3374">
          <cell r="A3374">
            <v>4237</v>
          </cell>
          <cell r="B3374" t="str">
            <v>OPERADOR DE TRATOR - EXCLUSIVE AGROPECUARIA</v>
          </cell>
          <cell r="C3374" t="str">
            <v xml:space="preserve">H     </v>
          </cell>
          <cell r="D3374">
            <v>12.22</v>
          </cell>
        </row>
        <row r="3375">
          <cell r="A3375">
            <v>41002</v>
          </cell>
          <cell r="B3375" t="str">
            <v>OPERADOR DE TRATOR - EXCLUSIVE AGROPECUARIA (MENSALISTA)</v>
          </cell>
          <cell r="C3375" t="str">
            <v xml:space="preserve">MES   </v>
          </cell>
          <cell r="D3375">
            <v>2162.71</v>
          </cell>
        </row>
        <row r="3376">
          <cell r="A3376">
            <v>4233</v>
          </cell>
          <cell r="B3376" t="str">
            <v>OPERADOR DE USINA DE ASFALTO, DE SOLOS OU DE CONCRETO</v>
          </cell>
          <cell r="C3376" t="str">
            <v xml:space="preserve">H     </v>
          </cell>
          <cell r="D3376">
            <v>13.1</v>
          </cell>
        </row>
        <row r="3377">
          <cell r="A3377">
            <v>41001</v>
          </cell>
          <cell r="B3377" t="str">
            <v>OPERADOR DE USINA DE ASFALTO, DE SOLOS OU DE CONCRETO (MENSALISTA)</v>
          </cell>
          <cell r="C3377" t="str">
            <v xml:space="preserve">MES   </v>
          </cell>
          <cell r="D3377">
            <v>2317.06</v>
          </cell>
        </row>
        <row r="3378">
          <cell r="A3378">
            <v>2</v>
          </cell>
          <cell r="B3378" t="str">
            <v>OXIGENIO, RECARGA PARA CILINDRO DE CONJUNTO OXICORTE GRANDE</v>
          </cell>
          <cell r="C3378" t="str">
            <v xml:space="preserve">M3    </v>
          </cell>
          <cell r="D3378">
            <v>16.760000000000002</v>
          </cell>
        </row>
        <row r="3379">
          <cell r="A3379">
            <v>36517</v>
          </cell>
          <cell r="B3379" t="str">
            <v>PA CARREGADEIRA SOBRE RODAS, POTENCIA BRUTA *127* CV, CAPACIDADE DA CACAMBA DE 2,0 A 2,4 M3, PESO OPERACIONAL MAXIMO DE 10330 KG</v>
          </cell>
          <cell r="C3379" t="str">
            <v xml:space="preserve">UN    </v>
          </cell>
          <cell r="D3379">
            <v>515040</v>
          </cell>
        </row>
        <row r="3380">
          <cell r="A3380">
            <v>4262</v>
          </cell>
          <cell r="B3380" t="str">
            <v>PA CARREGADEIRA SOBRE RODAS, POTENCIA LIQUIDA 128 HP, CAPACIDADE DA CACAMBA DE 1,7 A 2,8 M3, PESO OPERACIONAL MAXIMO DE 11632 KG</v>
          </cell>
          <cell r="C3380" t="str">
            <v xml:space="preserve">UN    </v>
          </cell>
          <cell r="D3380">
            <v>580000</v>
          </cell>
        </row>
        <row r="3381">
          <cell r="A3381">
            <v>4263</v>
          </cell>
          <cell r="B3381" t="str">
            <v>PA CARREGADEIRA SOBRE RODAS, POTENCIA LIQUIDA 197 HP, CAPACIDADE DA CACAMBA DE 2,5 A 3,5 M3, PESO OPERACIONAL MAXIMO DE 18338 KG</v>
          </cell>
          <cell r="C3381" t="str">
            <v xml:space="preserve">UN    </v>
          </cell>
          <cell r="D3381">
            <v>804266.62</v>
          </cell>
        </row>
        <row r="3382">
          <cell r="A3382">
            <v>36518</v>
          </cell>
          <cell r="B3382" t="str">
            <v>PA CARREGADEIRA SOBRE RODAS, POTENCIA LIQUIDA 213 HP, CAPACIDADE DA CACAMBA DE 1,9 A 3,5 M3, PESO OPERACIONAL MAXIMO DE 19234 KG</v>
          </cell>
          <cell r="C3382" t="str">
            <v xml:space="preserve">UN    </v>
          </cell>
          <cell r="D3382">
            <v>915626.62</v>
          </cell>
        </row>
        <row r="3383">
          <cell r="A3383">
            <v>14221</v>
          </cell>
          <cell r="B3383" t="str">
            <v>PA CARREGADEIRA SOBRE RODAS, POTENCIA 152 HP, CAPACIDADE DA CACAMBA DE 1,53 A 2,30 M3, PESO OPERACIONAL MAXIMO DE 10216 KG</v>
          </cell>
          <cell r="C3383" t="str">
            <v xml:space="preserve">UN    </v>
          </cell>
          <cell r="D3383">
            <v>534373.31000000006</v>
          </cell>
        </row>
        <row r="3384">
          <cell r="A3384">
            <v>38402</v>
          </cell>
          <cell r="B3384" t="str">
            <v>PA DE LIXO PLASTICA, CABO LONGO</v>
          </cell>
          <cell r="C3384" t="str">
            <v xml:space="preserve">UN    </v>
          </cell>
          <cell r="D3384">
            <v>17.420000000000002</v>
          </cell>
        </row>
        <row r="3385">
          <cell r="A3385">
            <v>3412</v>
          </cell>
          <cell r="B3385" t="str">
            <v>PAINEL DE LA DE VIDRO SEM REVESTIMENTO PSI 20, E = 25 MM, DE 1200 X 600 MM</v>
          </cell>
          <cell r="C3385" t="str">
            <v xml:space="preserve">M2    </v>
          </cell>
          <cell r="D3385">
            <v>17.27</v>
          </cell>
        </row>
        <row r="3386">
          <cell r="A3386">
            <v>3413</v>
          </cell>
          <cell r="B3386" t="str">
            <v>PAINEL DE LA DE VIDRO SEM REVESTIMENTO PSI 20, E = 50 MM, DE 1200 X 600 MM</v>
          </cell>
          <cell r="C3386" t="str">
            <v xml:space="preserve">M2    </v>
          </cell>
          <cell r="D3386">
            <v>38.869999999999997</v>
          </cell>
        </row>
        <row r="3387">
          <cell r="A3387">
            <v>39744</v>
          </cell>
          <cell r="B3387" t="str">
            <v>PAINEL DE LA DE VIDRO SEM REVESTIMENTO PSI 40, E = 25 MM, DE 1200 X 600 MM</v>
          </cell>
          <cell r="C3387" t="str">
            <v xml:space="preserve">M2    </v>
          </cell>
          <cell r="D3387">
            <v>30.18</v>
          </cell>
        </row>
        <row r="3388">
          <cell r="A3388">
            <v>39745</v>
          </cell>
          <cell r="B3388" t="str">
            <v>PAINEL DE LA DE VIDRO SEM REVESTIMENTO PSI 40, E = 50 MM, DE 1200 X 600 MM</v>
          </cell>
          <cell r="C3388" t="str">
            <v xml:space="preserve">M2    </v>
          </cell>
          <cell r="D3388">
            <v>63.7</v>
          </cell>
        </row>
        <row r="3389">
          <cell r="A3389">
            <v>39637</v>
          </cell>
          <cell r="B3389" t="str">
            <v>PAINEL ESTRUTURAL PARA LAJE SECA REVESTIDO EM PLACA CIMENTICIA, DE 1,20 X 2,50 M, E = 23 MM</v>
          </cell>
          <cell r="C3389" t="str">
            <v xml:space="preserve">M2    </v>
          </cell>
          <cell r="D3389">
            <v>104.28</v>
          </cell>
        </row>
        <row r="3390">
          <cell r="A3390">
            <v>39638</v>
          </cell>
          <cell r="B3390" t="str">
            <v>PAINEL ESTRUTURAL PARA LAJE SECA REVESTIDO EM PLACA CIMENTICIA, DE 1,20 X 2,50 M, E = 40 MM</v>
          </cell>
          <cell r="C3390" t="str">
            <v xml:space="preserve">M2    </v>
          </cell>
          <cell r="D3390">
            <v>118</v>
          </cell>
        </row>
        <row r="3391">
          <cell r="A3391">
            <v>39639</v>
          </cell>
          <cell r="B3391" t="str">
            <v>PAINEL ESTRUTURAL PARA LAJE SECA REVESTIDO EM PLACA CIMENTICIA, DE 1,20 X 2,50 M, E = 55 MM</v>
          </cell>
          <cell r="C3391" t="str">
            <v xml:space="preserve">M2    </v>
          </cell>
          <cell r="D3391">
            <v>178.04</v>
          </cell>
        </row>
        <row r="3392">
          <cell r="A3392">
            <v>39517</v>
          </cell>
          <cell r="B3392" t="str">
            <v>PAINEL TERMOISOLANTE PARA FECHAMENTOS VERTICAIS (INCLUI PARAFUSOS DE FIXACAO) REVESTIDO EM ACO GALVALUME, LARGURA UTIL DE 1100 MM, REVESTIMENTO COM ESPESSURA DE 0,50 MM, COM PRE-PINTURA NAS DUAS FACES, NUCLEO EM POLIURETANO (PUR) COM ESPESSURA 40/50 MM</v>
          </cell>
          <cell r="C3392" t="str">
            <v xml:space="preserve">M2    </v>
          </cell>
          <cell r="D3392">
            <v>250.46</v>
          </cell>
        </row>
        <row r="3393">
          <cell r="A3393">
            <v>39518</v>
          </cell>
          <cell r="B3393" t="str">
            <v>PAINEL TERMOISOLANTE PARA FECHAMENTOS VERTICAIS (INCLUI PARAFUSOS DE FIXACAO) REVESTIDO EM ACO GALVALUME, LARGURA UTIL DE 1100 MM, REVESTIMENTO COM ESPESSURA DE 0,50 MM, COM PRE-PINTURA NAS DUAS FACES, NUCLEO EM POLIURETANO (PUR) COM ESPESSURA 70/80 MM</v>
          </cell>
          <cell r="C3393" t="str">
            <v xml:space="preserve">M2    </v>
          </cell>
          <cell r="D3393">
            <v>296.93</v>
          </cell>
        </row>
        <row r="3394">
          <cell r="A3394">
            <v>38366</v>
          </cell>
          <cell r="B3394" t="str">
            <v>PAPEL KRAFT BETUMADO</v>
          </cell>
          <cell r="C3394" t="str">
            <v xml:space="preserve">M2    </v>
          </cell>
          <cell r="D3394">
            <v>5.28</v>
          </cell>
        </row>
        <row r="3395">
          <cell r="A3395">
            <v>11703</v>
          </cell>
          <cell r="B3395" t="str">
            <v>PAPELEIRA DE PAREDE EM METAL CROMADO SEM TAMPA</v>
          </cell>
          <cell r="C3395" t="str">
            <v xml:space="preserve">UN    </v>
          </cell>
          <cell r="D3395">
            <v>31.89</v>
          </cell>
        </row>
        <row r="3396">
          <cell r="A3396">
            <v>37400</v>
          </cell>
          <cell r="B3396" t="str">
            <v>PAPELEIRA PLASTICA TIPO DISPENSER PARA PAPEL HIGIENICO ROLAO</v>
          </cell>
          <cell r="C3396" t="str">
            <v xml:space="preserve">UN    </v>
          </cell>
          <cell r="D3396">
            <v>79.02</v>
          </cell>
        </row>
        <row r="3397">
          <cell r="A3397">
            <v>25400</v>
          </cell>
          <cell r="B3397" t="str">
            <v>PAR DE TABELAS DE BASQUETE EM COMPENSADO NAVAL, OFICIAL, 1800 X 1200 MM, INCLUINDO ARO DE METAL E REDE EM POLIPROPILENO 100% (SEM SUPORTE DE FIXACAO)</v>
          </cell>
          <cell r="C3397" t="str">
            <v xml:space="preserve">UN    </v>
          </cell>
          <cell r="D3397">
            <v>3994.77</v>
          </cell>
        </row>
        <row r="3398">
          <cell r="A3398">
            <v>4276</v>
          </cell>
          <cell r="B3398" t="str">
            <v>PARA-RAIOS DE DISTRIBUICAO, TENSAO NOMINAL 15 KV, CORRENTE NOMINAL DE DESCARGA 5 KA</v>
          </cell>
          <cell r="C3398" t="str">
            <v xml:space="preserve">UN    </v>
          </cell>
          <cell r="D3398">
            <v>202.54</v>
          </cell>
        </row>
        <row r="3399">
          <cell r="A3399">
            <v>4273</v>
          </cell>
          <cell r="B3399" t="str">
            <v>PARA-RAIOS DE DISTRIBUICAO, TENSAO NOMINAL 30 KV, CORRENTE NOMINAL DE DESCARGA 10 KA</v>
          </cell>
          <cell r="C3399" t="str">
            <v xml:space="preserve">UN    </v>
          </cell>
          <cell r="D3399">
            <v>367.73</v>
          </cell>
        </row>
        <row r="3400">
          <cell r="A3400">
            <v>4274</v>
          </cell>
          <cell r="B3400" t="str">
            <v>PARA-RAIOS TIPO FRANKLIN 350 MM, EM LATAO CROMADO, DUAS DESCIDAS, PARA PROTECAO DE EDIFICACOES CONTRA DESCARGAS ATMOSFERICAS</v>
          </cell>
          <cell r="C3400" t="str">
            <v xml:space="preserve">UN    </v>
          </cell>
          <cell r="D3400">
            <v>134.53</v>
          </cell>
        </row>
        <row r="3401">
          <cell r="A3401">
            <v>39438</v>
          </cell>
          <cell r="B3401" t="str">
            <v>PARAFUSO CABECA TROMBETA E PONTA AGULHA (GN55), COMPRIMENTO 55 MM, EM ACO FOSFATIZADO, PARA FIXAR CHAPA DE GESSO EM PERFIL DRYWALL METALICO MAXIMO 0,7 MM</v>
          </cell>
          <cell r="C3401" t="str">
            <v xml:space="preserve">UN    </v>
          </cell>
          <cell r="D3401">
            <v>0.28999999999999998</v>
          </cell>
        </row>
        <row r="3402">
          <cell r="A3402">
            <v>11963</v>
          </cell>
          <cell r="B3402" t="str">
            <v>PARAFUSO DE ACO TIPO CHUMBADOR PARABOLT, DIAMETRO 1/2", COMPRIMENTO 75 MM</v>
          </cell>
          <cell r="C3402" t="str">
            <v xml:space="preserve">UN    </v>
          </cell>
          <cell r="D3402">
            <v>10.8</v>
          </cell>
        </row>
        <row r="3403">
          <cell r="A3403">
            <v>11964</v>
          </cell>
          <cell r="B3403" t="str">
            <v>PARAFUSO DE ACO TIPO CHUMBADOR PARABOLT, DIAMETRO 3/8", COMPRIMENTO 75 MM</v>
          </cell>
          <cell r="C3403" t="str">
            <v xml:space="preserve">UN    </v>
          </cell>
          <cell r="D3403">
            <v>2.72</v>
          </cell>
        </row>
        <row r="3404">
          <cell r="A3404">
            <v>4379</v>
          </cell>
          <cell r="B3404" t="str">
            <v>PARAFUSO DE ACO ZINCADO COM ROSCA SOBERBA, CABECA CHATA E FENDA SIMPLES, DIAMETRO 2,5 MM, COMPRIMENTO * 9,5 * MM</v>
          </cell>
          <cell r="C3404" t="str">
            <v xml:space="preserve">UN    </v>
          </cell>
          <cell r="D3404">
            <v>0.05</v>
          </cell>
        </row>
        <row r="3405">
          <cell r="A3405">
            <v>4377</v>
          </cell>
          <cell r="B3405" t="str">
            <v>PARAFUSO DE ACO ZINCADO COM ROSCA SOBERBA, CABECA CHATA E FENDA SIMPLES, DIAMETRO 4,2 MM, COMPRIMENTO * 32 * MM</v>
          </cell>
          <cell r="C3405" t="str">
            <v xml:space="preserve">UN    </v>
          </cell>
          <cell r="D3405">
            <v>0.21</v>
          </cell>
        </row>
        <row r="3406">
          <cell r="A3406">
            <v>4356</v>
          </cell>
          <cell r="B3406" t="str">
            <v>PARAFUSO DE ACO ZINCADO COM ROSCA SOBERBA, CABECA CHATA E FENDA SIMPLES, DIAMETRO 4,8 MM, COMPRIMENTO 45 MM</v>
          </cell>
          <cell r="C3406" t="str">
            <v xml:space="preserve">UN    </v>
          </cell>
          <cell r="D3406">
            <v>0.3</v>
          </cell>
        </row>
        <row r="3407">
          <cell r="A3407">
            <v>13246</v>
          </cell>
          <cell r="B3407" t="str">
            <v>PARAFUSO DE FERRO POLIDO, SEXTAVADO, COM ROSCA INTEIRA, DIAMETRO 5/16", COMPRIMENTO 3/4", COM PORCA E ARRUELA LISA LEVE</v>
          </cell>
          <cell r="C3407" t="str">
            <v xml:space="preserve">UN    </v>
          </cell>
          <cell r="D3407">
            <v>0.51</v>
          </cell>
        </row>
        <row r="3408">
          <cell r="A3408">
            <v>4346</v>
          </cell>
          <cell r="B3408" t="str">
            <v>PARAFUSO DE FERRO POLIDO, SEXTAVADO, COM ROSCA PARCIAL, DIAMETRO 5/8", COMPRIMENTO 6", COM PORCA E ARRUELA DE PRESSAO MEDIA</v>
          </cell>
          <cell r="C3408" t="str">
            <v xml:space="preserve">UN    </v>
          </cell>
          <cell r="D3408">
            <v>11.57</v>
          </cell>
        </row>
        <row r="3409">
          <cell r="A3409">
            <v>11955</v>
          </cell>
          <cell r="B3409" t="str">
            <v>PARAFUSO DE LATAO COM ACABAMENTO CROMADO PARA FIXAR PECA SANITARIA, INCLUI PORCA CEGA, ARRUELA E BUCHA DE NYLON TAMANHO S-10</v>
          </cell>
          <cell r="C3409" t="str">
            <v xml:space="preserve">UN    </v>
          </cell>
          <cell r="D3409">
            <v>5.0599999999999996</v>
          </cell>
        </row>
        <row r="3410">
          <cell r="A3410">
            <v>11960</v>
          </cell>
          <cell r="B3410" t="str">
            <v>PARAFUSO DE LATAO COM ROSCA SOBERBA, CABECA CHATA E FENDA SIMPLES, DIAMETRO 2,5 MM, COMPRIMENTO 12 MM</v>
          </cell>
          <cell r="C3410" t="str">
            <v xml:space="preserve">UN    </v>
          </cell>
          <cell r="D3410">
            <v>0.17</v>
          </cell>
        </row>
        <row r="3411">
          <cell r="A3411">
            <v>4333</v>
          </cell>
          <cell r="B3411" t="str">
            <v>PARAFUSO DE LATAO COM ROSCA SOBERBA, CABECA CHATA E FENDA SIMPLES, DIAMETRO 3,2 MM, COMPRIMENTO 16 MM</v>
          </cell>
          <cell r="C3411" t="str">
            <v xml:space="preserve">UN    </v>
          </cell>
          <cell r="D3411">
            <v>0.3</v>
          </cell>
        </row>
        <row r="3412">
          <cell r="A3412">
            <v>4358</v>
          </cell>
          <cell r="B3412" t="str">
            <v>PARAFUSO DE LATAO COM ROSCA SOBERBA, CABECA CHATA E FENDA SIMPLES, DIAMETRO 4,8 MM, COMPRIMENTO 65 MM</v>
          </cell>
          <cell r="C3412" t="str">
            <v xml:space="preserve">UN    </v>
          </cell>
          <cell r="D3412">
            <v>2.31</v>
          </cell>
        </row>
        <row r="3413">
          <cell r="A3413">
            <v>39435</v>
          </cell>
          <cell r="B3413" t="str">
            <v>PARAFUSO DRY WALL, EM ACO FOSFATIZADO, CABECA TROMBETA E PONTA AGULHA (TA), COMPRIMENTO 25 MM</v>
          </cell>
          <cell r="C3413" t="str">
            <v xml:space="preserve">UN    </v>
          </cell>
          <cell r="D3413">
            <v>0.12</v>
          </cell>
        </row>
        <row r="3414">
          <cell r="A3414">
            <v>39436</v>
          </cell>
          <cell r="B3414" t="str">
            <v>PARAFUSO DRY WALL, EM ACO FOSFATIZADO, CABECA TROMBETA E PONTA AGULHA (TA), COMPRIMENTO 35 MM</v>
          </cell>
          <cell r="C3414" t="str">
            <v xml:space="preserve">UN    </v>
          </cell>
          <cell r="D3414">
            <v>0.2</v>
          </cell>
        </row>
        <row r="3415">
          <cell r="A3415">
            <v>39437</v>
          </cell>
          <cell r="B3415" t="str">
            <v>PARAFUSO DRY WALL, EM ACO FOSFATIZADO, CABECA TROMBETA E PONTA AGULHA (TA), COMPRIMENTO 45 MM</v>
          </cell>
          <cell r="C3415" t="str">
            <v xml:space="preserve">UN    </v>
          </cell>
          <cell r="D3415">
            <v>0.26</v>
          </cell>
        </row>
        <row r="3416">
          <cell r="A3416">
            <v>39439</v>
          </cell>
          <cell r="B3416" t="str">
            <v>PARAFUSO DRY WALL, EM ACO FOSFATIZADO, CABECA TROMBETA E PONTA BROCA (TB), COMPRIMENTO 25 MM</v>
          </cell>
          <cell r="C3416" t="str">
            <v xml:space="preserve">UN    </v>
          </cell>
          <cell r="D3416">
            <v>0.18</v>
          </cell>
        </row>
        <row r="3417">
          <cell r="A3417">
            <v>39440</v>
          </cell>
          <cell r="B3417" t="str">
            <v>PARAFUSO DRY WALL, EM ACO FOSFATIZADO, CABECA TROMBETA E PONTA BROCA (TB), COMPRIMENTO 35 MM</v>
          </cell>
          <cell r="C3417" t="str">
            <v xml:space="preserve">UN    </v>
          </cell>
          <cell r="D3417">
            <v>0.23</v>
          </cell>
        </row>
        <row r="3418">
          <cell r="A3418">
            <v>39441</v>
          </cell>
          <cell r="B3418" t="str">
            <v>PARAFUSO DRY WALL, EM ACO FOSFATIZADO, CABECA TROMBETA E PONTA BROCA (TB), COMPRIMENTO 45 MM</v>
          </cell>
          <cell r="C3418" t="str">
            <v xml:space="preserve">UN    </v>
          </cell>
          <cell r="D3418">
            <v>0.28999999999999998</v>
          </cell>
        </row>
        <row r="3419">
          <cell r="A3419">
            <v>39442</v>
          </cell>
          <cell r="B3419" t="str">
            <v>PARAFUSO DRY WALL, EM ACO ZINCADO, CABECA LENTILHA E PONTA AGULHA (LA), LARGURA 4,2 MM, COMPRIMENTO 13 MM</v>
          </cell>
          <cell r="C3419" t="str">
            <v xml:space="preserve">UN    </v>
          </cell>
          <cell r="D3419">
            <v>0.21</v>
          </cell>
        </row>
        <row r="3420">
          <cell r="A3420">
            <v>39443</v>
          </cell>
          <cell r="B3420" t="str">
            <v>PARAFUSO DRY WALL, EM ACO ZINCADO, CABECA LENTILHA E PONTA BROCA (LB), LARGURA 4,2 MM, COMPRIMENTO 13 MM</v>
          </cell>
          <cell r="C3420" t="str">
            <v xml:space="preserve">UN    </v>
          </cell>
          <cell r="D3420">
            <v>0.27</v>
          </cell>
        </row>
        <row r="3421">
          <cell r="A3421">
            <v>4329</v>
          </cell>
          <cell r="B3421" t="str">
            <v>PARAFUSO EM ACO GALVANIZADO, TIPO MAQUINA, SEXTAVADO, SEM PORCA, DIAMETRO 1/2", COMPRIMENTO 2"</v>
          </cell>
          <cell r="C3421" t="str">
            <v xml:space="preserve">UN    </v>
          </cell>
          <cell r="D3421">
            <v>2.4700000000000002</v>
          </cell>
        </row>
        <row r="3422">
          <cell r="A3422">
            <v>4383</v>
          </cell>
          <cell r="B3422" t="str">
            <v>PARAFUSO FRANCES METRICO ZINCADO, DIAMETRO 12 MM, COMPRIMENTO 140MM, COM PORCA SEXTAVADA E ARRUELA DE PRESSAO MEDIA</v>
          </cell>
          <cell r="C3422" t="str">
            <v xml:space="preserve">UN    </v>
          </cell>
          <cell r="D3422">
            <v>22.33</v>
          </cell>
        </row>
        <row r="3423">
          <cell r="A3423">
            <v>4344</v>
          </cell>
          <cell r="B3423" t="str">
            <v>PARAFUSO FRANCES METRICO ZINCADO, DIAMETRO 12 MM, COMPRIMENTO 150 MM, COM PORCA SEXTAVADA E ARRUELA DE PRESSAO MEDIA</v>
          </cell>
          <cell r="C3423" t="str">
            <v xml:space="preserve">UN    </v>
          </cell>
          <cell r="D3423">
            <v>23.41</v>
          </cell>
        </row>
        <row r="3424">
          <cell r="A3424">
            <v>436</v>
          </cell>
          <cell r="B3424" t="str">
            <v>PARAFUSO FRANCES M16 EM ACO GALVANIZADO, COMPRIMENTO = 150 MM, DIAMETRO = 16 MM, CABECA ABAULADA</v>
          </cell>
          <cell r="C3424" t="str">
            <v xml:space="preserve">UN    </v>
          </cell>
          <cell r="D3424">
            <v>6.85</v>
          </cell>
        </row>
        <row r="3425">
          <cell r="A3425">
            <v>442</v>
          </cell>
          <cell r="B3425" t="str">
            <v>PARAFUSO FRANCES M16 EM ACO GALVANIZADO, COMPRIMENTO = 45 MM, DIAMETRO = 16 MM, CABECA ABAULADA</v>
          </cell>
          <cell r="C3425" t="str">
            <v xml:space="preserve">UN    </v>
          </cell>
          <cell r="D3425">
            <v>4.05</v>
          </cell>
        </row>
        <row r="3426">
          <cell r="A3426">
            <v>11953</v>
          </cell>
          <cell r="B3426" t="str">
            <v>PARAFUSO FRANCES ZINCADO, DIAMETRO 1/2'', COMPRIMENTO 2'', COM PORCA E ARRUELA</v>
          </cell>
          <cell r="C3426" t="str">
            <v xml:space="preserve">UN    </v>
          </cell>
          <cell r="D3426">
            <v>3.71</v>
          </cell>
        </row>
        <row r="3427">
          <cell r="A3427">
            <v>4335</v>
          </cell>
          <cell r="B3427" t="str">
            <v>PARAFUSO FRANCES ZINCADO, DIAMETRO 1/2", COMPRIMENTO 12", COM PORCA E ARRUELA LISA MEDIA</v>
          </cell>
          <cell r="C3427" t="str">
            <v xml:space="preserve">UN    </v>
          </cell>
          <cell r="D3427">
            <v>15.72</v>
          </cell>
        </row>
        <row r="3428">
          <cell r="A3428">
            <v>4334</v>
          </cell>
          <cell r="B3428" t="str">
            <v>PARAFUSO FRANCES ZINCADO, DIAMETRO 1/2", COMPRIMENTO 15", COM PORCA E ARRUELA LISA MEDIA</v>
          </cell>
          <cell r="C3428" t="str">
            <v xml:space="preserve">UN    </v>
          </cell>
          <cell r="D3428">
            <v>21.56</v>
          </cell>
        </row>
        <row r="3429">
          <cell r="A3429">
            <v>4343</v>
          </cell>
          <cell r="B3429" t="str">
            <v>PARAFUSO FRANCES ZINCADO, DIAMETRO 1/2", COMPRIMENTO 4", COM PORCA E ARRUELA</v>
          </cell>
          <cell r="C3429" t="str">
            <v xml:space="preserve">UN    </v>
          </cell>
          <cell r="D3429">
            <v>5.3</v>
          </cell>
        </row>
        <row r="3430">
          <cell r="A3430">
            <v>430</v>
          </cell>
          <cell r="B3430" t="str">
            <v>PARAFUSO M16 EM ACO GALVANIZADO, COMPRIMENTO = 125 MM, DIAMETRO = 16 MM, ROSCA MAQUINA, CABECA QUADRADA</v>
          </cell>
          <cell r="C3430" t="str">
            <v xml:space="preserve">UN    </v>
          </cell>
          <cell r="D3430">
            <v>6.13</v>
          </cell>
        </row>
        <row r="3431">
          <cell r="A3431">
            <v>441</v>
          </cell>
          <cell r="B3431" t="str">
            <v>PARAFUSO M16 EM ACO GALVANIZADO, COMPRIMENTO = 150 MM, DIAMETRO = 16 MM, ROSCA MAQUINA, CABECA QUADRADA</v>
          </cell>
          <cell r="C3431" t="str">
            <v xml:space="preserve">UN    </v>
          </cell>
          <cell r="D3431">
            <v>6.74</v>
          </cell>
        </row>
        <row r="3432">
          <cell r="A3432">
            <v>431</v>
          </cell>
          <cell r="B3432" t="str">
            <v>PARAFUSO M16 EM ACO GALVANIZADO, COMPRIMENTO = 200 MM, DIAMETRO = 16 MM, ROSCA MAQUINA, CABECA QUADRADA</v>
          </cell>
          <cell r="C3432" t="str">
            <v xml:space="preserve">UN    </v>
          </cell>
          <cell r="D3432">
            <v>8.14</v>
          </cell>
        </row>
        <row r="3433">
          <cell r="A3433">
            <v>432</v>
          </cell>
          <cell r="B3433" t="str">
            <v>PARAFUSO M16 EM ACO GALVANIZADO, COMPRIMENTO = 250 MM, DIAMETRO = 16 MM, ROSCA MAQUINA, CABECA QUADRADA</v>
          </cell>
          <cell r="C3433" t="str">
            <v xml:space="preserve">UN    </v>
          </cell>
          <cell r="D3433">
            <v>8.99</v>
          </cell>
        </row>
        <row r="3434">
          <cell r="A3434">
            <v>429</v>
          </cell>
          <cell r="B3434" t="str">
            <v>PARAFUSO M16 EM ACO GALVANIZADO, COMPRIMENTO = 300 MM, DIAMETRO = 16 MM, ROSCA DUPLA</v>
          </cell>
          <cell r="C3434" t="str">
            <v xml:space="preserve">UN    </v>
          </cell>
          <cell r="D3434">
            <v>12.11</v>
          </cell>
        </row>
        <row r="3435">
          <cell r="A3435">
            <v>439</v>
          </cell>
          <cell r="B3435" t="str">
            <v>PARAFUSO M16 EM ACO GALVANIZADO, COMPRIMENTO = 300 MM, DIAMETRO = 16 MM, ROSCA MAQUINA, CABECA QUADRADA</v>
          </cell>
          <cell r="C3435" t="str">
            <v xml:space="preserve">UN    </v>
          </cell>
          <cell r="D3435">
            <v>10.32</v>
          </cell>
        </row>
        <row r="3436">
          <cell r="A3436">
            <v>433</v>
          </cell>
          <cell r="B3436" t="str">
            <v>PARAFUSO M16 EM ACO GALVANIZADO, COMPRIMENTO = 350 MM, DIAMETRO = 16 MM, ROSCA MAQUINA, CABECA QUADRADA</v>
          </cell>
          <cell r="C3436" t="str">
            <v xml:space="preserve">UN    </v>
          </cell>
          <cell r="D3436">
            <v>12.05</v>
          </cell>
        </row>
        <row r="3437">
          <cell r="A3437">
            <v>437</v>
          </cell>
          <cell r="B3437" t="str">
            <v>PARAFUSO M16 EM ACO GALVANIZADO, COMPRIMENTO = 400 MM, DIAMETRO = 16 MM, ROSCA DUPLA</v>
          </cell>
          <cell r="C3437" t="str">
            <v xml:space="preserve">UN    </v>
          </cell>
          <cell r="D3437">
            <v>16.010000000000002</v>
          </cell>
        </row>
        <row r="3438">
          <cell r="A3438">
            <v>11790</v>
          </cell>
          <cell r="B3438" t="str">
            <v>PARAFUSO M16 EM ACO GALVANIZADO, COMPRIMENTO = 450 MM, DIAMETRO = 16 MM, ROSCA MAQUINA, CABECA QUADRADA</v>
          </cell>
          <cell r="C3438" t="str">
            <v xml:space="preserve">UN    </v>
          </cell>
          <cell r="D3438">
            <v>18.16</v>
          </cell>
        </row>
        <row r="3439">
          <cell r="A3439">
            <v>428</v>
          </cell>
          <cell r="B3439" t="str">
            <v>PARAFUSO M16 EM ACO GALVANIZADO, COMPRIMENTO = 500 MM, DIAMETRO = 16 MM, ROSCA MAQUINA, COM CABECA SEXTAVADA E PORCA</v>
          </cell>
          <cell r="C3439" t="str">
            <v xml:space="preserve">UN    </v>
          </cell>
          <cell r="D3439">
            <v>19.75</v>
          </cell>
        </row>
        <row r="3440">
          <cell r="A3440">
            <v>4384</v>
          </cell>
          <cell r="B3440" t="str">
            <v>PARAFUSO NIQUELADO COM ACABAMENTO CROMADO PARA FIXAR PECA SANITARIA, INCLUI PORCA CEGA, ARRUELA E BUCHA DE NYLON TAMANHO S-10</v>
          </cell>
          <cell r="C3440" t="str">
            <v xml:space="preserve">UN    </v>
          </cell>
          <cell r="D3440">
            <v>25.66</v>
          </cell>
        </row>
        <row r="3441">
          <cell r="A3441">
            <v>4351</v>
          </cell>
          <cell r="B3441" t="str">
            <v>PARAFUSO NIQUELADO 3 1/2" COM ACABAMENTO CROMADO PARA FIXAR PECA SANITARIA, INCLUI PORCA CEGA, ARRUELA E BUCHA DE NYLON TAMANHO S-8</v>
          </cell>
          <cell r="C3441" t="str">
            <v xml:space="preserve">UN    </v>
          </cell>
          <cell r="D3441">
            <v>19.02</v>
          </cell>
        </row>
        <row r="3442">
          <cell r="A3442">
            <v>11054</v>
          </cell>
          <cell r="B3442" t="str">
            <v>PARAFUSO ROSCA SOBERBA ZINCADO CABECA CHATA FENDA SIMPLES 3,2 X 20 MM (3/4 ")</v>
          </cell>
          <cell r="C3442" t="str">
            <v xml:space="preserve">UN    </v>
          </cell>
          <cell r="D3442">
            <v>0.04</v>
          </cell>
        </row>
        <row r="3443">
          <cell r="A3443">
            <v>11055</v>
          </cell>
          <cell r="B3443" t="str">
            <v>PARAFUSO ROSCA SOBERBA ZINCADO CABECA CHATA FENDA SIMPLES 3,5 X 25 MM (1 ")</v>
          </cell>
          <cell r="C3443" t="str">
            <v xml:space="preserve">UN    </v>
          </cell>
          <cell r="D3443">
            <v>7.0000000000000007E-2</v>
          </cell>
        </row>
        <row r="3444">
          <cell r="A3444">
            <v>11056</v>
          </cell>
          <cell r="B3444" t="str">
            <v>PARAFUSO ROSCA SOBERBA ZINCADO CABECA CHATA FENDA SIMPLES 3,8 X 30 MM (1.1/4 ")</v>
          </cell>
          <cell r="C3444" t="str">
            <v xml:space="preserve">UN    </v>
          </cell>
          <cell r="D3444">
            <v>0.08</v>
          </cell>
        </row>
        <row r="3445">
          <cell r="A3445">
            <v>11057</v>
          </cell>
          <cell r="B3445" t="str">
            <v>PARAFUSO ROSCA SOBERBA ZINCADO CABECA CHATA FENDA SIMPLES 4,8 X 40 MM (1.1/2 ")</v>
          </cell>
          <cell r="C3445" t="str">
            <v xml:space="preserve">UN    </v>
          </cell>
          <cell r="D3445">
            <v>0.17</v>
          </cell>
        </row>
        <row r="3446">
          <cell r="A3446">
            <v>11059</v>
          </cell>
          <cell r="B3446" t="str">
            <v>PARAFUSO ROSCA SOBERBA ZINCADO CABECA CHATA FENDA SIMPLES 5,5 X 50 MM (2 ")</v>
          </cell>
          <cell r="C3446" t="str">
            <v xml:space="preserve">UN    </v>
          </cell>
          <cell r="D3446">
            <v>0.32</v>
          </cell>
        </row>
        <row r="3447">
          <cell r="A3447">
            <v>11058</v>
          </cell>
          <cell r="B3447" t="str">
            <v>PARAFUSO ROSCA SOBERBA ZINCADO CABECA CHATA FENDA SIMPLES 5,5 X 65 MM (2.1/2 ")</v>
          </cell>
          <cell r="C3447" t="str">
            <v xml:space="preserve">UN    </v>
          </cell>
          <cell r="D3447">
            <v>0.42</v>
          </cell>
        </row>
        <row r="3448">
          <cell r="A3448">
            <v>4380</v>
          </cell>
          <cell r="B3448" t="str">
            <v>PARAFUSO ZINCADO ROSCA SOBERBA 5/16 " X 120 MM PARA TELHA FIBROCIMENTO</v>
          </cell>
          <cell r="C3448" t="str">
            <v xml:space="preserve">UN    </v>
          </cell>
          <cell r="D3448">
            <v>1.42</v>
          </cell>
        </row>
        <row r="3449">
          <cell r="A3449">
            <v>4299</v>
          </cell>
          <cell r="B3449" t="str">
            <v>PARAFUSO ZINCADO ROSCA SOBERBA, CABECA SEXTAVADA, 5/16 " X 110 MM, PARA FIXACAO DE TELHA EM MADEIRA</v>
          </cell>
          <cell r="C3449" t="str">
            <v xml:space="preserve">UN    </v>
          </cell>
          <cell r="D3449">
            <v>1.34</v>
          </cell>
        </row>
        <row r="3450">
          <cell r="A3450">
            <v>4304</v>
          </cell>
          <cell r="B3450" t="str">
            <v>PARAFUSO ZINCADO ROSCA SOBERBA, CABECA SEXTAVADA, 5/16 " X 150 MM, PARA FIXACAO DE TELHA EM MADEIRA</v>
          </cell>
          <cell r="C3450" t="str">
            <v xml:space="preserve">UN    </v>
          </cell>
          <cell r="D3450">
            <v>1.82</v>
          </cell>
        </row>
        <row r="3451">
          <cell r="A3451">
            <v>4305</v>
          </cell>
          <cell r="B3451" t="str">
            <v>PARAFUSO ZINCADO ROSCA SOBERBA, CABECA SEXTAVADA, 5/16 " X 180 MM, PARA FIXACAO DE TELHA EM MADEIRA</v>
          </cell>
          <cell r="C3451" t="str">
            <v xml:space="preserve">UN    </v>
          </cell>
          <cell r="D3451">
            <v>2.12</v>
          </cell>
        </row>
        <row r="3452">
          <cell r="A3452">
            <v>4306</v>
          </cell>
          <cell r="B3452" t="str">
            <v>PARAFUSO ZINCADO ROSCA SOBERBA, CABECA SEXTAVADA, 5/16 " X 200 MM, PARA FIXACAO DE TELHA EM MADEIRA</v>
          </cell>
          <cell r="C3452" t="str">
            <v xml:space="preserve">UN    </v>
          </cell>
          <cell r="D3452">
            <v>2.46</v>
          </cell>
        </row>
        <row r="3453">
          <cell r="A3453">
            <v>4308</v>
          </cell>
          <cell r="B3453" t="str">
            <v>PARAFUSO ZINCADO ROSCA SOBERBA, CABECA SEXTAVADA, 5/16 " X 230 MM, PARA FIXACAO DE TELHA EM MADEIRA</v>
          </cell>
          <cell r="C3453" t="str">
            <v xml:space="preserve">UN    </v>
          </cell>
          <cell r="D3453">
            <v>5.0999999999999996</v>
          </cell>
        </row>
        <row r="3454">
          <cell r="A3454">
            <v>4302</v>
          </cell>
          <cell r="B3454" t="str">
            <v>PARAFUSO ZINCADO ROSCA SOBERBA, CABECA SEXTAVADA, 5/16 " X 250 MM, PARA FIXACAO DE TELHA EM MADEIRA</v>
          </cell>
          <cell r="C3454" t="str">
            <v xml:space="preserve">UN    </v>
          </cell>
          <cell r="D3454">
            <v>3.82</v>
          </cell>
        </row>
        <row r="3455">
          <cell r="A3455">
            <v>4300</v>
          </cell>
          <cell r="B3455" t="str">
            <v>PARAFUSO ZINCADO ROSCA SOBERBA, CABECA SEXTAVADA, 5/16 " X 50 MM, PARA FIXACAO DE TELHA EM MADEIRA</v>
          </cell>
          <cell r="C3455" t="str">
            <v xml:space="preserve">UN    </v>
          </cell>
          <cell r="D3455">
            <v>0.91</v>
          </cell>
        </row>
        <row r="3456">
          <cell r="A3456">
            <v>4301</v>
          </cell>
          <cell r="B3456" t="str">
            <v>PARAFUSO ZINCADO ROSCA SOBERBA, CABECA SEXTAVADA, 5/16 " X 85 MM, PARA FIXACAO DE TELHA EM MADEIRA</v>
          </cell>
          <cell r="C3456" t="str">
            <v xml:space="preserve">UN    </v>
          </cell>
          <cell r="D3456">
            <v>1.1100000000000001</v>
          </cell>
        </row>
        <row r="3457">
          <cell r="A3457">
            <v>4320</v>
          </cell>
          <cell r="B3457" t="str">
            <v>PARAFUSO ZINCADO 5/16 " X 250 MM PARA FIXACAO DE TELHA DE FIBROCIMENTO CANALETE 49, INCLUI BUCHA NYLON S-10</v>
          </cell>
          <cell r="C3457" t="str">
            <v xml:space="preserve">UN    </v>
          </cell>
          <cell r="D3457">
            <v>3.38</v>
          </cell>
        </row>
        <row r="3458">
          <cell r="A3458">
            <v>4318</v>
          </cell>
          <cell r="B3458" t="str">
            <v>PARAFUSO ZINCADO 5/16 " X 85 MM PARA FIXACAO DE TELHA DE FIBROCIMENTO CANALETE 90, INCLUI BUCHA NYLON S-10</v>
          </cell>
          <cell r="C3458" t="str">
            <v xml:space="preserve">UN    </v>
          </cell>
          <cell r="D3458">
            <v>1.64</v>
          </cell>
        </row>
        <row r="3459">
          <cell r="A3459">
            <v>40547</v>
          </cell>
          <cell r="B3459" t="str">
            <v>PARAFUSO ZINCADO, AUTOBROCANTE, FLANGEADO, 4,2 MM X 19 MM</v>
          </cell>
          <cell r="C3459" t="str">
            <v xml:space="preserve">CENTO </v>
          </cell>
          <cell r="D3459">
            <v>31.18</v>
          </cell>
        </row>
        <row r="3460">
          <cell r="A3460">
            <v>11962</v>
          </cell>
          <cell r="B3460" t="str">
            <v>PARAFUSO ZINCADO, SEXTAVADO, COM ROSCA INTEIRA, DIAMETRO 1/4", COMPRIMENTO 1/2"</v>
          </cell>
          <cell r="C3460" t="str">
            <v xml:space="preserve">UN    </v>
          </cell>
          <cell r="D3460">
            <v>0.25</v>
          </cell>
        </row>
        <row r="3461">
          <cell r="A3461">
            <v>4332</v>
          </cell>
          <cell r="B3461" t="str">
            <v>PARAFUSO ZINCADO, SEXTAVADO, COM ROSCA INTEIRA, DIAMETRO 3/8", COMPRIMENTO 2"</v>
          </cell>
          <cell r="C3461" t="str">
            <v xml:space="preserve">UN    </v>
          </cell>
          <cell r="D3461">
            <v>1.24</v>
          </cell>
        </row>
        <row r="3462">
          <cell r="A3462">
            <v>4331</v>
          </cell>
          <cell r="B3462" t="str">
            <v>PARAFUSO ZINCADO, SEXTAVADO, COM ROSCA INTEIRA, DIAMETRO 5/8", COMPRIMENTO 2 1/4"</v>
          </cell>
          <cell r="C3462" t="str">
            <v xml:space="preserve">UN    </v>
          </cell>
          <cell r="D3462">
            <v>4.68</v>
          </cell>
        </row>
        <row r="3463">
          <cell r="A3463">
            <v>4336</v>
          </cell>
          <cell r="B3463" t="str">
            <v>PARAFUSO ZINCADO, SEXTAVADO, COM ROSCA INTEIRA, DIAMETRO 5/8", COMPRIMENTO 3", COM PORCA E ARRUELA DE PRESSAO MEDIA</v>
          </cell>
          <cell r="C3463" t="str">
            <v xml:space="preserve">UN    </v>
          </cell>
          <cell r="D3463">
            <v>5.99</v>
          </cell>
        </row>
        <row r="3464">
          <cell r="A3464">
            <v>13294</v>
          </cell>
          <cell r="B3464" t="str">
            <v>PARAFUSO ZINCADO, SEXTAVADO, COM ROSCA SOBERBA, DIAMETRO 3/8", COMPRIMENTO 80 MM</v>
          </cell>
          <cell r="C3464" t="str">
            <v xml:space="preserve">UN    </v>
          </cell>
          <cell r="D3464">
            <v>1.71</v>
          </cell>
        </row>
        <row r="3465">
          <cell r="A3465">
            <v>11948</v>
          </cell>
          <cell r="B3465" t="str">
            <v>PARAFUSO ZINCADO, SEXTAVADO, COM ROSCA SOBERBA, DIAMETRO 5/16", COMPRIMENTO 40 MM</v>
          </cell>
          <cell r="C3465" t="str">
            <v xml:space="preserve">UN    </v>
          </cell>
          <cell r="D3465">
            <v>0.77</v>
          </cell>
        </row>
        <row r="3466">
          <cell r="A3466">
            <v>4382</v>
          </cell>
          <cell r="B3466" t="str">
            <v>PARAFUSO ZINCADO, SEXTAVADO, COM ROSCA SOBERBA, DIAMETRO 5/16", COMPRIMENTO 80 MM</v>
          </cell>
          <cell r="C3466" t="str">
            <v xml:space="preserve">UN    </v>
          </cell>
          <cell r="D3466">
            <v>1.28</v>
          </cell>
        </row>
        <row r="3467">
          <cell r="A3467">
            <v>4354</v>
          </cell>
          <cell r="B3467" t="str">
            <v>PARAFUSO ZINCADO, SEXTAVADO, GRAU 5, ROSCA INTEIRA, DIAMETRO 1 1/2", COMPRIMENTO 4"</v>
          </cell>
          <cell r="C3467" t="str">
            <v xml:space="preserve">UN    </v>
          </cell>
          <cell r="D3467">
            <v>53.69</v>
          </cell>
        </row>
        <row r="3468">
          <cell r="A3468">
            <v>40839</v>
          </cell>
          <cell r="B3468" t="str">
            <v>PARAFUSO, ASTM A307 - GRAU A, SEXTAVADO, ZINCADO, DIAMETRO 3/8" (9,52 MM), COMPRIMENTO 1 " (25,4 MM)</v>
          </cell>
          <cell r="C3468" t="str">
            <v xml:space="preserve">CENTO </v>
          </cell>
          <cell r="D3468">
            <v>129.19999999999999</v>
          </cell>
        </row>
        <row r="3469">
          <cell r="A3469">
            <v>40552</v>
          </cell>
          <cell r="B3469" t="str">
            <v>PARAFUSO, AUTO ATARRACHANTE, CABECA CHATA, FENDA SIMPLES, 1/4 (6,35 MM) X 25 MM</v>
          </cell>
          <cell r="C3469" t="str">
            <v xml:space="preserve">CENTO </v>
          </cell>
          <cell r="D3469">
            <v>53.46</v>
          </cell>
        </row>
        <row r="3470">
          <cell r="A3470">
            <v>40549</v>
          </cell>
          <cell r="B3470" t="str">
            <v>PARAFUSO, COMUM, ASTM A307, SEXTAVADO, DIAMETRO 1/2" (12,7 MM), COMPRIMENTO 1" (25,4 MM)</v>
          </cell>
          <cell r="C3470" t="str">
            <v xml:space="preserve">CENTO </v>
          </cell>
          <cell r="D3470">
            <v>211.62</v>
          </cell>
        </row>
        <row r="3471">
          <cell r="A3471">
            <v>4385</v>
          </cell>
          <cell r="B3471" t="str">
            <v>PARALELEPIPEDO GRANITICO OU BASALTICO, PARA PAVIMENTACAO, SEM FRETE (VARIACAO REGIONAL DE PECAS POR M2)</v>
          </cell>
          <cell r="C3471" t="str">
            <v xml:space="preserve">MIL   </v>
          </cell>
          <cell r="D3471">
            <v>4136.43</v>
          </cell>
        </row>
        <row r="3472">
          <cell r="A3472">
            <v>20078</v>
          </cell>
          <cell r="B3472" t="str">
            <v>PASTA LUBRIFICANTE PARA TUBOS E CONEXOES COM JUNTA ELASTICA, EMBALAGEM DE *400* GR (USO EM PVC, ACO, POLIETILENO E OUTROS)</v>
          </cell>
          <cell r="C3472" t="str">
            <v xml:space="preserve">UN    </v>
          </cell>
          <cell r="D3472">
            <v>31.75</v>
          </cell>
        </row>
        <row r="3473">
          <cell r="A3473">
            <v>39897</v>
          </cell>
          <cell r="B3473" t="str">
            <v>PASTA PARA SOLDA DE TUBOS E CONEXOES DE COBRE (EMBALAGEM COM 250 G)</v>
          </cell>
          <cell r="C3473" t="str">
            <v xml:space="preserve">UN    </v>
          </cell>
          <cell r="D3473">
            <v>61.22</v>
          </cell>
        </row>
        <row r="3474">
          <cell r="A3474">
            <v>118</v>
          </cell>
          <cell r="B3474" t="str">
            <v>PASTA VEDA JUNTAS/ROSCA, EMBALAGEM DE *500* G, PARA INSTALACOES DE AGUA, GAS E OUTROS</v>
          </cell>
          <cell r="C3474" t="str">
            <v xml:space="preserve">UN    </v>
          </cell>
          <cell r="D3474">
            <v>67.14</v>
          </cell>
        </row>
        <row r="3475">
          <cell r="A3475">
            <v>4396</v>
          </cell>
          <cell r="B3475" t="str">
            <v>PASTILHA CERAMICA/PORCELANA, REVEST INT/EXT E  PISCINA, CORES BRANCA OU FRIAS, SOLIDAS, SEM MESCLAGEM/MISTURA, ACABAMENTO LISO *2,5 X 2,5* CM</v>
          </cell>
          <cell r="C3475" t="str">
            <v xml:space="preserve">M2    </v>
          </cell>
          <cell r="D3475">
            <v>193.24</v>
          </cell>
        </row>
        <row r="3476">
          <cell r="A3476">
            <v>36881</v>
          </cell>
          <cell r="B3476" t="str">
            <v>PASTILHA CERAMICA/PORCELANA, REVEST INT/EXT E  PISCINA, CORES BRANCA OU FRIAS, SOLIDAS, SEM MESCLAGEM/MISTURA, ACABAMENTO LISO *5 X 5* CM</v>
          </cell>
          <cell r="C3476" t="str">
            <v xml:space="preserve">M2    </v>
          </cell>
          <cell r="D3476">
            <v>124.45</v>
          </cell>
        </row>
        <row r="3477">
          <cell r="A3477">
            <v>4397</v>
          </cell>
          <cell r="B3477" t="str">
            <v>PASTILHA CERAMICA/PORCELANA, REVEST INT/EXT E  PISCINA, CORES LISAS/SOLIDAS, QUENTES, SEM MESCLAGEM/MISTURA, *2,5 X 2,5* CM</v>
          </cell>
          <cell r="C3477" t="str">
            <v xml:space="preserve">M2    </v>
          </cell>
          <cell r="D3477">
            <v>210.2</v>
          </cell>
        </row>
        <row r="3478">
          <cell r="A3478">
            <v>36882</v>
          </cell>
          <cell r="B3478" t="str">
            <v>PASTILHA CERAMICA/PORCELANA, REVEST INT/EXT E  PISCINA, CORES LISAS/SOLIDAS, QUENTES, SEM MESCLAGEM/MISTURA, *5 X 5* CM</v>
          </cell>
          <cell r="C3478" t="str">
            <v xml:space="preserve">M2    </v>
          </cell>
          <cell r="D3478">
            <v>148.81</v>
          </cell>
        </row>
        <row r="3479">
          <cell r="A3479">
            <v>4751</v>
          </cell>
          <cell r="B3479" t="str">
            <v>PASTILHEIRO (HORISTA)</v>
          </cell>
          <cell r="C3479" t="str">
            <v xml:space="preserve">H     </v>
          </cell>
          <cell r="D3479">
            <v>15.93</v>
          </cell>
        </row>
        <row r="3480">
          <cell r="A3480">
            <v>41066</v>
          </cell>
          <cell r="B3480" t="str">
            <v>PASTILHEIRO (MENSALISTA)</v>
          </cell>
          <cell r="C3480" t="str">
            <v xml:space="preserve">MES   </v>
          </cell>
          <cell r="D3480">
            <v>2814.94</v>
          </cell>
        </row>
        <row r="3481">
          <cell r="A3481">
            <v>39604</v>
          </cell>
          <cell r="B3481" t="str">
            <v>PATCH CORD, CATEGORIA 5 E, EXTENSAO DE 1,50 M</v>
          </cell>
          <cell r="C3481" t="str">
            <v xml:space="preserve">UN    </v>
          </cell>
          <cell r="D3481">
            <v>14.16</v>
          </cell>
        </row>
        <row r="3482">
          <cell r="A3482">
            <v>39605</v>
          </cell>
          <cell r="B3482" t="str">
            <v>PATCH CORD, CATEGORIA 5 E, EXTENSAO DE 2,50 M</v>
          </cell>
          <cell r="C3482" t="str">
            <v xml:space="preserve">UN    </v>
          </cell>
          <cell r="D3482">
            <v>19.649999999999999</v>
          </cell>
        </row>
        <row r="3483">
          <cell r="A3483">
            <v>39606</v>
          </cell>
          <cell r="B3483" t="str">
            <v>PATCH CORD, CATEGORIA 6, EXTENSAO DE 1,50 M</v>
          </cell>
          <cell r="C3483" t="str">
            <v xml:space="preserve">UN    </v>
          </cell>
          <cell r="D3483">
            <v>24.95</v>
          </cell>
        </row>
        <row r="3484">
          <cell r="A3484">
            <v>39607</v>
          </cell>
          <cell r="B3484" t="str">
            <v>PATCH CORD, CATEGORIA 6, EXTENSAO DE 2,50 M</v>
          </cell>
          <cell r="C3484" t="str">
            <v xml:space="preserve">UN    </v>
          </cell>
          <cell r="D3484">
            <v>28.62</v>
          </cell>
        </row>
        <row r="3485">
          <cell r="A3485">
            <v>39594</v>
          </cell>
          <cell r="B3485" t="str">
            <v>PATCH PANEL, 24 PORTAS, CATEGORIA 5E, COM RACKS DE 19" E 1 U DE ALTURA</v>
          </cell>
          <cell r="C3485" t="str">
            <v xml:space="preserve">UN    </v>
          </cell>
          <cell r="D3485">
            <v>271</v>
          </cell>
        </row>
        <row r="3486">
          <cell r="A3486">
            <v>39596</v>
          </cell>
          <cell r="B3486" t="str">
            <v>PATCH PANEL, 24 PORTAS, CATEGORIA 6, COM RACKS DE 19" E 1 U DE ALTURA</v>
          </cell>
          <cell r="C3486" t="str">
            <v xml:space="preserve">UN    </v>
          </cell>
          <cell r="D3486">
            <v>472.34</v>
          </cell>
        </row>
        <row r="3487">
          <cell r="A3487">
            <v>39595</v>
          </cell>
          <cell r="B3487" t="str">
            <v>PATCH PANEL, 48 PORTAS, CATEGORIA 5E, COM RACKS DE 19" E 2 U DE ALTURA</v>
          </cell>
          <cell r="C3487" t="str">
            <v xml:space="preserve">UN    </v>
          </cell>
          <cell r="D3487">
            <v>396.49</v>
          </cell>
        </row>
        <row r="3488">
          <cell r="A3488">
            <v>39597</v>
          </cell>
          <cell r="B3488" t="str">
            <v>PATCH PANEL, 48 PORTAS, CATEGORIA 6, COM RACKS DE 19" E 2 U DE ALTURA</v>
          </cell>
          <cell r="C3488" t="str">
            <v xml:space="preserve">UN    </v>
          </cell>
          <cell r="D3488">
            <v>636.97</v>
          </cell>
        </row>
        <row r="3489">
          <cell r="A3489">
            <v>10731</v>
          </cell>
          <cell r="B3489" t="str">
            <v>PEDRA ARDOSIA, CINZA, *40 X 40* CM, E= *1 CM</v>
          </cell>
          <cell r="C3489" t="str">
            <v xml:space="preserve">M2    </v>
          </cell>
          <cell r="D3489">
            <v>35.44</v>
          </cell>
        </row>
        <row r="3490">
          <cell r="A3490">
            <v>4704</v>
          </cell>
          <cell r="B3490" t="str">
            <v>PEDRA ARDOSIA, CINZA, 20  X  40 CM,  E=  *1 CM</v>
          </cell>
          <cell r="C3490" t="str">
            <v xml:space="preserve">M2    </v>
          </cell>
          <cell r="D3490">
            <v>31.98</v>
          </cell>
        </row>
        <row r="3491">
          <cell r="A3491">
            <v>10730</v>
          </cell>
          <cell r="B3491" t="str">
            <v>PEDRA ARDOSIA, CINZA, 30  X  30,  E= *1 CM</v>
          </cell>
          <cell r="C3491" t="str">
            <v xml:space="preserve">M2    </v>
          </cell>
          <cell r="D3491">
            <v>34.26</v>
          </cell>
        </row>
        <row r="3492">
          <cell r="A3492">
            <v>4729</v>
          </cell>
          <cell r="B3492" t="str">
            <v>PEDRA BRITADA GRADUADA, CLASSIFICADA (POSTO PEDREIRA/FORNECEDOR, SEM FRETE)</v>
          </cell>
          <cell r="C3492" t="str">
            <v xml:space="preserve">M3    </v>
          </cell>
          <cell r="D3492">
            <v>85.04</v>
          </cell>
        </row>
        <row r="3493">
          <cell r="A3493">
            <v>4720</v>
          </cell>
          <cell r="B3493" t="str">
            <v>PEDRA BRITADA N. 0, OU PEDRISCO (4,8 A 9,5 MM) POSTO PEDREIRA/FORNECEDOR, SEM FRETE</v>
          </cell>
          <cell r="C3493" t="str">
            <v xml:space="preserve">M3    </v>
          </cell>
          <cell r="D3493">
            <v>97.44</v>
          </cell>
        </row>
        <row r="3494">
          <cell r="A3494">
            <v>4721</v>
          </cell>
          <cell r="B3494" t="str">
            <v>PEDRA BRITADA N. 1 (9,5 a 19 MM) POSTO PEDREIRA/FORNECEDOR, SEM FRETE</v>
          </cell>
          <cell r="C3494" t="str">
            <v xml:space="preserve">M3    </v>
          </cell>
          <cell r="D3494">
            <v>84.4</v>
          </cell>
        </row>
        <row r="3495">
          <cell r="A3495">
            <v>4718</v>
          </cell>
          <cell r="B3495" t="str">
            <v>PEDRA BRITADA N. 2 (19 A 38 MM) POSTO PEDREIRA/FORNECEDOR, SEM FRETE</v>
          </cell>
          <cell r="C3495" t="str">
            <v xml:space="preserve">M3    </v>
          </cell>
          <cell r="D3495">
            <v>84.85</v>
          </cell>
        </row>
        <row r="3496">
          <cell r="A3496">
            <v>4722</v>
          </cell>
          <cell r="B3496" t="str">
            <v>PEDRA BRITADA N. 3 (38 A 50 MM) POSTO PEDREIRA/FORNECEDOR, SEM FRETE</v>
          </cell>
          <cell r="C3496" t="str">
            <v xml:space="preserve">M3    </v>
          </cell>
          <cell r="D3496">
            <v>79.73</v>
          </cell>
        </row>
        <row r="3497">
          <cell r="A3497">
            <v>4723</v>
          </cell>
          <cell r="B3497" t="str">
            <v>PEDRA BRITADA N. 4 (50 A 76 MM) POSTO PEDREIRA/FORNECEDOR, SEM FRETE</v>
          </cell>
          <cell r="C3497" t="str">
            <v xml:space="preserve">M3    </v>
          </cell>
          <cell r="D3497">
            <v>79.040000000000006</v>
          </cell>
        </row>
        <row r="3498">
          <cell r="A3498">
            <v>4727</v>
          </cell>
          <cell r="B3498" t="str">
            <v>PEDRA BRITADA N. 5 (76 A 100 MM) POSTO PEDREIRA/FORNECEDOR, SEM FRETE</v>
          </cell>
          <cell r="C3498" t="str">
            <v xml:space="preserve">M3    </v>
          </cell>
          <cell r="D3498">
            <v>72.34</v>
          </cell>
        </row>
        <row r="3499">
          <cell r="A3499">
            <v>4748</v>
          </cell>
          <cell r="B3499" t="str">
            <v>PEDRA BRITADA OU BICA CORRIDA, NAO CLASSIFICADA (POSTO PEDREIRA/FORNECEDOR, SEM FRETE)</v>
          </cell>
          <cell r="C3499" t="str">
            <v xml:space="preserve">M3    </v>
          </cell>
          <cell r="D3499">
            <v>77.95</v>
          </cell>
        </row>
        <row r="3500">
          <cell r="A3500">
            <v>4730</v>
          </cell>
          <cell r="B3500" t="str">
            <v>PEDRA DE MAO OU PEDRA RACHAO PARA ARRIMO/FUNDACAO (POSTO PEDREIRA/FORNECEDOR, SEM FRETE)</v>
          </cell>
          <cell r="C3500" t="str">
            <v xml:space="preserve">M3    </v>
          </cell>
          <cell r="D3500">
            <v>79.33</v>
          </cell>
        </row>
        <row r="3501">
          <cell r="A3501">
            <v>13186</v>
          </cell>
          <cell r="B3501" t="str">
            <v>PEDRA GRANITICA OU BASALTICA IRREGULAR, FAIXA GRANULOMETRICA 100 A 150 MM PARA PAVIMENTACAO OU CALCAMENTO POLIEDRICO, POSTO PEDREIRA / FORNECEDOR (SEM FRETE)</v>
          </cell>
          <cell r="C3501" t="str">
            <v xml:space="preserve">M3    </v>
          </cell>
          <cell r="D3501">
            <v>62.5</v>
          </cell>
        </row>
        <row r="3502">
          <cell r="A3502">
            <v>10737</v>
          </cell>
          <cell r="B3502" t="str">
            <v>PEDRA GRANITICA OU BASALTO, CACO, RETALHO, CAVACO, TIPO MIRACEMA, MADEIRA, PADUANA, RACHINHA, SANTA ISABEL OU OUTRAS SIMILARES, E=  *1,0 A *2,0 CM</v>
          </cell>
          <cell r="C3502" t="str">
            <v xml:space="preserve">M2    </v>
          </cell>
          <cell r="D3502">
            <v>111.37</v>
          </cell>
        </row>
        <row r="3503">
          <cell r="A3503">
            <v>10734</v>
          </cell>
          <cell r="B3503" t="str">
            <v>PEDRA GRANITICA, SERRADA, TIPO MIRACEMA, MADEIRA, PADUANA, RACHINHA, SANTA ISABEL OU OUTRAS SIMILARES, *11,5 X  *23 CM, E=  *1,0 A *2,0 CM</v>
          </cell>
          <cell r="C3503" t="str">
            <v xml:space="preserve">M2    </v>
          </cell>
          <cell r="D3503">
            <v>66.25</v>
          </cell>
        </row>
        <row r="3504">
          <cell r="A3504">
            <v>4708</v>
          </cell>
          <cell r="B3504" t="str">
            <v>PEDRA PORTUGUESA  OU PETIT PAVE, BRANCA OU PRETA</v>
          </cell>
          <cell r="C3504" t="str">
            <v xml:space="preserve">M2    </v>
          </cell>
          <cell r="D3504">
            <v>128.5</v>
          </cell>
        </row>
        <row r="3505">
          <cell r="A3505">
            <v>4712</v>
          </cell>
          <cell r="B3505" t="str">
            <v>PEDRA QUARTZITO OU CALCARIO LAMINADO, CACO, TIPO CARIRI, ITACOLOMI, LAGOA SANTA, LUMINARIA, PIRENOPOLIS, SAO TOME OU OUTRAS SIMILARES DA REGIAO, E=  *1,5 A *2,5 CM</v>
          </cell>
          <cell r="C3505" t="str">
            <v xml:space="preserve">M2    </v>
          </cell>
          <cell r="D3505">
            <v>62.82</v>
          </cell>
        </row>
        <row r="3506">
          <cell r="A3506">
            <v>4710</v>
          </cell>
          <cell r="B3506" t="str">
            <v>PEDRA QUARTZITO OU CALCARIO LAMINADO, SERRADA, TIPO CARIRI, ITACOLOMI, LAGOA SANTA, LUMINARIA, PIRENOPOLIS, SAO TOME OU OUTRAS SIMILARES DA REGIAO, *20 X *40 CM, E=  *1,5 A *2,5 CM</v>
          </cell>
          <cell r="C3506" t="str">
            <v xml:space="preserve">M2    </v>
          </cell>
          <cell r="D3506">
            <v>201.47</v>
          </cell>
        </row>
        <row r="3507">
          <cell r="A3507">
            <v>4746</v>
          </cell>
          <cell r="B3507" t="str">
            <v>PEDREGULHO OU PICARRA DE JAZIDA, AO NATURAL, PARA BASE DE PAVIMENTACAO (RETIRADO NA JAZIDA, SEM TRANSPORTE)</v>
          </cell>
          <cell r="C3507" t="str">
            <v xml:space="preserve">M3    </v>
          </cell>
          <cell r="D3507">
            <v>59.25</v>
          </cell>
        </row>
        <row r="3508">
          <cell r="A3508">
            <v>4750</v>
          </cell>
          <cell r="B3508" t="str">
            <v>PEDREIRO (HORISTA)</v>
          </cell>
          <cell r="C3508" t="str">
            <v xml:space="preserve">H     </v>
          </cell>
          <cell r="D3508">
            <v>15.93</v>
          </cell>
        </row>
        <row r="3509">
          <cell r="A3509">
            <v>41065</v>
          </cell>
          <cell r="B3509" t="str">
            <v>PEDREIRO (MENSALISTA)</v>
          </cell>
          <cell r="C3509" t="str">
            <v xml:space="preserve">MES   </v>
          </cell>
          <cell r="D3509">
            <v>2814.94</v>
          </cell>
        </row>
        <row r="3510">
          <cell r="A3510">
            <v>34747</v>
          </cell>
          <cell r="B3510" t="str">
            <v>PEITORIL EM MARMORE, POLIDO, BRANCO COMUM, L= *15* CM, E=  *2,0* CM, COM PINGADEIRA</v>
          </cell>
          <cell r="C3510" t="str">
            <v xml:space="preserve">M     </v>
          </cell>
          <cell r="D3510">
            <v>90.92</v>
          </cell>
        </row>
        <row r="3511">
          <cell r="A3511">
            <v>4826</v>
          </cell>
          <cell r="B3511" t="str">
            <v>PEITORIL EM MARMORE, POLIDO, BRANCO COMUM, L= *15* CM, E=  *3* CM, CORTE RETO</v>
          </cell>
          <cell r="C3511" t="str">
            <v xml:space="preserve">M     </v>
          </cell>
          <cell r="D3511">
            <v>97.76</v>
          </cell>
        </row>
        <row r="3512">
          <cell r="A3512">
            <v>41975</v>
          </cell>
          <cell r="B3512" t="str">
            <v>PEITORIL PRE-MOLDADO EM GRANILITE, MARMORITE OU GRANITINA, L = *15* CM</v>
          </cell>
          <cell r="C3512" t="str">
            <v xml:space="preserve">M2    </v>
          </cell>
          <cell r="D3512">
            <v>76.52</v>
          </cell>
        </row>
        <row r="3513">
          <cell r="A3513">
            <v>4825</v>
          </cell>
          <cell r="B3513" t="str">
            <v>PEITORIL/ SOLEIRA EM MARMORE, POLIDO, BRANCO COMUM, L= *25* CM, E=  *3* CM, CORTE RETO</v>
          </cell>
          <cell r="C3513" t="str">
            <v xml:space="preserve">M     </v>
          </cell>
          <cell r="D3513">
            <v>135.32</v>
          </cell>
        </row>
        <row r="3514">
          <cell r="A3514">
            <v>34744</v>
          </cell>
          <cell r="B3514" t="str">
            <v>PELICULA REFLETIVA, GT 7 ANOS PARA SINALIZACAO VERTICAL</v>
          </cell>
          <cell r="C3514" t="str">
            <v xml:space="preserve">M2    </v>
          </cell>
          <cell r="D3514">
            <v>20.92</v>
          </cell>
        </row>
        <row r="3515">
          <cell r="A3515">
            <v>39430</v>
          </cell>
          <cell r="B3515" t="str">
            <v>PENDURAL OU PRESILHA REGULADORA, EM ACO GALVANIZADO, COM CORPO, MOLA E REBITE, PARA PERFIL TIPO CANALETA DE ESTRUTURA EM FORROS DRYWALL</v>
          </cell>
          <cell r="C3515" t="str">
            <v xml:space="preserve">UN    </v>
          </cell>
          <cell r="D3515">
            <v>2.97</v>
          </cell>
        </row>
        <row r="3516">
          <cell r="A3516">
            <v>39573</v>
          </cell>
          <cell r="B3516" t="str">
            <v>PENDURAL OU REGULADOR, COM MOLA, EM ACO GALVANIZADO, PARA PERFIL TIPO T CLICADO DE FORROS REMOVIVEL</v>
          </cell>
          <cell r="C3516" t="str">
            <v xml:space="preserve">UN    </v>
          </cell>
          <cell r="D3516">
            <v>2.92</v>
          </cell>
        </row>
        <row r="3517">
          <cell r="A3517">
            <v>38410</v>
          </cell>
          <cell r="B3517" t="str">
            <v>PENEIRA ROTATIVA COM MOTOR ELETRICO TRIFASICO DE 2 CV, CILINDRO DE 1 M X 0,60 M, COM FUROS DE 3,17 MM</v>
          </cell>
          <cell r="C3517" t="str">
            <v xml:space="preserve">UN    </v>
          </cell>
          <cell r="D3517">
            <v>15552.58</v>
          </cell>
        </row>
        <row r="3518">
          <cell r="A3518">
            <v>41596</v>
          </cell>
          <cell r="B3518" t="str">
            <v>PERFIL "H" DE ACO LAMINADO, "HP" 250 X 62,0</v>
          </cell>
          <cell r="C3518" t="str">
            <v xml:space="preserve">KG    </v>
          </cell>
          <cell r="D3518">
            <v>13.96</v>
          </cell>
        </row>
        <row r="3519">
          <cell r="A3519">
            <v>41598</v>
          </cell>
          <cell r="B3519" t="str">
            <v>PERFIL "H" DE ACO LAMINADO, "HP" 310 X 79,0</v>
          </cell>
          <cell r="C3519" t="str">
            <v xml:space="preserve">KG    </v>
          </cell>
          <cell r="D3519">
            <v>13.96</v>
          </cell>
        </row>
        <row r="3520">
          <cell r="A3520">
            <v>41594</v>
          </cell>
          <cell r="B3520" t="str">
            <v>PERFIL "H" DE ACO LAMINADO, "W" 200 X 35,9</v>
          </cell>
          <cell r="C3520" t="str">
            <v xml:space="preserve">KG    </v>
          </cell>
          <cell r="D3520">
            <v>14.18</v>
          </cell>
        </row>
        <row r="3521">
          <cell r="A3521">
            <v>43663</v>
          </cell>
          <cell r="B3521" t="str">
            <v>PERFIL "I" DE ACO LAMINADO, ABAS INCLINADAS, "I" 102 X 12,7</v>
          </cell>
          <cell r="C3521" t="str">
            <v xml:space="preserve">KG    </v>
          </cell>
          <cell r="D3521">
            <v>11.68</v>
          </cell>
        </row>
        <row r="3522">
          <cell r="A3522">
            <v>4766</v>
          </cell>
          <cell r="B3522" t="str">
            <v>PERFIL "I" DE ACO LAMINADO, ABAS INCLINADAS, "I" 152 X 22</v>
          </cell>
          <cell r="C3522" t="str">
            <v xml:space="preserve">KG    </v>
          </cell>
          <cell r="D3522">
            <v>11</v>
          </cell>
        </row>
        <row r="3523">
          <cell r="A3523">
            <v>43664</v>
          </cell>
          <cell r="B3523" t="str">
            <v>PERFIL "I" DE ACO LAMINADO, ABAS INCLINADAS, "I" 203 X 34,3</v>
          </cell>
          <cell r="C3523" t="str">
            <v xml:space="preserve">KG    </v>
          </cell>
          <cell r="D3523">
            <v>11.74</v>
          </cell>
        </row>
        <row r="3524">
          <cell r="A3524">
            <v>43082</v>
          </cell>
          <cell r="B3524" t="str">
            <v>PERFIL "I" DE ACO LAMINADO, ABAS PARALELAS, "W", QUALQUER BITOLA</v>
          </cell>
          <cell r="C3524" t="str">
            <v xml:space="preserve">KG    </v>
          </cell>
          <cell r="D3524">
            <v>12.8</v>
          </cell>
        </row>
        <row r="3525">
          <cell r="A3525">
            <v>43665</v>
          </cell>
          <cell r="B3525" t="str">
            <v>PERFIL "U" DE ACO LAMINADO, "U" 102 X 9,3</v>
          </cell>
          <cell r="C3525" t="str">
            <v xml:space="preserve">KG    </v>
          </cell>
          <cell r="D3525">
            <v>11</v>
          </cell>
        </row>
        <row r="3526">
          <cell r="A3526">
            <v>10966</v>
          </cell>
          <cell r="B3526" t="str">
            <v>PERFIL "U" DE ACO LAMINADO, "U" 152 X 15,6</v>
          </cell>
          <cell r="C3526" t="str">
            <v xml:space="preserve">KG    </v>
          </cell>
          <cell r="D3526">
            <v>11.68</v>
          </cell>
        </row>
        <row r="3527">
          <cell r="A3527">
            <v>43692</v>
          </cell>
          <cell r="B3527" t="str">
            <v>PERFIL "U" EM CHAPA ACO DOBRADA, E = 3,04 MM, H = 20 CM, ABAS = 5 CM (4,47 KG/M)</v>
          </cell>
          <cell r="C3527" t="str">
            <v xml:space="preserve">KG    </v>
          </cell>
          <cell r="D3527">
            <v>11.68</v>
          </cell>
        </row>
        <row r="3528">
          <cell r="A3528">
            <v>43083</v>
          </cell>
          <cell r="B3528" t="str">
            <v>PERFIL "U" ENRIJECIDO DE ACO GALVANIZADO, DOBRADO, 150 X 60 X 20 MM, E = 3,00 MM OU 200 X 75 X 25 MM, E = 3,75 MM</v>
          </cell>
          <cell r="C3528" t="str">
            <v xml:space="preserve">KG    </v>
          </cell>
          <cell r="D3528">
            <v>11.09</v>
          </cell>
        </row>
        <row r="3529">
          <cell r="A3529">
            <v>40535</v>
          </cell>
          <cell r="B3529" t="str">
            <v>PERFIL "U" SIMPLES DE ACO GALVANIZADO DOBRADO 75 X *40* MM, E = 2,65 MM</v>
          </cell>
          <cell r="C3529" t="str">
            <v xml:space="preserve">KG    </v>
          </cell>
          <cell r="D3529">
            <v>11.09</v>
          </cell>
        </row>
        <row r="3530">
          <cell r="A3530">
            <v>39427</v>
          </cell>
          <cell r="B3530" t="str">
            <v>PERFIL CANALETA, FORMATO C, EM ACO ZINCADO, PARA ESTRUTURA FORRO DRYWALL, E = 0,5 MM, *46 X 18* (L X H), COMPRIMENTO 3 M</v>
          </cell>
          <cell r="C3530" t="str">
            <v xml:space="preserve">M     </v>
          </cell>
          <cell r="D3530">
            <v>7.88</v>
          </cell>
        </row>
        <row r="3531">
          <cell r="A3531">
            <v>39424</v>
          </cell>
          <cell r="B3531" t="str">
            <v>PERFIL CANTONEIRA L, LISA, EM ACO, 25 X 30 MM, E = 0,5 MM, PARA ESTRUTURA DRYWALL</v>
          </cell>
          <cell r="C3531" t="str">
            <v xml:space="preserve">M     </v>
          </cell>
          <cell r="D3531">
            <v>4.6900000000000004</v>
          </cell>
        </row>
        <row r="3532">
          <cell r="A3532">
            <v>39425</v>
          </cell>
          <cell r="B3532" t="str">
            <v>PERFIL CANTONEIRA L, PERFURADA, EM ACO, 23 X 23 MM, E = 0,5 MM, PARA ESTRUTURA DRYWALL</v>
          </cell>
          <cell r="C3532" t="str">
            <v xml:space="preserve">M     </v>
          </cell>
          <cell r="D3532">
            <v>4.62</v>
          </cell>
        </row>
        <row r="3533">
          <cell r="A3533">
            <v>40664</v>
          </cell>
          <cell r="B3533" t="str">
            <v>PERFIL CARTOLA DE ACO GALVANIZADO, *20 X 30 X 10* MM, E =  0,8 MM</v>
          </cell>
          <cell r="C3533" t="str">
            <v xml:space="preserve">KG    </v>
          </cell>
          <cell r="D3533">
            <v>22.75</v>
          </cell>
        </row>
        <row r="3534">
          <cell r="A3534">
            <v>34360</v>
          </cell>
          <cell r="B3534" t="str">
            <v>PERFIL DE ALUMINIO ANODIZADO</v>
          </cell>
          <cell r="C3534" t="str">
            <v xml:space="preserve">KG    </v>
          </cell>
          <cell r="D3534">
            <v>47.31</v>
          </cell>
        </row>
        <row r="3535">
          <cell r="A3535">
            <v>20259</v>
          </cell>
          <cell r="B3535" t="str">
            <v>PERFIL DE BORRACHA EPDM MACICO *12 X 15* MM PARA ESQUADRIAS</v>
          </cell>
          <cell r="C3535" t="str">
            <v xml:space="preserve">M     </v>
          </cell>
          <cell r="D3535">
            <v>11</v>
          </cell>
        </row>
        <row r="3536">
          <cell r="A3536">
            <v>14077</v>
          </cell>
          <cell r="B3536" t="str">
            <v>PERFIL ELASTOMERICO PRE-FORMADO EM EPMD, PARA JUNTA DE DILATACAO DE PISOS COM POUCA SOLICITACAO, 15 MM DE LARGURA, MOVIMENTACAO DE *11 A 19* MM</v>
          </cell>
          <cell r="C3536" t="str">
            <v xml:space="preserve">M     </v>
          </cell>
          <cell r="D3536">
            <v>168.36</v>
          </cell>
        </row>
        <row r="3537">
          <cell r="A3537">
            <v>3678</v>
          </cell>
          <cell r="B3537" t="str">
            <v>PERFIL ELASTOMERICO PRE-FORMADO EM EPMD, PARA JUNTA DE DILATACAO DE USO GERAL EM MEDIAS SOLICITACOES, 8 MM DE LARGURA, MOVIMENTACAO DE *5 A 11* MM</v>
          </cell>
          <cell r="C3537" t="str">
            <v xml:space="preserve">M     </v>
          </cell>
          <cell r="D3537">
            <v>76.099999999999994</v>
          </cell>
        </row>
        <row r="3538">
          <cell r="A3538">
            <v>39418</v>
          </cell>
          <cell r="B3538" t="str">
            <v>PERFIL GUIA, FORMATO U, EM ACO ZINCADO, PARA ESTRUTURA PAREDE DRYWALL, E = 0,5 MM, 48  X 3000 MM (L X C)</v>
          </cell>
          <cell r="C3538" t="str">
            <v xml:space="preserve">M     </v>
          </cell>
          <cell r="D3538">
            <v>8.7899999999999991</v>
          </cell>
        </row>
        <row r="3539">
          <cell r="A3539">
            <v>39419</v>
          </cell>
          <cell r="B3539" t="str">
            <v>PERFIL GUIA, FORMATO U, EM ACO ZINCADO, PARA ESTRUTURA PAREDE DRYWALL, E = 0,5 MM, 70 X 3000 MM (L X C)</v>
          </cell>
          <cell r="C3539" t="str">
            <v xml:space="preserve">M     </v>
          </cell>
          <cell r="D3539">
            <v>10.71</v>
          </cell>
        </row>
        <row r="3540">
          <cell r="A3540">
            <v>39420</v>
          </cell>
          <cell r="B3540" t="str">
            <v>PERFIL GUIA, FORMATO U, EM ACO ZINCADO, PARA ESTRUTURA PAREDE DRYWALL, E = 0,5 MM, 90 X 3000 MM (L X C)</v>
          </cell>
          <cell r="C3540" t="str">
            <v xml:space="preserve">M     </v>
          </cell>
          <cell r="D3540">
            <v>11.82</v>
          </cell>
        </row>
        <row r="3541">
          <cell r="A3541">
            <v>39571</v>
          </cell>
          <cell r="B3541" t="str">
            <v>PERFIL LONGARINA (PRINCIPAL), T CLICADO, EM ACO, BRANCO NAS FACES APARENTES, PARA FORRO REMOVIVEL, 24 X 32 X 3750 MM (L X H X C</v>
          </cell>
          <cell r="C3541" t="str">
            <v xml:space="preserve">M     </v>
          </cell>
          <cell r="D3541">
            <v>7.14</v>
          </cell>
        </row>
        <row r="3542">
          <cell r="A3542">
            <v>39421</v>
          </cell>
          <cell r="B3542" t="str">
            <v>PERFIL MONTANTE, FORMATO C, EM ACO ZINCADO, PARA ESTRUTURA PAREDE DRYWALL, E = 0,5 MM, 48 X 3000 MM (L X C)</v>
          </cell>
          <cell r="C3542" t="str">
            <v xml:space="preserve">M     </v>
          </cell>
          <cell r="D3542">
            <v>10.41</v>
          </cell>
        </row>
        <row r="3543">
          <cell r="A3543">
            <v>39422</v>
          </cell>
          <cell r="B3543" t="str">
            <v>PERFIL MONTANTE, FORMATO C, EM ACO ZINCADO, PARA ESTRUTURA PAREDE DRYWALL, E = 0,5 MM, 70 X 3000 MM (L X C)</v>
          </cell>
          <cell r="C3543" t="str">
            <v xml:space="preserve">M     </v>
          </cell>
          <cell r="D3543">
            <v>12.15</v>
          </cell>
        </row>
        <row r="3544">
          <cell r="A3544">
            <v>39423</v>
          </cell>
          <cell r="B3544" t="str">
            <v>PERFIL MONTANTE, FORMATO C, EM ACO ZINCADO, PARA ESTRUTURA PAREDE DRYWALL, E = 0,5 MM, 90 X 3000 MM (L X C)</v>
          </cell>
          <cell r="C3544" t="str">
            <v xml:space="preserve">M     </v>
          </cell>
          <cell r="D3544">
            <v>14.11</v>
          </cell>
        </row>
        <row r="3545">
          <cell r="A3545">
            <v>39426</v>
          </cell>
          <cell r="B3545" t="str">
            <v>PERFIL RODAPE DE IMPERMEABILIZACAO, FORMATO L, EM ACO ZINCADO, PARA ESTRUTURA DRYWALL, E = 0,5 MM, 220 X 3000 MM (H X C)</v>
          </cell>
          <cell r="C3545" t="str">
            <v xml:space="preserve">M     </v>
          </cell>
          <cell r="D3545">
            <v>31.71</v>
          </cell>
        </row>
        <row r="3546">
          <cell r="A3546">
            <v>39429</v>
          </cell>
          <cell r="B3546" t="str">
            <v>PERFIL TABICA ABERTA, PERFURADA, FORMATO Z, EM ACO GALVANIZADO NATURAL, LARGURA APROXIMADA 40 MM, PARA ESTRUTURA FORRO DRYWALL</v>
          </cell>
          <cell r="C3546" t="str">
            <v xml:space="preserve">M     </v>
          </cell>
          <cell r="D3546">
            <v>10</v>
          </cell>
        </row>
        <row r="3547">
          <cell r="A3547">
            <v>39428</v>
          </cell>
          <cell r="B3547" t="str">
            <v>PERFIL TABICA FECHADA, LISA, FORMATO Z, EM ACO GALVANIZADO NATURAL, LARGURA TOTAL NA HORIZONTAL *40* MM, PARA ESTRUTURA FORRO DRYWALL</v>
          </cell>
          <cell r="C3547" t="str">
            <v xml:space="preserve">M     </v>
          </cell>
          <cell r="D3547">
            <v>7.64</v>
          </cell>
        </row>
        <row r="3548">
          <cell r="A3548">
            <v>39572</v>
          </cell>
          <cell r="B3548" t="str">
            <v>PERFIL TIPO CANTONEIRA EM L, EM ACO GALVANIZADO, BRANCO, PARA FORRO REMOVIVEL, *23* X 3000 MM (L X C)</v>
          </cell>
          <cell r="C3548" t="str">
            <v xml:space="preserve">M     </v>
          </cell>
          <cell r="D3548">
            <v>6.62</v>
          </cell>
        </row>
        <row r="3549">
          <cell r="A3549">
            <v>39570</v>
          </cell>
          <cell r="B3549" t="str">
            <v>PERFIL TRAVESSA (SECUNDARIO), T CLICADO, EM ACO GALVANIZADO , BRANCO, PARA FORRO REMOVIVEL, 24 X 1250 MM (L X C)</v>
          </cell>
          <cell r="C3549" t="str">
            <v xml:space="preserve">M     </v>
          </cell>
          <cell r="D3549">
            <v>7.02</v>
          </cell>
        </row>
        <row r="3550">
          <cell r="A3550">
            <v>39569</v>
          </cell>
          <cell r="B3550" t="str">
            <v>PERFIL TRAVESSA (SECUNDARIO), T CLICADO, EM ACO GALVANIZADO, BRANCO, PARA FORRO REMOVIVEL, 24 X 625 MM (L X C)</v>
          </cell>
          <cell r="C3550" t="str">
            <v xml:space="preserve">M     </v>
          </cell>
          <cell r="D3550">
            <v>6.93</v>
          </cell>
        </row>
        <row r="3551">
          <cell r="A3551">
            <v>11552</v>
          </cell>
          <cell r="B3551" t="str">
            <v>PERFIL U DE ABAS IGUAIS, EM ALUMINIO, 1/2" (1,27 X 1,27 CM), PARA PORTA OU JANELA DE CORRER</v>
          </cell>
          <cell r="C3551" t="str">
            <v xml:space="preserve">M     </v>
          </cell>
          <cell r="D3551">
            <v>7.7</v>
          </cell>
        </row>
        <row r="3552">
          <cell r="A3552">
            <v>40598</v>
          </cell>
          <cell r="B3552" t="str">
            <v>PERFIL UDC ("U" DOBRADO DE CHAPA) SIMPLES DE ACO LAMINADO, GALVANIZADO, ASTM A36, 127 X 50 MM, E= 3 MM</v>
          </cell>
          <cell r="C3552" t="str">
            <v xml:space="preserve">KG    </v>
          </cell>
          <cell r="D3552">
            <v>10.81</v>
          </cell>
        </row>
        <row r="3553">
          <cell r="A3553">
            <v>39029</v>
          </cell>
          <cell r="B3553" t="str">
            <v>PERFILADO PERFURADO DUPLO 38 X 76 MM, CHAPA 22</v>
          </cell>
          <cell r="C3553" t="str">
            <v xml:space="preserve">M     </v>
          </cell>
          <cell r="D3553">
            <v>22.39</v>
          </cell>
        </row>
        <row r="3554">
          <cell r="A3554">
            <v>39028</v>
          </cell>
          <cell r="B3554" t="str">
            <v>PERFILADO PERFURADO SIMPLES 38 X 38 MM, CHAPA 22</v>
          </cell>
          <cell r="C3554" t="str">
            <v xml:space="preserve">M     </v>
          </cell>
          <cell r="D3554">
            <v>13.03</v>
          </cell>
        </row>
        <row r="3555">
          <cell r="A3555">
            <v>39328</v>
          </cell>
          <cell r="B3555" t="str">
            <v>PERFILADO PERFURADO 19 X 38 MM, CHAPA 22</v>
          </cell>
          <cell r="C3555" t="str">
            <v xml:space="preserve">M     </v>
          </cell>
          <cell r="D3555">
            <v>7.17</v>
          </cell>
        </row>
        <row r="3556">
          <cell r="A3556">
            <v>38541</v>
          </cell>
          <cell r="B3556" t="str">
            <v>PERFURATRIZ COM TORRE METALICA PARA EXECUCAO DE ESTACA HELICE CONTINUA, PROFUNDIDADE MAXIMA DE 30 M, DIAMETRO MAXIMO DE 800 MM, POTENCIA INSTALADA DE 268 HP, MESA ROTATIVA COM TORQUE MAXIMO DE 170 KNM</v>
          </cell>
          <cell r="C3556" t="str">
            <v xml:space="preserve">UN    </v>
          </cell>
          <cell r="D3556">
            <v>3926315.76</v>
          </cell>
        </row>
        <row r="3557">
          <cell r="A3557">
            <v>38542</v>
          </cell>
          <cell r="B3557" t="str">
            <v>PERFURATRIZ COM TORRE METALICA PARA EXECUCAO DE ESTACA HELICE CONTINUA, PROFUNDIDADE MAXIMA DE 32 M, DIAMETRO MAXIMO DE 1000 MM, POTENCIA INSTALADA DE 350 HP, MESA ROTATIVA COM TORQUE MAXIMO DE 263 KNM</v>
          </cell>
          <cell r="C3557" t="str">
            <v xml:space="preserve">UN    </v>
          </cell>
          <cell r="D3557">
            <v>6105263.1200000001</v>
          </cell>
        </row>
        <row r="3558">
          <cell r="A3558">
            <v>38543</v>
          </cell>
          <cell r="B3558" t="str">
            <v>PERFURATRIZ HIDRAULICA COM TRADO CURTO ACOPLADO, PROFUNDIDADE MAXIMA DE 20 M, DIAMETRO MAXIMO DE 1500 MM, POTENCIA INSTALADA DE 137 HP, MESA ROTATIVA COM TORQUE MAXIMO DE 30 KNM (INCLUI MONTAGEM, NAO INCLUI CAMINHAO)</v>
          </cell>
          <cell r="C3558" t="str">
            <v xml:space="preserve">UN    </v>
          </cell>
          <cell r="D3558">
            <v>1494736.88</v>
          </cell>
        </row>
        <row r="3559">
          <cell r="A3559">
            <v>40406</v>
          </cell>
          <cell r="B3559" t="str">
            <v>PERFURATRIZ MANUAL, TORQUE MAXIMO 55 KGF.M, POTENCIA 5 CV, COM DIAMETRO MAXIMO 8 1/2" (INCLUI SUPORTE/CHASSI TIPO MESA)</v>
          </cell>
          <cell r="C3559" t="str">
            <v xml:space="preserve">UN    </v>
          </cell>
          <cell r="D3559">
            <v>74645.61</v>
          </cell>
        </row>
        <row r="3560">
          <cell r="A3560">
            <v>40789</v>
          </cell>
          <cell r="B3560" t="str">
            <v>PERFURATRIZ MANUAL, TORQUE MAXIMO 83 N.M, POTENCIA 5 CV, COM DIAMETRO MAXIMO 4" (NAO INCLUI SUPORTE / CHASSI)</v>
          </cell>
          <cell r="C3560" t="str">
            <v xml:space="preserve">UN    </v>
          </cell>
          <cell r="D3560">
            <v>10757.2</v>
          </cell>
        </row>
        <row r="3561">
          <cell r="A3561">
            <v>40791</v>
          </cell>
          <cell r="B3561" t="str">
            <v>PERFURATRIZ MANUAL, TORQUE MAXIMO 83 N.M, POTENCIA 5 CV, COM DIAMETRO MAXIMO 4", PARA SOLO GRAMPEADO (INCLUI SUPORTE OU CHASSI TIPO MESA)</v>
          </cell>
          <cell r="C3561" t="str">
            <v xml:space="preserve">UN    </v>
          </cell>
          <cell r="D3561">
            <v>33674.71</v>
          </cell>
        </row>
        <row r="3562">
          <cell r="A3562">
            <v>11651</v>
          </cell>
          <cell r="B3562" t="str">
            <v>PERFURATRIZ PNEUMATICA MANUAL DE PESO MEDIO, 18KG, COMPRIMENTO DE CURSO DE 6 M, DIAMETRO DO PISTAO DE 5,5 CM</v>
          </cell>
          <cell r="C3562" t="str">
            <v xml:space="preserve">UN    </v>
          </cell>
          <cell r="D3562">
            <v>18417.18</v>
          </cell>
        </row>
        <row r="3563">
          <cell r="A3563">
            <v>40435</v>
          </cell>
          <cell r="B3563" t="str">
            <v>PERFURATRIZ SOBRE ESTEIRA, TORQUE MAXIMO DE 600 KGF, POTENCIA ENTRE 50 E 60 HP, DIAMETRO MAXIMO DE 10"</v>
          </cell>
          <cell r="C3563" t="str">
            <v xml:space="preserve">UN    </v>
          </cell>
          <cell r="D3563">
            <v>820000</v>
          </cell>
        </row>
        <row r="3564">
          <cell r="A3564">
            <v>39012</v>
          </cell>
          <cell r="B3564" t="str">
            <v>PERFURATRIZ SOBRE ESTEIRA, TORQUE MAXIMO 600 KGF, PESO MEDIO 1000 KG, POTENCIA 20 HP, DIAMETRO MAXIMO 10"</v>
          </cell>
          <cell r="C3564" t="str">
            <v xml:space="preserve">UN    </v>
          </cell>
          <cell r="D3564">
            <v>855556.64</v>
          </cell>
        </row>
        <row r="3565">
          <cell r="A3565">
            <v>13617</v>
          </cell>
          <cell r="B3565" t="str">
            <v>PICAPE CABINE SIMPLES COM MOTOR 1.6 FLEX, CAMBIO MANUAL, POTENCIA 101/104 CV, 2 PORTAS</v>
          </cell>
          <cell r="C3565" t="str">
            <v xml:space="preserve">UN    </v>
          </cell>
          <cell r="D3565">
            <v>87510.04</v>
          </cell>
        </row>
        <row r="3566">
          <cell r="A3566">
            <v>35274</v>
          </cell>
          <cell r="B3566" t="str">
            <v>PILAR QUADRADO NAO APARELHADO *10 X 10* CM, EM MACARANDUBA, ANGELIM OU EQUIVALENTE DA REGIAO - BRUTA</v>
          </cell>
          <cell r="C3566" t="str">
            <v xml:space="preserve">M     </v>
          </cell>
          <cell r="D3566">
            <v>39.58</v>
          </cell>
        </row>
        <row r="3567">
          <cell r="A3567">
            <v>35275</v>
          </cell>
          <cell r="B3567" t="str">
            <v>PILAR QUADRADO NAO APARELHADO *15 X 15* CM, EM MACARANDUBA, ANGELIM OU EQUIVALENTE DA REGIAO - BRUTA</v>
          </cell>
          <cell r="C3567" t="str">
            <v xml:space="preserve">M     </v>
          </cell>
          <cell r="D3567">
            <v>84.01</v>
          </cell>
        </row>
        <row r="3568">
          <cell r="A3568">
            <v>35276</v>
          </cell>
          <cell r="B3568" t="str">
            <v>PILAR QUADRADO NAO APARELHADO *20 X 20* CM, EM MACARANDUBA, ANGELIM OU EQUIVALENTE DA REGIAO - BRUTA</v>
          </cell>
          <cell r="C3568" t="str">
            <v xml:space="preserve">M     </v>
          </cell>
          <cell r="D3568">
            <v>146.18</v>
          </cell>
        </row>
        <row r="3569">
          <cell r="A3569">
            <v>38386</v>
          </cell>
          <cell r="B3569" t="str">
            <v>PINCEL CHATO (TRINCHA) CERDAS GRIS 1.1/2 " (38 MM)</v>
          </cell>
          <cell r="C3569" t="str">
            <v xml:space="preserve">UN    </v>
          </cell>
          <cell r="D3569">
            <v>5.17</v>
          </cell>
        </row>
        <row r="3570">
          <cell r="A3570">
            <v>11091</v>
          </cell>
          <cell r="B3570" t="str">
            <v>PINGADEIRA PLASTICA PARA TELHA DE FIBROCIMENTO CANALETE 49/KALHETA OU CANALETE 90/KALHETAO</v>
          </cell>
          <cell r="C3570" t="str">
            <v xml:space="preserve">UN    </v>
          </cell>
          <cell r="D3570">
            <v>1.63</v>
          </cell>
        </row>
        <row r="3571">
          <cell r="A3571">
            <v>37586</v>
          </cell>
          <cell r="B3571" t="str">
            <v>PINO DE ACO COM ARRUELA CONICA, DIAMETRO ARRUELA = *23* MM E COMP HASTE = *27* MM (ACAO INDIRETA)</v>
          </cell>
          <cell r="C3571" t="str">
            <v xml:space="preserve">CENTO </v>
          </cell>
          <cell r="D3571">
            <v>47.55</v>
          </cell>
        </row>
        <row r="3572">
          <cell r="A3572">
            <v>37395</v>
          </cell>
          <cell r="B3572" t="str">
            <v>PINO DE ACO COM FURO, HASTE = 27 MM (ACAO DIRETA)</v>
          </cell>
          <cell r="C3572" t="str">
            <v xml:space="preserve">CENTO </v>
          </cell>
          <cell r="D3572">
            <v>40.89</v>
          </cell>
        </row>
        <row r="3573">
          <cell r="A3573">
            <v>14147</v>
          </cell>
          <cell r="B3573" t="str">
            <v>PINO DE ACO COM ROSCA 1/4 ", COMPRIMENTO DA HASTE = 30 MM E ROSCA = 20 MM (ACAO DIRETA)</v>
          </cell>
          <cell r="C3573" t="str">
            <v xml:space="preserve">CENTO </v>
          </cell>
          <cell r="D3573">
            <v>54.24</v>
          </cell>
        </row>
        <row r="3574">
          <cell r="A3574">
            <v>37396</v>
          </cell>
          <cell r="B3574" t="str">
            <v>PINO DE ACO LISO 1/4 ", HASTE = *36,5* MM (ACAO DIRETA)</v>
          </cell>
          <cell r="C3574" t="str">
            <v xml:space="preserve">CENTO </v>
          </cell>
          <cell r="D3574">
            <v>33.46</v>
          </cell>
        </row>
        <row r="3575">
          <cell r="A3575">
            <v>37397</v>
          </cell>
          <cell r="B3575" t="str">
            <v>PINO DE ACO LISO 1/4 ", HASTE = *53* MM (ACAO DIRETA)</v>
          </cell>
          <cell r="C3575" t="str">
            <v xml:space="preserve">CENTO </v>
          </cell>
          <cell r="D3575">
            <v>35.049999999999997</v>
          </cell>
        </row>
        <row r="3576">
          <cell r="A3576">
            <v>43606</v>
          </cell>
          <cell r="B3576" t="str">
            <v>PINO GUIA RETO, EM LATAO, CHAPA COM 3 MM DE ESPESSURA E GUIA COM ROLETE DE 9 MM</v>
          </cell>
          <cell r="C3576" t="str">
            <v xml:space="preserve">UN    </v>
          </cell>
          <cell r="D3576">
            <v>9.2200000000000006</v>
          </cell>
        </row>
        <row r="3577">
          <cell r="A3577">
            <v>444</v>
          </cell>
          <cell r="B3577" t="str">
            <v>PINO ROSCA EXTERNA, EM ACO GALVANIZADO, PARA ISOLADOR DE 15KV, DIAMETRO 25 MM, COMPRIMENTO *290* MM</v>
          </cell>
          <cell r="C3577" t="str">
            <v xml:space="preserve">UN    </v>
          </cell>
          <cell r="D3577">
            <v>32</v>
          </cell>
        </row>
        <row r="3578">
          <cell r="A3578">
            <v>445</v>
          </cell>
          <cell r="B3578" t="str">
            <v>PINO ROSCA EXTERNA, EM ACO GALVANIZADO, PARA ISOLADOR DE 25KV, DIAMETRO 35MM, COMPRIMENTO *320* MM</v>
          </cell>
          <cell r="C3578" t="str">
            <v xml:space="preserve">UN    </v>
          </cell>
          <cell r="D3578">
            <v>43.8</v>
          </cell>
        </row>
        <row r="3579">
          <cell r="A3579">
            <v>4783</v>
          </cell>
          <cell r="B3579" t="str">
            <v>PINTOR (HORISTA)</v>
          </cell>
          <cell r="C3579" t="str">
            <v xml:space="preserve">H     </v>
          </cell>
          <cell r="D3579">
            <v>15.93</v>
          </cell>
        </row>
        <row r="3580">
          <cell r="A3580">
            <v>41079</v>
          </cell>
          <cell r="B3580" t="str">
            <v>PINTOR (MENSALISTA)</v>
          </cell>
          <cell r="C3580" t="str">
            <v xml:space="preserve">MES   </v>
          </cell>
          <cell r="D3580">
            <v>2814.94</v>
          </cell>
        </row>
        <row r="3581">
          <cell r="A3581">
            <v>12874</v>
          </cell>
          <cell r="B3581" t="str">
            <v>PINTOR DE LETREIROS (HORISTA)</v>
          </cell>
          <cell r="C3581" t="str">
            <v xml:space="preserve">H     </v>
          </cell>
          <cell r="D3581">
            <v>15.46</v>
          </cell>
        </row>
        <row r="3582">
          <cell r="A3582">
            <v>41082</v>
          </cell>
          <cell r="B3582" t="str">
            <v>PINTOR DE LETREIROS (MENSALISTA)</v>
          </cell>
          <cell r="C3582" t="str">
            <v xml:space="preserve">MES   </v>
          </cell>
          <cell r="D3582">
            <v>2733.48</v>
          </cell>
        </row>
        <row r="3583">
          <cell r="A3583">
            <v>4785</v>
          </cell>
          <cell r="B3583" t="str">
            <v>PINTOR PARA TINTA EPOXI (HORISTA)</v>
          </cell>
          <cell r="C3583" t="str">
            <v xml:space="preserve">H     </v>
          </cell>
          <cell r="D3583">
            <v>15.93</v>
          </cell>
        </row>
        <row r="3584">
          <cell r="A3584">
            <v>41081</v>
          </cell>
          <cell r="B3584" t="str">
            <v>PINTOR PARA TINTA EPOXI (MENSALISTA)</v>
          </cell>
          <cell r="C3584" t="str">
            <v xml:space="preserve">MES   </v>
          </cell>
          <cell r="D3584">
            <v>2814.94</v>
          </cell>
        </row>
        <row r="3585">
          <cell r="A3585">
            <v>4801</v>
          </cell>
          <cell r="B3585" t="str">
            <v>PISO DE BORRACHA CANELADO EM PLACAS 50 X 50 CM, E = *3,5* MM, PARA COLA</v>
          </cell>
          <cell r="C3585" t="str">
            <v xml:space="preserve">M2    </v>
          </cell>
          <cell r="D3585">
            <v>64.569999999999993</v>
          </cell>
        </row>
        <row r="3586">
          <cell r="A3586">
            <v>4794</v>
          </cell>
          <cell r="B3586" t="str">
            <v>PISO DE BORRACHA ESPORTIVO EM PLACAS 50 X 50 CM, E = 15 MM, PARA ARGAMASSA, PRETO</v>
          </cell>
          <cell r="C3586" t="str">
            <v xml:space="preserve">M2    </v>
          </cell>
          <cell r="D3586">
            <v>294.07</v>
          </cell>
        </row>
        <row r="3587">
          <cell r="A3587">
            <v>4796</v>
          </cell>
          <cell r="B3587" t="str">
            <v>PISO DE BORRACHA FRISADO OU PASTILHADO, PRETO, EM PLACAS 50 X 50 CM, E = 7 MM, PARA ARGAMASSA</v>
          </cell>
          <cell r="C3587" t="str">
            <v xml:space="preserve">M2    </v>
          </cell>
          <cell r="D3587">
            <v>178.61</v>
          </cell>
        </row>
        <row r="3588">
          <cell r="A3588">
            <v>4800</v>
          </cell>
          <cell r="B3588" t="str">
            <v>PISO DE BORRACHA PASTILHADO EM PLACAS 50 X 50 CM, E = *3,5* MM, PARA COLA, PRETO</v>
          </cell>
          <cell r="C3588" t="str">
            <v xml:space="preserve">M2    </v>
          </cell>
          <cell r="D3588">
            <v>49.12</v>
          </cell>
        </row>
        <row r="3589">
          <cell r="A3589">
            <v>4795</v>
          </cell>
          <cell r="B3589" t="str">
            <v>PISO DE BORRACHA PASTILHADO EM PLACAS 50 X 50 CM, E = 15 MM, PARA ARGAMASSA, PRETO</v>
          </cell>
          <cell r="C3589" t="str">
            <v xml:space="preserve">M2    </v>
          </cell>
          <cell r="D3589">
            <v>286.26</v>
          </cell>
        </row>
        <row r="3590">
          <cell r="A3590">
            <v>39694</v>
          </cell>
          <cell r="B3590" t="str">
            <v>PISO ELEVADO COM 2 PLACAS DE ACO COM ENCHIMENTO DE CONCRETO CELULAR, INCLUSO BASE/HASTE/CRUZETAS, 60 X 60 CM, H = *28* CM, RESISTENCIA CARGA CONCENTRADA 496 KG (COM COLOCACAO)</v>
          </cell>
          <cell r="C3590" t="str">
            <v xml:space="preserve">M2    </v>
          </cell>
          <cell r="D3590">
            <v>479.68</v>
          </cell>
        </row>
        <row r="3591">
          <cell r="A3591">
            <v>1292</v>
          </cell>
          <cell r="B3591" t="str">
            <v>PISO EM CERAMICA ESMALTADA EXTRA, PEI MAIOR OU IGUAL A 4, FORMATO MAIOR QUE 2025 CM2</v>
          </cell>
          <cell r="C3591" t="str">
            <v xml:space="preserve">M2    </v>
          </cell>
          <cell r="D3591">
            <v>61.97</v>
          </cell>
        </row>
        <row r="3592">
          <cell r="A3592">
            <v>1287</v>
          </cell>
          <cell r="B3592" t="str">
            <v>PISO EM CERAMICA ESMALTADA EXTRA, PEI MAIOR OU IGUAL A 4, FORMATO MENOR OU IGUAL A 2025 CM2</v>
          </cell>
          <cell r="C3592" t="str">
            <v xml:space="preserve">M2    </v>
          </cell>
          <cell r="D3592">
            <v>30.4</v>
          </cell>
        </row>
        <row r="3593">
          <cell r="A3593">
            <v>1297</v>
          </cell>
          <cell r="B3593" t="str">
            <v>PISO EM CERAMICA ESMALTADA, COMERCIAL (PADRAO POPULAR), PEI MAIOR OU IGUAL A 3, FORMATO MENOR OU IGUAL A  2025 CM2</v>
          </cell>
          <cell r="C3593" t="str">
            <v xml:space="preserve">M2    </v>
          </cell>
          <cell r="D3593">
            <v>25.21</v>
          </cell>
        </row>
        <row r="3594">
          <cell r="A3594">
            <v>4786</v>
          </cell>
          <cell r="B3594" t="str">
            <v>PISO EM GRANILITE, MARMORITE OU GRANITINA, AGREGADO COR PRETO, CINZA, PALHA OU BRANCO, E=  *8* MM (INCLUSO EXECUCAO)</v>
          </cell>
          <cell r="C3594" t="str">
            <v xml:space="preserve">M2    </v>
          </cell>
          <cell r="D3594">
            <v>88</v>
          </cell>
        </row>
        <row r="3595">
          <cell r="A3595">
            <v>10840</v>
          </cell>
          <cell r="B3595" t="str">
            <v>PISO EM GRANITO, POLIDO, TIPO AMENDOA/ AMARELO CAPRI/ AMARELO DOURADO CARIOCA OU OUTROS EQUIVALENTES DA REGIAO, FORMATO MENOR OU IGUAL A 3025 CM2, E=  *2* CM</v>
          </cell>
          <cell r="C3595" t="str">
            <v xml:space="preserve">M2    </v>
          </cell>
          <cell r="D3595">
            <v>372.5</v>
          </cell>
        </row>
        <row r="3596">
          <cell r="A3596">
            <v>10841</v>
          </cell>
          <cell r="B3596" t="str">
            <v>PISO EM GRANITO, POLIDO, TIPO ANDORINHA/ QUARTZ/ CASTELO/ CORUMBA OU OUTROS EQUIVALENTES DA REGIAO, FORMATO MENOR OU IGUAL A 3025 CM2, E=  *2* CM</v>
          </cell>
          <cell r="C3596" t="str">
            <v xml:space="preserve">M2    </v>
          </cell>
          <cell r="D3596">
            <v>281.13</v>
          </cell>
        </row>
        <row r="3597">
          <cell r="A3597">
            <v>44540</v>
          </cell>
          <cell r="B3597" t="str">
            <v>PISO EM GRANITO, POLIDO, TIPO MARFIM, DALLAS, CARAVELAS OU OUTROS EQUIVALENTES DA REGIAO, FORMATO MENOR OU IGUAL A 3025 CM2, E=  *2*CM</v>
          </cell>
          <cell r="C3597" t="str">
            <v xml:space="preserve">M2    </v>
          </cell>
          <cell r="D3597">
            <v>359.22</v>
          </cell>
        </row>
        <row r="3598">
          <cell r="A3598">
            <v>10842</v>
          </cell>
          <cell r="B3598" t="str">
            <v>PISO EM GRANITO, POLIDO, TIPO PRETO SAO GABRIEL/ TIJUCA OU OUTROS EQUIVALENTES DA REGIAO, FORMATO MENOR OU IGUAL A 3025 CM2, E=  *2* CM</v>
          </cell>
          <cell r="C3598" t="str">
            <v xml:space="preserve">M2    </v>
          </cell>
          <cell r="D3598">
            <v>406.07</v>
          </cell>
        </row>
        <row r="3599">
          <cell r="A3599">
            <v>21108</v>
          </cell>
          <cell r="B3599" t="str">
            <v>PISO EM PORCELANATO RETIFICADO EXTRA, FORMATO MENOR OU IGUAL A 2025 CM2</v>
          </cell>
          <cell r="C3599" t="str">
            <v xml:space="preserve">M2    </v>
          </cell>
          <cell r="D3599">
            <v>82.59</v>
          </cell>
        </row>
        <row r="3600">
          <cell r="A3600">
            <v>38180</v>
          </cell>
          <cell r="B3600" t="str">
            <v>PISO EM REGUA VINILICA SEMIFLEXIVEL, ENCAIXE CLICADO, E = 4 MM (SEM COLOCACAO)</v>
          </cell>
          <cell r="C3600" t="str">
            <v xml:space="preserve">M2    </v>
          </cell>
          <cell r="D3600">
            <v>143.81</v>
          </cell>
        </row>
        <row r="3601">
          <cell r="A3601">
            <v>40648</v>
          </cell>
          <cell r="B3601" t="str">
            <v>PISO EPOXI AUTONIVELANTE, ESPESSURA *4* MM (INCLUSO EXECUCAO)</v>
          </cell>
          <cell r="C3601" t="str">
            <v xml:space="preserve">M2    </v>
          </cell>
          <cell r="D3601">
            <v>168.96</v>
          </cell>
        </row>
        <row r="3602">
          <cell r="A3602">
            <v>40649</v>
          </cell>
          <cell r="B3602" t="str">
            <v>PISO EPOXI MULTILAYER, ESPESSURA *2* MM (INCLUSO EXECUCAO)</v>
          </cell>
          <cell r="C3602" t="str">
            <v xml:space="preserve">M2    </v>
          </cell>
          <cell r="D3602">
            <v>98.41</v>
          </cell>
        </row>
        <row r="3603">
          <cell r="A3603">
            <v>40650</v>
          </cell>
          <cell r="B3603" t="str">
            <v>PISO FULGET (GRANITO LAVADO) EM PLACAS DE *40 X 40* CM, E = 2,0 CM (SEM COLOCACAO)</v>
          </cell>
          <cell r="C3603" t="str">
            <v xml:space="preserve">M2    </v>
          </cell>
          <cell r="D3603">
            <v>126.72</v>
          </cell>
        </row>
        <row r="3604">
          <cell r="A3604">
            <v>40651</v>
          </cell>
          <cell r="B3604" t="str">
            <v>PISO FULGET (GRANITO LAVADO) EM PLACAS DE *75 X 75* CM, E = 2,0 CM (SEM COLOCACAO)</v>
          </cell>
          <cell r="C3604" t="str">
            <v xml:space="preserve">M2    </v>
          </cell>
          <cell r="D3604">
            <v>233.72</v>
          </cell>
        </row>
        <row r="3605">
          <cell r="A3605">
            <v>40652</v>
          </cell>
          <cell r="B3605" t="str">
            <v>PISO FULGET (GRANITO LAVADO) MOLDADO IN LOCO (INCLUSO EXECUCAO)</v>
          </cell>
          <cell r="C3605" t="str">
            <v xml:space="preserve">M2    </v>
          </cell>
          <cell r="D3605">
            <v>125.31</v>
          </cell>
        </row>
        <row r="3606">
          <cell r="A3606">
            <v>40647</v>
          </cell>
          <cell r="B3606" t="str">
            <v>PISO INDUSTRIAL EM CONCRETO ARMADO DE ACABAMENTO POLIDO, ESPESSURA 12 CM (CIMENTO QUEIMADO) (INCLUSO EXECUCAO)</v>
          </cell>
          <cell r="C3606" t="str">
            <v xml:space="preserve">M2    </v>
          </cell>
          <cell r="D3606">
            <v>137.97999999999999</v>
          </cell>
        </row>
        <row r="3607">
          <cell r="A3607">
            <v>40653</v>
          </cell>
          <cell r="B3607" t="str">
            <v>PISO KORODUR (INCLUSO EXECUCAO)</v>
          </cell>
          <cell r="C3607" t="str">
            <v xml:space="preserve">M2    </v>
          </cell>
          <cell r="D3607">
            <v>105.6</v>
          </cell>
        </row>
        <row r="3608">
          <cell r="A3608">
            <v>36178</v>
          </cell>
          <cell r="B3608" t="str">
            <v>PISO PODOTATIL DE CONCRETO - DIRECIONAL E ALERTA, *40 X 40 X 2,5* CM</v>
          </cell>
          <cell r="C3608" t="str">
            <v xml:space="preserve">UN    </v>
          </cell>
          <cell r="D3608">
            <v>15.09</v>
          </cell>
        </row>
        <row r="3609">
          <cell r="A3609">
            <v>38195</v>
          </cell>
          <cell r="B3609" t="str">
            <v>PISO PORCELANATO, BORDA RETA, EXTRA, FORMATO MAIOR QUE 2025 CM2</v>
          </cell>
          <cell r="C3609" t="str">
            <v xml:space="preserve">M2    </v>
          </cell>
          <cell r="D3609">
            <v>97.55</v>
          </cell>
        </row>
        <row r="3610">
          <cell r="A3610">
            <v>38181</v>
          </cell>
          <cell r="B3610" t="str">
            <v>PISO TATIL ALERTA OU DIRECIONAL, DE BORRACHA, COLORIDO, 25 X 25 CM, E = 5 MM, PARA COLA</v>
          </cell>
          <cell r="C3610" t="str">
            <v xml:space="preserve">M2    </v>
          </cell>
          <cell r="D3610">
            <v>196.32</v>
          </cell>
        </row>
        <row r="3611">
          <cell r="A3611">
            <v>38182</v>
          </cell>
          <cell r="B3611" t="str">
            <v>PISO TATIL DE ALERTA OU DIRECIONAL DE BORRACHA, PRETO, 25 X 25 CM, E = 5 MM, PARA COLA</v>
          </cell>
          <cell r="C3611" t="str">
            <v xml:space="preserve">M2    </v>
          </cell>
          <cell r="D3611">
            <v>187</v>
          </cell>
        </row>
        <row r="3612">
          <cell r="A3612">
            <v>38186</v>
          </cell>
          <cell r="B3612" t="str">
            <v>PISO TATIL DE ALERTA OU DIRECIONAL, DE BORRACHA, COLORIDO, 25 X 25 CM, E = 12 MM, PARA ARGAMASSA</v>
          </cell>
          <cell r="C3612" t="str">
            <v xml:space="preserve">M2    </v>
          </cell>
          <cell r="D3612">
            <v>486.08</v>
          </cell>
        </row>
        <row r="3613">
          <cell r="A3613">
            <v>38185</v>
          </cell>
          <cell r="B3613" t="str">
            <v>PISO TATIL DE ALERTA OU DIRECIONAL, DE BORRACHA, PRETO, 25 X 25 CM, E = 12 MM, PARA ARGAMASSA</v>
          </cell>
          <cell r="C3613" t="str">
            <v xml:space="preserve">M2    </v>
          </cell>
          <cell r="D3613">
            <v>432.78</v>
          </cell>
        </row>
        <row r="3614">
          <cell r="A3614">
            <v>40654</v>
          </cell>
          <cell r="B3614" t="str">
            <v>PISO URETANO, VERSAO REVESTIMENTO AUTONIVELANTE, ESPESSURA VARIÁVEL DE 3 A 4 MM (INCLUSO EXECUCAO)</v>
          </cell>
          <cell r="C3614" t="str">
            <v xml:space="preserve">M2    </v>
          </cell>
          <cell r="D3614">
            <v>164.03</v>
          </cell>
        </row>
        <row r="3615">
          <cell r="A3615">
            <v>44541</v>
          </cell>
          <cell r="B3615" t="str">
            <v>PISO/ REVESTIMENTO EM GRANITO, POLIDO, TIPO ANDORINHA/ QUARTZ/ CASTELO/ CORUMBA OU OUTROS EQUIVALENTES DA REGIAO, FORMATO MAIOR OU IGUAL A 3025 CM2, E = *2*CM</v>
          </cell>
          <cell r="C3615" t="str">
            <v xml:space="preserve">M2    </v>
          </cell>
          <cell r="D3615">
            <v>296.75</v>
          </cell>
        </row>
        <row r="3616">
          <cell r="A3616">
            <v>4822</v>
          </cell>
          <cell r="B3616" t="str">
            <v>PISO/ REVESTIMENTO EM MARMORE, POLIDO, BRANCO COMUM, FORMATO MAIOR OU IGUAL A 3025 CM2, E = *2* CM</v>
          </cell>
          <cell r="C3616" t="str">
            <v xml:space="preserve">M2    </v>
          </cell>
          <cell r="D3616">
            <v>374.56</v>
          </cell>
        </row>
        <row r="3617">
          <cell r="A3617">
            <v>4818</v>
          </cell>
          <cell r="B3617" t="str">
            <v>PISO/ REVESTIMENTO EM MARMORE, POLIDO, BRANCO COMUM, FORMATO MENOR OU IGUAL A 3025 CM2, E = *2* CM</v>
          </cell>
          <cell r="C3617" t="str">
            <v xml:space="preserve">M2    </v>
          </cell>
          <cell r="D3617">
            <v>385</v>
          </cell>
        </row>
        <row r="3618">
          <cell r="A3618">
            <v>39567</v>
          </cell>
          <cell r="B3618" t="str">
            <v>PLACA / CHAPA DE GESSO ACARTONADO, ACABAMENTO VINILICO LISO EM UMA DAS FACES, COR BRANCA, BORDA QUADRADA, E = 9,5 MM, *625 X 1250* MM (L X C), PARA FORRO REMOVIVEL</v>
          </cell>
          <cell r="C3618" t="str">
            <v xml:space="preserve">M2    </v>
          </cell>
          <cell r="D3618">
            <v>45.03</v>
          </cell>
        </row>
        <row r="3619">
          <cell r="A3619">
            <v>39566</v>
          </cell>
          <cell r="B3619" t="str">
            <v>PLACA / CHAPA DE GESSO ACARTONADO, ACABAMENTO VINILICO LISO EM UMA DAS FACES, COR BRANCA, BORDA QUADRADA, E = 9,5 MM, *625 X 625* MM (L X C), PARA FORRO REMOVIVEL</v>
          </cell>
          <cell r="C3619" t="str">
            <v xml:space="preserve">M2    </v>
          </cell>
          <cell r="D3619">
            <v>47.66</v>
          </cell>
        </row>
        <row r="3620">
          <cell r="A3620">
            <v>39416</v>
          </cell>
          <cell r="B3620" t="str">
            <v>PLACA / CHAPA DE GESSO ACARTONADO, RESISTENTE A UMIDADE (RU), COR VERDE, E = 12,5 MM, 1200 X 1800 MM (L X C)</v>
          </cell>
          <cell r="C3620" t="str">
            <v xml:space="preserve">M2    </v>
          </cell>
          <cell r="D3620">
            <v>29.05</v>
          </cell>
        </row>
        <row r="3621">
          <cell r="A3621">
            <v>39417</v>
          </cell>
          <cell r="B3621" t="str">
            <v>PLACA / CHAPA DE GESSO ACARTONADO, RESISTENTE A UMIDADE (RU), COR VERDE, E = 12,5 MM, 1200 X 2400 MM (L X C)</v>
          </cell>
          <cell r="C3621" t="str">
            <v xml:space="preserve">M2    </v>
          </cell>
          <cell r="D3621">
            <v>28.33</v>
          </cell>
        </row>
        <row r="3622">
          <cell r="A3622">
            <v>43742</v>
          </cell>
          <cell r="B3622" t="str">
            <v>PLACA / CHAPA DE GESSO ACARTONADO, RESISTENTE A UMIDADE (RU), COR VERDE, E = 15 MM, 1200 X 2400 MM (L X C)</v>
          </cell>
          <cell r="C3622" t="str">
            <v xml:space="preserve">M2    </v>
          </cell>
          <cell r="D3622">
            <v>30.56</v>
          </cell>
        </row>
        <row r="3623">
          <cell r="A3623">
            <v>39414</v>
          </cell>
          <cell r="B3623" t="str">
            <v>PLACA / CHAPA DE GESSO ACARTONADO, RESISTENTE AO FOGO (RF), COR ROSA, E = 12,5 MM, 1200 X 1800 MM (L X C)</v>
          </cell>
          <cell r="C3623" t="str">
            <v xml:space="preserve">M2    </v>
          </cell>
          <cell r="D3623">
            <v>27.51</v>
          </cell>
        </row>
        <row r="3624">
          <cell r="A3624">
            <v>39415</v>
          </cell>
          <cell r="B3624" t="str">
            <v>PLACA / CHAPA DE GESSO ACARTONADO, RESISTENTE AO FOGO (RF), COR ROSA, E = 12,5 MM, 1200 X 2400 MM (L X C)</v>
          </cell>
          <cell r="C3624" t="str">
            <v xml:space="preserve">M2    </v>
          </cell>
          <cell r="D3624">
            <v>23.71</v>
          </cell>
        </row>
        <row r="3625">
          <cell r="A3625">
            <v>43740</v>
          </cell>
          <cell r="B3625" t="str">
            <v>PLACA / CHAPA DE GESSO ACARTONADO, RESISTENTE AO FOGO (RF), COR ROSA, E = 15 MM, 1200 X 2400 MM (L X C)</v>
          </cell>
          <cell r="C3625" t="str">
            <v xml:space="preserve">M2    </v>
          </cell>
          <cell r="D3625">
            <v>28.96</v>
          </cell>
        </row>
        <row r="3626">
          <cell r="A3626">
            <v>39412</v>
          </cell>
          <cell r="B3626" t="str">
            <v>PLACA / CHAPA DE GESSO ACARTONADO, STANDARD (ST), COR BRANCA, E = 12,5 MM, 1200 X 1800 MM (L X C)</v>
          </cell>
          <cell r="C3626" t="str">
            <v xml:space="preserve">M2    </v>
          </cell>
          <cell r="D3626">
            <v>19.86</v>
          </cell>
        </row>
        <row r="3627">
          <cell r="A3627">
            <v>39413</v>
          </cell>
          <cell r="B3627" t="str">
            <v>PLACA / CHAPA DE GESSO ACARTONADO, STANDARD (ST), COR BRANCA, E = 12,5 MM, 1200 X 2400 MM (L X C)</v>
          </cell>
          <cell r="C3627" t="str">
            <v xml:space="preserve">M2    </v>
          </cell>
          <cell r="D3627">
            <v>21.47</v>
          </cell>
        </row>
        <row r="3628">
          <cell r="A3628">
            <v>43741</v>
          </cell>
          <cell r="B3628" t="str">
            <v>PLACA / CHAPA DE GESSO ACARTONADO, STANDARD (ST), COR BRANCA, E = 15 MM, 1200 X 2400 MM (L X C)</v>
          </cell>
          <cell r="C3628" t="str">
            <v xml:space="preserve">M2    </v>
          </cell>
          <cell r="D3628">
            <v>22.89</v>
          </cell>
        </row>
        <row r="3629">
          <cell r="A3629">
            <v>11062</v>
          </cell>
          <cell r="B3629" t="str">
            <v>PLACA CIMENTICIA LISA E = 10 MM, DE 1,20 X *2,50* M (SEM AMIANTO)</v>
          </cell>
          <cell r="C3629" t="str">
            <v xml:space="preserve">M2    </v>
          </cell>
          <cell r="D3629">
            <v>54.27</v>
          </cell>
        </row>
        <row r="3630">
          <cell r="A3630">
            <v>11063</v>
          </cell>
          <cell r="B3630" t="str">
            <v>PLACA CIMENTICIA LISA E = 6 MM, DE 1,20 X *2,50* M (SEM AMIANTO)</v>
          </cell>
          <cell r="C3630" t="str">
            <v xml:space="preserve">M2    </v>
          </cell>
          <cell r="D3630">
            <v>33.22</v>
          </cell>
        </row>
        <row r="3631">
          <cell r="A3631">
            <v>13521</v>
          </cell>
          <cell r="B3631" t="str">
            <v>PLACA DE ACO ESMALTADA PARA  IDENTIFICACAO DE RUA, *45 CM X 20* CM</v>
          </cell>
          <cell r="C3631" t="str">
            <v xml:space="preserve">UN    </v>
          </cell>
          <cell r="D3631">
            <v>74.25</v>
          </cell>
        </row>
        <row r="3632">
          <cell r="A3632">
            <v>10851</v>
          </cell>
          <cell r="B3632" t="str">
            <v>PLACA DE ACRILICO TRANSPARENTE ADESIVADA PARA SINALIZACAO DE PORTAS, BORDA POLIDA, DE *25 X 8*, E = 6 MM (NAO INCLUI ACESSORIOS PARA FIXACAO)</v>
          </cell>
          <cell r="C3632" t="str">
            <v xml:space="preserve">UN    </v>
          </cell>
          <cell r="D3632">
            <v>56.2</v>
          </cell>
        </row>
        <row r="3633">
          <cell r="A3633">
            <v>39515</v>
          </cell>
          <cell r="B3633" t="str">
            <v>PLACA DE FIBRA MINERAL PARA FORRO, DE 1250 X 625 MM, E = 15 MM, BORDA RETA, COM PINTURA ANTIMOFO (NAO INCLUI PERFIS)</v>
          </cell>
          <cell r="C3633" t="str">
            <v xml:space="preserve">UN    </v>
          </cell>
          <cell r="D3633">
            <v>62.91</v>
          </cell>
        </row>
        <row r="3634">
          <cell r="A3634">
            <v>39516</v>
          </cell>
          <cell r="B3634" t="str">
            <v>PLACA DE FIBRA MINERAL PARA FORRO, DE 625 X 625 MM, E = 15 MM, BORDA REBAIXADA PARA PERFIL 24 MM, COM PINTURA ANTIMOFO (NAO INCLUI PERFIS)</v>
          </cell>
          <cell r="C3634" t="str">
            <v xml:space="preserve">UN    </v>
          </cell>
          <cell r="D3634">
            <v>53.04</v>
          </cell>
        </row>
        <row r="3635">
          <cell r="A3635">
            <v>39514</v>
          </cell>
          <cell r="B3635" t="str">
            <v>PLACA DE FIBRA MINERAL PARA FORRO, DE 625 X 625 MM, E = 15 MM, BORDA RETA, COM PINTURA ANTIMOFO (NAO INCLUI PERFIS)</v>
          </cell>
          <cell r="C3635" t="str">
            <v xml:space="preserve">UN    </v>
          </cell>
          <cell r="D3635">
            <v>33</v>
          </cell>
        </row>
        <row r="3636">
          <cell r="A3636">
            <v>4812</v>
          </cell>
          <cell r="B3636" t="str">
            <v>PLACA DE GESSO PARA FORRO, *60 X 60* CM, ESPESSURA DE 12 MM (SEM COLOCACAO)</v>
          </cell>
          <cell r="C3636" t="str">
            <v xml:space="preserve">M2    </v>
          </cell>
          <cell r="D3636">
            <v>11.91</v>
          </cell>
        </row>
        <row r="3637">
          <cell r="A3637">
            <v>10849</v>
          </cell>
          <cell r="B3637" t="str">
            <v>PLACA DE INAUGURACAO EM BRONZE *35X 50*CM</v>
          </cell>
          <cell r="C3637" t="str">
            <v xml:space="preserve">UN    </v>
          </cell>
          <cell r="D3637">
            <v>1080.01</v>
          </cell>
        </row>
        <row r="3638">
          <cell r="A3638">
            <v>10848</v>
          </cell>
          <cell r="B3638" t="str">
            <v>PLACA DE INAUGURACAO METALICA, *40* CM X *60* CM</v>
          </cell>
          <cell r="C3638" t="str">
            <v xml:space="preserve">UN    </v>
          </cell>
          <cell r="D3638">
            <v>678.38</v>
          </cell>
        </row>
        <row r="3639">
          <cell r="A3639">
            <v>4813</v>
          </cell>
          <cell r="B3639" t="str">
            <v>PLACA DE OBRA (PARA CONSTRUCAO CIVIL) EM CHAPA GALVANIZADA *N. 22*, ADESIVADA, DE *2,4 X 1,2* M (SEM POSTES PARA FIXACAO)</v>
          </cell>
          <cell r="C3639" t="str">
            <v xml:space="preserve">M2    </v>
          </cell>
          <cell r="D3639">
            <v>225</v>
          </cell>
        </row>
        <row r="3640">
          <cell r="A3640">
            <v>37560</v>
          </cell>
          <cell r="B3640" t="str">
            <v>PLACA DE SINALIZACAO DE SEGURANCA CONTRA INCENDIO - ALERTA, TRIANGULAR, BASE DE *30* CM, EM PVC *2* MM ANTI-CHAMAS (SIMBOLOS, CORES E PICTOGRAMAS CONFORME NBR 16820)</v>
          </cell>
          <cell r="C3640" t="str">
            <v xml:space="preserve">UN    </v>
          </cell>
          <cell r="D3640">
            <v>42.07</v>
          </cell>
        </row>
        <row r="3641">
          <cell r="A3641">
            <v>37557</v>
          </cell>
          <cell r="B3641" t="str">
            <v>PLACA DE SINALIZACAO DE SEGURANCA CONTRA INCENDIO, FOTOLUMINESCENTE, QUADRADA, *14 X 14* CM, EM PVC *2* MM ANTI-CHAMAS (SIMBOLOS, CORES E PICTOGRAMAS CONFORME NBR 16820)</v>
          </cell>
          <cell r="C3641" t="str">
            <v xml:space="preserve">UN    </v>
          </cell>
          <cell r="D3641">
            <v>12.77</v>
          </cell>
        </row>
        <row r="3642">
          <cell r="A3642">
            <v>37556</v>
          </cell>
          <cell r="B3642" t="str">
            <v>PLACA DE SINALIZACAO DE SEGURANCA CONTRA INCENDIO, FOTOLUMINESCENTE, QUADRADA, *20 X 20* CM, EM PVC *2* MM ANTI-CHAMAS (SIMBOLOS, CORES E PICTOGRAMAS CONFORME NBR 16820)</v>
          </cell>
          <cell r="C3642" t="str">
            <v xml:space="preserve">UN    </v>
          </cell>
          <cell r="D3642">
            <v>24.71</v>
          </cell>
        </row>
        <row r="3643">
          <cell r="A3643">
            <v>37559</v>
          </cell>
          <cell r="B3643" t="str">
            <v>PLACA DE SINALIZACAO DE SEGURANCA CONTRA INCENDIO, FOTOLUMINESCENTE, RETANGULAR, *12 X 40* CM, EM PVC *2* MM ANTI-CHAMAS (SIMBOLOS, CORES E PICTOGRAMAS CONFORME NBR 16820)</v>
          </cell>
          <cell r="C3643" t="str">
            <v xml:space="preserve">UN    </v>
          </cell>
          <cell r="D3643">
            <v>30.32</v>
          </cell>
        </row>
        <row r="3644">
          <cell r="A3644">
            <v>37539</v>
          </cell>
          <cell r="B3644" t="str">
            <v>PLACA DE SINALIZACAO DE SEGURANCA CONTRA INCENDIO, FOTOLUMINESCENTE, RETANGULAR, *13 X 26* CM, EM PVC *2* MM ANTI-CHAMAS (SIMBOLOS, CORES E PICTOGRAMAS CONFORME NBR 16820)</v>
          </cell>
          <cell r="C3644" t="str">
            <v xml:space="preserve">UN    </v>
          </cell>
          <cell r="D3644">
            <v>21.37</v>
          </cell>
        </row>
        <row r="3645">
          <cell r="A3645">
            <v>37558</v>
          </cell>
          <cell r="B3645" t="str">
            <v>PLACA DE SINALIZACAO DE SEGURANCA CONTRA INCENDIO, FOTOLUMINESCENTE, RETANGULAR, *20 X 40* CM, EM PVC *2* MM ANTI-CHAMAS (SIMBOLOS, CORES E PICTOGRAMAS CONFORME NBR 16820)</v>
          </cell>
          <cell r="C3645" t="str">
            <v xml:space="preserve">UN    </v>
          </cell>
          <cell r="D3645">
            <v>39.840000000000003</v>
          </cell>
        </row>
        <row r="3646">
          <cell r="A3646">
            <v>34723</v>
          </cell>
          <cell r="B3646" t="str">
            <v>PLACA DE SINALIZACAO EM CHAPA DE ACO NUM 16 COM PINTURA REFLETIVA</v>
          </cell>
          <cell r="C3646" t="str">
            <v xml:space="preserve">M2    </v>
          </cell>
          <cell r="D3646">
            <v>519.75</v>
          </cell>
        </row>
        <row r="3647">
          <cell r="A3647">
            <v>34721</v>
          </cell>
          <cell r="B3647" t="str">
            <v>PLACA DE SINALIZACAO EM CHAPA DE ALUMINIO COM PINTURA REFLETIVA, E = 2 MM</v>
          </cell>
          <cell r="C3647" t="str">
            <v xml:space="preserve">M2    </v>
          </cell>
          <cell r="D3647">
            <v>648</v>
          </cell>
        </row>
        <row r="3648">
          <cell r="A3648">
            <v>4309</v>
          </cell>
          <cell r="B3648" t="str">
            <v>PLACA DE VENTILACAO PARA TELHA DE FIBROCIMENTO CANALETE 49 KALHETA</v>
          </cell>
          <cell r="C3648" t="str">
            <v xml:space="preserve">UN    </v>
          </cell>
          <cell r="D3648">
            <v>7.33</v>
          </cell>
        </row>
        <row r="3649">
          <cell r="A3649">
            <v>4307</v>
          </cell>
          <cell r="B3649" t="str">
            <v>PLACA DE VENTILACAO PARA TELHA DE FIBROCIMENTO, CANALETE 90 OU KALHETAO</v>
          </cell>
          <cell r="C3649" t="str">
            <v xml:space="preserve">UN    </v>
          </cell>
          <cell r="D3649">
            <v>12.54</v>
          </cell>
        </row>
        <row r="3650">
          <cell r="A3650">
            <v>10850</v>
          </cell>
          <cell r="B3650" t="str">
            <v>PLACA NUMERACAO RESIDENCIAL EM CHAPA GALVANIZADA ESMALTADA 12 X 18 CM</v>
          </cell>
          <cell r="C3650" t="str">
            <v xml:space="preserve">UN    </v>
          </cell>
          <cell r="D3650">
            <v>33.75</v>
          </cell>
        </row>
        <row r="3651">
          <cell r="A3651">
            <v>42438</v>
          </cell>
          <cell r="B3651" t="str">
            <v>PLACA ORIENTATIVA SOBRE EXERCÍCIOS, 2,00M X 1,00M, EM TUBO DE ACO CARBONO, PINTURA NO PROCESSO ELETROSTATICO - PARA ACADEMIA AO AR LIVRE / ACADEMIA DA TERCEIRA IDADE - ATI</v>
          </cell>
          <cell r="C3651" t="str">
            <v xml:space="preserve">UN    </v>
          </cell>
          <cell r="D3651">
            <v>2053.0100000000002</v>
          </cell>
        </row>
        <row r="3652">
          <cell r="A3652">
            <v>4792</v>
          </cell>
          <cell r="B3652" t="str">
            <v>PLACA VINILICA SEMIFLEXIVEL PARA PISOS, E = 3,2 MM, 30 X 30 CM (SEM COLOCACAO)</v>
          </cell>
          <cell r="C3652" t="str">
            <v xml:space="preserve">M2    </v>
          </cell>
          <cell r="D3652">
            <v>138.05000000000001</v>
          </cell>
        </row>
        <row r="3653">
          <cell r="A3653">
            <v>4790</v>
          </cell>
          <cell r="B3653" t="str">
            <v>PLACA VINILICA SEMIFLEXIVEL PARA REVESTIMENTO DE PISOS E PAREDES, E = 2 MM (SEM COLOCACAO)</v>
          </cell>
          <cell r="C3653" t="str">
            <v xml:space="preserve">M2    </v>
          </cell>
          <cell r="D3653">
            <v>83</v>
          </cell>
        </row>
        <row r="3654">
          <cell r="A3654">
            <v>40671</v>
          </cell>
          <cell r="B3654" t="str">
            <v>PLACA/PISO DE CONCRETO POROSO/ PAVIMENTO PERMEAVEL/BLOCO DRENANTE DE CONCRETO, 40 CM X 40 CM, E = 6 CM, COR NATURAL</v>
          </cell>
          <cell r="C3654" t="str">
            <v xml:space="preserve">M2    </v>
          </cell>
          <cell r="D3654">
            <v>99.08</v>
          </cell>
        </row>
        <row r="3655">
          <cell r="A3655">
            <v>7552</v>
          </cell>
          <cell r="B3655" t="str">
            <v>PLACA/TAMPA CEGA EM LATAO ESCOVADO PARA CONDULETE EM LIGA DE ALUMINIO 4 X 4"</v>
          </cell>
          <cell r="C3655" t="str">
            <v xml:space="preserve">UN    </v>
          </cell>
          <cell r="D3655">
            <v>27</v>
          </cell>
        </row>
        <row r="3656">
          <cell r="A3656">
            <v>4893</v>
          </cell>
          <cell r="B3656" t="str">
            <v>PLUG OU BUJAO DE FERRO GALVANIZADO, DE 1 1/2"</v>
          </cell>
          <cell r="C3656" t="str">
            <v xml:space="preserve">UN    </v>
          </cell>
          <cell r="D3656">
            <v>11.12</v>
          </cell>
        </row>
        <row r="3657">
          <cell r="A3657">
            <v>4894</v>
          </cell>
          <cell r="B3657" t="str">
            <v>PLUG OU BUJAO DE FERRO GALVANIZADO, DE 1 1/4"</v>
          </cell>
          <cell r="C3657" t="str">
            <v xml:space="preserve">UN    </v>
          </cell>
          <cell r="D3657">
            <v>9.5399999999999991</v>
          </cell>
        </row>
        <row r="3658">
          <cell r="A3658">
            <v>4888</v>
          </cell>
          <cell r="B3658" t="str">
            <v>PLUG OU BUJAO DE FERRO GALVANIZADO, DE 1/2"</v>
          </cell>
          <cell r="C3658" t="str">
            <v xml:space="preserve">UN    </v>
          </cell>
          <cell r="D3658">
            <v>3.25</v>
          </cell>
        </row>
        <row r="3659">
          <cell r="A3659">
            <v>4890</v>
          </cell>
          <cell r="B3659" t="str">
            <v>PLUG OU BUJAO DE FERRO GALVANIZADO, DE 1"</v>
          </cell>
          <cell r="C3659" t="str">
            <v xml:space="preserve">UN    </v>
          </cell>
          <cell r="D3659">
            <v>6.1</v>
          </cell>
        </row>
        <row r="3660">
          <cell r="A3660">
            <v>12411</v>
          </cell>
          <cell r="B3660" t="str">
            <v>PLUG OU BUJAO DE FERRO GALVANIZADO, DE 2 1/2"</v>
          </cell>
          <cell r="C3660" t="str">
            <v xml:space="preserve">UN    </v>
          </cell>
          <cell r="D3660">
            <v>32.869999999999997</v>
          </cell>
        </row>
        <row r="3661">
          <cell r="A3661">
            <v>4891</v>
          </cell>
          <cell r="B3661" t="str">
            <v>PLUG OU BUJAO DE FERRO GALVANIZADO, DE 2"</v>
          </cell>
          <cell r="C3661" t="str">
            <v xml:space="preserve">UN    </v>
          </cell>
          <cell r="D3661">
            <v>16.43</v>
          </cell>
        </row>
        <row r="3662">
          <cell r="A3662">
            <v>4889</v>
          </cell>
          <cell r="B3662" t="str">
            <v>PLUG OU BUJAO DE FERRO GALVANIZADO, DE 3/4"</v>
          </cell>
          <cell r="C3662" t="str">
            <v xml:space="preserve">UN    </v>
          </cell>
          <cell r="D3662">
            <v>4.3899999999999997</v>
          </cell>
        </row>
        <row r="3663">
          <cell r="A3663">
            <v>4892</v>
          </cell>
          <cell r="B3663" t="str">
            <v>PLUG OU BUJAO DE FERRO GALVANIZADO, DE 3"</v>
          </cell>
          <cell r="C3663" t="str">
            <v xml:space="preserve">UN    </v>
          </cell>
          <cell r="D3663">
            <v>46.03</v>
          </cell>
        </row>
        <row r="3664">
          <cell r="A3664">
            <v>12412</v>
          </cell>
          <cell r="B3664" t="str">
            <v>PLUG OU BUJAO DE FERRO GALVANIZADO, DE 4"</v>
          </cell>
          <cell r="C3664" t="str">
            <v xml:space="preserve">UN    </v>
          </cell>
          <cell r="D3664">
            <v>85.55</v>
          </cell>
        </row>
        <row r="3665">
          <cell r="A3665">
            <v>11073</v>
          </cell>
          <cell r="B3665" t="str">
            <v>PLUG PVC P/ ESG PREDIAL  75MM</v>
          </cell>
          <cell r="C3665" t="str">
            <v xml:space="preserve">UN    </v>
          </cell>
          <cell r="D3665">
            <v>6.77</v>
          </cell>
        </row>
        <row r="3666">
          <cell r="A3666">
            <v>11071</v>
          </cell>
          <cell r="B3666" t="str">
            <v>PLUG PVC P/ ESG PREDIAL 100MM</v>
          </cell>
          <cell r="C3666" t="str">
            <v xml:space="preserve">UN    </v>
          </cell>
          <cell r="D3666">
            <v>10.98</v>
          </cell>
        </row>
        <row r="3667">
          <cell r="A3667">
            <v>11072</v>
          </cell>
          <cell r="B3667" t="str">
            <v>PLUG PVC P/ ESG PREDIAL 50MM</v>
          </cell>
          <cell r="C3667" t="str">
            <v xml:space="preserve">UN    </v>
          </cell>
          <cell r="D3667">
            <v>3.83</v>
          </cell>
        </row>
        <row r="3668">
          <cell r="A3668">
            <v>4895</v>
          </cell>
          <cell r="B3668" t="str">
            <v>PLUG PVC ROSCAVEL,  1/2",  AGUA FRIA PREDIAL (NBR 5648)</v>
          </cell>
          <cell r="C3668" t="str">
            <v xml:space="preserve">UN    </v>
          </cell>
          <cell r="D3668">
            <v>0.59</v>
          </cell>
        </row>
        <row r="3669">
          <cell r="A3669">
            <v>4907</v>
          </cell>
          <cell r="B3669" t="str">
            <v>PLUG PVC,  JE, DN 100 MM, PARA REDE COLETORA ESGOTO (NBR 10569)</v>
          </cell>
          <cell r="C3669" t="str">
            <v xml:space="preserve">UN    </v>
          </cell>
          <cell r="D3669">
            <v>38.29</v>
          </cell>
        </row>
        <row r="3670">
          <cell r="A3670">
            <v>4902</v>
          </cell>
          <cell r="B3670" t="str">
            <v>PLUG PVC, JE, DN 150 MM, PARA REDE COLETORA ESGOTO (NBR 10569)</v>
          </cell>
          <cell r="C3670" t="str">
            <v xml:space="preserve">UN    </v>
          </cell>
          <cell r="D3670">
            <v>86.67</v>
          </cell>
        </row>
        <row r="3671">
          <cell r="A3671">
            <v>4908</v>
          </cell>
          <cell r="B3671" t="str">
            <v>PLUG PVC, JE, DN 200 MM, PARA REDE COLETORA ESGOTO (NBR 10569)</v>
          </cell>
          <cell r="C3671" t="str">
            <v xml:space="preserve">UN    </v>
          </cell>
          <cell r="D3671">
            <v>176</v>
          </cell>
        </row>
        <row r="3672">
          <cell r="A3672">
            <v>4909</v>
          </cell>
          <cell r="B3672" t="str">
            <v>PLUG PVC, JE, DN 250 MM, PARA REDE COLETORA ESGOTO (NBR 10569)</v>
          </cell>
          <cell r="C3672" t="str">
            <v xml:space="preserve">UN    </v>
          </cell>
          <cell r="D3672">
            <v>339.89</v>
          </cell>
        </row>
        <row r="3673">
          <cell r="A3673">
            <v>4903</v>
          </cell>
          <cell r="B3673" t="str">
            <v>PLUG PVC, JE, DN 350 MM, PARA REDE COLETORA ESGOTO (NBR 10569)</v>
          </cell>
          <cell r="C3673" t="str">
            <v xml:space="preserve">UN    </v>
          </cell>
          <cell r="D3673">
            <v>999.41</v>
          </cell>
        </row>
        <row r="3674">
          <cell r="A3674">
            <v>4897</v>
          </cell>
          <cell r="B3674" t="str">
            <v>PLUG PVC, ROSCAVEL 1", PARA AGUA FRIA PREDIAL</v>
          </cell>
          <cell r="C3674" t="str">
            <v xml:space="preserve">UN    </v>
          </cell>
          <cell r="D3674">
            <v>2.4900000000000002</v>
          </cell>
        </row>
        <row r="3675">
          <cell r="A3675">
            <v>4896</v>
          </cell>
          <cell r="B3675" t="str">
            <v>PLUG PVC, ROSCAVEL 3/4", PARA  AGUA FRIA PREDIAL</v>
          </cell>
          <cell r="C3675" t="str">
            <v xml:space="preserve">UN    </v>
          </cell>
          <cell r="D3675">
            <v>0.89</v>
          </cell>
        </row>
        <row r="3676">
          <cell r="A3676">
            <v>4900</v>
          </cell>
          <cell r="B3676" t="str">
            <v>PLUG PVC, ROSCAVEL, 1 1/2",  AGUA FRIA PREDIAL</v>
          </cell>
          <cell r="C3676" t="str">
            <v xml:space="preserve">UN    </v>
          </cell>
          <cell r="D3676">
            <v>7.42</v>
          </cell>
        </row>
        <row r="3677">
          <cell r="A3677">
            <v>4898</v>
          </cell>
          <cell r="B3677" t="str">
            <v>PLUG PVC, ROSCAVEL, 1 1/4",  AGUA FRIA PREDIAL</v>
          </cell>
          <cell r="C3677" t="str">
            <v xml:space="preserve">UN    </v>
          </cell>
          <cell r="D3677">
            <v>2.77</v>
          </cell>
        </row>
        <row r="3678">
          <cell r="A3678">
            <v>4899</v>
          </cell>
          <cell r="B3678" t="str">
            <v>PLUG PVC, ROSCAVEL, 2",  AGUA FRIA PREDIAL</v>
          </cell>
          <cell r="C3678" t="str">
            <v xml:space="preserve">UN    </v>
          </cell>
          <cell r="D3678">
            <v>10.18</v>
          </cell>
        </row>
        <row r="3679">
          <cell r="A3679">
            <v>11096</v>
          </cell>
          <cell r="B3679" t="str">
            <v>PO DE MARMORE (POSTO PEDREIRA/FORNECEDOR, SEM FRETE)</v>
          </cell>
          <cell r="C3679" t="str">
            <v xml:space="preserve">KG    </v>
          </cell>
          <cell r="D3679">
            <v>1.1599999999999999</v>
          </cell>
        </row>
        <row r="3680">
          <cell r="A3680">
            <v>4741</v>
          </cell>
          <cell r="B3680" t="str">
            <v>PO DE PEDRA (POSTO PEDREIRA/FORNECEDOR, SEM FRETE)</v>
          </cell>
          <cell r="C3680" t="str">
            <v xml:space="preserve">M3    </v>
          </cell>
          <cell r="D3680">
            <v>79.73</v>
          </cell>
        </row>
        <row r="3681">
          <cell r="A3681">
            <v>4752</v>
          </cell>
          <cell r="B3681" t="str">
            <v>POCEIRO / ESCAVADOR DE VALAS E TUBULOES</v>
          </cell>
          <cell r="C3681" t="str">
            <v xml:space="preserve">H     </v>
          </cell>
          <cell r="D3681">
            <v>11.45</v>
          </cell>
        </row>
        <row r="3682">
          <cell r="A3682">
            <v>41091</v>
          </cell>
          <cell r="B3682" t="str">
            <v>POCEIRO / ESCAVADOR DE VALAS E TUBULOES (MENSALISTA)</v>
          </cell>
          <cell r="C3682" t="str">
            <v xml:space="preserve">MES   </v>
          </cell>
          <cell r="D3682">
            <v>2024.81</v>
          </cell>
        </row>
        <row r="3683">
          <cell r="A3683">
            <v>13954</v>
          </cell>
          <cell r="B3683" t="str">
            <v>POLIDORA DE PISO (POLITRIZ) ELETRICA, MOTOR MONOFASICO DE 4 HP, PESO DE 100 KG, DIAMETRO DO TRABALHO DE 450 MM</v>
          </cell>
          <cell r="C3683" t="str">
            <v xml:space="preserve">UN    </v>
          </cell>
          <cell r="D3683">
            <v>6723.23</v>
          </cell>
        </row>
        <row r="3684">
          <cell r="A3684">
            <v>3411</v>
          </cell>
          <cell r="B3684" t="str">
            <v>POLIESTIRENO EXPANDIDO/EPS (ISOPOR), PEROLAS, PARA CONCRETO LEVE</v>
          </cell>
          <cell r="C3684" t="str">
            <v xml:space="preserve">KG    </v>
          </cell>
          <cell r="D3684">
            <v>48.47</v>
          </cell>
        </row>
        <row r="3685">
          <cell r="A3685">
            <v>39995</v>
          </cell>
          <cell r="B3685" t="str">
            <v>POLIESTIRENO EXPANDIDO/EPS (ISOPOR), TIPO 2F, BLOCO</v>
          </cell>
          <cell r="C3685" t="str">
            <v xml:space="preserve">M3    </v>
          </cell>
          <cell r="D3685">
            <v>372.89</v>
          </cell>
        </row>
        <row r="3686">
          <cell r="A3686">
            <v>11615</v>
          </cell>
          <cell r="B3686" t="str">
            <v>POLIESTIRENO EXPANDIDO/EPS (ISOPOR), TIPO 2F, PLACA, ISOLAMENTO TERMOACUSTICO, E = 10 MM, 1000 X 500 MM</v>
          </cell>
          <cell r="C3686" t="str">
            <v xml:space="preserve">M2    </v>
          </cell>
          <cell r="D3686">
            <v>3.16</v>
          </cell>
        </row>
        <row r="3687">
          <cell r="A3687">
            <v>3408</v>
          </cell>
          <cell r="B3687" t="str">
            <v>POLIESTIRENO EXPANDIDO/EPS (ISOPOR), TIPO 2F, PLACA, ISOLAMENTO TERMOACUSTICO, E = 20 MM, 1000 X 500 MM</v>
          </cell>
          <cell r="C3687" t="str">
            <v xml:space="preserve">M2    </v>
          </cell>
          <cell r="D3687">
            <v>8.4</v>
          </cell>
        </row>
        <row r="3688">
          <cell r="A3688">
            <v>3409</v>
          </cell>
          <cell r="B3688" t="str">
            <v>POLIESTIRENO EXPANDIDO/EPS (ISOPOR), TIPO 2F, PLACA, ISOLAMENTO TERMOACUSTICO, E = 50 MM, 1000 X 500 MM</v>
          </cell>
          <cell r="C3688" t="str">
            <v xml:space="preserve">M2    </v>
          </cell>
          <cell r="D3688">
            <v>21</v>
          </cell>
        </row>
        <row r="3689">
          <cell r="A3689">
            <v>11427</v>
          </cell>
          <cell r="B3689" t="str">
            <v>POLVORA NEGRA</v>
          </cell>
          <cell r="C3689" t="str">
            <v xml:space="preserve">KG    </v>
          </cell>
          <cell r="D3689">
            <v>134.86000000000001</v>
          </cell>
        </row>
        <row r="3690">
          <cell r="A3690">
            <v>4491</v>
          </cell>
          <cell r="B3690" t="str">
            <v>PONTALETE *7,5 X 7,5* CM EM PINUS, MISTA OU EQUIVALENTE DA REGIAO - BRUTA</v>
          </cell>
          <cell r="C3690" t="str">
            <v xml:space="preserve">M     </v>
          </cell>
          <cell r="D3690">
            <v>8.98</v>
          </cell>
        </row>
        <row r="3691">
          <cell r="A3691">
            <v>2745</v>
          </cell>
          <cell r="B3691" t="str">
            <v>PONTALETE ROLIÇO SEM TRATAMENTO, D = 8 A 11 CM, H = 3 M, EM EUCALIPTO OU EQUIVALENTE DA REGIAO - BRUTA (PARA ESCORAMENTO)</v>
          </cell>
          <cell r="C3691" t="str">
            <v xml:space="preserve">M     </v>
          </cell>
          <cell r="D3691">
            <v>3.88</v>
          </cell>
        </row>
        <row r="3692">
          <cell r="A3692">
            <v>14439</v>
          </cell>
          <cell r="B3692" t="str">
            <v>PONTALETE ROLIÇO SEM TRATAMENTO, D = 8 A 11 CM, H = 6 M, EM EUCALIPTO OU EQUIVALENTE DA REGIAO - BRUTA (PARA ESCORAMENTO)</v>
          </cell>
          <cell r="C3692" t="str">
            <v xml:space="preserve">M     </v>
          </cell>
          <cell r="D3692">
            <v>4.82</v>
          </cell>
        </row>
        <row r="3693">
          <cell r="A3693">
            <v>44496</v>
          </cell>
          <cell r="B3693" t="str">
            <v>PONTEIRO PARA MARTELO ROMPEDOR, DIAMETRO = *28* MM, COMPRIMENTO = *520* MM, ENCAIXE  SEXTAVADO</v>
          </cell>
          <cell r="C3693" t="str">
            <v xml:space="preserve">UN    </v>
          </cell>
          <cell r="D3693">
            <v>188.63</v>
          </cell>
        </row>
        <row r="3694">
          <cell r="A3694">
            <v>12362</v>
          </cell>
          <cell r="B3694" t="str">
            <v>PORCA OLHAL EM ACO GALVANIZADO, ESPESSURA 16MM, ABERTURA 21MM</v>
          </cell>
          <cell r="C3694" t="str">
            <v xml:space="preserve">UN    </v>
          </cell>
          <cell r="D3694">
            <v>17.39</v>
          </cell>
        </row>
        <row r="3695">
          <cell r="A3695">
            <v>421</v>
          </cell>
          <cell r="B3695" t="str">
            <v>PORCA OLHAL M 16,  EM ACO GALVANIZADO, DIAMETRO = 16 MM</v>
          </cell>
          <cell r="C3695" t="str">
            <v xml:space="preserve">UN    </v>
          </cell>
          <cell r="D3695">
            <v>11.93</v>
          </cell>
        </row>
        <row r="3696">
          <cell r="A3696">
            <v>14148</v>
          </cell>
          <cell r="B3696" t="str">
            <v>PORCA UNIAO/JUNCAO ZINCADA SEXTAVADA 1/4 ", CHAVE 7/16 ", COMPRIMENTO = 25 MM</v>
          </cell>
          <cell r="C3696" t="str">
            <v xml:space="preserve">UN    </v>
          </cell>
          <cell r="D3696">
            <v>0.92</v>
          </cell>
        </row>
        <row r="3697">
          <cell r="A3697">
            <v>4341</v>
          </cell>
          <cell r="B3697" t="str">
            <v>PORCA ZINCADA, QUADRADA, DIAMETRO 3/8"</v>
          </cell>
          <cell r="C3697" t="str">
            <v xml:space="preserve">UN    </v>
          </cell>
          <cell r="D3697">
            <v>1.1499999999999999</v>
          </cell>
        </row>
        <row r="3698">
          <cell r="A3698">
            <v>4337</v>
          </cell>
          <cell r="B3698" t="str">
            <v>PORCA ZINCADA, QUADRADA, DIAMETRO 5/8"</v>
          </cell>
          <cell r="C3698" t="str">
            <v xml:space="preserve">UN    </v>
          </cell>
          <cell r="D3698">
            <v>2.92</v>
          </cell>
        </row>
        <row r="3699">
          <cell r="A3699">
            <v>4339</v>
          </cell>
          <cell r="B3699" t="str">
            <v>PORCA ZINCADA, SEXTAVADA, DIAMETRO 1/2"</v>
          </cell>
          <cell r="C3699" t="str">
            <v xml:space="preserve">UN    </v>
          </cell>
          <cell r="D3699">
            <v>0.62</v>
          </cell>
        </row>
        <row r="3700">
          <cell r="A3700">
            <v>39997</v>
          </cell>
          <cell r="B3700" t="str">
            <v>PORCA ZINCADA, SEXTAVADA, DIAMETRO 1/4"</v>
          </cell>
          <cell r="C3700" t="str">
            <v xml:space="preserve">UN    </v>
          </cell>
          <cell r="D3700">
            <v>0.34</v>
          </cell>
        </row>
        <row r="3701">
          <cell r="A3701">
            <v>11971</v>
          </cell>
          <cell r="B3701" t="str">
            <v>PORCA ZINCADA, SEXTAVADA, DIAMETRO 1"</v>
          </cell>
          <cell r="C3701" t="str">
            <v xml:space="preserve">UN    </v>
          </cell>
          <cell r="D3701">
            <v>4.83</v>
          </cell>
        </row>
        <row r="3702">
          <cell r="A3702">
            <v>4342</v>
          </cell>
          <cell r="B3702" t="str">
            <v>PORCA ZINCADA, SEXTAVADA, DIAMETRO 3/8"</v>
          </cell>
          <cell r="C3702" t="str">
            <v xml:space="preserve">UN    </v>
          </cell>
          <cell r="D3702">
            <v>0.25</v>
          </cell>
        </row>
        <row r="3703">
          <cell r="A3703">
            <v>4330</v>
          </cell>
          <cell r="B3703" t="str">
            <v>PORCA ZINCADA, SEXTAVADA, DIAMETRO 5/16"</v>
          </cell>
          <cell r="C3703" t="str">
            <v xml:space="preserve">UN    </v>
          </cell>
          <cell r="D3703">
            <v>0.17</v>
          </cell>
        </row>
        <row r="3704">
          <cell r="A3704">
            <v>4340</v>
          </cell>
          <cell r="B3704" t="str">
            <v>PORCA ZINCADA, SEXTAVADA, DIAMETRO 5/8"</v>
          </cell>
          <cell r="C3704" t="str">
            <v xml:space="preserve">UN    </v>
          </cell>
          <cell r="D3704">
            <v>1.35</v>
          </cell>
        </row>
        <row r="3705">
          <cell r="A3705">
            <v>5088</v>
          </cell>
          <cell r="B3705" t="str">
            <v>PORTA CADEADO EM ACO GALVANIZADO, COMPRIMENTO DE 3  1/2"</v>
          </cell>
          <cell r="C3705" t="str">
            <v xml:space="preserve">UN    </v>
          </cell>
          <cell r="D3705">
            <v>7.2</v>
          </cell>
        </row>
        <row r="3706">
          <cell r="A3706">
            <v>11154</v>
          </cell>
          <cell r="B3706" t="str">
            <v>PORTA CORTA-FOGO PARA SAIDA DE EMERGENCIA, COM FECHADURA, VAO LUZ DE 90 X 210 CM, CLASSE P-90 (NBR 11742)</v>
          </cell>
          <cell r="C3706" t="str">
            <v xml:space="preserve">UN    </v>
          </cell>
          <cell r="D3706">
            <v>1264.1400000000001</v>
          </cell>
        </row>
        <row r="3707">
          <cell r="A3707">
            <v>4989</v>
          </cell>
          <cell r="B3707" t="str">
            <v>PORTA DE ABRIR / GIRO, DE MADEIRA FOLHA MEDIA (NBR 15930) DE 1000 X 2100 MM, DE 35 MM A 40 MM DE ESPESSURA, NUCLEO SEMI-SOLIDO (SARRAFEADO), CAPA LISA EM HDF, ACABAMENTO EM LAMINADO NATURAL PARA VERNIZ</v>
          </cell>
          <cell r="C3707" t="str">
            <v xml:space="preserve">UN    </v>
          </cell>
          <cell r="D3707">
            <v>305.23</v>
          </cell>
        </row>
        <row r="3708">
          <cell r="A3708">
            <v>4982</v>
          </cell>
          <cell r="B3708" t="str">
            <v>PORTA DE ABRIR / GIRO, DE MADEIRA FOLHA MEDIA (NBR 15930) DE 1000 X 2100 MM, DE 35 MM A 40 MM DE ESPESSURA, NUCLEO SEMI-SOLIDO (SARRAFEADO), CAPA LISA EM HDF, ACABAMENTO EM PRIMER PARA PINTURA</v>
          </cell>
          <cell r="C3708" t="str">
            <v xml:space="preserve">UN    </v>
          </cell>
          <cell r="D3708">
            <v>286.29000000000002</v>
          </cell>
        </row>
        <row r="3709">
          <cell r="A3709">
            <v>4962</v>
          </cell>
          <cell r="B3709" t="str">
            <v>PORTA DE ABRIR / GIRO, DE MADEIRA FOLHA MEDIA (NBR 15930) DE 700 X 2100 MM, DE 35 MM A 40 MM DE ESPESSURA, NUCLEO SEMI-SOLIDO (SARRAFEADO), CAPA FRISADA EM HDF, ACABAMENTO MELAMINICO EM PADRAO MADEIRA</v>
          </cell>
          <cell r="C3709" t="str">
            <v xml:space="preserve">UN    </v>
          </cell>
          <cell r="D3709">
            <v>225.78</v>
          </cell>
        </row>
        <row r="3710">
          <cell r="A3710">
            <v>4981</v>
          </cell>
          <cell r="B3710" t="str">
            <v>PORTA DE ABRIR / GIRO, DE MADEIRA FOLHA MEDIA (NBR 15930) DE 700 X 2100 MM, DE 35 MM A 40 MM DE ESPESSURA, NUCLEO SEMI-SOLIDO (SARRAFEADO), CAPA LISA EM HDF, ACABAMENTO EM LAMINADO NATURAL PARA VERNIZ</v>
          </cell>
          <cell r="C3710" t="str">
            <v xml:space="preserve">UN    </v>
          </cell>
          <cell r="D3710">
            <v>201</v>
          </cell>
        </row>
        <row r="3711">
          <cell r="A3711">
            <v>4964</v>
          </cell>
          <cell r="B3711" t="str">
            <v>PORTA DE ABRIR / GIRO, DE MADEIRA FOLHA MEDIA (NBR 15930) DE 800 X 2100 MM, DE 35 MM A 40 MM DE ESPESSURA, NUCLEO SEMI-SOLIDO (SARRAFEADO), CAPA FRISADA EM HDF, ACABAMENTO MELAMINICO EM PADRAO MADEIRA</v>
          </cell>
          <cell r="C3711" t="str">
            <v xml:space="preserve">UN    </v>
          </cell>
          <cell r="D3711">
            <v>254.99</v>
          </cell>
        </row>
        <row r="3712">
          <cell r="A3712">
            <v>4992</v>
          </cell>
          <cell r="B3712" t="str">
            <v>PORTA DE ABRIR / GIRO, DE MADEIRA FOLHA MEDIA (NBR 15930) DE 800 X 2100 MM, DE 35 MM A 40 MM DE ESPESSURA, NUCLEO SEMI-SOLIDO (SARRAFEADO), CAPA LISA EM HDF, ACABAMENTO EM LAMINADO NATURAL PARA VERNIZ</v>
          </cell>
          <cell r="C3712" t="str">
            <v xml:space="preserve">UN    </v>
          </cell>
          <cell r="D3712">
            <v>249.08</v>
          </cell>
        </row>
        <row r="3713">
          <cell r="A3713">
            <v>4987</v>
          </cell>
          <cell r="B3713" t="str">
            <v>PORTA DE ABRIR / GIRO, DE MADEIRA FOLHA MEDIA (NBR 15930) DE 900 X 2100 MM, DE 35 MM A 40 MM DE ESPESSURA, NUCLEO SEMI-SOLIDO (SARRAFEADO), CAPA LISA EM HDF, ACABAMENTO EM LAMINADO NATURAL PARA VERNIZ</v>
          </cell>
          <cell r="C3713" t="str">
            <v xml:space="preserve">UN    </v>
          </cell>
          <cell r="D3713">
            <v>284.97000000000003</v>
          </cell>
        </row>
        <row r="3714">
          <cell r="A3714">
            <v>4930</v>
          </cell>
          <cell r="B3714" t="str">
            <v>PORTA DE ABRIR / GIRO, EM GRADIL FERRO, COM BARRA CHATA 3 CM X 1/4", COM REQUADRO E GUARNICAO - COMPLETO - ACABAMENTO NATURAL</v>
          </cell>
          <cell r="C3714" t="str">
            <v xml:space="preserve">M2    </v>
          </cell>
          <cell r="D3714">
            <v>535.44000000000005</v>
          </cell>
        </row>
        <row r="3715">
          <cell r="A3715">
            <v>39021</v>
          </cell>
          <cell r="B3715" t="str">
            <v>PORTA DE ABRIR EM ACO COM DIVISAO HORIZONTAL PARA VIDROS, COM FUNDO ANTICORROSIVO/PRIMER DE PROTECAO, SEM GUARNICAO/ALIZAR/VISTA, VIDROS NAO INCLUSOS, 90 X 210 CM</v>
          </cell>
          <cell r="C3715" t="str">
            <v xml:space="preserve">UN    </v>
          </cell>
          <cell r="D3715">
            <v>569.30999999999995</v>
          </cell>
        </row>
        <row r="3716">
          <cell r="A3716">
            <v>39022</v>
          </cell>
          <cell r="B3716" t="str">
            <v>PORTA DE ABRIR EM ACO TIPO VENEZIANA, COM FUNDO ANTICORROSIVO / PRIMER DE PROTECAO, SEM GUARNICAO/ALIZAR/VISTA, 90 X 210 CM</v>
          </cell>
          <cell r="C3716" t="str">
            <v xml:space="preserve">UN    </v>
          </cell>
          <cell r="D3716">
            <v>509.95</v>
          </cell>
        </row>
        <row r="3717">
          <cell r="A3717">
            <v>39024</v>
          </cell>
          <cell r="B3717" t="str">
            <v>PORTA DE ABRIR EM ALUMINIO COM DIVISAO HORIZONTAL  PARA VIDROS,  ACABAMENTO ANODIZADO NATURAL, VIDROS INCLUSOS, SEM GUARNICAO/ALIZAR/VISTA , 87 X 210 CM</v>
          </cell>
          <cell r="C3717" t="str">
            <v xml:space="preserve">UN    </v>
          </cell>
          <cell r="D3717">
            <v>683.62</v>
          </cell>
        </row>
        <row r="3718">
          <cell r="A3718">
            <v>4914</v>
          </cell>
          <cell r="B3718" t="str">
            <v>PORTA DE ABRIR EM ALUMINIO COM LAMBRI HORIZONTAL/LAMINADA, ACABAMENTO ANODIZADO NATURAL, SEM GUARNICAO/ALIZAR/VISTA</v>
          </cell>
          <cell r="C3718" t="str">
            <v xml:space="preserve">M2    </v>
          </cell>
          <cell r="D3718">
            <v>554.29</v>
          </cell>
        </row>
        <row r="3719">
          <cell r="A3719">
            <v>4917</v>
          </cell>
          <cell r="B3719" t="str">
            <v>PORTA DE ABRIR EM ALUMINIO TIPO VENEZIANA, ACABAMENTO ANODIZADO NATURAL, SEM GUARNICAO/ALIZAR/VISTA</v>
          </cell>
          <cell r="C3719" t="str">
            <v xml:space="preserve">M2    </v>
          </cell>
          <cell r="D3719">
            <v>382.8</v>
          </cell>
        </row>
        <row r="3720">
          <cell r="A3720">
            <v>39025</v>
          </cell>
          <cell r="B3720" t="str">
            <v>PORTA DE ABRIR EM ALUMINIO TIPO VENEZIANA, ACABAMENTO ANODIZADO NATURAL, SEM GUARNICAO/ALIZAR/VISTA, 87 X 210 CM</v>
          </cell>
          <cell r="C3720" t="str">
            <v xml:space="preserve">UN    </v>
          </cell>
          <cell r="D3720">
            <v>700.98</v>
          </cell>
        </row>
        <row r="3721">
          <cell r="A3721">
            <v>4922</v>
          </cell>
          <cell r="B3721" t="str">
            <v>PORTA DE CORRER EM ALUMINIO, DUAS FOLHAS MOVEIS COM VIDRO, FECHADURA E PUXADOR EMBUTIDO, ACABAMENTO ANODIZADO NATURAL, SEM GUARNICAO/ALIZAR/VISTA</v>
          </cell>
          <cell r="C3721" t="str">
            <v xml:space="preserve">M2    </v>
          </cell>
          <cell r="D3721">
            <v>355.08</v>
          </cell>
        </row>
        <row r="3722">
          <cell r="A3722">
            <v>4911</v>
          </cell>
          <cell r="B3722" t="str">
            <v>PORTA DE ENROLAR MANUAL COMPLETA, ARTICULADA RAIADA LARGA, EM ACO GALVANIZADO NATURAL, CHAPA NUMERO 24 (SEM INSTALACAO)</v>
          </cell>
          <cell r="C3722" t="str">
            <v xml:space="preserve">M2    </v>
          </cell>
          <cell r="D3722">
            <v>420</v>
          </cell>
        </row>
        <row r="3723">
          <cell r="A3723">
            <v>37518</v>
          </cell>
          <cell r="B3723" t="str">
            <v>PORTA DE ENROLAR MANUAL COMPLETA, PERFIL MEIA CANA CEGA, EM ACO GALVANIZADO COM PINTURA ELETROSTATICA, CHAPA NUMERO 24 " (SEM INSTALACAO)</v>
          </cell>
          <cell r="C3723" t="str">
            <v xml:space="preserve">M2    </v>
          </cell>
          <cell r="D3723">
            <v>682.5</v>
          </cell>
        </row>
        <row r="3724">
          <cell r="A3724">
            <v>4910</v>
          </cell>
          <cell r="B3724" t="str">
            <v>PORTA DE ENROLAR MANUAL COMPLETA, PERFIL MEIA CANA CEGA, EM ACO GALVANIZADO NATURAL, CHAPA NUMERO 24 (SEM INSTALACAO)</v>
          </cell>
          <cell r="C3724" t="str">
            <v xml:space="preserve">M2    </v>
          </cell>
          <cell r="D3724">
            <v>575.35</v>
          </cell>
        </row>
        <row r="3725">
          <cell r="A3725">
            <v>4943</v>
          </cell>
          <cell r="B3725" t="str">
            <v>PORTA DE ENROLAR MANUAL COMPLETA, PERFIL MEIA CANA VAZADA TIJOLINHO, EM ACO GALVANIZADO NATURAL, CHAPA NUMERO 24 (SEM INSTALACAO)</v>
          </cell>
          <cell r="C3725" t="str">
            <v xml:space="preserve">M2    </v>
          </cell>
          <cell r="D3725">
            <v>857.14</v>
          </cell>
        </row>
        <row r="3726">
          <cell r="A3726">
            <v>5002</v>
          </cell>
          <cell r="B3726" t="str">
            <v>PORTA DE MADEIRA QUADRICULADA PARA VIDRO, DE CORRER (EUCALIPTO OU EQUIVALENTE REGIONAL), E = *3,5* CM</v>
          </cell>
          <cell r="C3726" t="str">
            <v xml:space="preserve">M2    </v>
          </cell>
          <cell r="D3726">
            <v>409.73</v>
          </cell>
        </row>
        <row r="3727">
          <cell r="A3727">
            <v>4977</v>
          </cell>
          <cell r="B3727" t="str">
            <v>PORTA DE MADEIRA TIPO VENEZIANA (EUCALIPTO OU EQUIVALENTE REGIONAL), E = *3,5* CM</v>
          </cell>
          <cell r="C3727" t="str">
            <v xml:space="preserve">M2    </v>
          </cell>
          <cell r="D3727">
            <v>276.58</v>
          </cell>
        </row>
        <row r="3728">
          <cell r="A3728">
            <v>5028</v>
          </cell>
          <cell r="B3728" t="str">
            <v>PORTA DE MADEIRA-DE-LEI QUADRICULADA PARA VIDRO, DE CORRER (ANGELIM OU EQUIVALENTE REGIONAL), E = *3,5* CM</v>
          </cell>
          <cell r="C3728" t="str">
            <v xml:space="preserve">M2    </v>
          </cell>
          <cell r="D3728">
            <v>676.75</v>
          </cell>
        </row>
        <row r="3729">
          <cell r="A3729">
            <v>4998</v>
          </cell>
          <cell r="B3729" t="str">
            <v>PORTA DE MADEIRA-DE-LEI TIPO MEXICANA SEM EMENDA (ANGELIM OU EQUIVALENTE REGIONAL), E = *3,5* CM</v>
          </cell>
          <cell r="C3729" t="str">
            <v xml:space="preserve">M2    </v>
          </cell>
          <cell r="D3729">
            <v>562.04999999999995</v>
          </cell>
        </row>
        <row r="3730">
          <cell r="A3730">
            <v>4969</v>
          </cell>
          <cell r="B3730" t="str">
            <v>PORTA DE MADEIRA-DE-LEI TIPO VENEZIANA (ANGELIM OU EQUIVALENTE REGIONAL), E = *3,5* CM</v>
          </cell>
          <cell r="C3730" t="str">
            <v xml:space="preserve">M2    </v>
          </cell>
          <cell r="D3730">
            <v>391.17</v>
          </cell>
        </row>
        <row r="3731">
          <cell r="A3731">
            <v>11364</v>
          </cell>
          <cell r="B3731" t="str">
            <v>PORTA DE MADEIRA, FOLHA LEVE (NBR 15930) DE 600 X 2100 MM, DE 35 MM A 40 MM DE ESPESSURA, NUCLEO COLMEIA, CAPA LISA EM HDF, ACABAMENTO EM PRIMER PARA PINTURA</v>
          </cell>
          <cell r="C3731" t="str">
            <v xml:space="preserve">UN    </v>
          </cell>
          <cell r="D3731">
            <v>172.68</v>
          </cell>
        </row>
        <row r="3732">
          <cell r="A3732">
            <v>11365</v>
          </cell>
          <cell r="B3732" t="str">
            <v>PORTA DE MADEIRA, FOLHA LEVE (NBR 15930) DE 700 X 2100 MM, DE 35 MM A 40 MM DE ESPESSURA, NUCLEO COLMEIA, CAPA LISA EM HDF, ACABAMENTO EM PRIMER PARA PINTURA</v>
          </cell>
          <cell r="C3732" t="str">
            <v xml:space="preserve">UN    </v>
          </cell>
          <cell r="D3732">
            <v>179.19</v>
          </cell>
        </row>
        <row r="3733">
          <cell r="A3733">
            <v>11366</v>
          </cell>
          <cell r="B3733" t="str">
            <v>PORTA DE MADEIRA, FOLHA LEVE (NBR 15930) DE 800 X 2100 MM, DE 35 MM A 40 MM DE ESPESSURA, NUCLEO COLMEIA, CAPA LISA EM HDF, ACABAMENTO EM PRIMER PARA PINTURA</v>
          </cell>
          <cell r="C3733" t="str">
            <v xml:space="preserve">UN    </v>
          </cell>
          <cell r="D3733">
            <v>190.48</v>
          </cell>
        </row>
        <row r="3734">
          <cell r="A3734">
            <v>43777</v>
          </cell>
          <cell r="B3734" t="str">
            <v>PORTA DE MADEIRA, FOLHA LEVE (NBR 15930), DE 600 X 2100 MM, E = 35 MM, NUCLEO COLMEIA, CAPA LISA EM HDF, ACABAMENTO MELAMINICO EM PADRAO MADEIRA</v>
          </cell>
          <cell r="C3734" t="str">
            <v xml:space="preserve">UN    </v>
          </cell>
          <cell r="D3734">
            <v>223.75</v>
          </cell>
        </row>
        <row r="3735">
          <cell r="A3735">
            <v>20322</v>
          </cell>
          <cell r="B3735" t="str">
            <v>PORTA DE MADEIRA, FOLHA MEDIA (NBR 15930) DE 600 X 2100 MM, DE 35 MM A 40 MM DE ESPESSURA, NUCLEO SEMI-SOLIDO (SARRAFEADO), CAPA FRISADA EM HDF, ACABAMENTO MELAMINICO EM PADRAO MADEIRA</v>
          </cell>
          <cell r="C3735" t="str">
            <v xml:space="preserve">UN    </v>
          </cell>
          <cell r="D3735">
            <v>207.71</v>
          </cell>
        </row>
        <row r="3736">
          <cell r="A3736">
            <v>10553</v>
          </cell>
          <cell r="B3736" t="str">
            <v>PORTA DE MADEIRA, FOLHA MEDIA (NBR 15930) DE 600 X 2100 MM, DE 35 MM A 40 MM DE ESPESSURA, NUCLEO SEMI-SOLIDO (SARRAFEADO), CAPA LISA EM HDF, ACABAMENTO EM PRIMER PARA PINTURA</v>
          </cell>
          <cell r="C3736" t="str">
            <v xml:space="preserve">UN    </v>
          </cell>
          <cell r="D3736">
            <v>188.6</v>
          </cell>
        </row>
        <row r="3737">
          <cell r="A3737">
            <v>5020</v>
          </cell>
          <cell r="B3737" t="str">
            <v>PORTA DE MADEIRA, FOLHA MEDIA (NBR 15930) DE 600 X 2100 MM, DE 35 MM A 40 MM DE ESPESSURA, NUCLEO SEMI-SOLIDO (SARRAFEADO), CAPA LISA EM HDF, ACABAMENTO LAMINADO NATURAL PARA VERNIZ</v>
          </cell>
          <cell r="C3737" t="str">
            <v xml:space="preserve">UN    </v>
          </cell>
          <cell r="D3737">
            <v>198.84</v>
          </cell>
        </row>
        <row r="3738">
          <cell r="A3738">
            <v>10554</v>
          </cell>
          <cell r="B3738" t="str">
            <v>PORTA DE MADEIRA, FOLHA MEDIA (NBR 15930) DE 700 X 2100 MM, DE 35 MM A 40 MM DE ESPESSURA, NUCLEO SEMI-SOLIDO (SARRAFEADO), CAPA LISA EM HDF, ACABAMENTO EM PRIMER PARA PINTURA</v>
          </cell>
          <cell r="C3738" t="str">
            <v xml:space="preserve">UN    </v>
          </cell>
          <cell r="D3738">
            <v>190.27</v>
          </cell>
        </row>
        <row r="3739">
          <cell r="A3739">
            <v>10555</v>
          </cell>
          <cell r="B3739" t="str">
            <v>PORTA DE MADEIRA, FOLHA MEDIA (NBR 15930) DE 800 X 2100 MM, DE 35 MM A 40 MM DE ESPESSURA, NUCLEO SEMI-SOLIDO (SARRAFEADO), CAPA LISA EM HDF, ACABAMENTO EM PRIMER PARA PINTURA</v>
          </cell>
          <cell r="C3739" t="str">
            <v xml:space="preserve">UN    </v>
          </cell>
          <cell r="D3739">
            <v>207.5</v>
          </cell>
        </row>
        <row r="3740">
          <cell r="A3740">
            <v>10556</v>
          </cell>
          <cell r="B3740" t="str">
            <v>PORTA DE MADEIRA, FOLHA MEDIA (NBR 15930) DE 900 X 2100 MM, DE 35 MM A 40 MM DE ESPESSURA, NUCLEO SEMI-SOLIDO (SARRAFEADO), CAPA LISA EM HDF, ACABAMENTO EM PRIMER PARA PINTURA</v>
          </cell>
          <cell r="C3740" t="str">
            <v xml:space="preserve">UN    </v>
          </cell>
          <cell r="D3740">
            <v>275.89</v>
          </cell>
        </row>
        <row r="3741">
          <cell r="A3741">
            <v>39502</v>
          </cell>
          <cell r="B3741" t="str">
            <v>PORTA DE MADEIRA, FOLHA PESADA (NBR 15930) DE 800 X 2100 MM, DE 40 MM A 45 MM DE ESPESSURA, NUCLEO SOLIDO, CAPA LISA EM HDF, ACABAMENTO EM LAMINADO NATURAL PARA VERNIZ</v>
          </cell>
          <cell r="C3741" t="str">
            <v xml:space="preserve">UN    </v>
          </cell>
          <cell r="D3741">
            <v>387.41</v>
          </cell>
        </row>
        <row r="3742">
          <cell r="A3742">
            <v>39504</v>
          </cell>
          <cell r="B3742" t="str">
            <v>PORTA DE MADEIRA, FOLHA PESADA (NBR 15930) DE 800 X 2100 MM, DE 40 MM A 45 MM DE ESPESSURA, NUCLEO SOLIDO, CAPA LISA EM HDF, ACABAMENTO EM PRIMER PARA PINTURA</v>
          </cell>
          <cell r="C3742" t="str">
            <v xml:space="preserve">UN    </v>
          </cell>
          <cell r="D3742">
            <v>428.41</v>
          </cell>
        </row>
        <row r="3743">
          <cell r="A3743">
            <v>39503</v>
          </cell>
          <cell r="B3743" t="str">
            <v>PORTA DE MADEIRA, FOLHA PESADA (NBR 15930) DE 900 X 2100 MM, DE 40 MM A 45 MM DE ESPESSURA, NUCLEO SOLIDO, CAPA LISA EM HDF, ACABAMENTO EM LAMINADO NATURAL PARA VERNIZ</v>
          </cell>
          <cell r="C3743" t="str">
            <v xml:space="preserve">UN    </v>
          </cell>
          <cell r="D3743">
            <v>450.88</v>
          </cell>
        </row>
        <row r="3744">
          <cell r="A3744">
            <v>39505</v>
          </cell>
          <cell r="B3744" t="str">
            <v>PORTA DE MADEIRA, FOLHA PESADA (NBR 15930) DE 900 X 2100 MM, DE 40 MM A 45 MM DE ESPESSURA, NUCLEO SOLIDO, CAPA LISA EM HDF, ACABAMENTO EM PRIMER PARA PINTURA</v>
          </cell>
          <cell r="C3744" t="str">
            <v xml:space="preserve">UN    </v>
          </cell>
          <cell r="D3744">
            <v>485.89</v>
          </cell>
        </row>
        <row r="3745">
          <cell r="A3745">
            <v>44471</v>
          </cell>
          <cell r="B3745" t="str">
            <v>PORTA DENTE PARA  FRESADORA</v>
          </cell>
          <cell r="C3745" t="str">
            <v xml:space="preserve">UN    </v>
          </cell>
          <cell r="D3745">
            <v>528.22</v>
          </cell>
        </row>
        <row r="3746">
          <cell r="A3746">
            <v>4944</v>
          </cell>
          <cell r="B3746" t="str">
            <v>PORTA GRADE DE ENROLAR MANUAL COMPLETA, PERFIL TUBULAR TIJOLINHO 3/4 ", EM ACO GALVANIZADO NATURAL (SEM INSTALACAO)</v>
          </cell>
          <cell r="C3746" t="str">
            <v xml:space="preserve">M2    </v>
          </cell>
          <cell r="D3746">
            <v>1281.42</v>
          </cell>
        </row>
        <row r="3747">
          <cell r="A3747">
            <v>21102</v>
          </cell>
          <cell r="B3747" t="str">
            <v>PORTA TOALHA BANHO EM METAL CROMADO, TIPO BARRA</v>
          </cell>
          <cell r="C3747" t="str">
            <v xml:space="preserve">UN    </v>
          </cell>
          <cell r="D3747">
            <v>37.94</v>
          </cell>
        </row>
        <row r="3748">
          <cell r="A3748">
            <v>21101</v>
          </cell>
          <cell r="B3748" t="str">
            <v>PORTA TOALHA ROSTO EM METAL CROMADO, TIPO ARGOLA</v>
          </cell>
          <cell r="C3748" t="str">
            <v xml:space="preserve">UN    </v>
          </cell>
          <cell r="D3748">
            <v>24.36</v>
          </cell>
        </row>
        <row r="3749">
          <cell r="A3749">
            <v>34713</v>
          </cell>
          <cell r="B3749" t="str">
            <v>PORTA VIDRO TEMPERADO INCOLOR, 2 FOLHAS DE CORRER, E = 10 MM (SEM FERRAGENS E SEM COLOCACAO)</v>
          </cell>
          <cell r="C3749" t="str">
            <v xml:space="preserve">M2    </v>
          </cell>
          <cell r="D3749">
            <v>473.99</v>
          </cell>
        </row>
        <row r="3750">
          <cell r="A3750">
            <v>37563</v>
          </cell>
          <cell r="B3750" t="str">
            <v>PORTAO BASCULANTE, MANUAL, EM ACO GALVANIZADO, CHAPA 26, TIPO LAMBRIL, COM REQUADRO, ACABAMENTO NATURAL</v>
          </cell>
          <cell r="C3750" t="str">
            <v xml:space="preserve">M2    </v>
          </cell>
          <cell r="D3750">
            <v>589.17999999999995</v>
          </cell>
        </row>
        <row r="3751">
          <cell r="A3751">
            <v>4948</v>
          </cell>
          <cell r="B3751" t="str">
            <v>PORTAO DE ABRIR / GIRO, EM GRADIL DE METALON REDONDO DE 3/4"  VERTICAL, COM REQUADRO, ACABAMENTO NATURAL - COMPLETO</v>
          </cell>
          <cell r="C3751" t="str">
            <v xml:space="preserve">M2    </v>
          </cell>
          <cell r="D3751">
            <v>512.6</v>
          </cell>
        </row>
        <row r="3752">
          <cell r="A3752">
            <v>37561</v>
          </cell>
          <cell r="B3752" t="str">
            <v>PORTAO DE CORRER EM CHAPA TIPO PAINEL LAMBRIL QUADRADO, COM PORTA SOCIAL COMPLETA INCLUIDA, COM REQUADRO, ACABAMENTO NATURAL, COM TRILHOS E ROLDANAS</v>
          </cell>
          <cell r="C3752" t="str">
            <v xml:space="preserve">M2    </v>
          </cell>
          <cell r="D3752">
            <v>478.07</v>
          </cell>
        </row>
        <row r="3753">
          <cell r="A3753">
            <v>37562</v>
          </cell>
          <cell r="B3753" t="str">
            <v>PORTAO DE CORRER EM GRADIL FIXO DE BARRA DE FERRO CHATA DE 3 X 1/4" NA VERTICAL, SEM REQUADRO, ACABAMENTO NATURAL, COM TRILHOS E ROLDANAS</v>
          </cell>
          <cell r="C3753" t="str">
            <v xml:space="preserve">M2    </v>
          </cell>
          <cell r="D3753">
            <v>626.80999999999995</v>
          </cell>
        </row>
        <row r="3754">
          <cell r="A3754">
            <v>14164</v>
          </cell>
          <cell r="B3754" t="str">
            <v>POSTE CONICO CONTINUO EM ACO GALVANIZADO, CURVO, BRACO DUPLO, ENGASTADO,  H = 9 M, DIAMETRO INFERIOR = *135* MM</v>
          </cell>
          <cell r="C3754" t="str">
            <v xml:space="preserve">UN    </v>
          </cell>
          <cell r="D3754">
            <v>2405.31</v>
          </cell>
        </row>
        <row r="3755">
          <cell r="A3755">
            <v>14163</v>
          </cell>
          <cell r="B3755" t="str">
            <v>POSTE CONICO CONTINUO EM ACO GALVANIZADO, CURVO, BRACO DUPLO, FLANGEADO,  H = 9 M, DIAMETRO INFERIOR = *135* MM</v>
          </cell>
          <cell r="C3755" t="str">
            <v xml:space="preserve">UN    </v>
          </cell>
          <cell r="D3755">
            <v>2733.79</v>
          </cell>
        </row>
        <row r="3756">
          <cell r="A3756">
            <v>5051</v>
          </cell>
          <cell r="B3756" t="str">
            <v>POSTE CONICO CONTINUO EM ACO GALVANIZADO, CURVO, BRACO SIMPLES, ENGASTADO,  H = 9 M, DIAMETRO INFERIOR = *135* MM</v>
          </cell>
          <cell r="C3756" t="str">
            <v xml:space="preserve">UN    </v>
          </cell>
          <cell r="D3756">
            <v>2325.06</v>
          </cell>
        </row>
        <row r="3757">
          <cell r="A3757">
            <v>14162</v>
          </cell>
          <cell r="B3757" t="str">
            <v>POSTE CONICO CONTINUO EM ACO GALVANIZADO, CURVO, BRACO SIMPLES, FLANGEADO,  H = 9 M, DIAMETRO INFERIOR = *135* MM</v>
          </cell>
          <cell r="C3757" t="str">
            <v xml:space="preserve">UN    </v>
          </cell>
          <cell r="D3757">
            <v>2321.6799999999998</v>
          </cell>
        </row>
        <row r="3758">
          <cell r="A3758">
            <v>5052</v>
          </cell>
          <cell r="B3758" t="str">
            <v>POSTE CONICO CONTINUO EM ACO GALVANIZADO, CURVO, BRACO SIMPLES, FLANGEADO, H = 7 M, DIAMETRO INFERIOR = *125* MM</v>
          </cell>
          <cell r="C3758" t="str">
            <v xml:space="preserve">UN    </v>
          </cell>
          <cell r="D3758">
            <v>1732.3</v>
          </cell>
        </row>
        <row r="3759">
          <cell r="A3759">
            <v>14166</v>
          </cell>
          <cell r="B3759" t="str">
            <v>POSTE CONICO CONTINUO EM ACO GALVANIZADO, RETO, ENGASTADO,  H = 7 M, DIAMETRO INFERIOR = *125* MM</v>
          </cell>
          <cell r="C3759" t="str">
            <v xml:space="preserve">UN    </v>
          </cell>
          <cell r="D3759">
            <v>1754.29</v>
          </cell>
        </row>
        <row r="3760">
          <cell r="A3760">
            <v>14165</v>
          </cell>
          <cell r="B3760" t="str">
            <v>POSTE CONICO CONTINUO EM ACO GALVANIZADO, RETO, ENGASTADO,  H = 9 M, DIAMETRO INFERIOR = *145* MM</v>
          </cell>
          <cell r="C3760" t="str">
            <v xml:space="preserve">UN    </v>
          </cell>
          <cell r="D3760">
            <v>2430.33</v>
          </cell>
        </row>
        <row r="3761">
          <cell r="A3761">
            <v>5050</v>
          </cell>
          <cell r="B3761" t="str">
            <v>POSTE CONICO CONTINUO EM ACO GALVANIZADO, RETO, FLANGEADO,  H = 3 M, DIAMETRO INFERIOR = *95* MM</v>
          </cell>
          <cell r="C3761" t="str">
            <v xml:space="preserve">UN    </v>
          </cell>
          <cell r="D3761">
            <v>598.16</v>
          </cell>
        </row>
        <row r="3762">
          <cell r="A3762">
            <v>12366</v>
          </cell>
          <cell r="B3762" t="str">
            <v>POSTE DE CONCRETO ARMADO DE SECAO CIRCULAR, EXTENSAO DE 10,00 M, RESISTENCIA DE 150 A 200 DAN, TIPO C-14</v>
          </cell>
          <cell r="C3762" t="str">
            <v xml:space="preserve">UN    </v>
          </cell>
          <cell r="D3762">
            <v>1020.97</v>
          </cell>
        </row>
        <row r="3763">
          <cell r="A3763">
            <v>5045</v>
          </cell>
          <cell r="B3763" t="str">
            <v>POSTE DE CONCRETO ARMADO DE SECAO CIRCULAR, EXTENSAO DE 11,00 M, RESISTENCIA DE 200 A 300 DAN, TIPO C-14</v>
          </cell>
          <cell r="C3763" t="str">
            <v xml:space="preserve">UN    </v>
          </cell>
          <cell r="D3763">
            <v>1621.63</v>
          </cell>
        </row>
        <row r="3764">
          <cell r="A3764">
            <v>5035</v>
          </cell>
          <cell r="B3764" t="str">
            <v>POSTE DE CONCRETO ARMADO DE SECAO CIRCULAR, EXTENSAO DE 11,00 M, RESISTENCIA DE 300 A 400 DAN, TIPO C-17</v>
          </cell>
          <cell r="C3764" t="str">
            <v xml:space="preserve">UN    </v>
          </cell>
          <cell r="D3764">
            <v>2487.88</v>
          </cell>
        </row>
        <row r="3765">
          <cell r="A3765">
            <v>41180</v>
          </cell>
          <cell r="B3765" t="str">
            <v>POSTE DE CONCRETO ARMADO DE SECAO CIRCULAR, EXTENSAO DE 13,00 M, RESISTENCIA DE 1000 DAN, TIPO C-23</v>
          </cell>
          <cell r="C3765" t="str">
            <v xml:space="preserve">UN    </v>
          </cell>
          <cell r="D3765">
            <v>3645.41</v>
          </cell>
        </row>
        <row r="3766">
          <cell r="A3766">
            <v>41181</v>
          </cell>
          <cell r="B3766" t="str">
            <v>POSTE DE CONCRETO ARMADO DE SECAO CIRCULAR, EXTENSAO DE 13,00 M, RESISTENCIA DE 1500 DAN, TIPO C-29</v>
          </cell>
          <cell r="C3766" t="str">
            <v xml:space="preserve">UN    </v>
          </cell>
          <cell r="D3766">
            <v>4826.41</v>
          </cell>
        </row>
        <row r="3767">
          <cell r="A3767">
            <v>41182</v>
          </cell>
          <cell r="B3767" t="str">
            <v>POSTE DE CONCRETO ARMADO DE SECAO CIRCULAR, EXTENSAO DE 13,00 M, RESISTENCIA DE 2000 DAN, TIPO C-29</v>
          </cell>
          <cell r="C3767" t="str">
            <v xml:space="preserve">UN    </v>
          </cell>
          <cell r="D3767">
            <v>6923.88</v>
          </cell>
        </row>
        <row r="3768">
          <cell r="A3768">
            <v>41183</v>
          </cell>
          <cell r="B3768" t="str">
            <v>POSTE DE CONCRETO ARMADO DE SECAO CIRCULAR, EXTENSAO DE 13,00 M, RESISTENCIA DE 2500 DAN, TIPO C-29</v>
          </cell>
          <cell r="C3768" t="str">
            <v xml:space="preserve">UN    </v>
          </cell>
          <cell r="D3768">
            <v>8644.61</v>
          </cell>
        </row>
        <row r="3769">
          <cell r="A3769">
            <v>41184</v>
          </cell>
          <cell r="B3769" t="str">
            <v>POSTE DE CONCRETO ARMADO DE SECAO CIRCULAR, EXTENSAO DE 13,00 M, RESISTENCIA DE 3000 DAN, TIPO C-29</v>
          </cell>
          <cell r="C3769" t="str">
            <v xml:space="preserve">UN    </v>
          </cell>
          <cell r="D3769">
            <v>13161.95</v>
          </cell>
        </row>
        <row r="3770">
          <cell r="A3770">
            <v>41185</v>
          </cell>
          <cell r="B3770" t="str">
            <v>POSTE DE CONCRETO ARMADO DE SECAO CIRCULAR, EXTENSAO DE 14,00 M, RESISTENCIA DE 1000 DAN, TIPO C-23</v>
          </cell>
          <cell r="C3770" t="str">
            <v xml:space="preserve">UN    </v>
          </cell>
          <cell r="D3770">
            <v>4881.04</v>
          </cell>
        </row>
        <row r="3771">
          <cell r="A3771">
            <v>41186</v>
          </cell>
          <cell r="B3771" t="str">
            <v>POSTE DE CONCRETO ARMADO DE SECAO CIRCULAR, EXTENSAO DE 14,00 M, RESISTENCIA DE 1500 DAN, TIPO C-29</v>
          </cell>
          <cell r="C3771" t="str">
            <v xml:space="preserve">UN    </v>
          </cell>
          <cell r="D3771">
            <v>6840.22</v>
          </cell>
        </row>
        <row r="3772">
          <cell r="A3772">
            <v>41187</v>
          </cell>
          <cell r="B3772" t="str">
            <v>POSTE DE CONCRETO ARMADO DE SECAO CIRCULAR, EXTENSAO DE 14,00 M, RESISTENCIA DE 2000 DAN, TIPO C-29</v>
          </cell>
          <cell r="C3772" t="str">
            <v xml:space="preserve">UN    </v>
          </cell>
          <cell r="D3772">
            <v>9173.2999999999993</v>
          </cell>
        </row>
        <row r="3773">
          <cell r="A3773">
            <v>41188</v>
          </cell>
          <cell r="B3773" t="str">
            <v>POSTE DE CONCRETO ARMADO DE SECAO CIRCULAR, EXTENSAO DE 14,00 M, RESISTENCIA DE 2500 DAN, TIPO C-29</v>
          </cell>
          <cell r="C3773" t="str">
            <v xml:space="preserve">UN    </v>
          </cell>
          <cell r="D3773">
            <v>11730.6</v>
          </cell>
        </row>
        <row r="3774">
          <cell r="A3774">
            <v>5036</v>
          </cell>
          <cell r="B3774" t="str">
            <v>POSTE DE CONCRETO ARMADO DE SECAO CIRCULAR, EXTENSAO DE 14,00 M, RESISTENCIA DE 300 A 400 DAN, TIPO C-17</v>
          </cell>
          <cell r="C3774" t="str">
            <v xml:space="preserve">UN    </v>
          </cell>
          <cell r="D3774">
            <v>879.61</v>
          </cell>
        </row>
        <row r="3775">
          <cell r="A3775">
            <v>41189</v>
          </cell>
          <cell r="B3775" t="str">
            <v>POSTE DE CONCRETO ARMADO DE SECAO CIRCULAR, EXTENSAO DE 14,00 M, RESISTENCIA DE 3000 DAN, TIPO C-29</v>
          </cell>
          <cell r="C3775" t="str">
            <v xml:space="preserve">UN    </v>
          </cell>
          <cell r="D3775">
            <v>15080.92</v>
          </cell>
        </row>
        <row r="3776">
          <cell r="A3776">
            <v>41190</v>
          </cell>
          <cell r="B3776" t="str">
            <v>POSTE DE CONCRETO ARMADO DE SECAO CIRCULAR, EXTENSAO DE 15,00 M, RESISTENCIA DE 1000 DAN, TIPO C-23</v>
          </cell>
          <cell r="C3776" t="str">
            <v xml:space="preserve">UN    </v>
          </cell>
          <cell r="D3776">
            <v>5244.61</v>
          </cell>
        </row>
        <row r="3777">
          <cell r="A3777">
            <v>41191</v>
          </cell>
          <cell r="B3777" t="str">
            <v>POSTE DE CONCRETO ARMADO DE SECAO CIRCULAR, EXTENSAO DE 15,00 M, RESISTENCIA DE 1500 DAN, TIPO C-29</v>
          </cell>
          <cell r="C3777" t="str">
            <v xml:space="preserve">UN    </v>
          </cell>
          <cell r="D3777">
            <v>8042.42</v>
          </cell>
        </row>
        <row r="3778">
          <cell r="A3778">
            <v>41192</v>
          </cell>
          <cell r="B3778" t="str">
            <v>POSTE DE CONCRETO ARMADO DE SECAO CIRCULAR, EXTENSAO DE 15,00 M, RESISTENCIA DE 2000 DAN, TIPO C-29</v>
          </cell>
          <cell r="C3778" t="str">
            <v xml:space="preserve">UN    </v>
          </cell>
          <cell r="D3778">
            <v>8384.16</v>
          </cell>
        </row>
        <row r="3779">
          <cell r="A3779">
            <v>41193</v>
          </cell>
          <cell r="B3779" t="str">
            <v>POSTE DE CONCRETO ARMADO DE SECAO CIRCULAR, EXTENSAO DE 15,00 M, RESISTENCIA DE 2500 DAN, TIPO C-29</v>
          </cell>
          <cell r="C3779" t="str">
            <v xml:space="preserve">UN    </v>
          </cell>
          <cell r="D3779">
            <v>13699.44</v>
          </cell>
        </row>
        <row r="3780">
          <cell r="A3780">
            <v>41194</v>
          </cell>
          <cell r="B3780" t="str">
            <v>POSTE DE CONCRETO ARMADO DE SECAO CIRCULAR, EXTENSAO DE 15,00 M, RESISTENCIA DE 3000 DAN, TIPO C-29</v>
          </cell>
          <cell r="C3780" t="str">
            <v xml:space="preserve">UN    </v>
          </cell>
          <cell r="D3780">
            <v>16346.54</v>
          </cell>
        </row>
        <row r="3781">
          <cell r="A3781">
            <v>5044</v>
          </cell>
          <cell r="B3781" t="str">
            <v>POSTE DE CONCRETO ARMADO DE SECAO CIRCULAR, EXTENSAO DE 9,00 M, RESISTENCIA DE 200 A 300 DAN, TIPO C-14</v>
          </cell>
          <cell r="C3781" t="str">
            <v xml:space="preserve">UN    </v>
          </cell>
          <cell r="D3781">
            <v>1410.41</v>
          </cell>
        </row>
        <row r="3782">
          <cell r="A3782">
            <v>5059</v>
          </cell>
          <cell r="B3782" t="str">
            <v>POSTE DE CONCRETO ARMADO DE SECAO CIRCULAR, EXTENSAO DE 9,00 M, RESISTENCIA DE 300 A 400 DAN, TIPO C-17</v>
          </cell>
          <cell r="C3782" t="str">
            <v xml:space="preserve">UN    </v>
          </cell>
          <cell r="D3782">
            <v>1051.9100000000001</v>
          </cell>
        </row>
        <row r="3783">
          <cell r="A3783">
            <v>41201</v>
          </cell>
          <cell r="B3783" t="str">
            <v>POSTE DE CONCRETO ARMADO DE SECAO DUPLO T, EXTENSAO DE 10,00 M, RESISTENCIA DE 1000 DAN, TIPO B-1,5</v>
          </cell>
          <cell r="C3783" t="str">
            <v xml:space="preserve">UN    </v>
          </cell>
          <cell r="D3783">
            <v>2134.7600000000002</v>
          </cell>
        </row>
        <row r="3784">
          <cell r="A3784">
            <v>41199</v>
          </cell>
          <cell r="B3784" t="str">
            <v>POSTE DE CONCRETO ARMADO DE SECAO DUPLO T, EXTENSAO DE 10,00 M, RESISTENCIA DE 150 DAN, TIPO D</v>
          </cell>
          <cell r="C3784" t="str">
            <v xml:space="preserve">UN    </v>
          </cell>
          <cell r="D3784">
            <v>685.98</v>
          </cell>
        </row>
        <row r="3785">
          <cell r="A3785">
            <v>5057</v>
          </cell>
          <cell r="B3785" t="str">
            <v>POSTE DE CONCRETO ARMADO DE SECAO DUPLO T, EXTENSAO DE 10,00 M, RESISTENCIA DE 300 A 400 DAN, TIPO B OU D</v>
          </cell>
          <cell r="C3785" t="str">
            <v xml:space="preserve">UN    </v>
          </cell>
          <cell r="D3785">
            <v>928.69</v>
          </cell>
        </row>
        <row r="3786">
          <cell r="A3786">
            <v>41200</v>
          </cell>
          <cell r="B3786" t="str">
            <v>POSTE DE CONCRETO ARMADO DE SECAO DUPLO T, EXTENSAO DE 10,00 M, RESISTENCIA DE 600 DAN, TIPO B</v>
          </cell>
          <cell r="C3786" t="str">
            <v xml:space="preserve">UN    </v>
          </cell>
          <cell r="D3786">
            <v>1335.15</v>
          </cell>
        </row>
        <row r="3787">
          <cell r="A3787">
            <v>41205</v>
          </cell>
          <cell r="B3787" t="str">
            <v>POSTE DE CONCRETO ARMADO DE SECAO DUPLO T, EXTENSAO DE 11,00 M, RESISTENCIA DE 1000 DAN, TIPO B-1,5</v>
          </cell>
          <cell r="C3787" t="str">
            <v xml:space="preserve">UN    </v>
          </cell>
          <cell r="D3787">
            <v>2474.0100000000002</v>
          </cell>
        </row>
        <row r="3788">
          <cell r="A3788">
            <v>41202</v>
          </cell>
          <cell r="B3788" t="str">
            <v>POSTE DE CONCRETO ARMADO DE SECAO DUPLO T, EXTENSAO DE 11,00 M, RESISTENCIA DE 150 DAN, TIPO D</v>
          </cell>
          <cell r="C3788" t="str">
            <v xml:space="preserve">UN    </v>
          </cell>
          <cell r="D3788">
            <v>721.93</v>
          </cell>
        </row>
        <row r="3789">
          <cell r="A3789">
            <v>41206</v>
          </cell>
          <cell r="B3789" t="str">
            <v>POSTE DE CONCRETO ARMADO DE SECAO DUPLO T, EXTENSAO DE 11,00 M, RESISTENCIA DE 1500 DAN, TIPO B-3,0</v>
          </cell>
          <cell r="C3789" t="str">
            <v xml:space="preserve">UN    </v>
          </cell>
          <cell r="D3789">
            <v>3261.88</v>
          </cell>
        </row>
        <row r="3790">
          <cell r="A3790">
            <v>12372</v>
          </cell>
          <cell r="B3790" t="str">
            <v>POSTE DE CONCRETO ARMADO DE SECAO DUPLO T, EXTENSAO DE 11,00 M, RESISTENCIA DE 200 DAN, TIPO D</v>
          </cell>
          <cell r="C3790" t="str">
            <v xml:space="preserve">UN    </v>
          </cell>
          <cell r="D3790">
            <v>758.03</v>
          </cell>
        </row>
        <row r="3791">
          <cell r="A3791">
            <v>41207</v>
          </cell>
          <cell r="B3791" t="str">
            <v>POSTE DE CONCRETO ARMADO DE SECAO DUPLO T, EXTENSAO DE 11,00 M, RESISTENCIA DE 2000 DAN, TIPO B-4,5</v>
          </cell>
          <cell r="C3791" t="str">
            <v xml:space="preserve">UN    </v>
          </cell>
          <cell r="D3791">
            <v>4391.1400000000003</v>
          </cell>
        </row>
        <row r="3792">
          <cell r="A3792">
            <v>41203</v>
          </cell>
          <cell r="B3792" t="str">
            <v>POSTE DE CONCRETO ARMADO DE SECAO DUPLO T, EXTENSAO DE 11,00 M, RESISTENCIA DE 300 DAN, TIPO B</v>
          </cell>
          <cell r="C3792" t="str">
            <v xml:space="preserve">UN    </v>
          </cell>
          <cell r="D3792">
            <v>1156.46</v>
          </cell>
        </row>
        <row r="3793">
          <cell r="A3793">
            <v>41204</v>
          </cell>
          <cell r="B3793" t="str">
            <v>POSTE DE CONCRETO ARMADO DE SECAO DUPLO T, EXTENSAO DE 11,00 M, RESISTENCIA DE 600 DAN, TIPO B</v>
          </cell>
          <cell r="C3793" t="str">
            <v xml:space="preserve">UN    </v>
          </cell>
          <cell r="D3793">
            <v>1634.94</v>
          </cell>
        </row>
        <row r="3794">
          <cell r="A3794">
            <v>41210</v>
          </cell>
          <cell r="B3794" t="str">
            <v>POSTE DE CONCRETO ARMADO DE SECAO DUPLO T, EXTENSAO DE 12,00 M, RESISTENCIA DE 1000 DAN, TIPO B-1,5</v>
          </cell>
          <cell r="C3794" t="str">
            <v xml:space="preserve">UN    </v>
          </cell>
          <cell r="D3794">
            <v>2731.12</v>
          </cell>
        </row>
        <row r="3795">
          <cell r="A3795">
            <v>41208</v>
          </cell>
          <cell r="B3795" t="str">
            <v>POSTE DE CONCRETO ARMADO DE SECAO DUPLO T, EXTENSAO DE 12,00 M, RESISTENCIA DE 150 DAN, TIPO D</v>
          </cell>
          <cell r="C3795" t="str">
            <v xml:space="preserve">UN    </v>
          </cell>
          <cell r="D3795">
            <v>956.05</v>
          </cell>
        </row>
        <row r="3796">
          <cell r="A3796">
            <v>41211</v>
          </cell>
          <cell r="B3796" t="str">
            <v>POSTE DE CONCRETO ARMADO DE SECAO DUPLO T, EXTENSAO DE 12,00 M, RESISTENCIA DE 1500 DAN, TIPO B-3,0</v>
          </cell>
          <cell r="C3796" t="str">
            <v xml:space="preserve">UN    </v>
          </cell>
          <cell r="D3796">
            <v>3848.11</v>
          </cell>
        </row>
        <row r="3797">
          <cell r="A3797">
            <v>13339</v>
          </cell>
          <cell r="B3797" t="str">
            <v>POSTE DE CONCRETO ARMADO DE SECAO DUPLO T, EXTENSAO DE 12,00 M, RESISTENCIA DE 300 A 400 DAN, TIPO B OU D</v>
          </cell>
          <cell r="C3797" t="str">
            <v xml:space="preserve">UN    </v>
          </cell>
          <cell r="D3797">
            <v>1295.68</v>
          </cell>
        </row>
        <row r="3798">
          <cell r="A3798">
            <v>41213</v>
          </cell>
          <cell r="B3798" t="str">
            <v>POSTE DE CONCRETO ARMADO DE SECAO DUPLO T, EXTENSAO DE 12,00 M, RESISTENCIA DE 3000 DAN, TIPO B-6,0</v>
          </cell>
          <cell r="C3798" t="str">
            <v xml:space="preserve">UN    </v>
          </cell>
          <cell r="D3798">
            <v>7976.19</v>
          </cell>
        </row>
        <row r="3799">
          <cell r="A3799">
            <v>41209</v>
          </cell>
          <cell r="B3799" t="str">
            <v>POSTE DE CONCRETO ARMADO DE SECAO DUPLO T, EXTENSAO DE 12,00 M, RESISTENCIA DE 600 DAN, TIPO B</v>
          </cell>
          <cell r="C3799" t="str">
            <v xml:space="preserve">UN    </v>
          </cell>
          <cell r="D3799">
            <v>1782.7</v>
          </cell>
        </row>
        <row r="3800">
          <cell r="A3800">
            <v>41216</v>
          </cell>
          <cell r="B3800" t="str">
            <v>POSTE DE CONCRETO ARMADO DE SECAO DUPLO T, EXTENSAO DE 13,00 M, RESISTENCIA DE 1000 DAN, TIPO B-1,5</v>
          </cell>
          <cell r="C3800" t="str">
            <v xml:space="preserve">UN    </v>
          </cell>
          <cell r="D3800">
            <v>3339.23</v>
          </cell>
        </row>
        <row r="3801">
          <cell r="A3801">
            <v>41217</v>
          </cell>
          <cell r="B3801" t="str">
            <v>POSTE DE CONCRETO ARMADO DE SECAO DUPLO T, EXTENSAO DE 13,00 M, RESISTENCIA DE 1500 DAN, TIPO B-3,0</v>
          </cell>
          <cell r="C3801" t="str">
            <v xml:space="preserve">UN    </v>
          </cell>
          <cell r="D3801">
            <v>5353.97</v>
          </cell>
        </row>
        <row r="3802">
          <cell r="A3802">
            <v>41218</v>
          </cell>
          <cell r="B3802" t="str">
            <v>POSTE DE CONCRETO ARMADO DE SECAO DUPLO T, EXTENSAO DE 13,00 M, RESISTENCIA DE 2000 DAN, TIPO B-4,5</v>
          </cell>
          <cell r="C3802" t="str">
            <v xml:space="preserve">UN    </v>
          </cell>
          <cell r="D3802">
            <v>7179.83</v>
          </cell>
        </row>
        <row r="3803">
          <cell r="A3803">
            <v>41214</v>
          </cell>
          <cell r="B3803" t="str">
            <v>POSTE DE CONCRETO ARMADO DE SECAO DUPLO T, EXTENSAO DE 13,00 M, RESISTENCIA DE 300 DAN, TIPO B</v>
          </cell>
          <cell r="C3803" t="str">
            <v xml:space="preserve">UN    </v>
          </cell>
          <cell r="D3803">
            <v>1513.85</v>
          </cell>
        </row>
        <row r="3804">
          <cell r="A3804">
            <v>41215</v>
          </cell>
          <cell r="B3804" t="str">
            <v>POSTE DE CONCRETO ARMADO DE SECAO DUPLO T, EXTENSAO DE 13,00 M, RESISTENCIA DE 600 DAN, TIPO B</v>
          </cell>
          <cell r="C3804" t="str">
            <v xml:space="preserve">UN    </v>
          </cell>
          <cell r="D3804">
            <v>2279.31</v>
          </cell>
        </row>
        <row r="3805">
          <cell r="A3805">
            <v>41221</v>
          </cell>
          <cell r="B3805" t="str">
            <v>POSTE DE CONCRETO ARMADO DE SECAO DUPLO T, EXTENSAO DE 15,00 M, RESISTENCIA DE 1500 DAN, TIPO B-3,0</v>
          </cell>
          <cell r="C3805" t="str">
            <v xml:space="preserve">UN    </v>
          </cell>
          <cell r="D3805">
            <v>6599.79</v>
          </cell>
        </row>
        <row r="3806">
          <cell r="A3806">
            <v>41222</v>
          </cell>
          <cell r="B3806" t="str">
            <v>POSTE DE CONCRETO ARMADO DE SECAO DUPLO T, EXTENSAO DE 15,00 M, RESISTENCIA DE 2000 DAN, TIPO B-4,5</v>
          </cell>
          <cell r="C3806" t="str">
            <v xml:space="preserve">UN    </v>
          </cell>
          <cell r="D3806">
            <v>9444.3700000000008</v>
          </cell>
        </row>
        <row r="3807">
          <cell r="A3807">
            <v>41195</v>
          </cell>
          <cell r="B3807" t="str">
            <v>POSTE DE CONCRETO ARMADO DE SECAO DUPLO T, EXTENSAO DE 8,00 M, RESISTENCIA DE 150 DAN, TIPO D</v>
          </cell>
          <cell r="C3807" t="str">
            <v xml:space="preserve">UN    </v>
          </cell>
          <cell r="D3807">
            <v>485.41</v>
          </cell>
        </row>
        <row r="3808">
          <cell r="A3808">
            <v>41198</v>
          </cell>
          <cell r="B3808" t="str">
            <v>POSTE DE CONCRETO ARMADO DE SECAO DUPLO T, EXTENSAO DE 9,00 M, RESISTENCIA DE 1000 DAN, TIPO B-1,5</v>
          </cell>
          <cell r="C3808" t="str">
            <v xml:space="preserve">UN    </v>
          </cell>
          <cell r="D3808">
            <v>1896.88</v>
          </cell>
        </row>
        <row r="3809">
          <cell r="A3809">
            <v>41196</v>
          </cell>
          <cell r="B3809" t="str">
            <v>POSTE DE CONCRETO ARMADO DE SECAO DUPLO T, EXTENSAO DE 9,00 M, RESISTENCIA DE 150 DAN, TIPO D</v>
          </cell>
          <cell r="C3809" t="str">
            <v xml:space="preserve">UN    </v>
          </cell>
          <cell r="D3809">
            <v>601.70000000000005</v>
          </cell>
        </row>
        <row r="3810">
          <cell r="A3810">
            <v>5033</v>
          </cell>
          <cell r="B3810" t="str">
            <v>POSTE DE CONCRETO ARMADO DE SECAO DUPLO T, EXTENSAO DE 9,00 M, RESISTENCIA DE 300 A 400 DAN, TIPO B OU D</v>
          </cell>
          <cell r="C3810" t="str">
            <v xml:space="preserve">UN    </v>
          </cell>
          <cell r="D3810">
            <v>790</v>
          </cell>
        </row>
        <row r="3811">
          <cell r="A3811">
            <v>41197</v>
          </cell>
          <cell r="B3811" t="str">
            <v>POSTE DE CONCRETO ARMADO DE SECAO DUPLO T, EXTENSAO DE 9,00 M, RESISTENCIA DE 600 DAN, TIPO B</v>
          </cell>
          <cell r="C3811" t="str">
            <v xml:space="preserve">UN    </v>
          </cell>
          <cell r="D3811">
            <v>1173.44</v>
          </cell>
        </row>
        <row r="3812">
          <cell r="A3812">
            <v>12388</v>
          </cell>
          <cell r="B3812" t="str">
            <v>POSTE DECORATIVO PARA JARDIM EM ACO TUBULAR, SEM LUMINARIA, H = *2,5* M</v>
          </cell>
          <cell r="C3812" t="str">
            <v xml:space="preserve">UN    </v>
          </cell>
          <cell r="D3812">
            <v>354.06</v>
          </cell>
        </row>
        <row r="3813">
          <cell r="A3813">
            <v>2731</v>
          </cell>
          <cell r="B3813" t="str">
            <v>POSTE ROLICO DE MADEIRA TRATADA, D = 20 A 25 CM, H = 12,00 M, EM EUCALIPTO OU EQUIVALENTE DA REGIAO</v>
          </cell>
          <cell r="C3813" t="str">
            <v xml:space="preserve">M     </v>
          </cell>
          <cell r="D3813">
            <v>110.97</v>
          </cell>
        </row>
        <row r="3814">
          <cell r="A3814">
            <v>41457</v>
          </cell>
          <cell r="B3814" t="str">
            <v>POSTES METALICOS AUTOPORTANTES, CONICO OU TELESCOPICO, PARA SPDA, ALTURA 10 METROS LIVRES</v>
          </cell>
          <cell r="C3814" t="str">
            <v xml:space="preserve">UN    </v>
          </cell>
          <cell r="D3814">
            <v>1586.26</v>
          </cell>
        </row>
        <row r="3815">
          <cell r="A3815">
            <v>41458</v>
          </cell>
          <cell r="B3815" t="str">
            <v>POSTES METALICOS AUTOPORTANTES, CONICO OU TELESCOPICO, PARA SPDA, ALTURA 12 METROS LIVRES</v>
          </cell>
          <cell r="C3815" t="str">
            <v xml:space="preserve">UN    </v>
          </cell>
          <cell r="D3815">
            <v>2214.4899999999998</v>
          </cell>
        </row>
        <row r="3816">
          <cell r="A3816">
            <v>41459</v>
          </cell>
          <cell r="B3816" t="str">
            <v>POSTES METALICOS AUTOPORTANTES, CONICO OU TELESCOPICO, PARA SPDA, ALTURA 15 METROS LIVRES</v>
          </cell>
          <cell r="C3816" t="str">
            <v xml:space="preserve">UN    </v>
          </cell>
          <cell r="D3816">
            <v>3089.05</v>
          </cell>
        </row>
        <row r="3817">
          <cell r="A3817">
            <v>41461</v>
          </cell>
          <cell r="B3817" t="str">
            <v>POSTES METALICOS AUTOPORTANTES, CONICO OU TELESCOPICO, PARA SPDA, ALTURA 20 METROS LIVRES</v>
          </cell>
          <cell r="C3817" t="str">
            <v xml:space="preserve">UN    </v>
          </cell>
          <cell r="D3817">
            <v>4211.76</v>
          </cell>
        </row>
        <row r="3818">
          <cell r="A3818">
            <v>44537</v>
          </cell>
          <cell r="B3818" t="str">
            <v>POZOLANA DE CLASSE  C</v>
          </cell>
          <cell r="C3818" t="str">
            <v xml:space="preserve">T     </v>
          </cell>
          <cell r="D3818">
            <v>265.91000000000003</v>
          </cell>
        </row>
        <row r="3819">
          <cell r="A3819">
            <v>11844</v>
          </cell>
          <cell r="B3819" t="str">
            <v>PRANCHA  APARELHADA *4 X 30* CM, EM MACARANDUBA, ANGELIM OU EQUIVALENTE DA REGIAO</v>
          </cell>
          <cell r="C3819" t="str">
            <v xml:space="preserve">M     </v>
          </cell>
          <cell r="D3819">
            <v>41.45</v>
          </cell>
        </row>
        <row r="3820">
          <cell r="A3820">
            <v>4465</v>
          </cell>
          <cell r="B3820" t="str">
            <v>PRANCHA NAO APARELHADA  *6 X 25* CM, EM MACARANDUBA, ANGELIM OU EQUIVALENTE DA REGIAO -  BRUTA</v>
          </cell>
          <cell r="C3820" t="str">
            <v xml:space="preserve">M     </v>
          </cell>
          <cell r="D3820">
            <v>34.44</v>
          </cell>
        </row>
        <row r="3821">
          <cell r="A3821">
            <v>35273</v>
          </cell>
          <cell r="B3821" t="str">
            <v>PRANCHA NAO APARELHADA  *6 X 30* CM, EM MACARANDUBA, ANGELIM OU EQUIVALENTE DA REGIAO - BRUTA</v>
          </cell>
          <cell r="C3821" t="str">
            <v xml:space="preserve">M     </v>
          </cell>
          <cell r="D3821">
            <v>41.31</v>
          </cell>
        </row>
        <row r="3822">
          <cell r="A3822">
            <v>4470</v>
          </cell>
          <cell r="B3822" t="str">
            <v>PRANCHA NAO APARELHADA  *6 X 40* CM, EM MACARANDUBA, ANGELIM OU EQUIVALENTE DA REGIAO -  BRUTA</v>
          </cell>
          <cell r="C3822" t="str">
            <v xml:space="preserve">M     </v>
          </cell>
          <cell r="D3822">
            <v>95.33</v>
          </cell>
        </row>
        <row r="3823">
          <cell r="A3823">
            <v>20208</v>
          </cell>
          <cell r="B3823" t="str">
            <v>PRANCHAO  APARELHADO *8 X 30* CM, EM MACARANDUBA, ANGELIM OU EQUIVALENTE DA REGIAO</v>
          </cell>
          <cell r="C3823" t="str">
            <v xml:space="preserve">M     </v>
          </cell>
          <cell r="D3823">
            <v>85.8</v>
          </cell>
        </row>
        <row r="3824">
          <cell r="A3824">
            <v>20204</v>
          </cell>
          <cell r="B3824" t="str">
            <v>PRANCHAO APARELHADO *7,5 X 23* CM, EM MACARANDUBA, ANGELIM OU EQUIVALENTE DA REGIAO</v>
          </cell>
          <cell r="C3824" t="str">
            <v xml:space="preserve">M     </v>
          </cell>
          <cell r="D3824">
            <v>63.55</v>
          </cell>
        </row>
        <row r="3825">
          <cell r="A3825">
            <v>4437</v>
          </cell>
          <cell r="B3825" t="str">
            <v>PRANCHAO NAO APARELHADO  *7,5 X 23* CM, EM MACARANDUBA, ANGELIM OU EQUIVALENTE DA REGIAO - BRUTA</v>
          </cell>
          <cell r="C3825" t="str">
            <v xml:space="preserve">M     </v>
          </cell>
          <cell r="D3825">
            <v>71.5</v>
          </cell>
        </row>
        <row r="3826">
          <cell r="A3826">
            <v>14580</v>
          </cell>
          <cell r="B3826" t="str">
            <v>PRANCHAO NAO APARELHADO *8 X 30* CM, EM MACARANDUBA, ANGELIM OU EQUIVALENTE DA REGIAO - BRUTA</v>
          </cell>
          <cell r="C3826" t="str">
            <v xml:space="preserve">M     </v>
          </cell>
          <cell r="D3826">
            <v>71.5</v>
          </cell>
        </row>
        <row r="3827">
          <cell r="A3827">
            <v>40304</v>
          </cell>
          <cell r="B3827" t="str">
            <v>PREGO DE ACO POLIDO COM CABECA DUPLA 17 X 27 (2 1/2 X 11)</v>
          </cell>
          <cell r="C3827" t="str">
            <v xml:space="preserve">KG    </v>
          </cell>
          <cell r="D3827">
            <v>29.33</v>
          </cell>
        </row>
        <row r="3828">
          <cell r="A3828">
            <v>5065</v>
          </cell>
          <cell r="B3828" t="str">
            <v>PREGO DE ACO POLIDO COM CABECA 10 X 10 (7/8 X 17)</v>
          </cell>
          <cell r="C3828" t="str">
            <v xml:space="preserve">KG    </v>
          </cell>
          <cell r="D3828">
            <v>45.2</v>
          </cell>
        </row>
        <row r="3829">
          <cell r="A3829">
            <v>5072</v>
          </cell>
          <cell r="B3829" t="str">
            <v>PREGO DE ACO POLIDO COM CABECA 10 X 11 (1 X 17)</v>
          </cell>
          <cell r="C3829" t="str">
            <v xml:space="preserve">KG    </v>
          </cell>
          <cell r="D3829">
            <v>41.81</v>
          </cell>
        </row>
        <row r="3830">
          <cell r="A3830">
            <v>5066</v>
          </cell>
          <cell r="B3830" t="str">
            <v>PREGO DE ACO POLIDO COM CABECA 12 X 12</v>
          </cell>
          <cell r="C3830" t="str">
            <v xml:space="preserve">KG    </v>
          </cell>
          <cell r="D3830">
            <v>31.31</v>
          </cell>
        </row>
        <row r="3831">
          <cell r="A3831">
            <v>5063</v>
          </cell>
          <cell r="B3831" t="str">
            <v>PREGO DE ACO POLIDO COM CABECA 14 X 18 (1 1/2 X 14)</v>
          </cell>
          <cell r="C3831" t="str">
            <v xml:space="preserve">KG    </v>
          </cell>
          <cell r="D3831">
            <v>28.35</v>
          </cell>
        </row>
        <row r="3832">
          <cell r="A3832">
            <v>20247</v>
          </cell>
          <cell r="B3832" t="str">
            <v>PREGO DE ACO POLIDO COM CABECA 15 X 15 (1 1/4 X 13)</v>
          </cell>
          <cell r="C3832" t="str">
            <v xml:space="preserve">KG    </v>
          </cell>
          <cell r="D3832">
            <v>26.31</v>
          </cell>
        </row>
        <row r="3833">
          <cell r="A3833">
            <v>5074</v>
          </cell>
          <cell r="B3833" t="str">
            <v>PREGO DE ACO POLIDO COM CABECA 15 X 18 (1 1/2 X 13)</v>
          </cell>
          <cell r="C3833" t="str">
            <v xml:space="preserve">KG    </v>
          </cell>
          <cell r="D3833">
            <v>26.62</v>
          </cell>
        </row>
        <row r="3834">
          <cell r="A3834">
            <v>5067</v>
          </cell>
          <cell r="B3834" t="str">
            <v>PREGO DE ACO POLIDO COM CABECA 16 X 24 (2 1/4 X 12)</v>
          </cell>
          <cell r="C3834" t="str">
            <v xml:space="preserve">KG    </v>
          </cell>
          <cell r="D3834">
            <v>25.33</v>
          </cell>
        </row>
        <row r="3835">
          <cell r="A3835">
            <v>5078</v>
          </cell>
          <cell r="B3835" t="str">
            <v>PREGO DE ACO POLIDO COM CABECA 16 X 27 (2 1/2 X 12)</v>
          </cell>
          <cell r="C3835" t="str">
            <v xml:space="preserve">KG    </v>
          </cell>
          <cell r="D3835">
            <v>25.04</v>
          </cell>
        </row>
        <row r="3836">
          <cell r="A3836">
            <v>5068</v>
          </cell>
          <cell r="B3836" t="str">
            <v>PREGO DE ACO POLIDO COM CABECA 17 X 21 (2 X 11)</v>
          </cell>
          <cell r="C3836" t="str">
            <v xml:space="preserve">KG    </v>
          </cell>
          <cell r="D3836">
            <v>23.76</v>
          </cell>
        </row>
        <row r="3837">
          <cell r="A3837">
            <v>5073</v>
          </cell>
          <cell r="B3837" t="str">
            <v>PREGO DE ACO POLIDO COM CABECA 17 X 24 (2 1/4 X 11)</v>
          </cell>
          <cell r="C3837" t="str">
            <v xml:space="preserve">KG    </v>
          </cell>
          <cell r="D3837">
            <v>24.22</v>
          </cell>
        </row>
        <row r="3838">
          <cell r="A3838">
            <v>5069</v>
          </cell>
          <cell r="B3838" t="str">
            <v>PREGO DE ACO POLIDO COM CABECA 17 X 27 (2 1/2 X 11)</v>
          </cell>
          <cell r="C3838" t="str">
            <v xml:space="preserve">KG    </v>
          </cell>
          <cell r="D3838">
            <v>24.22</v>
          </cell>
        </row>
        <row r="3839">
          <cell r="A3839">
            <v>5070</v>
          </cell>
          <cell r="B3839" t="str">
            <v>PREGO DE ACO POLIDO COM CABECA 17 X 30 (2 3/4 X 11)</v>
          </cell>
          <cell r="C3839" t="str">
            <v xml:space="preserve">KG    </v>
          </cell>
          <cell r="D3839">
            <v>24.48</v>
          </cell>
        </row>
        <row r="3840">
          <cell r="A3840">
            <v>5071</v>
          </cell>
          <cell r="B3840" t="str">
            <v>PREGO DE ACO POLIDO COM CABECA 18 X 24 (2 1/4 X 10)</v>
          </cell>
          <cell r="C3840" t="str">
            <v xml:space="preserve">KG    </v>
          </cell>
          <cell r="D3840">
            <v>23.76</v>
          </cell>
        </row>
        <row r="3841">
          <cell r="A3841">
            <v>5061</v>
          </cell>
          <cell r="B3841" t="str">
            <v>PREGO DE ACO POLIDO COM CABECA 18 X 27 (2 1/2 X 10)</v>
          </cell>
          <cell r="C3841" t="str">
            <v xml:space="preserve">KG    </v>
          </cell>
          <cell r="D3841">
            <v>23.36</v>
          </cell>
        </row>
        <row r="3842">
          <cell r="A3842">
            <v>5075</v>
          </cell>
          <cell r="B3842" t="str">
            <v>PREGO DE ACO POLIDO COM CABECA 18 X 30 (2 3/4 X 10)</v>
          </cell>
          <cell r="C3842" t="str">
            <v xml:space="preserve">KG    </v>
          </cell>
          <cell r="D3842">
            <v>23.76</v>
          </cell>
        </row>
        <row r="3843">
          <cell r="A3843">
            <v>39027</v>
          </cell>
          <cell r="B3843" t="str">
            <v>PREGO DE ACO POLIDO COM CABECA 19  X 36 (3 1/4  X  9)</v>
          </cell>
          <cell r="C3843" t="str">
            <v xml:space="preserve">KG    </v>
          </cell>
          <cell r="D3843">
            <v>23.74</v>
          </cell>
        </row>
        <row r="3844">
          <cell r="A3844">
            <v>5062</v>
          </cell>
          <cell r="B3844" t="str">
            <v>PREGO DE ACO POLIDO COM CABECA 19 X 33 (3 X 9)</v>
          </cell>
          <cell r="C3844" t="str">
            <v xml:space="preserve">KG    </v>
          </cell>
          <cell r="D3844">
            <v>24.08</v>
          </cell>
        </row>
        <row r="3845">
          <cell r="A3845">
            <v>40568</v>
          </cell>
          <cell r="B3845" t="str">
            <v>PREGO DE ACO POLIDO COM CABECA 22 X 48 (4 1/4 X 5)</v>
          </cell>
          <cell r="C3845" t="str">
            <v xml:space="preserve">KG    </v>
          </cell>
          <cell r="D3845">
            <v>23.94</v>
          </cell>
        </row>
        <row r="3846">
          <cell r="A3846">
            <v>39026</v>
          </cell>
          <cell r="B3846" t="str">
            <v>PREGO DE ACO POLIDO SEM CABECA 15 X 15 (1 1/4 X 13)</v>
          </cell>
          <cell r="C3846" t="str">
            <v xml:space="preserve">KG    </v>
          </cell>
          <cell r="D3846">
            <v>26.72</v>
          </cell>
        </row>
        <row r="3847">
          <cell r="A3847">
            <v>42431</v>
          </cell>
          <cell r="B3847" t="str">
            <v>PRESSAO DE PERNAS TRIPLO, EM TUBO DE ACO CARBONO, PINTURA NO PROCESSO ELETROSTATICO - EQUIPAMENTO DE GINASTICA PARA ACADEMIA AO AR LIVRE / ACADEMIA DA TERCEIRA IDADE - ATI</v>
          </cell>
          <cell r="C3847" t="str">
            <v xml:space="preserve">UN    </v>
          </cell>
          <cell r="D3847">
            <v>3886.39</v>
          </cell>
        </row>
        <row r="3848">
          <cell r="A3848">
            <v>44074</v>
          </cell>
          <cell r="B3848" t="str">
            <v>PRIMER DE POLIURETANO</v>
          </cell>
          <cell r="C3848" t="str">
            <v xml:space="preserve">L     </v>
          </cell>
          <cell r="D3848">
            <v>424.73</v>
          </cell>
        </row>
        <row r="3849">
          <cell r="A3849">
            <v>44072</v>
          </cell>
          <cell r="B3849" t="str">
            <v>PRIMER EPOXI / EPOXIDICO</v>
          </cell>
          <cell r="C3849" t="str">
            <v xml:space="preserve">L     </v>
          </cell>
          <cell r="D3849">
            <v>90.52</v>
          </cell>
        </row>
        <row r="3850">
          <cell r="A3850">
            <v>511</v>
          </cell>
          <cell r="B3850" t="str">
            <v>PRIMER PARA MANTA ASFALTICA A BASE DE ASFALTO MODIFICADO DILUIDO EM SOLVENTE, APLICACAO A FRIO</v>
          </cell>
          <cell r="C3850" t="str">
            <v xml:space="preserve">L     </v>
          </cell>
          <cell r="D3850">
            <v>16.75</v>
          </cell>
        </row>
        <row r="3851">
          <cell r="A3851">
            <v>37540</v>
          </cell>
          <cell r="B3851" t="str">
            <v>PROJETOR DE ARGAMASSA, CAPACIDADE DE PROJECAO 1,5 M3/H, ALCANCE DA PROJECAO 30 ATE 60 M, MOTOR ELETRICO TRIFASICO</v>
          </cell>
          <cell r="C3851" t="str">
            <v xml:space="preserve">UN    </v>
          </cell>
          <cell r="D3851">
            <v>86418.13</v>
          </cell>
        </row>
        <row r="3852">
          <cell r="A3852">
            <v>37548</v>
          </cell>
          <cell r="B3852" t="str">
            <v>PROJETOR DE ARGAMASSA, CAPACIDADE DE PROJECAO 2,0 M3/H, ALCANCE DA PROJECAO ATE 50 M, MOTOR ELETRICO TRIFASICO</v>
          </cell>
          <cell r="C3852" t="str">
            <v xml:space="preserve">UN    </v>
          </cell>
          <cell r="D3852">
            <v>114546.8</v>
          </cell>
        </row>
        <row r="3853">
          <cell r="A3853">
            <v>39828</v>
          </cell>
          <cell r="B3853" t="str">
            <v>PROJETOR PNEUMATICO DE ARGAMASSA PARA CHAPISCO E REBOCO COM RECIPIENTE ACOPLADO, TIPO CANEQUNHA, COM VOLUME DE 1,50 L, SEM COMPRESSOR</v>
          </cell>
          <cell r="C3853" t="str">
            <v xml:space="preserve">UN    </v>
          </cell>
          <cell r="D3853">
            <v>687.17</v>
          </cell>
        </row>
        <row r="3854">
          <cell r="A3854">
            <v>12273</v>
          </cell>
          <cell r="B3854" t="str">
            <v>PROJETOR RETANGULAR FECHADO PARA LAMPADA VAPOR DE MERCURIO/SODIO 250 W A 500 W, CABECEIRAS EM ALUMINIO FUNDIDO, CORPO EM ALUMINIO ANODIZADO, PARA LAMPADA E40 FECHAMENTO EM VIDRO TEMPERADO.</v>
          </cell>
          <cell r="C3854" t="str">
            <v xml:space="preserve">UN    </v>
          </cell>
          <cell r="D3854">
            <v>162.62</v>
          </cell>
        </row>
        <row r="3855">
          <cell r="A3855">
            <v>38392</v>
          </cell>
          <cell r="B3855" t="str">
            <v>PROLONGADOR/EXTENSOR PARA ROLO DE PINTURA 3 M</v>
          </cell>
          <cell r="C3855" t="str">
            <v xml:space="preserve">UN    </v>
          </cell>
          <cell r="D3855">
            <v>57.09</v>
          </cell>
        </row>
        <row r="3856">
          <cell r="A3856">
            <v>11735</v>
          </cell>
          <cell r="B3856" t="str">
            <v>PROLONGAMENTO / PROLONGADOR PARA CAIXA SIFONADA, PVC, 100 MM X 200 MM (NBR 5688)</v>
          </cell>
          <cell r="C3856" t="str">
            <v xml:space="preserve">UN    </v>
          </cell>
          <cell r="D3856">
            <v>9.44</v>
          </cell>
        </row>
        <row r="3857">
          <cell r="A3857">
            <v>11737</v>
          </cell>
          <cell r="B3857" t="str">
            <v>PROLONGAMENTO / PROLONGADOR PARA CAIXA SIFONADA, PVC, 150 MM X 150 MM (NBR 5688)</v>
          </cell>
          <cell r="C3857" t="str">
            <v xml:space="preserve">UN    </v>
          </cell>
          <cell r="D3857">
            <v>13.39</v>
          </cell>
        </row>
        <row r="3858">
          <cell r="A3858">
            <v>11738</v>
          </cell>
          <cell r="B3858" t="str">
            <v>PROLONGAMENTO / PROLONGADOR PARA CAIXA SIFONADA, PVC, 150 MM X 200 MM (NBR 5688)</v>
          </cell>
          <cell r="C3858" t="str">
            <v xml:space="preserve">UN    </v>
          </cell>
          <cell r="D3858">
            <v>16.88</v>
          </cell>
        </row>
        <row r="3859">
          <cell r="A3859">
            <v>36143</v>
          </cell>
          <cell r="B3859" t="str">
            <v>PROTETOR AUDITIVO TIPO CONCHA COM ABAFADOR DE RUIDOS, ATENUACAO ACIMA DE 22 DB</v>
          </cell>
          <cell r="C3859" t="str">
            <v xml:space="preserve">UN    </v>
          </cell>
          <cell r="D3859">
            <v>41</v>
          </cell>
        </row>
        <row r="3860">
          <cell r="A3860">
            <v>36142</v>
          </cell>
          <cell r="B3860" t="str">
            <v>PROTETOR AUDITIVO TIPO PLUG DE INSERCAO COM CORDAO, ATENUACAO SUPERIOR A 15 DB</v>
          </cell>
          <cell r="C3860" t="str">
            <v xml:space="preserve">UN    </v>
          </cell>
          <cell r="D3860">
            <v>3</v>
          </cell>
        </row>
        <row r="3861">
          <cell r="A3861">
            <v>36146</v>
          </cell>
          <cell r="B3861" t="str">
            <v>PROTETOR SOLAR FPS 30, EMBALAGEM 2 LITROS</v>
          </cell>
          <cell r="C3861" t="str">
            <v xml:space="preserve">UN    </v>
          </cell>
          <cell r="D3861">
            <v>340</v>
          </cell>
        </row>
        <row r="3862">
          <cell r="A3862">
            <v>39015</v>
          </cell>
          <cell r="B3862" t="str">
            <v>PROTETOR/PONTEIRA PLASTICA PARA PONTA DE VERGALHAO DE ATE 1", TIPO PROTETOR DE ESPERA</v>
          </cell>
          <cell r="C3862" t="str">
            <v xml:space="preserve">UN    </v>
          </cell>
          <cell r="D3862">
            <v>0.96</v>
          </cell>
        </row>
        <row r="3863">
          <cell r="A3863">
            <v>38377</v>
          </cell>
          <cell r="B3863" t="str">
            <v>PRUMO DE CENTRO EM ACO *400* G</v>
          </cell>
          <cell r="C3863" t="str">
            <v xml:space="preserve">UN    </v>
          </cell>
          <cell r="D3863">
            <v>37.28</v>
          </cell>
        </row>
        <row r="3864">
          <cell r="A3864">
            <v>38376</v>
          </cell>
          <cell r="B3864" t="str">
            <v>PRUMO DE PAREDE EM ACO 700 A 750 G</v>
          </cell>
          <cell r="C3864" t="str">
            <v xml:space="preserve">UN    </v>
          </cell>
          <cell r="D3864">
            <v>42.51</v>
          </cell>
        </row>
        <row r="3865">
          <cell r="A3865">
            <v>38116</v>
          </cell>
          <cell r="B3865" t="str">
            <v>PULSADOR CAMPAINHA 10A, 250V (APENAS MODULO)</v>
          </cell>
          <cell r="C3865" t="str">
            <v xml:space="preserve">UN    </v>
          </cell>
          <cell r="D3865">
            <v>4.9400000000000004</v>
          </cell>
        </row>
        <row r="3866">
          <cell r="A3866">
            <v>38066</v>
          </cell>
          <cell r="B3866" t="str">
            <v>PULSADOR CAMPAINHA 10A, 250V, CONJUNTO MONTADO PARA EMBUTIR 4" X 2" (PLACA + SUPORTE + MODULO)</v>
          </cell>
          <cell r="C3866" t="str">
            <v xml:space="preserve">UN    </v>
          </cell>
          <cell r="D3866">
            <v>8.16</v>
          </cell>
        </row>
        <row r="3867">
          <cell r="A3867">
            <v>38117</v>
          </cell>
          <cell r="B3867" t="str">
            <v>PULSADOR MINUTERIA 10A, 250V (APENAS MODULO)</v>
          </cell>
          <cell r="C3867" t="str">
            <v xml:space="preserve">UN    </v>
          </cell>
          <cell r="D3867">
            <v>8.42</v>
          </cell>
        </row>
        <row r="3868">
          <cell r="A3868">
            <v>38067</v>
          </cell>
          <cell r="B3868" t="str">
            <v>PULSADOR MINUTERIA 10A, 250V, CONJUNTO MONTADO PARA EMBUTIR 4" X 2" (PLACA + SUPORTE + MODULO)</v>
          </cell>
          <cell r="C3868" t="str">
            <v xml:space="preserve">UN    </v>
          </cell>
          <cell r="D3868">
            <v>11.49</v>
          </cell>
        </row>
        <row r="3869">
          <cell r="A3869">
            <v>11522</v>
          </cell>
          <cell r="B3869" t="str">
            <v>PUXADOR DE EMBUTIR TIPO CONCHA, COM FURO PARA CHAVE, EM LATAO CROMADO,  COMPRIMENTO DE APROX *100* MM E LARGURA DE APROX *40* MM</v>
          </cell>
          <cell r="C3869" t="str">
            <v xml:space="preserve">UN    </v>
          </cell>
          <cell r="D3869">
            <v>13.95</v>
          </cell>
        </row>
        <row r="3870">
          <cell r="A3870">
            <v>43600</v>
          </cell>
          <cell r="B3870" t="str">
            <v>PUXADOR TIPO ALCA, EM ZAMAC CROMADO, COM COMPRIMENTO DE APROX 150 MM, COM ROSETA PARA PORTAS DE MADEIRAS, INCLUINDO PARAFUSOS</v>
          </cell>
          <cell r="C3870" t="str">
            <v xml:space="preserve">UN    </v>
          </cell>
          <cell r="D3870">
            <v>55.89</v>
          </cell>
        </row>
        <row r="3871">
          <cell r="A3871">
            <v>5080</v>
          </cell>
          <cell r="B3871" t="str">
            <v>PUXADOR TIPO ALCA, EM ZAMAC CROMADO, COM ROSETAS, COMPRIMENTO DE APROX *100* MM, PARA PORTAS E JANELAS DE MADEIRA, INCLUINDO PARAFUSOS</v>
          </cell>
          <cell r="C3871" t="str">
            <v xml:space="preserve">UN    </v>
          </cell>
          <cell r="D3871">
            <v>21.79</v>
          </cell>
        </row>
        <row r="3872">
          <cell r="A3872">
            <v>38168</v>
          </cell>
          <cell r="B3872" t="str">
            <v>PUXADOR TUBULAR RETO DUPLO, EM ALUMINIO CROMADO, COMPRIMENTO DE APROX 400 MM E DIAMETRO DE 25 MM (1")</v>
          </cell>
          <cell r="C3872" t="str">
            <v xml:space="preserve">UN    </v>
          </cell>
          <cell r="D3872">
            <v>152.16999999999999</v>
          </cell>
        </row>
        <row r="3873">
          <cell r="A3873">
            <v>43601</v>
          </cell>
          <cell r="B3873" t="str">
            <v>PUXADOR TUBULAR RETO SIMPLES, EM ALUMINIO CROMADO, COM COMPRIMENTO DE APROX 400 MM E DIAMETRO DE 25 MM</v>
          </cell>
          <cell r="C3873" t="str">
            <v xml:space="preserve">UN    </v>
          </cell>
          <cell r="D3873">
            <v>76.08</v>
          </cell>
        </row>
        <row r="3874">
          <cell r="A3874">
            <v>13393</v>
          </cell>
          <cell r="B3874" t="str">
            <v>QUADRO DE DISTRIBUICAO COM BARRAMENTO TRIFASICO, DE EMBUTIR, EM CHAPA DE ACO GALVANIZADO, PARA 12 DISJUNTORES DIN, 100 A</v>
          </cell>
          <cell r="C3874" t="str">
            <v xml:space="preserve">UN    </v>
          </cell>
          <cell r="D3874">
            <v>435.79</v>
          </cell>
        </row>
        <row r="3875">
          <cell r="A3875">
            <v>13395</v>
          </cell>
          <cell r="B3875" t="str">
            <v>QUADRO DE DISTRIBUICAO COM BARRAMENTO TRIFASICO, DE EMBUTIR, EM CHAPA DE ACO GALVANIZADO, PARA 18 DISJUNTORES DIN, 100 A, INCLUINDO BARRAMENTO</v>
          </cell>
          <cell r="C3875" t="str">
            <v xml:space="preserve">UN    </v>
          </cell>
          <cell r="D3875">
            <v>610.71</v>
          </cell>
        </row>
        <row r="3876">
          <cell r="A3876">
            <v>12039</v>
          </cell>
          <cell r="B3876" t="str">
            <v>QUADRO DE DISTRIBUICAO COM BARRAMENTO TRIFASICO, DE EMBUTIR, EM CHAPA DE ACO GALVANIZADO, PARA 24 DISJUNTORES DIN, 100 A</v>
          </cell>
          <cell r="C3876" t="str">
            <v xml:space="preserve">UN    </v>
          </cell>
          <cell r="D3876">
            <v>641.79</v>
          </cell>
        </row>
        <row r="3877">
          <cell r="A3877">
            <v>13396</v>
          </cell>
          <cell r="B3877" t="str">
            <v>QUADRO DE DISTRIBUICAO COM BARRAMENTO TRIFASICO, DE EMBUTIR, EM CHAPA DE ACO GALVANIZADO, PARA 28 DISJUNTORES DIN, 100 A</v>
          </cell>
          <cell r="C3877" t="str">
            <v xml:space="preserve">UN    </v>
          </cell>
          <cell r="D3877">
            <v>901.36</v>
          </cell>
        </row>
        <row r="3878">
          <cell r="A3878">
            <v>12041</v>
          </cell>
          <cell r="B3878" t="str">
            <v>QUADRO DE DISTRIBUICAO COM BARRAMENTO TRIFASICO, DE EMBUTIR, EM CHAPA DE ACO GALVANIZADO, PARA 30 DISJUNTORES DIN, 150 A</v>
          </cell>
          <cell r="C3878" t="str">
            <v xml:space="preserve">UN    </v>
          </cell>
          <cell r="D3878">
            <v>736.01</v>
          </cell>
        </row>
        <row r="3879">
          <cell r="A3879">
            <v>12043</v>
          </cell>
          <cell r="B3879" t="str">
            <v>QUADRO DE DISTRIBUICAO COM BARRAMENTO TRIFASICO, DE EMBUTIR, EM CHAPA DE ACO GALVANIZADO, PARA 30 DISJUNTORES DIN, 225 A</v>
          </cell>
          <cell r="C3879" t="str">
            <v xml:space="preserve">UN    </v>
          </cell>
          <cell r="D3879">
            <v>1553.97</v>
          </cell>
        </row>
        <row r="3880">
          <cell r="A3880">
            <v>39762</v>
          </cell>
          <cell r="B3880" t="str">
            <v>QUADRO DE DISTRIBUICAO COM BARRAMENTO TRIFASICO, DE EMBUTIR, EM CHAPA DE ACO GALVANIZADO, PARA 36 DISJUNTORES DIN, 100 A</v>
          </cell>
          <cell r="C3880" t="str">
            <v xml:space="preserve">UN    </v>
          </cell>
          <cell r="D3880">
            <v>739.73</v>
          </cell>
        </row>
        <row r="3881">
          <cell r="A3881">
            <v>12042</v>
          </cell>
          <cell r="B3881" t="str">
            <v>QUADRO DE DISTRIBUICAO COM BARRAMENTO TRIFASICO, DE EMBUTIR, EM CHAPA DE ACO GALVANIZADO, PARA 40 DISJUNTORES DIN, 100 A</v>
          </cell>
          <cell r="C3881" t="str">
            <v xml:space="preserve">UN    </v>
          </cell>
          <cell r="D3881">
            <v>1079.98</v>
          </cell>
        </row>
        <row r="3882">
          <cell r="A3882">
            <v>39763</v>
          </cell>
          <cell r="B3882" t="str">
            <v>QUADRO DE DISTRIBUICAO COM BARRAMENTO TRIFASICO, DE EMBUTIR, EM CHAPA DE ACO GALVANIZADO, PARA 48 DISJUNTORES DIN, 100 A</v>
          </cell>
          <cell r="C3882" t="str">
            <v xml:space="preserve">UN    </v>
          </cell>
          <cell r="D3882">
            <v>1263.98</v>
          </cell>
        </row>
        <row r="3883">
          <cell r="A3883">
            <v>39760</v>
          </cell>
          <cell r="B3883" t="str">
            <v>QUADRO DE DISTRIBUICAO COM BARRAMENTO TRIFASICO, DE SOBREPOR, EM CHAPA DE ACO GALVANIZADO, PARA *42* DISJUNTORES DIN, 100 A</v>
          </cell>
          <cell r="C3883" t="str">
            <v xml:space="preserve">UN    </v>
          </cell>
          <cell r="D3883">
            <v>1259.82</v>
          </cell>
        </row>
        <row r="3884">
          <cell r="A3884">
            <v>39756</v>
          </cell>
          <cell r="B3884" t="str">
            <v>QUADRO DE DISTRIBUICAO COM BARRAMENTO TRIFASICO, DE SOBREPOR, EM CHAPA DE ACO GALVANIZADO, PARA 12 DISJUNTORES DIN, 100 A</v>
          </cell>
          <cell r="C3884" t="str">
            <v xml:space="preserve">UN    </v>
          </cell>
          <cell r="D3884">
            <v>452.35</v>
          </cell>
        </row>
        <row r="3885">
          <cell r="A3885">
            <v>12038</v>
          </cell>
          <cell r="B3885" t="str">
            <v>QUADRO DE DISTRIBUICAO COM BARRAMENTO TRIFASICO, DE SOBREPOR, EM CHAPA DE ACO GALVANIZADO, PARA 18 DISJUNTORES DIN, 100 A</v>
          </cell>
          <cell r="C3885" t="str">
            <v xml:space="preserve">UN    </v>
          </cell>
          <cell r="D3885">
            <v>565.23</v>
          </cell>
        </row>
        <row r="3886">
          <cell r="A3886">
            <v>39757</v>
          </cell>
          <cell r="B3886" t="str">
            <v>QUADRO DE DISTRIBUICAO COM BARRAMENTO TRIFASICO, DE SOBREPOR, EM CHAPA DE ACO GALVANIZADO, PARA 28 DISJUNTORES DIN, 100 A</v>
          </cell>
          <cell r="C3886" t="str">
            <v xml:space="preserve">UN    </v>
          </cell>
          <cell r="D3886">
            <v>522.66</v>
          </cell>
        </row>
        <row r="3887">
          <cell r="A3887">
            <v>39758</v>
          </cell>
          <cell r="B3887" t="str">
            <v>QUADRO DE DISTRIBUICAO COM BARRAMENTO TRIFASICO, DE SOBREPOR, EM CHAPA DE ACO GALVANIZADO, PARA 30 DISJUNTORES DIN, 100 A</v>
          </cell>
          <cell r="C3887" t="str">
            <v xml:space="preserve">UN    </v>
          </cell>
          <cell r="D3887">
            <v>761.71</v>
          </cell>
        </row>
        <row r="3888">
          <cell r="A3888">
            <v>39759</v>
          </cell>
          <cell r="B3888" t="str">
            <v>QUADRO DE DISTRIBUICAO COM BARRAMENTO TRIFASICO, DE SOBREPOR, EM CHAPA DE ACO GALVANIZADO, PARA 36 DISJUNTORES DIN, 100 A</v>
          </cell>
          <cell r="C3888" t="str">
            <v xml:space="preserve">UN    </v>
          </cell>
          <cell r="D3888">
            <v>940.71</v>
          </cell>
        </row>
        <row r="3889">
          <cell r="A3889">
            <v>39761</v>
          </cell>
          <cell r="B3889" t="str">
            <v>QUADRO DE DISTRIBUICAO COM BARRAMENTO TRIFASICO, DE SOBREPOR, EM CHAPA DE ACO GALVANIZADO, PARA 48 DISJUNTORES DIN, 100 A</v>
          </cell>
          <cell r="C3889" t="str">
            <v xml:space="preserve">UN    </v>
          </cell>
          <cell r="D3889">
            <v>1130.76</v>
          </cell>
        </row>
        <row r="3890">
          <cell r="A3890">
            <v>39805</v>
          </cell>
          <cell r="B3890" t="str">
            <v>QUADRO DE DISTRIBUICAO, EM PVC, DE EMBUTIR, COM BARRAMENTO TERRA / NEUTRO, PARA 12 DISJUNTORES NEMA OU 16 DISJUNTORES DIN</v>
          </cell>
          <cell r="C3890" t="str">
            <v xml:space="preserve">UN    </v>
          </cell>
          <cell r="D3890">
            <v>133.63</v>
          </cell>
        </row>
        <row r="3891">
          <cell r="A3891">
            <v>39806</v>
          </cell>
          <cell r="B3891" t="str">
            <v>QUADRO DE DISTRIBUICAO, EM PVC, DE EMBUTIR, COM BARRAMENTO TERRA / NEUTRO, PARA 18 DISJUNTORES NEMA OU 24 DISJUNTORES DIN</v>
          </cell>
          <cell r="C3891" t="str">
            <v xml:space="preserve">UN    </v>
          </cell>
          <cell r="D3891">
            <v>247.58</v>
          </cell>
        </row>
        <row r="3892">
          <cell r="A3892">
            <v>39807</v>
          </cell>
          <cell r="B3892" t="str">
            <v>QUADRO DE DISTRIBUICAO, EM PVC, DE EMBUTIR, COM BARRAMENTO TERRA / NEUTRO, PARA 27 DISJUNTORES NEMA OU 36 DISJUNTORES DIN</v>
          </cell>
          <cell r="C3892" t="str">
            <v xml:space="preserve">UN    </v>
          </cell>
          <cell r="D3892">
            <v>536.55999999999995</v>
          </cell>
        </row>
        <row r="3893">
          <cell r="A3893">
            <v>43100</v>
          </cell>
          <cell r="B3893" t="str">
            <v>QUADRO DE DISTRIBUICAO, EM PVC, DE EMBUTIR, COM BARRAMENTO TERRA / NEUTRO, PARA 48 DISJUNTORES DIN</v>
          </cell>
          <cell r="C3893" t="str">
            <v xml:space="preserve">UN    </v>
          </cell>
          <cell r="D3893">
            <v>419.48</v>
          </cell>
        </row>
        <row r="3894">
          <cell r="A3894">
            <v>39804</v>
          </cell>
          <cell r="B3894" t="str">
            <v>QUADRO DE DISTRIBUICAO, EM PVC, DE EMBUTIR, COM BARRAMENTO TERRA / NEUTRO, PARA 6 DISJUNTORES NEMA OU 8 DISJUNTORES DIN</v>
          </cell>
          <cell r="C3894" t="str">
            <v xml:space="preserve">UN    </v>
          </cell>
          <cell r="D3894">
            <v>78.47</v>
          </cell>
        </row>
        <row r="3895">
          <cell r="A3895">
            <v>39796</v>
          </cell>
          <cell r="B3895" t="str">
            <v>QUADRO DE DISTRIBUICAO, SEM BARRAMENTO, EM PVC, DE EMBUTIR, PARA 12 DISJUNTORES NEMA OU 16 DISJUNTORES DIN</v>
          </cell>
          <cell r="C3895" t="str">
            <v xml:space="preserve">UN    </v>
          </cell>
          <cell r="D3895">
            <v>81.27</v>
          </cell>
        </row>
        <row r="3896">
          <cell r="A3896">
            <v>39797</v>
          </cell>
          <cell r="B3896" t="str">
            <v>QUADRO DE DISTRIBUICAO, SEM BARRAMENTO, EM PVC, DE EMBUTIR, PARA 18 DISJUNTORES NEMA OU 24 DISJUNTORES DIN</v>
          </cell>
          <cell r="C3896" t="str">
            <v xml:space="preserve">UN    </v>
          </cell>
          <cell r="D3896">
            <v>127.58</v>
          </cell>
        </row>
        <row r="3897">
          <cell r="A3897">
            <v>39798</v>
          </cell>
          <cell r="B3897" t="str">
            <v>QUADRO DE DISTRIBUICAO, SEM BARRAMENTO, EM PVC, DE EMBUTIR, PARA 27 DISJUNTORES NEMA OU 36 DISJUNTORES DIN</v>
          </cell>
          <cell r="C3897" t="str">
            <v xml:space="preserve">UN    </v>
          </cell>
          <cell r="D3897">
            <v>218.84</v>
          </cell>
        </row>
        <row r="3898">
          <cell r="A3898">
            <v>39794</v>
          </cell>
          <cell r="B3898" t="str">
            <v>QUADRO DE DISTRIBUICAO, SEM BARRAMENTO, EM PVC, DE EMBUTIR, PARA 3 DISJUNTORES NEMA OU 4 DISJUNTORES DIN</v>
          </cell>
          <cell r="C3898" t="str">
            <v xml:space="preserve">UN    </v>
          </cell>
          <cell r="D3898">
            <v>34.5</v>
          </cell>
        </row>
        <row r="3899">
          <cell r="A3899">
            <v>39795</v>
          </cell>
          <cell r="B3899" t="str">
            <v>QUADRO DE DISTRIBUICAO, SEM BARRAMENTO, EM PVC, DE EMBUTIR, PARA 6 DISJUNTORES NEMA OU 8 DISJUNTORES DIN</v>
          </cell>
          <cell r="C3899" t="str">
            <v xml:space="preserve">UN    </v>
          </cell>
          <cell r="D3899">
            <v>54.5</v>
          </cell>
        </row>
        <row r="3900">
          <cell r="A3900">
            <v>39799</v>
          </cell>
          <cell r="B3900" t="str">
            <v>QUADRO DE DISTRIBUICAO, SEM BARRAMENTO, EM PVC, DE SOBREPOR,  PARA 3 DISJUNTORES NEMA OU 4 DISJUNTORES DIN</v>
          </cell>
          <cell r="C3900" t="str">
            <v xml:space="preserve">UN    </v>
          </cell>
          <cell r="D3900">
            <v>40.21</v>
          </cell>
        </row>
        <row r="3901">
          <cell r="A3901">
            <v>39801</v>
          </cell>
          <cell r="B3901" t="str">
            <v>QUADRO DE DISTRIBUICAO, SEM BARRAMENTO, EM PVC, DE SOBREPOR, PARA 12 DISJUNTORES NEMA OU 16 DISJUNTORES DIN</v>
          </cell>
          <cell r="C3901" t="str">
            <v xml:space="preserve">UN    </v>
          </cell>
          <cell r="D3901">
            <v>115.08</v>
          </cell>
        </row>
        <row r="3902">
          <cell r="A3902">
            <v>39802</v>
          </cell>
          <cell r="B3902" t="str">
            <v>QUADRO DE DISTRIBUICAO, SEM BARRAMENTO, EM PVC, DE SOBREPOR, PARA 18 DISJUNTORES NEMA OU 24 DISJUNTORES DIN</v>
          </cell>
          <cell r="C3902" t="str">
            <v xml:space="preserve">UN    </v>
          </cell>
          <cell r="D3902">
            <v>168.69</v>
          </cell>
        </row>
        <row r="3903">
          <cell r="A3903">
            <v>39803</v>
          </cell>
          <cell r="B3903" t="str">
            <v>QUADRO DE DISTRIBUICAO, SEM BARRAMENTO, EM PVC, DE SOBREPOR, PARA 27 DISJUNTORES NEMA OU 36 DISJUNTORES DIN</v>
          </cell>
          <cell r="C3903" t="str">
            <v xml:space="preserve">UN    </v>
          </cell>
          <cell r="D3903">
            <v>235.33</v>
          </cell>
        </row>
        <row r="3904">
          <cell r="A3904">
            <v>39800</v>
          </cell>
          <cell r="B3904" t="str">
            <v>QUADRO DE DISTRIBUICAO, SEM BARRAMENTO, EM PVC, DE SOBREPOR, PARA 6 DISJUNTORES NEMA OU 8 DISJUNTORES DIN</v>
          </cell>
          <cell r="C3904" t="str">
            <v xml:space="preserve">UN    </v>
          </cell>
          <cell r="D3904">
            <v>68.5</v>
          </cell>
        </row>
        <row r="3905">
          <cell r="A3905">
            <v>21059</v>
          </cell>
          <cell r="B3905" t="str">
            <v>RALO FOFO COM REQUADRO, QUADRADO 150 X 150 MM</v>
          </cell>
          <cell r="C3905" t="str">
            <v xml:space="preserve">UN    </v>
          </cell>
          <cell r="D3905">
            <v>64.180000000000007</v>
          </cell>
        </row>
        <row r="3906">
          <cell r="A3906">
            <v>11234</v>
          </cell>
          <cell r="B3906" t="str">
            <v>RALO FOFO COM REQUADRO, QUADRADO 200 X 200 MM</v>
          </cell>
          <cell r="C3906" t="str">
            <v xml:space="preserve">UN    </v>
          </cell>
          <cell r="D3906">
            <v>96.74</v>
          </cell>
        </row>
        <row r="3907">
          <cell r="A3907">
            <v>21060</v>
          </cell>
          <cell r="B3907" t="str">
            <v>RALO FOFO COM REQUADRO, QUADRADO 250 X 250 MM</v>
          </cell>
          <cell r="C3907" t="str">
            <v xml:space="preserve">UN    </v>
          </cell>
          <cell r="D3907">
            <v>119.06</v>
          </cell>
        </row>
        <row r="3908">
          <cell r="A3908">
            <v>21061</v>
          </cell>
          <cell r="B3908" t="str">
            <v>RALO FOFO COM REQUADRO, QUADRADO 300 X 300 MM</v>
          </cell>
          <cell r="C3908" t="str">
            <v xml:space="preserve">UN    </v>
          </cell>
          <cell r="D3908">
            <v>148.83000000000001</v>
          </cell>
        </row>
        <row r="3909">
          <cell r="A3909">
            <v>21062</v>
          </cell>
          <cell r="B3909" t="str">
            <v>RALO FOFO COM REQUADRO, QUADRADO 400 X 400 MM</v>
          </cell>
          <cell r="C3909" t="str">
            <v xml:space="preserve">UN    </v>
          </cell>
          <cell r="D3909">
            <v>234.41</v>
          </cell>
        </row>
        <row r="3910">
          <cell r="A3910">
            <v>11708</v>
          </cell>
          <cell r="B3910" t="str">
            <v>RALO FOFO SEMIESFERICO, 100 MM, PARA LAJES/ CALHAS</v>
          </cell>
          <cell r="C3910" t="str">
            <v xml:space="preserve">UN    </v>
          </cell>
          <cell r="D3910">
            <v>25.58</v>
          </cell>
        </row>
        <row r="3911">
          <cell r="A3911">
            <v>11709</v>
          </cell>
          <cell r="B3911" t="str">
            <v>RALO FOFO SEMIESFERICO, 150 MM, PARA LAJES/ CALHAS</v>
          </cell>
          <cell r="C3911" t="str">
            <v xml:space="preserve">UN    </v>
          </cell>
          <cell r="D3911">
            <v>60.09</v>
          </cell>
        </row>
        <row r="3912">
          <cell r="A3912">
            <v>11710</v>
          </cell>
          <cell r="B3912" t="str">
            <v>RALO FOFO SEMIESFERICO, 200 MM, PARA LAJES/ CALHAS</v>
          </cell>
          <cell r="C3912" t="str">
            <v xml:space="preserve">UN    </v>
          </cell>
          <cell r="D3912">
            <v>138.13</v>
          </cell>
        </row>
        <row r="3913">
          <cell r="A3913">
            <v>11707</v>
          </cell>
          <cell r="B3913" t="str">
            <v>RALO FOFO SEMIESFERICO, 75 MM, PARA LAJES/ CALHAS</v>
          </cell>
          <cell r="C3913" t="str">
            <v xml:space="preserve">UN    </v>
          </cell>
          <cell r="D3913">
            <v>19.16</v>
          </cell>
        </row>
        <row r="3914">
          <cell r="A3914">
            <v>5102</v>
          </cell>
          <cell r="B3914" t="str">
            <v>RALO SECO / RALO DE PASSAGEM EM PVC, QUADRADO, 100 X 100 X 53 MM, SAIDA 40 MM, COM GRELHA BRANCA</v>
          </cell>
          <cell r="C3914" t="str">
            <v xml:space="preserve">UN    </v>
          </cell>
          <cell r="D3914">
            <v>13.26</v>
          </cell>
        </row>
        <row r="3915">
          <cell r="A3915">
            <v>11739</v>
          </cell>
          <cell r="B3915" t="str">
            <v>RALO SECO CONICO, PVC, 100 X 40 MM,  COM GRELHA REDONDA BRANCA</v>
          </cell>
          <cell r="C3915" t="str">
            <v xml:space="preserve">UN    </v>
          </cell>
          <cell r="D3915">
            <v>9.4499999999999993</v>
          </cell>
        </row>
        <row r="3916">
          <cell r="A3916">
            <v>11711</v>
          </cell>
          <cell r="B3916" t="str">
            <v>RALO SECO CONICO, PVC, 100 X 40 MM, COM GRELHA QUADRADA BRANCA</v>
          </cell>
          <cell r="C3916" t="str">
            <v xml:space="preserve">UN    </v>
          </cell>
          <cell r="D3916">
            <v>11.05</v>
          </cell>
        </row>
        <row r="3917">
          <cell r="A3917">
            <v>11741</v>
          </cell>
          <cell r="B3917" t="str">
            <v>RALO SIFONADO CILINDRICO, PVC, 100 X 40 MM,  COM GRELHA REDONDA BRANCA</v>
          </cell>
          <cell r="C3917" t="str">
            <v xml:space="preserve">UN    </v>
          </cell>
          <cell r="D3917">
            <v>12.03</v>
          </cell>
        </row>
        <row r="3918">
          <cell r="A3918">
            <v>11745</v>
          </cell>
          <cell r="B3918" t="str">
            <v>RALO SIFONADO QUADRADO, PVC, 100 X 53 MM, SAIDA 40 MM, COM GRELHA QUADRADA BRANCA</v>
          </cell>
          <cell r="C3918" t="str">
            <v xml:space="preserve">UN    </v>
          </cell>
          <cell r="D3918">
            <v>15.86</v>
          </cell>
        </row>
        <row r="3919">
          <cell r="A3919">
            <v>11743</v>
          </cell>
          <cell r="B3919" t="str">
            <v>RALO SIFONADO REDONDO CONICO, PVC, 100 X 40 MM, COM GRELHA REDONDA BRANCA</v>
          </cell>
          <cell r="C3919" t="str">
            <v xml:space="preserve">UN    </v>
          </cell>
          <cell r="D3919">
            <v>10.1</v>
          </cell>
        </row>
        <row r="3920">
          <cell r="A3920">
            <v>40985</v>
          </cell>
          <cell r="B3920" t="str">
            <v>RASTELEIRO (MENSALISTA)</v>
          </cell>
          <cell r="C3920" t="str">
            <v xml:space="preserve">MES   </v>
          </cell>
          <cell r="D3920">
            <v>1825.02</v>
          </cell>
        </row>
        <row r="3921">
          <cell r="A3921">
            <v>44502</v>
          </cell>
          <cell r="B3921" t="str">
            <v>RASTELEIRO HORISTA</v>
          </cell>
          <cell r="C3921" t="str">
            <v xml:space="preserve">H     </v>
          </cell>
          <cell r="D3921">
            <v>10.31</v>
          </cell>
        </row>
        <row r="3922">
          <cell r="A3922">
            <v>1088</v>
          </cell>
          <cell r="B3922" t="str">
            <v>REATOR ELETRONICO BIVOLT PARA 1 LAMPADA FLUORESCENTE DE 18/20 W</v>
          </cell>
          <cell r="C3922" t="str">
            <v xml:space="preserve">UN    </v>
          </cell>
          <cell r="D3922">
            <v>43.21</v>
          </cell>
        </row>
        <row r="3923">
          <cell r="A3923">
            <v>1087</v>
          </cell>
          <cell r="B3923" t="str">
            <v>REATOR ELETRONICO BIVOLT PARA 1 LAMPADA FLUORESCENTE DE 36/40 W</v>
          </cell>
          <cell r="C3923" t="str">
            <v xml:space="preserve">UN    </v>
          </cell>
          <cell r="D3923">
            <v>53.97</v>
          </cell>
        </row>
        <row r="3924">
          <cell r="A3924">
            <v>38777</v>
          </cell>
          <cell r="B3924" t="str">
            <v>REATOR ELETRONICO BIVOLT PARA 2 LAMPADAS FLUORESCENTES DE 14 W</v>
          </cell>
          <cell r="C3924" t="str">
            <v xml:space="preserve">UN    </v>
          </cell>
          <cell r="D3924">
            <v>107.49</v>
          </cell>
        </row>
        <row r="3925">
          <cell r="A3925">
            <v>1086</v>
          </cell>
          <cell r="B3925" t="str">
            <v>REATOR ELETRONICO BIVOLT PARA 2 LAMPADAS FLUORESCENTES DE 18/20 W</v>
          </cell>
          <cell r="C3925" t="str">
            <v xml:space="preserve">UN    </v>
          </cell>
          <cell r="D3925">
            <v>56.72</v>
          </cell>
        </row>
        <row r="3926">
          <cell r="A3926">
            <v>1079</v>
          </cell>
          <cell r="B3926" t="str">
            <v>REATOR ELETRONICO BIVOLT PARA 2 LAMPADAS FLUORESCENTES DE 36/40 W</v>
          </cell>
          <cell r="C3926" t="str">
            <v xml:space="preserve">UN    </v>
          </cell>
          <cell r="D3926">
            <v>58.64</v>
          </cell>
        </row>
        <row r="3927">
          <cell r="A3927">
            <v>39374</v>
          </cell>
          <cell r="B3927" t="str">
            <v>REATOR INTERNO/INTEGRADO PARA LAMPADA VAPOR METALICO 400 W, ALTO FATOR DE POTENCIA</v>
          </cell>
          <cell r="C3927" t="str">
            <v xml:space="preserve">UN    </v>
          </cell>
          <cell r="D3927">
            <v>121.9</v>
          </cell>
        </row>
        <row r="3928">
          <cell r="A3928">
            <v>1082</v>
          </cell>
          <cell r="B3928" t="str">
            <v>REATOR P/ LAMPADA VAPOR DE SODIO 250W USO EXT</v>
          </cell>
          <cell r="C3928" t="str">
            <v xml:space="preserve">UN    </v>
          </cell>
          <cell r="D3928">
            <v>368.62</v>
          </cell>
        </row>
        <row r="3929">
          <cell r="A3929">
            <v>12316</v>
          </cell>
          <cell r="B3929" t="str">
            <v>REATOR P/ 1 LAMPADA VAPOR DE MERCURIO 125W USO EXT</v>
          </cell>
          <cell r="C3929" t="str">
            <v xml:space="preserve">UN    </v>
          </cell>
          <cell r="D3929">
            <v>168.95</v>
          </cell>
        </row>
        <row r="3930">
          <cell r="A3930">
            <v>12317</v>
          </cell>
          <cell r="B3930" t="str">
            <v>REATOR P/ 1 LAMPADA VAPOR DE MERCURIO 250W USO EXT</v>
          </cell>
          <cell r="C3930" t="str">
            <v xml:space="preserve">UN    </v>
          </cell>
          <cell r="D3930">
            <v>201.47</v>
          </cell>
        </row>
        <row r="3931">
          <cell r="A3931">
            <v>12318</v>
          </cell>
          <cell r="B3931" t="str">
            <v>REATOR P/ 1 LAMPADA VAPOR DE MERCURIO 400W USO EXT</v>
          </cell>
          <cell r="C3931" t="str">
            <v xml:space="preserve">UN    </v>
          </cell>
          <cell r="D3931">
            <v>232.1</v>
          </cell>
        </row>
        <row r="3932">
          <cell r="A3932">
            <v>5104</v>
          </cell>
          <cell r="B3932" t="str">
            <v>REBITE DE ALUMINIO VAZADO DE REPUXO, 3,2 X 8 MM (1KG = 1025 UNIDADES)</v>
          </cell>
          <cell r="C3932" t="str">
            <v xml:space="preserve">KG    </v>
          </cell>
          <cell r="D3932">
            <v>77.14</v>
          </cell>
        </row>
        <row r="3933">
          <cell r="A3933">
            <v>44530</v>
          </cell>
          <cell r="B3933" t="str">
            <v>REBOLO ABRASIVO RETO DE USO GERAL GRAO 36, DE 6 X 1 " ( DIAMETRO X ALTURA)</v>
          </cell>
          <cell r="C3933" t="str">
            <v xml:space="preserve">UN    </v>
          </cell>
          <cell r="D3933">
            <v>67.010000000000005</v>
          </cell>
        </row>
        <row r="3934">
          <cell r="A3934">
            <v>2710</v>
          </cell>
          <cell r="B3934" t="str">
            <v>REBOLO ABRASIVO RETO DE USO GERAL GRAO 36, DE 6 X 3/4 " (DIAMETRO X ALTURA)</v>
          </cell>
          <cell r="C3934" t="str">
            <v xml:space="preserve">UN    </v>
          </cell>
          <cell r="D3934">
            <v>53.51</v>
          </cell>
        </row>
        <row r="3935">
          <cell r="A3935">
            <v>14575</v>
          </cell>
          <cell r="B3935" t="str">
            <v>RECICLADORA DE ASFALTO A FRIO SOBRE RODAS, LARG. FRESAGEM 2,00 M, POT. 315 KW/422 HP</v>
          </cell>
          <cell r="C3935" t="str">
            <v xml:space="preserve">UN    </v>
          </cell>
          <cell r="D3935">
            <v>5335391.82</v>
          </cell>
        </row>
        <row r="3936">
          <cell r="A3936">
            <v>20034</v>
          </cell>
          <cell r="B3936" t="str">
            <v>REDUCAO EXCENTRICA PVC NBR 10569 P/REDE COLET ESG PB JE 150 X 100MM</v>
          </cell>
          <cell r="C3936" t="str">
            <v xml:space="preserve">UN    </v>
          </cell>
          <cell r="D3936">
            <v>125.21</v>
          </cell>
        </row>
        <row r="3937">
          <cell r="A3937">
            <v>20036</v>
          </cell>
          <cell r="B3937" t="str">
            <v>REDUCAO EXCENTRICA PVC NBR 10569 P/REDE COLET ESG PB JE 200 X 150MM</v>
          </cell>
          <cell r="C3937" t="str">
            <v xml:space="preserve">UN    </v>
          </cell>
          <cell r="D3937">
            <v>240.86</v>
          </cell>
        </row>
        <row r="3938">
          <cell r="A3938">
            <v>20037</v>
          </cell>
          <cell r="B3938" t="str">
            <v>REDUCAO EXCENTRICA PVC NBR 10569 P/REDE COLET ESG PB JE 250 X 200MM</v>
          </cell>
          <cell r="C3938" t="str">
            <v xml:space="preserve">UN    </v>
          </cell>
          <cell r="D3938">
            <v>454.3</v>
          </cell>
        </row>
        <row r="3939">
          <cell r="A3939">
            <v>20043</v>
          </cell>
          <cell r="B3939" t="str">
            <v>REDUCAO EXCENTRICA PVC P/ ESG PREDIAL DN 100 X 50MM</v>
          </cell>
          <cell r="C3939" t="str">
            <v xml:space="preserve">UN    </v>
          </cell>
          <cell r="D3939">
            <v>9.2100000000000009</v>
          </cell>
        </row>
        <row r="3940">
          <cell r="A3940">
            <v>20044</v>
          </cell>
          <cell r="B3940" t="str">
            <v>REDUCAO EXCENTRICA PVC P/ ESG PREDIAL DN 100 X 75MM</v>
          </cell>
          <cell r="C3940" t="str">
            <v xml:space="preserve">UN    </v>
          </cell>
          <cell r="D3940">
            <v>10.76</v>
          </cell>
        </row>
        <row r="3941">
          <cell r="A3941">
            <v>20042</v>
          </cell>
          <cell r="B3941" t="str">
            <v>REDUCAO EXCENTRICA PVC P/ ESG PREDIAL DN 75 X 50MM</v>
          </cell>
          <cell r="C3941" t="str">
            <v xml:space="preserve">UN    </v>
          </cell>
          <cell r="D3941">
            <v>7.8</v>
          </cell>
        </row>
        <row r="3942">
          <cell r="A3942">
            <v>20046</v>
          </cell>
          <cell r="B3942" t="str">
            <v>REDUCAO EXCENTRICA PVC, SERIE R, DN 100 X 75 MM, PARA ESGOTO OU AGUAS PLUVIAIS PREDIAIS</v>
          </cell>
          <cell r="C3942" t="str">
            <v xml:space="preserve">UN    </v>
          </cell>
          <cell r="D3942">
            <v>22.84</v>
          </cell>
        </row>
        <row r="3943">
          <cell r="A3943">
            <v>20047</v>
          </cell>
          <cell r="B3943" t="str">
            <v>REDUCAO EXCENTRICA PVC, SERIE R, DN 150 X 100 MM, PARA ESGOTO OU AGUAS PLUVIAIS PREDIAIS</v>
          </cell>
          <cell r="C3943" t="str">
            <v xml:space="preserve">UN    </v>
          </cell>
          <cell r="D3943">
            <v>62.42</v>
          </cell>
        </row>
        <row r="3944">
          <cell r="A3944">
            <v>20045</v>
          </cell>
          <cell r="B3944" t="str">
            <v>REDUCAO EXCENTRICA PVC, SERIE R, DN 75 X 50 MM, PARA ESGOTO OU AGUAS PLUVIAIS PREDIAIS</v>
          </cell>
          <cell r="C3944" t="str">
            <v xml:space="preserve">UN    </v>
          </cell>
          <cell r="D3944">
            <v>9.39</v>
          </cell>
        </row>
        <row r="3945">
          <cell r="A3945">
            <v>20972</v>
          </cell>
          <cell r="B3945" t="str">
            <v>REDUCAO FIXA TIPO STORZ, ENGATE RAPIDO 2.1/2" X 1.1/2", EM LATAO, PARA INSTALACAO PREDIAL COMBATE A INCENDIO PREDIAL</v>
          </cell>
          <cell r="C3945" t="str">
            <v xml:space="preserve">UN    </v>
          </cell>
          <cell r="D3945">
            <v>111.07</v>
          </cell>
        </row>
        <row r="3946">
          <cell r="A3946">
            <v>20032</v>
          </cell>
          <cell r="B3946" t="str">
            <v>REDUCAO PVC PBA, JE, BB, DN 75 X 50 / DE 85 X 60 MM, PARA REDE DE AGUA</v>
          </cell>
          <cell r="C3946" t="str">
            <v xml:space="preserve">UN    </v>
          </cell>
          <cell r="D3946">
            <v>81.13</v>
          </cell>
        </row>
        <row r="3947">
          <cell r="A3947">
            <v>11321</v>
          </cell>
          <cell r="B3947" t="str">
            <v>REDUCAO PVC PBA, JE, PB, DN 100 X 50 / DE 110 X 60 MM, PARA REDE DE AGUA</v>
          </cell>
          <cell r="C3947" t="str">
            <v xml:space="preserve">UN    </v>
          </cell>
          <cell r="D3947">
            <v>36.99</v>
          </cell>
        </row>
        <row r="3948">
          <cell r="A3948">
            <v>11323</v>
          </cell>
          <cell r="B3948" t="str">
            <v>REDUCAO PVC PBA, JE, PB, DN 100 X 75 / DE 110 X 85 MM, PARA REDE DE AGUA</v>
          </cell>
          <cell r="C3948" t="str">
            <v xml:space="preserve">UN    </v>
          </cell>
          <cell r="D3948">
            <v>42.54</v>
          </cell>
        </row>
        <row r="3949">
          <cell r="A3949">
            <v>20327</v>
          </cell>
          <cell r="B3949" t="str">
            <v>REDUCAO PVC PBA, JE, PB, DN 75 X 50 / DE 85 X 60 MM, PARA REDE DE AGUA</v>
          </cell>
          <cell r="C3949" t="str">
            <v xml:space="preserve">UN    </v>
          </cell>
          <cell r="D3949">
            <v>24.14</v>
          </cell>
        </row>
        <row r="3950">
          <cell r="A3950">
            <v>13390</v>
          </cell>
          <cell r="B3950" t="str">
            <v>REFLETOR REDONDO EM ALUMINIO ANODIZADO PARA LAMPADA VAPOR DE MERCURIO/SODIO, CORPO EM ALUMINIO COM PINTURA EPOXI, PARA LAMPADA E-27 DE 300 W, COM SUPORTE REDONDO E ALCA REGULAVEL PARA FIXACAO.</v>
          </cell>
          <cell r="C3950" t="str">
            <v xml:space="preserve">UN    </v>
          </cell>
          <cell r="D3950">
            <v>213.22</v>
          </cell>
        </row>
        <row r="3951">
          <cell r="A3951">
            <v>6034</v>
          </cell>
          <cell r="B3951" t="str">
            <v>REGISTRO DE ESFERA DE PASSEIO, PVC PARA POLIETILENO, 20 MM</v>
          </cell>
          <cell r="C3951" t="str">
            <v xml:space="preserve">UN    </v>
          </cell>
          <cell r="D3951">
            <v>8.6</v>
          </cell>
        </row>
        <row r="3952">
          <cell r="A3952">
            <v>6036</v>
          </cell>
          <cell r="B3952" t="str">
            <v>REGISTRO DE ESFERA PVC, COM BORBOLETA, COM ROSCA EXTERNA, DE 1/2"</v>
          </cell>
          <cell r="C3952" t="str">
            <v xml:space="preserve">UN    </v>
          </cell>
          <cell r="D3952">
            <v>11.71</v>
          </cell>
        </row>
        <row r="3953">
          <cell r="A3953">
            <v>6031</v>
          </cell>
          <cell r="B3953" t="str">
            <v>REGISTRO DE ESFERA PVC, COM BORBOLETA, COM ROSCA EXTERNA, DE 3/4"</v>
          </cell>
          <cell r="C3953" t="str">
            <v xml:space="preserve">UN    </v>
          </cell>
          <cell r="D3953">
            <v>13.76</v>
          </cell>
        </row>
        <row r="3954">
          <cell r="A3954">
            <v>6029</v>
          </cell>
          <cell r="B3954" t="str">
            <v>REGISTRO DE ESFERA PVC, COM CABECA QUADRADA, COM ROSCA EXTERNA, 1/2"</v>
          </cell>
          <cell r="C3954" t="str">
            <v xml:space="preserve">UN    </v>
          </cell>
          <cell r="D3954">
            <v>13.9</v>
          </cell>
        </row>
        <row r="3955">
          <cell r="A3955">
            <v>6033</v>
          </cell>
          <cell r="B3955" t="str">
            <v>REGISTRO DE ESFERA PVC, COM CABECA QUADRADA, COM ROSCA EXTERNA, 3/4"</v>
          </cell>
          <cell r="C3955" t="str">
            <v xml:space="preserve">UN    </v>
          </cell>
          <cell r="D3955">
            <v>18.329999999999998</v>
          </cell>
        </row>
        <row r="3956">
          <cell r="A3956">
            <v>11672</v>
          </cell>
          <cell r="B3956" t="str">
            <v>REGISTRO DE ESFERA, PVC, COM VOLANTE, VS, ROSCAVEL, DN 1 1/2", COM CORPO DIVIDIDO</v>
          </cell>
          <cell r="C3956" t="str">
            <v xml:space="preserve">UN    </v>
          </cell>
          <cell r="D3956">
            <v>39.869999999999997</v>
          </cell>
        </row>
        <row r="3957">
          <cell r="A3957">
            <v>11669</v>
          </cell>
          <cell r="B3957" t="str">
            <v>REGISTRO DE ESFERA, PVC, COM VOLANTE, VS, ROSCAVEL, DN 1 1/4", COM CORPO DIVIDIDO</v>
          </cell>
          <cell r="C3957" t="str">
            <v xml:space="preserve">UN    </v>
          </cell>
          <cell r="D3957">
            <v>37.97</v>
          </cell>
        </row>
        <row r="3958">
          <cell r="A3958">
            <v>11670</v>
          </cell>
          <cell r="B3958" t="str">
            <v>REGISTRO DE ESFERA, PVC, COM VOLANTE, VS, ROSCAVEL, DN 1/2", COM CORPO DIVIDIDO</v>
          </cell>
          <cell r="C3958" t="str">
            <v xml:space="preserve">UN    </v>
          </cell>
          <cell r="D3958">
            <v>14.54</v>
          </cell>
        </row>
        <row r="3959">
          <cell r="A3959">
            <v>20055</v>
          </cell>
          <cell r="B3959" t="str">
            <v>REGISTRO DE ESFERA, PVC, COM VOLANTE, VS, ROSCAVEL, DN 1", COM CORPO DIVIDIDO</v>
          </cell>
          <cell r="C3959" t="str">
            <v xml:space="preserve">UN    </v>
          </cell>
          <cell r="D3959">
            <v>28.43</v>
          </cell>
        </row>
        <row r="3960">
          <cell r="A3960">
            <v>11671</v>
          </cell>
          <cell r="B3960" t="str">
            <v>REGISTRO DE ESFERA, PVC, COM VOLANTE, VS, ROSCAVEL, DN 2", COM CORPO DIVIDIDO</v>
          </cell>
          <cell r="C3960" t="str">
            <v xml:space="preserve">UN    </v>
          </cell>
          <cell r="D3960">
            <v>61.01</v>
          </cell>
        </row>
        <row r="3961">
          <cell r="A3961">
            <v>6032</v>
          </cell>
          <cell r="B3961" t="str">
            <v>REGISTRO DE ESFERA, PVC, COM VOLANTE, VS, ROSCAVEL, DN 3/4", COM CORPO DIVIDIDO</v>
          </cell>
          <cell r="C3961" t="str">
            <v xml:space="preserve">UN    </v>
          </cell>
          <cell r="D3961">
            <v>17.420000000000002</v>
          </cell>
        </row>
        <row r="3962">
          <cell r="A3962">
            <v>11673</v>
          </cell>
          <cell r="B3962" t="str">
            <v>REGISTRO DE ESFERA, PVC, COM VOLANTE, VS, SOLDAVEL, DN 20 MM, COM CORPO DIVIDIDO</v>
          </cell>
          <cell r="C3962" t="str">
            <v xml:space="preserve">UN    </v>
          </cell>
          <cell r="D3962">
            <v>13.72</v>
          </cell>
        </row>
        <row r="3963">
          <cell r="A3963">
            <v>11674</v>
          </cell>
          <cell r="B3963" t="str">
            <v>REGISTRO DE ESFERA, PVC, COM VOLANTE, VS, SOLDAVEL, DN 25 MM, COM CORPO DIVIDIDO</v>
          </cell>
          <cell r="C3963" t="str">
            <v xml:space="preserve">UN    </v>
          </cell>
          <cell r="D3963">
            <v>17.670000000000002</v>
          </cell>
        </row>
        <row r="3964">
          <cell r="A3964">
            <v>11675</v>
          </cell>
          <cell r="B3964" t="str">
            <v>REGISTRO DE ESFERA, PVC, COM VOLANTE, VS, SOLDAVEL, DN 32 MM, COM CORPO DIVIDIDO</v>
          </cell>
          <cell r="C3964" t="str">
            <v xml:space="preserve">UN    </v>
          </cell>
          <cell r="D3964">
            <v>28.06</v>
          </cell>
        </row>
        <row r="3965">
          <cell r="A3965">
            <v>11676</v>
          </cell>
          <cell r="B3965" t="str">
            <v>REGISTRO DE ESFERA, PVC, COM VOLANTE, VS, SOLDAVEL, DN 40 MM, COM CORPO DIVIDIDO</v>
          </cell>
          <cell r="C3965" t="str">
            <v xml:space="preserve">UN    </v>
          </cell>
          <cell r="D3965">
            <v>37.520000000000003</v>
          </cell>
        </row>
        <row r="3966">
          <cell r="A3966">
            <v>11677</v>
          </cell>
          <cell r="B3966" t="str">
            <v>REGISTRO DE ESFERA, PVC, COM VOLANTE, VS, SOLDAVEL, DN 50 MM, COM CORPO DIVIDIDO</v>
          </cell>
          <cell r="C3966" t="str">
            <v xml:space="preserve">UN    </v>
          </cell>
          <cell r="D3966">
            <v>38.75</v>
          </cell>
        </row>
        <row r="3967">
          <cell r="A3967">
            <v>11678</v>
          </cell>
          <cell r="B3967" t="str">
            <v>REGISTRO DE ESFERA, PVC, COM VOLANTE, VS, SOLDAVEL, DN 60 MM, COM CORPO DIVIDIDO</v>
          </cell>
          <cell r="C3967" t="str">
            <v xml:space="preserve">UN    </v>
          </cell>
          <cell r="D3967">
            <v>70.97</v>
          </cell>
        </row>
        <row r="3968">
          <cell r="A3968">
            <v>6038</v>
          </cell>
          <cell r="B3968" t="str">
            <v>REGISTRO DE PRESSAO PVC, ROSCAVEL, VOLANTE SIMPLES, DE 1/2"</v>
          </cell>
          <cell r="C3968" t="str">
            <v xml:space="preserve">UN    </v>
          </cell>
          <cell r="D3968">
            <v>4.5</v>
          </cell>
        </row>
        <row r="3969">
          <cell r="A3969">
            <v>11718</v>
          </cell>
          <cell r="B3969" t="str">
            <v>REGISTRO DE PRESSAO PVC, ROSCAVEL, VOLANTE SIMPLES, DE 3/4"</v>
          </cell>
          <cell r="C3969" t="str">
            <v xml:space="preserve">UN    </v>
          </cell>
          <cell r="D3969">
            <v>12.84</v>
          </cell>
        </row>
        <row r="3970">
          <cell r="A3970">
            <v>6037</v>
          </cell>
          <cell r="B3970" t="str">
            <v>REGISTRO DE PRESSAO PVC, SOLDAVEL, VOLANTE SIMPLES, DE 20 MM</v>
          </cell>
          <cell r="C3970" t="str">
            <v xml:space="preserve">UN    </v>
          </cell>
          <cell r="D3970">
            <v>9.36</v>
          </cell>
        </row>
        <row r="3971">
          <cell r="A3971">
            <v>11719</v>
          </cell>
          <cell r="B3971" t="str">
            <v>REGISTRO DE PRESSAO PVC, SOLDAVEL, VOLANTE SIMPLES, DE 25 MM</v>
          </cell>
          <cell r="C3971" t="str">
            <v xml:space="preserve">UN    </v>
          </cell>
          <cell r="D3971">
            <v>10.41</v>
          </cell>
        </row>
        <row r="3972">
          <cell r="A3972">
            <v>6019</v>
          </cell>
          <cell r="B3972" t="str">
            <v>REGISTRO GAVETA BRUTO EM LATAO FORJADO, BITOLA 1 " (REF 1509)</v>
          </cell>
          <cell r="C3972" t="str">
            <v xml:space="preserve">UN    </v>
          </cell>
          <cell r="D3972">
            <v>42.96</v>
          </cell>
        </row>
        <row r="3973">
          <cell r="A3973">
            <v>6010</v>
          </cell>
          <cell r="B3973" t="str">
            <v>REGISTRO GAVETA BRUTO EM LATAO FORJADO, BITOLA 1 1/2 " (REF 1509)</v>
          </cell>
          <cell r="C3973" t="str">
            <v xml:space="preserve">UN    </v>
          </cell>
          <cell r="D3973">
            <v>73.92</v>
          </cell>
        </row>
        <row r="3974">
          <cell r="A3974">
            <v>6017</v>
          </cell>
          <cell r="B3974" t="str">
            <v>REGISTRO GAVETA BRUTO EM LATAO FORJADO, BITOLA 1 1/4 " (REF 1509)</v>
          </cell>
          <cell r="C3974" t="str">
            <v xml:space="preserve">UN    </v>
          </cell>
          <cell r="D3974">
            <v>58.55</v>
          </cell>
        </row>
        <row r="3975">
          <cell r="A3975">
            <v>6020</v>
          </cell>
          <cell r="B3975" t="str">
            <v>REGISTRO GAVETA BRUTO EM LATAO FORJADO, BITOLA 1/2 " (REF 1509)</v>
          </cell>
          <cell r="C3975" t="str">
            <v xml:space="preserve">UN    </v>
          </cell>
          <cell r="D3975">
            <v>25.8</v>
          </cell>
        </row>
        <row r="3976">
          <cell r="A3976">
            <v>6028</v>
          </cell>
          <cell r="B3976" t="str">
            <v>REGISTRO GAVETA BRUTO EM LATAO FORJADO, BITOLA 2 " (REF 1509)</v>
          </cell>
          <cell r="C3976" t="str">
            <v xml:space="preserve">UN    </v>
          </cell>
          <cell r="D3976">
            <v>102.96</v>
          </cell>
        </row>
        <row r="3977">
          <cell r="A3977">
            <v>6011</v>
          </cell>
          <cell r="B3977" t="str">
            <v>REGISTRO GAVETA BRUTO EM LATAO FORJADO, BITOLA 2 1/2 " (REF 1509)</v>
          </cell>
          <cell r="C3977" t="str">
            <v xml:space="preserve">UN    </v>
          </cell>
          <cell r="D3977">
            <v>213.53</v>
          </cell>
        </row>
        <row r="3978">
          <cell r="A3978">
            <v>6012</v>
          </cell>
          <cell r="B3978" t="str">
            <v>REGISTRO GAVETA BRUTO EM LATAO FORJADO, BITOLA 3 " (REF 1509)</v>
          </cell>
          <cell r="C3978" t="str">
            <v xml:space="preserve">UN    </v>
          </cell>
          <cell r="D3978">
            <v>258.52</v>
          </cell>
        </row>
        <row r="3979">
          <cell r="A3979">
            <v>6016</v>
          </cell>
          <cell r="B3979" t="str">
            <v>REGISTRO GAVETA BRUTO EM LATAO FORJADO, BITOLA 3/4 " (REF 1509)</v>
          </cell>
          <cell r="C3979" t="str">
            <v xml:space="preserve">UN    </v>
          </cell>
          <cell r="D3979">
            <v>27.21</v>
          </cell>
        </row>
        <row r="3980">
          <cell r="A3980">
            <v>6027</v>
          </cell>
          <cell r="B3980" t="str">
            <v>REGISTRO GAVETA BRUTO EM LATAO FORJADO, BITOLA 4 " (REF 1509)</v>
          </cell>
          <cell r="C3980" t="str">
            <v xml:space="preserve">UN    </v>
          </cell>
          <cell r="D3980">
            <v>538.66</v>
          </cell>
        </row>
        <row r="3981">
          <cell r="A3981">
            <v>6013</v>
          </cell>
          <cell r="B3981" t="str">
            <v>REGISTRO GAVETA COM ACABAMENTO E CANOPLA CROMADOS, SIMPLES, BITOLA 1 " (REF 1509)</v>
          </cell>
          <cell r="C3981" t="str">
            <v xml:space="preserve">UN    </v>
          </cell>
          <cell r="D3981">
            <v>81.28</v>
          </cell>
        </row>
        <row r="3982">
          <cell r="A3982">
            <v>6015</v>
          </cell>
          <cell r="B3982" t="str">
            <v>REGISTRO GAVETA COM ACABAMENTO E CANOPLA CROMADOS, SIMPLES, BITOLA 1 1/2 " (REF 1509)</v>
          </cell>
          <cell r="C3982" t="str">
            <v xml:space="preserve">UN    </v>
          </cell>
          <cell r="D3982">
            <v>118.2</v>
          </cell>
        </row>
        <row r="3983">
          <cell r="A3983">
            <v>6014</v>
          </cell>
          <cell r="B3983" t="str">
            <v>REGISTRO GAVETA COM ACABAMENTO E CANOPLA CROMADOS, SIMPLES, BITOLA 1 1/4 " (REF 1509)</v>
          </cell>
          <cell r="C3983" t="str">
            <v xml:space="preserve">UN    </v>
          </cell>
          <cell r="D3983">
            <v>113.01</v>
          </cell>
        </row>
        <row r="3984">
          <cell r="A3984">
            <v>6006</v>
          </cell>
          <cell r="B3984" t="str">
            <v>REGISTRO GAVETA COM ACABAMENTO E CANOPLA CROMADOS, SIMPLES, BITOLA 1/2 " (REF 1509)</v>
          </cell>
          <cell r="C3984" t="str">
            <v xml:space="preserve">UN    </v>
          </cell>
          <cell r="D3984">
            <v>58.86</v>
          </cell>
        </row>
        <row r="3985">
          <cell r="A3985">
            <v>6005</v>
          </cell>
          <cell r="B3985" t="str">
            <v>REGISTRO GAVETA COM ACABAMENTO E CANOPLA CROMADOS, SIMPLES, BITOLA 3/4 " (REF 1509)</v>
          </cell>
          <cell r="C3985" t="str">
            <v xml:space="preserve">UN    </v>
          </cell>
          <cell r="D3985">
            <v>66.400000000000006</v>
          </cell>
        </row>
        <row r="3986">
          <cell r="A3986">
            <v>11756</v>
          </cell>
          <cell r="B3986" t="str">
            <v>REGISTRO OU REGULADOR DE GAS COZINHA, VAZAO DE 2 KG/H, 2,8 KPA</v>
          </cell>
          <cell r="C3986" t="str">
            <v xml:space="preserve">UN    </v>
          </cell>
          <cell r="D3986">
            <v>31.71</v>
          </cell>
        </row>
        <row r="3987">
          <cell r="A3987">
            <v>10904</v>
          </cell>
          <cell r="B3987" t="str">
            <v>REGISTRO OU VALVULA GLOBO ANGULAR EM LATAO, PARA HIDRANTES EM INSTALACAO PREDIAL DE INCENDIO, 45 GRAUS, DIAMETRO DE 2 1/2", COM VOLANTE, CLASSE DE PRESSAO DE ATE 200 PSI</v>
          </cell>
          <cell r="C3987" t="str">
            <v xml:space="preserve">UN    </v>
          </cell>
          <cell r="D3987">
            <v>155.5</v>
          </cell>
        </row>
        <row r="3988">
          <cell r="A3988">
            <v>11752</v>
          </cell>
          <cell r="B3988" t="str">
            <v>REGISTRO PRESSAO BRUTO EM LATAO FORJADO, BITOLA 1/2 " (REF 1400)</v>
          </cell>
          <cell r="C3988" t="str">
            <v xml:space="preserve">UN    </v>
          </cell>
          <cell r="D3988">
            <v>18.28</v>
          </cell>
        </row>
        <row r="3989">
          <cell r="A3989">
            <v>11753</v>
          </cell>
          <cell r="B3989" t="str">
            <v>REGISTRO PRESSAO BRUTO EM LATAO FORJADO, BITOLA 3/4 " (REF 1400)</v>
          </cell>
          <cell r="C3989" t="str">
            <v xml:space="preserve">UN    </v>
          </cell>
          <cell r="D3989">
            <v>21.83</v>
          </cell>
        </row>
        <row r="3990">
          <cell r="A3990">
            <v>6021</v>
          </cell>
          <cell r="B3990" t="str">
            <v>REGISTRO PRESSAO COM ACABAMENTO E CANOPLA CROMADA, SIMPLES, BITOLA 1/2 " (REF 1416)</v>
          </cell>
          <cell r="C3990" t="str">
            <v xml:space="preserve">UN    </v>
          </cell>
          <cell r="D3990">
            <v>60.58</v>
          </cell>
        </row>
        <row r="3991">
          <cell r="A3991">
            <v>6024</v>
          </cell>
          <cell r="B3991" t="str">
            <v>REGISTRO PRESSAO COM ACABAMENTO E CANOPLA CROMADA, SIMPLES, BITOLA 3/4 " (REF 1416)</v>
          </cell>
          <cell r="C3991" t="str">
            <v xml:space="preserve">UN    </v>
          </cell>
          <cell r="D3991">
            <v>62.62</v>
          </cell>
        </row>
        <row r="3992">
          <cell r="A3992">
            <v>38379</v>
          </cell>
          <cell r="B3992" t="str">
            <v>REGUA DE ALUMINIO PARA PEDREIRO 2 X 1 "</v>
          </cell>
          <cell r="C3992" t="str">
            <v xml:space="preserve">M     </v>
          </cell>
          <cell r="D3992">
            <v>49.88</v>
          </cell>
        </row>
        <row r="3993">
          <cell r="A3993">
            <v>13897</v>
          </cell>
          <cell r="B3993" t="str">
            <v>REGUA VIBRADORA DUPLA PARA CONCRETO A GASOLINA 5,5 HP, PESO DE 60 KG, COMPRIMENTO 4 M</v>
          </cell>
          <cell r="C3993" t="str">
            <v xml:space="preserve">UN    </v>
          </cell>
          <cell r="D3993">
            <v>6131.58</v>
          </cell>
        </row>
        <row r="3994">
          <cell r="A3994">
            <v>10640</v>
          </cell>
          <cell r="B3994" t="str">
            <v>REGUA VIBRATORIA DE CONCRETO TRELICADA, EQUIPADA COM MOTOR A GASOLINA DE 9 HP</v>
          </cell>
          <cell r="C3994" t="str">
            <v xml:space="preserve">UN    </v>
          </cell>
          <cell r="D3994">
            <v>13279.73</v>
          </cell>
        </row>
        <row r="3995">
          <cell r="A3995">
            <v>34357</v>
          </cell>
          <cell r="B3995" t="str">
            <v>REJUNTE CIMENTICIO, QUALQUER COR</v>
          </cell>
          <cell r="C3995" t="str">
            <v xml:space="preserve">KG    </v>
          </cell>
          <cell r="D3995">
            <v>4.8099999999999996</v>
          </cell>
        </row>
        <row r="3996">
          <cell r="A3996">
            <v>37329</v>
          </cell>
          <cell r="B3996" t="str">
            <v>REJUNTE EPOXI, QUALQUER COR</v>
          </cell>
          <cell r="C3996" t="str">
            <v xml:space="preserve">KG    </v>
          </cell>
          <cell r="D3996">
            <v>101.41</v>
          </cell>
        </row>
        <row r="3997">
          <cell r="A3997">
            <v>2510</v>
          </cell>
          <cell r="B3997" t="str">
            <v>RELE FOTOELETRICO INTERNO E EXTERNO BIVOLT 1000 W, DE CONECTOR, SEM BASE</v>
          </cell>
          <cell r="C3997" t="str">
            <v xml:space="preserve">UN    </v>
          </cell>
          <cell r="D3997">
            <v>53.4</v>
          </cell>
        </row>
        <row r="3998">
          <cell r="A3998">
            <v>12359</v>
          </cell>
          <cell r="B3998" t="str">
            <v>RELE TERMICO BIMETAL PARA USO EM MOTORES TRIFASICOS, TENSAO 380 V, POTENCIA ATE 15 CV, CORRENTE NOMINAL MAXIMA 22 A</v>
          </cell>
          <cell r="C3998" t="str">
            <v xml:space="preserve">UN    </v>
          </cell>
          <cell r="D3998">
            <v>132.94999999999999</v>
          </cell>
        </row>
        <row r="3999">
          <cell r="A3999">
            <v>7353</v>
          </cell>
          <cell r="B3999" t="str">
            <v>RESINA ACRILICA PREMIUM BASE AGUA - COR BRANCA</v>
          </cell>
          <cell r="C3999" t="str">
            <v xml:space="preserve">L     </v>
          </cell>
          <cell r="D3999">
            <v>24.82</v>
          </cell>
        </row>
        <row r="4000">
          <cell r="A4000">
            <v>36144</v>
          </cell>
          <cell r="B4000" t="str">
            <v>RESPIRADOR DESCARTAVEL SEM VALVULA DE EXALACAO, PFF 1</v>
          </cell>
          <cell r="C4000" t="str">
            <v xml:space="preserve">UN    </v>
          </cell>
          <cell r="D4000">
            <v>2.2400000000000002</v>
          </cell>
        </row>
        <row r="4001">
          <cell r="A4001">
            <v>10518</v>
          </cell>
          <cell r="B4001" t="str">
            <v>RETARDO PARA CORDEL DETONANTE</v>
          </cell>
          <cell r="C4001" t="str">
            <v xml:space="preserve">UN    </v>
          </cell>
          <cell r="D4001">
            <v>137.99</v>
          </cell>
        </row>
        <row r="4002">
          <cell r="A4002">
            <v>36530</v>
          </cell>
          <cell r="B4002" t="str">
            <v>RETROESCAVADEIRA SOBRE RODAS COM CARREGADEIRA, TRACAO 4 X 2, POTENCIA LIQUIDA 79 HP, PESO OPERACIONAL MINIMO DE 6570 KG, CAPACIDADE DA CARREGADEIRA DE 1,00 M3 E DA  RETROESCAVADEIRA MINIMA DE 0,20 M3, PROFUNDIDADE DE ESCAVACAO MAXIMA DE 4,37 M</v>
          </cell>
          <cell r="C4002" t="str">
            <v xml:space="preserve">UN    </v>
          </cell>
          <cell r="D4002">
            <v>314222.88</v>
          </cell>
        </row>
        <row r="4003">
          <cell r="A4003">
            <v>6046</v>
          </cell>
          <cell r="B4003" t="str">
            <v>RETROESCAVADEIRA SOBRE RODAS COM CARREGADEIRA, TRACAO 4 X 4, POTENCIA LIQUIDA 72 HP, PESO OPERACIONAL MINIMO DE 7140 KG, CAPACIDADE MINIMA DA CARREGADEIRA DE 0,79 M3 E DA RETROESCAVADEIRA MINIMA DE 0,18 M3, PROFUNDIDADE DE ESCAVACAO MAXIMA DE 4,50 M</v>
          </cell>
          <cell r="C4003" t="str">
            <v xml:space="preserve">UN    </v>
          </cell>
          <cell r="D4003">
            <v>340823.77</v>
          </cell>
        </row>
        <row r="4004">
          <cell r="A4004">
            <v>36531</v>
          </cell>
          <cell r="B4004" t="str">
            <v>RETROESCAVADEIRA SOBRE RODAS COM CARREGADEIRA, TRACAO 4 X 4, POTENCIA LIQUIDA 88 HP, PESO OPERACIONAL MINIMO DE 6674 KG, CAPACIDADE DA CARREGADEIRA DE 1,00 M3 E DA  RETROESCAVADEIRA MINIMA DE 0,26 M3, PROFUNDIDADE DE ESCAVACAO MAXIMA DE 4,37 M</v>
          </cell>
          <cell r="C4004" t="str">
            <v xml:space="preserve">UN    </v>
          </cell>
          <cell r="D4004">
            <v>353292.9</v>
          </cell>
        </row>
        <row r="4005">
          <cell r="A4005">
            <v>34684</v>
          </cell>
          <cell r="B4005" t="str">
            <v>REVESTIMENTO DE PAREDE EM GRANILITE, MARMORITE OU GRANITINA - ESP = 5 MM (INCLUSO EXECUCAO)</v>
          </cell>
          <cell r="C4005" t="str">
            <v xml:space="preserve">M2    </v>
          </cell>
          <cell r="D4005">
            <v>208.13</v>
          </cell>
        </row>
        <row r="4006">
          <cell r="A4006">
            <v>34683</v>
          </cell>
          <cell r="B4006" t="str">
            <v>REVESTIMENTO DE PAREDE EM GRANILITE, MARMORITE OU GRANITINA COLORIDO - ESP = 5 MM (INCLUSO EXECUCAO)</v>
          </cell>
          <cell r="C4006" t="str">
            <v xml:space="preserve">M2    </v>
          </cell>
          <cell r="D4006">
            <v>130.08000000000001</v>
          </cell>
        </row>
        <row r="4007">
          <cell r="A4007">
            <v>533</v>
          </cell>
          <cell r="B4007" t="str">
            <v>REVESTIMENTO EM CERAMICA ESMALTADA COMERCIAL, PEI MENOR OU IGUAL A 3, FORMATO MENOR OU IGUAL A 2025 CM2</v>
          </cell>
          <cell r="C4007" t="str">
            <v xml:space="preserve">M2    </v>
          </cell>
          <cell r="D4007">
            <v>23.04</v>
          </cell>
        </row>
        <row r="4008">
          <cell r="A4008">
            <v>10515</v>
          </cell>
          <cell r="B4008" t="str">
            <v>REVESTIMENTO EM CERAMICA ESMALTADA EXTRA, PEI MAIOR OU IGUAL 4, FORMATO MAIOR A 2025 CM2</v>
          </cell>
          <cell r="C4008" t="str">
            <v xml:space="preserve">M2    </v>
          </cell>
          <cell r="D4008">
            <v>43.47</v>
          </cell>
        </row>
        <row r="4009">
          <cell r="A4009">
            <v>536</v>
          </cell>
          <cell r="B4009" t="str">
            <v>REVESTIMENTO EM CERAMICA ESMALTADA EXTRA, PEI MENOR OU IGUAL A 3, FORMATO MENOR OU IGUAL A 2025 CM2</v>
          </cell>
          <cell r="C4009" t="str">
            <v xml:space="preserve">M2    </v>
          </cell>
          <cell r="D4009">
            <v>31.45</v>
          </cell>
        </row>
        <row r="4010">
          <cell r="A4010">
            <v>153</v>
          </cell>
          <cell r="B4010" t="str">
            <v>REVESTIMENTO EPOXI DE ALTA RESISTENCIA QUIMICA, ISENTO DE SOLVENTES, BICOMPONENTE</v>
          </cell>
          <cell r="C4010" t="str">
            <v xml:space="preserve">L     </v>
          </cell>
          <cell r="D4010">
            <v>73.64</v>
          </cell>
        </row>
        <row r="4011">
          <cell r="A4011">
            <v>34682</v>
          </cell>
          <cell r="B4011" t="str">
            <v>REVESTIMENTO PARA ESCADA EM GRANILITE, MARMORITE OU GRANITINA ESP = 8 MM (INCLUSO EXECUCAO)</v>
          </cell>
          <cell r="C4011" t="str">
            <v xml:space="preserve">M2    </v>
          </cell>
          <cell r="D4011">
            <v>99.47</v>
          </cell>
        </row>
        <row r="4012">
          <cell r="A4012">
            <v>20205</v>
          </cell>
          <cell r="B4012" t="str">
            <v>RIPA  APARELHADA *1,5 X 5* CM, EM MACARANDUBA, ANGELIM OU EQUIVALENTE DA REGIAO</v>
          </cell>
          <cell r="C4012" t="str">
            <v xml:space="preserve">M     </v>
          </cell>
          <cell r="D4012">
            <v>2.64</v>
          </cell>
        </row>
        <row r="4013">
          <cell r="A4013">
            <v>4412</v>
          </cell>
          <cell r="B4013" t="str">
            <v>RIPA NAO APARELHADA  *1 X 3* CM, EM MACARANDUBA, ANGELIM OU EQUIVALENTE DA REGIAO - BRUTA</v>
          </cell>
          <cell r="C4013" t="str">
            <v xml:space="preserve">M     </v>
          </cell>
          <cell r="D4013">
            <v>1.58</v>
          </cell>
        </row>
        <row r="4014">
          <cell r="A4014">
            <v>4408</v>
          </cell>
          <cell r="B4014" t="str">
            <v>RIPA NAO APARELHADA,  *1,5 X 5* CM, EM MACARANDUBA, ANGELIM OU EQUIVALENTE DA REGIAO -  BRUTA</v>
          </cell>
          <cell r="C4014" t="str">
            <v xml:space="preserve">M     </v>
          </cell>
          <cell r="D4014">
            <v>1.98</v>
          </cell>
        </row>
        <row r="4015">
          <cell r="A4015">
            <v>36250</v>
          </cell>
          <cell r="B4015" t="str">
            <v>RODAFORRO EM PVC, PARA FORRO DE PVC, COMPRIMENTO 6 M</v>
          </cell>
          <cell r="C4015" t="str">
            <v xml:space="preserve">M     </v>
          </cell>
          <cell r="D4015">
            <v>5.68</v>
          </cell>
        </row>
        <row r="4016">
          <cell r="A4016">
            <v>10857</v>
          </cell>
          <cell r="B4016" t="str">
            <v>RODAPE ARDOSIA, CINZA, 10 CM, E= *1CM</v>
          </cell>
          <cell r="C4016" t="str">
            <v xml:space="preserve">M     </v>
          </cell>
          <cell r="D4016">
            <v>13.8</v>
          </cell>
        </row>
        <row r="4017">
          <cell r="A4017">
            <v>4803</v>
          </cell>
          <cell r="B4017" t="str">
            <v>RODAPE DE BORRACHA LISO, H = 70 MM, E = *2* MM, PARA ARGAMASSA, PRETO</v>
          </cell>
          <cell r="C4017" t="str">
            <v xml:space="preserve">M     </v>
          </cell>
          <cell r="D4017">
            <v>26.25</v>
          </cell>
        </row>
        <row r="4018">
          <cell r="A4018">
            <v>6186</v>
          </cell>
          <cell r="B4018" t="str">
            <v>RODAPE DE MADEIRA MACICA CUMARU/IPE CHAMPANHE OU EQUIVALENTE DA REGIAO, *1,5 X 7 CM</v>
          </cell>
          <cell r="C4018" t="str">
            <v xml:space="preserve">M     </v>
          </cell>
          <cell r="D4018">
            <v>16.05</v>
          </cell>
        </row>
        <row r="4019">
          <cell r="A4019">
            <v>4829</v>
          </cell>
          <cell r="B4019" t="str">
            <v>RODAPE EM MARMORE, POLIDO, BRANCO COMUM, L= *7* CM, E=  *2* CM, CORTE RETO</v>
          </cell>
          <cell r="C4019" t="str">
            <v xml:space="preserve">M     </v>
          </cell>
          <cell r="D4019">
            <v>45.83</v>
          </cell>
        </row>
        <row r="4020">
          <cell r="A4020">
            <v>39829</v>
          </cell>
          <cell r="B4020" t="str">
            <v>RODAPE EM POLIESTIRENO, BRANCO, H = *5* CM, E = *1,5* CM</v>
          </cell>
          <cell r="C4020" t="str">
            <v xml:space="preserve">M     </v>
          </cell>
          <cell r="D4020">
            <v>34.94</v>
          </cell>
        </row>
        <row r="4021">
          <cell r="A4021">
            <v>20231</v>
          </cell>
          <cell r="B4021" t="str">
            <v>RODAPE OU RODABANCADA EM GRANITO, POLIDO, TIPO ANDORINHA/ QUARTZ/ CASTELO/ CORUMBA OU OUTROS EQUIVALENTES DA REGIAO, H= 10 CM, E=  *2,0* CM</v>
          </cell>
          <cell r="C4021" t="str">
            <v xml:space="preserve">M     </v>
          </cell>
          <cell r="D4021">
            <v>55.44</v>
          </cell>
        </row>
        <row r="4022">
          <cell r="A4022">
            <v>4804</v>
          </cell>
          <cell r="B4022" t="str">
            <v>RODAPE PLANO PARA PISO VINILICO, H = 5 CM</v>
          </cell>
          <cell r="C4022" t="str">
            <v xml:space="preserve">M     </v>
          </cell>
          <cell r="D4022">
            <v>20.149999999999999</v>
          </cell>
        </row>
        <row r="4023">
          <cell r="A4023">
            <v>34680</v>
          </cell>
          <cell r="B4023" t="str">
            <v>RODAPE PRE-MOLDADO DE GRANILITE, MARMORITE OU GRANITINA L = 10 CM</v>
          </cell>
          <cell r="C4023" t="str">
            <v xml:space="preserve">M     </v>
          </cell>
          <cell r="D4023">
            <v>30.6</v>
          </cell>
        </row>
        <row r="4024">
          <cell r="A4024">
            <v>11573</v>
          </cell>
          <cell r="B4024" t="str">
            <v>RODIZIO TIPO NAPOLEAO PARA JANELAS DE CORRER, EM ZAMAC, COMPRIMENTO DE APROX 60 CM, COM ROLAMENTO EM ACO</v>
          </cell>
          <cell r="C4024" t="str">
            <v xml:space="preserve">UN    </v>
          </cell>
          <cell r="D4024">
            <v>6.24</v>
          </cell>
        </row>
        <row r="4025">
          <cell r="A4025">
            <v>38401</v>
          </cell>
          <cell r="B4025" t="str">
            <v>RODO PARA CHAO 40 CM COM CABO</v>
          </cell>
          <cell r="C4025" t="str">
            <v xml:space="preserve">UN    </v>
          </cell>
          <cell r="D4025">
            <v>20.73</v>
          </cell>
        </row>
        <row r="4026">
          <cell r="A4026">
            <v>11575</v>
          </cell>
          <cell r="B4026" t="str">
            <v>ROLDANA CONCAVA DUPLA, 4 RODAS, EM ZAMAC COM CHAPA DE LATAO, ROLAMENTOS EM ACO, PARA PORTAS E JANELAS DE CORRER</v>
          </cell>
          <cell r="C4026" t="str">
            <v xml:space="preserve">UN    </v>
          </cell>
          <cell r="D4026">
            <v>60.19</v>
          </cell>
        </row>
        <row r="4027">
          <cell r="A4027">
            <v>38179</v>
          </cell>
          <cell r="B4027" t="str">
            <v>ROLDANA CONCAVA DUPLA, 4 RODAS, PARA PORTA DE CORRER, EM ZAMAC COM CHAPA DE ACO,  ROLAMENTO INTERNO BLINDADO DE ACO REVESTIDO EM NYLON</v>
          </cell>
          <cell r="C4027" t="str">
            <v xml:space="preserve">UN    </v>
          </cell>
          <cell r="D4027">
            <v>49.77</v>
          </cell>
        </row>
        <row r="4028">
          <cell r="A4028">
            <v>20256</v>
          </cell>
          <cell r="B4028" t="str">
            <v>ROLDANA PLASTICA COM PREGO, TAMANHO 30 X 30 MM, PARA INSTALACAO ELETRICA APARENTE</v>
          </cell>
          <cell r="C4028" t="str">
            <v xml:space="preserve">UN    </v>
          </cell>
          <cell r="D4028">
            <v>0.37</v>
          </cell>
        </row>
        <row r="4029">
          <cell r="A4029">
            <v>14511</v>
          </cell>
          <cell r="B4029" t="str">
            <v>ROLO COMPACTADOR DE PNEUS, ESTATICO, PRESSAO VARIAVEL, POTENCIA 110 HP, PESO SEM/COM LASTRO 10,8/27 T, LARGURA DE ROLAGEM 2,30 M</v>
          </cell>
          <cell r="C4029" t="str">
            <v xml:space="preserve">UN    </v>
          </cell>
          <cell r="D4029">
            <v>993313.97</v>
          </cell>
        </row>
        <row r="4030">
          <cell r="A4030">
            <v>10642</v>
          </cell>
          <cell r="B4030" t="str">
            <v>ROLO COMPACTADOR DE PNEUS, ESTATICO, PRESSAO VARIAVEL, POTENCIA 111 HP, PESO SEM/COM LASTRO 9,5/26,0 T, LARGURA DE ROLAGEM 1,90 M</v>
          </cell>
          <cell r="C4030" t="str">
            <v xml:space="preserve">UN    </v>
          </cell>
          <cell r="D4030">
            <v>935750</v>
          </cell>
        </row>
        <row r="4031">
          <cell r="A4031">
            <v>14489</v>
          </cell>
          <cell r="B4031" t="str">
            <v>ROLO COMPACTADOR PE DE CARNEIRO VIBRATORIO, POTENCIA 125 HP, PESO OPERACIONAL SEM/COM LASTRO 11,95/13,30 T, IMPACTO DINAMICO 38,5/22,5 T, LARGURA DE TRABALHO 2,15 M</v>
          </cell>
          <cell r="C4031" t="str">
            <v xml:space="preserve">UN    </v>
          </cell>
          <cell r="D4031">
            <v>829992.84</v>
          </cell>
        </row>
        <row r="4032">
          <cell r="A4032">
            <v>14513</v>
          </cell>
          <cell r="B4032" t="str">
            <v>ROLO COMPACTADOR PE DE CARNEIRO VIBRATORIO, POTENCIA 80 HP, PESO OPERACIONAL SEM/COM LASTRO 7,4/8,8 T, LARGURA DE TRABALHO 1,68 M</v>
          </cell>
          <cell r="C4032" t="str">
            <v xml:space="preserve">UN    </v>
          </cell>
          <cell r="D4032">
            <v>622514.32999999996</v>
          </cell>
        </row>
        <row r="4033">
          <cell r="A4033">
            <v>13600</v>
          </cell>
          <cell r="B4033" t="str">
            <v>ROLO COMPACTADOR VIBRATORIO DE UM CILINDRO LISO DE ACO, POTENCIA 125 HP, PESO SEM/COM LASTRO 10,75/12,92 T, IMPACTO DINAMICO 31,5/18,5 T, LARGURA TRABALHO 2,15 M</v>
          </cell>
          <cell r="C4033" t="str">
            <v xml:space="preserve">UN    </v>
          </cell>
          <cell r="D4033">
            <v>803218.79</v>
          </cell>
        </row>
        <row r="4034">
          <cell r="A4034">
            <v>10646</v>
          </cell>
          <cell r="B4034" t="str">
            <v>ROLO COMPACTADOR VIBRATORIO DE UM CILINDRO, ACO LISO, POTENCIA 80 HP, PESO OPERACIONAL MAXIMO 8,1 T, IMPACTO DINAMICO 16,15/9,5 T, LARGURA TRABALHO 1,68 M</v>
          </cell>
          <cell r="C4034" t="str">
            <v xml:space="preserve">UN    </v>
          </cell>
          <cell r="D4034">
            <v>598746.09</v>
          </cell>
        </row>
        <row r="4035">
          <cell r="A4035">
            <v>6070</v>
          </cell>
          <cell r="B4035" t="str">
            <v>ROLO COMPACTADOR VIBRATORIO PE DE CARNEIRO, COM CONTROLE REMOTO POR RADIO, POTENCIA  12,5 KW, PESO OPERACIONAL DE 1,675 T, LARGURA DE TRABALHO 0,85 M</v>
          </cell>
          <cell r="C4035" t="str">
            <v xml:space="preserve">UN    </v>
          </cell>
          <cell r="D4035">
            <v>818112.84</v>
          </cell>
        </row>
        <row r="4036">
          <cell r="A4036">
            <v>6069</v>
          </cell>
          <cell r="B4036" t="str">
            <v>ROLO COMPACTADOR VIBRATORIO REBOCAVEL, CILINDRO DE ACO LISO, POTENCIA DE TRACAO DE 65 CV, PESO DE 4,7 T, IMPACTO DINAMICO TOTAL DE 18,3 T, LARGURA DO ROLO 1,67 M</v>
          </cell>
          <cell r="C4036" t="str">
            <v xml:space="preserve">UN    </v>
          </cell>
          <cell r="D4036">
            <v>180733.46</v>
          </cell>
        </row>
        <row r="4037">
          <cell r="A4037">
            <v>14626</v>
          </cell>
          <cell r="B4037" t="str">
            <v>ROLO COMPACTADOR VIBRATORIO TANDEM, ACO LISO, POTENCIA 125 HP, PESO SEM/COM LASTRO 10,20/11,65 T, LARGURA DE TRABALHO 1,73 M</v>
          </cell>
          <cell r="C4037" t="str">
            <v xml:space="preserve">UN    </v>
          </cell>
          <cell r="D4037">
            <v>895646.46</v>
          </cell>
        </row>
        <row r="4038">
          <cell r="A4038">
            <v>6067</v>
          </cell>
          <cell r="B4038" t="str">
            <v>ROLO COMPACTADOR VIBRATORIO TANDEM, ACO LISO, POTENCIA 58 CV, PESO SEM/COM LASTRO 6,5/9,4 T, LARGURA DE TRABALHO 1,20 M</v>
          </cell>
          <cell r="C4038" t="str">
            <v xml:space="preserve">UN    </v>
          </cell>
          <cell r="D4038">
            <v>735232.15</v>
          </cell>
        </row>
        <row r="4039">
          <cell r="A4039">
            <v>38393</v>
          </cell>
          <cell r="B4039" t="str">
            <v>ROLO DE ESPUMA POLIESTER 23 CM (SEM CABO)</v>
          </cell>
          <cell r="C4039" t="str">
            <v xml:space="preserve">UN    </v>
          </cell>
          <cell r="D4039">
            <v>15.99</v>
          </cell>
        </row>
        <row r="4040">
          <cell r="A4040">
            <v>38390</v>
          </cell>
          <cell r="B4040" t="str">
            <v>ROLO DE LA DE CARNEIRO 23 CM (SEM CABO)</v>
          </cell>
          <cell r="C4040" t="str">
            <v xml:space="preserve">UN    </v>
          </cell>
          <cell r="D4040">
            <v>35.46</v>
          </cell>
        </row>
        <row r="4041">
          <cell r="A4041">
            <v>36532</v>
          </cell>
          <cell r="B4041" t="str">
            <v>ROMPEDOR ELETRICO PESO 26 KG, POTENCIA OPERACIONAL DE 2,5 KW</v>
          </cell>
          <cell r="C4041" t="str">
            <v xml:space="preserve">UN    </v>
          </cell>
          <cell r="D4041">
            <v>28801.58</v>
          </cell>
        </row>
        <row r="4042">
          <cell r="A4042">
            <v>11578</v>
          </cell>
          <cell r="B4042" t="str">
            <v>ROSETA QUADRADA, SEM FUROS, EM ACO INOX POLIDO, LARGURA APROXIMADA DE 50 MM, PARA FECHADURA DE PORTA - PARAFUSOS INCLUIDOS</v>
          </cell>
          <cell r="C4042" t="str">
            <v xml:space="preserve">UN    </v>
          </cell>
          <cell r="D4042">
            <v>12.99</v>
          </cell>
        </row>
        <row r="4043">
          <cell r="A4043">
            <v>11577</v>
          </cell>
          <cell r="B4043" t="str">
            <v>ROSETA REDONDA DE SOBREPOR, SEM FUROS, EM ACO INOX POLIDO, DIAMETRO APROXIMADO DE 50 MM, PARA FECHADURA DE PORTA - PARAFUSOS INCLUIDOS</v>
          </cell>
          <cell r="C4043" t="str">
            <v xml:space="preserve">UN    </v>
          </cell>
          <cell r="D4043">
            <v>12.4</v>
          </cell>
        </row>
        <row r="4044">
          <cell r="A4044">
            <v>42432</v>
          </cell>
          <cell r="B4044" t="str">
            <v>ROTACAO DIAGONAL DUPLA, APARELHO TRIPLO, EM TUBO DE ACO CARBONO, PINTURA NO PROCESSO ELETROSTATICO - EQUIPAMENTO DE GINASTICA PARA ACADEMIA AO AR LIVRE / ACADEMIA DA TERCEIRA IDADE - ATI</v>
          </cell>
          <cell r="C4044" t="str">
            <v xml:space="preserve">UN    </v>
          </cell>
          <cell r="D4044">
            <v>2380.86</v>
          </cell>
        </row>
        <row r="4045">
          <cell r="A4045">
            <v>42437</v>
          </cell>
          <cell r="B4045" t="str">
            <v>ROTACAO VERTICAL DUPLO, EM TUBO DE ACO CARBONO, PINTURA NO PROCESSO ELETROSTATICO - EQUIPAMENTO DE GINASTICA PARA ACADEMIA AO AR LIVRE / ACADEMIA DA TERCEIRA IDADE - ATI</v>
          </cell>
          <cell r="C4045" t="str">
            <v xml:space="preserve">UN    </v>
          </cell>
          <cell r="D4045">
            <v>1810.09</v>
          </cell>
        </row>
        <row r="4046">
          <cell r="A4046">
            <v>1116</v>
          </cell>
          <cell r="B4046" t="str">
            <v>RUFO EXTERNO DE CHAPA DE ACO GALVANIZADA NUM 26, CORTE 25 CM</v>
          </cell>
          <cell r="C4046" t="str">
            <v xml:space="preserve">M     </v>
          </cell>
          <cell r="D4046">
            <v>25.04</v>
          </cell>
        </row>
        <row r="4047">
          <cell r="A4047">
            <v>1115</v>
          </cell>
          <cell r="B4047" t="str">
            <v>RUFO EXTERNO DE CHAPA DE ACO GALVANIZADA NUM 26, CORTE 28 CM</v>
          </cell>
          <cell r="C4047" t="str">
            <v xml:space="preserve">M     </v>
          </cell>
          <cell r="D4047">
            <v>30</v>
          </cell>
        </row>
        <row r="4048">
          <cell r="A4048">
            <v>1113</v>
          </cell>
          <cell r="B4048" t="str">
            <v>RUFO EXTERNO/INTERNO DE CHAPA DE ACO GALVANIZADA NUM 26, CORTE 33 CM</v>
          </cell>
          <cell r="C4048" t="str">
            <v xml:space="preserve">M     </v>
          </cell>
          <cell r="D4048">
            <v>35.07</v>
          </cell>
        </row>
        <row r="4049">
          <cell r="A4049">
            <v>1114</v>
          </cell>
          <cell r="B4049" t="str">
            <v>RUFO INTERNO DE CHAPA DE ACO GALVANIZADA NUM 26, CORTE 50 CM</v>
          </cell>
          <cell r="C4049" t="str">
            <v xml:space="preserve">M     </v>
          </cell>
          <cell r="D4049">
            <v>41.78</v>
          </cell>
        </row>
        <row r="4050">
          <cell r="A4050">
            <v>40873</v>
          </cell>
          <cell r="B4050" t="str">
            <v>RUFO INTERNO/EXTERNO DE CHAPA DE ACO GALVANIZADA NUM 24, CORTE 25 CM</v>
          </cell>
          <cell r="C4050" t="str">
            <v xml:space="preserve">M     </v>
          </cell>
          <cell r="D4050">
            <v>32.700000000000003</v>
          </cell>
        </row>
        <row r="4051">
          <cell r="A4051">
            <v>20214</v>
          </cell>
          <cell r="B4051" t="str">
            <v>RUFO PARA TELHA ESTRUTURAL DE FIBROCIMENTO 1 ABA (SEM AMIANTO)</v>
          </cell>
          <cell r="C4051" t="str">
            <v xml:space="preserve">UN    </v>
          </cell>
          <cell r="D4051">
            <v>60.88</v>
          </cell>
        </row>
        <row r="4052">
          <cell r="A4052">
            <v>7237</v>
          </cell>
          <cell r="B4052" t="str">
            <v>RUFO PARA TELHA ONDULADA DE FIBROCIMENTO, E = 6 MM, ABA *260* MM, COMPRIMENTO 1100 MM (SEM AMIANTO)</v>
          </cell>
          <cell r="C4052" t="str">
            <v xml:space="preserve">UN    </v>
          </cell>
          <cell r="D4052">
            <v>59.6</v>
          </cell>
        </row>
        <row r="4053">
          <cell r="A4053">
            <v>11757</v>
          </cell>
          <cell r="B4053" t="str">
            <v>SABONETEIRA DE PAREDE EM METAL CROMADO</v>
          </cell>
          <cell r="C4053" t="str">
            <v xml:space="preserve">UN    </v>
          </cell>
          <cell r="D4053">
            <v>31.09</v>
          </cell>
        </row>
        <row r="4054">
          <cell r="A4054">
            <v>11758</v>
          </cell>
          <cell r="B4054" t="str">
            <v>SABONETEIRA PLASTICA TIPO DISPENSER PARA SABONETE LIQUIDO COM RESERVATORIO 800 A 1500 ML</v>
          </cell>
          <cell r="C4054" t="str">
            <v xml:space="preserve">UN    </v>
          </cell>
          <cell r="D4054">
            <v>75.900000000000006</v>
          </cell>
        </row>
        <row r="4055">
          <cell r="A4055">
            <v>37526</v>
          </cell>
          <cell r="B4055" t="str">
            <v>SACO DE RAFIA PARA ENTULHO, NOVO, LISO (SEM CLICHE), *60 x 90* CM</v>
          </cell>
          <cell r="C4055" t="str">
            <v xml:space="preserve">UN    </v>
          </cell>
          <cell r="D4055">
            <v>3.41</v>
          </cell>
        </row>
        <row r="4056">
          <cell r="A4056">
            <v>6076</v>
          </cell>
          <cell r="B4056" t="str">
            <v>SAIBRO PARA ARGAMASSA (COLETADO NO COMERCIO)</v>
          </cell>
          <cell r="C4056" t="str">
            <v xml:space="preserve">M3    </v>
          </cell>
          <cell r="D4056">
            <v>66.36</v>
          </cell>
        </row>
        <row r="4057">
          <cell r="A4057">
            <v>13109</v>
          </cell>
          <cell r="B4057" t="str">
            <v>SAPATA DE PVC ADITIVADO NERVURADO D = 6"</v>
          </cell>
          <cell r="C4057" t="str">
            <v xml:space="preserve">UN    </v>
          </cell>
          <cell r="D4057">
            <v>276.67</v>
          </cell>
        </row>
        <row r="4058">
          <cell r="A4058">
            <v>13110</v>
          </cell>
          <cell r="B4058" t="str">
            <v>SAPATA DE PVC ADITIVADO NERVURADO D = 8"</v>
          </cell>
          <cell r="C4058" t="str">
            <v xml:space="preserve">UN    </v>
          </cell>
          <cell r="D4058">
            <v>364.11</v>
          </cell>
        </row>
        <row r="4059">
          <cell r="A4059">
            <v>7581</v>
          </cell>
          <cell r="B4059" t="str">
            <v>SAPATILHA EM ACO GALVANIZADO PARA CABOS COM DIAMETRO NOMINAL ATE 5/8"</v>
          </cell>
          <cell r="C4059" t="str">
            <v xml:space="preserve">UN    </v>
          </cell>
          <cell r="D4059">
            <v>4.59</v>
          </cell>
        </row>
        <row r="4060">
          <cell r="A4060">
            <v>4509</v>
          </cell>
          <cell r="B4060" t="str">
            <v>SARRAFO *2,5 X 10* CM EM PINUS, MISTA OU EQUIVALENTE DA REGIAO - BRUTA</v>
          </cell>
          <cell r="C4060" t="str">
            <v xml:space="preserve">M     </v>
          </cell>
          <cell r="D4060">
            <v>4.55</v>
          </cell>
        </row>
        <row r="4061">
          <cell r="A4061">
            <v>4512</v>
          </cell>
          <cell r="B4061" t="str">
            <v>SARRAFO *2,5 X 5* CM EM PINUS, MISTA OU EQUIVALENTE DA REGIAO - BRUTA</v>
          </cell>
          <cell r="C4061" t="str">
            <v xml:space="preserve">M     </v>
          </cell>
          <cell r="D4061">
            <v>2.17</v>
          </cell>
        </row>
        <row r="4062">
          <cell r="A4062">
            <v>4517</v>
          </cell>
          <cell r="B4062" t="str">
            <v>SARRAFO *2,5 X 7,5* CM EM PINUS, MISTA OU EQUIVALENTE DA REGIAO - BRUTA</v>
          </cell>
          <cell r="C4062" t="str">
            <v xml:space="preserve">M     </v>
          </cell>
          <cell r="D4062">
            <v>3.14</v>
          </cell>
        </row>
        <row r="4063">
          <cell r="A4063">
            <v>20206</v>
          </cell>
          <cell r="B4063" t="str">
            <v>SARRAFO APARELHADO *2 X 10* CM, EM MACARANDUBA, ANGELIM OU EQUIVALENTE DA REGIAO</v>
          </cell>
          <cell r="C4063" t="str">
            <v xml:space="preserve">M     </v>
          </cell>
          <cell r="D4063">
            <v>7.15</v>
          </cell>
        </row>
        <row r="4064">
          <cell r="A4064">
            <v>4460</v>
          </cell>
          <cell r="B4064" t="str">
            <v>SARRAFO NAO APARELHADO *2,5 X 10* CM, EM MACARANDUBA, ANGELIM OU EQUIVALENTE DA REGIAO -  BRUTA</v>
          </cell>
          <cell r="C4064" t="str">
            <v xml:space="preserve">M     </v>
          </cell>
          <cell r="D4064">
            <v>7.34</v>
          </cell>
        </row>
        <row r="4065">
          <cell r="A4065">
            <v>4417</v>
          </cell>
          <cell r="B4065" t="str">
            <v>SARRAFO NAO APARELHADO *2,5 X 7* CM, EM MACARANDUBA, ANGELIM OU EQUIVALENTE DA REGIAO -  BRUTA</v>
          </cell>
          <cell r="C4065" t="str">
            <v xml:space="preserve">M     </v>
          </cell>
          <cell r="D4065">
            <v>5.66</v>
          </cell>
        </row>
        <row r="4066">
          <cell r="A4066">
            <v>4415</v>
          </cell>
          <cell r="B4066" t="str">
            <v>SARRAFO NAO APARELHADO 2,5 X 5 CM, EM MACARANDUBA, ANGELIM OU EQUIVALENTE DA REGIAO -  BRUTA</v>
          </cell>
          <cell r="C4066" t="str">
            <v xml:space="preserve">M     </v>
          </cell>
          <cell r="D4066">
            <v>3.93</v>
          </cell>
        </row>
        <row r="4067">
          <cell r="A4067">
            <v>37373</v>
          </cell>
          <cell r="B4067" t="str">
            <v>SEGURO - HORISTA (COLETADO CAIXA)</v>
          </cell>
          <cell r="C4067" t="str">
            <v xml:space="preserve">H     </v>
          </cell>
          <cell r="D4067">
            <v>0.06</v>
          </cell>
        </row>
        <row r="4068">
          <cell r="A4068">
            <v>40864</v>
          </cell>
          <cell r="B4068" t="str">
            <v>SEGURO - MENSALISTA (COLETADO CAIXA)</v>
          </cell>
          <cell r="C4068" t="str">
            <v xml:space="preserve">MES   </v>
          </cell>
          <cell r="D4068">
            <v>11.8</v>
          </cell>
        </row>
        <row r="4069">
          <cell r="A4069">
            <v>4734</v>
          </cell>
          <cell r="B4069" t="str">
            <v>SEIXO ROLADO PARA APLICACAO EM CONCRETO (POSTO PEDREIRA/FORNECEDOR, SEM FRETE)</v>
          </cell>
          <cell r="C4069" t="str">
            <v xml:space="preserve">M3    </v>
          </cell>
          <cell r="D4069">
            <v>277.45999999999998</v>
          </cell>
        </row>
        <row r="4070">
          <cell r="A4070">
            <v>6085</v>
          </cell>
          <cell r="B4070" t="str">
            <v>SELADOR ACRILICO OPACO PREMIUM INTERIOR/EXTERIOR</v>
          </cell>
          <cell r="C4070" t="str">
            <v xml:space="preserve">L     </v>
          </cell>
          <cell r="D4070">
            <v>4.4400000000000004</v>
          </cell>
        </row>
        <row r="4071">
          <cell r="A4071">
            <v>38396</v>
          </cell>
          <cell r="B4071" t="str">
            <v>SELADOR HORIZONTAL PARA FITA DE ACO 1 "</v>
          </cell>
          <cell r="C4071" t="str">
            <v xml:space="preserve">UN    </v>
          </cell>
          <cell r="D4071">
            <v>535.28</v>
          </cell>
        </row>
        <row r="4072">
          <cell r="A4072">
            <v>11622</v>
          </cell>
          <cell r="B4072" t="str">
            <v>SELANTE A BASE DE ALCATRAO E POLIURETANO PARA JUNTAS HORIZONTAIS</v>
          </cell>
          <cell r="C4072" t="str">
            <v xml:space="preserve">KG    </v>
          </cell>
          <cell r="D4072">
            <v>55.49</v>
          </cell>
        </row>
        <row r="4073">
          <cell r="A4073">
            <v>43143</v>
          </cell>
          <cell r="B4073" t="str">
            <v>SELANTE ACRILICO PARA TRATAMENTO / ACABAMENTO SUPERFICIAL DE CONCRETO ESTAMPADO, APARENTE, PEDRAS E OUTROS</v>
          </cell>
          <cell r="C4073" t="str">
            <v xml:space="preserve">L     </v>
          </cell>
          <cell r="D4073">
            <v>20.96</v>
          </cell>
        </row>
        <row r="4074">
          <cell r="A4074">
            <v>7317</v>
          </cell>
          <cell r="B4074" t="str">
            <v>SELANTE DE BASE ASFALTICA PARA VEDACAO</v>
          </cell>
          <cell r="C4074" t="str">
            <v xml:space="preserve">KG    </v>
          </cell>
          <cell r="D4074">
            <v>69.22</v>
          </cell>
        </row>
        <row r="4075">
          <cell r="A4075">
            <v>142</v>
          </cell>
          <cell r="B4075" t="str">
            <v>SELANTE ELASTICO MONOCOMPONENTE A BASE DE POLIURETANO (PU) PARA JUNTAS DIVERSAS</v>
          </cell>
          <cell r="C4075" t="str">
            <v xml:space="preserve">310ML </v>
          </cell>
          <cell r="D4075">
            <v>26.18</v>
          </cell>
        </row>
        <row r="4076">
          <cell r="A4076">
            <v>43142</v>
          </cell>
          <cell r="B4076" t="str">
            <v>SELANTE MONOCOMPONENTE A BASE DE SILICONE DE BAIXO MODULO, PARA JUNTAS DE PAVIMENTACAO</v>
          </cell>
          <cell r="C4076" t="str">
            <v xml:space="preserve">L     </v>
          </cell>
          <cell r="D4076">
            <v>118.94</v>
          </cell>
        </row>
        <row r="4077">
          <cell r="A4077">
            <v>38123</v>
          </cell>
          <cell r="B4077" t="str">
            <v>SELANTE TIPO VEDA CALHA PARA METAL E FIBROCIMENTO</v>
          </cell>
          <cell r="C4077" t="str">
            <v xml:space="preserve">KG    </v>
          </cell>
          <cell r="D4077">
            <v>28.07</v>
          </cell>
        </row>
        <row r="4078">
          <cell r="A4078">
            <v>42701</v>
          </cell>
          <cell r="B4078" t="str">
            <v>SELIM COMPACTO EM PVC, SEM TRAVA,  DN 150 X 100 MM, PARA REDE COLETORA ESGOTO (NBR 10569)</v>
          </cell>
          <cell r="C4078" t="str">
            <v xml:space="preserve">UN    </v>
          </cell>
          <cell r="D4078">
            <v>58.23</v>
          </cell>
        </row>
        <row r="4079">
          <cell r="A4079">
            <v>42702</v>
          </cell>
          <cell r="B4079" t="str">
            <v>SELIM COMPACTO EM PVC, SEM TRAVA,  DN 200 X 100 MM, PARA REDE COLETORA ESGOTO (NBR 10569)</v>
          </cell>
          <cell r="C4079" t="str">
            <v xml:space="preserve">UN    </v>
          </cell>
          <cell r="D4079">
            <v>103.47</v>
          </cell>
        </row>
        <row r="4080">
          <cell r="A4080">
            <v>37955</v>
          </cell>
          <cell r="B4080" t="str">
            <v>SELIM COMPACTO EM PVC, SEM TRAVAS,  DN 300 X 100 MM, PARA REDE COLETORA ESGOTO (NBR 10569)</v>
          </cell>
          <cell r="C4080" t="str">
            <v xml:space="preserve">UN    </v>
          </cell>
          <cell r="D4080">
            <v>134.09</v>
          </cell>
        </row>
        <row r="4081">
          <cell r="A4081">
            <v>42699</v>
          </cell>
          <cell r="B4081" t="str">
            <v>SELIM PVC, COM TRAVA, JE, 90 GRAUS,  DN 125 X 100 MM OU 150 X 100 MM, PARA REDE COLETORA ESGOTO (NBR 10569)</v>
          </cell>
          <cell r="C4081" t="str">
            <v xml:space="preserve">UN    </v>
          </cell>
          <cell r="D4081">
            <v>35.57</v>
          </cell>
        </row>
        <row r="4082">
          <cell r="A4082">
            <v>42700</v>
          </cell>
          <cell r="B4082" t="str">
            <v>SELIM PVC, SOLDAVEL, SEM TRAVA, JE, 90 GRAUS,  DN 200 X 100 MM, PARA REDE COLETORA ESGOTO (NBR 10569)</v>
          </cell>
          <cell r="C4082" t="str">
            <v xml:space="preserve">UN    </v>
          </cell>
          <cell r="D4082">
            <v>101.4</v>
          </cell>
        </row>
        <row r="4083">
          <cell r="A4083">
            <v>37743</v>
          </cell>
          <cell r="B4083" t="str">
            <v>SEMIRREBOQUE COM DOIS EIXOS EM TANDEM TIPO BASCULANTE COM CACAMBA METALICA 14 M3  (INCLUI MONTAGEM, NAO INCLUI CAVALO MECANICO)</v>
          </cell>
          <cell r="C4083" t="str">
            <v xml:space="preserve">UN    </v>
          </cell>
          <cell r="D4083">
            <v>217162.48</v>
          </cell>
        </row>
        <row r="4084">
          <cell r="A4084">
            <v>37744</v>
          </cell>
          <cell r="B4084" t="str">
            <v>SEMIRREBOQUE COM TRES EIXOS EM TANDEM TIPO BASCULANTE COM CACAMBA METALICA 18 M3 (INCLUI MONTAGEM, NAO INCLUI CAVALO MECANICO)</v>
          </cell>
          <cell r="C4084" t="str">
            <v xml:space="preserve">UN    </v>
          </cell>
          <cell r="D4084">
            <v>255342.23</v>
          </cell>
        </row>
        <row r="4085">
          <cell r="A4085">
            <v>37741</v>
          </cell>
          <cell r="B4085" t="str">
            <v>SEMIRREBOQUE COM TRES EIXOS, PARA TRANSPORTE DE CARGA SECA, DIMENSOES APROXIMADAS 2,60 X 12,50 X 0,50 M (NAO INCLUI CAVALO MECANICO)</v>
          </cell>
          <cell r="C4085" t="str">
            <v xml:space="preserve">UN    </v>
          </cell>
          <cell r="D4085">
            <v>197464.65</v>
          </cell>
        </row>
        <row r="4086">
          <cell r="A4086">
            <v>39396</v>
          </cell>
          <cell r="B4086" t="str">
            <v>SENSOR DE PRESENCA BIVOLT COM FOTOCELULA PARA QUALQUER TIPO DE LAMPADA, POTENCIA MAXIMA *1000* W, USO EXTERNO</v>
          </cell>
          <cell r="C4086" t="str">
            <v xml:space="preserve">UN    </v>
          </cell>
          <cell r="D4086">
            <v>104.57</v>
          </cell>
        </row>
        <row r="4087">
          <cell r="A4087">
            <v>39392</v>
          </cell>
          <cell r="B4087" t="str">
            <v>SENSOR DE PRESENCA BIVOLT DE PAREDE COM FOTOCELULA PARA QUALQUER TIPO DE LAMPADA POTENCIA MAXIMA *1000* W, USO INTERNO</v>
          </cell>
          <cell r="C4087" t="str">
            <v xml:space="preserve">UN    </v>
          </cell>
          <cell r="D4087">
            <v>117.96</v>
          </cell>
        </row>
        <row r="4088">
          <cell r="A4088">
            <v>39393</v>
          </cell>
          <cell r="B4088" t="str">
            <v>SENSOR DE PRESENCA BIVOLT DE PAREDE SEM FOTOCELULA PARA QUALQUER TIPO DE LAMPADA POTENCIA MAXIMA *1000* W, USO INTERNO</v>
          </cell>
          <cell r="C4088" t="str">
            <v xml:space="preserve">UN    </v>
          </cell>
          <cell r="D4088">
            <v>72.95</v>
          </cell>
        </row>
        <row r="4089">
          <cell r="A4089">
            <v>39394</v>
          </cell>
          <cell r="B4089" t="str">
            <v>SENSOR DE PRESENCA BIVOLT DE TETO COM FOTOCELULA PARA QUALQUER TIPO DE LAMPADA POTENCIA MAXIMA *1000* W, USO INTERNO</v>
          </cell>
          <cell r="C4089" t="str">
            <v xml:space="preserve">UN    </v>
          </cell>
          <cell r="D4089">
            <v>82.11</v>
          </cell>
        </row>
        <row r="4090">
          <cell r="A4090">
            <v>39395</v>
          </cell>
          <cell r="B4090" t="str">
            <v>SENSOR DE PRESENCA BIVOLT DE TETO SEM FOTOCELULA PARA QUALQUER TIPO DE LAMPADA POTENCIA MAXIMA *900* W, USO INTERNO</v>
          </cell>
          <cell r="C4090" t="str">
            <v xml:space="preserve">UN    </v>
          </cell>
          <cell r="D4090">
            <v>76.349999999999994</v>
          </cell>
        </row>
        <row r="4091">
          <cell r="A4091">
            <v>14618</v>
          </cell>
          <cell r="B4091" t="str">
            <v>SERRA CIRCULAR DE BANCADA COM MOTOR ELETRICO, POTENCIA DE *1600* W, PARA DISCO DE DIAMETRO DE 10" (250 MM)</v>
          </cell>
          <cell r="C4091" t="str">
            <v xml:space="preserve">UN    </v>
          </cell>
          <cell r="D4091">
            <v>1768.05</v>
          </cell>
        </row>
        <row r="4092">
          <cell r="A4092">
            <v>40269</v>
          </cell>
          <cell r="B4092" t="str">
            <v>SERRA CIRCULAR DE BANCADA, MODELO PICA-PAU, DIAMETRO DE 350 MM. CARACTERISTICAS DO MOTOR: TRIFASICO, POTENCIA DE 5 HP, FREQUENCIA DE 60 HZ</v>
          </cell>
          <cell r="C4092" t="str">
            <v xml:space="preserve">UN    </v>
          </cell>
          <cell r="D4092">
            <v>7123.36</v>
          </cell>
        </row>
        <row r="4093">
          <cell r="A4093">
            <v>6110</v>
          </cell>
          <cell r="B4093" t="str">
            <v>SERRALHEIRO (HORISTA)</v>
          </cell>
          <cell r="C4093" t="str">
            <v xml:space="preserve">H     </v>
          </cell>
          <cell r="D4093">
            <v>15.93</v>
          </cell>
        </row>
        <row r="4094">
          <cell r="A4094">
            <v>40910</v>
          </cell>
          <cell r="B4094" t="str">
            <v>SERRALHEIRO (MENSALISTA)</v>
          </cell>
          <cell r="C4094" t="str">
            <v xml:space="preserve">MES   </v>
          </cell>
          <cell r="D4094">
            <v>2814.94</v>
          </cell>
        </row>
        <row r="4095">
          <cell r="A4095">
            <v>6111</v>
          </cell>
          <cell r="B4095" t="str">
            <v>SERVENTE DE OBRAS</v>
          </cell>
          <cell r="C4095" t="str">
            <v xml:space="preserve">H     </v>
          </cell>
          <cell r="D4095">
            <v>11.85</v>
          </cell>
        </row>
        <row r="4096">
          <cell r="A4096">
            <v>41084</v>
          </cell>
          <cell r="B4096" t="str">
            <v>SERVENTE DE OBRAS (MENSALISTA)</v>
          </cell>
          <cell r="C4096" t="str">
            <v xml:space="preserve">MES   </v>
          </cell>
          <cell r="D4096">
            <v>2095.1</v>
          </cell>
        </row>
        <row r="4097">
          <cell r="A4097">
            <v>44535</v>
          </cell>
          <cell r="B4097" t="str">
            <v>SERVICO DE BOMBEAMENTO DE CONCRETO COM CONSUMO MINIMO DE 40  M3</v>
          </cell>
          <cell r="C4097" t="str">
            <v xml:space="preserve">M3    </v>
          </cell>
          <cell r="D4097">
            <v>53.46</v>
          </cell>
        </row>
        <row r="4098">
          <cell r="A4098">
            <v>38637</v>
          </cell>
          <cell r="B4098" t="str">
            <v>SIFAO EM METAL CROMADO PARA PIA AMERICANA, 1.1/2 X 1.1/2 "</v>
          </cell>
          <cell r="C4098" t="str">
            <v xml:space="preserve">UN    </v>
          </cell>
          <cell r="D4098">
            <v>186.89</v>
          </cell>
        </row>
        <row r="4099">
          <cell r="A4099">
            <v>6150</v>
          </cell>
          <cell r="B4099" t="str">
            <v>SIFAO EM METAL CROMADO PARA PIA AMERICANA, 1.1/2 X 2 "</v>
          </cell>
          <cell r="C4099" t="str">
            <v xml:space="preserve">UN    </v>
          </cell>
          <cell r="D4099">
            <v>189.17</v>
          </cell>
        </row>
        <row r="4100">
          <cell r="A4100">
            <v>6136</v>
          </cell>
          <cell r="B4100" t="str">
            <v>SIFAO EM METAL CROMADO PARA PIA OU LAVATORIO, 1 X 1.1/2 "</v>
          </cell>
          <cell r="C4100" t="str">
            <v xml:space="preserve">UN    </v>
          </cell>
          <cell r="D4100">
            <v>148.69999999999999</v>
          </cell>
        </row>
        <row r="4101">
          <cell r="A4101">
            <v>38638</v>
          </cell>
          <cell r="B4101" t="str">
            <v>SIFAO EM METAL CROMADO PARA TANQUE, 1.1/4 X 1.1/2 "</v>
          </cell>
          <cell r="C4101" t="str">
            <v xml:space="preserve">UN    </v>
          </cell>
          <cell r="D4101">
            <v>157.47999999999999</v>
          </cell>
        </row>
        <row r="4102">
          <cell r="A4102">
            <v>20262</v>
          </cell>
          <cell r="B4102" t="str">
            <v>SIFAO PLASTICO EXTENSIVEL UNIVERSAL, TIPO COPO</v>
          </cell>
          <cell r="C4102" t="str">
            <v xml:space="preserve">UN    </v>
          </cell>
          <cell r="D4102">
            <v>17.760000000000002</v>
          </cell>
        </row>
        <row r="4103">
          <cell r="A4103">
            <v>6148</v>
          </cell>
          <cell r="B4103" t="str">
            <v>SIFAO PLASTICO FLEXIVEL SAIDA VERTICAL PARA COLUNA LAVATORIO, 1 X 1.1/2 "</v>
          </cell>
          <cell r="C4103" t="str">
            <v xml:space="preserve">UN    </v>
          </cell>
          <cell r="D4103">
            <v>10.99</v>
          </cell>
        </row>
        <row r="4104">
          <cell r="A4104">
            <v>6145</v>
          </cell>
          <cell r="B4104" t="str">
            <v>SIFAO PLASTICO TIPO COPO PARA PIA AMERICANA 1.1/2 X 1.1/2 "</v>
          </cell>
          <cell r="C4104" t="str">
            <v xml:space="preserve">UN    </v>
          </cell>
          <cell r="D4104">
            <v>19.71</v>
          </cell>
        </row>
        <row r="4105">
          <cell r="A4105">
            <v>6149</v>
          </cell>
          <cell r="B4105" t="str">
            <v>SIFAO PLASTICO TIPO COPO PARA PIA OU LAVATORIO, 1 X 1.1/2 "</v>
          </cell>
          <cell r="C4105" t="str">
            <v xml:space="preserve">UN    </v>
          </cell>
          <cell r="D4105">
            <v>18.579999999999998</v>
          </cell>
        </row>
        <row r="4106">
          <cell r="A4106">
            <v>6146</v>
          </cell>
          <cell r="B4106" t="str">
            <v>SIFAO PLASTICO TIPO COPO PARA TANQUE, 1.1/4 X 1.1/2 "</v>
          </cell>
          <cell r="C4106" t="str">
            <v xml:space="preserve">UN    </v>
          </cell>
          <cell r="D4106">
            <v>19.72</v>
          </cell>
        </row>
        <row r="4107">
          <cell r="A4107">
            <v>44536</v>
          </cell>
          <cell r="B4107" t="str">
            <v>SILICA ATIVA PARA ADICAO EM CONCRETO E  ARGAMASSA</v>
          </cell>
          <cell r="C4107" t="str">
            <v xml:space="preserve">KG    </v>
          </cell>
          <cell r="D4107">
            <v>2.2000000000000002</v>
          </cell>
        </row>
        <row r="4108">
          <cell r="A4108">
            <v>39961</v>
          </cell>
          <cell r="B4108" t="str">
            <v>SILICONE ACETICO USO GERAL INCOLOR 280 G</v>
          </cell>
          <cell r="C4108" t="str">
            <v xml:space="preserve">UN    </v>
          </cell>
          <cell r="D4108">
            <v>17.3</v>
          </cell>
        </row>
        <row r="4109">
          <cell r="A4109">
            <v>42433</v>
          </cell>
          <cell r="B4109" t="str">
            <v>SIMULADOR DE CAMINHADA TRIPLO, EM TUBO DE ACO CARBONO, PINTURA NO PROCESSO ELETROSTATICO - EQUIPAMENTO DE GINASTICA PARA ACADEMIA AO AR LIVRE / ACADEMIA DA TERCEIRA IDADE - ATI</v>
          </cell>
          <cell r="C4109" t="str">
            <v xml:space="preserve">UN    </v>
          </cell>
          <cell r="D4109">
            <v>4702.72</v>
          </cell>
        </row>
        <row r="4110">
          <cell r="A4110">
            <v>42434</v>
          </cell>
          <cell r="B4110" t="str">
            <v>SIMULADOR DE CAVALGADA TRIPLO, EM TUBO DE ACO CARBONO, PINTURA NO PROCESSO ELETROSTATICO - EQUIPAMENTO DE GINASTICA PARA ACADEMIA AO AR LIVRE / ACADEMIA DA TERCEIRA IDADE - ATI</v>
          </cell>
          <cell r="C4110" t="str">
            <v xml:space="preserve">UN    </v>
          </cell>
          <cell r="D4110">
            <v>5081.97</v>
          </cell>
        </row>
        <row r="4111">
          <cell r="A4111">
            <v>42435</v>
          </cell>
          <cell r="B4111" t="str">
            <v>SIMULADOR DE REMO INDIVIDUAL, EM TUBO DE ACO CARBONO, PINTURA NO PROCESSO ELETROSTATICO - EQUIPAMENTO DE GINASTICA PARA ACADEMIA AO AR LIVRE / ACADEMIA DA TERCEIRA IDADE - ATI</v>
          </cell>
          <cell r="C4111" t="str">
            <v xml:space="preserve">UN    </v>
          </cell>
          <cell r="D4111">
            <v>2534.19</v>
          </cell>
        </row>
        <row r="4112">
          <cell r="A4112">
            <v>38061</v>
          </cell>
          <cell r="B4112" t="str">
            <v>SINALIZADOR NOTURNO SIMPLES PARA PARA-RAIOS, SEM RELE FOTOELETRICO</v>
          </cell>
          <cell r="C4112" t="str">
            <v xml:space="preserve">UN    </v>
          </cell>
          <cell r="D4112">
            <v>47.96</v>
          </cell>
        </row>
        <row r="4113">
          <cell r="A4113">
            <v>20250</v>
          </cell>
          <cell r="B4113" t="str">
            <v>SISAL EM FIBRA</v>
          </cell>
          <cell r="C4113" t="str">
            <v xml:space="preserve">KG    </v>
          </cell>
          <cell r="D4113">
            <v>15.39</v>
          </cell>
        </row>
        <row r="4114">
          <cell r="A4114">
            <v>13388</v>
          </cell>
          <cell r="B4114" t="str">
            <v>SOLDA EM BARRA DE ESTANHO-CHUMBO 50/50</v>
          </cell>
          <cell r="C4114" t="str">
            <v xml:space="preserve">KG    </v>
          </cell>
          <cell r="D4114">
            <v>139.41999999999999</v>
          </cell>
        </row>
        <row r="4115">
          <cell r="A4115">
            <v>39914</v>
          </cell>
          <cell r="B4115" t="str">
            <v>SOLDA EM VARETA FOSCOPER, D = *2,5* MM  X COMPRIMENTO 500 MM</v>
          </cell>
          <cell r="C4115" t="str">
            <v xml:space="preserve">KG    </v>
          </cell>
          <cell r="D4115">
            <v>289.41000000000003</v>
          </cell>
        </row>
        <row r="4116">
          <cell r="A4116">
            <v>12732</v>
          </cell>
          <cell r="B4116" t="str">
            <v>SOLDA ESTANHO/COBRE PARA CONEXOES DE COBRE, FIO 2,5 MM, CARRETEL 500 GR (SEM CHUMBO)</v>
          </cell>
          <cell r="C4116" t="str">
            <v xml:space="preserve">UN    </v>
          </cell>
          <cell r="D4116">
            <v>333.94</v>
          </cell>
        </row>
        <row r="4117">
          <cell r="A4117">
            <v>6160</v>
          </cell>
          <cell r="B4117" t="str">
            <v>SOLDADOR</v>
          </cell>
          <cell r="C4117" t="str">
            <v xml:space="preserve">H     </v>
          </cell>
          <cell r="D4117">
            <v>15.93</v>
          </cell>
        </row>
        <row r="4118">
          <cell r="A4118">
            <v>41087</v>
          </cell>
          <cell r="B4118" t="str">
            <v>SOLDADOR (MENSALISTA)</v>
          </cell>
          <cell r="C4118" t="str">
            <v xml:space="preserve">MES   </v>
          </cell>
          <cell r="D4118">
            <v>2814.94</v>
          </cell>
        </row>
        <row r="4119">
          <cell r="A4119">
            <v>6166</v>
          </cell>
          <cell r="B4119" t="str">
            <v>SOLDADOR ELETRICO (PARA SOLDA A SER TESTADA COM RAIOS "X")</v>
          </cell>
          <cell r="C4119" t="str">
            <v xml:space="preserve">H     </v>
          </cell>
          <cell r="D4119">
            <v>21.35</v>
          </cell>
        </row>
        <row r="4120">
          <cell r="A4120">
            <v>41088</v>
          </cell>
          <cell r="B4120" t="str">
            <v>SOLDADOR ELETRICO (PARA SOLDA A SER TESTADA COM RAIOS "X") (MENSALISTA)</v>
          </cell>
          <cell r="C4120" t="str">
            <v xml:space="preserve">MES   </v>
          </cell>
          <cell r="D4120">
            <v>3773.7</v>
          </cell>
        </row>
        <row r="4121">
          <cell r="A4121">
            <v>20232</v>
          </cell>
          <cell r="B4121" t="str">
            <v>SOLEIRA EM GRANITO, POLIDO, TIPO ANDORINHA/ QUARTZ/ CASTELO/ CORUMBA OU OUTROS EQUIVALENTES DA REGIAO, L= *15* CM, E=  *2,0* CM</v>
          </cell>
          <cell r="C4121" t="str">
            <v xml:space="preserve">M     </v>
          </cell>
          <cell r="D4121">
            <v>78.48</v>
          </cell>
        </row>
        <row r="4122">
          <cell r="A4122">
            <v>10856</v>
          </cell>
          <cell r="B4122" t="str">
            <v>SOLEIRA PRE-MOLDADA EM GRANILITE, MARMORITE OU GRANITINA, L = *15 CM</v>
          </cell>
          <cell r="C4122" t="str">
            <v xml:space="preserve">M     </v>
          </cell>
          <cell r="D4122">
            <v>84.17</v>
          </cell>
        </row>
        <row r="4123">
          <cell r="A4123">
            <v>4828</v>
          </cell>
          <cell r="B4123" t="str">
            <v>SOLEIRA/ PEITORIL EM MARMORE, POLIDO, BRANCO COMUM, L= *15* CM, E=  *2* CM,  CORTE RETO</v>
          </cell>
          <cell r="C4123" t="str">
            <v xml:space="preserve">M     </v>
          </cell>
          <cell r="D4123">
            <v>68.41</v>
          </cell>
        </row>
        <row r="4124">
          <cell r="A4124">
            <v>20249</v>
          </cell>
          <cell r="B4124" t="str">
            <v>SOLEIRA/ TABEIRA EM MARMORE, POLIDO, BRANCO COMUM, L= 5 CM, E=  *2,0* CM</v>
          </cell>
          <cell r="C4124" t="str">
            <v xml:space="preserve">M     </v>
          </cell>
          <cell r="D4124">
            <v>37.46</v>
          </cell>
        </row>
        <row r="4125">
          <cell r="A4125">
            <v>11609</v>
          </cell>
          <cell r="B4125" t="str">
            <v>SOLUCAO ASFALTICA ELASTOMERICA PARA IMPRIMACAO, APLICACAO A FRIO</v>
          </cell>
          <cell r="C4125" t="str">
            <v xml:space="preserve">L     </v>
          </cell>
          <cell r="D4125">
            <v>9.2200000000000006</v>
          </cell>
        </row>
        <row r="4126">
          <cell r="A4126">
            <v>20083</v>
          </cell>
          <cell r="B4126" t="str">
            <v>SOLUCAO PREPARADORA / LIMPADORA PARA PVC, FRASCO COM 1000 CM3</v>
          </cell>
          <cell r="C4126" t="str">
            <v xml:space="preserve">UN    </v>
          </cell>
          <cell r="D4126">
            <v>87.17</v>
          </cell>
        </row>
        <row r="4127">
          <cell r="A4127">
            <v>10691</v>
          </cell>
          <cell r="B4127" t="str">
            <v>SOLVENTE PARA COLA (PARA LAMINADO MELAMINICO) A BASE DE RESINA SINTETICA</v>
          </cell>
          <cell r="C4127" t="str">
            <v xml:space="preserve">L     </v>
          </cell>
          <cell r="D4127">
            <v>61.71</v>
          </cell>
        </row>
        <row r="4128">
          <cell r="A4128">
            <v>12295</v>
          </cell>
          <cell r="B4128" t="str">
            <v>SOQUETE DE BAQUELITE BASE E27, PARA LAMPADAS</v>
          </cell>
          <cell r="C4128" t="str">
            <v xml:space="preserve">UN    </v>
          </cell>
          <cell r="D4128">
            <v>3.12</v>
          </cell>
        </row>
        <row r="4129">
          <cell r="A4129">
            <v>12296</v>
          </cell>
          <cell r="B4129" t="str">
            <v>SOQUETE DE PORCELANA BASE E27, FIXO DE TETO, PARA LAMPADAS</v>
          </cell>
          <cell r="C4129" t="str">
            <v xml:space="preserve">UN    </v>
          </cell>
          <cell r="D4129">
            <v>4.04</v>
          </cell>
        </row>
        <row r="4130">
          <cell r="A4130">
            <v>12294</v>
          </cell>
          <cell r="B4130" t="str">
            <v>SOQUETE DE PORCELANA BASE E27, PARA USO AO TEMPO, PARA LAMPADAS</v>
          </cell>
          <cell r="C4130" t="str">
            <v xml:space="preserve">UN    </v>
          </cell>
          <cell r="D4130">
            <v>9.7100000000000009</v>
          </cell>
        </row>
        <row r="4131">
          <cell r="A4131">
            <v>14543</v>
          </cell>
          <cell r="B4131" t="str">
            <v>SOQUETE DE PVC / TERMOPLASTICO BASE E27, COM CHAVE, PARA LAMPADAS</v>
          </cell>
          <cell r="C4131" t="str">
            <v xml:space="preserve">UN    </v>
          </cell>
          <cell r="D4131">
            <v>6.93</v>
          </cell>
        </row>
        <row r="4132">
          <cell r="A4132">
            <v>13329</v>
          </cell>
          <cell r="B4132" t="str">
            <v>SOQUETE DE PVC / TERMOPLASTICO BASE E27, COM RABICHO, PARA LAMPADAS</v>
          </cell>
          <cell r="C4132" t="str">
            <v xml:space="preserve">UN    </v>
          </cell>
          <cell r="D4132">
            <v>4.07</v>
          </cell>
        </row>
        <row r="4133">
          <cell r="A4133">
            <v>21044</v>
          </cell>
          <cell r="B4133" t="str">
            <v>SPRINKLER TIPO PENDENTE, 68 GRAUS CELSIUS (BULBO VERMELHO), ACABAMENTO CROMADO, 1/2" - 15 MM</v>
          </cell>
          <cell r="C4133" t="str">
            <v xml:space="preserve">UN    </v>
          </cell>
          <cell r="D4133">
            <v>29.63</v>
          </cell>
        </row>
        <row r="4134">
          <cell r="A4134">
            <v>21045</v>
          </cell>
          <cell r="B4134" t="str">
            <v>SPRINKLER TIPO PENDENTE, 68 GRAUS CELSIUS (BULBO VERMELHO), ACABAMENTO CROMADO, 3/4" - 20 MM</v>
          </cell>
          <cell r="C4134" t="str">
            <v xml:space="preserve">UN    </v>
          </cell>
          <cell r="D4134">
            <v>40.590000000000003</v>
          </cell>
        </row>
        <row r="4135">
          <cell r="A4135">
            <v>21040</v>
          </cell>
          <cell r="B4135" t="str">
            <v>SPRINKLER TIPO PENDENTE, 68 GRAUS CELSIUS (BULBO VERMELHO), ACABAMENTO NATURAL, 1/2" - 15 MM</v>
          </cell>
          <cell r="C4135" t="str">
            <v xml:space="preserve">UN    </v>
          </cell>
          <cell r="D4135">
            <v>29</v>
          </cell>
        </row>
        <row r="4136">
          <cell r="A4136">
            <v>21041</v>
          </cell>
          <cell r="B4136" t="str">
            <v>SPRINKLER TIPO PENDENTE, 68 GRAUS CELSIUS (BULBO VERMELHO), ACABAMENTO NATURAL, 3/4" - 20 MM</v>
          </cell>
          <cell r="C4136" t="str">
            <v xml:space="preserve">UN    </v>
          </cell>
          <cell r="D4136">
            <v>35</v>
          </cell>
        </row>
        <row r="4137">
          <cell r="A4137">
            <v>21047</v>
          </cell>
          <cell r="B4137" t="str">
            <v>SPRINKLER TIPO PENDENTE, 79 GRAUS CELSIUS (BULBO AMARELO), ACABAMENTO CROMADO, 3/4" - 20 MM</v>
          </cell>
          <cell r="C4137" t="str">
            <v xml:space="preserve">UN    </v>
          </cell>
          <cell r="D4137">
            <v>43.69</v>
          </cell>
        </row>
        <row r="4138">
          <cell r="A4138">
            <v>21043</v>
          </cell>
          <cell r="B4138" t="str">
            <v>SPRINKLER TIPO PENDENTE, 79 GRAUS CELSIUS (BULBO AMARELO), ACABAMENTO NATURAL, 3/4" - 20 MM</v>
          </cell>
          <cell r="C4138" t="str">
            <v xml:space="preserve">UN    </v>
          </cell>
          <cell r="D4138">
            <v>42.54</v>
          </cell>
        </row>
        <row r="4139">
          <cell r="A4139">
            <v>21042</v>
          </cell>
          <cell r="B4139" t="str">
            <v>SPRINKLER TIPO PENDENTE, 79 GRAUS CELSIUS (BULBO AMARELO,) ACABAMENTO NATURAL OU CROMADO, 1/2" - 15 MM</v>
          </cell>
          <cell r="C4139" t="str">
            <v xml:space="preserve">UN    </v>
          </cell>
          <cell r="D4139">
            <v>33.67</v>
          </cell>
        </row>
        <row r="4140">
          <cell r="A4140">
            <v>14149</v>
          </cell>
          <cell r="B4140" t="str">
            <v>SUPORTE "Y" PARA FITA PERFURADA</v>
          </cell>
          <cell r="C4140" t="str">
            <v xml:space="preserve">CENTO </v>
          </cell>
          <cell r="D4140">
            <v>193.02</v>
          </cell>
        </row>
        <row r="4141">
          <cell r="A4141">
            <v>38099</v>
          </cell>
          <cell r="B4141" t="str">
            <v>SUPORTE DE FIXACAO PARA ESPELHO / PLACA 4" X 2", PARA 3 MODULOS, PARA INSTALACAO DE TOMADAS E INTERRUPTORES (SOMENTE SUPORTE)</v>
          </cell>
          <cell r="C4141" t="str">
            <v xml:space="preserve">UN    </v>
          </cell>
          <cell r="D4141">
            <v>1.3</v>
          </cell>
        </row>
        <row r="4142">
          <cell r="A4142">
            <v>38100</v>
          </cell>
          <cell r="B4142" t="str">
            <v>SUPORTE DE FIXACAO PARA ESPELHO / PLACA 4" X 4", PARA 6 MODULOS, PARA INSTALACAO DE TOMADAS E INTERRUPTORES (SOMENTE SUPORTE)</v>
          </cell>
          <cell r="C4142" t="str">
            <v xml:space="preserve">UN    </v>
          </cell>
          <cell r="D4142">
            <v>2.12</v>
          </cell>
        </row>
        <row r="4143">
          <cell r="A4143">
            <v>20061</v>
          </cell>
          <cell r="B4143" t="str">
            <v>SUPORTE DE PVC PARA CALHA PLUVIAL, DIAMETRO ENTRE 119 E 170 MM, PARA DRENAGEM PREDIAL</v>
          </cell>
          <cell r="C4143" t="str">
            <v xml:space="preserve">UN    </v>
          </cell>
          <cell r="D4143">
            <v>3.54</v>
          </cell>
        </row>
        <row r="4144">
          <cell r="A4144">
            <v>7576</v>
          </cell>
          <cell r="B4144" t="str">
            <v>SUPORTE EM ACO GALVANIZADO PARA TRANSFORMADOR PARA POSTE DUPLO T 185 X 95 MM, CHAPA DE 5/16"</v>
          </cell>
          <cell r="C4144" t="str">
            <v xml:space="preserve">UN    </v>
          </cell>
          <cell r="D4144">
            <v>188.4</v>
          </cell>
        </row>
        <row r="4145">
          <cell r="A4145">
            <v>3384</v>
          </cell>
          <cell r="B4145" t="str">
            <v>SUPORTE GUIA SIMPLES COM ROLDANA EM POLIPROPILENO PARA CHUMBAR, H = 20 CM</v>
          </cell>
          <cell r="C4145" t="str">
            <v xml:space="preserve">UN    </v>
          </cell>
          <cell r="D4145">
            <v>6.12</v>
          </cell>
        </row>
        <row r="4146">
          <cell r="A4146">
            <v>7572</v>
          </cell>
          <cell r="B4146" t="str">
            <v>SUPORTE ISOLADOR REFORCADO DIAMETRO NOMINAL 5/16", COM ROSCA SOBERBA E BUCHA</v>
          </cell>
          <cell r="C4146" t="str">
            <v xml:space="preserve">UN    </v>
          </cell>
          <cell r="D4146">
            <v>7.84</v>
          </cell>
        </row>
        <row r="4147">
          <cell r="A4147">
            <v>3396</v>
          </cell>
          <cell r="B4147" t="str">
            <v>SUPORTE ISOLADOR SIMPLES DIAMETRO NOMINAL 5/16", COM ROSCA SOBERBA E BUCHA</v>
          </cell>
          <cell r="C4147" t="str">
            <v xml:space="preserve">UN    </v>
          </cell>
          <cell r="D4147">
            <v>5.3</v>
          </cell>
        </row>
        <row r="4148">
          <cell r="A4148">
            <v>37590</v>
          </cell>
          <cell r="B4148" t="str">
            <v>SUPORTE MAO-FRANCESA EM ACO, ABAS IGUAIS 30 CM, CAPACIDADE MINIMA 60 KG, BRANCO</v>
          </cell>
          <cell r="C4148" t="str">
            <v xml:space="preserve">UN    </v>
          </cell>
          <cell r="D4148">
            <v>21.58</v>
          </cell>
        </row>
        <row r="4149">
          <cell r="A4149">
            <v>37591</v>
          </cell>
          <cell r="B4149" t="str">
            <v>SUPORTE MAO-FRANCESA EM ACO, ABAS IGUAIS 40 CM, CAPACIDADE MINIMA 70 KG, BRANCO</v>
          </cell>
          <cell r="C4149" t="str">
            <v xml:space="preserve">UN    </v>
          </cell>
          <cell r="D4149">
            <v>25.94</v>
          </cell>
        </row>
        <row r="4150">
          <cell r="A4150">
            <v>12626</v>
          </cell>
          <cell r="B4150" t="str">
            <v>SUPORTE METALICO PARA CALHA PLUVIAL,  ZINCADO, DOBRADO, DIAMETRO ENTRE 119 E 170 MM, PARA DRENAGEM PREDIAL</v>
          </cell>
          <cell r="C4150" t="str">
            <v xml:space="preserve">UN    </v>
          </cell>
          <cell r="D4150">
            <v>17.010000000000002</v>
          </cell>
        </row>
        <row r="4151">
          <cell r="A4151">
            <v>11033</v>
          </cell>
          <cell r="B4151" t="str">
            <v>SUPORTE PARA CALHA DE 150 MM EM FERRO GALVANIZADO</v>
          </cell>
          <cell r="C4151" t="str">
            <v xml:space="preserve">UN    </v>
          </cell>
          <cell r="D4151">
            <v>7.01</v>
          </cell>
        </row>
        <row r="4152">
          <cell r="A4152">
            <v>390</v>
          </cell>
          <cell r="B4152" t="str">
            <v>SUPORTE PARA TUBO DIAMETRO NOMINAL 2", COM ROSCA MECANICA</v>
          </cell>
          <cell r="C4152" t="str">
            <v xml:space="preserve">UN    </v>
          </cell>
          <cell r="D4152">
            <v>9.59</v>
          </cell>
        </row>
        <row r="4153">
          <cell r="A4153">
            <v>42436</v>
          </cell>
          <cell r="B4153" t="str">
            <v>SURF DUPLO, EM TUBO DE ACO CARBONO, PINTURA NO PROCESSO ELETROSTATICO - EQUIPAMENTO DE GINASTICA PARA ACADEMIA AO AR LIVRE / ACADEMIA DA TERCEIRA IDADE - ATI</v>
          </cell>
          <cell r="C4153" t="str">
            <v xml:space="preserve">UN    </v>
          </cell>
          <cell r="D4153">
            <v>2652.57</v>
          </cell>
        </row>
        <row r="4154">
          <cell r="A4154">
            <v>6193</v>
          </cell>
          <cell r="B4154" t="str">
            <v>TABUA  NAO  APARELHADA  *2,5 X 20* CM, EM MACARANDUBA, ANGELIM OU EQUIVALENTE DA REGIAO - BRUTA</v>
          </cell>
          <cell r="C4154" t="str">
            <v xml:space="preserve">M     </v>
          </cell>
          <cell r="D4154">
            <v>14.69</v>
          </cell>
        </row>
        <row r="4155">
          <cell r="A4155">
            <v>6194</v>
          </cell>
          <cell r="B4155" t="str">
            <v>TABUA *2,5 X 15 CM EM PINUS, MISTA OU EQUIVALENTE DA REGIAO - BRUTA</v>
          </cell>
          <cell r="C4155" t="str">
            <v xml:space="preserve">M     </v>
          </cell>
          <cell r="D4155">
            <v>6.41</v>
          </cell>
        </row>
        <row r="4156">
          <cell r="A4156">
            <v>10567</v>
          </cell>
          <cell r="B4156" t="str">
            <v>TABUA *2,5 X 23* CM EM PINUS, MISTA OU EQUIVALENTE DA REGIAO - BRUTA</v>
          </cell>
          <cell r="C4156" t="str">
            <v xml:space="preserve">M     </v>
          </cell>
          <cell r="D4156">
            <v>10.15</v>
          </cell>
        </row>
        <row r="4157">
          <cell r="A4157">
            <v>6212</v>
          </cell>
          <cell r="B4157" t="str">
            <v>TABUA *2,5 X 30 CM EM PINUS, MISTA OU EQUIVALENTE DA REGIAO - BRUTA</v>
          </cell>
          <cell r="C4157" t="str">
            <v xml:space="preserve">M     </v>
          </cell>
          <cell r="D4157">
            <v>14.89</v>
          </cell>
        </row>
        <row r="4158">
          <cell r="A4158">
            <v>3993</v>
          </cell>
          <cell r="B4158" t="str">
            <v>TABUA APARELHADA *2,5 X 15* CM, EM MACARANDUBA, ANGELIM OU EQUIVALENTE DA REGIAO</v>
          </cell>
          <cell r="C4158" t="str">
            <v xml:space="preserve">M2    </v>
          </cell>
          <cell r="D4158">
            <v>94.99</v>
          </cell>
        </row>
        <row r="4159">
          <cell r="A4159">
            <v>3990</v>
          </cell>
          <cell r="B4159" t="str">
            <v>TABUA APARELHADA *2,5 X 25* CM, EM MACARANDUBA, ANGELIM OU EQUIVALENTE DA REGIAO</v>
          </cell>
          <cell r="C4159" t="str">
            <v xml:space="preserve">M     </v>
          </cell>
          <cell r="D4159">
            <v>17.87</v>
          </cell>
        </row>
        <row r="4160">
          <cell r="A4160">
            <v>3992</v>
          </cell>
          <cell r="B4160" t="str">
            <v>TABUA APARELHADA *2,5 X 30* CM, EM MACARANDUBA, ANGELIM OU EQUIVALENTE DA REGIAO</v>
          </cell>
          <cell r="C4160" t="str">
            <v xml:space="preserve">M     </v>
          </cell>
          <cell r="D4160">
            <v>24.13</v>
          </cell>
        </row>
        <row r="4161">
          <cell r="A4161">
            <v>6178</v>
          </cell>
          <cell r="B4161" t="str">
            <v>TABUA DE  MADEIRA PARA PISO, CUMARU/IPE CHAMPANHE OU EQUIVALENTE DA REGIAO, ENCAIXE MACHO/FEMEA, *10 X 2* CM</v>
          </cell>
          <cell r="C4161" t="str">
            <v xml:space="preserve">M2    </v>
          </cell>
          <cell r="D4161">
            <v>267.77</v>
          </cell>
        </row>
        <row r="4162">
          <cell r="A4162">
            <v>6180</v>
          </cell>
          <cell r="B4162" t="str">
            <v>TABUA DE  MADEIRA PARA PISO, CUMARU/IPE CHAMPANHE OU EQUIVALENTE DA REGIAO, ENCAIXE MACHO/FEMEA, *15 X 2* CM</v>
          </cell>
          <cell r="C4162" t="str">
            <v xml:space="preserve">M2    </v>
          </cell>
          <cell r="D4162">
            <v>289</v>
          </cell>
        </row>
        <row r="4163">
          <cell r="A4163">
            <v>6182</v>
          </cell>
          <cell r="B4163" t="str">
            <v>TABUA DE  MADEIRA PARA PISO, IPE (CERNE) OU EQUIVALENTE DA REGIAO, ENCAIXE MACHO/FEMEA, *20 X 2* CM</v>
          </cell>
          <cell r="C4163" t="str">
            <v xml:space="preserve">M2    </v>
          </cell>
          <cell r="D4163">
            <v>358.72</v>
          </cell>
        </row>
        <row r="4164">
          <cell r="A4164">
            <v>43614</v>
          </cell>
          <cell r="B4164" t="str">
            <v>TABUA NAO APARELHADA *2,5 X 15* CM, EM MACARANDUBA, ANGELIM OU EQUIVALENTE DA REGIAO - BRUTA</v>
          </cell>
          <cell r="C4164" t="str">
            <v xml:space="preserve">M     </v>
          </cell>
          <cell r="D4164">
            <v>12.07</v>
          </cell>
        </row>
        <row r="4165">
          <cell r="A4165">
            <v>6189</v>
          </cell>
          <cell r="B4165" t="str">
            <v>TABUA NAO APARELHADA *2,5 X 30* CM, EM MACARANDUBA, ANGELIM OU EQUIVALENTE DA REGIAO - BRUTA</v>
          </cell>
          <cell r="C4165" t="str">
            <v xml:space="preserve">M     </v>
          </cell>
          <cell r="D4165">
            <v>21.45</v>
          </cell>
        </row>
        <row r="4166">
          <cell r="A4166">
            <v>6214</v>
          </cell>
          <cell r="B4166" t="str">
            <v>TACO DE MADEIRA PARA PISO, IPE (CERNE) OU EQUIVALENTE DA REGIAO, 7 X 42 CM, E = 2 CM</v>
          </cell>
          <cell r="C4166" t="str">
            <v xml:space="preserve">M2    </v>
          </cell>
          <cell r="D4166">
            <v>167.74</v>
          </cell>
        </row>
        <row r="4167">
          <cell r="A4167">
            <v>36153</v>
          </cell>
          <cell r="B4167" t="str">
            <v>TALABARTE DE SEGURANCA, 2 MOSQUETOES TRAVA DUPLA *53* MM DE ABERTURA, COM ABSORVEDOR DE ENERGIA</v>
          </cell>
          <cell r="C4167" t="str">
            <v xml:space="preserve">UN    </v>
          </cell>
          <cell r="D4167">
            <v>267.5</v>
          </cell>
        </row>
        <row r="4168">
          <cell r="A4168">
            <v>10740</v>
          </cell>
          <cell r="B4168" t="str">
            <v>TALHA ELETRICA 3 T, VELOCIDADE  2,1 M / MIN, POTENCIA 1,3 KW</v>
          </cell>
          <cell r="C4168" t="str">
            <v xml:space="preserve">UN    </v>
          </cell>
          <cell r="D4168">
            <v>11693.47</v>
          </cell>
        </row>
        <row r="4169">
          <cell r="A4169">
            <v>13914</v>
          </cell>
          <cell r="B4169" t="str">
            <v>TALHA MANUAL DE CORRENTE, CAPACIDADE DE 1 T COM ELEVACAO DE 3 M</v>
          </cell>
          <cell r="C4169" t="str">
            <v xml:space="preserve">UN    </v>
          </cell>
          <cell r="D4169">
            <v>846.07</v>
          </cell>
        </row>
        <row r="4170">
          <cell r="A4170">
            <v>10742</v>
          </cell>
          <cell r="B4170" t="str">
            <v>TALHA MANUAL DE CORRENTE, CAPACIDADE DE 2 T COM ELEVACAO DE 3 M</v>
          </cell>
          <cell r="C4170" t="str">
            <v xml:space="preserve">UN    </v>
          </cell>
          <cell r="D4170">
            <v>1234</v>
          </cell>
        </row>
        <row r="4171">
          <cell r="A4171">
            <v>38465</v>
          </cell>
          <cell r="B4171" t="str">
            <v>TALHADEIRA COM PUNHO DE PROTECAO *20 X 250* MM</v>
          </cell>
          <cell r="C4171" t="str">
            <v xml:space="preserve">UN    </v>
          </cell>
          <cell r="D4171">
            <v>32.32</v>
          </cell>
        </row>
        <row r="4172">
          <cell r="A4172">
            <v>7543</v>
          </cell>
          <cell r="B4172" t="str">
            <v>TAMPA CEGA EM PVC PARA CONDULETE 4 X 2"</v>
          </cell>
          <cell r="C4172" t="str">
            <v xml:space="preserve">UN    </v>
          </cell>
          <cell r="D4172">
            <v>5.0199999999999996</v>
          </cell>
        </row>
        <row r="4173">
          <cell r="A4173">
            <v>43427</v>
          </cell>
          <cell r="B4173" t="str">
            <v>TAMPA DE CONCRETO ARMADO PARA FOSSA SEPTICA, DIAMETRO NOMINAL DE 3,00 M E ESPESSURA MINIMA DE 100 MM</v>
          </cell>
          <cell r="C4173" t="str">
            <v xml:space="preserve">UN    </v>
          </cell>
          <cell r="D4173">
            <v>1588.58</v>
          </cell>
        </row>
        <row r="4174">
          <cell r="A4174">
            <v>41613</v>
          </cell>
          <cell r="B4174" t="str">
            <v>TAMPA DE CONCRETO ARMADO PARA FOSSA, D = *0,90* M, E = 0,05 M</v>
          </cell>
          <cell r="C4174" t="str">
            <v xml:space="preserve">UN    </v>
          </cell>
          <cell r="D4174">
            <v>102.11</v>
          </cell>
        </row>
        <row r="4175">
          <cell r="A4175">
            <v>41614</v>
          </cell>
          <cell r="B4175" t="str">
            <v>TAMPA DE CONCRETO ARMADO PARA FOSSA, D = *1,10* M, E = 0,05 M</v>
          </cell>
          <cell r="C4175" t="str">
            <v xml:space="preserve">UN    </v>
          </cell>
          <cell r="D4175">
            <v>130.11000000000001</v>
          </cell>
        </row>
        <row r="4176">
          <cell r="A4176">
            <v>41615</v>
          </cell>
          <cell r="B4176" t="str">
            <v>TAMPA DE CONCRETO ARMADO PARA FOSSA, D = *1,35* M, E = 0,05 M</v>
          </cell>
          <cell r="C4176" t="str">
            <v xml:space="preserve">UN    </v>
          </cell>
          <cell r="D4176">
            <v>201.1</v>
          </cell>
        </row>
        <row r="4177">
          <cell r="A4177">
            <v>41616</v>
          </cell>
          <cell r="B4177" t="str">
            <v>TAMPA DE CONCRETO ARMADO PARA FOSSA, D = 1,50 M, E = 0,05 M</v>
          </cell>
          <cell r="C4177" t="str">
            <v xml:space="preserve">UN    </v>
          </cell>
          <cell r="D4177">
            <v>300.48</v>
          </cell>
        </row>
        <row r="4178">
          <cell r="A4178">
            <v>41617</v>
          </cell>
          <cell r="B4178" t="str">
            <v>TAMPA DE CONCRETO ARMADO PARA FOSSA, D = 2,00 M, E = 0,05 M</v>
          </cell>
          <cell r="C4178" t="str">
            <v xml:space="preserve">UN    </v>
          </cell>
          <cell r="D4178">
            <v>597.47</v>
          </cell>
        </row>
        <row r="4179">
          <cell r="A4179">
            <v>41618</v>
          </cell>
          <cell r="B4179" t="str">
            <v>TAMPA DE CONCRETO ARMADO PARA FOSSA, D = 2,50 M, E = 0,05 M</v>
          </cell>
          <cell r="C4179" t="str">
            <v xml:space="preserve">UN    </v>
          </cell>
          <cell r="D4179">
            <v>1099.9000000000001</v>
          </cell>
        </row>
        <row r="4180">
          <cell r="A4180">
            <v>43428</v>
          </cell>
          <cell r="B4180" t="str">
            <v>TAMPA DE CONCRETO ARMADO PARA POCO DE INSPECAO, COM FURO E TAMPINHA, DIAMETRO NOMINAL DE 3,00 M E ESPESSURA MINIMA DE 100 MM</v>
          </cell>
          <cell r="C4180" t="str">
            <v xml:space="preserve">UN    </v>
          </cell>
          <cell r="D4180">
            <v>1932</v>
          </cell>
        </row>
        <row r="4181">
          <cell r="A4181">
            <v>41619</v>
          </cell>
          <cell r="B4181" t="str">
            <v>TAMPA DE CONCRETO ARMADO PARA POCO, COM  FURO E TAMPINHA, D = *0,90* M, E = 0,05 M</v>
          </cell>
          <cell r="C4181" t="str">
            <v xml:space="preserve">UN    </v>
          </cell>
          <cell r="D4181">
            <v>125.17</v>
          </cell>
        </row>
        <row r="4182">
          <cell r="A4182">
            <v>41620</v>
          </cell>
          <cell r="B4182" t="str">
            <v>TAMPA DE CONCRETO ARMADO PARA POCO, COM  FURO E TAMPINHA, D = *1,10* M, E = 0,05 M</v>
          </cell>
          <cell r="C4182" t="str">
            <v xml:space="preserve">UN    </v>
          </cell>
          <cell r="D4182">
            <v>158.11000000000001</v>
          </cell>
        </row>
        <row r="4183">
          <cell r="A4183">
            <v>41622</v>
          </cell>
          <cell r="B4183" t="str">
            <v>TAMPA DE CONCRETO ARMADO PARA POCO, COM  FURO E TAMPINHA, D = *1,35* M, E = 0,05 M</v>
          </cell>
          <cell r="C4183" t="str">
            <v xml:space="preserve">UN    </v>
          </cell>
          <cell r="D4183">
            <v>274.23</v>
          </cell>
        </row>
        <row r="4184">
          <cell r="A4184">
            <v>41623</v>
          </cell>
          <cell r="B4184" t="str">
            <v>TAMPA DE CONCRETO ARMADO PARA POCO, COM  FURO E TAMPINHA, D = 1,50 M, E = 0,05 M</v>
          </cell>
          <cell r="C4184" t="str">
            <v xml:space="preserve">UN    </v>
          </cell>
          <cell r="D4184">
            <v>421.64</v>
          </cell>
        </row>
        <row r="4185">
          <cell r="A4185">
            <v>41624</v>
          </cell>
          <cell r="B4185" t="str">
            <v>TAMPA DE CONCRETO ARMADO PARA POCO, COM  FURO E TAMPINHA, D = 2,00 M, E = 0,05 M</v>
          </cell>
          <cell r="C4185" t="str">
            <v xml:space="preserve">UN    </v>
          </cell>
          <cell r="D4185">
            <v>790.58</v>
          </cell>
        </row>
        <row r="4186">
          <cell r="A4186">
            <v>41625</v>
          </cell>
          <cell r="B4186" t="str">
            <v>TAMPA DE CONCRETO ARMADO PARA POCO, COM  FURO E TAMPINHA, D = 2,50 M, E = 0,05 M</v>
          </cell>
          <cell r="C4186" t="str">
            <v xml:space="preserve">UN    </v>
          </cell>
          <cell r="D4186">
            <v>1216.3499999999999</v>
          </cell>
        </row>
        <row r="4187">
          <cell r="A4187">
            <v>39352</v>
          </cell>
          <cell r="B4187" t="str">
            <v>TAMPA PARA CONDULETE, EM PVC, PARA TOMADA HEXAGONAL</v>
          </cell>
          <cell r="C4187" t="str">
            <v xml:space="preserve">UN    </v>
          </cell>
          <cell r="D4187">
            <v>3.1</v>
          </cell>
        </row>
        <row r="4188">
          <cell r="A4188">
            <v>39346</v>
          </cell>
          <cell r="B4188" t="str">
            <v>TAMPA PARA CONDULETE, EM PVC, PARA 1 INTERRUPTOR</v>
          </cell>
          <cell r="C4188" t="str">
            <v xml:space="preserve">UN    </v>
          </cell>
          <cell r="D4188">
            <v>3.1</v>
          </cell>
        </row>
        <row r="4189">
          <cell r="A4189">
            <v>39350</v>
          </cell>
          <cell r="B4189" t="str">
            <v>TAMPA PARA CONDULETE, EM PVC, PARA 1 MODULO RJ</v>
          </cell>
          <cell r="C4189" t="str">
            <v xml:space="preserve">UN    </v>
          </cell>
          <cell r="D4189">
            <v>3.34</v>
          </cell>
        </row>
        <row r="4190">
          <cell r="A4190">
            <v>39351</v>
          </cell>
          <cell r="B4190" t="str">
            <v>TAMPA PARA CONDULETE, EM PVC, PARA 2 MODULOS RJ</v>
          </cell>
          <cell r="C4190" t="str">
            <v xml:space="preserve">UN    </v>
          </cell>
          <cell r="D4190">
            <v>3.86</v>
          </cell>
        </row>
        <row r="4191">
          <cell r="A4191">
            <v>38952</v>
          </cell>
          <cell r="B4191" t="str">
            <v>TAMPAO / CAP, ROSCA FEMEA, METALICO, PARA TUBO PEX, DN 1/2"</v>
          </cell>
          <cell r="C4191" t="str">
            <v xml:space="preserve">UN    </v>
          </cell>
          <cell r="D4191">
            <v>4.1500000000000004</v>
          </cell>
        </row>
        <row r="4192">
          <cell r="A4192">
            <v>38953</v>
          </cell>
          <cell r="B4192" t="str">
            <v>TAMPAO / CAP, ROSCA FEMEA, METALICO, PARA TUBO PEX, DN 3/4"</v>
          </cell>
          <cell r="C4192" t="str">
            <v xml:space="preserve">UN    </v>
          </cell>
          <cell r="D4192">
            <v>6.53</v>
          </cell>
        </row>
        <row r="4193">
          <cell r="A4193">
            <v>38835</v>
          </cell>
          <cell r="B4193" t="str">
            <v>TAMPAO / CAP, ROSCA MACHO, PARA TUBO PEX, DN 1/2"</v>
          </cell>
          <cell r="C4193" t="str">
            <v xml:space="preserve">UN    </v>
          </cell>
          <cell r="D4193">
            <v>5.86</v>
          </cell>
        </row>
        <row r="4194">
          <cell r="A4194">
            <v>38837</v>
          </cell>
          <cell r="B4194" t="str">
            <v>TAMPAO / CAP, ROSCA MACHO, PARA TUBO PEX, DN 1"</v>
          </cell>
          <cell r="C4194" t="str">
            <v xml:space="preserve">UN    </v>
          </cell>
          <cell r="D4194">
            <v>15.27</v>
          </cell>
        </row>
        <row r="4195">
          <cell r="A4195">
            <v>38836</v>
          </cell>
          <cell r="B4195" t="str">
            <v>TAMPAO / CAP, ROSCA MACHO, PARA TUBO PEX, DN 3/4"</v>
          </cell>
          <cell r="C4195" t="str">
            <v xml:space="preserve">UN    </v>
          </cell>
          <cell r="D4195">
            <v>8.4499999999999993</v>
          </cell>
        </row>
        <row r="4196">
          <cell r="A4196">
            <v>2666</v>
          </cell>
          <cell r="B4196" t="str">
            <v>TAMPAO / TERMINAL / PLUG, D = 1 1/4" , PARA DUTO CORRUGADO PEAD (CABEAMENTO SUBTERRANEO)</v>
          </cell>
          <cell r="C4196" t="str">
            <v xml:space="preserve">UN    </v>
          </cell>
          <cell r="D4196">
            <v>5.05</v>
          </cell>
        </row>
        <row r="4197">
          <cell r="A4197">
            <v>2668</v>
          </cell>
          <cell r="B4197" t="str">
            <v>TAMPAO / TERMINAL / PLUG, D = 2" , PARA DUTO CORRUGADO PEAD (CABEAMENTO SUBTERRANEO)</v>
          </cell>
          <cell r="C4197" t="str">
            <v xml:space="preserve">UN    </v>
          </cell>
          <cell r="D4197">
            <v>5.77</v>
          </cell>
        </row>
        <row r="4198">
          <cell r="A4198">
            <v>2664</v>
          </cell>
          <cell r="B4198" t="str">
            <v>TAMPAO / TERMINAL / PLUG, D = 3" , PARA DUTO CORRUGADO PEAD (CABEAMENTO SUBTERRANEO)</v>
          </cell>
          <cell r="C4198" t="str">
            <v xml:space="preserve">UN    </v>
          </cell>
          <cell r="D4198">
            <v>8.51</v>
          </cell>
        </row>
        <row r="4199">
          <cell r="A4199">
            <v>2662</v>
          </cell>
          <cell r="B4199" t="str">
            <v>TAMPAO / TERMINAL / PLUG, D = 4" , PARA DUTO CORRUGADO PEAD (CABEAMENTO SUBTERRANEO)</v>
          </cell>
          <cell r="C4199" t="str">
            <v xml:space="preserve">UN    </v>
          </cell>
          <cell r="D4199">
            <v>10.44</v>
          </cell>
        </row>
        <row r="4200">
          <cell r="A4200">
            <v>20964</v>
          </cell>
          <cell r="B4200" t="str">
            <v>TAMPAO COM CORRENTE, EM LATAO, ENGATE RAPIDO 1 1/2", PARA INSTALACAO PREDIAL DE COMBATE A INCENDIO</v>
          </cell>
          <cell r="C4200" t="str">
            <v xml:space="preserve">UN    </v>
          </cell>
          <cell r="D4200">
            <v>60.71</v>
          </cell>
        </row>
        <row r="4201">
          <cell r="A4201">
            <v>10905</v>
          </cell>
          <cell r="B4201" t="str">
            <v>TAMPAO COM CORRENTE, EM LATAO, ENGATE RAPIDO 2 1/2", PARA INSTALACAO PREDIAL DE COMBATE A INCENDIO</v>
          </cell>
          <cell r="C4201" t="str">
            <v xml:space="preserve">UN    </v>
          </cell>
          <cell r="D4201">
            <v>81.45</v>
          </cell>
        </row>
        <row r="4202">
          <cell r="A4202">
            <v>42703</v>
          </cell>
          <cell r="B4202" t="str">
            <v>TAMPAO COMPLETO PARA TIL, EM PVC, OCRE, DN 100 MM, PARA REDE COLETORA DE ESGOTO</v>
          </cell>
          <cell r="C4202" t="str">
            <v xml:space="preserve">UN    </v>
          </cell>
          <cell r="D4202">
            <v>113.95</v>
          </cell>
        </row>
        <row r="4203">
          <cell r="A4203">
            <v>42704</v>
          </cell>
          <cell r="B4203" t="str">
            <v>TAMPAO COMPLETO PARA TIL, EM PVC, OCRE, DN 150 MM, PARA REDE COLETORA DE ESGOTO</v>
          </cell>
          <cell r="C4203" t="str">
            <v xml:space="preserve">UN    </v>
          </cell>
          <cell r="D4203">
            <v>174.93</v>
          </cell>
        </row>
        <row r="4204">
          <cell r="A4204">
            <v>42705</v>
          </cell>
          <cell r="B4204" t="str">
            <v>TAMPAO COMPLETO PARA TIL, EM PVC, OCRE, DN 200 MM, PARA REDE COLETORA DE ESGOTO</v>
          </cell>
          <cell r="C4204" t="str">
            <v xml:space="preserve">UN    </v>
          </cell>
          <cell r="D4204">
            <v>223.18</v>
          </cell>
        </row>
        <row r="4205">
          <cell r="A4205">
            <v>42706</v>
          </cell>
          <cell r="B4205" t="str">
            <v>TAMPAO COMPLETO PARA TIL, EM PVC, OCRE, DN 250 MM, PARA REDE COLETORA DE ESGOTO</v>
          </cell>
          <cell r="C4205" t="str">
            <v xml:space="preserve">UN    </v>
          </cell>
          <cell r="D4205">
            <v>276.41000000000003</v>
          </cell>
        </row>
        <row r="4206">
          <cell r="A4206">
            <v>11289</v>
          </cell>
          <cell r="B4206" t="str">
            <v>TAMPAO FOFO ARTICULADO P/ REGISTRO, CLASSE A15 CARGA MAX 1,5 T, *200 X 200* MM</v>
          </cell>
          <cell r="C4206" t="str">
            <v xml:space="preserve">UN    </v>
          </cell>
          <cell r="D4206">
            <v>104.18</v>
          </cell>
        </row>
        <row r="4207">
          <cell r="A4207">
            <v>11241</v>
          </cell>
          <cell r="B4207" t="str">
            <v>TAMPAO FOFO ARTICULADO P/ REGISTRO, CLASSE A15 CARGA MAXIMA 1,5 T, *400 X 400* MM</v>
          </cell>
          <cell r="C4207" t="str">
            <v xml:space="preserve">UN    </v>
          </cell>
          <cell r="D4207">
            <v>260.45999999999998</v>
          </cell>
        </row>
        <row r="4208">
          <cell r="A4208">
            <v>11301</v>
          </cell>
          <cell r="B4208" t="str">
            <v>TAMPAO FOFO ARTICULADO, CLASSE B125 CARGA MAX 12,5 T, REDONDO, TAMPA 600 MM (COM INSCRICAO EM RELEVO DO TIPO DE REDE)</v>
          </cell>
          <cell r="C4208" t="str">
            <v xml:space="preserve">UN    </v>
          </cell>
          <cell r="D4208">
            <v>660.46</v>
          </cell>
        </row>
        <row r="4209">
          <cell r="A4209">
            <v>21090</v>
          </cell>
          <cell r="B4209" t="str">
            <v>TAMPAO FOFO ARTICULADO, CLASSE D400 CARGA MAX 40 T, REDONDO, TAMPA 600 MM (COM INSCRICAO EM RELEVO DO TIPO DE REDE)</v>
          </cell>
          <cell r="C4209" t="str">
            <v xml:space="preserve">UN    </v>
          </cell>
          <cell r="D4209">
            <v>809.3</v>
          </cell>
        </row>
        <row r="4210">
          <cell r="A4210">
            <v>11315</v>
          </cell>
          <cell r="B4210" t="str">
            <v>TAMPAO FOFO SIMPLES COM BASE, CLASSE A15 CARGA MAX 1,5 T, 300 X 300 MM (COM INSCRICAO EM RELEVO DO TIPO DE REDE)</v>
          </cell>
          <cell r="C4210" t="str">
            <v xml:space="preserve">UN    </v>
          </cell>
          <cell r="D4210">
            <v>158.13</v>
          </cell>
        </row>
        <row r="4211">
          <cell r="A4211">
            <v>21071</v>
          </cell>
          <cell r="B4211" t="str">
            <v>TAMPAO FOFO SIMPLES COM BASE, CLASSE A15 CARGA MAX 1,5 T, 400 X 400 MM (COM INSCRICAO EM RELEVO DO TIPO DE REDE)</v>
          </cell>
          <cell r="C4211" t="str">
            <v xml:space="preserve">UN    </v>
          </cell>
          <cell r="D4211">
            <v>241.86</v>
          </cell>
        </row>
        <row r="4212">
          <cell r="A4212">
            <v>14112</v>
          </cell>
          <cell r="B4212" t="str">
            <v>TAMPAO FOFO SIMPLES COM BASE, CLASSE A15 CARGA MAX 1,5 T, 400 X 600 MM (COM INSCRICAO EM RELEVO DO TIPO DE REDE)</v>
          </cell>
          <cell r="C4212" t="str">
            <v xml:space="preserve">UN    </v>
          </cell>
          <cell r="D4212">
            <v>337.67</v>
          </cell>
        </row>
        <row r="4213">
          <cell r="A4213">
            <v>11316</v>
          </cell>
          <cell r="B4213" t="str">
            <v>TAMPAO FOFO SIMPLES COM BASE, CLASSE B125 CARGA MAX 12,5 T, REDONDO, TAMPA 500 MM (COM INSCRICAO EM RELEVO DO TIPO DE REDE)</v>
          </cell>
          <cell r="C4213" t="str">
            <v xml:space="preserve">UN    </v>
          </cell>
          <cell r="D4213">
            <v>520.92999999999995</v>
          </cell>
        </row>
        <row r="4214">
          <cell r="A4214">
            <v>6243</v>
          </cell>
          <cell r="B4214" t="str">
            <v>TAMPAO FOFO SIMPLES COM BASE, CLASSE B125 CARGA MAX 12,5 T, REDONDO, TAMPA 600 MM (COM INSCRICAO EM RELEVO DO TIPO DE REDE)</v>
          </cell>
          <cell r="C4214" t="str">
            <v xml:space="preserve">UN    </v>
          </cell>
          <cell r="D4214">
            <v>600</v>
          </cell>
        </row>
        <row r="4215">
          <cell r="A4215">
            <v>6240</v>
          </cell>
          <cell r="B4215" t="str">
            <v>TAMPAO FOFO SIMPLES COM BASE, CLASSE D400 CARGA MAX 40 T, REDONDO, TAMPA 600 MM, REDE PLUVIAL/ESGOTO (COM INSCRICAO EM RELEVO DO TIPO DE REDE)</v>
          </cell>
          <cell r="C4215" t="str">
            <v xml:space="preserve">UN    </v>
          </cell>
          <cell r="D4215">
            <v>794.41</v>
          </cell>
        </row>
        <row r="4216">
          <cell r="A4216">
            <v>11296</v>
          </cell>
          <cell r="B4216" t="str">
            <v>TAMPAO FOFO SIMPLES COM BASE, CLASSE D400 CARGA MAX 40 T, REDONDO, TAMPA 900 MM (COM INSCRICAO EM RELEVO DO TIPO DE REDE)</v>
          </cell>
          <cell r="C4216" t="str">
            <v xml:space="preserve">UN    </v>
          </cell>
          <cell r="D4216">
            <v>2531.16</v>
          </cell>
        </row>
        <row r="4217">
          <cell r="A4217">
            <v>11299</v>
          </cell>
          <cell r="B4217" t="str">
            <v>TAMPAO FOFO SIMPLES, CLASSE A15 CARGA MAX 1,5 T, 550 X 1100 MM (COM INSCRICAO EM RELEVO DO TIPO DE REDE)</v>
          </cell>
          <cell r="C4217" t="str">
            <v xml:space="preserve">UN    </v>
          </cell>
          <cell r="D4217">
            <v>856.74</v>
          </cell>
        </row>
        <row r="4218">
          <cell r="A4218">
            <v>11688</v>
          </cell>
          <cell r="B4218" t="str">
            <v>TANQUE ACO INOXIDAVEL (ACO 304) COM ESFREGADOR E VALVULA, DE *50 X 40 X 22* CM</v>
          </cell>
          <cell r="C4218" t="str">
            <v xml:space="preserve">UN    </v>
          </cell>
          <cell r="D4218">
            <v>570.67999999999995</v>
          </cell>
        </row>
        <row r="4219">
          <cell r="A4219">
            <v>37736</v>
          </cell>
          <cell r="B4219" t="str">
            <v>TANQUE DE ACO CARBONO NAO REVESTIDO, PARA TRANSPORTE DE AGUA COM CAPACIDADE DE 10 M3, COM BOMBA CENTRIFUGA POR TOMADA DE FORCA, VAZAO MAXIMA *75* M3/H (INCLUI MONTAGEM, NAO INCLUI CAMINHAO)</v>
          </cell>
          <cell r="C4219" t="str">
            <v xml:space="preserve">UN    </v>
          </cell>
          <cell r="D4219">
            <v>84300</v>
          </cell>
        </row>
        <row r="4220">
          <cell r="A4220">
            <v>37739</v>
          </cell>
          <cell r="B4220" t="str">
            <v>TANQUE DE ACO PARA TRANSPORTE DE AGUA COM CAPACIDADE DE 14 M3 (INCLUI MONTAGEM, NAO INCLUI CAMINHAO)</v>
          </cell>
          <cell r="C4220" t="str">
            <v xml:space="preserve">UN    </v>
          </cell>
          <cell r="D4220">
            <v>103753.84</v>
          </cell>
        </row>
        <row r="4221">
          <cell r="A4221">
            <v>37740</v>
          </cell>
          <cell r="B4221" t="str">
            <v>TANQUE DE ACO PARA TRANSPORTE DE AGUA COM CAPACIDADE DE 4 M3 (INCLUI MONTAGEM, NAO INCLUI CAMINHAO)</v>
          </cell>
          <cell r="C4221" t="str">
            <v xml:space="preserve">UN    </v>
          </cell>
          <cell r="D4221">
            <v>59207.35</v>
          </cell>
        </row>
        <row r="4222">
          <cell r="A4222">
            <v>37738</v>
          </cell>
          <cell r="B4222" t="str">
            <v>TANQUE DE ACO PARA TRANSPORTE DE AGUA COM CAPACIDADE DE 6 M3 (INCLUI MONTAGEM, NAO INCLUI CAMINHAO)</v>
          </cell>
          <cell r="C4222" t="str">
            <v xml:space="preserve">UN    </v>
          </cell>
          <cell r="D4222">
            <v>70343.98</v>
          </cell>
        </row>
        <row r="4223">
          <cell r="A4223">
            <v>37737</v>
          </cell>
          <cell r="B4223" t="str">
            <v>TANQUE DE ACO PARA TRANSPORTE DE AGUA COM CAPACIDADE DE 8 M3 (INCLUI MONTAGEM, NAO INCLUI CAMINHAO)</v>
          </cell>
          <cell r="C4223" t="str">
            <v xml:space="preserve">UN    </v>
          </cell>
          <cell r="D4223">
            <v>55965.05</v>
          </cell>
        </row>
        <row r="4224">
          <cell r="A4224">
            <v>25014</v>
          </cell>
          <cell r="B4224" t="str">
            <v>TANQUE DE ASFALTO ESTACIONARIO COM MACARICO, CAPACIDADE 20.000 L</v>
          </cell>
          <cell r="C4224" t="str">
            <v xml:space="preserve">UN    </v>
          </cell>
          <cell r="D4224">
            <v>117216.46</v>
          </cell>
        </row>
        <row r="4225">
          <cell r="A4225">
            <v>25013</v>
          </cell>
          <cell r="B4225" t="str">
            <v>TANQUE DE ASFALTO ESTACIONARIO COM SERPENTINA, CAPACIDADE 20.000 L</v>
          </cell>
          <cell r="C4225" t="str">
            <v xml:space="preserve">UN    </v>
          </cell>
          <cell r="D4225">
            <v>122855.27</v>
          </cell>
        </row>
        <row r="4226">
          <cell r="A4226">
            <v>14405</v>
          </cell>
          <cell r="B4226" t="str">
            <v>TANQUE DE ASFALTO ESTACIONARIO COM SERPENTINA, CAPACIDADE 30.000 L</v>
          </cell>
          <cell r="C4226" t="str">
            <v xml:space="preserve">UN    </v>
          </cell>
          <cell r="D4226">
            <v>144212.20000000001</v>
          </cell>
        </row>
        <row r="4227">
          <cell r="A4227">
            <v>20271</v>
          </cell>
          <cell r="B4227" t="str">
            <v>TANQUE DE LOUCA BRANCA, COM COLUNA, *30* L</v>
          </cell>
          <cell r="C4227" t="str">
            <v xml:space="preserve">UN    </v>
          </cell>
          <cell r="D4227">
            <v>491.46</v>
          </cell>
        </row>
        <row r="4228">
          <cell r="A4228">
            <v>10423</v>
          </cell>
          <cell r="B4228" t="str">
            <v>TANQUE DE LOUCA BRANCA, SUSPENSO, *20* L</v>
          </cell>
          <cell r="C4228" t="str">
            <v xml:space="preserve">UN    </v>
          </cell>
          <cell r="D4228">
            <v>360.84</v>
          </cell>
        </row>
        <row r="4229">
          <cell r="A4229">
            <v>36790</v>
          </cell>
          <cell r="B4229" t="str">
            <v>TANQUE DUPLO EM MARMORE SINTETICO COM CUBA LISA E ESFREGADOR, *110 X 60* CM</v>
          </cell>
          <cell r="C4229" t="str">
            <v xml:space="preserve">UN    </v>
          </cell>
          <cell r="D4229">
            <v>253.69</v>
          </cell>
        </row>
        <row r="4230">
          <cell r="A4230">
            <v>37589</v>
          </cell>
          <cell r="B4230" t="str">
            <v>TANQUE SIMPLES EM MARMORE SINTETICO COM COLUNA, CAPACIDADE *22* L, *60 X 46* CM</v>
          </cell>
          <cell r="C4230" t="str">
            <v xml:space="preserve">UN    </v>
          </cell>
          <cell r="D4230">
            <v>310.83999999999997</v>
          </cell>
        </row>
        <row r="4231">
          <cell r="A4231">
            <v>11690</v>
          </cell>
          <cell r="B4231" t="str">
            <v>TANQUE SIMPLES EM MARMORE SINTETICO DE FIXAR NA PAREDE, CAPACIDADE *22* L, *60 X 46* CM</v>
          </cell>
          <cell r="C4231" t="str">
            <v xml:space="preserve">UN    </v>
          </cell>
          <cell r="D4231">
            <v>165.13</v>
          </cell>
        </row>
        <row r="4232">
          <cell r="A4232">
            <v>20234</v>
          </cell>
          <cell r="B4232" t="str">
            <v>TANQUE SIMPLES EM MARMORE SINTETICO SUSPENSO, CAPACIDADE *38* L, *60 X 60* CM</v>
          </cell>
          <cell r="C4232" t="str">
            <v xml:space="preserve">UN    </v>
          </cell>
          <cell r="D4232">
            <v>208.97</v>
          </cell>
        </row>
        <row r="4233">
          <cell r="A4233">
            <v>4763</v>
          </cell>
          <cell r="B4233" t="str">
            <v>TAQUEADOR OU TAQUEIRO (HORISTA)</v>
          </cell>
          <cell r="C4233" t="str">
            <v xml:space="preserve">H     </v>
          </cell>
          <cell r="D4233">
            <v>15.93</v>
          </cell>
        </row>
        <row r="4234">
          <cell r="A4234">
            <v>41070</v>
          </cell>
          <cell r="B4234" t="str">
            <v>TAQUEADOR OU TAQUEIRO (MENSALISTA)</v>
          </cell>
          <cell r="C4234" t="str">
            <v xml:space="preserve">MES   </v>
          </cell>
          <cell r="D4234">
            <v>2814.94</v>
          </cell>
        </row>
        <row r="4235">
          <cell r="A4235">
            <v>44480</v>
          </cell>
          <cell r="B4235" t="str">
            <v>TARIFA "A" ENTRE  0 E 20M3 FORNECIMENTO  D'AGUA</v>
          </cell>
          <cell r="C4235" t="str">
            <v xml:space="preserve">M3    </v>
          </cell>
          <cell r="D4235">
            <v>17.59</v>
          </cell>
        </row>
        <row r="4236">
          <cell r="A4236">
            <v>11457</v>
          </cell>
          <cell r="B4236" t="str">
            <v>TARJETA LIVRE / OCUPADO PARA PORTA DE BANHEIRO, CORPO EM ZAMAC E ESPELHO EM LATAO</v>
          </cell>
          <cell r="C4236" t="str">
            <v xml:space="preserve">UN    </v>
          </cell>
          <cell r="D4236">
            <v>49.21</v>
          </cell>
        </row>
        <row r="4237">
          <cell r="A4237">
            <v>44073</v>
          </cell>
          <cell r="B4237" t="str">
            <v>TARUGO DELIMITADOR DE PROFUNDIDADE EM ESPUMA DE POLIETILENO DE BAIXA DENSIDADE 10 MM, CINZA</v>
          </cell>
          <cell r="C4237" t="str">
            <v xml:space="preserve">M     </v>
          </cell>
          <cell r="D4237">
            <v>0.49</v>
          </cell>
        </row>
        <row r="4238">
          <cell r="A4238">
            <v>21121</v>
          </cell>
          <cell r="B4238" t="str">
            <v>TE CPVC, SOLDAVEL, 90 GRAUS, 15 MM, PARA AGUA QUENTE PREDIAL</v>
          </cell>
          <cell r="C4238" t="str">
            <v xml:space="preserve">UN    </v>
          </cell>
          <cell r="D4238">
            <v>4.5199999999999996</v>
          </cell>
        </row>
        <row r="4239">
          <cell r="A4239">
            <v>38010</v>
          </cell>
          <cell r="B4239" t="str">
            <v>TE CPVC, SOLDAVEL, 90 GRAUS, 22 MM, PARA AGUA QUENTE PREDIAL</v>
          </cell>
          <cell r="C4239" t="str">
            <v xml:space="preserve">UN    </v>
          </cell>
          <cell r="D4239">
            <v>7.4</v>
          </cell>
        </row>
        <row r="4240">
          <cell r="A4240">
            <v>38011</v>
          </cell>
          <cell r="B4240" t="str">
            <v>TE CPVC, SOLDAVEL, 90 GRAUS, 28 MM, PARA AGUA QUENTE PREDIAL</v>
          </cell>
          <cell r="C4240" t="str">
            <v xml:space="preserve">UN    </v>
          </cell>
          <cell r="D4240">
            <v>13.65</v>
          </cell>
        </row>
        <row r="4241">
          <cell r="A4241">
            <v>38012</v>
          </cell>
          <cell r="B4241" t="str">
            <v>TE CPVC, SOLDAVEL, 90 GRAUS, 35 MM, PARA AGUA QUENTE PREDIAL</v>
          </cell>
          <cell r="C4241" t="str">
            <v xml:space="preserve">UN    </v>
          </cell>
          <cell r="D4241">
            <v>46.65</v>
          </cell>
        </row>
        <row r="4242">
          <cell r="A4242">
            <v>38013</v>
          </cell>
          <cell r="B4242" t="str">
            <v>TE CPVC, SOLDAVEL, 90 GRAUS, 42 MM, PARA AGUA QUENTE PREDIAL</v>
          </cell>
          <cell r="C4242" t="str">
            <v xml:space="preserve">UN    </v>
          </cell>
          <cell r="D4242">
            <v>60.56</v>
          </cell>
        </row>
        <row r="4243">
          <cell r="A4243">
            <v>38014</v>
          </cell>
          <cell r="B4243" t="str">
            <v>TE CPVC, SOLDAVEL, 90 GRAUS, 54 MM, PARA AGUA QUENTE PREDIAL</v>
          </cell>
          <cell r="C4243" t="str">
            <v xml:space="preserve">UN    </v>
          </cell>
          <cell r="D4243">
            <v>98.56</v>
          </cell>
        </row>
        <row r="4244">
          <cell r="A4244">
            <v>38015</v>
          </cell>
          <cell r="B4244" t="str">
            <v>TE CPVC, SOLDAVEL, 90 GRAUS, 73 MM, PARA AGUA QUENTE PREDIAL</v>
          </cell>
          <cell r="C4244" t="str">
            <v xml:space="preserve">UN    </v>
          </cell>
          <cell r="D4244">
            <v>237.99</v>
          </cell>
        </row>
        <row r="4245">
          <cell r="A4245">
            <v>38016</v>
          </cell>
          <cell r="B4245" t="str">
            <v>TE CPVC, SOLDAVEL, 90 GRAUS, 89 MM, PARA AGUA QUENTE PREDIAL</v>
          </cell>
          <cell r="C4245" t="str">
            <v xml:space="preserve">UN    </v>
          </cell>
          <cell r="D4245">
            <v>289.58</v>
          </cell>
        </row>
        <row r="4246">
          <cell r="A4246">
            <v>12741</v>
          </cell>
          <cell r="B4246" t="str">
            <v>TE DE COBRE (REF 611) SEM ANEL DE SOLDA, BOLSA X BOLSA X BOLSA, 104 MM</v>
          </cell>
          <cell r="C4246" t="str">
            <v xml:space="preserve">UN    </v>
          </cell>
          <cell r="D4246">
            <v>1603.48</v>
          </cell>
        </row>
        <row r="4247">
          <cell r="A4247">
            <v>12733</v>
          </cell>
          <cell r="B4247" t="str">
            <v>TE DE COBRE (REF 611) SEM ANEL DE SOLDA, BOLSA X BOLSA X BOLSA, 15 MM</v>
          </cell>
          <cell r="C4247" t="str">
            <v xml:space="preserve">UN    </v>
          </cell>
          <cell r="D4247">
            <v>8.07</v>
          </cell>
        </row>
        <row r="4248">
          <cell r="A4248">
            <v>12734</v>
          </cell>
          <cell r="B4248" t="str">
            <v>TE DE COBRE (REF 611) SEM ANEL DE SOLDA, BOLSA X BOLSA X BOLSA, 22 MM</v>
          </cell>
          <cell r="C4248" t="str">
            <v xml:space="preserve">UN    </v>
          </cell>
          <cell r="D4248">
            <v>17.190000000000001</v>
          </cell>
        </row>
        <row r="4249">
          <cell r="A4249">
            <v>12735</v>
          </cell>
          <cell r="B4249" t="str">
            <v>TE DE COBRE (REF 611) SEM ANEL DE SOLDA, BOLSA X BOLSA X BOLSA, 28 MM</v>
          </cell>
          <cell r="C4249" t="str">
            <v xml:space="preserve">UN    </v>
          </cell>
          <cell r="D4249">
            <v>28.29</v>
          </cell>
        </row>
        <row r="4250">
          <cell r="A4250">
            <v>12736</v>
          </cell>
          <cell r="B4250" t="str">
            <v>TE DE COBRE (REF 611) SEM ANEL DE SOLDA, BOLSA X BOLSA X BOLSA, 35 MM</v>
          </cell>
          <cell r="C4250" t="str">
            <v xml:space="preserve">UN    </v>
          </cell>
          <cell r="D4250">
            <v>64.67</v>
          </cell>
        </row>
        <row r="4251">
          <cell r="A4251">
            <v>12737</v>
          </cell>
          <cell r="B4251" t="str">
            <v>TE DE COBRE (REF 611) SEM ANEL DE SOLDA, BOLSA X BOLSA X BOLSA, 42 MM</v>
          </cell>
          <cell r="C4251" t="str">
            <v xml:space="preserve">UN    </v>
          </cell>
          <cell r="D4251">
            <v>83.31</v>
          </cell>
        </row>
        <row r="4252">
          <cell r="A4252">
            <v>12738</v>
          </cell>
          <cell r="B4252" t="str">
            <v>TE DE COBRE (REF 611) SEM ANEL DE SOLDA, BOLSA X BOLSA X BOLSA, 54 MM</v>
          </cell>
          <cell r="C4252" t="str">
            <v xml:space="preserve">UN    </v>
          </cell>
          <cell r="D4252">
            <v>164.67</v>
          </cell>
        </row>
        <row r="4253">
          <cell r="A4253">
            <v>12739</v>
          </cell>
          <cell r="B4253" t="str">
            <v>TE DE COBRE (REF 611) SEM ANEL DE SOLDA, BOLSA X BOLSA X BOLSA, 66 MM</v>
          </cell>
          <cell r="C4253" t="str">
            <v xml:space="preserve">UN    </v>
          </cell>
          <cell r="D4253">
            <v>468.74</v>
          </cell>
        </row>
        <row r="4254">
          <cell r="A4254">
            <v>12740</v>
          </cell>
          <cell r="B4254" t="str">
            <v>TE DE COBRE (REF 611) SEM ANEL DE SOLDA, BOLSA X BOLSA X BOLSA, 79 MM</v>
          </cell>
          <cell r="C4254" t="str">
            <v xml:space="preserve">UN    </v>
          </cell>
          <cell r="D4254">
            <v>733.37</v>
          </cell>
        </row>
        <row r="4255">
          <cell r="A4255">
            <v>6297</v>
          </cell>
          <cell r="B4255" t="str">
            <v>TE DE FERRO GALVANIZADO, DE 1 1/2"</v>
          </cell>
          <cell r="C4255" t="str">
            <v xml:space="preserve">UN    </v>
          </cell>
          <cell r="D4255">
            <v>33.020000000000003</v>
          </cell>
        </row>
        <row r="4256">
          <cell r="A4256">
            <v>6296</v>
          </cell>
          <cell r="B4256" t="str">
            <v>TE DE FERRO GALVANIZADO, DE 1 1/4"</v>
          </cell>
          <cell r="C4256" t="str">
            <v xml:space="preserve">UN    </v>
          </cell>
          <cell r="D4256">
            <v>26.07</v>
          </cell>
        </row>
        <row r="4257">
          <cell r="A4257">
            <v>6294</v>
          </cell>
          <cell r="B4257" t="str">
            <v>TE DE FERRO GALVANIZADO, DE 1/2"</v>
          </cell>
          <cell r="C4257" t="str">
            <v xml:space="preserve">UN    </v>
          </cell>
          <cell r="D4257">
            <v>7.43</v>
          </cell>
        </row>
        <row r="4258">
          <cell r="A4258">
            <v>6323</v>
          </cell>
          <cell r="B4258" t="str">
            <v>TE DE FERRO GALVANIZADO, DE 1"</v>
          </cell>
          <cell r="C4258" t="str">
            <v xml:space="preserve">UN    </v>
          </cell>
          <cell r="D4258">
            <v>17.03</v>
          </cell>
        </row>
        <row r="4259">
          <cell r="A4259">
            <v>6299</v>
          </cell>
          <cell r="B4259" t="str">
            <v>TE DE FERRO GALVANIZADO, DE 2 1/2"</v>
          </cell>
          <cell r="C4259" t="str">
            <v xml:space="preserve">UN    </v>
          </cell>
          <cell r="D4259">
            <v>99.32</v>
          </cell>
        </row>
        <row r="4260">
          <cell r="A4260">
            <v>6298</v>
          </cell>
          <cell r="B4260" t="str">
            <v>TE DE FERRO GALVANIZADO, DE 2"</v>
          </cell>
          <cell r="C4260" t="str">
            <v xml:space="preserve">UN    </v>
          </cell>
          <cell r="D4260">
            <v>52.31</v>
          </cell>
        </row>
        <row r="4261">
          <cell r="A4261">
            <v>6295</v>
          </cell>
          <cell r="B4261" t="str">
            <v>TE DE FERRO GALVANIZADO, DE 3/4"</v>
          </cell>
          <cell r="C4261" t="str">
            <v xml:space="preserve">UN    </v>
          </cell>
          <cell r="D4261">
            <v>10.58</v>
          </cell>
        </row>
        <row r="4262">
          <cell r="A4262">
            <v>6322</v>
          </cell>
          <cell r="B4262" t="str">
            <v>TE DE FERRO GALVANIZADO, DE 3"</v>
          </cell>
          <cell r="C4262" t="str">
            <v xml:space="preserve">UN    </v>
          </cell>
          <cell r="D4262">
            <v>133.03</v>
          </cell>
        </row>
        <row r="4263">
          <cell r="A4263">
            <v>6300</v>
          </cell>
          <cell r="B4263" t="str">
            <v>TE DE FERRO GALVANIZADO, DE 4"</v>
          </cell>
          <cell r="C4263" t="str">
            <v xml:space="preserve">UN    </v>
          </cell>
          <cell r="D4263">
            <v>245.26</v>
          </cell>
        </row>
        <row r="4264">
          <cell r="A4264">
            <v>6321</v>
          </cell>
          <cell r="B4264" t="str">
            <v>TE DE FERRO GALVANIZADO, DE 5"</v>
          </cell>
          <cell r="C4264" t="str">
            <v xml:space="preserve">UN    </v>
          </cell>
          <cell r="D4264">
            <v>350.35</v>
          </cell>
        </row>
        <row r="4265">
          <cell r="A4265">
            <v>6301</v>
          </cell>
          <cell r="B4265" t="str">
            <v>TE DE FERRO GALVANIZADO, DE 6"</v>
          </cell>
          <cell r="C4265" t="str">
            <v xml:space="preserve">UN    </v>
          </cell>
          <cell r="D4265">
            <v>821.17</v>
          </cell>
        </row>
        <row r="4266">
          <cell r="A4266">
            <v>7105</v>
          </cell>
          <cell r="B4266" t="str">
            <v>TE DE INSPECAO, PVC,  100 X 75 MM, SERIE NORMAL PARA ESGOTO PREDIAL</v>
          </cell>
          <cell r="C4266" t="str">
            <v xml:space="preserve">UN    </v>
          </cell>
          <cell r="D4266">
            <v>49.68</v>
          </cell>
        </row>
        <row r="4267">
          <cell r="A4267">
            <v>20183</v>
          </cell>
          <cell r="B4267" t="str">
            <v>TE DE INSPECAO, PVC, SERIE R, 100 X 75 MM, PARA ESGOTO OU AGUAS PLUVIAIS PREDIAIS</v>
          </cell>
          <cell r="C4267" t="str">
            <v xml:space="preserve">UN    </v>
          </cell>
          <cell r="D4267">
            <v>65.41</v>
          </cell>
        </row>
        <row r="4268">
          <cell r="A4268">
            <v>38448</v>
          </cell>
          <cell r="B4268" t="str">
            <v>TE DE INSPECAO, PVC, SERIE R, 150 X 100 MM, PARA ESGOTO OU AGUAS PLUVIAIS PREDIAIS</v>
          </cell>
          <cell r="C4268" t="str">
            <v xml:space="preserve">UN    </v>
          </cell>
          <cell r="D4268">
            <v>307.33999999999997</v>
          </cell>
        </row>
        <row r="4269">
          <cell r="A4269">
            <v>20182</v>
          </cell>
          <cell r="B4269" t="str">
            <v>TE DE INSPECAO, PVC, SERIE R, 75 X 75 MM, PARA ESGOTO OU AGUAS PLUVIAIS PREDIAIS</v>
          </cell>
          <cell r="C4269" t="str">
            <v xml:space="preserve">UN    </v>
          </cell>
          <cell r="D4269">
            <v>37.340000000000003</v>
          </cell>
        </row>
        <row r="4270">
          <cell r="A4270">
            <v>7119</v>
          </cell>
          <cell r="B4270" t="str">
            <v>TE DE REDUCAO COM ROSCA, PVC, 90 GRAUS, 1 X 3/4", PARA AGUA FRIA PREDIAL</v>
          </cell>
          <cell r="C4270" t="str">
            <v xml:space="preserve">UN    </v>
          </cell>
          <cell r="D4270">
            <v>10.36</v>
          </cell>
        </row>
        <row r="4271">
          <cell r="A4271">
            <v>7120</v>
          </cell>
          <cell r="B4271" t="str">
            <v>TE DE REDUCAO COM ROSCA, PVC, 90 GRAUS, 3/4 X 1/2", PARA AGUA FRIA PREDIAL</v>
          </cell>
          <cell r="C4271" t="str">
            <v xml:space="preserve">UN    </v>
          </cell>
          <cell r="D4271">
            <v>7.11</v>
          </cell>
        </row>
        <row r="4272">
          <cell r="A4272">
            <v>6319</v>
          </cell>
          <cell r="B4272" t="str">
            <v>TE DE REDUCAO DE FERRO GALVANIZADO, COM ROSCA BSP, DE 1 1/2" X 1"</v>
          </cell>
          <cell r="C4272" t="str">
            <v xml:space="preserve">UN    </v>
          </cell>
          <cell r="D4272">
            <v>38.799999999999997</v>
          </cell>
        </row>
        <row r="4273">
          <cell r="A4273">
            <v>6304</v>
          </cell>
          <cell r="B4273" t="str">
            <v>TE DE REDUCAO DE FERRO GALVANIZADO, COM ROSCA BSP, DE 1 1/2" X 3/4"</v>
          </cell>
          <cell r="C4273" t="str">
            <v xml:space="preserve">UN    </v>
          </cell>
          <cell r="D4273">
            <v>38.799999999999997</v>
          </cell>
        </row>
        <row r="4274">
          <cell r="A4274">
            <v>21116</v>
          </cell>
          <cell r="B4274" t="str">
            <v>TE DE REDUCAO DE FERRO GALVANIZADO, COM ROSCA BSP, DE 1 1/4" X 3/4"</v>
          </cell>
          <cell r="C4274" t="str">
            <v xml:space="preserve">UN    </v>
          </cell>
          <cell r="D4274">
            <v>29.38</v>
          </cell>
        </row>
        <row r="4275">
          <cell r="A4275">
            <v>6320</v>
          </cell>
          <cell r="B4275" t="str">
            <v>TE DE REDUCAO DE FERRO GALVANIZADO, COM ROSCA BSP, DE 1" X 1/2"</v>
          </cell>
          <cell r="C4275" t="str">
            <v xml:space="preserve">UN    </v>
          </cell>
          <cell r="D4275">
            <v>19.98</v>
          </cell>
        </row>
        <row r="4276">
          <cell r="A4276">
            <v>6303</v>
          </cell>
          <cell r="B4276" t="str">
            <v>TE DE REDUCAO DE FERRO GALVANIZADO, COM ROSCA BSP, DE 1" X 3/4"</v>
          </cell>
          <cell r="C4276" t="str">
            <v xml:space="preserve">UN    </v>
          </cell>
          <cell r="D4276">
            <v>19.98</v>
          </cell>
        </row>
        <row r="4277">
          <cell r="A4277">
            <v>6308</v>
          </cell>
          <cell r="B4277" t="str">
            <v>TE DE REDUCAO DE FERRO GALVANIZADO, COM ROSCA BSP, DE 2 1/2" X 1 1/2"</v>
          </cell>
          <cell r="C4277" t="str">
            <v xml:space="preserve">UN    </v>
          </cell>
          <cell r="D4277">
            <v>107.36</v>
          </cell>
        </row>
        <row r="4278">
          <cell r="A4278">
            <v>6317</v>
          </cell>
          <cell r="B4278" t="str">
            <v>TE DE REDUCAO DE FERRO GALVANIZADO, COM ROSCA BSP, DE 2 1/2" X 1 1/4"</v>
          </cell>
          <cell r="C4278" t="str">
            <v xml:space="preserve">UN    </v>
          </cell>
          <cell r="D4278">
            <v>107.36</v>
          </cell>
        </row>
        <row r="4279">
          <cell r="A4279">
            <v>6307</v>
          </cell>
          <cell r="B4279" t="str">
            <v>TE DE REDUCAO DE FERRO GALVANIZADO, COM ROSCA BSP, DE 2 1/2" X 1"</v>
          </cell>
          <cell r="C4279" t="str">
            <v xml:space="preserve">UN    </v>
          </cell>
          <cell r="D4279">
            <v>107.36</v>
          </cell>
        </row>
        <row r="4280">
          <cell r="A4280">
            <v>6309</v>
          </cell>
          <cell r="B4280" t="str">
            <v>TE DE REDUCAO DE FERRO GALVANIZADO, COM ROSCA BSP, DE 2 1/2" X 2"</v>
          </cell>
          <cell r="C4280" t="str">
            <v xml:space="preserve">UN    </v>
          </cell>
          <cell r="D4280">
            <v>110.48</v>
          </cell>
        </row>
        <row r="4281">
          <cell r="A4281">
            <v>6318</v>
          </cell>
          <cell r="B4281" t="str">
            <v>TE DE REDUCAO DE FERRO GALVANIZADO, COM ROSCA BSP, DE 2" X 1 1/2"</v>
          </cell>
          <cell r="C4281" t="str">
            <v xml:space="preserve">UN    </v>
          </cell>
          <cell r="D4281">
            <v>57.91</v>
          </cell>
        </row>
        <row r="4282">
          <cell r="A4282">
            <v>6306</v>
          </cell>
          <cell r="B4282" t="str">
            <v>TE DE REDUCAO DE FERRO GALVANIZADO, COM ROSCA BSP, DE 2" X 1 1/4"</v>
          </cell>
          <cell r="C4282" t="str">
            <v xml:space="preserve">UN    </v>
          </cell>
          <cell r="D4282">
            <v>57.91</v>
          </cell>
        </row>
        <row r="4283">
          <cell r="A4283">
            <v>6305</v>
          </cell>
          <cell r="B4283" t="str">
            <v>TE DE REDUCAO DE FERRO GALVANIZADO, COM ROSCA BSP, DE 2" X 1"</v>
          </cell>
          <cell r="C4283" t="str">
            <v xml:space="preserve">UN    </v>
          </cell>
          <cell r="D4283">
            <v>57.91</v>
          </cell>
        </row>
        <row r="4284">
          <cell r="A4284">
            <v>6302</v>
          </cell>
          <cell r="B4284" t="str">
            <v>TE DE REDUCAO DE FERRO GALVANIZADO, COM ROSCA BSP, DE 3/4" X 1/2"</v>
          </cell>
          <cell r="C4284" t="str">
            <v xml:space="preserve">UN    </v>
          </cell>
          <cell r="D4284">
            <v>12.28</v>
          </cell>
        </row>
        <row r="4285">
          <cell r="A4285">
            <v>6312</v>
          </cell>
          <cell r="B4285" t="str">
            <v>TE DE REDUCAO DE FERRO GALVANIZADO, COM ROSCA BSP, DE 3" X 1 1/2"</v>
          </cell>
          <cell r="C4285" t="str">
            <v xml:space="preserve">UN    </v>
          </cell>
          <cell r="D4285">
            <v>154.41999999999999</v>
          </cell>
        </row>
        <row r="4286">
          <cell r="A4286">
            <v>6311</v>
          </cell>
          <cell r="B4286" t="str">
            <v>TE DE REDUCAO DE FERRO GALVANIZADO, COM ROSCA BSP, DE 3" X 1 1/4"</v>
          </cell>
          <cell r="C4286" t="str">
            <v xml:space="preserve">UN    </v>
          </cell>
          <cell r="D4286">
            <v>154.41999999999999</v>
          </cell>
        </row>
        <row r="4287">
          <cell r="A4287">
            <v>6310</v>
          </cell>
          <cell r="B4287" t="str">
            <v>TE DE REDUCAO DE FERRO GALVANIZADO, COM ROSCA BSP, DE 3" X 1"</v>
          </cell>
          <cell r="C4287" t="str">
            <v xml:space="preserve">UN    </v>
          </cell>
          <cell r="D4287">
            <v>154.41999999999999</v>
          </cell>
        </row>
        <row r="4288">
          <cell r="A4288">
            <v>6314</v>
          </cell>
          <cell r="B4288" t="str">
            <v>TE DE REDUCAO DE FERRO GALVANIZADO, COM ROSCA BSP, DE 3" X 2 1/2"</v>
          </cell>
          <cell r="C4288" t="str">
            <v xml:space="preserve">UN    </v>
          </cell>
          <cell r="D4288">
            <v>154.41999999999999</v>
          </cell>
        </row>
        <row r="4289">
          <cell r="A4289">
            <v>6313</v>
          </cell>
          <cell r="B4289" t="str">
            <v>TE DE REDUCAO DE FERRO GALVANIZADO, COM ROSCA BSP, DE 3" X 2"</v>
          </cell>
          <cell r="C4289" t="str">
            <v xml:space="preserve">UN    </v>
          </cell>
          <cell r="D4289">
            <v>154.41999999999999</v>
          </cell>
        </row>
        <row r="4290">
          <cell r="A4290">
            <v>6315</v>
          </cell>
          <cell r="B4290" t="str">
            <v>TE DE REDUCAO DE FERRO GALVANIZADO, COM ROSCA BSP, DE 4" X 2"</v>
          </cell>
          <cell r="C4290" t="str">
            <v xml:space="preserve">UN    </v>
          </cell>
          <cell r="D4290">
            <v>292.39</v>
          </cell>
        </row>
        <row r="4291">
          <cell r="A4291">
            <v>6316</v>
          </cell>
          <cell r="B4291" t="str">
            <v>TE DE REDUCAO DE FERRO GALVANIZADO, COM ROSCA BSP, DE 4" X 3"</v>
          </cell>
          <cell r="C4291" t="str">
            <v xml:space="preserve">UN    </v>
          </cell>
          <cell r="D4291">
            <v>292.39</v>
          </cell>
        </row>
        <row r="4292">
          <cell r="A4292">
            <v>38878</v>
          </cell>
          <cell r="B4292" t="str">
            <v>TE DE REDUCAO METALICO, PARA CONEXAO COM ANEL DESLIZANTE EM TUBO PEX, DN 16 X 20 X 16 MM</v>
          </cell>
          <cell r="C4292" t="str">
            <v xml:space="preserve">UN    </v>
          </cell>
          <cell r="D4292">
            <v>21.48</v>
          </cell>
        </row>
        <row r="4293">
          <cell r="A4293">
            <v>38879</v>
          </cell>
          <cell r="B4293" t="str">
            <v>TE DE REDUCAO METALICO, PARA CONEXAO COM ANEL DESLIZANTE EM TUBO PEX, DN 16 X 25 X 16 MM</v>
          </cell>
          <cell r="C4293" t="str">
            <v xml:space="preserve">UN    </v>
          </cell>
          <cell r="D4293">
            <v>40.26</v>
          </cell>
        </row>
        <row r="4294">
          <cell r="A4294">
            <v>38881</v>
          </cell>
          <cell r="B4294" t="str">
            <v>TE DE REDUCAO METALICO, PARA CONEXAO COM ANEL DESLIZANTE EM TUBO PEX, DN 20 X 16 X 16 MM</v>
          </cell>
          <cell r="C4294" t="str">
            <v xml:space="preserve">UN    </v>
          </cell>
          <cell r="D4294">
            <v>21.07</v>
          </cell>
        </row>
        <row r="4295">
          <cell r="A4295">
            <v>38880</v>
          </cell>
          <cell r="B4295" t="str">
            <v>TE DE REDUCAO METALICO, PARA CONEXAO COM ANEL DESLIZANTE EM TUBO PEX, DN 20 X 16 X 20 MM</v>
          </cell>
          <cell r="C4295" t="str">
            <v xml:space="preserve">UN    </v>
          </cell>
          <cell r="D4295">
            <v>22.08</v>
          </cell>
        </row>
        <row r="4296">
          <cell r="A4296">
            <v>38882</v>
          </cell>
          <cell r="B4296" t="str">
            <v>TE DE REDUCAO METALICO, PARA CONEXAO COM ANEL DESLIZANTE EM TUBO PEX, DN 20 X 20 X 16 MM</v>
          </cell>
          <cell r="C4296" t="str">
            <v xml:space="preserve">UN    </v>
          </cell>
          <cell r="D4296">
            <v>22.87</v>
          </cell>
        </row>
        <row r="4297">
          <cell r="A4297">
            <v>38883</v>
          </cell>
          <cell r="B4297" t="str">
            <v>TE DE REDUCAO METALICO, PARA CONEXAO COM ANEL DESLIZANTE EM TUBO PEX, DN 20 X 25 X 20 MM</v>
          </cell>
          <cell r="C4297" t="str">
            <v xml:space="preserve">UN    </v>
          </cell>
          <cell r="D4297">
            <v>33.82</v>
          </cell>
        </row>
        <row r="4298">
          <cell r="A4298">
            <v>38884</v>
          </cell>
          <cell r="B4298" t="str">
            <v>TE DE REDUCAO METALICO, PARA CONEXAO COM ANEL DESLIZANTE EM TUBO PEX, DN 25 X 16 X 16 MM</v>
          </cell>
          <cell r="C4298" t="str">
            <v xml:space="preserve">UN    </v>
          </cell>
          <cell r="D4298">
            <v>36.71</v>
          </cell>
        </row>
        <row r="4299">
          <cell r="A4299">
            <v>38885</v>
          </cell>
          <cell r="B4299" t="str">
            <v>TE DE REDUCAO METALICO, PARA CONEXAO COM ANEL DESLIZANTE EM TUBO PEX, DN 25 X 16 X 20 MM</v>
          </cell>
          <cell r="C4299" t="str">
            <v xml:space="preserve">UN    </v>
          </cell>
          <cell r="D4299">
            <v>35.51</v>
          </cell>
        </row>
        <row r="4300">
          <cell r="A4300">
            <v>38886</v>
          </cell>
          <cell r="B4300" t="str">
            <v>TE DE REDUCAO METALICO, PARA CONEXAO COM ANEL DESLIZANTE EM TUBO PEX, DN 25 X 16 X 25 MM</v>
          </cell>
          <cell r="C4300" t="str">
            <v xml:space="preserve">UN    </v>
          </cell>
          <cell r="D4300">
            <v>38.33</v>
          </cell>
        </row>
        <row r="4301">
          <cell r="A4301">
            <v>38887</v>
          </cell>
          <cell r="B4301" t="str">
            <v>TE DE REDUCAO METALICO, PARA CONEXAO COM ANEL DESLIZANTE EM TUBO PEX, DN 25 X 20 X 20 MM</v>
          </cell>
          <cell r="C4301" t="str">
            <v xml:space="preserve">UN    </v>
          </cell>
          <cell r="D4301">
            <v>34.42</v>
          </cell>
        </row>
        <row r="4302">
          <cell r="A4302">
            <v>38888</v>
          </cell>
          <cell r="B4302" t="str">
            <v>TE DE REDUCAO METALICO, PARA CONEXAO COM ANEL DESLIZANTE EM TUBO PEX, DN 25 X 20 X 25 MM</v>
          </cell>
          <cell r="C4302" t="str">
            <v xml:space="preserve">UN    </v>
          </cell>
          <cell r="D4302">
            <v>40.92</v>
          </cell>
        </row>
        <row r="4303">
          <cell r="A4303">
            <v>38890</v>
          </cell>
          <cell r="B4303" t="str">
            <v>TE DE REDUCAO METALICO, PARA CONEXAO COM ANEL DESLIZANTE EM TUBO PEX, DN 25 X 32 X 25 MM</v>
          </cell>
          <cell r="C4303" t="str">
            <v xml:space="preserve">UN    </v>
          </cell>
          <cell r="D4303">
            <v>60.83</v>
          </cell>
        </row>
        <row r="4304">
          <cell r="A4304">
            <v>38893</v>
          </cell>
          <cell r="B4304" t="str">
            <v>TE DE REDUCAO METALICO, PARA CONEXAO COM ANEL DESLIZANTE EM TUBO PEX, DN 32 X 20 X 32 MM</v>
          </cell>
          <cell r="C4304" t="str">
            <v xml:space="preserve">UN    </v>
          </cell>
          <cell r="D4304">
            <v>48.92</v>
          </cell>
        </row>
        <row r="4305">
          <cell r="A4305">
            <v>38894</v>
          </cell>
          <cell r="B4305" t="str">
            <v>TE DE REDUCAO METALICO, PARA CONEXAO COM ANEL DESLIZANTE EM TUBO PEX, DN 32 X 25 X 25 MM</v>
          </cell>
          <cell r="C4305" t="str">
            <v xml:space="preserve">UN    </v>
          </cell>
          <cell r="D4305">
            <v>62.13</v>
          </cell>
        </row>
        <row r="4306">
          <cell r="A4306">
            <v>38896</v>
          </cell>
          <cell r="B4306" t="str">
            <v>TE DE REDUCAO METALICO, PARA CONEXAO COM ANEL DESLIZANTE EM TUBO PEX, DN 32 X 25 X 32 MM</v>
          </cell>
          <cell r="C4306" t="str">
            <v xml:space="preserve">UN    </v>
          </cell>
          <cell r="D4306">
            <v>63.35</v>
          </cell>
        </row>
        <row r="4307">
          <cell r="A4307">
            <v>39324</v>
          </cell>
          <cell r="B4307" t="str">
            <v>TE DE REDUCAO, CPVC, 22 X 15 MM, PARA AGUA QUENTE PREDIAL</v>
          </cell>
          <cell r="C4307" t="str">
            <v xml:space="preserve">UN    </v>
          </cell>
          <cell r="D4307">
            <v>10.029999999999999</v>
          </cell>
        </row>
        <row r="4308">
          <cell r="A4308">
            <v>39325</v>
          </cell>
          <cell r="B4308" t="str">
            <v>TE DE REDUCAO, CPVC, 28 X 22 MM, PARA AGUA QUENTE PREDIAL</v>
          </cell>
          <cell r="C4308" t="str">
            <v xml:space="preserve">UN    </v>
          </cell>
          <cell r="D4308">
            <v>15.18</v>
          </cell>
        </row>
        <row r="4309">
          <cell r="A4309">
            <v>39326</v>
          </cell>
          <cell r="B4309" t="str">
            <v>TE DE REDUCAO, CPVC, 35 X 28 MM, PARA AGUA QUENTE PREDIAL</v>
          </cell>
          <cell r="C4309" t="str">
            <v xml:space="preserve">UN    </v>
          </cell>
          <cell r="D4309">
            <v>39.090000000000003</v>
          </cell>
        </row>
        <row r="4310">
          <cell r="A4310">
            <v>39327</v>
          </cell>
          <cell r="B4310" t="str">
            <v>TE DE REDUCAO, CPVC, 42 X 35 MM, PARA AGUA QUENTE PREDIAL</v>
          </cell>
          <cell r="C4310" t="str">
            <v xml:space="preserve">UN    </v>
          </cell>
          <cell r="D4310">
            <v>59.22</v>
          </cell>
        </row>
        <row r="4311">
          <cell r="A4311">
            <v>20176</v>
          </cell>
          <cell r="B4311" t="str">
            <v>TE DE REDUCAO, PVC LEVE, CURTO, 90 GRAUS, COM BOLSA PARA ANEL, 150 X 100 MM, PARA ESGOTO</v>
          </cell>
          <cell r="C4311" t="str">
            <v xml:space="preserve">UN    </v>
          </cell>
          <cell r="D4311">
            <v>56.37</v>
          </cell>
        </row>
        <row r="4312">
          <cell r="A4312">
            <v>11378</v>
          </cell>
          <cell r="B4312" t="str">
            <v>TE DE REDUCAO, PVC PBA, BBB, JE, DN 100 X 50 / DE 110 X 60 MM, PARA REDE AGUA (NBR 10351)</v>
          </cell>
          <cell r="C4312" t="str">
            <v xml:space="preserve">UN    </v>
          </cell>
          <cell r="D4312">
            <v>115.7</v>
          </cell>
        </row>
        <row r="4313">
          <cell r="A4313">
            <v>11379</v>
          </cell>
          <cell r="B4313" t="str">
            <v>TE DE REDUCAO, PVC PBA, BBB, JE, DN 100 X 75 / DE 110 X 85 MM, PARA REDE AGUA (NBR 10351)</v>
          </cell>
          <cell r="C4313" t="str">
            <v xml:space="preserve">UN    </v>
          </cell>
          <cell r="D4313">
            <v>97.77</v>
          </cell>
        </row>
        <row r="4314">
          <cell r="A4314">
            <v>11493</v>
          </cell>
          <cell r="B4314" t="str">
            <v>TE DE REDUCAO, PVC PBA, BBB, JE, DN 75 X 50 / DE 85 X 60 MM, PARA REDE AGUA (NBR 10351)</v>
          </cell>
          <cell r="C4314" t="str">
            <v xml:space="preserve">UN    </v>
          </cell>
          <cell r="D4314">
            <v>56.39</v>
          </cell>
        </row>
        <row r="4315">
          <cell r="A4315">
            <v>42717</v>
          </cell>
          <cell r="B4315" t="str">
            <v>TE DE REDUCAO, PVC, BBB, JE, 90 GRAUS, DN 200 X 150 MM, PARA TUBO CORRUGADO E/OU LISO, REDE COLETORA ESGOTO (NBR 10569)</v>
          </cell>
          <cell r="C4315" t="str">
            <v xml:space="preserve">UN    </v>
          </cell>
          <cell r="D4315">
            <v>678.12</v>
          </cell>
        </row>
        <row r="4316">
          <cell r="A4316">
            <v>42718</v>
          </cell>
          <cell r="B4316" t="str">
            <v>TE DE REDUCAO, PVC, BBB, JE, 90 GRAUS, DN 250 X 150 MM, PARA TUBO CORRUGADO E/OU LISO, REDE COLETORA ESGOTO (NBR 10569)</v>
          </cell>
          <cell r="C4316" t="str">
            <v xml:space="preserve">UN    </v>
          </cell>
          <cell r="D4316">
            <v>752.85</v>
          </cell>
        </row>
        <row r="4317">
          <cell r="A4317">
            <v>7106</v>
          </cell>
          <cell r="B4317" t="str">
            <v>TE DE REDUCAO, PVC, SOLDAVEL, 90 GRAUS, 110 MM X 60 MM, PARA AGUA FRIA PREDIAL</v>
          </cell>
          <cell r="C4317" t="str">
            <v xml:space="preserve">UN    </v>
          </cell>
          <cell r="D4317">
            <v>168.51</v>
          </cell>
        </row>
        <row r="4318">
          <cell r="A4318">
            <v>7104</v>
          </cell>
          <cell r="B4318" t="str">
            <v>TE DE REDUCAO, PVC, SOLDAVEL, 90 GRAUS, 25 MM X 20 MM, PARA AGUA FRIA PREDIAL</v>
          </cell>
          <cell r="C4318" t="str">
            <v xml:space="preserve">UN    </v>
          </cell>
          <cell r="D4318">
            <v>3.51</v>
          </cell>
        </row>
        <row r="4319">
          <cell r="A4319">
            <v>7136</v>
          </cell>
          <cell r="B4319" t="str">
            <v>TE DE REDUCAO, PVC, SOLDAVEL, 90 GRAUS, 32 MM X 25 MM, PARA AGUA FRIA PREDIAL</v>
          </cell>
          <cell r="C4319" t="str">
            <v xml:space="preserve">UN    </v>
          </cell>
          <cell r="D4319">
            <v>6.6</v>
          </cell>
        </row>
        <row r="4320">
          <cell r="A4320">
            <v>7128</v>
          </cell>
          <cell r="B4320" t="str">
            <v>TE DE REDUCAO, PVC, SOLDAVEL, 90 GRAUS, 40 MM X 32 MM, PARA AGUA FRIA PREDIAL</v>
          </cell>
          <cell r="C4320" t="str">
            <v xml:space="preserve">UN    </v>
          </cell>
          <cell r="D4320">
            <v>10.82</v>
          </cell>
        </row>
        <row r="4321">
          <cell r="A4321">
            <v>7108</v>
          </cell>
          <cell r="B4321" t="str">
            <v>TE DE REDUCAO, PVC, SOLDAVEL, 90 GRAUS, 50 MM X 20 MM, PARA AGUA FRIA PREDIAL</v>
          </cell>
          <cell r="C4321" t="str">
            <v xml:space="preserve">UN    </v>
          </cell>
          <cell r="D4321">
            <v>11.58</v>
          </cell>
        </row>
        <row r="4322">
          <cell r="A4322">
            <v>7129</v>
          </cell>
          <cell r="B4322" t="str">
            <v>TE DE REDUCAO, PVC, SOLDAVEL, 90 GRAUS, 50 MM X 25 MM, PARA AGUA FRIA PREDIAL</v>
          </cell>
          <cell r="C4322" t="str">
            <v xml:space="preserve">UN    </v>
          </cell>
          <cell r="D4322">
            <v>9.6300000000000008</v>
          </cell>
        </row>
        <row r="4323">
          <cell r="A4323">
            <v>7130</v>
          </cell>
          <cell r="B4323" t="str">
            <v>TE DE REDUCAO, PVC, SOLDAVEL, 90 GRAUS, 50 MM X 32 MM, PARA AGUA FRIA PREDIAL</v>
          </cell>
          <cell r="C4323" t="str">
            <v xml:space="preserve">UN    </v>
          </cell>
          <cell r="D4323">
            <v>15.7</v>
          </cell>
        </row>
        <row r="4324">
          <cell r="A4324">
            <v>7131</v>
          </cell>
          <cell r="B4324" t="str">
            <v>TE DE REDUCAO, PVC, SOLDAVEL, 90 GRAUS, 50 MM X 40 MM, PARA AGUA FRIA PREDIAL</v>
          </cell>
          <cell r="C4324" t="str">
            <v xml:space="preserve">UN    </v>
          </cell>
          <cell r="D4324">
            <v>19.260000000000002</v>
          </cell>
        </row>
        <row r="4325">
          <cell r="A4325">
            <v>7132</v>
          </cell>
          <cell r="B4325" t="str">
            <v>TE DE REDUCAO, PVC, SOLDAVEL, 90 GRAUS, 75 MM X 50 MM, PARA AGUA FRIA PREDIAL</v>
          </cell>
          <cell r="C4325" t="str">
            <v xml:space="preserve">UN    </v>
          </cell>
          <cell r="D4325">
            <v>53.47</v>
          </cell>
        </row>
        <row r="4326">
          <cell r="A4326">
            <v>7133</v>
          </cell>
          <cell r="B4326" t="str">
            <v>TE DE REDUCAO, PVC, SOLDAVEL, 90 GRAUS, 85 MM X 60 MM, PARA AGUA FRIA PREDIAL</v>
          </cell>
          <cell r="C4326" t="str">
            <v xml:space="preserve">UN    </v>
          </cell>
          <cell r="D4326">
            <v>83.05</v>
          </cell>
        </row>
        <row r="4327">
          <cell r="A4327">
            <v>37420</v>
          </cell>
          <cell r="B4327" t="str">
            <v>TE DE SERVICO INTEGRADO, EM POLIPROPILENO (PP), PARA TUBOS EM PEAD/PVC, 60 X 20 MM - LIGACAO PREDIAL DE AGUA</v>
          </cell>
          <cell r="C4327" t="str">
            <v xml:space="preserve">UN    </v>
          </cell>
          <cell r="D4327">
            <v>48.01</v>
          </cell>
        </row>
        <row r="4328">
          <cell r="A4328">
            <v>37421</v>
          </cell>
          <cell r="B4328" t="str">
            <v>TE DE SERVICO INTEGRADO, EM POLIPROPILENO (PP), PARA TUBOS EM PEAD/PVC, 60 X 32 MM - LIGACAO PREDIAL DE AGUA</v>
          </cell>
          <cell r="C4328" t="str">
            <v xml:space="preserve">UN    </v>
          </cell>
          <cell r="D4328">
            <v>65.62</v>
          </cell>
        </row>
        <row r="4329">
          <cell r="A4329">
            <v>37422</v>
          </cell>
          <cell r="B4329" t="str">
            <v>TE DE SERVICO INTEGRADO, EM POLIPROPILENO (PP), PARA TUBOS EM PEAD, 63 X 20 MM - LIGACAO PREDIAL DE AGUA</v>
          </cell>
          <cell r="C4329" t="str">
            <v xml:space="preserve">UN    </v>
          </cell>
          <cell r="D4329">
            <v>61.42</v>
          </cell>
        </row>
        <row r="4330">
          <cell r="A4330">
            <v>37443</v>
          </cell>
          <cell r="B4330" t="str">
            <v>TE DE SERVICO, PEAD PE 100, DE 125 X 20 MM, PARA ELETROFUSAO</v>
          </cell>
          <cell r="C4330" t="str">
            <v xml:space="preserve">UN    </v>
          </cell>
          <cell r="D4330">
            <v>210.18</v>
          </cell>
        </row>
        <row r="4331">
          <cell r="A4331">
            <v>37444</v>
          </cell>
          <cell r="B4331" t="str">
            <v>TE DE SERVICO, PEAD PE 100, DE 125 X 32 MM, PARA ELETROFUSAO</v>
          </cell>
          <cell r="C4331" t="str">
            <v xml:space="preserve">UN    </v>
          </cell>
          <cell r="D4331">
            <v>213.75</v>
          </cell>
        </row>
        <row r="4332">
          <cell r="A4332">
            <v>37445</v>
          </cell>
          <cell r="B4332" t="str">
            <v>TE DE SERVICO, PEAD PE 100, DE 125 X 63 MM, PARA ELETROFUSAO</v>
          </cell>
          <cell r="C4332" t="str">
            <v xml:space="preserve">UN    </v>
          </cell>
          <cell r="D4332">
            <v>323.98</v>
          </cell>
        </row>
        <row r="4333">
          <cell r="A4333">
            <v>37446</v>
          </cell>
          <cell r="B4333" t="str">
            <v>TE DE SERVICO, PEAD PE 100, DE 200 X 20 MM, PARA ELETROFUSAO</v>
          </cell>
          <cell r="C4333" t="str">
            <v xml:space="preserve">UN    </v>
          </cell>
          <cell r="D4333">
            <v>353.19</v>
          </cell>
        </row>
        <row r="4334">
          <cell r="A4334">
            <v>37447</v>
          </cell>
          <cell r="B4334" t="str">
            <v>TE DE SERVICO, PEAD PE 100, DE 200 X 32 MM, PARA ELETROFUSAO</v>
          </cell>
          <cell r="C4334" t="str">
            <v xml:space="preserve">UN    </v>
          </cell>
          <cell r="D4334">
            <v>358.72</v>
          </cell>
        </row>
        <row r="4335">
          <cell r="A4335">
            <v>37448</v>
          </cell>
          <cell r="B4335" t="str">
            <v>TE DE SERVICO, PEAD PE 100, DE 200 X 63 MM, PARA ELETROFUSAO</v>
          </cell>
          <cell r="C4335" t="str">
            <v xml:space="preserve">UN    </v>
          </cell>
          <cell r="D4335">
            <v>492.04</v>
          </cell>
        </row>
        <row r="4336">
          <cell r="A4336">
            <v>37440</v>
          </cell>
          <cell r="B4336" t="str">
            <v>TE DE SERVICO, PEAD PE 100, DE 63 X 20 MM, PARA ELETROFUSAO</v>
          </cell>
          <cell r="C4336" t="str">
            <v xml:space="preserve">UN    </v>
          </cell>
          <cell r="D4336">
            <v>166.83</v>
          </cell>
        </row>
        <row r="4337">
          <cell r="A4337">
            <v>37441</v>
          </cell>
          <cell r="B4337" t="str">
            <v>TE DE SERVICO, PEAD PE 100, DE 63 X 32 MM, PARA ELETROFUSAO</v>
          </cell>
          <cell r="C4337" t="str">
            <v xml:space="preserve">UN    </v>
          </cell>
          <cell r="D4337">
            <v>166.83</v>
          </cell>
        </row>
        <row r="4338">
          <cell r="A4338">
            <v>37442</v>
          </cell>
          <cell r="B4338" t="str">
            <v>TE DE SERVICO, PEAD PE 100, DE 63 X 63 MM, PARA ELETROFUSAO</v>
          </cell>
          <cell r="C4338" t="str">
            <v xml:space="preserve">UN    </v>
          </cell>
          <cell r="D4338">
            <v>200.93</v>
          </cell>
        </row>
        <row r="4339">
          <cell r="A4339">
            <v>38017</v>
          </cell>
          <cell r="B4339" t="str">
            <v>TE DE TRANSICAO, CPVC, SOLDAVEL, 15 MM X 1/2", PARA AGUA QUENTE</v>
          </cell>
          <cell r="C4339" t="str">
            <v xml:space="preserve">UN    </v>
          </cell>
          <cell r="D4339">
            <v>14.27</v>
          </cell>
        </row>
        <row r="4340">
          <cell r="A4340">
            <v>38018</v>
          </cell>
          <cell r="B4340" t="str">
            <v>TE DE TRANSICAO, CPVC, SOLDAVEL, 22 MM X 1/2", PARA AGUA QUENTE</v>
          </cell>
          <cell r="C4340" t="str">
            <v xml:space="preserve">UN    </v>
          </cell>
          <cell r="D4340">
            <v>15.74</v>
          </cell>
        </row>
        <row r="4341">
          <cell r="A4341">
            <v>39895</v>
          </cell>
          <cell r="B4341" t="str">
            <v>TE DUPLA CURVA BRONZE/LATAO (REF 764) SEM ANEL DE SOLDA, ROSCA F X BOLSA X ROSCA F, 1/2" X 15 X 1/2"</v>
          </cell>
          <cell r="C4341" t="str">
            <v xml:space="preserve">UN    </v>
          </cell>
          <cell r="D4341">
            <v>58.25</v>
          </cell>
        </row>
        <row r="4342">
          <cell r="A4342">
            <v>39896</v>
          </cell>
          <cell r="B4342" t="str">
            <v>TE DUPLA CURVA BRONZE/LATAO (REF 764) SEM ANEL DE SOLDA, ROSCA F X BOLSA X ROSCA F, 3/4" X 22 X 3/4"</v>
          </cell>
          <cell r="C4342" t="str">
            <v xml:space="preserve">UN    </v>
          </cell>
          <cell r="D4342">
            <v>85.37</v>
          </cell>
        </row>
        <row r="4343">
          <cell r="A4343">
            <v>38873</v>
          </cell>
          <cell r="B4343" t="str">
            <v>TE METALICO, PARA CONEXAO COM ANEL DESLIZANTE EM TUBO PEX, DN 16 MM</v>
          </cell>
          <cell r="C4343" t="str">
            <v xml:space="preserve">UN    </v>
          </cell>
          <cell r="D4343">
            <v>19.05</v>
          </cell>
        </row>
        <row r="4344">
          <cell r="A4344">
            <v>38874</v>
          </cell>
          <cell r="B4344" t="str">
            <v>TE METALICO, PARA CONEXAO COM ANEL DESLIZANTE EM TUBO PEX, DN 20 MM</v>
          </cell>
          <cell r="C4344" t="str">
            <v xml:space="preserve">UN    </v>
          </cell>
          <cell r="D4344">
            <v>23.16</v>
          </cell>
        </row>
        <row r="4345">
          <cell r="A4345">
            <v>38875</v>
          </cell>
          <cell r="B4345" t="str">
            <v>TE METALICO, PARA CONEXAO COM ANEL DESLIZANTE EM TUBO PEX, DN 25 MM</v>
          </cell>
          <cell r="C4345" t="str">
            <v xml:space="preserve">UN    </v>
          </cell>
          <cell r="D4345">
            <v>40.94</v>
          </cell>
        </row>
        <row r="4346">
          <cell r="A4346">
            <v>38876</v>
          </cell>
          <cell r="B4346" t="str">
            <v>TE METALICO, PARA CONEXAO COM ANEL DESLIZANTE EM TUBO PEX, DN 32 MM</v>
          </cell>
          <cell r="C4346" t="str">
            <v xml:space="preserve">UN    </v>
          </cell>
          <cell r="D4346">
            <v>55.09</v>
          </cell>
        </row>
        <row r="4347">
          <cell r="A4347">
            <v>39000</v>
          </cell>
          <cell r="B4347" t="str">
            <v>TE MISTURADOR COM INSERTO METALICO, FEMEA, PPR, DN 25 MM X 3/4", PARA AGUA QUENTE E FRIA PREDIAL</v>
          </cell>
          <cell r="C4347" t="str">
            <v xml:space="preserve">UN    </v>
          </cell>
          <cell r="D4347">
            <v>42.92</v>
          </cell>
        </row>
        <row r="4348">
          <cell r="A4348">
            <v>38674</v>
          </cell>
          <cell r="B4348" t="str">
            <v>TE MISTURADOR DE TRANSICAO, CPVC, COM ROSCA, 22 MM X 3/4", PARA AGUA QUENTE</v>
          </cell>
          <cell r="C4348" t="str">
            <v xml:space="preserve">UN    </v>
          </cell>
          <cell r="D4348">
            <v>49.6</v>
          </cell>
        </row>
        <row r="4349">
          <cell r="A4349">
            <v>38911</v>
          </cell>
          <cell r="B4349" t="str">
            <v>TE MISTURADOR METALICO, PARA CONEXAO COM ANEL DESLIZANTE EM TUBO PEX, DN 16 MM X 1/2"</v>
          </cell>
          <cell r="C4349" t="str">
            <v xml:space="preserve">UN    </v>
          </cell>
          <cell r="D4349">
            <v>68.319999999999993</v>
          </cell>
        </row>
        <row r="4350">
          <cell r="A4350">
            <v>38912</v>
          </cell>
          <cell r="B4350" t="str">
            <v>TE MISTURADOR METALICO, PARA CONEXAO COM ANEL DESLIZANTE EM TUBO PEX, DN 20 MM X 3/4"</v>
          </cell>
          <cell r="C4350" t="str">
            <v xml:space="preserve">UN    </v>
          </cell>
          <cell r="D4350">
            <v>86.82</v>
          </cell>
        </row>
        <row r="4351">
          <cell r="A4351">
            <v>38019</v>
          </cell>
          <cell r="B4351" t="str">
            <v>TE MISTURADOR, CPVC, SOLDAVEL, 15 MM, PARA AGUA QUENTE</v>
          </cell>
          <cell r="C4351" t="str">
            <v xml:space="preserve">UN    </v>
          </cell>
          <cell r="D4351">
            <v>12.43</v>
          </cell>
        </row>
        <row r="4352">
          <cell r="A4352">
            <v>38020</v>
          </cell>
          <cell r="B4352" t="str">
            <v>TE MISTURADOR, CPVC, SOLDAVEL, 22 MM, PARA AGUA QUENTE</v>
          </cell>
          <cell r="C4352" t="str">
            <v xml:space="preserve">UN    </v>
          </cell>
          <cell r="D4352">
            <v>15.74</v>
          </cell>
        </row>
        <row r="4353">
          <cell r="A4353">
            <v>38454</v>
          </cell>
          <cell r="B4353" t="str">
            <v>TE MISTURADOR, PPR, F M M, DN 20 X 20 MM, PARA AGUA QUENTE PREDIAL</v>
          </cell>
          <cell r="C4353" t="str">
            <v xml:space="preserve">UN    </v>
          </cell>
          <cell r="D4353">
            <v>7.83</v>
          </cell>
        </row>
        <row r="4354">
          <cell r="A4354">
            <v>38455</v>
          </cell>
          <cell r="B4354" t="str">
            <v>TE MISTURADOR, PPR, F M M, DN 25 X 25 MM, PARA AGUA QUENTE PREDIAL</v>
          </cell>
          <cell r="C4354" t="str">
            <v xml:space="preserve">UN    </v>
          </cell>
          <cell r="D4354">
            <v>7.17</v>
          </cell>
        </row>
        <row r="4355">
          <cell r="A4355">
            <v>38462</v>
          </cell>
          <cell r="B4355" t="str">
            <v>TE NORMAL, PPR, SOLDAVEL, 90 GRAUS, DN 110 X 110 X 110 MM, PARA AGUA QUENTE PREDIAL</v>
          </cell>
          <cell r="C4355" t="str">
            <v xml:space="preserve">UN    </v>
          </cell>
          <cell r="D4355">
            <v>202.41</v>
          </cell>
        </row>
        <row r="4356">
          <cell r="A4356">
            <v>36362</v>
          </cell>
          <cell r="B4356" t="str">
            <v>TE NORMAL, PPR, SOLDAVEL, 90 GRAUS, DN 20 X 20 X 20 MM, PARA AGUA QUENTE PREDIAL</v>
          </cell>
          <cell r="C4356" t="str">
            <v xml:space="preserve">UN    </v>
          </cell>
          <cell r="D4356">
            <v>3.08</v>
          </cell>
        </row>
        <row r="4357">
          <cell r="A4357">
            <v>36298</v>
          </cell>
          <cell r="B4357" t="str">
            <v>TE NORMAL, PPR, SOLDAVEL, 90 GRAUS, DN 25 X 25 X 25 MM, PARA AGUA QUENTE PREDIAL</v>
          </cell>
          <cell r="C4357" t="str">
            <v xml:space="preserve">UN    </v>
          </cell>
          <cell r="D4357">
            <v>4.57</v>
          </cell>
        </row>
        <row r="4358">
          <cell r="A4358">
            <v>38456</v>
          </cell>
          <cell r="B4358" t="str">
            <v>TE NORMAL, PPR, SOLDAVEL, 90 GRAUS, DN 32 X 32 X 32 MM, PARA AGUA QUENTE PREDIAL</v>
          </cell>
          <cell r="C4358" t="str">
            <v xml:space="preserve">UN    </v>
          </cell>
          <cell r="D4358">
            <v>7.45</v>
          </cell>
        </row>
        <row r="4359">
          <cell r="A4359">
            <v>38457</v>
          </cell>
          <cell r="B4359" t="str">
            <v>TE NORMAL, PPR, SOLDAVEL, 90 GRAUS, DN 40 X 40 X 40 MM, PARA AGUA QUENTE PREDIAL</v>
          </cell>
          <cell r="C4359" t="str">
            <v xml:space="preserve">UN    </v>
          </cell>
          <cell r="D4359">
            <v>16.78</v>
          </cell>
        </row>
        <row r="4360">
          <cell r="A4360">
            <v>38458</v>
          </cell>
          <cell r="B4360" t="str">
            <v>TE NORMAL, PPR, SOLDAVEL, 90 GRAUS, DN 50 X 50 X 50 MM, PARA AGUA QUENTE PREDIAL</v>
          </cell>
          <cell r="C4360" t="str">
            <v xml:space="preserve">UN    </v>
          </cell>
          <cell r="D4360">
            <v>22.49</v>
          </cell>
        </row>
        <row r="4361">
          <cell r="A4361">
            <v>38459</v>
          </cell>
          <cell r="B4361" t="str">
            <v>TE NORMAL, PPR, SOLDAVEL, 90 GRAUS, DN 63 X 63 X 63 MM, PARA AGUA QUENTE PREDIAL</v>
          </cell>
          <cell r="C4361" t="str">
            <v xml:space="preserve">UN    </v>
          </cell>
          <cell r="D4361">
            <v>39.700000000000003</v>
          </cell>
        </row>
        <row r="4362">
          <cell r="A4362">
            <v>38460</v>
          </cell>
          <cell r="B4362" t="str">
            <v>TE NORMAL, PPR, SOLDAVEL, 90 GRAUS, DN 75 X 75 X 75 MM, PARA AGUA QUENTE PREDIAL</v>
          </cell>
          <cell r="C4362" t="str">
            <v xml:space="preserve">UN    </v>
          </cell>
          <cell r="D4362">
            <v>82.92</v>
          </cell>
        </row>
        <row r="4363">
          <cell r="A4363">
            <v>38461</v>
          </cell>
          <cell r="B4363" t="str">
            <v>TE NORMAL, PPR, SOLDAVEL, 90 GRAUS, DN 90 X 90 X 90 MM, PARA AGUA QUENTE PREDIAL</v>
          </cell>
          <cell r="C4363" t="str">
            <v xml:space="preserve">UN    </v>
          </cell>
          <cell r="D4363">
            <v>126.49</v>
          </cell>
        </row>
        <row r="4364">
          <cell r="A4364">
            <v>7094</v>
          </cell>
          <cell r="B4364" t="str">
            <v>TE PVC ROSCAVEL 90 GRAUS, 1", PARA  AGUA FRIA PREDIAL</v>
          </cell>
          <cell r="C4364" t="str">
            <v xml:space="preserve">UN    </v>
          </cell>
          <cell r="D4364">
            <v>12.14</v>
          </cell>
        </row>
        <row r="4365">
          <cell r="A4365">
            <v>7116</v>
          </cell>
          <cell r="B4365" t="str">
            <v>TE PVC SOLDAVEL, BBB, 90 GRAUS, DN 40 MM, PARA ESGOTO SECUNDARIO PREDIAL</v>
          </cell>
          <cell r="C4365" t="str">
            <v xml:space="preserve">UN    </v>
          </cell>
          <cell r="D4365">
            <v>4.21</v>
          </cell>
        </row>
        <row r="4366">
          <cell r="A4366">
            <v>7118</v>
          </cell>
          <cell r="B4366" t="str">
            <v>TE PVC, ROSCAVEL, 90 GRAUS, 1 1/2", AGUA FRIA PREDIAL</v>
          </cell>
          <cell r="C4366" t="str">
            <v xml:space="preserve">UN    </v>
          </cell>
          <cell r="D4366">
            <v>26.79</v>
          </cell>
        </row>
        <row r="4367">
          <cell r="A4367">
            <v>7117</v>
          </cell>
          <cell r="B4367" t="str">
            <v>TE PVC, ROSCAVEL, 90 GRAUS, 1 1/4", AGUA FRIA PREDIAL</v>
          </cell>
          <cell r="C4367" t="str">
            <v xml:space="preserve">UN    </v>
          </cell>
          <cell r="D4367">
            <v>23.82</v>
          </cell>
        </row>
        <row r="4368">
          <cell r="A4368">
            <v>7098</v>
          </cell>
          <cell r="B4368" t="str">
            <v>TE PVC, ROSCAVEL, 90 GRAUS, 1/2",  AGUA FRIA PREDIAL</v>
          </cell>
          <cell r="C4368" t="str">
            <v xml:space="preserve">UN    </v>
          </cell>
          <cell r="D4368">
            <v>3.32</v>
          </cell>
        </row>
        <row r="4369">
          <cell r="A4369">
            <v>7110</v>
          </cell>
          <cell r="B4369" t="str">
            <v>TE PVC, ROSCAVEL, 90 GRAUS, 2",  AGUA FRIA PREDIAL</v>
          </cell>
          <cell r="C4369" t="str">
            <v xml:space="preserve">UN    </v>
          </cell>
          <cell r="D4369">
            <v>58.27</v>
          </cell>
        </row>
        <row r="4370">
          <cell r="A4370">
            <v>7123</v>
          </cell>
          <cell r="B4370" t="str">
            <v>TE PVC, ROSCAVEL, 90 GRAUS, 3/4", AGUA FRIA PREDIAL</v>
          </cell>
          <cell r="C4370" t="str">
            <v xml:space="preserve">UN    </v>
          </cell>
          <cell r="D4370">
            <v>4.2699999999999996</v>
          </cell>
        </row>
        <row r="4371">
          <cell r="A4371">
            <v>7121</v>
          </cell>
          <cell r="B4371" t="str">
            <v>TE PVC, SOLDAVEL, COM BUCHA DE LATAO NA BOLSA CENTRAL, 90 GRAUS, 20 MM X 1/2", PARA AGUA FRIA PREDIAL</v>
          </cell>
          <cell r="C4371" t="str">
            <v xml:space="preserve">UN    </v>
          </cell>
          <cell r="D4371">
            <v>10.53</v>
          </cell>
        </row>
        <row r="4372">
          <cell r="A4372">
            <v>7137</v>
          </cell>
          <cell r="B4372" t="str">
            <v>TE PVC, SOLDAVEL, COM BUCHA DE LATAO NA BOLSA CENTRAL, 90 GRAUS, 25 MM X 1/2", PARA AGUA FRIA PREDIAL</v>
          </cell>
          <cell r="C4372" t="str">
            <v xml:space="preserve">UN    </v>
          </cell>
          <cell r="D4372">
            <v>9.48</v>
          </cell>
        </row>
        <row r="4373">
          <cell r="A4373">
            <v>7122</v>
          </cell>
          <cell r="B4373" t="str">
            <v>TE PVC, SOLDAVEL, COM BUCHA DE LATAO NA BOLSA CENTRAL, 90 GRAUS, 25 MM X 3/4", PARA AGUA FRIA PREDIAL</v>
          </cell>
          <cell r="C4373" t="str">
            <v xml:space="preserve">UN    </v>
          </cell>
          <cell r="D4373">
            <v>11.84</v>
          </cell>
        </row>
        <row r="4374">
          <cell r="A4374">
            <v>7114</v>
          </cell>
          <cell r="B4374" t="str">
            <v>TE PVC, SOLDAVEL, COM BUCHA DE LATAO NA BOLSA CENTRAL, 90 GRAUS, 32 MM X 3/4", PARA AGUA FRIA PREDIAL</v>
          </cell>
          <cell r="C4374" t="str">
            <v xml:space="preserve">UN    </v>
          </cell>
          <cell r="D4374">
            <v>18.260000000000002</v>
          </cell>
        </row>
        <row r="4375">
          <cell r="A4375">
            <v>7109</v>
          </cell>
          <cell r="B4375" t="str">
            <v>TE PVC, SOLDAVEL, COM ROSCA NA BOLSA CENTRAL, 90 GRAUS, 20 MM X 1/2", PARA AGUA FRIA PREDIAL</v>
          </cell>
          <cell r="C4375" t="str">
            <v xml:space="preserve">UN    </v>
          </cell>
          <cell r="D4375">
            <v>3.2</v>
          </cell>
        </row>
        <row r="4376">
          <cell r="A4376">
            <v>7135</v>
          </cell>
          <cell r="B4376" t="str">
            <v>TE PVC, SOLDAVEL, COM ROSCA NA BOLSA CENTRAL, 90 GRAUS, 25 MM X 1/2", PARA AGUA FRIA PREDIAL</v>
          </cell>
          <cell r="C4376" t="str">
            <v xml:space="preserve">UN    </v>
          </cell>
          <cell r="D4376">
            <v>4.99</v>
          </cell>
        </row>
        <row r="4377">
          <cell r="A4377">
            <v>37947</v>
          </cell>
          <cell r="B4377" t="str">
            <v>TE PVC, SOLDAVEL, COM ROSCA NA BOLSA CENTRAL, 90 GRAUS, 25 MM X 3/4", PARA AGUA FRIA PREDIAL</v>
          </cell>
          <cell r="C4377" t="str">
            <v xml:space="preserve">UN    </v>
          </cell>
          <cell r="D4377">
            <v>5.05</v>
          </cell>
        </row>
        <row r="4378">
          <cell r="A4378">
            <v>7103</v>
          </cell>
          <cell r="B4378" t="str">
            <v>TE PVC, SOLDAVEL, COM ROSCA NA BOLSA CENTRAL, 90 GRAUS, 32 MM X 3/4", PARA AGUA FRIA PREDIAL</v>
          </cell>
          <cell r="C4378" t="str">
            <v xml:space="preserve">UN    </v>
          </cell>
          <cell r="D4378">
            <v>11.58</v>
          </cell>
        </row>
        <row r="4379">
          <cell r="A4379">
            <v>40419</v>
          </cell>
          <cell r="B4379" t="str">
            <v>TE RANHURADO EM FERRO FUNDIDO, DN 50 (2")</v>
          </cell>
          <cell r="C4379" t="str">
            <v xml:space="preserve">UN    </v>
          </cell>
          <cell r="D4379">
            <v>48.71</v>
          </cell>
        </row>
        <row r="4380">
          <cell r="A4380">
            <v>40420</v>
          </cell>
          <cell r="B4380" t="str">
            <v>TE RANHURADO EM FERRO FUNDIDO, DN 65 (2 1/2")</v>
          </cell>
          <cell r="C4380" t="str">
            <v xml:space="preserve">UN    </v>
          </cell>
          <cell r="D4380">
            <v>71.069999999999993</v>
          </cell>
        </row>
        <row r="4381">
          <cell r="A4381">
            <v>40421</v>
          </cell>
          <cell r="B4381" t="str">
            <v>TE RANHURADO EM FERRO FUNDIDO, DN 80 (3")</v>
          </cell>
          <cell r="C4381" t="str">
            <v xml:space="preserve">UN    </v>
          </cell>
          <cell r="D4381">
            <v>75.650000000000006</v>
          </cell>
        </row>
        <row r="4382">
          <cell r="A4382">
            <v>7126</v>
          </cell>
          <cell r="B4382" t="str">
            <v>TE REDUCAO PVC, ROSCAVEL, 90 GRAUS,  1.1/2" X 3/4",  AGUA FRIA PREDIAL</v>
          </cell>
          <cell r="C4382" t="str">
            <v xml:space="preserve">UN    </v>
          </cell>
          <cell r="D4382">
            <v>24.31</v>
          </cell>
        </row>
        <row r="4383">
          <cell r="A4383">
            <v>38905</v>
          </cell>
          <cell r="B4383" t="str">
            <v>TE ROSCA FEMEA, METALICO, PARA CONEXAO COM ANEL DESLIZANTE EM TUBO PEX, DN 16 MM X 1/2"</v>
          </cell>
          <cell r="C4383" t="str">
            <v xml:space="preserve">UN    </v>
          </cell>
          <cell r="D4383">
            <v>21.41</v>
          </cell>
        </row>
        <row r="4384">
          <cell r="A4384">
            <v>38907</v>
          </cell>
          <cell r="B4384" t="str">
            <v>TE ROSCA FEMEA, METALICO, PARA CONEXAO COM ANEL DESLIZANTE EM TUBO PEX, DN 20 MM X 1/2"</v>
          </cell>
          <cell r="C4384" t="str">
            <v xml:space="preserve">UN    </v>
          </cell>
          <cell r="D4384">
            <v>22.78</v>
          </cell>
        </row>
        <row r="4385">
          <cell r="A4385">
            <v>38908</v>
          </cell>
          <cell r="B4385" t="str">
            <v>TE ROSCA FEMEA, METALICO, PARA CONEXAO COM ANEL DESLIZANTE EM TUBO PEX, DN 20 MM X 3/4"</v>
          </cell>
          <cell r="C4385" t="str">
            <v xml:space="preserve">UN    </v>
          </cell>
          <cell r="D4385">
            <v>25.63</v>
          </cell>
        </row>
        <row r="4386">
          <cell r="A4386">
            <v>38909</v>
          </cell>
          <cell r="B4386" t="str">
            <v>TE ROSCA FEMEA, METALICO, PARA CONEXAO COM ANEL DESLIZANTE EM TUBO PEX, DN 25 MM X 1/2"</v>
          </cell>
          <cell r="C4386" t="str">
            <v xml:space="preserve">UN    </v>
          </cell>
          <cell r="D4386">
            <v>36.85</v>
          </cell>
        </row>
        <row r="4387">
          <cell r="A4387">
            <v>38910</v>
          </cell>
          <cell r="B4387" t="str">
            <v>TE ROSCA FEMEA, METALICO, PARA CONEXAO COM ANEL DESLIZANTE EM TUBO PEX, DN 25 MM X 3/4"</v>
          </cell>
          <cell r="C4387" t="str">
            <v xml:space="preserve">UN    </v>
          </cell>
          <cell r="D4387">
            <v>39.799999999999997</v>
          </cell>
        </row>
        <row r="4388">
          <cell r="A4388">
            <v>38897</v>
          </cell>
          <cell r="B4388" t="str">
            <v>TE ROSCA MACHO, METALICO, PARA CONEXAO COM ANEL DESLIZANTE EM TUBO PEX, DN 16 MM X 1/2"</v>
          </cell>
          <cell r="C4388" t="str">
            <v xml:space="preserve">UN    </v>
          </cell>
          <cell r="D4388">
            <v>21.5</v>
          </cell>
        </row>
        <row r="4389">
          <cell r="A4389">
            <v>38899</v>
          </cell>
          <cell r="B4389" t="str">
            <v>TE ROSCA MACHO, METALICO, PARA CONEXAO COM ANEL DESLIZANTE EM TUBO PEX, DN 20 MM X 1/2"</v>
          </cell>
          <cell r="C4389" t="str">
            <v xml:space="preserve">UN    </v>
          </cell>
          <cell r="D4389">
            <v>24.18</v>
          </cell>
        </row>
        <row r="4390">
          <cell r="A4390">
            <v>38900</v>
          </cell>
          <cell r="B4390" t="str">
            <v>TE ROSCA MACHO, METALICO, PARA CONEXAO COM ANEL DESLIZANTE EM TUBO PEX, DN 20 MM X 3/4"</v>
          </cell>
          <cell r="C4390" t="str">
            <v xml:space="preserve">UN    </v>
          </cell>
          <cell r="D4390">
            <v>25.21</v>
          </cell>
        </row>
        <row r="4391">
          <cell r="A4391">
            <v>38901</v>
          </cell>
          <cell r="B4391" t="str">
            <v>TE ROSCA MACHO, METALICO, PARA CONEXAO COM ANEL DESLIZANTE EM TUBO PEX, DN 25 MM X 3/4"</v>
          </cell>
          <cell r="C4391" t="str">
            <v xml:space="preserve">UN    </v>
          </cell>
          <cell r="D4391">
            <v>41.24</v>
          </cell>
        </row>
        <row r="4392">
          <cell r="A4392">
            <v>38904</v>
          </cell>
          <cell r="B4392" t="str">
            <v>TE ROSCA MACHO, METALICO, PARA CONEXAO COM ANEL DESLIZANTE EM TUBO PEX, DN 32 MM X 1"</v>
          </cell>
          <cell r="C4392" t="str">
            <v xml:space="preserve">UN    </v>
          </cell>
          <cell r="D4392">
            <v>67</v>
          </cell>
        </row>
        <row r="4393">
          <cell r="A4393">
            <v>38903</v>
          </cell>
          <cell r="B4393" t="str">
            <v>TE ROSCA MACHO, METALICO, PARA CONEXAO COM ANEL DESLIZANTE EM TUBO PEX, DN 32 MM X 3/4"</v>
          </cell>
          <cell r="C4393" t="str">
            <v xml:space="preserve">UN    </v>
          </cell>
          <cell r="D4393">
            <v>66.58</v>
          </cell>
        </row>
        <row r="4394">
          <cell r="A4394">
            <v>7091</v>
          </cell>
          <cell r="B4394" t="str">
            <v>TE SANITARIO, PVC, DN 100 X 100 MM, SERIE NORMAL, PARA ESGOTO PREDIAL</v>
          </cell>
          <cell r="C4394" t="str">
            <v xml:space="preserve">UN    </v>
          </cell>
          <cell r="D4394">
            <v>19.84</v>
          </cell>
        </row>
        <row r="4395">
          <cell r="A4395">
            <v>11655</v>
          </cell>
          <cell r="B4395" t="str">
            <v>TE SANITARIO, PVC, DN 100 X 50 MM, SERIE NORMAL, PARA ESGOTO PREDIAL</v>
          </cell>
          <cell r="C4395" t="str">
            <v xml:space="preserve">UN    </v>
          </cell>
          <cell r="D4395">
            <v>18.95</v>
          </cell>
        </row>
        <row r="4396">
          <cell r="A4396">
            <v>11656</v>
          </cell>
          <cell r="B4396" t="str">
            <v>TE SANITARIO, PVC, DN 100 X 75 MM, SERIE NORMAL PARA ESGOTO PREDIAL</v>
          </cell>
          <cell r="C4396" t="str">
            <v xml:space="preserve">UN    </v>
          </cell>
          <cell r="D4396">
            <v>19.82</v>
          </cell>
        </row>
        <row r="4397">
          <cell r="A4397">
            <v>37948</v>
          </cell>
          <cell r="B4397" t="str">
            <v>TE SANITARIO, PVC, DN 40 X 40 MM, SERIE NORMAL, PARA ESGOTO PREDIAL</v>
          </cell>
          <cell r="C4397" t="str">
            <v xml:space="preserve">UN    </v>
          </cell>
          <cell r="D4397">
            <v>4.01</v>
          </cell>
        </row>
        <row r="4398">
          <cell r="A4398">
            <v>7097</v>
          </cell>
          <cell r="B4398" t="str">
            <v>TE SANITARIO, PVC, DN 50 X 50 MM, SERIE NORMAL, PARA ESGOTO PREDIAL</v>
          </cell>
          <cell r="C4398" t="str">
            <v xml:space="preserve">UN    </v>
          </cell>
          <cell r="D4398">
            <v>8.81</v>
          </cell>
        </row>
        <row r="4399">
          <cell r="A4399">
            <v>11657</v>
          </cell>
          <cell r="B4399" t="str">
            <v>TE SANITARIO, PVC, DN 75 X 50 MM, SERIE NORMAL PARA ESGOTO PREDIAL</v>
          </cell>
          <cell r="C4399" t="str">
            <v xml:space="preserve">UN    </v>
          </cell>
          <cell r="D4399">
            <v>17.28</v>
          </cell>
        </row>
        <row r="4400">
          <cell r="A4400">
            <v>11658</v>
          </cell>
          <cell r="B4400" t="str">
            <v>TE SANITARIO, PVC, DN 75 X 75 MM, SERIE NORMAL PARA ESGOTO PREDIAL</v>
          </cell>
          <cell r="C4400" t="str">
            <v xml:space="preserve">UN    </v>
          </cell>
          <cell r="D4400">
            <v>17.600000000000001</v>
          </cell>
        </row>
        <row r="4401">
          <cell r="A4401">
            <v>7146</v>
          </cell>
          <cell r="B4401" t="str">
            <v>TE SOLDAVEL, PVC, 90 GRAUS, 110 MM, PARA AGUA FRIA PREDIAL (NBR 5648)</v>
          </cell>
          <cell r="C4401" t="str">
            <v xml:space="preserve">UN    </v>
          </cell>
          <cell r="D4401">
            <v>180.45</v>
          </cell>
        </row>
        <row r="4402">
          <cell r="A4402">
            <v>7138</v>
          </cell>
          <cell r="B4402" t="str">
            <v>TE SOLDAVEL, PVC, 90 GRAUS, 20 MM, PARA AGUA FRIA PREDIAL (NBR 5648)</v>
          </cell>
          <cell r="C4402" t="str">
            <v xml:space="preserve">UN    </v>
          </cell>
          <cell r="D4402">
            <v>1.02</v>
          </cell>
        </row>
        <row r="4403">
          <cell r="A4403">
            <v>7139</v>
          </cell>
          <cell r="B4403" t="str">
            <v>TE SOLDAVEL, PVC, 90 GRAUS, 25 MM, PARA AGUA FRIA PREDIAL (NBR 5648)</v>
          </cell>
          <cell r="C4403" t="str">
            <v xml:space="preserve">UN    </v>
          </cell>
          <cell r="D4403">
            <v>1.34</v>
          </cell>
        </row>
        <row r="4404">
          <cell r="A4404">
            <v>7140</v>
          </cell>
          <cell r="B4404" t="str">
            <v>TE SOLDAVEL, PVC, 90 GRAUS, 32 MM, PARA AGUA FRIA PREDIAL (NBR 5648)</v>
          </cell>
          <cell r="C4404" t="str">
            <v xml:space="preserve">UN    </v>
          </cell>
          <cell r="D4404">
            <v>4.45</v>
          </cell>
        </row>
        <row r="4405">
          <cell r="A4405">
            <v>7141</v>
          </cell>
          <cell r="B4405" t="str">
            <v>TE SOLDAVEL, PVC, 90 GRAUS, 40 MM, PARA AGUA FRIA PREDIAL (NBR 5648)</v>
          </cell>
          <cell r="C4405" t="str">
            <v xml:space="preserve">UN    </v>
          </cell>
          <cell r="D4405">
            <v>9.73</v>
          </cell>
        </row>
        <row r="4406">
          <cell r="A4406">
            <v>7143</v>
          </cell>
          <cell r="B4406" t="str">
            <v>TE SOLDAVEL, PVC, 90 GRAUS, 60 MM, PARA AGUA FRIA PREDIAL (NBR 5648)</v>
          </cell>
          <cell r="C4406" t="str">
            <v xml:space="preserve">UN    </v>
          </cell>
          <cell r="D4406">
            <v>32.43</v>
          </cell>
        </row>
        <row r="4407">
          <cell r="A4407">
            <v>7144</v>
          </cell>
          <cell r="B4407" t="str">
            <v>TE SOLDAVEL, PVC, 90 GRAUS, 75 MM, PARA AGUA FRIA PREDIAL (NBR 5648)</v>
          </cell>
          <cell r="C4407" t="str">
            <v xml:space="preserve">UN    </v>
          </cell>
          <cell r="D4407">
            <v>64.88</v>
          </cell>
        </row>
        <row r="4408">
          <cell r="A4408">
            <v>7145</v>
          </cell>
          <cell r="B4408" t="str">
            <v>TE SOLDAVEL, PVC, 90 GRAUS, 85 MM, PARA AGUA FRIA PREDIAL (NBR 5648)</v>
          </cell>
          <cell r="C4408" t="str">
            <v xml:space="preserve">UN    </v>
          </cell>
          <cell r="D4408">
            <v>106.4</v>
          </cell>
        </row>
        <row r="4409">
          <cell r="A4409">
            <v>7142</v>
          </cell>
          <cell r="B4409" t="str">
            <v>TE SOLDAVEL, PVC, 90 GRAUS,50 MM, PARA AGUA FRIA PREDIAL (NBR 5648)</v>
          </cell>
          <cell r="C4409" t="str">
            <v xml:space="preserve">UN    </v>
          </cell>
          <cell r="D4409">
            <v>10.88</v>
          </cell>
        </row>
        <row r="4410">
          <cell r="A4410">
            <v>3593</v>
          </cell>
          <cell r="B4410" t="str">
            <v>TE 45 GRAUS DE FERRO GALVANIZADO, COM ROSCA BSP, DE 1 1/2"</v>
          </cell>
          <cell r="C4410" t="str">
            <v xml:space="preserve">UN    </v>
          </cell>
          <cell r="D4410">
            <v>71.67</v>
          </cell>
        </row>
        <row r="4411">
          <cell r="A4411">
            <v>3588</v>
          </cell>
          <cell r="B4411" t="str">
            <v>TE 45 GRAUS DE FERRO GALVANIZADO, COM ROSCA BSP, DE 1 1/4"</v>
          </cell>
          <cell r="C4411" t="str">
            <v xml:space="preserve">UN    </v>
          </cell>
          <cell r="D4411">
            <v>55.25</v>
          </cell>
        </row>
        <row r="4412">
          <cell r="A4412">
            <v>3585</v>
          </cell>
          <cell r="B4412" t="str">
            <v>TE 45 GRAUS DE FERRO GALVANIZADO, COM ROSCA BSP, DE 1/2"</v>
          </cell>
          <cell r="C4412" t="str">
            <v xml:space="preserve">UN    </v>
          </cell>
          <cell r="D4412">
            <v>17.059999999999999</v>
          </cell>
        </row>
        <row r="4413">
          <cell r="A4413">
            <v>3587</v>
          </cell>
          <cell r="B4413" t="str">
            <v>TE 45 GRAUS DE FERRO GALVANIZADO, COM ROSCA BSP, DE 1"</v>
          </cell>
          <cell r="C4413" t="str">
            <v xml:space="preserve">UN    </v>
          </cell>
          <cell r="D4413">
            <v>34.28</v>
          </cell>
        </row>
        <row r="4414">
          <cell r="A4414">
            <v>3590</v>
          </cell>
          <cell r="B4414" t="str">
            <v>TE 45 GRAUS DE FERRO GALVANIZADO, COM ROSCA BSP, DE 2 1/2"</v>
          </cell>
          <cell r="C4414" t="str">
            <v xml:space="preserve">UN    </v>
          </cell>
          <cell r="D4414">
            <v>203.5</v>
          </cell>
        </row>
        <row r="4415">
          <cell r="A4415">
            <v>3589</v>
          </cell>
          <cell r="B4415" t="str">
            <v>TE 45 GRAUS DE FERRO GALVANIZADO, COM ROSCA BSP, DE 2"</v>
          </cell>
          <cell r="C4415" t="str">
            <v xml:space="preserve">UN    </v>
          </cell>
          <cell r="D4415">
            <v>109.23</v>
          </cell>
        </row>
        <row r="4416">
          <cell r="A4416">
            <v>3586</v>
          </cell>
          <cell r="B4416" t="str">
            <v>TE 45 GRAUS DE FERRO GALVANIZADO, COM ROSCA BSP, DE 3/4"</v>
          </cell>
          <cell r="C4416" t="str">
            <v xml:space="preserve">UN    </v>
          </cell>
          <cell r="D4416">
            <v>22.35</v>
          </cell>
        </row>
        <row r="4417">
          <cell r="A4417">
            <v>3592</v>
          </cell>
          <cell r="B4417" t="str">
            <v>TE 45 GRAUS DE FERRO GALVANIZADO, COM ROSCA BSP, DE 3"</v>
          </cell>
          <cell r="C4417" t="str">
            <v xml:space="preserve">UN    </v>
          </cell>
          <cell r="D4417">
            <v>321.68</v>
          </cell>
        </row>
        <row r="4418">
          <cell r="A4418">
            <v>3591</v>
          </cell>
          <cell r="B4418" t="str">
            <v>TE 45 GRAUS DE FERRO GALVANIZADO, COM ROSCA BSP, DE 4"</v>
          </cell>
          <cell r="C4418" t="str">
            <v xml:space="preserve">UN    </v>
          </cell>
          <cell r="D4418">
            <v>515.66999999999996</v>
          </cell>
        </row>
        <row r="4419">
          <cell r="A4419">
            <v>40396</v>
          </cell>
          <cell r="B4419" t="str">
            <v>TE 90 GRAUS EM ACO CARBONO, SOLDAVEL, PRESSAO 3.000 LBS, DN 1 1/2"</v>
          </cell>
          <cell r="C4419" t="str">
            <v xml:space="preserve">UN    </v>
          </cell>
          <cell r="D4419">
            <v>133.44999999999999</v>
          </cell>
        </row>
        <row r="4420">
          <cell r="A4420">
            <v>40395</v>
          </cell>
          <cell r="B4420" t="str">
            <v>TE 90 GRAUS EM ACO CARBONO, SOLDAVEL, PRESSAO 3.000 LBS, DN 1 1/4"</v>
          </cell>
          <cell r="C4420" t="str">
            <v xml:space="preserve">UN    </v>
          </cell>
          <cell r="D4420">
            <v>102.42</v>
          </cell>
        </row>
        <row r="4421">
          <cell r="A4421">
            <v>40392</v>
          </cell>
          <cell r="B4421" t="str">
            <v>TE 90 GRAUS EM ACO CARBONO, SOLDAVEL, PRESSAO 3.000 LBS, DN 1/2"</v>
          </cell>
          <cell r="C4421" t="str">
            <v xml:space="preserve">UN    </v>
          </cell>
          <cell r="D4421">
            <v>32.950000000000003</v>
          </cell>
        </row>
        <row r="4422">
          <cell r="A4422">
            <v>40394</v>
          </cell>
          <cell r="B4422" t="str">
            <v>TE 90 GRAUS EM ACO CARBONO, SOLDAVEL, PRESSAO 3.000 LBS, DN 1"</v>
          </cell>
          <cell r="C4422" t="str">
            <v xml:space="preserve">UN    </v>
          </cell>
          <cell r="D4422">
            <v>66.680000000000007</v>
          </cell>
        </row>
        <row r="4423">
          <cell r="A4423">
            <v>40398</v>
          </cell>
          <cell r="B4423" t="str">
            <v>TE 90 GRAUS EM ACO CARBONO, SOLDAVEL, PRESSAO 3.000 LBS, DN 2 1/2"</v>
          </cell>
          <cell r="C4423" t="str">
            <v xml:space="preserve">UN    </v>
          </cell>
          <cell r="D4423">
            <v>428.14</v>
          </cell>
        </row>
        <row r="4424">
          <cell r="A4424">
            <v>40397</v>
          </cell>
          <cell r="B4424" t="str">
            <v>TE 90 GRAUS EM ACO CARBONO, SOLDAVEL, PRESSAO 3.000 LBS, DN 2"</v>
          </cell>
          <cell r="C4424" t="str">
            <v xml:space="preserve">UN    </v>
          </cell>
          <cell r="D4424">
            <v>219.26</v>
          </cell>
        </row>
        <row r="4425">
          <cell r="A4425">
            <v>40393</v>
          </cell>
          <cell r="B4425" t="str">
            <v>TE 90 GRAUS EM ACO CARBONO, SOLDAVEL, PRESSAO 3.000 LBS, DN 3/4"</v>
          </cell>
          <cell r="C4425" t="str">
            <v xml:space="preserve">UN    </v>
          </cell>
          <cell r="D4425">
            <v>42.45</v>
          </cell>
        </row>
        <row r="4426">
          <cell r="A4426">
            <v>40399</v>
          </cell>
          <cell r="B4426" t="str">
            <v>TE 90 GRAUS EM ACO CARBONO, SOLDAVEL, PRESSAO 3.000 LBS, DN 3"</v>
          </cell>
          <cell r="C4426" t="str">
            <v xml:space="preserve">UN    </v>
          </cell>
          <cell r="D4426">
            <v>700.44</v>
          </cell>
        </row>
        <row r="4427">
          <cell r="A4427">
            <v>39322</v>
          </cell>
          <cell r="B4427" t="str">
            <v>TE, PLASTICO, DN 16 MM, PARA CONEXAO COM CRIMPAGEM EM TUBO PEX</v>
          </cell>
          <cell r="C4427" t="str">
            <v xml:space="preserve">UN    </v>
          </cell>
          <cell r="D4427">
            <v>25.97</v>
          </cell>
        </row>
        <row r="4428">
          <cell r="A4428">
            <v>39289</v>
          </cell>
          <cell r="B4428" t="str">
            <v>TE, PLASTICO, DN 20 MM, PARA CONEXAO COM CRIMPAGEM EM TUBO PEX</v>
          </cell>
          <cell r="C4428" t="str">
            <v xml:space="preserve">UN    </v>
          </cell>
          <cell r="D4428">
            <v>31.11</v>
          </cell>
        </row>
        <row r="4429">
          <cell r="A4429">
            <v>39290</v>
          </cell>
          <cell r="B4429" t="str">
            <v>TE, PLASTICO, DN 25 MM, PARA CONEXAO COM CRIMPAGEM EM TUBO PEX</v>
          </cell>
          <cell r="C4429" t="str">
            <v xml:space="preserve">UN    </v>
          </cell>
          <cell r="D4429">
            <v>52.8</v>
          </cell>
        </row>
        <row r="4430">
          <cell r="A4430">
            <v>39291</v>
          </cell>
          <cell r="B4430" t="str">
            <v>TE, PLASTICO, DN 32 MM, PARA CONEXAO COM CRIMPAGEM EM TUBO PEX</v>
          </cell>
          <cell r="C4430" t="str">
            <v xml:space="preserve">UN    </v>
          </cell>
          <cell r="D4430">
            <v>79.06</v>
          </cell>
        </row>
        <row r="4431">
          <cell r="A4431">
            <v>20174</v>
          </cell>
          <cell r="B4431" t="str">
            <v>TE, PVC LEVE, CURTO, 90 GRAUS, 150 MM, PARA ESGOTO</v>
          </cell>
          <cell r="C4431" t="str">
            <v xml:space="preserve">UN    </v>
          </cell>
          <cell r="D4431">
            <v>48.34</v>
          </cell>
        </row>
        <row r="4432">
          <cell r="A4432">
            <v>41892</v>
          </cell>
          <cell r="B4432" t="str">
            <v>TE, PVC PBA, BBB, 90 GRAUS, DN 100 / DE 110 MM, PARA REDE  AGUA (NBR 10351)</v>
          </cell>
          <cell r="C4432" t="str">
            <v xml:space="preserve">UN    </v>
          </cell>
          <cell r="D4432">
            <v>145.6</v>
          </cell>
        </row>
        <row r="4433">
          <cell r="A4433">
            <v>7048</v>
          </cell>
          <cell r="B4433" t="str">
            <v>TE, PVC PBA, BBB, 90 GRAUS, DN 50 / DE 60 MM, PARA REDE AGUA (NBR 10351)</v>
          </cell>
          <cell r="C4433" t="str">
            <v xml:space="preserve">UN    </v>
          </cell>
          <cell r="D4433">
            <v>31.42</v>
          </cell>
        </row>
        <row r="4434">
          <cell r="A4434">
            <v>7088</v>
          </cell>
          <cell r="B4434" t="str">
            <v>TE, PVC PBA, BBB, 90 GRAUS, DN 75 / DE 85 MM, PARA REDE AGUA (NBR 10351)</v>
          </cell>
          <cell r="C4434" t="str">
            <v xml:space="preserve">UN    </v>
          </cell>
          <cell r="D4434">
            <v>68.72</v>
          </cell>
        </row>
        <row r="4435">
          <cell r="A4435">
            <v>20179</v>
          </cell>
          <cell r="B4435" t="str">
            <v>TE, PVC, SERIE R, 100 X 100 MM, PARA ESGOTO OU AGUAS PLUVIAIS PREDIAIS</v>
          </cell>
          <cell r="C4435" t="str">
            <v xml:space="preserve">UN    </v>
          </cell>
          <cell r="D4435">
            <v>65.08</v>
          </cell>
        </row>
        <row r="4436">
          <cell r="A4436">
            <v>20178</v>
          </cell>
          <cell r="B4436" t="str">
            <v>TE, PVC, SERIE R, 100 X 75 MM, PARA ESGOTO OU AGUAS PLUVIAIS PREDIAIS</v>
          </cell>
          <cell r="C4436" t="str">
            <v xml:space="preserve">UN    </v>
          </cell>
          <cell r="D4436">
            <v>57.51</v>
          </cell>
        </row>
        <row r="4437">
          <cell r="A4437">
            <v>20180</v>
          </cell>
          <cell r="B4437" t="str">
            <v>TE, PVC, SERIE R, 150 X 100 MM, PARA ESGOTO OU AGUAS PLUVIAIS PREDIAIS</v>
          </cell>
          <cell r="C4437" t="str">
            <v xml:space="preserve">UN    </v>
          </cell>
          <cell r="D4437">
            <v>105.69</v>
          </cell>
        </row>
        <row r="4438">
          <cell r="A4438">
            <v>20181</v>
          </cell>
          <cell r="B4438" t="str">
            <v>TE, PVC, SERIE R, 150 X 150 MM, PARA ESGOTO OU AGUAS PLUVIAIS PREDIAIS</v>
          </cell>
          <cell r="C4438" t="str">
            <v xml:space="preserve">UN    </v>
          </cell>
          <cell r="D4438">
            <v>156.78</v>
          </cell>
        </row>
        <row r="4439">
          <cell r="A4439">
            <v>20177</v>
          </cell>
          <cell r="B4439" t="str">
            <v>TE, PVC, SERIE R, 75 X 75 MM, PARA ESGOTO OU AGUAS PLUVIAIS PREDIAIS</v>
          </cell>
          <cell r="C4439" t="str">
            <v xml:space="preserve">UN    </v>
          </cell>
          <cell r="D4439">
            <v>37.69</v>
          </cell>
        </row>
        <row r="4440">
          <cell r="A4440">
            <v>7082</v>
          </cell>
          <cell r="B4440" t="str">
            <v>TE, PVC, 90 GRAUS, BBB, JE, DN 100 MM, PARA REDE COLETORA ESGOTO (NBR 10569)</v>
          </cell>
          <cell r="C4440" t="str">
            <v xml:space="preserve">UN    </v>
          </cell>
          <cell r="D4440">
            <v>73.05</v>
          </cell>
        </row>
        <row r="4441">
          <cell r="A4441">
            <v>42707</v>
          </cell>
          <cell r="B4441" t="str">
            <v>TE, PVC, 90 GRAUS, BBB, JE, DN 100 MM, PARA TUBO CORRUGADO E/OU LISO, REDE COLETORA ESGOTO (NBR 10569</v>
          </cell>
          <cell r="C4441" t="str">
            <v xml:space="preserve">UN    </v>
          </cell>
          <cell r="D4441">
            <v>198.38</v>
          </cell>
        </row>
        <row r="4442">
          <cell r="A4442">
            <v>7069</v>
          </cell>
          <cell r="B4442" t="str">
            <v>TE, PVC, 90 GRAUS, BBB, JE, DN 150 MM, PARA REDE COLETORA ESGOTO (NBR 10569)</v>
          </cell>
          <cell r="C4442" t="str">
            <v xml:space="preserve">UN    </v>
          </cell>
          <cell r="D4442">
            <v>162.12</v>
          </cell>
        </row>
        <row r="4443">
          <cell r="A4443">
            <v>42708</v>
          </cell>
          <cell r="B4443" t="str">
            <v>TE, PVC, 90 GRAUS, BBB, JE, DN 150 MM, PARA TUBO CORRUGADO E/OU LISO, REDE COLETORA ESGOTO (NBR 10569)</v>
          </cell>
          <cell r="C4443" t="str">
            <v xml:space="preserve">UN    </v>
          </cell>
          <cell r="D4443">
            <v>520.69000000000005</v>
          </cell>
        </row>
        <row r="4444">
          <cell r="A4444">
            <v>7070</v>
          </cell>
          <cell r="B4444" t="str">
            <v>TE, PVC, 90 GRAUS, BBB, JE, DN 200 MM, PARA REDE COLETORA ESGOTO (NBR 10569)</v>
          </cell>
          <cell r="C4444" t="str">
            <v xml:space="preserve">UN    </v>
          </cell>
          <cell r="D4444">
            <v>232.15</v>
          </cell>
        </row>
        <row r="4445">
          <cell r="A4445">
            <v>42709</v>
          </cell>
          <cell r="B4445" t="str">
            <v>TE, PVC, 90 GRAUS, BBB, JE, DN 200 MM, PARA TUBO CORRUGADO E/OU LISO, REDE COLETORA ESGOTO (NBR 10569)</v>
          </cell>
          <cell r="C4445" t="str">
            <v xml:space="preserve">UN    </v>
          </cell>
          <cell r="D4445">
            <v>778.71</v>
          </cell>
        </row>
        <row r="4446">
          <cell r="A4446">
            <v>42710</v>
          </cell>
          <cell r="B4446" t="str">
            <v>TE, PVC, 90 GRAUS, BBB, JE, DN 250 MM, PARA TUBO CORRUGADO E/OU LISO, REDE COLETORA ESGOTO (NBR 10569)</v>
          </cell>
          <cell r="C4446" t="str">
            <v xml:space="preserve">UN    </v>
          </cell>
          <cell r="D4446">
            <v>2238.42</v>
          </cell>
        </row>
        <row r="4447">
          <cell r="A4447">
            <v>42716</v>
          </cell>
          <cell r="B4447" t="str">
            <v>TE, PVC, 90 GRAUS, BBB, JE, DN 300 MM, PARA TUBO CORRUGADO E/OU LISO, REDE COLETORA ESGOTO (NBR 10569)</v>
          </cell>
          <cell r="C4447" t="str">
            <v xml:space="preserve">UN    </v>
          </cell>
          <cell r="D4447">
            <v>2786.1</v>
          </cell>
        </row>
        <row r="4448">
          <cell r="A4448">
            <v>20172</v>
          </cell>
          <cell r="B4448" t="str">
            <v>TE, PVC, 90 GRAUS, BBP, JE, DN 100 MM, PARA REDE COLETORA ESGOTO (NBR 10569)</v>
          </cell>
          <cell r="C4448" t="str">
            <v xml:space="preserve">UN    </v>
          </cell>
          <cell r="D4448">
            <v>53.57</v>
          </cell>
        </row>
        <row r="4449">
          <cell r="A4449">
            <v>40945</v>
          </cell>
          <cell r="B4449" t="str">
            <v>TECNICO DE EDIFICACOES</v>
          </cell>
          <cell r="C4449" t="str">
            <v xml:space="preserve">H     </v>
          </cell>
          <cell r="D4449">
            <v>15.18</v>
          </cell>
        </row>
        <row r="4450">
          <cell r="A4450">
            <v>40946</v>
          </cell>
          <cell r="B4450" t="str">
            <v>TECNICO DE EDIFICACOES (MENSALISTA)</v>
          </cell>
          <cell r="C4450" t="str">
            <v xml:space="preserve">MES   </v>
          </cell>
          <cell r="D4450">
            <v>2685.2</v>
          </cell>
        </row>
        <row r="4451">
          <cell r="A4451">
            <v>7153</v>
          </cell>
          <cell r="B4451" t="str">
            <v>TECNICO EM LABORATORIO E CAMPO DE CONSTRUCAO CIVIL</v>
          </cell>
          <cell r="C4451" t="str">
            <v xml:space="preserve">H     </v>
          </cell>
          <cell r="D4451">
            <v>22.92</v>
          </cell>
        </row>
        <row r="4452">
          <cell r="A4452">
            <v>41089</v>
          </cell>
          <cell r="B4452" t="str">
            <v>TECNICO EM LABORATORIO E CAMPO DE CONSTRUCAO CIVIL (MENSALISTA)</v>
          </cell>
          <cell r="C4452" t="str">
            <v xml:space="preserve">MES   </v>
          </cell>
          <cell r="D4452">
            <v>4052.72</v>
          </cell>
        </row>
        <row r="4453">
          <cell r="A4453">
            <v>40943</v>
          </cell>
          <cell r="B4453" t="str">
            <v>TECNICO EM SEGURANCA DO TRABALHO</v>
          </cell>
          <cell r="C4453" t="str">
            <v xml:space="preserve">H     </v>
          </cell>
          <cell r="D4453">
            <v>24.14</v>
          </cell>
        </row>
        <row r="4454">
          <cell r="A4454">
            <v>40944</v>
          </cell>
          <cell r="B4454" t="str">
            <v>TECNICO EM SEGURANCA DO TRABALHO (MENSALISTA)</v>
          </cell>
          <cell r="C4454" t="str">
            <v xml:space="preserve">MES   </v>
          </cell>
          <cell r="D4454">
            <v>4268.0600000000004</v>
          </cell>
        </row>
        <row r="4455">
          <cell r="A4455">
            <v>6175</v>
          </cell>
          <cell r="B4455" t="str">
            <v>TECNICO EM SONDAGEM</v>
          </cell>
          <cell r="C4455" t="str">
            <v xml:space="preserve">H     </v>
          </cell>
          <cell r="D4455">
            <v>21.12</v>
          </cell>
        </row>
        <row r="4456">
          <cell r="A4456">
            <v>41092</v>
          </cell>
          <cell r="B4456" t="str">
            <v>TECNICO EM SONDAGEM (MENSALISTA)</v>
          </cell>
          <cell r="C4456" t="str">
            <v xml:space="preserve">MES   </v>
          </cell>
          <cell r="D4456">
            <v>3733.39</v>
          </cell>
        </row>
        <row r="4457">
          <cell r="A4457">
            <v>37712</v>
          </cell>
          <cell r="B4457" t="str">
            <v>TELA ARAME GALVANIZADO REVESTIDO COM POLIMERO, MALHA HEXAGONAL DUPLA TORCAO, 8 X 10 CM (ZN/AL REVESTIDO COM POLIMERO), FIO *2,4* MM</v>
          </cell>
          <cell r="C4457" t="str">
            <v xml:space="preserve">M2    </v>
          </cell>
          <cell r="D4457">
            <v>67.72</v>
          </cell>
        </row>
        <row r="4458">
          <cell r="A4458">
            <v>34547</v>
          </cell>
          <cell r="B4458" t="str">
            <v>TELA DE ACO SOLDADA GALVANIZADA/ZINCADA PARA ALVENARIA, FIO  D = *1,20 A 1,70* MM, MALHA 15 X 15 MM, (C X L) *50 X 12* CM</v>
          </cell>
          <cell r="C4458" t="str">
            <v xml:space="preserve">M     </v>
          </cell>
          <cell r="D4458">
            <v>6.98</v>
          </cell>
        </row>
        <row r="4459">
          <cell r="A4459">
            <v>34548</v>
          </cell>
          <cell r="B4459" t="str">
            <v>TELA DE ACO SOLDADA GALVANIZADA/ZINCADA PARA ALVENARIA, FIO  D = *1,20 A 1,70* MM, MALHA 15 X 15 MM, (C X L) *50 X 17,5* CM</v>
          </cell>
          <cell r="C4459" t="str">
            <v xml:space="preserve">M     </v>
          </cell>
          <cell r="D4459">
            <v>11.45</v>
          </cell>
        </row>
        <row r="4460">
          <cell r="A4460">
            <v>34558</v>
          </cell>
          <cell r="B4460" t="str">
            <v>TELA DE ACO SOLDADA GALVANIZADA/ZINCADA PARA ALVENARIA, FIO D = *1,20 A 1,70* MM, MALHA 15 X 15 MM, (C X L) *50 X 10,5* CM</v>
          </cell>
          <cell r="C4460" t="str">
            <v xml:space="preserve">M     </v>
          </cell>
          <cell r="D4460">
            <v>5.67</v>
          </cell>
        </row>
        <row r="4461">
          <cell r="A4461">
            <v>34550</v>
          </cell>
          <cell r="B4461" t="str">
            <v>TELA DE ACO SOLDADA GALVANIZADA/ZINCADA PARA ALVENARIA, FIO D = *1,20 A 1,70* MM, MALHA 15 X 15 MM, (C X L) *50 X 6* CM</v>
          </cell>
          <cell r="C4461" t="str">
            <v xml:space="preserve">M     </v>
          </cell>
          <cell r="D4461">
            <v>3.02</v>
          </cell>
        </row>
        <row r="4462">
          <cell r="A4462">
            <v>34557</v>
          </cell>
          <cell r="B4462" t="str">
            <v>TELA DE ACO SOLDADA GALVANIZADA/ZINCADA PARA ALVENARIA, FIO D = *1,20 A 1,70* MM, MALHA 15 X 15 MM, (C X L) *50 X 7,5* CM</v>
          </cell>
          <cell r="C4462" t="str">
            <v xml:space="preserve">M     </v>
          </cell>
          <cell r="D4462">
            <v>4.42</v>
          </cell>
        </row>
        <row r="4463">
          <cell r="A4463">
            <v>37411</v>
          </cell>
          <cell r="B4463" t="str">
            <v>TELA DE ACO SOLDADA GALVANIZADA/ZINCADA PARA ALVENARIA, FIO D = *1,24 MM, MALHA 25 X 25 MM</v>
          </cell>
          <cell r="C4463" t="str">
            <v xml:space="preserve">M2    </v>
          </cell>
          <cell r="D4463">
            <v>32.31</v>
          </cell>
        </row>
        <row r="4464">
          <cell r="A4464">
            <v>39508</v>
          </cell>
          <cell r="B4464" t="str">
            <v>TELA DE ACO SOLDADA NERVURADA, CA-60, L-159, (1,69 KG/M2), DIAMETRO DO FIO = 4,5 MM, LARGURA = 2,45 M, ESPACAMENTO DA MALHA = 30 X 10 CM</v>
          </cell>
          <cell r="C4464" t="str">
            <v xml:space="preserve">M2    </v>
          </cell>
          <cell r="D4464">
            <v>18.149999999999999</v>
          </cell>
        </row>
        <row r="4465">
          <cell r="A4465">
            <v>39507</v>
          </cell>
          <cell r="B4465" t="str">
            <v>TELA DE ACO SOLDADA NERVURADA, CA-60, Q-113, (1,8 KG/M2), DIAMETRO DO FIO = 3,8 MM, LARGURA = 2,45 M, ESPACAMENTO DA MALHA = 10 X 10 CM</v>
          </cell>
          <cell r="C4465" t="str">
            <v xml:space="preserve">M2    </v>
          </cell>
          <cell r="D4465">
            <v>27.07</v>
          </cell>
        </row>
        <row r="4466">
          <cell r="A4466">
            <v>7155</v>
          </cell>
          <cell r="B4466" t="str">
            <v>TELA DE ACO SOLDADA NERVURADA, CA-60, Q-138, (2,20 KG/M2), DIAMETRO DO FIO = 4,2 MM, LARGURA = 2,45 M, ESPACAMENTO DA MALHA = 10  X 10 CM</v>
          </cell>
          <cell r="C4466" t="str">
            <v xml:space="preserve">M2    </v>
          </cell>
          <cell r="D4466">
            <v>34.75</v>
          </cell>
        </row>
        <row r="4467">
          <cell r="A4467">
            <v>42406</v>
          </cell>
          <cell r="B4467" t="str">
            <v>TELA DE ACO SOLDADA NERVURADA, CA-60, Q-159, (2,52 KG/M2), DIAMETRO DO FIO = 4,5 MM, LARGURA =  2,45 M, ESPACAMENTO DA MALHA = 10 X 10 CM</v>
          </cell>
          <cell r="C4467" t="str">
            <v xml:space="preserve">M2    </v>
          </cell>
          <cell r="D4467">
            <v>39.85</v>
          </cell>
        </row>
        <row r="4468">
          <cell r="A4468">
            <v>7156</v>
          </cell>
          <cell r="B4468" t="str">
            <v>TELA DE ACO SOLDADA NERVURADA, CA-60, Q-196, (3,11 KG/M2), DIAMETRO DO FIO = 5,0 MM, LARGURA = 2,45 M, ESPACAMENTO DA MALHA = 10 X 10 CM</v>
          </cell>
          <cell r="C4468" t="str">
            <v xml:space="preserve">M2    </v>
          </cell>
          <cell r="D4468">
            <v>49.86</v>
          </cell>
        </row>
        <row r="4469">
          <cell r="A4469">
            <v>43127</v>
          </cell>
          <cell r="B4469" t="str">
            <v>TELA DE ACO SOLDADA NERVURADA, CA-60, Q-283 (4,48 KG/M2), DIAMETRO DO FIO = 6,0 MM, LARGURA = 2,45 X 6,00 M DE COMPRIMENTO, ESPACAMENTO DA MALHA = 10 X 10 CM</v>
          </cell>
          <cell r="C4469" t="str">
            <v xml:space="preserve">M2    </v>
          </cell>
          <cell r="D4469">
            <v>71.36</v>
          </cell>
        </row>
        <row r="4470">
          <cell r="A4470">
            <v>10917</v>
          </cell>
          <cell r="B4470" t="str">
            <v>TELA DE ACO SOLDADA NERVURADA, CA-60, Q-61, (0,97 KG/M2), DIAMETRO DO FIO = 3,4 MM, LARGURA = 2,45 M, ESPACAMENTO DA MALHA = 15 X 15 CM</v>
          </cell>
          <cell r="C4470" t="str">
            <v xml:space="preserve">M2    </v>
          </cell>
          <cell r="D4470">
            <v>15.06</v>
          </cell>
        </row>
        <row r="4471">
          <cell r="A4471">
            <v>21141</v>
          </cell>
          <cell r="B4471" t="str">
            <v>TELA DE ACO SOLDADA NERVURADA, CA-60, Q-92, (1,48 KG/M2), DIAMETRO DO FIO = 4,2 MM, LARGURA = 2,45 X 60 M DE COMPRIMENTO, ESPACAMENTO DA MALHA = 15  X 15 CM</v>
          </cell>
          <cell r="C4471" t="str">
            <v xml:space="preserve">M2    </v>
          </cell>
          <cell r="D4471">
            <v>23.32</v>
          </cell>
        </row>
        <row r="4472">
          <cell r="A4472">
            <v>39509</v>
          </cell>
          <cell r="B4472" t="str">
            <v>TELA DE ACO SOLDADA NERVURADA, CA-60, T-196, (2,11 KG/M2), DIAMETRO DO FIO = 5,0 MM, LARGURA = 2,45 M, ESPACAMENTO DA MALHA = 30 X 10 CM</v>
          </cell>
          <cell r="C4472" t="str">
            <v xml:space="preserve">M2    </v>
          </cell>
          <cell r="D4472">
            <v>22.43</v>
          </cell>
        </row>
        <row r="4473">
          <cell r="A4473">
            <v>44529</v>
          </cell>
          <cell r="B4473" t="str">
            <v>TELA DE ANIAGEM ( JUTA)</v>
          </cell>
          <cell r="C4473" t="str">
            <v xml:space="preserve">M2    </v>
          </cell>
          <cell r="D4473">
            <v>13.82</v>
          </cell>
        </row>
        <row r="4474">
          <cell r="A4474">
            <v>7167</v>
          </cell>
          <cell r="B4474" t="str">
            <v>TELA DE ARAME GALVANIZADA QUADRANGULAR / LOSANGULAR, FIO 2,11 MM (14 BWG), MALHA 5 X 5 CM, H = 2 M</v>
          </cell>
          <cell r="C4474" t="str">
            <v xml:space="preserve">M2    </v>
          </cell>
          <cell r="D4474">
            <v>27.21</v>
          </cell>
        </row>
        <row r="4475">
          <cell r="A4475">
            <v>10928</v>
          </cell>
          <cell r="B4475" t="str">
            <v>TELA DE ARAME GALVANIZADA QUADRANGULAR / LOSANGULAR, FIO 2,11 MM (14 BWG), MALHA 8 X 8 CM, H = 2 M</v>
          </cell>
          <cell r="C4475" t="str">
            <v xml:space="preserve">M2    </v>
          </cell>
          <cell r="D4475">
            <v>15.64</v>
          </cell>
        </row>
        <row r="4476">
          <cell r="A4476">
            <v>10933</v>
          </cell>
          <cell r="B4476" t="str">
            <v>TELA DE ARAME GALVANIZADA QUADRANGULAR / LOSANGULAR, FIO 2,77 MM (12 BWG), MALHA 10 X 10 CM, H = 2 M</v>
          </cell>
          <cell r="C4476" t="str">
            <v xml:space="preserve">M2    </v>
          </cell>
          <cell r="D4476">
            <v>23.58</v>
          </cell>
        </row>
        <row r="4477">
          <cell r="A4477">
            <v>7158</v>
          </cell>
          <cell r="B4477" t="str">
            <v>TELA DE ARAME GALVANIZADA QUADRANGULAR / LOSANGULAR, FIO 2,77 MM (12 BWG), MALHA 5 X 5 CM, H = 2 M</v>
          </cell>
          <cell r="C4477" t="str">
            <v xml:space="preserve">M2    </v>
          </cell>
          <cell r="D4477">
            <v>40</v>
          </cell>
        </row>
        <row r="4478">
          <cell r="A4478">
            <v>10927</v>
          </cell>
          <cell r="B4478" t="str">
            <v>TELA DE ARAME GALVANIZADA QUADRANGULAR / LOSANGULAR, FIO 2,77 MM (12 BWG), MALHA 8 X 8 CM, H = 2 M</v>
          </cell>
          <cell r="C4478" t="str">
            <v xml:space="preserve">M2    </v>
          </cell>
          <cell r="D4478">
            <v>25.58</v>
          </cell>
        </row>
        <row r="4479">
          <cell r="A4479">
            <v>7162</v>
          </cell>
          <cell r="B4479" t="str">
            <v>TELA DE ARAME GALVANIZADA QUADRANGULAR / LOSANGULAR, FIO 3,4 MM (10 BWG), MALHA 5 X 5 CM, H = 2 M</v>
          </cell>
          <cell r="C4479" t="str">
            <v xml:space="preserve">M2    </v>
          </cell>
          <cell r="D4479">
            <v>62.59</v>
          </cell>
        </row>
        <row r="4480">
          <cell r="A4480">
            <v>10932</v>
          </cell>
          <cell r="B4480" t="str">
            <v>TELA DE ARAME GALVANIZADA QUADRANGULAR / LOSANGULAR, FIO 4,19 MM (8 BWG), MALHA 5 X 5 CM, H = 2 M</v>
          </cell>
          <cell r="C4480" t="str">
            <v xml:space="preserve">M2    </v>
          </cell>
          <cell r="D4480">
            <v>108.87</v>
          </cell>
        </row>
        <row r="4481">
          <cell r="A4481">
            <v>10937</v>
          </cell>
          <cell r="B4481" t="str">
            <v>TELA DE ARAME GALVANIZADA REVESTIDA EM PVC, QUADRANGULAR / LOSANGULAR, FIO 2,11 MM (14 BWG), BITOLA FINAL = *2,8* MM, MALHA *8 X 8* CM, H = 2 M</v>
          </cell>
          <cell r="C4481" t="str">
            <v xml:space="preserve">M2    </v>
          </cell>
          <cell r="D4481">
            <v>27.98</v>
          </cell>
        </row>
        <row r="4482">
          <cell r="A4482">
            <v>10935</v>
          </cell>
          <cell r="B4482" t="str">
            <v>TELA DE ARAME GALVANIZADA REVESTIDA EM PVC, QUADRANGULAR / LOSANGULAR, FIO 2,77 MM (12 BWG), BITOLA FINAL = *3,8* MM, MALHA 7,5 X 7,5 CM, H = 2 M</v>
          </cell>
          <cell r="C4482" t="str">
            <v xml:space="preserve">M2    </v>
          </cell>
          <cell r="D4482">
            <v>48.53</v>
          </cell>
        </row>
        <row r="4483">
          <cell r="A4483">
            <v>10931</v>
          </cell>
          <cell r="B4483" t="str">
            <v>TELA DE ARAME GALVANIZADA, HEXAGONAL, FIO 0,56 MM (24 BWG), MALHA 1/2", H = 1 M</v>
          </cell>
          <cell r="C4483" t="str">
            <v xml:space="preserve">M2    </v>
          </cell>
          <cell r="D4483">
            <v>13.65</v>
          </cell>
        </row>
        <row r="4484">
          <cell r="A4484">
            <v>7164</v>
          </cell>
          <cell r="B4484" t="str">
            <v>TELA DE ARAME ONDULADA, FIO *2,77* MM (12 BWG), MALHA 5 X 5 CM, H = 2 M</v>
          </cell>
          <cell r="C4484" t="str">
            <v xml:space="preserve">M2    </v>
          </cell>
          <cell r="D4484">
            <v>45.18</v>
          </cell>
        </row>
        <row r="4485">
          <cell r="A4485">
            <v>36887</v>
          </cell>
          <cell r="B4485" t="str">
            <v>TELA DE FIBRA DE VIDRO, ACABAMENTO ANTI-ALCALINO, MALHA 10 X 10 MM</v>
          </cell>
          <cell r="C4485" t="str">
            <v xml:space="preserve">M2    </v>
          </cell>
          <cell r="D4485">
            <v>10.87</v>
          </cell>
        </row>
        <row r="4486">
          <cell r="A4486">
            <v>34630</v>
          </cell>
          <cell r="B4486" t="str">
            <v>TELA EM MALHA HEXAGONAL DE DUPLA TORCAO 8 X 10 CM (ZN/AL REVESTIDO COM POLIMERO), FIO 2,7 MM, COM GEOMANTA OU BIOMANTA, DIMENSOES 4,0 X 2,0 X 0,6 M, COM INCLINACAO DE 70 GRAUS, PARA SOLO REFORCADO</v>
          </cell>
          <cell r="C4486" t="str">
            <v xml:space="preserve">UN    </v>
          </cell>
          <cell r="D4486">
            <v>1100.67</v>
          </cell>
        </row>
        <row r="4487">
          <cell r="A4487">
            <v>7161</v>
          </cell>
          <cell r="B4487" t="str">
            <v>TELA EM METAL PARA ESTUQUE (DEPLOYE)</v>
          </cell>
          <cell r="C4487" t="str">
            <v xml:space="preserve">M2    </v>
          </cell>
          <cell r="D4487">
            <v>5.62</v>
          </cell>
        </row>
        <row r="4488">
          <cell r="A4488">
            <v>7170</v>
          </cell>
          <cell r="B4488" t="str">
            <v>TELA FACHADEIRA EM POLIETILENO, ROLO DE 3 X 100 M (L X C), COR BRANCA, SEM LOGOMARCA - PARA PROTECAO DE OBRAS</v>
          </cell>
          <cell r="C4488" t="str">
            <v xml:space="preserve">M2    </v>
          </cell>
          <cell r="D4488">
            <v>2.62</v>
          </cell>
        </row>
        <row r="4489">
          <cell r="A4489">
            <v>37524</v>
          </cell>
          <cell r="B4489" t="str">
            <v>TELA PLASTICA LARANJA, TIPO TAPUME PARA SINALIZACAO, MALHA RETANGULAR, ROLO 1.20 X 50 M (L X C)</v>
          </cell>
          <cell r="C4489" t="str">
            <v xml:space="preserve">M     </v>
          </cell>
          <cell r="D4489">
            <v>2.4</v>
          </cell>
        </row>
        <row r="4490">
          <cell r="A4490">
            <v>37525</v>
          </cell>
          <cell r="B4490" t="str">
            <v>TELA PLASTICA TECIDA LISTRADA BRANCA E LARANJA, TIPO GUARDA CORPO, EM POLIETILENO MONOFILADO, ROLO 1,20 X 50 M (L X C)</v>
          </cell>
          <cell r="C4490" t="str">
            <v xml:space="preserve">M     </v>
          </cell>
          <cell r="D4490">
            <v>3.28</v>
          </cell>
        </row>
        <row r="4491">
          <cell r="A4491">
            <v>36789</v>
          </cell>
          <cell r="B4491" t="str">
            <v>TELHA CERAMICA TIPO AMERICANA, COMPRIMENTO DE *45* CM, RENDIMENTO DE *12* TELHAS/M2</v>
          </cell>
          <cell r="C4491" t="str">
            <v xml:space="preserve">UN    </v>
          </cell>
          <cell r="D4491">
            <v>2.77</v>
          </cell>
        </row>
        <row r="4492">
          <cell r="A4492">
            <v>7173</v>
          </cell>
          <cell r="B4492" t="str">
            <v>TELHA DE BARRO / CERAMICA, NAO ESMALTADA, TIPO COLONIAL, CANAL, PLAN, PAULISTA, COMPRIMENTO DE *44 A 50* CM, RENDIMENTO DE COBERTURA DE *26* TELHAS/M2</v>
          </cell>
          <cell r="C4492" t="str">
            <v xml:space="preserve">MIL   </v>
          </cell>
          <cell r="D4492">
            <v>1789.99</v>
          </cell>
        </row>
        <row r="4493">
          <cell r="A4493">
            <v>7175</v>
          </cell>
          <cell r="B4493" t="str">
            <v>TELHA DE BARRO / CERAMICA, NAO ESMALTADA, TIPO ROMANA, AMERICANA, PORTUGUESA, FRANCESA, COMPRIMENTO DE *41* CM,  RENDIMENTO DE *16* TELHAS/M2</v>
          </cell>
          <cell r="C4493" t="str">
            <v xml:space="preserve">UN    </v>
          </cell>
          <cell r="D4493">
            <v>2.02</v>
          </cell>
        </row>
        <row r="4494">
          <cell r="A4494">
            <v>40741</v>
          </cell>
          <cell r="B4494" t="str">
            <v>TELHA DE CONCRETO TIPO CLASSICA, COR CINZA, COMPRIMENTO DE *42* CM,  RENDIMENTO DE *10* TELHAS/M2</v>
          </cell>
          <cell r="C4494" t="str">
            <v xml:space="preserve">UN    </v>
          </cell>
          <cell r="D4494">
            <v>2.8</v>
          </cell>
        </row>
        <row r="4495">
          <cell r="A4495">
            <v>7184</v>
          </cell>
          <cell r="B4495" t="str">
            <v>TELHA DE FIBRA DE VIDRO ONDULADA INCOLOR, E = 0,6 MM, DE *0,50 X 2,44* M</v>
          </cell>
          <cell r="C4495" t="str">
            <v xml:space="preserve">M2    </v>
          </cell>
          <cell r="D4495">
            <v>35.770000000000003</v>
          </cell>
        </row>
        <row r="4496">
          <cell r="A4496">
            <v>34458</v>
          </cell>
          <cell r="B4496" t="str">
            <v>TELHA DE FIBROCIMENTO E = 6 MM, DE 3,00 X 1,06 M (SEM AMIANTO)</v>
          </cell>
          <cell r="C4496" t="str">
            <v xml:space="preserve">UN    </v>
          </cell>
          <cell r="D4496">
            <v>166.26</v>
          </cell>
        </row>
        <row r="4497">
          <cell r="A4497">
            <v>34464</v>
          </cell>
          <cell r="B4497" t="str">
            <v>TELHA DE FIBROCIMENTO E = 6 MM, DE 4,10 X 1,06 M (SEM AMIANTO)</v>
          </cell>
          <cell r="C4497" t="str">
            <v xml:space="preserve">UN    </v>
          </cell>
          <cell r="D4497">
            <v>247.49</v>
          </cell>
        </row>
        <row r="4498">
          <cell r="A4498">
            <v>34468</v>
          </cell>
          <cell r="B4498" t="str">
            <v>TELHA DE FIBROCIMENTO E = 6 MM, DE 4,60 X 1,06 M (SEM AMIANTO)</v>
          </cell>
          <cell r="C4498" t="str">
            <v xml:space="preserve">UN    </v>
          </cell>
          <cell r="D4498">
            <v>312.02</v>
          </cell>
        </row>
        <row r="4499">
          <cell r="A4499">
            <v>34473</v>
          </cell>
          <cell r="B4499" t="str">
            <v>TELHA DE FIBROCIMENTO E = 8 MM, DE 3,00 X 1,06 M (SEM AMIANTO)</v>
          </cell>
          <cell r="C4499" t="str">
            <v xml:space="preserve">UN    </v>
          </cell>
          <cell r="D4499">
            <v>189.27</v>
          </cell>
        </row>
        <row r="4500">
          <cell r="A4500">
            <v>34480</v>
          </cell>
          <cell r="B4500" t="str">
            <v>TELHA DE FIBROCIMENTO E = 8 MM, DE 4,10 X 1,06 M (SEM AMIANTO)</v>
          </cell>
          <cell r="C4500" t="str">
            <v xml:space="preserve">UN    </v>
          </cell>
          <cell r="D4500">
            <v>349.79</v>
          </cell>
        </row>
        <row r="4501">
          <cell r="A4501">
            <v>34486</v>
          </cell>
          <cell r="B4501" t="str">
            <v>TELHA DE FIBROCIMENTO E = 8 MM, DE 4,60 X 1,06 M (SEM AMIANTO)</v>
          </cell>
          <cell r="C4501" t="str">
            <v xml:space="preserve">UN    </v>
          </cell>
          <cell r="D4501">
            <v>414.14</v>
          </cell>
        </row>
        <row r="4502">
          <cell r="A4502">
            <v>7190</v>
          </cell>
          <cell r="B4502" t="str">
            <v>TELHA DE FIBROCIMENTO ONDULADA E = 4 MM, DE 1,22 X 0,50 M (SEM AMIANTO)</v>
          </cell>
          <cell r="C4502" t="str">
            <v xml:space="preserve">UN    </v>
          </cell>
          <cell r="D4502">
            <v>13.82</v>
          </cell>
        </row>
        <row r="4503">
          <cell r="A4503">
            <v>34417</v>
          </cell>
          <cell r="B4503" t="str">
            <v>TELHA DE FIBROCIMENTO ONDULADA E = 4 MM, DE 2,13 X 0,50 M (SEM AMIANTO)</v>
          </cell>
          <cell r="C4503" t="str">
            <v xml:space="preserve">UN    </v>
          </cell>
          <cell r="D4503">
            <v>22.13</v>
          </cell>
        </row>
        <row r="4504">
          <cell r="A4504">
            <v>7213</v>
          </cell>
          <cell r="B4504" t="str">
            <v>TELHA DE FIBROCIMENTO ONDULADA E = 4 MM, DE 2,44 X 0,50 M (SEM AMIANTO)</v>
          </cell>
          <cell r="C4504" t="str">
            <v xml:space="preserve">M2    </v>
          </cell>
          <cell r="D4504">
            <v>20.29</v>
          </cell>
        </row>
        <row r="4505">
          <cell r="A4505">
            <v>7195</v>
          </cell>
          <cell r="B4505" t="str">
            <v>TELHA DE FIBROCIMENTO ONDULADA E = 6 MM, DE 1,53 X 1,10 M (SEM AMIANTO)</v>
          </cell>
          <cell r="C4505" t="str">
            <v xml:space="preserve">UN    </v>
          </cell>
          <cell r="D4505">
            <v>59.58</v>
          </cell>
        </row>
        <row r="4506">
          <cell r="A4506">
            <v>7186</v>
          </cell>
          <cell r="B4506" t="str">
            <v>TELHA DE FIBROCIMENTO ONDULADA E = 6 MM, DE 1,83 X 1,10 M (SEM AMIANTO)</v>
          </cell>
          <cell r="C4506" t="str">
            <v xml:space="preserve">UN    </v>
          </cell>
          <cell r="D4506">
            <v>64.900000000000006</v>
          </cell>
        </row>
        <row r="4507">
          <cell r="A4507">
            <v>7194</v>
          </cell>
          <cell r="B4507" t="str">
            <v>TELHA DE FIBROCIMENTO ONDULADA E = 6 MM, DE 2,44 X 1,10 M (SEM AMIANTO)</v>
          </cell>
          <cell r="C4507" t="str">
            <v xml:space="preserve">M2    </v>
          </cell>
          <cell r="D4507">
            <v>29.92</v>
          </cell>
        </row>
        <row r="4508">
          <cell r="A4508">
            <v>7197</v>
          </cell>
          <cell r="B4508" t="str">
            <v>TELHA DE FIBROCIMENTO ONDULADA E = 6 MM, DE 3,66 X 1,10 M (SEM AMIANTO)</v>
          </cell>
          <cell r="C4508" t="str">
            <v xml:space="preserve">UN    </v>
          </cell>
          <cell r="D4508">
            <v>126.29</v>
          </cell>
        </row>
        <row r="4509">
          <cell r="A4509">
            <v>7192</v>
          </cell>
          <cell r="B4509" t="str">
            <v>TELHA DE FIBROCIMENTO ONDULADA E = 8 MM, DE 1,53 X 1,10 M (SEM AMIANTO)</v>
          </cell>
          <cell r="C4509" t="str">
            <v xml:space="preserve">UN    </v>
          </cell>
          <cell r="D4509">
            <v>113.15</v>
          </cell>
        </row>
        <row r="4510">
          <cell r="A4510">
            <v>7193</v>
          </cell>
          <cell r="B4510" t="str">
            <v>TELHA DE FIBROCIMENTO ONDULADA E = 8 MM, DE 1,83 X 1,10 M (SEM AMIANTO)</v>
          </cell>
          <cell r="C4510" t="str">
            <v xml:space="preserve">UN    </v>
          </cell>
          <cell r="D4510">
            <v>127.39</v>
          </cell>
        </row>
        <row r="4511">
          <cell r="A4511">
            <v>7189</v>
          </cell>
          <cell r="B4511" t="str">
            <v>TELHA DE FIBROCIMENTO ONDULADA E = 8 MM, DE 2,44 X 1,10 M (SEM AMIANTO)</v>
          </cell>
          <cell r="C4511" t="str">
            <v xml:space="preserve">UN    </v>
          </cell>
          <cell r="D4511">
            <v>148.04</v>
          </cell>
        </row>
        <row r="4512">
          <cell r="A4512">
            <v>34402</v>
          </cell>
          <cell r="B4512" t="str">
            <v>TELHA DE FIBROCIMENTO ONDULADA E = 8 MM, DE 3,66 X 1,10 M (SEM AMIANTO)</v>
          </cell>
          <cell r="C4512" t="str">
            <v xml:space="preserve">UN    </v>
          </cell>
          <cell r="D4512">
            <v>209</v>
          </cell>
        </row>
        <row r="4513">
          <cell r="A4513">
            <v>7245</v>
          </cell>
          <cell r="B4513" t="str">
            <v>TELHA DE VIDRO TIPO FRANCESA, *39 X 23* CM</v>
          </cell>
          <cell r="C4513" t="str">
            <v xml:space="preserve">UN    </v>
          </cell>
          <cell r="D4513">
            <v>45.79</v>
          </cell>
        </row>
        <row r="4514">
          <cell r="A4514">
            <v>34425</v>
          </cell>
          <cell r="B4514" t="str">
            <v>TELHA ESTRUTURAL DE FIBROCIMENTO 1 ABA, DE 0,52 X 2,00 M (SEM AMIANTO)</v>
          </cell>
          <cell r="C4514" t="str">
            <v xml:space="preserve">UN    </v>
          </cell>
          <cell r="D4514">
            <v>134.26</v>
          </cell>
        </row>
        <row r="4515">
          <cell r="A4515">
            <v>7223</v>
          </cell>
          <cell r="B4515" t="str">
            <v>TELHA ESTRUTURAL DE FIBROCIMENTO 1 ABA, DE 0,52 X 2,50 M (SEM AMIANTO)</v>
          </cell>
          <cell r="C4515" t="str">
            <v xml:space="preserve">UN    </v>
          </cell>
          <cell r="D4515">
            <v>149.62</v>
          </cell>
        </row>
        <row r="4516">
          <cell r="A4516">
            <v>7234</v>
          </cell>
          <cell r="B4516" t="str">
            <v>TELHA ESTRUTURAL DE FIBROCIMENTO 1 ABA, DE 0,52 X 3,60 M (SEM AMIANTO)</v>
          </cell>
          <cell r="C4516" t="str">
            <v xml:space="preserve">UN    </v>
          </cell>
          <cell r="D4516">
            <v>225.78</v>
          </cell>
        </row>
        <row r="4517">
          <cell r="A4517">
            <v>7224</v>
          </cell>
          <cell r="B4517" t="str">
            <v>TELHA ESTRUTURAL DE FIBROCIMENTO 1 ABA, DE 0,52 X 4,00 M (SEM AMIANTO)</v>
          </cell>
          <cell r="C4517" t="str">
            <v xml:space="preserve">UN    </v>
          </cell>
          <cell r="D4517">
            <v>275.06</v>
          </cell>
        </row>
        <row r="4518">
          <cell r="A4518">
            <v>7225</v>
          </cell>
          <cell r="B4518" t="str">
            <v>TELHA ESTRUTURAL DE FIBROCIMENTO 1 ABA, DE 0,52 X 5,00 M (SEM AMIANTO)</v>
          </cell>
          <cell r="C4518" t="str">
            <v xml:space="preserve">UN    </v>
          </cell>
          <cell r="D4518">
            <v>294.93</v>
          </cell>
        </row>
        <row r="4519">
          <cell r="A4519">
            <v>7226</v>
          </cell>
          <cell r="B4519" t="str">
            <v>TELHA ESTRUTURAL DE FIBROCIMENTO 1 ABA, DE 0,52 X 5,50 M (SEM AMIANTO)</v>
          </cell>
          <cell r="C4519" t="str">
            <v xml:space="preserve">UN    </v>
          </cell>
          <cell r="D4519">
            <v>314.74</v>
          </cell>
        </row>
        <row r="4520">
          <cell r="A4520">
            <v>7227</v>
          </cell>
          <cell r="B4520" t="str">
            <v>TELHA ESTRUTURAL DE FIBROCIMENTO 1 ABA, DE 0,52 X 6,50 M (SEM AMIANTO)</v>
          </cell>
          <cell r="C4520" t="str">
            <v xml:space="preserve">UN    </v>
          </cell>
          <cell r="D4520">
            <v>358.25</v>
          </cell>
        </row>
        <row r="4521">
          <cell r="A4521">
            <v>7212</v>
          </cell>
          <cell r="B4521" t="str">
            <v>TELHA ESTRUTURAL DE FIBROCIMENTO 1 ABA, DE 0,52 X 7,20 M (SEM AMIANTO)</v>
          </cell>
          <cell r="C4521" t="str">
            <v xml:space="preserve">UN    </v>
          </cell>
          <cell r="D4521">
            <v>393.63</v>
          </cell>
        </row>
        <row r="4522">
          <cell r="A4522">
            <v>7229</v>
          </cell>
          <cell r="B4522" t="str">
            <v>TELHA ESTRUTURAL DE FIBROCIMENTO 2 ABAS, DE 1,00 X 3,00 M (SEM AMIANTO)</v>
          </cell>
          <cell r="C4522" t="str">
            <v xml:space="preserve">UN    </v>
          </cell>
          <cell r="D4522">
            <v>249.51</v>
          </cell>
        </row>
        <row r="4523">
          <cell r="A4523">
            <v>7230</v>
          </cell>
          <cell r="B4523" t="str">
            <v>TELHA ESTRUTURAL DE FIBROCIMENTO 2 ABAS, DE 1,00 X 4,60 M (SEM AMIANTO)</v>
          </cell>
          <cell r="C4523" t="str">
            <v xml:space="preserve">UN    </v>
          </cell>
          <cell r="D4523">
            <v>415.38</v>
          </cell>
        </row>
        <row r="4524">
          <cell r="A4524">
            <v>7231</v>
          </cell>
          <cell r="B4524" t="str">
            <v>TELHA ESTRUTURAL DE FIBROCIMENTO 2 ABAS, DE 1,00 X 6,00 M (SEM AMIANTO)</v>
          </cell>
          <cell r="C4524" t="str">
            <v xml:space="preserve">UN    </v>
          </cell>
          <cell r="D4524">
            <v>589.26</v>
          </cell>
        </row>
        <row r="4525">
          <cell r="A4525">
            <v>7220</v>
          </cell>
          <cell r="B4525" t="str">
            <v>TELHA ESTRUTURAL DE FIBROCIMENTO 2 ABAS, DE 1,00 X 7,40 M (SEM AMIANTO)</v>
          </cell>
          <cell r="C4525" t="str">
            <v xml:space="preserve">UN    </v>
          </cell>
          <cell r="D4525">
            <v>727.38</v>
          </cell>
        </row>
        <row r="4526">
          <cell r="A4526">
            <v>34447</v>
          </cell>
          <cell r="B4526" t="str">
            <v>TELHA ESTRUTURAL DE FIBROCIMENTO 2 ABAS, DE 1,00 X 8,20 M (SEM AMIANTO)</v>
          </cell>
          <cell r="C4526" t="str">
            <v xml:space="preserve">UN    </v>
          </cell>
          <cell r="D4526">
            <v>813.32</v>
          </cell>
        </row>
        <row r="4527">
          <cell r="A4527">
            <v>7233</v>
          </cell>
          <cell r="B4527" t="str">
            <v>TELHA ESTRUTURAL DE FIBROCIMENTO 2 ABAS, DE 1,00 X 9,20 M (SEM AMIANTO)</v>
          </cell>
          <cell r="C4527" t="str">
            <v xml:space="preserve">UN    </v>
          </cell>
          <cell r="D4527">
            <v>933</v>
          </cell>
        </row>
        <row r="4528">
          <cell r="A4528">
            <v>40740</v>
          </cell>
          <cell r="B452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528" t="str">
            <v xml:space="preserve">M2    </v>
          </cell>
          <cell r="D4528">
            <v>179.98</v>
          </cell>
        </row>
        <row r="4529">
          <cell r="A4529">
            <v>25007</v>
          </cell>
          <cell r="B4529" t="str">
            <v>TELHA ONDULADA EM ACO ZINCADO, ALTURA DE 17 MM, ESPESSURA DE 0,50 MM, LARGURA UTIL DE APROXIMADAMENTE 985 MM, SEM PINTURA</v>
          </cell>
          <cell r="C4529" t="str">
            <v xml:space="preserve">M2    </v>
          </cell>
          <cell r="D4529">
            <v>51.5</v>
          </cell>
        </row>
        <row r="4530">
          <cell r="A4530">
            <v>43071</v>
          </cell>
          <cell r="B4530" t="str">
            <v>TELHA TERMOISOLANTE REVESTIDA EM ACO GALVALUME, FACE SUPERIOR TRAPEZOIDAL E FACE INFERIOR PLANA (NAO INCLUI ACESSORIOS DE FIXACAO), REVEST COM ESPESSURA DE 0,50 MM, COM PRE-PINTURA DE COR BRANCA NAS DUAS FACES, NUCLEO EM POLIIOCIANURATO (PIR) COM ESPESSURA DE 50 MM</v>
          </cell>
          <cell r="C4530" t="str">
            <v xml:space="preserve">M2    </v>
          </cell>
          <cell r="D4530">
            <v>202.65</v>
          </cell>
        </row>
        <row r="4531">
          <cell r="A4531">
            <v>39520</v>
          </cell>
          <cell r="B4531" t="str">
            <v>TELHA TERMOISOLANTE REVESTIDA EM ACO GALVANIZADO, FACE SUPERIOR EM TELHA TRAPEZOIDAL E FACE INFERIOR EM CHAPA PLANA (SEM ACESSORIOS DE FIXACAO), REVESTIMENTO COM ESPESSURA DE 0,50 MM COM PRE-PINTURA NAS DUAS FACES, NUCLEO EM POLIESTIRENO (EPS) DE 30 MM</v>
          </cell>
          <cell r="C4531" t="str">
            <v xml:space="preserve">M2    </v>
          </cell>
          <cell r="D4531">
            <v>165.33</v>
          </cell>
        </row>
        <row r="4532">
          <cell r="A4532">
            <v>39521</v>
          </cell>
          <cell r="B4532" t="str">
            <v>TELHA TERMOISOLANTE REVESTIDA EM ACO GALVANIZADO, FACE SUPERIOR EM TELHA TRAPEZOIDAL E FACE INFERIOR EM CHAPA PLANA (SEM ACESSORIOS DE FIXACAO), REVESTIMENTO COM ESPESSURA DE 0,50 MM COM PRE-PINTURA NAS DUAS FACES, NUCLEO EM POLIESTIRENO (EPS) DE 50 MM</v>
          </cell>
          <cell r="C4532" t="str">
            <v xml:space="preserve">M2    </v>
          </cell>
          <cell r="D4532">
            <v>170.73</v>
          </cell>
        </row>
        <row r="4533">
          <cell r="A4533">
            <v>39522</v>
          </cell>
          <cell r="B4533" t="str">
            <v>TELHA TERMOISOLANTE REVESTIDA EM ACO GALVANIZADO, FACES SUPERIOR E INFERIOR EM TELHA TRAPEZOIDAL (SEM ACESSORIOS DE FIXACAO), REVESTIMENTO COM ESPESSURA DE 0,50 MM COM PRE-PINTURA NAS DUAS FACES, NUCLEO EM POLIESTIRENO (EPS) DE 50 MM</v>
          </cell>
          <cell r="C4533" t="str">
            <v xml:space="preserve">M2    </v>
          </cell>
          <cell r="D4533">
            <v>176.3</v>
          </cell>
        </row>
        <row r="4534">
          <cell r="A4534">
            <v>7243</v>
          </cell>
          <cell r="B4534" t="str">
            <v>TELHA TRAPEZOIDAL EM ACO ZINCADO, SEM PINTURA, ALTURA DE APROXIMADAMENTE 40 MM, ESPESSURA DE 0,50 MM E LARGURA UTIL DE 980 MM</v>
          </cell>
          <cell r="C4534" t="str">
            <v xml:space="preserve">M2    </v>
          </cell>
          <cell r="D4534">
            <v>53.81</v>
          </cell>
        </row>
        <row r="4535">
          <cell r="A4535">
            <v>11067</v>
          </cell>
          <cell r="B4535" t="str">
            <v>TELHA TRAPEZOIDAL EM ALUMINIO, ALTURA DE *38* MM E ESPESSURA DE 0,5 MM (LARGURA TOTAL DE 1056 MM E COMPRIMENTO DE 5000 MM)</v>
          </cell>
          <cell r="C4535" t="str">
            <v xml:space="preserve">UN    </v>
          </cell>
          <cell r="D4535">
            <v>481.54</v>
          </cell>
        </row>
        <row r="4536">
          <cell r="A4536">
            <v>11068</v>
          </cell>
          <cell r="B4536" t="str">
            <v>TELHA TRAPEZOIDAL EM ALUMINIO, ALTURA DE *38* MM E ESPESSURA DE 0,7 MM (LARGURA TOTAL DE 1056 MM E COMPRIMENTO DE 5000 MM)</v>
          </cell>
          <cell r="C4536" t="str">
            <v xml:space="preserve">UN    </v>
          </cell>
          <cell r="D4536">
            <v>608.35</v>
          </cell>
        </row>
        <row r="4537">
          <cell r="A4537">
            <v>7246</v>
          </cell>
          <cell r="B4537" t="str">
            <v>TELHA VIDRO TIPO CANAL OU COLONIAL, C = 46 A 50 CM</v>
          </cell>
          <cell r="C4537" t="str">
            <v xml:space="preserve">UN    </v>
          </cell>
          <cell r="D4537">
            <v>50.57</v>
          </cell>
        </row>
        <row r="4538">
          <cell r="A4538">
            <v>41097</v>
          </cell>
          <cell r="B4538" t="str">
            <v>TELHADOR  (MENSALISTA)</v>
          </cell>
          <cell r="C4538" t="str">
            <v xml:space="preserve">MES   </v>
          </cell>
          <cell r="D4538">
            <v>2781.48</v>
          </cell>
        </row>
        <row r="4539">
          <cell r="A4539">
            <v>12869</v>
          </cell>
          <cell r="B4539" t="str">
            <v>TELHADOR (HORISTA)</v>
          </cell>
          <cell r="C4539" t="str">
            <v xml:space="preserve">H     </v>
          </cell>
          <cell r="D4539">
            <v>15.74</v>
          </cell>
        </row>
        <row r="4540">
          <cell r="A4540">
            <v>1574</v>
          </cell>
          <cell r="B4540" t="str">
            <v>TERMINAL A COMPRESSAO EM COBRE ESTANHADO PARA CABO 10 MM2, 1 FURO E 1 COMPRESSAO, PARA PARAFUSO DE FIXACAO M6</v>
          </cell>
          <cell r="C4540" t="str">
            <v xml:space="preserve">UN    </v>
          </cell>
          <cell r="D4540">
            <v>1.27</v>
          </cell>
        </row>
        <row r="4541">
          <cell r="A4541">
            <v>1581</v>
          </cell>
          <cell r="B4541" t="str">
            <v>TERMINAL A COMPRESSAO EM COBRE ESTANHADO PARA CABO 120 MM2, 1 FURO E 1 COMPRESSAO, PARA PARAFUSO DE FIXACAO M12</v>
          </cell>
          <cell r="C4541" t="str">
            <v xml:space="preserve">UN    </v>
          </cell>
          <cell r="D4541">
            <v>8.83</v>
          </cell>
        </row>
        <row r="4542">
          <cell r="A4542">
            <v>1575</v>
          </cell>
          <cell r="B4542" t="str">
            <v>TERMINAL A COMPRESSAO EM COBRE ESTANHADO PARA CABO 16 MM2, 1 FURO E 1 COMPRESSAO, PARA PARAFUSO DE FIXACAO M6</v>
          </cell>
          <cell r="C4542" t="str">
            <v xml:space="preserve">UN    </v>
          </cell>
          <cell r="D4542">
            <v>1.51</v>
          </cell>
        </row>
        <row r="4543">
          <cell r="A4543">
            <v>1570</v>
          </cell>
          <cell r="B4543" t="str">
            <v>TERMINAL A COMPRESSAO EM COBRE ESTANHADO PARA CABO 2,5 MM2, 1 FURO E 1 COMPRESSAO, PARA PARAFUSO DE FIXACAO M5</v>
          </cell>
          <cell r="C4543" t="str">
            <v xml:space="preserve">UN    </v>
          </cell>
          <cell r="D4543">
            <v>0.76</v>
          </cell>
        </row>
        <row r="4544">
          <cell r="A4544">
            <v>1576</v>
          </cell>
          <cell r="B4544" t="str">
            <v>TERMINAL A COMPRESSAO EM COBRE ESTANHADO PARA CABO 25 MM2, 1 FURO E 1 COMPRESSAO, PARA PARAFUSO DE FIXACAO M8</v>
          </cell>
          <cell r="C4544" t="str">
            <v xml:space="preserve">UN    </v>
          </cell>
          <cell r="D4544">
            <v>2.09</v>
          </cell>
        </row>
        <row r="4545">
          <cell r="A4545">
            <v>1577</v>
          </cell>
          <cell r="B4545" t="str">
            <v>TERMINAL A COMPRESSAO EM COBRE ESTANHADO PARA CABO 35 MM2, 1 FURO E 1 COMPRESSAO, PARA PARAFUSO DE FIXACAO M8</v>
          </cell>
          <cell r="C4545" t="str">
            <v xml:space="preserve">UN    </v>
          </cell>
          <cell r="D4545">
            <v>2.36</v>
          </cell>
        </row>
        <row r="4546">
          <cell r="A4546">
            <v>1571</v>
          </cell>
          <cell r="B4546" t="str">
            <v>TERMINAL A COMPRESSAO EM COBRE ESTANHADO PARA CABO 4 MM2, 1 FURO E 1 COMPRESSAO, PARA PARAFUSO DE FIXACAO M5</v>
          </cell>
          <cell r="C4546" t="str">
            <v xml:space="preserve">UN    </v>
          </cell>
          <cell r="D4546">
            <v>0.99</v>
          </cell>
        </row>
        <row r="4547">
          <cell r="A4547">
            <v>1578</v>
          </cell>
          <cell r="B4547" t="str">
            <v>TERMINAL A COMPRESSAO EM COBRE ESTANHADO PARA CABO 50 MM2, 1 FURO E 1 COMPRESSAO, PARA PARAFUSO DE FIXACAO M8</v>
          </cell>
          <cell r="C4547" t="str">
            <v xml:space="preserve">UN    </v>
          </cell>
          <cell r="D4547">
            <v>4.09</v>
          </cell>
        </row>
        <row r="4548">
          <cell r="A4548">
            <v>1573</v>
          </cell>
          <cell r="B4548" t="str">
            <v>TERMINAL A COMPRESSAO EM COBRE ESTANHADO PARA CABO 6 MM2, 1 FURO E 1 COMPRESSAO, PARA PARAFUSO DE FIXACAO M6</v>
          </cell>
          <cell r="C4548" t="str">
            <v xml:space="preserve">UN    </v>
          </cell>
          <cell r="D4548">
            <v>1.18</v>
          </cell>
        </row>
        <row r="4549">
          <cell r="A4549">
            <v>1579</v>
          </cell>
          <cell r="B4549" t="str">
            <v>TERMINAL A COMPRESSAO EM COBRE ESTANHADO PARA CABO 70 MM2, 1 FURO E 1 COMPRESSAO, PARA PARAFUSO DE FIXACAO M10</v>
          </cell>
          <cell r="C4549" t="str">
            <v xml:space="preserve">UN    </v>
          </cell>
          <cell r="D4549">
            <v>5.0999999999999996</v>
          </cell>
        </row>
        <row r="4550">
          <cell r="A4550">
            <v>1580</v>
          </cell>
          <cell r="B4550" t="str">
            <v>TERMINAL A COMPRESSAO EM COBRE ESTANHADO PARA CABO 95 MM2, 1 FURO E 1 COMPRESSAO, PARA PARAFUSO DE FIXACAO M12</v>
          </cell>
          <cell r="C4550" t="str">
            <v xml:space="preserve">UN    </v>
          </cell>
          <cell r="D4550">
            <v>6.28</v>
          </cell>
        </row>
        <row r="4551">
          <cell r="A4551">
            <v>39321</v>
          </cell>
          <cell r="B4551" t="str">
            <v>TERMINAL DE VENTILACAO, 100 MM, SERIE NORMAL, ESGOTO PREDIAL</v>
          </cell>
          <cell r="C4551" t="str">
            <v xml:space="preserve">UN    </v>
          </cell>
          <cell r="D4551">
            <v>21.84</v>
          </cell>
        </row>
        <row r="4552">
          <cell r="A4552">
            <v>39319</v>
          </cell>
          <cell r="B4552" t="str">
            <v>TERMINAL DE VENTILACAO, 50 MM, SERIE NORMAL, ESGOTO PREDIAL</v>
          </cell>
          <cell r="C4552" t="str">
            <v xml:space="preserve">UN    </v>
          </cell>
          <cell r="D4552">
            <v>8.5299999999999994</v>
          </cell>
        </row>
        <row r="4553">
          <cell r="A4553">
            <v>39320</v>
          </cell>
          <cell r="B4553" t="str">
            <v>TERMINAL DE VENTILACAO, 75 MM, SERIE NORMAL, ESGOTO PREDIAL</v>
          </cell>
          <cell r="C4553" t="str">
            <v xml:space="preserve">UN    </v>
          </cell>
          <cell r="D4553">
            <v>14.18</v>
          </cell>
        </row>
        <row r="4554">
          <cell r="A4554">
            <v>1591</v>
          </cell>
          <cell r="B4554" t="str">
            <v>TERMINAL METALICO A PRESSAO PARA 1 CABO DE 120 MM2, COM 1 FURO DE FIXACAO</v>
          </cell>
          <cell r="C4554" t="str">
            <v xml:space="preserve">UN    </v>
          </cell>
          <cell r="D4554">
            <v>19.48</v>
          </cell>
        </row>
        <row r="4555">
          <cell r="A4555">
            <v>1547</v>
          </cell>
          <cell r="B4555" t="str">
            <v>TERMINAL METALICO A PRESSAO PARA 1 CABO DE 150 A 185 MM2, COM 2 FUROS PARA FIXACAO</v>
          </cell>
          <cell r="C4555" t="str">
            <v xml:space="preserve">UN    </v>
          </cell>
          <cell r="D4555">
            <v>102.08</v>
          </cell>
        </row>
        <row r="4556">
          <cell r="A4556">
            <v>38196</v>
          </cell>
          <cell r="B4556" t="str">
            <v>TERMINAL METALICO A PRESSAO PARA 1 CABO DE 150 MM2, COM 1 FURO DE FIXACAO</v>
          </cell>
          <cell r="C4556" t="str">
            <v xml:space="preserve">UN    </v>
          </cell>
          <cell r="D4556">
            <v>19.88</v>
          </cell>
        </row>
        <row r="4557">
          <cell r="A4557">
            <v>1543</v>
          </cell>
          <cell r="B4557" t="str">
            <v>TERMINAL METALICO A PRESSAO PARA 1 CABO DE 16 A 25 MM2, COM 2 FUROS PARA FIXACAO</v>
          </cell>
          <cell r="C4557" t="str">
            <v xml:space="preserve">UN    </v>
          </cell>
          <cell r="D4557">
            <v>21.13</v>
          </cell>
        </row>
        <row r="4558">
          <cell r="A4558">
            <v>1585</v>
          </cell>
          <cell r="B4558" t="str">
            <v>TERMINAL METALICO A PRESSAO PARA 1 CABO DE 16 MM2, COM 1 FURO DE FIXACAO</v>
          </cell>
          <cell r="C4558" t="str">
            <v xml:space="preserve">UN    </v>
          </cell>
          <cell r="D4558">
            <v>4.09</v>
          </cell>
        </row>
        <row r="4559">
          <cell r="A4559">
            <v>1593</v>
          </cell>
          <cell r="B4559" t="str">
            <v>TERMINAL METALICO A PRESSAO PARA 1 CABO DE 185 MM2, COM 1 FURO DE FIXACAO</v>
          </cell>
          <cell r="C4559" t="str">
            <v xml:space="preserve">UN    </v>
          </cell>
          <cell r="D4559">
            <v>21.73</v>
          </cell>
        </row>
        <row r="4560">
          <cell r="A4560">
            <v>11838</v>
          </cell>
          <cell r="B4560" t="str">
            <v>TERMINAL METALICO A PRESSAO PARA 1 CABO DE 240 MM2, COM 1 FURO DE FIXACAO</v>
          </cell>
          <cell r="C4560" t="str">
            <v xml:space="preserve">UN    </v>
          </cell>
          <cell r="D4560">
            <v>28.67</v>
          </cell>
        </row>
        <row r="4561">
          <cell r="A4561">
            <v>1594</v>
          </cell>
          <cell r="B4561" t="str">
            <v>TERMINAL METALICO A PRESSAO PARA 1 CABO DE 25 A 35 MM2, COM 2 FUROS PARA FIXACAO</v>
          </cell>
          <cell r="C4561" t="str">
            <v xml:space="preserve">UN    </v>
          </cell>
          <cell r="D4561">
            <v>28.98</v>
          </cell>
        </row>
        <row r="4562">
          <cell r="A4562">
            <v>1586</v>
          </cell>
          <cell r="B4562" t="str">
            <v>TERMINAL METALICO A PRESSAO PARA 1 CABO DE 25 MM2, COM 1 FURO DE FIXACAO</v>
          </cell>
          <cell r="C4562" t="str">
            <v xml:space="preserve">UN    </v>
          </cell>
          <cell r="D4562">
            <v>5.18</v>
          </cell>
        </row>
        <row r="4563">
          <cell r="A4563">
            <v>11839</v>
          </cell>
          <cell r="B4563" t="str">
            <v>TERMINAL METALICO A PRESSAO PARA 1 CABO DE 300 MM2, COM 1 FURO DE FIXACAO</v>
          </cell>
          <cell r="C4563" t="str">
            <v xml:space="preserve">UN    </v>
          </cell>
          <cell r="D4563">
            <v>41.71</v>
          </cell>
        </row>
        <row r="4564">
          <cell r="A4564">
            <v>1587</v>
          </cell>
          <cell r="B4564" t="str">
            <v>TERMINAL METALICO A PRESSAO PARA 1 CABO DE 35 MM2, COM 1 FURO DE FIXACAO</v>
          </cell>
          <cell r="C4564" t="str">
            <v xml:space="preserve">UN    </v>
          </cell>
          <cell r="D4564">
            <v>5.27</v>
          </cell>
        </row>
        <row r="4565">
          <cell r="A4565">
            <v>1545</v>
          </cell>
          <cell r="B4565" t="str">
            <v>TERMINAL METALICO A PRESSAO PARA 1 CABO DE 50 A 70 MM2, COM 2 FUROS PARA FIXACAO</v>
          </cell>
          <cell r="C4565" t="str">
            <v xml:space="preserve">UN    </v>
          </cell>
          <cell r="D4565">
            <v>50.06</v>
          </cell>
        </row>
        <row r="4566">
          <cell r="A4566">
            <v>1588</v>
          </cell>
          <cell r="B4566" t="str">
            <v>TERMINAL METALICO A PRESSAO PARA 1 CABO DE 50 MM2, COM 1 FURO DE FIXACAO</v>
          </cell>
          <cell r="C4566" t="str">
            <v xml:space="preserve">UN    </v>
          </cell>
          <cell r="D4566">
            <v>7.23</v>
          </cell>
        </row>
        <row r="4567">
          <cell r="A4567">
            <v>1535</v>
          </cell>
          <cell r="B4567" t="str">
            <v>TERMINAL METALICO A PRESSAO PARA 1 CABO DE 6 A 10 MM2, COM 1 FURO DE FIXACAO</v>
          </cell>
          <cell r="C4567" t="str">
            <v xml:space="preserve">UN    </v>
          </cell>
          <cell r="D4567">
            <v>4.17</v>
          </cell>
        </row>
        <row r="4568">
          <cell r="A4568">
            <v>1589</v>
          </cell>
          <cell r="B4568" t="str">
            <v>TERMINAL METALICO A PRESSAO PARA 1 CABO DE 70 MM2, COM 1 FURO DE FIXACAO</v>
          </cell>
          <cell r="C4568" t="str">
            <v xml:space="preserve">UN    </v>
          </cell>
          <cell r="D4568">
            <v>7.46</v>
          </cell>
        </row>
        <row r="4569">
          <cell r="A4569">
            <v>1546</v>
          </cell>
          <cell r="B4569" t="str">
            <v>TERMINAL METALICO A PRESSAO PARA 1 CABO DE 95 A 120 MM2, COM 2 FUROS PARA FIXACAO</v>
          </cell>
          <cell r="C4569" t="str">
            <v xml:space="preserve">UN    </v>
          </cell>
          <cell r="D4569">
            <v>84.47</v>
          </cell>
        </row>
        <row r="4570">
          <cell r="A4570">
            <v>1590</v>
          </cell>
          <cell r="B4570" t="str">
            <v>TERMINAL METALICO A PRESSAO PARA 1 CABO DE 95 MM2, COM 1 FURO DE FIXACAO</v>
          </cell>
          <cell r="C4570" t="str">
            <v xml:space="preserve">UN    </v>
          </cell>
          <cell r="D4570">
            <v>13.14</v>
          </cell>
        </row>
        <row r="4571">
          <cell r="A4571">
            <v>1542</v>
          </cell>
          <cell r="B4571" t="str">
            <v>TERMINAL METALICO A PRESSAO 1 CABO, PARA CABOS DE 4 A 10 MM2, COM 2 FUROS PARA FIXACAO</v>
          </cell>
          <cell r="C4571" t="str">
            <v xml:space="preserve">UN    </v>
          </cell>
          <cell r="D4571">
            <v>17.399999999999999</v>
          </cell>
        </row>
        <row r="4572">
          <cell r="A4572">
            <v>38415</v>
          </cell>
          <cell r="B4572" t="str">
            <v>TERMOFUSORA PARA TUBOS E CONEXOES EM PPR COM DIAMETROS DE 20 A 63 MM, POTENCIA DE 800 W, TENSAO 220 V</v>
          </cell>
          <cell r="C4572" t="str">
            <v xml:space="preserve">UN    </v>
          </cell>
          <cell r="D4572">
            <v>1311.09</v>
          </cell>
        </row>
        <row r="4573">
          <cell r="A4573">
            <v>38414</v>
          </cell>
          <cell r="B4573" t="str">
            <v>TERMOFUSORA PARA TUBOS E CONEXOES EM PPR COM DIAMETROS DE 75 A 110 MM, POTENCIA DE *1100* W, TENSAO 220 V</v>
          </cell>
          <cell r="C4573" t="str">
            <v xml:space="preserve">UN    </v>
          </cell>
          <cell r="D4573">
            <v>1840.13</v>
          </cell>
        </row>
        <row r="4574">
          <cell r="A4574">
            <v>38128</v>
          </cell>
          <cell r="B4574" t="str">
            <v>TERRA VEGETAL (ENSACADA)</v>
          </cell>
          <cell r="C4574" t="str">
            <v xml:space="preserve">KG    </v>
          </cell>
          <cell r="D4574">
            <v>0.67</v>
          </cell>
        </row>
        <row r="4575">
          <cell r="A4575">
            <v>7253</v>
          </cell>
          <cell r="B4575" t="str">
            <v>TERRA VEGETAL (GRANEL)</v>
          </cell>
          <cell r="C4575" t="str">
            <v xml:space="preserve">M3    </v>
          </cell>
          <cell r="D4575">
            <v>143.57</v>
          </cell>
        </row>
        <row r="4576">
          <cell r="A4576">
            <v>4806</v>
          </cell>
          <cell r="B4576" t="str">
            <v>TESTEIRA ANTIDERRAPANTE PARA PISO VINILICO *5 X 2,5* CM, E = 2 MM</v>
          </cell>
          <cell r="C4576" t="str">
            <v xml:space="preserve">M     </v>
          </cell>
          <cell r="D4576">
            <v>15.24</v>
          </cell>
        </row>
        <row r="4577">
          <cell r="A4577">
            <v>34401</v>
          </cell>
          <cell r="B4577" t="str">
            <v>TIJOLO CERAMICO LAMINADO 5,5 X 11 X 23 CM (L X A X C)</v>
          </cell>
          <cell r="C4577" t="str">
            <v xml:space="preserve">UN    </v>
          </cell>
          <cell r="D4577">
            <v>2.13</v>
          </cell>
        </row>
        <row r="4578">
          <cell r="A4578">
            <v>7260</v>
          </cell>
          <cell r="B4578" t="str">
            <v>TIJOLO CERAMICO MACICO APARENTE *6 X 12 X 24* CM (L X A X C)</v>
          </cell>
          <cell r="C4578" t="str">
            <v xml:space="preserve">UN    </v>
          </cell>
          <cell r="D4578">
            <v>1.89</v>
          </cell>
        </row>
        <row r="4579">
          <cell r="A4579">
            <v>7256</v>
          </cell>
          <cell r="B4579" t="str">
            <v>TIJOLO CERAMICO MACICO APARENTE 2 FUROS, *6,5 X 10 X 20* CM (L X A X C)</v>
          </cell>
          <cell r="C4579" t="str">
            <v xml:space="preserve">UN    </v>
          </cell>
          <cell r="D4579">
            <v>1.87</v>
          </cell>
        </row>
        <row r="4580">
          <cell r="A4580">
            <v>7258</v>
          </cell>
          <cell r="B4580" t="str">
            <v>TIJOLO CERAMICO MACICO COMUM *5 X 10 X 20* CM (L X A X C)</v>
          </cell>
          <cell r="C4580" t="str">
            <v xml:space="preserve">UN    </v>
          </cell>
          <cell r="D4580">
            <v>0.77</v>
          </cell>
        </row>
        <row r="4581">
          <cell r="A4581">
            <v>34400</v>
          </cell>
          <cell r="B4581" t="str">
            <v>TIJOLO CERAMICO REFRATARIO 2,5 X 11,4 X 22,9 CM (L X A X C)</v>
          </cell>
          <cell r="C4581" t="str">
            <v xml:space="preserve">UN    </v>
          </cell>
          <cell r="D4581">
            <v>3.28</v>
          </cell>
        </row>
        <row r="4582">
          <cell r="A4582">
            <v>10617</v>
          </cell>
          <cell r="B4582" t="str">
            <v>TIJOLO CERAMICO REFRATARIO 6,3 X 11,4 X 22,9 CM (L X A X C)</v>
          </cell>
          <cell r="C4582" t="str">
            <v xml:space="preserve">UN    </v>
          </cell>
          <cell r="D4582">
            <v>6.27</v>
          </cell>
        </row>
        <row r="4583">
          <cell r="A4583">
            <v>7274</v>
          </cell>
          <cell r="B4583" t="str">
            <v>TIL PARA LIGACAO PREDIAL, EM PVC, JE, BBB, DN 100 X 100 MM, PARA REDE COLETORA ESGOTO (NBR 10569)</v>
          </cell>
          <cell r="C4583" t="str">
            <v xml:space="preserve">UN    </v>
          </cell>
          <cell r="D4583">
            <v>64.459999999999994</v>
          </cell>
        </row>
        <row r="4584">
          <cell r="A4584">
            <v>11663</v>
          </cell>
          <cell r="B4584" t="str">
            <v>TIL TUBO QUEDA, EM PVC, JE, BBB, DN 100 X 100 MM, PARA REDE COLETORA DE ESGOTO (NBR 10569)</v>
          </cell>
          <cell r="C4584" t="str">
            <v xml:space="preserve">UN    </v>
          </cell>
          <cell r="D4584">
            <v>530.29</v>
          </cell>
        </row>
        <row r="4585">
          <cell r="A4585">
            <v>154</v>
          </cell>
          <cell r="B4585" t="str">
            <v>TINTA / REVESTIMENTO A BASE DE RESINA EPOXI COM ALCATRAO, BICOMPONENTE</v>
          </cell>
          <cell r="C4585" t="str">
            <v xml:space="preserve">L     </v>
          </cell>
          <cell r="D4585">
            <v>55.36</v>
          </cell>
        </row>
        <row r="4586">
          <cell r="A4586">
            <v>38121</v>
          </cell>
          <cell r="B4586" t="str">
            <v>TINTA A BASE DE RESINA ACRILICA EMULSIONADA EM AGUA, PARA SINALIZACAO HORIZONTAL VIARIA (NBR 13699:2012)</v>
          </cell>
          <cell r="C4586" t="str">
            <v xml:space="preserve">L     </v>
          </cell>
          <cell r="D4586">
            <v>8.19</v>
          </cell>
        </row>
        <row r="4587">
          <cell r="A4587">
            <v>43776</v>
          </cell>
          <cell r="B4587" t="str">
            <v>TINTA A OLEO BRILHANTE, PARA MADEIRAS E METAIS</v>
          </cell>
          <cell r="C4587" t="str">
            <v xml:space="preserve">L     </v>
          </cell>
          <cell r="D4587">
            <v>20.28</v>
          </cell>
        </row>
        <row r="4588">
          <cell r="A4588">
            <v>7343</v>
          </cell>
          <cell r="B4588" t="str">
            <v>TINTA ACRILICA A BASE DE SOLVENTE, PARA SINALIZACAO HORIZONTAL VIARIA (NBR 11862)</v>
          </cell>
          <cell r="C4588" t="str">
            <v xml:space="preserve">L     </v>
          </cell>
          <cell r="D4588">
            <v>7.25</v>
          </cell>
        </row>
        <row r="4589">
          <cell r="A4589">
            <v>7348</v>
          </cell>
          <cell r="B4589" t="str">
            <v>TINTA ACRILICA PREMIUM PARA PISO</v>
          </cell>
          <cell r="C4589" t="str">
            <v xml:space="preserve">L     </v>
          </cell>
          <cell r="D4589">
            <v>15.02</v>
          </cell>
        </row>
        <row r="4590">
          <cell r="A4590">
            <v>7313</v>
          </cell>
          <cell r="B4590" t="str">
            <v>TINTA ASFALTICA IMPERMEABILIZANTE DILUIDA EM SOLVENTE, PARA MATERIAIS CIMENTICIOS, METAL E MADEIRA</v>
          </cell>
          <cell r="C4590" t="str">
            <v xml:space="preserve">L     </v>
          </cell>
          <cell r="D4590">
            <v>36.549999999999997</v>
          </cell>
        </row>
        <row r="4591">
          <cell r="A4591">
            <v>7319</v>
          </cell>
          <cell r="B4591" t="str">
            <v>TINTA ASFALTICA IMPERMEABILIZANTE DISPERSA EM AGUA, PARA MATERIAIS CIMENTICIOS</v>
          </cell>
          <cell r="C4591" t="str">
            <v xml:space="preserve">L     </v>
          </cell>
          <cell r="D4591">
            <v>20.92</v>
          </cell>
        </row>
        <row r="4592">
          <cell r="A4592">
            <v>7314</v>
          </cell>
          <cell r="B4592" t="str">
            <v>TINTA BORRACHA CLORADA, ACABAMENTO SEMIBRILHO, QUALQUER COR</v>
          </cell>
          <cell r="C4592" t="str">
            <v xml:space="preserve">L     </v>
          </cell>
          <cell r="D4592">
            <v>32.46</v>
          </cell>
        </row>
        <row r="4593">
          <cell r="A4593">
            <v>7304</v>
          </cell>
          <cell r="B4593" t="str">
            <v>TINTA EPOXI BASE AGUA PREMIUM, BRANCA</v>
          </cell>
          <cell r="C4593" t="str">
            <v xml:space="preserve">L     </v>
          </cell>
          <cell r="D4593">
            <v>60.12</v>
          </cell>
        </row>
        <row r="4594">
          <cell r="A4594">
            <v>43649</v>
          </cell>
          <cell r="B4594" t="str">
            <v>TINTA ESMALTE BASE AGUA PREMIUM ACETINADO</v>
          </cell>
          <cell r="C4594" t="str">
            <v xml:space="preserve">L     </v>
          </cell>
          <cell r="D4594">
            <v>31.09</v>
          </cell>
        </row>
        <row r="4595">
          <cell r="A4595">
            <v>43650</v>
          </cell>
          <cell r="B4595" t="str">
            <v>TINTA ESMALTE BASE AGUA PREMIUM BRILHANTE</v>
          </cell>
          <cell r="C4595" t="str">
            <v xml:space="preserve">L     </v>
          </cell>
          <cell r="D4595">
            <v>29.38</v>
          </cell>
        </row>
        <row r="4596">
          <cell r="A4596">
            <v>7311</v>
          </cell>
          <cell r="B4596" t="str">
            <v>TINTA ESMALTE SINTETICO PREMIUM ACETINADO</v>
          </cell>
          <cell r="C4596" t="str">
            <v xml:space="preserve">L     </v>
          </cell>
          <cell r="D4596">
            <v>30.1</v>
          </cell>
        </row>
        <row r="4597">
          <cell r="A4597">
            <v>7292</v>
          </cell>
          <cell r="B4597" t="str">
            <v>TINTA ESMALTE SINTETICO PREMIUM BRILHANTE</v>
          </cell>
          <cell r="C4597" t="str">
            <v xml:space="preserve">L     </v>
          </cell>
          <cell r="D4597">
            <v>29.14</v>
          </cell>
        </row>
        <row r="4598">
          <cell r="A4598">
            <v>7293</v>
          </cell>
          <cell r="B4598" t="str">
            <v>TINTA ESMALTE SINTETICO PREMIUM DE DUPLA ACAO GRAFITE FOSCO PARA SUPERFICIES METALICAS FERROSAS</v>
          </cell>
          <cell r="C4598" t="str">
            <v xml:space="preserve">L     </v>
          </cell>
          <cell r="D4598">
            <v>32.24</v>
          </cell>
        </row>
        <row r="4599">
          <cell r="A4599">
            <v>7306</v>
          </cell>
          <cell r="B4599" t="str">
            <v>TINTA ESMALTE SINTETICO PREMIUM DE EFEITO PROTETOR DE SUPERFICIE METALICA ALUMINIO</v>
          </cell>
          <cell r="C4599" t="str">
            <v xml:space="preserve">L     </v>
          </cell>
          <cell r="D4599">
            <v>35.58</v>
          </cell>
        </row>
        <row r="4600">
          <cell r="A4600">
            <v>7288</v>
          </cell>
          <cell r="B4600" t="str">
            <v>TINTA ESMALTE SINTETICO PREMIUM FOSCO</v>
          </cell>
          <cell r="C4600" t="str">
            <v xml:space="preserve">L     </v>
          </cell>
          <cell r="D4600">
            <v>29.54</v>
          </cell>
        </row>
        <row r="4601">
          <cell r="A4601">
            <v>43625</v>
          </cell>
          <cell r="B4601" t="str">
            <v>TINTA ESMALTE SINTETICO STANDARD ACETINADO</v>
          </cell>
          <cell r="C4601" t="str">
            <v xml:space="preserve">L     </v>
          </cell>
          <cell r="D4601">
            <v>23.85</v>
          </cell>
        </row>
        <row r="4602">
          <cell r="A4602">
            <v>43647</v>
          </cell>
          <cell r="B4602" t="str">
            <v>TINTA ESMALTE SINTETICO STANDARD BRILHANTE</v>
          </cell>
          <cell r="C4602" t="str">
            <v xml:space="preserve">L     </v>
          </cell>
          <cell r="D4602">
            <v>21.66</v>
          </cell>
        </row>
        <row r="4603">
          <cell r="A4603">
            <v>43648</v>
          </cell>
          <cell r="B4603" t="str">
            <v>TINTA ESMALTE SINTETICO STANDARD FOSCO</v>
          </cell>
          <cell r="C4603" t="str">
            <v xml:space="preserve">L     </v>
          </cell>
          <cell r="D4603">
            <v>20.9</v>
          </cell>
        </row>
        <row r="4604">
          <cell r="A4604">
            <v>35693</v>
          </cell>
          <cell r="B4604" t="str">
            <v>TINTA LATEX ACRILICA ECONOMICA, COR BRANCA</v>
          </cell>
          <cell r="C4604" t="str">
            <v xml:space="preserve">L     </v>
          </cell>
          <cell r="D4604">
            <v>9.34</v>
          </cell>
        </row>
        <row r="4605">
          <cell r="A4605">
            <v>7356</v>
          </cell>
          <cell r="B4605" t="str">
            <v>TINTA LATEX ACRILICA PREMIUM, COR BRANCO FOSCO</v>
          </cell>
          <cell r="C4605" t="str">
            <v xml:space="preserve">L     </v>
          </cell>
          <cell r="D4605">
            <v>22.4</v>
          </cell>
        </row>
        <row r="4606">
          <cell r="A4606">
            <v>35692</v>
          </cell>
          <cell r="B4606" t="str">
            <v>TINTA LATEX ACRILICA STANDARD, COR BRANCA</v>
          </cell>
          <cell r="C4606" t="str">
            <v xml:space="preserve">L     </v>
          </cell>
          <cell r="D4606">
            <v>14.66</v>
          </cell>
        </row>
        <row r="4607">
          <cell r="A4607">
            <v>43624</v>
          </cell>
          <cell r="B4607" t="str">
            <v>TINTA LATEX ACRILICA SUPER PREMIUM, COR BRANCO FOSCO</v>
          </cell>
          <cell r="C4607" t="str">
            <v xml:space="preserve">L     </v>
          </cell>
          <cell r="D4607">
            <v>27.3</v>
          </cell>
        </row>
        <row r="4608">
          <cell r="A4608">
            <v>7342</v>
          </cell>
          <cell r="B4608" t="str">
            <v>TINTA MINERAL IMPERMEAVEL EM PO, BRANCA</v>
          </cell>
          <cell r="C4608" t="str">
            <v xml:space="preserve">KG    </v>
          </cell>
          <cell r="D4608">
            <v>4.01</v>
          </cell>
        </row>
        <row r="4609">
          <cell r="A4609">
            <v>7350</v>
          </cell>
          <cell r="B4609" t="str">
            <v>TINTA/RESINA ACRILICA PREMIUM PARA CERAMICA</v>
          </cell>
          <cell r="C4609" t="str">
            <v xml:space="preserve">L     </v>
          </cell>
          <cell r="D4609">
            <v>32.33</v>
          </cell>
        </row>
        <row r="4610">
          <cell r="A4610">
            <v>39574</v>
          </cell>
          <cell r="B4610" t="str">
            <v>TIRANTE COM ELO, EM ARAME GALVANIZADO RIGIDO, NUMERO 10, COMPRIMENTO 2000 MM, PARA PENDURAL DE FORRO REMOVIVEL</v>
          </cell>
          <cell r="C4610" t="str">
            <v xml:space="preserve">UN    </v>
          </cell>
          <cell r="D4610">
            <v>6.67</v>
          </cell>
        </row>
        <row r="4611">
          <cell r="A4611">
            <v>11060</v>
          </cell>
          <cell r="B4611" t="str">
            <v>TIRANTE EM FERRO GALVANIZADO PARA CONTRAVENTAMENTO DE TELHA CANALETE 90, 1/4 " X 400 MM</v>
          </cell>
          <cell r="C4611" t="str">
            <v xml:space="preserve">UN    </v>
          </cell>
          <cell r="D4611">
            <v>41.58</v>
          </cell>
        </row>
        <row r="4612">
          <cell r="A4612">
            <v>37401</v>
          </cell>
          <cell r="B4612" t="str">
            <v>TOALHEIRO PLASTICO TIPO DISPENSER PARA PAPEL TOALHA INTERFOLHADO</v>
          </cell>
          <cell r="C4612" t="str">
            <v xml:space="preserve">UN    </v>
          </cell>
          <cell r="D4612">
            <v>79.02</v>
          </cell>
        </row>
        <row r="4613">
          <cell r="A4613">
            <v>7525</v>
          </cell>
          <cell r="B4613" t="str">
            <v>TOMADA INDUSTRIAL DE EMBUTIR 3P+T 30 A, 440 V, COM TRAVA, COM PLACA</v>
          </cell>
          <cell r="C4613" t="str">
            <v xml:space="preserve">UN    </v>
          </cell>
          <cell r="D4613">
            <v>38.85</v>
          </cell>
        </row>
        <row r="4614">
          <cell r="A4614">
            <v>7524</v>
          </cell>
          <cell r="B4614" t="str">
            <v>TOMADA INDUSTRIAL DE EMBUTIR 3P+T 30 A, 440 V, COM TRAVA, SEM PLACA</v>
          </cell>
          <cell r="C4614" t="str">
            <v xml:space="preserve">UN    </v>
          </cell>
          <cell r="D4614">
            <v>36.61</v>
          </cell>
        </row>
        <row r="4615">
          <cell r="A4615">
            <v>38105</v>
          </cell>
          <cell r="B4615" t="str">
            <v>TOMADA PARA ANTENA DE TV, CABO COAXIAL DE 9 MM (APENAS MODULO)</v>
          </cell>
          <cell r="C4615" t="str">
            <v xml:space="preserve">UN    </v>
          </cell>
          <cell r="D4615">
            <v>9.4</v>
          </cell>
        </row>
        <row r="4616">
          <cell r="A4616">
            <v>38084</v>
          </cell>
          <cell r="B4616" t="str">
            <v>TOMADA PARA ANTENA DE TV, CABO COAXIAL DE 9 MM, CONJUNTO MONTADO PARA EMBUTIR 4" X 2" (PLACA + SUPORTE + MODULO)</v>
          </cell>
          <cell r="C4616" t="str">
            <v xml:space="preserve">UN    </v>
          </cell>
          <cell r="D4616">
            <v>13.35</v>
          </cell>
        </row>
        <row r="4617">
          <cell r="A4617">
            <v>38103</v>
          </cell>
          <cell r="B4617" t="str">
            <v>TOMADA RJ11, 2 FIOS (APENAS MODULO)</v>
          </cell>
          <cell r="C4617" t="str">
            <v xml:space="preserve">UN    </v>
          </cell>
          <cell r="D4617">
            <v>14.12</v>
          </cell>
        </row>
        <row r="4618">
          <cell r="A4618">
            <v>38082</v>
          </cell>
          <cell r="B4618" t="str">
            <v>TOMADA RJ11, 2 FIOS, CONJUNTO MONTADO PARA EMBUTIR 4" X 2" (PLACA + SUPORTE + MODULO)</v>
          </cell>
          <cell r="C4618" t="str">
            <v xml:space="preserve">UN    </v>
          </cell>
          <cell r="D4618">
            <v>17.39</v>
          </cell>
        </row>
        <row r="4619">
          <cell r="A4619">
            <v>38104</v>
          </cell>
          <cell r="B4619" t="str">
            <v>TOMADA RJ45, 8 FIOS, CAT 5E (APENAS MODULO)</v>
          </cell>
          <cell r="C4619" t="str">
            <v xml:space="preserve">UN    </v>
          </cell>
          <cell r="D4619">
            <v>27.64</v>
          </cell>
        </row>
        <row r="4620">
          <cell r="A4620">
            <v>38083</v>
          </cell>
          <cell r="B4620" t="str">
            <v>TOMADA RJ45, 8 FIOS, CAT 5E, CONJUNTO MONTADO PARA EMBUTIR 4" X 2" (PLACA + SUPORTE + MODULO)</v>
          </cell>
          <cell r="C4620" t="str">
            <v xml:space="preserve">UN    </v>
          </cell>
          <cell r="D4620">
            <v>30.69</v>
          </cell>
        </row>
        <row r="4621">
          <cell r="A4621">
            <v>38101</v>
          </cell>
          <cell r="B4621" t="str">
            <v>TOMADA 2P+T 10A, 250V  (APENAS MODULO)</v>
          </cell>
          <cell r="C4621" t="str">
            <v xml:space="preserve">UN    </v>
          </cell>
          <cell r="D4621">
            <v>6.71</v>
          </cell>
        </row>
        <row r="4622">
          <cell r="A4622">
            <v>7528</v>
          </cell>
          <cell r="B4622" t="str">
            <v>TOMADA 2P+T 10A, 250V, CONJUNTO MONTADO PARA EMBUTIR 4" X 2" (PLACA + SUPORTE + MODULO)</v>
          </cell>
          <cell r="C4622" t="str">
            <v xml:space="preserve">UN    </v>
          </cell>
          <cell r="D4622">
            <v>7.89</v>
          </cell>
        </row>
        <row r="4623">
          <cell r="A4623">
            <v>12147</v>
          </cell>
          <cell r="B4623" t="str">
            <v>TOMADA 2P+T 10A, 250V, CONJUNTO MONTADO PARA SOBREPOR 4" X 2" (CAIXA + MODULO)</v>
          </cell>
          <cell r="C4623" t="str">
            <v xml:space="preserve">UN    </v>
          </cell>
          <cell r="D4623">
            <v>12.03</v>
          </cell>
        </row>
        <row r="4624">
          <cell r="A4624">
            <v>38075</v>
          </cell>
          <cell r="B4624" t="str">
            <v>TOMADA 2P+T 20A 250V, CONJUNTO MONTADO PARA EMBUTIR 4" X 2" (PLACA + SUPORTE + MODULO)</v>
          </cell>
          <cell r="C4624" t="str">
            <v xml:space="preserve">UN    </v>
          </cell>
          <cell r="D4624">
            <v>13.66</v>
          </cell>
        </row>
        <row r="4625">
          <cell r="A4625">
            <v>38102</v>
          </cell>
          <cell r="B4625" t="str">
            <v>TOMADA 2P+T 20A, 250V  (APENAS MODULO)</v>
          </cell>
          <cell r="C4625" t="str">
            <v xml:space="preserve">UN    </v>
          </cell>
          <cell r="D4625">
            <v>8.59</v>
          </cell>
        </row>
        <row r="4626">
          <cell r="A4626">
            <v>38076</v>
          </cell>
          <cell r="B4626" t="str">
            <v>TOMADAS (2 MODULOS) 2P+T 10A, 250V, CONJUNTO MONTADO PARA EMBUTIR 4" X 2" (PLACA + SUPORTE + MODULOS)</v>
          </cell>
          <cell r="C4626" t="str">
            <v xml:space="preserve">UN    </v>
          </cell>
          <cell r="D4626">
            <v>15.32</v>
          </cell>
        </row>
        <row r="4627">
          <cell r="A4627">
            <v>7592</v>
          </cell>
          <cell r="B4627" t="str">
            <v>TOPOGRAFO</v>
          </cell>
          <cell r="C4627" t="str">
            <v xml:space="preserve">H     </v>
          </cell>
          <cell r="D4627">
            <v>15.93</v>
          </cell>
        </row>
        <row r="4628">
          <cell r="A4628">
            <v>40820</v>
          </cell>
          <cell r="B4628" t="str">
            <v>TOPOGRAFO (MENSALISTA)</v>
          </cell>
          <cell r="C4628" t="str">
            <v xml:space="preserve">MES   </v>
          </cell>
          <cell r="D4628">
            <v>2814.94</v>
          </cell>
        </row>
        <row r="4629">
          <cell r="A4629">
            <v>11826</v>
          </cell>
          <cell r="B4629" t="str">
            <v>TORNEIRA DE BOIA BALAO METALICO, VAZAO TOTAL, PARA CAIXA D'AGUA, AGUA QUENTE, ROSCA 1/2 ", COM HASTE, TORNEIRA E BALAO METALICOS</v>
          </cell>
          <cell r="C4629" t="str">
            <v xml:space="preserve">UN    </v>
          </cell>
          <cell r="D4629">
            <v>67.63</v>
          </cell>
        </row>
        <row r="4630">
          <cell r="A4630">
            <v>7606</v>
          </cell>
          <cell r="B4630" t="str">
            <v>TORNEIRA DE BOIA BALAO METALICO, VAZAO TOTAL, PARA CAIXA D'AGUA, AGUA QUENTE, ROSCA 3/4 ", COM HASTE, TORNEIRA E BALAO METALICOS</v>
          </cell>
          <cell r="C4630" t="str">
            <v xml:space="preserve">UN    </v>
          </cell>
          <cell r="D4630">
            <v>81.33</v>
          </cell>
        </row>
        <row r="4631">
          <cell r="A4631">
            <v>11763</v>
          </cell>
          <cell r="B4631" t="str">
            <v>TORNEIRA DE BOIA CONVENCIONAL PARA CAIXA D'AGUA, AGUA FRIA, 1.1/2", COM HASTE E TORNEIRA METALICOS E BALAO PLASTICO</v>
          </cell>
          <cell r="C4631" t="str">
            <v xml:space="preserve">UN    </v>
          </cell>
          <cell r="D4631">
            <v>177.61</v>
          </cell>
        </row>
        <row r="4632">
          <cell r="A4632">
            <v>11764</v>
          </cell>
          <cell r="B4632" t="str">
            <v>TORNEIRA DE BOIA CONVENCIONAL PARA CAIXA D'AGUA, AGUA FRIA, 1.1/4", COM HASTE E TORNEIRA METALICOS E BALAO PLASTICO</v>
          </cell>
          <cell r="C4632" t="str">
            <v xml:space="preserve">UN    </v>
          </cell>
          <cell r="D4632">
            <v>145.72</v>
          </cell>
        </row>
        <row r="4633">
          <cell r="A4633">
            <v>11829</v>
          </cell>
          <cell r="B4633" t="str">
            <v>TORNEIRA DE BOIA CONVENCIONAL PARA CAIXA D'AGUA, AGUA FRIA, 1/2", COM HASTE E TORNEIRA METALICOS E BALAO PLASTICO</v>
          </cell>
          <cell r="C4633" t="str">
            <v xml:space="preserve">UN    </v>
          </cell>
          <cell r="D4633">
            <v>35.22</v>
          </cell>
        </row>
        <row r="4634">
          <cell r="A4634">
            <v>11830</v>
          </cell>
          <cell r="B4634" t="str">
            <v>TORNEIRA DE BOIA CONVENCIONAL PARA CAIXA D'AGUA, AGUA FRIA, 3/4", COM HASTE E TORNEIRA METALICOS E BALAO PLASTICO</v>
          </cell>
          <cell r="C4634" t="str">
            <v xml:space="preserve">UN    </v>
          </cell>
          <cell r="D4634">
            <v>38.03</v>
          </cell>
        </row>
        <row r="4635">
          <cell r="A4635">
            <v>11825</v>
          </cell>
          <cell r="B4635" t="str">
            <v>TORNEIRA DE BOIA CONVENCIONAL PARA CAIXA D'AGUA, 1", AGUA FRIA, COM HASTE E TORNEIRA METALICOS E BALAO PLASTICO</v>
          </cell>
          <cell r="C4635" t="str">
            <v xml:space="preserve">UN    </v>
          </cell>
          <cell r="D4635">
            <v>85.56</v>
          </cell>
        </row>
        <row r="4636">
          <cell r="A4636">
            <v>11767</v>
          </cell>
          <cell r="B4636" t="str">
            <v>TORNEIRA DE BOIA CONVENCIONAL PARA CAIXA D'AGUA, 2", AGUA FRIA, COM HASTE E TORNEIRA METALICOS E BALAO PLASTICO</v>
          </cell>
          <cell r="C4636" t="str">
            <v xml:space="preserve">UN    </v>
          </cell>
          <cell r="D4636">
            <v>227.88</v>
          </cell>
        </row>
        <row r="4637">
          <cell r="A4637">
            <v>11766</v>
          </cell>
          <cell r="B4637" t="str">
            <v>TORNEIRA DE BOIA VAZAO TOTAL PARA CAIXA D'AGUA, AGUA FRIA, BITOLA 1/2", COM HASTE E TORNEIRA METALICOS E BALAO PLASTICO</v>
          </cell>
          <cell r="C4637" t="str">
            <v xml:space="preserve">UN    </v>
          </cell>
          <cell r="D4637">
            <v>53.12</v>
          </cell>
        </row>
        <row r="4638">
          <cell r="A4638">
            <v>11765</v>
          </cell>
          <cell r="B4638" t="str">
            <v>TORNEIRA DE BOIA VAZAO TOTAL PARA CAIXA D'AGUA, AGUA FRIA, BITOLA 1", COM HASTE E TORNEIRA METALICOS E BALAO PLASTICO</v>
          </cell>
          <cell r="C4638" t="str">
            <v xml:space="preserve">UN    </v>
          </cell>
          <cell r="D4638">
            <v>97.11</v>
          </cell>
        </row>
        <row r="4639">
          <cell r="A4639">
            <v>11824</v>
          </cell>
          <cell r="B4639" t="str">
            <v>TORNEIRA DE BOIA VAZAO TOTAL PARA CAIXA D'AGUA, AGUA FRIA, BITOLA 3/4", COM HASTE E TORNEIRA METALICOS E BALAO PLASTICO</v>
          </cell>
          <cell r="C4639" t="str">
            <v xml:space="preserve">UN    </v>
          </cell>
          <cell r="D4639">
            <v>62.48</v>
          </cell>
        </row>
        <row r="4640">
          <cell r="A4640">
            <v>44045</v>
          </cell>
          <cell r="B4640" t="str">
            <v>TORNEIRA DE MESA PARA LAVATORIO, METALICA CROMADA, COM MISTURADOR MONOCOMANDO, BICA BAIXA (REF 2875)</v>
          </cell>
          <cell r="C4640" t="str">
            <v xml:space="preserve">UN    </v>
          </cell>
          <cell r="D4640">
            <v>287.10000000000002</v>
          </cell>
        </row>
        <row r="4641">
          <cell r="A4641">
            <v>39702</v>
          </cell>
          <cell r="B4641" t="str">
            <v>TORNEIRA DE MESA PARA LAVATORIO, METALICA CROMADA, COM SENSOR DE APROXIMACAO ELETRICO, BIVOLT</v>
          </cell>
          <cell r="C4641" t="str">
            <v xml:space="preserve">UN    </v>
          </cell>
          <cell r="D4641">
            <v>1906.74</v>
          </cell>
        </row>
        <row r="4642">
          <cell r="A4642">
            <v>13415</v>
          </cell>
          <cell r="B4642" t="str">
            <v>TORNEIRA DE MESA/BANCADA, PARA LAVATORIO, FIXA, METALICA CROMADA, PADRAO POPULAR, 1/2 " OU 3/4 " (REF 1193)</v>
          </cell>
          <cell r="C4642" t="str">
            <v xml:space="preserve">UN    </v>
          </cell>
          <cell r="D4642">
            <v>62.6</v>
          </cell>
        </row>
        <row r="4643">
          <cell r="A4643">
            <v>7602</v>
          </cell>
          <cell r="B4643" t="str">
            <v>TORNEIRA DE METAL AMARELO, PARA TANQUE / JARDIM, DE PAREDE, COM BICO PLASTICO, CANO CURTO, AREA EXTERNA, PADRAO POPULAR / USO GERAL, 1/2 " OU 3/4 " (REF 1128)</v>
          </cell>
          <cell r="C4643" t="str">
            <v xml:space="preserve">UN    </v>
          </cell>
          <cell r="D4643">
            <v>39.950000000000003</v>
          </cell>
        </row>
        <row r="4644">
          <cell r="A4644">
            <v>7603</v>
          </cell>
          <cell r="B4644" t="str">
            <v>TORNEIRA DE METAL AMARELO, PARA TANQUE / JARDIM, DE PAREDE, SEM BICO, CANO CURTO, PADRAO POPULAR / USO GERAL, 1/2 " OU 3/4 " (REF 1120)</v>
          </cell>
          <cell r="C4644" t="str">
            <v xml:space="preserve">UN    </v>
          </cell>
          <cell r="D4644">
            <v>33.89</v>
          </cell>
        </row>
        <row r="4645">
          <cell r="A4645">
            <v>11777</v>
          </cell>
          <cell r="B4645" t="str">
            <v>TORNEIRA ELETRICA DE PAREDE, BICA ALTA, PARA COZINHA, 5500 W (110/220 V)</v>
          </cell>
          <cell r="C4645" t="str">
            <v xml:space="preserve">UN    </v>
          </cell>
          <cell r="D4645">
            <v>161.97999999999999</v>
          </cell>
        </row>
        <row r="4646">
          <cell r="A4646">
            <v>13417</v>
          </cell>
          <cell r="B4646" t="str">
            <v>TORNEIRA METALICA CROMADA CANO CURTO, SEM BICO, SEM AREJADOR, DE PAREDE, PARA TANQUE E USO GERAL, 1/2 " OU 3/4 " (REF 1143)</v>
          </cell>
          <cell r="C4646" t="str">
            <v xml:space="preserve">UN    </v>
          </cell>
          <cell r="D4646">
            <v>81.53</v>
          </cell>
        </row>
        <row r="4647">
          <cell r="A4647">
            <v>36791</v>
          </cell>
          <cell r="B4647" t="str">
            <v>TORNEIRA METALICA CROMADA DE MESA PARA LAVATORIO, BICA ALTA, COM AREJADOR (REF 1195)</v>
          </cell>
          <cell r="C4647" t="str">
            <v xml:space="preserve">UN    </v>
          </cell>
          <cell r="D4647">
            <v>122.36</v>
          </cell>
        </row>
        <row r="4648">
          <cell r="A4648">
            <v>36795</v>
          </cell>
          <cell r="B4648" t="str">
            <v>TORNEIRA METALICA CROMADA DE MESA PARA LAVATORIO, COM SENSOR DE PRESENCA A PILHA, COM AREJADOR EMBUTIDO</v>
          </cell>
          <cell r="C4648" t="str">
            <v xml:space="preserve">UN    </v>
          </cell>
          <cell r="D4648">
            <v>1547.15</v>
          </cell>
        </row>
        <row r="4649">
          <cell r="A4649">
            <v>36796</v>
          </cell>
          <cell r="B4649" t="str">
            <v>TORNEIRA METALICA CROMADA DE MESA, PARA LAVATORIO, TEMPORIZADA PRESSAO FECHAMENTO AUTOMATICO, BICA BAIXA</v>
          </cell>
          <cell r="C4649" t="str">
            <v xml:space="preserve">UN    </v>
          </cell>
          <cell r="D4649">
            <v>128.56</v>
          </cell>
        </row>
        <row r="4650">
          <cell r="A4650">
            <v>36792</v>
          </cell>
          <cell r="B4650" t="str">
            <v>TORNEIRA METALICA CROMADA DE PAREDE LONGA PARA LAVATORIO, COM AREJADOR, ACIONAMENTO ALAVANCA, 1/4 DE VOLTA (REF 1178)</v>
          </cell>
          <cell r="C4650" t="str">
            <v xml:space="preserve">UN    </v>
          </cell>
          <cell r="D4650">
            <v>162.86000000000001</v>
          </cell>
        </row>
        <row r="4651">
          <cell r="A4651">
            <v>11773</v>
          </cell>
          <cell r="B4651" t="str">
            <v>TORNEIRA METALICA CROMADA DE PAREDE, PARA COZINHA, BICA MOVEL, COM AREJADOR, 1/2 " OU 3/4 " (REF 1167 / 1168)</v>
          </cell>
          <cell r="C4651" t="str">
            <v xml:space="preserve">UN    </v>
          </cell>
          <cell r="D4651">
            <v>108.41</v>
          </cell>
        </row>
        <row r="4652">
          <cell r="A4652">
            <v>11762</v>
          </cell>
          <cell r="B4652" t="str">
            <v>TORNEIRA METALICA CROMADA PARA JARDIM / TANQUE, COM BICO PLASTICO, CANO LONGO, DE PAREDE, PADRAO POPULAR / USO GERAL , 1/2 " OU 3/4 " (REF 1153 / 1130)</v>
          </cell>
          <cell r="C4652" t="str">
            <v xml:space="preserve">UN    </v>
          </cell>
          <cell r="D4652">
            <v>51.42</v>
          </cell>
        </row>
        <row r="4653">
          <cell r="A4653">
            <v>7604</v>
          </cell>
          <cell r="B4653" t="str">
            <v>TORNEIRA METALICA CROMADA PARA TANQUE / JARDIM, SEM BICO , CANO LONGO, DE PAREDE, PADRAO POPULAR / USO GERAL, 1/2 " OU 3/4 " (REF 1126)</v>
          </cell>
          <cell r="C4653" t="str">
            <v xml:space="preserve">UN    </v>
          </cell>
          <cell r="D4653">
            <v>43.54</v>
          </cell>
        </row>
        <row r="4654">
          <cell r="A4654">
            <v>13984</v>
          </cell>
          <cell r="B4654" t="str">
            <v>TORNEIRA METALICA CROMADA, CANO CURTO, COM AREJADOR, SEM BICO PLASTICO, DE PAREDE, PARA USO GERAL, 1/2 " OU 3/4 " (REF 1152 / 1154)</v>
          </cell>
          <cell r="C4654" t="str">
            <v xml:space="preserve">UN    </v>
          </cell>
          <cell r="D4654">
            <v>63.28</v>
          </cell>
        </row>
        <row r="4655">
          <cell r="A4655">
            <v>11772</v>
          </cell>
          <cell r="B4655" t="str">
            <v>TORNEIRA METALICA CROMADA, DE MESA/BANCADA, PARA COZINHA, BICA MOVEL, COM AREJADOR, 1/2 " OU 3/4 " (REF 1167 / 1168)</v>
          </cell>
          <cell r="C4655" t="str">
            <v xml:space="preserve">UN    </v>
          </cell>
          <cell r="D4655">
            <v>108.75</v>
          </cell>
        </row>
        <row r="4656">
          <cell r="A4656">
            <v>13983</v>
          </cell>
          <cell r="B4656" t="str">
            <v>TORNEIRA METALICA CROMADA, RETA, DE PAREDE, PARA COZINHA, COM AREJADOR, PADRAO POPULAR, 1/2 " OU 3/4 " (REF 1159 / 1160)</v>
          </cell>
          <cell r="C4656" t="str">
            <v xml:space="preserve">UN    </v>
          </cell>
          <cell r="D4656">
            <v>82.36</v>
          </cell>
        </row>
        <row r="4657">
          <cell r="A4657">
            <v>13416</v>
          </cell>
          <cell r="B4657" t="str">
            <v>TORNEIRA METALICA CROMADA, RETA, DE PAREDE, PARA COZINHA, SEM BICO, SEM AREJADOR, PADRAO POPULAR, 1/2 " OU 3/4 " (REF 1158)</v>
          </cell>
          <cell r="C4657" t="str">
            <v xml:space="preserve">UN    </v>
          </cell>
          <cell r="D4657">
            <v>73.150000000000006</v>
          </cell>
        </row>
        <row r="4658">
          <cell r="A4658">
            <v>40329</v>
          </cell>
          <cell r="B4658" t="str">
            <v>TORNEIRA PLASTICA DE BOIA CONVENCIONAL PARA CAIXA DE AGUA, AGUA FRIA, 3/4 ", COM HASTE METALICA E COM TORNEIRA E BALAO PLASTICOS (PADRAO POPULAR)</v>
          </cell>
          <cell r="C4658" t="str">
            <v xml:space="preserve">UN    </v>
          </cell>
          <cell r="D4658">
            <v>22.07</v>
          </cell>
        </row>
        <row r="4659">
          <cell r="A4659">
            <v>11823</v>
          </cell>
          <cell r="B4659" t="str">
            <v>TORNEIRA PLASTICA DE BOIA PARA CAIXA DE DESCARGA,  1/2", BALAO E TORNEIRA PLASTICOS, COM HASTE METALICA</v>
          </cell>
          <cell r="C4659" t="str">
            <v xml:space="preserve">UN    </v>
          </cell>
          <cell r="D4659">
            <v>9.2899999999999991</v>
          </cell>
        </row>
        <row r="4660">
          <cell r="A4660">
            <v>11822</v>
          </cell>
          <cell r="B4660" t="str">
            <v>TORNEIRA PLASTICA DE MESA, BICA MOVEL, PARA COZINHA 1/2 "</v>
          </cell>
          <cell r="C4660" t="str">
            <v xml:space="preserve">UN    </v>
          </cell>
          <cell r="D4660">
            <v>48.19</v>
          </cell>
        </row>
        <row r="4661">
          <cell r="A4661">
            <v>11831</v>
          </cell>
          <cell r="B4661" t="str">
            <v>TORNEIRA PLASTICA PARA TANQUE 1/2 " OU 3/4 " COM BICO PARA MANGUEIRA</v>
          </cell>
          <cell r="C4661" t="str">
            <v xml:space="preserve">UN    </v>
          </cell>
          <cell r="D4661">
            <v>36.590000000000003</v>
          </cell>
        </row>
        <row r="4662">
          <cell r="A4662">
            <v>7613</v>
          </cell>
          <cell r="B4662" t="str">
            <v>TRANSFORMADOR TRIFASICO DE DISTRIBUICAO, POTENCIA DE 1000 KVA, TENSAO NOMINAL DE 15 KV, TENSAO SECUNDARIA DE 220/127V, EM OLEO ISOLANTE TIPO MINERAL</v>
          </cell>
          <cell r="C4662" t="str">
            <v xml:space="preserve">UN    </v>
          </cell>
          <cell r="D4662">
            <v>130613.67</v>
          </cell>
        </row>
        <row r="4663">
          <cell r="A4663">
            <v>7619</v>
          </cell>
          <cell r="B4663" t="str">
            <v>TRANSFORMADOR TRIFASICO DE DISTRIBUICAO, POTENCIA DE 112,5 KVA, TENSAO NOMINAL DE 15 KV, TENSAO SECUNDARIA DE 220/127V, EM OLEO ISOLANTE TIPO MINERAL</v>
          </cell>
          <cell r="C4663" t="str">
            <v xml:space="preserve">UN    </v>
          </cell>
          <cell r="D4663">
            <v>20190.07</v>
          </cell>
        </row>
        <row r="4664">
          <cell r="A4664">
            <v>12076</v>
          </cell>
          <cell r="B4664" t="str">
            <v>TRANSFORMADOR TRIFASICO DE DISTRIBUICAO, POTENCIA DE 15 KVA, TENSAO NOMINAL DE 15 KV, TENSAO SECUNDARIA DE 220/127V, EM OLEO ISOLANTE TIPO MINERAL</v>
          </cell>
          <cell r="C4664" t="str">
            <v xml:space="preserve">UN    </v>
          </cell>
          <cell r="D4664">
            <v>9261.5</v>
          </cell>
        </row>
        <row r="4665">
          <cell r="A4665">
            <v>7614</v>
          </cell>
          <cell r="B4665" t="str">
            <v>TRANSFORMADOR TRIFASICO DE DISTRIBUICAO, POTENCIA DE 150 KVA, TENSAO NOMINAL DE 15 KV, TENSAO SECUNDARIA DE 220/127V, EM OLEO ISOLANTE TIPO MINERAL</v>
          </cell>
          <cell r="C4665" t="str">
            <v xml:space="preserve">UN    </v>
          </cell>
          <cell r="D4665">
            <v>25464.5</v>
          </cell>
        </row>
        <row r="4666">
          <cell r="A4666">
            <v>7618</v>
          </cell>
          <cell r="B4666" t="str">
            <v>TRANSFORMADOR TRIFASICO DE DISTRIBUICAO, POTENCIA DE 1500 KVA, TENSAO NOMINAL DE 15 KV, TENSAO SECUNDARIA DE 220/127V, EM OLEO ISOLANTE TIPO MINERAL</v>
          </cell>
          <cell r="C4666" t="str">
            <v xml:space="preserve">UN    </v>
          </cell>
          <cell r="D4666">
            <v>165156.43</v>
          </cell>
        </row>
        <row r="4667">
          <cell r="A4667">
            <v>7620</v>
          </cell>
          <cell r="B4667" t="str">
            <v>TRANSFORMADOR TRIFASICO DE DISTRIBUICAO, POTENCIA DE 225 KVA, TENSAO NOMINAL DE 15 KV, TENSAO SECUNDARIA DE 220/127V, EM OLEO ISOLANTE TIPO MINERAL</v>
          </cell>
          <cell r="C4667" t="str">
            <v xml:space="preserve">UN    </v>
          </cell>
          <cell r="D4667">
            <v>35722.94</v>
          </cell>
        </row>
        <row r="4668">
          <cell r="A4668">
            <v>7610</v>
          </cell>
          <cell r="B4668" t="str">
            <v>TRANSFORMADOR TRIFASICO DE DISTRIBUICAO, POTENCIA DE 30 KVA, TENSAO NOMINAL DE 15 KV, TENSAO SECUNDARIA DE 220/127V, EM OLEO ISOLANTE TIPO MINERAL</v>
          </cell>
          <cell r="C4668" t="str">
            <v xml:space="preserve">UN    </v>
          </cell>
          <cell r="D4668">
            <v>11312.26</v>
          </cell>
        </row>
        <row r="4669">
          <cell r="A4669">
            <v>7615</v>
          </cell>
          <cell r="B4669" t="str">
            <v>TRANSFORMADOR TRIFASICO DE DISTRIBUICAO, POTENCIA DE 300 KVA, TENSAO NOMINAL DE 15 KV, TENSAO SECUNDARIA DE 220/127V, EM OLEO ISOLANTE TIPO MINERAL</v>
          </cell>
          <cell r="C4669" t="str">
            <v xml:space="preserve">UN    </v>
          </cell>
          <cell r="D4669">
            <v>41676.76</v>
          </cell>
        </row>
        <row r="4670">
          <cell r="A4670">
            <v>7617</v>
          </cell>
          <cell r="B4670" t="str">
            <v>TRANSFORMADOR TRIFASICO DE DISTRIBUICAO, POTENCIA DE 45 KVA, TENSAO NOMINAL DE 15 KV, TENSAO SECUNDARIA DE 220/127V, EM OLEO ISOLANTE TIPO MINERAL</v>
          </cell>
          <cell r="C4670" t="str">
            <v xml:space="preserve">UN    </v>
          </cell>
          <cell r="D4670">
            <v>12635.33</v>
          </cell>
        </row>
        <row r="4671">
          <cell r="A4671">
            <v>7616</v>
          </cell>
          <cell r="B4671" t="str">
            <v>TRANSFORMADOR TRIFASICO DE DISTRIBUICAO, POTENCIA DE 500 KVA, TENSAO NOMINAL DE 15 KV, TENSAO SECUNDARIA DE 220/127V, EM OLEO ISOLANTE TIPO MINERAL</v>
          </cell>
          <cell r="C4671" t="str">
            <v xml:space="preserve">UN    </v>
          </cell>
          <cell r="D4671">
            <v>68009.87</v>
          </cell>
        </row>
        <row r="4672">
          <cell r="A4672">
            <v>7611</v>
          </cell>
          <cell r="B4672" t="str">
            <v>TRANSFORMADOR TRIFASICO DE DISTRIBUICAO, POTENCIA DE 75 KVA, TENSAO NOMINAL DE 15 KV, TENSAO SECUNDARIA DE 220/127V, EM OLEO ISOLANTE TIPO MINERAL</v>
          </cell>
          <cell r="C4672" t="str">
            <v xml:space="preserve">UN    </v>
          </cell>
          <cell r="D4672">
            <v>16339.94</v>
          </cell>
        </row>
        <row r="4673">
          <cell r="A4673">
            <v>7612</v>
          </cell>
          <cell r="B4673" t="str">
            <v>TRANSFORMADOR TRIFASICO DE DISTRIBUICAO, POTENCIA DE 750 KVA, TENSAO NOMINAL DE 15 KV, TENSAO SECUNDARIA DE 220/127V, EM OLEO ISOLANTE TIPO MINERAL</v>
          </cell>
          <cell r="C4673" t="str">
            <v xml:space="preserve">UN    </v>
          </cell>
          <cell r="D4673">
            <v>93287.16</v>
          </cell>
        </row>
        <row r="4674">
          <cell r="A4674">
            <v>37371</v>
          </cell>
          <cell r="B4674" t="str">
            <v>TRANSPORTE - HORISTA (COLETADO CAIXA)</v>
          </cell>
          <cell r="C4674" t="str">
            <v xml:space="preserve">H     </v>
          </cell>
          <cell r="D4674">
            <v>0.68</v>
          </cell>
        </row>
        <row r="4675">
          <cell r="A4675">
            <v>40861</v>
          </cell>
          <cell r="B4675" t="str">
            <v>TRANSPORTE - MENSALISTA (COLETADO CAIXA)</v>
          </cell>
          <cell r="C4675" t="str">
            <v xml:space="preserve">MES   </v>
          </cell>
          <cell r="D4675">
            <v>128.34</v>
          </cell>
        </row>
        <row r="4676">
          <cell r="A4676">
            <v>36510</v>
          </cell>
          <cell r="B4676" t="str">
            <v>TRATOR DE ESTEIRAS, POTENCIA BRUTA DE 133 HP, PESO OPERACIONAL DE 14 T, COM LAMINA COM CAPACIDADE DE 3,00 M3</v>
          </cell>
          <cell r="C4676" t="str">
            <v xml:space="preserve">UN    </v>
          </cell>
          <cell r="D4676">
            <v>879448.23</v>
          </cell>
        </row>
        <row r="4677">
          <cell r="A4677">
            <v>25020</v>
          </cell>
          <cell r="B4677" t="str">
            <v>TRATOR DE ESTEIRAS, POTENCIA BRUTA DE 347 HP, PESO OPERACIONAL DE 38,5 T, COM ESCARIFICADOR E LAMINA COM CAPACIDADE DE 4,70M3</v>
          </cell>
          <cell r="C4677" t="str">
            <v xml:space="preserve">UN    </v>
          </cell>
          <cell r="D4677">
            <v>3623017.32</v>
          </cell>
        </row>
        <row r="4678">
          <cell r="A4678">
            <v>7622</v>
          </cell>
          <cell r="B4678" t="str">
            <v>TRATOR DE ESTEIRAS, POTENCIA DE 100 HP, PESO OPERACIONAL DE 9,4 T, COM LAMINA COM CAPACIDADE DE 2,19 M3</v>
          </cell>
          <cell r="C4678" t="str">
            <v xml:space="preserve">UN    </v>
          </cell>
          <cell r="D4678">
            <v>853193.32</v>
          </cell>
        </row>
        <row r="4679">
          <cell r="A4679">
            <v>7624</v>
          </cell>
          <cell r="B4679" t="str">
            <v>TRATOR DE ESTEIRAS, POTENCIA DE 150 HP, PESO OPERACIONAL DE 16,7 T, COM RODA MOTRIZ ELEVADA E LAMINA COM CONTATO DE 3,18M3</v>
          </cell>
          <cell r="C4679" t="str">
            <v xml:space="preserve">UN    </v>
          </cell>
          <cell r="D4679">
            <v>1106075.33</v>
          </cell>
        </row>
        <row r="4680">
          <cell r="A4680">
            <v>7625</v>
          </cell>
          <cell r="B4680" t="str">
            <v>TRATOR DE ESTEIRAS, POTENCIA DE 170 HP, PESO OPERACIONAL DE 19 T, COM LAMINA COM CAPACIDADE DE 5,2 M3</v>
          </cell>
          <cell r="C4680" t="str">
            <v xml:space="preserve">UN    </v>
          </cell>
          <cell r="D4680">
            <v>1099310.24</v>
          </cell>
        </row>
        <row r="4681">
          <cell r="A4681">
            <v>7623</v>
          </cell>
          <cell r="B4681" t="str">
            <v>TRATOR DE ESTEIRAS, POTENCIA DE 347 HP, PESO OPERACIONAL DE 38,5 T, COM LAMINA COM CAPACIDADE DE 8,70M3</v>
          </cell>
          <cell r="C4681" t="str">
            <v xml:space="preserve">UN    </v>
          </cell>
          <cell r="D4681">
            <v>3623017.32</v>
          </cell>
        </row>
        <row r="4682">
          <cell r="A4682">
            <v>36508</v>
          </cell>
          <cell r="B4682" t="str">
            <v>TRATOR DE ESTEIRAS, POTENCIA NO VOLANTE DE 200 HP, PESO OPERACIONAL DE 20,1 T, COM RODA MOTRIZ ELEVADA E LAMINA COM CAPACIDADE DE 3,89 M3</v>
          </cell>
          <cell r="C4682" t="str">
            <v xml:space="preserve">UN    </v>
          </cell>
          <cell r="D4682">
            <v>1629414.65</v>
          </cell>
        </row>
        <row r="4683">
          <cell r="A4683">
            <v>36509</v>
          </cell>
          <cell r="B4683" t="str">
            <v>TRATOR DE ESTEIRAS, POTENCIA 125 HP, PESO OPERACIONAL DE 12,9 T, COM LAMINA COM CAPACIDADE DE 2,7 M3</v>
          </cell>
          <cell r="C4683" t="str">
            <v xml:space="preserve">UN    </v>
          </cell>
          <cell r="D4683">
            <v>892978.19</v>
          </cell>
        </row>
        <row r="4684">
          <cell r="A4684">
            <v>13238</v>
          </cell>
          <cell r="B4684" t="str">
            <v>TRATOR DE PNEUS COM POTENCIA DE 105 CV, TRACAO 4 X 4, PESO COM LASTRO DE 5775 KG</v>
          </cell>
          <cell r="C4684" t="str">
            <v xml:space="preserve">UN    </v>
          </cell>
          <cell r="D4684">
            <v>294392.5</v>
          </cell>
        </row>
        <row r="4685">
          <cell r="A4685">
            <v>36511</v>
          </cell>
          <cell r="B4685" t="str">
            <v>TRATOR DE PNEUS COM POTENCIA DE 122 CV, TRACAO 4 X 4, PESO COM LASTRO DE 4510 KG</v>
          </cell>
          <cell r="C4685" t="str">
            <v xml:space="preserve">UN    </v>
          </cell>
          <cell r="D4685">
            <v>341121.47</v>
          </cell>
        </row>
        <row r="4686">
          <cell r="A4686">
            <v>36515</v>
          </cell>
          <cell r="B4686" t="str">
            <v>TRATOR DE PNEUS COM POTENCIA DE 15 CV, PESO COM LASTRO DE 1160 KG</v>
          </cell>
          <cell r="C4686" t="str">
            <v xml:space="preserve">UN    </v>
          </cell>
          <cell r="D4686">
            <v>100467.27</v>
          </cell>
        </row>
        <row r="4687">
          <cell r="A4687">
            <v>10598</v>
          </cell>
          <cell r="B4687" t="str">
            <v>TRATOR DE PNEUS COM POTENCIA DE 50 CV, TRACAO 4 X 2, PESO COM LASTRO DE 2714 KG</v>
          </cell>
          <cell r="C4687" t="str">
            <v xml:space="preserve">UN    </v>
          </cell>
          <cell r="D4687">
            <v>162922.87</v>
          </cell>
        </row>
        <row r="4688">
          <cell r="A4688">
            <v>7640</v>
          </cell>
          <cell r="B4688" t="str">
            <v>TRATOR DE PNEUS COM POTENCIA DE 85 CV, TRACAO 4 X 4, PESO COM LASTRO DE 4675 KG</v>
          </cell>
          <cell r="C4688" t="str">
            <v xml:space="preserve">UN    </v>
          </cell>
          <cell r="D4688">
            <v>250000</v>
          </cell>
        </row>
        <row r="4689">
          <cell r="A4689">
            <v>36513</v>
          </cell>
          <cell r="B4689" t="str">
            <v>TRATOR DE PNEUS COM POTENCIA DE 85 CV, TURBO,  PESO COM LASTRO DE 4900 KG</v>
          </cell>
          <cell r="C4689" t="str">
            <v xml:space="preserve">UN    </v>
          </cell>
          <cell r="D4689">
            <v>240829.42</v>
          </cell>
        </row>
        <row r="4690">
          <cell r="A4690">
            <v>36514</v>
          </cell>
          <cell r="B4690" t="str">
            <v>TRATOR DE PNEUS COM POTENCIA DE 95 CV, TRACAO 4 X 4, PESO MAXIMO DE 5225 KG</v>
          </cell>
          <cell r="C4690" t="str">
            <v xml:space="preserve">UN    </v>
          </cell>
          <cell r="D4690">
            <v>268691.57</v>
          </cell>
        </row>
        <row r="4691">
          <cell r="A4691">
            <v>11572</v>
          </cell>
          <cell r="B4691" t="str">
            <v>TRAVA / PRENDEDOR DE PORTA, EM LATAO CROMADO, MONTADO EM PISO</v>
          </cell>
          <cell r="C4691" t="str">
            <v xml:space="preserve">UN    </v>
          </cell>
          <cell r="D4691">
            <v>33.450000000000003</v>
          </cell>
        </row>
        <row r="4692">
          <cell r="A4692">
            <v>36149</v>
          </cell>
          <cell r="B4692" t="str">
            <v>TRAVA-QUEDAS EM ACO PARA CORDA DE 12 MM, EXTENSOR DE 25 X 300 MM, COM MOSQUETAO TIPO GANCHO TRAVA DUPLA</v>
          </cell>
          <cell r="C4692" t="str">
            <v xml:space="preserve">UN    </v>
          </cell>
          <cell r="D4692">
            <v>235</v>
          </cell>
        </row>
        <row r="4693">
          <cell r="A4693">
            <v>42407</v>
          </cell>
          <cell r="B4693" t="str">
            <v>TRELICA NERVURADA (ESPACADOR), ALTURA = 120,0 MM, DIAMETRO DOS BANZOS INFERIORES E SUPERIOR = 6,0 MM, DIAMETRO DA DIAGONAL = 4,2 MM</v>
          </cell>
          <cell r="C4693" t="str">
            <v xml:space="preserve">M     </v>
          </cell>
          <cell r="D4693">
            <v>11.38</v>
          </cell>
        </row>
        <row r="4694">
          <cell r="A4694">
            <v>11581</v>
          </cell>
          <cell r="B4694" t="str">
            <v>TRILHO PANTOGRAFICO CONCAVO, TIPO U, EM ALUMINIO, COM DIMENSOES DE APROX *35 X 35* MM, PARA ROLDANA DE PORTA DE CORRER</v>
          </cell>
          <cell r="C4694" t="str">
            <v xml:space="preserve">M     </v>
          </cell>
          <cell r="D4694">
            <v>22.08</v>
          </cell>
        </row>
        <row r="4695">
          <cell r="A4695">
            <v>43605</v>
          </cell>
          <cell r="B4695" t="str">
            <v>TRILHO PANTOGRAFICO RETO, EM ALUMINIO, TIPO U, COM DIMENSOES DE *38 X 38* MM PARA PORTA DE CORRER</v>
          </cell>
          <cell r="C4695" t="str">
            <v xml:space="preserve">M     </v>
          </cell>
          <cell r="D4695">
            <v>45.17</v>
          </cell>
        </row>
        <row r="4696">
          <cell r="A4696">
            <v>11580</v>
          </cell>
          <cell r="B4696" t="str">
            <v>TRILHO QUADRADO FRIZADO PARA RODIZIO (VERGALHAO MACICO), EM ALUMINIO, COM DIMENSOES DE *6 X 6* MM</v>
          </cell>
          <cell r="C4696" t="str">
            <v xml:space="preserve">M     </v>
          </cell>
          <cell r="D4696">
            <v>8.86</v>
          </cell>
        </row>
        <row r="4697">
          <cell r="A4697">
            <v>10743</v>
          </cell>
          <cell r="B4697" t="str">
            <v>TROLEY MANUAL CAPACIDADE 1 T</v>
          </cell>
          <cell r="C4697" t="str">
            <v xml:space="preserve">UN    </v>
          </cell>
          <cell r="D4697">
            <v>683.15</v>
          </cell>
        </row>
        <row r="4698">
          <cell r="A4698">
            <v>39848</v>
          </cell>
          <cell r="B4698" t="str">
            <v>TUBO / MANGUEIRA PRETA EM POLIETILENO, LINHA PESADA OU REFORCADA, TIPO ESPAGUETE, PARA INJECAO DE CALDA DE CIMENTO, D = 1/2", ESPESSURA 1,5 MM</v>
          </cell>
          <cell r="C4698" t="str">
            <v xml:space="preserve">M     </v>
          </cell>
          <cell r="D4698">
            <v>2</v>
          </cell>
        </row>
        <row r="4699">
          <cell r="A4699">
            <v>20999</v>
          </cell>
          <cell r="B4699" t="str">
            <v>TUBO ACO CARBONO COM COSTURA, NBR 5580, CLASSE L, DN = 15 MM, E = 2,25 MM, 1,06 KG/M</v>
          </cell>
          <cell r="C4699" t="str">
            <v xml:space="preserve">M     </v>
          </cell>
          <cell r="D4699">
            <v>14.69</v>
          </cell>
        </row>
        <row r="4700">
          <cell r="A4700">
            <v>21001</v>
          </cell>
          <cell r="B4700" t="str">
            <v>TUBO ACO CARBONO COM COSTURA, NBR 5580, CLASSE L, DN = 25 MM, E = 2,65 MM, 2,02 KG/M</v>
          </cell>
          <cell r="C4700" t="str">
            <v xml:space="preserve">M     </v>
          </cell>
          <cell r="D4700">
            <v>27.42</v>
          </cell>
        </row>
        <row r="4701">
          <cell r="A4701">
            <v>21003</v>
          </cell>
          <cell r="B4701" t="str">
            <v>TUBO ACO CARBONO COM COSTURA, NBR 5580, CLASSE L, DN = 40 MM, E = 3,0 MM, 3,34 KG/M</v>
          </cell>
          <cell r="C4701" t="str">
            <v xml:space="preserve">M     </v>
          </cell>
          <cell r="D4701">
            <v>45.06</v>
          </cell>
        </row>
        <row r="4702">
          <cell r="A4702">
            <v>21006</v>
          </cell>
          <cell r="B4702" t="str">
            <v>TUBO ACO CARBONO COM COSTURA, NBR 5580, CLASSE L, DN = 80 MM, E = 3,35 MM, 7,07 KG/M</v>
          </cell>
          <cell r="C4702" t="str">
            <v xml:space="preserve">M     </v>
          </cell>
          <cell r="D4702">
            <v>95.62</v>
          </cell>
        </row>
        <row r="4703">
          <cell r="A4703">
            <v>21019</v>
          </cell>
          <cell r="B4703" t="str">
            <v>TUBO ACO CARBONO COM COSTURA, NBR 5580, CLASSE M, DN = 25 MM, E = 3,35 MM, *2,50* KG//M</v>
          </cell>
          <cell r="C4703" t="str">
            <v xml:space="preserve">M     </v>
          </cell>
          <cell r="D4703">
            <v>33.24</v>
          </cell>
        </row>
        <row r="4704">
          <cell r="A4704">
            <v>21021</v>
          </cell>
          <cell r="B4704" t="str">
            <v>TUBO ACO CARBONO COM COSTURA, NBR 5580, CLASSE M, DN = 40 MM, E = 3,35 MM, *3,71* KG//M</v>
          </cell>
          <cell r="C4704" t="str">
            <v xml:space="preserve">M     </v>
          </cell>
          <cell r="D4704">
            <v>52.54</v>
          </cell>
        </row>
        <row r="4705">
          <cell r="A4705">
            <v>21024</v>
          </cell>
          <cell r="B4705" t="str">
            <v>TUBO ACO CARBONO COM COSTURA, NBR 5580, CLASSE M, DN = 80 MM, E = 4,05 MM, *8,47* KG/M</v>
          </cell>
          <cell r="C4705" t="str">
            <v xml:space="preserve">M     </v>
          </cell>
          <cell r="D4705">
            <v>112.58</v>
          </cell>
        </row>
        <row r="4706">
          <cell r="A4706">
            <v>40624</v>
          </cell>
          <cell r="B4706" t="str">
            <v>TUBO ACO CARBONO SEM COSTURA 1 1/2", E= *3,68 MM, SCHEDULE 40, 4,05 KG/M</v>
          </cell>
          <cell r="C4706" t="str">
            <v xml:space="preserve">M     </v>
          </cell>
          <cell r="D4706">
            <v>74.290000000000006</v>
          </cell>
        </row>
        <row r="4707">
          <cell r="A4707">
            <v>42575</v>
          </cell>
          <cell r="B4707" t="str">
            <v>TUBO ACO CARBONO SEM COSTURA 1 1/4", E= *3,56 MM, SCHEDULE 40, *3,38* KG/M</v>
          </cell>
          <cell r="C4707" t="str">
            <v xml:space="preserve">M     </v>
          </cell>
          <cell r="D4707">
            <v>68.180000000000007</v>
          </cell>
        </row>
        <row r="4708">
          <cell r="A4708">
            <v>13127</v>
          </cell>
          <cell r="B4708" t="str">
            <v>TUBO ACO CARBONO SEM COSTURA 1/2", E= *2,77 MM, SCHEDULE 40, *1,27 KG/M</v>
          </cell>
          <cell r="C4708" t="str">
            <v xml:space="preserve">M     </v>
          </cell>
          <cell r="D4708">
            <v>33.14</v>
          </cell>
        </row>
        <row r="4709">
          <cell r="A4709">
            <v>13137</v>
          </cell>
          <cell r="B4709" t="str">
            <v>TUBO ACO CARBONO SEM COSTURA 1/2", E= *3,73 MM, SCHEDULE 80, *1,62 KG/M</v>
          </cell>
          <cell r="C4709" t="str">
            <v xml:space="preserve">M     </v>
          </cell>
          <cell r="D4709">
            <v>43.97</v>
          </cell>
        </row>
        <row r="4710">
          <cell r="A4710">
            <v>42574</v>
          </cell>
          <cell r="B4710" t="str">
            <v>TUBO ACO CARBONO SEM COSTURA 1", E= *3,38 MM, SCHEDULE 40, *2,50* KG/M</v>
          </cell>
          <cell r="C4710" t="str">
            <v xml:space="preserve">M     </v>
          </cell>
          <cell r="D4710">
            <v>50.88</v>
          </cell>
        </row>
        <row r="4711">
          <cell r="A4711">
            <v>20989</v>
          </cell>
          <cell r="B4711" t="str">
            <v>TUBO ACO CARBONO SEM COSTURA 14", E= *11,13 MM, SCHEDULE 40, *94,55 KG/M</v>
          </cell>
          <cell r="C4711" t="str">
            <v xml:space="preserve">M     </v>
          </cell>
          <cell r="D4711">
            <v>1575.44</v>
          </cell>
        </row>
        <row r="4712">
          <cell r="A4712">
            <v>21147</v>
          </cell>
          <cell r="B4712" t="str">
            <v>TUBO ACO CARBONO SEM COSTURA 2 1/2", E = 5,16 MM, SCHEDULE 40 (8,62 KG/M)</v>
          </cell>
          <cell r="C4712" t="str">
            <v xml:space="preserve">M     </v>
          </cell>
          <cell r="D4712">
            <v>147.71</v>
          </cell>
        </row>
        <row r="4713">
          <cell r="A4713">
            <v>21148</v>
          </cell>
          <cell r="B4713" t="str">
            <v>TUBO ACO CARBONO SEM COSTURA 2", E= *3,91* MM, SCHEDULE 40, *5,43* KG/M</v>
          </cell>
          <cell r="C4713" t="str">
            <v xml:space="preserve">M     </v>
          </cell>
          <cell r="D4713">
            <v>91.17</v>
          </cell>
        </row>
        <row r="4714">
          <cell r="A4714">
            <v>20984</v>
          </cell>
          <cell r="B4714" t="str">
            <v>TUBO ACO CARBONO SEM COSTURA 20", E= *12,70 MM, SCHEDULE 30, *154,97 KG/M</v>
          </cell>
          <cell r="C4714" t="str">
            <v xml:space="preserve">M     </v>
          </cell>
          <cell r="D4714">
            <v>3022.96</v>
          </cell>
        </row>
        <row r="4715">
          <cell r="A4715">
            <v>13042</v>
          </cell>
          <cell r="B4715" t="str">
            <v>TUBO ACO CARBONO SEM COSTURA 20", E= *6,35 MM,  SCHEDULE 10, *78,46 KG/M</v>
          </cell>
          <cell r="C4715" t="str">
            <v xml:space="preserve">M     </v>
          </cell>
          <cell r="D4715">
            <v>1675.17</v>
          </cell>
        </row>
        <row r="4716">
          <cell r="A4716">
            <v>21150</v>
          </cell>
          <cell r="B4716" t="str">
            <v>TUBO ACO CARBONO SEM COSTURA 3/4", E= *2,87 MM, SCHEDULE 40, *1,69 KG/M</v>
          </cell>
          <cell r="C4716" t="str">
            <v xml:space="preserve">M     </v>
          </cell>
          <cell r="D4716">
            <v>45.2</v>
          </cell>
        </row>
        <row r="4717">
          <cell r="A4717">
            <v>13141</v>
          </cell>
          <cell r="B4717" t="str">
            <v>TUBO ACO CARBONO SEM COSTURA 3/4", E= *3,91 MM, SCHEDULE 80, *2,19 KG/M.</v>
          </cell>
          <cell r="C4717" t="str">
            <v xml:space="preserve">M     </v>
          </cell>
          <cell r="D4717">
            <v>56.96</v>
          </cell>
        </row>
        <row r="4718">
          <cell r="A4718">
            <v>42576</v>
          </cell>
          <cell r="B4718" t="str">
            <v>TUBO ACO CARBONO SEM COSTURA 3", E= *5,49 MM, SCHEDULE 40, *11,28* KG/M</v>
          </cell>
          <cell r="C4718" t="str">
            <v xml:space="preserve">M     </v>
          </cell>
          <cell r="D4718">
            <v>185.97</v>
          </cell>
        </row>
        <row r="4719">
          <cell r="A4719">
            <v>21151</v>
          </cell>
          <cell r="B4719" t="str">
            <v>TUBO ACO CARBONO SEM COSTURA 4", E= *6,02 MM, SCHEDULE 40, *16,06 KG/M</v>
          </cell>
          <cell r="C4719" t="str">
            <v xml:space="preserve">M     </v>
          </cell>
          <cell r="D4719">
            <v>270.58999999999997</v>
          </cell>
        </row>
        <row r="4720">
          <cell r="A4720">
            <v>13142</v>
          </cell>
          <cell r="B4720" t="str">
            <v>TUBO ACO CARBONO SEM COSTURA 4", E= *8,56 MM, SCHEDULE 80, *22,31 KG/M</v>
          </cell>
          <cell r="C4720" t="str">
            <v xml:space="preserve">M     </v>
          </cell>
          <cell r="D4720">
            <v>386.83</v>
          </cell>
        </row>
        <row r="4721">
          <cell r="A4721">
            <v>42577</v>
          </cell>
          <cell r="B4721" t="str">
            <v>TUBO ACO CARBONO SEM COSTURA 5", E= *6,55 MM, SCHEDULE 40, *21,75* KG/M</v>
          </cell>
          <cell r="C4721" t="str">
            <v xml:space="preserve">M     </v>
          </cell>
          <cell r="D4721">
            <v>424.46</v>
          </cell>
        </row>
        <row r="4722">
          <cell r="A4722">
            <v>20994</v>
          </cell>
          <cell r="B4722" t="str">
            <v>TUBO ACO CARBONO SEM COSTURA 6", E= *10,97 MM, SCHEDULE 80, *42,56 KG/M</v>
          </cell>
          <cell r="C4722" t="str">
            <v xml:space="preserve">M     </v>
          </cell>
          <cell r="D4722">
            <v>729.35</v>
          </cell>
        </row>
        <row r="4723">
          <cell r="A4723">
            <v>7672</v>
          </cell>
          <cell r="B4723" t="str">
            <v>TUBO ACO CARBONO SEM COSTURA 6", E= 7,11 MM,  SCHEDULE 40, *28,26 KG/M</v>
          </cell>
          <cell r="C4723" t="str">
            <v xml:space="preserve">M     </v>
          </cell>
          <cell r="D4723">
            <v>477.8</v>
          </cell>
        </row>
        <row r="4724">
          <cell r="A4724">
            <v>20995</v>
          </cell>
          <cell r="B4724" t="str">
            <v>TUBO ACO CARBONO SEM COSTURA 8", E= *12,70 MM, SCHEDULE 80, *64,64 KG/M</v>
          </cell>
          <cell r="C4724" t="str">
            <v xml:space="preserve">M     </v>
          </cell>
          <cell r="D4724">
            <v>958.5</v>
          </cell>
        </row>
        <row r="4725">
          <cell r="A4725">
            <v>7690</v>
          </cell>
          <cell r="B4725" t="str">
            <v>TUBO ACO CARBONO SEM COSTURA 8", E= *6,35 MM,  SCHEDULE 20, *33,27 KG/M</v>
          </cell>
          <cell r="C4725" t="str">
            <v xml:space="preserve">M     </v>
          </cell>
          <cell r="D4725">
            <v>554.36</v>
          </cell>
        </row>
        <row r="4726">
          <cell r="A4726">
            <v>20980</v>
          </cell>
          <cell r="B4726" t="str">
            <v>TUBO ACO CARBONO SEM COSTURA 8", E= *7,04 MM, SCHEDULE 30, *36,75 KG/M</v>
          </cell>
          <cell r="C4726" t="str">
            <v xml:space="preserve">M     </v>
          </cell>
          <cell r="D4726">
            <v>604.76</v>
          </cell>
        </row>
        <row r="4727">
          <cell r="A4727">
            <v>7661</v>
          </cell>
          <cell r="B4727" t="str">
            <v>TUBO ACO CARBONO SEM COSTURA 8", E= *8,18 MM, SCHEDULE 40, *42,55 KG/M</v>
          </cell>
          <cell r="C4727" t="str">
            <v xml:space="preserve">M     </v>
          </cell>
          <cell r="D4727">
            <v>719.41</v>
          </cell>
        </row>
        <row r="4728">
          <cell r="A4728">
            <v>21016</v>
          </cell>
          <cell r="B4728" t="str">
            <v>TUBO ACO GALVANIZADO COM COSTURA, CLASSE LEVE, DN 100 MM ( 4"),  E = 3,75 MM,  *10,55* KG/M (NBR 5580)</v>
          </cell>
          <cell r="C4728" t="str">
            <v xml:space="preserve">M     </v>
          </cell>
          <cell r="D4728">
            <v>192.04</v>
          </cell>
        </row>
        <row r="4729">
          <cell r="A4729">
            <v>21008</v>
          </cell>
          <cell r="B4729" t="str">
            <v>TUBO ACO GALVANIZADO COM COSTURA, CLASSE LEVE, DN 15 MM ( 1/2"),  E = 2,25 MM,  *1,2* KG/M (NBR 5580)</v>
          </cell>
          <cell r="C4729" t="str">
            <v xml:space="preserve">M     </v>
          </cell>
          <cell r="D4729">
            <v>22.43</v>
          </cell>
        </row>
        <row r="4730">
          <cell r="A4730">
            <v>21009</v>
          </cell>
          <cell r="B4730" t="str">
            <v>TUBO ACO GALVANIZADO COM COSTURA, CLASSE LEVE, DN 20 MM ( 3/4"),  E = 2,25 MM,  *1,3* KG/M (NBR 5580)</v>
          </cell>
          <cell r="C4730" t="str">
            <v xml:space="preserve">M     </v>
          </cell>
          <cell r="D4730">
            <v>29.21</v>
          </cell>
        </row>
        <row r="4731">
          <cell r="A4731">
            <v>21010</v>
          </cell>
          <cell r="B4731" t="str">
            <v>TUBO ACO GALVANIZADO COM COSTURA, CLASSE LEVE, DN 25 MM ( 1"),  E = 2,65 MM,  *2,11* KG/M (NBR 5580)</v>
          </cell>
          <cell r="C4731" t="str">
            <v xml:space="preserve">M     </v>
          </cell>
          <cell r="D4731">
            <v>39.22</v>
          </cell>
        </row>
        <row r="4732">
          <cell r="A4732">
            <v>21011</v>
          </cell>
          <cell r="B4732" t="str">
            <v>TUBO ACO GALVANIZADO COM COSTURA, CLASSE LEVE, DN 32 MM ( 1 1/4"),  E = 2,65 MM,  *2,71* KG/M (NBR 5580)</v>
          </cell>
          <cell r="C4732" t="str">
            <v xml:space="preserve">M     </v>
          </cell>
          <cell r="D4732">
            <v>57.16</v>
          </cell>
        </row>
        <row r="4733">
          <cell r="A4733">
            <v>21012</v>
          </cell>
          <cell r="B4733" t="str">
            <v>TUBO ACO GALVANIZADO COM COSTURA, CLASSE LEVE, DN 40 MM ( 1 1/2"),  E = 3,00 MM,  *3,48* KG/M (NBR 5580)</v>
          </cell>
          <cell r="C4733" t="str">
            <v xml:space="preserve">M     </v>
          </cell>
          <cell r="D4733">
            <v>63.17</v>
          </cell>
        </row>
        <row r="4734">
          <cell r="A4734">
            <v>21013</v>
          </cell>
          <cell r="B4734" t="str">
            <v>TUBO ACO GALVANIZADO COM COSTURA, CLASSE LEVE, DN 50 MM ( 2"),  E = 3,00 MM,  *4,40* KG/M (NBR 5580)</v>
          </cell>
          <cell r="C4734" t="str">
            <v xml:space="preserve">M     </v>
          </cell>
          <cell r="D4734">
            <v>82.43</v>
          </cell>
        </row>
        <row r="4735">
          <cell r="A4735">
            <v>21014</v>
          </cell>
          <cell r="B4735" t="str">
            <v>TUBO ACO GALVANIZADO COM COSTURA, CLASSE LEVE, DN 65 MM ( 2 1/2"),  E = 3,35 MM, * 6,23* KG/M (NBR 5580)</v>
          </cell>
          <cell r="C4735" t="str">
            <v xml:space="preserve">M     </v>
          </cell>
          <cell r="D4735">
            <v>115.34</v>
          </cell>
        </row>
        <row r="4736">
          <cell r="A4736">
            <v>21015</v>
          </cell>
          <cell r="B4736" t="str">
            <v>TUBO ACO GALVANIZADO COM COSTURA, CLASSE LEVE, DN 80 MM ( 3"),  E = 3,35 MM, *7,32* KG/M (NBR 5580)</v>
          </cell>
          <cell r="C4736" t="str">
            <v xml:space="preserve">M     </v>
          </cell>
          <cell r="D4736">
            <v>132.51</v>
          </cell>
        </row>
        <row r="4737">
          <cell r="A4737">
            <v>7697</v>
          </cell>
          <cell r="B4737" t="str">
            <v>TUBO ACO GALVANIZADO COM COSTURA, CLASSE MEDIA, DN 1.1/2", E = *3,25* MM, PESO *3,61* KG/M (NBR 5580)</v>
          </cell>
          <cell r="C4737" t="str">
            <v xml:space="preserve">M     </v>
          </cell>
          <cell r="D4737">
            <v>63.23</v>
          </cell>
        </row>
        <row r="4738">
          <cell r="A4738">
            <v>7698</v>
          </cell>
          <cell r="B4738" t="str">
            <v>TUBO ACO GALVANIZADO COM COSTURA, CLASSE MEDIA, DN 1.1/4", E = *3,25* MM, PESO *3,14* KG/M (NBR 5580)</v>
          </cell>
          <cell r="C4738" t="str">
            <v xml:space="preserve">M     </v>
          </cell>
          <cell r="D4738">
            <v>54.43</v>
          </cell>
        </row>
        <row r="4739">
          <cell r="A4739">
            <v>7691</v>
          </cell>
          <cell r="B4739" t="str">
            <v>TUBO ACO GALVANIZADO COM COSTURA, CLASSE MEDIA, DN 1/2", E = *2,65* MM, PESO *1,22* KG/M (NBR 5580)</v>
          </cell>
          <cell r="C4739" t="str">
            <v xml:space="preserve">M     </v>
          </cell>
          <cell r="D4739">
            <v>23</v>
          </cell>
        </row>
        <row r="4740">
          <cell r="A4740">
            <v>40626</v>
          </cell>
          <cell r="B4740" t="str">
            <v>TUBO ACO GALVANIZADO COM COSTURA, CLASSE MEDIA, DN 1", E = 3,38 MM, PESO 2,50 KG/M (NBR 5580)</v>
          </cell>
          <cell r="C4740" t="str">
            <v xml:space="preserve">M     </v>
          </cell>
          <cell r="D4740">
            <v>43.16</v>
          </cell>
        </row>
        <row r="4741">
          <cell r="A4741">
            <v>7701</v>
          </cell>
          <cell r="B4741" t="str">
            <v>TUBO ACO GALVANIZADO COM COSTURA, CLASSE MEDIA, DN 2.1/2", E = *3,65* MM, PESO *6,51* KG/M (NBR 5580)</v>
          </cell>
          <cell r="C4741" t="str">
            <v xml:space="preserve">M     </v>
          </cell>
          <cell r="D4741">
            <v>113.16</v>
          </cell>
        </row>
        <row r="4742">
          <cell r="A4742">
            <v>7696</v>
          </cell>
          <cell r="B4742" t="str">
            <v>TUBO ACO GALVANIZADO COM COSTURA, CLASSE MEDIA, DN 2", E = *3,65* MM, PESO *5,10* KG/M (NBR 5580)</v>
          </cell>
          <cell r="C4742" t="str">
            <v xml:space="preserve">M     </v>
          </cell>
          <cell r="D4742">
            <v>91.18</v>
          </cell>
        </row>
        <row r="4743">
          <cell r="A4743">
            <v>7700</v>
          </cell>
          <cell r="B4743" t="str">
            <v>TUBO ACO GALVANIZADO COM COSTURA, CLASSE MEDIA, DN 3/4", E = *2,65* MM, PESO *1,58* KG/M (NBR 5580)</v>
          </cell>
          <cell r="C4743" t="str">
            <v xml:space="preserve">M     </v>
          </cell>
          <cell r="D4743">
            <v>29.09</v>
          </cell>
        </row>
        <row r="4744">
          <cell r="A4744">
            <v>7694</v>
          </cell>
          <cell r="B4744" t="str">
            <v>TUBO ACO GALVANIZADO COM COSTURA, CLASSE MEDIA, DN 3", E = *4,05* MM, PESO *8,47* KG/M (NBR 5580)</v>
          </cell>
          <cell r="C4744" t="str">
            <v xml:space="preserve">M     </v>
          </cell>
          <cell r="D4744">
            <v>152.27000000000001</v>
          </cell>
        </row>
        <row r="4745">
          <cell r="A4745">
            <v>7693</v>
          </cell>
          <cell r="B4745" t="str">
            <v>TUBO ACO GALVANIZADO COM COSTURA, CLASSE MEDIA, DN 4", E = 4,50* MM, PESO 12,10* KG/M (NBR 5580)</v>
          </cell>
          <cell r="C4745" t="str">
            <v xml:space="preserve">M     </v>
          </cell>
          <cell r="D4745">
            <v>209.71</v>
          </cell>
        </row>
        <row r="4746">
          <cell r="A4746">
            <v>7692</v>
          </cell>
          <cell r="B4746" t="str">
            <v>TUBO ACO GALVANIZADO COM COSTURA, CLASSE MEDIA, DN 5", E = *5,40* MM, PESO *17,80* KG/M (NBR 5580)</v>
          </cell>
          <cell r="C4746" t="str">
            <v xml:space="preserve">M     </v>
          </cell>
          <cell r="D4746">
            <v>313.98</v>
          </cell>
        </row>
        <row r="4747">
          <cell r="A4747">
            <v>7695</v>
          </cell>
          <cell r="B4747" t="str">
            <v>TUBO ACO GALVANIZADO COM COSTURA, CLASSE MEDIA, DN 6", E = 4,85* MM, PESO 19,68* KG/M (NBR 5580)</v>
          </cell>
          <cell r="C4747" t="str">
            <v xml:space="preserve">M     </v>
          </cell>
          <cell r="D4747">
            <v>340.51</v>
          </cell>
        </row>
        <row r="4748">
          <cell r="A4748">
            <v>13356</v>
          </cell>
          <cell r="B4748" t="str">
            <v>TUBO ACO INDUSTRIAL DN 2" (50,8 MM) E=1,50MM, PESO= 1,8237 KG/M</v>
          </cell>
          <cell r="C4748" t="str">
            <v xml:space="preserve">M     </v>
          </cell>
          <cell r="D4748">
            <v>24.69</v>
          </cell>
        </row>
        <row r="4749">
          <cell r="A4749">
            <v>36365</v>
          </cell>
          <cell r="B4749" t="str">
            <v>TUBO COLETOR DE ESGOTO PVC, JEI, DN 100 MM (NBR  7362)</v>
          </cell>
          <cell r="C4749" t="str">
            <v xml:space="preserve">M     </v>
          </cell>
          <cell r="D4749">
            <v>39.44</v>
          </cell>
        </row>
        <row r="4750">
          <cell r="A4750">
            <v>41930</v>
          </cell>
          <cell r="B4750" t="str">
            <v>TUBO COLETOR DE ESGOTO PVC, JEI, DN 200 MM (NBR 7362)</v>
          </cell>
          <cell r="C4750" t="str">
            <v xml:space="preserve">M     </v>
          </cell>
          <cell r="D4750">
            <v>127.67</v>
          </cell>
        </row>
        <row r="4751">
          <cell r="A4751">
            <v>41931</v>
          </cell>
          <cell r="B4751" t="str">
            <v>TUBO COLETOR DE ESGOTO PVC, JEI, DN 250 MM (NBR 7362)</v>
          </cell>
          <cell r="C4751" t="str">
            <v xml:space="preserve">M     </v>
          </cell>
          <cell r="D4751">
            <v>217.71</v>
          </cell>
        </row>
        <row r="4752">
          <cell r="A4752">
            <v>41932</v>
          </cell>
          <cell r="B4752" t="str">
            <v>TUBO COLETOR DE ESGOTO PVC, JEI, DN 300 MM (NBR 7362)</v>
          </cell>
          <cell r="C4752" t="str">
            <v xml:space="preserve">M     </v>
          </cell>
          <cell r="D4752">
            <v>351.64</v>
          </cell>
        </row>
        <row r="4753">
          <cell r="A4753">
            <v>41933</v>
          </cell>
          <cell r="B4753" t="str">
            <v>TUBO COLETOR DE ESGOTO PVC, JEI, DN 350 MM (NBR 7362)</v>
          </cell>
          <cell r="C4753" t="str">
            <v xml:space="preserve">M     </v>
          </cell>
          <cell r="D4753">
            <v>435.51</v>
          </cell>
        </row>
        <row r="4754">
          <cell r="A4754">
            <v>41934</v>
          </cell>
          <cell r="B4754" t="str">
            <v>TUBO COLETOR DE ESGOTO PVC, JEI, DN 400 MM (NBR 7362)</v>
          </cell>
          <cell r="C4754" t="str">
            <v xml:space="preserve">M     </v>
          </cell>
          <cell r="D4754">
            <v>564.09</v>
          </cell>
        </row>
        <row r="4755">
          <cell r="A4755">
            <v>41936</v>
          </cell>
          <cell r="B4755" t="str">
            <v>TUBO COLETOR DE ESGOTO, PVC, JEI, DN 150 MM  (NBR 7362)</v>
          </cell>
          <cell r="C4755" t="str">
            <v xml:space="preserve">M     </v>
          </cell>
          <cell r="D4755">
            <v>85.05</v>
          </cell>
        </row>
        <row r="4756">
          <cell r="A4756">
            <v>41785</v>
          </cell>
          <cell r="B4756" t="str">
            <v>TUBO CORRUGADO PEAD, PAREDE DUPLA, INTERNA LISA, JEI, DN/DI *1000* MM, PARA SANEAMENTO (DRENAGEM/ESGOTO)</v>
          </cell>
          <cell r="C4756" t="str">
            <v xml:space="preserve">M     </v>
          </cell>
          <cell r="D4756">
            <v>2248.63</v>
          </cell>
        </row>
        <row r="4757">
          <cell r="A4757">
            <v>41781</v>
          </cell>
          <cell r="B4757" t="str">
            <v>TUBO CORRUGADO PEAD, PAREDE DUPLA, INTERNA LISA, JEI, DN/DI *400* MM, PARA SANEAMENTO (DRENAGEM/ESGOTO)</v>
          </cell>
          <cell r="C4757" t="str">
            <v xml:space="preserve">M     </v>
          </cell>
          <cell r="D4757">
            <v>641.1</v>
          </cell>
        </row>
        <row r="4758">
          <cell r="A4758">
            <v>41783</v>
          </cell>
          <cell r="B4758" t="str">
            <v>TUBO CORRUGADO PEAD, PAREDE DUPLA, INTERNA LISA, JEI, DN/DI *800* MM, PARA SANEAMENTO (DRENAGEM/ESGOTO)</v>
          </cell>
          <cell r="C4758" t="str">
            <v xml:space="preserve">M     </v>
          </cell>
          <cell r="D4758">
            <v>1691.77</v>
          </cell>
        </row>
        <row r="4759">
          <cell r="A4759">
            <v>41786</v>
          </cell>
          <cell r="B4759" t="str">
            <v>TUBO CORRUGADO PEAD, PAREDE DUPLA, INTERNA LISA, JEI, DN/DI 1200 MM, PARA SANEAMENTO (DRENAGEM/ESGOTO)</v>
          </cell>
          <cell r="C4759" t="str">
            <v xml:space="preserve">M     </v>
          </cell>
          <cell r="D4759">
            <v>3529.21</v>
          </cell>
        </row>
        <row r="4760">
          <cell r="A4760">
            <v>41779</v>
          </cell>
          <cell r="B4760" t="str">
            <v>TUBO CORRUGADO PEAD, PAREDE DUPLA, INTERNA LISA, JEI, DN/DI 250 MM, PARA SANEAMENTO (DRENAGEM/ESGOTO)</v>
          </cell>
          <cell r="C4760" t="str">
            <v xml:space="preserve">M     </v>
          </cell>
          <cell r="D4760">
            <v>245.88</v>
          </cell>
        </row>
        <row r="4761">
          <cell r="A4761">
            <v>41780</v>
          </cell>
          <cell r="B4761" t="str">
            <v>TUBO CORRUGADO PEAD, PAREDE DUPLA, INTERNA LISA, JEI, DN/DI 300 MM, PARA SANEAMENTO (DRENAGEM/ESGOTO)</v>
          </cell>
          <cell r="C4761" t="str">
            <v xml:space="preserve">M     </v>
          </cell>
          <cell r="D4761">
            <v>290.81</v>
          </cell>
        </row>
        <row r="4762">
          <cell r="A4762">
            <v>41782</v>
          </cell>
          <cell r="B4762" t="str">
            <v>TUBO CORRUGADO PEAD, PAREDE DUPLA, INTERNA LISA, JEI, DN/DI 600 MM, PARA SANEAMENTO (DRENAGEM/ESGOTO)</v>
          </cell>
          <cell r="C4762" t="str">
            <v xml:space="preserve">M     </v>
          </cell>
          <cell r="D4762">
            <v>1198.81</v>
          </cell>
        </row>
        <row r="4763">
          <cell r="A4763">
            <v>38130</v>
          </cell>
          <cell r="B4763" t="str">
            <v>TUBO CPVC SOLDAVEL, 35 MM, AGUA QUENTE PREDIAL (NBR 15884)</v>
          </cell>
          <cell r="C4763" t="str">
            <v xml:space="preserve">M     </v>
          </cell>
          <cell r="D4763">
            <v>35.24</v>
          </cell>
        </row>
        <row r="4764">
          <cell r="A4764">
            <v>21123</v>
          </cell>
          <cell r="B4764" t="str">
            <v>TUBO CPVC, SOLDAVEL, 15 MM, AGUA QUENTE PREDIAL (NBR 15884)</v>
          </cell>
          <cell r="C4764" t="str">
            <v xml:space="preserve">M     </v>
          </cell>
          <cell r="D4764">
            <v>10</v>
          </cell>
        </row>
        <row r="4765">
          <cell r="A4765">
            <v>21124</v>
          </cell>
          <cell r="B4765" t="str">
            <v>TUBO CPVC, SOLDAVEL, 22 MM, AGUA QUENTE PREDIAL (NBR 15884)</v>
          </cell>
          <cell r="C4765" t="str">
            <v xml:space="preserve">M     </v>
          </cell>
          <cell r="D4765">
            <v>17.73</v>
          </cell>
        </row>
        <row r="4766">
          <cell r="A4766">
            <v>21125</v>
          </cell>
          <cell r="B4766" t="str">
            <v>TUBO CPVC, SOLDAVEL, 28 MM, AGUA QUENTE PREDIAL (NBR 15884)</v>
          </cell>
          <cell r="C4766" t="str">
            <v xml:space="preserve">M     </v>
          </cell>
          <cell r="D4766">
            <v>28.46</v>
          </cell>
        </row>
        <row r="4767">
          <cell r="A4767">
            <v>38028</v>
          </cell>
          <cell r="B4767" t="str">
            <v>TUBO CPVC, SOLDAVEL, 42 MM, AGUA QUENTE PREDIAL (NBR 15884)</v>
          </cell>
          <cell r="C4767" t="str">
            <v xml:space="preserve">M     </v>
          </cell>
          <cell r="D4767">
            <v>48.29</v>
          </cell>
        </row>
        <row r="4768">
          <cell r="A4768">
            <v>38029</v>
          </cell>
          <cell r="B4768" t="str">
            <v>TUBO CPVC, SOLDAVEL, 54 MM, AGUA QUENTE PREDIAL (NBR 15884)</v>
          </cell>
          <cell r="C4768" t="str">
            <v xml:space="preserve">M     </v>
          </cell>
          <cell r="D4768">
            <v>73.61</v>
          </cell>
        </row>
        <row r="4769">
          <cell r="A4769">
            <v>38030</v>
          </cell>
          <cell r="B4769" t="str">
            <v>TUBO CPVC, SOLDAVEL, 73 MM, AGUA QUENTE PREDIAL (NBR 15884)</v>
          </cell>
          <cell r="C4769" t="str">
            <v xml:space="preserve">M     </v>
          </cell>
          <cell r="D4769">
            <v>113.07</v>
          </cell>
        </row>
        <row r="4770">
          <cell r="A4770">
            <v>38031</v>
          </cell>
          <cell r="B4770" t="str">
            <v>TUBO CPVC, SOLDAVEL, 89 MM, AGUA QUENTE PREDIAL (NBR 15884)</v>
          </cell>
          <cell r="C4770" t="str">
            <v xml:space="preserve">M     </v>
          </cell>
          <cell r="D4770">
            <v>179.18</v>
          </cell>
        </row>
        <row r="4771">
          <cell r="A4771">
            <v>39735</v>
          </cell>
          <cell r="B4771" t="str">
            <v>TUBO DE BORRACHA ELASTOMERICA FLEXIVEL, PRETA, PARA ISOLAMENTO TERMICO DE TUBULACAO, DN 1 1/8" (28 MM), E= 32 MM, COEFICIENTE DE CONDUTIVIDADE TERMICA 0,036W/mK, VAPOR DE AGUA MAIOR OU IGUAL A 10.000</v>
          </cell>
          <cell r="C4771" t="str">
            <v xml:space="preserve">M     </v>
          </cell>
          <cell r="D4771">
            <v>112.9</v>
          </cell>
        </row>
        <row r="4772">
          <cell r="A4772">
            <v>39734</v>
          </cell>
          <cell r="B4772" t="str">
            <v>TUBO DE BORRACHA ELASTOMERICA FLEXIVEL, PRETA, PARA ISOLAMENTO TERMICO DE TUBULACAO, DN 1 3/8" (35 MM), E= 32 MM, COEFICIENTE DE CONDUTIVIDADE TERMICA 0,036W/mK, VAPOR DE AGUA MAIOR OU IGUAL A 10.000</v>
          </cell>
          <cell r="C4772" t="str">
            <v xml:space="preserve">M     </v>
          </cell>
          <cell r="D4772">
            <v>133.91999999999999</v>
          </cell>
        </row>
        <row r="4773">
          <cell r="A4773">
            <v>39736</v>
          </cell>
          <cell r="B4773" t="str">
            <v>TUBO DE BORRACHA ELASTOMERICA FLEXIVEL, PRETA, PARA ISOLAMENTO TERMICO DE TUBULACAO, DN 1 5/8" (42 MM), E= 32 MM, COEFICIENTE DE CONDUTIVIDADE TERMICA 0,036W/mK, VAPOR DE AGUA MAIOR OU IGUAL A 10.000</v>
          </cell>
          <cell r="C4773" t="str">
            <v xml:space="preserve">M     </v>
          </cell>
          <cell r="D4773">
            <v>152.84</v>
          </cell>
        </row>
        <row r="4774">
          <cell r="A4774">
            <v>39737</v>
          </cell>
          <cell r="B4774" t="str">
            <v>TUBO DE BORRACHA ELASTOMERICA FLEXIVEL, PRETA, PARA ISOLAMENTO TERMICO DE TUBULACAO, DN 1/2" (12 MM), E= 19 MM, COEFICIENTE DE CONDUTIVIDADE TERMICA 0,036W/mK, VAPOR DE AGUA MAIOR OU IGUAL A 10.000</v>
          </cell>
          <cell r="C4774" t="str">
            <v xml:space="preserve">M     </v>
          </cell>
          <cell r="D4774">
            <v>20.56</v>
          </cell>
        </row>
        <row r="4775">
          <cell r="A4775">
            <v>39738</v>
          </cell>
          <cell r="B4775" t="str">
            <v>TUBO DE BORRACHA ELASTOMERICA FLEXIVEL, PRETA, PARA ISOLAMENTO TERMICO DE TUBULACAO, DN 1/4" (6 MM), E= 9 MM, COEFICIENTE DE CONDUTIVIDADE TERMICA 0,036W/mK, VAPOR DE AGUA MAIOR OU IGUAL A 10.000</v>
          </cell>
          <cell r="C4775" t="str">
            <v xml:space="preserve">M     </v>
          </cell>
          <cell r="D4775">
            <v>7.43</v>
          </cell>
        </row>
        <row r="4776">
          <cell r="A4776">
            <v>39739</v>
          </cell>
          <cell r="B4776" t="str">
            <v>TUBO DE BORRACHA ELASTOMERICA FLEXIVEL, PRETA, PARA ISOLAMENTO TERMICO DE TUBULACAO, DN 1" (25 MM), E= 32 MM, COEFICIENTE DE CONDUTIVIDADE TERMICA 0,036W/mK, VAPOR DE AGUA MAIOR OU IGUAL A 10.000</v>
          </cell>
          <cell r="C4776" t="str">
            <v xml:space="preserve">M     </v>
          </cell>
          <cell r="D4776">
            <v>105.7</v>
          </cell>
        </row>
        <row r="4777">
          <cell r="A4777">
            <v>39733</v>
          </cell>
          <cell r="B4777" t="str">
            <v>TUBO DE BORRACHA ELASTOMERICA FLEXIVEL, PRETA, PARA ISOLAMENTO TERMICO DE TUBULACAO, DN 2 1/8" (54 MM), E= 32 MM, COEFICIENTE DE CONDUTIVIDADE TERMICA 0,036W/mK, VAPOR DE AGUA MAIOR OU IGUAL A 10.000</v>
          </cell>
          <cell r="C4777" t="str">
            <v xml:space="preserve">M     </v>
          </cell>
          <cell r="D4777">
            <v>182.91</v>
          </cell>
        </row>
        <row r="4778">
          <cell r="A4778">
            <v>39854</v>
          </cell>
          <cell r="B4778" t="str">
            <v>TUBO DE BORRACHA ELASTOMERICA FLEXIVEL, PRETA, PARA ISOLAMENTO TERMICO DE TUBULACAO, DN 2 5/8" (*64* MM), E= *32* MM, COEFICIENTE DE CONDUTIVIDADE TERMICA 0,036W/MK, VAPOR DE AGUA MAIOR OU IGUAL A 10.000</v>
          </cell>
          <cell r="C4778" t="str">
            <v xml:space="preserve">M     </v>
          </cell>
          <cell r="D4778">
            <v>185.5</v>
          </cell>
        </row>
        <row r="4779">
          <cell r="A4779">
            <v>39740</v>
          </cell>
          <cell r="B4779" t="str">
            <v>TUBO DE BORRACHA ELASTOMERICA FLEXIVEL, PRETA, PARA ISOLAMENTO TERMICO DE TUBULACAO, DN 3/4" (18 MM), E= 32 MM, COEFICIENTE DE CONDUTIVIDADE TERMICA 0,036W/mK, VAPOR DE AGUA MAIOR OU IGUAL A 10.000</v>
          </cell>
          <cell r="C4779" t="str">
            <v xml:space="preserve">M     </v>
          </cell>
          <cell r="D4779">
            <v>101.5</v>
          </cell>
        </row>
        <row r="4780">
          <cell r="A4780">
            <v>39741</v>
          </cell>
          <cell r="B4780" t="str">
            <v>TUBO DE BORRACHA ELASTOMERICA FLEXIVEL, PRETA, PARA ISOLAMENTO TERMICO DE TUBULACAO, DN 3/8" (10 MM), E= 19 MM, COEFICIENTE DE CONDUTIVIDADE TERMICA 0,036W/mK, VAPOR DE AGUA MAIOR OU IGUAL A 10.000</v>
          </cell>
          <cell r="C4780" t="str">
            <v xml:space="preserve">M     </v>
          </cell>
          <cell r="D4780">
            <v>18.7</v>
          </cell>
        </row>
        <row r="4781">
          <cell r="A4781">
            <v>39853</v>
          </cell>
          <cell r="B4781" t="str">
            <v>TUBO DE BORRACHA ELASTOMERICA FLEXIVEL, PRETA, PARA ISOLAMENTO TERMICO DE TUBULACAO, DN 5/8" (15 MM), E= 19 MM, COEFICIENTE DE CONDUTIVIDADE TERMICA 0,036W/MK, VAPOR DE AGUA MAIOR OU IGUAL A 10.000</v>
          </cell>
          <cell r="C4781" t="str">
            <v xml:space="preserve">M     </v>
          </cell>
          <cell r="D4781">
            <v>24.57</v>
          </cell>
        </row>
        <row r="4782">
          <cell r="A4782">
            <v>39742</v>
          </cell>
          <cell r="B4782" t="str">
            <v>TUBO DE BORRACHA ELASTOMERICA FLEXIVEL, PRETA, PARA ISOLAMENTO TERMICO DE TUBULACAO, DN 7/8" (22 MM), E= 32 MM, COEFICIENTE DE CONDUTIVIDADE TERMICA 0,036W/mK, VAPOR DE AGUA MAIOR OU IGUAL A 10.000</v>
          </cell>
          <cell r="C4782" t="str">
            <v xml:space="preserve">M     </v>
          </cell>
          <cell r="D4782">
            <v>81.58</v>
          </cell>
        </row>
        <row r="4783">
          <cell r="A4783">
            <v>39749</v>
          </cell>
          <cell r="B4783" t="str">
            <v>TUBO DE COBRE CLASSE "A", DN = 1 " (28 MM), PARA INSTALACOES DE MEDIA PRESSAO PARA GASES COMBUSTIVEIS E MEDICINAIS</v>
          </cell>
          <cell r="C4783" t="str">
            <v xml:space="preserve">M     </v>
          </cell>
          <cell r="D4783">
            <v>112.56</v>
          </cell>
        </row>
        <row r="4784">
          <cell r="A4784">
            <v>39751</v>
          </cell>
          <cell r="B4784" t="str">
            <v>TUBO DE COBRE CLASSE "A", DN = 1 1/2 " (42 MM), PARA INSTALACOES DE MEDIA PRESSAO PARA GASES COMBUSTIVEIS E MEDICINAIS</v>
          </cell>
          <cell r="C4784" t="str">
            <v xml:space="preserve">M     </v>
          </cell>
          <cell r="D4784">
            <v>204.54</v>
          </cell>
        </row>
        <row r="4785">
          <cell r="A4785">
            <v>39750</v>
          </cell>
          <cell r="B4785" t="str">
            <v>TUBO DE COBRE CLASSE "A", DN = 1 1/4 " (35 MM), PARA INSTALACOES DE MEDIA PRESSAO PARA GASES COMBUSTIVEIS E MEDICINAIS</v>
          </cell>
          <cell r="C4785" t="str">
            <v xml:space="preserve">M     </v>
          </cell>
          <cell r="D4785">
            <v>170.01</v>
          </cell>
        </row>
        <row r="4786">
          <cell r="A4786">
            <v>39747</v>
          </cell>
          <cell r="B4786" t="str">
            <v>TUBO DE COBRE CLASSE "A", DN = 1/2 " (15 MM), PARA INSTALACOES DE MEDIA PRESSAO PARA GASES COMBUSTIVEIS E MEDICINAIS</v>
          </cell>
          <cell r="C4786" t="str">
            <v xml:space="preserve">M     </v>
          </cell>
          <cell r="D4786">
            <v>54.68</v>
          </cell>
        </row>
        <row r="4787">
          <cell r="A4787">
            <v>39753</v>
          </cell>
          <cell r="B4787" t="str">
            <v>TUBO DE COBRE CLASSE "A", DN = 2 1/2 " (66 MM), PARA INSTALACOES DE MEDIA PRESSAO PARA GASES COMBUSTIVEIS E MEDICINAIS</v>
          </cell>
          <cell r="C4787" t="str">
            <v xml:space="preserve">M     </v>
          </cell>
          <cell r="D4787">
            <v>376.5</v>
          </cell>
        </row>
        <row r="4788">
          <cell r="A4788">
            <v>39754</v>
          </cell>
          <cell r="B4788" t="str">
            <v>TUBO DE COBRE CLASSE "A", DN = 3 " (79 MM), PARA INSTALACOES DE MEDIA PRESSAO PARA GASES COMBUSTIVEIS E MEDICINAIS</v>
          </cell>
          <cell r="C4788" t="str">
            <v xml:space="preserve">M     </v>
          </cell>
          <cell r="D4788">
            <v>554.69000000000005</v>
          </cell>
        </row>
        <row r="4789">
          <cell r="A4789">
            <v>39748</v>
          </cell>
          <cell r="B4789" t="str">
            <v>TUBO DE COBRE CLASSE "A", DN = 3/4 " (22 MM), PARA INSTALACOES DE MEDIA PRESSAO PARA GASES COMBUSTIVEIS E MEDICINAIS</v>
          </cell>
          <cell r="C4789" t="str">
            <v xml:space="preserve">M     </v>
          </cell>
          <cell r="D4789">
            <v>88.48</v>
          </cell>
        </row>
        <row r="4790">
          <cell r="A4790">
            <v>39755</v>
          </cell>
          <cell r="B4790" t="str">
            <v>TUBO DE COBRE CLASSE "A", DN = 4 " (104 MM), PARA INSTALACOES DE MEDIA PRESSAO PARA GASES COMBUSTIVEIS E MEDICINAIS</v>
          </cell>
          <cell r="C4790" t="str">
            <v xml:space="preserve">M     </v>
          </cell>
          <cell r="D4790">
            <v>841.04</v>
          </cell>
        </row>
        <row r="4791">
          <cell r="A4791">
            <v>12742</v>
          </cell>
          <cell r="B4791" t="str">
            <v>TUBO DE COBRE CLASSE "E", DN = 104 MM, PARA INSTALACAO HIDRAULICA PREDIAL</v>
          </cell>
          <cell r="C4791" t="str">
            <v xml:space="preserve">M     </v>
          </cell>
          <cell r="D4791">
            <v>665.96</v>
          </cell>
        </row>
        <row r="4792">
          <cell r="A4792">
            <v>12713</v>
          </cell>
          <cell r="B4792" t="str">
            <v>TUBO DE COBRE CLASSE "E", DN = 15 MM, PARA INSTALACAO HIDRAULICA PREDIAL</v>
          </cell>
          <cell r="C4792" t="str">
            <v xml:space="preserve">M     </v>
          </cell>
          <cell r="D4792">
            <v>35.32</v>
          </cell>
        </row>
        <row r="4793">
          <cell r="A4793">
            <v>12743</v>
          </cell>
          <cell r="B4793" t="str">
            <v>TUBO DE COBRE CLASSE "E", DN = 22 MM, PARA INSTALACAO HIDRAULICA PREDIAL</v>
          </cell>
          <cell r="C4793" t="str">
            <v xml:space="preserve">M     </v>
          </cell>
          <cell r="D4793">
            <v>60.76</v>
          </cell>
        </row>
        <row r="4794">
          <cell r="A4794">
            <v>12744</v>
          </cell>
          <cell r="B4794" t="str">
            <v>TUBO DE COBRE CLASSE "E", DN = 28 MM, PARA INSTALACAO HIDRAULICA PREDIAL</v>
          </cell>
          <cell r="C4794" t="str">
            <v xml:space="preserve">M     </v>
          </cell>
          <cell r="D4794">
            <v>77.11</v>
          </cell>
        </row>
        <row r="4795">
          <cell r="A4795">
            <v>12745</v>
          </cell>
          <cell r="B4795" t="str">
            <v>TUBO DE COBRE CLASSE "E", DN = 35 MM, PARA INSTALACAO HIDRAULICA PREDIAL</v>
          </cell>
          <cell r="C4795" t="str">
            <v xml:space="preserve">M     </v>
          </cell>
          <cell r="D4795">
            <v>111.98</v>
          </cell>
        </row>
        <row r="4796">
          <cell r="A4796">
            <v>12746</v>
          </cell>
          <cell r="B4796" t="str">
            <v>TUBO DE COBRE CLASSE "E", DN = 42 MM, PARA INSTALACAO HIDRAULICA PREDIAL</v>
          </cell>
          <cell r="C4796" t="str">
            <v xml:space="preserve">M     </v>
          </cell>
          <cell r="D4796">
            <v>151.22</v>
          </cell>
        </row>
        <row r="4797">
          <cell r="A4797">
            <v>12747</v>
          </cell>
          <cell r="B4797" t="str">
            <v>TUBO DE COBRE CLASSE "E", DN = 54 MM, PARA INSTALACAO HIDRAULICA PREDIAL</v>
          </cell>
          <cell r="C4797" t="str">
            <v xml:space="preserve">M     </v>
          </cell>
          <cell r="D4797">
            <v>219.3</v>
          </cell>
        </row>
        <row r="4798">
          <cell r="A4798">
            <v>12748</v>
          </cell>
          <cell r="B4798" t="str">
            <v>TUBO DE COBRE CLASSE "E", DN = 66 MM, PARA INSTALACAO HIDRAULICA PREDIAL</v>
          </cell>
          <cell r="C4798" t="str">
            <v xml:space="preserve">M     </v>
          </cell>
          <cell r="D4798">
            <v>308.95</v>
          </cell>
        </row>
        <row r="4799">
          <cell r="A4799">
            <v>12749</v>
          </cell>
          <cell r="B4799" t="str">
            <v>TUBO DE COBRE CLASSE "E", DN = 79 MM, PARA INSTALACAO HIDRAULICA PREDIAL</v>
          </cell>
          <cell r="C4799" t="str">
            <v xml:space="preserve">M     </v>
          </cell>
          <cell r="D4799">
            <v>451.63</v>
          </cell>
        </row>
        <row r="4800">
          <cell r="A4800">
            <v>39726</v>
          </cell>
          <cell r="B4800" t="str">
            <v>TUBO DE COBRE CLASSE "I", DN = 1 " (28 MM), PARA INSTALACOES INDUSTRIAIS DE ALTA PRESSAO E VAPOR</v>
          </cell>
          <cell r="C4800" t="str">
            <v xml:space="preserve">M     </v>
          </cell>
          <cell r="D4800">
            <v>148.34</v>
          </cell>
        </row>
        <row r="4801">
          <cell r="A4801">
            <v>39728</v>
          </cell>
          <cell r="B4801" t="str">
            <v>TUBO DE COBRE CLASSE "I", DN = 1 1/2 " (42 MM), PARA INSTALACOES INDUSTRIAIS DE ALTA PRESSAO E VAPOR</v>
          </cell>
          <cell r="C4801" t="str">
            <v xml:space="preserve">M     </v>
          </cell>
          <cell r="D4801">
            <v>260.72000000000003</v>
          </cell>
        </row>
        <row r="4802">
          <cell r="A4802">
            <v>39727</v>
          </cell>
          <cell r="B4802" t="str">
            <v>TUBO DE COBRE CLASSE "I", DN = 1 1/4 " (35 MM), PARA INSTALACOES INDUSTRIAIS DE ALTA PRESSAO E VAPOR</v>
          </cell>
          <cell r="C4802" t="str">
            <v xml:space="preserve">M     </v>
          </cell>
          <cell r="D4802">
            <v>214.55</v>
          </cell>
        </row>
        <row r="4803">
          <cell r="A4803">
            <v>39724</v>
          </cell>
          <cell r="B4803" t="str">
            <v>TUBO DE COBRE CLASSE "I", DN = 1/2 " (15 MM), PARA INSTALACOES INDUSTRIAIS DE ALTA PRESSAO E VAPOR</v>
          </cell>
          <cell r="C4803" t="str">
            <v xml:space="preserve">M     </v>
          </cell>
          <cell r="D4803">
            <v>65.69</v>
          </cell>
        </row>
        <row r="4804">
          <cell r="A4804">
            <v>39729</v>
          </cell>
          <cell r="B4804" t="str">
            <v>TUBO DE COBRE CLASSE "I", DN = 2 " (54 MM), PARA INSTALACOES INDUSTRIAIS DE ALTA PRESSAO E VAPOR</v>
          </cell>
          <cell r="C4804" t="str">
            <v xml:space="preserve">M     </v>
          </cell>
          <cell r="D4804">
            <v>361.04</v>
          </cell>
        </row>
        <row r="4805">
          <cell r="A4805">
            <v>39730</v>
          </cell>
          <cell r="B4805" t="str">
            <v>TUBO DE COBRE CLASSE "I", DN = 2 1/2 " (66 MM), PARA INSTALACOES INDUSTRIAIS DE ALTA PRESSAO E VAPOR</v>
          </cell>
          <cell r="C4805" t="str">
            <v xml:space="preserve">M     </v>
          </cell>
          <cell r="D4805">
            <v>468.44</v>
          </cell>
        </row>
        <row r="4806">
          <cell r="A4806">
            <v>39731</v>
          </cell>
          <cell r="B4806" t="str">
            <v>TUBO DE COBRE CLASSE "I", DN = 3 " (79 MM), PARA INSTALACOES INDUSTRIAIS DE ALTA PRESSAO E VAPOR</v>
          </cell>
          <cell r="C4806" t="str">
            <v xml:space="preserve">M     </v>
          </cell>
          <cell r="D4806">
            <v>693.79</v>
          </cell>
        </row>
        <row r="4807">
          <cell r="A4807">
            <v>39725</v>
          </cell>
          <cell r="B4807" t="str">
            <v>TUBO DE COBRE CLASSE "I", DN = 3/4 " (22 MM), PARA INSTALACOES INDUSTRIAIS DE ALTA PRESSAO E VAPOR</v>
          </cell>
          <cell r="C4807" t="str">
            <v xml:space="preserve">M     </v>
          </cell>
          <cell r="D4807">
            <v>107.07</v>
          </cell>
        </row>
        <row r="4808">
          <cell r="A4808">
            <v>39732</v>
          </cell>
          <cell r="B4808" t="str">
            <v>TUBO DE COBRE CLASSE "I", DN = 4" (104 MM), PARA INSTALACOES INDUSTRIAIS DE ALTA PRESSAO E VAPOR</v>
          </cell>
          <cell r="C4808" t="str">
            <v xml:space="preserve">M     </v>
          </cell>
          <cell r="D4808">
            <v>1021.22</v>
          </cell>
        </row>
        <row r="4809">
          <cell r="A4809">
            <v>39660</v>
          </cell>
          <cell r="B4809" t="str">
            <v>TUBO DE COBRE FLEXIVEL, D = 1/2 ", E = 0,79 MM, PARA AR-CONDICIONADO/ INSTALACOES GAS RESIDENCIAIS E COMERCIAIS</v>
          </cell>
          <cell r="C4809" t="str">
            <v xml:space="preserve">M     </v>
          </cell>
          <cell r="D4809">
            <v>46.53</v>
          </cell>
        </row>
        <row r="4810">
          <cell r="A4810">
            <v>39662</v>
          </cell>
          <cell r="B4810" t="str">
            <v>TUBO DE COBRE FLEXIVEL, D = 1/4 ", E = 0,79 MM, PARA AR-CONDICIONADO/ INSTALACOES GAS RESIDENCIAIS E COMERCIAIS</v>
          </cell>
          <cell r="C4810" t="str">
            <v xml:space="preserve">M     </v>
          </cell>
          <cell r="D4810">
            <v>22.3</v>
          </cell>
        </row>
        <row r="4811">
          <cell r="A4811">
            <v>39661</v>
          </cell>
          <cell r="B4811" t="str">
            <v>TUBO DE COBRE FLEXIVEL, D = 3/16 ", E = 0,79 MM, PARA AR-CONDICIONADO/ INSTALACOES GAS RESIDENCIAIS E COMERCIAIS</v>
          </cell>
          <cell r="C4811" t="str">
            <v xml:space="preserve">M     </v>
          </cell>
          <cell r="D4811">
            <v>15.21</v>
          </cell>
        </row>
        <row r="4812">
          <cell r="A4812">
            <v>39666</v>
          </cell>
          <cell r="B4812" t="str">
            <v>TUBO DE COBRE FLEXIVEL, D = 3/4 ", E = 0,79 MM, PARA AR-CONDICIONADO/ INSTALACOES GAS RESIDENCIAIS E COMERCIAIS</v>
          </cell>
          <cell r="C4812" t="str">
            <v xml:space="preserve">M     </v>
          </cell>
          <cell r="D4812">
            <v>70</v>
          </cell>
        </row>
        <row r="4813">
          <cell r="A4813">
            <v>39664</v>
          </cell>
          <cell r="B4813" t="str">
            <v>TUBO DE COBRE FLEXIVEL, D = 3/8 ", E = 0,79 MM, PARA AR-CONDICIONADO/ INSTALACOES GAS RESIDENCIAIS E COMERCIAIS</v>
          </cell>
          <cell r="C4813" t="str">
            <v xml:space="preserve">M     </v>
          </cell>
          <cell r="D4813">
            <v>34.31</v>
          </cell>
        </row>
        <row r="4814">
          <cell r="A4814">
            <v>39663</v>
          </cell>
          <cell r="B4814" t="str">
            <v>TUBO DE COBRE FLEXIVEL, D = 5/16 ", E = 0,79 MM, PARA AR-CONDICIONADO/ INSTALACOES GAS RESIDENCIAIS E COMERCIAIS</v>
          </cell>
          <cell r="C4814" t="str">
            <v xml:space="preserve">M     </v>
          </cell>
          <cell r="D4814">
            <v>27.43</v>
          </cell>
        </row>
        <row r="4815">
          <cell r="A4815">
            <v>39665</v>
          </cell>
          <cell r="B4815" t="str">
            <v>TUBO DE COBRE FLEXIVEL, D = 5/8 ", E = 0,79 MM, PARA AR-CONDICIONADO/ INSTALACOES GAS RESIDENCIAIS E COMERCIAIS</v>
          </cell>
          <cell r="C4815" t="str">
            <v xml:space="preserve">M     </v>
          </cell>
          <cell r="D4815">
            <v>57.88</v>
          </cell>
        </row>
        <row r="4816">
          <cell r="A4816">
            <v>39752</v>
          </cell>
          <cell r="B4816" t="str">
            <v>TUBO DE COBRE, CLASSE "A", DN = 2" (54 MM), PARA INSTALACOES DE MEDIA PRESSAO PARA GASES COMBUSTIVEIS E MEDICINAIS</v>
          </cell>
          <cell r="C4816" t="str">
            <v xml:space="preserve">M     </v>
          </cell>
          <cell r="D4816">
            <v>291.04000000000002</v>
          </cell>
        </row>
        <row r="4817">
          <cell r="A4817">
            <v>7725</v>
          </cell>
          <cell r="B4817" t="str">
            <v>TUBO DE CONCRETO ARMADO PARA AGUAS PLUVIAIS, CLASSE PA-1, COM ENCAIXE PONTA E BOLSA, DIAMETRO NOMINAL DE = 600 MM</v>
          </cell>
          <cell r="C4817" t="str">
            <v xml:space="preserve">M     </v>
          </cell>
          <cell r="D4817">
            <v>196</v>
          </cell>
        </row>
        <row r="4818">
          <cell r="A4818">
            <v>7753</v>
          </cell>
          <cell r="B4818" t="str">
            <v>TUBO DE CONCRETO ARMADO PARA AGUAS PLUVIAIS, CLASSE PA-1, COM ENCAIXE PONTA E BOLSA, DIAMETRO NOMINAL DE 1000 MM</v>
          </cell>
          <cell r="C4818" t="str">
            <v xml:space="preserve">M     </v>
          </cell>
          <cell r="D4818">
            <v>382.11</v>
          </cell>
        </row>
        <row r="4819">
          <cell r="A4819">
            <v>13256</v>
          </cell>
          <cell r="B4819" t="str">
            <v>TUBO DE CONCRETO ARMADO PARA AGUAS PLUVIAIS, CLASSE PA-1, COM ENCAIXE PONTA E BOLSA, DIAMETRO NOMINAL DE 1100 MM</v>
          </cell>
          <cell r="C4819" t="str">
            <v xml:space="preserve">M     </v>
          </cell>
          <cell r="D4819">
            <v>535.29</v>
          </cell>
        </row>
        <row r="4820">
          <cell r="A4820">
            <v>7757</v>
          </cell>
          <cell r="B4820" t="str">
            <v>TUBO DE CONCRETO ARMADO PARA AGUAS PLUVIAIS, CLASSE PA-1, COM ENCAIXE PONTA E BOLSA, DIAMETRO NOMINAL DE 1200 MM</v>
          </cell>
          <cell r="C4820" t="str">
            <v xml:space="preserve">M     </v>
          </cell>
          <cell r="D4820">
            <v>570.70000000000005</v>
          </cell>
        </row>
        <row r="4821">
          <cell r="A4821">
            <v>7758</v>
          </cell>
          <cell r="B4821" t="str">
            <v>TUBO DE CONCRETO ARMADO PARA AGUAS PLUVIAIS, CLASSE PA-1, COM ENCAIXE PONTA E BOLSA, DIAMETRO NOMINAL DE 1500 MM</v>
          </cell>
          <cell r="C4821" t="str">
            <v xml:space="preserve">M     </v>
          </cell>
          <cell r="D4821">
            <v>826.82</v>
          </cell>
        </row>
        <row r="4822">
          <cell r="A4822">
            <v>7759</v>
          </cell>
          <cell r="B4822" t="str">
            <v>TUBO DE CONCRETO ARMADO PARA AGUAS PLUVIAIS, CLASSE PA-1, COM ENCAIXE PONTA E BOLSA, DIAMETRO NOMINAL DE 2000 MM</v>
          </cell>
          <cell r="C4822" t="str">
            <v xml:space="preserve">M     </v>
          </cell>
          <cell r="D4822">
            <v>2291.12</v>
          </cell>
        </row>
        <row r="4823">
          <cell r="A4823">
            <v>40334</v>
          </cell>
          <cell r="B4823" t="str">
            <v>TUBO DE CONCRETO ARMADO PARA AGUAS PLUVIAIS, CLASSE PA-1, COM ENCAIXE PONTA E BOLSA, DIAMETRO NOMINAL DE 300 MM</v>
          </cell>
          <cell r="C4823" t="str">
            <v xml:space="preserve">M     </v>
          </cell>
          <cell r="D4823">
            <v>89.76</v>
          </cell>
        </row>
        <row r="4824">
          <cell r="A4824">
            <v>7745</v>
          </cell>
          <cell r="B4824" t="str">
            <v>TUBO DE CONCRETO ARMADO PARA AGUAS PLUVIAIS, CLASSE PA-1, COM ENCAIXE PONTA E BOLSA, DIAMETRO NOMINAL DE 400 MM</v>
          </cell>
          <cell r="C4824" t="str">
            <v xml:space="preserve">M     </v>
          </cell>
          <cell r="D4824">
            <v>101.29</v>
          </cell>
        </row>
        <row r="4825">
          <cell r="A4825">
            <v>7714</v>
          </cell>
          <cell r="B4825" t="str">
            <v>TUBO DE CONCRETO ARMADO PARA AGUAS PLUVIAIS, CLASSE PA-1, COM ENCAIXE PONTA E BOLSA, DIAMETRO NOMINAL DE 500 MM</v>
          </cell>
          <cell r="C4825" t="str">
            <v xml:space="preserve">M     </v>
          </cell>
          <cell r="D4825">
            <v>121.05</v>
          </cell>
        </row>
        <row r="4826">
          <cell r="A4826">
            <v>7742</v>
          </cell>
          <cell r="B4826" t="str">
            <v>TUBO DE CONCRETO ARMADO PARA AGUAS PLUVIAIS, CLASSE PA-1, COM ENCAIXE PONTA E BOLSA, DIAMETRO NOMINAL DE 700 MM</v>
          </cell>
          <cell r="C4826" t="str">
            <v xml:space="preserve">M     </v>
          </cell>
          <cell r="D4826">
            <v>267.14999999999998</v>
          </cell>
        </row>
        <row r="4827">
          <cell r="A4827">
            <v>7750</v>
          </cell>
          <cell r="B4827" t="str">
            <v>TUBO DE CONCRETO ARMADO PARA AGUAS PLUVIAIS, CLASSE PA-1, COM ENCAIXE PONTA E BOLSA, DIAMETRO NOMINAL DE 800 MM</v>
          </cell>
          <cell r="C4827" t="str">
            <v xml:space="preserve">M     </v>
          </cell>
          <cell r="D4827">
            <v>326.11</v>
          </cell>
        </row>
        <row r="4828">
          <cell r="A4828">
            <v>7756</v>
          </cell>
          <cell r="B4828" t="str">
            <v>TUBO DE CONCRETO ARMADO PARA AGUAS PLUVIAIS, CLASSE PA-1, COM ENCAIXE PONTA E BOLSA, DIAMETRO NOMINAL DE 900 MM</v>
          </cell>
          <cell r="C4828" t="str">
            <v xml:space="preserve">M     </v>
          </cell>
          <cell r="D4828">
            <v>374.7</v>
          </cell>
        </row>
        <row r="4829">
          <cell r="A4829">
            <v>7765</v>
          </cell>
          <cell r="B4829" t="str">
            <v>TUBO DE CONCRETO ARMADO PARA AGUAS PLUVIAIS, CLASSE PA-2, COM ENCAIXE PONTA E BOLSA, DIAMETRO NOMINAL DE 1000 MM</v>
          </cell>
          <cell r="C4829" t="str">
            <v xml:space="preserve">M     </v>
          </cell>
          <cell r="D4829">
            <v>419.99</v>
          </cell>
        </row>
        <row r="4830">
          <cell r="A4830">
            <v>12569</v>
          </cell>
          <cell r="B4830" t="str">
            <v>TUBO DE CONCRETO ARMADO PARA AGUAS PLUVIAIS, CLASSE PA-2, COM ENCAIXE PONTA E BOLSA, DIAMETRO NOMINAL DE 1100 MM</v>
          </cell>
          <cell r="C4830" t="str">
            <v xml:space="preserve">M     </v>
          </cell>
          <cell r="D4830">
            <v>579.76</v>
          </cell>
        </row>
        <row r="4831">
          <cell r="A4831">
            <v>7766</v>
          </cell>
          <cell r="B4831" t="str">
            <v>TUBO DE CONCRETO ARMADO PARA AGUAS PLUVIAIS, CLASSE PA-2, COM ENCAIXE PONTA E BOLSA, DIAMETRO NOMINAL DE 1200 MM</v>
          </cell>
          <cell r="C4831" t="str">
            <v xml:space="preserve">M     </v>
          </cell>
          <cell r="D4831">
            <v>615.99</v>
          </cell>
        </row>
        <row r="4832">
          <cell r="A4832">
            <v>7767</v>
          </cell>
          <cell r="B4832" t="str">
            <v>TUBO DE CONCRETO ARMADO PARA AGUAS PLUVIAIS, CLASSE PA-2, COM ENCAIXE PONTA E BOLSA, DIAMETRO NOMINAL DE 1500 MM</v>
          </cell>
          <cell r="C4832" t="str">
            <v xml:space="preserve">M     </v>
          </cell>
          <cell r="D4832">
            <v>884.47</v>
          </cell>
        </row>
        <row r="4833">
          <cell r="A4833">
            <v>7727</v>
          </cell>
          <cell r="B4833" t="str">
            <v>TUBO DE CONCRETO ARMADO PARA AGUAS PLUVIAIS, CLASSE PA-2, COM ENCAIXE PONTA E BOLSA, DIAMETRO NOMINAL DE 2000 MM</v>
          </cell>
          <cell r="C4833" t="str">
            <v xml:space="preserve">M     </v>
          </cell>
          <cell r="D4833">
            <v>2569.41</v>
          </cell>
        </row>
        <row r="4834">
          <cell r="A4834">
            <v>7760</v>
          </cell>
          <cell r="B4834" t="str">
            <v>TUBO DE CONCRETO ARMADO PARA AGUAS PLUVIAIS, CLASSE PA-2, COM ENCAIXE PONTA E BOLSA, DIAMETRO NOMINAL DE 300 MM</v>
          </cell>
          <cell r="C4834" t="str">
            <v xml:space="preserve">M     </v>
          </cell>
          <cell r="D4834">
            <v>102.11</v>
          </cell>
        </row>
        <row r="4835">
          <cell r="A4835">
            <v>7761</v>
          </cell>
          <cell r="B4835" t="str">
            <v>TUBO DE CONCRETO ARMADO PARA AGUAS PLUVIAIS, CLASSE PA-2, COM ENCAIXE PONTA E BOLSA, DIAMETRO NOMINAL DE 400 MM</v>
          </cell>
          <cell r="C4835" t="str">
            <v xml:space="preserve">M     </v>
          </cell>
          <cell r="D4835">
            <v>107.05</v>
          </cell>
        </row>
        <row r="4836">
          <cell r="A4836">
            <v>7752</v>
          </cell>
          <cell r="B4836" t="str">
            <v>TUBO DE CONCRETO ARMADO PARA AGUAS PLUVIAIS, CLASSE PA-2, COM ENCAIXE PONTA E BOLSA, DIAMETRO NOMINAL DE 500 MM</v>
          </cell>
          <cell r="C4836" t="str">
            <v xml:space="preserve">M     </v>
          </cell>
          <cell r="D4836">
            <v>130.11000000000001</v>
          </cell>
        </row>
        <row r="4837">
          <cell r="A4837">
            <v>7762</v>
          </cell>
          <cell r="B4837" t="str">
            <v>TUBO DE CONCRETO ARMADO PARA AGUAS PLUVIAIS, CLASSE PA-2, COM ENCAIXE PONTA E BOLSA, DIAMETRO NOMINAL DE 600 MM</v>
          </cell>
          <cell r="C4837" t="str">
            <v xml:space="preserve">M     </v>
          </cell>
          <cell r="D4837">
            <v>170.05</v>
          </cell>
        </row>
        <row r="4838">
          <cell r="A4838">
            <v>7722</v>
          </cell>
          <cell r="B4838" t="str">
            <v>TUBO DE CONCRETO ARMADO PARA AGUAS PLUVIAIS, CLASSE PA-2, COM ENCAIXE PONTA E BOLSA, DIAMETRO NOMINAL DE 700 MM</v>
          </cell>
          <cell r="C4838" t="str">
            <v xml:space="preserve">M     </v>
          </cell>
          <cell r="D4838">
            <v>260.23</v>
          </cell>
        </row>
        <row r="4839">
          <cell r="A4839">
            <v>7763</v>
          </cell>
          <cell r="B4839" t="str">
            <v>TUBO DE CONCRETO ARMADO PARA AGUAS PLUVIAIS, CLASSE PA-2, COM ENCAIXE PONTA E BOLSA, DIAMETRO NOMINAL DE 800 MM</v>
          </cell>
          <cell r="C4839" t="str">
            <v xml:space="preserve">M     </v>
          </cell>
          <cell r="D4839">
            <v>317.05</v>
          </cell>
        </row>
        <row r="4840">
          <cell r="A4840">
            <v>7764</v>
          </cell>
          <cell r="B4840" t="str">
            <v>TUBO DE CONCRETO ARMADO PARA AGUAS PLUVIAIS, CLASSE PA-2, COM ENCAIXE PONTA E BOLSA, DIAMETRO NOMINAL DE 900 MM</v>
          </cell>
          <cell r="C4840" t="str">
            <v xml:space="preserve">M     </v>
          </cell>
          <cell r="D4840">
            <v>378.82</v>
          </cell>
        </row>
        <row r="4841">
          <cell r="A4841">
            <v>12572</v>
          </cell>
          <cell r="B4841" t="str">
            <v>TUBO DE CONCRETO ARMADO PARA AGUAS PLUVIAIS, CLASSE PA-3, COM ENCAIXE PONTA E BOLSA, DIAMETRO NOMINAL DE 1000 MM</v>
          </cell>
          <cell r="C4841" t="str">
            <v xml:space="preserve">M     </v>
          </cell>
          <cell r="D4841">
            <v>535.29</v>
          </cell>
        </row>
        <row r="4842">
          <cell r="A4842">
            <v>12573</v>
          </cell>
          <cell r="B4842" t="str">
            <v>TUBO DE CONCRETO ARMADO PARA AGUAS PLUVIAIS, CLASSE PA-3, COM ENCAIXE PONTA E BOLSA, DIAMETRO NOMINAL DE 1100 MM</v>
          </cell>
          <cell r="C4842" t="str">
            <v xml:space="preserve">M     </v>
          </cell>
          <cell r="D4842">
            <v>704.11</v>
          </cell>
        </row>
        <row r="4843">
          <cell r="A4843">
            <v>12574</v>
          </cell>
          <cell r="B4843" t="str">
            <v>TUBO DE CONCRETO ARMADO PARA AGUAS PLUVIAIS, CLASSE PA-3, COM ENCAIXE PONTA E BOLSA, DIAMETRO NOMINAL DE 1200 MM</v>
          </cell>
          <cell r="C4843" t="str">
            <v xml:space="preserve">M     </v>
          </cell>
          <cell r="D4843">
            <v>851.36</v>
          </cell>
        </row>
        <row r="4844">
          <cell r="A4844">
            <v>12575</v>
          </cell>
          <cell r="B4844" t="str">
            <v>TUBO DE CONCRETO ARMADO PARA AGUAS PLUVIAIS, CLASSE PA-3, COM ENCAIXE PONTA E BOLSA, DIAMETRO NOMINAL DE 1500 MM</v>
          </cell>
          <cell r="C4844" t="str">
            <v xml:space="preserve">M     </v>
          </cell>
          <cell r="D4844">
            <v>1292.94</v>
          </cell>
        </row>
        <row r="4845">
          <cell r="A4845">
            <v>12576</v>
          </cell>
          <cell r="B4845" t="str">
            <v>TUBO DE CONCRETO ARMADO PARA AGUAS PLUVIAIS, CLASSE PA-3, COM ENCAIXE PONTA E BOLSA, DIAMETRO NOMINAL DE 400 MM</v>
          </cell>
          <cell r="C4845" t="str">
            <v xml:space="preserve">M     </v>
          </cell>
          <cell r="D4845">
            <v>156.47</v>
          </cell>
        </row>
        <row r="4846">
          <cell r="A4846">
            <v>12577</v>
          </cell>
          <cell r="B4846" t="str">
            <v>TUBO DE CONCRETO ARMADO PARA AGUAS PLUVIAIS, CLASSE PA-3, COM ENCAIXE PONTA E BOLSA, DIAMETRO NOMINAL DE 500 MM</v>
          </cell>
          <cell r="C4846" t="str">
            <v xml:space="preserve">M     </v>
          </cell>
          <cell r="D4846">
            <v>210.82</v>
          </cell>
        </row>
        <row r="4847">
          <cell r="A4847">
            <v>12578</v>
          </cell>
          <cell r="B4847" t="str">
            <v>TUBO DE CONCRETO ARMADO PARA AGUAS PLUVIAIS, CLASSE PA-3, COM ENCAIXE PONTA E BOLSA, DIAMETRO NOMINAL DE 600 MM</v>
          </cell>
          <cell r="C4847" t="str">
            <v xml:space="preserve">M     </v>
          </cell>
          <cell r="D4847">
            <v>255.29</v>
          </cell>
        </row>
        <row r="4848">
          <cell r="A4848">
            <v>12579</v>
          </cell>
          <cell r="B4848" t="str">
            <v>TUBO DE CONCRETO ARMADO PARA AGUAS PLUVIAIS, CLASSE PA-3, COM ENCAIXE PONTA E BOLSA, DIAMETRO NOMINAL DE 700 MM</v>
          </cell>
          <cell r="C4848" t="str">
            <v xml:space="preserve">M     </v>
          </cell>
          <cell r="D4848">
            <v>439.76</v>
          </cell>
        </row>
        <row r="4849">
          <cell r="A4849">
            <v>12580</v>
          </cell>
          <cell r="B4849" t="str">
            <v>TUBO DE CONCRETO ARMADO PARA AGUAS PLUVIAIS, CLASSE PA-3, COM ENCAIXE PONTA E BOLSA, DIAMETRO NOMINAL DE 800 MM</v>
          </cell>
          <cell r="C4849" t="str">
            <v xml:space="preserve">M     </v>
          </cell>
          <cell r="D4849">
            <v>458.21</v>
          </cell>
        </row>
        <row r="4850">
          <cell r="A4850">
            <v>12581</v>
          </cell>
          <cell r="B4850" t="str">
            <v>TUBO DE CONCRETO ARMADO PARA AGUAS PLUVIAIS, CLASSE PA-3, COM ENCAIXE PONTA E BOLSA, DIAMETRO NOMINAL DE 900 MM</v>
          </cell>
          <cell r="C4850" t="str">
            <v xml:space="preserve">M     </v>
          </cell>
          <cell r="D4850">
            <v>490.82</v>
          </cell>
        </row>
        <row r="4851">
          <cell r="A4851">
            <v>7720</v>
          </cell>
          <cell r="B4851" t="str">
            <v>TUBO DE CONCRETO ARMADO PARA ESGOTO SANITARIO, CLASSE EA-2, COM ENCAIXE PONTA E BOLSA, COM JUNTA ELASTICA, DIAMETRO NOMINAL DE 1000 MM</v>
          </cell>
          <cell r="C4851" t="str">
            <v xml:space="preserve">M     </v>
          </cell>
          <cell r="D4851">
            <v>767.52</v>
          </cell>
        </row>
        <row r="4852">
          <cell r="A4852">
            <v>40335</v>
          </cell>
          <cell r="B4852" t="str">
            <v>TUBO DE CONCRETO ARMADO PARA ESGOTO SANITARIO, CLASSE EA-2, COM ENCAIXE PONTA E BOLSA, COM JUNTA ELASTICA, DIAMETRO NOMINAL DE 300 MM</v>
          </cell>
          <cell r="C4852" t="str">
            <v xml:space="preserve">M     </v>
          </cell>
          <cell r="D4852">
            <v>160.58000000000001</v>
          </cell>
        </row>
        <row r="4853">
          <cell r="A4853">
            <v>7740</v>
          </cell>
          <cell r="B4853" t="str">
            <v>TUBO DE CONCRETO ARMADO PARA ESGOTO SANITARIO, CLASSE EA-2, COM ENCAIXE PONTA E BOLSA, COM JUNTA ELASTICA, DIAMETRO NOMINAL DE 400 MM</v>
          </cell>
          <cell r="C4853" t="str">
            <v xml:space="preserve">M     </v>
          </cell>
          <cell r="D4853">
            <v>164.7</v>
          </cell>
        </row>
        <row r="4854">
          <cell r="A4854">
            <v>7741</v>
          </cell>
          <cell r="B4854" t="str">
            <v>TUBO DE CONCRETO ARMADO PARA ESGOTO SANITARIO, CLASSE EA-2, COM ENCAIXE PONTA E BOLSA, COM JUNTA ELASTICA, DIAMETRO NOMINAL DE 500 MM</v>
          </cell>
          <cell r="C4854" t="str">
            <v xml:space="preserve">M     </v>
          </cell>
          <cell r="D4854">
            <v>304.7</v>
          </cell>
        </row>
        <row r="4855">
          <cell r="A4855">
            <v>7774</v>
          </cell>
          <cell r="B4855" t="str">
            <v>TUBO DE CONCRETO ARMADO PARA ESGOTO SANITARIO, CLASSE EA-2, COM ENCAIXE PONTA E BOLSA, COM JUNTA ELASTICA, DIAMETRO NOMINAL DE 600 MM</v>
          </cell>
          <cell r="C4855" t="str">
            <v xml:space="preserve">M     </v>
          </cell>
          <cell r="D4855">
            <v>373.88</v>
          </cell>
        </row>
        <row r="4856">
          <cell r="A4856">
            <v>7744</v>
          </cell>
          <cell r="B4856" t="str">
            <v>TUBO DE CONCRETO ARMADO PARA ESGOTO SANITARIO, CLASSE EA-2, COM ENCAIXE PONTA E BOLSA, COM JUNTA ELASTICA, DIAMETRO NOMINAL DE 700 MM</v>
          </cell>
          <cell r="C4856" t="str">
            <v xml:space="preserve">M     </v>
          </cell>
          <cell r="D4856">
            <v>488.35</v>
          </cell>
        </row>
        <row r="4857">
          <cell r="A4857">
            <v>7773</v>
          </cell>
          <cell r="B4857" t="str">
            <v>TUBO DE CONCRETO ARMADO PARA ESGOTO SANITARIO, CLASSE EA-2, COM ENCAIXE PONTA E BOLSA, COM JUNTA ELASTICA, DIAMETRO NOMINAL DE 800 MM</v>
          </cell>
          <cell r="C4857" t="str">
            <v xml:space="preserve">M     </v>
          </cell>
          <cell r="D4857">
            <v>499.14</v>
          </cell>
        </row>
        <row r="4858">
          <cell r="A4858">
            <v>7754</v>
          </cell>
          <cell r="B4858" t="str">
            <v>TUBO DE CONCRETO ARMADO PARA ESGOTO SANITARIO, CLASSE EA-2, COM ENCAIXE PONTA E BOLSA, COM JUNTA ELASTICA, DIAMETRO NOMINAL DE 900 MM</v>
          </cell>
          <cell r="C4858" t="str">
            <v xml:space="preserve">M     </v>
          </cell>
          <cell r="D4858">
            <v>756.82</v>
          </cell>
        </row>
        <row r="4859">
          <cell r="A4859">
            <v>7735</v>
          </cell>
          <cell r="B4859" t="str">
            <v>TUBO DE CONCRETO ARMADO PARA ESGOTO SANITARIO, CLASSE EA-3, COM ENCAIXE PONTA E BOLSA, COM JUNTA ELASTICA, DIAMETRO NOMINAL DE 1000 MM</v>
          </cell>
          <cell r="C4859" t="str">
            <v xml:space="preserve">M     </v>
          </cell>
          <cell r="D4859">
            <v>980</v>
          </cell>
        </row>
        <row r="4860">
          <cell r="A4860">
            <v>7755</v>
          </cell>
          <cell r="B4860" t="str">
            <v>TUBO DE CONCRETO ARMADO PARA ESGOTO SANITARIO, CLASSE EA-3, COM ENCAIXE PONTA E BOLSA, COM JUNTA ELASTICA, DIAMETRO NOMINAL DE 400 MM</v>
          </cell>
          <cell r="C4860" t="str">
            <v xml:space="preserve">M     </v>
          </cell>
          <cell r="D4860">
            <v>194.35</v>
          </cell>
        </row>
        <row r="4861">
          <cell r="A4861">
            <v>7776</v>
          </cell>
          <cell r="B4861" t="str">
            <v>TUBO DE CONCRETO ARMADO PARA ESGOTO SANITARIO, CLASSE EA-3, COM ENCAIXE PONTA E BOLSA, COM JUNTA ELASTICA, DIAMETRO NOMINAL DE 500 MM</v>
          </cell>
          <cell r="C4861" t="str">
            <v xml:space="preserve">M     </v>
          </cell>
          <cell r="D4861">
            <v>405.17</v>
          </cell>
        </row>
        <row r="4862">
          <cell r="A4862">
            <v>7743</v>
          </cell>
          <cell r="B4862" t="str">
            <v>TUBO DE CONCRETO ARMADO PARA ESGOTO SANITARIO, CLASSE EA-3, COM ENCAIXE PONTA E BOLSA, COM JUNTA ELASTICA, DIAMETRO NOMINAL DE 600 MM</v>
          </cell>
          <cell r="C4862" t="str">
            <v xml:space="preserve">M     </v>
          </cell>
          <cell r="D4862">
            <v>429.05</v>
          </cell>
        </row>
        <row r="4863">
          <cell r="A4863">
            <v>7733</v>
          </cell>
          <cell r="B4863" t="str">
            <v>TUBO DE CONCRETO ARMADO PARA ESGOTO SANITARIO, CLASSE EA-3, COM ENCAIXE PONTA E BOLSA, COM JUNTA ELASTICA, DIAMETRO NOMINAL DE 700 MM</v>
          </cell>
          <cell r="C4863" t="str">
            <v xml:space="preserve">M     </v>
          </cell>
          <cell r="D4863">
            <v>560</v>
          </cell>
        </row>
        <row r="4864">
          <cell r="A4864">
            <v>7775</v>
          </cell>
          <cell r="B4864" t="str">
            <v>TUBO DE CONCRETO ARMADO PARA ESGOTO SANITARIO, CLASSE EA-3, COM ENCAIXE PONTA E BOLSA, COM JUNTA ELASTICA, DIAMETRO NOMINAL DE 800 MM</v>
          </cell>
          <cell r="C4864" t="str">
            <v xml:space="preserve">M     </v>
          </cell>
          <cell r="D4864">
            <v>613.52</v>
          </cell>
        </row>
        <row r="4865">
          <cell r="A4865">
            <v>7734</v>
          </cell>
          <cell r="B4865" t="str">
            <v>TUBO DE CONCRETO ARMADO PARA ESGOTO SANITARIO, CLASSE EA-3, COM ENCAIXE PONTA E BOLSA, COM JUNTA ELASTICA, DIAMETRO NOMINAL DE 900 MM</v>
          </cell>
          <cell r="C4865" t="str">
            <v xml:space="preserve">M     </v>
          </cell>
          <cell r="D4865">
            <v>868.82</v>
          </cell>
        </row>
        <row r="4866">
          <cell r="A4866">
            <v>37449</v>
          </cell>
          <cell r="B4866" t="str">
            <v>TUBO DE CONCRETO SIMPLES PARA AGUAS PLUVIAIS, CLASSE PS1, COM ENCAIXE MACHO E FEMEA, DIAMETRO NOMINAL DE 200 MM</v>
          </cell>
          <cell r="C4866" t="str">
            <v xml:space="preserve">M     </v>
          </cell>
          <cell r="D4866">
            <v>24.96</v>
          </cell>
        </row>
        <row r="4867">
          <cell r="A4867">
            <v>37450</v>
          </cell>
          <cell r="B4867" t="str">
            <v>TUBO DE CONCRETO SIMPLES PARA AGUAS PLUVIAIS, CLASSE PS1, COM ENCAIXE MACHO E FEMEA, DIAMETRO NOMINAL DE 300 MM</v>
          </cell>
          <cell r="C4867" t="str">
            <v xml:space="preserve">M     </v>
          </cell>
          <cell r="D4867">
            <v>34.950000000000003</v>
          </cell>
        </row>
        <row r="4868">
          <cell r="A4868">
            <v>37451</v>
          </cell>
          <cell r="B4868" t="str">
            <v>TUBO DE CONCRETO SIMPLES PARA AGUAS PLUVIAIS, CLASSE PS1, COM ENCAIXE MACHO E FEMEA, DIAMETRO NOMINAL DE 400 MM</v>
          </cell>
          <cell r="C4868" t="str">
            <v xml:space="preserve">M     </v>
          </cell>
          <cell r="D4868">
            <v>48.79</v>
          </cell>
        </row>
        <row r="4869">
          <cell r="A4869">
            <v>37452</v>
          </cell>
          <cell r="B4869" t="str">
            <v>TUBO DE CONCRETO SIMPLES PARA AGUAS PLUVIAIS, CLASSE PS1, COM ENCAIXE MACHO E FEMEA, DIAMETRO NOMINAL DE 500 MM</v>
          </cell>
          <cell r="C4869" t="str">
            <v xml:space="preserve">M     </v>
          </cell>
          <cell r="D4869">
            <v>70.92</v>
          </cell>
        </row>
        <row r="4870">
          <cell r="A4870">
            <v>37453</v>
          </cell>
          <cell r="B4870" t="str">
            <v>TUBO DE CONCRETO SIMPLES PARA AGUAS PLUVIAIS, CLASSE PS1, COM ENCAIXE MACHO E FEMEA, DIAMETRO NOMINAL DE 600 MM</v>
          </cell>
          <cell r="C4870" t="str">
            <v xml:space="preserve">M     </v>
          </cell>
          <cell r="D4870">
            <v>81.680000000000007</v>
          </cell>
        </row>
        <row r="4871">
          <cell r="A4871">
            <v>7778</v>
          </cell>
          <cell r="B4871" t="str">
            <v>TUBO DE CONCRETO SIMPLES PARA AGUAS PLUVIAIS, CLASSE PS1, COM ENCAIXE PONTA E BOLSA, DIAMETRO NOMINAL DE 200 MM</v>
          </cell>
          <cell r="C4871" t="str">
            <v xml:space="preserve">M     </v>
          </cell>
          <cell r="D4871">
            <v>30.64</v>
          </cell>
        </row>
        <row r="4872">
          <cell r="A4872">
            <v>7796</v>
          </cell>
          <cell r="B4872" t="str">
            <v>TUBO DE CONCRETO SIMPLES PARA AGUAS PLUVIAIS, CLASSE PS1, COM ENCAIXE PONTA E BOLSA, DIAMETRO NOMINAL DE 300 MM</v>
          </cell>
          <cell r="C4872" t="str">
            <v xml:space="preserve">M     </v>
          </cell>
          <cell r="D4872">
            <v>41.99</v>
          </cell>
        </row>
        <row r="4873">
          <cell r="A4873">
            <v>7781</v>
          </cell>
          <cell r="B4873" t="str">
            <v>TUBO DE CONCRETO SIMPLES PARA AGUAS PLUVIAIS, CLASSE PS1, COM ENCAIXE PONTA E BOLSA, DIAMETRO NOMINAL DE 400 MM</v>
          </cell>
          <cell r="C4873" t="str">
            <v xml:space="preserve">M     </v>
          </cell>
          <cell r="D4873">
            <v>49.62</v>
          </cell>
        </row>
        <row r="4874">
          <cell r="A4874">
            <v>7795</v>
          </cell>
          <cell r="B4874" t="str">
            <v>TUBO DE CONCRETO SIMPLES PARA AGUAS PLUVIAIS, CLASSE PS1, COM ENCAIXE PONTA E BOLSA, DIAMETRO NOMINAL DE 500 MM</v>
          </cell>
          <cell r="C4874" t="str">
            <v xml:space="preserve">M     </v>
          </cell>
          <cell r="D4874">
            <v>73.849999999999994</v>
          </cell>
        </row>
        <row r="4875">
          <cell r="A4875">
            <v>7791</v>
          </cell>
          <cell r="B4875" t="str">
            <v>TUBO DE CONCRETO SIMPLES PARA AGUAS PLUVIAIS, CLASSE PS1, COM ENCAIXE PONTA E BOLSA, DIAMETRO NOMINAL DE 600 MM</v>
          </cell>
          <cell r="C4875" t="str">
            <v xml:space="preserve">M     </v>
          </cell>
          <cell r="D4875">
            <v>88.4</v>
          </cell>
        </row>
        <row r="4876">
          <cell r="A4876">
            <v>7783</v>
          </cell>
          <cell r="B4876" t="str">
            <v>TUBO DE CONCRETO SIMPLES PARA AGUAS PLUVIAIS, CLASSE PS2, COM ENCAIXE PONTA E BOLSA, DIAMETRO NOMINAL DE 200 MM</v>
          </cell>
          <cell r="C4876" t="str">
            <v xml:space="preserve">M     </v>
          </cell>
          <cell r="D4876">
            <v>31.32</v>
          </cell>
        </row>
        <row r="4877">
          <cell r="A4877">
            <v>7790</v>
          </cell>
          <cell r="B4877" t="str">
            <v>TUBO DE CONCRETO SIMPLES PARA AGUAS PLUVIAIS, CLASSE PS2, COM ENCAIXE PONTA E BOLSA, DIAMETRO NOMINAL DE 300 MM</v>
          </cell>
          <cell r="C4877" t="str">
            <v xml:space="preserve">M     </v>
          </cell>
          <cell r="D4877">
            <v>49.36</v>
          </cell>
        </row>
        <row r="4878">
          <cell r="A4878">
            <v>7785</v>
          </cell>
          <cell r="B4878" t="str">
            <v>TUBO DE CONCRETO SIMPLES PARA AGUAS PLUVIAIS, CLASSE PS2, COM ENCAIXE PONTA E BOLSA, DIAMETRO NOMINAL DE 400 MM</v>
          </cell>
          <cell r="C4878" t="str">
            <v xml:space="preserve">M     </v>
          </cell>
          <cell r="D4878">
            <v>54.47</v>
          </cell>
        </row>
        <row r="4879">
          <cell r="A4879">
            <v>7792</v>
          </cell>
          <cell r="B4879" t="str">
            <v>TUBO DE CONCRETO SIMPLES PARA AGUAS PLUVIAIS, CLASSE PS2, COM ENCAIXE PONTA E BOLSA, DIAMETRO NOMINAL DE 500 MM</v>
          </cell>
          <cell r="C4879" t="str">
            <v xml:space="preserve">M     </v>
          </cell>
          <cell r="D4879">
            <v>77.25</v>
          </cell>
        </row>
        <row r="4880">
          <cell r="A4880">
            <v>7793</v>
          </cell>
          <cell r="B4880" t="str">
            <v>TUBO DE CONCRETO SIMPLES PARA AGUAS PLUVIAIS, CLASSE PS2, COM ENCAIXE PONTA E BOLSA, DIAMETRO NOMINAL DE 600 MM</v>
          </cell>
          <cell r="C4880" t="str">
            <v xml:space="preserve">M     </v>
          </cell>
          <cell r="D4880">
            <v>91.24</v>
          </cell>
        </row>
        <row r="4881">
          <cell r="A4881">
            <v>13159</v>
          </cell>
          <cell r="B4881" t="str">
            <v>TUBO DE CONCRETO SIMPLES PARA ESGOTO SANITARIO, CLASSE ES, COM ENCAIXE PONTA E BOLSA, COM JUNTA ELASTICA, DIAMETRO NOMINAL DE 400 MM</v>
          </cell>
          <cell r="C4881" t="str">
            <v xml:space="preserve">M     </v>
          </cell>
          <cell r="D4881">
            <v>79.44</v>
          </cell>
        </row>
        <row r="4882">
          <cell r="A4882">
            <v>13168</v>
          </cell>
          <cell r="B4882" t="str">
            <v>TUBO DE CONCRETO SIMPLES PARA ESGOTO SANITARIO, CLASSE ES, COM ENCAIXE PONTA E BOLSA, COM JUNTA ELASTICA, DIAMETRO NOMINAL DE 500 MM</v>
          </cell>
          <cell r="C4882" t="str">
            <v xml:space="preserve">M     </v>
          </cell>
          <cell r="D4882">
            <v>96.46</v>
          </cell>
        </row>
        <row r="4883">
          <cell r="A4883">
            <v>13173</v>
          </cell>
          <cell r="B4883" t="str">
            <v>TUBO DE CONCRETO SIMPLES PARA ESGOTO SANITARIO, CLASSE ES, COM ENCAIXE PONTA E BOLSA, COM JUNTA ELASTICA, DIAMETRO NOMINAL DE 600 MM</v>
          </cell>
          <cell r="C4883" t="str">
            <v xml:space="preserve">M     </v>
          </cell>
          <cell r="D4883">
            <v>130.5</v>
          </cell>
        </row>
        <row r="4884">
          <cell r="A4884">
            <v>12583</v>
          </cell>
          <cell r="B4884" t="str">
            <v>TUBO DE CONCRETO SIMPLES POROSO PARA DRENAGEM (DRENO POROSO), COM ENCAIXE MACHO E FEMEA, DIAMETRO NOMINAL DE 200 MM</v>
          </cell>
          <cell r="C4884" t="str">
            <v xml:space="preserve">M     </v>
          </cell>
          <cell r="D4884">
            <v>26.1</v>
          </cell>
        </row>
        <row r="4885">
          <cell r="A4885">
            <v>12584</v>
          </cell>
          <cell r="B4885" t="str">
            <v>TUBO DE CONCRETO SIMPLES POROSO PARA DRENAGEM (DRENO POROSO), COM ENCAIXE MACHO E FEMEA, DIAMETRO NOMINAL DE 300 MM</v>
          </cell>
          <cell r="C4885" t="str">
            <v xml:space="preserve">M     </v>
          </cell>
          <cell r="D4885">
            <v>34.04</v>
          </cell>
        </row>
        <row r="4886">
          <cell r="A4886">
            <v>12613</v>
          </cell>
          <cell r="B4886" t="str">
            <v>TUBO DE DESCARGA, TIPO BENGALA, PARA LIGACAO CAIXA DE DESCARGA - EMBUTIR, PVC, 40 MM X 150 CM</v>
          </cell>
          <cell r="C4886" t="str">
            <v xml:space="preserve">UN    </v>
          </cell>
          <cell r="D4886">
            <v>20.18</v>
          </cell>
        </row>
        <row r="4887">
          <cell r="A4887">
            <v>1031</v>
          </cell>
          <cell r="B4887" t="str">
            <v>TUBO DE DESCIDA EXTERNO DE PVC PARA CAIXA DE DESCARGA EXTERNA ALTA - 40 MM X 1,60 M</v>
          </cell>
          <cell r="C4887" t="str">
            <v xml:space="preserve">UN    </v>
          </cell>
          <cell r="D4887">
            <v>14.55</v>
          </cell>
        </row>
        <row r="4888">
          <cell r="A4888">
            <v>39707</v>
          </cell>
          <cell r="B4888" t="str">
            <v>TUBO DE ESPUMA DE POLIETILENO EXPANDIDO FLEXIVEL PARA ISOLAMENTO TERMICO DE TUBULACAO DE AR CONDICIONADO, AGUA QUENTE,  DN 1 1/2", E= 10 MM</v>
          </cell>
          <cell r="C4888" t="str">
            <v xml:space="preserve">M     </v>
          </cell>
          <cell r="D4888">
            <v>4.51</v>
          </cell>
        </row>
        <row r="4889">
          <cell r="A4889">
            <v>39708</v>
          </cell>
          <cell r="B4889" t="str">
            <v>TUBO DE ESPUMA DE POLIETILENO EXPANDIDO FLEXIVEL PARA ISOLAMENTO TERMICO DE TUBULACAO DE AR CONDICIONADO, AGUA QUENTE,  DN 1 1/4", E= 10 MM</v>
          </cell>
          <cell r="C4889" t="str">
            <v xml:space="preserve">M     </v>
          </cell>
          <cell r="D4889">
            <v>4.37</v>
          </cell>
        </row>
        <row r="4890">
          <cell r="A4890">
            <v>39710</v>
          </cell>
          <cell r="B4890" t="str">
            <v>TUBO DE ESPUMA DE POLIETILENO EXPANDIDO FLEXIVEL PARA ISOLAMENTO TERMICO DE TUBULACAO DE AR CONDICIONADO, AGUA QUENTE,  DN 1 1/8", E= 10 MM</v>
          </cell>
          <cell r="C4890" t="str">
            <v xml:space="preserve">M     </v>
          </cell>
          <cell r="D4890">
            <v>3.07</v>
          </cell>
        </row>
        <row r="4891">
          <cell r="A4891">
            <v>39709</v>
          </cell>
          <cell r="B4891" t="str">
            <v>TUBO DE ESPUMA DE POLIETILENO EXPANDIDO FLEXIVEL PARA ISOLAMENTO TERMICO DE TUBULACAO DE AR CONDICIONADO, AGUA QUENTE,  DN 1 3/8", E= 10 MM</v>
          </cell>
          <cell r="C4891" t="str">
            <v xml:space="preserve">M     </v>
          </cell>
          <cell r="D4891">
            <v>4.2699999999999996</v>
          </cell>
        </row>
        <row r="4892">
          <cell r="A4892">
            <v>39711</v>
          </cell>
          <cell r="B4892" t="str">
            <v>TUBO DE ESPUMA DE POLIETILENO EXPANDIDO FLEXIVEL PARA ISOLAMENTO TERMICO DE TUBULACAO DE AR CONDICIONADO, AGUA QUENTE,  DN 1 5/8", E= 10 MM</v>
          </cell>
          <cell r="C4892" t="str">
            <v xml:space="preserve">M     </v>
          </cell>
          <cell r="D4892">
            <v>4.79</v>
          </cell>
        </row>
        <row r="4893">
          <cell r="A4893">
            <v>39712</v>
          </cell>
          <cell r="B4893" t="str">
            <v>TUBO DE ESPUMA DE POLIETILENO EXPANDIDO FLEXIVEL PARA ISOLAMENTO TERMICO DE TUBULACAO DE AR CONDICIONADO, AGUA QUENTE,  DN 1/2", E= 10 MM</v>
          </cell>
          <cell r="C4893" t="str">
            <v xml:space="preserve">M     </v>
          </cell>
          <cell r="D4893">
            <v>1.68</v>
          </cell>
        </row>
        <row r="4894">
          <cell r="A4894">
            <v>39713</v>
          </cell>
          <cell r="B4894" t="str">
            <v>TUBO DE ESPUMA DE POLIETILENO EXPANDIDO FLEXIVEL PARA ISOLAMENTO TERMICO DE TUBULACAO DE AR CONDICIONADO, AGUA QUENTE,  DN 1/4", E= 10 MM</v>
          </cell>
          <cell r="C4894" t="str">
            <v xml:space="preserve">M     </v>
          </cell>
          <cell r="D4894">
            <v>1.33</v>
          </cell>
        </row>
        <row r="4895">
          <cell r="A4895">
            <v>39714</v>
          </cell>
          <cell r="B4895" t="str">
            <v>TUBO DE ESPUMA DE POLIETILENO EXPANDIDO FLEXIVEL PARA ISOLAMENTO TERMICO DE TUBULACAO DE AR CONDICIONADO, AGUA QUENTE,  DN 1", E= 10 MM</v>
          </cell>
          <cell r="C4895" t="str">
            <v xml:space="preserve">M     </v>
          </cell>
          <cell r="D4895">
            <v>3.04</v>
          </cell>
        </row>
        <row r="4896">
          <cell r="A4896">
            <v>39715</v>
          </cell>
          <cell r="B4896" t="str">
            <v>TUBO DE ESPUMA DE POLIETILENO EXPANDIDO FLEXIVEL PARA ISOLAMENTO TERMICO DE TUBULACAO DE AR CONDICIONADO, AGUA QUENTE,  DN 3/4", E= 10 MM</v>
          </cell>
          <cell r="C4896" t="str">
            <v xml:space="preserve">M     </v>
          </cell>
          <cell r="D4896">
            <v>2.17</v>
          </cell>
        </row>
        <row r="4897">
          <cell r="A4897">
            <v>39716</v>
          </cell>
          <cell r="B4897" t="str">
            <v>TUBO DE ESPUMA DE POLIETILENO EXPANDIDO FLEXIVEL PARA ISOLAMENTO TERMICO DE TUBULACAO DE AR CONDICIONADO, AGUA QUENTE,  DN 3/8", E= 10 MM</v>
          </cell>
          <cell r="C4897" t="str">
            <v xml:space="preserve">M     </v>
          </cell>
          <cell r="D4897">
            <v>1.64</v>
          </cell>
        </row>
        <row r="4898">
          <cell r="A4898">
            <v>39718</v>
          </cell>
          <cell r="B4898" t="str">
            <v>TUBO DE ESPUMA DE POLIETILENO EXPANDIDO FLEXIVEL PARA ISOLAMENTO TERMICO DE TUBULACAO DE AR CONDICIONADO, AGUA QUENTE,  DN 7/8", E= 10 MM</v>
          </cell>
          <cell r="C4898" t="str">
            <v xml:space="preserve">M     </v>
          </cell>
          <cell r="D4898">
            <v>2.8</v>
          </cell>
        </row>
        <row r="4899">
          <cell r="A4899">
            <v>9813</v>
          </cell>
          <cell r="B4899" t="str">
            <v>TUBO DE POLIETILENO DE ALTA DENSIDADE (PEAD), PE-80, DE = 20 MM X 2,3 MM DE PAREDE, PARA LIGACAO DE AGUA PREDIAL (NBR 15561)</v>
          </cell>
          <cell r="C4899" t="str">
            <v xml:space="preserve">M     </v>
          </cell>
          <cell r="D4899">
            <v>5.71</v>
          </cell>
        </row>
        <row r="4900">
          <cell r="A4900">
            <v>9815</v>
          </cell>
          <cell r="B4900" t="str">
            <v>TUBO DE POLIETILENO DE ALTA DENSIDADE (PEAD), PE-80, DE = 32 MM X 3,0 MM DE PAREDE, PARA LIGACAO DE AGUA PREDIAL (NBR 15561)</v>
          </cell>
          <cell r="C4900" t="str">
            <v xml:space="preserve">M     </v>
          </cell>
          <cell r="D4900">
            <v>11.27</v>
          </cell>
        </row>
        <row r="4901">
          <cell r="A4901">
            <v>44543</v>
          </cell>
          <cell r="B4901" t="str">
            <v>TUBO DE POLIETILENO DE ALTA DENSIDADE, PEAD, PE-80, DE = 1000 MM X 38,5 MM PAREDE, ( SDR 26 - PN 05 ) PARA REDE DE AGUA OU ESGOTO ( NBR 15561)</v>
          </cell>
          <cell r="C4901" t="str">
            <v xml:space="preserve">M     </v>
          </cell>
          <cell r="D4901">
            <v>5611.02</v>
          </cell>
        </row>
        <row r="4902">
          <cell r="A4902">
            <v>44526</v>
          </cell>
          <cell r="B4902" t="str">
            <v>TUBO DE POLIETILENO DE ALTA DENSIDADE, PEAD, PE-80, DE = 110 MM X 10,0 MM PAREDE, ( SDR 11 - PN 12,5 ) PARA REDE DE AGUA OU ESGOTO ( NBR 15561)</v>
          </cell>
          <cell r="C4902" t="str">
            <v xml:space="preserve">M     </v>
          </cell>
          <cell r="D4902">
            <v>137.52000000000001</v>
          </cell>
        </row>
        <row r="4903">
          <cell r="A4903">
            <v>44518</v>
          </cell>
          <cell r="B4903" t="str">
            <v>TUBO DE POLIETILENO DE ALTA DENSIDADE, PEAD, PE-80, DE = 1200 MM X 37,2 MM PAREDE ( SDR 32,25 - PN 04 ) PARA REDE DE AGUA OU ESGOTO ( NBR 15561)</v>
          </cell>
          <cell r="C4903" t="str">
            <v xml:space="preserve">M     </v>
          </cell>
          <cell r="D4903">
            <v>4130.8900000000003</v>
          </cell>
        </row>
        <row r="4904">
          <cell r="A4904">
            <v>44544</v>
          </cell>
          <cell r="B4904" t="str">
            <v>TUBO DE POLIETILENO DE ALTA DENSIDADE, PEAD, PE-80, DE = 1400 MM X 42,9 MM PAREDE, (SDR 32,25 - PN 04 ) PARA REDE DE AGUA OU ESGOTO ( NBR 15561)</v>
          </cell>
          <cell r="C4904" t="str">
            <v xml:space="preserve">M     </v>
          </cell>
          <cell r="D4904">
            <v>2008.27</v>
          </cell>
        </row>
        <row r="4905">
          <cell r="A4905">
            <v>44545</v>
          </cell>
          <cell r="B4905" t="str">
            <v>TUBO DE POLIETILENO DE ALTA DENSIDADE, PEAD, PE-80, DE = 160 MM X 14,6 MM PAREDE, (SDR 11 - PN 12,5 ) PARA REDE DE AGUA OU ESGOTO ( NBR 15561)</v>
          </cell>
          <cell r="C4905" t="str">
            <v xml:space="preserve">M     </v>
          </cell>
          <cell r="D4905">
            <v>295.18</v>
          </cell>
        </row>
        <row r="4906">
          <cell r="A4906">
            <v>44546</v>
          </cell>
          <cell r="B4906" t="str">
            <v>TUBO DE POLIETILENO DE ALTA DENSIDADE, PEAD, PE-80, DE = 1600 MM X 49,0 MM PAREDE, ( SDR 32,25 - PN 04 ) PARA REDE DE AGUA OU ESGOTO ( NBR 15561)</v>
          </cell>
          <cell r="C4906" t="str">
            <v xml:space="preserve">M     </v>
          </cell>
          <cell r="D4906">
            <v>1318.31</v>
          </cell>
        </row>
        <row r="4907">
          <cell r="A4907">
            <v>44525</v>
          </cell>
          <cell r="B4907" t="str">
            <v>TUBO DE POLIETILENO DE ALTA DENSIDADE, PEAD, PE-80, DE = 900 MM X 34,7 MM PAREDE, ( SDR 26 - PN 05 ) PARA REDE DE AGUA OU ESGOTO ( NBR 15561)</v>
          </cell>
          <cell r="C4907" t="str">
            <v xml:space="preserve">M     </v>
          </cell>
          <cell r="D4907">
            <v>5089.16</v>
          </cell>
        </row>
        <row r="4908">
          <cell r="A4908">
            <v>44547</v>
          </cell>
          <cell r="B4908" t="str">
            <v>TUBO DE POLIETILENO DE ALTA DENSIDADE, PEAD, PE-80, DE= 200 MM X 18,2 MM PAREDE, ( SDR 11 - PN 12,5 ) PARA REDE DE AGUA OU ESGOTO ( NBR 15561)</v>
          </cell>
          <cell r="C4908" t="str">
            <v xml:space="preserve">M     </v>
          </cell>
          <cell r="D4908">
            <v>460.15</v>
          </cell>
        </row>
        <row r="4909">
          <cell r="A4909">
            <v>44519</v>
          </cell>
          <cell r="B4909" t="str">
            <v>TUBO DE POLIETILENO DE ALTA DENSIDADE, PEAD, PE-80, DE= 315 MM X 28,7 MM PAREDE, ( SDR 11 - PN 12,5 ) PARA REDE DE AGUA OU ESGOTO ( NBR 15561)</v>
          </cell>
          <cell r="C4909" t="str">
            <v xml:space="preserve">M     </v>
          </cell>
          <cell r="D4909">
            <v>1127.5</v>
          </cell>
        </row>
        <row r="4910">
          <cell r="A4910">
            <v>44520</v>
          </cell>
          <cell r="B4910" t="str">
            <v>TUBO DE POLIETILENO DE ALTA DENSIDADE, PEAD, PE-80, DE= 400 MM X 36,4 MM PAREDE, ( SDR 11 - PN 12,5 ) PARA REDE DE AGUA OU ESGOTO ( NBR 15561)</v>
          </cell>
          <cell r="C4910" t="str">
            <v xml:space="preserve">M     </v>
          </cell>
          <cell r="D4910">
            <v>1816</v>
          </cell>
        </row>
        <row r="4911">
          <cell r="A4911">
            <v>44521</v>
          </cell>
          <cell r="B4911" t="str">
            <v>TUBO DE POLIETILENO DE ALTA DENSIDADE, PEAD, PE-80, DE= 50 MM X 4,6 MM PAREDE, (SDR 11 - PN 12,5) PARA REDE DE AGUA OU ESGOTO ( NBR 15561)</v>
          </cell>
          <cell r="C4911" t="str">
            <v xml:space="preserve">M     </v>
          </cell>
          <cell r="D4911">
            <v>29.29</v>
          </cell>
        </row>
        <row r="4912">
          <cell r="A4912">
            <v>44522</v>
          </cell>
          <cell r="B4912" t="str">
            <v>TUBO DE POLIETILENO DE ALTA DENSIDADE, PEAD, PE-80, DE= 500 MM X 45,5 MM PAREDE, ( SDR 11 - PN 12,5 ) PARA REDE DE AGUA OU ESGOTO ( NBR 15561)</v>
          </cell>
          <cell r="C4912" t="str">
            <v xml:space="preserve">M     </v>
          </cell>
          <cell r="D4912">
            <v>3188.22</v>
          </cell>
        </row>
        <row r="4913">
          <cell r="A4913">
            <v>44523</v>
          </cell>
          <cell r="B4913" t="str">
            <v>TUBO DE POLIETILENO DE ALTA DENSIDADE, PEAD, PE-80, DE= 630 MM X 57,3 MM PAREDE (SDR 11 - PN 12,5 ) PARA REDE DE AGUA OU ESGOTO ( NBR 15561)</v>
          </cell>
          <cell r="C4913" t="str">
            <v xml:space="preserve">M     </v>
          </cell>
          <cell r="D4913">
            <v>4741.78</v>
          </cell>
        </row>
        <row r="4914">
          <cell r="A4914">
            <v>44527</v>
          </cell>
          <cell r="B4914" t="str">
            <v>TUBO DE POLIETILENO DE ALTA DENSIDADE, PEAD, PE-80, DE= 730 MM X 34,1 MM PAREDE, ( SDR 21 - PN 06 ) PARA REDE DE AGUA OU ESGOTO ( NBR 15561)</v>
          </cell>
          <cell r="C4914" t="str">
            <v xml:space="preserve">M     </v>
          </cell>
          <cell r="D4914">
            <v>2377.88</v>
          </cell>
        </row>
        <row r="4915">
          <cell r="A4915">
            <v>44524</v>
          </cell>
          <cell r="B4915" t="str">
            <v>TUBO DE POLIETILENO DE ALTA DENSIDADE, PEAD, PE-80, DE= 75 MM X 6,9 MM PAREDE, ( SRD 11 - PN 12,5 ) PARA REDE DE AGUA OU ESGOTO ( NBR 15561)</v>
          </cell>
          <cell r="C4915" t="str">
            <v xml:space="preserve">M     </v>
          </cell>
          <cell r="D4915">
            <v>65.52</v>
          </cell>
        </row>
        <row r="4916">
          <cell r="A4916">
            <v>44542</v>
          </cell>
          <cell r="B4916" t="str">
            <v>TUBO DE POLIETILENO DE ALTA DENSIDADE, PEAD, PE-80, DE= 800 MM X 30,8 MM PAREDE, ( SDR 26 - PN 05 ) PARA REDE DE AGUA OU ESGOTO ( NBR 15561)</v>
          </cell>
          <cell r="C4916" t="str">
            <v xml:space="preserve">M     </v>
          </cell>
          <cell r="D4916">
            <v>3102.34</v>
          </cell>
        </row>
        <row r="4917">
          <cell r="A4917">
            <v>9876</v>
          </cell>
          <cell r="B4917" t="str">
            <v>TUBO DE PVC, PBL, TIPO LEVE, DN = 125 MM,  PARA VENTILACAO</v>
          </cell>
          <cell r="C4917" t="str">
            <v xml:space="preserve">M     </v>
          </cell>
          <cell r="D4917">
            <v>27.86</v>
          </cell>
        </row>
        <row r="4918">
          <cell r="A4918">
            <v>9877</v>
          </cell>
          <cell r="B4918" t="str">
            <v>TUBO DE PVC, PBL, TIPO LEVE, DN = 250 MM,  PARA VENTILACAO</v>
          </cell>
          <cell r="C4918" t="str">
            <v xml:space="preserve">M     </v>
          </cell>
          <cell r="D4918">
            <v>97.6</v>
          </cell>
        </row>
        <row r="4919">
          <cell r="A4919">
            <v>9878</v>
          </cell>
          <cell r="B4919" t="str">
            <v>TUBO DE PVC, PBL, TIPO LEVE, DN = 300 MM,  PARA VENTILACAO</v>
          </cell>
          <cell r="C4919" t="str">
            <v xml:space="preserve">M     </v>
          </cell>
          <cell r="D4919">
            <v>127.13</v>
          </cell>
        </row>
        <row r="4920">
          <cell r="A4920">
            <v>9879</v>
          </cell>
          <cell r="B4920" t="str">
            <v>TUBO DE PVC, PBL, TIPO LEVE, DN = 400 MM,  PARA VENTILACAO</v>
          </cell>
          <cell r="C4920" t="str">
            <v xml:space="preserve">M     </v>
          </cell>
          <cell r="D4920">
            <v>303.45</v>
          </cell>
        </row>
        <row r="4921">
          <cell r="A4921">
            <v>41986</v>
          </cell>
          <cell r="B4921" t="str">
            <v>TUBO DE REVESTIMENTO, EM ACO, CORPO SCHEDULE 40, PONTEIRA SCHEDULE 80, ROSQUEAVEL E SEGMENTADO PARA PERFURACAO, DIAMETRO 10'' (310 MM)</v>
          </cell>
          <cell r="C4921" t="str">
            <v xml:space="preserve">M     </v>
          </cell>
          <cell r="D4921">
            <v>2851.31</v>
          </cell>
        </row>
        <row r="4922">
          <cell r="A4922">
            <v>43422</v>
          </cell>
          <cell r="B4922" t="str">
            <v>TUBO DE REVESTIMENTO, EM ACO, CORPO SCHEDULE 40, PONTEIRA SCHEDULE 80, ROSQUEAVEL E SEGMENTADO PARA PERFURACAO, DIAMETRO 12" (320 MM)</v>
          </cell>
          <cell r="C4922" t="str">
            <v xml:space="preserve">M     </v>
          </cell>
          <cell r="D4922">
            <v>3496.86</v>
          </cell>
        </row>
        <row r="4923">
          <cell r="A4923">
            <v>41987</v>
          </cell>
          <cell r="B4923" t="str">
            <v>TUBO DE REVESTIMENTO, EM ACO, CORPO SCHEDULE 40, PONTEIRA SCHEDULE 80, ROSQUEAVEL E SEGMENTADO PARA PERFURACAO, DIAMETRO 14'' (400 MM)</v>
          </cell>
          <cell r="C4923" t="str">
            <v xml:space="preserve">M     </v>
          </cell>
          <cell r="D4923">
            <v>4053.15</v>
          </cell>
        </row>
        <row r="4924">
          <cell r="A4924">
            <v>41988</v>
          </cell>
          <cell r="B4924" t="str">
            <v>TUBO DE REVESTIMENTO, EM ACO, CORPO SCHEDULE 40, PONTEIRA SCHEDULE 80, ROSQUEAVEL E SEGMENTADO PARA PERFURACAO, DIAMETRO 16'' (450 MM)</v>
          </cell>
          <cell r="C4924" t="str">
            <v xml:space="preserve">M     </v>
          </cell>
          <cell r="D4924">
            <v>5353.63</v>
          </cell>
        </row>
        <row r="4925">
          <cell r="A4925">
            <v>41697</v>
          </cell>
          <cell r="B4925" t="str">
            <v>TUBO DE REVESTIMENTO, EM ACO, CORPO SCHEDULE 40, PONTEIRA SCHEDULE 80, ROSQUEAVEL E SEGMENTADO PARA PERFURACAO, DIAMETRO 4'' (450 MM)</v>
          </cell>
          <cell r="C4925" t="str">
            <v xml:space="preserve">M     </v>
          </cell>
          <cell r="D4925">
            <v>948.91</v>
          </cell>
        </row>
        <row r="4926">
          <cell r="A4926">
            <v>41985</v>
          </cell>
          <cell r="B4926" t="str">
            <v>TUBO DE REVESTIMENTO, EM ACO, CORPO SCHEDULE 40, PONTEIRA SCHEDULE 80, ROSQUEAVEL E SEGMENTADO PARA PERFURACAO, DIAMETRO 6'' (200 MM)</v>
          </cell>
          <cell r="C4926" t="str">
            <v xml:space="preserve">M     </v>
          </cell>
          <cell r="D4926">
            <v>1321.58</v>
          </cell>
        </row>
        <row r="4927">
          <cell r="A4927">
            <v>41699</v>
          </cell>
          <cell r="B4927" t="str">
            <v>TUBO DE REVESTIMENTO, EM ACO, CORPO SCHEDULE 40, PONTEIRA SCHEDULE 80, ROSQUEAVEL E SEGMENTADO PARA PERFURACAO, DIAMETRO 8'' (200 MM)</v>
          </cell>
          <cell r="C4927" t="str">
            <v xml:space="preserve">M     </v>
          </cell>
          <cell r="D4927">
            <v>1881.87</v>
          </cell>
        </row>
        <row r="4928">
          <cell r="A4928">
            <v>38053</v>
          </cell>
          <cell r="B4928" t="str">
            <v>TUBO DRENO, CORRUGADO, ESPIRALADO, FLEXIVEL, PERFURADO, EM POLIETILENO DE ALTA DENSIDADE (PEAD), DN *160* MM, (6") PARA DRENAGEM - EM BARRA (NORMA DNIT 093/2006 - EM)</v>
          </cell>
          <cell r="C4928" t="str">
            <v xml:space="preserve">M     </v>
          </cell>
          <cell r="D4928">
            <v>21.35</v>
          </cell>
        </row>
        <row r="4929">
          <cell r="A4929">
            <v>38054</v>
          </cell>
          <cell r="B4929" t="str">
            <v>TUBO DRENO, CORRUGADO, ESPIRALADO, FLEXIVEL, PERFURADO, EM POLIETILENO DE ALTA DENSIDADE (PEAD), DN *200* MM, (8") PARA DRENAGEM - EM BARRA (NORMA DNIT 093/2006 - EM)</v>
          </cell>
          <cell r="C4929" t="str">
            <v xml:space="preserve">M     </v>
          </cell>
          <cell r="D4929">
            <v>36.71</v>
          </cell>
        </row>
        <row r="4930">
          <cell r="A4930">
            <v>38052</v>
          </cell>
          <cell r="B4930" t="str">
            <v>TUBO DRENO, CORRUGADO, ESPIRALADO, FLEXIVEL, PERFURADO, EM POLIETILENO DE ALTA DENSIDADE (PEAD), DN 100 MM, (4") PARA DRENAGEM - EM ROLO (NORMA DNIT 093/2006 - E.M)</v>
          </cell>
          <cell r="C4930" t="str">
            <v xml:space="preserve">M     </v>
          </cell>
          <cell r="D4930">
            <v>10.34</v>
          </cell>
        </row>
        <row r="4931">
          <cell r="A4931">
            <v>38051</v>
          </cell>
          <cell r="B4931" t="str">
            <v>TUBO DRENO, CORRUGADO, ESPIRALADO, FLEXIVEL, PERFURADO, EM POLIETILENO DE ALTA DENSIDADE (PEAD), DN 65 MM, (2 1/2") PARA DRENAGEM - EM ROLO (NORMA DNIT 093/2006 - EM)</v>
          </cell>
          <cell r="C4931" t="str">
            <v xml:space="preserve">M     </v>
          </cell>
          <cell r="D4931">
            <v>6.45</v>
          </cell>
        </row>
        <row r="4932">
          <cell r="A4932">
            <v>38787</v>
          </cell>
          <cell r="B4932" t="str">
            <v>TUBO MONOCAMADA PEX, DN 16 MM</v>
          </cell>
          <cell r="C4932" t="str">
            <v xml:space="preserve">M     </v>
          </cell>
          <cell r="D4932">
            <v>6.09</v>
          </cell>
        </row>
        <row r="4933">
          <cell r="A4933">
            <v>38825</v>
          </cell>
          <cell r="B4933" t="str">
            <v>TUBO MONOCAMADA PEX, DN 20 MM</v>
          </cell>
          <cell r="C4933" t="str">
            <v xml:space="preserve">M     </v>
          </cell>
          <cell r="D4933">
            <v>7.98</v>
          </cell>
        </row>
        <row r="4934">
          <cell r="A4934">
            <v>38826</v>
          </cell>
          <cell r="B4934" t="str">
            <v>TUBO MONOCAMADA PEX, DN 25 MM</v>
          </cell>
          <cell r="C4934" t="str">
            <v xml:space="preserve">M     </v>
          </cell>
          <cell r="D4934">
            <v>11.82</v>
          </cell>
        </row>
        <row r="4935">
          <cell r="A4935">
            <v>38827</v>
          </cell>
          <cell r="B4935" t="str">
            <v>TUBO MONOCAMADA PEX, DN 32 MM</v>
          </cell>
          <cell r="C4935" t="str">
            <v xml:space="preserve">M     </v>
          </cell>
          <cell r="D4935">
            <v>18.989999999999998</v>
          </cell>
        </row>
        <row r="4936">
          <cell r="A4936">
            <v>38830</v>
          </cell>
          <cell r="B4936" t="str">
            <v>TUBO MULTICAMADA PEX, DN *26* MM, PARA INSTALACOES A GAS (AMARELO)</v>
          </cell>
          <cell r="C4936" t="str">
            <v xml:space="preserve">M     </v>
          </cell>
          <cell r="D4936">
            <v>26.6</v>
          </cell>
        </row>
        <row r="4937">
          <cell r="A4937">
            <v>38828</v>
          </cell>
          <cell r="B4937" t="str">
            <v>TUBO MULTICAMADA PEX, DN 16 MM, PARA INSTALACOES A GAS (AMARELO)</v>
          </cell>
          <cell r="C4937" t="str">
            <v xml:space="preserve">M     </v>
          </cell>
          <cell r="D4937">
            <v>11.73</v>
          </cell>
        </row>
        <row r="4938">
          <cell r="A4938">
            <v>38829</v>
          </cell>
          <cell r="B4938" t="str">
            <v>TUBO MULTICAMADA PEX, DN 20 MM, PARA INSTALACOES A GAS (AMARELO)</v>
          </cell>
          <cell r="C4938" t="str">
            <v xml:space="preserve">M     </v>
          </cell>
          <cell r="D4938">
            <v>19.21</v>
          </cell>
        </row>
        <row r="4939">
          <cell r="A4939">
            <v>38831</v>
          </cell>
          <cell r="B4939" t="str">
            <v>TUBO MULTICAMADA PEX, DN 32 MM, PARA INSTALACOES A GAS (AMARELO)</v>
          </cell>
          <cell r="C4939" t="str">
            <v xml:space="preserve">M     </v>
          </cell>
          <cell r="D4939">
            <v>37.1</v>
          </cell>
        </row>
        <row r="4940">
          <cell r="A4940">
            <v>36274</v>
          </cell>
          <cell r="B4940" t="str">
            <v>TUBO PPR PN 20, DN 20 MM, PARA AGUA QUENTE PREDIAL</v>
          </cell>
          <cell r="C4940" t="str">
            <v xml:space="preserve">M     </v>
          </cell>
          <cell r="D4940">
            <v>9.56</v>
          </cell>
        </row>
        <row r="4941">
          <cell r="A4941">
            <v>36278</v>
          </cell>
          <cell r="B4941" t="str">
            <v>TUBO PPR PN 20, DN 25 MM, PARA AGUA QUENTE PREDIAL</v>
          </cell>
          <cell r="C4941" t="str">
            <v xml:space="preserve">M     </v>
          </cell>
          <cell r="D4941">
            <v>12.97</v>
          </cell>
        </row>
        <row r="4942">
          <cell r="A4942">
            <v>38977</v>
          </cell>
          <cell r="B4942" t="str">
            <v>TUBO PPR, CLASSE PN 12, DN 110 MM</v>
          </cell>
          <cell r="C4942" t="str">
            <v xml:space="preserve">M     </v>
          </cell>
          <cell r="D4942">
            <v>197.35</v>
          </cell>
        </row>
        <row r="4943">
          <cell r="A4943">
            <v>38971</v>
          </cell>
          <cell r="B4943" t="str">
            <v>TUBO PPR, CLASSE PN 12, DN 32 MM</v>
          </cell>
          <cell r="C4943" t="str">
            <v xml:space="preserve">M     </v>
          </cell>
          <cell r="D4943">
            <v>16.260000000000002</v>
          </cell>
        </row>
        <row r="4944">
          <cell r="A4944">
            <v>38972</v>
          </cell>
          <cell r="B4944" t="str">
            <v>TUBO PPR, CLASSE PN 12, DN 40 MM</v>
          </cell>
          <cell r="C4944" t="str">
            <v xml:space="preserve">M     </v>
          </cell>
          <cell r="D4944">
            <v>24.76</v>
          </cell>
        </row>
        <row r="4945">
          <cell r="A4945">
            <v>38973</v>
          </cell>
          <cell r="B4945" t="str">
            <v>TUBO PPR, CLASSE PN 12, DN 50 MM</v>
          </cell>
          <cell r="C4945" t="str">
            <v xml:space="preserve">M     </v>
          </cell>
          <cell r="D4945">
            <v>32.75</v>
          </cell>
        </row>
        <row r="4946">
          <cell r="A4946">
            <v>38974</v>
          </cell>
          <cell r="B4946" t="str">
            <v>TUBO PPR, CLASSE PN 12, DN 63 MM</v>
          </cell>
          <cell r="C4946" t="str">
            <v xml:space="preserve">M     </v>
          </cell>
          <cell r="D4946">
            <v>47.77</v>
          </cell>
        </row>
        <row r="4947">
          <cell r="A4947">
            <v>38975</v>
          </cell>
          <cell r="B4947" t="str">
            <v>TUBO PPR, CLASSE PN 12, DN 75 MM</v>
          </cell>
          <cell r="C4947" t="str">
            <v xml:space="preserve">M     </v>
          </cell>
          <cell r="D4947">
            <v>79.599999999999994</v>
          </cell>
        </row>
        <row r="4948">
          <cell r="A4948">
            <v>38976</v>
          </cell>
          <cell r="B4948" t="str">
            <v>TUBO PPR, CLASSE PN 12, DN 90 MM</v>
          </cell>
          <cell r="C4948" t="str">
            <v xml:space="preserve">M     </v>
          </cell>
          <cell r="D4948">
            <v>111.64</v>
          </cell>
        </row>
        <row r="4949">
          <cell r="A4949">
            <v>38986</v>
          </cell>
          <cell r="B4949" t="str">
            <v>TUBO PPR, CLASSE PN 25, DN 110 MM, PARA AGUA QUENTE E FRIA PREDIAL</v>
          </cell>
          <cell r="C4949" t="str">
            <v xml:space="preserve">M     </v>
          </cell>
          <cell r="D4949">
            <v>224.67</v>
          </cell>
        </row>
        <row r="4950">
          <cell r="A4950">
            <v>38978</v>
          </cell>
          <cell r="B4950" t="str">
            <v>TUBO PPR, CLASSE PN 25, DN 20 MM, PARA AGUA QUENTE E FRIA PREDIAL</v>
          </cell>
          <cell r="C4950" t="str">
            <v xml:space="preserve">M     </v>
          </cell>
          <cell r="D4950">
            <v>9.56</v>
          </cell>
        </row>
        <row r="4951">
          <cell r="A4951">
            <v>38979</v>
          </cell>
          <cell r="B4951" t="str">
            <v>TUBO PPR, CLASSE PN 25, DN 25 MM, PARA AGUA QUENTE E FRIA PREDIAL</v>
          </cell>
          <cell r="C4951" t="str">
            <v xml:space="preserve">M     </v>
          </cell>
          <cell r="D4951">
            <v>12.97</v>
          </cell>
        </row>
        <row r="4952">
          <cell r="A4952">
            <v>38980</v>
          </cell>
          <cell r="B4952" t="str">
            <v>TUBO PPR, CLASSE PN 25, DN 32 MM, PARA AGUA QUENTE E FRIA PREDIAL</v>
          </cell>
          <cell r="C4952" t="str">
            <v xml:space="preserve">M     </v>
          </cell>
          <cell r="D4952">
            <v>21.68</v>
          </cell>
        </row>
        <row r="4953">
          <cell r="A4953">
            <v>38981</v>
          </cell>
          <cell r="B4953" t="str">
            <v>TUBO PPR, CLASSE PN 25, DN 40 MM, PARA AGUA QUENTE E FRIA PREDIAL</v>
          </cell>
          <cell r="C4953" t="str">
            <v xml:space="preserve">M     </v>
          </cell>
          <cell r="D4953">
            <v>30.02</v>
          </cell>
        </row>
        <row r="4954">
          <cell r="A4954">
            <v>38982</v>
          </cell>
          <cell r="B4954" t="str">
            <v>TUBO PPR, CLASSE PN 25, DN 50 MM, PARA AGUA QUENTE E FRIA PREDIAL</v>
          </cell>
          <cell r="C4954" t="str">
            <v xml:space="preserve">M     </v>
          </cell>
          <cell r="D4954">
            <v>43.69</v>
          </cell>
        </row>
        <row r="4955">
          <cell r="A4955">
            <v>38983</v>
          </cell>
          <cell r="B4955" t="str">
            <v>TUBO PPR, CLASSE PN 25, DN 63 MM, PARA AGUA QUENTE E FRIA PREDIAL</v>
          </cell>
          <cell r="C4955" t="str">
            <v xml:space="preserve">M     </v>
          </cell>
          <cell r="D4955">
            <v>57.92</v>
          </cell>
        </row>
        <row r="4956">
          <cell r="A4956">
            <v>38984</v>
          </cell>
          <cell r="B4956" t="str">
            <v>TUBO PPR, CLASSE PN 25, DN 75 MM, PARA AGUA QUENTE E FRIA PREDIAL</v>
          </cell>
          <cell r="C4956" t="str">
            <v xml:space="preserve">M     </v>
          </cell>
          <cell r="D4956">
            <v>111.71</v>
          </cell>
        </row>
        <row r="4957">
          <cell r="A4957">
            <v>38985</v>
          </cell>
          <cell r="B4957" t="str">
            <v>TUBO PPR, CLASSE PN 25, DN 90 MM, PARA AGUA QUENTE E FRIA PREDIAL</v>
          </cell>
          <cell r="C4957" t="str">
            <v xml:space="preserve">M     </v>
          </cell>
          <cell r="D4957">
            <v>165.38</v>
          </cell>
        </row>
        <row r="4958">
          <cell r="A4958">
            <v>9836</v>
          </cell>
          <cell r="B4958" t="str">
            <v>TUBO PVC  SERIE NORMAL, DN 100 MM, PARA ESGOTO  PREDIAL (NBR 5688)</v>
          </cell>
          <cell r="C4958" t="str">
            <v xml:space="preserve">M     </v>
          </cell>
          <cell r="D4958">
            <v>18.170000000000002</v>
          </cell>
        </row>
        <row r="4959">
          <cell r="A4959">
            <v>20065</v>
          </cell>
          <cell r="B4959" t="str">
            <v>TUBO PVC  SERIE NORMAL, DN 150 MM, PARA ESGOTO  PREDIAL (NBR 5688)</v>
          </cell>
          <cell r="C4959" t="str">
            <v xml:space="preserve">M     </v>
          </cell>
          <cell r="D4959">
            <v>46.48</v>
          </cell>
        </row>
        <row r="4960">
          <cell r="A4960">
            <v>9835</v>
          </cell>
          <cell r="B4960" t="str">
            <v>TUBO PVC  SERIE NORMAL, DN 40 MM, PARA ESGOTO  PREDIAL (NBR 5688)</v>
          </cell>
          <cell r="C4960" t="str">
            <v xml:space="preserve">M     </v>
          </cell>
          <cell r="D4960">
            <v>6.55</v>
          </cell>
        </row>
        <row r="4961">
          <cell r="A4961">
            <v>38032</v>
          </cell>
          <cell r="B4961" t="str">
            <v>TUBO PVC CORRUGADO, PAREDE DUPLA, JE, DN 150 MM, REDE COLETORA ESGOTO</v>
          </cell>
          <cell r="C4961" t="str">
            <v xml:space="preserve">M     </v>
          </cell>
          <cell r="D4961">
            <v>65.94</v>
          </cell>
        </row>
        <row r="4962">
          <cell r="A4962">
            <v>38033</v>
          </cell>
          <cell r="B4962" t="str">
            <v>TUBO PVC CORRUGADO, PAREDE DUPLA, JE, DN 200 MM, REDE COLETORA ESGOTO</v>
          </cell>
          <cell r="C4962" t="str">
            <v xml:space="preserve">M     </v>
          </cell>
          <cell r="D4962">
            <v>107.91</v>
          </cell>
        </row>
        <row r="4963">
          <cell r="A4963">
            <v>38034</v>
          </cell>
          <cell r="B4963" t="str">
            <v>TUBO PVC CORRUGADO, PAREDE DUPLA, JE, DN 250 MM, REDE COLETORA ESGOTO</v>
          </cell>
          <cell r="C4963" t="str">
            <v xml:space="preserve">M     </v>
          </cell>
          <cell r="D4963">
            <v>178.51</v>
          </cell>
        </row>
        <row r="4964">
          <cell r="A4964">
            <v>38035</v>
          </cell>
          <cell r="B4964" t="str">
            <v>TUBO PVC CORRUGADO, PAREDE DUPLA, JE, DN 300 MM, REDE COLETORA ESGOTO</v>
          </cell>
          <cell r="C4964" t="str">
            <v xml:space="preserve">M     </v>
          </cell>
          <cell r="D4964">
            <v>248.75</v>
          </cell>
        </row>
        <row r="4965">
          <cell r="A4965">
            <v>38036</v>
          </cell>
          <cell r="B4965" t="str">
            <v>TUBO PVC CORRUGADO, PAREDE DUPLA, JE, DN 350 MM, REDE COLETORA ESGOTO</v>
          </cell>
          <cell r="C4965" t="str">
            <v xml:space="preserve">M     </v>
          </cell>
          <cell r="D4965">
            <v>350.99</v>
          </cell>
        </row>
        <row r="4966">
          <cell r="A4966">
            <v>38037</v>
          </cell>
          <cell r="B4966" t="str">
            <v>TUBO PVC CORRUGADO, PAREDE DUPLA, JE, DN 400 MM, REDE COLETORA ESGOTO</v>
          </cell>
          <cell r="C4966" t="str">
            <v xml:space="preserve">M     </v>
          </cell>
          <cell r="D4966">
            <v>406.98</v>
          </cell>
        </row>
        <row r="4967">
          <cell r="A4967">
            <v>9850</v>
          </cell>
          <cell r="B4967" t="str">
            <v>TUBO PVC DE REVESTIMENTO GEOMECANICO NERVURADO REFORCADO, DN = 150 MM, COMPRIMENTO = 2 M</v>
          </cell>
          <cell r="C4967" t="str">
            <v xml:space="preserve">M     </v>
          </cell>
          <cell r="D4967">
            <v>150.88</v>
          </cell>
        </row>
        <row r="4968">
          <cell r="A4968">
            <v>9853</v>
          </cell>
          <cell r="B4968" t="str">
            <v>TUBO PVC DE REVESTIMENTO GEOMECANICO NERVURADO REFORCADO, DN = 200 MM, COMPRIMENTO = 2 M</v>
          </cell>
          <cell r="C4968" t="str">
            <v xml:space="preserve">M     </v>
          </cell>
          <cell r="D4968">
            <v>268.31</v>
          </cell>
        </row>
        <row r="4969">
          <cell r="A4969">
            <v>9854</v>
          </cell>
          <cell r="B4969" t="str">
            <v>TUBO PVC DE REVESTIMENTO GEOMECANICO NERVURADO STANDARD, DN = 154 MM, COMPRIMENTO = 2 M</v>
          </cell>
          <cell r="C4969" t="str">
            <v xml:space="preserve">M     </v>
          </cell>
          <cell r="D4969">
            <v>117.56</v>
          </cell>
        </row>
        <row r="4970">
          <cell r="A4970">
            <v>9851</v>
          </cell>
          <cell r="B4970" t="str">
            <v>TUBO PVC DE REVESTIMENTO GEOMECANICO NERVURADO STANDARD, DN = 206 MM, COMPRIMENTO = 2 M</v>
          </cell>
          <cell r="C4970" t="str">
            <v xml:space="preserve">M     </v>
          </cell>
          <cell r="D4970">
            <v>203.85</v>
          </cell>
        </row>
        <row r="4971">
          <cell r="A4971">
            <v>9855</v>
          </cell>
          <cell r="B4971" t="str">
            <v>TUBO PVC DE REVESTIMENTO GEOMECANICO NERVURADO STANDARD, DN = 250 MM, COMPRIMENTO = 2 M</v>
          </cell>
          <cell r="C4971" t="str">
            <v xml:space="preserve">M     </v>
          </cell>
          <cell r="D4971">
            <v>340.96</v>
          </cell>
        </row>
        <row r="4972">
          <cell r="A4972">
            <v>9825</v>
          </cell>
          <cell r="B4972" t="str">
            <v>TUBO PVC DEFOFO, JEI, 1 MPA, DN 100 MM, PARA REDE DE AGUA (NBR 7665)</v>
          </cell>
          <cell r="C4972" t="str">
            <v xml:space="preserve">M     </v>
          </cell>
          <cell r="D4972">
            <v>59</v>
          </cell>
        </row>
        <row r="4973">
          <cell r="A4973">
            <v>9828</v>
          </cell>
          <cell r="B4973" t="str">
            <v>TUBO PVC DEFOFO, JEI, 1 MPA, DN 150 MM, PARA REDE DE  AGUA (NBR 7665)</v>
          </cell>
          <cell r="C4973" t="str">
            <v xml:space="preserve">M     </v>
          </cell>
          <cell r="D4973">
            <v>158.79</v>
          </cell>
        </row>
        <row r="4974">
          <cell r="A4974">
            <v>9829</v>
          </cell>
          <cell r="B4974" t="str">
            <v>TUBO PVC DEFOFO, JEI, 1 MPA, DN 200 MM, PARA REDE DE AGUA (NBR 7665)</v>
          </cell>
          <cell r="C4974" t="str">
            <v xml:space="preserve">M     </v>
          </cell>
          <cell r="D4974">
            <v>269.10000000000002</v>
          </cell>
        </row>
        <row r="4975">
          <cell r="A4975">
            <v>9826</v>
          </cell>
          <cell r="B4975" t="str">
            <v>TUBO PVC DEFOFO, JEI, 1 MPA, DN 250 MM, PARA REDE DE AGUA (NBR 7665)</v>
          </cell>
          <cell r="C4975" t="str">
            <v xml:space="preserve">M     </v>
          </cell>
          <cell r="D4975">
            <v>409.67</v>
          </cell>
        </row>
        <row r="4976">
          <cell r="A4976">
            <v>9827</v>
          </cell>
          <cell r="B4976" t="str">
            <v>TUBO PVC DEFOFO, JEI, 1 MPA, DN 300 MM, PARA REDE DE AGUA (NBR 7665)</v>
          </cell>
          <cell r="C4976" t="str">
            <v xml:space="preserve">M     </v>
          </cell>
          <cell r="D4976">
            <v>581.73</v>
          </cell>
        </row>
        <row r="4977">
          <cell r="A4977">
            <v>36374</v>
          </cell>
          <cell r="B4977" t="str">
            <v>TUBO PVC PBA JEI, CLASSE 12, DN 100 MM, PARA REDE DE AGUA (NBR 5647)</v>
          </cell>
          <cell r="C4977" t="str">
            <v xml:space="preserve">M     </v>
          </cell>
          <cell r="D4977">
            <v>70.72</v>
          </cell>
        </row>
        <row r="4978">
          <cell r="A4978">
            <v>36084</v>
          </cell>
          <cell r="B4978" t="str">
            <v>TUBO PVC PBA JEI, CLASSE 12, DN 50 MM, PARA REDE DE AGUA (NBR 5647)</v>
          </cell>
          <cell r="C4978" t="str">
            <v xml:space="preserve">M     </v>
          </cell>
          <cell r="D4978">
            <v>20.95</v>
          </cell>
        </row>
        <row r="4979">
          <cell r="A4979">
            <v>36373</v>
          </cell>
          <cell r="B4979" t="str">
            <v>TUBO PVC PBA JEI, CLASSE 12, DN 75 MM, PARA REDE DE AGUA (NBR 5647)</v>
          </cell>
          <cell r="C4979" t="str">
            <v xml:space="preserve">M     </v>
          </cell>
          <cell r="D4979">
            <v>43.51</v>
          </cell>
        </row>
        <row r="4980">
          <cell r="A4980">
            <v>36377</v>
          </cell>
          <cell r="B4980" t="str">
            <v>TUBO PVC PBA JEI, CLASSE 15, DN 100 MM, PARA REDE DE AGUA (NBR 5647)</v>
          </cell>
          <cell r="C4980" t="str">
            <v xml:space="preserve">M     </v>
          </cell>
          <cell r="D4980">
            <v>84.83</v>
          </cell>
        </row>
        <row r="4981">
          <cell r="A4981">
            <v>36375</v>
          </cell>
          <cell r="B4981" t="str">
            <v>TUBO PVC PBA JEI, CLASSE 15, DN 50 MM, PARA REDE DE AGUA (NBR 5647)</v>
          </cell>
          <cell r="C4981" t="str">
            <v xml:space="preserve">M     </v>
          </cell>
          <cell r="D4981">
            <v>25.85</v>
          </cell>
        </row>
        <row r="4982">
          <cell r="A4982">
            <v>36376</v>
          </cell>
          <cell r="B4982" t="str">
            <v>TUBO PVC PBA JEI, CLASSE 15, DN 75 MM, PARA REDE DE AGUA (NBR 5647)</v>
          </cell>
          <cell r="C4982" t="str">
            <v xml:space="preserve">M     </v>
          </cell>
          <cell r="D4982">
            <v>50.77</v>
          </cell>
        </row>
        <row r="4983">
          <cell r="A4983">
            <v>36380</v>
          </cell>
          <cell r="B4983" t="str">
            <v>TUBO PVC PBA JEI, CLASSE 20, DN 100 MM, PARA REDE DE AGUA (NBR 5647)</v>
          </cell>
          <cell r="C4983" t="str">
            <v xml:space="preserve">M     </v>
          </cell>
          <cell r="D4983">
            <v>106.07</v>
          </cell>
        </row>
        <row r="4984">
          <cell r="A4984">
            <v>36378</v>
          </cell>
          <cell r="B4984" t="str">
            <v>TUBO PVC PBA JEI, CLASSE 20, DN 50 MM, PARA REDE DE AGUA (NBR 5647)</v>
          </cell>
          <cell r="C4984" t="str">
            <v xml:space="preserve">M     </v>
          </cell>
          <cell r="D4984">
            <v>31.78</v>
          </cell>
        </row>
        <row r="4985">
          <cell r="A4985">
            <v>36379</v>
          </cell>
          <cell r="B4985" t="str">
            <v>TUBO PVC PBA JEI, CLASSE 20, DN 75 MM, PARA REDE DE AGUA (NBR 5647)</v>
          </cell>
          <cell r="C4985" t="str">
            <v xml:space="preserve">M     </v>
          </cell>
          <cell r="D4985">
            <v>64.069999999999993</v>
          </cell>
        </row>
        <row r="4986">
          <cell r="A4986">
            <v>9859</v>
          </cell>
          <cell r="B4986" t="str">
            <v>TUBO PVC ROSCAVEL, 3/4",  AGUA FRIA PREDIAL</v>
          </cell>
          <cell r="C4986" t="str">
            <v xml:space="preserve">M     </v>
          </cell>
          <cell r="D4986">
            <v>10.78</v>
          </cell>
        </row>
        <row r="4987">
          <cell r="A4987">
            <v>9838</v>
          </cell>
          <cell r="B4987" t="str">
            <v>TUBO PVC SERIE NORMAL, DN 50 MM, PARA ESGOTO PREDIAL (NBR 5688)</v>
          </cell>
          <cell r="C4987" t="str">
            <v xml:space="preserve">M     </v>
          </cell>
          <cell r="D4987">
            <v>11.15</v>
          </cell>
        </row>
        <row r="4988">
          <cell r="A4988">
            <v>9837</v>
          </cell>
          <cell r="B4988" t="str">
            <v>TUBO PVC SERIE NORMAL, DN 75 MM, PARA ESGOTO PREDIAL (NBR 5688)</v>
          </cell>
          <cell r="C4988" t="str">
            <v xml:space="preserve">M     </v>
          </cell>
          <cell r="D4988">
            <v>16.100000000000001</v>
          </cell>
        </row>
        <row r="4989">
          <cell r="A4989">
            <v>9833</v>
          </cell>
          <cell r="B4989" t="str">
            <v>TUBO PVC, FLEXIVEL, CORRUGADO, PERFURADO, DN 110 MM, PARA DRENAGEM, SISTEMA IRRIGACAO</v>
          </cell>
          <cell r="C4989" t="str">
            <v xml:space="preserve">M     </v>
          </cell>
          <cell r="D4989">
            <v>12</v>
          </cell>
        </row>
        <row r="4990">
          <cell r="A4990">
            <v>9830</v>
          </cell>
          <cell r="B4990" t="str">
            <v>TUBO PVC, FLEXIVEL, CORRUGADO, PERFURADO, DN 65 MM, PARA DRENAGEM, SISTEMA IRRIGACAO</v>
          </cell>
          <cell r="C4990" t="str">
            <v xml:space="preserve">M     </v>
          </cell>
          <cell r="D4990">
            <v>6.42</v>
          </cell>
        </row>
        <row r="4991">
          <cell r="A4991">
            <v>9834</v>
          </cell>
          <cell r="B4991" t="str">
            <v>TUBO PVC, RIGIDO, CORRUGADO, PERFURADO, DN 150 MM, PARA DRENAGEM, SISTEMA IRRIGACAO</v>
          </cell>
          <cell r="C4991" t="str">
            <v xml:space="preserve">M     </v>
          </cell>
          <cell r="D4991">
            <v>33.39</v>
          </cell>
        </row>
        <row r="4992">
          <cell r="A4992">
            <v>9863</v>
          </cell>
          <cell r="B4992" t="str">
            <v>TUBO PVC, ROSCAVEL,  2 1/2", AGUA FRIA PREDIAL</v>
          </cell>
          <cell r="C4992" t="str">
            <v xml:space="preserve">M     </v>
          </cell>
          <cell r="D4992">
            <v>77.819999999999993</v>
          </cell>
        </row>
        <row r="4993">
          <cell r="A4993">
            <v>9860</v>
          </cell>
          <cell r="B4993" t="str">
            <v>TUBO PVC, ROSCAVEL,  2", PARA AGUA FRIA PREDIAL</v>
          </cell>
          <cell r="C4993" t="str">
            <v xml:space="preserve">M     </v>
          </cell>
          <cell r="D4993">
            <v>49.96</v>
          </cell>
        </row>
        <row r="4994">
          <cell r="A4994">
            <v>9862</v>
          </cell>
          <cell r="B4994" t="str">
            <v>TUBO PVC, ROSCAVEL, 1 1/2",  AGUA FRIA PREDIAL</v>
          </cell>
          <cell r="C4994" t="str">
            <v xml:space="preserve">M     </v>
          </cell>
          <cell r="D4994">
            <v>35.25</v>
          </cell>
        </row>
        <row r="4995">
          <cell r="A4995">
            <v>9861</v>
          </cell>
          <cell r="B4995" t="str">
            <v>TUBO PVC, ROSCAVEL, 1 1/4", AGUA FRIA PREDIAL</v>
          </cell>
          <cell r="C4995" t="str">
            <v xml:space="preserve">M     </v>
          </cell>
          <cell r="D4995">
            <v>28.33</v>
          </cell>
        </row>
        <row r="4996">
          <cell r="A4996">
            <v>9856</v>
          </cell>
          <cell r="B4996" t="str">
            <v>TUBO PVC, ROSCAVEL, 1/2", AGUA FRIA PREDIAL</v>
          </cell>
          <cell r="C4996" t="str">
            <v xml:space="preserve">M     </v>
          </cell>
          <cell r="D4996">
            <v>7.61</v>
          </cell>
        </row>
        <row r="4997">
          <cell r="A4997">
            <v>9866</v>
          </cell>
          <cell r="B4997" t="str">
            <v>TUBO PVC, ROSCAVEL, 1", AGUA FRIA PREDIAL</v>
          </cell>
          <cell r="C4997" t="str">
            <v xml:space="preserve">M     </v>
          </cell>
          <cell r="D4997">
            <v>20.93</v>
          </cell>
        </row>
        <row r="4998">
          <cell r="A4998">
            <v>9857</v>
          </cell>
          <cell r="B4998" t="str">
            <v>TUBO PVC, ROSCAVEL, 3", AGUA FRIA PREDIAL</v>
          </cell>
          <cell r="C4998" t="str">
            <v xml:space="preserve">M     </v>
          </cell>
          <cell r="D4998">
            <v>100.65</v>
          </cell>
        </row>
        <row r="4999">
          <cell r="A4999">
            <v>9864</v>
          </cell>
          <cell r="B4999" t="str">
            <v>TUBO PVC, ROSCAVEL, 4",  AGUA FRIA PREDIAL</v>
          </cell>
          <cell r="C4999" t="str">
            <v xml:space="preserve">M     </v>
          </cell>
          <cell r="D4999">
            <v>121.51</v>
          </cell>
        </row>
        <row r="5000">
          <cell r="A5000">
            <v>9865</v>
          </cell>
          <cell r="B5000" t="str">
            <v>TUBO PVC, ROSCAVEL, 5",  AGUA FRIA PREDIAL</v>
          </cell>
          <cell r="C5000" t="str">
            <v xml:space="preserve">M     </v>
          </cell>
          <cell r="D5000">
            <v>174.74</v>
          </cell>
        </row>
        <row r="5001">
          <cell r="A5001">
            <v>9858</v>
          </cell>
          <cell r="B5001" t="str">
            <v>TUBO PVC, ROSCAVEL, 6",  AGUA FRIA PREDIAL</v>
          </cell>
          <cell r="C5001" t="str">
            <v xml:space="preserve">M     </v>
          </cell>
          <cell r="D5001">
            <v>183.2</v>
          </cell>
        </row>
        <row r="5002">
          <cell r="A5002">
            <v>9841</v>
          </cell>
          <cell r="B5002" t="str">
            <v>TUBO PVC, SERIE R, DN 100 MM, PARA ESGOTO OU AGUAS PLUVIAIS PREDIAIS (NBR 5688)</v>
          </cell>
          <cell r="C5002" t="str">
            <v xml:space="preserve">M     </v>
          </cell>
          <cell r="D5002">
            <v>44.84</v>
          </cell>
        </row>
        <row r="5003">
          <cell r="A5003">
            <v>9840</v>
          </cell>
          <cell r="B5003" t="str">
            <v>TUBO PVC, SERIE R, DN 150 MM, PARA ESGOTO OU AGUAS PLUVIAIS PREDIAIS (NBR 5688)</v>
          </cell>
          <cell r="C5003" t="str">
            <v xml:space="preserve">M     </v>
          </cell>
          <cell r="D5003">
            <v>91.14</v>
          </cell>
        </row>
        <row r="5004">
          <cell r="A5004">
            <v>20067</v>
          </cell>
          <cell r="B5004" t="str">
            <v>TUBO PVC, SERIE R, DN 40 MM, PARA ESGOTO OU AGUAS PLUVIAIS PREDIAIS (NBR 5688)</v>
          </cell>
          <cell r="C5004" t="str">
            <v xml:space="preserve">M     </v>
          </cell>
          <cell r="D5004">
            <v>15.66</v>
          </cell>
        </row>
        <row r="5005">
          <cell r="A5005">
            <v>20068</v>
          </cell>
          <cell r="B5005" t="str">
            <v>TUBO PVC, SERIE R, DN 50 MM, PARA ESGOTO OU AGUAS PLUVIAIS PREDIAIS (NBR 5688)</v>
          </cell>
          <cell r="C5005" t="str">
            <v xml:space="preserve">M     </v>
          </cell>
          <cell r="D5005">
            <v>19.53</v>
          </cell>
        </row>
        <row r="5006">
          <cell r="A5006">
            <v>9839</v>
          </cell>
          <cell r="B5006" t="str">
            <v>TUBO PVC, SERIE R, DN 75 MM, PARA ESGOTO OU AGUAS PLUVIAIS PREDIAIS (NBR 5688)</v>
          </cell>
          <cell r="C5006" t="str">
            <v xml:space="preserve">M     </v>
          </cell>
          <cell r="D5006">
            <v>25.6</v>
          </cell>
        </row>
        <row r="5007">
          <cell r="A5007">
            <v>9870</v>
          </cell>
          <cell r="B5007" t="str">
            <v>TUBO PVC, SOLDAVEL, DN 100 MM, AGUA FRIA (NBR-5648)</v>
          </cell>
          <cell r="C5007" t="str">
            <v xml:space="preserve">M     </v>
          </cell>
          <cell r="D5007">
            <v>84.86</v>
          </cell>
        </row>
        <row r="5008">
          <cell r="A5008">
            <v>9867</v>
          </cell>
          <cell r="B5008" t="str">
            <v>TUBO PVC, SOLDAVEL, DN 20 MM, AGUA FRIA (NBR-5648)</v>
          </cell>
          <cell r="C5008" t="str">
            <v xml:space="preserve">M     </v>
          </cell>
          <cell r="D5008">
            <v>3.12</v>
          </cell>
        </row>
        <row r="5009">
          <cell r="A5009">
            <v>9868</v>
          </cell>
          <cell r="B5009" t="str">
            <v>TUBO PVC, SOLDAVEL, DN 25 MM, AGUA FRIA (NBR-5648)</v>
          </cell>
          <cell r="C5009" t="str">
            <v xml:space="preserve">M     </v>
          </cell>
          <cell r="D5009">
            <v>4</v>
          </cell>
        </row>
        <row r="5010">
          <cell r="A5010">
            <v>9869</v>
          </cell>
          <cell r="B5010" t="str">
            <v>TUBO PVC, SOLDAVEL, DN 32 MM, AGUA FRIA (NBR-5648)</v>
          </cell>
          <cell r="C5010" t="str">
            <v xml:space="preserve">M     </v>
          </cell>
          <cell r="D5010">
            <v>8.98</v>
          </cell>
        </row>
        <row r="5011">
          <cell r="A5011">
            <v>9874</v>
          </cell>
          <cell r="B5011" t="str">
            <v>TUBO PVC, SOLDAVEL, DN 40 MM, AGUA FRIA (NBR-5648)</v>
          </cell>
          <cell r="C5011" t="str">
            <v xml:space="preserve">M     </v>
          </cell>
          <cell r="D5011">
            <v>13.07</v>
          </cell>
        </row>
        <row r="5012">
          <cell r="A5012">
            <v>9875</v>
          </cell>
          <cell r="B5012" t="str">
            <v>TUBO PVC, SOLDAVEL, DN 50 MM, PARA AGUA FRIA (NBR-5648)</v>
          </cell>
          <cell r="C5012" t="str">
            <v xml:space="preserve">M     </v>
          </cell>
          <cell r="D5012">
            <v>14.98</v>
          </cell>
        </row>
        <row r="5013">
          <cell r="A5013">
            <v>9873</v>
          </cell>
          <cell r="B5013" t="str">
            <v>TUBO PVC, SOLDAVEL, DN 60 MM, AGUA FRIA (NBR-5648)</v>
          </cell>
          <cell r="C5013" t="str">
            <v xml:space="preserve">M     </v>
          </cell>
          <cell r="D5013">
            <v>25.27</v>
          </cell>
        </row>
        <row r="5014">
          <cell r="A5014">
            <v>9871</v>
          </cell>
          <cell r="B5014" t="str">
            <v>TUBO PVC, SOLDAVEL, DN 75 MM, AGUA FRIA (NBR-5648)</v>
          </cell>
          <cell r="C5014" t="str">
            <v xml:space="preserve">M     </v>
          </cell>
          <cell r="D5014">
            <v>42.33</v>
          </cell>
        </row>
        <row r="5015">
          <cell r="A5015">
            <v>9872</v>
          </cell>
          <cell r="B5015" t="str">
            <v>TUBO PVC, SOLDAVEL, DN 85 MM, AGUA FRIA (NBR-5648)</v>
          </cell>
          <cell r="C5015" t="str">
            <v xml:space="preserve">M     </v>
          </cell>
          <cell r="D5015">
            <v>52.89</v>
          </cell>
        </row>
        <row r="5016">
          <cell r="A5016">
            <v>7667</v>
          </cell>
          <cell r="B5016" t="str">
            <v>TUBO 26" EM CHAPA PRETA, E= 3/16", 147 KG/6 M</v>
          </cell>
          <cell r="C5016" t="str">
            <v xml:space="preserve">M     </v>
          </cell>
          <cell r="D5016">
            <v>2691.1</v>
          </cell>
        </row>
        <row r="5017">
          <cell r="A5017">
            <v>7660</v>
          </cell>
          <cell r="B5017" t="str">
            <v>TUBO 30" EM CHAPA PRETA, E= 1/4", 175 KG/6 M</v>
          </cell>
          <cell r="C5017" t="str">
            <v xml:space="preserve">M     </v>
          </cell>
          <cell r="D5017">
            <v>3430.51</v>
          </cell>
        </row>
        <row r="5018">
          <cell r="A5018">
            <v>7676</v>
          </cell>
          <cell r="B5018" t="str">
            <v>TUBO 30" EM CHAPA PRETA, E= 3/8", 177 KG/6 M</v>
          </cell>
          <cell r="C5018" t="str">
            <v xml:space="preserve">M     </v>
          </cell>
          <cell r="D5018">
            <v>3469.72</v>
          </cell>
        </row>
        <row r="5019">
          <cell r="A5019">
            <v>12426</v>
          </cell>
          <cell r="B5019" t="str">
            <v>UNIAO COM ASSENTO CONICO DE BRONZE, DIAMETRO 1/2"</v>
          </cell>
          <cell r="C5019" t="str">
            <v xml:space="preserve">UN    </v>
          </cell>
          <cell r="D5019">
            <v>35.81</v>
          </cell>
        </row>
        <row r="5020">
          <cell r="A5020">
            <v>12425</v>
          </cell>
          <cell r="B5020" t="str">
            <v>UNIAO COM ASSENTO CONICO DE BRONZE, DIAMETRO 1"</v>
          </cell>
          <cell r="C5020" t="str">
            <v xml:space="preserve">UN    </v>
          </cell>
          <cell r="D5020">
            <v>49.2</v>
          </cell>
        </row>
        <row r="5021">
          <cell r="A5021">
            <v>12427</v>
          </cell>
          <cell r="B5021" t="str">
            <v>UNIAO COM ASSENTO CONICO DE BRONZE, DIAMETRO 2 1/2"</v>
          </cell>
          <cell r="C5021" t="str">
            <v xml:space="preserve">UN    </v>
          </cell>
          <cell r="D5021">
            <v>204.21</v>
          </cell>
        </row>
        <row r="5022">
          <cell r="A5022">
            <v>12428</v>
          </cell>
          <cell r="B5022" t="str">
            <v>UNIAO COM ASSENTO CONICO DE BRONZE, DIAMETRO 2'</v>
          </cell>
          <cell r="C5022" t="str">
            <v xml:space="preserve">UN    </v>
          </cell>
          <cell r="D5022">
            <v>131.08000000000001</v>
          </cell>
        </row>
        <row r="5023">
          <cell r="A5023">
            <v>12430</v>
          </cell>
          <cell r="B5023" t="str">
            <v>UNIAO COM ASSENTO CONICO DE BRONZE, DIAMETRO 3/4"</v>
          </cell>
          <cell r="C5023" t="str">
            <v xml:space="preserve">UN    </v>
          </cell>
          <cell r="D5023">
            <v>43.9</v>
          </cell>
        </row>
        <row r="5024">
          <cell r="A5024">
            <v>12429</v>
          </cell>
          <cell r="B5024" t="str">
            <v>UNIAO COM ASSENTO CONICO DE BRONZE, DIAMETRO 3"</v>
          </cell>
          <cell r="C5024" t="str">
            <v xml:space="preserve">UN    </v>
          </cell>
          <cell r="D5024">
            <v>330.22</v>
          </cell>
        </row>
        <row r="5025">
          <cell r="A5025">
            <v>12431</v>
          </cell>
          <cell r="B5025" t="str">
            <v>UNIAO COM ASSENTO CONICO DE BRONZE, DIAMETRO 4"</v>
          </cell>
          <cell r="C5025" t="str">
            <v xml:space="preserve">UN    </v>
          </cell>
          <cell r="D5025">
            <v>561.98</v>
          </cell>
        </row>
        <row r="5026">
          <cell r="A5026">
            <v>12432</v>
          </cell>
          <cell r="B5026" t="str">
            <v>UNIAO COM ASSENTO CONICO DE FERRO LONGO (MACHO-FEMEA), DIAMETRO 1 1/2"</v>
          </cell>
          <cell r="C5026" t="str">
            <v xml:space="preserve">UN    </v>
          </cell>
          <cell r="D5026">
            <v>115.58</v>
          </cell>
        </row>
        <row r="5027">
          <cell r="A5027">
            <v>12434</v>
          </cell>
          <cell r="B5027" t="str">
            <v>UNIAO COM ASSENTO CONICO DE FERRO LONGO (MACHO-FEMEA), DIAMETRO 1/2"</v>
          </cell>
          <cell r="C5027" t="str">
            <v xml:space="preserve">UN    </v>
          </cell>
          <cell r="D5027">
            <v>37.659999999999997</v>
          </cell>
        </row>
        <row r="5028">
          <cell r="A5028">
            <v>12433</v>
          </cell>
          <cell r="B5028" t="str">
            <v>UNIAO COM ASSENTO CONICO DE FERRO LONGO (MACHO-FEMEA), DIAMETRO 1"</v>
          </cell>
          <cell r="C5028" t="str">
            <v xml:space="preserve">UN    </v>
          </cell>
          <cell r="D5028">
            <v>73.58</v>
          </cell>
        </row>
        <row r="5029">
          <cell r="A5029">
            <v>12435</v>
          </cell>
          <cell r="B5029" t="str">
            <v>UNIAO COM ASSENTO CONICO DE FERRO LONGO (MACHO-FEMEA), DIAMETRO 2 1/2"</v>
          </cell>
          <cell r="C5029" t="str">
            <v xml:space="preserve">UN    </v>
          </cell>
          <cell r="D5029">
            <v>227.71</v>
          </cell>
        </row>
        <row r="5030">
          <cell r="A5030">
            <v>12437</v>
          </cell>
          <cell r="B5030" t="str">
            <v>UNIAO COM ASSENTO CONICO DE FERRO LONGO (MACHO-FEMEA), DIAMETRO 2"</v>
          </cell>
          <cell r="C5030" t="str">
            <v xml:space="preserve">UN    </v>
          </cell>
          <cell r="D5030">
            <v>183.91</v>
          </cell>
        </row>
        <row r="5031">
          <cell r="A5031">
            <v>12439</v>
          </cell>
          <cell r="B5031" t="str">
            <v>UNIAO COM ASSENTO CONICO DE FERRO LONGO (MACHO-FEMEA), DIAMETRO 3/4"</v>
          </cell>
          <cell r="C5031" t="str">
            <v xml:space="preserve">UN    </v>
          </cell>
          <cell r="D5031">
            <v>59.02</v>
          </cell>
        </row>
        <row r="5032">
          <cell r="A5032">
            <v>12438</v>
          </cell>
          <cell r="B5032" t="str">
            <v>UNIAO COM ASSENTO CONICO DE FERRO LONGO (MACHO-FEMEA), DIAMETRO 3'</v>
          </cell>
          <cell r="C5032" t="str">
            <v xml:space="preserve">UN    </v>
          </cell>
          <cell r="D5032">
            <v>332.81</v>
          </cell>
        </row>
        <row r="5033">
          <cell r="A5033">
            <v>12436</v>
          </cell>
          <cell r="B5033" t="str">
            <v>UNIAO COM ASSENTO CONICO DE FERRO LONGO (MACHO-FEMEA), DIAMETRO 4"</v>
          </cell>
          <cell r="C5033" t="str">
            <v xml:space="preserve">UN    </v>
          </cell>
          <cell r="D5033">
            <v>420.41</v>
          </cell>
        </row>
        <row r="5034">
          <cell r="A5034">
            <v>36357</v>
          </cell>
          <cell r="B5034" t="str">
            <v>UNIAO COM FLANGE PPR, DN 40 MM, PARA AGUA QUENTE PREDIAL</v>
          </cell>
          <cell r="C5034" t="str">
            <v xml:space="preserve">UN    </v>
          </cell>
          <cell r="D5034">
            <v>170.07</v>
          </cell>
        </row>
        <row r="5035">
          <cell r="A5035">
            <v>12424</v>
          </cell>
          <cell r="B5035" t="str">
            <v>UNIAO DE FERRO GALVANIZADO, COM ASSENTO CONICO DE BRONZE, DE 1 1/2"</v>
          </cell>
          <cell r="C5035" t="str">
            <v xml:space="preserve">UN    </v>
          </cell>
          <cell r="D5035">
            <v>75.760000000000005</v>
          </cell>
        </row>
        <row r="5036">
          <cell r="A5036">
            <v>12440</v>
          </cell>
          <cell r="B5036" t="str">
            <v>UNIAO DE FERRO GALVANIZADO, COM ASSENTO CONICO DE BRONZE, DE 1 1/4"</v>
          </cell>
          <cell r="C5036" t="str">
            <v xml:space="preserve">UN    </v>
          </cell>
          <cell r="D5036">
            <v>73.22</v>
          </cell>
        </row>
        <row r="5037">
          <cell r="A5037">
            <v>9884</v>
          </cell>
          <cell r="B5037" t="str">
            <v>UNIAO DE FERRO GALVANIZADO, COM ROSCA BSP, COM ASSENTO PLANO, DE 1 1/2"</v>
          </cell>
          <cell r="C5037" t="str">
            <v xml:space="preserve">UN    </v>
          </cell>
          <cell r="D5037">
            <v>54.62</v>
          </cell>
        </row>
        <row r="5038">
          <cell r="A5038">
            <v>9888</v>
          </cell>
          <cell r="B5038" t="str">
            <v>UNIAO DE FERRO GALVANIZADO, COM ROSCA BSP, COM ASSENTO PLANO, DE 1 1/4"</v>
          </cell>
          <cell r="C5038" t="str">
            <v xml:space="preserve">UN    </v>
          </cell>
          <cell r="D5038">
            <v>43.88</v>
          </cell>
        </row>
        <row r="5039">
          <cell r="A5039">
            <v>9883</v>
          </cell>
          <cell r="B5039" t="str">
            <v>UNIAO DE FERRO GALVANIZADO, COM ROSCA BSP, COM ASSENTO PLANO, DE 1/2"</v>
          </cell>
          <cell r="C5039" t="str">
            <v xml:space="preserve">UN    </v>
          </cell>
          <cell r="D5039">
            <v>19.149999999999999</v>
          </cell>
        </row>
        <row r="5040">
          <cell r="A5040">
            <v>9886</v>
          </cell>
          <cell r="B5040" t="str">
            <v>UNIAO DE FERRO GALVANIZADO, COM ROSCA BSP, COM ASSENTO PLANO, DE 1"</v>
          </cell>
          <cell r="C5040" t="str">
            <v xml:space="preserve">UN    </v>
          </cell>
          <cell r="D5040">
            <v>26.23</v>
          </cell>
        </row>
        <row r="5041">
          <cell r="A5041">
            <v>9889</v>
          </cell>
          <cell r="B5041" t="str">
            <v>UNIAO DE FERRO GALVANIZADO, COM ROSCA BSP, COM ASSENTO PLANO, DE 2 1/2"</v>
          </cell>
          <cell r="C5041" t="str">
            <v xml:space="preserve">UN    </v>
          </cell>
          <cell r="D5041">
            <v>132.88</v>
          </cell>
        </row>
        <row r="5042">
          <cell r="A5042">
            <v>9887</v>
          </cell>
          <cell r="B5042" t="str">
            <v>UNIAO DE FERRO GALVANIZADO, COM ROSCA BSP, COM ASSENTO PLANO, DE 2"</v>
          </cell>
          <cell r="C5042" t="str">
            <v xml:space="preserve">UN    </v>
          </cell>
          <cell r="D5042">
            <v>80.31</v>
          </cell>
        </row>
        <row r="5043">
          <cell r="A5043">
            <v>9885</v>
          </cell>
          <cell r="B5043" t="str">
            <v>UNIAO DE FERRO GALVANIZADO, COM ROSCA BSP, COM ASSENTO PLANO, DE 3/4"</v>
          </cell>
          <cell r="C5043" t="str">
            <v xml:space="preserve">UN    </v>
          </cell>
          <cell r="D5043">
            <v>25.36</v>
          </cell>
        </row>
        <row r="5044">
          <cell r="A5044">
            <v>9890</v>
          </cell>
          <cell r="B5044" t="str">
            <v>UNIAO DE FERRO GALVANIZADO, COM ROSCA BSP, COM ASSENTO PLANO, DE 3"</v>
          </cell>
          <cell r="C5044" t="str">
            <v xml:space="preserve">UN    </v>
          </cell>
          <cell r="D5044">
            <v>205.86</v>
          </cell>
        </row>
        <row r="5045">
          <cell r="A5045">
            <v>9891</v>
          </cell>
          <cell r="B5045" t="str">
            <v>UNIAO DE FERRO GALVANIZADO, COM ROSCA BSP, COM ASSENTO PLANO, DE 4"</v>
          </cell>
          <cell r="C5045" t="str">
            <v xml:space="preserve">UN    </v>
          </cell>
          <cell r="D5045">
            <v>289</v>
          </cell>
        </row>
        <row r="5046">
          <cell r="A5046">
            <v>39292</v>
          </cell>
          <cell r="B5046" t="str">
            <v>UNIAO DE REDUCAO METALICA, PARA CONEXAO COM ANEL DESLIZANTE EM TUBO PEX, DN 20 X 16 MM</v>
          </cell>
          <cell r="C5046" t="str">
            <v xml:space="preserve">UN    </v>
          </cell>
          <cell r="D5046">
            <v>12.03</v>
          </cell>
        </row>
        <row r="5047">
          <cell r="A5047">
            <v>39293</v>
          </cell>
          <cell r="B5047" t="str">
            <v>UNIAO DE REDUCAO METALICA, PARA CONEXAO COM ANEL DESLIZANTE EM TUBO PEX, DN 25 X 16 MM</v>
          </cell>
          <cell r="C5047" t="str">
            <v xml:space="preserve">UN    </v>
          </cell>
          <cell r="D5047">
            <v>19.420000000000002</v>
          </cell>
        </row>
        <row r="5048">
          <cell r="A5048">
            <v>39294</v>
          </cell>
          <cell r="B5048" t="str">
            <v>UNIAO DE REDUCAO METALICA, PARA CONEXAO COM ANEL DESLIZANTE EM TUBO PEX, DN 25 X 20 MM</v>
          </cell>
          <cell r="C5048" t="str">
            <v xml:space="preserve">UN    </v>
          </cell>
          <cell r="D5048">
            <v>19.420000000000002</v>
          </cell>
        </row>
        <row r="5049">
          <cell r="A5049">
            <v>39295</v>
          </cell>
          <cell r="B5049" t="str">
            <v>UNIAO DE REDUCAO METALICA, PARA CONEXAO COM ANEL DESLIZANTE EM TUBO PEX, DN 32 X 25 MM</v>
          </cell>
          <cell r="C5049" t="str">
            <v xml:space="preserve">UN    </v>
          </cell>
          <cell r="D5049">
            <v>33.119999999999997</v>
          </cell>
        </row>
        <row r="5050">
          <cell r="A5050">
            <v>36313</v>
          </cell>
          <cell r="B5050" t="str">
            <v>UNIAO DUPLA PPR DN 20 MM, PARA AGUA QUENTE PREDIAL</v>
          </cell>
          <cell r="C5050" t="str">
            <v xml:space="preserve">UN    </v>
          </cell>
          <cell r="D5050">
            <v>40.32</v>
          </cell>
        </row>
        <row r="5051">
          <cell r="A5051">
            <v>36316</v>
          </cell>
          <cell r="B5051" t="str">
            <v>UNIAO DUPLA PPR DN 25 MM, PARA AGUA QUENTE PREDIAL</v>
          </cell>
          <cell r="C5051" t="str">
            <v xml:space="preserve">UN    </v>
          </cell>
          <cell r="D5051">
            <v>48.9</v>
          </cell>
        </row>
        <row r="5052">
          <cell r="A5052">
            <v>64</v>
          </cell>
          <cell r="B5052" t="str">
            <v>UNIAO EM POLIPROPILENO (PP), PARA TUBO EM PEAD, 20 MM - LIGACAO PREDIAL DE AGUA</v>
          </cell>
          <cell r="C5052" t="str">
            <v xml:space="preserve">UN    </v>
          </cell>
          <cell r="D5052">
            <v>5.71</v>
          </cell>
        </row>
        <row r="5053">
          <cell r="A5053">
            <v>37423</v>
          </cell>
          <cell r="B5053" t="str">
            <v>UNIAO EM POLIPROPILENO (PP), PARA TUBO EM PEAD, 32 MM - LIGACAO PREDIAL DE AGUA</v>
          </cell>
          <cell r="C5053" t="str">
            <v xml:space="preserve">UN    </v>
          </cell>
          <cell r="D5053">
            <v>14.1</v>
          </cell>
        </row>
        <row r="5054">
          <cell r="A5054">
            <v>39296</v>
          </cell>
          <cell r="B5054" t="str">
            <v>UNIAO METALICA, PARA CONEXAO COM ANEL DESLIZANTE EM TUBO PEX, DN 16 MM</v>
          </cell>
          <cell r="C5054" t="str">
            <v xml:space="preserve">UN    </v>
          </cell>
          <cell r="D5054">
            <v>9.3000000000000007</v>
          </cell>
        </row>
        <row r="5055">
          <cell r="A5055">
            <v>39297</v>
          </cell>
          <cell r="B5055" t="str">
            <v>UNIAO METALICA, PARA CONEXAO COM ANEL DESLIZANTE EM TUBO PEX, DN 20 MM</v>
          </cell>
          <cell r="C5055" t="str">
            <v xml:space="preserve">UN    </v>
          </cell>
          <cell r="D5055">
            <v>13.29</v>
          </cell>
        </row>
        <row r="5056">
          <cell r="A5056">
            <v>39298</v>
          </cell>
          <cell r="B5056" t="str">
            <v>UNIAO METALICA, PARA CONEXAO COM ANEL DESLIZANTE EM TUBO PEX, DN 25 MM</v>
          </cell>
          <cell r="C5056" t="str">
            <v xml:space="preserve">UN    </v>
          </cell>
          <cell r="D5056">
            <v>23.41</v>
          </cell>
        </row>
        <row r="5057">
          <cell r="A5057">
            <v>39299</v>
          </cell>
          <cell r="B5057" t="str">
            <v>UNIAO METALICA, PARA CONEXAO COM ANEL DESLIZANTE EM TUBO PEX, DN 32 MM</v>
          </cell>
          <cell r="C5057" t="str">
            <v xml:space="preserve">UN    </v>
          </cell>
          <cell r="D5057">
            <v>39.85</v>
          </cell>
        </row>
        <row r="5058">
          <cell r="A5058">
            <v>9892</v>
          </cell>
          <cell r="B5058" t="str">
            <v>UNIAO PVC, ROSCAVEL 1/2",  AGUA FRIA PREDIAL</v>
          </cell>
          <cell r="C5058" t="str">
            <v xml:space="preserve">UN    </v>
          </cell>
          <cell r="D5058">
            <v>6.8</v>
          </cell>
        </row>
        <row r="5059">
          <cell r="A5059">
            <v>9893</v>
          </cell>
          <cell r="B5059" t="str">
            <v>UNIAO PVC, ROSCAVEL 2",  AGUA FRIA PREDIAL</v>
          </cell>
          <cell r="C5059" t="str">
            <v xml:space="preserve">UN    </v>
          </cell>
          <cell r="D5059">
            <v>92.3</v>
          </cell>
        </row>
        <row r="5060">
          <cell r="A5060">
            <v>9901</v>
          </cell>
          <cell r="B5060" t="str">
            <v>UNIAO PVC, ROSCAVEL, 1 1/2",  AGUA FRIA PREDIAL</v>
          </cell>
          <cell r="C5060" t="str">
            <v xml:space="preserve">UN    </v>
          </cell>
          <cell r="D5060">
            <v>40.96</v>
          </cell>
        </row>
        <row r="5061">
          <cell r="A5061">
            <v>9896</v>
          </cell>
          <cell r="B5061" t="str">
            <v>UNIAO PVC, ROSCAVEL, 1 1/4",  AGUA FRIA PREDIAL</v>
          </cell>
          <cell r="C5061" t="str">
            <v xml:space="preserve">UN    </v>
          </cell>
          <cell r="D5061">
            <v>36.92</v>
          </cell>
        </row>
        <row r="5062">
          <cell r="A5062">
            <v>9900</v>
          </cell>
          <cell r="B5062" t="str">
            <v>UNIAO PVC, ROSCAVEL, 1",  AGUA FRIA PREDIAL</v>
          </cell>
          <cell r="C5062" t="str">
            <v xml:space="preserve">UN    </v>
          </cell>
          <cell r="D5062">
            <v>22.4</v>
          </cell>
        </row>
        <row r="5063">
          <cell r="A5063">
            <v>9898</v>
          </cell>
          <cell r="B5063" t="str">
            <v>UNIAO PVC, ROSCAVEL, 2 1/2",  AGUA FRIA PREDIAL</v>
          </cell>
          <cell r="C5063" t="str">
            <v xml:space="preserve">UN    </v>
          </cell>
          <cell r="D5063">
            <v>189.8</v>
          </cell>
        </row>
        <row r="5064">
          <cell r="A5064">
            <v>9899</v>
          </cell>
          <cell r="B5064" t="str">
            <v>UNIAO PVC, ROSCAVEL, 3/4",  AGUA FRIA PREDIAL</v>
          </cell>
          <cell r="C5064" t="str">
            <v xml:space="preserve">UN    </v>
          </cell>
          <cell r="D5064">
            <v>12.23</v>
          </cell>
        </row>
        <row r="5065">
          <cell r="A5065">
            <v>9902</v>
          </cell>
          <cell r="B5065" t="str">
            <v>UNIAO PVC, ROSCAVEL, 3",  AGUA FRIA PREDIAL</v>
          </cell>
          <cell r="C5065" t="str">
            <v xml:space="preserve">UN    </v>
          </cell>
          <cell r="D5065">
            <v>240.35</v>
          </cell>
        </row>
        <row r="5066">
          <cell r="A5066">
            <v>9908</v>
          </cell>
          <cell r="B5066" t="str">
            <v>UNIAO PVC, SOLDAVEL, 110 MM,  PARA AGUA FRIA PREDIAL</v>
          </cell>
          <cell r="C5066" t="str">
            <v xml:space="preserve">UN    </v>
          </cell>
          <cell r="D5066">
            <v>479.23</v>
          </cell>
        </row>
        <row r="5067">
          <cell r="A5067">
            <v>9905</v>
          </cell>
          <cell r="B5067" t="str">
            <v>UNIAO PVC, SOLDAVEL, 20 MM,  PARA AGUA FRIA PREDIAL</v>
          </cell>
          <cell r="C5067" t="str">
            <v xml:space="preserve">UN    </v>
          </cell>
          <cell r="D5067">
            <v>8.01</v>
          </cell>
        </row>
        <row r="5068">
          <cell r="A5068">
            <v>9906</v>
          </cell>
          <cell r="B5068" t="str">
            <v>UNIAO PVC, SOLDAVEL, 25 MM,  PARA AGUA FRIA PREDIAL</v>
          </cell>
          <cell r="C5068" t="str">
            <v xml:space="preserve">UN    </v>
          </cell>
          <cell r="D5068">
            <v>9.59</v>
          </cell>
        </row>
        <row r="5069">
          <cell r="A5069">
            <v>9895</v>
          </cell>
          <cell r="B5069" t="str">
            <v>UNIAO PVC, SOLDAVEL, 32 MM,  PARA AGUA FRIA PREDIAL</v>
          </cell>
          <cell r="C5069" t="str">
            <v xml:space="preserve">UN    </v>
          </cell>
          <cell r="D5069">
            <v>15.74</v>
          </cell>
        </row>
        <row r="5070">
          <cell r="A5070">
            <v>9894</v>
          </cell>
          <cell r="B5070" t="str">
            <v>UNIAO PVC, SOLDAVEL, 40 MM,  PARA AGUA FRIA PREDIAL</v>
          </cell>
          <cell r="C5070" t="str">
            <v xml:space="preserve">UN    </v>
          </cell>
          <cell r="D5070">
            <v>30.67</v>
          </cell>
        </row>
        <row r="5071">
          <cell r="A5071">
            <v>9897</v>
          </cell>
          <cell r="B5071" t="str">
            <v>UNIAO PVC, SOLDAVEL, 50 MM,  PARA AGUA FRIA PREDIAL</v>
          </cell>
          <cell r="C5071" t="str">
            <v xml:space="preserve">UN    </v>
          </cell>
          <cell r="D5071">
            <v>33.200000000000003</v>
          </cell>
        </row>
        <row r="5072">
          <cell r="A5072">
            <v>9910</v>
          </cell>
          <cell r="B5072" t="str">
            <v>UNIAO PVC, SOLDAVEL, 60 MM,  PARA AGUA FRIA PREDIAL</v>
          </cell>
          <cell r="C5072" t="str">
            <v xml:space="preserve">UN    </v>
          </cell>
          <cell r="D5072">
            <v>83.57</v>
          </cell>
        </row>
        <row r="5073">
          <cell r="A5073">
            <v>9909</v>
          </cell>
          <cell r="B5073" t="str">
            <v>UNIAO PVC, SOLDAVEL, 75 MM,  PARA AGUA FRIA PREDIAL</v>
          </cell>
          <cell r="C5073" t="str">
            <v xml:space="preserve">UN    </v>
          </cell>
          <cell r="D5073">
            <v>168.64</v>
          </cell>
        </row>
        <row r="5074">
          <cell r="A5074">
            <v>9907</v>
          </cell>
          <cell r="B5074" t="str">
            <v>UNIAO PVC, SOLDAVEL, 85 MM,  PARA AGUA FRIA PREDIAL</v>
          </cell>
          <cell r="C5074" t="str">
            <v xml:space="preserve">UN    </v>
          </cell>
          <cell r="D5074">
            <v>259.3</v>
          </cell>
        </row>
        <row r="5075">
          <cell r="A5075">
            <v>20973</v>
          </cell>
          <cell r="B5075" t="str">
            <v>UNIAO TIPO STORZ, COM EMPATACAO INTERNA TIPO ANEL DE EXPANSAO, ENGATE RAPIDO 1 1/2", PARA MANGUEIRA DE COMBATE A INCENDIO PREDIAL</v>
          </cell>
          <cell r="C5075" t="str">
            <v xml:space="preserve">UN    </v>
          </cell>
          <cell r="D5075">
            <v>95.23</v>
          </cell>
        </row>
        <row r="5076">
          <cell r="A5076">
            <v>20974</v>
          </cell>
          <cell r="B5076" t="str">
            <v>UNIAO TIPO STORZ, COM EMPATACAO INTERNA TIPO ANEL DE EXPANSAO, ENGATE RAPIDO 2 1/2", PARA MANGUEIRA DE COMBATE A INCENDIO PREDIAL</v>
          </cell>
          <cell r="C5076" t="str">
            <v xml:space="preserve">UN    </v>
          </cell>
          <cell r="D5076">
            <v>136.24</v>
          </cell>
        </row>
        <row r="5077">
          <cell r="A5077">
            <v>37989</v>
          </cell>
          <cell r="B5077" t="str">
            <v>UNIAO, CPVC, SOLDAVEL, 15 MM, PARA AGUA QUENTE PREDIAL</v>
          </cell>
          <cell r="C5077" t="str">
            <v xml:space="preserve">UN    </v>
          </cell>
          <cell r="D5077">
            <v>16.21</v>
          </cell>
        </row>
        <row r="5078">
          <cell r="A5078">
            <v>37990</v>
          </cell>
          <cell r="B5078" t="str">
            <v>UNIAO, CPVC, SOLDAVEL, 22 MM, PARA AGUA QUENTE PREDIAL</v>
          </cell>
          <cell r="C5078" t="str">
            <v xml:space="preserve">UN    </v>
          </cell>
          <cell r="D5078">
            <v>18.829999999999998</v>
          </cell>
        </row>
        <row r="5079">
          <cell r="A5079">
            <v>37991</v>
          </cell>
          <cell r="B5079" t="str">
            <v>UNIAO, CPVC, SOLDAVEL, 28 MM, PARA AGUA QUENTE PREDIAL</v>
          </cell>
          <cell r="C5079" t="str">
            <v xml:space="preserve">UN    </v>
          </cell>
          <cell r="D5079">
            <v>29.79</v>
          </cell>
        </row>
        <row r="5080">
          <cell r="A5080">
            <v>37992</v>
          </cell>
          <cell r="B5080" t="str">
            <v>UNIAO, CPVC, SOLDAVEL, 35 MM, PARA AGUA QUENTE PREDIAL</v>
          </cell>
          <cell r="C5080" t="str">
            <v xml:space="preserve">UN    </v>
          </cell>
          <cell r="D5080">
            <v>45.5</v>
          </cell>
        </row>
        <row r="5081">
          <cell r="A5081">
            <v>37993</v>
          </cell>
          <cell r="B5081" t="str">
            <v>UNIAO, CPVC, SOLDAVEL, 42 MM, PARA AGUA QUENTE PREDIAL</v>
          </cell>
          <cell r="C5081" t="str">
            <v xml:space="preserve">UN    </v>
          </cell>
          <cell r="D5081">
            <v>67.540000000000006</v>
          </cell>
        </row>
        <row r="5082">
          <cell r="A5082">
            <v>37994</v>
          </cell>
          <cell r="B5082" t="str">
            <v>UNIAO, CPVC, SOLDAVEL, 54 MM, PARA AGUA QUENTE PREDIAL</v>
          </cell>
          <cell r="C5082" t="str">
            <v xml:space="preserve">UN    </v>
          </cell>
          <cell r="D5082">
            <v>162.29</v>
          </cell>
        </row>
        <row r="5083">
          <cell r="A5083">
            <v>37995</v>
          </cell>
          <cell r="B5083" t="str">
            <v>UNIAO, CPVC, SOLDAVEL, 73 MM, PARA AGUA QUENTE PREDIAL</v>
          </cell>
          <cell r="C5083" t="str">
            <v xml:space="preserve">UN    </v>
          </cell>
          <cell r="D5083">
            <v>235.55</v>
          </cell>
        </row>
        <row r="5084">
          <cell r="A5084">
            <v>37996</v>
          </cell>
          <cell r="B5084" t="str">
            <v>UNIAO, CPVC, SOLDAVEL, 89 MM, PARA AGUA QUENTE PREDIAL</v>
          </cell>
          <cell r="C5084" t="str">
            <v xml:space="preserve">UN    </v>
          </cell>
          <cell r="D5084">
            <v>347.3</v>
          </cell>
        </row>
        <row r="5085">
          <cell r="A5085">
            <v>13883</v>
          </cell>
          <cell r="B5085" t="str">
            <v>USINA DE ASFALTO A FRIO, CAPACIDADE DE 30 A 40 T/H, ELETRICA, POTENCIA DE 30 CV</v>
          </cell>
          <cell r="C5085" t="str">
            <v xml:space="preserve">UN    </v>
          </cell>
          <cell r="D5085">
            <v>133972.06</v>
          </cell>
        </row>
        <row r="5086">
          <cell r="A5086">
            <v>38604</v>
          </cell>
          <cell r="B5086" t="str">
            <v>USINA DE ASFALTO A FRIO, CAPACIDADE DE 40 A 60 T/H, ELETRICA, POTENCIA DE 30 CV</v>
          </cell>
          <cell r="C5086" t="str">
            <v xml:space="preserve">UN    </v>
          </cell>
          <cell r="D5086">
            <v>166860.43</v>
          </cell>
        </row>
        <row r="5087">
          <cell r="A5087">
            <v>10601</v>
          </cell>
          <cell r="B5087" t="str">
            <v>USINA DE ASFALTO A QUENTE, FIXA, TIPO CONTRA FLUXO, CAPACIDADE DE 100 A 140 T/H, POTENCIA DE 280 KW, COM MISTURADOR EXTERNO ROTATIVO</v>
          </cell>
          <cell r="C5087" t="str">
            <v xml:space="preserve">UN    </v>
          </cell>
          <cell r="D5087">
            <v>3245768.15</v>
          </cell>
        </row>
        <row r="5088">
          <cell r="A5088">
            <v>44469</v>
          </cell>
          <cell r="B5088" t="str">
            <v>USINA DE ASFALTO, GRAVIMETRICA, CAPACIDADE DE 150 T/H, POTENCIA DE 400  KW</v>
          </cell>
          <cell r="C5088" t="str">
            <v xml:space="preserve">UN    </v>
          </cell>
          <cell r="D5088">
            <v>8545993.0099999998</v>
          </cell>
        </row>
        <row r="5089">
          <cell r="A5089">
            <v>13894</v>
          </cell>
          <cell r="B5089" t="str">
            <v>USINA DE CONCRETO FIXA, CAPACIDADE NOMINAL DE 40 M3/H, SEM SILO</v>
          </cell>
          <cell r="C5089" t="str">
            <v xml:space="preserve">UN    </v>
          </cell>
          <cell r="D5089">
            <v>392649.25</v>
          </cell>
        </row>
        <row r="5090">
          <cell r="A5090">
            <v>13895</v>
          </cell>
          <cell r="B5090" t="str">
            <v>USINA DE CONCRETO FIXA, CAPACIDADE NOMINAL DE 60 M3/H, SEM SILO</v>
          </cell>
          <cell r="C5090" t="str">
            <v xml:space="preserve">UN    </v>
          </cell>
          <cell r="D5090">
            <v>527982.35</v>
          </cell>
        </row>
        <row r="5091">
          <cell r="A5091">
            <v>13892</v>
          </cell>
          <cell r="B5091" t="str">
            <v>USINA DE CONCRETO FIXA, CAPACIDADE NOMINAL DE 80 M3/H, SEM SILO</v>
          </cell>
          <cell r="C5091" t="str">
            <v xml:space="preserve">UN    </v>
          </cell>
          <cell r="D5091">
            <v>647029.46</v>
          </cell>
        </row>
        <row r="5092">
          <cell r="A5092">
            <v>9914</v>
          </cell>
          <cell r="B5092" t="str">
            <v>USINA DE CONCRETO FIXA, CAPACIDADE NOMINAL DE 90 A 120 M3/H, SEM SILO</v>
          </cell>
          <cell r="C5092" t="str">
            <v xml:space="preserve">UN    </v>
          </cell>
          <cell r="D5092">
            <v>700000</v>
          </cell>
        </row>
        <row r="5093">
          <cell r="A5093">
            <v>36485</v>
          </cell>
          <cell r="B5093" t="str">
            <v>USINA DE LAMA ASFALTICA, PROD 30 A 50 T/H, SILO DE AGREGADO 7 M3, RESERVATORIOS PARA EMULSAO E AGUA DE 2,3 M3 CADA, MISTURADOR TIPO PUGG-MILL A SER MONTADO SOBRE CAMINHAO</v>
          </cell>
          <cell r="C5093" t="str">
            <v xml:space="preserve">UN    </v>
          </cell>
          <cell r="D5093">
            <v>606832.91</v>
          </cell>
        </row>
        <row r="5094">
          <cell r="A5094">
            <v>9912</v>
          </cell>
          <cell r="B5094" t="str">
            <v>USINA DE MISTURAS ASFALTICAS A QUENTE, MOVEL, TIPO CONTRA FLUXO, CAPACIDADE DE 40 A 80 T/H</v>
          </cell>
          <cell r="C5094" t="str">
            <v xml:space="preserve">UN    </v>
          </cell>
          <cell r="D5094">
            <v>2642421</v>
          </cell>
        </row>
        <row r="5095">
          <cell r="A5095">
            <v>9921</v>
          </cell>
          <cell r="B5095" t="str">
            <v>USINA MISTURADORA DE SOLOS,  DOSADORES TRIPLOS, CALHA VIBRATORIA CAPACIDADE DE 200 A 500 T/H, POTENCIA DE 75 KW</v>
          </cell>
          <cell r="C5095" t="str">
            <v xml:space="preserve">UN    </v>
          </cell>
          <cell r="D5095">
            <v>1363085.73</v>
          </cell>
        </row>
        <row r="5096">
          <cell r="A5096">
            <v>21112</v>
          </cell>
          <cell r="B5096" t="str">
            <v>VALVULA DE DESCARGA EM METAL CROMADO PARA MICTORIO COM ACIONAMENTO POR PRESSAO E FECHAMENTO AUTOMATICO</v>
          </cell>
          <cell r="C5096" t="str">
            <v xml:space="preserve">UN    </v>
          </cell>
          <cell r="D5096">
            <v>133.84</v>
          </cell>
        </row>
        <row r="5097">
          <cell r="A5097">
            <v>10228</v>
          </cell>
          <cell r="B5097" t="str">
            <v>VALVULA DE DESCARGA METALICA, BASE 1 1/2 " E ACABAMENTO METALICO CROMADO</v>
          </cell>
          <cell r="C5097" t="str">
            <v xml:space="preserve">UN    </v>
          </cell>
          <cell r="D5097">
            <v>155.49</v>
          </cell>
        </row>
        <row r="5098">
          <cell r="A5098">
            <v>11781</v>
          </cell>
          <cell r="B5098" t="str">
            <v>VALVULA DE DESCARGA METALICA, BASE 1 1/4 " E ACABAMENTO METALICO CROMADO</v>
          </cell>
          <cell r="C5098" t="str">
            <v xml:space="preserve">UN    </v>
          </cell>
          <cell r="D5098">
            <v>125.96</v>
          </cell>
        </row>
        <row r="5099">
          <cell r="A5099">
            <v>37588</v>
          </cell>
          <cell r="B5099" t="str">
            <v>VALVULA DE ESCOAMENTO PARA TANQUE, EM METAL CROMADO, 1.1/2 ", SEM LADRAO, COM TAMPAO PLASTICO</v>
          </cell>
          <cell r="C5099" t="str">
            <v xml:space="preserve">UN    </v>
          </cell>
          <cell r="D5099">
            <v>46.78</v>
          </cell>
        </row>
        <row r="5100">
          <cell r="A5100">
            <v>11746</v>
          </cell>
          <cell r="B5100" t="str">
            <v>VALVULA DE ESFERA BRUTA EM BRONZE, BITOLA 1 " (REF 1552-B)</v>
          </cell>
          <cell r="C5100" t="str">
            <v xml:space="preserve">UN    </v>
          </cell>
          <cell r="D5100">
            <v>60.27</v>
          </cell>
        </row>
        <row r="5101">
          <cell r="A5101">
            <v>11751</v>
          </cell>
          <cell r="B5101" t="str">
            <v>VALVULA DE ESFERA BRUTA EM BRONZE, BITOLA 1 1/2 " (REF 1552-B)</v>
          </cell>
          <cell r="C5101" t="str">
            <v xml:space="preserve">UN    </v>
          </cell>
          <cell r="D5101">
            <v>108.26</v>
          </cell>
        </row>
        <row r="5102">
          <cell r="A5102">
            <v>11750</v>
          </cell>
          <cell r="B5102" t="str">
            <v>VALVULA DE ESFERA BRUTA EM BRONZE, BITOLA 1 1/4 " (REF 1552-B)</v>
          </cell>
          <cell r="C5102" t="str">
            <v xml:space="preserve">UN    </v>
          </cell>
          <cell r="D5102">
            <v>89.84</v>
          </cell>
        </row>
        <row r="5103">
          <cell r="A5103">
            <v>11748</v>
          </cell>
          <cell r="B5103" t="str">
            <v>VALVULA DE ESFERA BRUTA EM BRONZE, BITOLA 1/2 " (REF 1552-B)</v>
          </cell>
          <cell r="C5103" t="str">
            <v xml:space="preserve">UN    </v>
          </cell>
          <cell r="D5103">
            <v>38.68</v>
          </cell>
        </row>
        <row r="5104">
          <cell r="A5104">
            <v>11747</v>
          </cell>
          <cell r="B5104" t="str">
            <v>VALVULA DE ESFERA BRUTA EM BRONZE, BITOLA 2 " (REF 1552-B)</v>
          </cell>
          <cell r="C5104" t="str">
            <v xml:space="preserve">UN    </v>
          </cell>
          <cell r="D5104">
            <v>166.93</v>
          </cell>
        </row>
        <row r="5105">
          <cell r="A5105">
            <v>11749</v>
          </cell>
          <cell r="B5105" t="str">
            <v>VALVULA DE ESFERA BRUTA EM BRONZE, BITOLA 3/4 " (REF 1552-B)</v>
          </cell>
          <cell r="C5105" t="str">
            <v xml:space="preserve">UN    </v>
          </cell>
          <cell r="D5105">
            <v>44.64</v>
          </cell>
        </row>
        <row r="5106">
          <cell r="A5106">
            <v>10236</v>
          </cell>
          <cell r="B5106" t="str">
            <v>VALVULA DE RETENCAO DE BRONZE, PE COM CRIVOS, EXTREMIDADE COM ROSCA, DE 1 1/2", PARA FUNDO DE POCO</v>
          </cell>
          <cell r="C5106" t="str">
            <v xml:space="preserve">UN    </v>
          </cell>
          <cell r="D5106">
            <v>104.95</v>
          </cell>
        </row>
        <row r="5107">
          <cell r="A5107">
            <v>10233</v>
          </cell>
          <cell r="B5107" t="str">
            <v>VALVULA DE RETENCAO DE BRONZE, PE COM CRIVOS, EXTREMIDADE COM ROSCA, DE 1 1/4", PARA FUNDO DE POCO</v>
          </cell>
          <cell r="C5107" t="str">
            <v xml:space="preserve">UN    </v>
          </cell>
          <cell r="D5107">
            <v>98.35</v>
          </cell>
        </row>
        <row r="5108">
          <cell r="A5108">
            <v>10234</v>
          </cell>
          <cell r="B5108" t="str">
            <v>VALVULA DE RETENCAO DE BRONZE, PE COM CRIVOS, EXTREMIDADE COM ROSCA, DE 1", PARA FUNDO DE POCO</v>
          </cell>
          <cell r="C5108" t="str">
            <v xml:space="preserve">UN    </v>
          </cell>
          <cell r="D5108">
            <v>61.95</v>
          </cell>
        </row>
        <row r="5109">
          <cell r="A5109">
            <v>10231</v>
          </cell>
          <cell r="B5109" t="str">
            <v>VALVULA DE RETENCAO DE BRONZE, PE COM CRIVOS, EXTREMIDADE COM ROSCA, DE 2 1/2", PARA FUNDO DE POCO</v>
          </cell>
          <cell r="C5109" t="str">
            <v xml:space="preserve">UN    </v>
          </cell>
          <cell r="D5109">
            <v>284.10000000000002</v>
          </cell>
        </row>
        <row r="5110">
          <cell r="A5110">
            <v>10232</v>
          </cell>
          <cell r="B5110" t="str">
            <v>VALVULA DE RETENCAO DE BRONZE, PE COM CRIVOS, EXTREMIDADE COM ROSCA, DE 2", PARA FUNDO DE POCO</v>
          </cell>
          <cell r="C5110" t="str">
            <v xml:space="preserve">UN    </v>
          </cell>
          <cell r="D5110">
            <v>158.97999999999999</v>
          </cell>
        </row>
        <row r="5111">
          <cell r="A5111">
            <v>10229</v>
          </cell>
          <cell r="B5111" t="str">
            <v>VALVULA DE RETENCAO DE BRONZE, PE COM CRIVOS, EXTREMIDADE COM ROSCA, DE 3/4", PARA FUNDO DE POCO</v>
          </cell>
          <cell r="C5111" t="str">
            <v xml:space="preserve">UN    </v>
          </cell>
          <cell r="D5111">
            <v>56.03</v>
          </cell>
        </row>
        <row r="5112">
          <cell r="A5112">
            <v>10235</v>
          </cell>
          <cell r="B5112" t="str">
            <v>VALVULA DE RETENCAO DE BRONZE, PE COM CRIVOS, EXTREMIDADE COM ROSCA, DE 3", PARA FUNDO DE POCO</v>
          </cell>
          <cell r="C5112" t="str">
            <v xml:space="preserve">UN    </v>
          </cell>
          <cell r="D5112">
            <v>389.47</v>
          </cell>
        </row>
        <row r="5113">
          <cell r="A5113">
            <v>10230</v>
          </cell>
          <cell r="B5113" t="str">
            <v>VALVULA DE RETENCAO DE BRONZE, PE COM CRIVOS, EXTREMIDADE COM ROSCA, DE 4", PARA FUNDO DE POCO</v>
          </cell>
          <cell r="C5113" t="str">
            <v xml:space="preserve">UN    </v>
          </cell>
          <cell r="D5113">
            <v>685.44</v>
          </cell>
        </row>
        <row r="5114">
          <cell r="A5114">
            <v>10409</v>
          </cell>
          <cell r="B5114" t="str">
            <v>VALVULA DE RETENCAO HORIZONTAL, DE BRONZE (PN-25), 1 1/2", 400 PSI, TAMPA DE PORCA DE UNIAO, EXTREMIDADES COM ROSCA</v>
          </cell>
          <cell r="C5114" t="str">
            <v xml:space="preserve">UN    </v>
          </cell>
          <cell r="D5114">
            <v>203.64</v>
          </cell>
        </row>
        <row r="5115">
          <cell r="A5115">
            <v>10411</v>
          </cell>
          <cell r="B5115" t="str">
            <v>VALVULA DE RETENCAO HORIZONTAL, DE BRONZE (PN-25), 1 1/4", 400 PSI, TAMPA DE PORCA DE UNIAO, EXTREMIDADES COM ROSCA</v>
          </cell>
          <cell r="C5115" t="str">
            <v xml:space="preserve">UN    </v>
          </cell>
          <cell r="D5115">
            <v>182.21</v>
          </cell>
        </row>
        <row r="5116">
          <cell r="A5116">
            <v>10404</v>
          </cell>
          <cell r="B5116" t="str">
            <v>VALVULA DE RETENCAO HORIZONTAL, DE BRONZE (PN-25), 1/2", 400 PSI, TAMPA DE PORCA DE UNIAO, EXTREMIDADES COM ROSCA</v>
          </cell>
          <cell r="C5116" t="str">
            <v xml:space="preserve">UN    </v>
          </cell>
          <cell r="D5116">
            <v>73.900000000000006</v>
          </cell>
        </row>
        <row r="5117">
          <cell r="A5117">
            <v>10410</v>
          </cell>
          <cell r="B5117" t="str">
            <v>VALVULA DE RETENCAO HORIZONTAL, DE BRONZE (PN-25), 1", 400 PSI, TAMPA DE PORCA DE UNIAO, EXTREMIDADES COM ROSCA</v>
          </cell>
          <cell r="C5117" t="str">
            <v xml:space="preserve">UN    </v>
          </cell>
          <cell r="D5117">
            <v>121.72</v>
          </cell>
        </row>
        <row r="5118">
          <cell r="A5118">
            <v>10405</v>
          </cell>
          <cell r="B5118" t="str">
            <v>VALVULA DE RETENCAO HORIZONTAL, DE BRONZE (PN-25), 2 1/2", 400 PSI, TAMPA DE PORCA DE UNIAO, EXTREMIDADES COM ROSCA</v>
          </cell>
          <cell r="C5118" t="str">
            <v xml:space="preserve">UN    </v>
          </cell>
          <cell r="D5118">
            <v>407.98</v>
          </cell>
        </row>
        <row r="5119">
          <cell r="A5119">
            <v>10408</v>
          </cell>
          <cell r="B5119" t="str">
            <v>VALVULA DE RETENCAO HORIZONTAL, DE BRONZE (PN-25), 2", 400 PSI, TAMPA DE PORCA DE UNIAO, EXTREMIDADES COM ROSCA</v>
          </cell>
          <cell r="C5119" t="str">
            <v xml:space="preserve">UN    </v>
          </cell>
          <cell r="D5119">
            <v>285.3</v>
          </cell>
        </row>
        <row r="5120">
          <cell r="A5120">
            <v>10412</v>
          </cell>
          <cell r="B5120" t="str">
            <v>VALVULA DE RETENCAO HORIZONTAL, DE BRONZE (PN-25), 3/4", 400 PSI, TAMPA DE PORCA DE UNIAO, EXTREMIDADES COM ROSCA</v>
          </cell>
          <cell r="C5120" t="str">
            <v xml:space="preserve">UN    </v>
          </cell>
          <cell r="D5120">
            <v>89.55</v>
          </cell>
        </row>
        <row r="5121">
          <cell r="A5121">
            <v>10406</v>
          </cell>
          <cell r="B5121" t="str">
            <v>VALVULA DE RETENCAO HORIZONTAL, DE BRONZE (PN-25), 3", 400 PSI, TAMPA DE PORCA DE UNIAO, EXTREMIDADES COM ROSCA</v>
          </cell>
          <cell r="C5121" t="str">
            <v xml:space="preserve">UN    </v>
          </cell>
          <cell r="D5121">
            <v>563.51</v>
          </cell>
        </row>
        <row r="5122">
          <cell r="A5122">
            <v>10407</v>
          </cell>
          <cell r="B5122" t="str">
            <v>VALVULA DE RETENCAO HORIZONTAL, DE BRONZE (PN-25), 4", 400 PSI, TAMPA DE PORCA DE UNIAO, EXTREMIDADES COM ROSCA</v>
          </cell>
          <cell r="C5122" t="str">
            <v xml:space="preserve">UN    </v>
          </cell>
          <cell r="D5122">
            <v>874.01</v>
          </cell>
        </row>
        <row r="5123">
          <cell r="A5123">
            <v>10416</v>
          </cell>
          <cell r="B5123" t="str">
            <v>VALVULA DE RETENCAO VERTICAL, DE BRONZE (PN-16), 1 1/2", 200 PSI, EXTREMIDADES COM ROSCA</v>
          </cell>
          <cell r="C5123" t="str">
            <v xml:space="preserve">UN    </v>
          </cell>
          <cell r="D5123">
            <v>108.41</v>
          </cell>
        </row>
        <row r="5124">
          <cell r="A5124">
            <v>10419</v>
          </cell>
          <cell r="B5124" t="str">
            <v>VALVULA DE RETENCAO VERTICAL, DE BRONZE (PN-16), 1 1/4", 200 PSI, EXTREMIDADES COM ROSCA</v>
          </cell>
          <cell r="C5124" t="str">
            <v xml:space="preserve">UN    </v>
          </cell>
          <cell r="D5124">
            <v>94.1</v>
          </cell>
        </row>
        <row r="5125">
          <cell r="A5125">
            <v>21092</v>
          </cell>
          <cell r="B5125" t="str">
            <v>VALVULA DE RETENCAO VERTICAL, DE BRONZE (PN-16), 1/2", 200 PSI, EXTREMIDADES COM ROSCA</v>
          </cell>
          <cell r="C5125" t="str">
            <v xml:space="preserve">UN    </v>
          </cell>
          <cell r="D5125">
            <v>53.8</v>
          </cell>
        </row>
        <row r="5126">
          <cell r="A5126">
            <v>10418</v>
          </cell>
          <cell r="B5126" t="str">
            <v>VALVULA DE RETENCAO VERTICAL, DE BRONZE (PN-16), 1", 200 PSI, EXTREMIDADES COM ROSCA</v>
          </cell>
          <cell r="C5126" t="str">
            <v xml:space="preserve">UN    </v>
          </cell>
          <cell r="D5126">
            <v>62.72</v>
          </cell>
        </row>
        <row r="5127">
          <cell r="A5127">
            <v>12657</v>
          </cell>
          <cell r="B5127" t="str">
            <v>VALVULA DE RETENCAO VERTICAL, DE BRONZE (PN-16), 2 1/2", 200 PSI, EXTREMIDADES COM ROSCA</v>
          </cell>
          <cell r="C5127" t="str">
            <v xml:space="preserve">UN    </v>
          </cell>
          <cell r="D5127">
            <v>253.12</v>
          </cell>
        </row>
        <row r="5128">
          <cell r="A5128">
            <v>10417</v>
          </cell>
          <cell r="B5128" t="str">
            <v>VALVULA DE RETENCAO VERTICAL, DE BRONZE (PN-16), 2", 200 PSI, EXTREMIDADES COM ROSCA</v>
          </cell>
          <cell r="C5128" t="str">
            <v xml:space="preserve">UN    </v>
          </cell>
          <cell r="D5128">
            <v>157.96</v>
          </cell>
        </row>
        <row r="5129">
          <cell r="A5129">
            <v>10413</v>
          </cell>
          <cell r="B5129" t="str">
            <v>VALVULA DE RETENCAO VERTICAL, DE BRONZE (PN-16), 3/4", 200 PSI, EXTREMIDADES COM ROSCA</v>
          </cell>
          <cell r="C5129" t="str">
            <v xml:space="preserve">UN    </v>
          </cell>
          <cell r="D5129">
            <v>57.41</v>
          </cell>
        </row>
        <row r="5130">
          <cell r="A5130">
            <v>10414</v>
          </cell>
          <cell r="B5130" t="str">
            <v>VALVULA DE RETENCAO VERTICAL, DE BRONZE (PN-16), 3", 200 PSI, EXTREMIDADES COM ROSCA</v>
          </cell>
          <cell r="C5130" t="str">
            <v xml:space="preserve">UN    </v>
          </cell>
          <cell r="D5130">
            <v>345.65</v>
          </cell>
        </row>
        <row r="5131">
          <cell r="A5131">
            <v>10415</v>
          </cell>
          <cell r="B5131" t="str">
            <v>VALVULA DE RETENCAO VERTICAL, DE BRONZE (PN-16), 4", 200 PSI, EXTREMIDADES COM ROSCA</v>
          </cell>
          <cell r="C5131" t="str">
            <v xml:space="preserve">UN    </v>
          </cell>
          <cell r="D5131">
            <v>599.89</v>
          </cell>
        </row>
        <row r="5132">
          <cell r="A5132">
            <v>38643</v>
          </cell>
          <cell r="B5132" t="str">
            <v>VALVULA EM METAL CROMADO PARA LAVATORIO, 1 " SEM LADRAO</v>
          </cell>
          <cell r="C5132" t="str">
            <v xml:space="preserve">UN    </v>
          </cell>
          <cell r="D5132">
            <v>37.17</v>
          </cell>
        </row>
        <row r="5133">
          <cell r="A5133">
            <v>6157</v>
          </cell>
          <cell r="B5133" t="str">
            <v>VALVULA EM METAL CROMADO PARA PIA AMERICANA 3.1/2 X 1.1/2 "</v>
          </cell>
          <cell r="C5133" t="str">
            <v xml:space="preserve">UN    </v>
          </cell>
          <cell r="D5133">
            <v>50.78</v>
          </cell>
        </row>
        <row r="5134">
          <cell r="A5134">
            <v>6152</v>
          </cell>
          <cell r="B5134" t="str">
            <v>VALVULA EM PLASTICO BRANCO COM SAIDA LISA PARA TANQUE 1.1/4 " X 1.1/2 "</v>
          </cell>
          <cell r="C5134" t="str">
            <v xml:space="preserve">UN    </v>
          </cell>
          <cell r="D5134">
            <v>4.21</v>
          </cell>
        </row>
        <row r="5135">
          <cell r="A5135">
            <v>6158</v>
          </cell>
          <cell r="B5135" t="str">
            <v>VALVULA EM PLASTICO BRANCO PARA LAVATORIO 1 ", SEM UNHO, COM LADRAO</v>
          </cell>
          <cell r="C5135" t="str">
            <v xml:space="preserve">UN    </v>
          </cell>
          <cell r="D5135">
            <v>5.09</v>
          </cell>
        </row>
        <row r="5136">
          <cell r="A5136">
            <v>6153</v>
          </cell>
          <cell r="B5136" t="str">
            <v>VALVULA EM PLASTICO BRANCO PARA TANQUE OU LAVATORIO 1 ", SEM UNHO E SEM LADRAO</v>
          </cell>
          <cell r="C5136" t="str">
            <v xml:space="preserve">UN    </v>
          </cell>
          <cell r="D5136">
            <v>3.96</v>
          </cell>
        </row>
        <row r="5137">
          <cell r="A5137">
            <v>6156</v>
          </cell>
          <cell r="B5137" t="str">
            <v>VALVULA EM PLASTICO BRANCO PARA TANQUE 1.1/4 " X 1.1/2 ", SEM UNHO E SEM LADRAO</v>
          </cell>
          <cell r="C5137" t="str">
            <v xml:space="preserve">UN    </v>
          </cell>
          <cell r="D5137">
            <v>5.0199999999999996</v>
          </cell>
        </row>
        <row r="5138">
          <cell r="A5138">
            <v>6154</v>
          </cell>
          <cell r="B5138" t="str">
            <v>VALVULA EM PLASTICO CROMADO PARA LAVATORIO 1 ", SEM UNHO, COM LADRAO</v>
          </cell>
          <cell r="C5138" t="str">
            <v xml:space="preserve">UN    </v>
          </cell>
          <cell r="D5138">
            <v>9.4499999999999993</v>
          </cell>
        </row>
        <row r="5139">
          <cell r="A5139">
            <v>6155</v>
          </cell>
          <cell r="B5139" t="str">
            <v>VALVULA EM PLASTICO CROMADO TIPO AMERICANA PARA PIA DE COZINHA 3.1/2 " X 1.1/2 ", SEM ADAPTADOR</v>
          </cell>
          <cell r="C5139" t="str">
            <v xml:space="preserve">UN    </v>
          </cell>
          <cell r="D5139">
            <v>19.53</v>
          </cell>
        </row>
        <row r="5140">
          <cell r="A5140">
            <v>43595</v>
          </cell>
          <cell r="B5140" t="str">
            <v>VARA FINA PARA CREMONA, EM FERRO ZINCADO BRANCO, COM DIAMETRO DE APROX 10 MM E COMPRIMENTO DE 1,20 M</v>
          </cell>
          <cell r="C5140" t="str">
            <v xml:space="preserve">UN    </v>
          </cell>
          <cell r="D5140">
            <v>20</v>
          </cell>
        </row>
        <row r="5141">
          <cell r="A5141">
            <v>43596</v>
          </cell>
          <cell r="B5141" t="str">
            <v>VARA FINA PARA CREMONA, EM FERRO ZINCADO BRANCO, COM DIAMETRO DE APROX 10 MM E COMPRIMENTO DE 1,50 M</v>
          </cell>
          <cell r="C5141" t="str">
            <v xml:space="preserve">UN    </v>
          </cell>
          <cell r="D5141">
            <v>23.12</v>
          </cell>
        </row>
        <row r="5142">
          <cell r="A5142">
            <v>38108</v>
          </cell>
          <cell r="B5142" t="str">
            <v>VARIADOR DE LUMINOSIDADE ROTATIVO (DIMMER) 127 V, 300 W (APENAS MODULO)</v>
          </cell>
          <cell r="C5142" t="str">
            <v xml:space="preserve">UN    </v>
          </cell>
          <cell r="D5142">
            <v>41.09</v>
          </cell>
        </row>
        <row r="5143">
          <cell r="A5143">
            <v>38087</v>
          </cell>
          <cell r="B5143" t="str">
            <v>VARIADOR DE LUMINOSIDADE ROTATIVO (DIMMER) 127V, 300W, CONJUNTO MONTADO PARA EMBUTIR 4" X 2" (PLACA + SUPORTE + MODULO)</v>
          </cell>
          <cell r="C5143" t="str">
            <v xml:space="preserve">UN    </v>
          </cell>
          <cell r="D5143">
            <v>52.85</v>
          </cell>
        </row>
        <row r="5144">
          <cell r="A5144">
            <v>38109</v>
          </cell>
          <cell r="B5144" t="str">
            <v>VARIADOR DE LUMINOSIDADE ROTATIVO (DIMMER) 220 V, 600 W (APENAS MODULO)</v>
          </cell>
          <cell r="C5144" t="str">
            <v xml:space="preserve">UN    </v>
          </cell>
          <cell r="D5144">
            <v>65.67</v>
          </cell>
        </row>
        <row r="5145">
          <cell r="A5145">
            <v>38088</v>
          </cell>
          <cell r="B5145" t="str">
            <v>VARIADOR DE LUMINOSIDADE ROTATIVO (DIMMER) 220V, 600W, CONJUNTO MONTADO PARA EMBUTIR 4" X 2" (PLACA + SUPORTE + MODULO)</v>
          </cell>
          <cell r="C5145" t="str">
            <v xml:space="preserve">UN    </v>
          </cell>
          <cell r="D5145">
            <v>69.05</v>
          </cell>
        </row>
        <row r="5146">
          <cell r="A5146">
            <v>38110</v>
          </cell>
          <cell r="B5146" t="str">
            <v>VARIADOR DE VELOCIDADE PARA VENTILADOR 127 V, 150 W (APENAS MODULO)</v>
          </cell>
          <cell r="C5146" t="str">
            <v xml:space="preserve">UN    </v>
          </cell>
          <cell r="D5146">
            <v>25.26</v>
          </cell>
        </row>
        <row r="5147">
          <cell r="A5147">
            <v>38089</v>
          </cell>
          <cell r="B5147" t="str">
            <v>VARIADOR DE VELOCIDADE PARA VENTILADOR 127V, 150W + 2 INTERRUPTORES PARALELOS, PARA REVERSAO E LAMPADA, CONJUNTO MONTADO PARA EMBUTIR 4" X 2" (PLACA + SUPORTE + MODULOS)</v>
          </cell>
          <cell r="C5147" t="str">
            <v xml:space="preserve">UN    </v>
          </cell>
          <cell r="D5147">
            <v>44.02</v>
          </cell>
        </row>
        <row r="5148">
          <cell r="A5148">
            <v>38111</v>
          </cell>
          <cell r="B5148" t="str">
            <v>VARIADOR DE VELOCIDADE PARA VENTILADOR 220 V, 250 W (APENAS MODULO)</v>
          </cell>
          <cell r="C5148" t="str">
            <v xml:space="preserve">UN    </v>
          </cell>
          <cell r="D5148">
            <v>28.25</v>
          </cell>
        </row>
        <row r="5149">
          <cell r="A5149">
            <v>38090</v>
          </cell>
          <cell r="B5149" t="str">
            <v>VARIADOR DE VELOCIDADE PARA VENTILADOR 220V, 250W + 2 INTERRUPTORES PARALELOS, PARA REVERSAO E LAMPADA, CONJUNTO MONTADO PARA EMBUTIR 4" X 2" (PLACA + SUPORTE + MODULOS)</v>
          </cell>
          <cell r="C5149" t="str">
            <v xml:space="preserve">UN    </v>
          </cell>
          <cell r="D5149">
            <v>45.5</v>
          </cell>
        </row>
        <row r="5150">
          <cell r="A5150">
            <v>13726</v>
          </cell>
          <cell r="B5150" t="str">
            <v>VASSOURA MECANICA REBOCAVEL COM ESCOVA CILINDRICA LARGURA UTIL DE VARRIMENTO = 2,44M</v>
          </cell>
          <cell r="C5150" t="str">
            <v xml:space="preserve">UN    </v>
          </cell>
          <cell r="D5150">
            <v>83150.5</v>
          </cell>
        </row>
        <row r="5151">
          <cell r="A5151">
            <v>38400</v>
          </cell>
          <cell r="B5151" t="str">
            <v>VASSOURA 40 CM COM CABO</v>
          </cell>
          <cell r="C5151" t="str">
            <v xml:space="preserve">UN    </v>
          </cell>
          <cell r="D5151">
            <v>29</v>
          </cell>
        </row>
        <row r="5152">
          <cell r="A5152">
            <v>12627</v>
          </cell>
          <cell r="B5152" t="str">
            <v>VEDACAO DE CALHA, EM BORRACHA COR PRETA, MEDIDA ENTRE 119 E 170 MM, PARA DRENAGEM PLUVIAL PREDIAL</v>
          </cell>
          <cell r="C5152" t="str">
            <v xml:space="preserve">UN    </v>
          </cell>
          <cell r="D5152">
            <v>0.49</v>
          </cell>
        </row>
        <row r="5153">
          <cell r="A5153">
            <v>39996</v>
          </cell>
          <cell r="B5153" t="str">
            <v>VERGALHAO ZINCADO ROSCA TOTAL, 1/4 " (6,3 MM)</v>
          </cell>
          <cell r="C5153" t="str">
            <v xml:space="preserve">M     </v>
          </cell>
          <cell r="D5153">
            <v>5.01</v>
          </cell>
        </row>
        <row r="5154">
          <cell r="A5154">
            <v>10478</v>
          </cell>
          <cell r="B5154" t="str">
            <v>VERNIZ A BASE RESINA ALQUIDICA COM POLIURETANO PARA MADEIRA, COM FILTRO SOLAR, BRILHANTE, USO INTERNO E EXTERNO</v>
          </cell>
          <cell r="C5154" t="str">
            <v xml:space="preserve">L     </v>
          </cell>
          <cell r="D5154">
            <v>27.99</v>
          </cell>
        </row>
        <row r="5155">
          <cell r="A5155">
            <v>10481</v>
          </cell>
          <cell r="B5155" t="str">
            <v>VERNIZ MARITIMO PREMIUM PARA MADEIRA, COM FILTRO SOLAR, BRILHANTE, USO INTERNO E EXTERNO</v>
          </cell>
          <cell r="C5155" t="str">
            <v xml:space="preserve">L     </v>
          </cell>
          <cell r="D5155">
            <v>24.89</v>
          </cell>
        </row>
        <row r="5156">
          <cell r="A5156">
            <v>10475</v>
          </cell>
          <cell r="B5156" t="str">
            <v>VERNIZ TIPO COPAL PARA MADEIRA, BRILHANTE, USO INTERNO</v>
          </cell>
          <cell r="C5156" t="str">
            <v xml:space="preserve">L     </v>
          </cell>
          <cell r="D5156">
            <v>24.08</v>
          </cell>
        </row>
        <row r="5157">
          <cell r="A5157">
            <v>4031</v>
          </cell>
          <cell r="B5157" t="str">
            <v>VEU DE VIDRO/VEU DE SUPERFICIE 30 A 35 G/M2</v>
          </cell>
          <cell r="C5157" t="str">
            <v xml:space="preserve">M2    </v>
          </cell>
          <cell r="D5157">
            <v>31.68</v>
          </cell>
        </row>
        <row r="5158">
          <cell r="A5158">
            <v>4030</v>
          </cell>
          <cell r="B5158" t="str">
            <v>VEU POLIESTER</v>
          </cell>
          <cell r="C5158" t="str">
            <v xml:space="preserve">M2    </v>
          </cell>
          <cell r="D5158">
            <v>6.74</v>
          </cell>
        </row>
        <row r="5159">
          <cell r="A5159">
            <v>39399</v>
          </cell>
          <cell r="B5159" t="str">
            <v>VIBRADOR DE IMERSAO, COM PONTEIRA DE *35* MM, MANGOTE DE 5 M, SEM MOTOR</v>
          </cell>
          <cell r="C5159" t="str">
            <v xml:space="preserve">UN    </v>
          </cell>
          <cell r="D5159">
            <v>1334.25</v>
          </cell>
        </row>
        <row r="5160">
          <cell r="A5160">
            <v>39400</v>
          </cell>
          <cell r="B5160" t="str">
            <v>VIBRADOR DE IMERSAO, COM PONTEIRA DE *45* MM, MANGOTE DE 5 M, SEM MOTOR.</v>
          </cell>
          <cell r="C5160" t="str">
            <v xml:space="preserve">UN    </v>
          </cell>
          <cell r="D5160">
            <v>1450.27</v>
          </cell>
        </row>
        <row r="5161">
          <cell r="A5161">
            <v>39401</v>
          </cell>
          <cell r="B5161" t="str">
            <v>VIBRADOR DE IMERSAO, COM PONTEIRA DE *60* MM, MANGOTE DE 5 M, SEM MOTOR.</v>
          </cell>
          <cell r="C5161" t="str">
            <v xml:space="preserve">UN    </v>
          </cell>
          <cell r="D5161">
            <v>1626.86</v>
          </cell>
        </row>
        <row r="5162">
          <cell r="A5162">
            <v>11652</v>
          </cell>
          <cell r="B5162" t="str">
            <v>VIBRADOR DE IMERSAO, DIAMETRO DA PONTEIRA DE *35* MM, COM MOTOR 4 TEMPOS A GASOLINA DE 5,5 HP (5,5 CV)</v>
          </cell>
          <cell r="C5162" t="str">
            <v xml:space="preserve">UN    </v>
          </cell>
          <cell r="D5162">
            <v>3500</v>
          </cell>
        </row>
        <row r="5163">
          <cell r="A5163">
            <v>13896</v>
          </cell>
          <cell r="B5163" t="str">
            <v>VIBRADOR DE IMERSAO, DIAMETRO DA PONTEIRA DE *45* MM, COM MOTOR ELETRICO TRIFASICO DE 2 HP (2 CV)</v>
          </cell>
          <cell r="C5163" t="str">
            <v xml:space="preserve">UN    </v>
          </cell>
          <cell r="D5163">
            <v>3139.8</v>
          </cell>
        </row>
        <row r="5164">
          <cell r="A5164">
            <v>13475</v>
          </cell>
          <cell r="B5164" t="str">
            <v>VIBRADOR DE IMERSAO, DIAMETRO DA PONTEIRA DE *45* MM, COM MOTOR 4 TEMPOS A GASOLINA DE 5,5 HP (5,5 CV)</v>
          </cell>
          <cell r="C5164" t="str">
            <v xml:space="preserve">UN    </v>
          </cell>
          <cell r="D5164">
            <v>3824.66</v>
          </cell>
        </row>
        <row r="5165">
          <cell r="A5165">
            <v>44491</v>
          </cell>
          <cell r="B5165" t="str">
            <v>VIBROACABADORA DE ASFALTO SOBRE ESTEIRAS, LARG. PAVIM. MAX. 8,00 M, POT. 100 KW/ 134 HP, CAP.  600 T/ H</v>
          </cell>
          <cell r="C5165" t="str">
            <v xml:space="preserve">UN    </v>
          </cell>
          <cell r="D5165">
            <v>4282422.76</v>
          </cell>
        </row>
        <row r="5166">
          <cell r="A5166">
            <v>44470</v>
          </cell>
          <cell r="B5166" t="str">
            <v>VIBROACABADORA DE ASFALTO SOBRE ESTEIRAS, LARG. PAVIM. 2,13 M A 4,55 M, POT. 74 KW/ 100 HP, CAP. 400  T/ H</v>
          </cell>
          <cell r="C5166" t="str">
            <v xml:space="preserve">UN    </v>
          </cell>
          <cell r="D5166">
            <v>1802850.28</v>
          </cell>
        </row>
        <row r="5167">
          <cell r="A5167">
            <v>13476</v>
          </cell>
          <cell r="B5167" t="str">
            <v>VIBROACABADORA DE ASFALTO SOBRE ESTEIRAS, LARG. PAVIM. 2,60 M A 5,75 M, POT. 110 HP, CAP. 450 T/ H</v>
          </cell>
          <cell r="C5167" t="str">
            <v xml:space="preserve">UN    </v>
          </cell>
          <cell r="D5167">
            <v>1815914.54</v>
          </cell>
        </row>
        <row r="5168">
          <cell r="A5168">
            <v>10488</v>
          </cell>
          <cell r="B5168" t="str">
            <v>VIBROACABADORA DE ASFALTO SOBRE ESTEIRAS, LARG. PAVIMENT. 1,90 A 5,3 M, POT. 78 KW/105 HP, CAP. 450 T/H</v>
          </cell>
          <cell r="C5168" t="str">
            <v xml:space="preserve">UN    </v>
          </cell>
          <cell r="D5168">
            <v>2200000</v>
          </cell>
        </row>
        <row r="5169">
          <cell r="A5169">
            <v>13606</v>
          </cell>
          <cell r="B5169" t="str">
            <v>VIBROACABADORA DE ASFALTO SOBRE RODAS, LARGURA DE PAVIMENTACAO DE 1,70 A 4,20 M, POTENCIA 78 KW/105 HP, CAPACIDADE 300 T/H</v>
          </cell>
          <cell r="C5169" t="str">
            <v xml:space="preserve">UN    </v>
          </cell>
          <cell r="D5169">
            <v>1949168.54</v>
          </cell>
        </row>
        <row r="5170">
          <cell r="A5170">
            <v>10489</v>
          </cell>
          <cell r="B5170" t="str">
            <v>VIDRACEIRO (HORISTA)</v>
          </cell>
          <cell r="C5170" t="str">
            <v xml:space="preserve">H     </v>
          </cell>
          <cell r="D5170">
            <v>13.72</v>
          </cell>
        </row>
        <row r="5171">
          <cell r="A5171">
            <v>41073</v>
          </cell>
          <cell r="B5171" t="str">
            <v>VIDRACEIRO (MENSALISTA)</v>
          </cell>
          <cell r="C5171" t="str">
            <v xml:space="preserve">MES   </v>
          </cell>
          <cell r="D5171">
            <v>2427.2600000000002</v>
          </cell>
        </row>
        <row r="5172">
          <cell r="A5172">
            <v>34391</v>
          </cell>
          <cell r="B5172" t="str">
            <v>VIDRO COMUM LAMINADO LISO INCOLOR DUPLO, ESPESSURA TOTAL 8 MM (CADA CAMADA DE 4 MM) - COLOCADO</v>
          </cell>
          <cell r="C5172" t="str">
            <v xml:space="preserve">M2    </v>
          </cell>
          <cell r="D5172">
            <v>1131.42</v>
          </cell>
        </row>
        <row r="5173">
          <cell r="A5173">
            <v>10496</v>
          </cell>
          <cell r="B5173" t="str">
            <v>VIDRO COMUM LAMINADO, LISO, INCOLOR, DUPLO, ESPESSURA TOTAL 6 MM (CADA CAMADA E= 3 MM) - COLOCADO</v>
          </cell>
          <cell r="C5173" t="str">
            <v xml:space="preserve">M2    </v>
          </cell>
          <cell r="D5173">
            <v>984.88</v>
          </cell>
        </row>
        <row r="5174">
          <cell r="A5174">
            <v>10497</v>
          </cell>
          <cell r="B5174" t="str">
            <v>VIDRO COMUM LAMINADO, LISO, INCOLOR, TRIPLO, ESPESSURA TOTAL 12 MM (CADA CAMADA E=  4 MM) - COLOCADO</v>
          </cell>
          <cell r="C5174" t="str">
            <v xml:space="preserve">M2    </v>
          </cell>
          <cell r="D5174">
            <v>2560.71</v>
          </cell>
        </row>
        <row r="5175">
          <cell r="A5175">
            <v>10504</v>
          </cell>
          <cell r="B5175" t="str">
            <v>VIDRO COMUM LAMINADO, LISO, INCOLOR, TRIPLO, ESPESSURA TOTAL 15 MM (CADA CAMADA E = 5 MM) - COLOCADO</v>
          </cell>
          <cell r="C5175" t="str">
            <v xml:space="preserve">M2    </v>
          </cell>
          <cell r="D5175">
            <v>2994.06</v>
          </cell>
        </row>
        <row r="5176">
          <cell r="A5176">
            <v>34390</v>
          </cell>
          <cell r="B5176" t="str">
            <v>VIDRO CRISTAL COLORIDO, 10 MM, PINTADO NA COR BRANCA</v>
          </cell>
          <cell r="C5176" t="str">
            <v xml:space="preserve">M2    </v>
          </cell>
          <cell r="D5176">
            <v>882.46</v>
          </cell>
        </row>
        <row r="5177">
          <cell r="A5177">
            <v>34389</v>
          </cell>
          <cell r="B5177" t="str">
            <v>VIDRO CRISTAL COLORIDO, 4 MM, PINTADO NA COR BRANCA</v>
          </cell>
          <cell r="C5177" t="str">
            <v xml:space="preserve">M2    </v>
          </cell>
          <cell r="D5177">
            <v>275.76</v>
          </cell>
        </row>
        <row r="5178">
          <cell r="A5178">
            <v>34388</v>
          </cell>
          <cell r="B5178" t="str">
            <v>VIDRO CRISTAL COLORIDO, 6 MM, PINTADO NA COR BRANCA</v>
          </cell>
          <cell r="C5178" t="str">
            <v xml:space="preserve">M2    </v>
          </cell>
          <cell r="D5178">
            <v>391.92</v>
          </cell>
        </row>
        <row r="5179">
          <cell r="A5179">
            <v>34387</v>
          </cell>
          <cell r="B5179" t="str">
            <v>VIDRO CRISTAL COLORIDO, 8 MM, PINTADO NA COR BRANCA</v>
          </cell>
          <cell r="C5179" t="str">
            <v xml:space="preserve">M2    </v>
          </cell>
          <cell r="D5179">
            <v>636.23</v>
          </cell>
        </row>
        <row r="5180">
          <cell r="A5180">
            <v>11188</v>
          </cell>
          <cell r="B5180" t="str">
            <v>VIDRO LISO FUME E = 4MM - SEM COLOCACAO</v>
          </cell>
          <cell r="C5180" t="str">
            <v xml:space="preserve">M2    </v>
          </cell>
          <cell r="D5180">
            <v>315.16000000000003</v>
          </cell>
        </row>
        <row r="5181">
          <cell r="A5181">
            <v>11189</v>
          </cell>
          <cell r="B5181" t="str">
            <v>VIDRO LISO FUME E = 6MM - SEM COLOCACAO</v>
          </cell>
          <cell r="C5181" t="str">
            <v xml:space="preserve">M2    </v>
          </cell>
          <cell r="D5181">
            <v>472.74</v>
          </cell>
        </row>
        <row r="5182">
          <cell r="A5182">
            <v>21107</v>
          </cell>
          <cell r="B5182" t="str">
            <v>VIDRO LISO FUME, E = 5 MM - SEM COLOCACAO</v>
          </cell>
          <cell r="C5182" t="str">
            <v xml:space="preserve">M2    </v>
          </cell>
          <cell r="D5182">
            <v>340.2</v>
          </cell>
        </row>
        <row r="5183">
          <cell r="A5183">
            <v>34386</v>
          </cell>
          <cell r="B5183" t="str">
            <v>VIDRO LISO INCOLOR 10 MM - SEM COLOCACAO</v>
          </cell>
          <cell r="C5183" t="str">
            <v xml:space="preserve">M2    </v>
          </cell>
          <cell r="D5183">
            <v>590.92999999999995</v>
          </cell>
        </row>
        <row r="5184">
          <cell r="A5184">
            <v>10490</v>
          </cell>
          <cell r="B5184" t="str">
            <v>VIDRO LISO INCOLOR 2 A 3 MM - SEM COLOCACAO</v>
          </cell>
          <cell r="C5184" t="str">
            <v xml:space="preserve">M2    </v>
          </cell>
          <cell r="D5184">
            <v>177.28</v>
          </cell>
        </row>
        <row r="5185">
          <cell r="A5185">
            <v>10492</v>
          </cell>
          <cell r="B5185" t="str">
            <v>VIDRO LISO INCOLOR 4MM - SEM COLOCACAO</v>
          </cell>
          <cell r="C5185" t="str">
            <v xml:space="preserve">M2    </v>
          </cell>
          <cell r="D5185">
            <v>236.37</v>
          </cell>
        </row>
        <row r="5186">
          <cell r="A5186">
            <v>10493</v>
          </cell>
          <cell r="B5186" t="str">
            <v>VIDRO LISO INCOLOR 5MM - SEM COLOCACAO</v>
          </cell>
          <cell r="C5186" t="str">
            <v xml:space="preserve">M2    </v>
          </cell>
          <cell r="D5186">
            <v>275.76</v>
          </cell>
        </row>
        <row r="5187">
          <cell r="A5187">
            <v>10491</v>
          </cell>
          <cell r="B5187" t="str">
            <v>VIDRO LISO INCOLOR 6 MM - SEM COLOCACAO</v>
          </cell>
          <cell r="C5187" t="str">
            <v xml:space="preserve">M2    </v>
          </cell>
          <cell r="D5187">
            <v>334.86</v>
          </cell>
        </row>
        <row r="5188">
          <cell r="A5188">
            <v>34385</v>
          </cell>
          <cell r="B5188" t="str">
            <v>VIDRO LISO INCOLOR 8MM  -  SEM COLOCACAO</v>
          </cell>
          <cell r="C5188" t="str">
            <v xml:space="preserve">M2    </v>
          </cell>
          <cell r="D5188">
            <v>488.5</v>
          </cell>
        </row>
        <row r="5189">
          <cell r="A5189">
            <v>10499</v>
          </cell>
          <cell r="B5189" t="str">
            <v>VIDRO MARTELADO OU CANELADO, 4 MM - SEM COLOCACAO</v>
          </cell>
          <cell r="C5189" t="str">
            <v xml:space="preserve">M2    </v>
          </cell>
          <cell r="D5189">
            <v>196.97</v>
          </cell>
        </row>
        <row r="5190">
          <cell r="A5190">
            <v>34384</v>
          </cell>
          <cell r="B5190" t="str">
            <v>VIDRO PLANO ARAMADO E = 6 MM - SEM COLOCACAO</v>
          </cell>
          <cell r="C5190" t="str">
            <v xml:space="preserve">M2    </v>
          </cell>
          <cell r="D5190">
            <v>590.92999999999995</v>
          </cell>
        </row>
        <row r="5191">
          <cell r="A5191">
            <v>11185</v>
          </cell>
          <cell r="B5191" t="str">
            <v>VIDRO PLANO ARMADO E = 7MM - SEM COLOCACAO</v>
          </cell>
          <cell r="C5191" t="str">
            <v xml:space="preserve">M2    </v>
          </cell>
          <cell r="D5191">
            <v>610.63</v>
          </cell>
        </row>
        <row r="5192">
          <cell r="A5192">
            <v>10507</v>
          </cell>
          <cell r="B5192" t="str">
            <v>VIDRO TEMPERADO INCOLOR E = 10 MM, SEM COLOCACAO</v>
          </cell>
          <cell r="C5192" t="str">
            <v xml:space="preserve">M2    </v>
          </cell>
          <cell r="D5192">
            <v>462.27</v>
          </cell>
        </row>
        <row r="5193">
          <cell r="A5193">
            <v>10505</v>
          </cell>
          <cell r="B5193" t="str">
            <v>VIDRO TEMPERADO INCOLOR E = 6 MM, SEM COLOCACAO</v>
          </cell>
          <cell r="C5193" t="str">
            <v xml:space="preserve">M2    </v>
          </cell>
          <cell r="D5193">
            <v>272.77</v>
          </cell>
        </row>
        <row r="5194">
          <cell r="A5194">
            <v>10506</v>
          </cell>
          <cell r="B5194" t="str">
            <v>VIDRO TEMPERADO INCOLOR E = 8 MM, SEM COLOCACAO</v>
          </cell>
          <cell r="C5194" t="str">
            <v xml:space="preserve">M2    </v>
          </cell>
          <cell r="D5194">
            <v>356.08</v>
          </cell>
        </row>
        <row r="5195">
          <cell r="A5195">
            <v>5031</v>
          </cell>
          <cell r="B5195" t="str">
            <v>VIDRO TEMPERADO INCOLOR PARA PORTA DE ABRIR, E = 10 MM (SEM FERRAGENS E SEM COLOCACAO)</v>
          </cell>
          <cell r="C5195" t="str">
            <v xml:space="preserve">M2    </v>
          </cell>
          <cell r="D5195">
            <v>500</v>
          </cell>
        </row>
        <row r="5196">
          <cell r="A5196">
            <v>10502</v>
          </cell>
          <cell r="B5196" t="str">
            <v>VIDRO TEMPERADO VERDE E = 10 MM, SEM COLOCACAO</v>
          </cell>
          <cell r="C5196" t="str">
            <v xml:space="preserve">M2    </v>
          </cell>
          <cell r="D5196">
            <v>582.62</v>
          </cell>
        </row>
        <row r="5197">
          <cell r="A5197">
            <v>10501</v>
          </cell>
          <cell r="B5197" t="str">
            <v>VIDRO TEMPERADO VERDE E = 6 MM, SEM COLOCACAO</v>
          </cell>
          <cell r="C5197" t="str">
            <v xml:space="preserve">M2    </v>
          </cell>
          <cell r="D5197">
            <v>329.16</v>
          </cell>
        </row>
        <row r="5198">
          <cell r="A5198">
            <v>10503</v>
          </cell>
          <cell r="B5198" t="str">
            <v>VIDRO TEMPERADO VERDE E = 8 MM, SEM COLOCACAO</v>
          </cell>
          <cell r="C5198" t="str">
            <v xml:space="preserve">M2    </v>
          </cell>
          <cell r="D5198">
            <v>444.7</v>
          </cell>
        </row>
        <row r="5199">
          <cell r="A5199">
            <v>4500</v>
          </cell>
          <cell r="B5199" t="str">
            <v>VIGA *7,5 X 10* CM EM PINUS, MISTA OU EQUIVALENTE DA REGIAO - BRUTA</v>
          </cell>
          <cell r="C5199" t="str">
            <v xml:space="preserve">M     </v>
          </cell>
          <cell r="D5199">
            <v>17.309999999999999</v>
          </cell>
        </row>
        <row r="5200">
          <cell r="A5200">
            <v>4448</v>
          </cell>
          <cell r="B5200" t="str">
            <v>VIGA *7,5 X 15 CM EM PINUS, MISTA OU EQUIVALENTE DA REGIAO - BRUTA</v>
          </cell>
          <cell r="C5200" t="str">
            <v xml:space="preserve">M     </v>
          </cell>
          <cell r="D5200">
            <v>23.78</v>
          </cell>
        </row>
        <row r="5201">
          <cell r="A5201">
            <v>20213</v>
          </cell>
          <cell r="B5201" t="str">
            <v>VIGA APARELHADA  *6 X 12* CM, EM MACARANDUBA, ANGELIM OU EQUIVALENTE DA REGIAO</v>
          </cell>
          <cell r="C5201" t="str">
            <v xml:space="preserve">M     </v>
          </cell>
          <cell r="D5201">
            <v>20.100000000000001</v>
          </cell>
        </row>
        <row r="5202">
          <cell r="A5202">
            <v>20211</v>
          </cell>
          <cell r="B5202" t="str">
            <v>VIGA APARELHADA *6 X 16* CM, EM MACARANDUBA, ANGELIM OU EQUIVALENTE DA REGIAO</v>
          </cell>
          <cell r="C5202" t="str">
            <v xml:space="preserve">M     </v>
          </cell>
          <cell r="D5202">
            <v>26.61</v>
          </cell>
        </row>
        <row r="5203">
          <cell r="A5203">
            <v>40270</v>
          </cell>
          <cell r="B5203" t="str">
            <v>VIGA DE ESCORAMAENTO H20, DE MADEIRA, PESO DE 5,00 A 5,20 KG/M, COM EXTREMIDADES PLASTICAS</v>
          </cell>
          <cell r="C5203" t="str">
            <v xml:space="preserve">M     </v>
          </cell>
          <cell r="D5203">
            <v>111.97</v>
          </cell>
        </row>
        <row r="5204">
          <cell r="A5204">
            <v>4425</v>
          </cell>
          <cell r="B5204" t="str">
            <v>VIGA NAO APARELHADA  *6 X 12* CM, EM MACARANDUBA, ANGELIM OU EQUIVALENTE DA REGIAO - BRUTA</v>
          </cell>
          <cell r="C5204" t="str">
            <v xml:space="preserve">M     </v>
          </cell>
          <cell r="D5204">
            <v>21.99</v>
          </cell>
        </row>
        <row r="5205">
          <cell r="A5205">
            <v>4472</v>
          </cell>
          <cell r="B5205" t="str">
            <v>VIGA NAO APARELHADA *6 X 16* CM, EM MACARANDUBA, ANGELIM OU EQUIVALENTE DA REGIAO -  BRUTA</v>
          </cell>
          <cell r="C5205" t="str">
            <v xml:space="preserve">M     </v>
          </cell>
          <cell r="D5205">
            <v>27.48</v>
          </cell>
        </row>
        <row r="5206">
          <cell r="A5206">
            <v>35272</v>
          </cell>
          <cell r="B5206" t="str">
            <v>VIGA NAO APARELHADA *6 X 20* CM, EM MACARANDUBA, ANGELIM OU EQUIVALENTE DA REGIAO - BRUTA</v>
          </cell>
          <cell r="C5206" t="str">
            <v xml:space="preserve">M     </v>
          </cell>
          <cell r="D5206">
            <v>39.72</v>
          </cell>
        </row>
        <row r="5207">
          <cell r="A5207">
            <v>4481</v>
          </cell>
          <cell r="B5207" t="str">
            <v>VIGA NAO APARELHADA *8 X 16* CM EM MACARANDUBA, ANGELIM OU EQUIVALENTE DA REGIAO -  BRUTA</v>
          </cell>
          <cell r="C5207" t="str">
            <v xml:space="preserve">M     </v>
          </cell>
          <cell r="D5207">
            <v>42.52</v>
          </cell>
        </row>
        <row r="5208">
          <cell r="A5208">
            <v>34345</v>
          </cell>
          <cell r="B5208" t="str">
            <v>VIGIA DIURNO</v>
          </cell>
          <cell r="C5208" t="str">
            <v xml:space="preserve">H     </v>
          </cell>
          <cell r="D5208">
            <v>11.85</v>
          </cell>
        </row>
        <row r="5209">
          <cell r="A5209">
            <v>41096</v>
          </cell>
          <cell r="B5209" t="str">
            <v>VIGIA DIURNO (MENSALISTA)</v>
          </cell>
          <cell r="C5209" t="str">
            <v xml:space="preserve">MES   </v>
          </cell>
          <cell r="D5209">
            <v>2095.1</v>
          </cell>
        </row>
        <row r="5210">
          <cell r="A5210">
            <v>41776</v>
          </cell>
          <cell r="B5210" t="str">
            <v>VIGIA NOTURNO, HORA EFETIVAMENTE TRABALHADA DE 22 H AS 5 H (COM ADICIONAL NOTURNO)</v>
          </cell>
          <cell r="C5210" t="str">
            <v xml:space="preserve">H     </v>
          </cell>
          <cell r="D5210">
            <v>16.25</v>
          </cell>
        </row>
        <row r="5211">
          <cell r="A5211" t="str">
            <v/>
          </cell>
        </row>
        <row r="5212">
          <cell r="A5212" t="str">
            <v>TOTAL DE INSUMOS : 5203</v>
          </cell>
        </row>
      </sheetData>
      <sheetData sheetId="1"/>
      <sheetData sheetId="2">
        <row r="1">
          <cell r="A1" t="str">
            <v>CODIGO  DA COMPOSICAO</v>
          </cell>
          <cell r="B1" t="str">
            <v>DESCRICAO DA COMPOSICAO</v>
          </cell>
          <cell r="C1" t="str">
            <v>UNIDADE</v>
          </cell>
          <cell r="D1" t="str">
            <v>CUSTO TOTAL</v>
          </cell>
        </row>
        <row r="3">
          <cell r="A3">
            <v>97141</v>
          </cell>
          <cell r="B3" t="str">
            <v>ASSENTAMENTO DE TUBO DE FERRO FUNDIDO PARA REDE DE ÁGUA, DN 80 MM, JUNTA ELÁSTICA, INSTALADO EM LOCAL COM NÍVEL ALTO DE INTERFERÊNCIAS (NÃO INCLUI FORNECIMENTO). AF_11/2017</v>
          </cell>
          <cell r="C3" t="str">
            <v>M</v>
          </cell>
          <cell r="D3">
            <v>6.45</v>
          </cell>
        </row>
        <row r="4">
          <cell r="A4">
            <v>97142</v>
          </cell>
          <cell r="B4" t="str">
            <v>ASSENTAMENTO DE TUBO DE FERRO FUNDIDO PARA REDE DE ÁGUA, DN 100 MM, JUNTA ELÁSTICA, INSTALADO EM LOCAL COM NÍVEL ALTO DE INTERFERÊNCIAS (NÃO INCLUI FORNECIMENTO). AF_11/2017</v>
          </cell>
          <cell r="C4" t="str">
            <v>M</v>
          </cell>
          <cell r="D4">
            <v>7.18</v>
          </cell>
        </row>
        <row r="5">
          <cell r="A5">
            <v>97143</v>
          </cell>
          <cell r="B5" t="str">
            <v>ASSENTAMENTO DE TUBO DE FERRO FUNDIDO PARA REDE DE ÁGUA, DN 150 MM, JUNTA ELÁSTICA, INSTALADO EM LOCAL COM NÍVEL ALTO DE INTERFERÊNCIAS (NÃO INCLUI FORNECIMENTO). AF_11/2017</v>
          </cell>
          <cell r="C5" t="str">
            <v>M</v>
          </cell>
          <cell r="D5">
            <v>9</v>
          </cell>
        </row>
        <row r="6">
          <cell r="A6">
            <v>97144</v>
          </cell>
          <cell r="B6" t="str">
            <v>ASSENTAMENTO DE TUBO DE FERRO FUNDIDO PARA REDE DE ÁGUA, DN 200 MM, JUNTA ELÁSTICA, INSTALADO EM LOCAL COM NÍVEL ALTO DE INTERFERÊNCIAS (NÃO INCLUI FORNECIMENTO). AF_11/2017</v>
          </cell>
          <cell r="C6" t="str">
            <v>M</v>
          </cell>
          <cell r="D6">
            <v>10.84</v>
          </cell>
        </row>
        <row r="7">
          <cell r="A7">
            <v>97145</v>
          </cell>
          <cell r="B7" t="str">
            <v>ASSENTAMENTO DE TUBO DE FERRO FUNDIDO PARA REDE DE ÁGUA, DN 250 MM, JUNTA ELÁSTICA, INSTALADO EM LOCAL COM NÍVEL ALTO DE INTERFERÊNCIAS (NÃO INCLUI FORNECIMENTO). AF_11/2017</v>
          </cell>
          <cell r="C7" t="str">
            <v>M</v>
          </cell>
          <cell r="D7">
            <v>12.68</v>
          </cell>
        </row>
        <row r="8">
          <cell r="A8">
            <v>97146</v>
          </cell>
          <cell r="B8" t="str">
            <v>ASSENTAMENTO DE TUBO DE FERRO FUNDIDO PARA REDE DE ÁGUA, DN 300 MM, JUNTA ELÁSTICA, INSTALADO EM LOCAL COM NÍVEL ALTO DE INTERFERÊNCIAS (NÃO INCLUI FORNECIMENTO). AF_11/2017</v>
          </cell>
          <cell r="C8" t="str">
            <v>M</v>
          </cell>
          <cell r="D8">
            <v>14.54</v>
          </cell>
        </row>
        <row r="9">
          <cell r="A9">
            <v>97147</v>
          </cell>
          <cell r="B9" t="str">
            <v>ASSENTAMENTO DE TUBO DE FERRO FUNDIDO PARA REDE DE ÁGUA, DN 350 MM, JUNTA ELÁSTICA, INSTALADO EM LOCAL COM NÍVEL ALTO DE INTERFERÊNCIAS (NÃO INCLUI FORNECIMENTO). AF_11/2017</v>
          </cell>
          <cell r="C9" t="str">
            <v>M</v>
          </cell>
          <cell r="D9">
            <v>16.420000000000002</v>
          </cell>
        </row>
        <row r="10">
          <cell r="A10">
            <v>97148</v>
          </cell>
          <cell r="B10" t="str">
            <v>ASSENTAMENTO DE TUBO DE FERRO FUNDIDO PARA REDE DE ÁGUA, DN 400 MM, JUNTA ELÁSTICA, INSTALADO EM LOCAL COM NÍVEL ALTO DE INTERFERÊNCIAS (NÃO INCLUI FORNECIMENTO). AF_11/2017</v>
          </cell>
          <cell r="C10" t="str">
            <v>M</v>
          </cell>
          <cell r="D10">
            <v>18.260000000000002</v>
          </cell>
        </row>
        <row r="11">
          <cell r="A11">
            <v>97149</v>
          </cell>
          <cell r="B11" t="str">
            <v>ASSENTAMENTO DE TUBO DE FERRO FUNDIDO PARA REDE DE ÁGUA, DN 450 MM, JUNTA ELÁSTICA, INSTALADO EM LOCAL COM NÍVEL ALTO DE INTERFERÊNCIAS (NÃO INCLUI FORNECIMENTO). AF_11/2017</v>
          </cell>
          <cell r="C11" t="str">
            <v>M</v>
          </cell>
          <cell r="D11">
            <v>20.170000000000002</v>
          </cell>
        </row>
        <row r="12">
          <cell r="A12">
            <v>97150</v>
          </cell>
          <cell r="B12" t="str">
            <v>ASSENTAMENTO DE TUBO DE FERRO FUNDIDO PARA REDE DE ÁGUA, DN 500 MM, JUNTA ELÁSTICA, INSTALADO EM LOCAL COM NÍVEL ALTO DE INTERFERÊNCIAS (NÃO INCLUI FORNECIMENTO). AF_11/2017</v>
          </cell>
          <cell r="C12" t="str">
            <v>M</v>
          </cell>
          <cell r="D12">
            <v>27.16</v>
          </cell>
        </row>
        <row r="13">
          <cell r="A13">
            <v>97151</v>
          </cell>
          <cell r="B13" t="str">
            <v>ASSENTAMENTO DE TUBO DE FERRO FUNDIDO PARA REDE DE ÁGUA, DN 600 MM, JUNTA ELÁSTICA, INSTALADO EM LOCAL COM NÍVEL ALTO DE INTERFERÊNCIAS (NÃO INCLUI FORNECIMENTO). AF_11/2017</v>
          </cell>
          <cell r="C13" t="str">
            <v>M</v>
          </cell>
          <cell r="D13">
            <v>31.66</v>
          </cell>
        </row>
        <row r="14">
          <cell r="A14">
            <v>97152</v>
          </cell>
          <cell r="B14" t="str">
            <v>ASSENTAMENTO DE TUBO DE FERRO FUNDIDO PARA REDE DE ÁGUA, DN 700 MM, JUNTA ELÁSTICA, INSTALADO EM LOCAL COM NÍVEL ALTO DE INTERFERÊNCIAS (NÃO INCLUI FORNECIMENTO). AF_11/2017</v>
          </cell>
          <cell r="C14" t="str">
            <v>M</v>
          </cell>
          <cell r="D14">
            <v>35.85</v>
          </cell>
        </row>
        <row r="15">
          <cell r="A15">
            <v>97153</v>
          </cell>
          <cell r="B15" t="str">
            <v>ASSENTAMENTO DE TUBO DE FERRO FUNDIDO PARA REDE DE ÁGUA, DN 800 MM, JUNTA ELÁSTICA, INSTALADO EM LOCAL COM NÍVEL ALTO DE INTERFERÊNCIAS (NÃO INCLUI FORNECIMENTO). AF_11/2017</v>
          </cell>
          <cell r="C15" t="str">
            <v>M</v>
          </cell>
          <cell r="D15">
            <v>40.229999999999997</v>
          </cell>
        </row>
        <row r="16">
          <cell r="A16">
            <v>97154</v>
          </cell>
          <cell r="B16" t="str">
            <v>ASSENTAMENTO DE TUBO DE FERRO FUNDIDO PARA REDE DE ÁGUA, DN 900 MM, JUNTA ELÁSTICA, INSTALADO EM LOCAL COM NÍVEL ALTO DE INTERFERÊNCIAS (NÃO INCLUI FORNECIMENTO). AF_11/2017</v>
          </cell>
          <cell r="C16" t="str">
            <v>M</v>
          </cell>
          <cell r="D16">
            <v>44.66</v>
          </cell>
        </row>
        <row r="17">
          <cell r="A17">
            <v>97155</v>
          </cell>
          <cell r="B17" t="str">
            <v>ASSENTAMENTO DE TUBO DE FERRO FUNDIDO PARA REDE DE ÁGUA, DN 1000 MM, JUNTA ELÁSTICA, INSTALADO EM LOCAL COM NÍVEL ALTO DE INTERFERÊNCIAS (NÃO INCLUI FORNECIMENTO). AF_11/2017</v>
          </cell>
          <cell r="C17" t="str">
            <v>M</v>
          </cell>
          <cell r="D17">
            <v>49.08</v>
          </cell>
        </row>
        <row r="18">
          <cell r="A18">
            <v>97156</v>
          </cell>
          <cell r="B18" t="str">
            <v>ASSENTAMENTO DE TUBO DE FERRO FUNDIDO PARA REDE DE ÁGUA, DN 1200 MM, JUNTA ELÁSTICA, INSTALADO EM LOCAL COM NÍVEL ALTO DE INTERFERÊNCIAS (NÃO INCLUI FORNECIMENTO). AF_11/2017</v>
          </cell>
          <cell r="C18" t="str">
            <v>M</v>
          </cell>
          <cell r="D18">
            <v>58.44</v>
          </cell>
        </row>
        <row r="19">
          <cell r="A19">
            <v>97157</v>
          </cell>
          <cell r="B19" t="str">
            <v>ASSENTAMENTO DE TUBO DE FERRO FUNDIDO PARA REDE DE ÁGUA, DN 80 MM, JUNTA ELÁSTICA, INSTALADO EM LOCAL COM NÍVEL BAIXO DE INTERFERÊNCIAS (NÃO INCLUI FORNECIMENTO). AF_11/2017</v>
          </cell>
          <cell r="C19" t="str">
            <v>M</v>
          </cell>
          <cell r="D19">
            <v>3.99</v>
          </cell>
        </row>
        <row r="20">
          <cell r="A20">
            <v>97158</v>
          </cell>
          <cell r="B20" t="str">
            <v>ASSENTAMENTO DE TUBO DE FERRO FUNDIDO PARA REDE DE ÁGUA, DN 100 MM, JUNTA ELÁSTICA, INSTALADO EM LOCAL COM NÍVEL BAIXO DE INTERFERÊNCIAS (NÃO INCLUI FORNECIMENTO). AF_11/2017</v>
          </cell>
          <cell r="C20" t="str">
            <v>M</v>
          </cell>
          <cell r="D20">
            <v>4.45</v>
          </cell>
        </row>
        <row r="21">
          <cell r="A21">
            <v>97159</v>
          </cell>
          <cell r="B21" t="str">
            <v>ASSENTAMENTO DE TUBO DE FERRO FUNDIDO PARA REDE DE ÁGUA, DN 150 MM, JUNTA ELÁSTICA, INSTALADO EM LOCAL COM NÍVEL BAIXO DE INTERFERÊNCIAS (NÃO INCLUI FORNECIMENTO). AF_11/2017</v>
          </cell>
          <cell r="C21" t="str">
            <v>M</v>
          </cell>
          <cell r="D21">
            <v>5.59</v>
          </cell>
        </row>
        <row r="22">
          <cell r="A22">
            <v>97160</v>
          </cell>
          <cell r="B22" t="str">
            <v>ASSENTAMENTO DE TUBO DE FERRO FUNDIDO PARA REDE DE ÁGUA, DN 200 MM, JUNTA ELÁSTICA, INSTALADO EM LOCAL COM NÍVEL BAIXO DE INTERFERÊNCIAS (NÃO INCLUI FORNECIMENTO). AF_11/2017</v>
          </cell>
          <cell r="C22" t="str">
            <v>M</v>
          </cell>
          <cell r="D22">
            <v>6.71</v>
          </cell>
        </row>
        <row r="23">
          <cell r="A23">
            <v>97161</v>
          </cell>
          <cell r="B23" t="str">
            <v>ASSENTAMENTO DE TUBO DE FERRO FUNDIDO PARA REDE DE ÁGUA, DN 250 MM, JUNTA ELÁSTICA, INSTALADO EM LOCAL COM NÍVEL BAIXO DE INTERFERÊNCIAS (NÃO INCLUI FORNECIMENTO). AF_11/2017</v>
          </cell>
          <cell r="C23" t="str">
            <v>M</v>
          </cell>
          <cell r="D23">
            <v>7.88</v>
          </cell>
        </row>
        <row r="24">
          <cell r="A24">
            <v>97162</v>
          </cell>
          <cell r="B24" t="str">
            <v>ASSENTAMENTO DE TUBO DE FERRO FUNDIDO PARA REDE DE ÁGUA, DN 300 MM, JUNTA ELÁSTICA, INSTALADO EM LOCAL COM NÍVEL BAIXO DE INTERFERÊNCIAS (NÃO INCLUI FORNECIMENTO). AF_11/2017</v>
          </cell>
          <cell r="C24" t="str">
            <v>M</v>
          </cell>
          <cell r="D24">
            <v>9.0399999999999991</v>
          </cell>
        </row>
        <row r="25">
          <cell r="A25">
            <v>97163</v>
          </cell>
          <cell r="B25" t="str">
            <v>ASSENTAMENTO DE TUBO DE FERRO FUNDIDO PARA REDE DE ÁGUA, DN 350 MM, JUNTA ELÁSTICA, INSTALADO EM LOCAL COM NÍVEL BAIXO DE INTERFERÊNCIAS (NÃO INCLUI FORNECIMENTO). AF_11/2017</v>
          </cell>
          <cell r="C25" t="str">
            <v>M</v>
          </cell>
          <cell r="D25">
            <v>10.220000000000001</v>
          </cell>
        </row>
        <row r="26">
          <cell r="A26">
            <v>97164</v>
          </cell>
          <cell r="B26" t="str">
            <v>ASSENTAMENTO DE TUBO DE FERRO FUNDIDO PARA REDE DE ÁGUA, DN 400 MM, JUNTA ELÁSTICA, INSTALADO EM LOCAL COM NÍVEL BAIXO DE INTERFERÊNCIAS (NÃO INCLUI FORNECIMENTO). AF_11/2017</v>
          </cell>
          <cell r="C26" t="str">
            <v>M</v>
          </cell>
          <cell r="D26">
            <v>11.37</v>
          </cell>
        </row>
        <row r="27">
          <cell r="A27">
            <v>97165</v>
          </cell>
          <cell r="B27" t="str">
            <v>ASSENTAMENTO DE TUBO DE FERRO FUNDIDO PARA REDE DE ÁGUA, DN 450 MM, JUNTA ELÁSTICA, INSTALADO EM LOCAL COM NÍVEL BAIXO DE INTERFERÊNCIAS (NÃO INCLUI FORNECIMENTO). AF_11/2017</v>
          </cell>
          <cell r="C27" t="str">
            <v>M</v>
          </cell>
          <cell r="D27">
            <v>12.57</v>
          </cell>
        </row>
        <row r="28">
          <cell r="A28">
            <v>97166</v>
          </cell>
          <cell r="B28" t="str">
            <v>ASSENTAMENTO DE TUBO DE FERRO FUNDIDO PARA REDE DE ÁGUA, DN 500 MM, JUNTA ELÁSTICA, INSTALADO EM LOCAL COM NÍVEL BAIXO DE INTERFERÊNCIAS (NÃO INCLUI FORNECIMENTO). AF_11/2017</v>
          </cell>
          <cell r="C28" t="str">
            <v>M</v>
          </cell>
          <cell r="D28">
            <v>16.86</v>
          </cell>
        </row>
        <row r="29">
          <cell r="A29">
            <v>97167</v>
          </cell>
          <cell r="B29" t="str">
            <v>ASSENTAMENTO DE TUBO DE FERRO FUNDIDO PARA REDE DE ÁGUA, DN 600 MM, JUNTA ELÁSTICA, INSTALADO EM LOCAL COM NÍVEL BAIXO DE INTERFERÊNCIAS (NÃO INCLUI FORNECIMENTO). AF_11/2017</v>
          </cell>
          <cell r="C29" t="str">
            <v>M</v>
          </cell>
          <cell r="D29">
            <v>19.68</v>
          </cell>
        </row>
        <row r="30">
          <cell r="A30">
            <v>97168</v>
          </cell>
          <cell r="B30" t="str">
            <v>ASSENTAMENTO DE TUBO DE FERRO FUNDIDO PARA REDE DE ÁGUA, DN 700 MM, JUNTA ELÁSTICA, INSTALADO EM LOCAL COM NÍVEL BAIXO DE INTERFERÊNCIAS (NÃO INCLUI FORNECIMENTO). AF_11/2017</v>
          </cell>
          <cell r="C30" t="str">
            <v>M</v>
          </cell>
          <cell r="D30">
            <v>22.21</v>
          </cell>
        </row>
        <row r="31">
          <cell r="A31">
            <v>97169</v>
          </cell>
          <cell r="B31" t="str">
            <v>ASSENTAMENTO DE TUBO DE FERRO FUNDIDO PARA REDE DE ÁGUA, DN 800 MM, JUNTA ELÁSTICA, INSTALADO EM LOCAL COM NÍVEL BAIXO DE INTERFERÊNCIAS (NÃO INCLUI FORNECIMENTO). AF_11/2017</v>
          </cell>
          <cell r="C31" t="str">
            <v>M</v>
          </cell>
          <cell r="D31">
            <v>24.9</v>
          </cell>
        </row>
        <row r="32">
          <cell r="A32">
            <v>97170</v>
          </cell>
          <cell r="B32" t="str">
            <v>ASSENTAMENTO DE TUBO DE FERRO FUNDIDO PARA REDE DE ÁGUA, DN 900 MM, JUNTA ELÁSTICA, INSTALADO EM LOCAL COM NÍVEL BAIXO DE INTERFERÊNCIAS (NÃO INCLUI FORNECIMENTO). AF_11/2017</v>
          </cell>
          <cell r="C32" t="str">
            <v>M</v>
          </cell>
          <cell r="D32">
            <v>27.66</v>
          </cell>
        </row>
        <row r="33">
          <cell r="A33">
            <v>97171</v>
          </cell>
          <cell r="B33" t="str">
            <v>ASSENTAMENTO DE TUBO DE FERRO FUNDIDO PARA REDE DE ÁGUA, DN 1000 MM, JUNTA ELÁSTICA, INSTALADO EM LOCAL COM NÍVEL BAIXO DE INTERFERÊNCIAS (NÃO INCLUI FORNECIMENTO). AF_11/2017</v>
          </cell>
          <cell r="C33" t="str">
            <v>M</v>
          </cell>
          <cell r="D33">
            <v>30.41</v>
          </cell>
        </row>
        <row r="34">
          <cell r="A34">
            <v>97172</v>
          </cell>
          <cell r="B34" t="str">
            <v>ASSENTAMENTO DE TUBO DE FERRO FUNDIDO PARA REDE DE ÁGUA, DN 1200 MM, JUNTA ELÁSTICA, INSTALADO EM LOCAL COM NÍVEL BAIXO DE INTERFERÊNCIAS (NÃO INCLUI FORNECIMENTO). AF_11/2017</v>
          </cell>
          <cell r="C34" t="str">
            <v>M</v>
          </cell>
          <cell r="D34">
            <v>36.42</v>
          </cell>
        </row>
        <row r="35">
          <cell r="A35">
            <v>97173</v>
          </cell>
          <cell r="B35" t="str">
            <v>ASSENTAMENTO DE TUBO DE AÇO CARBONO PARA REDE DE ÁGUA, DN 600 MM (24), JUNTA SOLDADA, INSTALADO EM LOCAL COM NÍVEL ALTO DE INTERFERÊNCIAS (NÃO INCLUI FORNECIMENTO). AF_11/2017</v>
          </cell>
          <cell r="C35" t="str">
            <v>M</v>
          </cell>
          <cell r="D35">
            <v>30.72</v>
          </cell>
        </row>
        <row r="36">
          <cell r="A36">
            <v>97174</v>
          </cell>
          <cell r="B36" t="str">
            <v>ASSENTAMENTO DE TUBO DE AÇO CARBONO PARA REDE DE ÁGUA, DN 700 MM (28), JUNTA SOLDADA, INSTALADO EM LOCAL COM NÍVEL ALTO DE INTERFERÊNCIAS (NÃO INCLUI FORNECIMENTO). AF_11/2017</v>
          </cell>
          <cell r="C36" t="str">
            <v>M</v>
          </cell>
          <cell r="D36">
            <v>35.57</v>
          </cell>
        </row>
        <row r="37">
          <cell r="A37">
            <v>97175</v>
          </cell>
          <cell r="B37" t="str">
            <v>ASSENTAMENTO DE TUBO DE AÇO CARBONO PARA REDE DE ÁGUA, DN 800 MM (32), JUNTA SOLDADA, INSTALADO EM LOCAL COM NÍVEL ALTO DE INTERFERÊNCIAS (NÃO INCLUI FORNECIMENTO). AF_11/2017</v>
          </cell>
          <cell r="C37" t="str">
            <v>M</v>
          </cell>
          <cell r="D37">
            <v>40.42</v>
          </cell>
        </row>
        <row r="38">
          <cell r="A38">
            <v>97176</v>
          </cell>
          <cell r="B38" t="str">
            <v>ASSENTAMENTO DE TUBO DE AÇO CARBONO PARA REDE DE ÁGUA, DN 900 MM (36), JUNTA SOLDADA, INSTALADO EM LOCAL COM NÍVEL ALTO DE INTERFERÊNCIAS (NÃO INCLUI FORNECIMENTO). AF_11/2017</v>
          </cell>
          <cell r="C38" t="str">
            <v>M</v>
          </cell>
          <cell r="D38">
            <v>45.27</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55</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64.72</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74.430000000000007</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84.15</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98.16</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108.33</v>
          </cell>
        </row>
        <row r="45">
          <cell r="A45">
            <v>97183</v>
          </cell>
          <cell r="B45" t="str">
            <v>ASSENTAMENTO DE TUBO DE AÇO CARBONO PARA REDE DE ÁGUA, DN 600 MM (24), JUNTA SOLDADA, INSTALADO EM LOCAL COM NÍVEL BAIXO DE INTERFERÊNCIAS (NÃO INCLUI FORNECIMENTO). AF_11/2017</v>
          </cell>
          <cell r="C45" t="str">
            <v>M</v>
          </cell>
          <cell r="D45">
            <v>24.93</v>
          </cell>
        </row>
        <row r="46">
          <cell r="A46">
            <v>97184</v>
          </cell>
          <cell r="B46" t="str">
            <v>ASSENTAMENTO DE TUBO DE AÇO CARBONO PARA REDE DE ÁGUA, DN 700 MM (28), JUNTA SOLDADA, INSTALADO EM LOCAL COM NÍVEL BAIXO DE INTERFERÊNCIAS (NÃO INCLUI FORNECIMENTO). AF_11/2017</v>
          </cell>
          <cell r="C46" t="str">
            <v>M</v>
          </cell>
          <cell r="D46">
            <v>28.93</v>
          </cell>
        </row>
        <row r="47">
          <cell r="A47">
            <v>97185</v>
          </cell>
          <cell r="B47" t="str">
            <v>ASSENTAMENTO DE TUBO DE AÇO CARBONO PARA REDE DE ÁGUA, DN 800 MM (32), JUNTA SOLDADA, INSTALADO EM LOCAL COM NÍVEL BAIXO DE INTERFERÊNCIAS (NÃO INCLUI FORNECIMENTO). AF_11/2017</v>
          </cell>
          <cell r="C47" t="str">
            <v>M</v>
          </cell>
          <cell r="D47">
            <v>32.92</v>
          </cell>
        </row>
        <row r="48">
          <cell r="A48">
            <v>97186</v>
          </cell>
          <cell r="B48" t="str">
            <v>ASSENTAMENTO DE TUBO DE AÇO CARBONO PARA REDE DE ÁGUA, DN 900 MM (36), JUNTA SOLDADA, INSTALADO EM LOCAL COM NÍVEL BAIXO DE INTERFERÊNCIAS (NÃO INCLUI FORNECIMENTO). AF_11/2017</v>
          </cell>
          <cell r="C48" t="str">
            <v>M</v>
          </cell>
          <cell r="D48">
            <v>36.92</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44.93</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52.91</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60.9</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68.91</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80.099999999999994</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88.44</v>
          </cell>
        </row>
        <row r="55">
          <cell r="A55">
            <v>90694</v>
          </cell>
          <cell r="B55" t="str">
            <v>TUBO DE PVC PARA REDE COLETORA DE ESGOTO DE PAREDE MACIÇA, DN 100 MM, JUNTA ELÁSTICA - FORNECIMENTO E ASSENTAMENTO. AF_01/2021</v>
          </cell>
          <cell r="C55" t="str">
            <v>M</v>
          </cell>
          <cell r="D55">
            <v>44.34</v>
          </cell>
        </row>
        <row r="56">
          <cell r="A56">
            <v>90695</v>
          </cell>
          <cell r="B56" t="str">
            <v>TUBO DE PVC PARA REDE COLETORA DE ESGOTO DE PAREDE MACIÇA, DN 150 MM, JUNTA ELÁSTICA  - FORNECIMENTO E ASSENTAMENTO. AF_01/2021</v>
          </cell>
          <cell r="C56" t="str">
            <v>M</v>
          </cell>
          <cell r="D56">
            <v>92.85</v>
          </cell>
        </row>
        <row r="57">
          <cell r="A57">
            <v>90696</v>
          </cell>
          <cell r="B57" t="str">
            <v>TUBO DE PVC PARA REDE COLETORA DE ESGOTO DE PAREDE MACIÇA, DN 200 MM, JUNTA ELÁSTICA - FORNECIMENTO E ASSENTAMENTO. AF_01/2021</v>
          </cell>
          <cell r="C57" t="str">
            <v>M</v>
          </cell>
          <cell r="D57">
            <v>138.13999999999999</v>
          </cell>
        </row>
        <row r="58">
          <cell r="A58">
            <v>90697</v>
          </cell>
          <cell r="B58" t="str">
            <v>TUBO DE PVC PARA REDE COLETORA DE ESGOTO DE PAREDE MACIÇA, DN 250 MM, JUNTA ELÁSTICA  - FORNECIMENTO E ASSENTAMENTO. AF_01/2021</v>
          </cell>
          <cell r="C58" t="str">
            <v>M</v>
          </cell>
          <cell r="D58">
            <v>233.29</v>
          </cell>
        </row>
        <row r="59">
          <cell r="A59">
            <v>90698</v>
          </cell>
          <cell r="B59" t="str">
            <v>TUBO DE PVC PARA REDE COLETORA DE ESGOTO DE PAREDE MACIÇA, DN 300 MM, JUNTA ELÁSTICA,  FORNECIMENTO E ASSENTAMENTO. AF_01/2021</v>
          </cell>
          <cell r="C59" t="str">
            <v>M</v>
          </cell>
          <cell r="D59">
            <v>374.54</v>
          </cell>
        </row>
        <row r="60">
          <cell r="A60">
            <v>90699</v>
          </cell>
          <cell r="B60" t="str">
            <v>TUBO DE PVC PARA REDE COLETORA DE ESGOTO DE PAREDE MACIÇA, DN 350 MM, JUNTA ELÁSTICA  - FORNECIMENTO E ASSENTAMENTO. AF_01/2021</v>
          </cell>
          <cell r="C60" t="str">
            <v>M</v>
          </cell>
          <cell r="D60">
            <v>463.21</v>
          </cell>
        </row>
        <row r="61">
          <cell r="A61">
            <v>90700</v>
          </cell>
          <cell r="B61" t="str">
            <v>TUBO DE PVC PARA REDE COLETORA DE ESGOTO DE PAREDE MACIÇA, DN 400 MM, JUNTA ELÁSTICA  FORNECIMENTO E ASSENTAMENTO. AF_01/2021</v>
          </cell>
          <cell r="C61" t="str">
            <v>M</v>
          </cell>
          <cell r="D61">
            <v>600.41</v>
          </cell>
        </row>
        <row r="62">
          <cell r="A62">
            <v>90701</v>
          </cell>
          <cell r="B62" t="str">
            <v>TUBO DE PVC CORRUGADO DE DUPLA PAREDE PARA REDE COLETORA DE ESGOTO, DN 150 MM, JUNTA ELÁSTICA - FORNECIMENTO E ASSENTAMENTO. AF_01/2021</v>
          </cell>
          <cell r="C62" t="str">
            <v>M</v>
          </cell>
          <cell r="D62">
            <v>75.94</v>
          </cell>
        </row>
        <row r="63">
          <cell r="A63">
            <v>90702</v>
          </cell>
          <cell r="B63" t="str">
            <v>TUBO DE PVC CORRUGADO DE DUPLA PAREDE PARA REDE COLETORA DE ESGOTO, DN 200 MM, JUNTA ELÁSTICA - FORNECIMENTO E ASSENTAMENTO. AF_01/2021</v>
          </cell>
          <cell r="C63" t="str">
            <v>M</v>
          </cell>
          <cell r="D63">
            <v>122</v>
          </cell>
        </row>
        <row r="64">
          <cell r="A64">
            <v>90703</v>
          </cell>
          <cell r="B64" t="str">
            <v>TUBO DE PVC CORRUGADO DE DUPLA PAREDE PARA REDE COLETORA DE ESGOTO, DN 250 MM, JUNTA ELÁSTICA - FORNECIMENTO E ASSENTAMENTO. AF_01/2021</v>
          </cell>
          <cell r="C64" t="str">
            <v>M</v>
          </cell>
          <cell r="D64">
            <v>203.18</v>
          </cell>
        </row>
        <row r="65">
          <cell r="A65">
            <v>90704</v>
          </cell>
          <cell r="B65" t="str">
            <v>TUBO DE PVC CORRUGADO DE DUPLA PAREDE PARA REDE COLETORA DE ESGOTO, DN 300 MM, JUNTA ELÁSTICA - FORNECIMENTO E ASSENTAMENTO. AF_01/2021</v>
          </cell>
          <cell r="C65" t="str">
            <v>M</v>
          </cell>
          <cell r="D65">
            <v>290.76</v>
          </cell>
        </row>
        <row r="66">
          <cell r="A66">
            <v>90705</v>
          </cell>
          <cell r="B66" t="str">
            <v>TUBO DE PVC CORRUGADO DE DUPLA PAREDE PARA REDE COLETORA DE ESGOTO, DN 350 MM, JUNTA ELÁSTICA - FORNECIMENTO E ASSENTAMENTO. AF_01/2021</v>
          </cell>
          <cell r="C66" t="str">
            <v>M</v>
          </cell>
          <cell r="D66">
            <v>392.25</v>
          </cell>
        </row>
        <row r="67">
          <cell r="A67">
            <v>90706</v>
          </cell>
          <cell r="B67" t="str">
            <v>TUBO DE PVC CORRUGADO DE DUPLA PAREDE PARA REDE COLETORA DE ESGOTO, DN 400 MM, JUNTA ELÁSTICA - FORNECIMENTO E ASSENTAMENTO. AF_01/2021</v>
          </cell>
          <cell r="C67" t="str">
            <v>M</v>
          </cell>
          <cell r="D67">
            <v>460.47</v>
          </cell>
        </row>
        <row r="68">
          <cell r="A68">
            <v>90708</v>
          </cell>
          <cell r="B68" t="str">
            <v>TUBO DE PEAD CORRUGADO DE DUPLA PAREDE PARA REDE COLETORA DE ESGOTO, DN 600 MM, JUNTA ELÁSTICA INTEGRADA - FORNECIMENTO E ASSENTAMENTO. AF_01/2021</v>
          </cell>
          <cell r="C68" t="str">
            <v>M</v>
          </cell>
          <cell r="D68">
            <v>1275.32</v>
          </cell>
        </row>
        <row r="69">
          <cell r="A69">
            <v>90724</v>
          </cell>
          <cell r="B69" t="str">
            <v>JUNTA ARGAMASSADA ENTRE TUBO DN 100 MM E O POÇO DE VISITA/ CAIXA DE CONCRETO OU ALVENARIA EM REDES DE ESGOTO. AF_01/2021</v>
          </cell>
          <cell r="C69" t="str">
            <v>UN</v>
          </cell>
          <cell r="D69">
            <v>18.649999999999999</v>
          </cell>
        </row>
        <row r="70">
          <cell r="A70">
            <v>90725</v>
          </cell>
          <cell r="B70" t="str">
            <v>JUNTA ARGAMASSADA ENTRE TUBO DN 150 MM E O POÇO DE VISITA/ CAIXA DE CONCRETO OU ALVENARIA EM REDES DE ESGOTO. AF_01/2021</v>
          </cell>
          <cell r="C70" t="str">
            <v>UN</v>
          </cell>
          <cell r="D70">
            <v>22.99</v>
          </cell>
        </row>
        <row r="71">
          <cell r="A71">
            <v>90726</v>
          </cell>
          <cell r="B71" t="str">
            <v>JUNTA ARGAMASSADA ENTRE TUBO DN 200 MM E O POÇO/ CAIXA DE CONCRETO OU ALVENARIA EM REDES DE ESGOTO. AF_01/2021</v>
          </cell>
          <cell r="C71" t="str">
            <v>UN</v>
          </cell>
          <cell r="D71">
            <v>27.37</v>
          </cell>
        </row>
        <row r="72">
          <cell r="A72">
            <v>90727</v>
          </cell>
          <cell r="B72" t="str">
            <v>JUNTA ARGAMASSADA ENTRE TUBO DN 250 MM E O POÇO DE VISITA/ CAIXA DE CONCRETO OU ALVENARIA EM REDES DE ESGOTO. AF_01/2021</v>
          </cell>
          <cell r="C72" t="str">
            <v>UN</v>
          </cell>
          <cell r="D72">
            <v>31.7</v>
          </cell>
        </row>
        <row r="73">
          <cell r="A73">
            <v>90728</v>
          </cell>
          <cell r="B73" t="str">
            <v>JUNTA ARGAMASSADA ENTRE TUBO DN 300 MM E O POÇO DE VISITA/ CAIXA DE CONCRETO OU ALVENARIA EM REDES DE ESGOTO. AF_01/2021</v>
          </cell>
          <cell r="C73" t="str">
            <v>UN</v>
          </cell>
          <cell r="D73">
            <v>36.03</v>
          </cell>
        </row>
        <row r="74">
          <cell r="A74">
            <v>90729</v>
          </cell>
          <cell r="B74" t="str">
            <v>JUNTA ARGAMASSADA ENTRE TUBO DN 350 MM E O POÇO DE VISITA/ CAIXA DE CONCRETO OU ALVENARIA EM REDES DE ESGOTO. AF_01/2021</v>
          </cell>
          <cell r="C74" t="str">
            <v>UN</v>
          </cell>
          <cell r="D74">
            <v>40.35</v>
          </cell>
        </row>
        <row r="75">
          <cell r="A75">
            <v>90730</v>
          </cell>
          <cell r="B75" t="str">
            <v>JUNTA ARGAMASSADA ENTRE TUBO DN 400 MM E O POÇO DE VISITA/ CAIXA DE CONCRETO OU ALVENARIA EM REDES DE ESGOTO. AF_01/2021</v>
          </cell>
          <cell r="C75" t="str">
            <v>UN</v>
          </cell>
          <cell r="D75">
            <v>44.68</v>
          </cell>
        </row>
        <row r="76">
          <cell r="A76">
            <v>90731</v>
          </cell>
          <cell r="B76" t="str">
            <v>JUNTA ARGAMASSADA ENTRE TUBO DN 450 MM E O POÇO DE VISITA/ CAIXA DE CONCRETO OU ALVENARIA EM REDES DE ESGOTO. AF_01/2021</v>
          </cell>
          <cell r="C76" t="str">
            <v>UN</v>
          </cell>
          <cell r="D76">
            <v>49.01</v>
          </cell>
        </row>
        <row r="77">
          <cell r="A77">
            <v>90732</v>
          </cell>
          <cell r="B77" t="str">
            <v>JUNTA ARGAMASSADA ENTRE TUBO DN 600 MM E O POÇO DE VISITA/ CAIXA DE CONCRETO OU ALVENARIA EM REDES DE ESGOTO. AF_01/2021</v>
          </cell>
          <cell r="C77" t="str">
            <v>UN</v>
          </cell>
          <cell r="D77">
            <v>61.99</v>
          </cell>
        </row>
        <row r="78">
          <cell r="A78">
            <v>90733</v>
          </cell>
          <cell r="B78" t="str">
            <v>ASSENTAMENTO DE TUBO DE PVC PARA REDE COLETORA DE ESGOTO DE PAREDE MACIÇA, DN 100 MM, JUNTA ELÁSTICA (NÃO INCLUI FORNECIMENTO). AF_01/2021</v>
          </cell>
          <cell r="C78" t="str">
            <v>M</v>
          </cell>
          <cell r="D78">
            <v>2.6</v>
          </cell>
        </row>
        <row r="79">
          <cell r="A79">
            <v>90734</v>
          </cell>
          <cell r="B79" t="str">
            <v>ASSENTAMENTO DE TUBO DE PVC PARA REDE COLETORA DE ESGOTO DE PAREDE MACIÇA, DN 150 MM, JUNTA ELÁSTICA,  (NÃO INCLUI FORNECIMENTO). AF_01/2021</v>
          </cell>
          <cell r="C79" t="str">
            <v>M</v>
          </cell>
          <cell r="D79">
            <v>3.09</v>
          </cell>
        </row>
        <row r="80">
          <cell r="A80">
            <v>90735</v>
          </cell>
          <cell r="B80" t="str">
            <v>ASSENTAMENTO DE TUBO DE PVC PARA REDE COLETORA DE ESGOTO DE PAREDE MACIÇA, DN 200 MM, JUNTA ELÁSTICA (NÃO INCLUI FORNECIMENTO). AF_01/2021</v>
          </cell>
          <cell r="C80" t="str">
            <v>M</v>
          </cell>
          <cell r="D80">
            <v>3.56</v>
          </cell>
        </row>
        <row r="81">
          <cell r="A81">
            <v>90736</v>
          </cell>
          <cell r="B81" t="str">
            <v>ASSENTAMENTO DE TUBO DE PVC PARA REDE COLETORA DE ESGOTO DE PAREDE MACIÇA, DN 250 MM, JUNTA ELÁSTICA (NÃO INCLUI FORNECIMENTO). AF_01/2021</v>
          </cell>
          <cell r="C81" t="str">
            <v>M</v>
          </cell>
          <cell r="D81">
            <v>4.04</v>
          </cell>
        </row>
        <row r="82">
          <cell r="A82">
            <v>90737</v>
          </cell>
          <cell r="B82" t="str">
            <v>ASSENTAMENTO DE TUBO DE PVC PARA REDE COLETORA DE ESGOTO DE PAREDE MACIÇA, DN 300 MM, JUNTA ELÁSTICA  (NÃO INCLUI FORNECIMENTO). AF_01/2021</v>
          </cell>
          <cell r="C82" t="str">
            <v>M</v>
          </cell>
          <cell r="D82">
            <v>4.53</v>
          </cell>
        </row>
        <row r="83">
          <cell r="A83">
            <v>90738</v>
          </cell>
          <cell r="B83" t="str">
            <v>ASSENTAMENTO DE TUBO DE PVC PARA REDE COLETORA DE ESGOTO DE PAREDE MACIÇA, DN 350 MM, JUNTA ELÁSTICA (NÃO INCLUI FORNECIMENTO). AF_01/2021</v>
          </cell>
          <cell r="C83" t="str">
            <v>M</v>
          </cell>
          <cell r="D83">
            <v>5.01</v>
          </cell>
        </row>
        <row r="84">
          <cell r="A84">
            <v>90739</v>
          </cell>
          <cell r="B84" t="str">
            <v>ASSENTAMENTO DE TUBO DE PVC PARA REDE COLETORA DE ESGOTO DE PAREDE MACIÇA, DN 400 MM, JUNTA ELÁSTICA (NÃO INCLUI FORNECIMENTO). AF_01/2021</v>
          </cell>
          <cell r="C84" t="str">
            <v>M</v>
          </cell>
          <cell r="D84">
            <v>7.07</v>
          </cell>
        </row>
        <row r="85">
          <cell r="A85">
            <v>90740</v>
          </cell>
          <cell r="B85" t="str">
            <v>ASSENTAMENTO DE TUBO DE PVC CORRUGADO DE DUPLA PAREDE PARA REDE COLETORA DE ESGOTO, DN 150 MM, JUNTA ELÁSTICA (NÃO INCLUI FORNECIMENTO). AF_01/2021</v>
          </cell>
          <cell r="C85" t="str">
            <v>M</v>
          </cell>
          <cell r="D85">
            <v>3.44</v>
          </cell>
        </row>
        <row r="86">
          <cell r="A86">
            <v>90741</v>
          </cell>
          <cell r="B86" t="str">
            <v>ASSENTAMENTO DE TUBO DE PVC CORRUGADO DE DUPLA PAREDE PARA REDE COLETORA DE ESGOTO, DN 200 MM, JUNTA ELÁSTICA (NÃO INCLUI FORNECIMENTO). AF_01/2021</v>
          </cell>
          <cell r="C86" t="str">
            <v>M</v>
          </cell>
          <cell r="D86">
            <v>3.91</v>
          </cell>
        </row>
        <row r="87">
          <cell r="A87">
            <v>90742</v>
          </cell>
          <cell r="B87" t="str">
            <v>ASSENTAMENTO DE TUBO DE PVC CORRUGADO DE DUPLA PAREDE PARA REDE COLETORA DE ESGOTO, DN 250 MM, JUNTA ELÁSTICA (NÃO INCLUI FORNECIMENTO). AF_01/2021</v>
          </cell>
          <cell r="C87" t="str">
            <v>M</v>
          </cell>
          <cell r="D87">
            <v>4.3899999999999997</v>
          </cell>
        </row>
        <row r="88">
          <cell r="A88">
            <v>90743</v>
          </cell>
          <cell r="B88" t="str">
            <v>ASSENTAMENTO DE TUBO DE PVC CORRUGADO DE DUPLA PAREDE PARA REDE COLETORA DE ESGOTO, DN 300 MM, JUNTA ELÁSTICA (NÃO INCLUI FORNECIMENTO). AF_01/2021</v>
          </cell>
          <cell r="C88" t="str">
            <v>M</v>
          </cell>
          <cell r="D88">
            <v>4.88</v>
          </cell>
        </row>
        <row r="89">
          <cell r="A89">
            <v>90744</v>
          </cell>
          <cell r="B89" t="str">
            <v>ASSENTAMENTO DE TUBO DE PVC CORRUGADO DE DUPLA PAREDE PARA REDE COLETORA DE ESGOTO, DN 350 MM, JUNTA ELÁSTICA (NÃO INCLUI FORNECIMENTO). AF_01/2021</v>
          </cell>
          <cell r="C89" t="str">
            <v>M</v>
          </cell>
          <cell r="D89">
            <v>5.36</v>
          </cell>
        </row>
        <row r="90">
          <cell r="A90">
            <v>90745</v>
          </cell>
          <cell r="B90" t="str">
            <v>ASSENTAMENTO DE TUBO DE PVC CORRUGADO DE DUPLA PAREDE PARA REDE COLETORA DE ESGOTO, DN 400 MM, JUNTA ELÁSTICA  (NÃO INCLUI FORNECIMENTO). AF_01/2021</v>
          </cell>
          <cell r="C90" t="str">
            <v>M</v>
          </cell>
          <cell r="D90">
            <v>7.91</v>
          </cell>
        </row>
        <row r="91">
          <cell r="A91">
            <v>90746</v>
          </cell>
          <cell r="B91" t="str">
            <v>ASSENTAMENTO DE TUBO DE PEAD CORRUGADO DE DUPLA PAREDE PARA REDE COLETORA DE ESGOTO, DN 450 MM, JUNTA ELÁSTICA INTEGRADA (NÃO INCLUI FORNECIMENTO). AF_01/2021</v>
          </cell>
          <cell r="C91" t="str">
            <v>M</v>
          </cell>
          <cell r="D91">
            <v>2.81</v>
          </cell>
        </row>
        <row r="92">
          <cell r="A92">
            <v>90747</v>
          </cell>
          <cell r="B92" t="str">
            <v>ASSENTAMENTO DE TUBO DE PEAD CORRUGADO DE DUPLA PAREDE PARA REDE COLETORA DE ESGOTO, DN 600 MM, JUNTA ELÁSTICA INTEGRADA (NÃO INCLUI FORNECIMENTO). AF_01/2021</v>
          </cell>
          <cell r="C92" t="str">
            <v>M</v>
          </cell>
          <cell r="D92">
            <v>14.37</v>
          </cell>
        </row>
        <row r="93">
          <cell r="A93">
            <v>94869</v>
          </cell>
          <cell r="B93" t="str">
            <v>TUBO DE PEAD CORRUGADO DE DUPLA PAREDE PARA REDE COLETORA DE ESGOTO, DN 250 MM, JUNTA ELÁSTICA INTEGRADA - FORNECIMENTO E ASSENTAMENTO. AF_01/2021</v>
          </cell>
          <cell r="C93" t="str">
            <v>M</v>
          </cell>
          <cell r="D93">
            <v>260.05</v>
          </cell>
        </row>
        <row r="94">
          <cell r="A94">
            <v>94870</v>
          </cell>
          <cell r="B94" t="str">
            <v>ASSENTAMENTO DE TUBO DE PEAD CORRUGADO DE DUPLA PAREDE PARA REDE COLETORA DE ESGOTO, DN 250 MM, JUNTA ELÁSTICA INTEGRADA (NÃO INCLUI FORNECIMENTO). AF_01/2021</v>
          </cell>
          <cell r="C94" t="str">
            <v>M</v>
          </cell>
          <cell r="D94">
            <v>1.88</v>
          </cell>
        </row>
        <row r="95">
          <cell r="A95">
            <v>94871</v>
          </cell>
          <cell r="B95" t="str">
            <v>TUBO DE PEAD CORRUGADO DE DUPLA PAREDE PARA REDE COLETORA DE ESGOTO, DN 300 MM, JUNTA ELÁSTICA INTEGRADA - FORNECIMENTO E ASSENTAMENTO. AF_01/2021</v>
          </cell>
          <cell r="C95" t="str">
            <v>M</v>
          </cell>
          <cell r="D95">
            <v>307.87</v>
          </cell>
        </row>
        <row r="96">
          <cell r="A96">
            <v>94872</v>
          </cell>
          <cell r="B96" t="str">
            <v>ASSENTAMENTO DE TUBO DE PEAD CORRUGADO DE DUPLA PAREDE PARA REDE COLETORA DE ESGOTO, DN 300 MM, JUNTA ELÁSTICA INTEGRADA  (NÃO INCLUI FORNECIMENTO). AF_01/2021</v>
          </cell>
          <cell r="C96" t="str">
            <v>M</v>
          </cell>
          <cell r="D96">
            <v>2.52</v>
          </cell>
        </row>
        <row r="97">
          <cell r="A97">
            <v>94875</v>
          </cell>
          <cell r="B97" t="str">
            <v>TUBO DE PEAD CORRUGADO DE DUPLA PAREDE PARA REDE COLETORA DE ESGOTO, DN 800 MM, JUNTA ELÁSTICA INTEGRADA - FORNECIMENTO E ASSENTAMENTO. AF_01/2021</v>
          </cell>
          <cell r="C97" t="str">
            <v>M</v>
          </cell>
          <cell r="D97">
            <v>1801.43</v>
          </cell>
        </row>
        <row r="98">
          <cell r="A98">
            <v>94876</v>
          </cell>
          <cell r="B98" t="str">
            <v>ASSENTAMENTO DE TUBO DE PEAD CORRUGADO DE DUPLA PAREDE PARA REDE COLETORA DE ESGOTO, DN 800 MM, JUNTA ELÁSTICA INTEGRADA  (NÃO INCLUI FORNECIMENTO). AF_01/2021</v>
          </cell>
          <cell r="C98" t="str">
            <v>M</v>
          </cell>
          <cell r="D98">
            <v>25.08</v>
          </cell>
        </row>
        <row r="99">
          <cell r="A99">
            <v>94878</v>
          </cell>
          <cell r="B99" t="str">
            <v>ASSENTAMENTO DE TUBO DE PEAD CORRUGADO DE DUPLA PAREDE PARA REDE COLETORA DE ESGOTO, DN 900 MM, JUNTA ELÁSTICA INTEGRADA (NÃO INCLUI FORNECIMENTO). AF_01/2021</v>
          </cell>
          <cell r="C99" t="str">
            <v>M</v>
          </cell>
          <cell r="D99">
            <v>28.85</v>
          </cell>
        </row>
        <row r="100">
          <cell r="A100">
            <v>94879</v>
          </cell>
          <cell r="B100" t="str">
            <v>TUBO DE PEAD CORRUGADO DE DUPLA PAREDE PARA REDE COLETORA DE ESGOTO, DN 1000 MM, JUNTA ELÁSTICA INTEGRADA - FORNECIMENTO E ASSENTAMENTO. AF_01/2021</v>
          </cell>
          <cell r="C100" t="str">
            <v>M</v>
          </cell>
          <cell r="D100">
            <v>2398.96</v>
          </cell>
        </row>
        <row r="101">
          <cell r="A101">
            <v>94880</v>
          </cell>
          <cell r="B101" t="str">
            <v>ASSENTAMENTO DE TUBO DE PEAD CORRUGADO DE DUPLA PAREDE PARA REDE COLETORA DE ESGOTO, DN 1000 MM, JUNTA ELÁSTICA INTEGRADA (NÃO INCLUI FORNECIMENTO). AF_01/2021</v>
          </cell>
          <cell r="C101" t="str">
            <v>M</v>
          </cell>
          <cell r="D101">
            <v>37.9</v>
          </cell>
        </row>
        <row r="102">
          <cell r="A102">
            <v>94881</v>
          </cell>
          <cell r="B102" t="str">
            <v>TUBO DE PEAD CORRUGADO DE DUPLA PAREDE PARA REDE COLETORA DE ESGOTO, DN 1200 MM, JUNTA ELÁSTICA INTEGRADA - FORNECIMENTO E ASSENTAMENTO. AF_01/2021</v>
          </cell>
          <cell r="C102" t="str">
            <v>M</v>
          </cell>
          <cell r="D102">
            <v>3749.39</v>
          </cell>
        </row>
        <row r="103">
          <cell r="A103">
            <v>94882</v>
          </cell>
          <cell r="B103" t="str">
            <v>ASSENTAMENTO DE TUBO DE PEAD CORRUGADO DE DUPLA PAREDE PARA REDE COLETORA DE ESGOTO, DN 1200 MM, JUNTA ELÁSTICA INTEGRADA (NÃO INCLUI FORNECIMENTO). AF_01/2021</v>
          </cell>
          <cell r="C103" t="str">
            <v>M</v>
          </cell>
          <cell r="D103">
            <v>43.72</v>
          </cell>
        </row>
        <row r="104">
          <cell r="A104">
            <v>94884</v>
          </cell>
          <cell r="B104" t="str">
            <v>ASSENTAMENTO DE TUBO DE PEAD CORRUGADO DE DUPLA PAREDE PARA REDE COLETORA DE ESGOTO, DN 1500 MM, JUNTA ELÁSTICA INTEGRADA (NÃO INCLUI FORNECIMENTO). AF_01/2021</v>
          </cell>
          <cell r="C104" t="str">
            <v>M</v>
          </cell>
          <cell r="D104">
            <v>55.53</v>
          </cell>
        </row>
        <row r="105">
          <cell r="A105">
            <v>97121</v>
          </cell>
          <cell r="B105" t="str">
            <v>ASSENTAMENTO DE TUBO DE PVC PBA PARA REDE DE ÁGUA, DN 50 MM, JUNTA ELÁSTICA INTEGRADA, INSTALADO EM LOCAL COM NÍVEL ALTO DE INTERFERÊNCIAS (NÃO INCLUI FORNECIMENTO). AF_11/2017</v>
          </cell>
          <cell r="C105" t="str">
            <v>M</v>
          </cell>
          <cell r="D105">
            <v>1.59</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2.23</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2.85</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0.73</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1.05</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1.35</v>
          </cell>
        </row>
        <row r="111">
          <cell r="A111">
            <v>102264</v>
          </cell>
          <cell r="B111" t="str">
            <v>TUBO DE PVC BRANCO PARA REDE COLETORA DE ESGOTO CONDOMINIAL DE PAREDE MACIÇA, DN 100 MM, JUNTA ELÁSTICA - FORNECIMENTO E ASSENTAMENTO. AF_01/2021</v>
          </cell>
          <cell r="C111" t="str">
            <v>M</v>
          </cell>
          <cell r="D111">
            <v>22.89</v>
          </cell>
        </row>
        <row r="112">
          <cell r="A112">
            <v>102265</v>
          </cell>
          <cell r="B112" t="str">
            <v>JUNTA ARGAMASSADA ENTRE TUBO DN 800 MM E O POÇO DE VISITA/ CAIXA DE CONCRETO OU ALVENARIA EM REDES DE ESGOTO. AF_01/2021</v>
          </cell>
          <cell r="C112" t="str">
            <v>UN</v>
          </cell>
          <cell r="D112">
            <v>79.3</v>
          </cell>
        </row>
        <row r="113">
          <cell r="A113">
            <v>102266</v>
          </cell>
          <cell r="B113" t="str">
            <v>JUNTA ARGAMASSADA ENTRE TUBO DN 900 MM E O POÇO DE VISITA/ CAIXA DE CONCRETO OU ALVENARIA EM REDES DE ESGOTO. AF_01/2021</v>
          </cell>
          <cell r="C113" t="str">
            <v>UN</v>
          </cell>
          <cell r="D113">
            <v>87.95</v>
          </cell>
        </row>
        <row r="114">
          <cell r="A114">
            <v>102267</v>
          </cell>
          <cell r="B114" t="str">
            <v>JUNTA ARGAMASSADA ENTRE TUBO DN 1000 MM E O POÇO DE VISITA/ CAIXA DE CONCRETO OU ALVENARIA EM REDES DE ESGOTO. AF_01/2021</v>
          </cell>
          <cell r="C114" t="str">
            <v>UN</v>
          </cell>
          <cell r="D114">
            <v>100.99</v>
          </cell>
        </row>
        <row r="115">
          <cell r="A115">
            <v>102268</v>
          </cell>
          <cell r="B115" t="str">
            <v>JUNTA ARGAMASSADA ENTRE TUBO DN 1200 MM E O POÇO DE VISITA/ CAIXA DE CONCRETO OU ALVENARIA EM REDES DE ESGOTO. AF_01/2021</v>
          </cell>
          <cell r="C115" t="str">
            <v>UN</v>
          </cell>
          <cell r="D115">
            <v>113.97</v>
          </cell>
        </row>
        <row r="116">
          <cell r="A116">
            <v>102269</v>
          </cell>
          <cell r="B116" t="str">
            <v>JUNTA ARGAMASSADA ENTRE TUBO DN 1500 MM E O POÇO DE VISITA/ CAIXA DE CONCRETO OU ALVENARIA EM REDES DE ESGOTO. AF_01/2021</v>
          </cell>
          <cell r="C116" t="str">
            <v>UN</v>
          </cell>
          <cell r="D116">
            <v>139.93</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190.69</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7.6</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200.46</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9.7100000000000009</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350.66</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11.64</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428.76</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13.8</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559.51</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15.75</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582.51</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17.920000000000002</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857.92</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19.84</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885.86</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22.03</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197.38</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14.38</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208.79</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18.149999999999999</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360.98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22.1</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440.84</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26.05</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573.38</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29.8</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598.42999999999995</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33.840000000000003</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875.85</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37.770000000000003</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905.3</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41.73</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148.34</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178.26</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265.79000000000002</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349.21</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422.01</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484.73</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507.07</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156.76</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188.72</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278.02999999999997</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363.48</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437.94</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502.41</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526.85</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34.28</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44.02</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53.58</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63.91</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74.05</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86.12</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98.79</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113.5</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729.85</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142.03</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1042.8</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191.18</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40.880000000000003</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52.44</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64.040000000000006</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76.150000000000006</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88.32</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102.05</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116.47</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133.28</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753.17</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165.35</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1071.43</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219.81</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126.29</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132.79</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77.08</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94.56</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128.96</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83.58</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102.87</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139.28</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4.09</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8.07</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9.93</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11.79</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13.63</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15.46</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19.18</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1.96</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4.25</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5.25</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6.23</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7.19</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8.16</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10.130000000000001</v>
          </cell>
        </row>
        <row r="209">
          <cell r="A209">
            <v>103089</v>
          </cell>
          <cell r="B209" t="str">
            <v>ASSENTAMENTO DE TUBO DE FERRO FUNDIDO PARA REDE DE ÁGUA, DN 80 MM, JUNTA FLANGEADA (NÃO INCLUI O FORNECIMENTO). AF_09/2021</v>
          </cell>
          <cell r="C209" t="str">
            <v>M</v>
          </cell>
          <cell r="D209">
            <v>8.8800000000000008</v>
          </cell>
        </row>
        <row r="210">
          <cell r="A210">
            <v>103090</v>
          </cell>
          <cell r="B210" t="str">
            <v>ASSENTAMENTO DE TUBO DE FERRO FUNDIDO PARA REDE DE ÁGUA, DN 100 MM, JUNTA FLANGEADA (NÃO INCLUI O FORNECIMENTO). AF_09/2021</v>
          </cell>
          <cell r="C210" t="str">
            <v>M</v>
          </cell>
          <cell r="D210">
            <v>10.61</v>
          </cell>
        </row>
        <row r="211">
          <cell r="A211">
            <v>103091</v>
          </cell>
          <cell r="B211" t="str">
            <v>ASSENTAMENTO DE TUBO DE FERRO FUNDIDO PARA REDE DE ÁGUA, DN 150 MM, JUNTA FLANGEADA (NÃO INCLUI O FORNECIMENTO). AF_09/2021</v>
          </cell>
          <cell r="C211" t="str">
            <v>M</v>
          </cell>
          <cell r="D211">
            <v>14.92</v>
          </cell>
        </row>
        <row r="212">
          <cell r="A212">
            <v>103092</v>
          </cell>
          <cell r="B212" t="str">
            <v>ASSENTAMENTO DE TUBO DE FERRO FUNDIDO PARA REDE DE ÁGUA, DN 200 MM, JUNTA FLANGEADA (NÃO INCLUI O FORNECIMENTO). AF_09/2021</v>
          </cell>
          <cell r="C212" t="str">
            <v>M</v>
          </cell>
          <cell r="D212">
            <v>19.23</v>
          </cell>
        </row>
        <row r="213">
          <cell r="A213">
            <v>103093</v>
          </cell>
          <cell r="B213" t="str">
            <v>ASSENTAMENTO DE TUBO DE FERRO FUNDIDO PARA REDE DE ÁGUA, DN 250 MM, JUNTA FLANGEADA (NÃO INCLUI O FORNECIMENTO). AF_09/2021</v>
          </cell>
          <cell r="C213" t="str">
            <v>M</v>
          </cell>
          <cell r="D213">
            <v>29.43</v>
          </cell>
        </row>
        <row r="214">
          <cell r="A214">
            <v>103094</v>
          </cell>
          <cell r="B214" t="str">
            <v>ASSENTAMENTO DE TUBO DE FERRO FUNDIDO PARA REDE DE ÁGUA, DN 300 MM, JUNTA FLANGEADA (NÃO INCLUI O FORNECIMENTO). AF_09/2021</v>
          </cell>
          <cell r="C214" t="str">
            <v>M</v>
          </cell>
          <cell r="D214">
            <v>33.770000000000003</v>
          </cell>
        </row>
        <row r="215">
          <cell r="A215">
            <v>103095</v>
          </cell>
          <cell r="B215" t="str">
            <v>ASSENTAMENTO DE TUBO DE FERRO FUNDIDO PARA REDE DE ÁGUA, DN 350 MM, JUNTA FLANGEADA (NÃO INCLUI O FORNECIMENTO). AF_09/2021</v>
          </cell>
          <cell r="C215" t="str">
            <v>M</v>
          </cell>
          <cell r="D215">
            <v>43.92</v>
          </cell>
        </row>
        <row r="216">
          <cell r="A216">
            <v>103096</v>
          </cell>
          <cell r="B216" t="str">
            <v>ASSENTAMENTO DE TUBO DE FERRO FUNDIDO PARA REDE DE ÁGUA, DN 400 MM, JUNTA FLANGEADA (NÃO INCLUI O FORNECIMENTO). AF_09/2021</v>
          </cell>
          <cell r="C216" t="str">
            <v>M</v>
          </cell>
          <cell r="D216">
            <v>48.27</v>
          </cell>
        </row>
        <row r="217">
          <cell r="A217">
            <v>103097</v>
          </cell>
          <cell r="B217" t="str">
            <v>ASSENTAMENTO DE TUBO DE FERRO FUNDIDO PARA REDE DE ÁGUA, DN 450 MM, JUNTA FLANGEADA (NÃO INCLUI O FORNECIMENTO). AF_09/2021</v>
          </cell>
          <cell r="C217" t="str">
            <v>M</v>
          </cell>
          <cell r="D217">
            <v>58.44</v>
          </cell>
        </row>
        <row r="218">
          <cell r="A218">
            <v>103098</v>
          </cell>
          <cell r="B218" t="str">
            <v>ASSENTAMENTO DE TUBO DE FERRO FUNDIDO PARA REDE DE ÁGUA, DN 500 MM, JUNTA FLANGEADA (NÃO INCLUI O FORNECIMENTO). AF_09/2021</v>
          </cell>
          <cell r="C218" t="str">
            <v>M</v>
          </cell>
          <cell r="D218">
            <v>62.77</v>
          </cell>
        </row>
        <row r="219">
          <cell r="A219">
            <v>103099</v>
          </cell>
          <cell r="B219" t="str">
            <v>ASSENTAMENTO DE TUBO DE FERRO FUNDIDO PARA REDE DE ÁGUA, DN 600 MM, JUNTA FLANGEADA (NÃO INCLUI O FORNECIMENTO). AF_09/2021</v>
          </cell>
          <cell r="C219" t="str">
            <v>M</v>
          </cell>
          <cell r="D219">
            <v>71.41</v>
          </cell>
        </row>
        <row r="220">
          <cell r="A220">
            <v>103100</v>
          </cell>
          <cell r="B220" t="str">
            <v>ASSENTAMENTO DE TUBO DE FERRO FUNDIDO PARA REDE DE ÁGUA, DN 700 MM, JUNTA FLANGEADA (NÃO INCLUI O FORNECIMENTO). AF_09/2021</v>
          </cell>
          <cell r="C220" t="str">
            <v>M</v>
          </cell>
          <cell r="D220">
            <v>76.2</v>
          </cell>
        </row>
        <row r="221">
          <cell r="A221">
            <v>103101</v>
          </cell>
          <cell r="B221" t="str">
            <v>ASSENTAMENTO DE TUBO DE FERRO FUNDIDO PARA REDE DE ÁGUA, DN 800 MM, JUNTA FLANGEADA (NÃO INCLUI O FORNECIMENTO). AF_09/2021</v>
          </cell>
          <cell r="C221" t="str">
            <v>M</v>
          </cell>
          <cell r="D221">
            <v>83.94</v>
          </cell>
        </row>
        <row r="222">
          <cell r="A222">
            <v>103102</v>
          </cell>
          <cell r="B222" t="str">
            <v>ASSENTAMENTO DE TUBO DE FERRO FUNDIDO PARA REDE DE ÁGUA, DN 900 MM, JUNTA FLANGEADA (NÃO INCLUI O FORNECIMENTO). AF_09/2021</v>
          </cell>
          <cell r="C222" t="str">
            <v>M</v>
          </cell>
          <cell r="D222">
            <v>96.67</v>
          </cell>
        </row>
        <row r="223">
          <cell r="A223">
            <v>103103</v>
          </cell>
          <cell r="B223" t="str">
            <v>ASSENTAMENTO DE TUBO DE FERRO FUNDIDO PARA REDE DE ÁGUA, DN 1000 MM, JUNTA FLANGEADA (NÃO INCLUI O FORNECIMENTO). AF_09/2021</v>
          </cell>
          <cell r="C223" t="str">
            <v>M</v>
          </cell>
          <cell r="D223">
            <v>104.4</v>
          </cell>
        </row>
        <row r="224">
          <cell r="A224">
            <v>103104</v>
          </cell>
          <cell r="B224" t="str">
            <v>ASSENTAMENTO DE TUBO DE FERRO FUNDIDO PARA REDE DE ÁGUA, DN 1200 MM, JUNTA FLANGEADA (NÃO INCLUI O FORNECIMENTO). AF_09/2021</v>
          </cell>
          <cell r="C224" t="str">
            <v>M</v>
          </cell>
          <cell r="D224">
            <v>124.84</v>
          </cell>
        </row>
        <row r="225">
          <cell r="A225">
            <v>103105</v>
          </cell>
          <cell r="B225" t="str">
            <v>ASSENTAMENTO DE CONEXÃO COM 2 ACESSOS, FERRO FUNDIDO PARA REDE DE ÁGUA, DN  80 MM, JUNTA FLANGEADA (NÃO INCLUI O FORNECIMENTO). AF_09/2021</v>
          </cell>
          <cell r="C225" t="str">
            <v>UN</v>
          </cell>
          <cell r="D225">
            <v>37.270000000000003</v>
          </cell>
        </row>
        <row r="226">
          <cell r="A226">
            <v>103106</v>
          </cell>
          <cell r="B226" t="str">
            <v>ASSENTAMENTO DE CONEXÃO COM 2 ACESSOS, FERRO FUNDIDO PARA REDE DE ÁGUA, DN  100 MM, JUNTA FLANGEADA (NÃO INCLUI O FORNECIMENTO). AF_09/2021</v>
          </cell>
          <cell r="C226" t="str">
            <v>UN</v>
          </cell>
          <cell r="D226">
            <v>44.51</v>
          </cell>
        </row>
        <row r="227">
          <cell r="A227">
            <v>103107</v>
          </cell>
          <cell r="B227" t="str">
            <v>ASSENTAMENTO DE CONEXÃO COM 2 ACESSOS, FERRO FUNDIDO PARA REDE DE ÁGUA, DN  150 MM, JUNTA FLANGEADA (NÃO INCLUI O FORNECIMENTO). AF_09/2021</v>
          </cell>
          <cell r="C227" t="str">
            <v>UN</v>
          </cell>
          <cell r="D227">
            <v>62.59</v>
          </cell>
        </row>
        <row r="228">
          <cell r="A228">
            <v>103108</v>
          </cell>
          <cell r="B228" t="str">
            <v>ASSENTAMENTO DE CONEXÃO COM 2 ACESSOS, FERRO FUNDIDO PARA REDE DE ÁGUA, DN  200 MM, JUNTA FLANGEADA (NÃO INCLUI O FORNECIMENTO). AF_09/2021</v>
          </cell>
          <cell r="C228" t="str">
            <v>UN</v>
          </cell>
          <cell r="D228">
            <v>80.66</v>
          </cell>
        </row>
        <row r="229">
          <cell r="A229">
            <v>103109</v>
          </cell>
          <cell r="B229" t="str">
            <v>ASSENTAMENTO DE CONEXÃO COM 2 ACESSOS, FERRO FUNDIDO PARA REDE DE ÁGUA, DN  250 MM, JUNTA FLANGEADA (NÃO INCLUI O FORNECIMENTO). AF_09/2021</v>
          </cell>
          <cell r="C229" t="str">
            <v>UN</v>
          </cell>
          <cell r="D229">
            <v>132.69</v>
          </cell>
        </row>
        <row r="230">
          <cell r="A230">
            <v>103110</v>
          </cell>
          <cell r="B230" t="str">
            <v>ASSENTAMENTO DE CONEXÃO COM 2 ACESSOS, FERRO FUNDIDO PARA REDE DE ÁGUA, DN  300 MM, JUNTA FLANGEADA (NÃO INCLUI O FORNECIMENTO). AF_09/2021</v>
          </cell>
          <cell r="C230" t="str">
            <v>UN</v>
          </cell>
          <cell r="D230">
            <v>150.76</v>
          </cell>
        </row>
        <row r="231">
          <cell r="A231">
            <v>103111</v>
          </cell>
          <cell r="B231" t="str">
            <v>ASSENTAMENTO DE CONEXÃO COM 2 ACESSOS, FERRO FUNDIDO PARA REDE DE ÁGUA, DN  350 MM, JUNTA FLANGEADA (NÃO INCLUI O FORNECIMENTO). AF_09/2021</v>
          </cell>
          <cell r="C231" t="str">
            <v>UN</v>
          </cell>
          <cell r="D231">
            <v>202.8</v>
          </cell>
        </row>
        <row r="232">
          <cell r="A232">
            <v>103112</v>
          </cell>
          <cell r="B232" t="str">
            <v>ASSENTAMENTO DE CONEXÃO COM 2 ACESSOS, FERRO FUNDIDO PARA REDE DE ÁGUA, DN  400 MM, JUNTA FLANGEADA (NÃO INCLUI O FORNECIMENTO). AF_09/2021</v>
          </cell>
          <cell r="C232" t="str">
            <v>UN</v>
          </cell>
          <cell r="D232">
            <v>220.87</v>
          </cell>
        </row>
        <row r="233">
          <cell r="A233">
            <v>103113</v>
          </cell>
          <cell r="B233" t="str">
            <v>ASSENTAMENTO DE CONEXÃO COM 2 ACESSOS, FERRO FUNDIDO PARA REDE DE ÁGUA, DN  450 MM, JUNTA FLANGEADA (NÃO INCLUI O FORNECIMENTO). AF_09/2021</v>
          </cell>
          <cell r="C233" t="str">
            <v>UN</v>
          </cell>
          <cell r="D233">
            <v>272.91000000000003</v>
          </cell>
        </row>
        <row r="234">
          <cell r="A234">
            <v>103114</v>
          </cell>
          <cell r="B234" t="str">
            <v>ASSENTAMENTO DE CONEXÃO COM 2 ACESSOS, FERRO FUNDIDO PARA REDE DE ÁGUA, DN  500 MM, JUNTA FLANGEADA (NÃO INCLUI O FORNECIMENTO). AF_09/2021</v>
          </cell>
          <cell r="C234" t="str">
            <v>UN</v>
          </cell>
          <cell r="D234">
            <v>290.99</v>
          </cell>
        </row>
        <row r="235">
          <cell r="A235">
            <v>103115</v>
          </cell>
          <cell r="B235" t="str">
            <v>ASSENTAMENTO DE CONEXÃO COM 2 ACESSOS, FERRO FUNDIDO PARA REDE DE ÁGUA, DN  600 MM, JUNTA FLANGEADA (NÃO INCLUI O FORNECIMENTO). AF_09/2021</v>
          </cell>
          <cell r="C235" t="str">
            <v>UN</v>
          </cell>
          <cell r="D235">
            <v>327.14</v>
          </cell>
        </row>
        <row r="236">
          <cell r="A236">
            <v>103116</v>
          </cell>
          <cell r="B236" t="str">
            <v>ASSENTAMENTO DE CONEXÃO COM 2 ACESSOS, FERRO FUNDIDO PARA REDE DE ÁGUA, DN  700 MM, JUNTA FLANGEADA (NÃO INCLUI O FORNECIMENTO). AF_09/2021</v>
          </cell>
          <cell r="C236" t="str">
            <v>UN</v>
          </cell>
          <cell r="D236">
            <v>397.24</v>
          </cell>
        </row>
        <row r="237">
          <cell r="A237">
            <v>103117</v>
          </cell>
          <cell r="B237" t="str">
            <v>ASSENTAMENTO DE CONEXÃO COM 2 ACESSOS, FERRO FUNDIDO PARA REDE DE ÁGUA, DN  800 MM, JUNTA FLANGEADA (NÃO INCLUI O FORNECIMENTO). AF_09/2021</v>
          </cell>
          <cell r="C237" t="str">
            <v>UN</v>
          </cell>
          <cell r="D237">
            <v>433.39</v>
          </cell>
        </row>
        <row r="238">
          <cell r="A238">
            <v>103118</v>
          </cell>
          <cell r="B238" t="str">
            <v>ASSENTAMENTO DE CONEXÃO COM 2 ACESSOS, FERRO FUNDIDO PARA REDE DE ÁGUA, DN  900 MM, JUNTA FLANGEADA (NÃO INCLUI O FORNECIMENTO). AF_09/2021</v>
          </cell>
          <cell r="C238" t="str">
            <v>UN</v>
          </cell>
          <cell r="D238">
            <v>503.5</v>
          </cell>
        </row>
        <row r="239">
          <cell r="A239">
            <v>103119</v>
          </cell>
          <cell r="B239" t="str">
            <v>ASSENTAMENTO DE CONEXÃO COM 2 ACESSOS, FERRO FUNDIDO PARA REDE DE ÁGUA, DN  1000 MM, JUNTA FLANGEADA (NÃO INCLUI O FORNECIMENTO). AF_09/2021</v>
          </cell>
          <cell r="C239" t="str">
            <v>UN</v>
          </cell>
          <cell r="D239">
            <v>539.65</v>
          </cell>
        </row>
        <row r="240">
          <cell r="A240">
            <v>103120</v>
          </cell>
          <cell r="B240" t="str">
            <v>ASSENTAMENTO DE CONEXÃO COM 2 ACESSOS, FERRO FUNDIDO PARA REDE DE ÁGUA, DN  1200 MM, JUNTA FLANGEADA (NÃO INCLUI O FORNECIMENTO). AF_09/2021</v>
          </cell>
          <cell r="C240" t="str">
            <v>UN</v>
          </cell>
          <cell r="D240">
            <v>645.9</v>
          </cell>
        </row>
        <row r="241">
          <cell r="A241">
            <v>103121</v>
          </cell>
          <cell r="B241" t="str">
            <v>ASSENTAMENTO DE CONEXÃO COM 3 ACESSOS, FERRO FUNDIDO PARA REDE DE ÁGUA, DN  80 MM, JUNTA FLANGEADA (NÃO INCLUI O FORNECIMENTO). AF_09/2021</v>
          </cell>
          <cell r="C241" t="str">
            <v>UN</v>
          </cell>
          <cell r="D241">
            <v>48.98</v>
          </cell>
        </row>
        <row r="242">
          <cell r="A242">
            <v>103122</v>
          </cell>
          <cell r="B242" t="str">
            <v>ASSENTAMENTO DE CONEXÃO COM 3 ACESSOS, FERRO FUNDIDO PARA REDE DE ÁGUA, DN  100 MM, JUNTA FLANGEADA (NÃO INCLUI O FORNECIMENTO). AF_09/2021</v>
          </cell>
          <cell r="C242" t="str">
            <v>UN</v>
          </cell>
          <cell r="D242">
            <v>59.82</v>
          </cell>
        </row>
        <row r="243">
          <cell r="A243">
            <v>103123</v>
          </cell>
          <cell r="B243" t="str">
            <v>ASSENTAMENTO DE CONEXÃO COM 3 ACESSOS, FERRO FUNDIDO PARA REDE DE ÁGUA, DN  150 MM, JUNTA FLANGEADA (NÃO INCLUI O FORNECIMENTO). AF_09/2021</v>
          </cell>
          <cell r="C243" t="str">
            <v>UN</v>
          </cell>
          <cell r="D243">
            <v>86.94</v>
          </cell>
        </row>
        <row r="244">
          <cell r="A244">
            <v>103124</v>
          </cell>
          <cell r="B244" t="str">
            <v>ASSENTAMENTO DE CONEXÃO COM 3 ACESSOS, FERRO FUNDIDO PARA REDE DE ÁGUA, DN  200 MM, JUNTA FLANGEADA (NÃO INCLUI O FORNECIMENTO). AF_09/2021</v>
          </cell>
          <cell r="C244" t="str">
            <v>UN</v>
          </cell>
          <cell r="D244">
            <v>114.04</v>
          </cell>
        </row>
        <row r="245">
          <cell r="A245">
            <v>103125</v>
          </cell>
          <cell r="B245" t="str">
            <v>ASSENTAMENTO DE CONEXÃO COM 3 ACESSOS, FERRO FUNDIDO PARA REDE DE ÁGUA, DN  250 MM, JUNTA FLANGEADA (NÃO INCLUI O FORNECIMENTO). AF_09/2021</v>
          </cell>
          <cell r="C245" t="str">
            <v>UN</v>
          </cell>
          <cell r="D245">
            <v>192.11</v>
          </cell>
        </row>
        <row r="246">
          <cell r="A246">
            <v>103126</v>
          </cell>
          <cell r="B246" t="str">
            <v>ASSENTAMENTO DE CONEXÃO COM 3 ACESSOS, FERRO FUNDIDO PARA REDE DE ÁGUA, DN  300 MM, JUNTA FLANGEADA (NÃO INCLUI O FORNECIMENTO). AF_09/2021</v>
          </cell>
          <cell r="C246" t="str">
            <v>UN</v>
          </cell>
          <cell r="D246">
            <v>219.21</v>
          </cell>
        </row>
        <row r="247">
          <cell r="A247">
            <v>103127</v>
          </cell>
          <cell r="B247" t="str">
            <v>ASSENTAMENTO DE CONEXÃO COM 3 ACESSOS, FERRO FUNDIDO PARA REDE DE ÁGUA, DN  350 MM, JUNTA FLANGEADA (NÃO INCLUI O FORNECIMENTO). AF_09/2021</v>
          </cell>
          <cell r="C247" t="str">
            <v>UN</v>
          </cell>
          <cell r="D247">
            <v>297.26</v>
          </cell>
        </row>
        <row r="248">
          <cell r="A248">
            <v>103128</v>
          </cell>
          <cell r="B248" t="str">
            <v>ASSENTAMENTO DE CONEXÃO COM 3 ACESSOS, FERRO FUNDIDO PARA REDE DE ÁGUA, DN  400 MM, JUNTA FLANGEADA (NÃO INCLUI O FORNECIMENTO). AF_09/2021</v>
          </cell>
          <cell r="C248" t="str">
            <v>UN</v>
          </cell>
          <cell r="D248">
            <v>324.38</v>
          </cell>
        </row>
        <row r="249">
          <cell r="A249">
            <v>103129</v>
          </cell>
          <cell r="B249" t="str">
            <v>ASSENTAMENTO DE CONEXÃO COM 3 ACESSOS, FERRO FUNDIDO PARA REDE DE ÁGUA, DN  450 MM, JUNTA FLANGEADA (NÃO INCLUI O FORNECIMENTO). AF_09/2021</v>
          </cell>
          <cell r="C249" t="str">
            <v>UN</v>
          </cell>
          <cell r="D249">
            <v>402.44</v>
          </cell>
        </row>
        <row r="250">
          <cell r="A250">
            <v>103130</v>
          </cell>
          <cell r="B250" t="str">
            <v>ASSENTAMENTO DE CONEXÃO COM 3 ACESSOS, FERRO FUNDIDO PARA REDE DE ÁGUA, DN  500 MM, JUNTA FLANGEADA (NÃO INCLUI O FORNECIMENTO). AF_09/2021</v>
          </cell>
          <cell r="C250" t="str">
            <v>UN</v>
          </cell>
          <cell r="D250">
            <v>429.53</v>
          </cell>
        </row>
        <row r="251">
          <cell r="A251">
            <v>103131</v>
          </cell>
          <cell r="B251" t="str">
            <v>ASSENTAMENTO DE CONEXÃO COM 3 ACESSOS, FERRO FUNDIDO PARA REDE DE ÁGUA, DN  600 MM, JUNTA FLANGEADA (NÃO INCLUI O FORNECIMENTO). AF_09/2021</v>
          </cell>
          <cell r="C251" t="str">
            <v>UN</v>
          </cell>
          <cell r="D251">
            <v>483.76</v>
          </cell>
        </row>
        <row r="252">
          <cell r="A252">
            <v>103132</v>
          </cell>
          <cell r="B252" t="str">
            <v>ASSENTAMENTO DE CONEXÃO COM 3 ACESSOS, FERRO FUNDIDO PARA REDE DE ÁGUA, DN  700 MM, JUNTA FLANGEADA (NÃO INCLUI O FORNECIMENTO). AF_09/2021</v>
          </cell>
          <cell r="C252" t="str">
            <v>UN</v>
          </cell>
          <cell r="D252">
            <v>588.91999999999996</v>
          </cell>
        </row>
        <row r="253">
          <cell r="A253">
            <v>103133</v>
          </cell>
          <cell r="B253" t="str">
            <v>ASSENTAMENTO DE CONEXÃO COM 3 ACESSOS, FERRO FUNDIDO PARA REDE DE ÁGUA, DN  800 MM, JUNTA FLANGEADA (NÃO INCLUI O FORNECIMENTO). AF_09/2021</v>
          </cell>
          <cell r="C253" t="str">
            <v>UN</v>
          </cell>
          <cell r="D253">
            <v>643.15</v>
          </cell>
        </row>
        <row r="254">
          <cell r="A254">
            <v>103134</v>
          </cell>
          <cell r="B254" t="str">
            <v>ASSENTAMENTO DE CONEXÃO COM 3 ACESSOS, FERRO FUNDIDO PARA REDE DE ÁGUA, DN  900 MM, JUNTA FLANGEADA (NÃO INCLUI O FORNECIMENTO). AF_09/2021</v>
          </cell>
          <cell r="C254" t="str">
            <v>UN</v>
          </cell>
          <cell r="D254">
            <v>748.32</v>
          </cell>
        </row>
        <row r="255">
          <cell r="A255">
            <v>103135</v>
          </cell>
          <cell r="B255" t="str">
            <v>ASSENTAMENTO DE CONEXÃO COM 3 ACESSOS, FERRO FUNDIDO PARA REDE DE ÁGUA, DN  1000 MM, JUNTA FLANGEADA (NÃO INCLUI O FORNECIMENTO). AF_09/2021</v>
          </cell>
          <cell r="C255" t="str">
            <v>UN</v>
          </cell>
          <cell r="D255">
            <v>802.54</v>
          </cell>
        </row>
        <row r="256">
          <cell r="A256">
            <v>103136</v>
          </cell>
          <cell r="B256" t="str">
            <v>ASSENTAMENTO DE CONEXÃO COM 3 ACESSOS, FERRO FUNDIDO PARA REDE DE ÁGUA, DN  1200 MM, JUNTA FLANGEADA (NÃO INCLUI O FORNECIMENTO). AF_09/2021</v>
          </cell>
          <cell r="C256" t="str">
            <v>UN</v>
          </cell>
          <cell r="D256">
            <v>961.92</v>
          </cell>
        </row>
        <row r="257">
          <cell r="A257">
            <v>103137</v>
          </cell>
          <cell r="B257" t="str">
            <v>ASSENTAMENTO DE CONEXÃO COM 1 ACESSO, FERRO FUNDIDO PARA REDE DE ÁGUA, DN  80 MM, JUNTA FLANGEADA (NÃO INCLUI O FORNECIMENTO). AF_09/2021</v>
          </cell>
          <cell r="C257" t="str">
            <v>UN</v>
          </cell>
          <cell r="D257">
            <v>25.59</v>
          </cell>
        </row>
        <row r="258">
          <cell r="A258">
            <v>103138</v>
          </cell>
          <cell r="B258" t="str">
            <v>ASSENTAMENTO DE CONEXÃO COM 1 ACESSO, FERRO FUNDIDO PARA REDE DE ÁGUA, DN  100 MM, JUNTA FLANGEADA (NÃO INCLUI O FORNECIMENTO). AF_09/2021</v>
          </cell>
          <cell r="C258" t="str">
            <v>UN</v>
          </cell>
          <cell r="D258">
            <v>29.2</v>
          </cell>
        </row>
        <row r="259">
          <cell r="A259">
            <v>103139</v>
          </cell>
          <cell r="B259" t="str">
            <v>ASSENTAMENTO DE CONEXÃO COM 1 ACESSO, FERRO FUNDIDO PARA REDE DE ÁGUA, DN  150 MM, JUNTA FLANGEADA (NÃO INCLUI O FORNECIMENTO). AF_09/2021</v>
          </cell>
          <cell r="C259" t="str">
            <v>UN</v>
          </cell>
          <cell r="D259">
            <v>38.24</v>
          </cell>
        </row>
        <row r="260">
          <cell r="A260">
            <v>103140</v>
          </cell>
          <cell r="B260" t="str">
            <v>ASSENTAMENTO DE CONEXÃO COM 1 ACESSO, FERRO FUNDIDO PARA REDE DE ÁGUA, DN  200 MM, JUNTA FLANGEADA (NÃO INCLUI O FORNECIMENTO). AF_09/2021</v>
          </cell>
          <cell r="C260" t="str">
            <v>UN</v>
          </cell>
          <cell r="D260">
            <v>47.27</v>
          </cell>
        </row>
        <row r="261">
          <cell r="A261">
            <v>103141</v>
          </cell>
          <cell r="B261" t="str">
            <v>ASSENTAMENTO DE CONEXÃO COM 1 ACESSO, FERRO FUNDIDO PARA REDE DE ÁGUA, DN  250 MM, JUNTA FLANGEADA (NÃO INCLUI O FORNECIMENTO). AF_09/2021</v>
          </cell>
          <cell r="C261" t="str">
            <v>UN</v>
          </cell>
          <cell r="D261">
            <v>73.3</v>
          </cell>
        </row>
        <row r="262">
          <cell r="A262">
            <v>103142</v>
          </cell>
          <cell r="B262" t="str">
            <v>ASSENTAMENTO DE CONEXÃO COM 1 ACESSO, FERRO FUNDIDO PARA REDE DE ÁGUA, DN  300 MM, JUNTA FLANGEADA (NÃO INCLUI O FORNECIMENTO). AF_09/2021</v>
          </cell>
          <cell r="C262" t="str">
            <v>UN</v>
          </cell>
          <cell r="D262">
            <v>82.32</v>
          </cell>
        </row>
        <row r="263">
          <cell r="A263">
            <v>103143</v>
          </cell>
          <cell r="B263" t="str">
            <v>ASSENTAMENTO DE CONEXÃO COM 1 ACESSO, FERRO FUNDIDO PARA REDE DE ÁGUA, DN  350 MM, JUNTA FLANGEADA (NÃO INCLUI O FORNECIMENTO). AF_09/2021</v>
          </cell>
          <cell r="C263" t="str">
            <v>UN</v>
          </cell>
          <cell r="D263">
            <v>108.35</v>
          </cell>
        </row>
        <row r="264">
          <cell r="A264">
            <v>103144</v>
          </cell>
          <cell r="B264" t="str">
            <v>ASSENTAMENTO DE CONEXÃO COM 1 ACESSO, FERRO FUNDIDO PARA REDE DE ÁGUA, DN  400 MM, JUNTA FLANGEADA (NÃO INCLUI O FORNECIMENTO). AF_09/2021</v>
          </cell>
          <cell r="C264" t="str">
            <v>UN</v>
          </cell>
          <cell r="D264">
            <v>117.37</v>
          </cell>
        </row>
        <row r="265">
          <cell r="A265">
            <v>103145</v>
          </cell>
          <cell r="B265" t="str">
            <v>ASSENTAMENTO DE CONEXÃO COM 1 ACESSO, FERRO FUNDIDO PARA REDE DE ÁGUA, DN  450 MM, JUNTA FLANGEADA (NÃO INCLUI O FORNECIMENTO). AF_09/2021</v>
          </cell>
          <cell r="C265" t="str">
            <v>UN</v>
          </cell>
          <cell r="D265">
            <v>143.4</v>
          </cell>
        </row>
        <row r="266">
          <cell r="A266">
            <v>103146</v>
          </cell>
          <cell r="B266" t="str">
            <v>ASSENTAMENTO DE CONEXÃO COM 1 ACESSO, FERRO FUNDIDO PARA REDE DE ÁGUA, DN  500 MM, JUNTA FLANGEADA (NÃO INCLUI O FORNECIMENTO). AF_09/2021</v>
          </cell>
          <cell r="C266" t="str">
            <v>UN</v>
          </cell>
          <cell r="D266">
            <v>152.43</v>
          </cell>
        </row>
        <row r="267">
          <cell r="A267">
            <v>103147</v>
          </cell>
          <cell r="B267" t="str">
            <v>ASSENTAMENTO DE CONEXÃO COM 1 ACESSO, FERRO FUNDIDO PARA REDE DE ÁGUA, DN  600 MM, JUNTA FLANGEADA (NÃO INCLUI O FORNECIMENTO). AF_09/2021</v>
          </cell>
          <cell r="C267" t="str">
            <v>UN</v>
          </cell>
          <cell r="D267">
            <v>170.5</v>
          </cell>
        </row>
        <row r="268">
          <cell r="A268">
            <v>103148</v>
          </cell>
          <cell r="B268" t="str">
            <v>ASSENTAMENTO DE CONEXÃO COM 1 ACESSO, FERRO FUNDIDO PARA REDE DE ÁGUA, DN  700 MM, JUNTA FLANGEADA (NÃO INCLUI O FORNECIMENTO). AF_09/2021</v>
          </cell>
          <cell r="C268" t="str">
            <v>UN</v>
          </cell>
          <cell r="D268">
            <v>205.56</v>
          </cell>
        </row>
        <row r="269">
          <cell r="A269">
            <v>103149</v>
          </cell>
          <cell r="B269" t="str">
            <v>ASSENTAMENTO DE CONEXÃO COM 1 ACESSO, FERRO FUNDIDO PARA REDE DE ÁGUA, DN  800 MM, JUNTA FLANGEADA (NÃO INCLUI O FORNECIMENTO). AF_09/2021</v>
          </cell>
          <cell r="C269" t="str">
            <v>UN</v>
          </cell>
          <cell r="D269">
            <v>223.63</v>
          </cell>
        </row>
        <row r="270">
          <cell r="A270">
            <v>103150</v>
          </cell>
          <cell r="B270" t="str">
            <v>ASSENTAMENTO DE CONEXÃO COM 1 ACESSO, FERRO FUNDIDO PARA REDE DE ÁGUA, DN  900 MM, JUNTA FLANGEADA (NÃO INCLUI O FORNECIMENTO). AF_09/2021</v>
          </cell>
          <cell r="C270" t="str">
            <v>UN</v>
          </cell>
          <cell r="D270">
            <v>258.64999999999998</v>
          </cell>
        </row>
        <row r="271">
          <cell r="A271">
            <v>103151</v>
          </cell>
          <cell r="B271" t="str">
            <v>ASSENTAMENTO DE CONEXÃO COM 1 ACESSO, FERRO FUNDIDO PARA REDE DE ÁGUA, DN  1000 MM, JUNTA FLANGEADA (NÃO INCLUI O FORNECIMENTO). AF_09/2021</v>
          </cell>
          <cell r="C271" t="str">
            <v>UN</v>
          </cell>
          <cell r="D271">
            <v>276.76</v>
          </cell>
        </row>
        <row r="272">
          <cell r="A272">
            <v>103152</v>
          </cell>
          <cell r="B272" t="str">
            <v>ASSENTAMENTO DE CONEXÃO COM 1 ACESSO, FERRO FUNDIDO PARA REDE DE ÁGUA, DN  1200 MM, JUNTA FLANGEADA (NÃO INCLUI O FORNECIMENTO). AF_09/2021</v>
          </cell>
          <cell r="C272" t="str">
            <v>UN</v>
          </cell>
          <cell r="D272">
            <v>329.89</v>
          </cell>
        </row>
        <row r="273">
          <cell r="A273">
            <v>103372</v>
          </cell>
          <cell r="B273" t="str">
            <v>TUBO PEAD LISO PARA REDE DE ÁGUA OU ESGOTO, DIÂMETRO DE 20 MM, JUNTA SOLDADA (NÃO INCLUI A EXECUÇÃO DE SOLDA) - FORNECIMENTO E ASSENTAMENTO. AF_12/2021</v>
          </cell>
          <cell r="C273" t="str">
            <v>M</v>
          </cell>
          <cell r="D273">
            <v>5.88</v>
          </cell>
        </row>
        <row r="274">
          <cell r="A274">
            <v>103373</v>
          </cell>
          <cell r="B274" t="str">
            <v>TUBO PEAD LISO PARA REDE DE ÁGUA OU ESGOTO, DIÂMETRO DE 32 MM, JUNTA SOLDADA (NÃO INCLUI A EXECUÇÃO DE SOLDA) - FORNECIMENTO E ASSENTAMENTO. AF_12/2021</v>
          </cell>
          <cell r="C274" t="str">
            <v>M</v>
          </cell>
          <cell r="D274">
            <v>11.54</v>
          </cell>
        </row>
        <row r="275">
          <cell r="A275">
            <v>103376</v>
          </cell>
          <cell r="B275" t="str">
            <v>TUBO PEAD LISO PARA REDE DE ÁGUA OU ESGOTO, DIÂMETRO DE 110 MM, JUNTA SOLDADA (NÃO INCLUI A EXECUÇÃO DE SOLDA) - FORNECIMENTO E ASSENTAMENTO. AF_12/2021</v>
          </cell>
          <cell r="C275" t="str">
            <v>M</v>
          </cell>
          <cell r="D275">
            <v>138.47</v>
          </cell>
        </row>
        <row r="276">
          <cell r="A276">
            <v>103377</v>
          </cell>
          <cell r="B276" t="str">
            <v>TUBO PEAD LISO PARA REDE DE ÁGUA OU ESGOTO, DIÂMETRO DE 160 MM, JUNTA SOLDADA (NÃO INCLUI A EXECUÇÃO DE SOLDA) - FORNECIMENTO E ASSENTAMENTO. AF_12/2021</v>
          </cell>
          <cell r="C276" t="str">
            <v>M</v>
          </cell>
          <cell r="D276">
            <v>1319.69</v>
          </cell>
        </row>
        <row r="277">
          <cell r="A277">
            <v>103379</v>
          </cell>
          <cell r="B277" t="str">
            <v>TUBO PEAD LISO PARA REDE DE ÁGUA OU ESGOTO, DIÂMETRO DE 200 MM, JUNTA SOLDADA (NÃO INCLUI A EXECUÇÃO DE SOLDA) - FORNECIMENTO E ASSENTAMENTO. AF_12/2021</v>
          </cell>
          <cell r="C277" t="str">
            <v>M</v>
          </cell>
          <cell r="D277">
            <v>461.88</v>
          </cell>
        </row>
        <row r="278">
          <cell r="A278">
            <v>103383</v>
          </cell>
          <cell r="B278" t="str">
            <v>TUBO PEAD LISO PARA REDE DE ÁGUA OU ESGOTO, DIÂMETRO DE 315 MM, JUNTA SOLDADA (NÃO INCLUI A EXECUÇÃO DE SOLDA) - FORNECIMENTO E ASSENTAMENTO. AF_12/2021</v>
          </cell>
          <cell r="C278" t="str">
            <v>M</v>
          </cell>
          <cell r="D278">
            <v>1132.08</v>
          </cell>
        </row>
        <row r="279">
          <cell r="A279">
            <v>103385</v>
          </cell>
          <cell r="B279" t="str">
            <v>TUBO PEAD LISO PARA REDE DE ÁGUA OU ESGOTO, DIÂMETRO DE 400 MM, JUNTA SOLDADA (NÃO INCLUI A EXECUÇÃO DE SOLDA) - FORNECIMENTO E ASSENTAMENTO. AF_12/2021</v>
          </cell>
          <cell r="C279" t="str">
            <v>M</v>
          </cell>
          <cell r="D279">
            <v>1824.77</v>
          </cell>
        </row>
        <row r="280">
          <cell r="A280">
            <v>103387</v>
          </cell>
          <cell r="B280" t="str">
            <v>TUBO PEAD LISO PARA REDE DE ÁGUA OU ESGOTO, DIÂMETRO DE 500 MM, JUNTA SOLDADA (NÃO INCLUI A EXECUÇÃO DE SOLDA) - FORNECIMENTO E ASSENTAMENTO. AF_12/2021</v>
          </cell>
          <cell r="C280" t="str">
            <v>M</v>
          </cell>
          <cell r="D280">
            <v>3201.91</v>
          </cell>
        </row>
        <row r="281">
          <cell r="A281">
            <v>103389</v>
          </cell>
          <cell r="B281" t="str">
            <v>TUBO PEAD LISO PARA REDE DE ÁGUA OU ESGOTO, DIÂMETRO DE 630 MM, JUNTA SOLDADA (NÃO INCLUI A EXECUÇÃO DE SOLDA) - FORNECIMENTO E ASSENTAMENTO. AF_12/2021</v>
          </cell>
          <cell r="C281" t="str">
            <v>M</v>
          </cell>
          <cell r="D281">
            <v>4761.88</v>
          </cell>
        </row>
        <row r="282">
          <cell r="A282">
            <v>103391</v>
          </cell>
          <cell r="B282" t="str">
            <v>TUBO PEAD LISO PARA REDE DE ÁGUA OU ESGOTO, DIÂMETRO DE 800 MM, JUNTA SOLDADA (NÃO INCLUI A EXECUÇÃO DE SOLDA) - FORNECIMENTO E ASSENTAMENTO. AF_12/2021</v>
          </cell>
          <cell r="C282" t="str">
            <v>M</v>
          </cell>
          <cell r="D282">
            <v>3130.85</v>
          </cell>
        </row>
        <row r="283">
          <cell r="A283">
            <v>103392</v>
          </cell>
          <cell r="B283" t="str">
            <v>TUBO PEAD LISO PARA REDE DE ÁGUA OU ESGOTO, DIÂMETRO DE 900 MM, JUNTA SOLDADA (NÃO INCLUI A EXECUÇÃO DE SOLDA) - FORNECIMENTO E ASSENTAMENTO. AF_12/2021</v>
          </cell>
          <cell r="C283" t="str">
            <v>M</v>
          </cell>
          <cell r="D283">
            <v>5122.6000000000004</v>
          </cell>
        </row>
        <row r="284">
          <cell r="A284">
            <v>103393</v>
          </cell>
          <cell r="B284" t="str">
            <v>TUBO PEAD LISO PARA REDE DE ÁGUA OU ESGOTO, DIÂMETRO DE 1000 MM, JUNTA SOLDADA (NÃO INCLUI A EXECUÇÃO DE SOLDA) - FORNECIMENTO E ASSENTAMENTO. AF_12/2021</v>
          </cell>
          <cell r="C284" t="str">
            <v>M</v>
          </cell>
          <cell r="D284">
            <v>5649.4</v>
          </cell>
        </row>
        <row r="285">
          <cell r="A285">
            <v>103394</v>
          </cell>
          <cell r="B285" t="str">
            <v>TUBO PEAD LISO PARA REDE DE ÁGUA OU ESGOTO, DIÂMETRO DE 1200 MM, JUNTA SOLDADA (NÃO INCLUI A EXECUÇÃO DE SOLDA) - FORNECIMENTO E ASSENTAMENTO. AF_12/2021</v>
          </cell>
          <cell r="C285" t="str">
            <v>M</v>
          </cell>
          <cell r="D285">
            <v>4179.13</v>
          </cell>
        </row>
        <row r="286">
          <cell r="A286">
            <v>103395</v>
          </cell>
          <cell r="B286" t="str">
            <v>TUBO PEAD LISO PARA REDE DE ÁGUA OU ESGOTO, DIÂMETRO DE 1400 MM, JUNTA SOLDADA (NÃO INCLUI A EXECUÇÃO DE SOLDA) - FORNECIMENTO E ASSENTAMENTO. AF_12/2021</v>
          </cell>
          <cell r="C286" t="str">
            <v>M</v>
          </cell>
          <cell r="D286">
            <v>2066.39</v>
          </cell>
        </row>
        <row r="287">
          <cell r="A287">
            <v>103396</v>
          </cell>
          <cell r="B287" t="str">
            <v>TUBO PEAD LISO PARA REDE DE ÁGUA OU ESGOTO, DIÂMETRO DE 1600 MM, JUNTA SOLDADA (NÃO INCLUI A EXECUÇÃO DE SOLDA) - FORNECIMENTO E ASSENTAMENTO. AF_12/2021</v>
          </cell>
          <cell r="C287" t="str">
            <v>M</v>
          </cell>
          <cell r="D287">
            <v>1386.31</v>
          </cell>
        </row>
        <row r="288">
          <cell r="A288">
            <v>103397</v>
          </cell>
          <cell r="B288" t="str">
            <v>ASSENTAMENTO DE CONEXÃO COM 2 ACESSOS, EM PEAD LISO PARA REDE DE ÁGUA OU ESGOTO, DIÂMETRO DE 20 MM, JUNTA SOLDADA (NÃO INCLUI O FORNECIMENTO E EXECUÇÃO DE SOLDA). AF_12/2021</v>
          </cell>
          <cell r="C288" t="str">
            <v>UN</v>
          </cell>
          <cell r="D288">
            <v>2.96</v>
          </cell>
        </row>
        <row r="289">
          <cell r="A289">
            <v>103398</v>
          </cell>
          <cell r="B289" t="str">
            <v>ASSENTAMENTO DE CONEXÃO COM 2 ACESSOS, EM PEAD LISO PARA REDE DE ÁGUA OU ESGOTO, DIÂMETRO DE 32 MM, JUNTA SOLDADA (NÃO INCLUI O FORNECIMENTO E EXECUÇÃO DE SOLDA). AF_12/2021</v>
          </cell>
          <cell r="C289" t="str">
            <v>UN</v>
          </cell>
          <cell r="D289">
            <v>4.75</v>
          </cell>
        </row>
        <row r="290">
          <cell r="A290">
            <v>103399</v>
          </cell>
          <cell r="B290" t="str">
            <v>ASSENTAMENTO DE CONEXÃO COM 2 ACESSOS, EM PEAD LISO PARA REDE DE ÁGUA OU ESGOTO, DIÂMETRO DE 63 MM, JUNTA SOLDADA (NÃO INCLUI O FORNECIMENTO E EXECUÇÃO DE SOLDA). AF_12/2021</v>
          </cell>
          <cell r="C290" t="str">
            <v>UN</v>
          </cell>
          <cell r="D290">
            <v>9.36</v>
          </cell>
        </row>
        <row r="291">
          <cell r="A291">
            <v>103400</v>
          </cell>
          <cell r="B291" t="str">
            <v>ASSENTAMENTO DE CONEXÃO COM 2 ACESSOS, EM PEAD LISO PARA REDE DE ÁGUA OU ESGOTO, DIÂMETRO DE 90 MM, JUNTA SOLDADA (NÃO INCLUI O FORNECIMENTO E EXECUÇÃO DE SOLDA). AF_12/2021</v>
          </cell>
          <cell r="C291" t="str">
            <v>UN</v>
          </cell>
          <cell r="D291">
            <v>13.37</v>
          </cell>
        </row>
        <row r="292">
          <cell r="A292">
            <v>103401</v>
          </cell>
          <cell r="B292" t="str">
            <v>ASSENTAMENTO DE CONEXÃO COM 2 ACESSOS, EM PEAD LISO PARA REDE DE ÁGUA OU ESGOTO, DIÂMETRO DE 110 MM, JUNTA SOLDADA (NÃO INCLUI O FORNECIMENTO E EXECUÇÃO DE SOLDA). AF_12/2021</v>
          </cell>
          <cell r="C292" t="str">
            <v>UN</v>
          </cell>
          <cell r="D292">
            <v>16.34</v>
          </cell>
        </row>
        <row r="293">
          <cell r="A293">
            <v>103402</v>
          </cell>
          <cell r="B293" t="str">
            <v>ASSENTAMENTO DE CONEXÃO COM 2 ACESSOS, EM PEAD LISO PARA REDE DE ÁGUA OU ESGOTO, DIÂMETRO DE 160 MM, JUNTA SOLDADA (NÃO INCLUI O FORNECIMENTO E EXECUÇÃO DE SOLDA). AF_12/2021</v>
          </cell>
          <cell r="C293" t="str">
            <v>UN</v>
          </cell>
          <cell r="D293">
            <v>23.77</v>
          </cell>
        </row>
        <row r="294">
          <cell r="A294">
            <v>103403</v>
          </cell>
          <cell r="B294" t="str">
            <v>ASSENTAMENTO DE CONEXÃO COM 2 ACESSOS, EM PEAD LISO PARA REDE DE ÁGUA OU ESGOTO, DIÂMETRO DE 180 MM, JUNTA SOLDADA (NÃO INCLUI O FORNECIMENTO E EXECUÇÃO DE SOLDA). AF_12/2021</v>
          </cell>
          <cell r="C294" t="str">
            <v>UN</v>
          </cell>
          <cell r="D294">
            <v>26.75</v>
          </cell>
        </row>
        <row r="295">
          <cell r="A295">
            <v>103404</v>
          </cell>
          <cell r="B295" t="str">
            <v>ASSENTAMENTO DE CONEXÃO COM 2 ACESSOS, EM PEAD LISO PARA REDE DE ÁGUA OU ESGOTO, DIÂMETRO DE 200 MM, JUNTA SOLDADA (NÃO INCLUI O FORNECIMENTO E EXECUÇÃO DE SOLDA). AF_12/2021</v>
          </cell>
          <cell r="C295" t="str">
            <v>UN</v>
          </cell>
          <cell r="D295">
            <v>29.72</v>
          </cell>
        </row>
        <row r="296">
          <cell r="A296">
            <v>103405</v>
          </cell>
          <cell r="B296" t="str">
            <v>ASSENTAMENTO DE CONEXÃO COM 2 ACESSOS, EM PEAD LISO PARA REDE DE ÁGUA OU ESGOTO, DIÂMETRO DE 225 MM, JUNTA SOLDADA (NÃO INCLUI O FORNECIMENTO E EXECUÇÃO DE SOLDA). AF_12/2021</v>
          </cell>
          <cell r="C296" t="str">
            <v>UN</v>
          </cell>
          <cell r="D296">
            <v>33.44</v>
          </cell>
        </row>
        <row r="297">
          <cell r="A297">
            <v>103406</v>
          </cell>
          <cell r="B297" t="str">
            <v>ASSENTAMENTO DE CONEXÃO COM 2 ACESSOS, EM PEAD LISO PARA REDE DE ÁGUA OU ESGOTO, DIÂMETRO DE 250 MM, JUNTA SOLDADA (NÃO INCLUI O FORNECIMENTO E EXECUÇÃO DE SOLDA). AF_12/2021</v>
          </cell>
          <cell r="C297" t="str">
            <v>UN</v>
          </cell>
          <cell r="D297">
            <v>37.15</v>
          </cell>
        </row>
        <row r="298">
          <cell r="A298">
            <v>103407</v>
          </cell>
          <cell r="B298" t="str">
            <v>ASSENTAMENTO DE CONEXÃO COM 2 ACESSOS, EM PEAD LISO PARA REDE DE ÁGUA OU ESGOTO, DIÂMETRO DE 280 MM, JUNTA SOLDADA (NÃO INCLUI O FORNECIMENTO E EXECUÇÃO DE SOLDA). AF_12/2021</v>
          </cell>
          <cell r="C298" t="str">
            <v>UN</v>
          </cell>
          <cell r="D298">
            <v>41.61</v>
          </cell>
        </row>
        <row r="299">
          <cell r="A299">
            <v>103408</v>
          </cell>
          <cell r="B299" t="str">
            <v>ASSENTAMENTO DE CONEXÃO COM 2 ACESSOS, EM PEAD LISO PARA REDE DE ÁGUA OU ESGOTO, DIÂMETRO DE 315 MM, JUNTA SOLDADA (NÃO INCLUI O FORNECIMENTO E EXECUÇÃO DE SOLDA). AF_12/2021</v>
          </cell>
          <cell r="C299" t="str">
            <v>UN</v>
          </cell>
          <cell r="D299">
            <v>46.81</v>
          </cell>
        </row>
        <row r="300">
          <cell r="A300">
            <v>103409</v>
          </cell>
          <cell r="B300" t="str">
            <v>ASSENTAMENTO DE CONEXÃO COM 2 ACESSOS, EM PEAD LISO PARA REDE DE ÁGUA OU ESGOTO, DIÂMETRO DE 355 MM, JUNTA SOLDADA (NÃO INCLUI O FORNECIMENTO E EXECUÇÃO DE SOLDA). AF_12/2021</v>
          </cell>
          <cell r="C300" t="str">
            <v>UN</v>
          </cell>
          <cell r="D300">
            <v>52.76</v>
          </cell>
        </row>
        <row r="301">
          <cell r="A301">
            <v>103410</v>
          </cell>
          <cell r="B301" t="str">
            <v>ASSENTAMENTO DE CONEXÃO COM 2 ACESSOS, EM PEAD LISO PARA REDE DE ÁGUA OU ESGOTO, DIÂMETRO DE 400 MM, JUNTA SOLDADA (NÃO INCLUI O FORNECIMENTO E EXECUÇÃO DE SOLDA). AF_12/2021</v>
          </cell>
          <cell r="C301" t="str">
            <v>UN</v>
          </cell>
          <cell r="D301">
            <v>59.44</v>
          </cell>
        </row>
        <row r="302">
          <cell r="A302">
            <v>103411</v>
          </cell>
          <cell r="B302" t="str">
            <v>ASSENTAMENTO DE CONEXÃO COM 3 ACESSOS, EM PEAD LISO PARA REDE DE ÁGUA OU ESGOTO, DIÂMETRO DE 20 MM, JUNTA SOLDADA (NÃO INCLUI O FORNECIMENTO E EXECUÇÃO DE SOLDA). AF_12/2021</v>
          </cell>
          <cell r="C302" t="str">
            <v>UN</v>
          </cell>
          <cell r="D302">
            <v>5.93</v>
          </cell>
        </row>
        <row r="303">
          <cell r="A303">
            <v>103412</v>
          </cell>
          <cell r="B303" t="str">
            <v>ASSENTAMENTO DE CONEXÃO COM 3 ACESSOS, EM PEAD LISO PARA REDE DE ÁGUA OU ESGOTO, DIÂMETRO DE 32 MM, JUNTA SOLDADA (NÃO INCLUI O FORNECIMENTO E EXECUÇÃO DE SOLDA). AF_12/2021</v>
          </cell>
          <cell r="C303" t="str">
            <v>UN</v>
          </cell>
          <cell r="D303">
            <v>9.5</v>
          </cell>
        </row>
        <row r="304">
          <cell r="A304">
            <v>103413</v>
          </cell>
          <cell r="B304" t="str">
            <v>ASSENTAMENTO DE CONEXÃO COM 3 ACESSOS, EM PEAD LISO PARA REDE DE ÁGUA OU ESGOTO, DIÂMETRO DE 63 MM, JUNTA SOLDADA (NÃO INCLUI O FORNECIMENTO E EXECUÇÃO DE SOLDA). AF_12/2021</v>
          </cell>
          <cell r="C304" t="str">
            <v>UN</v>
          </cell>
          <cell r="D304">
            <v>18.72</v>
          </cell>
        </row>
        <row r="305">
          <cell r="A305">
            <v>103414</v>
          </cell>
          <cell r="B305" t="str">
            <v>ASSENTAMENTO DE CONEXÃO COM 3 ACESSOS, EM PEAD LISO PARA REDE DE ÁGUA OU ESGOTO, DIÂMETRO DE 90 MM, JUNTA SOLDADA (NÃO INCLUI O FORNECIMENTO E EXECUÇÃO DE SOLDA). AF_12/2021</v>
          </cell>
          <cell r="C305" t="str">
            <v>UN</v>
          </cell>
          <cell r="D305">
            <v>26.75</v>
          </cell>
        </row>
        <row r="306">
          <cell r="A306">
            <v>103415</v>
          </cell>
          <cell r="B306" t="str">
            <v>ASSENTAMENTO DE CONEXÃO COM 3 ACESSOS, EM PEAD LISO PARA REDE DE ÁGUA OU ESGOTO, DIÂMETRO DE 110 MM, JUNTA SOLDADA (NÃO INCLUI O FORNECIMENTO E EXECUÇÃO DE SOLDA). AF_12/2021</v>
          </cell>
          <cell r="C306" t="str">
            <v>UN</v>
          </cell>
          <cell r="D306">
            <v>32.69</v>
          </cell>
        </row>
        <row r="307">
          <cell r="A307">
            <v>103416</v>
          </cell>
          <cell r="B307" t="str">
            <v>ASSENTAMENTO DE CONEXÃO COM 3 ACESSOS, EM PEAD LISO PARA REDE DE ÁGUA OU ESGOTO, DIÂMETRO DE 160 MM, JUNTA SOLDADA (NÃO INCLUI O FORNECIMENTO E EXECUÇÃO DE SOLDA). AF_12/2021</v>
          </cell>
          <cell r="C307" t="str">
            <v>UN</v>
          </cell>
          <cell r="D307">
            <v>47.56</v>
          </cell>
        </row>
        <row r="308">
          <cell r="A308">
            <v>103417</v>
          </cell>
          <cell r="B308" t="str">
            <v>ASSENTAMENTO DE CONEXÃO COM 3 ACESSOS, EM PEAD LISO PARA REDE DE ÁGUA OU ESGOTO, DIÂMETRO DE 180 MM, JUNTA SOLDADA (NÃO INCLUI O FORNECIMENTO E EXECUÇÃO DE SOLDA). AF_12/2021</v>
          </cell>
          <cell r="C308" t="str">
            <v>UN</v>
          </cell>
          <cell r="D308">
            <v>53.51</v>
          </cell>
        </row>
        <row r="309">
          <cell r="A309">
            <v>103418</v>
          </cell>
          <cell r="B309" t="str">
            <v>ASSENTAMENTO DE CONEXÃO COM 3 ACESSOS, EM PEAD LISO PARA REDE DE ÁGUA OU ESGOTO, DIÂMETRO DE 200 MM, JUNTA SOLDADA (NÃO INCLUI O FORNECIMENTO E EXECUÇÃO DE SOLDA). AF_12/2021</v>
          </cell>
          <cell r="C309" t="str">
            <v>UN</v>
          </cell>
          <cell r="D309">
            <v>59.44</v>
          </cell>
        </row>
        <row r="310">
          <cell r="A310">
            <v>103419</v>
          </cell>
          <cell r="B310" t="str">
            <v>ASSENTAMENTO DE CONEXÃO COM 3 ACESSOS, EM PEAD LISO PARA REDE DE ÁGUA OU ESGOTO, DIÂMETRO DE 225 MM, JUNTA SOLDADA (NÃO INCLUI O FORNECIMENTO E EXECUÇÃO DE SOLDA). AF_12/2021</v>
          </cell>
          <cell r="C310" t="str">
            <v>UN</v>
          </cell>
          <cell r="D310">
            <v>66.88</v>
          </cell>
        </row>
        <row r="311">
          <cell r="A311">
            <v>103420</v>
          </cell>
          <cell r="B311" t="str">
            <v>ASSENTAMENTO DE CONEXÃO COM 3 ACESSOS, EM PEAD LISO PARA REDE DE ÁGUA OU ESGOTO, DIÂMETRO DE 250 MM, JUNTA SOLDADA (NÃO INCLUI O FORNECIMENTO E EXECUÇÃO DE SOLDA). AF_12/2021</v>
          </cell>
          <cell r="C311" t="str">
            <v>UN</v>
          </cell>
          <cell r="D311">
            <v>74.31</v>
          </cell>
        </row>
        <row r="312">
          <cell r="A312">
            <v>103421</v>
          </cell>
          <cell r="B312" t="str">
            <v>ASSENTAMENTO DE CONEXÃO COM 3 ACESSOS, EM PEAD LISO PARA REDE DE ÁGUA OU ESGOTO, DIÂMETRO DE 280 MM, JUNTA SOLDADA (NÃO INCLUI O FORNECIMENTO E EXECUÇÃO DE SOLDA). AF_12/2021</v>
          </cell>
          <cell r="C312" t="str">
            <v>UN</v>
          </cell>
          <cell r="D312">
            <v>83.23</v>
          </cell>
        </row>
        <row r="313">
          <cell r="A313">
            <v>103422</v>
          </cell>
          <cell r="B313" t="str">
            <v>ASSENTAMENTO DE CONEXÃO COM 3 ACESSOS, EM PEAD LISO PARA REDE DE ÁGUA OU ESGOTO, DIÂMETRO DE 315 MM, JUNTA SOLDADA (NÃO INCLUI O FORNECIMENTO E EXECUÇÃO DE SOLDA). AF_12/2021</v>
          </cell>
          <cell r="C313" t="str">
            <v>UN</v>
          </cell>
          <cell r="D313">
            <v>93.63</v>
          </cell>
        </row>
        <row r="314">
          <cell r="A314">
            <v>103423</v>
          </cell>
          <cell r="B314" t="str">
            <v>ASSENTAMENTO DE CONEXÃO COM 3 ACESSOS, EM PEAD LISO PARA REDE DE ÁGUA OU ESGOTO, DIÂMETRO DE 355 MM, JUNTA SOLDADA (NÃO INCLUI O FORNECIMENTO E EXECUÇÃO DE SOLDA). AF_12/2021</v>
          </cell>
          <cell r="C314" t="str">
            <v>UN</v>
          </cell>
          <cell r="D314">
            <v>105.53</v>
          </cell>
        </row>
        <row r="315">
          <cell r="A315">
            <v>103424</v>
          </cell>
          <cell r="B315" t="str">
            <v>ASSENTAMENTO DE CONEXÃO COM 3 ACESSOS, EM PEAD LISO PARA REDE DE ÁGUA OU ESGOTO, DIÂMETRO DE 400 MM, JUNTA SOLDADA (NÃO INCLUI O FORNECIMENTO E EXECUÇÃO DE SOLDA). AF_12/2021</v>
          </cell>
          <cell r="C315" t="str">
            <v>UN</v>
          </cell>
          <cell r="D315">
            <v>118.9</v>
          </cell>
        </row>
        <row r="316">
          <cell r="A316">
            <v>103425</v>
          </cell>
          <cell r="B316" t="str">
            <v>LUVA, EM PEAD LISO PARA REDE DE ÁGUA OU ESGOTO, DIÂMETRO DE 20 MM, JUNTA SOLDADA POR ELETROFUSÃO (NÃO INCLUI A EXECUÇÃO DE SOLDA). AF_12/2021</v>
          </cell>
          <cell r="C316" t="str">
            <v>UN</v>
          </cell>
          <cell r="D316">
            <v>15.9</v>
          </cell>
        </row>
        <row r="317">
          <cell r="A317">
            <v>103426</v>
          </cell>
          <cell r="B317" t="str">
            <v>LUVA, EM PEAD LISO PARA REDE DE ÁGUA OU ESGOTO, DIÂMETRO DE 32 MM, JUNTA SOLDADA POR ELETROFUSÃO (NÃO INCLUI A EXECUÇÃO DE SOLDA). AF_12/2021</v>
          </cell>
          <cell r="C317" t="str">
            <v>UN</v>
          </cell>
          <cell r="D317">
            <v>18.7</v>
          </cell>
        </row>
        <row r="318">
          <cell r="A318">
            <v>103427</v>
          </cell>
          <cell r="B318" t="str">
            <v>LUVA, EM PEAD LISO PARA REDE DE ÁGUA OU ESGOTO, DIÂMETRO DE 63 MM, JUNTA SOLDADA POR ELETROFUSÃO (NÃO INCLUI A EXECUÇÃO DE SOLDA). AF_12/2021</v>
          </cell>
          <cell r="C318" t="str">
            <v>UN</v>
          </cell>
          <cell r="D318">
            <v>37.520000000000003</v>
          </cell>
        </row>
        <row r="319">
          <cell r="A319">
            <v>103428</v>
          </cell>
          <cell r="B319" t="str">
            <v>LUVA, EM PEAD LISO PARA REDE DE ÁGUA OU ESGOTO, DIÂMETRO DE 200 MM, JUNTA SOLDADA POR ELETROFUSÃO (NÃO INCLUI A EXECUÇÃO DE SOLDA). AF_12/2021</v>
          </cell>
          <cell r="C319" t="str">
            <v>UN</v>
          </cell>
          <cell r="D319">
            <v>261.22000000000003</v>
          </cell>
        </row>
        <row r="320">
          <cell r="A320">
            <v>103429</v>
          </cell>
          <cell r="B320" t="str">
            <v>LUVA, EM PEAD LISO PARA REDE DE ÁGUA OU ESGOTO, DIÂMETRO DE 400 MM, JUNTA SOLDADA POR ELETROFUSÃO (NÃO INCLUI A EXECUÇÃO DE SOLDA). AF_12/2021</v>
          </cell>
          <cell r="C320" t="str">
            <v>UN</v>
          </cell>
          <cell r="D320">
            <v>2986.87</v>
          </cell>
        </row>
        <row r="321">
          <cell r="A321">
            <v>103430</v>
          </cell>
          <cell r="B321" t="str">
            <v>COTOVELO 45 GRAUS, EM PEAD LISO PARA REDE DE ÁGUA OU ESGOTO, DIÂMETRO DE 32 MM, JUNTA SOLDADA POR ELETROFUSÃO (NÃO INCLUI A EXECUÇÃO DE SOLDA). AF_12/2021</v>
          </cell>
          <cell r="C321" t="str">
            <v>UN</v>
          </cell>
          <cell r="D321">
            <v>34.72</v>
          </cell>
        </row>
        <row r="322">
          <cell r="A322">
            <v>103431</v>
          </cell>
          <cell r="B322" t="str">
            <v>COTOVELO 45 GRAUS, EM PEAD LISO PARA REDE DE ÁGUA OU ESGOTO, DIÂMETRO DE 63 MM, JUNTA SOLDADA POR ELETROFUSÃO (NÃO INCLUI A EXECUÇÃO DE SOLDA). AF_12/2021</v>
          </cell>
          <cell r="C322" t="str">
            <v>UN</v>
          </cell>
          <cell r="D322">
            <v>60.51</v>
          </cell>
        </row>
        <row r="323">
          <cell r="A323">
            <v>103432</v>
          </cell>
          <cell r="B323" t="str">
            <v>COTOVELO 45 GRAUS, EM PEAD LISO PARA REDE DE ÁGUA OU ESGOTO, DIÂMETRO DE 200 MM, JUNTA SOLDADA POR ELETROFUSÃO (NÃO INCLUI A EXECUÇÃO DE SOLDA). AF_12/2021</v>
          </cell>
          <cell r="C323" t="str">
            <v>UN</v>
          </cell>
          <cell r="D323">
            <v>1696.96</v>
          </cell>
        </row>
        <row r="324">
          <cell r="A324">
            <v>103433</v>
          </cell>
          <cell r="B324" t="str">
            <v>COTOVELO 90 GRAUS, EM PEAD LISO PARA REDE DE ÁGUA OU ESGOTO, DIÂMETRO DE 20 MM, JUNTA SOLDADA POR ELETROFUSÃO (NÃO INCLUI A EXECUÇÃO DE SOLDA). AF_12/2021</v>
          </cell>
          <cell r="C324" t="str">
            <v>UN</v>
          </cell>
          <cell r="D324">
            <v>34.92</v>
          </cell>
        </row>
        <row r="325">
          <cell r="A325">
            <v>103434</v>
          </cell>
          <cell r="B325" t="str">
            <v>COTOVELO 90 GRAUS, EM PEAD LISO PARA REDE DE ÁGUA OU ESGOTO, DIÂMETRO DE 32 MM, JUNTA SOLDADA POR ELETROFUSÃO (NÃO INCLUI A EXECUÇÃO DE SOLDA). AF_12/2021</v>
          </cell>
          <cell r="C325" t="str">
            <v>UN</v>
          </cell>
          <cell r="D325">
            <v>48.1</v>
          </cell>
        </row>
        <row r="326">
          <cell r="A326">
            <v>103435</v>
          </cell>
          <cell r="B326" t="str">
            <v>COTOVELO 90 GRAUS, EM PEAD LISO PARA REDE DE ÁGUA OU ESGOTO, DIÂMETRO DE 63 MM, JUNTA SOLDADA POR ELETROFUSÃO (NÃO INCLUI A EXECUÇÃO DE SOLDA). AF_12/2021</v>
          </cell>
          <cell r="C326" t="str">
            <v>UN</v>
          </cell>
          <cell r="D326">
            <v>89.32</v>
          </cell>
        </row>
        <row r="327">
          <cell r="A327">
            <v>103436</v>
          </cell>
          <cell r="B327" t="str">
            <v>COTOVELO 90 GRAUS, POLIETILENO DE ALTA DENSIDADE (PEAD) PARA REDE DE ÁGUA OU ESGOTO, DIÂMETRO DE 200 MM, JUNTA SOLDADA POR ELETROFUSÃO (NÃO INCLUI A EXECUÇÃO DE SOLDA). AF_12/2021</v>
          </cell>
          <cell r="C327" t="str">
            <v>UN</v>
          </cell>
          <cell r="D327">
            <v>2407.4299999999998</v>
          </cell>
        </row>
        <row r="328">
          <cell r="A328">
            <v>103437</v>
          </cell>
          <cell r="B328" t="str">
            <v>TÊ DE SERVIÇO, EM PEAD LISO PARA REDE DE ÁGUA OU ESGOTO, DIÂMETRO DE 63 X 20 MM, JUNTA SOLDADA POR ELETROFUSÃO (NÃO INCLUI A EXECUÇÃO DE SOLDA). AF_12/2021</v>
          </cell>
          <cell r="C328" t="str">
            <v>UN</v>
          </cell>
          <cell r="D328">
            <v>185.55</v>
          </cell>
        </row>
        <row r="329">
          <cell r="A329">
            <v>103438</v>
          </cell>
          <cell r="B329" t="str">
            <v>TÊ DE SERVIÇO, EM PEAD LISO PARA REDE DE ÁGUA OU ESGOTO, DIÂMETRO DE 63 X 32 MM, JUNTA SOLDADA POR ELETROFUSÃO (NÃO INCLUI A EXECUÇÃO DE SOLDA). AF_12/2021</v>
          </cell>
          <cell r="C329" t="str">
            <v>UN</v>
          </cell>
          <cell r="D329">
            <v>185.55</v>
          </cell>
        </row>
        <row r="330">
          <cell r="A330">
            <v>103439</v>
          </cell>
          <cell r="B330" t="str">
            <v>TÊ DE SERVIÇO, EM PEAD LISO PARA REDE DE ÁGUA OU ESGOTO, DIÂMETRO DE 63 X 63 MM, JUNTA SOLDADA POR ELETROFUSÃO (NÃO INCLUI A EXECUÇÃO DE SOLDA). AF_12/2021</v>
          </cell>
          <cell r="C330" t="str">
            <v>UN</v>
          </cell>
          <cell r="D330">
            <v>219.65</v>
          </cell>
        </row>
        <row r="331">
          <cell r="A331">
            <v>103440</v>
          </cell>
          <cell r="B331" t="str">
            <v>TÊ DE SERVIÇO, EM PEAD LISO PARA REDE DE ÁGUA OU ESGOTO, DIÂMETRO DE 200 X 20 MM, JUNTA SOLDADA POR ELETROFUSÃO (NÃO INCLUI A EXECUÇÃO DE SOLDA). AF_12/2021</v>
          </cell>
          <cell r="C331" t="str">
            <v>UN</v>
          </cell>
          <cell r="D331">
            <v>412.63</v>
          </cell>
        </row>
        <row r="332">
          <cell r="A332">
            <v>103441</v>
          </cell>
          <cell r="B332" t="str">
            <v>TÊ DE SERVIÇO, EM PEAD LISO PARA REDE DE ÁGUA OU ESGOTO, DIÂMETRO DE 200 X 32 MM, JUNTA SOLDADA POR ELETROFUSÃO (NÃO INCLUI A EXECUÇÃO DE SOLDA). AF_12/2021</v>
          </cell>
          <cell r="C332" t="str">
            <v>UN</v>
          </cell>
          <cell r="D332">
            <v>418.16</v>
          </cell>
        </row>
        <row r="333">
          <cell r="A333">
            <v>103442</v>
          </cell>
          <cell r="B333" t="str">
            <v>TÊ DE SERVIÇO, EM PEAD LISO PARA REDE DE ÁGUA OU ESGOTO, DIÂMETRO DE 200 X 63 MM, JUNTA SOLDADA POR ELETROFUSÃO (NÃO INCLUI A EXECUÇÃO DE SOLDA). AF_12/2021</v>
          </cell>
          <cell r="C333" t="str">
            <v>UN</v>
          </cell>
          <cell r="D333">
            <v>551.48</v>
          </cell>
        </row>
        <row r="334">
          <cell r="A334">
            <v>93206</v>
          </cell>
          <cell r="B334" t="str">
            <v>EXECUÇÃO DE ESCRITÓRIO EM CANTEIRO DE OBRA EM ALVENARIA, NÃO INCLUSO MOBILIÁRIO E EQUIPAMENTOS. AF_02/2016</v>
          </cell>
          <cell r="C334" t="str">
            <v>M2</v>
          </cell>
          <cell r="D334">
            <v>1093.6099999999999</v>
          </cell>
        </row>
        <row r="335">
          <cell r="A335">
            <v>93207</v>
          </cell>
          <cell r="B335" t="str">
            <v>EXECUÇÃO DE ESCRITÓRIO EM CANTEIRO DE OBRA EM CHAPA DE MADEIRA COMPENSADA, NÃO INCLUSO MOBILIÁRIO E EQUIPAMENTOS. AF_02/2016</v>
          </cell>
          <cell r="C335" t="str">
            <v>M2</v>
          </cell>
          <cell r="D335">
            <v>1077.81</v>
          </cell>
        </row>
        <row r="336">
          <cell r="A336">
            <v>93208</v>
          </cell>
          <cell r="B336" t="str">
            <v>EXECUÇÃO DE ALMOXARIFADO EM CANTEIRO DE OBRA EM CHAPA DE MADEIRA COMPENSADA, INCLUSO PRATELEIRAS. AF_02/2016</v>
          </cell>
          <cell r="C336" t="str">
            <v>M2</v>
          </cell>
          <cell r="D336">
            <v>859.63</v>
          </cell>
        </row>
        <row r="337">
          <cell r="A337">
            <v>93209</v>
          </cell>
          <cell r="B337" t="str">
            <v>EXECUÇÃO DE ALMOXARIFADO EM CANTEIRO DE OBRA EM ALVENARIA, INCLUSO PRATELEIRAS. AF_02/2016</v>
          </cell>
          <cell r="C337" t="str">
            <v>M2</v>
          </cell>
          <cell r="D337">
            <v>896.73</v>
          </cell>
        </row>
        <row r="338">
          <cell r="A338">
            <v>93210</v>
          </cell>
          <cell r="B338" t="str">
            <v>EXECUÇÃO DE REFEITÓRIO EM CANTEIRO DE OBRA EM CHAPA DE MADEIRA COMPENSADA, NÃO INCLUSO MOBILIÁRIO E EQUIPAMENTOS. AF_02/2016</v>
          </cell>
          <cell r="C338" t="str">
            <v>M2</v>
          </cell>
          <cell r="D338">
            <v>575.49</v>
          </cell>
        </row>
        <row r="339">
          <cell r="A339">
            <v>93211</v>
          </cell>
          <cell r="B339" t="str">
            <v>EXECUÇÃO DE REFEITÓRIO EM CANTEIRO DE OBRA EM ALVENARIA, NÃO INCLUSO MOBILIÁRIO E EQUIPAMENTOS. AF_02/2016</v>
          </cell>
          <cell r="C339" t="str">
            <v>M2</v>
          </cell>
          <cell r="D339">
            <v>564.87</v>
          </cell>
        </row>
        <row r="340">
          <cell r="A340">
            <v>93212</v>
          </cell>
          <cell r="B340" t="str">
            <v>EXECUÇÃO DE SANITÁRIO E VESTIÁRIO EM CANTEIRO DE OBRA EM CHAPA DE MADEIRA COMPENSADA, NÃO INCLUSO MOBILIÁRIO. AF_02/2016</v>
          </cell>
          <cell r="C340" t="str">
            <v>M2</v>
          </cell>
          <cell r="D340">
            <v>953.13</v>
          </cell>
        </row>
        <row r="341">
          <cell r="A341">
            <v>93213</v>
          </cell>
          <cell r="B341" t="str">
            <v>EXECUÇÃO DE SANITÁRIO E VESTIÁRIO EM CANTEIRO DE OBRA EM ALVENARIA, NÃO INCLUSO MOBILIÁRIO. AF_02/2016</v>
          </cell>
          <cell r="C341" t="str">
            <v>M2</v>
          </cell>
          <cell r="D341">
            <v>971.14</v>
          </cell>
        </row>
        <row r="342">
          <cell r="A342">
            <v>93214</v>
          </cell>
          <cell r="B342" t="str">
            <v>EXECUÇÃO DE RESERVATÓRIO ELEVADO DE ÁGUA (1000 LITROS) EM CANTEIRO DE OBRA, APOIADO EM ESTRUTURA DE MADEIRA. AF_02/2016</v>
          </cell>
          <cell r="C342" t="str">
            <v>UN</v>
          </cell>
          <cell r="D342">
            <v>5388.6</v>
          </cell>
        </row>
        <row r="343">
          <cell r="A343">
            <v>93243</v>
          </cell>
          <cell r="B343" t="str">
            <v>EXECUÇÃO DE RESERVATÓRIO ELEVADO DE ÁGUA (2000 LITROS) EM CANTEIRO DE OBRA, APOIADO EM ESTRUTURA DE MADEIRA. AF_02/2016</v>
          </cell>
          <cell r="C343" t="str">
            <v>UN</v>
          </cell>
          <cell r="D343">
            <v>8369.98</v>
          </cell>
        </row>
        <row r="344">
          <cell r="A344">
            <v>93582</v>
          </cell>
          <cell r="B344" t="str">
            <v>EXECUÇÃO DE CENTRAL DE ARMADURA EM CANTEIRO DE OBRA, NÃO INCLUSO MOBILIÁRIO E EQUIPAMENTOS. AF_04/2016</v>
          </cell>
          <cell r="C344" t="str">
            <v>M2</v>
          </cell>
          <cell r="D344">
            <v>264.22000000000003</v>
          </cell>
        </row>
        <row r="345">
          <cell r="A345">
            <v>93583</v>
          </cell>
          <cell r="B345" t="str">
            <v>EXECUÇÃO DE CENTRAL DE FÔRMAS, PRODUÇÃO DE ARGAMASSA OU CONCRETO EM CANTEIRO DE OBRA, NÃO INCLUSO MOBILIÁRIO E EQUIPAMENTOS. AF_04/2016</v>
          </cell>
          <cell r="C345" t="str">
            <v>M2</v>
          </cell>
          <cell r="D345">
            <v>427.03</v>
          </cell>
        </row>
        <row r="346">
          <cell r="A346">
            <v>93584</v>
          </cell>
          <cell r="B346" t="str">
            <v>EXECUÇÃO DE DEPÓSITO EM CANTEIRO DE OBRA EM CHAPA DE MADEIRA COMPENSADA, NÃO INCLUSO MOBILIÁRIO. AF_04/2016</v>
          </cell>
          <cell r="C346" t="str">
            <v>M2</v>
          </cell>
          <cell r="D346">
            <v>843.28</v>
          </cell>
        </row>
        <row r="347">
          <cell r="A347">
            <v>93585</v>
          </cell>
          <cell r="B347" t="str">
            <v>EXECUÇÃO DE GUARITA EM CANTEIRO DE OBRA EM CHAPA DE MADEIRA COMPENSADA, NÃO INCLUSO MOBILIÁRIO. AF_04/2016</v>
          </cell>
          <cell r="C347" t="str">
            <v>M2</v>
          </cell>
          <cell r="D347">
            <v>1108.58</v>
          </cell>
        </row>
        <row r="348">
          <cell r="A348">
            <v>98441</v>
          </cell>
          <cell r="B348" t="str">
            <v>PAREDE DE MADEIRA COMPENSADA PARA CONSTRUÇÃO TEMPORÁRIA EM CHAPA SIMPLES, EXTERNA, COM ÁREA LÍQUIDA MAIOR OU IGUAL A 6 M², SEM VÃO. AF_05/2018</v>
          </cell>
          <cell r="C348" t="str">
            <v>M2</v>
          </cell>
          <cell r="D348">
            <v>131.44999999999999</v>
          </cell>
        </row>
        <row r="349">
          <cell r="A349">
            <v>98442</v>
          </cell>
          <cell r="B349" t="str">
            <v>PAREDE DE MADEIRA COMPENSADA PARA CONSTRUÇÃO TEMPORÁRIA EM CHAPA SIMPLES, EXTERNA, COM ÁREA LÍQUIDA MENOR QUE 6 M², SEM VÃO. AF_05/2018</v>
          </cell>
          <cell r="C349" t="str">
            <v>M2</v>
          </cell>
          <cell r="D349">
            <v>134.05000000000001</v>
          </cell>
        </row>
        <row r="350">
          <cell r="A350">
            <v>98443</v>
          </cell>
          <cell r="B350" t="str">
            <v>PAREDE DE MADEIRA COMPENSADA PARA CONSTRUÇÃO TEMPORÁRIA EM CHAPA SIMPLES, INTERNA, COM ÁREA LÍQUIDA MAIOR OU IGUAL A 6 M², SEM VÃO. AF_05/2018</v>
          </cell>
          <cell r="C350" t="str">
            <v>M2</v>
          </cell>
          <cell r="D350">
            <v>116.53</v>
          </cell>
        </row>
        <row r="351">
          <cell r="A351">
            <v>98444</v>
          </cell>
          <cell r="B351" t="str">
            <v>PAREDE DE MADEIRA COMPENSADA PARA CONSTRUÇÃO TEMPORÁRIA EM CHAPA SIMPLES, INTERNA, COM ÁREA LÍQUIDA MENOR QUE 6 M², SEM VÃO. AF_05/2018</v>
          </cell>
          <cell r="C351" t="str">
            <v>M2</v>
          </cell>
          <cell r="D351">
            <v>118.39</v>
          </cell>
        </row>
        <row r="352">
          <cell r="A352">
            <v>98445</v>
          </cell>
          <cell r="B352" t="str">
            <v>PAREDE DE MADEIRA COMPENSADA PARA CONSTRUÇÃO TEMPORÁRIA EM CHAPA SIMPLES, EXTERNA, COM ÁREA LÍQUIDA MAIOR OU IGUAL A 6 M², COM VÃO. AF_05/2018</v>
          </cell>
          <cell r="C352" t="str">
            <v>M2</v>
          </cell>
          <cell r="D352">
            <v>155.69</v>
          </cell>
        </row>
        <row r="353">
          <cell r="A353">
            <v>98446</v>
          </cell>
          <cell r="B353" t="str">
            <v>PAREDE DE MADEIRA COMPENSADA PARA CONSTRUÇÃO TEMPORÁRIA EM CHAPA SIMPLES, EXTERNA, COM ÁREA LÍQUIDA MENOR QUE 6 M², COM VÃO. AF_05/2018</v>
          </cell>
          <cell r="C353" t="str">
            <v>M2</v>
          </cell>
          <cell r="D353">
            <v>196.22</v>
          </cell>
        </row>
        <row r="354">
          <cell r="A354">
            <v>98447</v>
          </cell>
          <cell r="B354" t="str">
            <v>PAREDE DE MADEIRA COMPENSADA PARA CONSTRUÇÃO TEMPORÁRIA EM CHAPA SIMPLES, INTERNA, COM ÁREA LÍQUIDA MAIOR OU IGUAL A 6 M², COM VÃO. AF_05/2018</v>
          </cell>
          <cell r="C354" t="str">
            <v>M2</v>
          </cell>
          <cell r="D354">
            <v>134.88999999999999</v>
          </cell>
        </row>
        <row r="355">
          <cell r="A355">
            <v>98448</v>
          </cell>
          <cell r="B355" t="str">
            <v>PAREDE DE MADEIRA COMPENSADA PARA CONSTRUÇÃO TEMPORÁRIA EM CHAPA SIMPLES, INTERNA, COM ÁREA LÍQUIDA MENOR QUE 6 M², COM VÃO. AF_05/2018</v>
          </cell>
          <cell r="C355" t="str">
            <v>M2</v>
          </cell>
          <cell r="D355">
            <v>166.3</v>
          </cell>
        </row>
        <row r="356">
          <cell r="A356">
            <v>98449</v>
          </cell>
          <cell r="B356" t="str">
            <v>PAREDE DE MADEIRA COMPENSADA PARA CONSTRUÇÃO TEMPORÁRIA EM CHAPA DUPLA, EXTERNA, COM ÁREA LÍQUIDA MAIOR OU IGUAL A 6 M², SEM VÃO. AF_05/2018</v>
          </cell>
          <cell r="C356" t="str">
            <v>M2</v>
          </cell>
          <cell r="D356">
            <v>179.37</v>
          </cell>
        </row>
        <row r="357">
          <cell r="A357">
            <v>98450</v>
          </cell>
          <cell r="B357" t="str">
            <v>PAREDE DE MADEIRA COMPENSADA PARA CONSTRUÇÃO TEMPORÁRIA EM CHAPA DUPLA, EXTERNA, COM ÁREA LÍQUIDA MENOR QUE 6 M², SEM VÃO. AF_05/2018</v>
          </cell>
          <cell r="C357" t="str">
            <v>M2</v>
          </cell>
          <cell r="D357">
            <v>183.17</v>
          </cell>
        </row>
        <row r="358">
          <cell r="A358">
            <v>98451</v>
          </cell>
          <cell r="B358" t="str">
            <v>PAREDE DE MADEIRA COMPENSADA PARA CONSTRUÇÃO TEMPORÁRIA EM CHAPA DUPLA, INTERNA, COM ÁREA LÍQUIDA MAIOR OU IGUAL A 6 M², SEM VÃO. AF_05/2018</v>
          </cell>
          <cell r="C358" t="str">
            <v>M2</v>
          </cell>
          <cell r="D358">
            <v>162.21</v>
          </cell>
        </row>
        <row r="359">
          <cell r="A359">
            <v>98452</v>
          </cell>
          <cell r="B359" t="str">
            <v>PAREDE DE MADEIRA COMPENSADA PARA CONSTRUÇÃO TEMPORÁRIA EM CHAPA DUPLA, INTERNA, COM ÁREA LÍQUIDA MENOR QUE 6 M², SEM VÃO. AF_05/2018</v>
          </cell>
          <cell r="C359" t="str">
            <v>M2</v>
          </cell>
          <cell r="D359">
            <v>164.51</v>
          </cell>
        </row>
        <row r="360">
          <cell r="A360">
            <v>98453</v>
          </cell>
          <cell r="B360" t="str">
            <v>PAREDE DE MADEIRA COMPENSADA PARA CONSTRUÇÃO TEMPORÁRIA EM CHAPA DUPLA, EXTERNA, COM ÁREA LÍQUIDA MAIOR OU IGUAL A QUE 6 M², COM VÃO. AF_05/2018</v>
          </cell>
          <cell r="C360" t="str">
            <v>M2</v>
          </cell>
          <cell r="D360">
            <v>208.14</v>
          </cell>
        </row>
        <row r="361">
          <cell r="A361">
            <v>98454</v>
          </cell>
          <cell r="B361" t="str">
            <v>PAREDE DE MADEIRA COMPENSADA PARA CONSTRUÇÃO TEMPORÁRIA EM CHAPA DUPLA, EXTERNA, COM ÁREA LÍQUIDA MENOR QUE 6 M², COM VÃO. AF_05/2018</v>
          </cell>
          <cell r="C361" t="str">
            <v>M2</v>
          </cell>
          <cell r="D361">
            <v>259.58</v>
          </cell>
        </row>
        <row r="362">
          <cell r="A362">
            <v>98455</v>
          </cell>
          <cell r="B362" t="str">
            <v>PAREDE DE MADEIRA COMPENSADA PARA CONSTRUÇÃO TEMPORÁRIA EM CHAPA DUPLA, INTERNA, COM ÁREA LÍQUIDA MAIOR OU IGUAL A 6 M², COM VÃO. AF_05/2018</v>
          </cell>
          <cell r="C362" t="str">
            <v>M2</v>
          </cell>
          <cell r="D362">
            <v>185.11</v>
          </cell>
        </row>
        <row r="363">
          <cell r="A363">
            <v>98456</v>
          </cell>
          <cell r="B363" t="str">
            <v>PAREDE DE MADEIRA COMPENSADA PARA CONSTRUÇÃO TEMPORÁRIA EM CHAPA DUPLA, INTERNA, COM ÁREA LÍQUIDA MENOR QUE 6 M², COM VÃO. AF_05/2018</v>
          </cell>
          <cell r="C363" t="str">
            <v>M2</v>
          </cell>
          <cell r="D363">
            <v>226.7</v>
          </cell>
        </row>
        <row r="364">
          <cell r="A364">
            <v>98458</v>
          </cell>
          <cell r="B364" t="str">
            <v>TAPUME COM COMPENSADO DE MADEIRA. AF_05/2018</v>
          </cell>
          <cell r="C364" t="str">
            <v>M2</v>
          </cell>
          <cell r="D364">
            <v>127.05</v>
          </cell>
        </row>
        <row r="365">
          <cell r="A365">
            <v>98459</v>
          </cell>
          <cell r="B365" t="str">
            <v>TAPUME COM TELHA METÁLICA. AF_05/2018</v>
          </cell>
          <cell r="C365" t="str">
            <v>M2</v>
          </cell>
          <cell r="D365">
            <v>97.61</v>
          </cell>
        </row>
        <row r="366">
          <cell r="A366">
            <v>98460</v>
          </cell>
          <cell r="B366" t="str">
            <v>PISO PARA CONSTRUÇÃO TEMPORÁRIA EM MADEIRA, SEM REAPROVEITAMENTO. AF_05/2018</v>
          </cell>
          <cell r="C366" t="str">
            <v>M2</v>
          </cell>
          <cell r="D366">
            <v>166.4</v>
          </cell>
        </row>
        <row r="367">
          <cell r="A367">
            <v>98461</v>
          </cell>
          <cell r="B367" t="str">
            <v>ESTRUTURA DE MADEIRA PROVISÓRIA PARA SUPORTE DE CAIXA D ÁGUA ELEVADA DE 1000 LITROS. AF_05/2018_P</v>
          </cell>
          <cell r="C367" t="str">
            <v>UN</v>
          </cell>
          <cell r="D367">
            <v>4635.1400000000003</v>
          </cell>
        </row>
        <row r="368">
          <cell r="A368">
            <v>98462</v>
          </cell>
          <cell r="B368" t="str">
            <v>ESTRUTURA DE MADEIRA PROVISÓRIA PARA SUPORTE DE CAIXA D ÁGUA ELEVADA DE 3000 LITROS. AF_05/2018_P</v>
          </cell>
          <cell r="C368" t="str">
            <v>UN</v>
          </cell>
          <cell r="D368">
            <v>7053.73</v>
          </cell>
        </row>
        <row r="369">
          <cell r="A369">
            <v>5631</v>
          </cell>
          <cell r="B369" t="str">
            <v>ESCAVADEIRA HIDRÁULICA SOBRE ESTEIRAS, CAÇAMBA 0,80 M3, PESO OPERACIONAL 17 T, POTENCIA BRUTA 111 HP - CHP DIURNO. AF_06/2014</v>
          </cell>
          <cell r="C369" t="str">
            <v>CHP</v>
          </cell>
          <cell r="D369">
            <v>190.44</v>
          </cell>
        </row>
        <row r="370">
          <cell r="A370">
            <v>5678</v>
          </cell>
          <cell r="B370" t="str">
            <v>RETROESCAVADEIRA SOBRE RODAS COM CARREGADEIRA, TRAÇÃO 4X4, POTÊNCIA LÍQ. 88 HP, CAÇAMBA CARREG. CAP. MÍN. 1 M3, CAÇAMBA RETRO CAP. 0,26 M3, PESO OPERACIONAL MÍN. 6.674 KG, PROFUNDIDADE ESCAVAÇÃO MÁX. 4,37 M - CHP DIURNO. AF_06/2014</v>
          </cell>
          <cell r="C370" t="str">
            <v>CHP</v>
          </cell>
          <cell r="D370">
            <v>117.51</v>
          </cell>
        </row>
        <row r="371">
          <cell r="A371">
            <v>5680</v>
          </cell>
          <cell r="B371" t="str">
            <v>RETROESCAVADEIRA SOBRE RODAS COM CARREGADEIRA, TRAÇÃO 4X2, POTÊNCIA LÍQ. 79 HP, CAÇAMBA CARREG. CAP. MÍN. 1 M3, CAÇAMBA RETRO CAP. 0,20 M3, PESO OPERACIONAL MÍN. 6.570 KG, PROFUNDIDADE ESCAVAÇÃO MÁX. 4,37 M - CHP DIURNO. AF_06/2014</v>
          </cell>
          <cell r="C371" t="str">
            <v>CHP</v>
          </cell>
          <cell r="D371">
            <v>107.14</v>
          </cell>
        </row>
        <row r="372">
          <cell r="A372">
            <v>5684</v>
          </cell>
          <cell r="B372" t="str">
            <v>ROLO COMPACTADOR VIBRATÓRIO DE UM CILINDRO AÇO LISO, POTÊNCIA 80 HP, PESO OPERACIONAL MÁXIMO 8,1 T, IMPACTO DINÂMICO 16,15 / 9,5 T, LARGURA DE TRABALHO 1,68 M - CHP DIURNO. AF_06/2014</v>
          </cell>
          <cell r="C372" t="str">
            <v>CHP</v>
          </cell>
          <cell r="D372">
            <v>148.76</v>
          </cell>
        </row>
        <row r="373">
          <cell r="A373">
            <v>5689</v>
          </cell>
          <cell r="B373" t="str">
            <v>GRADE DE DISCO CONTROLE REMOTO REBOCÁVEL, COM 24 DISCOS 24 X 6 MM COM PNEUS PARA TRANSPORTE - CHP DIURNO. AF_06/2014</v>
          </cell>
          <cell r="C373" t="str">
            <v>CHP</v>
          </cell>
          <cell r="D373">
            <v>7.39</v>
          </cell>
        </row>
        <row r="374">
          <cell r="A374">
            <v>5795</v>
          </cell>
          <cell r="B374" t="str">
            <v>MARTELETE OU ROMPEDOR PNEUMÁTICO MANUAL, 28 KG, COM SILENCIADOR - CHP DIURNO. AF_07/2016</v>
          </cell>
          <cell r="C374" t="str">
            <v>CHP</v>
          </cell>
          <cell r="D374">
            <v>17.28</v>
          </cell>
        </row>
        <row r="375">
          <cell r="A375">
            <v>5811</v>
          </cell>
          <cell r="B375" t="str">
            <v>CAMINHÃO BASCULANTE 6 M3, PESO BRUTO TOTAL 16.000 KG, CARGA ÚTIL MÁXIMA 13.071 KG, DISTÂNCIA ENTRE EIXOS 4,80 M, POTÊNCIA 230 CV INCLUSIVE CAÇAMBA METÁLICA - CHP DIURNO. AF_06/2014</v>
          </cell>
          <cell r="C375" t="str">
            <v>CHP</v>
          </cell>
          <cell r="D375">
            <v>185.7</v>
          </cell>
        </row>
        <row r="376">
          <cell r="A376">
            <v>5823</v>
          </cell>
          <cell r="B376" t="str">
            <v>USINA DE CONCRETO FIXA, CAPACIDADE NOMINAL DE 90 A 120 M3/H, SEM SILO - CHP DIURNO. AF_07/2016</v>
          </cell>
          <cell r="C376" t="str">
            <v>CHP</v>
          </cell>
          <cell r="D376">
            <v>178.02</v>
          </cell>
        </row>
        <row r="377">
          <cell r="A377">
            <v>5824</v>
          </cell>
          <cell r="B377" t="str">
            <v>CAMINHÃO TOCO, PBT 16.000 KG, CARGA ÚTIL MÁX. 10.685 KG, DIST. ENTRE EIXOS 4,8 M, POTÊNCIA 189 CV, INCLUSIVE CARROCERIA FIXA ABERTA DE MADEIRA P/ TRANSPORTE GERAL DE CARGA SECA, DIMEN. APROX. 2,5 X 7,00 X 0,50 M - CHP DIURNO. AF_06/2014</v>
          </cell>
          <cell r="C377" t="str">
            <v>CHP</v>
          </cell>
          <cell r="D377">
            <v>176.62</v>
          </cell>
        </row>
        <row r="378">
          <cell r="A378">
            <v>5835</v>
          </cell>
          <cell r="B378" t="str">
            <v>VIBROACABADORA DE ASFALTO SOBRE ESTEIRAS, LARGURA DE PAVIMENTAÇÃO 1,90 M A 5,30 M, POTÊNCIA 105 HP CAPACIDADE 450 T/H - CHP DIURNO. AF_11/2014</v>
          </cell>
          <cell r="C378" t="str">
            <v>CHP</v>
          </cell>
          <cell r="D378">
            <v>352.44</v>
          </cell>
        </row>
        <row r="379">
          <cell r="A379">
            <v>5839</v>
          </cell>
          <cell r="B379" t="str">
            <v>VASSOURA MECÂNICA REBOCÁVEL COM ESCOVA CILÍNDRICA, LARGURA ÚTIL DE VARRIMENTO DE 2,44 M - CHP DIURNO. AF_06/2014</v>
          </cell>
          <cell r="C379" t="str">
            <v>CHP</v>
          </cell>
          <cell r="D379">
            <v>11.1</v>
          </cell>
        </row>
        <row r="380">
          <cell r="A380">
            <v>5843</v>
          </cell>
          <cell r="B380" t="str">
            <v>TRATOR DE PNEUS, POTÊNCIA 122 CV, TRAÇÃO 4X4, PESO COM LASTRO DE 4.510 KG - CHP DIURNO. AF_06/2014</v>
          </cell>
          <cell r="C380" t="str">
            <v>CHP</v>
          </cell>
          <cell r="D380">
            <v>152.25</v>
          </cell>
        </row>
        <row r="381">
          <cell r="A381">
            <v>5847</v>
          </cell>
          <cell r="B381" t="str">
            <v>TRATOR DE ESTEIRAS, POTÊNCIA 170 HP, PESO OPERACIONAL 19 T, CAÇAMBA 5,2 M3 - CHP DIURNO. AF_06/2014</v>
          </cell>
          <cell r="C381" t="str">
            <v>CHP</v>
          </cell>
          <cell r="D381">
            <v>224.12</v>
          </cell>
        </row>
        <row r="382">
          <cell r="A382">
            <v>5851</v>
          </cell>
          <cell r="B382" t="str">
            <v>TRATOR DE ESTEIRAS, POTÊNCIA 150 HP, PESO OPERACIONAL 16,7 T, COM RODA MOTRIZ ELEVADA E LÂMINA 3,18 M3 - CHP DIURNO. AF_06/2014</v>
          </cell>
          <cell r="C382" t="str">
            <v>CHP</v>
          </cell>
          <cell r="D382">
            <v>212.39</v>
          </cell>
        </row>
        <row r="383">
          <cell r="A383">
            <v>5855</v>
          </cell>
          <cell r="B383" t="str">
            <v>TRATOR DE ESTEIRAS, POTÊNCIA 347 HP, PESO OPERACIONAL 38,5 T, COM LÂMINA 8,70 M3 - CHP DIURNO. AF_06/2014</v>
          </cell>
          <cell r="C383" t="str">
            <v>CHP</v>
          </cell>
          <cell r="D383">
            <v>569.79999999999995</v>
          </cell>
        </row>
        <row r="384">
          <cell r="A384">
            <v>5863</v>
          </cell>
          <cell r="B384" t="str">
            <v>ROLO COMPACTADOR VIBRATÓRIO REBOCÁVEL, CILINDRO DE AÇO LISO, POTÊNCIA DE TRAÇÃO DE 65 CV, PESO 4,7 T, IMPACTO DINÂMICO 18,3 T, LARGURA DE TRABALHO 1,67 M - CHP DIURNO. AF_02/2016</v>
          </cell>
          <cell r="C384" t="str">
            <v>CHP</v>
          </cell>
          <cell r="D384">
            <v>23.01</v>
          </cell>
        </row>
        <row r="385">
          <cell r="A385">
            <v>5867</v>
          </cell>
          <cell r="B385" t="str">
            <v>ROLO COMPACTADOR VIBRATÓRIO TANDEM AÇO LISO, POTÊNCIA 58 HP, PESO SEM/COM LASTRO 6,5 / 9,4 T, LARGURA DE TRABALHO 1,2 M - CHP DIURNO. AF_06/2014</v>
          </cell>
          <cell r="C385" t="str">
            <v>CHP</v>
          </cell>
          <cell r="D385">
            <v>150.06</v>
          </cell>
        </row>
        <row r="386">
          <cell r="A386">
            <v>5875</v>
          </cell>
          <cell r="B386" t="str">
            <v>RETROESCAVADEIRA SOBRE RODAS COM CARREGADEIRA, TRAÇÃO 4X4, POTÊNCIA LÍQ. 72 HP, CAÇAMBA CARREG. CAP. MÍN. 0,79 M3, CAÇAMBA RETRO CAP. 0,18 M3, PESO OPERACIONAL MÍN. 7.140 KG, PROFUNDIDADE ESCAVAÇÃO MÁX. 4,50 M - CHP DIURNO. AF_06/2014</v>
          </cell>
          <cell r="C386" t="str">
            <v>CHP</v>
          </cell>
          <cell r="D386">
            <v>106.68</v>
          </cell>
        </row>
        <row r="387">
          <cell r="A387">
            <v>5879</v>
          </cell>
          <cell r="B387" t="str">
            <v>ROLO COMPACTADOR VIBRATÓRIO PÉ DE CARNEIRO, OPERADO POR CONTROLE REMOTO, POTÊNCIA 12,5 KW, PESO OPERACIONAL 1,675 T, LARGURA DE TRABALHO 0,85 M - CHP DIURNO. AF_02/2016</v>
          </cell>
          <cell r="C387" t="str">
            <v>CHP</v>
          </cell>
          <cell r="D387">
            <v>132.08000000000001</v>
          </cell>
        </row>
        <row r="388">
          <cell r="A388">
            <v>5882</v>
          </cell>
          <cell r="B388" t="str">
            <v>USINA DE LAMA ASFÁLTICA, PROD 30 A 50 T/H, SILO DE AGREGADO 7 M3, RESERVATÓRIOS PARA EMULSÃO E ÁGUA DE 2,3 M3 CADA, MISTURADOR TIPO PUG MILL A SER MONTADO SOBRE CAMINHÃO - CHP DIURNO. AF_10/2014</v>
          </cell>
          <cell r="C388" t="str">
            <v>CHP</v>
          </cell>
          <cell r="D388">
            <v>108.25</v>
          </cell>
        </row>
        <row r="389">
          <cell r="A389">
            <v>5890</v>
          </cell>
          <cell r="B389" t="str">
            <v>CAMINHÃO TOCO, PESO BRUTO TOTAL 14.300 KG, CARGA ÚTIL MÁXIMA 9590 KG, DISTÂNCIA ENTRE EIXOS 4,76 M, POTÊNCIA 185 CV (NÃO INCLUI CARROCERIA) - CHP DIURNO. AF_06/2014</v>
          </cell>
          <cell r="C389" t="str">
            <v>CHP</v>
          </cell>
          <cell r="D389">
            <v>176.01</v>
          </cell>
        </row>
        <row r="390">
          <cell r="A390">
            <v>5894</v>
          </cell>
          <cell r="B390" t="str">
            <v>CAMINHÃO TOCO, PESO BRUTO TOTAL 16.000 KG, CARGA ÚTIL MÁXIMA DE 10.685 KG, DISTÂNCIA ENTRE EIXOS 4,80 M, POTÊNCIA 189 CV EXCLUSIVE CARROCERIA - CHP DIURNO. AF_06/2014</v>
          </cell>
          <cell r="C390" t="str">
            <v>CHP</v>
          </cell>
          <cell r="D390">
            <v>171.12</v>
          </cell>
        </row>
        <row r="391">
          <cell r="A391">
            <v>5901</v>
          </cell>
          <cell r="B391" t="str">
            <v>CAMINHÃO PIPA 10.000 L TRUCADO, PESO BRUTO TOTAL 23.000 KG, CARGA ÚTIL MÁXIMA 15.935 KG, DISTÂNCIA ENTRE EIXOS 4,8 M, POTÊNCIA 230 CV, INCLUSIVE TANQUE DE AÇO PARA TRANSPORTE DE ÁGUA - CHP DIURNO. AF_06/2014</v>
          </cell>
          <cell r="C391" t="str">
            <v>CHP</v>
          </cell>
          <cell r="D391">
            <v>276.24</v>
          </cell>
        </row>
        <row r="392">
          <cell r="A392">
            <v>5909</v>
          </cell>
          <cell r="B392" t="str">
            <v>ESPARGIDOR DE ASFALTO PRESSURIZADO COM TANQUE DE 2500 L, REBOCÁVEL COM MOTOR A GASOLINA POTÊNCIA 3,4 HP - CHP DIURNO. AF_07/2014</v>
          </cell>
          <cell r="C392" t="str">
            <v>CHP</v>
          </cell>
          <cell r="D392">
            <v>31.07</v>
          </cell>
        </row>
        <row r="393">
          <cell r="A393">
            <v>5921</v>
          </cell>
          <cell r="B393" t="str">
            <v>GRADE DE DISCO REBOCÁVEL COM 20 DISCOS 24" X 6 MM COM PNEUS PARA TRANSPORTE - CHP DIURNO. AF_06/2014</v>
          </cell>
          <cell r="C393" t="str">
            <v>CHP</v>
          </cell>
          <cell r="D393">
            <v>5.79</v>
          </cell>
        </row>
        <row r="394">
          <cell r="A394">
            <v>5928</v>
          </cell>
          <cell r="B394" t="str">
            <v>GUINDAUTO HIDRÁULICO, CAPACIDADE MÁXIMA DE CARGA 6200 KG, MOMENTO MÁXIMO DE CARGA 11,7 TM, ALCANCE MÁXIMO HORIZONTAL 9,70 M, INCLUSIVE CAMINHÃO TOCO PBT 16.000 KG, POTÊNCIA DE 189 CV - CHP DIURNO. AF_06/2014</v>
          </cell>
          <cell r="C394" t="str">
            <v>CHP</v>
          </cell>
          <cell r="D394">
            <v>231.97</v>
          </cell>
        </row>
        <row r="395">
          <cell r="A395">
            <v>5932</v>
          </cell>
          <cell r="B395" t="str">
            <v>MOTONIVELADORA POTÊNCIA BÁSICA LÍQUIDA (PRIMEIRA MARCHA) 125 HP, PESO BRUTO 13032 KG, LARGURA DA LÂMINA DE 3,7 M - CHP DIURNO. AF_06/2014</v>
          </cell>
          <cell r="C395" t="str">
            <v>CHP</v>
          </cell>
          <cell r="D395">
            <v>208.25</v>
          </cell>
        </row>
        <row r="396">
          <cell r="A396">
            <v>5940</v>
          </cell>
          <cell r="B396" t="str">
            <v>PÁ CARREGADEIRA SOBRE RODAS, POTÊNCIA LÍQUIDA 128 HP, CAPACIDADE DA CAÇAMBA 1,7 A 2,8 M3, PESO OPERACIONAL 11632 KG - CHP DIURNO. AF_06/2014</v>
          </cell>
          <cell r="C396" t="str">
            <v>CHP</v>
          </cell>
          <cell r="D396">
            <v>157.19999999999999</v>
          </cell>
        </row>
        <row r="397">
          <cell r="A397">
            <v>5944</v>
          </cell>
          <cell r="B397" t="str">
            <v>PÁ CARREGADEIRA SOBRE RODAS, POTÊNCIA 197 HP, CAPACIDADE DA CAÇAMBA 2,5 A 3,5 M3, PESO OPERACIONAL 18338 KG - CHP DIURNO. AF_06/2014</v>
          </cell>
          <cell r="C397" t="str">
            <v>CHP</v>
          </cell>
          <cell r="D397">
            <v>194.1</v>
          </cell>
        </row>
        <row r="398">
          <cell r="A398">
            <v>5953</v>
          </cell>
          <cell r="B398" t="str">
            <v>COMPRESSOR DE AR REBOCÁVEL, VAZÃO 189 PCM, PRESSÃO EFETIVA DE TRABALHO 102 PSI, MOTOR DIESEL, POTÊNCIA 63 CV - CHP DIURNO. AF_06/2015</v>
          </cell>
          <cell r="C398" t="str">
            <v>CHP</v>
          </cell>
          <cell r="D398">
            <v>56.48</v>
          </cell>
        </row>
        <row r="399">
          <cell r="A399">
            <v>6259</v>
          </cell>
          <cell r="B399" t="str">
            <v>CAMINHÃO PIPA 6.000 L, PESO BRUTO TOTAL 13.000 KG, DISTÂNCIA ENTRE EIXOS 4,80 M, POTÊNCIA 189 CV INCLUSIVE TANQUE DE AÇO PARA TRANSPORTE DE ÁGUA, CAPACIDADE 6 M3 - CHP DIURNO. AF_06/2014</v>
          </cell>
          <cell r="C399" t="str">
            <v>CHP</v>
          </cell>
          <cell r="D399">
            <v>227.22</v>
          </cell>
        </row>
        <row r="400">
          <cell r="A400">
            <v>6879</v>
          </cell>
          <cell r="B400" t="str">
            <v>ROLO COMPACTADOR DE PNEUS ESTÁTICO, PRESSÃO VARIÁVEL, POTÊNCIA 111 HP, PESO SEM/COM LASTRO 9,5 / 26 T, LARGURA DE TRABALHO 1,90 M - CHP DIURNO. AF_07/2014</v>
          </cell>
          <cell r="C400" t="str">
            <v>CHP</v>
          </cell>
          <cell r="D400">
            <v>198.9</v>
          </cell>
        </row>
        <row r="401">
          <cell r="A401">
            <v>7030</v>
          </cell>
          <cell r="B401" t="str">
            <v>TANQUE DE ASFALTO ESTACIONÁRIO COM SERPENTINA, CAPACIDADE 30.000 L - CHP DIURNO. AF_06/2014</v>
          </cell>
          <cell r="C401" t="str">
            <v>CHP</v>
          </cell>
          <cell r="D401">
            <v>263.63</v>
          </cell>
        </row>
        <row r="402">
          <cell r="A402">
            <v>7042</v>
          </cell>
          <cell r="B402" t="str">
            <v>MOTOBOMBA TRASH (PARA ÁGUA SUJA) AUTO ESCORVANTE, MOTOR GASOLINA DE 6,41 HP, DIÂMETROS DE SUCÇÃO X RECALQUE: 3" X 3", HM/Q = 10 MCA / 60 M3/H A 23 MCA / 0 M3/H - CHP DIURNO. AF_10/2014</v>
          </cell>
          <cell r="C402" t="str">
            <v>CHP</v>
          </cell>
          <cell r="D402">
            <v>26.54</v>
          </cell>
        </row>
        <row r="403">
          <cell r="A403">
            <v>7049</v>
          </cell>
          <cell r="B403" t="str">
            <v>ROLO COMPACTADOR PE DE CARNEIRO VIBRATORIO, POTENCIA 125 HP, PESO OPERACIONAL SEM/COM LASTRO 11,95 / 13,30 T, IMPACTO DINAMICO 38,5 / 22,5 T, LARGURA DE TRABALHO 2,15 M - CHP DIURNO. AF_06/2014</v>
          </cell>
          <cell r="C403" t="str">
            <v>CHP</v>
          </cell>
          <cell r="D403">
            <v>209.95</v>
          </cell>
        </row>
        <row r="404">
          <cell r="A404">
            <v>67826</v>
          </cell>
          <cell r="B404" t="str">
            <v>CAMINHÃO BASCULANTE 6 M3 TOCO, PESO BRUTO TOTAL 16.000 KG, CARGA ÚTIL MÁXIMA 11.130 KG, DISTÂNCIA ENTRE EIXOS 5,36 M, POTÊNCIA 185 CV, INCLUSIVE CAÇAMBA METÁLICA - CHP DIURNO. AF_06/2014</v>
          </cell>
          <cell r="C404" t="str">
            <v>CHP</v>
          </cell>
          <cell r="D404">
            <v>155</v>
          </cell>
        </row>
        <row r="405">
          <cell r="A405">
            <v>73417</v>
          </cell>
          <cell r="B405" t="str">
            <v>GRUPO GERADOR ESTACIONÁRIO, MOTOR DIESEL POTÊNCIA 170 KVA - CHP DIURNO. AF_02/2016</v>
          </cell>
          <cell r="C405" t="str">
            <v>CHP</v>
          </cell>
          <cell r="D405">
            <v>186.44</v>
          </cell>
        </row>
        <row r="406">
          <cell r="A406">
            <v>73436</v>
          </cell>
          <cell r="B406" t="str">
            <v>ROLO COMPACTADOR VIBRATÓRIO PÉ DE CARNEIRO PARA SOLOS, POTÊNCIA 80 HP, PESO OPERACIONAL SEM/COM LASTRO 7,4 / 8,8 T, LARGURA DE TRABALHO 1,68 M - CHP DIURNO. AF_02/2016</v>
          </cell>
          <cell r="C406" t="str">
            <v>CHP</v>
          </cell>
          <cell r="D406">
            <v>183.89</v>
          </cell>
        </row>
        <row r="407">
          <cell r="A407">
            <v>73467</v>
          </cell>
          <cell r="B407" t="str">
            <v>CAMINHÃO TOCO, PBT 14.300 KG, CARGA ÚTIL MÁX. 9.710 KG, DIST. ENTRE EIXOS 3,56 M, POTÊNCIA 185 CV, INCLUSIVE CARROCERIA FIXA ABERTA DE MADEIRA P/ TRANSPORTE GERAL DE CARGA SECA, DIMEN. APROX. 2,50 X 6,50 X 0,50 M - CHP DIURNO. AF_06/2014</v>
          </cell>
          <cell r="C407" t="str">
            <v>CHP</v>
          </cell>
          <cell r="D407">
            <v>147.61000000000001</v>
          </cell>
        </row>
        <row r="408">
          <cell r="A408">
            <v>73536</v>
          </cell>
          <cell r="B408" t="str">
            <v>MOTOBOMBA CENTRÍFUGA, MOTOR A GASOLINA, POTÊNCIA 5,42 HP, BOCAIS 1 1/2" X 1", DIÂMETRO ROTOR 143 MM HM/Q = 6 MCA / 16,8 M3/H A 38 MCA / 6,6 M3/H - CHP DIURNO. AF_06/2014</v>
          </cell>
          <cell r="C408" t="str">
            <v>CHP</v>
          </cell>
          <cell r="D408">
            <v>22.48</v>
          </cell>
        </row>
        <row r="409">
          <cell r="A409">
            <v>83362</v>
          </cell>
          <cell r="B409" t="str">
            <v>ESPARGIDOR DE ASFALTO PRESSURIZADO, TANQUE 6 M3 COM ISOLAÇÃO TÉRMICA, AQUECIDO COM 2 MAÇARICOS, COM BARRA ESPARGIDORA 3,60 M, MONTADO SOBRE CAMINHÃO  TOCO, PBT 14.300 KG, POTÊNCIA 185 CV - CHP DIURNO. AF_08/2015</v>
          </cell>
          <cell r="C409" t="str">
            <v>CHP</v>
          </cell>
          <cell r="D409">
            <v>234.6</v>
          </cell>
        </row>
        <row r="410">
          <cell r="A410">
            <v>83765</v>
          </cell>
          <cell r="B410" t="str">
            <v>GRUPO DE SOLDAGEM COM GERADOR A DIESEL 60 CV PARA SOLDA ELÉTRICA, SOBRE 04 RODAS, COM MOTOR 4 CILINDROS 600 A - CHP DIURNO. AF_02/2016</v>
          </cell>
          <cell r="C410" t="str">
            <v>CHP</v>
          </cell>
          <cell r="D410">
            <v>86.69</v>
          </cell>
        </row>
        <row r="411">
          <cell r="A411">
            <v>87445</v>
          </cell>
          <cell r="B411" t="str">
            <v>BETONEIRA CAPACIDADE NOMINAL 400 L, CAPACIDADE DE MISTURA 310 L, MOTOR A DIESEL POTÊNCIA 5,0 HP, SEM CARREGADOR - CHP DIURNO. AF_06/2014</v>
          </cell>
          <cell r="C411" t="str">
            <v>CHP</v>
          </cell>
          <cell r="D411">
            <v>5.21</v>
          </cell>
        </row>
        <row r="412">
          <cell r="A412">
            <v>88386</v>
          </cell>
          <cell r="B412" t="str">
            <v>MISTURADOR DE ARGAMASSA, EIXO HORIZONTAL, CAPACIDADE DE MISTURA 300 KG, MOTOR ELÉTRICO POTÊNCIA 5 CV - CHP DIURNO. AF_06/2014</v>
          </cell>
          <cell r="C412" t="str">
            <v>CHP</v>
          </cell>
          <cell r="D412">
            <v>4.8099999999999996</v>
          </cell>
        </row>
        <row r="413">
          <cell r="A413">
            <v>88393</v>
          </cell>
          <cell r="B413" t="str">
            <v>MISTURADOR DE ARGAMASSA, EIXO HORIZONTAL, CAPACIDADE DE MISTURA 600 KG, MOTOR ELÉTRICO POTÊNCIA 7,5 CV - CHP DIURNO. AF_06/2014</v>
          </cell>
          <cell r="C413" t="str">
            <v>CHP</v>
          </cell>
          <cell r="D413">
            <v>6.61</v>
          </cell>
        </row>
        <row r="414">
          <cell r="A414">
            <v>88399</v>
          </cell>
          <cell r="B414" t="str">
            <v>MISTURADOR DE ARGAMASSA, EIXO HORIZONTAL, CAPACIDADE DE MISTURA 160 KG, MOTOR ELÉTRICO POTÊNCIA 3 CV - CHP DIURNO. AF_06/2014</v>
          </cell>
          <cell r="C414" t="str">
            <v>CHP</v>
          </cell>
          <cell r="D414">
            <v>3.58</v>
          </cell>
        </row>
        <row r="415">
          <cell r="A415">
            <v>88418</v>
          </cell>
          <cell r="B415" t="str">
            <v>PROJETOR DE ARGAMASSA, CAPACIDADE DE PROJEÇÃO 1,5 M3/H, ALCANCE DE 30 ATÉ 60 M, MOTOR ELÉTRICO POTÊNCIA 7,5 HP - CHP DIURNO. AF_06/2014</v>
          </cell>
          <cell r="C415" t="str">
            <v>CHP</v>
          </cell>
          <cell r="D415">
            <v>14.05</v>
          </cell>
        </row>
        <row r="416">
          <cell r="A416">
            <v>88433</v>
          </cell>
          <cell r="B416" t="str">
            <v>PROJETOR DE ARGAMASSA, CAPACIDADE DE PROJEÇÃO 2 M3/H, ALCANCE ATÉ 50 M, MOTOR ELÉTRICO POTÊNCIA 7,5 HP - CHP DIURNO. AF_06/2014</v>
          </cell>
          <cell r="C416" t="str">
            <v>CHP</v>
          </cell>
          <cell r="D416">
            <v>18.32</v>
          </cell>
        </row>
        <row r="417">
          <cell r="A417">
            <v>88830</v>
          </cell>
          <cell r="B417" t="str">
            <v>BETONEIRA CAPACIDADE NOMINAL DE 400 L, CAPACIDADE DE MISTURA 280 L, MOTOR ELÉTRICO TRIFÁSICO POTÊNCIA DE 2 CV, SEM CARREGADOR - CHP DIURNO. AF_10/2014</v>
          </cell>
          <cell r="C417" t="str">
            <v>CHP</v>
          </cell>
          <cell r="D417">
            <v>1.87</v>
          </cell>
        </row>
        <row r="418">
          <cell r="A418">
            <v>88843</v>
          </cell>
          <cell r="B418" t="str">
            <v>TRATOR DE ESTEIRAS, POTÊNCIA 125 HP, PESO OPERACIONAL 12,9 T, COM LÂMINA 2,7 M3 - CHP DIURNO. AF_10/2014</v>
          </cell>
          <cell r="C418" t="str">
            <v>CHP</v>
          </cell>
          <cell r="D418">
            <v>177.01</v>
          </cell>
        </row>
        <row r="419">
          <cell r="A419">
            <v>88907</v>
          </cell>
          <cell r="B419" t="str">
            <v>ESCAVADEIRA HIDRÁULICA SOBRE ESTEIRAS, CAÇAMBA 1,20 M3, PESO OPERACIONAL 21 T, POTÊNCIA BRUTA 155 HP - CHP DIURNO. AF_06/2014</v>
          </cell>
          <cell r="C419" t="str">
            <v>CHP</v>
          </cell>
          <cell r="D419">
            <v>227.63</v>
          </cell>
        </row>
        <row r="420">
          <cell r="A420">
            <v>89021</v>
          </cell>
          <cell r="B420" t="str">
            <v>BOMBA SUBMERSÍVEL ELÉTRICA TRIFÁSICA, POTÊNCIA 2,96 HP, Ø ROTOR 144 MM SEMI-ABERTO, BOCAL DE SAÍDA Ø 2, HM/Q = 2 MCA / 38,8 M3/H A 28 MCA / 5 M3/H - CHP DIURNO. AF_06/2014</v>
          </cell>
          <cell r="C420" t="str">
            <v>CHP</v>
          </cell>
          <cell r="D420">
            <v>2.36</v>
          </cell>
        </row>
        <row r="421">
          <cell r="A421">
            <v>89028</v>
          </cell>
          <cell r="B421" t="str">
            <v>TANQUE DE ASFALTO ESTACIONÁRIO COM MAÇARICO, CAPACIDADE 20.000 L - CHP DIURNO. AF_06/2014</v>
          </cell>
          <cell r="C421" t="str">
            <v>CHP</v>
          </cell>
          <cell r="D421">
            <v>244.42</v>
          </cell>
        </row>
        <row r="422">
          <cell r="A422">
            <v>89032</v>
          </cell>
          <cell r="B422" t="str">
            <v>TRATOR DE ESTEIRAS, POTÊNCIA 100 HP, PESO OPERACIONAL 9,4 T, COM LÂMINA 2,19 M3 - CHP DIURNO. AF_06/2014</v>
          </cell>
          <cell r="C422" t="str">
            <v>CHP</v>
          </cell>
          <cell r="D422">
            <v>157.80000000000001</v>
          </cell>
        </row>
        <row r="423">
          <cell r="A423">
            <v>89035</v>
          </cell>
          <cell r="B423" t="str">
            <v>TRATOR DE PNEUS, POTÊNCIA 85 CV, TRAÇÃO 4X4, PESO COM LASTRO DE 4.675 KG - CHP DIURNO. AF_06/2014</v>
          </cell>
          <cell r="C423" t="str">
            <v>CHP</v>
          </cell>
          <cell r="D423">
            <v>112.45</v>
          </cell>
        </row>
        <row r="424">
          <cell r="A424">
            <v>89225</v>
          </cell>
          <cell r="B424" t="str">
            <v>BETONEIRA CAPACIDADE NOMINAL DE 600 L, CAPACIDADE DE MISTURA 360 L, MOTOR ELÉTRICO TRIFÁSICO POTÊNCIA DE 4 CV, SEM CARREGADOR - CHP DIURNO. AF_11/2014</v>
          </cell>
          <cell r="C424" t="str">
            <v>CHP</v>
          </cell>
          <cell r="D424">
            <v>5.3</v>
          </cell>
        </row>
        <row r="425">
          <cell r="A425">
            <v>89234</v>
          </cell>
          <cell r="B425" t="str">
            <v>FRESADORA DE ASFALTO A FRIO SOBRE RODAS, LARGURA FRESAGEM DE 1,0 M, POTÊNCIA 208 HP - CHP DIURNO. AF_11/2014</v>
          </cell>
          <cell r="C425" t="str">
            <v>CHP</v>
          </cell>
          <cell r="D425">
            <v>545.41</v>
          </cell>
        </row>
        <row r="426">
          <cell r="A426">
            <v>89242</v>
          </cell>
          <cell r="B426" t="str">
            <v>FRESADORA DE ASFALTO A FRIO SOBRE RODAS, LARGURA FRESAGEM DE 2,0 M, POTÊNCIA 550 HP - CHP DIURNO. AF_11/2014</v>
          </cell>
          <cell r="C426" t="str">
            <v>CHP</v>
          </cell>
          <cell r="D426">
            <v>1299.3499999999999</v>
          </cell>
        </row>
        <row r="427">
          <cell r="A427">
            <v>89250</v>
          </cell>
          <cell r="B427" t="str">
            <v>RECICLADORA DE ASFALTO A FRIO SOBRE RODAS, LARGURA FRESAGEM DE 2,0 M, POTÊNCIA 422 HP - CHP DIURNO. AF_11/2014</v>
          </cell>
          <cell r="C427" t="str">
            <v>CHP</v>
          </cell>
          <cell r="D427">
            <v>1124.3599999999999</v>
          </cell>
        </row>
        <row r="428">
          <cell r="A428">
            <v>89257</v>
          </cell>
          <cell r="B428" t="str">
            <v>VIBROACABADORA DE ASFALTO SOBRE ESTEIRAS, LARGURA DE PAVIMENTAÇÃO 2,13 M A 4,55 M, POTÊNCIA 100 HP CAPACIDADE 400 T/H - CHP DIURNO. AF_11/2014</v>
          </cell>
          <cell r="C428" t="str">
            <v>CHP</v>
          </cell>
          <cell r="D428">
            <v>303.95</v>
          </cell>
        </row>
        <row r="429">
          <cell r="A429">
            <v>89272</v>
          </cell>
          <cell r="B429" t="str">
            <v>GUINDASTE HIDRÁULICO AUTOPROPELIDO, COM LANÇA TELESCÓPICA 28,80 M, CAPACIDADE MÁXIMA 30 T, POTÊNCIA 97 KW, TRAÇÃO 4 X 4 - CHP DIURNO. AF_11/2014</v>
          </cell>
          <cell r="C429" t="str">
            <v>CHP</v>
          </cell>
          <cell r="D429">
            <v>177.73</v>
          </cell>
        </row>
        <row r="430">
          <cell r="A430">
            <v>89278</v>
          </cell>
          <cell r="B430" t="str">
            <v>BETONEIRA CAPACIDADE NOMINAL DE 600 L, CAPACIDADE DE MISTURA 440 L, MOTOR A DIESEL POTÊNCIA 10 HP, COM CARREGADOR - CHP DIURNO. AF_11/2014</v>
          </cell>
          <cell r="C430" t="str">
            <v>CHP</v>
          </cell>
          <cell r="D430">
            <v>12.22</v>
          </cell>
        </row>
        <row r="431">
          <cell r="A431">
            <v>89843</v>
          </cell>
          <cell r="B431" t="str">
            <v>BATE-ESTACAS POR GRAVIDADE, POTÊNCIA DE 160 HP, PESO DO MARTELO ATÉ 3 TONELADAS - CHP DIURNO. AF_11/2014</v>
          </cell>
          <cell r="C431" t="str">
            <v>CHP</v>
          </cell>
          <cell r="D431">
            <v>182</v>
          </cell>
        </row>
        <row r="432">
          <cell r="A432">
            <v>89876</v>
          </cell>
          <cell r="B432" t="str">
            <v>CAMINHÃO BASCULANTE 14 M3, COM CAVALO MECÂNICO DE CAPACIDADE MÁXIMA DE TRAÇÃO COMBINADO DE 36000 KG, POTÊNCIA 286 CV, INCLUSIVE SEMIREBOQUE COM CAÇAMBA METÁLICA - CHP DIURNO. AF_12/2014</v>
          </cell>
          <cell r="C432" t="str">
            <v>CHP</v>
          </cell>
          <cell r="D432">
            <v>288.33</v>
          </cell>
        </row>
        <row r="433">
          <cell r="A433">
            <v>89883</v>
          </cell>
          <cell r="B433" t="str">
            <v>CAMINHÃO BASCULANTE 18 M3, COM CAVALO MECÂNICO DE CAPACIDADE MÁXIMA DE TRAÇÃO COMBINADO DE 45000 KG, POTÊNCIA 330 CV, INCLUSIVE SEMIREBOQUE COM CAÇAMBA METÁLICA - CHP DIURNO. AF_12/2014</v>
          </cell>
          <cell r="C433" t="str">
            <v>CHP</v>
          </cell>
          <cell r="D433">
            <v>321.92</v>
          </cell>
        </row>
        <row r="434">
          <cell r="A434">
            <v>90586</v>
          </cell>
          <cell r="B434" t="str">
            <v>VIBRADOR DE IMERSÃO, DIÂMETRO DE PONTEIRA 45MM, MOTOR ELÉTRICO TRIFÁSICO POTÊNCIA DE 2 CV - CHP DIURNO. AF_06/2015</v>
          </cell>
          <cell r="C434" t="str">
            <v>CHP</v>
          </cell>
          <cell r="D434">
            <v>1.22</v>
          </cell>
        </row>
        <row r="435">
          <cell r="A435">
            <v>90625</v>
          </cell>
          <cell r="B435" t="str">
            <v>PERFURATRIZ MANUAL, TORQUE MÁXIMO 83 N.M, POTÊNCIA 5 CV, COM DIÂMETRO MÁXIMO 4" - CHP DIURNO. AF_06/2015</v>
          </cell>
          <cell r="C435" t="str">
            <v>CHP</v>
          </cell>
          <cell r="D435">
            <v>7.93</v>
          </cell>
        </row>
        <row r="436">
          <cell r="A436">
            <v>90631</v>
          </cell>
          <cell r="B436" t="str">
            <v>PERFURATRIZ SOBRE ESTEIRA, TORQUE MÁXIMO 600 KGF, PESO MÉDIO 1000 KG, POTÊNCIA 20 HP, DIÂMETRO MÁXIMO 10" - CHP DIURNO. AF_06/2015</v>
          </cell>
          <cell r="C436" t="str">
            <v>CHP</v>
          </cell>
          <cell r="D436">
            <v>126.33</v>
          </cell>
        </row>
        <row r="437">
          <cell r="A437">
            <v>90637</v>
          </cell>
          <cell r="B437" t="str">
            <v>MISTURADOR DUPLO HORIZONTAL DE ALTA TURBULÊNCIA, CAPACIDADE / VOLUME 2 X 500 LITROS, MOTORES ELÉTRICOS MÍNIMO 5 CV CADA, PARA NATA CIMENTO, ARGAMASSA E OUTROS - CHP DIURNO. AF_06/2015</v>
          </cell>
          <cell r="C437" t="str">
            <v>CHP</v>
          </cell>
          <cell r="D437">
            <v>15.09</v>
          </cell>
        </row>
        <row r="438">
          <cell r="A438">
            <v>90643</v>
          </cell>
          <cell r="B438" t="str">
            <v>BOMBA TRIPLEX, PARA INJEÇÃO DE NATA DE CIMENTO, VAZÃO MÁXIMA DE 100 LITROS/MINUTO, PRESSÃO MÁXIMA DE 70 BAR - CHP DIURNO. AF_06/2015</v>
          </cell>
          <cell r="C438" t="str">
            <v>CHP</v>
          </cell>
          <cell r="D438">
            <v>26.45</v>
          </cell>
        </row>
        <row r="439">
          <cell r="A439">
            <v>90650</v>
          </cell>
          <cell r="B439" t="str">
            <v>BOMBA CENTRÍFUGA MONOESTÁGIO COM MOTOR ELÉTRICO MONOFÁSICO, POTÊNCIA 15 HP, DIÂMETRO DO ROTOR 173 MM, HM/Q = 30 MCA / 90 M3/H A 45 MCA / 55 M3/H - CHP DIURNO. AF_06/2015</v>
          </cell>
          <cell r="C439" t="str">
            <v>CHP</v>
          </cell>
          <cell r="D439">
            <v>10.25</v>
          </cell>
        </row>
        <row r="440">
          <cell r="A440">
            <v>90656</v>
          </cell>
          <cell r="B440" t="str">
            <v>BOMBA DE PROJEÇÃO DE CONCRETO SECO, POTÊNCIA 10 CV, VAZÃO 3 M3/H - CHP DIURNO. AF_06/2015</v>
          </cell>
          <cell r="C440" t="str">
            <v>CHP</v>
          </cell>
          <cell r="D440">
            <v>14.96</v>
          </cell>
        </row>
        <row r="441">
          <cell r="A441">
            <v>90662</v>
          </cell>
          <cell r="B441" t="str">
            <v>BOMBA DE PROJEÇÃO DE CONCRETO SECO, POTÊNCIA 10 CV, VAZÃO 6 M3/H - CHP DIURNO. AF_06/2015</v>
          </cell>
          <cell r="C441" t="str">
            <v>CHP</v>
          </cell>
          <cell r="D441">
            <v>15.61</v>
          </cell>
        </row>
        <row r="442">
          <cell r="A442">
            <v>90668</v>
          </cell>
          <cell r="B442" t="str">
            <v>PROJETOR PNEUMÁTICO DE ARGAMASSA PARA CHAPISCO E REBOCO COM RECIPIENTE ACOPLADO, TIPO CANEQUINHA, COM COMPRESSOR DE AR REBOCÁVEL VAZÃO 89 PCM E MOTOR DIESEL DE 20 CV - CHP DIURNO. AF_06/2015</v>
          </cell>
          <cell r="C442" t="str">
            <v>CHP</v>
          </cell>
          <cell r="D442">
            <v>28.08</v>
          </cell>
        </row>
        <row r="443">
          <cell r="A443">
            <v>90674</v>
          </cell>
          <cell r="B443" t="str">
            <v>PERFURATRIZ COM TORRE METÁLICA PARA EXECUÇÃO DE ESTACA HÉLICE CONTÍNUA, PROFUNDIDADE MÁXIMA DE 30 M, DIÂMETRO MÁXIMO DE 800 MM, POTÊNCIA INSTALADA DE 268 HP, MESA ROTATIVA COM TORQUE MÁXIMO DE 170 KNM - CHP DIURNO. AF_06/2015</v>
          </cell>
          <cell r="C443" t="str">
            <v>CHP</v>
          </cell>
          <cell r="D443">
            <v>634.41999999999996</v>
          </cell>
        </row>
        <row r="444">
          <cell r="A444">
            <v>90680</v>
          </cell>
          <cell r="B444" t="str">
            <v>PERFURATRIZ HIDRÁULICA SOBRE CAMINHÃO COM TRADO CURTO ACOPLADO, PROFUNDIDADE MÁXIMA DE 20 M, DIÂMETRO MÁXIMO DE 1500 MM, POTÊNCIA INSTALADA DE 137 HP, MESA ROTATIVA COM TORQUE MÁXIMO DE 30 KNM - CHP DIURNO. AF_06/2015</v>
          </cell>
          <cell r="C444" t="str">
            <v>CHP</v>
          </cell>
          <cell r="D444">
            <v>362.43</v>
          </cell>
        </row>
        <row r="445">
          <cell r="A445">
            <v>90686</v>
          </cell>
          <cell r="B445" t="str">
            <v>MANIPULADOR TELESCÓPICO, POTÊNCIA DE 85 HP, CAPACIDADE DE CARGA DE 3.500 KG, ALTURA MÁXIMA DE ELEVAÇÃO DE 12,3 M - CHP DIURNO. AF_06/2015</v>
          </cell>
          <cell r="C445" t="str">
            <v>CHP</v>
          </cell>
          <cell r="D445">
            <v>138.69999999999999</v>
          </cell>
        </row>
        <row r="446">
          <cell r="A446">
            <v>90692</v>
          </cell>
          <cell r="B446" t="str">
            <v>MINICARREGADEIRA SOBRE RODAS, POTÊNCIA LÍQUIDA DE 47 HP, CAPACIDADE NOMINAL DE OPERAÇÃO DE 646 KG - CHP DIURNO. AF_06/2015</v>
          </cell>
          <cell r="C446" t="str">
            <v>CHP</v>
          </cell>
          <cell r="D446">
            <v>92.21</v>
          </cell>
        </row>
        <row r="447">
          <cell r="A447">
            <v>90964</v>
          </cell>
          <cell r="B447" t="str">
            <v>COMPRESSOR DE AR REBOCÁVEL, VAZÃO 89 PCM, PRESSÃO EFETIVA DE TRABALHO 102 PSI, MOTOR DIESEL, POTÊNCIA 20 CV - CHP DIURNO. AF_06/2015</v>
          </cell>
          <cell r="C447" t="str">
            <v>CHP</v>
          </cell>
          <cell r="D447">
            <v>28.02</v>
          </cell>
        </row>
        <row r="448">
          <cell r="A448">
            <v>90972</v>
          </cell>
          <cell r="B448" t="str">
            <v>COMPRESSOR DE AR REBOCAVEL, VAZÃO 250 PCM, PRESSAO DE TRABALHO 102 PSI, MOTOR A DIESEL POTÊNCIA 81 CV - CHP DIURNO. AF_06/2015</v>
          </cell>
          <cell r="C448" t="str">
            <v>CHP</v>
          </cell>
          <cell r="D448">
            <v>73.150000000000006</v>
          </cell>
        </row>
        <row r="449">
          <cell r="A449">
            <v>90979</v>
          </cell>
          <cell r="B449" t="str">
            <v>COMPRESSOR DE AR REBOCÁVEL, VAZÃO 748 PCM, PRESSÃO EFETIVA DE TRABALHO 102 PSI, MOTOR DIESEL, POTÊNCIA 210 CV - CHP DIURNO. AF_06/2015</v>
          </cell>
          <cell r="C449" t="str">
            <v>CHP</v>
          </cell>
          <cell r="D449">
            <v>189.06</v>
          </cell>
        </row>
        <row r="450">
          <cell r="A450">
            <v>90991</v>
          </cell>
          <cell r="B450" t="str">
            <v>ESCAVADEIRA HIDRÁULICA SOBRE ESTEIRAS, CAÇAMBA 0,80 M3, PESO OPERACIONAL 17,8 T, POTÊNCIA LÍQUIDA 110 HP - CHP DIURNO. AF_10/2014</v>
          </cell>
          <cell r="C450" t="str">
            <v>CHP</v>
          </cell>
          <cell r="D450">
            <v>184.93</v>
          </cell>
        </row>
        <row r="451">
          <cell r="A451">
            <v>90999</v>
          </cell>
          <cell r="B451" t="str">
            <v>COMPRESSOR DE AR REBOCAVEL, VAZÃO 400 PCM, PRESSAO DE TRABALHO 102 PSI, MOTOR A DIESEL POTÊNCIA 110 CV - CHP DIURNO. AF_06/2015</v>
          </cell>
          <cell r="C451" t="str">
            <v>CHP</v>
          </cell>
          <cell r="D451">
            <v>97.07</v>
          </cell>
        </row>
        <row r="452">
          <cell r="A452">
            <v>91031</v>
          </cell>
          <cell r="B452" t="str">
            <v>CAMINHÃO TRUCADO (C/ TERCEIRO EIXO) ELETRÔNICO - POTÊNCIA 231CV - PBT = 22000KG - DIST. ENTRE EIXOS 5170 MM - INCLUI CARROCERIA FIXA ABERTA DE MADEIRA - CHP DIURNO. AF_06/2015</v>
          </cell>
          <cell r="C452" t="str">
            <v>CHP</v>
          </cell>
          <cell r="D452">
            <v>222.43</v>
          </cell>
        </row>
        <row r="453">
          <cell r="A453">
            <v>91277</v>
          </cell>
          <cell r="B453" t="str">
            <v>PLACA VIBRATÓRIA REVERSÍVEL COM MOTOR 4 TEMPOS A GASOLINA, FORÇA CENTRÍFUGA DE 25 KN (2500 KGF), POTÊNCIA 5,5 CV - CHP DIURNO. AF_08/2015</v>
          </cell>
          <cell r="C453" t="str">
            <v>CHP</v>
          </cell>
          <cell r="D453">
            <v>10.42</v>
          </cell>
        </row>
        <row r="454">
          <cell r="A454">
            <v>91283</v>
          </cell>
          <cell r="B454" t="str">
            <v>CORTADORA DE PISO COM MOTOR 4 TEMPOS A GASOLINA, POTÊNCIA DE 13 HP, COM DISCO DE CORTE DIAMANTADO SEGMENTADO PARA CONCRETO, DIÂMETRO DE 350 MM, FURO DE 1" (14 X 1") - CHP DIURNO. AF_08/2015</v>
          </cell>
          <cell r="C454" t="str">
            <v>CHP</v>
          </cell>
          <cell r="D454">
            <v>11.83</v>
          </cell>
        </row>
        <row r="455">
          <cell r="A455">
            <v>91386</v>
          </cell>
          <cell r="B455" t="str">
            <v>CAMINHÃO BASCULANTE 10 M3, TRUCADO CABINE SIMPLES, PESO BRUTO TOTAL 23.000 KG, CARGA ÚTIL MÁXIMA 15.935 KG, DISTÂNCIA ENTRE EIXOS 4,80 M, POTÊNCIA 230 CV INCLUSIVE CAÇAMBA METÁLICA - CHP DIURNO. AF_06/2014</v>
          </cell>
          <cell r="C455" t="str">
            <v>CHP</v>
          </cell>
          <cell r="D455">
            <v>185.66</v>
          </cell>
        </row>
        <row r="456">
          <cell r="A456">
            <v>91533</v>
          </cell>
          <cell r="B456" t="str">
            <v>COMPACTADOR DE SOLOS DE PERCUSSÃO (SOQUETE) COM MOTOR A GASOLINA 4 TEMPOS, POTÊNCIA 4 CV - CHP DIURNO. AF_08/2015</v>
          </cell>
          <cell r="C456" t="str">
            <v>CHP</v>
          </cell>
          <cell r="D456">
            <v>24.45</v>
          </cell>
        </row>
        <row r="457">
          <cell r="A457">
            <v>91634</v>
          </cell>
          <cell r="B457" t="str">
            <v>GUINDAUTO HIDRÁULICO, CAPACIDADE MÁXIMA DE CARGA 6500 KG, MOMENTO MÁXIMO DE CARGA 5,8 TM, ALCANCE MÁXIMO HORIZONTAL 7,60 M, INCLUSIVE CAMINHÃO TOCO PBT 9.700 KG, POTÊNCIA DE 160 CV - CHP DIURNO. AF_08/2015</v>
          </cell>
          <cell r="C457" t="str">
            <v>CHP</v>
          </cell>
          <cell r="D457">
            <v>202.95</v>
          </cell>
        </row>
        <row r="458">
          <cell r="A458">
            <v>91645</v>
          </cell>
          <cell r="B458" t="str">
            <v>CAMINHÃO DE TRANSPORTE DE MATERIAL ASFÁLTICO 30.000 L, COM CAVALO MECÂNICO DE CAPACIDADE MÁXIMA DE TRAÇÃO COMBINADO DE 66.000 KG, POTÊNCIA 360 CV, INCLUSIVE TANQUE DE ASFALTO COM SERPENTINA - CHP DIURNO. AF_08/2015</v>
          </cell>
          <cell r="C458" t="str">
            <v>CHP</v>
          </cell>
          <cell r="D458">
            <v>420.5</v>
          </cell>
        </row>
        <row r="459">
          <cell r="A459">
            <v>91692</v>
          </cell>
          <cell r="B459" t="str">
            <v>SERRA CIRCULAR DE BANCADA COM MOTOR ELÉTRICO POTÊNCIA DE 5HP, COM COIFA PARA DISCO 10" - CHP DIURNO. AF_08/2015</v>
          </cell>
          <cell r="C459" t="str">
            <v>CHP</v>
          </cell>
          <cell r="D459">
            <v>17.52</v>
          </cell>
        </row>
        <row r="460">
          <cell r="A460">
            <v>92043</v>
          </cell>
          <cell r="B460" t="str">
            <v>DISTRIBUIDOR DE AGREGADOS REBOCAVEL, CAPACIDADE 1,9 M³, LARGURA DE TRABALHO 3,66 M - CHP DIURNO. AF_11/2015</v>
          </cell>
          <cell r="C460" t="str">
            <v>CHP</v>
          </cell>
          <cell r="D460">
            <v>11.44</v>
          </cell>
        </row>
        <row r="461">
          <cell r="A461">
            <v>92106</v>
          </cell>
          <cell r="B461" t="str">
            <v>CAMINHÃO PARA EQUIPAMENTO DE LIMPEZA A SUCÇÃO, COM CAMINHÃO TRUCADO DE PESO BRUTO TOTAL 23000 KG, CARGA ÚTIL MÁXIMA 15935 KG, DISTÂNCIA ENTRE EIXOS 4,80 M, POTÊNCIA 230 CV, INCLUSIVE LIMPADORA A SUCÇÃO, TANQUE 12000 L - CHP DIURNO. AF_11/2015</v>
          </cell>
          <cell r="C461" t="str">
            <v>CHP</v>
          </cell>
          <cell r="D461">
            <v>295.06</v>
          </cell>
        </row>
        <row r="462">
          <cell r="A462">
            <v>92112</v>
          </cell>
          <cell r="B462" t="str">
            <v>PENEIRA ROTATIVA COM MOTOR ELÉTRICO TRIFÁSICO DE 2 CV, CILINDRO DE 1 M X 0,60 M, COM FUROS DE 3,17 MM - CHP DIURNO. AF_11/2015</v>
          </cell>
          <cell r="C462" t="str">
            <v>CHP</v>
          </cell>
          <cell r="D462">
            <v>3</v>
          </cell>
        </row>
        <row r="463">
          <cell r="A463">
            <v>92118</v>
          </cell>
          <cell r="B463" t="str">
            <v>DOSADOR DE AREIA, CAPACIDADE DE 26 LITROS - CHP DIURNO. AF_11/2015</v>
          </cell>
          <cell r="C463" t="str">
            <v>CHP</v>
          </cell>
          <cell r="D463">
            <v>0.26</v>
          </cell>
        </row>
        <row r="464">
          <cell r="A464">
            <v>92138</v>
          </cell>
          <cell r="B464" t="str">
            <v>CAMINHONETE COM MOTOR A DIESEL, POTÊNCIA 180 CV, CABINE DUPLA, 4X4 - CHP DIURNO. AF_11/2015</v>
          </cell>
          <cell r="C464" t="str">
            <v>CHP</v>
          </cell>
          <cell r="D464">
            <v>79.83</v>
          </cell>
        </row>
        <row r="465">
          <cell r="A465">
            <v>92145</v>
          </cell>
          <cell r="B465" t="str">
            <v>CAMINHONETE CABINE SIMPLES COM MOTOR 1.6 FLEX, CÂMBIO MANUAL, POTÊNCIA 101/104 CV, 2 PORTAS - CHP DIURNO. AF_11/2015</v>
          </cell>
          <cell r="C465" t="str">
            <v>CHP</v>
          </cell>
          <cell r="D465">
            <v>69.58</v>
          </cell>
        </row>
        <row r="466">
          <cell r="A466">
            <v>92242</v>
          </cell>
          <cell r="B466" t="str">
            <v>CAMINHÃO DE TRANSPORTE DE MATERIAL ASFÁLTICO 20.000 L, COM CAVALO MECÂNICO DE CAPACIDADE MÁXIMA DE TRAÇÃO COMBINADO DE 45.000 KG, POTÊNCIA 330 CV, INCLUSIVE TANQUE DE ASFALTO COM MAÇARICO - CHP DIURNO. AF_12/2015</v>
          </cell>
          <cell r="C466" t="str">
            <v>CHP</v>
          </cell>
          <cell r="D466">
            <v>368.16</v>
          </cell>
        </row>
        <row r="467">
          <cell r="A467">
            <v>92716</v>
          </cell>
          <cell r="B467" t="str">
            <v>APARELHO PARA CORTE E SOLDA OXI-ACETILENO SOBRE RODAS, INCLUSIVE CILINDROS E MAÇARICOS - CHP DIURNO. AF_12/2015</v>
          </cell>
          <cell r="C467" t="str">
            <v>CHP</v>
          </cell>
          <cell r="D467">
            <v>31.08</v>
          </cell>
        </row>
        <row r="468">
          <cell r="A468">
            <v>92960</v>
          </cell>
          <cell r="B468" t="str">
            <v>MÁQUINA EXTRUSORA DE CONCRETO PARA GUIAS E SARJETAS, MOTOR A DIESEL, POTÊNCIA 14 CV - CHP DIURNO. AF_12/2015</v>
          </cell>
          <cell r="C468" t="str">
            <v>CHP</v>
          </cell>
          <cell r="D468">
            <v>19.13</v>
          </cell>
        </row>
        <row r="469">
          <cell r="A469">
            <v>92966</v>
          </cell>
          <cell r="B469" t="str">
            <v>MARTELO PERFURADOR PNEUMÁTICO MANUAL, HASTE 25 X 75 MM, 21 KG - CHP DIURNO. AF_12/2015</v>
          </cell>
          <cell r="C469" t="str">
            <v>CHP</v>
          </cell>
          <cell r="D469">
            <v>17.39</v>
          </cell>
        </row>
        <row r="470">
          <cell r="A470">
            <v>93224</v>
          </cell>
          <cell r="B470" t="str">
            <v>PERFURATRIZ COM TORRE METÁLICA PARA EXECUÇÃO DE ESTACA HÉLICE CONTÍNUA, PROFUNDIDADE MÁXIMA DE 32 M, DIÂMETRO MÁXIMO DE 1000 MM, POTÊNCIA INSTALADA DE 350 HP, MESA ROTATIVA COM TORQUE MÁXIMO DE 263 KNM - CHP DIURNO. AF_01/2016</v>
          </cell>
          <cell r="C470" t="str">
            <v>CHP</v>
          </cell>
          <cell r="D470">
            <v>948.19</v>
          </cell>
        </row>
        <row r="471">
          <cell r="A471">
            <v>93233</v>
          </cell>
          <cell r="B471" t="str">
            <v>BETONEIRA CAPACIDADE NOMINAL 400 L, CAPACIDADE DE MISTURA 310 L, MOTOR A GASOLINA POTÊNCIA 5,5 HP, SEM CARREGADOR - CHP DIURNO. AF_02/2016</v>
          </cell>
          <cell r="C471" t="str">
            <v>CHP</v>
          </cell>
          <cell r="D471">
            <v>10.1</v>
          </cell>
        </row>
        <row r="472">
          <cell r="A472">
            <v>93272</v>
          </cell>
          <cell r="B472" t="str">
            <v>GRUA ASCENSIONAL, LANCA DE 30 M, CAPACIDADE DE 1,0 T A 30 M, ALTURA ATE 39 M - CHP DIURNO. AF_03/2016</v>
          </cell>
          <cell r="C472" t="str">
            <v>CHP</v>
          </cell>
          <cell r="D472">
            <v>116.29</v>
          </cell>
        </row>
        <row r="473">
          <cell r="A473">
            <v>93281</v>
          </cell>
          <cell r="B473" t="str">
            <v>GUINCHO ELÉTRICO DE COLUNA, CAPACIDADE 400 KG, COM MOTO FREIO, MOTOR TRIFÁSICO DE 1,25 CV - CHP DIURNO. AF_03/2016</v>
          </cell>
          <cell r="C473" t="str">
            <v>CHP</v>
          </cell>
          <cell r="D473">
            <v>16.809999999999999</v>
          </cell>
        </row>
        <row r="474">
          <cell r="A474">
            <v>93287</v>
          </cell>
          <cell r="B474" t="str">
            <v>GUINDASTE HIDRÁULICO AUTOPROPELIDO, COM LANÇA TELESCÓPICA 40 M, CAPACIDADE MÁXIMA 60 T, POTÊNCIA 260 KW - CHP DIURNO. AF_03/2016</v>
          </cell>
          <cell r="C474" t="str">
            <v>CHP</v>
          </cell>
          <cell r="D474">
            <v>284.23</v>
          </cell>
        </row>
        <row r="475">
          <cell r="A475">
            <v>93402</v>
          </cell>
          <cell r="B475" t="str">
            <v>GUINDAUTO HIDRÁULICO, CAPACIDADE MÁXIMA DE CARGA 3300 KG, MOMENTO MÁXIMO DE CARGA 5,8 TM, ALCANCE MÁXIMO HORIZONTAL 7,60 M, INCLUSIVE CAMINHÃO TOCO PBT 16.000 KG, POTÊNCIA DE 189 CV - CHP DIURNO. AF_03/2016</v>
          </cell>
          <cell r="C475" t="str">
            <v>CHP</v>
          </cell>
          <cell r="D475">
            <v>226.95</v>
          </cell>
        </row>
        <row r="476">
          <cell r="A476">
            <v>93408</v>
          </cell>
          <cell r="B476" t="str">
            <v>MÁQUINA JATO DE PRESSAO PORTÁTIL, CAMARA DE 1 SAIDA, CAPACIDADE 280 L, DIAMETRO 670 MM, BICO DE JATO CURTO VENTURI DE 5/16'' , MANGUEIRA DE 1'' COM COMPRESSOR DE AR REBOCÁVEL 189 PCM E MOTOR DIESEL 63 CV - CHP DIURNO. AF_03/2016</v>
          </cell>
          <cell r="C476" t="str">
            <v>CHP</v>
          </cell>
          <cell r="D476">
            <v>78.62</v>
          </cell>
        </row>
        <row r="477">
          <cell r="A477">
            <v>93415</v>
          </cell>
          <cell r="B477" t="str">
            <v>GERADOR PORTÁTIL MONOFÁSICO, POTÊNCIA 5500 VA, MOTOR A GASOLINA, POTÊNCIA DO MOTOR 13 CV - CHP DIURNO. AF_03/2016</v>
          </cell>
          <cell r="C477" t="str">
            <v>CHP</v>
          </cell>
          <cell r="D477">
            <v>16.510000000000002</v>
          </cell>
        </row>
        <row r="478">
          <cell r="A478">
            <v>93421</v>
          </cell>
          <cell r="B478" t="str">
            <v>GRUPO GERADOR REBOCÁVEL, POTÊNCIA 66 KVA, MOTOR A DIESEL - CHP DIURNO. AF_03/2016</v>
          </cell>
          <cell r="C478" t="str">
            <v>CHP</v>
          </cell>
          <cell r="D478">
            <v>73.47</v>
          </cell>
        </row>
        <row r="479">
          <cell r="A479">
            <v>93427</v>
          </cell>
          <cell r="B479" t="str">
            <v>GRUPO GERADOR ESTACIONÁRIO, POTÊNCIA 150 KVA, MOTOR A DIESEL- CHP DIURNO. AF_03/2016</v>
          </cell>
          <cell r="C479" t="str">
            <v>CHP</v>
          </cell>
          <cell r="D479">
            <v>168.55</v>
          </cell>
        </row>
        <row r="480">
          <cell r="A480">
            <v>93433</v>
          </cell>
          <cell r="B480" t="str">
            <v>USINA DE MISTURA ASFÁLTICA À QUENTE, TIPO CONTRA FLUXO, PROD 40 A 80 TON/HORA - CHP DIURNO. AF_03/2016</v>
          </cell>
          <cell r="C480" t="str">
            <v>CHP</v>
          </cell>
          <cell r="D480">
            <v>3215.75</v>
          </cell>
        </row>
        <row r="481">
          <cell r="A481">
            <v>93439</v>
          </cell>
          <cell r="B481" t="str">
            <v>USINA DE ASFALTO À FRIO, CAPACIDADE DE 40 A 60 TON/HORA, ELÉTRICA POTÊNCIA 30 CV - CHP DIURNO. AF_03/2016</v>
          </cell>
          <cell r="C481" t="str">
            <v>CHP</v>
          </cell>
          <cell r="D481">
            <v>126.8</v>
          </cell>
        </row>
        <row r="482">
          <cell r="A482">
            <v>95121</v>
          </cell>
          <cell r="B482" t="str">
            <v>USINA MISTURADORA DE SOLOS, CAPACIDADE DE 200 A 500 TON/H, POTENCIA 75KW - CHP DIURNO. AF_07/2016</v>
          </cell>
          <cell r="C482" t="str">
            <v>CHP</v>
          </cell>
          <cell r="D482">
            <v>282.60000000000002</v>
          </cell>
        </row>
        <row r="483">
          <cell r="A483">
            <v>95127</v>
          </cell>
          <cell r="B483" t="str">
            <v>DISTRIBUIDOR DE AGREGADOS AUTOPROPELIDO, CAP 3 M3, A DIESEL, POTÊNCIA 176CV - CHP DIURNO. AF_07/2016</v>
          </cell>
          <cell r="C483" t="str">
            <v>CHP</v>
          </cell>
          <cell r="D483">
            <v>198.22</v>
          </cell>
        </row>
        <row r="484">
          <cell r="A484">
            <v>95133</v>
          </cell>
          <cell r="B484" t="str">
            <v>MÁQUINA DEMARCADORA DE FAIXA DE TRÁFEGO À FRIO, AUTOPROPELIDA, POTÊNCIA 38 HP - CHP DIURNO. AF_07/2016</v>
          </cell>
          <cell r="C484" t="str">
            <v>CHP</v>
          </cell>
          <cell r="D484">
            <v>126.67</v>
          </cell>
        </row>
        <row r="485">
          <cell r="A485">
            <v>95139</v>
          </cell>
          <cell r="B485" t="str">
            <v>TALHA MANUAL DE CORRENTE, CAPACIDADE DE 2 TON. COM ELEVAÇÃO DE 3 M - CHP DIURNO. AF_07/2016</v>
          </cell>
          <cell r="C485" t="str">
            <v>CHP</v>
          </cell>
          <cell r="D485">
            <v>0.06</v>
          </cell>
        </row>
        <row r="486">
          <cell r="A486">
            <v>95212</v>
          </cell>
          <cell r="B486" t="str">
            <v>GRUA ASCENCIONAL, LANCA DE 42 M, CAPACIDADE DE 1,5 T A 30 M, ALTURA ATE 39 M - CHP DIURNO. AF_08/2016</v>
          </cell>
          <cell r="C486" t="str">
            <v>CHP</v>
          </cell>
          <cell r="D486">
            <v>128.56</v>
          </cell>
        </row>
        <row r="487">
          <cell r="A487">
            <v>95258</v>
          </cell>
          <cell r="B487" t="str">
            <v>MARTELO DEMOLIDOR PNEUMÁTICO MANUAL, 32 KG - CHP DIURNO. AF_09/2016</v>
          </cell>
          <cell r="C487" t="str">
            <v>CHP</v>
          </cell>
          <cell r="D487">
            <v>16.850000000000001</v>
          </cell>
        </row>
        <row r="488">
          <cell r="A488">
            <v>95264</v>
          </cell>
          <cell r="B488" t="str">
            <v>COMPACTADOR DE SOLOS DE PERCUSÃO (SOQUETE) COM MOTOR A GASOLINA, POTÊNCIA 3 CV - CHP DIURNO. AF_09/2016</v>
          </cell>
          <cell r="C488" t="str">
            <v>CHP</v>
          </cell>
          <cell r="D488">
            <v>7.24</v>
          </cell>
        </row>
        <row r="489">
          <cell r="A489">
            <v>95270</v>
          </cell>
          <cell r="B489" t="str">
            <v>RÉGUA VIBRATÓRIA DUPLA PARA CONCRETO, PESO DE 60KG, COMPRIMENTO 4 M, COM MOTOR A GASOLINA, POTÊNCIA 5,5 HP - CHP DIURNO. AF_09/2016</v>
          </cell>
          <cell r="C489" t="str">
            <v>CHP</v>
          </cell>
          <cell r="D489">
            <v>10.14</v>
          </cell>
        </row>
        <row r="490">
          <cell r="A490">
            <v>95276</v>
          </cell>
          <cell r="B490" t="str">
            <v>POLIDORA DE PISO (POLITRIZ), PESO DE 100KG, DIÂMETRO 450 MM, MOTOR ELÉTRICO, POTÊNCIA 4 HP - CHP DIURNO. AF_09/2016</v>
          </cell>
          <cell r="C490" t="str">
            <v>CHP</v>
          </cell>
          <cell r="D490">
            <v>3.12</v>
          </cell>
        </row>
        <row r="491">
          <cell r="A491">
            <v>95282</v>
          </cell>
          <cell r="B491" t="str">
            <v>DESEMPENADEIRA DE CONCRETO, PESO DE 75KG, 4 PÁS, MOTOR A GASOLINA, POTÊNCIA 5,5 HP - CHP DIURNO. AF_09/2016</v>
          </cell>
          <cell r="C491" t="str">
            <v>CHP</v>
          </cell>
          <cell r="D491">
            <v>10.32</v>
          </cell>
        </row>
        <row r="492">
          <cell r="A492">
            <v>95620</v>
          </cell>
          <cell r="B492" t="str">
            <v>PERFURATRIZ PNEUMATICA MANUAL DE PESO MEDIO, MARTELETE, 18KG, COMPRIMENTO MÁXIMO DE CURSO DE 6 M, DIAMETRO DO PISTAO DE 5,5 CM - CHP DIURNO. AF_11/2016</v>
          </cell>
          <cell r="C492" t="str">
            <v>CHP</v>
          </cell>
          <cell r="D492">
            <v>16.23</v>
          </cell>
        </row>
        <row r="493">
          <cell r="A493">
            <v>95631</v>
          </cell>
          <cell r="B493" t="str">
            <v>ROLO COMPACTADOR VIBRATORIO TANDEM, ACO LISO, POTENCIA 125 HP, PESO SEM/COM LASTRO 10,20/11,65 T, LARGURA DE TRABALHO 1,73 M - CHP DIURNO. AF_11/2016</v>
          </cell>
          <cell r="C493" t="str">
            <v>CHP</v>
          </cell>
          <cell r="D493">
            <v>218.3</v>
          </cell>
        </row>
        <row r="494">
          <cell r="A494">
            <v>95702</v>
          </cell>
          <cell r="B494" t="str">
            <v>PERFURATRIZ MANUAL, TORQUE MAXIMO 55 KGF.M, POTENCIA 5 CV, COM DIAMETRO MAXIMO 8 1/2" - CHP DIURNO. AF_11/2016</v>
          </cell>
          <cell r="C494" t="str">
            <v>CHP</v>
          </cell>
          <cell r="D494">
            <v>30.22</v>
          </cell>
        </row>
        <row r="495">
          <cell r="A495">
            <v>95708</v>
          </cell>
          <cell r="B495" t="str">
            <v>PERFURATRIZ SOBRE ESTEIRA, TORQUE MÁXIMO 600 KGF, POTÊNCIA ENTRE 50 E 60 HP, DIÂMETRO MÁXIMO 10 - CHP DIURNO. AF_11/2016</v>
          </cell>
          <cell r="C495" t="str">
            <v>CHP</v>
          </cell>
          <cell r="D495">
            <v>124.18</v>
          </cell>
        </row>
        <row r="496">
          <cell r="A496">
            <v>95714</v>
          </cell>
          <cell r="B496" t="str">
            <v>ESCAVADEIRA HIDRAULICA SOBRE ESTEIRA, COM GARRA GIRATORIA DE MANDIBULAS, PESO OPERACIONAL ENTRE 22,00 E 25,50 TON, POTENCIA LIQUIDA ENTRE 150 E 160 HP - CHP DIURNO. AF_11/2016</v>
          </cell>
          <cell r="C496" t="str">
            <v>CHP</v>
          </cell>
          <cell r="D496">
            <v>234.03</v>
          </cell>
        </row>
        <row r="497">
          <cell r="A497">
            <v>95720</v>
          </cell>
          <cell r="B497" t="str">
            <v>ESCAVADEIRA HIDRAULICA SOBRE ESTEIRA, EQUIPADA COM CLAMSHELL, COM CAPACIDADE DA CAÇAMBA ENTRE 1,20 E 1,50 M3, PESO OPERACIONAL ENTRE 20,00 E 22,00 TON, POTENCIA LIQUIDA ENTRE 150 E 160 HP - CHP DIURNO. AF_11/2016</v>
          </cell>
          <cell r="C497" t="str">
            <v>CHP</v>
          </cell>
          <cell r="D497">
            <v>229.36</v>
          </cell>
        </row>
        <row r="498">
          <cell r="A498">
            <v>95872</v>
          </cell>
          <cell r="B498" t="str">
            <v>GRUPO GERADOR COM CARENAGEM, MOTOR DIESEL POTÊNCIA STANDART ENTRE 250 E 260 KVA - CHP DIURNO. AF_12/2016</v>
          </cell>
          <cell r="C498" t="str">
            <v>CHP</v>
          </cell>
          <cell r="D498">
            <v>286.08</v>
          </cell>
        </row>
        <row r="499">
          <cell r="A499">
            <v>96013</v>
          </cell>
          <cell r="B499" t="str">
            <v>TRATOR DE PNEUS COM POTÊNCIA DE 122 CV, TRAÇÃO 4X4, COM VASSOURA MECÂNICA ACOPLADA - CHP DIURNO. AF_02/2017</v>
          </cell>
          <cell r="C499" t="str">
            <v>CHP</v>
          </cell>
          <cell r="D499">
            <v>162.13</v>
          </cell>
        </row>
        <row r="500">
          <cell r="A500">
            <v>96020</v>
          </cell>
          <cell r="B500" t="str">
            <v>TRATOR DE PNEUS COM POTÊNCIA DE 122 CV, TRAÇÃO 4X4, COM GRADE DE DISCOS ACOPLADA - CHP DIURNO. AF_02/2017</v>
          </cell>
          <cell r="C500" t="str">
            <v>CHP</v>
          </cell>
          <cell r="D500">
            <v>235.87</v>
          </cell>
        </row>
        <row r="501">
          <cell r="A501">
            <v>96028</v>
          </cell>
          <cell r="B501" t="str">
            <v>TRATOR DE PNEUS COM POTÊNCIA DE 85 CV, TRAÇÃO 4X4, COM GRADE DE DISCOS ACOPLADA - CHP DIURNO. AF_02/2017</v>
          </cell>
          <cell r="C501" t="str">
            <v>CHP</v>
          </cell>
          <cell r="D501">
            <v>173.55</v>
          </cell>
        </row>
        <row r="502">
          <cell r="A502">
            <v>96035</v>
          </cell>
          <cell r="B502" t="str">
            <v>CAMINHÃO BASCULANTE 10 M3, TRUCADO, POTÊNCIA 230 CV, INCLUSIVE CAÇAMBA METÁLICA, COM DISTRIBUIDOR DE AGREGADOS ACOPLADO - CHP DIURNO. AF_02/2017</v>
          </cell>
          <cell r="C502" t="str">
            <v>CHP</v>
          </cell>
          <cell r="D502">
            <v>234.57</v>
          </cell>
        </row>
        <row r="503">
          <cell r="A503">
            <v>96157</v>
          </cell>
          <cell r="B503" t="str">
            <v>TRATOR DE PNEUS COM POTÊNCIA DE 85 CV, TRAÇÃO 4X4, COM VASSOURA MECÂNICA ACOPLADA - CHP DIURNO. AF_03/2017</v>
          </cell>
          <cell r="C503" t="str">
            <v>CHP</v>
          </cell>
          <cell r="D503">
            <v>122.33</v>
          </cell>
        </row>
        <row r="504">
          <cell r="A504">
            <v>96158</v>
          </cell>
          <cell r="B504" t="str">
            <v>MINICARREGADEIRA SOBRE RODAS POTENCIA 47HP CAPACIDADE OPERACAO 646 KG, COM VASSOURA MECÂNICA ACOPLADA - CHP DIURNO. AF_03/2017</v>
          </cell>
          <cell r="C504" t="str">
            <v>CHP</v>
          </cell>
          <cell r="D504">
            <v>107.84</v>
          </cell>
        </row>
        <row r="505">
          <cell r="A505">
            <v>96245</v>
          </cell>
          <cell r="B505" t="str">
            <v>MINIESCAVADEIRA SOBRE ESTEIRAS, POTENCIA LIQUIDA DE *30* HP, PESO OPERACIONAL DE *3.500* KG - CHP DIURNO. AF_04/2017</v>
          </cell>
          <cell r="C505" t="str">
            <v>CHP</v>
          </cell>
          <cell r="D505">
            <v>75.569999999999993</v>
          </cell>
        </row>
        <row r="506">
          <cell r="A506">
            <v>96463</v>
          </cell>
          <cell r="B506" t="str">
            <v>ROLO COMPACTADOR DE PNEUS, ESTATICO, PRESSAO VARIAVEL, POTENCIA 110 HP, PESO SEM/COM LASTRO 10,8/27 T, LARGURA DE ROLAGEM 2,30 M - CHP DIURNO. AF_06/2017</v>
          </cell>
          <cell r="C506" t="str">
            <v>CHP</v>
          </cell>
          <cell r="D506">
            <v>205.64</v>
          </cell>
        </row>
        <row r="507">
          <cell r="A507">
            <v>98764</v>
          </cell>
          <cell r="B507" t="str">
            <v>INVERSOR DE SOLDA MONOFÁSICO DE 160 A, POTÊNCIA DE 5400 W, TENSÃO DE 220 V, PARA SOLDA COM ELETRODOS DE 2,0 A 4,0 MM E PROCESSO TIG - CHP DIURNO. AF_06/2018</v>
          </cell>
          <cell r="C507" t="str">
            <v>CHP</v>
          </cell>
          <cell r="D507">
            <v>4.4000000000000004</v>
          </cell>
        </row>
        <row r="508">
          <cell r="A508">
            <v>99833</v>
          </cell>
          <cell r="B508" t="str">
            <v>LAVADORA DE ALTA PRESSAO (LAVA-JATO) PARA AGUA FRIA, PRESSAO DE OPERACAO ENTRE 1400 E 1900 LIB/POL2, VAZAO MAXIMA ENTRE 400 E 700 L/H - CHP DIURNO. AF_04/2019</v>
          </cell>
          <cell r="C508" t="str">
            <v>CHP</v>
          </cell>
          <cell r="D508">
            <v>4.5599999999999996</v>
          </cell>
        </row>
        <row r="509">
          <cell r="A509">
            <v>100641</v>
          </cell>
          <cell r="B509" t="str">
            <v>USINA DE MISTURA ASFÁLTICA À QUENTE, TIPO CONTRA FLUXO, PROD 100 A 140 TON/HORA - CHP DIURNO. AF_12/2019</v>
          </cell>
          <cell r="C509" t="str">
            <v>CHP</v>
          </cell>
          <cell r="D509">
            <v>595.49</v>
          </cell>
        </row>
        <row r="510">
          <cell r="A510">
            <v>100647</v>
          </cell>
          <cell r="B510" t="str">
            <v>USINA DE ASFALTO, TIPO GRAVIMÉTRICA, PROD 150 TON/HORA - CHP DIURNO. AF_12/2019</v>
          </cell>
          <cell r="C510" t="str">
            <v>CHP</v>
          </cell>
          <cell r="D510">
            <v>1279.28</v>
          </cell>
        </row>
        <row r="511">
          <cell r="A511">
            <v>102275</v>
          </cell>
          <cell r="B511" t="str">
            <v>MARTELO DEMOLIDOR ELÉTRICO, COM POTÊNCIA DE 2.000 W, 1.000 IMPACTOS POR MINUTO, PESO DE 30 KG - CHP DIURNO. AF_01/2021</v>
          </cell>
          <cell r="C511" t="str">
            <v>CHP</v>
          </cell>
          <cell r="D511">
            <v>16.66</v>
          </cell>
        </row>
        <row r="512">
          <cell r="A512">
            <v>5632</v>
          </cell>
          <cell r="B512" t="str">
            <v>ESCAVADEIRA HIDRÁULICA SOBRE ESTEIRAS, CAÇAMBA 0,80 M3, PESO OPERACIONAL 17 T, POTENCIA BRUTA 111 HP - CHI DIURNO. AF_06/2014</v>
          </cell>
          <cell r="C512" t="str">
            <v>CHI</v>
          </cell>
          <cell r="D512">
            <v>70.790000000000006</v>
          </cell>
        </row>
        <row r="513">
          <cell r="A513">
            <v>5679</v>
          </cell>
          <cell r="B513" t="str">
            <v>RETROESCAVADEIRA SOBRE RODAS COM CARREGADEIRA, TRAÇÃO 4X4, POTÊNCIA LÍQ. 88 HP, CAÇAMBA CARREG. CAP. MÍN. 1 M3, CAÇAMBA RETRO CAP. 0,26 M3, PESO OPERACIONAL MÍN. 6.674 KG, PROFUNDIDADE ESCAVAÇÃO MÁX. 4,37 M - CHI DIURNO. AF_06/2014</v>
          </cell>
          <cell r="C513" t="str">
            <v>CHI</v>
          </cell>
          <cell r="D513">
            <v>42.37</v>
          </cell>
        </row>
        <row r="514">
          <cell r="A514">
            <v>5681</v>
          </cell>
          <cell r="B514" t="str">
            <v>RETROESCAVADEIRA SOBRE RODAS COM CARREGADEIRA, TRAÇÃO 4X2, POTÊNCIA LÍQ. 79 HP, CAÇAMBA CARREG. CAP. MÍN. 1 M3, CAÇAMBA RETRO CAP. 0,20 M3, PESO OPERACIONAL MÍN. 6.570 KG, PROFUNDIDADE ESCAVAÇÃO MÁX. 4,37 M - CHI DIURNO. AF_06/2014</v>
          </cell>
          <cell r="C514" t="str">
            <v>CHI</v>
          </cell>
          <cell r="D514">
            <v>39.880000000000003</v>
          </cell>
        </row>
        <row r="515">
          <cell r="A515">
            <v>5685</v>
          </cell>
          <cell r="B515" t="str">
            <v>ROLO COMPACTADOR VIBRATÓRIO DE UM CILINDRO AÇO LISO, POTÊNCIA 80 HP, PESO OPERACIONAL MÁXIMO 8,1 T, IMPACTO DINÂMICO 16,15 / 9,5 T, LARGURA DE TRABALHO 1,68 M - CHI DIURNO. AF_06/2014</v>
          </cell>
          <cell r="C515" t="str">
            <v>CHI</v>
          </cell>
          <cell r="D515">
            <v>52.39</v>
          </cell>
        </row>
        <row r="516">
          <cell r="A516">
            <v>5690</v>
          </cell>
          <cell r="B516" t="str">
            <v>GRADE DE DISCO CONTROLE REMOTO REBOCÁVEL, COM 24 DISCOS 24 X 6 MM COM PNEUS PARA TRANSPORTE - CHI DIURNO. AF_06/2014</v>
          </cell>
          <cell r="C516" t="str">
            <v>CHI</v>
          </cell>
          <cell r="D516">
            <v>4.59</v>
          </cell>
        </row>
        <row r="517">
          <cell r="A517">
            <v>5806</v>
          </cell>
          <cell r="B517" t="str">
            <v>MOTOBOMBA CENTRÍFUGA, MOTOR A GASOLINA, POTÊNCIA 5,42 HP, BOCAIS 1 1/2" X 1", DIÂMETRO ROTOR 143 MM HM/Q = 6 MCA / 16,8 M3/H A 38 MCA / 6,6 M3/H - CHI DIURNO. AF_06/2014</v>
          </cell>
          <cell r="C517" t="str">
            <v>CHI</v>
          </cell>
          <cell r="D517">
            <v>0.2</v>
          </cell>
        </row>
        <row r="518">
          <cell r="A518">
            <v>5826</v>
          </cell>
          <cell r="B518" t="str">
            <v>CAMINHÃO TOCO, PBT 16.000 KG, CARGA ÚTIL MÁX. 10.685 KG, DIST. ENTRE EIXOS 4,8 M, POTÊNCIA 189 CV, INCLUSIVE CARROCERIA FIXA ABERTA DE MADEIRA P/ TRANSPORTE GERAL DE CARGA SECA, DIMEN. APROX. 2,5 X 7,00 X 0,50 M - CHI DIURNO. AF_06/2014</v>
          </cell>
          <cell r="C518" t="str">
            <v>CHI</v>
          </cell>
          <cell r="D518">
            <v>35.520000000000003</v>
          </cell>
        </row>
        <row r="519">
          <cell r="A519">
            <v>5829</v>
          </cell>
          <cell r="B519" t="str">
            <v>USINA DE CONCRETO FIXA, CAPACIDADE NOMINAL DE 90 A 120 M3/H, SEM SILO - CHI DIURNO. AF_07/2016</v>
          </cell>
          <cell r="C519" t="str">
            <v>CHI</v>
          </cell>
          <cell r="D519">
            <v>121.37</v>
          </cell>
        </row>
        <row r="520">
          <cell r="A520">
            <v>5837</v>
          </cell>
          <cell r="B520" t="str">
            <v>VIBROACABADORA DE ASFALTO SOBRE ESTEIRAS, LARGURA DE PAVIMENTAÇÃO 1,90 M A 5,30 M, POTÊNCIA 105 HP CAPACIDADE 450 T/H - CHI DIURNO. AF_11/2014</v>
          </cell>
          <cell r="C520" t="str">
            <v>CHI</v>
          </cell>
          <cell r="D520">
            <v>123.04</v>
          </cell>
        </row>
        <row r="521">
          <cell r="A521">
            <v>5841</v>
          </cell>
          <cell r="B521" t="str">
            <v>VASSOURA MECÂNICA REBOCÁVEL COM ESCOVA CILÍNDRICA, LARGURA ÚTIL DE VARRIMENTO DE 2,44 M - CHI DIURNO. AF_06/2014</v>
          </cell>
          <cell r="C521" t="str">
            <v>CHI</v>
          </cell>
          <cell r="D521">
            <v>5.28</v>
          </cell>
        </row>
        <row r="522">
          <cell r="A522">
            <v>5845</v>
          </cell>
          <cell r="B522" t="str">
            <v>TRATOR DE PNEUS, POTÊNCIA 122 CV, TRAÇÃO 4X4, PESO COM LASTRO DE 4.510 KG - CHI DIURNO. AF_06/2014</v>
          </cell>
          <cell r="C522" t="str">
            <v>CHI</v>
          </cell>
          <cell r="D522">
            <v>36.869999999999997</v>
          </cell>
        </row>
        <row r="523">
          <cell r="A523">
            <v>5849</v>
          </cell>
          <cell r="B523" t="str">
            <v>TRATOR DE ESTEIRAS, POTÊNCIA 170 HP, PESO OPERACIONAL 19 T, CAÇAMBA 5,2 M3 - CHI DIURNO. AF_06/2014</v>
          </cell>
          <cell r="C523" t="str">
            <v>CHI</v>
          </cell>
          <cell r="D523">
            <v>58.04</v>
          </cell>
        </row>
        <row r="524">
          <cell r="A524">
            <v>5853</v>
          </cell>
          <cell r="B524" t="str">
            <v>TRATOR DE ESTEIRAS, POTÊNCIA 150 HP, PESO OPERACIONAL 16,7 T, COM RODA MOTRIZ ELEVADA E LÂMINA 3,18 M3 - CHI DIURNO. AF_06/2014</v>
          </cell>
          <cell r="C524" t="str">
            <v>CHI</v>
          </cell>
          <cell r="D524">
            <v>58.3</v>
          </cell>
        </row>
        <row r="525">
          <cell r="A525">
            <v>5857</v>
          </cell>
          <cell r="B525" t="str">
            <v>TRATOR DE ESTEIRAS, POTÊNCIA 347 HP, PESO OPERACIONAL 38,5 T, COM LÂMINA 8,70 M3 - CHI DIURNO. AF_06/2014</v>
          </cell>
          <cell r="C525" t="str">
            <v>CHI</v>
          </cell>
          <cell r="D525">
            <v>154.19999999999999</v>
          </cell>
        </row>
        <row r="526">
          <cell r="A526">
            <v>5865</v>
          </cell>
          <cell r="B526" t="str">
            <v>ROLO COMPACTADOR VIBRATÓRIO REBOCÁVEL, CILINDRO DE AÇO LISO, POTÊNCIA DE TRAÇÃO DE 65 CV, PESO 4,7 T, IMPACTO DINÂMICO 18,3 T, LARGURA DE TRABALHO 1,67 M - CHI DIURNO. AF_02/2016</v>
          </cell>
          <cell r="C526" t="str">
            <v>CHI</v>
          </cell>
          <cell r="D526">
            <v>10.96</v>
          </cell>
        </row>
        <row r="527">
          <cell r="A527">
            <v>5869</v>
          </cell>
          <cell r="B527" t="str">
            <v>ROLO COMPACTADOR VIBRATÓRIO TANDEM AÇO LISO, POTÊNCIA 58 HP, PESO SEM/COM LASTRO 6,5 / 9,4 T, LARGURA DE TRABALHO 1,2 M - CHI DIURNO. AF_06/2014</v>
          </cell>
          <cell r="C527" t="str">
            <v>CHI</v>
          </cell>
          <cell r="D527">
            <v>60.67</v>
          </cell>
        </row>
        <row r="528">
          <cell r="A528">
            <v>5877</v>
          </cell>
          <cell r="B528" t="str">
            <v>RETROESCAVADEIRA SOBRE RODAS COM CARREGADEIRA, TRAÇÃO 4X4, POTÊNCIA LÍQ. 72 HP, CAÇAMBA CARREG. CAP. MÍN. 0,79 M3, CAÇAMBA RETRO CAP. 0,18 M3, PESO OPERACIONAL MÍN. 7.140 KG, PROFUNDIDADE ESCAVAÇÃO MÁX. 4,50 M - CHI DIURNO. AF_06/2014</v>
          </cell>
          <cell r="C528" t="str">
            <v>CHI</v>
          </cell>
          <cell r="D528">
            <v>41.58</v>
          </cell>
        </row>
        <row r="529">
          <cell r="A529">
            <v>5881</v>
          </cell>
          <cell r="B529" t="str">
            <v>ROLO COMPACTADOR VIBRATÓRIO PÉ DE CARNEIRO, OPERADO POR CONTROLE REMOTO, POTÊNCIA 12,5 KW, PESO OPERACIONAL 1,675 T, LARGURA DE TRABALHO 0,85 M - CHI DIURNO. AF_02/2016</v>
          </cell>
          <cell r="C529" t="str">
            <v>CHI</v>
          </cell>
          <cell r="D529">
            <v>65.7</v>
          </cell>
        </row>
        <row r="530">
          <cell r="A530">
            <v>5884</v>
          </cell>
          <cell r="B530" t="str">
            <v>USINA DE LAMA ASFÁLTICA, PROD 30 A 50 T/H, SILO DE AGREGADO 7 M3, RESERVATÓRIOS PARA EMULSÃO E ÁGUA DE 2,3 M3 CADA, MISTURADOR TIPO PUG MILL A SER MONTADO SOBRE CAMINHÃO - CHI DIURNO. AF_10/2014</v>
          </cell>
          <cell r="C530" t="str">
            <v>CHI</v>
          </cell>
          <cell r="D530">
            <v>42</v>
          </cell>
        </row>
        <row r="531">
          <cell r="A531">
            <v>5892</v>
          </cell>
          <cell r="B531" t="str">
            <v>CAMINHÃO TOCO, PESO BRUTO TOTAL 14.300 KG, CARGA ÚTIL MÁXIMA 9590 KG, DISTÂNCIA ENTRE EIXOS 4,76 M, POTÊNCIA 185 CV (NÃO INCLUI CARROCERIA) - CHI DIURNO. AF_06/2014</v>
          </cell>
          <cell r="C531" t="str">
            <v>CHI</v>
          </cell>
          <cell r="D531">
            <v>36.619999999999997</v>
          </cell>
        </row>
        <row r="532">
          <cell r="A532">
            <v>5896</v>
          </cell>
          <cell r="B532" t="str">
            <v>CAMINHÃO TOCO, PESO BRUTO TOTAL 16.000 KG, CARGA ÚTIL MÁXIMA DE 10.685 KG, DISTÂNCIA ENTRE EIXOS 4,80 M, POTÊNCIA 189 CV EXCLUSIVE CARROCERIA - CHI DIURNO. AF_06/2014</v>
          </cell>
          <cell r="C532" t="str">
            <v>CHI</v>
          </cell>
          <cell r="D532">
            <v>33.520000000000003</v>
          </cell>
        </row>
        <row r="533">
          <cell r="A533">
            <v>5903</v>
          </cell>
          <cell r="B533" t="str">
            <v>CAMINHÃO PIPA 10.000 L TRUCADO, PESO BRUTO TOTAL 23.000 KG, CARGA ÚTIL MÁXIMA 15.935 KG, DISTÂNCIA ENTRE EIXOS 4,8 M, POTÊNCIA 230 CV, INCLUSIVE TANQUE DE AÇO PARA TRANSPORTE DE ÁGUA - CHI DIURNO. AF_06/2014</v>
          </cell>
          <cell r="C533" t="str">
            <v>CHI</v>
          </cell>
          <cell r="D533">
            <v>47.12</v>
          </cell>
        </row>
        <row r="534">
          <cell r="A534">
            <v>5911</v>
          </cell>
          <cell r="B534" t="str">
            <v>ESPARGIDOR DE ASFALTO PRESSURIZADO COM TANQUE DE 2500 L, REBOCÁVEL COM MOTOR A GASOLINA POTÊNCIA 3,4 HP - CHI DIURNO. AF_07/2014</v>
          </cell>
          <cell r="C534" t="str">
            <v>CHI</v>
          </cell>
          <cell r="D534">
            <v>21.2</v>
          </cell>
        </row>
        <row r="535">
          <cell r="A535">
            <v>5923</v>
          </cell>
          <cell r="B535" t="str">
            <v>GRADE DE DISCO REBOCÁVEL COM 20 DISCOS 24" X 6 MM COM PNEUS PARA TRANSPORTE - CHI DIURNO. AF_06/2014</v>
          </cell>
          <cell r="C535" t="str">
            <v>CHI</v>
          </cell>
          <cell r="D535">
            <v>3.6</v>
          </cell>
        </row>
        <row r="536">
          <cell r="A536">
            <v>5930</v>
          </cell>
          <cell r="B536" t="str">
            <v>GUINDAUTO HIDRÁULICO, CAPACIDADE MÁXIMA DE CARGA 6200 KG, MOMENTO MÁXIMO DE CARGA 11,7 TM, ALCANCE MÁXIMO HORIZONTAL 9,70 M, INCLUSIVE CAMINHÃO TOCO PBT 16.000 KG, POTÊNCIA DE 189 CV - CHI DIURNO. AF_06/2014</v>
          </cell>
          <cell r="C536" t="str">
            <v>CHI</v>
          </cell>
          <cell r="D536">
            <v>44.52</v>
          </cell>
        </row>
        <row r="537">
          <cell r="A537">
            <v>5934</v>
          </cell>
          <cell r="B537" t="str">
            <v>MOTONIVELADORA POTÊNCIA BÁSICA LÍQUIDA (PRIMEIRA MARCHA) 125 HP, PESO BRUTO 13032 KG, LARGURA DA LÂMINA DE 3,7 M - CHI DIURNO. AF_06/2014</v>
          </cell>
          <cell r="C537" t="str">
            <v>CHI</v>
          </cell>
          <cell r="D537">
            <v>65.900000000000006</v>
          </cell>
        </row>
        <row r="538">
          <cell r="A538">
            <v>5942</v>
          </cell>
          <cell r="B538" t="str">
            <v>PÁ CARREGADEIRA SOBRE RODAS, POTÊNCIA LÍQUIDA 128 HP, CAPACIDADE DA CAÇAMBA 1,7 A 2,8 M3, PESO OPERACIONAL 11632 KG - CHI DIURNO. AF_06/2014</v>
          </cell>
          <cell r="C538" t="str">
            <v>CHI</v>
          </cell>
          <cell r="D538">
            <v>54.05</v>
          </cell>
        </row>
        <row r="539">
          <cell r="A539">
            <v>5946</v>
          </cell>
          <cell r="B539" t="str">
            <v>PÁ CARREGADEIRA SOBRE RODAS, POTÊNCIA 197 HP, CAPACIDADE DA CAÇAMBA 2,5 A 3,5 M3, PESO OPERACIONAL 18338 KG - CHI DIURNO. AF_06/2014</v>
          </cell>
          <cell r="C539" t="str">
            <v>CHI</v>
          </cell>
          <cell r="D539">
            <v>68.31</v>
          </cell>
        </row>
        <row r="540">
          <cell r="A540">
            <v>5952</v>
          </cell>
          <cell r="B540" t="str">
            <v>MARTELETE OU ROMPEDOR PNEUMÁTICO MANUAL, 28 KG, COM SILENCIADOR - CHI DIURNO. AF_07/2016</v>
          </cell>
          <cell r="C540" t="str">
            <v>CHI</v>
          </cell>
          <cell r="D540">
            <v>15.26</v>
          </cell>
        </row>
        <row r="541">
          <cell r="A541">
            <v>5954</v>
          </cell>
          <cell r="B541" t="str">
            <v>COMPRESSOR DE AR REBOCÁVEL, VAZÃO 189 PCM, PRESSÃO EFETIVA DE TRABALHO 102 PSI, MOTOR DIESEL, POTÊNCIA 63 CV - CHI DIURNO. AF_06/2015</v>
          </cell>
          <cell r="C541" t="str">
            <v>CHI</v>
          </cell>
          <cell r="D541">
            <v>4.72</v>
          </cell>
        </row>
        <row r="542">
          <cell r="A542">
            <v>5961</v>
          </cell>
          <cell r="B542" t="str">
            <v>CAMINHÃO BASCULANTE 6 M3, PESO BRUTO TOTAL 16.000 KG, CARGA ÚTIL MÁXIMA 13.071 KG, DISTÂNCIA ENTRE EIXOS 4,80 M, POTÊNCIA 230 CV INCLUSIVE CAÇAMBA METÁLICA - CHI DIURNO. AF_06/2014</v>
          </cell>
          <cell r="C542" t="str">
            <v>CHI</v>
          </cell>
          <cell r="D542">
            <v>42.35</v>
          </cell>
        </row>
        <row r="543">
          <cell r="A543">
            <v>6260</v>
          </cell>
          <cell r="B543" t="str">
            <v>CAMINHÃO PIPA 6.000 L, PESO BRUTO TOTAL 13.000 KG, DISTÂNCIA ENTRE EIXOS 4,80 M, POTÊNCIA 189 CV INCLUSIVE TANQUE DE AÇO PARA TRANSPORTE DE ÁGUA, CAPACIDADE 6 M3 - CHI DIURNO. AF_06/2014</v>
          </cell>
          <cell r="C543" t="str">
            <v>CHI</v>
          </cell>
          <cell r="D543">
            <v>40.56</v>
          </cell>
        </row>
        <row r="544">
          <cell r="A544">
            <v>6880</v>
          </cell>
          <cell r="B544" t="str">
            <v>ROLO COMPACTADOR DE PNEUS ESTÁTICO, PRESSÃO VARIÁVEL, POTÊNCIA 111 HP, PESO SEM/COM LASTRO 9,5 / 26 T, LARGURA DE TRABALHO 1,90 M - CHI DIURNO. AF_07/2014</v>
          </cell>
          <cell r="C544" t="str">
            <v>CHI</v>
          </cell>
          <cell r="D544">
            <v>72.84</v>
          </cell>
        </row>
        <row r="545">
          <cell r="A545">
            <v>7031</v>
          </cell>
          <cell r="B545" t="str">
            <v>TANQUE DE ASFALTO ESTACIONÁRIO COM SERPENTINA, CAPACIDADE 30.000 L - CHI DIURNO. AF_06/2014</v>
          </cell>
          <cell r="C545" t="str">
            <v>CHI</v>
          </cell>
          <cell r="D545">
            <v>6.01</v>
          </cell>
        </row>
        <row r="546">
          <cell r="A546">
            <v>7043</v>
          </cell>
          <cell r="B546" t="str">
            <v>MOTOBOMBA TRASH (PARA ÁGUA SUJA) AUTO ESCORVANTE, MOTOR GASOLINA DE 6,41 HP, DIÂMETROS DE SUCÇÃO X RECALQUE: 3" X 3", HM/Q = 10 MCA / 60 M3/H A 23 MCA / 0 M3/H - CHI DIURNO. AF_10/2014</v>
          </cell>
          <cell r="C546" t="str">
            <v>CHI</v>
          </cell>
          <cell r="D546">
            <v>0.24</v>
          </cell>
        </row>
        <row r="547">
          <cell r="A547">
            <v>7050</v>
          </cell>
          <cell r="B547" t="str">
            <v>ROLO COMPACTADOR PE DE CARNEIRO VIBRATORIO, POTENCIA 125 HP, PESO OPERACIONAL SEM/COM LASTRO 11,95 / 13,30 T, IMPACTO DINAMICO 38,5 / 22,5 T, LARGURA DE TRABALHO 2,15 M - CHI DIURNO. AF_06/2014</v>
          </cell>
          <cell r="C547" t="str">
            <v>CHI</v>
          </cell>
          <cell r="D547">
            <v>66.42</v>
          </cell>
        </row>
        <row r="548">
          <cell r="A548">
            <v>67827</v>
          </cell>
          <cell r="B548" t="str">
            <v>CAMINHÃO BASCULANTE 6 M3 TOCO, PESO BRUTO TOTAL 16.000 KG, CARGA ÚTIL MÁXIMA 11.130 KG, DISTÂNCIA ENTRE EIXOS 5,36 M, POTÊNCIA 185 CV, INCLUSIVE CAÇAMBA METÁLICA - CHI DIURNO. AF_06/2014</v>
          </cell>
          <cell r="C548" t="str">
            <v>CHI</v>
          </cell>
          <cell r="D548">
            <v>41.25</v>
          </cell>
        </row>
        <row r="549">
          <cell r="A549">
            <v>73395</v>
          </cell>
          <cell r="B549" t="str">
            <v>GRUPO GERADOR ESTACIONÁRIO, MOTOR DIESEL POTÊNCIA 170 KVA - CHI DIURNO. AF_02/2016</v>
          </cell>
          <cell r="C549" t="str">
            <v>CHI</v>
          </cell>
          <cell r="D549">
            <v>6.54</v>
          </cell>
        </row>
        <row r="550">
          <cell r="A550">
            <v>83766</v>
          </cell>
          <cell r="B550" t="str">
            <v>GRUPO DE SOLDAGEM COM GERADOR A DIESEL 60 CV PARA SOLDA ELÉTRICA, SOBRE 04 RODAS, COM MOTOR 4 CILINDROS 600 A - CHI DIURNO. AF_02/2016</v>
          </cell>
          <cell r="C550" t="str">
            <v>CHI</v>
          </cell>
          <cell r="D550">
            <v>30.51</v>
          </cell>
        </row>
        <row r="551">
          <cell r="A551">
            <v>84013</v>
          </cell>
          <cell r="B551" t="str">
            <v>ESCAVADEIRA HIDRÁULICA SOBRE ESTEIRAS, CAÇAMBA 0,80 M3, PESO OPERACIONAL 17,8 T, POTÊNCIA LÍQUIDA 110 HP - CHI DIURNO. AF_10/2014</v>
          </cell>
          <cell r="C551" t="str">
            <v>CHI</v>
          </cell>
          <cell r="D551">
            <v>68.45</v>
          </cell>
        </row>
        <row r="552">
          <cell r="A552">
            <v>87446</v>
          </cell>
          <cell r="B552" t="str">
            <v>BETONEIRA CAPACIDADE NOMINAL 400 L, CAPACIDADE DE MISTURA 310 L, MOTOR A DIESEL POTÊNCIA 5,0 HP, SEM CARREGADOR - CHI DIURNO. AF_06/2014</v>
          </cell>
          <cell r="C552" t="str">
            <v>CHI</v>
          </cell>
          <cell r="D552">
            <v>0.51</v>
          </cell>
        </row>
        <row r="553">
          <cell r="A553">
            <v>88392</v>
          </cell>
          <cell r="B553" t="str">
            <v>MISTURADOR DE ARGAMASSA, EIXO HORIZONTAL, CAPACIDADE DE MISTURA 300 KG, MOTOR ELÉTRICO POTÊNCIA 5 CV - CHI DIURNO. AF_06/2014</v>
          </cell>
          <cell r="C553" t="str">
            <v>CHI</v>
          </cell>
          <cell r="D553">
            <v>0.99</v>
          </cell>
        </row>
        <row r="554">
          <cell r="A554">
            <v>88398</v>
          </cell>
          <cell r="B554" t="str">
            <v>MISTURADOR DE ARGAMASSA, EIXO HORIZONTAL, CAPACIDADE DE MISTURA 600 KG, MOTOR ELÉTRICO POTÊNCIA 7,5 CV - CHI DIURNO. AF_06/2014</v>
          </cell>
          <cell r="C554" t="str">
            <v>CHI</v>
          </cell>
          <cell r="D554">
            <v>1.18</v>
          </cell>
        </row>
        <row r="555">
          <cell r="A555">
            <v>88404</v>
          </cell>
          <cell r="B555" t="str">
            <v>MISTURADOR DE ARGAMASSA, EIXO HORIZONTAL, CAPACIDADE DE MISTURA 160 KG, MOTOR ELÉTRICO POTÊNCIA 3 CV - CHI DIURNO. AF_06/2014</v>
          </cell>
          <cell r="C555" t="str">
            <v>CHI</v>
          </cell>
          <cell r="D555">
            <v>0.95</v>
          </cell>
        </row>
        <row r="556">
          <cell r="A556">
            <v>88430</v>
          </cell>
          <cell r="B556" t="str">
            <v>PROJETOR DE ARGAMASSA, CAPACIDADE DE PROJEÇÃO 1,5 M3/H, ALCANCE DE 30 ATÉ 60 M, MOTOR ELÉTRICO POTÊNCIA 7,5 HP - CHI DIURNO. AF_06/2014</v>
          </cell>
          <cell r="C556" t="str">
            <v>CHI</v>
          </cell>
          <cell r="D556">
            <v>6.18</v>
          </cell>
        </row>
        <row r="557">
          <cell r="A557">
            <v>88438</v>
          </cell>
          <cell r="B557" t="str">
            <v>PROJETOR DE ARGAMASSA, CAPACIDADE DE PROJEÇÃO 2 M3/H, ALCANCE ATÉ 50 M, MOTOR ELÉTRICO POTÊNCIA 7,5 HP - CHI DIURNO. AF_06/2014</v>
          </cell>
          <cell r="C557" t="str">
            <v>CHI</v>
          </cell>
          <cell r="D557">
            <v>8.1999999999999993</v>
          </cell>
        </row>
        <row r="558">
          <cell r="A558">
            <v>88831</v>
          </cell>
          <cell r="B558" t="str">
            <v>BETONEIRA CAPACIDADE NOMINAL DE 400 L, CAPACIDADE DE MISTURA 280 L, MOTOR ELÉTRICO TRIFÁSICO POTÊNCIA DE 2 CV, SEM CARREGADOR - CHI DIURNO. AF_10/2014</v>
          </cell>
          <cell r="C558" t="str">
            <v>CHI</v>
          </cell>
          <cell r="D558">
            <v>0.37</v>
          </cell>
        </row>
        <row r="559">
          <cell r="A559">
            <v>88844</v>
          </cell>
          <cell r="B559" t="str">
            <v>TRATOR DE ESTEIRAS, POTÊNCIA 125 HP, PESO OPERACIONAL 12,9 T, COM LÂMINA 2,7 M3 - CHI DIURNO. AF_10/2014</v>
          </cell>
          <cell r="C559" t="str">
            <v>CHI</v>
          </cell>
          <cell r="D559">
            <v>50.19</v>
          </cell>
        </row>
        <row r="560">
          <cell r="A560">
            <v>88908</v>
          </cell>
          <cell r="B560" t="str">
            <v>ESCAVADEIRA HIDRÁULICA SOBRE ESTEIRAS, CAÇAMBA 1,20 M3, PESO OPERACIONAL 21 T, POTÊNCIA BRUTA 155 HP - CHI DIURNO. AF_06/2014</v>
          </cell>
          <cell r="C560" t="str">
            <v>CHI</v>
          </cell>
          <cell r="D560">
            <v>76.510000000000005</v>
          </cell>
        </row>
        <row r="561">
          <cell r="A561">
            <v>89022</v>
          </cell>
          <cell r="B561" t="str">
            <v>BOMBA SUBMERSÍVEL ELÉTRICA TRIFÁSICA, POTÊNCIA 2,96 HP, Ø ROTOR 144 MM SEMI-ABERTO, BOCAL DE SAÍDA Ø 2, HM/Q = 2 MCA / 38,8 M3/H A 28 MCA / 5 M3/H - CHI DIURNO. AF_06/2014</v>
          </cell>
          <cell r="C561" t="str">
            <v>CHI</v>
          </cell>
          <cell r="D561">
            <v>0.31</v>
          </cell>
        </row>
        <row r="562">
          <cell r="A562">
            <v>89027</v>
          </cell>
          <cell r="B562" t="str">
            <v>TANQUE DE ASFALTO ESTACIONÁRIO COM MAÇARICO, CAPACIDADE 20.000 L - CHI DIURNO. AF_06/2014</v>
          </cell>
          <cell r="C562" t="str">
            <v>CHI</v>
          </cell>
          <cell r="D562">
            <v>4.87</v>
          </cell>
        </row>
        <row r="563">
          <cell r="A563">
            <v>89031</v>
          </cell>
          <cell r="B563" t="str">
            <v>TRATOR DE ESTEIRAS, POTÊNCIA 100 HP, PESO OPERACIONAL 9,4 T, COM LÂMINA 2,19 M3 - CHI DIURNO. AF_06/2014</v>
          </cell>
          <cell r="C563" t="str">
            <v>CHI</v>
          </cell>
          <cell r="D563">
            <v>48.67</v>
          </cell>
        </row>
        <row r="564">
          <cell r="A564">
            <v>89036</v>
          </cell>
          <cell r="B564" t="str">
            <v>TRATOR DE PNEUS, POTÊNCIA 85 CV, TRAÇÃO 4X4, PESO COM LASTRO DE 4.675 KG - CHI DIURNO. AF_06/2014</v>
          </cell>
          <cell r="C564" t="str">
            <v>CHI</v>
          </cell>
          <cell r="D564">
            <v>31.34</v>
          </cell>
        </row>
        <row r="565">
          <cell r="A565">
            <v>89218</v>
          </cell>
          <cell r="B565" t="str">
            <v>BATE-ESTACAS POR GRAVIDADE, POTÊNCIA DE 160 HP, PESO DO MARTELO ATÉ 3 TONELADAS - CHI DIURNO. AF_11/2014</v>
          </cell>
          <cell r="C565" t="str">
            <v>CHI</v>
          </cell>
          <cell r="D565">
            <v>65.69</v>
          </cell>
        </row>
        <row r="566">
          <cell r="A566">
            <v>89226</v>
          </cell>
          <cell r="B566" t="str">
            <v>BETONEIRA CAPACIDADE NOMINAL DE 600 L, CAPACIDADE DE MISTURA 360 L, MOTOR ELÉTRICO TRIFÁSICO POTÊNCIA DE 4 CV, SEM CARREGADOR - CHI DIURNO. AF_11/2014</v>
          </cell>
          <cell r="C566" t="str">
            <v>CHI</v>
          </cell>
          <cell r="D566">
            <v>1.53</v>
          </cell>
        </row>
        <row r="567">
          <cell r="A567">
            <v>89235</v>
          </cell>
          <cell r="B567" t="str">
            <v>FRESADORA DE ASFALTO A FRIO SOBRE RODAS, LARGURA FRESAGEM DE 1,0 M, POTÊNCIA 208 HP - CHI DIURNO. AF_11/2014</v>
          </cell>
          <cell r="C567" t="str">
            <v>CHI</v>
          </cell>
          <cell r="D567">
            <v>161.4</v>
          </cell>
        </row>
        <row r="568">
          <cell r="A568">
            <v>89243</v>
          </cell>
          <cell r="B568" t="str">
            <v>FRESADORA DE ASFALTO A FRIO SOBRE RODAS, LARGURA FRESAGEM DE 2,0 M, POTÊNCIA 550 HP - CHI DIURNO. AF_11/2014</v>
          </cell>
          <cell r="C568" t="str">
            <v>CHI</v>
          </cell>
          <cell r="D568">
            <v>351.37</v>
          </cell>
        </row>
        <row r="569">
          <cell r="A569">
            <v>89251</v>
          </cell>
          <cell r="B569" t="str">
            <v>RECICLADORA DE ASFALTO A FRIO SOBRE RODAS, LARGURA FRESAGEM DE 2,0 M, POTÊNCIA 422 HP - CHI DIURNO. AF_11/2014</v>
          </cell>
          <cell r="C569" t="str">
            <v>CHI</v>
          </cell>
          <cell r="D569">
            <v>307.83999999999997</v>
          </cell>
        </row>
        <row r="570">
          <cell r="A570">
            <v>89258</v>
          </cell>
          <cell r="B570" t="str">
            <v>VIBROACABADORA DE ASFALTO SOBRE ESTEIRAS, LARGURA DE PAVIMENTAÇÃO 2,13 M A 4,55 M, POTÊNCIA 100 HP, CAPACIDADE 400 T/H - CHI DIURNO. AF_11/2014</v>
          </cell>
          <cell r="C570" t="str">
            <v>CHI</v>
          </cell>
          <cell r="D570">
            <v>104.29</v>
          </cell>
        </row>
        <row r="571">
          <cell r="A571">
            <v>89273</v>
          </cell>
          <cell r="B571" t="str">
            <v>GUINDASTE HIDRÁULICO AUTOPROPELIDO, COM LANÇA TELESCÓPICA 28,80 M, CAPACIDADE MÁXIMA 30 T, POTÊNCIA 97 KW, TRAÇÃO 4 X 4 - CHI DIURNO. AF_11/2014</v>
          </cell>
          <cell r="C571" t="str">
            <v>CHI</v>
          </cell>
          <cell r="D571">
            <v>75.78</v>
          </cell>
        </row>
        <row r="572">
          <cell r="A572">
            <v>89279</v>
          </cell>
          <cell r="B572" t="str">
            <v>BETONEIRA CAPACIDADE NOMINAL DE 600 L, CAPACIDADE DE MISTURA 440 L, MOTOR A DIESEL POTÊNCIA 10 HP, COM CARREGADOR - CHI DIURNO. AF_11/2014</v>
          </cell>
          <cell r="C572" t="str">
            <v>CHI</v>
          </cell>
          <cell r="D572">
            <v>1.86</v>
          </cell>
        </row>
        <row r="573">
          <cell r="A573">
            <v>89877</v>
          </cell>
          <cell r="B573" t="str">
            <v>CAMINHÃO BASCULANTE 14 M3, COM CAVALO MECÂNICO DE CAPACIDADE MÁXIMA DE TRAÇÃO COMBINADO DE 36000 KG, POTÊNCIA 286 CV, INCLUSIVE SEMIREBOQUE COM CAÇAMBA METÁLICA - CHI DIURNO. AF_12/2014</v>
          </cell>
          <cell r="C573" t="str">
            <v>CHI</v>
          </cell>
          <cell r="D573">
            <v>59.09</v>
          </cell>
        </row>
        <row r="574">
          <cell r="A574">
            <v>89884</v>
          </cell>
          <cell r="B574" t="str">
            <v>CAMINHÃO BASCULANTE 18 M3, COM CAVALO MECÂNICO DE CAPACIDADE MÁXIMA DE TRAÇÃO COMBINADO DE 45000 KG, POTÊNCIA 330 CV, INCLUSIVE SEMIREBOQUE COM CAÇAMBA METÁLICA - CHI DIURNO. AF_12/2014</v>
          </cell>
          <cell r="C574" t="str">
            <v>CHI</v>
          </cell>
          <cell r="D574">
            <v>62.22</v>
          </cell>
        </row>
        <row r="575">
          <cell r="A575">
            <v>90587</v>
          </cell>
          <cell r="B575" t="str">
            <v>VIBRADOR DE IMERSÃO, DIÂMETRO DE PONTEIRA 45MM, MOTOR ELÉTRICO TRIFÁSICO POTÊNCIA DE 2 CV - CHI DIURNO. AF_06/2015</v>
          </cell>
          <cell r="C575" t="str">
            <v>CHI</v>
          </cell>
          <cell r="D575">
            <v>0.44</v>
          </cell>
        </row>
        <row r="576">
          <cell r="A576">
            <v>90626</v>
          </cell>
          <cell r="B576" t="str">
            <v>PERFURATRIZ MANUAL, TORQUE MÁXIMO 83 N.M, POTÊNCIA 5 CV, COM DIÂMETRO MÁXIMO 4" - CHI DIURNO. AF_06/2015</v>
          </cell>
          <cell r="C576" t="str">
            <v>CHI</v>
          </cell>
          <cell r="D576">
            <v>2.4</v>
          </cell>
        </row>
        <row r="577">
          <cell r="A577">
            <v>90632</v>
          </cell>
          <cell r="B577" t="str">
            <v>PERFURATRIZ SOBRE ESTEIRA, TORQUE MÁXIMO 600 KGF, PESO MÉDIO 1000 KG, POTÊNCIA 20 HP, DIÂMETRO MÁXIMO 10" - CHI DIURNO. AF_06/2015</v>
          </cell>
          <cell r="C577" t="str">
            <v>CHI</v>
          </cell>
          <cell r="D577">
            <v>67.92</v>
          </cell>
        </row>
        <row r="578">
          <cell r="A578">
            <v>90638</v>
          </cell>
          <cell r="B578" t="str">
            <v>MISTURADOR DUPLO HORIZONTAL DE ALTA TURBULÊNCIA, CAPACIDADE / VOLUME 2 X 500 LITROS, MOTORES ELÉTRICOS MÍNIMO 5 CV CADA, PARA NATA CIMENTO, ARGAMASSA E OUTROS - CHI DIURNO. AF_06/2015</v>
          </cell>
          <cell r="C578" t="str">
            <v>CHI</v>
          </cell>
          <cell r="D578">
            <v>4.75</v>
          </cell>
        </row>
        <row r="579">
          <cell r="A579">
            <v>90644</v>
          </cell>
          <cell r="B579" t="str">
            <v>BOMBA TRIPLEX, PARA INJEÇÃO DE NATA DE CIMENTO, VAZÃO MÁXIMA DE 100 LITROS/MINUTO, PRESSÃO MÁXIMA DE 70 BAR - CHI DIURNO. AF_06/2015</v>
          </cell>
          <cell r="C579" t="str">
            <v>CHI</v>
          </cell>
          <cell r="D579">
            <v>7.1</v>
          </cell>
        </row>
        <row r="580">
          <cell r="A580">
            <v>90651</v>
          </cell>
          <cell r="B580" t="str">
            <v>BOMBA CENTRÍFUGA MONOESTÁGIO COM MOTOR ELÉTRICO MONOFÁSICO, POTÊNCIA 15 HP, DIÂMETRO DO ROTOR 173 MM, HM/Q = 30 MCA / 90 M3/H A 45 MCA / 55 M3/H - CHI DIURNO. AF_06/2015</v>
          </cell>
          <cell r="C580" t="str">
            <v>CHI</v>
          </cell>
          <cell r="D580">
            <v>0.71</v>
          </cell>
        </row>
        <row r="581">
          <cell r="A581">
            <v>90657</v>
          </cell>
          <cell r="B581" t="str">
            <v>BOMBA DE PROJEÇÃO DE CONCRETO SECO, POTÊNCIA 10 CV, VAZÃO 3 M3/H - CHI DIURNO. AF_06/2015</v>
          </cell>
          <cell r="C581" t="str">
            <v>CHI</v>
          </cell>
          <cell r="D581">
            <v>4.62</v>
          </cell>
        </row>
        <row r="582">
          <cell r="A582">
            <v>90663</v>
          </cell>
          <cell r="B582" t="str">
            <v>BOMBA DE PROJEÇÃO DE CONCRETO SECO, POTÊNCIA 10 CV, VAZÃO 6 M3/H - CHI DIURNO. AF_06/2015</v>
          </cell>
          <cell r="C582" t="str">
            <v>CHI</v>
          </cell>
          <cell r="D582">
            <v>4.95</v>
          </cell>
        </row>
        <row r="583">
          <cell r="A583">
            <v>90669</v>
          </cell>
          <cell r="B583" t="str">
            <v>PROJETOR PNEUMÁTICO DE ARGAMASSA PARA CHAPISCO E REBOCO COM RECIPIENTE ACOPLADO, TIPO CANEQUINHA, COM COMPRESSOR DE AR REBOCÁVEL VAZÃO 89 PCM E MOTOR DIESEL DE 20 CV - CHI DIURNO. AF_06/2015</v>
          </cell>
          <cell r="C583" t="str">
            <v>CHI</v>
          </cell>
          <cell r="D583">
            <v>6.34</v>
          </cell>
        </row>
        <row r="584">
          <cell r="A584">
            <v>90675</v>
          </cell>
          <cell r="B584" t="str">
            <v>PERFURATRIZ COM TORRE METÁLICA PARA EXECUÇÃO DE ESTACA HÉLICE CONTÍNUA, PROFUNDIDADE MÁXIMA DE 30 M, DIÂMETRO MÁXIMO DE 800 MM, POTÊNCIA INSTALADA DE 268 HP, MESA ROTATIVA COM TORQUE MÁXIMO DE 170 KNM - CHI DIURNO. AF_06/2015</v>
          </cell>
          <cell r="C584" t="str">
            <v>CHI</v>
          </cell>
          <cell r="D584">
            <v>254.4</v>
          </cell>
        </row>
        <row r="585">
          <cell r="A585">
            <v>90681</v>
          </cell>
          <cell r="B585" t="str">
            <v>PERFURATRIZ HIDRÁULICA SOBRE CAMINHÃO COM TRADO CURTO ACOPLADO, PROFUNDIDADE MÁXIMA DE 20 M, DIÂMETRO MÁXIMO DE 1500 MM, POTÊNCIA INSTALADA DE 137 HP, MESA ROTATIVA COM TORQUE MÁXIMO DE 30 KNM - CHI DIURNO. AF_06/2015</v>
          </cell>
          <cell r="C585" t="str">
            <v>CHI</v>
          </cell>
          <cell r="D585">
            <v>139.44</v>
          </cell>
        </row>
        <row r="586">
          <cell r="A586">
            <v>90687</v>
          </cell>
          <cell r="B586" t="str">
            <v>MANIPULADOR TELESCÓPICO, POTÊNCIA DE 85 HP, CAPACIDADE DE CARGA DE 3.500 KG, ALTURA MÁXIMA DE ELEVAÇÃO DE 12,3 M - CHI DIURNO. AF_06/2015</v>
          </cell>
          <cell r="C586" t="str">
            <v>CHI</v>
          </cell>
          <cell r="D586">
            <v>50.2</v>
          </cell>
        </row>
        <row r="587">
          <cell r="A587">
            <v>90693</v>
          </cell>
          <cell r="B587" t="str">
            <v>MINICARREGADEIRA SOBRE RODAS, POTÊNCIA LÍQUIDA DE 47 HP, CAPACIDADE NOMINAL DE OPERAÇÃO DE 646 KG - CHI DIURNO. AF_06/2015</v>
          </cell>
          <cell r="C587" t="str">
            <v>CHI</v>
          </cell>
          <cell r="D587">
            <v>33.880000000000003</v>
          </cell>
        </row>
        <row r="588">
          <cell r="A588">
            <v>90965</v>
          </cell>
          <cell r="B588" t="str">
            <v>COMPRESSOR DE AR REBOCÁVEL, VAZÃO 89 PCM, PRESSÃO EFETIVA DE TRABALHO 102 PSI, MOTOR DIESEL, POTÊNCIA 20 CV - CHI DIURNO. AF_06/2015</v>
          </cell>
          <cell r="C588" t="str">
            <v>CHI</v>
          </cell>
          <cell r="D588">
            <v>6.31</v>
          </cell>
        </row>
        <row r="589">
          <cell r="A589">
            <v>90973</v>
          </cell>
          <cell r="B589" t="str">
            <v>COMPRESSOR DE AR REBOCAVEL, VAZÃO 250 PCM, PRESSAO DE TRABALHO 102 PSI, MOTOR A DIESEL POTÊNCIA 81 CV - CHI DIURNO. AF_06/2015</v>
          </cell>
          <cell r="C589" t="str">
            <v>CHI</v>
          </cell>
          <cell r="D589">
            <v>6.33</v>
          </cell>
        </row>
        <row r="590">
          <cell r="A590">
            <v>90982</v>
          </cell>
          <cell r="B590" t="str">
            <v>COMPRESSOR DE AR REBOCÁVEL, VAZÃO 748 PCM, PRESSÃO EFETIVA DE TRABALHO 102 PSI, MOTOR DIESEL, POTÊNCIA 210 CV - CHI DIURNO. AF_06/2015</v>
          </cell>
          <cell r="C590" t="str">
            <v>CHI</v>
          </cell>
          <cell r="D590">
            <v>16.079999999999998</v>
          </cell>
        </row>
        <row r="591">
          <cell r="A591">
            <v>91001</v>
          </cell>
          <cell r="B591" t="str">
            <v>COMPRESSOR DE AR REBOCAVEL, VAZÃO 400 PCM, PRESSAO DE TRABALHO 102 PSI, MOTOR A DIESEL POTÊNCIA 110 CV - CHI DIURNO. AF_06/2015</v>
          </cell>
          <cell r="C591" t="str">
            <v>CHI</v>
          </cell>
          <cell r="D591">
            <v>7.5</v>
          </cell>
        </row>
        <row r="592">
          <cell r="A592">
            <v>91032</v>
          </cell>
          <cell r="B592" t="str">
            <v>CAMINHÃO TRUCADO (C/ TERCEIRO EIXO) ELETRÔNICO - POTÊNCIA 231CV - PBT = 22000KG - DIST. ENTRE EIXOS 5170 MM - INCLUI CARROCERIA FIXA ABERTA DE MADEIRA - CHI DIURNO. AF_06/2015</v>
          </cell>
          <cell r="C592" t="str">
            <v>CHI</v>
          </cell>
          <cell r="D592">
            <v>42.88</v>
          </cell>
        </row>
        <row r="593">
          <cell r="A593">
            <v>91278</v>
          </cell>
          <cell r="B593" t="str">
            <v>PLACA VIBRATÓRIA REVERSÍVEL COM MOTOR 4 TEMPOS A GASOLINA, FORÇA CENTRÍFUGA DE 25 KN (2500 KGF), POTÊNCIA 5,5 CV - CHI DIURNO. AF_08/2015</v>
          </cell>
          <cell r="C593" t="str">
            <v>CHI</v>
          </cell>
          <cell r="D593">
            <v>0.56000000000000005</v>
          </cell>
        </row>
        <row r="594">
          <cell r="A594">
            <v>91285</v>
          </cell>
          <cell r="B594" t="str">
            <v>CORTADORA DE PISO COM MOTOR 4 TEMPOS A GASOLINA, POTÊNCIA DE 13 HP, COM DISCO DE CORTE DIAMANTADO SEGMENTADO PARA CONCRETO, DIÂMETRO DE 350 MM, FURO DE 1" (14 X 1") - CHI DIURNO. AF_08/2015</v>
          </cell>
          <cell r="C594" t="str">
            <v>CHI</v>
          </cell>
          <cell r="D594">
            <v>1.19</v>
          </cell>
        </row>
        <row r="595">
          <cell r="A595">
            <v>91387</v>
          </cell>
          <cell r="B595" t="str">
            <v>CAMINHÃO BASCULANTE 10 M3, TRUCADO CABINE SIMPLES, PESO BRUTO TOTAL 23.000 KG, CARGA ÚTIL MÁXIMA 15.935 KG, DISTÂNCIA ENTRE EIXOS 4,80 M, POTÊNCIA 230 CV INCLUSIVE CAÇAMBA METÁLICA - CHI DIURNO. AF_06/2014</v>
          </cell>
          <cell r="C595" t="str">
            <v>CHI</v>
          </cell>
          <cell r="D595">
            <v>46.07</v>
          </cell>
        </row>
        <row r="596">
          <cell r="A596">
            <v>91395</v>
          </cell>
          <cell r="B596" t="str">
            <v>CAMINHÃO TOCO, PBT 14.300 KG, CARGA ÚTIL MÁX. 9.710 KG, DIST. ENTRE EIXOS 3,56 M, POTÊNCIA 185 CV, INCLUSIVE CARROCERIA FIXA ABERTA DE MADEIRA P/ TRANSPORTE GERAL DE CARGA SECA, DIMEN. APROX. 2,50 X 6,50 X 0,50 M - CHI DIURNO. AF_06/2014</v>
          </cell>
          <cell r="C596" t="str">
            <v>CHI</v>
          </cell>
          <cell r="D596">
            <v>38.479999999999997</v>
          </cell>
        </row>
        <row r="597">
          <cell r="A597">
            <v>91486</v>
          </cell>
          <cell r="B597" t="str">
            <v>ESPARGIDOR DE ASFALTO PRESSURIZADO, TANQUE 6 M3 COM ISOLAÇÃO TÉRMICA, AQUECIDO COM 2 MAÇARICOS, COM BARRA ESPARGIDORA 3,60 M, MONTADO SOBRE CAMINHÃO  TOCO, PBT 14.300 KG, POTÊNCIA 185 CV - CHI DIURNO. AF_08/2015</v>
          </cell>
          <cell r="C597" t="str">
            <v>CHI</v>
          </cell>
          <cell r="D597">
            <v>46.02</v>
          </cell>
        </row>
        <row r="598">
          <cell r="A598">
            <v>91534</v>
          </cell>
          <cell r="B598" t="str">
            <v>COMPACTADOR DE SOLOS DE PERCUSSÃO (SOQUETE) COM MOTOR A GASOLINA 4 TEMPOS, POTÊNCIA 4 CV - CHI DIURNO. AF_08/2015</v>
          </cell>
          <cell r="C598" t="str">
            <v>CHI</v>
          </cell>
          <cell r="D598">
            <v>16.920000000000002</v>
          </cell>
        </row>
        <row r="599">
          <cell r="A599">
            <v>91635</v>
          </cell>
          <cell r="B599" t="str">
            <v>GUINDAUTO HIDRÁULICO, CAPACIDADE MÁXIMA DE CARGA 6500 KG, MOMENTO MÁXIMO DE CARGA 5,8 TM, ALCANCE MÁXIMO HORIZONTAL 7,60 M, INCLUSIVE CAMINHÃO TOCO PBT 9.700 KG, POTÊNCIA DE 160 CV - CHI DIURNO. AF_08/2015</v>
          </cell>
          <cell r="C599" t="str">
            <v>CHI</v>
          </cell>
          <cell r="D599">
            <v>42.02</v>
          </cell>
        </row>
        <row r="600">
          <cell r="A600">
            <v>91646</v>
          </cell>
          <cell r="B600" t="str">
            <v>CAMINHÃO DE TRANSPORTE DE MATERIAL ASFÁLTICO 30.000 L, COM CAVALO MECÂNICO DE CAPACIDADE MÁXIMA DE TRAÇÃO COMBINADO DE 66.000 KG, POTÊNCIA 360 CV, INCLUSIVE TANQUE DE ASFALTO COM SERPENTINA - CHI DIURNO. AF_08/2015</v>
          </cell>
          <cell r="C600" t="str">
            <v>CHI</v>
          </cell>
          <cell r="D600">
            <v>65.45</v>
          </cell>
        </row>
        <row r="601">
          <cell r="A601">
            <v>91693</v>
          </cell>
          <cell r="B601" t="str">
            <v>SERRA CIRCULAR DE BANCADA COM MOTOR ELÉTRICO POTÊNCIA DE 5HP, COM COIFA PARA DISCO 10" - CHI DIURNO. AF_08/2015</v>
          </cell>
          <cell r="C601" t="str">
            <v>CHI</v>
          </cell>
          <cell r="D601">
            <v>16.21</v>
          </cell>
        </row>
        <row r="602">
          <cell r="A602">
            <v>92044</v>
          </cell>
          <cell r="B602" t="str">
            <v>DISTRIBUIDOR DE AGREGADOS REBOCAVEL, CAPACIDADE 1,9 M³, LARGURA DE TRABALHO 3,66 M - CHI DIURNO. AF_11/2015</v>
          </cell>
          <cell r="C602" t="str">
            <v>CHI</v>
          </cell>
          <cell r="D602">
            <v>6.52</v>
          </cell>
        </row>
        <row r="603">
          <cell r="A603">
            <v>92107</v>
          </cell>
          <cell r="B603" t="str">
            <v>CAMINHÃO PARA EQUIPAMENTO DE LIMPEZA A SUCÇÃO COM CAMINHÃO TRUCADO DE PESO BRUTO TOTAL 23000 KG, CARGA ÚTIL MÁXIMA 15935 KG, DISTÂNCIA ENTRE EIXOS 4,80 M, POTÊNCIA 230 CV, INCLUSIVE LIMPADORA A SUCÇÃO, TANQUE 12000 L - CHI DIURNO. AF_11/2015</v>
          </cell>
          <cell r="C603" t="str">
            <v>CHI</v>
          </cell>
          <cell r="D603">
            <v>56.48</v>
          </cell>
        </row>
        <row r="604">
          <cell r="A604">
            <v>92113</v>
          </cell>
          <cell r="B604" t="str">
            <v>PENEIRA ROTATIVA COM MOTOR ELÉTRICO TRIFÁSICO DE 2 CV, CILINDRO DE 1 M X 0,60 M, COM FUROS DE 3,17 MM - CHI DIURNO. AF_11/2015</v>
          </cell>
          <cell r="C604" t="str">
            <v>CHI</v>
          </cell>
          <cell r="D604">
            <v>1.1000000000000001</v>
          </cell>
        </row>
        <row r="605">
          <cell r="A605">
            <v>92119</v>
          </cell>
          <cell r="B605" t="str">
            <v>DOSADOR DE AREIA, CAPACIDADE DE 26 LITROS - CHI DIURNO. AF_11/2015</v>
          </cell>
          <cell r="C605" t="str">
            <v>CHI</v>
          </cell>
          <cell r="D605">
            <v>0.12</v>
          </cell>
        </row>
        <row r="606">
          <cell r="A606">
            <v>92139</v>
          </cell>
          <cell r="B606" t="str">
            <v>CAMINHONETE COM MOTOR A DIESEL, POTÊNCIA 180 CV, CABINE DUPLA, 4X4 - CHI DIURNO. AF_11/2015</v>
          </cell>
          <cell r="C606" t="str">
            <v>CHI</v>
          </cell>
          <cell r="D606">
            <v>30.71</v>
          </cell>
        </row>
        <row r="607">
          <cell r="A607">
            <v>92146</v>
          </cell>
          <cell r="B607" t="str">
            <v>CAMINHONETE CABINE SIMPLES COM MOTOR 1.6 FLEX, CÂMBIO MANUAL, POTÊNCIA 101/104 CV, 2 PORTAS - CHI DIURNO. AF_11/2015</v>
          </cell>
          <cell r="C607" t="str">
            <v>CHI</v>
          </cell>
          <cell r="D607">
            <v>21.39</v>
          </cell>
        </row>
        <row r="608">
          <cell r="A608">
            <v>92243</v>
          </cell>
          <cell r="B608" t="str">
            <v>CAMINHÃO DE TRANSPORTE DE MATERIAL ASFÁLTICO 20.000 L, COM CAVALO MECÂNICO DE CAPACIDADE MÁXIMA DE TRAÇÃO COMBINADO DE 45.000 KG, POTÊNCIA 330 CV, INCLUSIVE TANQUE DE ASFALTO COM MAÇARICO - CHI DIURNO. AF_12/2015</v>
          </cell>
          <cell r="C608" t="str">
            <v>CHI</v>
          </cell>
          <cell r="D608">
            <v>53.59</v>
          </cell>
        </row>
        <row r="609">
          <cell r="A609">
            <v>92717</v>
          </cell>
          <cell r="B609" t="str">
            <v>APARELHO PARA CORTE E SOLDA OXI-ACETILENO SOBRE RODAS, INCLUSIVE CILINDROS E MAÇARICOS - CHI DIURNO. AF_12/2015</v>
          </cell>
          <cell r="C609" t="str">
            <v>CHI</v>
          </cell>
          <cell r="D609">
            <v>0.28999999999999998</v>
          </cell>
        </row>
        <row r="610">
          <cell r="A610">
            <v>92961</v>
          </cell>
          <cell r="B610" t="str">
            <v>MÁQUINA EXTRUSORA DE CONCRETO PARA GUIAS E SARJETAS, MOTOR A DIESEL, POTÊNCIA 14 CV - CHI DIURNO. AF_12/2015</v>
          </cell>
          <cell r="C610" t="str">
            <v>CHI</v>
          </cell>
          <cell r="D610">
            <v>5.04</v>
          </cell>
        </row>
        <row r="611">
          <cell r="A611">
            <v>92967</v>
          </cell>
          <cell r="B611" t="str">
            <v>MARTELO PERFURADOR PNEUMÁTICO MANUAL, HASTE 25 X 75 MM, 21 KG - CHI DIURNO. AF_12/2015</v>
          </cell>
          <cell r="C611" t="str">
            <v>CHI</v>
          </cell>
          <cell r="D611">
            <v>15.31</v>
          </cell>
        </row>
        <row r="612">
          <cell r="A612">
            <v>93225</v>
          </cell>
          <cell r="B612" t="str">
            <v>PERFURATRIZ COM TORRE METÁLICA PARA EXECUÇÃO DE ESTACA HÉLICE CONTÍNUA, PROFUNDIDADE MÁXIMA DE 32 M, DIÂMETRO MÁXIMO DE 1000 MM, POTÊNCIA INSTALADA DE 350 HP, MESA ROTATIVA COM TORQUE MÁXIMO DE 263 KNM - CHI DIURNO. AF_01/2016</v>
          </cell>
          <cell r="C612" t="str">
            <v>CHI</v>
          </cell>
          <cell r="D612">
            <v>386.66</v>
          </cell>
        </row>
        <row r="613">
          <cell r="A613">
            <v>93234</v>
          </cell>
          <cell r="B613" t="str">
            <v>BETONEIRA CAPACIDADE NOMINAL 400 L, CAPACIDADE DE MISTURA 310 L, MOTOR A GASOLINA POTÊNCIA 5,5 HP, SEM CARREGADOR - CHI DIURNO. AF_02/2016</v>
          </cell>
          <cell r="C613" t="str">
            <v>CHI</v>
          </cell>
          <cell r="D613">
            <v>0.47</v>
          </cell>
        </row>
        <row r="614">
          <cell r="A614">
            <v>93244</v>
          </cell>
          <cell r="B614" t="str">
            <v>ROLO COMPACTADOR VIBRATÓRIO PÉ DE CARNEIRO PARA SOLOS, POTÊNCIA 80 HP, PESO OPERACIONAL SEM/COM LASTRO 7,4 / 8,8 T, LARGURA DE TRABALHO 1,68 M - CHI DIURNO. AF_02/2016</v>
          </cell>
          <cell r="C614" t="str">
            <v>CHI</v>
          </cell>
          <cell r="D614">
            <v>53.83</v>
          </cell>
        </row>
        <row r="615">
          <cell r="A615">
            <v>93274</v>
          </cell>
          <cell r="B615" t="str">
            <v>GRUA ASCENSIONAL, LANÇA DE 30 M, CAPACIDADE DE 1,0 T A 30 M, ALTURA ATÉ 39 M - CHI DIURNO. AF_03/2016</v>
          </cell>
          <cell r="C615" t="str">
            <v>CHI</v>
          </cell>
          <cell r="D615">
            <v>62.16</v>
          </cell>
        </row>
        <row r="616">
          <cell r="A616">
            <v>93282</v>
          </cell>
          <cell r="B616" t="str">
            <v>GUINCHO ELÉTRICO DE COLUNA, CAPACIDADE 400 KG, COM MOTO FREIO, MOTOR TRIFÁSICO DE 1,25 CV - CHI DIURNO. AF_03/2016</v>
          </cell>
          <cell r="C616" t="str">
            <v>CHI</v>
          </cell>
          <cell r="D616">
            <v>15.8</v>
          </cell>
        </row>
        <row r="617">
          <cell r="A617">
            <v>93288</v>
          </cell>
          <cell r="B617" t="str">
            <v>GUINDASTE HIDRÁULICO AUTOPROPELIDO, COM LANÇA TELESCÓPICA 40 M, CAPACIDADE MÁXIMA 60 T, POTÊNCIA 260 KW - CHI DIURNO. AF_03/2016</v>
          </cell>
          <cell r="C617" t="str">
            <v>CHI</v>
          </cell>
          <cell r="D617">
            <v>131.44999999999999</v>
          </cell>
        </row>
        <row r="618">
          <cell r="A618">
            <v>93403</v>
          </cell>
          <cell r="B618" t="str">
            <v>GUINDAUTO HIDRÁULICO, CAPACIDADE MÁXIMA DE CARGA 3300 KG, MOMENTO MÁXIMO DE CARGA 5,8 TM, ALCANCE MÁXIMO HORIZONTAL 7,60 M, INCLUSIVE CAMINHÃO TOCO PBT 16.000 KG, POTÊNCIA DE 189 CV - CHI DIURNO. AF_03/2016</v>
          </cell>
          <cell r="C618" t="str">
            <v>CHI</v>
          </cell>
          <cell r="D618">
            <v>42.02</v>
          </cell>
        </row>
        <row r="619">
          <cell r="A619">
            <v>93409</v>
          </cell>
          <cell r="B619" t="str">
            <v>MÁQUINA JATO DE PRESSAO PORTÁTIL, CAMARA DE 1 SAIDA, CAPACIDADE 280 L, DIAMETRO 670 MM, BICO DE JATO CURTO VENTURI DE 5/16'' , MANGUEIRA DE 1'' COM COMPRESSOR DE AR REBOCÁVEL 189 PCM E MOTOR DIESEL 63 CV - CHI DIURNO. AF_03/2016</v>
          </cell>
          <cell r="C619" t="str">
            <v>CHI</v>
          </cell>
          <cell r="D619">
            <v>24.81</v>
          </cell>
        </row>
        <row r="620">
          <cell r="A620">
            <v>93416</v>
          </cell>
          <cell r="B620" t="str">
            <v>GERADOR PORTÁTIL MONOFÁSICO, POTÊNCIA 5500 VA, MOTOR A GASOLINA, POTÊNCIA DO MOTOR 13 CV - CHI DIURNO. AF_03/2016</v>
          </cell>
          <cell r="C620" t="str">
            <v>CHI</v>
          </cell>
          <cell r="D620">
            <v>0.3</v>
          </cell>
        </row>
        <row r="621">
          <cell r="A621">
            <v>93422</v>
          </cell>
          <cell r="B621" t="str">
            <v>GRUPO GERADOR REBOCÁVEL, POTÊNCIA 66 KVA, MOTOR A DIESEL - CHI DIURNO. AF_03/2016</v>
          </cell>
          <cell r="C621" t="str">
            <v>CHI</v>
          </cell>
          <cell r="D621">
            <v>4.1100000000000003</v>
          </cell>
        </row>
        <row r="622">
          <cell r="A622">
            <v>93428</v>
          </cell>
          <cell r="B622" t="str">
            <v>GRUPO GERADOR ESTACIONÁRIO, POTÊNCIA 150 KVA, MOTOR A DIESEL- CHI DIURNO. AF_03/2016</v>
          </cell>
          <cell r="C622" t="str">
            <v>CHI</v>
          </cell>
          <cell r="D622">
            <v>5.82</v>
          </cell>
        </row>
        <row r="623">
          <cell r="A623">
            <v>93434</v>
          </cell>
          <cell r="B623" t="str">
            <v>USINA DE MISTURA ASFÁLTICA À QUENTE, TIPO CONTRA FLUXO, PROD 40 A 80 TON/HORA - CHI DIURNO. AF_03/2016</v>
          </cell>
          <cell r="C623" t="str">
            <v>CHI</v>
          </cell>
          <cell r="D623">
            <v>209.05</v>
          </cell>
        </row>
        <row r="624">
          <cell r="A624">
            <v>93440</v>
          </cell>
          <cell r="B624" t="str">
            <v>USINA DE ASFALTO À FRIO, CAPACIDADE DE 40 A 60 TON/HORA, ELÉTRICA POTÊNCIA 30 CV - CHI DIURNO. AF_03/2016</v>
          </cell>
          <cell r="C624" t="str">
            <v>CHI</v>
          </cell>
          <cell r="D624">
            <v>91.26</v>
          </cell>
        </row>
        <row r="625">
          <cell r="A625">
            <v>95122</v>
          </cell>
          <cell r="B625" t="str">
            <v>USINA MISTURADORA DE SOLOS, CAPACIDADE DE 200 A 500 TON/H, POTENCIA 75KW - CHI DIURNO. AF_07/2016</v>
          </cell>
          <cell r="C625" t="str">
            <v>CHI</v>
          </cell>
          <cell r="D625">
            <v>156.44</v>
          </cell>
        </row>
        <row r="626">
          <cell r="A626">
            <v>95128</v>
          </cell>
          <cell r="B626" t="str">
            <v>DISTRIBUIDOR DE AGREGADOS AUTOPROPELIDO, CAP 3 M3, A DIESEL, POTÊNCIA 176CV - CHI DIURNO. AF_07/2016</v>
          </cell>
          <cell r="C626" t="str">
            <v>CHI</v>
          </cell>
          <cell r="D626">
            <v>34.94</v>
          </cell>
        </row>
        <row r="627">
          <cell r="A627">
            <v>95140</v>
          </cell>
          <cell r="B627" t="str">
            <v>TALHA MANUAL DE CORRENTE, CAPACIDADE DE 2 TON. COM ELEVAÇÃO DE 3 M - CHI DIURNO. AF_07/2016</v>
          </cell>
          <cell r="C627" t="str">
            <v>CHI</v>
          </cell>
          <cell r="D627">
            <v>0.03</v>
          </cell>
        </row>
        <row r="628">
          <cell r="A628">
            <v>95213</v>
          </cell>
          <cell r="B628" t="str">
            <v>GRUA ASCENCIONAL, LANÇA DE 42 M, CAPACIDADE DE 1,5 T A 30 M, ALTURA ATÉ 39 M - CHI DIURNO. AF_08/2016</v>
          </cell>
          <cell r="C628" t="str">
            <v>CHI</v>
          </cell>
          <cell r="D628">
            <v>68.37</v>
          </cell>
        </row>
        <row r="629">
          <cell r="A629">
            <v>95259</v>
          </cell>
          <cell r="B629" t="str">
            <v>MARTELO DEMOLIDOR PNEUMÁTICO MANUAL, 32 KG - CHI DIURNO. AF_09/2016</v>
          </cell>
          <cell r="C629" t="str">
            <v>CHI</v>
          </cell>
          <cell r="D629">
            <v>15.06</v>
          </cell>
        </row>
        <row r="630">
          <cell r="A630">
            <v>95265</v>
          </cell>
          <cell r="B630" t="str">
            <v>COMPACTADOR DE SOLOS DE PERCUSÃO (SOQUETE) COM MOTOR A GASOLINA, POTÊNCIA 3 CV - CHI DIURNO. AF_09/2016</v>
          </cell>
          <cell r="C630" t="str">
            <v>CHI</v>
          </cell>
          <cell r="D630">
            <v>0.75</v>
          </cell>
        </row>
        <row r="631">
          <cell r="A631">
            <v>95271</v>
          </cell>
          <cell r="B631" t="str">
            <v>RÉGUA VIBRATÓRIA DUPLA PARA CONCRETO, PESO DE 60KG, COMPRIMENTO 4 M, COM MOTOR A GASOLINA, POTÊNCIA 5,5 HP - CHI DIURNO. AF_09/2016</v>
          </cell>
          <cell r="C631" t="str">
            <v>CHI</v>
          </cell>
          <cell r="D631">
            <v>0.48</v>
          </cell>
        </row>
        <row r="632">
          <cell r="A632">
            <v>95277</v>
          </cell>
          <cell r="B632" t="str">
            <v>POLIDORA DE PISO (POLITRIZ), PESO DE 100KG, DIÂMETRO 450 MM, MOTOR ELÉTRICO, POTÊNCIA 4 HP - CHI DIURNO. AF_09/2016</v>
          </cell>
          <cell r="C632" t="str">
            <v>CHI</v>
          </cell>
          <cell r="D632">
            <v>0.48</v>
          </cell>
        </row>
        <row r="633">
          <cell r="A633">
            <v>95283</v>
          </cell>
          <cell r="B633" t="str">
            <v>DESEMPENADEIRA DE CONCRETO, PESO DE 75KG, 4 PÁS, MOTOR A GASOLINA, POTÊNCIA 5,5 HP - CHI DIURNO. AF_09/2016</v>
          </cell>
          <cell r="C633" t="str">
            <v>CHI</v>
          </cell>
          <cell r="D633">
            <v>0.56999999999999995</v>
          </cell>
        </row>
        <row r="634">
          <cell r="A634">
            <v>95621</v>
          </cell>
          <cell r="B634" t="str">
            <v>PERFURATRIZ PNEUMATICA MANUAL DE PESO MEDIO, MARTELETE, 18KG, COMPRIMENTO MÁXIMO DE CURSO DE 6 M, DIAMETRO DO PISTAO DE 5,5 CM - CHI DIURNO. AF_11/2016</v>
          </cell>
          <cell r="C634" t="str">
            <v>CHI</v>
          </cell>
          <cell r="D634">
            <v>14.76</v>
          </cell>
        </row>
        <row r="635">
          <cell r="A635">
            <v>95632</v>
          </cell>
          <cell r="B635" t="str">
            <v>ROLO COMPACTADOR VIBRATORIO TANDEM, ACO LISO, POTENCIA 125 HP, PESO SEM/COM LASTRO 10,20/11,65 T, LARGURA DE TRABALHO 1,73 M - CHI DIURNO. AF_11/2016</v>
          </cell>
          <cell r="C635" t="str">
            <v>CHI</v>
          </cell>
          <cell r="D635">
            <v>70.400000000000006</v>
          </cell>
        </row>
        <row r="636">
          <cell r="A636">
            <v>95703</v>
          </cell>
          <cell r="B636" t="str">
            <v>PERFURATRIZ MANUAL, TORQUE MAXIMO 55 KGF.M, POTENCIA 5 CV, COM DIAMETRO MAXIMO 8 1/2" - CHI DIURNO. AF_11/2016</v>
          </cell>
          <cell r="C636" t="str">
            <v>CHI</v>
          </cell>
          <cell r="D636">
            <v>21.41</v>
          </cell>
        </row>
        <row r="637">
          <cell r="A637">
            <v>95709</v>
          </cell>
          <cell r="B637" t="str">
            <v>PERFURATRIZ SOBRE ESTEIRA, TORQUE MÁXIMO 600 KGF, POTÊNCIA ENTRE 50 E 60 HP, DIÂMETRO MÁXIMO 10 - CHI DIURNO. AF_11/2016</v>
          </cell>
          <cell r="C637" t="str">
            <v>CHI</v>
          </cell>
          <cell r="D637">
            <v>65.760000000000005</v>
          </cell>
        </row>
        <row r="638">
          <cell r="A638">
            <v>95715</v>
          </cell>
          <cell r="B638" t="str">
            <v>ESCAVADEIRA HIDRAULICA SOBRE ESTEIRA, COM GARRA GIRATORIA DE MANDIBULAS, PESO OPERACIONAL ENTRE 22,00 E 25,50 TON, POTENCIA LIQUIDA ENTRE 150 E 160 HP - CHI DIURNO. AF_11/2016</v>
          </cell>
          <cell r="C638" t="str">
            <v>CHI</v>
          </cell>
          <cell r="D638">
            <v>79.55</v>
          </cell>
        </row>
        <row r="639">
          <cell r="A639">
            <v>95721</v>
          </cell>
          <cell r="B639" t="str">
            <v>ESCAVADEIRA HIDRAULICA SOBRE ESTEIRA, EQUIPADA COM CLAMSHELL, COM CAPACIDADE DA CAÇAMBA ENTRE 1,20 E 1,50 M3, PESO OPERACIONAL ENTRE 20,00 E 22,00 TON, POTENCIA LIQUIDA ENTRE 150 E 160 HP - CHI DIURNO. AF_11/2016</v>
          </cell>
          <cell r="C639" t="str">
            <v>CHI</v>
          </cell>
          <cell r="D639">
            <v>77.33</v>
          </cell>
        </row>
        <row r="640">
          <cell r="A640">
            <v>95873</v>
          </cell>
          <cell r="B640" t="str">
            <v>GRUPO GERADOR COM CARENAGEM, MOTOR DIESEL POTÊNCIA STANDART ENTRE 250 E 260 KVA - CHI DIURNO. AF_12/2016</v>
          </cell>
          <cell r="C640" t="str">
            <v>CHI</v>
          </cell>
          <cell r="D640">
            <v>9.31</v>
          </cell>
        </row>
        <row r="641">
          <cell r="A641">
            <v>96014</v>
          </cell>
          <cell r="B641" t="str">
            <v>TRATOR DE PNEUS COM POTÊNCIA DE 122 CV, TRAÇÃO 4X4, COM VASSOURA MECÂNICA ACOPLADA - CHI DIURNO. AF_02/2017</v>
          </cell>
          <cell r="C641" t="str">
            <v>CHI</v>
          </cell>
          <cell r="D641">
            <v>41.91</v>
          </cell>
        </row>
        <row r="642">
          <cell r="A642">
            <v>96021</v>
          </cell>
          <cell r="B642" t="str">
            <v>TRATOR DE PNEUS COM POTÊNCIA DE 122 CV, TRAÇÃO 4X4, COM GRADE DE DISCOS ACOPLADA - CHI DIURNO. AF_02/2017</v>
          </cell>
          <cell r="C642" t="str">
            <v>CHI</v>
          </cell>
          <cell r="D642">
            <v>41.63</v>
          </cell>
        </row>
        <row r="643">
          <cell r="A643">
            <v>96029</v>
          </cell>
          <cell r="B643" t="str">
            <v>TRATOR DE PNEUS COM POTÊNCIA DE 85 CV, TRAÇÃO 4X4, COM GRADE DE DISCOS ACOPLADA - CHI DIURNO. AF_02/2017</v>
          </cell>
          <cell r="C643" t="str">
            <v>CHI</v>
          </cell>
          <cell r="D643">
            <v>36.1</v>
          </cell>
        </row>
        <row r="644">
          <cell r="A644">
            <v>96036</v>
          </cell>
          <cell r="B644" t="str">
            <v>CAMINHÃO BASCULANTE 10 M3, TRUCADO, POTÊNCIA 230 CV, INCLUSIVE CAÇAMBA METÁLICA, COM DISTRIBUIDOR DE AGREGADOS ACOPLADO - CHI DIURNO. AF_02/2017</v>
          </cell>
          <cell r="C644" t="str">
            <v>CHI</v>
          </cell>
          <cell r="D644">
            <v>50.87</v>
          </cell>
        </row>
        <row r="645">
          <cell r="A645">
            <v>96155</v>
          </cell>
          <cell r="B645" t="str">
            <v>TRATOR DE PNEUS COM POTÊNCIA DE 85 CV, TRAÇÃO 4X4, COM VASSOURA MECÂNICA ACOPLADA - CHI DIURNO. AF_02/2017</v>
          </cell>
          <cell r="C645" t="str">
            <v>CHI</v>
          </cell>
          <cell r="D645">
            <v>36.380000000000003</v>
          </cell>
        </row>
        <row r="646">
          <cell r="A646">
            <v>96156</v>
          </cell>
          <cell r="B646" t="str">
            <v>MINICARREGADEIRA SOBRE RODAS POTENCIA 47HP CAPACIDADE OPERACAO 646 KG, COM VASSOURA MECÂNICA ACOPLADA - CHI DIURNO. AF_03/2017</v>
          </cell>
          <cell r="C646" t="str">
            <v>CHI</v>
          </cell>
          <cell r="D646">
            <v>41.2</v>
          </cell>
        </row>
        <row r="647">
          <cell r="A647">
            <v>96159</v>
          </cell>
          <cell r="B647" t="str">
            <v>MÁQUINA DEMARCADORA DE FAIXA DE TRÁFEGO À FRIO, AUTOPROPELIDA, POTÊNCIA 38 HP - CHI DIURNO. AF_07/2016</v>
          </cell>
          <cell r="C647" t="str">
            <v>CHI</v>
          </cell>
          <cell r="D647">
            <v>48.39</v>
          </cell>
        </row>
        <row r="648">
          <cell r="A648">
            <v>96246</v>
          </cell>
          <cell r="B648" t="str">
            <v>MINIESCAVADEIRA SOBRE ESTEIRAS, POTENCIA LIQUIDA DE *30* HP, PESO OPERACIONAL DE *3.500* KG - CHI DIURNO. AF_04/2017</v>
          </cell>
          <cell r="C648" t="str">
            <v>CHI</v>
          </cell>
          <cell r="D648">
            <v>38.22</v>
          </cell>
        </row>
        <row r="649">
          <cell r="A649">
            <v>96464</v>
          </cell>
          <cell r="B649" t="str">
            <v>ROLO COMPACTADOR DE PNEUS, ESTATICO, PRESSAO VARIAVEL, POTENCIA 110 HP, PESO SEM/COM LASTRO 10,8/27 T, LARGURA DE ROLAGEM 2,30 M - CHI DIURNO. AF_06/2017</v>
          </cell>
          <cell r="C649" t="str">
            <v>CHI</v>
          </cell>
          <cell r="D649">
            <v>76.34</v>
          </cell>
        </row>
        <row r="650">
          <cell r="A650">
            <v>98765</v>
          </cell>
          <cell r="B650" t="str">
            <v>INVERSOR DE SOLDA MONOFÁSICO DE 160 A, POTÊNCIA DE 5400 W, TENSÃO DE 220 V, PARA SOLDA COM ELETRODOS DE 2,0 A 4,0 MM E PROCESSO TIG - CHI DIURNO. AF_06/2018</v>
          </cell>
          <cell r="C650" t="str">
            <v>CHI</v>
          </cell>
          <cell r="D650">
            <v>0.11</v>
          </cell>
        </row>
        <row r="651">
          <cell r="A651">
            <v>99834</v>
          </cell>
          <cell r="B651" t="str">
            <v>LAVADORA DE ALTA PRESSAO (LAVA-JATO) PARA AGUA FRIA, PRESSAO DE OPERACAO ENTRE 1400 E 1900 LIB/POL2, VAZAO MAXIMA ENTRE 400 E 700 L/H - CHI DIURNO. AF_04/2019</v>
          </cell>
          <cell r="C651" t="str">
            <v>CHI</v>
          </cell>
          <cell r="D651">
            <v>0.25</v>
          </cell>
        </row>
        <row r="652">
          <cell r="A652">
            <v>100642</v>
          </cell>
          <cell r="B652" t="str">
            <v>USINA DE MISTURA ASFÁLTICA À QUENTE, TIPO CONTRA FLUXO, PROD 100 A 140 TON/HORA - CHI DIURNO. AF_12/2019</v>
          </cell>
          <cell r="C652" t="str">
            <v>CHI</v>
          </cell>
          <cell r="D652">
            <v>170.21</v>
          </cell>
        </row>
        <row r="653">
          <cell r="A653">
            <v>100648</v>
          </cell>
          <cell r="B653" t="str">
            <v>USINA DE ASFALTO, TIPO GRAVIMÉTRICA, PROD 150 TON/HORA - CHI DIURNO. AF_12/2019</v>
          </cell>
          <cell r="C653" t="str">
            <v>CHI</v>
          </cell>
          <cell r="D653">
            <v>420.38</v>
          </cell>
        </row>
        <row r="654">
          <cell r="A654">
            <v>102274</v>
          </cell>
          <cell r="B654" t="str">
            <v>MARTELO DEMOLIDOR ELÉTRICO, COM POTÊNCIA DE 2.000 W, 1.000 IMPACTOS POR MINUTO, PESO DE 30 KG -  CHI DIURNO. AF_01/2021</v>
          </cell>
          <cell r="C654" t="str">
            <v>CHI</v>
          </cell>
          <cell r="D654">
            <v>14.24</v>
          </cell>
        </row>
        <row r="655">
          <cell r="A655">
            <v>5089</v>
          </cell>
          <cell r="B655" t="str">
            <v>ROLO COMPACTADOR VIBRATÓRIO PÉ DE CARNEIRO PARA SOLOS, POTÊNCIA 80 HP, PESO OPERACIONAL SEM/COM LASTRO 7,4 / 8,8 T, LARGURA DE TRABALHO 1,68 M - MANUTENÇÃO. AF_02/2016</v>
          </cell>
          <cell r="C655" t="str">
            <v>H</v>
          </cell>
          <cell r="D655">
            <v>41.52</v>
          </cell>
        </row>
        <row r="656">
          <cell r="A656">
            <v>5627</v>
          </cell>
          <cell r="B656" t="str">
            <v>ESCAVADEIRA HIDRÁULICA SOBRE ESTEIRAS, CAÇAMBA 0,80 M3, PESO OPERACIONAL 17 T, POTENCIA BRUTA 111 HP - DEPRECIAÇÃO. AF_06/2014</v>
          </cell>
          <cell r="C656" t="str">
            <v>H</v>
          </cell>
          <cell r="D656">
            <v>44.8</v>
          </cell>
        </row>
        <row r="657">
          <cell r="A657">
            <v>5628</v>
          </cell>
          <cell r="B657" t="str">
            <v>ESCAVADEIRA HIDRÁULICA SOBRE ESTEIRAS, CAÇAMBA 0,80 M3, PESO OPERACIONAL 17 T, POTENCIA BRUTA 111 HP - JUROS. AF_06/2014</v>
          </cell>
          <cell r="C657" t="str">
            <v>H</v>
          </cell>
          <cell r="D657">
            <v>6.08</v>
          </cell>
        </row>
        <row r="658">
          <cell r="A658">
            <v>5629</v>
          </cell>
          <cell r="B658" t="str">
            <v>ESCAVADEIRA HIDRÁULICA SOBRE ESTEIRAS, CAÇAMBA 0,80 M3, PESO OPERACIONAL 17 T, POTENCIA BRUTA 111 HP - MANUTENÇÃO. AF_06/2014</v>
          </cell>
          <cell r="C658" t="str">
            <v>H</v>
          </cell>
          <cell r="D658">
            <v>56</v>
          </cell>
        </row>
        <row r="659">
          <cell r="A659">
            <v>5630</v>
          </cell>
          <cell r="B659" t="str">
            <v>ESCAVADEIRA HIDRÁULICA SOBRE ESTEIRAS, CAÇAMBA 0,80 M3, PESO OPERACIONAL 17 T, POTENCIA BRUTA 111 HP - MATERIAIS NA OPERAÇÃO. AF_06/2014</v>
          </cell>
          <cell r="C659" t="str">
            <v>H</v>
          </cell>
          <cell r="D659">
            <v>63.65</v>
          </cell>
        </row>
        <row r="660">
          <cell r="A660">
            <v>5658</v>
          </cell>
          <cell r="B660" t="str">
            <v>GRADE DE DISCO CONTROLE REMOTO REBOCÁVEL, COM 24 DISCOS 24 X 6 MM COM PNEUS PARA TRANSPORTE - MANUTENÇÃO. AF_06/2014</v>
          </cell>
          <cell r="C660" t="str">
            <v>H</v>
          </cell>
          <cell r="D660">
            <v>2.8</v>
          </cell>
        </row>
        <row r="661">
          <cell r="A661">
            <v>5664</v>
          </cell>
          <cell r="B661" t="str">
            <v>RETROESCAVADEIRA SOBRE RODAS COM CARREGADEIRA, TRAÇÃO 4X4, POTÊNCIA LÍQ. 88 HP, CAÇAMBA CARREG. CAP. MÍN. 1 M3, CAÇAMBA RETRO CAP. 0,26 M3, PESO OPERACIONAL MÍN. 6.674 KG, PROFUNDIDADE ESCAVAÇÃO MÁX. 4,37 M - MANUTENÇÃO. AF_06/2014</v>
          </cell>
          <cell r="C661" t="str">
            <v>H</v>
          </cell>
          <cell r="D661">
            <v>24.73</v>
          </cell>
        </row>
        <row r="662">
          <cell r="A662">
            <v>5667</v>
          </cell>
          <cell r="B662" t="str">
            <v>RETROESCAVADEIRA SOBRE RODAS COM CARREGADEIRA, TRAÇÃO 4X2, POTÊNCIA LÍQ. 79 HP, CAÇAMBA CARREG. CAP. MÍN. 1 M3, CAÇAMBA RETRO CAP. 0,20 M3, PESO OPERACIONAL MÍN. 6.570 KG, PROFUNDIDADE ESCAVAÇÃO MÁX. 4,37 M - MANUTENÇÃO. AF_06/2014</v>
          </cell>
          <cell r="C662" t="str">
            <v>H</v>
          </cell>
          <cell r="D662">
            <v>21.99</v>
          </cell>
        </row>
        <row r="663">
          <cell r="A663">
            <v>5668</v>
          </cell>
          <cell r="B663" t="str">
            <v>RETROESCAVADEIRA SOBRE RODAS COM CARREGADEIRA, TRAÇÃO 4X2, POTÊNCIA LÍQ. 79 HP, CAÇAMBA CARREG. CAP. MÍN. 1 M3, CAÇAMBA RETRO CAP. 0,20 M3, PESO OPERACIONAL MÍN. 6.570 KG, PROFUNDIDADE ESCAVAÇÃO MÁX. 4,37 M - MATERIAIS NA OPERAÇÃO. AF_06/2014</v>
          </cell>
          <cell r="C663" t="str">
            <v>H</v>
          </cell>
          <cell r="D663">
            <v>45.27</v>
          </cell>
        </row>
        <row r="664">
          <cell r="A664">
            <v>5674</v>
          </cell>
          <cell r="B664" t="str">
            <v>ROLO COMPACTADOR VIBRATÓRIO DE UM CILINDRO AÇO LISO, POTÊNCIA 80 HP, PESO OPERACIONAL MÁXIMO 8,1 T, IMPACTO DINÂMICO 16,15 / 9,5 T, LARGURA DE TRABALHO 1,68 M - MANUTENÇÃO. AF_06/2014</v>
          </cell>
          <cell r="C664" t="str">
            <v>H</v>
          </cell>
          <cell r="D664">
            <v>39.93</v>
          </cell>
        </row>
        <row r="665">
          <cell r="A665">
            <v>5692</v>
          </cell>
          <cell r="B665" t="str">
            <v>MOTOBOMBA CENTRÍFUGA, MOTOR A GASOLINA, POTÊNCIA 5,42 HP, BOCAIS 1 1/2" X 1", DIÂMETRO ROTOR 143 MM HM/Q = 6 MCA / 16,8 M3/H A 38 MCA / 6,6 M3/H - MANUTENÇÃO. AF_06/2014</v>
          </cell>
          <cell r="C665" t="str">
            <v>H</v>
          </cell>
          <cell r="D665">
            <v>0.2</v>
          </cell>
        </row>
        <row r="666">
          <cell r="A666">
            <v>5693</v>
          </cell>
          <cell r="B666" t="str">
            <v>MOTOBOMBA CENTRÍFUGA, MOTOR A GASOLINA, POTÊNCIA 5,42 HP, BOCAIS 1 1/2" X 1", DIÂMETRO ROTOR 143 MM HM/Q = 6 MCA / 16,8 M3/H A 38 MCA / 6,6 M3/H - MATERIAIS NA OPERAÇÃO. AF_06/2014</v>
          </cell>
          <cell r="C666" t="str">
            <v>H</v>
          </cell>
          <cell r="D666">
            <v>22.08</v>
          </cell>
        </row>
        <row r="667">
          <cell r="A667">
            <v>5695</v>
          </cell>
          <cell r="B667" t="str">
            <v>CAMINHÃO BASCULANTE 6 M3, PESO BRUTO TOTAL 16.000 KG, CARGA ÚTIL MÁXIMA 13.071 KG, DISTÂNCIA ENTRE EIXOS 4,80 M, POTÊNCIA 230 CV INCLUSIVE CAÇAMBA METÁLICA - MANUTENÇÃO. AF_06/2014</v>
          </cell>
          <cell r="C667" t="str">
            <v>H</v>
          </cell>
          <cell r="D667">
            <v>43.3</v>
          </cell>
        </row>
        <row r="668">
          <cell r="A668">
            <v>5703</v>
          </cell>
          <cell r="B668" t="str">
            <v>USINA DE CONCRETO FIXA, CAPACIDADE NOMINAL DE 90 A 120 M3/H, SEM SILO - MATERIAIS NA OPERAÇÃO. AF_07/2016</v>
          </cell>
          <cell r="C668" t="str">
            <v>H</v>
          </cell>
          <cell r="D668">
            <v>21.65</v>
          </cell>
        </row>
        <row r="669">
          <cell r="A669">
            <v>5705</v>
          </cell>
          <cell r="B669" t="str">
            <v>CAMINHÃO TOCO, PBT 16.000 KG, CARGA ÚTIL MÁX. 10.685 KG, DIST. ENTRE EIXOS 4,8 M, POTÊNCIA 189 CV, INCLUSIVE CARROCERIA FIXA ABERTA DE MADEIRA P/ TRANSPORTE GERAL DE CARGA SECA, DIMEN. APROX. 2,5 X 7,00 X 0,50 M - MANUTENÇÃO. AF_06/2014</v>
          </cell>
          <cell r="C669" t="str">
            <v>H</v>
          </cell>
          <cell r="D669">
            <v>26.04</v>
          </cell>
        </row>
        <row r="670">
          <cell r="A670">
            <v>5707</v>
          </cell>
          <cell r="B670" t="str">
            <v>USINA MISTURADORA DE SOLOS, CAPACIDADE DE 200 A 500 TON/H, POTENCIA 75KW - MANUTENÇÃO. AF_07/2016</v>
          </cell>
          <cell r="C670" t="str">
            <v>H</v>
          </cell>
          <cell r="D670">
            <v>68.150000000000006</v>
          </cell>
        </row>
        <row r="671">
          <cell r="A671">
            <v>5710</v>
          </cell>
          <cell r="B671" t="str">
            <v>VIBROACABADORA DE ASFALTO SOBRE ESTEIRAS, LARGURA DE PAVIMENTAÇÃO 1,90 M A 5,30 M, POTÊNCIA 105 HP CAPACIDADE 450 T/H - MANUTENÇÃO. AF_11/2014</v>
          </cell>
          <cell r="C671" t="str">
            <v>H</v>
          </cell>
          <cell r="D671">
            <v>141.46</v>
          </cell>
        </row>
        <row r="672">
          <cell r="A672">
            <v>5711</v>
          </cell>
          <cell r="B672" t="str">
            <v>VIBROACABADORA DE ASFALTO SOBRE ESTEIRAS, LARGURA DE PAVIMENTAÇÃO 1,90 M A 5,30 M, POTÊNCIA 105 HP CAPACIDADE 450 T/H - MATERIAIS NA OPERAÇÃO. AF_11/2014</v>
          </cell>
          <cell r="C672" t="str">
            <v>H</v>
          </cell>
          <cell r="D672">
            <v>87.94</v>
          </cell>
        </row>
        <row r="673">
          <cell r="A673">
            <v>5714</v>
          </cell>
          <cell r="B673" t="str">
            <v>TRATOR DE PNEUS, POTÊNCIA 85 CV, TRAÇÃO 4X4, PESO COM LASTRO DE 4.675 KG - MANUTENÇÃO. AF_06/2014</v>
          </cell>
          <cell r="C673" t="str">
            <v>H</v>
          </cell>
          <cell r="D673">
            <v>14.57</v>
          </cell>
        </row>
        <row r="674">
          <cell r="A674">
            <v>5715</v>
          </cell>
          <cell r="B674" t="str">
            <v>TRATOR DE PNEUS, POTÊNCIA 85 CV, TRAÇÃO 4X4, PESO COM LASTRO DE 4.675 KG - MATERIAIS NA OPERAÇÃO. AF_06/2014</v>
          </cell>
          <cell r="C674" t="str">
            <v>H</v>
          </cell>
          <cell r="D674">
            <v>66.540000000000006</v>
          </cell>
        </row>
        <row r="675">
          <cell r="A675">
            <v>5718</v>
          </cell>
          <cell r="B675" t="str">
            <v>TRATOR DE ESTEIRAS, POTÊNCIA 170 HP, PESO OPERACIONAL 19 T, CAÇAMBA 5,2 M3 - MATERIAIS NA OPERAÇÃO. AF_06/2014</v>
          </cell>
          <cell r="C675" t="str">
            <v>H</v>
          </cell>
          <cell r="D675">
            <v>104.96</v>
          </cell>
        </row>
        <row r="676">
          <cell r="A676">
            <v>5721</v>
          </cell>
          <cell r="B676" t="str">
            <v>TRATOR DE ESTEIRAS, POTÊNCIA 150 HP, PESO OPERACIONAL 16,7 T, COM RODA MOTRIZ ELEVADA E LÂMINA 3,18 M3 - MATERIAIS NA OPERAÇÃO. AF_06/2014</v>
          </cell>
          <cell r="C676" t="str">
            <v>H</v>
          </cell>
          <cell r="D676">
            <v>92.6</v>
          </cell>
        </row>
        <row r="677">
          <cell r="A677">
            <v>5722</v>
          </cell>
          <cell r="B677" t="str">
            <v>TRATOR DE ESTEIRAS, POTÊNCIA 347 HP, PESO OPERACIONAL 38,5 T, COM LÂMINA 8,70 M3 - MATERIAIS NA OPERAÇÃO. AF_06/2014</v>
          </cell>
          <cell r="C677" t="str">
            <v>H</v>
          </cell>
          <cell r="D677">
            <v>214.17</v>
          </cell>
        </row>
        <row r="678">
          <cell r="A678">
            <v>5724</v>
          </cell>
          <cell r="B678" t="str">
            <v>TRATOR DE ESTEIRAS, POTÊNCIA 100 HP, PESO OPERACIONAL 9,4 T, COM LÂMINA 2,19 M3 - MANUTENÇÃO. AF_06/2014</v>
          </cell>
          <cell r="C678" t="str">
            <v>H</v>
          </cell>
          <cell r="D678">
            <v>47.43</v>
          </cell>
        </row>
        <row r="679">
          <cell r="A679">
            <v>5727</v>
          </cell>
          <cell r="B679" t="str">
            <v>ROLO COMPACTADOR VIBRATÓRIO REBOCÁVEL, CILINDRO DE AÇO LISO, POTÊNCIA DE TRAÇÃO DE 65 CV, PESO 4,7 T, IMPACTO DINÂMICO 18,3 T, LARGURA DE TRABALHO 1,67 M - MANUTENÇÃO. AF_02/2016</v>
          </cell>
          <cell r="C679" t="str">
            <v>H</v>
          </cell>
          <cell r="D679">
            <v>12.05</v>
          </cell>
        </row>
        <row r="680">
          <cell r="A680">
            <v>5729</v>
          </cell>
          <cell r="B680" t="str">
            <v>ROLO COMPACTADOR VIBRATÓRIO TANDEM AÇO LISO, POTÊNCIA 58 HP, PESO SEM/COM LASTRO 6,5 / 9,4 T, LARGURA DE TRABALHO 1,2 M - MANUTENÇÃO. AF_06/2014</v>
          </cell>
          <cell r="C680" t="str">
            <v>H</v>
          </cell>
          <cell r="D680">
            <v>49.03</v>
          </cell>
        </row>
        <row r="681">
          <cell r="A681">
            <v>5730</v>
          </cell>
          <cell r="B681" t="str">
            <v>ROLO COMPACTADOR VIBRATÓRIO TANDEM AÇO LISO, POTÊNCIA 58 HP, PESO SEM/COM LASTRO 6,5 / 9,4 T, LARGURA DE TRABALHO 1,2 M - MATERIAIS NA OPERAÇÃO. AF_06/2014</v>
          </cell>
          <cell r="C681" t="str">
            <v>H</v>
          </cell>
          <cell r="D681">
            <v>40.36</v>
          </cell>
        </row>
        <row r="682">
          <cell r="A682">
            <v>5735</v>
          </cell>
          <cell r="B682" t="str">
            <v>RETROESCAVADEIRA SOBRE RODAS COM CARREGADEIRA, TRAÇÃO 4X4, POTÊNCIA LÍQ. 72 HP, CAÇAMBA CARREG. CAP. MÍN. 0,79 M3, CAÇAMBA RETRO CAP. 0,18 M3, PESO OPERACIONAL MÍN. 7.140 KG, PROFUNDIDADE ESCAVAÇÃO MÁX. 4,50 M - MANUTENÇÃO. AF_06/2014</v>
          </cell>
          <cell r="C682" t="str">
            <v>H</v>
          </cell>
          <cell r="D682">
            <v>23.85</v>
          </cell>
        </row>
        <row r="683">
          <cell r="A683">
            <v>5736</v>
          </cell>
          <cell r="B683" t="str">
            <v>RETROESCAVADEIRA SOBRE RODAS COM CARREGADEIRA, TRAÇÃO 4X4, POTÊNCIA LÍQ. 72 HP, CAÇAMBA CARREG. CAP. MÍN. 0,79 M3, CAÇAMBA RETRO CAP. 0,18 M3, PESO OPERACIONAL MÍN. 7.140 KG, PROFUNDIDADE ESCAVAÇÃO MÁX. 4,50 M - MATERIAIS NA OPERAÇÃO. AF_06/2014</v>
          </cell>
          <cell r="C683" t="str">
            <v>H</v>
          </cell>
          <cell r="D683">
            <v>41.25</v>
          </cell>
        </row>
        <row r="684">
          <cell r="A684">
            <v>5738</v>
          </cell>
          <cell r="B684" t="str">
            <v>ROLO COMPACTADOR VIBRATÓRIO PÉ DE CARNEIRO, OPERADO POR CONTROLE REMOTO, POTÊNCIA 12,5 KW, PESO OPERACIONAL 1,675 T, LARGURA DE TRABALHO 0,85 M - DEPRECIAÇÃO. AF_02/2016</v>
          </cell>
          <cell r="C684" t="str">
            <v>H</v>
          </cell>
          <cell r="D684">
            <v>43.6</v>
          </cell>
        </row>
        <row r="685">
          <cell r="A685">
            <v>5739</v>
          </cell>
          <cell r="B685" t="str">
            <v>ROLO COMPACTADOR VIBRATÓRIO PÉ DE CARNEIRO, OPERADO POR CONTROLE REMOTO, POTÊNCIA 12,5 KW, PESO OPERACIONAL 1,675 T, LARGURA DE TRABALHO 0,85 M - MANUTENÇÃO. AF_02/2016</v>
          </cell>
          <cell r="C685" t="str">
            <v>H</v>
          </cell>
          <cell r="D685">
            <v>54.56</v>
          </cell>
        </row>
        <row r="686">
          <cell r="A686">
            <v>5741</v>
          </cell>
          <cell r="B686" t="str">
            <v>USINA DE LAMA ASFÁLTICA, PROD 30 A 50 T/H, SILO DE AGREGADO 7 M3, RESERVATÓRIOS PARA EMULSÃO E ÁGUA DE 2,3 M3 CADA, MISTURADOR TIPO PUG MILL A SER MONTADO SOBRE CAMINHÃO - MANUTENÇÃO. AF_10/2014</v>
          </cell>
          <cell r="C686" t="str">
            <v>H</v>
          </cell>
          <cell r="D686">
            <v>39.01</v>
          </cell>
        </row>
        <row r="687">
          <cell r="A687">
            <v>5742</v>
          </cell>
          <cell r="B687" t="str">
            <v>USINA DE LAMA ASFÁLTICA, PROD 30 A 50 T/H, SILO DE AGREGADO 7 M3, RESERVATÓRIOS PARA EMULSÃO E ÁGUA DE 2,3 M3 CADA, MISTURADOR TIPO PUG MILL A SER MONTADO SOBRE CAMINHÃO - MATERIAIS NA OPERAÇÃO. AF_10/2014</v>
          </cell>
          <cell r="C687" t="str">
            <v>H</v>
          </cell>
          <cell r="D687">
            <v>27.24</v>
          </cell>
        </row>
        <row r="688">
          <cell r="A688">
            <v>5747</v>
          </cell>
          <cell r="B688" t="str">
            <v>CAMINHÃO PIPA 6.000 L, PESO BRUTO TOTAL 13.000 KG, DISTÂNCIA ENTRE EIXOS 4,80 M, POTÊNCIA 189 CV INCLUSIVE TANQUE DE AÇO PARA TRANSPORTE DE ÁGUA, CAPACIDADE 6 M3 - MATERIAIS NA OPERAÇÃO. AF_06/2014</v>
          </cell>
          <cell r="C688" t="str">
            <v>H</v>
          </cell>
          <cell r="D688">
            <v>156.19999999999999</v>
          </cell>
        </row>
        <row r="689">
          <cell r="A689">
            <v>5751</v>
          </cell>
          <cell r="B689" t="str">
            <v>CAMINHÃO TOCO, PESO BRUTO TOTAL 14.300 KG, CARGA ÚTIL MÁXIMA 9590 KG, DISTÂNCIA ENTRE EIXOS 4,76 M, POTÊNCIA 185 CV (NÃO INCLUI CARROCERIA) - MANUTENÇÃO. AF_06/2014</v>
          </cell>
          <cell r="C689" t="str">
            <v>H</v>
          </cell>
          <cell r="D689">
            <v>26.75</v>
          </cell>
        </row>
        <row r="690">
          <cell r="A690">
            <v>5754</v>
          </cell>
          <cell r="B690" t="str">
            <v>CAMINHÃO TOCO, PESO BRUTO TOTAL 16.000 KG, CARGA ÚTIL MÁXIMA DE 10.685 KG, DISTÂNCIA ENTRE EIXOS 4,80 M, POTÊNCIA 189 CV EXCLUSIVE CARROCERIA - MANUTENÇÃO. AF_06/2014</v>
          </cell>
          <cell r="C690" t="str">
            <v>H</v>
          </cell>
          <cell r="D690">
            <v>22.54</v>
          </cell>
        </row>
        <row r="691">
          <cell r="A691">
            <v>5763</v>
          </cell>
          <cell r="B691" t="str">
            <v>CAMINHÃO PIPA 10.000 L TRUCADO, PESO BRUTO TOTAL 23.000 KG, CARGA ÚTIL MÁXIMA 15.935 KG, DISTÂNCIA ENTRE EIXOS 4,8 M, POTÊNCIA 230 CV, INCLUSIVE TANQUE DE AÇO PARA TRANSPORTE DE ÁGUA - MANUTENÇÃO. AF_06/2014</v>
          </cell>
          <cell r="C691" t="str">
            <v>H</v>
          </cell>
          <cell r="D691">
            <v>39.06</v>
          </cell>
        </row>
        <row r="692">
          <cell r="A692">
            <v>5765</v>
          </cell>
          <cell r="B692" t="str">
            <v>ESPARGIDOR DE ASFALTO PRESSURIZADO COM TANQUE DE 2500 L, REBOCÁVEL COM MOTOR A GASOLINA POTÊNCIA 3,4 HP - MANUTENÇÃO. AF_07/2014</v>
          </cell>
          <cell r="C692" t="str">
            <v>H</v>
          </cell>
          <cell r="D692">
            <v>6.79</v>
          </cell>
        </row>
        <row r="693">
          <cell r="A693">
            <v>5766</v>
          </cell>
          <cell r="B693" t="str">
            <v>ESPARGIDOR DE ASFALTO PRESSURIZADO COM TANQUE DE 2500 L, REBOCÁVEL COM MOTOR A GASOLINA POTÊNCIA 3,4 HP - MATERIAIS NA OPERAÇÃO. AF_07/2014</v>
          </cell>
          <cell r="C693" t="str">
            <v>H</v>
          </cell>
          <cell r="D693">
            <v>3.08</v>
          </cell>
        </row>
        <row r="694">
          <cell r="A694">
            <v>5779</v>
          </cell>
          <cell r="B694" t="str">
            <v>MOTONIVELADORA POTÊNCIA BÁSICA LÍQUIDA (PRIMEIRA MARCHA) 125 HP, PESO BRUTO 13032 KG, LARGURA DA LÂMINA DE 3,7 M - MANUTENÇÃO. AF_06/2014</v>
          </cell>
          <cell r="C694" t="str">
            <v>H</v>
          </cell>
          <cell r="D694">
            <v>59.67</v>
          </cell>
        </row>
        <row r="695">
          <cell r="A695">
            <v>5787</v>
          </cell>
          <cell r="B695" t="str">
            <v>PÁ CARREGADEIRA SOBRE RODAS, POTÊNCIA 197 HP, CAPACIDADE DA CAÇAMBA 2,5 A 3,5 M3, PESO OPERACIONAL 18338 KG - MATERIAIS NA OPERAÇÃO. AF_06/2014</v>
          </cell>
          <cell r="C695" t="str">
            <v>H</v>
          </cell>
          <cell r="D695">
            <v>69.5</v>
          </cell>
        </row>
        <row r="696">
          <cell r="A696">
            <v>5797</v>
          </cell>
          <cell r="B696" t="str">
            <v>COMPRESSOR DE AR REBOCÁVEL, VAZÃO 189 PCM, PRESSÃO EFETIVA DE TRABALHO 102 PSI, MOTOR DIESEL, POTÊNCIA 63 CV - MANUTENÇÃO. AF_06/2015</v>
          </cell>
          <cell r="C696" t="str">
            <v>H</v>
          </cell>
          <cell r="D696">
            <v>5.19</v>
          </cell>
        </row>
        <row r="697">
          <cell r="A697">
            <v>5800</v>
          </cell>
          <cell r="B697" t="str">
            <v>BOMBA SUBMERSÍVEL ELÉTRICA TRIFÁSICA, POTÊNCIA 2,96 HP, Ø ROTOR 144 MM SEMI-ABERTO, BOCAL DE SAÍDA Ø 2, HM/Q = 2 MCA / 38,8 M3/H A 28 MCA / 5 M3/H - MANUTENÇÃO. AF_06/2014</v>
          </cell>
          <cell r="C697" t="str">
            <v>H</v>
          </cell>
          <cell r="D697">
            <v>0.31</v>
          </cell>
        </row>
        <row r="698">
          <cell r="A698">
            <v>7032</v>
          </cell>
          <cell r="B698" t="str">
            <v>TANQUE DE ASFALTO ESTACIONÁRIO COM SERPENTINA, CAPACIDADE 30.000 L - DEPRECIAÇÃO. AF_06/2014</v>
          </cell>
          <cell r="C698" t="str">
            <v>H</v>
          </cell>
          <cell r="D698">
            <v>5.19</v>
          </cell>
        </row>
        <row r="699">
          <cell r="A699">
            <v>7033</v>
          </cell>
          <cell r="B699" t="str">
            <v>TANQUE DE ASFALTO ESTACIONÁRIO COM SERPENTINA, CAPACIDADE 30.000 L - JUROS. AF_06/2014</v>
          </cell>
          <cell r="C699" t="str">
            <v>H</v>
          </cell>
          <cell r="D699">
            <v>0.82</v>
          </cell>
        </row>
        <row r="700">
          <cell r="A700">
            <v>7034</v>
          </cell>
          <cell r="B700" t="str">
            <v>TANQUE DE ASFALTO ESTACIONÁRIO COM SERPENTINA, CAPACIDADE 30.000 L - MANUTENÇÃO. AF_06/2014</v>
          </cell>
          <cell r="C700" t="str">
            <v>H</v>
          </cell>
          <cell r="D700">
            <v>4.32</v>
          </cell>
        </row>
        <row r="701">
          <cell r="A701">
            <v>7035</v>
          </cell>
          <cell r="B701" t="str">
            <v>TANQUE DE ASFALTO ESTACIONÁRIO COM SERPENTINA, CAPACIDADE 30.000 L - MATERIAIS NA OPERAÇÃO. AF_06/2014</v>
          </cell>
          <cell r="C701" t="str">
            <v>H</v>
          </cell>
          <cell r="D701">
            <v>253.3</v>
          </cell>
        </row>
        <row r="702">
          <cell r="A702">
            <v>7038</v>
          </cell>
          <cell r="B702" t="str">
            <v>ROLO COMPACTADOR DE PNEUS ESTÁTICO, PRESSÃO VARIÁVEL, POTÊNCIA 111 HP, PESO SEM/COM LASTRO 9,5 / 26 T, LARGURA DE TRABALHO 1,90 M - DEPRECIAÇÃO. AF_07/2014</v>
          </cell>
          <cell r="C702" t="str">
            <v>H</v>
          </cell>
          <cell r="D702">
            <v>49.87</v>
          </cell>
        </row>
        <row r="703">
          <cell r="A703">
            <v>7039</v>
          </cell>
          <cell r="B703" t="str">
            <v>ROLO COMPACTADOR DE PNEUS ESTÁTICO, PRESSÃO VARIÁVEL, POTÊNCIA 111 HP, PESO SEM/COM LASTRO 9,5 / 26 T, LARGURA DE TRABALHO 1,90 M - JUROS. AF_07/2014</v>
          </cell>
          <cell r="C703" t="str">
            <v>H</v>
          </cell>
          <cell r="D703">
            <v>6.92</v>
          </cell>
        </row>
        <row r="704">
          <cell r="A704">
            <v>7040</v>
          </cell>
          <cell r="B704" t="str">
            <v>ROLO COMPACTADOR DE PNEUS ESTÁTICO, PRESSÃO VARIÁVEL, POTÊNCIA 111 HP, PESO SEM/COM LASTRO 9,5 / 26 T, LARGURA DE TRABALHO 1,90 M - MANUTENÇÃO. AF_07/2014</v>
          </cell>
          <cell r="C704" t="str">
            <v>H</v>
          </cell>
          <cell r="D704">
            <v>62.41</v>
          </cell>
        </row>
        <row r="705">
          <cell r="A705">
            <v>7044</v>
          </cell>
          <cell r="B705" t="str">
            <v>MOTOBOMBA TRASH (PARA ÁGUA SUJA) AUTO ESCORVANTE, MOTOR GASOLINA DE 6,41 HP, DIÂMETROS DE SUCÇÃO X RECALQUE: 3" X 3", HM/Q = 10 MCA / 60 M3/H A 23 MCA / 0 M3/H - DEPRECIAÇÃO. AF_10/2014</v>
          </cell>
          <cell r="C705" t="str">
            <v>H</v>
          </cell>
          <cell r="D705">
            <v>0.22</v>
          </cell>
        </row>
        <row r="706">
          <cell r="A706">
            <v>7045</v>
          </cell>
          <cell r="B706" t="str">
            <v>MOTOBOMBA TRASH (PARA ÁGUA SUJA) AUTO ESCORVANTE, MOTOR GASOLINA DE 6,41 HP, DIÂMETROS DE SUCÇÃO X RECALQUE: 3" X 3", HM/Q = 10 MCA / 60 M3/H A 23 MCA / 0 M3/H - JUROS. AF_10/2014</v>
          </cell>
          <cell r="C706" t="str">
            <v>H</v>
          </cell>
          <cell r="D706">
            <v>0.02</v>
          </cell>
        </row>
        <row r="707">
          <cell r="A707">
            <v>7046</v>
          </cell>
          <cell r="B707" t="str">
            <v>MOTOBOMBA TRASH (PARA ÁGUA SUJA) AUTO ESCORVANTE, MOTOR GASOLINA DE 6,41 HP, DIÂMETROS DE SUCÇÃO X RECALQUE: 3" X 3", HM/Q = 10 MCA / 60 M3/H A 23 MCA / 0 M3/H - MANUTENÇÃO. AF_10/2014</v>
          </cell>
          <cell r="C707" t="str">
            <v>H</v>
          </cell>
          <cell r="D707">
            <v>0.24</v>
          </cell>
        </row>
        <row r="708">
          <cell r="A708">
            <v>7047</v>
          </cell>
          <cell r="B708" t="str">
            <v>MOTOBOMBA TRASH (PARA ÁGUA SUJA) AUTO ESCORVANTE, MOTOR GASOLINA DE 6,41 HP, DIÂMETROS DE SUCÇÃO X RECALQUE: 3" X 3", HM/Q = 10 MCA / 60 M3/H A 23 MCA / 0 M3/H - MATERIAIS NA OPERAÇÃO. AF_10/2014</v>
          </cell>
          <cell r="C708" t="str">
            <v>H</v>
          </cell>
          <cell r="D708">
            <v>26.06</v>
          </cell>
        </row>
        <row r="709">
          <cell r="A709">
            <v>7051</v>
          </cell>
          <cell r="B709" t="str">
            <v>ROLO COMPACTADOR PE DE CARNEIRO VIBRATORIO, POTENCIA 125 HP, PESO OPERACIONAL SEM/COM LASTRO 11,95 / 13,30 T, IMPACTO DINAMICO 38,5 / 22,5 T, LARGURA DE TRABALHO 2,15 M - DEPRECIAÇÃO. AF_06/2014</v>
          </cell>
          <cell r="C709" t="str">
            <v>H</v>
          </cell>
          <cell r="D709">
            <v>44.23</v>
          </cell>
        </row>
        <row r="710">
          <cell r="A710">
            <v>7052</v>
          </cell>
          <cell r="B710" t="str">
            <v>ROLO COMPACTADOR PE DE CARNEIRO VIBRATORIO, POTENCIA 125 HP, PESO OPERACIONAL SEM/COM LASTRO 11,95 / 13,30 T, IMPACTO DINAMICO 38,5 / 22,5 T, LARGURA DE TRABALHO 2,15 M - JUROS. AF_06/2014</v>
          </cell>
          <cell r="C710" t="str">
            <v>H</v>
          </cell>
          <cell r="D710">
            <v>6.14</v>
          </cell>
        </row>
        <row r="711">
          <cell r="A711">
            <v>7053</v>
          </cell>
          <cell r="B711" t="str">
            <v>ROLO COMPACTADOR PE DE CARNEIRO VIBRATORIO, POTENCIA 125 HP, PESO OPERACIONAL SEM/COM LASTRO 11,95 / 13,30 T, IMPACTO DINAMICO 38,5 / 22,5 T, LARGURA DE TRABALHO 2,15 M - MANUTENÇÃO. AF_06/2014</v>
          </cell>
          <cell r="C711" t="str">
            <v>H</v>
          </cell>
          <cell r="D711">
            <v>55.36</v>
          </cell>
        </row>
        <row r="712">
          <cell r="A712">
            <v>7054</v>
          </cell>
          <cell r="B712" t="str">
            <v>ROLO COMPACTADOR PE DE CARNEIRO VIBRATORIO, POTENCIA 125 HP, PESO OPERACIONAL SEM/COM LASTRO 11,95 / 13,30 T, IMPACTO DINAMICO 38,5 / 22,5 T, LARGURA DE TRABALHO 2,15 M - MATERIAIS NA OPERAÇÃO. AF_06/2014</v>
          </cell>
          <cell r="C712" t="str">
            <v>H</v>
          </cell>
          <cell r="D712">
            <v>88.17</v>
          </cell>
        </row>
        <row r="713">
          <cell r="A713">
            <v>7058</v>
          </cell>
          <cell r="B713" t="str">
            <v>CAMINHÃO BASCULANTE 6 M3 TOCO, PESO BRUTO TOTAL 16.000 KG, CARGA ÚTIL MÁXIMA 11.130 KG, DISTÂNCIA ENTRE EIXOS 5,36 M, POTÊNCIA 185 CV, INCLUSIVE CAÇAMBA METÁLICA - DEPRECIAÇÃO. AF_06/2014</v>
          </cell>
          <cell r="C713" t="str">
            <v>H</v>
          </cell>
          <cell r="D713">
            <v>18.559999999999999</v>
          </cell>
        </row>
        <row r="714">
          <cell r="A714">
            <v>7059</v>
          </cell>
          <cell r="B714" t="str">
            <v>CAMINHÃO BASCULANTE 6 M3 TOCO, PESO BRUTO TOTAL 16.000 KG, CARGA ÚTIL MÁXIMA 11.130 KG, DISTÂNCIA ENTRE EIXOS 5,36 M, POTÊNCIA 185 CV, INCLUSIVE CAÇAMBA METÁLICA - JUROS. AF_06/2014</v>
          </cell>
          <cell r="C714" t="str">
            <v>H</v>
          </cell>
          <cell r="D714">
            <v>3.6</v>
          </cell>
        </row>
        <row r="715">
          <cell r="A715">
            <v>7060</v>
          </cell>
          <cell r="B715" t="str">
            <v>CAMINHÃO BASCULANTE 6 M3 TOCO, PESO BRUTO TOTAL 16.000 KG, CARGA ÚTIL MÁXIMA 11.130 KG, DISTÂNCIA ENTRE EIXOS 5,36 M, POTÊNCIA 185 CV, INCLUSIVE CAÇAMBA METÁLICA - MANUTENÇÃO. AF_06/2014</v>
          </cell>
          <cell r="C715" t="str">
            <v>H</v>
          </cell>
          <cell r="D715">
            <v>33.26</v>
          </cell>
        </row>
        <row r="716">
          <cell r="A716">
            <v>7061</v>
          </cell>
          <cell r="B716" t="str">
            <v>CAMINHÃO BASCULANTE 6 M3 TOCO, PESO BRUTO TOTAL 16.000 KG, CARGA ÚTIL MÁXIMA 11.130 KG, DISTÂNCIA ENTRE EIXOS 5,36 M, POTÊNCIA 185 CV, INCLUSIVE CAÇAMBA METÁLICA - MATERIAIS NA OPERAÇÃO. AF_06/2014</v>
          </cell>
          <cell r="C716" t="str">
            <v>H</v>
          </cell>
          <cell r="D716">
            <v>80.489999999999995</v>
          </cell>
        </row>
        <row r="717">
          <cell r="A717">
            <v>7063</v>
          </cell>
          <cell r="B717" t="str">
            <v>TRATOR DE PNEUS, POTÊNCIA 122 CV, TRAÇÃO 4X4, PESO COM LASTRO DE 4.510 KG - DEPRECIAÇÃO. AF_06/2014</v>
          </cell>
          <cell r="C717" t="str">
            <v>H</v>
          </cell>
          <cell r="D717">
            <v>18.18</v>
          </cell>
        </row>
        <row r="718">
          <cell r="A718">
            <v>7064</v>
          </cell>
          <cell r="B718" t="str">
            <v>TRATOR DE PNEUS, POTÊNCIA 122 CV, TRAÇÃO 4X4, PESO COM LASTRO DE 4.510 KG - JUROS. AF_06/2014</v>
          </cell>
          <cell r="C718" t="str">
            <v>H</v>
          </cell>
          <cell r="D718">
            <v>2.52</v>
          </cell>
        </row>
        <row r="719">
          <cell r="A719">
            <v>7065</v>
          </cell>
          <cell r="B719" t="str">
            <v>TRATOR DE PNEUS, POTÊNCIA 122 CV, TRAÇÃO 4X4, PESO COM LASTRO DE 4.510 KG - MANUTENÇÃO. AF_06/2014</v>
          </cell>
          <cell r="C719" t="str">
            <v>H</v>
          </cell>
          <cell r="D719">
            <v>19.88</v>
          </cell>
        </row>
        <row r="720">
          <cell r="A720">
            <v>7066</v>
          </cell>
          <cell r="B720" t="str">
            <v>TRATOR DE PNEUS, POTÊNCIA 122 CV, TRAÇÃO 4X4, PESO COM LASTRO DE 4.510 KG - MATERIAIS NA OPERAÇÃO. AF_06/2014</v>
          </cell>
          <cell r="C720" t="str">
            <v>H</v>
          </cell>
          <cell r="D720">
            <v>95.5</v>
          </cell>
        </row>
        <row r="721">
          <cell r="A721">
            <v>53786</v>
          </cell>
          <cell r="B721" t="str">
            <v>RETROESCAVADEIRA SOBRE RODAS COM CARREGADEIRA, TRAÇÃO 4X4, POTÊNCIA LÍQ. 88 HP, CAÇAMBA CARREG. CAP. MÍN. 1 M3, CAÇAMBA RETRO CAP. 0,26 M3, PESO OPERACIONAL MÍN. 6.674 KG, PROFUNDIDADE ESCAVAÇÃO MÁX. 4,37 M - MATERIAIS NA OPERAÇÃO. AF_06/2014</v>
          </cell>
          <cell r="C721" t="str">
            <v>H</v>
          </cell>
          <cell r="D721">
            <v>50.41</v>
          </cell>
        </row>
        <row r="722">
          <cell r="A722">
            <v>53788</v>
          </cell>
          <cell r="B722" t="str">
            <v>ROLO COMPACTADOR VIBRATÓRIO DE UM CILINDRO AÇO LISO, POTÊNCIA 80 HP, PESO OPERACIONAL MÁXIMO 8,1 T, IMPACTO DINÂMICO 16,15 / 9,5 T, LARGURA DE TRABALHO 1,68 M - MATERIAIS NA OPERAÇÃO. AF_06/2014</v>
          </cell>
          <cell r="C722" t="str">
            <v>H</v>
          </cell>
          <cell r="D722">
            <v>56.44</v>
          </cell>
        </row>
        <row r="723">
          <cell r="A723">
            <v>53792</v>
          </cell>
          <cell r="B723" t="str">
            <v>CAMINHÃO BASCULANTE 6 M3, PESO BRUTO TOTAL 16.000 KG, CARGA ÚTIL MÁXIMA 13.071 KG, DISTÂNCIA ENTRE EIXOS 4,80 M, POTÊNCIA 230 CV INCLUSIVE CAÇAMBA METÁLICA - MATERIAIS NA OPERAÇÃO. AF_06/2014</v>
          </cell>
          <cell r="C723" t="str">
            <v>H</v>
          </cell>
          <cell r="D723">
            <v>100.05</v>
          </cell>
        </row>
        <row r="724">
          <cell r="A724">
            <v>53794</v>
          </cell>
          <cell r="B724" t="str">
            <v>USINA DE CONCRETO FIXA, CAPACIDADE NOMINAL DE 90 A 120 M3/H, SEM SILO - MANUTENÇÃO. AF_07/2016</v>
          </cell>
          <cell r="C724" t="str">
            <v>H</v>
          </cell>
          <cell r="D724">
            <v>35</v>
          </cell>
        </row>
        <row r="725">
          <cell r="A725">
            <v>53797</v>
          </cell>
          <cell r="B725" t="str">
            <v>CAMINHÃO TOCO, PBT 16.000 KG, CARGA ÚTIL MÁX. 10.685 KG, DIST. ENTRE EIXOS 4,8 M, POTÊNCIA 189 CV, INCLUSIVE CARROCERIA FIXA ABERTA DE MADEIRA P/ TRANSPORTE GERAL DE CARGA SECA, DIMEN. APROX. 2,5 X 7,00 X 0,50 M - MATERIAIS NA OPERAÇÃO. AF_06/2014</v>
          </cell>
          <cell r="C725" t="str">
            <v>H</v>
          </cell>
          <cell r="D725">
            <v>115.06</v>
          </cell>
        </row>
        <row r="726">
          <cell r="A726">
            <v>53804</v>
          </cell>
          <cell r="B726" t="str">
            <v>VASSOURA MECÂNICA REBOCÁVEL COM ESCOVA CILÍNDRICA, LARGURA ÚTIL DE VARRIMENTO DE 2,44 M - MANUTENÇÃO. AF_06/2014</v>
          </cell>
          <cell r="C726" t="str">
            <v>H</v>
          </cell>
          <cell r="D726">
            <v>5.82</v>
          </cell>
        </row>
        <row r="727">
          <cell r="A727">
            <v>53806</v>
          </cell>
          <cell r="B727" t="str">
            <v>TRATOR DE ESTEIRAS, POTÊNCIA 170 HP, PESO OPERACIONAL 19 T, CAÇAMBA 5,2 M3 - MANUTENÇÃO. AF_06/2014</v>
          </cell>
          <cell r="C727" t="str">
            <v>H</v>
          </cell>
          <cell r="D727">
            <v>61.12</v>
          </cell>
        </row>
        <row r="728">
          <cell r="A728">
            <v>53810</v>
          </cell>
          <cell r="B728" t="str">
            <v>TRATOR DE ESTEIRAS, POTÊNCIA 150 HP, PESO OPERACIONAL 16,7 T, COM RODA MOTRIZ ELEVADA E LÂMINA 3,18 M3 - MANUTENÇÃO. AF_06/2014</v>
          </cell>
          <cell r="C728" t="str">
            <v>H</v>
          </cell>
          <cell r="D728">
            <v>61.49</v>
          </cell>
        </row>
        <row r="729">
          <cell r="A729">
            <v>53814</v>
          </cell>
          <cell r="B729" t="str">
            <v>TRATOR DE ESTEIRAS, POTÊNCIA 347 HP, PESO OPERACIONAL 38,5 T, COM LÂMINA 8,70 M3 - MANUTENÇÃO. AF_06/2014</v>
          </cell>
          <cell r="C729" t="str">
            <v>H</v>
          </cell>
          <cell r="D729">
            <v>201.43</v>
          </cell>
        </row>
        <row r="730">
          <cell r="A730">
            <v>53817</v>
          </cell>
          <cell r="B730" t="str">
            <v>TRATOR DE ESTEIRAS, POTÊNCIA 100 HP, PESO OPERACIONAL 9,4 T, COM LÂMINA 2,19 M3 - MATERIAIS NA OPERAÇÃO. AF_06/2014</v>
          </cell>
          <cell r="C730" t="str">
            <v>H</v>
          </cell>
          <cell r="D730">
            <v>61.7</v>
          </cell>
        </row>
        <row r="731">
          <cell r="A731">
            <v>53818</v>
          </cell>
          <cell r="B731" t="str">
            <v>ROLO COMPACTADOR VIBRATÓRIO REBOCÁVEL, CILINDRO DE AÇO LISO, POTÊNCIA DE TRAÇÃO DE 65 CV, PESO 4,7 T, IMPACTO DINÂMICO 18,3 T, LARGURA DE TRABALHO 1,67 M - DEPRECIAÇÃO. AF_02/2016</v>
          </cell>
          <cell r="C731" t="str">
            <v>H</v>
          </cell>
          <cell r="D731">
            <v>9.6300000000000008</v>
          </cell>
        </row>
        <row r="732">
          <cell r="A732">
            <v>53827</v>
          </cell>
          <cell r="B732" t="str">
            <v>CAMINHÃO TOCO, PESO BRUTO TOTAL 14.300 KG, CARGA ÚTIL MÁXIMA 9590 KG, DISTÂNCIA ENTRE EIXOS 4,76 M, POTÊNCIA 185 CV (NÃO INCLUI CARROCERIA) - MATERIAIS NA OPERAÇÃO. AF_06/2014</v>
          </cell>
          <cell r="C732" t="str">
            <v>H</v>
          </cell>
          <cell r="D732">
            <v>112.64</v>
          </cell>
        </row>
        <row r="733">
          <cell r="A733">
            <v>53829</v>
          </cell>
          <cell r="B733" t="str">
            <v>CAMINHÃO TOCO, PESO BRUTO TOTAL 16.000 KG, CARGA ÚTIL MÁXIMA DE 10.685 KG, DISTÂNCIA ENTRE EIXOS 4,80 M, POTÊNCIA 189 CV EXCLUSIVE CARROCERIA - MATERIAIS NA OPERAÇÃO. AF_06/2014</v>
          </cell>
          <cell r="C733" t="str">
            <v>H</v>
          </cell>
          <cell r="D733">
            <v>115.06</v>
          </cell>
        </row>
        <row r="734">
          <cell r="A734">
            <v>53831</v>
          </cell>
          <cell r="B734" t="str">
            <v>CAMINHÃO PIPA 10.000 L TRUCADO, PESO BRUTO TOTAL 23.000 KG, CARGA ÚTIL MÁXIMA 15.935 KG, DISTÂNCIA ENTRE EIXOS 4,8 M, POTÊNCIA 230 CV, INCLUSIVE TANQUE DE AÇO PARA TRANSPORTE DE ÁGUA - MATERIAIS NA OPERAÇÃO. AF_06/2014</v>
          </cell>
          <cell r="C734" t="str">
            <v>H</v>
          </cell>
          <cell r="D734">
            <v>190.06</v>
          </cell>
        </row>
        <row r="735">
          <cell r="A735">
            <v>53840</v>
          </cell>
          <cell r="B735" t="str">
            <v>GRADE DE DISCO REBOCÁVEL COM 20 DISCOS 24" X 6 MM COM PNEUS PARA TRANSPORTE - DEPRECIAÇÃO. AF_06/2014</v>
          </cell>
          <cell r="C735" t="str">
            <v>H</v>
          </cell>
          <cell r="D735">
            <v>3.16</v>
          </cell>
        </row>
        <row r="736">
          <cell r="A736">
            <v>53841</v>
          </cell>
          <cell r="B736" t="str">
            <v>GRADE DE DISCO REBOCÁVEL COM 20 DISCOS 24" X 6 MM COM PNEUS PARA TRANSPORTE - MANUTENÇÃO. AF_06/2014</v>
          </cell>
          <cell r="C736" t="str">
            <v>H</v>
          </cell>
          <cell r="D736">
            <v>2.19</v>
          </cell>
        </row>
        <row r="737">
          <cell r="A737">
            <v>53849</v>
          </cell>
          <cell r="B737" t="str">
            <v>MOTONIVELADORA POTÊNCIA BÁSICA LÍQUIDA (PRIMEIRA MARCHA) 125 HP, PESO BRUTO 13032 KG, LARGURA DA LÂMINA DE 3,7 M - MATERIAIS NA OPERAÇÃO. AF_06/2014</v>
          </cell>
          <cell r="C737" t="str">
            <v>H</v>
          </cell>
          <cell r="D737">
            <v>82.68</v>
          </cell>
        </row>
        <row r="738">
          <cell r="A738">
            <v>53857</v>
          </cell>
          <cell r="B738" t="str">
            <v>PÁ CARREGADEIRA SOBRE RODAS, POTÊNCIA LÍQUIDA 128 HP, CAPACIDADE DA CAÇAMBA 1,7 A 2,8 M3, PESO OPERACIONAL 11632 KG - MANUTENÇÃO. AF_06/2014</v>
          </cell>
          <cell r="C738" t="str">
            <v>H</v>
          </cell>
          <cell r="D738">
            <v>58</v>
          </cell>
        </row>
        <row r="739">
          <cell r="A739">
            <v>53858</v>
          </cell>
          <cell r="B739" t="str">
            <v>PÁ CARREGADEIRA SOBRE RODAS, POTÊNCIA LÍQUIDA 128 HP, CAPACIDADE DA CAÇAMBA 1,7 A 2,8 M3, PESO OPERACIONAL 11632 KG - MATERIAIS NA OPERAÇÃO. AF_06/2014</v>
          </cell>
          <cell r="C739" t="str">
            <v>H</v>
          </cell>
          <cell r="D739">
            <v>45.15</v>
          </cell>
        </row>
        <row r="740">
          <cell r="A740">
            <v>53861</v>
          </cell>
          <cell r="B740" t="str">
            <v>PÁ CARREGADEIRA SOBRE RODAS, POTÊNCIA 197 HP, CAPACIDADE DA CAÇAMBA 2,5 A 3,5 M3, PESO OPERACIONAL 18338 KG - MANUTENÇÃO. AF_06/2014</v>
          </cell>
          <cell r="C740" t="str">
            <v>H</v>
          </cell>
          <cell r="D740">
            <v>56.29</v>
          </cell>
        </row>
        <row r="741">
          <cell r="A741">
            <v>53863</v>
          </cell>
          <cell r="B741" t="str">
            <v>MARTELETE OU ROMPEDOR PNEUMÁTICO MANUAL, 28 KG, COM SILENCIADOR - MANUTENÇÃO. AF_07/2016</v>
          </cell>
          <cell r="C741" t="str">
            <v>H</v>
          </cell>
          <cell r="D741">
            <v>2.02</v>
          </cell>
        </row>
        <row r="742">
          <cell r="A742">
            <v>53865</v>
          </cell>
          <cell r="B742" t="str">
            <v>COMPRESSOR DE AR REBOCÁVEL, VAZÃO 189 PCM, PRESSÃO EFETIVA DE TRABALHO 102 PSI, MOTOR DIESEL, POTÊNCIA 63 CV - MATERIAIS NA OPERAÇÃO. AF_06/2015</v>
          </cell>
          <cell r="C742" t="str">
            <v>H</v>
          </cell>
          <cell r="D742">
            <v>46.57</v>
          </cell>
        </row>
        <row r="743">
          <cell r="A743">
            <v>53866</v>
          </cell>
          <cell r="B743" t="str">
            <v>BOMBA SUBMERSÍVEL ELÉTRICA TRIFÁSICA, POTÊNCIA 2,96 HP, Ø ROTOR 144 MM SEMI-ABERTO, BOCAL DE SAÍDA Ø 2, HM/Q = 2 MCA / 38,8 M3/H A 28 MCA / 5 M3/H - MATERIAIS NA OPERAÇÃO. AF_06/2014</v>
          </cell>
          <cell r="C743" t="str">
            <v>H</v>
          </cell>
          <cell r="D743">
            <v>1.74</v>
          </cell>
        </row>
        <row r="744">
          <cell r="A744">
            <v>53882</v>
          </cell>
          <cell r="B744" t="str">
            <v>CAMINHÃO PIPA 6.000 L, PESO BRUTO TOTAL 13.000 KG, DISTÂNCIA ENTRE EIXOS 4,80 M, POTÊNCIA 189 CV INCLUSIVE TANQUE DE AÇO PARA TRANSPORTE DE ÁGUA, CAPACIDADE 6 M3 - MANUTENÇÃO. AF_06/2014</v>
          </cell>
          <cell r="C744" t="str">
            <v>H</v>
          </cell>
          <cell r="D744">
            <v>30.46</v>
          </cell>
        </row>
        <row r="745">
          <cell r="A745">
            <v>55263</v>
          </cell>
          <cell r="B745" t="str">
            <v>ROLO COMPACTADOR DE PNEUS ESTÁTICO, PRESSÃO VARIÁVEL, POTÊNCIA 111 HP, PESO SEM/COM LASTRO 9,5 / 26 T, LARGURA DE TRABALHO 1,90 M - MATERIAIS NA OPERAÇÃO. AF_07/2014</v>
          </cell>
          <cell r="C745" t="str">
            <v>H</v>
          </cell>
          <cell r="D745">
            <v>63.65</v>
          </cell>
        </row>
        <row r="746">
          <cell r="A746">
            <v>73303</v>
          </cell>
          <cell r="B746" t="str">
            <v>GRUPO GERADOR ESTACIONÁRIO, MOTOR DIESEL POTÊNCIA 170 KVA - DEPRECIAÇÃO. AF_02/2016</v>
          </cell>
          <cell r="C746" t="str">
            <v>H</v>
          </cell>
          <cell r="D746">
            <v>5.55</v>
          </cell>
        </row>
        <row r="747">
          <cell r="A747">
            <v>73307</v>
          </cell>
          <cell r="B747" t="str">
            <v>GRUPO GERADOR ESTACIONÁRIO, MOTOR DIESEL POTÊNCIA 170 KVA - MANUTENÇÃO. AF_02/2016</v>
          </cell>
          <cell r="C747" t="str">
            <v>H</v>
          </cell>
          <cell r="D747">
            <v>4.95</v>
          </cell>
        </row>
        <row r="748">
          <cell r="A748">
            <v>73309</v>
          </cell>
          <cell r="B748" t="str">
            <v>ROLO COMPACTADOR VIBRATÓRIO PÉ DE CARNEIRO PARA SOLOS, POTÊNCIA 80 HP, PESO OPERACIONAL SEM/COM LASTRO 7,4 / 8,8 T, LARGURA DE TRABALHO 1,68 M - DEPRECIAÇÃO. AF_02/2016</v>
          </cell>
          <cell r="C748" t="str">
            <v>H</v>
          </cell>
          <cell r="D748">
            <v>33.18</v>
          </cell>
        </row>
        <row r="749">
          <cell r="A749">
            <v>73311</v>
          </cell>
          <cell r="B749" t="str">
            <v>GRUPO GERADOR ESTACIONÁRIO, MOTOR DIESEL POTÊNCIA 170 KVA - MATERIAIS NA OPERAÇÃO. AF_02/2016</v>
          </cell>
          <cell r="C749" t="str">
            <v>H</v>
          </cell>
          <cell r="D749">
            <v>175.94</v>
          </cell>
        </row>
        <row r="750">
          <cell r="A750">
            <v>73313</v>
          </cell>
          <cell r="B750" t="str">
            <v>ROLO COMPACTADOR VIBRATÓRIO PÉ DE CARNEIRO PARA SOLOS, POTÊNCIA 80 HP, PESO OPERACIONAL SEM/COM LASTRO 7,4 / 8,8 T, LARGURA DE TRABALHO 1,68 M - JUROS. AF_02/2016</v>
          </cell>
          <cell r="C750" t="str">
            <v>H</v>
          </cell>
          <cell r="D750">
            <v>4.5999999999999996</v>
          </cell>
        </row>
        <row r="751">
          <cell r="A751">
            <v>73315</v>
          </cell>
          <cell r="B751" t="str">
            <v>ROLO COMPACTADOR VIBRATÓRIO PÉ DE CARNEIRO PARA SOLOS, POTÊNCIA 80 HP, PESO OPERACIONAL SEM/COM LASTRO 7,4 / 8,8 T, LARGURA DE TRABALHO 1,68 M - MATERIAIS NA OPERAÇÃO. AF_02/2016</v>
          </cell>
          <cell r="C751" t="str">
            <v>H</v>
          </cell>
          <cell r="D751">
            <v>56.44</v>
          </cell>
        </row>
        <row r="752">
          <cell r="A752">
            <v>73335</v>
          </cell>
          <cell r="B752" t="str">
            <v>CAMINHÃO TOCO, PBT 14.300 KG, CARGA ÚTIL MÁX. 9.710 KG, DIST. ENTRE EIXOS 3,56 M, POTÊNCIA 185 CV, INCLUSIVE CARROCERIA FIXA ABERTA DE MADEIRA P/ TRANSPORTE GERAL DE CARGA SECA, DIMEN. APROX. 2,50 X 6,50 X 0,50 M - MANUTENÇÃO. AF_06/2014</v>
          </cell>
          <cell r="C752" t="str">
            <v>H</v>
          </cell>
          <cell r="D752">
            <v>28.64</v>
          </cell>
        </row>
        <row r="753">
          <cell r="A753">
            <v>73340</v>
          </cell>
          <cell r="B753" t="str">
            <v>CAMINHÃO TOCO, PBT 14.300 KG, CARGA ÚTIL MÁX. 9.710 KG, DIST. ENTRE EIXOS 3,56 M, POTÊNCIA 185 CV, INCLUSIVE CARROCERIA FIXA ABERTA DE MADEIRA P/ TRANSPORTE GERAL DE CARGA SECA, DIMEN. APROX. 2,50 X 6,50 X 0,50 M - MATERIAIS NA OPERAÇÃO. AF_06/2014</v>
          </cell>
          <cell r="C753" t="str">
            <v>H</v>
          </cell>
          <cell r="D753">
            <v>80.489999999999995</v>
          </cell>
        </row>
        <row r="754">
          <cell r="A754">
            <v>83361</v>
          </cell>
          <cell r="B754" t="str">
            <v>ESPARGIDOR DE ASFALTO PRESSURIZADO, TANQUE 6 M3 COM ISOLAÇÃO TÉRMICA, AQUECIDO COM 2 MAÇARICOS, COM BARRA ESPARGIDORA 3,60 M, MONTADO SOBRE CAMINHÃO  TOCO, PBT 14.300 KG, POTÊNCIA 185 CV - MANUTENÇÃO. AF_08/2015</v>
          </cell>
          <cell r="C754" t="str">
            <v>H</v>
          </cell>
          <cell r="D754">
            <v>35.69</v>
          </cell>
        </row>
        <row r="755">
          <cell r="A755">
            <v>83761</v>
          </cell>
          <cell r="B755" t="str">
            <v>GRUPO DE SOLDAGEM COM GERADOR A DIESEL 60 CV PARA SOLDA ELÉTRICA, SOBRE 04 RODAS, COM MOTOR 4 CILINDROS 600 A - DEPRECIAÇÃO. AF_02/2016</v>
          </cell>
          <cell r="C755" t="str">
            <v>H</v>
          </cell>
          <cell r="D755">
            <v>7.39</v>
          </cell>
        </row>
        <row r="756">
          <cell r="A756">
            <v>83762</v>
          </cell>
          <cell r="B756" t="str">
            <v>GRUPO DE SOLDAGEM COM GERADOR A DIESEL 60 CV PARA SOLDA ELÉTRICA, SOBRE 04 RODAS, COM MOTOR 4 CILINDROS 600 A - MANUTENÇÃO. AF_02/2016</v>
          </cell>
          <cell r="C756" t="str">
            <v>H</v>
          </cell>
          <cell r="D756">
            <v>6.6</v>
          </cell>
        </row>
        <row r="757">
          <cell r="A757">
            <v>83763</v>
          </cell>
          <cell r="B757" t="str">
            <v>GRUPO DE SOLDAGEM COM GERADOR A DIESEL 60 CV PARA SOLDA ELÉTRICA, SOBRE 04 RODAS, COM MOTOR 4 CILINDROS 600 A - MATERIAIS NA OPERAÇÃO. AF_02/2016</v>
          </cell>
          <cell r="C757" t="str">
            <v>H</v>
          </cell>
          <cell r="D757">
            <v>49.58</v>
          </cell>
        </row>
        <row r="758">
          <cell r="A758">
            <v>83764</v>
          </cell>
          <cell r="B758" t="str">
            <v>GRUPO DE SOLDAGEM COM GERADOR A DIESEL 60 CV PARA SOLDA ELÉTRICA, SOBRE 04 RODAS, COM MOTOR 4 CILINDROS 600 A - JUROS. AF_02/2016</v>
          </cell>
          <cell r="C758" t="str">
            <v>H</v>
          </cell>
          <cell r="D758">
            <v>1.33</v>
          </cell>
        </row>
        <row r="759">
          <cell r="A759">
            <v>87026</v>
          </cell>
          <cell r="B759" t="str">
            <v>GRADE DE DISCO REBOCÁVEL COM 20 DISCOS 24" X 6 MM COM PNEUS PARA TRANSPORTE - JUROS. AF_06/2014</v>
          </cell>
          <cell r="C759" t="str">
            <v>H</v>
          </cell>
          <cell r="D759">
            <v>0.44</v>
          </cell>
        </row>
        <row r="760">
          <cell r="A760">
            <v>87441</v>
          </cell>
          <cell r="B760" t="str">
            <v>BETONEIRA CAPACIDADE NOMINAL 400 L, CAPACIDADE DE MISTURA 310 L, MOTOR A DIESEL POTÊNCIA 5,0 CV, SEM CARREGADOR - DEPRECIAÇÃO. AF_06/2014</v>
          </cell>
          <cell r="C760" t="str">
            <v>H</v>
          </cell>
          <cell r="D760">
            <v>0.46</v>
          </cell>
        </row>
        <row r="761">
          <cell r="A761">
            <v>87442</v>
          </cell>
          <cell r="B761" t="str">
            <v>BETONEIRA CAPACIDADE NOMINAL 400 L, CAPACIDADE DE MISTURA 310 L, MOTOR A DIESEL POTÊNCIA 5,0 CV, SEM CARREGADOR - JUROS. AF_06/2014</v>
          </cell>
          <cell r="C761" t="str">
            <v>H</v>
          </cell>
          <cell r="D761">
            <v>0.05</v>
          </cell>
        </row>
        <row r="762">
          <cell r="A762">
            <v>87443</v>
          </cell>
          <cell r="B762" t="str">
            <v>BETONEIRA CAPACIDADE NOMINAL 400 L, CAPACIDADE DE MISTURA 310 L, MOTOR A DIESEL POTÊNCIA 5,0 CV, SEM CARREGADOR - MANUTENÇÃO. AF_06/2014</v>
          </cell>
          <cell r="C762" t="str">
            <v>H</v>
          </cell>
          <cell r="D762">
            <v>0.56999999999999995</v>
          </cell>
        </row>
        <row r="763">
          <cell r="A763">
            <v>87444</v>
          </cell>
          <cell r="B763" t="str">
            <v>BETONEIRA CAPACIDADE NOMINAL 400 L, CAPACIDADE DE MISTURA 310 L, MOTOR A DIESEL POTÊNCIA 5,0 CV, SEM CARREGADOR - MATERIAIS NA OPERAÇÃO. AF_06/2014</v>
          </cell>
          <cell r="C763" t="str">
            <v>H</v>
          </cell>
          <cell r="D763">
            <v>4.13</v>
          </cell>
        </row>
        <row r="764">
          <cell r="A764">
            <v>88387</v>
          </cell>
          <cell r="B764" t="str">
            <v>MISTURADOR DE ARGAMASSA, EIXO HORIZONTAL, CAPACIDADE DE MISTURA 300 KG, MOTOR ELÉTRICO POTÊNCIA 5 CV - DEPRECIAÇÃO. AF_06/2014</v>
          </cell>
          <cell r="C764" t="str">
            <v>H</v>
          </cell>
          <cell r="D764">
            <v>0.89</v>
          </cell>
        </row>
        <row r="765">
          <cell r="A765">
            <v>88389</v>
          </cell>
          <cell r="B765" t="str">
            <v>MISTURADOR DE ARGAMASSA, EIXO HORIZONTAL, CAPACIDADE DE MISTURA 300 KG, MOTOR ELÉTRICO POTÊNCIA 5 CV - JUROS. AF_06/2014</v>
          </cell>
          <cell r="C765" t="str">
            <v>H</v>
          </cell>
          <cell r="D765">
            <v>0.1</v>
          </cell>
        </row>
        <row r="766">
          <cell r="A766">
            <v>88390</v>
          </cell>
          <cell r="B766" t="str">
            <v>MISTURADOR DE ARGAMASSA, EIXO HORIZONTAL, CAPACIDADE DE MISTURA 300 KG, MOTOR ELÉTRICO POTÊNCIA 5 CV - MANUTENÇÃO. AF_06/2014</v>
          </cell>
          <cell r="C766" t="str">
            <v>H</v>
          </cell>
          <cell r="D766">
            <v>0.98</v>
          </cell>
        </row>
        <row r="767">
          <cell r="A767">
            <v>88391</v>
          </cell>
          <cell r="B767" t="str">
            <v>MISTURADOR DE ARGAMASSA, EIXO HORIZONTAL, CAPACIDADE DE MISTURA 300 KG, MOTOR ELÉTRICO POTÊNCIA 5 CV - MATERIAIS NA OPERAÇÃO. AF_06/2014</v>
          </cell>
          <cell r="C767" t="str">
            <v>H</v>
          </cell>
          <cell r="D767">
            <v>2.84</v>
          </cell>
        </row>
        <row r="768">
          <cell r="A768">
            <v>88394</v>
          </cell>
          <cell r="B768" t="str">
            <v>MISTURADOR DE ARGAMASSA, EIXO HORIZONTAL, CAPACIDADE DE MISTURA 600 KG, MOTOR ELÉTRICO POTÊNCIA 7,5 CV - DEPRECIAÇÃO. AF_06/2014</v>
          </cell>
          <cell r="C768" t="str">
            <v>H</v>
          </cell>
          <cell r="D768">
            <v>1.06</v>
          </cell>
        </row>
        <row r="769">
          <cell r="A769">
            <v>88395</v>
          </cell>
          <cell r="B769" t="str">
            <v>MISTURADOR DE ARGAMASSA, EIXO HORIZONTAL, CAPACIDADE DE MISTURA 600 KG, MOTOR ELÉTRICO POTÊNCIA 7,5 CV - JUROS. AF_06/2014</v>
          </cell>
          <cell r="C769" t="str">
            <v>H</v>
          </cell>
          <cell r="D769">
            <v>0.12</v>
          </cell>
        </row>
        <row r="770">
          <cell r="A770">
            <v>88396</v>
          </cell>
          <cell r="B770" t="str">
            <v>MISTURADOR DE ARGAMASSA, EIXO HORIZONTAL, CAPACIDADE DE MISTURA 600 KG, MOTOR ELÉTRICO POTÊNCIA 7,5 CV - MANUTENÇÃO. AF_06/2014</v>
          </cell>
          <cell r="C770" t="str">
            <v>H</v>
          </cell>
          <cell r="D770">
            <v>1.17</v>
          </cell>
        </row>
        <row r="771">
          <cell r="A771">
            <v>88397</v>
          </cell>
          <cell r="B771" t="str">
            <v>MISTURADOR DE ARGAMASSA, EIXO HORIZONTAL, CAPACIDADE DE MISTURA 600 KG, MOTOR ELÉTRICO POTÊNCIA 7,5 CV - MATERIAIS NA OPERAÇÃO. AF_06/2014</v>
          </cell>
          <cell r="C771" t="str">
            <v>H</v>
          </cell>
          <cell r="D771">
            <v>4.26</v>
          </cell>
        </row>
        <row r="772">
          <cell r="A772">
            <v>88400</v>
          </cell>
          <cell r="B772" t="str">
            <v>MISTURADOR DE ARGAMASSA, EIXO HORIZONTAL, CAPACIDADE DE MISTURA 160 KG, MOTOR ELÉTRICO POTÊNCIA 3 CV - DEPRECIAÇÃO. AF_06/2014</v>
          </cell>
          <cell r="C772" t="str">
            <v>H</v>
          </cell>
          <cell r="D772">
            <v>0.85</v>
          </cell>
        </row>
        <row r="773">
          <cell r="A773">
            <v>88401</v>
          </cell>
          <cell r="B773" t="str">
            <v>MISTURADOR DE ARGAMASSA, EIXO HORIZONTAL, CAPACIDADE DE MISTURA 160 KG, MOTOR ELÉTRICO POTÊNCIA 3 CV - JUROS. AF_06/2014</v>
          </cell>
          <cell r="C773" t="str">
            <v>H</v>
          </cell>
          <cell r="D773">
            <v>0.1</v>
          </cell>
        </row>
        <row r="774">
          <cell r="A774">
            <v>88402</v>
          </cell>
          <cell r="B774" t="str">
            <v>MISTURADOR DE ARGAMASSA, EIXO HORIZONTAL, CAPACIDADE DE MISTURA 160 KG, MOTOR ELÉTRICO POTÊNCIA 3 CV - MANUTENÇÃO. AF_06/2014</v>
          </cell>
          <cell r="C774" t="str">
            <v>H</v>
          </cell>
          <cell r="D774">
            <v>0.92</v>
          </cell>
        </row>
        <row r="775">
          <cell r="A775">
            <v>88403</v>
          </cell>
          <cell r="B775" t="str">
            <v>MISTURADOR DE ARGAMASSA, EIXO HORIZONTAL, CAPACIDADE DE MISTURA 160 KG, MOTOR ELÉTRICO POTÊNCIA 3 CV - MATERIAIS NA OPERAÇÃO. AF_06/2014</v>
          </cell>
          <cell r="C775" t="str">
            <v>H</v>
          </cell>
          <cell r="D775">
            <v>1.71</v>
          </cell>
        </row>
        <row r="776">
          <cell r="A776">
            <v>88419</v>
          </cell>
          <cell r="B776" t="str">
            <v>PROJETOR DE ARGAMASSA, CAPACIDADE DE PROJEÇÃO 1,5 M3/H, ALCANCE DE 30 ATÉ 60 M, MOTOR ELÉTRICO POTÊNCIA 7,5 HP - DEPRECIAÇÃO. AF_06/2014</v>
          </cell>
          <cell r="C776" t="str">
            <v>H</v>
          </cell>
          <cell r="D776">
            <v>5.53</v>
          </cell>
        </row>
        <row r="777">
          <cell r="A777">
            <v>88422</v>
          </cell>
          <cell r="B777" t="str">
            <v>PROJETOR DE ARGAMASSA, CAPACIDADE DE PROJEÇÃO 1,5 M3/H, ALCANCE DE 30 ATÉ 60 M, MOTOR ELÉTRICO POTÊNCIA 7,5 HP - JUROS. AF_06/2014</v>
          </cell>
          <cell r="C777" t="str">
            <v>H</v>
          </cell>
          <cell r="D777">
            <v>0.65</v>
          </cell>
        </row>
        <row r="778">
          <cell r="A778">
            <v>88425</v>
          </cell>
          <cell r="B778" t="str">
            <v>PROJETOR DE ARGAMASSA, CAPACIDADE DE PROJEÇÃO 1,5 M3/H, ALCANCE DE 30 ATÉ 60 M, MOTOR ELÉTRICO POTÊNCIA 7,5 HP - MANUTENÇÃO. AF_06/2014</v>
          </cell>
          <cell r="C778" t="str">
            <v>H</v>
          </cell>
          <cell r="D778">
            <v>6.91</v>
          </cell>
        </row>
        <row r="779">
          <cell r="A779">
            <v>88427</v>
          </cell>
          <cell r="B779" t="str">
            <v>PROJETOR DE ARGAMASSA, CAPACIDADE DE PROJEÇÃO 1,5 M3/H, ALCANCE DE 30 ATÉ 60 M, MOTOR ELÉTRICO POTÊNCIA 7,5 HP - MATERIAIS NA OPERAÇÃO. AF_06/2014</v>
          </cell>
          <cell r="C779" t="str">
            <v>H</v>
          </cell>
          <cell r="D779">
            <v>0.96</v>
          </cell>
        </row>
        <row r="780">
          <cell r="A780">
            <v>88434</v>
          </cell>
          <cell r="B780" t="str">
            <v>PROJETOR DE ARGAMASSA, CAPACIDADE DE PROJEÇÃO 2 M3/H, ALCANCE ATÉ 50 M, MOTOR ELÉTRICO POTÊNCIA 7,5 HP - DEPRECIAÇÃO. AF_06/2014</v>
          </cell>
          <cell r="C780" t="str">
            <v>H</v>
          </cell>
          <cell r="D780">
            <v>7.33</v>
          </cell>
        </row>
        <row r="781">
          <cell r="A781">
            <v>88435</v>
          </cell>
          <cell r="B781" t="str">
            <v>PROJETOR DE ARGAMASSA, CAPACIDADE DE PROJEÇÃO 2 M3/H, ALCANCE ATÉ 50 M, MOTOR ELÉTRICO POTÊNCIA 7,5 HP - JUROS. AF_06/2014</v>
          </cell>
          <cell r="C781" t="str">
            <v>H</v>
          </cell>
          <cell r="D781">
            <v>0.87</v>
          </cell>
        </row>
        <row r="782">
          <cell r="A782">
            <v>88436</v>
          </cell>
          <cell r="B782" t="str">
            <v>PROJETOR DE ARGAMASSA, CAPACIDADE DE PROJEÇÃO 2 M3/H, ALCANCE ATÉ 50 M, MOTOR ELÉTRICO POTÊNCIA 7,5 HP - MANUTENÇÃO. AF_06/2014</v>
          </cell>
          <cell r="C782" t="str">
            <v>H</v>
          </cell>
          <cell r="D782">
            <v>9.16</v>
          </cell>
        </row>
        <row r="783">
          <cell r="A783">
            <v>88437</v>
          </cell>
          <cell r="B783" t="str">
            <v>PROJETOR DE ARGAMASSA, CAPACIDADE DE PROJEÇÃO 2 M3/H, ALCANCE ATÉ 50 M, MOTOR ELÉTRICO POTÊNCIA 7,5 HP - MATERIAIS NA OPERAÇÃO. AF_06/2014</v>
          </cell>
          <cell r="C783" t="str">
            <v>H</v>
          </cell>
          <cell r="D783">
            <v>0.96</v>
          </cell>
        </row>
        <row r="784">
          <cell r="A784">
            <v>88569</v>
          </cell>
          <cell r="B784" t="str">
            <v>ESPARGIDOR DE ASFALTO PRESSURIZADO COM TANQUE DE 2500 L, REBOCÁVEL COM MOTOR A GASOLINA POTÊNCIA 3,4 HP - DEPRECIAÇÃO. AF_07/2014</v>
          </cell>
          <cell r="C784" t="str">
            <v>H</v>
          </cell>
          <cell r="D784">
            <v>3.61</v>
          </cell>
        </row>
        <row r="785">
          <cell r="A785">
            <v>88570</v>
          </cell>
          <cell r="B785" t="str">
            <v>ESPARGIDOR DE ASFALTO PRESSURIZADO COM TANQUE DE 2500 L, REBOCÁVEL COM MOTOR A GASOLINA POTÊNCIA 3,4 HP - JUROS. AF_07/2014</v>
          </cell>
          <cell r="C785" t="str">
            <v>H</v>
          </cell>
          <cell r="D785">
            <v>0.76</v>
          </cell>
        </row>
        <row r="786">
          <cell r="A786">
            <v>88826</v>
          </cell>
          <cell r="B786" t="str">
            <v>BETONEIRA CAPACIDADE NOMINAL DE 400 L, CAPACIDADE DE MISTURA 280 L, MOTOR ELÉTRICO TRIFÁSICO POTÊNCIA DE 2 CV, SEM CARREGADOR - DEPRECIAÇÃO. AF_10/2014</v>
          </cell>
          <cell r="C786" t="str">
            <v>H</v>
          </cell>
          <cell r="D786">
            <v>0.33</v>
          </cell>
        </row>
        <row r="787">
          <cell r="A787">
            <v>88827</v>
          </cell>
          <cell r="B787" t="str">
            <v>BETONEIRA CAPACIDADE NOMINAL DE 400 L, CAPACIDADE DE MISTURA 280 L, MOTOR ELÉTRICO TRIFÁSICO POTÊNCIA DE 2 CV, SEM CARREGADOR - JUROS. AF_10/2014</v>
          </cell>
          <cell r="C787" t="str">
            <v>H</v>
          </cell>
          <cell r="D787">
            <v>0.04</v>
          </cell>
        </row>
        <row r="788">
          <cell r="A788">
            <v>88828</v>
          </cell>
          <cell r="B788" t="str">
            <v>BETONEIRA CAPACIDADE NOMINAL DE 400 L, CAPACIDADE DE MISTURA 280 L, MOTOR ELÉTRICO TRIFÁSICO POTÊNCIA DE 2 CV, SEM CARREGADOR - MANUTENÇÃO. AF_10/2014</v>
          </cell>
          <cell r="C788" t="str">
            <v>H</v>
          </cell>
          <cell r="D788">
            <v>0.37</v>
          </cell>
        </row>
        <row r="789">
          <cell r="A789">
            <v>88829</v>
          </cell>
          <cell r="B789" t="str">
            <v>BETONEIRA CAPACIDADE NOMINAL DE 400 L, CAPACIDADE DE MISTURA 280 L, MOTOR ELÉTRICO TRIFÁSICO POTÊNCIA DE 2 CV, SEM CARREGADOR - MATERIAIS NA OPERAÇÃO. AF_10/2014</v>
          </cell>
          <cell r="C789" t="str">
            <v>H</v>
          </cell>
          <cell r="D789">
            <v>1.1299999999999999</v>
          </cell>
        </row>
        <row r="790">
          <cell r="A790">
            <v>88832</v>
          </cell>
          <cell r="B790" t="str">
            <v>ESCAVADEIRA HIDRÁULICA SOBRE ESTEIRAS, CAÇAMBA 0,80 M3, PESO OPERACIONAL 17,8 T, POTÊNCIA LÍQUIDA 110 HP - DEPRECIAÇÃO. AF_10/2014</v>
          </cell>
          <cell r="C790" t="str">
            <v>H</v>
          </cell>
          <cell r="D790">
            <v>42.74</v>
          </cell>
        </row>
        <row r="791">
          <cell r="A791">
            <v>88834</v>
          </cell>
          <cell r="B791" t="str">
            <v>ESCAVADEIRA HIDRÁULICA SOBRE ESTEIRAS, CAÇAMBA 0,80 M3, PESO OPERACIONAL 17,8 T, POTÊNCIA LÍQUIDA 110 HP - JUROS. AF_10/2014</v>
          </cell>
          <cell r="C791" t="str">
            <v>H</v>
          </cell>
          <cell r="D791">
            <v>5.8</v>
          </cell>
        </row>
        <row r="792">
          <cell r="A792">
            <v>88835</v>
          </cell>
          <cell r="B792" t="str">
            <v>ESCAVADEIRA HIDRÁULICA SOBRE ESTEIRAS, CAÇAMBA 0,80 M3, PESO OPERACIONAL 17,8 T, POTÊNCIA LÍQUIDA 110 HP - MANUTENÇÃO. AF_10/2014</v>
          </cell>
          <cell r="C792" t="str">
            <v>H</v>
          </cell>
          <cell r="D792">
            <v>53.43</v>
          </cell>
        </row>
        <row r="793">
          <cell r="A793">
            <v>88836</v>
          </cell>
          <cell r="B793" t="str">
            <v>ESCAVADEIRA HIDRÁULICA SOBRE ESTEIRAS, CAÇAMBA 0,80 M3, PESO OPERACIONAL 17,8 T, POTÊNCIA LÍQUIDA 110 HP - MATERIAIS NA OPERAÇÃO. AF_10/2014</v>
          </cell>
          <cell r="C793" t="str">
            <v>H</v>
          </cell>
          <cell r="D793">
            <v>63.05</v>
          </cell>
        </row>
        <row r="794">
          <cell r="A794">
            <v>88839</v>
          </cell>
          <cell r="B794" t="str">
            <v>TRATOR DE ESTEIRAS, POTÊNCIA 125 HP, PESO OPERACIONAL 12,9 T, COM LÂMINA 2,7 M3 - DEPRECIAÇÃO. AF_10/2014</v>
          </cell>
          <cell r="C794" t="str">
            <v>H</v>
          </cell>
          <cell r="D794">
            <v>27.77</v>
          </cell>
        </row>
        <row r="795">
          <cell r="A795">
            <v>88840</v>
          </cell>
          <cell r="B795" t="str">
            <v>TRATOR DE ESTEIRAS, POTÊNCIA 125 HP, PESO OPERACIONAL 12,9 T, COM LÂMINA 2,7 M3 - JUROS. AF_10/2014</v>
          </cell>
          <cell r="C795" t="str">
            <v>H</v>
          </cell>
          <cell r="D795">
            <v>6.25</v>
          </cell>
        </row>
        <row r="796">
          <cell r="A796">
            <v>88841</v>
          </cell>
          <cell r="B796" t="str">
            <v>TRATOR DE ESTEIRAS, POTÊNCIA 125 HP, PESO OPERACIONAL 12,9 T, COM LÂMINA 2,7 M3 - MANUTENÇÃO. AF_10/2014</v>
          </cell>
          <cell r="C796" t="str">
            <v>H</v>
          </cell>
          <cell r="D796">
            <v>49.64</v>
          </cell>
        </row>
        <row r="797">
          <cell r="A797">
            <v>88842</v>
          </cell>
          <cell r="B797" t="str">
            <v>TRATOR DE ESTEIRAS, POTÊNCIA 125 HP, PESO OPERACIONAL 12,9 T, COM LÂMINA 2,7 M3 - MATERIAIS NA OPERAÇÃO. AF_10/2014</v>
          </cell>
          <cell r="C797" t="str">
            <v>H</v>
          </cell>
          <cell r="D797">
            <v>77.180000000000007</v>
          </cell>
        </row>
        <row r="798">
          <cell r="A798">
            <v>88847</v>
          </cell>
          <cell r="B798" t="str">
            <v>USINA DE LAMA ASFÁLTICA, PROD 30 A 50 T/H, SILO DE AGREGADO 7 M3, RESERVATÓRIOS PARA EMULSÃO E ÁGUA DE 2,3 M3 CADA, MISTURADOR TIPO PUG MILL A SER MONTADO SOBRE CAMINHÃO - DEPRECIAÇÃO. AF_10/2014</v>
          </cell>
          <cell r="C798" t="str">
            <v>H</v>
          </cell>
          <cell r="D798">
            <v>20.81</v>
          </cell>
        </row>
        <row r="799">
          <cell r="A799">
            <v>88848</v>
          </cell>
          <cell r="B799" t="str">
            <v>USINA DE LAMA ASFÁLTICA, PROD 30 A 50 T/H, SILO DE AGREGADO 7 M3, RESERVATÓRIOS PARA EMULSÃO E ÁGUA DE 2,3 M3 CADA, MISTURADOR TIPO PUG MILL A SER MONTADO SOBRE CAMINHÃO - JUROS. AF_10/2014</v>
          </cell>
          <cell r="C799" t="str">
            <v>H</v>
          </cell>
          <cell r="D799">
            <v>4.3600000000000003</v>
          </cell>
        </row>
        <row r="800">
          <cell r="A800">
            <v>88853</v>
          </cell>
          <cell r="B800" t="str">
            <v>MOTOBOMBA CENTRÍFUGA, MOTOR A GASOLINA, POTÊNCIA 5,42 HP, BOCAIS 1 1/2" X 1", DIÂMETRO ROTOR 143 MM HM/Q = 6 MCA / 16,8 M3/H A 38 MCA / 6,6 M3/H - DEPRECIAÇÃO. AF_06/2014</v>
          </cell>
          <cell r="C800" t="str">
            <v>H</v>
          </cell>
          <cell r="D800">
            <v>0.18</v>
          </cell>
        </row>
        <row r="801">
          <cell r="A801">
            <v>88854</v>
          </cell>
          <cell r="B801" t="str">
            <v>MOTOBOMBA CENTRÍFUGA, MOTOR A GASOLINA, POTÊNCIA 5,42 HP, BOCAIS 1 1/2" X 1", DIÂMETRO ROTOR 143 MM HM/Q = 6 MCA / 16,8 M3/H A 38 MCA / 6,6 M3/H - JUROS. AF_06/2014</v>
          </cell>
          <cell r="C801" t="str">
            <v>H</v>
          </cell>
          <cell r="D801">
            <v>0.02</v>
          </cell>
        </row>
        <row r="802">
          <cell r="A802">
            <v>88855</v>
          </cell>
          <cell r="B802" t="str">
            <v>GRADE DE DISCO CONTROLE REMOTO REBOCÁVEL, COM 24 DISCOS 24 X 6 MM COM PNEUS PARA TRANSPORTE - DEPRECIAÇÃO. AF_06/2014</v>
          </cell>
          <cell r="C802" t="str">
            <v>H</v>
          </cell>
          <cell r="D802">
            <v>4.03</v>
          </cell>
        </row>
        <row r="803">
          <cell r="A803">
            <v>88856</v>
          </cell>
          <cell r="B803" t="str">
            <v>GRADE DE DISCO CONTROLE REMOTO REBOCÁVEL, COM 24 DISCOS 24 X 6 MM COM PNEUS PARA TRANSPORTE - JUROS. AF_06/2014</v>
          </cell>
          <cell r="C803" t="str">
            <v>H</v>
          </cell>
          <cell r="D803">
            <v>0.56000000000000005</v>
          </cell>
        </row>
        <row r="804">
          <cell r="A804">
            <v>88857</v>
          </cell>
          <cell r="B804" t="str">
            <v>RETROESCAVADEIRA SOBRE RODAS COM CARREGADEIRA, TRAÇÃO 4X4, POTÊNCIA LÍQ. 88 HP, CAÇAMBA CARREG. CAP. MÍN. 1 M3, CAÇAMBA RETRO CAP. 0,26 M3, PESO OPERACIONAL MÍN. 6.674 KG, PROFUNDIDADE ESCAVAÇÃO MÁX. 4,37 M - DEPRECIAÇÃO. AF_06/2014</v>
          </cell>
          <cell r="C804" t="str">
            <v>H</v>
          </cell>
          <cell r="D804">
            <v>19.78</v>
          </cell>
        </row>
        <row r="805">
          <cell r="A805">
            <v>88858</v>
          </cell>
          <cell r="B805" t="str">
            <v>RETROESCAVADEIRA SOBRE RODAS COM CARREGADEIRA, TRAÇÃO 4X4, POTÊNCIA LÍQ. 88 HP, CAÇAMBA CARREG. CAP. MÍN. 1 M3, CAÇAMBA RETRO CAP. 0,26 M3, PESO OPERACIONAL MÍN. 6.674 KG, PROFUNDIDADE ESCAVAÇÃO MÁX. 4,37 M - JUROS. AF_06/2014</v>
          </cell>
          <cell r="C805" t="str">
            <v>H</v>
          </cell>
          <cell r="D805">
            <v>2.68</v>
          </cell>
        </row>
        <row r="806">
          <cell r="A806">
            <v>88859</v>
          </cell>
          <cell r="B806" t="str">
            <v>RETROESCAVADEIRA SOBRE RODAS COM CARREGADEIRA, TRAÇÃO 4X2, POTÊNCIA LÍQ. 79 HP, CAÇAMBA CARREG. CAP. MÍN. 1 M3, CAÇAMBA RETRO CAP. 0,20 M3, PESO OPERACIONAL MÍN. 6.570 KG, PROFUNDIDADE ESCAVAÇÃO MÁX. 4,37 M - DEPRECIAÇÃO. AF_06/2014</v>
          </cell>
          <cell r="C806" t="str">
            <v>H</v>
          </cell>
          <cell r="D806">
            <v>17.59</v>
          </cell>
        </row>
        <row r="807">
          <cell r="A807">
            <v>88860</v>
          </cell>
          <cell r="B807" t="str">
            <v>RETROESCAVADEIRA SOBRE RODAS COM CARREGADEIRA, TRAÇÃO 4X2, POTÊNCIA LÍQ. 79 HP, CAÇAMBA CARREG. CAP. MÍN. 1 M3, CAÇAMBA RETRO CAP. 0,20 M3, PESO OPERACIONAL MÍN. 6.570 KG, PROFUNDIDADE ESCAVAÇÃO MÁX. 4,37 M - JUROS. AF_06/2014</v>
          </cell>
          <cell r="C807" t="str">
            <v>H</v>
          </cell>
          <cell r="D807">
            <v>2.38</v>
          </cell>
        </row>
        <row r="808">
          <cell r="A808">
            <v>88900</v>
          </cell>
          <cell r="B808" t="str">
            <v>ESCAVADEIRA HIDRÁULICA SOBRE ESTEIRAS, CAÇAMBA 1,20 M3, PESO OPERACIONAL 21 T, POTÊNCIA BRUTA 155 HP - DEPRECIAÇÃO. AF_06/2014</v>
          </cell>
          <cell r="C808" t="str">
            <v>H</v>
          </cell>
          <cell r="D808">
            <v>49.84</v>
          </cell>
        </row>
        <row r="809">
          <cell r="A809">
            <v>88902</v>
          </cell>
          <cell r="B809" t="str">
            <v>ESCAVADEIRA HIDRÁULICA SOBRE ESTEIRAS, CAÇAMBA 1,20 M3, PESO OPERACIONAL 21 T, POTÊNCIA BRUTA 155 HP - JUROS. AF_06/2014</v>
          </cell>
          <cell r="C809" t="str">
            <v>H</v>
          </cell>
          <cell r="D809">
            <v>6.76</v>
          </cell>
        </row>
        <row r="810">
          <cell r="A810">
            <v>88903</v>
          </cell>
          <cell r="B810" t="str">
            <v>ESCAVADEIRA HIDRÁULICA SOBRE ESTEIRAS, CAÇAMBA 1,20 M3, PESO OPERACIONAL 21 T, POTÊNCIA BRUTA 155 HP - MANUTENÇÃO. AF_06/2014</v>
          </cell>
          <cell r="C810" t="str">
            <v>H</v>
          </cell>
          <cell r="D810">
            <v>62.3</v>
          </cell>
        </row>
        <row r="811">
          <cell r="A811">
            <v>88904</v>
          </cell>
          <cell r="B811" t="str">
            <v>ESCAVADEIRA HIDRÁULICA SOBRE ESTEIRAS, CAÇAMBA 1,20 M3, PESO OPERACIONAL 21 T, POTÊNCIA BRUTA 155 HP - MATERIAIS NA OPERAÇÃO. AF_06/2014</v>
          </cell>
          <cell r="C811" t="str">
            <v>H</v>
          </cell>
          <cell r="D811">
            <v>88.82</v>
          </cell>
        </row>
        <row r="812">
          <cell r="A812">
            <v>89009</v>
          </cell>
          <cell r="B812" t="str">
            <v>TRATOR DE ESTEIRAS, POTÊNCIA 150 HP, PESO OPERACIONAL 16,7 T, COM RODA MOTRIZ ELEVADA E LÂMINA 3,18 M3 - DEPRECIAÇÃO. AF_06/2014</v>
          </cell>
          <cell r="C812" t="str">
            <v>H</v>
          </cell>
          <cell r="D812">
            <v>34.39</v>
          </cell>
        </row>
        <row r="813">
          <cell r="A813">
            <v>89010</v>
          </cell>
          <cell r="B813" t="str">
            <v>TRATOR DE ESTEIRAS, POTÊNCIA 150 HP, PESO OPERACIONAL 16,7 T, COM RODA MOTRIZ ELEVADA E LÂMINA 3,18 M3 - JUROS. AF_06/2014</v>
          </cell>
          <cell r="C813" t="str">
            <v>H</v>
          </cell>
          <cell r="D813">
            <v>7.74</v>
          </cell>
        </row>
        <row r="814">
          <cell r="A814">
            <v>89011</v>
          </cell>
          <cell r="B814" t="str">
            <v>RETROESCAVADEIRA SOBRE RODAS COM CARREGADEIRA, TRAÇÃO 4X4, POTÊNCIA LÍQ. 72 HP, CAÇAMBA CARREG. CAP. MÍN. 0,79 M3, CAÇAMBA RETRO CAP. 0,18 M3, PESO OPERACIONAL MÍN. 7.140 KG, PROFUNDIDADE ESCAVAÇÃO MÁX. 4,50 M - DEPRECIAÇÃO. AF_06/2014</v>
          </cell>
          <cell r="C814" t="str">
            <v>H</v>
          </cell>
          <cell r="D814">
            <v>19.079999999999998</v>
          </cell>
        </row>
        <row r="815">
          <cell r="A815">
            <v>89012</v>
          </cell>
          <cell r="B815" t="str">
            <v>RETROESCAVADEIRA SOBRE RODAS COM CARREGADEIRA, TRAÇÃO 4X4, POTÊNCIA LÍQ. 72 HP, CAÇAMBA CARREG. CAP. MÍN. 0,79 M3, CAÇAMBA RETRO CAP. 0,18 M3, PESO OPERACIONAL MÍN. 7.140 KG, PROFUNDIDADE ESCAVAÇÃO MÁX. 4,50 M - JUROS. AF_06/2014</v>
          </cell>
          <cell r="C815" t="str">
            <v>H</v>
          </cell>
          <cell r="D815">
            <v>2.59</v>
          </cell>
        </row>
        <row r="816">
          <cell r="A816">
            <v>89013</v>
          </cell>
          <cell r="B816" t="str">
            <v>TRATOR DE ESTEIRAS, POTÊNCIA 347 HP, PESO OPERACIONAL 38,5 T, COM LÂMINA 8,70 M3 - DEPRECIAÇÃO. AF_06/2014</v>
          </cell>
          <cell r="C816" t="str">
            <v>H</v>
          </cell>
          <cell r="D816">
            <v>112.67</v>
          </cell>
        </row>
        <row r="817">
          <cell r="A817">
            <v>89014</v>
          </cell>
          <cell r="B817" t="str">
            <v>TRATOR DE ESTEIRAS, POTÊNCIA 347 HP, PESO OPERACIONAL 38,5 T, COM LÂMINA 8,70 M3 - JUROS. AF_06/2014</v>
          </cell>
          <cell r="C817" t="str">
            <v>H</v>
          </cell>
          <cell r="D817">
            <v>25.36</v>
          </cell>
        </row>
        <row r="818">
          <cell r="A818">
            <v>89015</v>
          </cell>
          <cell r="B818" t="str">
            <v>VASSOURA MECÂNICA REBOCÁVEL COM ESCOVA CILÍNDRICA, LARGURA ÚTIL DE VARRIMENTO DE 2,44 M - DEPRECIAÇÃO. AF_06/2014</v>
          </cell>
          <cell r="C818" t="str">
            <v>H</v>
          </cell>
          <cell r="D818">
            <v>4.6500000000000004</v>
          </cell>
        </row>
        <row r="819">
          <cell r="A819">
            <v>89016</v>
          </cell>
          <cell r="B819" t="str">
            <v>VASSOURA MECÂNICA REBOCÁVEL COM ESCOVA CILÍNDRICA, LARGURA ÚTIL DE VARRIMENTO DE 2,44 M - JUROS. AF_06/2014</v>
          </cell>
          <cell r="C819" t="str">
            <v>H</v>
          </cell>
          <cell r="D819">
            <v>0.63</v>
          </cell>
        </row>
        <row r="820">
          <cell r="A820">
            <v>89017</v>
          </cell>
          <cell r="B820" t="str">
            <v>TRATOR DE ESTEIRAS, POTÊNCIA 170 HP, PESO OPERACIONAL 19 T, CAÇAMBA 5,2 M3 - DEPRECIAÇÃO. AF_06/2014</v>
          </cell>
          <cell r="C820" t="str">
            <v>H</v>
          </cell>
          <cell r="D820">
            <v>34.18</v>
          </cell>
        </row>
        <row r="821">
          <cell r="A821">
            <v>89018</v>
          </cell>
          <cell r="B821" t="str">
            <v>TRATOR DE ESTEIRAS, POTÊNCIA 170 HP, PESO OPERACIONAL 19 T, CAÇAMBA 5,2 M3 - JUROS. AF_06/2014</v>
          </cell>
          <cell r="C821" t="str">
            <v>H</v>
          </cell>
          <cell r="D821">
            <v>7.69</v>
          </cell>
        </row>
        <row r="822">
          <cell r="A822">
            <v>89019</v>
          </cell>
          <cell r="B822" t="str">
            <v>BOMBA SUBMERSÍVEL ELÉTRICA TRIFÁSICA, POTÊNCIA 2,96 HP, Ø ROTOR 144 MM SEMI-ABERTO, BOCAL DE SAÍDA Ø 2, HM/Q = 2 MCA / 38,8 M3/H A 28 MCA / 5 M3/H - DEPRECIAÇÃO. AF_06/2014</v>
          </cell>
          <cell r="C822" t="str">
            <v>H</v>
          </cell>
          <cell r="D822">
            <v>0.28000000000000003</v>
          </cell>
        </row>
        <row r="823">
          <cell r="A823">
            <v>89020</v>
          </cell>
          <cell r="B823" t="str">
            <v>BOMBA SUBMERSÍVEL ELÉTRICA TRIFÁSICA, POTÊNCIA 2,96 HP, Ø ROTOR 144 MM SEMI-ABERTO, BOCAL DE SAÍDA Ø 2, HM/Q = 2 MCA / 38,8 M3/H A 28 MCA / 5 M3/H - JUROS. AF_06/2014</v>
          </cell>
          <cell r="C823" t="str">
            <v>H</v>
          </cell>
          <cell r="D823">
            <v>0.03</v>
          </cell>
        </row>
        <row r="824">
          <cell r="A824">
            <v>89023</v>
          </cell>
          <cell r="B824" t="str">
            <v>TANQUE DE ASFALTO ESTACIONÁRIO COM MAÇARICO, CAPACIDADE 20.000 L - DEPRECIAÇÃO. AF_06/2014</v>
          </cell>
          <cell r="C824" t="str">
            <v>H</v>
          </cell>
          <cell r="D824">
            <v>4.21</v>
          </cell>
        </row>
        <row r="825">
          <cell r="A825">
            <v>89024</v>
          </cell>
          <cell r="B825" t="str">
            <v>TANQUE DE ASFALTO ESTACIONÁRIO COM MAÇARICO, CAPACIDADE 20.000 L - JUROS. AF_06/2014</v>
          </cell>
          <cell r="C825" t="str">
            <v>H</v>
          </cell>
          <cell r="D825">
            <v>0.66</v>
          </cell>
        </row>
        <row r="826">
          <cell r="A826">
            <v>89025</v>
          </cell>
          <cell r="B826" t="str">
            <v>TANQUE DE ASFALTO ESTACIONÁRIO COM MAÇARICO, CAPACIDADE 20.000 L - MANUTENÇÃO. AF_06/2014</v>
          </cell>
          <cell r="C826" t="str">
            <v>H</v>
          </cell>
          <cell r="D826">
            <v>3.51</v>
          </cell>
        </row>
        <row r="827">
          <cell r="A827">
            <v>89026</v>
          </cell>
          <cell r="B827" t="str">
            <v>TANQUE DE ASFALTO ESTACIONÁRIO COM MAÇARICO, CAPACIDADE 20.000 L - MATERIAIS NA OPERAÇÃO. AF_06/2014</v>
          </cell>
          <cell r="C827" t="str">
            <v>H</v>
          </cell>
          <cell r="D827">
            <v>236.04</v>
          </cell>
        </row>
        <row r="828">
          <cell r="A828">
            <v>89029</v>
          </cell>
          <cell r="B828" t="str">
            <v>TRATOR DE ESTEIRAS, POTÊNCIA 100 HP, PESO OPERACIONAL 9,4 T, COM LÂMINA 2,19 M3 - DEPRECIAÇÃO. AF_06/2014</v>
          </cell>
          <cell r="C828" t="str">
            <v>H</v>
          </cell>
          <cell r="D828">
            <v>26.53</v>
          </cell>
        </row>
        <row r="829">
          <cell r="A829">
            <v>89030</v>
          </cell>
          <cell r="B829" t="str">
            <v>TRATOR DE ESTEIRAS, POTÊNCIA 100 HP, PESO OPERACIONAL 9,4 T, COM LÂMINA 2,19 M3 - JUROS. AF_06/2014</v>
          </cell>
          <cell r="C829" t="str">
            <v>H</v>
          </cell>
          <cell r="D829">
            <v>5.97</v>
          </cell>
        </row>
        <row r="830">
          <cell r="A830">
            <v>89033</v>
          </cell>
          <cell r="B830" t="str">
            <v>TRATOR DE PNEUS, POTÊNCIA 85 CV, TRAÇÃO 4X4, PESO COM LASTRO DE 4.675 KG - DEPRECIAÇÃO. AF_06/2014</v>
          </cell>
          <cell r="C830" t="str">
            <v>H</v>
          </cell>
          <cell r="D830">
            <v>13.32</v>
          </cell>
        </row>
        <row r="831">
          <cell r="A831">
            <v>89034</v>
          </cell>
          <cell r="B831" t="str">
            <v>TRATOR DE PNEUS, POTÊNCIA 85 CV, TRAÇÃO 4X4, PESO COM LASTRO DE 4.675 KG - JUROS. AF_06/2014</v>
          </cell>
          <cell r="C831" t="str">
            <v>H</v>
          </cell>
          <cell r="D831">
            <v>1.85</v>
          </cell>
        </row>
        <row r="832">
          <cell r="A832">
            <v>89128</v>
          </cell>
          <cell r="B832" t="str">
            <v>PÁ CARREGADEIRA SOBRE RODAS, POTÊNCIA LÍQUIDA 128 HP, CAPACIDADE DA CAÇAMBA 1,7 A 2,8 M3, PESO OPERACIONAL 11632 KG - DEPRECIAÇÃO. AF_06/2014</v>
          </cell>
          <cell r="C832" t="str">
            <v>H</v>
          </cell>
          <cell r="D832">
            <v>32.479999999999997</v>
          </cell>
        </row>
        <row r="833">
          <cell r="A833">
            <v>89129</v>
          </cell>
          <cell r="B833" t="str">
            <v>PÁ CARREGADEIRA SOBRE RODAS, POTÊNCIA LÍQUIDA 128 HP, CAPACIDADE DA CAÇAMBA 1,7 A 2,8 M3, PESO OPERACIONAL 11632 KG - JUROS. AF_06/2014</v>
          </cell>
          <cell r="C833" t="str">
            <v>H</v>
          </cell>
          <cell r="D833">
            <v>4.4000000000000004</v>
          </cell>
        </row>
        <row r="834">
          <cell r="A834">
            <v>89130</v>
          </cell>
          <cell r="B834" t="str">
            <v>PÁ CARREGADEIRA SOBRE RODAS, POTÊNCIA 197 HP, CAPACIDADE DA CAÇAMBA 2,5 A 3,5 M3, PESO OPERACIONAL 18338 KG - DEPRECIAÇÃO. AF_06/2014</v>
          </cell>
          <cell r="C834" t="str">
            <v>H</v>
          </cell>
          <cell r="D834">
            <v>45.03</v>
          </cell>
        </row>
        <row r="835">
          <cell r="A835">
            <v>89131</v>
          </cell>
          <cell r="B835" t="str">
            <v>PÁ CARREGADEIRA SOBRE RODAS, POTÊNCIA 197 HP, CAPACIDADE DA CAÇAMBA 2,5 A 3,5 M3, PESO OPERACIONAL 18338 KG - JUROS. AF_06/2014</v>
          </cell>
          <cell r="C835" t="str">
            <v>H</v>
          </cell>
          <cell r="D835">
            <v>6.11</v>
          </cell>
        </row>
        <row r="836">
          <cell r="A836">
            <v>89210</v>
          </cell>
          <cell r="B836" t="str">
            <v>ROLO COMPACTADOR VIBRATÓRIO DE UM CILINDRO AÇO LISO, POTÊNCIA 80 HP, PESO OPERACIONAL MÁXIMO 8,1 T, IMPACTO DINÂMICO 16,15 / 9,5 T, LARGURA DE TRABALHO 1,68 M - DEPRECIAÇÃO. AF_06/2014</v>
          </cell>
          <cell r="C836" t="str">
            <v>H</v>
          </cell>
          <cell r="D836">
            <v>31.91</v>
          </cell>
        </row>
        <row r="837">
          <cell r="A837">
            <v>89211</v>
          </cell>
          <cell r="B837" t="str">
            <v>ROLO COMPACTADOR VIBRATÓRIO DE UM CILINDRO AÇO LISO, POTÊNCIA 80 HP, PESO OPERACIONAL MÁXIMO 8,1 T, IMPACTO DINÂMICO 16,15 / 9,5 T, LARGURA DE TRABALHO 1,68 M - JUROS. AF_06/2014</v>
          </cell>
          <cell r="C837" t="str">
            <v>H</v>
          </cell>
          <cell r="D837">
            <v>4.43</v>
          </cell>
        </row>
        <row r="838">
          <cell r="A838">
            <v>89212</v>
          </cell>
          <cell r="B838" t="str">
            <v>BATE-ESTACAS POR GRAVIDADE, POTÊNCIA DE 160 HP, PESO DO MARTELO ATÉ 3 TONELADAS - DEPRECIAÇÃO. AF_11/2014</v>
          </cell>
          <cell r="C838" t="str">
            <v>H</v>
          </cell>
          <cell r="D838">
            <v>26.19</v>
          </cell>
        </row>
        <row r="839">
          <cell r="A839">
            <v>89213</v>
          </cell>
          <cell r="B839" t="str">
            <v>BATE-ESTACAS POR GRAVIDADE, POTÊNCIA DE 160 HP, PESO DO MARTELO ATÉ 3 TONELADAS - JUROS. AF_11/2014</v>
          </cell>
          <cell r="C839" t="str">
            <v>H</v>
          </cell>
          <cell r="D839">
            <v>4.12</v>
          </cell>
        </row>
        <row r="840">
          <cell r="A840">
            <v>89214</v>
          </cell>
          <cell r="B840" t="str">
            <v>BATE-ESTACAS POR GRAVIDADE, POTÊNCIA DE 160 HP, PESO DO MARTELO ATÉ 3 TONELADAS - MANUTENÇÃO. AF_11/2014</v>
          </cell>
          <cell r="C840" t="str">
            <v>H</v>
          </cell>
          <cell r="D840">
            <v>24.59</v>
          </cell>
        </row>
        <row r="841">
          <cell r="A841">
            <v>89215</v>
          </cell>
          <cell r="B841" t="str">
            <v>BATE-ESTACAS POR GRAVIDADE, POTÊNCIA DE 160 HP, PESO DO MARTELO ATÉ 3 TONELADAS - MATERIAIS NA OPERAÇÃO. AF_11/2014</v>
          </cell>
          <cell r="C841" t="str">
            <v>H</v>
          </cell>
          <cell r="D841">
            <v>91.72</v>
          </cell>
        </row>
        <row r="842">
          <cell r="A842">
            <v>89221</v>
          </cell>
          <cell r="B842" t="str">
            <v>BETONEIRA CAPACIDADE NOMINAL DE 600 L, CAPACIDADE DE MISTURA 360 L, MOTOR ELÉTRICO TRIFÁSICO POTÊNCIA DE 4 CV, SEM CARREGADOR - DEPRECIAÇÃO. AF_11/2014</v>
          </cell>
          <cell r="C842" t="str">
            <v>H</v>
          </cell>
          <cell r="D842">
            <v>1.37</v>
          </cell>
        </row>
        <row r="843">
          <cell r="A843">
            <v>89222</v>
          </cell>
          <cell r="B843" t="str">
            <v>BETONEIRA CAPACIDADE NOMINAL DE 600 L, CAPACIDADE DE MISTURA 360 L, MOTOR ELÉTRICO TRIFÁSICO POTÊNCIA DE 4 CV, SEM CARREGADOR - JUROS. AF_11/2014</v>
          </cell>
          <cell r="C843" t="str">
            <v>H</v>
          </cell>
          <cell r="D843">
            <v>0.16</v>
          </cell>
        </row>
        <row r="844">
          <cell r="A844">
            <v>89223</v>
          </cell>
          <cell r="B844" t="str">
            <v>BETONEIRA CAPACIDADE NOMINAL DE 600 L, CAPACIDADE DE MISTURA 360 L, MOTOR ELÉTRICO TRIFÁSICO POTÊNCIA DE 4 CV, SEM CARREGADOR - MANUTENÇÃO. AF_11/2014</v>
          </cell>
          <cell r="C844" t="str">
            <v>H</v>
          </cell>
          <cell r="D844">
            <v>1.5</v>
          </cell>
        </row>
        <row r="845">
          <cell r="A845">
            <v>89224</v>
          </cell>
          <cell r="B845" t="str">
            <v>BETONEIRA CAPACIDADE NOMINAL DE 600 L, CAPACIDADE DE MISTURA 360 L, MOTOR ELÉTRICO TRIFÁSICO POTÊNCIA DE 4 CV, SEM CARREGADOR - MATERIAIS NA OPERAÇÃO. AF_11/2014</v>
          </cell>
          <cell r="C845" t="str">
            <v>H</v>
          </cell>
          <cell r="D845">
            <v>2.27</v>
          </cell>
        </row>
        <row r="846">
          <cell r="A846">
            <v>89228</v>
          </cell>
          <cell r="B846" t="str">
            <v>MOTONIVELADORA POTÊNCIA BÁSICA LÍQUIDA (PRIMEIRA MARCHA) 125 HP, PESO BRUTO 13032 KG, LARGURA DA LÂMINA DE 3,7 M - DEPRECIAÇÃO. AF_06/2014</v>
          </cell>
          <cell r="C846" t="str">
            <v>H</v>
          </cell>
          <cell r="D846">
            <v>37.119999999999997</v>
          </cell>
        </row>
        <row r="847">
          <cell r="A847">
            <v>89229</v>
          </cell>
          <cell r="B847" t="str">
            <v>MOTONIVELADORA POTÊNCIA BÁSICA LÍQUIDA (PRIMEIRA MARCHA) 125 HP, PESO BRUTO 13032 KG, LARGURA DA LÂMINA DE 3,7 M - JUROS. AF_06/2014</v>
          </cell>
          <cell r="C847" t="str">
            <v>H</v>
          </cell>
          <cell r="D847">
            <v>6.68</v>
          </cell>
        </row>
        <row r="848">
          <cell r="A848">
            <v>89230</v>
          </cell>
          <cell r="B848" t="str">
            <v>FRESADORA DE ASFALTO A FRIO SOBRE RODAS, LARGURA FRESAGEM DE 1,0 M, POTÊNCIA 208 HP - DEPRECIAÇÃO. AF_11/2014</v>
          </cell>
          <cell r="C848" t="str">
            <v>H</v>
          </cell>
          <cell r="D848">
            <v>122.75</v>
          </cell>
        </row>
        <row r="849">
          <cell r="A849">
            <v>89231</v>
          </cell>
          <cell r="B849" t="str">
            <v>FRESADORA DE ASFALTO A FRIO SOBRE RODAS, LARGURA FRESAGEM DE 1,0 M, POTÊNCIA 208 HP - JUROS. AF_11/2014</v>
          </cell>
          <cell r="C849" t="str">
            <v>H</v>
          </cell>
          <cell r="D849">
            <v>19.45</v>
          </cell>
        </row>
        <row r="850">
          <cell r="A850">
            <v>89232</v>
          </cell>
          <cell r="B850" t="str">
            <v>FRESADORA DE ASFALTO A FRIO SOBRE RODAS, LARGURA FRESAGEM DE 1,0 M, POTÊNCIA 208 HP - MANUTENÇÃO. AF_11/2014</v>
          </cell>
          <cell r="C850" t="str">
            <v>H</v>
          </cell>
          <cell r="D850">
            <v>218.95</v>
          </cell>
        </row>
        <row r="851">
          <cell r="A851">
            <v>89233</v>
          </cell>
          <cell r="B851" t="str">
            <v>FRESADORA DE ASFALTO A FRIO SOBRE RODAS, LARGURA FRESAGEM DE 1,0 M, POTÊNCIA 208 HP - MATERIAIS NA OPERAÇÃO. AF_11/2014</v>
          </cell>
          <cell r="C851" t="str">
            <v>H</v>
          </cell>
          <cell r="D851">
            <v>165.06</v>
          </cell>
        </row>
        <row r="852">
          <cell r="A852">
            <v>89236</v>
          </cell>
          <cell r="B852" t="str">
            <v>FRESADORA DE ASFALTO A FRIO SOBRE RODAS, LARGURA FRESAGEM DE 2,0 M, POTÊNCIA 550 HP - DEPRECIAÇÃO. AF_11/2014</v>
          </cell>
          <cell r="C852" t="str">
            <v>H</v>
          </cell>
          <cell r="D852">
            <v>286.74</v>
          </cell>
        </row>
        <row r="853">
          <cell r="A853">
            <v>89237</v>
          </cell>
          <cell r="B853" t="str">
            <v>FRESADORA DE ASFALTO A FRIO SOBRE RODAS, LARGURA FRESAGEM DE 2,0 M, POTÊNCIA 550 HP - JUROS. AF_11/2014</v>
          </cell>
          <cell r="C853" t="str">
            <v>H</v>
          </cell>
          <cell r="D853">
            <v>45.43</v>
          </cell>
        </row>
        <row r="854">
          <cell r="A854">
            <v>89238</v>
          </cell>
          <cell r="B854" t="str">
            <v>FRESADORA DE ASFALTO A FRIO SOBRE RODAS, LARGURA FRESAGEM DE 2,0 M, POTÊNCIA 550 HP - MANUTENÇÃO. AF_11/2014</v>
          </cell>
          <cell r="C854" t="str">
            <v>H</v>
          </cell>
          <cell r="D854">
            <v>511.47</v>
          </cell>
        </row>
        <row r="855">
          <cell r="A855">
            <v>89239</v>
          </cell>
          <cell r="B855" t="str">
            <v>FRESADORA DE ASFALTO A FRIO SOBRE RODAS, LARGURA FRESAGEM DE 2,0 M, POTÊNCIA 550 HP - MATERIAIS NA OPERAÇÃO. AF_11/2014</v>
          </cell>
          <cell r="C855" t="str">
            <v>H</v>
          </cell>
          <cell r="D855">
            <v>436.51</v>
          </cell>
        </row>
        <row r="856">
          <cell r="A856">
            <v>89240</v>
          </cell>
          <cell r="B856" t="str">
            <v>VIBROACABADORA DE ASFALTO SOBRE ESTEIRAS, LARGURA DE PAVIMENTAÇÃO 1,90 M A 5,30 M, POTÊNCIA 105 HP CAPACIDADE 450 T/H - DEPRECIAÇÃO. AF_11/2014</v>
          </cell>
          <cell r="C856" t="str">
            <v>H</v>
          </cell>
          <cell r="D856">
            <v>88</v>
          </cell>
        </row>
        <row r="857">
          <cell r="A857">
            <v>89241</v>
          </cell>
          <cell r="B857" t="str">
            <v>VIBROACABADORA DE ASFALTO SOBRE ESTEIRAS, LARGURA DE PAVIMENTAÇÃO 1,90 M A 5,30 M, POTÊNCIA 105 HP CAPACIDADE 450 T/H - JUROS. AF_11/2014</v>
          </cell>
          <cell r="C857" t="str">
            <v>H</v>
          </cell>
          <cell r="D857">
            <v>15.84</v>
          </cell>
        </row>
        <row r="858">
          <cell r="A858">
            <v>89246</v>
          </cell>
          <cell r="B858" t="str">
            <v>RECICLADORA DE ASFALTO A FRIO SOBRE RODAS, LARGURA FRESAGEM DE 2,0 M, POTÊNCIA 422 HP - DEPRECIAÇÃO. AF_11/2014</v>
          </cell>
          <cell r="C858" t="str">
            <v>H</v>
          </cell>
          <cell r="D858">
            <v>249.16</v>
          </cell>
        </row>
        <row r="859">
          <cell r="A859">
            <v>89247</v>
          </cell>
          <cell r="B859" t="str">
            <v>RECICLADORA DE ASFALTO A FRIO SOBRE RODAS, LARGURA FRESAGEM DE 2,0 M, POTÊNCIA 422 HP - JUROS. AF_11/2014</v>
          </cell>
          <cell r="C859" t="str">
            <v>H</v>
          </cell>
          <cell r="D859">
            <v>39.479999999999997</v>
          </cell>
        </row>
        <row r="860">
          <cell r="A860">
            <v>89248</v>
          </cell>
          <cell r="B860" t="str">
            <v>RECICLADORA DE ASFALTO A FRIO SOBRE RODAS, LARGURA FRESAGEM DE 2,0 M, POTÊNCIA 422 HP - MANUTENÇÃO. AF_11/2014</v>
          </cell>
          <cell r="C860" t="str">
            <v>H</v>
          </cell>
          <cell r="D860">
            <v>444.43</v>
          </cell>
        </row>
        <row r="861">
          <cell r="A861">
            <v>89249</v>
          </cell>
          <cell r="B861" t="str">
            <v>RECICLADORA DE ASFALTO A FRIO SOBRE RODAS, LARGURA FRESAGEM DE 2,0 M, POTÊNCIA 422 HP - MATERIAIS NA OPERAÇÃO. AF_11/2014</v>
          </cell>
          <cell r="C861" t="str">
            <v>H</v>
          </cell>
          <cell r="D861">
            <v>372.09</v>
          </cell>
        </row>
        <row r="862">
          <cell r="A862">
            <v>89253</v>
          </cell>
          <cell r="B862" t="str">
            <v>VIBROACABADORA DE ASFALTO SOBRE ESTEIRAS, LARGURA DE PAVIMENTAÇÃO 2,13 M A 4,55 M, POTÊNCIA 100 HP, CAPACIDADE 400 T/H - DEPRECIAÇÃO. AF_11/2014</v>
          </cell>
          <cell r="C862" t="str">
            <v>H</v>
          </cell>
          <cell r="D862">
            <v>72.11</v>
          </cell>
        </row>
        <row r="863">
          <cell r="A863">
            <v>89254</v>
          </cell>
          <cell r="B863" t="str">
            <v>VIBROACABADORA DE ASFALTO SOBRE ESTEIRAS, LARGURA DE PAVIMENTAÇÃO 2,13 M A 4,55 M, POTÊNCIA 100 HP, CAPACIDADE 400 T/H - JUROS. AF_11/2014</v>
          </cell>
          <cell r="C863" t="str">
            <v>H</v>
          </cell>
          <cell r="D863">
            <v>12.98</v>
          </cell>
        </row>
        <row r="864">
          <cell r="A864">
            <v>89255</v>
          </cell>
          <cell r="B864" t="str">
            <v>VIBROACABADORA DE ASFALTO SOBRE ESTEIRAS, LARGURA DE PAVIMENTAÇÃO 2,13 M A 4,55 M, POTÊNCIA 100 HP, CAPACIDADE 400 T/H - MANUTENÇÃO. AF_11/2014</v>
          </cell>
          <cell r="C864" t="str">
            <v>H</v>
          </cell>
          <cell r="D864">
            <v>115.92</v>
          </cell>
        </row>
        <row r="865">
          <cell r="A865">
            <v>89256</v>
          </cell>
          <cell r="B865" t="str">
            <v>VIBROACABADORA DE ASFALTO SOBRE ESTEIRAS, LARGURA DE PAVIMENTAÇÃO 2,13 M A 4,55 M, POTÊNCIA 100 HP, CAPACIDADE 400 T/H - MATERIAIS NA OPERAÇÃO. AF_11/2014</v>
          </cell>
          <cell r="C865" t="str">
            <v>H</v>
          </cell>
          <cell r="D865">
            <v>83.74</v>
          </cell>
        </row>
        <row r="866">
          <cell r="A866">
            <v>89259</v>
          </cell>
          <cell r="B866" t="str">
            <v>GUINDAUTO HIDRÁULICO, CAPACIDADE MÁXIMA DE CARGA 6200 KG, MOMENTO MÁXIMO DE CARGA 11,7 TM, ALCANCE MÁXIMO HORIZONTAL 9,70 M, INCLUSIVE CAMINHÃO TOCO PBT 16.000 KG, POTÊNCIA DE 189 CV - DEPRECIAÇÃO. AF_06/2014</v>
          </cell>
          <cell r="C866" t="str">
            <v>H</v>
          </cell>
          <cell r="D866">
            <v>18.989999999999998</v>
          </cell>
        </row>
        <row r="867">
          <cell r="A867">
            <v>89260</v>
          </cell>
          <cell r="B867" t="str">
            <v>GUINDAUTO HIDRÁULICO, CAPACIDADE MÁXIMA DE CARGA 6200 KG, MOMENTO MÁXIMO DE CARGA 11,7 TM, ALCANCE MÁXIMO HORIZONTAL 9,70 M, INCLUSIVE CAMINHÃO TOCO PBT 16.000 KG, POTÊNCIA DE 189 CV - JUROS. AF_06/2014</v>
          </cell>
          <cell r="C867" t="str">
            <v>H</v>
          </cell>
          <cell r="D867">
            <v>3.44</v>
          </cell>
        </row>
        <row r="868">
          <cell r="A868">
            <v>89262</v>
          </cell>
          <cell r="B868" t="str">
            <v>GUINDAUTO HIDRÁULICO, CAPACIDADE MÁXIMA DE CARGA 6200 KG, MOMENTO MÁXIMO DE CARGA 11,7 TM, ALCANCE MÁXIMO HORIZONTAL 9,70 M, INCLUSIVE CAMINHÃO TOCO PBT 16.000 KG, POTÊNCIA DE 189 CV - MANUTENÇÃO. AF_06/2014</v>
          </cell>
          <cell r="C868" t="str">
            <v>H</v>
          </cell>
          <cell r="D868">
            <v>31.25</v>
          </cell>
        </row>
        <row r="869">
          <cell r="A869">
            <v>89264</v>
          </cell>
          <cell r="B869" t="str">
            <v>CAMINHÃO TOCO, PBT 16.000 KG, CARGA ÚTIL MÁX. 10.685 KG, DIST. ENTRE EIXOS 4,8 M, POTÊNCIA 189 CV, INCLUSIVE CARROCERIA FIXA ABERTA DE MADEIRA P/ TRANSPORTE GERAL DE CARGA SECA, DIMEN. APROX. 2,5 X 7,00 X 0,50 M - DEPRECIAÇÃO. AF_06/2014</v>
          </cell>
          <cell r="C869" t="str">
            <v>H</v>
          </cell>
          <cell r="D869">
            <v>13.64</v>
          </cell>
        </row>
        <row r="870">
          <cell r="A870">
            <v>89265</v>
          </cell>
          <cell r="B870" t="str">
            <v>CAMINHÃO TOCO, PBT 16.000 KG, CARGA ÚTIL MÁX. 10.685 KG, DIST. ENTRE EIXOS 4,8 M, POTÊNCIA 189 CV, INCLUSIVE CARROCERIA FIXA ABERTA DE MADEIRA P/ TRANSPORTE GERAL DE CARGA SECA, DIMEN. APROX. 2,5 X 7,00 X 0,50 M - JUROS. AF_06/2014</v>
          </cell>
          <cell r="C870" t="str">
            <v>H</v>
          </cell>
          <cell r="D870">
            <v>2.73</v>
          </cell>
        </row>
        <row r="871">
          <cell r="A871">
            <v>89266</v>
          </cell>
          <cell r="B871" t="str">
            <v>CAMINHÃO TOCO, PBT 16.000 KG, CARGA ÚTIL MÁX. 10.685 KG, DIST. ENTRE EIXOS 4,8 M, POTÊNCIA 189 CV, INCLUSIVE CARROCERIA FIXA ABERTA DE MADEIRA P/ TRANSPORTE GERAL DE CARGA SECA, DIMEN. APROX. 2,5 X 7,00 X 0,50 M - IMPOSTOS E SEGUROS. AF_06/2014</v>
          </cell>
          <cell r="C871" t="str">
            <v>H</v>
          </cell>
          <cell r="D871">
            <v>2.16</v>
          </cell>
        </row>
        <row r="872">
          <cell r="A872">
            <v>89267</v>
          </cell>
          <cell r="B872" t="str">
            <v>GUINDASTE HIDRÁULICO AUTOPROPELIDO, COM LANÇA TELESCÓPICA 28,80 M, CAPACIDADE MÁXIMA 30 T, POTÊNCIA 97 KW, TRAÇÃO 4 X 4 - DEPRECIAÇÃO. AF_11/2014</v>
          </cell>
          <cell r="C872" t="str">
            <v>H</v>
          </cell>
          <cell r="D872">
            <v>45.59</v>
          </cell>
        </row>
        <row r="873">
          <cell r="A873">
            <v>89268</v>
          </cell>
          <cell r="B873" t="str">
            <v>GUINDASTE HIDRÁULICO AUTOPROPELIDO, COM LANÇA TELESCÓPICA 28,80 M, CAPACIDADE MÁXIMA 30 T, POTÊNCIA 97 KW, TRAÇÃO 4 X 4 - JUROS. AF_11/2014</v>
          </cell>
          <cell r="C873" t="str">
            <v>H</v>
          </cell>
          <cell r="D873">
            <v>8.1999999999999993</v>
          </cell>
        </row>
        <row r="874">
          <cell r="A874">
            <v>89269</v>
          </cell>
          <cell r="B874" t="str">
            <v>GUINDASTE HIDRÁULICO AUTOPROPELIDO, COM LANÇA TELESCÓPICA 28,80 M, CAPACIDADE MÁXIMA 30 T, POTÊNCIA 97 KW, TRAÇÃO 4 X 4 - IMPOSTOS E SEGUROS. AF_11/2014</v>
          </cell>
          <cell r="C874" t="str">
            <v>H</v>
          </cell>
          <cell r="D874">
            <v>6.49</v>
          </cell>
        </row>
        <row r="875">
          <cell r="A875">
            <v>89270</v>
          </cell>
          <cell r="B875" t="str">
            <v>GUINDASTE HIDRÁULICO AUTOPROPELIDO, COM LANÇA TELESCÓPICA 28,80 M, CAPACIDADE MÁXIMA 30 T, POTÊNCIA 97 KW, TRAÇÃO 4 X 4 - MANUTENÇÃO. AF_11/2014</v>
          </cell>
          <cell r="C875" t="str">
            <v>H</v>
          </cell>
          <cell r="D875">
            <v>73.290000000000006</v>
          </cell>
        </row>
        <row r="876">
          <cell r="A876">
            <v>89271</v>
          </cell>
          <cell r="B876" t="str">
            <v>GUINDASTE HIDRÁULICO AUTOPROPELIDO, COM LANÇA TELESCÓPICA 28,80 M, CAPACIDADE MÁXIMA 30 T, POTÊNCIA 97 KW, TRAÇÃO 4 X 4 - MATERIAIS NA OPERAÇÃO. AF_11/2014</v>
          </cell>
          <cell r="C876" t="str">
            <v>H</v>
          </cell>
          <cell r="D876">
            <v>28.66</v>
          </cell>
        </row>
        <row r="877">
          <cell r="A877">
            <v>89274</v>
          </cell>
          <cell r="B877" t="str">
            <v>BETONEIRA CAPACIDADE NOMINAL DE 600 L, CAPACIDADE DE MISTURA 440 L, MOTOR A DIESEL POTÊNCIA 10 CV, COM CARREGADOR - DEPRECIAÇÃO. AF_11/2014</v>
          </cell>
          <cell r="C877" t="str">
            <v>H</v>
          </cell>
          <cell r="D877">
            <v>1.67</v>
          </cell>
        </row>
        <row r="878">
          <cell r="A878">
            <v>89275</v>
          </cell>
          <cell r="B878" t="str">
            <v>BETONEIRA CAPACIDADE NOMINAL DE 600 L, CAPACIDADE DE MISTURA 440 L, MOTOR A DIESEL POTÊNCIA 10 CV, COM CARREGADOR - JUROS. AF_11/2014</v>
          </cell>
          <cell r="C878" t="str">
            <v>H</v>
          </cell>
          <cell r="D878">
            <v>0.19</v>
          </cell>
        </row>
        <row r="879">
          <cell r="A879">
            <v>89276</v>
          </cell>
          <cell r="B879" t="str">
            <v>BETONEIRA CAPACIDADE NOMINAL DE 600 L, CAPACIDADE DE MISTURA 440 L, MOTOR A DIESEL POTÊNCIA 10 CV, COM CARREGADOR - MANUTENÇÃO. AF_11/2014</v>
          </cell>
          <cell r="C879" t="str">
            <v>H</v>
          </cell>
          <cell r="D879">
            <v>2.09</v>
          </cell>
        </row>
        <row r="880">
          <cell r="A880">
            <v>89277</v>
          </cell>
          <cell r="B880" t="str">
            <v>BETONEIRA CAPACIDADE NOMINAL DE 600 L, CAPACIDADE DE MISTURA 440 L, MOTOR A DIESEL POTÊNCIA 10 CV, COM CARREGADOR - MATERIAIS NA OPERAÇÃO. AF_11/2014</v>
          </cell>
          <cell r="C880" t="str">
            <v>H</v>
          </cell>
          <cell r="D880">
            <v>8.27</v>
          </cell>
        </row>
        <row r="881">
          <cell r="A881">
            <v>89280</v>
          </cell>
          <cell r="B881" t="str">
            <v>ROLO COMPACTADOR VIBRATÓRIO TANDEM AÇO LISO, POTÊNCIA 58 HP, PESO SEM/COM LASTRO 6,5 / 9,4 T, LARGURA DE TRABALHO 1,2 M - DEPRECIAÇÃO. AF_06/2014</v>
          </cell>
          <cell r="C881" t="str">
            <v>H</v>
          </cell>
          <cell r="D881">
            <v>39.18</v>
          </cell>
        </row>
        <row r="882">
          <cell r="A882">
            <v>89281</v>
          </cell>
          <cell r="B882" t="str">
            <v>ROLO COMPACTADOR VIBRATÓRIO TANDEM AÇO LISO, POTÊNCIA 58 HP, PESO SEM/COM LASTRO 6,5 / 9,4 T, LARGURA DE TRABALHO 1,2 M - JUROS. AF_06/2014</v>
          </cell>
          <cell r="C882" t="str">
            <v>H</v>
          </cell>
          <cell r="D882">
            <v>5.44</v>
          </cell>
        </row>
        <row r="883">
          <cell r="A883">
            <v>89870</v>
          </cell>
          <cell r="B883" t="str">
            <v>CAMINHÃO BASCULANTE 14 M3, COM CAVALO MECÂNICO DE CAPACIDADE MÁXIMA DE TRAÇÃO COMBINADO DE 36000 KG, POTÊNCIA 286 CV, INCLUSIVE SEMIREBOQUE COM CAÇAMBA METÁLICA - DEPRECIAÇÃO. AF_12/2014</v>
          </cell>
          <cell r="C883" t="str">
            <v>H</v>
          </cell>
          <cell r="D883">
            <v>32.61</v>
          </cell>
        </row>
        <row r="884">
          <cell r="A884">
            <v>89871</v>
          </cell>
          <cell r="B884" t="str">
            <v>CAMINHÃO BASCULANTE 14 M3, COM CAVALO MECÂNICO DE CAPACIDADE MÁXIMA DE TRAÇÃO COMBINADO DE 36000 KG, POTÊNCIA 286 CV, INCLUSIVE SEMIREBOQUE COM CAÇAMBA METÁLICA - JUROS. AF_12/2014</v>
          </cell>
          <cell r="C884" t="str">
            <v>H</v>
          </cell>
          <cell r="D884">
            <v>5.71</v>
          </cell>
        </row>
        <row r="885">
          <cell r="A885">
            <v>89872</v>
          </cell>
          <cell r="B885" t="str">
            <v>CAMINHÃO BASCULANTE 14 M3, COM CAVALO MECÂNICO DE CAPACIDADE MÁXIMA DE TRAÇÃO COMBINADO DE 36000 KG, POTÊNCIA 286 CV, INCLUSIVE SEMIREBOQUE COM CAÇAMBA METÁLICA - IMPOSTOS E SEGUROS. AF_12/2014</v>
          </cell>
          <cell r="C885" t="str">
            <v>H</v>
          </cell>
          <cell r="D885">
            <v>4.53</v>
          </cell>
        </row>
        <row r="886">
          <cell r="A886">
            <v>89873</v>
          </cell>
          <cell r="B886" t="str">
            <v>CAMINHÃO BASCULANTE 14 M3, COM CAVALO MECÂNICO DE CAPACIDADE MÁXIMA DE TRAÇÃO COMBINADO DE 36000 KG, POTÊNCIA 286 CV, INCLUSIVE SEMIREBOQUE COM CAÇAMBA METÁLICA - MANUTENÇÃO. AF_12/2014</v>
          </cell>
          <cell r="C886" t="str">
            <v>H</v>
          </cell>
          <cell r="D886">
            <v>55.08</v>
          </cell>
        </row>
        <row r="887">
          <cell r="A887">
            <v>89874</v>
          </cell>
          <cell r="B887" t="str">
            <v>CAMINHÃO BASCULANTE 14 M3, COM CAVALO MECÂNICO DE CAPACIDADE MÁXIMA DE TRAÇÃO COMBINADO DE 36000 KG, POTÊNCIA 286 CV, INCLUSIVE SEMIREBOQUE COM CAÇAMBA METÁLICA - MATERIAIS NA OPERAÇÃO. AF_12/2014</v>
          </cell>
          <cell r="C887" t="str">
            <v>H</v>
          </cell>
          <cell r="D887">
            <v>174.16</v>
          </cell>
        </row>
        <row r="888">
          <cell r="A888">
            <v>89878</v>
          </cell>
          <cell r="B888" t="str">
            <v>CAMINHÃO BASCULANTE 18 M3, COM CAVALO MECÂNICO DE CAPACIDADE MÁXIMA DE TRAÇÃO COMBINADO DE 45000 KG, POTÊNCIA 330 CV, INCLUSIVE SEMIREBOQUE COM CAÇAMBA METÁLICA - DEPRECIAÇÃO. AF_12/2014</v>
          </cell>
          <cell r="C888" t="str">
            <v>H</v>
          </cell>
          <cell r="D888">
            <v>35.15</v>
          </cell>
        </row>
        <row r="889">
          <cell r="A889">
            <v>89879</v>
          </cell>
          <cell r="B889" t="str">
            <v>CAMINHÃO BASCULANTE 18 M3, COM CAVALO MECÂNICO DE CAPACIDADE MÁXIMA DE TRAÇÃO COMBINADO DE 45000 KG, POTÊNCIA 330 CV, INCLUSIVE SEMIREBOQUE COM CAÇAMBA METÁLICA - JUROS. AF_12/2014</v>
          </cell>
          <cell r="C889" t="str">
            <v>H</v>
          </cell>
          <cell r="D889">
            <v>6.04</v>
          </cell>
        </row>
        <row r="890">
          <cell r="A890">
            <v>89880</v>
          </cell>
          <cell r="B890" t="str">
            <v>CAMINHÃO BASCULANTE 18 M3, COM CAVALO MECÂNICO DE CAPACIDADE MÁXIMA DE TRAÇÃO COMBINADO DE 45000 KG, POTÊNCIA 330 CV, INCLUSIVE SEMIREBOQUE COM CAÇAMBA METÁLICA - IMPOSTOS E SEGUROS. AF_12/2014</v>
          </cell>
          <cell r="C890" t="str">
            <v>H</v>
          </cell>
          <cell r="D890">
            <v>4.79</v>
          </cell>
        </row>
        <row r="891">
          <cell r="A891">
            <v>89881</v>
          </cell>
          <cell r="B891" t="str">
            <v>CAMINHÃO BASCULANTE 18 M3, COM CAVALO MECÂNICO DE CAPACIDADE MÁXIMA DE TRAÇÃO COMBINADO DE 45000 KG, POTÊNCIA 330 CV, INCLUSIVE SEMIREBOQUE COM CAÇAMBA METÁLICA - MANUTENÇÃO. AF_12/2014</v>
          </cell>
          <cell r="C891" t="str">
            <v>H</v>
          </cell>
          <cell r="D891">
            <v>58.76</v>
          </cell>
        </row>
        <row r="892">
          <cell r="A892">
            <v>89882</v>
          </cell>
          <cell r="B892" t="str">
            <v>CAMINHÃO BASCULANTE 18 M3, COM CAVALO MECÂNICO DE CAPACIDADE MÁXIMA DE TRAÇÃO COMBINADO DE 45000 KG, POTÊNCIA 330 CV, INCLUSIVE SEMIREBOQUE COM CAÇAMBA METÁLICA - MATERIAIS NA OPERAÇÃO. AF_12/2014</v>
          </cell>
          <cell r="C892" t="str">
            <v>H</v>
          </cell>
          <cell r="D892">
            <v>200.94</v>
          </cell>
        </row>
        <row r="893">
          <cell r="A893">
            <v>90582</v>
          </cell>
          <cell r="B893" t="str">
            <v>VIBRADOR DE IMERSÃO, DIÂMETRO DE PONTEIRA 45MM, MOTOR ELÉTRICO TRIFÁSICO POTÊNCIA DE 2 CV - DEPRECIAÇÃO. AF_06/2015</v>
          </cell>
          <cell r="C893" t="str">
            <v>H</v>
          </cell>
          <cell r="D893">
            <v>0.4</v>
          </cell>
        </row>
        <row r="894">
          <cell r="A894">
            <v>90583</v>
          </cell>
          <cell r="B894" t="str">
            <v>VIBRADOR DE IMERSÃO, DIÂMETRO DE PONTEIRA 45MM, MOTOR ELÉTRICO TRIFÁSICO POTÊNCIA DE 2 CV - JUROS. AF_06/2015</v>
          </cell>
          <cell r="C894" t="str">
            <v>H</v>
          </cell>
          <cell r="D894">
            <v>0.04</v>
          </cell>
        </row>
        <row r="895">
          <cell r="A895">
            <v>90584</v>
          </cell>
          <cell r="B895" t="str">
            <v>VIBRADOR DE IMERSÃO, DIÂMETRO DE PONTEIRA 45MM, MOTOR ELÉTRICO TRIFÁSICO POTÊNCIA DE 2 CV - MANUTENÇÃO. AF_06/2015</v>
          </cell>
          <cell r="C895" t="str">
            <v>H</v>
          </cell>
          <cell r="D895">
            <v>0.31</v>
          </cell>
        </row>
        <row r="896">
          <cell r="A896">
            <v>90585</v>
          </cell>
          <cell r="B896" t="str">
            <v>VIBRADOR DE IMERSÃO, DIÂMETRO DE PONTEIRA 45MM, MOTOR ELÉTRICO TRIFÁSICO POTÊNCIA DE 2 CV - MATERIAIS NA OPERAÇÃO. AF_06/2015</v>
          </cell>
          <cell r="C896" t="str">
            <v>H</v>
          </cell>
          <cell r="D896">
            <v>0.47</v>
          </cell>
        </row>
        <row r="897">
          <cell r="A897">
            <v>90621</v>
          </cell>
          <cell r="B897" t="str">
            <v>PERFURATRIZ MANUAL, TORQUE MÁXIMO 83 N.M, POTÊNCIA 5 CV, COM DIÂMETRO MÁXIMO 4" - DEPRECIAÇÃO. AF_06/2015</v>
          </cell>
          <cell r="C897" t="str">
            <v>H</v>
          </cell>
          <cell r="D897">
            <v>2.15</v>
          </cell>
        </row>
        <row r="898">
          <cell r="A898">
            <v>90622</v>
          </cell>
          <cell r="B898" t="str">
            <v>PERFURATRIZ MANUAL, TORQUE MÁXIMO 83 N.M, POTÊNCIA 5 CV, COM DIÂMETRO MÁXIMO 4" - JUROS. AF_06/2015</v>
          </cell>
          <cell r="C898" t="str">
            <v>H</v>
          </cell>
          <cell r="D898">
            <v>0.25</v>
          </cell>
        </row>
        <row r="899">
          <cell r="A899">
            <v>90623</v>
          </cell>
          <cell r="B899" t="str">
            <v>PERFURATRIZ MANUAL, TORQUE MÁXIMO 83 N.M, POTÊNCIA 5 CV, COM DIÂMETRO MÁXIMO 4" - MANUTENÇÃO. AF_06/2015</v>
          </cell>
          <cell r="C899" t="str">
            <v>H</v>
          </cell>
          <cell r="D899">
            <v>2.69</v>
          </cell>
        </row>
        <row r="900">
          <cell r="A900">
            <v>90624</v>
          </cell>
          <cell r="B900" t="str">
            <v>PERFURATRIZ MANUAL, TORQUE MÁXIMO 83 N.M, POTÊNCIA 5 CV, COM DIÂMETRO MÁXIMO 4" - MATERIAIS NA OPERAÇÃO. AF_06/2015</v>
          </cell>
          <cell r="C900" t="str">
            <v>H</v>
          </cell>
          <cell r="D900">
            <v>2.84</v>
          </cell>
        </row>
        <row r="901">
          <cell r="A901">
            <v>90627</v>
          </cell>
          <cell r="B901" t="str">
            <v>PERFURATRIZ SOBRE ESTEIRA, TORQUE MÁXIMO 600 KGF, PESO MÉDIO 1000 KG, POTÊNCIA 20 HP, DIÂMETRO MÁXIMO 10" - DEPRECIAÇÃO. AF_06/2015</v>
          </cell>
          <cell r="C901" t="str">
            <v>H</v>
          </cell>
          <cell r="D901">
            <v>45.6</v>
          </cell>
        </row>
        <row r="902">
          <cell r="A902">
            <v>90628</v>
          </cell>
          <cell r="B902" t="str">
            <v>PERFURATRIZ SOBRE ESTEIRA, TORQUE MÁXIMO 600 KGF, PESO MÉDIO 1000 KG, POTÊNCIA 20 HP, DIÂMETRO MÁXIMO 10" - JUROS. AF_06/2015</v>
          </cell>
          <cell r="C902" t="str">
            <v>H</v>
          </cell>
          <cell r="D902">
            <v>6.24</v>
          </cell>
        </row>
        <row r="903">
          <cell r="A903">
            <v>90629</v>
          </cell>
          <cell r="B903" t="str">
            <v>PERFURATRIZ SOBRE ESTEIRA, TORQUE MÁXIMO 600 KGF, PESO MÉDIO 1000 KG, POTÊNCIA 20 HP, DIÂMETRO MÁXIMO 10" - MANUTENÇÃO. AF_06/2015</v>
          </cell>
          <cell r="C903" t="str">
            <v>H</v>
          </cell>
          <cell r="D903">
            <v>57.06</v>
          </cell>
        </row>
        <row r="904">
          <cell r="A904">
            <v>90630</v>
          </cell>
          <cell r="B904" t="str">
            <v>PERFURATRIZ SOBRE ESTEIRA, TORQUE MÁXIMO 600 KGF, PESO MÉDIO 1000 KG, POTÊNCIA 20 HP, DIÂMETRO MÁXIMO 10" - MATERIAIS NA OPERAÇÃO. AF_06/2015</v>
          </cell>
          <cell r="C904" t="str">
            <v>H</v>
          </cell>
          <cell r="D904">
            <v>1.35</v>
          </cell>
        </row>
        <row r="905">
          <cell r="A905">
            <v>90633</v>
          </cell>
          <cell r="B905" t="str">
            <v>MISTURADOR DUPLO HORIZONTAL DE ALTA TURBULÊNCIA, CAPACIDADE / VOLUME 2 X 500 LITROS, MOTORES ELÉTRICOS MÍNIMO 5 CV CADA, PARA NATA CIMENTO, ARGAMASSA E OUTROS - DEPRECIAÇÃO. AF_06/2015</v>
          </cell>
          <cell r="C905" t="str">
            <v>H</v>
          </cell>
          <cell r="D905">
            <v>4.25</v>
          </cell>
        </row>
        <row r="906">
          <cell r="A906">
            <v>90634</v>
          </cell>
          <cell r="B906" t="str">
            <v>MISTURADOR DUPLO HORIZONTAL DE ALTA TURBULÊNCIA, CAPACIDADE / VOLUME 2 X 500 LITROS, MOTORES ELÉTRICOS MÍNIMO 5 CV CADA, PARA NATA CIMENTO, ARGAMASSA E OUTROS - JUROS. AF_06/2015</v>
          </cell>
          <cell r="C906" t="str">
            <v>H</v>
          </cell>
          <cell r="D906">
            <v>0.5</v>
          </cell>
        </row>
        <row r="907">
          <cell r="A907">
            <v>90635</v>
          </cell>
          <cell r="B907" t="str">
            <v>MISTURADOR DUPLO HORIZONTAL DE ALTA TURBULÊNCIA, CAPACIDADE / VOLUME 2 X 500 LITROS, MOTORES ELÉTRICOS MÍNIMO 5 CV CADA, PARA NATA CIMENTO, ARGAMASSA E OUTROS - MANUTENÇÃO. AF_06/2015</v>
          </cell>
          <cell r="C907" t="str">
            <v>H</v>
          </cell>
          <cell r="D907">
            <v>4.6500000000000004</v>
          </cell>
        </row>
        <row r="908">
          <cell r="A908">
            <v>90636</v>
          </cell>
          <cell r="B908" t="str">
            <v>MISTURADOR DUPLO HORIZONTAL DE ALTA TURBULÊNCIA, CAPACIDADE / VOLUME 2 X 500 LITROS, MOTORES ELÉTRICOS MÍNIMO 5 CV CADA, PARA NATA CIMENTO, ARGAMASSA E OUTROS - MATERIAIS NA OPERAÇÃO. AF_06/2015</v>
          </cell>
          <cell r="C908" t="str">
            <v>H</v>
          </cell>
          <cell r="D908">
            <v>5.69</v>
          </cell>
        </row>
        <row r="909">
          <cell r="A909">
            <v>90639</v>
          </cell>
          <cell r="B909" t="str">
            <v>BOMBA TRIPLEX, PARA INJEÇÃO DE NATA DE CIMENTO, VAZÃO MÁXIMA DE 100 LITROS/MINUTO, PRESSÃO MÁXIMA DE 70 BAR - DEPRECIAÇÃO. AF_06/2015</v>
          </cell>
          <cell r="C909" t="str">
            <v>H</v>
          </cell>
          <cell r="D909">
            <v>6.35</v>
          </cell>
        </row>
        <row r="910">
          <cell r="A910">
            <v>90640</v>
          </cell>
          <cell r="B910" t="str">
            <v>BOMBA TRIPLEX, PARA INJEÇÃO DE NATA DE CIMENTO, VAZÃO MÁXIMA DE 100 LITROS/MINUTO, PRESSÃO MÁXIMA DE 70 BAR - JUROS. AF_06/2015</v>
          </cell>
          <cell r="C910" t="str">
            <v>H</v>
          </cell>
          <cell r="D910">
            <v>0.75</v>
          </cell>
        </row>
        <row r="911">
          <cell r="A911">
            <v>90641</v>
          </cell>
          <cell r="B911" t="str">
            <v>BOMBA TRIPLEX, PARA INJEÇÃO DE NATA DE CIMENTO, VAZÃO MÁXIMA DE 100 LITROS/MINUTO, PRESSÃO MÁXIMA DE 70 BAR - MANUTENÇÃO. AF_06/2015</v>
          </cell>
          <cell r="C911" t="str">
            <v>H</v>
          </cell>
          <cell r="D911">
            <v>6.94</v>
          </cell>
        </row>
        <row r="912">
          <cell r="A912">
            <v>90642</v>
          </cell>
          <cell r="B912" t="str">
            <v>BOMBA TRIPLEX, PARA INJEÇÃO DE NATA DE CIMENTO, VAZÃO MÁXIMA DE 100 LITROS/MINUTO, PRESSÃO MÁXIMA DE 70 BAR - MATERIAIS NA OPERAÇÃO. AF_06/2015</v>
          </cell>
          <cell r="C912" t="str">
            <v>H</v>
          </cell>
          <cell r="D912">
            <v>12.41</v>
          </cell>
        </row>
        <row r="913">
          <cell r="A913">
            <v>90646</v>
          </cell>
          <cell r="B913" t="str">
            <v>BOMBA CENTRÍFUGA MONOESTÁGIO COM MOTOR ELÉTRICO MONOFÁSICO, POTÊNCIA 15 HP, DIÂMETRO DO ROTOR 173 MM, HM/Q = 30 MCA / 90 M3/H A 45 MCA / 55 M3/H - DEPRECIAÇÃO. AF_06/2015</v>
          </cell>
          <cell r="C913" t="str">
            <v>H</v>
          </cell>
          <cell r="D913">
            <v>0.64</v>
          </cell>
        </row>
        <row r="914">
          <cell r="A914">
            <v>90647</v>
          </cell>
          <cell r="B914" t="str">
            <v>BOMBA CENTRÍFUGA MONOESTÁGIO COM MOTOR ELÉTRICO MONOFÁSICO, POTÊNCIA 15 HP, DIÂMETRO DO ROTOR 173 MM, HM/Q = 30 MCA / 90 M3/H A 45 MCA / 55 M3/H - JUROS. AF_06/2015</v>
          </cell>
          <cell r="C914" t="str">
            <v>H</v>
          </cell>
          <cell r="D914">
            <v>7.0000000000000007E-2</v>
          </cell>
        </row>
        <row r="915">
          <cell r="A915">
            <v>90648</v>
          </cell>
          <cell r="B915" t="str">
            <v>BOMBA CENTRÍFUGA MONOESTÁGIO COM MOTOR ELÉTRICO MONOFÁSICO, POTÊNCIA 15 HP, DIÂMETRO DO ROTOR 173 MM, HM/Q = 30 MCA / 90 M3/H A 45 MCA / 55 M3/H - MANUTENÇÃO. AF_06/2015</v>
          </cell>
          <cell r="C915" t="str">
            <v>H</v>
          </cell>
          <cell r="D915">
            <v>0.7</v>
          </cell>
        </row>
        <row r="916">
          <cell r="A916">
            <v>90649</v>
          </cell>
          <cell r="B916" t="str">
            <v>BOMBA CENTRÍFUGA MONOESTÁGIO COM MOTOR ELÉTRICO MONOFÁSICO, POTÊNCIA 15 HP, DIÂMETRO DO ROTOR 173 MM, HM/Q = 30 MCA / 90 M3/H A 45 MCA / 55 M3/H - MATERIAIS NA OPERAÇÃO. AF_06/2015</v>
          </cell>
          <cell r="C916" t="str">
            <v>H</v>
          </cell>
          <cell r="D916">
            <v>8.84</v>
          </cell>
        </row>
        <row r="917">
          <cell r="A917">
            <v>90652</v>
          </cell>
          <cell r="B917" t="str">
            <v>BOMBA DE PROJEÇÃO DE CONCRETO SECO, POTÊNCIA 10 CV, VAZÃO 3 M3/H - DEPRECIAÇÃO. AF_06/2015</v>
          </cell>
          <cell r="C917" t="str">
            <v>H</v>
          </cell>
          <cell r="D917">
            <v>4.13</v>
          </cell>
        </row>
        <row r="918">
          <cell r="A918">
            <v>90653</v>
          </cell>
          <cell r="B918" t="str">
            <v>BOMBA DE PROJEÇÃO DE CONCRETO SECO, POTÊNCIA 10 CV, VAZÃO 3 M3/H - JUROS. AF_06/2015</v>
          </cell>
          <cell r="C918" t="str">
            <v>H</v>
          </cell>
          <cell r="D918">
            <v>0.49</v>
          </cell>
        </row>
        <row r="919">
          <cell r="A919">
            <v>90654</v>
          </cell>
          <cell r="B919" t="str">
            <v>BOMBA DE PROJEÇÃO DE CONCRETO SECO, POTÊNCIA 10 CV, VAZÃO 3 M3/H - MANUTENÇÃO. AF_06/2015</v>
          </cell>
          <cell r="C919" t="str">
            <v>H</v>
          </cell>
          <cell r="D919">
            <v>4.5199999999999996</v>
          </cell>
        </row>
        <row r="920">
          <cell r="A920">
            <v>90655</v>
          </cell>
          <cell r="B920" t="str">
            <v>BOMBA DE PROJEÇÃO DE CONCRETO SECO, POTÊNCIA 10 CV, VAZÃO 3 M3/H - MATERIAIS NA OPERAÇÃO. AF_06/2015</v>
          </cell>
          <cell r="C920" t="str">
            <v>H</v>
          </cell>
          <cell r="D920">
            <v>5.82</v>
          </cell>
        </row>
        <row r="921">
          <cell r="A921">
            <v>90658</v>
          </cell>
          <cell r="B921" t="str">
            <v>BOMBA DE PROJEÇÃO DE CONCRETO SECO, POTÊNCIA 10 CV, VAZÃO 6 M3/H - DEPRECIAÇÃO. AF_06/2015</v>
          </cell>
          <cell r="C921" t="str">
            <v>H</v>
          </cell>
          <cell r="D921">
            <v>4.43</v>
          </cell>
        </row>
        <row r="922">
          <cell r="A922">
            <v>90659</v>
          </cell>
          <cell r="B922" t="str">
            <v>BOMBA DE PROJEÇÃO DE CONCRETO SECO, POTÊNCIA 10 CV, VAZÃO 6 M3/H - JUROS. AF_06/2015</v>
          </cell>
          <cell r="C922" t="str">
            <v>H</v>
          </cell>
          <cell r="D922">
            <v>0.52</v>
          </cell>
        </row>
        <row r="923">
          <cell r="A923">
            <v>90660</v>
          </cell>
          <cell r="B923" t="str">
            <v>BOMBA DE PROJEÇÃO DE CONCRETO SECO, POTÊNCIA 10 CV, VAZÃO 6 M3/H - MANUTENÇÃO. AF_06/2015</v>
          </cell>
          <cell r="C923" t="str">
            <v>H</v>
          </cell>
          <cell r="D923">
            <v>4.84</v>
          </cell>
        </row>
        <row r="924">
          <cell r="A924">
            <v>90661</v>
          </cell>
          <cell r="B924" t="str">
            <v>BOMBA DE PROJEÇÃO DE CONCRETO SECO, POTÊNCIA 10 CV, VAZÃO 6 M3/H - MATERIAIS NA OPERAÇÃO. AF_06/2015</v>
          </cell>
          <cell r="C924" t="str">
            <v>H</v>
          </cell>
          <cell r="D924">
            <v>5.82</v>
          </cell>
        </row>
        <row r="925">
          <cell r="A925">
            <v>90664</v>
          </cell>
          <cell r="B925" t="str">
            <v>PROJETOR PNEUMÁTICO DE ARGAMASSA PARA CHAPISCO E REBOCO COM RECIPIENTE ACOPLADO, TIPO CANEQUINHA, COM COMPRESSOR DE AR REBOCÁVEL VAZÃO 89 PCM E MOTOR DIESEL DE 20 CV - DEPRECIAÇÃO. AF_06/2015</v>
          </cell>
          <cell r="C925" t="str">
            <v>H</v>
          </cell>
          <cell r="D925">
            <v>5.57</v>
          </cell>
        </row>
        <row r="926">
          <cell r="A926">
            <v>90665</v>
          </cell>
          <cell r="B926" t="str">
            <v>PROJETOR PNEUMÁTICO DE ARGAMASSA PARA CHAPISCO E REBOCO COM RECIPIENTE ACOPLADO, TIPO CANEQUINHA, COM COMPRESSOR DE AR REBOCÁVEL VAZÃO 89 PCM E MOTOR DIESEL DE 20 CV - JUROS. AF_06/2015</v>
          </cell>
          <cell r="C926" t="str">
            <v>H</v>
          </cell>
          <cell r="D926">
            <v>0.77</v>
          </cell>
        </row>
        <row r="927">
          <cell r="A927">
            <v>90666</v>
          </cell>
          <cell r="B927" t="str">
            <v>PROJETOR PNEUMÁTICO DE ARGAMASSA PARA CHAPISCO E REBOCO COM RECIPIENTE ACOPLADO, TIPO CANEQUINHA, COM COMPRESSOR DE AR REBOCÁVEL VAZÃO 89 PCM E MOTOR DIESEL DE 20 CV - MANUTENÇÃO. AF_06/2015</v>
          </cell>
          <cell r="C927" t="str">
            <v>H</v>
          </cell>
          <cell r="D927">
            <v>6.97</v>
          </cell>
        </row>
        <row r="928">
          <cell r="A928">
            <v>90667</v>
          </cell>
          <cell r="B928" t="str">
            <v>PROJETOR PNEUMÁTICO DE ARGAMASSA PARA CHAPISCO E REBOCO COM RECIPIENTE ACOPLADO, TIPO CANEQUINHA, COM COMPRESSOR DE AR REBOCÁVEL VAZÃO 89 PCM E MOTOR DIESEL DE 20 CV - MATERIAIS NA OPERAÇÃO. AF_06/2015</v>
          </cell>
          <cell r="C928" t="str">
            <v>H</v>
          </cell>
          <cell r="D928">
            <v>14.77</v>
          </cell>
        </row>
        <row r="929">
          <cell r="A929">
            <v>90670</v>
          </cell>
          <cell r="B929" t="str">
            <v>PERFURATRIZ COM TORRE METÁLICA PARA EXECUÇÃO DE ESTACA HÉLICE CONTÍNUA, PROFUNDIDADE MÁXIMA DE 30 M, DIÂMETRO MÁXIMO DE 800 MM, POTÊNCIA INSTALADA DE 268 HP, MESA ROTATIVA COM TORQUE MÁXIMO DE 170 KNM - DEPRECIAÇÃO. AF_06/2015</v>
          </cell>
          <cell r="C929" t="str">
            <v>H</v>
          </cell>
          <cell r="D929">
            <v>209.27</v>
          </cell>
        </row>
        <row r="930">
          <cell r="A930">
            <v>90671</v>
          </cell>
          <cell r="B930" t="str">
            <v>PERFURATRIZ COM TORRE METÁLICA PARA EXECUÇÃO DE ESTACA HÉLICE CONTÍNUA, PROFUNDIDADE MÁXIMA DE 30 M, DIÂMETRO MÁXIMO DE 800 MM, POTÊNCIA INSTALADA DE 268 HP, MESA ROTATIVA COM TORQUE MÁXIMO DE 170 KNM - JUROS. AF_06/2015</v>
          </cell>
          <cell r="C930" t="str">
            <v>H</v>
          </cell>
          <cell r="D930">
            <v>29.05</v>
          </cell>
        </row>
        <row r="931">
          <cell r="A931">
            <v>90672</v>
          </cell>
          <cell r="B931" t="str">
            <v>PERFURATRIZ COM TORRE METÁLICA PARA EXECUÇÃO DE ESTACA HÉLICE CONTÍNUA, PROFUNDIDADE MÁXIMA DE 30 M, DIÂMETRO MÁXIMO DE 800 MM, POTÊNCIA INSTALADA DE 268 HP, MESA ROTATIVA COM TORQUE MÁXIMO DE 170 KNM - MANUTENÇÃO. AF_06/2015</v>
          </cell>
          <cell r="C931" t="str">
            <v>H</v>
          </cell>
          <cell r="D931">
            <v>261.88</v>
          </cell>
        </row>
        <row r="932">
          <cell r="A932">
            <v>90673</v>
          </cell>
          <cell r="B932" t="str">
            <v>PERFURATRIZ COM TORRE METÁLICA PARA EXECUÇÃO DE ESTACA HÉLICE CONTÍNUA, PROFUNDIDADE MÁXIMA DE 30 M, DIÂMETRO MÁXIMO DE 800 MM, POTÊNCIA INSTALADA DE 268 HP, MESA ROTATIVA COM TORQUE MÁXIMO DE 170 KNM - MATERIAIS NA OPERAÇÃO. AF_06/2015</v>
          </cell>
          <cell r="C932" t="str">
            <v>H</v>
          </cell>
          <cell r="D932">
            <v>118.14</v>
          </cell>
        </row>
        <row r="933">
          <cell r="A933">
            <v>90676</v>
          </cell>
          <cell r="B933" t="str">
            <v>PERFURATRIZ HIDRÁULICA SOBRE CAMINHÃO COM TRADO CURTO ACOPLADO, PROFUNDIDADE MÁXIMA DE 20 M, DIÂMETRO MÁXIMO DE 1500 MM, POTÊNCIA INSTALADA DE 137 HP, MESA ROTATIVA COM TORQUE MÁXIMO DE 30 KNM - DEPRECIAÇÃO. AF_06/2015</v>
          </cell>
          <cell r="C933" t="str">
            <v>H</v>
          </cell>
          <cell r="D933">
            <v>97.08</v>
          </cell>
        </row>
        <row r="934">
          <cell r="A934">
            <v>90677</v>
          </cell>
          <cell r="B934" t="str">
            <v>PERFURATRIZ HIDRÁULICA SOBRE CAMINHÃO COM TRADO CURTO ACOPLADO, PROFUNDIDADE MÁXIMA DE 20 M, DIÂMETRO MÁXIMO DE 1500 MM, POTÊNCIA INSTALADA DE 137 HP, MESA ROTATIVA COM TORQUE MÁXIMO DE 30 KNM - JUROS. AF_06/2015</v>
          </cell>
          <cell r="C934" t="str">
            <v>H</v>
          </cell>
          <cell r="D934">
            <v>14.72</v>
          </cell>
        </row>
        <row r="935">
          <cell r="A935">
            <v>90678</v>
          </cell>
          <cell r="B935" t="str">
            <v>PERFURATRIZ HIDRÁULICA SOBRE CAMINHÃO COM TRADO CURTO ACOPLADO, PROFUNDIDADE MÁXIMA DE 20 M, DIÂMETRO MÁXIMO DE 1500 MM, POTÊNCIA INSTALADA DE 137 HP, MESA ROTATIVA COM TORQUE MÁXIMO DE 30 KNM - MANUTENÇÃO. AF_06/2015</v>
          </cell>
          <cell r="C935" t="str">
            <v>H</v>
          </cell>
          <cell r="D935">
            <v>132.38999999999999</v>
          </cell>
        </row>
        <row r="936">
          <cell r="A936">
            <v>90679</v>
          </cell>
          <cell r="B936" t="str">
            <v>PERFURATRIZ HIDRÁULICA SOBRE CAMINHÃO COM TRADO CURTO ACOPLADO, PROFUNDIDADE MÁXIMA DE 20 M, DIÂMETRO MÁXIMO DE 1500 MM, POTÊNCIA INSTALADA DE 137 HP, MESA ROTATIVA COM TORQUE MÁXIMO DE 30 KNM - MATERIAIS NA OPERAÇÃO. AF_06/2015</v>
          </cell>
          <cell r="C936" t="str">
            <v>H</v>
          </cell>
          <cell r="D936">
            <v>90.6</v>
          </cell>
        </row>
        <row r="937">
          <cell r="A937">
            <v>90682</v>
          </cell>
          <cell r="B937" t="str">
            <v>MANIPULADOR TELESCÓPICO, POTÊNCIA DE 85 HP, CAPACIDADE DE CARGA DE 3.500 KG, ALTURA MÁXIMA DE ELEVAÇÃO DE 12,3 M - DEPRECIAÇÃO. AF_06/2015</v>
          </cell>
          <cell r="C937" t="str">
            <v>H</v>
          </cell>
          <cell r="D937">
            <v>29.53</v>
          </cell>
        </row>
        <row r="938">
          <cell r="A938">
            <v>90683</v>
          </cell>
          <cell r="B938" t="str">
            <v>MANIPULADOR TELESCÓPICO, POTÊNCIA DE 85 HP, CAPACIDADE DE CARGA DE 3.500 KG, ALTURA MÁXIMA DE ELEVAÇÃO DE 12,3 M - JUROS. AF_06/2015</v>
          </cell>
          <cell r="C938" t="str">
            <v>H</v>
          </cell>
          <cell r="D938">
            <v>3.5</v>
          </cell>
        </row>
        <row r="939">
          <cell r="A939">
            <v>90684</v>
          </cell>
          <cell r="B939" t="str">
            <v>MANIPULADOR TELESCÓPICO, POTÊNCIA DE 85 HP, CAPACIDADE DE CARGA DE 3.500 KG, ALTURA MÁXIMA DE ELEVAÇÃO DE 12,3 M - MANUTENÇÃO. AF_06/2015</v>
          </cell>
          <cell r="C939" t="str">
            <v>H</v>
          </cell>
          <cell r="D939">
            <v>32.299999999999997</v>
          </cell>
        </row>
        <row r="940">
          <cell r="A940">
            <v>90685</v>
          </cell>
          <cell r="B940" t="str">
            <v>MANIPULADOR TELESCÓPICO, POTÊNCIA DE 85 HP, CAPACIDADE DE CARGA DE 3.500 KG, ALTURA MÁXIMA DE ELEVAÇÃO DE 12,3 M - MATERIAIS NA OPERAÇÃO. AF_06/2015</v>
          </cell>
          <cell r="C940" t="str">
            <v>H</v>
          </cell>
          <cell r="D940">
            <v>56.2</v>
          </cell>
        </row>
        <row r="941">
          <cell r="A941">
            <v>90688</v>
          </cell>
          <cell r="B941" t="str">
            <v>MINICARREGADEIRA SOBRE RODAS, POTÊNCIA LÍQUIDA DE 47 HP, CAPACIDADE NOMINAL DE OPERAÇÃO DE 646 KG - DEPRECIAÇÃO. AF_06/2015</v>
          </cell>
          <cell r="C941" t="str">
            <v>H</v>
          </cell>
          <cell r="D941">
            <v>15.18</v>
          </cell>
        </row>
        <row r="942">
          <cell r="A942">
            <v>90689</v>
          </cell>
          <cell r="B942" t="str">
            <v>MINICARREGADEIRA SOBRE RODAS, POTÊNCIA LÍQUIDA DE 47 HP, CAPACIDADE NOMINAL DE OPERAÇÃO DE 646 KG - JUROS. AF_06/2015</v>
          </cell>
          <cell r="C942" t="str">
            <v>H</v>
          </cell>
          <cell r="D942">
            <v>1.53</v>
          </cell>
        </row>
        <row r="943">
          <cell r="A943">
            <v>90690</v>
          </cell>
          <cell r="B943" t="str">
            <v>MINICARREGADEIRA SOBRE RODAS, POTÊNCIA LÍQUIDA DE 47 HP, CAPACIDADE NOMINAL DE OPERAÇÃO DE 646 KG - MANUTENÇÃO. AF_06/2015</v>
          </cell>
          <cell r="C943" t="str">
            <v>H</v>
          </cell>
          <cell r="D943">
            <v>18.97</v>
          </cell>
        </row>
        <row r="944">
          <cell r="A944">
            <v>90691</v>
          </cell>
          <cell r="B944" t="str">
            <v>MINICARREGADEIRA SOBRE RODAS, POTÊNCIA LÍQUIDA DE 47 HP, CAPACIDADE NOMINAL DE OPERAÇÃO DE 646 KG - MATERIAIS NA OPERAÇÃO. AF_06/2015</v>
          </cell>
          <cell r="C944" t="str">
            <v>H</v>
          </cell>
          <cell r="D944">
            <v>39.36</v>
          </cell>
        </row>
        <row r="945">
          <cell r="A945">
            <v>90957</v>
          </cell>
          <cell r="B945" t="str">
            <v>COMPRESSOR DE AR REBOCÁVEL, VAZÃO 189 PCM, PRESSÃO EFETIVA DE TRABALHO 102 PSI, MOTOR DIESEL, POTÊNCIA 63 CV - DEPRECIAÇÃO. AF_06/2015</v>
          </cell>
          <cell r="C945" t="str">
            <v>H</v>
          </cell>
          <cell r="D945">
            <v>4.1500000000000004</v>
          </cell>
        </row>
        <row r="946">
          <cell r="A946">
            <v>90958</v>
          </cell>
          <cell r="B946" t="str">
            <v>COMPRESSOR DE AR REBOCÁVEL, VAZÃO 189 PCM, PRESSÃO EFETIVA DE TRABALHO 102 PSI, MOTOR DIESEL, POTÊNCIA 63 CV - JUROS. AF_06/2015</v>
          </cell>
          <cell r="C946" t="str">
            <v>H</v>
          </cell>
          <cell r="D946">
            <v>0.56999999999999995</v>
          </cell>
        </row>
        <row r="947">
          <cell r="A947">
            <v>90960</v>
          </cell>
          <cell r="B947" t="str">
            <v>COMPRESSOR DE AR REBOCÁVEL, VAZÃO 89 PCM, PRESSÃO EFETIVA DE TRABALHO 102 PSI, MOTOR DIESEL, POTÊNCIA 20 CV - DEPRECIAÇÃO. AF_06/2015</v>
          </cell>
          <cell r="C947" t="str">
            <v>H</v>
          </cell>
          <cell r="D947">
            <v>5.54</v>
          </cell>
        </row>
        <row r="948">
          <cell r="A948">
            <v>90961</v>
          </cell>
          <cell r="B948" t="str">
            <v>COMPRESSOR DE AR REBOCÁVEL, VAZÃO 89 PCM, PRESSÃO EFETIVA DE TRABALHO 102 PSI, MOTOR DIESEL, POTÊNCIA 20 CV - JUROS. AF_06/2015</v>
          </cell>
          <cell r="C948" t="str">
            <v>H</v>
          </cell>
          <cell r="D948">
            <v>0.77</v>
          </cell>
        </row>
        <row r="949">
          <cell r="A949">
            <v>90962</v>
          </cell>
          <cell r="B949" t="str">
            <v>COMPRESSOR DE AR REBOCÁVEL, VAZÃO 89 PCM, PRESSÃO EFETIVA DE TRABALHO 102 PSI, MOTOR DIESEL, POTÊNCIA 20 CV - MANUTENÇÃO. AF_06/2015</v>
          </cell>
          <cell r="C949" t="str">
            <v>H</v>
          </cell>
          <cell r="D949">
            <v>6.94</v>
          </cell>
        </row>
        <row r="950">
          <cell r="A950">
            <v>90963</v>
          </cell>
          <cell r="B950" t="str">
            <v>COMPRESSOR DE AR REBOCÁVEL, VAZÃO 89 PCM, PRESSÃO EFETIVA DE TRABALHO 102 PSI, MOTOR DIESEL, POTÊNCIA 20 CV - MATERIAIS NA OPERAÇÃO. AF_06/2015</v>
          </cell>
          <cell r="C950" t="str">
            <v>H</v>
          </cell>
          <cell r="D950">
            <v>14.77</v>
          </cell>
        </row>
        <row r="951">
          <cell r="A951">
            <v>90968</v>
          </cell>
          <cell r="B951" t="str">
            <v>COMPRESSOR DE AR REBOCAVEL, VAZÃO 250 PCM, PRESSAO DE TRABALHO 102 PSI, MOTOR A DIESEL POTÊNCIA 81 CV - DEPRECIAÇÃO. AF_06/2015</v>
          </cell>
          <cell r="C951" t="str">
            <v>H</v>
          </cell>
          <cell r="D951">
            <v>5.56</v>
          </cell>
        </row>
        <row r="952">
          <cell r="A952">
            <v>90969</v>
          </cell>
          <cell r="B952" t="str">
            <v>COMPRESSOR DE AR REBOCAVEL, VAZÃO 250 PCM, PRESSAO DE TRABALHO 102 PSI, MOTOR A DIESEL POTÊNCIA 81 CV - JUROS. AF_06/2015</v>
          </cell>
          <cell r="C952" t="str">
            <v>H</v>
          </cell>
          <cell r="D952">
            <v>0.77</v>
          </cell>
        </row>
        <row r="953">
          <cell r="A953">
            <v>90970</v>
          </cell>
          <cell r="B953" t="str">
            <v>COMPRESSOR DE AR REBOCAVEL, VAZÃO 250 PCM, PRESSAO DE TRABALHO 102 PSI, MOTOR A DIESEL POTÊNCIA 81 CV - MANUTENÇÃO. AF_06/2015</v>
          </cell>
          <cell r="C953" t="str">
            <v>H</v>
          </cell>
          <cell r="D953">
            <v>6.96</v>
          </cell>
        </row>
        <row r="954">
          <cell r="A954">
            <v>90971</v>
          </cell>
          <cell r="B954" t="str">
            <v>COMPRESSOR DE AR REBOCAVEL, VAZÃO 250 PCM, PRESSAO DE TRABALHO 102 PSI, MOTOR A DIESEL POTÊNCIA 81 CV - MATERIAIS NA OPERAÇÃO. AF_06/2015</v>
          </cell>
          <cell r="C954" t="str">
            <v>H</v>
          </cell>
          <cell r="D954">
            <v>59.86</v>
          </cell>
        </row>
        <row r="955">
          <cell r="A955">
            <v>90975</v>
          </cell>
          <cell r="B955" t="str">
            <v>COMPRESSOR DE AR REBOCÁVEL, VAZÃO 748 PCM, PRESSÃO EFETIVA DE TRABALHO 102 PSI, MOTOR DIESEL, POTÊNCIA 210 CV - DEPRECIAÇÃO. AF_06/2015</v>
          </cell>
          <cell r="C955" t="str">
            <v>H</v>
          </cell>
          <cell r="D955">
            <v>14.12</v>
          </cell>
        </row>
        <row r="956">
          <cell r="A956">
            <v>90976</v>
          </cell>
          <cell r="B956" t="str">
            <v>COMPRESSOR DE AR REBOCÁVEL, VAZÃO 748 PCM, PRESSÃO EFETIVA DE TRABALHO 102 PSI, MOTOR DIESEL, POTÊNCIA 210 CV - JUROS. AF_06/2015</v>
          </cell>
          <cell r="C956" t="str">
            <v>H</v>
          </cell>
          <cell r="D956">
            <v>1.96</v>
          </cell>
        </row>
        <row r="957">
          <cell r="A957">
            <v>90977</v>
          </cell>
          <cell r="B957" t="str">
            <v>COMPRESSOR DE AR REBOCÁVEL, VAZÃO 748 PCM, PRESSÃO EFETIVA DE TRABALHO 102 PSI, MOTOR DIESEL, POTÊNCIA 210 CV - MANUTENÇÃO. AF_06/2015</v>
          </cell>
          <cell r="C957" t="str">
            <v>H</v>
          </cell>
          <cell r="D957">
            <v>17.670000000000002</v>
          </cell>
        </row>
        <row r="958">
          <cell r="A958">
            <v>90978</v>
          </cell>
          <cell r="B958" t="str">
            <v>COMPRESSOR DE AR REBOCÁVEL, VAZÃO 748 PCM, PRESSÃO EFETIVA DE TRABALHO 102 PSI, MOTOR DIESEL, POTÊNCIA 210 CV - MATERIAIS NA OPERAÇÃO. AF_06/2015</v>
          </cell>
          <cell r="C958" t="str">
            <v>H</v>
          </cell>
          <cell r="D958">
            <v>155.31</v>
          </cell>
        </row>
        <row r="959">
          <cell r="A959">
            <v>90992</v>
          </cell>
          <cell r="B959" t="str">
            <v>COMPRESSOR DE AR REBOCAVEL, VAZÃO 400 PCM, PRESSAO DE TRABALHO 102 PSI, MOTOR A DIESEL POTÊNCIA 110 CV - DEPRECIAÇÃO. AF_06/2015</v>
          </cell>
          <cell r="C959" t="str">
            <v>H</v>
          </cell>
          <cell r="D959">
            <v>6.59</v>
          </cell>
        </row>
        <row r="960">
          <cell r="A960">
            <v>90993</v>
          </cell>
          <cell r="B960" t="str">
            <v>COMPRESSOR DE AR REBOCAVEL, VAZÃO 400 PCM, PRESSAO DE TRABALHO 102 PSI, MOTOR A DIESEL POTÊNCIA 110 CV - JUROS. AF_06/2015</v>
          </cell>
          <cell r="C960" t="str">
            <v>H</v>
          </cell>
          <cell r="D960">
            <v>0.91</v>
          </cell>
        </row>
        <row r="961">
          <cell r="A961">
            <v>90994</v>
          </cell>
          <cell r="B961" t="str">
            <v>COMPRESSOR DE AR REBOCAVEL, VAZÃO 400 PCM, PRESSAO DE TRABALHO 102 PSI, MOTOR A DIESEL POTÊNCIA 110 CV - MANUTENÇÃO. AF_06/2015</v>
          </cell>
          <cell r="C961" t="str">
            <v>H</v>
          </cell>
          <cell r="D961">
            <v>8.25</v>
          </cell>
        </row>
        <row r="962">
          <cell r="A962">
            <v>90995</v>
          </cell>
          <cell r="B962" t="str">
            <v>COMPRESSOR DE AR REBOCAVEL, VAZÃO 400 PCM, PRESSAO DE TRABALHO 102 PSI, MOTOR A DIESEL POTÊNCIA 110 CV - MATERIAIS NA OPERAÇÃO. AF_06/2015</v>
          </cell>
          <cell r="C962" t="str">
            <v>H</v>
          </cell>
          <cell r="D962">
            <v>81.319999999999993</v>
          </cell>
        </row>
        <row r="963">
          <cell r="A963">
            <v>91021</v>
          </cell>
          <cell r="B963" t="str">
            <v>PERFURATRIZ HIDRÁULICA SOBRE CAMINHÃO COM TRADO CURTO ACOPLADO, PROFUNDIDADE MÁXIMA DE 20 M, DIÂMETRO MÁXIMO DE 1500 MM, POTÊNCIA INSTALADA DE 137 HP, MESA ROTATIVA COM TORQUE MÁXIMO DE 30 KNM - IMPOSTOS E SEGUROS. AF_06/2015</v>
          </cell>
          <cell r="C963" t="str">
            <v>H</v>
          </cell>
          <cell r="D963">
            <v>11.56</v>
          </cell>
        </row>
        <row r="964">
          <cell r="A964">
            <v>91026</v>
          </cell>
          <cell r="B964" t="str">
            <v>CAMINHÃO TRUCADO (C/ TERCEIRO EIXO) ELETRÔNICO - POTÊNCIA 231CV - PBT = 22000KG - DIST. ENTRE EIXOS 5170 MM - INCLUI CARROCERIA FIXA ABERTA DE MADEIRA - DEPRECIAÇÃO. AF_06/2015</v>
          </cell>
          <cell r="C964" t="str">
            <v>H</v>
          </cell>
          <cell r="D964">
            <v>18.98</v>
          </cell>
        </row>
        <row r="965">
          <cell r="A965">
            <v>91027</v>
          </cell>
          <cell r="B965" t="str">
            <v>CAMINHÃO TRUCADO (C/ TERCEIRO EIXO) ELETRÔNICO - POTÊNCIA 231CV - PBT = 22000KG - DIST. ENTRE EIXOS 5170 MM - INCLUI CARROCERIA FIXA ABERTA DE MADEIRA - JUROS. AF_06/2015</v>
          </cell>
          <cell r="C965" t="str">
            <v>H</v>
          </cell>
          <cell r="D965">
            <v>3.86</v>
          </cell>
        </row>
        <row r="966">
          <cell r="A966">
            <v>91028</v>
          </cell>
          <cell r="B966" t="str">
            <v>CAMINHÃO TRUCADO (C/ TERCEIRO EIXO) ELETRÔNICO - POTÊNCIA 231CV - PBT = 22000KG - DIST. ENTRE EIXOS 5170 MM - INCLUI CARROCERIA FIXA ABERTA DE MADEIRA - IMPOSTOS E SEGUROS. AF_06/2015</v>
          </cell>
          <cell r="C966" t="str">
            <v>H</v>
          </cell>
          <cell r="D966">
            <v>3.05</v>
          </cell>
        </row>
        <row r="967">
          <cell r="A967">
            <v>91029</v>
          </cell>
          <cell r="B967" t="str">
            <v>CAMINHÃO TRUCADO (C/ TERCEIRO EIXO) ELETRÔNICO - POTÊNCIA 231CV - PBT = 22000KG - DIST. ENTRE EIXOS 5170 MM - INCLUI CARROCERIA FIXA ABERTA DE MADEIRA - MANUTENÇÃO. AF_06/2015</v>
          </cell>
          <cell r="C967" t="str">
            <v>H</v>
          </cell>
          <cell r="D967">
            <v>34.64</v>
          </cell>
        </row>
        <row r="968">
          <cell r="A968">
            <v>91030</v>
          </cell>
          <cell r="B968" t="str">
            <v>CAMINHÃO TRUCADO (C/ TERCEIRO EIXO) ELETRÔNICO - POTÊNCIA 231CV - PBT = 22000KG - DIST. ENTRE EIXOS 5170 MM - INCLUI CARROCERIA FIXA ABERTA DE MADEIRA - MATERIAIS NA OPERAÇÃO. AF_06/2015</v>
          </cell>
          <cell r="C968" t="str">
            <v>H</v>
          </cell>
          <cell r="D968">
            <v>144.91</v>
          </cell>
        </row>
        <row r="969">
          <cell r="A969">
            <v>91273</v>
          </cell>
          <cell r="B969" t="str">
            <v>PLACA VIBRATÓRIA REVERSÍVEL COM MOTOR 4 TEMPOS A GASOLINA, FORÇA CENTRÍFUGA DE 25 KN (2500 KGF), POTÊNCIA 5,5 CV - DEPRECIAÇÃO. AF_08/2015</v>
          </cell>
          <cell r="C969" t="str">
            <v>H</v>
          </cell>
          <cell r="D969">
            <v>0.5</v>
          </cell>
        </row>
        <row r="970">
          <cell r="A970">
            <v>91274</v>
          </cell>
          <cell r="B970" t="str">
            <v>PLACA VIBRATÓRIA REVERSÍVEL COM MOTOR 4 TEMPOS A GASOLINA, FORÇA CENTRÍFUGA DE 25 KN (2500 KGF), POTÊNCIA 5,5 CV - JUROS. AF_08/2015</v>
          </cell>
          <cell r="C970" t="str">
            <v>H</v>
          </cell>
          <cell r="D970">
            <v>0.06</v>
          </cell>
        </row>
        <row r="971">
          <cell r="A971">
            <v>91275</v>
          </cell>
          <cell r="B971" t="str">
            <v>PLACA VIBRATÓRIA REVERSÍVEL COM MOTOR 4 TEMPOS A GASOLINA, FORÇA CENTRÍFUGA DE 25 KN (2500 KGF), POTÊNCIA 5,5 CV - MANUTENÇÃO. AF_08/2015</v>
          </cell>
          <cell r="C971" t="str">
            <v>H</v>
          </cell>
          <cell r="D971">
            <v>0.62</v>
          </cell>
        </row>
        <row r="972">
          <cell r="A972">
            <v>91276</v>
          </cell>
          <cell r="B972" t="str">
            <v>PLACA VIBRATÓRIA REVERSÍVEL COM MOTOR 4 TEMPOS A GASOLINA, FORÇA CENTRÍFUGA DE 25 KN (2500 KGF), POTÊNCIA 5,5 CV - MATERIAIS NA OPERAÇÃO. AF_08/2015</v>
          </cell>
          <cell r="C972" t="str">
            <v>H</v>
          </cell>
          <cell r="D972">
            <v>9.24</v>
          </cell>
        </row>
        <row r="973">
          <cell r="A973">
            <v>91279</v>
          </cell>
          <cell r="B973" t="str">
            <v>CORTADORA DE PISO COM MOTOR 4 TEMPOS A GASOLINA, POTÊNCIA DE 13 HP, COM DISCO DE CORTE DIAMANTADO SEGMENTADO PARA CONCRETO, DIÂMETRO DE 350 MM, FURO DE 1" (14 X 1") - DEPRECIAÇÃO. AF_08/2015</v>
          </cell>
          <cell r="C973" t="str">
            <v>H</v>
          </cell>
          <cell r="D973">
            <v>1.07</v>
          </cell>
        </row>
        <row r="974">
          <cell r="A974">
            <v>91280</v>
          </cell>
          <cell r="B974" t="str">
            <v>CORTADORA DE PISO COM MOTOR 4 TEMPOS A GASOLINA, POTÊNCIA DE 13 HP, COM DISCO DE CORTE DIAMANTADO SEGMENTADO PARA CONCRETO, DIÂMETRO DE 350 MM, FURO DE 1" (14 X 1") - JUROS. AF_08/2015</v>
          </cell>
          <cell r="C974" t="str">
            <v>H</v>
          </cell>
          <cell r="D974">
            <v>0.12</v>
          </cell>
        </row>
        <row r="975">
          <cell r="A975">
            <v>91281</v>
          </cell>
          <cell r="B975" t="str">
            <v>CORTADORA DE PISO COM MOTOR 4 TEMPOS A GASOLINA, POTÊNCIA DE 13 HP, COM DISCO DE CORTE DIAMANTADO SEGMENTADO PARA CONCRETO, DIÂMETRO DE 350 MM, FURO DE 1" (14 X 1") - MANUTENÇÃO. AF_08/2015</v>
          </cell>
          <cell r="C975" t="str">
            <v>H</v>
          </cell>
          <cell r="D975">
            <v>1.34</v>
          </cell>
        </row>
        <row r="976">
          <cell r="A976">
            <v>91282</v>
          </cell>
          <cell r="B976" t="str">
            <v>CORTADORA DE PISO COM MOTOR 4 TEMPOS A GASOLINA, POTÊNCIA DE 13 HP, COM DISCO DE CORTE DIAMANTADO SEGMENTADO PARA CONCRETO, DIÂMETRO DE 350 MM, FURO DE 1" (14 X 1") - MATERIAIS NA OPERAÇÃO. AF_08/2015</v>
          </cell>
          <cell r="C976" t="str">
            <v>H</v>
          </cell>
          <cell r="D976">
            <v>9.3000000000000007</v>
          </cell>
        </row>
        <row r="977">
          <cell r="A977">
            <v>91354</v>
          </cell>
          <cell r="B977" t="str">
            <v>CAMINHÃO TOCO, PESO BRUTO TOTAL 14.300 KG, CARGA ÚTIL MÁXIMA 9590 KG, DISTÂNCIA ENTRE EIXOS 4,76 M, POTÊNCIA 185 CV (NÃO INCLUI CARROCERIA) - DEPRECIAÇÃO. AF_06/2014</v>
          </cell>
          <cell r="C977" t="str">
            <v>H</v>
          </cell>
          <cell r="D977">
            <v>14.27</v>
          </cell>
        </row>
        <row r="978">
          <cell r="A978">
            <v>91355</v>
          </cell>
          <cell r="B978" t="str">
            <v>CAMINHÃO TOCO, PESO BRUTO TOTAL 14.300 KG, CARGA ÚTIL MÁXIMA 9590 KG, DISTÂNCIA ENTRE EIXOS 4,76 M, POTÊNCIA 185 CV (NÃO INCLUI CARROCERIA) - JUROS. AF_06/2014</v>
          </cell>
          <cell r="C978" t="str">
            <v>H</v>
          </cell>
          <cell r="D978">
            <v>2.99</v>
          </cell>
        </row>
        <row r="979">
          <cell r="A979">
            <v>91356</v>
          </cell>
          <cell r="B979" t="str">
            <v>CAMINHÃO TOCO, PESO BRUTO TOTAL 14.300 KG, CARGA ÚTIL MÁXIMA 9590 KG, DISTÂNCIA ENTRE EIXOS 4,76 M, POTÊNCIA 185 CV (NÃO INCLUI CARROCERIA) - IMPOSTOS E SEGUROS. AF_06/2014</v>
          </cell>
          <cell r="C979" t="str">
            <v>H</v>
          </cell>
          <cell r="D979">
            <v>2.37</v>
          </cell>
        </row>
        <row r="980">
          <cell r="A980">
            <v>91359</v>
          </cell>
          <cell r="B980" t="str">
            <v>CAMINHÃO PIPA 6.000 L, PESO BRUTO TOTAL 13.000 KG, DISTÂNCIA ENTRE EIXOS 4,80 M, POTÊNCIA 189 CV INCLUSIVE TANQUE DE AÇO PARA TRANSPORTE DE ÁGUA, CAPACIDADE 6 M3 - DEPRECIAÇÃO. AF_06/2014</v>
          </cell>
          <cell r="C980" t="str">
            <v>H</v>
          </cell>
          <cell r="D980">
            <v>17.53</v>
          </cell>
        </row>
        <row r="981">
          <cell r="A981">
            <v>91360</v>
          </cell>
          <cell r="B981" t="str">
            <v>CAMINHÃO PIPA 6.000 L, PESO BRUTO TOTAL 13.000 KG, DISTÂNCIA ENTRE EIXOS 4,80 M, POTÊNCIA 189 CV INCLUSIVE TANQUE DE AÇO PARA TRANSPORTE DE ÁGUA, CAPACIDADE 6 M3 - JUROS. AF_06/2014</v>
          </cell>
          <cell r="C981" t="str">
            <v>H</v>
          </cell>
          <cell r="D981">
            <v>3.37</v>
          </cell>
        </row>
        <row r="982">
          <cell r="A982">
            <v>91361</v>
          </cell>
          <cell r="B982" t="str">
            <v>CAMINHÃO PIPA 6.000 L, PESO BRUTO TOTAL 13.000 KG, DISTÂNCIA ENTRE EIXOS 4,80 M, POTÊNCIA 189 CV INCLUSIVE TANQUE DE AÇO PARA TRANSPORTE DE ÁGUA, CAPACIDADE 6 M3 - IMPOSTOS E SEGUROS. AF_06/2014</v>
          </cell>
          <cell r="C982" t="str">
            <v>H</v>
          </cell>
          <cell r="D982">
            <v>2.67</v>
          </cell>
        </row>
        <row r="983">
          <cell r="A983">
            <v>91367</v>
          </cell>
          <cell r="B983" t="str">
            <v>CAMINHÃO BASCULANTE 6 M3, PESO BRUTO TOTAL 16.000 KG, CARGA ÚTIL MÁXIMA 13.071 KG, DISTÂNCIA ENTRE EIXOS 4,80 M, POTÊNCIA 230 CV INCLUSIVE CAÇAMBA METÁLICA - DEPRECIAÇÃO. AF_06/2014</v>
          </cell>
          <cell r="C983" t="str">
            <v>H</v>
          </cell>
          <cell r="D983">
            <v>19.36</v>
          </cell>
        </row>
        <row r="984">
          <cell r="A984">
            <v>91368</v>
          </cell>
          <cell r="B984" t="str">
            <v>CAMINHÃO BASCULANTE 6 M3, PESO BRUTO TOTAL 16.000 KG, CARGA ÚTIL MÁXIMA 13.071 KG, DISTÂNCIA ENTRE EIXOS 4,80 M, POTÊNCIA 230 CV INCLUSIVE CAÇAMBA METÁLICA - JUROS. AF_06/2014</v>
          </cell>
          <cell r="C984" t="str">
            <v>H</v>
          </cell>
          <cell r="D984">
            <v>3.77</v>
          </cell>
        </row>
        <row r="985">
          <cell r="A985">
            <v>91369</v>
          </cell>
          <cell r="B985" t="str">
            <v>CAMINHÃO BASCULANTE 6 M3, PESO BRUTO TOTAL 16.000 KG, CARGA ÚTIL MÁXIMA 13.071 KG, DISTÂNCIA ENTRE EIXOS 4,80 M, POTÊNCIA 230 CV INCLUSIVE CAÇAMBA METÁLICA - IMPOSTOS E SEGUROS. AF_06/2014</v>
          </cell>
          <cell r="C985" t="str">
            <v>H</v>
          </cell>
          <cell r="D985">
            <v>2.98</v>
          </cell>
        </row>
        <row r="986">
          <cell r="A986">
            <v>91375</v>
          </cell>
          <cell r="B986" t="str">
            <v>CAMINHÃO TOCO, PESO BRUTO TOTAL 16.000 KG, CARGA ÚTIL MÁXIMA DE 10.685 KG, DISTÂNCIA ENTRE EIXOS 4,80 M, POTÊNCIA 189 CV EXCLUSIVE CARROCERIA - DEPRECIAÇÃO. AF_06/2014</v>
          </cell>
          <cell r="C986" t="str">
            <v>H</v>
          </cell>
          <cell r="D986">
            <v>12.02</v>
          </cell>
        </row>
        <row r="987">
          <cell r="A987">
            <v>91376</v>
          </cell>
          <cell r="B987" t="str">
            <v>CAMINHÃO TOCO, PESO BRUTO TOTAL 16.000 KG, CARGA ÚTIL MÁXIMA DE 10.685 KG, DISTÂNCIA ENTRE EIXOS 4,80 M, POTÊNCIA 189 CV EXCLUSIVE CARROCERIA - JUROS. AF_06/2014</v>
          </cell>
          <cell r="C987" t="str">
            <v>H</v>
          </cell>
          <cell r="D987">
            <v>2.52</v>
          </cell>
        </row>
        <row r="988">
          <cell r="A988">
            <v>91377</v>
          </cell>
          <cell r="B988" t="str">
            <v>CAMINHÃO TOCO, PESO BRUTO TOTAL 16.000 KG, CARGA ÚTIL MÁXIMA DE 10.685 KG, DISTÂNCIA ENTRE EIXOS 4,80 M, POTÊNCIA 189 CV EXCLUSIVE CARROCERIA - IMPOSTOS E SEGUROS. AF_06/2014</v>
          </cell>
          <cell r="C988" t="str">
            <v>H</v>
          </cell>
          <cell r="D988">
            <v>1.99</v>
          </cell>
        </row>
        <row r="989">
          <cell r="A989">
            <v>91380</v>
          </cell>
          <cell r="B989" t="str">
            <v>CAMINHÃO BASCULANTE 10 M3, TRUCADO CABINE SIMPLES, PESO BRUTO TOTAL 23.000 KG, CARGA ÚTIL MÁXIMA 15.935 KG, DISTÂNCIA ENTRE EIXOS 4,80 M, POTÊNCIA 230 CV INCLUSIVE CAÇAMBA METÁLICA - DEPRECIAÇÃO. AF_06/2014</v>
          </cell>
          <cell r="C989" t="str">
            <v>H</v>
          </cell>
          <cell r="D989">
            <v>22.18</v>
          </cell>
        </row>
        <row r="990">
          <cell r="A990">
            <v>91381</v>
          </cell>
          <cell r="B990" t="str">
            <v>CAMINHÃO BASCULANTE 10 M3, TRUCADO CABINE SIMPLES, PESO BRUTO TOTAL 23.000 KG, CARGA ÚTIL MÁXIMA 15.935 KG, DISTÂNCIA ENTRE EIXOS 4,80 M, POTÊNCIA 230 CV INCLUSIVE CAÇAMBA METÁLICA - JUROS. AF_06/2014</v>
          </cell>
          <cell r="C990" t="str">
            <v>H</v>
          </cell>
          <cell r="D990">
            <v>4.2699999999999996</v>
          </cell>
        </row>
        <row r="991">
          <cell r="A991">
            <v>91382</v>
          </cell>
          <cell r="B991" t="str">
            <v>CAMINHÃO BASCULANTE 10 M3, TRUCADO CABINE SIMPLES, PESO BRUTO TOTAL 23.000 KG, CARGA ÚTIL MÁXIMA 15.935 KG, DISTÂNCIA ENTRE EIXOS 4,80 M, POTÊNCIA 230 CV INCLUSIVE CAÇAMBA METÁLICA - IMPOSTOS E SEGUROS. AF_06/2014</v>
          </cell>
          <cell r="C991" t="str">
            <v>H</v>
          </cell>
          <cell r="D991">
            <v>3.38</v>
          </cell>
        </row>
        <row r="992">
          <cell r="A992">
            <v>91383</v>
          </cell>
          <cell r="B992" t="str">
            <v>CAMINHÃO BASCULANTE 10 M3, TRUCADO CABINE SIMPLES, PESO BRUTO TOTAL 23.000 KG, CARGA ÚTIL MÁXIMA 15.935 KG, DISTÂNCIA ENTRE EIXOS 4,80 M, POTÊNCIA 230 CV INCLUSIVE CAÇAMBA METÁLICA - MANUTENÇÃO. AF_06/2014</v>
          </cell>
          <cell r="C992" t="str">
            <v>H</v>
          </cell>
          <cell r="D992">
            <v>39.54</v>
          </cell>
        </row>
        <row r="993">
          <cell r="A993">
            <v>91384</v>
          </cell>
          <cell r="B993" t="str">
            <v>CAMINHÃO BASCULANTE 10 M3, TRUCADO CABINE SIMPLES, PESO BRUTO TOTAL 23.000 KG, CARGA ÚTIL MÁXIMA 15.935 KG, DISTÂNCIA ENTRE EIXOS 4,80 M, POTÊNCIA 230 CV INCLUSIVE CAÇAMBA METÁLICA - MATERIAIS NA OPERAÇÃO. AF_06/2014</v>
          </cell>
          <cell r="C993" t="str">
            <v>H</v>
          </cell>
          <cell r="D993">
            <v>100.05</v>
          </cell>
        </row>
        <row r="994">
          <cell r="A994">
            <v>91390</v>
          </cell>
          <cell r="B994" t="str">
            <v>CAMINHÃO TOCO, PBT 14.300 KG, CARGA ÚTIL MÁX. 9.710 KG, DIST. ENTRE EIXOS 3,56 M, POTÊNCIA 185 CV, INCLUSIVE CARROCERIA FIXA ABERTA DE MADEIRA P/ TRANSPORTE GERAL DE CARGA SECA, DIMEN. APROX. 2,50 X 6,50 X 0,50 M - DEPRECIAÇÃO. AF_06/2014</v>
          </cell>
          <cell r="C994" t="str">
            <v>H</v>
          </cell>
          <cell r="D994">
            <v>15.78</v>
          </cell>
        </row>
        <row r="995">
          <cell r="A995">
            <v>91391</v>
          </cell>
          <cell r="B995" t="str">
            <v>CAMINHÃO TOCO, PBT 14.300 KG, CARGA ÚTIL MÁX. 9.710 KG, DIST. ENTRE EIXOS 3,56 M, POTÊNCIA 185 CV, INCLUSIVE CARROCERIA FIXA ABERTA DE MADEIRA P/ TRANSPORTE GERAL DE CARGA SECA, DIMEN. APROX. 2,50 X 6,50 X 0,50 M - JUROS. AF_06/2014</v>
          </cell>
          <cell r="C995" t="str">
            <v>H</v>
          </cell>
          <cell r="D995">
            <v>3.19</v>
          </cell>
        </row>
        <row r="996">
          <cell r="A996">
            <v>91392</v>
          </cell>
          <cell r="B996" t="str">
            <v>CAMINHÃO TOCO, PBT 14.300 KG, CARGA ÚTIL MÁX. 9.710 KG, DIST. ENTRE EIXOS 3,56 M, POTÊNCIA 185 CV, INCLUSIVE CARROCERIA FIXA ABERTA DE MADEIRA P/ TRANSPORTE GERAL DE CARGA SECA, DIMEN. APROX. 2,50 X 6,50 X 0,50 M - IMPOSTOS E SEGUROS. AF_06/2014</v>
          </cell>
          <cell r="C996" t="str">
            <v>H</v>
          </cell>
          <cell r="D996">
            <v>2.52</v>
          </cell>
        </row>
        <row r="997">
          <cell r="A997">
            <v>91396</v>
          </cell>
          <cell r="B997" t="str">
            <v>CAMINHÃO PIPA 10.000 L TRUCADO, PESO BRUTO TOTAL 23.000 KG, CARGA ÚTIL MÁXIMA 15.935 KG, DISTÂNCIA ENTRE EIXOS 4,8 M, POTÊNCIA 230 CV, INCLUSIVE TANQUE DE AÇO PARA TRANSPORTE DE ÁGUA - DEPRECIAÇÃO. AF_06/2014</v>
          </cell>
          <cell r="C997" t="str">
            <v>H</v>
          </cell>
          <cell r="D997">
            <v>22.38</v>
          </cell>
        </row>
        <row r="998">
          <cell r="A998">
            <v>91397</v>
          </cell>
          <cell r="B998" t="str">
            <v>CAMINHÃO PIPA 10.000 L TRUCADO, PESO BRUTO TOTAL 23.000 KG, CARGA ÚTIL MÁXIMA 15.935 KG, DISTÂNCIA ENTRE EIXOS 4,8 M, POTÊNCIA 230 CV, INCLUSIVE TANQUE DE AÇO PARA TRANSPORTE DE ÁGUA - JUROS. AF_06/2014</v>
          </cell>
          <cell r="C998" t="str">
            <v>H</v>
          </cell>
          <cell r="D998">
            <v>4.33</v>
          </cell>
        </row>
        <row r="999">
          <cell r="A999">
            <v>91398</v>
          </cell>
          <cell r="B999" t="str">
            <v>CAMINHÃO PIPA 10.000 L TRUCADO, PESO BRUTO TOTAL 23.000 KG, CARGA ÚTIL MÁXIMA 15.935 KG, DISTÂNCIA ENTRE EIXOS 4,8 M, POTÊNCIA 230 CV, INCLUSIVE TANQUE DE AÇO PARA TRANSPORTE DE ÁGUA - IMPOSTOS E SEGUROS. AF_06/2014</v>
          </cell>
          <cell r="C999" t="str">
            <v>H</v>
          </cell>
          <cell r="D999">
            <v>3.42</v>
          </cell>
        </row>
        <row r="1000">
          <cell r="A1000">
            <v>91402</v>
          </cell>
          <cell r="B1000" t="str">
            <v>CAMINHÃO BASCULANTE 6 M3 TOCO, PESO BRUTO TOTAL 16.000 KG, CARGA ÚTIL MÁXIMA 11.130 KG, DISTÂNCIA ENTRE EIXOS 5,36 M, POTÊNCIA 185 CV, INCLUSIVE CAÇAMBA METÁLICA - IMPOSTOS E SEGUROS. AF_06/2014</v>
          </cell>
          <cell r="C1000" t="str">
            <v>H</v>
          </cell>
          <cell r="D1000">
            <v>2.85</v>
          </cell>
        </row>
        <row r="1001">
          <cell r="A1001">
            <v>91466</v>
          </cell>
          <cell r="B1001" t="str">
            <v>GUINDAUTO HIDRÁULICO, CAPACIDADE MÁXIMA DE CARGA 6200 KG, MOMENTO MÁXIMO DE CARGA 11,7 TM, ALCANCE MÁXIMO HORIZONTAL 9,70 M, INCLUSIVE CAMINHÃO TOCO PBT 16.000 KG, POTÊNCIA DE 189 CV - IMPOSTOS E SEGUROS. AF_08/2015</v>
          </cell>
          <cell r="C1001" t="str">
            <v>H</v>
          </cell>
          <cell r="D1001">
            <v>2.72</v>
          </cell>
        </row>
        <row r="1002">
          <cell r="A1002">
            <v>91467</v>
          </cell>
          <cell r="B1002" t="str">
            <v>GUINDAUTO HIDRÁULICO, CAPACIDADE MÁXIMA DE CARGA 6200 KG, MOMENTO MÁXIMO DE CARGA 11,7 TM, ALCANCE MÁXIMO HORIZONTAL 9,70 M, INCLUSIVE CAMINHÃO TOCO PBT 16.000 KG, POTÊNCIA DE 189 CV - MATERIAIS NA OPERAÇÃO. AF_08/2015</v>
          </cell>
          <cell r="C1002" t="str">
            <v>H</v>
          </cell>
          <cell r="D1002">
            <v>156.19999999999999</v>
          </cell>
        </row>
        <row r="1003">
          <cell r="A1003">
            <v>91468</v>
          </cell>
          <cell r="B1003" t="str">
            <v>ESPARGIDOR DE ASFALTO PRESSURIZADO, TANQUE 6 M3 COM ISOLAÇÃO TÉRMICA, AQUECIDO COM 2 MAÇARICOS, COM BARRA ESPARGIDORA 3,60 M, MONTADO SOBRE CAMINHÃO  TOCO, PBT 14.300 KG, POTÊNCIA 185 CV - DEPRECIAÇÃO. AF_08/2015</v>
          </cell>
          <cell r="C1003" t="str">
            <v>H</v>
          </cell>
          <cell r="D1003">
            <v>21.41</v>
          </cell>
        </row>
        <row r="1004">
          <cell r="A1004">
            <v>91469</v>
          </cell>
          <cell r="B1004" t="str">
            <v>ESPARGIDOR DE ASFALTO PRESSURIZADO, TANQUE 6 M3 COM ISOLAÇÃO TÉRMICA, AQUECIDO COM 2 MAÇARICOS, COM BARRA ESPARGIDORA 3,60 M, MONTADO SOBRE CAMINHÃO  TOCO, PBT 14.300 KG, POTÊNCIA 185 CV - JUROS. AF_08/2015</v>
          </cell>
          <cell r="C1004" t="str">
            <v>H</v>
          </cell>
          <cell r="D1004">
            <v>4.24</v>
          </cell>
        </row>
        <row r="1005">
          <cell r="A1005">
            <v>91484</v>
          </cell>
          <cell r="B1005" t="str">
            <v>ESPARGIDOR DE ASFALTO PRESSURIZADO, TANQUE 6 M3 COM ISOLAÇÃO TÉRMICA, AQUECIDO COM 2 MAÇARICOS, COM BARRA ESPARGIDORA 3,60 M, MONTADO SOBRE CAMINHÃO  TOCO, PBT 14.300 KG, POTÊNCIA 185 CV - IMPOSTOS E SEGUROS. AF_08/2015</v>
          </cell>
          <cell r="C1005" t="str">
            <v>H</v>
          </cell>
          <cell r="D1005">
            <v>3.38</v>
          </cell>
        </row>
        <row r="1006">
          <cell r="A1006">
            <v>91485</v>
          </cell>
          <cell r="B1006" t="str">
            <v>ESPARGIDOR DE ASFALTO PRESSURIZADO, TANQUE 6 M3 COM ISOLAÇÃO TÉRMICA, AQUECIDO COM 2 MAÇARICOS, COM BARRA ESPARGIDORA 3,60 M, MONTADO SOBRE CAMINHÃO  TOCO, PBT 14.300 KG, POTÊNCIA 185 CV - MATERIAIS NA OPERAÇÃO. AF_08/2015</v>
          </cell>
          <cell r="C1006" t="str">
            <v>H</v>
          </cell>
          <cell r="D1006">
            <v>152.88999999999999</v>
          </cell>
        </row>
        <row r="1007">
          <cell r="A1007">
            <v>91529</v>
          </cell>
          <cell r="B1007" t="str">
            <v>COMPACTADOR DE SOLOS DE PERCUSSÃO (SOQUETE) COM MOTOR A GASOLINA 4 TEMPOS, POTÊNCIA 4 CV - DEPRECIAÇÃO. AF_08/2015</v>
          </cell>
          <cell r="C1007" t="str">
            <v>H</v>
          </cell>
          <cell r="D1007">
            <v>0.74</v>
          </cell>
        </row>
        <row r="1008">
          <cell r="A1008">
            <v>91530</v>
          </cell>
          <cell r="B1008" t="str">
            <v>COMPACTADOR DE SOLOS DE PERCUSSÃO (SOQUETE) COM MOTOR A GASOLINA 4 TEMPOS, POTÊNCIA 4 CV - JUROS. AF_08/2015</v>
          </cell>
          <cell r="C1008" t="str">
            <v>H</v>
          </cell>
          <cell r="D1008">
            <v>0.1</v>
          </cell>
        </row>
        <row r="1009">
          <cell r="A1009">
            <v>91531</v>
          </cell>
          <cell r="B1009" t="str">
            <v>COMPACTADOR DE SOLOS DE PERCUSSÃO (SOQUETE) COM MOTOR A GASOLINA 4 TEMPOS, POTÊNCIA 4 CV - MANUTENÇÃO. AF_08/2015</v>
          </cell>
          <cell r="C1009" t="str">
            <v>H</v>
          </cell>
          <cell r="D1009">
            <v>0.92</v>
          </cell>
        </row>
        <row r="1010">
          <cell r="A1010">
            <v>91532</v>
          </cell>
          <cell r="B1010" t="str">
            <v>COMPACTADOR DE SOLOS DE PERCUSSÃO (SOQUETE) COM MOTOR A GASOLINA 4 TEMPOS, POTÊNCIA 4 CV - MATERIAIS NA OPERAÇÃO. AF_08/2015</v>
          </cell>
          <cell r="C1010" t="str">
            <v>H</v>
          </cell>
          <cell r="D1010">
            <v>6.61</v>
          </cell>
        </row>
        <row r="1011">
          <cell r="A1011">
            <v>91629</v>
          </cell>
          <cell r="B1011" t="str">
            <v>GUINDAUTO HIDRÁULICO, CAPACIDADE MÁXIMA DE CARGA 6500 KG, MOMENTO MÁXIMO DE CARGA 5,8 TM, ALCANCE MÁXIMO HORIZONTAL 7,60 M, INCLUSIVE CAMINHÃO TOCO PBT 9.700 KG, POTÊNCIA DE 160 CV - DEPRECIAÇÃO. AF_08/2015</v>
          </cell>
          <cell r="C1011" t="str">
            <v>H</v>
          </cell>
          <cell r="D1011">
            <v>16.97</v>
          </cell>
        </row>
        <row r="1012">
          <cell r="A1012">
            <v>91630</v>
          </cell>
          <cell r="B1012" t="str">
            <v>GUINDAUTO HIDRÁULICO, CAPACIDADE MÁXIMA DE CARGA 6500 KG, MOMENTO MÁXIMO DE CARGA 5,8 TM, ALCANCE MÁXIMO HORIZONTAL 7,60 M, INCLUSIVE CAMINHÃO TOCO PBT 9.700 KG, POTÊNCIA DE 160 CV - JUROS. AF_08/2015</v>
          </cell>
          <cell r="C1012" t="str">
            <v>H</v>
          </cell>
          <cell r="D1012">
            <v>3.17</v>
          </cell>
        </row>
        <row r="1013">
          <cell r="A1013">
            <v>91631</v>
          </cell>
          <cell r="B1013" t="str">
            <v>GUINDAUTO HIDRÁULICO, CAPACIDADE MÁXIMA DE CARGA 6500 KG, MOMENTO MÁXIMO DE CARGA 5,8 TM, ALCANCE MÁXIMO HORIZONTAL 7,60 M, INCLUSIVE CAMINHÃO TOCO PBT 9.700 KG, POTÊNCIA DE 160 CV - IMPOSTOS E SEGUROS. AF_08/2015</v>
          </cell>
          <cell r="C1013" t="str">
            <v>H</v>
          </cell>
          <cell r="D1013">
            <v>2.5099999999999998</v>
          </cell>
        </row>
        <row r="1014">
          <cell r="A1014">
            <v>91632</v>
          </cell>
          <cell r="B1014" t="str">
            <v>GUINDAUTO HIDRÁULICO, CAPACIDADE MÁXIMA DE CARGA 6500 KG, MOMENTO MÁXIMO DE CARGA 5,8 TM, ALCANCE MÁXIMO HORIZONTAL 7,60 M, INCLUSIVE CAMINHÃO TOCO PBT 9.700 KG, POTÊNCIA DE 160 CV - MANUTENÇÃO. AF_08/2015</v>
          </cell>
          <cell r="C1014" t="str">
            <v>H</v>
          </cell>
          <cell r="D1014">
            <v>28.73</v>
          </cell>
        </row>
        <row r="1015">
          <cell r="A1015">
            <v>91633</v>
          </cell>
          <cell r="B1015" t="str">
            <v>GUINDAUTO HIDRÁULICO, CAPACIDADE MÁXIMA DE CARGA 6500 KG, MOMENTO MÁXIMO DE CARGA 5,8 TM, ALCANCE MÁXIMO HORIZONTAL 7,60 M, INCLUSIVE CAMINHÃO TOCO PBT 9.700 KG, POTÊNCIA DE 160 CV - MATERIAIS NA OPERAÇÃO. AF_08/2015</v>
          </cell>
          <cell r="C1015" t="str">
            <v>H</v>
          </cell>
          <cell r="D1015">
            <v>132.19999999999999</v>
          </cell>
        </row>
        <row r="1016">
          <cell r="A1016">
            <v>91640</v>
          </cell>
          <cell r="B1016" t="str">
            <v>CAMINHÃO DE TRANSPORTE DE MATERIAL ASFÁLTICO 30.000 L, COM CAVALO MECÂNICO DE CAPACIDADE MÁXIMA DE TRAÇÃO COMBINADO DE 66.000 KG, POTÊNCIA 360 CV, INCLUSIVE TANQUE DE ASFALTO COM SERPENTINA - DEPRECIAÇÃO. AF_08/2015</v>
          </cell>
          <cell r="C1016" t="str">
            <v>H</v>
          </cell>
          <cell r="D1016">
            <v>32.229999999999997</v>
          </cell>
        </row>
        <row r="1017">
          <cell r="A1017">
            <v>91641</v>
          </cell>
          <cell r="B1017" t="str">
            <v>CAMINHÃO DE TRANSPORTE DE MATERIAL ASFÁLTICO 30.000 L, COM CAVALO MECÂNICO DE CAPACIDADE MÁXIMA DE TRAÇÃO COMBINADO DE 66.000 KG, POTÊNCIA 360 CV, INCLUSIVE TANQUE DE ASFALTO COM SERPENTINA - JUROS. AF_08/2015</v>
          </cell>
          <cell r="C1017" t="str">
            <v>H</v>
          </cell>
          <cell r="D1017">
            <v>6.59</v>
          </cell>
        </row>
        <row r="1018">
          <cell r="A1018">
            <v>91642</v>
          </cell>
          <cell r="B1018" t="str">
            <v>CAMINHÃO DE TRANSPORTE DE MATERIAL ASFÁLTICO 30.000 L, COM CAVALO MECÂNICO DE CAPACIDADE MÁXIMA DE TRAÇÃO COMBINADO DE 66.000 KG, POTÊNCIA 360 CV, INCLUSIVE TANQUE DE ASFALTO COM SERPENTINA - IMPOSTOS E SEGUROS. AF_08/2015</v>
          </cell>
          <cell r="C1018" t="str">
            <v>H</v>
          </cell>
          <cell r="D1018">
            <v>5.23</v>
          </cell>
        </row>
        <row r="1019">
          <cell r="A1019">
            <v>91643</v>
          </cell>
          <cell r="B1019" t="str">
            <v>CAMINHÃO DE TRANSPORTE DE MATERIAL ASFÁLTICO 30.000 L, COM CAVALO MECÂNICO DE CAPACIDADE MÁXIMA DE TRAÇÃO COMBINADO DE 66.000 KG, POTÊNCIA 360 CV, INCLUSIVE TANQUE DE ASFALTO COM SERPENTINA - MANUTENÇÃO. AF_08/2015</v>
          </cell>
          <cell r="C1019" t="str">
            <v>H</v>
          </cell>
          <cell r="D1019">
            <v>57.55</v>
          </cell>
        </row>
        <row r="1020">
          <cell r="A1020">
            <v>91644</v>
          </cell>
          <cell r="B1020" t="str">
            <v>CAMINHÃO DE TRANSPORTE DE MATERIAL ASFÁLTICO 30.000 L, COM CAVALO MECÂNICO DE CAPACIDADE MÁXIMA DE TRAÇÃO COMBINADO DE 66.000 KG, POTÊNCIA 360 CV, INCLUSIVE TANQUE DE ASFALTO COM SERPENTINA - MATERIAIS NA OPERAÇÃO. AF_08/2015</v>
          </cell>
          <cell r="C1020" t="str">
            <v>H</v>
          </cell>
          <cell r="D1020">
            <v>297.5</v>
          </cell>
        </row>
        <row r="1021">
          <cell r="A1021">
            <v>91688</v>
          </cell>
          <cell r="B1021" t="str">
            <v>SERRA CIRCULAR DE BANCADA COM MOTOR ELÉTRICO POTÊNCIA DE 5HP, COM COIFA PARA DISCO 10" - DEPRECIAÇÃO. AF_08/2015</v>
          </cell>
          <cell r="C1021" t="str">
            <v>H</v>
          </cell>
          <cell r="D1021">
            <v>0.12</v>
          </cell>
        </row>
        <row r="1022">
          <cell r="A1022">
            <v>91689</v>
          </cell>
          <cell r="B1022" t="str">
            <v>SERRA CIRCULAR DE BANCADA COM MOTOR ELÉTRICO POTÊNCIA DE 5HP, COM COIFA PARA DISCO 10" - JUROS. AF_08/2015</v>
          </cell>
          <cell r="C1022" t="str">
            <v>H</v>
          </cell>
          <cell r="D1022">
            <v>0.01</v>
          </cell>
        </row>
        <row r="1023">
          <cell r="A1023">
            <v>91690</v>
          </cell>
          <cell r="B1023" t="str">
            <v>SERRA CIRCULAR DE BANCADA COM MOTOR ELÉTRICO POTÊNCIA DE 5HP, COM COIFA PARA DISCO 10" - MANUTENÇÃO. AF_08/2015</v>
          </cell>
          <cell r="C1023" t="str">
            <v>H</v>
          </cell>
          <cell r="D1023">
            <v>0.08</v>
          </cell>
        </row>
        <row r="1024">
          <cell r="A1024">
            <v>91691</v>
          </cell>
          <cell r="B1024" t="str">
            <v>SERRA CIRCULAR DE BANCADA COM MOTOR ELÉTRICO POTÊNCIA DE 5HP, COM COIFA PARA DISCO 10" - MATERIAIS NA OPERAÇÃO. AF_08/2015</v>
          </cell>
          <cell r="C1024" t="str">
            <v>H</v>
          </cell>
          <cell r="D1024">
            <v>1.23</v>
          </cell>
        </row>
        <row r="1025">
          <cell r="A1025">
            <v>92040</v>
          </cell>
          <cell r="B1025" t="str">
            <v>DISTRIBUIDOR DE AGREGADOS REBOCAVEL, CAPACIDADE 1,9 M³, LARGURA DE TRABALHO 3,66 M - DEPRECIAÇÃO. AF_11/2015</v>
          </cell>
          <cell r="C1025" t="str">
            <v>H</v>
          </cell>
          <cell r="D1025">
            <v>5.9</v>
          </cell>
        </row>
        <row r="1026">
          <cell r="A1026">
            <v>92041</v>
          </cell>
          <cell r="B1026" t="str">
            <v>DISTRIBUIDOR DE AGREGADOS REBOCAVEL, CAPACIDADE 1,9 M³, LARGURA DE TRABALHO 3,66 M - JUROS. AF_11/2015</v>
          </cell>
          <cell r="C1026" t="str">
            <v>H</v>
          </cell>
          <cell r="D1026">
            <v>0.62</v>
          </cell>
        </row>
        <row r="1027">
          <cell r="A1027">
            <v>92042</v>
          </cell>
          <cell r="B1027" t="str">
            <v>DISTRIBUIDOR DE AGREGADOS REBOCAVEL, CAPACIDADE 1,9 M³, LARGURA DE TRABALHO 3,66 M - MANUTENÇÃO. AF_11/2015</v>
          </cell>
          <cell r="C1027" t="str">
            <v>H</v>
          </cell>
          <cell r="D1027">
            <v>4.92</v>
          </cell>
        </row>
        <row r="1028">
          <cell r="A1028">
            <v>92101</v>
          </cell>
          <cell r="B1028" t="str">
            <v>CAMINHÃO PARA EQUIPAMENTO DE LIMPEZA A SUCÇÃO COM CAMINHÃO TRUCADO DE PESO BRUTO TOTAL 23000 KG, CARGA ÚTIL MÁXIMA 15935 KG, DISTÂNCIA ENTRE EIXOS 4,80 M, POTÊNCIA 230 CV, INCLUSIVE LIMPADORA A SUCÇÃO, TANQUE 12000 L - DEPRECIAÇÃO. AF_11/2015</v>
          </cell>
          <cell r="C1028" t="str">
            <v>H</v>
          </cell>
          <cell r="D1028">
            <v>29.94</v>
          </cell>
        </row>
        <row r="1029">
          <cell r="A1029">
            <v>92102</v>
          </cell>
          <cell r="B1029" t="str">
            <v>CAMINHÃO PARA EQUIPAMENTO DE LIMPEZA A SUCÇÃO COM CAMINHÃO TRUCADO DE PESO BRUTO TOTAL 23000 KG, CARGA ÚTIL MÁXIMA 15935 KG, DISTÂNCIA ENTRE EIXOS 4,80 M, POTÊNCIA 230 CV, INCLUSIVE LIMPADORA A SUCÇÃO, TANQUE 12000 L - JUROS. AF_11/2015</v>
          </cell>
          <cell r="C1029" t="str">
            <v>H</v>
          </cell>
          <cell r="D1029">
            <v>5.33</v>
          </cell>
        </row>
        <row r="1030">
          <cell r="A1030">
            <v>92103</v>
          </cell>
          <cell r="B1030" t="str">
            <v>CAMINHÃO PARA EQUIPAMENTO DE LIMPEZA A SUCÇÃO COM CAMINHÃO TRUCADO DE PESO BRUTO TOTAL 23000 KG, CARGA ÚTIL MÁXIMA 15935 KG, DISTÂNCIA ENTRE EIXOS 4,80 M, POTÊNCIA 230 CV, INCLUSIVE LIMPADORA A SUCÇÃO, TANQUE 12000 L - IMPOSTOS E SEGUROS. AF_11/2015</v>
          </cell>
          <cell r="C1030" t="str">
            <v>H</v>
          </cell>
          <cell r="D1030">
            <v>4.22</v>
          </cell>
        </row>
        <row r="1031">
          <cell r="A1031">
            <v>92104</v>
          </cell>
          <cell r="B1031" t="str">
            <v>CAMINHÃO PARA EQUIPAMENTO DE LIMPEZA A SUCÇÃO COM CAMINHÃO TRUCADO DE PESO BRUTO TOTAL 23000 KG, CARGA ÚTIL MÁXIMA 15935 KG, DISTÂNCIA ENTRE EIXOS 4,80 M, POTÊNCIA 230 CV, INCLUSIVE LIMPADORA A SUCÇÃO, TANQUE 12000 L - MANUTENÇÃO. AF_11/2015</v>
          </cell>
          <cell r="C1031" t="str">
            <v>H</v>
          </cell>
          <cell r="D1031">
            <v>48.52</v>
          </cell>
        </row>
        <row r="1032">
          <cell r="A1032">
            <v>92105</v>
          </cell>
          <cell r="B1032" t="str">
            <v>CAMINHÃO PARA EQUIPAMENTO DE LIMPEZA A SUCÇÃO COM CAMINHÃO TRUCADO DE PESO BRUTO TOTAL 23000 KG, CARGA ÚTIL MÁX. 15935 KG, DISTÂNCIA ENTRE EIXOS 4,80 M, POTÊNCIA 230 CV, INCLUSIVE LIMPADORA A SUCÇÃO, TANQUE 12000 L - MATERIAIS NA OPERAÇÃO. AF_11/2015</v>
          </cell>
          <cell r="C1032" t="str">
            <v>H</v>
          </cell>
          <cell r="D1032">
            <v>190.06</v>
          </cell>
        </row>
        <row r="1033">
          <cell r="A1033">
            <v>92108</v>
          </cell>
          <cell r="B1033" t="str">
            <v>PENEIRA ROTATIVA COM MOTOR ELÉTRICO TRIFÁSICO DE 2 CV, CILINDRO DE 1 M X 0,60 M, COM FUROS DE 3,17 MM - DEPRECIAÇÃO. AF_11/2015</v>
          </cell>
          <cell r="C1033" t="str">
            <v>H</v>
          </cell>
          <cell r="D1033">
            <v>0.99</v>
          </cell>
        </row>
        <row r="1034">
          <cell r="A1034">
            <v>92109</v>
          </cell>
          <cell r="B1034" t="str">
            <v>PENEIRA ROTATIVA COM MOTOR ELÉTRICO TRIFÁSICO DE 2 CV, CILINDRO DE 1 M X 0,60 M, COM FUROS DE 3,17 MM - JUROS. AF_11/2015</v>
          </cell>
          <cell r="C1034" t="str">
            <v>H</v>
          </cell>
          <cell r="D1034">
            <v>0.11</v>
          </cell>
        </row>
        <row r="1035">
          <cell r="A1035">
            <v>92110</v>
          </cell>
          <cell r="B1035" t="str">
            <v>PENEIRA ROTATIVA COM MOTOR ELÉTRICO TRIFÁSICO DE 2 CV, CILINDRO DE 1 M X 0,60 M, COM FUROS DE 3,17 MM - MANUTENÇÃO. AF_11/2015</v>
          </cell>
          <cell r="C1035" t="str">
            <v>H</v>
          </cell>
          <cell r="D1035">
            <v>0.77</v>
          </cell>
        </row>
        <row r="1036">
          <cell r="A1036">
            <v>92111</v>
          </cell>
          <cell r="B1036" t="str">
            <v>PENEIRA ROTATIVA COM MOTOR ELÉTRICO TRIFÁSICO DE 2 CV, CILINDRO DE 1 M X 0,60 M, COM FUROS DE 3,17 MM - MATERIAIS NA OPERAÇÃO. AF_11/2015</v>
          </cell>
          <cell r="C1036" t="str">
            <v>H</v>
          </cell>
          <cell r="D1036">
            <v>1.1299999999999999</v>
          </cell>
        </row>
        <row r="1037">
          <cell r="A1037">
            <v>92114</v>
          </cell>
          <cell r="B1037" t="str">
            <v>DOSADOR DE AREIA, CAPACIDADE DE 26 LITROS - DEPRECIAÇÃO. AF_11/2015</v>
          </cell>
          <cell r="C1037" t="str">
            <v>H</v>
          </cell>
          <cell r="D1037">
            <v>0.11</v>
          </cell>
        </row>
        <row r="1038">
          <cell r="A1038">
            <v>92115</v>
          </cell>
          <cell r="B1038" t="str">
            <v>DOSADOR DE AREIA, CAPACIDADE DE 26 LITROS - JUROS. AF_11/2015</v>
          </cell>
          <cell r="C1038" t="str">
            <v>H</v>
          </cell>
          <cell r="D1038">
            <v>0.01</v>
          </cell>
        </row>
        <row r="1039">
          <cell r="A1039">
            <v>92116</v>
          </cell>
          <cell r="B1039" t="str">
            <v>DOSADOR DE AREIA, CAPACIDADE DE 26 LITROS - MANUTENÇÃO. AF_11/2015</v>
          </cell>
          <cell r="C1039" t="str">
            <v>H</v>
          </cell>
          <cell r="D1039">
            <v>0.14000000000000001</v>
          </cell>
        </row>
        <row r="1040">
          <cell r="A1040">
            <v>92133</v>
          </cell>
          <cell r="B1040" t="str">
            <v>CAMINHONETE COM MOTOR A DIESEL, POTÊNCIA 180 CV, CABINE DUPLA, 4X4 - DEPRECIAÇÃO. AF_11/2015</v>
          </cell>
          <cell r="C1040" t="str">
            <v>H</v>
          </cell>
          <cell r="D1040">
            <v>11.46</v>
          </cell>
        </row>
        <row r="1041">
          <cell r="A1041">
            <v>92134</v>
          </cell>
          <cell r="B1041" t="str">
            <v>CAMINHONETE COM MOTOR A DIESEL, POTÊNCIA 180 CV, CABINE DUPLA, 4X4 - JUROS. AF_11/2015</v>
          </cell>
          <cell r="C1041" t="str">
            <v>H</v>
          </cell>
          <cell r="D1041">
            <v>1.81</v>
          </cell>
        </row>
        <row r="1042">
          <cell r="A1042">
            <v>92135</v>
          </cell>
          <cell r="B1042" t="str">
            <v>CAMINHONETE COM MOTOR A DIESEL, POTÊNCIA 180 CV, CABINE DUPLA, 4X4 - IMPOSTOS E SEGUROS. AF_11/2015</v>
          </cell>
          <cell r="C1042" t="str">
            <v>H</v>
          </cell>
          <cell r="D1042">
            <v>1.43</v>
          </cell>
        </row>
        <row r="1043">
          <cell r="A1043">
            <v>92136</v>
          </cell>
          <cell r="B1043" t="str">
            <v>CAMINHONETE COM MOTOR A DIESEL, POTÊNCIA 180 CV, CABINE DUPLA, 4X4 - MANUTENÇÃO. AF_11/2015</v>
          </cell>
          <cell r="C1043" t="str">
            <v>H</v>
          </cell>
          <cell r="D1043">
            <v>14.32</v>
          </cell>
        </row>
        <row r="1044">
          <cell r="A1044">
            <v>92137</v>
          </cell>
          <cell r="B1044" t="str">
            <v>CAMINHONETE COM MOTOR A DIESEL, POTÊNCIA 180 CV, CABINE DUPLA, 4X4 - MATERIAIS NA OPERAÇÃO. AF_11/2015</v>
          </cell>
          <cell r="C1044" t="str">
            <v>H</v>
          </cell>
          <cell r="D1044">
            <v>34.799999999999997</v>
          </cell>
        </row>
        <row r="1045">
          <cell r="A1045">
            <v>92140</v>
          </cell>
          <cell r="B1045" t="str">
            <v>CAMINHONETE CABINE SIMPLES COM MOTOR 1.6 FLEX, CÂMBIO MANUAL, POTÊNCIA 101/104 CV, 2 PORTAS - DEPRECIAÇÃO. AF_11/2015</v>
          </cell>
          <cell r="C1045" t="str">
            <v>H</v>
          </cell>
          <cell r="D1045">
            <v>4.2</v>
          </cell>
        </row>
        <row r="1046">
          <cell r="A1046">
            <v>92141</v>
          </cell>
          <cell r="B1046" t="str">
            <v>CAMINHONETE CABINE SIMPLES COM MOTOR 1.6 FLEX, CÂMBIO MANUAL, POTÊNCIA 101/104 CV, 2 PORTAS - JUROS. AF_11/2015</v>
          </cell>
          <cell r="C1046" t="str">
            <v>H</v>
          </cell>
          <cell r="D1046">
            <v>0.66</v>
          </cell>
        </row>
        <row r="1047">
          <cell r="A1047">
            <v>92142</v>
          </cell>
          <cell r="B1047" t="str">
            <v>CAMINHONETE CABINE SIMPLES COM MOTOR 1.6 FLEX, CÂMBIO MANUAL, POTÊNCIA 101/104 CV, 2 PORTAS - IMPOSTOS E SEGUROS. AF_11/2015</v>
          </cell>
          <cell r="C1047" t="str">
            <v>H</v>
          </cell>
          <cell r="D1047">
            <v>0.52</v>
          </cell>
        </row>
        <row r="1048">
          <cell r="A1048">
            <v>92143</v>
          </cell>
          <cell r="B1048" t="str">
            <v>CAMINHONETE CABINE SIMPLES COM MOTOR 1.6 FLEX, CÂMBIO MANUAL, POTÊNCIA 101/104 CV, 2 PORTAS - MANUTENÇÃO. AF_11/2015</v>
          </cell>
          <cell r="C1048" t="str">
            <v>H</v>
          </cell>
          <cell r="D1048">
            <v>5.25</v>
          </cell>
        </row>
        <row r="1049">
          <cell r="A1049">
            <v>92144</v>
          </cell>
          <cell r="B1049" t="str">
            <v>CAMINHONETE CABINE SIMPLES COM MOTOR 1.6 FLEX, CÂMBIO MANUAL, POTÊNCIA 101/104 CV, 2 PORTAS - MATERIAIS NA OPERAÇÃO. AF_11/2015</v>
          </cell>
          <cell r="C1049" t="str">
            <v>H</v>
          </cell>
          <cell r="D1049">
            <v>42.94</v>
          </cell>
        </row>
        <row r="1050">
          <cell r="A1050">
            <v>92237</v>
          </cell>
          <cell r="B1050" t="str">
            <v>CAMINHÃO DE TRANSPORTE DE MATERIAL ASFÁLTICO 20.000 L, COM CAVALO MECÂNICO DE CAPACIDADE MÁXIMA DE TRAÇÃO COMBINADO DE 45.000 KG, POTÊNCIA 330 CV, INCLUSIVE TANQUE DE ASFALTO COM MAÇARICO - DEPRECIAÇÃO. AF_12/2015</v>
          </cell>
          <cell r="C1050" t="str">
            <v>H</v>
          </cell>
          <cell r="D1050">
            <v>23.57</v>
          </cell>
        </row>
        <row r="1051">
          <cell r="A1051">
            <v>92238</v>
          </cell>
          <cell r="B1051" t="str">
            <v>CAMINHÃO DE TRANSPORTE DE MATERIAL ASFÁLTICO 20.000 L, COM CAVALO MECÂNICO DE CAPACIDADE MÁXIMA DE TRAÇÃO COMBINADO DE 45.000 KG, POTÊNCIA 330 CV, INCLUSIVE TANQUE DE ASFALTO COM MAÇARICO - JUROS. AF_12/2015</v>
          </cell>
          <cell r="C1051" t="str">
            <v>H</v>
          </cell>
          <cell r="D1051">
            <v>4.8099999999999996</v>
          </cell>
        </row>
        <row r="1052">
          <cell r="A1052">
            <v>92239</v>
          </cell>
          <cell r="B1052" t="str">
            <v>CAMINHÃO DE TRANSPORTE DE MATERIAL ASFÁLTICO 20.000 L, COM CAVALO MECÂNICO DE CAPACIDADE MÁXIMA DE TRAÇÃO COMBINADO DE 45.000 KG, POTÊNCIA 330 CV, INCLUSIVE TANQUE DE ASFALTO COM MAÇARICO - IMPOSTOS E SEGUROS. AF_12/2015</v>
          </cell>
          <cell r="C1052" t="str">
            <v>H</v>
          </cell>
          <cell r="D1052">
            <v>3.81</v>
          </cell>
        </row>
        <row r="1053">
          <cell r="A1053">
            <v>92240</v>
          </cell>
          <cell r="B1053" t="str">
            <v>CAMINHÃO DE TRANSPORTE DE MATERIAL ASFÁLTICO 20.000 L, COM CAVALO MECÂNICO DE CAPACIDADE MÁXIMA DE TRAÇÃO COMBINADO DE 45.000 KG, POTÊNCIA 330 CV, INCLUSIVE TANQUE DE ASFALTO COM MAÇARICO - MANUTENÇÃO. AF_12/2015</v>
          </cell>
          <cell r="C1053" t="str">
            <v>H</v>
          </cell>
          <cell r="D1053">
            <v>41.83</v>
          </cell>
        </row>
        <row r="1054">
          <cell r="A1054">
            <v>92241</v>
          </cell>
          <cell r="B1054" t="str">
            <v>CAMINHÃO DE TRANSPORTE DE MATERIAL ASFÁLTICO 20.000 L, COM CAVALO MECÂNICO DE CAPACIDADE MÁXIMA DE TRAÇÃO COMBINADO DE 45.000 KG, POTÊNCIA 330 CV, INCLUSIVE TANQUE DE ASFALTO COM MAÇARICO - MATERIAIS NA OPERAÇÃO. AF_12/2015</v>
          </cell>
          <cell r="C1054" t="str">
            <v>H</v>
          </cell>
          <cell r="D1054">
            <v>272.74</v>
          </cell>
        </row>
        <row r="1055">
          <cell r="A1055">
            <v>92712</v>
          </cell>
          <cell r="B1055" t="str">
            <v>APARELHO PARA CORTE E SOLDA OXI-ACETILENO SOBRE RODAS, INCLUSIVE CILINDROS E MAÇARICOS - DEPRECIAÇÃO. AF_12/2015</v>
          </cell>
          <cell r="C1055" t="str">
            <v>H</v>
          </cell>
          <cell r="D1055">
            <v>0.26</v>
          </cell>
        </row>
        <row r="1056">
          <cell r="A1056">
            <v>92713</v>
          </cell>
          <cell r="B1056" t="str">
            <v>APARELHO PARA CORTE E SOLDA OXI-ACETILENO SOBRE RODAS, INCLUSIVE CILINDROS E MAÇARICOS - JUROS. AF_12/2015</v>
          </cell>
          <cell r="C1056" t="str">
            <v>H</v>
          </cell>
          <cell r="D1056">
            <v>0.03</v>
          </cell>
        </row>
        <row r="1057">
          <cell r="A1057">
            <v>92714</v>
          </cell>
          <cell r="B1057" t="str">
            <v>APARELHO PARA CORTE E SOLDA OXI-ACETILENO SOBRE RODAS, INCLUSIVE CILINDROS E MAÇARICOS - MANUTENÇÃO. AF_12/2015</v>
          </cell>
          <cell r="C1057" t="str">
            <v>H</v>
          </cell>
          <cell r="D1057">
            <v>0.33</v>
          </cell>
        </row>
        <row r="1058">
          <cell r="A1058">
            <v>92715</v>
          </cell>
          <cell r="B1058" t="str">
            <v>APARELHO PARA CORTE E SOLDA OXI-ACETILENO SOBRE RODAS, INCLUSIVE CILINDROS E MAÇARICOS - MATERIAIS NA OPERAÇÃO. AF_12/2015</v>
          </cell>
          <cell r="C1058" t="str">
            <v>H</v>
          </cell>
          <cell r="D1058">
            <v>30.46</v>
          </cell>
        </row>
        <row r="1059">
          <cell r="A1059">
            <v>92956</v>
          </cell>
          <cell r="B1059" t="str">
            <v>MÁQUINA EXTRUSORA DE CONCRETO PARA GUIAS E SARJETAS, MOTOR A DIESEL, POTÊNCIA 14 CV - DEPRECIAÇÃO. AF_12/2015</v>
          </cell>
          <cell r="C1059" t="str">
            <v>H</v>
          </cell>
          <cell r="D1059">
            <v>4.51</v>
          </cell>
        </row>
        <row r="1060">
          <cell r="A1060">
            <v>92957</v>
          </cell>
          <cell r="B1060" t="str">
            <v>MÁQUINA EXTRUSORA DE CONCRETO PARA GUIAS E SARJETAS, MOTOR A DIESEL, POTÊNCIA 14 CV - JUROS. AF_12/2015</v>
          </cell>
          <cell r="C1060" t="str">
            <v>H</v>
          </cell>
          <cell r="D1060">
            <v>0.53</v>
          </cell>
        </row>
        <row r="1061">
          <cell r="A1061">
            <v>92958</v>
          </cell>
          <cell r="B1061" t="str">
            <v>MÁQUINA EXTRUSORA DE CONCRETO PARA GUIAS E SARJETAS, MOTOR A DIESEL, POTÊNCIA 14 CV - MANUTENÇÃO. AF_12/2015</v>
          </cell>
          <cell r="C1061" t="str">
            <v>H</v>
          </cell>
          <cell r="D1061">
            <v>4.93</v>
          </cell>
        </row>
        <row r="1062">
          <cell r="A1062">
            <v>92959</v>
          </cell>
          <cell r="B1062" t="str">
            <v>MÁQUINA EXTRUSORA DE CONCRETO PARA GUIAS E SARJETAS, MOTOR A DIESEL, POTÊNCIA 14 CV - MATERIAIS NA OPERAÇÃO. AF_12/2015</v>
          </cell>
          <cell r="C1062" t="str">
            <v>H</v>
          </cell>
          <cell r="D1062">
            <v>9.16</v>
          </cell>
        </row>
        <row r="1063">
          <cell r="A1063">
            <v>92963</v>
          </cell>
          <cell r="B1063" t="str">
            <v>MARTELO PERFURADOR PNEUMÁTICO MANUAL, HASTE 25 X 75 MM, 21 KG - DEPRECIAÇÃO. AF_12/2015</v>
          </cell>
          <cell r="C1063" t="str">
            <v>H</v>
          </cell>
          <cell r="D1063">
            <v>1.66</v>
          </cell>
        </row>
        <row r="1064">
          <cell r="A1064">
            <v>92964</v>
          </cell>
          <cell r="B1064" t="str">
            <v>MARTELO PERFURADOR PNEUMÁTICO MANUAL, HASTE 25 X 75 MM, 21 KG - JUROS. AF_12/2015</v>
          </cell>
          <cell r="C1064" t="str">
            <v>H</v>
          </cell>
          <cell r="D1064">
            <v>0.19</v>
          </cell>
        </row>
        <row r="1065">
          <cell r="A1065">
            <v>92965</v>
          </cell>
          <cell r="B1065" t="str">
            <v>MARTELO PERFURADOR PNEUMÁTICO MANUAL, HASTE 25 X 75 MM, 21 KG - MANUTENÇÃO. AF_12/2015</v>
          </cell>
          <cell r="C1065" t="str">
            <v>H</v>
          </cell>
          <cell r="D1065">
            <v>2.08</v>
          </cell>
        </row>
        <row r="1066">
          <cell r="A1066">
            <v>93220</v>
          </cell>
          <cell r="B1066" t="str">
            <v>PERFURATRIZ COM TORRE METÁLICA PARA EXECUÇÃO DE ESTACA HÉLICE CONTÍNUA, PROFUNDIDADE MÁXIMA DE 32 M, DIÂMETRO MÁXIMO DE 1000 MM, POTÊNCIA INSTALADA DE 350 HP, MESA ROTATIVA COM TORQUE MÁXIMO DE 263 KNM - DEPRECIAÇÃO. AF_01/2016</v>
          </cell>
          <cell r="C1066" t="str">
            <v>H</v>
          </cell>
          <cell r="D1066">
            <v>325.41000000000003</v>
          </cell>
        </row>
        <row r="1067">
          <cell r="A1067">
            <v>93221</v>
          </cell>
          <cell r="B1067" t="str">
            <v>PERFURATRIZ COM TORRE METÁLICA PARA EXECUÇÃO DE ESTACA HÉLICE CONTÍNUA, PROFUNDIDADE MÁXIMA DE 32 M, DIÂMETRO MÁXIMO DE 1000 MM, POTÊNCIA INSTALADA DE 350 HP, MESA ROTATIVA COM TORQUE MÁXIMO DE 263 KNM - JUROS. AF_01/2016</v>
          </cell>
          <cell r="C1067" t="str">
            <v>H</v>
          </cell>
          <cell r="D1067">
            <v>45.17</v>
          </cell>
        </row>
        <row r="1068">
          <cell r="A1068">
            <v>93222</v>
          </cell>
          <cell r="B1068" t="str">
            <v>PERFURATRIZ COM TORRE METÁLICA PARA EXECUÇÃO DE ESTACA HÉLICE CONTÍNUA, PROFUNDIDADE MÁXIMA DE 32 M, DIÂMETRO MÁXIMO DE 1000 MM, POTÊNCIA INSTALADA DE 350 HP, MESA ROTATIVA COM TORQUE MÁXIMO DE 263 KNM - MANUTENÇÃO. AF_01/2016</v>
          </cell>
          <cell r="C1068" t="str">
            <v>H</v>
          </cell>
          <cell r="D1068">
            <v>407.22</v>
          </cell>
        </row>
        <row r="1069">
          <cell r="A1069">
            <v>93223</v>
          </cell>
          <cell r="B1069" t="str">
            <v>PERFURATRIZ COM TORRE METÁLICA PARA EXECUÇÃO DE ESTACA HÉLICE CONTÍNUA, PROFUNDIDADE MÁXIMA DE 32 M, DIÂMETRO MÁXIMO DE 1000 MM, POTÊNCIA INSTALADA DE 350 HP, MESA ROTATIVA COM TORQUE MÁXIMO DE 263 KNM  MATERIAIS NA OPERAÇÃO. AF_01/2016</v>
          </cell>
          <cell r="C1069" t="str">
            <v>H</v>
          </cell>
          <cell r="D1069">
            <v>154.31</v>
          </cell>
        </row>
        <row r="1070">
          <cell r="A1070">
            <v>93229</v>
          </cell>
          <cell r="B1070" t="str">
            <v>BETONEIRA CAPACIDADE NOMINAL 400 L, CAPACIDADE DE MISTURA 310 L, MOTOR A GASOLINA POTÊNCIA 5,5 CV, SEM CARREGADOR - DEPRECIAÇÃO. AF_02/2016</v>
          </cell>
          <cell r="C1070" t="str">
            <v>H</v>
          </cell>
          <cell r="D1070">
            <v>0.42</v>
          </cell>
        </row>
        <row r="1071">
          <cell r="A1071">
            <v>93230</v>
          </cell>
          <cell r="B1071" t="str">
            <v>BETONEIRA CAPACIDADE NOMINAL 400 L, CAPACIDADE DE MISTURA 310 L, MOTOR A GASOLINA POTÊNCIA 5,5 CV, SEM CARREGADOR - JUROS. AF_02/2016</v>
          </cell>
          <cell r="C1071" t="str">
            <v>H</v>
          </cell>
          <cell r="D1071">
            <v>0.05</v>
          </cell>
        </row>
        <row r="1072">
          <cell r="A1072">
            <v>93231</v>
          </cell>
          <cell r="B1072" t="str">
            <v>BETONEIRA CAPACIDADE NOMINAL 400 L, CAPACIDADE DE MISTURA 310 L, MOTOR A GASOLINA POTÊNCIA 5,5 CV, SEM CARREGADOR - MANUTENÇÃO. AF_02/2016</v>
          </cell>
          <cell r="C1072" t="str">
            <v>H</v>
          </cell>
          <cell r="D1072">
            <v>0.39</v>
          </cell>
        </row>
        <row r="1073">
          <cell r="A1073">
            <v>93232</v>
          </cell>
          <cell r="B1073" t="str">
            <v>BETONEIRA CAPACIDADE NOMINAL 400 L, CAPACIDADE DE MISTURA 310 L, MOTOR A GASOLINA POTÊNCIA 5,5 CV, SEM CARREGADOR - MATERIAIS NA OPERAÇÃO. AF_02/2016</v>
          </cell>
          <cell r="C1073" t="str">
            <v>H</v>
          </cell>
          <cell r="D1073">
            <v>9.24</v>
          </cell>
        </row>
        <row r="1074">
          <cell r="A1074">
            <v>93235</v>
          </cell>
          <cell r="B1074" t="str">
            <v>GRUPO GERADOR ESTACIONÁRIO, MOTOR DIESEL POTÊNCIA 170 KVA - JUROS. AF_02/2016</v>
          </cell>
          <cell r="C1074" t="str">
            <v>H</v>
          </cell>
          <cell r="D1074">
            <v>0.99</v>
          </cell>
        </row>
        <row r="1075">
          <cell r="A1075">
            <v>93238</v>
          </cell>
          <cell r="B1075" t="str">
            <v>ROLO COMPACTADOR VIBRATÓRIO REBOCÁVEL, CILINDRO DE AÇO LISO, POTÊNCIA DE TRAÇÃO DE 65 CV, PESO 4,7 T, IMPACTO DINÂMICO 18,3 T, LARGURA DE TRABALHO 1,67 M - JUROS. AF_02/2016</v>
          </cell>
          <cell r="C1075" t="str">
            <v>H</v>
          </cell>
          <cell r="D1075">
            <v>1.33</v>
          </cell>
        </row>
        <row r="1076">
          <cell r="A1076">
            <v>93239</v>
          </cell>
          <cell r="B1076" t="str">
            <v>ROLO COMPACTADOR VIBRATÓRIO PÉ DE CARNEIRO, OPERADO POR CONTROLE REMOTO, POTÊNCIA 12,5 KW, PESO OPERACIONAL 1,675 T, LARGURA DE TRABALHO 0,85 M - JUROS. AF_02/2016</v>
          </cell>
          <cell r="C1076" t="str">
            <v>H</v>
          </cell>
          <cell r="D1076">
            <v>6.05</v>
          </cell>
        </row>
        <row r="1077">
          <cell r="A1077">
            <v>93240</v>
          </cell>
          <cell r="B1077" t="str">
            <v>ROLO COMPACTADOR VIBRATÓRIO PÉ DE CARNEIRO, OPERADO POR CONTROLE REMOTO, POTÊNCIA 12,5 KW, PESO OPERACIONAL 1,675 T, LARGURA DE TRABALHO 0,85 M - MATERIAIS NA OPERAÇÃO. AF_02/2016</v>
          </cell>
          <cell r="C1077" t="str">
            <v>H</v>
          </cell>
          <cell r="D1077">
            <v>11.82</v>
          </cell>
        </row>
        <row r="1078">
          <cell r="A1078">
            <v>93267</v>
          </cell>
          <cell r="B1078" t="str">
            <v>GRUA ASCENCIONAL, LANÇA DE 30 M, CAPACIDADE DE 1,0 T A 30 M, ALTURA ATÉ 39 M  DEPRECIAÇÃO. AF_03/2016</v>
          </cell>
          <cell r="C1078" t="str">
            <v>H</v>
          </cell>
          <cell r="D1078">
            <v>41.71</v>
          </cell>
        </row>
        <row r="1079">
          <cell r="A1079">
            <v>93269</v>
          </cell>
          <cell r="B1079" t="str">
            <v>GRUA ASCENCIONAL, LANÇA DE 30 M, CAPACIDADE DE 1,0 T A 30 M, ALTURA ATÉ 39 M   JUROS. AF_03/2016</v>
          </cell>
          <cell r="C1079" t="str">
            <v>H</v>
          </cell>
          <cell r="D1079">
            <v>4.95</v>
          </cell>
        </row>
        <row r="1080">
          <cell r="A1080">
            <v>93270</v>
          </cell>
          <cell r="B1080" t="str">
            <v>GRUA ASCENCIONAL, LANÇA DE 30 M, CAPACIDADE DE 1,0 T A 30 M, ALTURA ATÉ 39 M   MANUTENÇÃO. AF_03/2016</v>
          </cell>
          <cell r="C1080" t="str">
            <v>H</v>
          </cell>
          <cell r="D1080">
            <v>45.63</v>
          </cell>
        </row>
        <row r="1081">
          <cell r="A1081">
            <v>93271</v>
          </cell>
          <cell r="B1081" t="str">
            <v>GRUA ASCENCIONAL, LANÇA DE 30 M, CAPACIDADE DE 1,0 T A 30 M, ALTURA ATÉ 39 M   MATERIAIS NA OPERAÇÃO. AF_03/2016</v>
          </cell>
          <cell r="C1081" t="str">
            <v>H</v>
          </cell>
          <cell r="D1081">
            <v>8.5</v>
          </cell>
        </row>
        <row r="1082">
          <cell r="A1082">
            <v>93277</v>
          </cell>
          <cell r="B1082" t="str">
            <v>GUINCHO ELÉTRICO DE COLUNA, CAPACIDADE 400 KG, COM MOTO FREIO, MOTOR TRIFÁSICO DE 1,25 CV - DEPRECIAÇÃO. AF_03/2016</v>
          </cell>
          <cell r="C1082" t="str">
            <v>H</v>
          </cell>
          <cell r="D1082">
            <v>0.33</v>
          </cell>
        </row>
        <row r="1083">
          <cell r="A1083">
            <v>93278</v>
          </cell>
          <cell r="B1083" t="str">
            <v>GUINCHO ELÉTRICO DE COLUNA, CAPACIDADE 400 KG, COM MOTO FREIO, MOTOR TRIFÁSICO DE 1,25 CV - JUROS. AF_03/2016</v>
          </cell>
          <cell r="C1083" t="str">
            <v>H</v>
          </cell>
          <cell r="D1083">
            <v>0.03</v>
          </cell>
        </row>
        <row r="1084">
          <cell r="A1084">
            <v>93279</v>
          </cell>
          <cell r="B1084" t="str">
            <v>GUINCHO ELÉTRICO DE COLUNA, CAPACIDADE 400 KG, COM MOTO FREIO, MOTOR TRIFÁSICO DE 1,25 CV - MANUTENÇÃO. AF_03/2016</v>
          </cell>
          <cell r="C1084" t="str">
            <v>H</v>
          </cell>
          <cell r="D1084">
            <v>0.31</v>
          </cell>
        </row>
        <row r="1085">
          <cell r="A1085">
            <v>93280</v>
          </cell>
          <cell r="B1085" t="str">
            <v>GUINCHO ELÉTRICO DE COLUNA, CAPACIDADE 400 KG, COM MOTO FREIO, MOTOR TRIFÁSICO DE 1,25 CV - MATERIAIS NA OPERAÇÃO. AF_03/2016</v>
          </cell>
          <cell r="C1085" t="str">
            <v>H</v>
          </cell>
          <cell r="D1085">
            <v>0.7</v>
          </cell>
        </row>
        <row r="1086">
          <cell r="A1086">
            <v>93283</v>
          </cell>
          <cell r="B1086" t="str">
            <v>GUINDASTE HIDRÁULICO AUTOPROPELIDO, COM LANÇA TELESCÓPICA 40 M, CAPACIDADE MÁXIMA 60 T, POTÊNCIA 260 KW - DEPRECIAÇÃO. AF_03/2016</v>
          </cell>
          <cell r="C1086" t="str">
            <v>H</v>
          </cell>
          <cell r="D1086">
            <v>87.68</v>
          </cell>
        </row>
        <row r="1087">
          <cell r="A1087">
            <v>93284</v>
          </cell>
          <cell r="B1087" t="str">
            <v>GUINDASTE HIDRÁULICO AUTOPROPELIDO, COM LANÇA TELESCÓPICA 40 M, CAPACIDADE MÁXIMA 60 T, POTÊNCIA 260 KW - JUROS. AF_03/2016</v>
          </cell>
          <cell r="C1087" t="str">
            <v>H</v>
          </cell>
          <cell r="D1087">
            <v>15.78</v>
          </cell>
        </row>
        <row r="1088">
          <cell r="A1088">
            <v>93285</v>
          </cell>
          <cell r="B1088" t="str">
            <v>GUINDASTE HIDRÁULICO AUTOPROPELIDO, COM LANÇA TELESCÓPICA 40 M, CAPACIDADE MÁXIMA 60 T, POTÊNCIA 260 KW - MANUTENÇÃO. AF_03/2016</v>
          </cell>
          <cell r="C1088" t="str">
            <v>H</v>
          </cell>
          <cell r="D1088">
            <v>140.94999999999999</v>
          </cell>
        </row>
        <row r="1089">
          <cell r="A1089">
            <v>93286</v>
          </cell>
          <cell r="B1089" t="str">
            <v>GUINDASTE HIDRÁULICO AUTOPROPELIDO, COM LANÇA TELESCÓPICA 40 M, CAPACIDADE MÁXIMA 60 T, POTÊNCIA 260 KW - MATERIAIS NA OPERAÇÃO. AF_03/2016</v>
          </cell>
          <cell r="C1089" t="str">
            <v>H</v>
          </cell>
          <cell r="D1089">
            <v>11.83</v>
          </cell>
        </row>
        <row r="1090">
          <cell r="A1090">
            <v>93296</v>
          </cell>
          <cell r="B1090" t="str">
            <v>GUINDASTE HIDRÁULICO AUTOPROPELIDO, COM LANÇA TELESCÓPICA 40 M, CAPACIDADE MÁXIMA 60 T, POTÊNCIA 260 KW - IMPOSTOS E SEGUROS. AF_03/2016</v>
          </cell>
          <cell r="C1090" t="str">
            <v>H</v>
          </cell>
          <cell r="D1090">
            <v>12.49</v>
          </cell>
        </row>
        <row r="1091">
          <cell r="A1091">
            <v>93397</v>
          </cell>
          <cell r="B1091" t="str">
            <v>GUINDAUTO HIDRÁULICO, CAPACIDADE MÁXIMA DE CARGA 3300 KG, MOMENTO MÁXIMO DE CARGA 5,8 TM, ALCANCE MÁXIMO HORIZONTAL 7,60 M, INCLUSIVE CAMINHÃO TOCO PBT 16.000 KG, POTÊNCIA DE 189 CV - DEPRECIAÇÃO. AF_03/2016</v>
          </cell>
          <cell r="C1091" t="str">
            <v>H</v>
          </cell>
          <cell r="D1091">
            <v>16.97</v>
          </cell>
        </row>
        <row r="1092">
          <cell r="A1092">
            <v>93398</v>
          </cell>
          <cell r="B1092" t="str">
            <v>GUINDAUTO HIDRÁULICO, CAPACIDADE MÁXIMA DE CARGA 3300 KG, MOMENTO MÁXIMO DE CARGA 5,8 TM, ALCANCE MÁXIMO HORIZONTAL 7,60 M, INCLUSIVE CAMINHÃO TOCO PBT 16.000 KG, POTÊNCIA DE 189 CV - JUROS. AF_03/2016</v>
          </cell>
          <cell r="C1092" t="str">
            <v>H</v>
          </cell>
          <cell r="D1092">
            <v>3.17</v>
          </cell>
        </row>
        <row r="1093">
          <cell r="A1093">
            <v>93399</v>
          </cell>
          <cell r="B1093" t="str">
            <v>GUINDAUTO HIDRÁULICO, CAPACIDADE MÁXIMA DE CARGA 3300 KG, MOMENTO MÁXIMO DE CARGA 5,8 TM, ALCANCE MÁXIMO HORIZONTAL 7,60 M, INCLUSIVE CAMINHÃO TOCO PBT 16.000 KG, POTÊNCIA DE 189 CV  IMPOSTOS E SEGUROS. AF_03/2016</v>
          </cell>
          <cell r="C1093" t="str">
            <v>H</v>
          </cell>
          <cell r="D1093">
            <v>2.5099999999999998</v>
          </cell>
        </row>
        <row r="1094">
          <cell r="A1094">
            <v>93400</v>
          </cell>
          <cell r="B1094" t="str">
            <v>GUINDAUTO HIDRÁULICO, CAPACIDADE MÁXIMA DE CARGA 3300 KG, MOMENTO MÁXIMO DE CARGA 5,8 TM, ALCANCE MÁXIMO HORIZONTAL 7,60 M, INCLUSIVE CAMINHÃO TOCO PBT 16.000 KG, POTÊNCIA DE 189 CV - MANUTENÇÃO. AF_03/2016</v>
          </cell>
          <cell r="C1094" t="str">
            <v>H</v>
          </cell>
          <cell r="D1094">
            <v>28.73</v>
          </cell>
        </row>
        <row r="1095">
          <cell r="A1095">
            <v>93401</v>
          </cell>
          <cell r="B1095" t="str">
            <v>GUINDAUTO HIDRÁULICO, CAPACIDADE MÁXIMA DE CARGA 3300 KG, MOMENTO MÁXIMO DE CARGA 5,8 TM, ALCANCE MÁXIMO HORIZONTAL 7,60 M, INCLUSIVE CAMINHÃO TOCO PBT 16.000 KG, POTÊNCIA DE 189 CV - MATERIAIS NA OPERAÇÃO. AF_03/2016</v>
          </cell>
          <cell r="C1095" t="str">
            <v>H</v>
          </cell>
          <cell r="D1095">
            <v>156.19999999999999</v>
          </cell>
        </row>
        <row r="1096">
          <cell r="A1096">
            <v>93404</v>
          </cell>
          <cell r="B1096" t="str">
            <v>MÁQUINA JATO DE PRESSAO PORTÁTIL, CAMARA DE 1 SAIDA, CAPACIDADE 280 L, DIAMETRO 670 MM, BICO DE JATO CURTO VENTURI DE 5/16'' , MANGUEIRA DE 1'' COM COMPRESSOR DE AR REBOCÁVEL 189 PCM E MOTOR DIESEL 63 CV - DEPRECIAÇÃO. AF_03/2016</v>
          </cell>
          <cell r="C1096" t="str">
            <v>H</v>
          </cell>
          <cell r="D1096">
            <v>5.79</v>
          </cell>
        </row>
        <row r="1097">
          <cell r="A1097">
            <v>93405</v>
          </cell>
          <cell r="B1097" t="str">
            <v>MÁQUINA JATO DE PRESSAO PORTÁTIL, CAMARA DE 1 SAIDA, CAPACIDADE 280 L, DIAMETRO 670 MM, BICO DE JATO CURTO VENTURI DE 5/16'' , MANGUEIRA DE 1'' COM COMPRESSOR DE AR REBOCÁVEL 189 PCM E MOTOR DIESEL 63 CV - JUROS. AF_03/2016</v>
          </cell>
          <cell r="C1097" t="str">
            <v>H</v>
          </cell>
          <cell r="D1097">
            <v>0.79</v>
          </cell>
        </row>
        <row r="1098">
          <cell r="A1098">
            <v>93406</v>
          </cell>
          <cell r="B1098" t="str">
            <v>MÁQUINA JATO DE PRESSAO PORTÁTIL, CAMARA DE 1 SAIDA, CAPACIDADE 280 L, DIAMETRO 670 MM, BICO DE JATO CURTO VENTURI DE 5/16'' , MANGUEIRA DE 1'' COM COMPRESSOR DE AR REBOCÁVEL 189 PCM E MOTOR DIESEL 63 CV - MANUTENÇÃO. AF_03/2016</v>
          </cell>
          <cell r="C1098" t="str">
            <v>H</v>
          </cell>
          <cell r="D1098">
            <v>7.24</v>
          </cell>
        </row>
        <row r="1099">
          <cell r="A1099">
            <v>93407</v>
          </cell>
          <cell r="B1099" t="str">
            <v>MÁQUINA JATO DE PRESSAO PORTÁTIL, CAMARA DE 1 SAIDA, CAPACIDADE 280 L, DIAMETRO 670 MM, BICO DE JATO CURTO VENTURI DE 5/16'' , MANGUEIRA DE 1'' COM COMPRESSOR DE AR REBOCÁVEL 189 PCM E MOTOR DIESEL 63 CV - MATERIAIS NA OPERAÇÃO. AF_03/2016</v>
          </cell>
          <cell r="C1099" t="str">
            <v>H</v>
          </cell>
          <cell r="D1099">
            <v>46.57</v>
          </cell>
        </row>
        <row r="1100">
          <cell r="A1100">
            <v>93411</v>
          </cell>
          <cell r="B1100" t="str">
            <v>GERADOR PORTÁTIL MONOFÁSICO, POTÊNCIA 5500 VA, MOTOR A GASOLINA, POTÊNCIA DO MOTOR 13 CV - DEPRECIAÇÃO. AF_03/2016</v>
          </cell>
          <cell r="C1100" t="str">
            <v>H</v>
          </cell>
          <cell r="D1100">
            <v>0.26</v>
          </cell>
        </row>
        <row r="1101">
          <cell r="A1101">
            <v>93412</v>
          </cell>
          <cell r="B1101" t="str">
            <v>GERADOR PORTÁTIL MONOFÁSICO, POTÊNCIA 5500 VA, MOTOR A GASOLINA, POTÊNCIA DO MOTOR 13 CV - JUROS. AF_03/2016</v>
          </cell>
          <cell r="C1101" t="str">
            <v>H</v>
          </cell>
          <cell r="D1101">
            <v>0.04</v>
          </cell>
        </row>
        <row r="1102">
          <cell r="A1102">
            <v>93413</v>
          </cell>
          <cell r="B1102" t="str">
            <v>GERADOR PORTÁTIL MONOFÁSICO, POTÊNCIA 5500 VA, MOTOR A GASOLINA, POTÊNCIA DO MOTOR 13 CV - MANUTENÇÃO. AF_03/2016</v>
          </cell>
          <cell r="C1102" t="str">
            <v>H</v>
          </cell>
          <cell r="D1102">
            <v>0.23</v>
          </cell>
        </row>
        <row r="1103">
          <cell r="A1103">
            <v>93414</v>
          </cell>
          <cell r="B1103" t="str">
            <v>GERADOR PORTÁTIL MONOFÁSICO, POTÊNCIA 5500 VA, MOTOR A GASOLINA, POTÊNCIA DO MOTOR 13 CV - MATERIAIS NA OPERAÇÃO. AF_03/2016</v>
          </cell>
          <cell r="C1103" t="str">
            <v>H</v>
          </cell>
          <cell r="D1103">
            <v>15.98</v>
          </cell>
        </row>
        <row r="1104">
          <cell r="A1104">
            <v>93417</v>
          </cell>
          <cell r="B1104" t="str">
            <v>GRUPO GERADOR REBOCÁVEL, POTÊNCIA 66 KVA, MOTOR A DIESEL - DEPRECIAÇÃO. AF_03/2016</v>
          </cell>
          <cell r="C1104" t="str">
            <v>H</v>
          </cell>
          <cell r="D1104">
            <v>3.49</v>
          </cell>
        </row>
        <row r="1105">
          <cell r="A1105">
            <v>93418</v>
          </cell>
          <cell r="B1105" t="str">
            <v>GRUPO GERADOR REBOCÁVEL, POTÊNCIA 66 KVA, MOTOR A DIESEL - JUROS. AF_03/2016</v>
          </cell>
          <cell r="C1105" t="str">
            <v>H</v>
          </cell>
          <cell r="D1105">
            <v>0.62</v>
          </cell>
        </row>
        <row r="1106">
          <cell r="A1106">
            <v>93419</v>
          </cell>
          <cell r="B1106" t="str">
            <v>GRUPO GERADOR REBOCÁVEL, POTÊNCIA 66 KVA, MOTOR A DIESEL - MANUTENÇÃO. AF_03/2016</v>
          </cell>
          <cell r="C1106" t="str">
            <v>H</v>
          </cell>
          <cell r="D1106">
            <v>3.11</v>
          </cell>
        </row>
        <row r="1107">
          <cell r="A1107">
            <v>93420</v>
          </cell>
          <cell r="B1107" t="str">
            <v>GRUPO GERADOR REBOCÁVEL, POTÊNCIA 66 KVA, MOTOR A DIESEL - MATERIAIS NA OPERAÇÃO. AF_03/2016</v>
          </cell>
          <cell r="C1107" t="str">
            <v>H</v>
          </cell>
          <cell r="D1107">
            <v>66.25</v>
          </cell>
        </row>
        <row r="1108">
          <cell r="A1108">
            <v>93423</v>
          </cell>
          <cell r="B1108" t="str">
            <v>GRUPO GERADOR ESTACIONÁRIO, POTÊNCIA 150 KVA, MOTOR A DIESEL- DEPRECIAÇÃO. AF_03/2016</v>
          </cell>
          <cell r="C1108" t="str">
            <v>H</v>
          </cell>
          <cell r="D1108">
            <v>4.9400000000000004</v>
          </cell>
        </row>
        <row r="1109">
          <cell r="A1109">
            <v>93424</v>
          </cell>
          <cell r="B1109" t="str">
            <v>GRUPO GERADOR ESTACIONÁRIO, POTÊNCIA 150 KVA, MOTOR A DIESEL- JUROS. AF_03/2016</v>
          </cell>
          <cell r="C1109" t="str">
            <v>H</v>
          </cell>
          <cell r="D1109">
            <v>0.88</v>
          </cell>
        </row>
        <row r="1110">
          <cell r="A1110">
            <v>93425</v>
          </cell>
          <cell r="B1110" t="str">
            <v>GRUPO GERADOR ESTACIONÁRIO, POTÊNCIA 150 KVA, MOTOR A DIESEL- MANUTENÇÃO. AF_03/2016</v>
          </cell>
          <cell r="C1110" t="str">
            <v>H</v>
          </cell>
          <cell r="D1110">
            <v>4.41</v>
          </cell>
        </row>
        <row r="1111">
          <cell r="A1111">
            <v>93426</v>
          </cell>
          <cell r="B1111" t="str">
            <v>GRUPO GERADOR ESTACIONÁRIO, POTÊNCIA 150 KVA, MOTOR A DIESEL- MATERIAIS NA OPERAÇÃO. AF_03/2016</v>
          </cell>
          <cell r="C1111" t="str">
            <v>H</v>
          </cell>
          <cell r="D1111">
            <v>158.32</v>
          </cell>
        </row>
        <row r="1112">
          <cell r="A1112">
            <v>93429</v>
          </cell>
          <cell r="B1112" t="str">
            <v>USINA DE MISTURA ASFÁLTICA À QUENTE, TIPO CONTRA FLUXO, PROD 40 A 80 TON/HORA - DEPRECIAÇÃO. AF_03/2016</v>
          </cell>
          <cell r="C1112" t="str">
            <v>H</v>
          </cell>
          <cell r="D1112">
            <v>105.69</v>
          </cell>
        </row>
        <row r="1113">
          <cell r="A1113">
            <v>93430</v>
          </cell>
          <cell r="B1113" t="str">
            <v>USINA DE MISTURA ASFÁLTICA À QUENTE, TIPO CONTRA FLUXO, PROD 40 A 80 TON/HORA - JUROS. AF_03/2016</v>
          </cell>
          <cell r="C1113" t="str">
            <v>H</v>
          </cell>
          <cell r="D1113">
            <v>19.02</v>
          </cell>
        </row>
        <row r="1114">
          <cell r="A1114">
            <v>93431</v>
          </cell>
          <cell r="B1114" t="str">
            <v>USINA DE MISTURA ASFÁLTICA À QUENTE, TIPO CONTRA FLUXO, PROD 40 A 80 TON/HORA - MANUTENÇÃO. AF_03/2016</v>
          </cell>
          <cell r="C1114" t="str">
            <v>H</v>
          </cell>
          <cell r="D1114">
            <v>169.9</v>
          </cell>
        </row>
        <row r="1115">
          <cell r="A1115">
            <v>93432</v>
          </cell>
          <cell r="B1115" t="str">
            <v>USINA DE MISTURA ASFÁLTICA À QUENTE, TIPO CONTRA FLUXO, PROD 40 A 80 TON/HORA - MATERIAIS NA OPERAÇÃO. AF_03/2016</v>
          </cell>
          <cell r="C1115" t="str">
            <v>H</v>
          </cell>
          <cell r="D1115">
            <v>2836.8</v>
          </cell>
        </row>
        <row r="1116">
          <cell r="A1116">
            <v>93435</v>
          </cell>
          <cell r="B1116" t="str">
            <v>USINA DE ASFALTO À FRIO, CAPACIDADE DE 40 A 60 TON/HORA, ELÉTRICA POTÊNCIA 30 CV - DEPRECIAÇÃO. AF_03/2016</v>
          </cell>
          <cell r="C1116" t="str">
            <v>H</v>
          </cell>
          <cell r="D1116">
            <v>5.72</v>
          </cell>
        </row>
        <row r="1117">
          <cell r="A1117">
            <v>93436</v>
          </cell>
          <cell r="B1117" t="str">
            <v>USINA DE ASFALTO À FRIO, CAPACIDADE DE 40 A 60 TON/HORA, ELÉTRICA POTÊNCIA 30 CV - JUROS. AF_03/2016</v>
          </cell>
          <cell r="C1117" t="str">
            <v>H</v>
          </cell>
          <cell r="D1117">
            <v>1.2</v>
          </cell>
        </row>
        <row r="1118">
          <cell r="A1118">
            <v>93437</v>
          </cell>
          <cell r="B1118" t="str">
            <v>USINA DE ASFALTO À FRIO, CAPACIDADE DE 40 A 60 TON/HORA, ELÉTRICA POTÊNCIA 30 CV - MANUTENÇÃO. AF_03/2016</v>
          </cell>
          <cell r="C1118" t="str">
            <v>H</v>
          </cell>
          <cell r="D1118">
            <v>10.72</v>
          </cell>
        </row>
        <row r="1119">
          <cell r="A1119">
            <v>93438</v>
          </cell>
          <cell r="B1119" t="str">
            <v>USINA DE ASFALTO À FRIO, CAPACIDADE DE 40 A 60 TON/HORA, ELÉTRICA POTÊNCIA 30 CV - MATERIAIS NA OPERAÇÃO. AF_03/2016</v>
          </cell>
          <cell r="C1119" t="str">
            <v>H</v>
          </cell>
          <cell r="D1119">
            <v>24.82</v>
          </cell>
        </row>
        <row r="1120">
          <cell r="A1120">
            <v>95114</v>
          </cell>
          <cell r="B1120" t="str">
            <v>MARTELETE OU ROMPEDOR PNEUMÁTICO MANUAL, 28 KG, COM SILENCIADOR - DEPRECIAÇÃO. AF_07/2016</v>
          </cell>
          <cell r="C1120" t="str">
            <v>H</v>
          </cell>
          <cell r="D1120">
            <v>1.61</v>
          </cell>
        </row>
        <row r="1121">
          <cell r="A1121">
            <v>95115</v>
          </cell>
          <cell r="B1121" t="str">
            <v>MARTELETE OU ROMPEDOR PNEUMÁTICO MANUAL, 28 KG, COM SILENCIADOR - JUROS. AF_07/2016</v>
          </cell>
          <cell r="C1121" t="str">
            <v>H</v>
          </cell>
          <cell r="D1121">
            <v>0.19</v>
          </cell>
        </row>
        <row r="1122">
          <cell r="A1122">
            <v>95116</v>
          </cell>
          <cell r="B1122" t="str">
            <v>USINA DE CONCRETO FIXA, CAPACIDADE NOMINAL DE 90 A 120 M3/H, SEM SILO - DEPRECIAÇÃO. AF_07/2016</v>
          </cell>
          <cell r="C1122" t="str">
            <v>H</v>
          </cell>
          <cell r="D1122">
            <v>31.99</v>
          </cell>
        </row>
        <row r="1123">
          <cell r="A1123">
            <v>95117</v>
          </cell>
          <cell r="B1123" t="str">
            <v>USINA DE CONCRETO FIXA, CAPACIDADE NOMINAL DE 90 A 120 M3/H, SEM SILO - JUROS. AF_07/2016</v>
          </cell>
          <cell r="C1123" t="str">
            <v>H</v>
          </cell>
          <cell r="D1123">
            <v>5.04</v>
          </cell>
        </row>
        <row r="1124">
          <cell r="A1124">
            <v>95118</v>
          </cell>
          <cell r="B1124" t="str">
            <v>USINA MISTURADORA DE SOLOS, CAPACIDADE DE 200 A 500 TON/H, POTENCIA 75KW - DEPRECIAÇÃO. AF_07/2016</v>
          </cell>
          <cell r="C1124" t="str">
            <v>H</v>
          </cell>
          <cell r="D1124">
            <v>62.29</v>
          </cell>
        </row>
        <row r="1125">
          <cell r="A1125">
            <v>95119</v>
          </cell>
          <cell r="B1125" t="str">
            <v>USINA MISTURADORA DE SOLOS, CAPACIDADE DE 200 A 500 TON/H, POTENCIA 75KW - JUROS. AF_07/2016</v>
          </cell>
          <cell r="C1125" t="str">
            <v>H</v>
          </cell>
          <cell r="D1125">
            <v>9.81</v>
          </cell>
        </row>
        <row r="1126">
          <cell r="A1126">
            <v>95120</v>
          </cell>
          <cell r="B1126" t="str">
            <v>USINA MISTURADORA DE SOLOS, CAPACIDADE DE 200 A 500 TON/H, POTENCIA 75KW - MATERIAIS NA OPERAÇÃO. AF_07/2016</v>
          </cell>
          <cell r="C1126" t="str">
            <v>H</v>
          </cell>
          <cell r="D1126">
            <v>58.01</v>
          </cell>
        </row>
        <row r="1127">
          <cell r="A1127">
            <v>95123</v>
          </cell>
          <cell r="B1127" t="str">
            <v>DISTRIBUIDOR DE AGREGADOS AUTOPROPELIDO, CAP 3 M3, A DIESEL, POTÊNCIA 176CV - DEPRECIAÇÃO. AF_07/2016</v>
          </cell>
          <cell r="C1127" t="str">
            <v>H</v>
          </cell>
          <cell r="D1127">
            <v>16.3</v>
          </cell>
        </row>
        <row r="1128">
          <cell r="A1128">
            <v>95124</v>
          </cell>
          <cell r="B1128" t="str">
            <v>DISTRIBUIDOR DE AGREGADOS AUTOPROPELIDO, C/AP 3 M3, A DIESEL, POTÊNCIA 176CV - JUROS. AF_07/2016</v>
          </cell>
          <cell r="C1128" t="str">
            <v>H</v>
          </cell>
          <cell r="D1128">
            <v>2.56</v>
          </cell>
        </row>
        <row r="1129">
          <cell r="A1129">
            <v>95125</v>
          </cell>
          <cell r="B1129" t="str">
            <v>DISTRIBUIDOR DE AGREGADOS AUTOPROPELIDO, CAP 3 M3, A DIESEL, POTÊNCIA 176CV - MANUTENÇÃO. AF_07/2016</v>
          </cell>
          <cell r="C1129" t="str">
            <v>H</v>
          </cell>
          <cell r="D1129">
            <v>17.84</v>
          </cell>
        </row>
        <row r="1130">
          <cell r="A1130">
            <v>95126</v>
          </cell>
          <cell r="B1130" t="str">
            <v>DISTRIBUIDOR DE AGREGADOS AUTOPROPELIDO, CAP 3 M3, A DIESEL, POTÊNCIA 176CV  MATERIAIS NA OPERAÇÃO. AF_07/2016</v>
          </cell>
          <cell r="C1130" t="str">
            <v>H</v>
          </cell>
          <cell r="D1130">
            <v>145.44</v>
          </cell>
        </row>
        <row r="1131">
          <cell r="A1131">
            <v>95129</v>
          </cell>
          <cell r="B1131" t="str">
            <v>MÁQUINA DEMARCADORA DE FAIXA DE TRÁFEGO À FRIO, AUTOPROPELIDA, POTÊNCIA 38 HP - DEPRECIAÇÃO. AF_07/2016</v>
          </cell>
          <cell r="C1131" t="str">
            <v>H</v>
          </cell>
          <cell r="D1131">
            <v>24.73</v>
          </cell>
        </row>
        <row r="1132">
          <cell r="A1132">
            <v>95130</v>
          </cell>
          <cell r="B1132" t="str">
            <v>MÁQUINA DEMARCADORA DE FAIXA DE TRÁFEGO À FRIO, AUTOPROPELIDA, POTÊNCIA 38 HP - JUROS. AF_07/2016</v>
          </cell>
          <cell r="C1132" t="str">
            <v>H</v>
          </cell>
          <cell r="D1132">
            <v>5.2</v>
          </cell>
        </row>
        <row r="1133">
          <cell r="A1133">
            <v>95131</v>
          </cell>
          <cell r="B1133" t="str">
            <v>MÁQUINA DEMARCADORA DE FAIXA DE TRÁFEGO À FRIO, AUTOPROPELIDA, POTÊNCIA 38 HP - MANUTENÇÃO. AF_07/2016</v>
          </cell>
          <cell r="C1133" t="str">
            <v>H</v>
          </cell>
          <cell r="D1133">
            <v>46.43</v>
          </cell>
        </row>
        <row r="1134">
          <cell r="A1134">
            <v>95132</v>
          </cell>
          <cell r="B1134" t="str">
            <v>MÁQUINA DEMARCADORA DE FAIXA DE TRÁFEGO À FRIO, AUTOPROPELIDA, POTÊNCIA 38 HP - MATERIAIS NA OPERAÇÃO. AF_07/2016</v>
          </cell>
          <cell r="C1134" t="str">
            <v>H</v>
          </cell>
          <cell r="D1134">
            <v>31.85</v>
          </cell>
        </row>
        <row r="1135">
          <cell r="A1135">
            <v>95136</v>
          </cell>
          <cell r="B1135" t="str">
            <v>TALHA MANUAL DE CORRENTE, CAPACIDADE DE 2 TON. COM ELEVAÇÃO DE 3 M - DEPRECIAÇÃO. AF_07/2016</v>
          </cell>
          <cell r="C1135" t="str">
            <v>H</v>
          </cell>
          <cell r="D1135">
            <v>0.03</v>
          </cell>
        </row>
        <row r="1136">
          <cell r="A1136">
            <v>95137</v>
          </cell>
          <cell r="B1136" t="str">
            <v>TALHA MANUAL DE CORRENTE, CAPACIDADE DE 2 TON. COM ELEVAÇÃO DE 3 M - JUROS. AF_07/2016</v>
          </cell>
          <cell r="C1136" t="str">
            <v>H</v>
          </cell>
          <cell r="D1136">
            <v>0</v>
          </cell>
        </row>
        <row r="1137">
          <cell r="A1137">
            <v>95138</v>
          </cell>
          <cell r="B1137" t="str">
            <v>TALHA MANUAL DE CORRENTE, CAPACIDADE DE 2 TON. COM ELEVAÇÃO DE 3 M - MANUTENÇÃO. AF_07/2016</v>
          </cell>
          <cell r="C1137" t="str">
            <v>H</v>
          </cell>
          <cell r="D1137">
            <v>0.03</v>
          </cell>
        </row>
        <row r="1138">
          <cell r="A1138">
            <v>95208</v>
          </cell>
          <cell r="B1138" t="str">
            <v>GRUA ASCENCIONAL, LANÇA DE 42 M, CAPACIDADE DE 1,5 T A 30 M, ALTURA ATÉ 39 M  DEPRECIAÇÃO. AF_08/2016</v>
          </cell>
          <cell r="C1138" t="str">
            <v>H</v>
          </cell>
          <cell r="D1138">
            <v>47.26</v>
          </cell>
        </row>
        <row r="1139">
          <cell r="A1139">
            <v>95209</v>
          </cell>
          <cell r="B1139" t="str">
            <v>GRUA ASCENCIONAL, LANCA DE 42 M, CAPACIDADE DE 1,5 T A 30 M, ALTURA ATE 39 M  JUROS. AF_08/2016</v>
          </cell>
          <cell r="C1139" t="str">
            <v>H</v>
          </cell>
          <cell r="D1139">
            <v>5.61</v>
          </cell>
        </row>
        <row r="1140">
          <cell r="A1140">
            <v>95210</v>
          </cell>
          <cell r="B1140" t="str">
            <v>GRUA ASCENCIONAL, LANCA DE 42 M, CAPACIDADE DE 1,5 T A 30 M, ALTURA ATE 39 M  MANUTENÇÃO. AF_08/2016</v>
          </cell>
          <cell r="C1140" t="str">
            <v>H</v>
          </cell>
          <cell r="D1140">
            <v>51.69</v>
          </cell>
        </row>
        <row r="1141">
          <cell r="A1141">
            <v>95211</v>
          </cell>
          <cell r="B1141" t="str">
            <v>GRUA ASCENCIONAL, LANCA DE 42 M, CAPACIDADE DE 1,5 T A 30 M, ALTURA ATE 39 M  MATERIAIS NA OPERAÇÃO. AF_08/2016</v>
          </cell>
          <cell r="C1141" t="str">
            <v>H</v>
          </cell>
          <cell r="D1141">
            <v>8.5</v>
          </cell>
        </row>
        <row r="1142">
          <cell r="A1142">
            <v>95217</v>
          </cell>
          <cell r="B1142" t="str">
            <v>PULVERIZADOR DE TINTA ELÉTRICO/MÁQUINA DE PINTURA AIRLESS, VAZÃO 2 L/MIN - MATERIAIS NA OPERAÇÃO. AF_08/2016</v>
          </cell>
          <cell r="C1142" t="str">
            <v>H</v>
          </cell>
          <cell r="D1142">
            <v>0.56999999999999995</v>
          </cell>
        </row>
        <row r="1143">
          <cell r="A1143">
            <v>95255</v>
          </cell>
          <cell r="B1143" t="str">
            <v>MARTELO DEMOLIDOR PNEUMÁTICO MANUAL, 32 KG - DEPRECIAÇÃO. AF_09/2016</v>
          </cell>
          <cell r="C1143" t="str">
            <v>H</v>
          </cell>
          <cell r="D1143">
            <v>1.43</v>
          </cell>
        </row>
        <row r="1144">
          <cell r="A1144">
            <v>95256</v>
          </cell>
          <cell r="B1144" t="str">
            <v>MARTELO DEMOLIDOR PNEUMÁTICO MANUAL, 32 KG - JUROS. AF_09/2016</v>
          </cell>
          <cell r="C1144" t="str">
            <v>H</v>
          </cell>
          <cell r="D1144">
            <v>0.17</v>
          </cell>
        </row>
        <row r="1145">
          <cell r="A1145">
            <v>95257</v>
          </cell>
          <cell r="B1145" t="str">
            <v>MARTELO DEMOLIDOR PNEUMÁTICO MANUAL, 32 KG - MANUTENÇÃO. AF_09/2016</v>
          </cell>
          <cell r="C1145" t="str">
            <v>H</v>
          </cell>
          <cell r="D1145">
            <v>1.79</v>
          </cell>
        </row>
        <row r="1146">
          <cell r="A1146">
            <v>95260</v>
          </cell>
          <cell r="B1146" t="str">
            <v>COMPACTADOR DE SOLOS DE PERCUSÃO (SOQUETE) COM MOTOR A GASOLINA, POTÊNCIA 3 CV - DEPRECIAÇÃO. AF_09/2016</v>
          </cell>
          <cell r="C1146" t="str">
            <v>H</v>
          </cell>
          <cell r="D1146">
            <v>0.59</v>
          </cell>
        </row>
        <row r="1147">
          <cell r="A1147">
            <v>95261</v>
          </cell>
          <cell r="B1147" t="str">
            <v>COMPACTADOR DE SOLOS DE PERCUSÃO (SOQUETE) COM MOTOR A GASOLINA, POTÊNCIA 3 CV - JUROS. AF_09/2016</v>
          </cell>
          <cell r="C1147" t="str">
            <v>H</v>
          </cell>
          <cell r="D1147">
            <v>0.16</v>
          </cell>
        </row>
        <row r="1148">
          <cell r="A1148">
            <v>95262</v>
          </cell>
          <cell r="B1148" t="str">
            <v>COMPACTADOR DE SOLOS DE PERCUSÃO (SOQUETE) COM MOTOR A GASOLINA, POTÊNCIA 3 CV - MANUTENÇÃO. AF_09/2016</v>
          </cell>
          <cell r="C1148" t="str">
            <v>H</v>
          </cell>
          <cell r="D1148">
            <v>1.49</v>
          </cell>
        </row>
        <row r="1149">
          <cell r="A1149">
            <v>95263</v>
          </cell>
          <cell r="B1149" t="str">
            <v>COMPACTADOR DE SOLOS DE PERCUSÃO (SOQUETE) COM MOTOR A GASOLINA, POTÊNCIA 3 CV - MATERIAIS NA OPERAÇÃO. AF_09/2016</v>
          </cell>
          <cell r="C1149" t="str">
            <v>H</v>
          </cell>
          <cell r="D1149">
            <v>5</v>
          </cell>
        </row>
        <row r="1150">
          <cell r="A1150">
            <v>95266</v>
          </cell>
          <cell r="B1150" t="str">
            <v>RÉGUA VIBRATÓRIA DUPLA PARA CONCRETO, PESO DE 60KG, COMPRIMENTO 4 M, COM MOTOR A GASOLINA, POTÊNCIA 5,5 HP - DEPRECIAÇÃO. AF_09/2016</v>
          </cell>
          <cell r="C1150" t="str">
            <v>H</v>
          </cell>
          <cell r="D1150">
            <v>0.44</v>
          </cell>
        </row>
        <row r="1151">
          <cell r="A1151">
            <v>95267</v>
          </cell>
          <cell r="B1151" t="str">
            <v>RÉGUA VIBRATÓRIA DUPLA PARA CONCRETO, PESO DE 60KG, COMPRIMENTO 4 M, COM MOTOR A GASOLINA, POTÊNCIA 5,5 HP - JUROS. AF_09/2016</v>
          </cell>
          <cell r="C1151" t="str">
            <v>H</v>
          </cell>
          <cell r="D1151">
            <v>0.04</v>
          </cell>
        </row>
        <row r="1152">
          <cell r="A1152">
            <v>95268</v>
          </cell>
          <cell r="B1152" t="str">
            <v>RÉGUA VIBRATÓRIA DUPLA PARA CONCRETO, PESO DE 60KG, COMPRIMENTO 4 M, COM MOTOR A GASOLINA, POTÊNCIA 5,5 HP - MANUTENÇÃO. AF_09/2016</v>
          </cell>
          <cell r="C1152" t="str">
            <v>H</v>
          </cell>
          <cell r="D1152">
            <v>0.42</v>
          </cell>
        </row>
        <row r="1153">
          <cell r="A1153">
            <v>95269</v>
          </cell>
          <cell r="B1153" t="str">
            <v>RÉGUA VIBRATÓRIA DUPLA PARA CONCRETO, PESO DE 60KG, COMPRIMENTO 4 M, COM MOTOR A GASOLINA, POTÊNCIA 5,5 HP  MATERIAIS NA OPERAÇÃO. AF_09/2016</v>
          </cell>
          <cell r="C1153" t="str">
            <v>H</v>
          </cell>
          <cell r="D1153">
            <v>9.24</v>
          </cell>
        </row>
        <row r="1154">
          <cell r="A1154">
            <v>95272</v>
          </cell>
          <cell r="B1154" t="str">
            <v>POLIDORA DE PISO (POLITRIZ), PESO DE 100KG, DIÂMETRO 450 MM, MOTOR ELÉTRICO, POTÊNCIA 4 HP - DEPRECIAÇÃO. AF_09/2016</v>
          </cell>
          <cell r="C1154" t="str">
            <v>H</v>
          </cell>
          <cell r="D1154">
            <v>0.43</v>
          </cell>
        </row>
        <row r="1155">
          <cell r="A1155">
            <v>95273</v>
          </cell>
          <cell r="B1155" t="str">
            <v>POLIDORA DE PISO (POLITRIZ), PESO DE 100KG, DIÂMETRO 450 MM, MOTOR ELÉTRICO, POTÊNCIA 4 HP - JUROS. AF_09/2016</v>
          </cell>
          <cell r="C1155" t="str">
            <v>H</v>
          </cell>
          <cell r="D1155">
            <v>0.05</v>
          </cell>
        </row>
        <row r="1156">
          <cell r="A1156">
            <v>95274</v>
          </cell>
          <cell r="B1156" t="str">
            <v>POLIDORA DE PISO (POLITRIZ), PESO DE 100KG, DIÂMETRO 450 MM, MOTOR ELÉTRICO, POTÊNCIA 4 HP - MANUTENÇÃO. AF_09/2016</v>
          </cell>
          <cell r="C1156" t="str">
            <v>H</v>
          </cell>
          <cell r="D1156">
            <v>0.33</v>
          </cell>
        </row>
        <row r="1157">
          <cell r="A1157">
            <v>95275</v>
          </cell>
          <cell r="B1157" t="str">
            <v>POLIDORA DE PISO (POLITRIZ), PESO DE 100KG, DIÂMETRO 450 MM, MOTOR ELÉTRICO, POTÊNCIA 4 HP  MATERIAIS NA OPERAÇÃO. AF_09/2016</v>
          </cell>
          <cell r="C1157" t="str">
            <v>H</v>
          </cell>
          <cell r="D1157">
            <v>2.31</v>
          </cell>
        </row>
        <row r="1158">
          <cell r="A1158">
            <v>95278</v>
          </cell>
          <cell r="B1158" t="str">
            <v>DESEMPENADEIRA DE CONCRETO, PESO DE 75KG, 4 PÁS, MOTOR A GASOLINA, POTÊNCIA 5,5 HP - DEPRECIAÇÃO. AF_09/2016</v>
          </cell>
          <cell r="C1158" t="str">
            <v>H</v>
          </cell>
          <cell r="D1158">
            <v>0.52</v>
          </cell>
        </row>
        <row r="1159">
          <cell r="A1159">
            <v>95279</v>
          </cell>
          <cell r="B1159" t="str">
            <v>DESEMPENADEIRA DE CONCRETO, PESO DE 75KG, 4 PÁS, MOTOR A GASOLINA, POTÊNCIA 5,5 HP - JUROS. AF_09/2016</v>
          </cell>
          <cell r="C1159" t="str">
            <v>H</v>
          </cell>
          <cell r="D1159">
            <v>0.05</v>
          </cell>
        </row>
        <row r="1160">
          <cell r="A1160">
            <v>95280</v>
          </cell>
          <cell r="B1160" t="str">
            <v>DESEMPENADEIRA DE CONCRETO, PESO DE 75KG, 4 PÁS, MOTOR A GASOLINA, POTÊNCIA 5,5 HP - MANUTENÇÃO. AF_09/2016</v>
          </cell>
          <cell r="C1160" t="str">
            <v>H</v>
          </cell>
          <cell r="D1160">
            <v>0.51</v>
          </cell>
        </row>
        <row r="1161">
          <cell r="A1161">
            <v>95281</v>
          </cell>
          <cell r="B1161" t="str">
            <v>DESEMPENADEIRA DE CONCRETO, PESO DE 75KG, 4 PÁS, MOTOR A GASOLINA, POTÊNCIA 5,5 HP  MATERIAIS NA OPERAÇÃO. AF_09/2016</v>
          </cell>
          <cell r="C1161" t="str">
            <v>H</v>
          </cell>
          <cell r="D1161">
            <v>9.24</v>
          </cell>
        </row>
        <row r="1162">
          <cell r="A1162">
            <v>95617</v>
          </cell>
          <cell r="B1162" t="str">
            <v>PERFURATRIZ PNEUMATICA MANUAL DE PESO MEDIO, MARTELETE, 18KG, COMPRIMENTO MÁXIMO DE CURSO DE 6 M, DIAMETRO DO PISTAO DE 5,5 CM - DEPRECIAÇÃO. AF_11/2016</v>
          </cell>
          <cell r="C1162" t="str">
            <v>H</v>
          </cell>
          <cell r="D1162">
            <v>1.17</v>
          </cell>
        </row>
        <row r="1163">
          <cell r="A1163">
            <v>95618</v>
          </cell>
          <cell r="B1163" t="str">
            <v>PERFURATRIZ PNEUMATICA MANUAL DE PESO MEDIO, MARTELETE, 18KG, COMPRIMENTO MÁXIMO DE CURSO DE 6 M, DIAMETRO DO PISTAO DE 5,5 CM - JUROS. AF_11/2016</v>
          </cell>
          <cell r="C1163" t="str">
            <v>H</v>
          </cell>
          <cell r="D1163">
            <v>0.13</v>
          </cell>
        </row>
        <row r="1164">
          <cell r="A1164">
            <v>95619</v>
          </cell>
          <cell r="B1164" t="str">
            <v>PERFURATRIZ PNEUMATICA MANUAL DE PESO MEDIO, MARTELETE, 18KG, COMPRIMENTO MÁXIMO DE CURSO DE 6 M, DIAMETRO DO PISTAO DE 5,5 CM - MANUTENÇÃO. AF_11/2016</v>
          </cell>
          <cell r="C1164" t="str">
            <v>H</v>
          </cell>
          <cell r="D1164">
            <v>1.47</v>
          </cell>
        </row>
        <row r="1165">
          <cell r="A1165">
            <v>95627</v>
          </cell>
          <cell r="B1165" t="str">
            <v>ROLO COMPACTADOR VIBRATORIO TANDEM, ACO LISO, POTENCIA 125 HP, PESO SEM/COM LASTRO 10,20/11,65 T, LARGURA DE TRABALHO 1,73 M - DEPRECIAÇÃO. AF_11/2016</v>
          </cell>
          <cell r="C1165" t="str">
            <v>H</v>
          </cell>
          <cell r="D1165">
            <v>47.73</v>
          </cell>
        </row>
        <row r="1166">
          <cell r="A1166">
            <v>95628</v>
          </cell>
          <cell r="B1166" t="str">
            <v>ROLO COMPACTADOR VIBRATORIO TANDEM, ACO LISO, POTENCIA 125 HP, PESO SEM/COM LASTRO 10,20/11,65 T, LARGURA DE TRABALHO 1,73 M - JUROS. AF_11/2016</v>
          </cell>
          <cell r="C1166" t="str">
            <v>H</v>
          </cell>
          <cell r="D1166">
            <v>6.62</v>
          </cell>
        </row>
        <row r="1167">
          <cell r="A1167">
            <v>95629</v>
          </cell>
          <cell r="B1167" t="str">
            <v>ROLO COMPACTADOR VIBRATORIO TANDEM, ACO LISO, POTENCIA 125 HP, PESO SEM/COM LASTRO 10,20/11,65 T, LARGURA DE TRABALHO 1,73 M - MANUTENÇÃO. AF_11/2016</v>
          </cell>
          <cell r="C1167" t="str">
            <v>H</v>
          </cell>
          <cell r="D1167">
            <v>59.73</v>
          </cell>
        </row>
        <row r="1168">
          <cell r="A1168">
            <v>95630</v>
          </cell>
          <cell r="B1168" t="str">
            <v>ROLO COMPACTADOR VIBRATORIO TANDEM, ACO LISO, POTENCIA 125 HP, PESO SEM/COM LASTRO 10,20/11,65 T, LARGURA DE TRABALHO 1,73 M - MATERIAIS NA OPERAÇÃO. AF_11/2016</v>
          </cell>
          <cell r="C1168" t="str">
            <v>H</v>
          </cell>
          <cell r="D1168">
            <v>88.17</v>
          </cell>
        </row>
        <row r="1169">
          <cell r="A1169">
            <v>95698</v>
          </cell>
          <cell r="B1169" t="str">
            <v>PERFURATRIZ MANUAL, TORQUE MAXIMO 55 KGF.M, POTENCIA 5 CV, COM DIAMETRO MAXIMO 8 1/2" - DEPRECIAÇÃO. AF_11/2016</v>
          </cell>
          <cell r="C1169" t="str">
            <v>H</v>
          </cell>
          <cell r="D1169">
            <v>4.7699999999999996</v>
          </cell>
        </row>
        <row r="1170">
          <cell r="A1170">
            <v>95699</v>
          </cell>
          <cell r="B1170" t="str">
            <v>PERFURATRIZ MANUAL, TORQUE MAXIMO 55 KGF.M, POTENCIA 5 CV, COM DIAMETRO MAXIMO 8 1/2" - JUROS. AF_11/2016</v>
          </cell>
          <cell r="C1170" t="str">
            <v>H</v>
          </cell>
          <cell r="D1170">
            <v>0.56000000000000005</v>
          </cell>
        </row>
        <row r="1171">
          <cell r="A1171">
            <v>95700</v>
          </cell>
          <cell r="B1171" t="str">
            <v>PERFURATRIZ MANUAL, TORQUE MAXIMO 55 KGF.M, POTENCIA 5 CV, COM DIAMETRO MAXIMO 8 1/2" - MANUTENÇÃO. AF_11/2016</v>
          </cell>
          <cell r="C1171" t="str">
            <v>H</v>
          </cell>
          <cell r="D1171">
            <v>5.97</v>
          </cell>
        </row>
        <row r="1172">
          <cell r="A1172">
            <v>95701</v>
          </cell>
          <cell r="B1172" t="str">
            <v>PERFURATRIZ MANUAL, TORQUE MAXIMO 55 KGF.M, POTENCIA 5 CV, COM DIAMETRO MAXIMO 8 1/2" - MATERIAIS NA OPERAÇÃO. AF_11/2016</v>
          </cell>
          <cell r="C1172" t="str">
            <v>H</v>
          </cell>
          <cell r="D1172">
            <v>2.84</v>
          </cell>
        </row>
        <row r="1173">
          <cell r="A1173">
            <v>95704</v>
          </cell>
          <cell r="B1173" t="str">
            <v>PERFURATRIZ SOBRE ESTEIRA, TORQUE MÁXIMO 600 KGF, POTÊNCIA ENTRE 50 E 60 HP, DIÂMETRO MÁXIMO 10 - DEPRECIAÇÃO. AF_11/2016</v>
          </cell>
          <cell r="C1173" t="str">
            <v>H</v>
          </cell>
          <cell r="D1173">
            <v>43.7</v>
          </cell>
        </row>
        <row r="1174">
          <cell r="A1174">
            <v>95705</v>
          </cell>
          <cell r="B1174" t="str">
            <v>PERFURATRIZ SOBRE ESTEIRA, TORQUE MÁXIMO 600 KGF, POTÊNCIA ENTRE 50 E 60 HP, DIÂMETRO MÁXIMO 10 - JUROS. AF_11/2016</v>
          </cell>
          <cell r="C1174" t="str">
            <v>H</v>
          </cell>
          <cell r="D1174">
            <v>5.98</v>
          </cell>
        </row>
        <row r="1175">
          <cell r="A1175">
            <v>95706</v>
          </cell>
          <cell r="B1175" t="str">
            <v>PERFURATRIZ SOBRE ESTEIRA, TORQUE MÁXIMO 600 KGF, POTÊNCIA ENTRE 50 E 60 HP, DIÂMETRO MÁXIMO 10 - MANUTENÇÃO. AF_11/2016</v>
          </cell>
          <cell r="C1175" t="str">
            <v>H</v>
          </cell>
          <cell r="D1175">
            <v>54.69</v>
          </cell>
        </row>
        <row r="1176">
          <cell r="A1176">
            <v>95707</v>
          </cell>
          <cell r="B1176" t="str">
            <v>PERFURATRIZ SOBRE ESTEIRA, TORQUE MÁXIMO 600 KGF, POTÊNCIA ENTRE 50 E 60 HP, DIÂMETRO MÁXIMO 10 - MATERIAIS NA OPERAÇÃO. AF_11/2016</v>
          </cell>
          <cell r="C1176" t="str">
            <v>H</v>
          </cell>
          <cell r="D1176">
            <v>3.73</v>
          </cell>
        </row>
        <row r="1177">
          <cell r="A1177">
            <v>95710</v>
          </cell>
          <cell r="B1177" t="str">
            <v>ESCAVADEIRA HIDRAULICA SOBRE ESTEIRA, COM GARRA GIRATORIA DE MANDIBULAS, PESO OPERACIONAL ENTRE 22,00 E 25,50 TON, POTENCIA LIQUIDA ENTRE 150 E 160 HP - DEPRECIAÇÃO. AF_11/2016</v>
          </cell>
          <cell r="C1177" t="str">
            <v>H</v>
          </cell>
          <cell r="D1177">
            <v>52.52</v>
          </cell>
        </row>
        <row r="1178">
          <cell r="A1178">
            <v>95711</v>
          </cell>
          <cell r="B1178" t="str">
            <v>ESCAVADEIRA HIDRAULICA SOBRE ESTEIRA, COM GARRA GIRATORIA DE MANDIBULAS, PESO OPERACIONAL ENTRE 22,00 E 25,50 TON, POTENCIA LIQUIDA ENTRE 150 E 160 HP - JUROS. AF_11/2016</v>
          </cell>
          <cell r="C1178" t="str">
            <v>H</v>
          </cell>
          <cell r="D1178">
            <v>7.12</v>
          </cell>
        </row>
        <row r="1179">
          <cell r="A1179">
            <v>95712</v>
          </cell>
          <cell r="B1179" t="str">
            <v>ESCAVADEIRA HIDRAULICA SOBRE ESTEIRA, COM GARRA GIRATORIA DE MANDIBULAS, PESO OPERACIONAL ENTRE 22,00 E 25,50 TON, POTENCIA LIQUIDA ENTRE 150 E 160 HP - MANUTENÇÃO. AF_11/2016</v>
          </cell>
          <cell r="C1179" t="str">
            <v>H</v>
          </cell>
          <cell r="D1179">
            <v>65.66</v>
          </cell>
        </row>
        <row r="1180">
          <cell r="A1180">
            <v>95713</v>
          </cell>
          <cell r="B1180" t="str">
            <v>ESCAVADEIRA HIDRAULICA SOBRE ESTEIRA, COM GARRA GIRATORIA DE MANDIBULAS, PESO OPERACIONAL ENTRE 22,00 E 25,50 TON, POTENCIA LIQUIDA ENTRE 150 E 160 HP - MATERIAIS NA OPERAÇÃO. AF_11/2016</v>
          </cell>
          <cell r="C1180" t="str">
            <v>H</v>
          </cell>
          <cell r="D1180">
            <v>88.82</v>
          </cell>
        </row>
        <row r="1181">
          <cell r="A1181">
            <v>95716</v>
          </cell>
          <cell r="B1181" t="str">
            <v>ESCAVADEIRA HIDRAULICA SOBRE ESTEIRA, EQUIPADA COM CLAMSHELL, COM CAPACIDADE DA CAÇAMBA ENTRE 1,20 E 1,50 M3, PESO OPERACIONAL ENTRE 20,00 E 22,00 TON, POTENCIA LIQUIDA ENTRE 150 E 160 HP - DEPRECIAÇÃO. AF_11/2016</v>
          </cell>
          <cell r="C1181" t="str">
            <v>H</v>
          </cell>
          <cell r="D1181">
            <v>50.56</v>
          </cell>
        </row>
        <row r="1182">
          <cell r="A1182">
            <v>95717</v>
          </cell>
          <cell r="B1182" t="str">
            <v>ESCAVADEIRA HIDRAULICA SOBRE ESTEIRA, EQUIPADA COM CLAMSHELL, COM CAPACIDADE DA CAÇAMBA ENTRE 1,20 E 1,50 M3, PESO OPERACIONAL ENTRE 20,00 E 22,00 TON, POTENCIA LIQUIDA ENTRE 150 E 160 HP - JUROS. AF_11/2016</v>
          </cell>
          <cell r="C1182" t="str">
            <v>H</v>
          </cell>
          <cell r="D1182">
            <v>6.86</v>
          </cell>
        </row>
        <row r="1183">
          <cell r="A1183">
            <v>95718</v>
          </cell>
          <cell r="B1183" t="str">
            <v>ESCAVADEIRA HIDRAULICA SOBRE ESTEIRA, EQUIPADA COM CLAMSHELL, COM CAPACIDADE DA CAÇAMBA ENTRE 1,20 E 1,50 M3, PESO OPERACIONAL ENTRE 20,00 E 22,00 TON, POTENCIA LIQUIDA ENTRE 150 E 160 HP - MANUTENÇÃO. AF_11/2016</v>
          </cell>
          <cell r="C1183" t="str">
            <v>H</v>
          </cell>
          <cell r="D1183">
            <v>63.21</v>
          </cell>
        </row>
        <row r="1184">
          <cell r="A1184">
            <v>95719</v>
          </cell>
          <cell r="B1184" t="str">
            <v>ESCAVADEIRA HIDRAULICA SOBRE ESTEIRA, EQUIPADA COM CLAMSHELL, COM CAPACIDADE DA CAÇAMBA ENTRE 1,20 E 1,50 M3, PESO OPERACIONAL ENTRE 20,00 E 22,00 TON, POTENCIA LIQUIDA ENTRE 150 E 160 HP - MATERIAIS NA OPERAÇÃO. AF_11/2016</v>
          </cell>
          <cell r="C1184" t="str">
            <v>H</v>
          </cell>
          <cell r="D1184">
            <v>88.82</v>
          </cell>
        </row>
        <row r="1185">
          <cell r="A1185">
            <v>95869</v>
          </cell>
          <cell r="B1185" t="str">
            <v>GRUPO GERADOR COM CARENAGEM, MOTOR DIESEL POTÊNCIA STANDART ENTRE 250 E 260 KVA - JUROS. AF_12/2016</v>
          </cell>
          <cell r="C1185" t="str">
            <v>H</v>
          </cell>
          <cell r="D1185">
            <v>1.42</v>
          </cell>
        </row>
        <row r="1186">
          <cell r="A1186">
            <v>95870</v>
          </cell>
          <cell r="B1186" t="str">
            <v>GRUPO GERADOR COM CARENAGEM, MOTOR DIESEL POTÊNCIA STANDART ENTRE 250 E 260 KVA - MANUTENÇÃO. AF_12/2016</v>
          </cell>
          <cell r="C1186" t="str">
            <v>H</v>
          </cell>
          <cell r="D1186">
            <v>7.04</v>
          </cell>
        </row>
        <row r="1187">
          <cell r="A1187">
            <v>95871</v>
          </cell>
          <cell r="B1187" t="str">
            <v>GRUPO GERADOR COM CARENAGEM, MOTOR DIESEL POTÊNCIA STANDART ENTRE 250 E 260 KVA - MATERIAIS NA OPERAÇÃO. AF_12/2016</v>
          </cell>
          <cell r="C1187" t="str">
            <v>H</v>
          </cell>
          <cell r="D1187">
            <v>269.73</v>
          </cell>
        </row>
        <row r="1188">
          <cell r="A1188">
            <v>95874</v>
          </cell>
          <cell r="B1188" t="str">
            <v>GRUPO GERADOR COM CARENAGEM, MOTOR DIESEL POTÊNCIA STANDART ENTRE 250 E 260 KVA - DEPRECIAÇÃO. AF_12/2016</v>
          </cell>
          <cell r="C1188" t="str">
            <v>H</v>
          </cell>
          <cell r="D1188">
            <v>7.89</v>
          </cell>
        </row>
        <row r="1189">
          <cell r="A1189">
            <v>96008</v>
          </cell>
          <cell r="B1189" t="str">
            <v>TRATOR DE PNEUS COM POTÊNCIA DE 122 CV, TRAÇÃO 4X4, COM VASSOURA MECÂNICA ACOPLADA - DEPRECIAÇÃO. AF_02/2017</v>
          </cell>
          <cell r="C1189" t="str">
            <v>H</v>
          </cell>
          <cell r="D1189">
            <v>22.61</v>
          </cell>
        </row>
        <row r="1190">
          <cell r="A1190">
            <v>96009</v>
          </cell>
          <cell r="B1190" t="str">
            <v>TRATOR DE PNEUS COM POTÊNCIA DE 122 CV, TRAÇÃO 4X4, COM VASSOURA MECÂNICA ACOPLADA - JUROS. AF_02/2017</v>
          </cell>
          <cell r="C1190" t="str">
            <v>H</v>
          </cell>
          <cell r="D1190">
            <v>3.13</v>
          </cell>
        </row>
        <row r="1191">
          <cell r="A1191">
            <v>96011</v>
          </cell>
          <cell r="B1191" t="str">
            <v>TRATOR DE PNEUS COM POTÊNCIA DE 122 CV, TRAÇÃO 4X4, COM VASSOURA MECÂNICA ACOPLADA - MANUTENÇÃO. AF_02/2017</v>
          </cell>
          <cell r="C1191" t="str">
            <v>H</v>
          </cell>
          <cell r="D1191">
            <v>24.72</v>
          </cell>
        </row>
        <row r="1192">
          <cell r="A1192">
            <v>96012</v>
          </cell>
          <cell r="B1192" t="str">
            <v>TRATOR DE PNEUS COM POTÊNCIA DE 122 CV, TRAÇÃO 4X4, COM VASSOURA MECÂNICA ACOPLADA - MATERIAIS NA OPERAÇÃO. AF_02/2017</v>
          </cell>
          <cell r="C1192" t="str">
            <v>H</v>
          </cell>
          <cell r="D1192">
            <v>95.5</v>
          </cell>
        </row>
        <row r="1193">
          <cell r="A1193">
            <v>96015</v>
          </cell>
          <cell r="B1193" t="str">
            <v>TRATOR DE PNEUS COM POTÊNCIA DE 122 CV, TRAÇÃO 4X4, COM GRADE DE DISCOS ACOPLADA - DEPRECIAÇÃO. AF_02/2017</v>
          </cell>
          <cell r="C1193" t="str">
            <v>H</v>
          </cell>
          <cell r="D1193">
            <v>22.36</v>
          </cell>
        </row>
        <row r="1194">
          <cell r="A1194">
            <v>96016</v>
          </cell>
          <cell r="B1194" t="str">
            <v>TRATOR DE PNEUS COM POTÊNCIA DE 122 CV, TRAÇÃO 4X4, COM GRADE DE DISCOS ACOPLADA - JUROS. AF_02/2017</v>
          </cell>
          <cell r="C1194" t="str">
            <v>H</v>
          </cell>
          <cell r="D1194">
            <v>3.1</v>
          </cell>
        </row>
        <row r="1195">
          <cell r="A1195">
            <v>96018</v>
          </cell>
          <cell r="B1195" t="str">
            <v>TRATOR DE PNEUS COM POTÊNCIA DE 122 CV, TRAÇÃO 4X4, COM GRADE DE DISCOS ACOPLADA - MANUTENÇÃO. AF_02/2017</v>
          </cell>
          <cell r="C1195" t="str">
            <v>H</v>
          </cell>
          <cell r="D1195">
            <v>24.45</v>
          </cell>
        </row>
        <row r="1196">
          <cell r="A1196">
            <v>96019</v>
          </cell>
          <cell r="B1196" t="str">
            <v>TRATOR DE PNEUS COM POTÊNCIA DE 122 CV, TRAÇÃO 4X4, COM GRADE DE DISCOS ACOPLADA - MATERIAIS NA OPERAÇÃO. AF_02/2017</v>
          </cell>
          <cell r="C1196" t="str">
            <v>H</v>
          </cell>
          <cell r="D1196">
            <v>169.79</v>
          </cell>
        </row>
        <row r="1197">
          <cell r="A1197">
            <v>96023</v>
          </cell>
          <cell r="B1197" t="str">
            <v>TRATOR DE PNEUS COM POTÊNCIA DE 85 CV, TRAÇÃO 4X4, COM GRADE DE DISCOS ACOPLADA - DEPRECIAÇÃO. AF_02/2017</v>
          </cell>
          <cell r="C1197" t="str">
            <v>H</v>
          </cell>
          <cell r="D1197">
            <v>17.5</v>
          </cell>
        </row>
        <row r="1198">
          <cell r="A1198">
            <v>96024</v>
          </cell>
          <cell r="B1198" t="str">
            <v>TRATOR DE PNEUS COM POTÊNCIA DE 85 CV, TRAÇÃO 4X4, COM GRADE DE DISCOS ACOPLADA - JUROS. AF_02/2017</v>
          </cell>
          <cell r="C1198" t="str">
            <v>H</v>
          </cell>
          <cell r="D1198">
            <v>2.4300000000000002</v>
          </cell>
        </row>
        <row r="1199">
          <cell r="A1199">
            <v>96026</v>
          </cell>
          <cell r="B1199" t="str">
            <v>TRATOR DE PNEUS COM POTÊNCIA DE 85 CV, TRAÇÃO 4X4, COM GRADE DE DISCOS ACOPLADA - MANUTENÇÃO. AF_02/2017</v>
          </cell>
          <cell r="C1199" t="str">
            <v>H</v>
          </cell>
          <cell r="D1199">
            <v>19.14</v>
          </cell>
        </row>
        <row r="1200">
          <cell r="A1200">
            <v>96027</v>
          </cell>
          <cell r="B1200" t="str">
            <v>TRATOR DE PNEUS COM POTÊNCIA DE 85 CV, TRAÇÃO 4X4, COM GRADE DE DISCOS ACOPLADA - MATERIAIS NA OPERAÇÃO. AF_02/2017</v>
          </cell>
          <cell r="C1200" t="str">
            <v>H</v>
          </cell>
          <cell r="D1200">
            <v>118.31</v>
          </cell>
        </row>
        <row r="1201">
          <cell r="A1201">
            <v>96030</v>
          </cell>
          <cell r="B1201" t="str">
            <v>CAMINHÃO BASCULANTE 10 M3, TRUCADO, POTÊNCIA 230 CV, INCLUSIVE CAÇAMBA METÁLICA, COM DISTRIBUIDOR DE AGREGADOS ACOPLADO - DEPRECIAÇÃO. AF_02/2017</v>
          </cell>
          <cell r="C1201" t="str">
            <v>H</v>
          </cell>
          <cell r="D1201">
            <v>25.93</v>
          </cell>
        </row>
        <row r="1202">
          <cell r="A1202">
            <v>96031</v>
          </cell>
          <cell r="B1202" t="str">
            <v>CAMINHÃO BASCULANTE 10 M3, TRUCADO, POTÊNCIA 230 CV, INCLUSIVE CAÇAMBA METÁLICA, COM DISTRIBUIDOR DE AGREGADOS ACOPLADO - JUROS. AF_02/2017</v>
          </cell>
          <cell r="C1202" t="str">
            <v>H</v>
          </cell>
          <cell r="D1202">
            <v>4.8600000000000003</v>
          </cell>
        </row>
        <row r="1203">
          <cell r="A1203">
            <v>96032</v>
          </cell>
          <cell r="B1203" t="str">
            <v>CAMINHÃO BASCULANTE 10 M3, TRUCADO, POTÊNCIA 230 CV, INCLUSIVE CAÇAMBA METÁLICA, COM DISTRIBUIDOR DE AGREGADOS ACOPLADO - IMPOSTOS E SEGUROS. AF_02/2017</v>
          </cell>
          <cell r="C1203" t="str">
            <v>H</v>
          </cell>
          <cell r="D1203">
            <v>3.84</v>
          </cell>
        </row>
        <row r="1204">
          <cell r="A1204">
            <v>96033</v>
          </cell>
          <cell r="B1204" t="str">
            <v>CAMINHÃO BASCULANTE 10 M3, TRUCADO, POTÊNCIA 230 CV, INCLUSIVE CAÇAMBA METÁLICA, COM DISTRIBUIDOR DE AGREGADOS ACOPLADO - MANUTENÇÃO. AF_02/2017</v>
          </cell>
          <cell r="C1204" t="str">
            <v>H</v>
          </cell>
          <cell r="D1204">
            <v>43.64</v>
          </cell>
        </row>
        <row r="1205">
          <cell r="A1205">
            <v>96034</v>
          </cell>
          <cell r="B1205" t="str">
            <v>CAMINHÃO BASCULANTE 10 M3, TRUCADO, POTÊNCIA 230 CV, INCLUSIVE CAÇAMBA METÁLICA, COM DISTRIBUIDOR DE AGREGADOS ACOPLADO - MATERIAIS NA OPERAÇÃO. AF_02/2017</v>
          </cell>
          <cell r="C1205" t="str">
            <v>H</v>
          </cell>
          <cell r="D1205">
            <v>140.06</v>
          </cell>
        </row>
        <row r="1206">
          <cell r="A1206">
            <v>96053</v>
          </cell>
          <cell r="B1206" t="str">
            <v>TRATOR DE PNEUS COM POTÊNCIA DE 85 CV, TRAÇÃO 4X4, COM VASSOURA MECÂNICA ACOPLADA - DEPRECIAÇÃO. AF_03/2017</v>
          </cell>
          <cell r="C1206" t="str">
            <v>H</v>
          </cell>
          <cell r="D1206">
            <v>17.75</v>
          </cell>
        </row>
        <row r="1207">
          <cell r="A1207">
            <v>96054</v>
          </cell>
          <cell r="B1207" t="str">
            <v>MINICARREGADEIRA SOBRE RODAS POTENCIA 47HP CAPACIDADE OPERACAO 646 KG, COM VASSOURA MECÂNICA ACOPLADA - DEPRECIAÇÃO. AF_03/2017</v>
          </cell>
          <cell r="C1207" t="str">
            <v>H</v>
          </cell>
          <cell r="D1207">
            <v>21.83</v>
          </cell>
        </row>
        <row r="1208">
          <cell r="A1208">
            <v>96055</v>
          </cell>
          <cell r="B1208" t="str">
            <v>TRATOR DE PNEUS COM POTÊNCIA DE 85 CV, TRAÇÃO 4X4, COM VASSOURA MECÂNICA ACOPLADA - JUROS. AF_03/2017</v>
          </cell>
          <cell r="C1208" t="str">
            <v>H</v>
          </cell>
          <cell r="D1208">
            <v>2.46</v>
          </cell>
        </row>
        <row r="1209">
          <cell r="A1209">
            <v>96056</v>
          </cell>
          <cell r="B1209" t="str">
            <v>TRATOR DE PNEUS COM POTÊNCIA DE 85 CV, TRAÇÃO 4X4, COM VASSOURA MECÂNICA ACOPLADA - MANUTENÇÃO. AF_03/2017</v>
          </cell>
          <cell r="C1209" t="str">
            <v>H</v>
          </cell>
          <cell r="D1209">
            <v>19.41</v>
          </cell>
        </row>
        <row r="1210">
          <cell r="A1210">
            <v>96057</v>
          </cell>
          <cell r="B1210" t="str">
            <v>TRATOR DE PNEUS COM POTÊNCIA DE 85 CV, TRAÇÃO 4X4, COM VASSOURA MECÂNICA ACOPLADA - MATERIAIS NA OPERAÇÃO. AF_03/2017</v>
          </cell>
          <cell r="C1210" t="str">
            <v>H</v>
          </cell>
          <cell r="D1210">
            <v>66.540000000000006</v>
          </cell>
        </row>
        <row r="1211">
          <cell r="A1211">
            <v>96060</v>
          </cell>
          <cell r="B1211" t="str">
            <v>MINICARREGADEIRA SOBRE RODAS POTENCIA 47HP CAPACIDADE OPERACAO 646 KG, COM VASSOURA MECÂNICA ACOPLADA - JUROS. AF_03/2017</v>
          </cell>
          <cell r="C1211" t="str">
            <v>H</v>
          </cell>
          <cell r="D1211">
            <v>2.2000000000000002</v>
          </cell>
        </row>
        <row r="1212">
          <cell r="A1212">
            <v>96061</v>
          </cell>
          <cell r="B1212" t="str">
            <v>MINICARREGADEIRA SOBRE RODAS POTENCIA 47HP CAPACIDADE OPERACAO 646 KG, COM VASSOURA MECÂNICA ACOPLADA - MANUTENÇÃO. AF_03/2017</v>
          </cell>
          <cell r="C1212" t="str">
            <v>H</v>
          </cell>
          <cell r="D1212">
            <v>27.28</v>
          </cell>
        </row>
        <row r="1213">
          <cell r="A1213">
            <v>96062</v>
          </cell>
          <cell r="B1213" t="str">
            <v>MINICARREGADEIRA SOBRE RODAS POTENCIA 47HP CAPACIDADE OPERACAO 646 KG, COM VASSOURA MECÂNICA ACOPLADA - MATERIAIS NA OPERAÇÃO. AF_03/2017</v>
          </cell>
          <cell r="C1213" t="str">
            <v>H</v>
          </cell>
          <cell r="D1213">
            <v>39.36</v>
          </cell>
        </row>
        <row r="1214">
          <cell r="A1214">
            <v>96241</v>
          </cell>
          <cell r="B1214" t="str">
            <v>MINIESCAVADEIRA SOBRE ESTEIRAS, POTENCIA LIQUIDA DE *30* HP, PESO OPERACIONAL DE *3.500* KG - DEPRECIACAO. AF_04/2017</v>
          </cell>
          <cell r="C1214" t="str">
            <v>H</v>
          </cell>
          <cell r="D1214">
            <v>16.13</v>
          </cell>
        </row>
        <row r="1215">
          <cell r="A1215">
            <v>96242</v>
          </cell>
          <cell r="B1215" t="str">
            <v>MINIESCAVADEIRA SOBRE ESTEIRAS, POTENCIA LIQUIDA DE *30* HP, PESO OPERACIONAL DE *3.500* KG - JUROS. AF_04/2017</v>
          </cell>
          <cell r="C1215" t="str">
            <v>H</v>
          </cell>
          <cell r="D1215">
            <v>2.1800000000000002</v>
          </cell>
        </row>
        <row r="1216">
          <cell r="A1216">
            <v>96243</v>
          </cell>
          <cell r="B1216" t="str">
            <v>MINIESCAVADEIRA SOBRE ESTEIRAS, POTENCIA LIQUIDA DE *30* HP, PESO OPERACIONAL DE *3.500* KG - MANUTENCAO. AF_04/2017</v>
          </cell>
          <cell r="C1216" t="str">
            <v>H</v>
          </cell>
          <cell r="D1216">
            <v>20.16</v>
          </cell>
        </row>
        <row r="1217">
          <cell r="A1217">
            <v>96244</v>
          </cell>
          <cell r="B1217" t="str">
            <v>MINIESCAVADEIRA SOBRE ESTEIRAS, POTENCIA LIQUIDA DE *30* HP, PESO OPERACIONAL DE *3.500* KG - MATERIAIS NA OPERACAO. AF_04/2017</v>
          </cell>
          <cell r="C1217" t="str">
            <v>H</v>
          </cell>
          <cell r="D1217">
            <v>17.190000000000001</v>
          </cell>
        </row>
        <row r="1218">
          <cell r="A1218">
            <v>96301</v>
          </cell>
          <cell r="B1218" t="str">
            <v>PERFURATRIZ ROTATIVA SOBRE ESTEIRA, TORQUE MAXIMO 2500 KGM, POTENCIA 110 HP, MOTOR DIESEL - MATERIAIS NA OPERAÇÃO. AF_05/2017</v>
          </cell>
          <cell r="C1218" t="str">
            <v>H</v>
          </cell>
          <cell r="D1218">
            <v>48.52</v>
          </cell>
        </row>
        <row r="1219">
          <cell r="A1219">
            <v>96457</v>
          </cell>
          <cell r="B1219" t="str">
            <v>ROLO COMPACTADOR DE PNEUS, ESTATICO, PRESSAO VARIAVEL, POTENCIA 110 HP, PESO SEM/COM LASTRO 10,8/27 T, LARGURA DE ROLAGEM 2,30 M - MATERIAIS NA OPERACAO. AF_06/2017</v>
          </cell>
          <cell r="C1219" t="str">
            <v>H</v>
          </cell>
          <cell r="D1219">
            <v>63.05</v>
          </cell>
        </row>
        <row r="1220">
          <cell r="A1220">
            <v>96458</v>
          </cell>
          <cell r="B1220" t="str">
            <v>ROLO COMPACTADOR DE PNEUS, ESTATICO, PRESSAO VARIAVEL, POTENCIA 110 HP, PESO SEM/COM LASTRO 10,8/27 T, LARGURA DE ROLAGEM 2,30 M - MANUTENCAO. AF_06/2017</v>
          </cell>
          <cell r="C1220" t="str">
            <v>H</v>
          </cell>
          <cell r="D1220">
            <v>66.25</v>
          </cell>
        </row>
        <row r="1221">
          <cell r="A1221">
            <v>96459</v>
          </cell>
          <cell r="B1221" t="str">
            <v>ROLO COMPACTADOR DE PNEUS, ESTATICO, PRESSAO VARIAVEL, POTENCIA 110 HP, PESO SEM/COM LASTRO 10,8/27 T, LARGURA DE ROLAGEM 2,30 M - JUROS. AF_06/2017</v>
          </cell>
          <cell r="C1221" t="str">
            <v>H</v>
          </cell>
          <cell r="D1221">
            <v>7.35</v>
          </cell>
        </row>
        <row r="1222">
          <cell r="A1222">
            <v>96460</v>
          </cell>
          <cell r="B1222" t="str">
            <v>ROLO COMPACTADOR DE PNEUS, ESTATICO, PRESSAO VARIAVEL, POTENCIA 110 HP, PESO SEM/COM LASTRO 10,8/27 T, LARGURA DE ROLAGEM 2,30 M - DEPRECIAÇÃO. AF_06/2017</v>
          </cell>
          <cell r="C1222" t="str">
            <v>H</v>
          </cell>
          <cell r="D1222">
            <v>52.94</v>
          </cell>
        </row>
        <row r="1223">
          <cell r="A1223">
            <v>98760</v>
          </cell>
          <cell r="B1223" t="str">
            <v>INVERSOR DE SOLDA MONOFÁSICO DE 160 A, POTÊNCIA DE 5400 W, TENSÃO DE 220 V, PARA SOLDA COM ELETRODOS DE 2,0 A 4,0 MM E PROCESSO TIG - DEPRECIAÇÃO. AF_06/2018</v>
          </cell>
          <cell r="C1223" t="str">
            <v>H</v>
          </cell>
          <cell r="D1223">
            <v>0.1</v>
          </cell>
        </row>
        <row r="1224">
          <cell r="A1224">
            <v>98761</v>
          </cell>
          <cell r="B1224" t="str">
            <v>INVERSOR DE SOLDA MONOFÁSICO DE 160 A, POTÊNCIA DE 5400 W, TENSÃO DE 220 V, PARA SOLDA COM ELETRODOS DE 2,0 A 4,0 MM E PROCESSO TIG - JUROS. AF_06/2018</v>
          </cell>
          <cell r="C1224" t="str">
            <v>H</v>
          </cell>
          <cell r="D1224">
            <v>0.01</v>
          </cell>
        </row>
        <row r="1225">
          <cell r="A1225">
            <v>98762</v>
          </cell>
          <cell r="B1225" t="str">
            <v>INVERSOR DE SOLDA MONOFÁSICO DE 160 A, POTÊNCIA DE 5400 W, TENSÃO DE 220 V, PARA SOLDA COM ELETRODOS DE 2,0 A 4,0 MM E PROCESSO TIG - MANUTENÇÃO. AF_06/2018</v>
          </cell>
          <cell r="C1225" t="str">
            <v>H</v>
          </cell>
          <cell r="D1225">
            <v>0.12</v>
          </cell>
        </row>
        <row r="1226">
          <cell r="A1226">
            <v>98763</v>
          </cell>
          <cell r="B1226" t="str">
            <v>INVERSOR DE SOLDA MONOFÁSICO DE 160 A, POTÊNCIA DE 5400 W, TENSÃO DE 220 V, PARA SOLDA COM ELETRODOS DE 2,0 A 4,0 MM E PROCESSO TIG - MATERIAIS NA OPERAÇÃO. AF_06/2018</v>
          </cell>
          <cell r="C1226" t="str">
            <v>H</v>
          </cell>
          <cell r="D1226">
            <v>4.17</v>
          </cell>
        </row>
        <row r="1227">
          <cell r="A1227">
            <v>99829</v>
          </cell>
          <cell r="B1227" t="str">
            <v>LAVADORA DE ALTA PRESSAO (LAVA-JATO) PARA AGUA FRIA, PRESSAO DE OPERACAO ENTRE 1400 E 1900 LIB/POL2, VAZAO MAXIMA ENTRE 400 E 700 L/H - DEPRECIAÇÃO. AF_04/2019</v>
          </cell>
          <cell r="C1227" t="str">
            <v>H</v>
          </cell>
          <cell r="D1227">
            <v>0.23</v>
          </cell>
        </row>
        <row r="1228">
          <cell r="A1228">
            <v>99830</v>
          </cell>
          <cell r="B1228" t="str">
            <v>LAVADORA DE ALTA PRESSAO (LAVA-JATO) PARA AGUA FRIA, PRESSAO DE OPERACAO ENTRE 1400 E 1900 LIB/POL2, VAZAO MAXIMA ENTRE 400 E 700 L/H - JUROS. AF_04/2019</v>
          </cell>
          <cell r="C1228" t="str">
            <v>H</v>
          </cell>
          <cell r="D1228">
            <v>0.02</v>
          </cell>
        </row>
        <row r="1229">
          <cell r="A1229">
            <v>99831</v>
          </cell>
          <cell r="B1229" t="str">
            <v>LAVADORA DE ALTA PRESSAO (LAVA-JATO) PARA AGUA FRIA, PRESSAO DE OPERACAO ENTRE 1400 E 1900 LIB/POL2, VAZAO MAXIMA ENTRE 400 E 700 L/H - MANUTENÇÃO. AF_04/2019</v>
          </cell>
          <cell r="C1229" t="str">
            <v>H</v>
          </cell>
          <cell r="D1229">
            <v>0.28999999999999998</v>
          </cell>
        </row>
        <row r="1230">
          <cell r="A1230">
            <v>99832</v>
          </cell>
          <cell r="B1230" t="str">
            <v>LAVADORA DE ALTA PRESSAO (LAVA-JATO) PARA AGUA FRIA, PRESSAO DE OPERACAO ENTRE 1400 E 1900 LIB/POL2, VAZAO MAXIMA ENTRE 400 E 700 L/H - MATERIAIS NA OPERAÇÃO. AF_04/2019</v>
          </cell>
          <cell r="C1230" t="str">
            <v>H</v>
          </cell>
          <cell r="D1230">
            <v>4.0199999999999996</v>
          </cell>
        </row>
        <row r="1231">
          <cell r="A1231">
            <v>100637</v>
          </cell>
          <cell r="B1231" t="str">
            <v>USINA DE MISTURA ASFÁLTICA À QUENTE, TIPO CONTRA FLUXO, PROD 100 A 140 TON/HORA - DEPRECIAÇÃO. AF_12/2019</v>
          </cell>
          <cell r="C1231" t="str">
            <v>H</v>
          </cell>
          <cell r="D1231">
            <v>129.83000000000001</v>
          </cell>
        </row>
        <row r="1232">
          <cell r="A1232">
            <v>100638</v>
          </cell>
          <cell r="B1232" t="str">
            <v>USINA DE MISTURA ASFÁLTICA À QUENTE, TIPO CONTRA FLUXO, PROD 100 A 140 TON/HORA - JUROS. AF_12/2019</v>
          </cell>
          <cell r="C1232" t="str">
            <v>H</v>
          </cell>
          <cell r="D1232">
            <v>23.36</v>
          </cell>
        </row>
        <row r="1233">
          <cell r="A1233">
            <v>100639</v>
          </cell>
          <cell r="B1233" t="str">
            <v>USINA DE MISTURA ASFÁLTICA À QUENTE, TIPO CONTRA FLUXO, PROD 100 A 140 TON/HORA - MANUTENÇÃO. AF_12/2019</v>
          </cell>
          <cell r="C1233" t="str">
            <v>H</v>
          </cell>
          <cell r="D1233">
            <v>208.7</v>
          </cell>
        </row>
        <row r="1234">
          <cell r="A1234">
            <v>100640</v>
          </cell>
          <cell r="B1234" t="str">
            <v>USINA DE MISTURA ASFÁLTICA À QUENTE, TIPO CONTRA FLUXO, PROD 100 A 140 TON/HORA - MATERIAIS NA OPERAÇÃO. AF_12/2019</v>
          </cell>
          <cell r="C1234" t="str">
            <v>H</v>
          </cell>
          <cell r="D1234">
            <v>216.58</v>
          </cell>
        </row>
        <row r="1235">
          <cell r="A1235">
            <v>100643</v>
          </cell>
          <cell r="B1235" t="str">
            <v>USINA DE ASFALTO, TIPO GRAVIMÉTRICA, PROD 150 TON/HORA - DEPRECIAÇÃO. AF_12/2019</v>
          </cell>
          <cell r="C1235" t="str">
            <v>H</v>
          </cell>
          <cell r="D1235">
            <v>341.83</v>
          </cell>
        </row>
        <row r="1236">
          <cell r="A1236">
            <v>100644</v>
          </cell>
          <cell r="B1236" t="str">
            <v>USINA DE ASFALTO, TIPO GRAVIMÉTRICA, PROD 150 TON/HORA - JUROS. AF_12/2019</v>
          </cell>
          <cell r="C1236" t="str">
            <v>H</v>
          </cell>
          <cell r="D1236">
            <v>61.53</v>
          </cell>
        </row>
        <row r="1237">
          <cell r="A1237">
            <v>100645</v>
          </cell>
          <cell r="B1237" t="str">
            <v>USINA DE ASFALTO, TIPO GRAVIMÉTRICA, PROD 150 TON/HORA - MANUTENÇÃO. AF_12/2019</v>
          </cell>
          <cell r="C1237" t="str">
            <v>H</v>
          </cell>
          <cell r="D1237">
            <v>549.5</v>
          </cell>
        </row>
        <row r="1238">
          <cell r="A1238">
            <v>100646</v>
          </cell>
          <cell r="B1238" t="str">
            <v>USINA DE ASFALTO, TIPO GRAVIMÉTRICA, PROD 150 TON/HORA - MATERIAIS NA OPERAÇÃO. AF_12/2019</v>
          </cell>
          <cell r="C1238" t="str">
            <v>H</v>
          </cell>
          <cell r="D1238">
            <v>309.39999999999998</v>
          </cell>
        </row>
        <row r="1239">
          <cell r="A1239">
            <v>102270</v>
          </cell>
          <cell r="B1239" t="str">
            <v>MARTELO DEMOLIDOR ELÉTRICO, COM POTÊNCIA DE 2.000 W, 1.000 IMPACTOS POR MINUTO, PESO DE 30 KG - DEPRECIAÇÃO. AF_01/2021</v>
          </cell>
          <cell r="C1239" t="str">
            <v>H</v>
          </cell>
          <cell r="D1239">
            <v>0.7</v>
          </cell>
        </row>
        <row r="1240">
          <cell r="A1240">
            <v>102271</v>
          </cell>
          <cell r="B1240" t="str">
            <v>MARTELO DEMOLIDOR ELÉTRICO, COM POTÊNCIA DE 2.000 W, 1.000 IMPACTOS POR MINUTO, PESO DE 30 KG - JUROS. AF_01/2021</v>
          </cell>
          <cell r="C1240" t="str">
            <v>H</v>
          </cell>
          <cell r="D1240">
            <v>0.08</v>
          </cell>
        </row>
        <row r="1241">
          <cell r="A1241">
            <v>102272</v>
          </cell>
          <cell r="B1241" t="str">
            <v>MARTELO DEMOLIDOR ELÉTRICO, COM POTÊNCIA DE 2.000 W, 1.000 IMPACTOS POR MINUTO, PESO DE 30 KG - MANUTENÇÃO. AF_01/2021</v>
          </cell>
          <cell r="C1241" t="str">
            <v>H</v>
          </cell>
          <cell r="D1241">
            <v>0.88</v>
          </cell>
        </row>
        <row r="1242">
          <cell r="A1242">
            <v>102273</v>
          </cell>
          <cell r="B1242" t="str">
            <v>MARTELO DEMOLIDOR ELÉTRICO, COM POTÊNCIA DE 2.000 W, 1.000 IMPACTOS POR MINUTO, PESO DE 30 KG - MATERIAIS NA OPERAÇÃO. AF_01/2021</v>
          </cell>
          <cell r="C1242" t="str">
            <v>H</v>
          </cell>
          <cell r="D1242">
            <v>1.54</v>
          </cell>
        </row>
        <row r="1243">
          <cell r="A1243">
            <v>102809</v>
          </cell>
          <cell r="B1243" t="str">
            <v>CALDEIRA A GÁS COM TERMOSTATO, CAPACIDADE 100 LITROS - MATERIAIS NA OPERAÇÃO. AF_04/2019</v>
          </cell>
          <cell r="C1243" t="str">
            <v>H</v>
          </cell>
          <cell r="D1243">
            <v>20.21</v>
          </cell>
        </row>
        <row r="1244">
          <cell r="A1244">
            <v>102815</v>
          </cell>
          <cell r="B1244" t="str">
            <v>CENTRAL DE LAMA BENTONÍTICA (DEPÓSITO DE BENTONITA, MISTURADOR DE ALTA TURBULÊNCIA, SILOS DE ARMAZENAMENTO DE LAMA E ÁGUA, LABORATÓRIO DE CONTROLE DE QUALIDADE DA LAMA) - MATERIAIS NA OPERAÇÃO. AF_04/2019</v>
          </cell>
          <cell r="C1244" t="str">
            <v>H</v>
          </cell>
          <cell r="D1244">
            <v>3.09</v>
          </cell>
        </row>
        <row r="1245">
          <cell r="A1245">
            <v>102826</v>
          </cell>
          <cell r="B1245" t="str">
            <v>CONJUNTO MACACO E BOMBA HIDRÁULICA PARA PROTENSAO DE CORDOALHAS, ESFORÇO MAXIMO DE 115 TONELADAS - MATERIAIS NA OPERAÇÃO. AF_04/2019</v>
          </cell>
          <cell r="C1245" t="str">
            <v>H</v>
          </cell>
          <cell r="D1245">
            <v>5.8</v>
          </cell>
        </row>
        <row r="1246">
          <cell r="A1246">
            <v>102832</v>
          </cell>
          <cell r="B1246" t="str">
            <v>CONJUNTO CILINDRO E BOMBA HIDRÁULICA PARA PROTENSÃO DE MONOBARRAS PARA TIRANTES, ESFORÇO MÁXIMO DE 30 TONELADAS  - MATERIAIS NA OPERAÇÃO. AF_04/2019</v>
          </cell>
          <cell r="C1246" t="str">
            <v>H</v>
          </cell>
          <cell r="D1246">
            <v>7.73</v>
          </cell>
        </row>
        <row r="1247">
          <cell r="A1247">
            <v>102843</v>
          </cell>
          <cell r="B1247" t="str">
            <v>GUINDASTE HIDRAULICO AUTOPROPELIDO, COM LANÇA TRELIÇADA 40 M, CAPACIDADE MÁXIMA 75 T, EQUIPADO COM CLAMSHELL - MATERIAIS NA OPERAÇÃO. AF_04/2019</v>
          </cell>
          <cell r="C1247" t="str">
            <v>H</v>
          </cell>
          <cell r="D1247">
            <v>132.97</v>
          </cell>
        </row>
        <row r="1248">
          <cell r="A1248">
            <v>102849</v>
          </cell>
          <cell r="B1248" t="str">
            <v>GUINDASTE SOBRE ESTEIRAS, COM LANÇA TRELIÇADA 40 M, CAPACIDADE MÁXIMA 75 T - MATERIAIS NA OPERAÇÃO. AF_04/2019</v>
          </cell>
          <cell r="C1248" t="str">
            <v>H</v>
          </cell>
          <cell r="D1248">
            <v>65.010000000000005</v>
          </cell>
        </row>
        <row r="1249">
          <cell r="A1249">
            <v>102855</v>
          </cell>
          <cell r="B1249" t="str">
            <v>GUINDASTE SOBRE ESTEIRAS, COM LANÇA TRELIÇADA 40 M, CAPACIDADE MÁXIMA 75 T, EQUIPADO COM CLAMSHELL - MATERIAIS NA OPERAÇÃO. AF_04/2019</v>
          </cell>
          <cell r="C1249" t="str">
            <v>H</v>
          </cell>
          <cell r="D1249">
            <v>65.010000000000005</v>
          </cell>
        </row>
        <row r="1250">
          <cell r="A1250">
            <v>102861</v>
          </cell>
          <cell r="B1250" t="str">
            <v>MÁQUINA FORMER DOBRAS DIVERSAS: 220V/380V TRIFÁSICO OU MONOFÁSICO, CAPACIDADE 0,5-1,27MM, MOTOR 2CV - MATERIAIS NA OPERAÇÃO. AF_04/2019</v>
          </cell>
          <cell r="C1250" t="str">
            <v>H</v>
          </cell>
          <cell r="D1250">
            <v>1.1299999999999999</v>
          </cell>
        </row>
        <row r="1251">
          <cell r="A1251">
            <v>102867</v>
          </cell>
          <cell r="B1251" t="str">
            <v>MÁQUINA SOLDA ARCO COM PISTOLA DE SOLDAGEM PARA STUD BOLT DE 5 MM A 22 MM - MATERIAIS NA OPERAÇÃO. AF_04/2019</v>
          </cell>
          <cell r="C1251" t="str">
            <v>H</v>
          </cell>
          <cell r="D1251">
            <v>0.61</v>
          </cell>
        </row>
        <row r="1252">
          <cell r="A1252">
            <v>102873</v>
          </cell>
          <cell r="B1252" t="str">
            <v>PERFURATRIZ HIDRÁULICA SOBRE ESTEIRA, TORQUE MÁXIMO 161 KNM, PROFUNDIDADE MÁXIMA 54 M, DIÂMETRO MÁXIMO 1500 MM, POTÊNCIA MOTOR 268 HP - MATERIAIS NA OPERAÇÃO. AF_04/2019</v>
          </cell>
          <cell r="C1252" t="str">
            <v>H</v>
          </cell>
          <cell r="D1252">
            <v>118.14</v>
          </cell>
        </row>
        <row r="1253">
          <cell r="A1253">
            <v>102879</v>
          </cell>
          <cell r="B1253" t="str">
            <v>PERFURATRIZ PARA EXECUÇÃO DE ESTACAS SECANTES, TIPO HÉLICE CONTÍNUA COM CABEÇOTE DUPLO E TUBO METÁLICO - MATERIAIS NA OPERAÇÃO. AF_04/2019</v>
          </cell>
          <cell r="C1253" t="str">
            <v>H</v>
          </cell>
          <cell r="D1253">
            <v>177.3</v>
          </cell>
        </row>
        <row r="1254">
          <cell r="A1254">
            <v>102885</v>
          </cell>
          <cell r="B1254" t="str">
            <v>PLATAFORMA ELEVATÓRIA - MATERIAIS NA OPERAÇÃO. AF_04/2019</v>
          </cell>
          <cell r="C1254" t="str">
            <v>H</v>
          </cell>
          <cell r="D1254">
            <v>1.1599999999999999</v>
          </cell>
        </row>
        <row r="1255">
          <cell r="A1255">
            <v>102891</v>
          </cell>
          <cell r="B1255" t="str">
            <v>PÓRTICO ROLANTE MONOVIGA, PERFIL I, 4 PERNAS, CAPACIDADE 5 T  - MATERIAIS NA OPERAÇÃO. AF_04/2019</v>
          </cell>
          <cell r="C1255" t="str">
            <v>H</v>
          </cell>
          <cell r="D1255">
            <v>1.1599999999999999</v>
          </cell>
        </row>
        <row r="1256">
          <cell r="A1256">
            <v>102897</v>
          </cell>
          <cell r="B1256" t="str">
            <v>ESCAVADEIRA HIDRÁULICA SOBRE ESTEIRA, PESO OPERACIONAL ENTRE 22,00 E 23,50 T, POTÊNCIA NOMINAL 139 HP, COM MARTELO ROMPEDOR HIDRÁULICO 1700 KG - MATERIAIS NA OPERAÇÃO. AF_04/2019</v>
          </cell>
          <cell r="C1256" t="str">
            <v>H</v>
          </cell>
          <cell r="D1256">
            <v>88.82</v>
          </cell>
        </row>
        <row r="1257">
          <cell r="A1257">
            <v>102903</v>
          </cell>
          <cell r="B1257" t="str">
            <v>TORRE, COMPOSTA POR GUINCHO MECÂNICO, GUINCHO MANUAL, CABOS DE AÇO, PITEIRA E SOQUETE  - MATERIAIS NA OPERAÇÃO. AF_04/2019</v>
          </cell>
          <cell r="C1257" t="str">
            <v>H</v>
          </cell>
          <cell r="D1257">
            <v>11.52</v>
          </cell>
        </row>
        <row r="1258">
          <cell r="A1258">
            <v>102909</v>
          </cell>
          <cell r="B1258" t="str">
            <v>UNIDADE DOSADORA AIRLESS TIPO HOT SPRAY - MATERIAIS NA OPERAÇÃO. AF_04/2019</v>
          </cell>
          <cell r="C1258" t="str">
            <v>H</v>
          </cell>
          <cell r="D1258">
            <v>88.95</v>
          </cell>
        </row>
        <row r="1259">
          <cell r="A1259">
            <v>102915</v>
          </cell>
          <cell r="B1259" t="str">
            <v>ENCERADEIRA INDUSTRIAL, 400 MM, 220V, 1 HP - MATERIAIS NA OPERAÇÃO. AF_08/2019</v>
          </cell>
          <cell r="C1259" t="str">
            <v>H</v>
          </cell>
          <cell r="D1259">
            <v>0.56999999999999995</v>
          </cell>
        </row>
        <row r="1260">
          <cell r="A1260">
            <v>102927</v>
          </cell>
          <cell r="B1260" t="str">
            <v>SERRA FITA HORIZONTAL, ELÉTRICA, COM CONTROLE HIDRÁULICO, PAINEL DE COMANDO EM 24 V, MOTOR ELÉTRICO 1,5 CV, DIMENSÕES DA FITA 3880 X 27 X 0,9 MM, TRIFÁSICA - MATERIAIS NA OPERAÇÃO. AF_08/2019</v>
          </cell>
          <cell r="C1260" t="str">
            <v>H</v>
          </cell>
          <cell r="D1260">
            <v>0.85</v>
          </cell>
        </row>
        <row r="1261">
          <cell r="A1261">
            <v>102933</v>
          </cell>
          <cell r="B1261" t="str">
            <v>FURADEIRA ELETROMAGNÉTICA, VELOCIDADE (SEM CARGA/ COM CARGA) 450/ 270 RPM, ESPESSURA MÁXIMA DA CHAPA A SER FURADA 50 MM, PORÇA DE ADESÃO MAGNÉTICA 17000 N, POTÊNCIA 1100 W, ALIMENTÇÃO 220 - 60 HZ, MONOFÁSICA - MATERIAIS NA OPERAÇÃO. AF_08/2019</v>
          </cell>
          <cell r="C1261" t="str">
            <v>H</v>
          </cell>
          <cell r="D1261">
            <v>0.85</v>
          </cell>
        </row>
        <row r="1262">
          <cell r="A1262">
            <v>102939</v>
          </cell>
          <cell r="B1262" t="str">
            <v>MÁQUINA METALEIRA UNIVERSAL MODELO IW 110/180 BTD - MATERIAIS NA OPERAÇÃO. AF_08/2019</v>
          </cell>
          <cell r="C1262" t="str">
            <v>H</v>
          </cell>
          <cell r="D1262">
            <v>8.5</v>
          </cell>
        </row>
        <row r="1263">
          <cell r="A1263">
            <v>102945</v>
          </cell>
          <cell r="B1263" t="str">
            <v>TARTARUGA DE OXICORTE CG1, MONOFÁSICA, 220 V, FREQUÊNCIA 50 HZ, VELOCIDADE DE CORTE (MM/MIN) 50 A 750, DIÂMETRO MÍNIMO DO COMPASSO MM 200 - MATERIAIS NA OPERAÇÃO. AF_08/2019</v>
          </cell>
          <cell r="C1263" t="str">
            <v>H</v>
          </cell>
          <cell r="D1263">
            <v>0.01</v>
          </cell>
        </row>
        <row r="1264">
          <cell r="A1264">
            <v>102951</v>
          </cell>
          <cell r="B1264" t="str">
            <v>BETONEIRA CAPACIDADE NOMINAL DE 250 L, CAPACIDADE DE MISTURA DE 175 L, MOTOR ELÉTRICO MONOFÁSICO POTÊNCIA 1CV - MATERIAIS NA OPERAÇÃO. AF_08/2019</v>
          </cell>
          <cell r="C1264" t="str">
            <v>H</v>
          </cell>
          <cell r="D1264">
            <v>0.56999999999999995</v>
          </cell>
        </row>
        <row r="1265">
          <cell r="A1265">
            <v>102957</v>
          </cell>
          <cell r="B1265" t="str">
            <v>RETROESCAVADEIRA SOBRE RODAS COM CARREGADEIRA , PESO OPERACIONAL MÍN. 6,674, POTÊNCIA LÍQ 88 HP, COM MARTELO ROMPEDOR HIDRÁULICO ENTRE  275 A 362 KG - MATERIAIS NA OPERAÇÃO. AF_02/2021</v>
          </cell>
          <cell r="C1265" t="str">
            <v>H</v>
          </cell>
          <cell r="D1265">
            <v>50.41</v>
          </cell>
        </row>
        <row r="1266">
          <cell r="A1266">
            <v>102963</v>
          </cell>
          <cell r="B1266" t="str">
            <v>PERFURATRIZ HIDRÁULICA SOBRE ESTEIRA, TORQUE MÁXIMO 98 KNM, PROFUNDIDADE MÁXIMA 25 M, DIÂMETRO MÁXIMO 115 MM, POTÊNCIA MOTOR 190 HP - MATERIAIS NA OPERAÇÃO. AF_02/2021</v>
          </cell>
          <cell r="C1266" t="str">
            <v>H</v>
          </cell>
          <cell r="D1266">
            <v>83.74</v>
          </cell>
        </row>
        <row r="1267">
          <cell r="A1267">
            <v>102969</v>
          </cell>
          <cell r="B1267" t="str">
            <v>COMPRESSOR DE AR, VAZAO DE 10 PCM, RESERVATORIO 100 L, PRESSAO DE TRABALHO ENTRE 6,9 E 9,7 BAR, POTENCIA 2 HP, TENSAO 110/220 V - MATERIAIS NA OPERAÇÃO. AF_05/2017'</v>
          </cell>
          <cell r="C1267" t="str">
            <v>H</v>
          </cell>
          <cell r="D1267">
            <v>1.1499999999999999</v>
          </cell>
        </row>
        <row r="1268">
          <cell r="A1268">
            <v>102985</v>
          </cell>
          <cell r="B1268" t="str">
            <v>MÁQUINA DEMARCADORA DE FAIXA DE TRÁFEGO À FRIO, TRAÇÃO MANUAL, 4 CV, PRESSÃO MAX 3300 PSI, TANQUE 20 L - MATERIAIS NA OPERAÇÃO. AF_06/2021</v>
          </cell>
          <cell r="C1268" t="str">
            <v>H</v>
          </cell>
          <cell r="D1268">
            <v>3.3</v>
          </cell>
        </row>
        <row r="1269">
          <cell r="A1269">
            <v>103156</v>
          </cell>
          <cell r="B1269" t="str">
            <v>MÁQUINA PARA SOLDA POR ELETROFUSÃO PARA TUBOS DE POLIETILENO DE ALTA DENSIDADE (PEAD) COM DIÂMETRO EXTERNO DE 20 A 800 MM, POTÊNCIA ENTRE 2750 E 3000 W - MATERIAIS NA OPERAÇÃO. AF_10/2021</v>
          </cell>
          <cell r="C1269" t="str">
            <v>H</v>
          </cell>
          <cell r="D1269">
            <v>2.16</v>
          </cell>
        </row>
        <row r="1270">
          <cell r="A1270">
            <v>103162</v>
          </cell>
          <cell r="B1270" t="str">
            <v>MÁQUINA PARA SOLDA POR ELETROFUSÃO PARA TUBOS DE POLIETILENO DE ALTA DENSIDADE (PEAD) COM DIÂMETRO EXTERNO DE 20 A 1600 MM, POTÊNCIA DE 3500 W - MATERIAIS NA OPERAÇÃO. AF_10/2021</v>
          </cell>
          <cell r="C1270" t="str">
            <v>H</v>
          </cell>
          <cell r="D1270">
            <v>2.71</v>
          </cell>
        </row>
        <row r="1271">
          <cell r="A1271">
            <v>103168</v>
          </cell>
          <cell r="B1271" t="str">
            <v>MÁQUINA PARA SOLDA POR TERMOFUSÃO PARA TUBOS DE POLIETILENO DE ALTA DENSIDADE (PEAD) COM DIÂMETRO EXTERNO DE 90 A 315 MM, POTÊNCIA ENTRE 2500 E 5350 W - MATERIAIS NA OPERAÇÃO. AF_10/2021</v>
          </cell>
          <cell r="C1271" t="str">
            <v>H</v>
          </cell>
          <cell r="D1271">
            <v>3.09</v>
          </cell>
        </row>
        <row r="1272">
          <cell r="A1272">
            <v>103174</v>
          </cell>
          <cell r="B1272" t="str">
            <v>MÁQUINA PARA SOLDA POR TERMOFUSÃO PARA TUBOS DE POLIETILENO DE ALTA DENSIDADE (PEAD) COM DIÂMETRO EXTERNO DE 315 A 630 MM, POTÊNCIA ENTRE 8000 E 12350 W - MATERIAIS NA OPERAÇÃO. AF_10/2021</v>
          </cell>
          <cell r="C1272" t="str">
            <v>H</v>
          </cell>
          <cell r="D1272">
            <v>7.73</v>
          </cell>
        </row>
        <row r="1273">
          <cell r="A1273">
            <v>103180</v>
          </cell>
          <cell r="B1273" t="str">
            <v>MÁQUINA PARA SOLDA POR TERMOFUSÃO PARA TUBOS DE POLIETILENO DE ALTA DENSIDADE (PEAD) COM DIÂMETRO EXTERNO DE 710 A 1200 MM, POTÊNCIA ENTRE 16000 E 29500 W - MATERIAIS NA OPERAÇÃO. AF_10/2021</v>
          </cell>
          <cell r="C1273" t="str">
            <v>H</v>
          </cell>
          <cell r="D1273">
            <v>17.79</v>
          </cell>
        </row>
        <row r="1274">
          <cell r="A1274">
            <v>103223</v>
          </cell>
          <cell r="B1274" t="str">
            <v>PERFURATRIZ PARA FURO DIRECIONAL HORIZONTAL (HDD) COM CAPACIDADE ATÉ 89 KN, POTÊNCIA 24,8 HP A 80 HP (INCLUSO FERRAMENTAS E LOCALIZADOR) - MATERIAIS NA OPERAÇÃO. AF_11/2021</v>
          </cell>
          <cell r="C1274" t="str">
            <v>H</v>
          </cell>
          <cell r="D1274">
            <v>34.630000000000003</v>
          </cell>
        </row>
        <row r="1275">
          <cell r="A1275">
            <v>103229</v>
          </cell>
          <cell r="B1275" t="str">
            <v>PERFURATRIZ PARA FURO DIRECIONAL HORIZONTAL (HDD) COM CAPACIDADE DE 90 KN A 200 KN, POTÊNCIA 100 HP A 160 HP (INCLUSO FERRAMENTAS E LOCALIZADOR) - MATERIAIS NA OPERAÇÃO. AF_11/2021</v>
          </cell>
          <cell r="C1275" t="str">
            <v>H</v>
          </cell>
          <cell r="D1275">
            <v>85.99</v>
          </cell>
        </row>
        <row r="1276">
          <cell r="A1276">
            <v>103235</v>
          </cell>
          <cell r="B1276" t="str">
            <v>PERFURATRIZ PARA FURO DIRECIONAL HORIZONTAL (HDD) COM CAPACIDADE DE 201 KN A 560 KN, POTÊNCIA 200 HP A 260 HP (INCLUSO FERRAMENTAS E LOCALIZADOR) - MATERIAIS NA OPERAÇÃO. AF_11/2021</v>
          </cell>
          <cell r="C1276" t="str">
            <v>H</v>
          </cell>
          <cell r="D1276">
            <v>152.12</v>
          </cell>
        </row>
        <row r="1277">
          <cell r="A1277">
            <v>103241</v>
          </cell>
          <cell r="B1277" t="str">
            <v>MISTURADOR PARA PREPARO DE LAMA ESTABILIZANTE COM CAPACIDADE DE *4000* L, COM BOMBA CENTRÍFUGA 5,5 HP A 23,07 HP, PARA SISTEMA DE FURO DIRECIONAL - MATERIAIS NA OPERAÇÃO. AF_11/2021</v>
          </cell>
          <cell r="C1277" t="str">
            <v>H</v>
          </cell>
          <cell r="D1277">
            <v>8.24</v>
          </cell>
        </row>
        <row r="1278">
          <cell r="A1278">
            <v>103660</v>
          </cell>
          <cell r="B1278" t="str">
            <v>VARREDEIRA DE GRAMA SINTÉTICA A GASOLINA, 2,4 CV, 4 TEMPOS - MATERIAIS NA OPERAÇÃO. AF_02/2022</v>
          </cell>
          <cell r="C1278" t="str">
            <v>H</v>
          </cell>
          <cell r="D1278">
            <v>9.6300000000000008</v>
          </cell>
        </row>
        <row r="1279">
          <cell r="A1279">
            <v>103666</v>
          </cell>
          <cell r="B1279" t="str">
            <v>BATE ESTACA PARA INSTALAÇÃO DE DEFENSAS METÁLICAS (GUARD RAIL) FIXO - MATERIAIS NA OPERAÇÃO. AF_02/2022</v>
          </cell>
          <cell r="C1279" t="str">
            <v>H</v>
          </cell>
          <cell r="D1279">
            <v>91.72</v>
          </cell>
        </row>
        <row r="1280">
          <cell r="A1280">
            <v>92259</v>
          </cell>
          <cell r="B1280" t="str">
            <v>INSTALAÇÃO DE TESOURA (INTEIRA OU MEIA), BIAPOIADA, EM MADEIRA NÃO APARELHADA, PARA VÃOS MAIORES OU IGUAIS A 3,0 M E MENORES QUE 6,0 M, INCLUSO IÇAMENTO. AF_07/2019</v>
          </cell>
          <cell r="C1280" t="str">
            <v>UN</v>
          </cell>
          <cell r="D1280">
            <v>377.41</v>
          </cell>
        </row>
        <row r="1281">
          <cell r="A1281">
            <v>92260</v>
          </cell>
          <cell r="B1281" t="str">
            <v>INSTALAÇÃO DE TESOURA (INTEIRA OU MEIA), BIAPOIADA, EM MADEIRA NÃO APARELHADA, PARA VÃOS MAIORES OU IGUAIS A 6,0 M E MENORES QUE 8,0 M, INCLUSO IÇAMENTO. AF_07/2019</v>
          </cell>
          <cell r="C1281" t="str">
            <v>UN</v>
          </cell>
          <cell r="D1281">
            <v>427.28</v>
          </cell>
        </row>
        <row r="1282">
          <cell r="A1282">
            <v>92261</v>
          </cell>
          <cell r="B1282" t="str">
            <v>INSTALAÇÃO DE TESOURA (INTEIRA OU MEIA), BIAPOIADA, EM MADEIRA NÃO APARELHADA, PARA VÃOS MAIORES OU IGUAIS A 8,0 M E MENORES QUE 10,0 M, INCLUSO IÇAMENTO. AF_07/2019</v>
          </cell>
          <cell r="C1282" t="str">
            <v>UN</v>
          </cell>
          <cell r="D1282">
            <v>475.61</v>
          </cell>
        </row>
        <row r="1283">
          <cell r="A1283">
            <v>92262</v>
          </cell>
          <cell r="B1283" t="str">
            <v>INSTALAÇÃO DE TESOURA (INTEIRA OU MEIA), BIAPOIADA, EM MADEIRA NÃO APARELHADA, PARA VÃOS MAIORES OU IGUAIS A 10,0 M E MENORES QUE 12,0 M, INCLUSO IÇAMENTO. AF_07/2019</v>
          </cell>
          <cell r="C1283" t="str">
            <v>UN</v>
          </cell>
          <cell r="D1283">
            <v>553.45000000000005</v>
          </cell>
        </row>
        <row r="1284">
          <cell r="A1284">
            <v>92539</v>
          </cell>
          <cell r="B1284" t="str">
            <v>TRAMA DE MADEIRA COMPOSTA POR RIPAS, CAIBROS E TERÇAS PARA TELHADOS DE ATÉ 2 ÁGUAS PARA TELHA DE ENCAIXE DE CERÂMICA OU DE CONCRETO, INCLUSO TRANSPORTE VERTICAL. AF_07/2019</v>
          </cell>
          <cell r="C1284" t="str">
            <v>M2</v>
          </cell>
          <cell r="D1284">
            <v>61.57</v>
          </cell>
        </row>
        <row r="1285">
          <cell r="A1285">
            <v>92540</v>
          </cell>
          <cell r="B1285" t="str">
            <v>TRAMA DE MADEIRA COMPOSTA POR RIPAS, CAIBROS E TERÇAS PARA TELHADOS DE MAIS QUE 2 ÁGUAS PARA TELHA DE ENCAIXE DE CERÂMICA OU DE CONCRETO, INCLUSO TRANSPORTE VERTICAL. AF_07/2019</v>
          </cell>
          <cell r="C1285" t="str">
            <v>M2</v>
          </cell>
          <cell r="D1285">
            <v>69.02</v>
          </cell>
        </row>
        <row r="1286">
          <cell r="A1286">
            <v>92541</v>
          </cell>
          <cell r="B1286" t="str">
            <v>TRAMA DE MADEIRA COMPOSTA POR RIPAS, CAIBROS E TERÇAS PARA TELHADOS DE ATÉ 2 ÁGUAS PARA TELHA CERÂMICA CAPA-CANAL, INCLUSO TRANSPORTE VERTICAL. AF_07/2019</v>
          </cell>
          <cell r="C1286" t="str">
            <v>M2</v>
          </cell>
          <cell r="D1286">
            <v>66.33</v>
          </cell>
        </row>
        <row r="1287">
          <cell r="A1287">
            <v>92542</v>
          </cell>
          <cell r="B1287" t="str">
            <v>TRAMA DE MADEIRA COMPOSTA POR RIPAS, CAIBROS E TERÇAS PARA TELHADOS DE MAIS QUE 2 ÁGUAS PARA TELHA CERÂMICA CAPA-CANAL, INCLUSO TRANSPORTE VERTICAL. AF_07/2019</v>
          </cell>
          <cell r="C1287" t="str">
            <v>M2</v>
          </cell>
          <cell r="D1287">
            <v>80.28</v>
          </cell>
        </row>
        <row r="1288">
          <cell r="A1288">
            <v>92543</v>
          </cell>
          <cell r="B1288" t="str">
            <v>TRAMA DE MADEIRA COMPOSTA POR TERÇAS PARA TELHADOS DE ATÉ 2 ÁGUAS PARA TELHA ONDULADA DE FIBROCIMENTO, METÁLICA, PLÁSTICA OU TERMOACÚSTICA, INCLUSO TRANSPORTE VERTICAL. AF_07/2019</v>
          </cell>
          <cell r="C1288" t="str">
            <v>M2</v>
          </cell>
          <cell r="D1288">
            <v>18.43</v>
          </cell>
        </row>
        <row r="1289">
          <cell r="A1289">
            <v>92544</v>
          </cell>
          <cell r="B1289" t="str">
            <v>TRAMA DE MADEIRA COMPOSTA POR TERÇAS PARA TELHADOS DE ATÉ 2 ÁGUAS PARA TELHA ESTRUTURAL DE FIBROCIMENTO, INCLUSO TRANSPORTE VERTICAL. AF_07/2019</v>
          </cell>
          <cell r="C1289" t="str">
            <v>M2</v>
          </cell>
          <cell r="D1289">
            <v>14.64</v>
          </cell>
        </row>
        <row r="1290">
          <cell r="A1290">
            <v>92545</v>
          </cell>
          <cell r="B1290" t="str">
            <v>FABRICAÇÃO E INSTALAÇÃO DE TESOURA INTEIRA EM MADEIRA NÃO APARELHADA, VÃO DE 3 M, PARA TELHA CERÂMICA OU DE CONCRETO, INCLUSO IÇAMENTO. AF_07/2019</v>
          </cell>
          <cell r="C1290" t="str">
            <v>UN</v>
          </cell>
          <cell r="D1290">
            <v>824.48</v>
          </cell>
        </row>
        <row r="1291">
          <cell r="A1291">
            <v>92546</v>
          </cell>
          <cell r="B1291" t="str">
            <v>FABRICAÇÃO E INSTALAÇÃO DE TESOURA INTEIRA EM MADEIRA NÃO APARELHADA, VÃO DE 4 M, PARA TELHA CERÂMICA OU DE CONCRETO, INCLUSO IÇAMENTO. AF_07/2019</v>
          </cell>
          <cell r="C1291" t="str">
            <v>UN</v>
          </cell>
          <cell r="D1291">
            <v>1009.85</v>
          </cell>
        </row>
        <row r="1292">
          <cell r="A1292">
            <v>92547</v>
          </cell>
          <cell r="B1292" t="str">
            <v>FABRICAÇÃO E INSTALAÇÃO DE TESOURA INTEIRA EM MADEIRA NÃO APARELHADA, VÃO DE 5 M, PARA TELHA CERÂMICA OU DE CONCRETO, INCLUSO IÇAMENTO. AF_07/2019</v>
          </cell>
          <cell r="C1292" t="str">
            <v>UN</v>
          </cell>
          <cell r="D1292">
            <v>1068.6400000000001</v>
          </cell>
        </row>
        <row r="1293">
          <cell r="A1293">
            <v>92548</v>
          </cell>
          <cell r="B1293" t="str">
            <v>FABRICAÇÃO E INSTALAÇÃO DE TESOURA INTEIRA EM MADEIRA NÃO APARELHADA, VÃO DE 6 M, PARA TELHA CERÂMICA OU DE CONCRETO, INCLUSO IÇAMENTO. AF_07/2019</v>
          </cell>
          <cell r="C1293" t="str">
            <v>UN</v>
          </cell>
          <cell r="D1293">
            <v>1188.29</v>
          </cell>
        </row>
        <row r="1294">
          <cell r="A1294">
            <v>92549</v>
          </cell>
          <cell r="B1294" t="str">
            <v>FABRICAÇÃO E INSTALAÇÃO DE TESOURA INTEIRA EM MADEIRA NÃO APARELHADA, VÃO DE 7 M, PARA TELHA CERÂMICA OU DE CONCRETO, INCLUSO IÇAMENTO. AF_07/2019</v>
          </cell>
          <cell r="C1294" t="str">
            <v>UN</v>
          </cell>
          <cell r="D1294">
            <v>1480.86</v>
          </cell>
        </row>
        <row r="1295">
          <cell r="A1295">
            <v>92550</v>
          </cell>
          <cell r="B1295" t="str">
            <v>FABRICAÇÃO E INSTALAÇÃO DE TESOURA INTEIRA EM MADEIRA NÃO APARELHADA, VÃO DE 8 M, PARA TELHA CERÂMICA OU DE CONCRETO, INCLUSO IÇAMENTO. AF_07/2019</v>
          </cell>
          <cell r="C1295" t="str">
            <v>UN</v>
          </cell>
          <cell r="D1295">
            <v>1878.69</v>
          </cell>
        </row>
        <row r="1296">
          <cell r="A1296">
            <v>92551</v>
          </cell>
          <cell r="B1296" t="str">
            <v>FABRICAÇÃO E INSTALAÇÃO DE TESOURA INTEIRA EM MADEIRA NÃO APARELHADA, VÃO DE 9 M, PARA TELHA CERÂMICA OU DE CONCRETO, INCLUSO IÇAMENTO. AF_07/2019</v>
          </cell>
          <cell r="C1296" t="str">
            <v>UN</v>
          </cell>
          <cell r="D1296">
            <v>1953.79</v>
          </cell>
        </row>
        <row r="1297">
          <cell r="A1297">
            <v>92552</v>
          </cell>
          <cell r="B1297" t="str">
            <v>FABRICAÇÃO E INSTALAÇÃO DE TESOURA INTEIRA EM MADEIRA NÃO APARELHADA, VÃO DE 10 M, PARA TELHA CERÂMICA OU DE CONCRETO, INCLUSO IÇAMENTO. AF_07/2019</v>
          </cell>
          <cell r="C1297" t="str">
            <v>UN</v>
          </cell>
          <cell r="D1297">
            <v>2117.7399999999998</v>
          </cell>
        </row>
        <row r="1298">
          <cell r="A1298">
            <v>92553</v>
          </cell>
          <cell r="B1298" t="str">
            <v>FABRICAÇÃO E INSTALAÇÃO DE TESOURA INTEIRA EM MADEIRA NÃO APARELHADA, VÃO DE 11 M, PARA TELHA CERÂMICA OU DE CONCRETO, INCLUSO IÇAMENTO. AF_07/2019</v>
          </cell>
          <cell r="C1298" t="str">
            <v>UN</v>
          </cell>
          <cell r="D1298">
            <v>2420.5700000000002</v>
          </cell>
        </row>
        <row r="1299">
          <cell r="A1299">
            <v>92554</v>
          </cell>
          <cell r="B1299" t="str">
            <v>FABRICAÇÃO E INSTALAÇÃO DE TESOURA INTEIRA EM MADEIRA NÃO APARELHADA, VÃO DE 12 M, PARA TELHA CERÂMICA OU DE CONCRETO, INCLUSO IÇAMENTO. AF_07/2019</v>
          </cell>
          <cell r="C1299" t="str">
            <v>UN</v>
          </cell>
          <cell r="D1299">
            <v>2506.5</v>
          </cell>
        </row>
        <row r="1300">
          <cell r="A1300">
            <v>92555</v>
          </cell>
          <cell r="B1300" t="str">
            <v>FABRICAÇÃO E INSTALAÇÃO DE TESOURA INTEIRA EM MADEIRA NÃO APARELHADA, VÃO DE 3 M, PARA TELHA ONDULADA DE FIBROCIMENTO, METÁLICA, PLÁSTICA OU TERMOACÚSTICA, INCLUSO IÇAMENTO. AF_07/2019</v>
          </cell>
          <cell r="C1300" t="str">
            <v>UN</v>
          </cell>
          <cell r="D1300">
            <v>813.49</v>
          </cell>
        </row>
        <row r="1301">
          <cell r="A1301">
            <v>92556</v>
          </cell>
          <cell r="B1301" t="str">
            <v>FABRICAÇÃO E INSTALAÇÃO DE TESOURA INTEIRA EM MADEIRA NÃO APARELHADA, VÃO DE 4 M, PARA TELHA ONDULADA DE FIBROCIMENTO, METÁLICA, PLÁSTICA OU TERMOACÚSTICA, INCLUSO IÇAMENTO. AF_07/2019</v>
          </cell>
          <cell r="C1301" t="str">
            <v>UN</v>
          </cell>
          <cell r="D1301">
            <v>990.59</v>
          </cell>
        </row>
        <row r="1302">
          <cell r="A1302">
            <v>92557</v>
          </cell>
          <cell r="B1302" t="str">
            <v>FABRICAÇÃO E INSTALAÇÃO DE TESOURA INTEIRA EM MADEIRA NÃO APARELHADA, VÃO DE 5 M, PARA TELHA ONDULADA DE FIBROCIMENTO, METÁLICA, PLÁSTICA OU TERMOACÚSTICA, INCLUSO IÇAMENTO. AF_07/2019</v>
          </cell>
          <cell r="C1302" t="str">
            <v>UN</v>
          </cell>
          <cell r="D1302">
            <v>1049.3699999999999</v>
          </cell>
        </row>
        <row r="1303">
          <cell r="A1303">
            <v>92558</v>
          </cell>
          <cell r="B1303" t="str">
            <v>FABRICAÇÃO E INSTALAÇÃO DE TESOURA INTEIRA EM MADEIRA NÃO APARELHADA, VÃO DE 6 M, PARA TELHA ONDULADA DE FIBROCIMENTO, METÁLICA, PLÁSTICA OU TERMOACÚSTICA, INCLUSO IÇAMENTO. AF_07/2019</v>
          </cell>
          <cell r="C1303" t="str">
            <v>UN</v>
          </cell>
          <cell r="D1303">
            <v>1177.29</v>
          </cell>
        </row>
        <row r="1304">
          <cell r="A1304">
            <v>92559</v>
          </cell>
          <cell r="B1304" t="str">
            <v>FABRICAÇÃO E INSTALAÇÃO DE TESOURA INTEIRA EM MADEIRA NÃO APARELHADA, VÃO DE 7 M, PARA TELHA ONDULADA DE FIBROCIMENTO, METÁLICA, PLÁSTICA OU TERMOACÚSTICA, INCLUSO IÇAMENTO. AF_07/2019</v>
          </cell>
          <cell r="C1304" t="str">
            <v>UN</v>
          </cell>
          <cell r="D1304">
            <v>1460.38</v>
          </cell>
        </row>
        <row r="1305">
          <cell r="A1305">
            <v>92560</v>
          </cell>
          <cell r="B1305" t="str">
            <v>FABRICAÇÃO E INSTALAÇÃO DE TESOURA INTEIRA EM MADEIRA NÃO APARELHADA, VÃO DE 8 M, PARA TELHA ONDULADA DE FIBROCIMENTO, METÁLICA, PLÁSTICA OU TERMOACÚSTICA, INCLUSO IÇAMENTO. AF_07/2019</v>
          </cell>
          <cell r="C1305" t="str">
            <v>UN</v>
          </cell>
          <cell r="D1305">
            <v>1850.8</v>
          </cell>
        </row>
        <row r="1306">
          <cell r="A1306">
            <v>92561</v>
          </cell>
          <cell r="B1306" t="str">
            <v>FABRICAÇÃO E INSTALAÇÃO DE TESOURA INTEIRA EM MADEIRA NÃO APARELHADA, VÃO DE 9 M, PARA TELHA ONDULADA DE FIBROCIMENTO, METÁLICA, PLÁSTICA OU TERMOACÚSTICA, INCLUSO IÇAMENTO. AF_07/2019</v>
          </cell>
          <cell r="C1306" t="str">
            <v>UN</v>
          </cell>
          <cell r="D1306">
            <v>1926.65</v>
          </cell>
        </row>
        <row r="1307">
          <cell r="A1307">
            <v>92562</v>
          </cell>
          <cell r="B1307" t="str">
            <v>FABRICAÇÃO E INSTALAÇÃO DE TESOURA INTEIRA EM MADEIRA NÃO APARELHADA, VÃO DE 10 M, PARA TELHA ONDULADA DE FIBROCIMENTO, METÁLICA, PLÁSTICA OU TERMOACÚSTICA, INCLUSO IÇAMENTO. AF_07/2019</v>
          </cell>
          <cell r="C1307" t="str">
            <v>UN</v>
          </cell>
          <cell r="D1307">
            <v>2071.34</v>
          </cell>
        </row>
        <row r="1308">
          <cell r="A1308">
            <v>92563</v>
          </cell>
          <cell r="B1308" t="str">
            <v>FABRICAÇÃO E INSTALAÇÃO DE TESOURA INTEIRA EM MADEIRA NÃO APARELHADA, VÃO DE 11 M, PARA TELHA ONDULADA DE FIBROCIMENTO, METÁLICA, PLÁSTICA OU TERMOACÚSTICA, INCLUSO IÇAMENTO. AF_07/2019</v>
          </cell>
          <cell r="C1308" t="str">
            <v>UN</v>
          </cell>
          <cell r="D1308">
            <v>2366.31</v>
          </cell>
        </row>
        <row r="1309">
          <cell r="A1309">
            <v>92564</v>
          </cell>
          <cell r="B1309" t="str">
            <v>FABRICAÇÃO E INSTALAÇÃO DE TESOURA INTEIRA EM MADEIRA NÃO APARELHADA, VÃO DE 12 M, PARA TELHA ONDULADA DE FIBROCIMENTO, METÁLICA, PLÁSTICA OU TERMOACÚSTICA, INCLUSO IÇAMENTO. AF_07/2019</v>
          </cell>
          <cell r="C1309" t="str">
            <v>UN</v>
          </cell>
          <cell r="D1309">
            <v>2440.04</v>
          </cell>
        </row>
        <row r="1310">
          <cell r="A1310">
            <v>92565</v>
          </cell>
          <cell r="B1310" t="str">
            <v>FABRICAÇÃO E INSTALAÇÃO DE ESTRUTURA PONTALETADA DE MADEIRA NÃO APARELHADA PARA TELHADOS COM ATÉ 2 ÁGUAS E PARA TELHA CERÂMICA OU DE CONCRETO, INCLUSO TRANSPORTE VERTICAL. AF_12/2015</v>
          </cell>
          <cell r="C1310" t="str">
            <v>M2</v>
          </cell>
          <cell r="D1310">
            <v>31.92</v>
          </cell>
        </row>
        <row r="1311">
          <cell r="A1311">
            <v>92566</v>
          </cell>
          <cell r="B1311" t="str">
            <v>FABRICAÇÃO E INSTALAÇÃO DE ESTRUTURA PONTALETADA DE MADEIRA NÃO APARELHADA PARA TELHADOS COM ATÉ 2 ÁGUAS E PARA TELHA ONDULADA DE FIBROCIMENTO, METÁLICA, PLÁSTICA OU TERMOACÚSTICA, INCLUSO TRANSPORTE VERTICAL. AF_12/2015</v>
          </cell>
          <cell r="C1311" t="str">
            <v>M2</v>
          </cell>
          <cell r="D1311">
            <v>19.48</v>
          </cell>
        </row>
        <row r="1312">
          <cell r="A1312">
            <v>92567</v>
          </cell>
          <cell r="B1312" t="str">
            <v>FABRICAÇÃO E INSTALAÇÃO DE ESTRUTURA PONTALETADA DE MADEIRA NÃO APARELHADA PARA TELHADOS COM MAIS QUE 2 ÁGUAS E PARA TELHA CERÂMICA OU DE CONCRETO, INCLUSO TRANSPORTE VERTICAL. AF_12/2015</v>
          </cell>
          <cell r="C1312" t="str">
            <v>M2</v>
          </cell>
          <cell r="D1312">
            <v>28.84</v>
          </cell>
        </row>
        <row r="1313">
          <cell r="A1313">
            <v>100379</v>
          </cell>
          <cell r="B1313" t="str">
            <v>FABRICAÇÃO E INSTALAÇÃO DE PONTALETES DE MADEIRA NÃO APARELHADA PARA TELHADOS COM ATÉ 2 ÁGUAS E COM TELHA CERÂMICA OU DE CONCRETO EM EDIFÍCIO RESIDENCIAL TÉRREO, INCLUSO TRANSPORTE VERTICAL. AF_07/2019</v>
          </cell>
          <cell r="C1313" t="str">
            <v>M2</v>
          </cell>
          <cell r="D1313">
            <v>31.92</v>
          </cell>
        </row>
        <row r="1314">
          <cell r="A1314">
            <v>100380</v>
          </cell>
          <cell r="B1314" t="str">
            <v>FABRICAÇÃO E INSTALAÇÃO DE PONTALETES DE MADEIRA NÃO APARELHADA PARA TELHADOS COM ATÉ 2 ÁGUAS E COM TELHA CERÂMICA OU DE CONCRETO EM EDIFÍCIO RESIDENCIAL DE MÚLTIPLOS PAVIMENTOS, INCLUSO TRANSPORTE VERTICAL. AF_07/2019</v>
          </cell>
          <cell r="C1314" t="str">
            <v>M2</v>
          </cell>
          <cell r="D1314">
            <v>41.71</v>
          </cell>
        </row>
        <row r="1315">
          <cell r="A1315">
            <v>100381</v>
          </cell>
          <cell r="B1315" t="str">
            <v>FABRICAÇÃO E INSTALAÇÃO DE PONTALETES DE MADEIRA NÃO APARELHADA PARA TELHADOS COM ATÉ 2 ÁGUAS E COM TELHA CERÂMICA OU DE CONCRETO EM EDIFÍCIO INSTITUCIONAL TÉRREO, INCLUSO TRANSPORTE VERTICAL. AF_07/2019</v>
          </cell>
          <cell r="C1315" t="str">
            <v>M2</v>
          </cell>
          <cell r="D1315">
            <v>46.29</v>
          </cell>
        </row>
        <row r="1316">
          <cell r="A1316">
            <v>100383</v>
          </cell>
          <cell r="B1316" t="str">
            <v>FABRICAÇÃO E INSTALAÇÃO DE PONTALETES DE MADEIRA NÃO APARELHADA PARA TELHADOS COM ATÉ 2 ÁGUAS E COM TELHA ONDULADA DE FIBROCIMENTO, ALUMÍNIO OU PLÁSTICA EM EDIFÍCIO RESIDENCIAL DE MÚLTIPLOS PAVIMENTOS, INCLUSO TRANSPORTE VERTICAL. AF_07/2019</v>
          </cell>
          <cell r="C1316" t="str">
            <v>M2</v>
          </cell>
          <cell r="D1316">
            <v>21.2</v>
          </cell>
        </row>
        <row r="1317">
          <cell r="A1317">
            <v>100384</v>
          </cell>
          <cell r="B1317" t="str">
            <v>FABRICAÇÃO E INSTALAÇÃO DE PONTALETES DE MADEIRA NÃO APARELHADA PARA TELHADOS COM ATÉ 2 ÁGUAS E COM TELHA ONDULADA DE FIBROCIMENTO, ALUMÍNIO OU PLÁSTICA EM EDIFÍCIO INSTITUCIONAL TÉRREO, INCLUSO TRANSPORTE VERTICAL. AF_07/2019</v>
          </cell>
          <cell r="C1317" t="str">
            <v>M2</v>
          </cell>
          <cell r="D1317">
            <v>22.05</v>
          </cell>
        </row>
        <row r="1318">
          <cell r="A1318">
            <v>100385</v>
          </cell>
          <cell r="B1318" t="str">
            <v>FABRICAÇÃO E INSTALAÇÃO DE PONTALETES DE MADEIRA NÃO APARELHADA PARA TELHADOS COM MAIS QUE 2 ÁGUAS E COM TELHA CERÂMICA OU DE CONCRETO EM EDIFÍCIO RESIDENCIAL TÉRREO, INCLUSO TRANSPORTE VERTICAL. AF_07/2019</v>
          </cell>
          <cell r="C1318" t="str">
            <v>M2</v>
          </cell>
          <cell r="D1318">
            <v>28.84</v>
          </cell>
        </row>
        <row r="1319">
          <cell r="A1319">
            <v>100386</v>
          </cell>
          <cell r="B1319" t="str">
            <v>FABRICAÇÃO E INSTALAÇÃO DE PONTALETES DE MADEIRA NÃO APARELHADA PARA TELHADOS COM MAIS QUE 2 ÁGUAS E COM TELHA CERÂMICA OU DE CONCRETO EM EDIFÍCIO RESIDENCIAL DE MÚLTIPLOS PAVIMENTOS. AF_07/2019</v>
          </cell>
          <cell r="C1319" t="str">
            <v>M2</v>
          </cell>
          <cell r="D1319">
            <v>36.65</v>
          </cell>
        </row>
        <row r="1320">
          <cell r="A1320">
            <v>100387</v>
          </cell>
          <cell r="B1320" t="str">
            <v>FABRICAÇÃO E INSTALAÇÃO DE PONTALETES DE MADEIRA NÃO APARELHADA PARA TELHADOS COM MAIS QUE 2 ÁGUAS E COM TELHA CERÂMICA OU DE CONCRETO EM EDIFÍCIO INSTITUCIONAL TÉRREO, INCLUSO TRANSPORTE VERTICAL. AF_07/2019</v>
          </cell>
          <cell r="C1320" t="str">
            <v>M2</v>
          </cell>
          <cell r="D1320">
            <v>44.06</v>
          </cell>
        </row>
        <row r="1321">
          <cell r="A1321">
            <v>100388</v>
          </cell>
          <cell r="B1321" t="str">
            <v>RETIRADA E RECOLOCAÇÃO DE RIPA EM TELHADOS DE ATÉ 2 ÁGUAS COM TELHA CERÂMICA OU DE CONCRETO DE ENCAIXE, INCLUSO TRANSPORTE VERTICAL. AF_07/2019</v>
          </cell>
          <cell r="C1321" t="str">
            <v>M2</v>
          </cell>
          <cell r="D1321">
            <v>15.37</v>
          </cell>
        </row>
        <row r="1322">
          <cell r="A1322">
            <v>100389</v>
          </cell>
          <cell r="B1322" t="str">
            <v>RETIRADA E RECOLOCAÇÃO DE CAIBRO EM TELHADOS DE ATÉ 2 ÁGUAS COM TELHA CERÂMICA OU DE CONCRETO DE ENCAIXE, INCLUSO TRANSPORTE VERTICAL. AF_07/2019</v>
          </cell>
          <cell r="C1322" t="str">
            <v>M2</v>
          </cell>
          <cell r="D1322">
            <v>13.93</v>
          </cell>
        </row>
        <row r="1323">
          <cell r="A1323">
            <v>100390</v>
          </cell>
          <cell r="B1323" t="str">
            <v>RETIRADA E RECOLOCAÇÃO DE RIPA EM TELHADOS DE MAIS DE 2 ÁGUAS COM TELHA CERÂMICA OU DE CONCRETO DE ENCAIXE, INCLUSO TRANSPORTE VERTICAL. AF_07/2019</v>
          </cell>
          <cell r="C1323" t="str">
            <v>M2</v>
          </cell>
          <cell r="D1323">
            <v>18.309999999999999</v>
          </cell>
        </row>
        <row r="1324">
          <cell r="A1324">
            <v>100391</v>
          </cell>
          <cell r="B1324" t="str">
            <v>RETIRADA E RECOLOCAÇÃO DE CAIBRO EM TELHADOS DE MAIS DE 2 ÁGUAS COM TELHA CERÂMICA OU DE CONCRETO DE ENCAIXE, INCLUSO TRANSPORTE VERTICAL. AF_07/2019</v>
          </cell>
          <cell r="C1324" t="str">
            <v>M2</v>
          </cell>
          <cell r="D1324">
            <v>15.97</v>
          </cell>
        </row>
        <row r="1325">
          <cell r="A1325">
            <v>100392</v>
          </cell>
          <cell r="B1325" t="str">
            <v>RETIRADA E RECOLOCAÇÃO DE RIPA EM TELHADOS DE ATÉ 2 ÁGUAS COM TELHA CERÂMICA CAPA-CANAL, INCLUSO TRANSPORTE VERTICAL. AF_07/2019</v>
          </cell>
          <cell r="C1325" t="str">
            <v>M2</v>
          </cell>
          <cell r="D1325">
            <v>12.17</v>
          </cell>
        </row>
        <row r="1326">
          <cell r="A1326">
            <v>100393</v>
          </cell>
          <cell r="B1326" t="str">
            <v>RETIRADA E RECOLOCAÇÃO DE CAIBRO EM TELHADOS DE ATÉ 2 ÁGUAS COM TELHA CERÂMICA CAPA-CANAL, INCLUSO TRANSPORTE VERTICAL. AF_07/2019</v>
          </cell>
          <cell r="C1326" t="str">
            <v>M2</v>
          </cell>
          <cell r="D1326">
            <v>16</v>
          </cell>
        </row>
        <row r="1327">
          <cell r="A1327">
            <v>100394</v>
          </cell>
          <cell r="B1327" t="str">
            <v>RETIRADA E RECOLOCAÇÃO DE RIPA EM TELHADOS DE MAIS DE 2 ÁGUAS COM TELHA CERÂMICA CAPA-CANAL, INCLUSO TRANSPORTE VERTICAL. AF_07/2019</v>
          </cell>
          <cell r="C1327" t="str">
            <v>M2</v>
          </cell>
          <cell r="D1327">
            <v>14.48</v>
          </cell>
        </row>
        <row r="1328">
          <cell r="A1328">
            <v>100395</v>
          </cell>
          <cell r="B1328" t="str">
            <v>RETIRADA E RECOLOCAÇÃO DE CAIBRO EM TELHADOS DE MAIS DE 2 ÁGUAS COM TELHA CERÂMICA CAPA-CANAL, INCLUSO TRANSPORTE VERTICAL. AF_07/2019</v>
          </cell>
          <cell r="C1328" t="str">
            <v>M2</v>
          </cell>
          <cell r="D1328">
            <v>18.96</v>
          </cell>
        </row>
        <row r="1329">
          <cell r="A1329">
            <v>94189</v>
          </cell>
          <cell r="B1329" t="str">
            <v>TELHAMENTO COM TELHA DE CONCRETO DE ENCAIXE, COM ATÉ 2 ÁGUAS, INCLUSO TRANSPORTE VERTICAL. AF_07/2019</v>
          </cell>
          <cell r="C1329" t="str">
            <v>M2</v>
          </cell>
          <cell r="D1329">
            <v>36.17</v>
          </cell>
        </row>
        <row r="1330">
          <cell r="A1330">
            <v>94192</v>
          </cell>
          <cell r="B1330" t="str">
            <v>TELHAMENTO COM TELHA DE CONCRETO DE ENCAIXE, COM MAIS DE 2 ÁGUAS, INCLUSO TRANSPORTE VERTICAL. AF_07/2019</v>
          </cell>
          <cell r="C1330" t="str">
            <v>M2</v>
          </cell>
          <cell r="D1330">
            <v>38.200000000000003</v>
          </cell>
        </row>
        <row r="1331">
          <cell r="A1331">
            <v>94195</v>
          </cell>
          <cell r="B1331" t="str">
            <v>TELHAMENTO COM TELHA CERÂMICA DE ENCAIXE, TIPO PORTUGUESA, COM ATÉ 2 ÁGUAS, INCLUSO TRANSPORTE VERTICAL. AF_07/2019</v>
          </cell>
          <cell r="C1331" t="str">
            <v>M2</v>
          </cell>
          <cell r="D1331">
            <v>42.71</v>
          </cell>
        </row>
        <row r="1332">
          <cell r="A1332">
            <v>94198</v>
          </cell>
          <cell r="B1332" t="str">
            <v>TELHAMENTO COM TELHA CERÂMICA DE ENCAIXE, TIPO PORTUGUESA, COM MAIS DE 2 ÁGUAS, INCLUSO TRANSPORTE VERTICAL. AF_07/2019</v>
          </cell>
          <cell r="C1332" t="str">
            <v>M2</v>
          </cell>
          <cell r="D1332">
            <v>45.39</v>
          </cell>
        </row>
        <row r="1333">
          <cell r="A1333">
            <v>94201</v>
          </cell>
          <cell r="B1333" t="str">
            <v>TELHAMENTO COM TELHA CERÂMICA CAPA-CANAL, TIPO COLONIAL, COM ATÉ 2 ÁGUAS, INCLUSO TRANSPORTE VERTICAL. AF_07/2019</v>
          </cell>
          <cell r="C1333" t="str">
            <v>M2</v>
          </cell>
          <cell r="D1333">
            <v>60.1</v>
          </cell>
        </row>
        <row r="1334">
          <cell r="A1334">
            <v>94204</v>
          </cell>
          <cell r="B1334" t="str">
            <v>TELHAMENTO COM TELHA CERÂMICA CAPA-CANAL, TIPO COLONIAL, COM MAIS DE 2 ÁGUAS, INCLUSO TRANSPORTE VERTICAL. AF_07/2019</v>
          </cell>
          <cell r="C1334" t="str">
            <v>M2</v>
          </cell>
          <cell r="D1334">
            <v>64.650000000000006</v>
          </cell>
        </row>
        <row r="1335">
          <cell r="A1335">
            <v>94224</v>
          </cell>
          <cell r="B1335" t="str">
            <v>EMBOÇAMENTO COM ARGAMASSA TRAÇO 1:2:9 (CIMENTO, CAL E AREIA). AF_07/2019</v>
          </cell>
          <cell r="C1335" t="str">
            <v>M</v>
          </cell>
          <cell r="D1335">
            <v>20.37</v>
          </cell>
        </row>
        <row r="1336">
          <cell r="A1336">
            <v>94226</v>
          </cell>
          <cell r="B1336" t="str">
            <v>SUBCOBERTURA COM MANTA PLÁSTICA REVESTIDA POR PELÍCULA DE ALUMÍNO, INCLUSO TRANSPORTE VERTICAL. AF_07/2019</v>
          </cell>
          <cell r="C1336" t="str">
            <v>M2</v>
          </cell>
          <cell r="D1336">
            <v>18.64</v>
          </cell>
        </row>
        <row r="1337">
          <cell r="A1337">
            <v>94232</v>
          </cell>
          <cell r="B1337" t="str">
            <v>AMARRAÇÃO DE TELHAS CERÂMICAS OU DE CONCRETO. AF_07/2019</v>
          </cell>
          <cell r="C1337" t="str">
            <v>UN</v>
          </cell>
          <cell r="D1337">
            <v>2.23</v>
          </cell>
        </row>
        <row r="1338">
          <cell r="A1338">
            <v>94440</v>
          </cell>
          <cell r="B1338" t="str">
            <v>TELHAMENTO COM TELHA CERÂMICA DE ENCAIXE, TIPO FRANCESA, COM ATÉ 2 ÁGUAS, INCLUSO TRANSPORTE VERTICAL. AF_07/2019</v>
          </cell>
          <cell r="C1338" t="str">
            <v>M2</v>
          </cell>
          <cell r="D1338">
            <v>42.71</v>
          </cell>
        </row>
        <row r="1339">
          <cell r="A1339">
            <v>94441</v>
          </cell>
          <cell r="B1339" t="str">
            <v>TELHAMENTO COM TELHA CERÂMICA DE ENCAIXE, TIPO FRANCESA, COM MAIS DE 2 ÁGUAS, INCLUSO TRANSPORTE VERTICAL. AF_07/2019</v>
          </cell>
          <cell r="C1339" t="str">
            <v>M2</v>
          </cell>
          <cell r="D1339">
            <v>45.39</v>
          </cell>
        </row>
        <row r="1340">
          <cell r="A1340">
            <v>94442</v>
          </cell>
          <cell r="B1340" t="str">
            <v>TELHAMENTO COM TELHA CERÂMICA DE ENCAIXE, TIPO ROMANA, COM ATÉ 2 ÁGUAS, INCLUSO TRANSPORTE VERTICAL. AF_07/2019</v>
          </cell>
          <cell r="C1340" t="str">
            <v>M2</v>
          </cell>
          <cell r="D1340">
            <v>42.71</v>
          </cell>
        </row>
        <row r="1341">
          <cell r="A1341">
            <v>94443</v>
          </cell>
          <cell r="B1341" t="str">
            <v>TELHAMENTO COM TELHA CERÂMICA DE ENCAIXE, TIPO ROMANA, COM MAIS DE 2 ÁGUAS, INCLUSO TRANSPORTE VERTICAL. AF_07/2019</v>
          </cell>
          <cell r="C1341" t="str">
            <v>M2</v>
          </cell>
          <cell r="D1341">
            <v>45.39</v>
          </cell>
        </row>
        <row r="1342">
          <cell r="A1342">
            <v>94445</v>
          </cell>
          <cell r="B1342" t="str">
            <v>TELHAMENTO COM TELHA CERÂMICA CAPA-CANAL, TIPO PLAN, COM ATÉ 2 ÁGUAS, INCLUSO TRANSPORTE VERTICAL. AF_07/2019</v>
          </cell>
          <cell r="C1342" t="str">
            <v>M2</v>
          </cell>
          <cell r="D1342">
            <v>60.1</v>
          </cell>
        </row>
        <row r="1343">
          <cell r="A1343">
            <v>94446</v>
          </cell>
          <cell r="B1343" t="str">
            <v>TELHAMENTO COM TELHA CERÂMICA CAPA-CANAL, TIPO PLAN, COM MAIS DE 2 ÁGUAS, INCLUSO TRANSPORTE VERTICAL. AF_07/2019</v>
          </cell>
          <cell r="C1343" t="str">
            <v>M2</v>
          </cell>
          <cell r="D1343">
            <v>64.650000000000006</v>
          </cell>
        </row>
        <row r="1344">
          <cell r="A1344">
            <v>94447</v>
          </cell>
          <cell r="B1344" t="str">
            <v>TELHAMENTO COM TELHA CERÂMICA CAPA-CANAL, TIPO PAULISTA, COM ATÉ 2 ÁGUAS, INCLUSO TRANSPORTE VERTICAL. AF_07/2019</v>
          </cell>
          <cell r="C1344" t="str">
            <v>M2</v>
          </cell>
          <cell r="D1344">
            <v>60.1</v>
          </cell>
        </row>
        <row r="1345">
          <cell r="A1345">
            <v>94448</v>
          </cell>
          <cell r="B1345" t="str">
            <v>TELHAMENTO COM TELHA CERÂMICA CAPA-CANAL, TIPO PAULISTA, COM MAIS DE 2 ÁGUAS, INCLUSO TRANSPORTE VERTICAL. AF_07/2019</v>
          </cell>
          <cell r="C1345" t="str">
            <v>M2</v>
          </cell>
          <cell r="D1345">
            <v>64.650000000000006</v>
          </cell>
        </row>
        <row r="1346">
          <cell r="A1346">
            <v>94207</v>
          </cell>
          <cell r="B1346" t="str">
            <v>TELHAMENTO COM TELHA ONDULADA DE FIBROCIMENTO E = 6 MM, COM RECOBRIMENTO LATERAL DE 1/4 DE ONDA PARA TELHADO COM INCLINAÇÃO MAIOR QUE 10°, COM ATÉ 2 ÁGUAS, INCLUSO IÇAMENTO. AF_07/2019</v>
          </cell>
          <cell r="C1346" t="str">
            <v>M2</v>
          </cell>
          <cell r="D1346">
            <v>48.37</v>
          </cell>
        </row>
        <row r="1347">
          <cell r="A1347">
            <v>94210</v>
          </cell>
          <cell r="B1347" t="str">
            <v>TELHAMENTO COM TELHA ONDULADA DE FIBROCIMENTO E = 6 MM, COM RECOBRIMENTO LATERAL DE 1 1/4 DE ONDA PARA TELHADO COM INCLINAÇÃO MÁXIMA DE 10°, COM ATÉ 2 ÁGUAS, INCLUSO IÇAMENTO. AF_07/2019</v>
          </cell>
          <cell r="C1347" t="str">
            <v>M2</v>
          </cell>
          <cell r="D1347">
            <v>51.34</v>
          </cell>
        </row>
        <row r="1348">
          <cell r="A1348">
            <v>94218</v>
          </cell>
          <cell r="B1348" t="str">
            <v>TELHAMENTO COM TELHA ESTRUTURAL DE FIBROCIMENTO E= 8 MM, COM ATÉ 2 ÁGUAS, INCLUSO IÇAMENTO. AF_07/2019_P</v>
          </cell>
          <cell r="C1348" t="str">
            <v>M2</v>
          </cell>
          <cell r="D1348">
            <v>129</v>
          </cell>
        </row>
        <row r="1349">
          <cell r="A1349">
            <v>94213</v>
          </cell>
          <cell r="B1349" t="str">
            <v>TELHAMENTO COM TELHA DE AÇO/ALUMÍNIO E = 0,5 MM, COM ATÉ 2 ÁGUAS, INCLUSO IÇAMENTO. AF_07/2019</v>
          </cell>
          <cell r="C1349" t="str">
            <v>M2</v>
          </cell>
          <cell r="D1349">
            <v>74.12</v>
          </cell>
        </row>
        <row r="1350">
          <cell r="A1350">
            <v>94216</v>
          </cell>
          <cell r="B1350" t="str">
            <v>TELHAMENTO COM TELHA METÁLICA TERMOACÚSTICA E = 30 MM, COM ATÉ 2 ÁGUAS, INCLUSO IÇAMENTO. AF_07/2019</v>
          </cell>
          <cell r="C1350" t="str">
            <v>M2</v>
          </cell>
          <cell r="D1350">
            <v>216.3</v>
          </cell>
        </row>
        <row r="1351">
          <cell r="A1351">
            <v>94219</v>
          </cell>
          <cell r="B1351" t="str">
            <v>CUMEEIRA E ESPIGÃO PARA TELHA CERÂMICA EMBOÇADA COM ARGAMASSA TRAÇO 1:2:9 (CIMENTO, CAL E AREIA), PARA TELHADOS COM MAIS DE 2 ÁGUAS, INCLUSO TRANSPORTE VERTICAL. AF_07/2019</v>
          </cell>
          <cell r="C1351" t="str">
            <v>M</v>
          </cell>
          <cell r="D1351">
            <v>31.42</v>
          </cell>
        </row>
        <row r="1352">
          <cell r="A1352">
            <v>94220</v>
          </cell>
          <cell r="B1352" t="str">
            <v>CUMEEIRA E ESPIGÃO PARA TELHA DE CONCRETO EMBOÇADA COM ARGAMASSA TRAÇO 1:2:9 (CIMENTO, CAL E AREIA), PARA TELHADOS COM MAIS DE 2 ÁGUAS, INCLUSO TRANSPORTE VERTICAL. AF_07/2019</v>
          </cell>
          <cell r="C1352" t="str">
            <v>M</v>
          </cell>
          <cell r="D1352">
            <v>47.83</v>
          </cell>
        </row>
        <row r="1353">
          <cell r="A1353">
            <v>94221</v>
          </cell>
          <cell r="B1353" t="str">
            <v>CUMEEIRA PARA TELHA CERÂMICA EMBOÇADA COM ARGAMASSA TRAÇO 1:2:9 (CIMENTO, CAL E AREIA) PARA TELHADOS COM ATÉ 2 ÁGUAS, INCLUSO TRANSPORTE VERTICAL. AF_07/2019</v>
          </cell>
          <cell r="C1353" t="str">
            <v>M</v>
          </cell>
          <cell r="D1353">
            <v>26.12</v>
          </cell>
        </row>
        <row r="1354">
          <cell r="A1354">
            <v>94222</v>
          </cell>
          <cell r="B1354" t="str">
            <v>CUMEEIRA PARA TELHA DE CONCRETO EMBOÇADA COM ARGAMASSA TRAÇO 1:2:9 (CIMENTO, CAL E AREIA) PARA TELHADOS COM ATÉ 2 ÁGUAS, INCLUSO TRANSPORTE VERTICAL. AF_07/2019</v>
          </cell>
          <cell r="C1354" t="str">
            <v>M</v>
          </cell>
          <cell r="D1354">
            <v>42.53</v>
          </cell>
        </row>
        <row r="1355">
          <cell r="A1355">
            <v>94223</v>
          </cell>
          <cell r="B1355" t="str">
            <v>CUMEEIRA PARA TELHA DE FIBROCIMENTO ONDULADA E = 6 MM, INCLUSO ACESSÓRIOS DE FIXAÇÃO E IÇAMENTO. AF_07/2019</v>
          </cell>
          <cell r="C1355" t="str">
            <v>M</v>
          </cell>
          <cell r="D1355">
            <v>84.73</v>
          </cell>
        </row>
        <row r="1356">
          <cell r="A1356">
            <v>94451</v>
          </cell>
          <cell r="B1356" t="str">
            <v>CUMEEIRA PARA TELHA DE FIBROCIMENTO ESTRUTURAL E = 6 MM, INCLUSO ACESSÓRIOS DE FIXAÇÃO E IÇAMENTO. AF_07/2019</v>
          </cell>
          <cell r="C1356" t="str">
            <v>M</v>
          </cell>
          <cell r="D1356">
            <v>94.86</v>
          </cell>
        </row>
        <row r="1357">
          <cell r="A1357">
            <v>100325</v>
          </cell>
          <cell r="B1357" t="str">
            <v>CUMEEIRA SHED PARA TELHA ONDULADA DE FIBROCIMENTO, E = 6 MM, INCLUSO ACESSÓRIOS DE FIXAÇÃO E IÇAMENTO. AF_07/2019</v>
          </cell>
          <cell r="C1357" t="str">
            <v>M</v>
          </cell>
          <cell r="D1357">
            <v>92.33</v>
          </cell>
        </row>
        <row r="1358">
          <cell r="A1358">
            <v>100327</v>
          </cell>
          <cell r="B1358" t="str">
            <v>RUFO EXTERNO/INTERNO EM CHAPA DE AÇO GALVANIZADO NÚMERO 26, CORTE DE 33 CM, INCLUSO IÇAMENTO. AF_07/2019</v>
          </cell>
          <cell r="C1358" t="str">
            <v>M</v>
          </cell>
          <cell r="D1358">
            <v>58.37</v>
          </cell>
        </row>
        <row r="1359">
          <cell r="A1359">
            <v>100328</v>
          </cell>
          <cell r="B1359" t="str">
            <v>RETIRADA E RECOLOCAÇÃO DE  TELHA CERÂMICA DE ENCAIXE, COM ATÉ DUAS ÁGUAS, INCLUSO IÇAMENTO. AF_07/2019</v>
          </cell>
          <cell r="C1359" t="str">
            <v>M2</v>
          </cell>
          <cell r="D1359">
            <v>13.75</v>
          </cell>
        </row>
        <row r="1360">
          <cell r="A1360">
            <v>100329</v>
          </cell>
          <cell r="B1360" t="str">
            <v>RETIRADA E RECOLOCAÇÃO DE  TELHA CERÂMICA DE ENCAIXE, COM MAIS DE DUAS ÁGUAS, INCLUSO IÇAMENTO. AF_07/2019</v>
          </cell>
          <cell r="C1360" t="str">
            <v>M2</v>
          </cell>
          <cell r="D1360">
            <v>16.440000000000001</v>
          </cell>
        </row>
        <row r="1361">
          <cell r="A1361">
            <v>100330</v>
          </cell>
          <cell r="B1361" t="str">
            <v>RETIRADA E RECOLOCAÇÃO DE  TELHA CERÂMICA CAPA-CANAL, COM ATÉ DUAS ÁGUAS, INCLUSO IÇAMENTO. AF_07/2019</v>
          </cell>
          <cell r="C1361" t="str">
            <v>M2</v>
          </cell>
          <cell r="D1361">
            <v>18.690000000000001</v>
          </cell>
        </row>
        <row r="1362">
          <cell r="A1362">
            <v>100331</v>
          </cell>
          <cell r="B1362" t="str">
            <v>RETIRADA E RECOLOCAÇÃO DE  TELHA CERÂMICA CAPA-CANAL, COM MAIS DE DUAS ÁGUAS, INCLUSO IÇAMENTO. AF_07/2019</v>
          </cell>
          <cell r="C1362" t="str">
            <v>M2</v>
          </cell>
          <cell r="D1362">
            <v>23.26</v>
          </cell>
        </row>
        <row r="1363">
          <cell r="A1363">
            <v>100434</v>
          </cell>
          <cell r="B1363" t="str">
            <v>CALHA DE BEIRAL, SEMICIRCULAR DE PVC, DIAMETRO 125 MM, INCLUINDO CABECEIRAS, EMENDAS, BOCAIS, SUPORTES E VEDAÇÕES, EXCLUINDO CONDUTORES, INCLUSO TRANSPORTE VERTICAL. AF_07/2019</v>
          </cell>
          <cell r="C1363" t="str">
            <v>M</v>
          </cell>
          <cell r="D1363">
            <v>62.86</v>
          </cell>
        </row>
        <row r="1364">
          <cell r="A1364">
            <v>100435</v>
          </cell>
          <cell r="B1364" t="str">
            <v>RUFO EM FIBROCIMENTO PARA TELHA ONDULADA E = 6 MM, ABA DE 26 CM, INCLUSO TRANSPORTE VERTICAL, EXCETO CONTRARRUFO. AF_07/2019</v>
          </cell>
          <cell r="C1364" t="str">
            <v>M</v>
          </cell>
          <cell r="D1364">
            <v>64.87</v>
          </cell>
        </row>
        <row r="1365">
          <cell r="A1365">
            <v>94227</v>
          </cell>
          <cell r="B1365" t="str">
            <v>CALHA EM CHAPA DE AÇO GALVANIZADO NÚMERO 24, DESENVOLVIMENTO DE 33 CM, INCLUSO TRANSPORTE VERTICAL. AF_07/2019</v>
          </cell>
          <cell r="C1365" t="str">
            <v>M</v>
          </cell>
          <cell r="D1365">
            <v>66.5</v>
          </cell>
        </row>
        <row r="1366">
          <cell r="A1366">
            <v>94228</v>
          </cell>
          <cell r="B1366" t="str">
            <v>CALHA EM CHAPA DE AÇO GALVANIZADO NÚMERO 24, DESENVOLVIMENTO DE 50 CM, INCLUSO TRANSPORTE VERTICAL. AF_07/2019</v>
          </cell>
          <cell r="C1366" t="str">
            <v>M</v>
          </cell>
          <cell r="D1366">
            <v>89.45</v>
          </cell>
        </row>
        <row r="1367">
          <cell r="A1367">
            <v>94229</v>
          </cell>
          <cell r="B1367" t="str">
            <v>CALHA EM CHAPA DE AÇO GALVANIZADO NÚMERO 24, DESENVOLVIMENTO DE 100 CM, INCLUSO TRANSPORTE VERTICAL. AF_07/2019</v>
          </cell>
          <cell r="C1367" t="str">
            <v>M</v>
          </cell>
          <cell r="D1367">
            <v>173.54</v>
          </cell>
        </row>
        <row r="1368">
          <cell r="A1368">
            <v>94231</v>
          </cell>
          <cell r="B1368" t="str">
            <v>RUFO EM CHAPA DE AÇO GALVANIZADO NÚMERO 24, CORTE DE 25 CM, INCLUSO TRANSPORTE VERTICAL. AF_07/2019</v>
          </cell>
          <cell r="C1368" t="str">
            <v>M</v>
          </cell>
          <cell r="D1368">
            <v>52.3</v>
          </cell>
        </row>
        <row r="1369">
          <cell r="A1369">
            <v>94449</v>
          </cell>
          <cell r="B1369" t="str">
            <v>TELHAMENTO COM TELHA ONDULADA DE FIBRA DE VIDRO E = 0,6 MM, PARA TELHADO COM INCLINAÇÃO MAIOR QUE 10°, COM ATÉ 2 ÁGUAS, INCLUSO IÇAMENTO. AF_07/2019</v>
          </cell>
          <cell r="C1369" t="str">
            <v>M2</v>
          </cell>
          <cell r="D1369">
            <v>55.83</v>
          </cell>
        </row>
        <row r="1370">
          <cell r="A1370">
            <v>92255</v>
          </cell>
          <cell r="B1370" t="str">
            <v>INSTALAÇÃO DE TESOURA (INTEIRA OU MEIA), EM AÇO, PARA VÃOS MAIORES OU IGUAIS A 3,0 M E MENORES QUE 6,0 M, INCLUSO IÇAMENTO. AF_07/2019</v>
          </cell>
          <cell r="C1370" t="str">
            <v>UN</v>
          </cell>
          <cell r="D1370">
            <v>148.55000000000001</v>
          </cell>
        </row>
        <row r="1371">
          <cell r="A1371">
            <v>92256</v>
          </cell>
          <cell r="B1371" t="str">
            <v>INSTALAÇÃO DE TESOURA (INTEIRA OU MEIA), EM AÇO, PARA VÃOS MAIORES OU IGUAIS A 6,0 M E MENORES QUE 8,0 M, INCLUSO IÇAMENTO. AF_07/2019</v>
          </cell>
          <cell r="C1371" t="str">
            <v>UN</v>
          </cell>
          <cell r="D1371">
            <v>177.03</v>
          </cell>
        </row>
        <row r="1372">
          <cell r="A1372">
            <v>92257</v>
          </cell>
          <cell r="B1372" t="str">
            <v>INSTALAÇÃO DE TESOURA (INTEIRA OU MEIA), EM AÇO, PARA VÃOS MAIORES OU IGUAIS A 8,0 M E MENORES QUE 10,0 M, INCLUSO IÇAMENTO. AF_07/2019</v>
          </cell>
          <cell r="C1372" t="str">
            <v>UN</v>
          </cell>
          <cell r="D1372">
            <v>205.31</v>
          </cell>
        </row>
        <row r="1373">
          <cell r="A1373">
            <v>92258</v>
          </cell>
          <cell r="B1373" t="str">
            <v>INSTALAÇÃO DE TESOURA (INTEIRA OU MEIA), EM AÇO, PARA VÃOS MAIORES OU IGUAIS A 10,0 M E MENORES QUE 12,0 M, INCLUSO IÇAMENTO. AF_07/2019</v>
          </cell>
          <cell r="C1373" t="str">
            <v>UN</v>
          </cell>
          <cell r="D1373">
            <v>250.79</v>
          </cell>
        </row>
        <row r="1374">
          <cell r="A1374">
            <v>92568</v>
          </cell>
          <cell r="B1374" t="str">
            <v>TRAMA DE AÇO COMPOSTA POR RIPAS, CAIBROS E TERÇAS PARA TELHADOS DE ATÉ 2 ÁGUAS PARA TELHA DE ENCAIXE DE CERÂMICA OU DE CONCRETO, INCLUSO TRANSPORTE VERTICAL. AF_07/2019</v>
          </cell>
          <cell r="C1374" t="str">
            <v>M2</v>
          </cell>
          <cell r="D1374">
            <v>149.34</v>
          </cell>
        </row>
        <row r="1375">
          <cell r="A1375">
            <v>92569</v>
          </cell>
          <cell r="B1375" t="str">
            <v>TRAMA DE AÇO COMPOSTA POR RIPAS E CAIBROS PARA TELHADOS DE ATÉ 2 ÁGUAS PARA TELHA DE ENCAIXE DE CERÂMICA OU DE CONCRETO, INCLUSO TRANSPORTE VERTICAL. AF_07/2019</v>
          </cell>
          <cell r="C1375" t="str">
            <v>M2</v>
          </cell>
          <cell r="D1375">
            <v>84.09</v>
          </cell>
        </row>
        <row r="1376">
          <cell r="A1376">
            <v>92570</v>
          </cell>
          <cell r="B1376" t="str">
            <v>TRAMA DE AÇO COMPOSTA POR RIPAS PARA TELHADOS DE ATÉ 2 ÁGUAS PARA TELHA DE ENCAIXE DE CERÂMICA OU DE CONCRETO, INCLUSO TRANSPORTE VERTICAL. AF_07/2019</v>
          </cell>
          <cell r="C1376" t="str">
            <v>M2</v>
          </cell>
          <cell r="D1376">
            <v>53.81</v>
          </cell>
        </row>
        <row r="1377">
          <cell r="A1377">
            <v>92571</v>
          </cell>
          <cell r="B1377" t="str">
            <v>TRAMA DE AÇO COMPOSTA POR RIPAS, CAIBROS E TERÇAS PARA TELHADOS DE MAIS DE 2 ÁGUAS PARA TELHA DE ENCAIXE DE CERÂMICA OU DE CONCRETO, INCLUSO TRANSPORTE VERTICAL. AF_07/2019</v>
          </cell>
          <cell r="C1377" t="str">
            <v>M2</v>
          </cell>
          <cell r="D1377">
            <v>155.46</v>
          </cell>
        </row>
        <row r="1378">
          <cell r="A1378">
            <v>92572</v>
          </cell>
          <cell r="B1378" t="str">
            <v>TRAMA DE AÇO COMPOSTA POR RIPAS E CAIBROS PARA TELHADOS DE MAIS DE 2 ÁGUAS PARA TELHA DE ENCAIXE DE CERÂMICA OU DE CONCRETO, INCLUSO TRANSPORTE VERTICAL. AF_07/2019</v>
          </cell>
          <cell r="C1378" t="str">
            <v>M2</v>
          </cell>
          <cell r="D1378">
            <v>94.33</v>
          </cell>
        </row>
        <row r="1379">
          <cell r="A1379">
            <v>92573</v>
          </cell>
          <cell r="B1379" t="str">
            <v>TRAMA DE AÇO COMPOSTA POR RIPAS PARA TELHADOS DE MAIS DE 2 ÁGUAS PARA TELHA DE ENCAIXE DE CERÂMICA OU DE CONCRETO, INCLUSO TRANSPORTE VERTICAL, INCLUSO TRANSPORTE VERTICAL. AF_07/2019</v>
          </cell>
          <cell r="C1379" t="str">
            <v>M2</v>
          </cell>
          <cell r="D1379">
            <v>56.32</v>
          </cell>
        </row>
        <row r="1380">
          <cell r="A1380">
            <v>92574</v>
          </cell>
          <cell r="B1380" t="str">
            <v>TRAMA DE AÇO COMPOSTA POR RIPAS, CAIBROS E TERÇAS PARA TELHADOS DE ATÉ 2 ÁGUAS PARA TELHA CERÂMICA CAPA-CANAL, INCLUSO TRANSPORTE VERTICAL. AF_07/2019</v>
          </cell>
          <cell r="C1380" t="str">
            <v>M2</v>
          </cell>
          <cell r="D1380">
            <v>151.35</v>
          </cell>
        </row>
        <row r="1381">
          <cell r="A1381">
            <v>92575</v>
          </cell>
          <cell r="B1381" t="str">
            <v>TRAMA DE AÇO COMPOSTA POR RIPAS E CAIBROS PARA TELHADOS DE ATÉ 2 ÁGUAS PARA TELHA CERÂMICA CAPA-CANAL, INCLUSO TRANSPORTE VERTICAL. AF_07/2019</v>
          </cell>
          <cell r="C1381" t="str">
            <v>M2</v>
          </cell>
          <cell r="D1381">
            <v>76.739999999999995</v>
          </cell>
        </row>
        <row r="1382">
          <cell r="A1382">
            <v>92576</v>
          </cell>
          <cell r="B1382" t="str">
            <v>TRAMA DE AÇO COMPOSTA POR RIPAS PARA TELHADOS DE ATÉ 2 ÁGUAS PARA TELHA CERÂMICA CAPA-CANAL, INCLUSO TRANSPORTE VERTICAL. AF_07/2019</v>
          </cell>
          <cell r="C1382" t="str">
            <v>M2</v>
          </cell>
          <cell r="D1382">
            <v>42.48</v>
          </cell>
        </row>
        <row r="1383">
          <cell r="A1383">
            <v>92577</v>
          </cell>
          <cell r="B1383" t="str">
            <v>TRAMA DE AÇO COMPOSTA POR RIPAS, CAIBROS E TERÇAS PARA TELHADOS DE MAIS DE 2 ÁGUAS PARA TELHA CERÂMICA CAPA-CANAL, INCLUSO TRANSPORTE VERTICAL. AF_07/2019</v>
          </cell>
          <cell r="C1383" t="str">
            <v>M2</v>
          </cell>
          <cell r="D1383">
            <v>158.07</v>
          </cell>
        </row>
        <row r="1384">
          <cell r="A1384">
            <v>92578</v>
          </cell>
          <cell r="B1384" t="str">
            <v>TRAMA DE AÇO COMPOSTA POR RIPAS E CAIBROS PARA TELHADOS DE MAIS DE 2 ÁGUAS PARA TELHA CERÂMICA CAPA-CANAL, INCLUSO TRANSPORTE VERTICAL. AF_07/2019</v>
          </cell>
          <cell r="C1384" t="str">
            <v>M2</v>
          </cell>
          <cell r="D1384">
            <v>80.42</v>
          </cell>
        </row>
        <row r="1385">
          <cell r="A1385">
            <v>92579</v>
          </cell>
          <cell r="B1385" t="str">
            <v>TRAMA DE AÇO COMPOSTA POR RIPAS PARA TELHADOS DE MAIS DE 2 ÁGUAS PARA TELHA CERÂMICA CAPA-CANAL, INCLUSO TRANSPORTE VERTICAL. AF_07/2019</v>
          </cell>
          <cell r="C1385" t="str">
            <v>M2</v>
          </cell>
          <cell r="D1385">
            <v>44.48</v>
          </cell>
        </row>
        <row r="1386">
          <cell r="A1386">
            <v>92580</v>
          </cell>
          <cell r="B1386" t="str">
            <v>TRAMA DE AÇO COMPOSTA POR TERÇAS PARA TELHADOS DE ATÉ 2 ÁGUAS PARA TELHA ONDULADA DE FIBROCIMENTO, METÁLICA, PLÁSTICA OU TERMOACÚSTICA, INCLUSO TRANSPORTE VERTICAL. AF_07/2019</v>
          </cell>
          <cell r="C1386" t="str">
            <v>M2</v>
          </cell>
          <cell r="D1386">
            <v>54.8</v>
          </cell>
        </row>
        <row r="1387">
          <cell r="A1387">
            <v>92581</v>
          </cell>
          <cell r="B1387" t="str">
            <v>TRAMA DE AÇO COMPOSTA POR TERÇAS PARA TELHADOS DE ATÉ 2 ÁGUAS PARA TELHA ESTRUTURAL DE FIBROCIMENTO, INCLUSO TRANSPORTE VERTICAL. AF_07/2019</v>
          </cell>
          <cell r="C1387" t="str">
            <v>M2</v>
          </cell>
          <cell r="D1387">
            <v>57.66</v>
          </cell>
        </row>
        <row r="1388">
          <cell r="A1388">
            <v>92582</v>
          </cell>
          <cell r="B1388" t="str">
            <v>FABRICAÇÃO E INSTALAÇÃO DE TESOURA INTEIRA EM AÇO, VÃO DE 3 M, PARA TELHA CERÂMICA OU DE CONCRETO, INCLUSO IÇAMENTO. AF_12/2015</v>
          </cell>
          <cell r="C1388" t="str">
            <v>UN</v>
          </cell>
          <cell r="D1388">
            <v>759.35</v>
          </cell>
        </row>
        <row r="1389">
          <cell r="A1389">
            <v>92584</v>
          </cell>
          <cell r="B1389" t="str">
            <v>FABRICAÇÃO E INSTALAÇÃO DE TESOURA INTEIRA EM AÇO, VÃO DE 4 M, PARA TELHA CERÂMICA OU DE CONCRETO, INCLUSO IÇAMENTO. AF_12/2015</v>
          </cell>
          <cell r="C1389" t="str">
            <v>UN</v>
          </cell>
          <cell r="D1389">
            <v>907.85</v>
          </cell>
        </row>
        <row r="1390">
          <cell r="A1390">
            <v>92586</v>
          </cell>
          <cell r="B1390" t="str">
            <v>FABRICAÇÃO E INSTALAÇÃO DE TESOURA INTEIRA EM AÇO, VÃO DE 5 M, PARA TELHA CERÂMICA OU DE CONCRETO, INCLUSO IÇAMENTO. AF_12/2015</v>
          </cell>
          <cell r="C1390" t="str">
            <v>UN</v>
          </cell>
          <cell r="D1390">
            <v>1056.3499999999999</v>
          </cell>
        </row>
        <row r="1391">
          <cell r="A1391">
            <v>92588</v>
          </cell>
          <cell r="B1391" t="str">
            <v>FABRICAÇÃO E INSTALAÇÃO DE TESOURA INTEIRA EM AÇO, VÃO DE 6 M, PARA TELHA CERÂMICA OU DE CONCRETO, INCLUSO IÇAMENTO. AF_12/2015</v>
          </cell>
          <cell r="C1391" t="str">
            <v>UN</v>
          </cell>
          <cell r="D1391">
            <v>1326.2</v>
          </cell>
        </row>
        <row r="1392">
          <cell r="A1392">
            <v>92590</v>
          </cell>
          <cell r="B1392" t="str">
            <v>FABRICAÇÃO E INSTALAÇÃO DE TESOURA INTEIRA EM AÇO, VÃO DE 7 M, PARA TELHA CERÂMICA OU DE CONCRETO, INCLUSO IÇAMENTO. AF_12/2015</v>
          </cell>
          <cell r="C1392" t="str">
            <v>UN</v>
          </cell>
          <cell r="D1392">
            <v>1474.7</v>
          </cell>
        </row>
        <row r="1393">
          <cell r="A1393">
            <v>92592</v>
          </cell>
          <cell r="B1393" t="str">
            <v>FABRICAÇÃO E INSTALAÇÃO DE TESOURA INTEIRA EM AÇO, VÃO DE 8 M, PARA TELHA CERÂMICA OU DE CONCRETO, INCLUSO IÇAMENTO. AF_12/2015</v>
          </cell>
          <cell r="C1393" t="str">
            <v>UN</v>
          </cell>
          <cell r="D1393">
            <v>1651.48</v>
          </cell>
        </row>
        <row r="1394">
          <cell r="A1394">
            <v>92593</v>
          </cell>
          <cell r="B1394" t="str">
            <v>(COMPOSIÇÃO REPRESENTATIVA) FABRICAÇÃO E INSTALAÇÃO DE TESOURA INTEIRA EM AÇO, PARA VÃOS DE 3 A 12 M E PARA QUALQUER TIPO DE TELHA, INCLUSO IÇAMENTO. AF_12/2015</v>
          </cell>
          <cell r="C1394" t="str">
            <v>KG</v>
          </cell>
          <cell r="D1394">
            <v>12.54</v>
          </cell>
        </row>
        <row r="1395">
          <cell r="A1395">
            <v>92594</v>
          </cell>
          <cell r="B1395" t="str">
            <v>FABRICAÇÃO E INSTALAÇÃO DE TESOURA INTEIRA EM AÇO, VÃO DE 9 M, PARA TELHA CERÂMICA OU DE CONCRETO, INCLUSO IÇAMENTO. AF_12/2015</v>
          </cell>
          <cell r="C1395" t="str">
            <v>UN</v>
          </cell>
          <cell r="D1395">
            <v>1930.45</v>
          </cell>
        </row>
        <row r="1396">
          <cell r="A1396">
            <v>92596</v>
          </cell>
          <cell r="B1396" t="str">
            <v>FABRICAÇÃO E INSTALAÇÃO DE TESOURA INTEIRA EM AÇO, VÃO DE 10 M, PARA TELHA CERÂMICA OU DE CONCRETO, INCLUSO IÇAMENTO. AF_12/2015</v>
          </cell>
          <cell r="C1396" t="str">
            <v>UN</v>
          </cell>
          <cell r="D1396">
            <v>2130.8000000000002</v>
          </cell>
        </row>
        <row r="1397">
          <cell r="A1397">
            <v>92598</v>
          </cell>
          <cell r="B1397" t="str">
            <v>FABRICAÇÃO E INSTALAÇÃO DE TESOURA INTEIRA EM AÇO, VÃO DE 11 M, PARA TELHA CERÂMICA OU DE CONCRETO, INCLUSO IÇAMENTO. AF_12/2015</v>
          </cell>
          <cell r="C1397" t="str">
            <v>UN</v>
          </cell>
          <cell r="D1397">
            <v>2279.29</v>
          </cell>
        </row>
        <row r="1398">
          <cell r="A1398">
            <v>92600</v>
          </cell>
          <cell r="B1398" t="str">
            <v>FABRICAÇÃO E INSTALAÇÃO DE TESOURA INTEIRA EM AÇO, VÃO DE 12 M, PARA TELHA CERÂMICA OU DE CONCRETO, INCLUSO IÇAMENTO. AF_12/2015</v>
          </cell>
          <cell r="C1398" t="str">
            <v>UN</v>
          </cell>
          <cell r="D1398">
            <v>2465.38</v>
          </cell>
        </row>
        <row r="1399">
          <cell r="A1399">
            <v>92602</v>
          </cell>
          <cell r="B1399" t="str">
            <v>FABRICAÇÃO E INSTALAÇÃO DE TESOURA INTEIRA EM AÇO, VÃO DE 3 M, PARA TELHA ONDULADA DE FIBROCIMENTO, METÁLICA, PLÁSTICA OU TERMOACÚSTICA, INCLUSO IÇAMENTO.. AF_12/2015</v>
          </cell>
          <cell r="C1399" t="str">
            <v>UN</v>
          </cell>
          <cell r="D1399">
            <v>759.35</v>
          </cell>
        </row>
        <row r="1400">
          <cell r="A1400">
            <v>92604</v>
          </cell>
          <cell r="B1400" t="str">
            <v>FABRICAÇÃO E INSTALAÇÃO DE TESOURA INTEIRA EM AÇO, VÃO DE 4 M, PARA TELHA ONDULADA DE FIBROCIMENTO, METÁLICA, PLÁSTICA OU TERMOACÚSTICA, INCLUSO IÇAMENTO. AF_12/2015</v>
          </cell>
          <cell r="C1400" t="str">
            <v>UN</v>
          </cell>
          <cell r="D1400">
            <v>870.26</v>
          </cell>
        </row>
        <row r="1401">
          <cell r="A1401">
            <v>92606</v>
          </cell>
          <cell r="B1401" t="str">
            <v>FABRICAÇÃO E INSTALAÇÃO DE TESOURA INTEIRA EM AÇO, VÃO DE 5 M, PARA TELHA ONDULADA DE FIBROCIMENTO, METÁLICA, PLÁSTICA OU TERMOACÚSTICA, INCLUSO IÇAMENTO. AF_12/2015</v>
          </cell>
          <cell r="C1401" t="str">
            <v>UN</v>
          </cell>
          <cell r="D1401">
            <v>1018.76</v>
          </cell>
        </row>
        <row r="1402">
          <cell r="A1402">
            <v>92608</v>
          </cell>
          <cell r="B1402" t="str">
            <v>FABRICAÇÃO E INSTALAÇÃO DE TESOURA INTEIRA EM AÇO, VÃO DE 6 M, PARA TELHA ONDULADA DE FIBROCIMENTO, METÁLICA, PLÁSTICA OU TERMOACÚSTICA, INCLUSO IÇAMENTO. AF_12/2015</v>
          </cell>
          <cell r="C1402" t="str">
            <v>UN</v>
          </cell>
          <cell r="D1402">
            <v>1251.02</v>
          </cell>
        </row>
        <row r="1403">
          <cell r="A1403">
            <v>92610</v>
          </cell>
          <cell r="B1403" t="str">
            <v>FABRICAÇÃO E INSTALAÇÃO DE TESOURA INTEIRA EM AÇO, VÃO DE 7 M, PARA TELHA ONDULADA DE FIBROCIMENTO, METÁLICA, PLÁSTICA OU TERMOACÚSTICA, INCLUSO IÇAMENTO. AF_12/2015</v>
          </cell>
          <cell r="C1403" t="str">
            <v>UN</v>
          </cell>
          <cell r="D1403">
            <v>1399.52</v>
          </cell>
        </row>
        <row r="1404">
          <cell r="A1404">
            <v>92612</v>
          </cell>
          <cell r="B1404" t="str">
            <v>FABRICAÇÃO E INSTALAÇÃO DE TESOURA INTEIRA EM AÇO, VÃO DE 8 M, PARA TELHA ONDULADA DE FIBROCIMENTO, METÁLICA, PLÁSTICA OU TERMOACÚSTICA, INCLUSO IÇAMENTO, INCLUSO IÇAMENTO. AF_12/2015</v>
          </cell>
          <cell r="C1404" t="str">
            <v>UN</v>
          </cell>
          <cell r="D1404">
            <v>1576.3</v>
          </cell>
        </row>
        <row r="1405">
          <cell r="A1405">
            <v>92614</v>
          </cell>
          <cell r="B1405" t="str">
            <v>FABRICAÇÃO E INSTALAÇÃO DE TESOURA INTEIRA EM AÇO, VÃO DE 9 M, PARA TELHA ONDULADA DE FIBROCIMENTO, METÁLICA, PLÁSTICA OU TERMOACÚSTICA, INCLUSO IÇAMENTO. AF_12/2015</v>
          </cell>
          <cell r="C1405" t="str">
            <v>UN</v>
          </cell>
          <cell r="D1405">
            <v>1780.1</v>
          </cell>
        </row>
        <row r="1406">
          <cell r="A1406">
            <v>92616</v>
          </cell>
          <cell r="B1406" t="str">
            <v>FABRICAÇÃO E INSTALAÇÃO DE TESOURA INTEIRA EM AÇO, VÃO DE 10 M, PARA TELHA ONDULADA DE FIBROCIMENTO, METÁLICA, PLÁSTICA OU TERMOACÚSTICA, INCLUSO IÇAMENTO. AF_12/2015</v>
          </cell>
          <cell r="C1406" t="str">
            <v>UN</v>
          </cell>
          <cell r="D1406">
            <v>2018.03</v>
          </cell>
        </row>
        <row r="1407">
          <cell r="A1407">
            <v>92618</v>
          </cell>
          <cell r="B1407" t="str">
            <v>FABRICAÇÃO E INSTALAÇÃO DE TESOURA INTEIRA EM AÇO, VÃO DE 11 M, PARA TELHA ONDULADA DE FIBROCIMENTO, METÁLICA, PLÁSTICA OU TERMOACÚSTICA, INCLUSO IÇAMENTO. AF_12/2015</v>
          </cell>
          <cell r="C1407" t="str">
            <v>UN</v>
          </cell>
          <cell r="D1407">
            <v>2166.5300000000002</v>
          </cell>
        </row>
        <row r="1408">
          <cell r="A1408">
            <v>92620</v>
          </cell>
          <cell r="B1408" t="str">
            <v>FABRICAÇÃO E INSTALAÇÃO DE TESOURA INTEIRA EM AÇO, VÃO DE 12 M, PARA TELHA ONDULADA DE FIBROCIMENTO, METÁLICA, PLÁSTICA OU TERMOACÚSTICA, INCLUSO IÇAMENTO. AF_12/2015</v>
          </cell>
          <cell r="C1408" t="str">
            <v>UN</v>
          </cell>
          <cell r="D1408">
            <v>2315.0300000000002</v>
          </cell>
        </row>
        <row r="1409">
          <cell r="A1409">
            <v>100357</v>
          </cell>
          <cell r="B1409" t="str">
            <v>FABRICAÇÃO E INSTALAÇÃO DE MEIA TESOURA DE MADEIRA NÃO APARELHADA, COM VÃO DE 3 M, PARA TELHA CERÂMICA OU DE CONCRETO, INCLUSO IÇAMENTO. AF_07/2019</v>
          </cell>
          <cell r="C1409" t="str">
            <v>UN</v>
          </cell>
          <cell r="D1409">
            <v>854.02</v>
          </cell>
        </row>
        <row r="1410">
          <cell r="A1410">
            <v>100358</v>
          </cell>
          <cell r="B1410" t="str">
            <v>FABRICAÇÃO E INSTALAÇÃO DE MEIA TESOURA DE MADEIRA NÃO APARELHADA, COM VÃO DE 4 M, PARA TELHA CERÂMICA OU DE CONCRETO, INCLUSO IÇAMENTO. AF_07/2019</v>
          </cell>
          <cell r="C1410" t="str">
            <v>UN</v>
          </cell>
          <cell r="D1410">
            <v>1150.1199999999999</v>
          </cell>
        </row>
        <row r="1411">
          <cell r="A1411">
            <v>100359</v>
          </cell>
          <cell r="B1411" t="str">
            <v>FABRICAÇÃO E INSTALAÇÃO DE MEIA TESOURA DE MADEIRA NÃO APARELHADA, COM VÃO DE 5 M, PARA TELHA CERÂMICA OU DE CONCRETO, INCLUSO IÇAMENTO. AF_07/2019</v>
          </cell>
          <cell r="C1411" t="str">
            <v>UN</v>
          </cell>
          <cell r="D1411">
            <v>1209.67</v>
          </cell>
        </row>
        <row r="1412">
          <cell r="A1412">
            <v>100360</v>
          </cell>
          <cell r="B1412" t="str">
            <v>FABRICAÇÃO E INSTALAÇÃO DE MEIA TESOURA DE MADEIRA NÃO APARELHADA, COM VÃO DE 6 M, PARA TELHA CERÂMICA OU DE CONCRETO, INCLUSO IÇAMENTO. AF_07/2019</v>
          </cell>
          <cell r="C1412" t="str">
            <v>UN</v>
          </cell>
          <cell r="D1412">
            <v>1340.33</v>
          </cell>
        </row>
        <row r="1413">
          <cell r="A1413">
            <v>100361</v>
          </cell>
          <cell r="B1413" t="str">
            <v>FABRICAÇÃO E INSTALAÇÃO DE MEIA TESOURA DE MADEIRA NÃO APARELHADA, COM VÃO DE 7 M, PARA TELHA CERÂMICA OU DE CONCRETO, INCLUSO IÇAMENTO. AF_07/2019</v>
          </cell>
          <cell r="C1413" t="str">
            <v>UN</v>
          </cell>
          <cell r="D1413">
            <v>1660.83</v>
          </cell>
        </row>
        <row r="1414">
          <cell r="A1414">
            <v>100362</v>
          </cell>
          <cell r="B1414" t="str">
            <v>FABRICAÇÃO E INSTALAÇÃO DE MEIA TESOURA DE MADEIRA NÃO APARELHADA, COM VÃO DE 8 M, PARA TELHA CERÂMICA OU DE CONCRETO, INCLUSO IÇAMENTO. AF_07/2019</v>
          </cell>
          <cell r="C1414" t="str">
            <v>UN</v>
          </cell>
          <cell r="D1414">
            <v>2326.46</v>
          </cell>
        </row>
        <row r="1415">
          <cell r="A1415">
            <v>100363</v>
          </cell>
          <cell r="B1415" t="str">
            <v>FABRICAÇÃO E INSTALAÇÃO DE MEIA TESOURA DE MADEIRA NÃO APARELHADA, COM VÃO DE 9 M, PARA TELHA CERÂMICA OU DE CONCRETO, INCLUSO IÇAMENTO. AF_07/2019</v>
          </cell>
          <cell r="C1415" t="str">
            <v>UN</v>
          </cell>
          <cell r="D1415">
            <v>2401.46</v>
          </cell>
        </row>
        <row r="1416">
          <cell r="A1416">
            <v>100364</v>
          </cell>
          <cell r="B1416" t="str">
            <v>FABRICAÇÃO E INSTALAÇÃO DE MEIA TESOURA DE MADEIRA NÃO APARELHADA, COM VÃO DE 10 M, PARA TELHA CERÂMICA OU DE CONCRETO, INCLUSO IÇAMENTO. AF_07/2019</v>
          </cell>
          <cell r="C1416" t="str">
            <v>UN</v>
          </cell>
          <cell r="D1416">
            <v>2597.37</v>
          </cell>
        </row>
        <row r="1417">
          <cell r="A1417">
            <v>100365</v>
          </cell>
          <cell r="B1417" t="str">
            <v>FABRICAÇÃO E INSTALAÇÃO DE MEIA TESOURA DE MADEIRA NÃO APARELHADA, COM VÃO DE 11 M, PARA TELHA CERÂMICA OU DE CONCRETO, INCLUSO IÇAMENTO. AF_07/2019</v>
          </cell>
          <cell r="C1417" t="str">
            <v>UN</v>
          </cell>
          <cell r="D1417">
            <v>2963.63</v>
          </cell>
        </row>
        <row r="1418">
          <cell r="A1418">
            <v>100366</v>
          </cell>
          <cell r="B1418" t="str">
            <v>FABRICAÇÃO E INSTALAÇÃO DE MEIA TESOURA DE MADEIRA NÃO APARELHADA, COM VÃO DE 12 M, PARA TELHA CERÂMICA OU DE CONCRETO, INCLUSO IÇAMENTO. AF_07/2019</v>
          </cell>
          <cell r="C1418" t="str">
            <v>UN</v>
          </cell>
          <cell r="D1418">
            <v>3157.54</v>
          </cell>
        </row>
        <row r="1419">
          <cell r="A1419">
            <v>100367</v>
          </cell>
          <cell r="B1419" t="str">
            <v>FABRICAÇÃO E INSTALAÇÃO DE MEIA TESOURA DE MADEIRA NÃO APARELHADA, COM VÃO DE 3 M, PARA TELHA ONDULADA DE FIBROCIMENTO, ALUMÍNIO, PLÁSTICA OU TERMOACÚSTICA, INCLUSO IÇAMENTO. AF_07/2019</v>
          </cell>
          <cell r="C1419" t="str">
            <v>UN</v>
          </cell>
          <cell r="D1419">
            <v>832.03</v>
          </cell>
        </row>
        <row r="1420">
          <cell r="A1420">
            <v>100368</v>
          </cell>
          <cell r="B1420" t="str">
            <v>FABRICAÇÃO E INSTALAÇÃO DE MEIA TESOURA DE MADEIRA NÃO APARELHADA, COM VÃO DE 4 M, PARA TELHA ONDULADA DE FIBROCIMENTO, ALUMÍNIO, PLÁSTICA OU TERMOACÚSTICA, INCLUSO IÇAMENTO. AF_07/2019</v>
          </cell>
          <cell r="C1420" t="str">
            <v>UN</v>
          </cell>
          <cell r="D1420">
            <v>1122.98</v>
          </cell>
        </row>
        <row r="1421">
          <cell r="A1421">
            <v>100369</v>
          </cell>
          <cell r="B1421" t="str">
            <v>FABRICAÇÃO E INSTALAÇÃO DE MEIA TESOURA DE MADEIRA NÃO APARELHADA, COM VÃO DE 5 M, PARA TELHA ONDULADA DE FIBROCIMENTO, ALUMÍNIO, PLÁSTICA OU TERMOACÚSTICA, INCLUSO IÇAMENTO. AF_07/2019</v>
          </cell>
          <cell r="C1421" t="str">
            <v>UN</v>
          </cell>
          <cell r="D1421">
            <v>1182.54</v>
          </cell>
        </row>
        <row r="1422">
          <cell r="A1422">
            <v>100370</v>
          </cell>
          <cell r="B1422" t="str">
            <v>FABRICAÇÃO E INSTALAÇÃO DE MEIA TESOURA DE MADEIRA NÃO APARELHADA, COM VÃO DE 6 M, PARA TELHA ONDULADA DE FIBROCIMENTO, ALUMÍNIO, PLÁSTICA OU TERMOACÚSTICA, INCLUSO IÇAMENTO. AF_07/2019</v>
          </cell>
          <cell r="C1422" t="str">
            <v>UN</v>
          </cell>
          <cell r="D1422">
            <v>1397.24</v>
          </cell>
        </row>
        <row r="1423">
          <cell r="A1423">
            <v>100371</v>
          </cell>
          <cell r="B1423" t="str">
            <v>FABRICAÇÃO E INSTALAÇÃO DE MEIA TESOURA DE MADEIRA NÃO APARELHADA, COM VÃO DE 7 M, PARA TELHA ONDULADA DE FIBROCIMENTO, ALUMÍNIO, PLÁSTICA OU TERMOACÚSTICA, INCLUSO IÇAMENTO. AF_07/2019</v>
          </cell>
          <cell r="C1423" t="str">
            <v>UN</v>
          </cell>
          <cell r="D1423">
            <v>1588.48</v>
          </cell>
        </row>
        <row r="1424">
          <cell r="A1424">
            <v>100372</v>
          </cell>
          <cell r="B1424" t="str">
            <v>FABRICAÇÃO E INSTALAÇÃO DE MEIA TESOURA DE MADEIRA NÃO APARELHADA, COM VÃO DE 8 M, PARA TELHA ONDULADA DE FIBROCIMENTO, ALUMÍNIO, PLÁSTICA OU TERMOACÚSTICA, INCLUSO IÇAMENTO. AF_07/2019</v>
          </cell>
          <cell r="C1424" t="str">
            <v>UN</v>
          </cell>
          <cell r="D1424">
            <v>2202.48</v>
          </cell>
        </row>
        <row r="1425">
          <cell r="A1425">
            <v>100373</v>
          </cell>
          <cell r="B1425" t="str">
            <v>FABRICAÇÃO E INSTALAÇÃO DE MEIA TESOURA DE MADEIRA NÃO APARELHADA, COM VÃO DE 9 M, PARA TELHA ONDULADA DE FIBROCIMENTO, ALUMÍNIO, PLÁSTICA OU TERMOACÚSTICA, INCLUSO IÇAMENTO. AF_07/2019</v>
          </cell>
          <cell r="C1425" t="str">
            <v>UN</v>
          </cell>
          <cell r="D1425">
            <v>2274.4299999999998</v>
          </cell>
        </row>
        <row r="1426">
          <cell r="A1426">
            <v>100374</v>
          </cell>
          <cell r="B1426" t="str">
            <v>FABRICAÇÃO E INSTALAÇÃO DE MEIA TESOURA DE MADEIRA NÃO APARELHADA, COM VÃO DE 10 M, PARA TELHA ONDULADA DE FIBROCIMENTO, ALUMÍNIO, PLÁSTICA OU TERMOACÚSTICA, INCLUSO IÇAMENTO. AF_07/2019</v>
          </cell>
          <cell r="C1426" t="str">
            <v>UN</v>
          </cell>
          <cell r="D1426">
            <v>2428.16</v>
          </cell>
        </row>
        <row r="1427">
          <cell r="A1427">
            <v>100375</v>
          </cell>
          <cell r="B1427" t="str">
            <v>FABRICAÇÃO E INSTALAÇÃO DE MEIA TESOURA DE MADEIRA NÃO APARELHADA, COM VÃO DE 11 M, PARA TELHA ONDULADA DE FIBROCIMENTO, ALUMÍNIO, PLÁSTICA OU TERMOACÚSTICA, INCLUSO IÇAMENTO. AF_07/2019</v>
          </cell>
          <cell r="C1427" t="str">
            <v>UN</v>
          </cell>
          <cell r="D1427">
            <v>2713.67</v>
          </cell>
        </row>
        <row r="1428">
          <cell r="A1428">
            <v>100376</v>
          </cell>
          <cell r="B1428" t="str">
            <v>FABRICAÇÃO E INSTALAÇÃO DE MEIA TESOURA DE MADEIRA NÃO APARELHADA, COM VÃO DE 12 M, PARA TELHA ONDULADA DE FIBROCIMENTO, ALUMÍNIO, PLÁSTICA OU TERMOACÚSTICA, INCLUSO IÇAMENTO. AF_07/2019</v>
          </cell>
          <cell r="C1428" t="str">
            <v>UN</v>
          </cell>
          <cell r="D1428">
            <v>2663.06</v>
          </cell>
        </row>
        <row r="1429">
          <cell r="A1429">
            <v>100377</v>
          </cell>
          <cell r="B1429" t="str">
            <v>FABRICAÇÃO E INSTALAÇÃO DE TESOURA (INTEIRA OU MEIA) EM AÇO, VÃOS MAIORES OU IGUAIS A 3,0 M E MENORES OU IGUAL A 6,0 M, INCLUSO IÇAMENTO. AF_07/2019</v>
          </cell>
          <cell r="C1429" t="str">
            <v>KG</v>
          </cell>
          <cell r="D1429">
            <v>13.02</v>
          </cell>
        </row>
        <row r="1430">
          <cell r="A1430">
            <v>100378</v>
          </cell>
          <cell r="B1430" t="str">
            <v>FABRICAÇÃO E INSTALAÇÃO DE TESOURA (INTEIRA OU MEIA) EM AÇO, VÃOS MAIORES QUE 6,0 M E MENORES QUE 12,0 M, INCLUSO IÇAMENTO. AF_07/2019</v>
          </cell>
          <cell r="C1430" t="str">
            <v>KG</v>
          </cell>
          <cell r="D1430">
            <v>12.26</v>
          </cell>
        </row>
        <row r="1431">
          <cell r="A1431">
            <v>100382</v>
          </cell>
          <cell r="B1431" t="str">
            <v>FABRICAÇÃO E INSTALAÇÃO DE PONTALETES DE MADEIRA NÃO APARELHADA PARA TELHADOS COM ATÉ 2 ÁGUAS E COM TELHA ONDULADA DE FIBROCIMENTO, ALUMÍNIO OU PLÁSTICA EM EDIFÍCIO RESIDENCIAL TÉRREO, INCLUSO TRANSPORTE VERTICAL. AF_07/2019</v>
          </cell>
          <cell r="C1431" t="str">
            <v>M2</v>
          </cell>
          <cell r="D1431">
            <v>19.48</v>
          </cell>
        </row>
        <row r="1432">
          <cell r="A1432">
            <v>94444</v>
          </cell>
          <cell r="B1432" t="str">
            <v>TELHAMENTO COM TELHA DE ENCAIXE, TIPO FRANCESA DE VIDRO, COM ATÉ 2 ÁGUAS, INCLUSO TRANSPORTE VERTICAL. AF_07/2019</v>
          </cell>
          <cell r="C1432" t="str">
            <v>M2</v>
          </cell>
          <cell r="D1432">
            <v>819.58</v>
          </cell>
        </row>
        <row r="1433">
          <cell r="A1433">
            <v>102661</v>
          </cell>
          <cell r="B1433" t="str">
            <v>DRENO SUBSUPERFICIAL (SEÇÃO 0,40 X 0,40 M), COM TUBO DE PEAD CORRUGADO PERFURADO, DN 100 MM, ENCHIMENTO COM AREIA. AF_07/2021</v>
          </cell>
          <cell r="C1433" t="str">
            <v>M</v>
          </cell>
          <cell r="D1433">
            <v>30.09</v>
          </cell>
        </row>
        <row r="1434">
          <cell r="A1434">
            <v>102663</v>
          </cell>
          <cell r="B1434" t="str">
            <v>DRENO SUBSUPERFICIAL (SEÇÃO 0,40 X 0,40 M), COM TUBO DE CONCRETO SIMPLES POROSO, DN 200 MM, ENCHIMENTO COM AREIA. AF_07/2021</v>
          </cell>
          <cell r="C1434" t="str">
            <v>M</v>
          </cell>
          <cell r="D1434">
            <v>47.49</v>
          </cell>
        </row>
        <row r="1435">
          <cell r="A1435">
            <v>102664</v>
          </cell>
          <cell r="B1435" t="str">
            <v>DRENO SUBSUPERFICIAL (SEÇÃO 0,40 X 0,40 M), CEGO, ENCHIMENTO DE BRITA, ENVOLVIDO COM MANTA GEOTÊXTIL. AF_07/2021</v>
          </cell>
          <cell r="C1435" t="str">
            <v>M</v>
          </cell>
          <cell r="D1435">
            <v>41.25</v>
          </cell>
        </row>
        <row r="1436">
          <cell r="A1436">
            <v>102665</v>
          </cell>
          <cell r="B1436" t="str">
            <v>DRENO SUBSUPERFICIAL (SEÇÃO 0,40 X 0,40 M), CEGO, ENCHIMENTO DE BRITA. AF_07/2021</v>
          </cell>
          <cell r="C1436" t="str">
            <v>M</v>
          </cell>
          <cell r="D1436">
            <v>20.07</v>
          </cell>
        </row>
        <row r="1437">
          <cell r="A1437">
            <v>102666</v>
          </cell>
          <cell r="B1437" t="str">
            <v>DRENO SUBSUPERFICIAL (SEÇÃO 0,40 X 0,40 M), COM TUBO DE PEAD CORRUGADO PERFURADO, DN 100 MM, ENCHIMENTO COM BRITA, ENVOLVIDO COM MANTA GEOTÊXTIL. AF_07/2021</v>
          </cell>
          <cell r="C1437" t="str">
            <v>M</v>
          </cell>
          <cell r="D1437">
            <v>51.32</v>
          </cell>
        </row>
        <row r="1438">
          <cell r="A1438">
            <v>102669</v>
          </cell>
          <cell r="B1438" t="str">
            <v>DRENO SUBSUPERFICIAL (SEÇÃO 0,40 X 0,40 M), COM TUBO DE CONCRETO SIMPLES POROSO, DN 200 MM, ENCHIMENTO COM BRITA, ENVOLVIDO COM MANTA GEOTÊXTIL. AF_07/2021</v>
          </cell>
          <cell r="C1438" t="str">
            <v>M</v>
          </cell>
          <cell r="D1438">
            <v>68.7</v>
          </cell>
        </row>
        <row r="1439">
          <cell r="A1439">
            <v>102670</v>
          </cell>
          <cell r="B1439" t="str">
            <v>DRENO PROFUNDO (SEÇÃO 0,50 X 1,50 M), COM TUBO DE PEAD CORRUGADO PERFURADO, DN 100 MM, ENCHIMENTO COM AREIA, COM SELO DE ARGILA. AF_07/2021</v>
          </cell>
          <cell r="C1439" t="str">
            <v>M</v>
          </cell>
          <cell r="D1439">
            <v>88.75</v>
          </cell>
        </row>
        <row r="1440">
          <cell r="A1440">
            <v>102673</v>
          </cell>
          <cell r="B1440" t="str">
            <v>DRENO PROFUNDO (SEÇÃO 0,50 X 1,50 M), COM TUBO DE CONCRETO SIMPLES POROSO, DN 200 MM, ENCHIMENTO COM AREIA, COM SELO DE ARGILA. AF_07/2021</v>
          </cell>
          <cell r="C1440" t="str">
            <v>M</v>
          </cell>
          <cell r="D1440">
            <v>125.92</v>
          </cell>
        </row>
        <row r="1441">
          <cell r="A1441">
            <v>102674</v>
          </cell>
          <cell r="B1441" t="str">
            <v>DRENO PROFUNDO (SEÇÃO 0,50 X 1,50 M), COM TUBO DE PEAD CORRUGADO PERFURADO, DN 100 MM, ENCHIMENTO COM AREIA. AF_07/2021</v>
          </cell>
          <cell r="C1441" t="str">
            <v>M</v>
          </cell>
          <cell r="D1441">
            <v>95.42</v>
          </cell>
        </row>
        <row r="1442">
          <cell r="A1442">
            <v>102677</v>
          </cell>
          <cell r="B1442" t="str">
            <v>DRENO PROFUNDO (SEÇÃO 0,50 X 1,50 M), COM TUBO DE CONCRETO SIMPLES POROSO, DN 200 MM, ENCHIMENTO COM AREIA. AF_07/2021</v>
          </cell>
          <cell r="C1442" t="str">
            <v>M</v>
          </cell>
          <cell r="D1442">
            <v>116.95</v>
          </cell>
        </row>
        <row r="1443">
          <cell r="A1443">
            <v>102678</v>
          </cell>
          <cell r="B1443" t="str">
            <v>DRENO PROFUNDO (SEÇÃO 0,50 X 1,50 M), CEGO, ENCHIMENTO DE BRITA, ENVOLVIDO COM MANTA GEOTÊXTIL, COM SELO DE ARGILA. AF_07/2021</v>
          </cell>
          <cell r="C1443" t="str">
            <v>M</v>
          </cell>
          <cell r="D1443">
            <v>118.79</v>
          </cell>
        </row>
        <row r="1444">
          <cell r="A1444">
            <v>102679</v>
          </cell>
          <cell r="B1444" t="str">
            <v>DRENO PROFUNDO (SEÇÃO 0,50 X 1,50 M), CEGO, ENCHIMENTO DE BRITA, ENVOLVIDO COM MANTA GEOTÊXTIL. AF_07/2021</v>
          </cell>
          <cell r="C1444" t="str">
            <v>M</v>
          </cell>
          <cell r="D1444">
            <v>127.18</v>
          </cell>
        </row>
        <row r="1445">
          <cell r="A1445">
            <v>102680</v>
          </cell>
          <cell r="B1445" t="str">
            <v>DRENO PROFUNDO (SEÇÃO 0,50 X 1,50 M), COM TUBO DE PEAD CORRUGADO PERFURADO, DN 100 MM, ENCHIMENTO COM BRITA, ENVOLVIDO COM MANTA GEOTÊXTIL, COM SELO DE ARGILA. AF_07/2021</v>
          </cell>
          <cell r="C1445" t="str">
            <v>M</v>
          </cell>
          <cell r="D1445">
            <v>129.71</v>
          </cell>
        </row>
        <row r="1446">
          <cell r="A1446">
            <v>102683</v>
          </cell>
          <cell r="B1446" t="str">
            <v>DRENO PROFUNDO (SEÇÃO 0,50 X 1,50 M), COM TUBO DE CONCRETO SIMPLES POROSO, DN 200 MM, ENCHIMENTO COM BRITA, ENVOLVIDO COM MANTA GEOTÊXTIL, COM SELO DE ARGILA. AF_07/2021</v>
          </cell>
          <cell r="C1446" t="str">
            <v>M</v>
          </cell>
          <cell r="D1446">
            <v>155.41999999999999</v>
          </cell>
        </row>
        <row r="1447">
          <cell r="A1447">
            <v>102684</v>
          </cell>
          <cell r="B1447" t="str">
            <v>DRENO PROFUNDO (SEÇÃO 0,50 X 1,50 M), COM TUBO DE PEAD CORRUGADO PERFURADO, DN 100 MM, ENCHIMENTO COM BRITA, ENVOLVIDO COM MANTA GEOTÊXTIL. AF_07/2021</v>
          </cell>
          <cell r="C1447" t="str">
            <v>M</v>
          </cell>
          <cell r="D1447">
            <v>138.09</v>
          </cell>
        </row>
        <row r="1448">
          <cell r="A1448">
            <v>102687</v>
          </cell>
          <cell r="B1448" t="str">
            <v>DRENO PROFUNDO (SEÇÃO 0,50 X 1,50 M), COM TUBO DE CONCRETO SIMPLES POROSO, DN 200 MM, ENCHIMENTO COM BRITA, ENVOLVIDO COM MANTA GEOTÊXTIL. AF_07/2021</v>
          </cell>
          <cell r="C1448" t="str">
            <v>M</v>
          </cell>
          <cell r="D1448">
            <v>159.6</v>
          </cell>
        </row>
        <row r="1449">
          <cell r="A1449">
            <v>102688</v>
          </cell>
          <cell r="B1449" t="str">
            <v>DRENO ESPINHA DE PEIXE (SEÇÃO (0,40 X 0,40 M), COM TUBO DE PEAD CORRUGADO PERFURADO, DN 100 MM, ENCHIMENTO COM AREIA, INCLUSIVE CONEXÕES. AF_07/2021</v>
          </cell>
          <cell r="C1449" t="str">
            <v>M</v>
          </cell>
          <cell r="D1449">
            <v>35.619999999999997</v>
          </cell>
        </row>
        <row r="1450">
          <cell r="A1450">
            <v>102690</v>
          </cell>
          <cell r="B1450" t="str">
            <v>DRENO ESPINHA DE PEIXE (SEÇÃO (0,40 X 0,40 M), COM TUBO DE PEAD CORRUGADO PERFURADO, DN 100 MM, ENCHIMENTO COM BRITA, ENVOLVIDO COM MANTA GEOTÊXTIL, INCLUSIVE CONEXÕES. AF_07/2021</v>
          </cell>
          <cell r="C1450" t="str">
            <v>M</v>
          </cell>
          <cell r="D1450">
            <v>56.84</v>
          </cell>
        </row>
        <row r="1451">
          <cell r="A1451">
            <v>102694</v>
          </cell>
          <cell r="B1451" t="str">
            <v>DRENO ESPINHA DE PEIXE (SEÇÃO (0,50 X 0,80 M), COM TUBO DE PEAD CORRUGADO PERFURADO, DN 100 MM, ENCHIMENTO COM AREIA, INCLUSIVE CONEXÕES. AF_07/2021</v>
          </cell>
          <cell r="C1451" t="str">
            <v>M</v>
          </cell>
          <cell r="D1451">
            <v>64.650000000000006</v>
          </cell>
        </row>
        <row r="1452">
          <cell r="A1452">
            <v>102697</v>
          </cell>
          <cell r="B1452" t="str">
            <v>DRENO ESPINHA DE PEIXE (SEÇÃO (0,50 X 0,80 M), COM TUBO DE PEAD CORRUGADO PERFURADO, DN 100 MM, ENCHIMENTO COM BRITA, ENVOLVIDO COM MANTA GEOTÊXTIL, INCLUSIVE CONEXÕES. AF_07/2021</v>
          </cell>
          <cell r="C1452" t="str">
            <v>M</v>
          </cell>
          <cell r="D1452">
            <v>93.7</v>
          </cell>
        </row>
        <row r="1453">
          <cell r="A1453">
            <v>102704</v>
          </cell>
          <cell r="B1453" t="str">
            <v>TUBO DE PEAD CORRUGADO PERFURADO, DN 100 MM, PARA DRENO - FORNECIMENTO E ASSENTAMENTO. AF_07/2021</v>
          </cell>
          <cell r="C1453" t="str">
            <v>M</v>
          </cell>
          <cell r="D1453">
            <v>10.71</v>
          </cell>
        </row>
        <row r="1454">
          <cell r="A1454">
            <v>102706</v>
          </cell>
          <cell r="B1454" t="str">
            <v>TUBO DE PVC CORRUGADO FLEXÍVEL PERFURADO, DN 100 MM, PARA DRENO - FORNECIMENTO E ASSENTAMENTO. AF_07/2021</v>
          </cell>
          <cell r="C1454" t="str">
            <v>M</v>
          </cell>
          <cell r="D1454">
            <v>12.37</v>
          </cell>
        </row>
        <row r="1455">
          <cell r="A1455">
            <v>102707</v>
          </cell>
          <cell r="B1455" t="str">
            <v>TUBO DE CONCRETO SIMPLES POROSO, DN 200 MM, PARA DRENO - FORNECIMENTO E ASSENTAMENTO. AF_07/2021</v>
          </cell>
          <cell r="C1455" t="str">
            <v>M</v>
          </cell>
          <cell r="D1455">
            <v>31.21</v>
          </cell>
        </row>
        <row r="1456">
          <cell r="A1456">
            <v>102708</v>
          </cell>
          <cell r="B1456" t="str">
            <v>LUVA DE PVC, SÉRIE NORMAL, PARA ESGOTO PREDIAL, DN 100 MM, INSTALADA EM DRENO  - FORNECIMENTO E INSTALAÇÃO. AF_07/2021</v>
          </cell>
          <cell r="C1456" t="str">
            <v>UN</v>
          </cell>
          <cell r="D1456">
            <v>21.54</v>
          </cell>
        </row>
        <row r="1457">
          <cell r="A1457">
            <v>102710</v>
          </cell>
          <cell r="B1457" t="str">
            <v>JUNÇÃO SIMPLES DE PVC, 45 GRAUS, SÉRIE NORMAL, PARA ESGOTO PREDIAL, DN 100 MM, INSTALADA EM DRENO - FORNECIMENTO E INSTALAÇÃO. AF_07/2021</v>
          </cell>
          <cell r="C1457" t="str">
            <v>UN</v>
          </cell>
          <cell r="D1457">
            <v>54.23</v>
          </cell>
        </row>
        <row r="1458">
          <cell r="A1458">
            <v>102711</v>
          </cell>
          <cell r="B1458" t="str">
            <v>JUNÇÃO DUPLA DE PVC, SÉRIE NORMAL, PARA ESGOTO PREDIAL, DN 100 X 100 X 100 MM, INSTALADA EM DRENO  - FORNECIMENTO E INSTALAÇÃO. AF_07/2021</v>
          </cell>
          <cell r="C1458" t="str">
            <v>UN</v>
          </cell>
          <cell r="D1458">
            <v>76.31</v>
          </cell>
        </row>
        <row r="1459">
          <cell r="A1459">
            <v>102712</v>
          </cell>
          <cell r="B1459" t="str">
            <v>GEOTÊXTIL NÃO TECIDO 100% POLIÉSTER, RESISTÊNCIA A TRAÇÃO DE 9 KN/M (RT - 9), INSTALADO EM DRENO - FORNECIMENTO E INSTALAÇÃO. AF_07/2021</v>
          </cell>
          <cell r="C1459" t="str">
            <v>M2</v>
          </cell>
          <cell r="D1459">
            <v>8.1999999999999993</v>
          </cell>
        </row>
        <row r="1460">
          <cell r="A1460">
            <v>102713</v>
          </cell>
          <cell r="B1460" t="str">
            <v>GEOTÊXTIL NÃO TECIDO 100% POLIÉSTER, RESISTÊNCIA A TRAÇÃO DE 14 KN/M (RT - 14), INSTALADO EM DRENO - FORNECIMENTO E INSTALAÇÃO. AF_07/2021</v>
          </cell>
          <cell r="C1460" t="str">
            <v>M2</v>
          </cell>
          <cell r="D1460">
            <v>11.3</v>
          </cell>
        </row>
        <row r="1461">
          <cell r="A1461">
            <v>102715</v>
          </cell>
          <cell r="B1461" t="str">
            <v>GEOTÊXTIL NÃO TECIDO 100% POLIÉSTER, RESISTÊNCIA A TRAÇÃO DE 26 KN/M (RT - 26), INSTALADO EM DRENO - FORNECIMENTO E INSTALAÇÃO. AF_07/2021</v>
          </cell>
          <cell r="C1461" t="str">
            <v>M2</v>
          </cell>
          <cell r="D1461">
            <v>22.43</v>
          </cell>
        </row>
        <row r="1462">
          <cell r="A1462">
            <v>102716</v>
          </cell>
          <cell r="B1462" t="str">
            <v>ENCHIMENTO DE AREIA PARA DRENO, LANÇAMENTO MECANIZADO. AF_07/2021</v>
          </cell>
          <cell r="C1462" t="str">
            <v>M3</v>
          </cell>
          <cell r="D1462">
            <v>111.13</v>
          </cell>
        </row>
        <row r="1463">
          <cell r="A1463">
            <v>102717</v>
          </cell>
          <cell r="B1463" t="str">
            <v>ENCHIMENTO DE BRITA PARA DRENO, LANÇAMENTO MECANIZADO. AF_07/2021</v>
          </cell>
          <cell r="C1463" t="str">
            <v>M3</v>
          </cell>
          <cell r="D1463">
            <v>111.42</v>
          </cell>
        </row>
        <row r="1464">
          <cell r="A1464">
            <v>102718</v>
          </cell>
          <cell r="B1464" t="str">
            <v>ENCHIMENTO DE AREIA PARA DRENO, LANÇAMENTO MANUAL. AF_07/2021</v>
          </cell>
          <cell r="C1464" t="str">
            <v>M3</v>
          </cell>
          <cell r="D1464">
            <v>119.6</v>
          </cell>
        </row>
        <row r="1465">
          <cell r="A1465">
            <v>102719</v>
          </cell>
          <cell r="B1465" t="str">
            <v>ENCHIMENTO DE BRITA PARA DRENO, LANÇAMENTO MANUAL. AF_07/2021</v>
          </cell>
          <cell r="C1465" t="str">
            <v>M3</v>
          </cell>
          <cell r="D1465">
            <v>119.89</v>
          </cell>
        </row>
        <row r="1466">
          <cell r="A1466">
            <v>102722</v>
          </cell>
          <cell r="B1466" t="str">
            <v>DRENO EM MURO DE CONTENÇÃO, EXECUTADO NO PÉ DO MURO, COM TUBO DE PEAD CORRUGADO FLEXÍVEL PERFURADO, ENCHIMENTO COM BRITA, ENVOLVIDO COM MANTA GEOTÊXTIL. AF_07/2021</v>
          </cell>
          <cell r="C1466" t="str">
            <v>M</v>
          </cell>
          <cell r="D1466">
            <v>47.03</v>
          </cell>
        </row>
        <row r="1467">
          <cell r="A1467">
            <v>102723</v>
          </cell>
          <cell r="B1467" t="str">
            <v>DRENO EM MURO DE CONTENÇÃO, EXECUTADO NO PÉ DO MURO, COM TUBO DE PVC CORRUGADO FLEXÍVEL PERFURADO, ENCHIMENTO COM BRITA, ENVOLVIDO COM MANTA GEOTÊXTIL. AF_07/2021</v>
          </cell>
          <cell r="C1467" t="str">
            <v>M</v>
          </cell>
          <cell r="D1467">
            <v>47.51</v>
          </cell>
        </row>
        <row r="1468">
          <cell r="A1468">
            <v>102724</v>
          </cell>
          <cell r="B1468" t="str">
            <v>DRENO BARBACÃ, DN 100 MM, COM MATERIAL DRENANTE. AF_07/2021</v>
          </cell>
          <cell r="C1468" t="str">
            <v>UN</v>
          </cell>
          <cell r="D1468">
            <v>27.52</v>
          </cell>
        </row>
        <row r="1469">
          <cell r="A1469">
            <v>102725</v>
          </cell>
          <cell r="B1469" t="str">
            <v>DRENO BARBACÃ, DN 75 MM, COM MATERIAL DRENANTE. AF_07/2021</v>
          </cell>
          <cell r="C1469" t="str">
            <v>UN</v>
          </cell>
          <cell r="D1469">
            <v>26.28</v>
          </cell>
        </row>
        <row r="1470">
          <cell r="A1470">
            <v>102726</v>
          </cell>
          <cell r="B1470" t="str">
            <v>DRENO BARBACÃ, DN 50 MM, COM MATERIAL DRENANTE. AF_07/2021</v>
          </cell>
          <cell r="C1470" t="str">
            <v>UN</v>
          </cell>
          <cell r="D1470">
            <v>23.58</v>
          </cell>
        </row>
        <row r="1471">
          <cell r="A1471">
            <v>103653</v>
          </cell>
          <cell r="B1471" t="str">
            <v>GEOTÊXTIL NÃO TECIDO 100% POLIÉSTER, RESISTÊNCIA A TRAÇÃO DE 31 KN/M (RT-31), INSTALADO EM DRENO - FORNECIMENTO E INSTALAÇÃO. AF_07/2021</v>
          </cell>
          <cell r="C1471" t="str">
            <v>M2</v>
          </cell>
          <cell r="D1471">
            <v>26.8</v>
          </cell>
        </row>
        <row r="1472">
          <cell r="A1472">
            <v>92743</v>
          </cell>
          <cell r="B1472" t="str">
            <v>MURO DE GABIÃO, ENCHIMENTO COM PEDRA DE MÃO TIPO RACHÃO, DE GRAVIDADE, COM GAIOLAS DE COMPRIMENTO IGUAL A 2 M, PARA MUROS COM ALTURA MENOR OU IGUAL A 4 M  FORNECIMENTO E EXECUÇÃO. AF_12/2015</v>
          </cell>
          <cell r="C1472" t="str">
            <v>M3</v>
          </cell>
          <cell r="D1472">
            <v>564.23</v>
          </cell>
        </row>
        <row r="1473">
          <cell r="A1473">
            <v>92744</v>
          </cell>
          <cell r="B1473" t="str">
            <v>MURO DE GABIÃO, ENCHIMENTO COM PEDRA DE MÃO TIPO RACHÃO, DE GRAVIDADE, COM GAIOLAS DE COMPRIMENTO IGUAL A 5 M, PARA MUROS COM ALTURA MENOR OU IGUAL A 4 M  FORNECIMENTO E EXECUÇÃO. AF_12/2015</v>
          </cell>
          <cell r="C1473" t="str">
            <v>M3</v>
          </cell>
          <cell r="D1473">
            <v>540.79999999999995</v>
          </cell>
        </row>
        <row r="1474">
          <cell r="A1474">
            <v>92745</v>
          </cell>
          <cell r="B1474" t="str">
            <v>MURO DE GABIÃO, ENCHIMENTO COM PEDRA DE MÃO TIPO RACHÃO, DE GRAVIDADE, COM GAIOLAS DE COMPRIMENTO IGUAL A 2 M, PARA MUROS COM ALTURA MAIOR QUE 4 M E MENOR OU IGUAL A 6 M  FORNECIMENTO E EXECUÇÃO. AF_12/2015</v>
          </cell>
          <cell r="C1474" t="str">
            <v>M3</v>
          </cell>
          <cell r="D1474">
            <v>699.95</v>
          </cell>
        </row>
        <row r="1475">
          <cell r="A1475">
            <v>92746</v>
          </cell>
          <cell r="B1475" t="str">
            <v>MURO DE GABIÃO, ENCHIMENTO COM PEDRA DE MÃO TIPO RACHÃO, DE GRAVIDADE, COM GAIOLAS DE COMPRIMENTO IGUAL A 5 M, PARA MUROS COM ALTURA MAIOR QUE 4 M E MENOR OU IGUAL A 6 M   FORNECIMENTO E EXECUÇÃO. AF_12/2015</v>
          </cell>
          <cell r="C1475" t="str">
            <v>M3</v>
          </cell>
          <cell r="D1475">
            <v>641.62</v>
          </cell>
        </row>
        <row r="1476">
          <cell r="A1476">
            <v>92747</v>
          </cell>
          <cell r="B1476" t="str">
            <v>MURO DE GABIÃO, ENCHIMENTO COM PEDRA DE MÃO TIPO RACHÃO, DE GRAVIDADE, COM GAIOLAS DE COMPRIMENTO IGUAL A 2 M, PARA MUROS COM ALTURA MAIOR QUE 6 M E MENOR OU IGUAL A 10 M   FORNECIMENTO E EXECUÇÃO. AF_12/2015</v>
          </cell>
          <cell r="C1476" t="str">
            <v>M3</v>
          </cell>
          <cell r="D1476">
            <v>777.47</v>
          </cell>
        </row>
        <row r="1477">
          <cell r="A1477">
            <v>92748</v>
          </cell>
          <cell r="B1477" t="str">
            <v>MURO DE GABIÃO, ENCHIMENTO COM PEDRA DE MÃO TIPO RACHÃO, DE GRAVIDADE, COM GAIOLAS DE COMPRIMENTO IGUAL A 5 M, PARA MUROS COM ALTURA MAIOR QUE 6 M E MENOR OU IGUAL A 10 M FORNECIMENTO E EXECUÇÃO. AF_12/2015</v>
          </cell>
          <cell r="C1477" t="str">
            <v>M3</v>
          </cell>
          <cell r="D1477">
            <v>699.59</v>
          </cell>
        </row>
        <row r="1478">
          <cell r="A1478">
            <v>92749</v>
          </cell>
          <cell r="B1478" t="str">
            <v>MURO DE GABIÃO, ENCHIMENTO COM PEDRA DE MÃO TIPO RACHÃO, COM SOLO REFORÇADO, PARA MUROS COM ALTURA MENOR OU IGUAL A 4 M   FORNECIMENTO E EXECUÇÃO. AF_12/2015</v>
          </cell>
          <cell r="C1478" t="str">
            <v>M3</v>
          </cell>
          <cell r="D1478">
            <v>807.64</v>
          </cell>
        </row>
        <row r="1479">
          <cell r="A1479">
            <v>92750</v>
          </cell>
          <cell r="B1479" t="str">
            <v>MURO DE GABIÃO, ENCHIMENTO COM PEDRA DE MÃO TIPO RACHÃO, COM SOLO REFORÇADO, PARA MUROS COM ALTURA MAIOR QUE 4 M E MENOR OU IGUAL A 12 M   FORNECIMENTO E EXECUÇÃO. AF_12/2015</v>
          </cell>
          <cell r="C1479" t="str">
            <v>M3</v>
          </cell>
          <cell r="D1479">
            <v>1389.22</v>
          </cell>
        </row>
        <row r="1480">
          <cell r="A1480">
            <v>92751</v>
          </cell>
          <cell r="B1480" t="str">
            <v>MURO DE GABIÃO, ENCHIMENTO COM PEDRA DE MÃO TIPO RACHÃO, COM SOLO REFORÇADO, PARA MUROS COM ALTURA MAIOR QUE 12 M E MENOR OU IGUAL A 20 M    FORNECIMENTO E EXECUÇÃO. AF_12/2015</v>
          </cell>
          <cell r="C1480" t="str">
            <v>M3</v>
          </cell>
          <cell r="D1480">
            <v>1727.3</v>
          </cell>
        </row>
        <row r="1481">
          <cell r="A1481">
            <v>92752</v>
          </cell>
          <cell r="B1481" t="str">
            <v>MURO DE GABIÃO, ENCHIMENTO COM PEDRA DE MÃO TIPO RACHÃO, COM SOLO REFORÇADO, PARA MUROS COM ALTURA MAIOR QUE 20 M E MENOR OU IGUAL A 28 M   FORNECIMENTO E EXECUÇÃO. AF_12/2015</v>
          </cell>
          <cell r="C1481" t="str">
            <v>M3</v>
          </cell>
          <cell r="D1481">
            <v>2064.0500000000002</v>
          </cell>
        </row>
        <row r="1482">
          <cell r="A1482">
            <v>92753</v>
          </cell>
          <cell r="B1482" t="str">
            <v>MURO DE GABIÃO, ENCHIMENTO COM RESÍDUO DE CONSTRUÇÃO E DEMOLIÇÃO, DE GRAVIDADE, COM GAIOLA TRAPEZOIDAL DE COMPRIMENTO IGUAL A 2 M, PARA MUROS COM ALTURA MENOR OU IGUAL A 2 M   FORNECIMENTO E EXECUÇÃO. AF_12/2015</v>
          </cell>
          <cell r="C1482" t="str">
            <v>M3</v>
          </cell>
          <cell r="D1482">
            <v>537.44000000000005</v>
          </cell>
        </row>
        <row r="1483">
          <cell r="A1483">
            <v>92754</v>
          </cell>
          <cell r="B1483" t="str">
            <v>MURO DE GABIÃO, ENCHIMENTO COM RESÍDUO DE CONSTRUÇÃO E DEMOLIÇÃO, DE GRAVIDADE, COM GAIOLA TRAPEZOIDAL DE COMPRIMENTO IGUAL A 2 M, PARA MUROS COM ALTURA MAIOR QUE 2 M E MENOR OU IGUAL A 4 M    FORNECIMENTO E EXECUÇÃO. AF_12/2015</v>
          </cell>
          <cell r="C1483" t="str">
            <v>M3</v>
          </cell>
          <cell r="D1483">
            <v>490.84</v>
          </cell>
        </row>
        <row r="1484">
          <cell r="A1484">
            <v>92755</v>
          </cell>
          <cell r="B1484" t="str">
            <v>PROTEÇÃO SUPERFICIAL DE CANAL EM GABIÃO TIPO COLCHÃO, ALTURA DE 17 CENTÍMETROS, ENCHIMENTO COM PEDRA DE MÃO TIPO RACHÃO - FORNECIMENTO E EXECUÇÃO. AF_12/2015</v>
          </cell>
          <cell r="C1484" t="str">
            <v>M2</v>
          </cell>
          <cell r="D1484">
            <v>207.44</v>
          </cell>
        </row>
        <row r="1485">
          <cell r="A1485">
            <v>92756</v>
          </cell>
          <cell r="B1485" t="str">
            <v>PROTEÇÃO SUPERFICIAL DE CANAL EM GABIÃO TIPO COLCHÃO, ALTURA DE 23 CENTÍMETROS, ENCHIMENTO COM PEDRA DE MÃO TIPO RACHÃO - FORNECIMENTO E EXECUÇÃO. AF_12/2015</v>
          </cell>
          <cell r="C1485" t="str">
            <v>M2</v>
          </cell>
          <cell r="D1485">
            <v>235.5</v>
          </cell>
        </row>
        <row r="1486">
          <cell r="A1486">
            <v>92757</v>
          </cell>
          <cell r="B1486" t="str">
            <v>PROTEÇÃO SUPERFICIAL DE CANAL EM GABIÃO TIPO COLCHÃO, ALTURA DE 30 CENTÍMETROS, ENCHIMENTO COM PEDRA DE MÃO TIPO RACHÃO - FORNECIMENTO E EXECUÇÃO. AF_12/2015</v>
          </cell>
          <cell r="C1486" t="str">
            <v>M2</v>
          </cell>
          <cell r="D1486">
            <v>269.58999999999997</v>
          </cell>
        </row>
        <row r="1487">
          <cell r="A1487">
            <v>92758</v>
          </cell>
          <cell r="B1487" t="str">
            <v>PROTEÇÃO SUPERFICIAL DE CANAL EM GABIÃO TIPO SACO, DIÂMETRO DE 65 CENTÍMETROS, ENCHIMENTO MANUAL COM PEDRA DE MÃO TIPO RACHÃO - FORNECIMENTO E EXECUÇÃO. AF_12/2015</v>
          </cell>
          <cell r="C1487" t="str">
            <v>M3</v>
          </cell>
          <cell r="D1487">
            <v>633.28</v>
          </cell>
        </row>
        <row r="1488">
          <cell r="A1488">
            <v>91069</v>
          </cell>
          <cell r="B1488" t="str">
            <v>EXECUÇÃO DE REVESTIMENTO DE CONCRETO PROJETADO COM ESPESSURA DE 7 CM, ARMADO COM TELA, INCLINAÇÃO MENOR QUE 90°, APLICAÇÃO CONTÍNUA, UTILIZANDO EQUIPAMENTO DE PROJEÇÃO COM 6 M³/H DE CAPACIDADE. AF_01/2016</v>
          </cell>
          <cell r="C1488" t="str">
            <v>M2</v>
          </cell>
          <cell r="D1488">
            <v>123.13</v>
          </cell>
        </row>
        <row r="1489">
          <cell r="A1489">
            <v>91070</v>
          </cell>
          <cell r="B1489" t="str">
            <v>EXECUÇÃO DE REVESTIMENTO DE CONCRETO PROJETADO COM ESPESSURA DE 10 CM, ARMADO COM TELA, INCLINAÇÃO MENOR QUE 90°, APLICAÇÃO CONTÍNUA, UTILIZANDO EQUIPAMENTO DE PROJEÇÃO COM 6 M³/H DE CAPACIDADE. AF_01/2016</v>
          </cell>
          <cell r="C1489" t="str">
            <v>M2</v>
          </cell>
          <cell r="D1489">
            <v>134.93</v>
          </cell>
        </row>
        <row r="1490">
          <cell r="A1490">
            <v>91071</v>
          </cell>
          <cell r="B1490" t="str">
            <v>EXECUÇÃO DE REVESTIMENTO DE CONCRETO PROJETADO COM ESPESSURA DE 7 CM, ARMADO COM TELA, INCLINAÇÃO DE 90°, APLICAÇÃO CONTÍNUA, UTILIZANDO EQUIPAMENTO DE PROJEÇÃO COM 6 M³/H DE CAPACIDADE. AF_01/2016</v>
          </cell>
          <cell r="C1490" t="str">
            <v>M2</v>
          </cell>
          <cell r="D1490">
            <v>157.06</v>
          </cell>
        </row>
        <row r="1491">
          <cell r="A1491">
            <v>91072</v>
          </cell>
          <cell r="B1491" t="str">
            <v>EXECUÇÃO DE REVESTIMENTO DE CONCRETO PROJETADO COM ESPESSURA DE 10 CM, ARMADO COM TELA, INCLINAÇÃO DE 90°, APLICAÇÃO CONTÍNUA, UTILIZANDO EQUIPAMENTO DE PROJEÇÃO COM 6 M³/H DE CAPACIDADE. AF_01/2016</v>
          </cell>
          <cell r="C1491" t="str">
            <v>M2</v>
          </cell>
          <cell r="D1491">
            <v>168.83</v>
          </cell>
        </row>
        <row r="1492">
          <cell r="A1492">
            <v>91073</v>
          </cell>
          <cell r="B1492" t="str">
            <v>EXECUÇÃO DE REVESTIMENTO DE CONCRETO PROJETADO COM ESPESSURA DE 7 CM, ARMADO COM TELA, INCLINAÇÃO MENOR QUE 90°, APLICAÇÃO CONTÍNUA, UTILIZANDO EQUIPAMENTO DE PROJEÇÃO COM 3 M³/H DE CAPACIDADE. AF_01/2016</v>
          </cell>
          <cell r="C1492" t="str">
            <v>M2</v>
          </cell>
          <cell r="D1492">
            <v>134.12</v>
          </cell>
        </row>
        <row r="1493">
          <cell r="A1493">
            <v>91074</v>
          </cell>
          <cell r="B1493" t="str">
            <v>EXECUÇÃO DE REVESTIMENTO DE CONCRETO PROJETADO COM ESPESSURA DE 10 CM, ARMADO COM TELA, INCLINAÇÃO MENOR QUE 90°, APLICAÇÃO CONTÍNUA, UTILIZANDO EQUIPAMENTO DE PROJEÇÃO COM 3 M³/H DE CAPACIDADE. AF_01/2016</v>
          </cell>
          <cell r="C1493" t="str">
            <v>M2</v>
          </cell>
          <cell r="D1493">
            <v>147.1</v>
          </cell>
        </row>
        <row r="1494">
          <cell r="A1494">
            <v>91075</v>
          </cell>
          <cell r="B1494" t="str">
            <v>EXECUÇÃO DE REVESTIMENTO DE CONCRETO PROJETADO COM ESPESSURA DE 7 CM, ARMADO COM TELA, INCLINAÇÃO DE 90°, APLICAÇÃO CONTÍNUA, UTILIZANDO EQUIPAMENTO DE PROJEÇÃO COM 3 M³/H DE CAPACIDADE. AF_01/2016</v>
          </cell>
          <cell r="C1494" t="str">
            <v>M2</v>
          </cell>
          <cell r="D1494">
            <v>169.65</v>
          </cell>
        </row>
        <row r="1495">
          <cell r="A1495">
            <v>91076</v>
          </cell>
          <cell r="B1495" t="str">
            <v>EXECUÇÃO DE REVESTIMENTO DE CONCRETO PROJETADO COM ESPESSURA DE 10 CM, ARMADO COM TELA, INCLINAÇÃO DE 90°, APLICAÇÃO CONTÍNUA, UTILIZANDO EQUIPAMENTO DE PROJEÇÃO COM 3 M³/H DE CAPACIDADE. AF_01/2016</v>
          </cell>
          <cell r="C1495" t="str">
            <v>M2</v>
          </cell>
          <cell r="D1495">
            <v>182.65</v>
          </cell>
        </row>
        <row r="1496">
          <cell r="A1496">
            <v>91077</v>
          </cell>
          <cell r="B1496" t="str">
            <v>EXECUÇÃO DE REVESTIMENTO DE CONCRETO PROJETADO COM ESPESSURA DE 7 CM, ARMADO COM FIBRAS DE AÇO, INCLINAÇÃO MENOR QUE 90°, APLICAÇÃO CONTÍNUA, UTILIZANDO EQUIPAMENTO DE PROJEÇÃO COM 6 M³/H DE CAPACIDADE. AF_01/2016</v>
          </cell>
          <cell r="C1496" t="str">
            <v>M2</v>
          </cell>
          <cell r="D1496">
            <v>123.11</v>
          </cell>
        </row>
        <row r="1497">
          <cell r="A1497">
            <v>91078</v>
          </cell>
          <cell r="B1497" t="str">
            <v>EXECUÇÃO DE REVESTIMENTO DE CONCRETO PROJETADO COM ESPESSURA DE 10 CM, ARMADO COM FIBRAS DE AÇO, INCLINAÇÃO MENOR QUE 90°, APLICAÇÃO CONTÍNUA, UTILIZANDO EQUIPAMENTO DE PROJEÇÃO COM 6 M³/H DE CAPACIDADE. AF_01/2016</v>
          </cell>
          <cell r="C1497" t="str">
            <v>M2</v>
          </cell>
          <cell r="D1497">
            <v>144.68</v>
          </cell>
        </row>
        <row r="1498">
          <cell r="A1498">
            <v>91079</v>
          </cell>
          <cell r="B1498" t="str">
            <v>EXECUÇÃO DE REVESTIMENTO DE CONCRETO PROJETADO COM ESPESSURA DE 7 CM, ARMADO COM FIBRAS DE AÇO, INCLINAÇÃO DE 90°, APLICAÇÃO CONTÍNUA, UTILIZANDO EQUIPAMENTO DE PROJEÇÃO COM 6 M³/H DE CAPACIDADE. AF_01/2016</v>
          </cell>
          <cell r="C1498" t="str">
            <v>M2</v>
          </cell>
          <cell r="D1498">
            <v>128.19</v>
          </cell>
        </row>
        <row r="1499">
          <cell r="A1499">
            <v>91080</v>
          </cell>
          <cell r="B1499" t="str">
            <v>EXECUÇÃO DE REVESTIMENTO DE CONCRETO PROJETADO COM ESPESSURA DE 10 CM, ARMADO COM FIBRAS DE AÇO, INCLINAÇÃO DE 90°, APLICAÇÃO CONTÍNUA, UTILIZANDO EQUIPAMENTO DE PROJEÇÃO COM 6 M³/H DE CAPACIDADE. AF_01/2016</v>
          </cell>
          <cell r="C1499" t="str">
            <v>M2</v>
          </cell>
          <cell r="D1499">
            <v>149.59</v>
          </cell>
        </row>
        <row r="1500">
          <cell r="A1500">
            <v>91081</v>
          </cell>
          <cell r="B1500" t="str">
            <v>EXECUÇÃO DE REVESTIMENTO DE CONCRETO PROJETADO COM ESPESSURA DE 7 CM, ARMADO COM FIBRAS DE AÇO, INCLINAÇÃO MENOR QUE 90°, APLICAÇÃO CONTÍNUA, UTILIZANDO EQUIPAMENTO DE PROJEÇÃO COM 3 M³/H DE CAPACIDADE. AF_01/2016</v>
          </cell>
          <cell r="C1500" t="str">
            <v>M2</v>
          </cell>
          <cell r="D1500">
            <v>135.63999999999999</v>
          </cell>
        </row>
        <row r="1501">
          <cell r="A1501">
            <v>91082</v>
          </cell>
          <cell r="B1501" t="str">
            <v>EXECUÇÃO DE REVESTIMENTO DE CONCRETO PROJETADO COM ESPESSURA DE 10 CM, ARMADO COM FIBRAS DE AÇO, INCLINAÇÃO MENOR QUE 90°, APLICAÇÃO CONTÍNUA, UTILIZANDO EQUIPAMENTO DE PROJEÇÃO COM 3 M³/H DE CAPACIDADE. AF_01/2016</v>
          </cell>
          <cell r="C1501" t="str">
            <v>M2</v>
          </cell>
          <cell r="D1501">
            <v>158.24</v>
          </cell>
        </row>
        <row r="1502">
          <cell r="A1502">
            <v>91083</v>
          </cell>
          <cell r="B1502" t="str">
            <v>EXECUÇÃO DE REVESTIMENTO DE CONCRETO PROJETADO COM ESPESSURA DE 7 CM, ARMADO COM FIBRAS DE AÇO, INCLINAÇÃO DE 90°, APLICAÇÃO CONTÍNUA, UTILIZANDO EQUIPAMENTO DE PROJEÇÃO COM 3 M³/H DE CAPACIDADE. AF_01/2016</v>
          </cell>
          <cell r="C1502" t="str">
            <v>M2</v>
          </cell>
          <cell r="D1502">
            <v>144.4</v>
          </cell>
        </row>
        <row r="1503">
          <cell r="A1503">
            <v>91084</v>
          </cell>
          <cell r="B1503" t="str">
            <v>EXECUÇÃO DE REVESTIMENTO DE CONCRETO PROJETADO COM ESPESSURA DE 10 CM, ARMADO COM FIBRAS DE AÇO, INCLINAÇÃO DE 90°, APLICAÇÃO CONTÍNUA, UTILIZANDO EQUIPAMENTO DE PROJEÇÃO COM 3 M³/H DE CAPACIDADE. AF_01/2016</v>
          </cell>
          <cell r="C1503" t="str">
            <v>M2</v>
          </cell>
          <cell r="D1503">
            <v>166.79</v>
          </cell>
        </row>
        <row r="1504">
          <cell r="A1504">
            <v>91086</v>
          </cell>
          <cell r="B1504" t="str">
            <v>EXECUÇÃO DE REVESTIMENTO DE CONCRETO PROJETADO COM ESPESSURA DE 7 CM, ARMADO COM TELA, INCLINAÇÃO MENOR QUE 90°, APLICAÇÃO DESCONTÍNUA, UTILIZANDO EQUIPAMENTO DE PROJEÇÃO COM 6 M³/H DE CAPACIDADE. AF_01/2016</v>
          </cell>
          <cell r="C1504" t="str">
            <v>M2</v>
          </cell>
          <cell r="D1504">
            <v>132.26</v>
          </cell>
        </row>
        <row r="1505">
          <cell r="A1505">
            <v>91087</v>
          </cell>
          <cell r="B1505" t="str">
            <v>EXECUÇÃO DE REVESTIMENTO DE CONCRETO PROJETADO COM ESPESSURA DE 10 CM, ARMADO COM TELA, INCLINAÇÃO MENOR QUE 90°, APLICAÇÃO DESCONTÍNUA, UTILIZANDO EQUIPAMENTO DE PROJEÇÃO COM 6 M³/H DE CAPACIDADE. AF_01/2016</v>
          </cell>
          <cell r="C1505" t="str">
            <v>M2</v>
          </cell>
          <cell r="D1505">
            <v>144.36000000000001</v>
          </cell>
        </row>
        <row r="1506">
          <cell r="A1506">
            <v>91088</v>
          </cell>
          <cell r="B1506" t="str">
            <v>EXECUÇÃO DE REVESTIMENTO DE CONCRETO PROJETADO COM ESPESSURA DE 7 CM, ARMADO COM TELA, INCLINAÇÃO DE 90°, APLICAÇÃO DESCONTÍNUA, UTILIZANDO EQUIPAMENTO DE PROJEÇÃO COM 6 M³/H DE CAPACIDADE. AF_01/2016</v>
          </cell>
          <cell r="C1506" t="str">
            <v>M2</v>
          </cell>
          <cell r="D1506">
            <v>167.4</v>
          </cell>
        </row>
        <row r="1507">
          <cell r="A1507">
            <v>91089</v>
          </cell>
          <cell r="B1507" t="str">
            <v>EXECUÇÃO DE REVESTIMENTO DE CONCRETO PROJETADO COM ESPESSURA DE 10 CM, ARMADO COM TELA, INCLINAÇÃO DE 90°, APLICAÇÃO DESCONTÍNUA, UTILIZANDO EQUIPAMENTO DE PROJEÇÃO COM 6 M³/H DE CAPACIDADE. AF_01/2016</v>
          </cell>
          <cell r="C1507" t="str">
            <v>M2</v>
          </cell>
          <cell r="D1507">
            <v>179.62</v>
          </cell>
        </row>
        <row r="1508">
          <cell r="A1508">
            <v>91090</v>
          </cell>
          <cell r="B1508" t="str">
            <v>EXECUÇÃO DE REVESTIMENTO DE CONCRETO PROJETADO COM ESPESSURA DE 7 CM, ARMADO COM TELA, INCLINAÇÃO MENOR QUE 90°, APLICAÇÃO DESCONTÍNUA, UTILIZANDO EQUIPAMENTO DE PROJEÇÃO COM 3 M³/H DE CAPACIDADE. AF_01/2016</v>
          </cell>
          <cell r="C1508" t="str">
            <v>M2</v>
          </cell>
          <cell r="D1508">
            <v>141.44</v>
          </cell>
        </row>
        <row r="1509">
          <cell r="A1509">
            <v>91091</v>
          </cell>
          <cell r="B1509" t="str">
            <v>EXECUÇÃO DE REVESTIMENTO DE CONCRETO PROJETADO COM ESPESSURA DE 10 CM, ARMADO COM TELA, INCLINAÇÃO MENOR QUE 90°, APLICAÇÃO DESCONTÍNUA, UTILIZANDO EQUIPAMENTO DE PROJEÇÃO COM 3 M³/H DE CAPACIDADE. AF_01/2016</v>
          </cell>
          <cell r="C1509" t="str">
            <v>M2</v>
          </cell>
          <cell r="D1509">
            <v>154.87</v>
          </cell>
        </row>
        <row r="1510">
          <cell r="A1510">
            <v>91092</v>
          </cell>
          <cell r="B1510" t="str">
            <v>EXECUÇÃO DE REVESTIMENTO DE CONCRETO PROJETADO COM ESPESSURA DE 7 CM, ARMADO COM TELA, INCLINAÇÃO DE 90°, APLICAÇÃO DESCONTÍNUA, UTILIZANDO EQUIPAMENTO DE PROJEÇÃO COM 3 M³/H DE CAPACIDADE. AF_01/2016</v>
          </cell>
          <cell r="C1510" t="str">
            <v>M2</v>
          </cell>
          <cell r="D1510">
            <v>177.78</v>
          </cell>
        </row>
        <row r="1511">
          <cell r="A1511">
            <v>91093</v>
          </cell>
          <cell r="B1511" t="str">
            <v>EXECUÇÃO DE REVESTIMENTO DE CONCRETO PROJETADO COM ESPESSURA DE 10 CM, ARMADO COM TELA, INCLINAÇÃO DE 90°, APLICAÇÃO DESCONTÍNUA, UTILIZANDO EQUIPAMENTO DE PROJEÇÃO COM 3 M³/H DE CAPACIDADE. AF_01/2016</v>
          </cell>
          <cell r="C1511" t="str">
            <v>M2</v>
          </cell>
          <cell r="D1511">
            <v>191.47</v>
          </cell>
        </row>
        <row r="1512">
          <cell r="A1512">
            <v>91094</v>
          </cell>
          <cell r="B1512" t="str">
            <v>EXECUÇÃO DE REVESTIMENTO DE CONCRETO PROJETADO COM ESPESSURA DE 7 CM, ARMADO COM FIBRAS DE AÇO, INCLINAÇÃO MENOR QUE 90°, APLICAÇÃO DESCONTÍNUA, UTILIZANDO EQUIPAMENTO DE PROJEÇÃO COM 6 M³/H DE CAPACIDADE. AF_01/2016</v>
          </cell>
          <cell r="C1512" t="str">
            <v>M2</v>
          </cell>
          <cell r="D1512">
            <v>128.11000000000001</v>
          </cell>
        </row>
        <row r="1513">
          <cell r="A1513">
            <v>91095</v>
          </cell>
          <cell r="B1513" t="str">
            <v>EXECUÇÃO DE REVESTIMENTO DE CONCRETO PROJETADO COM ESPESSURA DE 10 CM, ARMADO COM FIBRAS DE AÇO, INCLINAÇÃO MENOR QUE 90°, APLICAÇÃO DESCONTÍNUA, UTILIZANDO EQUIPAMENTO DE PROJEÇÃO COM 6 M³/H DE CAPACIDADE. AF_01/2016</v>
          </cell>
          <cell r="C1513" t="str">
            <v>M2</v>
          </cell>
          <cell r="D1513">
            <v>150.07</v>
          </cell>
        </row>
        <row r="1514">
          <cell r="A1514">
            <v>91096</v>
          </cell>
          <cell r="B1514" t="str">
            <v>EXECUÇÃO DE REVESTIMENTO DE CONCRETO PROJETADO COM ESPESSURA DE 7 CM, ARMADO COM FIBRAS DE AÇO, INCLINAÇÃO DE 90°, APLICAÇÃO DESCONTÍNUA, UTILIZANDO EQUIPAMENTO DE PROJEÇÃO COM 6 M³/H DE CAPACIDADE. AF_01/2016</v>
          </cell>
          <cell r="C1514" t="str">
            <v>M2</v>
          </cell>
          <cell r="D1514">
            <v>130.77000000000001</v>
          </cell>
        </row>
        <row r="1515">
          <cell r="A1515">
            <v>91097</v>
          </cell>
          <cell r="B1515" t="str">
            <v>EXECUÇÃO DE REVESTIMENTO DE CONCRETO PROJETADO COM ESPESSURA DE 10 CM, ARMADO COM FIBRAS DE AÇO, INCLINAÇÃO DE 90°, APLICAÇÃO DESCONTÍNUA, UTILIZANDO EQUIPAMENTO DE PROJEÇÃO COM 6 M³/H DE CAPACIDADE. AF_01/2016</v>
          </cell>
          <cell r="C1515" t="str">
            <v>M2</v>
          </cell>
          <cell r="D1515">
            <v>152.58000000000001</v>
          </cell>
        </row>
        <row r="1516">
          <cell r="A1516">
            <v>91098</v>
          </cell>
          <cell r="B1516" t="str">
            <v>EXECUÇÃO DE REVESTIMENTO DE CONCRETO PROJETADO COM ESPESSURA DE 7 CM, ARMADO COM FIBRAS DE AÇO, INCLINAÇÃO MENOR QUE 90°, APLICAÇÃO DESCONTÍNUA, UTILIZANDO EQUIPAMENTO DE PROJEÇÃO COM 3 M³/H DE CAPACIDADE. AF_01/2016</v>
          </cell>
          <cell r="C1516" t="str">
            <v>M2</v>
          </cell>
          <cell r="D1516">
            <v>140.35</v>
          </cell>
        </row>
        <row r="1517">
          <cell r="A1517">
            <v>91099</v>
          </cell>
          <cell r="B1517" t="str">
            <v>EXECUÇÃO DE REVESTIMENTO DE CONCRETO PROJETADO COM ESPESSURA DE 10 CM, ARMADO COM FIBRAS DE AÇO, INCLINAÇÃO MENOR QUE 90°, APLICAÇÃO DESCONTÍNUA, UTILIZANDO EQUIPAMENTO DE PROJEÇÃO COM 3 M³/H DE CAPACIDADE. AF_01/2016</v>
          </cell>
          <cell r="C1517" t="str">
            <v>M2</v>
          </cell>
          <cell r="D1517">
            <v>163.41999999999999</v>
          </cell>
        </row>
        <row r="1518">
          <cell r="A1518">
            <v>91100</v>
          </cell>
          <cell r="B1518" t="str">
            <v>EXECUÇÃO DE REVESTIMENTO DE CONCRETO PROJETADO COM ESPESSURA DE 7 CM, ARMADO COM FIBRAS DE AÇO, INCLINAÇÃO DE 90°, APLICAÇÃO DESCONTÍNUA, UTILIZANDO EQUIPAMENTO DE PROJEÇÃO COM 3 M³/H DE CAPACIDADE. AF_01/2016</v>
          </cell>
          <cell r="C1518" t="str">
            <v>M2</v>
          </cell>
          <cell r="D1518">
            <v>147.38</v>
          </cell>
        </row>
        <row r="1519">
          <cell r="A1519">
            <v>91101</v>
          </cell>
          <cell r="B1519" t="str">
            <v>EXECUÇÃO DE REVESTIMENTO DE CONCRETO PROJETADO COM ESPESSURA DE 10 CM, ARMADO COM FIBRAS DE AÇO, INCLINAÇÃO DE 90°, APLICAÇÃO DESCONTÍNUA, UTILIZANDO EQUIPAMENTO DE PROJEÇÃO COM 3 M³/H DE CAPACIDADE. AF_01/2016</v>
          </cell>
          <cell r="C1519" t="str">
            <v>M2</v>
          </cell>
          <cell r="D1519">
            <v>170.37</v>
          </cell>
        </row>
        <row r="1520">
          <cell r="A1520">
            <v>93952</v>
          </cell>
          <cell r="B1520" t="str">
            <v>EXECUÇÃO DE GRAMPO PARA SOLO GRAMPEADO COM COMPRIMENTO MENOR OU IGUAL A 4 M, DIÂMETRO DE 10 CM, PERFURAÇÃO COM EQUIPAMENTO MANUAL E ARMADURA COM DIÂMETRO DE 16 MM. AF_05/2016</v>
          </cell>
          <cell r="C1520" t="str">
            <v>M</v>
          </cell>
          <cell r="D1520">
            <v>202.33</v>
          </cell>
        </row>
        <row r="1521">
          <cell r="A1521">
            <v>93953</v>
          </cell>
          <cell r="B1521" t="str">
            <v>EXECUÇÃO DE GRAMPO PARA SOLO GRAMPEADO COM COMPRIMENTO MAIOR QUE 4 M E MENOR OU IGUAL A 6 M, DIÂMETRO DE 10 CM, PERFURAÇÃO COM EQUIPAMENTO MANUAL E ARMADURA COM DIÂMETRO DE 16 MM. AF_05/2016</v>
          </cell>
          <cell r="C1521" t="str">
            <v>M</v>
          </cell>
          <cell r="D1521">
            <v>189.15</v>
          </cell>
        </row>
        <row r="1522">
          <cell r="A1522">
            <v>93954</v>
          </cell>
          <cell r="B1522" t="str">
            <v>EXECUÇÃO DE GRAMPO PARA SOLO GRAMPEADO COM COMPRIMENTO MAIOR QUE 6 M E MENOR OU IGUAL A 8 M, DIÂMETRO DE 10 CM, PERFURAÇÃO COM EQUIPAMENTO MANUAL E ARMADURA COM DIÂMETRO DE 16 MM. AF_05/2016</v>
          </cell>
          <cell r="C1522" t="str">
            <v>M</v>
          </cell>
          <cell r="D1522">
            <v>181.22</v>
          </cell>
        </row>
        <row r="1523">
          <cell r="A1523">
            <v>93955</v>
          </cell>
          <cell r="B1523" t="str">
            <v>EXECUÇÃO DE GRAMPO PARA SOLO GRAMPEADO COM COMPRIMENTO MAIOR QUE 8 M E MENOR OU IGUAL A 10 M, DIÂMETRO DE 10 CM, PERFURAÇÃO COM EQUIPAMENTO MANUAL E ARMADURA COM DIÂMETRO DE 16 MM. AF_05/2016</v>
          </cell>
          <cell r="C1523" t="str">
            <v>M</v>
          </cell>
          <cell r="D1523">
            <v>175.59</v>
          </cell>
        </row>
        <row r="1524">
          <cell r="A1524">
            <v>93956</v>
          </cell>
          <cell r="B1524" t="str">
            <v>EXECUÇÃO DE GRAMPO PARA SOLO GRAMPEADO COM COMPRIMENTO MAIOR QUE 10 M, DIÂMETRO DE 10 CM, PERFURAÇÃO COM EQUIPAMENTO MANUAL E ARMADURA COM DIÂMETRO DE 16 MM. AF_05/2016</v>
          </cell>
          <cell r="C1524" t="str">
            <v>M</v>
          </cell>
          <cell r="D1524">
            <v>171.12</v>
          </cell>
        </row>
        <row r="1525">
          <cell r="A1525">
            <v>93957</v>
          </cell>
          <cell r="B1525" t="str">
            <v>EXECUÇÃO DE GRAMPO PARA SOLO GRAMPEADO COM COMPRIMENTO MENOR OU IGUAL A 4 M, DIÂMETRO DE 10 CM, PERFURAÇÃO COM EQUIPAMENTO MANUAL E ARMADURA COM DIÂMETRO DE 20 MM. AF_05/2016</v>
          </cell>
          <cell r="C1525" t="str">
            <v>M</v>
          </cell>
          <cell r="D1525">
            <v>217.8</v>
          </cell>
        </row>
        <row r="1526">
          <cell r="A1526">
            <v>93958</v>
          </cell>
          <cell r="B1526" t="str">
            <v>EXECUÇÃO DE GRAMPO PARA SOLO GRAMPEADO COM COMPRIMENTO MAIOR QUE 4 M E MENOR OU IGUAL A 6 M, DIÂMETRO DE 10 CM, PERFURAÇÃO COM EQUIPAMENTO MANUAL E ARMADURA COM DIÂMETRO DE 20 MM. AF_05/2016</v>
          </cell>
          <cell r="C1526" t="str">
            <v>M</v>
          </cell>
          <cell r="D1526">
            <v>203.81</v>
          </cell>
        </row>
        <row r="1527">
          <cell r="A1527">
            <v>93959</v>
          </cell>
          <cell r="B1527" t="str">
            <v>EXECUÇÃO DE GRAMPO PARA SOLO GRAMPEADO COM COMPRIMENTO MAIOR QUE 6 M E MENOR OU IGUAL A 8 M, DIÂMETRO DE 10 CM, PERFURAÇÃO COM EQUIPAMENTO MANUAL E ARMADURA COM DIÂMETRO DE 20 MM. AF_05/2016</v>
          </cell>
          <cell r="C1527" t="str">
            <v>M</v>
          </cell>
          <cell r="D1527">
            <v>195.44</v>
          </cell>
        </row>
        <row r="1528">
          <cell r="A1528">
            <v>93960</v>
          </cell>
          <cell r="B1528" t="str">
            <v>EXECUÇÃO DE GRAMPO PARA SOLO GRAMPEADO COM COMPRIMENTO MAIOR QUE 8 M E MENOR OU IGUAL A 10 M, DIÂMETRO DE 10 CM, PERFURAÇÃO COM EQUIPAMENTO MANUAL E ARMADURA COM DIÂMETRO DE 20 MM. AF_05/2016</v>
          </cell>
          <cell r="C1528" t="str">
            <v>M</v>
          </cell>
          <cell r="D1528">
            <v>189.58</v>
          </cell>
        </row>
        <row r="1529">
          <cell r="A1529">
            <v>93961</v>
          </cell>
          <cell r="B1529" t="str">
            <v>EXECUÇÃO DE GRAMPO PARA SOLO GRAMPEADO COM COMPRIMENTO MAIOR QUE 10 M, DIÂMETRO DE 10 CM, PERFURAÇÃO COM EQUIPAMENTO MANUAL E ARMADURA COM DIÂMETRO DE 20 MM. AF_05/2016</v>
          </cell>
          <cell r="C1529" t="str">
            <v>M</v>
          </cell>
          <cell r="D1529">
            <v>184.93</v>
          </cell>
        </row>
        <row r="1530">
          <cell r="A1530">
            <v>93962</v>
          </cell>
          <cell r="B1530" t="str">
            <v>EXECUÇÃO DE GRAMPO PARA SOLO GRAMPEADO COM COMPRIMENTO MENOR OU IGUAL A 4 M, DIÂMETRO DE 7 CM, PERFURAÇÃO COM EQUIPAMENTO MANUAL E ARMADURA COM DIÂMETRO DE 16 MM. AF_05/2016</v>
          </cell>
          <cell r="C1530" t="str">
            <v>M</v>
          </cell>
          <cell r="D1530">
            <v>189.81</v>
          </cell>
        </row>
        <row r="1531">
          <cell r="A1531">
            <v>93963</v>
          </cell>
          <cell r="B1531" t="str">
            <v>EXECUÇÃO DE GRAMPO PARA SOLO GRAMPEADO COM COMPRIMENTO MAIOR QUE 4 E MENOR OU IGUAL A 6 M, DIÂMETRO DE 7 CM, PERFURAÇÃO COM EQUIPAMENTO MANUAL E ARMADURA COM DIÂMETRO DE 16 MM. AF_05/2016</v>
          </cell>
          <cell r="C1531" t="str">
            <v>M</v>
          </cell>
          <cell r="D1531">
            <v>176.66</v>
          </cell>
        </row>
        <row r="1532">
          <cell r="A1532">
            <v>93964</v>
          </cell>
          <cell r="B1532" t="str">
            <v>EXECUÇÃO DE GRAMPO PARA SOLO GRAMPEADO COM COMPRIMENTO MAIOR QUE 6 M E MENOR OU IGUAL A 8 M, DIÂMETRO DE 7 CM, PERFURAÇÃO COM EQUIPAMENTO MANUAL E ARMADURA COM DIÂMETRO DE 16 MM. AF_05/2016</v>
          </cell>
          <cell r="C1532" t="str">
            <v>M</v>
          </cell>
          <cell r="D1532">
            <v>168.8</v>
          </cell>
        </row>
        <row r="1533">
          <cell r="A1533">
            <v>93965</v>
          </cell>
          <cell r="B1533" t="str">
            <v>EXECUÇÃO DE GRAMPO PARA SOLO GRAMPEADO COM COMPRIMENTO MAIOR QUE 8 M E MENOR OU IGUAL A 10 M, DIÂMETRO DE 7 CM, PERFURAÇÃO COM EQUIPAMENTO MANUAL E ARMADURA COM DIÂMETRO DE 16 MM. AF_05/2016</v>
          </cell>
          <cell r="C1533" t="str">
            <v>M</v>
          </cell>
          <cell r="D1533">
            <v>161.56</v>
          </cell>
        </row>
        <row r="1534">
          <cell r="A1534">
            <v>93966</v>
          </cell>
          <cell r="B1534" t="str">
            <v>EXECUÇÃO DE GRAMPO PARA SOLO GRAMPEADO COM COMPRIMENTO MAIOR QUE 10 M, DIÂMETRO DE 7 CM, PERFURAÇÃO COM EQUIPAMENTO MANUAL E ARMADURA COM DIÂMETRO DE 16 MM. AF_05/2016</v>
          </cell>
          <cell r="C1534" t="str">
            <v>M</v>
          </cell>
          <cell r="D1534">
            <v>158.72</v>
          </cell>
        </row>
        <row r="1535">
          <cell r="A1535">
            <v>93967</v>
          </cell>
          <cell r="B1535" t="str">
            <v>EXECUÇÃO DE GRAMPO PARA SOLO GRAMPEADO COM COMPRIMENTO MENOR OU IGUAL A 4 M, DIÂMETRO DE 7 CM, PERFURAÇÃO COM EQUIPAMENTO MANUAL E ARMADURA COM DIÂMETRO DE 20 MM. AF_05/2016</v>
          </cell>
          <cell r="C1535" t="str">
            <v>M</v>
          </cell>
          <cell r="D1535">
            <v>205.25</v>
          </cell>
        </row>
        <row r="1536">
          <cell r="A1536">
            <v>93968</v>
          </cell>
          <cell r="B1536" t="str">
            <v>EXECUÇÃO DE GRAMPO PARA SOLO GRAMPEADO COM COMPRIMENTO MAIOR QUE 4 E MENOR OU IGUAL A 6 M, DIÂMETRO DE 7 CM, PERFURAÇÃO COM EQUIPAMENTO MANUAL E ARMADURA COM DIÂMETRO DE 20 MM. AF_05/2016</v>
          </cell>
          <cell r="C1536" t="str">
            <v>M</v>
          </cell>
          <cell r="D1536">
            <v>191.31</v>
          </cell>
        </row>
        <row r="1537">
          <cell r="A1537">
            <v>93969</v>
          </cell>
          <cell r="B1537" t="str">
            <v>EXECUÇÃO DE GRAMPO PARA SOLO GRAMPEADO COM COMPRIMENTO MAIOR QUE 6 M E MENOR OU IGUAL A 8 M, DIÂMETRO DE 7 CM, PERFURAÇÃO COM EQUIPAMENTO MANUAL E ARMADURA COM DIÂMETRO DE 20 MM. AF_05/2016</v>
          </cell>
          <cell r="C1537" t="str">
            <v>M</v>
          </cell>
          <cell r="D1537">
            <v>183</v>
          </cell>
        </row>
        <row r="1538">
          <cell r="A1538">
            <v>93970</v>
          </cell>
          <cell r="B1538" t="str">
            <v>EXECUÇÃO DE GRAMPO PARA SOLO GRAMPEADO COM COMPRIMENTO MAIOR QUE 8 MENOR OU IGUAL A 10 M, DIÂMETRO DE 7 CM, PERFURAÇÃO COM EQUIPAMENTO MANUAL E ARMADURA COM DIÂMETRO DE 20 MM. AF_05/2016</v>
          </cell>
          <cell r="C1538" t="str">
            <v>M</v>
          </cell>
          <cell r="D1538">
            <v>177.18</v>
          </cell>
        </row>
        <row r="1539">
          <cell r="A1539">
            <v>93971</v>
          </cell>
          <cell r="B1539" t="str">
            <v>EXECUÇÃO DE GRAMPO PARA SOLO GRAMPEADO COM COMPRIMENTO MAIOR QUE 10 M, DIÂMETRO DE 7 CM, PERFURAÇÃO COM EQUIPAMENTO MANUAL E ARMADURA COM DIÂMETRO DE 20 MM. AF_05/2016</v>
          </cell>
          <cell r="C1539" t="str">
            <v>M</v>
          </cell>
          <cell r="D1539">
            <v>167.37</v>
          </cell>
        </row>
        <row r="1540">
          <cell r="A1540">
            <v>95108</v>
          </cell>
          <cell r="B1540" t="str">
            <v>EXECUÇÃO DE PROTEÇÃO DA CABEÇA DO TIRANTE COM USO DE FÔRMAS EM CHAPA COMPENSADA PLASTIFICADA DE MADEIRA E CONCRETO FCK =15 MPA. AF_07/2016</v>
          </cell>
          <cell r="C1540" t="str">
            <v>UN</v>
          </cell>
          <cell r="D1540">
            <v>25.84</v>
          </cell>
        </row>
        <row r="1541">
          <cell r="A1541">
            <v>100332</v>
          </cell>
          <cell r="B1541" t="str">
            <v>CONTENÇÃO EM PERFIL PRANCHADO COM PRANCHÃO DE MADEIRA, PERFIS ESPAÇADOS A 1,5 M PARA 1 SUBSOLO. AF_07/2019</v>
          </cell>
          <cell r="C1541" t="str">
            <v>M2</v>
          </cell>
          <cell r="D1541">
            <v>982.81</v>
          </cell>
        </row>
        <row r="1542">
          <cell r="A1542">
            <v>100333</v>
          </cell>
          <cell r="B1542" t="str">
            <v>CONTENÇÃO EM PERFIL PRANCHADO COM PRANCHÃO DE MADEIRA, PERFIS ESPAÇADOS A 1,5 M PARA 2 OU MAIS SUBSOLOS. AF_07/2019</v>
          </cell>
          <cell r="C1542" t="str">
            <v>M2</v>
          </cell>
          <cell r="D1542">
            <v>595.20000000000005</v>
          </cell>
        </row>
        <row r="1543">
          <cell r="A1543">
            <v>100334</v>
          </cell>
          <cell r="B1543" t="str">
            <v>CONTENÇÃO EM PERFIL PRANCHADO COM PRANCHÃO DE MADEIRA, PERFIS ESPAÇADOS A 2 M PARA 1 SUBSOLO. AF_07/2019</v>
          </cell>
          <cell r="C1543" t="str">
            <v>M2</v>
          </cell>
          <cell r="D1543">
            <v>773.39</v>
          </cell>
        </row>
        <row r="1544">
          <cell r="A1544">
            <v>100335</v>
          </cell>
          <cell r="B1544" t="str">
            <v>CONTENÇÃO EM PERFIL PRANCHADO COM PRANCHÃO DE MADEIRA, PERFIS ESPAÇADOS A 2 M PARA 2 OU MAIS SUBSOLOS. AF_07/2019</v>
          </cell>
          <cell r="C1544" t="str">
            <v>M2</v>
          </cell>
          <cell r="D1544">
            <v>482.69</v>
          </cell>
        </row>
        <row r="1545">
          <cell r="A1545">
            <v>100341</v>
          </cell>
          <cell r="B1545" t="str">
            <v>FABRICAÇÃO, MONTAGEM E DESMONTAGEM DE FÔRMA PARA CORTINA DE CONTENÇÃO, EM CHAPA DE MADEIRA COMPENSADA PLASTIFICADA, E = 18 MM, 10 UTILIZAÇÕES. AF_07/2019</v>
          </cell>
          <cell r="C1545" t="str">
            <v>M2</v>
          </cell>
          <cell r="D1545">
            <v>36.6</v>
          </cell>
        </row>
        <row r="1546">
          <cell r="A1546">
            <v>100342</v>
          </cell>
          <cell r="B1546" t="str">
            <v>ARMAÇÃO DE CORTINA DE CONTENÇÃO EM CONCRETO ARMADO, COM AÇO CA-50 DE 6,3 MM - MONTAGEM. AF_07/2019</v>
          </cell>
          <cell r="C1546" t="str">
            <v>KG</v>
          </cell>
          <cell r="D1546">
            <v>16.04</v>
          </cell>
        </row>
        <row r="1547">
          <cell r="A1547">
            <v>100343</v>
          </cell>
          <cell r="B1547" t="str">
            <v>ARMAÇÃO DE CORTINA DE CONTENÇÃO EM CONCRETO ARMADO, COM AÇO CA-50 DE 8 MM - MONTAGEM. AF_07/2019</v>
          </cell>
          <cell r="C1547" t="str">
            <v>KG</v>
          </cell>
          <cell r="D1547">
            <v>15.39</v>
          </cell>
        </row>
        <row r="1548">
          <cell r="A1548">
            <v>100344</v>
          </cell>
          <cell r="B1548" t="str">
            <v>ARMAÇÃO DE CORTINA DE CONTENÇÃO EM CONCRETO ARMADO, COM AÇO CA-50 DE 10 MM - MONTAGEM. AF_07/2019</v>
          </cell>
          <cell r="C1548" t="str">
            <v>KG</v>
          </cell>
          <cell r="D1548">
            <v>13.93</v>
          </cell>
        </row>
        <row r="1549">
          <cell r="A1549">
            <v>100345</v>
          </cell>
          <cell r="B1549" t="str">
            <v>ARMAÇÃO DE CORTINA DE CONTENÇÃO EM CONCRETO ARMADO, COM AÇO CA-50 DE 12,5 MM - MONTAGEM. AF_07/2019</v>
          </cell>
          <cell r="C1549" t="str">
            <v>KG</v>
          </cell>
          <cell r="D1549">
            <v>11.83</v>
          </cell>
        </row>
        <row r="1550">
          <cell r="A1550">
            <v>100346</v>
          </cell>
          <cell r="B1550" t="str">
            <v>ARMAÇÃO DE CORTINA DE CONTENÇÃO EM CONCRETO ARMADO, COM AÇO CA-50 DE 16 MM - MONTAGEM. AF_07/2019</v>
          </cell>
          <cell r="C1550" t="str">
            <v>KG</v>
          </cell>
          <cell r="D1550">
            <v>11.37</v>
          </cell>
        </row>
        <row r="1551">
          <cell r="A1551">
            <v>100347</v>
          </cell>
          <cell r="B1551" t="str">
            <v>ARMAÇÃO DE CORTINA DE CONTENÇÃO EM CONCRETO ARMADO, COM AÇO CA-50 DE 20 MM - MONTAGEM. AF_07/2019</v>
          </cell>
          <cell r="C1551" t="str">
            <v>KG</v>
          </cell>
          <cell r="D1551">
            <v>12.94</v>
          </cell>
        </row>
        <row r="1552">
          <cell r="A1552">
            <v>100348</v>
          </cell>
          <cell r="B1552" t="str">
            <v>ARMAÇÃO DE CORTINA DE CONTENÇÃO EM CONCRETO ARMADO, COM AÇO CA-50 DE 25 MM - MONTAGEM. AF_07/2019</v>
          </cell>
          <cell r="C1552" t="str">
            <v>KG</v>
          </cell>
          <cell r="D1552">
            <v>12.72</v>
          </cell>
        </row>
        <row r="1553">
          <cell r="A1553">
            <v>100349</v>
          </cell>
          <cell r="B1553" t="str">
            <v>CONCRETAGEM DE CORTINA DE CONTENÇÃO, ATRAVÉS DE BOMBA   LANÇAMENTO, ADENSAMENTO E ACABAMENTO. AF_07/2019</v>
          </cell>
          <cell r="C1553" t="str">
            <v>M3</v>
          </cell>
          <cell r="D1553">
            <v>681.6</v>
          </cell>
        </row>
        <row r="1554">
          <cell r="A1554">
            <v>102989</v>
          </cell>
          <cell r="B1554" t="str">
            <v>CANALETA MEIA CANA PRÉ-MOLDADA DE CONCRETO (D = 20 CM) - FORNECIMENTO E INSTALAÇÃO. AF_08/2021</v>
          </cell>
          <cell r="C1554" t="str">
            <v>M</v>
          </cell>
          <cell r="D1554">
            <v>27.34</v>
          </cell>
        </row>
        <row r="1555">
          <cell r="A1555">
            <v>102990</v>
          </cell>
          <cell r="B1555" t="str">
            <v>CANALETA MEIA CANA PRÉ-MOLDADA DE CONCRETO (D = 30 CM) - FORNECIMENTO E INSTALAÇÃO. AF_08/2021</v>
          </cell>
          <cell r="C1555" t="str">
            <v>M</v>
          </cell>
          <cell r="D1555">
            <v>33.24</v>
          </cell>
        </row>
        <row r="1556">
          <cell r="A1556">
            <v>102991</v>
          </cell>
          <cell r="B1556" t="str">
            <v>CANALETA MEIA CANA PRÉ-MOLDADA DE CONCRETO (D = 40 CM) - FORNECIMENTO E INSTALAÇÃO. AF_08/2021</v>
          </cell>
          <cell r="C1556" t="str">
            <v>M</v>
          </cell>
          <cell r="D1556">
            <v>43</v>
          </cell>
        </row>
        <row r="1557">
          <cell r="A1557">
            <v>102992</v>
          </cell>
          <cell r="B1557" t="str">
            <v>CANALETA MEIA CANA PRÉ-MOLDADA DE CONCRETO (D = 50 CM) - FORNECIMENTO E INSTALAÇÃO. AF_08/2021</v>
          </cell>
          <cell r="C1557" t="str">
            <v>M</v>
          </cell>
          <cell r="D1557">
            <v>62.6</v>
          </cell>
        </row>
        <row r="1558">
          <cell r="A1558">
            <v>102993</v>
          </cell>
          <cell r="B1558" t="str">
            <v>CANALETA MEIA CANA PRÉ-MOLDADA DE CONCRETO (D = 60 CM) - FORNECIMENTO E INSTALAÇÃO. AF_08/2021</v>
          </cell>
          <cell r="C1558" t="str">
            <v>M</v>
          </cell>
          <cell r="D1558">
            <v>81.569999999999993</v>
          </cell>
        </row>
        <row r="1559">
          <cell r="A1559">
            <v>102994</v>
          </cell>
          <cell r="B1559" t="str">
            <v>CANALETA MEIA CANA PRÉ-MOLDADA DE CONCRETO (D = 80 CM) - FORNECIMENTO E INSTALAÇÃO. AF_08/2021</v>
          </cell>
          <cell r="C1559" t="str">
            <v>M</v>
          </cell>
          <cell r="D1559">
            <v>137.58000000000001</v>
          </cell>
        </row>
        <row r="1560">
          <cell r="A1560">
            <v>102995</v>
          </cell>
          <cell r="B1560" t="str">
            <v>EXECUÇÃO DE CANALETA DE CONCRETO MOLDADO IN LOCO, ESPESSURA DE 0,07 M, GEOMETRIA TRAPEZOIDAL (DIMENSÕES INTERNAS: B=0,6 M; B=0,147 M; H=0,2 M). AF_08/2021</v>
          </cell>
          <cell r="C1560" t="str">
            <v>M</v>
          </cell>
          <cell r="D1560">
            <v>44.75</v>
          </cell>
        </row>
        <row r="1561">
          <cell r="A1561">
            <v>102996</v>
          </cell>
          <cell r="B1561" t="str">
            <v>EXECUÇÃO DE CANALETA DE CONCRETO MOLDADO IN LOCO, ESPESSURA DE 0,07 M, GEOMETRIA TRAPEZOIDAL (DIMENSÕES INTERNAS: B=0,9 M; B=0,246 M; H=0,3 M). AF_08/2021</v>
          </cell>
          <cell r="C1561" t="str">
            <v>M</v>
          </cell>
          <cell r="D1561">
            <v>63.32</v>
          </cell>
        </row>
        <row r="1562">
          <cell r="A1562">
            <v>102997</v>
          </cell>
          <cell r="B1562" t="str">
            <v>EXECUÇÃO DE CANALETA DE CONCRETO MOLDADO IN LOCO, ESPESSURA DE 0,08 M, GEOMETRIA TRAPEZOIDAL (DIMENSÕES INTERNAS: B=1M; B=0,5 M; H=0,25 M). AF_08/2021</v>
          </cell>
          <cell r="C1562" t="str">
            <v>M</v>
          </cell>
          <cell r="D1562">
            <v>84.97</v>
          </cell>
        </row>
        <row r="1563">
          <cell r="A1563">
            <v>102998</v>
          </cell>
          <cell r="B1563" t="str">
            <v>EXECUÇÃO DE CANALETA DE CONCRETO MOLDADO IN LOCO, ESPESSURA DE 0,08 M, GEOMETRIA TRAPEZOIDAL (DIMENSÕES INTERNAS: B=1,074 M; B=0,534 M; H=0,27 M). AF_08/2021</v>
          </cell>
          <cell r="C1563" t="str">
            <v>M</v>
          </cell>
          <cell r="D1563">
            <v>81.13</v>
          </cell>
        </row>
        <row r="1564">
          <cell r="A1564">
            <v>102999</v>
          </cell>
          <cell r="B1564" t="str">
            <v>EXECUÇÃO DE CANALETA DE CONCRETO MOLDADO IN LOCO, ESPESSURA DE 0,08 M, GEOMETRIA TRAPEZOIDAL (DIMENSÕES INTERNAS: B=1,4 M; B=0,7 M; H=0,35 M). AF_08/2021</v>
          </cell>
          <cell r="C1564" t="str">
            <v>M</v>
          </cell>
          <cell r="D1564">
            <v>102.68</v>
          </cell>
        </row>
        <row r="1565">
          <cell r="A1565">
            <v>103000</v>
          </cell>
          <cell r="B1565" t="str">
            <v>EXECUÇÃO DE CANALETA DE CONCRETO MOLDADO IN LOCO, ESPESSURA DE 0,08 M, GEOMETRIA TRAPEZOIDAL (DIMENSÕES INTERNAS: B=1,474 M; B=0,934 M; H=0,27 M). AF_08/2021</v>
          </cell>
          <cell r="C1565" t="str">
            <v>M</v>
          </cell>
          <cell r="D1565">
            <v>103.1</v>
          </cell>
        </row>
        <row r="1566">
          <cell r="A1566">
            <v>103001</v>
          </cell>
          <cell r="B1566" t="str">
            <v>GRELHA DE FERRO FUNDIDO SIMPLES COM REQUADRO, 150 X 1000 MM, ASSENTADA COM ARGAMASSA 1 : 3 CIMENTO: AREIA - FORNECIMENTO E INSTALAÇÃO. AF_08/2021</v>
          </cell>
          <cell r="C1566" t="str">
            <v>UN</v>
          </cell>
          <cell r="D1566">
            <v>243.55</v>
          </cell>
        </row>
        <row r="1567">
          <cell r="A1567">
            <v>103002</v>
          </cell>
          <cell r="B1567" t="str">
            <v>GRELHA DE FERRO FUNDIDO SIMPLES COM REQUADRO, 200 X 1000 MM, ASSENTADA COM ARGAMASSA 1 : 3 CIMENTO: AREIA - FORNECIMENTO E INSTALAÇÃO. AF_08/2021</v>
          </cell>
          <cell r="C1567" t="str">
            <v>UN</v>
          </cell>
          <cell r="D1567">
            <v>304.87</v>
          </cell>
        </row>
        <row r="1568">
          <cell r="A1568">
            <v>103003</v>
          </cell>
          <cell r="B1568" t="str">
            <v>GRELHA DE FERRO FUNDIDO SIMPLES COM REQUADRO, 300 X 1000 MM, ASSENTADA COM ARGAMASSA 1 : 3 CIMENTO: AREIA - FORNECIMENTO E INSTALAÇÃO. AF_08/2021</v>
          </cell>
          <cell r="C1568" t="str">
            <v>UN</v>
          </cell>
          <cell r="D1568">
            <v>427.55</v>
          </cell>
        </row>
        <row r="1569">
          <cell r="A1569">
            <v>103005</v>
          </cell>
          <cell r="B1569" t="str">
            <v>CAIXA COM GRELHA RETANGULAR DE FERRO FUNDIDO, EM ALVENARIA COM TIJOLOS CERÂMICOS MACIÇOS, DIMENSÕES INTERNAS: 0,15 X 1,00 X 0,3 M. AF_08/2021</v>
          </cell>
          <cell r="C1569" t="str">
            <v>UN</v>
          </cell>
          <cell r="D1569">
            <v>571.98</v>
          </cell>
        </row>
        <row r="1570">
          <cell r="A1570">
            <v>103006</v>
          </cell>
          <cell r="B1570" t="str">
            <v>CAIXA COM GRELHA RETANGULAR DE FERRO FUNDIDO, EM ALVENARIA COM TIJOLOS CERÂMICOS MACIÇOS, DIMENSÕES INTERNAS: 0,20 X 1,00 X 0,4 M. AF_08/2021</v>
          </cell>
          <cell r="C1570" t="str">
            <v>UN</v>
          </cell>
          <cell r="D1570">
            <v>778</v>
          </cell>
        </row>
        <row r="1571">
          <cell r="A1571">
            <v>103007</v>
          </cell>
          <cell r="B1571" t="str">
            <v>CAIXA COM GRELHA RETANGULAR DE FERRO FUNDIDO, EM ALVENARIA COM TIJOLOS CERÂMICOS MACIÇOS, DIMENSÕES INTERNAS: 0,30 X 1,00 X 0,5 M. AF_08/2021</v>
          </cell>
          <cell r="C1571" t="str">
            <v>UN</v>
          </cell>
          <cell r="D1571">
            <v>1037.67</v>
          </cell>
        </row>
        <row r="1572">
          <cell r="A1572">
            <v>97933</v>
          </cell>
          <cell r="B1572" t="str">
            <v>CAIXA COM GRELHA SIMPLES RETANGULAR, EM CONCRETO PRÉ-MOLDADO, DIMENSÕES INTERNAS: 0,6X1,0X1,0 M. AF_12/2020</v>
          </cell>
          <cell r="C1572" t="str">
            <v>UN</v>
          </cell>
          <cell r="D1572">
            <v>913.51</v>
          </cell>
        </row>
        <row r="1573">
          <cell r="A1573">
            <v>97934</v>
          </cell>
          <cell r="B1573" t="str">
            <v>CAIXA COM GRELHA DUPLA RETANGULAR, EM CONCRETO PRÉ-MOLDADO, DIMENSÕES INTERNAS: 0,6X2,2X1,0 M. AF_12/2020</v>
          </cell>
          <cell r="C1573" t="str">
            <v>UN</v>
          </cell>
          <cell r="D1573">
            <v>1978.24</v>
          </cell>
        </row>
        <row r="1574">
          <cell r="A1574">
            <v>97935</v>
          </cell>
          <cell r="B1574" t="str">
            <v>CAIXA PARA BOCA DE LOBO SIMPLES RETANGULAR, EM CONCRETO PRÉ-MOLDADO, DIMENSÕES INTERNAS: 0,6X1,0X1,2 M. AF_12/2020</v>
          </cell>
          <cell r="C1574" t="str">
            <v>UN</v>
          </cell>
          <cell r="D1574">
            <v>748.23</v>
          </cell>
        </row>
        <row r="1575">
          <cell r="A1575">
            <v>97936</v>
          </cell>
          <cell r="B1575" t="str">
            <v>CAIXA PARA BOCA DE LOBO DUPLA RETANGULAR, EM CONCRETO PRÉ-MOLDADO, DIMENSÕES INTERNAS: 0,6X2,2X1,2 M. AF_12/2020</v>
          </cell>
          <cell r="C1575" t="str">
            <v>UN</v>
          </cell>
          <cell r="D1575">
            <v>1687.19</v>
          </cell>
        </row>
        <row r="1576">
          <cell r="A1576">
            <v>97947</v>
          </cell>
          <cell r="B1576" t="str">
            <v>CAIXA COM GRELHA SIMPLES RETANGULAR, EM ALVENARIA COM TIJOLOS CERÂMICOS MACIÇOS, DIMENSÕES INTERNAS: 0,5X1X1 M. AF_12/2020</v>
          </cell>
          <cell r="C1576" t="str">
            <v>UN</v>
          </cell>
          <cell r="D1576">
            <v>1605.59</v>
          </cell>
        </row>
        <row r="1577">
          <cell r="A1577">
            <v>97948</v>
          </cell>
          <cell r="B1577" t="str">
            <v>CAIXA COM GRELHA DUPLA RETANGULAR, EM ALVENARIA COM TIJOLOS CERÂMICOS MACIÇOS, DIMENSÕES INTERNAS: 0,5X2,2X1 M. AF_12/2020</v>
          </cell>
          <cell r="C1577" t="str">
            <v>UN</v>
          </cell>
          <cell r="D1577">
            <v>2955.25</v>
          </cell>
        </row>
        <row r="1578">
          <cell r="A1578">
            <v>97949</v>
          </cell>
          <cell r="B1578" t="str">
            <v>CAIXA PARA BOCA DE LOBO SIMPLES RETANGULAR, EM ALVENARIA COM TIJOLOS CERÂMICOS MACIÇOS, DIMENSÕES INTERNAS: 0,6X1X1,2 M. AF_12/2020</v>
          </cell>
          <cell r="C1578" t="str">
            <v>UN</v>
          </cell>
          <cell r="D1578">
            <v>1624.77</v>
          </cell>
        </row>
        <row r="1579">
          <cell r="A1579">
            <v>97950</v>
          </cell>
          <cell r="B1579" t="str">
            <v>CAIXA PARA BOCA DE LOBO DUPLA RETANGULAR, EM ALVENARIA COM TIJOLOS CERÂMICOS MACIÇOS, DIMENSÕES INTERNAS: 0,6X2,2X1,2 M. AF_12/2020</v>
          </cell>
          <cell r="C1579" t="str">
            <v>UN</v>
          </cell>
          <cell r="D1579">
            <v>2860.33</v>
          </cell>
        </row>
        <row r="1580">
          <cell r="A1580">
            <v>97951</v>
          </cell>
          <cell r="B1580" t="str">
            <v>CAIXA PARA BOCA DE LOBO COMBINADA COM GRELHA RETANGULAR, EM ALVENARIA COM TIJOLOS CERÂMICOS MACIÇOS, DIMENSÕES INTERNAS: 1,3X1X1,2 M. AF_12/2020</v>
          </cell>
          <cell r="C1580" t="str">
            <v>UN</v>
          </cell>
          <cell r="D1580">
            <v>2583.8200000000002</v>
          </cell>
        </row>
        <row r="1581">
          <cell r="A1581">
            <v>97952</v>
          </cell>
          <cell r="B1581" t="str">
            <v>CAIXA PARA BOCA DE LOBO DUPLA COMBINADA COM GRELHA RETANGULAR, EM ALVENARIA COM TIJOLOS CERÂMICOS MACIÇOS, DIMENSÕES INTERNAS: 1,3X2,2X1,2 M. AF_12/2020</v>
          </cell>
          <cell r="C1581" t="str">
            <v>UN</v>
          </cell>
          <cell r="D1581">
            <v>4453.22</v>
          </cell>
        </row>
        <row r="1582">
          <cell r="A1582">
            <v>97953</v>
          </cell>
          <cell r="B1582" t="str">
            <v>CAIXA COM GRELHA SIMPLES RETANGULAR, EM ALVENARIA COM BLOCOS DE CONCRETO, DIMENSÕES INTERNAS: 0,5X1X1 M. AF_12/2020</v>
          </cell>
          <cell r="C1582" t="str">
            <v>UN</v>
          </cell>
          <cell r="D1582">
            <v>1154.92</v>
          </cell>
        </row>
        <row r="1583">
          <cell r="A1583">
            <v>97955</v>
          </cell>
          <cell r="B1583" t="str">
            <v>CAIXA COM GRELHA DUPLA RETANGULAR, EM ALVENARIA COM BLOCOS DE CONCRETO, DIMENSÕES INTERNAS: 0,5X2,2X1 M. AF_12/2020</v>
          </cell>
          <cell r="C1583" t="str">
            <v>UN</v>
          </cell>
          <cell r="D1583">
            <v>2531.52</v>
          </cell>
        </row>
        <row r="1584">
          <cell r="A1584">
            <v>97956</v>
          </cell>
          <cell r="B1584" t="str">
            <v>CAIXA PARA BOCA DE LOBO SIMPLES RETANGULAR, EM ALVENARIA COM BLOCOS DE CONCRETO, DIMENSÕES INTERNAS: 0,6X1X1,2 M. AF_12/2020</v>
          </cell>
          <cell r="C1584" t="str">
            <v>UN</v>
          </cell>
          <cell r="D1584">
            <v>1244.6099999999999</v>
          </cell>
        </row>
        <row r="1585">
          <cell r="A1585">
            <v>97957</v>
          </cell>
          <cell r="B1585" t="str">
            <v>CAIXA PARA BOCA DE LOBO DUPLA RETANGULAR, EM ALVENARIA COM BLOCOS DE CONCRETO, DIMENSÕES INTERNAS: 0,6X2,2X1,2 M. AF_12/2020</v>
          </cell>
          <cell r="C1585" t="str">
            <v>UN</v>
          </cell>
          <cell r="D1585">
            <v>2235.09</v>
          </cell>
        </row>
        <row r="1586">
          <cell r="A1586">
            <v>97961</v>
          </cell>
          <cell r="B1586" t="str">
            <v>CAIXA PARA BOCA DE LOBO COMBINADA COM GRELHA RETANGULAR, EM ALVENARIA COM BLOCOS DE CONCRETO, DIMENSÕES INTERNAS: 1,3X1X1,2 M. AF_12/2020</v>
          </cell>
          <cell r="C1586" t="str">
            <v>UN</v>
          </cell>
          <cell r="D1586">
            <v>2024.34</v>
          </cell>
        </row>
        <row r="1587">
          <cell r="A1587">
            <v>97973</v>
          </cell>
          <cell r="B1587" t="str">
            <v>CAIXA PARA BOCA DE LOBO DUPLA COMBINADA COM GRELHA RETANGULAR, EM ALVENARIA COM BLOCOS DE CONCRETO, DIMENSÕES INTERNAS: 1,3X2,2X1,2 M. AF_12/2020</v>
          </cell>
          <cell r="C1587" t="str">
            <v>UN</v>
          </cell>
          <cell r="D1587">
            <v>3821.94</v>
          </cell>
        </row>
        <row r="1588">
          <cell r="A1588">
            <v>97974</v>
          </cell>
          <cell r="B1588" t="str">
            <v>POÇO DE INSPEÇÃO CIRCULAR PARA ESGOTO, EM CONCRETO PRÉ-MOLDADO, DIÂMETRO INTERNO = 0,6 M, PROFUNDIDADE = 1 M, EXCLUINDO TAMPÃO. AF_12/2020</v>
          </cell>
          <cell r="C1588" t="str">
            <v>UN</v>
          </cell>
          <cell r="D1588">
            <v>421.95</v>
          </cell>
        </row>
        <row r="1589">
          <cell r="A1589">
            <v>97975</v>
          </cell>
          <cell r="B1589" t="str">
            <v>POÇO DE INSPEÇÃO CIRCULAR PARA ESGOTO, EM CONCRETO PRÉ-MOLDADO, DIÂMETRO INTERNO = 0,6 M, PROFUNDIDADE = 1,5 M, EXCLUINDO TAMPÃO. AF_12/2020</v>
          </cell>
          <cell r="C1589" t="str">
            <v>UN</v>
          </cell>
          <cell r="D1589">
            <v>439.46</v>
          </cell>
        </row>
        <row r="1590">
          <cell r="A1590">
            <v>97976</v>
          </cell>
          <cell r="B1590" t="str">
            <v>POÇO DE INSPEÇÃO CIRCULAR PARA ESGOTO, EM ALVENARIA COM TIJOLOS CERÂMICOS MACIÇOS, DIÂMETRO INTERNO = 0,6 M, PROFUNDIDADE = 1 M, EXCLUINDO TAMPÃO. AF_12/2020</v>
          </cell>
          <cell r="C1590" t="str">
            <v>UN</v>
          </cell>
          <cell r="D1590">
            <v>1005</v>
          </cell>
        </row>
        <row r="1591">
          <cell r="A1591">
            <v>97977</v>
          </cell>
          <cell r="B1591" t="str">
            <v>POÇO DE INSPEÇÃO CIRCULAR PARA ESGOTO, EM ALVENARIA COM TIJOLOS CERÂMICOS MACIÇOS, DIÂMETRO INTERNO = 0,6 M, PROFUNDIDADE = 1,5 M, EXCLUINDO TAMPÃO. AF_12/2020</v>
          </cell>
          <cell r="C1591" t="str">
            <v>UN</v>
          </cell>
          <cell r="D1591">
            <v>1416.34</v>
          </cell>
        </row>
        <row r="1592">
          <cell r="A1592">
            <v>97978</v>
          </cell>
          <cell r="B1592" t="str">
            <v>BASE PARA POÇO DE VISITA CIRCULAR PARA ESGOTO, EM CONCRETO PRÉ-MOLDADO, DIÂMETRO INTERNO = 0,8 M, PROFUNDIDADE = 1,45 M, EXCLUINDO TAMPÃO. AF_12/2020</v>
          </cell>
          <cell r="C1592" t="str">
            <v>UN</v>
          </cell>
          <cell r="D1592">
            <v>827.32</v>
          </cell>
        </row>
        <row r="1593">
          <cell r="A1593">
            <v>97980</v>
          </cell>
          <cell r="B1593" t="str">
            <v>BASE PARA POÇO DE VISITA CIRCULAR PARA  ESGOTO, EM ALVENARIA COM TIJOLOS CERÂMICOS MACIÇOS, DIÂMETRO INTERNO = 0,8 M, PROFUNDIDADE = 1,45 M, EXCLUINDO TAMPÃO. AF_12/2020</v>
          </cell>
          <cell r="C1593" t="str">
            <v>UN</v>
          </cell>
          <cell r="D1593">
            <v>1870.62</v>
          </cell>
        </row>
        <row r="1594">
          <cell r="A1594">
            <v>97981</v>
          </cell>
          <cell r="B1594" t="str">
            <v>ACRÉSCIMO PARA POÇO DE VISITA CIRCULAR PARA ESGOTO, EM ALVENARIA COM TIJOLOS CERÂMICOS MACIÇOS, DIÂMETRO INTERNO = 0,8 M. AF_12/2020</v>
          </cell>
          <cell r="C1594" t="str">
            <v>M</v>
          </cell>
          <cell r="D1594">
            <v>1055.05</v>
          </cell>
        </row>
        <row r="1595">
          <cell r="A1595">
            <v>97983</v>
          </cell>
          <cell r="B1595" t="str">
            <v>ACRÉSCIMO PARA POÇO DE VISITA CIRCULAR PARA ESGOTO, EM CONCRETO PRÉ-MOLDADO, DIÂMETRO INTERNO = 1 M. AF_12/2020</v>
          </cell>
          <cell r="C1595" t="str">
            <v>M</v>
          </cell>
          <cell r="D1595">
            <v>437.66</v>
          </cell>
        </row>
        <row r="1596">
          <cell r="A1596">
            <v>97985</v>
          </cell>
          <cell r="B1596" t="str">
            <v>ACRÉSCIMO PARA POÇO DE VISITA CIRCULAR PARA  ESGOTO, EM ALVENARIA COM TIJOLOS CERÂMICOS MACIÇOS, DIÂMETRO INTERNO = 1 M. AF_12/2020</v>
          </cell>
          <cell r="C1596" t="str">
            <v>M</v>
          </cell>
          <cell r="D1596">
            <v>1274.31</v>
          </cell>
        </row>
        <row r="1597">
          <cell r="A1597">
            <v>97987</v>
          </cell>
          <cell r="B1597" t="str">
            <v>ACRÉSCIMO PARA POÇO DE VISITA CIRCULAR PARA ESGOTO, EM CONCRETO PRÉ-MOLDADO, DIÂMETRO INTERNO = 1,2 M. AF_12/2020</v>
          </cell>
          <cell r="C1597" t="str">
            <v>M</v>
          </cell>
          <cell r="D1597">
            <v>583.49</v>
          </cell>
        </row>
        <row r="1598">
          <cell r="A1598">
            <v>97988</v>
          </cell>
          <cell r="B1598" t="str">
            <v>BASE PARA POÇO DE VISITA CIRCULAR PARA  ESGOTO, EM ALVENARIA COM TIJOLOS CERÂMICOS MACIÇOS, DIÂMETRO INTERNO = 1,2 M, PROFUNDIDADE = 1,45 M, EXCLUINDO TAMPÃO. AF_12/2020</v>
          </cell>
          <cell r="C1598" t="str">
            <v>UN</v>
          </cell>
          <cell r="D1598">
            <v>2774.21</v>
          </cell>
        </row>
        <row r="1599">
          <cell r="A1599">
            <v>97989</v>
          </cell>
          <cell r="B1599" t="str">
            <v>ACRÉSCIMO PARA POÇO DE VISITA CIRCULAR PARA ESGOTO, EM ALVENARIA COM TIJOLOS CERÂMICOS MACIÇOS, DIÂMETRO INTERNO = 1,2 M. AF_12/2020</v>
          </cell>
          <cell r="C1599" t="str">
            <v>M</v>
          </cell>
          <cell r="D1599">
            <v>1493.61</v>
          </cell>
        </row>
        <row r="1600">
          <cell r="A1600">
            <v>97991</v>
          </cell>
          <cell r="B1600" t="str">
            <v>ACRÉSCIMO PARA POÇO DE VISITA CIRCULAR PARA  ESGOTO, EM CONCRETO PRÉ-MOLDADO, DIÂMETRO INTERNO = 1,5 M. AF_12/2020</v>
          </cell>
          <cell r="C1600" t="str">
            <v>M</v>
          </cell>
          <cell r="D1600">
            <v>841.2</v>
          </cell>
        </row>
        <row r="1601">
          <cell r="A1601">
            <v>97992</v>
          </cell>
          <cell r="B1601" t="str">
            <v>BASE PARA POÇO DE VISITA CIRCULAR PARA ESGOTO, EM ALVENARIA COM TIJOLOS CERÂMICOS MACIÇOS, DIÂMETRO INTERNO = 1,5 M, PROFUNDIDADE = 1,45 M, EXCLUINDO TAMPÃO. AF_12/2020</v>
          </cell>
          <cell r="C1601" t="str">
            <v>UN</v>
          </cell>
          <cell r="D1601">
            <v>3583.65</v>
          </cell>
        </row>
        <row r="1602">
          <cell r="A1602">
            <v>97993</v>
          </cell>
          <cell r="B1602" t="str">
            <v>ACRÉSCIMO PARA POÇO DE VISITA CIRCULAR PARA  ESGOTO, EM ALVENARIA COM TIJOLOS CERÂMICOS MACIÇOS, DIÂMETRO INTERNO = 1,5 M. AF_12/2020</v>
          </cell>
          <cell r="C1602" t="str">
            <v>M</v>
          </cell>
          <cell r="D1602">
            <v>1822.53</v>
          </cell>
        </row>
        <row r="1603">
          <cell r="A1603">
            <v>97994</v>
          </cell>
          <cell r="B1603" t="str">
            <v>BASE PARA POÇO DE VISITA RETANGULAR PARA  ESGOTO, EM ALVENARIA COM BLOCOS DE CONCRETO, DIMENSÕES INTERNAS = 1X1 M, PROFUNDIDADE = 1,45 M, EXCLUINDO TAMPÃO. AF_12/2020</v>
          </cell>
          <cell r="C1603" t="str">
            <v>UN</v>
          </cell>
          <cell r="D1603">
            <v>2293.2199999999998</v>
          </cell>
        </row>
        <row r="1604">
          <cell r="A1604">
            <v>97995</v>
          </cell>
          <cell r="B1604" t="str">
            <v>ACRÉSCIMO PARA POÇO DE VISITA RETANGULAR PARA ESGOTO, EM ALVENARIA COM BLOCOS DE CONCRETO, DIMENSÕES INTERNAS = 1X1 M. AF_12/2020</v>
          </cell>
          <cell r="C1604" t="str">
            <v>M</v>
          </cell>
          <cell r="D1604">
            <v>1094.01</v>
          </cell>
        </row>
        <row r="1605">
          <cell r="A1605">
            <v>97996</v>
          </cell>
          <cell r="B1605" t="str">
            <v>BASE PARA POÇO DE VISITA RETANGULAR PARA ESGOTO, EM ALVENARIA COM BLOCOS DE CONCRETO, DIMENSÕES INTERNAS = 1X1,5 M, PROFUNDIDADE = 1,45 M, EXCLUINDO TAMPÃO. AF_12/2020</v>
          </cell>
          <cell r="C1605" t="str">
            <v>UN</v>
          </cell>
          <cell r="D1605">
            <v>2904.3</v>
          </cell>
        </row>
        <row r="1606">
          <cell r="A1606">
            <v>97997</v>
          </cell>
          <cell r="B1606" t="str">
            <v>ACRÉSCIMO PARA POÇO DE VISITA RETANGULAR PARA ESGOTO, EM ALVENARIA COM BLOCOS DE CONCRETO, DIMENSÕES INTERNAS = 1X1,5 M. AF_12/2020</v>
          </cell>
          <cell r="C1606" t="str">
            <v>M</v>
          </cell>
          <cell r="D1606">
            <v>1306.02</v>
          </cell>
        </row>
        <row r="1607">
          <cell r="A1607">
            <v>97999</v>
          </cell>
          <cell r="B1607" t="str">
            <v>ACRÉSCIMO PARA POÇO DE VISITA RETANGULAR PARA ESGOTO, EM ALVENARIA COM BLOCOS DE CONCRETO, DIMENSÕES INTERNAS = 1X2 M. AF_12/2020</v>
          </cell>
          <cell r="C1607" t="str">
            <v>M</v>
          </cell>
          <cell r="D1607">
            <v>1518.07</v>
          </cell>
        </row>
        <row r="1608">
          <cell r="A1608">
            <v>98001</v>
          </cell>
          <cell r="B1608" t="str">
            <v>ACRÉSCIMO PARA POÇO DE VISITA RETANGULAR PARA ESGOTO, EM ALVENARIA COM BLOCOS DE CONCRETO, DIMENSÕES INTERNAS = 1X2,5 M. AF_12/2020</v>
          </cell>
          <cell r="C1608" t="str">
            <v>M</v>
          </cell>
          <cell r="D1608">
            <v>1730.12</v>
          </cell>
        </row>
        <row r="1609">
          <cell r="A1609">
            <v>98002</v>
          </cell>
          <cell r="B1609" t="str">
            <v>BASE PARA POÇO DE VISITA RETANGULAR PARA ESGOTO, EM ALVENARIA COM BLOCOS DE CONCRETO, DIMENSÕES INTERNAS = 1X3 M, PROFUNDIDADE = 1,45 M, EXCLUINDO TAMPÃO. AF_12/2020</v>
          </cell>
          <cell r="C1609" t="str">
            <v>UN</v>
          </cell>
          <cell r="D1609">
            <v>4773.47</v>
          </cell>
        </row>
        <row r="1610">
          <cell r="A1610">
            <v>98003</v>
          </cell>
          <cell r="B1610" t="str">
            <v>ACRÉSCIMO PARA POÇO DE VISITA RETANGULAR PARA ESGOTO, EM ALVENARIA COM BLOCOS DE CONCRETO, DIMENSÕES INTERNAS = 1X3 M. AF_12/2020</v>
          </cell>
          <cell r="C1610" t="str">
            <v>M</v>
          </cell>
          <cell r="D1610">
            <v>1942.19</v>
          </cell>
        </row>
        <row r="1611">
          <cell r="A1611">
            <v>98005</v>
          </cell>
          <cell r="B1611" t="str">
            <v>ACRÉSCIMO PARA POÇO DE VISITA RETANGULAR PARA ESGOTO, EM ALVENARIA COM BLOCOS DE CONCRETO, DIMENSÕES INTERNAS = 1X3,5 M. AF_12/2020</v>
          </cell>
          <cell r="C1611" t="str">
            <v>M</v>
          </cell>
          <cell r="D1611">
            <v>2154.2600000000002</v>
          </cell>
        </row>
        <row r="1612">
          <cell r="A1612">
            <v>98006</v>
          </cell>
          <cell r="B1612" t="str">
            <v>BASE PARA POÇO DE VISITA RETANGULAR PARA ESGOTO, EM ALVENARIA COM BLOCOS DE CONCRETO, DIMENSÕES INTERNAS = 1X4 M, PROFUNDIDADE = 1,45 M, EXCLUINDO TAMPÃO. AF_12/2020</v>
          </cell>
          <cell r="C1612" t="str">
            <v>UN</v>
          </cell>
          <cell r="D1612">
            <v>6000.81</v>
          </cell>
        </row>
        <row r="1613">
          <cell r="A1613">
            <v>98007</v>
          </cell>
          <cell r="B1613" t="str">
            <v>ACRÉSCIMO PARA POÇO DE VISITA RETANGULAR PARA ESGOTO, EM ALVENARIA COM BLOCOS DE CONCRETO, DIMENSÕES INTERNAS = 1X4 M. AF_12/2020</v>
          </cell>
          <cell r="C1613" t="str">
            <v>M</v>
          </cell>
          <cell r="D1613">
            <v>2366.2800000000002</v>
          </cell>
        </row>
        <row r="1614">
          <cell r="A1614">
            <v>98008</v>
          </cell>
          <cell r="B1614" t="str">
            <v>BASE PARA POÇO DE VISITA RETANGULAR PARA ESGOTO, EM ALVENARIA COM BLOCOS DE CONCRETO, DIMENSÕES INTERNAS = 1,5X1,5 M, PROFUNDIDADE = 1,45 M, EXCLUINDO TAMPÃO . AF_12/2020</v>
          </cell>
          <cell r="C1614" t="str">
            <v>UN</v>
          </cell>
          <cell r="D1614">
            <v>3613.46</v>
          </cell>
        </row>
        <row r="1615">
          <cell r="A1615">
            <v>98009</v>
          </cell>
          <cell r="B1615" t="str">
            <v>ACRÉSCIMO PARA POÇO DE VISITA RETANGULAR PARA ESGOTO, EM ALVENARIA COM BLOCOS DE CONCRETO, DIMENSÕES INTERNAS = 1,5X1,5 M. AF_12/2020</v>
          </cell>
          <cell r="C1615" t="str">
            <v>M</v>
          </cell>
          <cell r="D1615">
            <v>1518.07</v>
          </cell>
        </row>
        <row r="1616">
          <cell r="A1616">
            <v>98010</v>
          </cell>
          <cell r="B1616" t="str">
            <v>BASE PARA POÇO DE VISITA RETANGULAR PARA ESGOTO, EM ALVENARIA COM BLOCOS DE CONCRETO, DIMENSÕES INTERNAS = 1,5X2 M, PROFUNDIDADE = 1,45 M, EXCLUINDO TAMPÃO. AF_12/2020</v>
          </cell>
          <cell r="C1616" t="str">
            <v>UN</v>
          </cell>
          <cell r="D1616">
            <v>4421.79</v>
          </cell>
        </row>
        <row r="1617">
          <cell r="A1617">
            <v>98011</v>
          </cell>
          <cell r="B1617" t="str">
            <v>ACRÉSCIMO PARA POÇO DE VISITA RETANGULAR PARA ESGOTO, EM ALVENARIA COM BLOCOS DE CONCRETO, DIMENSÕES INTERNAS = 1,5X2 M. AF_12/2020</v>
          </cell>
          <cell r="C1617" t="str">
            <v>M</v>
          </cell>
          <cell r="D1617">
            <v>1730.12</v>
          </cell>
        </row>
        <row r="1618">
          <cell r="A1618">
            <v>98012</v>
          </cell>
          <cell r="B1618" t="str">
            <v>BASE PARA POÇO DE VISITA RETANGULAR PARA ESGOTO, EM ALVENARIA COM BLOCOS DE CONCRETO, DIMENSÕES INTERNAS = 1,5X2,5 M, PROFUNDIDADE = 1,45 M, EXCLUINDO TAMPÃO. AF_12/2020</v>
          </cell>
          <cell r="C1618" t="str">
            <v>UN</v>
          </cell>
          <cell r="D1618">
            <v>5201.2700000000004</v>
          </cell>
        </row>
        <row r="1619">
          <cell r="A1619">
            <v>98013</v>
          </cell>
          <cell r="B1619" t="str">
            <v>ACRÉSCIMO PARA POÇO DE VISITA RETANGULAR PARA ESGOTO, EM ALVENARIA COM BLOCOS DE CONCRETO, DIMENSÕES INTERNAS = 1,5X2,5 M. AF_12/2020</v>
          </cell>
          <cell r="C1619" t="str">
            <v>M</v>
          </cell>
          <cell r="D1619">
            <v>1942.19</v>
          </cell>
        </row>
        <row r="1620">
          <cell r="A1620">
            <v>98014</v>
          </cell>
          <cell r="B1620" t="str">
            <v>BASE PARA POÇO DE VISITA RETANGULAR PARA ESGOTO, EM ALVENARIA COM BLOCOS DE CONCRETO, DIMENSÕES INTERNAS = 1,5X3 M, PROFUNDIDADE = 1,45 M, EXCLUINDO TAMPÃO. AF_12/2020</v>
          </cell>
          <cell r="C1620" t="str">
            <v>UN</v>
          </cell>
          <cell r="D1620">
            <v>5980.76</v>
          </cell>
        </row>
        <row r="1621">
          <cell r="A1621">
            <v>98015</v>
          </cell>
          <cell r="B1621" t="str">
            <v>ACRÉSCIMO PARA POÇO DE VISITA RETANGULAR PARA ESGOTO, EM ALVENARIA COM BLOCOS DE CONCRETO, DIMENSÕES INTERNAS = 1,5X3 M. AF_12/2020</v>
          </cell>
          <cell r="C1621" t="str">
            <v>M</v>
          </cell>
          <cell r="D1621">
            <v>2154.2600000000002</v>
          </cell>
        </row>
        <row r="1622">
          <cell r="A1622">
            <v>98016</v>
          </cell>
          <cell r="B1622" t="str">
            <v>BASE PARA POÇO DE VISITA RETANGULAR PARA ESGOTO, EM ALVENARIA COM BLOCOS DE CONCRETO, DIMENSÕES INTERNAS = 1,5X3,5 M, PROFUNDIDADE = 1,45 M, EXCLUINDO TAMPÃO. AF_12/2020</v>
          </cell>
          <cell r="C1622" t="str">
            <v>UN</v>
          </cell>
          <cell r="D1622">
            <v>6764.61</v>
          </cell>
        </row>
        <row r="1623">
          <cell r="A1623">
            <v>98017</v>
          </cell>
          <cell r="B1623" t="str">
            <v>ACRÉSCIMO PARA POÇO DE VISITA RETANGULAR PARA ESGOTO, EM ALVENARIA COM BLOCOS DE CONCRETO, DIMENSÕES INTERNAS = 1,5X3,5 M. AF_12/2020</v>
          </cell>
          <cell r="C1623" t="str">
            <v>M</v>
          </cell>
          <cell r="D1623">
            <v>2366.2800000000002</v>
          </cell>
        </row>
        <row r="1624">
          <cell r="A1624">
            <v>98018</v>
          </cell>
          <cell r="B1624" t="str">
            <v>BASE PARA POÇO DE VISITA RETANGULAR PARA ESGOTO, EM ALVENARIA COM BLOCOS DE CONCRETO, DIMENSÕES INTERNAS = 1,5X4 M, PROFUNDIDADE = 1,45 M, EXCLUINDO TAMPÃO. AF_12/2020</v>
          </cell>
          <cell r="C1624" t="str">
            <v>UN</v>
          </cell>
          <cell r="D1624">
            <v>7539.79</v>
          </cell>
        </row>
        <row r="1625">
          <cell r="A1625">
            <v>98019</v>
          </cell>
          <cell r="B1625" t="str">
            <v>ACRÉSCIMO PARA POÇO DE VISITA RETANGULAR PARA ESGOTO, EM ALVENARIA COM BLOCOS DE CONCRETO, DIMENSÕES INTERNAS = 1,5X4 M. AF_12/2020</v>
          </cell>
          <cell r="C1625" t="str">
            <v>M</v>
          </cell>
          <cell r="D1625">
            <v>2597.7800000000002</v>
          </cell>
        </row>
        <row r="1626">
          <cell r="A1626">
            <v>98020</v>
          </cell>
          <cell r="B1626" t="str">
            <v>BASE PARA POÇO DE VISITA RETANGULAR PARA ESGOTO, EM ALVENARIA COM BLOCOS DE CONCRETO, DIMENSÕES INTERNAS = 2X2 M, PROFUNDIDADE = 1,45 M, EXCLUINDO TAMPÃO. AF_12/2020</v>
          </cell>
          <cell r="C1626" t="str">
            <v>UN</v>
          </cell>
          <cell r="D1626">
            <v>5341.62</v>
          </cell>
        </row>
        <row r="1627">
          <cell r="A1627">
            <v>98021</v>
          </cell>
          <cell r="B1627" t="str">
            <v>ACRÉSCIMO PARA POÇO DE VISITA RETANGULAR PARA ESGOTO, EM ALVENARIA COM BLOCOS DE CONCRETO, DIMENSÕES INTERNAS = 2X2 M. AF_12/2020</v>
          </cell>
          <cell r="C1627" t="str">
            <v>M</v>
          </cell>
          <cell r="D1627">
            <v>1961.7</v>
          </cell>
        </row>
        <row r="1628">
          <cell r="A1628">
            <v>98022</v>
          </cell>
          <cell r="B1628" t="str">
            <v>BASE PARA POÇO DE VISITA RETANGULAR PARA ESGOTO, EM ALVENARIA COM BLOCOS DE CONCRETO, DIMENSÕES INTERNAS = 2X2,5 M, PROFUNDIDADE = 1,45 M, EXCLUINDO TAMPÃO. AF_12/2020</v>
          </cell>
          <cell r="C1628" t="str">
            <v>UN</v>
          </cell>
          <cell r="D1628">
            <v>6277.08</v>
          </cell>
        </row>
        <row r="1629">
          <cell r="A1629">
            <v>98023</v>
          </cell>
          <cell r="B1629" t="str">
            <v>ACRÉSCIMO PARA POÇO DE VISITA RETANGULAR PARA ESGOTO, EM ALVENARIA COM BLOCOS DE CONCRETO, DIMENSÕES INTERNAS = 2X2,5 M. AF_12/2020</v>
          </cell>
          <cell r="C1629" t="str">
            <v>M</v>
          </cell>
          <cell r="D1629">
            <v>2173.6999999999998</v>
          </cell>
        </row>
        <row r="1630">
          <cell r="A1630">
            <v>98024</v>
          </cell>
          <cell r="B1630" t="str">
            <v>BASE PARA POÇO DE VISITA RETANGULAR PARA ESGOTO, EM ALVENARIA COM BLOCOS DE CONCRETO, DIMENSÕES INTERNAS = 2X3 M, PROFUNDIDADE = 1,45 M, EXCLUINDO TAMPÃO. AF_12/2020</v>
          </cell>
          <cell r="C1630" t="str">
            <v>UN</v>
          </cell>
          <cell r="D1630">
            <v>7271.37</v>
          </cell>
        </row>
        <row r="1631">
          <cell r="A1631">
            <v>98025</v>
          </cell>
          <cell r="B1631" t="str">
            <v>ACRÉSCIMO PARA POÇO DE VISITA RETANGULAR PARA ESGOTO, EM ALVENARIA COM BLOCOS DE CONCRETO, DIMENSÕES INTERNAS = 2X3 M. AF_12/2020</v>
          </cell>
          <cell r="C1631" t="str">
            <v>M</v>
          </cell>
          <cell r="D1631">
            <v>2385.8000000000002</v>
          </cell>
        </row>
        <row r="1632">
          <cell r="A1632">
            <v>98026</v>
          </cell>
          <cell r="B1632" t="str">
            <v>BASE PARA POÇO DE VISITA RETANGULAR PARA ESGOTO, EM ALVENARIA COM BLOCOS DE CONCRETO, DIMENSÕES INTERNAS = 2X3,5 M, PROFUNDIDADE = 1,45 M, EXCLUINDO TAMPÃO. AF_12/2020</v>
          </cell>
          <cell r="C1632" t="str">
            <v>UN</v>
          </cell>
          <cell r="D1632">
            <v>8210.01</v>
          </cell>
        </row>
        <row r="1633">
          <cell r="A1633">
            <v>98027</v>
          </cell>
          <cell r="B1633" t="str">
            <v>ACRÉSCIMO PARA POÇO DE VISITA RETANGULAR PARA ESGOTO, EM ALVENARIA COM BLOCOS DE CONCRETO, DIMENSÕES INTERNAS = 2X3,5 M. AF_12/2020</v>
          </cell>
          <cell r="C1633" t="str">
            <v>M</v>
          </cell>
          <cell r="D1633">
            <v>2597.7800000000002</v>
          </cell>
        </row>
        <row r="1634">
          <cell r="A1634">
            <v>98028</v>
          </cell>
          <cell r="B1634" t="str">
            <v>BASE PARA POÇO DE VISITA RETANGULAR PARA ESGOTO, EM ALVENARIA COM BLOCOS DE CONCRETO, DIMENSÕES INTERNAS = 2X4 M, PROFUNDIDADE = 1,45 M, EXCLUINDO TAMPÃO. AF_12/2020</v>
          </cell>
          <cell r="C1634" t="str">
            <v>UN</v>
          </cell>
          <cell r="D1634">
            <v>9148.7000000000007</v>
          </cell>
        </row>
        <row r="1635">
          <cell r="A1635">
            <v>98029</v>
          </cell>
          <cell r="B1635" t="str">
            <v>ACRÉSCIMO PARA POÇO DE VISITA RETANGULAR PARA ESGOTO, EM ALVENARIA COM BLOCOS DE CONCRETO, DIMENSÕES INTERNAS = 2X4 M. AF_12/2020</v>
          </cell>
          <cell r="C1635" t="str">
            <v>M</v>
          </cell>
          <cell r="D1635">
            <v>2813.85</v>
          </cell>
        </row>
        <row r="1636">
          <cell r="A1636">
            <v>98030</v>
          </cell>
          <cell r="B1636" t="str">
            <v>BASE PARA POÇO DE VISITA RETANGULAR PARA ESGOTO, EM ALVENARIA COM BLOCOS DE CONCRETO, DIMENSÕES INTERNAS = 2,5X2,5 M, PROFUNDIDADE = 1,45 M, EXCLUINDO TAMPÃO. AF_12/2020</v>
          </cell>
          <cell r="C1636" t="str">
            <v>UN</v>
          </cell>
          <cell r="D1636">
            <v>7465.34</v>
          </cell>
        </row>
        <row r="1637">
          <cell r="A1637">
            <v>98031</v>
          </cell>
          <cell r="B1637" t="str">
            <v>ACRÉSCIMO PARA POÇO DE VISITA RETANGULAR PARA ESGOTO, EM ALVENARIA COM BLOCOS DE CONCRETO, DIMENSÕES INTERNAS = 2,5X2,5 M. AF_12/2020</v>
          </cell>
          <cell r="C1637" t="str">
            <v>M</v>
          </cell>
          <cell r="D1637">
            <v>2389.86</v>
          </cell>
        </row>
        <row r="1638">
          <cell r="A1638">
            <v>98032</v>
          </cell>
          <cell r="B1638" t="str">
            <v>BASE PARA POÇO DE VISITA RETANGULAR PARA ESGOTO, EM ALVENARIA COM BLOCOS DE CONCRETO, DIMENSÕES INTERNAS = 2,5X3 M, PROFUNDIDADE = 1,45 M, EXCLUINDO TAMPÃO. AF_12/2020</v>
          </cell>
          <cell r="C1638" t="str">
            <v>UN</v>
          </cell>
          <cell r="D1638">
            <v>8602.32</v>
          </cell>
        </row>
        <row r="1639">
          <cell r="A1639">
            <v>98033</v>
          </cell>
          <cell r="B1639" t="str">
            <v>ACRÉSCIMO PARA POÇO DE VISITA RETANGULAR PARA ESGOTO, EM ALVENARIA COM BLOCOS DE CONCRETO, DIMENSÕES INTERNAS = 2,5X3 M. AF_12/2020</v>
          </cell>
          <cell r="C1639" t="str">
            <v>M</v>
          </cell>
          <cell r="D1639">
            <v>2601.85</v>
          </cell>
        </row>
        <row r="1640">
          <cell r="A1640">
            <v>98034</v>
          </cell>
          <cell r="B1640" t="str">
            <v>BASE PARA POÇO DE VISITA RETANGULAR PARA ESGOTO, EM ALVENARIA COM BLOCOS DE CONCRETO, DIMENSÕES INTERNAS = 2,5X3,5 M, PROFUNDIDADE = 1,45 M, EXCLUINDO TAMPÃO. AF_12/2020</v>
          </cell>
          <cell r="C1640" t="str">
            <v>UN</v>
          </cell>
          <cell r="D1640">
            <v>9739.23</v>
          </cell>
        </row>
        <row r="1641">
          <cell r="A1641">
            <v>98035</v>
          </cell>
          <cell r="B1641" t="str">
            <v>ACRÉSCIMO PARA POÇO DE VISITA RETANGULAR PARA ESGOTO, EM ALVENARIA COM BLOCOS DE CONCRETO, DIMENSÕES INTERNAS = 2,5X3,5 M. AF_12/2020</v>
          </cell>
          <cell r="C1641" t="str">
            <v>M</v>
          </cell>
          <cell r="D1641">
            <v>2813.85</v>
          </cell>
        </row>
        <row r="1642">
          <cell r="A1642">
            <v>98036</v>
          </cell>
          <cell r="B1642" t="str">
            <v>BASE PARA POÇO DE VISITA RETANGULAR PARA ESGOTO, EM ALVENARIA COM BLOCOS DE CONCRETO, DIMENSÕES INTERNAS = 2,5X4 M, PROFUNDIDADE = 1,45 M, EXCLUINDO TAMPÃO. AF_12/2020</v>
          </cell>
          <cell r="C1642" t="str">
            <v>UN</v>
          </cell>
          <cell r="D1642">
            <v>10876.19</v>
          </cell>
        </row>
        <row r="1643">
          <cell r="A1643">
            <v>98037</v>
          </cell>
          <cell r="B1643" t="str">
            <v>ACRÉSCIMO PARA POÇO DE VISITA RETANGULAR PARA ESGOTO, EM ALVENARIA COM BLOCOS DE CONCRETO, DIMENSÕES INTERNAS = 2,5X4 M. AF_12/2020</v>
          </cell>
          <cell r="C1643" t="str">
            <v>M</v>
          </cell>
          <cell r="D1643">
            <v>3029.96</v>
          </cell>
        </row>
        <row r="1644">
          <cell r="A1644">
            <v>98038</v>
          </cell>
          <cell r="B1644" t="str">
            <v>BASE PARA POÇO DE VISITA RETANGULAR PARA ESGOTO, EM ALVENARIA COM BLOCOS DE CONCRETO, DIMENSÕES INTERNAS = 3X3 M, PROFUNDIDADE = 1,45 M, EXCLUINDO TAMPÃO. AF_12/2020</v>
          </cell>
          <cell r="C1644" t="str">
            <v>UN</v>
          </cell>
          <cell r="D1644">
            <v>9952.73</v>
          </cell>
        </row>
        <row r="1645">
          <cell r="A1645">
            <v>98039</v>
          </cell>
          <cell r="B1645" t="str">
            <v>ACRÉSCIMO PARA POÇO DE VISITA RETANGULAR PARA ESGOTO, EM ALVENARIA COM BLOCOS DE CONCRETO, DIMENSÕES INTERNAS = 3X3 M. AF_12/2020</v>
          </cell>
          <cell r="C1645" t="str">
            <v>M</v>
          </cell>
          <cell r="D1645">
            <v>2817.92</v>
          </cell>
        </row>
        <row r="1646">
          <cell r="A1646">
            <v>98040</v>
          </cell>
          <cell r="B1646" t="str">
            <v>BASE PARA POÇO DE VISITA RETANGULAR PARA ESGOTO, EM ALVENARIA COM BLOCOS DE CONCRETO, DIMENSÕES INTERNAS = 3X3,5 M, PROFUNDIDADE = 1,45 M, EXCLUINDO TAMPÃO. AF_12/2020</v>
          </cell>
          <cell r="C1646" t="str">
            <v>UN</v>
          </cell>
          <cell r="D1646">
            <v>11263.66</v>
          </cell>
        </row>
        <row r="1647">
          <cell r="A1647">
            <v>98041</v>
          </cell>
          <cell r="B1647" t="str">
            <v>ACRÉSCIMO PARA POÇO DE VISITA RETANGULAR PARA ESGOTO, EM ALVENARIA COM BLOCOS DE CONCRETO, DIMENSÕES INTERNAS = 3X3,5 M. AF_12/2020</v>
          </cell>
          <cell r="C1647" t="str">
            <v>M</v>
          </cell>
          <cell r="D1647">
            <v>3029.96</v>
          </cell>
        </row>
        <row r="1648">
          <cell r="A1648">
            <v>98042</v>
          </cell>
          <cell r="B1648" t="str">
            <v>BASE PARA POÇO DE VISITA RETANGULAR PARA ESGOTO, EM ALVENARIA COM BLOCOS DE CONCRETO, DIMENSÕES INTERNAS = 3X4 M, PROFUNDIDADE = 1,45 M, EXCLUINDO TAMPÃO. AF_12/2020</v>
          </cell>
          <cell r="C1648" t="str">
            <v>UN</v>
          </cell>
          <cell r="D1648">
            <v>12574.57</v>
          </cell>
        </row>
        <row r="1649">
          <cell r="A1649">
            <v>98043</v>
          </cell>
          <cell r="B1649" t="str">
            <v>ACRÉSCIMO PARA POÇO DE VISITA RETANGULAR PARA ESGOTO, EM ALVENARIA COM BLOCOS DE CONCRETO, DIMENSÕES INTERNAS = 3X4 M. AF_12/2020</v>
          </cell>
          <cell r="C1649" t="str">
            <v>M</v>
          </cell>
          <cell r="D1649">
            <v>3246.06</v>
          </cell>
        </row>
        <row r="1650">
          <cell r="A1650">
            <v>98044</v>
          </cell>
          <cell r="B1650" t="str">
            <v>BASE PARA POÇO DE VISITA RETANGULAR PARA ESGOTO, EM ALVENARIA COM BLOCOS DE CONCRETO, DIMENSÕES INTERNAS = 3,5X3,5 M, PROFUNDIDADE = 1,45 M, EXCLUINDO TAMPÃO. AF_12/2020</v>
          </cell>
          <cell r="C1650" t="str">
            <v>UN</v>
          </cell>
          <cell r="D1650">
            <v>12778.63</v>
          </cell>
        </row>
        <row r="1651">
          <cell r="A1651">
            <v>98045</v>
          </cell>
          <cell r="B1651" t="str">
            <v>ACRÉSCIMO PARA POÇO DE VISITA RETANGULAR PARA ESGOTO, EM ALVENARIA COM BLOCOS DE CONCRETO, DIMENSÕES INTERNAS = 3,5X3,5 M. AF_12/2020</v>
          </cell>
          <cell r="C1651" t="str">
            <v>M</v>
          </cell>
          <cell r="D1651">
            <v>3246.06</v>
          </cell>
        </row>
        <row r="1652">
          <cell r="A1652">
            <v>98046</v>
          </cell>
          <cell r="B1652" t="str">
            <v>BASE PARA POÇO DE VISITA RETANGULAR PARA ESGOTO, EM ALVENARIA COM BLOCOS DE CONCRETO, DIMENSÕES INTERNAS = 3,5X4 M, PROFUNDIDADE = 1,45 M, EXCLUINDO TAMPÃO. AF_12/2020</v>
          </cell>
          <cell r="C1652" t="str">
            <v>UN</v>
          </cell>
          <cell r="D1652">
            <v>14272.91</v>
          </cell>
        </row>
        <row r="1653">
          <cell r="A1653">
            <v>98047</v>
          </cell>
          <cell r="B1653" t="str">
            <v>ACRÉSCIMO PARA POÇO DE VISITA RETANGULAR PARA ESGOTO, EM ALVENARIA COM BLOCOS DE CONCRETO, DIMENSÕES INTERNAS = 3,5X4 M. AF_12/2020</v>
          </cell>
          <cell r="C1653" t="str">
            <v>M</v>
          </cell>
          <cell r="D1653">
            <v>3462.16</v>
          </cell>
        </row>
        <row r="1654">
          <cell r="A1654">
            <v>98048</v>
          </cell>
          <cell r="B1654" t="str">
            <v>BASE PARA POÇO DE VISITA RETANGULAR PARA ESGOTO, EM ALVENARIA COM BLOCOS DE CONCRETO, DIMENSÕES INTERNAS = 4X4 M, PROFUNDIDADE = 1,45 M, EXCLUINDO TAMPÃO. AF_12/2020</v>
          </cell>
          <cell r="C1654" t="str">
            <v>UN</v>
          </cell>
          <cell r="D1654">
            <v>16666.439999999999</v>
          </cell>
        </row>
        <row r="1655">
          <cell r="A1655">
            <v>98049</v>
          </cell>
          <cell r="B1655" t="str">
            <v>ACRÉSCIMO PARA POÇO DE VISITA RETANGULAR PARA ESGOTO, EM ALVENARIA COM BLOCOS DE CONCRETO, DIMENSÕES INTERNAS = 4X4 M. AF_12/2020</v>
          </cell>
          <cell r="C1655" t="str">
            <v>M</v>
          </cell>
          <cell r="D1655">
            <v>3638.49</v>
          </cell>
        </row>
        <row r="1656">
          <cell r="A1656">
            <v>98050</v>
          </cell>
          <cell r="B1656" t="str">
            <v>CHAMINÉ CIRCULAR PARA POÇO DE VISITA PARA ESGOTO, EM CONCRETO PRÉ-MOLDADO, DIÂMETRO INTERNO = 0,6 M. AF_12/2020</v>
          </cell>
          <cell r="C1656" t="str">
            <v>M</v>
          </cell>
          <cell r="D1656">
            <v>242.5</v>
          </cell>
        </row>
        <row r="1657">
          <cell r="A1657">
            <v>98051</v>
          </cell>
          <cell r="B1657" t="str">
            <v>CHAMINÉ CIRCULAR PARA POÇO DE VISITA PARA ESGOTO, EM ALVENARIA COM TIJOLOS CERÂMICOS MACIÇOS, DIÂMETRO INTERNO = 0,6 M. AF_12/2020</v>
          </cell>
          <cell r="C1657" t="str">
            <v>M</v>
          </cell>
          <cell r="D1657">
            <v>840.1</v>
          </cell>
        </row>
        <row r="1658">
          <cell r="A1658">
            <v>98405</v>
          </cell>
          <cell r="B1658" t="str">
            <v>BASE PARA POÇO DE VISITA CIRCULAR PARA  ESGOTO, EM ALVENARIA COM TIJOLOS CERÂMICOS MACIÇOS, DIÂMETRO INTERNO = 1 M, PROFUNDIDADE = 1,45 M, EXCLUINDO TAMPÃO. AF_12/2020</v>
          </cell>
          <cell r="C1658" t="str">
            <v>UN</v>
          </cell>
          <cell r="D1658">
            <v>2320.29</v>
          </cell>
        </row>
        <row r="1659">
          <cell r="A1659">
            <v>98406</v>
          </cell>
          <cell r="B1659" t="str">
            <v>BASE PARA POÇO DE VISITA RETANGULAR PARA ESGOTO, EM ALVENARIA COM BLOCOS DE CONCRETO, DIMENSÕES INTERNAS = 1X3,5 M, PROFUNDIDADE = 1,45 M, EXCLUINDO TAMPÃO. AF_12/2020</v>
          </cell>
          <cell r="C1659" t="str">
            <v>UN</v>
          </cell>
          <cell r="D1659">
            <v>5389.04</v>
          </cell>
        </row>
        <row r="1660">
          <cell r="A1660">
            <v>98407</v>
          </cell>
          <cell r="B1660" t="str">
            <v>BASE PARA POÇO DE VISITA RETANGULAR PARA ESGOTO, EM ALVENARIA COM BLOCOS DE CONCRETO, DIMENSÕES INTERNAS = 1X2 M, PROFUNDIDADE = 1,45 M, EXCLUINDO TAMPÃO. AF_12/2020</v>
          </cell>
          <cell r="C1660" t="str">
            <v>UN</v>
          </cell>
          <cell r="D1660">
            <v>3515.21</v>
          </cell>
        </row>
        <row r="1661">
          <cell r="A1661">
            <v>98408</v>
          </cell>
          <cell r="B1661" t="str">
            <v>BASE PARA POÇO DE VISITA RETANGULAR PARA ESGOTO, EM ALVENARIA COM BLOCOS DE CONCRETO, DIMENSÕES INTERNAS = 1X2,5 M, PROFUNDIDADE = 1,45 M, EXCLUINDO TAMPÃO. AF_12/2020</v>
          </cell>
          <cell r="C1661" t="str">
            <v>UN</v>
          </cell>
          <cell r="D1661">
            <v>4126.24</v>
          </cell>
        </row>
        <row r="1662">
          <cell r="A1662">
            <v>98409</v>
          </cell>
          <cell r="B1662" t="str">
            <v>ACRÉSCIMO PARA POÇO DE VISITA CIRCULAR PARA ESGOTO, EM CONCRETO PRÉ-MOLDADO, DIÂMETRO INTERNO = 0,8 M. AF_12/2020</v>
          </cell>
          <cell r="C1662" t="str">
            <v>M</v>
          </cell>
          <cell r="D1662">
            <v>330.9</v>
          </cell>
        </row>
        <row r="1663">
          <cell r="A1663">
            <v>98410</v>
          </cell>
          <cell r="B1663" t="str">
            <v>BASE PARA POÇO DE VISITA CIRCULAR PARA ESGOTO, EM CONCRETO PRÉ-MOLDADO, DIÂMETRO INTERNO = 1 M, PROFUNDIDADE = 1,45 M, EXCLUINDO TAMPÃO. AF_12/2020</v>
          </cell>
          <cell r="C1663" t="str">
            <v>UN</v>
          </cell>
          <cell r="D1663">
            <v>1094.8</v>
          </cell>
        </row>
        <row r="1664">
          <cell r="A1664">
            <v>98414</v>
          </cell>
          <cell r="B1664" t="str">
            <v>BASE PARA POÇO DE VISITA CIRCULAR PARA  ESGOTO, EM CONCRETO PRÉ-MOLDADO, DIÂMETRO INTERNO = 1 M, PROFUNDIDADE = 1,45 M, EXCLUINDO TAMPÃO. AF_12/2020</v>
          </cell>
          <cell r="C1664" t="str">
            <v>UN</v>
          </cell>
          <cell r="D1664">
            <v>1083.46</v>
          </cell>
        </row>
        <row r="1665">
          <cell r="A1665">
            <v>98415</v>
          </cell>
          <cell r="B1665" t="str">
            <v>(COMPOSIÇÃO REPRESENTATIVA) POÇO DE VISITA CIRCULAR PARA ESGOTO, EM CONCRETO PRÉ-MOLDADO, DIÂMETRO INTERNO = 1,0 M, PROFUNDIDADE ATÉ 1,50 M, EXCLUINDO TAMPÃO. AF_04/2018</v>
          </cell>
          <cell r="C1665" t="str">
            <v>UN</v>
          </cell>
          <cell r="D1665">
            <v>1252.57</v>
          </cell>
        </row>
        <row r="1666">
          <cell r="A1666">
            <v>98416</v>
          </cell>
          <cell r="B1666" t="str">
            <v>(COMPOSIÇÃO REPRESENTATIVA) POÇO DE VISITA CIRCULAR PARA ESGOTO, EM CONCRETO PRÉ-MOLDADO, DIÂMETRO INTERNO = 1,0 M, PROFUNDIDADE DE 1,50 A 2,00 M, EXCLUINDO TAMPÃO. AF_04/2018</v>
          </cell>
          <cell r="C1666" t="str">
            <v>UN</v>
          </cell>
          <cell r="D1666">
            <v>1302.29</v>
          </cell>
        </row>
        <row r="1667">
          <cell r="A1667">
            <v>98417</v>
          </cell>
          <cell r="B1667" t="str">
            <v>(COMPOSIÇÃO REPRESENTATIVA) POÇO DE VISITA CIRCULAR PARA ESGOTO, EM CONCRETO PRÉ-MOLDADO, DIÂMETRO INTERNO = 1,0 M, PROFUNDIDADE DE 2,00 A 2,50 M, EXCLUINDO TAMPÃO. AF_04/2018</v>
          </cell>
          <cell r="C1667" t="str">
            <v>UN</v>
          </cell>
          <cell r="D1667">
            <v>1521.12</v>
          </cell>
        </row>
        <row r="1668">
          <cell r="A1668">
            <v>98418</v>
          </cell>
          <cell r="B1668" t="str">
            <v>(COMPOSIÇÃO REPRESENTATIVA) POÇO DE VISITA CIRCULAR PARA ESGOTO, EM CONCRETO PRÉ-MOLDADO, DIÂMETRO INTERNO = 1,0 M, PROFUNDIDADE DE 2,50 A 3,00 M, EXCLUINDO TAMPÃO. AF_04/2018</v>
          </cell>
          <cell r="C1668" t="str">
            <v>UN</v>
          </cell>
          <cell r="D1668">
            <v>1642.37</v>
          </cell>
        </row>
        <row r="1669">
          <cell r="A1669">
            <v>98419</v>
          </cell>
          <cell r="B1669" t="str">
            <v>(COMPOSIÇÃO REPRESENTATIVA) POÇO DE VISITA CIRCULAR PARA ESGOTO, EM CONCRETO PRÉ-MOLDADO, DIÂMETRO INTERNO = 1,0 M, PROFUNDIDADE DE 3,00 A 3,50 M, EXCLUINDO TAMPÃO. AF_04/2018</v>
          </cell>
          <cell r="C1669" t="str">
            <v>UN</v>
          </cell>
          <cell r="D1669">
            <v>1763.62</v>
          </cell>
        </row>
        <row r="1670">
          <cell r="A1670">
            <v>98420</v>
          </cell>
          <cell r="B1670" t="str">
            <v>(COMPOSIÇÃO REPRESENTATIVA) POÇO DE VISITA CIRCULAR PARA ESGOTO, EM CONCRETO PRÉ-MOLDADO, DIÂMETRO INTERNO = 1,0 M, PROFUNDIDADE ATÉ 1,50 M, INCLUINDO TAMPÃO DE FERRO FUNDIDO, DIÂMETRO DE 60 CM. AF_04/2018</v>
          </cell>
          <cell r="C1670" t="str">
            <v>UN</v>
          </cell>
          <cell r="D1670">
            <v>1808.57</v>
          </cell>
        </row>
        <row r="1671">
          <cell r="A1671">
            <v>98421</v>
          </cell>
          <cell r="B1671" t="str">
            <v>(COMPOSIÇÃO REPRESENTATIVA) POÇO DE VISITA CIRCULAR PARA ESGOTO, EM CONCRETO PRÉ-MOLDADO, DIÂMETRO INTERNO = 1,0 M, PROFUNDIDADE DE 1,50 A 2,00 M, INCLUINDO TAMPÃO DE FERRO FUNDIDO, DIÂMETRO DE 60 CM. AF_04/2018</v>
          </cell>
          <cell r="C1671" t="str">
            <v>UN</v>
          </cell>
          <cell r="D1671">
            <v>2027.4</v>
          </cell>
        </row>
        <row r="1672">
          <cell r="A1672">
            <v>98422</v>
          </cell>
          <cell r="B1672" t="str">
            <v>(COMPOSIÇÃO REPRESENTATIVA) POÇO DE VISITA CIRCULAR PARA ESGOTO, EM CONCRETO PRÉ-MOLDADO, DIÂMETRO INTERNO = 1,0 M, PROFUNDIDADE DE 2,00 A 2,50 M, INCLUINDO TAMPÃO DE FERRO FUNDIDO, DIÂMETRO DE 60 CM. AF_04/2018</v>
          </cell>
          <cell r="C1672" t="str">
            <v>UN</v>
          </cell>
          <cell r="D1672">
            <v>2246.23</v>
          </cell>
        </row>
        <row r="1673">
          <cell r="A1673">
            <v>98423</v>
          </cell>
          <cell r="B1673" t="str">
            <v>(COMPOSIÇÃO REPRESENTATIVA) POÇO DE VISITA CIRCULAR PARA ESGOTO, EM CONCRETO PRÉ-MOLDADO, DIÂMETRO INTERNO = 1,0 M, PROFUNDIDADE DE 2,50 A 3,00 M, INCLUINDO TAMPÃO DE FERRO FUNDIDO, DIÂMETRO DE 60 CM. AF_04/2018</v>
          </cell>
          <cell r="C1673" t="str">
            <v>UN</v>
          </cell>
          <cell r="D1673">
            <v>2367.48</v>
          </cell>
        </row>
        <row r="1674">
          <cell r="A1674">
            <v>98424</v>
          </cell>
          <cell r="B1674" t="str">
            <v>(COMPOSIÇÃO REPRESENTATIVA) POÇO DE VISITA CIRCULAR PARA ESGOTO, EM CONCRETO PRÉ-MOLDADO, DIÂMETRO INTERNO = 1,0 M, PROFUNDIDADE DE 3,00 A 3,50 M, INCLUINDO TAMPÃO DE FERRO FUNDIDO, DIÂMETRO DE 60 CM. AF_04/2018</v>
          </cell>
          <cell r="C1674" t="str">
            <v>UN</v>
          </cell>
          <cell r="D1674">
            <v>2488.73</v>
          </cell>
        </row>
        <row r="1675">
          <cell r="A1675">
            <v>98425</v>
          </cell>
          <cell r="B1675" t="str">
            <v>(COMPOSIÇÃO REPRESENTATIVA) POÇO DE VISITA CIRCULAR PARA ESGOTO, EM ALVENARIA COM TIJOLOS CERÂMICOS MACIÇOS, DIÂMETRO INTERNO = 1,2 M, PROFUNDIDADE ATÉ 1,50 M, EXCLUINDO TAMPÃO. AF_04/2018</v>
          </cell>
          <cell r="C1675" t="str">
            <v>UN</v>
          </cell>
          <cell r="D1675">
            <v>2774.21</v>
          </cell>
        </row>
        <row r="1676">
          <cell r="A1676">
            <v>98426</v>
          </cell>
          <cell r="B1676" t="str">
            <v>(COMPOSIÇÃO REPRESENTATIVA) POÇO DE VISITA CIRCULAR PARA ESGOTO, EM ALVENARIA COM TIJOLOS CERÂMICOS MACIÇOS, DIÂMETRO INTERNO = 1,2 M, PROFUNDIDADE DE 1,50 A 2,00 M, EXCLUINDO TAMPÃO. AF_04/2018</v>
          </cell>
          <cell r="C1676" t="str">
            <v>UN</v>
          </cell>
          <cell r="D1676">
            <v>3521.01</v>
          </cell>
        </row>
        <row r="1677">
          <cell r="A1677">
            <v>98427</v>
          </cell>
          <cell r="B1677" t="str">
            <v>(COMPOSIÇÃO REPRESENTATIVA) POÇO DE VISITA CIRCULAR PARA ESGOTO, EM ALVENARIA COM TIJOLOS CERÂMICOS MACIÇOS, DIÂMETRO INTERNO = 1,2 M, PROFUNDIDADE DE 2,00 A 2,50 M, EXCLUINDO TAMPÃO. AF_04/2018</v>
          </cell>
          <cell r="C1677" t="str">
            <v>UN</v>
          </cell>
          <cell r="D1677">
            <v>4267.82</v>
          </cell>
        </row>
        <row r="1678">
          <cell r="A1678">
            <v>98428</v>
          </cell>
          <cell r="B1678" t="str">
            <v>(COMPOSIÇÃO REPRESENTATIVA) POÇO DE VISITA CIRCULAR PARA ESGOTO, EM ALVENARIA COM TIJOLOS CERÂMICOS MACIÇOS, DIÂMETRO INTERNO = 1,2 M, PROFUNDIDADE DE 2,50 A 3,00 M, EXCLUINDO TAMPÃO. AF_04/2018</v>
          </cell>
          <cell r="C1678" t="str">
            <v>UN</v>
          </cell>
          <cell r="D1678">
            <v>4687.87</v>
          </cell>
        </row>
        <row r="1679">
          <cell r="A1679">
            <v>98429</v>
          </cell>
          <cell r="B1679" t="str">
            <v>(COMPOSIÇÃO REPRESENTATIVA) POÇO DE VISITA CIRCULAR PARA ESGOTO, EM ALVENARIA COM TIJOLOS CERÂMICOS MACIÇOS, DIÂMETRO INTERNO = 1,2 M, PROFUNDIDADE DE 3,00 A 3,50 M, EXCLUINDO TAMPÃO. AF_04/2018</v>
          </cell>
          <cell r="C1679" t="str">
            <v>UN</v>
          </cell>
          <cell r="D1679">
            <v>5107.92</v>
          </cell>
        </row>
        <row r="1680">
          <cell r="A1680">
            <v>98430</v>
          </cell>
          <cell r="B1680" t="str">
            <v>(COMPOSIÇÃO REPRESENTATIVA) POÇO DE VISITA CIRCULAR PARA ESGOTO, EM ALVENARIA COM TIJOLOS CERÂMICOS MACIÇOS, DIÂMETRO INTERNO = 1,2 M, PROFUNDIDADE ATÉ 1,50 M, INCLUINDO TAMPÃO DE FERRO FUNDIDO, DIÂMETRO DE 60 CM. AF_04/2018</v>
          </cell>
          <cell r="C1680" t="str">
            <v>UN</v>
          </cell>
          <cell r="D1680">
            <v>3499.32</v>
          </cell>
        </row>
        <row r="1681">
          <cell r="A1681">
            <v>98431</v>
          </cell>
          <cell r="B1681" t="str">
            <v>(COMPOSIÇÃO REPRESENTATIVA) POÇO DE VISITA CIRCULAR PARA ESGOTO, EM ALVENARIA COM TIJOLOS CERÂMICOS MACIÇOS, DIÂMETRO INTERNO = 1,2 M, PROFUNDIDADE DE 1,50 A 2,00 M, INCLUINDO TAMPÃO DE FERRO FUNDIDO, DIÂMETRO DE 60 CM. AF_04/2018</v>
          </cell>
          <cell r="C1681" t="str">
            <v>UN</v>
          </cell>
          <cell r="D1681">
            <v>4246.12</v>
          </cell>
        </row>
        <row r="1682">
          <cell r="A1682">
            <v>98432</v>
          </cell>
          <cell r="B1682" t="str">
            <v>(COMPOSIÇÃO REPRESENTATIVA) POÇO DE VISITA CIRCULAR PARA ESGOTO, EM ALVENARIA COM TIJOLOS CERÂMICOS MACIÇOS, DIÂMETRO INTERNO = 1,2 M, PROFUNDIDADE DE 2,00 A 2,50 M, INCLUINDO TAMPÃO DE FERRO FUNDIDO, DIÂMETRO DE 60 CM. AF_04/2018</v>
          </cell>
          <cell r="C1682" t="str">
            <v>UN</v>
          </cell>
          <cell r="D1682">
            <v>4992.93</v>
          </cell>
        </row>
        <row r="1683">
          <cell r="A1683">
            <v>98433</v>
          </cell>
          <cell r="B1683" t="str">
            <v>(COMPOSIÇÃO REPRESENTATIVA) POÇO DE VISITA CIRCULAR PARA ESGOTO, EM ALVENARIA COM TIJOLOS CERÂMICOS MACIÇOS, DIÂMETRO INTERNO = 1,2 M, PROFUNDIDADE DE 2,50 A 3,00 M, INCLUINDO TAMPÃO DE FERRO FUNDIDO, DIÂMETRO DE 60 CM. AF_04/2018</v>
          </cell>
          <cell r="C1683" t="str">
            <v>UN</v>
          </cell>
          <cell r="D1683">
            <v>5412.98</v>
          </cell>
        </row>
        <row r="1684">
          <cell r="A1684">
            <v>98434</v>
          </cell>
          <cell r="B1684" t="str">
            <v>(COMPOSIÇÃO REPRESENTATIVA) POÇO DE VISITA CIRCULAR PARA ESGOTO, EM ALVENARIA COM TIJOLOS CERÂMICOS MACIÇOS, DIÂMETRO INTERNO = 1,2 M, PROFUNDIDADE DE 3,00 A 3,50 M, INCLUINDO TAMPÃO DE FERRO FUNDIDO, DIÂMETRO DE 60 CM. AF_04/2018</v>
          </cell>
          <cell r="C1684" t="str">
            <v>UN</v>
          </cell>
          <cell r="D1684">
            <v>5833.03</v>
          </cell>
        </row>
        <row r="1685">
          <cell r="A1685">
            <v>99240</v>
          </cell>
          <cell r="B1685" t="str">
            <v>ACRÉSCIMO PARA POÇO DE VISITA CIRCULAR PARA DRENAGEM, EM CONCRETO PRÉ-MOLDADO, DIÂMETRO INTERNO = 1,2 M. AF_12/2020</v>
          </cell>
          <cell r="C1685" t="str">
            <v>M</v>
          </cell>
          <cell r="D1685">
            <v>580.9</v>
          </cell>
        </row>
        <row r="1686">
          <cell r="A1686">
            <v>99241</v>
          </cell>
          <cell r="B1686" t="str">
            <v>ACRÉSCIMO PARA POÇO DE VISITA RETANGULAR PARA DRENAGEM, EM ALVENARIA COM BLOCOS DE CONCRETO, DIMENSÕES INTERNAS = 1,5X1,5 M. AF_12/2020</v>
          </cell>
          <cell r="C1686" t="str">
            <v>M</v>
          </cell>
          <cell r="D1686">
            <v>1463.81</v>
          </cell>
        </row>
        <row r="1687">
          <cell r="A1687">
            <v>99242</v>
          </cell>
          <cell r="B1687" t="str">
            <v>BASE PARA POÇO DE VISITA CIRCULAR PARA DRENAGEM, EM ALVENARIA COM TIJOLOS CERÂMICOS MACIÇOS, DIÂMETRO INTERNO = 1,2 M, PROFUNDIDADE = 1,45 M, EXCLUINDO TAMPÃO. AF_12/2020</v>
          </cell>
          <cell r="C1687" t="str">
            <v>UN</v>
          </cell>
          <cell r="D1687">
            <v>2700.42</v>
          </cell>
        </row>
        <row r="1688">
          <cell r="A1688">
            <v>99243</v>
          </cell>
          <cell r="B1688" t="str">
            <v>ACRÉSCIMO PARA POÇO DE VISITA CIRCULAR PARA DRENAGEM, EM ALVENARIA COM TIJOLOS CERÂMICOS MACIÇOS, DIÂMETRO INTERNO = 1,2 M. AF_12/2020</v>
          </cell>
          <cell r="C1688" t="str">
            <v>M</v>
          </cell>
          <cell r="D1688">
            <v>1423.73</v>
          </cell>
        </row>
        <row r="1689">
          <cell r="A1689">
            <v>99244</v>
          </cell>
          <cell r="B1689" t="str">
            <v>BASE PARA POÇO DE VISITA RETANGULAR PARA DRENAGEM, EM ALVENARIA COM BLOCOS DE CONCRETO, DIMENSÕES INTERNAS = 1,5X2 M, PROFUNDIDADE = 1,45 M, EXCLUINDO TAMPÃO. AF_12/2020</v>
          </cell>
          <cell r="C1689" t="str">
            <v>UN</v>
          </cell>
          <cell r="D1689">
            <v>4333.13</v>
          </cell>
        </row>
        <row r="1690">
          <cell r="A1690">
            <v>99246</v>
          </cell>
          <cell r="B1690" t="str">
            <v>ACRÉSCIMO PARA POÇO DE VISITA CIRCULAR PARA DRENAGEM, EM CONCRETO PRÉ-MOLDADO, DIÂMETRO INTERNO = 1,5 M. AF_12/2020</v>
          </cell>
          <cell r="C1690" t="str">
            <v>M</v>
          </cell>
          <cell r="D1690">
            <v>837.67</v>
          </cell>
        </row>
        <row r="1691">
          <cell r="A1691">
            <v>99247</v>
          </cell>
          <cell r="B1691" t="str">
            <v>ACRÉSCIMO PARA POÇO DE VISITA RETANGULAR PARA DRENAGEM, EM ALVENARIA COM BLOCOS DE CONCRETO, DIMENSÕES INTERNAS = 1,5X2 M. AF_12/2020</v>
          </cell>
          <cell r="C1691" t="str">
            <v>M</v>
          </cell>
          <cell r="D1691">
            <v>1667.88</v>
          </cell>
        </row>
        <row r="1692">
          <cell r="A1692">
            <v>99248</v>
          </cell>
          <cell r="B1692" t="str">
            <v>BASE PARA POÇO DE VISITA CIRCULAR PARA DRENAGEM, EM ALVENARIA COM TIJOLOS CERÂMICOS MACIÇOS, DIÂMETRO INTERNO = 1,5 M, PROFUNDIDADE = 1,45 M, EXCLUINDO TAMPÃO. AF_12/2020</v>
          </cell>
          <cell r="C1692" t="str">
            <v>UN</v>
          </cell>
          <cell r="D1692">
            <v>4134.93</v>
          </cell>
        </row>
        <row r="1693">
          <cell r="A1693">
            <v>99249</v>
          </cell>
          <cell r="B1693" t="str">
            <v>ACRÉSCIMO PARA POÇO DE VISITA CIRCULAR PARA DRENAGEM, EM ALVENARIA COM TIJOLOS CERÂMICOS MACIÇOS, DIÂMETRO INTERNO = 1,5 M. AF_12/2020</v>
          </cell>
          <cell r="C1693" t="str">
            <v>M</v>
          </cell>
          <cell r="D1693">
            <v>1741.76</v>
          </cell>
        </row>
        <row r="1694">
          <cell r="A1694">
            <v>99252</v>
          </cell>
          <cell r="B1694" t="str">
            <v>BASE PARA POÇO DE VISITA RETANGULAR PARA DRENAGEM, EM ALVENARIA COM BLOCOS DE CONCRETO, DIMENSÕES INTERNAS = 1X1 M, PROFUNDIDADE = 1,45 M, EXCLUINDO TAMPÃO. AF_12/2020</v>
          </cell>
          <cell r="C1694" t="str">
            <v>UN</v>
          </cell>
          <cell r="D1694">
            <v>2247.0100000000002</v>
          </cell>
        </row>
        <row r="1695">
          <cell r="A1695">
            <v>99254</v>
          </cell>
          <cell r="B1695" t="str">
            <v>ACRÉSCIMO PARA POÇO DE VISITA RETANGULAR PARA DRENAGEM, EM ALVENARIA COM BLOCOS DE CONCRETO, DIMENSÕES INTERNAS = 1X1 M. AF_12/2020</v>
          </cell>
          <cell r="C1695" t="str">
            <v>M</v>
          </cell>
          <cell r="D1695">
            <v>1055.7</v>
          </cell>
        </row>
        <row r="1696">
          <cell r="A1696">
            <v>99256</v>
          </cell>
          <cell r="B1696" t="str">
            <v>BASE PARA POÇO DE VISITA RETANGULAR PARA DRENAGEM, EM ALVENARIA COM BLOCOS DE CONCRETO, DIMENSÕES INTERNAS = 1,5X2,5 M, PROFUNDIDADE = 1,45 M, EXCLUINDO TAMPÃO. AF_12/2020</v>
          </cell>
          <cell r="C1696" t="str">
            <v>UN</v>
          </cell>
          <cell r="D1696">
            <v>5109</v>
          </cell>
        </row>
        <row r="1697">
          <cell r="A1697">
            <v>99259</v>
          </cell>
          <cell r="B1697" t="str">
            <v>BASE PARA POÇO DE VISITA RETANGULAR PARA DRENAGEM, EM ALVENARIA COM BLOCOS DE CONCRETO, DIMENSÕES INTERNAS = 1X1,5 M, PROFUNDIDADE = 1,45 M, EXCLUINDO TAMPÃO. AF_12/2020</v>
          </cell>
          <cell r="C1697" t="str">
            <v>UN</v>
          </cell>
          <cell r="D1697">
            <v>2845.33</v>
          </cell>
        </row>
        <row r="1698">
          <cell r="A1698">
            <v>99261</v>
          </cell>
          <cell r="B1698" t="str">
            <v>ACRÉSCIMO PARA POÇO DE VISITA RETANGULAR PARA DRENAGEM, EM ALVENARIA COM BLOCOS DE CONCRETO, DIMENSÕES INTERNAS = 1X1,5 M. AF_12/2020</v>
          </cell>
          <cell r="C1698" t="str">
            <v>M</v>
          </cell>
          <cell r="D1698">
            <v>1259.74</v>
          </cell>
        </row>
        <row r="1699">
          <cell r="A1699">
            <v>99263</v>
          </cell>
          <cell r="B1699" t="str">
            <v>ACRÉSCIMO PARA POÇO DE VISITA RETANGULAR PARA DRENAGEM, EM ALVENARIA COM BLOCOS DE CONCRETO, DIMENSÕES INTERNAS = 1,5X2,5 M. AF_12/2020</v>
          </cell>
          <cell r="C1699" t="str">
            <v>M</v>
          </cell>
          <cell r="D1699">
            <v>1871.96</v>
          </cell>
        </row>
        <row r="1700">
          <cell r="A1700">
            <v>99265</v>
          </cell>
          <cell r="B1700" t="str">
            <v>BASE PARA POÇO DE VISITA RETANGULAR PARA DRENAGEM, EM ALVENARIA COM BLOCOS DE CONCRETO, DIMENSÕES INTERNAS = 1X2 M, PROFUNDIDADE = 1,45 M, EXCLUINDO TAMPÃO. AF_12/2020</v>
          </cell>
          <cell r="C1700" t="str">
            <v>UN</v>
          </cell>
          <cell r="D1700">
            <v>3443.45</v>
          </cell>
        </row>
        <row r="1701">
          <cell r="A1701">
            <v>99266</v>
          </cell>
          <cell r="B1701" t="str">
            <v>ACRÉSCIMO PARA POÇO DE VISITA RETANGULAR PARA DRENAGEM, EM ALVENARIA COM BLOCOS DE CONCRETO, DIMENSÕES INTERNAS = 1X2 M. AF_12/2020</v>
          </cell>
          <cell r="C1701" t="str">
            <v>M</v>
          </cell>
          <cell r="D1701">
            <v>1463.81</v>
          </cell>
        </row>
        <row r="1702">
          <cell r="A1702">
            <v>99267</v>
          </cell>
          <cell r="B1702" t="str">
            <v>BASE PARA POÇO DE VISITA RETANGULAR PARA DRENAGEM, EM ALVENARIA COM BLOCOS DE CONCRETO, DIMENSÕES INTERNAS = 1X2,5 M, PROFUNDIDADE = 1,45 M, EXCLUINDO TAMPÃO. AF_12/2020</v>
          </cell>
          <cell r="C1702" t="str">
            <v>UN</v>
          </cell>
          <cell r="D1702">
            <v>4044.16</v>
          </cell>
        </row>
        <row r="1703">
          <cell r="A1703">
            <v>99268</v>
          </cell>
          <cell r="B1703" t="str">
            <v>POÇO DE INSPEÇÃO CIRCULAR PARA DRENAGEM, EM CONCRETO PRÉ-MOLDADO, DIÂMETRO INTERNO = 0,6 M, PROFUNDIDADE = 1 M, EXCLUINDO TAMPÃO. AF_12/2020</v>
          </cell>
          <cell r="C1703" t="str">
            <v>UN</v>
          </cell>
          <cell r="D1703">
            <v>418.64</v>
          </cell>
        </row>
        <row r="1704">
          <cell r="A1704">
            <v>99269</v>
          </cell>
          <cell r="B1704" t="str">
            <v>ACRÉSCIMO PARA POÇO DE VISITA RETANGULAR PARA DRENAGEM, EM ALVENARIA COM BLOCOS DE CONCRETO, DIMENSÕES INTERNAS = 1X2,5 M. AF_12/2020</v>
          </cell>
          <cell r="C1704" t="str">
            <v>M</v>
          </cell>
          <cell r="D1704">
            <v>1667.88</v>
          </cell>
        </row>
        <row r="1705">
          <cell r="A1705">
            <v>99270</v>
          </cell>
          <cell r="B1705" t="str">
            <v>POÇO DE INSPEÇÃO CIRCULAR PARA DRENAGEM, EM CONCRETO PRÉ-MOLDADO, DIÂMETRO INTERNO = 0,6 M, PROFUNDIDADE = 1,5 M, EXCLUINDO TAMPÃO. AF_12/2020</v>
          </cell>
          <cell r="C1705" t="str">
            <v>UN</v>
          </cell>
          <cell r="D1705">
            <v>579.79</v>
          </cell>
        </row>
        <row r="1706">
          <cell r="A1706">
            <v>99271</v>
          </cell>
          <cell r="B1706" t="str">
            <v>BASE PARA POÇO DE VISITA RETANGULAR PARA DRENAGEM, EM ALVENARIA COM BLOCOS DE CONCRETO, DIMENSÕES INTERNAS = 1,5X3 M, PROFUNDIDADE = 1,45 M, EXCLUINDO TAMPÃO. AF_12/2020</v>
          </cell>
          <cell r="C1706" t="str">
            <v>UN</v>
          </cell>
          <cell r="D1706">
            <v>5860.13</v>
          </cell>
        </row>
        <row r="1707">
          <cell r="A1707">
            <v>99272</v>
          </cell>
          <cell r="B1707" t="str">
            <v>POÇO DE INSPEÇÃO CIRCULAR PARA DRENAGEM, EM ALVENARIA COM TIJOLOS CERÂMICOS MACIÇOS, DIÂMETRO INTERNO = 0,6 M, PROFUNDIDADE = 1 M, EXCLUINDO TAMPÃO. AF_12/2020</v>
          </cell>
          <cell r="C1707" t="str">
            <v>UN</v>
          </cell>
          <cell r="D1707">
            <v>971.78</v>
          </cell>
        </row>
        <row r="1708">
          <cell r="A1708">
            <v>99273</v>
          </cell>
          <cell r="B1708" t="str">
            <v>POÇO DE INSPEÇÃO CIRCULAR PARA DRENAGEM, EM ALVENARIA COM TIJOLOS CERÂMICOS MACIÇOS, DIÂMETRO INTERNO = 0,6 M, PROFUNDIDADE = 1,5 M, EXCLUINDO TAMPÃO. AF_12/2020</v>
          </cell>
          <cell r="C1708" t="str">
            <v>UN</v>
          </cell>
          <cell r="D1708">
            <v>1373.36</v>
          </cell>
        </row>
        <row r="1709">
          <cell r="A1709">
            <v>99274</v>
          </cell>
          <cell r="B1709" t="str">
            <v>BASE PARA POÇO DE VISITA RETANGULAR PARA DRENAGEM, EM ALVENARIA COM BLOCOS DE CONCRETO, DIMENSÕES INTERNAS = 1X3 M, PROFUNDIDADE = 1,45 M, EXCLUINDO TAMPÃO. AF_12/2020</v>
          </cell>
          <cell r="C1709" t="str">
            <v>UN</v>
          </cell>
          <cell r="D1709">
            <v>4676.25</v>
          </cell>
        </row>
        <row r="1710">
          <cell r="A1710">
            <v>99275</v>
          </cell>
          <cell r="B1710" t="str">
            <v>BASE PARA POÇO DE VISITA CIRCULAR PARA DRENAGEM, EM CONCRETO PRÉ-MOLDADO, DIÂMETRO INTERNO = 0,8 M, PROFUNDIDADE = 1,45 M, EXCLUINDO TAMPÃO. AF_12/2020</v>
          </cell>
          <cell r="C1710" t="str">
            <v>UN</v>
          </cell>
          <cell r="D1710">
            <v>820.84</v>
          </cell>
        </row>
        <row r="1711">
          <cell r="A1711">
            <v>99276</v>
          </cell>
          <cell r="B1711" t="str">
            <v>ACRÉSCIMO PARA POÇO DE VISITA RETANGULAR PARA DRENAGEM, EM ALVENARIA COM BLOCOS DE CONCRETO, DIMENSÕES INTERNAS = 1,5X3 M. AF_12/2020</v>
          </cell>
          <cell r="C1711" t="str">
            <v>M</v>
          </cell>
          <cell r="D1711">
            <v>2076.0500000000002</v>
          </cell>
        </row>
        <row r="1712">
          <cell r="A1712">
            <v>99277</v>
          </cell>
          <cell r="B1712" t="str">
            <v>ACRÉSCIMO PARA POÇO DE VISITA RETANGULAR PARA DRENAGEM, EM ALVENARIA COM BLOCOS DE CONCRETO, DIMENSÕES INTERNAS = 1X3 M. AF_12/2020</v>
          </cell>
          <cell r="C1712" t="str">
            <v>M</v>
          </cell>
          <cell r="D1712">
            <v>1871.96</v>
          </cell>
        </row>
        <row r="1713">
          <cell r="A1713">
            <v>99278</v>
          </cell>
          <cell r="B1713" t="str">
            <v>ACRÉSCIMO PARA POÇO DE VISITA CIRCULAR PARA DRENAGEM, EM CONCRETO PRÉ-MOLDADO, DIÂMETRO INTERNO = 0,8 M. AF_12/2020</v>
          </cell>
          <cell r="C1713" t="str">
            <v>M</v>
          </cell>
          <cell r="D1713">
            <v>329.33</v>
          </cell>
        </row>
        <row r="1714">
          <cell r="A1714">
            <v>99279</v>
          </cell>
          <cell r="B1714" t="str">
            <v>BASE PARA POÇO DE VISITA RETANGULAR PARA DRENAGEM, EM ALVENARIA COM BLOCOS DE CONCRETO, DIMENSÕES INTERNAS = 1X3,5 M, PROFUNDIDADE = 1,45 M, EXCLUINDO TAMPÃO. AF_12/2020</v>
          </cell>
          <cell r="C1714" t="str">
            <v>UN</v>
          </cell>
          <cell r="D1714">
            <v>5279.06</v>
          </cell>
        </row>
        <row r="1715">
          <cell r="A1715">
            <v>99280</v>
          </cell>
          <cell r="B1715" t="str">
            <v>BASE PARA POÇO DE VISITA CIRCULAR PARA DRENAGEM, EM ALVENARIA COM TIJOLOS CERÂMICOS MACIÇOS, DIÂMETRO INTERNO = 0,8 M, PROFUNDIDADE = 1,45 M, EXCLUINDO TAMPÃO. AF_12/2020</v>
          </cell>
          <cell r="C1715" t="str">
            <v>UN</v>
          </cell>
          <cell r="D1715">
            <v>1812.42</v>
          </cell>
        </row>
        <row r="1716">
          <cell r="A1716">
            <v>99281</v>
          </cell>
          <cell r="B1716" t="str">
            <v>ACRÉSCIMO PARA POÇO DE VISITA RETANGULAR PARA DRENAGEM, EM ALVENARIA COM BLOCOS DE CONCRETO, DIMENSÕES INTERNAS = 1X3,5 M. AF_12/2020</v>
          </cell>
          <cell r="C1716" t="str">
            <v>M</v>
          </cell>
          <cell r="D1716">
            <v>2076.0500000000002</v>
          </cell>
        </row>
        <row r="1717">
          <cell r="A1717">
            <v>99282</v>
          </cell>
          <cell r="B1717" t="str">
            <v>ACRÉSCIMO PARA POÇO DE VISITA RETANGULAR PARA DRENAGEM, EM ALVENARIA COM BLOCOS DE CONCRETO, DIMENSÕES INTERNAS = 2,5X2,5 M. AF_12/2020</v>
          </cell>
          <cell r="C1717" t="str">
            <v>M</v>
          </cell>
          <cell r="D1717">
            <v>2300.77</v>
          </cell>
        </row>
        <row r="1718">
          <cell r="A1718">
            <v>99283</v>
          </cell>
          <cell r="B1718" t="str">
            <v>ACRÉSCIMO PARA POÇO DE VISITA CIRCULAR PARA DRENAGEM, EM ALVENARIA COM TIJOLOS CERÂMICOS MACIÇOS, DIÂMETRO INTERNO = 0,8 M. AF_12/2020</v>
          </cell>
          <cell r="C1718" t="str">
            <v>M</v>
          </cell>
          <cell r="D1718">
            <v>999.66</v>
          </cell>
        </row>
        <row r="1719">
          <cell r="A1719">
            <v>99284</v>
          </cell>
          <cell r="B1719" t="str">
            <v>BASE PARA POÇO DE VISITA RETANGULAR PARA DRENAGEM, EM ALVENARIA COM BLOCOS DE CONCRETO, DIMENSÕES INTERNAS = 1,5X3,5 M, PROFUNDIDADE = 1,45 M, EXCLUINDO TAMPÃO. AF_12/2020</v>
          </cell>
          <cell r="C1719" t="str">
            <v>UN</v>
          </cell>
          <cell r="D1719">
            <v>6623.72</v>
          </cell>
        </row>
        <row r="1720">
          <cell r="A1720">
            <v>99285</v>
          </cell>
          <cell r="B1720" t="str">
            <v>BASE PARA POÇO DE VISITA CIRCULAR PARA DRENAGEM, EM CONCRETO PRÉ-MOLDADO, DIÂMETRO INTERNO = 1 M, PROFUNDIDADE = 1,45 M, EXCLUINDO TAMPÃO. AF_05/2018</v>
          </cell>
          <cell r="C1720" t="str">
            <v>UN</v>
          </cell>
          <cell r="D1720">
            <v>1165.31</v>
          </cell>
        </row>
        <row r="1721">
          <cell r="A1721">
            <v>99286</v>
          </cell>
          <cell r="B1721" t="str">
            <v>BASE PARA POÇO DE VISITA RETANGULAR PARA DRENAGEM, EM ALVENARIA COM BLOCOS DE CONCRETO, DIMENSÕES INTERNAS = 1X4 M, PROFUNDIDADE = 1,45 M, EXCLUINDO TAMPÃO. AF_12/2020</v>
          </cell>
          <cell r="C1721" t="str">
            <v>UN</v>
          </cell>
          <cell r="D1721">
            <v>5878.08</v>
          </cell>
        </row>
        <row r="1722">
          <cell r="A1722">
            <v>99287</v>
          </cell>
          <cell r="B1722" t="str">
            <v>BASE PARA POÇO DE VISITA RETANGULAR PARA DRENAGEM, EM ALVENARIA COM BLOCOS DE CONCRETO, DIMENSÕES INTERNAS = 2,5X3 M, PROFUNDIDADE = 1,45 M, EXCLUINDO TAMPÃO. AF_12/2020</v>
          </cell>
          <cell r="C1722" t="str">
            <v>UN</v>
          </cell>
          <cell r="D1722">
            <v>8428.59</v>
          </cell>
        </row>
        <row r="1723">
          <cell r="A1723">
            <v>99288</v>
          </cell>
          <cell r="B1723" t="str">
            <v>ACRÉSCIMO PARA POÇO DE VISITA CIRCULAR PARA DRENAGEM, EM CONCRETO PRÉ-MOLDADO, DIÂMETRO INTERNO = 1 M. AF_12/2020</v>
          </cell>
          <cell r="C1723" t="str">
            <v>M</v>
          </cell>
          <cell r="D1723">
            <v>435.6</v>
          </cell>
        </row>
        <row r="1724">
          <cell r="A1724">
            <v>99289</v>
          </cell>
          <cell r="B1724" t="str">
            <v>ACRÉSCIMO PARA POÇO DE VISITA RETANGULAR PARA DRENAGEM, EM ALVENARIA COM BLOCOS DE CONCRETO, DIMENSÕES INTERNAS = 1X4 M. AF_12/2020</v>
          </cell>
          <cell r="C1724" t="str">
            <v>M</v>
          </cell>
          <cell r="D1724">
            <v>2252.9499999999998</v>
          </cell>
        </row>
        <row r="1725">
          <cell r="A1725">
            <v>99290</v>
          </cell>
          <cell r="B1725" t="str">
            <v>BASE PARA POÇO DE VISITA RETANGULAR PARA DRENAGEM, EM ALVENARIA COM BLOCOS DE CONCRETO, DIMENSÕES INTERNAS = 1,5X1,5 M, PROFUNDIDADE = 1,45 M, EXCLUINDO TAMPÃO. AF_12/2020</v>
          </cell>
          <cell r="C1725" t="str">
            <v>UN</v>
          </cell>
          <cell r="D1725">
            <v>3540.8</v>
          </cell>
        </row>
        <row r="1726">
          <cell r="A1726">
            <v>99291</v>
          </cell>
          <cell r="B1726" t="str">
            <v>ACRÉSCIMO PARA POÇO DE VISITA RETANGULAR PARA DRENAGEM, EM ALVENARIA COM BLOCOS DE CONCRETO, DIMENSÕES INTERNAS = 1,5X3,5 M. AF_12/2020</v>
          </cell>
          <cell r="C1726" t="str">
            <v>M</v>
          </cell>
          <cell r="D1726">
            <v>2280.1</v>
          </cell>
        </row>
        <row r="1727">
          <cell r="A1727">
            <v>99292</v>
          </cell>
          <cell r="B1727" t="str">
            <v>BASE PARA POÇO DE VISITA CIRCULAR PARA DRENAGEM, EM ALVENARIA COM TIJOLOS CERÂMICOS MACIÇOS, DIÂMETRO INTERNO = 1 M, PROFUNDIDADE = 1,45 M, EXCLUINDO TAMPÃO. AF_12/2020</v>
          </cell>
          <cell r="C1727" t="str">
            <v>UN</v>
          </cell>
          <cell r="D1727">
            <v>2253.9299999999998</v>
          </cell>
        </row>
        <row r="1728">
          <cell r="A1728">
            <v>99293</v>
          </cell>
          <cell r="B1728" t="str">
            <v>ACRÉSCIMO PARA POÇO DE VISITA CIRCULAR PARA DRENAGEM, EM ALVENARIA COM TIJOLOS CERÂMICOS MACIÇOS, DIÂMETRO INTERNO = 1 M. AF_12/2020</v>
          </cell>
          <cell r="C1728" t="str">
            <v>M</v>
          </cell>
          <cell r="D1728">
            <v>1211.67</v>
          </cell>
        </row>
        <row r="1729">
          <cell r="A1729">
            <v>99294</v>
          </cell>
          <cell r="B1729" t="str">
            <v>BASE PARA POÇO DE VISITA RETANGULAR PARA DRENAGEM, EM ALVENARIA COM BLOCOS DE CONCRETO, DIMENSÕES INTERNAS = 1,5X4 M, PROFUNDIDADE = 1,45 M, EXCLUINDO TAMPÃO. AF_12/2020</v>
          </cell>
          <cell r="C1729" t="str">
            <v>UN</v>
          </cell>
          <cell r="D1729">
            <v>7338.05</v>
          </cell>
        </row>
        <row r="1730">
          <cell r="A1730">
            <v>99296</v>
          </cell>
          <cell r="B1730" t="str">
            <v>ACRÉSCIMO PARA POÇO DE VISITA RETANGULAR PARA DRENAGEM, EM ALVENARIA COM BLOCOS DE CONCRETO, DIMENSÕES INTERNAS = 2,5X3 M. AF_12/2020</v>
          </cell>
          <cell r="C1730" t="str">
            <v>M</v>
          </cell>
          <cell r="D1730">
            <v>2504.79</v>
          </cell>
        </row>
        <row r="1731">
          <cell r="A1731">
            <v>99297</v>
          </cell>
          <cell r="B1731" t="str">
            <v>ACRÉSCIMO PARA POÇO DE VISITA RETANGULAR PARA DRENAGEM, EM ALVENARIA COM BLOCOS DE CONCRETO, DIMENSÕES INTERNAS = 1,5X4 M. AF_12/2020</v>
          </cell>
          <cell r="C1731" t="str">
            <v>M</v>
          </cell>
          <cell r="D1731">
            <v>2501.2199999999998</v>
          </cell>
        </row>
        <row r="1732">
          <cell r="A1732">
            <v>99298</v>
          </cell>
          <cell r="B1732" t="str">
            <v>BASE PARA POÇO DE VISITA RETANGULAR PARA DRENAGEM, EM ALVENARIA COM BLOCOS DE CONCRETO, DIMENSÕES INTERNAS = 2,5X3,5 M, PROFUNDIDADE = 1,45 M, EXCLUINDO TAMPÃO. AF_12/2020</v>
          </cell>
          <cell r="C1732" t="str">
            <v>UN</v>
          </cell>
          <cell r="D1732">
            <v>9541.98</v>
          </cell>
        </row>
        <row r="1733">
          <cell r="A1733">
            <v>99299</v>
          </cell>
          <cell r="B1733" t="str">
            <v>ACRÉSCIMO PARA POÇO DE VISITA RETANGULAR PARA DRENAGEM, EM ALVENARIA COM BLOCOS DE CONCRETO, DIMENSÕES INTERNAS = 2,5X3,5 M. AF_12/2020</v>
          </cell>
          <cell r="C1733" t="str">
            <v>M</v>
          </cell>
          <cell r="D1733">
            <v>2708.8</v>
          </cell>
        </row>
        <row r="1734">
          <cell r="A1734">
            <v>99300</v>
          </cell>
          <cell r="B1734" t="str">
            <v>BASE PARA POÇO DE VISITA RETANGULAR PARA DRENAGEM, EM ALVENARIA COM BLOCOS DE CONCRETO, DIMENSÕES INTERNAS = 2,5X4 M, PROFUNDIDADE = 1,45 M, EXCLUINDO TAMPÃO. AF_12/2020</v>
          </cell>
          <cell r="C1734" t="str">
            <v>UN</v>
          </cell>
          <cell r="D1734">
            <v>10655.58</v>
          </cell>
        </row>
        <row r="1735">
          <cell r="A1735">
            <v>99301</v>
          </cell>
          <cell r="B1735" t="str">
            <v>BASE PARA POÇO DE VISITA RETANGULAR PARA DRENAGEM, EM ALVENARIA COM BLOCOS DE CONCRETO, DIMENSÕES INTERNAS = 2X2 M, PROFUNDIDADE = 1,45 M, EXCLUINDO TAMPÃO. AF_12/2020</v>
          </cell>
          <cell r="C1735" t="str">
            <v>UN</v>
          </cell>
          <cell r="D1735">
            <v>5238.43</v>
          </cell>
        </row>
        <row r="1736">
          <cell r="A1736">
            <v>99302</v>
          </cell>
          <cell r="B1736" t="str">
            <v>ACRÉSCIMO PARA POÇO DE VISITA RETANGULAR PARA DRENAGEM, EM ALVENARIA COM BLOCOS DE CONCRETO, DIMENSÕES INTERNAS = 2,5X4 M. AF_12/2020</v>
          </cell>
          <cell r="C1736" t="str">
            <v>M</v>
          </cell>
          <cell r="D1736">
            <v>2916.44</v>
          </cell>
        </row>
        <row r="1737">
          <cell r="A1737">
            <v>99303</v>
          </cell>
          <cell r="B1737" t="str">
            <v>BASE PARA POÇO DE VISITA RETANGULAR PARA DRENAGEM, EM ALVENARIA COM BLOCOS DE CONCRETO, DIMENSÕES INTERNAS = 3X3 M, PROFUNDIDADE = 1,45 M, EXCLUINDO TAMPÃO. AF_12/2020</v>
          </cell>
          <cell r="C1737" t="str">
            <v>UN</v>
          </cell>
          <cell r="D1737">
            <v>9751.02</v>
          </cell>
        </row>
        <row r="1738">
          <cell r="A1738">
            <v>99304</v>
          </cell>
          <cell r="B1738" t="str">
            <v>ACRÉSCIMO PARA POÇO DE VISITA RETANGULAR PARA DRENAGEM, EM ALVENARIA COM BLOCOS DE CONCRETO, DIMENSÕES INTERNAS = 3X3 M. AF_12/2020</v>
          </cell>
          <cell r="C1738" t="str">
            <v>M</v>
          </cell>
          <cell r="D1738">
            <v>2712.37</v>
          </cell>
        </row>
        <row r="1739">
          <cell r="A1739">
            <v>99305</v>
          </cell>
          <cell r="B1739" t="str">
            <v>BASE PARA POÇO DE VISITA RETANGULAR PARA DRENAGEM, EM ALVENARIA COM BLOCOS DE CONCRETO, DIMENSÕES INTERNAS = 3X3,5 M, PROFUNDIDADE = 1,45 M, EXCLUINDO TAMPÃO. AF_12/2020</v>
          </cell>
          <cell r="C1739" t="str">
            <v>UN</v>
          </cell>
          <cell r="D1739">
            <v>11035.19</v>
          </cell>
        </row>
        <row r="1740">
          <cell r="A1740">
            <v>99306</v>
          </cell>
          <cell r="B1740" t="str">
            <v>ACRÉSCIMO PARA POÇO DE VISITA RETANGULAR PARA DRENAGEM, EM ALVENARIA COM BLOCOS DE CONCRETO, DIMENSÕES INTERNAS = 3X3,5 M. AF_12/2020</v>
          </cell>
          <cell r="C1740" t="str">
            <v>M</v>
          </cell>
          <cell r="D1740">
            <v>2916.44</v>
          </cell>
        </row>
        <row r="1741">
          <cell r="A1741">
            <v>99307</v>
          </cell>
          <cell r="B1741" t="str">
            <v>ACRÉSCIMO PARA POÇO DE VISITA RETANGULAR PARA DRENAGEM, EM ALVENARIA COM BLOCOS DE CONCRETO, DIMENSÕES INTERNAS = 2X2 M. AF_12/2020</v>
          </cell>
          <cell r="C1741" t="str">
            <v>M</v>
          </cell>
          <cell r="D1741">
            <v>1955.57</v>
          </cell>
        </row>
        <row r="1742">
          <cell r="A1742">
            <v>99308</v>
          </cell>
          <cell r="B1742" t="str">
            <v>BASE PARA POÇO DE VISITA RETANGULAR PARA DRENAGEM, EM ALVENARIA COM BLOCOS DE CONCRETO, DIMENSÕES INTERNAS = 3X4 M, PROFUNDIDADE = 1,45 M, EXCLUINDO TAMPÃO. AF_12/2020</v>
          </cell>
          <cell r="C1742" t="str">
            <v>UN</v>
          </cell>
          <cell r="D1742">
            <v>12316.29</v>
          </cell>
        </row>
        <row r="1743">
          <cell r="A1743">
            <v>99309</v>
          </cell>
          <cell r="B1743" t="str">
            <v>ACRÉSCIMO PARA POÇO DE VISITA RETANGULAR PARA DRENAGEM, EM ALVENARIA COM BLOCOS DE CONCRETO, DIMENSÕES INTERNAS = 3X4 M. AF_12/2020</v>
          </cell>
          <cell r="C1743" t="str">
            <v>M</v>
          </cell>
          <cell r="D1743">
            <v>3124.05</v>
          </cell>
        </row>
        <row r="1744">
          <cell r="A1744">
            <v>99310</v>
          </cell>
          <cell r="B1744" t="str">
            <v>BASE PARA POÇO DE VISITA RETANGULAR PARA DRENAGEM, EM ALVENARIA COM BLOCOS DE CONCRETO, DIMENSÕES INTERNAS = 3,5X3,5 M, PROFUNDIDADE = 1,45 M, EXCLUINDO TAMPÃO. AF_12/2020</v>
          </cell>
          <cell r="C1744" t="str">
            <v>UN</v>
          </cell>
          <cell r="D1744">
            <v>12530.29</v>
          </cell>
        </row>
        <row r="1745">
          <cell r="A1745">
            <v>99311</v>
          </cell>
          <cell r="B1745" t="str">
            <v>ACRÉSCIMO PARA POÇO DE VISITA RETANGULAR PARA DRENAGEM, EM ALVENARIA COM BLOCOS DE CONCRETO, DIMENSÕES INTERNAS = 3,5X3,5 M. AF_12/2020</v>
          </cell>
          <cell r="C1745" t="str">
            <v>M</v>
          </cell>
          <cell r="D1745">
            <v>3124.05</v>
          </cell>
        </row>
        <row r="1746">
          <cell r="A1746">
            <v>99312</v>
          </cell>
          <cell r="B1746" t="str">
            <v>BASE PARA POÇO DE VISITA RETANGULAR PARA DRENAGEM, EM ALVENARIA COM BLOCOS DE CONCRETO, DIMENSÕES INTERNAS = 2X2,5 M, PROFUNDIDADE = 1,45 M, EXCLUINDO TAMPÃO. AF_12/2020</v>
          </cell>
          <cell r="C1746" t="str">
            <v>UN</v>
          </cell>
          <cell r="D1746">
            <v>6150.26</v>
          </cell>
        </row>
        <row r="1747">
          <cell r="A1747">
            <v>99313</v>
          </cell>
          <cell r="B1747" t="str">
            <v>BASE PARA POÇO DE VISITA RETANGULAR PARA DRENAGEM, EM ALVENARIA COM BLOCOS DE CONCRETO, DIMENSÕES INTERNAS = 3,5X4 M, PROFUNDIDADE = 1,45 M, EXCLUINDO TAMPÃO. AF_12/2020</v>
          </cell>
          <cell r="C1747" t="str">
            <v>UN</v>
          </cell>
          <cell r="D1747">
            <v>13983.02</v>
          </cell>
        </row>
        <row r="1748">
          <cell r="A1748">
            <v>99314</v>
          </cell>
          <cell r="B1748" t="str">
            <v>ACRÉSCIMO PARA POÇO DE VISITA RETANGULAR PARA DRENAGEM, EM ALVENARIA COM BLOCOS DE CONCRETO, DIMENSÕES INTERNAS = 3,5X4 M. AF_12/2020</v>
          </cell>
          <cell r="C1748" t="str">
            <v>M</v>
          </cell>
          <cell r="D1748">
            <v>3331.68</v>
          </cell>
        </row>
        <row r="1749">
          <cell r="A1749">
            <v>99315</v>
          </cell>
          <cell r="B1749" t="str">
            <v>BASE PARA POÇO DE VISITA RETANGULAR PARA DRENAGEM, EM ALVENARIA COM BLOCOS DE CONCRETO, DIMENSÕES INTERNAS = 4X4 M, PROFUNDIDADE = 1,45 M, EXCLUINDO TAMPÃO. AF_12/2020</v>
          </cell>
          <cell r="C1749" t="str">
            <v>UN</v>
          </cell>
          <cell r="D1749">
            <v>15646.78</v>
          </cell>
        </row>
        <row r="1750">
          <cell r="A1750">
            <v>99317</v>
          </cell>
          <cell r="B1750" t="str">
            <v>ACRÉSCIMO PARA POÇO DE VISITA RETANGULAR PARA DRENAGEM, EM ALVENARIA COM BLOCOS DE CONCRETO, DIMENSÕES INTERNAS = 2X2,5 M. AF_12/2020</v>
          </cell>
          <cell r="C1750" t="str">
            <v>M</v>
          </cell>
          <cell r="D1750">
            <v>2093.09</v>
          </cell>
        </row>
        <row r="1751">
          <cell r="A1751">
            <v>99318</v>
          </cell>
          <cell r="B1751" t="str">
            <v>CHAMINÉ CIRCULAR PARA POÇO DE VISITA PARA DRENAGEM, EM CONCRETO PRÉ-MOLDADO, DIÂMETRO INTERNO = 0,6 M. AF_12/2020</v>
          </cell>
          <cell r="C1751" t="str">
            <v>M</v>
          </cell>
          <cell r="D1751">
            <v>241.8</v>
          </cell>
        </row>
        <row r="1752">
          <cell r="A1752">
            <v>99319</v>
          </cell>
          <cell r="B1752" t="str">
            <v>CHAMINÉ CIRCULAR PARA POÇO DE VISITA PARA DRENAGEM, EM ALVENARIA COM TIJOLOS CERÂMICOS MACIÇOS, DIÂMETRO INTERNO = 0,6 M. AF_12/2020</v>
          </cell>
          <cell r="C1752" t="str">
            <v>M</v>
          </cell>
          <cell r="D1752">
            <v>793.76</v>
          </cell>
        </row>
        <row r="1753">
          <cell r="A1753">
            <v>99320</v>
          </cell>
          <cell r="B1753" t="str">
            <v>BASE PARA POÇO DE VISITA RETANGULAR PARA DRENAGEM, EM ALVENARIA COM BLOCOS DE CONCRETO, DIMENSÕES INTERNAS = 2X3 M, PROFUNDIDADE = 1,45 M, EXCLUINDO TAMPÃO. AF_12/2020</v>
          </cell>
          <cell r="C1753" t="str">
            <v>UN</v>
          </cell>
          <cell r="D1753">
            <v>7125.7</v>
          </cell>
        </row>
        <row r="1754">
          <cell r="A1754">
            <v>99321</v>
          </cell>
          <cell r="B1754" t="str">
            <v>ACRÉSCIMO PARA POÇO DE VISITA RETANGULAR PARA DRENAGEM, EM ALVENARIA COM BLOCOS DE CONCRETO, DIMENSÕES INTERNAS = 2X3 M. AF_12/2020</v>
          </cell>
          <cell r="C1754" t="str">
            <v>M</v>
          </cell>
          <cell r="D1754">
            <v>2297.21</v>
          </cell>
        </row>
        <row r="1755">
          <cell r="A1755">
            <v>99322</v>
          </cell>
          <cell r="B1755" t="str">
            <v>BASE PARA POÇO DE VISITA RETANGULAR PARA DRENAGEM, EM ALVENARIA COM BLOCOS DE CONCRETO, DIMENSÕES INTERNAS = 2X3,5 M, PROFUNDIDADE = 1,45 M, EXCLUINDO TAMPÃO. AF_12/2020</v>
          </cell>
          <cell r="C1755" t="str">
            <v>UN</v>
          </cell>
          <cell r="D1755">
            <v>8045.51</v>
          </cell>
        </row>
        <row r="1756">
          <cell r="A1756">
            <v>99323</v>
          </cell>
          <cell r="B1756" t="str">
            <v>ACRÉSCIMO PARA POÇO DE VISITA RETANGULAR PARA DRENAGEM, EM ALVENARIA COM BLOCOS DE CONCRETO, DIMENSÕES INTERNAS = 2X3,5 M. AF_12/2020</v>
          </cell>
          <cell r="C1756" t="str">
            <v>M</v>
          </cell>
          <cell r="D1756">
            <v>2501.2199999999998</v>
          </cell>
        </row>
        <row r="1757">
          <cell r="A1757">
            <v>99324</v>
          </cell>
          <cell r="B1757" t="str">
            <v>BASE PARA POÇO DE VISITA RETANGULAR PARA DRENAGEM, EM ALVENARIA COM BLOCOS DE CONCRETO, DIMENSÕES INTERNAS = 2X4 M, PROFUNDIDADE = 1,45 M, EXCLUINDO TAMPÃO. AF_12/2020</v>
          </cell>
          <cell r="C1757" t="str">
            <v>UN</v>
          </cell>
          <cell r="D1757">
            <v>8965.3700000000008</v>
          </cell>
        </row>
        <row r="1758">
          <cell r="A1758">
            <v>99325</v>
          </cell>
          <cell r="B1758" t="str">
            <v>ACRÉSCIMO PARA POÇO DE VISITA RETANGULAR PARA DRENAGEM, EM ALVENARIA COM BLOCOS DE CONCRETO, DIMENSÕES INTERNAS = 2X4 M. AF_12/2020</v>
          </cell>
          <cell r="C1758" t="str">
            <v>M</v>
          </cell>
          <cell r="D1758">
            <v>2708.8</v>
          </cell>
        </row>
        <row r="1759">
          <cell r="A1759">
            <v>99326</v>
          </cell>
          <cell r="B1759" t="str">
            <v>BASE PARA POÇO DE VISITA RETANGULAR PARA DRENAGEM, EM ALVENARIA COM BLOCOS DE CONCRETO, DIMENSÕES INTERNAS = 2,5X2,5 M, PROFUNDIDADE = 1,45 M, EXCLUINDO TAMPÃO. AF_12/2020</v>
          </cell>
          <cell r="C1759" t="str">
            <v>UN</v>
          </cell>
          <cell r="D1759">
            <v>7314.82</v>
          </cell>
        </row>
        <row r="1760">
          <cell r="A1760">
            <v>99327</v>
          </cell>
          <cell r="B1760" t="str">
            <v>ACRÉSCIMO PARA POÇO DE VISITA RETANGULAR PARA DRENAGEM, EM ALVENARIA COM BLOCOS DE CONCRETO, DIMENSÕES INTERNAS = 4X4 M. AF_12/2020</v>
          </cell>
          <cell r="C1760" t="str">
            <v>M</v>
          </cell>
          <cell r="D1760">
            <v>3504.42</v>
          </cell>
        </row>
        <row r="1761">
          <cell r="A1761">
            <v>101800</v>
          </cell>
          <cell r="B1761" t="str">
            <v>CAIXA COM GRELHA RETANGULAR DE FERRO FUNDIDO, EM ALVENARIA COM TIJOLOS CERÂMICOS MACIÇOS, DIMENSÕES INTERNAS: 0,30 X 1,00 X 1,00. AF_12/2020</v>
          </cell>
          <cell r="C1761" t="str">
            <v>UN</v>
          </cell>
          <cell r="D1761">
            <v>1365.78</v>
          </cell>
        </row>
        <row r="1762">
          <cell r="A1762">
            <v>101801</v>
          </cell>
          <cell r="B1762" t="str">
            <v>CAIXA COM GRELHA RETANGULAR DE FERRO FUNDIDO, EM ALVENARIA COM BLOCOS DE CONCRETO, DIMENSÕES INTERNAS: 0,30 X 1,00 X 1,00. AF_12/2020</v>
          </cell>
          <cell r="C1762" t="str">
            <v>UN</v>
          </cell>
          <cell r="D1762">
            <v>1049.72</v>
          </cell>
        </row>
        <row r="1763">
          <cell r="A1763">
            <v>101806</v>
          </cell>
          <cell r="B1763" t="str">
            <v>CAIXA ENTERRADA DISTRIBUIDORA DE VAZÃO (SUMIDOUROS MÚLTIPLOS), RETANGULAR, EM ALVENARIA COM TIJOLOS MACIÇOS, DIMENSÕES INTERNAS: 0,60 X 0,60 X 0,50 M. AF_12/2020</v>
          </cell>
          <cell r="C1763" t="str">
            <v>UN</v>
          </cell>
          <cell r="D1763">
            <v>462.76</v>
          </cell>
        </row>
        <row r="1764">
          <cell r="A1764">
            <v>101807</v>
          </cell>
          <cell r="B1764" t="str">
            <v>CAIXA ENTERRADA DISTRIBUIDORA DE VAZÃO (SUMIDOUROS MÚLTIPLOS), RETANGULAR, EM ALVENARIA COM BLOCOS DE CONCRETO, DIMENSÕES INTERNAS: 0,60 X 0,60 X 0,50 M. AF_12/2020</v>
          </cell>
          <cell r="C1764" t="str">
            <v>UN</v>
          </cell>
          <cell r="D1764">
            <v>402.8</v>
          </cell>
        </row>
        <row r="1765">
          <cell r="A1765">
            <v>101808</v>
          </cell>
          <cell r="B1765" t="str">
            <v>CAIXA ENTERRADA DISTRIBUIDORA DE VAZÃO (SUMIDOUROS MÚLTIPLOS), RETANGULAR, EM CONCRETO PRÉ-MOLDADO, DIMENSÕES INTERNAS: 0,60 X 0,60 X 0,50 M. AF_12/2020</v>
          </cell>
          <cell r="C1765" t="str">
            <v>UN</v>
          </cell>
          <cell r="D1765">
            <v>439.56</v>
          </cell>
        </row>
        <row r="1766">
          <cell r="A1766">
            <v>101809</v>
          </cell>
          <cell r="B1766" t="str">
            <v>BASE PARA POCO DE VISITA RETANGULAR PARA ESGOTO E DRENAGEM, EM CONCRETO ESTRUTURAL, DIMENSÕES INTERNAS DE 90X150 M, PROFUNDIDADE DE 1,25 M, EXCLUINDO TAMPÃO. AF_12/2020</v>
          </cell>
          <cell r="C1766" t="str">
            <v>UN</v>
          </cell>
          <cell r="D1766">
            <v>2591.48</v>
          </cell>
        </row>
        <row r="1767">
          <cell r="A1767">
            <v>102139</v>
          </cell>
          <cell r="B1767" t="str">
            <v>BASE PARA POÇO DE VISITA CIRCULAR PARA  ESGOTO, EM CONCRETO PRÉ-MOLDADO, DIÂMETRO INTERNO = 1,2 M, PROFUNDIDADE = 1,45 M, EXCLUINDO TAMPÃO. AF_12/2020</v>
          </cell>
          <cell r="C1767" t="str">
            <v>UN</v>
          </cell>
          <cell r="D1767">
            <v>1516.68</v>
          </cell>
        </row>
        <row r="1768">
          <cell r="A1768">
            <v>102141</v>
          </cell>
          <cell r="B1768" t="str">
            <v>BASE PARA POÇO DE VISITA CIRCULAR PARA  ESGOTO, EM CONCRETO PRÉ-MOLDADO, DIÂMETRO INTERNO = 1,5 M, PROFUNDIDADE = 1,45 M, EXCLUINDO TAMPÃO. AF_12/2020</v>
          </cell>
          <cell r="C1768" t="str">
            <v>UN</v>
          </cell>
          <cell r="D1768">
            <v>2439.06</v>
          </cell>
        </row>
        <row r="1769">
          <cell r="A1769">
            <v>102142</v>
          </cell>
          <cell r="B1769" t="str">
            <v>BASE PARA POÇO DE VISITA CIRCULAR PARA DRENAGEM, EM CONCRETO PRÉ-MOLDADO, DIÂMETRO INTERNO = 1,5 M, PROFUNDIDADE = 1,45 M, EXCLUINDO TAMPÃO. AF_12/2020</v>
          </cell>
          <cell r="C1769" t="str">
            <v>UN</v>
          </cell>
          <cell r="D1769">
            <v>2409.79</v>
          </cell>
        </row>
        <row r="1770">
          <cell r="A1770">
            <v>102457</v>
          </cell>
          <cell r="B1770" t="str">
            <v>BASE PARA POÇO DE VISITA CIRCULAR PARA DRENAGEM, EM CONCRETO PRÉ-MOLDADO, DIÂMETRO INTERNO = 1,2 M, PROFUNDIDADE = 1,45 M, EXCLUINDO TAMPÃO. AF_05/2021</v>
          </cell>
          <cell r="C1770" t="str">
            <v>UN</v>
          </cell>
          <cell r="D1770">
            <v>1499.32</v>
          </cell>
        </row>
        <row r="1771">
          <cell r="A1771">
            <v>94263</v>
          </cell>
          <cell r="B1771" t="str">
            <v>GUIA (MEIO-FIO) CONCRETO, MOLDADA  IN LOCO  EM TRECHO RETO COM EXTRUSORA, 13 CM BASE X 22 CM ALTURA. AF_06/2016</v>
          </cell>
          <cell r="C1771" t="str">
            <v>M</v>
          </cell>
          <cell r="D1771">
            <v>31.46</v>
          </cell>
        </row>
        <row r="1772">
          <cell r="A1772">
            <v>94264</v>
          </cell>
          <cell r="B1772" t="str">
            <v>GUIA (MEIO-FIO) CONCRETO, MOLDADA  IN LOCO  EM TRECHO CURVO COM EXTRUSORA, 13 CM BASE X 22 CM ALTURA. AF_06/2016</v>
          </cell>
          <cell r="C1772" t="str">
            <v>M</v>
          </cell>
          <cell r="D1772">
            <v>34.43</v>
          </cell>
        </row>
        <row r="1773">
          <cell r="A1773">
            <v>94265</v>
          </cell>
          <cell r="B1773" t="str">
            <v>GUIA (MEIO-FIO) CONCRETO, MOLDADA  IN LOCO  EM TRECHO RETO COM EXTRUSORA, 15 CM BASE X 30 CM ALTURA. AF_06/2016</v>
          </cell>
          <cell r="C1773" t="str">
            <v>M</v>
          </cell>
          <cell r="D1773">
            <v>42.87</v>
          </cell>
        </row>
        <row r="1774">
          <cell r="A1774">
            <v>94266</v>
          </cell>
          <cell r="B1774" t="str">
            <v>GUIA (MEIO-FIO) CONCRETO, MOLDADA  IN LOCO  EM TRECHO CURVO COM EXTRUSORA, 15 CM BASE X 30 CM ALTURA. AF_06/2016</v>
          </cell>
          <cell r="C1774" t="str">
            <v>M</v>
          </cell>
          <cell r="D1774">
            <v>46.27</v>
          </cell>
        </row>
        <row r="1775">
          <cell r="A1775">
            <v>94267</v>
          </cell>
          <cell r="B1775" t="str">
            <v>GUIA (MEIO-FIO) E SARJETA CONJUGADOS DE CONCRETO, MOLDADA  IN LOCO  EM TRECHO RETO COM EXTRUSORA, 45 CM BASE (15 CM BASE DA GUIA + 30 CM BASE DA SARJETA) X 22 CM ALTURA. AF_06/2016</v>
          </cell>
          <cell r="C1775" t="str">
            <v>M</v>
          </cell>
          <cell r="D1775">
            <v>51.6</v>
          </cell>
        </row>
        <row r="1776">
          <cell r="A1776">
            <v>94268</v>
          </cell>
          <cell r="B1776" t="str">
            <v>GUIA (MEIO-FIO) E SARJETA CONJUGADOS DE CONCRETO, MOLDADA  IN LOCO  EM TRECHO CURVO COM EXTRUSORA, 45 CM BASE (15 CM BASE DA GUIA + 30 CM BASE DA SARJETA) X 22 CM ALTURA. AF_06/2016</v>
          </cell>
          <cell r="C1776" t="str">
            <v>M</v>
          </cell>
          <cell r="D1776">
            <v>55.33</v>
          </cell>
        </row>
        <row r="1777">
          <cell r="A1777">
            <v>94269</v>
          </cell>
          <cell r="B1777" t="str">
            <v>GUIA (MEIO-FIO) E SARJETA CONJUGADOS DE CONCRETO, MOLDADA  IN LOCO  EM TRECHO RETO COM EXTRUSORA, 60 CM BASE (15 CM BASE DA GUIA + 45 CM BASE DA SARJETA) X 26 CM ALTURA. AF_06/2016</v>
          </cell>
          <cell r="C1777" t="str">
            <v>M</v>
          </cell>
          <cell r="D1777">
            <v>75.2</v>
          </cell>
        </row>
        <row r="1778">
          <cell r="A1778">
            <v>94270</v>
          </cell>
          <cell r="B1778" t="str">
            <v>GUIA (MEIO-FIO) E SARJETA CONJUGADOS DE CONCRETO, MOLDADA IN LOCO  EM TRECHO CURVO COM EXTRUSORA, 60 CM BASE (15 CM BASE DA GUIA + 45 CM BASE DA SARJETA) X 26 CM ALTURA. AF_06/2016</v>
          </cell>
          <cell r="C1778" t="str">
            <v>M</v>
          </cell>
          <cell r="D1778">
            <v>80.41</v>
          </cell>
        </row>
        <row r="1779">
          <cell r="A1779">
            <v>94271</v>
          </cell>
          <cell r="B1779" t="str">
            <v>GUIA (MEIO-FIO) E SARJETA CONJUGADOS DE CONCRETO, MOLDADA  IN LOCO  EM TRECHO RETO COM EXTRUSORA, 65 CM BASE (15 CM BASE DA GUIA + 50 CM BASE DA SARJETA) X 26 CM ALTURA. AF_06/2016</v>
          </cell>
          <cell r="C1779" t="str">
            <v>M</v>
          </cell>
          <cell r="D1779">
            <v>91.85</v>
          </cell>
        </row>
        <row r="1780">
          <cell r="A1780">
            <v>94272</v>
          </cell>
          <cell r="B1780" t="str">
            <v>GUIA (MEIO-FIO) E SARJETA CONJUGADOS DE CONCRETO, MOLDADA  IN LOCO  EM TRECHO CURVO COM EXTRUSORA, 65 CM BASE (15 CM BASE DA GUIA + 50 CM BASE DA SARJETA) X 26 CM ALTURA. AF_06/2016</v>
          </cell>
          <cell r="C1780" t="str">
            <v>M</v>
          </cell>
          <cell r="D1780">
            <v>98.76</v>
          </cell>
        </row>
        <row r="1781">
          <cell r="A1781">
            <v>94273</v>
          </cell>
          <cell r="B1781" t="str">
            <v>ASSENTAMENTO DE GUIA (MEIO-FIO) EM TRECHO RETO, CONFECCIONADA EM CONCRETO PRÉ-FABRICADO, DIMENSÕES 100X15X13X30 CM (COMPRIMENTO X BASE INFERIOR X BASE SUPERIOR X ALTURA), PARA VIAS URBANAS (USO VIÁRIO). AF_06/2016</v>
          </cell>
          <cell r="C1781" t="str">
            <v>M</v>
          </cell>
          <cell r="D1781">
            <v>50.24</v>
          </cell>
        </row>
        <row r="1782">
          <cell r="A1782">
            <v>94274</v>
          </cell>
          <cell r="B1782" t="str">
            <v>ASSENTAMENTO DE GUIA (MEIO-FIO) EM TRECHO CURVO, CONFECCIONADA EM CONCRETO PRÉ-FABRICADO, DIMENSÕES 100X15X13X30 CM (COMPRIMENTO X BASE INFERIOR X BASE SUPERIOR X ALTURA), PARA VIAS URBANAS (USO VIÁRIO). AF_06/2016</v>
          </cell>
          <cell r="C1782" t="str">
            <v>M</v>
          </cell>
          <cell r="D1782">
            <v>53.61</v>
          </cell>
        </row>
        <row r="1783">
          <cell r="A1783">
            <v>94275</v>
          </cell>
          <cell r="B1783" t="str">
            <v>ASSENTAMENTO DE GUIA (MEIO-FIO) EM TRECHO RETO, CONFECCIONADA EM CONCRETO PRÉ-FABRICADO, DIMENSÕES 100X15X13X20 CM (COMPRIMENTO X BASE INFERIOR X BASE SUPERIOR X ALTURA), PARA URBANIZAÇÃO INTERNA DE EMPREENDIMENTOS. AF_06/2016_P</v>
          </cell>
          <cell r="C1783" t="str">
            <v>M</v>
          </cell>
          <cell r="D1783">
            <v>48.36</v>
          </cell>
        </row>
        <row r="1784">
          <cell r="A1784">
            <v>94276</v>
          </cell>
          <cell r="B1784" t="str">
            <v>ASSENTAMENTO DE GUIA (MEIO-FIO) EM TRECHO CURVO, CONFECCIONADA EM CONCRETO PRÉ-FABRICADO, DIMENSÕES 100X15X13X20 CM (COMPRIMENTO X BASE INFERIOR X BASE SUPERIOR X ALTURA), PARA URBANIZAÇÃO INTERNA DE EMPREENDIMENTOS. AF_06/2016_P</v>
          </cell>
          <cell r="C1784" t="str">
            <v>M</v>
          </cell>
          <cell r="D1784">
            <v>51.74</v>
          </cell>
        </row>
        <row r="1785">
          <cell r="A1785">
            <v>94277</v>
          </cell>
          <cell r="B1785" t="str">
            <v>ASSENTAMENTO DE GUIA (MEIO-FIO) EM TRECHO RETO, CONFECCIONADA EM CONCRETO PRÉ-FABRICADO, DIMENSÕES 80X08X08X25 CM (COMPRIMENTO X BASE INFERIOR X BASE SUPERIOR X ALTURA), PARA URBANIZAÇÃO INTERNA DE EMPREENDIMENTOS. AF_06/2016</v>
          </cell>
          <cell r="C1785" t="str">
            <v>M</v>
          </cell>
          <cell r="D1785">
            <v>39.72</v>
          </cell>
        </row>
        <row r="1786">
          <cell r="A1786">
            <v>94278</v>
          </cell>
          <cell r="B1786" t="str">
            <v>ASSENTAMENTO DE GUIA (MEIO-FIO) EM TRECHO CURVO, CONFECCIONADA EM CONCRETO PRÉ-FABRICADO, DIMENSÕES 80X08X08X25 CM (COMPRIMENTO X BASE INFERIOR X BASE SUPERIOR X ALTURA), PARA URBANIZAÇÃO INTERNA DE EMPREENDIMENTOS. AF_06/2016</v>
          </cell>
          <cell r="C1786" t="str">
            <v>M</v>
          </cell>
          <cell r="D1786">
            <v>43.1</v>
          </cell>
        </row>
        <row r="1787">
          <cell r="A1787">
            <v>94279</v>
          </cell>
          <cell r="B1787" t="str">
            <v>ASSENTAMENTO DE GUIA (MEIO-FIO) EM TRECHO RETO, CONFECCIONADA EM CONCRETO PRÉ-FABRICADO, DIMENSÕES 39X6,5X6,5X19 CM (COMPRIMENTO X BASE INFERIOR X BASE SUPERIOR X ALTURA), PARA DELIMITAÇÃO DE JARDINS, PRAÇAS OU PASSEIOS. AF_05/2016</v>
          </cell>
          <cell r="C1787" t="str">
            <v>M</v>
          </cell>
          <cell r="D1787">
            <v>46.81</v>
          </cell>
        </row>
        <row r="1788">
          <cell r="A1788">
            <v>94280</v>
          </cell>
          <cell r="B1788" t="str">
            <v>ASSENTAMENTO DE GUIA (MEIO-FIO) EM TRECHO CURVO, CONFECCIONADA EM CONCRETO PRÉ-FABRICADO, DIMENSÕES 39X6,5X6,5X19 CM (COMPRIMENTO X BASE INFERIOR X BASE SUPERIOR X ALTURA), PARA DELIMITAÇÃO DE JARDINS, PRAÇAS OU PASSEIOS. AF_05/2016</v>
          </cell>
          <cell r="C1788" t="str">
            <v>M</v>
          </cell>
          <cell r="D1788">
            <v>50.19</v>
          </cell>
        </row>
        <row r="1789">
          <cell r="A1789">
            <v>94281</v>
          </cell>
          <cell r="B1789" t="str">
            <v>EXECUÇÃO DE SARJETA DE CONCRETO USINADO, MOLDADA  IN LOCO  EM TRECHO RETO, 30 CM BASE X 15 CM ALTURA. AF_06/2016</v>
          </cell>
          <cell r="C1789" t="str">
            <v>M</v>
          </cell>
          <cell r="D1789">
            <v>52.13</v>
          </cell>
        </row>
        <row r="1790">
          <cell r="A1790">
            <v>94282</v>
          </cell>
          <cell r="B1790" t="str">
            <v>EXECUÇÃO DE SARJETA DE CONCRETO USINADO, MOLDADA  IN LOCO  EM TRECHO CURVO, 30 CM BASE X 15 CM ALTURA. AF_06/2016</v>
          </cell>
          <cell r="C1790" t="str">
            <v>M</v>
          </cell>
          <cell r="D1790">
            <v>62.41</v>
          </cell>
        </row>
        <row r="1791">
          <cell r="A1791">
            <v>94283</v>
          </cell>
          <cell r="B1791" t="str">
            <v>EXECUÇÃO DE SARJETA DE CONCRETO USINADO, MOLDADA  IN LOCO  EM TRECHO RETO, 45 CM BASE X 15 CM ALTURA. AF_06/2016</v>
          </cell>
          <cell r="C1791" t="str">
            <v>M</v>
          </cell>
          <cell r="D1791">
            <v>68.81</v>
          </cell>
        </row>
        <row r="1792">
          <cell r="A1792">
            <v>94284</v>
          </cell>
          <cell r="B1792" t="str">
            <v>EXECUÇÃO DE SARJETA DE CONCRETO USINADO, MOLDADA  IN LOCO  EM TRECHO CURVO, 45 CM BASE X 15 CM ALTURA. AF_06/2016</v>
          </cell>
          <cell r="C1792" t="str">
            <v>M</v>
          </cell>
          <cell r="D1792">
            <v>79.09</v>
          </cell>
        </row>
        <row r="1793">
          <cell r="A1793">
            <v>94285</v>
          </cell>
          <cell r="B1793" t="str">
            <v>EXECUÇÃO DE SARJETA DE CONCRETO USINADO, MOLDADA  IN LOCO  EM TRECHO RETO, 60 CM BASE X 15 CM ALTURA. AF_06/2016</v>
          </cell>
          <cell r="C1793" t="str">
            <v>M</v>
          </cell>
          <cell r="D1793">
            <v>85.01</v>
          </cell>
        </row>
        <row r="1794">
          <cell r="A1794">
            <v>94286</v>
          </cell>
          <cell r="B1794" t="str">
            <v>EXECUÇÃO DE SARJETA DE CONCRETO USINADO, MOLDADA  IN LOCO  EM TRECHO CURVO, 60 CM BASE X 15 CM ALTURA. AF_06/2016</v>
          </cell>
          <cell r="C1794" t="str">
            <v>M</v>
          </cell>
          <cell r="D1794">
            <v>95.29</v>
          </cell>
        </row>
        <row r="1795">
          <cell r="A1795">
            <v>94287</v>
          </cell>
          <cell r="B1795" t="str">
            <v>EXECUÇÃO DE SARJETA DE CONCRETO USINADO, MOLDADA  IN LOCO  EM TRECHO RETO, 30 CM BASE X 10 CM ALTURA. AF_06/2016</v>
          </cell>
          <cell r="C1795" t="str">
            <v>M</v>
          </cell>
          <cell r="D1795">
            <v>39.68</v>
          </cell>
        </row>
        <row r="1796">
          <cell r="A1796">
            <v>94288</v>
          </cell>
          <cell r="B1796" t="str">
            <v>EXECUÇÃO DE SARJETA DE CONCRETO USINADO, MOLDADA  IN LOCO  EM TRECHO CURVO, 30 CM BASE X 10 CM ALTURA. AF_06/2016</v>
          </cell>
          <cell r="C1796" t="str">
            <v>M</v>
          </cell>
          <cell r="D1796">
            <v>48.67</v>
          </cell>
        </row>
        <row r="1797">
          <cell r="A1797">
            <v>94289</v>
          </cell>
          <cell r="B1797" t="str">
            <v>EXECUÇÃO DE SARJETA DE CONCRETO USINADO, MOLDADA  IN LOCO  EM TRECHO RETO, 45 CM BASE X 10 CM ALTURA. AF_06/2016</v>
          </cell>
          <cell r="C1797" t="str">
            <v>M</v>
          </cell>
          <cell r="D1797">
            <v>51.5</v>
          </cell>
        </row>
        <row r="1798">
          <cell r="A1798">
            <v>94290</v>
          </cell>
          <cell r="B1798" t="str">
            <v>EXECUÇÃO DE SARJETA DE CONCRETO USINADO, MOLDADA  IN LOCO  EM TRECHO CURVO, 45 CM BASE X 10 CM ALTURA. AF_06/2016</v>
          </cell>
          <cell r="C1798" t="str">
            <v>M</v>
          </cell>
          <cell r="D1798">
            <v>60.49</v>
          </cell>
        </row>
        <row r="1799">
          <cell r="A1799">
            <v>94291</v>
          </cell>
          <cell r="B1799" t="str">
            <v>EXECUÇÃO DE SARJETA DE CONCRETO USINADO, MOLDADA  IN LOCO  EM TRECHO RETO, 60 CM BASE X 10 CM ALTURA. AF_06/2016</v>
          </cell>
          <cell r="C1799" t="str">
            <v>M</v>
          </cell>
          <cell r="D1799">
            <v>62.86</v>
          </cell>
        </row>
        <row r="1800">
          <cell r="A1800">
            <v>94292</v>
          </cell>
          <cell r="B1800" t="str">
            <v>EXECUÇÃO DE SARJETA DE CONCRETO USINADO, MOLDADA  IN LOCO  EM TRECHO CURVO, 60 CM BASE X 10 CM ALTURA. AF_06/2016</v>
          </cell>
          <cell r="C1800" t="str">
            <v>M</v>
          </cell>
          <cell r="D1800">
            <v>71.849999999999994</v>
          </cell>
        </row>
        <row r="1801">
          <cell r="A1801">
            <v>94293</v>
          </cell>
          <cell r="B1801" t="str">
            <v>EXECUÇÃO DE SARJETÃO DE CONCRETO USINADO, MOLDADA  IN LOCO  EM TRECHO RETO, 100 CM BASE X 20 CM ALTURA. AF_06/2016</v>
          </cell>
          <cell r="C1801" t="str">
            <v>M</v>
          </cell>
          <cell r="D1801">
            <v>172.55</v>
          </cell>
        </row>
        <row r="1802">
          <cell r="A1802">
            <v>94294</v>
          </cell>
          <cell r="B1802" t="str">
            <v>EXECUÇÃO DE ESCORAS DE CONCRETO PARA CONTENÇÃO DE GUIAS PRÉ-FABRICADAS. AF_06/2016</v>
          </cell>
          <cell r="C1802" t="str">
            <v>M</v>
          </cell>
          <cell r="D1802">
            <v>7.76</v>
          </cell>
        </row>
        <row r="1803">
          <cell r="A1803">
            <v>102727</v>
          </cell>
          <cell r="B1803" t="str">
            <v>FABRICAÇÃO, MONTAGEM E DESMONTAGEM DE FÔRMA PARA BOCA PARA BUEIRO, EM CHAPA DE MADEIRA COMPENSADA RESINADA, E = 17 MM, 2 UTILIZAÇÕES. AF_07/2021</v>
          </cell>
          <cell r="C1803" t="str">
            <v>M2</v>
          </cell>
          <cell r="D1803">
            <v>94.61</v>
          </cell>
        </row>
        <row r="1804">
          <cell r="A1804">
            <v>102728</v>
          </cell>
          <cell r="B1804" t="str">
            <v>ARMAÇÃO DE MURO ALA E MURO TESTA UTILIZANDO AÇO CA-50 DE 6,3 MM - MONTAGEM. AF_07/2021</v>
          </cell>
          <cell r="C1804" t="str">
            <v>KG</v>
          </cell>
          <cell r="D1804">
            <v>16.350000000000001</v>
          </cell>
        </row>
        <row r="1805">
          <cell r="A1805">
            <v>102729</v>
          </cell>
          <cell r="B1805" t="str">
            <v>ARMAÇÃO DE MURO ALA E MURO TESTA UTILIZANDO AÇO CA-50 DE 8 MM - MONTAGEM. AF_07/2021</v>
          </cell>
          <cell r="C1805" t="str">
            <v>KG</v>
          </cell>
          <cell r="D1805">
            <v>15.62</v>
          </cell>
        </row>
        <row r="1806">
          <cell r="A1806">
            <v>102730</v>
          </cell>
          <cell r="B1806" t="str">
            <v>ARMAÇÃO DE MURO ALA E MURO TESTA UTILIZANDO AÇO CA-50 DE 10 MM - MONTAGEM. AF_07/2021</v>
          </cell>
          <cell r="C1806" t="str">
            <v>KG</v>
          </cell>
          <cell r="D1806">
            <v>14.11</v>
          </cell>
        </row>
        <row r="1807">
          <cell r="A1807">
            <v>102731</v>
          </cell>
          <cell r="B1807" t="str">
            <v>ARMAÇÃO DE MURO ALA E MURO TESTA UTILIZANDO AÇO CA-50 DE 12,5 MM - MONTAGEM. AF_07/2021</v>
          </cell>
          <cell r="C1807" t="str">
            <v>KG</v>
          </cell>
          <cell r="D1807">
            <v>11.95</v>
          </cell>
        </row>
        <row r="1808">
          <cell r="A1808">
            <v>102732</v>
          </cell>
          <cell r="B1808" t="str">
            <v>ARMAÇÃO DE MURO ALA E MURO TESTA UTILIZANDO AÇO CA-50 DE 16 MM - MONTAGEM. AF_07/2021</v>
          </cell>
          <cell r="C1808" t="str">
            <v>KG</v>
          </cell>
          <cell r="D1808">
            <v>11.45</v>
          </cell>
        </row>
        <row r="1809">
          <cell r="A1809">
            <v>102733</v>
          </cell>
          <cell r="B1809" t="str">
            <v>ARMAÇÃO DE MURO ALA E MURO TESTA UTILIZANDO AÇO CA-50 DE 20 MM - MONTAGEM. AF_07/2021</v>
          </cell>
          <cell r="C1809" t="str">
            <v>KG</v>
          </cell>
          <cell r="D1809">
            <v>12.99</v>
          </cell>
        </row>
        <row r="1810">
          <cell r="A1810">
            <v>102734</v>
          </cell>
          <cell r="B1810" t="str">
            <v>ARMAÇÃO DE SOLEIRA UTILIZANDO AÇO CA-50 DE 6,3 MM - MONTAGEM. AF_07/2021</v>
          </cell>
          <cell r="C1810" t="str">
            <v>KG</v>
          </cell>
          <cell r="D1810">
            <v>15.44</v>
          </cell>
        </row>
        <row r="1811">
          <cell r="A1811">
            <v>102735</v>
          </cell>
          <cell r="B1811" t="str">
            <v>ARMAÇÃO DE SOLEIRA UTILIZANDO AÇO CA-50 DE 8 MM - MONTAGEM. AF_07/2021</v>
          </cell>
          <cell r="C1811" t="str">
            <v>KG</v>
          </cell>
          <cell r="D1811">
            <v>14.86</v>
          </cell>
        </row>
        <row r="1812">
          <cell r="A1812">
            <v>102736</v>
          </cell>
          <cell r="B1812" t="str">
            <v>CONCRETAGEM DE BOCA PARA BUEIRO, FCK = 20 MPA, COM USO DE BOMBA - LANÇAMENTO, ADENSAMENTO E ACABAMENTO. AF_07/2021</v>
          </cell>
          <cell r="C1812" t="str">
            <v>M3</v>
          </cell>
          <cell r="D1812">
            <v>654.79999999999995</v>
          </cell>
        </row>
        <row r="1813">
          <cell r="A1813">
            <v>102737</v>
          </cell>
          <cell r="B1813" t="str">
            <v>BOCA PARA BUEIRO SIMPLES TUBULAR D = 40 CM EM CONCRETO, ALAS COM ESCONSIDADE DE 0°, INCLUINDO FÔRMAS E MATERIAIS. AF_07/2021</v>
          </cell>
          <cell r="C1813" t="str">
            <v>UN</v>
          </cell>
          <cell r="D1813">
            <v>1111.27</v>
          </cell>
        </row>
        <row r="1814">
          <cell r="A1814">
            <v>102738</v>
          </cell>
          <cell r="B1814" t="str">
            <v>BOCA PARA BUEIRO SIMPLES TUBULAR D = 60 CM EM CONCRETO, ALAS COM ESCONSIDADE DE 0°, INCLUINDO FÔRMAS E MATERIAIS. AF_07/2021</v>
          </cell>
          <cell r="C1814" t="str">
            <v>UN</v>
          </cell>
          <cell r="D1814">
            <v>2289.31</v>
          </cell>
        </row>
        <row r="1815">
          <cell r="A1815">
            <v>102739</v>
          </cell>
          <cell r="B1815" t="str">
            <v>BOCA PARA BUEIRO SIMPLES TUBULAR D = 80 CM EM CONCRETO, ALAS COM ESCONSIDADE DE 0°, INCLUINDO FÔRMAS E MATERIAIS. AF_07/2021</v>
          </cell>
          <cell r="C1815" t="str">
            <v>UN</v>
          </cell>
          <cell r="D1815">
            <v>3851.28</v>
          </cell>
        </row>
        <row r="1816">
          <cell r="A1816">
            <v>102740</v>
          </cell>
          <cell r="B1816" t="str">
            <v>BOCA PARA BUEIRO SIMPLES TUBULAR D = 100 CM EM CONCRETO, ALAS COM ESCONSIDADE DE 0°, INCLUINDO FÔRMAS E MATERIAIS. AF_07/2021</v>
          </cell>
          <cell r="C1816" t="str">
            <v>UN</v>
          </cell>
          <cell r="D1816">
            <v>5793.62</v>
          </cell>
        </row>
        <row r="1817">
          <cell r="A1817">
            <v>102741</v>
          </cell>
          <cell r="B1817" t="str">
            <v>BOCA PARA BUEIRO SIMPLES TUBULAR D = 120 CM EM CONCRETO, ALAS COM ESCONSIDADE DE 0°, INCLUINDO FÔRMAS E MATERIAIS. AF_07/2021</v>
          </cell>
          <cell r="C1817" t="str">
            <v>UN</v>
          </cell>
          <cell r="D1817">
            <v>8157.29</v>
          </cell>
        </row>
        <row r="1818">
          <cell r="A1818">
            <v>102742</v>
          </cell>
          <cell r="B1818" t="str">
            <v>BOCA PARA BUEIRO SIMPLES TUBULAR D = 150 CM EM CONCRETO, ALAS COM ESCONSIDADE DE 0°, INCLUINDO FÔRMAS E MATERIAIS. AF_07/2021</v>
          </cell>
          <cell r="C1818" t="str">
            <v>UN</v>
          </cell>
          <cell r="D1818">
            <v>14166.41</v>
          </cell>
        </row>
        <row r="1819">
          <cell r="A1819">
            <v>102743</v>
          </cell>
          <cell r="B1819" t="str">
            <v>BOCA PARA BUEIRO DUPLO TUBULAR D = 80 CM EM CONCRETO, ALAS COM ESCONSIDADE DE 0°, INCLUINDO FÔRMAS E MATERIAIS. AF_07/2021</v>
          </cell>
          <cell r="C1819" t="str">
            <v>UN</v>
          </cell>
          <cell r="D1819">
            <v>4651.71</v>
          </cell>
        </row>
        <row r="1820">
          <cell r="A1820">
            <v>102744</v>
          </cell>
          <cell r="B1820" t="str">
            <v>BOCA PARA BUEIRO DUPLO TUBULAR D = 100 CM EM CONCRETO, ALAS COM ESCONSIDADE DE 0°, INCLUINDO FÔRMAS E MATERIAIS. AF_07/2021</v>
          </cell>
          <cell r="C1820" t="str">
            <v>UN</v>
          </cell>
          <cell r="D1820">
            <v>6996.52</v>
          </cell>
        </row>
        <row r="1821">
          <cell r="A1821">
            <v>102745</v>
          </cell>
          <cell r="B1821" t="str">
            <v>BOCA PARA BUEIRO DUPLO TUBULAR D = 120 CM EM CONCRETO, ALAS COM ESCONSIDADE DE 0°, INCLUINDO FÔRMAS E MATERIAIS. AF_07/2021</v>
          </cell>
          <cell r="C1821" t="str">
            <v>UN</v>
          </cell>
          <cell r="D1821">
            <v>9867.59</v>
          </cell>
        </row>
        <row r="1822">
          <cell r="A1822">
            <v>102746</v>
          </cell>
          <cell r="B1822" t="str">
            <v>BOCA PARA BUEIRO DUPLO TUBULAR D = 150 CM EM CONCRETO, ALAS COM ESCONSIDADE DE 0°, INCLUINDO FÔRMAS E MATERIAIS. AF_07/2021</v>
          </cell>
          <cell r="C1822" t="str">
            <v>UN</v>
          </cell>
          <cell r="D1822">
            <v>17160.27</v>
          </cell>
        </row>
        <row r="1823">
          <cell r="A1823">
            <v>102747</v>
          </cell>
          <cell r="B1823" t="str">
            <v>BOCA PARA BUEIRO TRIPLO TUBULAR D = 100 CM EM CONCRETO, ALAS COM ESCONSIDADE DE 0°, INCLUINDO FÔRMAS E MATERIAIS. AF_07/2021</v>
          </cell>
          <cell r="C1823" t="str">
            <v>UN</v>
          </cell>
          <cell r="D1823">
            <v>8683.98</v>
          </cell>
        </row>
        <row r="1824">
          <cell r="A1824">
            <v>102748</v>
          </cell>
          <cell r="B1824" t="str">
            <v>BOCA PARA BUEIRO TRIPLO TUBULAR D = 120 CM EM CONCRETO, ALAS COM ESCONSIDADE DE 0°, INCLUINDO FÔRMAS E MATERIAIS. AF_07/2021</v>
          </cell>
          <cell r="C1824" t="str">
            <v>UN</v>
          </cell>
          <cell r="D1824">
            <v>12193.28</v>
          </cell>
        </row>
        <row r="1825">
          <cell r="A1825">
            <v>102749</v>
          </cell>
          <cell r="B1825" t="str">
            <v>BOCA PARA BUEIRO TRIPLO TUBULAR D = 150 CM EM CONCRETO, ALAS COM ESCONSIDADE DE 0°, INCLUINDO FÔRMAS E MATERIAIS. AF_07/2021</v>
          </cell>
          <cell r="C1825" t="str">
            <v>UN</v>
          </cell>
          <cell r="D1825">
            <v>20997.58</v>
          </cell>
        </row>
        <row r="1826">
          <cell r="A1826">
            <v>102750</v>
          </cell>
          <cell r="B1826" t="str">
            <v>BOCA PARA BUEIRO SIMPLES TUBULAR D = 60 CM EM CONCRETO, ALAS COM ESCONSIDADE DE 30°, INCLUINDO FÔRMAS E MATERIAIS. AF_07/2021</v>
          </cell>
          <cell r="C1826" t="str">
            <v>UN</v>
          </cell>
          <cell r="D1826">
            <v>2798.14</v>
          </cell>
        </row>
        <row r="1827">
          <cell r="A1827">
            <v>102751</v>
          </cell>
          <cell r="B1827" t="str">
            <v>BOCA PARA BUEIRO SIMPLES TUBULAR D = 80 CM EM CONCRETO, ALAS COM ESCONSIDADE DE 30°, INCLUINDO FÔRMAS E MATERIAIS. AF_07/2021</v>
          </cell>
          <cell r="C1827" t="str">
            <v>UN</v>
          </cell>
          <cell r="D1827">
            <v>4897.53</v>
          </cell>
        </row>
        <row r="1828">
          <cell r="A1828">
            <v>102752</v>
          </cell>
          <cell r="B1828" t="str">
            <v>BOCA PARA BUEIRO SIMPLES TUBULAR D = 100 CM EM CONCRETO, ALAS COM ESCONSIDADE DE 30°, INCLUINDO FÔRMAS E MATERIAIS. AF_07/2021</v>
          </cell>
          <cell r="C1828" t="str">
            <v>UN</v>
          </cell>
          <cell r="D1828">
            <v>7843.72</v>
          </cell>
        </row>
        <row r="1829">
          <cell r="A1829">
            <v>102753</v>
          </cell>
          <cell r="B1829" t="str">
            <v>BOCA PARA BUEIRO SIMPLES TUBULAR D = 120 CM EM CONCRETO, ALAS COM ESCONSIDADE DE 30°, INCLUINDO FÔRMAS E MATERIAIS. AF_07/2021</v>
          </cell>
          <cell r="C1829" t="str">
            <v>UN</v>
          </cell>
          <cell r="D1829">
            <v>11664.51</v>
          </cell>
        </row>
        <row r="1830">
          <cell r="A1830">
            <v>102754</v>
          </cell>
          <cell r="B1830" t="str">
            <v>BOCA PARA BUEIRO SIMPLES TUBULAR D = 150 CM EM CONCRETO, ALAS COM ESCONSIDADE DE 30°, INCLUINDO FÔRMAS E MATERIAIS. AF_07/2021</v>
          </cell>
          <cell r="C1830" t="str">
            <v>UN</v>
          </cell>
          <cell r="D1830">
            <v>22241.85</v>
          </cell>
        </row>
        <row r="1831">
          <cell r="A1831">
            <v>102755</v>
          </cell>
          <cell r="B1831" t="str">
            <v>BOCA PARA BUEIRO DUPLO TUBULAR D = 100 CM EM CONCRETO, ALAS COM ESCONSIDADE DE 30°, INCLUINDO FÔRMAS E MATERIAIS. AF_07/2021</v>
          </cell>
          <cell r="C1831" t="str">
            <v>UN</v>
          </cell>
          <cell r="D1831">
            <v>10971.24</v>
          </cell>
        </row>
        <row r="1832">
          <cell r="A1832">
            <v>102756</v>
          </cell>
          <cell r="B1832" t="str">
            <v>BOCA PARA BUEIRO DUPLO TUBULAR D = 120 CM EM CONCRETO, ALAS COM ESCONSIDADE DE 30°, INCLUINDO FÔRMAS E MATERIAIS. AF_07/2021</v>
          </cell>
          <cell r="C1832" t="str">
            <v>UN</v>
          </cell>
          <cell r="D1832">
            <v>16369.66</v>
          </cell>
        </row>
        <row r="1833">
          <cell r="A1833">
            <v>102757</v>
          </cell>
          <cell r="B1833" t="str">
            <v>BOCA PARA BUEIRO DUPLO TUBULAR D = 150 CM EM CONCRETO, ALAS COM ESCONSIDADE DE 30°, INCLUINDO FÔRMAS E MATERIAIS. AF_07/2021</v>
          </cell>
          <cell r="C1833" t="str">
            <v>UN</v>
          </cell>
          <cell r="D1833">
            <v>30543.54</v>
          </cell>
        </row>
        <row r="1834">
          <cell r="A1834">
            <v>102758</v>
          </cell>
          <cell r="B1834" t="str">
            <v>BOCA PARA BUEIRO TRIPLO TUBULAR D = 100 CM EM CONCRETO, ALAS COM ESCONSIDADE DE 30°, INCLUINDO FÔRMAS E MATERIAIS. AF_07/2021</v>
          </cell>
          <cell r="C1834" t="str">
            <v>UN</v>
          </cell>
          <cell r="D1834">
            <v>14112.97</v>
          </cell>
        </row>
        <row r="1835">
          <cell r="A1835">
            <v>102759</v>
          </cell>
          <cell r="B1835" t="str">
            <v>BOCA PARA BUEIRO TRIPLO TUBULAR D = 120 CM EM CONCRETO, ALAS COM ESCONSIDADE DE 30°, INCLUINDO FÔRMAS E MATERIAIS. AF_07/2021</v>
          </cell>
          <cell r="C1835" t="str">
            <v>UN</v>
          </cell>
          <cell r="D1835">
            <v>21096.39</v>
          </cell>
        </row>
        <row r="1836">
          <cell r="A1836">
            <v>102760</v>
          </cell>
          <cell r="B1836" t="str">
            <v>BOCA PARA BUEIRO TRIPLO TUBULAR D = 150 CM EM CONCRETO, ALAS COM ESCONSIDADE DE 30°, INCLUINDO FÔRMAS E MATERIAIS. AF_07/2021</v>
          </cell>
          <cell r="C1836" t="str">
            <v>UN</v>
          </cell>
          <cell r="D1836">
            <v>38999.25</v>
          </cell>
        </row>
        <row r="1837">
          <cell r="A1837">
            <v>102761</v>
          </cell>
          <cell r="B1837" t="str">
            <v>BOCA PARA BUEIRO SIMPLES CELULAR 150 X 150 CM EM CONCRETO, ALAS COM ESCONSIDADE DE 30°, INCLUINDO FÔRMAS E MATERIAIS. AF_07/2021</v>
          </cell>
          <cell r="C1837" t="str">
            <v>UN</v>
          </cell>
          <cell r="D1837">
            <v>13275.9</v>
          </cell>
        </row>
        <row r="1838">
          <cell r="A1838">
            <v>102762</v>
          </cell>
          <cell r="B1838" t="str">
            <v>BOCA PARA BUEIRO SIMPLES CELULAR 200 X 200 CM EM CONCRETO, ALAS COM ESCONSIDADE DE 30°, INCLUINDO FÔRMAS E MATERIAIS. AF_07/2021</v>
          </cell>
          <cell r="C1838" t="str">
            <v>UN</v>
          </cell>
          <cell r="D1838">
            <v>20650.93</v>
          </cell>
        </row>
        <row r="1839">
          <cell r="A1839">
            <v>102763</v>
          </cell>
          <cell r="B1839" t="str">
            <v>BOCA PARA BUEIRO SIMPLES CELULAR 250 X 250 CM EM CONCRETO, ALAS COM ESCONSIDADE DE 30°, INCLUINDO FÔRMAS E MATERIAIS. AF_07/2021</v>
          </cell>
          <cell r="C1839" t="str">
            <v>UN</v>
          </cell>
          <cell r="D1839">
            <v>28803.38</v>
          </cell>
        </row>
        <row r="1840">
          <cell r="A1840">
            <v>102764</v>
          </cell>
          <cell r="B1840" t="str">
            <v>BOCA PARA BUEIRO SIMPLES CELULAR 300 X 300 CM EM CONCRETO, ALAS COM ESCONSIDADE DE 30°, INCLUINDO FÔRMAS E MATERIAIS. AF_07/2021</v>
          </cell>
          <cell r="C1840" t="str">
            <v>UN</v>
          </cell>
          <cell r="D1840">
            <v>40949.18</v>
          </cell>
        </row>
        <row r="1841">
          <cell r="A1841">
            <v>102765</v>
          </cell>
          <cell r="B1841" t="str">
            <v>BOCA PARA BUEIRO DUPLO CELULAR 150 X 150 CM EM CONCRETO, ALAS COM ESCONSIDADE DE 30°, INCLUINDO FÔRMAS E MATERIAIS. AF_07/2021</v>
          </cell>
          <cell r="C1841" t="str">
            <v>UN</v>
          </cell>
          <cell r="D1841">
            <v>16474.61</v>
          </cell>
        </row>
        <row r="1842">
          <cell r="A1842">
            <v>102766</v>
          </cell>
          <cell r="B1842" t="str">
            <v>BOCA PARA BUEIRO DUPLO CELULAR 200 X 200 CM EM CONCRETO, ALAS COM ESCONSIDADE DE 30°, INCLUINDO FÔRMAS E MATERIAIS. AF_07/2021</v>
          </cell>
          <cell r="C1842" t="str">
            <v>UN</v>
          </cell>
          <cell r="D1842">
            <v>24988.37</v>
          </cell>
        </row>
        <row r="1843">
          <cell r="A1843">
            <v>102767</v>
          </cell>
          <cell r="B1843" t="str">
            <v>BOCA PARA BUEIRO DUPLO CELULAR 250 X 250 CM EM CONCRETO, ALAS COM ESCONSIDADE DE 30°, INCLUINDO FÔRMAS E MATERIAIS. AF_07/2021</v>
          </cell>
          <cell r="C1843" t="str">
            <v>UN</v>
          </cell>
          <cell r="D1843">
            <v>35114.400000000001</v>
          </cell>
        </row>
        <row r="1844">
          <cell r="A1844">
            <v>102768</v>
          </cell>
          <cell r="B1844" t="str">
            <v>BOCA PARA BUEIRO DUPLO CELULAR 300 X 300 CM EM CONCRETO, ALAS COM ESCONSIDADE DE 30°, INCLUINDO FÔRMAS E MATERIAIS. AF_07/2021</v>
          </cell>
          <cell r="C1844" t="str">
            <v>UN</v>
          </cell>
          <cell r="D1844">
            <v>49487.85</v>
          </cell>
        </row>
        <row r="1845">
          <cell r="A1845">
            <v>102769</v>
          </cell>
          <cell r="B1845" t="str">
            <v>BOCA PARA BUEIRO TRIPLO CELULAR 150 X 150 CM EM CONCRETO, ALAS COM ESCONSIDADE DE 30°, INCLUINDO FÔRMAS E MATERIAIS. AF_07/2021</v>
          </cell>
          <cell r="C1845" t="str">
            <v>UN</v>
          </cell>
          <cell r="D1845">
            <v>19045.84</v>
          </cell>
        </row>
        <row r="1846">
          <cell r="A1846">
            <v>102770</v>
          </cell>
          <cell r="B1846" t="str">
            <v>BOCA PARA BUEIRO TRIPLO CELULAR 200 X 200 CM EM CONCRETO, ALAS COM ESCONSIDADE DE 30°, INCLUINDO FÔRMAS E MATERIAIS. AF_07/2021</v>
          </cell>
          <cell r="C1846" t="str">
            <v>UN</v>
          </cell>
          <cell r="D1846">
            <v>29389.22</v>
          </cell>
        </row>
        <row r="1847">
          <cell r="A1847">
            <v>102771</v>
          </cell>
          <cell r="B1847" t="str">
            <v>BOCA PARA BUEIRO TRIPLO CELULAR 250 X 250 CM EM CONCRETO, ALAS COM ESCONSIDADE DE 30°, INCLUINDO FÔRMAS E MATERIAIS. AF_07/2021</v>
          </cell>
          <cell r="C1847" t="str">
            <v>UN</v>
          </cell>
          <cell r="D1847">
            <v>41273.07</v>
          </cell>
        </row>
        <row r="1848">
          <cell r="A1848">
            <v>102772</v>
          </cell>
          <cell r="B1848" t="str">
            <v>BOCA PARA BUEIRO TRIPLO CELULAR 300 X 300 CM EM CONCRETO, ALAS COM ESCONSIDADE DE 30°, INCLUINDO FÔRMAS E MATERIAIS. AF_07/2021</v>
          </cell>
          <cell r="C1848" t="str">
            <v>UN</v>
          </cell>
          <cell r="D1848">
            <v>58662.05</v>
          </cell>
        </row>
        <row r="1849">
          <cell r="A1849">
            <v>102773</v>
          </cell>
          <cell r="B1849" t="str">
            <v>BOCA PARA BUEIRO SIMPLES TUBULAR D = 40 CM EM GABIÃO, ALAS COM ESCONSIDADE DE 45°, INCLUINDO FÔRMAS E MATERIAIS. AF_07/2021</v>
          </cell>
          <cell r="C1849" t="str">
            <v>UN</v>
          </cell>
          <cell r="D1849">
            <v>6868.84</v>
          </cell>
        </row>
        <row r="1850">
          <cell r="A1850">
            <v>102774</v>
          </cell>
          <cell r="B1850" t="str">
            <v>BOCA PARA BUEIRO SIMPLES TUBULAR D = 60 CM EM GABIÃO, ALAS COM ESCONSIDADE DE 45°, INCLUINDO FÔRMAS E MATERIAIS. AF_07/2021</v>
          </cell>
          <cell r="C1850" t="str">
            <v>UN</v>
          </cell>
          <cell r="D1850">
            <v>6868.84</v>
          </cell>
        </row>
        <row r="1851">
          <cell r="A1851">
            <v>102775</v>
          </cell>
          <cell r="B1851" t="str">
            <v>BOCA PARA BUEIRO SIMPLES TUBULAR D = 80 CM EM GABIÃO, ALAS COM ESCONSIDADE DE 45°, INCLUINDO FÔRMAS E MATERIAIS. AF_07/2021</v>
          </cell>
          <cell r="C1851" t="str">
            <v>UN</v>
          </cell>
          <cell r="D1851">
            <v>10254.219999999999</v>
          </cell>
        </row>
        <row r="1852">
          <cell r="A1852">
            <v>102776</v>
          </cell>
          <cell r="B1852" t="str">
            <v>BOCA PARA BUEIRO SIMPLES TUBULAR D = 100 CM EM GABIÃO, ALAS COM ESCONSIDADE DE 45°, INCLUINDO FÔRMAS E MATERIAIS. AF_07/2021</v>
          </cell>
          <cell r="C1852" t="str">
            <v>UN</v>
          </cell>
          <cell r="D1852">
            <v>10254.219999999999</v>
          </cell>
        </row>
        <row r="1853">
          <cell r="A1853">
            <v>102777</v>
          </cell>
          <cell r="B1853" t="str">
            <v>BOCA PARA BUEIRO SIMPLES TUBULAR D = 120 CM EM GABIÃO, ALAS COM ESCONSIDADE DE 45°, INCLUINDO FÔRMAS E MATERIAIS. AF_07/2021</v>
          </cell>
          <cell r="C1853" t="str">
            <v>UN</v>
          </cell>
          <cell r="D1853">
            <v>15521.17</v>
          </cell>
        </row>
        <row r="1854">
          <cell r="A1854">
            <v>102778</v>
          </cell>
          <cell r="B1854" t="str">
            <v>BOCA PARA BUEIRO SIMPLES TUBULAR D = 150 CM EM GABIÃO, ALAS COM ESCONSIDADE DE 45°, INCLUINDO FÔRMAS E MATERIAIS. AF_07/2021</v>
          </cell>
          <cell r="C1854" t="str">
            <v>UN</v>
          </cell>
          <cell r="D1854">
            <v>23403.72</v>
          </cell>
        </row>
        <row r="1855">
          <cell r="A1855">
            <v>102779</v>
          </cell>
          <cell r="B1855" t="str">
            <v>BOCA PARA BUEIRO DUPLO TUBULAR D = 40 CM EM GABIÃO, ALAS COM ESCONSIDADE DE 45°, INCLUINDO FÔRMAS E MATERIAIS. AF_07/2021</v>
          </cell>
          <cell r="C1855" t="str">
            <v>UN</v>
          </cell>
          <cell r="D1855">
            <v>6868.84</v>
          </cell>
        </row>
        <row r="1856">
          <cell r="A1856">
            <v>102780</v>
          </cell>
          <cell r="B1856" t="str">
            <v>BOCA PARA BUEIRO DUPLO TUBULAR D = 60 CM EM GABIÃO, ALAS COM ESCONSIDADE DE 45°, INCLUINDO FÔRMAS E MATERIAIS. AF_07/2021</v>
          </cell>
          <cell r="C1856" t="str">
            <v>UN</v>
          </cell>
          <cell r="D1856">
            <v>7904.07</v>
          </cell>
        </row>
        <row r="1857">
          <cell r="A1857">
            <v>102781</v>
          </cell>
          <cell r="B1857" t="str">
            <v>BOCA PARA BUEIRO DUPLO TUBULAR D = 80 CM EM GABIÃO, ALAS COM ESCONSIDADE DE 45°, INCLUINDO FÔRMAS E MATERIAIS. AF_07/2021</v>
          </cell>
          <cell r="C1857" t="str">
            <v>UN</v>
          </cell>
          <cell r="D1857">
            <v>11712.62</v>
          </cell>
        </row>
        <row r="1858">
          <cell r="A1858">
            <v>102782</v>
          </cell>
          <cell r="B1858" t="str">
            <v>BOCA PARA BUEIRO DUPLO TUBULAR D = 100 CM EM GABIÃO, ALAS COM ESCONSIDADE DE 45°, INCLUINDO FÔRMAS E MATERIAIS. AF_07/2021</v>
          </cell>
          <cell r="C1858" t="str">
            <v>UN</v>
          </cell>
          <cell r="D1858">
            <v>13077.3</v>
          </cell>
        </row>
        <row r="1859">
          <cell r="A1859">
            <v>102783</v>
          </cell>
          <cell r="B1859" t="str">
            <v>BOCA PARA BUEIRO DUPLO TUBULAR D = 120 CM EM GABIÃO, ALAS COM ESCONSIDADE DE 45°, INCLUINDO FÔRMAS E MATERIAIS. AF_07/2021</v>
          </cell>
          <cell r="C1859" t="str">
            <v>UN</v>
          </cell>
          <cell r="D1859">
            <v>17309.03</v>
          </cell>
        </row>
        <row r="1860">
          <cell r="A1860">
            <v>102784</v>
          </cell>
          <cell r="B1860" t="str">
            <v>BOCA PARA BUEIRO DUPLO TUBULAR D = 150 CM EM GABIÃO, ALAS COM ESCONSIDADE DE 45°, INCLUINDO FÔRMAS E MATERIAIS. AF_07/2021</v>
          </cell>
          <cell r="C1860" t="str">
            <v>UN</v>
          </cell>
          <cell r="D1860">
            <v>27345</v>
          </cell>
        </row>
        <row r="1861">
          <cell r="A1861">
            <v>102785</v>
          </cell>
          <cell r="B1861" t="str">
            <v>BOCA PARA BUEIRO TRIPLO TUBULAR D = 40 CM EM GABIÃO, ALAS COM ESCONSIDADE DE 45°, INCLUINDO FÔRMAS E MATERIAIS. AF_07/2021</v>
          </cell>
          <cell r="C1861" t="str">
            <v>UN</v>
          </cell>
          <cell r="D1861">
            <v>7904.07</v>
          </cell>
        </row>
        <row r="1862">
          <cell r="A1862">
            <v>102786</v>
          </cell>
          <cell r="B1862" t="str">
            <v>BOCA PARA BUEIRO TRIPLO TUBULAR D = 60 CM EM GABIÃO, ALAS COM ESCONSIDADE DE 45°, INCLUINDO FÔRMAS E MATERIAIS. AF_07/2021</v>
          </cell>
          <cell r="C1862" t="str">
            <v>UN</v>
          </cell>
          <cell r="D1862">
            <v>8845.58</v>
          </cell>
        </row>
        <row r="1863">
          <cell r="A1863">
            <v>102787</v>
          </cell>
          <cell r="B1863" t="str">
            <v>BOCA PARA BUEIRO TRIPLO TUBULAR D = 80 CM EM GABIÃO, ALAS COM ESCONSIDADE DE 45°, INCLUINDO FÔRMAS E MATERIAIS. AF_07/2021</v>
          </cell>
          <cell r="C1863" t="str">
            <v>UN</v>
          </cell>
          <cell r="D1863">
            <v>13077.3</v>
          </cell>
        </row>
        <row r="1864">
          <cell r="A1864">
            <v>102788</v>
          </cell>
          <cell r="B1864" t="str">
            <v>BOCA PARA BUEIRO TRIPLO TUBULAR D = 100 CM EM GABIÃO, ALAS COM ESCONSIDADE DE 45°, INCLUINDO FÔRMAS E MATERIAIS. AF_07/2021</v>
          </cell>
          <cell r="C1864" t="str">
            <v>UN</v>
          </cell>
          <cell r="D1864">
            <v>14424.41</v>
          </cell>
        </row>
        <row r="1865">
          <cell r="A1865">
            <v>102789</v>
          </cell>
          <cell r="B1865" t="str">
            <v>BOCA PARA BUEIRO TRIPLO TUBULAR D = 120 CM EM GABIÃO, ALAS COM ESCONSIDADE DE 45°, INCLUINDO FÔRMAS E MATERIAIS. AF_07/2021</v>
          </cell>
          <cell r="C1865" t="str">
            <v>UN</v>
          </cell>
          <cell r="D1865">
            <v>18991.45</v>
          </cell>
        </row>
        <row r="1866">
          <cell r="A1866">
            <v>102790</v>
          </cell>
          <cell r="B1866" t="str">
            <v>BOCA PARA BUEIRO TRIPLO TUBULAR D = 150 CM EM GABIÃO, ALAS COM ESCONSIDADE DE 45°, INCLUINDO FÔRMAS E MATERIAIS. AF_07/2021</v>
          </cell>
          <cell r="C1866" t="str">
            <v>UN</v>
          </cell>
          <cell r="D1866">
            <v>31579.15</v>
          </cell>
        </row>
        <row r="1867">
          <cell r="A1867">
            <v>102791</v>
          </cell>
          <cell r="B1867" t="str">
            <v>BOCA PARA BUEIRO SIMPLES CELULAR 150 X 150 CM EM GABIÃO, ALAS COM ESCONSIDADE DE 45°, INCLUINDO FÔRMAS E MATERIAIS. AF_07/2021</v>
          </cell>
          <cell r="C1867" t="str">
            <v>UN</v>
          </cell>
          <cell r="D1867">
            <v>25165.75</v>
          </cell>
        </row>
        <row r="1868">
          <cell r="A1868">
            <v>102792</v>
          </cell>
          <cell r="B1868" t="str">
            <v>BOCA PARA BUEIRO SIMPLES CELULAR 200 X 200 CM EM GABIÃO, ALAS COM ESCONSIDADE DE 45°, INCLUINDO FÔRMAS E MATERIAIS. AF_07/2021</v>
          </cell>
          <cell r="C1868" t="str">
            <v>UN</v>
          </cell>
          <cell r="D1868">
            <v>41040.76</v>
          </cell>
        </row>
        <row r="1869">
          <cell r="A1869">
            <v>102793</v>
          </cell>
          <cell r="B1869" t="str">
            <v>BOCA PARA BUEIRO SIMPLES CELULAR 250 X 250 CM EM GABIÃO, ALAS COM ESCONSIDADE DE 45°, INCLUINDO FÔRMAS E MATERIAIS. AF_07/2021</v>
          </cell>
          <cell r="C1869" t="str">
            <v>UN</v>
          </cell>
          <cell r="D1869">
            <v>55425.13</v>
          </cell>
        </row>
        <row r="1870">
          <cell r="A1870">
            <v>102794</v>
          </cell>
          <cell r="B1870" t="str">
            <v>BOCA PARA BUEIRO SIMPLES CELULAR 300 X 300 CM EM GABIÃO, ALAS COM ESCONSIDADE DE 45°, INCLUINDO FÔRMAS E MATERIAIS. AF_07/2021</v>
          </cell>
          <cell r="C1870" t="str">
            <v>UN</v>
          </cell>
          <cell r="D1870">
            <v>79480</v>
          </cell>
        </row>
        <row r="1871">
          <cell r="A1871">
            <v>102795</v>
          </cell>
          <cell r="B1871" t="str">
            <v>BOCA PARA BUEIRO DUPLO CELULAR 150 X 150 CM EM GABIÃO, ALAS COM ESCONSIDADE DE 45°, INCLUINDO FÔRMAS E MATERIAIS. AF_07/2021</v>
          </cell>
          <cell r="C1871" t="str">
            <v>UN</v>
          </cell>
          <cell r="D1871">
            <v>26849.15</v>
          </cell>
        </row>
        <row r="1872">
          <cell r="A1872">
            <v>102796</v>
          </cell>
          <cell r="B1872" t="str">
            <v>BOCA PARA BUEIRO DUPLO CELULAR 200 X 200 CM EM GABIÃO, ALAS COM ESCONSIDADE DE 45°, INCLUINDO FÔRMAS E MATERIAIS. AF_07/2021</v>
          </cell>
          <cell r="C1872" t="str">
            <v>UN</v>
          </cell>
          <cell r="D1872">
            <v>43430.41</v>
          </cell>
        </row>
        <row r="1873">
          <cell r="A1873">
            <v>102797</v>
          </cell>
          <cell r="B1873" t="str">
            <v>BOCA PARA BUEIRO DUPLO CELULAR 250 X 250 CM EM GABIÃO, ALAS COM ESCONSIDADE DE 45°, INCLUINDO FÔRMAS E MATERIAIS. AF_07/2021</v>
          </cell>
          <cell r="C1873" t="str">
            <v>UN</v>
          </cell>
          <cell r="D1873">
            <v>61649.68</v>
          </cell>
        </row>
        <row r="1874">
          <cell r="A1874">
            <v>102798</v>
          </cell>
          <cell r="B1874" t="str">
            <v>BOCA PARA BUEIRO DUPLO CELULAR 300 X 300 CM EM GABIÃO, ALAS COM ESCONSIDADE DE 45°, INCLUINDO FÔRMAS E MATERIAIS. AF_07/2021</v>
          </cell>
          <cell r="C1874" t="str">
            <v>UN</v>
          </cell>
          <cell r="D1874">
            <v>75511.350000000006</v>
          </cell>
        </row>
        <row r="1875">
          <cell r="A1875">
            <v>102799</v>
          </cell>
          <cell r="B1875" t="str">
            <v>BOCA PARA BUEIRO TRIPLO CELULAR 150 X 150 CM EM GABIÃO, ALAS COM ESCONSIDADE DE 45°, INCLUINDO FÔRMAS E MATERIAIS. AF_07/2021</v>
          </cell>
          <cell r="C1875" t="str">
            <v>UN</v>
          </cell>
          <cell r="D1875">
            <v>27413.38</v>
          </cell>
        </row>
        <row r="1876">
          <cell r="A1876">
            <v>102800</v>
          </cell>
          <cell r="B1876" t="str">
            <v>BOCA PARA BUEIRO TRIPLO CELULAR 200 X 200 CM EM GABIÃO, ALAS COM ESCONSIDADE DE 45°, INCLUINDO FÔRMAS E MATERIAIS. AF_07/2021</v>
          </cell>
          <cell r="C1876" t="str">
            <v>UN</v>
          </cell>
          <cell r="D1876">
            <v>47665.53</v>
          </cell>
        </row>
        <row r="1877">
          <cell r="A1877">
            <v>102801</v>
          </cell>
          <cell r="B1877" t="str">
            <v>BOCA PARA BUEIRO TRIPLO CELULAR 250 X 250 CM EM GABIÃO, ALAS COM ESCONSIDADE DE 45°, INCLUINDO FÔRMAS E MATERIAIS. AF_07/2021</v>
          </cell>
          <cell r="C1877" t="str">
            <v>UN</v>
          </cell>
          <cell r="D1877">
            <v>66849.740000000005</v>
          </cell>
        </row>
        <row r="1878">
          <cell r="A1878">
            <v>102802</v>
          </cell>
          <cell r="B1878" t="str">
            <v>BOCA PARA BUEIRO TRIPLO CELULAR 300 X 300 CM EM GABIÃO, ALAS COM ESCONSIDADE DE 45°, INCLUINDO FÔRMAS E MATERIAIS. AF_07/2021</v>
          </cell>
          <cell r="C1878" t="str">
            <v>UN</v>
          </cell>
          <cell r="D1878">
            <v>80196.460000000006</v>
          </cell>
        </row>
        <row r="1879">
          <cell r="A1879">
            <v>101570</v>
          </cell>
          <cell r="B1879" t="str">
            <v>ESCORAMENTO DE VALA, TIPO PONTALETEAMENTO, COM PROFUNDIDADE DE 0 A 1,5 M, LARGURA MENOR QUE 1,5 M. AF_08/2020</v>
          </cell>
          <cell r="C1879" t="str">
            <v>M2</v>
          </cell>
          <cell r="D1879">
            <v>18.329999999999998</v>
          </cell>
        </row>
        <row r="1880">
          <cell r="A1880">
            <v>101571</v>
          </cell>
          <cell r="B1880" t="str">
            <v>ESCORAMENTO DE VALA, TIPO PONTALETEAMENTO, COM PROFUNDIDADE DE 0 A 1,5 M, LARGURA MAIOR OU IGUAL A 1,5 M E MENOR QUE 2,5 M. AF_08/2020</v>
          </cell>
          <cell r="C1880" t="str">
            <v>M2</v>
          </cell>
          <cell r="D1880">
            <v>25.08</v>
          </cell>
        </row>
        <row r="1881">
          <cell r="A1881">
            <v>101572</v>
          </cell>
          <cell r="B1881" t="str">
            <v>ESCORAMENTO DE VALA, TIPO PONTALETEAMENTO, COM PROFUNDIDADE DE 1,5 A 3,0 M, LARGURA MENOR QUE 1,5 M. AF_08/2020</v>
          </cell>
          <cell r="C1881" t="str">
            <v>M2</v>
          </cell>
          <cell r="D1881">
            <v>14.41</v>
          </cell>
        </row>
        <row r="1882">
          <cell r="A1882">
            <v>101573</v>
          </cell>
          <cell r="B1882" t="str">
            <v>ESCORAMENTO DE VALA, TIPO PONTALETEAMENTO, COM PROFUNDIDADE DE 1,5 A 3,0 M, LARGURA MAIOR OU IGUAL A 1,5 M E MENOR QUE 2,5 M. AF_08/2020</v>
          </cell>
          <cell r="C1882" t="str">
            <v>M2</v>
          </cell>
          <cell r="D1882">
            <v>21.17</v>
          </cell>
        </row>
        <row r="1883">
          <cell r="A1883">
            <v>101574</v>
          </cell>
          <cell r="B1883" t="str">
            <v>ESCORAMENTO DE VALA, TIPO PONTALETEAMENTO, COM PROFUNDIDADE DE 3,0 A 4,5 M, LARGURA MENOR QUE 1,5 M. AF_08/2020</v>
          </cell>
          <cell r="C1883" t="str">
            <v>M2</v>
          </cell>
          <cell r="D1883">
            <v>11.17</v>
          </cell>
        </row>
        <row r="1884">
          <cell r="A1884">
            <v>101575</v>
          </cell>
          <cell r="B1884" t="str">
            <v>ESCORAMENTO DE VALA, TIPO PONTALETEAMENTO, COM PROFUNDIDADE DE 3,0 A 4,5 M, LARGURA MAIOR OU IGUAL A 1,5 M E MENOR QUE 2,5 M. AF_08/2020</v>
          </cell>
          <cell r="C1884" t="str">
            <v>M2</v>
          </cell>
          <cell r="D1884">
            <v>18.13</v>
          </cell>
        </row>
        <row r="1885">
          <cell r="A1885">
            <v>101576</v>
          </cell>
          <cell r="B1885" t="str">
            <v>ESCORAMENTO DE VALA, TIPO DESCONTÍNUO, COM PROFUNDIDADE DE 0 A 1,5 M, LARGURA MENOR QUE 1,5 M. AF_08/2020</v>
          </cell>
          <cell r="C1885" t="str">
            <v>M2</v>
          </cell>
          <cell r="D1885">
            <v>32.380000000000003</v>
          </cell>
        </row>
        <row r="1886">
          <cell r="A1886">
            <v>101577</v>
          </cell>
          <cell r="B1886" t="str">
            <v>ESCORAMENTO DE VALA, TIPO DESCONTÍNUO, COM PROFUNDIDADE DE 0 A 1,5 M, LARGURA MAIOR OU IGUAL A 1,5 M E MENOR QUE 2,5 M. AF_08/2020</v>
          </cell>
          <cell r="C1886" t="str">
            <v>M2</v>
          </cell>
          <cell r="D1886">
            <v>40.97</v>
          </cell>
        </row>
        <row r="1887">
          <cell r="A1887">
            <v>101578</v>
          </cell>
          <cell r="B1887" t="str">
            <v>ESCORAMENTO DE VALA, TIPO DESCONTÍNUO, COM PROFUNDIDADE DE 1,5 M A 3,0 M, LARGURA MENOR QUE 1,5 M. AF_08/2020</v>
          </cell>
          <cell r="C1887" t="str">
            <v>M2</v>
          </cell>
          <cell r="D1887">
            <v>26.78</v>
          </cell>
        </row>
        <row r="1888">
          <cell r="A1888">
            <v>101579</v>
          </cell>
          <cell r="B1888" t="str">
            <v>ESCORAMENTO DE VALA, TIPO DESCONTÍNUO, COM PROFUNDIDADE DE 1,5 A 3,0 M, LARGURA MAIOR OU IGUAL A 1,5 M E MENOR QUE 2,5 M. AF_08/2020</v>
          </cell>
          <cell r="C1888" t="str">
            <v>M2</v>
          </cell>
          <cell r="D1888">
            <v>35.369999999999997</v>
          </cell>
        </row>
        <row r="1889">
          <cell r="A1889">
            <v>101580</v>
          </cell>
          <cell r="B1889" t="str">
            <v>ESCORAMENTO DE VALA, TIPO DESCONTÍNUO, COM PROFUNDIDADE DE 3,0 A 4,5 M, LARGURA MENOR QUE 1,5 M. AF_08/2020</v>
          </cell>
          <cell r="C1889" t="str">
            <v>M2</v>
          </cell>
          <cell r="D1889">
            <v>23.76</v>
          </cell>
        </row>
        <row r="1890">
          <cell r="A1890">
            <v>101581</v>
          </cell>
          <cell r="B1890" t="str">
            <v>ESCORAMENTO DE VALA, TIPO DESCONTÍNUO, COM PROFUNDIDADE DE 3,0 A 4,5 M, LARGURA MAIOR OU IGUAL A 1,5 E MENOR QUE 2,5 M. AF_08/2020</v>
          </cell>
          <cell r="C1890" t="str">
            <v>M2</v>
          </cell>
          <cell r="D1890">
            <v>32.549999999999997</v>
          </cell>
        </row>
        <row r="1891">
          <cell r="A1891">
            <v>101582</v>
          </cell>
          <cell r="B1891" t="str">
            <v>ESCORAMENTO DE VALA, TIPO CONTÍNUO, COM PROFUNDIDADE DE 0 A 1,5 M, LARGURA MENOR QUE 1,5 M. AF_08/2020</v>
          </cell>
          <cell r="C1891" t="str">
            <v>M2</v>
          </cell>
          <cell r="D1891">
            <v>53</v>
          </cell>
        </row>
        <row r="1892">
          <cell r="A1892">
            <v>101583</v>
          </cell>
          <cell r="B1892" t="str">
            <v>ESCORAMENTO DE VALA, TIPO CONTÍNUO, COM PROFUNDIDADE DE 0 A 1,5 M, LARGURA MAIOR OU IGUAL A 1,5 M E MENOR QUE 2,5 M. AF_08/2020</v>
          </cell>
          <cell r="C1892" t="str">
            <v>M2</v>
          </cell>
          <cell r="D1892">
            <v>66.27</v>
          </cell>
        </row>
        <row r="1893">
          <cell r="A1893">
            <v>101584</v>
          </cell>
          <cell r="B1893" t="str">
            <v>ESCORAMENTO DE VALA, TIPO CONTÍNUO, COM PROFUNDIDADE DE 1,5 M A 3,0 M, LARGURA MENOR QUE 1,5 M. AF_08/2020</v>
          </cell>
          <cell r="C1893" t="str">
            <v>M2</v>
          </cell>
          <cell r="D1893">
            <v>43.57</v>
          </cell>
        </row>
        <row r="1894">
          <cell r="A1894">
            <v>101585</v>
          </cell>
          <cell r="B1894" t="str">
            <v>ESCORAMENTO DE VALA, TIPO CONTÍNUO, COM PROFUNDIDADE DE 1,5 A 3,0 M, LARGURA MAIOR OU IGUAL A 1,5 M E MENOR QUE 2,5 M. AF_08/2020</v>
          </cell>
          <cell r="C1894" t="str">
            <v>M2</v>
          </cell>
          <cell r="D1894">
            <v>56.84</v>
          </cell>
        </row>
        <row r="1895">
          <cell r="A1895">
            <v>101586</v>
          </cell>
          <cell r="B1895" t="str">
            <v>ESCORAMENTO DE VALA, TIPO CONTÍNUO, COM PROFUNDIDADE DE 3,0 A 4,5 M, LARGURA MENOR QUE 1,5 M. AF_08/2020</v>
          </cell>
          <cell r="C1895" t="str">
            <v>M2</v>
          </cell>
          <cell r="D1895">
            <v>37.74</v>
          </cell>
        </row>
        <row r="1896">
          <cell r="A1896">
            <v>101587</v>
          </cell>
          <cell r="B1896" t="str">
            <v>ESCORAMENTO DE VALA, TIPO CONTÍNUO, COM PROFUNDIDADE DE 3,0 A 4,5 M, LARGURA MAIOR OU IGUAL A 1,5 E MENOR QUE 2,5 M. AF_08/2020</v>
          </cell>
          <cell r="C1896" t="str">
            <v>M2</v>
          </cell>
          <cell r="D1896">
            <v>51.2</v>
          </cell>
        </row>
        <row r="1897">
          <cell r="A1897">
            <v>101588</v>
          </cell>
          <cell r="B1897" t="str">
            <v>ESCORAMENTO DE VALA, TIPO CONTÍNUO COM PERFIL METÁLICO "U", COM PROFUNDIDADE DE 0 A 1,5 M, LARGURA MENOR QUE 1,5 M. AF_08/2020</v>
          </cell>
          <cell r="C1897" t="str">
            <v>M2</v>
          </cell>
          <cell r="D1897">
            <v>78.010000000000005</v>
          </cell>
        </row>
        <row r="1898">
          <cell r="A1898">
            <v>101589</v>
          </cell>
          <cell r="B1898" t="str">
            <v>ESCORAMENTO DE VALA,TIPO CONTÍNUO COM PERFIL METÁLICO "U", COM PROFUNDIDADE DE 0 A 1,5 M, LARGURA MAIOR OU IGUAL A 1,5 E MENOR QUE 2,5 M. AF_08/2020</v>
          </cell>
          <cell r="C1898" t="str">
            <v>M2</v>
          </cell>
          <cell r="D1898">
            <v>113.78</v>
          </cell>
        </row>
        <row r="1899">
          <cell r="A1899">
            <v>101590</v>
          </cell>
          <cell r="B1899" t="str">
            <v>ESCORAMENTO DE VALA, TIPO CONTÍNUO COM PERFIL METÁLICO "U", COM PROFUNDIDADE DE 1,5 A 3,0 M, LARGURA MENOR QUE 1,5 M. AF_08/2020</v>
          </cell>
          <cell r="C1899" t="str">
            <v>M2</v>
          </cell>
          <cell r="D1899">
            <v>59.06</v>
          </cell>
        </row>
        <row r="1900">
          <cell r="A1900">
            <v>101591</v>
          </cell>
          <cell r="B1900" t="str">
            <v>ESCORAMENTO DE VALA, TIPO CONTÍNUO COM PERFIL METÁLICO "U", COM PROFUNDIDADE DE 1,5 A 3,0 M, LARGURA MAIOR OU IGUAL 1,5 M E MENOR QUE 2,5 M. AF_08/2020</v>
          </cell>
          <cell r="C1900" t="str">
            <v>M2</v>
          </cell>
          <cell r="D1900">
            <v>94.84</v>
          </cell>
        </row>
        <row r="1901">
          <cell r="A1901">
            <v>101592</v>
          </cell>
          <cell r="B1901" t="str">
            <v>ESCORAMENTO DE VALA, TIPO CONTÍNUO COM PERFIL METÁLICO "U", COM PROFUNDIDADE DE 3,0 A 4,5 M, LARGURA MENOR QUE 1,5 M. AF_08/2020</v>
          </cell>
          <cell r="C1901" t="str">
            <v>M2</v>
          </cell>
          <cell r="D1901">
            <v>41.48</v>
          </cell>
        </row>
        <row r="1902">
          <cell r="A1902">
            <v>101593</v>
          </cell>
          <cell r="B1902" t="str">
            <v>ESCORAMENTO DE VALA, TIPO CONTÍNUO COM PERFIL METÁLICO "U", COM PROFUNDIDADE DE 3,0 A 4,5 M, LARGURA MAIOR OU IGUAL A 1,5 M E MENOR QUE 2,5 M. AF_08/2020</v>
          </cell>
          <cell r="C1902" t="str">
            <v>M2</v>
          </cell>
          <cell r="D1902">
            <v>77.44</v>
          </cell>
        </row>
        <row r="1903">
          <cell r="A1903">
            <v>101600</v>
          </cell>
          <cell r="B1903" t="str">
            <v>ESCORAMENTO DE VALA, TIPO BLINDAGEM, COM PROFUNDIDADE DE 0 A 1,5 M, LARGURA MENOR QUE 1,5 M - EXECUÇÃO, NÃO INCLUI MATERIAL. AF_08/2020</v>
          </cell>
          <cell r="C1903" t="str">
            <v>M2</v>
          </cell>
          <cell r="D1903">
            <v>14.59</v>
          </cell>
        </row>
        <row r="1904">
          <cell r="A1904">
            <v>101601</v>
          </cell>
          <cell r="B1904" t="str">
            <v>ESCORAMENTO DE VALA, TIPO BLINDAGEM COM PROFUNDIDADE DE 0 A 1,5 M, LARGURA MAIOR OU IGUAL A 1,5 M E MENOR QUE 2,5 M - EXECUÇÃO, NÃO INCLUI MATERIAL. AF_08/2020</v>
          </cell>
          <cell r="C1904" t="str">
            <v>M2</v>
          </cell>
          <cell r="D1904">
            <v>21.6</v>
          </cell>
        </row>
        <row r="1905">
          <cell r="A1905">
            <v>101602</v>
          </cell>
          <cell r="B1905" t="str">
            <v>ESCORAMENTO DE VALA, TIPO BLINDAGEM, COM PROFUNDIDADE DE 1,5 A 3,0 M, LARGURA MENOR QUE 1,5 M - EXECUÇÃO, NÃO INCLUI MATERIAL. AF_08/2020</v>
          </cell>
          <cell r="C1905" t="str">
            <v>M2</v>
          </cell>
          <cell r="D1905">
            <v>10.82</v>
          </cell>
        </row>
        <row r="1906">
          <cell r="A1906">
            <v>101603</v>
          </cell>
          <cell r="B1906" t="str">
            <v>ESCORAMENTO DE VALA, TIPO BLINDAGEM, COM PROFUNDIDADE DE 1,5 A 3,0 M, LARGURA MAIOR OU IGUAL A 1,5 M E MENOR QUE 2,5 M - EXECUÇÃO, NÃO INCLUI MATERIAL. AF_08/2020</v>
          </cell>
          <cell r="C1906" t="str">
            <v>M2</v>
          </cell>
          <cell r="D1906">
            <v>17.82</v>
          </cell>
        </row>
        <row r="1907">
          <cell r="A1907">
            <v>101604</v>
          </cell>
          <cell r="B1907" t="str">
            <v>ESCORAMENTO DE VALA, TIPO BLINDAGEM, COM PROFUNDIDADE DE 3,0 A 4,5 M, LARGURA MENOR QUE 1,5 M - EXECUÇÃO, NÃO INCLUI MATERIAL. AF_08/2020</v>
          </cell>
          <cell r="C1907" t="str">
            <v>M2</v>
          </cell>
          <cell r="D1907">
            <v>7.07</v>
          </cell>
        </row>
        <row r="1908">
          <cell r="A1908">
            <v>101605</v>
          </cell>
          <cell r="B1908" t="str">
            <v>ESCORAMENTO DE VALA, TIPO BLINDAGEM, COM PROFUNDIDADE DE 3,0 A 4,5 M, LARGURA MAIOR OU IGUAL A 1,5 M E MENOR QUE 2,5 M - EXECUÇÃO, NÃO INCLUI MATERIAL. AF_08/2020</v>
          </cell>
          <cell r="C1908" t="str">
            <v>M2</v>
          </cell>
          <cell r="D1908">
            <v>14.08</v>
          </cell>
        </row>
        <row r="1909">
          <cell r="A1909">
            <v>90788</v>
          </cell>
          <cell r="B1909" t="str">
            <v>KIT DE PORTA-PRONTA DE MADEIRA EM ACABAMENTO MELAMÍNICO BRANCO, FOLHA LEVE OU MÉDIA, 60X210CM, EXCLUSIVE FECHADURA, FIXAÇÃO COM PREENCHIMENTO PARCIAL DE ESPUMA EXPANSIVA - FORNECIMENTO E INSTALAÇÃO. AF_12/2019</v>
          </cell>
          <cell r="C1909" t="str">
            <v>UN</v>
          </cell>
          <cell r="D1909">
            <v>751.27</v>
          </cell>
        </row>
        <row r="1910">
          <cell r="A1910">
            <v>90789</v>
          </cell>
          <cell r="B1910" t="str">
            <v>KIT DE PORTA-PRONTA DE MADEIRA EM ACABAMENTO MELAMÍNICO BRANCO, FOLHA LEVE OU MÉDIA, 70X210CM, EXCLUSIVE FECHADURA, FIXAÇÃO COM PREENCHIMENTO PARCIAL DE ESPUMA EXPANSIVA - FORNECIMENTO E INSTALAÇÃO. AF_12/2019</v>
          </cell>
          <cell r="C1910" t="str">
            <v>UN</v>
          </cell>
          <cell r="D1910">
            <v>752.62</v>
          </cell>
        </row>
        <row r="1911">
          <cell r="A1911">
            <v>90790</v>
          </cell>
          <cell r="B1911" t="str">
            <v>KIT DE PORTA-PRONTA DE MADEIRA EM ACABAMENTO MELAMÍNICO BRANCO, FOLHA LEVE OU MÉDIA, 80X210CM, EXCLUSIVE FECHADURA, FIXAÇÃO COM PREENCHIMENTO PARCIAL DE ESPUMA EXPANSIVA - FORNECIMENTO E INSTALAÇÃO. AF_12/2019</v>
          </cell>
          <cell r="C1911" t="str">
            <v>UN</v>
          </cell>
          <cell r="D1911">
            <v>776.1</v>
          </cell>
        </row>
        <row r="1912">
          <cell r="A1912">
            <v>90791</v>
          </cell>
          <cell r="B1912" t="str">
            <v>KIT DE PORTA-PRONTA DE MADEIRA EM ACABAMENTO MELAMÍNICO BRANCO, FOLHA PESADA OU SUPERPESADA, 80X210CM, FIXAÇÃO COM PREENCHIMENTO PARCIAL DE ESPUMA EXPANSIVA - FORNECIMENTO E INSTALAÇÃO. AF_12/2019</v>
          </cell>
          <cell r="C1912" t="str">
            <v>UN</v>
          </cell>
          <cell r="D1912">
            <v>909.04</v>
          </cell>
        </row>
        <row r="1913">
          <cell r="A1913">
            <v>90793</v>
          </cell>
          <cell r="B1913" t="str">
            <v>KIT DE PORTA-PRONTA DE MADEIRA EM ACABAMENTO MELAMÍNICO BRANCO, FOLHA PESADA OU SUPERPESADA, 90X210CM, FIXAÇÃO COM PREENCHIMENTO TOTAL DE ESPUMA EXPANSIVA - FORNECIMENTO E INSTALAÇÃO. AF_12/2019</v>
          </cell>
          <cell r="C1913" t="str">
            <v>UN</v>
          </cell>
          <cell r="D1913">
            <v>962.44</v>
          </cell>
        </row>
        <row r="1914">
          <cell r="A1914">
            <v>90794</v>
          </cell>
          <cell r="B1914" t="str">
            <v>KIT DE PORTA-PRONTA DE MADEIRA EM ACABAMENTO MELAMÍNICO BRANCO, FOLHA LEVE OU MÉDIA, E BATENTE METÁLICO, 60X210CM, FIXAÇÃO COM ARGAMASSA - FORNECIMENTO E INSTALAÇÃO. AF_12/2019</v>
          </cell>
          <cell r="C1914" t="str">
            <v>UN</v>
          </cell>
          <cell r="D1914">
            <v>642.38</v>
          </cell>
        </row>
        <row r="1915">
          <cell r="A1915">
            <v>90795</v>
          </cell>
          <cell r="B1915" t="str">
            <v>KIT DE PORTA-PRONTA DE MADEIRA EM ACABAMENTO MELAMÍNICO BRANCO, FOLHA LEVE OU MÉDIA, E BATENTE METÁLICO, 70X210CM, FIXAÇÃO COM ARGAMASSA - FORNECIMENTO E INSTALAÇÃO. AF_12/2019</v>
          </cell>
          <cell r="C1915" t="str">
            <v>UN</v>
          </cell>
          <cell r="D1915">
            <v>648.21</v>
          </cell>
        </row>
        <row r="1916">
          <cell r="A1916">
            <v>90796</v>
          </cell>
          <cell r="B1916" t="str">
            <v>KIT DE PORTA-PRONTA DE MADEIRA EM ACABAMENTO MELAMÍNICO BRANCO, FOLHA LEVE OU MÉDIA, E BATENTE METÁLICO, 80X210CM, FIXAÇÃO COM ARGAMASSA - FORNECIMENTO E INSTALAÇÃO. AF_12/2019</v>
          </cell>
          <cell r="C1916" t="str">
            <v>UN</v>
          </cell>
          <cell r="D1916">
            <v>654.03</v>
          </cell>
        </row>
        <row r="1917">
          <cell r="A1917">
            <v>90797</v>
          </cell>
          <cell r="B1917" t="str">
            <v>KIT DE PORTA-PRONTA DE MADEIRA EM ACABAMENTO MELAMÍNICO BRANCO, FOLHA LEVE OU MÉDIA, E BATENTE METÁLICO, 90X210CM, FIXAÇÃO COM ARGAMASSA - FORNECIMENTO E INSTALAÇÃO. AF_12/2019</v>
          </cell>
          <cell r="C1917" t="str">
            <v>UN</v>
          </cell>
          <cell r="D1917">
            <v>659.86</v>
          </cell>
        </row>
        <row r="1918">
          <cell r="A1918">
            <v>90798</v>
          </cell>
          <cell r="B1918" t="str">
            <v>KIT DE PORTA-PRONTA DE MADEIRA EM ACABAMENTO MELAMÍNICO BRANCO, FOLHA PESADA OU SUPERPESADA, E BATENTE METÁLICO, 80X210CM, FIXAÇÃO COM ARGAMASSA - FORNECIMENTO E INSTALAÇÃO. AF_12/2019</v>
          </cell>
          <cell r="C1918" t="str">
            <v>UN</v>
          </cell>
          <cell r="D1918">
            <v>960.34</v>
          </cell>
        </row>
        <row r="1919">
          <cell r="A1919">
            <v>90799</v>
          </cell>
          <cell r="B1919" t="str">
            <v>KIT DE PORTA-PRONTA DE MADEIRA EM ACABAMENTO MELAMÍNICO BRANCO, FOLHA PESADA OU SUPERPESADA, E BATENTE METÁLICO, 90X210CM, FIXAÇÃO COM ARGAMASSA - FORNECIMENTO E INSTALAÇÃO. AF_12/2019</v>
          </cell>
          <cell r="C1919" t="str">
            <v>UN</v>
          </cell>
          <cell r="D1919">
            <v>990.59</v>
          </cell>
        </row>
        <row r="1920">
          <cell r="A1920">
            <v>90801</v>
          </cell>
          <cell r="B1920" t="str">
            <v>BATENTE PARA PORTA DE MADEIRA, PADRÃO MÉDIO - FORNECIMENTO E MONTAGEM. AF_12/2019</v>
          </cell>
          <cell r="C1920" t="str">
            <v>UN</v>
          </cell>
          <cell r="D1920">
            <v>200.89</v>
          </cell>
        </row>
        <row r="1921">
          <cell r="A1921">
            <v>90806</v>
          </cell>
          <cell r="B1921" t="str">
            <v>BATENTE PARA PORTA DE MADEIRA, FIXAÇÃO COM ARGAMASSA, PADRÃO MÉDIO - FORNECIMENTO E INSTALAÇÃO. AF_12/2019_P</v>
          </cell>
          <cell r="C1921" t="str">
            <v>UN</v>
          </cell>
          <cell r="D1921">
            <v>277.83999999999997</v>
          </cell>
        </row>
        <row r="1922">
          <cell r="A1922">
            <v>90820</v>
          </cell>
          <cell r="B1922" t="str">
            <v>PORTA DE MADEIRA PARA PINTURA, SEMI-OCA (LEVE OU MÉDIA), 60X210CM, ESPESSURA DE 3,5CM, INCLUSO DOBRADIÇAS - FORNECIMENTO E INSTALAÇÃO. AF_12/2019</v>
          </cell>
          <cell r="C1922" t="str">
            <v>UN</v>
          </cell>
          <cell r="D1922">
            <v>290.91000000000003</v>
          </cell>
        </row>
        <row r="1923">
          <cell r="A1923">
            <v>90821</v>
          </cell>
          <cell r="B1923" t="str">
            <v>PORTA DE MADEIRA PARA PINTURA, SEMI-OCA (LEVE OU MÉDIA), 70X210CM, ESPESSURA DE 3,5CM, INCLUSO DOBRADIÇAS - FORNECIMENTO E INSTALAÇÃO. AF_12/2019</v>
          </cell>
          <cell r="C1923" t="str">
            <v>UN</v>
          </cell>
          <cell r="D1923">
            <v>296.32</v>
          </cell>
        </row>
        <row r="1924">
          <cell r="A1924">
            <v>90822</v>
          </cell>
          <cell r="B1924" t="str">
            <v>PORTA DE MADEIRA PARA PINTURA, SEMI-OCA (LEVE OU MÉDIA), 80X210CM, ESPESSURA DE 3,5CM, INCLUSO DOBRADIÇAS - FORNECIMENTO E INSTALAÇÃO. AF_12/2019</v>
          </cell>
          <cell r="C1924" t="str">
            <v>UN</v>
          </cell>
          <cell r="D1924">
            <v>317.29000000000002</v>
          </cell>
        </row>
        <row r="1925">
          <cell r="A1925">
            <v>90823</v>
          </cell>
          <cell r="B1925" t="str">
            <v>PORTA DE MADEIRA PARA PINTURA, SEMI-OCA (LEVE OU MÉDIA), 90X210CM, ESPESSURA DE 3,5CM, INCLUSO DOBRADIÇAS - FORNECIMENTO E INSTALAÇÃO. AF_12/2019</v>
          </cell>
          <cell r="C1925" t="str">
            <v>UN</v>
          </cell>
          <cell r="D1925">
            <v>389.43</v>
          </cell>
        </row>
        <row r="1926">
          <cell r="A1926">
            <v>90824</v>
          </cell>
          <cell r="B1926" t="str">
            <v>PORTA DE MADEIRA PARA PINTURA, SEMI-OCA (PESADA OU SUPERPESADA), 80X210CM, ESPESSURA DE 3,5CM, INCLUSO DOBRADIÇAS - FORNECIMENTO E INSTALAÇÃO. AF_12/2019</v>
          </cell>
          <cell r="C1926" t="str">
            <v>UN</v>
          </cell>
          <cell r="D1926">
            <v>555.20000000000005</v>
          </cell>
        </row>
        <row r="1927">
          <cell r="A1927">
            <v>90825</v>
          </cell>
          <cell r="B1927" t="str">
            <v>PORTA DE MADEIRA, MACIÇA (PESADA OU SUPERPESADA), 90X210CM, ESPESSURA DE 3,5CM, INCLUSO DOBRADIÇAS - FORNECIMENTO E INSTALAÇÃO. AF_12/2019</v>
          </cell>
          <cell r="C1927" t="str">
            <v>UN</v>
          </cell>
          <cell r="D1927">
            <v>617.87</v>
          </cell>
        </row>
        <row r="1928">
          <cell r="A1928">
            <v>90830</v>
          </cell>
          <cell r="B1928" t="str">
            <v>FECHADURA DE EMBUTIR COM CILINDRO, EXTERNA, COMPLETA, ACABAMENTO PADRÃO MÉDIO, INCLUSO EXECUÇÃO DE FURO - FORNECIMENTO E INSTALAÇÃO. AF_12/2019</v>
          </cell>
          <cell r="C1928" t="str">
            <v>UN</v>
          </cell>
          <cell r="D1928">
            <v>151.06</v>
          </cell>
        </row>
        <row r="1929">
          <cell r="A1929">
            <v>90831</v>
          </cell>
          <cell r="B1929" t="str">
            <v>FECHADURA DE EMBUTIR PARA PORTA DE BANHEIRO, COMPLETA, ACABAMENTO PADRÃO MÉDIO, INCLUSO EXECUÇÃO DE FURO - FORNECIMENTO E INSTALAÇÃO. AF_12/2019</v>
          </cell>
          <cell r="C1929" t="str">
            <v>UN</v>
          </cell>
          <cell r="D1929">
            <v>132.9</v>
          </cell>
        </row>
        <row r="1930">
          <cell r="A1930">
            <v>90841</v>
          </cell>
          <cell r="B1930" t="str">
            <v>KIT DE PORTA DE MADEIRA PARA PINTURA, SEMI-OCA (LEVE OU MÉDIA), PADRÃO MÉDIO, 60X210CM, ESPESSURA DE 3,5CM, ITENS INCLUSOS: DOBRADIÇAS, MONTAGEM E INSTALAÇÃO DO BATENTE, FECHADURA COM EXECUÇÃO DO FURO - FORNECIMENTO E INSTALAÇÃO. AF_12/2019</v>
          </cell>
          <cell r="C1930" t="str">
            <v>UN</v>
          </cell>
          <cell r="D1930">
            <v>771.25</v>
          </cell>
        </row>
        <row r="1931">
          <cell r="A1931">
            <v>90842</v>
          </cell>
          <cell r="B1931" t="str">
            <v>KIT DE PORTA DE MADEIRA PARA PINTURA, SEMI-OCA (LEVE OU MÉDIA), PADRÃO MÉDIO, 70X210CM, ESPESSURA DE 3,5CM, ITENS INCLUSOS: DOBRADIÇAS, MONTAGEM E INSTALAÇÃO DO BATENTE, FECHADURA COM EXECUÇÃO DO FURO - FORNECIMENTO E INSTALAÇÃO. AF_12/2019</v>
          </cell>
          <cell r="C1931" t="str">
            <v>UN</v>
          </cell>
          <cell r="D1931">
            <v>778.11</v>
          </cell>
        </row>
        <row r="1932">
          <cell r="A1932">
            <v>90843</v>
          </cell>
          <cell r="B1932" t="str">
            <v>KIT DE PORTA DE MADEIRA PARA PINTURA, SEMI-OCA (LEVE OU MÉDIA), PADRÃO MÉDIO, 80X210CM, ESPESSURA DE 3,5CM, ITENS INCLUSOS: DOBRADIÇAS, MONTAGEM E INSTALAÇÃO DO BATENTE, FECHADURA COM EXECUÇÃO DO FURO - FORNECIMENTO E INSTALAÇÃO. AF_12/2019</v>
          </cell>
          <cell r="C1932" t="str">
            <v>UN</v>
          </cell>
          <cell r="D1932">
            <v>818.69</v>
          </cell>
        </row>
        <row r="1933">
          <cell r="A1933">
            <v>90844</v>
          </cell>
          <cell r="B1933" t="str">
            <v>KIT DE PORTA DE MADEIRA PARA PINTURA, SEMI-OCA (LEVE OU MÉDIA), PADRÃO MÉDIO, 90X210CM, ESPESSURA DE 3,5CM, ITENS INCLUSOS: DOBRADIÇAS, MONTAGEM E INSTALAÇÃO DO BATENTE, FECHADURA COM EXECUÇÃO DO FURO - FORNECIMENTO E INSTALAÇÃO. AF_12/2019</v>
          </cell>
          <cell r="C1933" t="str">
            <v>UN</v>
          </cell>
          <cell r="D1933">
            <v>892.28</v>
          </cell>
        </row>
        <row r="1934">
          <cell r="A1934">
            <v>90845</v>
          </cell>
          <cell r="B1934" t="str">
            <v>KIT DE PORTA DE MADEIRA PARA PINTURA, SEMI-OCA (PESADA OU SUPERPESADA), PADRÃO MÉDIO, 80X210CM, ESPESSURA DE 3,5CM, ITENS INCLUSOS: DOBRADIÇAS, MONTAGEM E INSTALAÇÃO DO BATENTE, FECHADURA COM EXECUÇÃO DO FURO - FORNECIMENTO E INSTALAÇÃO. AF_12/2019</v>
          </cell>
          <cell r="C1934" t="str">
            <v>UN</v>
          </cell>
          <cell r="D1934">
            <v>1056.5999999999999</v>
          </cell>
        </row>
        <row r="1935">
          <cell r="A1935">
            <v>90846</v>
          </cell>
          <cell r="B1935" t="str">
            <v>KIT DE PORTA DE MADEIRA PARA PINTURA, SEMI-OCA (PESADA OU SUPERPESADA), PADRÃO MÉDIO, 90X210CM, ESPESSURA DE 3,5CM, ITENS INCLUSOS: DOBRADIÇAS, MONTAGEM E INSTALAÇÃO DO BATENTE, FECHADURA COM EXECUÇÃO DO FURO - FORNECIMENTO E INSTALAÇÃO. AF_12/2019</v>
          </cell>
          <cell r="C1935" t="str">
            <v>UN</v>
          </cell>
          <cell r="D1935">
            <v>1120.72</v>
          </cell>
        </row>
        <row r="1936">
          <cell r="A1936">
            <v>90847</v>
          </cell>
          <cell r="B1936" t="str">
            <v>KIT DE PORTA DE MADEIRA PARA PINTURA, SEMI-OCA (LEVE OU MÉDIA), PADRÃO MÉDIO, 60X210CM, ESPESSURA DE 3,5CM, ITENS INCLUSOS: DOBRADIÇAS, MONTAGEM E INSTALAÇÃO DO BATENTE, SEM FECHADURA - FORNECIMENTO E INSTALAÇÃO. AF_12/2019</v>
          </cell>
          <cell r="C1936" t="str">
            <v>UN</v>
          </cell>
          <cell r="D1936">
            <v>638.35</v>
          </cell>
        </row>
        <row r="1937">
          <cell r="A1937">
            <v>90848</v>
          </cell>
          <cell r="B1937" t="str">
            <v>KIT DE PORTA DE MADEIRA PARA PINTURA, SEMI-OCA (LEVE OU MÉDIA), PADRÃO MÉDIO, 70X210CM, ESPESSURA DE 3,5CM, ITENS INCLUSOS: DOBRADIÇAS, MONTAGEM E INSTALAÇÃO DO BATENTE, SEM FECHADURA - FORNECIMENTO E INSTALAÇÃO. AF_12/2019</v>
          </cell>
          <cell r="C1937" t="str">
            <v>UN</v>
          </cell>
          <cell r="D1937">
            <v>645.21</v>
          </cell>
        </row>
        <row r="1938">
          <cell r="A1938">
            <v>90849</v>
          </cell>
          <cell r="B1938" t="str">
            <v>KIT DE PORTA DE MADEIRA PARA PINTURA, SEMI-OCA (LEVE OU MÉDIA), PADRÃO MÉDIO, 80X210CM, ESPESSURA DE 3,5CM, ITENS INCLUSOS: DOBRADIÇAS, MONTAGEM E INSTALAÇÃO DO BATENTE, SEM FECHADURA - FORNECIMENTO E INSTALAÇÃO. AF_12/2019</v>
          </cell>
          <cell r="C1938" t="str">
            <v>UN</v>
          </cell>
          <cell r="D1938">
            <v>667.63</v>
          </cell>
        </row>
        <row r="1939">
          <cell r="A1939">
            <v>90850</v>
          </cell>
          <cell r="B1939" t="str">
            <v>KIT DE PORTA DE MADEIRA PARA PINTURA, SEMI-OCA (LEVE OU MÉDIA), PADRÃO MÉDIO, 90X210CM, ESPESSURA DE 3,5CM, ITENS INCLUSOS: DOBRADIÇAS, MONTAGEM E INSTALAÇÃO DO BATENTE, SEM FECHADURA - FORNECIMENTO E INSTALAÇÃO. AF_12/2019</v>
          </cell>
          <cell r="C1939" t="str">
            <v>UN</v>
          </cell>
          <cell r="D1939">
            <v>741.22</v>
          </cell>
        </row>
        <row r="1940">
          <cell r="A1940">
            <v>90851</v>
          </cell>
          <cell r="B1940" t="str">
            <v>KIT DE PORTA DE MADEIRA PARA PINTURA, SEMI-OCA (PESADA OU SUPERPESADA), PADRÃO MÉDIO, 80X210CM, ESPESSURA DE 3,5CM, ITENS INCLUSOS: DOBRADIÇAS, MONTAGEM E INSTALAÇÃO DO BATENTE, SEM FECHADURA - FORNECIMENTO E INSTALAÇÃO. AF_12/2019</v>
          </cell>
          <cell r="C1940" t="str">
            <v>UN</v>
          </cell>
          <cell r="D1940">
            <v>905.54</v>
          </cell>
        </row>
        <row r="1941">
          <cell r="A1941">
            <v>90852</v>
          </cell>
          <cell r="B1941" t="str">
            <v>KIT DE PORTA DE MADEIRA PARA PINTURA, SEMI-OCA (PESADA OU SUPERPESADA), PADRÃO MÉDIO, 90X210CM, ESPESSURA DE 3,5CM, ITENS INCLUSOS: DOBRADIÇAS, MONTAGEM E INSTALAÇÃO DO BATENTE, SEM FECHADURA - FORNECIMENTO E INSTALAÇÃO. AF_12/2019</v>
          </cell>
          <cell r="C1941" t="str">
            <v>UN</v>
          </cell>
          <cell r="D1941">
            <v>969.66</v>
          </cell>
        </row>
        <row r="1942">
          <cell r="A1942">
            <v>91009</v>
          </cell>
          <cell r="B1942" t="str">
            <v>PORTA DE MADEIRA PARA VERNIZ, SEMI-OCA (LEVE OU MÉDIA), 60X210CM, ESPESSURA DE 3,5CM, INCLUSO DOBRADIÇAS - FORNECIMENTO E INSTALAÇÃO. AF_12/2019</v>
          </cell>
          <cell r="C1942" t="str">
            <v>UN</v>
          </cell>
          <cell r="D1942">
            <v>301.14999999999998</v>
          </cell>
        </row>
        <row r="1943">
          <cell r="A1943">
            <v>91010</v>
          </cell>
          <cell r="B1943" t="str">
            <v>PORTA DE MADEIRA PARA VERNIZ, SEMI-OCA (LEVE OU MÉDIA), 70X210CM, ESPESSURA DE 3,5CM, INCLUSO DOBRADIÇAS - FORNECIMENTO E INSTALAÇÃO. AF_12/2019</v>
          </cell>
          <cell r="C1943" t="str">
            <v>UN</v>
          </cell>
          <cell r="D1943">
            <v>307.05</v>
          </cell>
        </row>
        <row r="1944">
          <cell r="A1944">
            <v>91011</v>
          </cell>
          <cell r="B1944" t="str">
            <v>PORTA DE MADEIRA PARA VERNIZ, SEMI-OCA (LEVE OU MÉDIA), 80X210CM, ESPESSURA DE 3,5CM, INCLUSO DOBRADIÇAS - FORNECIMENTO E INSTALAÇÃO. AF_12/2019</v>
          </cell>
          <cell r="C1944" t="str">
            <v>UN</v>
          </cell>
          <cell r="D1944">
            <v>358.87</v>
          </cell>
        </row>
        <row r="1945">
          <cell r="A1945">
            <v>91012</v>
          </cell>
          <cell r="B1945" t="str">
            <v>PORTA DE MADEIRA PARA VERNIZ, SEMI-OCA (LEVE OU MÉDIA), 90X210CM, ESPESSURA DE 3,5CM, INCLUSO DOBRADIÇAS - FORNECIMENTO E INSTALAÇÃO. AF_12/2019</v>
          </cell>
          <cell r="C1945" t="str">
            <v>UN</v>
          </cell>
          <cell r="D1945">
            <v>398.51</v>
          </cell>
        </row>
        <row r="1946">
          <cell r="A1946">
            <v>91013</v>
          </cell>
          <cell r="B1946" t="str">
            <v>KIT DE PORTA DE MADEIRA PARA VERNIZ, SEMI-OCA (LEVE OU MÉDIA), PADRÃO MÉDIO, 60X210CM, ESPESSURA DE 3,5CM, ITENS INCLUSOS: DOBRADIÇAS, MONTAGEM E INSTALAÇÃO DO BATENTE, SEM FECHADURA - FORNECIMENTO E INSTALAÇÃO. AF_12/2019</v>
          </cell>
          <cell r="C1946" t="str">
            <v>UN</v>
          </cell>
          <cell r="D1946">
            <v>648.59</v>
          </cell>
        </row>
        <row r="1947">
          <cell r="A1947">
            <v>91014</v>
          </cell>
          <cell r="B1947" t="str">
            <v>KIT DE PORTA DE MADEIRA PARA VERNIZ, SEMI-OCA (LEVE OU MÉDIA), PADRÃO MÉDIO, 70X210CM, ESPESSURA DE 3,5CM, ITENS INCLUSOS: DOBRADIÇAS, MONTAGEM E INSTALAÇÃO DO BATENTE, SEM FECHADURA - FORNECIMENTO E INSTALAÇÃO. AF_12/2019</v>
          </cell>
          <cell r="C1947" t="str">
            <v>UN</v>
          </cell>
          <cell r="D1947">
            <v>655.94</v>
          </cell>
        </row>
        <row r="1948">
          <cell r="A1948">
            <v>91015</v>
          </cell>
          <cell r="B1948" t="str">
            <v>KIT DE PORTA DE MADEIRA PARA VERNIZ, SEMI-OCA (LEVE OU MÉDIA), PADRÃO MÉDIO, 80X210CM, ESPESSURA DE 3,5CM, ITENS INCLUSOS: DOBRADIÇAS, MONTAGEM E INSTALAÇÃO DO BATENTE, SEM FECHADURA - FORNECIMENTO E INSTALAÇÃO. AF_12/2019</v>
          </cell>
          <cell r="C1948" t="str">
            <v>UN</v>
          </cell>
          <cell r="D1948">
            <v>709.21</v>
          </cell>
        </row>
        <row r="1949">
          <cell r="A1949">
            <v>91016</v>
          </cell>
          <cell r="B1949" t="str">
            <v>KIT DE PORTA DE MADEIRA PARA VERNIZ, SEMI-OCA (LEVE OU MÉDIA), PADRÃO MÉDIO, 90X210CM, ESPESSURA DE 3,5CM, ITENS INCLUSOS: DOBRADIÇAS, MONTAGEM E INSTALAÇÃO DO BATENTE, SEM FECHADURA - FORNECIMENTO E INSTALAÇÃO. AF_12/2019</v>
          </cell>
          <cell r="C1949" t="str">
            <v>UN</v>
          </cell>
          <cell r="D1949">
            <v>750.3</v>
          </cell>
        </row>
        <row r="1950">
          <cell r="A1950">
            <v>91287</v>
          </cell>
          <cell r="B1950" t="str">
            <v>BATENTE PARA PORTA DE MADEIRA, PADRÃO POPULAR - FORNECIMENTO E MONTAGEM. AF_12/2019</v>
          </cell>
          <cell r="C1950" t="str">
            <v>UN</v>
          </cell>
          <cell r="D1950">
            <v>154.57</v>
          </cell>
        </row>
        <row r="1951">
          <cell r="A1951">
            <v>91292</v>
          </cell>
          <cell r="B1951" t="str">
            <v>BATENTE PARA PORTA DE MADEIRA, FIXAÇÃO COM ARGAMASSA, PADRÃO POPULAR. FORNECIMENTO E INSTALAÇÃO. AF_12/2019_P</v>
          </cell>
          <cell r="C1951" t="str">
            <v>UN</v>
          </cell>
          <cell r="D1951">
            <v>231.52</v>
          </cell>
        </row>
        <row r="1952">
          <cell r="A1952">
            <v>91295</v>
          </cell>
          <cell r="B1952" t="str">
            <v>PORTA DE MADEIRA FRISADA, SEMI-OCA (LEVE OU MÉDIA), 60X210CM, ESPESSURA DE 3CM, INCLUSO DOBRADIÇAS - FORNECIMENTO E INSTALAÇÃO. AF_12/2019</v>
          </cell>
          <cell r="C1952" t="str">
            <v>UN</v>
          </cell>
          <cell r="D1952">
            <v>310.02</v>
          </cell>
        </row>
        <row r="1953">
          <cell r="A1953">
            <v>91296</v>
          </cell>
          <cell r="B1953" t="str">
            <v>PORTA DE MADEIRA FRISADA, SEMI-OCA (LEVE OU MÉDIA), 70X210CM, ESPESSURA DE 3CM, INCLUSO DOBRADIÇAS - FORNECIMENTO E INSTALAÇÃO. AF_12/2019</v>
          </cell>
          <cell r="C1953" t="str">
            <v>UN</v>
          </cell>
          <cell r="D1953">
            <v>331.83</v>
          </cell>
        </row>
        <row r="1954">
          <cell r="A1954">
            <v>91297</v>
          </cell>
          <cell r="B1954" t="str">
            <v>PORTA DE MADEIRA FRISADA, SEMI-OCA (LEVE OU MÉDIA), 80X210CM, ESPESSURA DE 3,5CM, INCLUSO DOBRADIÇAS - FORNECIMENTO E INSTALAÇÃO. AF_12/2019</v>
          </cell>
          <cell r="C1954" t="str">
            <v>UN</v>
          </cell>
          <cell r="D1954">
            <v>364.78</v>
          </cell>
        </row>
        <row r="1955">
          <cell r="A1955">
            <v>91298</v>
          </cell>
          <cell r="B1955" t="str">
            <v>PORTA DE MADEIRA TIPO VENEZIANA, 80X210CM, ESPESSURA DE 3CM, INCLUSO DOBRADIÇAS - FORNECIMENTO E INSTALAÇÃO. AF_12/2019</v>
          </cell>
          <cell r="C1955" t="str">
            <v>UN</v>
          </cell>
          <cell r="D1955">
            <v>766.95</v>
          </cell>
        </row>
        <row r="1956">
          <cell r="A1956">
            <v>91299</v>
          </cell>
          <cell r="B1956" t="str">
            <v>PORTA DE MADEIRA, TIPO MEXICANA, MACIÇA (PESADA OU SUPERPESADA), 80X210CM, ESPESSURA DE 3,5CM, INCLUSO DOBRADIÇAS - FORNECIMENTO E INSTALAÇÃO. AF_12/2019</v>
          </cell>
          <cell r="C1956" t="str">
            <v>UN</v>
          </cell>
          <cell r="D1956">
            <v>1071.03</v>
          </cell>
        </row>
        <row r="1957">
          <cell r="A1957">
            <v>91304</v>
          </cell>
          <cell r="B1957" t="str">
            <v>FECHADURA DE EMBUTIR COM CILINDRO, EXTERNA, COMPLETA, ACABAMENTO PADRÃO POPULAR, INCLUSO EXECUÇÃO DE FURO - FORNECIMENTO E INSTALAÇÃO. AF_12/2019</v>
          </cell>
          <cell r="C1957" t="str">
            <v>UN</v>
          </cell>
          <cell r="D1957">
            <v>90.4</v>
          </cell>
        </row>
        <row r="1958">
          <cell r="A1958">
            <v>91305</v>
          </cell>
          <cell r="B1958" t="str">
            <v>FECHADURA DE EMBUTIR PARA PORTA DE BANHEIRO, COMPLETA, ACABAMENTO PADRÃO POPULAR, INCLUSO EXECUÇÃO DE FURO - FORNECIMENTO E INSTALAÇÃO. AF_12/2019</v>
          </cell>
          <cell r="C1958" t="str">
            <v>UN</v>
          </cell>
          <cell r="D1958">
            <v>91.17</v>
          </cell>
        </row>
        <row r="1959">
          <cell r="A1959">
            <v>91306</v>
          </cell>
          <cell r="B1959" t="str">
            <v>FECHADURA DE EMBUTIR PARA PORTAS INTERNAS, COMPLETA, ACABAMENTO PADRÃO MÉDIO, COM EXECUÇÃO DE FURO - FORNECIMENTO E INSTALAÇÃO. AF_12/2019</v>
          </cell>
          <cell r="C1959" t="str">
            <v>UN</v>
          </cell>
          <cell r="D1959">
            <v>132.9</v>
          </cell>
        </row>
        <row r="1960">
          <cell r="A1960">
            <v>91307</v>
          </cell>
          <cell r="B1960" t="str">
            <v>FECHADURA DE EMBUTIR PARA PORTAS INTERNAS, COMPLETA, ACABAMENTO PADRÃO POPULAR, COM EXECUÇÃO DE FURO - FORNECIMENTO E INSTALAÇÃO. AF_12/2019</v>
          </cell>
          <cell r="C1960" t="str">
            <v>UN</v>
          </cell>
          <cell r="D1960">
            <v>77.09</v>
          </cell>
        </row>
        <row r="1961">
          <cell r="A1961">
            <v>91312</v>
          </cell>
          <cell r="B1961" t="str">
            <v>KIT DE PORTA DE MADEIRA PARA PINTURA, SEMI-OCA (LEVE OU MÉDIA), PADRÃO POPULAR, 60X210CM, ESPESSURA DE 3,5CM, ITENS INCLUSOS: DOBRADIÇAS, MONTAGEM E INSTALAÇÃO DO BATENTE, FECHADURA COM EXECUÇÃO DO FURO - FORNECIMENTO E INSTALAÇÃO. AF_12/2019</v>
          </cell>
          <cell r="C1961" t="str">
            <v>UN</v>
          </cell>
          <cell r="D1961">
            <v>663.13</v>
          </cell>
        </row>
        <row r="1962">
          <cell r="A1962">
            <v>91313</v>
          </cell>
          <cell r="B1962" t="str">
            <v>KIT DE PORTA DE MADEIRA PARA PINTURA, SEMI-OCA (LEVE OU MÉDIA), PADRÃO POPULAR, 70X210CM, ESPESSURA DE 3,5CM, ITENS INCLUSOS: DOBRADIÇAS, MONTAGEM E INSTALAÇÃO DO BATENTE, FECHADURA COM EXECUÇÃO DO FURO - FORNECIMENTO E INSTALAÇÃO. AF_12/2019</v>
          </cell>
          <cell r="C1962" t="str">
            <v>UN</v>
          </cell>
          <cell r="D1962">
            <v>655.49</v>
          </cell>
        </row>
        <row r="1963">
          <cell r="A1963">
            <v>91314</v>
          </cell>
          <cell r="B1963" t="str">
            <v>KIT DE PORTA DE MADEIRA PARA PINTURA, SEMI-OCA (LEVE OU MÉDIA), PADRÃO POPULAR, 80X210CM, ESPESSURA DE 3,5CM, ITENS INCLUSOS: DOBRADIÇAS, MONTAGEM E INSTALAÇÃO DO BATENTE, FECHADURA COM EXECUÇÃO DO FURO - FORNECIMENTO E INSTALAÇÃO. AF_12/2019</v>
          </cell>
          <cell r="C1963" t="str">
            <v>UN</v>
          </cell>
          <cell r="D1963">
            <v>690.81</v>
          </cell>
        </row>
        <row r="1964">
          <cell r="A1964">
            <v>91315</v>
          </cell>
          <cell r="B1964" t="str">
            <v>KIT DE PORTA DE MADEIRA PARA PINTURA, SEMI-OCA (LEVE OU MÉDIA), PADRÃO POPULAR, 90X210CM, ESPESSURA DE 3,5CM, ITENS INCLUSOS: DOBRADIÇAS, MONTAGEM E INSTALAÇÃO DO BATENTE, FECHADURA COM EXECUÇÃO DO FURO - FORNECIMENTO E INSTALAÇÃO. AF_12/2019</v>
          </cell>
          <cell r="C1964" t="str">
            <v>UN</v>
          </cell>
          <cell r="D1964">
            <v>763.98</v>
          </cell>
        </row>
        <row r="1965">
          <cell r="A1965">
            <v>91316</v>
          </cell>
          <cell r="B1965" t="str">
            <v>KIT DE PORTA DE MADEIRA PARA PINTURA, SEMI-OCA (PESADA OU SUPERPESADA), PADRÃO POPULAR, 80X210CM, ESPESSURA DE 3,5CM, ITENS INCLUSOS: DOBRADIÇAS, MONTAGEM E INSTALAÇÃO DO BATENTE, FECHADURA COM EXECUÇÃO DO FURO - FORNECIMENTO E INSTALAÇÃO. AF_12/2019</v>
          </cell>
          <cell r="C1965" t="str">
            <v>UN</v>
          </cell>
          <cell r="D1965">
            <v>928.72</v>
          </cell>
        </row>
        <row r="1966">
          <cell r="A1966">
            <v>91317</v>
          </cell>
          <cell r="B1966" t="str">
            <v>KIT DE PORTA DE MADEIRA PARA PINTURA, SEMI-OCA (PESADA OU SUPERPESADA), PADRÃO POPULAR, 90X210CM, ESPESSURA DE 3,5CM, ITENS INCLUSOS: DOBRADIÇAS, MONTAGEM E INSTALAÇÃO DO BATENTE, FECHADURA COM EXECUÇÃO DO FURO - FORNECIMENTO E INSTALAÇÃO. AF_12/2019</v>
          </cell>
          <cell r="C1966" t="str">
            <v>UN</v>
          </cell>
          <cell r="D1966">
            <v>992.42</v>
          </cell>
        </row>
        <row r="1967">
          <cell r="A1967">
            <v>91318</v>
          </cell>
          <cell r="B1967" t="str">
            <v>KIT DE PORTA DE MADEIRA PARA PINTURA, SEMI-OCA (LEVE OU MÉDIA), PADRÃO POPULAR, 60X210CM, ESPESSURA DE 3,5CM, ITENS INCLUSOS: DOBRADIÇAS, MONTAGEM E INSTALAÇÃO DO BATENTE, SEM FECHADURA - FORNECIMENTO E INSTALAÇÃO. AF_12/2019</v>
          </cell>
          <cell r="C1967" t="str">
            <v>UN</v>
          </cell>
          <cell r="D1967">
            <v>571.96</v>
          </cell>
        </row>
        <row r="1968">
          <cell r="A1968">
            <v>91319</v>
          </cell>
          <cell r="B1968" t="str">
            <v>KIT DE PORTA DE MADEIRA PARA PINTURA, SEMI-OCA (LEVE OU MÉDIA), PADRÃO POPULAR, 70X210CM, ESPESSURA DE 3,5CM, ITENS INCLUSOS: DOBRADIÇAS, MONTAGEM E INSTALAÇÃO DO BATENTE, SEM FECHADURA - FORNECIMENTO E INSTALAÇÃO. AF_12/2019</v>
          </cell>
          <cell r="C1968" t="str">
            <v>UN</v>
          </cell>
          <cell r="D1968">
            <v>578.4</v>
          </cell>
        </row>
        <row r="1969">
          <cell r="A1969">
            <v>91320</v>
          </cell>
          <cell r="B1969" t="str">
            <v>KIT DE PORTA DE MADEIRA PARA PINTURA, SEMI-OCA (LEVE OU MÉDIA), PADRÃO POPULAR, 80X210CM, ESPESSURA DE 3,5CM, ITENS INCLUSOS: DOBRADIÇAS, MONTAGEM E INSTALAÇÃO DO BATENTE, SEM FECHADURA - FORNECIMENTO E INSTALAÇÃO. AF_12/2019</v>
          </cell>
          <cell r="C1969" t="str">
            <v>UN</v>
          </cell>
          <cell r="D1969">
            <v>600.41</v>
          </cell>
        </row>
        <row r="1970">
          <cell r="A1970">
            <v>91321</v>
          </cell>
          <cell r="B1970" t="str">
            <v>KIT DE PORTA DE MADEIRA PARA PINTURA, SEMI-OCA (LEVE OU MÉDIA), PADRÃO POPULAR, 90X210CM, ESPESSURA DE 3,5CM, ITENS INCLUSOS: DOBRADIÇAS, MONTAGEM E INSTALAÇÃO DO BATENTE, SEM FECHADURA - FORNECIMENTO E INSTALAÇÃO. AF_12/2019</v>
          </cell>
          <cell r="C1970" t="str">
            <v>UN</v>
          </cell>
          <cell r="D1970">
            <v>673.58</v>
          </cell>
        </row>
        <row r="1971">
          <cell r="A1971">
            <v>91322</v>
          </cell>
          <cell r="B1971" t="str">
            <v>KIT DE PORTA DE MADEIRA PARA PINTURA, SEMI-OCA (PESADA OU SUPERPESADA), PADRÃO POPULAR, 80X210CM, ESPESSURA DE 3,5CM, ITENS INCLUSOS: DOBRADIÇAS, MONTAGEM E INSTALAÇÃO DO BATENTE, SEM FECHADURA - FORNECIMENTO E INSTALAÇÃO. AF_12/2019</v>
          </cell>
          <cell r="C1971" t="str">
            <v>UN</v>
          </cell>
          <cell r="D1971">
            <v>838.32</v>
          </cell>
        </row>
        <row r="1972">
          <cell r="A1972">
            <v>91323</v>
          </cell>
          <cell r="B1972" t="str">
            <v>KIT DE PORTA DE MADEIRA PARA PINTURA, SEMI-OCA (PESADA OU SUPERPESADA), PADRÃO POPULAR, 90X210CM, ESPESSURA DE 3,5CM, ITENS INCLUSOS: DOBRADIÇAS, MONTAGEM E INSTALAÇÃO DO BATENTE, SEM FECHADURA - FORNECIMENTO E INSTALAÇÃO. AF_12/2019</v>
          </cell>
          <cell r="C1972" t="str">
            <v>UN</v>
          </cell>
          <cell r="D1972">
            <v>902.02</v>
          </cell>
        </row>
        <row r="1973">
          <cell r="A1973">
            <v>91324</v>
          </cell>
          <cell r="B1973" t="str">
            <v>KIT DE PORTA DE MADEIRA PARA VERNIZ, SEMI-OCA (LEVE OU MÉDIA), PADRÃO POPULAR, 60X210CM, ESPESSURA DE 3,5CM, ITENS INCLUSOS: DOBRADIÇAS, MONTAGEM E INSTALAÇÃO DO BATENTE, SEM FECHADURA - FORNECIMENTO E INSTALAÇÃO. AF_12/2019</v>
          </cell>
          <cell r="C1973" t="str">
            <v>UN</v>
          </cell>
          <cell r="D1973">
            <v>582.20000000000005</v>
          </cell>
        </row>
        <row r="1974">
          <cell r="A1974">
            <v>91325</v>
          </cell>
          <cell r="B1974" t="str">
            <v>KIT DE PORTA DE MADEIRA PARA VERNIZ, SEMI-OCA (LEVE OU MÉDIA), PADRÃO POPULAR, 70X210CM, ESPESSURA DE 3,5CM, ITENS INCLUSOS: DOBRADIÇAS, MONTAGEM E INSTALAÇÃO DO BATENTE, SEM FECHADURA - FORNECIMENTO E INSTALAÇÃO. AF_12/2019</v>
          </cell>
          <cell r="C1974" t="str">
            <v>UN</v>
          </cell>
          <cell r="D1974">
            <v>589.13</v>
          </cell>
        </row>
        <row r="1975">
          <cell r="A1975">
            <v>91326</v>
          </cell>
          <cell r="B1975" t="str">
            <v>KIT DE PORTA DE MADEIRA PARA VERNIZ, SEMI-OCA (LEVE OU MÉDIA), PADRÃO POPULAR, 80X210CM, ESPESSURA DE 3,5CM, ITENS INCLUSOS: DOBRADIÇAS, MONTAGEM E INSTALAÇÃO DO BATENTE, SEM FECHADURA - FORNECIMENTO E INSTALAÇÃO. AF_12/2019</v>
          </cell>
          <cell r="C1975" t="str">
            <v>UN</v>
          </cell>
          <cell r="D1975">
            <v>641.99</v>
          </cell>
        </row>
        <row r="1976">
          <cell r="A1976">
            <v>91327</v>
          </cell>
          <cell r="B1976" t="str">
            <v>KIT DE PORTA DE MADEIRA PARA VERNIZ, SEMI-OCA (LEVE OU MÉDIA), PADRÃO POPULAR, 90X210CM, ESPESSURA DE 3,5CM, ITENS INCLUSOS: DOBRADIÇAS, MONTAGEM E INSTALAÇÃO DO BATENTE, SEM FECHADURA - FORNECIMENTO E INSTALAÇÃO. AF_12/2019</v>
          </cell>
          <cell r="C1976" t="str">
            <v>UN</v>
          </cell>
          <cell r="D1976">
            <v>682.66</v>
          </cell>
        </row>
        <row r="1977">
          <cell r="A1977">
            <v>91328</v>
          </cell>
          <cell r="B1977" t="str">
            <v>KIT DE PORTA DE MADEIRA FRISADA, SEMI-OCA (LEVE OU MÉDIA), PADRÃO MÉDIO 60X210CM, ESPESSURA DE 3CM, ITENS INCLUSOS: DOBRADIÇAS, MONTAGEM E INSTALAÇÃO DO BATENTE, SEM FECHADURA - FORNECIMENTO E INSTALAÇÃO. AF_12/2019</v>
          </cell>
          <cell r="C1977" t="str">
            <v>UN</v>
          </cell>
          <cell r="D1977">
            <v>657.46</v>
          </cell>
        </row>
        <row r="1978">
          <cell r="A1978">
            <v>91329</v>
          </cell>
          <cell r="B1978" t="str">
            <v>KIT DE PORTA DE MADEIRA FRISADA, SEMI-OCA (LEVE OU MÉDIA), PADRÃO POPULAR, 60X210CM, ESPESSURA DE 3CM, ITENS INCLUSOS: DOBRADIÇAS, MONTAGEM E INSTALAÇÃO DO BATENTE, SEM FECHADURA - FORNECIMENTO E INSTALAÇÃO. AF_12/2019</v>
          </cell>
          <cell r="C1978" t="str">
            <v>UN</v>
          </cell>
          <cell r="D1978">
            <v>591.07000000000005</v>
          </cell>
        </row>
        <row r="1979">
          <cell r="A1979">
            <v>91330</v>
          </cell>
          <cell r="B1979" t="str">
            <v>KIT DE PORTA DE MADEIRA FRISADA, SEMI-OCA (LEVE OU MÉDIA), PADRÃO MÉDIO, 70X210CM, ESPESSURA DE 3CM, ITENS INCLUSOS: DOBRADIÇAS, MONTAGEM E INSTALAÇÃO DO BATENTE, SEM FECHADURA - FORNECIMENTO E INSTALAÇÃO. AF_12/2019</v>
          </cell>
          <cell r="C1979" t="str">
            <v>UN</v>
          </cell>
          <cell r="D1979">
            <v>680.72</v>
          </cell>
        </row>
        <row r="1980">
          <cell r="A1980">
            <v>91331</v>
          </cell>
          <cell r="B1980" t="str">
            <v>KIT DE PORTA DE MADEIRA FRISADA, SEMI-OCA (LEVE OU MÉDIA), PADRÃO POPULAR, 70X210CM, ESPESSURA DE 3CM, ITENS INCLUSOS: DOBRADIÇAS, MONTAGEM E INSTALAÇÃO DO BATENTE, SEM FECHADURA - FORNECIMENTO E INSTALAÇÃO. AF_12/2019</v>
          </cell>
          <cell r="C1980" t="str">
            <v>UN</v>
          </cell>
          <cell r="D1980">
            <v>613.91</v>
          </cell>
        </row>
        <row r="1981">
          <cell r="A1981">
            <v>91332</v>
          </cell>
          <cell r="B1981" t="str">
            <v>KIT DE PORTA DE MADEIRA FRISADA, SEMI-OCA (LEVE OU MÉDIA), PADRÃO MÉDIO, 80X210CM, ESPESSURA DE 3,5CM, ITENS INCLUSOS: DOBRADIÇAS, MONTAGEM E INSTALAÇÃO DO BATENTE, SEM FECHADURA - FORNECIMENTO E INSTALAÇÃO. AF_12/2019</v>
          </cell>
          <cell r="C1981" t="str">
            <v>UN</v>
          </cell>
          <cell r="D1981">
            <v>715.12</v>
          </cell>
        </row>
        <row r="1982">
          <cell r="A1982">
            <v>91333</v>
          </cell>
          <cell r="B1982" t="str">
            <v>KIT DE PORTA DE MADEIRA FRISADA, SEMI-OCA (LEVE OU MÉDIA), PADRÃO POPULAR, 80X210CM, ESPESSURA DE 3,5CM, ITENS INCLUSOS: DOBRADIÇAS, MONTAGEM E INSTALAÇÃO DO BATENTE, SEM FECHADURA - FORNECIMENTO E INSTALAÇÃO. AF_12/2019</v>
          </cell>
          <cell r="C1982" t="str">
            <v>UN</v>
          </cell>
          <cell r="D1982">
            <v>647.9</v>
          </cell>
        </row>
        <row r="1983">
          <cell r="A1983">
            <v>91334</v>
          </cell>
          <cell r="B1983" t="str">
            <v>KIT DE PORTA DE MADEIRA TIPO VENEZIANA, PADRÃO MÉDIO, 80X210CM, ESPESSURA DE 3CM, ITENS INCLUSOS: DOBRADIÇAS, MONTAGEM E INSTALAÇÃO DO BATENTE, SEM FECHADURA - FORNECIMENTO E INSTALAÇÃO. AF_12/2019</v>
          </cell>
          <cell r="C1983" t="str">
            <v>UN</v>
          </cell>
          <cell r="D1983">
            <v>1117.29</v>
          </cell>
        </row>
        <row r="1984">
          <cell r="A1984">
            <v>91335</v>
          </cell>
          <cell r="B1984" t="str">
            <v>KIT DE PORTA DE MADEIRA TIPO VENEZIANA, PADRÃO POPULAR, 80X210CM, ESPESSURA DE 3CM, ITENS INCLUSOS: DOBRADIÇAS, MONTAGEM E INSTALAÇÃO DO BATENTE, SEM FECHADURA - FORNECIMENTO E INSTALAÇÃO. AF_12/2019</v>
          </cell>
          <cell r="C1984" t="str">
            <v>UN</v>
          </cell>
          <cell r="D1984">
            <v>1050.07</v>
          </cell>
        </row>
        <row r="1985">
          <cell r="A1985">
            <v>91336</v>
          </cell>
          <cell r="B1985" t="str">
            <v>KIT DE PORTA DE MADEIRA TIPO MEXICANA, MACIÇA (PESADA OU SUPERPESADA), PADRÃO MÉDIO, 80X210CM, ESPESSURA DE 3CM, ITENS INCLUSOS: DOBRADIÇAS, MONTAGEM E INSTALAÇÃO DO BATENTE, SEM FECHADURA - FORNECIMENTO E INSTALAÇÃO. AF_12/2019</v>
          </cell>
          <cell r="C1985" t="str">
            <v>UN</v>
          </cell>
          <cell r="D1985">
            <v>1421.37</v>
          </cell>
        </row>
        <row r="1986">
          <cell r="A1986">
            <v>91337</v>
          </cell>
          <cell r="B1986" t="str">
            <v>KIT DE PORTA DE MADEIRA TIPO MEXICANA, MACIÇA (PESADA OU SUPERPESADA), PADRÃO POPULAR, 80X210CM, ESPESSURA DE 3CM, ITENS INCLUSOS: DOBRADIÇAS, MONTAGEM E INSTALAÇÃO DO BATENTE, SEM FECHADURA - FORNECIMENTO E INSTALAÇÃO. AF_12/2019</v>
          </cell>
          <cell r="C1986" t="str">
            <v>UN</v>
          </cell>
          <cell r="D1986">
            <v>1354.15</v>
          </cell>
        </row>
        <row r="1987">
          <cell r="A1987">
            <v>100659</v>
          </cell>
          <cell r="B1987" t="str">
            <v>ALIZAR DE 5X1,5CM PARA PORTA FIXADO COM PREGOS, PADRÃO MÉDIO - FORNECIMENTO E INSTALAÇÃO. AF_12/2019</v>
          </cell>
          <cell r="C1987" t="str">
            <v>M</v>
          </cell>
          <cell r="D1987">
            <v>7.25</v>
          </cell>
        </row>
        <row r="1988">
          <cell r="A1988">
            <v>100660</v>
          </cell>
          <cell r="B1988" t="str">
            <v>ALIZAR DE 5X1,5CM PARA PORTA FIXADO COM PREGOS, PADRÃO POPULAR - FORNECIMENTO E INSTALAÇÃO. AF_12/2019</v>
          </cell>
          <cell r="C1988" t="str">
            <v>M</v>
          </cell>
          <cell r="D1988">
            <v>5.16</v>
          </cell>
        </row>
        <row r="1989">
          <cell r="A1989">
            <v>100675</v>
          </cell>
          <cell r="B1989" t="str">
            <v>KIT DE PORTA-PRONTA DE MADEIRA EM ACABAMENTO MELAMÍNICO BRANCO, FOLHA LEVE OU MÉDIA, 90X210, EXCLUSIVE FECHADURA, FIXAÇÃO COM PREENCHIMENTO TOTAL DE ESPUMA EXPANSIVA - FORNECIMENTO E INSTALAÇÃO. AF_12/2019</v>
          </cell>
          <cell r="C1989" t="str">
            <v>UN</v>
          </cell>
          <cell r="D1989">
            <v>858.61</v>
          </cell>
        </row>
        <row r="1990">
          <cell r="A1990">
            <v>100676</v>
          </cell>
          <cell r="B1990" t="str">
            <v>BATENTE PARA PORTA COM BANDEIRA, FIXAÇÃO COM PARAFUSO E BUCHA. AF_12/2019</v>
          </cell>
          <cell r="C1990" t="str">
            <v>UN</v>
          </cell>
          <cell r="D1990">
            <v>129.59</v>
          </cell>
        </row>
        <row r="1991">
          <cell r="A1991">
            <v>100678</v>
          </cell>
          <cell r="B1991" t="str">
            <v>KIT DE PORTA DE MADEIRA PARA VERNIZ, SEMI-OCA (LEVE OU MÉDIA), PADRÃO MÉDIO, 60X210CM, ESPESSURA DE 3,5CM, ITENS INCLUSOS: DOBRADIÇAS, MONTAGEM E INSTALAÇÃO DE BATENTE, FECHADURA COM EXECUÇÃO DO FURO - FORNECIMENTO E INSTALAÇÃO. AF_12/2019</v>
          </cell>
          <cell r="C1991" t="str">
            <v>UN</v>
          </cell>
          <cell r="D1991">
            <v>781.49</v>
          </cell>
        </row>
        <row r="1992">
          <cell r="A1992">
            <v>100679</v>
          </cell>
          <cell r="B1992" t="str">
            <v>KIT DE PORTA DE MADEIRA PARA VERNIZ, SEMI-OCA (LEVE OU MÉDIA), PADRÃO POPULAR, 60X210CM, ESPESSURA DE 3,5CM, ITENS INCLUSOS: DOBRADIÇAS, MONTAGEM E INSTALAÇÃO DE BATENTE, FECHADURA COM EXECUÇÃO DO FURO - FORNECIMENTO E INSTALAÇÃO. AF_12/2019</v>
          </cell>
          <cell r="C1992" t="str">
            <v>UN</v>
          </cell>
          <cell r="D1992">
            <v>673.37</v>
          </cell>
        </row>
        <row r="1993">
          <cell r="A1993">
            <v>100680</v>
          </cell>
          <cell r="B1993" t="str">
            <v>KIT DE PORTA DE MADEIRA PARA VERNIZ, SEMI-OCA (LEVE OU MÉDIA), PADRÃO MÉDIO, 70X210CM, ESPESSURA DE 3,5CM, ITENS INCLUSOS: DOBRADIÇAS, MONTAGEM E INSTALAÇÃO DE BATENTE, FECHADURA COM EXECUÇÃO DO FURO - FORNECIMENTO E INSTALAÇÃO. AF_12/2019</v>
          </cell>
          <cell r="C1993" t="str">
            <v>UN</v>
          </cell>
          <cell r="D1993">
            <v>788.84</v>
          </cell>
        </row>
        <row r="1994">
          <cell r="A1994">
            <v>100681</v>
          </cell>
          <cell r="B1994" t="str">
            <v>KIT DE PORTA DE MADEIRA FRISADA, SEMI-OCA (LEVE OU MÉDIA), PADRÃO MÉDIO, 70X210CM, ESPESSURA DE 3CM, ITENS INCLUSOS: DOBRADIÇAS, MONTAGEM E INSTALAÇÃO DE BATENTE, FECHADURA COM EXECUÇÃO DO FURO - FORNECIMENTO E INSTALAÇÃO. AF_12/2019</v>
          </cell>
          <cell r="C1994" t="str">
            <v>UN</v>
          </cell>
          <cell r="D1994">
            <v>813.62</v>
          </cell>
        </row>
        <row r="1995">
          <cell r="A1995">
            <v>100682</v>
          </cell>
          <cell r="B1995" t="str">
            <v>KIT DE PORTA DE MADEIRA FRISADA, SEMI-OCA (LEVE OU MÉDIA), PADRÃO POPULAR, 70X210CM, ESPESSURA DE 3CM, ITENS INCLUSOS: DOBRADIÇAS, MONTAGEM E INSTALAÇÃO DE BATENTE, FECHADURA COM EXECUÇÃO DO FURO - FORNECIMENTO E INSTALAÇÃO. AF_12/2019</v>
          </cell>
          <cell r="C1995" t="str">
            <v>UN</v>
          </cell>
          <cell r="D1995">
            <v>691</v>
          </cell>
        </row>
        <row r="1996">
          <cell r="A1996">
            <v>100683</v>
          </cell>
          <cell r="B1996" t="str">
            <v>KIT DE PORTA DE MADEIRA PARA VERNIZ, SEMI-OCA (LEVE OU MÉDIA), PADRÃO MÉDIO, 80X210CM, ESPESSURA DE 3,5CM, ITENS INCLUSOS: DOBRADIÇAS, MONTAGEM E INSTALAÇÃO DE BATENTE, FECHADURA COM EXECUÇÃO DO FURO - FORNECIMENTO E INSTALAÇÃO. AF_12/2019</v>
          </cell>
          <cell r="C1996" t="str">
            <v>UN</v>
          </cell>
          <cell r="D1996">
            <v>860.27</v>
          </cell>
        </row>
        <row r="1997">
          <cell r="A1997">
            <v>100684</v>
          </cell>
          <cell r="B1997" t="str">
            <v>KIT DE PORTA DE MADEIRA PARA VERNIZ, SEMI-OCA (LEVE OU MÉDIA), PADRÃO POPULAR, 80X210CM, ESPESSURA DE 3,5CM, ITENS INCLUSOS: DOBRADIÇAS, MONTAGEM E INSTALAÇÃO DE BATENTE, FECHADURA COM EXECUÇÃO DO FURO - FORNECIMENTO E INSTALAÇÃO. AF_12/2019</v>
          </cell>
          <cell r="C1997" t="str">
            <v>UN</v>
          </cell>
          <cell r="D1997">
            <v>732.39</v>
          </cell>
        </row>
        <row r="1998">
          <cell r="A1998">
            <v>100685</v>
          </cell>
          <cell r="B1998" t="str">
            <v>KIT DE PORTA DE MADEIRA PARA VERNIZ, SEMI-OCA (LEVE OU MÉDIA), PADRÃO MÉDIO, 90X210CM, ESPESSURA DE 3,5CM, ITENS INCLUSOS: DOBRADIÇAS, MONTAGEM E INSTALAÇÃO DE BATENTE, FECHADURA COM EXECUÇÃO DO FURO - FORNECIMENTO E INSTALAÇÃO. AF_12/2019</v>
          </cell>
          <cell r="C1998" t="str">
            <v>UN</v>
          </cell>
          <cell r="D1998">
            <v>901.36</v>
          </cell>
        </row>
        <row r="1999">
          <cell r="A1999">
            <v>100686</v>
          </cell>
          <cell r="B1999" t="str">
            <v>KIT DE PORTA DE MADEIRA PARA VERNIZ, SEMI-OCA (LEVE OU MÉDIA), PADRÃO POPULAR, 90X210CM, ESPESSURA DE 3CM, ITENS INCLUSOS: DOBRADIÇAS, MONTAGEM E INSTALAÇÃO DE BATENTE, FECHADURA COM EXECUÇÃO DO FURO - FORNECIMENTO E INSTALAÇÃO. AF_12/2019</v>
          </cell>
          <cell r="C1999" t="str">
            <v>UN</v>
          </cell>
          <cell r="D1999">
            <v>773.06</v>
          </cell>
        </row>
        <row r="2000">
          <cell r="A2000">
            <v>100687</v>
          </cell>
          <cell r="B2000" t="str">
            <v>KIT DE PORTA DE MADEIRA FRISADA, SEMI-OCA (LEVE OU MÉDIA), PADRÃO MÉDIO, 60X210CM, ESPESSURA DE 3,5CM, ITENS INCLUSOS: DOBRADIÇAS, MONTAGEM E INSTALAÇÃO DE BATENTE, FECHADURA COM EXECUÇÃO DO FURO - FORNECIMENTO E INSTALAÇÃO. AF_12/2019</v>
          </cell>
          <cell r="C2000" t="str">
            <v>UN</v>
          </cell>
          <cell r="D2000">
            <v>790.36</v>
          </cell>
        </row>
        <row r="2001">
          <cell r="A2001">
            <v>100688</v>
          </cell>
          <cell r="B2001" t="str">
            <v>KIT DE PORTA DE MADEIRA FRISADA, SEMI-OCA (LEVE OU MÉDIA), PADRÃO POPULAR, 60X210CM, ESPESSURA DE 3CM, ITENS INCLUSOS: DOBRADIÇAS, MONTAGEM E INSTALAÇÃO DE BATENTE, FECHADURA COM EXECUÇÃO DO FURO - FORNECIMENTO E INSTALAÇÃO. AF_12/2019</v>
          </cell>
          <cell r="C2001" t="str">
            <v>UN</v>
          </cell>
          <cell r="D2001">
            <v>682.24</v>
          </cell>
        </row>
        <row r="2002">
          <cell r="A2002">
            <v>100689</v>
          </cell>
          <cell r="B2002" t="str">
            <v>KIT DE PORTA DE MADEIRA FRISADA, SEMI-OCA (LEVE OU MÉDIA), PADRÃO MÉDIO, 80X210CM, ESPESSURA DE 3,5CM, ITENS INCLUSOS: DOBRADIÇAS, MONTAGEM E INSTALAÇÃO DE BATENTE, FECHADURA COM EXECUÇÃO DO FURO - FORNECIMENTO E INSTALAÇÃO. AF_12/2019</v>
          </cell>
          <cell r="C2002" t="str">
            <v>UN</v>
          </cell>
          <cell r="D2002">
            <v>866.18</v>
          </cell>
        </row>
        <row r="2003">
          <cell r="A2003">
            <v>100690</v>
          </cell>
          <cell r="B2003" t="str">
            <v>KIT DE PORTA DE MADEIRA FRISADA, SEMI-OCA (LEVE OU MÉDIA), PADRÃO POPULAR, 80X210CM, ESPESSURA DE 3,5CM, ITENS INCLUSOS: DOBRADIÇAS, MONTAGEM E INSTALAÇÃO DE BATENTE, FECHADURA COM EXECUÇÃO DO FURO - FORNECIMENTO E INSTALAÇÃO. AF_12/2019</v>
          </cell>
          <cell r="C2003" t="str">
            <v>UN</v>
          </cell>
          <cell r="D2003">
            <v>738.3</v>
          </cell>
        </row>
        <row r="2004">
          <cell r="A2004">
            <v>100691</v>
          </cell>
          <cell r="B2004" t="str">
            <v>KIT DE PORTA DE MADEIRA TIPO VENEZIANA, 80X210CM (ESPESSURA DE 3CM), PADRÃO MÉDIO, ITENS INCLUSOS: DOBRADIÇAS, MONTAGEM E INSTALAÇÃO DE BATENTE, FECHADURA COM EXECUÇÃO DO FURO - FORNECIMENTO E INSTALAÇÃO. AF_12/2019</v>
          </cell>
          <cell r="C2004" t="str">
            <v>UN</v>
          </cell>
          <cell r="D2004">
            <v>1268.3499999999999</v>
          </cell>
        </row>
        <row r="2005">
          <cell r="A2005">
            <v>100692</v>
          </cell>
          <cell r="B2005" t="str">
            <v>KIT DE PORTA DE MADEIRA TIPO VENEZIANA, 80X210CM (ESPESSURA DE 3CM), PADRÃO POPULAR, ITENS INCLUSOS: DOBRADIÇAS, MONTAGEM E INSTALAÇÃO DE BATENTE, FECHADURA COM EXECUÇÃO DO FURO - FORNECIMENTO E INSTALAÇÃO. AF_12/2019</v>
          </cell>
          <cell r="C2005" t="str">
            <v>UN</v>
          </cell>
          <cell r="D2005">
            <v>1140.47</v>
          </cell>
        </row>
        <row r="2006">
          <cell r="A2006">
            <v>100693</v>
          </cell>
          <cell r="B2006" t="str">
            <v>KIT DE PORTA DE MADEIRA TIPO MEXICANA, MACIÇA (PESADA OU SUPERPESADA), PADRÃO MÉDIO, 80X210CM, ESPESSURA DE 3,5CM, ITENS INCLUSOS: DOBRADIÇAS, MONTAGEM E INSTALAÇÃO DE BATENTE, FECHADURA COM EXECUÇÃO DO FURO - FORNECIMENTO E INSTALAÇÃO. AF_12/2019</v>
          </cell>
          <cell r="C2006" t="str">
            <v>UN</v>
          </cell>
          <cell r="D2006">
            <v>1572.43</v>
          </cell>
        </row>
        <row r="2007">
          <cell r="A2007">
            <v>100694</v>
          </cell>
          <cell r="B2007" t="str">
            <v>KIT DE PORTA DE MADEIRA TIPO MEXICANA, MACIÇA (PESADA OU SUPERPESADA), PADRÃO POPULAR, 80X210CM, ESPESSURA DE 3,5CM, ITENS INCLUSOS: DOBRADIÇAS, MONTAGEM E INSTALAÇÃO DE BATENTE, FECHADURA COM EXECUÇÃO DO FURO - FORNECIMENTO E INSTALAÇÃO. AF_12/2019</v>
          </cell>
          <cell r="C2007" t="str">
            <v>UN</v>
          </cell>
          <cell r="D2007">
            <v>1444.55</v>
          </cell>
        </row>
        <row r="2008">
          <cell r="A2008">
            <v>100695</v>
          </cell>
          <cell r="B2008" t="str">
            <v>RECOLOCAÇÃO DE FOLHAS DE PORTA DE MADEIRA LEVE OU MÉDIA DE 60CM DE LARGURA, CONSIDERANDO REAPROVEITAMENTO DO MATERIAL. AF_12/2019</v>
          </cell>
          <cell r="C2008" t="str">
            <v>UN</v>
          </cell>
          <cell r="D2008">
            <v>46.69</v>
          </cell>
        </row>
        <row r="2009">
          <cell r="A2009">
            <v>100696</v>
          </cell>
          <cell r="B2009" t="str">
            <v>RECOLOCAÇÃO DE FOLHAS DE PORTA DE MADEIRA LEVE OU MÉDIA DE 70CM DE LARGURA, CONSIDERANDO REAPROVEITAMENTO DO MATERIAL. AF_12/2019</v>
          </cell>
          <cell r="C2009" t="str">
            <v>UN</v>
          </cell>
          <cell r="D2009">
            <v>51.91</v>
          </cell>
        </row>
        <row r="2010">
          <cell r="A2010">
            <v>100697</v>
          </cell>
          <cell r="B2010" t="str">
            <v>RECOLOCAÇÃO DE FOLHAS DE PORTA DE MADEIRA LEVE OU MÉDIA DE 80CM DE LARGURA, CONSIDERANDO REAPROVEITAMENTO DO MATERIAL. AF_12/2019</v>
          </cell>
          <cell r="C2010" t="str">
            <v>UN</v>
          </cell>
          <cell r="D2010">
            <v>57.17</v>
          </cell>
        </row>
        <row r="2011">
          <cell r="A2011">
            <v>100698</v>
          </cell>
          <cell r="B2011" t="str">
            <v>RECOLOCAÇÃO DE FOLHAS DE PORTA DE MADEIRA LEVE OU MÉDIA DE 90CM DE LARGURA, CONSIDERANDO REAPROVEITAMENTO DO MATERIAL. AF_12/2019</v>
          </cell>
          <cell r="C2011" t="str">
            <v>UN</v>
          </cell>
          <cell r="D2011">
            <v>62.41</v>
          </cell>
        </row>
        <row r="2012">
          <cell r="A2012">
            <v>100699</v>
          </cell>
          <cell r="B2012" t="str">
            <v>RECOLOCAÇÃO DE FOLHAS DE PORTA DE MADEIRA PESADA OU SUPERPESADA DE 80CM DE LARGURA, CONSIDERANDO REAPROVEITAMENTO DO MATERIAL. AF_12/2019</v>
          </cell>
          <cell r="C2012" t="str">
            <v>UN</v>
          </cell>
          <cell r="D2012">
            <v>74.150000000000006</v>
          </cell>
        </row>
        <row r="2013">
          <cell r="A2013">
            <v>100700</v>
          </cell>
          <cell r="B2013" t="str">
            <v>PORTA DE MADEIRA COMPENSADA LISA PARA PINTURA, 120X210X3,5CM, 2 FOLHAS, INCLUSO ADUELA 2A, ALIZAR 2A E DOBRADIÇAS. AF_12/2019</v>
          </cell>
          <cell r="C2013" t="str">
            <v>UN</v>
          </cell>
          <cell r="D2013">
            <v>686.57</v>
          </cell>
        </row>
        <row r="2014">
          <cell r="A2014">
            <v>100712</v>
          </cell>
          <cell r="B2014" t="str">
            <v>KIT DE PORTA DE MADEIRA PARA VERNIZ, SEMI-OCA (LEVE OU MÉDIA), PADRÃO POPULAR, 70X210CM, ESPESSURA DE 3,5CM, ITENS INCLUSOS: DOBRADIÇAS, MONTAGEM E INSTALAÇÃO DE BATENTE, FECHADURA COM EXECUÇÃO DO FURO - FORNECIMENTO E INSTALAÇÃO. AF_12/2019</v>
          </cell>
          <cell r="C2014" t="str">
            <v>UN</v>
          </cell>
          <cell r="D2014">
            <v>666.22</v>
          </cell>
        </row>
        <row r="2015">
          <cell r="A2015">
            <v>100665</v>
          </cell>
          <cell r="B2015" t="str">
            <v>JANELA DE MADEIRA - CEDRINHO/ANGELIM OU EQUIVALENTE DA REGIÃO - DE ABRIR COM 4 FOLHAS (2 VENEZIANAS E 2 GUILHOTINAS PARA VIDRO), COM BATENTE, ALIZAR E FERRAGENS. EXCLUSIVE VIDROS, ACABAMENTO E CONTRAMARCO. FORNECIMENTO E INSTALAÇÃO. AF_12/2019</v>
          </cell>
          <cell r="C2015" t="str">
            <v>M2</v>
          </cell>
          <cell r="D2015">
            <v>971.57</v>
          </cell>
        </row>
        <row r="2016">
          <cell r="A2016">
            <v>100666</v>
          </cell>
          <cell r="B2016" t="str">
            <v>JANELA DE MADEIRA (PINUS/EUCALIPTO OU EQUIV.) DE ABRIR COM 4 FOLHAS (2 VENEZIANAS E 2 GUILHOTINAS PARA VIDRO), COM BATENTE, ALIZAR E FERRAGENS. EXCLUSIVE VIDROS, ACABAMENTO E CONTRAMARCO. FORNECIMENTO E INSTALAÇÃO. AF_12/2019</v>
          </cell>
          <cell r="C2016" t="str">
            <v>M2</v>
          </cell>
          <cell r="D2016">
            <v>762.53</v>
          </cell>
        </row>
        <row r="2017">
          <cell r="A2017">
            <v>100667</v>
          </cell>
          <cell r="B2017" t="str">
            <v>JANELA DE MADEIRA (IMBUIA/CEDRO OU EQUIV.) DE ABRIR COM 4 FOLHAS (2 VENEZIANAS E 2 GUILHOTINAS PARA VIDRO), COM BATENTE, ALIZAR E FERRAGENS. EXCLUSIVE VIDROS, ACABAMENTO E CONTRAMARCO. FORNECIMENTO E INSTALAÇÃO. AF_12/2019</v>
          </cell>
          <cell r="C2017" t="str">
            <v>M2</v>
          </cell>
          <cell r="D2017">
            <v>1267.0899999999999</v>
          </cell>
        </row>
        <row r="2018">
          <cell r="A2018">
            <v>100668</v>
          </cell>
          <cell r="B2018" t="str">
            <v>JANELA DE MADEIRA (CEDRINHO/ANGELIM OU EQUIV.) TIPO MAXIM-AR, PARA VIDRO, COM BATENTE, ALIZAR E FERRAGENS. EXCLUSIVE VIDRO, ACABAMENTO E CONTRAMARCO. FORNECIMENTO E INSTALAÇÃO. AF_12/2019</v>
          </cell>
          <cell r="C2018" t="str">
            <v>M2</v>
          </cell>
          <cell r="D2018">
            <v>1486.11</v>
          </cell>
        </row>
        <row r="2019">
          <cell r="A2019">
            <v>100669</v>
          </cell>
          <cell r="B2019" t="str">
            <v>JANELA DE MADEIRA (PINUS/EUCALIPTO OU EQUIV.) TIPO BASCULANTE COM 2 FOLHAS PARA VIDRO, COM BATENTE, ALIZAR E FERRAGENS. EXCLUSIVE VIDROS, ACABAMENTO E CONTRAMARCO. FORNECIMENTO E INSTALAÇÃO. AF_12/2019</v>
          </cell>
          <cell r="C2019" t="str">
            <v>M2</v>
          </cell>
          <cell r="D2019">
            <v>896.17</v>
          </cell>
        </row>
        <row r="2020">
          <cell r="A2020">
            <v>100670</v>
          </cell>
          <cell r="B2020" t="str">
            <v>JANELA DE MADEIRA (CEDRINHO/ANGELIM OU EQUIV.) DE CORRER COM 6 FOLHAS (2 VENEZ. FIXAS, 2 VENEZ. DE CORRER E 2 DE CORRER PARA VIDRO), COM BATENTE, ALIZAR E FERRAGENS. EXCLUSIVE VIDROS, ACABAMENTO E CONTRAMARCO. FORNECIMENTO E INSTALAÇÃO. AF_12/2019</v>
          </cell>
          <cell r="C2020" t="str">
            <v>M2</v>
          </cell>
          <cell r="D2020">
            <v>1215.6199999999999</v>
          </cell>
        </row>
        <row r="2021">
          <cell r="A2021">
            <v>100671</v>
          </cell>
          <cell r="B2021" t="str">
            <v>JANELA DE MADEIRA (IMBUIA/CEDRO OU EQUIV) DE CORRER COM 6 FOLHAS (2 VENEZIANAS FIXAS, 2 VENEZIANAS DE CORRER E 2 DE CORRER PARA VIDRO), COM BATENTE, ALIZAR E FERRAGENS. EXCLUSIVE VIDROS, ACABAMENTO E CONTRAMARCO. FORNECIMENTO E INSTALAÇÃO. AF_12/2019</v>
          </cell>
          <cell r="C2021" t="str">
            <v>M2</v>
          </cell>
          <cell r="D2021">
            <v>1515.98</v>
          </cell>
        </row>
        <row r="2022">
          <cell r="A2022">
            <v>100672</v>
          </cell>
          <cell r="B2022" t="str">
            <v>JANELA DE MADEIRA (PINUS/EUCALIPTO OU EQUIV.) DE CORRER COM 6 FOLHAS (2 VENEZ. FIXAS, 2 VENEZ. DE CORRER E 2 DE CORRER PARA VIDRO), COM BATENTE, ALIZAR E FERRAGENS. EXCLUSIVE VIDROS, ACABAMENTO E CONTRAMARCO. FORNECIMENTO EINSTALAÇÃO. AF_12/2019</v>
          </cell>
          <cell r="C2022" t="str">
            <v>M2</v>
          </cell>
          <cell r="D2022">
            <v>967.9</v>
          </cell>
        </row>
        <row r="2023">
          <cell r="A2023">
            <v>100701</v>
          </cell>
          <cell r="B2023" t="str">
            <v>PORTA DE FERRO, DE ABRIR, TIPO GRADE COM CHAPA, COM GUARNIÇÕES. AF_12/2019</v>
          </cell>
          <cell r="C2023" t="str">
            <v>M2</v>
          </cell>
          <cell r="D2023">
            <v>555.53</v>
          </cell>
        </row>
        <row r="2024">
          <cell r="A2024">
            <v>94559</v>
          </cell>
          <cell r="B2024" t="str">
            <v>JANELA DE AÇO TIPO BASCULANTE PARA VIDROS, COM BATENTE, FERRAGENS E PINTURA ANTICORROSIVA. EXCLUSIVE VIDROS, ACABAMENTO, ALIZAR E CONTRAMARCO. FORNECIMENTO E INSTALAÇÃO. AF_12/2019</v>
          </cell>
          <cell r="C2024" t="str">
            <v>M2</v>
          </cell>
          <cell r="D2024">
            <v>783.56</v>
          </cell>
        </row>
        <row r="2025">
          <cell r="A2025">
            <v>94562</v>
          </cell>
          <cell r="B2025" t="str">
            <v>JANELA DE AÇO DE CORRER COM 4 FOLHAS PARA VIDRO, COM BATENTE, FERRAGENS E PINTURA ANTICORROSIVA. EXCLUSIVE VIDROS, ALIZAR E CONTRAMARCO. FORNECIMENTO E INSTALAÇÃO. AF_12/2019</v>
          </cell>
          <cell r="C2025" t="str">
            <v>M2</v>
          </cell>
          <cell r="D2025">
            <v>769.51</v>
          </cell>
        </row>
        <row r="2026">
          <cell r="A2026">
            <v>94587</v>
          </cell>
          <cell r="B2026" t="str">
            <v>CONTRAMARCO DE AÇO, FIXAÇÃO COM ARGAMASSA - FORNECIMENTO E INSTALAÇÃO. AF_12/2019</v>
          </cell>
          <cell r="C2026" t="str">
            <v>M</v>
          </cell>
          <cell r="D2026">
            <v>67.540000000000006</v>
          </cell>
        </row>
        <row r="2027">
          <cell r="A2027">
            <v>94588</v>
          </cell>
          <cell r="B2027" t="str">
            <v>CONTRAMARCO DE AÇO, FIXAÇÃO COM PARAFUSO - FORNECIMENTO E INSTALAÇÃO. AF_12/2019</v>
          </cell>
          <cell r="C2027" t="str">
            <v>M</v>
          </cell>
          <cell r="D2027">
            <v>61.16</v>
          </cell>
        </row>
        <row r="2028">
          <cell r="A2028">
            <v>99837</v>
          </cell>
          <cell r="B2028" t="str">
            <v>GUARDA-CORPO DE AÇO GALVANIZADO DE 1,10M, MONTANTES TUBULARES DE 1.1/4" ESPAÇADOS DE 1,20M, TRAVESSA SUPERIOR DE 1.1/2", GRADIL FORMADO POR TUBOS HORIZONTAIS DE 1" E VERTICAIS DE 3/4", FIXADO COM CHUMBADOR MECÂNICO. AF_04/2019_P</v>
          </cell>
          <cell r="C2028" t="str">
            <v>M</v>
          </cell>
          <cell r="D2028">
            <v>597.36</v>
          </cell>
        </row>
        <row r="2029">
          <cell r="A2029">
            <v>99839</v>
          </cell>
          <cell r="B2029" t="str">
            <v>GUARDA-CORPO DE AÇO GALVANIZADO DE 1,10M DE ALTURA, MONTANTES TUBULARES DE 1.1/2 ESPAÇADOS DE 1,20M, TRAVESSA SUPERIOR DE 2, GRADIL FORMADO POR BARRAS CHATAS EM FERRO DE 32X4,8MM, FIXADO COM CHUMBADOR MECÂNICO. AF_04/2019_P</v>
          </cell>
          <cell r="C2029" t="str">
            <v>M</v>
          </cell>
          <cell r="D2029">
            <v>481.33</v>
          </cell>
        </row>
        <row r="2030">
          <cell r="A2030">
            <v>99841</v>
          </cell>
          <cell r="B2030" t="str">
            <v>GUARDA-CORPO PANORÂMICO COM PERFIS DE ALUMÍNIO E VIDRO LAMINADO 8 MM, FIXADO COM CHUMBADOR MECÂNICO. AF_04/2019_P</v>
          </cell>
          <cell r="C2030" t="str">
            <v>M</v>
          </cell>
          <cell r="D2030">
            <v>1487.23</v>
          </cell>
        </row>
        <row r="2031">
          <cell r="A2031">
            <v>99855</v>
          </cell>
          <cell r="B2031" t="str">
            <v>CORRIMÃO SIMPLES, DIÂMETRO EXTERNO = 1 1/2", EM AÇO GALVANIZADO. AF_04/2019_P</v>
          </cell>
          <cell r="C2031" t="str">
            <v>M</v>
          </cell>
          <cell r="D2031">
            <v>108.48</v>
          </cell>
        </row>
        <row r="2032">
          <cell r="A2032">
            <v>99857</v>
          </cell>
          <cell r="B2032" t="str">
            <v>CORRIMÃO SIMPLES, DIÂMETRO EXTERNO = 1 1/2", EM ALUMÍNIO. AF_04/2019_P</v>
          </cell>
          <cell r="C2032" t="str">
            <v>M</v>
          </cell>
          <cell r="D2032">
            <v>79.06</v>
          </cell>
        </row>
        <row r="2033">
          <cell r="A2033">
            <v>99861</v>
          </cell>
          <cell r="B2033" t="str">
            <v>GRADIL EM FERRO FIXADO EM VÃOS DE JANELAS, FORMADO POR BARRAS CHATAS DE 25X4,8 MM. AF_04/2019</v>
          </cell>
          <cell r="C2033" t="str">
            <v>M2</v>
          </cell>
          <cell r="D2033">
            <v>580.54</v>
          </cell>
        </row>
        <row r="2034">
          <cell r="A2034">
            <v>99862</v>
          </cell>
          <cell r="B2034" t="str">
            <v>GRADIL EM ALUMÍNIO FIXADO EM VÃOS DE JANELAS, FORMADO POR TUBOS DE 3/4". AF_04/2019</v>
          </cell>
          <cell r="C2034" t="str">
            <v>M2</v>
          </cell>
          <cell r="D2034">
            <v>525.92999999999995</v>
          </cell>
        </row>
        <row r="2035">
          <cell r="A2035">
            <v>90838</v>
          </cell>
          <cell r="B2035" t="str">
            <v>PORTA CORTA-FOGO 90X210X4CM - FORNECIMENTO E INSTALAÇÃO. AF_12/2019</v>
          </cell>
          <cell r="C2035" t="str">
            <v>UN</v>
          </cell>
          <cell r="D2035">
            <v>1390.9</v>
          </cell>
        </row>
        <row r="2036">
          <cell r="A2036">
            <v>91338</v>
          </cell>
          <cell r="B2036" t="str">
            <v>PORTA DE ALUMÍNIO DE ABRIR COM LAMBRI, COM GUARNIÇÃO, FIXAÇÃO COM PARAFUSOS - FORNECIMENTO E INSTALAÇÃO. AF_12/2019</v>
          </cell>
          <cell r="C2036" t="str">
            <v>M2</v>
          </cell>
          <cell r="D2036">
            <v>891.22</v>
          </cell>
        </row>
        <row r="2037">
          <cell r="A2037">
            <v>91341</v>
          </cell>
          <cell r="B2037" t="str">
            <v>PORTA EM ALUMÍNIO DE ABRIR TIPO VENEZIANA COM GUARNIÇÃO, FIXAÇÃO COM PARAFUSOS - FORNECIMENTO E INSTALAÇÃO. AF_12/2019</v>
          </cell>
          <cell r="C2037" t="str">
            <v>M2</v>
          </cell>
          <cell r="D2037">
            <v>721.35</v>
          </cell>
        </row>
        <row r="2038">
          <cell r="A2038">
            <v>94805</v>
          </cell>
          <cell r="B2038" t="str">
            <v>PORTA DE ALUMÍNIO DE ABRIR PARA VIDRO SEM GUARNIÇÃO, 87X210CM, FIXAÇÃO COM PARAFUSOS, INCLUSIVE VIDROS - FORNECIMENTO E INSTALAÇÃO. AF_12/2019</v>
          </cell>
          <cell r="C2038" t="str">
            <v>UN</v>
          </cell>
          <cell r="D2038">
            <v>750.39</v>
          </cell>
        </row>
        <row r="2039">
          <cell r="A2039">
            <v>94806</v>
          </cell>
          <cell r="B2039" t="str">
            <v>PORTA EM AÇO DE ABRIR PARA VIDRO SEM GUARNIÇÃO, 87X210CM, FIXAÇÃO COM PARAFUSOS, EXCLUSIVE VIDROS - FORNECIMENTO E INSTALAÇÃO. AF_12/2019</v>
          </cell>
          <cell r="C2039" t="str">
            <v>UN</v>
          </cell>
          <cell r="D2039">
            <v>644.02</v>
          </cell>
        </row>
        <row r="2040">
          <cell r="A2040">
            <v>94807</v>
          </cell>
          <cell r="B2040" t="str">
            <v>PORTA EM AÇO DE ABRIR TIPO VENEZIANA SEM GUARNIÇÃO, 87X210CM, FIXAÇÃO COM PARAFUSOS - FORNECIMENTO E INSTALAÇÃO. AF_12/2019</v>
          </cell>
          <cell r="C2040" t="str">
            <v>UN</v>
          </cell>
          <cell r="D2040">
            <v>586.09</v>
          </cell>
        </row>
        <row r="2041">
          <cell r="A2041">
            <v>100702</v>
          </cell>
          <cell r="B2041" t="str">
            <v>PORTA DE CORRER DE ALUMÍNIO, COM DUAS FOLHAS PARA VIDRO, INCLUSO VIDRO LISO INCOLOR, FECHADURA E PUXADOR, SEM ALIZAR. AF_12/2019</v>
          </cell>
          <cell r="C2041" t="str">
            <v>M2</v>
          </cell>
          <cell r="D2041">
            <v>464.48</v>
          </cell>
        </row>
        <row r="2042">
          <cell r="A2042">
            <v>102188</v>
          </cell>
          <cell r="B2042" t="str">
            <v>MOLA HIDRAULICA DE PISO PARA PORTA DE VIDRO TEMPERADO. AF_01/2021</v>
          </cell>
          <cell r="C2042" t="str">
            <v>UN</v>
          </cell>
          <cell r="D2042">
            <v>833.97</v>
          </cell>
        </row>
        <row r="2043">
          <cell r="A2043">
            <v>102189</v>
          </cell>
          <cell r="B2043" t="str">
            <v>JOGO DE FERRAGENS CROMADAS PARA PORTA DE VIDRO TEMPERADO, UMA FOLHA COMPOSTO DE DOBRADICAS SUPERIOR E INFERIOR, TRINCO, FECHADURA, CONTRA FECHADURA COM CAPUCHINHO SEM MOLA E PUXADOR. AF_01/2021</v>
          </cell>
          <cell r="C2043" t="str">
            <v>UN</v>
          </cell>
          <cell r="D2043">
            <v>213.91</v>
          </cell>
        </row>
        <row r="2044">
          <cell r="A2044">
            <v>100703</v>
          </cell>
          <cell r="B2044" t="str">
            <v>PUXADOR CENTRAL PARA ESQUADRIA DE MADEIRA. AF_12/2019</v>
          </cell>
          <cell r="C2044" t="str">
            <v>UN</v>
          </cell>
          <cell r="D2044">
            <v>31.2</v>
          </cell>
        </row>
        <row r="2045">
          <cell r="A2045">
            <v>100704</v>
          </cell>
          <cell r="B2045" t="str">
            <v>PORTA CADEADO ZINCADO OXIDADO PRETO COM CADEADO DE AÇO INOX, LARGURA DE *50* MM. AF_12/2019</v>
          </cell>
          <cell r="C2045" t="str">
            <v>UN</v>
          </cell>
          <cell r="D2045">
            <v>67.930000000000007</v>
          </cell>
        </row>
        <row r="2046">
          <cell r="A2046">
            <v>100705</v>
          </cell>
          <cell r="B2046" t="str">
            <v>TARJETA TIPO LIVRE/OCUPADO PARA PORTA DE BANHEIRO. AF_12/2019</v>
          </cell>
          <cell r="C2046" t="str">
            <v>UN</v>
          </cell>
          <cell r="D2046">
            <v>75.12</v>
          </cell>
        </row>
        <row r="2047">
          <cell r="A2047">
            <v>100706</v>
          </cell>
          <cell r="B2047" t="str">
            <v>CREMONA EM LATÃO CROMADO OU POLIDO, COMPLETA. AF_12/2019</v>
          </cell>
          <cell r="C2047" t="str">
            <v>UN</v>
          </cell>
          <cell r="D2047">
            <v>63.17</v>
          </cell>
        </row>
        <row r="2048">
          <cell r="A2048">
            <v>100707</v>
          </cell>
          <cell r="B2048" t="str">
            <v>FECHO DE EMBUTIR TIPO UNHA 22CM. AF_12/2019</v>
          </cell>
          <cell r="C2048" t="str">
            <v>UN</v>
          </cell>
          <cell r="D2048">
            <v>143.68</v>
          </cell>
        </row>
        <row r="2049">
          <cell r="A2049">
            <v>100708</v>
          </cell>
          <cell r="B2049" t="str">
            <v>FECHO DE EMBUTIR TIPO UNHA 40CM. AF_12/2019</v>
          </cell>
          <cell r="C2049" t="str">
            <v>UN</v>
          </cell>
          <cell r="D2049">
            <v>181.58</v>
          </cell>
        </row>
        <row r="2050">
          <cell r="A2050">
            <v>100709</v>
          </cell>
          <cell r="B2050" t="str">
            <v>DOBRADIÇA EM AÇO/FERRO, 3" X 21/2", E=1,9 A 2MM, SEN ANEL, CROMADO OU ZINCADO, TAMPA BOLA, COM PARAFUSOS. AF_12/2019</v>
          </cell>
          <cell r="C2050" t="str">
            <v>UN</v>
          </cell>
          <cell r="D2050">
            <v>38.49</v>
          </cell>
        </row>
        <row r="2051">
          <cell r="A2051">
            <v>100710</v>
          </cell>
          <cell r="B2051" t="str">
            <v>DOBRADIÇA TIPO VAI E VEM EM LATÃO POLIDO 3". AF_12/2019</v>
          </cell>
          <cell r="C2051" t="str">
            <v>UN</v>
          </cell>
          <cell r="D2051">
            <v>101.02</v>
          </cell>
        </row>
        <row r="2052">
          <cell r="A2052">
            <v>102151</v>
          </cell>
          <cell r="B2052" t="str">
            <v>INSTALAÇÃO DE VIDRO LISO INCOLOR, E = 3 MM, EM ESQUADRIA DE MADEIRA, FIXADO COM BAGUETE. AF_01/2021</v>
          </cell>
          <cell r="C2052" t="str">
            <v>M2</v>
          </cell>
          <cell r="D2052">
            <v>210.62</v>
          </cell>
        </row>
        <row r="2053">
          <cell r="A2053">
            <v>102152</v>
          </cell>
          <cell r="B2053" t="str">
            <v>INSTALAÇÃO DE VIDRO LISO, E = 4 MM, EM ESQUADRIA DE MADEIRA, FIXADO COM BAGUETE. AF_01/2021</v>
          </cell>
          <cell r="C2053" t="str">
            <v>M2</v>
          </cell>
          <cell r="D2053">
            <v>269.70999999999998</v>
          </cell>
        </row>
        <row r="2054">
          <cell r="A2054">
            <v>102153</v>
          </cell>
          <cell r="B2054" t="str">
            <v>INSTALAÇÃO DE VIDRO LISO FUME, E = 4 MM, EM ESQUADRIA DE MADEIRA, FIXADO COM BAGUETE. AF_01/2021</v>
          </cell>
          <cell r="C2054" t="str">
            <v>M2</v>
          </cell>
          <cell r="D2054">
            <v>348.5</v>
          </cell>
        </row>
        <row r="2055">
          <cell r="A2055">
            <v>102154</v>
          </cell>
          <cell r="B2055" t="str">
            <v>INSTALAÇÃO DE VIDRO LISO INCOLOR, E = 5 MM, EM ESQUADRIA DE MADEIRA, FIXADO COM BAGUETE. AF_01/2021</v>
          </cell>
          <cell r="C2055" t="str">
            <v>M2</v>
          </cell>
          <cell r="D2055">
            <v>302.58</v>
          </cell>
        </row>
        <row r="2056">
          <cell r="A2056">
            <v>102155</v>
          </cell>
          <cell r="B2056" t="str">
            <v>INSTALAÇÃO DE VIDRO LISO FUME, E = 5 MM, EM ESQUADRIA DE MADEIRA, FIXADO COM BAGUETE. AF_01/2021</v>
          </cell>
          <cell r="C2056" t="str">
            <v>M2</v>
          </cell>
          <cell r="D2056">
            <v>367.02</v>
          </cell>
        </row>
        <row r="2057">
          <cell r="A2057">
            <v>102156</v>
          </cell>
          <cell r="B2057" t="str">
            <v>INSTALAÇÃO DE VIDRO LISO INCOLOR, E = 6 MM, EM ESQUADRIA DE MADEIRA, FIXADO COM BAGUETE. AF_01/2021</v>
          </cell>
          <cell r="C2057" t="str">
            <v>M2</v>
          </cell>
          <cell r="D2057">
            <v>355.42</v>
          </cell>
        </row>
        <row r="2058">
          <cell r="A2058">
            <v>102157</v>
          </cell>
          <cell r="B2058" t="str">
            <v>INSTALAÇÃO DE VIDRO LISO FUME, E = 6 MM, EM ESQUADRIA DE MADEIRA, FIXADO COM BAGUETE. AF_01/2021</v>
          </cell>
          <cell r="C2058" t="str">
            <v>M2</v>
          </cell>
          <cell r="D2058">
            <v>493.3</v>
          </cell>
        </row>
        <row r="2059">
          <cell r="A2059">
            <v>102158</v>
          </cell>
          <cell r="B2059" t="str">
            <v>INSTALAÇÃO DE VIDRO LISO INCOLOR, E = 8 MM, EM ESQUADRIA DE MADEIRA, FIXADO COM BAGUETE. AF_01/2021</v>
          </cell>
          <cell r="C2059" t="str">
            <v>M2</v>
          </cell>
          <cell r="D2059">
            <v>503.77</v>
          </cell>
        </row>
        <row r="2060">
          <cell r="A2060">
            <v>102159</v>
          </cell>
          <cell r="B2060" t="str">
            <v>INSTALAÇÃO DE VIDRO LISO INCOLOR, E = 10 MM, EM ESQUADRIA DE MADEIRA, FIXADO COM BAGUETE. AF_01/2021</v>
          </cell>
          <cell r="C2060" t="str">
            <v>M2</v>
          </cell>
          <cell r="D2060">
            <v>604.28</v>
          </cell>
        </row>
        <row r="2061">
          <cell r="A2061">
            <v>102160</v>
          </cell>
          <cell r="B2061" t="str">
            <v>INSTALAÇÃO DE VIDRO IMPRESSO, E = 4 MM, EM ESQUADRIA DE MADEIRA, FIXADO COM BAGUETE. AF_01/2021</v>
          </cell>
          <cell r="C2061" t="str">
            <v>M2</v>
          </cell>
          <cell r="D2061">
            <v>230.31</v>
          </cell>
        </row>
        <row r="2062">
          <cell r="A2062">
            <v>102161</v>
          </cell>
          <cell r="B2062" t="str">
            <v>INSTALAÇÃO DE VIDRO LISO INCOLOR, E = 3 MM, EM ESQUADRIA DE ALUMÍNIO OU PVC, FIXADO COM BAGUETE. AF_01/2021_P</v>
          </cell>
          <cell r="C2062" t="str">
            <v>M2</v>
          </cell>
          <cell r="D2062">
            <v>303.88</v>
          </cell>
        </row>
        <row r="2063">
          <cell r="A2063">
            <v>102162</v>
          </cell>
          <cell r="B2063" t="str">
            <v>INSTALAÇÃO DE VIDRO LISO INCOLOR, E = 4 MM, EM ESQUADRIA DE ALUMÍNIO OU PVC, FIXADO COM BAGUETE. AF_01/2021_P</v>
          </cell>
          <cell r="C2063" t="str">
            <v>M2</v>
          </cell>
          <cell r="D2063">
            <v>362.97</v>
          </cell>
        </row>
        <row r="2064">
          <cell r="A2064">
            <v>102163</v>
          </cell>
          <cell r="B2064" t="str">
            <v>INSTALAÇÃO DE VIDRO LISO FUME, E = 4 MM, EM ESQUADRIA DE ALUMÍNIO OU PVC, FIXADO COM BAGUETE. AF_01/2021_P</v>
          </cell>
          <cell r="C2064" t="str">
            <v>M2</v>
          </cell>
          <cell r="D2064">
            <v>441.76</v>
          </cell>
        </row>
        <row r="2065">
          <cell r="A2065">
            <v>102164</v>
          </cell>
          <cell r="B2065" t="str">
            <v>INSTALAÇÃO DE VIDRO LISO INCOLOR, E = 5 MM, EM ESQUADRIA DE ALUMÍNIO OU PVC, FIXADO COM BAGUETE. AF_01/2021_P</v>
          </cell>
          <cell r="C2065" t="str">
            <v>M2</v>
          </cell>
          <cell r="D2065">
            <v>378.69</v>
          </cell>
        </row>
        <row r="2066">
          <cell r="A2066">
            <v>102165</v>
          </cell>
          <cell r="B2066" t="str">
            <v>INSTALAÇÃO DE VIDRO LISO FUME, E = 5 MM, EM ESQUADRIA DE ALUMÍNIO OU PVC, FIXADO COM BAGUETE. AF_01/2021_P</v>
          </cell>
          <cell r="C2066" t="str">
            <v>M2</v>
          </cell>
          <cell r="D2066">
            <v>443.13</v>
          </cell>
        </row>
        <row r="2067">
          <cell r="A2067">
            <v>102166</v>
          </cell>
          <cell r="B2067" t="str">
            <v>INSTALAÇÃO DE VIDRO LISO INCOLOR, E = 6 MM, EM ESQUADRIA DE ALUMÍNIO OU PVC, FIXADO COM BAGUETE. AF_01/2021_P</v>
          </cell>
          <cell r="C2067" t="str">
            <v>M2</v>
          </cell>
          <cell r="D2067">
            <v>414.36</v>
          </cell>
        </row>
        <row r="2068">
          <cell r="A2068">
            <v>102167</v>
          </cell>
          <cell r="B2068" t="str">
            <v>INSTALAÇÃO DE VIDRO LISO FUME, E = 6 MM, EM ESQUADRIA DE ALUMÍNIO OU PVC, FIXADO COM BAGUETE. AF_01/2021_P</v>
          </cell>
          <cell r="C2068" t="str">
            <v>M2</v>
          </cell>
          <cell r="D2068">
            <v>552.24</v>
          </cell>
        </row>
        <row r="2069">
          <cell r="A2069">
            <v>102168</v>
          </cell>
          <cell r="B2069" t="str">
            <v>INSTALAÇÃO DE VIDRO LISO INCOLOR, E = 8 MM, EM ESQUADRIA DE ALUMÍNIO OU PVC, FIXADO COM BAGUETE. AF_01/2021_P</v>
          </cell>
          <cell r="C2069" t="str">
            <v>M2</v>
          </cell>
          <cell r="D2069">
            <v>547.45000000000005</v>
          </cell>
        </row>
        <row r="2070">
          <cell r="A2070">
            <v>102169</v>
          </cell>
          <cell r="B2070" t="str">
            <v>INSTALAÇÃO DE VIDRO LISO INCOLOR, E = 10 MM, EM ESQUADRIA DE ALUMÍNIO OU PVC, FIXADO COM BAGUETE. AF_01/2021_P</v>
          </cell>
          <cell r="C2070" t="str">
            <v>M2</v>
          </cell>
          <cell r="D2070">
            <v>642.32000000000005</v>
          </cell>
        </row>
        <row r="2071">
          <cell r="A2071">
            <v>102170</v>
          </cell>
          <cell r="B2071" t="str">
            <v>INSTALAÇÃO DE VIDRO IMPRESSO, E = 4 MM, EM ESQUADRIA DE ALUMÍNIO OU PVC, FIXADO COM BAGUETE. AF_01/2021_P</v>
          </cell>
          <cell r="C2071" t="str">
            <v>M2</v>
          </cell>
          <cell r="D2071">
            <v>323.57</v>
          </cell>
        </row>
        <row r="2072">
          <cell r="A2072">
            <v>102171</v>
          </cell>
          <cell r="B2072" t="str">
            <v>INSTALAÇÃO DE VIDRO ARAMADO, E = 6 MM, EM ESQUADRIA DE ALUMÍNIO OU PVC, FIXADO COM BAGUETE. AF_01/2021_P</v>
          </cell>
          <cell r="C2072" t="str">
            <v>M2</v>
          </cell>
          <cell r="D2072">
            <v>693.86</v>
          </cell>
        </row>
        <row r="2073">
          <cell r="A2073">
            <v>102172</v>
          </cell>
          <cell r="B2073" t="str">
            <v>INSTALAÇÃO DE VIDRO ARAMADO, E = 7 MM, EM ESQUADRIA DE ALUMÍNIO OU PVC, FIXADO COM BAGUETE. AF_01/2021_P</v>
          </cell>
          <cell r="C2073" t="str">
            <v>M2</v>
          </cell>
          <cell r="D2073">
            <v>690.13</v>
          </cell>
        </row>
        <row r="2074">
          <cell r="A2074">
            <v>102176</v>
          </cell>
          <cell r="B2074" t="str">
            <v>INSTALAÇÃO DE VIDRO LAMINADO, E = 8 MM (4+4), ENCAIXADO EM PERFIL U. AF_01/2021_P</v>
          </cell>
          <cell r="C2074" t="str">
            <v>M2</v>
          </cell>
          <cell r="D2074">
            <v>1282.42</v>
          </cell>
        </row>
        <row r="2075">
          <cell r="A2075">
            <v>102177</v>
          </cell>
          <cell r="B2075" t="str">
            <v>INSTALAÇÃO DE VIDRO LAMINADO, E = 12 MM (4+4+4), ENCAIXADO EM PERFIL U. AF_01/2021_P</v>
          </cell>
          <cell r="C2075" t="str">
            <v>M2</v>
          </cell>
          <cell r="D2075">
            <v>2694.47</v>
          </cell>
        </row>
        <row r="2076">
          <cell r="A2076">
            <v>102178</v>
          </cell>
          <cell r="B2076" t="str">
            <v>INSTALAÇÃO DE VIDRO LAMINADO, E = 15 MM (5+5+5), ENCAIXADO EM PERFIL U. AF_01/2021_P</v>
          </cell>
          <cell r="C2076" t="str">
            <v>M2</v>
          </cell>
          <cell r="D2076">
            <v>3114.6</v>
          </cell>
        </row>
        <row r="2077">
          <cell r="A2077">
            <v>102179</v>
          </cell>
          <cell r="B2077" t="str">
            <v>INSTALAÇÃO DE VIDRO TEMPERADO, E = 6 MM, ENCAIXADO EM PERFIL U. AF_01/2021_P</v>
          </cell>
          <cell r="C2077" t="str">
            <v>M2</v>
          </cell>
          <cell r="D2077">
            <v>390.27</v>
          </cell>
        </row>
        <row r="2078">
          <cell r="A2078">
            <v>102180</v>
          </cell>
          <cell r="B2078" t="str">
            <v>INSTALAÇÃO DE VIDRO TEMPERADO, E = 8 MM, ENCAIXADO EM PERFIL U. AF_01/2021_P</v>
          </cell>
          <cell r="C2078" t="str">
            <v>M2</v>
          </cell>
          <cell r="D2078">
            <v>462.95</v>
          </cell>
        </row>
        <row r="2079">
          <cell r="A2079">
            <v>102181</v>
          </cell>
          <cell r="B2079" t="str">
            <v>INSTALAÇÃO DE VIDRO TEMPERADO, E = 10 MM, ENCAIXADO EM PERFIL U. AF_01/2021_P</v>
          </cell>
          <cell r="C2079" t="str">
            <v>M2</v>
          </cell>
          <cell r="D2079">
            <v>560.04</v>
          </cell>
        </row>
        <row r="2080">
          <cell r="A2080">
            <v>102182</v>
          </cell>
          <cell r="B2080" t="str">
            <v>PORTA PIVOTANTE DE VIDRO TEMPERADO, 90X210 CM, ESPESSURA 10 MM, INCLUSIVE ACESSÓRIOS. AF_01/2021</v>
          </cell>
          <cell r="C2080" t="str">
            <v>UN</v>
          </cell>
          <cell r="D2080">
            <v>1155.3699999999999</v>
          </cell>
        </row>
        <row r="2081">
          <cell r="A2081">
            <v>102183</v>
          </cell>
          <cell r="B2081" t="str">
            <v>PORTA PIVOTANTE DE VIDRO TEMPERADO, 2 FOLHAS DE 90X210 CM, ESPESSURA DE 10MM, INCLUSIVE ACESSÓRIOS. AF_01/2021</v>
          </cell>
          <cell r="C2081" t="str">
            <v>UN</v>
          </cell>
          <cell r="D2081">
            <v>2319.9</v>
          </cell>
        </row>
        <row r="2082">
          <cell r="A2082">
            <v>102184</v>
          </cell>
          <cell r="B2082" t="str">
            <v>PORTA DE ABRIR COM MOLA HIDRÁULICA, EM VIDRO TEMPERADO, 90X210 CM, ESPESSURA 10 MM, INCLUSIVE ACESSÓRIOS. AF_01/2021</v>
          </cell>
          <cell r="C2082" t="str">
            <v>UN</v>
          </cell>
          <cell r="D2082">
            <v>1972.3</v>
          </cell>
        </row>
        <row r="2083">
          <cell r="A2083">
            <v>102185</v>
          </cell>
          <cell r="B2083" t="str">
            <v>PORTA DE ABRIR COM MOLA HIDRÁULICA, EM VIDRO TEMPERADO, 2 FOLHAS DE 90X210 CM, ESPESSURA DD 10MM, INCLUSIVE ACESSÓRIOS. AF_01/2021</v>
          </cell>
          <cell r="C2083" t="str">
            <v>UN</v>
          </cell>
          <cell r="D2083">
            <v>3953.52</v>
          </cell>
        </row>
        <row r="2084">
          <cell r="A2084">
            <v>102190</v>
          </cell>
          <cell r="B2084" t="str">
            <v>REMOÇÃO DE VIDRO LISO COMUM DE ESQUADRIA COM BAGUETE DE MADEIRA. AF_01/2021</v>
          </cell>
          <cell r="C2084" t="str">
            <v>M2</v>
          </cell>
          <cell r="D2084">
            <v>14.09</v>
          </cell>
        </row>
        <row r="2085">
          <cell r="A2085">
            <v>102191</v>
          </cell>
          <cell r="B2085" t="str">
            <v>REMOÇÃO DE VIDRO LISO COMUM DE ESQUADRIA COM BAGUETE DE ALUMÍNIO OU PVC. AF_01/2021</v>
          </cell>
          <cell r="C2085" t="str">
            <v>M2</v>
          </cell>
          <cell r="D2085">
            <v>17.11</v>
          </cell>
        </row>
        <row r="2086">
          <cell r="A2086">
            <v>102192</v>
          </cell>
          <cell r="B2086" t="str">
            <v>REMOÇÃO DE VIDRO TEMPERADO FIXADO EM PERFIL U. AF_01/2021</v>
          </cell>
          <cell r="C2086" t="str">
            <v>M2</v>
          </cell>
          <cell r="D2086">
            <v>12.21</v>
          </cell>
        </row>
        <row r="2087">
          <cell r="A2087">
            <v>94569</v>
          </cell>
          <cell r="B2087" t="str">
            <v>JANELA DE ALUMÍNIO TIPO MAXIM-AR, COM VIDROS, BATENTE E FERRAGENS. EXCLUSIVE ALIZAR, ACABAMENTO E CONTRAMARCO. FORNECIMENTO E INSTALAÇÃO. AF_12/2019</v>
          </cell>
          <cell r="C2087" t="str">
            <v>M2</v>
          </cell>
          <cell r="D2087">
            <v>994.46</v>
          </cell>
        </row>
        <row r="2088">
          <cell r="A2088">
            <v>94570</v>
          </cell>
          <cell r="B2088" t="str">
            <v>JANELA DE ALUMÍNIO DE CORRER COM 2 FOLHAS PARA VIDROS, COM VIDROS, BATENTE, ACABAMENTO COM ACETATO OU BRILHANTE E FERRAGENS. EXCLUSIVE ALIZAR E CONTRAMARCO. FORNECIMENTO E INSTALAÇÃO. AF_12/2019</v>
          </cell>
          <cell r="C2088" t="str">
            <v>M2</v>
          </cell>
          <cell r="D2088">
            <v>526.32000000000005</v>
          </cell>
        </row>
        <row r="2089">
          <cell r="A2089">
            <v>94572</v>
          </cell>
          <cell r="B2089" t="str">
            <v>JANELA DE ALUMÍNIO DE CORRER COM 3 FOLHAS (2 VENEZIANAS E 1 PARA VIDRO), COM VIDROS, BATENTE E FERRAGENS. EXCLUSIVE ACABAMENTO, ALIZAR E CONTRAMARCO. FORNECIMENTO E INSTALAÇÃO. AF_12/2019</v>
          </cell>
          <cell r="C2089" t="str">
            <v>M2</v>
          </cell>
          <cell r="D2089">
            <v>756.45</v>
          </cell>
        </row>
        <row r="2090">
          <cell r="A2090">
            <v>94573</v>
          </cell>
          <cell r="B2090" t="str">
            <v>JANELA DE ALUMÍNIO DE CORRER COM 4 FOLHAS PARA VIDROS, COM VIDROS, BATENTE, ACABAMENTO COM ACETATO OU BRILHANTE E FERRAGENS. EXCLUSIVE ALIZAR E CONTRAMARCO. FORNECIMENTO E INSTALAÇÃO. AF_12/2019</v>
          </cell>
          <cell r="C2090" t="str">
            <v>M2</v>
          </cell>
          <cell r="D2090">
            <v>602.80999999999995</v>
          </cell>
        </row>
        <row r="2091">
          <cell r="A2091">
            <v>94580</v>
          </cell>
          <cell r="B2091" t="str">
            <v>JANELA DE ALUMÍNIO DE CORRER COM 6 FOLHAS (2 VENEZIANAS FIXAS, 2 VENEZIANAS DE CORRER E 2 PARA VIDRO), COM VIDROS, BATENTE, ACABAMENTO COM ACETATO OU BRILHANTE E FERRAGENS. EXCLUSIVE ALIZAR E CONTRAMARCO. FORNECIMENTO E INSTALAÇÃO. AF_12/2019</v>
          </cell>
          <cell r="C2091" t="str">
            <v>M2</v>
          </cell>
          <cell r="D2091">
            <v>835.82</v>
          </cell>
        </row>
        <row r="2092">
          <cell r="A2092">
            <v>94589</v>
          </cell>
          <cell r="B2092" t="str">
            <v>CONTRAMARCO DE ALUMÍNIO, FIXAÇÃO COM ARGAMASSA - FORNECIMENTO E INSTALAÇÃO. AF_12/2019</v>
          </cell>
          <cell r="C2092" t="str">
            <v>M</v>
          </cell>
          <cell r="D2092">
            <v>22.9</v>
          </cell>
        </row>
        <row r="2093">
          <cell r="A2093">
            <v>94590</v>
          </cell>
          <cell r="B2093" t="str">
            <v>CONTRAMARCO DE ALUMÍNIO, FIXAÇÃO COM PARAFUSO - FORNECIMENTO E INSTALAÇÃO. AF_12/2019</v>
          </cell>
          <cell r="C2093" t="str">
            <v>M</v>
          </cell>
          <cell r="D2093">
            <v>19.96</v>
          </cell>
        </row>
        <row r="2094">
          <cell r="A2094">
            <v>100674</v>
          </cell>
          <cell r="B2094" t="str">
            <v>JANELA FIXA DE ALUMÍNIO PARA VIDRO, COM VIDRO, BATENTE E FERRAGENS. EXCLUSIVE ACABAMENTO, ALIZAR E CONTRAMARCO. FORNECIMENTO E INSTALAÇÃO. AF_12/2019</v>
          </cell>
          <cell r="C2094" t="str">
            <v>M2</v>
          </cell>
          <cell r="D2094">
            <v>1122.8399999999999</v>
          </cell>
        </row>
        <row r="2095">
          <cell r="A2095">
            <v>101096</v>
          </cell>
          <cell r="B2095" t="str">
            <v>TUBULÃO A CÉU ABERTO, DIÂMETRO DO FUSTE DE 70CM, ESCAVAÇÃO MANUAL, SEM ALARGAMENTO DE BASE, CONCRETO FEITO EM OBRA E LANÇADO COM JERICA. AF_05/2020</v>
          </cell>
          <cell r="C2095" t="str">
            <v>M3</v>
          </cell>
          <cell r="D2095">
            <v>1081.1400000000001</v>
          </cell>
        </row>
        <row r="2096">
          <cell r="A2096">
            <v>101097</v>
          </cell>
          <cell r="B2096" t="str">
            <v>TUBULÃO A CÉU ABERTO, DIÂMETRO DO FUSTE DE 80CM, ESCAVAÇÃO MANUAL, SEM ALARGAMENTO DE BASE, CONCRETO FEITO EM OBRA E LANÇADO COM JERICA. AF_05/2020</v>
          </cell>
          <cell r="C2096" t="str">
            <v>M3</v>
          </cell>
          <cell r="D2096">
            <v>1033.01</v>
          </cell>
        </row>
        <row r="2097">
          <cell r="A2097">
            <v>101098</v>
          </cell>
          <cell r="B2097" t="str">
            <v>TUBULÃO A CÉU ABERTO, DIÂMETRO DO FUSTE DE 100CM, ESCAVAÇÃO MANUAL, SEM ALARGAMENTO DE BASE, CONCRETO FEITO EM OBRA E LANÇADO COM JERICA. AF_05/2020</v>
          </cell>
          <cell r="C2097" t="str">
            <v>M3</v>
          </cell>
          <cell r="D2097">
            <v>976.72</v>
          </cell>
        </row>
        <row r="2098">
          <cell r="A2098">
            <v>101099</v>
          </cell>
          <cell r="B2098" t="str">
            <v>TUBULÃO A CÉU ABERTO, DIÂMETRO DO FUSTE DE 120CM, ESCAVAÇÃO MANUAL, SEM ALARGAMENTO DE BASE, CONCRETO FEITO EM OBRA E LANÇADO COM JERICA. AF_05/2020</v>
          </cell>
          <cell r="C2098" t="str">
            <v>M3</v>
          </cell>
          <cell r="D2098">
            <v>898.01</v>
          </cell>
        </row>
        <row r="2099">
          <cell r="A2099">
            <v>101100</v>
          </cell>
          <cell r="B2099" t="str">
            <v>TUBULÃO A CÉU ABERTO, DIÂMETRO DO FUSTE DE 70CM, ESCAVAÇÃO MECÂNICA, SEM ALARGAMENTO DE BASE, CONCRETO FEITO EM OBRA E LANÇADO COM JERICA. AF_05/2020</v>
          </cell>
          <cell r="C2099" t="str">
            <v>M3</v>
          </cell>
          <cell r="D2099">
            <v>859.91</v>
          </cell>
        </row>
        <row r="2100">
          <cell r="A2100">
            <v>101101</v>
          </cell>
          <cell r="B2100" t="str">
            <v>TUBULÃO A CÉU ABERTO, DIÂMETRO DO FUSTE DE 80CM, ESCAVAÇÃO MECÂNICA, SEM ALARGAMENTO DE BASE, CONCRETO FEITO EM OBRA E LANÇADO COM JERICA. AF_05/2020</v>
          </cell>
          <cell r="C2100" t="str">
            <v>M3</v>
          </cell>
          <cell r="D2100">
            <v>842.78</v>
          </cell>
        </row>
        <row r="2101">
          <cell r="A2101">
            <v>101102</v>
          </cell>
          <cell r="B2101" t="str">
            <v>TUBULÃO A CÉU ABERTO, DIÂMETRO DO FUSTE DE 100CM, ESCAVAÇÃO MECÂNICA, SEM ALARGAMENTO DE BASE, CONCRETO FEITO EM OBRA E LANÇADO COM JERICA. AF_05/2020</v>
          </cell>
          <cell r="C2101" t="str">
            <v>M3</v>
          </cell>
          <cell r="D2101">
            <v>829.34</v>
          </cell>
        </row>
        <row r="2102">
          <cell r="A2102">
            <v>101103</v>
          </cell>
          <cell r="B2102" t="str">
            <v>TUBULÃO A CÉU ABERTO, DIÂMETRO DO FUSTE DE 120CM, ESCAVAÇÃO MECÂNICA, SEM ALARGAMENTO DE BASE, CONCRETO FEITO EM OBRA E LANÇADO COM JERICA. AF_05/2020</v>
          </cell>
          <cell r="C2102" t="str">
            <v>M3</v>
          </cell>
          <cell r="D2102">
            <v>778.44</v>
          </cell>
        </row>
        <row r="2103">
          <cell r="A2103">
            <v>101104</v>
          </cell>
          <cell r="B2103" t="str">
            <v>TUBULÃO A CÉU ABERTO, DIÂMETRO DO FUSTE DE 70CM, ESCAVAÇÃO MANUAL, SEM ALARGAMENTO DE BASE, CONCRETO USINADO E LANÇADO COM BOMBA OU DIRETAMENTE DO CAMINHÃO. AF_05/2020</v>
          </cell>
          <cell r="C2103" t="str">
            <v>M3</v>
          </cell>
          <cell r="D2103">
            <v>1208.5</v>
          </cell>
        </row>
        <row r="2104">
          <cell r="A2104">
            <v>101105</v>
          </cell>
          <cell r="B2104" t="str">
            <v>TUBULÃO A CÉU ABERTO, DIÂMETRO DO FUSTE DE 80CM, ESCAVAÇÃO MANUAL, SEM ALARGAMENTO DE BASE, CONCRETO USINADO E LANÇADO COM BOMBA OU DIRETAMENTE DO CAMINHÃO. AF_05/2020</v>
          </cell>
          <cell r="C2104" t="str">
            <v>M3</v>
          </cell>
          <cell r="D2104">
            <v>1158.45</v>
          </cell>
        </row>
        <row r="2105">
          <cell r="A2105">
            <v>101106</v>
          </cell>
          <cell r="B2105" t="str">
            <v>TUBULÃO A CÉU ABERTO, DIÂMETRO DO FUSTE DE 100CM, ESCAVAÇÃO MANUAL, SEM ALARGAMENTO DE BASE, CONCRETO USINADO E LANÇADO COM BOMBA OU DIRETAMENTE DO CAMINHÃO. AF_05/2020</v>
          </cell>
          <cell r="C2105" t="str">
            <v>M3</v>
          </cell>
          <cell r="D2105">
            <v>1099.6199999999999</v>
          </cell>
        </row>
        <row r="2106">
          <cell r="A2106">
            <v>101107</v>
          </cell>
          <cell r="B2106" t="str">
            <v>TUBULÃO A CÉU ABERTO, DIÂMETRO DO FUSTE DE 120CM, ESCAVAÇÃO MANUAL, SEM ALARGAMENTO DE BASE, CONCRETO USINADO E LANÇADO COM BOMBA OU DIRETAMENTE DO CAMINHÃO. AF_05/2020</v>
          </cell>
          <cell r="C2106" t="str">
            <v>M3</v>
          </cell>
          <cell r="D2106">
            <v>1017.04</v>
          </cell>
        </row>
        <row r="2107">
          <cell r="A2107">
            <v>101108</v>
          </cell>
          <cell r="B2107" t="str">
            <v>TUBULÃO A CÉU ABERTO, DIÂMETRO DO FUSTE DE 70CM, ESCAVAÇÃO MECÂNICA, SEM ALARGAMENTO DE BASE, CONCRETO USINADO E LANÇADO COM BOMBA OU DIRETAMENTE DO CAMINHÃO. AF_05/2020</v>
          </cell>
          <cell r="C2107" t="str">
            <v>M3</v>
          </cell>
          <cell r="D2107">
            <v>982.82</v>
          </cell>
        </row>
        <row r="2108">
          <cell r="A2108">
            <v>101109</v>
          </cell>
          <cell r="B2108" t="str">
            <v>TUBULÃO A CÉU ABERTO, DIÂMETRO DO FUSTE DE 80CM, ESCAVAÇÃO MECÂNICA, SEM ALARGAMENTO DE BASE, CONCRETO USINADO E LANÇADO COM BOMBA OU DIRETAMENTE DO CAMINHÃO. AF_05/2020</v>
          </cell>
          <cell r="C2108" t="str">
            <v>M3</v>
          </cell>
          <cell r="D2108">
            <v>964</v>
          </cell>
        </row>
        <row r="2109">
          <cell r="A2109">
            <v>101110</v>
          </cell>
          <cell r="B2109" t="str">
            <v>TUBULÃO A CÉU ABERTO, DIÂMETRO DO FUSTE DE 100CM, ESCAVAÇÃO MECÂNICA, SEM ALARGAMENTO DE BASE, CONCRETO USINADO E LANÇADO COM BOMBA OU DIRETAMENTE DO CAMINHÃO. AF_05/2020</v>
          </cell>
          <cell r="C2109" t="str">
            <v>M3</v>
          </cell>
          <cell r="D2109">
            <v>948.53</v>
          </cell>
        </row>
        <row r="2110">
          <cell r="A2110">
            <v>101111</v>
          </cell>
          <cell r="B2110" t="str">
            <v>TUBULÃO A CÉU ABERTO, DIÂMETRO DO FUSTE DE 120CM, ESCAVAÇÃO MECÂNICA, SEM ALARGAMENTO DE BASE, CONCRETO USINADO E LANÇADO COM BOMBA OU DIRETAMENTE DO CAMINHÃO. AF_05/2020</v>
          </cell>
          <cell r="C2110" t="str">
            <v>M3</v>
          </cell>
          <cell r="D2110">
            <v>894.27</v>
          </cell>
        </row>
        <row r="2111">
          <cell r="A2111">
            <v>101112</v>
          </cell>
          <cell r="B2111" t="str">
            <v>ALARGAMENTO DE BASE DE TUBULÃO A CÉU ABERTO, ESCAVAÇÃO MANUAL, CONCRETO FEITO EM OBRA E LANÇADO COM JERICA. AF_05/2020</v>
          </cell>
          <cell r="C2111" t="str">
            <v>M3</v>
          </cell>
          <cell r="D2111">
            <v>757.81</v>
          </cell>
        </row>
        <row r="2112">
          <cell r="A2112">
            <v>101113</v>
          </cell>
          <cell r="B2112" t="str">
            <v>ALARGAMENTO DE BASE DE TUBULÃO A CÉU ABERTO, ESCAVAÇÃO MANUAL, CONCRETO USINADO E LANÇADO COM BOMBA OU DIRETAMENTE DO CAMINHÃO. AF_05/2020</v>
          </cell>
          <cell r="C2112" t="str">
            <v>M3</v>
          </cell>
          <cell r="D2112">
            <v>890.8</v>
          </cell>
        </row>
        <row r="2113">
          <cell r="A2113">
            <v>95601</v>
          </cell>
          <cell r="B2113" t="str">
            <v>ARRASAMENTO MECANICO DE ESTACA DE CONCRETO ARMADO, DIAMETROS DE ATÉ 40 CM. AF_05/2021</v>
          </cell>
          <cell r="C2113" t="str">
            <v>UN</v>
          </cell>
          <cell r="D2113">
            <v>11.66</v>
          </cell>
        </row>
        <row r="2114">
          <cell r="A2114">
            <v>95602</v>
          </cell>
          <cell r="B2114" t="str">
            <v>ARRASAMENTO MECANICO DE ESTACA DE CONCRETO ARMADO, DIAMETROS DE 41 CM A 60 CM. AF_05/2021</v>
          </cell>
          <cell r="C2114" t="str">
            <v>UN</v>
          </cell>
          <cell r="D2114">
            <v>18.66</v>
          </cell>
        </row>
        <row r="2115">
          <cell r="A2115">
            <v>95603</v>
          </cell>
          <cell r="B2115" t="str">
            <v>ARRASAMENTO MECANICO DE ESTACA DE CONCRETO ARMADO, DIAMETROS DE 61 CM A 80 CM. AF_05/2021</v>
          </cell>
          <cell r="C2115" t="str">
            <v>UN</v>
          </cell>
          <cell r="D2115">
            <v>31.84</v>
          </cell>
        </row>
        <row r="2116">
          <cell r="A2116">
            <v>95604</v>
          </cell>
          <cell r="B2116" t="str">
            <v>ARRASAMENTO MECANICO DE ESTACA DE CONCRETO ARMADO, DIAMETROS DE 81 CM A 100 CM. AF_05/2021</v>
          </cell>
          <cell r="C2116" t="str">
            <v>UN</v>
          </cell>
          <cell r="D2116">
            <v>49.42</v>
          </cell>
        </row>
        <row r="2117">
          <cell r="A2117">
            <v>95605</v>
          </cell>
          <cell r="B2117" t="str">
            <v>ARRASAMENTO MECANICO DE ESTACA DE CONCRETO ARMADO, DIAMETROS DE 101 CM A 150 CM. AF_05/2021</v>
          </cell>
          <cell r="C2117" t="str">
            <v>UN</v>
          </cell>
          <cell r="D2117">
            <v>90.75</v>
          </cell>
        </row>
        <row r="2118">
          <cell r="A2118">
            <v>95607</v>
          </cell>
          <cell r="B2118" t="str">
            <v>ARRASAMENTO DE ESTACA METÁLICA, PERFIL LAMINADO TIPO  I  FAMÍLIA 250. AF_05/2021</v>
          </cell>
          <cell r="C2118" t="str">
            <v>UN</v>
          </cell>
          <cell r="D2118">
            <v>12.78</v>
          </cell>
        </row>
        <row r="2119">
          <cell r="A2119">
            <v>95608</v>
          </cell>
          <cell r="B2119" t="str">
            <v>ARRASAMENTO MECÂNICO DE ESTACA METÁLICA, PERFIL LAMINADO TIPO  H - FAMÍLIA 250. AF_05/2021</v>
          </cell>
          <cell r="C2119" t="str">
            <v>UN</v>
          </cell>
          <cell r="D2119">
            <v>18.54</v>
          </cell>
        </row>
        <row r="2120">
          <cell r="A2120">
            <v>95609</v>
          </cell>
          <cell r="B2120" t="str">
            <v>ARRASAMENTO MECÂNICO DE ESTACA METÁLICA, PERFIL LAMINADO TIPO  H - FAMÍLIA 310. AF_05/2021</v>
          </cell>
          <cell r="C2120" t="str">
            <v>UN</v>
          </cell>
          <cell r="D2120">
            <v>23.51</v>
          </cell>
        </row>
        <row r="2121">
          <cell r="A2121">
            <v>100651</v>
          </cell>
          <cell r="B2121" t="str">
            <v>ESTACA HÉLICE CONTÍNUA, DIÂMETRO DE 30 CM, INCLUSO CONCRETO FCK=30MPA E ARMADURA MÍNIMA (EXCLUSIVE MOBILIZAÇÃO, DESMOBILIZAÇÃO E BOMBEAMENTO). AF_12/2019</v>
          </cell>
          <cell r="C2121" t="str">
            <v>M</v>
          </cell>
          <cell r="D2121">
            <v>139.63</v>
          </cell>
        </row>
        <row r="2122">
          <cell r="A2122">
            <v>100652</v>
          </cell>
          <cell r="B2122" t="str">
            <v>ESTACA HÉLICE CONTÍNUA , DIÂMETRO DE 50 CM, INCLUSO CONCRETO FCK=30MPA E ARMADURA MÍNIMA (EXCLUSIVE MOBILIZAÇÃO, DESMOBILIZAÇÃO E BOMBEAMENTO). AF_12/2019</v>
          </cell>
          <cell r="C2122" t="str">
            <v>M</v>
          </cell>
          <cell r="D2122">
            <v>271.64999999999998</v>
          </cell>
        </row>
        <row r="2123">
          <cell r="A2123">
            <v>100653</v>
          </cell>
          <cell r="B2123" t="str">
            <v>ESTACA HÉLICE CONTÍNUA, DIÂMETRO DE 70 CM, INCLUSO CONCRETO FCK=30MPA E ARMADURA MÍNIMA (EXCLUSIVE MOBILIZAÇÃO, DESMOBILIZAÇÃO E BOMBEAMENTO). AF_12/2019</v>
          </cell>
          <cell r="C2123" t="str">
            <v>M</v>
          </cell>
          <cell r="D2123">
            <v>457.21</v>
          </cell>
        </row>
        <row r="2124">
          <cell r="A2124">
            <v>100654</v>
          </cell>
          <cell r="B2124" t="str">
            <v>ESTACA HÉLICE CONTÍNUA, DIÂMETRO DE 80 CM, INCLUSO CONCRETO FCK=30MPA E ARMADURA MÍNIMA (EXCLUSIVE MOBILIZAÇÃO, DESMOBILIZAÇÃO E BOMBEAMENTO). AF_12/2019.</v>
          </cell>
          <cell r="C2124" t="str">
            <v>M</v>
          </cell>
          <cell r="D2124">
            <v>623.66999999999996</v>
          </cell>
        </row>
        <row r="2125">
          <cell r="A2125">
            <v>100655</v>
          </cell>
          <cell r="B2125" t="str">
            <v>ESTACA HÉLICE CONTÍNUA, DIÂMETRO DE 90 CM, INCLUSO CONCRETO FCK=30MPA E ARMADURA MÍNIMA (EXCLUSIVE MOBILIZAÇÃO, DESMOBILIZAÇÃO E BOMBEAMENTO). AF_12/2019.</v>
          </cell>
          <cell r="C2125" t="str">
            <v>M</v>
          </cell>
          <cell r="D2125">
            <v>724.02</v>
          </cell>
        </row>
        <row r="2126">
          <cell r="A2126">
            <v>100656</v>
          </cell>
          <cell r="B2126" t="str">
            <v>ESTACA PRÉ-MOLDADA DE CONCRETO, SEÇÃO QUADRADA, CAPACIDADE DE 25 TONELADAS, INCLUSO EMENDA (EXCLUSIVE MOBILIZAÇÃO E DESMOBILIZAÇÃO). AF_12/2019</v>
          </cell>
          <cell r="C2126" t="str">
            <v>M</v>
          </cell>
          <cell r="D2126">
            <v>104.22</v>
          </cell>
        </row>
        <row r="2127">
          <cell r="A2127">
            <v>100657</v>
          </cell>
          <cell r="B2127" t="str">
            <v>ESTACA PRÉ-MOLDADA DE CONCRETO SEÇÃO QUADRADA, CAPACIDADE DE 50 TONELADAS, INCLUSO EMENDA (EXCLUSIVE MOBILIZAÇÃO E DESMOBILIZAÇÃO). AF_12/2019</v>
          </cell>
          <cell r="C2127" t="str">
            <v>M</v>
          </cell>
          <cell r="D2127">
            <v>135.65</v>
          </cell>
        </row>
        <row r="2128">
          <cell r="A2128">
            <v>100658</v>
          </cell>
          <cell r="B2128" t="str">
            <v>ESTACA PRÉ-MOLDADA DE CONCRETO CENTRIFUGADO, SEÇÃO CIRCULAR, CAPACIDADE DE 100 TONELADAS, INCLUSO EMENDA (EXCLUSIVE MOBILIZAÇÃO E DESMOBILIZAÇÃO). AF_12/2019</v>
          </cell>
          <cell r="C2128" t="str">
            <v>M</v>
          </cell>
          <cell r="D2128">
            <v>318.45</v>
          </cell>
        </row>
        <row r="2129">
          <cell r="A2129">
            <v>100889</v>
          </cell>
          <cell r="B2129" t="str">
            <v>ESTACA METÁLICA PARA FUNDAÇÃO, UTILIZANDO PERFIL LAMINADO HP250X62 (EXCLUSIVE MOBILIZAÇÃO E DESMOBILIZAÇÃO). AF_01/2020</v>
          </cell>
          <cell r="C2129" t="str">
            <v>KG</v>
          </cell>
          <cell r="D2129">
            <v>16.2</v>
          </cell>
        </row>
        <row r="2130">
          <cell r="A2130">
            <v>100890</v>
          </cell>
          <cell r="B2130" t="str">
            <v>ESTACA METÁLICA PARA FUNDAÇÃO, UTILIZANDO PERFIL LAMINADO HP310X79 (EXCLUSIVE MOBILIZAÇÃO E DESMOBILIZAÇÃO). AF_01/2020</v>
          </cell>
          <cell r="C2130" t="str">
            <v>KG</v>
          </cell>
          <cell r="D2130">
            <v>16.059999999999999</v>
          </cell>
        </row>
        <row r="2131">
          <cell r="A2131">
            <v>100892</v>
          </cell>
          <cell r="B2131" t="str">
            <v>ESTACA METÁLICA PARA CONTENÇÃO, UTILIZANDO PERFIL LAMINADO W250X32,7 (EXCLUSIVE MOBILIZAÇÃO E DESMOBILIZAÇÃO). AF_01/2020</v>
          </cell>
          <cell r="C2131" t="str">
            <v>KG</v>
          </cell>
          <cell r="D2131">
            <v>15.24</v>
          </cell>
        </row>
        <row r="2132">
          <cell r="A2132">
            <v>100893</v>
          </cell>
          <cell r="B2132" t="str">
            <v>ESTACA METÁLICA PARA CONTENÇÃO, UTILIZANDO PERFIL LAMINADO W250X38,5 (EXCLUSIVE MOBILIZAÇÃO E DESMOBILIZAÇÃO). AF_01/2020</v>
          </cell>
          <cell r="C2132" t="str">
            <v>KG</v>
          </cell>
          <cell r="D2132">
            <v>15.1</v>
          </cell>
        </row>
        <row r="2133">
          <cell r="A2133">
            <v>100894</v>
          </cell>
          <cell r="B2133" t="str">
            <v>ESTACA METÁLICA PARA CONTENÇÃO, UTILIZANDO PERFIL LAMINADO W250X44,8 (EXCLUSIVE MOBILIZAÇÃO E DESMOBILIZAÇÃO). AF_01/2020</v>
          </cell>
          <cell r="C2133" t="str">
            <v>KG</v>
          </cell>
          <cell r="D2133">
            <v>15</v>
          </cell>
        </row>
        <row r="2134">
          <cell r="A2134">
            <v>100896</v>
          </cell>
          <cell r="B2134" t="str">
            <v>ESTACA ESCAVADA MECANICAMENTE, SEM FLUIDO ESTABILIZANTE, COM 25CM DE DIÂMETRO, CONCRETO LANÇADO POR CAMINHÃO BETONEIRA (EXCLUSIVE MOBILIZAÇÃO E DESMOBILIZAÇÃO). AF_01/2020</v>
          </cell>
          <cell r="C2134" t="str">
            <v>M</v>
          </cell>
          <cell r="D2134">
            <v>60.86</v>
          </cell>
        </row>
        <row r="2135">
          <cell r="A2135">
            <v>100897</v>
          </cell>
          <cell r="B2135" t="str">
            <v>ESTACA ESCAVADA MECANICAMENTE, SEM FLUIDO ESTABILIZANTE, COM 40CM DE DIÂMETRO, CONCRETO LANÇADO POR CAMINHÃO BETONEIRA (EXCLUSIVE MOBILIZAÇÃO E DESMOBILIZAÇÃO). AF_01/2020</v>
          </cell>
          <cell r="C2135" t="str">
            <v>M</v>
          </cell>
          <cell r="D2135">
            <v>121.7</v>
          </cell>
        </row>
        <row r="2136">
          <cell r="A2136">
            <v>100898</v>
          </cell>
          <cell r="B2136" t="str">
            <v>ESTACA ESCAVADA MECANICAMENTE, SEM FLUIDO ESTABILIZANTE, COM 60CM DE DIÂMETRO, CONCRETO LANÇADO POR CAMINHÃO BETONEIRA (EXCLUSIVE MOBILIZAÇÃO E DESMOBILIZAÇÃO). AF_01/2020</v>
          </cell>
          <cell r="C2136" t="str">
            <v>M</v>
          </cell>
          <cell r="D2136">
            <v>239.41</v>
          </cell>
        </row>
        <row r="2137">
          <cell r="A2137">
            <v>100899</v>
          </cell>
          <cell r="B2137" t="str">
            <v>ESTACA ESCAVADA MECANICAMENTE, SEM FLUIDO ESTABILIZANTE, COM 25CM DE DIÂMETRO, CONCRETO LANÇADO MANUALMENTE (EXCLUSIVE MOBILIZAÇÃO E DESMOBILIZAÇÃO). AF_01/2020</v>
          </cell>
          <cell r="C2137" t="str">
            <v>M</v>
          </cell>
          <cell r="D2137">
            <v>79.66</v>
          </cell>
        </row>
        <row r="2138">
          <cell r="A2138">
            <v>100900</v>
          </cell>
          <cell r="B2138" t="str">
            <v>ESTACA ESCAVADA MECANICAMENTE, SEM FLUIDO ESTABILIZANTE, COM 60CM DE DIÂMETRO, CONCRETO LANÇADO POR BOMBA LANÇA (EXCLUSIVE MOBILIZAÇÃO E DESMOBILIZAÇÃO). AF_01/2020</v>
          </cell>
          <cell r="C2138" t="str">
            <v>M</v>
          </cell>
          <cell r="D2138">
            <v>274.63</v>
          </cell>
        </row>
        <row r="2139">
          <cell r="A2139">
            <v>101173</v>
          </cell>
          <cell r="B2139" t="str">
            <v>ESTACA BROCA DE CONCRETO, DIÂMETRO DE 20CM, ESCAVAÇÃO MANUAL COM TRADO CONCHA, COM ARMADURA DE ARRANQUE. AF_05/2020</v>
          </cell>
          <cell r="C2139" t="str">
            <v>M</v>
          </cell>
          <cell r="D2139">
            <v>55.06</v>
          </cell>
        </row>
        <row r="2140">
          <cell r="A2140">
            <v>101174</v>
          </cell>
          <cell r="B2140" t="str">
            <v>ESTACA BROCA DE CONCRETO, DIÂMETRO DE 25CM, ESCAVAÇÃO MANUAL COM TRADO CONCHA, COM ARMADURA DE ARRANQUE. AF_05/2020</v>
          </cell>
          <cell r="C2140" t="str">
            <v>M</v>
          </cell>
          <cell r="D2140">
            <v>74.89</v>
          </cell>
        </row>
        <row r="2141">
          <cell r="A2141">
            <v>101175</v>
          </cell>
          <cell r="B2141" t="str">
            <v>ESTACA BROCA DE CONCRETO, DIÂMETRO DE 30CM, ESCAVAÇÃO MANUAL COM TRADO CONCHA, COM ARMADURA DE ARRANQUE. AF_05/2020</v>
          </cell>
          <cell r="C2141" t="str">
            <v>M</v>
          </cell>
          <cell r="D2141">
            <v>102.19</v>
          </cell>
        </row>
        <row r="2142">
          <cell r="A2142">
            <v>101176</v>
          </cell>
          <cell r="B2142" t="str">
            <v>ESTACA BROCA DE CONCRETO, DIÂMETRO DE 30CM, ESCAVAÇÃO MANUAL COM TRADO CONCHA, INTEIRAMENTE ARMADA. AF_05/2020</v>
          </cell>
          <cell r="C2142" t="str">
            <v>M</v>
          </cell>
          <cell r="D2142">
            <v>132.76</v>
          </cell>
        </row>
        <row r="2143">
          <cell r="A2143">
            <v>102521</v>
          </cell>
          <cell r="B2143" t="str">
            <v>ARRASAMENTO MECÂNICO DE ESTACA BARRETE DE CONCRETO ARMADO, SEÇÃO DE 0,40 X 2,50 M. AF_05/2021</v>
          </cell>
          <cell r="C2143" t="str">
            <v>UN</v>
          </cell>
          <cell r="D2143">
            <v>74.86</v>
          </cell>
        </row>
        <row r="2144">
          <cell r="A2144">
            <v>102522</v>
          </cell>
          <cell r="B2144" t="str">
            <v>ARRASAMENTO MECÂNICO DE ESTACA BARRETE DE CONCRETO ARMADO, SEÇÃO DE 0,60 X 2,50 M. AF_05/2021</v>
          </cell>
          <cell r="C2144" t="str">
            <v>UN</v>
          </cell>
          <cell r="D2144">
            <v>109.83</v>
          </cell>
        </row>
        <row r="2145">
          <cell r="A2145">
            <v>102523</v>
          </cell>
          <cell r="B2145" t="str">
            <v>ARRASAMENTO MECÂNICO DE ESTACA BARRETE DE CONCRETO ARMADO, SEÇÃO DE 0,80 X 2,50 M. AF_05/2021</v>
          </cell>
          <cell r="C2145" t="str">
            <v>UN</v>
          </cell>
          <cell r="D2145">
            <v>144.80000000000001</v>
          </cell>
        </row>
        <row r="2146">
          <cell r="A2146">
            <v>95240</v>
          </cell>
          <cell r="B2146" t="str">
            <v>LASTRO DE CONCRETO MAGRO, APLICADO EM PISOS, LAJES SOBRE SOLO OU RADIERS, ESPESSURA DE 3 CM. AF_07/2016</v>
          </cell>
          <cell r="C2146" t="str">
            <v>M2</v>
          </cell>
          <cell r="D2146">
            <v>15.45</v>
          </cell>
        </row>
        <row r="2147">
          <cell r="A2147">
            <v>95241</v>
          </cell>
          <cell r="B2147" t="str">
            <v>LASTRO DE CONCRETO MAGRO, APLICADO EM PISOS, LAJES SOBRE SOLO OU RADIERS, ESPESSURA DE 5 CM. AF_07/2016</v>
          </cell>
          <cell r="C2147" t="str">
            <v>M2</v>
          </cell>
          <cell r="D2147">
            <v>25.76</v>
          </cell>
        </row>
        <row r="2148">
          <cell r="A2148">
            <v>96616</v>
          </cell>
          <cell r="B2148" t="str">
            <v>LASTRO DE CONCRETO MAGRO, APLICADO EM BLOCOS DE COROAMENTO OU SAPATAS. AF_08/2017</v>
          </cell>
          <cell r="C2148" t="str">
            <v>M3</v>
          </cell>
          <cell r="D2148">
            <v>535.54</v>
          </cell>
        </row>
        <row r="2149">
          <cell r="A2149">
            <v>96617</v>
          </cell>
          <cell r="B2149" t="str">
            <v>LASTRO DE CONCRETO MAGRO, APLICADO EM BLOCOS DE COROAMENTO OU SAPATAS, ESPESSURA DE 3 CM. AF_08/2017</v>
          </cell>
          <cell r="C2149" t="str">
            <v>M2</v>
          </cell>
          <cell r="D2149">
            <v>16.05</v>
          </cell>
        </row>
        <row r="2150">
          <cell r="A2150">
            <v>96619</v>
          </cell>
          <cell r="B2150" t="str">
            <v>LASTRO DE CONCRETO MAGRO, APLICADO EM BLOCOS DE COROAMENTO OU SAPATAS, ESPESSURA DE 5 CM. AF_08/2017</v>
          </cell>
          <cell r="C2150" t="str">
            <v>M2</v>
          </cell>
          <cell r="D2150">
            <v>26.76</v>
          </cell>
        </row>
        <row r="2151">
          <cell r="A2151">
            <v>96620</v>
          </cell>
          <cell r="B2151" t="str">
            <v>LASTRO DE CONCRETO MAGRO, APLICADO EM PISOS, LAJES SOBRE SOLO OU RADIERS. AF_08/2017</v>
          </cell>
          <cell r="C2151" t="str">
            <v>M3</v>
          </cell>
          <cell r="D2151">
            <v>515.63</v>
          </cell>
        </row>
        <row r="2152">
          <cell r="A2152">
            <v>96621</v>
          </cell>
          <cell r="B2152" t="str">
            <v>LASTRO COM MATERIAL GRANULAR, APLICAÇÃO EM BLOCOS DE COROAMENTO, ESPESSURA DE *5 CM*. AF_08/2017</v>
          </cell>
          <cell r="C2152" t="str">
            <v>M3</v>
          </cell>
          <cell r="D2152">
            <v>187.18</v>
          </cell>
        </row>
        <row r="2153">
          <cell r="A2153">
            <v>96622</v>
          </cell>
          <cell r="B2153" t="str">
            <v>LASTRO COM MATERIAL GRANULAR, APLICADO EM PISOS OU LAJES SOBRE SOLO, ESPESSURA DE *5 CM*. AF_08/2017</v>
          </cell>
          <cell r="C2153" t="str">
            <v>M3</v>
          </cell>
          <cell r="D2153">
            <v>128.52000000000001</v>
          </cell>
        </row>
        <row r="2154">
          <cell r="A2154">
            <v>96623</v>
          </cell>
          <cell r="B2154" t="str">
            <v>LASTRO COM MATERIAL GRANULAR, APLICADO EM BLOCOS DE COROAMENTO, ESPESSURA DE *10 CM*. AF_08/2017</v>
          </cell>
          <cell r="C2154" t="str">
            <v>M3</v>
          </cell>
          <cell r="D2154">
            <v>173.55</v>
          </cell>
        </row>
        <row r="2155">
          <cell r="A2155">
            <v>96624</v>
          </cell>
          <cell r="B2155" t="str">
            <v>LASTRO COM MATERIAL GRANULAR (PEDRA BRITADA N.2), APLICADO EM PISOS OU LAJES SOBRE SOLO, ESPESSURA DE *10 CM*. AF_08/2017</v>
          </cell>
          <cell r="C2155" t="str">
            <v>M3</v>
          </cell>
          <cell r="D2155">
            <v>123.72</v>
          </cell>
        </row>
        <row r="2156">
          <cell r="A2156">
            <v>97082</v>
          </cell>
          <cell r="B2156" t="str">
            <v>ESCAVAÇÃO MANUAL DE VIGA DE BORDA PARA RADIER. AF_09/2021</v>
          </cell>
          <cell r="C2156" t="str">
            <v>M3</v>
          </cell>
          <cell r="D2156">
            <v>48.87</v>
          </cell>
        </row>
        <row r="2157">
          <cell r="A2157">
            <v>97083</v>
          </cell>
          <cell r="B2157" t="str">
            <v>COMPACTAÇÃO MECÂNICA DE SOLO PARA EXECUÇÃO DE RADIER, PISO DE CONCRETO OU LAJE SOBRE SOLO, COM COMPACTADOR DE SOLOS A PERCUSSÃO. AF_09/2021</v>
          </cell>
          <cell r="C2157" t="str">
            <v>M2</v>
          </cell>
          <cell r="D2157">
            <v>2.64</v>
          </cell>
        </row>
        <row r="2158">
          <cell r="A2158">
            <v>97084</v>
          </cell>
          <cell r="B2158" t="str">
            <v>COMPACTAÇÃO MECÂNICA DE SOLO PARA EXECUÇÃO DE RADIER, PISO DE CONCRETO OU LAJE SOBRE SOLO, COM COMPACTADOR DE SOLOS TIPO PLACA VIBRATÓRIA. AF_09/2021</v>
          </cell>
          <cell r="C2158" t="str">
            <v>M2</v>
          </cell>
          <cell r="D2158">
            <v>0.54</v>
          </cell>
        </row>
        <row r="2159">
          <cell r="A2159">
            <v>97086</v>
          </cell>
          <cell r="B2159" t="str">
            <v>FABRICAÇÃO, MONTAGEM E DESMONTAGEM DE FORMA PARA RADIER, PISO DE CONCRETO OU LAJE SOBRE SOLO, EM MADEIRA SERRADA, 4 UTILIZAÇÕES. AF_09/2021</v>
          </cell>
          <cell r="C2159" t="str">
            <v>M2</v>
          </cell>
          <cell r="D2159">
            <v>102.07</v>
          </cell>
        </row>
        <row r="2160">
          <cell r="A2160">
            <v>97087</v>
          </cell>
          <cell r="B2160" t="str">
            <v>CAMADA SEPARADORA PARA EXECUÇÃO DE RADIER, PISO DE CONCRETO OU LAJE SOBRE SOLO, EM LONA PLÁSTICA. AF_09/2021</v>
          </cell>
          <cell r="C2160" t="str">
            <v>M2</v>
          </cell>
          <cell r="D2160">
            <v>1.86</v>
          </cell>
        </row>
        <row r="2161">
          <cell r="A2161">
            <v>97088</v>
          </cell>
          <cell r="B2161" t="str">
            <v>ARMAÇÃO PARA EXECUÇÃO DE RADIER, PISO DE CONCRETO OU LAJE SOBRE SOLO, COM USO DE TELA Q-92. AF_09/2021</v>
          </cell>
          <cell r="C2161" t="str">
            <v>KG</v>
          </cell>
          <cell r="D2161">
            <v>28.25</v>
          </cell>
        </row>
        <row r="2162">
          <cell r="A2162">
            <v>97089</v>
          </cell>
          <cell r="B2162" t="str">
            <v>ARMAÇÃO PARA EXECUÇÃO DE RADIER, PISO DE CONCRETO OU LAJE SOBRE SOLO, COM USO DE TELA Q-113. AF_09/2021</v>
          </cell>
          <cell r="C2162" t="str">
            <v>KG</v>
          </cell>
          <cell r="D2162">
            <v>25.85</v>
          </cell>
        </row>
        <row r="2163">
          <cell r="A2163">
            <v>97090</v>
          </cell>
          <cell r="B2163" t="str">
            <v>ARMAÇÃO PARA EXECUÇÃO DE RADIER, PISO DE CONCRETO OU LAJE SOBRE SOLO, COM USO DE TELA Q-138. AF_09/2021</v>
          </cell>
          <cell r="C2163" t="str">
            <v>KG</v>
          </cell>
          <cell r="D2163">
            <v>25.5</v>
          </cell>
        </row>
        <row r="2164">
          <cell r="A2164">
            <v>97091</v>
          </cell>
          <cell r="B2164" t="str">
            <v>ARMAÇÃO PARA EXECUÇÃO DE RADIER, PISO DE CONCRETO OU LAJE SOBRE SOLO, COM USO DE TELA Q-159. AF_09/2021</v>
          </cell>
          <cell r="C2164" t="str">
            <v>KG</v>
          </cell>
          <cell r="D2164">
            <v>24.75</v>
          </cell>
        </row>
        <row r="2165">
          <cell r="A2165">
            <v>97092</v>
          </cell>
          <cell r="B2165" t="str">
            <v>ARMAÇÃO PARA EXECUÇÃO DE RADIER, PISO DE CONCRETO OU LAJE SOBRE SOLO, COM USO DE TELA Q-196. AF_09/2021</v>
          </cell>
          <cell r="C2165" t="str">
            <v>KG</v>
          </cell>
          <cell r="D2165">
            <v>24.05</v>
          </cell>
        </row>
        <row r="2166">
          <cell r="A2166">
            <v>97093</v>
          </cell>
          <cell r="B2166" t="str">
            <v>ARMAÇÃO PARA EXECUÇÃO DE RADIER, PISO DE CONCRETO OU LAJE SOBRE SOLO, COM USO DE TELA Q-283. AF_09/2021</v>
          </cell>
          <cell r="C2166" t="str">
            <v>KG</v>
          </cell>
          <cell r="D2166">
            <v>22.63</v>
          </cell>
        </row>
        <row r="2167">
          <cell r="A2167">
            <v>97096</v>
          </cell>
          <cell r="B2167" t="str">
            <v>CONCRETAGEM DE RADIER, PISO DE CONCRETO OU LAJE SOBRE SOLO, FCK 30 MPA - LANÇAMENTO, ADENSAMENTO E ACABAMENTO. AF_09/2021</v>
          </cell>
          <cell r="C2167" t="str">
            <v>M3</v>
          </cell>
          <cell r="D2167">
            <v>648.51</v>
          </cell>
        </row>
        <row r="2168">
          <cell r="A2168">
            <v>97097</v>
          </cell>
          <cell r="B2168" t="str">
            <v>ACABAMENTO POLIDO PARA PISO DE CONCRETO ARMADO OU LAJE SOBRE SOLO DE ALTA RESISTÊNCIA. AF_09/2021</v>
          </cell>
          <cell r="C2168" t="str">
            <v>M2</v>
          </cell>
          <cell r="D2168">
            <v>28.8</v>
          </cell>
        </row>
        <row r="2169">
          <cell r="A2169">
            <v>97101</v>
          </cell>
          <cell r="B2169" t="str">
            <v>EXECUÇÃO DE RADIER, ESPESSURA DE 10 CM, FCK = 30 MPA, COM USO DE FORMAS EM MADEIRA SERRADA. AF_09/2021</v>
          </cell>
          <cell r="C2169" t="str">
            <v>M2</v>
          </cell>
          <cell r="D2169">
            <v>207.78</v>
          </cell>
        </row>
        <row r="2170">
          <cell r="A2170">
            <v>97102</v>
          </cell>
          <cell r="B2170" t="str">
            <v>EXECUÇÃO DE RADIER, ESPESSURA DE 15 CM, FCK = 30 MPA, COM USO DE FORMAS EM MADEIRA SERRADA. AF_09/2021</v>
          </cell>
          <cell r="C2170" t="str">
            <v>M2</v>
          </cell>
          <cell r="D2170">
            <v>261.39</v>
          </cell>
        </row>
        <row r="2171">
          <cell r="A2171">
            <v>97103</v>
          </cell>
          <cell r="B2171" t="str">
            <v>EXECUÇÃO DE RADIER, ESPESSURA DE 20 CM, FCK = 30 MPA, COM USO DE FORMAS EM MADEIRA SERRADA. AF_09/2021</v>
          </cell>
          <cell r="C2171" t="str">
            <v>M2</v>
          </cell>
          <cell r="D2171">
            <v>308.39</v>
          </cell>
        </row>
        <row r="2172">
          <cell r="A2172">
            <v>100322</v>
          </cell>
          <cell r="B2172" t="str">
            <v>LASTRO COM MATERIAL GRANULAR (PEDRA BRITADA N.3), APLICADO EM PISOS OU LAJES SOBRE SOLO, ESPESSURA DE *10 CM*. AF_07/2019</v>
          </cell>
          <cell r="C2172" t="str">
            <v>M3</v>
          </cell>
          <cell r="D2172">
            <v>117.93</v>
          </cell>
        </row>
        <row r="2173">
          <cell r="A2173">
            <v>100323</v>
          </cell>
          <cell r="B2173" t="str">
            <v>LASTRO COM MATERIAL GRANULAR (AREIA MÉDIA), APLICADO EM PISOS OU LAJES SOBRE SOLO, ESPESSURA DE *10 CM*. AF_07/2019</v>
          </cell>
          <cell r="C2173" t="str">
            <v>M3</v>
          </cell>
          <cell r="D2173">
            <v>122.19</v>
          </cell>
        </row>
        <row r="2174">
          <cell r="A2174">
            <v>100324</v>
          </cell>
          <cell r="B2174" t="str">
            <v>LASTRO COM MATERIAL GRANULAR (PEDRA BRITADA N.1 E PEDRA BRITADA N.2), APLICADO EM PISOS OU LAJES SOBRE SOLO, ESPESSURA DE *10 CM*. AF_07/2019</v>
          </cell>
          <cell r="C2174" t="str">
            <v>M3</v>
          </cell>
          <cell r="D2174">
            <v>123.46</v>
          </cell>
        </row>
        <row r="2175">
          <cell r="A2175">
            <v>103072</v>
          </cell>
          <cell r="B2175" t="str">
            <v>EXECUÇÃO DE RADIER, ESPESSURA DE 25 CM, FCK = 30 MPA, COM USO DE FORMAS EM MADEIRA SERRADA. AF_09/2021</v>
          </cell>
          <cell r="C2175" t="str">
            <v>M2</v>
          </cell>
          <cell r="D2175">
            <v>367.71</v>
          </cell>
        </row>
        <row r="2176">
          <cell r="A2176">
            <v>103073</v>
          </cell>
          <cell r="B2176" t="str">
            <v>EXECUÇÃO DE RADIER, ESPESSURA DE 30 CM, FCK = 30 MPA, COM USO DE FORMAS EM MADEIRA SERRADA. AF_09/2021</v>
          </cell>
          <cell r="C2176" t="str">
            <v>M2</v>
          </cell>
          <cell r="D2176">
            <v>455.36</v>
          </cell>
        </row>
        <row r="2177">
          <cell r="A2177">
            <v>103074</v>
          </cell>
          <cell r="B2177" t="str">
            <v>EXECUÇÃO DE PISO DE CONCRETO, SEM ACABAMENTO SUPERFICIAL, ESPESSURA DE 15 CM, FCK = 30 MPA, COM USO DE FORMAS EM MADEIRA SERRADA. AF_09/2021</v>
          </cell>
          <cell r="C2177" t="str">
            <v>M2</v>
          </cell>
          <cell r="D2177">
            <v>199.13</v>
          </cell>
        </row>
        <row r="2178">
          <cell r="A2178">
            <v>103075</v>
          </cell>
          <cell r="B2178" t="str">
            <v>EXECUÇÃO DE PISO DE CONCRETO, COM ACABAMENTO SUPERFICIAL, ESPESSURA DE 15 CM, FCK = 30 MPA, COM USO DE FORMAS EM MADEIRA SERRADA. AF_09/2021</v>
          </cell>
          <cell r="C2178" t="str">
            <v>M2</v>
          </cell>
          <cell r="D2178">
            <v>227.93</v>
          </cell>
        </row>
        <row r="2179">
          <cell r="A2179">
            <v>103076</v>
          </cell>
          <cell r="B2179" t="str">
            <v>EXECUÇÃO DE LAJE SOBRE SOLO, ESPESSURA DE 10 CM, FCK = 30 MPA, COM USO DE FORMAS EM MADEIRA SERRADA. AF_09/2021</v>
          </cell>
          <cell r="C2179" t="str">
            <v>M2</v>
          </cell>
          <cell r="D2179">
            <v>182.94</v>
          </cell>
        </row>
        <row r="2180">
          <cell r="A2180">
            <v>103077</v>
          </cell>
          <cell r="B2180" t="str">
            <v>EXECUÇÃO DE LAJE SOBRE SOLO, ESPESSURA DE 15 CM, FCK = 30 MPA, COM USO DE FORMAS EM MADEIRA SERRADA. AF_09/2021</v>
          </cell>
          <cell r="C2180" t="str">
            <v>M2</v>
          </cell>
          <cell r="D2180">
            <v>236.54</v>
          </cell>
        </row>
        <row r="2181">
          <cell r="A2181">
            <v>103078</v>
          </cell>
          <cell r="B2181" t="str">
            <v>EXECUÇÃO DE LAJE SOBRE SOLO, ESPESSURA DE 20 CM, FCK = 30 MPA, COM USO DE FORMAS EM MADEIRA SERRADA. AF_09/2021</v>
          </cell>
          <cell r="C2181" t="str">
            <v>M2</v>
          </cell>
          <cell r="D2181">
            <v>283.55</v>
          </cell>
        </row>
        <row r="2182">
          <cell r="A2182">
            <v>103079</v>
          </cell>
          <cell r="B2182" t="str">
            <v>EXECUÇÃO DE LAJE SOBRE SOLO, ESPESSURA DE 25 CM, FCK = 30 MPA, COM USO DE FORMAS EM MADEIRA SERRADA. AF_09/2021</v>
          </cell>
          <cell r="C2182" t="str">
            <v>M2</v>
          </cell>
          <cell r="D2182">
            <v>342.86</v>
          </cell>
        </row>
        <row r="2183">
          <cell r="A2183">
            <v>103080</v>
          </cell>
          <cell r="B2183" t="str">
            <v>EXECUÇÃO DE LAJE SOBRE SOLO, ESPESSURA DE 30 CM, FCK = 30 MPA, COM USO DE FORMAS EM MADEIRA SERRADA. AF_09/2021</v>
          </cell>
          <cell r="C2183" t="str">
            <v>M2</v>
          </cell>
          <cell r="D2183">
            <v>430.51</v>
          </cell>
        </row>
        <row r="2184">
          <cell r="A2184">
            <v>92263</v>
          </cell>
          <cell r="B2184" t="str">
            <v>FABRICAÇÃO DE FÔRMA PARA PILARES E ESTRUTURAS SIMILARES, EM CHAPA DE MADEIRA COMPENSADA RESINADA, E = 17 MM. AF_09/2020</v>
          </cell>
          <cell r="C2184" t="str">
            <v>M2</v>
          </cell>
          <cell r="D2184">
            <v>175.96</v>
          </cell>
        </row>
        <row r="2185">
          <cell r="A2185">
            <v>92264</v>
          </cell>
          <cell r="B2185" t="str">
            <v>FABRICAÇÃO DE FÔRMA PARA PILARES E ESTRUTURAS SIMILARES, EM CHAPA DE MADEIRA COMPENSADA PLASTIFICADA, E = 18 MM. AF_09/2020</v>
          </cell>
          <cell r="C2185" t="str">
            <v>M2</v>
          </cell>
          <cell r="D2185">
            <v>236.12</v>
          </cell>
        </row>
        <row r="2186">
          <cell r="A2186">
            <v>92265</v>
          </cell>
          <cell r="B2186" t="str">
            <v>FABRICAÇÃO DE FÔRMA PARA VIGAS, EM CHAPA DE MADEIRA COMPENSADA RESINADA, E = 17 MM. AF_09/2020</v>
          </cell>
          <cell r="C2186" t="str">
            <v>M2</v>
          </cell>
          <cell r="D2186">
            <v>129.49</v>
          </cell>
        </row>
        <row r="2187">
          <cell r="A2187">
            <v>92266</v>
          </cell>
          <cell r="B2187" t="str">
            <v>FABRICAÇÃO DE FÔRMA PARA VIGAS, EM CHAPA DE MADEIRA COMPENSADA PLASTIFICADA, E = 18 MM. AF_09/2020</v>
          </cell>
          <cell r="C2187" t="str">
            <v>M2</v>
          </cell>
          <cell r="D2187">
            <v>181.1</v>
          </cell>
        </row>
        <row r="2188">
          <cell r="A2188">
            <v>92267</v>
          </cell>
          <cell r="B2188" t="str">
            <v>FABRICAÇÃO DE FÔRMA PARA LAJES, EM CHAPA DE MADEIRA COMPENSADA RESINADA, E = 17 MM. AF_09/2020</v>
          </cell>
          <cell r="C2188" t="str">
            <v>M2</v>
          </cell>
          <cell r="D2188">
            <v>68.900000000000006</v>
          </cell>
        </row>
        <row r="2189">
          <cell r="A2189">
            <v>92268</v>
          </cell>
          <cell r="B2189" t="str">
            <v>FABRICAÇÃO DE FÔRMA PARA LAJES, EM CHAPA DE MADEIRA COMPENSADA PLASTIFICADA, E = 18 MM. AF_09/2020</v>
          </cell>
          <cell r="C2189" t="str">
            <v>M2</v>
          </cell>
          <cell r="D2189">
            <v>116.18</v>
          </cell>
        </row>
        <row r="2190">
          <cell r="A2190">
            <v>92269</v>
          </cell>
          <cell r="B2190" t="str">
            <v>FABRICAÇÃO DE FÔRMA PARA PILARES E ESTRUTURAS SIMILARES, EM MADEIRA SERRADA, E=25 MM. AF_09/2020</v>
          </cell>
          <cell r="C2190" t="str">
            <v>M2</v>
          </cell>
          <cell r="D2190">
            <v>175.81</v>
          </cell>
        </row>
        <row r="2191">
          <cell r="A2191">
            <v>92270</v>
          </cell>
          <cell r="B2191" t="str">
            <v>FABRICAÇÃO DE FÔRMA PARA VIGAS, COM MADEIRA SERRADA, E = 25 MM. AF_09/2020</v>
          </cell>
          <cell r="C2191" t="str">
            <v>M2</v>
          </cell>
          <cell r="D2191">
            <v>136.46</v>
          </cell>
        </row>
        <row r="2192">
          <cell r="A2192">
            <v>92271</v>
          </cell>
          <cell r="B2192" t="str">
            <v>FABRICAÇÃO DE FÔRMA PARA LAJES, EM MADEIRA SERRADA, E=25 MM. AF_09/2020</v>
          </cell>
          <cell r="C2192" t="str">
            <v>M2</v>
          </cell>
          <cell r="D2192">
            <v>83.05</v>
          </cell>
        </row>
        <row r="2193">
          <cell r="A2193">
            <v>92272</v>
          </cell>
          <cell r="B2193" t="str">
            <v>FABRICAÇÃO DE ESCORAS DE VIGA DO TIPO GARFO, EM MADEIRA. AF_09/2020</v>
          </cell>
          <cell r="C2193" t="str">
            <v>M</v>
          </cell>
          <cell r="D2193">
            <v>40.71</v>
          </cell>
        </row>
        <row r="2194">
          <cell r="A2194">
            <v>92273</v>
          </cell>
          <cell r="B2194" t="str">
            <v>FABRICAÇÃO DE ESCORAS DO TIPO PONTALETE, EM MADEIRA, PARA PÉ-DIREITO SIMPLES. AF_09/2020</v>
          </cell>
          <cell r="C2194" t="str">
            <v>M</v>
          </cell>
          <cell r="D2194">
            <v>15.22</v>
          </cell>
        </row>
        <row r="2195">
          <cell r="A2195">
            <v>92409</v>
          </cell>
          <cell r="B2195" t="str">
            <v>MONTAGEM E DESMONTAGEM DE FÔRMA DE PILARES RETANGULARES E ESTRUTURAS SIMILARES, PÉ-DIREITO SIMPLES, EM MADEIRA SERRADA, 1 UTILIZAÇÃO. AF_09/2020</v>
          </cell>
          <cell r="C2195" t="str">
            <v>M2</v>
          </cell>
          <cell r="D2195">
            <v>253.04</v>
          </cell>
        </row>
        <row r="2196">
          <cell r="A2196">
            <v>92411</v>
          </cell>
          <cell r="B2196" t="str">
            <v>MONTAGEM E DESMONTAGEM DE FÔRMA DE PILARES RETANGULARES E ESTRUTURAS SIMILARES, PÉ-DIREITO SIMPLES, EM MADEIRA SERRADA, 2 UTILIZAÇÕES. AF_09/2020</v>
          </cell>
          <cell r="C2196" t="str">
            <v>M2</v>
          </cell>
          <cell r="D2196">
            <v>158.33000000000001</v>
          </cell>
        </row>
        <row r="2197">
          <cell r="A2197">
            <v>92413</v>
          </cell>
          <cell r="B2197" t="str">
            <v>MONTAGEM E DESMONTAGEM DE FÔRMA DE PILARES RETANGULARES E ESTRUTURAS SIMILARES, PÉ-DIREITO SIMPLES, EM MADEIRA SERRADA, 4 UTILIZAÇÕES. AF_09/2020</v>
          </cell>
          <cell r="C2197" t="str">
            <v>M2</v>
          </cell>
          <cell r="D2197">
            <v>98.66</v>
          </cell>
        </row>
        <row r="2198">
          <cell r="A2198">
            <v>92415</v>
          </cell>
          <cell r="B2198" t="str">
            <v>MONTAGEM E DESMONTAGEM DE FÔRMA DE PILARES RETANGULARES E ESTRUTURAS SIMILARES, PÉ-DIREITO SIMPLES, EM CHAPA DE MADEIRA COMPENSADA RESINADA, 2 UTILIZAÇÕES. AF_09/2020</v>
          </cell>
          <cell r="C2198" t="str">
            <v>M2</v>
          </cell>
          <cell r="D2198">
            <v>136.18</v>
          </cell>
        </row>
        <row r="2199">
          <cell r="A2199">
            <v>92417</v>
          </cell>
          <cell r="B2199" t="str">
            <v>MONTAGEM E DESMONTAGEM DE FÔRMA DE PILARES RETANGULARES E ESTRUTURAS SIMILARES, PÉ-DIREITO DUPLO, EM CHAPA DE MADEIRA COMPENSADA RESINADA, 2 UTILIZAÇÕES. AF_09/2020</v>
          </cell>
          <cell r="C2199" t="str">
            <v>M2</v>
          </cell>
          <cell r="D2199">
            <v>153.72</v>
          </cell>
        </row>
        <row r="2200">
          <cell r="A2200">
            <v>92419</v>
          </cell>
          <cell r="B2200" t="str">
            <v>MONTAGEM E DESMONTAGEM DE FÔRMA DE PILARES RETANGULARES E ESTRUTURAS SIMILARES, PÉ-DIREITO SIMPLES, EM CHAPA DE MADEIRA COMPENSADA RESINADA, 4 UTILIZAÇÕES. AF_09/2020</v>
          </cell>
          <cell r="C2200" t="str">
            <v>M2</v>
          </cell>
          <cell r="D2200">
            <v>83.85</v>
          </cell>
        </row>
        <row r="2201">
          <cell r="A2201">
            <v>92421</v>
          </cell>
          <cell r="B2201" t="str">
            <v>MONTAGEM E DESMONTAGEM DE FÔRMA DE PILARES RETANGULARES E ESTRUTURAS SIMILARES, PÉ-DIREITO DUPLO, EM CHAPA DE MADEIRA COMPENSADA RESINADA, 4 UTILIZAÇÕES. AF_09/2020</v>
          </cell>
          <cell r="C2201" t="str">
            <v>M2</v>
          </cell>
          <cell r="D2201">
            <v>97.3</v>
          </cell>
        </row>
        <row r="2202">
          <cell r="A2202">
            <v>92423</v>
          </cell>
          <cell r="B2202" t="str">
            <v>MONTAGEM E DESMONTAGEM DE FÔRMA DE PILARES RETANGULARES E ESTRUTURAS SIMILARES, PÉ-DIREITO SIMPLES, EM CHAPA DE MADEIRA COMPENSADA RESINADA, 6 UTILIZAÇÕES. AF_09/2020</v>
          </cell>
          <cell r="C2202" t="str">
            <v>M2</v>
          </cell>
          <cell r="D2202">
            <v>67.900000000000006</v>
          </cell>
        </row>
        <row r="2203">
          <cell r="A2203">
            <v>92425</v>
          </cell>
          <cell r="B2203" t="str">
            <v>MONTAGEM E DESMONTAGEM DE FÔRMA DE PILARES RETANGULARES E ESTRUTURAS SIMILARES, PÉ-DIREITO DUPLO, EM CHAPA DE MADEIRA COMPENSADA RESINADA, 6 UTILIZAÇÕES. AF_09/2020</v>
          </cell>
          <cell r="C2203" t="str">
            <v>M2</v>
          </cell>
          <cell r="D2203">
            <v>79.599999999999994</v>
          </cell>
        </row>
        <row r="2204">
          <cell r="A2204">
            <v>92427</v>
          </cell>
          <cell r="B2204" t="str">
            <v>MONTAGEM E DESMONTAGEM DE FÔRMA DE PILARES RETANGULARES E ESTRUTURAS SIMILARES, PÉ-DIREITO SIMPLES, EM CHAPA DE MADEIRA COMPENSADA RESINADA, 8 UTILIZAÇÕES. AF_09/2020</v>
          </cell>
          <cell r="C2204" t="str">
            <v>M2</v>
          </cell>
          <cell r="D2204">
            <v>59.84</v>
          </cell>
        </row>
        <row r="2205">
          <cell r="A2205">
            <v>92429</v>
          </cell>
          <cell r="B2205" t="str">
            <v>MONTAGEM E DESMONTAGEM DE FÔRMA DE PILARES RETANGULARES E ESTRUTURAS SIMILARES, PÉ-DIREITO DUPLO, EM CHAPA DE MADEIRA COMPENSADA RESINADA, 8 UTILIZAÇÕES. AF_09/2020</v>
          </cell>
          <cell r="C2205" t="str">
            <v>M2</v>
          </cell>
          <cell r="D2205">
            <v>70.67</v>
          </cell>
        </row>
        <row r="2206">
          <cell r="A2206">
            <v>92431</v>
          </cell>
          <cell r="B2206" t="str">
            <v>MONTAGEM E DESMONTAGEM DE FÔRMA DE PILARES RETANGULARES E ESTRUTURAS SIMILARES, PÉ-DIREITO SIMPLES, EM CHAPA DE MADEIRA COMPENSADA PLASTIFICADA, 10 UTILIZAÇÕES. AF_09/2020</v>
          </cell>
          <cell r="C2206" t="str">
            <v>M2</v>
          </cell>
          <cell r="D2206">
            <v>57.39</v>
          </cell>
        </row>
        <row r="2207">
          <cell r="A2207">
            <v>92433</v>
          </cell>
          <cell r="B2207" t="str">
            <v>MONTAGEM E DESMONTAGEM DE FÔRMA DE PILARES RETANGULARES E ESTRUTURAS SIMILARES, PÉ-DIREITO DUPLO, EM CHAPA DE MADEIRA COMPENSADA PLASTIFICADA, 10 UTILIZAÇÕES. AF_09/2020</v>
          </cell>
          <cell r="C2207" t="str">
            <v>M2</v>
          </cell>
          <cell r="D2207">
            <v>67.680000000000007</v>
          </cell>
        </row>
        <row r="2208">
          <cell r="A2208">
            <v>92435</v>
          </cell>
          <cell r="B2208" t="str">
            <v>MONTAGEM E DESMONTAGEM DE FÔRMA DE PILARES RETANGULARES E ESTRUTURAS SIMILARES, PÉ-DIREITO SIMPLES, EM CHAPA DE MADEIRA COMPENSADA PLASTIFICADA, 12 UTILIZAÇÕES. AF_09/2020</v>
          </cell>
          <cell r="C2208" t="str">
            <v>M2</v>
          </cell>
          <cell r="D2208">
            <v>54.24</v>
          </cell>
        </row>
        <row r="2209">
          <cell r="A2209">
            <v>92437</v>
          </cell>
          <cell r="B2209" t="str">
            <v>MONTAGEM E DESMONTAGEM DE FÔRMA DE PILARES RETANGULARES E ESTRUTURAS SIMILARES, PÉ-DIREITO DUPLO, EM CHAPA DE MADEIRA COMPENSADA PLASTIFICADA, 12 UTILIZAÇÕES. AF_09/2020</v>
          </cell>
          <cell r="C2209" t="str">
            <v>M2</v>
          </cell>
          <cell r="D2209">
            <v>64.180000000000007</v>
          </cell>
        </row>
        <row r="2210">
          <cell r="A2210">
            <v>92439</v>
          </cell>
          <cell r="B2210" t="str">
            <v>MONTAGEM E DESMONTAGEM DE FÔRMA DE PILARES RETANGULARES E ESTRUTURAS SIMILARES, PÉ-DIREITO SIMPLES, EM CHAPA DE MADEIRA COMPENSADA PLASTIFICADA, 14 UTILIZAÇÕES. AF_09/2020</v>
          </cell>
          <cell r="C2210" t="str">
            <v>M2</v>
          </cell>
          <cell r="D2210">
            <v>51.96</v>
          </cell>
        </row>
        <row r="2211">
          <cell r="A2211">
            <v>92441</v>
          </cell>
          <cell r="B2211" t="str">
            <v>MONTAGEM E DESMONTAGEM DE FÔRMA DE PILARES RETANGULARES E ESTRUTURAS SIMILARES, PÉ-DIREITO DUPLO, EM CHAPA DE MADEIRA COMPENSADA PLASTIFICADA, 14 UTILIZAÇÕES. AF_09/2020</v>
          </cell>
          <cell r="C2211" t="str">
            <v>M2</v>
          </cell>
          <cell r="D2211">
            <v>61.66</v>
          </cell>
        </row>
        <row r="2212">
          <cell r="A2212">
            <v>92443</v>
          </cell>
          <cell r="B2212" t="str">
            <v>MONTAGEM E DESMONTAGEM DE FÔRMA DE PILARES RETANGULARES E ESTRUTURAS SIMILARES, PÉ-DIREITO SIMPLES, EM CHAPA DE MADEIRA COMPENSADA PLASTIFICADA, 18 UTILIZAÇÕES. AF_09/2020</v>
          </cell>
          <cell r="C2212" t="str">
            <v>M2</v>
          </cell>
          <cell r="D2212">
            <v>46.96</v>
          </cell>
        </row>
        <row r="2213">
          <cell r="A2213">
            <v>92445</v>
          </cell>
          <cell r="B2213" t="str">
            <v>MONTAGEM E DESMONTAGEM DE FÔRMA DE PILARES RETANGULARES E ESTRUTURAS SIMILARES, PÉ-DIREITO DUPLO, EM CHAPA DE MADEIRA COMPENSADA PLASTIFICADA, 18 UTILIZAÇÕES. AF_09/2020</v>
          </cell>
          <cell r="C2213" t="str">
            <v>M2</v>
          </cell>
          <cell r="D2213">
            <v>56.3</v>
          </cell>
        </row>
        <row r="2214">
          <cell r="A2214">
            <v>92446</v>
          </cell>
          <cell r="B2214" t="str">
            <v>MONTAGEM E DESMONTAGEM DE FÔRMA DE VIGA, ESCORAMENTO COM PONTALETE DE MADEIRA, PÉ-DIREITO SIMPLES, EM MADEIRA SERRADA, 1 UTILIZAÇÃO. AF_09/2020</v>
          </cell>
          <cell r="C2214" t="str">
            <v>M2</v>
          </cell>
          <cell r="D2214">
            <v>239.97</v>
          </cell>
        </row>
        <row r="2215">
          <cell r="A2215">
            <v>92447</v>
          </cell>
          <cell r="B2215" t="str">
            <v>MONTAGEM E DESMONTAGEM DE FÔRMA DE VIGA, ESCORAMENTO COM PONTALETE DE MADEIRA, PÉ-DIREITO SIMPLES, EM MADEIRA SERRADA, 2 UTILIZAÇÕES. AF_09/2020</v>
          </cell>
          <cell r="C2215" t="str">
            <v>M2</v>
          </cell>
          <cell r="D2215">
            <v>167.76</v>
          </cell>
        </row>
        <row r="2216">
          <cell r="A2216">
            <v>92448</v>
          </cell>
          <cell r="B2216" t="str">
            <v>MONTAGEM E DESMONTAGEM DE FÔRMA DE VIGA, ESCORAMENTO COM PONTALETE DE MADEIRA, PÉ-DIREITO SIMPLES, EM MADEIRA SERRADA, 4 UTILIZAÇÕES. AF_09/2020</v>
          </cell>
          <cell r="C2216" t="str">
            <v>M2</v>
          </cell>
          <cell r="D2216">
            <v>133.21</v>
          </cell>
        </row>
        <row r="2217">
          <cell r="A2217">
            <v>92449</v>
          </cell>
          <cell r="B2217" t="str">
            <v>MONTAGEM E DESMONTAGEM DE FÔRMA DE VIGA, ESCORAMENTO COM GARFO DE MADEIRA, PÉ-DIREITO DUPLO, EM CHAPA DE MADEIRA RESINADA, 2 UTILIZAÇÕES. AF_09/2020</v>
          </cell>
          <cell r="C2217" t="str">
            <v>M2</v>
          </cell>
          <cell r="D2217">
            <v>279.89999999999998</v>
          </cell>
        </row>
        <row r="2218">
          <cell r="A2218">
            <v>92450</v>
          </cell>
          <cell r="B2218" t="str">
            <v>MONTAGEM E DESMONTAGEM DE FÔRMA DE VIGA, ESCORAMENTO METÁLICO, PÉ-DIREITO DUPLO, EM CHAPA DE MADEIRA RESINADA, 2 UTILIZAÇÕES. AF_09/2020</v>
          </cell>
          <cell r="C2218" t="str">
            <v>M2</v>
          </cell>
          <cell r="D2218">
            <v>335.41</v>
          </cell>
        </row>
        <row r="2219">
          <cell r="A2219">
            <v>92451</v>
          </cell>
          <cell r="B2219" t="str">
            <v>MONTAGEM E DESMONTAGEM DE FÔRMA DE VIGA, ESCORAMENTO COM GARFO DE MADEIRA, PÉ-DIREITO SIMPLES, EM CHAPA DE MADEIRA RESINADA, 2 UTILIZAÇÕES. AF_09/2020</v>
          </cell>
          <cell r="C2219" t="str">
            <v>M2</v>
          </cell>
          <cell r="D2219">
            <v>189.75</v>
          </cell>
        </row>
        <row r="2220">
          <cell r="A2220">
            <v>92452</v>
          </cell>
          <cell r="B2220" t="str">
            <v>MONTAGEM E DESMONTAGEM DE FÔRMA DE VIGA, ESCORAMENTO METÁLICO, PÉ-DIREITO SIMPLES, EM CHAPA DE MADEIRA RESINADA, 2 UTILIZAÇÕES. AF_09/2020</v>
          </cell>
          <cell r="C2220" t="str">
            <v>M2</v>
          </cell>
          <cell r="D2220">
            <v>160.11000000000001</v>
          </cell>
        </row>
        <row r="2221">
          <cell r="A2221">
            <v>92453</v>
          </cell>
          <cell r="B2221" t="str">
            <v>MONTAGEM E DESMONTAGEM DE FÔRMA DE VIGA, ESCORAMENTO COM GARFO DE MADEIRA, PÉ-DIREITO DUPLO, EM CHAPA DE MADEIRA RESINADA, 4 UTILIZAÇÕES. AF_09/2020</v>
          </cell>
          <cell r="C2221" t="str">
            <v>M2</v>
          </cell>
          <cell r="D2221">
            <v>239.87</v>
          </cell>
        </row>
        <row r="2222">
          <cell r="A2222">
            <v>92454</v>
          </cell>
          <cell r="B2222" t="str">
            <v>MONTAGEM E DESMONTAGEM DE FÔRMA DE VIGA, ESCORAMENTO METÁLICO, PÉ-DIREITO DUPLO, EM CHAPA DE MADEIRA RESINADA, 4 UTILIZAÇÕES. AF_09/2020</v>
          </cell>
          <cell r="C2222" t="str">
            <v>M2</v>
          </cell>
          <cell r="D2222">
            <v>304.33</v>
          </cell>
        </row>
        <row r="2223">
          <cell r="A2223">
            <v>92455</v>
          </cell>
          <cell r="B2223" t="str">
            <v>MONTAGEM E DESMONTAGEM DE FÔRMA DE VIGA, ESCORAMENTO COM GARFO DE MADEIRA, PÉ-DIREITO SIMPLES, EM CHAPA DE MADEIRA RESINADA, 4 UTILIZAÇÕES. AF_09/2020</v>
          </cell>
          <cell r="C2223" t="str">
            <v>M2</v>
          </cell>
          <cell r="D2223">
            <v>155.21</v>
          </cell>
        </row>
        <row r="2224">
          <cell r="A2224">
            <v>92456</v>
          </cell>
          <cell r="B2224" t="str">
            <v>MONTAGEM E DESMONTAGEM DE FÔRMA DE VIGA, ESCORAMENTO METÁLICO, PÉ-DIREITO SIMPLES, EM CHAPA DE MADEIRA RESINADA, 4 UTILIZAÇÕES. AF_09/2020</v>
          </cell>
          <cell r="C2224" t="str">
            <v>M2</v>
          </cell>
          <cell r="D2224">
            <v>128.22</v>
          </cell>
        </row>
        <row r="2225">
          <cell r="A2225">
            <v>92457</v>
          </cell>
          <cell r="B2225" t="str">
            <v>MONTAGEM E DESMONTAGEM DE FÔRMA DE VIGA, ESCORAMENTO COM GARFO DE MADEIRA, PÉ-DIREITO DUPLO, EM CHAPA DE MADEIRA RESINADA, 6 UTILIZAÇÕES. AF_09/2020</v>
          </cell>
          <cell r="C2225" t="str">
            <v>M2</v>
          </cell>
          <cell r="D2225">
            <v>207.42</v>
          </cell>
        </row>
        <row r="2226">
          <cell r="A2226">
            <v>92458</v>
          </cell>
          <cell r="B2226" t="str">
            <v>MONTAGEM E DESMONTAGEM DE FÔRMA DE VIGA, ESCORAMENTO METÁLICO, PÉ-DIREITO DUPLO, EM CHAPA DE MADEIRA RESINADA, 6 UTILIZAÇÕES. AF_12/2015</v>
          </cell>
          <cell r="C2226" t="str">
            <v>M2</v>
          </cell>
          <cell r="D2226">
            <v>285.18</v>
          </cell>
        </row>
        <row r="2227">
          <cell r="A2227">
            <v>92459</v>
          </cell>
          <cell r="B2227" t="str">
            <v>MONTAGEM E DESMONTAGEM DE FÔRMA DE VIGA, ESCORAMENTO COM GARFO DE MADEIRA, PÉ-DIREITO SIMPLES, EM CHAPA DE MADEIRA RESINADA, 6 UTILIZAÇÕES. AF_09/2020</v>
          </cell>
          <cell r="C2227" t="str">
            <v>M2</v>
          </cell>
          <cell r="D2227">
            <v>130.93</v>
          </cell>
        </row>
        <row r="2228">
          <cell r="A2228">
            <v>92460</v>
          </cell>
          <cell r="B2228" t="str">
            <v>MONTAGEM E DESMONTAGEM DE FÔRMA DE VIGA, ESCORAMENTO METÁLICO, PÉ-DIREITO SIMPLES, EM CHAPA DE MADEIRA RESINADA, 6 UTILIZAÇÕES. AF_09/2020</v>
          </cell>
          <cell r="C2228" t="str">
            <v>M2</v>
          </cell>
          <cell r="D2228">
            <v>102.78</v>
          </cell>
        </row>
        <row r="2229">
          <cell r="A2229">
            <v>92461</v>
          </cell>
          <cell r="B2229" t="str">
            <v>MONTAGEM E DESMONTAGEM DE FÔRMA DE VIGA, ESCORAMENTO COM GARFO DE MADEIRA, PÉ-DIREITO DUPLO, EM CHAPA DE MADEIRA RESINADA, 8 UTILIZAÇÕES. AF_09/2020</v>
          </cell>
          <cell r="C2229" t="str">
            <v>M2</v>
          </cell>
          <cell r="D2229">
            <v>191.34</v>
          </cell>
        </row>
        <row r="2230">
          <cell r="A2230">
            <v>92462</v>
          </cell>
          <cell r="B2230" t="str">
            <v>MONTAGEM E DESMONTAGEM DE FÔRMA DE VIGA, ESCORAMENTO METÁLICO, PÉ-DIREITO DUPLO, EM CHAPA DE MADEIRA RESINADA, 8 UTILIZAÇÕES. AF_09/2020</v>
          </cell>
          <cell r="C2230" t="str">
            <v>M2</v>
          </cell>
          <cell r="D2230">
            <v>273.60000000000002</v>
          </cell>
        </row>
        <row r="2231">
          <cell r="A2231">
            <v>92463</v>
          </cell>
          <cell r="B2231" t="str">
            <v>MONTAGEM E DESMONTAGEM DE FÔRMA DE VIGA, ESCORAMENTO COM GARFO DE MADEIRA, PÉ-DIREITO SIMPLES, EM CHAPA DE MADEIRA RESINADA, 8 UTILIZAÇÕES. AF_09/2020</v>
          </cell>
          <cell r="C2231" t="str">
            <v>M2</v>
          </cell>
          <cell r="D2231">
            <v>118.47</v>
          </cell>
        </row>
        <row r="2232">
          <cell r="A2232">
            <v>92464</v>
          </cell>
          <cell r="B2232" t="str">
            <v>MONTAGEM E DESMONTAGEM DE FÔRMA DE VIGA, ESCORAMENTO METÁLICO, PÉ-DIREITO SIMPLES, EM CHAPA DE MADEIRA RESINADA, 8 UTILIZAÇÕES. AF_09/2020</v>
          </cell>
          <cell r="C2232" t="str">
            <v>M2</v>
          </cell>
          <cell r="D2232">
            <v>97.42</v>
          </cell>
        </row>
        <row r="2233">
          <cell r="A2233">
            <v>92465</v>
          </cell>
          <cell r="B2233" t="str">
            <v>MONTAGEM E DESMONTAGEM DE FÔRMA DE VIGA, ESCORAMENTO COM GARFO DE MADEIRA, PÉ-DIREITO DUPLO, EM CHAPA DE MADEIRA PLASTIFICADA, 10 UTILIZAÇÕES. AF_09/2020</v>
          </cell>
          <cell r="C2233" t="str">
            <v>M2</v>
          </cell>
          <cell r="D2233">
            <v>152.06</v>
          </cell>
        </row>
        <row r="2234">
          <cell r="A2234">
            <v>92466</v>
          </cell>
          <cell r="B2234" t="str">
            <v>MONTAGEM E DESMONTAGEM DE FÔRMA DE VIGA, ESCORAMENTO METÁLICO, PÉ-DIREITO DUPLO, EM CHAPA DE MADEIRA PLASTIFICADA, 10 UTILIZAÇÕES. AF_09/2020</v>
          </cell>
          <cell r="C2234" t="str">
            <v>M2</v>
          </cell>
          <cell r="D2234">
            <v>269.51</v>
          </cell>
        </row>
        <row r="2235">
          <cell r="A2235">
            <v>92467</v>
          </cell>
          <cell r="B2235" t="str">
            <v>MONTAGEM E DESMONTAGEM DE FÔRMA DE VIGA, ESCORAMENTO COM GARFO DE MADEIRA, PÉ-DIREITO SIMPLES, EM CHAPA DE MADEIRA PLASTIFICADA, 10 UTILIZAÇÕES. AF_09/2020</v>
          </cell>
          <cell r="C2235" t="str">
            <v>M2</v>
          </cell>
          <cell r="D2235">
            <v>98.08</v>
          </cell>
        </row>
        <row r="2236">
          <cell r="A2236">
            <v>92468</v>
          </cell>
          <cell r="B2236" t="str">
            <v>MONTAGEM E DESMONTAGEM DE FÔRMA DE VIGA, ESCORAMENTO METÁLICO, PÉ-DIREITO SIMPLES, EM CHAPA DE MADEIRA PLASTIFICADA, 10 UTILIZAÇÕES. AF_09/2020</v>
          </cell>
          <cell r="C2236" t="str">
            <v>M2</v>
          </cell>
          <cell r="D2236">
            <v>93.38</v>
          </cell>
        </row>
        <row r="2237">
          <cell r="A2237">
            <v>92469</v>
          </cell>
          <cell r="B2237" t="str">
            <v>MONTAGEM E DESMONTAGEM DE FÔRMA DE VIGA, ESCORAMENTO COM GARFO DE MADEIRA, PÉ-DIREITO DUPLO, EM CHAPA DE MADEIRA PLASTIFICADA, 12 UTILIZAÇÕES. AF_09/2020</v>
          </cell>
          <cell r="C2237" t="str">
            <v>M2</v>
          </cell>
          <cell r="D2237">
            <v>138.04</v>
          </cell>
        </row>
        <row r="2238">
          <cell r="A2238">
            <v>92470</v>
          </cell>
          <cell r="B2238" t="str">
            <v>MONTAGEM E DESMONTAGEM DE FÔRMA DE VIGA, ESCORAMENTO METÁLICO, PÉ-DIREITO DUPLO, EM CHAPA DE MADEIRA PLASTIFICADA, 12 UTILIZAÇÕES. AF_09/2020</v>
          </cell>
          <cell r="C2238" t="str">
            <v>M2</v>
          </cell>
          <cell r="D2238">
            <v>263.3</v>
          </cell>
        </row>
        <row r="2239">
          <cell r="A2239">
            <v>92471</v>
          </cell>
          <cell r="B2239" t="str">
            <v>MONTAGEM E DESMONTAGEM DE FÔRMA DE VIGA, ESCORAMENTO COM GARFO DE MADEIRA, PÉ-DIREITO SIMPLES, EM CHAPA DE MADEIRA PLASTIFICADA, 12 UTILIZAÇÕES. AF_09/2020</v>
          </cell>
          <cell r="C2239" t="str">
            <v>M2</v>
          </cell>
          <cell r="D2239">
            <v>89.16</v>
          </cell>
        </row>
        <row r="2240">
          <cell r="A2240">
            <v>92472</v>
          </cell>
          <cell r="B2240" t="str">
            <v>MONTAGEM E DESMONTAGEM DE FÔRMA DE VIGA, ESCORAMENTO METÁLICO, PÉ-DIREITO SIMPLES, EM CHAPA DE MADEIRA PLASTIFICADA, 12 UTILIZAÇÕES. AF_09/2020</v>
          </cell>
          <cell r="C2240" t="str">
            <v>M2</v>
          </cell>
          <cell r="D2240">
            <v>87.75</v>
          </cell>
        </row>
        <row r="2241">
          <cell r="A2241">
            <v>92473</v>
          </cell>
          <cell r="B2241" t="str">
            <v>MONTAGEM E DESMONTAGEM DE FÔRMA DE VIGA, ESCORAMENTO COM GARFO DE MADEIRA, PÉ-DIREITO DUPLO, EM CHAPA DE MADEIRA PLASTIFICADA, 14 UTILIZAÇÕES. AF_09/2020</v>
          </cell>
          <cell r="C2241" t="str">
            <v>M2</v>
          </cell>
          <cell r="D2241">
            <v>126.83</v>
          </cell>
        </row>
        <row r="2242">
          <cell r="A2242">
            <v>92474</v>
          </cell>
          <cell r="B2242" t="str">
            <v>MONTAGEM E DESMONTAGEM DE FÔRMA DE VIGA, ESCORAMENTO METÁLICO, PÉ-DIREITO DUPLO, EM CHAPA DE MADEIRA PLASTIFICADA, 14 UTILIZAÇÕES. AF_09/2020</v>
          </cell>
          <cell r="C2242" t="str">
            <v>M2</v>
          </cell>
          <cell r="D2242">
            <v>258.04000000000002</v>
          </cell>
        </row>
        <row r="2243">
          <cell r="A2243">
            <v>92475</v>
          </cell>
          <cell r="B2243" t="str">
            <v>MONTAGEM E DESMONTAGEM DE FÔRMA DE VIGA, ESCORAMENTO COM GARFO DE MADEIRA, PÉ-DIREITO SIMPLES, EM CHAPA DE MADEIRA PLASTIFICADA, 14 UTILIZAÇÕES. AF_09/2020</v>
          </cell>
          <cell r="C2243" t="str">
            <v>M2</v>
          </cell>
          <cell r="D2243">
            <v>82</v>
          </cell>
        </row>
        <row r="2244">
          <cell r="A2244">
            <v>92476</v>
          </cell>
          <cell r="B2244" t="str">
            <v>MONTAGEM E DESMONTAGEM DE FÔRMA DE VIGA, ESCORAMENTO METÁLICO, PÉ-DIREITO SIMPLES, EM CHAPA DE MADEIRA PLASTIFICADA, 14 UTILIZAÇÕES. AF_09/2020</v>
          </cell>
          <cell r="C2244" t="str">
            <v>M2</v>
          </cell>
          <cell r="D2244">
            <v>83.05</v>
          </cell>
        </row>
        <row r="2245">
          <cell r="A2245">
            <v>92477</v>
          </cell>
          <cell r="B2245" t="str">
            <v>MONTAGEM E DESMONTAGEM DE FÔRMA DE VIGA, ESCORAMENTO COM GARFO DE MADEIRA, PÉ-DIREITO DUPLO, EM CHAPA DE MADEIRA PLASTIFICADA, 18 UTILIZAÇÕES. AF_09/2020</v>
          </cell>
          <cell r="C2245" t="str">
            <v>M2</v>
          </cell>
          <cell r="D2245">
            <v>102.48</v>
          </cell>
        </row>
        <row r="2246">
          <cell r="A2246">
            <v>92478</v>
          </cell>
          <cell r="B2246" t="str">
            <v>MONTAGEM E DESMONTAGEM DE FÔRMA DE VIGA, ESCORAMENTO METÁLICO, PÉ-DIREITO DUPLO, EM CHAPA DE MADEIRA PLASTIFICADA, 18 UTILIZAÇÕES. AF_09/2020</v>
          </cell>
          <cell r="C2246" t="str">
            <v>M2</v>
          </cell>
          <cell r="D2246">
            <v>247.42</v>
          </cell>
        </row>
        <row r="2247">
          <cell r="A2247">
            <v>92479</v>
          </cell>
          <cell r="B2247" t="str">
            <v>MONTAGEM E DESMONTAGEM DE FÔRMA DE VIGA, ESCORAMENTO COM GARFO DE MADEIRA, PÉ-DIREITO SIMPLES, EM CHAPA DE MADEIRA PLASTIFICADA, 18 UTILIZAÇÕES. AF_09/2020</v>
          </cell>
          <cell r="C2247" t="str">
            <v>M2</v>
          </cell>
          <cell r="D2247">
            <v>66.44</v>
          </cell>
        </row>
        <row r="2248">
          <cell r="A2248">
            <v>92480</v>
          </cell>
          <cell r="B2248" t="str">
            <v>MONTAGEM E DESMONTAGEM DE FÔRMA DE VIGA, ESCORAMENTO METÁLICO, PÉ-DIREITO SIMPLES, EM CHAPA DE MADEIRA PLASTIFICADA, 18 UTILIZAÇÕES. AF_09/2020</v>
          </cell>
          <cell r="C2248" t="str">
            <v>M2</v>
          </cell>
          <cell r="D2248">
            <v>73.430000000000007</v>
          </cell>
        </row>
        <row r="2249">
          <cell r="A2249">
            <v>92482</v>
          </cell>
          <cell r="B2249" t="str">
            <v>MONTAGEM E DESMONTAGEM DE FÔRMA DE LAJE MACIÇA, PÉ-DIREITO SIMPLES, EM MADEIRA SERRADA, 1 UTILIZAÇÃO. AF_09/2020</v>
          </cell>
          <cell r="C2249" t="str">
            <v>M2</v>
          </cell>
          <cell r="D2249">
            <v>259.77999999999997</v>
          </cell>
        </row>
        <row r="2250">
          <cell r="A2250">
            <v>92484</v>
          </cell>
          <cell r="B2250" t="str">
            <v>MONTAGEM E DESMONTAGEM DE FÔRMA DE LAJE MACIÇA, PÉ-DIREITO SIMPLES, EM MADEIRA SERRADA, 2 UTILIZAÇÕES. AF_09/2020</v>
          </cell>
          <cell r="C2250" t="str">
            <v>M2</v>
          </cell>
          <cell r="D2250">
            <v>186.29</v>
          </cell>
        </row>
        <row r="2251">
          <cell r="A2251">
            <v>92486</v>
          </cell>
          <cell r="B2251" t="str">
            <v>MONTAGEM E DESMONTAGEM DE FÔRMA DE LAJE MACIÇA, PÉ-DIREITO SIMPLES, EM MADEIRA SERRADA, 4 UTILIZAÇÕES. AF_09/2020</v>
          </cell>
          <cell r="C2251" t="str">
            <v>M2</v>
          </cell>
          <cell r="D2251">
            <v>129.94999999999999</v>
          </cell>
        </row>
        <row r="2252">
          <cell r="A2252">
            <v>92488</v>
          </cell>
          <cell r="B2252" t="str">
            <v>MONTAGEM E DESMONTAGEM DE FÔRMA DE LAJE NERVURADA COM CUBETA E ASSOALHO, PÉ-DIREITO DUPLO, EM CHAPA DE MADEIRA COMPENSADA RESINADA, 8 UTILIZAÇÕES. AF_09/2020</v>
          </cell>
          <cell r="C2252" t="str">
            <v>M2</v>
          </cell>
          <cell r="D2252">
            <v>99.56</v>
          </cell>
        </row>
        <row r="2253">
          <cell r="A2253">
            <v>92490</v>
          </cell>
          <cell r="B2253" t="str">
            <v>MONTAGEM E DESMONTAGEM DE FÔRMA DE LAJE NERVURADA COM CUBETA E ASSOALHO, PÉ-DIREITO SIMPLES, EM CHAPA DE MADEIRA COMPENSADA RESINADA, 8 UTILIZAÇÕES. AF_09/2020</v>
          </cell>
          <cell r="C2253" t="str">
            <v>M2</v>
          </cell>
          <cell r="D2253">
            <v>56.12</v>
          </cell>
        </row>
        <row r="2254">
          <cell r="A2254">
            <v>92492</v>
          </cell>
          <cell r="B2254" t="str">
            <v>MONTAGEM E DESMONTAGEM DE FÔRMA DE LAJE NERVURADA COM CUBETA E ASSOALHO, PÉ-DIREITO DUPLO, EM CHAPA DE MADEIRA COMPENSADA RESINADA, 10 UTILIZAÇÕES. AF_09/2020</v>
          </cell>
          <cell r="C2254" t="str">
            <v>M2</v>
          </cell>
          <cell r="D2254">
            <v>95.65</v>
          </cell>
        </row>
        <row r="2255">
          <cell r="A2255">
            <v>92494</v>
          </cell>
          <cell r="B2255" t="str">
            <v>MONTAGEM E DESMONTAGEM DE FÔRMA DE LAJE NERVURADA COM CUBETA E ASSOALHO, PÉ-DIREITO SIMPLES, EM CHAPA DE MADEIRA COMPENSADA RESINADA, 10 UTILIZAÇÕES. AF_09/2020</v>
          </cell>
          <cell r="C2255" t="str">
            <v>M2</v>
          </cell>
          <cell r="D2255">
            <v>52.6</v>
          </cell>
        </row>
        <row r="2256">
          <cell r="A2256">
            <v>92496</v>
          </cell>
          <cell r="B2256" t="str">
            <v>MONTAGEM E DESMONTAGEM DE FÔRMA DE LAJE NERVURADA COM CUBETA E ASSOALHO, PÉ-DIREITO DUPLO, EM CHAPA DE MADEIRA COMPENSADA RESINADA, 12 UTILIZAÇÕES. AF_09/2020</v>
          </cell>
          <cell r="C2256" t="str">
            <v>M2</v>
          </cell>
          <cell r="D2256">
            <v>93</v>
          </cell>
        </row>
        <row r="2257">
          <cell r="A2257">
            <v>92498</v>
          </cell>
          <cell r="B2257" t="str">
            <v>MONTAGEM E DESMONTAGEM DE FÔRMA DE LAJE NERVURADA COM CUBETA E ASSOALHO, PÉ-DIREITO SIMPLES, EM CHAPA DE MADEIRA COMPENSADA RESINADA, 12 UTILIZAÇÕES. AF_09/2020</v>
          </cell>
          <cell r="C2257" t="str">
            <v>M2</v>
          </cell>
          <cell r="D2257">
            <v>50.21</v>
          </cell>
        </row>
        <row r="2258">
          <cell r="A2258">
            <v>92500</v>
          </cell>
          <cell r="B2258" t="str">
            <v>MONTAGEM E DESMONTAGEM DE FÔRMA DE LAJE NERVURADA COM CUBETA E ASSOALHO, PÉ-DIREITO DUPLO, EM CHAPA DE MADEIRA COMPENSADA RESINADA, 14 UTILIZAÇÕES. AF_09/2020</v>
          </cell>
          <cell r="C2258" t="str">
            <v>M2</v>
          </cell>
          <cell r="D2258">
            <v>91.56</v>
          </cell>
        </row>
        <row r="2259">
          <cell r="A2259">
            <v>92502</v>
          </cell>
          <cell r="B2259" t="str">
            <v>MONTAGEM E DESMONTAGEM DE FÔRMA DE LAJE NERVURADA COM CUBETA E ASSOALHO, PÉ-DIREITO SIMPLES, EM CHAPA DE MADEIRA COMPENSADA RESINADA, 14 UTILIZAÇÕES. AF_09/2020</v>
          </cell>
          <cell r="C2259" t="str">
            <v>M2</v>
          </cell>
          <cell r="D2259">
            <v>48.96</v>
          </cell>
        </row>
        <row r="2260">
          <cell r="A2260">
            <v>92504</v>
          </cell>
          <cell r="B2260" t="str">
            <v>MONTAGEM E DESMONTAGEM DE FÔRMA DE LAJE NERVURADA COM CUBETA E ASSOALHO, PÉ-DIREITO DUPLO, EM CHAPA DE MADEIRA COMPENSADA RESINADA, 18 UTILIZAÇÕES. AF_09/2020</v>
          </cell>
          <cell r="C2260" t="str">
            <v>M2</v>
          </cell>
          <cell r="D2260">
            <v>53.68</v>
          </cell>
        </row>
        <row r="2261">
          <cell r="A2261">
            <v>92506</v>
          </cell>
          <cell r="B2261" t="str">
            <v>MONTAGEM E DESMONTAGEM DE FÔRMA DE LAJE NERVURADA COM CUBETA E ASSOALHO, PÉ-DIREITO SIMPLES, EM CHAPA DE MADEIRA COMPENSADA RESINADA, 18 UTILIZAÇÕES. AF_09/2020</v>
          </cell>
          <cell r="C2261" t="str">
            <v>M2</v>
          </cell>
          <cell r="D2261">
            <v>46.66</v>
          </cell>
        </row>
        <row r="2262">
          <cell r="A2262">
            <v>92508</v>
          </cell>
          <cell r="B2262" t="str">
            <v>MONTAGEM E DESMONTAGEM DE FÔRMA DE LAJE MACIÇA, PÉ-DIREITO DUPLO, EM CHAPA DE MADEIRA COMPENSADA RESINADA, 2 UTILIZAÇÕES. AF_09/2020</v>
          </cell>
          <cell r="C2262" t="str">
            <v>M2</v>
          </cell>
          <cell r="D2262">
            <v>111.01</v>
          </cell>
        </row>
        <row r="2263">
          <cell r="A2263">
            <v>92510</v>
          </cell>
          <cell r="B2263" t="str">
            <v>MONTAGEM E DESMONTAGEM DE FÔRMA DE LAJE MACIÇA, PÉ-DIREITO SIMPLES, EM CHAPA DE MADEIRA COMPENSADA RESINADA, 2 UTILIZAÇÕES. AF_09/2020</v>
          </cell>
          <cell r="C2263" t="str">
            <v>M2</v>
          </cell>
          <cell r="D2263">
            <v>63.79</v>
          </cell>
        </row>
        <row r="2264">
          <cell r="A2264">
            <v>92512</v>
          </cell>
          <cell r="B2264" t="str">
            <v>MONTAGEM E DESMONTAGEM DE FÔRMA DE LAJE MACIÇA, PÉ-DIREITO DUPLO, EM CHAPA DE MADEIRA COMPENSADA RESINADA, 4 UTILIZAÇÕES. AF_09/2020</v>
          </cell>
          <cell r="C2264" t="str">
            <v>M2</v>
          </cell>
          <cell r="D2264">
            <v>88.16</v>
          </cell>
        </row>
        <row r="2265">
          <cell r="A2265">
            <v>92514</v>
          </cell>
          <cell r="B2265" t="str">
            <v>MONTAGEM E DESMONTAGEM DE FÔRMA DE LAJE MACIÇA, PÉ-DIREITO SIMPLES, EM CHAPA DE MADEIRA COMPENSADA RESINADA, 4 UTILIZAÇÕES. AF_09/2020</v>
          </cell>
          <cell r="C2265" t="str">
            <v>M2</v>
          </cell>
          <cell r="D2265">
            <v>43.7</v>
          </cell>
        </row>
        <row r="2266">
          <cell r="A2266">
            <v>92515</v>
          </cell>
          <cell r="B2266" t="str">
            <v>MONTAGEM E DESMONTAGEM DE FÔRMA DE LAJE MACIÇA, PÉ-DIREITO DUPLO, EM CHAPA DE MADEIRA COMPENSADA RESINADA, 6 UTILIZAÇÕES. AF_09/2020</v>
          </cell>
          <cell r="C2266" t="str">
            <v>M2</v>
          </cell>
          <cell r="D2266">
            <v>78.66</v>
          </cell>
        </row>
        <row r="2267">
          <cell r="A2267">
            <v>92518</v>
          </cell>
          <cell r="B2267" t="str">
            <v>MONTAGEM E DESMONTAGEM DE FÔRMA DE LAJE MACIÇA, PÉ-DIREITO SIMPLES, EM CHAPA DE MADEIRA COMPENSADA RESINADA, 6 UTILIZAÇÕES. AF_09/2020</v>
          </cell>
          <cell r="C2267" t="str">
            <v>M2</v>
          </cell>
          <cell r="D2267">
            <v>35.43</v>
          </cell>
        </row>
        <row r="2268">
          <cell r="A2268">
            <v>92520</v>
          </cell>
          <cell r="B2268" t="str">
            <v>MONTAGEM E DESMONTAGEM DE FÔRMA DE LAJE MACIÇA, PÉ-DIREITO DUPLO, EM CHAPA DE MADEIRA COMPENSADA RESINADA, 8 UTILIZAÇÕES. AF_09/2020</v>
          </cell>
          <cell r="C2268" t="str">
            <v>M2</v>
          </cell>
          <cell r="D2268">
            <v>73.760000000000005</v>
          </cell>
        </row>
        <row r="2269">
          <cell r="A2269">
            <v>92522</v>
          </cell>
          <cell r="B2269" t="str">
            <v>MONTAGEM E DESMONTAGEM DE FÔRMA DE LAJE MACIÇA, PÉ-DIREITO SIMPLES, EM CHAPA DE MADEIRA COMPENSADA RESINADA, 8 UTILIZAÇÕES. AF_09/2020</v>
          </cell>
          <cell r="C2269" t="str">
            <v>M2</v>
          </cell>
          <cell r="D2269">
            <v>31.14</v>
          </cell>
        </row>
        <row r="2270">
          <cell r="A2270">
            <v>92524</v>
          </cell>
          <cell r="B2270" t="str">
            <v>MONTAGEM E DESMONTAGEM DE FÔRMA DE LAJE MACIÇA, PÉ-DIREITO DUPLO, EM CHAPA DE MADEIRA COMPENSADA PLASTIFICADA, 10 UTILIZAÇÕES. AF_09/2020</v>
          </cell>
          <cell r="C2270" t="str">
            <v>M2</v>
          </cell>
          <cell r="D2270">
            <v>75.23</v>
          </cell>
        </row>
        <row r="2271">
          <cell r="A2271">
            <v>92526</v>
          </cell>
          <cell r="B2271" t="str">
            <v>MONTAGEM E DESMONTAGEM DE FÔRMA DE LAJE MACIÇA, PÉ-DIREITO SIMPLES, EM CHAPA DE MADEIRA COMPENSADA PLASTIFICADA, 10 UTILIZAÇÕES. AF_09/2020</v>
          </cell>
          <cell r="C2271" t="str">
            <v>M2</v>
          </cell>
          <cell r="D2271">
            <v>32.97</v>
          </cell>
        </row>
        <row r="2272">
          <cell r="A2272">
            <v>92528</v>
          </cell>
          <cell r="B2272" t="str">
            <v>MONTAGEM E DESMONTAGEM DE FÔRMA DE LAJE MACIÇA, PÉ-DIREITO DUPLO, EM CHAPA DE MADEIRA COMPENSADA PLASTIFICADA, 12 UTILIZAÇÕES. AF_09/2020</v>
          </cell>
          <cell r="C2272" t="str">
            <v>M2</v>
          </cell>
          <cell r="D2272">
            <v>73.03</v>
          </cell>
        </row>
        <row r="2273">
          <cell r="A2273">
            <v>92530</v>
          </cell>
          <cell r="B2273" t="str">
            <v>MONTAGEM E DESMONTAGEM DE FÔRMA DE LAJE MACIÇA, PÉ-DIREITO SIMPLES, EM CHAPA DE MADEIRA COMPENSADA PLASTIFICADA, 12 UTILIZAÇÕES. AF_09/2020</v>
          </cell>
          <cell r="C2273" t="str">
            <v>M2</v>
          </cell>
          <cell r="D2273">
            <v>31</v>
          </cell>
        </row>
        <row r="2274">
          <cell r="A2274">
            <v>92532</v>
          </cell>
          <cell r="B2274" t="str">
            <v>MONTAGEM E DESMONTAGEM DE FÔRMA DE LAJE MACIÇA, PÉ-DIREITO DUPLO, EM CHAPA DE MADEIRA COMPENSADA PLASTIFICADA, 14 UTILIZAÇÕES. AF_09/2020</v>
          </cell>
          <cell r="C2274" t="str">
            <v>M2</v>
          </cell>
          <cell r="D2274">
            <v>71.319999999999993</v>
          </cell>
        </row>
        <row r="2275">
          <cell r="A2275">
            <v>92534</v>
          </cell>
          <cell r="B2275" t="str">
            <v>MONTAGEM E DESMONTAGEM DE FÔRMA DE LAJE MACIÇA, PÉ-DIREITO SIMPLES, EM CHAPA DE MADEIRA COMPENSADA PLASTIFICADA, 14 UTILIZAÇÕES. AF_09/2020</v>
          </cell>
          <cell r="C2275" t="str">
            <v>M2</v>
          </cell>
          <cell r="D2275">
            <v>29.51</v>
          </cell>
        </row>
        <row r="2276">
          <cell r="A2276">
            <v>92536</v>
          </cell>
          <cell r="B2276" t="str">
            <v>MONTAGEM E DESMONTAGEM DE FÔRMA DE LAJE MACIÇA, PÉ-DIREITO DUPLO, EM CHAPA DE MADEIRA COMPENSADA PLASTIFICADA, 18 UTILIZAÇÕES. AF_09/2020</v>
          </cell>
          <cell r="C2276" t="str">
            <v>M2</v>
          </cell>
          <cell r="D2276">
            <v>67.97</v>
          </cell>
        </row>
        <row r="2277">
          <cell r="A2277">
            <v>92538</v>
          </cell>
          <cell r="B2277" t="str">
            <v>MONTAGEM E DESMONTAGEM DE FÔRMA DE LAJE MACIÇA, PÉ-DIREITO SIMPLES, EM CHAPA DE MADEIRA COMPENSADA PLASTIFICADA, 18 UTILIZAÇÕES. AF_09/2020</v>
          </cell>
          <cell r="C2277" t="str">
            <v>M2</v>
          </cell>
          <cell r="D2277">
            <v>26.37</v>
          </cell>
        </row>
        <row r="2278">
          <cell r="A2278">
            <v>96252</v>
          </cell>
          <cell r="B2278" t="str">
            <v>FABRICAÇÃO DE FÔRMA PARA PILARES CIRCULARES, EM CHAPA DE MADEIRA COMPENSADA RESINADA. AF_06/2017</v>
          </cell>
          <cell r="C2278" t="str">
            <v>M2</v>
          </cell>
          <cell r="D2278">
            <v>245.45</v>
          </cell>
        </row>
        <row r="2279">
          <cell r="A2279">
            <v>96257</v>
          </cell>
          <cell r="B2279" t="str">
            <v>MONTAGEM E DESMONTAGEM DE FÔRMA DE PILARES CIRCULARES, COM ÁREA MÉDIA DAS SEÇÕES MENOR OU IGUAL A 0,28 M², PÉ-DIREITO SIMPLES, EM MADEIRA, 2 UTILIZAÇÕES. AF_06/2017</v>
          </cell>
          <cell r="C2279" t="str">
            <v>M2</v>
          </cell>
          <cell r="D2279">
            <v>187.29</v>
          </cell>
        </row>
        <row r="2280">
          <cell r="A2280">
            <v>96258</v>
          </cell>
          <cell r="B2280" t="str">
            <v>MONTAGEM E DESMONTAGEM DE FÔRMA DE PILARES CIRCULARES, COM ÁREA MÉDIA DAS SEÇÕES MAIOR QUE 0,28 M², PÉ-DIREITO SIMPLES, EM MADEIRA, 2 UTILIZAÇÕES. AF_06/2017</v>
          </cell>
          <cell r="C2280" t="str">
            <v>M2</v>
          </cell>
          <cell r="D2280">
            <v>176.78</v>
          </cell>
        </row>
        <row r="2281">
          <cell r="A2281">
            <v>96259</v>
          </cell>
          <cell r="B2281" t="str">
            <v>MONTAGEM E DESMONTAGEM DE FÔRMA DE PILARES CIRCULARES, COM ÁREA MÉDIA DAS SEÇÕES MENOR OU IGUAL A 0,28 M², PÉ-DIREITO DUPLO, EM MADEIRA, 2 UTILIZAÇÕES. AF_06/2017</v>
          </cell>
          <cell r="C2281" t="str">
            <v>M2</v>
          </cell>
          <cell r="D2281">
            <v>204.99</v>
          </cell>
        </row>
        <row r="2282">
          <cell r="A2282">
            <v>96529</v>
          </cell>
          <cell r="B2282" t="str">
            <v>FABRICAÇÃO, MONTAGEM E DESMONTAGEM DE FÔRMA PARA SAPATA, EM MADEIRA SERRADA, E=25 MM, 1 UTILIZAÇÃO. AF_06/2017</v>
          </cell>
          <cell r="C2282" t="str">
            <v>M2</v>
          </cell>
          <cell r="D2282">
            <v>285.16000000000003</v>
          </cell>
        </row>
        <row r="2283">
          <cell r="A2283">
            <v>96530</v>
          </cell>
          <cell r="B2283" t="str">
            <v>FABRICAÇÃO, MONTAGEM E DESMONTAGEM DE FÔRMA PARA VIGA BALDRAME, EM MADEIRA SERRADA, E=25 MM, 1 UTILIZAÇÃO. AF_06/2017</v>
          </cell>
          <cell r="C2283" t="str">
            <v>M2</v>
          </cell>
          <cell r="D2283">
            <v>154.77000000000001</v>
          </cell>
        </row>
        <row r="2284">
          <cell r="A2284">
            <v>96531</v>
          </cell>
          <cell r="B2284" t="str">
            <v>FABRICAÇÃO, MONTAGEM E DESMONTAGEM DE FÔRMA PARA BLOCO DE COROAMENTO, EM MADEIRA SERRADA, E=25 MM, 2 UTILIZAÇÕES. AF_06/2017</v>
          </cell>
          <cell r="C2284" t="str">
            <v>M2</v>
          </cell>
          <cell r="D2284">
            <v>106.74</v>
          </cell>
        </row>
        <row r="2285">
          <cell r="A2285">
            <v>96532</v>
          </cell>
          <cell r="B2285" t="str">
            <v>FABRICAÇÃO, MONTAGEM E DESMONTAGEM DE FÔRMA PARA SAPATA, EM MADEIRA SERRADA, E=25 MM, 2 UTILIZAÇÕES. AF_06/2017</v>
          </cell>
          <cell r="C2285" t="str">
            <v>M2</v>
          </cell>
          <cell r="D2285">
            <v>178.41</v>
          </cell>
        </row>
        <row r="2286">
          <cell r="A2286">
            <v>96533</v>
          </cell>
          <cell r="B2286" t="str">
            <v>FABRICAÇÃO, MONTAGEM E DESMONTAGEM DE FÔRMA PARA VIGA BALDRAME, EM MADEIRA SERRADA, E=25 MM, 2 UTILIZAÇÕES. AF_06/2017</v>
          </cell>
          <cell r="C2286" t="str">
            <v>M2</v>
          </cell>
          <cell r="D2286">
            <v>94.57</v>
          </cell>
        </row>
        <row r="2287">
          <cell r="A2287">
            <v>96534</v>
          </cell>
          <cell r="B2287" t="str">
            <v>FABRICAÇÃO, MONTAGEM E DESMONTAGEM DE FÔRMA PARA BLOCO DE COROAMENTO, EM MADEIRA SERRADA, E=25 MM, 4 UTILIZAÇÕES. AF_06/2017</v>
          </cell>
          <cell r="C2287" t="str">
            <v>M2</v>
          </cell>
          <cell r="D2287">
            <v>73.319999999999993</v>
          </cell>
        </row>
        <row r="2288">
          <cell r="A2288">
            <v>96535</v>
          </cell>
          <cell r="B2288" t="str">
            <v>FABRICAÇÃO, MONTAGEM E DESMONTAGEM DE FÔRMA PARA SAPATA, EM MADEIRA SERRADA, E=25 MM, 4 UTILIZAÇÕES. AF_06/2017</v>
          </cell>
          <cell r="C2288" t="str">
            <v>M2</v>
          </cell>
          <cell r="D2288">
            <v>122.82</v>
          </cell>
        </row>
        <row r="2289">
          <cell r="A2289">
            <v>96536</v>
          </cell>
          <cell r="B2289" t="str">
            <v>FABRICAÇÃO, MONTAGEM E DESMONTAGEM DE FÔRMA PARA VIGA BALDRAME, EM MADEIRA SERRADA, E=25 MM, 4 UTILIZAÇÕES. AF_06/2017</v>
          </cell>
          <cell r="C2289" t="str">
            <v>M2</v>
          </cell>
          <cell r="D2289">
            <v>63.26</v>
          </cell>
        </row>
        <row r="2290">
          <cell r="A2290">
            <v>96537</v>
          </cell>
          <cell r="B2290" t="str">
            <v>FABRICAÇÃO, MONTAGEM E DESMONTAGEM DE FÔRMA PARA BLOCO DE COROAMENTO, EM CHAPA DE MADEIRA COMPENSADA RESINADA, E=17 MM, 2 UTILIZAÇÕES. AF_06/2017</v>
          </cell>
          <cell r="C2290" t="str">
            <v>M2</v>
          </cell>
          <cell r="D2290">
            <v>177.7</v>
          </cell>
        </row>
        <row r="2291">
          <cell r="A2291">
            <v>96538</v>
          </cell>
          <cell r="B2291" t="str">
            <v>FABRICAÇÃO, MONTAGEM E DESMONTAGEM DE FÔRMA PARA SAPATA, EM CHAPA DE MADEIRA COMPENSADA RESINADA, E=17 MM, 2 UTILIZAÇÕES. AF_06/2017</v>
          </cell>
          <cell r="C2291" t="str">
            <v>M2</v>
          </cell>
          <cell r="D2291">
            <v>251.1</v>
          </cell>
        </row>
        <row r="2292">
          <cell r="A2292">
            <v>96539</v>
          </cell>
          <cell r="B2292" t="str">
            <v>FABRICAÇÃO, MONTAGEM E DESMONTAGEM DE FÔRMA PARA VIGA BALDRAME, EM CHAPA DE MADEIRA COMPENSADA RESINADA, E=17 MM, 2 UTILIZAÇÕES. AF_06/2017</v>
          </cell>
          <cell r="C2292" t="str">
            <v>M2</v>
          </cell>
          <cell r="D2292">
            <v>120</v>
          </cell>
        </row>
        <row r="2293">
          <cell r="A2293">
            <v>96540</v>
          </cell>
          <cell r="B2293" t="str">
            <v>FABRICAÇÃO, MONTAGEM E DESMONTAGEM DE FÔRMA PARA BLOCO DE COROAMENTO, EM CHAPA DE MADEIRA COMPENSADA RESINADA, E=17 MM, 4 UTILIZAÇÕES. AF_06/2017</v>
          </cell>
          <cell r="C2293" t="str">
            <v>M2</v>
          </cell>
          <cell r="D2293">
            <v>118.91</v>
          </cell>
        </row>
        <row r="2294">
          <cell r="A2294">
            <v>96541</v>
          </cell>
          <cell r="B2294" t="str">
            <v>FABRICAÇÃO, MONTAGEM E DESMONTAGEM DE FÔRMA PARA SAPATA, EM CHAPA DE MADEIRA COMPENSADA RESINADA, E=17 MM, 4 UTILIZAÇÕES. AF_06/2017</v>
          </cell>
          <cell r="C2294" t="str">
            <v>M2</v>
          </cell>
          <cell r="D2294">
            <v>170.39</v>
          </cell>
        </row>
        <row r="2295">
          <cell r="A2295">
            <v>96542</v>
          </cell>
          <cell r="B2295" t="str">
            <v>FABRICAÇÃO, MONTAGEM E DESMONTAGEM DE FÔRMA PARA VIGA BALDRAME, EM CHAPA DE MADEIRA COMPENSADA RESINADA, E=17 MM, 4 UTILIZAÇÕES. AF_06/2017</v>
          </cell>
          <cell r="C2295" t="str">
            <v>M2</v>
          </cell>
          <cell r="D2295">
            <v>84.57</v>
          </cell>
        </row>
        <row r="2296">
          <cell r="A2296">
            <v>96543</v>
          </cell>
          <cell r="B2296" t="str">
            <v>ARMAÇÃO DE BLOCO, VIGA BALDRAME E SAPATA UTILIZANDO AÇO CA-60 DE 5 MM - MONTAGEM. AF_06/2017</v>
          </cell>
          <cell r="C2296" t="str">
            <v>KG</v>
          </cell>
          <cell r="D2296">
            <v>18.45</v>
          </cell>
        </row>
        <row r="2297">
          <cell r="A2297">
            <v>97747</v>
          </cell>
          <cell r="B2297" t="str">
            <v>MONTAGEM E DESMONTAGEM DE FÔRMA DE PILARES CIRCULARES, COM ÁREA MÉDIA DAS SEÇÕES MAIOR QUE 0,28 M², PÉ-DIREITO DUPLO, EM MADEIRA, 2 UTILIZAÇÕES.  AF_06/2017</v>
          </cell>
          <cell r="C2297" t="str">
            <v>M2</v>
          </cell>
          <cell r="D2297">
            <v>192.28</v>
          </cell>
        </row>
        <row r="2298">
          <cell r="A2298">
            <v>101791</v>
          </cell>
          <cell r="B2298" t="str">
            <v>FABRICAÇÃO DE ESCORAS DO TIPO PONTALETE, EM MADEIRA, PARA PÉ-DIREITO DUPLO. AF_09/2020</v>
          </cell>
          <cell r="C2298" t="str">
            <v>M</v>
          </cell>
          <cell r="D2298">
            <v>27.65</v>
          </cell>
        </row>
        <row r="2299">
          <cell r="A2299">
            <v>101792</v>
          </cell>
          <cell r="B2299" t="str">
            <v>ESCORAMENTO DE FÔRMAS DE LAJE EM MADEIRA NÃO APARELHADA, PÉ-DIREITO SIMPLES, INCLUSO TRAVAMENTO, 4 UTILIZAÇÕES. AF_09/2020</v>
          </cell>
          <cell r="C2299" t="str">
            <v>M3</v>
          </cell>
          <cell r="D2299">
            <v>14.94</v>
          </cell>
        </row>
        <row r="2300">
          <cell r="A2300">
            <v>101793</v>
          </cell>
          <cell r="B2300" t="str">
            <v>ESCORAMENTO DE FÔRMAS DE LAJE EM MADEIRA NÃO APARELHADA, PÉ-DIREITO DUPLO, INCLUSO TRAVAMENTO, 4 UTILIZAÇÕES. AF_09/2020</v>
          </cell>
          <cell r="C2300" t="str">
            <v>M3</v>
          </cell>
          <cell r="D2300">
            <v>23.97</v>
          </cell>
        </row>
        <row r="2301">
          <cell r="A2301">
            <v>101969</v>
          </cell>
          <cell r="B2301" t="str">
            <v>FABRICAÇÃO DE FÔRMA PARA ESCADAS, COM 2 LANCES EM "U" E LAJE PLANA, EM CHAPA DE MADEIRA COMPENSADA PLASTIFICADA, E=18 MM. AF_11/2020</v>
          </cell>
          <cell r="C2301" t="str">
            <v>M2</v>
          </cell>
          <cell r="D2301">
            <v>218.96</v>
          </cell>
        </row>
        <row r="2302">
          <cell r="A2302">
            <v>101971</v>
          </cell>
          <cell r="B2302" t="str">
            <v>FABRICAÇÃO DE FÔRMA PARA ESCADAS, COM 2 LANCES EM "U" E LAJE PLANA, EM CHAPA DE MADEIRA COMPENSADA RESINADA, E= 17 MM. AF_11/2020</v>
          </cell>
          <cell r="C2302" t="str">
            <v>M2</v>
          </cell>
          <cell r="D2302">
            <v>165.01</v>
          </cell>
        </row>
        <row r="2303">
          <cell r="A2303">
            <v>101973</v>
          </cell>
          <cell r="B2303" t="str">
            <v>FABRICAÇÃO DE FÔRMA PARA ESCADAS, COM 2 LANCES EM "U" E LAJE PLANA, EM MADEIRA SERRADA, E=25 MM. AF_11/2020</v>
          </cell>
          <cell r="C2303" t="str">
            <v>M2</v>
          </cell>
          <cell r="D2303">
            <v>167.54</v>
          </cell>
        </row>
        <row r="2304">
          <cell r="A2304">
            <v>101974</v>
          </cell>
          <cell r="B2304" t="str">
            <v>MONTAGEM E DESMONTAGEM DE FÔRMA PARA ESCADAS, COM 2 LANCES EM "U" E LAJE PLANA, EM MADEIRA SERRADA, 1 UTILIZAÇÃO. AF_11/2020</v>
          </cell>
          <cell r="C2304" t="str">
            <v>M2</v>
          </cell>
          <cell r="D2304">
            <v>397.62</v>
          </cell>
        </row>
        <row r="2305">
          <cell r="A2305">
            <v>101975</v>
          </cell>
          <cell r="B2305" t="str">
            <v>MONTAGEM E DESMONTAGEM DE FÔRMA PARA ESCADAS, COM 2 LANCES EM "U"  E LAJE PLANA, EM MADEIRA SERRADA, 2 UTILIZAÇÕES. AF_11/2020</v>
          </cell>
          <cell r="C2305" t="str">
            <v>M2</v>
          </cell>
          <cell r="D2305">
            <v>339.44</v>
          </cell>
        </row>
        <row r="2306">
          <cell r="A2306">
            <v>101977</v>
          </cell>
          <cell r="B2306" t="str">
            <v>MONTAGEM E DESMONTAGEM DE FÔRMA PARA ESCADAS, COM 2 LANCES EM "U" E LAJE PLANA, EM CHAPA DE MADEIRA COMPENSADA RESINADA, 2 UTILIZAÇÕES. AF_11/2020</v>
          </cell>
          <cell r="C2306" t="str">
            <v>M2</v>
          </cell>
          <cell r="D2306">
            <v>273.83</v>
          </cell>
        </row>
        <row r="2307">
          <cell r="A2307">
            <v>101980</v>
          </cell>
          <cell r="B2307" t="str">
            <v>MONTAGEM E DESMONTAGEM DE FÔRMA PARA ESCADAS, COM 2 LANCES EM "U" E LAJE PLANA, EM CHAPA DE MADEIRA COMPENSADA RESINADA, 4 UTILIZAÇÕES. AF_11/2020</v>
          </cell>
          <cell r="C2307" t="str">
            <v>M2</v>
          </cell>
          <cell r="D2307">
            <v>252.84</v>
          </cell>
        </row>
        <row r="2308">
          <cell r="A2308">
            <v>101981</v>
          </cell>
          <cell r="B2308" t="str">
            <v>MONTAGEM E DESMONTAGEM DE FÔRMA PARA ESCADAS, COM 2 LANCES EM "U" E LAJE PLANA, EM CHAPA DE MADEIRA COMPENSADA PLASTIFICADA, 6 UTILIZAÇÕES. AF_11/2020</v>
          </cell>
          <cell r="C2308" t="str">
            <v>M2</v>
          </cell>
          <cell r="D2308">
            <v>218.55</v>
          </cell>
        </row>
        <row r="2309">
          <cell r="A2309">
            <v>101982</v>
          </cell>
          <cell r="B2309" t="str">
            <v>MONTAGEM E DESMONTAGEM DE FÔRMA PARA ESCADAS, COM 2 LANCES EM "U" E LAJE PLANA, EM CHAPA DE MADEIRA COMPENSADA PLASTIFICADA, 8 UTILIZAÇÕES. AF_11/2020</v>
          </cell>
          <cell r="C2309" t="str">
            <v>M2</v>
          </cell>
          <cell r="D2309">
            <v>190.29</v>
          </cell>
        </row>
        <row r="2310">
          <cell r="A2310">
            <v>101983</v>
          </cell>
          <cell r="B2310" t="str">
            <v>MONTAGEM E DESMONTAGEM DE FÔRMA PARA ESCADAS, COM 2 LANCES EM "U" E LAJE PLANA, EM CHAPA DE MADEIRA COMPENSADA PLASTIFICADA, 10 UTILIZAÇÕES. AF_11/2020</v>
          </cell>
          <cell r="C2310" t="str">
            <v>M2</v>
          </cell>
          <cell r="D2310">
            <v>172.44</v>
          </cell>
        </row>
        <row r="2311">
          <cell r="A2311">
            <v>101985</v>
          </cell>
          <cell r="B2311" t="str">
            <v>FABRICAÇÃO DE FÔRMA PARA ESCADAS, COM 2 LANCES EM "U" E LAJE CASCATA, EM CHAPA DE MADEIRA COMPENSADA PLASTIFICADA, E=18 MM. AF_11/2020</v>
          </cell>
          <cell r="C2311" t="str">
            <v>M2</v>
          </cell>
          <cell r="D2311">
            <v>232.05</v>
          </cell>
        </row>
        <row r="2312">
          <cell r="A2312">
            <v>101986</v>
          </cell>
          <cell r="B2312" t="str">
            <v>FABRICAÇÃO DE FÔRMA PARA ESCADAS, COM 2 LANCES EM "U" E LAJE CASCATA, EM CHAPA DE MADEIRA COMPENSADA RESINADA, E= 17 MM. AF_11/2020</v>
          </cell>
          <cell r="C2312" t="str">
            <v>M2</v>
          </cell>
          <cell r="D2312">
            <v>163.47</v>
          </cell>
        </row>
        <row r="2313">
          <cell r="A2313">
            <v>101987</v>
          </cell>
          <cell r="B2313" t="str">
            <v>FABRICAÇÃO DE FÔRMA PARA ESCADAS, COM 2 LANCES EM "U" E LAJE CASCATA, EM MADEIRA SERRADA, E=25 MM. AF_11/2020</v>
          </cell>
          <cell r="C2313" t="str">
            <v>M2</v>
          </cell>
          <cell r="D2313">
            <v>193.55</v>
          </cell>
        </row>
        <row r="2314">
          <cell r="A2314">
            <v>101988</v>
          </cell>
          <cell r="B2314" t="str">
            <v>FABRICAÇÃO DE FÔRMA PARA ESCADAS, COM 2 LANCES EM "L" E LAJE PLANA, EM CHAPA DE MADEIRA COMPENSADA PLASTIFICADA, E=18 MM. AF_11/2020</v>
          </cell>
          <cell r="C2314" t="str">
            <v>M2</v>
          </cell>
          <cell r="D2314">
            <v>224.85</v>
          </cell>
        </row>
        <row r="2315">
          <cell r="A2315">
            <v>101989</v>
          </cell>
          <cell r="B2315" t="str">
            <v>FABRICAÇÃO DE FÔRMA PARA ESCADAS, COM 2 LANCES EM "L" E LAJE PLANA, EM CHAPA DE MADEIRA COMPENSADA RESINADA, E= 17 MM. AF_11/2020</v>
          </cell>
          <cell r="C2315" t="str">
            <v>M2</v>
          </cell>
          <cell r="D2315">
            <v>171.58</v>
          </cell>
        </row>
        <row r="2316">
          <cell r="A2316">
            <v>101990</v>
          </cell>
          <cell r="B2316" t="str">
            <v>FABRICAÇÃO DE FÔRMA PARA ESCADAS, COM 2 LANCES EM "L" E LAJE PLANA, EM MADEIRA SERRADA, E=25 MM. AF_11/2020</v>
          </cell>
          <cell r="C2316" t="str">
            <v>M2</v>
          </cell>
          <cell r="D2316">
            <v>180.07</v>
          </cell>
        </row>
        <row r="2317">
          <cell r="A2317">
            <v>101991</v>
          </cell>
          <cell r="B2317" t="str">
            <v>FABRICAÇÃO DE FÔRMA PARA ESCADAS, COM 2 LANCES EM "L" E LAJE CASCATA, EM CHAPA DE MADEIRA COMPENSADA PLASTIFICADA, E=18 MM. AF_11/2020</v>
          </cell>
          <cell r="C2317" t="str">
            <v>M2</v>
          </cell>
          <cell r="D2317">
            <v>229.56</v>
          </cell>
        </row>
        <row r="2318">
          <cell r="A2318">
            <v>101992</v>
          </cell>
          <cell r="B2318" t="str">
            <v>FABRICAÇÃO DE FÔRMA PARA ESCADAS, COM 2 LANCES EM "L" E LAJE CASCATA, EM CHAPA DE MADEIRA COMPENSADA RESINADA, E= 17 MM. AF_11/2020</v>
          </cell>
          <cell r="C2318" t="str">
            <v>M2</v>
          </cell>
          <cell r="D2318">
            <v>163.99</v>
          </cell>
        </row>
        <row r="2319">
          <cell r="A2319">
            <v>101993</v>
          </cell>
          <cell r="B2319" t="str">
            <v>FABRICAÇÃO DE FÔRMA PARA ESCADAS, COM 2 LANCES EM "L" E LAJE CASCATA, EM MADEIRA SERRADA, E=25 MM. AF_11/2020</v>
          </cell>
          <cell r="C2319" t="str">
            <v>M2</v>
          </cell>
          <cell r="D2319">
            <v>226.27</v>
          </cell>
        </row>
        <row r="2320">
          <cell r="A2320">
            <v>101994</v>
          </cell>
          <cell r="B2320" t="str">
            <v>FABRICAÇÃO DE FÔRMA PARA ESCADAS, COM 1 LANCE E LAJE PLANA, EM CHAPA DE MADEIRA COMPENSADA PLASTIFICADA, E=18 MM. AF_11/2020</v>
          </cell>
          <cell r="C2320" t="str">
            <v>M2</v>
          </cell>
          <cell r="D2320">
            <v>241.34</v>
          </cell>
        </row>
        <row r="2321">
          <cell r="A2321">
            <v>101995</v>
          </cell>
          <cell r="B2321" t="str">
            <v>FABRICAÇÃO DE FÔRMA PARA ESCADAS, COM 1 LANCE E LAJE PLANA, EM CHAPA DE MADEIRA COMPENSADA RESINADA, E= 17 MM. AF_11/2020</v>
          </cell>
          <cell r="C2321" t="str">
            <v>M2</v>
          </cell>
          <cell r="D2321">
            <v>181.54</v>
          </cell>
        </row>
        <row r="2322">
          <cell r="A2322">
            <v>101996</v>
          </cell>
          <cell r="B2322" t="str">
            <v>FABRICAÇÃO DE FÔRMA PARA ESCADAS, COM 1 LANCE E LAJE PLANA, EM MADEIRA SERRADA, E=25 MM. AF_11/2020</v>
          </cell>
          <cell r="C2322" t="str">
            <v>M2</v>
          </cell>
          <cell r="D2322">
            <v>193.19</v>
          </cell>
        </row>
        <row r="2323">
          <cell r="A2323">
            <v>101997</v>
          </cell>
          <cell r="B2323" t="str">
            <v>FABRICAÇÃO DE FÔRMA PARA ESCADAS, COM 1 LANCE E LAJE CASCATA, EM CHAPA DE MADEIRA COMPENSADA PLASTIFICADA, E=18 MM. AF_11/2020</v>
          </cell>
          <cell r="C2323" t="str">
            <v>M2</v>
          </cell>
          <cell r="D2323">
            <v>229.95</v>
          </cell>
        </row>
        <row r="2324">
          <cell r="A2324">
            <v>101998</v>
          </cell>
          <cell r="B2324" t="str">
            <v>FABRICAÇÃO DE FÔRMA PARA ESCADAS, COM 1 LANCE E LAJE CASCATA, EM CHAPA DE MADEIRA COMPENSADA RESINADA, E= 17 MM. AF_11/2020</v>
          </cell>
          <cell r="C2324" t="str">
            <v>M2</v>
          </cell>
          <cell r="D2324">
            <v>162.9</v>
          </cell>
        </row>
        <row r="2325">
          <cell r="A2325">
            <v>101999</v>
          </cell>
          <cell r="B2325" t="str">
            <v>FABRICAÇÃO DE FÔRMA PARA ESCADAS, COM 1 LANCE E LAJE CASCATA, EM MADEIRA SERRADA, E=25 MM. AF_11/2020</v>
          </cell>
          <cell r="C2325" t="str">
            <v>M2</v>
          </cell>
          <cell r="D2325">
            <v>242</v>
          </cell>
        </row>
        <row r="2326">
          <cell r="A2326">
            <v>102000</v>
          </cell>
          <cell r="B2326" t="str">
            <v>MONTAGEM E DESMONTAGEM DE FÔRMA PARA ESCADAS, COM 2 LANCES EM "U" E LAJE CASCATA, EM MADEIRA SERRADA, 1 UTILIZAÇÃO. AF_11/2020</v>
          </cell>
          <cell r="C2326" t="str">
            <v>M2</v>
          </cell>
          <cell r="D2326">
            <v>395.53</v>
          </cell>
        </row>
        <row r="2327">
          <cell r="A2327">
            <v>102001</v>
          </cell>
          <cell r="B2327" t="str">
            <v>MONTAGEM E DESMONTAGEM DE FÔRMA PARA ESCADAS, COM 2 LANCES EM "U" E LAJE CASCATA, EM MADEIRA SERRADA, 2 UTILIZAÇÕES. AF_11/2020</v>
          </cell>
          <cell r="C2327" t="str">
            <v>M2</v>
          </cell>
          <cell r="D2327">
            <v>341.26</v>
          </cell>
        </row>
        <row r="2328">
          <cell r="A2328">
            <v>102002</v>
          </cell>
          <cell r="B2328" t="str">
            <v>MONTAGEM E DESMONTAGEM DE FÔRMA PARA ESCADAS, COM 2 LANCES EM "U" E LAJE CASCATA, EM CHAPA DE MADEIRA COMPENSADA RESINADA, 2 UTILIZAÇÕES. AF_11/2020</v>
          </cell>
          <cell r="C2328" t="str">
            <v>M2</v>
          </cell>
          <cell r="D2328">
            <v>271.48</v>
          </cell>
        </row>
        <row r="2329">
          <cell r="A2329">
            <v>102003</v>
          </cell>
          <cell r="B2329" t="str">
            <v>MONTAGEM E DESMONTAGEM DE FÔRMA PARA ESCADAS, COM 2 LANCES EM "U" E LAJE CASCATA, EM CHAPA DE MADEIRA COMPENSADA RESINADA, 4 UTILIZAÇÕES. AF_11/2020</v>
          </cell>
          <cell r="C2329" t="str">
            <v>M2</v>
          </cell>
          <cell r="D2329">
            <v>251.83</v>
          </cell>
        </row>
        <row r="2330">
          <cell r="A2330">
            <v>102004</v>
          </cell>
          <cell r="B2330" t="str">
            <v>MONTAGEM E DESMONTAGEM DE FÔRMA PARA ESCADAS, COM 2 LANCES EM "U" E LAJE CASCATA, EM CHAPA DE MADEIRA COMPENSADA PLASTIFICADA, 6 UTILIZAÇÕES. AF_11/2020</v>
          </cell>
          <cell r="C2330" t="str">
            <v>M2</v>
          </cell>
          <cell r="D2330">
            <v>224.35</v>
          </cell>
        </row>
        <row r="2331">
          <cell r="A2331">
            <v>102005</v>
          </cell>
          <cell r="B2331" t="str">
            <v>MONTAGEM E DESMONTAGEM DE FÔRMA PARA ESCADAS, COM 2 LANCES EM "U" E LAJE CASCATA, EM CHAPA DE MADEIRA COMPENSADA PLASTIFICADA, 8 UTILIZAÇÕES. AF_11/2020</v>
          </cell>
          <cell r="C2331" t="str">
            <v>M2</v>
          </cell>
          <cell r="D2331">
            <v>194.65</v>
          </cell>
        </row>
        <row r="2332">
          <cell r="A2332">
            <v>102006</v>
          </cell>
          <cell r="B2332" t="str">
            <v>MONTAGEM E DESMONTAGEM DE FÔRMA PARA ESCADAS, COM 2 LANCES EM "U" E LAJE CASCATA, EM CHAPA DE MADEIRA COMPENSADA PLASTIFICADA, 10 UTILIZAÇÕES. AF_11/2020</v>
          </cell>
          <cell r="C2332" t="str">
            <v>M2</v>
          </cell>
          <cell r="D2332">
            <v>175.89</v>
          </cell>
        </row>
        <row r="2333">
          <cell r="A2333">
            <v>102007</v>
          </cell>
          <cell r="B2333" t="str">
            <v>MONTAGEM E DESMONTAGEM DE FÔRMA PARA ESCADAS, COM 2 LANCES EM "L" E LAJE PLANA, EM MADEIRA SERRADA, 1 UTILIZAÇÃO. AF_11/2020</v>
          </cell>
          <cell r="C2333" t="str">
            <v>M2</v>
          </cell>
          <cell r="D2333">
            <v>391.78</v>
          </cell>
        </row>
        <row r="2334">
          <cell r="A2334">
            <v>102008</v>
          </cell>
          <cell r="B2334" t="str">
            <v>MONTAGEM E DESMONTAGEM DE FÔRMA PARA ESCADAS, COM 2 LANCES EM "L" E LAJE PLANA, EM MADEIRA SERRADA, 2 UTILIZAÇÕES. AF_11/2020</v>
          </cell>
          <cell r="C2334" t="str">
            <v>M2</v>
          </cell>
          <cell r="D2334">
            <v>328.68</v>
          </cell>
        </row>
        <row r="2335">
          <cell r="A2335">
            <v>102009</v>
          </cell>
          <cell r="B2335" t="str">
            <v>MONTAGEM E DESMONTAGEM DE FÔRMA PARA ESCADAS, COM 2 LANCES EM "L" E LAJE PLANA, EM CHAPA DE MADEIRA COMPENSADA RESINADA, 2 UTILIZAÇÕES. AF_11/2020</v>
          </cell>
          <cell r="C2335" t="str">
            <v>M2</v>
          </cell>
          <cell r="D2335">
            <v>275.29000000000002</v>
          </cell>
        </row>
        <row r="2336">
          <cell r="A2336">
            <v>102010</v>
          </cell>
          <cell r="B2336" t="str">
            <v>MONTAGEM E DESMONTAGEM DE FÔRMA PARA ESCADAS, COM 2 LANCES EM "L" E LAJE PLANA, EM CHAPA DE MADEIRA COMPENSADA RESINADA, 4 UTILIZAÇÕES. AF_11/2020</v>
          </cell>
          <cell r="C2336" t="str">
            <v>M2</v>
          </cell>
          <cell r="D2336">
            <v>251.92</v>
          </cell>
        </row>
        <row r="2337">
          <cell r="A2337">
            <v>102011</v>
          </cell>
          <cell r="B2337" t="str">
            <v>MONTAGEM E DESMONTAGEM DE FÔRMA PARA ESCADAS, COM 2 LANCES EM "L" E LAJE PLANA, EM CHAPA DE MADEIRA COMPENSADA PLASTIFICADA, 6 UTILIZAÇÕES. AF_11/2020</v>
          </cell>
          <cell r="C2337" t="str">
            <v>M2</v>
          </cell>
          <cell r="D2337">
            <v>215.66</v>
          </cell>
        </row>
        <row r="2338">
          <cell r="A2338">
            <v>102012</v>
          </cell>
          <cell r="B2338" t="str">
            <v>MONTAGEM E DESMONTAGEM DE FÔRMA PARA ESCADAS, COM 2 LANCES EM "L" E LAJE PLANA, EM CHAPA DE MADEIRA COMPENSADA PLASTIFICADA, 8 UTILIZAÇÕES. AF_11/2020</v>
          </cell>
          <cell r="C2338" t="str">
            <v>M2</v>
          </cell>
          <cell r="D2338">
            <v>186.75</v>
          </cell>
        </row>
        <row r="2339">
          <cell r="A2339">
            <v>102013</v>
          </cell>
          <cell r="B2339" t="str">
            <v>MONTAGEM E DESMONTAGEM DE FÔRMA PARA ESCADAS, COM 2 LANCES EM "L" E LAJE PLANA, EM CHAPA DE MADEIRA COMPENSADA PLASTIFICADA, 10 UTILIZAÇÕES. AF_11/2020</v>
          </cell>
          <cell r="C2339" t="str">
            <v>M2</v>
          </cell>
          <cell r="D2339">
            <v>170.74</v>
          </cell>
        </row>
        <row r="2340">
          <cell r="A2340">
            <v>102014</v>
          </cell>
          <cell r="B2340" t="str">
            <v>MONTAGEM E DESMONTAGEM DE FÔRMA PARA ESCADAS, COM 2 LANCES EM "L" E LAJE CASCATA, EM MADEIRA SERRADA, 1 UTILIZAÇÃO. AF_11/2020</v>
          </cell>
          <cell r="C2340" t="str">
            <v>M2</v>
          </cell>
          <cell r="D2340">
            <v>427.98</v>
          </cell>
        </row>
        <row r="2341">
          <cell r="A2341">
            <v>102015</v>
          </cell>
          <cell r="B2341" t="str">
            <v>MONTAGEM E DESMONTAGEM DE FÔRMA PARA ESCADAS, COM 2 LANCES EM "L" E LAJE CASCATA, EM MADEIRA SERRADA, 2 UTILIZAÇÕES. AF_11/2020</v>
          </cell>
          <cell r="C2341" t="str">
            <v>M2</v>
          </cell>
          <cell r="D2341">
            <v>359.55</v>
          </cell>
        </row>
        <row r="2342">
          <cell r="A2342">
            <v>102016</v>
          </cell>
          <cell r="B2342" t="str">
            <v>MONTAGEM E DESMONTAGEM DE FÔRMA PARA ESCADAS, COM 2 LANCES EM "L" E LAJE CASCATA, EM CHAPA DE MADEIRA COMPENSADA RESINADA, 2 UTILIZAÇÕES. AF_11/2020</v>
          </cell>
          <cell r="C2342" t="str">
            <v>M2</v>
          </cell>
          <cell r="D2342">
            <v>268.20999999999998</v>
          </cell>
        </row>
        <row r="2343">
          <cell r="A2343">
            <v>102017</v>
          </cell>
          <cell r="B2343" t="str">
            <v>MONTAGEM E DESMONTAGEM DE FÔRMA PARA ESCADAS, COM 2 LANCES EM "L" E LAJE CASCATA, EM CHAPA DE MADEIRA COMPENSADA RESINADA, 4 UTILIZAÇÕES. AF_11/2020</v>
          </cell>
          <cell r="C2343" t="str">
            <v>M2</v>
          </cell>
          <cell r="D2343">
            <v>246.58</v>
          </cell>
        </row>
        <row r="2344">
          <cell r="A2344">
            <v>102036</v>
          </cell>
          <cell r="B2344" t="str">
            <v>MONTAGEM E DESMONTAGEM DE FÔRMA PARA ESCADAS, COM 2 LANCES EM "L" E LAJE CASCATA, EM CHAPA DE MADEIRA COMPENSADA PLASTIFICADA, 6 UTILIZAÇÕES. AF_11/2020</v>
          </cell>
          <cell r="C2344" t="str">
            <v>M2</v>
          </cell>
          <cell r="D2344">
            <v>217.5</v>
          </cell>
        </row>
        <row r="2345">
          <cell r="A2345">
            <v>102037</v>
          </cell>
          <cell r="B2345" t="str">
            <v>MONTAGEM E DESMONTAGEM DE FÔRMA PARA ESCADAS, COM 2 LANCES EM "L" E LAJE CASCATA, EM CHAPA DE MADEIRA COMPENSADA PLASTIFICADA, 8 UTILIZAÇÕES. AF_11/2020</v>
          </cell>
          <cell r="C2345" t="str">
            <v>M2</v>
          </cell>
          <cell r="D2345">
            <v>188.07</v>
          </cell>
        </row>
        <row r="2346">
          <cell r="A2346">
            <v>102038</v>
          </cell>
          <cell r="B2346" t="str">
            <v>MONTAGEM E DESMONTAGEM DE FÔRMA PARA ESCADAS, COM 2 LANCES EM "L" E LAJE CASCATA, EM CHAPA DE MADEIRA COMPENSADA PLASTIFICADA, 10 UTILIZAÇÕES. AF_11/2020</v>
          </cell>
          <cell r="C2346" t="str">
            <v>M2</v>
          </cell>
          <cell r="D2346">
            <v>171.77</v>
          </cell>
        </row>
        <row r="2347">
          <cell r="A2347">
            <v>102039</v>
          </cell>
          <cell r="B2347" t="str">
            <v>MONTAGEM E DESMONTAGEM DE FÔRMA PARA ESCADAS, COM 1 LANCE E LAJE PLANA, EM MADEIRA SERRADA, 1 UTILIZAÇÃO. AF_11/2020</v>
          </cell>
          <cell r="C2347" t="str">
            <v>M2</v>
          </cell>
          <cell r="D2347">
            <v>406.85</v>
          </cell>
        </row>
        <row r="2348">
          <cell r="A2348">
            <v>102040</v>
          </cell>
          <cell r="B2348" t="str">
            <v>MONTAGEM E DESMONTAGEM DE FÔRMA PARA ESCADAS, COM 1 LANCE E LAJE PLANA, EM MADEIRA SERRADA, 2 UTILIZAÇÕES. AF_11/2020</v>
          </cell>
          <cell r="C2348" t="str">
            <v>M2</v>
          </cell>
          <cell r="D2348">
            <v>340.2</v>
          </cell>
        </row>
        <row r="2349">
          <cell r="A2349">
            <v>102041</v>
          </cell>
          <cell r="B2349" t="str">
            <v>MONTAGEM E DESMONTAGEM DE FÔRMA PARA ESCADAS, COM 1 LANCE E LAJE PLANA, EM CHAPA DE MADEIRA COMPENSADA RESINADA, 2 UTILIZAÇÕES. AF_11/2020</v>
          </cell>
          <cell r="C2349" t="str">
            <v>M2</v>
          </cell>
          <cell r="D2349">
            <v>279.45999999999998</v>
          </cell>
        </row>
        <row r="2350">
          <cell r="A2350">
            <v>102042</v>
          </cell>
          <cell r="B2350" t="str">
            <v>MONTAGEM E DESMONTAGEM DE FÔRMA PARA ESCADAS, COM 1 LANCE E LAJE PLANA, EM CHAPA DE MADEIRA COMPENSADA RESINADA, 4 UTILIZAÇÕES. AF_11/2020</v>
          </cell>
          <cell r="C2350" t="str">
            <v>M2</v>
          </cell>
          <cell r="D2350">
            <v>253.51</v>
          </cell>
        </row>
        <row r="2351">
          <cell r="A2351">
            <v>102043</v>
          </cell>
          <cell r="B2351" t="str">
            <v>MONTAGEM E DESMONTAGEM DE FÔRMA PARA ESCADAS, COM 1 LANCE E LAJE PLANA, EM CHAPA DE MADEIRA COMPENSADA PLASTIFICADA, 6 UTILIZAÇÕES. AF_11/2020</v>
          </cell>
          <cell r="C2351" t="str">
            <v>M2</v>
          </cell>
          <cell r="D2351">
            <v>218.11</v>
          </cell>
        </row>
        <row r="2352">
          <cell r="A2352">
            <v>102044</v>
          </cell>
          <cell r="B2352" t="str">
            <v>MONTAGEM E DESMONTAGEM DE FÔRMA PARA ESCADAS, COM 1 LANCE E LAJE PLANA, EM CHAPA DE MADEIRA COMPENSADA PLASTIFICADA, 8 UTILIZAÇÕES. AF_11/2020</v>
          </cell>
          <cell r="C2352" t="str">
            <v>M2</v>
          </cell>
          <cell r="D2352">
            <v>189.8</v>
          </cell>
        </row>
        <row r="2353">
          <cell r="A2353">
            <v>102045</v>
          </cell>
          <cell r="B2353" t="str">
            <v>MONTAGEM E DESMONTAGEM DE FÔRMA PARA ESCADAS, COM 1 LANCE E LAJE PLANA, EM CHAPA DE MADEIRA COMPENSADA PLASTIFICADA, 10 UTILIZAÇÕES. AF_11/2020</v>
          </cell>
          <cell r="C2353" t="str">
            <v>M2</v>
          </cell>
          <cell r="D2353">
            <v>172.8</v>
          </cell>
        </row>
        <row r="2354">
          <cell r="A2354">
            <v>102046</v>
          </cell>
          <cell r="B2354" t="str">
            <v>MONTAGEM E DESMONTAGEM DE FÔRMA PARA ESCADAS, COM 1 LANCE E LAJE CASCATA, EM MADEIRA SERRADA, 1 UTILIZAÇÃO. AF_11/2020</v>
          </cell>
          <cell r="C2354" t="str">
            <v>M2</v>
          </cell>
          <cell r="D2354">
            <v>433.22</v>
          </cell>
        </row>
        <row r="2355">
          <cell r="A2355">
            <v>102047</v>
          </cell>
          <cell r="B2355" t="str">
            <v>MONTAGEM E DESMONTAGEM DE FÔRMA PARA ESCADAS, COM 1 LANCE E LAJE CASCATA, EM MADEIRA SERRADA, 2 UTILIZAÇÕES. AF_11/2020</v>
          </cell>
          <cell r="C2355" t="str">
            <v>M2</v>
          </cell>
          <cell r="D2355">
            <v>370.03</v>
          </cell>
        </row>
        <row r="2356">
          <cell r="A2356">
            <v>102048</v>
          </cell>
          <cell r="B2356" t="str">
            <v>MONTAGEM E DESMONTAGEM DE FÔRMA PARA ESCADAS, COM 1 LANCE E LAJE CASCATA, EM CHAPA DE MADEIRA COMPENSADA RESINADA, 2 UTILIZAÇÕES. AF_11/2020</v>
          </cell>
          <cell r="C2356" t="str">
            <v>M2</v>
          </cell>
          <cell r="D2356">
            <v>263.3</v>
          </cell>
        </row>
        <row r="2357">
          <cell r="A2357">
            <v>102049</v>
          </cell>
          <cell r="B2357" t="str">
            <v>MONTAGEM E DESMONTAGEM DE FÔRMA PARA ESCADAS, COM 1 LANCE E LAJE CASCATA, EM CHAPA DE MADEIRA COMPENSADA RESINADA, 4 UTILIZAÇÕES. AF_11/2020</v>
          </cell>
          <cell r="C2357" t="str">
            <v>M2</v>
          </cell>
          <cell r="D2357">
            <v>238.93</v>
          </cell>
        </row>
        <row r="2358">
          <cell r="A2358">
            <v>102050</v>
          </cell>
          <cell r="B2358" t="str">
            <v>MONTAGEM E DESMONTAGEM DE FÔRMA PARA ESCADAS, COM 1 LANCE E LAJE CASCATA, EM CHAPA DE MADEIRA COMPENSADA PLASTIFICADA, 6 UTILIZAÇÕES. AF_11/2020</v>
          </cell>
          <cell r="C2358" t="str">
            <v>M2</v>
          </cell>
          <cell r="D2358">
            <v>212.02</v>
          </cell>
        </row>
        <row r="2359">
          <cell r="A2359">
            <v>102051</v>
          </cell>
          <cell r="B2359" t="str">
            <v>MONTAGEM E DESMONTAGEM DE FÔRMA PARA ESCADAS, COM 1 LANCE E LAJE CASCATA, EM CHAPA DE MADEIRA COMPENSADA PLASTIFICADA, 8 UTILIZAÇÕES. AF_11/2020</v>
          </cell>
          <cell r="C2359" t="str">
            <v>M2</v>
          </cell>
          <cell r="D2359">
            <v>182.54</v>
          </cell>
        </row>
        <row r="2360">
          <cell r="A2360">
            <v>102052</v>
          </cell>
          <cell r="B2360" t="str">
            <v>MONTAGEM E DESMONTAGEM DE FÔRMA PARA ESCADAS, COM 1 LANCE E LAJE CASCATA, EM CHAPA DE MADEIRA COMPENSADA PLASTIFICADA, 10 UTILIZAÇÕES. AF_11/2020</v>
          </cell>
          <cell r="C2360" t="str">
            <v>M2</v>
          </cell>
          <cell r="D2360">
            <v>166.23</v>
          </cell>
        </row>
        <row r="2361">
          <cell r="A2361">
            <v>102059</v>
          </cell>
          <cell r="B2361" t="str">
            <v>MONTAGEM E DESMONTAGEM DE FÔRMA PARA ESCADA DUPLA COM 2 LANCES EM "X" E LAJE PLANA, EM MADEIRA SERRADA, 1 UTILIZAÇÃO. AF_11/2020</v>
          </cell>
          <cell r="C2361" t="str">
            <v>M2</v>
          </cell>
          <cell r="D2361">
            <v>383.22</v>
          </cell>
        </row>
        <row r="2362">
          <cell r="A2362">
            <v>102060</v>
          </cell>
          <cell r="B2362" t="str">
            <v>MONTAGEM E DESMONTAGEM DE FÔRMA PARA ESCADA DUPLA COM 2 LANCES EM "X" E LAJE PLANA, EM MADEIRA SERRADA, 2 UTILIZAÇÕES. AF_11/2020</v>
          </cell>
          <cell r="C2362" t="str">
            <v>M2</v>
          </cell>
          <cell r="D2362">
            <v>323.36</v>
          </cell>
        </row>
        <row r="2363">
          <cell r="A2363">
            <v>102061</v>
          </cell>
          <cell r="B2363" t="str">
            <v>MONTAGEM E DESMONTAGEM DE FÔRMA PARA ESCADA DUPLA COM 2 LANCES EM "X" E LAJE PLANA, EM CHAPA DE MADEIRA COMPENSADA RESINADA, 2 UTILIZAÇÕES. AF_11/2020</v>
          </cell>
          <cell r="C2363" t="str">
            <v>M2</v>
          </cell>
          <cell r="D2363">
            <v>260.33999999999997</v>
          </cell>
        </row>
        <row r="2364">
          <cell r="A2364">
            <v>102062</v>
          </cell>
          <cell r="B2364" t="str">
            <v>MONTAGEM E DESMONTAGEM DE FÔRMA PARA ESCADA DUPLA COM 2 LANCES EM "X" E LAJE PLANA, EM CHAPA DE MADEIRA COMPENSADA RESINADA, 4 UTILIZAÇÕES. AF_11/2020</v>
          </cell>
          <cell r="C2364" t="str">
            <v>M2</v>
          </cell>
          <cell r="D2364">
            <v>240.99</v>
          </cell>
        </row>
        <row r="2365">
          <cell r="A2365">
            <v>102063</v>
          </cell>
          <cell r="B2365" t="str">
            <v>MONTAGEM E DESMONTAGEM DE FÔRMA PARA ESCADA DUPLA COM 2 LANCES EM "X" E LAJE PLANA, EM CHAPA DE MADEIRA COMPENSADA PLASTIFICADA, 6 UTILIZAÇÕES. AF_11/2020</v>
          </cell>
          <cell r="C2365" t="str">
            <v>M2</v>
          </cell>
          <cell r="D2365">
            <v>206.58</v>
          </cell>
        </row>
        <row r="2366">
          <cell r="A2366">
            <v>102064</v>
          </cell>
          <cell r="B2366" t="str">
            <v>MONTAGEM E DESMONTAGEM DE FÔRMA PARA ESCADA DUPLA COM 2 LANCES EM "X" E LAJE PLANA, EM CHAPA DE MADEIRA COMPENSADA PLASTIFICADA, 8 UTILIZAÇÕES. AF_11/2020</v>
          </cell>
          <cell r="C2366" t="str">
            <v>M2</v>
          </cell>
          <cell r="D2366">
            <v>177.73</v>
          </cell>
        </row>
        <row r="2367">
          <cell r="A2367">
            <v>102065</v>
          </cell>
          <cell r="B2367" t="str">
            <v>MONTAGEM E DESMONTAGEM DE FÔRMA PARA ESCADA DUPLA COM 2 LANCES EM "X" E LAJE PLANA, EM CHAPA DE MADEIRA COMPENSADA PLASTIFICADA, 10 UTILIZAÇÕES. AF_11/2020</v>
          </cell>
          <cell r="C2367" t="str">
            <v>M2</v>
          </cell>
          <cell r="D2367">
            <v>161.80000000000001</v>
          </cell>
        </row>
        <row r="2368">
          <cell r="A2368">
            <v>102066</v>
          </cell>
          <cell r="B2368" t="str">
            <v>MONTAGEM E DESMONTAGEM DE FÔRMA PARA ESCADA DUPLA COM 2 LANCES EM "X" E LAJE CASCATA, EM MADEIRA SERRADA, 1 UTILIZAÇÃO. AF_11/2020</v>
          </cell>
          <cell r="C2368" t="str">
            <v>M2</v>
          </cell>
          <cell r="D2368">
            <v>389.43</v>
          </cell>
        </row>
        <row r="2369">
          <cell r="A2369">
            <v>102067</v>
          </cell>
          <cell r="B2369" t="str">
            <v>MONTAGEM E DESMONTAGEM DE FÔRMA PARA ESCADA DUPLA COM 2 LANCES EM "X" E LAJE CASCATA, EM MADEIRA SERRADA, 2 UTILIZAÇÕES. AF_11/2020</v>
          </cell>
          <cell r="C2369" t="str">
            <v>M2</v>
          </cell>
          <cell r="D2369">
            <v>334.26</v>
          </cell>
        </row>
        <row r="2370">
          <cell r="A2370">
            <v>102068</v>
          </cell>
          <cell r="B2370" t="str">
            <v>MONTAGEM E DESMONTAGEM DE FÔRMA PARA ESCADA DUPLA COM 2 LANCES EM "X" E LAJE CASCATA, EM CHAPA DE MADEIRA COMPENSADA RESINADA, 2 UTILIZAÇÕES. AF_11/2020</v>
          </cell>
          <cell r="C2370" t="str">
            <v>M2</v>
          </cell>
          <cell r="D2370">
            <v>242.78</v>
          </cell>
        </row>
        <row r="2371">
          <cell r="A2371">
            <v>102069</v>
          </cell>
          <cell r="B2371" t="str">
            <v>MONTAGEM E DESMONTAGEM DE FÔRMA PARA ESCADA DUPLA COM 2 LANCES EM "X" E LAJE CASCATA, EM CHAPA DE MADEIRA COMPENSADA RESINADA, 4 UTILIZAÇÕES. AF_11/2020</v>
          </cell>
          <cell r="C2371" t="str">
            <v>M2</v>
          </cell>
          <cell r="D2371">
            <v>225.23</v>
          </cell>
        </row>
        <row r="2372">
          <cell r="A2372">
            <v>102070</v>
          </cell>
          <cell r="B2372" t="str">
            <v>MONTAGEM E DESMONTAGEM DE FÔRMA PARA ESCADA DUPLA COM 2 LANCES EM "X" E LAJE CASCATA, EM CHAPA DE MADEIRA COMPENSADA PLASTIFICADA, 6 UTILIZAÇÕES. AF_11/2020</v>
          </cell>
          <cell r="C2372" t="str">
            <v>M2</v>
          </cell>
          <cell r="D2372">
            <v>199.37</v>
          </cell>
        </row>
        <row r="2373">
          <cell r="A2373">
            <v>102071</v>
          </cell>
          <cell r="B2373" t="str">
            <v>MONTAGEM E DESMONTAGEM DE FÔRMA PARA ESCADA DUPLA COM 2 LANCES EM "X" E LAJE CASCATA, EM CHAPA DE MADEIRA COMPENSADA PLASTIFICADA, 8 UTILIZAÇÕES. AF_11/2020</v>
          </cell>
          <cell r="C2373" t="str">
            <v>M2</v>
          </cell>
          <cell r="D2373">
            <v>171.79</v>
          </cell>
        </row>
        <row r="2374">
          <cell r="A2374">
            <v>102072</v>
          </cell>
          <cell r="B2374" t="str">
            <v>MONTAGEM E DESMONTAGEM DE FÔRMA PARA ESCADA DUPLA COM 2 LANCES EM "X" E LAJE CASCATA, EM CHAPA DE MADEIRA COMPENSADA PLASTIFICADA, 10 UTILIZAÇÕES. AF_11/2020</v>
          </cell>
          <cell r="C2374" t="str">
            <v>M2</v>
          </cell>
          <cell r="D2374">
            <v>160.9</v>
          </cell>
        </row>
        <row r="2375">
          <cell r="A2375">
            <v>102073</v>
          </cell>
          <cell r="B2375" t="str">
            <v>ESCADA EM CONCRETO ARMADO MOLDADO IN LOCO, FCK 20 MPA, COM 1 LANCE E LAJE PLANA, FÔRMA EM CHAPA DE MADEIRA COMPENSADA RESINADA. AF_11/2020</v>
          </cell>
          <cell r="C2375" t="str">
            <v>M3</v>
          </cell>
          <cell r="D2375">
            <v>3576.5</v>
          </cell>
        </row>
        <row r="2376">
          <cell r="A2376">
            <v>102074</v>
          </cell>
          <cell r="B2376" t="str">
            <v>ESCADA EM CONCRETO ARMADO MOLDADO IN LOCO, FCK 20 MPA, COM 2 LANCES EM "U" E LAJE PLANA, FÔRMA EM CHAPA DE MADEIRA COMPENSADA RESINADA. AF_11/2020</v>
          </cell>
          <cell r="C2376" t="str">
            <v>M3</v>
          </cell>
          <cell r="D2376">
            <v>4347.07</v>
          </cell>
        </row>
        <row r="2377">
          <cell r="A2377">
            <v>102075</v>
          </cell>
          <cell r="B2377" t="str">
            <v>ESCADA EM CONCRETO ARMADO MOLDADO IN LOCO, FCK 20 MPA, COM 2 LANCES EM "L" E LAJE PLANA, FÔRMA EM CHAPA DE MADEIRA COMPENSADA RESINADA. AF_11/2020</v>
          </cell>
          <cell r="C2377" t="str">
            <v>M3</v>
          </cell>
          <cell r="D2377">
            <v>4562.4399999999996</v>
          </cell>
        </row>
        <row r="2378">
          <cell r="A2378">
            <v>102076</v>
          </cell>
          <cell r="B2378" t="str">
            <v>ESCADA EM CONCRETO ARMADO MOLDADO IN LOCO, FCK 20 MPA, COM 2 LANCES EM "X" E LAJE PLANA, FÔRMA EM CHAPA DE MADEIRA COMPENSADA RESINADA. AF_11/2020</v>
          </cell>
          <cell r="C2378" t="str">
            <v>M3</v>
          </cell>
          <cell r="D2378">
            <v>4703.82</v>
          </cell>
        </row>
        <row r="2379">
          <cell r="A2379">
            <v>102077</v>
          </cell>
          <cell r="B2379" t="str">
            <v>ESCADA EM CONCRETO ARMADO MOLDADO IN LOCO, FCK 20 MPA, COM 1 LANCE E LAJE CASCATA, FÔRMA EM CHAPA DE MADEIRA COMPENSADA RESINADA. AF_11/2020</v>
          </cell>
          <cell r="C2379" t="str">
            <v>M3</v>
          </cell>
          <cell r="D2379">
            <v>5092.96</v>
          </cell>
        </row>
        <row r="2380">
          <cell r="A2380">
            <v>102078</v>
          </cell>
          <cell r="B2380" t="str">
            <v>ESCADA EM CONCRETO ARMADO MOLDADO IN LOCO, FCK 20 MPA, COM 2 LANCES EM "U" E LAJE CASCATA, FÔRMA EM CHAPA DE MADEIRA COMPENSADA RESINADA. AF_11/2020</v>
          </cell>
          <cell r="C2380" t="str">
            <v>M3</v>
          </cell>
          <cell r="D2380">
            <v>5176.01</v>
          </cell>
        </row>
        <row r="2381">
          <cell r="A2381">
            <v>102079</v>
          </cell>
          <cell r="B2381" t="str">
            <v>ESCADA EM CONCRETO ARMADO MOLDADO IN LOCO, FCK 20 MPA, COM 2 LANCES EM "L" E LAJE CASCATA, FÔRMA EM CHAPA DE MADEIRA COMPENSADA RESINADA. AF_11/2020</v>
          </cell>
          <cell r="C2381" t="str">
            <v>M3</v>
          </cell>
          <cell r="D2381">
            <v>4991.22</v>
          </cell>
        </row>
        <row r="2382">
          <cell r="A2382">
            <v>102080</v>
          </cell>
          <cell r="B2382" t="str">
            <v>ESCADA EM CONCRETO ARMADO MOLDADO IN LOCO, FCK 20 MPA, COM 2 LANCES EM "X" E LAJE CASCATA, FÔRMA EM CHAPA DE MADEIRA COMPENSADA RESINADA. AF_11/2020</v>
          </cell>
          <cell r="C2382" t="str">
            <v>M3</v>
          </cell>
          <cell r="D2382">
            <v>4442.91</v>
          </cell>
        </row>
        <row r="2383">
          <cell r="A2383">
            <v>102086</v>
          </cell>
          <cell r="B2383" t="str">
            <v>FABRICAÇÃO DE FÔRMA PARA ESCADA DUPLA COM 2 LANCES EM "X" E LAJE PLANA, EM CHAPA DE MADEIRA COMPENSADA PLASTIFICADA, E=18 MM. AF_11/2020</v>
          </cell>
          <cell r="C2383" t="str">
            <v>M2</v>
          </cell>
          <cell r="D2383">
            <v>230.42</v>
          </cell>
        </row>
        <row r="2384">
          <cell r="A2384">
            <v>102087</v>
          </cell>
          <cell r="B2384" t="str">
            <v>FABRICAÇÃO DE FÔRMA PARA ESCADA DUPLA COM 2 LANCES EM "X" E LAJE PLANA, EM CHAPA DE MADEIRA COMPENSADA RESINADA, E= 17 MM. AF_11/2020</v>
          </cell>
          <cell r="C2384" t="str">
            <v>M2</v>
          </cell>
          <cell r="D2384">
            <v>174.49</v>
          </cell>
        </row>
        <row r="2385">
          <cell r="A2385">
            <v>102088</v>
          </cell>
          <cell r="B2385" t="str">
            <v>FABRICAÇÃO DE FÔRMA PARA ESCADA DUPLA COM 2 LANCES EM X E LAJE PLANA, EM MADEIRA SERRADA, E=25 MM. AF_11/2020</v>
          </cell>
          <cell r="C2385" t="str">
            <v>M2</v>
          </cell>
          <cell r="D2385">
            <v>180.27</v>
          </cell>
        </row>
        <row r="2386">
          <cell r="A2386">
            <v>102089</v>
          </cell>
          <cell r="B2386" t="str">
            <v>FABRICAÇÃO DE FÔRMA PARA ESCADA DUPLA COM 2 LANCES EM "X" E LAJE CASCATA, EM CHAPA DE MADEIRA COMPENSADA PLASTIFICADA, E=18 MM. AF_11/2020</v>
          </cell>
          <cell r="C2386" t="str">
            <v>M2</v>
          </cell>
          <cell r="D2386">
            <v>218.79</v>
          </cell>
        </row>
        <row r="2387">
          <cell r="A2387">
            <v>102090</v>
          </cell>
          <cell r="B2387" t="str">
            <v>FABRICAÇÃO DE FÔRMA PARA ESCADA DUPLA COM 2 LANCES EM "X" E LAJE CASCATA, EM CHAPA DE MADEIRA COMPENSADA RESINADA, E= 17 MM. AF_11/2020</v>
          </cell>
          <cell r="C2387" t="str">
            <v>M2</v>
          </cell>
          <cell r="D2387">
            <v>155.34</v>
          </cell>
        </row>
        <row r="2388">
          <cell r="A2388">
            <v>102091</v>
          </cell>
          <cell r="B2388" t="str">
            <v>FABRICAÇÃO DE FÔRMA PARA ESCADA DUPLA COM 2 LANCES EM X E LAJE CASCATA, EM MADEIRA SERRADA, E=25 MM. AF_11/2020</v>
          </cell>
          <cell r="C2388" t="str">
            <v>M2</v>
          </cell>
          <cell r="D2388">
            <v>205.73</v>
          </cell>
        </row>
        <row r="2389">
          <cell r="A2389">
            <v>89996</v>
          </cell>
          <cell r="B2389" t="str">
            <v>ARMAÇÃO VERTICAL DE ALVENARIA ESTRUTURAL; DIÂMETRO DE 10,0 MM. AF_09/2021</v>
          </cell>
          <cell r="C2389" t="str">
            <v>KG</v>
          </cell>
          <cell r="D2389">
            <v>12.44</v>
          </cell>
        </row>
        <row r="2390">
          <cell r="A2390">
            <v>89997</v>
          </cell>
          <cell r="B2390" t="str">
            <v>ARMAÇÃO VERTICAL DE ALVENARIA ESTRUTURAL; DIÂMETRO DE 12,5 MM. AF_09/2021</v>
          </cell>
          <cell r="C2390" t="str">
            <v>KG</v>
          </cell>
          <cell r="D2390">
            <v>10.33</v>
          </cell>
        </row>
        <row r="2391">
          <cell r="A2391">
            <v>89998</v>
          </cell>
          <cell r="B2391" t="str">
            <v>ARMAÇÃO DE CINTA DE ALVENARIA ESTRUTURAL; DIÂMETRO DE 10,0 MM. AF_09/2021</v>
          </cell>
          <cell r="C2391" t="str">
            <v>KG</v>
          </cell>
          <cell r="D2391">
            <v>12.03</v>
          </cell>
        </row>
        <row r="2392">
          <cell r="A2392">
            <v>89999</v>
          </cell>
          <cell r="B2392" t="str">
            <v>ARMAÇÃO DE VERGA E CONTRAVERGA DE ALVENARIA ESTRUTURAL; DIÂMETRO DE 8,0 MM. AF_09/2021</v>
          </cell>
          <cell r="C2392" t="str">
            <v>KG</v>
          </cell>
          <cell r="D2392">
            <v>16.87</v>
          </cell>
        </row>
        <row r="2393">
          <cell r="A2393">
            <v>90000</v>
          </cell>
          <cell r="B2393" t="str">
            <v>ARMAÇÃO DE VERGA E CONTRAVERGA DE ALVENARIA ESTRUTURAL; DIÂMETRO DE 10,0 MM. AF_09/2021</v>
          </cell>
          <cell r="C2393" t="str">
            <v>KG</v>
          </cell>
          <cell r="D2393">
            <v>14.15</v>
          </cell>
        </row>
        <row r="2394">
          <cell r="A2394">
            <v>91593</v>
          </cell>
          <cell r="B2394" t="str">
            <v>ARMAÇÃO DO SISTEMA DE PAREDES DE CONCRETO, EXECUTADA EM PAREDES DE EDIFICAÇÕES DE MÚLTIPLOS PAVIMENTOS, TELA Q-138. AF_06/2019</v>
          </cell>
          <cell r="C2394" t="str">
            <v>KG</v>
          </cell>
          <cell r="D2394">
            <v>17.670000000000002</v>
          </cell>
        </row>
        <row r="2395">
          <cell r="A2395">
            <v>91594</v>
          </cell>
          <cell r="B2395" t="str">
            <v>ARMAÇÃO DO SISTEMA DE PAREDES DE CONCRETO, EXECUTADA EM PAREDES DE EDIFICAÇÕES TÉRREAS OU DE MÚLTIPLOS PAVIMENTOS, TELA Q-92. AF_06/2019</v>
          </cell>
          <cell r="C2395" t="str">
            <v>KG</v>
          </cell>
          <cell r="D2395">
            <v>18.02</v>
          </cell>
        </row>
        <row r="2396">
          <cell r="A2396">
            <v>91595</v>
          </cell>
          <cell r="B2396" t="str">
            <v>ARMAÇÃO DO SISTEMA DE PAREDES DE CONCRETO, EXECUTADA EM PAREDES DE EDIFICAÇÕES TÉRREAS, TELA Q-61. AF_06/2019</v>
          </cell>
          <cell r="C2396" t="str">
            <v>KG</v>
          </cell>
          <cell r="D2396">
            <v>18.48</v>
          </cell>
        </row>
        <row r="2397">
          <cell r="A2397">
            <v>91596</v>
          </cell>
          <cell r="B2397" t="str">
            <v>ARMAÇÃO DO SISTEMA DE PAREDES DE CONCRETO, EXECUTADA COMO ARMADURA POSITIVA DE LAJES, TELA Q-138. AF_06/2019</v>
          </cell>
          <cell r="C2397" t="str">
            <v>KG</v>
          </cell>
          <cell r="D2397">
            <v>17.93</v>
          </cell>
        </row>
        <row r="2398">
          <cell r="A2398">
            <v>91597</v>
          </cell>
          <cell r="B2398" t="str">
            <v>ARMAÇÃO DO SISTEMA DE PAREDES DE CONCRETO, EXECUTADA COMO ARMADURA NEGATIVA DE LAJES, TELA T-196. AF_06/2019</v>
          </cell>
          <cell r="C2398" t="str">
            <v>KG</v>
          </cell>
          <cell r="D2398">
            <v>12.41</v>
          </cell>
        </row>
        <row r="2399">
          <cell r="A2399">
            <v>91598</v>
          </cell>
          <cell r="B2399" t="str">
            <v>ARMAÇÃO DO SISTEMA DE PAREDES DE CONCRETO, EXECUTADA COMO ARMADURA POSITIVA DE LAJES, TELA Q-113. AF_06/2019</v>
          </cell>
          <cell r="C2399" t="str">
            <v>KG</v>
          </cell>
          <cell r="D2399">
            <v>17.350000000000001</v>
          </cell>
        </row>
        <row r="2400">
          <cell r="A2400">
            <v>91599</v>
          </cell>
          <cell r="B2400" t="str">
            <v>ARMAÇÃO DO SISTEMA DE PAREDES DE CONCRETO, EXECUTADA COMO ARMADURA NEGATIVA DE LAJES, TELA L-159. AF_06/2019</v>
          </cell>
          <cell r="C2400" t="str">
            <v>KG</v>
          </cell>
          <cell r="D2400">
            <v>12.78</v>
          </cell>
        </row>
        <row r="2401">
          <cell r="A2401">
            <v>91600</v>
          </cell>
          <cell r="B2401" t="str">
            <v>ARMAÇÃO DO SISTEMA DE PAREDES DE CONCRETO, EXECUTADA EM PLATIBANDAS, TELA Q-92. AF_06/2019</v>
          </cell>
          <cell r="C2401" t="str">
            <v>KG</v>
          </cell>
          <cell r="D2401">
            <v>19.98</v>
          </cell>
        </row>
        <row r="2402">
          <cell r="A2402">
            <v>91601</v>
          </cell>
          <cell r="B2402" t="str">
            <v>ARMAÇÃO DO SISTEMA DE PAREDES DE CONCRETO, EXECUTADA COMO REFORÇO, VERGALHÃO DE 6,3 MM DE DIÂMETRO. AF_06/2019</v>
          </cell>
          <cell r="C2402" t="str">
            <v>KG</v>
          </cell>
          <cell r="D2402">
            <v>14.51</v>
          </cell>
        </row>
        <row r="2403">
          <cell r="A2403">
            <v>91602</v>
          </cell>
          <cell r="B2403" t="str">
            <v>ARMAÇÃO DO SISTEMA DE PAREDES DE CONCRETO, EXECUTADA COMO REFORÇO, VERGALHÃO DE 8,0 MM DE DIÂMETRO. AF_06/2019</v>
          </cell>
          <cell r="C2403" t="str">
            <v>KG</v>
          </cell>
          <cell r="D2403">
            <v>13.77</v>
          </cell>
        </row>
        <row r="2404">
          <cell r="A2404">
            <v>91603</v>
          </cell>
          <cell r="B2404" t="str">
            <v>ARMAÇÃO DO SISTEMA DE PAREDES DE CONCRETO, EXECUTADA COMO REFORÇO, VERGALHÃO DE 10,0 MM DE DIÂMETRO. AF_06/2019</v>
          </cell>
          <cell r="C2404" t="str">
            <v>KG</v>
          </cell>
          <cell r="D2404">
            <v>12.99</v>
          </cell>
        </row>
        <row r="2405">
          <cell r="A2405">
            <v>92759</v>
          </cell>
          <cell r="B2405" t="str">
            <v>ARMAÇÃO DE PILAR OU VIGA DE UMA ESTRUTURA CONVENCIONAL DE CONCRETO ARMADO EM UM EDIFÍCIO DE MÚLTIPLOS PAVIMENTOS UTILIZANDO AÇO CA-60 DE 5,0 MM - MONTAGEM. AF_12/2015</v>
          </cell>
          <cell r="C2405" t="str">
            <v>KG</v>
          </cell>
          <cell r="D2405">
            <v>16.09</v>
          </cell>
        </row>
        <row r="2406">
          <cell r="A2406">
            <v>92760</v>
          </cell>
          <cell r="B2406" t="str">
            <v>ARMAÇÃO DE PILAR OU VIGA DE UMA ESTRUTURA CONVENCIONAL DE CONCRETO ARMADO EM UM EDIFÍCIO DE MÚLTIPLOS PAVIMENTOS UTILIZANDO AÇO CA-50 DE 6,3 MM - MONTAGEM. AF_12/2015</v>
          </cell>
          <cell r="C2406" t="str">
            <v>KG</v>
          </cell>
          <cell r="D2406">
            <v>15.74</v>
          </cell>
        </row>
        <row r="2407">
          <cell r="A2407">
            <v>92761</v>
          </cell>
          <cell r="B2407" t="str">
            <v>ARMAÇÃO DE PILAR OU VIGA DE UMA ESTRUTURA CONVENCIONAL DE CONCRETO ARMADO EM UM EDIFÍCIO DE MÚLTIPLOS PAVIMENTOS UTILIZANDO AÇO CA-50 DE 8,0 MM - MONTAGEM. AF_12/2015</v>
          </cell>
          <cell r="C2407" t="str">
            <v>KG</v>
          </cell>
          <cell r="D2407">
            <v>15.17</v>
          </cell>
        </row>
        <row r="2408">
          <cell r="A2408">
            <v>92762</v>
          </cell>
          <cell r="B2408" t="str">
            <v>ARMAÇÃO DE PILAR OU VIGA DE UMA ESTRUTURA CONVENCIONAL DE CONCRETO ARMADO EM UM EDIFÍCIO DE MÚLTIPLOS PAVIMENTOS UTILIZANDO AÇO CA-50 DE 10,0 MM - MONTAGEM. AF_12/2015</v>
          </cell>
          <cell r="C2408" t="str">
            <v>KG</v>
          </cell>
          <cell r="D2408">
            <v>13.76</v>
          </cell>
        </row>
        <row r="2409">
          <cell r="A2409">
            <v>92763</v>
          </cell>
          <cell r="B2409" t="str">
            <v>ARMAÇÃO DE PILAR OU VIGA DE UMA ESTRUTURA CONVENCIONAL DE CONCRETO ARMADO EM UM EDIFÍCIO DE MÚLTIPLOS PAVIMENTOS UTILIZANDO AÇO CA-50 DE 12,5 MM - MONTAGEM. AF_12/2015</v>
          </cell>
          <cell r="C2409" t="str">
            <v>KG</v>
          </cell>
          <cell r="D2409">
            <v>11.69</v>
          </cell>
        </row>
        <row r="2410">
          <cell r="A2410">
            <v>92764</v>
          </cell>
          <cell r="B2410" t="str">
            <v>ARMAÇÃO DE PILAR OU VIGA DE UMA ESTRUTURA CONVENCIONAL DE CONCRETO ARMADO EM UM EDIFÍCIO DE MÚLTIPLOS PAVIMENTOS UTILIZANDO AÇO CA-50 DE 16,0 MM - MONTAGEM. AF_12/2015</v>
          </cell>
          <cell r="C2410" t="str">
            <v>KG</v>
          </cell>
          <cell r="D2410">
            <v>11.28</v>
          </cell>
        </row>
        <row r="2411">
          <cell r="A2411">
            <v>92765</v>
          </cell>
          <cell r="B2411" t="str">
            <v>ARMAÇÃO DE PILAR OU VIGA DE UMA ESTRUTURA CONVENCIONAL DE CONCRETO ARMADO EM UM EDIFÍCIO DE MÚLTIPLOS PAVIMENTOS UTILIZANDO AÇO CA-50 DE 20,0 MM - MONTAGEM. AF_12/2015</v>
          </cell>
          <cell r="C2411" t="str">
            <v>KG</v>
          </cell>
          <cell r="D2411">
            <v>12.88</v>
          </cell>
        </row>
        <row r="2412">
          <cell r="A2412">
            <v>92766</v>
          </cell>
          <cell r="B2412" t="str">
            <v>ARMAÇÃO DE PILAR OU VIGA DE UMA ESTRUTURA CONVENCIONAL DE CONCRETO ARMADO EM UM EDIFÍCIO DE MÚLTIPLOS PAVIMENTOS UTILIZANDO AÇO CA-50 DE 25,0 MM - MONTAGEM. AF_12/2015</v>
          </cell>
          <cell r="C2412" t="str">
            <v>KG</v>
          </cell>
          <cell r="D2412">
            <v>12.67</v>
          </cell>
        </row>
        <row r="2413">
          <cell r="A2413">
            <v>92767</v>
          </cell>
          <cell r="B2413" t="str">
            <v>ARMAÇÃO DE LAJE DE UMA ESTRUTURA CONVENCIONAL DE CONCRETO ARMADO EM UM EDIFÍCIO DE MÚLTIPLOS PAVIMENTOS UTILIZANDO AÇO CA-60 DE 4,2 MM - MONTAGEM. AF_12/2015</v>
          </cell>
          <cell r="C2413" t="str">
            <v>KG</v>
          </cell>
          <cell r="D2413">
            <v>16.350000000000001</v>
          </cell>
        </row>
        <row r="2414">
          <cell r="A2414">
            <v>92768</v>
          </cell>
          <cell r="B2414" t="str">
            <v>ARMAÇÃO DE LAJE DE UMA ESTRUTURA CONVENCIONAL DE CONCRETO ARMADO EM UM EDIFÍCIO DE MÚLTIPLOS PAVIMENTOS UTILIZANDO AÇO CA-60 DE 5,0 MM - MONTAGEM. AF_12/2015</v>
          </cell>
          <cell r="C2414" t="str">
            <v>KG</v>
          </cell>
          <cell r="D2414">
            <v>14.92</v>
          </cell>
        </row>
        <row r="2415">
          <cell r="A2415">
            <v>92769</v>
          </cell>
          <cell r="B2415" t="str">
            <v>ARMAÇÃO DE LAJE DE UMA ESTRUTURA CONVENCIONAL DE CONCRETO ARMADO EM UM EDIFÍCIO DE MÚLTIPLOS PAVIMENTOS UTILIZANDO AÇO CA-50 DE 6,3 MM - MONTAGEM. AF_12/2015</v>
          </cell>
          <cell r="C2415" t="str">
            <v>KG</v>
          </cell>
          <cell r="D2415">
            <v>14.85</v>
          </cell>
        </row>
        <row r="2416">
          <cell r="A2416">
            <v>92770</v>
          </cell>
          <cell r="B2416" t="str">
            <v>ARMAÇÃO DE LAJE DE UMA ESTRUTURA CONVENCIONAL DE CONCRETO ARMADO EM UM EDIFÍCIO DE MÚLTIPLOS PAVIMENTOS UTILIZANDO AÇO CA-50 DE 8,0 MM - MONTAGEM. AF_12/2015</v>
          </cell>
          <cell r="C2416" t="str">
            <v>KG</v>
          </cell>
          <cell r="D2416">
            <v>14.47</v>
          </cell>
        </row>
        <row r="2417">
          <cell r="A2417">
            <v>92771</v>
          </cell>
          <cell r="B2417" t="str">
            <v>ARMAÇÃO DE LAJE DE UMA ESTRUTURA CONVENCIONAL DE CONCRETO ARMADO EM UM EDIFÍCIO DE MÚLTIPLOS PAVIMENTOS UTILIZANDO AÇO CA-50 DE 10,0 MM - MONTAGEM. AF_12/2015</v>
          </cell>
          <cell r="C2417" t="str">
            <v>KG</v>
          </cell>
          <cell r="D2417">
            <v>13.2</v>
          </cell>
        </row>
        <row r="2418">
          <cell r="A2418">
            <v>92772</v>
          </cell>
          <cell r="B2418" t="str">
            <v>ARMAÇÃO DE LAJE DE UMA ESTRUTURA CONVENCIONAL DE CONCRETO ARMADO EM UM EDIFÍCIO DE MÚLTIPLOS PAVIMENTOS UTILIZANDO AÇO CA-50 DE 12,5 MM - MONTAGEM. AF_12/2015</v>
          </cell>
          <cell r="C2418" t="str">
            <v>KG</v>
          </cell>
          <cell r="D2418">
            <v>11.27</v>
          </cell>
        </row>
        <row r="2419">
          <cell r="A2419">
            <v>92773</v>
          </cell>
          <cell r="B2419" t="str">
            <v>ARMAÇÃO DE LAJE DE UMA ESTRUTURA CONVENCIONAL DE CONCRETO ARMADO EM UM EDIFÍCIO DE MÚLTIPLOS PAVIMENTOS UTILIZANDO AÇO CA-50 DE 16,0 MM - MONTAGEM. AF_12/2015</v>
          </cell>
          <cell r="C2419" t="str">
            <v>KG</v>
          </cell>
          <cell r="D2419">
            <v>10.98</v>
          </cell>
        </row>
        <row r="2420">
          <cell r="A2420">
            <v>92774</v>
          </cell>
          <cell r="B2420" t="str">
            <v>ARMAÇÃO DE LAJE DE UMA ESTRUTURA CONVENCIONAL DE CONCRETO ARMADO EM UM EDIFÍCIO DE MÚLTIPLOS PAVIMENTOS UTILIZANDO AÇO CA-50 DE 20,0 MM - MONTAGEM. AF_12/2015</v>
          </cell>
          <cell r="C2420" t="str">
            <v>KG</v>
          </cell>
          <cell r="D2420">
            <v>12.65</v>
          </cell>
        </row>
        <row r="2421">
          <cell r="A2421">
            <v>92775</v>
          </cell>
          <cell r="B2421" t="str">
            <v>ARMAÇÃO DE PILAR OU VIGA DE UMA ESTRUTURA CONVENCIONAL DE CONCRETO ARMADO EM UMA EDIFICAÇÃO TÉRREA OU SOBRADO UTILIZANDO AÇO CA-60 DE 5,0 MM - MONTAGEM. AF_12/2015</v>
          </cell>
          <cell r="C2421" t="str">
            <v>KG</v>
          </cell>
          <cell r="D2421">
            <v>18.46</v>
          </cell>
        </row>
        <row r="2422">
          <cell r="A2422">
            <v>92776</v>
          </cell>
          <cell r="B2422" t="str">
            <v>ARMAÇÃO DE PILAR OU VIGA DE UMA ESTRUTURA CONVENCIONAL DE CONCRETO ARMADO EM UMA EDIFICAÇÃO TÉRREA OU SOBRADO UTILIZANDO AÇO CA-50 DE 6,3 MM - MONTAGEM. AF_12/2015</v>
          </cell>
          <cell r="C2422" t="str">
            <v>KG</v>
          </cell>
          <cell r="D2422">
            <v>17.559999999999999</v>
          </cell>
        </row>
        <row r="2423">
          <cell r="A2423">
            <v>92777</v>
          </cell>
          <cell r="B2423" t="str">
            <v>ARMAÇÃO DE PILAR OU VIGA DE UMA ESTRUTURA CONVENCIONAL DE CONCRETO ARMADO EM UMA EDIFICAÇÃO TÉRREA OU SOBRADO UTILIZANDO AÇO CA-50 DE 8,0 MM - MONTAGEM. AF_12/2015</v>
          </cell>
          <cell r="C2423" t="str">
            <v>KG</v>
          </cell>
          <cell r="D2423">
            <v>16.52</v>
          </cell>
        </row>
        <row r="2424">
          <cell r="A2424">
            <v>92778</v>
          </cell>
          <cell r="B2424" t="str">
            <v>ARMAÇÃO DE PILAR OU VIGA DE UMA ESTRUTURA CONVENCIONAL DE CONCRETO ARMADO EM UMA EDIFICAÇÃO TÉRREA OU SOBRADO UTILIZANDO AÇO CA-50 DE 10,0 MM - MONTAGEM. AF_12/2015</v>
          </cell>
          <cell r="C2424" t="str">
            <v>KG</v>
          </cell>
          <cell r="D2424">
            <v>14.78</v>
          </cell>
        </row>
        <row r="2425">
          <cell r="A2425">
            <v>92779</v>
          </cell>
          <cell r="B2425" t="str">
            <v>ARMAÇÃO DE PILAR OU VIGA DE UMA ESTRUTURA CONVENCIONAL DE CONCRETO ARMADO EM UMA EDIFICAÇÃO TÉRREA OU SOBRADO UTILIZANDO AÇO CA-50 DE 12,5 MM - MONTAGEM. AF_12/2015</v>
          </cell>
          <cell r="C2425" t="str">
            <v>KG</v>
          </cell>
          <cell r="D2425">
            <v>12.44</v>
          </cell>
        </row>
        <row r="2426">
          <cell r="A2426">
            <v>92780</v>
          </cell>
          <cell r="B2426" t="str">
            <v>ARMAÇÃO DE PILAR OU VIGA DE UMA ESTRUTURA CONVENCIONAL DE CONCRETO ARMADO EM UMA EDIFICAÇÃO TÉRREA OU SOBRADO UTILIZANDO AÇO CA-50 DE 16,0 MM - MONTAGEM. AF_12/2015</v>
          </cell>
          <cell r="C2426" t="str">
            <v>KG</v>
          </cell>
          <cell r="D2426">
            <v>11.78</v>
          </cell>
        </row>
        <row r="2427">
          <cell r="A2427">
            <v>92781</v>
          </cell>
          <cell r="B2427" t="str">
            <v>ARMAÇÃO DE PILAR OU VIGA DE UMA ESTRUTURA CONVENCIONAL DE CONCRETO ARMADO EM UMA EDIFICAÇÃO TÉRREA OU SOBRADO UTILIZANDO AÇO CA-50 DE 20,0 MM - MONTAGEM. AF_12/2015</v>
          </cell>
          <cell r="C2427" t="str">
            <v>KG</v>
          </cell>
          <cell r="D2427">
            <v>13.21</v>
          </cell>
        </row>
        <row r="2428">
          <cell r="A2428">
            <v>92782</v>
          </cell>
          <cell r="B2428" t="str">
            <v>ARMAÇÃO DE PILAR OU VIGA DE UMA ESTRUTURA CONVENCIONAL DE CONCRETO ARMADO EM UMA EDIFICAÇÃO TÉRREA OU SOBRADO UTILIZANDO AÇO CA-50 DE 25,0 MM - MONTAGEM. AF_12/2015</v>
          </cell>
          <cell r="C2428" t="str">
            <v>KG</v>
          </cell>
          <cell r="D2428">
            <v>12.87</v>
          </cell>
        </row>
        <row r="2429">
          <cell r="A2429">
            <v>92783</v>
          </cell>
          <cell r="B2429" t="str">
            <v>ARMAÇÃO DE LAJE DE UMA ESTRUTURA CONVENCIONAL DE CONCRETO ARMADO EM UMA EDIFICAÇÃO TÉRREA OU SOBRADO UTILIZANDO AÇO CA-60 DE 4,2 MM - MONTAGEM. AF_12/2015</v>
          </cell>
          <cell r="C2429" t="str">
            <v>KG</v>
          </cell>
          <cell r="D2429">
            <v>18.37</v>
          </cell>
        </row>
        <row r="2430">
          <cell r="A2430">
            <v>92784</v>
          </cell>
          <cell r="B2430" t="str">
            <v>ARMAÇÃO DE LAJE DE UMA ESTRUTURA CONVENCIONAL DE CONCRETO ARMADO EM UMA EDIFICAÇÃO TÉRREA OU SOBRADO UTILIZANDO AÇO CA-60 DE 5,0 MM - MONTAGEM. AF_12/2015</v>
          </cell>
          <cell r="C2430" t="str">
            <v>KG</v>
          </cell>
          <cell r="D2430">
            <v>16.559999999999999</v>
          </cell>
        </row>
        <row r="2431">
          <cell r="A2431">
            <v>92785</v>
          </cell>
          <cell r="B2431" t="str">
            <v>ARMAÇÃO DE LAJE DE UMA ESTRUTURA CONVENCIONAL DE CONCRETO ARMADO EM UMA EDIFICAÇÃO TÉRREA OU SOBRADO UTILIZANDO AÇO CA-50 DE 6,3 MM - MONTAGEM. AF_12/2015</v>
          </cell>
          <cell r="C2431" t="str">
            <v>KG</v>
          </cell>
          <cell r="D2431">
            <v>16.09</v>
          </cell>
        </row>
        <row r="2432">
          <cell r="A2432">
            <v>92786</v>
          </cell>
          <cell r="B2432" t="str">
            <v>ARMAÇÃO DE LAJE DE UMA ESTRUTURA CONVENCIONAL DE CONCRETO ARMADO EM UMA EDIFICAÇÃO TÉRREA OU SOBRADO UTILIZANDO AÇO CA-50 DE 8,0 MM - MONTAGEM. AF_12/2015</v>
          </cell>
          <cell r="C2432" t="str">
            <v>KG</v>
          </cell>
          <cell r="D2432">
            <v>15.38</v>
          </cell>
        </row>
        <row r="2433">
          <cell r="A2433">
            <v>92787</v>
          </cell>
          <cell r="B2433" t="str">
            <v>ARMAÇÃO DE LAJE DE UMA ESTRUTURA CONVENCIONAL DE CONCRETO ARMADO EM UMA EDIFICAÇÃO TÉRREA OU SOBRADO UTILIZANDO AÇO CA-50 DE 10,0 MM - MONTAGEM. AF_12/2015</v>
          </cell>
          <cell r="C2433" t="str">
            <v>KG</v>
          </cell>
          <cell r="D2433">
            <v>13.87</v>
          </cell>
        </row>
        <row r="2434">
          <cell r="A2434">
            <v>92788</v>
          </cell>
          <cell r="B2434" t="str">
            <v>ARMAÇÃO DE LAJE DE UMA ESTRUTURA CONVENCIONAL DE CONCRETO ARMADO EM UMA EDIFICAÇÃO TÉRREA OU SOBRADO UTILIZANDO AÇO CA-50 DE 12,5 MM - MONTAGEM. AF_12/2015</v>
          </cell>
          <cell r="C2434" t="str">
            <v>KG</v>
          </cell>
          <cell r="D2434">
            <v>11.75</v>
          </cell>
        </row>
        <row r="2435">
          <cell r="A2435">
            <v>92789</v>
          </cell>
          <cell r="B2435" t="str">
            <v>ARMAÇÃO DE LAJE DE UMA ESTRUTURA CONVENCIONAL DE CONCRETO ARMADO EM UMA EDIFICAÇÃO TÉRREA OU SOBRADO UTILIZANDO AÇO CA-50 DE 16,0 MM - MONTAGEM. AF_12/2015</v>
          </cell>
          <cell r="C2435" t="str">
            <v>KG</v>
          </cell>
          <cell r="D2435">
            <v>11.27</v>
          </cell>
        </row>
        <row r="2436">
          <cell r="A2436">
            <v>92790</v>
          </cell>
          <cell r="B2436" t="str">
            <v>ARMAÇÃO DE LAJE DE UMA ESTRUTURA CONVENCIONAL DE CONCRETO ARMADO EM UMA EDIFICAÇÃO TÉRREA OU SOBRADO UTILIZANDO AÇO CA-50 DE 20,0 MM - MONTAGEM. AF_12/2015</v>
          </cell>
          <cell r="C2436" t="str">
            <v>KG</v>
          </cell>
          <cell r="D2436">
            <v>12.83</v>
          </cell>
        </row>
        <row r="2437">
          <cell r="A2437">
            <v>92791</v>
          </cell>
          <cell r="B2437" t="str">
            <v>CORTE E DOBRA DE AÇO CA-60, DIÂMETRO DE 5,0 MM, UTILIZADO EM ESTRUTURAS DIVERSAS, EXCETO LAJES. AF_12/2015</v>
          </cell>
          <cell r="C2437" t="str">
            <v>KG</v>
          </cell>
          <cell r="D2437">
            <v>12.39</v>
          </cell>
        </row>
        <row r="2438">
          <cell r="A2438">
            <v>92792</v>
          </cell>
          <cell r="B2438" t="str">
            <v>CORTE E DOBRA DE AÇO CA-50, DIÂMETRO DE 6,3 MM, UTILIZADO EM ESTRUTURAS DIVERSAS, EXCETO LAJES. AF_12/2015</v>
          </cell>
          <cell r="C2438" t="str">
            <v>KG</v>
          </cell>
          <cell r="D2438">
            <v>12.79</v>
          </cell>
        </row>
        <row r="2439">
          <cell r="A2439">
            <v>92793</v>
          </cell>
          <cell r="B2439" t="str">
            <v>CORTE E DOBRA DE AÇO CA-50, DIÂMETRO DE 8,0 MM, UTILIZADO EM ESTRUTURAS DIVERSAS, EXCETO LAJES. AF_12/2015</v>
          </cell>
          <cell r="C2439" t="str">
            <v>KG</v>
          </cell>
          <cell r="D2439">
            <v>12.84</v>
          </cell>
        </row>
        <row r="2440">
          <cell r="A2440">
            <v>92794</v>
          </cell>
          <cell r="B2440" t="str">
            <v>CORTE E DOBRA DE AÇO CA-50, DIÂMETRO DE 10,0 MM, UTILIZADO EM ESTRUTURAS DIVERSAS, EXCETO LAJES. AF_12/2015</v>
          </cell>
          <cell r="C2440" t="str">
            <v>KG</v>
          </cell>
          <cell r="D2440">
            <v>11.91</v>
          </cell>
        </row>
        <row r="2441">
          <cell r="A2441">
            <v>92795</v>
          </cell>
          <cell r="B2441" t="str">
            <v>CORTE E DOBRA DE AÇO CA-50, DIÂMETRO DE 12,5 MM, UTILIZADO EM ESTRUTURAS DIVERSAS, EXCETO LAJES. AF_12/2015</v>
          </cell>
          <cell r="C2441" t="str">
            <v>KG</v>
          </cell>
          <cell r="D2441">
            <v>10.210000000000001</v>
          </cell>
        </row>
        <row r="2442">
          <cell r="A2442">
            <v>92796</v>
          </cell>
          <cell r="B2442" t="str">
            <v>CORTE E DOBRA DE AÇO CA-50, DIÂMETRO DE 16,0 MM, UTILIZADO EM ESTRUTURAS DIVERSAS, EXCETO LAJES. AF_12/2015</v>
          </cell>
          <cell r="C2442" t="str">
            <v>KG</v>
          </cell>
          <cell r="D2442">
            <v>10.130000000000001</v>
          </cell>
        </row>
        <row r="2443">
          <cell r="A2443">
            <v>92797</v>
          </cell>
          <cell r="B2443" t="str">
            <v>CORTE E DOBRA DE AÇO CA-50, DIÂMETRO DE 20,0 MM, UTILIZADO EM ESTRUTURAS DIVERSAS, EXCETO LAJES. AF_12/2015</v>
          </cell>
          <cell r="C2443" t="str">
            <v>KG</v>
          </cell>
          <cell r="D2443">
            <v>11.96</v>
          </cell>
        </row>
        <row r="2444">
          <cell r="A2444">
            <v>92798</v>
          </cell>
          <cell r="B2444" t="str">
            <v>CORTE E DOBRA DE AÇO CA-50, DIÂMETRO DE 25,0 MM, UTILIZADO EM ESTRUTURAS DIVERSAS, EXCETO LAJES. AF_12/2015</v>
          </cell>
          <cell r="C2444" t="str">
            <v>KG</v>
          </cell>
          <cell r="D2444">
            <v>11.94</v>
          </cell>
        </row>
        <row r="2445">
          <cell r="A2445">
            <v>92799</v>
          </cell>
          <cell r="B2445" t="str">
            <v>CORTE E DOBRA DE AÇO CA-60, DIÂMETRO DE 4,2 MM, UTILIZADO EM LAJE. AF_12/2015</v>
          </cell>
          <cell r="C2445" t="str">
            <v>KG</v>
          </cell>
          <cell r="D2445">
            <v>12.77</v>
          </cell>
        </row>
        <row r="2446">
          <cell r="A2446">
            <v>92800</v>
          </cell>
          <cell r="B2446" t="str">
            <v>CORTE E DOBRA DE AÇO CA-60, DIÂMETRO DE 5,0 MM, UTILIZADO EM LAJE. AF_12/2015</v>
          </cell>
          <cell r="C2446" t="str">
            <v>KG</v>
          </cell>
          <cell r="D2446">
            <v>11.94</v>
          </cell>
        </row>
        <row r="2447">
          <cell r="A2447">
            <v>92801</v>
          </cell>
          <cell r="B2447" t="str">
            <v>CORTE E DOBRA DE AÇO CA-50, DIÂMETRO DE 6,3 MM, UTILIZADO EM LAJE. AF_12/2015</v>
          </cell>
          <cell r="C2447" t="str">
            <v>KG</v>
          </cell>
          <cell r="D2447">
            <v>12.54</v>
          </cell>
        </row>
        <row r="2448">
          <cell r="A2448">
            <v>92802</v>
          </cell>
          <cell r="B2448" t="str">
            <v>CORTE E DOBRA DE AÇO CA-50, DIÂMETRO DE 8,0 MM, UTILIZADO EM LAJE. AF_12/2015</v>
          </cell>
          <cell r="C2448" t="str">
            <v>KG</v>
          </cell>
          <cell r="D2448">
            <v>12.69</v>
          </cell>
        </row>
        <row r="2449">
          <cell r="A2449">
            <v>92803</v>
          </cell>
          <cell r="B2449" t="str">
            <v>CORTE E DOBRA DE AÇO CA-50, DIÂMETRO DE 10,0 MM, UTILIZADO EM LAJE. AF_12/2015</v>
          </cell>
          <cell r="C2449" t="str">
            <v>KG</v>
          </cell>
          <cell r="D2449">
            <v>11.82</v>
          </cell>
        </row>
        <row r="2450">
          <cell r="A2450">
            <v>92804</v>
          </cell>
          <cell r="B2450" t="str">
            <v>CORTE E DOBRA DE AÇO CA-50, DIÂMETRO DE 12,5 MM, UTILIZADO EM LAJE. AF_12/2015</v>
          </cell>
          <cell r="C2450" t="str">
            <v>KG</v>
          </cell>
          <cell r="D2450">
            <v>10.17</v>
          </cell>
        </row>
        <row r="2451">
          <cell r="A2451">
            <v>92805</v>
          </cell>
          <cell r="B2451" t="str">
            <v>CORTE E DOBRA DE AÇO CA-50, DIÂMETRO DE 16,0 MM, UTILIZADO EM LAJE. AF_12/2015</v>
          </cell>
          <cell r="C2451" t="str">
            <v>KG</v>
          </cell>
          <cell r="D2451">
            <v>10.11</v>
          </cell>
        </row>
        <row r="2452">
          <cell r="A2452">
            <v>92806</v>
          </cell>
          <cell r="B2452" t="str">
            <v>CORTE E DOBRA DE AÇO CA-50, DIÂMETRO DE 20,0 MM, UTILIZADO EM LAJE. AF_12/2015</v>
          </cell>
          <cell r="C2452" t="str">
            <v>KG</v>
          </cell>
          <cell r="D2452">
            <v>11.94</v>
          </cell>
        </row>
        <row r="2453">
          <cell r="A2453">
            <v>92875</v>
          </cell>
          <cell r="B2453" t="str">
            <v>CORTE E DOBRA DE AÇO CA-25, DIÂMETRO DE 6,3 MM. AF_12/2015</v>
          </cell>
          <cell r="C2453" t="str">
            <v>KG</v>
          </cell>
          <cell r="D2453">
            <v>11.72</v>
          </cell>
        </row>
        <row r="2454">
          <cell r="A2454">
            <v>92876</v>
          </cell>
          <cell r="B2454" t="str">
            <v>CORTE E DOBRA DE AÇO CA-25, DIÂMETRO DE 8,0 MM. AF_12/2015</v>
          </cell>
          <cell r="C2454" t="str">
            <v>KG</v>
          </cell>
          <cell r="D2454">
            <v>11.66</v>
          </cell>
        </row>
        <row r="2455">
          <cell r="A2455">
            <v>92877</v>
          </cell>
          <cell r="B2455" t="str">
            <v>CORTE E DOBRA DE AÇO CA-25, DIÂMETRO DE 10,0 MM. AF_12/2015</v>
          </cell>
          <cell r="C2455" t="str">
            <v>KG</v>
          </cell>
          <cell r="D2455">
            <v>12.77</v>
          </cell>
        </row>
        <row r="2456">
          <cell r="A2456">
            <v>92878</v>
          </cell>
          <cell r="B2456" t="str">
            <v>CORTE E DOBRA DE AÇO CA-25, DIÂMETRO DE 12,5 MM. AF_12/2015</v>
          </cell>
          <cell r="C2456" t="str">
            <v>KG</v>
          </cell>
          <cell r="D2456">
            <v>12.63</v>
          </cell>
        </row>
        <row r="2457">
          <cell r="A2457">
            <v>92879</v>
          </cell>
          <cell r="B2457" t="str">
            <v>CORTE E DOBRA DE AÇO CA-25, DIÂMETRO DE 16,0 MM. AF_12/2015</v>
          </cell>
          <cell r="C2457" t="str">
            <v>KG</v>
          </cell>
          <cell r="D2457">
            <v>12.55</v>
          </cell>
        </row>
        <row r="2458">
          <cell r="A2458">
            <v>92880</v>
          </cell>
          <cell r="B2458" t="str">
            <v>CORTE E DOBRA DE AÇO CA-25, DIÂMETRO DE 20,0 MM. AF_12/2015</v>
          </cell>
          <cell r="C2458" t="str">
            <v>KG</v>
          </cell>
          <cell r="D2458">
            <v>12.86</v>
          </cell>
        </row>
        <row r="2459">
          <cell r="A2459">
            <v>92881</v>
          </cell>
          <cell r="B2459" t="str">
            <v>CORTE E DOBRA DE AÇO CA-25, DIÂMETRO DE 25,0 MM. AF_12/2015</v>
          </cell>
          <cell r="C2459" t="str">
            <v>KG</v>
          </cell>
          <cell r="D2459">
            <v>12.84</v>
          </cell>
        </row>
        <row r="2460">
          <cell r="A2460">
            <v>92882</v>
          </cell>
          <cell r="B2460" t="str">
            <v>ARMAÇÃO UTILIZANDO AÇO CA-25 DE 6,3 MM - MONTAGEM. AF_12/2015</v>
          </cell>
          <cell r="C2460" t="str">
            <v>KG</v>
          </cell>
          <cell r="D2460">
            <v>14.67</v>
          </cell>
        </row>
        <row r="2461">
          <cell r="A2461">
            <v>92883</v>
          </cell>
          <cell r="B2461" t="str">
            <v>ARMAÇÃO UTILIZANDO AÇO CA-25 DE 8,0 MM - MONTAGEM. AF_12/2015</v>
          </cell>
          <cell r="C2461" t="str">
            <v>KG</v>
          </cell>
          <cell r="D2461">
            <v>13.99</v>
          </cell>
        </row>
        <row r="2462">
          <cell r="A2462">
            <v>92884</v>
          </cell>
          <cell r="B2462" t="str">
            <v>ARMAÇÃO UTILIZANDO AÇO CA-25 DE 10,0 MM - MONTAGEM. AF_12/2015</v>
          </cell>
          <cell r="C2462" t="str">
            <v>KG</v>
          </cell>
          <cell r="D2462">
            <v>14.62</v>
          </cell>
        </row>
        <row r="2463">
          <cell r="A2463">
            <v>92885</v>
          </cell>
          <cell r="B2463" t="str">
            <v>ARMAÇÃO UTILIZANDO AÇO CA-25 DE 12,5 MM - MONTAGEM. AF_12/2015</v>
          </cell>
          <cell r="C2463" t="str">
            <v>KG</v>
          </cell>
          <cell r="D2463">
            <v>14.11</v>
          </cell>
        </row>
        <row r="2464">
          <cell r="A2464">
            <v>92886</v>
          </cell>
          <cell r="B2464" t="str">
            <v>ARMAÇÃO UTILIZANDO AÇO CA-25 DE 16,0 MM - MONTAGEM. AF_12/2015</v>
          </cell>
          <cell r="C2464" t="str">
            <v>KG</v>
          </cell>
          <cell r="D2464">
            <v>13.7</v>
          </cell>
        </row>
        <row r="2465">
          <cell r="A2465">
            <v>92887</v>
          </cell>
          <cell r="B2465" t="str">
            <v>ARMAÇÃO UTILIZANDO AÇO CA-25 DE 20,0 MM - MONTAGEM. AF_12/2015</v>
          </cell>
          <cell r="C2465" t="str">
            <v>KG</v>
          </cell>
          <cell r="D2465">
            <v>13.78</v>
          </cell>
        </row>
        <row r="2466">
          <cell r="A2466">
            <v>92888</v>
          </cell>
          <cell r="B2466" t="str">
            <v>ARMAÇÃO UTILIZANDO AÇO CA-25 DE 25,0 MM - MONTAGEM. AF_12/2015</v>
          </cell>
          <cell r="C2466" t="str">
            <v>KG</v>
          </cell>
          <cell r="D2466">
            <v>13.57</v>
          </cell>
        </row>
        <row r="2467">
          <cell r="A2467">
            <v>92915</v>
          </cell>
          <cell r="B2467" t="str">
            <v>ARMAÇÃO DE ESTRUTURAS DE CONCRETO ARMADO, EXCETO VIGAS, PILARES, LAJES E FUNDAÇÕES, UTILIZANDO AÇO CA-60 DE 5,0 MM - MONTAGEM. AF_12/2015</v>
          </cell>
          <cell r="C2467" t="str">
            <v>KG</v>
          </cell>
          <cell r="D2467">
            <v>17.27</v>
          </cell>
        </row>
        <row r="2468">
          <cell r="A2468">
            <v>92916</v>
          </cell>
          <cell r="B2468" t="str">
            <v>ARMAÇÃO DE ESTRUTURAS DE CONCRETO ARMADO, EXCETO VIGAS, PILARES, LAJES E FUNDAÇÕES, UTILIZANDO AÇO CA-50 DE 6,3 MM - MONTAGEM. AF_12/2015</v>
          </cell>
          <cell r="C2468" t="str">
            <v>KG</v>
          </cell>
          <cell r="D2468">
            <v>16.64</v>
          </cell>
        </row>
        <row r="2469">
          <cell r="A2469">
            <v>92917</v>
          </cell>
          <cell r="B2469" t="str">
            <v>ARMAÇÃO DE ESTRUTURAS DE CONCRETO ARMADO, EXCETO VIGAS, PILARES, LAJES E FUNDAÇÕES, UTILIZANDO AÇO CA-50 DE 8,0 MM - MONTAGEM. AF_12/2015</v>
          </cell>
          <cell r="C2469" t="str">
            <v>KG</v>
          </cell>
          <cell r="D2469">
            <v>15.85</v>
          </cell>
        </row>
        <row r="2470">
          <cell r="A2470">
            <v>92919</v>
          </cell>
          <cell r="B2470" t="str">
            <v>ARMAÇÃO DE ESTRUTURAS DE CONCRETO ARMADO, EXCETO VIGAS, PILARES, LAJES E FUNDAÇÕES, UTILIZANDO AÇO CA-50 DE 10,0 MM - MONTAGEM. AF_12/2015</v>
          </cell>
          <cell r="C2470" t="str">
            <v>KG</v>
          </cell>
          <cell r="D2470">
            <v>14.27</v>
          </cell>
        </row>
        <row r="2471">
          <cell r="A2471">
            <v>92921</v>
          </cell>
          <cell r="B2471" t="str">
            <v>ARMAÇÃO DE ESTRUTURAS DE CONCRETO ARMADO, EXCETO VIGAS, PILARES, LAJES E FUNDAÇÕES, UTILIZANDO AÇO CA-50 DE 12,5 MM - MONTAGEM. AF_12/2015</v>
          </cell>
          <cell r="C2471" t="str">
            <v>KG</v>
          </cell>
          <cell r="D2471">
            <v>12.06</v>
          </cell>
        </row>
        <row r="2472">
          <cell r="A2472">
            <v>92922</v>
          </cell>
          <cell r="B2472" t="str">
            <v>ARMAÇÃO DE ESTRUTURAS DE CONCRETO ARMADO, EXCETO VIGAS, PILARES, LAJES E FUNDAÇÕES, UTILIZANDO AÇO CA-50 DE 16,0 MM - MONTAGEM. AF_12/2015</v>
          </cell>
          <cell r="C2472" t="str">
            <v>KG</v>
          </cell>
          <cell r="D2472">
            <v>11.53</v>
          </cell>
        </row>
        <row r="2473">
          <cell r="A2473">
            <v>92923</v>
          </cell>
          <cell r="B2473" t="str">
            <v>ARMAÇÃO DE ESTRUTURAS DE CONCRETO ARMADO, EXCETO VIGAS, PILARES, LAJES E FUNDAÇÕES, UTILIZANDO AÇO CA-50 DE 20,0 MM - MONTAGEM. AF_12/2015</v>
          </cell>
          <cell r="C2473" t="str">
            <v>KG</v>
          </cell>
          <cell r="D2473">
            <v>13.04</v>
          </cell>
        </row>
        <row r="2474">
          <cell r="A2474">
            <v>92924</v>
          </cell>
          <cell r="B2474" t="str">
            <v>ARMAÇÃO DE ESTRUTURAS DE CONCRETO ARMADO, EXCETO VIGAS, PILARES, LAJES E FUNDAÇÕES, UTILIZANDO AÇO CA-50 DE 25,0 MM - MONTAGEM. AF_12/2015</v>
          </cell>
          <cell r="C2474" t="str">
            <v>KG</v>
          </cell>
          <cell r="D2474">
            <v>12.76</v>
          </cell>
        </row>
        <row r="2475">
          <cell r="A2475">
            <v>95445</v>
          </cell>
          <cell r="B2475" t="str">
            <v>CORTE E DOBRA DE AÇO CA-60, DIÂMETRO DE 5,0 MM, UTILIZADO EM ESTRIBO CONTÍNUO HELICOIDAL. AF_09/2021</v>
          </cell>
          <cell r="C2475" t="str">
            <v>KG</v>
          </cell>
          <cell r="D2475">
            <v>11.13</v>
          </cell>
        </row>
        <row r="2476">
          <cell r="A2476">
            <v>95446</v>
          </cell>
          <cell r="B2476" t="str">
            <v>CORTE E DOBRA DE AÇO CA-50, DIÂMETRO DE 6,3 MM, UTILIZADO EM ESTRIBO CONTÍNUO HELICOIDAL. AF_09/2021</v>
          </cell>
          <cell r="C2476" t="str">
            <v>KG</v>
          </cell>
          <cell r="D2476">
            <v>12.11</v>
          </cell>
        </row>
        <row r="2477">
          <cell r="A2477">
            <v>95448</v>
          </cell>
          <cell r="B2477" t="str">
            <v>CORTE E DOBRA DE AÇO CA-50, DIÂMERO DE 32 MM, UTILIZADO EM ESTRUTURAS DIVERSAS, EXCETO LAJE. AF_10/2016</v>
          </cell>
          <cell r="C2477" t="str">
            <v>KG</v>
          </cell>
          <cell r="D2477">
            <v>13.11</v>
          </cell>
        </row>
        <row r="2478">
          <cell r="A2478">
            <v>95576</v>
          </cell>
          <cell r="B2478" t="str">
            <v>MONTAGEM DE ARMADURA DE ESTACAS, DIÂMETRO = 8,0 MM. AF_09/2021</v>
          </cell>
          <cell r="C2478" t="str">
            <v>KG</v>
          </cell>
          <cell r="D2478">
            <v>14.8</v>
          </cell>
        </row>
        <row r="2479">
          <cell r="A2479">
            <v>95577</v>
          </cell>
          <cell r="B2479" t="str">
            <v>MONTAGEM DE ARMADURA DE ESTACAS, DIÂMETRO = 10,0 MM. AF_09/2021</v>
          </cell>
          <cell r="C2479" t="str">
            <v>KG</v>
          </cell>
          <cell r="D2479">
            <v>13.05</v>
          </cell>
        </row>
        <row r="2480">
          <cell r="A2480">
            <v>95578</v>
          </cell>
          <cell r="B2480" t="str">
            <v>MONTAGEM DE ARMADURA DE ESTACAS, DIÂMETRO = 12,5 MM. AF_09/2021</v>
          </cell>
          <cell r="C2480" t="str">
            <v>KG</v>
          </cell>
          <cell r="D2480">
            <v>11.01</v>
          </cell>
        </row>
        <row r="2481">
          <cell r="A2481">
            <v>95579</v>
          </cell>
          <cell r="B2481" t="str">
            <v>MONTAGEM DE ARMADURA DE ESTACAS, DIÂMETRO = 16,0 MM. AF_09/2021</v>
          </cell>
          <cell r="C2481" t="str">
            <v>KG</v>
          </cell>
          <cell r="D2481">
            <v>10.78</v>
          </cell>
        </row>
        <row r="2482">
          <cell r="A2482">
            <v>95580</v>
          </cell>
          <cell r="B2482" t="str">
            <v>MONTAGEM DE ARMADURA DE ESTACAS, DIÂMETRO = 20,0 MM. AF_09/2021</v>
          </cell>
          <cell r="C2482" t="str">
            <v>KG</v>
          </cell>
          <cell r="D2482">
            <v>12.55</v>
          </cell>
        </row>
        <row r="2483">
          <cell r="A2483">
            <v>95581</v>
          </cell>
          <cell r="B2483" t="str">
            <v>MONTAGEM DE ARMADURA DE ESTACAS, DIÂMETRO = 25,0 MM. AF_09/2021</v>
          </cell>
          <cell r="C2483" t="str">
            <v>KG</v>
          </cell>
          <cell r="D2483">
            <v>12.52</v>
          </cell>
        </row>
        <row r="2484">
          <cell r="A2484">
            <v>95582</v>
          </cell>
          <cell r="B2484" t="str">
            <v>MONTAGEM DE ARMADURA DE ESTACAS, DIÂMETRO = 32,0 MM. AF_09/2021</v>
          </cell>
          <cell r="C2484" t="str">
            <v>KG</v>
          </cell>
          <cell r="D2484">
            <v>13.68</v>
          </cell>
        </row>
        <row r="2485">
          <cell r="A2485">
            <v>95583</v>
          </cell>
          <cell r="B2485" t="str">
            <v>MONTAGEM DE ARMADURA TRANSVERSAL DE ESTACAS DE SEÇÃO CIRCULAR, DIÂMETRO = 5,0 MM. AF_09/2021</v>
          </cell>
          <cell r="C2485" t="str">
            <v>KG</v>
          </cell>
          <cell r="D2485">
            <v>15.54</v>
          </cell>
        </row>
        <row r="2486">
          <cell r="A2486">
            <v>95584</v>
          </cell>
          <cell r="B2486" t="str">
            <v>MONTAGEM DE ARMADURA TRANSVERSAL DE ESTACAS DE SEÇÃO CIRCULAR, DIÂMETRO = 6,30 MM. AF_09/2021</v>
          </cell>
          <cell r="C2486" t="str">
            <v>KG</v>
          </cell>
          <cell r="D2486">
            <v>15.04</v>
          </cell>
        </row>
        <row r="2487">
          <cell r="A2487">
            <v>95592</v>
          </cell>
          <cell r="B2487" t="str">
            <v>MONTAGEM DE ARMADURA TRANVERSAL DE ESTACAS DE SEÇÃO RETANGULAR, DIÂMETRO = 5,0 MM. AF_09/2021</v>
          </cell>
          <cell r="C2487" t="str">
            <v>KG</v>
          </cell>
          <cell r="D2487">
            <v>16.8</v>
          </cell>
        </row>
        <row r="2488">
          <cell r="A2488">
            <v>95593</v>
          </cell>
          <cell r="B2488" t="str">
            <v>MONTAGEM DE ARMADURA TRANSVERSAL DE ESTACAS DE SEÇÃO RETANGULAR, DIÂMETRO = 6,30 MM. AF_09/2021</v>
          </cell>
          <cell r="C2488" t="str">
            <v>KG</v>
          </cell>
          <cell r="D2488">
            <v>15.72</v>
          </cell>
        </row>
        <row r="2489">
          <cell r="A2489">
            <v>95943</v>
          </cell>
          <cell r="B2489" t="str">
            <v>ARMAÇÃO DE ESCADA, DE UMA ESTRUTURA CONVENCIONAL DE CONCRETO ARMADO UTILIZANDO AÇO CA-60 DE 5,0 MM - MONTAGEM. AF_11/2020</v>
          </cell>
          <cell r="C2489" t="str">
            <v>KG</v>
          </cell>
          <cell r="D2489">
            <v>21.3</v>
          </cell>
        </row>
        <row r="2490">
          <cell r="A2490">
            <v>95944</v>
          </cell>
          <cell r="B2490" t="str">
            <v>ARMAÇÃO DE ESCADA, DE UMA ESTRUTURA CONVENCIONAL DE CONCRETO ARMADO UTILIZANDO AÇO CA-50 DE 6,3 MM - MONTAGEM. AF_11/2020</v>
          </cell>
          <cell r="C2490" t="str">
            <v>KG</v>
          </cell>
          <cell r="D2490">
            <v>20.23</v>
          </cell>
        </row>
        <row r="2491">
          <cell r="A2491">
            <v>95945</v>
          </cell>
          <cell r="B2491" t="str">
            <v>ARMAÇÃO DE ESCADA, DE UMA ESTRUTURA CONVENCIONAL DE CONCRETO ARMADO UTILIZANDO AÇO CA-50 DE 8,0 MM - MONTAGEM. AF_11/2020</v>
          </cell>
          <cell r="C2491" t="str">
            <v>KG</v>
          </cell>
          <cell r="D2491">
            <v>17.45</v>
          </cell>
        </row>
        <row r="2492">
          <cell r="A2492">
            <v>95946</v>
          </cell>
          <cell r="B2492" t="str">
            <v>ARMAÇÃO DE ESCADA, DE UMA ESTRUTURA CONVENCIONAL DE CONCRETO ARMADO UTILIZANDO AÇO CA-50 DE 10,0 MM - MONTAGEM. AF_11/2020</v>
          </cell>
          <cell r="C2492" t="str">
            <v>KG</v>
          </cell>
          <cell r="D2492">
            <v>14.63</v>
          </cell>
        </row>
        <row r="2493">
          <cell r="A2493">
            <v>95947</v>
          </cell>
          <cell r="B2493" t="str">
            <v>ARMAÇÃO DE ESCADA, DE UMA ESTRUTURA CONVENCIONAL DE CONCRETO ARMADO UTILIZANDO AÇO CA-50 DE 12,5 MM - MONTAGEM. AF_11/2020</v>
          </cell>
          <cell r="C2493" t="str">
            <v>KG</v>
          </cell>
          <cell r="D2493">
            <v>11.72</v>
          </cell>
        </row>
        <row r="2494">
          <cell r="A2494">
            <v>95948</v>
          </cell>
          <cell r="B2494" t="str">
            <v>ARMAÇÃO DE ESCADA, DE UMA ESTRUTURA CONVENCIONAL DE CONCRETO ARMADO UTILIZANDO AÇO CA-50 DE 16,0 MM - MONTAGEM. AF_11/2020</v>
          </cell>
          <cell r="C2494" t="str">
            <v>KG</v>
          </cell>
          <cell r="D2494">
            <v>10.79</v>
          </cell>
        </row>
        <row r="2495">
          <cell r="A2495">
            <v>96544</v>
          </cell>
          <cell r="B2495" t="str">
            <v>ARMAÇÃO DE BLOCO, VIGA BALDRAME OU SAPATA UTILIZANDO AÇO CA-50 DE 6,3 MM - MONTAGEM. AF_06/2017</v>
          </cell>
          <cell r="C2495" t="str">
            <v>KG</v>
          </cell>
          <cell r="D2495">
            <v>17.53</v>
          </cell>
        </row>
        <row r="2496">
          <cell r="A2496">
            <v>96545</v>
          </cell>
          <cell r="B2496" t="str">
            <v>ARMAÇÃO DE BLOCO, VIGA BALDRAME OU SAPATA UTILIZANDO AÇO CA-50 DE 8 MM - MONTAGEM. AF_06/2017</v>
          </cell>
          <cell r="C2496" t="str">
            <v>KG</v>
          </cell>
          <cell r="D2496">
            <v>16.54</v>
          </cell>
        </row>
        <row r="2497">
          <cell r="A2497">
            <v>96546</v>
          </cell>
          <cell r="B2497" t="str">
            <v>ARMAÇÃO DE BLOCO, VIGA BALDRAME OU SAPATA UTILIZANDO AÇO CA-50 DE 10 MM - MONTAGEM. AF_06/2017</v>
          </cell>
          <cell r="C2497" t="str">
            <v>KG</v>
          </cell>
          <cell r="D2497">
            <v>14.85</v>
          </cell>
        </row>
        <row r="2498">
          <cell r="A2498">
            <v>96547</v>
          </cell>
          <cell r="B2498" t="str">
            <v>ARMAÇÃO DE BLOCO, VIGA BALDRAME OU SAPATA UTILIZANDO AÇO CA-50 DE 12,5 MM - MONTAGEM. AF_06/2017</v>
          </cell>
          <cell r="C2498" t="str">
            <v>KG</v>
          </cell>
          <cell r="D2498">
            <v>12.56</v>
          </cell>
        </row>
        <row r="2499">
          <cell r="A2499">
            <v>96548</v>
          </cell>
          <cell r="B2499" t="str">
            <v>ARMAÇÃO DE BLOCO, VIGA BALDRAME OU SAPATA UTILIZANDO AÇO CA-50 DE 16 MM - MONTAGEM. AF_06/2017</v>
          </cell>
          <cell r="C2499" t="str">
            <v>KG</v>
          </cell>
          <cell r="D2499">
            <v>11.96</v>
          </cell>
        </row>
        <row r="2500">
          <cell r="A2500">
            <v>96549</v>
          </cell>
          <cell r="B2500" t="str">
            <v>ARMAÇÃO DE BLOCO, VIGA BALDRAME OU SAPATA UTILIZANDO AÇO CA-50 DE 20 MM - MONTAGEM. AF_06/2017</v>
          </cell>
          <cell r="C2500" t="str">
            <v>KG</v>
          </cell>
          <cell r="D2500">
            <v>13.44</v>
          </cell>
        </row>
        <row r="2501">
          <cell r="A2501">
            <v>96550</v>
          </cell>
          <cell r="B2501" t="str">
            <v>ARMAÇÃO DE BLOCO, VIGA BALDRAME OU SAPATA UTILIZANDO AÇO CA-50 DE 25 MM - MONTAGEM. AF_06/2017</v>
          </cell>
          <cell r="C2501" t="str">
            <v>KG</v>
          </cell>
          <cell r="D2501">
            <v>13.14</v>
          </cell>
        </row>
        <row r="2502">
          <cell r="A2502">
            <v>100064</v>
          </cell>
          <cell r="B2502" t="str">
            <v>ARMAÇÃO DO SISTEMA DE PAREDES DE CONCRETO, EXECUTADA COMO ARMADURA POSITIVA DE LAJES, TELA Q-159. AF_06/2019</v>
          </cell>
          <cell r="C2502" t="str">
            <v>KG</v>
          </cell>
          <cell r="D2502">
            <v>17.920000000000002</v>
          </cell>
        </row>
        <row r="2503">
          <cell r="A2503">
            <v>100066</v>
          </cell>
          <cell r="B2503" t="str">
            <v>ARMAÇÃO DO SISTEMA DE PAREDES DE CONCRETO, EXECUTADA COMO ARMADURA POSITIVA DE LAJES, TELA Q-196. AF_06/2019</v>
          </cell>
          <cell r="C2503" t="str">
            <v>KG</v>
          </cell>
          <cell r="D2503">
            <v>17.96</v>
          </cell>
        </row>
        <row r="2504">
          <cell r="A2504">
            <v>100067</v>
          </cell>
          <cell r="B2504" t="str">
            <v>ARMAÇÃO DO SISTEMA DE PAREDES DE CONCRETO, EXECUTADA COMO REFORÇO, VERGALHÃO DE 5,0 MM DE DIÂMETRO. AF_06/2019</v>
          </cell>
          <cell r="C2504" t="str">
            <v>KG</v>
          </cell>
          <cell r="D2504">
            <v>13.76</v>
          </cell>
        </row>
        <row r="2505">
          <cell r="A2505">
            <v>100068</v>
          </cell>
          <cell r="B2505" t="str">
            <v>ARMAÇÃO DO SISTEMA DE PAREDES DE CONCRETO, EXECUTADA COMO REFORÇO, VERGALHÃO DE 12,5 MM DE DIÂMETRO. AF_06/2019</v>
          </cell>
          <cell r="C2505" t="str">
            <v>KG</v>
          </cell>
          <cell r="D2505">
            <v>11.17</v>
          </cell>
        </row>
        <row r="2506">
          <cell r="A2506">
            <v>102920</v>
          </cell>
          <cell r="B2506" t="str">
            <v>ARMAÇÃO DE CINTA DE ALVENARIA ESTRUTURAL; DIÂMETRO DE 12,5 MM. AF_09/2021</v>
          </cell>
          <cell r="C2506" t="str">
            <v>KG</v>
          </cell>
          <cell r="D2506">
            <v>10.07</v>
          </cell>
        </row>
        <row r="2507">
          <cell r="A2507">
            <v>102921</v>
          </cell>
          <cell r="B2507" t="str">
            <v>ARMAÇÃO VERTICAL DE ALVENARIA ESTRUTURAL; DIÂMETRO DE 16,0 MM. AF_09/2021</v>
          </cell>
          <cell r="C2507" t="str">
            <v>KG</v>
          </cell>
          <cell r="D2507">
            <v>9.83</v>
          </cell>
        </row>
        <row r="2508">
          <cell r="A2508">
            <v>102922</v>
          </cell>
          <cell r="B2508" t="str">
            <v>ARMAÇÃO DE VERGA E CONTRAVERGA DE ALVENARIA ESTRUTURAL; DIÂMETRO DE 16,0 MM. AF_09/2021</v>
          </cell>
          <cell r="C2508" t="str">
            <v>KG</v>
          </cell>
          <cell r="D2508">
            <v>10.51</v>
          </cell>
        </row>
        <row r="2509">
          <cell r="A2509">
            <v>102923</v>
          </cell>
          <cell r="B2509" t="str">
            <v>ARMAÇÃO DE CINTA DE ALVENARIA ESTRUTURAL; DIÂMETRO DE 16,0 MM. AF_09/2021</v>
          </cell>
          <cell r="C2509" t="str">
            <v>KG</v>
          </cell>
          <cell r="D2509">
            <v>9.68</v>
          </cell>
        </row>
        <row r="2510">
          <cell r="A2510">
            <v>103088</v>
          </cell>
          <cell r="B2510" t="str">
            <v>ARMAÇÃO DE VERGA E CONTRAVERGA DE ALVENARIA ESTRUTURAL; DIÂMETRO DE 12,5 MM. AF_09/2021</v>
          </cell>
          <cell r="C2510" t="str">
            <v>KG</v>
          </cell>
          <cell r="D2510">
            <v>11.43</v>
          </cell>
        </row>
        <row r="2511">
          <cell r="A2511">
            <v>89993</v>
          </cell>
          <cell r="B2511" t="str">
            <v>GRAUTEAMENTO VERTICAL EM ALVENARIA ESTRUTURAL. AF_09/2021</v>
          </cell>
          <cell r="C2511" t="str">
            <v>M3</v>
          </cell>
          <cell r="D2511">
            <v>864.46</v>
          </cell>
        </row>
        <row r="2512">
          <cell r="A2512">
            <v>89994</v>
          </cell>
          <cell r="B2512" t="str">
            <v>GRAUTEAMENTO DE CINTA INTERMEDIÁRIA OU DE CONTRAVERGA EM ALVENARIA ESTRUTURAL. AF_09/2021</v>
          </cell>
          <cell r="C2512" t="str">
            <v>M3</v>
          </cell>
          <cell r="D2512">
            <v>752.94</v>
          </cell>
        </row>
        <row r="2513">
          <cell r="A2513">
            <v>89995</v>
          </cell>
          <cell r="B2513" t="str">
            <v>GRAUTEAMENTO DE CINTA SUPERIOR OU DE VERGA EM ALVENARIA ESTRUTURAL. AF_09/2021</v>
          </cell>
          <cell r="C2513" t="str">
            <v>M3</v>
          </cell>
          <cell r="D2513">
            <v>835.94</v>
          </cell>
        </row>
        <row r="2514">
          <cell r="A2514">
            <v>90278</v>
          </cell>
          <cell r="B2514" t="str">
            <v>GRAUTE FGK=15 MPA; TRAÇO 1:0,04:2,2:2,5 (EM MASSA SECA DE CIMENTO/CAL/AREIA GROSSA/BRITA 0) - PREPARO MECÂNICO COM BETONEIRA 400 L. AF_09/2021</v>
          </cell>
          <cell r="C2514" t="str">
            <v>M3</v>
          </cell>
          <cell r="D2514">
            <v>446.16</v>
          </cell>
        </row>
        <row r="2515">
          <cell r="A2515">
            <v>90279</v>
          </cell>
          <cell r="B2515" t="str">
            <v>GRAUTE FGK=20 MPA; TRAÇO 1:0,04:1,8:2,1 (EM MASSA SECA DE CIMENTO/ CAL/ AREIA GROSSA/ BRITA 0) - PREPARO MECÂNICO COM BETONEIRA 400 L. AF_09/2021</v>
          </cell>
          <cell r="C2515" t="str">
            <v>M3</v>
          </cell>
          <cell r="D2515">
            <v>495.68</v>
          </cell>
        </row>
        <row r="2516">
          <cell r="A2516">
            <v>90280</v>
          </cell>
          <cell r="B2516" t="str">
            <v>GRAUTE FGK=25 MPA; TRAÇO 1:0,02:1,3:1,6 (EM MASSA SECA DE CIMENTO/ CAL/ AREIA GROSSA/ BRITA 0) - PREPARO MECÂNICO COM BETONEIRA 400 L. AF_09/2021</v>
          </cell>
          <cell r="C2516" t="str">
            <v>M3</v>
          </cell>
          <cell r="D2516">
            <v>555.62</v>
          </cell>
        </row>
        <row r="2517">
          <cell r="A2517">
            <v>90281</v>
          </cell>
          <cell r="B2517" t="str">
            <v>GRAUTE FGK=30 MPA; TRAÇO 1:0,02:0,9:1,2 (EM MASSA SECA DE CIMENTO/ CAL/ AREIA GROSSA/ BRITA 0) - PREPARO MECÂNICO COM BETONEIRA 400 L. AF_09/2021</v>
          </cell>
          <cell r="C2517" t="str">
            <v>M3</v>
          </cell>
          <cell r="D2517">
            <v>654.26</v>
          </cell>
        </row>
        <row r="2518">
          <cell r="A2518">
            <v>90282</v>
          </cell>
          <cell r="B2518" t="str">
            <v>GRAUTE FGK=15 MPA; TRAÇO 1:2,2:2,5:0,3 (EM MASSA SECA DE CIMENTO/ AREIA GROSSA/ BRITA 0/ ADITIVO) - PREPARO MECÂNICO COM BETONEIRA 400 L. AF_09/2021</v>
          </cell>
          <cell r="C2518" t="str">
            <v>M3</v>
          </cell>
          <cell r="D2518">
            <v>437.74</v>
          </cell>
        </row>
        <row r="2519">
          <cell r="A2519">
            <v>90283</v>
          </cell>
          <cell r="B2519" t="str">
            <v>GRAUTE FGK=20 MPA; TRAÇO 1:1,8:2,1:0,4 (EM MASSA SECA DE CIMENTO/ AREIA GROSSA/ BRITA 0/ ADITIVO) - PREPARO MECÂNICO COM BETONEIRA 400 L. AF_09/2021</v>
          </cell>
          <cell r="C2519" t="str">
            <v>M3</v>
          </cell>
          <cell r="D2519">
            <v>487.35</v>
          </cell>
        </row>
        <row r="2520">
          <cell r="A2520">
            <v>90284</v>
          </cell>
          <cell r="B2520" t="str">
            <v>GRAUTE FGK=25 MPA; TRAÇO 1:1,3:1,6:0,4 (EM MASSA SECA DE CIMENTO/ AREIA GROSSA/ BRITA 0/ ADITIVO) - PREPARO MECÂNICO COM BETONEIRA 400 L. AF_09/2021</v>
          </cell>
          <cell r="C2520" t="str">
            <v>M3</v>
          </cell>
          <cell r="D2520">
            <v>550.52</v>
          </cell>
        </row>
        <row r="2521">
          <cell r="A2521">
            <v>90285</v>
          </cell>
          <cell r="B2521" t="str">
            <v>GRAUTE FGK=30 MPA; TRAÇO 1:0,9:1,2:0,6 (EM MASSA SECA DE CIMENTO/ AREIA GROSSA/ BRITA 0/ ADITIVO) - PREPARO MECÂNICO COM BETONEIRA 400 L. AF_09/2021</v>
          </cell>
          <cell r="C2521" t="str">
            <v>M3</v>
          </cell>
          <cell r="D2521">
            <v>653.78</v>
          </cell>
        </row>
        <row r="2522">
          <cell r="A2522">
            <v>94962</v>
          </cell>
          <cell r="B2522" t="str">
            <v>CONCRETO MAGRO PARA LASTRO, TRAÇO 1:4,5:4,5 (EM MASSA SECA DE CIMENTO/ AREIA MÉDIA/ BRITA 1) - PREPARO MECÂNICO COM BETONEIRA 400 L. AF_05/2021</v>
          </cell>
          <cell r="C2522" t="str">
            <v>M3</v>
          </cell>
          <cell r="D2522">
            <v>334.24</v>
          </cell>
        </row>
        <row r="2523">
          <cell r="A2523">
            <v>94963</v>
          </cell>
          <cell r="B2523" t="str">
            <v>CONCRETO FCK = 15MPA, TRAÇO 1:3,4:3,5 (EM MASSA SECA DE CIMENTO/ AREIA MÉDIA/ BRITA 1) - PREPARO MECÂNICO COM BETONEIRA 400 L. AF_05/2021</v>
          </cell>
          <cell r="C2523" t="str">
            <v>M3</v>
          </cell>
          <cell r="D2523">
            <v>375.96</v>
          </cell>
        </row>
        <row r="2524">
          <cell r="A2524">
            <v>94964</v>
          </cell>
          <cell r="B2524" t="str">
            <v>CONCRETO FCK = 20MPA, TRAÇO 1:2,7:3 (EM MASSA SECA DE CIMENTO/ AREIA MÉDIA/ BRITA 1) - PREPARO MECÂNICO COM BETONEIRA 400 L. AF_05/2021</v>
          </cell>
          <cell r="C2524" t="str">
            <v>M3</v>
          </cell>
          <cell r="D2524">
            <v>414.17</v>
          </cell>
        </row>
        <row r="2525">
          <cell r="A2525">
            <v>94965</v>
          </cell>
          <cell r="B2525" t="str">
            <v>CONCRETO FCK = 25MPA, TRAÇO 1:2,3:2,7 (EM MASSA SECA DE CIMENTO/ AREIA MÉDIA/ BRITA 1) - PREPARO MECÂNICO COM BETONEIRA 400 L. AF_05/2021</v>
          </cell>
          <cell r="C2525" t="str">
            <v>M3</v>
          </cell>
          <cell r="D2525">
            <v>434.48</v>
          </cell>
        </row>
        <row r="2526">
          <cell r="A2526">
            <v>94966</v>
          </cell>
          <cell r="B2526" t="str">
            <v>CONCRETO FCK = 30MPA, TRAÇO 1:2,1:2,5 (EM MASSA SECA DE CIMENTO/ AREIA MÉDIA/ BRITA 1) - PREPARO MECÂNICO COM BETONEIRA 400 L. AF_05/2021</v>
          </cell>
          <cell r="C2526" t="str">
            <v>M3</v>
          </cell>
          <cell r="D2526">
            <v>451.24</v>
          </cell>
        </row>
        <row r="2527">
          <cell r="A2527">
            <v>94967</v>
          </cell>
          <cell r="B2527" t="str">
            <v>CONCRETO FCK = 40MPA, TRAÇO 1:1,6:1,9 (EM MASSA SECA DE CIMENTO/ AREIA MÉDIA/ BRITA 1) - PREPARO MECÂNICO COM BETONEIRA 400 L. AF_05/2021</v>
          </cell>
          <cell r="C2527" t="str">
            <v>M3</v>
          </cell>
          <cell r="D2527">
            <v>520.55999999999995</v>
          </cell>
        </row>
        <row r="2528">
          <cell r="A2528">
            <v>94968</v>
          </cell>
          <cell r="B2528" t="str">
            <v>CONCRETO MAGRO PARA LASTRO, TRAÇO 1:4,5:4,5 (EM MASSA SECA DE CIMENTO/ AREIA MÉDIA/ BRITA 1) - PREPARO MECÂNICO COM BETONEIRA 600 L. AF_05/2021</v>
          </cell>
          <cell r="C2528" t="str">
            <v>M3</v>
          </cell>
          <cell r="D2528">
            <v>332.71</v>
          </cell>
        </row>
        <row r="2529">
          <cell r="A2529">
            <v>94969</v>
          </cell>
          <cell r="B2529" t="str">
            <v>CONCRETO FCK = 15MPA, TRAÇO 1:3,4:3,5 (EM MASSA SECA DE CIMENTO/ AREIA MÉDIA/ BRITA 1) - PREPARO MECÂNICO COM BETONEIRA 600 L. AF_05/2021</v>
          </cell>
          <cell r="C2529" t="str">
            <v>M3</v>
          </cell>
          <cell r="D2529">
            <v>371.95</v>
          </cell>
        </row>
        <row r="2530">
          <cell r="A2530">
            <v>94970</v>
          </cell>
          <cell r="B2530" t="str">
            <v>CONCRETO FCK = 20MPA, TRAÇO 1:2,7:3 (EM MASSA SECA DE CIMENTO/ AREIA MÉDIA/ BRITA 1) - PREPARO MECÂNICO COM BETONEIRA 600 L. AF_05/2021</v>
          </cell>
          <cell r="C2530" t="str">
            <v>M3</v>
          </cell>
          <cell r="D2530">
            <v>405.57</v>
          </cell>
        </row>
        <row r="2531">
          <cell r="A2531">
            <v>94971</v>
          </cell>
          <cell r="B2531" t="str">
            <v>CONCRETO FCK = 25MPA, TRAÇO 1:2,3:2,7 (EM MASSA SECA DE CIMENTO/ AREIA MÉDIA/ BRITA 1) - PREPARO MECÂNICO COM BETONEIRA 600 L. AF_05/2021</v>
          </cell>
          <cell r="C2531" t="str">
            <v>M3</v>
          </cell>
          <cell r="D2531">
            <v>430.63</v>
          </cell>
        </row>
        <row r="2532">
          <cell r="A2532">
            <v>94972</v>
          </cell>
          <cell r="B2532" t="str">
            <v>CONCRETO FCK = 30MPA, TRAÇO 1:2,1:2,5 (EM MASSA SECA DE CIMENTO/ AREIA MÉDIA/ BRITA 1) - PREPARO MECÂNICO COM BETONEIRA 600 L. AF_05/2021</v>
          </cell>
          <cell r="C2532" t="str">
            <v>M3</v>
          </cell>
          <cell r="D2532">
            <v>447.38</v>
          </cell>
        </row>
        <row r="2533">
          <cell r="A2533">
            <v>94973</v>
          </cell>
          <cell r="B2533" t="str">
            <v>CONCRETO FCK = 40MPA, TRAÇO 1:1,6:1,9 (EM MASSA SECA DE CIMENTO/ AREIA MÉDIA/ BRITA 1) - PREPARO MECÂNICO COM BETONEIRA 600 L. AF_05/2021</v>
          </cell>
          <cell r="C2533" t="str">
            <v>M3</v>
          </cell>
          <cell r="D2533">
            <v>515.52</v>
          </cell>
        </row>
        <row r="2534">
          <cell r="A2534">
            <v>94974</v>
          </cell>
          <cell r="B2534" t="str">
            <v>CONCRETO MAGRO PARA LASTRO, TRAÇO 1:4,5:4,5 (EM MASSA SECA DE CIMENTO/ AREIA MÉDIA/ BRITA 1) - PREPARO MANUAL. AF_05/2021</v>
          </cell>
          <cell r="C2534" t="str">
            <v>M3</v>
          </cell>
          <cell r="D2534">
            <v>385.09</v>
          </cell>
        </row>
        <row r="2535">
          <cell r="A2535">
            <v>94975</v>
          </cell>
          <cell r="B2535" t="str">
            <v>CONCRETO FCK = 15MPA, TRAÇO 1:3,4:3,5 (EM MASSA SECA DE CIMENTO/ AREIA MÉDIA/ BRITA 1) - PREPARO MANUAL. AF_05/2021</v>
          </cell>
          <cell r="C2535" t="str">
            <v>M3</v>
          </cell>
          <cell r="D2535">
            <v>422.59</v>
          </cell>
        </row>
        <row r="2536">
          <cell r="A2536">
            <v>96555</v>
          </cell>
          <cell r="B2536" t="str">
            <v>CONCRETAGEM DE BLOCOS DE COROAMENTO E VIGAS BALDRAME, FCK 30 MPA, COM USO DE JERICA  LANÇAMENTO, ADENSAMENTO E ACABAMENTO. AF_06/2017</v>
          </cell>
          <cell r="C2536" t="str">
            <v>M3</v>
          </cell>
          <cell r="D2536">
            <v>606.83000000000004</v>
          </cell>
        </row>
        <row r="2537">
          <cell r="A2537">
            <v>96556</v>
          </cell>
          <cell r="B2537" t="str">
            <v>CONCRETAGEM DE SAPATAS, FCK 30 MPA, COM USO DE JERICA  LANÇAMENTO, ADENSAMENTO E ACABAMENTO. AF_06/2017</v>
          </cell>
          <cell r="C2537" t="str">
            <v>M3</v>
          </cell>
          <cell r="D2537">
            <v>674.5</v>
          </cell>
        </row>
        <row r="2538">
          <cell r="A2538">
            <v>96557</v>
          </cell>
          <cell r="B2538" t="str">
            <v>CONCRETAGEM DE BLOCOS DE COROAMENTO E VIGAS BALDRAMES, FCK 30 MPA, COM USO DE BOMBA  LANÇAMENTO, ADENSAMENTO E ACABAMENTO. AF_06/2017</v>
          </cell>
          <cell r="C2538" t="str">
            <v>M3</v>
          </cell>
          <cell r="D2538">
            <v>703.52</v>
          </cell>
        </row>
        <row r="2539">
          <cell r="A2539">
            <v>96558</v>
          </cell>
          <cell r="B2539" t="str">
            <v>CONCRETAGEM DE SAPATAS, FCK 30 MPA, COM USO DE BOMBA  LANÇAMENTO, ADENSAMENTO E ACABAMENTO. AF_11/2016</v>
          </cell>
          <cell r="C2539" t="str">
            <v>M3</v>
          </cell>
          <cell r="D2539">
            <v>709.62</v>
          </cell>
        </row>
        <row r="2540">
          <cell r="A2540">
            <v>99235</v>
          </cell>
          <cell r="B2540" t="str">
            <v>CONCRETAGEM DE EDIFICAÇÕES (PAREDES E LAJES) FEITAS COM SISTEMA DE FÔRMAS MANUSEÁVEIS, COM CONCRETO USINADO AUTOADENSÁVEL FCK 25 MPA - LANÇAMENTO E ACABAMENTO. AF_10/2021</v>
          </cell>
          <cell r="C2540" t="str">
            <v>M3</v>
          </cell>
          <cell r="D2540">
            <v>683.18</v>
          </cell>
        </row>
        <row r="2541">
          <cell r="A2541">
            <v>99431</v>
          </cell>
          <cell r="B2541" t="str">
            <v>CONCRETAGEM DE LAJES EM EDIFICAÇÕES UNIFAMILIARES FEITAS COM SISTEMA DE FÔRMAS MANUSEÁVEIS, COM CONCRETO USINADO BOMBEÁVEL FCK 25 MPA - LANÇAMENTO, ADENSAMENTO E ACABAMENTO (EXCLUSIVE BOMBA LANÇA). AF_10/2021</v>
          </cell>
          <cell r="C2541" t="str">
            <v>M3</v>
          </cell>
          <cell r="D2541">
            <v>704.17</v>
          </cell>
        </row>
        <row r="2542">
          <cell r="A2542">
            <v>99432</v>
          </cell>
          <cell r="B2542" t="str">
            <v>CONCRETAGEM DE PAREDES EM EDIFICAÇÕES UNIFAMILIARES FEITAS COM SISTEMA DE FÔRMAS MANUSEÁVEIS, COM CONCRETO USINADO BOMBEÁVEL FCK 25 MPA - LANÇAMENTO, ADENSAMENTO E ACABAMENTO (EXCLUSIVE BOMBA LANÇA). AF_10/2021</v>
          </cell>
          <cell r="C2542" t="str">
            <v>M3</v>
          </cell>
          <cell r="D2542">
            <v>684.11</v>
          </cell>
        </row>
        <row r="2543">
          <cell r="A2543">
            <v>99433</v>
          </cell>
          <cell r="B2543" t="str">
            <v>CONCRETAGEM DE PLATIBANDA EM EDIFICAÇÕES UNIFAMILIARES FEITAS COM SISTEMA DE FÔRMAS MANUSEÁVEIS, COM CONCRETO USINADO BOMBEÁVEL FCK 25 MPA, - LANÇAMENTO, ADENSAMENTO E ACABAMENTO (EXCLUSIVE BOMBA LANÇA). AF_10/2021</v>
          </cell>
          <cell r="C2543" t="str">
            <v>M3</v>
          </cell>
          <cell r="D2543">
            <v>738.65</v>
          </cell>
        </row>
        <row r="2544">
          <cell r="A2544">
            <v>99434</v>
          </cell>
          <cell r="B2544" t="str">
            <v>CONCRETAGEM DE LAJES EM EDIFICAÇÕES MULTIFAMILIARES FEITAS COM SISTEMA DE FÔRMAS MANUSEÁVEIS, COM CONCRETO USINADO BOMBEÁVEL FCK 25 MPA - LANÇAMENTO, ADENSAMENTO E ACABAMENTO (EXCLUSIVE BOMBA LANÇA). AF_10/2021</v>
          </cell>
          <cell r="C2544" t="str">
            <v>M3</v>
          </cell>
          <cell r="D2544">
            <v>707.44</v>
          </cell>
        </row>
        <row r="2545">
          <cell r="A2545">
            <v>99435</v>
          </cell>
          <cell r="B2545" t="str">
            <v>CONCRETAGEM DE PAREDES EM EDIFICAÇÕES MULTIFAMILIARES FEITAS COM SISTEMA DE FÔRMAS MANUSEÁVEIS, COM CONCRETO USINADO BOMBEÁVEL FCK 25 MPA - LANÇAMENTO, ADENSAMENTO E ACABAMENTO (EXCLUSIVE BOMBA LANÇA). AF_10/2021</v>
          </cell>
          <cell r="C2545" t="str">
            <v>M3</v>
          </cell>
          <cell r="D2545">
            <v>686.35</v>
          </cell>
        </row>
        <row r="2546">
          <cell r="A2546">
            <v>99436</v>
          </cell>
          <cell r="B2546" t="str">
            <v>CONCRETAGEM DE PLATIBANDA EM EDIFICAÇÕES MULTIFAMILIARES FEITAS COM SISTEMA DE FÔRMAS MANUSEÁVEIS, COM CONCRETO USINADO BOMBEÁVEL FCK 25 MPA - LANÇAMENTO, ADENSAMENTO E ACABAMENTO (EXCLUSIVE BOMBA LANÇA). AF_10/2021</v>
          </cell>
          <cell r="C2546" t="str">
            <v>M3</v>
          </cell>
          <cell r="D2546">
            <v>755.72</v>
          </cell>
        </row>
        <row r="2547">
          <cell r="A2547">
            <v>99437</v>
          </cell>
          <cell r="B2547" t="str">
            <v>CONCRETAGEM DE PLATIBANDA EM EDIFICAÇÕES UNIFAMILIARES FEITAS COM SISTEMA DE FÔRMAS MANUSEÁVEIS, COM CONCRETO USINADO AUTOADENSÁVEL FCK 25 MPA - LANÇAMENTO E ACABAMENTO. AF_10/2021</v>
          </cell>
          <cell r="C2547" t="str">
            <v>M3</v>
          </cell>
          <cell r="D2547">
            <v>723.56</v>
          </cell>
        </row>
        <row r="2548">
          <cell r="A2548">
            <v>99438</v>
          </cell>
          <cell r="B2548" t="str">
            <v>CONCRETAGEM DE PLATIBANDA EM EDIFICAÇÕES MULTIFAMILIARES FEITAS COM SISTEMA DE FÔRMAS MANUSEÁVEIS, COM CONCRETO USINADO AUTOADENSÁVEL FCK 25 MPA - LANÇAMENTO E ACABAMENTO. AF_10/2021</v>
          </cell>
          <cell r="C2548" t="str">
            <v>M3</v>
          </cell>
          <cell r="D2548">
            <v>728.25</v>
          </cell>
        </row>
        <row r="2549">
          <cell r="A2549">
            <v>99439</v>
          </cell>
          <cell r="B2549" t="str">
            <v>CONCRETAGEM DE EDIFICAÇÕES (PAREDES E LAJES) FEITAS COM SISTEMA DE FÔRMAS MANUSEÁVEIS, COM CONCRETO USINADO BOMBEÁVEL FCK 25 MPA - LANÇAMENTO, ADENSAMENTO E ACABAMENTO (EXCLUSIVE BOMBA LANÇA). AF_10/2021</v>
          </cell>
          <cell r="C2549" t="str">
            <v>M3</v>
          </cell>
          <cell r="D2549">
            <v>692.8</v>
          </cell>
        </row>
        <row r="2550">
          <cell r="A2550">
            <v>102473</v>
          </cell>
          <cell r="B2550" t="str">
            <v>CONCRETO MAGRO PARA LASTRO, TRAÇO 1:4,5:4,5 (EM MASSA SECA DE CIMENTO/ AREIA MÉDIA/ SEIXO ROLADO) - PREPARO MECÂNICO COM BETONEIRA 400 L. AF_05/2021</v>
          </cell>
          <cell r="C2550" t="str">
            <v>M3</v>
          </cell>
          <cell r="D2550">
            <v>456.78</v>
          </cell>
        </row>
        <row r="2551">
          <cell r="A2551">
            <v>102474</v>
          </cell>
          <cell r="B2551" t="str">
            <v>CONCRETO FCK = 15MPA, TRAÇO 1:3,4:3,4 (EM MASSA SECA DE CIMENTO/ AREIA MÉDIA/ SEIXO ROLADO) - PREPARO MECÂNICO COM BETONEIRA 400 L. AF_05/2021</v>
          </cell>
          <cell r="C2551" t="str">
            <v>M3</v>
          </cell>
          <cell r="D2551">
            <v>495.96</v>
          </cell>
        </row>
        <row r="2552">
          <cell r="A2552">
            <v>102475</v>
          </cell>
          <cell r="B2552" t="str">
            <v>CONCRETO FCK = 20MPA, TRAÇO 1:2,6:2,9 (EM MASSA SECA DE CIMENTO/ AREIA MÉDIA/ SEIXO ROLADO) - PREPARO MECÂNICO COM BETONEIRA 400 L. AF_05/2021</v>
          </cell>
          <cell r="C2552" t="str">
            <v>M3</v>
          </cell>
          <cell r="D2552">
            <v>538.87</v>
          </cell>
        </row>
        <row r="2553">
          <cell r="A2553">
            <v>102476</v>
          </cell>
          <cell r="B2553" t="str">
            <v>CONCRETO FCK = 25MPA, TRAÇO 1:2,2:2,5 (EM MASSA SECA DE CIMENTO/ AREIA MÉDIA/ SEIXO ROLADO) - PREPARO MECÂNICO COM BETONEIRA 400 L. AF_05/2021</v>
          </cell>
          <cell r="C2553" t="str">
            <v>M3</v>
          </cell>
          <cell r="D2553">
            <v>560.16999999999996</v>
          </cell>
        </row>
        <row r="2554">
          <cell r="A2554">
            <v>102477</v>
          </cell>
          <cell r="B2554" t="str">
            <v>CONCRETO FCK = 30MPA, TRAÇO 1:1,9:2,3 (EM MASSA SECA DE CIMENTO/ AREIA MÉDIA/ SEIXO ROLADO) - PREPARO MECÂNICO COM BETONEIRA 400 L. AF_05/2021</v>
          </cell>
          <cell r="C2554" t="str">
            <v>M3</v>
          </cell>
          <cell r="D2554">
            <v>593.20000000000005</v>
          </cell>
        </row>
        <row r="2555">
          <cell r="A2555">
            <v>102478</v>
          </cell>
          <cell r="B2555" t="str">
            <v>CONCRETO FCK = 40MPA, TRAÇO 1:1,4:1,8 (EM MASSA SECA DE CIMENTO/ AREIA MÉDIA/ SEIXO ROLADO) - PREPARO MECÂNICO COM BETONEIRA 400 L. AF_05/2021</v>
          </cell>
          <cell r="C2555" t="str">
            <v>M3</v>
          </cell>
          <cell r="D2555">
            <v>647.34</v>
          </cell>
        </row>
        <row r="2556">
          <cell r="A2556">
            <v>102479</v>
          </cell>
          <cell r="B2556" t="str">
            <v>CONCRETO MAGRO PARA LASTRO, TRAÇO 1:4,5:4,5 (EM MASSA SECA DE CIMENTO/ AREIA MÉDIA/ SEIXO ROLADO) - PREPARO MECÂNICO COM BETONEIRA 600 L. AF_05/2021</v>
          </cell>
          <cell r="C2556" t="str">
            <v>M3</v>
          </cell>
          <cell r="D2556">
            <v>455.79</v>
          </cell>
        </row>
        <row r="2557">
          <cell r="A2557">
            <v>102480</v>
          </cell>
          <cell r="B2557" t="str">
            <v>CONCRETO FCK = 15MPA, TRAÇO 1:3,4:3,4 (EM MASSA SECA DE CIMENTO/ AREIA MÉDIA/ SEIXO ROLADO) - PREPARO MECÂNICO COM BETONEIRA 600 L. AF_05/2021</v>
          </cell>
          <cell r="C2557" t="str">
            <v>M3</v>
          </cell>
          <cell r="D2557">
            <v>492.4</v>
          </cell>
        </row>
        <row r="2558">
          <cell r="A2558">
            <v>102481</v>
          </cell>
          <cell r="B2558" t="str">
            <v>CONCRETO FCK = 20MPA, TRAÇO 1:2,6:2,9 (EM MASSA SECA DE CIMENTO/ AREIA MÉDIA/ SEIXO ROLADO) - PREPARO MECÂNICO COM BETONEIRA 600 L. AF_05/2021</v>
          </cell>
          <cell r="C2558" t="str">
            <v>M3</v>
          </cell>
          <cell r="D2558">
            <v>530.76</v>
          </cell>
        </row>
        <row r="2559">
          <cell r="A2559">
            <v>102482</v>
          </cell>
          <cell r="B2559" t="str">
            <v>CONCRETO FCK = 25MPA, TRAÇO 1:2,2:2,5 (EM MASSA SECA DE CIMENTO/ AREIA MÉDIA/ SEIXO ROLADO) - PREPARO MECÂNICO COM BETONEIRA 600 L. AF_05/2021</v>
          </cell>
          <cell r="C2559" t="str">
            <v>M3</v>
          </cell>
          <cell r="D2559">
            <v>559.52</v>
          </cell>
        </row>
        <row r="2560">
          <cell r="A2560">
            <v>102483</v>
          </cell>
          <cell r="B2560" t="str">
            <v>CONCRETO FCK = 30MPA, TRAÇO 1:1,9:2,3 (EM MASSA SECA DE CIMENTO/ AREIA MÉDIA/ SEIXO ROLADO) - PREPARO MECÂNICO COM BETONEIRA 600 L. AF_05/2021</v>
          </cell>
          <cell r="C2560" t="str">
            <v>M3</v>
          </cell>
          <cell r="D2560">
            <v>589.62</v>
          </cell>
        </row>
        <row r="2561">
          <cell r="A2561">
            <v>102484</v>
          </cell>
          <cell r="B2561" t="str">
            <v>CONCRETO FCK = 40MPA, TRAÇO 1:1,4:1,8 (EM MASSA SECA DE CIMENTO/ AREIA MÉDIA/ SEIXO ROLADO) - PREPARO MECÂNICO COM BETONEIRA 600 L. AF_05/2021</v>
          </cell>
          <cell r="C2561" t="str">
            <v>M3</v>
          </cell>
          <cell r="D2561">
            <v>648.05999999999995</v>
          </cell>
        </row>
        <row r="2562">
          <cell r="A2562">
            <v>102485</v>
          </cell>
          <cell r="B2562" t="str">
            <v>CONCRETO MAGRO PARA LASTRO, TRAÇO 1:4,5:4,5 (EM MASSA SECA DE CIMENTO/ AREIA MÉDIA/ SEIXO ROLADO) - PREPARO MANUAL. AF_05/2021</v>
          </cell>
          <cell r="C2562" t="str">
            <v>M3</v>
          </cell>
          <cell r="D2562">
            <v>510.34</v>
          </cell>
        </row>
        <row r="2563">
          <cell r="A2563">
            <v>102486</v>
          </cell>
          <cell r="B2563" t="str">
            <v>CONCRETO FCK = 15MPA, TRAÇO 1:3,4:3,4 (EM MASSA SECA DE CIMENTO/ AREIA MÉDIA/ SEIXO ROLADO) - PREPARO MANUAL. AF_05/2021</v>
          </cell>
          <cell r="C2563" t="str">
            <v>M3</v>
          </cell>
          <cell r="D2563">
            <v>543.64</v>
          </cell>
        </row>
        <row r="2564">
          <cell r="A2564">
            <v>102487</v>
          </cell>
          <cell r="B2564" t="str">
            <v>CONCRETO CICLÓPICO FCK = 15MPA, 30% PEDRA DE MÃO EM VOLUME REAL, INCLUSIVE LANÇAMENTO. AF_05/2021</v>
          </cell>
          <cell r="C2564" t="str">
            <v>M3</v>
          </cell>
          <cell r="D2564">
            <v>483.31</v>
          </cell>
        </row>
        <row r="2565">
          <cell r="A2565">
            <v>103183</v>
          </cell>
          <cell r="B2565" t="str">
            <v>CONCRETAGEM DE ESCADAS EM EDIFICAÇÕES MULTIFAMILIARES FEITAS COM SISTEMA DE FÔRMAS MANUSEÁVEIS - CONCRETO USINADO BOMBEÁVEL, FCK 25 MPA - LANÇAMENTO, ADENSAMENTO E ACABAMENTO (EXCLUSIVE BOMBA LANÇA). AF_10/2021</v>
          </cell>
          <cell r="C2565" t="str">
            <v>M3</v>
          </cell>
          <cell r="D2565">
            <v>725.05</v>
          </cell>
        </row>
        <row r="2566">
          <cell r="A2566">
            <v>103184</v>
          </cell>
          <cell r="B2566" t="str">
            <v>CONCRETAGEM DE ESCADAS EM EDIFICAÇÕES MULTIFAMILIARES FEITAS COM SISTEMA DE FÔRMAS MANUSEÁVEIS - CONCRETO USINADO AUTOADENSÁVEL, FCK 25 MPA - LANÇAMENTO, ADENSAMENTO E ACABAMENTO. AF_10/2021</v>
          </cell>
          <cell r="C2566" t="str">
            <v>M3</v>
          </cell>
          <cell r="D2566">
            <v>692.66</v>
          </cell>
        </row>
        <row r="2567">
          <cell r="A2567">
            <v>103669</v>
          </cell>
          <cell r="B2567" t="str">
            <v>CONCRETAGEM DE PILARES, FCK = 25 MPA,  COM USO DE BALDES - LANÇAMENTO, ADENSAMENTO E ACABAMENTO. AF_02/2022</v>
          </cell>
          <cell r="C2567" t="str">
            <v>M3</v>
          </cell>
          <cell r="D2567">
            <v>907.07</v>
          </cell>
        </row>
        <row r="2568">
          <cell r="A2568">
            <v>103670</v>
          </cell>
          <cell r="B2568" t="str">
            <v>LANÇAMENTO COM USO DE BALDES, ADENSAMENTO E ACABAMENTO DE CONCRETO EM ESTRUTURAS. AF_02/2022</v>
          </cell>
          <cell r="C2568" t="str">
            <v>M3</v>
          </cell>
          <cell r="D2568">
            <v>229.19</v>
          </cell>
        </row>
        <row r="2569">
          <cell r="A2569">
            <v>103671</v>
          </cell>
          <cell r="B2569" t="str">
            <v>CONCRETAGEM DE PILARES, FCK = 25 MPA, COM USO DE GRUA - LANÇAMENTO, ADENSAMENTO E ACABAMENTO. AF_02/2022</v>
          </cell>
          <cell r="C2569" t="str">
            <v>M3</v>
          </cell>
          <cell r="D2569">
            <v>715.02</v>
          </cell>
        </row>
        <row r="2570">
          <cell r="A2570">
            <v>103672</v>
          </cell>
          <cell r="B2570" t="str">
            <v>CONCRETAGEM DE PILARES, FCK = 25 MPA, COM USO DE BOMBA - LANÇAMENTO, ADENSAMENTO E ACABAMENTO. AF_02/2022</v>
          </cell>
          <cell r="C2570" t="str">
            <v>M3</v>
          </cell>
          <cell r="D2570">
            <v>671.04</v>
          </cell>
        </row>
        <row r="2571">
          <cell r="A2571">
            <v>103673</v>
          </cell>
          <cell r="B2571" t="str">
            <v>LANÇAMENTO COM USO DE BOMBA, ADENSAMENTO E ACABAMENTO DE CONCRETO EM ESTRUTURAS. AF_02/2022</v>
          </cell>
          <cell r="C2571" t="str">
            <v>M3</v>
          </cell>
          <cell r="D2571">
            <v>32.18</v>
          </cell>
        </row>
        <row r="2572">
          <cell r="A2572">
            <v>103674</v>
          </cell>
          <cell r="B2572" t="str">
            <v>CONCRETAGEM DE VIGAS E LAJES, FCK=25 MPA, PARA LAJES PREMOLDADAS COM USO DE BOMBA - LANÇAMENTO, ADENSAMENTO E ACABAMENTO. AF_02/2022</v>
          </cell>
          <cell r="C2572" t="str">
            <v>M3</v>
          </cell>
          <cell r="D2572">
            <v>686.7</v>
          </cell>
        </row>
        <row r="2573">
          <cell r="A2573">
            <v>103675</v>
          </cell>
          <cell r="B2573" t="str">
            <v>CONCRETAGEM DE VIGAS E LAJES, FCK=25 MPA, PARA LAJES MACIÇAS OU NERVURADAS COM USO DE BOMBA - LANÇAMENTO, ADENSAMENTO E ACABAMENTO. AF_02/2022</v>
          </cell>
          <cell r="C2573" t="str">
            <v>M3</v>
          </cell>
          <cell r="D2573">
            <v>671.43</v>
          </cell>
        </row>
        <row r="2574">
          <cell r="A2574">
            <v>103676</v>
          </cell>
          <cell r="B2574" t="str">
            <v>CONCRETAGEM DE VIGAS E LAJES, FCK=25 MPA, PARA LAJES PREMOLDADAS COM JERICAS EM ELEVADOR DE CABO EM EDIFICAÇÃO DE MULTIPAVIMENTOS ATÉ 16 ANDARES - LANÇAMENTO, ADENSAMENTO E ACABAMENTO. AF_02/2022</v>
          </cell>
          <cell r="C2574" t="str">
            <v>M3</v>
          </cell>
          <cell r="D2574">
            <v>950.47</v>
          </cell>
        </row>
        <row r="2575">
          <cell r="A2575">
            <v>103677</v>
          </cell>
          <cell r="B2575" t="str">
            <v>CONCRETAGEM DE VIGAS E LAJES, FCK=25 MPA, PARA LAJES MACIÇAS OU NERVURADAS COM JERICAS EM ELEVADOR DE CABO EM EDIFICAÇÃO DE MULTIPAVIMENTOS ATÉ 16 ANDARES  - LANÇAMENTO, ADENSAMENTO E ACABAMENTO. AF_02/2022</v>
          </cell>
          <cell r="C2575" t="str">
            <v>M3</v>
          </cell>
          <cell r="D2575">
            <v>819.16</v>
          </cell>
        </row>
        <row r="2576">
          <cell r="A2576">
            <v>103678</v>
          </cell>
          <cell r="B2576" t="str">
            <v>CONCRETAGEM DE VIGAS E LAJES, FCK=25 MPA, PARA LAJES PREMOLDADAS COM JERICAS EM CREMALHEIRA EM EDIFICAÇÃO DE MULTIPAVIMENTOS ATÉ 16 ANDARES  - LANÇAMENTO, ADENSAMENTO E ACABAMENTO. AF_02/2022</v>
          </cell>
          <cell r="C2576" t="str">
            <v>M3</v>
          </cell>
          <cell r="D2576">
            <v>877.1</v>
          </cell>
        </row>
        <row r="2577">
          <cell r="A2577">
            <v>103679</v>
          </cell>
          <cell r="B2577" t="str">
            <v>CONCRETAGEM DE VIGAS E LAJES, FCK=25 MPA, PARA LAJES MACIÇAS OU NERVURADAS COM JERICAS EM CREMALHEIRA EM EDIFICAÇÃO DE MULTIPAVIMENTOS ATÉ 16 ANDARES - LANÇAMENTO, ADENSAMENTO E ACABAMENTO. AF_02/2022</v>
          </cell>
          <cell r="C2577" t="str">
            <v>M3</v>
          </cell>
          <cell r="D2577">
            <v>786.62</v>
          </cell>
        </row>
        <row r="2578">
          <cell r="A2578">
            <v>103680</v>
          </cell>
          <cell r="B2578" t="str">
            <v>CONCRETAGEM DE VIGAS E LAJES, FCK=25 MPA, PARA LAJES PREMOLDADAS COM GRUA DE CAÇAMBA DE 350 L EM EDIFICAÇÃO DE MULTIPAVIMENTOS ATÉ 16 ANDARES - LANÇAMENTO, ADENSAMENTO E ACABAMENTO. AF_02/2022</v>
          </cell>
          <cell r="C2578" t="str">
            <v>M3</v>
          </cell>
          <cell r="D2578">
            <v>823.02</v>
          </cell>
        </row>
        <row r="2579">
          <cell r="A2579">
            <v>103681</v>
          </cell>
          <cell r="B2579" t="str">
            <v>CONCRETAGEM DE VIGAS E LAJES, FCK=25 MPA, PARA LAJES MACIÇAS OU NERVURADAS COM GRUA DE CAÇAMBA DE 500 L EM EDIFICAÇÃO DE MULTIPAVIMENTOS ATÉ 16 ANDARES - LANÇAMENTO, ADENSAMENTO E ACABAMENTO. AF_02/2022</v>
          </cell>
          <cell r="C2579" t="str">
            <v>M3</v>
          </cell>
          <cell r="D2579">
            <v>735.02</v>
          </cell>
        </row>
        <row r="2580">
          <cell r="A2580">
            <v>103682</v>
          </cell>
          <cell r="B2580" t="str">
            <v>CONCRETAGEM DE VIGAS E LAJES, FCK=25 MPA, PARA QUALQUER TIPO DE LAJE COM BALDES EM EDIFICAÇÃO TÉRREA - LANÇAMENTO, ADENSAMENTO E ACABAMENTO. AF_02/2022</v>
          </cell>
          <cell r="C2580" t="str">
            <v>M3</v>
          </cell>
          <cell r="D2580">
            <v>920.75</v>
          </cell>
        </row>
        <row r="2581">
          <cell r="A2581">
            <v>103683</v>
          </cell>
          <cell r="B2581" t="str">
            <v>CONCRETAGEM DE VIGAS E LAJES, FCK=25 MPA, PARA QUALQUER TIPO DE LAJE COM BALDES EM EDIFICAÇÃO DE MULTIPAVIMENTOS ATÉ 04 ANDARES - LANÇAMENTO, ADENSAMENTO E ACABAMENTO. AF_02/2022</v>
          </cell>
          <cell r="C2581" t="str">
            <v>M3</v>
          </cell>
          <cell r="D2581">
            <v>1143.1400000000001</v>
          </cell>
        </row>
        <row r="2582">
          <cell r="A2582">
            <v>103684</v>
          </cell>
          <cell r="B2582" t="str">
            <v>CONCRETAGEM DE RESERVATÓRIOS, FCK=25 MPA, COM USO DE BOMBA - LANÇAMENTO, ADENSAMENTO E ACABAMENTO. AF_02/2022</v>
          </cell>
          <cell r="C2582" t="str">
            <v>M3</v>
          </cell>
          <cell r="D2582">
            <v>684.63</v>
          </cell>
        </row>
        <row r="2583">
          <cell r="A2583">
            <v>103685</v>
          </cell>
          <cell r="B2583" t="str">
            <v>CONCRETAGEM DE MURETAS, FCK=25 MPA, COM USO DE BOMBA - LANÇAMENTO, ADENSAMENTO E ACABAMENTO. AF_02/2022</v>
          </cell>
          <cell r="C2583" t="str">
            <v>M3</v>
          </cell>
          <cell r="D2583">
            <v>674.95</v>
          </cell>
        </row>
        <row r="2584">
          <cell r="A2584">
            <v>103686</v>
          </cell>
          <cell r="B2584" t="str">
            <v>CONCRETAGEM DE ESCADAS, FCK=25 MPA, COM USO DE BOMBA - LANÇAMENTO, ADENSAMENTO E ACABAMENTO. AF_02/2022</v>
          </cell>
          <cell r="C2584" t="str">
            <v>M3</v>
          </cell>
          <cell r="D2584">
            <v>721.14</v>
          </cell>
        </row>
        <row r="2585">
          <cell r="A2585">
            <v>103687</v>
          </cell>
          <cell r="B2585" t="str">
            <v>CONCRETAGEM DE PILARES, FCK=25 MPA, COM USO DE JERICAS EM ELEVADOR DE CABO - LANÇAMENTO, ADENSAMENTO E ACABAMENTO. AF_02/2022</v>
          </cell>
          <cell r="C2585" t="str">
            <v>M3</v>
          </cell>
          <cell r="D2585">
            <v>1002.12</v>
          </cell>
        </row>
        <row r="2586">
          <cell r="A2586">
            <v>103688</v>
          </cell>
          <cell r="B2586" t="str">
            <v>CONCRETAGEM DE PILARES, FCK=25 MPA, COM USO DE JERICAS EM CREMALHEIRA - LANÇAMENTO, ADENSAMENTO E ACABAMENTO. AF_02/2022</v>
          </cell>
          <cell r="C2586" t="str">
            <v>M3</v>
          </cell>
          <cell r="D2586">
            <v>814.17</v>
          </cell>
        </row>
        <row r="2587">
          <cell r="A2587">
            <v>101963</v>
          </cell>
          <cell r="B2587" t="str">
            <v>LAJE PRÉ-MOLDADA UNIDIRECIONAL, BIAPOIADA, PARA PISO, ENCHIMENTO EM CERÂMICA, VIGOTA CONVENCIONAL, ALTURA TOTAL DA LAJE (ENCHIMENTO+CAPA) = (8+4). AF_11/2020</v>
          </cell>
          <cell r="C2587" t="str">
            <v>M2</v>
          </cell>
          <cell r="D2587">
            <v>191.09</v>
          </cell>
        </row>
        <row r="2588">
          <cell r="A2588">
            <v>101964</v>
          </cell>
          <cell r="B2588" t="str">
            <v>LAJE PRÉ-MOLDADA UNIDIRECIONAL, BIAPOIADA, PARA FORRO, ENCHIMENTO EM CERÂMICA, VIGOTA CONVENCIONAL, ALTURA TOTAL DA LAJE (ENCHIMENTO+CAPA) = (8+3). AF_11/2020</v>
          </cell>
          <cell r="C2588" t="str">
            <v>M2</v>
          </cell>
          <cell r="D2588">
            <v>177.5</v>
          </cell>
        </row>
        <row r="2589">
          <cell r="A2589">
            <v>101165</v>
          </cell>
          <cell r="B2589" t="str">
            <v>ALVENARIA DE EMBASAMENTO COM BLOCO ESTRUTURAL DE CONCRETO, DE 14X19X29CM E ARGAMASSA DE ASSENTAMENTO COM PREPARO EM BETONEIRA. AF_05/2020</v>
          </cell>
          <cell r="C2589" t="str">
            <v>M3</v>
          </cell>
          <cell r="D2589">
            <v>809.93</v>
          </cell>
        </row>
        <row r="2590">
          <cell r="A2590">
            <v>101166</v>
          </cell>
          <cell r="B2590" t="str">
            <v>ALVENARIA DE EMBASAMENTO COM BLOCO ESTRUTURAL DE CERÂMICA, DE 14X19X29CM E ARGAMASSA DE ASSENTAMENTO COM PREPARO EM BETONEIRA. AF_05/2020</v>
          </cell>
          <cell r="C2590" t="str">
            <v>M3</v>
          </cell>
          <cell r="D2590">
            <v>612.66999999999996</v>
          </cell>
        </row>
        <row r="2591">
          <cell r="A2591">
            <v>98575</v>
          </cell>
          <cell r="B2591" t="str">
            <v>TRATAMENTO DE JUNTA DE DILATAÇÃO, COM TARUGO DE POLIETILENO E SELANTE PU, INCLUSO PREENCHIMENTO COM ESPUMA EXPANSIVA PU. AF_06/2018</v>
          </cell>
          <cell r="C2591" t="str">
            <v>M</v>
          </cell>
          <cell r="D2591">
            <v>84.52</v>
          </cell>
        </row>
        <row r="2592">
          <cell r="A2592">
            <v>98576</v>
          </cell>
          <cell r="B2592" t="str">
            <v>TRATAMENTO DE JUNTA DE DILATAÇÃO COM MANTA ASFÁLTICA ADERIDA COM MAÇARICO. AF_06/2018</v>
          </cell>
          <cell r="C2592" t="str">
            <v>M</v>
          </cell>
          <cell r="D2592">
            <v>20.55</v>
          </cell>
        </row>
        <row r="2593">
          <cell r="A2593">
            <v>98577</v>
          </cell>
          <cell r="B2593" t="str">
            <v>TRATAMENTO DE JUNTA SERRADA, COM TARUGO DE POLIETILENO E SELANTE À BASE DE SILICONE. AF_06/2018</v>
          </cell>
          <cell r="C2593" t="str">
            <v>M</v>
          </cell>
          <cell r="D2593">
            <v>36.74</v>
          </cell>
        </row>
        <row r="2594">
          <cell r="A2594">
            <v>93182</v>
          </cell>
          <cell r="B2594" t="str">
            <v>VERGA PRÉ-MOLDADA PARA JANELAS COM ATÉ 1,5 M DE VÃO. AF_03/2016</v>
          </cell>
          <cell r="C2594" t="str">
            <v>M</v>
          </cell>
          <cell r="D2594">
            <v>42.41</v>
          </cell>
        </row>
        <row r="2595">
          <cell r="A2595">
            <v>93183</v>
          </cell>
          <cell r="B2595" t="str">
            <v>VERGA PRÉ-MOLDADA PARA JANELAS COM MAIS DE 1,5 M DE VÃO. AF_03/2016</v>
          </cell>
          <cell r="C2595" t="str">
            <v>M</v>
          </cell>
          <cell r="D2595">
            <v>54.67</v>
          </cell>
        </row>
        <row r="2596">
          <cell r="A2596">
            <v>93184</v>
          </cell>
          <cell r="B2596" t="str">
            <v>VERGA PRÉ-MOLDADA PARA PORTAS COM ATÉ 1,5 M DE VÃO. AF_03/2016</v>
          </cell>
          <cell r="C2596" t="str">
            <v>M</v>
          </cell>
          <cell r="D2596">
            <v>31.26</v>
          </cell>
        </row>
        <row r="2597">
          <cell r="A2597">
            <v>93185</v>
          </cell>
          <cell r="B2597" t="str">
            <v>VERGA PRÉ-MOLDADA PARA PORTAS COM MAIS DE 1,5 M DE VÃO. AF_03/2016</v>
          </cell>
          <cell r="C2597" t="str">
            <v>M</v>
          </cell>
          <cell r="D2597">
            <v>53.91</v>
          </cell>
        </row>
        <row r="2598">
          <cell r="A2598">
            <v>93186</v>
          </cell>
          <cell r="B2598" t="str">
            <v>VERGA MOLDADA IN LOCO EM CONCRETO PARA JANELAS COM ATÉ 1,5 M DE VÃO. AF_03/2016</v>
          </cell>
          <cell r="C2598" t="str">
            <v>M</v>
          </cell>
          <cell r="D2598">
            <v>76.92</v>
          </cell>
        </row>
        <row r="2599">
          <cell r="A2599">
            <v>93187</v>
          </cell>
          <cell r="B2599" t="str">
            <v>VERGA MOLDADA IN LOCO EM CONCRETO PARA JANELAS COM MAIS DE 1,5 M DE VÃO. AF_03/2016</v>
          </cell>
          <cell r="C2599" t="str">
            <v>M</v>
          </cell>
          <cell r="D2599">
            <v>88.38</v>
          </cell>
        </row>
        <row r="2600">
          <cell r="A2600">
            <v>93188</v>
          </cell>
          <cell r="B2600" t="str">
            <v>VERGA MOLDADA IN LOCO EM CONCRETO PARA PORTAS COM ATÉ 1,5 M DE VÃO. AF_03/2016</v>
          </cell>
          <cell r="C2600" t="str">
            <v>M</v>
          </cell>
          <cell r="D2600">
            <v>73.290000000000006</v>
          </cell>
        </row>
        <row r="2601">
          <cell r="A2601">
            <v>93189</v>
          </cell>
          <cell r="B2601" t="str">
            <v>VERGA MOLDADA IN LOCO EM CONCRETO PARA PORTAS COM MAIS DE 1,5 M DE VÃO. AF_03/2016</v>
          </cell>
          <cell r="C2601" t="str">
            <v>M</v>
          </cell>
          <cell r="D2601">
            <v>89.52</v>
          </cell>
        </row>
        <row r="2602">
          <cell r="A2602">
            <v>93190</v>
          </cell>
          <cell r="B2602" t="str">
            <v>VERGA MOLDADA IN LOCO COM UTILIZAÇÃO DE BLOCOS CANALETA PARA JANELAS COM ATÉ 1,5 M DE VÃO. AF_03/2016</v>
          </cell>
          <cell r="C2602" t="str">
            <v>M</v>
          </cell>
          <cell r="D2602">
            <v>43.64</v>
          </cell>
        </row>
        <row r="2603">
          <cell r="A2603">
            <v>93191</v>
          </cell>
          <cell r="B2603" t="str">
            <v>VERGA MOLDADA IN LOCO COM UTILIZAÇÃO DE BLOCOS CANALETA PARA JANELAS COM MAIS DE 1,5 M DE VÃO. AF_03/2016</v>
          </cell>
          <cell r="C2603" t="str">
            <v>M</v>
          </cell>
          <cell r="D2603">
            <v>45.96</v>
          </cell>
        </row>
        <row r="2604">
          <cell r="A2604">
            <v>93192</v>
          </cell>
          <cell r="B2604" t="str">
            <v>VERGA MOLDADA IN LOCO COM UTILIZAÇÃO DE BLOCOS CANALETA PARA PORTAS COM ATÉ 1,5 M DE VÃO. AF_03/2016</v>
          </cell>
          <cell r="C2604" t="str">
            <v>M</v>
          </cell>
          <cell r="D2604">
            <v>49.22</v>
          </cell>
        </row>
        <row r="2605">
          <cell r="A2605">
            <v>93193</v>
          </cell>
          <cell r="B2605" t="str">
            <v>VERGA MOLDADA IN LOCO COM UTILIZAÇÃO DE BLOCOS CANALETA PARA PORTAS COM MAIS DE 1,5 M DE VÃO. AF_03/2016</v>
          </cell>
          <cell r="C2605" t="str">
            <v>M</v>
          </cell>
          <cell r="D2605">
            <v>47.2</v>
          </cell>
        </row>
        <row r="2606">
          <cell r="A2606">
            <v>93194</v>
          </cell>
          <cell r="B2606" t="str">
            <v>CONTRAVERGA PRÉ-MOLDADA PARA VÃOS DE ATÉ 1,5 M DE COMPRIMENTO. AF_03/2016</v>
          </cell>
          <cell r="C2606" t="str">
            <v>M</v>
          </cell>
          <cell r="D2606">
            <v>41.59</v>
          </cell>
        </row>
        <row r="2607">
          <cell r="A2607">
            <v>93195</v>
          </cell>
          <cell r="B2607" t="str">
            <v>CONTRAVERGA PRÉ-MOLDADA PARA VÃOS DE MAIS DE 1,5 M DE COMPRIMENTO. AF_03/2016</v>
          </cell>
          <cell r="C2607" t="str">
            <v>M</v>
          </cell>
          <cell r="D2607">
            <v>50.24</v>
          </cell>
        </row>
        <row r="2608">
          <cell r="A2608">
            <v>93196</v>
          </cell>
          <cell r="B2608" t="str">
            <v>CONTRAVERGA MOLDADA IN LOCO EM CONCRETO PARA VÃOS DE ATÉ 1,5 M DE COMPRIMENTO. AF_03/2016</v>
          </cell>
          <cell r="C2608" t="str">
            <v>M</v>
          </cell>
          <cell r="D2608">
            <v>73.760000000000005</v>
          </cell>
        </row>
        <row r="2609">
          <cell r="A2609">
            <v>93197</v>
          </cell>
          <cell r="B2609" t="str">
            <v>CONTRAVERGA MOLDADA IN LOCO EM CONCRETO PARA VÃOS DE MAIS DE 1,5 M DE COMPRIMENTO. AF_03/2016</v>
          </cell>
          <cell r="C2609" t="str">
            <v>M</v>
          </cell>
          <cell r="D2609">
            <v>82.53</v>
          </cell>
        </row>
        <row r="2610">
          <cell r="A2610">
            <v>93198</v>
          </cell>
          <cell r="B2610" t="str">
            <v>CONTRAVERGA MOLDADA IN LOCO COM UTILIZAÇÃO DE BLOCOS CANALETA PARA VÃOS DE ATÉ 1,5 M DE COMPRIMENTO. AF_03/2016</v>
          </cell>
          <cell r="C2610" t="str">
            <v>M</v>
          </cell>
          <cell r="D2610">
            <v>37.9</v>
          </cell>
        </row>
        <row r="2611">
          <cell r="A2611">
            <v>93199</v>
          </cell>
          <cell r="B2611" t="str">
            <v>CONTRAVERGA MOLDADA IN LOCO COM UTILIZAÇÃO DE BLOCOS CANALETA PARA VÃOS DE MAIS DE 1,5 M DE COMPRIMENTO. AF_03/2016</v>
          </cell>
          <cell r="C2611" t="str">
            <v>M</v>
          </cell>
          <cell r="D2611">
            <v>37.43</v>
          </cell>
        </row>
        <row r="2612">
          <cell r="A2612">
            <v>93200</v>
          </cell>
          <cell r="B2612" t="str">
            <v>FIXAÇÃO (ENCUNHAMENTO) DE ALVENARIA DE VEDAÇÃO COM ARGAMASSA APLICADA COM BISNAGA. AF_03/2016</v>
          </cell>
          <cell r="C2612" t="str">
            <v>M</v>
          </cell>
          <cell r="D2612">
            <v>2.58</v>
          </cell>
        </row>
        <row r="2613">
          <cell r="A2613">
            <v>93201</v>
          </cell>
          <cell r="B2613" t="str">
            <v>FIXAÇÃO (ENCUNHAMENTO) DE ALVENARIA DE VEDAÇÃO COM ARGAMASSA APLICADA COM COLHER. AF_03/2016</v>
          </cell>
          <cell r="C2613" t="str">
            <v>M</v>
          </cell>
          <cell r="D2613">
            <v>5.19</v>
          </cell>
        </row>
        <row r="2614">
          <cell r="A2614">
            <v>93202</v>
          </cell>
          <cell r="B2614" t="str">
            <v>FIXAÇÃO (ENCUNHAMENTO) DE ALVENARIA DE VEDAÇÃO COM TIJOLO MACIÇO. AF_03/2016</v>
          </cell>
          <cell r="C2614" t="str">
            <v>M</v>
          </cell>
          <cell r="D2614">
            <v>23.83</v>
          </cell>
        </row>
        <row r="2615">
          <cell r="A2615">
            <v>93203</v>
          </cell>
          <cell r="B2615" t="str">
            <v>FIXAÇÃO (ENCUNHAMENTO) DE ALVENARIA DE VEDAÇÃO COM ESPUMA DE POLIURETANO EXPANSIVA. AF_03/2016</v>
          </cell>
          <cell r="C2615" t="str">
            <v>M</v>
          </cell>
          <cell r="D2615">
            <v>14.92</v>
          </cell>
        </row>
        <row r="2616">
          <cell r="A2616">
            <v>93204</v>
          </cell>
          <cell r="B2616" t="str">
            <v>CINTA DE AMARRAÇÃO DE ALVENARIA MOLDADA IN LOCO EM CONCRETO. AF_03/2016</v>
          </cell>
          <cell r="C2616" t="str">
            <v>M</v>
          </cell>
          <cell r="D2616">
            <v>55.61</v>
          </cell>
        </row>
        <row r="2617">
          <cell r="A2617">
            <v>93205</v>
          </cell>
          <cell r="B2617" t="str">
            <v>CINTA DE AMARRAÇÃO DE ALVENARIA MOLDADA IN LOCO COM UTILIZAÇÃO DE BLOCOS CANALETA. AF_03/2016</v>
          </cell>
          <cell r="C2617" t="str">
            <v>M</v>
          </cell>
          <cell r="D2617">
            <v>37.14</v>
          </cell>
        </row>
        <row r="2618">
          <cell r="A2618">
            <v>95952</v>
          </cell>
          <cell r="B2618" t="str">
            <v>(COMPOSIÇÃO REPRESENTATIVA) EXECUÇÃO DE ESTRUTURAS DE CONCRETO ARMADO CONVENCIONAL, PARA EDIFICAÇÃO HABITACIONAL MULTIFAMILIAR (PRÉDIO), FCK = 25 MPA. AF_01/2017</v>
          </cell>
          <cell r="C2618" t="str">
            <v>M3</v>
          </cell>
          <cell r="D2618">
            <v>2384.64</v>
          </cell>
        </row>
        <row r="2619">
          <cell r="A2619">
            <v>95953</v>
          </cell>
          <cell r="B2619" t="str">
            <v>(COMPOSIÇÃO REPRESENTATIVA) EXECUÇÃO DE ESTRUTURAS DE CONCRETO ARMADO, PARA EDIFICAÇÃO HABITACIONAL UNIFAMILIAR COM DOIS PAVIMENTOS (CASA ISOLADA), FCK = 25 MPA. AF_01/2017</v>
          </cell>
          <cell r="C2619" t="str">
            <v>M3</v>
          </cell>
          <cell r="D2619">
            <v>3830.18</v>
          </cell>
        </row>
        <row r="2620">
          <cell r="A2620">
            <v>95954</v>
          </cell>
          <cell r="B2620" t="str">
            <v>(COMPOSIÇÃO REPRESENTATIVA) EXECUÇÃO DE ESTRUTURAS DE CONCRETO ARMADO, PARA EDIFICAÇÃO HABITACIONAL UNIFAMILIAR COM DOIS PAVIMENTOS (CASA EM EMPREENDIMENTOS), FCK = 25 MPA. AF_01/2017</v>
          </cell>
          <cell r="C2620" t="str">
            <v>M3</v>
          </cell>
          <cell r="D2620">
            <v>2692.27</v>
          </cell>
        </row>
        <row r="2621">
          <cell r="A2621">
            <v>95955</v>
          </cell>
          <cell r="B2621" t="str">
            <v>(COMPOSIÇÃO REPRESENTATIVA) EXECUÇÃO DE ESTRUTURAS DE CONCRETO ARMADO, PARA EDIFICAÇÃO HABITACIONAL UNIFAMILIAR TÉRREA (CASA ISOLADA), FCK = 25 MPA. AF_01/2017</v>
          </cell>
          <cell r="C2621" t="str">
            <v>M3</v>
          </cell>
          <cell r="D2621">
            <v>3347.78</v>
          </cell>
        </row>
        <row r="2622">
          <cell r="A2622">
            <v>95956</v>
          </cell>
          <cell r="B2622" t="str">
            <v>(COMPOSIÇÃO REPRESENTATIVA) EXECUÇÃO DE ESTRUTURAS DE CONCRETO ARMADO, PARA EDIFICAÇÃO HABITACIONAL UNIFAMILIAR TÉRREA (CASA EM EMPREENDIMENTOS), FCK = 25 MPA. AF_01/2017</v>
          </cell>
          <cell r="C2622" t="str">
            <v>M3</v>
          </cell>
          <cell r="D2622">
            <v>2583.5300000000002</v>
          </cell>
        </row>
        <row r="2623">
          <cell r="A2623">
            <v>95957</v>
          </cell>
          <cell r="B2623" t="str">
            <v>(COMPOSIÇÃO REPRESENTATIVA) EXECUÇÃO DE ESTRUTURAS DE CONCRETO ARMADO, PARA EDIFICAÇÃO INSTITUCIONAL TÉRREA, FCK = 25 MPA. AF_01/2017</v>
          </cell>
          <cell r="C2623" t="str">
            <v>M3</v>
          </cell>
          <cell r="D2623">
            <v>3426.81</v>
          </cell>
        </row>
        <row r="2624">
          <cell r="A2624">
            <v>95969</v>
          </cell>
          <cell r="B2624" t="str">
            <v>(COMPOSIÇÃO REPRESENTATIVA) EXECUÇÃO DE ESCADA EM CONCRETO ARMADO, MOLDADA IN LOCO, FCK = 25 MPA. AF_02/2017</v>
          </cell>
          <cell r="C2624" t="str">
            <v>M3</v>
          </cell>
          <cell r="D2624">
            <v>3298.82</v>
          </cell>
        </row>
        <row r="2625">
          <cell r="A2625">
            <v>97733</v>
          </cell>
          <cell r="B2625" t="str">
            <v>PEÇA RETANGULAR PRÉ-MOLDADA, VOLUME DE CONCRETO DE ATÉ 10 LITROS, TAXA DE AÇO APROXIMADA DE 30KG/M³. AF_01/2018</v>
          </cell>
          <cell r="C2625" t="str">
            <v>M3</v>
          </cell>
          <cell r="D2625">
            <v>2991.75</v>
          </cell>
        </row>
        <row r="2626">
          <cell r="A2626">
            <v>97734</v>
          </cell>
          <cell r="B2626" t="str">
            <v>PEÇA RETANGULAR PRÉ-MOLDADA, VOLUME DE CONCRETO DE 10 A 30 LITROS, TAXA DE AÇO APROXIMADA DE 30KG/M³. AF_01/2018</v>
          </cell>
          <cell r="C2626" t="str">
            <v>M3</v>
          </cell>
          <cell r="D2626">
            <v>2557.39</v>
          </cell>
        </row>
        <row r="2627">
          <cell r="A2627">
            <v>97735</v>
          </cell>
          <cell r="B2627" t="str">
            <v>PEÇA RETANGULAR PRÉ-MOLDADA, VOLUME DE CONCRETO DE 30 A 100 LITROS, TAXA DE AÇO APROXIMADA DE 30KG/M³. AF_01/2018</v>
          </cell>
          <cell r="C2627" t="str">
            <v>M3</v>
          </cell>
          <cell r="D2627">
            <v>2153.1799999999998</v>
          </cell>
        </row>
        <row r="2628">
          <cell r="A2628">
            <v>97736</v>
          </cell>
          <cell r="B2628" t="str">
            <v>PEÇA RETANGULAR PRÉ-MOLDADA, VOLUME DE CONCRETO ACIMA DE 100 LITROS, TAXA DE AÇO APROXIMADA DE 30KG/M³. AF_01/2018</v>
          </cell>
          <cell r="C2628" t="str">
            <v>M3</v>
          </cell>
          <cell r="D2628">
            <v>1430.99</v>
          </cell>
        </row>
        <row r="2629">
          <cell r="A2629">
            <v>97737</v>
          </cell>
          <cell r="B2629" t="str">
            <v>PEÇA RETANGULAR PRÉ-MOLDADA, VOLUME DE CONCRETO DE 30 A 70 LITROS , TAXA DE AÇO APROXIMADA DE 70KG/M³. AF_01/2018</v>
          </cell>
          <cell r="C2629" t="str">
            <v>M3</v>
          </cell>
          <cell r="D2629">
            <v>3114.37</v>
          </cell>
        </row>
        <row r="2630">
          <cell r="A2630">
            <v>97738</v>
          </cell>
          <cell r="B2630" t="str">
            <v>PEÇA CIRCULAR PRÉ-MOLDADA, VOLUME DE CONCRETO DE 10 A 30 LITROS, TAXA DE FIBRA DE POLIPROPILENO APROXIMADA DE 6 KG/M³. AF_01/2018_P</v>
          </cell>
          <cell r="C2630" t="str">
            <v>M3</v>
          </cell>
          <cell r="D2630">
            <v>5018.09</v>
          </cell>
        </row>
        <row r="2631">
          <cell r="A2631">
            <v>97739</v>
          </cell>
          <cell r="B2631" t="str">
            <v>PEÇA CIRCULAR PRÉ-MOLDADA, VOLUME DE CONCRETO DE 30 A 100 LITROS, TAXA DE AÇO APROXIMADA DE 30KG/M³. AF_01/2018</v>
          </cell>
          <cell r="C2631" t="str">
            <v>M3</v>
          </cell>
          <cell r="D2631">
            <v>2668.07</v>
          </cell>
        </row>
        <row r="2632">
          <cell r="A2632">
            <v>97740</v>
          </cell>
          <cell r="B2632" t="str">
            <v>PEÇA CIRCULAR PRÉ-MOLDADA, VOLUME DE CONCRETO ACIMA DE 100 LITROS, TAXA DE AÇO APROXIMADA DE 30KG/M³. AF_01/2018</v>
          </cell>
          <cell r="C2632" t="str">
            <v>M3</v>
          </cell>
          <cell r="D2632">
            <v>2044.1</v>
          </cell>
        </row>
        <row r="2633">
          <cell r="A2633">
            <v>98615</v>
          </cell>
          <cell r="B2633" t="str">
            <v>CONTENÇÃO EM CORTINA COM ESTACAS ESPAÇADAS COM 30 CM DE DIÂMETRO E PROFUNDIDADE MENOR OU IGUAL A 10 M. AF_06/2018</v>
          </cell>
          <cell r="C2633" t="str">
            <v>M2</v>
          </cell>
          <cell r="D2633">
            <v>141.07</v>
          </cell>
        </row>
        <row r="2634">
          <cell r="A2634">
            <v>98616</v>
          </cell>
          <cell r="B2634" t="str">
            <v>CONTENÇÃO EM CORTINA COM ESTACAS ESPAÇADAS COM 30 CM DE DIÂMETRO E PROFUNDIDADE MAIOR QUE 10 M E MENOR OU IGUAL A 15 M. AF_06/2018</v>
          </cell>
          <cell r="C2634" t="str">
            <v>M2</v>
          </cell>
          <cell r="D2634">
            <v>113.4</v>
          </cell>
        </row>
        <row r="2635">
          <cell r="A2635">
            <v>98617</v>
          </cell>
          <cell r="B2635" t="str">
            <v>CONTENÇÃO EM CORTINA COM ESTACAS ESPAÇADAS COM 30 CM DE DIÂMETRO E PROFUNDIDADE MAIOR QUE 15 M. AF_06/2018</v>
          </cell>
          <cell r="C2635" t="str">
            <v>M2</v>
          </cell>
          <cell r="D2635">
            <v>106</v>
          </cell>
        </row>
        <row r="2636">
          <cell r="A2636">
            <v>98618</v>
          </cell>
          <cell r="B2636" t="str">
            <v>CONTENÇÃO EM CORTINA COM ESTACAS ESPAÇADAS COM 40 CM DE DIÂMETRO E PROFUNDIDADE MENOR OU IGUAL A 10 M. AF_06/2018</v>
          </cell>
          <cell r="C2636" t="str">
            <v>M2</v>
          </cell>
          <cell r="D2636">
            <v>144.86000000000001</v>
          </cell>
        </row>
        <row r="2637">
          <cell r="A2637">
            <v>98619</v>
          </cell>
          <cell r="B2637" t="str">
            <v>CONTENÇÃO EM CORTINA COM ESTACAS ESPAÇADAS COM 40 CM DE DIÂMETRO E PROFUNDIDADE MAIOR QUE 10 M E MENOR OU IGUAL A 15 M. AF_06/2018</v>
          </cell>
          <cell r="C2637" t="str">
            <v>M2</v>
          </cell>
          <cell r="D2637">
            <v>133.63999999999999</v>
          </cell>
        </row>
        <row r="2638">
          <cell r="A2638">
            <v>98620</v>
          </cell>
          <cell r="B2638" t="str">
            <v>CONTENÇÃO EM CORTINA COM ESTACAS ESPAÇADAS COM 40 CM DE DIÂMETRO E PROFUNDIDADE MAIOR QUE 15 M. AF_06/2018</v>
          </cell>
          <cell r="C2638" t="str">
            <v>M2</v>
          </cell>
          <cell r="D2638">
            <v>127.96</v>
          </cell>
        </row>
        <row r="2639">
          <cell r="A2639">
            <v>98621</v>
          </cell>
          <cell r="B2639" t="str">
            <v>CONTENÇÃO EM CORTINA COM ESTACAS ESPAÇADAS COM 50 CM DE DIÂMETRO E PROFUNDIDADE MENOR OU IGUAL A 10 M. AF_06/2018</v>
          </cell>
          <cell r="C2639" t="str">
            <v>M2</v>
          </cell>
          <cell r="D2639">
            <v>166.61</v>
          </cell>
        </row>
        <row r="2640">
          <cell r="A2640">
            <v>98622</v>
          </cell>
          <cell r="B2640" t="str">
            <v>CONTENÇÃO EM CORTINA COM ESTACAS ESPAÇADAS COM 50 CM DE DIÂMETRO E PROFUNDIDADE MAIOR QUE 10 M E MENOR OU IGUAL A 15 M. AF_06/2018</v>
          </cell>
          <cell r="C2640" t="str">
            <v>M2</v>
          </cell>
          <cell r="D2640">
            <v>157.57</v>
          </cell>
        </row>
        <row r="2641">
          <cell r="A2641">
            <v>98623</v>
          </cell>
          <cell r="B2641" t="str">
            <v>CONTENÇÃO EM CORTINA COM ESTACAS ESPAÇADAS COM 50 CM DE DIÂMETRO E PROFUNDIDADE MAIOR QUE 15 M. AF_06/2018</v>
          </cell>
          <cell r="C2641" t="str">
            <v>M2</v>
          </cell>
          <cell r="D2641">
            <v>152.96</v>
          </cell>
        </row>
        <row r="2642">
          <cell r="A2642">
            <v>98624</v>
          </cell>
          <cell r="B2642" t="str">
            <v>CONTENÇÃO EM CORTINA COM ESTACAS ESPAÇADAS COM 60 CM DE DIÂMETRO E PROFUNDIDADE MENOR OU IGUAL A 10 M. AF_06/2018</v>
          </cell>
          <cell r="C2642" t="str">
            <v>M2</v>
          </cell>
          <cell r="D2642">
            <v>189.8</v>
          </cell>
        </row>
        <row r="2643">
          <cell r="A2643">
            <v>98625</v>
          </cell>
          <cell r="B2643" t="str">
            <v>CONTENÇÃO EM CORTINA COM ESTACAS ESPAÇADAS COM 60 CM DE DIÂMETRO E PROFUNDIDADE MAIOR QUE 10 M E MENOR OU IGUAL A 15 M. AF_06/2018</v>
          </cell>
          <cell r="C2643" t="str">
            <v>M2</v>
          </cell>
          <cell r="D2643">
            <v>182.12</v>
          </cell>
        </row>
        <row r="2644">
          <cell r="A2644">
            <v>98626</v>
          </cell>
          <cell r="B2644" t="str">
            <v>CONTENÇÃO EM CORTINA COM ESTACAS ESPAÇADAS COM 60 CM DE DIÂMETRO E PROFUNDIDADE MAIOR QUE 15 M. AF_06/2018</v>
          </cell>
          <cell r="C2644" t="str">
            <v>M2</v>
          </cell>
          <cell r="D2644">
            <v>178.15</v>
          </cell>
        </row>
        <row r="2645">
          <cell r="A2645">
            <v>98655</v>
          </cell>
          <cell r="B2645" t="str">
            <v>EXECUÇÃO DE MURETA GUIA PARA CONTENÇÃO/ FUNDAÇÃO COM 30 CM DE ESPESSURA. AF_06/2018</v>
          </cell>
          <cell r="C2645" t="str">
            <v>M</v>
          </cell>
          <cell r="D2645">
            <v>630.96</v>
          </cell>
        </row>
        <row r="2646">
          <cell r="A2646">
            <v>98656</v>
          </cell>
          <cell r="B2646" t="str">
            <v>EXECUÇÃO DE MURETA GUIA PARA CONTENÇÃO/ FUNDAÇÃO COM 40 CM DE ESPESSURA. AF_06/2018</v>
          </cell>
          <cell r="C2646" t="str">
            <v>M</v>
          </cell>
          <cell r="D2646">
            <v>641.05999999999995</v>
          </cell>
        </row>
        <row r="2647">
          <cell r="A2647">
            <v>98657</v>
          </cell>
          <cell r="B2647" t="str">
            <v>EXECUÇÃO DE MURETA GUIA PARA CONTENÇÃO/ FUNDAÇÃO COM 50 CM DE ESPESSURA. AF_06/2018</v>
          </cell>
          <cell r="C2647" t="str">
            <v>M</v>
          </cell>
          <cell r="D2647">
            <v>651.16</v>
          </cell>
        </row>
        <row r="2648">
          <cell r="A2648">
            <v>98658</v>
          </cell>
          <cell r="B2648" t="str">
            <v>EXECUÇÃO DE MURETA GUIA PARA CONTENÇÃO/ FUNDAÇÃO COM 60 CM DE ESPESSURA. AF_06/2018</v>
          </cell>
          <cell r="C2648" t="str">
            <v>M</v>
          </cell>
          <cell r="D2648">
            <v>661.25</v>
          </cell>
        </row>
        <row r="2649">
          <cell r="A2649">
            <v>98659</v>
          </cell>
          <cell r="B2649" t="str">
            <v>EXECUÇÃO DE MURETA GUIA PARA CONTENÇÃO/ FUNDAÇÃO COM 80 CM DE ESPESSURA. AF_06/2018</v>
          </cell>
          <cell r="C2649" t="str">
            <v>M</v>
          </cell>
          <cell r="D2649">
            <v>681.45</v>
          </cell>
        </row>
        <row r="2650">
          <cell r="A2650">
            <v>98746</v>
          </cell>
          <cell r="B2650" t="str">
            <v>SOLDA DE TOPO EM CHAPA/PERFIL/TUBO DE AÇO CHANFRADO, ESPESSURA=1/4''. AF_06/2018</v>
          </cell>
          <cell r="C2650" t="str">
            <v>M</v>
          </cell>
          <cell r="D2650">
            <v>51.7</v>
          </cell>
        </row>
        <row r="2651">
          <cell r="A2651">
            <v>98749</v>
          </cell>
          <cell r="B2651" t="str">
            <v>SOLDA DE TOPO EM CHAPA/PERFIL/TUBO DE AÇO CHANFRADO, ESPESSURA=5/16''. AF_06/2018</v>
          </cell>
          <cell r="C2651" t="str">
            <v>M</v>
          </cell>
          <cell r="D2651">
            <v>62.01</v>
          </cell>
        </row>
        <row r="2652">
          <cell r="A2652">
            <v>98750</v>
          </cell>
          <cell r="B2652" t="str">
            <v>SOLDA DE TOPO EM CHAPA/PERFIL/TUBO DE AÇO CHANFRADO, ESPESSURA=3/8''. AF_06/2018</v>
          </cell>
          <cell r="C2652" t="str">
            <v>M</v>
          </cell>
          <cell r="D2652">
            <v>74.510000000000005</v>
          </cell>
        </row>
        <row r="2653">
          <cell r="A2653">
            <v>98751</v>
          </cell>
          <cell r="B2653" t="str">
            <v>SOLDA DE TOPO EM CHAPA/PERFIL/TUBO DE AÇO CHANFRADO, ESPESSURA=1/2''. AF_06/2018</v>
          </cell>
          <cell r="C2653" t="str">
            <v>M</v>
          </cell>
          <cell r="D2653">
            <v>107.16</v>
          </cell>
        </row>
        <row r="2654">
          <cell r="A2654">
            <v>98752</v>
          </cell>
          <cell r="B2654" t="str">
            <v>SOLDA DE TOPO EM CHAPA/PERFIL/TUBO DE AÇO CHANFRADO, ESPESSURA=5/8''. AF_06/2018</v>
          </cell>
          <cell r="C2654" t="str">
            <v>M</v>
          </cell>
          <cell r="D2654">
            <v>146.5</v>
          </cell>
        </row>
        <row r="2655">
          <cell r="A2655">
            <v>98753</v>
          </cell>
          <cell r="B2655" t="str">
            <v>SOLDA DE TOPO EM CHAPA/PERFIL/TUBO DE AÇO CHANFRADO, ESPESSURA=3/4''. AF_06/2018</v>
          </cell>
          <cell r="C2655" t="str">
            <v>M</v>
          </cell>
          <cell r="D2655">
            <v>195.44</v>
          </cell>
        </row>
        <row r="2656">
          <cell r="A2656">
            <v>100763</v>
          </cell>
          <cell r="B2656" t="str">
            <v>VIGA METÁLICA EM PERFIL LAMINADO OU SOLDADO EM AÇO ESTRUTURAL, COM CONEXÕES PARAFUSADAS, INCLUSOS MÃO DE OBRA, TRANSPORTE E IÇAMENTO UTILIZANDO GUINDASTE - FORNECIMENTO E INSTALAÇÃO. AF_01/2020_P</v>
          </cell>
          <cell r="C2656" t="str">
            <v>KG</v>
          </cell>
          <cell r="D2656">
            <v>16.600000000000001</v>
          </cell>
        </row>
        <row r="2657">
          <cell r="A2657">
            <v>100764</v>
          </cell>
          <cell r="B2657" t="str">
            <v>VIGA METÁLICA EM PERFIL LAMINADO OU SOLDADO EM AÇO ESTRUTURAL, COM CONEXÕES SOLDADAS, INCLUSOS MÃO DE OBRA, TRANSPORTE E IÇAMENTO UTILIZANDO GUINDASTE - FORNECIMENTO E INSTALAÇÃO. AF_01/2020_P</v>
          </cell>
          <cell r="C2657" t="str">
            <v>KG</v>
          </cell>
          <cell r="D2657">
            <v>16.559999999999999</v>
          </cell>
        </row>
        <row r="2658">
          <cell r="A2658">
            <v>100765</v>
          </cell>
          <cell r="B2658" t="str">
            <v>PILAR METÁLICO PERFIL LAMINADO/SOLDADO EM AÇO ESTRUTURAL, COM CONEXÕES PARAFUSADAS, INCLUSOS MÃO DE OBRA, TRANSPORTE E IÇAMENTO UTILIZANDO GUINDASTE - FORNECIMENTO E INSTALAÇÃO. AF_01/2020_P</v>
          </cell>
          <cell r="C2658" t="str">
            <v>KG</v>
          </cell>
          <cell r="D2658">
            <v>16.39</v>
          </cell>
        </row>
        <row r="2659">
          <cell r="A2659">
            <v>100766</v>
          </cell>
          <cell r="B2659" t="str">
            <v>PILAR METÁLICO PERFIL LAMINADO OU SOLDADO EM AÇO ESTRUTURAL, COM CONEXÕES SOLDADAS, INCLUSOS MÃO DE OBRA, TRANSPORTE E IÇAMENTO UTILIZANDO GUINDASTE - FORNECIMENTO E INSTALAÇÃO. AF_01/2020_P</v>
          </cell>
          <cell r="C2659" t="str">
            <v>KG</v>
          </cell>
          <cell r="D2659">
            <v>16.649999999999999</v>
          </cell>
        </row>
        <row r="2660">
          <cell r="A2660">
            <v>100767</v>
          </cell>
          <cell r="B2660" t="str">
            <v>CONTRAVENTAMENTO COM CANTONEIRAS DE AÇO, ABAS IGUAIS, COM CONEXÕES PARAFUSADAS, INCLUSOS MÃO DE OBRA, TRANSPORTE E IÇAMENTO UTILIZANDO TALHA MANUAL, PARA EDIFÍCIOS DE ATÉ 2 PAVIMENTOS - FORNECIMENTO E INSTALAÇÃO. AF_01/2020_P</v>
          </cell>
          <cell r="C2660" t="str">
            <v>KG</v>
          </cell>
          <cell r="D2660">
            <v>15.7</v>
          </cell>
        </row>
        <row r="2661">
          <cell r="A2661">
            <v>100768</v>
          </cell>
          <cell r="B2661" t="str">
            <v>CONTRAVENTAMENTO COM CANTONEIRAS DE AÇO, ABAS IGUAIS, COM CONEXÕES SOLDADAS, INCLUSOS MÃO DE OBRA, TRANSPORTE E IÇAMENTO UTILIZANDO TALHA MANUAL, PARA EDIFÍCIOS DE ATÉ 2 PAVIMENTOS - FORNECIMENTO E INSTALAÇÃO. AF_01/2020_P</v>
          </cell>
          <cell r="C2661" t="str">
            <v>KG</v>
          </cell>
          <cell r="D2661">
            <v>20.13</v>
          </cell>
        </row>
        <row r="2662">
          <cell r="A2662">
            <v>100769</v>
          </cell>
          <cell r="B2662" t="str">
            <v>CONTRAVENTAMENTO COM CANTONEIRAS DE AÇO, ABAS IGUAIS, COM CONEXÕES PARAFUSADAS, INCLUSOS MÃO DE OBRA, TRANSPORTE E IÇAMENTO UTILIZANDO GUINDASTE, PARA EDIFÍCIOS DE 3 A 5 PAVIMENTOS - FORNECIMENTO E INSTALAÇÃO. AF_01/2020_P</v>
          </cell>
          <cell r="C2662" t="str">
            <v>KG</v>
          </cell>
          <cell r="D2662">
            <v>20.68</v>
          </cell>
        </row>
        <row r="2663">
          <cell r="A2663">
            <v>100770</v>
          </cell>
          <cell r="B2663" t="str">
            <v>CONTRAVENTAMENTO COM CANTONEIRAS DE AÇO, ABAS IGUAIS, COM CONEXÕES SOLDADAS, INCLUSOS MÃO DE OBRA, TRANSPORTE E IÇAMENTO UTILIZANDO GUINDASTE, PARA EDIFÍCIOS DE 3 A 5 PAVIMENTOS - FORNECIMENTO E INSTALAÇÃO. AF_01/2020_P</v>
          </cell>
          <cell r="C2663" t="str">
            <v>KG</v>
          </cell>
          <cell r="D2663">
            <v>20.32</v>
          </cell>
        </row>
        <row r="2664">
          <cell r="A2664">
            <v>100771</v>
          </cell>
          <cell r="B2664" t="str">
            <v>CONTRAVENTAMENTO COM CANTONEIRAS DE AÇO, ABAS IGUAIS, COM CONEXÕES PARAFUSADAS, INCLUSOS MÃO DE OBRA, TRANSPORTE E IÇAMENTO UTILIZANDO GRUA, PARA EDIFÍCIOS DE 6 A 10 PAVIMENTOS - FORNECIMENTO E INSTALAÇÃO. AF_01/2020_P</v>
          </cell>
          <cell r="C2664" t="str">
            <v>KG</v>
          </cell>
          <cell r="D2664">
            <v>26.44</v>
          </cell>
        </row>
        <row r="2665">
          <cell r="A2665">
            <v>100772</v>
          </cell>
          <cell r="B2665" t="str">
            <v>CONTRAVENTAMENTO COM CANTONEIRAS DE AÇO, ABAS IGUAIS, COM CONEXÕES SOLDADAS, INCLUSOS MÃO DE OBRA, TRANSPORTE E IÇAMENTO UTILIZANDO GRUA, PARA EDIFÍCIOS DE 6 A 10 PAVIMENTOS - FORNECIMENTO E INSTALAÇÃO. AF_01/2020_P</v>
          </cell>
          <cell r="C2665" t="str">
            <v>KG</v>
          </cell>
          <cell r="D2665">
            <v>16.28</v>
          </cell>
        </row>
        <row r="2666">
          <cell r="A2666">
            <v>100773</v>
          </cell>
          <cell r="B2666" t="str">
            <v>ESTRUTURA TRELIÇADA DE COBERTURA, TIPO ARCO, COM LIGAÇÕES SOLDADAS, INCLUSOS PERFIS METÁLICOS, CHAPAS METÁLICAS, MÃO DE OBRA E TRANSPORTE COM GUINDASTE - FORNECIMENTO E INSTALAÇÃO. AF_01/2020_P</v>
          </cell>
          <cell r="C2666" t="str">
            <v>KG</v>
          </cell>
          <cell r="D2666">
            <v>19.66</v>
          </cell>
        </row>
        <row r="2667">
          <cell r="A2667">
            <v>100774</v>
          </cell>
          <cell r="B2667" t="str">
            <v>ESTRUTURA TRELIÇADA DE COBERTURA, TIPO SHED, COM LIGAÇÕES SOLDADAS, INCLUSOS PERFIS METÁLICOS, CHAPAS METÁLICAS, MÃO DE OBRA E TRANSPORTE COM GUINDASTE - FORNECIMENTO E INSTALAÇÃO. AF_01/2020_P</v>
          </cell>
          <cell r="C2667" t="str">
            <v>KG</v>
          </cell>
          <cell r="D2667">
            <v>12.69</v>
          </cell>
        </row>
        <row r="2668">
          <cell r="A2668">
            <v>100775</v>
          </cell>
          <cell r="B2668" t="str">
            <v>ESTRUTURA TRELIÇADA DE COBERTURA, TIPO FINK, COM LIGAÇÕES SOLDADAS, INCLUSOS PERFIS METÁLICOS, CHAPAS METÁLICAS, MÃO DE OBRA E TRANSPORTE COM GUINDASTE - FORNECIMENTO E INSTALAÇÃO. AF_01/2020_P</v>
          </cell>
          <cell r="C2668" t="str">
            <v>KG</v>
          </cell>
          <cell r="D2668">
            <v>14.34</v>
          </cell>
        </row>
        <row r="2669">
          <cell r="A2669">
            <v>100776</v>
          </cell>
          <cell r="B2669" t="str">
            <v>ESTRUTURA TRELIÇADA DE COBERTURA, TIPO ARCO, COM LIGAÇÕES PARAFUSADAS, INCLUSOS PERFIS METÁLICOS, CHAPAS METÁLICAS, MÃO DE OBRA E TRANSPORTE COM GUINDASTE - FORNECIMENTO E INSTALAÇÃO. AF_01/2020_P</v>
          </cell>
          <cell r="C2669" t="str">
            <v>KG</v>
          </cell>
          <cell r="D2669">
            <v>19.77</v>
          </cell>
        </row>
        <row r="2670">
          <cell r="A2670">
            <v>100777</v>
          </cell>
          <cell r="B2670" t="str">
            <v>ESTRUTURA TRELIÇADA DE COBERTURA, TIPO SHED, COM LIGAÇÕES PARAFUSADAS, INCLUSOS PERFIS METÁLICOS, CHAPAS METÁLICAS, MÃO DE OBRA E TRANSPORTE COM GUINDASTE - FORNECIMENTO E INSTALAÇÃO. AF_01/2020_P</v>
          </cell>
          <cell r="C2670" t="str">
            <v>KG</v>
          </cell>
          <cell r="D2670">
            <v>14.54</v>
          </cell>
        </row>
        <row r="2671">
          <cell r="A2671">
            <v>100778</v>
          </cell>
          <cell r="B2671" t="str">
            <v>ESTRUTURA TRELIÇADA DE COBERTURA, TIPO FINK, COM LIGAÇÕES PARAFUSADAS, INCLUSOS PERFIS METÁLICOS, CHAPAS METÁLICAS, MÃO DE OBRA E TRANSPORTE COM GUINDASTE - FORNECIMENTO E INSTALAÇÃO. AF_01/2020_P</v>
          </cell>
          <cell r="C2671" t="str">
            <v>KG</v>
          </cell>
          <cell r="D2671">
            <v>11.2</v>
          </cell>
        </row>
        <row r="2672">
          <cell r="A2672">
            <v>98560</v>
          </cell>
          <cell r="B2672" t="str">
            <v>IMPERMEABILIZAÇÃO DE PISO COM ARGAMASSA DE CIMENTO E AREIA, COM ADITIVO IMPERMEABILIZANTE, E = 2CM. AF_06/2018</v>
          </cell>
          <cell r="C2672" t="str">
            <v>M2</v>
          </cell>
          <cell r="D2672">
            <v>40.14</v>
          </cell>
        </row>
        <row r="2673">
          <cell r="A2673">
            <v>98561</v>
          </cell>
          <cell r="B2673" t="str">
            <v>IMPERMEABILIZAÇÃO DE PAREDES COM ARGAMASSA DE CIMENTO E AREIA, COM ADITIVO IMPERMEABILIZANTE, E = 2CM. AF_06/2018</v>
          </cell>
          <cell r="C2673" t="str">
            <v>M2</v>
          </cell>
          <cell r="D2673">
            <v>35.1</v>
          </cell>
        </row>
        <row r="2674">
          <cell r="A2674">
            <v>98562</v>
          </cell>
          <cell r="B2674" t="str">
            <v>IMPERMEABILIZAÇÃO DE FLOREIRA OU VIGA BALDRAME COM ARGAMASSA DE CIMENTO E AREIA, COM ADITIVO IMPERMEABILIZANTE, E = 2 CM. AF_06/2018</v>
          </cell>
          <cell r="C2674" t="str">
            <v>M2</v>
          </cell>
          <cell r="D2674">
            <v>35.68</v>
          </cell>
        </row>
        <row r="2675">
          <cell r="A2675">
            <v>98555</v>
          </cell>
          <cell r="B2675" t="str">
            <v>IMPERMEABILIZAÇÃO DE SUPERFÍCIE COM ARGAMASSA POLIMÉRICA / MEMBRANA ACRÍLICA, 3 DEMÃOS. AF_06/2018</v>
          </cell>
          <cell r="C2675" t="str">
            <v>M2</v>
          </cell>
          <cell r="D2675">
            <v>20.079999999999998</v>
          </cell>
        </row>
        <row r="2676">
          <cell r="A2676">
            <v>98556</v>
          </cell>
          <cell r="B2676" t="str">
            <v>IMPERMEABILIZAÇÃO DE SUPERFÍCIE COM ARGAMASSA POLIMÉRICA / MEMBRANA ACRÍLICA, 4 DEMÃOS, REFORÇADA COM VÉU DE POLIÉSTER (MAV). AF_06/2018</v>
          </cell>
          <cell r="C2676" t="str">
            <v>M2</v>
          </cell>
          <cell r="D2676">
            <v>39.590000000000003</v>
          </cell>
        </row>
        <row r="2677">
          <cell r="A2677">
            <v>98558</v>
          </cell>
          <cell r="B2677" t="str">
            <v>TRATAMENTO DE RALO OU PONTO EMERGENTE COM ARGAMASSA POLIMÉRICA / MEMBRANA ACRÍLICA REFORÇADO COM VÉU DE POLIÉSTER (MAV). AF_06/2018</v>
          </cell>
          <cell r="C2677" t="str">
            <v>UN</v>
          </cell>
          <cell r="D2677">
            <v>6.16</v>
          </cell>
        </row>
        <row r="2678">
          <cell r="A2678">
            <v>98559</v>
          </cell>
          <cell r="B2678" t="str">
            <v>TRATAMENTO DE RODAPÉ COM VÉU DE POLIÉSTER. AF_06/2018</v>
          </cell>
          <cell r="C2678" t="str">
            <v>M</v>
          </cell>
          <cell r="D2678">
            <v>4.01</v>
          </cell>
        </row>
        <row r="2679">
          <cell r="A2679">
            <v>98546</v>
          </cell>
          <cell r="B2679" t="str">
            <v>IMPERMEABILIZAÇÃO DE SUPERFÍCIE COM MANTA ASFÁLTICA, UMA CAMADA, INCLUSIVE APLICAÇÃO DE PRIMER ASFÁLTICO, E=3MM. AF_06/2018</v>
          </cell>
          <cell r="C2679" t="str">
            <v>M2</v>
          </cell>
          <cell r="D2679">
            <v>92.14</v>
          </cell>
        </row>
        <row r="2680">
          <cell r="A2680">
            <v>98547</v>
          </cell>
          <cell r="B2680" t="str">
            <v>IMPERMEABILIZAÇÃO DE SUPERFÍCIE COM MANTA ASFÁLTICA, DUAS CAMADAS, INCLUSIVE APLICAÇÃO DE PRIMER ASFÁLTICO, E=3MM E E=4MM. AF_06/2018</v>
          </cell>
          <cell r="C2680" t="str">
            <v>M2</v>
          </cell>
          <cell r="D2680">
            <v>175.35</v>
          </cell>
        </row>
        <row r="2681">
          <cell r="A2681">
            <v>98553</v>
          </cell>
          <cell r="B2681" t="str">
            <v>IMPERMEABILIZAÇÃO DE SUPERFÍCIE COM MEMBRANA À BASE DE POLIURETANO, 2 DEMÃOS. AF_06/2018</v>
          </cell>
          <cell r="C2681" t="str">
            <v>M2</v>
          </cell>
          <cell r="D2681">
            <v>101.62</v>
          </cell>
        </row>
        <row r="2682">
          <cell r="A2682">
            <v>98554</v>
          </cell>
          <cell r="B2682" t="str">
            <v>IMPERMEABILIZAÇÃO DE SUPERFÍCIE COM MEMBRANA À BASE DE RESINA ACRÍLICA, 3 DEMÃOS. AF_06/2018</v>
          </cell>
          <cell r="C2682" t="str">
            <v>M2</v>
          </cell>
          <cell r="D2682">
            <v>34.22</v>
          </cell>
        </row>
        <row r="2683">
          <cell r="A2683">
            <v>98557</v>
          </cell>
          <cell r="B2683" t="str">
            <v>IMPERMEABILIZAÇÃO DE SUPERFÍCIE COM EMULSÃO ASFÁLTICA, 2 DEMÃOS AF_06/2018</v>
          </cell>
          <cell r="C2683" t="str">
            <v>M2</v>
          </cell>
          <cell r="D2683">
            <v>58.82</v>
          </cell>
        </row>
        <row r="2684">
          <cell r="A2684">
            <v>98563</v>
          </cell>
          <cell r="B2684" t="str">
            <v>PROTEÇÃO MECÂNICA DE SUPERFÍCIE HORIZONTAL COM ARGAMASSA DE CIMENTO E AREIA, TRAÇO 1:3, E=2CM. AF_06/2018</v>
          </cell>
          <cell r="C2684" t="str">
            <v>M2</v>
          </cell>
          <cell r="D2684">
            <v>29.98</v>
          </cell>
        </row>
        <row r="2685">
          <cell r="A2685">
            <v>98564</v>
          </cell>
          <cell r="B2685" t="str">
            <v>PROTEÇÃO MECÂNICA DE SUPERFÍCIE VERTICAL COM ARGAMASSA DE CIMENTO E AREIA, TRAÇO 1:3, E=2CM. AF_06/2018</v>
          </cell>
          <cell r="C2685" t="str">
            <v>M2</v>
          </cell>
          <cell r="D2685">
            <v>43.41</v>
          </cell>
        </row>
        <row r="2686">
          <cell r="A2686">
            <v>98565</v>
          </cell>
          <cell r="B2686" t="str">
            <v>PROTEÇÃO MECÂNICA DE SUPERFICIE HORIZONTAL COM ARGAMASSA DE CIMENTO E AREIA, TRAÇO 1:3, E=3CM. AF_06/2018</v>
          </cell>
          <cell r="C2686" t="str">
            <v>M2</v>
          </cell>
          <cell r="D2686">
            <v>42.9</v>
          </cell>
        </row>
        <row r="2687">
          <cell r="A2687">
            <v>98566</v>
          </cell>
          <cell r="B2687" t="str">
            <v>PROTEÇÃO MECÂNICA DE SUPERFÍCIE VERTICAL COM ARGAMASSA DE CIMENTO E AREIA, TRAÇO 1:3, E=3CM. AF_06/2018</v>
          </cell>
          <cell r="C2687" t="str">
            <v>M2</v>
          </cell>
          <cell r="D2687">
            <v>56.33</v>
          </cell>
        </row>
        <row r="2688">
          <cell r="A2688">
            <v>98567</v>
          </cell>
          <cell r="B2688" t="str">
            <v>PROTEÇÃO MECÂNICA DE SUPERFICIE HORIZONTAL COM ARGAMASSA DE CIMENTO E AREIA, TRAÇO 1:3, E=4CM. AF_06/2018</v>
          </cell>
          <cell r="C2688" t="str">
            <v>M2</v>
          </cell>
          <cell r="D2688">
            <v>55.15</v>
          </cell>
        </row>
        <row r="2689">
          <cell r="A2689">
            <v>98568</v>
          </cell>
          <cell r="B2689" t="str">
            <v>PROTEÇÃO MECÂNICA DE SUPERFÍCIE VERTICAL COM ARGAMASSA DE CIMENTO E AREIA, TRAÇO 1:3, E=4CM. AF_06/2018</v>
          </cell>
          <cell r="C2689" t="str">
            <v>M2</v>
          </cell>
          <cell r="D2689">
            <v>68.569999999999993</v>
          </cell>
        </row>
        <row r="2690">
          <cell r="A2690">
            <v>98569</v>
          </cell>
          <cell r="B2690" t="str">
            <v>PROTEÇÃO MECÂNICA DE SUPERFICIE HORIZONTAL COM ARGAMASSA DE CIMENTO E AREIA, TRAÇO 1:3, E=5CM. AF_06/2018</v>
          </cell>
          <cell r="C2690" t="str">
            <v>M2</v>
          </cell>
          <cell r="D2690">
            <v>68.069999999999993</v>
          </cell>
        </row>
        <row r="2691">
          <cell r="A2691">
            <v>98570</v>
          </cell>
          <cell r="B2691" t="str">
            <v>PROTEÇÃO MECÂNICA DE SUPERFÍCIE VERTICAL COM ARGAMASSA DE CIMENTO E AREIA, TRAÇO 1:3, E=5CM. AF_06/2018</v>
          </cell>
          <cell r="C2691" t="str">
            <v>M2</v>
          </cell>
          <cell r="D2691">
            <v>81.510000000000005</v>
          </cell>
        </row>
        <row r="2692">
          <cell r="A2692">
            <v>98571</v>
          </cell>
          <cell r="B2692" t="str">
            <v>PROTEÇÃO MECÂNICA DE SUPERFICIE HORIZONTAL COM CONCRETO 15 MPA, E=4CM. AF_06/2018</v>
          </cell>
          <cell r="C2692" t="str">
            <v>M2</v>
          </cell>
          <cell r="D2692">
            <v>39.619999999999997</v>
          </cell>
        </row>
        <row r="2693">
          <cell r="A2693">
            <v>98572</v>
          </cell>
          <cell r="B2693" t="str">
            <v>PROTEÇÃO MECÂNICA DE SUPERFICIE HORIZONTAL COM CONCRETO 15 MPA, E=5CM. AF_06/2018</v>
          </cell>
          <cell r="C2693" t="str">
            <v>M2</v>
          </cell>
          <cell r="D2693">
            <v>48.72</v>
          </cell>
        </row>
        <row r="2694">
          <cell r="A2694">
            <v>98573</v>
          </cell>
          <cell r="B2694" t="str">
            <v>PROTEÇÃO MECÂNICA DE SUPERFÍCIE VERTICAL COM CONCRETO 15 MPA, E=5CM. AF_06/2018</v>
          </cell>
          <cell r="C2694" t="str">
            <v>M2</v>
          </cell>
          <cell r="D2694">
            <v>61.83</v>
          </cell>
        </row>
        <row r="2695">
          <cell r="A2695">
            <v>91831</v>
          </cell>
          <cell r="B2695" t="str">
            <v>ELETRODUTO FLEXÍVEL CORRUGADO, PVC, DN 20 MM (1/2"), PARA CIRCUITOS TERMINAIS, INSTALADO EM FORRO - FORNECIMENTO E INSTALAÇÃO. AF_12/2015</v>
          </cell>
          <cell r="C2695" t="str">
            <v>M</v>
          </cell>
          <cell r="D2695">
            <v>7.21</v>
          </cell>
        </row>
        <row r="2696">
          <cell r="A2696">
            <v>91833</v>
          </cell>
          <cell r="B2696" t="str">
            <v>ELETRODUTO FLEXÍVEL CORRUGADO REFORÇADO, PVC, DN 20 MM (1/2"), PARA CIRCUITOS TERMINAIS, INSTALADO EM FORRO - FORNECIMENTO E INSTALAÇÃO. AF_12/2015</v>
          </cell>
          <cell r="C2696" t="str">
            <v>M</v>
          </cell>
          <cell r="D2696">
            <v>7.67</v>
          </cell>
        </row>
        <row r="2697">
          <cell r="A2697">
            <v>91834</v>
          </cell>
          <cell r="B2697" t="str">
            <v>ELETRODUTO FLEXÍVEL CORRUGADO, PVC, DN 25 MM (3/4"), PARA CIRCUITOS TERMINAIS, INSTALADO EM FORRO - FORNECIMENTO E INSTALAÇÃO. AF_12/2015</v>
          </cell>
          <cell r="C2697" t="str">
            <v>M</v>
          </cell>
          <cell r="D2697">
            <v>7.96</v>
          </cell>
        </row>
        <row r="2698">
          <cell r="A2698">
            <v>91835</v>
          </cell>
          <cell r="B2698" t="str">
            <v>ELETRODUTO FLEXÍVEL CORRUGADO REFORÇADO, PVC, DN 25 MM (3/4"), PARA CIRCUITOS TERMINAIS, INSTALADO EM FORRO - FORNECIMENTO E INSTALAÇÃO. AF_12/2015</v>
          </cell>
          <cell r="C2698" t="str">
            <v>M</v>
          </cell>
          <cell r="D2698">
            <v>9.15</v>
          </cell>
        </row>
        <row r="2699">
          <cell r="A2699">
            <v>91836</v>
          </cell>
          <cell r="B2699" t="str">
            <v>ELETRODUTO FLEXÍVEL CORRUGADO, PVC, DN 32 MM (1"), PARA CIRCUITOS TERMINAIS, INSTALADO EM FORRO - FORNECIMENTO E INSTALAÇÃO. AF_12/2015</v>
          </cell>
          <cell r="C2699" t="str">
            <v>M</v>
          </cell>
          <cell r="D2699">
            <v>10.35</v>
          </cell>
        </row>
        <row r="2700">
          <cell r="A2700">
            <v>91837</v>
          </cell>
          <cell r="B2700" t="str">
            <v>ELETRODUTO FLEXÍVEL CORRUGADO REFORÇADO, PVC, DN 32 MM (1"), PARA CIRCUITOS TERMINAIS, INSTALADO EM FORRO - FORNECIMENTO E INSTALAÇÃO. AF_12/2015</v>
          </cell>
          <cell r="C2700" t="str">
            <v>M</v>
          </cell>
          <cell r="D2700">
            <v>13.13</v>
          </cell>
        </row>
        <row r="2701">
          <cell r="A2701">
            <v>91839</v>
          </cell>
          <cell r="B2701" t="str">
            <v>ELETRODUTO FLEXÍVEL LISO, PEAD, DN 32 MM (1"), PARA CIRCUITOS TERMINAIS, INSTALADO EM FORRO - FORNECIMENTO E INSTALAÇÃO. AF_12/2015</v>
          </cell>
          <cell r="C2701" t="str">
            <v>M</v>
          </cell>
          <cell r="D2701">
            <v>8.67</v>
          </cell>
        </row>
        <row r="2702">
          <cell r="A2702">
            <v>91840</v>
          </cell>
          <cell r="B2702" t="str">
            <v>ELETRODUTO FLEXÍVEL CORRUGADO, PEAD, DN 40 MM (1 1/4"), PARA CIRCUITOS TERMINAIS, INSTALADO EM FORRO - FORNECIMENTO E INSTALAÇÃO. AF_12/2015</v>
          </cell>
          <cell r="C2702" t="str">
            <v>M</v>
          </cell>
          <cell r="D2702">
            <v>10.7</v>
          </cell>
        </row>
        <row r="2703">
          <cell r="A2703">
            <v>91841</v>
          </cell>
          <cell r="B2703" t="str">
            <v>ELETRODUTO FLEXÍVEL LISO, PEAD, DN 40 MM (1 1/4"), PARA CIRCUITOS TERMINAIS, INSTALADO EM FORRO - FORNECIMENTO E INSTALAÇÃO. AF_12/2015</v>
          </cell>
          <cell r="C2703" t="str">
            <v>M</v>
          </cell>
          <cell r="D2703">
            <v>10.18</v>
          </cell>
        </row>
        <row r="2704">
          <cell r="A2704">
            <v>91842</v>
          </cell>
          <cell r="B2704" t="str">
            <v>ELETRODUTO FLEXÍVEL CORRUGADO, PVC, DN 20 MM (1/2"), PARA CIRCUITOS TERMINAIS, INSTALADO EM LAJE - FORNECIMENTO E INSTALAÇÃO. AF_12/2015</v>
          </cell>
          <cell r="C2704" t="str">
            <v>M</v>
          </cell>
          <cell r="D2704">
            <v>4.91</v>
          </cell>
        </row>
        <row r="2705">
          <cell r="A2705">
            <v>91843</v>
          </cell>
          <cell r="B2705" t="str">
            <v>ELETRODUTO FLEXÍVEL CORRUGADO REFORÇADO, PVC, DN 20 MM (1/2"), PARA CIRCUITOS TERMINAIS, INSTALADO EM LAJE - FORNECIMENTO E INSTALAÇÃO. AF_12/2015</v>
          </cell>
          <cell r="C2705" t="str">
            <v>M</v>
          </cell>
          <cell r="D2705">
            <v>5.37</v>
          </cell>
        </row>
        <row r="2706">
          <cell r="A2706">
            <v>91844</v>
          </cell>
          <cell r="B2706" t="str">
            <v>ELETRODUTO FLEXÍVEL CORRUGADO, PVC, DN 25 MM (3/4"), PARA CIRCUITOS TERMINAIS, INSTALADO EM LAJE - FORNECIMENTO E INSTALAÇÃO. AF_12/2015</v>
          </cell>
          <cell r="C2706" t="str">
            <v>M</v>
          </cell>
          <cell r="D2706">
            <v>5.66</v>
          </cell>
        </row>
        <row r="2707">
          <cell r="A2707">
            <v>91845</v>
          </cell>
          <cell r="B2707" t="str">
            <v>ELETRODUTO FLEXÍVEL CORRUGADO REFORÇADO, PVC, DN 25 MM (3/4"), PARA CIRCUITOS TERMINAIS, INSTALADO EM LAJE - FORNECIMENTO E INSTALAÇÃO. AF_12/2015</v>
          </cell>
          <cell r="C2707" t="str">
            <v>M</v>
          </cell>
          <cell r="D2707">
            <v>6.85</v>
          </cell>
        </row>
        <row r="2708">
          <cell r="A2708">
            <v>91846</v>
          </cell>
          <cell r="B2708" t="str">
            <v>ELETRODUTO FLEXÍVEL CORRUGADO, PVC, DN 32 MM (1"), PARA CIRCUITOS TERMINAIS, INSTALADO EM LAJE - FORNECIMENTO E INSTALAÇÃO. AF_12/2015</v>
          </cell>
          <cell r="C2708" t="str">
            <v>M</v>
          </cell>
          <cell r="D2708">
            <v>8.07</v>
          </cell>
        </row>
        <row r="2709">
          <cell r="A2709">
            <v>91847</v>
          </cell>
          <cell r="B2709" t="str">
            <v>ELETRODUTO FLEXÍVEL CORRUGADO REFORÇADO, PVC, DN 32 MM (1"), PARA CIRCUITOS TERMINAIS, INSTALADO EM LAJE - FORNECIMENTO E INSTALAÇÃO. AF_12/2015</v>
          </cell>
          <cell r="C2709" t="str">
            <v>M</v>
          </cell>
          <cell r="D2709">
            <v>10.85</v>
          </cell>
        </row>
        <row r="2710">
          <cell r="A2710">
            <v>91849</v>
          </cell>
          <cell r="B2710" t="str">
            <v>ELETRODUTO FLEXÍVEL LISO, PEAD, DN 32 MM (1"), PARA CIRCUITOS TERMINAIS, INSTALADO EM LAJE - FORNECIMENTO E INSTALAÇÃO. AF_12/2015</v>
          </cell>
          <cell r="C2710" t="str">
            <v>M</v>
          </cell>
          <cell r="D2710">
            <v>6.39</v>
          </cell>
        </row>
        <row r="2711">
          <cell r="A2711">
            <v>91850</v>
          </cell>
          <cell r="B2711" t="str">
            <v>ELETRODUTO FLEXÍVEL CORRUGADO, PEAD, DN 40 MM (1 1/4"), PARA CIRCUITOS TERMINAIS, INSTALADO EM LAJE - FORNECIMENTO E INSTALAÇÃO. AF_12/2015</v>
          </cell>
          <cell r="C2711" t="str">
            <v>M</v>
          </cell>
          <cell r="D2711">
            <v>8.44</v>
          </cell>
        </row>
        <row r="2712">
          <cell r="A2712">
            <v>91851</v>
          </cell>
          <cell r="B2712" t="str">
            <v>ELETRODUTO FLEXÍVEL LISO, PEAD, DN 40 MM (1 1/4"), PARA CIRCUITOS TERMINAIS, INSTALADO EM LAJE - FORNECIMENTO E INSTALAÇÃO. AF_12/2015</v>
          </cell>
          <cell r="C2712" t="str">
            <v>M</v>
          </cell>
          <cell r="D2712">
            <v>7.92</v>
          </cell>
        </row>
        <row r="2713">
          <cell r="A2713">
            <v>91852</v>
          </cell>
          <cell r="B2713" t="str">
            <v>ELETRODUTO FLEXÍVEL CORRUGADO, PVC, DN 20 MM (1/2"), PARA CIRCUITOS TERMINAIS, INSTALADO EM PAREDE - FORNECIMENTO E INSTALAÇÃO. AF_12/2015</v>
          </cell>
          <cell r="C2713" t="str">
            <v>M</v>
          </cell>
          <cell r="D2713">
            <v>6.93</v>
          </cell>
        </row>
        <row r="2714">
          <cell r="A2714">
            <v>91853</v>
          </cell>
          <cell r="B2714" t="str">
            <v>ELETRODUTO FLEXÍVEL CORRUGADO REFORÇADO, PVC, DN 20 MM (1/2"), PARA CIRCUITOS TERMINAIS, INSTALADO EM PAREDE - FORNECIMENTO E INSTALAÇÃO. AF_12/2015</v>
          </cell>
          <cell r="C2714" t="str">
            <v>M</v>
          </cell>
          <cell r="D2714">
            <v>7.35</v>
          </cell>
        </row>
        <row r="2715">
          <cell r="A2715">
            <v>91854</v>
          </cell>
          <cell r="B2715" t="str">
            <v>ELETRODUTO FLEXÍVEL CORRUGADO, PVC, DN 25 MM (3/4"), PARA CIRCUITOS TERMINAIS, INSTALADO EM PAREDE - FORNECIMENTO E INSTALAÇÃO. AF_12/2015</v>
          </cell>
          <cell r="C2715" t="str">
            <v>M</v>
          </cell>
          <cell r="D2715">
            <v>7.66</v>
          </cell>
        </row>
        <row r="2716">
          <cell r="A2716">
            <v>91855</v>
          </cell>
          <cell r="B2716" t="str">
            <v>ELETRODUTO FLEXÍVEL CORRUGADO REFORÇADO, PVC, DN 25 MM (3/4"), PARA CIRCUITOS TERMINAIS, INSTALADO EM PAREDE - FORNECIMENTO E INSTALAÇÃO. AF_12/2015</v>
          </cell>
          <cell r="C2716" t="str">
            <v>M</v>
          </cell>
          <cell r="D2716">
            <v>8.76</v>
          </cell>
        </row>
        <row r="2717">
          <cell r="A2717">
            <v>91856</v>
          </cell>
          <cell r="B2717" t="str">
            <v>ELETRODUTO FLEXÍVEL CORRUGADO, PVC, DN 32 MM (1"), PARA CIRCUITOS TERMINAIS, INSTALADO EM PAREDE - FORNECIMENTO E INSTALAÇÃO. AF_12/2015</v>
          </cell>
          <cell r="C2717" t="str">
            <v>M</v>
          </cell>
          <cell r="D2717">
            <v>9.94</v>
          </cell>
        </row>
        <row r="2718">
          <cell r="A2718">
            <v>91857</v>
          </cell>
          <cell r="B2718" t="str">
            <v>ELETRODUTO FLEXÍVEL CORRUGADO REFORÇADO, PVC, DN 32 MM (1"), PARA CIRCUITOS TERMINAIS, INSTALADO EM PAREDE - FORNECIMENTO E INSTALAÇÃO. AF_12/2015</v>
          </cell>
          <cell r="C2718" t="str">
            <v>M</v>
          </cell>
          <cell r="D2718">
            <v>12.51</v>
          </cell>
        </row>
        <row r="2719">
          <cell r="A2719">
            <v>91859</v>
          </cell>
          <cell r="B2719" t="str">
            <v>ELETRODUTO FLEXÍVEL LISO, PEAD, DN 32 MM (1"), PARA CIRCUITOS TERMINAIS, INSTALADO EM PAREDE - FORNECIMENTO E INSTALAÇÃO. AF_12/2015</v>
          </cell>
          <cell r="C2719" t="str">
            <v>M</v>
          </cell>
          <cell r="D2719">
            <v>8.3800000000000008</v>
          </cell>
        </row>
        <row r="2720">
          <cell r="A2720">
            <v>91860</v>
          </cell>
          <cell r="B2720" t="str">
            <v>ELETRODUTO FLEXÍVEL CORRUGADO, PEAD, DN 40 MM (1 1/4"), PARA CIRCUITOS TERMINAIS, INSTALADO EM PAREDE - FORNECIMENTO E INSTALAÇÃO. AF_12/2015</v>
          </cell>
          <cell r="C2720" t="str">
            <v>M</v>
          </cell>
          <cell r="D2720">
            <v>10.36</v>
          </cell>
        </row>
        <row r="2721">
          <cell r="A2721">
            <v>91861</v>
          </cell>
          <cell r="B2721" t="str">
            <v>ELETRODUTO FLEXÍVEL LISO, PEAD, DN 40 MM (1 1/4"), PARA CIRCUITOS TERMINAIS, INSTALADO EM PAREDE - FORNECIMENTO E INSTALAÇÃO. AF_12/2015</v>
          </cell>
          <cell r="C2721" t="str">
            <v>M</v>
          </cell>
          <cell r="D2721">
            <v>9.8800000000000008</v>
          </cell>
        </row>
        <row r="2722">
          <cell r="A2722">
            <v>91862</v>
          </cell>
          <cell r="B2722" t="str">
            <v>ELETRODUTO RÍGIDO ROSCÁVEL, PVC, DN 20 MM (1/2"), PARA CIRCUITOS TERMINAIS, INSTALADO EM FORRO - FORNECIMENTO E INSTALAÇÃO. AF_12/2015</v>
          </cell>
          <cell r="C2722" t="str">
            <v>M</v>
          </cell>
          <cell r="D2722">
            <v>8.7100000000000009</v>
          </cell>
        </row>
        <row r="2723">
          <cell r="A2723">
            <v>91863</v>
          </cell>
          <cell r="B2723" t="str">
            <v>ELETRODUTO RÍGIDO ROSCÁVEL, PVC, DN 25 MM (3/4"), PARA CIRCUITOS TERMINAIS, INSTALADO EM FORRO - FORNECIMENTO E INSTALAÇÃO. AF_12/2015</v>
          </cell>
          <cell r="C2723" t="str">
            <v>M</v>
          </cell>
          <cell r="D2723">
            <v>10.15</v>
          </cell>
        </row>
        <row r="2724">
          <cell r="A2724">
            <v>91864</v>
          </cell>
          <cell r="B2724" t="str">
            <v>ELETRODUTO RÍGIDO ROSCÁVEL, PVC, DN 32 MM (1"), PARA CIRCUITOS TERMINAIS, INSTALADO EM FORRO - FORNECIMENTO E INSTALAÇÃO. AF_12/2015</v>
          </cell>
          <cell r="C2724" t="str">
            <v>M</v>
          </cell>
          <cell r="D2724">
            <v>13.33</v>
          </cell>
        </row>
        <row r="2725">
          <cell r="A2725">
            <v>91865</v>
          </cell>
          <cell r="B2725" t="str">
            <v>ELETRODUTO RÍGIDO ROSCÁVEL, PVC, DN 40 MM (1 1/4"), PARA CIRCUITOS TERMINAIS, INSTALADO EM FORRO - FORNECIMENTO E INSTALAÇÃO. AF_12/2015</v>
          </cell>
          <cell r="C2725" t="str">
            <v>M</v>
          </cell>
          <cell r="D2725">
            <v>16.48</v>
          </cell>
        </row>
        <row r="2726">
          <cell r="A2726">
            <v>91866</v>
          </cell>
          <cell r="B2726" t="str">
            <v>ELETRODUTO RÍGIDO ROSCÁVEL, PVC, DN 20 MM (1/2"), PARA CIRCUITOS TERMINAIS, INSTALADO EM LAJE - FORNECIMENTO E INSTALAÇÃO. AF_12/2015</v>
          </cell>
          <cell r="C2726" t="str">
            <v>M</v>
          </cell>
          <cell r="D2726">
            <v>6.52</v>
          </cell>
        </row>
        <row r="2727">
          <cell r="A2727">
            <v>91867</v>
          </cell>
          <cell r="B2727" t="str">
            <v>ELETRODUTO RÍGIDO ROSCÁVEL, PVC, DN 25 MM (3/4"), PARA CIRCUITOS TERMINAIS, INSTALADO EM LAJE - FORNECIMENTO E INSTALAÇÃO. AF_12/2015</v>
          </cell>
          <cell r="C2727" t="str">
            <v>M</v>
          </cell>
          <cell r="D2727">
            <v>7.96</v>
          </cell>
        </row>
        <row r="2728">
          <cell r="A2728">
            <v>91868</v>
          </cell>
          <cell r="B2728" t="str">
            <v>ELETRODUTO RÍGIDO ROSCÁVEL, PVC, DN 32 MM (1"), PARA CIRCUITOS TERMINAIS, INSTALADO EM LAJE - FORNECIMENTO E INSTALAÇÃO. AF_12/2015</v>
          </cell>
          <cell r="C2728" t="str">
            <v>M</v>
          </cell>
          <cell r="D2728">
            <v>11.16</v>
          </cell>
        </row>
        <row r="2729">
          <cell r="A2729">
            <v>91869</v>
          </cell>
          <cell r="B2729" t="str">
            <v>ELETRODUTO RÍGIDO ROSCÁVEL, PVC, DN 40 MM (1 1/4"), PARA CIRCUITOS TERMINAIS, INSTALADO EM LAJE - FORNECIMENTO E INSTALAÇÃO. AF_12/2015</v>
          </cell>
          <cell r="C2729" t="str">
            <v>M</v>
          </cell>
          <cell r="D2729">
            <v>14.3</v>
          </cell>
        </row>
        <row r="2730">
          <cell r="A2730">
            <v>91870</v>
          </cell>
          <cell r="B2730" t="str">
            <v>ELETRODUTO RÍGIDO ROSCÁVEL, PVC, DN 20 MM (1/2"), PARA CIRCUITOS TERMINAIS, INSTALADO EM PAREDE - FORNECIMENTO E INSTALAÇÃO. AF_12/2015</v>
          </cell>
          <cell r="C2730" t="str">
            <v>M</v>
          </cell>
          <cell r="D2730">
            <v>9.08</v>
          </cell>
        </row>
        <row r="2731">
          <cell r="A2731">
            <v>91871</v>
          </cell>
          <cell r="B2731" t="str">
            <v>ELETRODUTO RÍGIDO ROSCÁVEL, PVC, DN 25 MM (3/4"), PARA CIRCUITOS TERMINAIS, INSTALADO EM PAREDE - FORNECIMENTO E INSTALAÇÃO. AF_12/2015</v>
          </cell>
          <cell r="C2731" t="str">
            <v>M</v>
          </cell>
          <cell r="D2731">
            <v>10.56</v>
          </cell>
        </row>
        <row r="2732">
          <cell r="A2732">
            <v>91872</v>
          </cell>
          <cell r="B2732" t="str">
            <v>ELETRODUTO RÍGIDO ROSCÁVEL, PVC, DN 32 MM (1"), PARA CIRCUITOS TERMINAIS, INSTALADO EM PAREDE - FORNECIMENTO E INSTALAÇÃO. AF_12/2015</v>
          </cell>
          <cell r="C2732" t="str">
            <v>M</v>
          </cell>
          <cell r="D2732">
            <v>13.75</v>
          </cell>
        </row>
        <row r="2733">
          <cell r="A2733">
            <v>91873</v>
          </cell>
          <cell r="B2733" t="str">
            <v>ELETRODUTO RÍGIDO ROSCÁVEL, PVC, DN 40 MM (1 1/4"), PARA CIRCUITOS TERMINAIS, INSTALADO EM PAREDE - FORNECIMENTO E INSTALAÇÃO. AF_12/2015</v>
          </cell>
          <cell r="C2733" t="str">
            <v>M</v>
          </cell>
          <cell r="D2733">
            <v>16.86</v>
          </cell>
        </row>
        <row r="2734">
          <cell r="A2734">
            <v>93008</v>
          </cell>
          <cell r="B2734" t="str">
            <v>ELETRODUTO RÍGIDO ROSCÁVEL, PVC, DN 50 MM (1 1/2"), PARA REDE ENTERRADA DE DISTRIBUIÇÃO DE ENERGIA ELÉTRICA - FORNECIMENTO E INSTALAÇÃO. AF_12/2021</v>
          </cell>
          <cell r="C2734" t="str">
            <v>M</v>
          </cell>
          <cell r="D2734">
            <v>14.23</v>
          </cell>
        </row>
        <row r="2735">
          <cell r="A2735">
            <v>93009</v>
          </cell>
          <cell r="B2735" t="str">
            <v>ELETRODUTO RÍGIDO ROSCÁVEL, PVC, DN 60 MM (2"), PARA REDE ENTERRADA DE DISTRIBUIÇÃO DE ENERGIA ELÉTRICA - FORNECIMENTO E INSTALAÇÃO. AF_12/2021</v>
          </cell>
          <cell r="C2735" t="str">
            <v>M</v>
          </cell>
          <cell r="D2735">
            <v>21.16</v>
          </cell>
        </row>
        <row r="2736">
          <cell r="A2736">
            <v>93010</v>
          </cell>
          <cell r="B2736" t="str">
            <v>ELETRODUTO RÍGIDO ROSCÁVEL, PVC, DN 75 MM (2 1/2"), PARA REDE ENTERRADA DE DISTRIBUIÇÃO DE ENERGIA ELÉTRICA - FORNECIMENTO E INSTALAÇÃO. AF_12/2021</v>
          </cell>
          <cell r="C2736" t="str">
            <v>M</v>
          </cell>
          <cell r="D2736">
            <v>29.55</v>
          </cell>
        </row>
        <row r="2737">
          <cell r="A2737">
            <v>93011</v>
          </cell>
          <cell r="B2737" t="str">
            <v>ELETRODUTO RÍGIDO ROSCÁVEL, PVC, DN 85 MM (3"), PARA REDE ENTERRADA DE DISTRIBUIÇÃO DE ENERGIA ELÉTRICA - FORNECIMENTO E INSTALAÇÃO. AF_12/2021</v>
          </cell>
          <cell r="C2737" t="str">
            <v>M</v>
          </cell>
          <cell r="D2737">
            <v>36.19</v>
          </cell>
        </row>
        <row r="2738">
          <cell r="A2738">
            <v>93012</v>
          </cell>
          <cell r="B2738" t="str">
            <v>ELETRODUTO RÍGIDO ROSCÁVEL, PVC, DN 110 MM (4"), PARA REDE ENTERRADA DE DISTRIBUIÇÃO DE ENERGIA ELÉTRICA - FORNECIMENTO E INSTALAÇÃO. AF_12/2021</v>
          </cell>
          <cell r="C2738" t="str">
            <v>M</v>
          </cell>
          <cell r="D2738">
            <v>54.85</v>
          </cell>
        </row>
        <row r="2739">
          <cell r="A2739">
            <v>95726</v>
          </cell>
          <cell r="B2739" t="str">
            <v>ELETRODUTO RÍGIDO SOLDÁVEL, PVC, DN 20 MM (½), APARENTE, INSTALADO EM TETO - FORNECIMENTO E INSTALAÇÃO. AF_11/2016_P</v>
          </cell>
          <cell r="C2739" t="str">
            <v>M</v>
          </cell>
          <cell r="D2739">
            <v>6.09</v>
          </cell>
        </row>
        <row r="2740">
          <cell r="A2740">
            <v>95727</v>
          </cell>
          <cell r="B2740" t="str">
            <v>ELETRODUTO RÍGIDO SOLDÁVEL, PVC, DN 25 MM (3/4), APARENTE, INSTALADO EM TETO - FORNECIMENTO E INSTALAÇÃO. AF_11/2016_P</v>
          </cell>
          <cell r="C2740" t="str">
            <v>M</v>
          </cell>
          <cell r="D2740">
            <v>6.9</v>
          </cell>
        </row>
        <row r="2741">
          <cell r="A2741">
            <v>95728</v>
          </cell>
          <cell r="B2741" t="str">
            <v>ELETRODUTO RÍGIDO SOLDÁVEL, PVC, DN 32 MM (1), APARENTE, INSTALADO EM TETO - FORNECIMENTO E INSTALAÇÃO. AF_11/2016_P</v>
          </cell>
          <cell r="C2741" t="str">
            <v>M</v>
          </cell>
          <cell r="D2741">
            <v>8.66</v>
          </cell>
        </row>
        <row r="2742">
          <cell r="A2742">
            <v>95729</v>
          </cell>
          <cell r="B2742" t="str">
            <v>ELETRODUTO RÍGIDO SOLDÁVEL, PVC, DN 20 MM (½), APARENTE, INSTALADO EM PAREDE - FORNECIMENTO E INSTALAÇÃO. AF_11/2016_P</v>
          </cell>
          <cell r="C2742" t="str">
            <v>M</v>
          </cell>
          <cell r="D2742">
            <v>7.74</v>
          </cell>
        </row>
        <row r="2743">
          <cell r="A2743">
            <v>95730</v>
          </cell>
          <cell r="B2743" t="str">
            <v>ELETRODUTO RÍGIDO SOLDÁVEL, PVC, DN 25 MM (3/4), APARENTE, INSTALADO EM PAREDE - FORNECIMENTO E INSTALAÇÃO. AF_11/2016_P</v>
          </cell>
          <cell r="C2743" t="str">
            <v>M</v>
          </cell>
          <cell r="D2743">
            <v>8.56</v>
          </cell>
        </row>
        <row r="2744">
          <cell r="A2744">
            <v>95731</v>
          </cell>
          <cell r="B2744" t="str">
            <v>ELETRODUTO RÍGIDO SOLDÁVEL, PVC, DN 32 MM (1), APARENTE, INSTALADO EM PAREDE - FORNECIMENTO E INSTALAÇÃO. AF_11/2016_P</v>
          </cell>
          <cell r="C2744" t="str">
            <v>M</v>
          </cell>
          <cell r="D2744">
            <v>10.31</v>
          </cell>
        </row>
        <row r="2745">
          <cell r="A2745">
            <v>95732</v>
          </cell>
          <cell r="B2745" t="str">
            <v>LUVA PARA ELETRODUTO, PVC, SOLDÁVEL, DN 20 MM (1/2), APARENTE, INSTALADA EM TETO - FORNECIMENTO E INSTALAÇÃO. AF_11/2016_P</v>
          </cell>
          <cell r="C2745" t="str">
            <v>UN</v>
          </cell>
          <cell r="D2745">
            <v>3.81</v>
          </cell>
        </row>
        <row r="2746">
          <cell r="A2746">
            <v>95745</v>
          </cell>
          <cell r="B2746" t="str">
            <v>ELETRODUTO DE AÇO GALVANIZADO, CLASSE LEVE, DN 20 MM (3/4), APARENTE, INSTALADO EM TETO - FORNECIMENTO E INSTALAÇÃO. AF_11/2016_P</v>
          </cell>
          <cell r="C2746" t="str">
            <v>M</v>
          </cell>
          <cell r="D2746">
            <v>19.53</v>
          </cell>
        </row>
        <row r="2747">
          <cell r="A2747">
            <v>95746</v>
          </cell>
          <cell r="B2747" t="str">
            <v>ELETRODUTO DE AÇO GALVANIZADO, CLASSE LEVE, DN 25 MM (1), APARENTE, INSTALADO EM TETO - FORNECIMENTO E INSTALAÇÃO. AF_11/2016_P</v>
          </cell>
          <cell r="C2747" t="str">
            <v>M</v>
          </cell>
          <cell r="D2747">
            <v>24.18</v>
          </cell>
        </row>
        <row r="2748">
          <cell r="A2748">
            <v>95747</v>
          </cell>
          <cell r="B2748" t="str">
            <v>ELETRODUTO DE AÇO GALVANIZADO, CLASSE SEMI PESADO, DN 32 MM (1 1/4), APARENTE, INSTALADO EM TETO - FORNECIMENTO E INSTALAÇÃO. AF_11/2016_P</v>
          </cell>
          <cell r="C2748" t="str">
            <v>M</v>
          </cell>
          <cell r="D2748">
            <v>40.04</v>
          </cell>
        </row>
        <row r="2749">
          <cell r="A2749">
            <v>95748</v>
          </cell>
          <cell r="B2749" t="str">
            <v>ELETRODUTO DE AÇO GALVANIZADO, CLASSE SEMI PESADO, DN 40 MM (1 1/2 ), APARENTE, INSTALADO EM TETO - FORNECIMENTO E INSTALAÇÃO. AF_11/2016_P</v>
          </cell>
          <cell r="C2749" t="str">
            <v>M</v>
          </cell>
          <cell r="D2749">
            <v>43.07</v>
          </cell>
        </row>
        <row r="2750">
          <cell r="A2750">
            <v>95749</v>
          </cell>
          <cell r="B2750" t="str">
            <v>ELETRODUTO DE AÇO GALVANIZADO, CLASSE LEVE, DN 20 MM (3/4), APARENTE, INSTALADO EM PAREDE - FORNECIMENTO E INSTALAÇÃO. AF_11/2016_P</v>
          </cell>
          <cell r="C2750" t="str">
            <v>M</v>
          </cell>
          <cell r="D2750">
            <v>24.89</v>
          </cell>
        </row>
        <row r="2751">
          <cell r="A2751">
            <v>95750</v>
          </cell>
          <cell r="B2751" t="str">
            <v>ELETRODUTO DE AÇO GALVANIZADO, CLASSE LEVE, DN 25 MM (1), APARENTE, INSTALADO EM PAREDE - FORNECIMENTO E INSTALAÇÃO. AF_11/2016_P</v>
          </cell>
          <cell r="C2751" t="str">
            <v>M</v>
          </cell>
          <cell r="D2751">
            <v>29.42</v>
          </cell>
        </row>
        <row r="2752">
          <cell r="A2752">
            <v>95751</v>
          </cell>
          <cell r="B2752" t="str">
            <v>ELETRODUTO DE AÇO GALVANIZADO, CLASSE SEMI PESADO, DN 32 MM (1 1/4), APARENTE, INSTALADO EM PAREDE - FORNECIMENTO E INSTALAÇÃO. AF_11/2016_P</v>
          </cell>
          <cell r="C2752" t="str">
            <v>M</v>
          </cell>
          <cell r="D2752">
            <v>45.11</v>
          </cell>
        </row>
        <row r="2753">
          <cell r="A2753">
            <v>95752</v>
          </cell>
          <cell r="B2753" t="str">
            <v>ELETRODUTO DE AÇO GALVANIZADO, CLASSE SEMI PESADO, DN 40 MM (1 1/2  ), APARENTE, INSTALADO EM PAREDE - FORNECIMENTO E INSTALAÇÃO. AF_11/2016_P</v>
          </cell>
          <cell r="C2753" t="str">
            <v>M</v>
          </cell>
          <cell r="D2753">
            <v>47.95</v>
          </cell>
        </row>
        <row r="2754">
          <cell r="A2754">
            <v>97667</v>
          </cell>
          <cell r="B2754" t="str">
            <v>ELETRODUTO FLEXÍVEL CORRUGADO, PEAD, DN 50 (1 1/2"), PARA REDE ENTERRADA DE DISTRIBUIÇÃO DE ENERGIA ELÉTRICA - FORNECIMENTO E INSTALAÇÃO. AF_12/2021</v>
          </cell>
          <cell r="C2754" t="str">
            <v>M</v>
          </cell>
          <cell r="D2754">
            <v>6.42</v>
          </cell>
        </row>
        <row r="2755">
          <cell r="A2755">
            <v>97668</v>
          </cell>
          <cell r="B2755" t="str">
            <v>ELETRODUTO FLEXÍVEL CORRUGADO, PEAD, DN 63 (2"), PARA REDE ENTERRADA DE DISTRIBUIÇÃO DE ENERGIA ELÉTRICA - FORNECIMENTO E INSTALAÇÃO. AF_12/2021</v>
          </cell>
          <cell r="C2755" t="str">
            <v>M</v>
          </cell>
          <cell r="D2755">
            <v>9.16</v>
          </cell>
        </row>
        <row r="2756">
          <cell r="A2756">
            <v>97669</v>
          </cell>
          <cell r="B2756" t="str">
            <v>ELETRODUTO FLEXÍVEL CORRUGADO, PEAD, DN 90 (3"), PARA REDE ENTERRADA DE DISTRIBUIÇÃO DE ENERGIA ELÉTRICA - FORNECIMENTO E INSTALAÇÃO. AF_12/2021</v>
          </cell>
          <cell r="C2756" t="str">
            <v>M</v>
          </cell>
          <cell r="D2756">
            <v>13.56</v>
          </cell>
        </row>
        <row r="2757">
          <cell r="A2757">
            <v>97670</v>
          </cell>
          <cell r="B2757" t="str">
            <v>ELETRODUTO FLEXÍVEL CORRUGADO, PEAD, DN 100 (4"), PARA REDE ENTERRADA DE DISTRIBUIÇÃO DE ENERGIA ELÉTRICA - FORNECIMENTO E INSTALAÇÃO. AF_12/2021</v>
          </cell>
          <cell r="C2757" t="str">
            <v>M</v>
          </cell>
          <cell r="D2757">
            <v>17.399999999999999</v>
          </cell>
        </row>
        <row r="2758">
          <cell r="A2758">
            <v>91874</v>
          </cell>
          <cell r="B2758" t="str">
            <v>LUVA PARA ELETRODUTO, PVC, ROSCÁVEL, DN 20 MM (1/2"), PARA CIRCUITOS TERMINAIS, INSTALADA EM FORRO - FORNECIMENTO E INSTALAÇÃO. AF_12/2015</v>
          </cell>
          <cell r="C2758" t="str">
            <v>UN</v>
          </cell>
          <cell r="D2758">
            <v>3.96</v>
          </cell>
        </row>
        <row r="2759">
          <cell r="A2759">
            <v>91875</v>
          </cell>
          <cell r="B2759" t="str">
            <v>LUVA PARA ELETRODUTO, PVC, ROSCÁVEL, DN 25 MM (3/4"), PARA CIRCUITOS TERMINAIS, INSTALADA EM FORRO - FORNECIMENTO E INSTALAÇÃO. AF_12/2015</v>
          </cell>
          <cell r="C2759" t="str">
            <v>UN</v>
          </cell>
          <cell r="D2759">
            <v>5.26</v>
          </cell>
        </row>
        <row r="2760">
          <cell r="A2760">
            <v>91876</v>
          </cell>
          <cell r="B2760" t="str">
            <v>LUVA PARA ELETRODUTO, PVC, ROSCÁVEL, DN 32 MM (1"), PARA CIRCUITOS TERMINAIS, INSTALADA EM FORRO - FORNECIMENTO E INSTALAÇÃO. AF_12/2015</v>
          </cell>
          <cell r="C2760" t="str">
            <v>UN</v>
          </cell>
          <cell r="D2760">
            <v>6.93</v>
          </cell>
        </row>
        <row r="2761">
          <cell r="A2761">
            <v>91877</v>
          </cell>
          <cell r="B2761" t="str">
            <v>LUVA PARA ELETRODUTO, PVC, ROSCÁVEL, DN 40 MM (1 1/4"), PARA CIRCUITOS TERMINAIS, INSTALADA EM FORRO - FORNECIMENTO E INSTALAÇÃO. AF_12/2015</v>
          </cell>
          <cell r="C2761" t="str">
            <v>UN</v>
          </cell>
          <cell r="D2761">
            <v>9.23</v>
          </cell>
        </row>
        <row r="2762">
          <cell r="A2762">
            <v>91878</v>
          </cell>
          <cell r="B2762" t="str">
            <v>LUVA PARA ELETRODUTO, PVC, ROSCÁVEL, DN 20 MM (1/2"), PARA CIRCUITOS TERMINAIS, INSTALADA EM LAJE - FORNECIMENTO E INSTALAÇÃO. AF_12/2015</v>
          </cell>
          <cell r="C2762" t="str">
            <v>UN</v>
          </cell>
          <cell r="D2762">
            <v>5.08</v>
          </cell>
        </row>
        <row r="2763">
          <cell r="A2763">
            <v>91879</v>
          </cell>
          <cell r="B2763" t="str">
            <v>LUVA PARA ELETRODUTO, PVC, ROSCÁVEL, DN 25 MM (3/4"), PARA CIRCUITOS TERMINAIS, INSTALADA EM LAJE - FORNECIMENTO E INSTALAÇÃO. AF_12/2015</v>
          </cell>
          <cell r="C2763" t="str">
            <v>UN</v>
          </cell>
          <cell r="D2763">
            <v>6.34</v>
          </cell>
        </row>
        <row r="2764">
          <cell r="A2764">
            <v>91880</v>
          </cell>
          <cell r="B2764" t="str">
            <v>LUVA PARA ELETRODUTO, PVC, ROSCÁVEL, DN 32 MM (1"), PARA CIRCUITOS TERMINAIS, INSTALADA EM LAJE - FORNECIMENTO E INSTALAÇÃO. AF_12/2015</v>
          </cell>
          <cell r="C2764" t="str">
            <v>UN</v>
          </cell>
          <cell r="D2764">
            <v>8.0500000000000007</v>
          </cell>
        </row>
        <row r="2765">
          <cell r="A2765">
            <v>91881</v>
          </cell>
          <cell r="B2765" t="str">
            <v>LUVA PARA ELETRODUTO, PVC, ROSCÁVEL, DN 40 MM (1 1/4"), PARA CIRCUITOS TERMINAIS, INSTALADA EM LAJE - FORNECIMENTO E INSTALAÇÃO. AF_12/2015</v>
          </cell>
          <cell r="C2765" t="str">
            <v>UN</v>
          </cell>
          <cell r="D2765">
            <v>10.36</v>
          </cell>
        </row>
        <row r="2766">
          <cell r="A2766">
            <v>91882</v>
          </cell>
          <cell r="B2766" t="str">
            <v>LUVA PARA ELETRODUTO, PVC, ROSCÁVEL, DN 20 MM (1/2"), PARA CIRCUITOS TERMINAIS, INSTALADA EM PAREDE - FORNECIMENTO E INSTALAÇÃO. AF_12/2015</v>
          </cell>
          <cell r="C2766" t="str">
            <v>UN</v>
          </cell>
          <cell r="D2766">
            <v>6.28</v>
          </cell>
        </row>
        <row r="2767">
          <cell r="A2767">
            <v>91884</v>
          </cell>
          <cell r="B2767" t="str">
            <v>LUVA PARA ELETRODUTO, PVC, ROSCÁVEL, DN 25 MM (3/4"), PARA CIRCUITOS TERMINAIS, INSTALADA EM PAREDE - FORNECIMENTO E INSTALAÇÃO. AF_12/2015</v>
          </cell>
          <cell r="C2767" t="str">
            <v>UN</v>
          </cell>
          <cell r="D2767">
            <v>7.26</v>
          </cell>
        </row>
        <row r="2768">
          <cell r="A2768">
            <v>91885</v>
          </cell>
          <cell r="B2768" t="str">
            <v>LUVA PARA ELETRODUTO, PVC, ROSCÁVEL, DN 32 MM (1"), PARA CIRCUITOS TERMINAIS, INSTALADA EM PAREDE - FORNECIMENTO E INSTALAÇÃO. AF_12/2015</v>
          </cell>
          <cell r="C2768" t="str">
            <v>UN</v>
          </cell>
          <cell r="D2768">
            <v>8.6</v>
          </cell>
        </row>
        <row r="2769">
          <cell r="A2769">
            <v>91886</v>
          </cell>
          <cell r="B2769" t="str">
            <v>LUVA PARA ELETRODUTO, PVC, ROSCÁVEL, DN 40 MM (1 1/4"), PARA CIRCUITOS TERMINAIS, INSTALADA EM PAREDE - FORNECIMENTO E INSTALAÇÃO. AF_12/2015</v>
          </cell>
          <cell r="C2769" t="str">
            <v>UN</v>
          </cell>
          <cell r="D2769">
            <v>10.47</v>
          </cell>
        </row>
        <row r="2770">
          <cell r="A2770">
            <v>91887</v>
          </cell>
          <cell r="B2770" t="str">
            <v>CURVA 90 GRAUS PARA ELETRODUTO, PVC, ROSCÁVEL, DN 20 MM (1/2"), PARA CIRCUITOS TERMINAIS, INSTALADA EM FORRO - FORNECIMENTO E INSTALAÇÃO. AF_12/2015</v>
          </cell>
          <cell r="C2770" t="str">
            <v>UN</v>
          </cell>
          <cell r="D2770">
            <v>7.38</v>
          </cell>
        </row>
        <row r="2771">
          <cell r="A2771">
            <v>91889</v>
          </cell>
          <cell r="B2771" t="str">
            <v>CURVA 180 GRAUS PARA ELETRODUTO, PVC, ROSCÁVEL, DN 20 MM (1/2"), PARA CIRCUITOS TERMINAIS, INSTALADA EM FORRO - FORNECIMENTO E INSTALAÇÃO. AF_12/2015</v>
          </cell>
          <cell r="C2771" t="str">
            <v>UN</v>
          </cell>
          <cell r="D2771">
            <v>7.1</v>
          </cell>
        </row>
        <row r="2772">
          <cell r="A2772">
            <v>91890</v>
          </cell>
          <cell r="B2772" t="str">
            <v>CURVA 90 GRAUS PARA ELETRODUTO, PVC, ROSCÁVEL, DN 25 MM (3/4"), PARA CIRCUITOS TERMINAIS, INSTALADA EM FORRO - FORNECIMENTO E INSTALAÇÃO. AF_12/2015</v>
          </cell>
          <cell r="C2772" t="str">
            <v>UN</v>
          </cell>
          <cell r="D2772">
            <v>8.76</v>
          </cell>
        </row>
        <row r="2773">
          <cell r="A2773">
            <v>91892</v>
          </cell>
          <cell r="B2773" t="str">
            <v>CURVA 180 GRAUS PARA ELETRODUTO, PVC, ROSCÁVEL, DN 25 MM (3/4"), PARA CIRCUITOS TERMINAIS, INSTALADA EM FORRO - FORNECIMENTO E INSTALAÇÃO. AF_12/2015</v>
          </cell>
          <cell r="C2773" t="str">
            <v>UN</v>
          </cell>
          <cell r="D2773">
            <v>10.61</v>
          </cell>
        </row>
        <row r="2774">
          <cell r="A2774">
            <v>91893</v>
          </cell>
          <cell r="B2774" t="str">
            <v>CURVA 90 GRAUS PARA ELETRODUTO, PVC, ROSCÁVEL, DN 32 MM (1"), PARA CIRCUITOS TERMINAIS, INSTALADA EM FORRO - FORNECIMENTO E INSTALAÇÃO. AF_12/2015</v>
          </cell>
          <cell r="C2774" t="str">
            <v>UN</v>
          </cell>
          <cell r="D2774">
            <v>11.99</v>
          </cell>
        </row>
        <row r="2775">
          <cell r="A2775">
            <v>91895</v>
          </cell>
          <cell r="B2775" t="str">
            <v>CURVA 180 GRAUS PARA ELETRODUTO, PVC, ROSCÁVEL, DN 32 MM (1"), PARA CIRCUITOS TERMINAIS, INSTALADA EM FORRO - FORNECIMENTO E INSTALAÇÃO. AF_12/2015</v>
          </cell>
          <cell r="C2775" t="str">
            <v>UN</v>
          </cell>
          <cell r="D2775">
            <v>13.87</v>
          </cell>
        </row>
        <row r="2776">
          <cell r="A2776">
            <v>91896</v>
          </cell>
          <cell r="B2776" t="str">
            <v>CURVA 90 GRAUS PARA ELETRODUTO, PVC, ROSCÁVEL, DN 40 MM (1 1/4"), PARA CIRCUITOS TERMINAIS, INSTALADA EM FORRO - FORNECIMENTO E INSTALAÇÃO. AF_12/2015</v>
          </cell>
          <cell r="C2776" t="str">
            <v>UN</v>
          </cell>
          <cell r="D2776">
            <v>14.62</v>
          </cell>
        </row>
        <row r="2777">
          <cell r="A2777">
            <v>91898</v>
          </cell>
          <cell r="B2777" t="str">
            <v>CURVA 180 GRAUS PARA ELETRODUTO, PVC, ROSCÁVEL, DN 40 MM (1 1/4"), PARA CIRCUITOS TERMINAIS, INSTALADA EM FORRO - FORNECIMENTO E INSTALAÇÃO. AF_12/2015</v>
          </cell>
          <cell r="C2777" t="str">
            <v>UN</v>
          </cell>
          <cell r="D2777">
            <v>16.64</v>
          </cell>
        </row>
        <row r="2778">
          <cell r="A2778">
            <v>91899</v>
          </cell>
          <cell r="B2778" t="str">
            <v>CURVA 90 GRAUS PARA ELETRODUTO, PVC, ROSCÁVEL, DN 20 MM (1/2"), PARA CIRCUITOS TERMINAIS, INSTALADA EM LAJE - FORNECIMENTO E INSTALAÇÃO. AF_12/2015</v>
          </cell>
          <cell r="C2778" t="str">
            <v>UN</v>
          </cell>
          <cell r="D2778">
            <v>9.01</v>
          </cell>
        </row>
        <row r="2779">
          <cell r="A2779">
            <v>91901</v>
          </cell>
          <cell r="B2779" t="str">
            <v>CURVA 180 GRAUS PARA ELETRODUTO, PVC, ROSCÁVEL, DN 20 MM (1/2"), PARA CIRCUITOS TERMINAIS, INSTALADA EM LAJE - FORNECIMENTO E INSTALAÇÃO. AF_12/2015</v>
          </cell>
          <cell r="C2779" t="str">
            <v>UN</v>
          </cell>
          <cell r="D2779">
            <v>8.73</v>
          </cell>
        </row>
        <row r="2780">
          <cell r="A2780">
            <v>91902</v>
          </cell>
          <cell r="B2780" t="str">
            <v>CURVA 90 GRAUS PARA ELETRODUTO, PVC, ROSCÁVEL, DN 25 MM (3/4"), PARA CIRCUITOS TERMINAIS, INSTALADA EM LAJE - FORNECIMENTO E INSTALAÇÃO. AF_12/2015</v>
          </cell>
          <cell r="C2780" t="str">
            <v>UN</v>
          </cell>
          <cell r="D2780">
            <v>10.39</v>
          </cell>
        </row>
        <row r="2781">
          <cell r="A2781">
            <v>91904</v>
          </cell>
          <cell r="B2781" t="str">
            <v>CURVA 180 GRAUS PARA ELETRODUTO, PVC, ROSCÁVEL, DN 25 MM (3/4"), PARA CIRCUITOS TERMINAIS, INSTALADA EM LAJE - FORNECIMENTO E INSTALAÇÃO. AF_12/2015</v>
          </cell>
          <cell r="C2781" t="str">
            <v>UN</v>
          </cell>
          <cell r="D2781">
            <v>12.24</v>
          </cell>
        </row>
        <row r="2782">
          <cell r="A2782">
            <v>91905</v>
          </cell>
          <cell r="B2782" t="str">
            <v>CURVA 90 GRAUS PARA ELETRODUTO, PVC, ROSCÁVEL, DN 32 MM (1"), PARA CIRCUITOS TERMINAIS, INSTALADA EM LAJE - FORNECIMENTO E INSTALAÇÃO. AF_12/2015</v>
          </cell>
          <cell r="C2782" t="str">
            <v>UN</v>
          </cell>
          <cell r="D2782">
            <v>13.61</v>
          </cell>
        </row>
        <row r="2783">
          <cell r="A2783">
            <v>91907</v>
          </cell>
          <cell r="B2783" t="str">
            <v>CURVA 180 GRAUS PARA ELETRODUTO, PVC, ROSCÁVEL, DN 32 MM (1), PARA CIRCUITOS TERMINAIS, INSTALADA EM LAJE - FORNECIMENTO E INSTALAÇÃO. AF_12/2015</v>
          </cell>
          <cell r="C2783" t="str">
            <v>UN</v>
          </cell>
          <cell r="D2783">
            <v>15.49</v>
          </cell>
        </row>
        <row r="2784">
          <cell r="A2784">
            <v>91908</v>
          </cell>
          <cell r="B2784" t="str">
            <v>CURVA 90 GRAUS PARA ELETRODUTO, PVC, ROSCÁVEL, DN 40 MM (1 1/4"), PARA CIRCUITOS TERMINAIS, INSTALADA EM LAJE - FORNECIMENTO E INSTALAÇÃO. AF_12/2015</v>
          </cell>
          <cell r="C2784" t="str">
            <v>UN</v>
          </cell>
          <cell r="D2784">
            <v>16.28</v>
          </cell>
        </row>
        <row r="2785">
          <cell r="A2785">
            <v>91910</v>
          </cell>
          <cell r="B2785" t="str">
            <v>CURVA 180 GRAUS PARA ELETRODUTO, PVC, ROSCÁVEL, DN 40 MM (1 1/4"), PARA CIRCUITOS TERMINAIS, INSTALADA EM LAJE - FORNECIMENTO E INSTALAÇÃO. AF_12/2015</v>
          </cell>
          <cell r="C2785" t="str">
            <v>UN</v>
          </cell>
          <cell r="D2785">
            <v>18.3</v>
          </cell>
        </row>
        <row r="2786">
          <cell r="A2786">
            <v>91911</v>
          </cell>
          <cell r="B2786" t="str">
            <v>CURVA 90 GRAUS PARA ELETRODUTO, PVC, ROSCÁVEL, DN 20 MM (1/2"), PARA CIRCUITOS TERMINAIS, INSTALADA EM PAREDE - FORNECIMENTO E INSTALAÇÃO. AF_12/2015</v>
          </cell>
          <cell r="C2786" t="str">
            <v>UN</v>
          </cell>
          <cell r="D2786">
            <v>10.87</v>
          </cell>
        </row>
        <row r="2787">
          <cell r="A2787">
            <v>91913</v>
          </cell>
          <cell r="B2787" t="str">
            <v>CURVA 180 GRAUS PARA ELETRODUTO, PVC, ROSCÁVEL, DN 20 MM (1/2"), PARA CIRCUITOS TERMINAIS, INSTALADA EM PAREDE - FORNECIMENTO E INSTALAÇÃO. AF_12/2015</v>
          </cell>
          <cell r="C2787" t="str">
            <v>UN</v>
          </cell>
          <cell r="D2787">
            <v>10.59</v>
          </cell>
        </row>
        <row r="2788">
          <cell r="A2788">
            <v>91914</v>
          </cell>
          <cell r="B2788" t="str">
            <v>CURVA 90 GRAUS PARA ELETRODUTO, PVC, ROSCÁVEL, DN 25 MM (3/4"), PARA CIRCUITOS TERMINAIS, INSTALADA EM PAREDE - FORNECIMENTO E INSTALAÇÃO. AF_12/2015</v>
          </cell>
          <cell r="C2788" t="str">
            <v>UN</v>
          </cell>
          <cell r="D2788">
            <v>11.82</v>
          </cell>
        </row>
        <row r="2789">
          <cell r="A2789">
            <v>91916</v>
          </cell>
          <cell r="B2789" t="str">
            <v>CURVA 180 GRAUS PARA ELETRODUTO, PVC, ROSCÁVEL, DN 25 MM (3/4"), PARA CIRCUITOS TERMINAIS, INSTALADA EM PAREDE - FORNECIMENTO E INSTALAÇÃO. AF_12/2015</v>
          </cell>
          <cell r="C2789" t="str">
            <v>UN</v>
          </cell>
          <cell r="D2789">
            <v>13.67</v>
          </cell>
        </row>
        <row r="2790">
          <cell r="A2790">
            <v>91917</v>
          </cell>
          <cell r="B2790" t="str">
            <v>CURVA 90 GRAUS PARA ELETRODUTO, PVC, ROSCÁVEL, DN 32 MM (1"), PARA CIRCUITOS TERMINAIS, INSTALADA EM PAREDE - FORNECIMENTO E INSTALAÇÃO. AF_12/2015</v>
          </cell>
          <cell r="C2790" t="str">
            <v>UN</v>
          </cell>
          <cell r="D2790">
            <v>14.47</v>
          </cell>
        </row>
        <row r="2791">
          <cell r="A2791">
            <v>91919</v>
          </cell>
          <cell r="B2791" t="str">
            <v>CURVA 180 GRAUS PARA ELETRODUTO, PVC, ROSCÁVEL, DN 32 MM (1), PARA CIRCUITOS TERMINAIS, INSTALADA EM PAREDE - FORNECIMENTO E INSTALAÇÃO. AF_12/2015</v>
          </cell>
          <cell r="C2791" t="str">
            <v>UN</v>
          </cell>
          <cell r="D2791">
            <v>16.350000000000001</v>
          </cell>
        </row>
        <row r="2792">
          <cell r="A2792">
            <v>91920</v>
          </cell>
          <cell r="B2792" t="str">
            <v>CURVA 90 GRAUS PARA ELETRODUTO, PVC, ROSCÁVEL, DN 40 MM (1 1/4"), PARA CIRCUITOS TERMINAIS, INSTALADA EM PAREDE - FORNECIMENTO E INSTALAÇÃO. AF_12/2015</v>
          </cell>
          <cell r="C2792" t="str">
            <v>UN</v>
          </cell>
          <cell r="D2792">
            <v>16.48</v>
          </cell>
        </row>
        <row r="2793">
          <cell r="A2793">
            <v>91922</v>
          </cell>
          <cell r="B2793" t="str">
            <v>CURVA 180 GRAUS PARA ELETRODUTO, PVC, ROSCÁVEL, DN 40 MM (1 1/4"), PARA CIRCUITOS TERMINAIS, INSTALADA EM PAREDE - FORNECIMENTO E INSTALAÇÃO. AF_12/2015</v>
          </cell>
          <cell r="C2793" t="str">
            <v>UN</v>
          </cell>
          <cell r="D2793">
            <v>18.5</v>
          </cell>
        </row>
        <row r="2794">
          <cell r="A2794">
            <v>93013</v>
          </cell>
          <cell r="B2794" t="str">
            <v>LUVA PARA ELETRODUTO, PVC, ROSCÁVEL, DN 50 MM (1 1/2"), PARA REDE ENTERRADA DE DISTRIBUIÇÃO DE ENERGIA ELÉTRICA - FORNECIMENTO E INSTALAÇÃO. AF_12/2021</v>
          </cell>
          <cell r="C2794" t="str">
            <v>UN</v>
          </cell>
          <cell r="D2794">
            <v>12.01</v>
          </cell>
        </row>
        <row r="2795">
          <cell r="A2795">
            <v>93014</v>
          </cell>
          <cell r="B2795" t="str">
            <v>LUVA PARA ELETRODUTO, PVC, ROSCÁVEL, DN 60 MM (2"), PARA REDE ENTERRADA DE DISTRIBUIÇÃO DE ENERGIA ELÉTRICA - FORNECIMENTO E INSTALAÇÃO. AF_12/2021</v>
          </cell>
          <cell r="C2795" t="str">
            <v>UN</v>
          </cell>
          <cell r="D2795">
            <v>14.81</v>
          </cell>
        </row>
        <row r="2796">
          <cell r="A2796">
            <v>93015</v>
          </cell>
          <cell r="B2796" t="str">
            <v>LUVA PARA ELETRODUTO, PVC, ROSCÁVEL, DN 75 MM (2 1/2"), PARA REDE ENTERRADA DE DISTRIBUIÇÃO DE ENERGIA ELÉTRICA - FORNECIMENTO E INSTALAÇÃO. AF_12/2021</v>
          </cell>
          <cell r="C2796" t="str">
            <v>UN</v>
          </cell>
          <cell r="D2796">
            <v>22.67</v>
          </cell>
        </row>
        <row r="2797">
          <cell r="A2797">
            <v>93016</v>
          </cell>
          <cell r="B2797" t="str">
            <v>LUVA PARA ELETRODUTO, PVC, ROSCÁVEL, DN 85 MM (3"), PARA REDE ENTERRADA DE DISTRIBUIÇÃO DE ENERGIA ELÉTRICA - FORNECIMENTO E INSTALAÇÃO. AF_12/2021</v>
          </cell>
          <cell r="C2797" t="str">
            <v>UN</v>
          </cell>
          <cell r="D2797">
            <v>27.64</v>
          </cell>
        </row>
        <row r="2798">
          <cell r="A2798">
            <v>93017</v>
          </cell>
          <cell r="B2798" t="str">
            <v>LUVA PARA ELETRODUTO, PVC, ROSCÁVEL, DN 110 MM (4"), PARA REDE ENTERRADA DE DISTRIBUIÇÃO DE ENERGIA ELÉTRICA - FORNECIMENTO E INSTALAÇÃO. AF_12/2021</v>
          </cell>
          <cell r="C2798" t="str">
            <v>UN</v>
          </cell>
          <cell r="D2798">
            <v>41.83</v>
          </cell>
        </row>
        <row r="2799">
          <cell r="A2799">
            <v>93018</v>
          </cell>
          <cell r="B2799" t="str">
            <v>CURVA 90 GRAUS PARA ELETRODUTO, PVC, ROSCÁVEL, DN 50 MM (1 1/2"), PARA REDE ENTERRADA DE DISTRIBUIÇÃO DE ENERGIA ELÉTRICA - FORNECIMENTO E INSTALAÇÃO. AF_12/2021</v>
          </cell>
          <cell r="C2799" t="str">
            <v>UN</v>
          </cell>
          <cell r="D2799">
            <v>18.36</v>
          </cell>
        </row>
        <row r="2800">
          <cell r="A2800">
            <v>93020</v>
          </cell>
          <cell r="B2800" t="str">
            <v>CURVA 90 GRAUS PARA ELETRODUTO, PVC, ROSCÁVEL, DN 60 MM (2"), PARA REDE ENTERRADA DE DISTRIBUIÇÃO DE ENERGIA ELÉTRICA - FORNECIMENTO E INSTALAÇÃO. AF_12/2021</v>
          </cell>
          <cell r="C2800" t="str">
            <v>UN</v>
          </cell>
          <cell r="D2800">
            <v>23.66</v>
          </cell>
        </row>
        <row r="2801">
          <cell r="A2801">
            <v>93022</v>
          </cell>
          <cell r="B2801" t="str">
            <v>CURVA 90 GRAUS PARA ELETRODUTO, PVC, ROSCÁVEL, DN 75 MM (2 1/2"), PARA REDE ENTERRADA DE DISTRIBUIÇÃO DE ENERGIA ELÉTRICA - FORNECIMENTO E INSTALAÇÃO. AF_12/2021</v>
          </cell>
          <cell r="C2801" t="str">
            <v>UN</v>
          </cell>
          <cell r="D2801">
            <v>40.06</v>
          </cell>
        </row>
        <row r="2802">
          <cell r="A2802">
            <v>93024</v>
          </cell>
          <cell r="B2802" t="str">
            <v>CURVA 90 GRAUS PARA ELETRODUTO, PVC, ROSCÁVEL, DN 85 MM (3"), PARA REDE ENTERRADA DE DISTRIBUIÇÃO DE ENERGIA ELÉTRICA - FORNECIMENTO E INSTALAÇÃO. AF_12/2021</v>
          </cell>
          <cell r="C2802" t="str">
            <v>UN</v>
          </cell>
          <cell r="D2802">
            <v>42.04</v>
          </cell>
        </row>
        <row r="2803">
          <cell r="A2803">
            <v>93026</v>
          </cell>
          <cell r="B2803" t="str">
            <v>CURVA 90 GRAUS PARA ELETRODUTO, PVC, ROSCÁVEL, DN 110 MM (4"), PARA REDE ENTERRADA DE DISTRIBUIÇÃO DE ENERGIA ELÉTRICA - FORNECIMENTO E INSTALAÇÃO. AF_12/2021</v>
          </cell>
          <cell r="C2803" t="str">
            <v>UN</v>
          </cell>
          <cell r="D2803">
            <v>69.33</v>
          </cell>
        </row>
        <row r="2804">
          <cell r="A2804">
            <v>95733</v>
          </cell>
          <cell r="B2804" t="str">
            <v>LUVA PARA ELETRODUTO, PVC, SOLDÁVEL, DN 25 MM (3/4), APARENTE, INSTALADA EM TETO - FORNECIMENTO E INSTALAÇÃO. AF_11/2016_P</v>
          </cell>
          <cell r="C2804" t="str">
            <v>UN</v>
          </cell>
          <cell r="D2804">
            <v>4.99</v>
          </cell>
        </row>
        <row r="2805">
          <cell r="A2805">
            <v>95734</v>
          </cell>
          <cell r="B2805" t="str">
            <v>LUVA PARA ELETRODUTO, PVC, SOLDÁVEL, DN 32 MM (1), APARENTE, INSTALADA EM TETO - FORNECIMENTO E INSTALAÇÃO. AF_11/2016_P</v>
          </cell>
          <cell r="C2805" t="str">
            <v>UN</v>
          </cell>
          <cell r="D2805">
            <v>6.63</v>
          </cell>
        </row>
        <row r="2806">
          <cell r="A2806">
            <v>95735</v>
          </cell>
          <cell r="B2806" t="str">
            <v>LUVA PARA ELETRODUTO, PVC, SOLDÁVEL, DN 20 MM (1/2), APARENTE, INSTALADA EM PAREDE - FORNECIMENTO E INSTALAÇÃO. AF_11/2016_P</v>
          </cell>
          <cell r="C2806" t="str">
            <v>UN</v>
          </cell>
          <cell r="D2806">
            <v>5.52</v>
          </cell>
        </row>
        <row r="2807">
          <cell r="A2807">
            <v>95736</v>
          </cell>
          <cell r="B2807" t="str">
            <v>LUVA PARA ELETRODUTO, PVC, SOLDÁVEL, DN 25 MM (3/4), APARENTE, INSTALADA EM PAREDE - FORNECIMENTO E INSTALAÇÃO. AF_11/2016_P</v>
          </cell>
          <cell r="C2807" t="str">
            <v>UN</v>
          </cell>
          <cell r="D2807">
            <v>6.5</v>
          </cell>
        </row>
        <row r="2808">
          <cell r="A2808">
            <v>95738</v>
          </cell>
          <cell r="B2808" t="str">
            <v>LUVA PARA ELETRODUTO, PVC, SOLDÁVEL, DN 32 MM (1), APARENTE, INSTALADA EM PAREDE - FORNECIMENTO E INSTALAÇÃO. AF_11/2016_P</v>
          </cell>
          <cell r="C2808" t="str">
            <v>UN</v>
          </cell>
          <cell r="D2808">
            <v>7.86</v>
          </cell>
        </row>
        <row r="2809">
          <cell r="A2809">
            <v>95753</v>
          </cell>
          <cell r="B2809" t="str">
            <v>LUVA DE EMENDA PARA ELETRODUTO, AÇO GALVANIZADO, DN 20 MM (3/4  ), APARENTE, INSTALADA EM TETO - FORNECIMENTO E INSTALAÇÃO. AF_11/2016_P</v>
          </cell>
          <cell r="C2809" t="str">
            <v>UN</v>
          </cell>
          <cell r="D2809">
            <v>6.07</v>
          </cell>
        </row>
        <row r="2810">
          <cell r="A2810">
            <v>95754</v>
          </cell>
          <cell r="B2810" t="str">
            <v>LUVA DE EMENDA PARA ELETRODUTO, AÇO GALVANIZADO, DN 25 MM (1''), APARENTE, INSTALADA EM TETO - FORNECIMENTO E INSTALAÇÃO. AF_11/2016_P</v>
          </cell>
          <cell r="C2810" t="str">
            <v>UN</v>
          </cell>
          <cell r="D2810">
            <v>7.55</v>
          </cell>
        </row>
        <row r="2811">
          <cell r="A2811">
            <v>95755</v>
          </cell>
          <cell r="B2811" t="str">
            <v>LUVA DE EMENDA PARA ELETRODUTO, AÇO GALVANIZADO, DN 32 MM (1 1/4''), APARENTE, INSTALADA EM TETO - FORNECIMENTO E INSTALAÇÃO. AF_11/2016_P</v>
          </cell>
          <cell r="C2811" t="str">
            <v>UN</v>
          </cell>
          <cell r="D2811">
            <v>10.95</v>
          </cell>
        </row>
        <row r="2812">
          <cell r="A2812">
            <v>95756</v>
          </cell>
          <cell r="B2812" t="str">
            <v>LUVA DE EMENDA PARA ELETRODUTO, AÇO GALVANIZADO, DN 40 MM (1 1/2''), APARENTE, INSTALADA EM TETO - FORNECIMENTO E INSTALAÇÃO. AF_11/2016_P</v>
          </cell>
          <cell r="C2812" t="str">
            <v>UN</v>
          </cell>
          <cell r="D2812">
            <v>14.63</v>
          </cell>
        </row>
        <row r="2813">
          <cell r="A2813">
            <v>95757</v>
          </cell>
          <cell r="B2813" t="str">
            <v>LUVA DE EMENDA PARA ELETRODUTO, AÇO GALVANIZADO, DN 20 MM (3/4''), APARENTE, INSTALADA EM PAREDE - FORNECIMENTO E INSTALAÇÃO. AF_11/2016_P</v>
          </cell>
          <cell r="C2813" t="str">
            <v>UN</v>
          </cell>
          <cell r="D2813">
            <v>9.0500000000000007</v>
          </cell>
        </row>
        <row r="2814">
          <cell r="A2814">
            <v>95758</v>
          </cell>
          <cell r="B2814" t="str">
            <v>LUVA DE EMENDA PARA ELETRODUTO, AÇO GALVANIZADO, DN 25 MM (1''), APARENTE, INSTALADA EM PAREDE - FORNECIMENTO E INSTALAÇÃO. AF_11/2016_P</v>
          </cell>
          <cell r="C2814" t="str">
            <v>UN</v>
          </cell>
          <cell r="D2814">
            <v>10.17</v>
          </cell>
        </row>
        <row r="2815">
          <cell r="A2815">
            <v>95759</v>
          </cell>
          <cell r="B2815" t="str">
            <v>LUVA DE EMENDA PARA ELETRODUTO, AÇO GALVANIZADO, DN 32 MM (1 1/4''), APARENTE, INSTALADA EM PAREDE - FORNECIMENTO E INSTALAÇÃO. AF_11/2016_P</v>
          </cell>
          <cell r="C2815" t="str">
            <v>UN</v>
          </cell>
          <cell r="D2815">
            <v>13.08</v>
          </cell>
        </row>
        <row r="2816">
          <cell r="A2816">
            <v>95760</v>
          </cell>
          <cell r="B2816" t="str">
            <v>LUVA DE EMENDA PARA ELETRODUTO, AÇO GALVANIZADO, DN 40 MM (1 1/2''), APARENTE, INSTALADA EM PAREDE - FORNECIMENTO E INSTALAÇÃO. AF_11/2016_P</v>
          </cell>
          <cell r="C2816" t="str">
            <v>UN</v>
          </cell>
          <cell r="D2816">
            <v>16.190000000000001</v>
          </cell>
        </row>
        <row r="2817">
          <cell r="A2817">
            <v>97559</v>
          </cell>
          <cell r="B2817" t="str">
            <v>CURVA 135 GRAUS PARA ELETRODUTO, PVC, ROSCÁVEL, DN 25 MM (3/4), PARA CIRCUITOS TERMINAIS, INSTALADA EM FORRO - FORNECIMENTO E INSTALAÇÃO. AF_12/2015</v>
          </cell>
          <cell r="C2817" t="str">
            <v>UN</v>
          </cell>
          <cell r="D2817">
            <v>8.5500000000000007</v>
          </cell>
        </row>
        <row r="2818">
          <cell r="A2818">
            <v>97562</v>
          </cell>
          <cell r="B2818" t="str">
            <v>CURVA 135 GRAUS PARA ELETRODUTO, PVC, ROSCÁVEL, DN 25 MM (3/4), PARA CIRCUITOS TERMINAIS, INSTALADA EM LAJE - FORNECIMENTO E INSTALAÇÃO. AF_12/2015</v>
          </cell>
          <cell r="C2818" t="str">
            <v>UN</v>
          </cell>
          <cell r="D2818">
            <v>10.18</v>
          </cell>
        </row>
        <row r="2819">
          <cell r="A2819">
            <v>97564</v>
          </cell>
          <cell r="B2819" t="str">
            <v>CURVA 135 GRAUS PARA ELETRODUTO, PVC, ROSCÁVEL, DN 25 MM (3/4), PARA CIRCUITOS TERMINAIS, INSTALADA EM PAREDE - FORNECIMENTO E INSTALAÇÃO. AF_12/2015</v>
          </cell>
          <cell r="C2819" t="str">
            <v>UN</v>
          </cell>
          <cell r="D2819">
            <v>11.61</v>
          </cell>
        </row>
        <row r="2820">
          <cell r="A2820">
            <v>91924</v>
          </cell>
          <cell r="B2820" t="str">
            <v>CABO DE COBRE FLEXÍVEL ISOLADO, 1,5 MM², ANTI-CHAMA 450/750 V, PARA CIRCUITOS TERMINAIS - FORNECIMENTO E INSTALAÇÃO. AF_12/2015</v>
          </cell>
          <cell r="C2820" t="str">
            <v>M</v>
          </cell>
          <cell r="D2820">
            <v>2.79</v>
          </cell>
        </row>
        <row r="2821">
          <cell r="A2821">
            <v>91925</v>
          </cell>
          <cell r="B2821" t="str">
            <v>CABO DE COBRE FLEXÍVEL ISOLADO, 1,5 MM², ANTI-CHAMA 0,6/1,0 KV, PARA CIRCUITOS TERMINAIS - FORNECIMENTO E INSTALAÇÃO. AF_12/2015</v>
          </cell>
          <cell r="C2821" t="str">
            <v>M</v>
          </cell>
          <cell r="D2821">
            <v>4.0999999999999996</v>
          </cell>
        </row>
        <row r="2822">
          <cell r="A2822">
            <v>91926</v>
          </cell>
          <cell r="B2822" t="str">
            <v>CABO DE COBRE FLEXÍVEL ISOLADO, 2,5 MM², ANTI-CHAMA 450/750 V, PARA CIRCUITOS TERMINAIS - FORNECIMENTO E INSTALAÇÃO. AF_12/2015</v>
          </cell>
          <cell r="C2822" t="str">
            <v>M</v>
          </cell>
          <cell r="D2822">
            <v>4.1100000000000003</v>
          </cell>
        </row>
        <row r="2823">
          <cell r="A2823">
            <v>91927</v>
          </cell>
          <cell r="B2823" t="str">
            <v>CABO DE COBRE FLEXÍVEL ISOLADO, 2,5 MM², ANTI-CHAMA 0,6/1,0 KV, PARA CIRCUITOS TERMINAIS - FORNECIMENTO E INSTALAÇÃO. AF_12/2015</v>
          </cell>
          <cell r="C2823" t="str">
            <v>M</v>
          </cell>
          <cell r="D2823">
            <v>5.54</v>
          </cell>
        </row>
        <row r="2824">
          <cell r="A2824">
            <v>91928</v>
          </cell>
          <cell r="B2824" t="str">
            <v>CABO DE COBRE FLEXÍVEL ISOLADO, 4 MM², ANTI-CHAMA 450/750 V, PARA CIRCUITOS TERMINAIS - FORNECIMENTO E INSTALAÇÃO. AF_12/2015</v>
          </cell>
          <cell r="C2824" t="str">
            <v>M</v>
          </cell>
          <cell r="D2824">
            <v>6.82</v>
          </cell>
        </row>
        <row r="2825">
          <cell r="A2825">
            <v>91929</v>
          </cell>
          <cell r="B2825" t="str">
            <v>CABO DE COBRE FLEXÍVEL ISOLADO, 4 MM², ANTI-CHAMA 0,6/1,0 KV, PARA CIRCUITOS TERMINAIS - FORNECIMENTO E INSTALAÇÃO. AF_12/2015</v>
          </cell>
          <cell r="C2825" t="str">
            <v>M</v>
          </cell>
          <cell r="D2825">
            <v>7.82</v>
          </cell>
        </row>
        <row r="2826">
          <cell r="A2826">
            <v>91930</v>
          </cell>
          <cell r="B2826" t="str">
            <v>CABO DE COBRE FLEXÍVEL ISOLADO, 6 MM², ANTI-CHAMA 450/750 V, PARA CIRCUITOS TERMINAIS - FORNECIMENTO E INSTALAÇÃO. AF_12/2015</v>
          </cell>
          <cell r="C2826" t="str">
            <v>M</v>
          </cell>
          <cell r="D2826">
            <v>9.3800000000000008</v>
          </cell>
        </row>
        <row r="2827">
          <cell r="A2827">
            <v>91931</v>
          </cell>
          <cell r="B2827" t="str">
            <v>CABO DE COBRE FLEXÍVEL ISOLADO, 6 MM², ANTI-CHAMA 0,6/1,0 KV, PARA CIRCUITOS TERMINAIS - FORNECIMENTO E INSTALAÇÃO. AF_12/2015</v>
          </cell>
          <cell r="C2827" t="str">
            <v>M</v>
          </cell>
          <cell r="D2827">
            <v>10.58</v>
          </cell>
        </row>
        <row r="2828">
          <cell r="A2828">
            <v>91932</v>
          </cell>
          <cell r="B2828" t="str">
            <v>CABO DE COBRE FLEXÍVEL ISOLADO, 10 MM², ANTI-CHAMA 450/750 V, PARA CIRCUITOS TERMINAIS - FORNECIMENTO E INSTALAÇÃO. AF_12/2015</v>
          </cell>
          <cell r="C2828" t="str">
            <v>M</v>
          </cell>
          <cell r="D2828">
            <v>15.57</v>
          </cell>
        </row>
        <row r="2829">
          <cell r="A2829">
            <v>91933</v>
          </cell>
          <cell r="B2829" t="str">
            <v>CABO DE COBRE FLEXÍVEL ISOLADO, 10 MM², ANTI-CHAMA 0,6/1,0 KV, PARA CIRCUITOS TERMINAIS - FORNECIMENTO E INSTALAÇÃO. AF_12/2015</v>
          </cell>
          <cell r="C2829" t="str">
            <v>M</v>
          </cell>
          <cell r="D2829">
            <v>16.7</v>
          </cell>
        </row>
        <row r="2830">
          <cell r="A2830">
            <v>91934</v>
          </cell>
          <cell r="B2830" t="str">
            <v>CABO DE COBRE FLEXÍVEL ISOLADO, 16 MM², ANTI-CHAMA 450/750 V, PARA CIRCUITOS TERMINAIS - FORNECIMENTO E INSTALAÇÃO. AF_12/2015</v>
          </cell>
          <cell r="C2830" t="str">
            <v>M</v>
          </cell>
          <cell r="D2830">
            <v>23.84</v>
          </cell>
        </row>
        <row r="2831">
          <cell r="A2831">
            <v>91935</v>
          </cell>
          <cell r="B2831" t="str">
            <v>CABO DE COBRE FLEXÍVEL ISOLADO, 16 MM², ANTI-CHAMA 0,6/1,0 KV, PARA CIRCUITOS TERMINAIS - FORNECIMENTO E INSTALAÇÃO. AF_12/2015</v>
          </cell>
          <cell r="C2831" t="str">
            <v>M</v>
          </cell>
          <cell r="D2831">
            <v>25.49</v>
          </cell>
        </row>
        <row r="2832">
          <cell r="A2832">
            <v>92979</v>
          </cell>
          <cell r="B2832" t="str">
            <v>CABO DE COBRE FLEXÍVEL ISOLADO, 10 MM², ANTI-CHAMA 450/750 V, PARA DISTRIBUIÇÃO - FORNECIMENTO E INSTALAÇÃO. AF_12/2015</v>
          </cell>
          <cell r="C2832" t="str">
            <v>M</v>
          </cell>
          <cell r="D2832">
            <v>11.22</v>
          </cell>
        </row>
        <row r="2833">
          <cell r="A2833">
            <v>92980</v>
          </cell>
          <cell r="B2833" t="str">
            <v>CABO DE COBRE FLEXÍVEL ISOLADO, 10 MM², ANTI-CHAMA 0,6/1,0 KV, PARA DISTRIBUIÇÃO - FORNECIMENTO E INSTALAÇÃO. AF_12/2015</v>
          </cell>
          <cell r="C2833" t="str">
            <v>M</v>
          </cell>
          <cell r="D2833">
            <v>12.2</v>
          </cell>
        </row>
        <row r="2834">
          <cell r="A2834">
            <v>92981</v>
          </cell>
          <cell r="B2834" t="str">
            <v>CABO DE COBRE FLEXÍVEL ISOLADO, 16 MM², ANTI-CHAMA 450/750 V, PARA DISTRIBUIÇÃO - FORNECIMENTO E INSTALAÇÃO. AF_12/2015</v>
          </cell>
          <cell r="C2834" t="str">
            <v>M</v>
          </cell>
          <cell r="D2834">
            <v>17.23</v>
          </cell>
        </row>
        <row r="2835">
          <cell r="A2835">
            <v>92982</v>
          </cell>
          <cell r="B2835" t="str">
            <v>CABO DE COBRE FLEXÍVEL ISOLADO, 16 MM², ANTI-CHAMA 0,6/1,0 KV, PARA DISTRIBUIÇÃO - FORNECIMENTO E INSTALAÇÃO. AF_12/2015</v>
          </cell>
          <cell r="C2835" t="str">
            <v>M</v>
          </cell>
          <cell r="D2835">
            <v>18.66</v>
          </cell>
        </row>
        <row r="2836">
          <cell r="A2836">
            <v>92984</v>
          </cell>
          <cell r="B2836" t="str">
            <v>CABO DE COBRE FLEXÍVEL ISOLADO, 25 MM², ANTI-CHAMA 0,6/1,0 KV, PARA REDE ENTERRADA DE DISTRIBUIÇÃO DE ENERGIA ELÉTRICA - FORNECIMENTO E INSTALAÇÃO. AF_12/2021</v>
          </cell>
          <cell r="C2836" t="str">
            <v>M</v>
          </cell>
          <cell r="D2836">
            <v>29.67</v>
          </cell>
        </row>
        <row r="2837">
          <cell r="A2837">
            <v>92986</v>
          </cell>
          <cell r="B2837" t="str">
            <v>CABO DE COBRE FLEXÍVEL ISOLADO, 35 MM², ANTI-CHAMA 0,6/1,0 KV, PARA REDE ENTERRADA DE DISTRIBUIÇÃO DE ENERGIA ELÉTRICA - FORNECIMENTO E INSTALAÇÃO. AF_12/2021</v>
          </cell>
          <cell r="C2837" t="str">
            <v>M</v>
          </cell>
          <cell r="D2837">
            <v>40.36</v>
          </cell>
        </row>
        <row r="2838">
          <cell r="A2838">
            <v>92988</v>
          </cell>
          <cell r="B2838" t="str">
            <v>CABO DE COBRE FLEXÍVEL ISOLADO, 50 MM², ANTI-CHAMA 0,6/1,0 KV, PARA REDE ENTERRADA DE DISTRIBUIÇÃO DE ENERGIA ELÉTRICA - FORNECIMENTO E INSTALAÇÃO. AF_12/2021</v>
          </cell>
          <cell r="C2838" t="str">
            <v>M</v>
          </cell>
          <cell r="D2838">
            <v>56.88</v>
          </cell>
        </row>
        <row r="2839">
          <cell r="A2839">
            <v>92990</v>
          </cell>
          <cell r="B2839" t="str">
            <v>CABO DE COBRE FLEXÍVEL ISOLADO, 70 MM², ANTI-CHAMA 0,6/1,0 KV, PARA REDE ENTERRADA DE DISTRIBUIÇÃO DE ENERGIA ELÉTRICA - FORNECIMENTO E INSTALAÇÃO. AF_12/2021</v>
          </cell>
          <cell r="C2839" t="str">
            <v>M</v>
          </cell>
          <cell r="D2839">
            <v>78.23</v>
          </cell>
        </row>
        <row r="2840">
          <cell r="A2840">
            <v>92992</v>
          </cell>
          <cell r="B2840" t="str">
            <v>CABO DE COBRE FLEXÍVEL ISOLADO, 95 MM², ANTI-CHAMA 0,6/1,0 KV, PARA REDE ENTERRADA DE DISTRIBUIÇÃO DE ENERGIA ELÉTRICA - FORNECIMENTO E INSTALAÇÃO. AF_12/2021</v>
          </cell>
          <cell r="C2840" t="str">
            <v>M</v>
          </cell>
          <cell r="D2840">
            <v>103.49</v>
          </cell>
        </row>
        <row r="2841">
          <cell r="A2841">
            <v>92994</v>
          </cell>
          <cell r="B2841" t="str">
            <v>CABO DE COBRE FLEXÍVEL ISOLADO, 120 MM², ANTI-CHAMA 0,6/1,0 KV, PARA REDE ENTERRADA DE DISTRIBUIÇÃO DE ENERGIA ELÉTRICA - FORNECIMENTO E INSTALAÇÃO. AF_12/2021</v>
          </cell>
          <cell r="C2841" t="str">
            <v>M</v>
          </cell>
          <cell r="D2841">
            <v>134.15</v>
          </cell>
        </row>
        <row r="2842">
          <cell r="A2842">
            <v>92996</v>
          </cell>
          <cell r="B2842" t="str">
            <v>CABO DE COBRE FLEXÍVEL ISOLADO, 150 MM², ANTI-CHAMA 0,6/1,0 KV, PARA REDE ENTERRADA DE DISTRIBUIÇÃO DE ENERGIA ELÉTRICA - FORNECIMENTO E INSTALAÇÃO. AF_12/2021</v>
          </cell>
          <cell r="C2842" t="str">
            <v>M</v>
          </cell>
          <cell r="D2842">
            <v>165.89</v>
          </cell>
        </row>
        <row r="2843">
          <cell r="A2843">
            <v>92998</v>
          </cell>
          <cell r="B2843" t="str">
            <v>CABO DE COBRE FLEXÍVEL ISOLADO, 185 MM², ANTI-CHAMA 0,6/1,0 KV, PARA REDE ENTERRADA DE DISTRIBUIÇÃO DE ENERGIA ELÉTRICA - FORNECIMENTO E INSTALAÇÃO. AF_12/2021</v>
          </cell>
          <cell r="C2843" t="str">
            <v>M</v>
          </cell>
          <cell r="D2843">
            <v>203.06</v>
          </cell>
        </row>
        <row r="2844">
          <cell r="A2844">
            <v>93000</v>
          </cell>
          <cell r="B2844" t="str">
            <v>CABO DE COBRE FLEXÍVEL ISOLADO, 240 MM², ANTI-CHAMA 0,6/1,0 KV, PARA REDE ENTERRADA DE DISTRIBUIÇÃO DE ENERGIA ELÉTRICA - FORNECIMENTO E INSTALAÇÃO. AF_12/2021</v>
          </cell>
          <cell r="C2844" t="str">
            <v>M</v>
          </cell>
          <cell r="D2844">
            <v>266.77999999999997</v>
          </cell>
        </row>
        <row r="2845">
          <cell r="A2845">
            <v>93002</v>
          </cell>
          <cell r="B2845" t="str">
            <v>CABO DE COBRE FLEXÍVEL ISOLADO, 300 MM², ANTI-CHAMA 0,6/1,0 KV, PARA REDE ENTERRADA DE DISTRIBUIÇÃO DE ENERGIA ELÉTRICA - FORNECIMENTO E INSTALAÇÃO. AF_12/2021</v>
          </cell>
          <cell r="C2845" t="str">
            <v>M</v>
          </cell>
          <cell r="D2845">
            <v>333.47</v>
          </cell>
        </row>
        <row r="2846">
          <cell r="A2846">
            <v>101884</v>
          </cell>
          <cell r="B2846" t="str">
            <v>CABO DE COBRE ISOLADO, 10 MM², ANTI-CHAMA 450/750 V, INSTALADO EM ELETROCALHA OU PERFILADO - FORNECIMENTO E INSTALAÇÃO. AF_10/2020</v>
          </cell>
          <cell r="C2846" t="str">
            <v>M</v>
          </cell>
          <cell r="D2846">
            <v>11.02</v>
          </cell>
        </row>
        <row r="2847">
          <cell r="A2847">
            <v>101885</v>
          </cell>
          <cell r="B2847" t="str">
            <v>CABO DE COBRE ISOLADO, 10 MM², ANTI-CHAMA 0,6/1 KV, INSTALADO EM ELETROCALHA OU PERFILADO - FORNECIMENTO E INSTALAÇÃO. AF_10/2020</v>
          </cell>
          <cell r="C2847" t="str">
            <v>M</v>
          </cell>
          <cell r="D2847">
            <v>12</v>
          </cell>
        </row>
        <row r="2848">
          <cell r="A2848">
            <v>101886</v>
          </cell>
          <cell r="B2848" t="str">
            <v>CABO DE COBRE ISOLADO, 16 MM², ANTI-CHAMA 450/750 V, INSTALADO EM ELETROCALHA OU PERFILADO - FORNECIMENTO E INSTALAÇÃO. AF_10/2020</v>
          </cell>
          <cell r="C2848" t="str">
            <v>M</v>
          </cell>
          <cell r="D2848">
            <v>17</v>
          </cell>
        </row>
        <row r="2849">
          <cell r="A2849">
            <v>101887</v>
          </cell>
          <cell r="B2849" t="str">
            <v>CABO DE COBRE ISOLADO, 16 MM², ANTI-CHAMA 0,6/1 KV, INSTALADO EM ELETROCALHA OU PERFILADO - FORNECIMENTO E INSTALAÇÃO. AF_10/2020</v>
          </cell>
          <cell r="C2849" t="str">
            <v>M</v>
          </cell>
          <cell r="D2849">
            <v>18.43</v>
          </cell>
        </row>
        <row r="2850">
          <cell r="A2850">
            <v>101888</v>
          </cell>
          <cell r="B2850" t="str">
            <v>CABO DE COBRE ISOLADO, 25 MM², ANTI-CHAMA 450/750 V, INSTALADO EM ELETROCALHA OU PERFILADO - FORNECIMENTO E INSTALAÇÃO. AF_10/2020</v>
          </cell>
          <cell r="C2850" t="str">
            <v>M</v>
          </cell>
          <cell r="D2850">
            <v>27.32</v>
          </cell>
        </row>
        <row r="2851">
          <cell r="A2851">
            <v>101889</v>
          </cell>
          <cell r="B2851" t="str">
            <v>CABO DE COBRE ISOLADO, 25 MM², ANTI-CHAMA 0,6/1 KV, INSTALADO EM ELETROCALHA OU PERFILADO - FORNECIMENTO E INSTALAÇÃO. AF_10/2020</v>
          </cell>
          <cell r="C2851" t="str">
            <v>M</v>
          </cell>
          <cell r="D2851">
            <v>28.11</v>
          </cell>
        </row>
        <row r="2852">
          <cell r="A2852">
            <v>91936</v>
          </cell>
          <cell r="B2852" t="str">
            <v>CAIXA OCTOGONAL 4" X 4", PVC, INSTALADA EM LAJE - FORNECIMENTO E INSTALAÇÃO. AF_12/2015</v>
          </cell>
          <cell r="C2852" t="str">
            <v>UN</v>
          </cell>
          <cell r="D2852">
            <v>11.28</v>
          </cell>
        </row>
        <row r="2853">
          <cell r="A2853">
            <v>91937</v>
          </cell>
          <cell r="B2853" t="str">
            <v>CAIXA OCTOGONAL 3" X 3", PVC, INSTALADA EM LAJE - FORNECIMENTO E INSTALAÇÃO. AF_12/2015</v>
          </cell>
          <cell r="C2853" t="str">
            <v>UN</v>
          </cell>
          <cell r="D2853">
            <v>9.51</v>
          </cell>
        </row>
        <row r="2854">
          <cell r="A2854">
            <v>91939</v>
          </cell>
          <cell r="B2854" t="str">
            <v>CAIXA RETANGULAR 4" X 2" ALTA (2,00 M DO PISO), PVC, INSTALADA EM PAREDE - FORNECIMENTO E INSTALAÇÃO. AF_12/2015</v>
          </cell>
          <cell r="C2854" t="str">
            <v>UN</v>
          </cell>
          <cell r="D2854">
            <v>22.83</v>
          </cell>
        </row>
        <row r="2855">
          <cell r="A2855">
            <v>91940</v>
          </cell>
          <cell r="B2855" t="str">
            <v>CAIXA RETANGULAR 4" X 2" MÉDIA (1,30 M DO PISO), PVC, INSTALADA EM PAREDE - FORNECIMENTO E INSTALAÇÃO. AF_12/2015</v>
          </cell>
          <cell r="C2855" t="str">
            <v>UN</v>
          </cell>
          <cell r="D2855">
            <v>12.3</v>
          </cell>
        </row>
        <row r="2856">
          <cell r="A2856">
            <v>91941</v>
          </cell>
          <cell r="B2856" t="str">
            <v>CAIXA RETANGULAR 4" X 2" BAIXA (0,30 M DO PISO), PVC, INSTALADA EM PAREDE - FORNECIMENTO E INSTALAÇÃO. AF_12/2015</v>
          </cell>
          <cell r="C2856" t="str">
            <v>UN</v>
          </cell>
          <cell r="D2856">
            <v>8.36</v>
          </cell>
        </row>
        <row r="2857">
          <cell r="A2857">
            <v>91942</v>
          </cell>
          <cell r="B2857" t="str">
            <v>CAIXA RETANGULAR 4" X 4" ALTA (2,00 M DO PISO), PVC, INSTALADA EM PAREDE - FORNECIMENTO E INSTALAÇÃO. AF_12/2015</v>
          </cell>
          <cell r="C2857" t="str">
            <v>UN</v>
          </cell>
          <cell r="D2857">
            <v>28.18</v>
          </cell>
        </row>
        <row r="2858">
          <cell r="A2858">
            <v>91943</v>
          </cell>
          <cell r="B2858" t="str">
            <v>CAIXA RETANGULAR 4" X 4" MÉDIA (1,30 M DO PISO), PVC, INSTALADA EM PAREDE - FORNECIMENTO E INSTALAÇÃO. AF_12/2015</v>
          </cell>
          <cell r="C2858" t="str">
            <v>UN</v>
          </cell>
          <cell r="D2858">
            <v>16.059999999999999</v>
          </cell>
        </row>
        <row r="2859">
          <cell r="A2859">
            <v>91944</v>
          </cell>
          <cell r="B2859" t="str">
            <v>CAIXA RETANGULAR 4" X 4" BAIXA (0,30 M DO PISO), PVC, INSTALADA EM PAREDE - FORNECIMENTO E INSTALAÇÃO. AF_12/2015</v>
          </cell>
          <cell r="C2859" t="str">
            <v>UN</v>
          </cell>
          <cell r="D2859">
            <v>11.54</v>
          </cell>
        </row>
        <row r="2860">
          <cell r="A2860">
            <v>92865</v>
          </cell>
          <cell r="B2860" t="str">
            <v>CAIXA OCTOGONAL 4" X 4", METÁLICA, INSTALADA EM LAJE - FORNECIMENTO E INSTALAÇÃO. AF_12/2015</v>
          </cell>
          <cell r="C2860" t="str">
            <v>UN</v>
          </cell>
          <cell r="D2860">
            <v>9.59</v>
          </cell>
        </row>
        <row r="2861">
          <cell r="A2861">
            <v>92866</v>
          </cell>
          <cell r="B2861" t="str">
            <v>CAIXA SEXTAVADA 3" X 3", METÁLICA, INSTALADA EM LAJE - FORNECIMENTO E INSTALAÇÃO. AF_12/2015</v>
          </cell>
          <cell r="C2861" t="str">
            <v>UN</v>
          </cell>
          <cell r="D2861">
            <v>7.38</v>
          </cell>
        </row>
        <row r="2862">
          <cell r="A2862">
            <v>92867</v>
          </cell>
          <cell r="B2862" t="str">
            <v>CAIXA RETANGULAR 4" X 2" ALTA (2,00 M DO PISO), METÁLICA, INSTALADA EM PAREDE - FORNECIMENTO E INSTALAÇÃO. AF_12/2015</v>
          </cell>
          <cell r="C2862" t="str">
            <v>UN</v>
          </cell>
          <cell r="D2862">
            <v>22.52</v>
          </cell>
        </row>
        <row r="2863">
          <cell r="A2863">
            <v>92868</v>
          </cell>
          <cell r="B2863" t="str">
            <v>CAIXA RETANGULAR 4" X 2" MÉDIA (1,30 M DO PISO), METÁLICA, INSTALADA EM PAREDE - FORNECIMENTO E INSTALAÇÃO. AF_12/2015</v>
          </cell>
          <cell r="C2863" t="str">
            <v>UN</v>
          </cell>
          <cell r="D2863">
            <v>11.99</v>
          </cell>
        </row>
        <row r="2864">
          <cell r="A2864">
            <v>92869</v>
          </cell>
          <cell r="B2864" t="str">
            <v>CAIXA RETANGULAR 4" X 2" BAIXA (0,30 M DO PISO), METÁLICA, INSTALADA EM PAREDE - FORNECIMENTO E INSTALAÇÃO. AF_12/2015</v>
          </cell>
          <cell r="C2864" t="str">
            <v>UN</v>
          </cell>
          <cell r="D2864">
            <v>8.0500000000000007</v>
          </cell>
        </row>
        <row r="2865">
          <cell r="A2865">
            <v>92870</v>
          </cell>
          <cell r="B2865" t="str">
            <v>CAIXA RETANGULAR 4" X 4" ALTA (2,00 M DO PISO), METÁLICA, INSTALADA EM PAREDE - FORNECIMENTO E INSTALAÇÃO. AF_12/2015</v>
          </cell>
          <cell r="C2865" t="str">
            <v>UN</v>
          </cell>
          <cell r="D2865">
            <v>27.82</v>
          </cell>
        </row>
        <row r="2866">
          <cell r="A2866">
            <v>92871</v>
          </cell>
          <cell r="B2866" t="str">
            <v>CAIXA RETANGULAR 4" X 4" MÉDIA (1,30 M DO PISO), METÁLICA, INSTALADA EM PAREDE - FORNECIMENTO E INSTALAÇÃO. AF_12/2015</v>
          </cell>
          <cell r="C2866" t="str">
            <v>UN</v>
          </cell>
          <cell r="D2866">
            <v>15.7</v>
          </cell>
        </row>
        <row r="2867">
          <cell r="A2867">
            <v>92872</v>
          </cell>
          <cell r="B2867" t="str">
            <v>CAIXA RETANGULAR 4" X 4" BAIXA (0,30 M DO PISO), METÁLICA, INSTALADA EM PAREDE - FORNECIMENTO E INSTALAÇÃO. AF_12/2015</v>
          </cell>
          <cell r="C2867" t="str">
            <v>UN</v>
          </cell>
          <cell r="D2867">
            <v>11.18</v>
          </cell>
        </row>
        <row r="2868">
          <cell r="A2868">
            <v>95777</v>
          </cell>
          <cell r="B2868" t="str">
            <v>CONDULETE DE ALUMÍNIO, TIPO B, PARA ELETRODUTO DE AÇO GALVANIZADO DN 20 MM (3/4''), APARENTE - FORNECIMENTO E INSTALAÇÃO. AF_11/2016_P</v>
          </cell>
          <cell r="C2868" t="str">
            <v>UN</v>
          </cell>
          <cell r="D2868">
            <v>23.66</v>
          </cell>
        </row>
        <row r="2869">
          <cell r="A2869">
            <v>95778</v>
          </cell>
          <cell r="B2869" t="str">
            <v>CONDULETE DE ALUMÍNIO, TIPO C, PARA ELETRODUTO DE AÇO GALVANIZADO DN 20 MM (3/4''), APARENTE - FORNECIMENTO E INSTALAÇÃO. AF_11/2016_P</v>
          </cell>
          <cell r="C2869" t="str">
            <v>UN</v>
          </cell>
          <cell r="D2869">
            <v>24.26</v>
          </cell>
        </row>
        <row r="2870">
          <cell r="A2870">
            <v>95779</v>
          </cell>
          <cell r="B2870" t="str">
            <v>CONDULETE DE ALUMÍNIO, TIPO E, PARA ELETRODUTO DE AÇO GALVANIZADO DN 20 MM (3/4''), APARENTE - FORNECIMENTO E INSTALAÇÃO. AF_11/2016_P</v>
          </cell>
          <cell r="C2870" t="str">
            <v>UN</v>
          </cell>
          <cell r="D2870">
            <v>22.25</v>
          </cell>
        </row>
        <row r="2871">
          <cell r="A2871">
            <v>95780</v>
          </cell>
          <cell r="B2871" t="str">
            <v>CONDULETE DE ALUMÍNIO, TIPO B, PARA ELETRODUTO DE AÇO GALVANIZADO DN 25 MM (1''), APARENTE - FORNECIMENTO E INSTALAÇÃO. AF_11/2016_P</v>
          </cell>
          <cell r="C2871" t="str">
            <v>UN</v>
          </cell>
          <cell r="D2871">
            <v>26.98</v>
          </cell>
        </row>
        <row r="2872">
          <cell r="A2872">
            <v>95781</v>
          </cell>
          <cell r="B2872" t="str">
            <v>CONDULETE DE ALUMÍNIO, TIPO C, PARA ELETRODUTO DE AÇO GALVANIZADO DN 25 MM (1''), APARENTE - FORNECIMENTO E INSTALAÇÃO. AF_11/2016_P</v>
          </cell>
          <cell r="C2872" t="str">
            <v>UN</v>
          </cell>
          <cell r="D2872">
            <v>27.42</v>
          </cell>
        </row>
        <row r="2873">
          <cell r="A2873">
            <v>95782</v>
          </cell>
          <cell r="B2873" t="str">
            <v>CONDULETE DE ALUMÍNIO, TIPO E, ELETRODUTO DE AÇO GALVANIZADO DN 25 MM (1''), APARENTE - FORNECIMENTO E INSTALAÇÃO. AF_11/2016_P</v>
          </cell>
          <cell r="C2873" t="str">
            <v>UN</v>
          </cell>
          <cell r="D2873">
            <v>28.59</v>
          </cell>
        </row>
        <row r="2874">
          <cell r="A2874">
            <v>95785</v>
          </cell>
          <cell r="B2874" t="str">
            <v>CONDULETE DE ALUMÍNIO, TIPO E, PARA ELETRODUTO DE AÇO GALVANIZADO DN 32 MM (1 1/4''), APARENTE - FORNECIMENTO E INSTALAÇÃO. AF_11/2016_P</v>
          </cell>
          <cell r="C2874" t="str">
            <v>UN</v>
          </cell>
          <cell r="D2874">
            <v>32.58</v>
          </cell>
        </row>
        <row r="2875">
          <cell r="A2875">
            <v>95787</v>
          </cell>
          <cell r="B2875" t="str">
            <v>CONDULETE DE ALUMÍNIO, TIPO LR, PARA ELETRODUTO DE AÇO GALVANIZADO DN 20 MM (3/4''), APARENTE - FORNECIMENTO E INSTALAÇÃO. AF_11/2016_P</v>
          </cell>
          <cell r="C2875" t="str">
            <v>UN</v>
          </cell>
          <cell r="D2875">
            <v>23.82</v>
          </cell>
        </row>
        <row r="2876">
          <cell r="A2876">
            <v>95789</v>
          </cell>
          <cell r="B2876" t="str">
            <v>CONDULETE DE ALUMÍNIO, TIPO LR, PARA ELETRODUTO DE AÇO GALVANIZADO DN 25 MM (1''), APARENTE - FORNECIMENTO E INSTALAÇÃO. AF_11/2016_P</v>
          </cell>
          <cell r="C2876" t="str">
            <v>UN</v>
          </cell>
          <cell r="D2876">
            <v>29.69</v>
          </cell>
        </row>
        <row r="2877">
          <cell r="A2877">
            <v>95791</v>
          </cell>
          <cell r="B2877" t="str">
            <v>CONDULETE DE ALUMÍNIO, TIPO LR, PARA ELETRODUTO DE AÇO GALVANIZADO DN 32 MM (1 1/4''), APARENTE - FORNECIMENTO E INSTALAÇÃO. AF_11/2016_P</v>
          </cell>
          <cell r="C2877" t="str">
            <v>UN</v>
          </cell>
          <cell r="D2877">
            <v>38.46</v>
          </cell>
        </row>
        <row r="2878">
          <cell r="A2878">
            <v>95795</v>
          </cell>
          <cell r="B2878" t="str">
            <v>CONDULETE DE ALUMÍNIO, TIPO T, PARA ELETRODUTO DE AÇO GALVANIZADO DN 20 MM (3/4''), APARENTE - FORNECIMENTO E INSTALAÇÃO. AF_11/2016_P</v>
          </cell>
          <cell r="C2878" t="str">
            <v>UN</v>
          </cell>
          <cell r="D2878">
            <v>27.5</v>
          </cell>
        </row>
        <row r="2879">
          <cell r="A2879">
            <v>95796</v>
          </cell>
          <cell r="B2879" t="str">
            <v>CONDULETE DE ALUMÍNIO, TIPO T, PARA ELETRODUTO DE AÇO GALVANIZADO DN 25 MM (1''), APARENTE - FORNECIMENTO E INSTALAÇÃO. AF_11/2016_P</v>
          </cell>
          <cell r="C2879" t="str">
            <v>UN</v>
          </cell>
          <cell r="D2879">
            <v>34.94</v>
          </cell>
        </row>
        <row r="2880">
          <cell r="A2880">
            <v>95797</v>
          </cell>
          <cell r="B2880" t="str">
            <v>CONDULETE DE ALUMÍNIO, TIPO T, PARA ELETRODUTO DE AÇO GALVANIZADO DN 32 MM (1 1/4''), APARENTE - FORNECIMENTO E INSTALAÇÃO. AF_11/2016_P</v>
          </cell>
          <cell r="C2880" t="str">
            <v>UN</v>
          </cell>
          <cell r="D2880">
            <v>44.62</v>
          </cell>
        </row>
        <row r="2881">
          <cell r="A2881">
            <v>95801</v>
          </cell>
          <cell r="B2881" t="str">
            <v>CONDULETE DE ALUMÍNIO, TIPO X, PARA ELETRODUTO DE AÇO GALVANIZADO DN 20 MM (3/4''), APARENTE - FORNECIMENTO E INSTALAÇÃO. AF_11/2016_P</v>
          </cell>
          <cell r="C2881" t="str">
            <v>UN</v>
          </cell>
          <cell r="D2881">
            <v>33.090000000000003</v>
          </cell>
        </row>
        <row r="2882">
          <cell r="A2882">
            <v>95802</v>
          </cell>
          <cell r="B2882" t="str">
            <v>CONDULETE DE ALUMÍNIO, TIPO X, PARA ELETRODUTO DE AÇO GALVANIZADO DN 25 MM (1''), APARENTE - FORNECIMENTO E INSTALAÇÃO. AF_11/2016_P</v>
          </cell>
          <cell r="C2882" t="str">
            <v>UN</v>
          </cell>
          <cell r="D2882">
            <v>36.950000000000003</v>
          </cell>
        </row>
        <row r="2883">
          <cell r="A2883">
            <v>95803</v>
          </cell>
          <cell r="B2883" t="str">
            <v>CONDULETE DE ALUMÍNIO, TIPO X, PARA ELETRODUTO DE AÇO GALVANIZADO DN 32 MM (1 1/4''), APARENTE - FORNECIMENTO E INSTALAÇÃO. AF_11/2016_P</v>
          </cell>
          <cell r="C2883" t="str">
            <v>UN</v>
          </cell>
          <cell r="D2883">
            <v>49.31</v>
          </cell>
        </row>
        <row r="2884">
          <cell r="A2884">
            <v>95804</v>
          </cell>
          <cell r="B2884" t="str">
            <v>CONDULETE DE PVC, TIPO B, PARA ELETRODUTO DE PVC SOLDÁVEL DN 20 MM (1/2''), APARENTE - FORNECIMENTO E INSTALAÇÃO. AF_11/2016</v>
          </cell>
          <cell r="C2884" t="str">
            <v>UN</v>
          </cell>
          <cell r="D2884">
            <v>20.76</v>
          </cell>
        </row>
        <row r="2885">
          <cell r="A2885">
            <v>95805</v>
          </cell>
          <cell r="B2885" t="str">
            <v>CONDULETE DE PVC, TIPO B, PARA ELETRODUTO DE PVC SOLDÁVEL DN 25 MM (3/4''), APARENTE - FORNECIMENTO E INSTALAÇÃO. AF_11/2016</v>
          </cell>
          <cell r="C2885" t="str">
            <v>UN</v>
          </cell>
          <cell r="D2885">
            <v>20.94</v>
          </cell>
        </row>
        <row r="2886">
          <cell r="A2886">
            <v>95806</v>
          </cell>
          <cell r="B2886" t="str">
            <v>CONDULETE DE PVC, TIPO B, PARA ELETRODUTO DE PVC SOLDÁVEL DN 32 MM (1''), APARENTE - FORNECIMENTO E INSTALAÇÃO. AF_11/2016</v>
          </cell>
          <cell r="C2886" t="str">
            <v>UN</v>
          </cell>
          <cell r="D2886">
            <v>21.63</v>
          </cell>
        </row>
        <row r="2887">
          <cell r="A2887">
            <v>95807</v>
          </cell>
          <cell r="B2887" t="str">
            <v>CONDULETE DE PVC, TIPO LL, PARA ELETRODUTO DE PVC SOLDÁVEL DN 20 MM (1/2''), APARENTE - FORNECIMENTO E INSTALAÇÃO. AF_11/2016</v>
          </cell>
          <cell r="C2887" t="str">
            <v>UN</v>
          </cell>
          <cell r="D2887">
            <v>23.8</v>
          </cell>
        </row>
        <row r="2888">
          <cell r="A2888">
            <v>95808</v>
          </cell>
          <cell r="B2888" t="str">
            <v>CONDULETE DE PVC, TIPO LL, PARA ELETRODUTO DE PVC SOLDÁVEL DN 25 MM (3/4''), APARENTE - FORNECIMENTO E INSTALAÇÃO. AF_11/2016</v>
          </cell>
          <cell r="C2888" t="str">
            <v>UN</v>
          </cell>
          <cell r="D2888">
            <v>24.35</v>
          </cell>
        </row>
        <row r="2889">
          <cell r="A2889">
            <v>95809</v>
          </cell>
          <cell r="B2889" t="str">
            <v>CONDULETE DE PVC, TIPO LL, PARA ELETRODUTO DE PVC SOLDÁVEL DN 32 MM (1''), APARENTE - FORNECIMENTO E INSTALAÇÃO. AF_11/2016</v>
          </cell>
          <cell r="C2889" t="str">
            <v>UN</v>
          </cell>
          <cell r="D2889">
            <v>26.81</v>
          </cell>
        </row>
        <row r="2890">
          <cell r="A2890">
            <v>95810</v>
          </cell>
          <cell r="B2890" t="str">
            <v>CONDULETE DE PVC, TIPO LB, PARA ELETRODUTO DE PVC SOLDÁVEL DN 20 MM (1/2''), APARENTE - FORNECIMENTO E INSTALAÇÃO. AF_11/2016</v>
          </cell>
          <cell r="C2890" t="str">
            <v>UN</v>
          </cell>
          <cell r="D2890">
            <v>13.45</v>
          </cell>
        </row>
        <row r="2891">
          <cell r="A2891">
            <v>95811</v>
          </cell>
          <cell r="B2891" t="str">
            <v>CONDULETE DE PVC, TIPO LB, PARA ELETRODUTO DE PVC SOLDÁVEL DN 25 MM (3/4''), APARENTE - FORNECIMENTO E INSTALAÇÃO. AF_11/2016</v>
          </cell>
          <cell r="C2891" t="str">
            <v>UN</v>
          </cell>
          <cell r="D2891">
            <v>14</v>
          </cell>
        </row>
        <row r="2892">
          <cell r="A2892">
            <v>95812</v>
          </cell>
          <cell r="B2892" t="str">
            <v>CONDULETE DE PVC, TIPO LB, PARA ELETRODUTO DE PVC SOLDÁVEL DN 32 MM (1''), APARENTE - FORNECIMENTO E INSTALAÇÃO. AF_11/2016</v>
          </cell>
          <cell r="C2892" t="str">
            <v>UN</v>
          </cell>
          <cell r="D2892">
            <v>16.45</v>
          </cell>
        </row>
        <row r="2893">
          <cell r="A2893">
            <v>95813</v>
          </cell>
          <cell r="B2893" t="str">
            <v>CONDULETE DE PVC, TIPO TB, PARA ELETRODUTO DE PVC SOLDÁVEL DN 20 MM (1/2''), APARENTE - FORNECIMENTO E INSTALAÇÃO. AF_11/2016</v>
          </cell>
          <cell r="C2893" t="str">
            <v>UN</v>
          </cell>
          <cell r="D2893">
            <v>16.079999999999998</v>
          </cell>
        </row>
        <row r="2894">
          <cell r="A2894">
            <v>95814</v>
          </cell>
          <cell r="B2894" t="str">
            <v>CONDULETE DE PVC, TIPO TB, PARA ELETRODUTO DE PVC SOLDÁVEL DN 25 MM (3/4''), APARENTE - FORNECIMENTO E INSTALAÇÃO. AF_11/2016</v>
          </cell>
          <cell r="C2894" t="str">
            <v>UN</v>
          </cell>
          <cell r="D2894">
            <v>16.91</v>
          </cell>
        </row>
        <row r="2895">
          <cell r="A2895">
            <v>95815</v>
          </cell>
          <cell r="B2895" t="str">
            <v>CONDULETE DE PVC, TIPO TB, PARA ELETRODUTO DE PVC SOLDÁVEL DN 32 MM (1''), APARENTE - FORNECIMENTO E INSTALAÇÃO. AF_11/2016</v>
          </cell>
          <cell r="C2895" t="str">
            <v>UN</v>
          </cell>
          <cell r="D2895">
            <v>21.68</v>
          </cell>
        </row>
        <row r="2896">
          <cell r="A2896">
            <v>95816</v>
          </cell>
          <cell r="B2896" t="str">
            <v>CONDULETE DE PVC, TIPO X, PARA ELETRODUTO DE PVC SOLDÁVEL DN 20 MM (1/2''), APARENTE - FORNECIMENTO E INSTALAÇÃO. AF_11/2016</v>
          </cell>
          <cell r="C2896" t="str">
            <v>UN</v>
          </cell>
          <cell r="D2896">
            <v>29.31</v>
          </cell>
        </row>
        <row r="2897">
          <cell r="A2897">
            <v>95817</v>
          </cell>
          <cell r="B2897" t="str">
            <v>CONDULETE DE PVC, TIPO X, PARA ELETRODUTO DE PVC SOLDÁVEL DN 25 MM (3/4''), APARENTE - FORNECIMENTO E INSTALAÇÃO. AF_11/2016</v>
          </cell>
          <cell r="C2897" t="str">
            <v>UN</v>
          </cell>
          <cell r="D2897">
            <v>29.97</v>
          </cell>
        </row>
        <row r="2898">
          <cell r="A2898">
            <v>95818</v>
          </cell>
          <cell r="B2898" t="str">
            <v>CONDULETE DE PVC, TIPO X, PARA ELETRODUTO DE PVC SOLDÁVEL DN 32 MM (1''), APARENTE - FORNECIMENTO E INSTALAÇÃO. AF_11/2016</v>
          </cell>
          <cell r="C2898" t="str">
            <v>UN</v>
          </cell>
          <cell r="D2898">
            <v>36.409999999999997</v>
          </cell>
        </row>
        <row r="2899">
          <cell r="A2899">
            <v>97881</v>
          </cell>
          <cell r="B2899" t="str">
            <v>CAIXA ENTERRADA ELÉTRICA RETANGULAR, EM CONCRETO PRÉ-MOLDADO, FUNDO COM BRITA, DIMENSÕES INTERNAS: 0,3X0,3X0,3 M. AF_12/2020</v>
          </cell>
          <cell r="C2899" t="str">
            <v>UN</v>
          </cell>
          <cell r="D2899">
            <v>116.41</v>
          </cell>
        </row>
        <row r="2900">
          <cell r="A2900">
            <v>97882</v>
          </cell>
          <cell r="B2900" t="str">
            <v>CAIXA ENTERRADA ELÉTRICA RETANGULAR, EM CONCRETO PRÉ-MOLDADO, FUNDO COM BRITA, DIMENSÕES INTERNAS: 0,4X0,4X0,4 M. AF_12/2020</v>
          </cell>
          <cell r="C2900" t="str">
            <v>UN</v>
          </cell>
          <cell r="D2900">
            <v>182.65</v>
          </cell>
        </row>
        <row r="2901">
          <cell r="A2901">
            <v>97883</v>
          </cell>
          <cell r="B2901" t="str">
            <v>CAIXA ENTERRADA ELÉTRICA RETANGULAR, EM CONCRETO PRÉ-MOLDADO, FUNDO COM BRITA, DIMENSÕES INTERNAS: 0,6X0,6X0,5 M. AF_12/2020</v>
          </cell>
          <cell r="C2901" t="str">
            <v>UN</v>
          </cell>
          <cell r="D2901">
            <v>350.7</v>
          </cell>
        </row>
        <row r="2902">
          <cell r="A2902">
            <v>97884</v>
          </cell>
          <cell r="B2902" t="str">
            <v>CAIXA ENTERRADA ELÉTRICA RETANGULAR, EM CONCRETO PRÉ-MOLDADO, FUNDO COM BRITA, DIMENSÕES INTERNAS: 0,8X0,8X0,5 M. AF_12/2020</v>
          </cell>
          <cell r="C2902" t="str">
            <v>UN</v>
          </cell>
          <cell r="D2902">
            <v>685.16</v>
          </cell>
        </row>
        <row r="2903">
          <cell r="A2903">
            <v>97885</v>
          </cell>
          <cell r="B2903" t="str">
            <v>CAIXA ENTERRADA ELÉTRICA RETANGULAR, EM CONCRETO PRÉ-MOLDADO, FUNDO COM BRITA, DIMENSÕES INTERNAS: 1X1X0,5 M. AF_12/2020</v>
          </cell>
          <cell r="C2903" t="str">
            <v>UN</v>
          </cell>
          <cell r="D2903">
            <v>1061.21</v>
          </cell>
        </row>
        <row r="2904">
          <cell r="A2904">
            <v>97886</v>
          </cell>
          <cell r="B2904" t="str">
            <v>CAIXA ENTERRADA ELÉTRICA RETANGULAR, EM ALVENARIA COM TIJOLOS CERÂMICOS MACIÇOS, FUNDO COM BRITA, DIMENSÕES INTERNAS: 0,3X0,3X0,3 M. AF_12/2020</v>
          </cell>
          <cell r="C2904" t="str">
            <v>UN</v>
          </cell>
          <cell r="D2904">
            <v>162.5</v>
          </cell>
        </row>
        <row r="2905">
          <cell r="A2905">
            <v>97887</v>
          </cell>
          <cell r="B2905" t="str">
            <v>CAIXA ENTERRADA ELÉTRICA RETANGULAR, EM ALVENARIA COM TIJOLOS CERÂMICOS MACIÇOS, FUNDO COM BRITA, DIMENSÕES INTERNAS: 0,4X0,4X0,4 M. AF_12/2020</v>
          </cell>
          <cell r="C2905" t="str">
            <v>UN</v>
          </cell>
          <cell r="D2905">
            <v>257.37</v>
          </cell>
        </row>
        <row r="2906">
          <cell r="A2906">
            <v>97888</v>
          </cell>
          <cell r="B2906" t="str">
            <v>CAIXA ENTERRADA ELÉTRICA RETANGULAR, EM ALVENARIA COM TIJOLOS CERÂMICOS MACIÇOS, FUNDO COM BRITA, DIMENSÕES INTERNAS: 0,6X0,6X0,6 M. AF_12/2020</v>
          </cell>
          <cell r="C2906" t="str">
            <v>UN</v>
          </cell>
          <cell r="D2906">
            <v>501.93</v>
          </cell>
        </row>
        <row r="2907">
          <cell r="A2907">
            <v>97889</v>
          </cell>
          <cell r="B2907" t="str">
            <v>CAIXA ENTERRADA ELÉTRICA RETANGULAR, EM ALVENARIA COM TIJOLOS CERÂMICOS MACIÇOS, FUNDO COM BRITA, DIMENSÕES INTERNAS: 0,8X0,8X0,6 M. AF_12/2020</v>
          </cell>
          <cell r="C2907" t="str">
            <v>UN</v>
          </cell>
          <cell r="D2907">
            <v>670.91</v>
          </cell>
        </row>
        <row r="2908">
          <cell r="A2908">
            <v>97890</v>
          </cell>
          <cell r="B2908" t="str">
            <v>CAIXA ENTERRADA ELÉTRICA RETANGULAR, EM ALVENARIA COM TIJOLOS CERÂMICOS MACIÇOS, FUNDO COM BRITA, DIMENSÕES INTERNAS: 1X1X0,6 M. AF_12/2020</v>
          </cell>
          <cell r="C2908" t="str">
            <v>UN</v>
          </cell>
          <cell r="D2908">
            <v>781.71</v>
          </cell>
        </row>
        <row r="2909">
          <cell r="A2909">
            <v>97891</v>
          </cell>
          <cell r="B2909" t="str">
            <v>CAIXA ENTERRADA ELÉTRICA RETANGULAR, EM ALVENARIA COM BLOCOS DE CONCRETO, FUNDO COM BRITA, DIMENSÕES INTERNAS: 0,4X0,4X0,4 M. AF_12/2020</v>
          </cell>
          <cell r="C2909" t="str">
            <v>UN</v>
          </cell>
          <cell r="D2909">
            <v>180.39</v>
          </cell>
        </row>
        <row r="2910">
          <cell r="A2910">
            <v>97892</v>
          </cell>
          <cell r="B2910" t="str">
            <v>CAIXA ENTERRADA ELÉTRICA RETANGULAR, EM ALVENARIA COM BLOCOS DE CONCRETO, FUNDO COM BRITA, DIMENSÕES INTERNAS: 0,6X0,6X0,6 M. AF_12/2020</v>
          </cell>
          <cell r="C2910" t="str">
            <v>UN</v>
          </cell>
          <cell r="D2910">
            <v>339.16</v>
          </cell>
        </row>
        <row r="2911">
          <cell r="A2911">
            <v>97893</v>
          </cell>
          <cell r="B2911" t="str">
            <v>CAIXA ENTERRADA ELÉTRICA RETANGULAR, EM ALVENARIA COM BLOCOS DE CONCRETO, FUNDO COM BRITA, DIMENSÕES INTERNAS: 0,8X0,8X0,6 M. AF_12/2020</v>
          </cell>
          <cell r="C2911" t="str">
            <v>UN</v>
          </cell>
          <cell r="D2911">
            <v>463.36</v>
          </cell>
        </row>
        <row r="2912">
          <cell r="A2912">
            <v>97894</v>
          </cell>
          <cell r="B2912" t="str">
            <v>CAIXA ENTERRADA ELÉTRICA RETANGULAR, EM ALVENARIA COM BLOCOS DE CONCRETO, FUNDO COM BRITA, DIMENSÕES INTERNAS: 1X1X0,6 M. AF_12/2020</v>
          </cell>
          <cell r="C2912" t="str">
            <v>UN</v>
          </cell>
          <cell r="D2912">
            <v>530.17999999999995</v>
          </cell>
        </row>
        <row r="2913">
          <cell r="A2913">
            <v>93653</v>
          </cell>
          <cell r="B2913" t="str">
            <v>DISJUNTOR MONOPOLAR TIPO DIN, CORRENTE NOMINAL DE 10A - FORNECIMENTO E INSTALAÇÃO. AF_10/2020</v>
          </cell>
          <cell r="C2913" t="str">
            <v>UN</v>
          </cell>
          <cell r="D2913">
            <v>11.75</v>
          </cell>
        </row>
        <row r="2914">
          <cell r="A2914">
            <v>93654</v>
          </cell>
          <cell r="B2914" t="str">
            <v>DISJUNTOR MONOPOLAR TIPO DIN, CORRENTE NOMINAL DE 16A - FORNECIMENTO E INSTALAÇÃO. AF_10/2020</v>
          </cell>
          <cell r="C2914" t="str">
            <v>UN</v>
          </cell>
          <cell r="D2914">
            <v>12.24</v>
          </cell>
        </row>
        <row r="2915">
          <cell r="A2915">
            <v>93655</v>
          </cell>
          <cell r="B2915" t="str">
            <v>DISJUNTOR MONOPOLAR TIPO DIN, CORRENTE NOMINAL DE 20A - FORNECIMENTO E INSTALAÇÃO. AF_10/2020</v>
          </cell>
          <cell r="C2915" t="str">
            <v>UN</v>
          </cell>
          <cell r="D2915">
            <v>13.18</v>
          </cell>
        </row>
        <row r="2916">
          <cell r="A2916">
            <v>93656</v>
          </cell>
          <cell r="B2916" t="str">
            <v>DISJUNTOR MONOPOLAR TIPO DIN, CORRENTE NOMINAL DE 25A - FORNECIMENTO E INSTALAÇÃO. AF_10/2020</v>
          </cell>
          <cell r="C2916" t="str">
            <v>UN</v>
          </cell>
          <cell r="D2916">
            <v>13.18</v>
          </cell>
        </row>
        <row r="2917">
          <cell r="A2917">
            <v>93657</v>
          </cell>
          <cell r="B2917" t="str">
            <v>DISJUNTOR MONOPOLAR TIPO DIN, CORRENTE NOMINAL DE 32A - FORNECIMENTO E INSTALAÇÃO. AF_10/2020</v>
          </cell>
          <cell r="C2917" t="str">
            <v>UN</v>
          </cell>
          <cell r="D2917">
            <v>14.34</v>
          </cell>
        </row>
        <row r="2918">
          <cell r="A2918">
            <v>93658</v>
          </cell>
          <cell r="B2918" t="str">
            <v>DISJUNTOR MONOPOLAR TIPO DIN, CORRENTE NOMINAL DE 40A - FORNECIMENTO E INSTALAÇÃO. AF_10/2020</v>
          </cell>
          <cell r="C2918" t="str">
            <v>UN</v>
          </cell>
          <cell r="D2918">
            <v>20.79</v>
          </cell>
        </row>
        <row r="2919">
          <cell r="A2919">
            <v>93659</v>
          </cell>
          <cell r="B2919" t="str">
            <v>DISJUNTOR MONOPOLAR TIPO DIN, CORRENTE NOMINAL DE 50A - FORNECIMENTO E INSTALAÇÃO. AF_10/2020</v>
          </cell>
          <cell r="C2919" t="str">
            <v>UN</v>
          </cell>
          <cell r="D2919">
            <v>23.12</v>
          </cell>
        </row>
        <row r="2920">
          <cell r="A2920">
            <v>93660</v>
          </cell>
          <cell r="B2920" t="str">
            <v>DISJUNTOR BIPOLAR TIPO DIN, CORRENTE NOMINAL DE 10A - FORNECIMENTO E INSTALAÇÃO. AF_10/2020</v>
          </cell>
          <cell r="C2920" t="str">
            <v>UN</v>
          </cell>
          <cell r="D2920">
            <v>59.51</v>
          </cell>
        </row>
        <row r="2921">
          <cell r="A2921">
            <v>93661</v>
          </cell>
          <cell r="B2921" t="str">
            <v>DISJUNTOR BIPOLAR TIPO DIN, CORRENTE NOMINAL DE 16A - FORNECIMENTO E INSTALAÇÃO. AF_10/2020</v>
          </cell>
          <cell r="C2921" t="str">
            <v>UN</v>
          </cell>
          <cell r="D2921">
            <v>60.48</v>
          </cell>
        </row>
        <row r="2922">
          <cell r="A2922">
            <v>93662</v>
          </cell>
          <cell r="B2922" t="str">
            <v>DISJUNTOR BIPOLAR TIPO DIN, CORRENTE NOMINAL DE 20A - FORNECIMENTO E INSTALAÇÃO. AF_10/2020</v>
          </cell>
          <cell r="C2922" t="str">
            <v>UN</v>
          </cell>
          <cell r="D2922">
            <v>62.38</v>
          </cell>
        </row>
        <row r="2923">
          <cell r="A2923">
            <v>93663</v>
          </cell>
          <cell r="B2923" t="str">
            <v>DISJUNTOR BIPOLAR TIPO DIN, CORRENTE NOMINAL DE 25A - FORNECIMENTO E INSTALAÇÃO. AF_10/2020</v>
          </cell>
          <cell r="C2923" t="str">
            <v>UN</v>
          </cell>
          <cell r="D2923">
            <v>62.38</v>
          </cell>
        </row>
        <row r="2924">
          <cell r="A2924">
            <v>93664</v>
          </cell>
          <cell r="B2924" t="str">
            <v>DISJUNTOR BIPOLAR TIPO DIN, CORRENTE NOMINAL DE 32A - FORNECIMENTO E INSTALAÇÃO. AF_10/2020</v>
          </cell>
          <cell r="C2924" t="str">
            <v>UN</v>
          </cell>
          <cell r="D2924">
            <v>64.680000000000007</v>
          </cell>
        </row>
        <row r="2925">
          <cell r="A2925">
            <v>93665</v>
          </cell>
          <cell r="B2925" t="str">
            <v>DISJUNTOR BIPOLAR TIPO DIN, CORRENTE NOMINAL DE 40A - FORNECIMENTO E INSTALAÇÃO. AF_10/2020</v>
          </cell>
          <cell r="C2925" t="str">
            <v>UN</v>
          </cell>
          <cell r="D2925">
            <v>67.430000000000007</v>
          </cell>
        </row>
        <row r="2926">
          <cell r="A2926">
            <v>93666</v>
          </cell>
          <cell r="B2926" t="str">
            <v>DISJUNTOR BIPOLAR TIPO DIN, CORRENTE NOMINAL DE 50A - FORNECIMENTO E INSTALAÇÃO. AF_10/2020</v>
          </cell>
          <cell r="C2926" t="str">
            <v>UN</v>
          </cell>
          <cell r="D2926">
            <v>72.09</v>
          </cell>
        </row>
        <row r="2927">
          <cell r="A2927">
            <v>93667</v>
          </cell>
          <cell r="B2927" t="str">
            <v>DISJUNTOR TRIPOLAR TIPO DIN, CORRENTE NOMINAL DE 10A - FORNECIMENTO E INSTALAÇÃO. AF_10/2020</v>
          </cell>
          <cell r="C2927" t="str">
            <v>UN</v>
          </cell>
          <cell r="D2927">
            <v>74.08</v>
          </cell>
        </row>
        <row r="2928">
          <cell r="A2928">
            <v>93668</v>
          </cell>
          <cell r="B2928" t="str">
            <v>DISJUNTOR TRIPOLAR TIPO DIN, CORRENTE NOMINAL DE 16A - FORNECIMENTO E INSTALAÇÃO. AF_10/2020</v>
          </cell>
          <cell r="C2928" t="str">
            <v>UN</v>
          </cell>
          <cell r="D2928">
            <v>75.53</v>
          </cell>
        </row>
        <row r="2929">
          <cell r="A2929">
            <v>93669</v>
          </cell>
          <cell r="B2929" t="str">
            <v>DISJUNTOR TRIPOLAR TIPO DIN, CORRENTE NOMINAL DE 20A - FORNECIMENTO E INSTALAÇÃO. AF_10/2020</v>
          </cell>
          <cell r="C2929" t="str">
            <v>UN</v>
          </cell>
          <cell r="D2929">
            <v>78.38</v>
          </cell>
        </row>
        <row r="2930">
          <cell r="A2930">
            <v>93670</v>
          </cell>
          <cell r="B2930" t="str">
            <v>DISJUNTOR TRIPOLAR TIPO DIN, CORRENTE NOMINAL DE 25A - FORNECIMENTO E INSTALAÇÃO. AF_10/2020</v>
          </cell>
          <cell r="C2930" t="str">
            <v>UN</v>
          </cell>
          <cell r="D2930">
            <v>78.38</v>
          </cell>
        </row>
        <row r="2931">
          <cell r="A2931">
            <v>93671</v>
          </cell>
          <cell r="B2931" t="str">
            <v>DISJUNTOR TRIPOLAR TIPO DIN, CORRENTE NOMINAL DE 32A - FORNECIMENTO E INSTALAÇÃO. AF_10/2020</v>
          </cell>
          <cell r="C2931" t="str">
            <v>UN</v>
          </cell>
          <cell r="D2931">
            <v>81.84</v>
          </cell>
        </row>
        <row r="2932">
          <cell r="A2932">
            <v>93672</v>
          </cell>
          <cell r="B2932" t="str">
            <v>DISJUNTOR TRIPOLAR TIPO DIN, CORRENTE NOMINAL DE 40A - FORNECIMENTO E INSTALAÇÃO. AF_10/2020</v>
          </cell>
          <cell r="C2932" t="str">
            <v>UN</v>
          </cell>
          <cell r="D2932">
            <v>87.24</v>
          </cell>
        </row>
        <row r="2933">
          <cell r="A2933">
            <v>93673</v>
          </cell>
          <cell r="B2933" t="str">
            <v>DISJUNTOR TRIPOLAR TIPO DIN, CORRENTE NOMINAL DE 50A - FORNECIMENTO E INSTALAÇÃO. AF_10/2020</v>
          </cell>
          <cell r="C2933" t="str">
            <v>UN</v>
          </cell>
          <cell r="D2933">
            <v>94.23</v>
          </cell>
        </row>
        <row r="2934">
          <cell r="A2934">
            <v>97359</v>
          </cell>
          <cell r="B2934" t="str">
            <v>QUADRO DE MEDIÇÃO GERAL DE ENERGIA COM 8 MEDIDORES - FORNECIMENTO E INSTALAÇÃO. AF_10/2020</v>
          </cell>
          <cell r="C2934" t="str">
            <v>UN</v>
          </cell>
          <cell r="D2934">
            <v>3153.96</v>
          </cell>
        </row>
        <row r="2935">
          <cell r="A2935">
            <v>97360</v>
          </cell>
          <cell r="B2935" t="str">
            <v>QUADRO DE MEDIÇÃO GERAL DE ENERGIA COM 12 MEDIDORES - FORNECIMENTO E INSTALAÇÃO. AF_10/2020</v>
          </cell>
          <cell r="C2935" t="str">
            <v>UN</v>
          </cell>
          <cell r="D2935">
            <v>6086.49</v>
          </cell>
        </row>
        <row r="2936">
          <cell r="A2936">
            <v>97361</v>
          </cell>
          <cell r="B2936" t="str">
            <v>QUADRO DE MEDIÇÃO GERAL DE ENERGIA COM 16 MEDIDORES - FORNECIMENTO E INSTALAÇÃO. AF_10/2020</v>
          </cell>
          <cell r="C2936" t="str">
            <v>UN</v>
          </cell>
          <cell r="D2936">
            <v>8115.32</v>
          </cell>
        </row>
        <row r="2937">
          <cell r="A2937">
            <v>97362</v>
          </cell>
          <cell r="B2937" t="str">
            <v>QUADRO DE MEDIÇÃO GERAL DE ENERGIA PARA BARRAMENTO BLINDADO COM 4 MEDIDORES - FORNECIMENTO E INSTALAÇÃO. AF_10/2020</v>
          </cell>
          <cell r="C2937" t="str">
            <v>UN</v>
          </cell>
          <cell r="D2937">
            <v>2183.77</v>
          </cell>
        </row>
        <row r="2938">
          <cell r="A2938">
            <v>101875</v>
          </cell>
          <cell r="B2938" t="str">
            <v>QUADRO DE DISTRIBUIÇÃO DE ENERGIA EM CHAPA DE AÇO GALVANIZADO, DE EMBUTIR, COM BARRAMENTO TRIFÁSICO, PARA 12 DISJUNTORES DIN 100A - FORNECIMENTO E INSTALAÇÃO. AF_10/2020</v>
          </cell>
          <cell r="C2938" t="str">
            <v>UN</v>
          </cell>
          <cell r="D2938">
            <v>461.11</v>
          </cell>
        </row>
        <row r="2939">
          <cell r="A2939">
            <v>101876</v>
          </cell>
          <cell r="B2939" t="str">
            <v>QUADRO DE DISTRIBUIÇÃO DE ENERGIA EM PVC, DE EMBUTIR, SEM BARRAMENTO, PARA 6 DISJUNTORES - FORNECIMENTO E INSTALAÇÃO. AF_10/2020</v>
          </cell>
          <cell r="C2939" t="str">
            <v>UN</v>
          </cell>
          <cell r="D2939">
            <v>69.62</v>
          </cell>
        </row>
        <row r="2940">
          <cell r="A2940">
            <v>101877</v>
          </cell>
          <cell r="B2940" t="str">
            <v>QUADRO DE DISTRIBUIÇÃO DE ENERGIA EM PVC, DE EMBUTIR, SEM BARRAMENTO, PARA 3 DISJUNTORES - FORNECIMENTO E INSTALAÇÃO. AF_10/2020</v>
          </cell>
          <cell r="C2940" t="str">
            <v>UN</v>
          </cell>
          <cell r="D2940">
            <v>47.71</v>
          </cell>
        </row>
        <row r="2941">
          <cell r="A2941">
            <v>101878</v>
          </cell>
          <cell r="B2941" t="str">
            <v>QUADRO DE DISTRIBUIÇÃO DE ENERGIA EM CHAPA DE AÇO GALVANIZADO, DE SOBREPOR, COM BARRAMENTO TRIFÁSICO, PARA 18 DISJUNTORES DIN 100A - FORNECIMENTO E INSTALAÇÃO. AF_10/2020</v>
          </cell>
          <cell r="C2941" t="str">
            <v>UN</v>
          </cell>
          <cell r="D2941">
            <v>624.19000000000005</v>
          </cell>
        </row>
        <row r="2942">
          <cell r="A2942">
            <v>101879</v>
          </cell>
          <cell r="B2942" t="str">
            <v>QUADRO DE DISTRIBUIÇÃO DE ENERGIA EM CHAPA DE AÇO GALVANIZADO, DE EMBUTIR, COM BARRAMENTO TRIFÁSICO, PARA 24 DISJUNTORES DIN 100A - FORNECIMENTO E INSTALAÇÃO. AF_10/2020</v>
          </cell>
          <cell r="C2942" t="str">
            <v>UN</v>
          </cell>
          <cell r="D2942">
            <v>670.73</v>
          </cell>
        </row>
        <row r="2943">
          <cell r="A2943">
            <v>101880</v>
          </cell>
          <cell r="B2943" t="str">
            <v>QUADRO DE DISTRIBUIÇÃO DE ENERGIA EM CHAPA DE AÇO GALVANIZADO, DE EMBUTIR, COM BARRAMENTO TRIFÁSICO, PARA 30 DISJUNTORES DIN 150A - FORNECIMENTO E INSTALAÇÃO. AF_10/2020</v>
          </cell>
          <cell r="C2943" t="str">
            <v>UN</v>
          </cell>
          <cell r="D2943">
            <v>771.53</v>
          </cell>
        </row>
        <row r="2944">
          <cell r="A2944">
            <v>101881</v>
          </cell>
          <cell r="B2944" t="str">
            <v>QUADRO DE DISTRIBUIÇÃO DE ENERGIA EM CHAPA DE AÇO GALVANIZADO, DE EMBUTIR, COM BARRAMENTO TRIFÁSICO, PARA 40 DISJUNTORES DIN 100A - FORNECIMENTO E INSTALAÇÃO. AF_10/2020</v>
          </cell>
          <cell r="C2944" t="str">
            <v>UN</v>
          </cell>
          <cell r="D2944">
            <v>1115.52</v>
          </cell>
        </row>
        <row r="2945">
          <cell r="A2945">
            <v>101882</v>
          </cell>
          <cell r="B2945" t="str">
            <v>QUADRO DE DISTRIBUIÇÃO DE ENERGIA EM CHAPA DE AÇO GALVANIZADO, DE EMBUTIR, COM BARRAMENTO TRIFÁSICO, PARA 30 DISJUNTORES DIN 225A - FORNECIMENTO E INSTALAÇÃO. AF_10/2020</v>
          </cell>
          <cell r="C2945" t="str">
            <v>UN</v>
          </cell>
          <cell r="D2945">
            <v>1589.62</v>
          </cell>
        </row>
        <row r="2946">
          <cell r="A2946">
            <v>101883</v>
          </cell>
          <cell r="B2946" t="str">
            <v>QUADRO DE DISTRIBUIÇÃO DE ENERGIA EM CHAPA DE AÇO GALVANIZADO, DE EMBUTIR, COM BARRAMENTO TRIFÁSICO, PARA 18 DISJUNTORES DIN 100A - FORNECIMENTO E INSTALAÇÃO. AF_10/2020</v>
          </cell>
          <cell r="C2946" t="str">
            <v>UN</v>
          </cell>
          <cell r="D2946">
            <v>639.03</v>
          </cell>
        </row>
        <row r="2947">
          <cell r="A2947">
            <v>101890</v>
          </cell>
          <cell r="B2947" t="str">
            <v>DISJUNTOR MONOPOLAR TIPO NEMA, CORRENTE NOMINAL DE 10 ATÉ 30A - FORNECIMENTO E INSTALAÇÃO. AF_10/2020</v>
          </cell>
          <cell r="C2947" t="str">
            <v>UN</v>
          </cell>
          <cell r="D2947">
            <v>16.03</v>
          </cell>
        </row>
        <row r="2948">
          <cell r="A2948">
            <v>101891</v>
          </cell>
          <cell r="B2948" t="str">
            <v>DISJUNTOR MONOPOLAR TIPO NEMA, CORRENTE NOMINAL DE 35 ATÉ 50A - FORNECIMENTO E INSTALAÇÃO. AF_10/2020</v>
          </cell>
          <cell r="C2948" t="str">
            <v>UN</v>
          </cell>
          <cell r="D2948">
            <v>27.44</v>
          </cell>
        </row>
        <row r="2949">
          <cell r="A2949">
            <v>101892</v>
          </cell>
          <cell r="B2949" t="str">
            <v>DISJUNTOR BIPOLAR TIPO NEMA, CORRENTE NOMINAL DE 10 ATÉ 50A - FORNECIMENTO E INSTALAÇÃO. AF_10/2020</v>
          </cell>
          <cell r="C2949" t="str">
            <v>UN</v>
          </cell>
          <cell r="D2949">
            <v>74.319999999999993</v>
          </cell>
        </row>
        <row r="2950">
          <cell r="A2950">
            <v>101893</v>
          </cell>
          <cell r="B2950" t="str">
            <v>DISJUNTOR TRIPOLAR TIPO NEMA, CORRENTE NOMINAL DE 10 ATÉ 50A - FORNECIMENTO E INSTALAÇÃO. AF_10/2020</v>
          </cell>
          <cell r="C2950" t="str">
            <v>UN</v>
          </cell>
          <cell r="D2950">
            <v>94.49</v>
          </cell>
        </row>
        <row r="2951">
          <cell r="A2951">
            <v>101894</v>
          </cell>
          <cell r="B2951" t="str">
            <v>DISJUNTOR TRIPOLAR TIPO NEMA, CORRENTE NOMINAL DE 60 ATÉ 100A - FORNECIMENTO E INSTALAÇÃO. AF_10/2020</v>
          </cell>
          <cell r="C2951" t="str">
            <v>UN</v>
          </cell>
          <cell r="D2951">
            <v>154.69999999999999</v>
          </cell>
        </row>
        <row r="2952">
          <cell r="A2952">
            <v>101895</v>
          </cell>
          <cell r="B2952" t="str">
            <v>DISJUNTOR TERMOMAGNÉTICO TRIPOLAR , CORRENTE NOMINAL DE 125A - FORNECIMENTO E INSTALAÇÃO. AF_10/2020</v>
          </cell>
          <cell r="C2952" t="str">
            <v>UN</v>
          </cell>
          <cell r="D2952">
            <v>432.9</v>
          </cell>
        </row>
        <row r="2953">
          <cell r="A2953">
            <v>101896</v>
          </cell>
          <cell r="B2953" t="str">
            <v>DISJUNTOR TERMOMAGNÉTICO TRIPOLAR , CORRENTE NOMINAL DE 200A - FORNECIMENTO E INSTALAÇÃO. AF_10/2020</v>
          </cell>
          <cell r="C2953" t="str">
            <v>UN</v>
          </cell>
          <cell r="D2953">
            <v>658.21</v>
          </cell>
        </row>
        <row r="2954">
          <cell r="A2954">
            <v>101897</v>
          </cell>
          <cell r="B2954" t="str">
            <v>DISJUNTOR TERMOMAGNÉTICO TRIPOLAR , CORRENTE NOMINAL DE 250A - FORNECIMENTO E INSTALAÇÃO. AF_10/2020</v>
          </cell>
          <cell r="C2954" t="str">
            <v>UN</v>
          </cell>
          <cell r="D2954">
            <v>1062.6600000000001</v>
          </cell>
        </row>
        <row r="2955">
          <cell r="A2955">
            <v>101898</v>
          </cell>
          <cell r="B2955" t="str">
            <v>DISJUNTOR TERMOMAGNÉTICO TRIPOLAR , CORRENTE NOMINAL DE 400A - FORNECIMENTO E INSTALAÇÃO. AF_10/2020</v>
          </cell>
          <cell r="C2955" t="str">
            <v>UN</v>
          </cell>
          <cell r="D2955">
            <v>1430.67</v>
          </cell>
        </row>
        <row r="2956">
          <cell r="A2956">
            <v>101899</v>
          </cell>
          <cell r="B2956" t="str">
            <v>DISJUNTOR TERMOMAGNÉTICO TRIPOLAR , CORRENTE NOMINAL DE 600A - FORNECIMENTO E INSTALAÇÃO. AF_10/2020</v>
          </cell>
          <cell r="C2956" t="str">
            <v>UN</v>
          </cell>
          <cell r="D2956">
            <v>2306.04</v>
          </cell>
        </row>
        <row r="2957">
          <cell r="A2957">
            <v>101900</v>
          </cell>
          <cell r="B2957" t="str">
            <v>DISJUNTOR BAIXA TENSÃO TRIPOLAR A SECO  800A/600V - FORNECIMENTO E INSTALAÇÃO. AF_10/2020</v>
          </cell>
          <cell r="C2957" t="str">
            <v>UN</v>
          </cell>
          <cell r="D2957">
            <v>4841.4799999999996</v>
          </cell>
        </row>
        <row r="2958">
          <cell r="A2958">
            <v>101901</v>
          </cell>
          <cell r="B2958" t="str">
            <v>CONTATOR TRIPOLAR I NOMINAL 12A - FORNECIMENTO E INSTALAÇÃO. AF_10/2020</v>
          </cell>
          <cell r="C2958" t="str">
            <v>UN</v>
          </cell>
          <cell r="D2958">
            <v>138.41</v>
          </cell>
        </row>
        <row r="2959">
          <cell r="A2959">
            <v>101902</v>
          </cell>
          <cell r="B2959" t="str">
            <v>CONTATOR TRIPOLAR I NOMINAL 22A - FORNECIMENTO E INSTALAÇÃO. AF_10/2020</v>
          </cell>
          <cell r="C2959" t="str">
            <v>UN</v>
          </cell>
          <cell r="D2959">
            <v>170.8</v>
          </cell>
        </row>
        <row r="2960">
          <cell r="A2960">
            <v>101903</v>
          </cell>
          <cell r="B2960" t="str">
            <v>CONTATOR TRIPOLAR I NOMINAL 38A - FORNECIMENTO E INSTALAÇÃO. AF_10/2020</v>
          </cell>
          <cell r="C2960" t="str">
            <v>UN</v>
          </cell>
          <cell r="D2960">
            <v>356.88</v>
          </cell>
        </row>
        <row r="2961">
          <cell r="A2961">
            <v>101904</v>
          </cell>
          <cell r="B2961" t="str">
            <v>CONTATOR TRIPOLAR I NOMIMAL 95A - FORNECIMENTO E INSTALAÇÃO. AF_10/2020</v>
          </cell>
          <cell r="C2961" t="str">
            <v>UN</v>
          </cell>
          <cell r="D2961">
            <v>1319.85</v>
          </cell>
        </row>
        <row r="2962">
          <cell r="A2962">
            <v>101938</v>
          </cell>
          <cell r="B2962" t="str">
            <v>CAIXA DE PROTEÇÃO PARA MEDIDOR MONOFÁSICO DE EMBUTIR - FORNECIMENTO E INSTALAÇÃO. AF_10/2020</v>
          </cell>
          <cell r="C2962" t="str">
            <v>UN</v>
          </cell>
          <cell r="D2962">
            <v>93.62</v>
          </cell>
        </row>
        <row r="2963">
          <cell r="A2963">
            <v>101946</v>
          </cell>
          <cell r="B2963" t="str">
            <v>QUADRO DE MEDIÇÃO GERAL DE ENERGIA PARA 1 MEDIDOR DE SOBREPOR - FORNECIMENTO E INSTALAÇÃO. AF_10/2020</v>
          </cell>
          <cell r="C2963" t="str">
            <v>UN</v>
          </cell>
          <cell r="D2963">
            <v>133.18</v>
          </cell>
        </row>
        <row r="2964">
          <cell r="A2964">
            <v>91945</v>
          </cell>
          <cell r="B2964" t="str">
            <v>SUPORTE PARAFUSADO COM PLACA DE ENCAIXE 4" X 2" ALTO (2,00 M DO PISO) PARA PONTO ELÉTRICO - FORNECIMENTO E INSTALAÇÃO. AF_12/2015</v>
          </cell>
          <cell r="C2964" t="str">
            <v>UN</v>
          </cell>
          <cell r="D2964">
            <v>7.78</v>
          </cell>
        </row>
        <row r="2965">
          <cell r="A2965">
            <v>91946</v>
          </cell>
          <cell r="B2965" t="str">
            <v>SUPORTE PARAFUSADO COM PLACA DE ENCAIXE 4" X 2" MÉDIO (1,30 M DO PISO) PARA PONTO ELÉTRICO - FORNECIMENTO E INSTALAÇÃO. AF_12/2015</v>
          </cell>
          <cell r="C2965" t="str">
            <v>UN</v>
          </cell>
          <cell r="D2965">
            <v>6.51</v>
          </cell>
        </row>
        <row r="2966">
          <cell r="A2966">
            <v>91947</v>
          </cell>
          <cell r="B2966" t="str">
            <v>SUPORTE PARAFUSADO COM PLACA DE ENCAIXE 4" X 2" BAIXO (0,30 M DO PISO) PARA PONTO ELÉTRICO - FORNECIMENTO E INSTALAÇÃO. AF_12/2015</v>
          </cell>
          <cell r="C2966" t="str">
            <v>UN</v>
          </cell>
          <cell r="D2966">
            <v>5.72</v>
          </cell>
        </row>
        <row r="2967">
          <cell r="A2967">
            <v>91949</v>
          </cell>
          <cell r="B2967" t="str">
            <v>SUPORTE PARAFUSADO COM PLACA DE ENCAIXE 4" X 4" ALTO (2,00 M DO PISO) PARA PONTO ELÉTRICO - FORNECIMENTO E INSTALAÇÃO. AF_12/2015</v>
          </cell>
          <cell r="C2967" t="str">
            <v>UN</v>
          </cell>
          <cell r="D2967">
            <v>11.92</v>
          </cell>
        </row>
        <row r="2968">
          <cell r="A2968">
            <v>91950</v>
          </cell>
          <cell r="B2968" t="str">
            <v>SUPORTE PARAFUSADO COM PLACA DE ENCAIXE 4" X 4" MÉDIO (1,30 M DO PISO) PARA PONTO ELÉTRICO - FORNECIMENTO E INSTALAÇÃO. AF_12/2015</v>
          </cell>
          <cell r="C2968" t="str">
            <v>UN</v>
          </cell>
          <cell r="D2968">
            <v>10.39</v>
          </cell>
        </row>
        <row r="2969">
          <cell r="A2969">
            <v>91951</v>
          </cell>
          <cell r="B2969" t="str">
            <v>SUPORTE PARAFUSADO COM PLACA DE ENCAIXE 4" X 4" BAIXO (0,30 M DO PISO) PARA PONTO ELÉTRICO - FORNECIMENTO E INSTALAÇÃO. AF_12/2015</v>
          </cell>
          <cell r="C2969" t="str">
            <v>UN</v>
          </cell>
          <cell r="D2969">
            <v>9.4700000000000006</v>
          </cell>
        </row>
        <row r="2970">
          <cell r="A2970">
            <v>91952</v>
          </cell>
          <cell r="B2970" t="str">
            <v>INTERRUPTOR SIMPLES (1 MÓDULO), 10A/250V, SEM SUPORTE E SEM PLACA - FORNECIMENTO E INSTALAÇÃO. AF_12/2015</v>
          </cell>
          <cell r="C2970" t="str">
            <v>UN</v>
          </cell>
          <cell r="D2970">
            <v>14.6</v>
          </cell>
        </row>
        <row r="2971">
          <cell r="A2971">
            <v>91953</v>
          </cell>
          <cell r="B2971" t="str">
            <v>INTERRUPTOR SIMPLES (1 MÓDULO), 10A/250V, INCLUINDO SUPORTE E PLACA - FORNECIMENTO E INSTALAÇÃO. AF_12/2015</v>
          </cell>
          <cell r="C2971" t="str">
            <v>UN</v>
          </cell>
          <cell r="D2971">
            <v>21.11</v>
          </cell>
        </row>
        <row r="2972">
          <cell r="A2972">
            <v>91954</v>
          </cell>
          <cell r="B2972" t="str">
            <v>INTERRUPTOR PARALELO (1 MÓDULO), 10A/250V, SEM SUPORTE E SEM PLACA - FORNECIMENTO E INSTALAÇÃO. AF_12/2015</v>
          </cell>
          <cell r="C2972" t="str">
            <v>UN</v>
          </cell>
          <cell r="D2972">
            <v>19.59</v>
          </cell>
        </row>
        <row r="2973">
          <cell r="A2973">
            <v>91955</v>
          </cell>
          <cell r="B2973" t="str">
            <v>INTERRUPTOR PARALELO (1 MÓDULO), 10A/250V, INCLUINDO SUPORTE E PLACA - FORNECIMENTO E INSTALAÇÃO. AF_12/2015</v>
          </cell>
          <cell r="C2973" t="str">
            <v>UN</v>
          </cell>
          <cell r="D2973">
            <v>26.1</v>
          </cell>
        </row>
        <row r="2974">
          <cell r="A2974">
            <v>91956</v>
          </cell>
          <cell r="B2974" t="str">
            <v>INTERRUPTOR SIMPLES (1 MÓDULO) COM INTERRUPTOR PARALELO (1 MÓDULO), 10A/250V, SEM SUPORTE E SEM PLACA - FORNECIMENTO E INSTALAÇÃO. AF_12/2015</v>
          </cell>
          <cell r="C2974" t="str">
            <v>UN</v>
          </cell>
          <cell r="D2974">
            <v>31.84</v>
          </cell>
        </row>
        <row r="2975">
          <cell r="A2975">
            <v>91957</v>
          </cell>
          <cell r="B2975" t="str">
            <v>INTERRUPTOR SIMPLES (1 MÓDULO) COM INTERRUPTOR PARALELO (1 MÓDULO), 10A/250V, INCLUINDO SUPORTE E PLACA - FORNECIMENTO E INSTALAÇÃO. AF_12/2015</v>
          </cell>
          <cell r="C2975" t="str">
            <v>UN</v>
          </cell>
          <cell r="D2975">
            <v>38.35</v>
          </cell>
        </row>
        <row r="2976">
          <cell r="A2976">
            <v>91958</v>
          </cell>
          <cell r="B2976" t="str">
            <v>INTERRUPTOR SIMPLES (2 MÓDULOS), 10A/250V, SEM SUPORTE E SEM PLACA - FORNECIMENTO E INSTALAÇÃO. AF_12/2015</v>
          </cell>
          <cell r="C2976" t="str">
            <v>UN</v>
          </cell>
          <cell r="D2976">
            <v>26.88</v>
          </cell>
        </row>
        <row r="2977">
          <cell r="A2977">
            <v>91959</v>
          </cell>
          <cell r="B2977" t="str">
            <v>INTERRUPTOR SIMPLES (2 MÓDULOS), 10A/250V, INCLUINDO SUPORTE E PLACA - FORNECIMENTO E INSTALAÇÃO. AF_12/2015</v>
          </cell>
          <cell r="C2977" t="str">
            <v>UN</v>
          </cell>
          <cell r="D2977">
            <v>33.39</v>
          </cell>
        </row>
        <row r="2978">
          <cell r="A2978">
            <v>91960</v>
          </cell>
          <cell r="B2978" t="str">
            <v>INTERRUPTOR PARALELO (2 MÓDULOS), 10A/250V, SEM SUPORTE E SEM PLACA - FORNECIMENTO E INSTALAÇÃO. AF_12/2015</v>
          </cell>
          <cell r="C2978" t="str">
            <v>UN</v>
          </cell>
          <cell r="D2978">
            <v>36.83</v>
          </cell>
        </row>
        <row r="2979">
          <cell r="A2979">
            <v>91961</v>
          </cell>
          <cell r="B2979" t="str">
            <v>INTERRUPTOR PARALELO (2 MÓDULOS), 10A/250V, INCLUINDO SUPORTE E PLACA - FORNECIMENTO E INSTALAÇÃO. AF_12/2015</v>
          </cell>
          <cell r="C2979" t="str">
            <v>UN</v>
          </cell>
          <cell r="D2979">
            <v>43.34</v>
          </cell>
        </row>
        <row r="2980">
          <cell r="A2980">
            <v>91962</v>
          </cell>
          <cell r="B2980" t="str">
            <v>INTERRUPTOR SIMPLES (1 MÓDULO) COM INTERRUPTOR PARALELO (2 MÓDULOS), 10A/250V, SEM SUPORTE E SEM PLACA - FORNECIMENTO E INSTALAÇÃO. AF_12/2015</v>
          </cell>
          <cell r="C2980" t="str">
            <v>UN</v>
          </cell>
          <cell r="D2980">
            <v>49.12</v>
          </cell>
        </row>
        <row r="2981">
          <cell r="A2981">
            <v>91963</v>
          </cell>
          <cell r="B2981" t="str">
            <v>INTERRUPTOR SIMPLES (1 MÓDULO) COM INTERRUPTOR PARALELO (2 MÓDULOS), 10A/250V, INCLUINDO SUPORTE E PLACA - FORNECIMENTO E INSTALAÇÃO. AF_12/2015</v>
          </cell>
          <cell r="C2981" t="str">
            <v>UN</v>
          </cell>
          <cell r="D2981">
            <v>55.63</v>
          </cell>
        </row>
        <row r="2982">
          <cell r="A2982">
            <v>91964</v>
          </cell>
          <cell r="B2982" t="str">
            <v>INTERRUPTOR SIMPLES (2 MÓDULOS) COM INTERRUPTOR PARALELO (1 MÓDULO), 10A/250V, SEM SUPORTE E SEM PLACA - FORNECIMENTO E INSTALAÇÃO. AF_12/2015</v>
          </cell>
          <cell r="C2982" t="str">
            <v>UN</v>
          </cell>
          <cell r="D2982">
            <v>44.13</v>
          </cell>
        </row>
        <row r="2983">
          <cell r="A2983">
            <v>91965</v>
          </cell>
          <cell r="B2983" t="str">
            <v>INTERRUPTOR SIMPLES (2 MÓDULOS) COM INTERRUPTOR PARALELO (1 MÓDULO), 10A/250V, INCLUINDO SUPORTE E PLACA - FORNECIMENTO E INSTALAÇÃO. AF_12/2015</v>
          </cell>
          <cell r="C2983" t="str">
            <v>UN</v>
          </cell>
          <cell r="D2983">
            <v>50.64</v>
          </cell>
        </row>
        <row r="2984">
          <cell r="A2984">
            <v>91966</v>
          </cell>
          <cell r="B2984" t="str">
            <v>INTERRUPTOR SIMPLES (3 MÓDULOS), 10A/250V, SEM SUPORTE E SEM PLACA - FORNECIMENTO E INSTALAÇÃO. AF_12/2015</v>
          </cell>
          <cell r="C2984" t="str">
            <v>UN</v>
          </cell>
          <cell r="D2984">
            <v>39.17</v>
          </cell>
        </row>
        <row r="2985">
          <cell r="A2985">
            <v>91967</v>
          </cell>
          <cell r="B2985" t="str">
            <v>INTERRUPTOR SIMPLES (3 MÓDULOS), 10A/250V, INCLUINDO SUPORTE E PLACA - FORNECIMENTO E INSTALAÇÃO. AF_12/2015</v>
          </cell>
          <cell r="C2985" t="str">
            <v>UN</v>
          </cell>
          <cell r="D2985">
            <v>45.68</v>
          </cell>
        </row>
        <row r="2986">
          <cell r="A2986">
            <v>91968</v>
          </cell>
          <cell r="B2986" t="str">
            <v>INTERRUPTOR PARALELO (3 MÓDULOS), 10A/250V, SEM SUPORTE E SEM PLACA - FORNECIMENTO E INSTALAÇÃO. AF_12/2015</v>
          </cell>
          <cell r="C2986" t="str">
            <v>UN</v>
          </cell>
          <cell r="D2986">
            <v>54.07</v>
          </cell>
        </row>
        <row r="2987">
          <cell r="A2987">
            <v>91969</v>
          </cell>
          <cell r="B2987" t="str">
            <v>INTERRUPTOR PARALELO (3 MÓDULOS), 10A/250V, INCLUINDO SUPORTE E PLACA - FORNECIMENTO E INSTALAÇÃO. AF_12/2015</v>
          </cell>
          <cell r="C2987" t="str">
            <v>UN</v>
          </cell>
          <cell r="D2987">
            <v>60.58</v>
          </cell>
        </row>
        <row r="2988">
          <cell r="A2988">
            <v>91970</v>
          </cell>
          <cell r="B2988" t="str">
            <v>INTERRUPTOR SIMPLES (3 MÓDULOS) COM INTERRUPTOR PARALELO (1 MÓDULO), 10A/250V, SEM SUPORTE E SEM PLACA - FORNECIMENTO E INSTALAÇÃO. AF_12/2015</v>
          </cell>
          <cell r="C2988" t="str">
            <v>UN</v>
          </cell>
          <cell r="D2988">
            <v>56.69</v>
          </cell>
        </row>
        <row r="2989">
          <cell r="A2989">
            <v>91971</v>
          </cell>
          <cell r="B2989" t="str">
            <v>INTERRUPTOR SIMPLES (3 MÓDULOS) COM INTERRUPTOR PARALELO (1 MÓDULO), 10A/250V, INCLUINDO SUPORTE E PLACA - FORNECIMENTO E INSTALAÇÃO. AF_12/2015</v>
          </cell>
          <cell r="C2989" t="str">
            <v>UN</v>
          </cell>
          <cell r="D2989">
            <v>67.08</v>
          </cell>
        </row>
        <row r="2990">
          <cell r="A2990">
            <v>91972</v>
          </cell>
          <cell r="B2990" t="str">
            <v>INTERRUPTOR SIMPLES (2 MÓDULOS) COM INTERRUPTOR PARALELO (2 MÓDULOS), 10A/250V, SEM SUPORTE E SEM PLACA - FORNECIMENTO E INSTALAÇÃO. AF_12/2015</v>
          </cell>
          <cell r="C2990" t="str">
            <v>UN</v>
          </cell>
          <cell r="D2990">
            <v>61.68</v>
          </cell>
        </row>
        <row r="2991">
          <cell r="A2991">
            <v>91973</v>
          </cell>
          <cell r="B2991" t="str">
            <v>INTERRUPTOR SIMPLES (2 MÓDULOS) COM INTERRUPTOR PARALELO (2 MÓDULOS), 10A/250V, INCLUINDO SUPORTE E PLACA - FORNECIMENTO E INSTALAÇÃO. AF_12/2015</v>
          </cell>
          <cell r="C2991" t="str">
            <v>UN</v>
          </cell>
          <cell r="D2991">
            <v>72.069999999999993</v>
          </cell>
        </row>
        <row r="2992">
          <cell r="A2992">
            <v>91974</v>
          </cell>
          <cell r="B2992" t="str">
            <v>INTERRUPTOR SIMPLES (4 MÓDULOS), 10A/250V, SEM SUPORTE E SEM PLACA - FORNECIMENTO E INSTALAÇÃO. AF_12/2015</v>
          </cell>
          <cell r="C2992" t="str">
            <v>UN</v>
          </cell>
          <cell r="D2992">
            <v>51.69</v>
          </cell>
        </row>
        <row r="2993">
          <cell r="A2993">
            <v>91975</v>
          </cell>
          <cell r="B2993" t="str">
            <v>INTERRUPTOR SIMPLES (4 MÓDULOS), 10A/250V, INCLUINDO SUPORTE E PLACA - FORNECIMENTO E INSTALAÇÃO. AF_12/2015</v>
          </cell>
          <cell r="C2993" t="str">
            <v>UN</v>
          </cell>
          <cell r="D2993">
            <v>62.08</v>
          </cell>
        </row>
        <row r="2994">
          <cell r="A2994">
            <v>91976</v>
          </cell>
          <cell r="B2994" t="str">
            <v>INTERRUPTOR SIMPLES (6 MÓDULOS), 10A/250V, SEM SUPORTE E SEM PLACA - FORNECIMENTO E INSTALAÇÃO. AF_12/2015</v>
          </cell>
          <cell r="C2994" t="str">
            <v>UN</v>
          </cell>
          <cell r="D2994">
            <v>76.34</v>
          </cell>
        </row>
        <row r="2995">
          <cell r="A2995">
            <v>91977</v>
          </cell>
          <cell r="B2995" t="str">
            <v>INTERRUPTOR SIMPLES (6 MÓDULOS), 10A/250V, INCLUINDO SUPORTE E PLACA - FORNECIMENTO E INSTALAÇÃO. AF_12/2015</v>
          </cell>
          <cell r="C2995" t="str">
            <v>UN</v>
          </cell>
          <cell r="D2995">
            <v>86.73</v>
          </cell>
        </row>
        <row r="2996">
          <cell r="A2996">
            <v>91978</v>
          </cell>
          <cell r="B2996" t="str">
            <v>INTERRUPTOR INTERMEDIÁRIO (1 MÓDULO), 10A/250V, SEM SUPORTE E SEM PLACA - FORNECIMENTO E INSTALAÇÃO. AF_09/2017</v>
          </cell>
          <cell r="C2996" t="str">
            <v>UN</v>
          </cell>
          <cell r="D2996">
            <v>31.4</v>
          </cell>
        </row>
        <row r="2997">
          <cell r="A2997">
            <v>91979</v>
          </cell>
          <cell r="B2997" t="str">
            <v>INTERRUPTOR INTERMEDIÁRIO (1 MÓDULO), 10A/250V, INCLUINDO SUPORTE E PLACA - FORNECIMENTO E INSTALAÇÃO. AF_09/2017</v>
          </cell>
          <cell r="C2997" t="str">
            <v>UN</v>
          </cell>
          <cell r="D2997">
            <v>37.909999999999997</v>
          </cell>
        </row>
        <row r="2998">
          <cell r="A2998">
            <v>91980</v>
          </cell>
          <cell r="B2998" t="str">
            <v>INTERRUPTOR BIPOLAR (1 MÓDULO), 10A/250V, SEM SUPORTE E SEM PLACA - FORNECIMENTO E INSTALAÇÃO. AF_09/2017</v>
          </cell>
          <cell r="C2998" t="str">
            <v>UN</v>
          </cell>
          <cell r="D2998">
            <v>30.37</v>
          </cell>
        </row>
        <row r="2999">
          <cell r="A2999">
            <v>91981</v>
          </cell>
          <cell r="B2999" t="str">
            <v>INTERRUPTOR BIPOLAR (1 MÓDULO), 10A/250V, INCLUINDO SUPORTE E PLACA - FORNECIMENTO E INSTALAÇÃO. AF_09/2017</v>
          </cell>
          <cell r="C2999" t="str">
            <v>UN</v>
          </cell>
          <cell r="D2999">
            <v>36.880000000000003</v>
          </cell>
        </row>
        <row r="3000">
          <cell r="A3000">
            <v>91982</v>
          </cell>
          <cell r="B3000" t="str">
            <v>DIMMER ROTATIVO (1 MÓDULO), 220V/600W, SEM SUPORTE E SEM PLACA - FORNECIMENTO E INSTALAÇÃO. AF_09/2017</v>
          </cell>
          <cell r="C3000" t="str">
            <v>UN</v>
          </cell>
          <cell r="D3000">
            <v>74.37</v>
          </cell>
        </row>
        <row r="3001">
          <cell r="A3001">
            <v>91983</v>
          </cell>
          <cell r="B3001" t="str">
            <v>DIMMER ROTATIVO (1 MÓDULO), 220V/600W, INCLUINDO SUPORTE E PLACA - FORNECIMENTO E INSTALAÇÃO. AF_09/2017</v>
          </cell>
          <cell r="C3001" t="str">
            <v>UN</v>
          </cell>
          <cell r="D3001">
            <v>80.88</v>
          </cell>
        </row>
        <row r="3002">
          <cell r="A3002">
            <v>91984</v>
          </cell>
          <cell r="B3002" t="str">
            <v>INTERRUPTOR PULSADOR CAMPAINHA (1 MÓDULO), 10A/250V, SEM SUPORTE E SEM PLACA - FORNECIMENTO E INSTALAÇÃO. AF_09/2017</v>
          </cell>
          <cell r="C3002" t="str">
            <v>UN</v>
          </cell>
          <cell r="D3002">
            <v>13.64</v>
          </cell>
        </row>
        <row r="3003">
          <cell r="A3003">
            <v>91985</v>
          </cell>
          <cell r="B3003" t="str">
            <v>INTERRUPTOR PULSADOR CAMPAINHA (1 MÓDULO), 10A/250V, INCLUINDO SUPORTE E PLACA - FORNECIMENTO E INSTALAÇÃO. AF_09/2017</v>
          </cell>
          <cell r="C3003" t="str">
            <v>UN</v>
          </cell>
          <cell r="D3003">
            <v>20.149999999999999</v>
          </cell>
        </row>
        <row r="3004">
          <cell r="A3004">
            <v>91986</v>
          </cell>
          <cell r="B3004" t="str">
            <v>CAMPAINHA CIGARRA (1 MÓDULO), 10A/250V, SEM SUPORTE E SEM PLACA - FORNECIMENTO E INSTALAÇÃO. AF_09/2017</v>
          </cell>
          <cell r="C3004" t="str">
            <v>UN</v>
          </cell>
          <cell r="D3004">
            <v>29.39</v>
          </cell>
        </row>
        <row r="3005">
          <cell r="A3005">
            <v>91987</v>
          </cell>
          <cell r="B3005" t="str">
            <v>CAMPAINHA CIGARRA (1 MÓDULO), 10A/250V, INCLUINDO SUPORTE E PLACA - FORNECIMENTO E INSTALAÇÃO. AF_09/2017</v>
          </cell>
          <cell r="C3005" t="str">
            <v>UN</v>
          </cell>
          <cell r="D3005">
            <v>35.9</v>
          </cell>
        </row>
        <row r="3006">
          <cell r="A3006">
            <v>91988</v>
          </cell>
          <cell r="B3006" t="str">
            <v>INTERRUPTOR PULSADOR MINUTERIA (1 MÓDULO), 10A/250V, SEM SUPORTE E SEM PLACA - FORNECIMENTO E INSTALAÇÃO. AF_09/2017</v>
          </cell>
          <cell r="C3006" t="str">
            <v>UN</v>
          </cell>
          <cell r="D3006">
            <v>17.12</v>
          </cell>
        </row>
        <row r="3007">
          <cell r="A3007">
            <v>91989</v>
          </cell>
          <cell r="B3007" t="str">
            <v>INTERRUPTOR PULSADOR MINUTERIA (1 MÓDULO), 10A/250V, INCLUINDO SUPORTE E PLACA - FORNECIMENTO E INSTALAÇÃO. AF_09/2017</v>
          </cell>
          <cell r="C3007" t="str">
            <v>UN</v>
          </cell>
          <cell r="D3007">
            <v>23.63</v>
          </cell>
        </row>
        <row r="3008">
          <cell r="A3008">
            <v>91990</v>
          </cell>
          <cell r="B3008" t="str">
            <v>TOMADA ALTA DE EMBUTIR (1 MÓDULO), 2P+T 10 A, SEM SUPORTE E SEM PLACA - FORNECIMENTO E INSTALAÇÃO. AF_12/2015</v>
          </cell>
          <cell r="C3008" t="str">
            <v>UN</v>
          </cell>
          <cell r="D3008">
            <v>25.9</v>
          </cell>
        </row>
        <row r="3009">
          <cell r="A3009">
            <v>91991</v>
          </cell>
          <cell r="B3009" t="str">
            <v>TOMADA ALTA DE EMBUTIR (1 MÓDULO), 2P+T 20 A, SEM SUPORTE E SEM PLACA - FORNECIMENTO E INSTALAÇÃO. AF_12/2015</v>
          </cell>
          <cell r="C3009" t="str">
            <v>UN</v>
          </cell>
          <cell r="D3009">
            <v>27.78</v>
          </cell>
        </row>
        <row r="3010">
          <cell r="A3010">
            <v>91992</v>
          </cell>
          <cell r="B3010" t="str">
            <v>TOMADA ALTA DE EMBUTIR (1 MÓDULO), 2P+T 10 A, INCLUINDO SUPORTE E PLACA - FORNECIMENTO E INSTALAÇÃO. AF_12/2015</v>
          </cell>
          <cell r="C3010" t="str">
            <v>UN</v>
          </cell>
          <cell r="D3010">
            <v>32.409999999999997</v>
          </cell>
        </row>
        <row r="3011">
          <cell r="A3011">
            <v>91993</v>
          </cell>
          <cell r="B3011" t="str">
            <v>TOMADA ALTA DE EMBUTIR (1 MÓDULO), 2P+T 20 A, INCLUINDO SUPORTE E PLACA - FORNECIMENTO E INSTALAÇÃO. AF_12/2015</v>
          </cell>
          <cell r="C3011" t="str">
            <v>UN</v>
          </cell>
          <cell r="D3011">
            <v>34.29</v>
          </cell>
        </row>
        <row r="3012">
          <cell r="A3012">
            <v>91994</v>
          </cell>
          <cell r="B3012" t="str">
            <v>TOMADA MÉDIA DE EMBUTIR (1 MÓDULO), 2P+T 10 A, SEM SUPORTE E SEM PLACA - FORNECIMENTO E INSTALAÇÃO. AF_12/2015</v>
          </cell>
          <cell r="C3012" t="str">
            <v>UN</v>
          </cell>
          <cell r="D3012">
            <v>18.62</v>
          </cell>
        </row>
        <row r="3013">
          <cell r="A3013">
            <v>91995</v>
          </cell>
          <cell r="B3013" t="str">
            <v>TOMADA MÉDIA DE EMBUTIR (1 MÓDULO), 2P+T 20 A, SEM SUPORTE E SEM PLACA - FORNECIMENTO E INSTALAÇÃO. AF_12/2015</v>
          </cell>
          <cell r="C3013" t="str">
            <v>UN</v>
          </cell>
          <cell r="D3013">
            <v>20.5</v>
          </cell>
        </row>
        <row r="3014">
          <cell r="A3014">
            <v>91996</v>
          </cell>
          <cell r="B3014" t="str">
            <v>TOMADA MÉDIA DE EMBUTIR (1 MÓDULO), 2P+T 10 A, INCLUINDO SUPORTE E PLACA - FORNECIMENTO E INSTALAÇÃO. AF_12/2015</v>
          </cell>
          <cell r="C3014" t="str">
            <v>UN</v>
          </cell>
          <cell r="D3014">
            <v>25.13</v>
          </cell>
        </row>
        <row r="3015">
          <cell r="A3015">
            <v>91997</v>
          </cell>
          <cell r="B3015" t="str">
            <v>TOMADA MÉDIA DE EMBUTIR (1 MÓDULO), 2P+T 20 A, INCLUINDO SUPORTE E PLACA - FORNECIMENTO E INSTALAÇÃO. AF_12/2015</v>
          </cell>
          <cell r="C3015" t="str">
            <v>UN</v>
          </cell>
          <cell r="D3015">
            <v>27.01</v>
          </cell>
        </row>
        <row r="3016">
          <cell r="A3016">
            <v>91998</v>
          </cell>
          <cell r="B3016" t="str">
            <v>TOMADA BAIXA DE EMBUTIR (1 MÓDULO), 2P+T 10 A, SEM SUPORTE E SEM PLACA - FORNECIMENTO E INSTALAÇÃO. AF_12/2015</v>
          </cell>
          <cell r="C3016" t="str">
            <v>UN</v>
          </cell>
          <cell r="D3016">
            <v>15.79</v>
          </cell>
        </row>
        <row r="3017">
          <cell r="A3017">
            <v>91999</v>
          </cell>
          <cell r="B3017" t="str">
            <v>TOMADA BAIXA DE EMBUTIR (1 MÓDULO), 2P+T 20 A, SEM SUPORTE E SEM PLACA - FORNECIMENTO E INSTALAÇÃO. AF_12/2015</v>
          </cell>
          <cell r="C3017" t="str">
            <v>UN</v>
          </cell>
          <cell r="D3017">
            <v>17.670000000000002</v>
          </cell>
        </row>
        <row r="3018">
          <cell r="A3018">
            <v>92000</v>
          </cell>
          <cell r="B3018" t="str">
            <v>TOMADA BAIXA DE EMBUTIR (1 MÓDULO), 2P+T 10 A, INCLUINDO SUPORTE E PLACA - FORNECIMENTO E INSTALAÇÃO. AF_12/2015</v>
          </cell>
          <cell r="C3018" t="str">
            <v>UN</v>
          </cell>
          <cell r="D3018">
            <v>22.3</v>
          </cell>
        </row>
        <row r="3019">
          <cell r="A3019">
            <v>92001</v>
          </cell>
          <cell r="B3019" t="str">
            <v>TOMADA BAIXA DE EMBUTIR (1 MÓDULO), 2P+T 20 A, INCLUINDO SUPORTE E PLACA - FORNECIMENTO E INSTALAÇÃO. AF_12/2015</v>
          </cell>
          <cell r="C3019" t="str">
            <v>UN</v>
          </cell>
          <cell r="D3019">
            <v>24.18</v>
          </cell>
        </row>
        <row r="3020">
          <cell r="A3020">
            <v>92002</v>
          </cell>
          <cell r="B3020" t="str">
            <v>TOMADA MÉDIA DE EMBUTIR (2 MÓDULOS), 2P+T 10 A, SEM SUPORTE E SEM PLACA - FORNECIMENTO E INSTALAÇÃO. AF_12/2015</v>
          </cell>
          <cell r="C3020" t="str">
            <v>UN</v>
          </cell>
          <cell r="D3020">
            <v>34.89</v>
          </cell>
        </row>
        <row r="3021">
          <cell r="A3021">
            <v>92003</v>
          </cell>
          <cell r="B3021" t="str">
            <v>TOMADA MÉDIA DE EMBUTIR (2 MÓDULOS), 2P+T 20 A, SEM SUPORTE E SEM PLACA - FORNECIMENTO E INSTALAÇÃO. AF_12/2015</v>
          </cell>
          <cell r="C3021" t="str">
            <v>UN</v>
          </cell>
          <cell r="D3021">
            <v>38.65</v>
          </cell>
        </row>
        <row r="3022">
          <cell r="A3022">
            <v>92004</v>
          </cell>
          <cell r="B3022" t="str">
            <v>TOMADA MÉDIA DE EMBUTIR (2 MÓDULOS), 2P+T 10 A, INCLUINDO SUPORTE E PLACA - FORNECIMENTO E INSTALAÇÃO. AF_12/2015</v>
          </cell>
          <cell r="C3022" t="str">
            <v>UN</v>
          </cell>
          <cell r="D3022">
            <v>41.4</v>
          </cell>
        </row>
        <row r="3023">
          <cell r="A3023">
            <v>92005</v>
          </cell>
          <cell r="B3023" t="str">
            <v>TOMADA MÉDIA DE EMBUTIR (2 MÓDULOS), 2P+T 20 A, INCLUINDO SUPORTE E PLACA - FORNECIMENTO E INSTALAÇÃO. AF_12/2015</v>
          </cell>
          <cell r="C3023" t="str">
            <v>UN</v>
          </cell>
          <cell r="D3023">
            <v>45.16</v>
          </cell>
        </row>
        <row r="3024">
          <cell r="A3024">
            <v>92006</v>
          </cell>
          <cell r="B3024" t="str">
            <v>TOMADA BAIXA DE EMBUTIR (2 MÓDULOS), 2P+T 10 A, SEM SUPORTE E SEM PLACA - FORNECIMENTO E INSTALAÇÃO. AF_12/2015</v>
          </cell>
          <cell r="C3024" t="str">
            <v>UN</v>
          </cell>
          <cell r="D3024">
            <v>29.24</v>
          </cell>
        </row>
        <row r="3025">
          <cell r="A3025">
            <v>92007</v>
          </cell>
          <cell r="B3025" t="str">
            <v>TOMADA BAIXA DE EMBUTIR (2 MÓDULOS), 2P+T 20 A, SEM SUPORTE E SEM PLACA - FORNECIMENTO E INSTALAÇÃO. AF_12/2015</v>
          </cell>
          <cell r="C3025" t="str">
            <v>UN</v>
          </cell>
          <cell r="D3025">
            <v>33</v>
          </cell>
        </row>
        <row r="3026">
          <cell r="A3026">
            <v>92008</v>
          </cell>
          <cell r="B3026" t="str">
            <v>TOMADA BAIXA DE EMBUTIR (2 MÓDULOS), 2P+T 10 A, INCLUINDO SUPORTE E PLACA - FORNECIMENTO E INSTALAÇÃO. AF_12/2015</v>
          </cell>
          <cell r="C3026" t="str">
            <v>UN</v>
          </cell>
          <cell r="D3026">
            <v>35.75</v>
          </cell>
        </row>
        <row r="3027">
          <cell r="A3027">
            <v>92009</v>
          </cell>
          <cell r="B3027" t="str">
            <v>TOMADA BAIXA DE EMBUTIR (2 MÓDULOS), 2P+T 20 A, INCLUINDO SUPORTE E PLACA - FORNECIMENTO E INSTALAÇÃO. AF_12/2015</v>
          </cell>
          <cell r="C3027" t="str">
            <v>UN</v>
          </cell>
          <cell r="D3027">
            <v>39.51</v>
          </cell>
        </row>
        <row r="3028">
          <cell r="A3028">
            <v>92010</v>
          </cell>
          <cell r="B3028" t="str">
            <v>TOMADA MÉDIA DE EMBUTIR (3 MÓDULOS), 2P+T 10 A, SEM SUPORTE E SEM PLACA - FORNECIMENTO E INSTALAÇÃO. AF_12/2015</v>
          </cell>
          <cell r="C3028" t="str">
            <v>UN</v>
          </cell>
          <cell r="D3028">
            <v>51.16</v>
          </cell>
        </row>
        <row r="3029">
          <cell r="A3029">
            <v>92011</v>
          </cell>
          <cell r="B3029" t="str">
            <v>TOMADA MÉDIA DE EMBUTIR (3 MÓDULOS), 2P+T 20 A, SEM SUPORTE E SEM PLACA - FORNECIMENTO E INSTALAÇÃO. AF_12/2015</v>
          </cell>
          <cell r="C3029" t="str">
            <v>UN</v>
          </cell>
          <cell r="D3029">
            <v>56.8</v>
          </cell>
        </row>
        <row r="3030">
          <cell r="A3030">
            <v>92012</v>
          </cell>
          <cell r="B3030" t="str">
            <v>TOMADA MÉDIA DE EMBUTIR (3 MÓDULOS), 2P+T 10 A, INCLUINDO SUPORTE E PLACA - FORNECIMENTO E INSTALAÇÃO. AF_12/2015</v>
          </cell>
          <cell r="C3030" t="str">
            <v>UN</v>
          </cell>
          <cell r="D3030">
            <v>57.67</v>
          </cell>
        </row>
        <row r="3031">
          <cell r="A3031">
            <v>92013</v>
          </cell>
          <cell r="B3031" t="str">
            <v>TOMADA MÉDIA DE EMBUTIR (3 MÓDULOS), 2P+T 20 A, INCLUINDO SUPORTE E PLACA - FORNECIMENTO E INSTALAÇÃO. AF_12/2015</v>
          </cell>
          <cell r="C3031" t="str">
            <v>UN</v>
          </cell>
          <cell r="D3031">
            <v>63.31</v>
          </cell>
        </row>
        <row r="3032">
          <cell r="A3032">
            <v>92014</v>
          </cell>
          <cell r="B3032" t="str">
            <v>TOMADA BAIXA DE EMBUTIR (3 MÓDULOS), 2P+T 10 A, SEM SUPORTE E SEM PLACA - FORNECIMENTO E INSTALAÇÃO. AF_12/2015</v>
          </cell>
          <cell r="C3032" t="str">
            <v>UN</v>
          </cell>
          <cell r="D3032">
            <v>42.69</v>
          </cell>
        </row>
        <row r="3033">
          <cell r="A3033">
            <v>92015</v>
          </cell>
          <cell r="B3033" t="str">
            <v>TOMADA BAIXA DE EMBUTIR (3 MÓDULOS), 2P+T 20 A, SEM SUPORTE E SEM PLACA - FORNECIMENTO E INSTALAÇÃO. AF_12/2015</v>
          </cell>
          <cell r="C3033" t="str">
            <v>UN</v>
          </cell>
          <cell r="D3033">
            <v>48.33</v>
          </cell>
        </row>
        <row r="3034">
          <cell r="A3034">
            <v>92016</v>
          </cell>
          <cell r="B3034" t="str">
            <v>TOMADA BAIXA DE EMBUTIR (3 MÓDULOS), 2P+T 10 A, INCLUINDO SUPORTE E PLACA - FORNECIMENTO E INSTALAÇÃO. AF_12/2015</v>
          </cell>
          <cell r="C3034" t="str">
            <v>UN</v>
          </cell>
          <cell r="D3034">
            <v>49.2</v>
          </cell>
        </row>
        <row r="3035">
          <cell r="A3035">
            <v>92017</v>
          </cell>
          <cell r="B3035" t="str">
            <v>TOMADA BAIXA DE EMBUTIR (3 MÓDULOS), 2P+T 20 A, INCLUINDO SUPORTE E PLACA - FORNECIMENTO E INSTALAÇÃO. AF_12/2015</v>
          </cell>
          <cell r="C3035" t="str">
            <v>UN</v>
          </cell>
          <cell r="D3035">
            <v>54.84</v>
          </cell>
        </row>
        <row r="3036">
          <cell r="A3036">
            <v>92018</v>
          </cell>
          <cell r="B3036" t="str">
            <v>TOMADA BAIXA DE EMBUTIR (4 MÓDULOS), 2P+T 10 A, SEM SUPORTE E SEM PLACA - FORNECIMENTO E INSTALAÇÃO. AF_12/2015</v>
          </cell>
          <cell r="C3036" t="str">
            <v>UN</v>
          </cell>
          <cell r="D3036">
            <v>56.52</v>
          </cell>
        </row>
        <row r="3037">
          <cell r="A3037">
            <v>92019</v>
          </cell>
          <cell r="B3037" t="str">
            <v>TOMADA BAIXA DE EMBUTIR (4 MÓDULOS), 2P+T 10 A, INCLUINDO SUPORTE E PLACA - FORNECIMENTO E INSTALAÇÃO. AF_12/2015</v>
          </cell>
          <cell r="C3037" t="str">
            <v>UN</v>
          </cell>
          <cell r="D3037">
            <v>66.91</v>
          </cell>
        </row>
        <row r="3038">
          <cell r="A3038">
            <v>92020</v>
          </cell>
          <cell r="B3038" t="str">
            <v>TOMADA BAIXA DE EMBUTIR (6 MÓDULOS), 2P+T 10 A, SEM SUPORTE E SEM PLACA - FORNECIMENTO E INSTALAÇÃO. AF_12/2015</v>
          </cell>
          <cell r="C3038" t="str">
            <v>UN</v>
          </cell>
          <cell r="D3038">
            <v>83.61</v>
          </cell>
        </row>
        <row r="3039">
          <cell r="A3039">
            <v>92021</v>
          </cell>
          <cell r="B3039" t="str">
            <v>TOMADA BAIXA DE EMBUTIR (6 MÓDULOS), 2P+T 10 A, INCLUINDO SUPORTE E PLACA - FORNECIMENTO E INSTALAÇÃO. AF_12/2015</v>
          </cell>
          <cell r="C3039" t="str">
            <v>UN</v>
          </cell>
          <cell r="D3039">
            <v>94</v>
          </cell>
        </row>
        <row r="3040">
          <cell r="A3040">
            <v>92022</v>
          </cell>
          <cell r="B3040" t="str">
            <v>INTERRUPTOR SIMPLES (1 MÓDULO) COM 1 TOMADA DE EMBUTIR 2P+T 10 A,  SEM SUPORTE E SEM PLACA - FORNECIMENTO E INSTALAÇÃO. AF_12/2015</v>
          </cell>
          <cell r="C3040" t="str">
            <v>UN</v>
          </cell>
          <cell r="D3040">
            <v>30.87</v>
          </cell>
        </row>
        <row r="3041">
          <cell r="A3041">
            <v>92023</v>
          </cell>
          <cell r="B3041" t="str">
            <v>INTERRUPTOR SIMPLES (1 MÓDULO) COM 1 TOMADA DE EMBUTIR 2P+T 10 A,  INCLUINDO SUPORTE E PLACA - FORNECIMENTO E INSTALAÇÃO. AF_12/2015</v>
          </cell>
          <cell r="C3041" t="str">
            <v>UN</v>
          </cell>
          <cell r="D3041">
            <v>37.380000000000003</v>
          </cell>
        </row>
        <row r="3042">
          <cell r="A3042">
            <v>92024</v>
          </cell>
          <cell r="B3042" t="str">
            <v>INTERRUPTOR SIMPLES (1 MÓDULO) COM 2 TOMADAS DE EMBUTIR 2P+T 10 A,  SEM SUPORTE E SEM PLACA - FORNECIMENTO E INSTALAÇÃO. AF_12/2015</v>
          </cell>
          <cell r="C3042" t="str">
            <v>UN</v>
          </cell>
          <cell r="D3042">
            <v>47.18</v>
          </cell>
        </row>
        <row r="3043">
          <cell r="A3043">
            <v>92025</v>
          </cell>
          <cell r="B3043" t="str">
            <v>INTERRUPTOR SIMPLES (1 MÓDULO) COM 2 TOMADAS DE EMBUTIR 2P+T 10 A,  INCLUINDO SUPORTE E PLACA - FORNECIMENTO E INSTALAÇÃO. AF_12/2015</v>
          </cell>
          <cell r="C3043" t="str">
            <v>UN</v>
          </cell>
          <cell r="D3043">
            <v>53.69</v>
          </cell>
        </row>
        <row r="3044">
          <cell r="A3044">
            <v>92026</v>
          </cell>
          <cell r="B3044" t="str">
            <v>INTERRUPTOR SIMPLES (2 MÓDULOS) COM 1 TOMADA DE EMBUTIR 2P+T 10 A,  SEM SUPORTE E SEM PLACA - FORNECIMENTO E INSTALAÇÃO. AF_12/2015</v>
          </cell>
          <cell r="C3044" t="str">
            <v>UN</v>
          </cell>
          <cell r="D3044">
            <v>43.16</v>
          </cell>
        </row>
        <row r="3045">
          <cell r="A3045">
            <v>92027</v>
          </cell>
          <cell r="B3045" t="str">
            <v>INTERRUPTOR SIMPLES (2 MÓDULOS) COM 1 TOMADA DE EMBUTIR 2P+T 10 A,  INCLUINDO SUPORTE E PLACA - FORNECIMENTO E INSTALAÇÃO. AF_12/2015</v>
          </cell>
          <cell r="C3045" t="str">
            <v>UN</v>
          </cell>
          <cell r="D3045">
            <v>49.67</v>
          </cell>
        </row>
        <row r="3046">
          <cell r="A3046">
            <v>92028</v>
          </cell>
          <cell r="B3046" t="str">
            <v>INTERRUPTOR PARALELO (1 MÓDULO) COM 1 TOMADA DE EMBUTIR 2P+T 10 A,  SEM SUPORTE E SEM PLACA - FORNECIMENTO E INSTALAÇÃO. AF_12/2015</v>
          </cell>
          <cell r="C3046" t="str">
            <v>UN</v>
          </cell>
          <cell r="D3046">
            <v>35.86</v>
          </cell>
        </row>
        <row r="3047">
          <cell r="A3047">
            <v>92029</v>
          </cell>
          <cell r="B3047" t="str">
            <v>INTERRUPTOR PARALELO (1 MÓDULO) COM 1 TOMADA DE EMBUTIR 2P+T 10 A,  INCLUINDO SUPORTE E PLACA - FORNECIMENTO E INSTALAÇÃO. AF_12/2015</v>
          </cell>
          <cell r="C3047" t="str">
            <v>UN</v>
          </cell>
          <cell r="D3047">
            <v>42.37</v>
          </cell>
        </row>
        <row r="3048">
          <cell r="A3048">
            <v>92030</v>
          </cell>
          <cell r="B3048" t="str">
            <v>INTERRUPTOR PARALELO (1 MÓDULO) COM 2 TOMADAS DE EMBUTIR 2P+T 10 A,  SEM SUPORTE E SEM PLACA - FORNECIMENTO E INSTALAÇÃO. AF_12/2015</v>
          </cell>
          <cell r="C3048" t="str">
            <v>UN</v>
          </cell>
          <cell r="D3048">
            <v>52.13</v>
          </cell>
        </row>
        <row r="3049">
          <cell r="A3049">
            <v>92031</v>
          </cell>
          <cell r="B3049" t="str">
            <v>INTERRUPTOR PARALELO (1 MÓDULO) COM 2 TOMADAS DE EMBUTIR 2P+T 10 A,  INCLUINDO SUPORTE E PLACA - FORNECIMENTO E INSTALAÇÃO. AF_12/2015</v>
          </cell>
          <cell r="C3049" t="str">
            <v>UN</v>
          </cell>
          <cell r="D3049">
            <v>58.64</v>
          </cell>
        </row>
        <row r="3050">
          <cell r="A3050">
            <v>92032</v>
          </cell>
          <cell r="B3050" t="str">
            <v>INTERRUPTOR PARALELO (2 MÓDULOS) COM 1 TOMADA DE EMBUTIR 2P+T 10 A,  SEM SUPORTE E SEM PLACA - FORNECIMENTO E INSTALAÇÃO. AF_12/2015</v>
          </cell>
          <cell r="C3050" t="str">
            <v>UN</v>
          </cell>
          <cell r="D3050">
            <v>53.1</v>
          </cell>
        </row>
        <row r="3051">
          <cell r="A3051">
            <v>92033</v>
          </cell>
          <cell r="B3051" t="str">
            <v>INTERRUPTOR PARALELO (2 MÓDULOS) COM 1 TOMADA DE EMBUTIR 2P+T 10 A,  INCLUINDO SUPORTE E PLACA - FORNECIMENTO E INSTALAÇÃO. AF_12/2015</v>
          </cell>
          <cell r="C3051" t="str">
            <v>UN</v>
          </cell>
          <cell r="D3051">
            <v>59.61</v>
          </cell>
        </row>
        <row r="3052">
          <cell r="A3052">
            <v>92034</v>
          </cell>
          <cell r="B3052" t="str">
            <v>INTERRUPTOR SIMPLES (1 MÓDULO), INTERRUPTOR PARALELO (1 MÓDULO) E 1 TOMADA DE EMBUTIR 2P+T 10 A,  SEM SUPORTE E SEM PLACA - FORNECIMENTO E INSTALAÇÃO. AF_12/2015</v>
          </cell>
          <cell r="C3052" t="str">
            <v>UN</v>
          </cell>
          <cell r="D3052">
            <v>48.15</v>
          </cell>
        </row>
        <row r="3053">
          <cell r="A3053">
            <v>92035</v>
          </cell>
          <cell r="B3053" t="str">
            <v>INTERRUPTOR SIMPLES (1 MÓDULO), INTERRUPTOR PARALELO (1 MÓDULO) E 1 TOMADA DE EMBUTIR 2P+T 10 A,  INCLUINDO SUPORTE E PLACA - FORNECIMENTO E INSTALAÇÃO. AF_12/2015</v>
          </cell>
          <cell r="C3053" t="str">
            <v>UN</v>
          </cell>
          <cell r="D3053">
            <v>54.66</v>
          </cell>
        </row>
        <row r="3054">
          <cell r="A3054">
            <v>97583</v>
          </cell>
          <cell r="B3054" t="str">
            <v>LUMINÁRIA TIPO CALHA, DE SOBREPOR, COM 1 LÂMPADA TUBULAR FLUORESCENTE DE 18 W, COM REATOR DE PARTIDA RÁPIDA - FORNECIMENTO E INSTALAÇÃO. AF_02/2020</v>
          </cell>
          <cell r="C3054" t="str">
            <v>UN</v>
          </cell>
          <cell r="D3054">
            <v>115.54</v>
          </cell>
        </row>
        <row r="3055">
          <cell r="A3055">
            <v>97584</v>
          </cell>
          <cell r="B3055" t="str">
            <v>LUMINÁRIA TIPO CALHA, DE SOBREPOR, COM 1 LÂMPADA TUBULAR FLUORESCENTE DE 36 W, COM REATOR DE PARTIDA RÁPIDA - FORNECIMENTO E INSTALAÇÃO. AF_02/2020</v>
          </cell>
          <cell r="C3055" t="str">
            <v>UN</v>
          </cell>
          <cell r="D3055">
            <v>165.47</v>
          </cell>
        </row>
        <row r="3056">
          <cell r="A3056">
            <v>97585</v>
          </cell>
          <cell r="B3056" t="str">
            <v>LUMINÁRIA TIPO CALHA, DE SOBREPOR, COM 2 LÂMPADAS TUBULARES FLUORESCENTES DE 18 W, COM REATOR DE PARTIDA RÁPIDA - FORNECIMENTO E INSTALAÇÃO. AF_02/2020</v>
          </cell>
          <cell r="C3056" t="str">
            <v>UN</v>
          </cell>
          <cell r="D3056">
            <v>157.5</v>
          </cell>
        </row>
        <row r="3057">
          <cell r="A3057">
            <v>97586</v>
          </cell>
          <cell r="B3057" t="str">
            <v>LUMINÁRIA TIPO CALHA, DE SOBREPOR, COM 2 LÂMPADAS TUBULARES FLUORESCENTES DE 36 W, COM REATOR DE PARTIDA RÁPIDA - FORNECIMENTO E INSTALAÇÃO. AF_02/2020</v>
          </cell>
          <cell r="C3057" t="str">
            <v>UN</v>
          </cell>
          <cell r="D3057">
            <v>217.8</v>
          </cell>
        </row>
        <row r="3058">
          <cell r="A3058">
            <v>97587</v>
          </cell>
          <cell r="B3058" t="str">
            <v>LUMINÁRIA TIPO CALHA, DE EMBUTIR, COM 2 LÂMPADAS FLUORESCENTES DE 14 W, COM REATOR DE PARTIDA RÁPIDA - FORNECIMENTO E INSTALAÇÃO. AF_02/2020</v>
          </cell>
          <cell r="C3058" t="str">
            <v>UN</v>
          </cell>
          <cell r="D3058">
            <v>408.01</v>
          </cell>
        </row>
        <row r="3059">
          <cell r="A3059">
            <v>97589</v>
          </cell>
          <cell r="B3059" t="str">
            <v>LUMINÁRIA TIPO PLAFON EM PLÁSTICO, DE SOBREPOR, COM 1 LÂMPADA FLUORESCENTE DE 15 W, SEM REATOR - FORNECIMENTO E INSTALAÇÃO. AF_02/2020</v>
          </cell>
          <cell r="C3059" t="str">
            <v>UN</v>
          </cell>
          <cell r="D3059">
            <v>35.06</v>
          </cell>
        </row>
        <row r="3060">
          <cell r="A3060">
            <v>97590</v>
          </cell>
          <cell r="B3060" t="str">
            <v>LUMINÁRIA TIPO PLAFON REDONDO COM VIDRO FOSCO, DE SOBREPOR, COM 1 LÂMPADA FLUORESCENTE DE 15 W, SEM REATOR - FORNECIMENTO E INSTALAÇÃO. AF_02/2020</v>
          </cell>
          <cell r="C3060" t="str">
            <v>UN</v>
          </cell>
          <cell r="D3060">
            <v>118.37</v>
          </cell>
        </row>
        <row r="3061">
          <cell r="A3061">
            <v>97591</v>
          </cell>
          <cell r="B3061" t="str">
            <v>LUMINÁRIA TIPO PLAFON REDONDO COM VIDRO FOSCO, DE SOBREPOR, COM 2 LÂMPADAS FLUORESCENTES DE 15 W, SEM REATOR - FORNECIMENTO E INSTALAÇÃO. AF_02/2020</v>
          </cell>
          <cell r="C3061" t="str">
            <v>UN</v>
          </cell>
          <cell r="D3061">
            <v>147.33000000000001</v>
          </cell>
        </row>
        <row r="3062">
          <cell r="A3062">
            <v>97592</v>
          </cell>
          <cell r="B3062" t="str">
            <v>LUMINÁRIA TIPO PLAFON, DE SOBREPOR, COM 1 LÂMPADA LED DE 12/13 W, SEM REATOR - FORNECIMENTO E INSTALAÇÃO. AF_02/2020</v>
          </cell>
          <cell r="C3062" t="str">
            <v>UN</v>
          </cell>
          <cell r="D3062">
            <v>32.549999999999997</v>
          </cell>
        </row>
        <row r="3063">
          <cell r="A3063">
            <v>97593</v>
          </cell>
          <cell r="B3063" t="str">
            <v>LUMINÁRIA TIPO SPOT, DE SOBREPOR, COM 1 LÂMPADA FLUORESCENTE DE 15 W, SEM REATOR - FORNECIMENTO E INSTALAÇÃO. AF_02/2020</v>
          </cell>
          <cell r="C3063" t="str">
            <v>UN</v>
          </cell>
          <cell r="D3063">
            <v>184.53</v>
          </cell>
        </row>
        <row r="3064">
          <cell r="A3064">
            <v>97594</v>
          </cell>
          <cell r="B3064" t="str">
            <v>LUMINÁRIA TIPO SPOT, DE SOBREPOR, COM 2 LÂMPADAS FLUORESCENTES DE 15 W, SEM REATOR - FORNECIMENTO E INSTALAÇÃO. AF_02/2020</v>
          </cell>
          <cell r="C3064" t="str">
            <v>UN</v>
          </cell>
          <cell r="D3064">
            <v>151.04</v>
          </cell>
        </row>
        <row r="3065">
          <cell r="A3065">
            <v>97595</v>
          </cell>
          <cell r="B3065" t="str">
            <v>SENSOR DE PRESENÇA COM FOTOCÉLULA, FIXAÇÃO EM PAREDE - FORNECIMENTO E INSTALAÇÃO. AF_02/2020</v>
          </cell>
          <cell r="C3065" t="str">
            <v>UN</v>
          </cell>
          <cell r="D3065">
            <v>134.26</v>
          </cell>
        </row>
        <row r="3066">
          <cell r="A3066">
            <v>97596</v>
          </cell>
          <cell r="B3066" t="str">
            <v>SENSOR DE PRESENÇA SEM FOTOCÉLULA, FIXAÇÃO EM PAREDE - FORNECIMENTO E INSTALAÇÃO. AF_02/2020</v>
          </cell>
          <cell r="C3066" t="str">
            <v>UN</v>
          </cell>
          <cell r="D3066">
            <v>89.25</v>
          </cell>
        </row>
        <row r="3067">
          <cell r="A3067">
            <v>97597</v>
          </cell>
          <cell r="B3067" t="str">
            <v>SENSOR DE PRESENÇA COM FOTOCÉLULA, FIXAÇÃO EM TETO - FORNECIMENTO E INSTALAÇÃO. AF_02/2020</v>
          </cell>
          <cell r="C3067" t="str">
            <v>UN</v>
          </cell>
          <cell r="D3067">
            <v>92.95</v>
          </cell>
        </row>
        <row r="3068">
          <cell r="A3068">
            <v>97598</v>
          </cell>
          <cell r="B3068" t="str">
            <v>SENSOR DE PRESENÇA SEM FOTOCÉLULA, FIXAÇÃO EM TETO - FORNECIMENTO E INSTALAÇÃO. AF_02/2020</v>
          </cell>
          <cell r="C3068" t="str">
            <v>UN</v>
          </cell>
          <cell r="D3068">
            <v>87.19</v>
          </cell>
        </row>
        <row r="3069">
          <cell r="A3069">
            <v>97599</v>
          </cell>
          <cell r="B3069" t="str">
            <v>LUMINÁRIA DE EMERGÊNCIA, COM 30 LÂMPADAS LED DE 2 W, SEM REATOR - FORNECIMENTO E INSTALAÇÃO. AF_02/2020</v>
          </cell>
          <cell r="C3069" t="str">
            <v>UN</v>
          </cell>
          <cell r="D3069">
            <v>23.86</v>
          </cell>
        </row>
        <row r="3070">
          <cell r="A3070">
            <v>97609</v>
          </cell>
          <cell r="B3070" t="str">
            <v>LÂMPADA COMPACTA DE LED 6 W, BASE E27 - FORNECIMENTO E INSTALAÇÃO. AF_02/2020</v>
          </cell>
          <cell r="C3070" t="str">
            <v>UN</v>
          </cell>
          <cell r="D3070">
            <v>14.35</v>
          </cell>
        </row>
        <row r="3071">
          <cell r="A3071">
            <v>97610</v>
          </cell>
          <cell r="B3071" t="str">
            <v>LÂMPADA COMPACTA DE LED 10 W, BASE E27 - FORNECIMENTO E INSTALAÇÃO. AF_02/2020</v>
          </cell>
          <cell r="C3071" t="str">
            <v>UN</v>
          </cell>
          <cell r="D3071">
            <v>15.33</v>
          </cell>
        </row>
        <row r="3072">
          <cell r="A3072">
            <v>97611</v>
          </cell>
          <cell r="B3072" t="str">
            <v>LÂMPADA COMPACTA FLUORESCENTE DE 15 W, BASE E27 - FORNECIMENTO E INSTALAÇÃO. AF_02/2020</v>
          </cell>
          <cell r="C3072" t="str">
            <v>UN</v>
          </cell>
          <cell r="D3072">
            <v>17.61</v>
          </cell>
        </row>
        <row r="3073">
          <cell r="A3073">
            <v>97612</v>
          </cell>
          <cell r="B3073" t="str">
            <v>LÂMPADA COMPACTA FLUORESCENTE DE 20 W, BASE E27 - FORNECIMENTO E INSTALAÇÃO. AF_02/2020</v>
          </cell>
          <cell r="C3073" t="str">
            <v>UN</v>
          </cell>
          <cell r="D3073">
            <v>18.989999999999998</v>
          </cell>
        </row>
        <row r="3074">
          <cell r="A3074">
            <v>97613</v>
          </cell>
          <cell r="B3074" t="str">
            <v>LÂMPADA COMPACTA DE VAPOR MERCURIO 125 W, BASE E27 - FORNECIMENTO E INSTALAÇÃO. AF_02/2020</v>
          </cell>
          <cell r="C3074" t="str">
            <v>UN</v>
          </cell>
          <cell r="D3074">
            <v>23.54</v>
          </cell>
        </row>
        <row r="3075">
          <cell r="A3075">
            <v>97614</v>
          </cell>
          <cell r="B3075" t="str">
            <v>LÂMPADA COMPACTA DE VAPOR METÁLICO OVOIDE 150 W, BASE E27 - FORNECIMENTO E INSTALAÇÃO. AF_02/2020</v>
          </cell>
          <cell r="C3075" t="str">
            <v>UN</v>
          </cell>
          <cell r="D3075">
            <v>39.99</v>
          </cell>
        </row>
        <row r="3076">
          <cell r="A3076">
            <v>97615</v>
          </cell>
          <cell r="B3076" t="str">
            <v>LÂMPADA TUBULAR FLUORESCENTE T8 DE 16/18 W, BASE G13 - FORNECIMENTO E INSTALAÇÃO. AF_02/2020_P</v>
          </cell>
          <cell r="C3076" t="str">
            <v>UN</v>
          </cell>
          <cell r="D3076">
            <v>62.39</v>
          </cell>
        </row>
        <row r="3077">
          <cell r="A3077">
            <v>97616</v>
          </cell>
          <cell r="B3077" t="str">
            <v>LÂMPADA TUBULAR FLUORESCENTE T8 DE 32/36 W, BASE G13 - FORNECIMENTO E INSTALAÇÃO. AF_02/2020_P</v>
          </cell>
          <cell r="C3077" t="str">
            <v>UN</v>
          </cell>
          <cell r="D3077">
            <v>73.5</v>
          </cell>
        </row>
        <row r="3078">
          <cell r="A3078">
            <v>97617</v>
          </cell>
          <cell r="B3078" t="str">
            <v>LÂMPADA TUBULAR FLUORESCENTE T10 DE 20/40 W, BASE G13 - FORNECIMENTO E INSTALAÇÃO. AF_02/2020_P</v>
          </cell>
          <cell r="C3078" t="str">
            <v>UN</v>
          </cell>
          <cell r="D3078">
            <v>73.28</v>
          </cell>
        </row>
        <row r="3079">
          <cell r="A3079">
            <v>97618</v>
          </cell>
          <cell r="B3079" t="str">
            <v>LÂMPADA TUBULAR FLUORESCENTE T5 DE 14 W, BASE G13 - FORNECIMENTO E INSTALAÇÃO. AF_02/2020_P</v>
          </cell>
          <cell r="C3079" t="str">
            <v>UN</v>
          </cell>
          <cell r="D3079">
            <v>64.31</v>
          </cell>
        </row>
        <row r="3080">
          <cell r="A3080">
            <v>100902</v>
          </cell>
          <cell r="B3080" t="str">
            <v>LÂMPADA TUBULAR LED DE 9/10 W, BASE G13 - FORNECIMENTO E INSTALAÇÃO. AF_02/2020_P</v>
          </cell>
          <cell r="C3080" t="str">
            <v>UN</v>
          </cell>
          <cell r="D3080">
            <v>23.32</v>
          </cell>
        </row>
        <row r="3081">
          <cell r="A3081">
            <v>100903</v>
          </cell>
          <cell r="B3081" t="str">
            <v>LÂMPADA TUBULAR LED DE 18/20 W, BASE G13 - FORNECIMENTO E INSTALAÇÃO. AF_02/2020_P</v>
          </cell>
          <cell r="C3081" t="str">
            <v>UN</v>
          </cell>
          <cell r="D3081">
            <v>27.64</v>
          </cell>
        </row>
        <row r="3082">
          <cell r="A3082">
            <v>100904</v>
          </cell>
          <cell r="B3082" t="str">
            <v>LUMINÁRIA TIPO CALHA, DE SOBREPOR, COM 1 LÂMPADA TUBULAR FLUORESCENTE DE 20 W, COM REATOR DE PARTIDA CONVENCIONAL - FORNECIMENTO E INSTALAÇÃO. AF_02/2020</v>
          </cell>
          <cell r="C3082" t="str">
            <v>UN</v>
          </cell>
          <cell r="D3082">
            <v>115.54</v>
          </cell>
        </row>
        <row r="3083">
          <cell r="A3083">
            <v>100905</v>
          </cell>
          <cell r="B3083" t="str">
            <v>LUMINÁRIA DUPLA TIPO CALHA, DE SOBREPOR, COM 4 LÂMPADAS TUBULARES FLUORESCENTES DE 18 W,COM REATORES DE PARTIDA RÁPIDA - FORNECIMENTO E INSTALAÇÃO. AF_02/2020</v>
          </cell>
          <cell r="C3083" t="str">
            <v>UN</v>
          </cell>
          <cell r="D3083">
            <v>315.01</v>
          </cell>
        </row>
        <row r="3084">
          <cell r="A3084">
            <v>100906</v>
          </cell>
          <cell r="B3084" t="str">
            <v>LUMINÁRIA DUPLA TIPO CALHA, DE SOBREPOR, COM 4 LÂMPADAS TUBULARES FLUORESCENTES DE 36 W, COM REATORES DE PARTIDA RÁPIDA -FORNECIMENTO E INSTALAÇÃO. AF_02/2020</v>
          </cell>
          <cell r="C3084" t="str">
            <v>UN</v>
          </cell>
          <cell r="D3084">
            <v>435.61</v>
          </cell>
        </row>
        <row r="3085">
          <cell r="A3085">
            <v>100919</v>
          </cell>
          <cell r="B3085" t="str">
            <v>LÂMPADA FLUORESCENTE ESPIRAL BRANCA 45 W, BASE E27 - FORNECIMENTO E INSTALAÇÃO. AF_02/2020</v>
          </cell>
          <cell r="C3085" t="str">
            <v>UN</v>
          </cell>
          <cell r="D3085">
            <v>45.36</v>
          </cell>
        </row>
        <row r="3086">
          <cell r="A3086">
            <v>100920</v>
          </cell>
          <cell r="B3086" t="str">
            <v>LÂMPADA FLUORESCENTE ESPIRAL BRANCA 65 W, BASE E27 - FORNECIMENTO E INSTALAÇÃO. AF_02/2020</v>
          </cell>
          <cell r="C3086" t="str">
            <v>UN</v>
          </cell>
          <cell r="D3086">
            <v>75.69</v>
          </cell>
        </row>
        <row r="3087">
          <cell r="A3087">
            <v>100921</v>
          </cell>
          <cell r="B3087" t="str">
            <v>REATOR DE PARTIDA RÁPIDA PARA LÂMPADA FLUORESCENTE 2X40W - FORNECIMENTO E INSTALAÇÃO. AF_02/2020</v>
          </cell>
          <cell r="C3087" t="str">
            <v>UN</v>
          </cell>
          <cell r="D3087">
            <v>78.540000000000006</v>
          </cell>
        </row>
        <row r="3088">
          <cell r="A3088">
            <v>100922</v>
          </cell>
          <cell r="B3088" t="str">
            <v>REATOR DE PARTIDA RÁPIDA PARA LÂMPADA FLUORESCENTE 1X20W - FORNECIMENTO E INSTALAÇÃO. AF_02/2020</v>
          </cell>
          <cell r="C3088" t="str">
            <v>UN</v>
          </cell>
          <cell r="D3088">
            <v>56.9</v>
          </cell>
        </row>
        <row r="3089">
          <cell r="A3089">
            <v>100923</v>
          </cell>
          <cell r="B3089" t="str">
            <v>REATOR DE PARTIDA RÁPIDA PARA LÂMPADA FLUORESCENTE 1X40W - FORNECIMENTO E INSTALAÇÃO. AF_02/2020</v>
          </cell>
          <cell r="C3089" t="str">
            <v>UN</v>
          </cell>
          <cell r="D3089">
            <v>67.66</v>
          </cell>
        </row>
        <row r="3090">
          <cell r="A3090">
            <v>101489</v>
          </cell>
          <cell r="B3090" t="str">
            <v>ENTRADA DE ENERGIA ELÉTRICA, AÉREA, MONOFÁSICA, COM CAIXA DE SOBREPOR, CABO DE 10 MM2 E DISJUNTOR DIN 50A (NÃO INCLUSO O POSTE DE CONCRETO). AF_07/2020_P</v>
          </cell>
          <cell r="C3090" t="str">
            <v>UN</v>
          </cell>
          <cell r="D3090">
            <v>1203.1300000000001</v>
          </cell>
        </row>
        <row r="3091">
          <cell r="A3091">
            <v>101490</v>
          </cell>
          <cell r="B3091" t="str">
            <v>ENTRADA DE ENERGIA ELÉTRICA, AÉREA, MONOFÁSICA, COM CAIXA DE SOBREPOR, CABO DE 16 MM2 E DISJUNTOR DIN 50A (NÃO INCLUSO O POSTE DE CONCRETO). AF_07/2020_P</v>
          </cell>
          <cell r="C3091" t="str">
            <v>UN</v>
          </cell>
          <cell r="D3091">
            <v>1299.82</v>
          </cell>
        </row>
        <row r="3092">
          <cell r="A3092">
            <v>101491</v>
          </cell>
          <cell r="B3092" t="str">
            <v>ENTRADA DE ENERGIA ELÉTRICA, AÉREA, MONOFÁSICA, COM CAIXA DE SOBREPOR, CABO DE 25 MM2 E DISJUNTOR DIN 50A (NÃO INCLUSO O POSTE DE CONCRETO). AF_07/2020_P</v>
          </cell>
          <cell r="C3092" t="str">
            <v>UN</v>
          </cell>
          <cell r="D3092">
            <v>1345.8</v>
          </cell>
        </row>
        <row r="3093">
          <cell r="A3093">
            <v>101492</v>
          </cell>
          <cell r="B3093" t="str">
            <v>ENTRADA DE ENERGIA ELÉTRICA, AÉREA, MONOFÁSICA, COM CAIXA DE SOBREPOR, CABO DE 35 MM2 E DISJUNTOR DIN 50A (NÃO INCLUSO O POSTE DE CONCRETO). AF_07/2020_P</v>
          </cell>
          <cell r="C3093" t="str">
            <v>UN</v>
          </cell>
          <cell r="D3093">
            <v>1488.24</v>
          </cell>
        </row>
        <row r="3094">
          <cell r="A3094">
            <v>101493</v>
          </cell>
          <cell r="B3094" t="str">
            <v>ENTRADA DE ENERGIA ELÉTRICA, AÉREA, MONOFÁSICA, COM CAIXA DE EMBUTIR, CABO DE 10 MM2 E DISJUNTOR DIN 50A (NÃO INCLUSO O POSTE DE CONCRETO). AF_07/2020_P</v>
          </cell>
          <cell r="C3094" t="str">
            <v>UN</v>
          </cell>
          <cell r="D3094">
            <v>1191.2</v>
          </cell>
        </row>
        <row r="3095">
          <cell r="A3095">
            <v>101494</v>
          </cell>
          <cell r="B3095" t="str">
            <v>ENTRADA DE ENERGIA ELÉTRICA, AÉREA, MONOFÁSICA, COM CAIXA DE EMBUTIR, CABO DE 16 MM2 E DISJUNTOR DIN 50A (NÃO INCLUSO O POSTE DE CONCRETO). AF_07/2020_P</v>
          </cell>
          <cell r="C3095" t="str">
            <v>UN</v>
          </cell>
          <cell r="D3095">
            <v>1287.8900000000001</v>
          </cell>
        </row>
        <row r="3096">
          <cell r="A3096">
            <v>101495</v>
          </cell>
          <cell r="B3096" t="str">
            <v>ENTRADA DE ENERGIA ELÉTRICA, AÉREA, MONOFÁSICA, COM CAIXA DE EMBUTIR, CABO DE 25 MM2 E DISJUNTOR DIN 50A (NÃO INCLUSO O POSTE DE CONCRETO). AF_07/2020_P</v>
          </cell>
          <cell r="C3096" t="str">
            <v>UN</v>
          </cell>
          <cell r="D3096">
            <v>1333.87</v>
          </cell>
        </row>
        <row r="3097">
          <cell r="A3097">
            <v>101496</v>
          </cell>
          <cell r="B3097" t="str">
            <v>ENTRADA DE ENERGIA ELÉTRICA, AÉREA, MONOFÁSICA, COM CAIXA DE EMBUTIR, CABO DE 35 MM2 E DISJUNTOR DIN 50A (NÃO INCLUSO O POSTE DE CONCRETO). AF_07/2020_P</v>
          </cell>
          <cell r="C3097" t="str">
            <v>UN</v>
          </cell>
          <cell r="D3097">
            <v>1476.31</v>
          </cell>
        </row>
        <row r="3098">
          <cell r="A3098">
            <v>101497</v>
          </cell>
          <cell r="B3098" t="str">
            <v>ENTRADA DE ENERGIA ELÉTRICA, AÉREA, BIFÁSICA, COM CAIXA DE SOBREPOR, CABO DE 10 MM2 E DISJUNTOR DIN 50A (NÃO INCLUSO O POSTE DE CONCRETO). AF_07/2020_P</v>
          </cell>
          <cell r="C3098" t="str">
            <v>UN</v>
          </cell>
          <cell r="D3098">
            <v>1447.17</v>
          </cell>
        </row>
        <row r="3099">
          <cell r="A3099">
            <v>101498</v>
          </cell>
          <cell r="B3099" t="str">
            <v>ENTRADA DE ENERGIA ELÉTRICA, AÉREA, BIFÁSICA, COM CAIXA DE SOBREPOR, CABO DE 16 MM2 E DISJUNTOR DIN 50A (NÃO INCLUSO O POSTE DE CONCRETO). AF_07/2020_P</v>
          </cell>
          <cell r="C3099" t="str">
            <v>UN</v>
          </cell>
          <cell r="D3099">
            <v>1593.52</v>
          </cell>
        </row>
        <row r="3100">
          <cell r="A3100">
            <v>101499</v>
          </cell>
          <cell r="B3100" t="str">
            <v>ENTRADA DE ENERGIA ELÉTRICA, AÉREA, BIFÁSICA, COM CAIXA DE SOBREPOR, CABO DE 25 MM2 E DISJUNTOR DIN 50A (NÃO INCLUSO O POSTE DE CONCRETO). AF_07/2020_P</v>
          </cell>
          <cell r="C3100" t="str">
            <v>UN</v>
          </cell>
          <cell r="D3100">
            <v>1663.12</v>
          </cell>
        </row>
        <row r="3101">
          <cell r="A3101">
            <v>101500</v>
          </cell>
          <cell r="B3101" t="str">
            <v>ENTRADA DE ENERGIA ELÉTRICA, AÉREA, BIFÁSICA, COM CAIXA DE SOBREPOR, CABO DE 35 MM2 E DISJUNTOR DIN 50A (NÃO INCLUSO O POSTE DE CONCRETO). AF_07/2020_P</v>
          </cell>
          <cell r="C3101" t="str">
            <v>UN</v>
          </cell>
          <cell r="D3101">
            <v>1865.96</v>
          </cell>
        </row>
        <row r="3102">
          <cell r="A3102">
            <v>101501</v>
          </cell>
          <cell r="B3102" t="str">
            <v>ENTRADA DE ENERGIA ELÉTRICA, AÉREA, BIFÁSICA, COM CAIXA DE EMBUTIR, CABO DE 10 MM2 E DISJUNTOR DIN 50A (NÃO INCLUSO O POSTE DE CONCRETO). AF_07/2020_P</v>
          </cell>
          <cell r="C3102" t="str">
            <v>UN</v>
          </cell>
          <cell r="D3102">
            <v>1441.69</v>
          </cell>
        </row>
        <row r="3103">
          <cell r="A3103">
            <v>101502</v>
          </cell>
          <cell r="B3103" t="str">
            <v>ENTRADA DE ENERGIA ELÉTRICA, AÉREA, BIFÁSICA, COM CAIXA DE EMBUTIR, CABO DE 16 MM2 E DISJUNTOR DIN 50A (NÃO INCLUSO O POSTE DE CONCRETO). AF_07/2020_P</v>
          </cell>
          <cell r="C3103" t="str">
            <v>UN</v>
          </cell>
          <cell r="D3103">
            <v>1588.04</v>
          </cell>
        </row>
        <row r="3104">
          <cell r="A3104">
            <v>101503</v>
          </cell>
          <cell r="B3104" t="str">
            <v>ENTRADA DE ENERGIA ELÉTRICA, AÉREA, BIFÁSICA, COM CAIXA DE EMBUTIR, CABO DE 25 MM2 E DISJUNTOR DIN 50A (NÃO INCLUSO O POSTE DE CONCRETO). AF_07/2020_P</v>
          </cell>
          <cell r="C3104" t="str">
            <v>UN</v>
          </cell>
          <cell r="D3104">
            <v>1657.64</v>
          </cell>
        </row>
        <row r="3105">
          <cell r="A3105">
            <v>101504</v>
          </cell>
          <cell r="B3105" t="str">
            <v>ENTRADA DE ENERGIA ELÉTRICA, AÉREA, BIFÁSICA, COM CAIXA DE EMBUTIR, CABO DE 35 MM2 E DISJUNTOR DIN 50A (NÃO INCLUSO O POSTE DE CONCRETO). AF_07/2020_P</v>
          </cell>
          <cell r="C3105" t="str">
            <v>UN</v>
          </cell>
          <cell r="D3105">
            <v>1860.48</v>
          </cell>
        </row>
        <row r="3106">
          <cell r="A3106">
            <v>101505</v>
          </cell>
          <cell r="B3106" t="str">
            <v>ENTRADA DE ENERGIA ELÉTRICA, AÉREA, TRIFÁSICA, COM CAIXA DE SOBREPOR, CABO DE 10 MM2 E DISJUNTOR DIN 50A (NÃO INCLUSO O POSTE DE CONCRETO). AF_07/2020_P</v>
          </cell>
          <cell r="C3106" t="str">
            <v>UN</v>
          </cell>
          <cell r="D3106">
            <v>1562</v>
          </cell>
        </row>
        <row r="3107">
          <cell r="A3107">
            <v>101506</v>
          </cell>
          <cell r="B3107" t="str">
            <v>ENTRADA DE ENERGIA ELÉTRICA, AÉREA, TRIFÁSICA, COM CAIXA DE SOBREPOR, CABO DE 16 MM2 E DISJUNTOR DIN 50A (NÃO INCLUSO O POSTE DE CONCRETO). AF_07/2020_P</v>
          </cell>
          <cell r="C3107" t="str">
            <v>UN</v>
          </cell>
          <cell r="D3107">
            <v>1757.13</v>
          </cell>
        </row>
        <row r="3108">
          <cell r="A3108">
            <v>101507</v>
          </cell>
          <cell r="B3108" t="str">
            <v>ENTRADA DE ENERGIA ELÉTRICA, AÉREA, TRIFÁSICA, COM CAIXA DE SOBREPOR, CABO DE 25 MM2 E DISJUNTOR DIN 50A (NÃO INCLUSO O POSTE DE CONCRETO). AF_07/2020_P</v>
          </cell>
          <cell r="C3108" t="str">
            <v>UN</v>
          </cell>
          <cell r="D3108">
            <v>1849.93</v>
          </cell>
        </row>
        <row r="3109">
          <cell r="A3109">
            <v>101508</v>
          </cell>
          <cell r="B3109" t="str">
            <v>ENTRADA DE ENERGIA ELÉTRICA, AÉREA, TRIFÁSICA, COM CAIXA DE SOBREPOR, CABO DE 35 MM2 E DISJUNTOR DIN 50A (NÃO INCLUSO O POSTE DE CONCRETO). AF_07/2020_P</v>
          </cell>
          <cell r="C3109" t="str">
            <v>UN</v>
          </cell>
          <cell r="D3109">
            <v>2112.1</v>
          </cell>
        </row>
        <row r="3110">
          <cell r="A3110">
            <v>101509</v>
          </cell>
          <cell r="B3110" t="str">
            <v>ENTRADA DE ENERGIA ELÉTRICA, AÉREA, TRIFÁSICA, COM CAIXA DE EMBUTIR, CABO DE 10 MM2 E DISJUNTOR DIN 50A (NÃO INCLUSO O POSTE DE CONCRETO). AF_07/2020</v>
          </cell>
          <cell r="C3110" t="str">
            <v>UN</v>
          </cell>
          <cell r="D3110">
            <v>1710.09</v>
          </cell>
        </row>
        <row r="3111">
          <cell r="A3111">
            <v>101510</v>
          </cell>
          <cell r="B3111" t="str">
            <v>ENTRADA DE ENERGIA ELÉTRICA, AÉREA, TRIFÁSICA, COM CAIXA DE EMBUTIR, CABO DE 16 MM2 E DISJUNTOR DIN 50A (NÃO INCLUSO O POSTE DE CONCRETO). AF_07/2020</v>
          </cell>
          <cell r="C3111" t="str">
            <v>UN</v>
          </cell>
          <cell r="D3111">
            <v>1905.22</v>
          </cell>
        </row>
        <row r="3112">
          <cell r="A3112">
            <v>101511</v>
          </cell>
          <cell r="B3112" t="str">
            <v>ENTRADA DE ENERGIA ELÉTRICA, AÉREA, TRIFÁSICA, COM CAIXA DE EMBUTIR, CABO DE 25 MM2 E DISJUNTOR DIN 50A (NÃO INCLUSO O POSTE DE CONCRETO). AF_07/2020</v>
          </cell>
          <cell r="C3112" t="str">
            <v>UN</v>
          </cell>
          <cell r="D3112">
            <v>1998.02</v>
          </cell>
        </row>
        <row r="3113">
          <cell r="A3113">
            <v>101512</v>
          </cell>
          <cell r="B3113" t="str">
            <v>ENTRADA DE ENERGIA ELÉTRICA, AÉREA, TRIFÁSICA, COM CAIXA DE EMBUTIR, CABO DE 35 MM2 E DISJUNTOR DIN 50A (NÃO INCLUSO O POSTE DE CONCRETO). AF_07/2020</v>
          </cell>
          <cell r="C3113" t="str">
            <v>UN</v>
          </cell>
          <cell r="D3113">
            <v>2260.19</v>
          </cell>
        </row>
        <row r="3114">
          <cell r="A3114">
            <v>101513</v>
          </cell>
          <cell r="B3114" t="str">
            <v>ENTRADA DE ENERGIA ELÉTRICA, SUBTERRÂNEA, MONOFÁSICA, COM CAIXA DE SOBREPOR, CABO DE 10 MM2 E DISJUNTOR DIN 50A (NÃO INCLUSA MURETA DE ALVENARIA). AF_07/2020_P</v>
          </cell>
          <cell r="C3114" t="str">
            <v>UN</v>
          </cell>
          <cell r="D3114">
            <v>690.43</v>
          </cell>
        </row>
        <row r="3115">
          <cell r="A3115">
            <v>101514</v>
          </cell>
          <cell r="B3115" t="str">
            <v>ENTRADA DE ENERGIA ELÉTRICA, SUBTERRÂNEA, MONOFÁSICA, COM CAIXA DE SOBREPOR, CABO DE 16 MM2 E DISJUNTOR DIN 50A (NÃO INCLUSA MURETA DE ALVENARIA). AF_07/2020_P</v>
          </cell>
          <cell r="C3115" t="str">
            <v>UN</v>
          </cell>
          <cell r="D3115">
            <v>806.45</v>
          </cell>
        </row>
        <row r="3116">
          <cell r="A3116">
            <v>101515</v>
          </cell>
          <cell r="B3116" t="str">
            <v>ENTRADA DE ENERGIA ELÉTRICA, SUBTERRÂNEA, MONOFÁSICA, COM CAIXA DE SOBREPOR, CABO DE 25 MM2 E DISJUNTOR DIN 50A (NÃO INCLUSA MURETA DE ALVENARIA). AF_07/2020_P</v>
          </cell>
          <cell r="C3116" t="str">
            <v>UN</v>
          </cell>
          <cell r="D3116">
            <v>861.63</v>
          </cell>
        </row>
        <row r="3117">
          <cell r="A3117">
            <v>101516</v>
          </cell>
          <cell r="B3117" t="str">
            <v>ENTRADA DE ENERGIA ELÉTRICA, SUBTERRÂNEA, MONOFÁSICA, COM CAIXA DE SOBREPOR, CABO DE 35 MM2 E DISJUNTOR DIN 50A (NÃO INCLUSA MURETA DE ALVENARIA). AF_07/2020_P</v>
          </cell>
          <cell r="C3117" t="str">
            <v>UN</v>
          </cell>
          <cell r="D3117">
            <v>1002.74</v>
          </cell>
        </row>
        <row r="3118">
          <cell r="A3118">
            <v>101517</v>
          </cell>
          <cell r="B3118" t="str">
            <v>ENTRADA DE ENERGIA ELÉTRICA, SUBTERRÂNEA, MONOFÁSICA, COM CAIXA DE EMBUTIR, CABO DE 10 MM2 E DISJUNTOR DIN 50A (NÃO INCLUSA MURETA DE ALVENARIA). AF_07/2020_P</v>
          </cell>
          <cell r="C3118" t="str">
            <v>UN</v>
          </cell>
          <cell r="D3118">
            <v>678.51</v>
          </cell>
        </row>
        <row r="3119">
          <cell r="A3119">
            <v>101518</v>
          </cell>
          <cell r="B3119" t="str">
            <v>ENTRADA DE ENERGIA ELÉTRICA, SUBTERRÂNEA, MONOFÁSICA, COM CAIXA DE EMBUTIR, CABO DE 16 MM2 E DISJUNTOR DIN 50A (NÃO INCLUSA MURETA DE ALVENARIA). AF_07/2020_P</v>
          </cell>
          <cell r="C3119" t="str">
            <v>UN</v>
          </cell>
          <cell r="D3119">
            <v>794.53</v>
          </cell>
        </row>
        <row r="3120">
          <cell r="A3120">
            <v>101519</v>
          </cell>
          <cell r="B3120" t="str">
            <v>ENTRADA DE ENERGIA ELÉTRICA, SUBTERRÂNEA, MONOFÁSICA, COM CAIXA DE EMBUTIR, CABO DE 25 MM2 E DISJUNTOR DIN 50A (NÃO INCLUSA MURETA DE ALVENARIA). AF_07/2020_P</v>
          </cell>
          <cell r="C3120" t="str">
            <v>UN</v>
          </cell>
          <cell r="D3120">
            <v>849.71</v>
          </cell>
        </row>
        <row r="3121">
          <cell r="A3121">
            <v>101520</v>
          </cell>
          <cell r="B3121" t="str">
            <v>ENTRADA DE ENERGIA ELÉTRICA, SUBTERRÂNEA, MONOFÁSICA, COM CAIXA DE EMBUTIR, CABO DE 35 MM2 E DISJUNTOR DIN 50A (NÃO INCLUSA MURETA DE ALVENARIA). AF_07/2020_P</v>
          </cell>
          <cell r="C3121" t="str">
            <v>UN</v>
          </cell>
          <cell r="D3121">
            <v>990.82</v>
          </cell>
        </row>
        <row r="3122">
          <cell r="A3122">
            <v>101521</v>
          </cell>
          <cell r="B3122" t="str">
            <v>ENTRADA DE ENERGIA ELÉTRICA, SUBTERRÂNEA, BIFÁSICA, COM CAIXA DE SOBREPOR, CABO DE 10 MM2 E DISJUNTOR DIN 50A (NÃO INCLUSA MURETA DE ALVENARIA). AF_07/2020_P</v>
          </cell>
          <cell r="C3122" t="str">
            <v>UN</v>
          </cell>
          <cell r="D3122">
            <v>950.34</v>
          </cell>
        </row>
        <row r="3123">
          <cell r="A3123">
            <v>101522</v>
          </cell>
          <cell r="B3123" t="str">
            <v>ENTRADA DE ENERGIA ELÉTRICA, SUBTERRÂNEA, BIFÁSICA, COM CAIXA DE SOBREPOR, CABO DE 16 MM2 E DISJUNTOR DIN 50A (NÃO INCLUSA MURETA DE ALVENARIA). AF_07/2020_P</v>
          </cell>
          <cell r="C3123" t="str">
            <v>UN</v>
          </cell>
          <cell r="D3123">
            <v>1124.3800000000001</v>
          </cell>
        </row>
        <row r="3124">
          <cell r="A3124">
            <v>101523</v>
          </cell>
          <cell r="B3124" t="str">
            <v>ENTRADA DE ENERGIA ELÉTRICA, SUBTERRÂNEA, BIFÁSICA, COM CAIXA DE SOBREPOR, CABO DE 25 MM2 E DISJUNTOR DIN 50A (NÃO INCLUSA MURETA DE ALVENARIA). AF_07/2020_P</v>
          </cell>
          <cell r="C3124" t="str">
            <v>UN</v>
          </cell>
          <cell r="D3124">
            <v>1207.1400000000001</v>
          </cell>
        </row>
        <row r="3125">
          <cell r="A3125">
            <v>101524</v>
          </cell>
          <cell r="B3125" t="str">
            <v>ENTRADA DE ENERGIA ELÉTRICA, SUBTERRÂNEA, BIFÁSICA, COM CAIXA DE SOBREPOR, CABO DE 35 MM2 E DISJUNTOR DIN 50A (NÃO INCLUSA MURETA DE ALVENARIA). AF_07/2020_P</v>
          </cell>
          <cell r="C3125" t="str">
            <v>UN</v>
          </cell>
          <cell r="D3125">
            <v>1418.8</v>
          </cell>
        </row>
        <row r="3126">
          <cell r="A3126">
            <v>101525</v>
          </cell>
          <cell r="B3126" t="str">
            <v>ENTRADA DE ENERGIA ELÉTRICA, SUBTERRÂNEA, BIFÁSICA, COM CAIXA DE EMBUTIR, CABO DE 10 MM2 E DISJUNTOR DIN 50A (NÃO INCLUSA MURETA DE ALVENARIA). AF_07/2020_P</v>
          </cell>
          <cell r="C3126" t="str">
            <v>UN</v>
          </cell>
          <cell r="D3126">
            <v>944.86</v>
          </cell>
        </row>
        <row r="3127">
          <cell r="A3127">
            <v>101526</v>
          </cell>
          <cell r="B3127" t="str">
            <v>ENTRADA DE ENERGIA ELÉTRICA, SUBTERRÂNEA, BIFÁSICA, COM CAIXA DE EMBUTIR, CABO DE 16 MM2 E DISJUNTOR DIN 50A (NÃO INCLUSA MURETA DE ALVENARIA). AF_07/2020_P</v>
          </cell>
          <cell r="C3127" t="str">
            <v>UN</v>
          </cell>
          <cell r="D3127">
            <v>1118.9000000000001</v>
          </cell>
        </row>
        <row r="3128">
          <cell r="A3128">
            <v>101527</v>
          </cell>
          <cell r="B3128" t="str">
            <v>ENTRADA DE ENERGIA ELÉTRICA, SUBTERRÂNEA, BIFÁSICA, COM CAIXA DE EMBUTIR, CABO DE 25 MM2 E DISJUNTOR DIN 50A (NÃO INCLUSA MURETA DE ALVENARIA). AF_07/2020_P</v>
          </cell>
          <cell r="C3128" t="str">
            <v>UN</v>
          </cell>
          <cell r="D3128">
            <v>1201.6600000000001</v>
          </cell>
        </row>
        <row r="3129">
          <cell r="A3129">
            <v>101528</v>
          </cell>
          <cell r="B3129" t="str">
            <v>ENTRADA DE ENERGIA ELÉTRICA, SUBTERRÂNEA, BIFÁSICA, COM CAIXA DE EMBUTIR, CABO DE 35 MM2 E DISJUNTOR DIN 50A (NÃO INCLUSA MURETA DE ALVENARIA). AF_07/2020_P</v>
          </cell>
          <cell r="C3129" t="str">
            <v>UN</v>
          </cell>
          <cell r="D3129">
            <v>1413.32</v>
          </cell>
        </row>
        <row r="3130">
          <cell r="A3130">
            <v>101529</v>
          </cell>
          <cell r="B3130" t="str">
            <v>ENTRADA DE ENERGIA ELÉTRICA, SUBTERRÂNEA, TRIFÁSICA, COM CAIXA DE SOBREPOR, CABO DE 10 MM2 E DISJUNTOR DIN 50A (NÃO INCLUSA MURETA DE ALVENARIA). AF_07/2020_P</v>
          </cell>
          <cell r="C3130" t="str">
            <v>UN</v>
          </cell>
          <cell r="D3130">
            <v>1082.7</v>
          </cell>
        </row>
        <row r="3131">
          <cell r="A3131">
            <v>101530</v>
          </cell>
          <cell r="B3131" t="str">
            <v>ENTRADA DE ENERGIA ELÉTRICA, SUBTERRÂNEA, TRIFÁSICA, COM CAIXA DE SOBREPOR, CABO DE 16 MM2 E DISJUNTOR DIN 50A (NÃO INCLUSA MURETA DE ALVENARIA). AF_07/2020_P</v>
          </cell>
          <cell r="C3131" t="str">
            <v>UN</v>
          </cell>
          <cell r="D3131">
            <v>1314.75</v>
          </cell>
        </row>
        <row r="3132">
          <cell r="A3132">
            <v>101531</v>
          </cell>
          <cell r="B3132" t="str">
            <v>ENTRADA DE ENERGIA ELÉTRICA, SUBTERRÂNEA, TRIFÁSICA, COM CAIXA DE SOBREPOR, CABO DE 25 MM2 E DISJUNTOR DIN 50A (NÃO INCLUSA MURETA DE ALVENARIA). AF_07/2020_P</v>
          </cell>
          <cell r="C3132" t="str">
            <v>UN</v>
          </cell>
          <cell r="D3132">
            <v>1425.1</v>
          </cell>
        </row>
        <row r="3133">
          <cell r="A3133">
            <v>101532</v>
          </cell>
          <cell r="B3133" t="str">
            <v>ENTRADA DE ENERGIA ELÉTRICA, SUBTERRÂNEA, TRIFÁSICA, COM CAIXA DE SOBREPOR, CABO DE 35 MM2 E DISJUNTOR DIN 50A (NÃO INCLUSA MURETA DE ALVENARIA). AF_07/2020_P</v>
          </cell>
          <cell r="C3133" t="str">
            <v>UN</v>
          </cell>
          <cell r="D3133">
            <v>1707.32</v>
          </cell>
        </row>
        <row r="3134">
          <cell r="A3134">
            <v>101533</v>
          </cell>
          <cell r="B3134" t="str">
            <v>ENTRADA DE ENERGIA ELÉTRICA, SUBTERRÂNEA, TRIFÁSICA, COM CAIXA DE EMBUTIR, CABO DE 10 MM2 E DISJUNTOR DIN 50A (NÃO INCLUSA MURETA DE ALVENARIA). AF_07/2020</v>
          </cell>
          <cell r="C3134" t="str">
            <v>UN</v>
          </cell>
          <cell r="D3134">
            <v>1230.79</v>
          </cell>
        </row>
        <row r="3135">
          <cell r="A3135">
            <v>101534</v>
          </cell>
          <cell r="B3135" t="str">
            <v>ENTRADA DE ENERGIA ELÉTRICA, SUBTERRÂNEA, TRIFÁSICA, COM CAIXA DE EMBUTIR, CABO DE 16 MM2 E DISJUNTOR DIN 50A (NÃO INCLUSA MURETA DE ALVENARIA). AF_07/2020</v>
          </cell>
          <cell r="C3135" t="str">
            <v>UN</v>
          </cell>
          <cell r="D3135">
            <v>1462.84</v>
          </cell>
        </row>
        <row r="3136">
          <cell r="A3136">
            <v>101535</v>
          </cell>
          <cell r="B3136" t="str">
            <v>ENTRADA DE ENERGIA ELÉTRICA, SUBTERRÂNEA, TRIFÁSICA, COM CAIXA DE EMBUTIR, CABO DE 25 MM2 E DISJUNTOR DIN 50A (NÃO INCLUSA MURETA DE ALVENARIA). AF_07/2020</v>
          </cell>
          <cell r="C3136" t="str">
            <v>UN</v>
          </cell>
          <cell r="D3136">
            <v>1573.19</v>
          </cell>
        </row>
        <row r="3137">
          <cell r="A3137">
            <v>101536</v>
          </cell>
          <cell r="B3137" t="str">
            <v>ENTRADA DE ENERGIA ELÉTRICA, SUBTERRÂNEA, TRIFÁSICA, COM CAIXA DE EMBUTIR, CABO DE 35 MM2 E DISJUNTOR DIN 50A (NÃO INCLUSA MURETA DE ALVENARIA). AF_07/2020</v>
          </cell>
          <cell r="C3137" t="str">
            <v>UN</v>
          </cell>
          <cell r="D3137">
            <v>1855.41</v>
          </cell>
        </row>
        <row r="3138">
          <cell r="A3138">
            <v>101537</v>
          </cell>
          <cell r="B3138" t="str">
            <v>APARELHO SINALIZADOR DE SAÍDA DE GARAGEM, COM CÉLULA FOTOELÉTRICA - FORNECIMENTO E INSTALAÇÃO. AF_07/2020</v>
          </cell>
          <cell r="C3138" t="str">
            <v>UN</v>
          </cell>
          <cell r="D3138">
            <v>113.87</v>
          </cell>
        </row>
        <row r="3139">
          <cell r="A3139">
            <v>101538</v>
          </cell>
          <cell r="B3139" t="str">
            <v>ARMAÇÃO SECUNDÁRIA, COM 1 ESTRIBO E 1 ISOLADOR - FORNECIMENTO E INSTALAÇÃO. AF_07/2020</v>
          </cell>
          <cell r="C3139" t="str">
            <v>UN</v>
          </cell>
          <cell r="D3139">
            <v>46.74</v>
          </cell>
        </row>
        <row r="3140">
          <cell r="A3140">
            <v>101539</v>
          </cell>
          <cell r="B3140" t="str">
            <v>ARMAÇÃO SECUNDÁRIA, COM 2 ESTRIBOS E 2 ISOLADORES - FORNECIMENTO E INSTALAÇÃO. AF_07/2020</v>
          </cell>
          <cell r="C3140" t="str">
            <v>UN</v>
          </cell>
          <cell r="D3140">
            <v>75.63</v>
          </cell>
        </row>
        <row r="3141">
          <cell r="A3141">
            <v>101540</v>
          </cell>
          <cell r="B3141" t="str">
            <v>ARMAÇÃO SECUNDÁRIA, COM 3 ESTRIBOS E 3 ISOLADORES - FORNECIMENTO E INSTALAÇÃO. AF_07/2020</v>
          </cell>
          <cell r="C3141" t="str">
            <v>UN</v>
          </cell>
          <cell r="D3141">
            <v>129.33000000000001</v>
          </cell>
        </row>
        <row r="3142">
          <cell r="A3142">
            <v>101541</v>
          </cell>
          <cell r="B3142" t="str">
            <v>ARMAÇÃO SECUNDÁRIA, COM 4 ESTRIBOS E 4 ISOLADORES - FORNECIMENTO E INSTALAÇÃO. AF_07/2020</v>
          </cell>
          <cell r="C3142" t="str">
            <v>UN</v>
          </cell>
          <cell r="D3142">
            <v>168.26</v>
          </cell>
        </row>
        <row r="3143">
          <cell r="A3143">
            <v>101542</v>
          </cell>
          <cell r="B3143" t="str">
            <v>ARMAÇÃO SECUNDÁRIA, COM 1 ESTRIBO, SEM ISOLADOR - FORNECIMENTO E INSTALAÇÃO. AF_07/2020</v>
          </cell>
          <cell r="C3143" t="str">
            <v>UN</v>
          </cell>
          <cell r="D3143">
            <v>34.82</v>
          </cell>
        </row>
        <row r="3144">
          <cell r="A3144">
            <v>101543</v>
          </cell>
          <cell r="B3144" t="str">
            <v>ARMAÇÃO SECUNDÁRIA, COM 2 ESTRIBOS, SEM ISOLADOR - FORNECIMENTO E INSTALAÇÃO. AF_07/2020</v>
          </cell>
          <cell r="C3144" t="str">
            <v>UN</v>
          </cell>
          <cell r="D3144">
            <v>61</v>
          </cell>
        </row>
        <row r="3145">
          <cell r="A3145">
            <v>101544</v>
          </cell>
          <cell r="B3145" t="str">
            <v>ARMAÇÃO SECUNDÁRIA, COM 3 ESTRIBOS, SEM ISOLADOR - FORNECIMENTO E INSTALAÇÃO. AF_07/2020</v>
          </cell>
          <cell r="C3145" t="str">
            <v>UN</v>
          </cell>
          <cell r="D3145">
            <v>98.39</v>
          </cell>
        </row>
        <row r="3146">
          <cell r="A3146">
            <v>101545</v>
          </cell>
          <cell r="B3146" t="str">
            <v>ARMAÇÃO SECUNDÁRIA, COM 4 ESTRIBOS, SEM ISOLADOR - FORNECIMENTO E INSTALAÇÃO. AF_07/2020</v>
          </cell>
          <cell r="C3146" t="str">
            <v>UN</v>
          </cell>
          <cell r="D3146">
            <v>144.19999999999999</v>
          </cell>
        </row>
        <row r="3147">
          <cell r="A3147">
            <v>101546</v>
          </cell>
          <cell r="B3147" t="str">
            <v>ISOLADOR, TIPO PINO, PARA TENSÃO 15 KV - FORNECIMENTO E INSTALAÇÃO. AF_07/2020</v>
          </cell>
          <cell r="C3147" t="str">
            <v>UN</v>
          </cell>
          <cell r="D3147">
            <v>29.59</v>
          </cell>
        </row>
        <row r="3148">
          <cell r="A3148">
            <v>101547</v>
          </cell>
          <cell r="B3148" t="str">
            <v>ISOLADOR, TIPO DISCO, PARA TENSÃO 15 KV - FORNECIMENTO E INSTALAÇÃO. AF_07/2020</v>
          </cell>
          <cell r="C3148" t="str">
            <v>UN</v>
          </cell>
          <cell r="D3148">
            <v>93.36</v>
          </cell>
        </row>
        <row r="3149">
          <cell r="A3149">
            <v>101548</v>
          </cell>
          <cell r="B3149" t="str">
            <v>ISOLADOR, TIPO ROLDANA, PARA BAIXA TENSÃO - FORNECIMENTO E INSTALAÇÃO. AF_07/2020</v>
          </cell>
          <cell r="C3149" t="str">
            <v>UN</v>
          </cell>
          <cell r="D3149">
            <v>7.1</v>
          </cell>
        </row>
        <row r="3150">
          <cell r="A3150">
            <v>101549</v>
          </cell>
          <cell r="B3150" t="str">
            <v>GRAMPO PARALELO METÁLICO, PARA REDES AÉREAS DE DISTRIBUIÇÃO DE ENERGIA ELÉTRICA DE BAIXA TENSÃO - FORNECIMENTO E INSTALAÇÃO. AF_07/2020</v>
          </cell>
          <cell r="C3150" t="str">
            <v>UN</v>
          </cell>
          <cell r="D3150">
            <v>14.8</v>
          </cell>
        </row>
        <row r="3151">
          <cell r="A3151">
            <v>101553</v>
          </cell>
          <cell r="B3151" t="str">
            <v>ALÇA PREFORMADA DE DISTRIBUIÇÃO, EM  AÇO GALVANIZADO, AWG 1 - FORNECIMENTO E INSTALAÇÃO. AF_07/2020</v>
          </cell>
          <cell r="C3151" t="str">
            <v>UN</v>
          </cell>
          <cell r="D3151">
            <v>16.489999999999998</v>
          </cell>
        </row>
        <row r="3152">
          <cell r="A3152">
            <v>101554</v>
          </cell>
          <cell r="B3152" t="str">
            <v>ALÇA PREFORMADA DE DISTRIBUIÇÃO, EM  AÇO GALVANIZADO, AWG 2 - FORNECIMENTO E INSTALAÇÃO. AF_07/2020</v>
          </cell>
          <cell r="C3152" t="str">
            <v>UN</v>
          </cell>
          <cell r="D3152">
            <v>11.43</v>
          </cell>
        </row>
        <row r="3153">
          <cell r="A3153">
            <v>101555</v>
          </cell>
          <cell r="B3153" t="str">
            <v>ALÇA PREFORMADA DE DISTRIBUIÇÃO, EM  AÇO GALVANIZADO, AWG 4 - FORNECIMENTO E INSTALAÇÃO. AF_07/2020</v>
          </cell>
          <cell r="C3153" t="str">
            <v>UN</v>
          </cell>
          <cell r="D3153">
            <v>6.81</v>
          </cell>
        </row>
        <row r="3154">
          <cell r="A3154">
            <v>101556</v>
          </cell>
          <cell r="B3154" t="str">
            <v>ALÇA PREFORMADA DE DISTRIBUIÇÃO, EM  AÇO GALVANIZADO, AWG 6 - FORNECIMENTO E INSTALAÇÃO. AF_07/2020</v>
          </cell>
          <cell r="C3154" t="str">
            <v>UN</v>
          </cell>
          <cell r="D3154">
            <v>6.08</v>
          </cell>
        </row>
        <row r="3155">
          <cell r="A3155">
            <v>101560</v>
          </cell>
          <cell r="B3155" t="str">
            <v>CABO DE COBRE FLEXÍVEL ISOLADO, 10 MM², 0,6/1,0 KV, PARA REDE AÉREA DE DISTRIBUIÇÃO DE ENERGIA ELÉTRICA DE BAIXA TENSÃO - FORNECIMENTO E INSTALAÇÃO. AF_07/2020</v>
          </cell>
          <cell r="C3155" t="str">
            <v>M</v>
          </cell>
          <cell r="D3155">
            <v>12.04</v>
          </cell>
        </row>
        <row r="3156">
          <cell r="A3156">
            <v>101561</v>
          </cell>
          <cell r="B3156" t="str">
            <v>CABO DE COBRE FLEXÍVEL ISOLADO, 16 MM², 0,6/1,0 KV, PARA REDE AÉREA DE DISTRIBUIÇÃO DE ENERGIA ELÉTRICA DE BAIXA TENSÃO - FORNECIMENTO E INSTALAÇÃO. AF_07/2020</v>
          </cell>
          <cell r="C3156" t="str">
            <v>M</v>
          </cell>
          <cell r="D3156">
            <v>18.43</v>
          </cell>
        </row>
        <row r="3157">
          <cell r="A3157">
            <v>101562</v>
          </cell>
          <cell r="B3157" t="str">
            <v>CABO DE COBRE FLEXÍVEL ISOLADO, 25 MM², 0,6/1,0 KV, PARA REDE AÉREA DE DISTRIBUIÇÃO DE ENERGIA ELÉTRICA DE BAIXA TENSÃO - FORNECIMENTO E INSTALAÇÃO. AF_07/2020</v>
          </cell>
          <cell r="C3157" t="str">
            <v>M</v>
          </cell>
          <cell r="D3157">
            <v>28.03</v>
          </cell>
        </row>
        <row r="3158">
          <cell r="A3158">
            <v>101563</v>
          </cell>
          <cell r="B3158" t="str">
            <v>CABO DE COBRE FLEXÍVEL ISOLADO, 35 MM², 0,6/1,0 KV, PARA REDE AÉREA DE DISTRIBUIÇÃO DE ENERGIA ELÉTRICA DE BAIXA TENSÃO - FORNECIMENTO E INSTALAÇÃO. AF_07/2020</v>
          </cell>
          <cell r="C3158" t="str">
            <v>M</v>
          </cell>
          <cell r="D3158">
            <v>38.630000000000003</v>
          </cell>
        </row>
        <row r="3159">
          <cell r="A3159">
            <v>101564</v>
          </cell>
          <cell r="B3159" t="str">
            <v>CABO DE COBRE FLEXÍVEL ISOLADO, 50 MM², 0,6/1,0 KV, PARA REDE AÉREA DE DISTRIBUIÇÃO DE ENERGIA ELÉTRICA DE BAIXA TENSÃO - FORNECIMENTO E INSTALAÇÃO. AF_07/2020</v>
          </cell>
          <cell r="C3159" t="str">
            <v>M</v>
          </cell>
          <cell r="D3159">
            <v>55.03</v>
          </cell>
        </row>
        <row r="3160">
          <cell r="A3160">
            <v>101565</v>
          </cell>
          <cell r="B3160" t="str">
            <v>CABO DE COBRE FLEXÍVEL ISOLADO, 70 MM², 0,6/1,0 KV, PARA REDE AÉREA DE DISTRIBUIÇÃO DE ENERGIA ELÉTRICA DE BAIXA TENSÃO - FORNECIMENTO E INSTALAÇÃO. AF_07/2020</v>
          </cell>
          <cell r="C3160" t="str">
            <v>M</v>
          </cell>
          <cell r="D3160">
            <v>76.209999999999994</v>
          </cell>
        </row>
        <row r="3161">
          <cell r="A3161">
            <v>101567</v>
          </cell>
          <cell r="B3161" t="str">
            <v>CABO DE COBRE FLEXÍVEL ISOLADO, 95 MM², 0,6/1,0 KV, PARA REDE AÉREA DE DISTRIBUIÇÃO DE ENERGIA ELÉTRICA DE BAIXA TENSÃO - FORNECIMENTO E INSTALAÇÃO. AF_07/2020</v>
          </cell>
          <cell r="C3161" t="str">
            <v>M</v>
          </cell>
          <cell r="D3161">
            <v>101.23</v>
          </cell>
        </row>
        <row r="3162">
          <cell r="A3162">
            <v>101568</v>
          </cell>
          <cell r="B3162" t="str">
            <v>CABO DE COBRE FLEXÍVEL ISOLADO, 120 MM², 0,6/1,0 KV, PARA REDE AÉREA DE DISTRIBUIÇÃO DE ENERGIA ELÉTRICA DE BAIXA TENSÃO - FORNECIMENTO E INSTALAÇÃO. AF_07/2020</v>
          </cell>
          <cell r="C3162" t="str">
            <v>M</v>
          </cell>
          <cell r="D3162">
            <v>131.76</v>
          </cell>
        </row>
        <row r="3163">
          <cell r="A3163">
            <v>101626</v>
          </cell>
          <cell r="B3163" t="str">
            <v>REATOR PARA LÂMPADA VAPOR DE MERCÚRIO 400 W, USO EXTERNO - FORNECIMENTO E INSTALAÇÃO. AF_08/2020</v>
          </cell>
          <cell r="C3163" t="str">
            <v>UN</v>
          </cell>
          <cell r="D3163">
            <v>239.73</v>
          </cell>
        </row>
        <row r="3164">
          <cell r="A3164">
            <v>101627</v>
          </cell>
          <cell r="B3164" t="str">
            <v>REATOR PARA LÂMPADA VAPOR DE SÓDIO 250 W, USO EXTERNO - FORNECIMENTO E INSTALAÇÃO. AF_08/2020</v>
          </cell>
          <cell r="C3164" t="str">
            <v>UN</v>
          </cell>
          <cell r="D3164">
            <v>376.25</v>
          </cell>
        </row>
        <row r="3165">
          <cell r="A3165">
            <v>101628</v>
          </cell>
          <cell r="B3165" t="str">
            <v>REATOR PARA LÂMPADA VAPOR DE MERCÚRIO 125 W, USO EXTERNO - FORNECIMENTO E INSTALAÇÃO. AF_08/2020</v>
          </cell>
          <cell r="C3165" t="str">
            <v>UN</v>
          </cell>
          <cell r="D3165">
            <v>176.58</v>
          </cell>
        </row>
        <row r="3166">
          <cell r="A3166">
            <v>101629</v>
          </cell>
          <cell r="B3166" t="str">
            <v>REATOR PARA LÂMPADA VAPOR DE MERCÚRIO 250 W, USO EXTERNO - FORNECIMENTO E INSTALAÇÃO. AF_08/2020</v>
          </cell>
          <cell r="C3166" t="str">
            <v>UN</v>
          </cell>
          <cell r="D3166">
            <v>209.1</v>
          </cell>
        </row>
        <row r="3167">
          <cell r="A3167">
            <v>101630</v>
          </cell>
          <cell r="B3167" t="str">
            <v>SUBSTITUIÇÃO DE REATOR PARA ILUMINAÇÃO PÚBLICA (NÃO INCLUI FORNECIMENTO). AF_08/2020</v>
          </cell>
          <cell r="C3167" t="str">
            <v>UN</v>
          </cell>
          <cell r="D3167">
            <v>66.13</v>
          </cell>
        </row>
        <row r="3168">
          <cell r="A3168">
            <v>101631</v>
          </cell>
          <cell r="B3168" t="str">
            <v>IGNITOR PARA PARTIDA LÂMPADA VAPOR SÓDIO / VAPOR METÁLICO ATÉ 400 W - FORNECIMENTO E INSTALAÇÃO. AF_08/2020</v>
          </cell>
          <cell r="C3168" t="str">
            <v>UN</v>
          </cell>
          <cell r="D3168">
            <v>26.12</v>
          </cell>
        </row>
        <row r="3169">
          <cell r="A3169">
            <v>101632</v>
          </cell>
          <cell r="B3169" t="str">
            <v>RELÉ FOTOELÉTRICO PARA COMANDO DE ILUMINAÇÃO EXTERNA 1000 W - FORNECIMENTO E INSTALAÇÃO. AF_08/2020</v>
          </cell>
          <cell r="C3169" t="str">
            <v>UN</v>
          </cell>
          <cell r="D3169">
            <v>54.12</v>
          </cell>
        </row>
        <row r="3170">
          <cell r="A3170">
            <v>101633</v>
          </cell>
          <cell r="B3170" t="str">
            <v>SUBSTITUIÇÃO DE RELÉ FOTOELÉTRICO PARA COMANDO DE ILUMINAÇÃO EXTERNA 1000 W - FORNECIMENTO E INSTALAÇÃO. AF_08/2020</v>
          </cell>
          <cell r="C3170" t="str">
            <v>UN</v>
          </cell>
          <cell r="D3170">
            <v>110.16</v>
          </cell>
        </row>
        <row r="3171">
          <cell r="A3171">
            <v>101636</v>
          </cell>
          <cell r="B3171" t="str">
            <v>BRAÇO PARA ILUMINAÇÃO PÚBLICA, EM TUBO DE AÇO GALVANIZADO, COMPRIMENTO DE 1,50 M, PARA FIXAÇÃO EM POSTE DE CONCRETO - FORNECIMENTO E INSTALAÇÃO. AF_08/2020</v>
          </cell>
          <cell r="C3171" t="str">
            <v>UN</v>
          </cell>
          <cell r="D3171">
            <v>158.5</v>
          </cell>
        </row>
        <row r="3172">
          <cell r="A3172">
            <v>101637</v>
          </cell>
          <cell r="B3172" t="str">
            <v>BRAÇO PARA ILUMINAÇÃO PÚBLICA, EM TUBO DE AÇO GALVANIZADO, COMPRIMENTO DE 1,50 M, PARA FIXAÇÃO EM POSTE METÁLICO - FORNECIMENTO E INSTALAÇÃO. AF_08/2020</v>
          </cell>
          <cell r="C3172" t="str">
            <v>UN</v>
          </cell>
          <cell r="D3172">
            <v>151.16</v>
          </cell>
        </row>
        <row r="3173">
          <cell r="A3173">
            <v>101640</v>
          </cell>
          <cell r="B3173" t="str">
            <v>LÂMPADA VAPOR METÁLICO 400 W - FORNECIMENTO E INSTALAÇÃO. AF_08/2020</v>
          </cell>
          <cell r="C3173" t="str">
            <v>UN</v>
          </cell>
          <cell r="D3173">
            <v>63.86</v>
          </cell>
        </row>
        <row r="3174">
          <cell r="A3174">
            <v>101641</v>
          </cell>
          <cell r="B3174" t="str">
            <v>LÂMPADA VAPOR METÁLICO 150 W - FORNECIMENTO E INSTALAÇÃO. AF_08/2020</v>
          </cell>
          <cell r="C3174" t="str">
            <v>UN</v>
          </cell>
          <cell r="D3174">
            <v>33.15</v>
          </cell>
        </row>
        <row r="3175">
          <cell r="A3175">
            <v>101642</v>
          </cell>
          <cell r="B3175" t="str">
            <v>LÂMPADA VAPOR DE MERCÚRIO 125 W - FORNECIMENTO E INSTALAÇÃO. AF_08/2020</v>
          </cell>
          <cell r="C3175" t="str">
            <v>UN</v>
          </cell>
          <cell r="D3175">
            <v>16.7</v>
          </cell>
        </row>
        <row r="3176">
          <cell r="A3176">
            <v>101643</v>
          </cell>
          <cell r="B3176" t="str">
            <v>LÂMPADA VAPOR DE MERCÚRIO 250 W - FORNECIMENTO E INSTALAÇÃO. AF_08/2020</v>
          </cell>
          <cell r="C3176" t="str">
            <v>UN</v>
          </cell>
          <cell r="D3176">
            <v>28.95</v>
          </cell>
        </row>
        <row r="3177">
          <cell r="A3177">
            <v>101644</v>
          </cell>
          <cell r="B3177" t="str">
            <v>LÂMPADA VAPOR DE MERCÚRIO 400 W - FORNECIMENTO E INSTALAÇÃO. AF_08/2020</v>
          </cell>
          <cell r="C3177" t="str">
            <v>UN</v>
          </cell>
          <cell r="D3177">
            <v>39.119999999999997</v>
          </cell>
        </row>
        <row r="3178">
          <cell r="A3178">
            <v>101645</v>
          </cell>
          <cell r="B3178" t="str">
            <v>LÂMPADA MISTA 160 W - FORNECIMENTO E INSTALAÇÃO. AF_08/2020</v>
          </cell>
          <cell r="C3178" t="str">
            <v>UN</v>
          </cell>
          <cell r="D3178">
            <v>18.600000000000001</v>
          </cell>
        </row>
        <row r="3179">
          <cell r="A3179">
            <v>101646</v>
          </cell>
          <cell r="B3179" t="str">
            <v>LÂMPADA MISTA 250 W - FORNECIMENTO E INSTALAÇÃO. AF_08/2020</v>
          </cell>
          <cell r="C3179" t="str">
            <v>UN</v>
          </cell>
          <cell r="D3179">
            <v>24.65</v>
          </cell>
        </row>
        <row r="3180">
          <cell r="A3180">
            <v>101647</v>
          </cell>
          <cell r="B3180" t="str">
            <v>LÂMPADA MISTA 500 W - FORNECIMENTO E INSTALAÇÃO. AF_08/2020</v>
          </cell>
          <cell r="C3180" t="str">
            <v>UN</v>
          </cell>
          <cell r="D3180">
            <v>45.15</v>
          </cell>
        </row>
        <row r="3181">
          <cell r="A3181">
            <v>101648</v>
          </cell>
          <cell r="B3181" t="str">
            <v>LÂMPADA VAPOR DE SÓDIO 150 W - FORNECIMENTO E INSTALAÇÃO. AF_08/2020</v>
          </cell>
          <cell r="C3181" t="str">
            <v>UN</v>
          </cell>
          <cell r="D3181">
            <v>34.96</v>
          </cell>
        </row>
        <row r="3182">
          <cell r="A3182">
            <v>101649</v>
          </cell>
          <cell r="B3182" t="str">
            <v>LÂMPADA VAPOR DE SÓDIO 250 W - FORNECIMENTO E INSTALAÇÃO. AF_08/2020</v>
          </cell>
          <cell r="C3182" t="str">
            <v>UN</v>
          </cell>
          <cell r="D3182">
            <v>40.25</v>
          </cell>
        </row>
        <row r="3183">
          <cell r="A3183">
            <v>101650</v>
          </cell>
          <cell r="B3183" t="str">
            <v>LÂMPADA VAPOR DE SÓDIO 400 W - FORNECIMENTO E INSTALAÇÃO. AF_08/2020</v>
          </cell>
          <cell r="C3183" t="str">
            <v>UN</v>
          </cell>
          <cell r="D3183">
            <v>46.76</v>
          </cell>
        </row>
        <row r="3184">
          <cell r="A3184">
            <v>101651</v>
          </cell>
          <cell r="B3184" t="str">
            <v>SUBSTITUIÇÃO DE LÂMPADA PARA ILUMINAÇÃO PÚBLICA (NÃO INCLUI FORNECIMENTO). AF_08/2020</v>
          </cell>
          <cell r="C3184" t="str">
            <v>UN</v>
          </cell>
          <cell r="D3184">
            <v>57.64</v>
          </cell>
        </row>
        <row r="3185">
          <cell r="A3185">
            <v>101652</v>
          </cell>
          <cell r="B3185" t="str">
            <v>LUMINÁRIA FECHADA, PARA ILUMINAÇÃO PÚBLICA, PARA LÂMPADA DE VAPOR - FORNECIMENTO E INSTALAÇÃO (EXCLUSIVE LÂMPADA E REATOR). AF_08/2020</v>
          </cell>
          <cell r="C3185" t="str">
            <v>UN</v>
          </cell>
          <cell r="D3185">
            <v>674.08</v>
          </cell>
        </row>
        <row r="3186">
          <cell r="A3186">
            <v>101653</v>
          </cell>
          <cell r="B3186" t="str">
            <v>LUMINÁRIA ABERTA PARA ILUMINAÇÃO PÚBLICA, PARA LÂMPADA VAPOR DE MERCÚRIO ATÉ 400 W E MISTA ATÉ 500 W, COM BRAÇO EM TUBO DE AÇO GALV 1", COMPRIMENTO DE 1,50 M, PARA POSTE DE CONCRETO - FORNECIMENTO E INSTALAÇÃO (EXCLUSIVE LÂMPADA E REATOR). AF_08/2020</v>
          </cell>
          <cell r="C3186" t="str">
            <v>UN</v>
          </cell>
          <cell r="D3186">
            <v>315.77999999999997</v>
          </cell>
        </row>
        <row r="3187">
          <cell r="A3187">
            <v>101654</v>
          </cell>
          <cell r="B3187" t="str">
            <v>LUMINÁRIA DE LED PARA ILUMINAÇÃO PÚBLICA, DE 33 W ATÉ 50 W - FORNECIMENTO E INSTALAÇÃO. AF_08/2020</v>
          </cell>
          <cell r="C3187" t="str">
            <v>UN</v>
          </cell>
          <cell r="D3187">
            <v>256.36</v>
          </cell>
        </row>
        <row r="3188">
          <cell r="A3188">
            <v>101655</v>
          </cell>
          <cell r="B3188" t="str">
            <v>LUMINÁRIA DE LED PARA ILUMINAÇÃO PÚBLICA, DE 51 W ATÉ 67 W - FORNECIMENTO E INSTALAÇÃO. AF_08/2020</v>
          </cell>
          <cell r="C3188" t="str">
            <v>UN</v>
          </cell>
          <cell r="D3188">
            <v>418.43</v>
          </cell>
        </row>
        <row r="3189">
          <cell r="A3189">
            <v>101656</v>
          </cell>
          <cell r="B3189" t="str">
            <v>LUMINÁRIA DE LED PARA ILUMINAÇÃO PÚBLICA, DE 68 W ATÉ 97 W - FORNECIMENTO E INSTALAÇÃO. AF_08/2020</v>
          </cell>
          <cell r="C3189" t="str">
            <v>UN</v>
          </cell>
          <cell r="D3189">
            <v>456.27</v>
          </cell>
        </row>
        <row r="3190">
          <cell r="A3190">
            <v>101657</v>
          </cell>
          <cell r="B3190" t="str">
            <v>LUMINÁRIA DE LED PARA ILUMINAÇÃO PÚBLICA, DE 98 W ATÉ 137 W - FORNECIMENTO E INSTALAÇÃO. AF_08/2020</v>
          </cell>
          <cell r="C3190" t="str">
            <v>UN</v>
          </cell>
          <cell r="D3190">
            <v>536.87</v>
          </cell>
        </row>
        <row r="3191">
          <cell r="A3191">
            <v>101658</v>
          </cell>
          <cell r="B3191" t="str">
            <v>LUMINÁRIA DE LED PARA ILUMINAÇÃO PÚBLICA, DE 138 W ATÉ 180 W - FORNECIMENTO E INSTALAÇÃO. AF_08/2020</v>
          </cell>
          <cell r="C3191" t="str">
            <v>UN</v>
          </cell>
          <cell r="D3191">
            <v>702.61</v>
          </cell>
        </row>
        <row r="3192">
          <cell r="A3192">
            <v>101659</v>
          </cell>
          <cell r="B3192" t="str">
            <v>LUMINÁRIA DE LED PARA ILUMINAÇÃO PÚBLICA, DE 181 W ATÉ 239 W - FORNECIMENTO E INSTALAÇÃO. AF_08/2020</v>
          </cell>
          <cell r="C3192" t="str">
            <v>UN</v>
          </cell>
          <cell r="D3192">
            <v>805.69</v>
          </cell>
        </row>
        <row r="3193">
          <cell r="A3193">
            <v>101660</v>
          </cell>
          <cell r="B3193" t="str">
            <v>LUMINÁRIA DE LED PARA ILUMINAÇÃO PÚBLICA, DE 240 W ATÉ 350 W - FORNECIMENTO E INSTALAÇÃO. AF_08/2020</v>
          </cell>
          <cell r="C3193" t="str">
            <v>UN</v>
          </cell>
          <cell r="D3193">
            <v>1292.3</v>
          </cell>
        </row>
        <row r="3194">
          <cell r="A3194">
            <v>101661</v>
          </cell>
          <cell r="B3194" t="str">
            <v>SUBSTITUIÇÃO DE LUMINÁRIA DE VAPOR DE MERCÚRIO/VAPOR DE SÓDIO POR LUMINÁRIA DE LED PARA ILUMINAÇÃO PÚBLICA (NÃO INCLUI FORNECIMENTO). AF_08/2020</v>
          </cell>
          <cell r="C3194" t="str">
            <v>UN</v>
          </cell>
          <cell r="D3194">
            <v>95.98</v>
          </cell>
        </row>
        <row r="3195">
          <cell r="A3195">
            <v>101662</v>
          </cell>
          <cell r="B3195" t="str">
            <v>LUMINÁRIA FECHADA PARA ILUMINAÇÃO PÚBLICA, COM REATOR DE PARTIDA RÁPIDA, COM LÂMPADA VAPOR DE MERCÚRIO 250 W - FORNECIMENTO E INSTALAÇÃO. AF_08/2020</v>
          </cell>
          <cell r="C3195" t="str">
            <v>UN</v>
          </cell>
          <cell r="D3195">
            <v>912.14</v>
          </cell>
        </row>
        <row r="3196">
          <cell r="A3196">
            <v>101663</v>
          </cell>
          <cell r="B3196" t="str">
            <v>ABRAÇADEIRA DE FIXAÇÃO DE BRAÇOS DE LUMINÁRIAS DE 2" - FORNECIMENTO E INSTALAÇÃO. AF_08/2020</v>
          </cell>
          <cell r="C3196" t="str">
            <v>UN</v>
          </cell>
          <cell r="D3196">
            <v>23.05</v>
          </cell>
        </row>
        <row r="3197">
          <cell r="A3197">
            <v>101664</v>
          </cell>
          <cell r="B3197" t="str">
            <v>ABRAÇADEIRA DE FIXAÇÃO DE BRAÇOS DE LUMINÁRIAS DE 3" - FORNECIMENTO E INSTALAÇÃO. AF_08/2020</v>
          </cell>
          <cell r="C3197" t="str">
            <v>UN</v>
          </cell>
          <cell r="D3197">
            <v>24.34</v>
          </cell>
        </row>
        <row r="3198">
          <cell r="A3198">
            <v>101665</v>
          </cell>
          <cell r="B3198" t="str">
            <v>ABRAÇADEIRA DE FIXAÇÃO DE BRAÇOS DE LUMINÁRIAS DE 4" - FORNECIMENTO E INSTALAÇÃO. AF_08/2020</v>
          </cell>
          <cell r="C3198" t="str">
            <v>UN</v>
          </cell>
          <cell r="D3198">
            <v>29.88</v>
          </cell>
        </row>
        <row r="3199">
          <cell r="A3199">
            <v>101666</v>
          </cell>
          <cell r="B3199" t="str">
            <v>REFLETOR RETANGULAR FECHADO, COM LÂMPADA VAPOR METÁLICO 400 W - FORNECIMENTO E INSTALAÇÃO. AF_08/2020</v>
          </cell>
          <cell r="C3199" t="str">
            <v>UN</v>
          </cell>
          <cell r="D3199">
            <v>480.47</v>
          </cell>
        </row>
        <row r="3200">
          <cell r="A3200">
            <v>102085</v>
          </cell>
          <cell r="B3200" t="str">
            <v>LUMINÁRIA ESTANQUE COM PROTEÇÃO CONTRA ÁGUA, POEIRA OU IMPACTOS - FORNECIMENTO E INSTALAÇÃO. AF_08/2020</v>
          </cell>
          <cell r="C3200" t="str">
            <v>UN</v>
          </cell>
          <cell r="D3200">
            <v>265</v>
          </cell>
        </row>
        <row r="3201">
          <cell r="A3201">
            <v>100578</v>
          </cell>
          <cell r="B3201" t="str">
            <v>ASSENTAMENTO DE POSTE DE CONCRETO COM COMPRIMENTO NOMINAL DE 9 M, CARGA NOMINAL MENOR OU IGUAL A 1000 DAN, ENGASTAMENTO SIMPLES COM 1,5 M DE SOLO (NÃO INCLUI FORNECIMENTO). AF_11/2019</v>
          </cell>
          <cell r="C3201" t="str">
            <v>UN</v>
          </cell>
          <cell r="D3201">
            <v>393.93</v>
          </cell>
        </row>
        <row r="3202">
          <cell r="A3202">
            <v>100579</v>
          </cell>
          <cell r="B3202" t="str">
            <v>ASSENTAMENTO DE POSTE DE CONCRETO COM COMPRIMENTO NOMINAL DE 10 M, CARGA NOMINAL MENOR OU IGUAL A 1000 DAN, ENGASTAMENTO SIMPLES COM 1,6 M DE SOLO (NÃO INCLUI FORNECIMENTO). AF_11/2019</v>
          </cell>
          <cell r="C3202" t="str">
            <v>UN</v>
          </cell>
          <cell r="D3202">
            <v>432.13</v>
          </cell>
        </row>
        <row r="3203">
          <cell r="A3203">
            <v>100580</v>
          </cell>
          <cell r="B3203" t="str">
            <v>ASSENTAMENTO DE POSTE DE CONCRETO COM COMPRIMENTO NOMINAL DE 10 M, CARGA NOMINAL MAIOR QUE 1000 DAN, ENGASTAMENTO SIMPLES COM 1,6 M DE SOLO (NÃO INCLUI FORNECIMENTO). AF_11/2019</v>
          </cell>
          <cell r="C3203" t="str">
            <v>UN</v>
          </cell>
          <cell r="D3203">
            <v>470.13</v>
          </cell>
        </row>
        <row r="3204">
          <cell r="A3204">
            <v>100581</v>
          </cell>
          <cell r="B3204" t="str">
            <v>ASSENTAMENTO DE POSTE DE CONCRETO COM COMPRIMENTO NOMINAL DE 10,5 M, CARGA NOMINAL MENOR OU IGUAL A 1000 DAN, ENGASTAMENTO SIMPLES COM 1,65 M DE SOLO (NÃO INCLUI FORNECIMENTO). AF_11/2019</v>
          </cell>
          <cell r="C3204" t="str">
            <v>UN</v>
          </cell>
          <cell r="D3204">
            <v>451.06</v>
          </cell>
        </row>
        <row r="3205">
          <cell r="A3205">
            <v>100582</v>
          </cell>
          <cell r="B3205" t="str">
            <v>ASSENTAMENTO DE POSTE DE CONCRETO COM COMPRIMENTO NOMINAL DE 10,5 M, CARGA NOMINAL MAIOR QUE 1000 DAN, ENGASTAMENTO SIMPLES COM 1,65 M DE SOLO (NÃO INCLUI FORNECIMENTO). AF_11/2019</v>
          </cell>
          <cell r="C3205" t="str">
            <v>UN</v>
          </cell>
          <cell r="D3205">
            <v>519.47</v>
          </cell>
        </row>
        <row r="3206">
          <cell r="A3206">
            <v>100583</v>
          </cell>
          <cell r="B3206" t="str">
            <v>ASSENTAMENTO DE POSTE DE CONCRETO COM COMPRIMENTO NOMINAL DE 11 M, CARGA NOMINAL MENOR OU IGUAL A 1000 DAN, ENGASTAMENTO SIMPLES COM 1,7 M DE SOLO (NÃO INCLUI FORNECIMENTO). AF_11/2019</v>
          </cell>
          <cell r="C3206" t="str">
            <v>UN</v>
          </cell>
          <cell r="D3206">
            <v>471.24</v>
          </cell>
        </row>
        <row r="3207">
          <cell r="A3207">
            <v>100584</v>
          </cell>
          <cell r="B3207" t="str">
            <v>ASSENTAMENTO DE POSTE DE CONCRETO COM COMPRIMENTO NOMINAL DE 11 M, CARGA NOMINAL MAIOR QUE 1000 DAN, ENGASTAMENTO SIMPLES COM 1,7 M DE SOLO (NÃO INCLUI FORNECIMENTO). AF_11/2019</v>
          </cell>
          <cell r="C3207" t="str">
            <v>UN</v>
          </cell>
          <cell r="D3207">
            <v>512.44000000000005</v>
          </cell>
        </row>
        <row r="3208">
          <cell r="A3208">
            <v>100585</v>
          </cell>
          <cell r="B3208" t="str">
            <v>ASSENTAMENTO DE POSTE DE CONCRETO COM COMPRIMENTO NOMINAL DE 12 M, CARGA NOMINAL MENOR OU IGUAL A 1000 DAN, ENGASTAMENTO SIMPLES COM 1,8 M DE SOLO (NÃO INCLUI FORNECIMENTO). AF_11/2019</v>
          </cell>
          <cell r="C3208" t="str">
            <v>UN</v>
          </cell>
          <cell r="D3208">
            <v>510.55</v>
          </cell>
        </row>
        <row r="3209">
          <cell r="A3209">
            <v>100586</v>
          </cell>
          <cell r="B3209" t="str">
            <v>ASSENTAMENTO DE POSTE DE CONCRETO COM COMPRIMENTO NOMINAL DE 12 M, CARGA NOMINAL MAIOR QUE 1000 DAN, ENGASTAMENTO SIMPLES COM 1,8 M DE SOLO (NÃO INCLUI FORNECIMENTO). AF_11/2019</v>
          </cell>
          <cell r="C3209" t="str">
            <v>UN</v>
          </cell>
          <cell r="D3209">
            <v>576.25</v>
          </cell>
        </row>
        <row r="3210">
          <cell r="A3210">
            <v>100587</v>
          </cell>
          <cell r="B3210" t="str">
            <v>ASSENTAMENTO DE POSTE DE CONCRETO COM COMPRIMENTO NOMINAL DE 13 M, CARGA NOMINAL MENOR OU IGUAL A 1000 DAN, ENGASTAMENTO SIMPLES COM 1,9 M DE SOLO (NÃO INCLUI FORNECIMENTO). AF_11/2019</v>
          </cell>
          <cell r="C3210" t="str">
            <v>UN</v>
          </cell>
          <cell r="D3210">
            <v>551.13</v>
          </cell>
        </row>
        <row r="3211">
          <cell r="A3211">
            <v>100588</v>
          </cell>
          <cell r="B3211" t="str">
            <v>ASSENTAMENTO DE POSTE DE CONCRETO COM COMPRIMENTO NOMINAL DE 13 M, CARGA NOMINAL MAIOR QUE 1000 DAN, ENGASTAMENTO SIMPLES COM 1,9 M DE SOLO (NÃO INCLUI FORNECIMENTO). AF_11/2019</v>
          </cell>
          <cell r="C3211" t="str">
            <v>UN</v>
          </cell>
          <cell r="D3211">
            <v>602.21</v>
          </cell>
        </row>
        <row r="3212">
          <cell r="A3212">
            <v>100589</v>
          </cell>
          <cell r="B3212" t="str">
            <v>ASSENTAMENTO DE POSTE DE CONCRETO COM COMPRIMENTO NOMINAL DE 13,5 M, CARGA NOMINAL MENOR OU IGUAL A 1000 DAN, ENGASTAMENTO SIMPLES COM 1,95 M DE SOLO (NÃO INCLUI FORNECIMENTO). AF_11/2019</v>
          </cell>
          <cell r="C3212" t="str">
            <v>UN</v>
          </cell>
          <cell r="D3212">
            <v>606.66</v>
          </cell>
        </row>
        <row r="3213">
          <cell r="A3213">
            <v>100590</v>
          </cell>
          <cell r="B3213" t="str">
            <v>ASSENTAMENTO DE POSTE DE CONCRETO COM COMPRIMENTO NOMINAL DE 13,5 M, CARGA NOMINAL MAIOR QUE 1000 DAN, ENGASTAMENTO SIMPLES COM 1,95 M DE SOLO (NÃO INCLUI FORNECIMENTO). AF_11/2019</v>
          </cell>
          <cell r="C3213" t="str">
            <v>UN</v>
          </cell>
          <cell r="D3213">
            <v>657</v>
          </cell>
        </row>
        <row r="3214">
          <cell r="A3214">
            <v>100591</v>
          </cell>
          <cell r="B3214" t="str">
            <v>ASSENTAMENTO DE POSTE DE CONCRETO COM COMPRIMENTO NOMINAL DE 14 M, CARGA NOMINAL MENOR OU IGUAL A 1000 DAN, ENGASTAMENTO SIMPLES COM 2 M DE SOLO (NÃO INCLUI FORNECIMENTO). AF_11/2019</v>
          </cell>
          <cell r="C3214" t="str">
            <v>UN</v>
          </cell>
          <cell r="D3214">
            <v>605.19000000000005</v>
          </cell>
        </row>
        <row r="3215">
          <cell r="A3215">
            <v>100592</v>
          </cell>
          <cell r="B3215" t="str">
            <v>ASSENTAMENTO DE POSTE DE CONCRETO COM COMPRIMENTO NOMINAL DE 14 M, CARGA NOMINAL MAIOR QUE 1000 DAN, ENGASTAMENTO SIMPLES COM 2 M DE SOLO (NÃO INCLUI FORNECIMENTO). AF_11/2019</v>
          </cell>
          <cell r="C3215" t="str">
            <v>UN</v>
          </cell>
          <cell r="D3215">
            <v>646.92999999999995</v>
          </cell>
        </row>
        <row r="3216">
          <cell r="A3216">
            <v>100593</v>
          </cell>
          <cell r="B3216" t="str">
            <v>ASSENTAMENTO DE POSTE DE CONCRETO COM COMPRIMENTO NOMINAL DE 15 M, CARGA NOMINAL MENOR OU IGUAL A 1000 DAN, ENGASTAMENTO SIMPLES COM 2,1 M DE SOLO (NÃO INCLUI FORNECIMENTO). AF_11/2019</v>
          </cell>
          <cell r="C3216" t="str">
            <v>UN</v>
          </cell>
          <cell r="D3216">
            <v>648.07000000000005</v>
          </cell>
        </row>
        <row r="3217">
          <cell r="A3217">
            <v>100594</v>
          </cell>
          <cell r="B3217" t="str">
            <v>ASSENTAMENTO DE POSTE DE CONCRETO COM COMPRIMENTO NOMINAL DE 15 M, CARGA NOMINAL MAIOR QUE 1000 DAN, ENGASTAMENTO SIMPLES COM 2,1 M DE SOLO (NÃO INCLUI FORNECIMENTO). AF_11/2019</v>
          </cell>
          <cell r="C3217" t="str">
            <v>UN</v>
          </cell>
          <cell r="D3217">
            <v>718.96</v>
          </cell>
        </row>
        <row r="3218">
          <cell r="A3218">
            <v>100595</v>
          </cell>
          <cell r="B3218" t="str">
            <v>ASSENTAMENTO DE POSTE DE CONCRETO COM COMPRIMENTO NOMINAL DE 18 M, CARGA NOMINAL MENOR OU IGUAL A 1000 DAN, ENGASTAMENTO SIMPLES COM 2,4 M DE SOLO (NÃO INCLUI FORNECIMENTO). AF_11/2019</v>
          </cell>
          <cell r="C3218" t="str">
            <v>UN</v>
          </cell>
          <cell r="D3218">
            <v>776.65</v>
          </cell>
        </row>
        <row r="3219">
          <cell r="A3219">
            <v>100596</v>
          </cell>
          <cell r="B3219" t="str">
            <v>ASSENTAMENTO DE POSTE DE CONCRETO COM COMPRIMENTO NOMINAL DE 18 M, CARGA NOMINAL MAIOR QUE 1000 DAN, ENGASTAMENTO SIMPLES COM 2,4 M DE SOLO (NÃO INCLUI FORNECIMENTO). AF_11/2019</v>
          </cell>
          <cell r="C3219" t="str">
            <v>UN</v>
          </cell>
          <cell r="D3219">
            <v>872.42</v>
          </cell>
        </row>
        <row r="3220">
          <cell r="A3220">
            <v>100597</v>
          </cell>
          <cell r="B3220" t="str">
            <v>ASSENTAMENTO DE POSTE DE CONCRETO COM COMPRIMENTO NOMINAL DE 20 M, CARGA NOMINAL MENOR OU IGUAL A 1000 DAN, ENGASTAMENTO SIMPLES COM 2,6 M DE SOLO (NÃO INCLUI FORNECIMENTO). AF_11/2019</v>
          </cell>
          <cell r="C3220" t="str">
            <v>UN</v>
          </cell>
          <cell r="D3220">
            <v>894.91</v>
          </cell>
        </row>
        <row r="3221">
          <cell r="A3221">
            <v>100598</v>
          </cell>
          <cell r="B3221" t="str">
            <v>ASSENTAMENTO DE POSTE DE CONCRETO COM COMPRIMENTO NOMINAL DE 20 M, CARGA NOMINAL MAIOR QUE 1000, ENGASTAMENTO SIMPLES COM 2,6 M DE SOLO (NÃO INCLUI FORNECIMENTO). AF_11/2019</v>
          </cell>
          <cell r="C3221" t="str">
            <v>UN</v>
          </cell>
          <cell r="D3221">
            <v>973.88</v>
          </cell>
        </row>
        <row r="3222">
          <cell r="A3222">
            <v>100599</v>
          </cell>
          <cell r="B3222" t="str">
            <v>ASSENTAMENTO DE POSTE DE CONCRETO COM COMPRIMENTO NOMINAL DE 9 M, CARGA NOMINAL DE 150 DAN, ENGASTAMENTO BASE CONCRETADA COM 1 M DE CONCRETO E 0,5 M DE SOLO (NÃO INCLUI FORNECIMENTO). AF_11/2019</v>
          </cell>
          <cell r="C3222" t="str">
            <v>UN</v>
          </cell>
          <cell r="D3222">
            <v>414.61</v>
          </cell>
        </row>
        <row r="3223">
          <cell r="A3223">
            <v>100600</v>
          </cell>
          <cell r="B3223" t="str">
            <v>ASSENTAMENTO DE POSTE DE CONCRETO COM COMPRIMENTO NOMINAL DE 9 M, CARGA NOMINAL DE 300 DAN, ENGASTAMENTO BASE CONCRETADA COM 1 M DE CONCRETO E 0,5 M DE SOLO (NÃO INCLUI FORNECIMENTO). AF_11/2019</v>
          </cell>
          <cell r="C3223" t="str">
            <v>UN</v>
          </cell>
          <cell r="D3223">
            <v>491.4</v>
          </cell>
        </row>
        <row r="3224">
          <cell r="A3224">
            <v>100601</v>
          </cell>
          <cell r="B3224" t="str">
            <v>ASSENTAMENTO DE POSTE DE CONCRETO COM COMPRIMENTO NOMINAL DE 9 M, CARGA NOMINAL DE 400 DAN, ENGASTAMENTO BASE CONCRETADA COM 1 M DE CONCRETO E 0,5 M DE SOLO (NÃO INCLUI FORNECIMENTO). AF_11/2019</v>
          </cell>
          <cell r="C3224" t="str">
            <v>UN</v>
          </cell>
          <cell r="D3224">
            <v>623.37</v>
          </cell>
        </row>
        <row r="3225">
          <cell r="A3225">
            <v>100602</v>
          </cell>
          <cell r="B3225" t="str">
            <v>ASSENTAMENTO DE POSTE DE CONCRETO COM COMPRIMENTO NOMINAL DE 9 M, CARGA NOMINAL DE 600 DAN, ENGASTAMENTO BASE CONCRETADA COM 1 M DE CONCRETO E 0,5 M DE SOLO (NÃO INCLUI FORNECIMENTO). AF_11/2019</v>
          </cell>
          <cell r="C3225" t="str">
            <v>UN</v>
          </cell>
          <cell r="D3225">
            <v>787.98</v>
          </cell>
        </row>
        <row r="3226">
          <cell r="A3226">
            <v>100603</v>
          </cell>
          <cell r="B3226" t="str">
            <v>ASSENTAMENTO DE POSTE DE CONCRETO COM COMPRIMENTO NOMINAL DE 9 M, CARGA NOMINAL DE 1000 DAN, ENGASTAMENTO BASE CONCRETADA COM 1 M DE CONCRETO E 0,5 M DE SOLO (NÃO INCLUI FORNECIMENTO). AF_11/2019</v>
          </cell>
          <cell r="C3226" t="str">
            <v>UN</v>
          </cell>
          <cell r="D3226">
            <v>1210.6400000000001</v>
          </cell>
        </row>
        <row r="3227">
          <cell r="A3227">
            <v>100604</v>
          </cell>
          <cell r="B3227" t="str">
            <v>ASSENTAMENTO DE POSTE DE CONCRETO COM COMPRIMENTO NOMINAL DE 10 M, CARGA NOMINAL DE 300 DAN, ENGASTAMENTO BASE CONCRETADA COM 1 M DE CONCRETO E 0,6 M DE SOLO (NÃO INCLUI FORNECIMENTO). AF_11/2019</v>
          </cell>
          <cell r="C3227" t="str">
            <v>UN</v>
          </cell>
          <cell r="D3227">
            <v>521.71</v>
          </cell>
        </row>
        <row r="3228">
          <cell r="A3228">
            <v>100605</v>
          </cell>
          <cell r="B3228" t="str">
            <v>ASSENTAMENTO DE POSTE DE CONCRETO COM COMPRIMENTO NOMINAL DE 10 M, CARGA NOMINAL DE 600 DAN, ENGASTAMENTO BASE CONCRETADA COM 1 M DE CONCRETO E 0,6 M DE SOLO (NÃO INCLUI FORNECIMENTO). AF_11/2019</v>
          </cell>
          <cell r="C3228" t="str">
            <v>UN</v>
          </cell>
          <cell r="D3228">
            <v>825.09</v>
          </cell>
        </row>
        <row r="3229">
          <cell r="A3229">
            <v>100606</v>
          </cell>
          <cell r="B3229" t="str">
            <v>ASSENTAMENTO DE POSTE DE CONCRETO COM COMPRIMENTO NOMINAL DE 10 M, CARGA NOMINAL DE 1000 DAN, ENGASTAMENTO BASE CONCRETADA COM 1 M DE CONCRETO E 0,6 M DE SOLO (NÃO INCLUI FORNECIMENTO). AF_11/2019</v>
          </cell>
          <cell r="C3229" t="str">
            <v>UN</v>
          </cell>
          <cell r="D3229">
            <v>1256.45</v>
          </cell>
        </row>
        <row r="3230">
          <cell r="A3230">
            <v>100607</v>
          </cell>
          <cell r="B3230" t="str">
            <v>ASSENTAMENTO DE POSTE DE CONCRETO COM COMPRIMENTO NOMINAL DE 10,5 M, CARGA NOMINAL DE 300 DAN, ENGASTAMENTO BASE CONCRETADA COM 1 M DE CONCRETO E 0,65 M DE SOLO (NÃO INCLUI FORNECIMENTO). AF_11/2019</v>
          </cell>
          <cell r="C3230" t="str">
            <v>UN</v>
          </cell>
          <cell r="D3230">
            <v>536.07000000000005</v>
          </cell>
        </row>
        <row r="3231">
          <cell r="A3231">
            <v>100608</v>
          </cell>
          <cell r="B3231" t="str">
            <v>ASSENTAMENTO DE POSTE DE CONCRETO COM COMPRIMENTO NOMINAL DE 10,5 M, CARGA NOMINAL DE 600 DAN, ENGASTAMENTO BASE CONCRETADA COM 1 M DE CONCRETO E 0,65 M DE SOLO (NÃO INCLUI FORNECIMENTO). AF_11/2019</v>
          </cell>
          <cell r="C3231" t="str">
            <v>UN</v>
          </cell>
          <cell r="D3231">
            <v>843.37</v>
          </cell>
        </row>
        <row r="3232">
          <cell r="A3232">
            <v>100609</v>
          </cell>
          <cell r="B3232" t="str">
            <v>ASSENTAMENTO DE POSTE DE CONCRETO COM COMPRIMENTO NOMINAL DE 10,5 M, CARGA NOMINAL DE 1000 DAN, ENGASTAMENTO BASE CONCRETADA COM 1 M DE CONCRETO E 0,65 M DE SOLO (NÃO INCLUI FORNECIMENTO). AF_11/2019</v>
          </cell>
          <cell r="C3232" t="str">
            <v>UN</v>
          </cell>
          <cell r="D3232">
            <v>1280.93</v>
          </cell>
        </row>
        <row r="3233">
          <cell r="A3233">
            <v>100610</v>
          </cell>
          <cell r="B3233" t="str">
            <v>ASSENTAMENTO DE POSTE DE CONCRETO COM COMPRIMENTO NOMINAL DE 11 M, CARGA NOMINAL DE 300 DAN, ENGASTAMENTO BASE CONCRETADA COM 1 M DE CONCRETO E 0,7 M DE SOLO (NÃO INCLUI FORNECIMENTO). AF_11/2019</v>
          </cell>
          <cell r="C3233" t="str">
            <v>UN</v>
          </cell>
          <cell r="D3233">
            <v>550.41999999999996</v>
          </cell>
        </row>
        <row r="3234">
          <cell r="A3234">
            <v>100611</v>
          </cell>
          <cell r="B3234" t="str">
            <v>ASSENTAMENTO DE POSTE DE CONCRETO COM COMPRIMENTO NOMINAL DE 11 M, CARGA NOMINAL DE 400 DAN, ENGASTAMENTO BASE CONCRETADA COM 1 M DE CONCRETO E 0,7 M DE SOLO (NÃO INCLUI FORNECIMENTO). AF_11/2019</v>
          </cell>
          <cell r="C3234" t="str">
            <v>UN</v>
          </cell>
          <cell r="D3234">
            <v>688.4</v>
          </cell>
        </row>
        <row r="3235">
          <cell r="A3235">
            <v>100612</v>
          </cell>
          <cell r="B3235" t="str">
            <v>ASSENTAMENTO DE POSTE DE CONCRETO COM COMPRIMENTO NOMINAL DE 11 M, CARGA NOMINAL DE 600 DAN, ENGASTAMENTO BASE CONCRETADA COM 1 M DE CONCRETO E 0,7 M DE SOLO (NÃO INCLUI FORNECIMENTO). AF_11/2019</v>
          </cell>
          <cell r="C3235" t="str">
            <v>UN</v>
          </cell>
          <cell r="D3235">
            <v>861.31</v>
          </cell>
        </row>
        <row r="3236">
          <cell r="A3236">
            <v>100613</v>
          </cell>
          <cell r="B3236" t="str">
            <v>ASSENTAMENTO DE POSTE DE CONCRETO COM COMPRIMENTO NOMINAL DE 11 M, CARGA NOMINAL DE 1000 DAN, ENGASTAMENTO BASE CONCRETADA COM 1 M DE CONCRETO E 0,7 M DE SOLO (NÃO INCLUI FORNECIMENTO). AF_11/2019</v>
          </cell>
          <cell r="C3236" t="str">
            <v>UN</v>
          </cell>
          <cell r="D3236">
            <v>1304.77</v>
          </cell>
        </row>
        <row r="3237">
          <cell r="A3237">
            <v>100614</v>
          </cell>
          <cell r="B3237" t="str">
            <v>ASSENTAMENTO DE POSTE DE CONCRETO COM COMPRIMENTO NOMINAL DE 12 M, CARGA NOMINAL DE 400 DAN, ENGASTAMENTO BASE CONCRETADA COM 1 M DE CONCRETO E 0,8 M DE SOLO (NÃO INCLUI FORNECIMENTO). AF_11/2019</v>
          </cell>
          <cell r="C3237" t="str">
            <v>UN</v>
          </cell>
          <cell r="D3237">
            <v>720.34</v>
          </cell>
        </row>
        <row r="3238">
          <cell r="A3238">
            <v>100615</v>
          </cell>
          <cell r="B3238" t="str">
            <v>ASSENTAMENTO DE POSTE DE CONCRETO COM COMPRIMENTO NOMINAL DE 12 M, CARGA NOMINAL DE 600 DAN, ENGASTAMENTO BASE CONCRETADA COM 1 M DE CONCRETO E 0,8 M DE SOLO (NÃO INCLUI FORNECIMENTO). AF_11/2019</v>
          </cell>
          <cell r="C3238" t="str">
            <v>UN</v>
          </cell>
          <cell r="D3238">
            <v>896.89</v>
          </cell>
        </row>
        <row r="3239">
          <cell r="A3239">
            <v>100616</v>
          </cell>
          <cell r="B3239" t="str">
            <v>ASSENTAMENTO DE POSTE DE CONCRETO COM COMPRIMENTO NOMINAL DE 12 M, CARGA NOMINAL DE 1000 DAN, ENGASTAMENTO BASE CONCRETADA COM 1 M DE CONCRETO E 0,8 M DE SOLO (NÃO INCLUI FORNECIMENTO). AF_11/2019</v>
          </cell>
          <cell r="C3239" t="str">
            <v>UN</v>
          </cell>
          <cell r="D3239">
            <v>1354.82</v>
          </cell>
        </row>
        <row r="3240">
          <cell r="A3240">
            <v>100617</v>
          </cell>
          <cell r="B3240" t="str">
            <v>ASSENTAMENTO DE POSTE DE CONCRETO COM COMPRIMENTO NOMINAL DE 13 M, CARGA NOMINAL DE 600 DAN, ENGASTAMENTO BASE CONCRETADA COM 1 M DE CONCRETO E 0,9 M DE SOLO (NÃO INCLUI FORNECIMENTO). AF_11/2019</v>
          </cell>
          <cell r="C3240" t="str">
            <v>UN</v>
          </cell>
          <cell r="D3240">
            <v>932.28</v>
          </cell>
        </row>
        <row r="3241">
          <cell r="A3241">
            <v>100618</v>
          </cell>
          <cell r="B3241" t="str">
            <v>ASSENTAMENTO DE POSTE DE CONCRETO COM COMPRIMENTO NOMINAL DE 13 M, CARGA NOMINAL DE 1000 DAN, ENGASTAMENTO BASE CONCRETADA COM 1 M DE CONCRETO E 0,9 M DE SOLO - SOMENTE INSTALAÇÃO, SEM FORNECIMENTO. AF_11/2019</v>
          </cell>
          <cell r="C3241" t="str">
            <v>UN</v>
          </cell>
          <cell r="D3241">
            <v>1410.03</v>
          </cell>
        </row>
        <row r="3242">
          <cell r="A3242">
            <v>100619</v>
          </cell>
          <cell r="B3242" t="str">
            <v>POSTE DECORATIVO PARA JARDIM EM AÇO TUBULAR, H = *2,5* M, SEM LUMINÁRIA - FORNECIMENTO E INSTALAÇÃO. AF_11/2019</v>
          </cell>
          <cell r="C3242" t="str">
            <v>UN</v>
          </cell>
          <cell r="D3242">
            <v>613.79</v>
          </cell>
        </row>
        <row r="3243">
          <cell r="A3243">
            <v>100620</v>
          </cell>
          <cell r="B3243" t="str">
            <v>POSTE DE AÇO CONICO CONTÍNUO CURVO SIMPLES, FLANGEADO, H=9M, INCLUSIVE LUMINÁRIA, SEM LÂMPADA - FORNECIMENTO E INSTALACAO. AF_11/2019</v>
          </cell>
          <cell r="C3243" t="str">
            <v>UN</v>
          </cell>
          <cell r="D3243">
            <v>4007.26</v>
          </cell>
        </row>
        <row r="3244">
          <cell r="A3244">
            <v>100621</v>
          </cell>
          <cell r="B3244" t="str">
            <v>POSTE DE AÇO CONICO CONTÍNUO CURVO DUPLO, FLANGEADO, H=9M, INCLUSIVE LUMINÁRIAS, SEM LÂMPADAS - FORNECIMENTO E INSTALACAO. AF_11/2019</v>
          </cell>
          <cell r="C3244" t="str">
            <v>UN</v>
          </cell>
          <cell r="D3244">
            <v>4570.68</v>
          </cell>
        </row>
        <row r="3245">
          <cell r="A3245">
            <v>100622</v>
          </cell>
          <cell r="B3245" t="str">
            <v>POSTE DE AÇO CONICO CONTÍNUO CURVO SIMPLES, ENGASTADO, H=9M, INCLUSIVE LUMINÁRIA, SEM LÂMPADA - FORNECIMENTO E INSTALACAO. AF_11/2019</v>
          </cell>
          <cell r="C3245" t="str">
            <v>UN</v>
          </cell>
          <cell r="D3245">
            <v>2843.12</v>
          </cell>
        </row>
        <row r="3246">
          <cell r="A3246">
            <v>100623</v>
          </cell>
          <cell r="B3246" t="str">
            <v>POSTE DE AÇO CONICO CONTÍNUO CURVO DUPLO, ENGASTADO, H=9M, INCLUSIVE LUMINÁRIAS, SEM LÂMPADAS - FORNECIMENTO E INSTALACAO. AF_11/2019</v>
          </cell>
          <cell r="C3246" t="str">
            <v>UN</v>
          </cell>
          <cell r="D3246">
            <v>3074.64</v>
          </cell>
        </row>
        <row r="3247">
          <cell r="A3247">
            <v>97600</v>
          </cell>
          <cell r="B3247" t="str">
            <v>REFLETOR EM ALUMÍNIO, DE SUPORTE E ALÇA, COM 1 LÂMPADA VAPOR DE MERCÚRIO DE 125 W, COM REATOR ALTO FATOR DE POTÊNCIA - FORNECIMENTO E INSTALAÇÃO. AF_02/2020</v>
          </cell>
          <cell r="C3247" t="str">
            <v>UN</v>
          </cell>
          <cell r="D3247">
            <v>362.79</v>
          </cell>
        </row>
        <row r="3248">
          <cell r="A3248">
            <v>97601</v>
          </cell>
          <cell r="B3248" t="str">
            <v>REFLETOR EM ALUMÍNIO, DE SUPORTE E ALÇA, COM LÂMPADA VAPOR DE MERCÚRIO DE 250 W, COM REATOR ALTO FATOR DE POTÊNCIA - FORNECIMENTO E INSTALAÇÃO. AF_02/2020</v>
          </cell>
          <cell r="C3248" t="str">
            <v>UN</v>
          </cell>
          <cell r="D3248">
            <v>375.04</v>
          </cell>
        </row>
        <row r="3249">
          <cell r="A3249">
            <v>97605</v>
          </cell>
          <cell r="B3249" t="str">
            <v>LUMINÁRIA ARANDELA TIPO MEIA LUA, DE SOBREPOR, COM 1 LÂMPADA LED DE 6 W, SEM REATOR - FORNECIMENTO E INSTALAÇÃO. AF_02/2020</v>
          </cell>
          <cell r="C3249" t="str">
            <v>UN</v>
          </cell>
          <cell r="D3249">
            <v>118.4</v>
          </cell>
        </row>
        <row r="3250">
          <cell r="A3250">
            <v>97606</v>
          </cell>
          <cell r="B3250" t="str">
            <v>LUMINÁRIA ARANDELA TIPO MEIA LUA, DE SOBREPOR, COM 1 LÂMPADA FLUORESCENTE DE 15 W, SEM REATOR - FORNECIMENTO E INSTALAÇÃO. AF_02/2020</v>
          </cell>
          <cell r="C3250" t="str">
            <v>UN</v>
          </cell>
          <cell r="D3250">
            <v>121.66</v>
          </cell>
        </row>
        <row r="3251">
          <cell r="A3251">
            <v>97607</v>
          </cell>
          <cell r="B3251" t="str">
            <v>LUMINÁRIA ARANDELA TIPO TARTARUGA, DE SOBREPOR, COM 1 LÂMPADA LED DE 6 W, SEM REATOR - FORNECIMENTO E INSTALAÇÃO. AF_02/2020</v>
          </cell>
          <cell r="C3251" t="str">
            <v>UN</v>
          </cell>
          <cell r="D3251">
            <v>144.04</v>
          </cell>
        </row>
        <row r="3252">
          <cell r="A3252">
            <v>97608</v>
          </cell>
          <cell r="B3252" t="str">
            <v>LUMINÁRIA ARANDELA TIPO TARTARUGA, COM GRADE, DE SOBREPOR, COM 1 LÂMPADA FLUORESCENTE DE 15 W, SEM REATOR - FORNECIMENTO E INSTALAÇÃO. AF_02/2020</v>
          </cell>
          <cell r="C3252" t="str">
            <v>UN</v>
          </cell>
          <cell r="D3252">
            <v>147.30000000000001</v>
          </cell>
        </row>
        <row r="3253">
          <cell r="A3253">
            <v>102102</v>
          </cell>
          <cell r="B3253" t="str">
            <v>TRANSFORMADOR DE DISTRIBUIÇÃO, 30 KVA, TRIFÁSICO, 60 HZ, CLASSE 15 KV, IMERSO EM ÓLEO MINERAL, INSTALAÇÃO EM POSTE (NÃO INCLUSO SUPORTE) - FORNECIMENTO E INSTALAÇÃO. AF_12/2020</v>
          </cell>
          <cell r="C3253" t="str">
            <v>UN</v>
          </cell>
          <cell r="D3253">
            <v>11685.47</v>
          </cell>
        </row>
        <row r="3254">
          <cell r="A3254">
            <v>102103</v>
          </cell>
          <cell r="B3254" t="str">
            <v>TRANSFORMADOR DE DISTRIBUIÇÃO, 45 KVA, TRIFÁSICO, 60 HZ, CLASSE 15 KV, IMERSO EM ÓLEO MINERAL, INSTALAÇÃO EM POSTE (NÃO INCLUSO SUPORTE) - FORNECIMENTO E INSTALAÇÃO. AF_12/2020</v>
          </cell>
          <cell r="C3254" t="str">
            <v>UN</v>
          </cell>
          <cell r="D3254">
            <v>13019.11</v>
          </cell>
        </row>
        <row r="3255">
          <cell r="A3255">
            <v>102104</v>
          </cell>
          <cell r="B3255" t="str">
            <v>TRANSFORMADOR DE DISTRIBUIÇÃO, 75 KVA, TRIFÁSICO, 60 HZ, CLASSE 15 KV, IMERSO EM ÓLEO MINERAL, INSTALAÇÃO EM POSTE (NÃO INCLUSO SUPORTE) - FORNECIMENTO E INSTALAÇÃO. AF_12/2020</v>
          </cell>
          <cell r="C3255" t="str">
            <v>UN</v>
          </cell>
          <cell r="D3255">
            <v>16741.84</v>
          </cell>
        </row>
        <row r="3256">
          <cell r="A3256">
            <v>102105</v>
          </cell>
          <cell r="B3256" t="str">
            <v>TRANSFORMADOR DE DISTRIBUIÇÃO, 112,5 KVA, TRIFÁSICO, 60 HZ, CLASSE 15 KV, IMERSO EM ÓLEO MINERAL, INSTALAÇÃO EM POSTE (NÃO INCLUSO SUPORTE) - FORNECIMENTO E INSTALAÇÃO. AF_12/2020</v>
          </cell>
          <cell r="C3256" t="str">
            <v>UN</v>
          </cell>
          <cell r="D3256">
            <v>20610.12</v>
          </cell>
        </row>
        <row r="3257">
          <cell r="A3257">
            <v>102106</v>
          </cell>
          <cell r="B3257" t="str">
            <v>TRANSFORMADOR DE DISTRIBUIÇÃO, 150 KVA, TRIFÁSICO, 60 HZ, CLASSE 15 KV, IMERSO EM ÓLEO MINERAL, INSTALAÇÃO EM POSTE (NÃO INCLUSO SUPORTE) - FORNECIMENTO E INSTALAÇÃO. AF_12/2020</v>
          </cell>
          <cell r="C3257" t="str">
            <v>UN</v>
          </cell>
          <cell r="D3257">
            <v>25895.13</v>
          </cell>
        </row>
        <row r="3258">
          <cell r="A3258">
            <v>102107</v>
          </cell>
          <cell r="B3258" t="str">
            <v>TRANSFORMADOR DE DISTRIBUIÇÃO, 225 KVA, TRIFÁSICO, 60 HZ, CLASSE 15 KV, IMERSO EM ÓLEO MINERAL, INSTALAÇÃO EM POSTE (NÃO INCLUSO SUPORTE) - FORNECIMENTO E INSTALAÇÃO. AF_12/2020</v>
          </cell>
          <cell r="C3258" t="str">
            <v>UN</v>
          </cell>
          <cell r="D3258">
            <v>36192.86</v>
          </cell>
        </row>
        <row r="3259">
          <cell r="A3259">
            <v>102108</v>
          </cell>
          <cell r="B3259" t="str">
            <v>TRANSFORMADOR DE DISTRIBUIÇÃO, 300 KVA, TRIFÁSICO, 60 HZ, CLASSE 15 KV, IMERSO EM ÓLEO MINERAL, INSTALAÇÃO EM POSTE (NÃO INCLUSO SUPORTE) - FORNECIMENTO E INSTALAÇÃO. AF_12/2020</v>
          </cell>
          <cell r="C3259" t="str">
            <v>UN</v>
          </cell>
          <cell r="D3259">
            <v>42170.85</v>
          </cell>
        </row>
        <row r="3260">
          <cell r="A3260">
            <v>102109</v>
          </cell>
          <cell r="B3260" t="str">
            <v>SUPORTE PARA TRANSFORMADOR EM POSTE DE CONCRETO CIRCULAR - FORNECIMENTO E INSTALAÇÃO. AF_12/2020</v>
          </cell>
          <cell r="C3260" t="str">
            <v>UN</v>
          </cell>
          <cell r="D3260">
            <v>60.38</v>
          </cell>
        </row>
        <row r="3261">
          <cell r="A3261">
            <v>102110</v>
          </cell>
          <cell r="B3261" t="str">
            <v>SUPORTE PARA TRANSFORMADOR EM POSTE DE CONCRETO DUPLO T - FORNECIMENTO E INSTALAÇÃO. AF_12/2020</v>
          </cell>
          <cell r="C3261" t="str">
            <v>UN</v>
          </cell>
          <cell r="D3261">
            <v>205.57</v>
          </cell>
        </row>
        <row r="3262">
          <cell r="A3262">
            <v>103654</v>
          </cell>
          <cell r="B3262" t="str">
            <v>TRANSFORMADOR DE DISTRIBUIÇÃO, 500KVA, TRIFÁSICO, 60 HZ, CLASSE 15 KV, IMERSO EM ÓLEO MINERAL, INSTALAÇÃO EM SOLO (NÃO INCLUSO ABRIGO) - FORNECIMENTO E INSTALAÇÃO. AF_02/2022</v>
          </cell>
          <cell r="C3262" t="str">
            <v>UN</v>
          </cell>
          <cell r="D3262">
            <v>68439.98</v>
          </cell>
        </row>
        <row r="3263">
          <cell r="A3263">
            <v>103655</v>
          </cell>
          <cell r="B3263" t="str">
            <v>TRANSFORMADOR DE DISTRIBUIÇÃO, 750 KVA, TRIFÁSICO, 60 HZ, CLASSE 15 KV, IMERSO EM ÓLEO MINERAL, INSTALAÇÃO EM SOLO (NÃO INCLUSO ABRIGO) - FORNECIMENTO E INSTALAÇÃO. AF_02/2022</v>
          </cell>
          <cell r="C3263" t="str">
            <v>UN</v>
          </cell>
          <cell r="D3263">
            <v>93793.09</v>
          </cell>
        </row>
        <row r="3264">
          <cell r="A3264">
            <v>103656</v>
          </cell>
          <cell r="B3264" t="str">
            <v>TRANSFORMADOR DE DISTRIBUIÇÃO, 1000 KVA, TRIFÁSICO, 60 HZ, CLASSE 15 KV, IMERSO EM ÓLEO MINERAL, INSTALAÇÃO EM SOLO (NÃO INCLUSO ABRIGO) - FORNECIMENTO E INSTALAÇÃO. AF_02/2022</v>
          </cell>
          <cell r="C3264" t="str">
            <v>UN</v>
          </cell>
          <cell r="D3264">
            <v>131194.91</v>
          </cell>
        </row>
        <row r="3265">
          <cell r="A3265">
            <v>93128</v>
          </cell>
          <cell r="B3265" t="str">
            <v>PONTO DE ILUMINAÇÃO RESIDENCIAL INCLUINDO INTERRUPTOR SIMPLES, CAIXA ELÉTRICA, ELETRODUTO, CABO, RASGO, QUEBRA E CHUMBAMENTO (EXCLUINDO LUMINÁRIA E LÂMPADA). AF_01/2016</v>
          </cell>
          <cell r="C3265" t="str">
            <v>UN</v>
          </cell>
          <cell r="D3265">
            <v>124.5</v>
          </cell>
        </row>
        <row r="3266">
          <cell r="A3266">
            <v>93137</v>
          </cell>
          <cell r="B3266" t="str">
            <v>PONTO DE ILUMINAÇÃO RESIDENCIAL INCLUINDO INTERRUPTOR SIMPLES (2 MÓDULOS), CAIXA ELÉTRICA, ELETRODUTO, CABO, RASGO, QUEBRA E CHUMBAMENTO (EXCLUINDO LUMINÁRIA E LÂMPADA). AF_01/2016</v>
          </cell>
          <cell r="C3266" t="str">
            <v>UN</v>
          </cell>
          <cell r="D3266">
            <v>148.5</v>
          </cell>
        </row>
        <row r="3267">
          <cell r="A3267">
            <v>93138</v>
          </cell>
          <cell r="B3267" t="str">
            <v>PONTO DE ILUMINAÇÃO RESIDENCIAL INCLUINDO INTERRUPTOR PARALELO, CAIXA ELÉTRICA, ELETRODUTO, CABO, RASGO, QUEBRA E CHUMBAMENTO (EXCLUINDO LUMINÁRIA E LÂMPADA). AF_01/2016</v>
          </cell>
          <cell r="C3267" t="str">
            <v>UN</v>
          </cell>
          <cell r="D3267">
            <v>141.21</v>
          </cell>
        </row>
        <row r="3268">
          <cell r="A3268">
            <v>93139</v>
          </cell>
          <cell r="B3268" t="str">
            <v>PONTO DE ILUMINAÇÃO RESIDENCIAL INCLUINDO INTERRUPTOR PARALELO (2 MÓDULOS), CAIXA ELÉTRICA, ELETRODUTO, CABO, RASGO, QUEBRA E CHUMBAMENTO (EXCLUINDO LUMINÁRIA E LÂMPADA). AF_01/2016</v>
          </cell>
          <cell r="C3268" t="str">
            <v>UN</v>
          </cell>
          <cell r="D3268">
            <v>181.89</v>
          </cell>
        </row>
        <row r="3269">
          <cell r="A3269">
            <v>93140</v>
          </cell>
          <cell r="B3269" t="str">
            <v>PONTO DE ILUMINAÇÃO RESIDENCIAL INCLUINDO INTERRUPTOR SIMPLES CONJUGADO COM PARALELO, CAIXA ELÉTRICA, ELETRODUTO, CABO, RASGO, QUEBRA E CHUMBAMENTO (EXCLUINDO LUMINÁRIA E LÂMPADA). AF_01/2016</v>
          </cell>
          <cell r="C3269" t="str">
            <v>UN</v>
          </cell>
          <cell r="D3269">
            <v>171.04</v>
          </cell>
        </row>
        <row r="3270">
          <cell r="A3270">
            <v>93141</v>
          </cell>
          <cell r="B3270" t="str">
            <v>PONTO DE TOMADA RESIDENCIAL INCLUINDO TOMADA 10A/250V, CAIXA ELÉTRICA, ELETRODUTO, CABO, RASGO, QUEBRA E CHUMBAMENTO. AF_01/2016</v>
          </cell>
          <cell r="C3270" t="str">
            <v>UN</v>
          </cell>
          <cell r="D3270">
            <v>156.87</v>
          </cell>
        </row>
        <row r="3271">
          <cell r="A3271">
            <v>93142</v>
          </cell>
          <cell r="B3271" t="str">
            <v>PONTO DE TOMADA RESIDENCIAL INCLUINDO TOMADA (2 MÓDULOS) 10A/250V, CAIXA ELÉTRICA, ELETRODUTO, CABO, RASGO, QUEBRA E CHUMBAMENTO. AF_01/2016</v>
          </cell>
          <cell r="C3271" t="str">
            <v>UN</v>
          </cell>
          <cell r="D3271">
            <v>173.14</v>
          </cell>
        </row>
        <row r="3272">
          <cell r="A3272">
            <v>93143</v>
          </cell>
          <cell r="B3272" t="str">
            <v>PONTO DE TOMADA RESIDENCIAL INCLUINDO TOMADA 20A/250V, CAIXA ELÉTRICA, ELETRODUTO, CABO, RASGO, QUEBRA E CHUMBAMENTO. AF_01/2016</v>
          </cell>
          <cell r="C3272" t="str">
            <v>UN</v>
          </cell>
          <cell r="D3272">
            <v>158.75</v>
          </cell>
        </row>
        <row r="3273">
          <cell r="A3273">
            <v>93144</v>
          </cell>
          <cell r="B3273" t="str">
            <v>PONTO DE UTILIZAÇÃO DE EQUIPAMENTOS ELÉTRICOS, RESIDENCIAL, INCLUINDO SUPORTE E PLACA, CAIXA ELÉTRICA, ELETRODUTO, CABO, RASGO, QUEBRA E CHUMBAMENTO. AF_01/2016</v>
          </cell>
          <cell r="C3273" t="str">
            <v>UN</v>
          </cell>
          <cell r="D3273">
            <v>220.32</v>
          </cell>
        </row>
        <row r="3274">
          <cell r="A3274">
            <v>93145</v>
          </cell>
          <cell r="B3274" t="str">
            <v>PONTO DE ILUMINAÇÃO E TOMADA, RESIDENCIAL, INCLUINDO INTERRUPTOR SIMPLES E TOMADA 10A/250V, CAIXA ELÉTRICA, ELETRODUTO, CABO, RASGO, QUEBRA E CHUMBAMENTO (EXCLUINDO LUMINÁRIA E LÂMPADA). AF_01/2016</v>
          </cell>
          <cell r="C3274" t="str">
            <v>UN</v>
          </cell>
          <cell r="D3274">
            <v>192.55</v>
          </cell>
        </row>
        <row r="3275">
          <cell r="A3275">
            <v>93146</v>
          </cell>
          <cell r="B3275" t="str">
            <v>PONTO DE ILUMINAÇÃO E TOMADA, RESIDENCIAL, INCLUINDO INTERRUPTOR PARALELO E TOMADA 10A/250V, CAIXA ELÉTRICA, ELETRODUTO, CABO, RASGO, QUEBRA E CHUMBAMENTO (EXCLUINDO LUMINÁRIA E LÂMPADA). AF_01/2016</v>
          </cell>
          <cell r="C3275" t="str">
            <v>UN</v>
          </cell>
          <cell r="D3275">
            <v>209.26</v>
          </cell>
        </row>
        <row r="3276">
          <cell r="A3276">
            <v>93147</v>
          </cell>
          <cell r="B3276" t="str">
            <v>PONTO DE ILUMINAÇÃO E TOMADA, RESIDENCIAL, INCLUINDO INTERRUPTOR SIMPLES, INTERRUPTOR PARALELO E TOMADA 10A/250V, CAIXA ELÉTRICA, ELETRODUTO, CABO, RASGO, QUEBRA E CHUMBAMENTO (EXCLUINDO LUMINÁRIA E LÂMPADA). AF_01/2016</v>
          </cell>
          <cell r="C3276" t="str">
            <v>UN</v>
          </cell>
          <cell r="D3276">
            <v>239.13</v>
          </cell>
        </row>
        <row r="3277">
          <cell r="A3277">
            <v>96971</v>
          </cell>
          <cell r="B3277" t="str">
            <v>CORDOALHA DE COBRE NU 16 MM², NÃO ENTERRADA, COM ISOLADOR - FORNECIMENTO E INSTALAÇÃO. AF_12/2017</v>
          </cell>
          <cell r="C3277" t="str">
            <v>M</v>
          </cell>
          <cell r="D3277">
            <v>28.66</v>
          </cell>
        </row>
        <row r="3278">
          <cell r="A3278">
            <v>96972</v>
          </cell>
          <cell r="B3278" t="str">
            <v>CORDOALHA DE COBRE NU 25 MM², NÃO ENTERRADA, COM ISOLADOR - FORNECIMENTO E INSTALAÇÃO. AF_12/2017</v>
          </cell>
          <cell r="C3278" t="str">
            <v>M</v>
          </cell>
          <cell r="D3278">
            <v>40.1</v>
          </cell>
        </row>
        <row r="3279">
          <cell r="A3279">
            <v>96973</v>
          </cell>
          <cell r="B3279" t="str">
            <v>CORDOALHA DE COBRE NU 35 MM², NÃO ENTERRADA, COM ISOLADOR - FORNECIMENTO E INSTALAÇÃO. AF_12/2017</v>
          </cell>
          <cell r="C3279" t="str">
            <v>M</v>
          </cell>
          <cell r="D3279">
            <v>51.34</v>
          </cell>
        </row>
        <row r="3280">
          <cell r="A3280">
            <v>96974</v>
          </cell>
          <cell r="B3280" t="str">
            <v>CORDOALHA DE COBRE NU 50 MM², NÃO ENTERRADA, COM ISOLADOR - FORNECIMENTO E INSTALAÇÃO. AF_12/2017</v>
          </cell>
          <cell r="C3280" t="str">
            <v>M</v>
          </cell>
          <cell r="D3280">
            <v>66.39</v>
          </cell>
        </row>
        <row r="3281">
          <cell r="A3281">
            <v>96975</v>
          </cell>
          <cell r="B3281" t="str">
            <v>CORDOALHA DE COBRE NU 70 MM², NÃO ENTERRADA, COM ISOLADOR - FORNECIMENTO E INSTALAÇÃO. AF_12/2017</v>
          </cell>
          <cell r="C3281" t="str">
            <v>M</v>
          </cell>
          <cell r="D3281">
            <v>86.8</v>
          </cell>
        </row>
        <row r="3282">
          <cell r="A3282">
            <v>96976</v>
          </cell>
          <cell r="B3282" t="str">
            <v>CORDOALHA DE COBRE NU 95 MM², NÃO ENTERRADA, COM ISOLADOR - FORNECIMENTO E INSTALAÇÃO. AF_12/2017</v>
          </cell>
          <cell r="C3282" t="str">
            <v>M</v>
          </cell>
          <cell r="D3282">
            <v>114.22</v>
          </cell>
        </row>
        <row r="3283">
          <cell r="A3283">
            <v>96977</v>
          </cell>
          <cell r="B3283" t="str">
            <v>CORDOALHA DE COBRE NU 50 MM², ENTERRADA, SEM ISOLADOR - FORNECIMENTO E INSTALAÇÃO. AF_12/2017</v>
          </cell>
          <cell r="C3283" t="str">
            <v>M</v>
          </cell>
          <cell r="D3283">
            <v>46.85</v>
          </cell>
        </row>
        <row r="3284">
          <cell r="A3284">
            <v>96978</v>
          </cell>
          <cell r="B3284" t="str">
            <v>CORDOALHA DE COBRE NU 70 MM², ENTERRADA, SEM ISOLADOR - FORNECIMENTO E INSTALAÇÃO. AF_12/2017</v>
          </cell>
          <cell r="C3284" t="str">
            <v>M</v>
          </cell>
          <cell r="D3284">
            <v>65.760000000000005</v>
          </cell>
        </row>
        <row r="3285">
          <cell r="A3285">
            <v>96979</v>
          </cell>
          <cell r="B3285" t="str">
            <v>CORDOALHA DE COBRE NU 95 MM², ENTERRADA, SEM ISOLADOR - FORNECIMENTO E INSTALAÇÃO. AF_12/2017</v>
          </cell>
          <cell r="C3285" t="str">
            <v>M</v>
          </cell>
          <cell r="D3285">
            <v>92.24</v>
          </cell>
        </row>
        <row r="3286">
          <cell r="A3286">
            <v>96984</v>
          </cell>
          <cell r="B3286" t="str">
            <v>ELETRODUTO PVC 40MM (1 ¼ ) PARA SPDA - FORNECIMENTO E INSTALAÇÃO. AF_12/2017</v>
          </cell>
          <cell r="C3286" t="str">
            <v>UN</v>
          </cell>
          <cell r="D3286">
            <v>48.89</v>
          </cell>
        </row>
        <row r="3287">
          <cell r="A3287">
            <v>96985</v>
          </cell>
          <cell r="B3287" t="str">
            <v>HASTE DE ATERRAMENTO 5/8  PARA SPDA - FORNECIMENTO E INSTALAÇÃO. AF_12/2017</v>
          </cell>
          <cell r="C3287" t="str">
            <v>UN</v>
          </cell>
          <cell r="D3287">
            <v>61.4</v>
          </cell>
        </row>
        <row r="3288">
          <cell r="A3288">
            <v>96986</v>
          </cell>
          <cell r="B3288" t="str">
            <v>HASTE DE ATERRAMENTO 3/4  PARA SPDA - FORNECIMENTO E INSTALAÇÃO. AF_12/2017</v>
          </cell>
          <cell r="C3288" t="str">
            <v>UN</v>
          </cell>
          <cell r="D3288">
            <v>91.67</v>
          </cell>
        </row>
        <row r="3289">
          <cell r="A3289">
            <v>96987</v>
          </cell>
          <cell r="B3289" t="str">
            <v>BASE METÁLICA PARA MASTRO 1 ½  PARA SPDA - FORNECIMENTO E INSTALAÇÃO. AF_12/2017</v>
          </cell>
          <cell r="C3289" t="str">
            <v>UN</v>
          </cell>
          <cell r="D3289">
            <v>98.12</v>
          </cell>
        </row>
        <row r="3290">
          <cell r="A3290">
            <v>96988</v>
          </cell>
          <cell r="B3290" t="str">
            <v>MASTRO 1 ½  PARA SPDA - FORNECIMENTO E INSTALAÇÃO. AF_12/2017</v>
          </cell>
          <cell r="C3290" t="str">
            <v>UN</v>
          </cell>
          <cell r="D3290">
            <v>166.52</v>
          </cell>
        </row>
        <row r="3291">
          <cell r="A3291">
            <v>96989</v>
          </cell>
          <cell r="B3291" t="str">
            <v>CAPTOR TIPO FRANKLIN PARA SPDA - FORNECIMENTO E INSTALAÇÃO. AF_12/2017</v>
          </cell>
          <cell r="C3291" t="str">
            <v>UN</v>
          </cell>
          <cell r="D3291">
            <v>139.41</v>
          </cell>
        </row>
        <row r="3292">
          <cell r="A3292">
            <v>98463</v>
          </cell>
          <cell r="B3292" t="str">
            <v>SUPORTE ISOLADOR PARA CORDOALHA DE COBRE - FORNECIMENTO E INSTALAÇÃO. AF_12/2017</v>
          </cell>
          <cell r="C3292" t="str">
            <v>UN</v>
          </cell>
          <cell r="D3292">
            <v>20.67</v>
          </cell>
        </row>
        <row r="3293">
          <cell r="A3293">
            <v>103490</v>
          </cell>
          <cell r="B3293" t="str">
            <v>PLACA DE CONCRETO PRÉ-MOLDADO COMO PROTEÇÃO MECÂNICA ADICIONAL NO REATERRO PARA REDE ENTERRADA DE DISTRIBUIÇÃO DE ENERGIA ELÉTRICA - FORNECIMENTO E INSTALAÇÃO. AF_12/2021</v>
          </cell>
          <cell r="C3293" t="str">
            <v>M3</v>
          </cell>
          <cell r="D3293">
            <v>2675.65</v>
          </cell>
        </row>
        <row r="3294">
          <cell r="A3294">
            <v>103491</v>
          </cell>
          <cell r="B3294" t="str">
            <v>CONCRETAGEM COMO PROTEÇÃO MECÂNICA ADICIONAL NO REATERRO PARA REDE ENTERRADA DE DISTRIBUIÇÃO DE ENERGIA ELÉTRICA - FORNECIMENTO E INSTALAÇÃO. AF_12/2021</v>
          </cell>
          <cell r="C3294" t="str">
            <v>M3</v>
          </cell>
          <cell r="D3294">
            <v>654.16999999999996</v>
          </cell>
        </row>
        <row r="3295">
          <cell r="A3295">
            <v>96765</v>
          </cell>
          <cell r="B3295" t="str">
            <v>ABRIGO PARA HIDRANTE, 90X60X17CM, COM REGISTRO GLOBO ANGULAR 45 GRAUS 2 1/2", ADAPTADOR STORZ 2 1/2", MANGUEIRA DE INCÊNDIO 20M, REDUÇÃO 2 1/2" X 1 1/2" E ESGUICHO EM LATÃO 1 1/2" - FORNECIMENTO E INSTALAÇÃO. AF_10/2020</v>
          </cell>
          <cell r="C3295" t="str">
            <v>UN</v>
          </cell>
          <cell r="D3295">
            <v>1350.48</v>
          </cell>
        </row>
        <row r="3296">
          <cell r="A3296">
            <v>101905</v>
          </cell>
          <cell r="B3296" t="str">
            <v>EXTINTOR DE INCÊNDIO PORTÁTIL COM CARGA DE ÁGUA PRESSURIZADA DE 10 L, CLASSE A - FORNECIMENTO E INSTALAÇÃO. AF_10/2020_P</v>
          </cell>
          <cell r="C3296" t="str">
            <v>UN</v>
          </cell>
          <cell r="D3296">
            <v>188.61</v>
          </cell>
        </row>
        <row r="3297">
          <cell r="A3297">
            <v>101906</v>
          </cell>
          <cell r="B3297" t="str">
            <v>EXTINTOR DE INCÊNDIO PORTÁTIL COM CARGA DE CO2 DE 4 KG, CLASSE BC - FORNECIMENTO E INSTALAÇÃO. AF_10/2020_P</v>
          </cell>
          <cell r="C3297" t="str">
            <v>UN</v>
          </cell>
          <cell r="D3297">
            <v>555.83000000000004</v>
          </cell>
        </row>
        <row r="3298">
          <cell r="A3298">
            <v>101907</v>
          </cell>
          <cell r="B3298" t="str">
            <v>EXTINTOR DE INCÊNDIO PORTÁTIL COM CARGA DE CO2 DE 6 KG, CLASSE BC - FORNECIMENTO E INSTALAÇÃO. AF_10/2020_P</v>
          </cell>
          <cell r="C3298" t="str">
            <v>UN</v>
          </cell>
          <cell r="D3298">
            <v>600.57000000000005</v>
          </cell>
        </row>
        <row r="3299">
          <cell r="A3299">
            <v>101908</v>
          </cell>
          <cell r="B3299" t="str">
            <v>EXTINTOR DE INCÊNDIO PORTÁTIL COM CARGA DE PQS DE 4 KG, CLASSE BC - FORNECIMENTO E INSTALAÇÃO. AF_10/2020_P</v>
          </cell>
          <cell r="C3299" t="str">
            <v>UN</v>
          </cell>
          <cell r="D3299">
            <v>183.02</v>
          </cell>
        </row>
        <row r="3300">
          <cell r="A3300">
            <v>101909</v>
          </cell>
          <cell r="B3300" t="str">
            <v>EXTINTOR DE INCÊNDIO PORTÁTIL COM CARGA DE PQS DE 6 KG, CLASSE BC - FORNECIMENTO E INSTALAÇÃO. AF_10/2020_P</v>
          </cell>
          <cell r="C3300" t="str">
            <v>UN</v>
          </cell>
          <cell r="D3300">
            <v>212.85</v>
          </cell>
        </row>
        <row r="3301">
          <cell r="A3301">
            <v>101910</v>
          </cell>
          <cell r="B3301" t="str">
            <v>EXTINTOR DE INCÊNDIO PORTÁTIL COM CARGA DE PQS DE 8 KG, CLASSE BC - FORNECIMENTO E INSTALAÇÃO. AF_10/2020_P</v>
          </cell>
          <cell r="C3301" t="str">
            <v>UN</v>
          </cell>
          <cell r="D3301">
            <v>250.13</v>
          </cell>
        </row>
        <row r="3302">
          <cell r="A3302">
            <v>101911</v>
          </cell>
          <cell r="B3302" t="str">
            <v>EXTINTOR DE INCÊNDIO PORTÁTIL COM CARGA DE PQS DE 12 KG, CLASSE BC - FORNECIMENTO E INSTALAÇÃO. AF_10/2020_P</v>
          </cell>
          <cell r="C3302" t="str">
            <v>UN</v>
          </cell>
          <cell r="D3302">
            <v>287.41000000000003</v>
          </cell>
        </row>
        <row r="3303">
          <cell r="A3303">
            <v>101912</v>
          </cell>
          <cell r="B3303" t="str">
            <v>ABRIGO PARA HIDRANTE, 75X45X17CM, COM REGISTRO GLOBO ANGULAR 45 GRAUS 2 1/2", ADAPTADOR STORZ 2 1/2", MANGUEIRA DE INCÊNDIO 15M 2 1/2" E ESGUICHO EM LATÃO 2 1/2" - FORNECIMENTO E INSTALAÇÃO. AF_10/2020</v>
          </cell>
          <cell r="C3303" t="str">
            <v>UN</v>
          </cell>
          <cell r="D3303">
            <v>1727.75</v>
          </cell>
        </row>
        <row r="3304">
          <cell r="A3304">
            <v>101913</v>
          </cell>
          <cell r="B3304" t="str">
            <v>CAIXA DE INCÊNDIO 45X75X17CM - FORNECIMENTO E INSTALAÇÃO. AF_10/2020</v>
          </cell>
          <cell r="C3304" t="str">
            <v>UN</v>
          </cell>
          <cell r="D3304">
            <v>490.35</v>
          </cell>
        </row>
        <row r="3305">
          <cell r="A3305">
            <v>101914</v>
          </cell>
          <cell r="B3305" t="str">
            <v>CAIXA DE INCÊNDIO 60X90X17CM - FORNECIMENTO E INSTALAÇÃO. AF_10/2020</v>
          </cell>
          <cell r="C3305" t="str">
            <v>UN</v>
          </cell>
          <cell r="D3305">
            <v>430.84</v>
          </cell>
        </row>
        <row r="3306">
          <cell r="A3306">
            <v>101915</v>
          </cell>
          <cell r="B3306" t="str">
            <v>CONJUNTO DE MANGUEIRA PARA COMBATE A INCÊNDIO EM FIBRA DE POLIESTER PURA, COM 1.1/2", REVESTIDA INTERNAMENTE, COMPRIMENTO DE 15M - FORNECIMENTO E INSTALAÇÃO. AF_10/2020</v>
          </cell>
          <cell r="C3306" t="str">
            <v>UN</v>
          </cell>
          <cell r="D3306">
            <v>378.27</v>
          </cell>
        </row>
        <row r="3307">
          <cell r="A3307">
            <v>101916</v>
          </cell>
          <cell r="B3307" t="str">
            <v>HIDRANTE SUBTERRÂNEO PREDIAL (COM CURVA LONGA E CAIXA), DN 75 MM - FORNECIMENTO E INSTALAÇÃO. AF_10/2020</v>
          </cell>
          <cell r="C3307" t="str">
            <v>UN</v>
          </cell>
          <cell r="D3307">
            <v>3154</v>
          </cell>
        </row>
        <row r="3308">
          <cell r="A3308">
            <v>101917</v>
          </cell>
          <cell r="B3308" t="str">
            <v>MANÔMETRO 0 A 200 PSI (0 A 14 KGF/CM2), D = 50MM - FORNECIMENTO E INSTALAÇÃO. AF_10/2020</v>
          </cell>
          <cell r="C3308" t="str">
            <v>UN</v>
          </cell>
          <cell r="D3308">
            <v>125.55</v>
          </cell>
        </row>
        <row r="3309">
          <cell r="A3309">
            <v>98261</v>
          </cell>
          <cell r="B3309" t="str">
            <v>CABO TELEFÔNICO CCI-50 1 PAR, INSTALADO EM ENTRADA DE EDIFICAÇÃO - FORNECIMENTO E INSTALAÇÃO. AF_11/2019</v>
          </cell>
          <cell r="C3309" t="str">
            <v>M</v>
          </cell>
          <cell r="D3309">
            <v>3.4</v>
          </cell>
        </row>
        <row r="3310">
          <cell r="A3310">
            <v>98262</v>
          </cell>
          <cell r="B3310" t="str">
            <v>CABO TELEFÔNICO CCI-50 2 PARES, SEM BLINDAGEM, INSTALADO EM ENTRADA DE EDIFICAÇÃO - FORNECIMENTO E INSTALAÇÃO. AF_11/2019</v>
          </cell>
          <cell r="C3310" t="str">
            <v>M</v>
          </cell>
          <cell r="D3310">
            <v>4.2699999999999996</v>
          </cell>
        </row>
        <row r="3311">
          <cell r="A3311">
            <v>98263</v>
          </cell>
          <cell r="B3311" t="str">
            <v>CABO TELEFÔNICO CCI-50 3 PARES, SEM BLINDAGEM, INSTALADO EM ENTRADA DE EDIFICAÇÃO - FORNECIMENTO E INSTALAÇÃO. AF_11/2019</v>
          </cell>
          <cell r="C3311" t="str">
            <v>M</v>
          </cell>
          <cell r="D3311">
            <v>5.36</v>
          </cell>
        </row>
        <row r="3312">
          <cell r="A3312">
            <v>98264</v>
          </cell>
          <cell r="B3312" t="str">
            <v>CABO TELEFÔNICO CCI-50 4 PARES, SEM BLINDAGEM, INSTALADO EM ENTRADA DE EDIFICAÇÃO - FORNECIMENTO E INSTALAÇÃO. AF_11/2019</v>
          </cell>
          <cell r="C3312" t="str">
            <v>M</v>
          </cell>
          <cell r="D3312">
            <v>6.2</v>
          </cell>
        </row>
        <row r="3313">
          <cell r="A3313">
            <v>98265</v>
          </cell>
          <cell r="B3313" t="str">
            <v>CABO TELEFÔNICO CCI-50 5 PARES, SEM BLINDAGEM, INSTALADO EM ENTRADA DE EDIFICAÇÃO - FORNECIMENTO E INSTALAÇÃO. AF_11/2019</v>
          </cell>
          <cell r="C3313" t="str">
            <v>M</v>
          </cell>
          <cell r="D3313">
            <v>7.5</v>
          </cell>
        </row>
        <row r="3314">
          <cell r="A3314">
            <v>98266</v>
          </cell>
          <cell r="B3314" t="str">
            <v>CABO TELEFÔNICO CCI-50 6 PARES, SEM BLINDAGEM, INSTALADO EM ENTRADA DE EDIFICAÇÃO - FORNECIMENTO E INSTALAÇÃO. AF_11/2019</v>
          </cell>
          <cell r="C3314" t="str">
            <v>M</v>
          </cell>
          <cell r="D3314">
            <v>8.25</v>
          </cell>
        </row>
        <row r="3315">
          <cell r="A3315">
            <v>98267</v>
          </cell>
          <cell r="B3315" t="str">
            <v>CABO TELEFÔNICO CI-50 10 PARES INSTALADO EM ENTRADA DE EDIFICAÇÃO - FORNECIMENTO E INSTALAÇÃO. AF_11/2019</v>
          </cell>
          <cell r="C3315" t="str">
            <v>M</v>
          </cell>
          <cell r="D3315">
            <v>14.36</v>
          </cell>
        </row>
        <row r="3316">
          <cell r="A3316">
            <v>98268</v>
          </cell>
          <cell r="B3316" t="str">
            <v>CABO TELEFÔNICO CI-50 20 PARES INSTALADO EM ENTRADA DE EDIFICAÇÃO - FORNECIMENTO E INSTALAÇÃO. AF_11/2019</v>
          </cell>
          <cell r="C3316" t="str">
            <v>M</v>
          </cell>
          <cell r="D3316">
            <v>24.99</v>
          </cell>
        </row>
        <row r="3317">
          <cell r="A3317">
            <v>98269</v>
          </cell>
          <cell r="B3317" t="str">
            <v>CABO TELEFÔNICO CI-50 30 PARES INSTALADO EM ENTRADA DE EDIFICAÇÃO - FORNECIMENTO E INSTALAÇÃO. AF_11/2019</v>
          </cell>
          <cell r="C3317" t="str">
            <v>M</v>
          </cell>
          <cell r="D3317">
            <v>32.97</v>
          </cell>
        </row>
        <row r="3318">
          <cell r="A3318">
            <v>98270</v>
          </cell>
          <cell r="B3318" t="str">
            <v>CABO TELEFÔNICO CI-50 50 PARES INSTALADO EM ENTRADA DE EDIFICAÇÃO - FORNECIMENTO E INSTALAÇÃO. AF_11/2019</v>
          </cell>
          <cell r="C3318" t="str">
            <v>M</v>
          </cell>
          <cell r="D3318">
            <v>55.59</v>
          </cell>
        </row>
        <row r="3319">
          <cell r="A3319">
            <v>98271</v>
          </cell>
          <cell r="B3319" t="str">
            <v>CABO TELEFÔNICO CI-50 75 PARES INSTALADO EM ENTRADA DE EDIFICAÇÃO - FORNECIMENTO E INSTALAÇÃO. AF_11/2019</v>
          </cell>
          <cell r="C3319" t="str">
            <v>M</v>
          </cell>
          <cell r="D3319">
            <v>88.17</v>
          </cell>
        </row>
        <row r="3320">
          <cell r="A3320">
            <v>98272</v>
          </cell>
          <cell r="B3320" t="str">
            <v>CABO TELEFÔNICO CI-50 200 PARES INSTALADO EM ENTRADA DE EDIFICAÇÃO - FORNECIMENTO E INSTALAÇÃO. AF_11/2019</v>
          </cell>
          <cell r="C3320" t="str">
            <v>M</v>
          </cell>
          <cell r="D3320">
            <v>211.33</v>
          </cell>
        </row>
        <row r="3321">
          <cell r="A3321">
            <v>98273</v>
          </cell>
          <cell r="B3321" t="str">
            <v>CABO TELEFÔNICO CCI-50 4 PARES, SEM BLINDAGEM, INSTALADO EM PRUMADA - FORNECIMENTO E INSTALAÇÃO. AF_11/2019</v>
          </cell>
          <cell r="C3321" t="str">
            <v>M</v>
          </cell>
          <cell r="D3321">
            <v>3.87</v>
          </cell>
        </row>
        <row r="3322">
          <cell r="A3322">
            <v>98274</v>
          </cell>
          <cell r="B3322" t="str">
            <v>CABO TELEFÔNICO CCI-50 5 PARES, SEM BLINDAGEM, INSTALADO EM PRUMADA - FORNECIMENTO E INSTALAÇÃO. AF_11/2019</v>
          </cell>
          <cell r="C3322" t="str">
            <v>M</v>
          </cell>
          <cell r="D3322">
            <v>5.16</v>
          </cell>
        </row>
        <row r="3323">
          <cell r="A3323">
            <v>98275</v>
          </cell>
          <cell r="B3323" t="str">
            <v>CABO TELEFÔNICO CCI-50 6 PARES, SEM BLINDAGEM, INSTALADO EM PRUMADA - FORNECIMENTO E INSTALAÇÃO. AF_11/2019</v>
          </cell>
          <cell r="C3323" t="str">
            <v>M</v>
          </cell>
          <cell r="D3323">
            <v>5.92</v>
          </cell>
        </row>
        <row r="3324">
          <cell r="A3324">
            <v>98276</v>
          </cell>
          <cell r="B3324" t="str">
            <v>CABO TELEFÔNICO CI-50 10 PARES INSTALADO EM PRUMADA - FORNECIMENTO E INSTALAÇÃO. AF_11/2019</v>
          </cell>
          <cell r="C3324" t="str">
            <v>M</v>
          </cell>
          <cell r="D3324">
            <v>12.04</v>
          </cell>
        </row>
        <row r="3325">
          <cell r="A3325">
            <v>98277</v>
          </cell>
          <cell r="B3325" t="str">
            <v>CABO TELEFÔNICO CI-50 20 PARES INSTALADO EM PRUMADA - FORNECIMENTO E INSTALAÇÃO. AF_11/2019</v>
          </cell>
          <cell r="C3325" t="str">
            <v>M</v>
          </cell>
          <cell r="D3325">
            <v>22.66</v>
          </cell>
        </row>
        <row r="3326">
          <cell r="A3326">
            <v>98278</v>
          </cell>
          <cell r="B3326" t="str">
            <v>CABO TELEFÔNICO CI-50 30 PARES INSTALADO EM PRUMADA - FORNECIMENTO E INSTALAÇÃO. AF_11/2019</v>
          </cell>
          <cell r="C3326" t="str">
            <v>M</v>
          </cell>
          <cell r="D3326">
            <v>30.65</v>
          </cell>
        </row>
        <row r="3327">
          <cell r="A3327">
            <v>98279</v>
          </cell>
          <cell r="B3327" t="str">
            <v>CABO TELEFÔNICO CI-50 50 PARES INSTALADO EM PRUMADA - FORNECIMENTO E INSTALAÇÃO. AF_11/2019</v>
          </cell>
          <cell r="C3327" t="str">
            <v>M</v>
          </cell>
          <cell r="D3327">
            <v>53.25</v>
          </cell>
        </row>
        <row r="3328">
          <cell r="A3328">
            <v>98280</v>
          </cell>
          <cell r="B3328" t="str">
            <v>CABO TELEFÔNICO CCI-50 1 PAR, SEM BLINDAGEM, INSTALADO EM DISTRIBUIÇÃO DE EDIFICAÇÃO RESIDENCIAL - FORNECIMENTO E INSTALAÇÃO. AF_11/2019</v>
          </cell>
          <cell r="C3328" t="str">
            <v>M</v>
          </cell>
          <cell r="D3328">
            <v>6.39</v>
          </cell>
        </row>
        <row r="3329">
          <cell r="A3329">
            <v>98281</v>
          </cell>
          <cell r="B3329" t="str">
            <v>CABO TELEFÔNICO CCI-50 2 PARES, SEM BLINDAGEM, INSTALADO EM DISTRIBUIÇÃO DE EDIFICAÇÃO RESIDENCIAL - FORNECIMENTO E INSTALAÇÃO. AF_11/2019</v>
          </cell>
          <cell r="C3329" t="str">
            <v>M</v>
          </cell>
          <cell r="D3329">
            <v>7.27</v>
          </cell>
        </row>
        <row r="3330">
          <cell r="A3330">
            <v>98282</v>
          </cell>
          <cell r="B3330" t="str">
            <v>CABO TELEFÔNICO CCI-50 3 PARES, SEM BLINDAGEM, INSTALADO EM DISTRIBUIÇÃO DE EDIFICAÇÃO RESIDENCIAL - FORNECIMENTO E INSTALAÇÃO. AF_11/2019</v>
          </cell>
          <cell r="C3330" t="str">
            <v>M</v>
          </cell>
          <cell r="D3330">
            <v>8.36</v>
          </cell>
        </row>
        <row r="3331">
          <cell r="A3331">
            <v>98283</v>
          </cell>
          <cell r="B3331" t="str">
            <v>CABO TELEFÔNICO CCI-50 4 PARES, SEM BLINDAGEM, INSTALADO EM DISTRIBUIÇÃO DE EDIFICAÇÃO RESIDENCIAL - FORNECIMENTO E INSTALAÇÃO. AF_11/2019</v>
          </cell>
          <cell r="C3331" t="str">
            <v>M</v>
          </cell>
          <cell r="D3331">
            <v>9.1999999999999993</v>
          </cell>
        </row>
        <row r="3332">
          <cell r="A3332">
            <v>98284</v>
          </cell>
          <cell r="B3332" t="str">
            <v>CABO TELEFÔNICO CCI-50 5 PARES, SEM BLINDAGEM, INSTALADO EM DISTRIBUIÇÃO DE EDIFICAÇÃO RESIDENCIAL - FORNECIMENTO E INSTALAÇÃO. AF_11/2019</v>
          </cell>
          <cell r="C3332" t="str">
            <v>M</v>
          </cell>
          <cell r="D3332">
            <v>10.5</v>
          </cell>
        </row>
        <row r="3333">
          <cell r="A3333">
            <v>98285</v>
          </cell>
          <cell r="B3333" t="str">
            <v>CABO TELEFÔNICO CCI-50 6 PARES, SEM BLINDAGEM, INSTALADO EM DISTRIBUIÇÃO DE EDIFICAÇÃO RESIDENCIAL - FORNECIMENTO E INSTALAÇÃO. AF_11/2019</v>
          </cell>
          <cell r="C3333" t="str">
            <v>M</v>
          </cell>
          <cell r="D3333">
            <v>11.25</v>
          </cell>
        </row>
        <row r="3334">
          <cell r="A3334">
            <v>98286</v>
          </cell>
          <cell r="B3334" t="str">
            <v>CABO TELEFÔNICO CI-50 10 PARES INSTALADO EM DISTRIBUIÇÃO DE EDIFICAÇÃO RESIDENCIAL - FORNECIMENTO E INSTALAÇÃO. AF_11/2019</v>
          </cell>
          <cell r="C3334" t="str">
            <v>M</v>
          </cell>
          <cell r="D3334">
            <v>17.37</v>
          </cell>
        </row>
        <row r="3335">
          <cell r="A3335">
            <v>98287</v>
          </cell>
          <cell r="B3335" t="str">
            <v>CABO TELEFÔNICO CCI-50 1 PAR, SEM BLINDAGEM, INSTALADO EM DISTRIBUIÇÃO DE EDIFICAÇÃO INSTITUCIONAL - FORNECIMENTO E INSTALAÇÃO. AF_11/2019</v>
          </cell>
          <cell r="C3335" t="str">
            <v>M</v>
          </cell>
          <cell r="D3335">
            <v>1.59</v>
          </cell>
        </row>
        <row r="3336">
          <cell r="A3336">
            <v>98288</v>
          </cell>
          <cell r="B3336" t="str">
            <v>CABO TELEFÔNICO CCI-50 2 PARES, SEM BLINDAGEM, INSTALADO EM DISTRIBUIÇÃO DE EDIFICAÇÃO INSTITUCIONAL - FORNECIMENTO E INSTALAÇÃO. AF_11/2019</v>
          </cell>
          <cell r="C3336" t="str">
            <v>M</v>
          </cell>
          <cell r="D3336">
            <v>2.4700000000000002</v>
          </cell>
        </row>
        <row r="3337">
          <cell r="A3337">
            <v>98289</v>
          </cell>
          <cell r="B3337" t="str">
            <v>CABO TELEFÔNICO CCI-50 3 PARES, SEM BLINDAGEM, INSTALADO EM DISTRIBUIÇÃO DE EDIFICAÇÃO INSTITUCIONAL - FORNECIMENTO E INSTALAÇÃO. AF_11/2019</v>
          </cell>
          <cell r="C3337" t="str">
            <v>M</v>
          </cell>
          <cell r="D3337">
            <v>3.55</v>
          </cell>
        </row>
        <row r="3338">
          <cell r="A3338">
            <v>98290</v>
          </cell>
          <cell r="B3338" t="str">
            <v>CABO TELEFÔNICO CCI-50 4 PARES, SEM BLINDAGEM, INSTALADO EM DISTRIBUIÇÃO DE EDIFICAÇÃO INSTITUCIONAL - FORNECIMENTO E INSTALAÇÃO. AF_11/2019</v>
          </cell>
          <cell r="C3338" t="str">
            <v>M</v>
          </cell>
          <cell r="D3338">
            <v>4.4000000000000004</v>
          </cell>
        </row>
        <row r="3339">
          <cell r="A3339">
            <v>98291</v>
          </cell>
          <cell r="B3339" t="str">
            <v>CABO TELEFÔNICO CCI-50 5 PARES, SEM BLINDAGEM, INSTALADO EM DISTRIBUIÇÃO DE EDIFICAÇÃO INSTITUCIONAL - FORNECIMENTO E INSTALAÇÃO. AF_11/2019</v>
          </cell>
          <cell r="C3339" t="str">
            <v>M</v>
          </cell>
          <cell r="D3339">
            <v>5.71</v>
          </cell>
        </row>
        <row r="3340">
          <cell r="A3340">
            <v>98292</v>
          </cell>
          <cell r="B3340" t="str">
            <v>CABO TELEFÔNICO CCI-50 6 PARES, SEM BLINDAGEM, INSTALADO EM DISTRIBUIÇÃO DE EDIFICAÇÃO INSTITUCIONAL - FORNECIMENTO E INSTALAÇÃO. AF_11/2019</v>
          </cell>
          <cell r="C3340" t="str">
            <v>M</v>
          </cell>
          <cell r="D3340">
            <v>6.45</v>
          </cell>
        </row>
        <row r="3341">
          <cell r="A3341">
            <v>98293</v>
          </cell>
          <cell r="B3341" t="str">
            <v>CABO TELEFÔNICO CI-50 10 PARES INSTALADO EM DISTRIBUIÇÃO DE EDIFICAÇÃO INSTITUCIONAL - FORNECIMENTO E INSTALAÇÃO. AF_11/2019</v>
          </cell>
          <cell r="C3341" t="str">
            <v>M</v>
          </cell>
          <cell r="D3341">
            <v>12.57</v>
          </cell>
        </row>
        <row r="3342">
          <cell r="A3342">
            <v>98400</v>
          </cell>
          <cell r="B3342" t="str">
            <v>CABO TELEFÔNICO CTP-APL-50 10 PARES INSTALADO EM ENTRADA DE EDIFICAÇÃO - FORNECIMENTO E INSTALAÇÃO. AF_11/2019</v>
          </cell>
          <cell r="C3342" t="str">
            <v>M</v>
          </cell>
          <cell r="D3342">
            <v>17.579999999999998</v>
          </cell>
        </row>
        <row r="3343">
          <cell r="A3343">
            <v>98401</v>
          </cell>
          <cell r="B3343" t="str">
            <v>CABO TELEFÔNICO CTP-APL-50 20 PARES INSTALADO EM ENTRADA DE EDIFICAÇÃO - FORNECIMENTO E INSTALAÇÃO. AF_11/2019</v>
          </cell>
          <cell r="C3343" t="str">
            <v>M</v>
          </cell>
          <cell r="D3343">
            <v>28.47</v>
          </cell>
        </row>
        <row r="3344">
          <cell r="A3344">
            <v>98402</v>
          </cell>
          <cell r="B3344" t="str">
            <v>CABO TELEFÔNICO CTP-APL-50 30 PARES INSTALADO EM ENTRADA DE EDIFICAÇÃO - FORNECIMENTO E INSTALAÇÃO. AF_11/2019</v>
          </cell>
          <cell r="C3344" t="str">
            <v>M</v>
          </cell>
          <cell r="D3344">
            <v>37.590000000000003</v>
          </cell>
        </row>
        <row r="3345">
          <cell r="A3345">
            <v>100556</v>
          </cell>
          <cell r="B3345" t="str">
            <v>CAIXA DE PASSAGEM PARA TELEFONE 15X15X10CM (SOBREPOR), FORNECIMENTO E INSTALACAO. AF_11/2019</v>
          </cell>
          <cell r="C3345" t="str">
            <v>UN</v>
          </cell>
          <cell r="D3345">
            <v>40.78</v>
          </cell>
        </row>
        <row r="3346">
          <cell r="A3346">
            <v>100557</v>
          </cell>
          <cell r="B3346" t="str">
            <v>CAIXA DE PASSAGEM PARA TELEFONE 80X80X15CM (SOBREPOR) FORNECIMENTO E INSTALACAO. AF_11/2019</v>
          </cell>
          <cell r="C3346" t="str">
            <v>UN</v>
          </cell>
          <cell r="D3346">
            <v>552.04</v>
          </cell>
        </row>
        <row r="3347">
          <cell r="A3347">
            <v>100560</v>
          </cell>
          <cell r="B3347" t="str">
            <v>QUADRO DE DISTRIBUIÇÃO PARA TELEFONE N.2, 20X20X12CM EM CHAPA METALICA, DE EMBUTIR, SEM ACESSORIOS, PADRÃO TELEBRAS, FORNECIMENTO E INSTALAÇÃO. AF_11/2019</v>
          </cell>
          <cell r="C3347" t="str">
            <v>UN</v>
          </cell>
          <cell r="D3347">
            <v>111</v>
          </cell>
        </row>
        <row r="3348">
          <cell r="A3348">
            <v>100561</v>
          </cell>
          <cell r="B3348" t="str">
            <v>QUADRO DE DISTRIBUICAO PARA TELEFONE N.3, 40X40X12CM EM CHAPA METALICA, DE EMBUTIR, SEM ACESSORIOS, PADRAO TELEBRAS, FORNECIMENTO E INSTALAÇÃO. AF_11/2019</v>
          </cell>
          <cell r="C3348" t="str">
            <v>UN</v>
          </cell>
          <cell r="D3348">
            <v>210.37</v>
          </cell>
        </row>
        <row r="3349">
          <cell r="A3349">
            <v>100562</v>
          </cell>
          <cell r="B3349" t="str">
            <v>QUADRO DE DISTRIBUICAO PARA TELEFONE N.4, 60X60X12CM EM CHAPA METALICA, DE EMBUTIR, SEM ACESSORIOS, PADRAO TELEBRAS, FORNECIMENTO E INSTALAÇÃO. AF_11/2019</v>
          </cell>
          <cell r="C3349" t="str">
            <v>UN</v>
          </cell>
          <cell r="D3349">
            <v>330.47</v>
          </cell>
        </row>
        <row r="3350">
          <cell r="A3350">
            <v>100563</v>
          </cell>
          <cell r="B3350" t="str">
            <v>QUADRO DE DISTRIBUIÇÃO PARA TELEFONE N.5, 80X80X12CM EM CHAPA METALICA, SEM ACESSORIOS, PADRAO TELEBRAS, FORNECIMENTO E INSTALAÇÃO. AF_11/2019</v>
          </cell>
          <cell r="C3350" t="str">
            <v>UN</v>
          </cell>
          <cell r="D3350">
            <v>480.34</v>
          </cell>
        </row>
        <row r="3351">
          <cell r="A3351">
            <v>101795</v>
          </cell>
          <cell r="B3351" t="str">
            <v>CAIXA ENTERRADA PARA INSTALAÇÕES TELEFÔNICAS TIPO R1, EM ALVENARIA COM BLOCOS DE CONCRETO, DIMENSÕES INTERNAS: 0,35X0,60X0,60 M, EXCLUINDO TAMPÃO. AF_12/2020</v>
          </cell>
          <cell r="C3351" t="str">
            <v>UN</v>
          </cell>
          <cell r="D3351">
            <v>489.41</v>
          </cell>
        </row>
        <row r="3352">
          <cell r="A3352">
            <v>101798</v>
          </cell>
          <cell r="B3352" t="str">
            <v>TAMPA PARA CAIXA TIPO R1, EM FERRO FUNDIDO, DIMENSÕES INTERNAS: 0,40 X 0,60 M - FORNECIMENTO E INSTALAÇÃO. AF_12/2020</v>
          </cell>
          <cell r="C3352" t="str">
            <v>UN</v>
          </cell>
          <cell r="D3352">
            <v>374.45</v>
          </cell>
        </row>
        <row r="3353">
          <cell r="A3353">
            <v>101799</v>
          </cell>
          <cell r="B3353" t="str">
            <v>TAMPA PARA CAIXA TIPO R2 E R3, EM FERRO FUNDIDO, DIMENSÕES INTERNAS: 0,55 X 1,10 M - FORNECIMENTO E INSTALAÇÃO. AF_12/2020</v>
          </cell>
          <cell r="C3353" t="str">
            <v>UN</v>
          </cell>
          <cell r="D3353">
            <v>917.41</v>
          </cell>
        </row>
        <row r="3354">
          <cell r="A3354">
            <v>98397</v>
          </cell>
          <cell r="B3354" t="str">
            <v>PINTURA ANTICORROSIVA DE DUTO METÁLICO. AF_04/2018</v>
          </cell>
          <cell r="C3354" t="str">
            <v>M2</v>
          </cell>
          <cell r="D3354">
            <v>9.98</v>
          </cell>
        </row>
        <row r="3355">
          <cell r="A3355">
            <v>103244</v>
          </cell>
          <cell r="B3355" t="str">
            <v>AR CONDICIONADO SPLIT INVERTER, HI-WALL (PAREDE), 9000 BTU/H, CICLO FRIO - FORNECIMENTO E INSTALAÇÃO. AF_11/2021_P</v>
          </cell>
          <cell r="C3355" t="str">
            <v>UN</v>
          </cell>
          <cell r="D3355">
            <v>2258.79</v>
          </cell>
        </row>
        <row r="3356">
          <cell r="A3356">
            <v>103245</v>
          </cell>
          <cell r="B3356" t="str">
            <v>AR CONDICIONADO SPLIT ON/OFF, HI-WALL (PAREDE), 9000 BTUS/H, CICLO FRIO - FORNECIMENTO E INSTALAÇÃO. AF_11/2021_P</v>
          </cell>
          <cell r="C3356" t="str">
            <v>UN</v>
          </cell>
          <cell r="D3356">
            <v>1778.32</v>
          </cell>
        </row>
        <row r="3357">
          <cell r="A3357">
            <v>103246</v>
          </cell>
          <cell r="B3357" t="str">
            <v>AR CONDICIONADO SPLIT ON/OFF, HI-WALL (PAREDE), 9000 BTUS/H, CICLO QUENTE/FRIO - FORNECIMENTO E INSTALAÇÃO. AF_11/2021_P</v>
          </cell>
          <cell r="C3357" t="str">
            <v>UN</v>
          </cell>
          <cell r="D3357">
            <v>1940.81</v>
          </cell>
        </row>
        <row r="3358">
          <cell r="A3358">
            <v>103247</v>
          </cell>
          <cell r="B3358" t="str">
            <v>AR CONDICIONADO SPLIT INVERTER, HI-WALL (PAREDE), 12000 BTU/H, CICLO FRIO - FORNECIMENTO E INSTALAÇÃO. AF_11/2021_P</v>
          </cell>
          <cell r="C3358" t="str">
            <v>UN</v>
          </cell>
          <cell r="D3358">
            <v>2508.69</v>
          </cell>
        </row>
        <row r="3359">
          <cell r="A3359">
            <v>103248</v>
          </cell>
          <cell r="B3359" t="str">
            <v>AR CONDICIONADO SPLIT ON/OFF, HI-WALL (PAREDE), 12000 BTUS/H, CICLO FRIO - FORNECIMENTO E INSTALAÇÃO. AF_11/2021_P</v>
          </cell>
          <cell r="C3359" t="str">
            <v>UN</v>
          </cell>
          <cell r="D3359">
            <v>2047.2</v>
          </cell>
        </row>
        <row r="3360">
          <cell r="A3360">
            <v>103249</v>
          </cell>
          <cell r="B3360" t="str">
            <v>AR CONDICIONADO SPLIT ON/OFF, HI-WALL (PAREDE), 12000 BTUS/H, CICLO QUENTE/FRIO - FORNECIMENTO E INSTALAÇÃO. AF_11/2021_P</v>
          </cell>
          <cell r="C3360" t="str">
            <v>UN</v>
          </cell>
          <cell r="D3360">
            <v>2200.5500000000002</v>
          </cell>
        </row>
        <row r="3361">
          <cell r="A3361">
            <v>103250</v>
          </cell>
          <cell r="B3361" t="str">
            <v>AR CONDICIONADO SPLIT INVERTER, HI-WALL (PAREDE), 18000 BTU/H, CICLO FRIO - FORNECIMENTO E INSTALAÇÃO. AF_11/2021_P</v>
          </cell>
          <cell r="C3361" t="str">
            <v>UN</v>
          </cell>
          <cell r="D3361">
            <v>3649.06</v>
          </cell>
        </row>
        <row r="3362">
          <cell r="A3362">
            <v>103251</v>
          </cell>
          <cell r="B3362" t="str">
            <v>AR CONDICIONADO SPLIT ON/OFF, HI-WALL (PAREDE), 18000 BTUS/H, CICLO FRIO - FORNECIMENTO E INSTALAÇÃO. AF_11/2021_P</v>
          </cell>
          <cell r="C3362" t="str">
            <v>UN</v>
          </cell>
          <cell r="D3362">
            <v>2878.29</v>
          </cell>
        </row>
        <row r="3363">
          <cell r="A3363">
            <v>103252</v>
          </cell>
          <cell r="B3363" t="str">
            <v>AR CONDICIONADO SPLIT ON/OFF, HI-WALL (PAREDE), 18000 BTUS/H, CICLO QUENTE/FRIO - FORNECIMENTO E INSTALAÇÃO. AF_11/2021_P</v>
          </cell>
          <cell r="C3363" t="str">
            <v>UN</v>
          </cell>
          <cell r="D3363">
            <v>3189.12</v>
          </cell>
        </row>
        <row r="3364">
          <cell r="A3364">
            <v>103253</v>
          </cell>
          <cell r="B3364" t="str">
            <v>AR CONDICIONADO SPLIT INVERTER, HI-WALL (PAREDE), 24000 BTU/H, CICLO FRIO - FORNECIMENTO E INSTALAÇÃO. AF_11/2021_P</v>
          </cell>
          <cell r="C3364" t="str">
            <v>UN</v>
          </cell>
          <cell r="D3364">
            <v>4979.4799999999996</v>
          </cell>
        </row>
        <row r="3365">
          <cell r="A3365">
            <v>103254</v>
          </cell>
          <cell r="B3365" t="str">
            <v>AR CONDICIONADO SPLIT ON/OFF, HI-WALL (PAREDE), 24000 BTUS/H, CICLO FRIO - FORNECIMENTO E INSTALAÇÃO. AF_11/2021_P</v>
          </cell>
          <cell r="C3365" t="str">
            <v>UN</v>
          </cell>
          <cell r="D3365">
            <v>3719.36</v>
          </cell>
        </row>
        <row r="3366">
          <cell r="A3366">
            <v>103255</v>
          </cell>
          <cell r="B3366" t="str">
            <v>AR CONDICIONADO SPLIT ON/OFF, HI-WALL (PAREDE), 24000 BTUS/H, CICLO QUENTE/FRIO - FORNECIMENTO E INSTALAÇÃO. AF_11/2021_P</v>
          </cell>
          <cell r="C3366" t="str">
            <v>UN</v>
          </cell>
          <cell r="D3366">
            <v>4163.97</v>
          </cell>
        </row>
        <row r="3367">
          <cell r="A3367">
            <v>103256</v>
          </cell>
          <cell r="B3367" t="str">
            <v>AR CONDICIONADO SPLIT INVERTER, PISO TETO, 18000 BTU/H, CICLO FRIO - FORNECIMENTO E INSTALAÇÃO. AF_11/2021_P</v>
          </cell>
          <cell r="C3367" t="str">
            <v>UN</v>
          </cell>
          <cell r="D3367">
            <v>9248.17</v>
          </cell>
        </row>
        <row r="3368">
          <cell r="A3368">
            <v>103257</v>
          </cell>
          <cell r="B3368" t="str">
            <v>AR CONDICIONADO SPLIT ON/OFF, PISO TETO, 18.000 BTU/H, CICLO FRIO - FORNECIMENTO E INSTALAÇÃO. AF_11/2021_P</v>
          </cell>
          <cell r="C3368" t="str">
            <v>UN</v>
          </cell>
          <cell r="D3368">
            <v>5269.26</v>
          </cell>
        </row>
        <row r="3369">
          <cell r="A3369">
            <v>103258</v>
          </cell>
          <cell r="B3369" t="str">
            <v>AR CONDICIONADO SPLIT INVERTER, PISO TETO, 24000 BTU/H, CICLO FRIO - FORNECIMENTO E INSTALAÇÃO. AF_11/2021_P</v>
          </cell>
          <cell r="C3369" t="str">
            <v>UN</v>
          </cell>
          <cell r="D3369">
            <v>10342.030000000001</v>
          </cell>
        </row>
        <row r="3370">
          <cell r="A3370">
            <v>103259</v>
          </cell>
          <cell r="B3370" t="str">
            <v>AR CONDICIONADO SPLIT ON/OFF, PISO TETO, 24.000 BTU/H, CICLO FRIO - FORNECIMENTO E INSTALAÇÃO. AF_11/2021_P</v>
          </cell>
          <cell r="C3370" t="str">
            <v>UN</v>
          </cell>
          <cell r="D3370">
            <v>5557.6</v>
          </cell>
        </row>
        <row r="3371">
          <cell r="A3371">
            <v>103260</v>
          </cell>
          <cell r="B3371" t="str">
            <v>AR CONDICIONADO SPLIT INVERTER, PISO TETO, 24000 BTU/H, QUENTE/FRIO - FORNECIMENTO E INSTALAÇÃO. AF_11/2021_P</v>
          </cell>
          <cell r="C3371" t="str">
            <v>UN</v>
          </cell>
          <cell r="D3371">
            <v>5709.86</v>
          </cell>
        </row>
        <row r="3372">
          <cell r="A3372">
            <v>103261</v>
          </cell>
          <cell r="B3372" t="str">
            <v>AR CONDICIONADO SPLIT INVERTER, PISO TETO, 36000 BTU/H, CICLO FRIO - FORNECIMENTO E INSTALAÇÃO. AF_11/2021_P</v>
          </cell>
          <cell r="C3372" t="str">
            <v>UN</v>
          </cell>
          <cell r="D3372">
            <v>11667.45</v>
          </cell>
        </row>
        <row r="3373">
          <cell r="A3373">
            <v>103262</v>
          </cell>
          <cell r="B3373" t="str">
            <v>AR CONDICIONADO SPLIT ON/OFF, PISO TETO, 36.000 BTU/H, CICLO FRIO - FORNECIMENTO E INSTALAÇÃO. AF_11/2021_P</v>
          </cell>
          <cell r="C3373" t="str">
            <v>UN</v>
          </cell>
          <cell r="D3373">
            <v>7308.19</v>
          </cell>
        </row>
        <row r="3374">
          <cell r="A3374">
            <v>103263</v>
          </cell>
          <cell r="B3374" t="str">
            <v>AR CONDICIONADO SPLIT INVERTER, PISO TETO, 48000 BTU/H, CICLO FRIO - FORNECIMENTO E INSTALAÇÃO. AF_11/2021_P</v>
          </cell>
          <cell r="C3374" t="str">
            <v>UN</v>
          </cell>
          <cell r="D3374">
            <v>16139.69</v>
          </cell>
        </row>
        <row r="3375">
          <cell r="A3375">
            <v>103264</v>
          </cell>
          <cell r="B3375" t="str">
            <v>AR CONDICIONADO SPLIT ON/OFF, PISO TETO, 48.000 BTU/H, CICLO FRIO - FORNECIMENTO E INSTALAÇÃO. AF_11/2021_P</v>
          </cell>
          <cell r="C3375" t="str">
            <v>UN</v>
          </cell>
          <cell r="D3375">
            <v>9002.33</v>
          </cell>
        </row>
        <row r="3376">
          <cell r="A3376">
            <v>103265</v>
          </cell>
          <cell r="B3376" t="str">
            <v>AR CONDICIONADO SPLIT INVERTER, PISO TETO, APRESENTANDO ENTRE 54000 E 58000 BTU/H, CICLO FRIO - FORNECIMENTO E INSTALAÇÃO. AF_11/2021_P</v>
          </cell>
          <cell r="C3376" t="str">
            <v>UN</v>
          </cell>
          <cell r="D3376">
            <v>19480.55</v>
          </cell>
        </row>
        <row r="3377">
          <cell r="A3377">
            <v>103266</v>
          </cell>
          <cell r="B3377" t="str">
            <v>AR CONDICIONADO SPLIT ON/OFF, PISO TETO, 60.000 BTU/H, CICLO FRIO - FORNECIMENTO E INSTALAÇÃO. AF_11/2021_P</v>
          </cell>
          <cell r="C3377" t="str">
            <v>UN</v>
          </cell>
          <cell r="D3377">
            <v>10066.98</v>
          </cell>
        </row>
        <row r="3378">
          <cell r="A3378">
            <v>103267</v>
          </cell>
          <cell r="B3378" t="str">
            <v>AR CONDICIONADO SPLIT ON/OFF, CASSETE (TETO), FRIO 4 VIAS 18000 BTU/H - FORNECIMENTO E INSTALAÇÃO. AF_11/2021_P</v>
          </cell>
          <cell r="C3378" t="str">
            <v>UN</v>
          </cell>
          <cell r="D3378">
            <v>5767.65</v>
          </cell>
        </row>
        <row r="3379">
          <cell r="A3379">
            <v>103268</v>
          </cell>
          <cell r="B3379" t="str">
            <v>AR CONDICIONADO SPLIT ON/OFF, CASSETE (TETO), 18000 BTU/H, CICLO QUENTE/FRIO - FORNECIMENTO E INSTALAÇÃO. AF_11/2021_P</v>
          </cell>
          <cell r="C3379" t="str">
            <v>UN</v>
          </cell>
          <cell r="D3379">
            <v>6852.09</v>
          </cell>
        </row>
        <row r="3380">
          <cell r="A3380">
            <v>103269</v>
          </cell>
          <cell r="B3380" t="str">
            <v>AR CONDICIONADO SPLIT ON/OFF, CASSETE (TETO), FRIO 4 VIAS 24000 BTU/H - FORNECIMENTO E INSTALAÇÃO. AF_11/2021_P</v>
          </cell>
          <cell r="C3380" t="str">
            <v>UN</v>
          </cell>
          <cell r="D3380">
            <v>7094.47</v>
          </cell>
        </row>
        <row r="3381">
          <cell r="A3381">
            <v>103270</v>
          </cell>
          <cell r="B3381" t="str">
            <v>AR CONDICIONADO SPLIT ON/OFF, CASSETE (TETO), 24000 BTU/H, CICLO QUENTE/FRIO - FORNECIMENTO E INSTALAÇÃO. AF_11/2021_P</v>
          </cell>
          <cell r="C3381" t="str">
            <v>UN</v>
          </cell>
          <cell r="D3381">
            <v>7365.38</v>
          </cell>
        </row>
        <row r="3382">
          <cell r="A3382">
            <v>103271</v>
          </cell>
          <cell r="B3382" t="str">
            <v>AR CONDICIONADO SPLIT ON/OFF, CASSETE (TETO), FRIO 4 VIAS 36000 BTU/H - FORNECIMENTO E INSTALAÇÃO. AF_11/2021_P</v>
          </cell>
          <cell r="C3382" t="str">
            <v>UN</v>
          </cell>
          <cell r="D3382">
            <v>10442.540000000001</v>
          </cell>
        </row>
        <row r="3383">
          <cell r="A3383">
            <v>103272</v>
          </cell>
          <cell r="B3383" t="str">
            <v>AR CONDICIONADO SPLIT ON/OFF, CASSETE (TETO), 36000 BTU/H, CICLO QUENTE/FRIO - FORNECIMENTO E INSTALAÇÃO. AF_11/2021_P</v>
          </cell>
          <cell r="C3383" t="str">
            <v>UN</v>
          </cell>
          <cell r="D3383">
            <v>10787.05</v>
          </cell>
        </row>
        <row r="3384">
          <cell r="A3384">
            <v>103273</v>
          </cell>
          <cell r="B3384" t="str">
            <v>AR CONDICIONADO SPLIT ON/OFF, CASSETE (TETO), FRIO 4 VIAS 48000 BTU/H - FORNECIMENTO E INSTALAÇÃO. AF_11/2021_P</v>
          </cell>
          <cell r="C3384" t="str">
            <v>UN</v>
          </cell>
          <cell r="D3384">
            <v>11021.09</v>
          </cell>
        </row>
        <row r="3385">
          <cell r="A3385">
            <v>103274</v>
          </cell>
          <cell r="B3385" t="str">
            <v>AR CONDICIONADO SPLIT ON/OFF, CASSETE (TETO), 48000 BTU/H, CICLO QUENTE/FRIO - FORNECIMENTO E INSTALAÇÃO. AF_11/2021_P</v>
          </cell>
          <cell r="C3385" t="str">
            <v>UN</v>
          </cell>
          <cell r="D3385">
            <v>12641.35</v>
          </cell>
        </row>
        <row r="3386">
          <cell r="A3386">
            <v>103275</v>
          </cell>
          <cell r="B3386" t="str">
            <v>AR CONDICIONADO SPLIT ON/OFF, CASSETE (TETO), FRIO 4 VIAS 60000 BTU/H - FORNECIMENTO E INSTALAÇÃO. AF_11/2021_P</v>
          </cell>
          <cell r="C3386" t="str">
            <v>UN</v>
          </cell>
          <cell r="D3386">
            <v>12575.2</v>
          </cell>
        </row>
        <row r="3387">
          <cell r="A3387">
            <v>103276</v>
          </cell>
          <cell r="B3387" t="str">
            <v>AR CONDICIONADO SPLIT ON/OFF, CASSETE (TETO), 60000 BTU/H, CICLO QUENTE/FRIO - FORNECIMENTO E INSTALAÇÃO. AF_11/2021_P</v>
          </cell>
          <cell r="C3387" t="str">
            <v>UN</v>
          </cell>
          <cell r="D3387">
            <v>13201.87</v>
          </cell>
        </row>
        <row r="3388">
          <cell r="A3388">
            <v>103277</v>
          </cell>
          <cell r="B3388" t="str">
            <v>AR CONDICIONADO SPLITÃO 10 TR - FORNECIMENTO E INSTALAÇÃO. AF_11/2021_P</v>
          </cell>
          <cell r="C3388" t="str">
            <v>UN</v>
          </cell>
          <cell r="D3388">
            <v>24406.02</v>
          </cell>
        </row>
        <row r="3389">
          <cell r="A3389">
            <v>103278</v>
          </cell>
          <cell r="B3389" t="str">
            <v>AR CONDICIONADO SPLITÃO 15 TR - FORNECIMENTO E INSTALAÇÃO. AF_11/2021_P</v>
          </cell>
          <cell r="C3389" t="str">
            <v>UN</v>
          </cell>
          <cell r="D3389">
            <v>31288.79</v>
          </cell>
        </row>
        <row r="3390">
          <cell r="A3390">
            <v>103288</v>
          </cell>
          <cell r="B3390" t="str">
            <v>RASGO E CHUMBAMENTO EM ALVENARIA PARA TUBOS DE SPLIT PAREDE DE 9000 A 24000 BTUS/H. AF_11/2021</v>
          </cell>
          <cell r="C3390" t="str">
            <v>UN</v>
          </cell>
          <cell r="D3390">
            <v>14.01</v>
          </cell>
        </row>
        <row r="3391">
          <cell r="A3391">
            <v>103289</v>
          </cell>
          <cell r="B3391" t="str">
            <v>TUBO EM COBRE FLEXÍVEL, DN 1/4", COM ISOLAMENTO, INSTALADO EM FORRO, PARA RAMAL DE ALIMENTAÇÃO DE AR CONDICIONADO, INCLUSO FIXADOR. AF_11/2021</v>
          </cell>
          <cell r="C3391" t="str">
            <v>M</v>
          </cell>
          <cell r="D3391">
            <v>36.270000000000003</v>
          </cell>
        </row>
        <row r="3392">
          <cell r="A3392">
            <v>103290</v>
          </cell>
          <cell r="B3392" t="str">
            <v>TUBO EM COBRE FLEXÍVEL, DN 3/8", COM ISOLAMENTO, INSTALADO EM FORRO, PARA RAMAL DE ALIMENTAÇÃO DE AR CONDICIONADO, INCLUSO FIXADOR. AF_11/2021</v>
          </cell>
          <cell r="C3392" t="str">
            <v>M</v>
          </cell>
          <cell r="D3392">
            <v>60.26</v>
          </cell>
        </row>
        <row r="3393">
          <cell r="A3393">
            <v>103291</v>
          </cell>
          <cell r="B3393" t="str">
            <v>TUBO EM COBRE FLEXÍVEL, DN 1/2", COM ISOLAMENTO, INSTALADO EM FORRO, PARA RAMAL DE ALIMENTAÇÃO DE AR CONDICIONADO, INCLUSO FIXADOR. AF_11/2021</v>
          </cell>
          <cell r="C3393" t="str">
            <v>M</v>
          </cell>
          <cell r="D3393">
            <v>74.88</v>
          </cell>
        </row>
        <row r="3394">
          <cell r="A3394">
            <v>103292</v>
          </cell>
          <cell r="B3394" t="str">
            <v>TUBO EM COBRE FLEXÍVEL, DN 5/8", COM ISOLAMENTO, INSTALADO EM FORRO, PARA RAMAL DE ALIMENTAÇÃO DE AR CONDICIONADO, INCLUSO FIXADOR. AF_11/2021</v>
          </cell>
          <cell r="C3394" t="str">
            <v>M</v>
          </cell>
          <cell r="D3394">
            <v>90.7</v>
          </cell>
        </row>
        <row r="3395">
          <cell r="A3395">
            <v>101936</v>
          </cell>
          <cell r="B3395" t="str">
            <v>INSTALAÇÃO DE TUBOS E CONEXÕES, EM AÇO/FERRO GALVANIZADO, PARA O CENTRO DE MEDIÇÃO DE GÁS DE EDIFÍCIO RESIDENCIAL, COM 4 PAVIMENTOS, 16 UNIDADES HABITACIONAIS, DN 32 (1 1/4) - FORNECIMENTO E INSTALAÇÃO. AF_10/2020</v>
          </cell>
          <cell r="C3395" t="str">
            <v>UN</v>
          </cell>
          <cell r="D3395">
            <v>6645.96</v>
          </cell>
        </row>
        <row r="3396">
          <cell r="A3396">
            <v>101937</v>
          </cell>
          <cell r="B3396" t="str">
            <v>INSTALAÇÃO DE TUBOS E CONEXÕES, EM AÇO/FERRO GALVANIZADO, PARA O CENTRO DE MEDIÇÃO DE GÁS DE EDIFÍCIO RESIDENCIAL, COM 4 PAVIMENTOS, 16 UNIDADES HABITACIONAIS, DN 50 (2) - FORNECIMENTO E INSTALAÇÃO. AF_10/2020</v>
          </cell>
          <cell r="C3396" t="str">
            <v>UN</v>
          </cell>
          <cell r="D3396">
            <v>11937.56</v>
          </cell>
        </row>
        <row r="3397">
          <cell r="A3397">
            <v>98294</v>
          </cell>
          <cell r="B3397" t="str">
            <v>CABO ELETRÔNICO CATEGORIA 5E, INSTALADO EM EDIFICAÇÃO RESIDENCIAL - FORNECIMENTO E INSTALAÇÃO. AF_11/2019</v>
          </cell>
          <cell r="C3397" t="str">
            <v>M</v>
          </cell>
          <cell r="D3397">
            <v>2.4</v>
          </cell>
        </row>
        <row r="3398">
          <cell r="A3398">
            <v>98295</v>
          </cell>
          <cell r="B3398" t="str">
            <v>CABO ELETRÔNICO CATEGORIA 5E, INSTALADO EM EDIFICAÇÃO INSTITUCIONAL - FORNECIMENTO E INSTALAÇÃO. AF_11/2019</v>
          </cell>
          <cell r="C3398" t="str">
            <v>M</v>
          </cell>
          <cell r="D3398">
            <v>1.86</v>
          </cell>
        </row>
        <row r="3399">
          <cell r="A3399">
            <v>98296</v>
          </cell>
          <cell r="B3399" t="str">
            <v>CABO ELETRÔNICO CATEGORIA 6, INSTALADO EM EDIFICAÇÃO RESIDENCIAL - FORNECIMENTO E INSTALAÇÃO. AF_11/2019</v>
          </cell>
          <cell r="C3399" t="str">
            <v>M</v>
          </cell>
          <cell r="D3399">
            <v>3.68</v>
          </cell>
        </row>
        <row r="3400">
          <cell r="A3400">
            <v>98297</v>
          </cell>
          <cell r="B3400" t="str">
            <v>CABO ELETRÔNICO CATEGORIA 6, INSTALADO EM EDIFICAÇÃO INSTITUCIONAL - FORNECIMENTO E INSTALAÇÃO. AF_11/2019</v>
          </cell>
          <cell r="C3400" t="str">
            <v>M</v>
          </cell>
          <cell r="D3400">
            <v>2.81</v>
          </cell>
        </row>
        <row r="3401">
          <cell r="A3401">
            <v>98301</v>
          </cell>
          <cell r="B3401" t="str">
            <v>PATCH PANEL 24 PORTAS, CATEGORIA 5E - FORNECIMENTO E INSTALAÇÃO. AF_11/2019</v>
          </cell>
          <cell r="C3401" t="str">
            <v>UN</v>
          </cell>
          <cell r="D3401">
            <v>511.01</v>
          </cell>
        </row>
        <row r="3402">
          <cell r="A3402">
            <v>98302</v>
          </cell>
          <cell r="B3402" t="str">
            <v>PATCH PANEL 24 PORTAS, CATEGORIA 6 - FORNECIMENTO E INSTALAÇÃO. AF_11/2019</v>
          </cell>
          <cell r="C3402" t="str">
            <v>UN</v>
          </cell>
          <cell r="D3402">
            <v>712.35</v>
          </cell>
        </row>
        <row r="3403">
          <cell r="A3403">
            <v>98304</v>
          </cell>
          <cell r="B3403" t="str">
            <v>PATCH PANEL 48 PORTAS, CATEGORIA 6 - FORNECIMENTO E INSTALAÇÃO. AF_11/2019</v>
          </cell>
          <cell r="C3403" t="str">
            <v>UN</v>
          </cell>
          <cell r="D3403">
            <v>1114</v>
          </cell>
        </row>
        <row r="3404">
          <cell r="A3404">
            <v>98307</v>
          </cell>
          <cell r="B3404" t="str">
            <v>TOMADA DE REDE RJ45 - FORNECIMENTO E INSTALAÇÃO. AF_11/2019</v>
          </cell>
          <cell r="C3404" t="str">
            <v>UN</v>
          </cell>
          <cell r="D3404">
            <v>38.659999999999997</v>
          </cell>
        </row>
        <row r="3405">
          <cell r="A3405">
            <v>98308</v>
          </cell>
          <cell r="B3405" t="str">
            <v>TOMADA PARA TELEFONE RJ11 - FORNECIMENTO E INSTALAÇÃO. AF_11/2019</v>
          </cell>
          <cell r="C3405" t="str">
            <v>UN</v>
          </cell>
          <cell r="D3405">
            <v>25.36</v>
          </cell>
        </row>
        <row r="3406">
          <cell r="A3406">
            <v>98593</v>
          </cell>
          <cell r="B3406" t="str">
            <v>PATCH PANEL 48 PORTAS, CATEGORIA 5E - FORNECIMENTO E INSTALAÇÃO. AF_11/2019</v>
          </cell>
          <cell r="C3406" t="str">
            <v>UN</v>
          </cell>
          <cell r="D3406">
            <v>873.52</v>
          </cell>
        </row>
        <row r="3407">
          <cell r="A3407">
            <v>89355</v>
          </cell>
          <cell r="B3407" t="str">
            <v>TUBO, PVC, SOLDÁVEL, DN 20MM, INSTALADO EM RAMAL OU SUB-RAMAL DE ÁGUA - FORNECIMENTO E INSTALAÇÃO. AF_12/2014</v>
          </cell>
          <cell r="C3407" t="str">
            <v>M</v>
          </cell>
          <cell r="D3407">
            <v>15.76</v>
          </cell>
        </row>
        <row r="3408">
          <cell r="A3408">
            <v>89356</v>
          </cell>
          <cell r="B3408" t="str">
            <v>TUBO, PVC, SOLDÁVEL, DN 25MM, INSTALADO EM RAMAL OU SUB-RAMAL DE ÁGUA - FORNECIMENTO E INSTALAÇÃO. AF_12/2014</v>
          </cell>
          <cell r="C3408" t="str">
            <v>M</v>
          </cell>
          <cell r="D3408">
            <v>18.66</v>
          </cell>
        </row>
        <row r="3409">
          <cell r="A3409">
            <v>89357</v>
          </cell>
          <cell r="B3409" t="str">
            <v>TUBO, PVC, SOLDÁVEL, DN 32MM, INSTALADO EM RAMAL OU SUB-RAMAL DE ÁGUA - FORNECIMENTO E INSTALAÇÃO. AF_12/2014</v>
          </cell>
          <cell r="C3409" t="str">
            <v>M</v>
          </cell>
          <cell r="D3409">
            <v>26.71</v>
          </cell>
        </row>
        <row r="3410">
          <cell r="A3410">
            <v>89401</v>
          </cell>
          <cell r="B3410" t="str">
            <v>TUBO, PVC, SOLDÁVEL, DN 20MM, INSTALADO EM RAMAL DE DISTRIBUIÇÃO DE ÁGUA - FORNECIMENTO E INSTALAÇÃO. AF_12/2014</v>
          </cell>
          <cell r="C3410" t="str">
            <v>M</v>
          </cell>
          <cell r="D3410">
            <v>7.09</v>
          </cell>
        </row>
        <row r="3411">
          <cell r="A3411">
            <v>89402</v>
          </cell>
          <cell r="B3411" t="str">
            <v>TUBO, PVC, SOLDÁVEL, DN 25MM, INSTALADO EM RAMAL DE DISTRIBUIÇÃO DE ÁGUA - FORNECIMENTO E INSTALAÇÃO. AF_12/2014</v>
          </cell>
          <cell r="C3411" t="str">
            <v>M</v>
          </cell>
          <cell r="D3411">
            <v>8.64</v>
          </cell>
        </row>
        <row r="3412">
          <cell r="A3412">
            <v>89403</v>
          </cell>
          <cell r="B3412" t="str">
            <v>TUBO, PVC, SOLDÁVEL, DN 32MM, INSTALADO EM RAMAL DE DISTRIBUIÇÃO DE ÁGUA - FORNECIMENTO E INSTALAÇÃO. AF_12/2014</v>
          </cell>
          <cell r="C3412" t="str">
            <v>M</v>
          </cell>
          <cell r="D3412">
            <v>14.74</v>
          </cell>
        </row>
        <row r="3413">
          <cell r="A3413">
            <v>89446</v>
          </cell>
          <cell r="B3413" t="str">
            <v>TUBO, PVC, SOLDÁVEL, DN 25MM, INSTALADO EM PRUMADA DE ÁGUA - FORNECIMENTO E INSTALAÇÃO. AF_12/2014</v>
          </cell>
          <cell r="C3413" t="str">
            <v>M</v>
          </cell>
          <cell r="D3413">
            <v>4.84</v>
          </cell>
        </row>
        <row r="3414">
          <cell r="A3414">
            <v>89447</v>
          </cell>
          <cell r="B3414" t="str">
            <v>TUBO, PVC, SOLDÁVEL, DN 32MM, INSTALADO EM PRUMADA DE ÁGUA - FORNECIMENTO E INSTALAÇÃO. AF_12/2014</v>
          </cell>
          <cell r="C3414" t="str">
            <v>M</v>
          </cell>
          <cell r="D3414">
            <v>10.28</v>
          </cell>
        </row>
        <row r="3415">
          <cell r="A3415">
            <v>89448</v>
          </cell>
          <cell r="B3415" t="str">
            <v>TUBO, PVC, SOLDÁVEL, DN 40MM, INSTALADO EM PRUMADA DE ÁGUA - FORNECIMENTO E INSTALAÇÃO. AF_12/2014</v>
          </cell>
          <cell r="C3415" t="str">
            <v>M</v>
          </cell>
          <cell r="D3415">
            <v>14.78</v>
          </cell>
        </row>
        <row r="3416">
          <cell r="A3416">
            <v>89449</v>
          </cell>
          <cell r="B3416" t="str">
            <v>TUBO, PVC, SOLDÁVEL, DN 50MM, INSTALADO EM PRUMADA DE ÁGUA - FORNECIMENTO E INSTALAÇÃO. AF_12/2014</v>
          </cell>
          <cell r="C3416" t="str">
            <v>M</v>
          </cell>
          <cell r="D3416">
            <v>17.010000000000002</v>
          </cell>
        </row>
        <row r="3417">
          <cell r="A3417">
            <v>89450</v>
          </cell>
          <cell r="B3417" t="str">
            <v>TUBO, PVC, SOLDÁVEL, DN 60MM, INSTALADO EM PRUMADA DE ÁGUA - FORNECIMENTO E INSTALAÇÃO. AF_12/2014</v>
          </cell>
          <cell r="C3417" t="str">
            <v>M</v>
          </cell>
          <cell r="D3417">
            <v>28.12</v>
          </cell>
        </row>
        <row r="3418">
          <cell r="A3418">
            <v>89451</v>
          </cell>
          <cell r="B3418" t="str">
            <v>TUBO, PVC, SOLDÁVEL, DN 75MM, INSTALADO EM PRUMADA DE ÁGUA - FORNECIMENTO E INSTALAÇÃO. AF_12/2014</v>
          </cell>
          <cell r="C3418" t="str">
            <v>M</v>
          </cell>
          <cell r="D3418">
            <v>46.54</v>
          </cell>
        </row>
        <row r="3419">
          <cell r="A3419">
            <v>89452</v>
          </cell>
          <cell r="B3419" t="str">
            <v>TUBO, PVC, SOLDÁVEL, DN 85MM, INSTALADO EM PRUMADA DE ÁGUA - FORNECIMENTO E INSTALAÇÃO. AF_12/2014</v>
          </cell>
          <cell r="C3419" t="str">
            <v>M</v>
          </cell>
          <cell r="D3419">
            <v>57.93</v>
          </cell>
        </row>
        <row r="3420">
          <cell r="A3420">
            <v>89508</v>
          </cell>
          <cell r="B3420" t="str">
            <v>TUBO PVC, SÉRIE R, ÁGUA PLUVIAL, DN 40 MM, FORNECIDO E INSTALADO EM RAMAL DE ENCAMINHAMENTO. AF_12/2014</v>
          </cell>
          <cell r="C3420" t="str">
            <v>M</v>
          </cell>
          <cell r="D3420">
            <v>22.67</v>
          </cell>
        </row>
        <row r="3421">
          <cell r="A3421">
            <v>89509</v>
          </cell>
          <cell r="B3421" t="str">
            <v>TUBO PVC, SÉRIE R, ÁGUA PLUVIAL, DN 50 MM, FORNECIDO E INSTALADO EM RAMAL DE ENCAMINHAMENTO. AF_12/2014</v>
          </cell>
          <cell r="C3421" t="str">
            <v>M</v>
          </cell>
          <cell r="D3421">
            <v>31.09</v>
          </cell>
        </row>
        <row r="3422">
          <cell r="A3422">
            <v>89511</v>
          </cell>
          <cell r="B3422" t="str">
            <v>TUBO PVC, SÉRIE R, ÁGUA PLUVIAL, DN 75 MM, FORNECIDO E INSTALADO EM RAMAL DE ENCAMINHAMENTO. AF_12/2014</v>
          </cell>
          <cell r="C3422" t="str">
            <v>M</v>
          </cell>
          <cell r="D3422">
            <v>45.52</v>
          </cell>
        </row>
        <row r="3423">
          <cell r="A3423">
            <v>89512</v>
          </cell>
          <cell r="B3423" t="str">
            <v>TUBO PVC, SÉRIE R, ÁGUA PLUVIAL, DN 100 MM, FORNECIDO E INSTALADO EM RAMAL DE ENCAMINHAMENTO. AF_12/2014</v>
          </cell>
          <cell r="C3423" t="str">
            <v>M</v>
          </cell>
          <cell r="D3423">
            <v>73.42</v>
          </cell>
        </row>
        <row r="3424">
          <cell r="A3424">
            <v>89576</v>
          </cell>
          <cell r="B3424" t="str">
            <v>TUBO PVC, SÉRIE R, ÁGUA PLUVIAL, DN 75 MM, FORNECIDO E INSTALADO EM CONDUTORES VERTICAIS DE ÁGUAS PLUVIAIS. AF_12/2014</v>
          </cell>
          <cell r="C3424" t="str">
            <v>M</v>
          </cell>
          <cell r="D3424">
            <v>30.04</v>
          </cell>
        </row>
        <row r="3425">
          <cell r="A3425">
            <v>89578</v>
          </cell>
          <cell r="B3425" t="str">
            <v>TUBO PVC, SÉRIE R, ÁGUA PLUVIAL, DN 100 MM, FORNECIDO E INSTALADO EM CONDUTORES VERTICAIS DE ÁGUAS PLUVIAIS. AF_12/2014</v>
          </cell>
          <cell r="C3425" t="str">
            <v>M</v>
          </cell>
          <cell r="D3425">
            <v>51.98</v>
          </cell>
        </row>
        <row r="3426">
          <cell r="A3426">
            <v>89580</v>
          </cell>
          <cell r="B3426" t="str">
            <v>TUBO PVC, SÉRIE R, ÁGUA PLUVIAL, DN 150 MM, FORNECIDO E INSTALADO EM CONDUTORES VERTICAIS DE ÁGUAS PLUVIAIS. AF_12/2014</v>
          </cell>
          <cell r="C3426" t="str">
            <v>M</v>
          </cell>
          <cell r="D3426">
            <v>103.1</v>
          </cell>
        </row>
        <row r="3427">
          <cell r="A3427">
            <v>89633</v>
          </cell>
          <cell r="B3427" t="str">
            <v>TUBO, CPVC, SOLDÁVEL, DN 15MM, INSTALADO EM RAMAL OU SUB-RAMAL DE ÁGUA - FORNECIMENTO E INSTALAÇÃO. AF_12/2014</v>
          </cell>
          <cell r="C3427" t="str">
            <v>M</v>
          </cell>
          <cell r="D3427">
            <v>20.88</v>
          </cell>
        </row>
        <row r="3428">
          <cell r="A3428">
            <v>89634</v>
          </cell>
          <cell r="B3428" t="str">
            <v>TUBO, CPVC, SOLDÁVEL, DN 22MM, INSTALADO EM RAMAL OU SUB-RAMAL DE ÁGUA - FORNECIMENTO E INSTALAÇÃO. AF_12/2014</v>
          </cell>
          <cell r="C3428" t="str">
            <v>M</v>
          </cell>
          <cell r="D3428">
            <v>31.8</v>
          </cell>
        </row>
        <row r="3429">
          <cell r="A3429">
            <v>89635</v>
          </cell>
          <cell r="B3429" t="str">
            <v>TUBO, CPVC, SOLDÁVEL, DN 28MM, INSTALADO EM RAMAL OU SUB-RAMAL DE ÁGUA - FORNECIMENTO E INSTALAÇÃO. AF_12/2014</v>
          </cell>
          <cell r="C3429" t="str">
            <v>M</v>
          </cell>
          <cell r="D3429">
            <v>45.53</v>
          </cell>
        </row>
        <row r="3430">
          <cell r="A3430">
            <v>89636</v>
          </cell>
          <cell r="B3430" t="str">
            <v>TUBO, CPVC, SOLDÁVEL, DN 35MM, INSTALADO EM RAMAL OU SUB-RAMAL DE ÁGUA  FORNECIMENTO E INSTALAÇÃO. AF_12/2014</v>
          </cell>
          <cell r="C3430" t="str">
            <v>M</v>
          </cell>
          <cell r="D3430">
            <v>55.44</v>
          </cell>
        </row>
        <row r="3431">
          <cell r="A3431">
            <v>89711</v>
          </cell>
          <cell r="B3431" t="str">
            <v>TUBO PVC, SERIE NORMAL, ESGOTO PREDIAL, DN 40 MM, FORNECIDO E INSTALADO EM RAMAL DE DESCARGA OU RAMAL DE ESGOTO SANITÁRIO. AF_12/2014</v>
          </cell>
          <cell r="C3431" t="str">
            <v>M</v>
          </cell>
          <cell r="D3431">
            <v>18.579999999999998</v>
          </cell>
        </row>
        <row r="3432">
          <cell r="A3432">
            <v>89712</v>
          </cell>
          <cell r="B3432" t="str">
            <v>TUBO PVC, SERIE NORMAL, ESGOTO PREDIAL, DN 50 MM, FORNECIDO E INSTALADO EM RAMAL DE DESCARGA OU RAMAL DE ESGOTO SANITÁRIO. AF_12/2014</v>
          </cell>
          <cell r="C3432" t="str">
            <v>M</v>
          </cell>
          <cell r="D3432">
            <v>28.79</v>
          </cell>
        </row>
        <row r="3433">
          <cell r="A3433">
            <v>89713</v>
          </cell>
          <cell r="B3433" t="str">
            <v>TUBO PVC, SERIE NORMAL, ESGOTO PREDIAL, DN 75 MM, FORNECIDO E INSTALADO EM RAMAL DE DESCARGA OU RAMAL DE ESGOTO SANITÁRIO. AF_12/2014</v>
          </cell>
          <cell r="C3433" t="str">
            <v>M</v>
          </cell>
          <cell r="D3433">
            <v>44.03</v>
          </cell>
        </row>
        <row r="3434">
          <cell r="A3434">
            <v>89714</v>
          </cell>
          <cell r="B3434" t="str">
            <v>TUBO PVC, SERIE NORMAL, ESGOTO PREDIAL, DN 100 MM, FORNECIDO E INSTALADO EM RAMAL DE DESCARGA OU RAMAL DE ESGOTO SANITÁRIO. AF_12/2014</v>
          </cell>
          <cell r="C3434" t="str">
            <v>M</v>
          </cell>
          <cell r="D3434">
            <v>55.94</v>
          </cell>
        </row>
        <row r="3435">
          <cell r="A3435">
            <v>89716</v>
          </cell>
          <cell r="B3435" t="str">
            <v>TUBO, CPVC, SOLDÁVEL, DN 22MM, INSTALADO EM RAMAL DE DISTRIBUIÇÃO DE ÁGUA - FORNECIMENTO E INSTALAÇÃO. AF_12/2014</v>
          </cell>
          <cell r="C3435" t="str">
            <v>M</v>
          </cell>
          <cell r="D3435">
            <v>22.75</v>
          </cell>
        </row>
        <row r="3436">
          <cell r="A3436">
            <v>89717</v>
          </cell>
          <cell r="B3436" t="str">
            <v>TUBO, CPVC, SOLDÁVEL, DN 28MM, INSTALADO EM RAMAL DE DISTRIBUIÇÃO DE ÁGUA - FORNECIMENTO E INSTALAÇÃO. AF_12/2014</v>
          </cell>
          <cell r="C3436" t="str">
            <v>M</v>
          </cell>
          <cell r="D3436">
            <v>34.86</v>
          </cell>
        </row>
        <row r="3437">
          <cell r="A3437">
            <v>89770</v>
          </cell>
          <cell r="B3437" t="str">
            <v>TUBO, CPVC, SOLDÁVEL, DN 35MM, INSTALADO EM PRUMADA DE ÁGUA  FORNECIMENTO E INSTALAÇÃO. AF_12/2014</v>
          </cell>
          <cell r="C3437" t="str">
            <v>M</v>
          </cell>
          <cell r="D3437">
            <v>38.18</v>
          </cell>
        </row>
        <row r="3438">
          <cell r="A3438">
            <v>89771</v>
          </cell>
          <cell r="B3438" t="str">
            <v>TUBO, CPVC, SOLDÁVEL, DN 42MM, INSTALADO EM PRUMADA DE ÁGUA  FORNECIMENTO E INSTALAÇÃO. AF_12/2014</v>
          </cell>
          <cell r="C3438" t="str">
            <v>M</v>
          </cell>
          <cell r="D3438">
            <v>52.18</v>
          </cell>
        </row>
        <row r="3439">
          <cell r="A3439">
            <v>89773</v>
          </cell>
          <cell r="B3439" t="str">
            <v>TUBO, CPVC, SOLDÁVEL, DN 73MM, INSTALADO EM PRUMADA DE ÁGUA  FORNECIMENTO E INSTALAÇÃO. AF_12/2014</v>
          </cell>
          <cell r="C3439" t="str">
            <v>M</v>
          </cell>
          <cell r="D3439">
            <v>121.53</v>
          </cell>
        </row>
        <row r="3440">
          <cell r="A3440">
            <v>89775</v>
          </cell>
          <cell r="B3440" t="str">
            <v>TUBO, CPVC, SOLDÁVEL, DN 89MM, INSTALADO EM PRUMADA DE ÁGUA  FORNECIMENTO E INSTALAÇÃO. AF_12/2014</v>
          </cell>
          <cell r="C3440" t="str">
            <v>M</v>
          </cell>
          <cell r="D3440">
            <v>191.97</v>
          </cell>
        </row>
        <row r="3441">
          <cell r="A3441">
            <v>89798</v>
          </cell>
          <cell r="B3441" t="str">
            <v>TUBO PVC, SERIE NORMAL, ESGOTO PREDIAL, DN 50 MM, FORNECIDO E INSTALADO EM PRUMADA DE ESGOTO SANITÁRIO OU VENTILAÇÃO. AF_12/2014</v>
          </cell>
          <cell r="C3441" t="str">
            <v>M</v>
          </cell>
          <cell r="D3441">
            <v>14.31</v>
          </cell>
        </row>
        <row r="3442">
          <cell r="A3442">
            <v>89799</v>
          </cell>
          <cell r="B3442" t="str">
            <v>TUBO PVC, SERIE NORMAL, ESGOTO PREDIAL, DN 75 MM, FORNECIDO E INSTALADO EM PRUMADA DE ESGOTO SANITÁRIO OU VENTILAÇÃO. AF_12/2014</v>
          </cell>
          <cell r="C3442" t="str">
            <v>M</v>
          </cell>
          <cell r="D3442">
            <v>22.88</v>
          </cell>
        </row>
        <row r="3443">
          <cell r="A3443">
            <v>89800</v>
          </cell>
          <cell r="B3443" t="str">
            <v>TUBO PVC, SERIE NORMAL, ESGOTO PREDIAL, DN 100 MM, FORNECIDO E INSTALADO EM PRUMADA DE ESGOTO SANITÁRIO OU VENTILAÇÃO. AF_12/2014</v>
          </cell>
          <cell r="C3443" t="str">
            <v>M</v>
          </cell>
          <cell r="D3443">
            <v>27.87</v>
          </cell>
        </row>
        <row r="3444">
          <cell r="A3444">
            <v>89848</v>
          </cell>
          <cell r="B3444" t="str">
            <v>TUBO PVC, SERIE NORMAL, ESGOTO PREDIAL, DN 100 MM, FORNECIDO E INSTALADO EM SUBCOLETOR AÉREO DE ESGOTO SANITÁRIO. AF_12/2014</v>
          </cell>
          <cell r="C3444" t="str">
            <v>M</v>
          </cell>
          <cell r="D3444">
            <v>32.619999999999997</v>
          </cell>
        </row>
        <row r="3445">
          <cell r="A3445">
            <v>89849</v>
          </cell>
          <cell r="B3445" t="str">
            <v>TUBO PVC, SERIE NORMAL, ESGOTO PREDIAL, DN 150 MM, FORNECIDO E INSTALADO EM SUBCOLETOR AÉREO DE ESGOTO SANITÁRIO. AF_12/2014</v>
          </cell>
          <cell r="C3445" t="str">
            <v>M</v>
          </cell>
          <cell r="D3445">
            <v>67.03</v>
          </cell>
        </row>
        <row r="3446">
          <cell r="A3446">
            <v>89865</v>
          </cell>
          <cell r="B3446" t="str">
            <v>TUBO, PVC, SOLDÁVEL, DN 25MM, INSTALADO EM DRENO DE AR-CONDICIONADO - FORNECIMENTO E INSTALAÇÃO. AF_12/2014</v>
          </cell>
          <cell r="C3446" t="str">
            <v>M</v>
          </cell>
          <cell r="D3446">
            <v>11.61</v>
          </cell>
        </row>
        <row r="3447">
          <cell r="A3447">
            <v>91784</v>
          </cell>
          <cell r="B3447" t="str">
            <v>(COMPOSIÇÃO REPRESENTATIVA) DO SERVIÇO DE INSTALAÇÃO DE TUBOS DE PVC, SOLDÁVEL, ÁGUA FRIA, DN 20 MM (INSTALADO EM RAMAL, SUB-RAMAL OU RAMAL DE DISTRIBUIÇÃO), INCLUSIVE CONEXÕES, CORTES E FIXAÇÕES, PARA PRÉDIOS. AF_10/2015</v>
          </cell>
          <cell r="C3447" t="str">
            <v>M</v>
          </cell>
          <cell r="D3447">
            <v>38.159999999999997</v>
          </cell>
        </row>
        <row r="3448">
          <cell r="A3448">
            <v>91785</v>
          </cell>
          <cell r="B3448" t="str">
            <v>(COMPOSIÇÃO REPRESENTATIVA) DO SERVIÇO DE INSTALAÇÃO DE TUBOS DE PVC, SOLDÁVEL, ÁGUA FRIA, DN 25 MM (INSTALADO EM RAMAL, SUB-RAMAL, RAMAL DE DISTRIBUIÇÃO OU PRUMADA), INCLUSIVE CONEXÕES, CORTES E FIXAÇÕES, PARA PRÉDIOS. AF_10/2015</v>
          </cell>
          <cell r="C3448" t="str">
            <v>M</v>
          </cell>
          <cell r="D3448">
            <v>37.89</v>
          </cell>
        </row>
        <row r="3449">
          <cell r="A3449">
            <v>91786</v>
          </cell>
          <cell r="B3449" t="str">
            <v>(COMPOSIÇÃO REPRESENTATIVA) DO SERVIÇO DE INSTALAÇÃO TUBOS DE PVC, SOLDÁVEL, ÁGUA FRIA, DN 32 MM (INSTALADO EM RAMAL, SUB-RAMAL, RAMAL DE DISTRIBUIÇÃO OU PRUMADA), INCLUSIVE CONEXÕES, CORTES E FIXAÇÕES, PARA PRÉDIOS. AF_10/2015</v>
          </cell>
          <cell r="C3449" t="str">
            <v>M</v>
          </cell>
          <cell r="D3449">
            <v>27.38</v>
          </cell>
        </row>
        <row r="3450">
          <cell r="A3450">
            <v>91787</v>
          </cell>
          <cell r="B3450" t="str">
            <v>(COMPOSIÇÃO REPRESENTATIVA) DO SERVIÇO DE INSTALAÇÃO DE TUBOS DE PVC, SOLDÁVEL, ÁGUA FRIA, DN 40 MM (INSTALADO EM PRUMADA), INCLUSIVE CONEXÕES, CORTES E FIXAÇÕES, PARA PRÉDIOS. AF_10/2015</v>
          </cell>
          <cell r="C3450" t="str">
            <v>M</v>
          </cell>
          <cell r="D3450">
            <v>31.6</v>
          </cell>
        </row>
        <row r="3451">
          <cell r="A3451">
            <v>91788</v>
          </cell>
          <cell r="B3451" t="str">
            <v>(COMPOSIÇÃO REPRESENTATIVA) DO SERVIÇO DE INSTALAÇÃO DE TUBOS DE PVC, SOLDÁVEL, ÁGUA FRIA, DN 50 MM (INSTALADO EM PRUMADA), INCLUSIVE CONEXÕES, CORTES E FIXAÇÕES, PARA PRÉDIOS. AF_10/2015</v>
          </cell>
          <cell r="C3451" t="str">
            <v>M</v>
          </cell>
          <cell r="D3451">
            <v>40.119999999999997</v>
          </cell>
        </row>
        <row r="3452">
          <cell r="A3452">
            <v>91789</v>
          </cell>
          <cell r="B3452" t="str">
            <v>(COMPOSIÇÃO REPRESENTATIVA) DO SERVIÇO DE INSTALAÇÃO DE TUBOS DE PVC, SÉRIE R, ÁGUA PLUVIAL, DN 75 MM (INSTALADO EM RAMAL DE ENCAMINHAMENTO, OU CONDUTORES VERTICAIS), INCLUSIVE CONEXÕES, CORTE E FIXAÇÕES, PARA PRÉDIOS. AF_10/2015</v>
          </cell>
          <cell r="C3452" t="str">
            <v>M</v>
          </cell>
          <cell r="D3452">
            <v>52.95</v>
          </cell>
        </row>
        <row r="3453">
          <cell r="A3453">
            <v>91790</v>
          </cell>
          <cell r="B3453" t="str">
            <v>(COMPOSIÇÃO REPRESENTATIVA) DO SERVIÇO DE INSTALAÇÃO DE TUBOS DE PVC, SÉRIE R, ÁGUA PLUVIAL, DN 100 MM (INSTALADO EM RAMAL DE ENCAMINHAMENTO, OU CONDUTORES VERTICAIS), INCLUSIVE CONEXÕES, CORTES E FIXAÇÕES, PARA PRÉDIOS. AF_10/2015</v>
          </cell>
          <cell r="C3453" t="str">
            <v>M</v>
          </cell>
          <cell r="D3453">
            <v>78.73</v>
          </cell>
        </row>
        <row r="3454">
          <cell r="A3454">
            <v>91791</v>
          </cell>
          <cell r="B3454" t="str">
            <v>(COMPOSIÇÃO REPRESENTATIVA) DO SERVIÇO DE INSTALAÇÃO DE TUBOS DE PVC, SÉRIE R, ÁGUA PLUVIAL, DN 150 MM (INSTALADO EM CONDUTORES VERTICAIS), INCLUSIVE CONEXÕES, CORTES E FIXAÇÕES, PARA PRÉDIOS. AF_10/2015</v>
          </cell>
          <cell r="C3454" t="str">
            <v>M</v>
          </cell>
          <cell r="D3454">
            <v>109.7</v>
          </cell>
        </row>
        <row r="3455">
          <cell r="A3455">
            <v>91792</v>
          </cell>
          <cell r="B3455" t="str">
            <v>(COMPOSIÇÃO REPRESENTATIVA) DO SERVIÇO DE INSTALAÇÃO DE TUBO DE PVC, SÉRIE NORMAL, ESGOTO PREDIAL, DN 40 MM (INSTALADO EM RAMAL DE DESCARGA OU RAMAL DE ESGOTO SANITÁRIO), INCLUSIVE CONEXÕES, CORTES E FIXAÇÕES, PARA PRÉDIOS. AF_10/2015</v>
          </cell>
          <cell r="C3455" t="str">
            <v>M</v>
          </cell>
          <cell r="D3455">
            <v>54.1</v>
          </cell>
        </row>
        <row r="3456">
          <cell r="A3456">
            <v>91793</v>
          </cell>
          <cell r="B3456" t="str">
            <v>(COMPOSIÇÃO REPRESENTATIVA) DO SERVIÇO DE INSTALAÇÃO DE TUBO DE PVC, SÉRIE NORMAL, ESGOTO PREDIAL, DN 50 MM (INSTALADO EM RAMAL DE DESCARGA OU RAMAL DE ESGOTO SANITÁRIO), INCLUSIVE CONEXÕES, CORTES E FIXAÇÕES PARA, PRÉDIOS. AF_10/2015</v>
          </cell>
          <cell r="C3456" t="str">
            <v>M</v>
          </cell>
          <cell r="D3456">
            <v>87.2</v>
          </cell>
        </row>
        <row r="3457">
          <cell r="A3457">
            <v>91794</v>
          </cell>
          <cell r="B3457" t="str">
            <v>(COMPOSIÇÃO REPRESENTATIVA) DO SERVIÇO DE INST. TUBO PVC, SÉRIE N, ESGOTO PREDIAL, DN 75 MM, (INST. EM RAMAL DE DESCARGA, RAMAL DE ESG. SANITÁRIO, PRUMADA DE ESG. SANITÁRIO OU VENTILAÇÃO), INCL. CONEXÕES, CORTES E FIXAÇÕES, P/ PRÉDIOS. AF_10/2015</v>
          </cell>
          <cell r="C3457" t="str">
            <v>M</v>
          </cell>
          <cell r="D3457">
            <v>44.32</v>
          </cell>
        </row>
        <row r="3458">
          <cell r="A3458">
            <v>91795</v>
          </cell>
          <cell r="B3458" t="str">
            <v>(COMPOSIÇÃO REPRESENTATIVA) DO SERVIÇO DE INST. TUBO PVC, SÉRIE N, ESGOTO PREDIAL, 100 MM (INST. RAMAL DESCARGA, RAMAL DE ESG. SANIT., PRUMADA ESG. SANIT., VENTILAÇÃO OU SUB-COLETOR AÉREO), INCL. CONEXÕES E CORTES, FIXAÇÕES, P/ PRÉDIOS. AF_10/2015</v>
          </cell>
          <cell r="C3458" t="str">
            <v>M</v>
          </cell>
          <cell r="D3458">
            <v>72.73</v>
          </cell>
        </row>
        <row r="3459">
          <cell r="A3459">
            <v>91796</v>
          </cell>
          <cell r="B3459" t="str">
            <v>(COMPOSIÇÃO REPRESENTATIVA) DO SERVIÇO DE INSTALAÇÃO DE TUBO DE PVC, SÉRIE NORMAL, ESGOTO PREDIAL, DN 150 MM (INSTALADO EM SUB-COLETOR AÉREO), INCLUSIVE CONEXÕES, CORTES E FIXAÇÕES, PARA PRÉDIOS. AF_10/2015</v>
          </cell>
          <cell r="C3459" t="str">
            <v>M</v>
          </cell>
          <cell r="D3459">
            <v>80.81</v>
          </cell>
        </row>
        <row r="3460">
          <cell r="A3460">
            <v>92275</v>
          </cell>
          <cell r="B3460" t="str">
            <v>TUBO EM COBRE RÍGIDO, DN 22 MM, CLASSE E, SEM ISOLAMENTO, INSTALADO EM PRUMADA  FORNECIMENTO E INSTALAÇÃO. AF_12/2015</v>
          </cell>
          <cell r="C3460" t="str">
            <v>M</v>
          </cell>
          <cell r="D3460">
            <v>63.83</v>
          </cell>
        </row>
        <row r="3461">
          <cell r="A3461">
            <v>92276</v>
          </cell>
          <cell r="B3461" t="str">
            <v>TUBO EM COBRE RÍGIDO, DN 28 MM, CLASSE E, SEM ISOLAMENTO, INSTALADO EM PRUMADA  FORNECIMENTO E INSTALAÇÃO. AF_12/2015</v>
          </cell>
          <cell r="C3461" t="str">
            <v>M</v>
          </cell>
          <cell r="D3461">
            <v>80.87</v>
          </cell>
        </row>
        <row r="3462">
          <cell r="A3462">
            <v>92277</v>
          </cell>
          <cell r="B3462" t="str">
            <v>TUBO EM COBRE RÍGIDO, DN 35 MM, CLASSE E, SEM ISOLAMENTO, INSTALADO EM PRUMADA  FORNECIMENTO E INSTALAÇÃO. AF_12/2015</v>
          </cell>
          <cell r="C3462" t="str">
            <v>M</v>
          </cell>
          <cell r="D3462">
            <v>116.86</v>
          </cell>
        </row>
        <row r="3463">
          <cell r="A3463">
            <v>92278</v>
          </cell>
          <cell r="B3463" t="str">
            <v>TUBO EM COBRE RÍGIDO, DN 42 MM, CLASSE E, SEM ISOLAMENTO, INSTALADO EM PRUMADA  FORNECIMENTO E INSTALAÇÃO. AF_12/2015</v>
          </cell>
          <cell r="C3463" t="str">
            <v>M</v>
          </cell>
          <cell r="D3463">
            <v>157.31</v>
          </cell>
        </row>
        <row r="3464">
          <cell r="A3464">
            <v>92279</v>
          </cell>
          <cell r="B3464" t="str">
            <v>TUBO EM COBRE RÍGIDO, DN 54 MM, CLASSE E, SEM ISOLAMENTO, INSTALADO EM PRUMADA  FORNECIMENTO E INSTALAÇÃO. AF_12/2015</v>
          </cell>
          <cell r="C3464" t="str">
            <v>M</v>
          </cell>
          <cell r="D3464">
            <v>227.51</v>
          </cell>
        </row>
        <row r="3465">
          <cell r="A3465">
            <v>92280</v>
          </cell>
          <cell r="B3465" t="str">
            <v>TUBO EM COBRE RÍGIDO, DN 66 MM, CLASSE E, SEM ISOLAMENTO, INSTALADO EM PRUMADA  FORNECIMENTO E INSTALAÇÃO. AF_12/2015</v>
          </cell>
          <cell r="C3465" t="str">
            <v>M</v>
          </cell>
          <cell r="D3465">
            <v>319.70999999999998</v>
          </cell>
        </row>
        <row r="3466">
          <cell r="A3466">
            <v>92281</v>
          </cell>
          <cell r="B3466" t="str">
            <v>TUBO EM COBRE RÍGIDO, DN 22 MM, CLASSE E, COM ISOLAMENTO, INSTALADO EM PRUMADA  FORNECIMENTO E INSTALAÇÃO. AF_12/2015</v>
          </cell>
          <cell r="C3466" t="str">
            <v>M</v>
          </cell>
          <cell r="D3466">
            <v>168.32</v>
          </cell>
        </row>
        <row r="3467">
          <cell r="A3467">
            <v>92282</v>
          </cell>
          <cell r="B3467" t="str">
            <v>TUBO EM COBRE RÍGIDO, DN 28 MM, CLASSE E, COM ISOLAMENTO, INSTALADO EM PRUMADA  FORNECIMENTO E INSTALAÇÃO. AF_12/2015</v>
          </cell>
          <cell r="C3467" t="str">
            <v>M</v>
          </cell>
          <cell r="D3467">
            <v>189.6</v>
          </cell>
        </row>
        <row r="3468">
          <cell r="A3468">
            <v>92283</v>
          </cell>
          <cell r="B3468" t="str">
            <v>TUBO EM COBRE RÍGIDO, DN 35 MM, CLASSE E, COM ISOLAMENTO, INSTALADO EM PRUMADA  FORNECIMENTO E INSTALAÇÃO. AF_12/2015</v>
          </cell>
          <cell r="C3468" t="str">
            <v>M</v>
          </cell>
          <cell r="D3468">
            <v>254.4</v>
          </cell>
        </row>
        <row r="3469">
          <cell r="A3469">
            <v>92284</v>
          </cell>
          <cell r="B3469" t="str">
            <v>TUBO EM COBRE RÍGIDO, DN 42 MM, CLASSE E, COM ISOLAMENTO, INSTALADO EM PRUMADA  FORNECIMENTO E INSTALAÇÃO. AF_12/2015</v>
          </cell>
          <cell r="C3469" t="str">
            <v>M</v>
          </cell>
          <cell r="D3469">
            <v>314.22000000000003</v>
          </cell>
        </row>
        <row r="3470">
          <cell r="A3470">
            <v>92285</v>
          </cell>
          <cell r="B3470" t="str">
            <v>TUBO EM COBRE RÍGIDO, DN 54 MM, CLASSE E, COM ISOLAMENTO, INSTALADO EM PRUMADA  FORNECIMENTO E INSTALAÇÃO. AF_12/2015</v>
          </cell>
          <cell r="C3470" t="str">
            <v>M</v>
          </cell>
          <cell r="D3470">
            <v>415.08</v>
          </cell>
        </row>
        <row r="3471">
          <cell r="A3471">
            <v>92286</v>
          </cell>
          <cell r="B3471" t="str">
            <v>TUBO EM COBRE RÍGIDO, DN 66 MM, CLASSE E, COM ISOLAMENTO, INSTALADO EM PRUMADA  FORNECIMENTO E INSTALAÇÃO. AF_12/2015</v>
          </cell>
          <cell r="C3471" t="str">
            <v>M</v>
          </cell>
          <cell r="D3471">
            <v>509.92</v>
          </cell>
        </row>
        <row r="3472">
          <cell r="A3472">
            <v>92305</v>
          </cell>
          <cell r="B3472" t="str">
            <v>TUBO EM COBRE RÍGIDO, DN 15 MM, CLASSE E, SEM ISOLAMENTO, INSTALADO EM RAMAL DE DISTRIBUIÇÃO  FORNECIMENTO E INSTALAÇÃO. AF_12/2015</v>
          </cell>
          <cell r="C3472" t="str">
            <v>M</v>
          </cell>
          <cell r="D3472">
            <v>40.840000000000003</v>
          </cell>
        </row>
        <row r="3473">
          <cell r="A3473">
            <v>92306</v>
          </cell>
          <cell r="B3473" t="str">
            <v>TUBO EM COBRE RÍGIDO, DN 22 MM, CLASSE E, SEM ISOLAMENTO, INSTALADO EM RAMAL DE DISTRIBUIÇÃO  FORNECIMENTO E INSTALAÇÃO. AF_12/2015</v>
          </cell>
          <cell r="C3473" t="str">
            <v>M</v>
          </cell>
          <cell r="D3473">
            <v>67.55</v>
          </cell>
        </row>
        <row r="3474">
          <cell r="A3474">
            <v>92307</v>
          </cell>
          <cell r="B3474" t="str">
            <v>TUBO EM COBRE RÍGIDO, DN 28 MM, CLASSE E, SEM ISOLAMENTO, INSTALADO EM RAMAL DE DISTRIBUIÇÃO  FORNECIMENTO E INSTALAÇÃO. AF_12/2015</v>
          </cell>
          <cell r="C3474" t="str">
            <v>M</v>
          </cell>
          <cell r="D3474">
            <v>84.86</v>
          </cell>
        </row>
        <row r="3475">
          <cell r="A3475">
            <v>92308</v>
          </cell>
          <cell r="B3475" t="str">
            <v>TUBO EM COBRE RÍGIDO, DN 15 MM, CLASSE E, COM ISOLAMENTO, INSTALADO EM RAMAL DE DISTRIBUIÇÃO  FORNECIMENTO E INSTALAÇÃO. AF_12/2015</v>
          </cell>
          <cell r="C3475" t="str">
            <v>M</v>
          </cell>
          <cell r="D3475">
            <v>64.52</v>
          </cell>
        </row>
        <row r="3476">
          <cell r="A3476">
            <v>92309</v>
          </cell>
          <cell r="B3476" t="str">
            <v>TUBO EM COBRE RÍGIDO, DN 22 MM, CLASSE E, COM ISOLAMENTO, INSTALADO EM RAMAL DE DISTRIBUIÇÃO  FORNECIMENTO E INSTALAÇÃO. AF_12/2015</v>
          </cell>
          <cell r="C3476" t="str">
            <v>M</v>
          </cell>
          <cell r="D3476">
            <v>173.92</v>
          </cell>
        </row>
        <row r="3477">
          <cell r="A3477">
            <v>92310</v>
          </cell>
          <cell r="B3477" t="str">
            <v>TUBO EM COBRE RÍGIDO, DN 28 MM, CLASSE E, COM ISOLAMENTO, INSTALADO EM RAMAL DE DISTRIBUIÇÃO  FORNECIMENTO E INSTALAÇÃO. AF_12/2015</v>
          </cell>
          <cell r="C3477" t="str">
            <v>M</v>
          </cell>
          <cell r="D3477">
            <v>195.51</v>
          </cell>
        </row>
        <row r="3478">
          <cell r="A3478">
            <v>92320</v>
          </cell>
          <cell r="B3478" t="str">
            <v>TUBO EM COBRE RÍGIDO, DN 15 MM, CLASSE E, SEM ISOLAMENTO, INSTALADO EM RAMAL E SUB-RAMAL  FORNECIMENTO E INSTALAÇÃO. AF_12/2015</v>
          </cell>
          <cell r="C3478" t="str">
            <v>M</v>
          </cell>
          <cell r="D3478">
            <v>49.01</v>
          </cell>
        </row>
        <row r="3479">
          <cell r="A3479">
            <v>92321</v>
          </cell>
          <cell r="B3479" t="str">
            <v>TUBO EM COBRE RÍGIDO, DN 22 MM, CLASSE E, SEM ISOLAMENTO, INSTALADO EM RAMAL E SUB-RAMAL  FORNECIMENTO E INSTALAÇÃO. AF_12/2015</v>
          </cell>
          <cell r="C3479" t="str">
            <v>M</v>
          </cell>
          <cell r="D3479">
            <v>81.59</v>
          </cell>
        </row>
        <row r="3480">
          <cell r="A3480">
            <v>92322</v>
          </cell>
          <cell r="B3480" t="str">
            <v>TUBO EM COBRE RÍGIDO, DN 28 MM, CLASSE E, SEM ISOLAMENTO, INSTALADO EM RAMAL E SUB-RAMAL  FORNECIMENTO E INSTALAÇÃO. AF_12/2015</v>
          </cell>
          <cell r="C3480" t="str">
            <v>M</v>
          </cell>
          <cell r="D3480">
            <v>104</v>
          </cell>
        </row>
        <row r="3481">
          <cell r="A3481">
            <v>92323</v>
          </cell>
          <cell r="B3481" t="str">
            <v>TUBO EM COBRE RÍGIDO, DN 15 MM, CLASSE E, COM ISOLAMENTO, INSTALADO EM RAMAL E SUB-RAMAL  FORNECIMENTO E INSTALAÇÃO. AF_12/2015</v>
          </cell>
          <cell r="C3481" t="str">
            <v>M</v>
          </cell>
          <cell r="D3481">
            <v>70.73</v>
          </cell>
        </row>
        <row r="3482">
          <cell r="A3482">
            <v>92324</v>
          </cell>
          <cell r="B3482" t="str">
            <v>TUBO EM COBRE RÍGIDO, DN 22 MM, CLASSE E, COM ISOLAMENTO, INSTALADO EM RAMAL E SUB-RAMAL  FORNECIMENTO E INSTALAÇÃO. AF_12/2015</v>
          </cell>
          <cell r="C3482" t="str">
            <v>M</v>
          </cell>
          <cell r="D3482">
            <v>186</v>
          </cell>
        </row>
        <row r="3483">
          <cell r="A3483">
            <v>92325</v>
          </cell>
          <cell r="B3483" t="str">
            <v>TUBO EM COBRE RÍGIDO, DN 28 MM, CLASSE E, COM ISOLAMENTO, INSTALADO EM RAMAL E SUB-RAMAL  FORNECIMENTO E INSTALAÇÃO. AF_12/2015</v>
          </cell>
          <cell r="C3483" t="str">
            <v>M</v>
          </cell>
          <cell r="D3483">
            <v>212.65</v>
          </cell>
        </row>
        <row r="3484">
          <cell r="A3484">
            <v>92335</v>
          </cell>
          <cell r="B3484" t="str">
            <v>TUBO DE AÇO GALVANIZADO COM COSTURA, CLASSE MÉDIA, CONEXÃO RANHURADA, DN 50 (2"), INSTALADO EM PRUMADAS - FORNECIMENTO E INSTALAÇÃO. AF_10/2020</v>
          </cell>
          <cell r="C3484" t="str">
            <v>M</v>
          </cell>
          <cell r="D3484">
            <v>104.9</v>
          </cell>
        </row>
        <row r="3485">
          <cell r="A3485">
            <v>92336</v>
          </cell>
          <cell r="B3485" t="str">
            <v>TUBO DE AÇO GALVANIZADO COM COSTURA, CLASSE MÉDIA, CONEXÃO RANHURADA, DN 65 (2 1/2"), INSTALADO EM PRUMADAS - FORNECIMENTO E INSTALAÇÃO. AF_10/2020</v>
          </cell>
          <cell r="C3485" t="str">
            <v>M</v>
          </cell>
          <cell r="D3485">
            <v>129.30000000000001</v>
          </cell>
        </row>
        <row r="3486">
          <cell r="A3486">
            <v>92337</v>
          </cell>
          <cell r="B3486" t="str">
            <v>TUBO DE AÇO GALVANIZADO COM COSTURA, CLASSE MÉDIA, CONEXÃO RANHURADA, DN 80 (3"), INSTALADO EM PRUMADAS - FORNECIMENTO E INSTALAÇÃO. AF_10/2020</v>
          </cell>
          <cell r="C3486" t="str">
            <v>M</v>
          </cell>
          <cell r="D3486">
            <v>171.46</v>
          </cell>
        </row>
        <row r="3487">
          <cell r="A3487">
            <v>92338</v>
          </cell>
          <cell r="B3487" t="str">
            <v>TUBO DE AÇO PRETO SEM COSTURA, CONEXÃO SOLDADA, DN 50 (2"), INSTALADO EM PRUMADAS - FORNECIMENTO E INSTALAÇÃO. AF_10/2020</v>
          </cell>
          <cell r="C3487" t="str">
            <v>M</v>
          </cell>
          <cell r="D3487">
            <v>117.44</v>
          </cell>
        </row>
        <row r="3488">
          <cell r="A3488">
            <v>92339</v>
          </cell>
          <cell r="B3488" t="str">
            <v>TUBO DE AÇO PRETO SEM COSTURA, CONEXÃO SOLDADA, DN 65 (2 1/2"), INSTALADO EM PRUMADAS - FORNECIMENTO E INSTALAÇÃO. AF_10/2020</v>
          </cell>
          <cell r="C3488" t="str">
            <v>M</v>
          </cell>
          <cell r="D3488">
            <v>178.67</v>
          </cell>
        </row>
        <row r="3489">
          <cell r="A3489">
            <v>92341</v>
          </cell>
          <cell r="B3489" t="str">
            <v>TUBO DE AÇO GALVANIZADO COM COSTURA, CLASSE MÉDIA, DN 50 (2"), CONEXÃO ROSQUEADA, INSTALADO EM PRUMADAS - FORNECIMENTO E INSTALAÇÃO. AF_10/2020</v>
          </cell>
          <cell r="C3489" t="str">
            <v>M</v>
          </cell>
          <cell r="D3489">
            <v>113.06</v>
          </cell>
        </row>
        <row r="3490">
          <cell r="A3490">
            <v>92342</v>
          </cell>
          <cell r="B3490" t="str">
            <v>TUBO DE AÇO GALVANIZADO COM COSTURA, CLASSE MÉDIA, DN 65 (2 1/2"), CONEXÃO ROSQUEADA, INSTALADO EM PRUMADAS - FORNECIMENTO E INSTALAÇÃO. AF_10/2020</v>
          </cell>
          <cell r="C3490" t="str">
            <v>M</v>
          </cell>
          <cell r="D3490">
            <v>137.51</v>
          </cell>
        </row>
        <row r="3491">
          <cell r="A3491">
            <v>92343</v>
          </cell>
          <cell r="B3491" t="str">
            <v>TUBO DE AÇO GALVANIZADO COM COSTURA, CLASSE MÉDIA, DN 80 (3"), CONEXÃO ROSQUEADA, INSTALADO EM PRUMADAS - FORNECIMENTO E INSTALAÇÃO. AF_10/2020</v>
          </cell>
          <cell r="C3491" t="str">
            <v>M</v>
          </cell>
          <cell r="D3491">
            <v>179.74</v>
          </cell>
        </row>
        <row r="3492">
          <cell r="A3492">
            <v>92359</v>
          </cell>
          <cell r="B3492" t="str">
            <v>TUBO DE AÇO PRETO SEM COSTURA, CONEXÃO SOLDADA, DN 25 (1"), INSTALADO EM REDE DE ALIMENTAÇÃO PARA HIDRANTE - FORNECIMENTO E INSTALAÇÃO. AF_10/2020</v>
          </cell>
          <cell r="C3492" t="str">
            <v>M</v>
          </cell>
          <cell r="D3492">
            <v>55.85</v>
          </cell>
        </row>
        <row r="3493">
          <cell r="A3493">
            <v>92360</v>
          </cell>
          <cell r="B3493" t="str">
            <v>TUBO DE AÇO PRETO SEM COSTURA, CONEXÃO SOLDADA, DN 32 (1 1/4"), INSTALADO EM REDE DE ALIMENTAÇÃO PARA HIDRANTE - FORNECIMENTO E INSTALAÇÃO. AF_10/2020</v>
          </cell>
          <cell r="C3493" t="str">
            <v>M</v>
          </cell>
          <cell r="D3493">
            <v>74.66</v>
          </cell>
        </row>
        <row r="3494">
          <cell r="A3494">
            <v>92361</v>
          </cell>
          <cell r="B3494" t="str">
            <v>TUBO DE AÇO PRETO SEM COSTURA, CONEXÃO SOLDADA, DN 50 (2"), INSTALADO EM REDE DE ALIMENTAÇÃO PARA HIDRANTE - FORNECIMENTO E INSTALAÇÃO. AF_10/2020</v>
          </cell>
          <cell r="C3494" t="str">
            <v>M</v>
          </cell>
          <cell r="D3494">
            <v>100.72</v>
          </cell>
        </row>
        <row r="3495">
          <cell r="A3495">
            <v>92362</v>
          </cell>
          <cell r="B3495" t="str">
            <v>TUBO DE AÇO PRETO SEM COSTURA, CONEXÃO SOLDADA, DN 65 (2 1/2"), INSTALADO EM REDE DE ALIMENTAÇÃO PARA HIDRANTE - FORNECIMENTO E INSTALAÇÃO. AF_10/2020</v>
          </cell>
          <cell r="C3495" t="str">
            <v>M</v>
          </cell>
          <cell r="D3495">
            <v>161.28</v>
          </cell>
        </row>
        <row r="3496">
          <cell r="A3496">
            <v>92364</v>
          </cell>
          <cell r="B3496" t="str">
            <v>TUBO DE AÇO GALVANIZADO COM COSTURA, CLASSE MÉDIA, DN 32 (1 1/4"), CONEXÃO ROSQUEADA, INSTALADO EM REDE DE ALIMENTAÇÃO PARA HIDRANTE - FORNECIMENTO E INSTALAÇÃO. AF_10/2020</v>
          </cell>
          <cell r="C3496" t="str">
            <v>M</v>
          </cell>
          <cell r="D3496">
            <v>63.37</v>
          </cell>
        </row>
        <row r="3497">
          <cell r="A3497">
            <v>92365</v>
          </cell>
          <cell r="B3497" t="str">
            <v>TUBO DE AÇO GALVANIZADO COM COSTURA, CLASSE MÉDIA, DN 40 (1 1/2"), CONEXÃO ROSQUEADA, INSTALADO EM REDE DE ALIMENTAÇÃO PARA HIDRANTE - FORNECIMENTO E INSTALAÇÃO. AF_10/2020</v>
          </cell>
          <cell r="C3497" t="str">
            <v>M</v>
          </cell>
          <cell r="D3497">
            <v>73.12</v>
          </cell>
        </row>
        <row r="3498">
          <cell r="A3498">
            <v>92366</v>
          </cell>
          <cell r="B3498" t="str">
            <v>TUBO DE AÇO GALVANIZADO COM COSTURA, CLASSE MÉDIA, DN 50 (2"), CONEXÃO ROSQUEADA, INSTALADO EM REDE DE ALIMENTAÇÃO PARA HIDRANTE - FORNECIMENTO E INSTALAÇÃO. AF_10/2020</v>
          </cell>
          <cell r="C3498" t="str">
            <v>M</v>
          </cell>
          <cell r="D3498">
            <v>102.97</v>
          </cell>
        </row>
        <row r="3499">
          <cell r="A3499">
            <v>92367</v>
          </cell>
          <cell r="B3499" t="str">
            <v>TUBO DE AÇO GALVANIZADO COM COSTURA, CLASSE MÉDIA, DN 65 (2 1/2"), CONEXÃO ROSQUEADA, INSTALADO EM REDE DE ALIMENTAÇÃO PARA HIDRANTE - FORNECIMENTO E INSTALAÇÃO. AF_10/2020</v>
          </cell>
          <cell r="C3499" t="str">
            <v>M</v>
          </cell>
          <cell r="D3499">
            <v>126.96</v>
          </cell>
        </row>
        <row r="3500">
          <cell r="A3500">
            <v>92368</v>
          </cell>
          <cell r="B3500" t="str">
            <v>TUBO DE AÇO GALVANIZADO COM COSTURA, CLASSE MÉDIA, DN 80 (3"), CONEXÃO ROSQUEADA, INSTALADO EM REDE DE ALIMENTAÇÃO PARA HIDRANTE - FORNECIMENTO E INSTALAÇÃO. AF_10/2020</v>
          </cell>
          <cell r="C3500" t="str">
            <v>M</v>
          </cell>
          <cell r="D3500">
            <v>168.78</v>
          </cell>
        </row>
        <row r="3501">
          <cell r="A3501">
            <v>92645</v>
          </cell>
          <cell r="B3501" t="str">
            <v>TUBO DE AÇO PRETO SEM COSTURA, CONEXÃO SOLDADA, DN 25 (1"), INSTALADO EM REDE DE ALIMENTAÇÃO PARA SPRINKLER - FORNECIMENTO E INSTALAÇÃO. AF_10/2020</v>
          </cell>
          <cell r="C3501" t="str">
            <v>M</v>
          </cell>
          <cell r="D3501">
            <v>58.86</v>
          </cell>
        </row>
        <row r="3502">
          <cell r="A3502">
            <v>92646</v>
          </cell>
          <cell r="B3502" t="str">
            <v>TUBO DE AÇO PRETO SEM COSTURA, CONEXÃO SOLDADA, DN 32 (1 1/4"), INSTALADO EM REDE DE ALIMENTAÇÃO PARA SPRINKLER - FORNECIMENTO E INSTALAÇÃO. AF_10/2020</v>
          </cell>
          <cell r="C3502" t="str">
            <v>M</v>
          </cell>
          <cell r="D3502">
            <v>77.67</v>
          </cell>
        </row>
        <row r="3503">
          <cell r="A3503">
            <v>92648</v>
          </cell>
          <cell r="B3503" t="str">
            <v>TUBO DE AÇO PRETO SEM COSTURA, CONEXÃO SOLDADA, DN 40 (1 1/2"), INSTALADO EM REDE DE ALIMENTAÇÃO PARA SPRINKLER - FORNECIMENTO E INSTALAÇÃO. AF_10/2020</v>
          </cell>
          <cell r="C3503" t="str">
            <v>M</v>
          </cell>
          <cell r="D3503">
            <v>84.99</v>
          </cell>
        </row>
        <row r="3504">
          <cell r="A3504">
            <v>92649</v>
          </cell>
          <cell r="B3504" t="str">
            <v>TUBO DE AÇO PRETO SEM COSTURA, CONEXÃO SOLDADA, DN 50 (2"), INSTALADO EM REDE DE ALIMENTAÇÃO PARA SPRINKLER - FORNECIMENTO E INSTALAÇÃO. AF_10/2020</v>
          </cell>
          <cell r="C3504" t="str">
            <v>M</v>
          </cell>
          <cell r="D3504">
            <v>103.72</v>
          </cell>
        </row>
        <row r="3505">
          <cell r="A3505">
            <v>92650</v>
          </cell>
          <cell r="B3505" t="str">
            <v>TUBO DE AÇO PRETO SEM COSTURA, CONEXÃO SOLDADA, DN 65 (2 1/2"), INSTALADO EM REDE DE ALIMENTAÇÃO PARA SPRINKLER - FORNECIMENTO E INSTALAÇÃO. AF_10/2020</v>
          </cell>
          <cell r="C3505" t="str">
            <v>M</v>
          </cell>
          <cell r="D3505">
            <v>164.28</v>
          </cell>
        </row>
        <row r="3506">
          <cell r="A3506">
            <v>92652</v>
          </cell>
          <cell r="B3506" t="str">
            <v>TUBO DE AÇO GALVANIZADO COM COSTURA, CLASSE MÉDIA, CONEXÃO ROSQUEADA, DN 32 (1 1/4"), INSTALADO EM REDE DE ALIMENTAÇÃO PARA SPRINKLER - FORNECIMENTO E INSTALAÇÃO. AF_10/2020</v>
          </cell>
          <cell r="C3506" t="str">
            <v>M</v>
          </cell>
          <cell r="D3506">
            <v>67.09</v>
          </cell>
        </row>
        <row r="3507">
          <cell r="A3507">
            <v>92653</v>
          </cell>
          <cell r="B3507" t="str">
            <v>TUBO DE AÇO GALVANIZADO COM COSTURA, CLASSE MÉDIA, CONEXÃO ROSQUEADA, DN 40 (1 1/2"), INSTALADO EM REDE DE ALIMENTAÇÃO PARA SPRINKLER - FORNECIMENTO E INSTALAÇÃO. AF_10/2020</v>
          </cell>
          <cell r="C3507" t="str">
            <v>M</v>
          </cell>
          <cell r="D3507">
            <v>76.89</v>
          </cell>
        </row>
        <row r="3508">
          <cell r="A3508">
            <v>92654</v>
          </cell>
          <cell r="B3508" t="str">
            <v>TUBO DE AÇO GALVANIZADO COM COSTURA, CLASSE MÉDIA, CONEXÃO ROSQUEADA, DN 50 (2"), INSTALADO EM REDE DE ALIMENTAÇÃO PARA SPRINKLER - FORNECIMENTO E INSTALAÇÃO. AF_10/2020</v>
          </cell>
          <cell r="C3508" t="str">
            <v>M</v>
          </cell>
          <cell r="D3508">
            <v>106.73</v>
          </cell>
        </row>
        <row r="3509">
          <cell r="A3509">
            <v>92655</v>
          </cell>
          <cell r="B3509" t="str">
            <v>TUBO DE AÇO GALVANIZADO COM COSTURA, CLASSE MÉDIA, CONEXÃO ROSQUEADA, DN 65 (2 1/2"), INSTALADO EM REDE DE ALIMENTAÇÃO PARA SPRINKLER - FORNECIMENTO E INSTALAÇÃO. AF_10/2020</v>
          </cell>
          <cell r="C3509" t="str">
            <v>M</v>
          </cell>
          <cell r="D3509">
            <v>130.79</v>
          </cell>
        </row>
        <row r="3510">
          <cell r="A3510">
            <v>92656</v>
          </cell>
          <cell r="B3510" t="str">
            <v>TUBO DE AÇO GALVANIZADO COM COSTURA, CLASSE MÉDIA, CONEXÃO ROSQUEADA, DN 80 (3"), INSTALADO EM REDE DE ALIMENTAÇÃO PARA SPRINKLER - FORNECIMENTO E INSTALAÇÃO. AF_10/2020</v>
          </cell>
          <cell r="C3510" t="str">
            <v>M</v>
          </cell>
          <cell r="D3510">
            <v>172.61</v>
          </cell>
        </row>
        <row r="3511">
          <cell r="A3511">
            <v>92687</v>
          </cell>
          <cell r="B3511" t="str">
            <v>TUBO DE AÇO GALVANIZADO COM COSTURA, CLASSE MÉDIA, CONEXÃO ROSQUEADA, DN 15 (1/2"), INSTALADO EM RAMAIS E SUB-RAMAIS DE GÁS - FORNECIMENTO E INSTALAÇÃO. AF_10/2020</v>
          </cell>
          <cell r="C3511" t="str">
            <v>M</v>
          </cell>
          <cell r="D3511">
            <v>30.51</v>
          </cell>
        </row>
        <row r="3512">
          <cell r="A3512">
            <v>92688</v>
          </cell>
          <cell r="B3512" t="str">
            <v>TUBO DE AÇO GALVANIZADO COM COSTURA, CLASSE MÉDIA, CONEXÃO ROSQUEADA, DN 20 (3/4"), INSTALADO EM RAMAIS E SUB-RAMAIS DE GÁS - FORNECIMENTO E INSTALAÇÃO. AF_10/2020</v>
          </cell>
          <cell r="C3512" t="str">
            <v>M</v>
          </cell>
          <cell r="D3512">
            <v>41.6</v>
          </cell>
        </row>
        <row r="3513">
          <cell r="A3513">
            <v>92689</v>
          </cell>
          <cell r="B3513" t="str">
            <v>TUBO DE AÇO PRETO SEM COSTURA, CLASSE MÉDIA, CONEXÃO SOLDADA, DN 15 (1/2"), INSTALADO EM RAMAIS E SUB-RAMAIS DE GÁS - FORNECIMENTO E INSTALAÇÃO. AF_10/2020</v>
          </cell>
          <cell r="C3513" t="str">
            <v>M</v>
          </cell>
          <cell r="D3513">
            <v>41.27</v>
          </cell>
        </row>
        <row r="3514">
          <cell r="A3514">
            <v>92690</v>
          </cell>
          <cell r="B3514" t="str">
            <v>TUBO DE AÇO PRETO SEM COSTURA, CLASSE MÉDIA, CONEXÃO SOLDADA, DN 20 (3/4"), INSTALADO EM RAMAIS E SUB-RAMAIS DE GÁS - FORNECIMENTO E INSTALAÇÃO. AF_10/2020</v>
          </cell>
          <cell r="C3514" t="str">
            <v>M</v>
          </cell>
          <cell r="D3514">
            <v>58.74</v>
          </cell>
        </row>
        <row r="3515">
          <cell r="A3515">
            <v>92691</v>
          </cell>
          <cell r="B3515" t="str">
            <v>TUBO DE AÇO PRETO SEM COSTURA, CLASSE MÉDIA, CONEXÃO SOLDADA, DN 25 (1"), INSTALADO EM RAMAIS  E SUB-RAMAIS DE GÁS - FORNECIMENTO E INSTALAÇÃO. AF_10/2020</v>
          </cell>
          <cell r="C3515" t="str">
            <v>M</v>
          </cell>
          <cell r="D3515">
            <v>75.83</v>
          </cell>
        </row>
        <row r="3516">
          <cell r="A3516">
            <v>94462</v>
          </cell>
          <cell r="B3516" t="str">
            <v>TUBO DE AÇO GALVANIZADO COM COSTURA, CLASSE MÉDIA, DN 50 (2), CONEXÃO ROSQUEADA, INSTALADO EM RESERVAÇÃO DE ÁGUA DE EDIFICAÇÃO QUE POSSUA RESERVATÓRIO DE FIBRA/FIBROCIMENTO  FORNECIMENTO E INSTALAÇÃO. AF_06/2016</v>
          </cell>
          <cell r="C3516" t="str">
            <v>M</v>
          </cell>
          <cell r="D3516">
            <v>109.59</v>
          </cell>
        </row>
        <row r="3517">
          <cell r="A3517">
            <v>94463</v>
          </cell>
          <cell r="B3517" t="str">
            <v>TUBO DE AÇO GALVANIZADO COM COSTURA, CLASSE MÉDIA, DN 65 (2 1/2), CONEXÃO ROSQUEADA, INSTALADO EM RESERVAÇÃO DE ÁGUA DE EDIFICAÇÃO QUE POSSUA RESERVATÓRIO DE FIBRA/FIBROCIMENTO  FORNECIMENTO E INSTALAÇÃO. AF_06/2016</v>
          </cell>
          <cell r="C3517" t="str">
            <v>M</v>
          </cell>
          <cell r="D3517">
            <v>130.63999999999999</v>
          </cell>
        </row>
        <row r="3518">
          <cell r="A3518">
            <v>94464</v>
          </cell>
          <cell r="B3518" t="str">
            <v>TUBO DE AÇO GALVANIZADO COM COSTURA, CLASSE MÉDIA, DN 80 (3), CONEXÃO ROSQUEADA, INSTALADO EM RESERVAÇÃO DE ÁGUA DE EDIFICAÇÃO QUE POSSUA RESERVATÓRIO DE FIBRA/FIBROCIMENTO  FORNECIMENTO E INSTALAÇÃO. AF_06/2016</v>
          </cell>
          <cell r="C3518" t="str">
            <v>M</v>
          </cell>
          <cell r="D3518">
            <v>186</v>
          </cell>
        </row>
        <row r="3519">
          <cell r="A3519">
            <v>94602</v>
          </cell>
          <cell r="B3519" t="str">
            <v>TUBO EM COBRE RÍGIDO, DN 54 MM, CLASSE E, SEM ISOLAMENTO, INSTALADO EM RESERVAÇÃO DE ÁGUA DE EDIFICAÇÃO QUE POSSUA RESERVATÓRIO DE FIBRA/FIBROCIMENTO  FORNECIMENTO E INSTALAÇÃO. AF_06/2016</v>
          </cell>
          <cell r="C3519" t="str">
            <v>M</v>
          </cell>
          <cell r="D3519">
            <v>234.92</v>
          </cell>
        </row>
        <row r="3520">
          <cell r="A3520">
            <v>94603</v>
          </cell>
          <cell r="B3520" t="str">
            <v>TUBO EM COBRE RÍGIDO, DN 66 MM, CLASSE E, SEM ISOLAMENTO, INSTALADO EM RESERVAÇÃO DE ÁGUA DE EDIFICAÇÃO QUE POSSUA RESERVATÓRIO DE FIBRA/FIBROCIMENTO  FORNECIMENTO E INSTALAÇÃO. AF_06/2016</v>
          </cell>
          <cell r="C3520" t="str">
            <v>M</v>
          </cell>
          <cell r="D3520">
            <v>320.27</v>
          </cell>
        </row>
        <row r="3521">
          <cell r="A3521">
            <v>94604</v>
          </cell>
          <cell r="B3521" t="str">
            <v>TUBO EM COBRE RÍGIDO, DN 79 MM, CLASSE E, SEM ISOLAMENTO, INSTALADO EM RESERVAÇÃO DE ÁGUA DE EDIFICAÇÃO QUE POSSUA RESERVATÓRIO DE FIBRA/FIBROCIMENTO  FORNECIMENTO E INSTALAÇÃO. AF_06/2016</v>
          </cell>
          <cell r="C3521" t="str">
            <v>M</v>
          </cell>
          <cell r="D3521">
            <v>441.27</v>
          </cell>
        </row>
        <row r="3522">
          <cell r="A3522">
            <v>94605</v>
          </cell>
          <cell r="B3522" t="str">
            <v>TUBO EM COBRE RÍGIDO, DN 104 MM, CLASSE E, SEM ISOLAMENTO, INSTALADO EM RESERVAÇÃO DE ÁGUA DE EDIFICAÇÃO QUE POSSUA RESERVATÓRIO DE FIBRA/FIBROCIMENTO  FORNECIMENTO E INSTALAÇÃO. AF_06/2016</v>
          </cell>
          <cell r="C3522" t="str">
            <v>M</v>
          </cell>
          <cell r="D3522">
            <v>637.16999999999996</v>
          </cell>
        </row>
        <row r="3523">
          <cell r="A3523">
            <v>94648</v>
          </cell>
          <cell r="B3523" t="str">
            <v>TUBO, PVC, SOLDÁVEL, DN  25 MM, INSTALADO EM RESERVAÇÃO DE ÁGUA DE EDIFICAÇÃO QUE POSSUA RESERVATÓRIO DE FIBRA/FIBROCIMENTO   FORNECIMENTO E INSTALAÇÃO. AF_06/2016</v>
          </cell>
          <cell r="C3523" t="str">
            <v>M</v>
          </cell>
          <cell r="D3523">
            <v>9.26</v>
          </cell>
        </row>
        <row r="3524">
          <cell r="A3524">
            <v>94649</v>
          </cell>
          <cell r="B3524" t="str">
            <v>TUBO, PVC, SOLDÁVEL, DN 32 MM, INSTALADO EM RESERVAÇÃO DE ÁGUA DE EDIFICAÇÃO QUE POSSUA RESERVATÓRIO DE FIBRA/FIBROCIMENTO   FORNECIMENTO E INSTALAÇÃO. AF_06/2016</v>
          </cell>
          <cell r="C3524" t="str">
            <v>M</v>
          </cell>
          <cell r="D3524">
            <v>14.45</v>
          </cell>
        </row>
        <row r="3525">
          <cell r="A3525">
            <v>94650</v>
          </cell>
          <cell r="B3525" t="str">
            <v>TUBO, PVC, SOLDÁVEL, DN 40 MM, INSTALADO EM RESERVAÇÃO DE ÁGUA DE EDIFICAÇÃO QUE POSSUA RESERVATÓRIO DE FIBRA/FIBROCIMENTO   FORNECIMENTO E INSTALAÇÃO. AF_06/2016</v>
          </cell>
          <cell r="C3525" t="str">
            <v>M</v>
          </cell>
          <cell r="D3525">
            <v>20.68</v>
          </cell>
        </row>
        <row r="3526">
          <cell r="A3526">
            <v>94651</v>
          </cell>
          <cell r="B3526" t="str">
            <v>TUBO, PVC, SOLDÁVEL, DN 50 MM, INSTALADO EM RESERVAÇÃO DE ÁGUA DE EDIFICAÇÃO QUE POSSUA RESERVATÓRIO DE FIBRA/FIBROCIMENTO   FORNECIMENTO E INSTALAÇÃO. AF_06/2016</v>
          </cell>
          <cell r="C3526" t="str">
            <v>M</v>
          </cell>
          <cell r="D3526">
            <v>22.64</v>
          </cell>
        </row>
        <row r="3527">
          <cell r="A3527">
            <v>94652</v>
          </cell>
          <cell r="B3527" t="str">
            <v>TUBO, PVC, SOLDÁVEL, DN 60 MM, INSTALADO EM RESERVAÇÃO DE ÁGUA DE EDIFICAÇÃO QUE POSSUA RESERVATÓRIO DE FIBRA/FIBROCIMENTO   FORNECIMENTO E INSTALAÇÃO. AF_06/2016</v>
          </cell>
          <cell r="C3527" t="str">
            <v>M</v>
          </cell>
          <cell r="D3527">
            <v>36.840000000000003</v>
          </cell>
        </row>
        <row r="3528">
          <cell r="A3528">
            <v>94653</v>
          </cell>
          <cell r="B3528" t="str">
            <v>TUBO, PVC, SOLDÁVEL, DN 75 MM, INSTALADO EM RESERVAÇÃO DE ÁGUA DE EDIFICAÇÃO QUE POSSUA RESERVATÓRIO DE FIBRA/FIBROCIMENTO   FORNECIMENTO E INSTALAÇÃO. AF_06/2016</v>
          </cell>
          <cell r="C3528" t="str">
            <v>M</v>
          </cell>
          <cell r="D3528">
            <v>53.74</v>
          </cell>
        </row>
        <row r="3529">
          <cell r="A3529">
            <v>94654</v>
          </cell>
          <cell r="B3529" t="str">
            <v>TUBO, PVC, SOLDÁVEL, DN 85 MM, INSTALADO EM RESERVAÇÃO DE ÁGUA DE EDIFICAÇÃO QUE POSSUA RESERVATÓRIO DE FIBRA/FIBROCIMENTO   FORNECIMENTO E INSTALAÇÃO. AF_06/2016</v>
          </cell>
          <cell r="C3529" t="str">
            <v>M</v>
          </cell>
          <cell r="D3529">
            <v>70.510000000000005</v>
          </cell>
        </row>
        <row r="3530">
          <cell r="A3530">
            <v>94655</v>
          </cell>
          <cell r="B3530" t="str">
            <v>TUBO, PVC, SOLDÁVEL, DN 110 MM, INSTALADO EM RESERVAÇÃO DE ÁGUA DE EDIFICAÇÃO QUE POSSUA RESERVATÓRIO DE FIBRA/FIBROCIMENTO   FORNECIMENTO E INSTALAÇÃO. AF_06/2016</v>
          </cell>
          <cell r="C3530" t="str">
            <v>M</v>
          </cell>
          <cell r="D3530">
            <v>100.62</v>
          </cell>
        </row>
        <row r="3531">
          <cell r="A3531">
            <v>94716</v>
          </cell>
          <cell r="B3531" t="str">
            <v>TUBO, CPVC, SOLDÁVEL, DN 22 MM, INSTALADO EM RESERVAÇÃO DE ÁGUA DE EDIFICAÇÃO QUE POSSUA RESERVATÓRIO DE FIBRA/FIBROCIMENTO  FORNECIMENTO E INSTALAÇÃO. AF_06/2016</v>
          </cell>
          <cell r="C3531" t="str">
            <v>M</v>
          </cell>
          <cell r="D3531">
            <v>22.94</v>
          </cell>
        </row>
        <row r="3532">
          <cell r="A3532">
            <v>94717</v>
          </cell>
          <cell r="B3532" t="str">
            <v>TUBO, CPVC, SOLDÁVEL, DN 28 MM, INSTALADO EM RESERVAÇÃO DE ÁGUA DE EDIFICAÇÃO QUE POSSUA RESERVATÓRIO DE FIBRA/FIBROCIMENTO  FORNECIMENTO E INSTALAÇÃO. AF_06/2016</v>
          </cell>
          <cell r="C3532" t="str">
            <v>M</v>
          </cell>
          <cell r="D3532">
            <v>33.96</v>
          </cell>
        </row>
        <row r="3533">
          <cell r="A3533">
            <v>94718</v>
          </cell>
          <cell r="B3533" t="str">
            <v>TUBO, CPVC, SOLDÁVEL, DN 35 MM, INSTALADO EM RESERVAÇÃO DE ÁGUA DE EDIFICAÇÃO QUE POSSUA RESERVATÓRIO DE FIBRA/FIBROCIMENTO  FORNECIMENTO E INSTALAÇÃO. AF_06/2016</v>
          </cell>
          <cell r="C3533" t="str">
            <v>M</v>
          </cell>
          <cell r="D3533">
            <v>41.97</v>
          </cell>
        </row>
        <row r="3534">
          <cell r="A3534">
            <v>94719</v>
          </cell>
          <cell r="B3534" t="str">
            <v>TUBO, CPVC, SOLDÁVEL, DN 42 MM, INSTALADO EM RESERVAÇÃO DE ÁGUA DE EDIFICAÇÃO QUE POSSUA RESERVATÓRIO DE FIBRA/FIBROCIMENTO  FORNECIMENTO E INSTALAÇÃO. AF_06/2016</v>
          </cell>
          <cell r="C3534" t="str">
            <v>M</v>
          </cell>
          <cell r="D3534">
            <v>55.19</v>
          </cell>
        </row>
        <row r="3535">
          <cell r="A3535">
            <v>94720</v>
          </cell>
          <cell r="B3535" t="str">
            <v>TUBO, CPVC, SOLDÁVEL, DN 54 MM, INSTALADO EM RESERVAÇÃO DE ÁGUA DE EDIFICAÇÃO QUE POSSUA RESERVATÓRIO DE FIBRA/FIBROCIMENTO  FORNECIMENTO E INSTALAÇÃO. AF_06/2016</v>
          </cell>
          <cell r="C3535" t="str">
            <v>M</v>
          </cell>
          <cell r="D3535">
            <v>83.17</v>
          </cell>
        </row>
        <row r="3536">
          <cell r="A3536">
            <v>94721</v>
          </cell>
          <cell r="B3536" t="str">
            <v>TUBO, CPVC, SOLDÁVEL, DN 73 MM, INSTALADO EM RESERVAÇÃO DE ÁGUA DE EDIFICAÇÃO QUE POSSUA RESERVATÓRIO DE FIBRA/FIBROCIMENTO  FORNECIMENTO E INSTALAÇÃO. AF_06/2016</v>
          </cell>
          <cell r="C3536" t="str">
            <v>M</v>
          </cell>
          <cell r="D3536">
            <v>121.92</v>
          </cell>
        </row>
        <row r="3537">
          <cell r="A3537">
            <v>94722</v>
          </cell>
          <cell r="B3537" t="str">
            <v>TUBO, CPVC, SOLDÁVEL, DN 89 MM, INSTALADO EM RESERVAÇÃO DE ÁGUA DE EDIFICAÇÃO QUE POSSUA RESERVATÓRIO DE FIBRA/FIBROCIMENTO  FORNECIMENTO E INSTALAÇÃO. AF_06/2016</v>
          </cell>
          <cell r="C3537" t="str">
            <v>M</v>
          </cell>
          <cell r="D3537">
            <v>212.15</v>
          </cell>
        </row>
        <row r="3538">
          <cell r="A3538">
            <v>95697</v>
          </cell>
          <cell r="B3538" t="str">
            <v>TUBO DE AÇO PRETO SEM COSTURA, CONEXÃO SOLDADA, DN 40 (1 1/2"), INSTALADO EM REDE DE ALIMENTAÇÃO PARA HIDRANTE - FORNECIMENTO E INSTALAÇÃO. AF_10/2020</v>
          </cell>
          <cell r="C3538" t="str">
            <v>M</v>
          </cell>
          <cell r="D3538">
            <v>81.98</v>
          </cell>
        </row>
        <row r="3539">
          <cell r="A3539">
            <v>96635</v>
          </cell>
          <cell r="B3539" t="str">
            <v>TUBO, PPR, DN 25, CLASSE PN 20,  INSTALADO EM RAMAL OU SUB-RAMAL DE ÁGUA  FORNECIMENTO E INSTALAÇÃO. AF_06/2015</v>
          </cell>
          <cell r="C3539" t="str">
            <v>M</v>
          </cell>
          <cell r="D3539">
            <v>29.37</v>
          </cell>
        </row>
        <row r="3540">
          <cell r="A3540">
            <v>96636</v>
          </cell>
          <cell r="B3540" t="str">
            <v>TUBO, PPR, DN 25, CLASSE PN 25 INSTALADO EM RAMAL OU SUB-RAMAL DE ÁGUA  FORNECIMENTO E INSTALAÇÃO. AF_06/2015</v>
          </cell>
          <cell r="C3540" t="str">
            <v>M</v>
          </cell>
          <cell r="D3540">
            <v>30.75</v>
          </cell>
        </row>
        <row r="3541">
          <cell r="A3541">
            <v>96644</v>
          </cell>
          <cell r="B3541" t="str">
            <v>TUBO, PPR, DN 25, CLASSE PN 20,  INSTALADO EM RAMAL DE DISTRIBUIÇÃO DE ÁGUA  FORNECIMENTO E INSTALAÇÃO. AF_06/2015</v>
          </cell>
          <cell r="C3541" t="str">
            <v>M</v>
          </cell>
          <cell r="D3541">
            <v>20.9</v>
          </cell>
        </row>
        <row r="3542">
          <cell r="A3542">
            <v>96645</v>
          </cell>
          <cell r="B3542" t="str">
            <v>TUBO, PPR, DN 32, CLASSE PN 12,  INSTALADO EM RAMAL DE DISTRIBUIÇÃO DE ÁGUA  FORNECIMENTO E INSTALAÇÃO. AF_06/2015</v>
          </cell>
          <cell r="C3542" t="str">
            <v>M</v>
          </cell>
          <cell r="D3542">
            <v>26.85</v>
          </cell>
        </row>
        <row r="3543">
          <cell r="A3543">
            <v>96646</v>
          </cell>
          <cell r="B3543" t="str">
            <v>TUBO, PPR, DN 40, CLASSE PN 12,  INSTALADO EM RAMAL DE DISTRIBUIÇÃO DE ÁGUA  FORNECIMENTO E INSTALAÇÃO. AF_06/2015</v>
          </cell>
          <cell r="C3543" t="str">
            <v>M</v>
          </cell>
          <cell r="D3543">
            <v>41.46</v>
          </cell>
        </row>
        <row r="3544">
          <cell r="A3544">
            <v>96647</v>
          </cell>
          <cell r="B3544" t="str">
            <v>TUBO, PPR, DN 25, CLASSE PN 25,  INSTALADO EM RAMAL DE DISTRIBUIÇÃO DE ÁGUA  FORNECIMENTO E INSTALAÇÃO. AF_06/2015</v>
          </cell>
          <cell r="C3544" t="str">
            <v>M</v>
          </cell>
          <cell r="D3544">
            <v>19.36</v>
          </cell>
        </row>
        <row r="3545">
          <cell r="A3545">
            <v>96648</v>
          </cell>
          <cell r="B3545" t="str">
            <v>TUBO, PPR, DN 32, CLASSE PN 25,  INSTALADO EM RAMAL DE DISTRIBUIÇÃO DE ÁGUA  FORNECIMENTO E INSTALAÇÃO. AF_06/2015</v>
          </cell>
          <cell r="C3545" t="str">
            <v>M</v>
          </cell>
          <cell r="D3545">
            <v>34.5</v>
          </cell>
        </row>
        <row r="3546">
          <cell r="A3546">
            <v>96649</v>
          </cell>
          <cell r="B3546" t="str">
            <v>TUBO, PPR, DN 40, CLASSE PN 25,  INSTALADO EM RAMAL DE DISTRIBUIÇÃO DE ÁGUA  FORNECIMENTO E INSTALAÇÃO. AF_06/2015</v>
          </cell>
          <cell r="C3546" t="str">
            <v>M</v>
          </cell>
          <cell r="D3546">
            <v>50.1</v>
          </cell>
        </row>
        <row r="3547">
          <cell r="A3547">
            <v>96668</v>
          </cell>
          <cell r="B3547" t="str">
            <v>TUBO, PPR, DN 25, CLASSE PN 20,  INSTALADO EM PRUMADA DE ÁGUA  FORNECIMENTO E INSTALAÇÃO. AF_06/2015</v>
          </cell>
          <cell r="C3547" t="str">
            <v>M</v>
          </cell>
          <cell r="D3547">
            <v>14.99</v>
          </cell>
        </row>
        <row r="3548">
          <cell r="A3548">
            <v>96669</v>
          </cell>
          <cell r="B3548" t="str">
            <v>TUBO, PPR, DN 32, CLASSE PN 12,  INSTALADO EM PRUMADA DE ÁGUA  FORNECIMENTO E INSTALAÇÃO. AF_06/2015</v>
          </cell>
          <cell r="C3548" t="str">
            <v>M</v>
          </cell>
          <cell r="D3548">
            <v>18.68</v>
          </cell>
        </row>
        <row r="3549">
          <cell r="A3549">
            <v>96670</v>
          </cell>
          <cell r="B3549" t="str">
            <v>TUBO, PPR, DN 40, CLASSE PN 12,  INSTALADO EM PRUMADA DE ÁGUA  FORNECIMENTO E INSTALAÇÃO. AF_06/2015</v>
          </cell>
          <cell r="C3549" t="str">
            <v>M</v>
          </cell>
          <cell r="D3549">
            <v>28.38</v>
          </cell>
        </row>
        <row r="3550">
          <cell r="A3550">
            <v>96671</v>
          </cell>
          <cell r="B3550" t="str">
            <v>TUBO, PPR, DN 50, CLASSE PN 12,  INSTALADO EM PRUMADA DE ÁGUA  FORNECIMENTO E INSTALAÇÃO. AF_06/2015</v>
          </cell>
          <cell r="C3550" t="str">
            <v>M</v>
          </cell>
          <cell r="D3550">
            <v>37.86</v>
          </cell>
        </row>
        <row r="3551">
          <cell r="A3551">
            <v>96672</v>
          </cell>
          <cell r="B3551" t="str">
            <v>TUBO, PPR, DN 63, CLASSE PN 12,  INSTALADO EM PRUMADA DE ÁGUA  FORNECIMENTO E INSTALAÇÃO. AF_06/2015</v>
          </cell>
          <cell r="C3551" t="str">
            <v>M</v>
          </cell>
          <cell r="D3551">
            <v>55.46</v>
          </cell>
        </row>
        <row r="3552">
          <cell r="A3552">
            <v>96673</v>
          </cell>
          <cell r="B3552" t="str">
            <v>TUBO, PPR, DN 75, CLASSE PN 12,  INSTALADO EM PRUMADA DE ÁGUA  FORNECIMENTO E INSTALAÇÃO. AF_06/2015</v>
          </cell>
          <cell r="C3552" t="str">
            <v>M</v>
          </cell>
          <cell r="D3552">
            <v>91.17</v>
          </cell>
        </row>
        <row r="3553">
          <cell r="A3553">
            <v>96674</v>
          </cell>
          <cell r="B3553" t="str">
            <v>TUBO, PPR, DN 90, CLASSE PN 12,  INSTALADO EM PRUMADA DE ÁGUA  FORNECIMENTO E INSTALAÇÃO. AF_06/2015</v>
          </cell>
          <cell r="C3553" t="str">
            <v>M</v>
          </cell>
          <cell r="D3553">
            <v>128.01</v>
          </cell>
        </row>
        <row r="3554">
          <cell r="A3554">
            <v>96675</v>
          </cell>
          <cell r="B3554" t="str">
            <v>TUBO, PPR, DN 110, CLASSE PN 12,  INSTALADO EM PRUMADA DE ÁGUA  FORNECIMENTO E INSTALAÇÃO. AF_06/2015</v>
          </cell>
          <cell r="C3554" t="str">
            <v>M</v>
          </cell>
          <cell r="D3554">
            <v>223.67</v>
          </cell>
        </row>
        <row r="3555">
          <cell r="A3555">
            <v>96676</v>
          </cell>
          <cell r="B3555" t="str">
            <v>TUBO, PPR, DN 25, CLASSE PN 25,  INSTALADO EM PRUMADA DE ÁGUA  FORNECIMENTO E INSTALAÇÃO. AF_06/2015</v>
          </cell>
          <cell r="C3555" t="str">
            <v>M</v>
          </cell>
          <cell r="D3555">
            <v>14.95</v>
          </cell>
        </row>
        <row r="3556">
          <cell r="A3556">
            <v>96677</v>
          </cell>
          <cell r="B3556" t="str">
            <v>TUBO, PPR, DN 32, CLASSE PN 25,  INSTALADO EM PRUMADA DE ÁGUA  FORNECIMENTO E INSTALAÇÃO. AF_06/2015</v>
          </cell>
          <cell r="C3556" t="str">
            <v>M</v>
          </cell>
          <cell r="D3556">
            <v>24.76</v>
          </cell>
        </row>
        <row r="3557">
          <cell r="A3557">
            <v>96678</v>
          </cell>
          <cell r="B3557" t="str">
            <v>TUBO, PPR, DN 40, CLASSE PN 25,  INSTALADO EM PRUMADA DE ÁGUA  FORNECIMENTO E INSTALAÇÃO. AF_06/2015</v>
          </cell>
          <cell r="C3557" t="str">
            <v>M</v>
          </cell>
          <cell r="D3557">
            <v>34.380000000000003</v>
          </cell>
        </row>
        <row r="3558">
          <cell r="A3558">
            <v>96679</v>
          </cell>
          <cell r="B3558" t="str">
            <v>TUBO, PPR, DN 50, CLASSE PN 25,  INSTALADO EM PRUMADA DE ÁGUA  FORNECIMENTO E INSTALAÇÃO. AF_06/2015</v>
          </cell>
          <cell r="C3558" t="str">
            <v>M</v>
          </cell>
          <cell r="D3558">
            <v>50.11</v>
          </cell>
        </row>
        <row r="3559">
          <cell r="A3559">
            <v>96680</v>
          </cell>
          <cell r="B3559" t="str">
            <v>TUBO, PPR, DN 63, CLASSE PN 25,  INSTALADO EM PRUMADA DE ÁGUA  FORNECIMENTO E INSTALAÇÃO. AF_06/2015</v>
          </cell>
          <cell r="C3559" t="str">
            <v>M</v>
          </cell>
          <cell r="D3559">
            <v>67.19</v>
          </cell>
        </row>
        <row r="3560">
          <cell r="A3560">
            <v>96681</v>
          </cell>
          <cell r="B3560" t="str">
            <v>TUBO, PPR, DN 75, CLASSE PN 25,  INSTALADO EM PRUMADA DE ÁGUA  FORNECIMENTO E INSTALAÇÃO. AF_06/2015</v>
          </cell>
          <cell r="C3560" t="str">
            <v>M</v>
          </cell>
          <cell r="D3560">
            <v>126.67</v>
          </cell>
        </row>
        <row r="3561">
          <cell r="A3561">
            <v>96682</v>
          </cell>
          <cell r="B3561" t="str">
            <v>TUBO, PPR, DN 90, CLASSE PN 25,  INSTALADO EM PRUMADA DE ÁGUA  FORNECIMENTO E INSTALAÇÃO. AF_06/2015</v>
          </cell>
          <cell r="C3561" t="str">
            <v>M</v>
          </cell>
          <cell r="D3561">
            <v>187.04</v>
          </cell>
        </row>
        <row r="3562">
          <cell r="A3562">
            <v>96683</v>
          </cell>
          <cell r="B3562" t="str">
            <v>TUBO, PPR, DN 110, CLASSE PN 25,  INSTALADO EM PRUMADA DE ÁGUA  FORNECIMENTO E INSTALAÇÃO. AF_06/2015</v>
          </cell>
          <cell r="C3562" t="str">
            <v>M</v>
          </cell>
          <cell r="D3562">
            <v>255.45</v>
          </cell>
        </row>
        <row r="3563">
          <cell r="A3563">
            <v>96718</v>
          </cell>
          <cell r="B3563" t="str">
            <v>TUBO, PPR, DN 20, CLASSE PN 20,  INSTALADO EM RESERVAÇÃO DE ÁGUA DE EDIFICAÇÃO QUE POSSUA RESERVATÓRIO DE FIBRA/FIBROCIMENTO  FORNECIMENTO E INSTALAÇÃO. AF_06/2016</v>
          </cell>
          <cell r="C3563" t="str">
            <v>M</v>
          </cell>
          <cell r="D3563">
            <v>10.08</v>
          </cell>
        </row>
        <row r="3564">
          <cell r="A3564">
            <v>96719</v>
          </cell>
          <cell r="B3564" t="str">
            <v>TUBO, PPR, DN 25, CLASSE PN 20,  INSTALADO EM RESERVAÇÃO DE ÁGUA DE EDIFICAÇÃO QUE POSSUA RESERVATÓRIO DE FIBRA/FIBROCIMENTO  FORNECIMENTO E INSTALAÇÃO. AF_06/2016</v>
          </cell>
          <cell r="C3564" t="str">
            <v>M</v>
          </cell>
          <cell r="D3564">
            <v>18.350000000000001</v>
          </cell>
        </row>
        <row r="3565">
          <cell r="A3565">
            <v>96720</v>
          </cell>
          <cell r="B3565" t="str">
            <v>TUBO, PPR, DN 32, CLASSE PN 12,  INSTALADO EM RESERVAÇÃO DE ÁGUA DE EDIFICAÇÃO QUE POSSUA RESERVATÓRIO DE FIBRA/FIBROCIMENTO  FORNECIMENTO E INSTALAÇÃO. AF_06/2016</v>
          </cell>
          <cell r="C3565" t="str">
            <v>M</v>
          </cell>
          <cell r="D3565">
            <v>22.41</v>
          </cell>
        </row>
        <row r="3566">
          <cell r="A3566">
            <v>96721</v>
          </cell>
          <cell r="B3566" t="str">
            <v>TUBO, PPR, DN 40, CLASSE PN 12,  INSTALADO EM RESERVAÇÃO DE ÁGUA DE EDIFICAÇÃO QUE POSSUA RESERVATÓRIO DE FIBRA/FIBROCIMENTO  FORNECIMENTO E INSTALAÇÃO. AF_06/2016</v>
          </cell>
          <cell r="C3566" t="str">
            <v>M</v>
          </cell>
          <cell r="D3566">
            <v>31.06</v>
          </cell>
        </row>
        <row r="3567">
          <cell r="A3567">
            <v>96722</v>
          </cell>
          <cell r="B3567" t="str">
            <v>TUBO, PPR, DN 50, CLASSE PN 12,  INSTALADO EM RESERVAÇÃO DE ÁGUA DE EDIFICAÇÃO QUE POSSUA RESERVATÓRIO DE FIBRA/FIBROCIMENTO  FORNECIMENTO E INSTALAÇÃO. AF_06/2016</v>
          </cell>
          <cell r="C3567" t="str">
            <v>M</v>
          </cell>
          <cell r="D3567">
            <v>41.96</v>
          </cell>
        </row>
        <row r="3568">
          <cell r="A3568">
            <v>96723</v>
          </cell>
          <cell r="B3568" t="str">
            <v>TUBO, PPR, DN 63, CLASSE PN 12,  INSTALADO EM RESERVAÇÃO DE ÁGUA DE EDIFICAÇÃO QUE POSSUA RESERVATÓRIO DE FIBRA/FIBROCIMENTO  FORNECIMENTO E INSTALAÇÃO. AF_06/2016</v>
          </cell>
          <cell r="C3568" t="str">
            <v>M</v>
          </cell>
          <cell r="D3568">
            <v>57.11</v>
          </cell>
        </row>
        <row r="3569">
          <cell r="A3569">
            <v>96724</v>
          </cell>
          <cell r="B3569" t="str">
            <v>TUBO, PPR, DN 75, CLASSE PN 12,  INSTALADO EM RESERVAÇÃO DE ÁGUA DE EDIFICAÇÃO QUE POSSUA RESERVATÓRIO DE FIBRA/FIBROCIMENTO  FORNECIMENTO E INSTALAÇÃO. AF_06/2016</v>
          </cell>
          <cell r="C3569" t="str">
            <v>M</v>
          </cell>
          <cell r="D3569">
            <v>93.2</v>
          </cell>
        </row>
        <row r="3570">
          <cell r="A3570">
            <v>96725</v>
          </cell>
          <cell r="B3570" t="str">
            <v>TUBO, PPR, DN 90, CLASSE PN 12,  INSTALADO EM RESERVAÇÃO DE ÁGUA DE EDIFICAÇÃO QUE POSSUA RESERVATÓRIO DE FIBRA/FIBROCIMENTO  FORNECIMENTO E INSTALAÇÃO. AF_06/2016</v>
          </cell>
          <cell r="C3570" t="str">
            <v>M</v>
          </cell>
          <cell r="D3570">
            <v>124.79</v>
          </cell>
        </row>
        <row r="3571">
          <cell r="A3571">
            <v>96726</v>
          </cell>
          <cell r="B3571" t="str">
            <v>TUBO, PPR, DN 110, CLASSE PN 12,  INSTALADO EM RESERVAÇÃO DE ÁGUA DE EDIFICAÇÃO QUE POSSUA RESERVATÓRIO DE FIBRA/FIBROCIMENTO  FORNECIMENTO E INSTALAÇÃO. AF_06/2016</v>
          </cell>
          <cell r="C3571" t="str">
            <v>M</v>
          </cell>
          <cell r="D3571">
            <v>203.89</v>
          </cell>
        </row>
        <row r="3572">
          <cell r="A3572">
            <v>96727</v>
          </cell>
          <cell r="B3572" t="str">
            <v>TUBO, PPR, DN 20, CLASSE PN 25,  INSTALADO EM RESERVAÇÃO DE ÁGUA DE EDIFICAÇÃO QUE POSSUA RESERVATÓRIO DE FIBRA/FIBROCIMENTO  FORNECIMENTO E INSTALAÇÃO. AF_06/2016</v>
          </cell>
          <cell r="C3572" t="str">
            <v>M</v>
          </cell>
          <cell r="D3572">
            <v>15.29</v>
          </cell>
        </row>
        <row r="3573">
          <cell r="A3573">
            <v>96728</v>
          </cell>
          <cell r="B3573" t="str">
            <v>TUBO, PPR, DN 25, CLASSE PN 25,  INSTALADO EM RESERVAÇÃO DE ÁGUA DE EDIFICAÇÃO QUE POSSUA RESERVATÓRIO DE FIBRA/FIBROCIMENTO  FORNECIMENTO E INSTALAÇÃO. AF_06/2016</v>
          </cell>
          <cell r="C3573" t="str">
            <v>M</v>
          </cell>
          <cell r="D3573">
            <v>18.8</v>
          </cell>
        </row>
        <row r="3574">
          <cell r="A3574">
            <v>96729</v>
          </cell>
          <cell r="B3574" t="str">
            <v>TUBO, PPR, DN 32, CLASSE PN 25,  INSTALADO EM RESERVAÇÃO DE ÁGUA DE EDIFICAÇÃO QUE POSSUA RESERVATÓRIO DE FIBRA/FIBROCIMENTO  FORNECIMENTO E INSTALAÇÃO. AF_06/2016</v>
          </cell>
          <cell r="C3574" t="str">
            <v>M</v>
          </cell>
          <cell r="D3574">
            <v>29.08</v>
          </cell>
        </row>
        <row r="3575">
          <cell r="A3575">
            <v>96730</v>
          </cell>
          <cell r="B3575" t="str">
            <v>TUBO, PPR, DN 40, CLASSE PN 25,  INSTALADO EM RESERVAÇÃO DE ÁGUA DE EDIFICAÇÃO QUE POSSUA RESERVATÓRIO DE FIBRA/FIBROCIMENTO  FORNECIMENTO E INSTALAÇÃO. AF_06/2016</v>
          </cell>
          <cell r="C3575" t="str">
            <v>M</v>
          </cell>
          <cell r="D3575">
            <v>37.57</v>
          </cell>
        </row>
        <row r="3576">
          <cell r="A3576">
            <v>96731</v>
          </cell>
          <cell r="B3576" t="str">
            <v>TUBO, PPR, DN 50, CLASSE PN 25,  INSTALADO EM RESERVAÇÃO DE ÁGUA DE EDIFICAÇÃO QUE POSSUA RESERVATÓRIO DE FIBRA/FIBROCIMENTO  FORNECIMENTO E INSTALAÇÃO. AF_06/2016</v>
          </cell>
          <cell r="C3576" t="str">
            <v>M</v>
          </cell>
          <cell r="D3576">
            <v>54.77</v>
          </cell>
        </row>
        <row r="3577">
          <cell r="A3577">
            <v>96732</v>
          </cell>
          <cell r="B3577" t="str">
            <v>TUBO, PPR, DN 63, CLASSE PN 25,  INSTALADO EM RESERVAÇÃO DE ÁGUA DE EDIFICAÇÃO QUE POSSUA RESERVATÓRIO DE FIBRA/FIBROCIMENTO  FORNECIMENTO E INSTALAÇÃO. AF_06/2016</v>
          </cell>
          <cell r="C3577" t="str">
            <v>M</v>
          </cell>
          <cell r="D3577">
            <v>69.13</v>
          </cell>
        </row>
        <row r="3578">
          <cell r="A3578">
            <v>96733</v>
          </cell>
          <cell r="B3578" t="str">
            <v>TUBO, PPR, DN 75, CLASSE PN 25,  INSTALADO EM RESERVAÇÃO DE ÁGUA DE EDIFICAÇÃO QUE POSSUA RESERVATÓRIO DE FIBRA/FIBROCIMENTO  FORNECIMENTO E INSTALAÇÃO. AF_06/2016</v>
          </cell>
          <cell r="C3578" t="str">
            <v>M</v>
          </cell>
          <cell r="D3578">
            <v>127.81</v>
          </cell>
        </row>
        <row r="3579">
          <cell r="A3579">
            <v>96734</v>
          </cell>
          <cell r="B3579" t="str">
            <v>TUBO, PPR, DN 90, CLASSE PN 25,  INSTALADO EM RESERVAÇÃO DE ÁGUA DE EDIFICAÇÃO QUE POSSUA RESERVATÓRIO DE FIBRA/FIBROCIMENTO  FORNECIMENTO E INSTALAÇÃO. AF_06/2016</v>
          </cell>
          <cell r="C3579" t="str">
            <v>M</v>
          </cell>
          <cell r="D3579">
            <v>180.73</v>
          </cell>
        </row>
        <row r="3580">
          <cell r="A3580">
            <v>96735</v>
          </cell>
          <cell r="B3580" t="str">
            <v>TUBO, PPR, DN 110, CLASSE PN 25,  INSTALADO EM RESERVAÇÃO DE ÁGUA DE EDIFICAÇÃO QUE POSSUA RESERVATÓRIO DE FIBRA/FIBROCIMENTO  FORNECIMENTO E INSTALAÇÃO. AF_06/2016</v>
          </cell>
          <cell r="C3580" t="str">
            <v>M</v>
          </cell>
          <cell r="D3580">
            <v>233.51</v>
          </cell>
        </row>
        <row r="3581">
          <cell r="A3581">
            <v>96794</v>
          </cell>
          <cell r="B3581" t="str">
            <v>TUBO, PEX, MONOCAMADA, DN 16, INSTALADO EM RAMAL OU SUB-RAMAL DE ÁGUA  FORNECIMENTO E INSTALAÇÃO. AF_06/2015</v>
          </cell>
          <cell r="C3581" t="str">
            <v>M</v>
          </cell>
          <cell r="D3581">
            <v>8.74</v>
          </cell>
        </row>
        <row r="3582">
          <cell r="A3582">
            <v>96795</v>
          </cell>
          <cell r="B3582" t="str">
            <v>TUBO, PEX, MONOCAMADA, DN 20, INSTALADO EM RAMAL OU SUB-RAMAL DE ÁGUA  FORNECIMENTO E INSTALAÇÃO. AF_06/2015</v>
          </cell>
          <cell r="C3582" t="str">
            <v>M</v>
          </cell>
          <cell r="D3582">
            <v>11.15</v>
          </cell>
        </row>
        <row r="3583">
          <cell r="A3583">
            <v>96796</v>
          </cell>
          <cell r="B3583" t="str">
            <v>TUBO, PEX, MONOCAMADA, DN 25, INSTALADO EM RAMAL OU SUB-RAMAL DE ÁGUA  FORNECIMENTO E INSTALAÇÃO. AF_06/2015</v>
          </cell>
          <cell r="C3583" t="str">
            <v>M</v>
          </cell>
          <cell r="D3583">
            <v>15.75</v>
          </cell>
        </row>
        <row r="3584">
          <cell r="A3584">
            <v>96797</v>
          </cell>
          <cell r="B3584" t="str">
            <v>TUBO, PEX, MONOCAMADA, DN 32, INSTALADO EM RAMAL OU SUB-RAMAL DE ÁGUA  FORNECIMENTO E INSTALAÇÃO. AF_06/2015</v>
          </cell>
          <cell r="C3584" t="str">
            <v>M</v>
          </cell>
          <cell r="D3584">
            <v>24.02</v>
          </cell>
        </row>
        <row r="3585">
          <cell r="A3585">
            <v>96798</v>
          </cell>
          <cell r="B3585" t="str">
            <v>TUBO, PEX, MONOCAMADA, DN 16, INSTALADO EM RAMAL DE DISTRIBUIÇÃO DE ÁGUA  FORNECIMENTO E INSTALAÇÃO. AF_06/2015</v>
          </cell>
          <cell r="C3585" t="str">
            <v>M</v>
          </cell>
          <cell r="D3585">
            <v>8.85</v>
          </cell>
        </row>
        <row r="3586">
          <cell r="A3586">
            <v>96799</v>
          </cell>
          <cell r="B3586" t="str">
            <v>TUBO, PEX, MONOCAMADA, DN 20, INSTALADO EM RAMAL DE DISTRIBUIÇÃO DE ÁGUA  FORNECIMENTO E INSTALAÇÃO. AF_06/2015</v>
          </cell>
          <cell r="C3586" t="str">
            <v>M</v>
          </cell>
          <cell r="D3586">
            <v>11.82</v>
          </cell>
        </row>
        <row r="3587">
          <cell r="A3587">
            <v>96800</v>
          </cell>
          <cell r="B3587" t="str">
            <v>TUBO, PEX, MONOCAMADA, DN 25, INSTALADO EM RAMAL DE DISTRIBUIÇÃO DE ÁGUA  FORNECIMENTO E INSTALAÇÃO. AF_06/2015</v>
          </cell>
          <cell r="C3587" t="str">
            <v>M</v>
          </cell>
          <cell r="D3587">
            <v>17.13</v>
          </cell>
        </row>
        <row r="3588">
          <cell r="A3588">
            <v>96801</v>
          </cell>
          <cell r="B3588" t="str">
            <v>TUBO, PEX, MONOCAMADA, DN 32, INSTALADO EM RAMAL DE DISTRIBUIÇÃO DE ÁGUA  FORNECIMENTO E INSTALAÇÃO. AF_06/2015</v>
          </cell>
          <cell r="C3588" t="str">
            <v>M</v>
          </cell>
          <cell r="D3588">
            <v>26.37</v>
          </cell>
        </row>
        <row r="3589">
          <cell r="A3589">
            <v>97327</v>
          </cell>
          <cell r="B3589" t="str">
            <v>TUBO EM COBRE FLEXÍVEL, DN 1/4, COM ISOLAMENTO, INSTALADO EM RAMAL DE ALIMENTAÇÃO DE AR CONDICIONADO COM CONDENSADORA INDIVIDUAL   FORNECIMENTO E INSTALAÇÃO. AF_12/2015</v>
          </cell>
          <cell r="C3589" t="str">
            <v>M</v>
          </cell>
          <cell r="D3589">
            <v>32.340000000000003</v>
          </cell>
        </row>
        <row r="3590">
          <cell r="A3590">
            <v>97328</v>
          </cell>
          <cell r="B3590" t="str">
            <v>TUBO EM COBRE FLEXÍVEL, DN 3/8", COM ISOLAMENTO, INSTALADO EM RAMAL DE ALIMENTAÇÃO DE AR CONDICIONADO COM CONDENSADORA INDIVIDUAL  FORNECIMENTO E INSTALAÇÃO. AF_12/2015</v>
          </cell>
          <cell r="C3590" t="str">
            <v>M</v>
          </cell>
          <cell r="D3590">
            <v>56.29</v>
          </cell>
        </row>
        <row r="3591">
          <cell r="A3591">
            <v>97329</v>
          </cell>
          <cell r="B3591" t="str">
            <v>TUBO EM COBRE FLEXÍVEL, DN 1/2", COM ISOLAMENTO, INSTALADO EM RAMAL DE ALIMENTAÇÃO DE AR CONDICIONADO COM CONDENSADORA INDIVIDUAL  FORNECIMENTO E INSTALAÇÃO. AF_12/2015</v>
          </cell>
          <cell r="C3591" t="str">
            <v>M</v>
          </cell>
          <cell r="D3591">
            <v>70.83</v>
          </cell>
        </row>
        <row r="3592">
          <cell r="A3592">
            <v>97330</v>
          </cell>
          <cell r="B3592" t="str">
            <v>TUBO EM COBRE FLEXÍVEL, DN 5/8", COM ISOLAMENTO, INSTALADO EM RAMAL DE ALIMENTAÇÃO DE AR CONDICIONADO COM CONDENSADORA INDIVIDUAL  FORNECIMENTO E INSTALAÇÃO. AF_12/2015</v>
          </cell>
          <cell r="C3592" t="str">
            <v>M</v>
          </cell>
          <cell r="D3592">
            <v>86.62</v>
          </cell>
        </row>
        <row r="3593">
          <cell r="A3593">
            <v>97331</v>
          </cell>
          <cell r="B3593" t="str">
            <v>TUBO EM COBRE FLEXÍVEL, DN 1/4", COM ISOLAMENTO, INSTALADO EM RAMAL DE ALIMENTAÇÃO DE AR CONDICIONADO COM CONDENSADORA CENTRAL  FORNECIMENTO E INSTALAÇÃO. AF_12/2015</v>
          </cell>
          <cell r="C3593" t="str">
            <v>M</v>
          </cell>
          <cell r="D3593">
            <v>32.61</v>
          </cell>
        </row>
        <row r="3594">
          <cell r="A3594">
            <v>97332</v>
          </cell>
          <cell r="B3594" t="str">
            <v>TUBO EM COBRE FLEXÍVEL, DN 3/8", COM ISOLAMENTO, INSTALADO EM RAMAL DE ALIMENTAÇÃO DE AR CONDICIONADO COM CONDENSADORA CENTRAL  FORNECIMENTO E INSTALAÇÃO. AF_12/2015</v>
          </cell>
          <cell r="C3594" t="str">
            <v>M</v>
          </cell>
          <cell r="D3594">
            <v>56.6</v>
          </cell>
        </row>
        <row r="3595">
          <cell r="A3595">
            <v>97333</v>
          </cell>
          <cell r="B3595" t="str">
            <v>TUBO EM COBRE FLEXÍVEL, DN 1/2", COM ISOLAMENTO, INSTALADO EM RAMAL DE ALIMENTAÇÃO DE AR CONDICIONADO COM CONDENSADORA CENTRAL  FORNECIMENTO E INSTALAÇÃO. AF_12/2015</v>
          </cell>
          <cell r="C3595" t="str">
            <v>M</v>
          </cell>
          <cell r="D3595">
            <v>71.22</v>
          </cell>
        </row>
        <row r="3596">
          <cell r="A3596">
            <v>97334</v>
          </cell>
          <cell r="B3596" t="str">
            <v>TUBO EM COBRE FLEXÍVEL, DN 5/8, COM ISOLAMENTO, INSTALADO EM RAMAL DE ALIMENTAÇÃO DE AR CONDICIONADO COM CONDENSADORA CENTRAL   FORNECIMENTO E INSTALAÇÃO. AF_12/2015</v>
          </cell>
          <cell r="C3596" t="str">
            <v>M</v>
          </cell>
          <cell r="D3596">
            <v>87.04</v>
          </cell>
        </row>
        <row r="3597">
          <cell r="A3597">
            <v>97335</v>
          </cell>
          <cell r="B3597" t="str">
            <v>TUBO EM COBRE RÍGIDO, DN 22 MM, CLASSE A, SEM ISOLAMENTO, INSTALADO EM PRUMADA  FORNECIMENTO E INSTALAÇÃO. AF_12/2015</v>
          </cell>
          <cell r="C3597" t="str">
            <v>M</v>
          </cell>
          <cell r="D3597">
            <v>92.13</v>
          </cell>
        </row>
        <row r="3598">
          <cell r="A3598">
            <v>97336</v>
          </cell>
          <cell r="B3598" t="str">
            <v>TUBO EM COBRE RÍGIDO, DN 28 MM, CLASSE A, SEM ISOLAMENTO, INSTALADO EM PRUMADA  FORNECIMENTO E INSTALAÇÃO. AF_12/2015</v>
          </cell>
          <cell r="C3598" t="str">
            <v>M</v>
          </cell>
          <cell r="D3598">
            <v>117.07</v>
          </cell>
        </row>
        <row r="3599">
          <cell r="A3599">
            <v>97337</v>
          </cell>
          <cell r="B3599" t="str">
            <v>TUBO EM COBRE RÍGIDO, DN 35 MM, CLASSE A, SEM ISOLAMENTO, INSTALADO EM PRUMADA  FORNECIMENTO E INSTALAÇÃO. AF_12/2015</v>
          </cell>
          <cell r="C3599" t="str">
            <v>M</v>
          </cell>
          <cell r="D3599">
            <v>176.11</v>
          </cell>
        </row>
        <row r="3600">
          <cell r="A3600">
            <v>97338</v>
          </cell>
          <cell r="B3600" t="str">
            <v>TUBO EM COBRE RÍGIDO, DN 42 MM, CLASSE A, SEM ISOLAMENTO, INSTALADO EM PRUMADA  FORNECIMENTO E INSTALAÇÃO. AF_12/2015</v>
          </cell>
          <cell r="C3600" t="str">
            <v>M</v>
          </cell>
          <cell r="D3600">
            <v>211.75</v>
          </cell>
        </row>
        <row r="3601">
          <cell r="A3601">
            <v>97339</v>
          </cell>
          <cell r="B3601" t="str">
            <v>TUBO EM COBRE RÍGIDO, DN 54 MM, CLASSE A, SEM ISOLAMENTO, INSTALADO EM PRUMADA  FORNECIMENTO E INSTALAÇÃO. AF_12/2015</v>
          </cell>
          <cell r="C3601" t="str">
            <v>M</v>
          </cell>
          <cell r="D3601">
            <v>227.51</v>
          </cell>
        </row>
        <row r="3602">
          <cell r="A3602">
            <v>97340</v>
          </cell>
          <cell r="B3602" t="str">
            <v>TUBO EM COBRE RÍGIDO, DN 66 MM, CLASSE A, SEM ISOLAMENTO, INSTALADO EM PRUMADA  FORNECIMENTO E INSTALAÇÃO. AF_12/2015</v>
          </cell>
          <cell r="C3602" t="str">
            <v>M</v>
          </cell>
          <cell r="D3602">
            <v>228.17</v>
          </cell>
        </row>
        <row r="3603">
          <cell r="A3603">
            <v>97341</v>
          </cell>
          <cell r="B3603" t="str">
            <v>TUBO EM COBRE RÍGIDO, DN 15 MM, CLASSE A, SEM ISOLAMENTO, INSTALADO EM RAMAL DE DISTRIBUIÇÃO  FORNECIMENTO E INSTALAÇÃO. AF_12/2015</v>
          </cell>
          <cell r="C3603" t="str">
            <v>M</v>
          </cell>
          <cell r="D3603">
            <v>60.61</v>
          </cell>
        </row>
        <row r="3604">
          <cell r="A3604">
            <v>97342</v>
          </cell>
          <cell r="B3604" t="str">
            <v>TUBO EM COBRE RÍGIDO, DN 22 MM, CLASSE A, SEM ISOLAMENTO, INSTALADO EM RAMAL DE DISTRIBUIÇÃO FORNECIMENTO E INSTALAÇÃO. AF_12/2015</v>
          </cell>
          <cell r="C3604" t="str">
            <v>M</v>
          </cell>
          <cell r="D3604">
            <v>95.85</v>
          </cell>
        </row>
        <row r="3605">
          <cell r="A3605">
            <v>97343</v>
          </cell>
          <cell r="B3605" t="str">
            <v>TUBO EM COBRE RÍGIDO, DN 28 MM, CLASSE A, SEM ISOLAMENTO, INSTALADO EM RAMAL DE DISTRIBUIÇÃO FORNECIMENTO E INSTALAÇÃO. AF_12/2015</v>
          </cell>
          <cell r="C3605" t="str">
            <v>M</v>
          </cell>
          <cell r="D3605">
            <v>121.06</v>
          </cell>
        </row>
        <row r="3606">
          <cell r="A3606">
            <v>97344</v>
          </cell>
          <cell r="B3606" t="str">
            <v>TUBO EM COBRE RÍGIDO, DN 15 MM, CLASSE A, SEM ISOLAMENTO, INSTALADO EM RAMAL E SUB-RAMAL  FORNECIMENTO E INSTALAÇÃO. AF_12/2015</v>
          </cell>
          <cell r="C3606" t="str">
            <v>M</v>
          </cell>
          <cell r="D3606">
            <v>68.78</v>
          </cell>
        </row>
        <row r="3607">
          <cell r="A3607">
            <v>97345</v>
          </cell>
          <cell r="B3607" t="str">
            <v>TUBO EM COBRE RÍGIDO, DN 22 MM, CLASSE A, SEM ISOLAMENTO, INSTALADO EM RAMAL E SUB-RAMAL  FORNECIMENTO E INSTALAÇÃO. AF_12/2015</v>
          </cell>
          <cell r="C3607" t="str">
            <v>M</v>
          </cell>
          <cell r="D3607">
            <v>109.89</v>
          </cell>
        </row>
        <row r="3608">
          <cell r="A3608">
            <v>97346</v>
          </cell>
          <cell r="B3608" t="str">
            <v>TUBO EM COBRE RÍGIDO, DN 28 MM, CLASSE A, SEM ISOLAMENTO, INSTALADO EM RAMAL E SUB-RAMAL  FORNECIMENTO E INSTALAÇÃO. AF_12/2015</v>
          </cell>
          <cell r="C3608" t="str">
            <v>M</v>
          </cell>
          <cell r="D3608">
            <v>140.19999999999999</v>
          </cell>
        </row>
        <row r="3609">
          <cell r="A3609">
            <v>97347</v>
          </cell>
          <cell r="B3609" t="str">
            <v>TUBO EM COBRE RÍGIDO, DN 22 MM, CLASSE I, SEM ISOLAMENTO, INSTALADO EM PRUMADA  FORNECIMENTO E INSTALAÇÃO. AF_12/2015</v>
          </cell>
          <cell r="C3609" t="str">
            <v>M</v>
          </cell>
          <cell r="D3609">
            <v>111.11</v>
          </cell>
        </row>
        <row r="3610">
          <cell r="A3610">
            <v>97348</v>
          </cell>
          <cell r="B3610" t="str">
            <v>TUBO EM COBRE RÍGIDO, DN 28 MM, CLASSE I, SEM ISOLAMENTO, INSTALADO EM PRUMADA  FORNECIMENTO E INSTALAÇÃO. AF_12/2015</v>
          </cell>
          <cell r="C3610" t="str">
            <v>M</v>
          </cell>
          <cell r="D3610">
            <v>153.6</v>
          </cell>
        </row>
        <row r="3611">
          <cell r="A3611">
            <v>97349</v>
          </cell>
          <cell r="B3611" t="str">
            <v>TUBO EM COBRE RÍGIDO, DN 35 MM, CLASSE I, SEM ISOLAMENTO, INSTALADO EM PRUMADA  FORNECIMENTO E INSTALAÇÃO. AF_12/2015</v>
          </cell>
          <cell r="C3611" t="str">
            <v>M</v>
          </cell>
          <cell r="D3611">
            <v>221.59</v>
          </cell>
        </row>
        <row r="3612">
          <cell r="A3612">
            <v>97350</v>
          </cell>
          <cell r="B3612" t="str">
            <v>TUBO EM COBRE RÍGIDO, DN 42 MM, CLASSE I, SEM ISOLAMENTO, INSTALADO EM PRUMADA  FORNECIMENTO E INSTALAÇÃO. AF_12/2015</v>
          </cell>
          <cell r="C3612" t="str">
            <v>M</v>
          </cell>
          <cell r="D3612">
            <v>269.12</v>
          </cell>
        </row>
        <row r="3613">
          <cell r="A3613">
            <v>97351</v>
          </cell>
          <cell r="B3613" t="str">
            <v>TUBO EM COBRE RÍGIDO, DN 54 MM, CLASSE I, SEM ISOLAMENTO, INSTALADO EM PRUMADA  FORNECIMENTO E INSTALAÇÃO. AF_12/2015</v>
          </cell>
          <cell r="C3613" t="str">
            <v>M</v>
          </cell>
          <cell r="D3613">
            <v>372.24</v>
          </cell>
        </row>
        <row r="3614">
          <cell r="A3614">
            <v>97352</v>
          </cell>
          <cell r="B3614" t="str">
            <v>TUBO EM COBRE RÍGIDO, DN 66 MM, CLASSE I, SEM ISOLAMENTO, INSTALADO EM PRUMADA  FORNECIMENTO E INSTALAÇÃO. AF_12/2015</v>
          </cell>
          <cell r="C3614" t="str">
            <v>M</v>
          </cell>
          <cell r="D3614">
            <v>482.57</v>
          </cell>
        </row>
        <row r="3615">
          <cell r="A3615">
            <v>97353</v>
          </cell>
          <cell r="B3615" t="str">
            <v>TUBO EM COBRE RÍGIDO, DN 15 MM, CLASSE I, SEM ISOLAMENTO, INSTALADO EM RAMAL DE DISTRIBUIÇÃO  FORNECIMENTO E INSTALAÇÃO. AF_12/2015</v>
          </cell>
          <cell r="C3615" t="str">
            <v>M</v>
          </cell>
          <cell r="D3615">
            <v>71.849999999999994</v>
          </cell>
        </row>
        <row r="3616">
          <cell r="A3616">
            <v>97354</v>
          </cell>
          <cell r="B3616" t="str">
            <v>TUBO EM COBRE RÍGIDO, DN 22 MM, CLASSE I, SEM ISOLAMENTO, INSTALADO EM RAMAL DE DISTRIBUIÇÃO FORNECIMENTO E INSTALAÇÃO. AF_12/2015</v>
          </cell>
          <cell r="C3616" t="str">
            <v>M</v>
          </cell>
          <cell r="D3616">
            <v>114.83</v>
          </cell>
        </row>
        <row r="3617">
          <cell r="A3617">
            <v>97355</v>
          </cell>
          <cell r="B3617" t="str">
            <v>TUBO EM COBRE RÍGIDO, DN 28 MM, CLASSE I, SEM ISOLAMENTO, INSTALADO EM RAMAL DE DISTRIBUIÇÃO FORNECIMENTO E INSTALAÇÃO. AF_12/2015</v>
          </cell>
          <cell r="C3617" t="str">
            <v>M</v>
          </cell>
          <cell r="D3617">
            <v>157.59</v>
          </cell>
        </row>
        <row r="3618">
          <cell r="A3618">
            <v>97356</v>
          </cell>
          <cell r="B3618" t="str">
            <v>TUBO EM COBRE RÍGIDO, DN 15 MM, CLASSE I, SEM ISOLAMENTO, INSTALADO EM RAMAL E SUB-RAMAL  FORNECIMENTO E INSTALAÇÃO. AF_12/2015</v>
          </cell>
          <cell r="C3618" t="str">
            <v>M</v>
          </cell>
          <cell r="D3618">
            <v>80.02</v>
          </cell>
        </row>
        <row r="3619">
          <cell r="A3619">
            <v>97357</v>
          </cell>
          <cell r="B3619" t="str">
            <v>TUBO EM COBRE RÍGIDO, DN 22 MM, CLASSE I, SEM ISOLAMENTO, INSTALADO EM RAMAL E SUB-RAMAL  FORNECIMENTO E INSTALAÇÃO. AF_12/2015</v>
          </cell>
          <cell r="C3619" t="str">
            <v>M</v>
          </cell>
          <cell r="D3619">
            <v>128.87</v>
          </cell>
        </row>
        <row r="3620">
          <cell r="A3620">
            <v>97358</v>
          </cell>
          <cell r="B3620" t="str">
            <v>TUBO EM COBRE RÍGIDO, DN 28 MM, CLASSE I, SEM ISOLAMENTO, INSTALADO EM RAMAL E SUB-RAMAL  FORNECIMENTO E INSTALAÇÃO. AF_12/2015</v>
          </cell>
          <cell r="C3620" t="str">
            <v>M</v>
          </cell>
          <cell r="D3620">
            <v>176.73</v>
          </cell>
        </row>
        <row r="3621">
          <cell r="A3621">
            <v>97498</v>
          </cell>
          <cell r="B3621" t="str">
            <v>TUBO DE AÇO GALVANIZADO COM COSTURA, CLASSE MÉDIA, DN 25 (1"), CONEXÃO ROSQUEADA, INSTALADO EM REDE DE ALIMENTAÇÃO PARA HIDRANTE - FORNECIMENTO E INSTALAÇÃO. AF_10/2020</v>
          </cell>
          <cell r="C3621" t="str">
            <v>M</v>
          </cell>
          <cell r="D3621">
            <v>51.08</v>
          </cell>
        </row>
        <row r="3622">
          <cell r="A3622">
            <v>97535</v>
          </cell>
          <cell r="B3622" t="str">
            <v>TUBO DE AÇO GALVANIZADO COM COSTURA, CLASSE MÉDIA, CONEXÃO ROSQUEADA, DN 25 (1"), INSTALADO EM REDE DE ALIMENTAÇÃO PARA SPRINKLER - FORNECIMENTO E INSTALAÇÃO. AF_10/2020</v>
          </cell>
          <cell r="C3622" t="str">
            <v>M</v>
          </cell>
          <cell r="D3622">
            <v>54.8</v>
          </cell>
        </row>
        <row r="3623">
          <cell r="A3623">
            <v>97536</v>
          </cell>
          <cell r="B3623" t="str">
            <v>TUBO DE AÇO GALVANIZADO COM COSTURA, CLASSE MÉDIA, CONEXÃO ROSQUEADA, DN 25 (1"), INSTALADO EM RAMAIS  E SUB-RAMAIS DE GÁS - FORNECIMENTO E INSTALAÇÃO. AF_10/2020</v>
          </cell>
          <cell r="C3623" t="str">
            <v>M</v>
          </cell>
          <cell r="D3623">
            <v>63.36</v>
          </cell>
        </row>
        <row r="3624">
          <cell r="A3624">
            <v>100788</v>
          </cell>
          <cell r="B3624" t="str">
            <v>KIT CAVALETE PARA GÁS - SEM MEDIDOR OU REGULADOR - ENTRADA INDIVIDUAL PRINCIPAL, EM AÇO GALVANIZADO DN 15 E 25 MM (1/2" E 1") - FORNECIMENTO E INSTALAÇÃO. AF_01/2020</v>
          </cell>
          <cell r="C3624" t="str">
            <v>UN</v>
          </cell>
          <cell r="D3624">
            <v>569.79</v>
          </cell>
        </row>
        <row r="3625">
          <cell r="A3625">
            <v>100791</v>
          </cell>
          <cell r="B3625" t="str">
            <v>TUBO, PEX, MULTICAMADA, DN 16, INSTALADO EM IMPLANTAÇÃO DE INSTALAÇÕES DE GÁS - FORNECIMENTO E INSTALAÇÃO. AF_01/2020</v>
          </cell>
          <cell r="C3625" t="str">
            <v>M</v>
          </cell>
          <cell r="D3625">
            <v>17.95</v>
          </cell>
        </row>
        <row r="3626">
          <cell r="A3626">
            <v>100792</v>
          </cell>
          <cell r="B3626" t="str">
            <v>TUBO, PEX, MULTICAMADA, DN 20, INSTALADO EM IMPLANTAÇÃO DE INSTALAÇÕES DE GÁS - FORNECIMENTO E INSTALAÇÃO. AF_01/2020</v>
          </cell>
          <cell r="C3626" t="str">
            <v>M</v>
          </cell>
          <cell r="D3626">
            <v>26.7</v>
          </cell>
        </row>
        <row r="3627">
          <cell r="A3627">
            <v>100793</v>
          </cell>
          <cell r="B3627" t="str">
            <v>TUBO, PEX, MULTICAMADA, DN 26, INSTALADO EM IMPLANTAÇÃO DE INSTALAÇÕES DE GÁS - FORNECIMENTO E INSTALAÇÃO. AF_01/2020</v>
          </cell>
          <cell r="C3627" t="str">
            <v>M</v>
          </cell>
          <cell r="D3627">
            <v>35.65</v>
          </cell>
        </row>
        <row r="3628">
          <cell r="A3628">
            <v>100794</v>
          </cell>
          <cell r="B3628" t="str">
            <v>TUBO, PEX, MULTICAMADA, DN 32, INSTALADO EM IMPLANTAÇÃO DE INSTALAÇÕES DE GÁS - FORNECIMENTO E INSTALAÇÃO. AF_01/2020</v>
          </cell>
          <cell r="C3628" t="str">
            <v>M</v>
          </cell>
          <cell r="D3628">
            <v>48.33</v>
          </cell>
        </row>
        <row r="3629">
          <cell r="A3629">
            <v>100799</v>
          </cell>
          <cell r="B3629" t="str">
            <v>TUBO, PEX, MULTICAMADA, COM TUBO LUVA, DN 16, INSTALADO EM IMPLANTAÇÃO DE INSTALAÇÕES DE GÁS - FORNECIMENTO E INSTALAÇÃO. AF_01/2020</v>
          </cell>
          <cell r="C3629" t="str">
            <v>M</v>
          </cell>
          <cell r="D3629">
            <v>18.329999999999998</v>
          </cell>
        </row>
        <row r="3630">
          <cell r="A3630">
            <v>100800</v>
          </cell>
          <cell r="B3630" t="str">
            <v>TUBO, PEX, MULTICAMADA, COM TUBO LUVA, DN 20, INSTALADO EM IMPLANTAÇÃO DE INSTALAÇÕES DE GÁS - FORNECIMENTO E INSTALAÇÃO. AF_01/2020</v>
          </cell>
          <cell r="C3630" t="str">
            <v>M</v>
          </cell>
          <cell r="D3630">
            <v>27.09</v>
          </cell>
        </row>
        <row r="3631">
          <cell r="A3631">
            <v>100801</v>
          </cell>
          <cell r="B3631" t="str">
            <v>TUBO, PEX, MULTICAMADA, COM TUBO LUVA, DN 26, INSTALADO EM IMPLANTAÇÃO DE INSTALAÇÕES DE GÁS - FORNECIMENTO E INSTALAÇÃO. AF_01/2020</v>
          </cell>
          <cell r="C3631" t="str">
            <v>M</v>
          </cell>
          <cell r="D3631">
            <v>36.03</v>
          </cell>
        </row>
        <row r="3632">
          <cell r="A3632">
            <v>100802</v>
          </cell>
          <cell r="B3632" t="str">
            <v>TUBO, PEX, MULTICAMADA, COM TUBO LUVA, DN 32, INSTALADO EM IMPLANTAÇÃO DE INSTALAÇÕES DE GÁS - FORNECIMENTO E INSTALAÇÃO. AF_01/2020</v>
          </cell>
          <cell r="C3632" t="str">
            <v>M</v>
          </cell>
          <cell r="D3632">
            <v>48.71</v>
          </cell>
        </row>
        <row r="3633">
          <cell r="A3633">
            <v>100803</v>
          </cell>
          <cell r="B3633" t="str">
            <v>TUBO, PEX, MULTICAMADA, DN 16, INSTALADO EM RAMAL INTERNO DE INSTALAÇÕES DE GÁS - FORNECIMENTO E INSTALAÇÃO. AF_01/2020</v>
          </cell>
          <cell r="C3633" t="str">
            <v>M</v>
          </cell>
          <cell r="D3633">
            <v>17.170000000000002</v>
          </cell>
        </row>
        <row r="3634">
          <cell r="A3634">
            <v>100804</v>
          </cell>
          <cell r="B3634" t="str">
            <v>TUBO, PEX, MULTICAMADA, DN 20, INSTALADO EM RAMAL INTERNO DE INSTALAÇÕES DE GÁS - FORNECIMENTO E INSTALAÇÃO. AF_01/2020</v>
          </cell>
          <cell r="C3634" t="str">
            <v>M</v>
          </cell>
          <cell r="D3634">
            <v>25.78</v>
          </cell>
        </row>
        <row r="3635">
          <cell r="A3635">
            <v>100805</v>
          </cell>
          <cell r="B3635" t="str">
            <v>TUBO, PEX, MULTICAMADA, DN 26, INSTALADO EM RAMAL INTERNO DE INSTALAÇÕES DE GÁS - FORNECIMENTO E INSTALAÇÃO. AF_01/2020</v>
          </cell>
          <cell r="C3635" t="str">
            <v>M</v>
          </cell>
          <cell r="D3635">
            <v>34.54</v>
          </cell>
        </row>
        <row r="3636">
          <cell r="A3636">
            <v>100806</v>
          </cell>
          <cell r="B3636" t="str">
            <v>TUBO, PEX, MULTICAMADA, DN 32, INSTALADO EM RAMAL INTERNO DE INSTALAÇÕES DE GÁS - FORNECIMENTO E INSTALAÇÃO. AF_01/2020</v>
          </cell>
          <cell r="C3636" t="str">
            <v>M</v>
          </cell>
          <cell r="D3636">
            <v>46.97</v>
          </cell>
        </row>
        <row r="3637">
          <cell r="A3637">
            <v>100807</v>
          </cell>
          <cell r="B3637" t="str">
            <v>TUBO, PEX, MULTICAMADA, COM TUBO LUVA, DN 16, INSTALADO EM RAMAL INTERNO DE INSTALAÇÕES DE GÁS - FORNECIMENTO E INSTALAÇÃO. AF_01/2020</v>
          </cell>
          <cell r="C3637" t="str">
            <v>M</v>
          </cell>
          <cell r="D3637">
            <v>22.76</v>
          </cell>
        </row>
        <row r="3638">
          <cell r="A3638">
            <v>100808</v>
          </cell>
          <cell r="B3638" t="str">
            <v>TUBO, PEX, MULTICAMADA, COM TUBO LUVA, DN 20, INSTALADO EM RAMAL INTERNO DE INSTALAÇÕES DE GÁS - FORNECIMENTO E INSTALAÇÃO. AF_01/2020</v>
          </cell>
          <cell r="C3638" t="str">
            <v>M</v>
          </cell>
          <cell r="D3638">
            <v>32.340000000000003</v>
          </cell>
        </row>
        <row r="3639">
          <cell r="A3639">
            <v>100809</v>
          </cell>
          <cell r="B3639" t="str">
            <v>TUBO, PEX, MULTICAMADA, COM TUBO LUVA, DN 26, INSTALADO EM RAMAL INTERNO DE INSTALAÇÕES DE GÁS - FORNECIMENTO E INSTALAÇÃO. AF_01/2020</v>
          </cell>
          <cell r="C3639" t="str">
            <v>M</v>
          </cell>
          <cell r="D3639">
            <v>42.31</v>
          </cell>
        </row>
        <row r="3640">
          <cell r="A3640">
            <v>100810</v>
          </cell>
          <cell r="B3640" t="str">
            <v>TUBO, PEX, MULTICAMADA, COM TUBO LUVA, DN 32, INSTALADO EM RAMAL INTERNO DE INSTALAÇÕES DE GÁS - FORNECIMENTO E INSTALAÇÃO. AF_01/2020</v>
          </cell>
          <cell r="C3640" t="str">
            <v>M</v>
          </cell>
          <cell r="D3640">
            <v>56.43</v>
          </cell>
        </row>
        <row r="3641">
          <cell r="A3641">
            <v>101918</v>
          </cell>
          <cell r="B3641" t="str">
            <v>TUBO DE AÇO GALVANIZADO COM COSTURA, CLASSE MÉDIA, DN 100 (4"), CONEXÃO ROSQUEADA, INSTALADO EM PRUMADAS - FORNECIMENTO E INSTALAÇÃO. AF_10/2020</v>
          </cell>
          <cell r="C3641" t="str">
            <v>M</v>
          </cell>
          <cell r="D3641">
            <v>241.72</v>
          </cell>
        </row>
        <row r="3642">
          <cell r="A3642">
            <v>101919</v>
          </cell>
          <cell r="B3642" t="str">
            <v>UNIÃO, EM FERRO GALVANIZADO, 4", CONEXÃO ROSQUEADA, INSTALADO EM PRUMADAS - FORNECIMENTO E INSTALAÇÃO. AF_10/2020</v>
          </cell>
          <cell r="C3642" t="str">
            <v>UN</v>
          </cell>
          <cell r="D3642">
            <v>322.32</v>
          </cell>
        </row>
        <row r="3643">
          <cell r="A3643">
            <v>101920</v>
          </cell>
          <cell r="B3643" t="str">
            <v>LUVA, EM FERRO GALVANIZADO, 4", CONEXÃO ROSQUEADA, INSTALADO EM PRUMADAS - FORNECIMENTO E INSTALAÇÃO. AF_10/2020</v>
          </cell>
          <cell r="C3643" t="str">
            <v>UN</v>
          </cell>
          <cell r="D3643">
            <v>153.52000000000001</v>
          </cell>
        </row>
        <row r="3644">
          <cell r="A3644">
            <v>101921</v>
          </cell>
          <cell r="B3644" t="str">
            <v>LUVA DE REDUÇÃO, EM FERRO GALVANIZADO, 4" X 2 1/2", CONEXÃO ROSQUEADA, INSTALADO EM PRUMADAS - FORNECIMENTO E INSTALAÇÃO. AF_10/2020</v>
          </cell>
          <cell r="C3644" t="str">
            <v>UN</v>
          </cell>
          <cell r="D3644">
            <v>175.25</v>
          </cell>
        </row>
        <row r="3645">
          <cell r="A3645">
            <v>101922</v>
          </cell>
          <cell r="B3645" t="str">
            <v>LUVA DE REDUÇÃO, EM FERRO GALVANIZADO, 4" X 2", CONEXÃO ROSQUEADA, INSTALADO EM PRUMADAS - FORNECIMENTO E INSTALAÇÃO. AF_10/2020</v>
          </cell>
          <cell r="C3645" t="str">
            <v>UN</v>
          </cell>
          <cell r="D3645">
            <v>175.25</v>
          </cell>
        </row>
        <row r="3646">
          <cell r="A3646">
            <v>101923</v>
          </cell>
          <cell r="B3646" t="str">
            <v>LUVA DE REDUÇÃO, EM FERRO GALVANIZADO, 4" X 3", CONEXÃO ROSQUEADA, INSTALADO EM PRUMADAS - FORNECIMENTO E INSTALAÇÃO. AF_10/2020</v>
          </cell>
          <cell r="C3646" t="str">
            <v>UN</v>
          </cell>
          <cell r="D3646">
            <v>175.25</v>
          </cell>
        </row>
        <row r="3647">
          <cell r="A3647">
            <v>101924</v>
          </cell>
          <cell r="B3647" t="str">
            <v>NIPLE, EM FERRO GALVANIZADO, 4", CONEXÃO ROSQUEADA, INSTALADO EM PRUMADAS - FORNECIMENTO E INSTALAÇÃO. AF_10/2020</v>
          </cell>
          <cell r="C3647" t="str">
            <v>UN</v>
          </cell>
          <cell r="D3647">
            <v>144.41999999999999</v>
          </cell>
        </row>
        <row r="3648">
          <cell r="A3648">
            <v>101925</v>
          </cell>
          <cell r="B3648" t="str">
            <v>JOELHO 90°, EM FERRO GALVANIZADO, 4", CONEXÃO ROSQUEADA, INSTALADO EM PRUMADAS - FORNECIMENTO E INSTALAÇÃO. AF_10/2020</v>
          </cell>
          <cell r="C3648" t="str">
            <v>UN</v>
          </cell>
          <cell r="D3648">
            <v>241.48</v>
          </cell>
        </row>
        <row r="3649">
          <cell r="A3649">
            <v>101926</v>
          </cell>
          <cell r="B3649" t="str">
            <v>TÊ, EM FERRO GALVANIZADO, 4", CONEXÃO ROSQUEADA, INSTALADO EM PRUMADAS - FORNECIMENTO E INSTALAÇÃO. AF_10/2020</v>
          </cell>
          <cell r="C3649" t="str">
            <v>UN</v>
          </cell>
          <cell r="D3649">
            <v>311.33</v>
          </cell>
        </row>
        <row r="3650">
          <cell r="A3650">
            <v>101927</v>
          </cell>
          <cell r="B3650" t="str">
            <v>TUBO DE AÇO GALVANIZADO COM COSTURA, CLASSE MÉDIA, DN 100 (4"), CONEXÃO ROSQUEADA, INSTALADO EM REDE DE ALIMENTAÇÃO PARA HIDRANTE - FORNECIMENTO E INSTALAÇÃO. AF_10/2020</v>
          </cell>
          <cell r="C3650" t="str">
            <v>M</v>
          </cell>
          <cell r="D3650">
            <v>230.12</v>
          </cell>
        </row>
        <row r="3651">
          <cell r="A3651">
            <v>101928</v>
          </cell>
          <cell r="B3651" t="str">
            <v>UNIÃO, EM FERRO GALVANIZADO, 4", CONEXÃO ROSQUEADA, INSTALADO EM REDE DE ALIMENTAÇÃO PARA HIDRANTE - FORNECIMENTO E INSTALAÇÃO. AF_10/2020</v>
          </cell>
          <cell r="C3651" t="str">
            <v>UN</v>
          </cell>
          <cell r="D3651">
            <v>326.77</v>
          </cell>
        </row>
        <row r="3652">
          <cell r="A3652">
            <v>101929</v>
          </cell>
          <cell r="B3652" t="str">
            <v>LUVA, EM FERRO GALVANIZADO, 4", CONEXÃO ROSQUEADA, INSTALADO EM REDE DE ALIMENTAÇÃO PARA HIDRANTE - FORNECIMENTO E INSTALAÇÃO. AF_10/2020</v>
          </cell>
          <cell r="C3652" t="str">
            <v>UN</v>
          </cell>
          <cell r="D3652">
            <v>157.97</v>
          </cell>
        </row>
        <row r="3653">
          <cell r="A3653">
            <v>101930</v>
          </cell>
          <cell r="B3653" t="str">
            <v>LUVA DE REDUÇÃO, EM FERRO GALVANIZADO, 4" X 2 1/2", CONEXÃO ROSQUEADA, INSTALADO EM REDE DE ALIMENTAÇÃO PARA HIDRANTE - FORNECIMENTO E INSTALAÇÃO. AF_10/2020</v>
          </cell>
          <cell r="C3653" t="str">
            <v>UN</v>
          </cell>
          <cell r="D3653">
            <v>179.7</v>
          </cell>
        </row>
        <row r="3654">
          <cell r="A3654">
            <v>101931</v>
          </cell>
          <cell r="B3654" t="str">
            <v>LUVA DE REDUÇÃO, EM FERRO GALVANIZADO, 4" X 2", CONEXÃO ROSQUEADA, INSTALADO EM REDE DE ALIMENTAÇÃO PARA HIDRANTE - FORNECIMENTO E INSTALAÇÃO. AF_10/2020</v>
          </cell>
          <cell r="C3654" t="str">
            <v>UN</v>
          </cell>
          <cell r="D3654">
            <v>179.7</v>
          </cell>
        </row>
        <row r="3655">
          <cell r="A3655">
            <v>101932</v>
          </cell>
          <cell r="B3655" t="str">
            <v>LUVA DE REDUÇÃO, EM FERRO GALVANIZADO, 4" X 3", CONEXÃO ROSQUEADA, INSTALADO EM REDE DE ALIMENTAÇÃO PARA HIDRANTE - FORNECIMENTO E INSTALAÇÃO. AF_10/2020</v>
          </cell>
          <cell r="C3655" t="str">
            <v>UN</v>
          </cell>
          <cell r="D3655">
            <v>179.7</v>
          </cell>
        </row>
        <row r="3656">
          <cell r="A3656">
            <v>101933</v>
          </cell>
          <cell r="B3656" t="str">
            <v>NIPLE, EM FERRO GALVANIZADO, 4", CONEXÃO ROSQUEADA, INSTALADO EM REDE DE ALIMENTAÇÃO PARA HIDRANTE - FORNECIMENTO E INSTALAÇÃO. AF_10/2020</v>
          </cell>
          <cell r="C3656" t="str">
            <v>UN</v>
          </cell>
          <cell r="D3656">
            <v>148.87</v>
          </cell>
        </row>
        <row r="3657">
          <cell r="A3657">
            <v>101934</v>
          </cell>
          <cell r="B3657" t="str">
            <v>JOELHO 90°, EM FERRO GALVANIZADO, 4", CONEXÃO ROSQUEADA, INSTALADO EM REDE DE ALIMENTAÇÃO PARA HIDRANTE - FORNECIMENTO E INSTALAÇÃO. AF_10/2020</v>
          </cell>
          <cell r="C3657" t="str">
            <v>UN</v>
          </cell>
          <cell r="D3657">
            <v>248.15</v>
          </cell>
        </row>
        <row r="3658">
          <cell r="A3658">
            <v>101935</v>
          </cell>
          <cell r="B3658" t="str">
            <v>TÊ, EM FERRO GALVANIZADO, 4", CONEXÃO ROSQUEADA, INSTALADO EM REDE DE ALIMENTAÇÃO PARA HIDRANTE - FORNECIMENTO E INSTALAÇÃO. AF_10/2020</v>
          </cell>
          <cell r="C3658" t="str">
            <v>UN</v>
          </cell>
          <cell r="D3658">
            <v>320.22000000000003</v>
          </cell>
        </row>
        <row r="3659">
          <cell r="A3659">
            <v>89358</v>
          </cell>
          <cell r="B3659" t="str">
            <v>JOELHO 90 GRAUS, PVC, SOLDÁVEL, DN 20MM, INSTALADO EM RAMAL OU SUB-RAMAL DE ÁGUA - FORNECIMENTO E INSTALAÇÃO. AF_12/2014</v>
          </cell>
          <cell r="C3659" t="str">
            <v>UN</v>
          </cell>
          <cell r="D3659">
            <v>6.58</v>
          </cell>
        </row>
        <row r="3660">
          <cell r="A3660">
            <v>89359</v>
          </cell>
          <cell r="B3660" t="str">
            <v>JOELHO 45 GRAUS, PVC, SOLDÁVEL, DN 20MM, INSTALADO EM RAMAL OU SUB-RAMAL DE ÁGUA - FORNECIMENTO E INSTALAÇÃO. AF_12/2014</v>
          </cell>
          <cell r="C3660" t="str">
            <v>UN</v>
          </cell>
          <cell r="D3660">
            <v>6.96</v>
          </cell>
        </row>
        <row r="3661">
          <cell r="A3661">
            <v>89360</v>
          </cell>
          <cell r="B3661" t="str">
            <v>CURVA 90 GRAUS, PVC, SOLDÁVEL, DN 20MM, INSTALADO EM RAMAL OU SUB-RAMAL DE ÁGUA - FORNECIMENTO E INSTALAÇÃO. AF_12/2014</v>
          </cell>
          <cell r="C3661" t="str">
            <v>UN</v>
          </cell>
          <cell r="D3661">
            <v>8.57</v>
          </cell>
        </row>
        <row r="3662">
          <cell r="A3662">
            <v>89361</v>
          </cell>
          <cell r="B3662" t="str">
            <v>CURVA 45 GRAUS, PVC, SOLDÁVEL, DN 20MM, INSTALADO EM RAMAL OU SUB-RAMAL DE ÁGUA - FORNECIMENTO E INSTALAÇÃO. AF_12/2014</v>
          </cell>
          <cell r="C3662" t="str">
            <v>UN</v>
          </cell>
          <cell r="D3662">
            <v>7.94</v>
          </cell>
        </row>
        <row r="3663">
          <cell r="A3663">
            <v>89362</v>
          </cell>
          <cell r="B3663" t="str">
            <v>JOELHO 90 GRAUS, PVC, SOLDÁVEL, DN 25MM, INSTALADO EM RAMAL OU SUB-RAMAL DE ÁGUA - FORNECIMENTO E INSTALAÇÃO. AF_12/2014</v>
          </cell>
          <cell r="C3663" t="str">
            <v>UN</v>
          </cell>
          <cell r="D3663">
            <v>7.86</v>
          </cell>
        </row>
        <row r="3664">
          <cell r="A3664">
            <v>89363</v>
          </cell>
          <cell r="B3664" t="str">
            <v>JOELHO 45 GRAUS, PVC, SOLDÁVEL, DN 25MM, INSTALADO EM RAMAL OU SUB-RAMAL DE ÁGUA - FORNECIMENTO E INSTALAÇÃO. AF_12/2014</v>
          </cell>
          <cell r="C3664" t="str">
            <v>UN</v>
          </cell>
          <cell r="D3664">
            <v>8.68</v>
          </cell>
        </row>
        <row r="3665">
          <cell r="A3665">
            <v>89364</v>
          </cell>
          <cell r="B3665" t="str">
            <v>CURVA 90 GRAUS, PVC, SOLDÁVEL, DN 25MM, INSTALADO EM RAMAL OU SUB-RAMAL DE ÁGUA - FORNECIMENTO E INSTALAÇÃO. AF_12/2014</v>
          </cell>
          <cell r="C3665" t="str">
            <v>UN</v>
          </cell>
          <cell r="D3665">
            <v>10.38</v>
          </cell>
        </row>
        <row r="3666">
          <cell r="A3666">
            <v>89365</v>
          </cell>
          <cell r="B3666" t="str">
            <v>CURVA 45 GRAUS, PVC, SOLDÁVEL, DN 25MM, INSTALADO EM RAMAL OU SUB-RAMAL DE ÁGUA - FORNECIMENTO E INSTALAÇÃO. AF_12/2014</v>
          </cell>
          <cell r="C3666" t="str">
            <v>UN</v>
          </cell>
          <cell r="D3666">
            <v>9.6199999999999992</v>
          </cell>
        </row>
        <row r="3667">
          <cell r="A3667">
            <v>89366</v>
          </cell>
          <cell r="B3667" t="str">
            <v>JOELHO 90 GRAUS COM BUCHA DE LATÃO, PVC, SOLDÁVEL, DN 25MM, X 3/4 INSTALADO EM RAMAL OU SUB-RAMAL DE ÁGUA - FORNECIMENTO E INSTALAÇÃO. AF_12/2014</v>
          </cell>
          <cell r="C3667" t="str">
            <v>UN</v>
          </cell>
          <cell r="D3667">
            <v>14.88</v>
          </cell>
        </row>
        <row r="3668">
          <cell r="A3668">
            <v>89367</v>
          </cell>
          <cell r="B3668" t="str">
            <v>JOELHO 90 GRAUS, PVC, SOLDÁVEL, DN 32MM, INSTALADO EM RAMAL OU SUB-RAMAL DE ÁGUA - FORNECIMENTO E INSTALAÇÃO. AF_12/2014</v>
          </cell>
          <cell r="C3668" t="str">
            <v>UN</v>
          </cell>
          <cell r="D3668">
            <v>10.98</v>
          </cell>
        </row>
        <row r="3669">
          <cell r="A3669">
            <v>89368</v>
          </cell>
          <cell r="B3669" t="str">
            <v>JOELHO 45 GRAUS, PVC, SOLDÁVEL, DN 32MM, INSTALADO EM RAMAL OU SUB-RAMAL DE ÁGUA - FORNECIMENTO E INSTALAÇÃO. AF_12/2014</v>
          </cell>
          <cell r="C3669" t="str">
            <v>UN</v>
          </cell>
          <cell r="D3669">
            <v>13.29</v>
          </cell>
        </row>
        <row r="3670">
          <cell r="A3670">
            <v>89369</v>
          </cell>
          <cell r="B3670" t="str">
            <v>CURVA 90 GRAUS, PVC, SOLDÁVEL, DN 32MM, INSTALADO EM RAMAL OU SUB-RAMAL DE ÁGUA - FORNECIMENTO E INSTALAÇÃO. AF_12/2014</v>
          </cell>
          <cell r="C3670" t="str">
            <v>UN</v>
          </cell>
          <cell r="D3670">
            <v>16.16</v>
          </cell>
        </row>
        <row r="3671">
          <cell r="A3671">
            <v>89370</v>
          </cell>
          <cell r="B3671" t="str">
            <v>CURVA 45 GRAUS, PVC, SOLDÁVEL, DN 32MM, INSTALADO EM RAMAL OU SUB-RAMAL DE ÁGUA - FORNECIMENTO E INSTALAÇÃO. AF_12/2014</v>
          </cell>
          <cell r="C3671" t="str">
            <v>UN</v>
          </cell>
          <cell r="D3671">
            <v>12.81</v>
          </cell>
        </row>
        <row r="3672">
          <cell r="A3672">
            <v>89371</v>
          </cell>
          <cell r="B3672" t="str">
            <v>LUVA, PVC, SOLDÁVEL, DN 20MM, INSTALADO EM RAMAL OU SUB-RAMAL DE ÁGUA - FORNECIMENTO E INSTALAÇÃO. AF_12/2014</v>
          </cell>
          <cell r="C3672" t="str">
            <v>UN</v>
          </cell>
          <cell r="D3672">
            <v>5.05</v>
          </cell>
        </row>
        <row r="3673">
          <cell r="A3673">
            <v>89372</v>
          </cell>
          <cell r="B3673" t="str">
            <v>LUVA DE CORRER, PVC, SOLDÁVEL, DN 20MM, INSTALADO EM RAMAL OU SUB-RAMAL DE ÁGUA - FORNECIMENTO E INSTALAÇÃO. AF_12/2014</v>
          </cell>
          <cell r="C3673" t="str">
            <v>UN</v>
          </cell>
          <cell r="D3673">
            <v>12.67</v>
          </cell>
        </row>
        <row r="3674">
          <cell r="A3674">
            <v>89373</v>
          </cell>
          <cell r="B3674" t="str">
            <v>LUVA DE REDUÇÃO, PVC, SOLDÁVEL, DN 25MM X 20MM, INSTALADO EM RAMAL OU SUB-RAMAL DE ÁGUA - FORNECIMENTO E INSTALAÇÃO. AF_12/2014</v>
          </cell>
          <cell r="C3674" t="str">
            <v>UN</v>
          </cell>
          <cell r="D3674">
            <v>5.74</v>
          </cell>
        </row>
        <row r="3675">
          <cell r="A3675">
            <v>89374</v>
          </cell>
          <cell r="B3675" t="str">
            <v>LUVA COM BUCHA DE LATÃO, PVC, SOLDÁVEL, DN 20MM X 1/2, INSTALADO EM RAMAL OU SUB-RAMAL DE ÁGUA - FORNECIMENTO E INSTALAÇÃO. AF_12/2014</v>
          </cell>
          <cell r="C3675" t="str">
            <v>UN</v>
          </cell>
          <cell r="D3675">
            <v>9.8699999999999992</v>
          </cell>
        </row>
        <row r="3676">
          <cell r="A3676">
            <v>89375</v>
          </cell>
          <cell r="B3676" t="str">
            <v>UNIÃO, PVC, SOLDÁVEL, DN 20MM, INSTALADO EM RAMAL OU SUB-RAMAL DE ÁGUA - FORNECIMENTO E INSTALAÇÃO. AF_12/2014</v>
          </cell>
          <cell r="C3676" t="str">
            <v>UN</v>
          </cell>
          <cell r="D3676">
            <v>12.37</v>
          </cell>
        </row>
        <row r="3677">
          <cell r="A3677">
            <v>89376</v>
          </cell>
          <cell r="B3677" t="str">
            <v>ADAPTADOR CURTO COM BOLSA E ROSCA PARA REGISTRO, PVC, SOLDÁVEL, DN 20MM X 1/2, INSTALADO EM RAMAL OU SUB-RAMAL DE ÁGUA - FORNECIMENTO E INSTALAÇÃO. AF_12/2014</v>
          </cell>
          <cell r="C3677" t="str">
            <v>UN</v>
          </cell>
          <cell r="D3677">
            <v>5.13</v>
          </cell>
        </row>
        <row r="3678">
          <cell r="A3678">
            <v>89377</v>
          </cell>
          <cell r="B3678" t="str">
            <v>CURVA DE TRANSPOSIÇÃO, PVC, SOLDÁVEL, DN 20MM, INSTALADO EM RAMAL OU SUB-RAMAL DE ÁGUA - FORNECIMENTO E INSTALAÇÃO. AF_12/2014</v>
          </cell>
          <cell r="C3678" t="str">
            <v>UN</v>
          </cell>
          <cell r="D3678">
            <v>8.81</v>
          </cell>
        </row>
        <row r="3679">
          <cell r="A3679">
            <v>89378</v>
          </cell>
          <cell r="B3679" t="str">
            <v>LUVA, PVC, SOLDÁVEL, DN 25MM, INSTALADO EM RAMAL OU SUB-RAMAL DE ÁGUA - FORNECIMENTO E INSTALAÇÃO. AF_12/2014</v>
          </cell>
          <cell r="C3679" t="str">
            <v>UN</v>
          </cell>
          <cell r="D3679">
            <v>6</v>
          </cell>
        </row>
        <row r="3680">
          <cell r="A3680">
            <v>89379</v>
          </cell>
          <cell r="B3680" t="str">
            <v>LUVA DE CORRER, PVC, SOLDÁVEL, DN 25MM, INSTALADO EM RAMAL OU SUB-RAMAL DE ÁGUA - FORNECIMENTO E INSTALAÇÃO. AF_12/2014</v>
          </cell>
          <cell r="C3680" t="str">
            <v>UN</v>
          </cell>
          <cell r="D3680">
            <v>16.16</v>
          </cell>
        </row>
        <row r="3681">
          <cell r="A3681">
            <v>89380</v>
          </cell>
          <cell r="B3681" t="str">
            <v>LUVA DE REDUÇÃO, PVC, SOLDÁVEL, DN 32MM X 25MM, INSTALADO EM RAMAL OU SUB-RAMAL DE ÁGUA - FORNECIMENTO E INSTALAÇÃO. AF_12/2014</v>
          </cell>
          <cell r="C3681" t="str">
            <v>UN</v>
          </cell>
          <cell r="D3681">
            <v>9.1199999999999992</v>
          </cell>
        </row>
        <row r="3682">
          <cell r="A3682">
            <v>89381</v>
          </cell>
          <cell r="B3682" t="str">
            <v>LUVA COM BUCHA DE LATÃO, PVC, SOLDÁVEL, DN 25MM X 3/4, INSTALADO EM RAMAL OU SUB-RAMAL DE ÁGUA - FORNECIMENTO E INSTALAÇÃO. AF_12/2014</v>
          </cell>
          <cell r="C3682" t="str">
            <v>UN</v>
          </cell>
          <cell r="D3682">
            <v>12.43</v>
          </cell>
        </row>
        <row r="3683">
          <cell r="A3683">
            <v>89382</v>
          </cell>
          <cell r="B3683" t="str">
            <v>UNIÃO, PVC, SOLDÁVEL, DN 25MM, INSTALADO EM RAMAL OU SUB-RAMAL DE ÁGUA - FORNECIMENTO E INSTALAÇÃO. AF_12/2014</v>
          </cell>
          <cell r="C3683" t="str">
            <v>UN</v>
          </cell>
          <cell r="D3683">
            <v>14.75</v>
          </cell>
        </row>
        <row r="3684">
          <cell r="A3684">
            <v>89383</v>
          </cell>
          <cell r="B3684" t="str">
            <v>ADAPTADOR CURTO COM BOLSA E ROSCA PARA REGISTRO, PVC, SOLDÁVEL, DN 25MM X 3/4, INSTALADO EM RAMAL OU SUB-RAMAL DE ÁGUA - FORNECIMENTO E INSTALAÇÃO. AF_12/2014</v>
          </cell>
          <cell r="C3684" t="str">
            <v>UN</v>
          </cell>
          <cell r="D3684">
            <v>6.11</v>
          </cell>
        </row>
        <row r="3685">
          <cell r="A3685">
            <v>89384</v>
          </cell>
          <cell r="B3685" t="str">
            <v>CURVA DE TRANSPOSIÇÃO, PVC, SOLDÁVEL, DN 25MM, INSTALADO EM RAMAL OU SUB-RAMAL DE ÁGUA   FORNECIMENTO E INSTALAÇÃO. AF_12/2014</v>
          </cell>
          <cell r="C3685" t="str">
            <v>UN</v>
          </cell>
          <cell r="D3685">
            <v>12.59</v>
          </cell>
        </row>
        <row r="3686">
          <cell r="A3686">
            <v>89385</v>
          </cell>
          <cell r="B3686" t="str">
            <v>LUVA SOLDÁVEL E COM ROSCA, PVC, SOLDÁVEL, DN 25MM X 3/4, INSTALADO EM RAMAL OU SUB-RAMAL DE ÁGUA - FORNECIMENTO E INSTALAÇÃO. AF_12/2014</v>
          </cell>
          <cell r="C3686" t="str">
            <v>UN</v>
          </cell>
          <cell r="D3686">
            <v>6.91</v>
          </cell>
        </row>
        <row r="3687">
          <cell r="A3687">
            <v>89386</v>
          </cell>
          <cell r="B3687" t="str">
            <v>LUVA, PVC, SOLDÁVEL, DN 32MM, INSTALADO EM RAMAL OU SUB-RAMAL DE ÁGUA - FORNECIMENTO E INSTALAÇÃO. AF_12/2014</v>
          </cell>
          <cell r="C3687" t="str">
            <v>UN</v>
          </cell>
          <cell r="D3687">
            <v>8.4</v>
          </cell>
        </row>
        <row r="3688">
          <cell r="A3688">
            <v>89387</v>
          </cell>
          <cell r="B3688" t="str">
            <v>LUVA DE CORRER, PVC, SOLDÁVEL, DN 32MM, INSTALADO EM RAMAL OU SUB-RAMAL DE ÁGUA   FORNECIMENTO E INSTALAÇÃO. AF_12/2014</v>
          </cell>
          <cell r="C3688" t="str">
            <v>UN</v>
          </cell>
          <cell r="D3688">
            <v>32.64</v>
          </cell>
        </row>
        <row r="3689">
          <cell r="A3689">
            <v>89388</v>
          </cell>
          <cell r="B3689" t="str">
            <v>LUVA DE REDUÇÃO, PVC, SOLDÁVEL, DN 40MM X 32MM, INSTALADO EM RAMAL OU SUB-RAMAL DE ÁGUA - FORNECIMENTO E INSTALAÇÃO. AF_12/2014</v>
          </cell>
          <cell r="C3689" t="str">
            <v>UN</v>
          </cell>
          <cell r="D3689">
            <v>11.14</v>
          </cell>
        </row>
        <row r="3690">
          <cell r="A3690">
            <v>89389</v>
          </cell>
          <cell r="B3690" t="str">
            <v>LUVA SOLDÁVEL E COM ROSCA, PVC, SOLDÁVEL, DN 32MM X 1, INSTALADO EM RAMAL OU SUB-RAMAL DE ÁGUA - FORNECIMENTO E INSTALAÇÃO. AF_12/2014</v>
          </cell>
          <cell r="C3690" t="str">
            <v>UN</v>
          </cell>
          <cell r="D3690">
            <v>12.08</v>
          </cell>
        </row>
        <row r="3691">
          <cell r="A3691">
            <v>89390</v>
          </cell>
          <cell r="B3691" t="str">
            <v>UNIÃO, PVC, SOLDÁVEL, DN 32MM, INSTALADO EM RAMAL OU SUB-RAMAL DE ÁGUA - FORNECIMENTO E INSTALAÇÃO. AF_12/2014</v>
          </cell>
          <cell r="C3691" t="str">
            <v>UN</v>
          </cell>
          <cell r="D3691">
            <v>22.07</v>
          </cell>
        </row>
        <row r="3692">
          <cell r="A3692">
            <v>89391</v>
          </cell>
          <cell r="B3692" t="str">
            <v>ADAPTADOR CURTO COM BOLSA E ROSCA PARA REGISTRO, PVC, SOLDÁVEL, DN 32MM X 1, INSTALADO EM RAMAL OU SUB-RAMAL DE ÁGUA - FORNECIMENTO E INSTALAÇÃO. AF_12/2014</v>
          </cell>
          <cell r="C3692" t="str">
            <v>UN</v>
          </cell>
          <cell r="D3692">
            <v>8.2899999999999991</v>
          </cell>
        </row>
        <row r="3693">
          <cell r="A3693">
            <v>89392</v>
          </cell>
          <cell r="B3693" t="str">
            <v>CURVA DE TRANSPOSIÇÃO, PVC, SOLDÁVEL, DN 32MM, INSTALADO EM RAMAL OU SUB-RAMAL DE ÁGUA   FORNECIMENTO E INSTALAÇÃO. AF_12/2014</v>
          </cell>
          <cell r="C3693" t="str">
            <v>UN</v>
          </cell>
          <cell r="D3693">
            <v>26.24</v>
          </cell>
        </row>
        <row r="3694">
          <cell r="A3694">
            <v>89393</v>
          </cell>
          <cell r="B3694" t="str">
            <v>TE, PVC, SOLDÁVEL, DN 20MM, INSTALADO EM RAMAL OU SUB-RAMAL DE ÁGUA - FORNECIMENTO E INSTALAÇÃO. AF_12/2014</v>
          </cell>
          <cell r="C3694" t="str">
            <v>UN</v>
          </cell>
          <cell r="D3694">
            <v>9.2200000000000006</v>
          </cell>
        </row>
        <row r="3695">
          <cell r="A3695">
            <v>89394</v>
          </cell>
          <cell r="B3695" t="str">
            <v>TÊ COM BUCHA DE LATÃO NA BOLSA CENTRAL, PVC, SOLDÁVEL, DN 20MM X 1/2, INSTALADO EM RAMAL OU SUB-RAMAL DE ÁGUA - FORNECIMENTO E INSTALAÇÃO. AF_12/2014</v>
          </cell>
          <cell r="C3695" t="str">
            <v>UN</v>
          </cell>
          <cell r="D3695">
            <v>18.73</v>
          </cell>
        </row>
        <row r="3696">
          <cell r="A3696">
            <v>89395</v>
          </cell>
          <cell r="B3696" t="str">
            <v>TE, PVC, SOLDÁVEL, DN 25MM, INSTALADO EM RAMAL OU SUB-RAMAL DE ÁGUA - FORNECIMENTO E INSTALAÇÃO. AF_12/2014</v>
          </cell>
          <cell r="C3696" t="str">
            <v>UN</v>
          </cell>
          <cell r="D3696">
            <v>11.04</v>
          </cell>
        </row>
        <row r="3697">
          <cell r="A3697">
            <v>89396</v>
          </cell>
          <cell r="B3697" t="str">
            <v>TÊ COM BUCHA DE LATÃO NA BOLSA CENTRAL, PVC, SOLDÁVEL, DN 25MM X 1/2, INSTALADO EM RAMAL OU SUB-RAMAL DE ÁGUA - FORNECIMENTO E INSTALAÇÃO. AF_12/2014</v>
          </cell>
          <cell r="C3697" t="str">
            <v>UN</v>
          </cell>
          <cell r="D3697">
            <v>19.18</v>
          </cell>
        </row>
        <row r="3698">
          <cell r="A3698">
            <v>89397</v>
          </cell>
          <cell r="B3698" t="str">
            <v>TÊ DE REDUÇÃO, PVC, SOLDÁVEL, DN 25MM X 20MM, INSTALADO EM RAMAL OU SUB-RAMAL DE ÁGUA - FORNECIMENTO E INSTALAÇÃO. AF_12/2014</v>
          </cell>
          <cell r="C3698" t="str">
            <v>UN</v>
          </cell>
          <cell r="D3698">
            <v>13.21</v>
          </cell>
        </row>
        <row r="3699">
          <cell r="A3699">
            <v>89398</v>
          </cell>
          <cell r="B3699" t="str">
            <v>TE, PVC, SOLDÁVEL, DN 32MM, INSTALADO EM RAMAL OU SUB-RAMAL DE ÁGUA - FORNECIMENTO E INSTALAÇÃO. AF_12/2014</v>
          </cell>
          <cell r="C3699" t="str">
            <v>UN</v>
          </cell>
          <cell r="D3699">
            <v>16.309999999999999</v>
          </cell>
        </row>
        <row r="3700">
          <cell r="A3700">
            <v>89399</v>
          </cell>
          <cell r="B3700" t="str">
            <v>TÊ COM BUCHA DE LATÃO NA BOLSA CENTRAL, PVC, SOLDÁVEL, DN 32MM X 3/4, INSTALADO EM RAMAL OU SUB-RAMAL DE ÁGUA - FORNECIMENTO E INSTALAÇÃO. AF_12/2014</v>
          </cell>
          <cell r="C3700" t="str">
            <v>UN</v>
          </cell>
          <cell r="D3700">
            <v>30.12</v>
          </cell>
        </row>
        <row r="3701">
          <cell r="A3701">
            <v>89400</v>
          </cell>
          <cell r="B3701" t="str">
            <v>TÊ DE REDUÇÃO, PVC, SOLDÁVEL, DN 32MM X 25MM, INSTALADO EM RAMAL OU SUB-RAMAL DE ÁGUA - FORNECIMENTO E INSTALAÇÃO. AF_12/2014</v>
          </cell>
          <cell r="C3701" t="str">
            <v>UN</v>
          </cell>
          <cell r="D3701">
            <v>18.46</v>
          </cell>
        </row>
        <row r="3702">
          <cell r="A3702">
            <v>89404</v>
          </cell>
          <cell r="B3702" t="str">
            <v>JOELHO 90 GRAUS, PVC, SOLDÁVEL, DN 20MM, INSTALADO EM RAMAL DE DISTRIBUIÇÃO DE ÁGUA - FORNECIMENTO E INSTALAÇÃO. AF_12/2014</v>
          </cell>
          <cell r="C3702" t="str">
            <v>UN</v>
          </cell>
          <cell r="D3702">
            <v>4.54</v>
          </cell>
        </row>
        <row r="3703">
          <cell r="A3703">
            <v>89405</v>
          </cell>
          <cell r="B3703" t="str">
            <v>JOELHO 45 GRAUS, PVC, SOLDÁVEL, DN 20MM, INSTALADO EM RAMAL DE DISTRIBUIÇÃO DE ÁGUA - FORNECIMENTO E INSTALAÇÃO. AF_12/2014</v>
          </cell>
          <cell r="C3703" t="str">
            <v>UN</v>
          </cell>
          <cell r="D3703">
            <v>4.92</v>
          </cell>
        </row>
        <row r="3704">
          <cell r="A3704">
            <v>89406</v>
          </cell>
          <cell r="B3704" t="str">
            <v>CURVA 90 GRAUS, PVC, SOLDÁVEL, DN 20MM, INSTALADO EM RAMAL DE DISTRIBUIÇÃO DE ÁGUA - FORNECIMENTO E INSTALAÇÃO. AF_12/2014</v>
          </cell>
          <cell r="C3704" t="str">
            <v>UN</v>
          </cell>
          <cell r="D3704">
            <v>6.53</v>
          </cell>
        </row>
        <row r="3705">
          <cell r="A3705">
            <v>89407</v>
          </cell>
          <cell r="B3705" t="str">
            <v>CURVA 45 GRAUS, PVC, SOLDÁVEL, DN 20MM, INSTALADO EM RAMAL DE DISTRIBUIÇÃO DE ÁGUA - FORNECIMENTO E INSTALAÇÃO. AF_12/2014</v>
          </cell>
          <cell r="C3705" t="str">
            <v>UN</v>
          </cell>
          <cell r="D3705">
            <v>5.9</v>
          </cell>
        </row>
        <row r="3706">
          <cell r="A3706">
            <v>89408</v>
          </cell>
          <cell r="B3706" t="str">
            <v>JOELHO 90 GRAUS, PVC, SOLDÁVEL, DN 25MM, INSTALADO EM RAMAL DE DISTRIBUIÇÃO DE ÁGUA - FORNECIMENTO E INSTALAÇÃO. AF_12/2014</v>
          </cell>
          <cell r="C3706" t="str">
            <v>UN</v>
          </cell>
          <cell r="D3706">
            <v>5.51</v>
          </cell>
        </row>
        <row r="3707">
          <cell r="A3707">
            <v>89409</v>
          </cell>
          <cell r="B3707" t="str">
            <v>JOELHO 45 GRAUS, PVC, SOLDÁVEL, DN 25MM, INSTALADO EM RAMAL DE DISTRIBUIÇÃO DE ÁGUA - FORNECIMENTO E INSTALAÇÃO. AF_12/2014</v>
          </cell>
          <cell r="C3707" t="str">
            <v>UN</v>
          </cell>
          <cell r="D3707">
            <v>6.33</v>
          </cell>
        </row>
        <row r="3708">
          <cell r="A3708">
            <v>89410</v>
          </cell>
          <cell r="B3708" t="str">
            <v>CURVA 90 GRAUS, PVC, SOLDÁVEL, DN 25MM, INSTALADO EM RAMAL DE DISTRIBUIÇÃO DE ÁGUA - FORNECIMENTO E INSTALAÇÃO. AF_12/2014</v>
          </cell>
          <cell r="C3708" t="str">
            <v>UN</v>
          </cell>
          <cell r="D3708">
            <v>8.0299999999999994</v>
          </cell>
        </row>
        <row r="3709">
          <cell r="A3709">
            <v>89411</v>
          </cell>
          <cell r="B3709" t="str">
            <v>CURVA 45 GRAUS, PVC, SOLDÁVEL, DN 25MM, INSTALADO EM RAMAL DE DISTRIBUIÇÃO DE ÁGUA - FORNECIMENTO E INSTALAÇÃO. AF_12/2014</v>
          </cell>
          <cell r="C3709" t="str">
            <v>UN</v>
          </cell>
          <cell r="D3709">
            <v>7.27</v>
          </cell>
        </row>
        <row r="3710">
          <cell r="A3710">
            <v>89412</v>
          </cell>
          <cell r="B3710" t="str">
            <v>JOELHO 90 GRAUS, PVC, SOLDÁVEL, DN 25MM, X 3/4 INSTALADO EM RAMAL DE DISTRIBUIÇÃO DE ÁGUA - FORNECIMENTO E INSTALAÇÃO. AF_12/2014</v>
          </cell>
          <cell r="C3710" t="str">
            <v>UN</v>
          </cell>
          <cell r="D3710">
            <v>8.31</v>
          </cell>
        </row>
        <row r="3711">
          <cell r="A3711">
            <v>89413</v>
          </cell>
          <cell r="B3711" t="str">
            <v>JOELHO 90 GRAUS, PVC, SOLDÁVEL, DN 32MM, INSTALADO EM RAMAL DE DISTRIBUIÇÃO DE ÁGUA - FORNECIMENTO E INSTALAÇÃO. AF_12/2014</v>
          </cell>
          <cell r="C3711" t="str">
            <v>UN</v>
          </cell>
          <cell r="D3711">
            <v>8.16</v>
          </cell>
        </row>
        <row r="3712">
          <cell r="A3712">
            <v>89414</v>
          </cell>
          <cell r="B3712" t="str">
            <v>JOELHO 45 GRAUS, PVC, SOLDÁVEL, DN 32MM, INSTALADO EM RAMAL DE DISTRIBUIÇÃO DE ÁGUA - FORNECIMENTO E INSTALAÇÃO. AF_12/2014</v>
          </cell>
          <cell r="C3712" t="str">
            <v>UN</v>
          </cell>
          <cell r="D3712">
            <v>10.47</v>
          </cell>
        </row>
        <row r="3713">
          <cell r="A3713">
            <v>89415</v>
          </cell>
          <cell r="B3713" t="str">
            <v>CURVA 90 GRAUS, PVC, SOLDÁVEL, DN 32MM, INSTALADO EM RAMAL DE DISTRIBUIÇÃO DE ÁGUA - FORNECIMENTO E INSTALAÇÃO. AF_12/2014</v>
          </cell>
          <cell r="C3713" t="str">
            <v>UN</v>
          </cell>
          <cell r="D3713">
            <v>13.34</v>
          </cell>
        </row>
        <row r="3714">
          <cell r="A3714">
            <v>89416</v>
          </cell>
          <cell r="B3714" t="str">
            <v>CURVA 45 GRAUS, PVC, SOLDÁVEL, DN 32MM, INSTALADO EM RAMAL DE DISTRIBUIÇÃO DE ÁGUA - FORNECIMENTO E INSTALAÇÃO. AF_12/2014</v>
          </cell>
          <cell r="C3714" t="str">
            <v>UN</v>
          </cell>
          <cell r="D3714">
            <v>9.99</v>
          </cell>
        </row>
        <row r="3715">
          <cell r="A3715">
            <v>89417</v>
          </cell>
          <cell r="B3715" t="str">
            <v>LUVA, PVC, SOLDÁVEL, DN 20MM, INSTALADO EM RAMAL DE DISTRIBUIÇÃO DE ÁGUA - FORNECIMENTO E INSTALAÇÃO. AF_12/2014</v>
          </cell>
          <cell r="C3715" t="str">
            <v>UN</v>
          </cell>
          <cell r="D3715">
            <v>3.71</v>
          </cell>
        </row>
        <row r="3716">
          <cell r="A3716">
            <v>89418</v>
          </cell>
          <cell r="B3716" t="str">
            <v>LUVA DE CORRER, PVC, SOLDÁVEL, DN 20MM, INSTALADO EM RAMAL DE DISTRIBUIÇÃO DE ÁGUA - FORNECIMENTO E INSTALAÇÃO. AF_12/2014</v>
          </cell>
          <cell r="C3716" t="str">
            <v>UN</v>
          </cell>
          <cell r="D3716">
            <v>11.33</v>
          </cell>
        </row>
        <row r="3717">
          <cell r="A3717">
            <v>89419</v>
          </cell>
          <cell r="B3717" t="str">
            <v>LUVA DE REDUÇÃO, PVC, SOLDÁVEL, DN 25MM X 20MM, INSTALADO EM RAMAL DE DISTRIBUIÇÃO DE ÁGUA - FORNECIMENTO E INSTALAÇÃO. AF_12/2014</v>
          </cell>
          <cell r="C3717" t="str">
            <v>UN</v>
          </cell>
          <cell r="D3717">
            <v>4.4000000000000004</v>
          </cell>
        </row>
        <row r="3718">
          <cell r="A3718">
            <v>89420</v>
          </cell>
          <cell r="B3718" t="str">
            <v>LUVA COM BUCHA DE LATÃO, PVC, SOLDÁVEL, DN 20MM X 1/2, INSTALADO EM RAMAL DE DISTRIBUIÇÃO DE ÁGUA - FORNECIMENTO E INSTALAÇÃO. AF_12/2014</v>
          </cell>
          <cell r="C3718" t="str">
            <v>UN</v>
          </cell>
          <cell r="D3718">
            <v>8.5299999999999994</v>
          </cell>
        </row>
        <row r="3719">
          <cell r="A3719">
            <v>89421</v>
          </cell>
          <cell r="B3719" t="str">
            <v>UNIÃO, PVC, SOLDÁVEL, DN 20MM, INSTALADO EM RAMAL DE DISTRIBUIÇÃO DE ÁGUA - FORNECIMENTO E INSTALAÇÃO. AF_12/2014</v>
          </cell>
          <cell r="C3719" t="str">
            <v>UN</v>
          </cell>
          <cell r="D3719">
            <v>11.03</v>
          </cell>
        </row>
        <row r="3720">
          <cell r="A3720">
            <v>89422</v>
          </cell>
          <cell r="B3720" t="str">
            <v>ADAPTADOR CURTO COM BOLSA E ROSCA PARA REGISTRO, PVC, SOLDÁVEL, DN 20MM X 1/2, INSTALADO EM RAMAL DE DISTRIBUIÇÃO DE ÁGUA - FORNECIMENTO E INSTALAÇÃO. AF_12/2014</v>
          </cell>
          <cell r="C3720" t="str">
            <v>UN</v>
          </cell>
          <cell r="D3720">
            <v>3.79</v>
          </cell>
        </row>
        <row r="3721">
          <cell r="A3721">
            <v>89423</v>
          </cell>
          <cell r="B3721" t="str">
            <v>CURVA DE TRANSPOSIÇÃO, PVC, SOLDÁVEL, DN 20MM, INSTALADO EM RAMAL DE DISTRIBUIÇÃO DE ÁGUA   FORNECIMENTO E INSTALAÇÃO. AF_12/2014</v>
          </cell>
          <cell r="C3721" t="str">
            <v>UN</v>
          </cell>
          <cell r="D3721">
            <v>7.99</v>
          </cell>
        </row>
        <row r="3722">
          <cell r="A3722">
            <v>89424</v>
          </cell>
          <cell r="B3722" t="str">
            <v>LUVA, PVC, SOLDÁVEL, DN 25MM, INSTALADO EM RAMAL DE DISTRIBUIÇÃO DE ÁGUA - FORNECIMENTO E INSTALAÇÃO. AF_12/2014</v>
          </cell>
          <cell r="C3722" t="str">
            <v>UN</v>
          </cell>
          <cell r="D3722">
            <v>4.41</v>
          </cell>
        </row>
        <row r="3723">
          <cell r="A3723">
            <v>89425</v>
          </cell>
          <cell r="B3723" t="str">
            <v>LUVA DE CORRER, PVC, SOLDÁVEL, DN 25MM, INSTALADO EM RAMAL DE DISTRIBUIÇÃO DE ÁGUA - FORNECIMENTO E INSTALAÇÃO. AF_12/2014</v>
          </cell>
          <cell r="C3723" t="str">
            <v>UN</v>
          </cell>
          <cell r="D3723">
            <v>14.57</v>
          </cell>
        </row>
        <row r="3724">
          <cell r="A3724">
            <v>89426</v>
          </cell>
          <cell r="B3724" t="str">
            <v>LUVA DE REDUÇÃO, PVC, SOLDÁVEL, DN 32MM X 25MM, INSTALADO EM RAMAL DE DISTRIBUIÇÃO DE ÁGUA - FORNECIMENTO E INSTALAÇÃO. AF_12/2014</v>
          </cell>
          <cell r="C3724" t="str">
            <v>UN</v>
          </cell>
          <cell r="D3724">
            <v>7.53</v>
          </cell>
        </row>
        <row r="3725">
          <cell r="A3725">
            <v>89427</v>
          </cell>
          <cell r="B3725" t="str">
            <v>LUVA COM BUCHA DE LATÃO, PVC, SOLDÁVEL, DN 25MM X 3/4, INSTALADO EM RAMAL DE DISTRIBUIÇÃO DE ÁGUA - FORNECIMENTO E INSTALAÇÃO. AF_12/2014</v>
          </cell>
          <cell r="C3725" t="str">
            <v>UN</v>
          </cell>
          <cell r="D3725">
            <v>10.84</v>
          </cell>
        </row>
        <row r="3726">
          <cell r="A3726">
            <v>89428</v>
          </cell>
          <cell r="B3726" t="str">
            <v>UNIÃO, PVC, SOLDÁVEL, DN 25MM, INSTALADO EM RAMAL DE DISTRIBUIÇÃO DE ÁGUA - FORNECIMENTO E INSTALAÇÃO. AF_12/2014</v>
          </cell>
          <cell r="C3726" t="str">
            <v>UN</v>
          </cell>
          <cell r="D3726">
            <v>13.16</v>
          </cell>
        </row>
        <row r="3727">
          <cell r="A3727">
            <v>89429</v>
          </cell>
          <cell r="B3727" t="str">
            <v>ADAPTADOR CURTO COM BOLSA E ROSCA PARA REGISTRO, PVC, SOLDÁVEL, DN 25MM X 3/4, INSTALADO EM RAMAL DE DISTRIBUIÇÃO DE ÁGUA - FORNECIMENTO E INSTALAÇÃO. AF_12/2014</v>
          </cell>
          <cell r="C3727" t="str">
            <v>UN</v>
          </cell>
          <cell r="D3727">
            <v>4.5199999999999996</v>
          </cell>
        </row>
        <row r="3728">
          <cell r="A3728">
            <v>89430</v>
          </cell>
          <cell r="B3728" t="str">
            <v>CURVA DE TRANSPOSIÇÃO, PVC, SOLDÁVEL, DN 25MM, INSTALADO EM RAMAL DE DISTRIBUIÇÃO DE ÁGUA   FORNECIMENTO E INSTALAÇÃO. AF_12/2014</v>
          </cell>
          <cell r="C3728" t="str">
            <v>UN</v>
          </cell>
          <cell r="D3728">
            <v>11</v>
          </cell>
        </row>
        <row r="3729">
          <cell r="A3729">
            <v>89431</v>
          </cell>
          <cell r="B3729" t="str">
            <v>LUVA, PVC, SOLDÁVEL, DN 32MM, INSTALADO EM RAMAL DE DISTRIBUIÇÃO DE ÁGUA - FORNECIMENTO E INSTALAÇÃO. AF_12/2014</v>
          </cell>
          <cell r="C3729" t="str">
            <v>UN</v>
          </cell>
          <cell r="D3729">
            <v>6.5</v>
          </cell>
        </row>
        <row r="3730">
          <cell r="A3730">
            <v>89432</v>
          </cell>
          <cell r="B3730" t="str">
            <v>LUVA DE CORRER, PVC, SOLDÁVEL, DN 32MM, INSTALADO EM RAMAL DE DISTRIBUIÇÃO DE ÁGUA   FORNECIMENTO E INSTALAÇÃO. AF_12/2014</v>
          </cell>
          <cell r="C3730" t="str">
            <v>UN</v>
          </cell>
          <cell r="D3730">
            <v>30.74</v>
          </cell>
        </row>
        <row r="3731">
          <cell r="A3731">
            <v>89433</v>
          </cell>
          <cell r="B3731" t="str">
            <v>LUVA DE REDUÇÃO, PVC, SOLDÁVEL, DN 40MM X 32MM, INSTALADO EM RAMAL DE DISTRIBUIÇÃO DE ÁGUA - FORNECIMENTO E INSTALAÇÃO. AF_12/2014</v>
          </cell>
          <cell r="C3731" t="str">
            <v>UN</v>
          </cell>
          <cell r="D3731">
            <v>9.24</v>
          </cell>
        </row>
        <row r="3732">
          <cell r="A3732">
            <v>89434</v>
          </cell>
          <cell r="B3732" t="str">
            <v>LUVA SOLDÁVEL E COM ROSCA, PVC, SOLDÁVEL, DN 32MM X 1, INSTALADO EM RAMAL DE DISTRIBUIÇÃO DE ÁGUA - FORNECIMENTO E INSTALAÇÃO. AF_12/2014</v>
          </cell>
          <cell r="C3732" t="str">
            <v>UN</v>
          </cell>
          <cell r="D3732">
            <v>10.18</v>
          </cell>
        </row>
        <row r="3733">
          <cell r="A3733">
            <v>89435</v>
          </cell>
          <cell r="B3733" t="str">
            <v>UNIÃO, PVC, SOLDÁVEL, DN 32MM, INSTALADO EM RAMAL DE DISTRIBUIÇÃO DE ÁGUA - FORNECIMENTO E INSTALAÇÃO. AF_12/2014</v>
          </cell>
          <cell r="C3733" t="str">
            <v>UN</v>
          </cell>
          <cell r="D3733">
            <v>20.170000000000002</v>
          </cell>
        </row>
        <row r="3734">
          <cell r="A3734">
            <v>89436</v>
          </cell>
          <cell r="B3734" t="str">
            <v>ADAPTADOR CURTO COM BOLSA E ROSCA PARA REGISTRO, PVC, SOLDÁVEL, DN 32MM X 1, INSTALADO EM RAMAL DE DISTRIBUIÇÃO DE ÁGUA - FORNECIMENTO E INSTALAÇÃO. AF_12/2014</v>
          </cell>
          <cell r="C3734" t="str">
            <v>UN</v>
          </cell>
          <cell r="D3734">
            <v>6.39</v>
          </cell>
        </row>
        <row r="3735">
          <cell r="A3735">
            <v>89437</v>
          </cell>
          <cell r="B3735" t="str">
            <v>CURVA DE TRANSPOSIÇÃO, PVC, SOLDÁVEL, DN 32MM, INSTALADO EM RAMAL DE DISTRIBUIÇÃO DE ÁGUA   FORNECIMENTO E INSTALAÇÃO. AF_12/2014</v>
          </cell>
          <cell r="C3735" t="str">
            <v>UN</v>
          </cell>
          <cell r="D3735">
            <v>24.34</v>
          </cell>
        </row>
        <row r="3736">
          <cell r="A3736">
            <v>89438</v>
          </cell>
          <cell r="B3736" t="str">
            <v>TE, PVC, SOLDÁVEL, DN 20MM, INSTALADO EM RAMAL DE DISTRIBUIÇÃO DE ÁGUA - FORNECIMENTO E INSTALAÇÃO. AF_12/2014</v>
          </cell>
          <cell r="C3736" t="str">
            <v>UN</v>
          </cell>
          <cell r="D3736">
            <v>6.51</v>
          </cell>
        </row>
        <row r="3737">
          <cell r="A3737">
            <v>89439</v>
          </cell>
          <cell r="B3737" t="str">
            <v>TÊ SOLDÁVEL E COM ROSCA NA BOLSA CENTRAL, PVC, SOLDÁVEL, DN 20MM X 1/2, INSTALADO EM RAMAL DE DISTRIBUIÇÃO DE ÁGUA - FORNECIMENTO E INSTALAÇÃO. AF_12/2014</v>
          </cell>
          <cell r="C3737" t="str">
            <v>UN</v>
          </cell>
          <cell r="D3737">
            <v>8.69</v>
          </cell>
        </row>
        <row r="3738">
          <cell r="A3738">
            <v>89440</v>
          </cell>
          <cell r="B3738" t="str">
            <v>TE, PVC, SOLDÁVEL, DN 25MM, INSTALADO EM RAMAL DE DISTRIBUIÇÃO DE ÁGUA - FORNECIMENTO E INSTALAÇÃO. AF_12/2014</v>
          </cell>
          <cell r="C3738" t="str">
            <v>UN</v>
          </cell>
          <cell r="D3738">
            <v>7.9</v>
          </cell>
        </row>
        <row r="3739">
          <cell r="A3739">
            <v>89441</v>
          </cell>
          <cell r="B3739" t="str">
            <v>TÊ COM BUCHA DE LATÃO NA BOLSA CENTRAL, PVC, SOLDÁVEL, DN 25MM X 1/2, INSTALADO EM RAMAL DE DISTRIBUIÇÃO DE ÁGUA - FORNECIMENTO E INSTALAÇÃO. AF_12/2014</v>
          </cell>
          <cell r="C3739" t="str">
            <v>UN</v>
          </cell>
          <cell r="D3739">
            <v>16.04</v>
          </cell>
        </row>
        <row r="3740">
          <cell r="A3740">
            <v>89442</v>
          </cell>
          <cell r="B3740" t="str">
            <v>TÊ DE REDUÇÃO, PVC, SOLDÁVEL, DN 25MM X 20MM, INSTALADO EM RAMAL DE DISTRIBUIÇÃO DE ÁGUA - FORNECIMENTO E INSTALAÇÃO. AF_12/2014</v>
          </cell>
          <cell r="C3740" t="str">
            <v>UN</v>
          </cell>
          <cell r="D3740">
            <v>10.07</v>
          </cell>
        </row>
        <row r="3741">
          <cell r="A3741">
            <v>89443</v>
          </cell>
          <cell r="B3741" t="str">
            <v>TE, PVC, SOLDÁVEL, DN 32MM, INSTALADO EM RAMAL DE DISTRIBUIÇÃO DE ÁGUA - FORNECIMENTO E INSTALAÇÃO. AF_12/2014</v>
          </cell>
          <cell r="C3741" t="str">
            <v>UN</v>
          </cell>
          <cell r="D3741">
            <v>12.58</v>
          </cell>
        </row>
        <row r="3742">
          <cell r="A3742">
            <v>89444</v>
          </cell>
          <cell r="B3742" t="str">
            <v>TÊ COM BUCHA DE LATÃO NA BOLSA CENTRAL, PVC, SOLDÁVEL, DN 32MM X 3/4, INSTALADO EM RAMAL DE DISTRIBUIÇÃO DE ÁGUA - FORNECIMENTO E INSTALAÇÃO. AF_12/2014</v>
          </cell>
          <cell r="C3742" t="str">
            <v>UN</v>
          </cell>
          <cell r="D3742">
            <v>26.39</v>
          </cell>
        </row>
        <row r="3743">
          <cell r="A3743">
            <v>89445</v>
          </cell>
          <cell r="B3743" t="str">
            <v>TÊ DE REDUÇÃO, PVC, SOLDÁVEL, DN 32MM X 25MM, INSTALADO EM RAMAL DE DISTRIBUIÇÃO DE ÁGUA - FORNECIMENTO E INSTALAÇÃO. AF_12/2014</v>
          </cell>
          <cell r="C3743" t="str">
            <v>UN</v>
          </cell>
          <cell r="D3743">
            <v>14.73</v>
          </cell>
        </row>
        <row r="3744">
          <cell r="A3744">
            <v>89481</v>
          </cell>
          <cell r="B3744" t="str">
            <v>JOELHO 90 GRAUS, PVC, SOLDÁVEL, DN 25MM, INSTALADO EM PRUMADA DE ÁGUA - FORNECIMENTO E INSTALAÇÃO. AF_12/2014</v>
          </cell>
          <cell r="C3744" t="str">
            <v>UN</v>
          </cell>
          <cell r="D3744">
            <v>4.32</v>
          </cell>
        </row>
        <row r="3745">
          <cell r="A3745">
            <v>89485</v>
          </cell>
          <cell r="B3745" t="str">
            <v>JOELHO 45 GRAUS, PVC, SOLDÁVEL, DN 25MM, INSTALADO EM PRUMADA DE ÁGUA - FORNECIMENTO E INSTALAÇÃO. AF_12/2014</v>
          </cell>
          <cell r="C3745" t="str">
            <v>UN</v>
          </cell>
          <cell r="D3745">
            <v>5.14</v>
          </cell>
        </row>
        <row r="3746">
          <cell r="A3746">
            <v>89489</v>
          </cell>
          <cell r="B3746" t="str">
            <v>CURVA 90 GRAUS, PVC, SOLDÁVEL, DN 25MM, INSTALADO EM PRUMADA DE ÁGUA - FORNECIMENTO E INSTALAÇÃO. AF_12/2014</v>
          </cell>
          <cell r="C3746" t="str">
            <v>UN</v>
          </cell>
          <cell r="D3746">
            <v>6.84</v>
          </cell>
        </row>
        <row r="3747">
          <cell r="A3747">
            <v>89490</v>
          </cell>
          <cell r="B3747" t="str">
            <v>CURVA 45 GRAUS, PVC, SOLDÁVEL, DN 25MM, INSTALADO EM PRUMADA DE ÁGUA - FORNECIMENTO E INSTALAÇÃO. AF_12/2014</v>
          </cell>
          <cell r="C3747" t="str">
            <v>UN</v>
          </cell>
          <cell r="D3747">
            <v>6.08</v>
          </cell>
        </row>
        <row r="3748">
          <cell r="A3748">
            <v>89492</v>
          </cell>
          <cell r="B3748" t="str">
            <v>JOELHO 90 GRAUS, PVC, SOLDÁVEL, DN 32MM, INSTALADO EM PRUMADA DE ÁGUA - FORNECIMENTO E INSTALAÇÃO. AF_12/2014</v>
          </cell>
          <cell r="C3748" t="str">
            <v>UN</v>
          </cell>
          <cell r="D3748">
            <v>6.81</v>
          </cell>
        </row>
        <row r="3749">
          <cell r="A3749">
            <v>89493</v>
          </cell>
          <cell r="B3749" t="str">
            <v>JOELHO 45 GRAUS, PVC, SOLDÁVEL, DN 32MM, INSTALADO EM PRUMADA DE ÁGUA - FORNECIMENTO E INSTALAÇÃO. AF_12/2014</v>
          </cell>
          <cell r="C3749" t="str">
            <v>UN</v>
          </cell>
          <cell r="D3749">
            <v>9.1199999999999992</v>
          </cell>
        </row>
        <row r="3750">
          <cell r="A3750">
            <v>89494</v>
          </cell>
          <cell r="B3750" t="str">
            <v>CURVA 90 GRAUS, PVC, SOLDÁVEL, DN 32MM, INSTALADO EM PRUMADA DE ÁGUA - FORNECIMENTO E INSTALAÇÃO. AF_12/2014</v>
          </cell>
          <cell r="C3750" t="str">
            <v>UN</v>
          </cell>
          <cell r="D3750">
            <v>11.99</v>
          </cell>
        </row>
        <row r="3751">
          <cell r="A3751">
            <v>89496</v>
          </cell>
          <cell r="B3751" t="str">
            <v>CURVA 45 GRAUS, PVC, SOLDÁVEL, DN 32MM, INSTALADO EM PRUMADA DE ÁGUA - FORNECIMENTO E INSTALAÇÃO. AF_12/2014</v>
          </cell>
          <cell r="C3751" t="str">
            <v>UN</v>
          </cell>
          <cell r="D3751">
            <v>8.64</v>
          </cell>
        </row>
        <row r="3752">
          <cell r="A3752">
            <v>89497</v>
          </cell>
          <cell r="B3752" t="str">
            <v>JOELHO 90 GRAUS, PVC, SOLDÁVEL, DN 40MM, INSTALADO EM PRUMADA DE ÁGUA - FORNECIMENTO E INSTALAÇÃO. AF_12/2014</v>
          </cell>
          <cell r="C3752" t="str">
            <v>UN</v>
          </cell>
          <cell r="D3752">
            <v>11.17</v>
          </cell>
        </row>
        <row r="3753">
          <cell r="A3753">
            <v>89498</v>
          </cell>
          <cell r="B3753" t="str">
            <v>JOELHO 45 GRAUS, PVC, SOLDÁVEL, DN 40MM, INSTALADO EM PRUMADA DE ÁGUA - FORNECIMENTO E INSTALAÇÃO. AF_12/2014</v>
          </cell>
          <cell r="C3753" t="str">
            <v>UN</v>
          </cell>
          <cell r="D3753">
            <v>12.23</v>
          </cell>
        </row>
        <row r="3754">
          <cell r="A3754">
            <v>89499</v>
          </cell>
          <cell r="B3754" t="str">
            <v>CURVA 90 GRAUS, PVC, SOLDÁVEL, DN 40MM, INSTALADO EM PRUMADA DE ÁGUA - FORNECIMENTO E INSTALAÇÃO. AF_12/2014</v>
          </cell>
          <cell r="C3754" t="str">
            <v>UN</v>
          </cell>
          <cell r="D3754">
            <v>18.95</v>
          </cell>
        </row>
        <row r="3755">
          <cell r="A3755">
            <v>89500</v>
          </cell>
          <cell r="B3755" t="str">
            <v>CURVA 45 GRAUS, PVC, SOLDÁVEL, DN 40MM, INSTALADO EM PRUMADA DE ÁGUA - FORNECIMENTO E INSTALAÇÃO. AF_12/2014</v>
          </cell>
          <cell r="C3755" t="str">
            <v>UN</v>
          </cell>
          <cell r="D3755">
            <v>12.43</v>
          </cell>
        </row>
        <row r="3756">
          <cell r="A3756">
            <v>89501</v>
          </cell>
          <cell r="B3756" t="str">
            <v>JOELHO 90 GRAUS, PVC, SOLDÁVEL, DN 50MM, INSTALADO EM PRUMADA DE ÁGUA - FORNECIMENTO E INSTALAÇÃO. AF_12/2014</v>
          </cell>
          <cell r="C3756" t="str">
            <v>UN</v>
          </cell>
          <cell r="D3756">
            <v>13.52</v>
          </cell>
        </row>
        <row r="3757">
          <cell r="A3757">
            <v>89502</v>
          </cell>
          <cell r="B3757" t="str">
            <v>JOELHO 45 GRAUS, PVC, SOLDÁVEL, DN 50MM, INSTALADO EM PRUMADA DE ÁGUA - FORNECIMENTO E INSTALAÇÃO. AF_12/2014</v>
          </cell>
          <cell r="C3757" t="str">
            <v>UN</v>
          </cell>
          <cell r="D3757">
            <v>15.43</v>
          </cell>
        </row>
        <row r="3758">
          <cell r="A3758">
            <v>89503</v>
          </cell>
          <cell r="B3758" t="str">
            <v>CURVA 90 GRAUS, PVC, SOLDÁVEL, DN 50MM, INSTALADO EM PRUMADA DE ÁGUA - FORNECIMENTO E INSTALAÇÃO. AF_12/2014</v>
          </cell>
          <cell r="C3758" t="str">
            <v>UN</v>
          </cell>
          <cell r="D3758">
            <v>23.77</v>
          </cell>
        </row>
        <row r="3759">
          <cell r="A3759">
            <v>89504</v>
          </cell>
          <cell r="B3759" t="str">
            <v>CURVA 45 GRAUS, PVC, SOLDÁVEL, DN 50MM, INSTALADO EM PRUMADA DE ÁGUA - FORNECIMENTO E INSTALAÇÃO. AF_12/2014</v>
          </cell>
          <cell r="C3759" t="str">
            <v>UN</v>
          </cell>
          <cell r="D3759">
            <v>20.75</v>
          </cell>
        </row>
        <row r="3760">
          <cell r="A3760">
            <v>89505</v>
          </cell>
          <cell r="B3760" t="str">
            <v>JOELHO 90 GRAUS, PVC, SOLDÁVEL, DN 60MM, INSTALADO EM PRUMADA DE ÁGUA - FORNECIMENTO E INSTALAÇÃO. AF_12/2014</v>
          </cell>
          <cell r="C3760" t="str">
            <v>UN</v>
          </cell>
          <cell r="D3760">
            <v>35.64</v>
          </cell>
        </row>
        <row r="3761">
          <cell r="A3761">
            <v>89506</v>
          </cell>
          <cell r="B3761" t="str">
            <v>JOELHO 45 GRAUS, PVC, SOLDÁVEL, DN 60MM, INSTALADO EM PRUMADA DE ÁGUA - FORNECIMENTO E INSTALAÇÃO. AF_12/2014</v>
          </cell>
          <cell r="C3761" t="str">
            <v>UN</v>
          </cell>
          <cell r="D3761">
            <v>40.200000000000003</v>
          </cell>
        </row>
        <row r="3762">
          <cell r="A3762">
            <v>89507</v>
          </cell>
          <cell r="B3762" t="str">
            <v>CURVA 90 GRAUS, PVC, SOLDÁVEL, DN 60MM, INSTALADO EM PRUMADA DE ÁGUA - FORNECIMENTO E INSTALAÇÃO. AF_12/2014</v>
          </cell>
          <cell r="C3762" t="str">
            <v>UN</v>
          </cell>
          <cell r="D3762">
            <v>49.68</v>
          </cell>
        </row>
        <row r="3763">
          <cell r="A3763">
            <v>89510</v>
          </cell>
          <cell r="B3763" t="str">
            <v>CURVA 45 GRAUS, PVC, SOLDÁVEL, DN 60MM, INSTALADO EM PRUMADA DE ÁGUA - FORNECIMENTO E INSTALAÇÃO. AF_12/2014</v>
          </cell>
          <cell r="C3763" t="str">
            <v>UN</v>
          </cell>
          <cell r="D3763">
            <v>32.28</v>
          </cell>
        </row>
        <row r="3764">
          <cell r="A3764">
            <v>89513</v>
          </cell>
          <cell r="B3764" t="str">
            <v>JOELHO 90 GRAUS, PVC, SOLDÁVEL, DN 75MM, INSTALADO EM PRUMADA DE ÁGUA - FORNECIMENTO E INSTALAÇÃO. AF_12/2014</v>
          </cell>
          <cell r="C3764" t="str">
            <v>UN</v>
          </cell>
          <cell r="D3764">
            <v>112.17</v>
          </cell>
        </row>
        <row r="3765">
          <cell r="A3765">
            <v>89514</v>
          </cell>
          <cell r="B3765" t="str">
            <v>JOELHO 90 GRAUS, PVC, SERIE R, ÁGUA PLUVIAL, DN 40 MM, JUNTA SOLDÁVEL, FORNECIDO E INSTALADO EM RAMAL DE ENCAMINHAMENTO. AF_12/2014</v>
          </cell>
          <cell r="C3765" t="str">
            <v>UN</v>
          </cell>
          <cell r="D3765">
            <v>11.35</v>
          </cell>
        </row>
        <row r="3766">
          <cell r="A3766">
            <v>89515</v>
          </cell>
          <cell r="B3766" t="str">
            <v>JOELHO 45 GRAUS, PVC, SOLDÁVEL, DN 75MM, INSTALADO EM PRUMADA DE ÁGUA - FORNECIMENTO E INSTALAÇÃO. AF_12/2014</v>
          </cell>
          <cell r="C3766" t="str">
            <v>UN</v>
          </cell>
          <cell r="D3766">
            <v>84.43</v>
          </cell>
        </row>
        <row r="3767">
          <cell r="A3767">
            <v>89516</v>
          </cell>
          <cell r="B3767" t="str">
            <v>JOELHO 45 GRAUS, PVC, SERIE R, ÁGUA PLUVIAL, DN 40 MM, JUNTA SOLDÁVEL, FORNECIDO E INSTALADO EM RAMAL DE ENCAMINHAMENTO. AF_12/2014</v>
          </cell>
          <cell r="C3767" t="str">
            <v>UN</v>
          </cell>
          <cell r="D3767">
            <v>9.7200000000000006</v>
          </cell>
        </row>
        <row r="3768">
          <cell r="A3768">
            <v>89517</v>
          </cell>
          <cell r="B3768" t="str">
            <v>CURVA 90 GRAUS, PVC, SOLDÁVEL, DN 75MM, INSTALADO EM PRUMADA DE ÁGUA - FORNECIMENTO E INSTALAÇÃO. AF_12/2014</v>
          </cell>
          <cell r="C3768" t="str">
            <v>UN</v>
          </cell>
          <cell r="D3768">
            <v>70.95</v>
          </cell>
        </row>
        <row r="3769">
          <cell r="A3769">
            <v>89518</v>
          </cell>
          <cell r="B3769" t="str">
            <v>JOELHO 90 GRAUS, PVC, SERIE R, ÁGUA PLUVIAL, DN 50 MM, JUNTA ELÁSTICA, FORNECIDO E INSTALADO EM RAMAL DE ENCAMINHAMENTO. AF_12/2014</v>
          </cell>
          <cell r="C3769" t="str">
            <v>UN</v>
          </cell>
          <cell r="D3769">
            <v>17.670000000000002</v>
          </cell>
        </row>
        <row r="3770">
          <cell r="A3770">
            <v>89519</v>
          </cell>
          <cell r="B3770" t="str">
            <v>CURVA 45 GRAUS, PVC, SOLDÁVEL, DN 75MM, INSTALADO EM PRUMADA DE ÁGUA - FORNECIMENTO E INSTALAÇÃO. AF_12/2014</v>
          </cell>
          <cell r="C3770" t="str">
            <v>UN</v>
          </cell>
          <cell r="D3770">
            <v>47.66</v>
          </cell>
        </row>
        <row r="3771">
          <cell r="A3771">
            <v>89520</v>
          </cell>
          <cell r="B3771" t="str">
            <v>JOELHO 45 GRAUS, PVC, SERIE R, ÁGUA PLUVIAL, DN 50 MM, JUNTA ELÁSTICA, FORNECIDO E INSTALADO EM RAMAL DE ENCAMINHAMENTO. AF_12/2014</v>
          </cell>
          <cell r="C3771" t="str">
            <v>UN</v>
          </cell>
          <cell r="D3771">
            <v>15.52</v>
          </cell>
        </row>
        <row r="3772">
          <cell r="A3772">
            <v>89521</v>
          </cell>
          <cell r="B3772" t="str">
            <v>JOELHO 90 GRAUS, PVC, SOLDÁVEL, DN 85MM, INSTALADO EM PRUMADA DE ÁGUA - FORNECIMENTO E INSTALAÇÃO. AF_12/2014</v>
          </cell>
          <cell r="C3772" t="str">
            <v>UN</v>
          </cell>
          <cell r="D3772">
            <v>132.26</v>
          </cell>
        </row>
        <row r="3773">
          <cell r="A3773">
            <v>89522</v>
          </cell>
          <cell r="B3773" t="str">
            <v>JOELHO 90 GRAUS, PVC, SERIE R, ÁGUA PLUVIAL, DN 75 MM, JUNTA ELÁSTICA, FORNECIDO E INSTALADO EM RAMAL DE ENCAMINHAMENTO. AF_12/2014</v>
          </cell>
          <cell r="C3773" t="str">
            <v>UN</v>
          </cell>
          <cell r="D3773">
            <v>33.83</v>
          </cell>
        </row>
        <row r="3774">
          <cell r="A3774">
            <v>89523</v>
          </cell>
          <cell r="B3774" t="str">
            <v>JOELHO 45 GRAUS, PVC, SOLDÁVEL, DN 85MM, INSTALADO EM PRUMADA DE ÁGUA - FORNECIMENTO E INSTALAÇÃO. AF_12/2014</v>
          </cell>
          <cell r="C3774" t="str">
            <v>UN</v>
          </cell>
          <cell r="D3774">
            <v>99.6</v>
          </cell>
        </row>
        <row r="3775">
          <cell r="A3775">
            <v>89524</v>
          </cell>
          <cell r="B3775" t="str">
            <v>JOELHO 45 GRAUS, PVC, SERIE R, ÁGUA PLUVIAL, DN 75 MM, JUNTA ELÁSTICA, FORNECIDO E INSTALADO EM RAMAL DE ENCAMINHAMENTO. AF_12/2014</v>
          </cell>
          <cell r="C3775" t="str">
            <v>UN</v>
          </cell>
          <cell r="D3775">
            <v>29.72</v>
          </cell>
        </row>
        <row r="3776">
          <cell r="A3776">
            <v>89525</v>
          </cell>
          <cell r="B3776" t="str">
            <v>CURVA 90 GRAUS, PVC, SOLDÁVEL, DN 85MM, INSTALADO EM PRUMADA DE ÁGUA - FORNECIMENTO E INSTALAÇÃO. AF_12/2014</v>
          </cell>
          <cell r="C3776" t="str">
            <v>UN</v>
          </cell>
          <cell r="D3776">
            <v>97.94</v>
          </cell>
        </row>
        <row r="3777">
          <cell r="A3777">
            <v>89526</v>
          </cell>
          <cell r="B3777" t="str">
            <v>CURVA 87 GRAUS E 30 MINUTOS, PVC, SERIE R, ÁGUA PLUVIAL, DN 75 MM, JUNTA ELÁSTICA, FORNECIDO E INSTALADO EM RAMAL DE ENCAMINHAMENTO. AF_12/2014</v>
          </cell>
          <cell r="C3777" t="str">
            <v>UN</v>
          </cell>
          <cell r="D3777">
            <v>44.71</v>
          </cell>
        </row>
        <row r="3778">
          <cell r="A3778">
            <v>89527</v>
          </cell>
          <cell r="B3778" t="str">
            <v>CURVA 45 GRAUS, PVC, SOLDÁVEL, DN 85MM, INSTALADO EM PRUMADA DE ÁGUA - FORNECIMENTO E INSTALAÇÃO. AF_12/2014</v>
          </cell>
          <cell r="C3778" t="str">
            <v>UN</v>
          </cell>
          <cell r="D3778">
            <v>75.03</v>
          </cell>
        </row>
        <row r="3779">
          <cell r="A3779">
            <v>89528</v>
          </cell>
          <cell r="B3779" t="str">
            <v>LUVA, PVC, SOLDÁVEL, DN 25MM, INSTALADO EM PRUMADA DE ÁGUA - FORNECIMENTO E INSTALAÇÃO. AF_12/2014</v>
          </cell>
          <cell r="C3779" t="str">
            <v>UN</v>
          </cell>
          <cell r="D3779">
            <v>3.61</v>
          </cell>
        </row>
        <row r="3780">
          <cell r="A3780">
            <v>89529</v>
          </cell>
          <cell r="B3780" t="str">
            <v>JOELHO 90 GRAUS, PVC, SERIE R, ÁGUA PLUVIAL, DN 100 MM, JUNTA ELÁSTICA, FORNECIDO E INSTALADO EM RAMAL DE ENCAMINHAMENTO. AF_12/2014</v>
          </cell>
          <cell r="C3780" t="str">
            <v>UN</v>
          </cell>
          <cell r="D3780">
            <v>50.33</v>
          </cell>
        </row>
        <row r="3781">
          <cell r="A3781">
            <v>89530</v>
          </cell>
          <cell r="B3781" t="str">
            <v>LUVA DE CORRER, PVC, SOLDÁVEL, DN 25MM, INSTALADO EM PRUMADA DE ÁGUA - FORNECIMENTO E INSTALAÇÃO. AF_12/2014</v>
          </cell>
          <cell r="C3781" t="str">
            <v>UN</v>
          </cell>
          <cell r="D3781">
            <v>13.77</v>
          </cell>
        </row>
        <row r="3782">
          <cell r="A3782">
            <v>89531</v>
          </cell>
          <cell r="B3782" t="str">
            <v>JOELHO 45 GRAUS, PVC, SERIE R, ÁGUA PLUVIAL, DN 100 MM, JUNTA ELÁSTICA, FORNECIDO E INSTALADO EM RAMAL DE ENCAMINHAMENTO. AF_12/2014</v>
          </cell>
          <cell r="C3782" t="str">
            <v>UN</v>
          </cell>
          <cell r="D3782">
            <v>40.32</v>
          </cell>
        </row>
        <row r="3783">
          <cell r="A3783">
            <v>89532</v>
          </cell>
          <cell r="B3783" t="str">
            <v>LUVA DE REDUÇÃO, PVC, SOLDÁVEL, DN 32MM X 25MM, INSTALADO EM PRUMADA DE ÁGUA - FORNECIMENTO E INSTALAÇÃO. AF_12/2014</v>
          </cell>
          <cell r="C3783" t="str">
            <v>UN</v>
          </cell>
          <cell r="D3783">
            <v>6.73</v>
          </cell>
        </row>
        <row r="3784">
          <cell r="A3784">
            <v>89533</v>
          </cell>
          <cell r="B3784" t="str">
            <v>JOELHO 45 GRAUS PARA PÉ DE COLUNA, PVC, SERIE R, ÁGUA PLUVIAL, DN 100 MM, JUNTA ELÁSTICA, FORNECIDO E INSTALADO EM RAMAL DE ENCAMINHAMENTO. AF_12/2014</v>
          </cell>
          <cell r="C3784" t="str">
            <v>UN</v>
          </cell>
          <cell r="D3784">
            <v>40.32</v>
          </cell>
        </row>
        <row r="3785">
          <cell r="A3785">
            <v>89534</v>
          </cell>
          <cell r="B3785" t="str">
            <v>LUVA SOLDÁVEL E COM ROSCA, PVC, SOLDÁVEL, DN 25MM X 3/4, INSTALADO EM PRUMADA DE ÁGUA - FORNECIMENTO E INSTALAÇÃO. AF_12/2014</v>
          </cell>
          <cell r="C3785" t="str">
            <v>UN</v>
          </cell>
          <cell r="D3785">
            <v>4.5199999999999996</v>
          </cell>
        </row>
        <row r="3786">
          <cell r="A3786">
            <v>89535</v>
          </cell>
          <cell r="B3786" t="str">
            <v>CURVA 87 GRAUS E 30 MINUTOS, PVC, SERIE R, ÁGUA PLUVIAL, DN 100 MM, JUNTA ELÁSTICA, FORNECIDO E INSTALADO EM RAMAL DE ENCAMINHAMENTO. AF_12/2014</v>
          </cell>
          <cell r="C3786" t="str">
            <v>UN</v>
          </cell>
          <cell r="D3786">
            <v>66.02</v>
          </cell>
        </row>
        <row r="3787">
          <cell r="A3787">
            <v>89536</v>
          </cell>
          <cell r="B3787" t="str">
            <v>UNIÃO, PVC, SOLDÁVEL, DN 25MM, INSTALADO EM PRUMADA DE ÁGUA - FORNECIMENTO E INSTALAÇÃO. AF_12/2014</v>
          </cell>
          <cell r="C3787" t="str">
            <v>UN</v>
          </cell>
          <cell r="D3787">
            <v>12.36</v>
          </cell>
        </row>
        <row r="3788">
          <cell r="A3788">
            <v>89538</v>
          </cell>
          <cell r="B3788" t="str">
            <v>ADAPTADOR CURTO COM BOLSA E ROSCA PARA REGISTRO, PVC, SOLDÁVEL, DN 25MM X 3/4, INSTALADO EM PRUMADA DE ÁGUA - FORNECIMENTO E INSTALAÇÃO. AF_12/2014</v>
          </cell>
          <cell r="C3788" t="str">
            <v>UN</v>
          </cell>
          <cell r="D3788">
            <v>3.72</v>
          </cell>
        </row>
        <row r="3789">
          <cell r="A3789">
            <v>89539</v>
          </cell>
          <cell r="B3789" t="str">
            <v>CURVAR 45 GRAUS, PVC, SERIE R, ÁGUA PLUVIAL, DN 100 MM, JUNTA ELÁSTICA, FORNECIDO E INSTALADO EM RAMAL DE ENCAMINHAMENTO. AF_12/2014</v>
          </cell>
          <cell r="C3789" t="str">
            <v>UN</v>
          </cell>
          <cell r="D3789">
            <v>43.11</v>
          </cell>
        </row>
        <row r="3790">
          <cell r="A3790">
            <v>89540</v>
          </cell>
          <cell r="B3790" t="str">
            <v>CURVA DE TRANSPOSIÇÃO, PVC, SOLDÁVEL, DN 25MM, INSTALADO EM PRUMADA DE ÁGUA  - FORNECIMENTO E INSTALAÇÃO. AF_12/2014</v>
          </cell>
          <cell r="C3790" t="str">
            <v>UN</v>
          </cell>
          <cell r="D3790">
            <v>10.199999999999999</v>
          </cell>
        </row>
        <row r="3791">
          <cell r="A3791">
            <v>89541</v>
          </cell>
          <cell r="B3791" t="str">
            <v>LUVA, PVC, SOLDÁVEL, DN 32MM, INSTALADO EM PRUMADA DE ÁGUA - FORNECIMENTO E INSTALAÇÃO. AF_12/2014</v>
          </cell>
          <cell r="C3791" t="str">
            <v>UN</v>
          </cell>
          <cell r="D3791">
            <v>5.61</v>
          </cell>
        </row>
        <row r="3792">
          <cell r="A3792">
            <v>89542</v>
          </cell>
          <cell r="B3792" t="str">
            <v>LUVA DE CORRER, PVC, SOLDÁVEL, DN 32MM, INSTALADO EM PRUMADA DE ÁGUA - FORNECIMENTO E INSTALAÇÃO. AF_12/2014</v>
          </cell>
          <cell r="C3792" t="str">
            <v>UN</v>
          </cell>
          <cell r="D3792">
            <v>29.85</v>
          </cell>
        </row>
        <row r="3793">
          <cell r="A3793">
            <v>89544</v>
          </cell>
          <cell r="B3793" t="str">
            <v>LUVA SIMPLES, PVC, SERIE R, ÁGUA PLUVIAL, DN 40 MM, JUNTA SOLDÁVEL, FORNECIDO E INSTALADO EM RAMAL DE ENCAMINHAMENTO. AF_12/2014</v>
          </cell>
          <cell r="C3793" t="str">
            <v>UN</v>
          </cell>
          <cell r="D3793">
            <v>10.14</v>
          </cell>
        </row>
        <row r="3794">
          <cell r="A3794">
            <v>89545</v>
          </cell>
          <cell r="B3794" t="str">
            <v>LUVA SIMPLES, PVC, SERIE R, ÁGUA PLUVIAL, DN 50 MM, JUNTA ELÁSTICA, FORNECIDO E INSTALADO EM RAMAL DE ENCAMINHAMENTO. AF_12/2014</v>
          </cell>
          <cell r="C3794" t="str">
            <v>UN</v>
          </cell>
          <cell r="D3794">
            <v>16.43</v>
          </cell>
        </row>
        <row r="3795">
          <cell r="A3795">
            <v>89546</v>
          </cell>
          <cell r="B3795" t="str">
            <v>BUCHA DE REDUÇÃO LONGA, PVC, SERIE R, ÁGUA PLUVIAL, DN 50 X 40 MM, JUNTA ELÁSTICA, FORNECIDO E INSTALADO EM RAMAL DE ENCAMINHAMENTO. AF_12/2014</v>
          </cell>
          <cell r="C3795" t="str">
            <v>UN</v>
          </cell>
          <cell r="D3795">
            <v>14.27</v>
          </cell>
        </row>
        <row r="3796">
          <cell r="A3796">
            <v>89547</v>
          </cell>
          <cell r="B3796" t="str">
            <v>LUVA SIMPLES, PVC, SERIE R, ÁGUA PLUVIAL, DN 75 MM, JUNTA ELÁSTICA, FORNECIDO E INSTALADO EM RAMAL DE ENCAMINHAMENTO. AF_12/2014</v>
          </cell>
          <cell r="C3796" t="str">
            <v>UN</v>
          </cell>
          <cell r="D3796">
            <v>22.86</v>
          </cell>
        </row>
        <row r="3797">
          <cell r="A3797">
            <v>89548</v>
          </cell>
          <cell r="B3797" t="str">
            <v>LUVA DE CORRER, PVC, SERIE R, ÁGUA PLUVIAL, DN 75 MM, JUNTA ELÁSTICA, FORNECIDO E INSTALADO EM RAMAL DE ENCAMINHAMENTO. AF_12/2014</v>
          </cell>
          <cell r="C3797" t="str">
            <v>UN</v>
          </cell>
          <cell r="D3797">
            <v>24.91</v>
          </cell>
        </row>
        <row r="3798">
          <cell r="A3798">
            <v>89549</v>
          </cell>
          <cell r="B3798" t="str">
            <v>REDUÇÃO EXCÊNTRICA, PVC, SERIE R, ÁGUA PLUVIAL, DN 75 X 50 MM, JUNTA ELÁSTICA, FORNECIDO E INSTALADO EM RAMAL DE ENCAMINHAMENTO. AF_12/2014</v>
          </cell>
          <cell r="C3798" t="str">
            <v>UN</v>
          </cell>
          <cell r="D3798">
            <v>17.38</v>
          </cell>
        </row>
        <row r="3799">
          <cell r="A3799">
            <v>89550</v>
          </cell>
          <cell r="B3799" t="str">
            <v>TÊ DE INSPEÇÃO, PVC, SERIE R, ÁGUA PLUVIAL, DN 75 MM, JUNTA ELÁSTICA, FORNECIDO E INSTALADO EM RAMAL DE ENCAMINHAMENTO. AF_12/2014</v>
          </cell>
          <cell r="C3799" t="str">
            <v>UN</v>
          </cell>
          <cell r="D3799">
            <v>45.33</v>
          </cell>
        </row>
        <row r="3800">
          <cell r="A3800">
            <v>89551</v>
          </cell>
          <cell r="B3800" t="str">
            <v>LUVA SOLDÁVEL E COM ROSCA, PVC, SOLDÁVEL, DN 32MM X 1, INSTALADO EM PRUMADA DE ÁGUA - FORNECIMENTO E INSTALAÇÃO. AF_12/2014</v>
          </cell>
          <cell r="C3800" t="str">
            <v>UN</v>
          </cell>
          <cell r="D3800">
            <v>9.2899999999999991</v>
          </cell>
        </row>
        <row r="3801">
          <cell r="A3801">
            <v>89552</v>
          </cell>
          <cell r="B3801" t="str">
            <v>UNIÃO, PVC, SOLDÁVEL, DN 32MM, INSTALADO EM PRUMADA DE ÁGUA - FORNECIMENTO E INSTALAÇÃO. AF_12/2014</v>
          </cell>
          <cell r="C3801" t="str">
            <v>UN</v>
          </cell>
          <cell r="D3801">
            <v>19.28</v>
          </cell>
        </row>
        <row r="3802">
          <cell r="A3802">
            <v>89553</v>
          </cell>
          <cell r="B3802" t="str">
            <v>ADAPTADOR CURTO COM BOLSA E ROSCA PARA REGISTRO, PVC, SOLDÁVEL, DN 32MM X 1, INSTALADO EM PRUMADA DE ÁGUA - FORNECIMENTO E INSTALAÇÃO. AF_12/2014</v>
          </cell>
          <cell r="C3802" t="str">
            <v>UN</v>
          </cell>
          <cell r="D3802">
            <v>5.5</v>
          </cell>
        </row>
        <row r="3803">
          <cell r="A3803">
            <v>89554</v>
          </cell>
          <cell r="B3803" t="str">
            <v>LUVA SIMPLES, PVC, SERIE R, ÁGUA PLUVIAL, DN 100 MM, JUNTA ELÁSTICA, FORNECIDO E INSTALADO EM RAMAL DE ENCAMINHAMENTO. AF_12/2014</v>
          </cell>
          <cell r="C3803" t="str">
            <v>UN</v>
          </cell>
          <cell r="D3803">
            <v>27.96</v>
          </cell>
        </row>
        <row r="3804">
          <cell r="A3804">
            <v>89555</v>
          </cell>
          <cell r="B3804" t="str">
            <v>CURVA DE TRANSPOSIÇÃO, PVC, SOLDÁVEL, DN 32MM, INSTALADO EM PRUMADA DE ÁGUA   FORNECIMENTO E INSTALAÇÃO. AF_12/2014</v>
          </cell>
          <cell r="C3804" t="str">
            <v>UN</v>
          </cell>
          <cell r="D3804">
            <v>23.45</v>
          </cell>
        </row>
        <row r="3805">
          <cell r="A3805">
            <v>89556</v>
          </cell>
          <cell r="B3805" t="str">
            <v>LUVA DE CORRER, PVC, SERIE R, ÁGUA PLUVIAL, DN 100 MM, JUNTA ELÁSTICA, FORNECIDO E INSTALADO EM RAMAL DE ENCAMINHAMENTO. AF_12/2014</v>
          </cell>
          <cell r="C3805" t="str">
            <v>UN</v>
          </cell>
          <cell r="D3805">
            <v>41.97</v>
          </cell>
        </row>
        <row r="3806">
          <cell r="A3806">
            <v>89557</v>
          </cell>
          <cell r="B3806" t="str">
            <v>REDUÇÃO EXCÊNTRICA, PVC, SERIE R, ÁGUA PLUVIAL, DN 100 X 75 MM, JUNTA ELÁSTICA, FORNECIDO E INSTALADO EM RAMAL DE ENCAMINHAMENTO. AF_12/2014</v>
          </cell>
          <cell r="C3806" t="str">
            <v>UN</v>
          </cell>
          <cell r="D3806">
            <v>32.770000000000003</v>
          </cell>
        </row>
        <row r="3807">
          <cell r="A3807">
            <v>89558</v>
          </cell>
          <cell r="B3807" t="str">
            <v>LUVA, PVC, SOLDÁVEL, DN 40MM, INSTALADO EM PRUMADA DE ÁGUA - FORNECIMENTO E INSTALAÇÃO. AF_12/2014</v>
          </cell>
          <cell r="C3807" t="str">
            <v>UN</v>
          </cell>
          <cell r="D3807">
            <v>8.66</v>
          </cell>
        </row>
        <row r="3808">
          <cell r="A3808">
            <v>89559</v>
          </cell>
          <cell r="B3808" t="str">
            <v>TÊ DE INSPEÇÃO, PVC, SERIE R, ÁGUA PLUVIAL, DN 100 MM, JUNTA ELÁSTICA, FORNECIDO E INSTALADO EM RAMAL DE ENCAMINHAMENTO. AF_12/2014</v>
          </cell>
          <cell r="C3808" t="str">
            <v>UN</v>
          </cell>
          <cell r="D3808">
            <v>75.34</v>
          </cell>
        </row>
        <row r="3809">
          <cell r="A3809">
            <v>89561</v>
          </cell>
          <cell r="B3809" t="str">
            <v>JUNÇÃO SIMPLES, PVC, SERIE R, ÁGUA PLUVIAL, DN 40 MM, JUNTA SOLDÁVEL, FORNECIDO E INSTALADO EM RAMAL DE ENCAMINHAMENTO. AF_12/2014</v>
          </cell>
          <cell r="C3809" t="str">
            <v>UN</v>
          </cell>
          <cell r="D3809">
            <v>14.52</v>
          </cell>
        </row>
        <row r="3810">
          <cell r="A3810">
            <v>89562</v>
          </cell>
          <cell r="B3810" t="str">
            <v>LUVA DE REDUÇÃO, PVC, SOLDÁVEL, DN 40MM X 32MM, INSTALADO EM PRUMADA DE ÁGUA - FORNECIMENTO E INSTALAÇÃO. AF_12/2014</v>
          </cell>
          <cell r="C3810" t="str">
            <v>UN</v>
          </cell>
          <cell r="D3810">
            <v>9.25</v>
          </cell>
        </row>
        <row r="3811">
          <cell r="A3811">
            <v>89563</v>
          </cell>
          <cell r="B3811" t="str">
            <v>JUNÇÃO SIMPLES, PVC, SERIE R, ÁGUA PLUVIAL, DN 50 MM, JUNTA ELÁSTICA, FORNECIDO E INSTALADO EM RAMAL DE ENCAMINHAMENTO. AF_12/2014</v>
          </cell>
          <cell r="C3811" t="str">
            <v>UN</v>
          </cell>
          <cell r="D3811">
            <v>27.11</v>
          </cell>
        </row>
        <row r="3812">
          <cell r="A3812">
            <v>89564</v>
          </cell>
          <cell r="B3812" t="str">
            <v>LUVA COM ROSCA, PVC, SOLDÁVEL, DN 40MM X 1.1/4, INSTALADO EM PRUMADA DE ÁGUA - FORNECIMENTO E INSTALAÇÃO. AF_12/2014</v>
          </cell>
          <cell r="C3812" t="str">
            <v>UN</v>
          </cell>
          <cell r="D3812">
            <v>17.170000000000002</v>
          </cell>
        </row>
        <row r="3813">
          <cell r="A3813">
            <v>89565</v>
          </cell>
          <cell r="B3813" t="str">
            <v>JUNÇÃO SIMPLES, PVC, SERIE R, ÁGUA PLUVIAL, DN 75 X 75 MM, JUNTA ELÁSTICA, FORNECIDO E INSTALADO EM RAMAL DE ENCAMINHAMENTO. AF_12/2014</v>
          </cell>
          <cell r="C3813" t="str">
            <v>UN</v>
          </cell>
          <cell r="D3813">
            <v>62.35</v>
          </cell>
        </row>
        <row r="3814">
          <cell r="A3814">
            <v>89566</v>
          </cell>
          <cell r="B3814" t="str">
            <v>TÊ, PVC, SERIE R, ÁGUA PLUVIAL, DN 75 MM, JUNTA ELÁSTICA, FORNECIDO E INSTALADO EM RAMAL DE ENCAMINHAMENTO. AF_12/2014</v>
          </cell>
          <cell r="C3814" t="str">
            <v>UN</v>
          </cell>
          <cell r="D3814">
            <v>53.47</v>
          </cell>
        </row>
        <row r="3815">
          <cell r="A3815">
            <v>89567</v>
          </cell>
          <cell r="B3815" t="str">
            <v>JUNÇÃO SIMPLES, PVC, SERIE R, ÁGUA PLUVIAL, DN 100 X 100 MM, JUNTA ELÁSTICA, FORNECIDO E INSTALADO EM RAMAL DE ENCAMINHAMENTO. AF_12/2014</v>
          </cell>
          <cell r="C3815" t="str">
            <v>UN</v>
          </cell>
          <cell r="D3815">
            <v>92.55</v>
          </cell>
        </row>
        <row r="3816">
          <cell r="A3816">
            <v>89568</v>
          </cell>
          <cell r="B3816" t="str">
            <v>UNIÃO, PVC, SOLDÁVEL, DN 40MM, INSTALADO EM PRUMADA DE ÁGUA - FORNECIMENTO E INSTALAÇÃO. AF_12/2014</v>
          </cell>
          <cell r="C3816" t="str">
            <v>UN</v>
          </cell>
          <cell r="D3816">
            <v>35.11</v>
          </cell>
        </row>
        <row r="3817">
          <cell r="A3817">
            <v>89569</v>
          </cell>
          <cell r="B3817" t="str">
            <v>JUNÇÃO SIMPLES, PVC, SERIE R, ÁGUA PLUVIAL, DN 100 X 75 MM, JUNTA ELÁSTICA, FORNECIDO E INSTALADO EM RAMAL DE ENCAMINHAMENTO. AF_12/2014</v>
          </cell>
          <cell r="C3817" t="str">
            <v>UN</v>
          </cell>
          <cell r="D3817">
            <v>87.26</v>
          </cell>
        </row>
        <row r="3818">
          <cell r="A3818">
            <v>89570</v>
          </cell>
          <cell r="B3818" t="str">
            <v>ADAPTADOR CURTO COM BOLSA E ROSCA PARA REGISTRO, PVC, SOLDÁVEL, DN 40MM X 1.1/2, INSTALADO EM PRUMADA DE ÁGUA - FORNECIMENTO E INSTALAÇÃO. AF_12/2014</v>
          </cell>
          <cell r="C3818" t="str">
            <v>UN</v>
          </cell>
          <cell r="D3818">
            <v>12.02</v>
          </cell>
        </row>
        <row r="3819">
          <cell r="A3819">
            <v>89571</v>
          </cell>
          <cell r="B3819" t="str">
            <v>TÊ, PVC, SERIE R, ÁGUA PLUVIAL, DN 100 X 100 MM, JUNTA ELÁSTICA, FORNECIDO E INSTALADO EM RAMAL DE ENCAMINHAMENTO. AF_12/2014</v>
          </cell>
          <cell r="C3819" t="str">
            <v>UN</v>
          </cell>
          <cell r="D3819">
            <v>84.77</v>
          </cell>
        </row>
        <row r="3820">
          <cell r="A3820">
            <v>89572</v>
          </cell>
          <cell r="B3820" t="str">
            <v>ADAPTADOR CURTO COM BOLSA E ROSCA PARA REGISTRO, PVC, SOLDÁVEL, DN 40MM X 1.1/4, INSTALADO EM PRUMADA DE ÁGUA - FORNECIMENTO E INSTALAÇÃO. AF_12/2014</v>
          </cell>
          <cell r="C3820" t="str">
            <v>UN</v>
          </cell>
          <cell r="D3820">
            <v>8.18</v>
          </cell>
        </row>
        <row r="3821">
          <cell r="A3821">
            <v>89573</v>
          </cell>
          <cell r="B3821" t="str">
            <v>TÊ, PVC, SERIE R, ÁGUA PLUVIAL, DN 100 X 75 MM, JUNTA ELÁSTICA, FORNECIDO E INSTALADO EM RAMAL DE ENCAMINHAMENTO. AF_12/2014</v>
          </cell>
          <cell r="C3821" t="str">
            <v>UN</v>
          </cell>
          <cell r="D3821">
            <v>76.72</v>
          </cell>
        </row>
        <row r="3822">
          <cell r="A3822">
            <v>89574</v>
          </cell>
          <cell r="B3822" t="str">
            <v>JUNÇÃO DUPLA, PVC, SERIE R, ÁGUA PLUVIAL, DN 100 X 100 X 100 MM, JUNTA ELÁSTICA, FORNECIDO E INSTALADO EM RAMAL DE ENCAMINHAMENTO. AF_12/2014</v>
          </cell>
          <cell r="C3822" t="str">
            <v>UN</v>
          </cell>
          <cell r="D3822">
            <v>151.85</v>
          </cell>
        </row>
        <row r="3823">
          <cell r="A3823">
            <v>89575</v>
          </cell>
          <cell r="B3823" t="str">
            <v>LUVA, PVC, SOLDÁVEL, DN 50MM, INSTALADO EM PRUMADA DE ÁGUA - FORNECIMENTO E INSTALAÇÃO. AF_12/2014</v>
          </cell>
          <cell r="C3823" t="str">
            <v>UN</v>
          </cell>
          <cell r="D3823">
            <v>11.04</v>
          </cell>
        </row>
        <row r="3824">
          <cell r="A3824">
            <v>89577</v>
          </cell>
          <cell r="B3824" t="str">
            <v>LUVA DE CORRER, PVC, SOLDÁVEL, DN 50MM, INSTALADO EM PRUMADA DE ÁGUA - FORNECIMENTO E INSTALAÇÃO. AF_12/2014</v>
          </cell>
          <cell r="C3824" t="str">
            <v>UN</v>
          </cell>
          <cell r="D3824">
            <v>35.950000000000003</v>
          </cell>
        </row>
        <row r="3825">
          <cell r="A3825">
            <v>89579</v>
          </cell>
          <cell r="B3825" t="str">
            <v>LUVA DE REDUÇÃO, PVC, SOLDÁVEL, DN 50MM X 25MM, INSTALADO EM PRUMADA DE ÁGUA   FORNECIMENTO E INSTALAÇÃO. AF_12/2014</v>
          </cell>
          <cell r="C3825" t="str">
            <v>UN</v>
          </cell>
          <cell r="D3825">
            <v>11.32</v>
          </cell>
        </row>
        <row r="3826">
          <cell r="A3826">
            <v>89581</v>
          </cell>
          <cell r="B3826" t="str">
            <v>JOELHO 90 GRAUS, PVC, SERIE R, ÁGUA PLUVIAL, DN 75 MM, JUNTA ELÁSTICA, FORNECIDO E INSTALADO EM CONDUTORES VERTICAIS DE ÁGUAS PLUVIAIS. AF_12/2014</v>
          </cell>
          <cell r="C3826" t="str">
            <v>UN</v>
          </cell>
          <cell r="D3826">
            <v>32.29</v>
          </cell>
        </row>
        <row r="3827">
          <cell r="A3827">
            <v>89582</v>
          </cell>
          <cell r="B3827" t="str">
            <v>JOELHO 45 GRAUS, PVC, SERIE R, ÁGUA PLUVIAL, DN 75 MM, JUNTA ELÁSTICA, FORNECIDO E INSTALADO EM CONDUTORES VERTICAIS DE ÁGUAS PLUVIAIS. AF_12/2014</v>
          </cell>
          <cell r="C3827" t="str">
            <v>UN</v>
          </cell>
          <cell r="D3827">
            <v>28.18</v>
          </cell>
        </row>
        <row r="3828">
          <cell r="A3828">
            <v>89583</v>
          </cell>
          <cell r="B3828" t="str">
            <v>CURVA 87 GRAUS E 30 MINUTOS, PVC, SERIE R, ÁGUA PLUVIAL, DN 75 MM, JUNTA ELÁSTICA, FORNECIDO E INSTALADO EM CONDUTORES VERTICAIS DE ÁGUAS PLUVIAIS. AF_12/2014</v>
          </cell>
          <cell r="C3828" t="str">
            <v>UN</v>
          </cell>
          <cell r="D3828">
            <v>43.17</v>
          </cell>
        </row>
        <row r="3829">
          <cell r="A3829">
            <v>89584</v>
          </cell>
          <cell r="B3829" t="str">
            <v>JOELHO 90 GRAUS, PVC, SERIE R, ÁGUA PLUVIAL, DN 100 MM, JUNTA ELÁSTICA, FORNECIDO E INSTALADO EM CONDUTORES VERTICAIS DE ÁGUAS PLUVIAIS. AF_12/2014</v>
          </cell>
          <cell r="C3829" t="str">
            <v>UN</v>
          </cell>
          <cell r="D3829">
            <v>48.8</v>
          </cell>
        </row>
        <row r="3830">
          <cell r="A3830">
            <v>89585</v>
          </cell>
          <cell r="B3830" t="str">
            <v>JOELHO 45 GRAUS, PVC, SERIE R, ÁGUA PLUVIAL, DN 100 MM, JUNTA ELÁSTICA, FORNECIDO E INSTALADO EM CONDUTORES VERTICAIS DE ÁGUAS PLUVIAIS. AF_12/2014</v>
          </cell>
          <cell r="C3830" t="str">
            <v>UN</v>
          </cell>
          <cell r="D3830">
            <v>38.79</v>
          </cell>
        </row>
        <row r="3831">
          <cell r="A3831">
            <v>89586</v>
          </cell>
          <cell r="B3831" t="str">
            <v>JOELHO 45 GRAUS PARA PÉ DE COLUNA, PVC, SERIE R, ÁGUA PLUVIAL, DN 100 MM, JUNTA ELÁSTICA, FORNECIDO E INSTALADO EM CONDUTORES VERTICAIS DE ÁGUAS PLUVIAIS. AF_12/2014</v>
          </cell>
          <cell r="C3831" t="str">
            <v>UN</v>
          </cell>
          <cell r="D3831">
            <v>38.79</v>
          </cell>
        </row>
        <row r="3832">
          <cell r="A3832">
            <v>89587</v>
          </cell>
          <cell r="B3832" t="str">
            <v>CURVA 87 GRAUS E 30 MINUTOS, PVC, SERIE R, ÁGUA PLUVIAL, DN 100 MM, JUNTA ELÁSTICA, FORNECIDO E INSTALADO EM CONDUTORES VERTICAIS DE ÁGUAS PLUVIAIS. AF_12/2014</v>
          </cell>
          <cell r="C3832" t="str">
            <v>UN</v>
          </cell>
          <cell r="D3832">
            <v>64.489999999999995</v>
          </cell>
        </row>
        <row r="3833">
          <cell r="A3833">
            <v>89589</v>
          </cell>
          <cell r="B3833" t="str">
            <v>CURVAR 45 GRAUS, PVC, SERIE R, ÁGUA PLUVIAL, DN 100 MM, JUNTA ELÁSTICA, FORNECIDO E INSTALADO EM CONDUTORES VERTICAIS DE ÁGUAS PLUVIAIS. AF_12/2014</v>
          </cell>
          <cell r="C3833" t="str">
            <v>UN</v>
          </cell>
          <cell r="D3833">
            <v>41.58</v>
          </cell>
        </row>
        <row r="3834">
          <cell r="A3834">
            <v>89590</v>
          </cell>
          <cell r="B3834" t="str">
            <v>JOELHO 90 GRAUS, PVC, SERIE R, ÁGUA PLUVIAL, DN 150 MM, JUNTA ELÁSTICA, FORNECIDO E INSTALADO EM CONDUTORES VERTICAIS DE ÁGUAS PLUVIAIS. AF_12/2014</v>
          </cell>
          <cell r="C3834" t="str">
            <v>UN</v>
          </cell>
          <cell r="D3834">
            <v>156.85</v>
          </cell>
        </row>
        <row r="3835">
          <cell r="A3835">
            <v>89591</v>
          </cell>
          <cell r="B3835" t="str">
            <v>JOELHO 45 GRAUS, PVC, SERIE R, ÁGUA PLUVIAL, DN 150 MM, JUNTA ELÁSTICA, FORNECIDO E INSTALADO EM CONDUTORES VERTICAIS DE ÁGUAS PLUVIAIS. AF_12/2014</v>
          </cell>
          <cell r="C3835" t="str">
            <v>UN</v>
          </cell>
          <cell r="D3835">
            <v>128.11000000000001</v>
          </cell>
        </row>
        <row r="3836">
          <cell r="A3836">
            <v>89592</v>
          </cell>
          <cell r="B3836" t="str">
            <v>CURVA 87 GRAUS E 30 MINUTOS, PVC, SERIE R, ÁGUA PLUVIAL, DN 150 MM, JUNTA ELÁSTICA, FORNECIDO E INSTALADO EM CONDUTORES VERTICAIS DE ÁGUAS PLUVIAIS. AF_12/2014</v>
          </cell>
          <cell r="C3836" t="str">
            <v>UN</v>
          </cell>
          <cell r="D3836">
            <v>211.68</v>
          </cell>
        </row>
        <row r="3837">
          <cell r="A3837">
            <v>89593</v>
          </cell>
          <cell r="B3837" t="str">
            <v>LUVA COM ROSCA, PVC, SOLDÁVEL, DN 50MM X 1.1/2, INSTALADO EM PRUMADA DE ÁGUA - FORNECIMENTO E INSTALAÇÃO. AF_12/2014</v>
          </cell>
          <cell r="C3837" t="str">
            <v>UN</v>
          </cell>
          <cell r="D3837">
            <v>32.51</v>
          </cell>
        </row>
        <row r="3838">
          <cell r="A3838">
            <v>89594</v>
          </cell>
          <cell r="B3838" t="str">
            <v>UNIÃO, PVC, SOLDÁVEL, DN 50MM, INSTALADO EM PRUMADA DE ÁGUA - FORNECIMENTO E INSTALAÇÃO. AF_12/2014</v>
          </cell>
          <cell r="C3838" t="str">
            <v>UN</v>
          </cell>
          <cell r="D3838">
            <v>39.29</v>
          </cell>
        </row>
        <row r="3839">
          <cell r="A3839">
            <v>89595</v>
          </cell>
          <cell r="B3839" t="str">
            <v>ADAPTADOR CURTO COM BOLSA E ROSCA PARA REGISTRO, PVC, SOLDÁVEL, DN 50MM X 1.1/4, INSTALADO EM PRUMADA DE ÁGUA - FORNECIMENTO E INSTALAÇÃO. AF_12/2014</v>
          </cell>
          <cell r="C3839" t="str">
            <v>UN</v>
          </cell>
          <cell r="D3839">
            <v>14.83</v>
          </cell>
        </row>
        <row r="3840">
          <cell r="A3840">
            <v>89596</v>
          </cell>
          <cell r="B3840" t="str">
            <v>ADAPTADOR CURTO COM BOLSA E ROSCA PARA REGISTRO, PVC, SOLDÁVEL, DN 50MM X 1.1/2, INSTALADO EM PRUMADA DE ÁGUA - FORNECIMENTO E INSTALAÇÃO. AF_12/2014</v>
          </cell>
          <cell r="C3840" t="str">
            <v>UN</v>
          </cell>
          <cell r="D3840">
            <v>10.85</v>
          </cell>
        </row>
        <row r="3841">
          <cell r="A3841">
            <v>89597</v>
          </cell>
          <cell r="B3841" t="str">
            <v>LUVA, PVC, SOLDÁVEL, DN 60MM, INSTALADO EM PRUMADA DE ÁGUA - FORNECIMENTO E INSTALAÇÃO. AF_12/2014</v>
          </cell>
          <cell r="C3841" t="str">
            <v>UN</v>
          </cell>
          <cell r="D3841">
            <v>20.66</v>
          </cell>
        </row>
        <row r="3842">
          <cell r="A3842">
            <v>89598</v>
          </cell>
          <cell r="B3842" t="str">
            <v>LUVA DE CORRER, PVC, SOLDÁVEL, DN 60MM, INSTALADO EM PRUMADA DE ÁGUA   FORNECIMENTO E INSTALAÇÃO. AF_12/2014</v>
          </cell>
          <cell r="C3842" t="str">
            <v>UN</v>
          </cell>
          <cell r="D3842">
            <v>54.4</v>
          </cell>
        </row>
        <row r="3843">
          <cell r="A3843">
            <v>89599</v>
          </cell>
          <cell r="B3843" t="str">
            <v>LUVA SIMPLES, PVC, SERIE R, ÁGUA PLUVIAL, DN 75 MM, JUNTA ELÁSTICA, FORNECIDO E INSTALADO EM CONDUTORES VERTICAIS DE ÁGUAS PLUVIAIS. AF_12/2014</v>
          </cell>
          <cell r="C3843" t="str">
            <v>UN</v>
          </cell>
          <cell r="D3843">
            <v>21.71</v>
          </cell>
        </row>
        <row r="3844">
          <cell r="A3844">
            <v>89600</v>
          </cell>
          <cell r="B3844" t="str">
            <v>LUVA DE CORRER, PVC, SERIE R, ÁGUA PLUVIAL, DN 75 MM, JUNTA ELÁSTICA, FORNECIDO E INSTALADO EM CONDUTORES VERTICAIS DE ÁGUAS PLUVIAIS. AF_12/2014</v>
          </cell>
          <cell r="C3844" t="str">
            <v>UN</v>
          </cell>
          <cell r="D3844">
            <v>23.76</v>
          </cell>
        </row>
        <row r="3845">
          <cell r="A3845">
            <v>89605</v>
          </cell>
          <cell r="B3845" t="str">
            <v>LUVA DE REDUÇÃO, PVC, SOLDÁVEL, DN 60MM X 50MM, INSTALADO EM PRUMADA DE ÁGUA - FORNECIMENTO E INSTALAÇÃO. AF_12/2014</v>
          </cell>
          <cell r="C3845" t="str">
            <v>UN</v>
          </cell>
          <cell r="D3845">
            <v>20.16</v>
          </cell>
        </row>
        <row r="3846">
          <cell r="A3846">
            <v>89609</v>
          </cell>
          <cell r="B3846" t="str">
            <v>UNIÃO, PVC, SOLDÁVEL, DN 60MM, INSTALADO EM PRUMADA DE ÁGUA - FORNECIMENTO E INSTALAÇÃO. AF_12/2014</v>
          </cell>
          <cell r="C3846" t="str">
            <v>UN</v>
          </cell>
          <cell r="D3846">
            <v>91.33</v>
          </cell>
        </row>
        <row r="3847">
          <cell r="A3847">
            <v>89610</v>
          </cell>
          <cell r="B3847" t="str">
            <v>ADAPTADOR CURTO COM BOLSA E ROSCA PARA REGISTRO, PVC, SOLDÁVEL, DN 60MM X 2, INSTALADO EM PRUMADA DE ÁGUA - FORNECIMENTO E INSTALAÇÃO. AF_12/2014</v>
          </cell>
          <cell r="C3847" t="str">
            <v>UN</v>
          </cell>
          <cell r="D3847">
            <v>20.68</v>
          </cell>
        </row>
        <row r="3848">
          <cell r="A3848">
            <v>89611</v>
          </cell>
          <cell r="B3848" t="str">
            <v>LUVA, PVC, SOLDÁVEL, DN 75MM, INSTALADO EM PRUMADA DE ÁGUA - FORNECIMENTO E INSTALAÇÃO. AF_12/2014</v>
          </cell>
          <cell r="C3848" t="str">
            <v>UN</v>
          </cell>
          <cell r="D3848">
            <v>34.090000000000003</v>
          </cell>
        </row>
        <row r="3849">
          <cell r="A3849">
            <v>89612</v>
          </cell>
          <cell r="B3849" t="str">
            <v>UNIÃO, PVC, SOLDÁVEL, DN 75MM, INSTALADO EM PRUMADA DE ÁGUA - FORNECIMENTO E INSTALAÇÃO. AF_12/2014</v>
          </cell>
          <cell r="C3849" t="str">
            <v>UN</v>
          </cell>
          <cell r="D3849">
            <v>180.29</v>
          </cell>
        </row>
        <row r="3850">
          <cell r="A3850">
            <v>89613</v>
          </cell>
          <cell r="B3850" t="str">
            <v>ADAPTADOR CURTO COM BOLSA E ROSCA PARA REGISTRO, PVC, SOLDÁVEL, DN 75MM X 2.1/2, INSTALADO EM PRUMADA DE ÁGUA - FORNECIMENTO E INSTALAÇÃO. AF_12/2014</v>
          </cell>
          <cell r="C3850" t="str">
            <v>UN</v>
          </cell>
          <cell r="D3850">
            <v>30.44</v>
          </cell>
        </row>
        <row r="3851">
          <cell r="A3851">
            <v>89614</v>
          </cell>
          <cell r="B3851" t="str">
            <v>LUVA, PVC, SOLDÁVEL, DN 85MM, INSTALADO EM PRUMADA DE ÁGUA - FORNECIMENTO E INSTALAÇÃO. AF_12/2014</v>
          </cell>
          <cell r="C3851" t="str">
            <v>UN</v>
          </cell>
          <cell r="D3851">
            <v>64.760000000000005</v>
          </cell>
        </row>
        <row r="3852">
          <cell r="A3852">
            <v>89615</v>
          </cell>
          <cell r="B3852" t="str">
            <v>UNIÃO, PVC, SOLDÁVEL, DN 85MM, INSTALADO EM PRUMADA DE ÁGUA - FORNECIMENTO E INSTALAÇÃO. AF_12/2014</v>
          </cell>
          <cell r="C3852" t="str">
            <v>UN</v>
          </cell>
          <cell r="D3852">
            <v>272.7</v>
          </cell>
        </row>
        <row r="3853">
          <cell r="A3853">
            <v>89616</v>
          </cell>
          <cell r="B3853" t="str">
            <v>ADAPTADOR CURTO COM BOLSA E ROSCA PARA REGISTRO, PVC, SOLDÁVEL, DN 85MM X 3, INSTALADO EM PRUMADA DE ÁGUA - FORNECIMENTO E INSTALAÇÃO. AF_12/2014</v>
          </cell>
          <cell r="C3853" t="str">
            <v>UN</v>
          </cell>
          <cell r="D3853">
            <v>44.24</v>
          </cell>
        </row>
        <row r="3854">
          <cell r="A3854">
            <v>89617</v>
          </cell>
          <cell r="B3854" t="str">
            <v>TE, PVC, SOLDÁVEL, DN 25MM, INSTALADO EM PRUMADA DE ÁGUA - FORNECIMENTO E INSTALAÇÃO. AF_12/2014</v>
          </cell>
          <cell r="C3854" t="str">
            <v>UN</v>
          </cell>
          <cell r="D3854">
            <v>6.32</v>
          </cell>
        </row>
        <row r="3855">
          <cell r="A3855">
            <v>89618</v>
          </cell>
          <cell r="B3855" t="str">
            <v>TÊ COM BUCHA DE LATÃO NA BOLSA CENTRAL, PVC, SOLDÁVEL, DN 25MM X 1/2, INSTALADO EM PRUMADA DE ÁGUA - FORNECIMENTO E INSTALAÇÃO. AF_12/2014</v>
          </cell>
          <cell r="C3855" t="str">
            <v>UN</v>
          </cell>
          <cell r="D3855">
            <v>14.46</v>
          </cell>
        </row>
        <row r="3856">
          <cell r="A3856">
            <v>89619</v>
          </cell>
          <cell r="B3856" t="str">
            <v>TÊ DE REDUÇÃO, PVC, SOLDÁVEL, DN 25MM X 20MM, INSTALADO EM PRUMADA DE ÁGUA - FORNECIMENTO E INSTALAÇÃO. AF_12/2014</v>
          </cell>
          <cell r="C3856" t="str">
            <v>UN</v>
          </cell>
          <cell r="D3856">
            <v>8.49</v>
          </cell>
        </row>
        <row r="3857">
          <cell r="A3857">
            <v>89620</v>
          </cell>
          <cell r="B3857" t="str">
            <v>TE, PVC, SOLDÁVEL, DN 32MM, INSTALADO EM PRUMADA DE ÁGUA - FORNECIMENTO E INSTALAÇÃO. AF_12/2014</v>
          </cell>
          <cell r="C3857" t="str">
            <v>UN</v>
          </cell>
          <cell r="D3857">
            <v>10.8</v>
          </cell>
        </row>
        <row r="3858">
          <cell r="A3858">
            <v>89621</v>
          </cell>
          <cell r="B3858" t="str">
            <v>TÊ COM BUCHA DE LATÃO NA BOLSA CENTRAL, PVC, SOLDÁVEL, DN 32MM X 3/4, INSTALADO EM PRUMADA DE ÁGUA - FORNECIMENTO E INSTALAÇÃO. AF_12/2014</v>
          </cell>
          <cell r="C3858" t="str">
            <v>UN</v>
          </cell>
          <cell r="D3858">
            <v>24.61</v>
          </cell>
        </row>
        <row r="3859">
          <cell r="A3859">
            <v>89622</v>
          </cell>
          <cell r="B3859" t="str">
            <v>TÊ DE REDUÇÃO, PVC, SOLDÁVEL, DN 32MM X 25MM, INSTALADO EM PRUMADA DE ÁGUA - FORNECIMENTO E INSTALAÇÃO. AF_12/2014</v>
          </cell>
          <cell r="C3859" t="str">
            <v>UN</v>
          </cell>
          <cell r="D3859">
            <v>12.95</v>
          </cell>
        </row>
        <row r="3860">
          <cell r="A3860">
            <v>89623</v>
          </cell>
          <cell r="B3860" t="str">
            <v>TE, PVC, SOLDÁVEL, DN 40MM, INSTALADO EM PRUMADA DE ÁGUA - FORNECIMENTO E INSTALAÇÃO. AF_12/2014</v>
          </cell>
          <cell r="C3860" t="str">
            <v>UN</v>
          </cell>
          <cell r="D3860">
            <v>17.559999999999999</v>
          </cell>
        </row>
        <row r="3861">
          <cell r="A3861">
            <v>89624</v>
          </cell>
          <cell r="B3861" t="str">
            <v>TÊ DE REDUÇÃO, PVC, SOLDÁVEL, DN 40MM X 32MM, INSTALADO EM PRUMADA DE ÁGUA - FORNECIMENTO E INSTALAÇÃO. AF_12/2014</v>
          </cell>
          <cell r="C3861" t="str">
            <v>UN</v>
          </cell>
          <cell r="D3861">
            <v>18.649999999999999</v>
          </cell>
        </row>
        <row r="3862">
          <cell r="A3862">
            <v>89625</v>
          </cell>
          <cell r="B3862" t="str">
            <v>TE, PVC, SOLDÁVEL, DN 50MM, INSTALADO EM PRUMADA DE ÁGUA - FORNECIMENTO E INSTALAÇÃO. AF_12/2014</v>
          </cell>
          <cell r="C3862" t="str">
            <v>UN</v>
          </cell>
          <cell r="D3862">
            <v>21.33</v>
          </cell>
        </row>
        <row r="3863">
          <cell r="A3863">
            <v>89626</v>
          </cell>
          <cell r="B3863" t="str">
            <v>TÊ DE REDUÇÃO, PVC, SOLDÁVEL, DN 50MM X 40MM, INSTALADO EM PRUMADA DE ÁGUA - FORNECIMENTO E INSTALAÇÃO. AF_12/2014</v>
          </cell>
          <cell r="C3863" t="str">
            <v>UN</v>
          </cell>
          <cell r="D3863">
            <v>29.71</v>
          </cell>
        </row>
        <row r="3864">
          <cell r="A3864">
            <v>89627</v>
          </cell>
          <cell r="B3864" t="str">
            <v>TÊ DE REDUÇÃO, PVC, SOLDÁVEL, DN 50MM X 25MM, INSTALADO EM PRUMADA DE ÁGUA - FORNECIMENTO E INSTALAÇÃO. AF_12/2014</v>
          </cell>
          <cell r="C3864" t="str">
            <v>UN</v>
          </cell>
          <cell r="D3864">
            <v>20.079999999999998</v>
          </cell>
        </row>
        <row r="3865">
          <cell r="A3865">
            <v>89628</v>
          </cell>
          <cell r="B3865" t="str">
            <v>TE, PVC, SOLDÁVEL, DN 60MM, INSTALADO EM PRUMADA DE ÁGUA - FORNECIMENTO E INSTALAÇÃO. AF_12/2014</v>
          </cell>
          <cell r="C3865" t="str">
            <v>UN</v>
          </cell>
          <cell r="D3865">
            <v>45.64</v>
          </cell>
        </row>
        <row r="3866">
          <cell r="A3866">
            <v>89629</v>
          </cell>
          <cell r="B3866" t="str">
            <v>TE, PVC, SOLDÁVEL, DN 75MM, INSTALADO EM PRUMADA DE ÁGUA - FORNECIMENTO E INSTALAÇÃO. AF_12/2014</v>
          </cell>
          <cell r="C3866" t="str">
            <v>UN</v>
          </cell>
          <cell r="D3866">
            <v>84.4</v>
          </cell>
        </row>
        <row r="3867">
          <cell r="A3867">
            <v>89630</v>
          </cell>
          <cell r="B3867" t="str">
            <v>TE DE REDUÇÃO, PVC, SOLDÁVEL, DN 75MM X 50MM, INSTALADO EM PRUMADA DE ÁGUA - FORNECIMENTO E INSTALAÇÃO. AF_12/2014</v>
          </cell>
          <cell r="C3867" t="str">
            <v>UN</v>
          </cell>
          <cell r="D3867">
            <v>72.989999999999995</v>
          </cell>
        </row>
        <row r="3868">
          <cell r="A3868">
            <v>89631</v>
          </cell>
          <cell r="B3868" t="str">
            <v>TE, PVC, SOLDÁVEL, DN 85MM, INSTALADO EM PRUMADA DE ÁGUA - FORNECIMENTO E INSTALAÇÃO. AF_12/2014</v>
          </cell>
          <cell r="C3868" t="str">
            <v>UN</v>
          </cell>
          <cell r="D3868">
            <v>128.83000000000001</v>
          </cell>
        </row>
        <row r="3869">
          <cell r="A3869">
            <v>89632</v>
          </cell>
          <cell r="B3869" t="str">
            <v>TE DE REDUÇÃO, PVC, SOLDÁVEL, DN 85MM X 60MM, INSTALADO EM PRUMADA DE ÁGUA - FORNECIMENTO E INSTALAÇÃO. AF_12/2014</v>
          </cell>
          <cell r="C3869" t="str">
            <v>UN</v>
          </cell>
          <cell r="D3869">
            <v>105.48</v>
          </cell>
        </row>
        <row r="3870">
          <cell r="A3870">
            <v>89637</v>
          </cell>
          <cell r="B3870" t="str">
            <v>JOELHO 90 GRAUS, CPVC, SOLDÁVEL, DN 15MM, INSTALADO EM RAMAL OU SUB-RAMAL DE ÁGUA - FORNECIMENTO E INSTALAÇÃO. AF_12/2014</v>
          </cell>
          <cell r="C3870" t="str">
            <v>UN</v>
          </cell>
          <cell r="D3870">
            <v>10.25</v>
          </cell>
        </row>
        <row r="3871">
          <cell r="A3871">
            <v>89638</v>
          </cell>
          <cell r="B3871" t="str">
            <v>JOELHO 45 GRAUS, CPVC, SOLDÁVEL, DN 15MM, INSTALADO EM RAMAL OU SUB-RAMAL DE ÁGUA - FORNECIMENTO E INSTALAÇÃO. AF_12/2014</v>
          </cell>
          <cell r="C3871" t="str">
            <v>UN</v>
          </cell>
          <cell r="D3871">
            <v>11.54</v>
          </cell>
        </row>
        <row r="3872">
          <cell r="A3872">
            <v>89639</v>
          </cell>
          <cell r="B3872" t="str">
            <v>CURVA 90 GRAUS, CPVC, SOLDÁVEL, DN 15MM, INSTALADO EM RAMAL OU SUB-RAMAL DE ÁGUA - FORNECIMENTO E INSTALAÇÃO. AF_12/2014</v>
          </cell>
          <cell r="C3872" t="str">
            <v>UN</v>
          </cell>
          <cell r="D3872">
            <v>12.04</v>
          </cell>
        </row>
        <row r="3873">
          <cell r="A3873">
            <v>89640</v>
          </cell>
          <cell r="B3873" t="str">
            <v>JOELHO DE TRANSIÇÃO, 90 GRAUS, CPVC, SOLDÁVEL, DN 15MM X 1/2", INSTALADO EM RAMAL OU SUB-RAMAL DE ÁGUA - FORNECIMENTO E INSTALAÇÃO. AF_12/2014</v>
          </cell>
          <cell r="C3873" t="str">
            <v>UN</v>
          </cell>
          <cell r="D3873">
            <v>19.73</v>
          </cell>
        </row>
        <row r="3874">
          <cell r="A3874">
            <v>89641</v>
          </cell>
          <cell r="B3874" t="str">
            <v>JOELHO 90 GRAUS, CPVC, SOLDÁVEL, DN 22MM, INSTALADO EM RAMAL OU SUB-RAMAL DE ÁGUA - FORNECIMENTO E INSTALAÇÃO. AF_12/2014</v>
          </cell>
          <cell r="C3874" t="str">
            <v>UN</v>
          </cell>
          <cell r="D3874">
            <v>14.76</v>
          </cell>
        </row>
        <row r="3875">
          <cell r="A3875">
            <v>89642</v>
          </cell>
          <cell r="B3875" t="str">
            <v>JOELHO 45 GRAUS, CPVC, SOLDÁVEL, DN 22MM, INSTALADO EM RAMAL OU SUB-RAMAL DE ÁGUA - FORNECIMENTO E INSTALAÇÃO. AF_12/2014</v>
          </cell>
          <cell r="C3875" t="str">
            <v>UN</v>
          </cell>
          <cell r="D3875">
            <v>17.239999999999998</v>
          </cell>
        </row>
        <row r="3876">
          <cell r="A3876">
            <v>89643</v>
          </cell>
          <cell r="B3876" t="str">
            <v>CURVA 90 GRAUS, CPVC, SOLDÁVEL, DN 22MM, INSTALADO EM RAMAL OU SUB-RAMAL DE ÁGUA - FORNECIMENTO E INSTALAÇÃO. AF_12/2014</v>
          </cell>
          <cell r="C3876" t="str">
            <v>UN</v>
          </cell>
          <cell r="D3876">
            <v>18.07</v>
          </cell>
        </row>
        <row r="3877">
          <cell r="A3877">
            <v>89644</v>
          </cell>
          <cell r="B3877" t="str">
            <v>JOELHO DE TRANSIÇÃO, 90 GRAUS, CPVC, SOLDÁVEL, DN 22MM X 1/2", INSTALADO EM RAMAL OU SUB-RAMAL DE ÁGUA - FORNECIMENTO E INSTALAÇÃO. AF_12/2014</v>
          </cell>
          <cell r="C3877" t="str">
            <v>UN</v>
          </cell>
          <cell r="D3877">
            <v>29.79</v>
          </cell>
        </row>
        <row r="3878">
          <cell r="A3878">
            <v>89645</v>
          </cell>
          <cell r="B3878" t="str">
            <v>JOELHO DE TRANSIÇÃO, 90 GRAUS, CPVC, SOLDÁVEL, DN 22MM X 3/4", INSTALADO EM RAMAL OU SUB-RAMAL DE ÁGUA - FORNECIMENTO E INSTALAÇÃO. AF_12/2014</v>
          </cell>
          <cell r="C3878" t="str">
            <v>UN</v>
          </cell>
          <cell r="D3878">
            <v>33.54</v>
          </cell>
        </row>
        <row r="3879">
          <cell r="A3879">
            <v>89646</v>
          </cell>
          <cell r="B3879" t="str">
            <v>JOELHO 90 GRAUS, CPVC, SOLDÁVEL, DN 28MM, INSTALADO EM RAMAL OU SUB-RAMAL DE ÁGUA - FORNECIMENTO E INSTALAÇÃO. AF_12/2014</v>
          </cell>
          <cell r="C3879" t="str">
            <v>UN</v>
          </cell>
          <cell r="D3879">
            <v>23.75</v>
          </cell>
        </row>
        <row r="3880">
          <cell r="A3880">
            <v>89647</v>
          </cell>
          <cell r="B3880" t="str">
            <v>JOELHO 45 GRAUS, CPVC, SOLDÁVEL, DN 28MM, INSTALADO EM RAMAL OU SUB-RAMAL DE ÁGUA  FORNECIMENTO E INSTALAÇÃO. AF_12/2014</v>
          </cell>
          <cell r="C3880" t="str">
            <v>UN</v>
          </cell>
          <cell r="D3880">
            <v>23.18</v>
          </cell>
        </row>
        <row r="3881">
          <cell r="A3881">
            <v>89648</v>
          </cell>
          <cell r="B3881" t="str">
            <v>CURVA 90 GRAUS, CPVC, SOLDÁVEL, DN 28MM, INSTALADO EM RAMAL OU SUB-RAMAL DE ÁGUA  FORNECIMENTO E INSTALAÇÃO. AF_12/2014</v>
          </cell>
          <cell r="C3881" t="str">
            <v>UN</v>
          </cell>
          <cell r="D3881">
            <v>25.84</v>
          </cell>
        </row>
        <row r="3882">
          <cell r="A3882">
            <v>89649</v>
          </cell>
          <cell r="B3882" t="str">
            <v>JOELHO 90 GRAUS, CPVC, SOLDÁVEL, DN 35MM, INSTALADO EM RAMAL OU SUB-RAMAL DE ÁGUA  FORNECIMENTO E INSTALAÇÃO. AF_12/2014</v>
          </cell>
          <cell r="C3882" t="str">
            <v>UN</v>
          </cell>
          <cell r="D3882">
            <v>35.67</v>
          </cell>
        </row>
        <row r="3883">
          <cell r="A3883">
            <v>89650</v>
          </cell>
          <cell r="B3883" t="str">
            <v>JOELHO 45 GRAUS, CPVC, SOLDÁVEL, DN 35MM, INSTALADO EM RAMAL OU SUB-RAMAL DE ÁGUA  FORNECIMENTO E INSTALAÇÃO. AF_12/2014</v>
          </cell>
          <cell r="C3883" t="str">
            <v>UN</v>
          </cell>
          <cell r="D3883">
            <v>35.67</v>
          </cell>
        </row>
        <row r="3884">
          <cell r="A3884">
            <v>89651</v>
          </cell>
          <cell r="B3884" t="str">
            <v>LUVA, CPVC, SOLDÁVEL, DN 15MM, INSTALADO EM RAMAL OU SUB-RAMAL DE ÁGUA - FORNECIMENTO E INSTALAÇÃO. AF_12/2014</v>
          </cell>
          <cell r="C3884" t="str">
            <v>UN</v>
          </cell>
          <cell r="D3884">
            <v>7.25</v>
          </cell>
        </row>
        <row r="3885">
          <cell r="A3885">
            <v>89652</v>
          </cell>
          <cell r="B3885" t="str">
            <v>LUVA DE CORRER, CPVC, SOLDÁVEL, DN 15MM, INSTALADO EM RAMAL OU SUB-RAMAL DE ÁGUA  FORNECIMENTO E INSTALAÇÃO. AF_12/2014</v>
          </cell>
          <cell r="C3885" t="str">
            <v>UN</v>
          </cell>
          <cell r="D3885">
            <v>12.93</v>
          </cell>
        </row>
        <row r="3886">
          <cell r="A3886">
            <v>89653</v>
          </cell>
          <cell r="B3886" t="str">
            <v>LUVA DE TRANSIÇÃO, CPVC, SOLDÁVEL, DN15MM X 1/2", INSTALADO EM RAMAL OU SUB-RAMAL DE ÁGUA - FORNECIMENTO E INSTALAÇÃO. AF_12/2014</v>
          </cell>
          <cell r="C3886" t="str">
            <v>UN</v>
          </cell>
          <cell r="D3886">
            <v>21.66</v>
          </cell>
        </row>
        <row r="3887">
          <cell r="A3887">
            <v>89654</v>
          </cell>
          <cell r="B3887" t="str">
            <v>UNIÃO, CPVC, SOLDÁVEL, DN15MM, INSTALADO EM RAMAL OU SUB-RAMAL DE ÁGUA  FORNECIMENTO E INSTALAÇÃO. AF_12/2014</v>
          </cell>
          <cell r="C3887" t="str">
            <v>UN</v>
          </cell>
          <cell r="D3887">
            <v>21.09</v>
          </cell>
        </row>
        <row r="3888">
          <cell r="A3888">
            <v>89655</v>
          </cell>
          <cell r="B3888" t="str">
            <v>CONECTOR, CPVC, SOLDÁVEL, DN 15MM X 1/2, INSTALADO EM RAMAL OU SUB-RAMAL DE ÁGUA  FORNECIMENTO E INSTALAÇÃO. AF_12/2014</v>
          </cell>
          <cell r="C3888" t="str">
            <v>UN</v>
          </cell>
          <cell r="D3888">
            <v>31.76</v>
          </cell>
        </row>
        <row r="3889">
          <cell r="A3889">
            <v>89656</v>
          </cell>
          <cell r="B3889" t="str">
            <v>ADAPTADOR, CPVC, SOLDÁVEL, DN15MM, INSTALADO EM RAMAL OU SUB-RAMAL DE ÁGUA  FORNECIMENTO E INSTALAÇÃO. AF_12/2014</v>
          </cell>
          <cell r="C3889" t="str">
            <v>UN</v>
          </cell>
          <cell r="D3889">
            <v>13.83</v>
          </cell>
        </row>
        <row r="3890">
          <cell r="A3890">
            <v>89657</v>
          </cell>
          <cell r="B3890" t="str">
            <v>CURVA DE TRANSPOSIÇÃO, CPVC, SOLDÁVEL, DN15MM, INSTALADO EM RAMAL OU SUB-RAMAL DE ÁGUA  FORNECIMENTO E INSTALAÇÃO. AF_12/2014</v>
          </cell>
          <cell r="C3890" t="str">
            <v>UN</v>
          </cell>
          <cell r="D3890">
            <v>14.11</v>
          </cell>
        </row>
        <row r="3891">
          <cell r="A3891">
            <v>89658</v>
          </cell>
          <cell r="B3891" t="str">
            <v>LUVA, CPVC, SOLDÁVEL, DN 22MM, INSTALADO EM RAMAL OU SUB-RAMAL DE ÁGUA  FORNECIMENTO E INSTALAÇÃO. AF_12/2014</v>
          </cell>
          <cell r="C3891" t="str">
            <v>UN</v>
          </cell>
          <cell r="D3891">
            <v>10.19</v>
          </cell>
        </row>
        <row r="3892">
          <cell r="A3892">
            <v>89659</v>
          </cell>
          <cell r="B3892" t="str">
            <v>LUVA DE CORRER, CPVC, SOLDÁVEL, DN 22MM, INSTALADO EM RAMAL OU SUB-RAMAL DE ÁGUA  FORNECIMENTO E INSTALAÇÃO. AF_12/2014</v>
          </cell>
          <cell r="C3892" t="str">
            <v>UN</v>
          </cell>
          <cell r="D3892">
            <v>18.89</v>
          </cell>
        </row>
        <row r="3893">
          <cell r="A3893">
            <v>89660</v>
          </cell>
          <cell r="B3893" t="str">
            <v>LUVA DE TRANSIÇÃO, CPVC, SOLDÁVEL, DN22MM X 25MM, INSTALADO EM RAMAL OU SUB-RAMAL DE ÁGUA - FORNECIMENTO E INSTALAÇÃO. AF_12/2014</v>
          </cell>
          <cell r="C3893" t="str">
            <v>UN</v>
          </cell>
          <cell r="D3893">
            <v>9.43</v>
          </cell>
        </row>
        <row r="3894">
          <cell r="A3894">
            <v>89661</v>
          </cell>
          <cell r="B3894" t="str">
            <v>UNIÃO, CPVC, SOLDÁVEL, DN22MM, INSTALADO EM RAMAL OU SUB-RAMAL DE ÁGUA  FORNECIMENTO E INSTALAÇÃO. AF_12/2014</v>
          </cell>
          <cell r="C3894" t="str">
            <v>UN</v>
          </cell>
          <cell r="D3894">
            <v>25.5</v>
          </cell>
        </row>
        <row r="3895">
          <cell r="A3895">
            <v>89662</v>
          </cell>
          <cell r="B3895" t="str">
            <v>CONECTOR, CPVC, SOLDÁVEL, DN 22MM X 1/2, INSTALADO EM RAMAL OU SUB-RAMAL DE ÁGUA  FORNECIMENTO E INSTALAÇÃO. AF_12/2014</v>
          </cell>
          <cell r="C3895" t="str">
            <v>UN</v>
          </cell>
          <cell r="D3895">
            <v>39.659999999999997</v>
          </cell>
        </row>
        <row r="3896">
          <cell r="A3896">
            <v>89663</v>
          </cell>
          <cell r="B3896" t="str">
            <v>ADAPTADOR, CPVC, SOLDÁVEL, DN22MM, INSTALADO EM RAMAL OU SUB-RAMAL DE ÁGUA  FORNECIMENTO E INSTALAÇÃO. AF_12/2014</v>
          </cell>
          <cell r="C3896" t="str">
            <v>UN</v>
          </cell>
          <cell r="D3896">
            <v>15.94</v>
          </cell>
        </row>
        <row r="3897">
          <cell r="A3897">
            <v>89664</v>
          </cell>
          <cell r="B3897" t="str">
            <v>CURVA DE TRANSPOSIÇÃO, CPVC, SOLDÁVEL, DN22MM, INSTALADO EM RAMAL OU SUB-RAMAL DE ÁGUA  FORNECIMENTO E INSTALAÇÃO. AF_12/2014</v>
          </cell>
          <cell r="C3897" t="str">
            <v>UN</v>
          </cell>
          <cell r="D3897">
            <v>18.89</v>
          </cell>
        </row>
        <row r="3898">
          <cell r="A3898">
            <v>89665</v>
          </cell>
          <cell r="B3898" t="str">
            <v>REDUÇÃO EXCÊNTRICA, PVC, SERIE R, ÁGUA PLUVIAL, DN 75 X 50 MM, JUNTA ELÁSTICA, FORNECIDO E INSTALADO EM CONDUTORES VERTICAIS DE ÁGUAS PLUVIAIS. AF_12/2014</v>
          </cell>
          <cell r="C3898" t="str">
            <v>UN</v>
          </cell>
          <cell r="D3898">
            <v>16.23</v>
          </cell>
        </row>
        <row r="3899">
          <cell r="A3899">
            <v>89666</v>
          </cell>
          <cell r="B3899" t="str">
            <v>BUCHA DE REDUÇÃO, CPVC, SOLDÁVEL, DN22MM X 15MM, INSTALADO EM RAMAL OU SUB-RAMAL DE ÁGUA  FORNECIMENTO E INSTALAÇÃO. AF_12/2014</v>
          </cell>
          <cell r="C3899" t="str">
            <v>UN</v>
          </cell>
          <cell r="D3899">
            <v>8.14</v>
          </cell>
        </row>
        <row r="3900">
          <cell r="A3900">
            <v>89667</v>
          </cell>
          <cell r="B3900" t="str">
            <v>TÊ DE INSPEÇÃO, PVC, SERIE R, ÁGUA PLUVIAL, DN 75 MM, JUNTA ELÁSTICA, FORNECIDO E INSTALADO EM CONDUTORES VERTICAIS DE ÁGUAS PLUVIAIS. AF_12/2014</v>
          </cell>
          <cell r="C3900" t="str">
            <v>UN</v>
          </cell>
          <cell r="D3900">
            <v>44.18</v>
          </cell>
        </row>
        <row r="3901">
          <cell r="A3901">
            <v>89668</v>
          </cell>
          <cell r="B3901" t="str">
            <v>CONECTOR, CPVC, SOLDÁVEL, DN22MM X 3/4", INSTALADO EM RAMAL OU SUB-RAMAL DE ÁGUA - FORNECIMENTO E INSTALAÇÃO. AF_12/2014</v>
          </cell>
          <cell r="C3901" t="str">
            <v>UN</v>
          </cell>
          <cell r="D3901">
            <v>37.58</v>
          </cell>
        </row>
        <row r="3902">
          <cell r="A3902">
            <v>89669</v>
          </cell>
          <cell r="B3902" t="str">
            <v>LUVA SIMPLES, PVC, SERIE R, ÁGUA PLUVIAL, DN 100 MM, JUNTA ELÁSTICA, FORNECIDO E INSTALADO EM CONDUTORES VERTICAIS DE ÁGUAS PLUVIAIS. AF_12/2014</v>
          </cell>
          <cell r="C3902" t="str">
            <v>UN</v>
          </cell>
          <cell r="D3902">
            <v>27.01</v>
          </cell>
        </row>
        <row r="3903">
          <cell r="A3903">
            <v>89670</v>
          </cell>
          <cell r="B3903" t="str">
            <v>LUVA, CPVC, SOLDÁVEL, DN 28MM, INSTALADO EM RAMAL OU SUB-RAMAL DE ÁGUA  FORNECIMENTO E INSTALAÇÃO. AF_12/2014</v>
          </cell>
          <cell r="C3903" t="str">
            <v>UN</v>
          </cell>
          <cell r="D3903">
            <v>15.51</v>
          </cell>
        </row>
        <row r="3904">
          <cell r="A3904">
            <v>89671</v>
          </cell>
          <cell r="B3904" t="str">
            <v>LUVA DE CORRER, PVC, SERIE R, ÁGUA PLUVIAL, DN 100 MM, JUNTA ELÁSTICA, FORNECIDO E INSTALADO EM CONDUTORES VERTICAIS DE ÁGUAS PLUVIAIS. AF_12/2014</v>
          </cell>
          <cell r="C3904" t="str">
            <v>UN</v>
          </cell>
          <cell r="D3904">
            <v>41.02</v>
          </cell>
        </row>
        <row r="3905">
          <cell r="A3905">
            <v>89672</v>
          </cell>
          <cell r="B3905" t="str">
            <v>LUVA DE CORRER, CPVC, SOLDÁVEL, DN 28MM, INSTALADO EM RAMAL OU SUB-RAMAL DE ÁGUA  FORNECIMENTO E INSTALAÇÃO. AF_12/2014</v>
          </cell>
          <cell r="C3905" t="str">
            <v>UN</v>
          </cell>
          <cell r="D3905">
            <v>25.47</v>
          </cell>
        </row>
        <row r="3906">
          <cell r="A3906">
            <v>89673</v>
          </cell>
          <cell r="B3906" t="str">
            <v>REDUÇÃO EXCÊNTRICA, PVC, SERIE R, ÁGUA PLUVIAL, DN 100 X 75 MM, JUNTA ELÁSTICA, FORNECIDO E INSTALADO EM CONDUTORES VERTICAIS DE ÁGUAS PLUVIAIS. AF_12/2014</v>
          </cell>
          <cell r="C3906" t="str">
            <v>UN</v>
          </cell>
          <cell r="D3906">
            <v>31.82</v>
          </cell>
        </row>
        <row r="3907">
          <cell r="A3907">
            <v>89674</v>
          </cell>
          <cell r="B3907" t="str">
            <v>UNIÃO, CPVC, SOLDÁVEL, DN28MM, INSTALADO EM RAMAL OU SUB-RAMAL DE ÁGUA  FORNECIMENTO E INSTALAÇÃO. AF_12/2014</v>
          </cell>
          <cell r="C3907" t="str">
            <v>UN</v>
          </cell>
          <cell r="D3907">
            <v>38.15</v>
          </cell>
        </row>
        <row r="3908">
          <cell r="A3908">
            <v>89675</v>
          </cell>
          <cell r="B3908" t="str">
            <v>TÊ DE INSPEÇÃO, PVC, SERIE R, ÁGUA PLUVIAL, DN 100 MM, JUNTA ELÁSTICA, FORNECIDO E INSTALADO EM CONDUTORES VERTICAIS DE ÁGUAS PLUVIAIS. AF_12/2014</v>
          </cell>
          <cell r="C3908" t="str">
            <v>UN</v>
          </cell>
          <cell r="D3908">
            <v>74.39</v>
          </cell>
        </row>
        <row r="3909">
          <cell r="A3909">
            <v>89676</v>
          </cell>
          <cell r="B3909" t="str">
            <v>CONECTOR, CPVC, SOLDÁVEL, DN 28MM X 1, INSTALADO EM RAMAL OU SUB-RAMAL DE ÁGUA  FORNECIMENTO E INSTALAÇÃO. AF_12/2014</v>
          </cell>
          <cell r="C3909" t="str">
            <v>UN</v>
          </cell>
          <cell r="D3909">
            <v>58.86</v>
          </cell>
        </row>
        <row r="3910">
          <cell r="A3910">
            <v>89677</v>
          </cell>
          <cell r="B3910" t="str">
            <v>LUVA SIMPLES, PVC, SERIE R, ÁGUA PLUVIAL, DN 150 MM, JUNTA ELÁSTICA, FORNECIDO E INSTALADO EM CONDUTORES VERTICAIS DE ÁGUAS PLUVIAIS. AF_12/2014</v>
          </cell>
          <cell r="C3910" t="str">
            <v>UN</v>
          </cell>
          <cell r="D3910">
            <v>79.650000000000006</v>
          </cell>
        </row>
        <row r="3911">
          <cell r="A3911">
            <v>89678</v>
          </cell>
          <cell r="B3911" t="str">
            <v>BUCHA DE REDUÇÃO, CPVC, SOLDÁVEL, DN28MM X 22MM, INSTALADO EM RAMAL OU SUB-RAMAL DE ÁGUA  FORNECIMENTO E INSTALAÇÃO. AF_12/2014</v>
          </cell>
          <cell r="C3911" t="str">
            <v>UN</v>
          </cell>
          <cell r="D3911">
            <v>11.09</v>
          </cell>
        </row>
        <row r="3912">
          <cell r="A3912">
            <v>89679</v>
          </cell>
          <cell r="B3912" t="str">
            <v>LUVA DE CORRER, PVC, SERIE R, ÁGUA PLUVIAL, DN 150 MM, JUNTA ELÁSTICA, FORNECIDO E INSTALADO EM CONDUTORES VERTICAIS DE ÁGUAS PLUVIAIS. AF_12/2014</v>
          </cell>
          <cell r="C3912" t="str">
            <v>UN</v>
          </cell>
          <cell r="D3912">
            <v>129.62</v>
          </cell>
        </row>
        <row r="3913">
          <cell r="A3913">
            <v>89680</v>
          </cell>
          <cell r="B3913" t="str">
            <v>LUVA, CPVC, SOLDÁVEL, DN 35MM, INSTALADO EM RAMAL OU SUB-RAMAL DE ÁGUA  FORNECIMENTO E INSTALAÇÃO. AF_12/2014</v>
          </cell>
          <cell r="C3913" t="str">
            <v>UN</v>
          </cell>
          <cell r="D3913">
            <v>24.77</v>
          </cell>
        </row>
        <row r="3914">
          <cell r="A3914">
            <v>89681</v>
          </cell>
          <cell r="B3914" t="str">
            <v>REDUÇÃO EXCÊNTRICA, PVC, SERIE R, ÁGUA PLUVIAL, DN 150 X 100 MM, JUNTA ELÁSTICA, FORNECIDO E INSTALADO EM CONDUTORES VERTICAIS DE ÁGUAS PLUVIAIS. AF_12/2014</v>
          </cell>
          <cell r="C3914" t="str">
            <v>UN</v>
          </cell>
          <cell r="D3914">
            <v>88.5</v>
          </cell>
        </row>
        <row r="3915">
          <cell r="A3915">
            <v>89682</v>
          </cell>
          <cell r="B3915" t="str">
            <v>LUVA DE CORRER, CPVC, SOLDÁVEL, DN 35MM, INSTALADO EM RAMAL OU SUB-RAMAL DE ÁGUA  FORNECIMENTO E INSTALAÇÃO. AF_12/2014</v>
          </cell>
          <cell r="C3915" t="str">
            <v>UN</v>
          </cell>
          <cell r="D3915">
            <v>39.65</v>
          </cell>
        </row>
        <row r="3916">
          <cell r="A3916">
            <v>89683</v>
          </cell>
          <cell r="B3916" t="str">
            <v>TÊ DE INSPEÇÃO, PVC, SERIE R, ÁGUA PLUVIAL, DN 150 X 100 MM, JUNTA ELÁSTICA, FORNECIDO E INSTALADO EM CONDUTORES VERTICAIS DE ÁGUAS PLUVIAIS. AF_12/2014</v>
          </cell>
          <cell r="C3916" t="str">
            <v>UN</v>
          </cell>
          <cell r="D3916">
            <v>333.42</v>
          </cell>
        </row>
        <row r="3917">
          <cell r="A3917">
            <v>89684</v>
          </cell>
          <cell r="B3917" t="str">
            <v>UNIÃO, CPVC, SOLDÁVEL, DN35MM, INSTALADO EM RAMAL OU SUB-RAMAL DE ÁGUA  FORNECIMENTO E INSTALAÇÃO. AF_12/2014</v>
          </cell>
          <cell r="C3917" t="str">
            <v>UN</v>
          </cell>
          <cell r="D3917">
            <v>55.61</v>
          </cell>
        </row>
        <row r="3918">
          <cell r="A3918">
            <v>89685</v>
          </cell>
          <cell r="B3918" t="str">
            <v>JUNÇÃO SIMPLES, PVC, SERIE R, ÁGUA PLUVIAL, DN 75 X 75 MM, JUNTA ELÁSTICA, FORNECIDO E INSTALADO EM CONDUTORES VERTICAIS DE ÁGUAS PLUVIAIS. AF_12/2014</v>
          </cell>
          <cell r="C3918" t="str">
            <v>UN</v>
          </cell>
          <cell r="D3918">
            <v>60.25</v>
          </cell>
        </row>
        <row r="3919">
          <cell r="A3919">
            <v>89686</v>
          </cell>
          <cell r="B3919" t="str">
            <v>CONECTOR, CPVC, SOLDÁVEL, DN 35MM X 1 1/4, INSTALADO EM RAMAL OU SUB-RAMAL DE ÁGUA  FORNECIMENTO E INSTALAÇÃO. AF_12/2014</v>
          </cell>
          <cell r="C3919" t="str">
            <v>UN</v>
          </cell>
          <cell r="D3919">
            <v>213.49</v>
          </cell>
        </row>
        <row r="3920">
          <cell r="A3920">
            <v>89687</v>
          </cell>
          <cell r="B3920" t="str">
            <v>TÊ, PVC, SERIE R, ÁGUA PLUVIAL, DN 75 X 75 MM, JUNTA ELÁSTICA, FORNECIDO E INSTALADO EM CONDUTORES VERTICAIS DE ÁGUAS PLUVIAIS. AF_12/2014</v>
          </cell>
          <cell r="C3920" t="str">
            <v>UN</v>
          </cell>
          <cell r="D3920">
            <v>51.37</v>
          </cell>
        </row>
        <row r="3921">
          <cell r="A3921">
            <v>89689</v>
          </cell>
          <cell r="B3921" t="str">
            <v>BUCHA DE REDUÇÃO, CPVC, SOLDÁVEL, DN35MM X 28MM, INSTALADO EM RAMAL OU SUB-RAMAL DE ÁGUA  FORNECIMENTO E INSTALAÇÃO. AF_12/2014</v>
          </cell>
          <cell r="C3921" t="str">
            <v>UN</v>
          </cell>
          <cell r="D3921">
            <v>42.85</v>
          </cell>
        </row>
        <row r="3922">
          <cell r="A3922">
            <v>89690</v>
          </cell>
          <cell r="B3922" t="str">
            <v>JUNÇÃO SIMPLES, PVC, SERIE R, ÁGUA PLUVIAL, DN 100 X 100 MM, JUNTA ELÁSTICA, FORNECIDO E INSTALADO EM CONDUTORES VERTICAIS DE ÁGUAS PLUVIAIS. AF_12/2014</v>
          </cell>
          <cell r="C3922" t="str">
            <v>UN</v>
          </cell>
          <cell r="D3922">
            <v>90.44</v>
          </cell>
        </row>
        <row r="3923">
          <cell r="A3923">
            <v>89691</v>
          </cell>
          <cell r="B3923" t="str">
            <v>TE, CPVC, SOLDÁVEL, DN 15MM, INSTALADO EM RAMAL OU SUB-RAMAL DE ÁGUA - FORNECIMENTO E INSTALAÇÃO. AF_12/2014</v>
          </cell>
          <cell r="C3923" t="str">
            <v>UN</v>
          </cell>
          <cell r="D3923">
            <v>13.22</v>
          </cell>
        </row>
        <row r="3924">
          <cell r="A3924">
            <v>89692</v>
          </cell>
          <cell r="B3924" t="str">
            <v>JUNÇÃO SIMPLES, PVC, SERIE R, ÁGUA PLUVIAL, DN 100 X 75 MM, JUNTA ELÁSTICA, FORNECIDO E INSTALADO EM CONDUTORES VERTICAIS DE ÁGUAS PLUVIAIS. AF_12/2014</v>
          </cell>
          <cell r="C3924" t="str">
            <v>UN</v>
          </cell>
          <cell r="D3924">
            <v>85.15</v>
          </cell>
        </row>
        <row r="3925">
          <cell r="A3925">
            <v>89693</v>
          </cell>
          <cell r="B3925" t="str">
            <v>TÊ, PVC, SERIE R, ÁGUA PLUVIAL, DN 100 X 100 MM, JUNTA ELÁSTICA, FORNECIDO E INSTALADO EM CONDUTORES VERTICAIS DE ÁGUAS PLUVIAIS. AF_12/2014</v>
          </cell>
          <cell r="C3925" t="str">
            <v>UN</v>
          </cell>
          <cell r="D3925">
            <v>82.66</v>
          </cell>
        </row>
        <row r="3926">
          <cell r="A3926">
            <v>89694</v>
          </cell>
          <cell r="B3926" t="str">
            <v>TE DE TRANSIÇÃO, CPVC, SOLDÁVEL, DN 15MM X 1/2, INSTALADO EM RAMAL OU SUB-RAMAL DE ÁGUA  FORNECIMENTO E INSTALAÇÃO. AF_12/2014</v>
          </cell>
          <cell r="C3926" t="str">
            <v>UN</v>
          </cell>
          <cell r="D3926">
            <v>22.97</v>
          </cell>
        </row>
        <row r="3927">
          <cell r="A3927">
            <v>89695</v>
          </cell>
          <cell r="B3927" t="str">
            <v>TÊ MISTURADOR, CPVC, SOLDÁVEL, DN15MM, INSTALADO EM RAMAL OU SUB-RAMAL DE ÁGUA  FORNECIMENTO E INSTALAÇÃO. AF_12/2014</v>
          </cell>
          <cell r="C3927" t="str">
            <v>UN</v>
          </cell>
          <cell r="D3927">
            <v>21.13</v>
          </cell>
        </row>
        <row r="3928">
          <cell r="A3928">
            <v>89696</v>
          </cell>
          <cell r="B3928" t="str">
            <v>TÊ, PVC, SERIE R, ÁGUA PLUVIAL, DN 100 X 75 MM, JUNTA ELÁSTICA, FORNECIDO E INSTALADO EM CONDUTORES VERTICAIS DE ÁGUAS PLUVIAIS. AF_12/2014</v>
          </cell>
          <cell r="C3928" t="str">
            <v>UN</v>
          </cell>
          <cell r="D3928">
            <v>74.61</v>
          </cell>
        </row>
        <row r="3929">
          <cell r="A3929">
            <v>89697</v>
          </cell>
          <cell r="B3929" t="str">
            <v>TE, CPVC, SOLDÁVEL, DN 22MM, INSTALADO EM RAMAL OU SUB-RAMAL DE ÁGUA - FORNECIMENTO E INSTALAÇÃO. AF_12/2014</v>
          </cell>
          <cell r="C3929" t="str">
            <v>UN</v>
          </cell>
          <cell r="D3929">
            <v>14.88</v>
          </cell>
        </row>
        <row r="3930">
          <cell r="A3930">
            <v>89698</v>
          </cell>
          <cell r="B3930" t="str">
            <v>JUNÇÃO SIMPLES, PVC, SERIE R, ÁGUA PLUVIAL, DN 150 X 150 MM, JUNTA ELÁSTICA, FORNECIDO E INSTALADO EM CONDUTORES VERTICAIS DE ÁGUAS PLUVIAIS. AF_12/2014</v>
          </cell>
          <cell r="C3930" t="str">
            <v>UN</v>
          </cell>
          <cell r="D3930">
            <v>270.31</v>
          </cell>
        </row>
        <row r="3931">
          <cell r="A3931">
            <v>89699</v>
          </cell>
          <cell r="B3931" t="str">
            <v>JUNÇÃO SIMPLES, PVC, SERIE R, ÁGUA PLUVIAL, DN 150 X 100 MM, JUNTA ELÁSTICA, FORNECIDO E INSTALADO EM CONDUTORES VERTICAIS DE ÁGUAS PLUVIAIS. AF_12/2014</v>
          </cell>
          <cell r="C3931" t="str">
            <v>UN</v>
          </cell>
          <cell r="D3931">
            <v>230.85</v>
          </cell>
        </row>
        <row r="3932">
          <cell r="A3932">
            <v>89700</v>
          </cell>
          <cell r="B3932" t="str">
            <v>TE DE TRANSIÇÃO, CPVC, SOLDÁVEL, DN 22MM X 1/2, INSTALADO EM RAMAL OU SUB-RAMAL DE ÁGUA  FORNECIMENTO E INSTALAÇÃO. AF_12/2014</v>
          </cell>
          <cell r="C3932" t="str">
            <v>UN</v>
          </cell>
          <cell r="D3932">
            <v>23.22</v>
          </cell>
        </row>
        <row r="3933">
          <cell r="A3933">
            <v>89701</v>
          </cell>
          <cell r="B3933" t="str">
            <v>TÊ, PVC, SERIE R, ÁGUA PLUVIAL, DN 150 X 150 MM, JUNTA ELÁSTICA, FORNECIDO E INSTALADO EM CONDUTORES VERTICAIS DE ÁGUAS PLUVIAIS. AF_12/2014</v>
          </cell>
          <cell r="C3933" t="str">
            <v>UN</v>
          </cell>
          <cell r="D3933">
            <v>209.33</v>
          </cell>
        </row>
        <row r="3934">
          <cell r="A3934">
            <v>89702</v>
          </cell>
          <cell r="B3934" t="str">
            <v>TÊ MISTURADOR, CPVC, SOLDÁVEL, DN22MM, INSTALADO EM RAMAL OU SUB-RAMAL DE ÁGUA  FORNECIMENTO E INSTALAÇÃO. AF_12/2014</v>
          </cell>
          <cell r="C3934" t="str">
            <v>UN</v>
          </cell>
          <cell r="D3934">
            <v>23.22</v>
          </cell>
        </row>
        <row r="3935">
          <cell r="A3935">
            <v>89703</v>
          </cell>
          <cell r="B3935" t="str">
            <v>TE MISTURADOR DE TRANSIÇÃO, CPVC, SOLDÁVEL, DN 22MM X 3/4", INSTALADO EM RAMAL OU SUB-RAMAL DE ÁGUA - FORNECIMENTO E INSTALAÇÃO. AF_12/2014</v>
          </cell>
          <cell r="C3935" t="str">
            <v>UN</v>
          </cell>
          <cell r="D3935">
            <v>57.08</v>
          </cell>
        </row>
        <row r="3936">
          <cell r="A3936">
            <v>89704</v>
          </cell>
          <cell r="B3936" t="str">
            <v>TÊ, PVC, SERIE R, ÁGUA PLUVIAL, DN 150 X 100 MM, JUNTA ELÁSTICA, FORNECIDO E INSTALADO EM CONDUTORES VERTICAIS DE ÁGUAS PLUVIAIS. AF_12/2014</v>
          </cell>
          <cell r="C3936" t="str">
            <v>UN</v>
          </cell>
          <cell r="D3936">
            <v>143.43</v>
          </cell>
        </row>
        <row r="3937">
          <cell r="A3937">
            <v>89705</v>
          </cell>
          <cell r="B3937" t="str">
            <v>TÊ, CPVC, SOLDÁVEL, DN28MM, INSTALADO EM RAMAL OU SUB-RAMAL DE ÁGUA   FORNECIMENTO E INSTALAÇÃO. AF_12/2014</v>
          </cell>
          <cell r="C3937" t="str">
            <v>UN</v>
          </cell>
          <cell r="D3937">
            <v>28.24</v>
          </cell>
        </row>
        <row r="3938">
          <cell r="A3938">
            <v>89706</v>
          </cell>
          <cell r="B3938" t="str">
            <v>TÊ, CPVC, SOLDÁVEL, DN35MM, INSTALADO EM RAMAL OU SUB-RAMAL DE ÁGUA  FORNECIMENTO E INSTALAÇÃO. AF_12/2014</v>
          </cell>
          <cell r="C3938" t="str">
            <v>UN</v>
          </cell>
          <cell r="D3938">
            <v>64.31</v>
          </cell>
        </row>
        <row r="3939">
          <cell r="A3939">
            <v>89718</v>
          </cell>
          <cell r="B3939" t="str">
            <v>TUBO, CPVC, SOLDÁVEL, DN 35MM, INSTALADO EM RAMAL DE DISTRIBUIÇÃO DE ÁGUA   FORNECIMENTO E INSTALAÇÃO. AF_12/2014</v>
          </cell>
          <cell r="C3939" t="str">
            <v>M</v>
          </cell>
          <cell r="D3939">
            <v>42.89</v>
          </cell>
        </row>
        <row r="3940">
          <cell r="A3940">
            <v>89719</v>
          </cell>
          <cell r="B3940" t="str">
            <v>JOELHO 90 GRAUS, CPVC, SOLDÁVEL, DN 22MM, INSTALADO EM RAMAL DE DISTRIBUIÇÃO DE ÁGUA   FORNECIMENTO E INSTALAÇÃO. AF_12/2014</v>
          </cell>
          <cell r="C3940" t="str">
            <v>UN</v>
          </cell>
          <cell r="D3940">
            <v>12.61</v>
          </cell>
        </row>
        <row r="3941">
          <cell r="A3941">
            <v>89720</v>
          </cell>
          <cell r="B3941" t="str">
            <v>JOELHO 45 GRAUS, CPVC, SOLDÁVEL, DN 22MM, INSTALADO EM RAMAL DE DISTRIBUIÇÃO DE ÁGUA   FORNECIMENTO E INSTALAÇÃO. AF_12/2014</v>
          </cell>
          <cell r="C3941" t="str">
            <v>UN</v>
          </cell>
          <cell r="D3941">
            <v>15.09</v>
          </cell>
        </row>
        <row r="3942">
          <cell r="A3942">
            <v>89721</v>
          </cell>
          <cell r="B3942" t="str">
            <v>CURVA 90 GRAUS, CPVC, SOLDÁVEL, DN 22MM, INSTALADO EM RAMAL DE DISTRIBUIÇÃO DE ÁGUA - FORNECIMENTO E INSTALAÇÃO. AF_12/2014</v>
          </cell>
          <cell r="C3942" t="str">
            <v>UN</v>
          </cell>
          <cell r="D3942">
            <v>15.92</v>
          </cell>
        </row>
        <row r="3943">
          <cell r="A3943">
            <v>89722</v>
          </cell>
          <cell r="B3943" t="str">
            <v>JOELHO DE TRANSIÇÃO, 90 GRAUS, CPVC, SOLDÁVEL, DN 22MM X 1/2", INSTALADO EM RAMAL DE ALIMENTAÇAÕ DE ÁGUA - FORNECIMENTO E INSTALAÇÃO. AF_12/2014</v>
          </cell>
          <cell r="C3943" t="str">
            <v>UN</v>
          </cell>
          <cell r="D3943">
            <v>27.64</v>
          </cell>
        </row>
        <row r="3944">
          <cell r="A3944">
            <v>89723</v>
          </cell>
          <cell r="B3944" t="str">
            <v>JOELHO 90 GRAUS, CPVC, SOLDÁVEL, DN 28MM, INSTALADO EM RAMAL DE DISTRIBUIÇÃO DE ÁGUA   FORNECIMENTO E INSTALAÇÃO. AF_12/2014</v>
          </cell>
          <cell r="C3944" t="str">
            <v>UN</v>
          </cell>
          <cell r="D3944">
            <v>21.26</v>
          </cell>
        </row>
        <row r="3945">
          <cell r="A3945">
            <v>89724</v>
          </cell>
          <cell r="B3945" t="str">
            <v>JOELHO 90 GRAUS, PVC, SERIE NORMAL, ESGOTO PREDIAL, DN 40 MM, JUNTA SOLDÁVEL, FORNECIDO E INSTALADO EM RAMAL DE DESCARGA OU RAMAL DE ESGOTO SANITÁRIO. AF_12/2014</v>
          </cell>
          <cell r="C3945" t="str">
            <v>UN</v>
          </cell>
          <cell r="D3945">
            <v>10.47</v>
          </cell>
        </row>
        <row r="3946">
          <cell r="A3946">
            <v>89725</v>
          </cell>
          <cell r="B3946" t="str">
            <v>JOELHO 45 GRAUS, CPVC, SOLDÁVEL, DN 28MM, INSTALADO EM RAMAL DE DISTRIBUIÇÃO DE ÁGUA   FORNECIMENTO E INSTALAÇÃO. AF_12/2014</v>
          </cell>
          <cell r="C3946" t="str">
            <v>UN</v>
          </cell>
          <cell r="D3946">
            <v>20.69</v>
          </cell>
        </row>
        <row r="3947">
          <cell r="A3947">
            <v>89726</v>
          </cell>
          <cell r="B3947" t="str">
            <v>JOELHO 45 GRAUS, PVC, SERIE NORMAL, ESGOTO PREDIAL, DN 40 MM, JUNTA SOLDÁVEL, FORNECIDO E INSTALADO EM RAMAL DE DESCARGA OU RAMAL DE ESGOTO SANITÁRIO. AF_12/2014</v>
          </cell>
          <cell r="C3947" t="str">
            <v>UN</v>
          </cell>
          <cell r="D3947">
            <v>7.23</v>
          </cell>
        </row>
        <row r="3948">
          <cell r="A3948">
            <v>89727</v>
          </cell>
          <cell r="B3948" t="str">
            <v>CURVA 90 GRAUS, CPVC, SOLDÁVEL, DN 28MM, INSTALADO EM RAMAL DE DISTRIBUIÇÃO DE ÁGUA   FORNECIMENTO E INSTALAÇÃO. AF_12/2014</v>
          </cell>
          <cell r="C3948" t="str">
            <v>UN</v>
          </cell>
          <cell r="D3948">
            <v>23.35</v>
          </cell>
        </row>
        <row r="3949">
          <cell r="A3949">
            <v>89728</v>
          </cell>
          <cell r="B3949" t="str">
            <v>CURVA CURTA 90 GRAUS, PVC, SERIE NORMAL, ESGOTO PREDIAL, DN 40 MM, JUNTA SOLDÁVEL, FORNECIDO E INSTALADO EM RAMAL DE DESCARGA OU RAMAL DE ESGOTO SANITÁRIO. AF_12/2014</v>
          </cell>
          <cell r="C3949" t="str">
            <v>UN</v>
          </cell>
          <cell r="D3949">
            <v>11.28</v>
          </cell>
        </row>
        <row r="3950">
          <cell r="A3950">
            <v>89729</v>
          </cell>
          <cell r="B3950" t="str">
            <v>JOELHO 90 GRAUS, CPVC, SOLDÁVEL, DN 35MM, INSTALADO EM RAMAL DE DISTRIBUIÇÃO DE ÁGUA   FORNECIMENTO E INSTALAÇÃO. AF_12/2014</v>
          </cell>
          <cell r="C3950" t="str">
            <v>UN</v>
          </cell>
          <cell r="D3950">
            <v>32.71</v>
          </cell>
        </row>
        <row r="3951">
          <cell r="A3951">
            <v>89730</v>
          </cell>
          <cell r="B3951" t="str">
            <v>CURVA LONGA 90 GRAUS, PVC, SERIE NORMAL, ESGOTO PREDIAL, DN 40 MM, JUNTA SOLDÁVEL, FORNECIDO E INSTALADO EM RAMAL DE DESCARGA OU RAMAL DE ESGOTO SANITÁRIO. AF_12/2014</v>
          </cell>
          <cell r="C3951" t="str">
            <v>UN</v>
          </cell>
          <cell r="D3951">
            <v>12.33</v>
          </cell>
        </row>
        <row r="3952">
          <cell r="A3952">
            <v>89731</v>
          </cell>
          <cell r="B3952" t="str">
            <v>JOELHO 90 GRAUS, PVC, SERIE NORMAL, ESGOTO PREDIAL, DN 50 MM, JUNTA ELÁSTICA, FORNECIDO E INSTALADO EM RAMAL DE DESCARGA OU RAMAL DE ESGOTO SANITÁRIO. AF_12/2014</v>
          </cell>
          <cell r="C3952" t="str">
            <v>UN</v>
          </cell>
          <cell r="D3952">
            <v>11.46</v>
          </cell>
        </row>
        <row r="3953">
          <cell r="A3953">
            <v>89732</v>
          </cell>
          <cell r="B3953" t="str">
            <v>JOELHO 45 GRAUS, PVC, SERIE NORMAL, ESGOTO PREDIAL, DN 50 MM, JUNTA ELÁSTICA, FORNECIDO E INSTALADO EM RAMAL DE DESCARGA OU RAMAL DE ESGOTO SANITÁRIO. AF_12/2014</v>
          </cell>
          <cell r="C3953" t="str">
            <v>UN</v>
          </cell>
          <cell r="D3953">
            <v>12.23</v>
          </cell>
        </row>
        <row r="3954">
          <cell r="A3954">
            <v>89733</v>
          </cell>
          <cell r="B3954" t="str">
            <v>CURVA CURTA 90 GRAUS, PVC, SERIE NORMAL, ESGOTO PREDIAL, DN 50 MM, JUNTA ELÁSTICA, FORNECIDO E INSTALADO EM RAMAL DE DESCARGA OU RAMAL DE ESGOTO SANITÁRIO. AF_12/2014</v>
          </cell>
          <cell r="C3954" t="str">
            <v>UN</v>
          </cell>
          <cell r="D3954">
            <v>20.49</v>
          </cell>
        </row>
        <row r="3955">
          <cell r="A3955">
            <v>89734</v>
          </cell>
          <cell r="B3955" t="str">
            <v>JOELHO 45 GRAUS, CPVC, SOLDÁVEL, DN 35MM, INSTALADO EM RAMAL DE DISTRIBUIÇÃO DE ÁGUA   FORNECIMENTO E INSTALAÇÃO. AF_12/2014</v>
          </cell>
          <cell r="C3955" t="str">
            <v>UN</v>
          </cell>
          <cell r="D3955">
            <v>32.71</v>
          </cell>
        </row>
        <row r="3956">
          <cell r="A3956">
            <v>89735</v>
          </cell>
          <cell r="B3956" t="str">
            <v>CURVA LONGA 90 GRAUS, PVC, SERIE NORMAL, ESGOTO PREDIAL, DN 50 MM, JUNTA ELÁSTICA, FORNECIDO E INSTALADO EM RAMAL DE DESCARGA OU RAMAL DE ESGOTO SANITÁRIO. AF_12/2014</v>
          </cell>
          <cell r="C3956" t="str">
            <v>UN</v>
          </cell>
          <cell r="D3956">
            <v>21.75</v>
          </cell>
        </row>
        <row r="3957">
          <cell r="A3957">
            <v>89736</v>
          </cell>
          <cell r="B3957" t="str">
            <v>LUVA, CPVC, SOLDÁVEL, DN 22MM, INSTALADO EM RAMAL DE DISTRIBUIÇÃO DE ÁGUA   FORNECIMENTO E INSTALAÇÃO. AF_12/2014</v>
          </cell>
          <cell r="C3957" t="str">
            <v>UN</v>
          </cell>
          <cell r="D3957">
            <v>8.77</v>
          </cell>
        </row>
        <row r="3958">
          <cell r="A3958">
            <v>89737</v>
          </cell>
          <cell r="B3958" t="str">
            <v>JOELHO 90 GRAUS, PVC, SERIE NORMAL, ESGOTO PREDIAL, DN 75 MM, JUNTA ELÁSTICA, FORNECIDO E INSTALADO EM RAMAL DE DESCARGA OU RAMAL DE ESGOTO SANITÁRIO. AF_12/2014</v>
          </cell>
          <cell r="C3958" t="str">
            <v>UN</v>
          </cell>
          <cell r="D3958">
            <v>20.37</v>
          </cell>
        </row>
        <row r="3959">
          <cell r="A3959">
            <v>89738</v>
          </cell>
          <cell r="B3959" t="str">
            <v>LUVA DE CORRER, CPVC, SOLDÁVEL, DN 22MM, INSTALADO EM RAMAL DE DISTRIBUIÇÃO DE ÁGUA   FORNECIMENTO E INSTALAÇÃO. AF_12/2014</v>
          </cell>
          <cell r="C3959" t="str">
            <v>UN</v>
          </cell>
          <cell r="D3959">
            <v>17.47</v>
          </cell>
        </row>
        <row r="3960">
          <cell r="A3960">
            <v>89739</v>
          </cell>
          <cell r="B3960" t="str">
            <v>JOELHO 45 GRAUS, PVC, SERIE NORMAL, ESGOTO PREDIAL, DN 75 MM, JUNTA ELÁSTICA, FORNECIDO E INSTALADO EM RAMAL DE DESCARGA OU RAMAL DE ESGOTO SANITÁRIO. AF_12/2014</v>
          </cell>
          <cell r="C3960" t="str">
            <v>UN</v>
          </cell>
          <cell r="D3960">
            <v>21.47</v>
          </cell>
        </row>
        <row r="3961">
          <cell r="A3961">
            <v>89740</v>
          </cell>
          <cell r="B3961" t="str">
            <v>LUVA DE TRANSIÇÃO, CPVC, SOLDÁVEL, DN 22MM X 25MM, INSTALADO EM RAMAL DE DISTRIBUIÇÃO DE ÁGUA   FORNECIMENTO E INSTALAÇÃO. AF_12/2014</v>
          </cell>
          <cell r="C3961" t="str">
            <v>UN</v>
          </cell>
          <cell r="D3961">
            <v>8.01</v>
          </cell>
        </row>
        <row r="3962">
          <cell r="A3962">
            <v>89741</v>
          </cell>
          <cell r="B3962" t="str">
            <v>UNIÃO, CPVC, SOLDÁVEL, DN 22MM, INSTALADO EM RAMAL DE DISTRIBUIÇÃO DE ÁGUA   FORNECIMENTO E INSTALAÇÃO. AF_12/2014</v>
          </cell>
          <cell r="C3962" t="str">
            <v>UN</v>
          </cell>
          <cell r="D3962">
            <v>24.08</v>
          </cell>
        </row>
        <row r="3963">
          <cell r="A3963">
            <v>89742</v>
          </cell>
          <cell r="B3963" t="str">
            <v>CURVA CURTA 90 GRAUS, PVC, SERIE NORMAL, ESGOTO PREDIAL, DN 75 MM, JUNTA ELÁSTICA, FORNECIDO E INSTALADO EM RAMAL DE DESCARGA OU RAMAL DE ESGOTO SANITÁRIO. AF_12/2014</v>
          </cell>
          <cell r="C3963" t="str">
            <v>UN</v>
          </cell>
          <cell r="D3963">
            <v>36.020000000000003</v>
          </cell>
        </row>
        <row r="3964">
          <cell r="A3964">
            <v>89743</v>
          </cell>
          <cell r="B3964" t="str">
            <v>CURVA LONGA 90 GRAUS, PVC, SERIE NORMAL, ESGOTO PREDIAL, DN 75 MM, JUNTA ELÁSTICA, FORNECIDO E INSTALADO EM RAMAL DE DESCARGA OU RAMAL DE ESGOTO SANITÁRIO. AF_12/2014</v>
          </cell>
          <cell r="C3964" t="str">
            <v>UN</v>
          </cell>
          <cell r="D3964">
            <v>51.72</v>
          </cell>
        </row>
        <row r="3965">
          <cell r="A3965">
            <v>89744</v>
          </cell>
          <cell r="B3965" t="str">
            <v>JOELHO 90 GRAUS, PVC, SERIE NORMAL, ESGOTO PREDIAL, DN 100 MM, JUNTA ELÁSTICA, FORNECIDO E INSTALADO EM RAMAL DE DESCARGA OU RAMAL DE ESGOTO SANITÁRIO. AF_12/2014</v>
          </cell>
          <cell r="C3965" t="str">
            <v>UN</v>
          </cell>
          <cell r="D3965">
            <v>26.21</v>
          </cell>
        </row>
        <row r="3966">
          <cell r="A3966">
            <v>89745</v>
          </cell>
          <cell r="B3966" t="str">
            <v>CONECTOR, CPVC, SOLDÁVEL, DN 22MM X 1/2 , INSTALADO EM RAMAL DE DISTRIBUIÇÃO DE ÁGUA   FORNECIMENTO E INSTALAÇÃO. AF_12/2014</v>
          </cell>
          <cell r="C3966" t="str">
            <v>UN</v>
          </cell>
          <cell r="D3966">
            <v>38.24</v>
          </cell>
        </row>
        <row r="3967">
          <cell r="A3967">
            <v>89746</v>
          </cell>
          <cell r="B3967" t="str">
            <v>JOELHO 45 GRAUS, PVC, SERIE NORMAL, ESGOTO PREDIAL, DN 100 MM, JUNTA ELÁSTICA, FORNECIDO E INSTALADO EM RAMAL DE DESCARGA OU RAMAL DE ESGOTO SANITÁRIO. AF_12/2014</v>
          </cell>
          <cell r="C3967" t="str">
            <v>UN</v>
          </cell>
          <cell r="D3967">
            <v>26.14</v>
          </cell>
        </row>
        <row r="3968">
          <cell r="A3968">
            <v>89747</v>
          </cell>
          <cell r="B3968" t="str">
            <v>ADAPTADOR, CPVC, SOLDÁVEL, DN 22MM, INSTALADO EM RAMAL DE DISTRIBUIÇÃO DE ÁGUA   FORNECIMENTO E INSTALAÇÃO. AF_12/2014</v>
          </cell>
          <cell r="C3968" t="str">
            <v>UN</v>
          </cell>
          <cell r="D3968">
            <v>14.52</v>
          </cell>
        </row>
        <row r="3969">
          <cell r="A3969">
            <v>89748</v>
          </cell>
          <cell r="B3969" t="str">
            <v>CURVA CURTA 90 GRAUS, PVC, SERIE NORMAL, ESGOTO PREDIAL, DN 100 MM, JUNTA ELÁSTICA, FORNECIDO E INSTALADO EM RAMAL DE DESCARGA OU RAMAL DE ESGOTO SANITÁRIO. AF_12/2014</v>
          </cell>
          <cell r="C3969" t="str">
            <v>UN</v>
          </cell>
          <cell r="D3969">
            <v>43.23</v>
          </cell>
        </row>
        <row r="3970">
          <cell r="A3970">
            <v>89749</v>
          </cell>
          <cell r="B3970" t="str">
            <v>CURVA DE TRANSPOSIÇÃO, CPVC, SOLDÁVEL, DN 22MM, INSTALADO EM RAMAL DE DISTRIBUIÇÃO DE ÁGUA   FORNECIMENTO E INSTALAÇÃO. AF_12/2014</v>
          </cell>
          <cell r="C3970" t="str">
            <v>UN</v>
          </cell>
          <cell r="D3970">
            <v>17.47</v>
          </cell>
        </row>
        <row r="3971">
          <cell r="A3971">
            <v>89750</v>
          </cell>
          <cell r="B3971" t="str">
            <v>CURVA LONGA 90 GRAUS, PVC, SERIE NORMAL, ESGOTO PREDIAL, DN 100 MM, JUNTA ELÁSTICA, FORNECIDO E INSTALADO EM RAMAL DE DESCARGA OU RAMAL DE ESGOTO SANITÁRIO. AF_12/2014</v>
          </cell>
          <cell r="C3971" t="str">
            <v>UN</v>
          </cell>
          <cell r="D3971">
            <v>73.42</v>
          </cell>
        </row>
        <row r="3972">
          <cell r="A3972">
            <v>89751</v>
          </cell>
          <cell r="B3972" t="str">
            <v>BUCHA DE REDUÇÃO, CPVC, SOLDÁVEL, DN 22MM X 15MM, INSTALADO EM RAMAL DE DISTRIBUIÇÃO DE ÁGUA   FORNECIMENTO E INSTALAÇÃO. AF_12/2014</v>
          </cell>
          <cell r="C3972" t="str">
            <v>UN</v>
          </cell>
          <cell r="D3972">
            <v>6.72</v>
          </cell>
        </row>
        <row r="3973">
          <cell r="A3973">
            <v>89752</v>
          </cell>
          <cell r="B3973" t="str">
            <v>LUVA SIMPLES, PVC, SERIE NORMAL, ESGOTO PREDIAL, DN 40 MM, JUNTA SOLDÁVEL, FORNECIDO E INSTALADO EM RAMAL DE DESCARGA OU RAMAL DE ESGOTO SANITÁRIO. AF_12/2014</v>
          </cell>
          <cell r="C3973" t="str">
            <v>UN</v>
          </cell>
          <cell r="D3973">
            <v>6.4</v>
          </cell>
        </row>
        <row r="3974">
          <cell r="A3974">
            <v>89753</v>
          </cell>
          <cell r="B3974" t="str">
            <v>LUVA SIMPLES, PVC, SERIE NORMAL, ESGOTO PREDIAL, DN 50 MM, JUNTA ELÁSTICA, FORNECIDO E INSTALADO EM RAMAL DE DESCARGA OU RAMAL DE ESGOTO SANITÁRIO. AF_12/2014</v>
          </cell>
          <cell r="C3974" t="str">
            <v>UN</v>
          </cell>
          <cell r="D3974">
            <v>10.01</v>
          </cell>
        </row>
        <row r="3975">
          <cell r="A3975">
            <v>89754</v>
          </cell>
          <cell r="B3975" t="str">
            <v>LUVA DE CORRER, PVC, SERIE NORMAL, ESGOTO PREDIAL, DN 50 MM, JUNTA ELÁSTICA, FORNECIDO E INSTALADO EM RAMAL DE DESCARGA OU RAMAL DE ESGOTO SANITÁRIO. AF_12/2014</v>
          </cell>
          <cell r="C3975" t="str">
            <v>UN</v>
          </cell>
          <cell r="D3975">
            <v>19.18</v>
          </cell>
        </row>
        <row r="3976">
          <cell r="A3976">
            <v>89755</v>
          </cell>
          <cell r="B3976" t="str">
            <v>LUVA, CPVC, SOLDÁVEL, DN 28MM, INSTALADO EM RAMAL DE DISTRIBUIÇÃO DE ÁGUA   FORNECIMENTO E INSTALAÇÃO. AF_12/2014</v>
          </cell>
          <cell r="C3976" t="str">
            <v>UN</v>
          </cell>
          <cell r="D3976">
            <v>13.85</v>
          </cell>
        </row>
        <row r="3977">
          <cell r="A3977">
            <v>89756</v>
          </cell>
          <cell r="B3977" t="str">
            <v>LUVA DE CORRER, CPVC, SOLDÁVEL, DN 28MM, INSTALADO EM RAMAL DE DISTRIBUIÇÃO DE ÁGUA   FORNECIMENTO E INSTALAÇÃO. AF_12/2014</v>
          </cell>
          <cell r="C3977" t="str">
            <v>UN</v>
          </cell>
          <cell r="D3977">
            <v>23.81</v>
          </cell>
        </row>
        <row r="3978">
          <cell r="A3978">
            <v>89757</v>
          </cell>
          <cell r="B3978" t="str">
            <v>UNIÃO, CPVC, SOLDÁVEL, DN 28MM, INSTALADO EM RAMAL DE DISTRIBUIÇÃO DE ÁGUA   FORNECIMENTO E INSTALAÇÃO. AF_12/2014</v>
          </cell>
          <cell r="C3978" t="str">
            <v>UN</v>
          </cell>
          <cell r="D3978">
            <v>36.49</v>
          </cell>
        </row>
        <row r="3979">
          <cell r="A3979">
            <v>89758</v>
          </cell>
          <cell r="B3979" t="str">
            <v>CONECTOR, CPVC, SOLDÁVEL, DN 28MM X 1 , INSTALADO EM RAMAL DE DISTRIBUIÇÃO DE ÁGUA   FORNECIMENTO E INSTALAÇÃO. AF_12/2014</v>
          </cell>
          <cell r="C3979" t="str">
            <v>UN</v>
          </cell>
          <cell r="D3979">
            <v>57.2</v>
          </cell>
        </row>
        <row r="3980">
          <cell r="A3980">
            <v>89759</v>
          </cell>
          <cell r="B3980" t="str">
            <v>BUCHA DE REDUÇÃO, CPVC, SOLDÁVEL, DN 28MM X 22MM, INSTALADO EM RAMAL DE DISTRIBUIÇÃO DE ÁGUA - FORNECIMENTO E INSTALAÇÃO. AF_12/2014</v>
          </cell>
          <cell r="C3980" t="str">
            <v>UN</v>
          </cell>
          <cell r="D3980">
            <v>9.43</v>
          </cell>
        </row>
        <row r="3981">
          <cell r="A3981">
            <v>89760</v>
          </cell>
          <cell r="B3981" t="str">
            <v>LUVA, CPVC, SOLDÁVEL, DN 35MM, INSTALADO EM RAMAL DE DISTRIBUIÇÃO DE ÁGUA - FORNECIMENTO E INSTALAÇÃO. AF_12/2014</v>
          </cell>
          <cell r="C3981" t="str">
            <v>UN</v>
          </cell>
          <cell r="D3981">
            <v>22.8</v>
          </cell>
        </row>
        <row r="3982">
          <cell r="A3982">
            <v>89761</v>
          </cell>
          <cell r="B3982" t="str">
            <v>LUVA DE CORRER, CPVC, SOLDÁVEL, DN 35MM, INSTALADO EM RAMAL DE DISTRIBUIÇÃO DE ÁGUA - FORNECIMENTO E INSTALAÇÃO. AF_12/2014</v>
          </cell>
          <cell r="C3982" t="str">
            <v>UN</v>
          </cell>
          <cell r="D3982">
            <v>37.68</v>
          </cell>
        </row>
        <row r="3983">
          <cell r="A3983">
            <v>89762</v>
          </cell>
          <cell r="B3983" t="str">
            <v>UNIÃO, CPVC, SOLDÁVEL, DN35MM, INSTALADO EM RAMAL DE DISTRIBUIÇÃO DE ÁGUA - FORNECIMENTO E INSTALAÇÃO. AF_12/2014</v>
          </cell>
          <cell r="C3983" t="str">
            <v>UN</v>
          </cell>
          <cell r="D3983">
            <v>53.64</v>
          </cell>
        </row>
        <row r="3984">
          <cell r="A3984">
            <v>89763</v>
          </cell>
          <cell r="B3984" t="str">
            <v>CONECTOR, CPVC, SOLDÁVEL, DN 35MM X 1 1/4 , INSTALADO EM RAMAL DE DISTRIBUIÇÃO DE ÁGUA - FORNECIMENTO E INSTALAÇÃO. AF_12/2014</v>
          </cell>
          <cell r="C3984" t="str">
            <v>UN</v>
          </cell>
          <cell r="D3984">
            <v>211.52</v>
          </cell>
        </row>
        <row r="3985">
          <cell r="A3985">
            <v>89764</v>
          </cell>
          <cell r="B3985" t="str">
            <v>BUCHA DE REDUÇÃO, CPVC, SOLDÁVEL, DN35MM X 28MM, INSTALADO EM RAMAL DE DISTRIBUIÇÃO DE ÁGUA - FORNECIMENTO E INSTALAÇÃO. AF_12/2014</v>
          </cell>
          <cell r="C3985" t="str">
            <v>UN</v>
          </cell>
          <cell r="D3985">
            <v>40.880000000000003</v>
          </cell>
        </row>
        <row r="3986">
          <cell r="A3986">
            <v>89765</v>
          </cell>
          <cell r="B3986" t="str">
            <v>TE, CPVC, SOLDÁVEL, DN 22MM, INSTALADO EM RAMAL DE DISTRIBUIÇÃO DE ÁGUA - FORNECIMENTO E INSTALAÇÃO. AF_12/2014</v>
          </cell>
          <cell r="C3986" t="str">
            <v>UN</v>
          </cell>
          <cell r="D3986">
            <v>16.34</v>
          </cell>
        </row>
        <row r="3987">
          <cell r="A3987">
            <v>89766</v>
          </cell>
          <cell r="B3987" t="str">
            <v>TE DE TRANSIÇÃO, CPVC, SOLDÁVEL, DN 22MM X 1/2 , INSTALADO EM RAMAL DE DISTRIBUIÇÃO DE ÁGUA   FORNECIMENTO E INSTALAÇÃO. AF_12/2014</v>
          </cell>
          <cell r="C3987" t="str">
            <v>UN</v>
          </cell>
          <cell r="D3987">
            <v>24.68</v>
          </cell>
        </row>
        <row r="3988">
          <cell r="A3988">
            <v>89767</v>
          </cell>
          <cell r="B3988" t="str">
            <v>TÊ MISTURADOR, CPVC, SOLDÁVEL, DN 22MM, INSTALADO EM RAMAL DE DISTRIBUIÇÃO DE ÁGUA - FORNECIMENTO E INSTALAÇÃO. AF_12/2014</v>
          </cell>
          <cell r="C3988" t="str">
            <v>UN</v>
          </cell>
          <cell r="D3988">
            <v>24.68</v>
          </cell>
        </row>
        <row r="3989">
          <cell r="A3989">
            <v>89768</v>
          </cell>
          <cell r="B3989" t="str">
            <v>TÊ, CPVC, SOLDÁVEL, DN 28MM, INSTALADO EM RAMAL DE DISTRIBUIÇÃO DE ÁGUA - FORNECIMENTO E INSTALAÇÃO. AF_12/2014</v>
          </cell>
          <cell r="C3989" t="str">
            <v>UN</v>
          </cell>
          <cell r="D3989">
            <v>24.9</v>
          </cell>
        </row>
        <row r="3990">
          <cell r="A3990">
            <v>89769</v>
          </cell>
          <cell r="B3990" t="str">
            <v>TÊ, CPVC, SOLDÁVEL, DN35MM, INSTALADO EM RAMAL DE DISTRIBUIÇÃO DE ÁGUA - FORNECIMENTO E INSTALAÇÃO. AF_12/2014</v>
          </cell>
          <cell r="C3990" t="str">
            <v>UN</v>
          </cell>
          <cell r="D3990">
            <v>60.36</v>
          </cell>
        </row>
        <row r="3991">
          <cell r="A3991">
            <v>89772</v>
          </cell>
          <cell r="B3991" t="str">
            <v>TUBO, CPVC, SOLDÁVEL, DN 54MM, INSTALADO EM PRUMADA DE ÁGUA  FORNECIMENTO E INSTALAÇÃO. AF_12/2014</v>
          </cell>
          <cell r="C3991" t="str">
            <v>M</v>
          </cell>
          <cell r="D3991">
            <v>79.28</v>
          </cell>
        </row>
        <row r="3992">
          <cell r="A3992">
            <v>89774</v>
          </cell>
          <cell r="B3992" t="str">
            <v>LUVA SIMPLES, PVC, SERIE NORMAL, ESGOTO PREDIAL, DN 75 MM, JUNTA ELÁSTICA, FORNECIDO E INSTALADO EM RAMAL DE DESCARGA OU RAMAL DE ESGOTO SANITÁRIO. AF_12/2014</v>
          </cell>
          <cell r="C3992" t="str">
            <v>UN</v>
          </cell>
          <cell r="D3992">
            <v>16.739999999999998</v>
          </cell>
        </row>
        <row r="3993">
          <cell r="A3993">
            <v>89776</v>
          </cell>
          <cell r="B3993" t="str">
            <v>LUVA DE CORRER, PVC, SERIE NORMAL, ESGOTO PREDIAL, DN 75 MM, JUNTA ELÁSTICA, FORNECIDO E INSTALADO EM RAMAL DE DESCARGA OU RAMAL DE ESGOTO SANITÁRIO. AF_12/2014</v>
          </cell>
          <cell r="C3993" t="str">
            <v>UN</v>
          </cell>
          <cell r="D3993">
            <v>23.83</v>
          </cell>
        </row>
        <row r="3994">
          <cell r="A3994">
            <v>89777</v>
          </cell>
          <cell r="B3994" t="str">
            <v>JOELHO 90 GRAUS, CPVC, SOLDÁVEL, DN 35MM, INSTALADO EM PRUMADA DE ÁGUA  FORNECIMENTO E INSTALAÇÃO. AF_12/2014</v>
          </cell>
          <cell r="C3994" t="str">
            <v>UN</v>
          </cell>
          <cell r="D3994">
            <v>31.37</v>
          </cell>
        </row>
        <row r="3995">
          <cell r="A3995">
            <v>89778</v>
          </cell>
          <cell r="B3995" t="str">
            <v>LUVA SIMPLES, PVC, SERIE NORMAL, ESGOTO PREDIAL, DN 100 MM, JUNTA ELÁSTICA, FORNECIDO E INSTALADO EM RAMAL DE DESCARGA OU RAMAL DE ESGOTO SANITÁRIO. AF_12/2014</v>
          </cell>
          <cell r="C3995" t="str">
            <v>UN</v>
          </cell>
          <cell r="D3995">
            <v>20.68</v>
          </cell>
        </row>
        <row r="3996">
          <cell r="A3996">
            <v>89779</v>
          </cell>
          <cell r="B3996" t="str">
            <v>LUVA DE CORRER, PVC, SERIE NORMAL, ESGOTO PREDIAL, DN 100 MM, JUNTA ELÁSTICA, FORNECIDO E INSTALADO EM RAMAL DE DESCARGA OU RAMAL DE ESGOTO SANITÁRIO. AF_12/2014</v>
          </cell>
          <cell r="C3996" t="str">
            <v>UN</v>
          </cell>
          <cell r="D3996">
            <v>33.81</v>
          </cell>
        </row>
        <row r="3997">
          <cell r="A3997">
            <v>89780</v>
          </cell>
          <cell r="B3997" t="str">
            <v>JOELHO 45 GRAUS, CPVC, SOLDÁVEL, DN 35MM, INSTALADO EM PRUMADA DE ÁGUA - FORNECIMENTO E INSTALAÇÃO. AF_12/2014</v>
          </cell>
          <cell r="C3997" t="str">
            <v>UN</v>
          </cell>
          <cell r="D3997">
            <v>31.37</v>
          </cell>
        </row>
        <row r="3998">
          <cell r="A3998">
            <v>89781</v>
          </cell>
          <cell r="B3998" t="str">
            <v>JOELHO 90 GRAUS, CPVC, SOLDÁVEL, DN 42MM, INSTALADO EM PRUMADA DE ÁGUA  FORNECIMENTO E INSTALAÇÃO. AF_12/2014</v>
          </cell>
          <cell r="C3998" t="str">
            <v>UN</v>
          </cell>
          <cell r="D3998">
            <v>46.93</v>
          </cell>
        </row>
        <row r="3999">
          <cell r="A3999">
            <v>89782</v>
          </cell>
          <cell r="B3999" t="str">
            <v>TE, PVC, SERIE NORMAL, ESGOTO PREDIAL, DN 40 X 40 MM, JUNTA SOLDÁVEL, FORNECIDO E INSTALADO EM RAMAL DE DESCARGA OU RAMAL DE ESGOTO SANITÁRIO. AF_12/2014</v>
          </cell>
          <cell r="C3999" t="str">
            <v>UN</v>
          </cell>
          <cell r="D3999">
            <v>12.11</v>
          </cell>
        </row>
        <row r="4000">
          <cell r="A4000">
            <v>89783</v>
          </cell>
          <cell r="B4000" t="str">
            <v>JUNÇÃO SIMPLES, PVC, SERIE NORMAL, ESGOTO PREDIAL, DN 40 MM, JUNTA SOLDÁVEL, FORNECIDO E INSTALADO EM RAMAL DE DESCARGA OU RAMAL DE ESGOTO SANITÁRIO. AF_12/2014</v>
          </cell>
          <cell r="C4000" t="str">
            <v>UN</v>
          </cell>
          <cell r="D4000">
            <v>12.45</v>
          </cell>
        </row>
        <row r="4001">
          <cell r="A4001">
            <v>89784</v>
          </cell>
          <cell r="B4001" t="str">
            <v>TE, PVC, SERIE NORMAL, ESGOTO PREDIAL, DN 50 X 50 MM, JUNTA ELÁSTICA, FORNECIDO E INSTALADO EM RAMAL DE DESCARGA OU RAMAL DE ESGOTO SANITÁRIO. AF_12/2014</v>
          </cell>
          <cell r="C4001" t="str">
            <v>UN</v>
          </cell>
          <cell r="D4001">
            <v>22.05</v>
          </cell>
        </row>
        <row r="4002">
          <cell r="A4002">
            <v>89785</v>
          </cell>
          <cell r="B4002" t="str">
            <v>JUNÇÃO SIMPLES, PVC, SERIE NORMAL, ESGOTO PREDIAL, DN 50 X 50 MM, JUNTA ELÁSTICA, FORNECIDO E INSTALADO EM RAMAL DE DESCARGA OU RAMAL DE ESGOTO SANITÁRIO. AF_12/2014</v>
          </cell>
          <cell r="C4002" t="str">
            <v>UN</v>
          </cell>
          <cell r="D4002">
            <v>24.24</v>
          </cell>
        </row>
        <row r="4003">
          <cell r="A4003">
            <v>89786</v>
          </cell>
          <cell r="B4003" t="str">
            <v>TE, PVC, SERIE NORMAL, ESGOTO PREDIAL, DN 75 X 75 MM, JUNTA ELÁSTICA, FORNECIDO E INSTALADO EM RAMAL DE DESCARGA OU RAMAL DE ESGOTO SANITÁRIO. AF_12/2014</v>
          </cell>
          <cell r="C4003" t="str">
            <v>UN</v>
          </cell>
          <cell r="D4003">
            <v>37.119999999999997</v>
          </cell>
        </row>
        <row r="4004">
          <cell r="A4004">
            <v>89787</v>
          </cell>
          <cell r="B4004" t="str">
            <v>JOELHO 45 GRAUS, CPVC, SOLDÁVEL, DN 42MM, INSTALADO EM PRUMADA DE ÁGUA  FORNECIMENTO E INSTALAÇÃO. AF_12/2014</v>
          </cell>
          <cell r="C4004" t="str">
            <v>UN</v>
          </cell>
          <cell r="D4004">
            <v>46.93</v>
          </cell>
        </row>
        <row r="4005">
          <cell r="A4005">
            <v>89788</v>
          </cell>
          <cell r="B4005" t="str">
            <v>JOELHO 90 GRAUS, CPVC, SOLDÁVEL, DN 54MM, INSTALADO EM PRUMADA DE ÁGUA  FORNECIMENTO E INSTALAÇÃO. AF_12/2014</v>
          </cell>
          <cell r="C4005" t="str">
            <v>UN</v>
          </cell>
          <cell r="D4005">
            <v>92.13</v>
          </cell>
        </row>
        <row r="4006">
          <cell r="A4006">
            <v>89789</v>
          </cell>
          <cell r="B4006" t="str">
            <v>JOELHO 45 GRAUS, CPVC, SOLDÁVEL, DN 54MM, INSTALADO EM PRUMADA DE ÁGUA  FORNECIMENTO E INSTALAÇÃO. AF_12/2014</v>
          </cell>
          <cell r="C4006" t="str">
            <v>UN</v>
          </cell>
          <cell r="D4006">
            <v>93.6</v>
          </cell>
        </row>
        <row r="4007">
          <cell r="A4007">
            <v>89790</v>
          </cell>
          <cell r="B4007" t="str">
            <v>JOELHO 90 GRAUS, CPVC, SOLDÁVEL, DN 73MM, INSTALADO EM PRUMADA DE ÁGUA  FORNECIMENTO E INSTALAÇÃO. AF_12/2014</v>
          </cell>
          <cell r="C4007" t="str">
            <v>UN</v>
          </cell>
          <cell r="D4007">
            <v>229.13</v>
          </cell>
        </row>
        <row r="4008">
          <cell r="A4008">
            <v>89791</v>
          </cell>
          <cell r="B4008" t="str">
            <v>JOELHO 45 GRAUS, CPVC, SOLDÁVEL, DN 73MM, INSTALADO EM PRUMADA DE ÁGUA  FORNECIMENTO E INSTALAÇÃO. AF_12/2014</v>
          </cell>
          <cell r="C4008" t="str">
            <v>UN</v>
          </cell>
          <cell r="D4008">
            <v>234.52</v>
          </cell>
        </row>
        <row r="4009">
          <cell r="A4009">
            <v>89792</v>
          </cell>
          <cell r="B4009" t="str">
            <v>JOELHO 90 GRAUS, CPVC, SOLDÁVEL, DN 89MM, INSTALADO EM PRUMADA DE ÁGUA  FORNECIMENTO E INSTALAÇÃO. AF_12/2014</v>
          </cell>
          <cell r="C4009" t="str">
            <v>UN</v>
          </cell>
          <cell r="D4009">
            <v>269.89</v>
          </cell>
        </row>
        <row r="4010">
          <cell r="A4010">
            <v>89793</v>
          </cell>
          <cell r="B4010" t="str">
            <v>JOELHO 45 GRAUS, CPVC, SOLDÁVEL, DN 89MM, INSTALADO EM PRUMADA DE ÁGUA  FORNECIMENTO E INSTALAÇÃO. AF_12/2014</v>
          </cell>
          <cell r="C4010" t="str">
            <v>UN</v>
          </cell>
          <cell r="D4010">
            <v>277.14999999999998</v>
          </cell>
        </row>
        <row r="4011">
          <cell r="A4011">
            <v>89794</v>
          </cell>
          <cell r="B4011" t="str">
            <v>LUVA, CPVC, SOLDÁVEL, DN 35MM, INSTALADO EM PRUMADA DE ÁGUA  FORNECIMENTO E INSTALAÇÃO. AF_12/2014</v>
          </cell>
          <cell r="C4011" t="str">
            <v>UN</v>
          </cell>
          <cell r="D4011">
            <v>21.92</v>
          </cell>
        </row>
        <row r="4012">
          <cell r="A4012">
            <v>89795</v>
          </cell>
          <cell r="B4012" t="str">
            <v>JUNÇÃO SIMPLES, PVC, SERIE NORMAL, ESGOTO PREDIAL, DN 75 X 75 MM, JUNTA ELÁSTICA, FORNECIDO E INSTALADO EM RAMAL DE DESCARGA OU RAMAL DE ESGOTO SANITÁRIO. AF_12/2014</v>
          </cell>
          <cell r="C4012" t="str">
            <v>UN</v>
          </cell>
          <cell r="D4012">
            <v>40.119999999999997</v>
          </cell>
        </row>
        <row r="4013">
          <cell r="A4013">
            <v>89796</v>
          </cell>
          <cell r="B4013" t="str">
            <v>TE, PVC, SERIE NORMAL, ESGOTO PREDIAL, DN 100 X 100 MM, JUNTA ELÁSTICA, FORNECIDO E INSTALADO EM RAMAL DE DESCARGA OU RAMAL DE ESGOTO SANITÁRIO. AF_12/2014</v>
          </cell>
          <cell r="C4013" t="str">
            <v>UN</v>
          </cell>
          <cell r="D4013">
            <v>45.08</v>
          </cell>
        </row>
        <row r="4014">
          <cell r="A4014">
            <v>89797</v>
          </cell>
          <cell r="B4014" t="str">
            <v>JUNÇÃO SIMPLES, PVC, SERIE NORMAL, ESGOTO PREDIAL, DN 100 X 100 MM, JUNTA ELÁSTICA, FORNECIDO E INSTALADO EM RAMAL DE DESCARGA OU RAMAL DE ESGOTO SANITÁRIO. AF_12/2014</v>
          </cell>
          <cell r="C4014" t="str">
            <v>UN</v>
          </cell>
          <cell r="D4014">
            <v>52.12</v>
          </cell>
        </row>
        <row r="4015">
          <cell r="A4015">
            <v>89801</v>
          </cell>
          <cell r="B4015" t="str">
            <v>JOELHO 90 GRAUS, PVC, SERIE NORMAL, ESGOTO PREDIAL, DN 50 MM, JUNTA ELÁSTICA, FORNECIDO E INSTALADO EM PRUMADA DE ESGOTO SANITÁRIO OU VENTILAÇÃO. AF_12/2014</v>
          </cell>
          <cell r="C4015" t="str">
            <v>UN</v>
          </cell>
          <cell r="D4015">
            <v>8.01</v>
          </cell>
        </row>
        <row r="4016">
          <cell r="A4016">
            <v>89802</v>
          </cell>
          <cell r="B4016" t="str">
            <v>JOELHO 45 GRAUS, PVC, SERIE NORMAL, ESGOTO PREDIAL, DN 50 MM, JUNTA ELÁSTICA, FORNECIDO E INSTALADO EM PRUMADA DE ESGOTO SANITÁRIO OU VENTILAÇÃO. AF_12/2014</v>
          </cell>
          <cell r="C4016" t="str">
            <v>UN</v>
          </cell>
          <cell r="D4016">
            <v>8.7799999999999994</v>
          </cell>
        </row>
        <row r="4017">
          <cell r="A4017">
            <v>89803</v>
          </cell>
          <cell r="B4017" t="str">
            <v>CURVA CURTA 90 GRAUS, PVC, SERIE NORMAL, ESGOTO PREDIAL, DN 50 MM, JUNTA ELÁSTICA, FORNECIDO E INSTALADO EM PRUMADA DE ESGOTO SANITÁRIO OU VENTILAÇÃO. AF_12/2014</v>
          </cell>
          <cell r="C4017" t="str">
            <v>UN</v>
          </cell>
          <cell r="D4017">
            <v>17.04</v>
          </cell>
        </row>
        <row r="4018">
          <cell r="A4018">
            <v>89804</v>
          </cell>
          <cell r="B4018" t="str">
            <v>CURVA LONGA 90 GRAUS, PVC, SERIE NORMAL, ESGOTO PREDIAL, DN 50 MM, JUNTA ELÁSTICA, FORNECIDO E INSTALADO EM PRUMADA DE ESGOTO SANITÁRIO OU VENTILAÇÃO. AF_12/2014</v>
          </cell>
          <cell r="C4018" t="str">
            <v>UN</v>
          </cell>
          <cell r="D4018">
            <v>18.3</v>
          </cell>
        </row>
        <row r="4019">
          <cell r="A4019">
            <v>89805</v>
          </cell>
          <cell r="B4019" t="str">
            <v>JOELHO 90 GRAUS, PVC, SERIE NORMAL, ESGOTO PREDIAL, DN 75 MM, JUNTA ELÁSTICA, FORNECIDO E INSTALADO EM PRUMADA DE ESGOTO SANITÁRIO OU VENTILAÇÃO. AF_12/2014</v>
          </cell>
          <cell r="C4019" t="str">
            <v>UN</v>
          </cell>
          <cell r="D4019">
            <v>16.149999999999999</v>
          </cell>
        </row>
        <row r="4020">
          <cell r="A4020">
            <v>89806</v>
          </cell>
          <cell r="B4020" t="str">
            <v>JOELHO 45 GRAUS, PVC, SERIE NORMAL, ESGOTO PREDIAL, DN 75 MM, JUNTA ELÁSTICA, FORNECIDO E INSTALADO EM PRUMADA DE ESGOTO SANITÁRIO OU VENTILAÇÃO. AF_12/2014</v>
          </cell>
          <cell r="C4020" t="str">
            <v>UN</v>
          </cell>
          <cell r="D4020">
            <v>17.25</v>
          </cell>
        </row>
        <row r="4021">
          <cell r="A4021">
            <v>89807</v>
          </cell>
          <cell r="B4021" t="str">
            <v>CURVA CURTA 90 GRAUS, PVC, SERIE NORMAL, ESGOTO PREDIAL, DN 75 MM, JUNTA ELÁSTICA, FORNECIDO E INSTALADO EM PRUMADA DE ESGOTO SANITÁRIO OU VENTILAÇÃO. AF_12/2014</v>
          </cell>
          <cell r="C4021" t="str">
            <v>UN</v>
          </cell>
          <cell r="D4021">
            <v>31.8</v>
          </cell>
        </row>
        <row r="4022">
          <cell r="A4022">
            <v>89808</v>
          </cell>
          <cell r="B4022" t="str">
            <v>CURVA LONGA 90 GRAUS, PVC, SERIE NORMAL, ESGOTO PREDIAL, DN 75 MM, JUNTA ELÁSTICA, FORNECIDO E INSTALADO EM PRUMADA DE ESGOTO SANITÁRIO OU VENTILAÇÃO. AF_12/2014</v>
          </cell>
          <cell r="C4022" t="str">
            <v>UN</v>
          </cell>
          <cell r="D4022">
            <v>47.5</v>
          </cell>
        </row>
        <row r="4023">
          <cell r="A4023">
            <v>89809</v>
          </cell>
          <cell r="B4023" t="str">
            <v>JOELHO 90 GRAUS, PVC, SERIE NORMAL, ESGOTO PREDIAL, DN 100 MM, JUNTA ELÁSTICA, FORNECIDO E INSTALADO EM PRUMADA DE ESGOTO SANITÁRIO OU VENTILAÇÃO. AF_12/2014</v>
          </cell>
          <cell r="C4023" t="str">
            <v>UN</v>
          </cell>
          <cell r="D4023">
            <v>21.22</v>
          </cell>
        </row>
        <row r="4024">
          <cell r="A4024">
            <v>89810</v>
          </cell>
          <cell r="B4024" t="str">
            <v>JOELHO 45 GRAUS, PVC, SERIE NORMAL, ESGOTO PREDIAL, DN 100 MM, JUNTA ELÁSTICA, FORNECIDO E INSTALADO EM PRUMADA DE ESGOTO SANITÁRIO OU VENTILAÇÃO. AF_12/2014</v>
          </cell>
          <cell r="C4024" t="str">
            <v>UN</v>
          </cell>
          <cell r="D4024">
            <v>21.15</v>
          </cell>
        </row>
        <row r="4025">
          <cell r="A4025">
            <v>89811</v>
          </cell>
          <cell r="B4025" t="str">
            <v>CURVA CURTA 90 GRAUS, PVC, SERIE NORMAL, ESGOTO PREDIAL, DN 100 MM, JUNTA ELÁSTICA, FORNECIDO E INSTALADO EM PRUMADA DE ESGOTO SANITÁRIO OU VENTILAÇÃO. AF_12/2014</v>
          </cell>
          <cell r="C4025" t="str">
            <v>UN</v>
          </cell>
          <cell r="D4025">
            <v>38.24</v>
          </cell>
        </row>
        <row r="4026">
          <cell r="A4026">
            <v>89812</v>
          </cell>
          <cell r="B4026" t="str">
            <v>CURVA LONGA 90 GRAUS, PVC, SERIE NORMAL, ESGOTO PREDIAL, DN 100 MM, JUNTA ELÁSTICA, FORNECIDO E INSTALADO EM PRUMADA DE ESGOTO SANITÁRIO OU VENTILAÇÃO. AF_12/2014</v>
          </cell>
          <cell r="C4026" t="str">
            <v>UN</v>
          </cell>
          <cell r="D4026">
            <v>68.430000000000007</v>
          </cell>
        </row>
        <row r="4027">
          <cell r="A4027">
            <v>89813</v>
          </cell>
          <cell r="B4027" t="str">
            <v>LUVA SIMPLES, PVC, SERIE NORMAL, ESGOTO PREDIAL, DN 50 MM, JUNTA ELÁSTICA, FORNECIDO E INSTALADO EM PRUMADA DE ESGOTO SANITÁRIO OU VENTILAÇÃO. AF_12/2014</v>
          </cell>
          <cell r="C4027" t="str">
            <v>UN</v>
          </cell>
          <cell r="D4027">
            <v>8.09</v>
          </cell>
        </row>
        <row r="4028">
          <cell r="A4028">
            <v>89814</v>
          </cell>
          <cell r="B4028" t="str">
            <v>LUVA DE CORRER, PVC, SERIE NORMAL, ESGOTO PREDIAL, DN 50 MM, JUNTA ELÁSTICA, FORNECIDO E INSTALADO EM PRUMADA DE ESGOTO SANITÁRIO OU VENTILAÇÃO. AF_12/2014</v>
          </cell>
          <cell r="C4028" t="str">
            <v>UN</v>
          </cell>
          <cell r="D4028">
            <v>17.260000000000002</v>
          </cell>
        </row>
        <row r="4029">
          <cell r="A4029">
            <v>89815</v>
          </cell>
          <cell r="B4029" t="str">
            <v>LUVA DE CORRER, CPVC, SOLDÁVEL, DN 35MM, INSTALADO EM PRUMADA DE ÁGUA  FORNECIMENTO E INSTALAÇÃO. AF_12/2014</v>
          </cell>
          <cell r="C4029" t="str">
            <v>UN</v>
          </cell>
          <cell r="D4029">
            <v>36.799999999999997</v>
          </cell>
        </row>
        <row r="4030">
          <cell r="A4030">
            <v>89816</v>
          </cell>
          <cell r="B4030" t="str">
            <v>UNIÃO, CPVC, SOLDÁVEL, DN35MM, INSTALADO EM PRUMADA DE ÁGUA  FORNECIMENTO E INSTALAÇÃO. AF_12/2014</v>
          </cell>
          <cell r="C4030" t="str">
            <v>UN</v>
          </cell>
          <cell r="D4030">
            <v>52.76</v>
          </cell>
        </row>
        <row r="4031">
          <cell r="A4031">
            <v>89817</v>
          </cell>
          <cell r="B4031" t="str">
            <v>LUVA SIMPLES, PVC, SERIE NORMAL, ESGOTO PREDIAL, DN 75 MM, JUNTA ELÁSTICA, FORNECIDO E INSTALADO EM PRUMADA DE ESGOTO SANITÁRIO OU VENTILAÇÃO. AF_12/2014</v>
          </cell>
          <cell r="C4031" t="str">
            <v>UN</v>
          </cell>
          <cell r="D4031">
            <v>14.05</v>
          </cell>
        </row>
        <row r="4032">
          <cell r="A4032">
            <v>89818</v>
          </cell>
          <cell r="B4032" t="str">
            <v>CONECTOR, CPVC, SOLDÁVEL, DN 35MM X 1 1/4, INSTALADO EM PRUMADA DE ÁGUA  FORNECIMENTO E INSTALAÇÃO. AF_12/2014</v>
          </cell>
          <cell r="C4032" t="str">
            <v>UN</v>
          </cell>
          <cell r="D4032">
            <v>210.64</v>
          </cell>
        </row>
        <row r="4033">
          <cell r="A4033">
            <v>89819</v>
          </cell>
          <cell r="B4033" t="str">
            <v>LUVA DE CORRER, PVC, SERIE NORMAL, ESGOTO PREDIAL, DN 75 MM, JUNTA ELÁSTICA, FORNECIDO E INSTALADO EM PRUMADA DE ESGOTO SANITÁRIO OU VENTILAÇÃO. AF_12/2014</v>
          </cell>
          <cell r="C4033" t="str">
            <v>UN</v>
          </cell>
          <cell r="D4033">
            <v>21.14</v>
          </cell>
        </row>
        <row r="4034">
          <cell r="A4034">
            <v>89820</v>
          </cell>
          <cell r="B4034" t="str">
            <v>BUCHA DE REDUÇÃO, CPVC, SOLDÁVEL, DN35MM X 28MM, INSTALADO EM PRUMADA DE ÁGUA  FORNECIMENTO E INSTALAÇÃO. AF_12/2014</v>
          </cell>
          <cell r="C4034" t="str">
            <v>UN</v>
          </cell>
          <cell r="D4034">
            <v>40</v>
          </cell>
        </row>
        <row r="4035">
          <cell r="A4035">
            <v>89821</v>
          </cell>
          <cell r="B4035" t="str">
            <v>LUVA SIMPLES, PVC, SERIE NORMAL, ESGOTO PREDIAL, DN 100 MM, JUNTA ELÁSTICA, FORNECIDO E INSTALADO EM PRUMADA DE ESGOTO SANITÁRIO OU VENTILAÇÃO. AF_12/2014</v>
          </cell>
          <cell r="C4035" t="str">
            <v>UN</v>
          </cell>
          <cell r="D4035">
            <v>17.23</v>
          </cell>
        </row>
        <row r="4036">
          <cell r="A4036">
            <v>89822</v>
          </cell>
          <cell r="B4036" t="str">
            <v>LUVA, CPVC, SOLDÁVEL, DN 42MM, INSTALADO EM PRUMADA DE ÁGUA  FORNECIMENTO E INSTALAÇÃO. AF_12/2014</v>
          </cell>
          <cell r="C4036" t="str">
            <v>UN</v>
          </cell>
          <cell r="D4036">
            <v>28.84</v>
          </cell>
        </row>
        <row r="4037">
          <cell r="A4037">
            <v>89823</v>
          </cell>
          <cell r="B4037" t="str">
            <v>LUVA DE CORRER, PVC, SERIE NORMAL, ESGOTO PREDIAL, DN 100 MM, JUNTA ELÁSTICA, FORNECIDO E INSTALADO EM PRUMADA DE ESGOTO SANITÁRIO OU VENTILAÇÃO. AF_12/2014</v>
          </cell>
          <cell r="C4037" t="str">
            <v>UN</v>
          </cell>
          <cell r="D4037">
            <v>30.36</v>
          </cell>
        </row>
        <row r="4038">
          <cell r="A4038">
            <v>89824</v>
          </cell>
          <cell r="B4038" t="str">
            <v>LUVA DE CORRER, CPVC, SOLDÁVEL, DN 42MM, INSTALADO EM PRUMADA DE ÁGUA  FORNECIMENTO E INSTALAÇÃO. AF_12/2014</v>
          </cell>
          <cell r="C4038" t="str">
            <v>UN</v>
          </cell>
          <cell r="D4038">
            <v>50.05</v>
          </cell>
        </row>
        <row r="4039">
          <cell r="A4039">
            <v>89825</v>
          </cell>
          <cell r="B4039" t="str">
            <v>TE, PVC, SERIE NORMAL, ESGOTO PREDIAL, DN 50 X 50 MM, JUNTA ELÁSTICA, FORNECIDO E INSTALADO EM PRUMADA DE ESGOTO SANITÁRIO OU VENTILAÇÃO. AF_12/2014</v>
          </cell>
          <cell r="C4039" t="str">
            <v>UN</v>
          </cell>
          <cell r="D4039">
            <v>17.829999999999998</v>
          </cell>
        </row>
        <row r="4040">
          <cell r="A4040">
            <v>89826</v>
          </cell>
          <cell r="B4040" t="str">
            <v>LUVA DE TRANSIÇÃO, CPVC, SOLDÁVEL, DN42MM X 1.1/2, INSTALADO EM PRUMADA DE ÁGUA  FORNECIMENTO E INSTALAÇÃO. AF_12/2014</v>
          </cell>
          <cell r="C4040" t="str">
            <v>UN</v>
          </cell>
          <cell r="D4040">
            <v>215.15</v>
          </cell>
        </row>
        <row r="4041">
          <cell r="A4041">
            <v>89827</v>
          </cell>
          <cell r="B4041" t="str">
            <v>JUNÇÃO SIMPLES, PVC, SERIE NORMAL, ESGOTO PREDIAL, DN 50 X 50 MM, JUNTA ELÁSTICA, FORNECIDO E INSTALADO EM PRUMADA DE ESGOTO SANITÁRIO OU VENTILAÇÃO. AF_12/2014</v>
          </cell>
          <cell r="C4041" t="str">
            <v>UN</v>
          </cell>
          <cell r="D4041">
            <v>20.02</v>
          </cell>
        </row>
        <row r="4042">
          <cell r="A4042">
            <v>89828</v>
          </cell>
          <cell r="B4042" t="str">
            <v>UNIÃO, CPVC, SOLDÁVEL, DN42MM, INSTALADO EM PRUMADA DE ÁGUA  FORNECIMENTO E INSTALAÇÃO. AF_12/2014</v>
          </cell>
          <cell r="C4042" t="str">
            <v>UN</v>
          </cell>
          <cell r="D4042">
            <v>76.22</v>
          </cell>
        </row>
        <row r="4043">
          <cell r="A4043">
            <v>89829</v>
          </cell>
          <cell r="B4043" t="str">
            <v>TE, PVC, SERIE NORMAL, ESGOTO PREDIAL, DN 75 X 75 MM, JUNTA ELÁSTICA, FORNECIDO E INSTALADO EM PRUMADA DE ESGOTO SANITÁRIO OU VENTILAÇÃO. AF_12/2014</v>
          </cell>
          <cell r="C4043" t="str">
            <v>UN</v>
          </cell>
          <cell r="D4043">
            <v>31.75</v>
          </cell>
        </row>
        <row r="4044">
          <cell r="A4044">
            <v>89830</v>
          </cell>
          <cell r="B4044" t="str">
            <v>JUNÇÃO SIMPLES, PVC, SERIE NORMAL, ESGOTO PREDIAL, DN 75 X 75 MM, JUNTA ELÁSTICA, FORNECIDO E INSTALADO EM PRUMADA DE ESGOTO SANITÁRIO OU VENTILAÇÃO. AF_12/2014</v>
          </cell>
          <cell r="C4044" t="str">
            <v>UN</v>
          </cell>
          <cell r="D4044">
            <v>34.75</v>
          </cell>
        </row>
        <row r="4045">
          <cell r="A4045">
            <v>89831</v>
          </cell>
          <cell r="B4045" t="str">
            <v>CONECTOR, CPVC, SOLDÁVEL, DN 42MM X 1.1/2, INSTALADO EM PRUMADA DE ÁGUA  FORNECIMENTO E INSTALAÇÃO. AF_12/2014</v>
          </cell>
          <cell r="C4045" t="str">
            <v>UN</v>
          </cell>
          <cell r="D4045">
            <v>257.24</v>
          </cell>
        </row>
        <row r="4046">
          <cell r="A4046">
            <v>89832</v>
          </cell>
          <cell r="B4046" t="str">
            <v>BUCHA DE REDUÇÃO, CPVC, SOLDÁVEL, DN 42MM X 22MM, INSTALADO EM RAMAL DE DISTRIBUIÇÃO DE ÁGUA - FORNECIMENTO E INSTALAÇÃO. AF_12/2014</v>
          </cell>
          <cell r="C4046" t="str">
            <v>UN</v>
          </cell>
          <cell r="D4046">
            <v>52.46</v>
          </cell>
        </row>
        <row r="4047">
          <cell r="A4047">
            <v>89833</v>
          </cell>
          <cell r="B4047" t="str">
            <v>TE, PVC, SERIE NORMAL, ESGOTO PREDIAL, DN 100 X 100 MM, JUNTA ELÁSTICA, FORNECIDO E INSTALADO EM PRUMADA DE ESGOTO SANITÁRIO OU VENTILAÇÃO. AF_12/2014</v>
          </cell>
          <cell r="C4047" t="str">
            <v>UN</v>
          </cell>
          <cell r="D4047">
            <v>38.57</v>
          </cell>
        </row>
        <row r="4048">
          <cell r="A4048">
            <v>89834</v>
          </cell>
          <cell r="B4048" t="str">
            <v>JUNÇÃO SIMPLES, PVC, SERIE NORMAL, ESGOTO PREDIAL, DN 100 X 100 MM, JUNTA ELÁSTICA, FORNECIDO E INSTALADO EM PRUMADA DE ESGOTO SANITÁRIO OU VENTILAÇÃO. AF_12/2014</v>
          </cell>
          <cell r="C4048" t="str">
            <v>UN</v>
          </cell>
          <cell r="D4048">
            <v>45.61</v>
          </cell>
        </row>
        <row r="4049">
          <cell r="A4049">
            <v>89835</v>
          </cell>
          <cell r="B4049" t="str">
            <v>LUVA, CPVC, SOLDÁVEL, DN 54MM, INSTALADO EM PRUMADA DE ÁGUA  FORNECIMENTO E INSTALAÇÃO. AF_12/2014</v>
          </cell>
          <cell r="C4049" t="str">
            <v>UN</v>
          </cell>
          <cell r="D4049">
            <v>51.7</v>
          </cell>
        </row>
        <row r="4050">
          <cell r="A4050">
            <v>89836</v>
          </cell>
          <cell r="B4050" t="str">
            <v>LUVA DE TRANSIÇÃO, CPVC, SOLDÁVEL, DN 54MM X 2, INSTALADO EM PRUMADA DE ÁGUA  FORNECIMENTO E INSTALAÇÃO. AF_12/2014</v>
          </cell>
          <cell r="C4050" t="str">
            <v>UN</v>
          </cell>
          <cell r="D4050">
            <v>347.6</v>
          </cell>
        </row>
        <row r="4051">
          <cell r="A4051">
            <v>89837</v>
          </cell>
          <cell r="B4051" t="str">
            <v>UNIÃO, CPVC, SOLDÁVEL, DN 54MM, INSTALADO EM PRUMADA DE ÁGUA  FORNECIMENTO E INSTALAÇÃO. AF_12/2014</v>
          </cell>
          <cell r="C4051" t="str">
            <v>UN</v>
          </cell>
          <cell r="D4051">
            <v>173.12</v>
          </cell>
        </row>
        <row r="4052">
          <cell r="A4052">
            <v>89838</v>
          </cell>
          <cell r="B4052" t="str">
            <v>LUVA, CPVC, SOLDÁVEL, DN 73MM, INSTALADO EM PRUMADA DE ÁGUA  FORNECIMENTO E INSTALAÇÃO. AF_12/2014</v>
          </cell>
          <cell r="C4052" t="str">
            <v>UN</v>
          </cell>
          <cell r="D4052">
            <v>188.92</v>
          </cell>
        </row>
        <row r="4053">
          <cell r="A4053">
            <v>89839</v>
          </cell>
          <cell r="B4053" t="str">
            <v>UNIÃO, CPVC, SOLDÁVEL, DN 73MM, INSTALADO EM PRUMADA DE ÁGUA  FORNECIMENTO E INSTALAÇÃO. AF_12/2014</v>
          </cell>
          <cell r="C4053" t="str">
            <v>UN</v>
          </cell>
          <cell r="D4053">
            <v>251</v>
          </cell>
        </row>
        <row r="4054">
          <cell r="A4054">
            <v>89840</v>
          </cell>
          <cell r="B4054" t="str">
            <v>LUVA, CPVC, SOLDÁVEL, DN 89MM, INSTALADO EM PRUMADA DE ÁGUA  FORNECIMENTO E INSTALAÇÃO. AF_12/2014</v>
          </cell>
          <cell r="C4054" t="str">
            <v>UN</v>
          </cell>
          <cell r="D4054">
            <v>218.85</v>
          </cell>
        </row>
        <row r="4055">
          <cell r="A4055">
            <v>89841</v>
          </cell>
          <cell r="B4055" t="str">
            <v>UNIÃO, CPVC, SOLDÁVEL, DN 89MM, INSTALADO EM PRUMADA DE ÁGUA  FORNECIMENTO E INSTALAÇÃO. AF_12/2014</v>
          </cell>
          <cell r="C4055" t="str">
            <v>UN</v>
          </cell>
          <cell r="D4055">
            <v>368.85</v>
          </cell>
        </row>
        <row r="4056">
          <cell r="A4056">
            <v>89842</v>
          </cell>
          <cell r="B4056" t="str">
            <v>TÊ, CPVC, SOLDÁVEL, DN 35MM, INSTALADO EM PRUMADA DE ÁGUA  FORNECIMENTO E INSTALAÇÃO. AF_12/2014</v>
          </cell>
          <cell r="C4056" t="str">
            <v>UN</v>
          </cell>
          <cell r="D4056">
            <v>58.59</v>
          </cell>
        </row>
        <row r="4057">
          <cell r="A4057">
            <v>89844</v>
          </cell>
          <cell r="B4057" t="str">
            <v>TE, CPVC, SOLDÁVEL, DN  42MM, INSTALADO EM PRUMADA DE ÁGUA  FORNECIMENTO E INSTALAÇÃO. AF_12/2014</v>
          </cell>
          <cell r="C4057" t="str">
            <v>UN</v>
          </cell>
          <cell r="D4057">
            <v>74.760000000000005</v>
          </cell>
        </row>
        <row r="4058">
          <cell r="A4058">
            <v>89845</v>
          </cell>
          <cell r="B4058" t="str">
            <v>TÊ, CPVC, SOLDÁVEL, DN 54 MM, INSTALADO EM PRUMADA DE ÁGUA  FORNECIMENTO E INSTALAÇÃO. AF_12/2014</v>
          </cell>
          <cell r="C4058" t="str">
            <v>UN</v>
          </cell>
          <cell r="D4058">
            <v>116.32</v>
          </cell>
        </row>
        <row r="4059">
          <cell r="A4059">
            <v>89846</v>
          </cell>
          <cell r="B4059" t="str">
            <v>TÊ, CPVC, SOLDÁVEL, DN 73MM, INSTALADO EM PRUMADA DE ÁGUA  FORNECIMENTO E INSTALAÇÃO. AF_12/2014</v>
          </cell>
          <cell r="C4059" t="str">
            <v>UN</v>
          </cell>
          <cell r="D4059">
            <v>263.16000000000003</v>
          </cell>
        </row>
        <row r="4060">
          <cell r="A4060">
            <v>89847</v>
          </cell>
          <cell r="B4060" t="str">
            <v>TÊ, CPVC, SOLDÁVEL, DN 89MM, INSTALADO EM PRUMADA DE ÁGUA  FORNECIMENTO E INSTALAÇÃO. AF_12/2014</v>
          </cell>
          <cell r="C4060" t="str">
            <v>UN</v>
          </cell>
          <cell r="D4060">
            <v>324.20999999999998</v>
          </cell>
        </row>
        <row r="4061">
          <cell r="A4061">
            <v>89850</v>
          </cell>
          <cell r="B4061" t="str">
            <v>JOELHO 90 GRAUS, PVC, SERIE NORMAL, ESGOTO PREDIAL, DN 100 MM, JUNTA ELÁSTICA, FORNECIDO E INSTALADO EM SUBCOLETOR AÉREO DE ESGOTO SANITÁRIO. AF_12/2014</v>
          </cell>
          <cell r="C4061" t="str">
            <v>UN</v>
          </cell>
          <cell r="D4061">
            <v>25.82</v>
          </cell>
        </row>
        <row r="4062">
          <cell r="A4062">
            <v>89851</v>
          </cell>
          <cell r="B4062" t="str">
            <v>JOELHO 45 GRAUS, PVC, SERIE NORMAL, ESGOTO PREDIAL, DN 100 MM, JUNTA ELÁSTICA, FORNECIDO E INSTALADO EM SUBCOLETOR AÉREO DE ESGOTO SANITÁRIO. AF_12/2014</v>
          </cell>
          <cell r="C4062" t="str">
            <v>UN</v>
          </cell>
          <cell r="D4062">
            <v>25.75</v>
          </cell>
        </row>
        <row r="4063">
          <cell r="A4063">
            <v>89852</v>
          </cell>
          <cell r="B4063" t="str">
            <v>CURVA CURTA 90 GRAUS, PVC, SERIE NORMAL, ESGOTO PREDIAL, DN 100 MM, JUNTA ELÁSTICA, FORNECIDO E INSTALADO EM SUBCOLETOR AÉREO DE ESGOTO SANITÁRIO. AF_12/2014</v>
          </cell>
          <cell r="C4063" t="str">
            <v>UN</v>
          </cell>
          <cell r="D4063">
            <v>42.84</v>
          </cell>
        </row>
        <row r="4064">
          <cell r="A4064">
            <v>89853</v>
          </cell>
          <cell r="B4064" t="str">
            <v>CURVA LONGA 90 GRAUS, PVC, SERIE NORMAL, ESGOTO PREDIAL, DN 100 MM, JUNTA ELÁSTICA, FORNECIDO E INSTALADO EM SUBCOLETOR AÉREO DE ESGOTO SANITÁRIO. AF_12/2014</v>
          </cell>
          <cell r="C4064" t="str">
            <v>UN</v>
          </cell>
          <cell r="D4064">
            <v>73.03</v>
          </cell>
        </row>
        <row r="4065">
          <cell r="A4065">
            <v>89854</v>
          </cell>
          <cell r="B4065" t="str">
            <v>JOELHO 90 GRAUS, PVC, SERIE NORMAL, ESGOTO PREDIAL, DN 150 MM, JUNTA ELÁSTICA, FORNECIDO E INSTALADO EM SUBCOLETOR AÉREO DE ESGOTO SANITÁRIO. AF_12/2014</v>
          </cell>
          <cell r="C4065" t="str">
            <v>UN</v>
          </cell>
          <cell r="D4065">
            <v>95.37</v>
          </cell>
        </row>
        <row r="4066">
          <cell r="A4066">
            <v>89855</v>
          </cell>
          <cell r="B4066" t="str">
            <v>JOELHO 45 GRAUS, PVC, SERIE NORMAL, ESGOTO PREDIAL, DN 150 MM, JUNTA ELÁSTICA, FORNECIDO E INSTALADO EM SUBCOLETOR AÉREO DE ESGOTO SANITÁRIO. AF_12/2014</v>
          </cell>
          <cell r="C4066" t="str">
            <v>UN</v>
          </cell>
          <cell r="D4066">
            <v>101.46</v>
          </cell>
        </row>
        <row r="4067">
          <cell r="A4067">
            <v>89856</v>
          </cell>
          <cell r="B4067" t="str">
            <v>LUVA SIMPLES, PVC, SERIE NORMAL, ESGOTO PREDIAL, DN 100 MM, JUNTA ELÁSTICA, FORNECIDO E INSTALADO EM SUBCOLETOR AÉREO DE ESGOTO SANITÁRIO. AF_12/2014</v>
          </cell>
          <cell r="C4067" t="str">
            <v>UN</v>
          </cell>
          <cell r="D4067">
            <v>20.3</v>
          </cell>
        </row>
        <row r="4068">
          <cell r="A4068">
            <v>89857</v>
          </cell>
          <cell r="B4068" t="str">
            <v>LUVA DE CORRER, PVC, SERIE NORMAL, ESGOTO PREDIAL, DN 100 MM, JUNTA ELÁSTICA, FORNECIDO E INSTALADO EM SUBCOLETOR AÉREO DE ESGOTO SANITÁRIO. AF_12/2014</v>
          </cell>
          <cell r="C4068" t="str">
            <v>UN</v>
          </cell>
          <cell r="D4068">
            <v>33.43</v>
          </cell>
        </row>
        <row r="4069">
          <cell r="A4069">
            <v>89859</v>
          </cell>
          <cell r="B4069" t="str">
            <v>LUVA DE CORRER, PVC, SERIE NORMAL, ESGOTO PREDIAL, DN 150 MM, JUNTA ELÁSTICA, FORNECIDO E INSTALADO EM SUBCOLETOR AÉREO DE ESGOTO SANITÁRIO. AF_12/2014</v>
          </cell>
          <cell r="C4069" t="str">
            <v>UN</v>
          </cell>
          <cell r="D4069">
            <v>114.96</v>
          </cell>
        </row>
        <row r="4070">
          <cell r="A4070">
            <v>89860</v>
          </cell>
          <cell r="B4070" t="str">
            <v>TE, PVC, SERIE NORMAL, ESGOTO PREDIAL, DN 100 X 100 MM, JUNTA ELÁSTICA, FORNECIDO E INSTALADO EM SUBCOLETOR AÉREO DE ESGOTO SANITÁRIO. AF_12/2014</v>
          </cell>
          <cell r="C4070" t="str">
            <v>UN</v>
          </cell>
          <cell r="D4070">
            <v>44.7</v>
          </cell>
        </row>
        <row r="4071">
          <cell r="A4071">
            <v>89861</v>
          </cell>
          <cell r="B4071" t="str">
            <v>JUNÇÃO SIMPLES, PVC, SERIE NORMAL, ESGOTO PREDIAL, DN 100 X 100 MM, JUNTA ELÁSTICA, FORNECIDO E INSTALADO EM SUBCOLETOR AÉREO DE ESGOTO SANITÁRIO. AF_12/2014</v>
          </cell>
          <cell r="C4071" t="str">
            <v>UN</v>
          </cell>
          <cell r="D4071">
            <v>51.74</v>
          </cell>
        </row>
        <row r="4072">
          <cell r="A4072">
            <v>89862</v>
          </cell>
          <cell r="B4072" t="str">
            <v>TE, PVC, SERIE NORMAL, ESGOTO PREDIAL, DN 150 X 150 MM, JUNTA ELÁSTICA, FORNECIDO E INSTALADO EM SUBCOLETOR AÉREO DE ESGOTO SANITÁRIO. AF_12/2014</v>
          </cell>
          <cell r="C4072" t="str">
            <v>UN</v>
          </cell>
          <cell r="D4072">
            <v>103.39</v>
          </cell>
        </row>
        <row r="4073">
          <cell r="A4073">
            <v>89863</v>
          </cell>
          <cell r="B4073" t="str">
            <v>JUNÇÃO SIMPLES, PVC, SERIE NORMAL, ESGOTO PREDIAL, DN 150 X 150 MM, JUNTA ELÁSTICA, FORNECIDO E INSTALADO EM SUBCOLETOR AÉREO DE ESGOTO SANITÁRIO. AF_12/2014</v>
          </cell>
          <cell r="C4073" t="str">
            <v>UN</v>
          </cell>
          <cell r="D4073">
            <v>220.93</v>
          </cell>
        </row>
        <row r="4074">
          <cell r="A4074">
            <v>89866</v>
          </cell>
          <cell r="B4074" t="str">
            <v>JOELHO 90 GRAUS, PVC, SOLDÁVEL, DN 25MM, INSTALADO EM DRENO DE AR-CONDICIONADO - FORNECIMENTO E INSTALAÇÃO. AF_12/2014</v>
          </cell>
          <cell r="C4074" t="str">
            <v>UN</v>
          </cell>
          <cell r="D4074">
            <v>4.74</v>
          </cell>
        </row>
        <row r="4075">
          <cell r="A4075">
            <v>89867</v>
          </cell>
          <cell r="B4075" t="str">
            <v>JOELHO 45 GRAUS, PVC, SOLDÁVEL, DN 25MM, INSTALADO EM DRENO DE AR-CONDICIONADO - FORNECIMENTO E INSTALAÇÃO. AF_12/2014</v>
          </cell>
          <cell r="C4075" t="str">
            <v>UN</v>
          </cell>
          <cell r="D4075">
            <v>5.56</v>
          </cell>
        </row>
        <row r="4076">
          <cell r="A4076">
            <v>89868</v>
          </cell>
          <cell r="B4076" t="str">
            <v>LUVA, PVC, SOLDÁVEL, DN 25MM, INSTALADO EM DRENO DE AR-CONDICIONADO - FORNECIMENTO E INSTALAÇÃO. AF_12/2014</v>
          </cell>
          <cell r="C4076" t="str">
            <v>UN</v>
          </cell>
          <cell r="D4076">
            <v>3.64</v>
          </cell>
        </row>
        <row r="4077">
          <cell r="A4077">
            <v>89869</v>
          </cell>
          <cell r="B4077" t="str">
            <v>TE, PVC, SOLDÁVEL, DN 25MM, INSTALADO EM DRENO DE AR-CONDICIONADO - FORNECIMENTO E INSTALAÇÃO. AF_12/2014</v>
          </cell>
          <cell r="C4077" t="str">
            <v>UN</v>
          </cell>
          <cell r="D4077">
            <v>7.94</v>
          </cell>
        </row>
        <row r="4078">
          <cell r="A4078">
            <v>89979</v>
          </cell>
          <cell r="B4078" t="str">
            <v>LUVA COM BUCHA DE LATÃO, PVC, SOLDÁVEL, DN 32MM X 1 , INSTALADO EM RAMAL OU SUB-RAMAL DE ÁGUA   FORNECIMENTO E INSTALAÇÃO. AF_12/2014</v>
          </cell>
          <cell r="C4078" t="str">
            <v>UN</v>
          </cell>
          <cell r="D4078">
            <v>26.11</v>
          </cell>
        </row>
        <row r="4079">
          <cell r="A4079">
            <v>89980</v>
          </cell>
          <cell r="B4079" t="str">
            <v>LUVA COM BUCHA DE LATÃO, PVC, SOLDÁVEL, DN 25MM X 3/4, INSTALADO EM PRUMADA DE ÁGUA - FORNECIMENTO E INSTALAÇÃO. AF_12/2014</v>
          </cell>
          <cell r="C4079" t="str">
            <v>UN</v>
          </cell>
          <cell r="D4079">
            <v>10.039999999999999</v>
          </cell>
        </row>
        <row r="4080">
          <cell r="A4080">
            <v>89981</v>
          </cell>
          <cell r="B4080" t="str">
            <v>LUVA SOLDÁVEL E COM BUCHA DE LATÃO, PVC, SOLDÁVEL, DN 32MM X 1 , INSTALADO EM PRUMADA DE ÁGUA   FORNECIMENTO E INSTALAÇÃO. AF_12/2014</v>
          </cell>
          <cell r="C4080" t="str">
            <v>UN</v>
          </cell>
          <cell r="D4080">
            <v>23.32</v>
          </cell>
        </row>
        <row r="4081">
          <cell r="A4081">
            <v>90373</v>
          </cell>
          <cell r="B4081" t="str">
            <v>JOELHO 90 GRAUS COM BUCHA DE LATÃO, PVC, SOLDÁVEL, DN 25MM, X 1/2 INSTALADO EM RAMAL OU SUB-RAMAL DE ÁGUA - FORNECIMENTO E INSTALAÇÃO. AF_12/2014</v>
          </cell>
          <cell r="C4081" t="str">
            <v>UN</v>
          </cell>
          <cell r="D4081">
            <v>13.65</v>
          </cell>
        </row>
        <row r="4082">
          <cell r="A4082">
            <v>90374</v>
          </cell>
          <cell r="B4082" t="str">
            <v>TÊ COM BUCHA DE LATÃO NA BOLSA CENTRAL, PVC, SOLDÁVEL, DN 25MM X 3/4, INSTALADO EM RAMAL OU SUB-RAMAL DE ÁGUA - FORNECIMENTO E INSTALAÇÃO. AF_03/2015</v>
          </cell>
          <cell r="C4082" t="str">
            <v>UN</v>
          </cell>
          <cell r="D4082">
            <v>21.54</v>
          </cell>
        </row>
        <row r="4083">
          <cell r="A4083">
            <v>90375</v>
          </cell>
          <cell r="B4083" t="str">
            <v>BUCHA DE REDUÇÃO, PVC, SOLDÁVEL, DN 40MM X 32MM, INSTALADO EM RAMAL OU SUB-RAMAL DE ÁGUA - FORNECIMENTO E INSTALAÇÃO. AF_03/2015</v>
          </cell>
          <cell r="C4083" t="str">
            <v>UN</v>
          </cell>
          <cell r="D4083">
            <v>8.44</v>
          </cell>
        </row>
        <row r="4084">
          <cell r="A4084">
            <v>92287</v>
          </cell>
          <cell r="B4084" t="str">
            <v>COTOVELO EM COBRE, DN 22 MM, 90 GRAUS, SEM ANEL DE SOLDA, INSTALADO EM PRUMADA   FORNECIMENTO E INSTALAÇÃO. AF_12/2015</v>
          </cell>
          <cell r="C4084" t="str">
            <v>UN</v>
          </cell>
          <cell r="D4084">
            <v>19.13</v>
          </cell>
        </row>
        <row r="4085">
          <cell r="A4085">
            <v>92288</v>
          </cell>
          <cell r="B4085" t="str">
            <v>COTOVELO EM COBRE, DN 28 MM, 90 GRAUS, SEM ANEL DE SOLDA, INSTALADO EM PRUMADA  FORNECIMENTO E INSTALAÇÃO. AF_12/2015</v>
          </cell>
          <cell r="C4085" t="str">
            <v>UN</v>
          </cell>
          <cell r="D4085">
            <v>30.1</v>
          </cell>
        </row>
        <row r="4086">
          <cell r="A4086">
            <v>92289</v>
          </cell>
          <cell r="B4086" t="str">
            <v>COTOVELO EM COBRE, DN 35 MM, 90 GRAUS, SEM ANEL DE SOLDA, INSTALADO EM PRUMADA  FORNECIMENTO E INSTALAÇÃO. AF_12/2015</v>
          </cell>
          <cell r="C4086" t="str">
            <v>UN</v>
          </cell>
          <cell r="D4086">
            <v>53.93</v>
          </cell>
        </row>
        <row r="4087">
          <cell r="A4087">
            <v>92290</v>
          </cell>
          <cell r="B4087" t="str">
            <v>COTOVELO EM COBRE, DN 42 MM, 90 GRAUS, SEM ANEL DE SOLDA, INSTALADO EM PRUMADA  FORNECIMENTO E INSTALAÇÃO. AF_12/2015</v>
          </cell>
          <cell r="C4087" t="str">
            <v>UN</v>
          </cell>
          <cell r="D4087">
            <v>82.73</v>
          </cell>
        </row>
        <row r="4088">
          <cell r="A4088">
            <v>92291</v>
          </cell>
          <cell r="B4088" t="str">
            <v>COTOVELO EM COBRE, DN 54 MM, 90 GRAUS, SEM ANEL DE SOLDA, INSTALADO EM PRUMADA  FORNECIMENTO E INSTALAÇÃO. AF_12/2015</v>
          </cell>
          <cell r="C4088" t="str">
            <v>UN</v>
          </cell>
          <cell r="D4088">
            <v>127.52</v>
          </cell>
        </row>
        <row r="4089">
          <cell r="A4089">
            <v>92292</v>
          </cell>
          <cell r="B4089" t="str">
            <v>COTOVELO EM COBRE, DN 66 MM, 90 GRAUS, SEM ANEL DE SOLDA, INSTALADO EM PRUMADA  FORNECIMENTO E INSTALAÇÃO. AF_12/2015</v>
          </cell>
          <cell r="C4089" t="str">
            <v>UN</v>
          </cell>
          <cell r="D4089">
            <v>404.51</v>
          </cell>
        </row>
        <row r="4090">
          <cell r="A4090">
            <v>92293</v>
          </cell>
          <cell r="B4090" t="str">
            <v>LUVA EM COBRE, DN 22 MM, SEM ANEL DE SOLDA, INSTALADO EM PRUMADA  FORNECIMENTO E INSTALAÇÃO. AF_12/2015</v>
          </cell>
          <cell r="C4090" t="str">
            <v>UN</v>
          </cell>
          <cell r="D4090">
            <v>10.85</v>
          </cell>
        </row>
        <row r="4091">
          <cell r="A4091">
            <v>92294</v>
          </cell>
          <cell r="B4091" t="str">
            <v>LUVA EM COBRE, DN 28 MM, SEM ANEL DE SOLDA, INSTALADO EM PRUMADA  FORNECIMENTO E INSTALAÇÃO. AF_12/2015</v>
          </cell>
          <cell r="C4091" t="str">
            <v>UN</v>
          </cell>
          <cell r="D4091">
            <v>18.36</v>
          </cell>
        </row>
        <row r="4092">
          <cell r="A4092">
            <v>92295</v>
          </cell>
          <cell r="B4092" t="str">
            <v>LUVA EM COBRE, DN 35 MM, SEM ANEL DE SOLDA, INSTALADO EM PRUMADA  FORNECIMENTO E INSTALAÇÃO. AF_12/2015</v>
          </cell>
          <cell r="C4092" t="str">
            <v>UN</v>
          </cell>
          <cell r="D4092">
            <v>35.08</v>
          </cell>
        </row>
        <row r="4093">
          <cell r="A4093">
            <v>92296</v>
          </cell>
          <cell r="B4093" t="str">
            <v>LUVA EM COBRE, DN 42 MM, SEM ANEL DE SOLDA, INSTALADO EM PRUMADA  FORNECIMENTO E INSTALAÇÃO. AF_12/2015</v>
          </cell>
          <cell r="C4093" t="str">
            <v>UN</v>
          </cell>
          <cell r="D4093">
            <v>46.98</v>
          </cell>
        </row>
        <row r="4094">
          <cell r="A4094">
            <v>92297</v>
          </cell>
          <cell r="B4094" t="str">
            <v>LUVA EM COBRE, DN 54 MM, SEM ANEL DE SOLDA, INSTALADO EM PRUMADA  FORNECIMENTO E INSTALAÇÃO. AF_12/2015</v>
          </cell>
          <cell r="C4094" t="str">
            <v>UN</v>
          </cell>
          <cell r="D4094">
            <v>73.150000000000006</v>
          </cell>
        </row>
        <row r="4095">
          <cell r="A4095">
            <v>92298</v>
          </cell>
          <cell r="B4095" t="str">
            <v>LUVA EM COBRE, DN 66 MM, SEM ANEL DE SOLDA, INSTALADO EM PRUMADA  FORNECIMENTO E INSTALAÇÃO. AF_12/2015</v>
          </cell>
          <cell r="C4095" t="str">
            <v>UN</v>
          </cell>
          <cell r="D4095">
            <v>208.8</v>
          </cell>
        </row>
        <row r="4096">
          <cell r="A4096">
            <v>92299</v>
          </cell>
          <cell r="B4096" t="str">
            <v>TE EM COBRE, DN 22 MM, SEM ANEL DE SOLDA, INSTALADO EM PRUMADA  FORNECIMENTO E INSTALAÇÃO. AF_12/2015</v>
          </cell>
          <cell r="C4096" t="str">
            <v>UN</v>
          </cell>
          <cell r="D4096">
            <v>25.2</v>
          </cell>
        </row>
        <row r="4097">
          <cell r="A4097">
            <v>92300</v>
          </cell>
          <cell r="B4097" t="str">
            <v>TE EM COBRE, DN 28 MM, SEM ANEL DE SOLDA, INSTALADO EM PRUMADA  FORNECIMENTO E INSTALAÇÃO. AF_12/2015</v>
          </cell>
          <cell r="C4097" t="str">
            <v>UN</v>
          </cell>
          <cell r="D4097">
            <v>38.229999999999997</v>
          </cell>
        </row>
        <row r="4098">
          <cell r="A4098">
            <v>92301</v>
          </cell>
          <cell r="B4098" t="str">
            <v>TE EM COBRE, DN 35 MM, SEM ANEL DE SOLDA, INSTALADO EM PRUMADA  FORNECIMENTO E INSTALAÇÃO. AF_12/2015</v>
          </cell>
          <cell r="C4098" t="str">
            <v>UN</v>
          </cell>
          <cell r="D4098">
            <v>76.91</v>
          </cell>
        </row>
        <row r="4099">
          <cell r="A4099">
            <v>92302</v>
          </cell>
          <cell r="B4099" t="str">
            <v>TE EM COBRE, DN 42 MM, SEM ANEL DE SOLDA, INSTALADO EM PRUMADA  FORNECIMENTO E INSTALAÇÃO. AF_12/2015</v>
          </cell>
          <cell r="C4099" t="str">
            <v>UN</v>
          </cell>
          <cell r="D4099">
            <v>102.33</v>
          </cell>
        </row>
        <row r="4100">
          <cell r="A4100">
            <v>92303</v>
          </cell>
          <cell r="B4100" t="str">
            <v>TE EM COBRE, DN 54 MM, SEM ANEL DE SOLDA, INSTALADO EM PRUMADA  FORNECIMENTO E INSTALAÇÃO. AF_12/2015</v>
          </cell>
          <cell r="C4100" t="str">
            <v>UN</v>
          </cell>
          <cell r="D4100">
            <v>189.53</v>
          </cell>
        </row>
        <row r="4101">
          <cell r="A4101">
            <v>92304</v>
          </cell>
          <cell r="B4101" t="str">
            <v>TE EM COBRE, DN 66 MM, SEM ANEL DE SOLDA, INSTALADO EM PRUMADA  FORNECIMENTO E INSTALAÇÃO. AF_12/2015</v>
          </cell>
          <cell r="C4101" t="str">
            <v>UN</v>
          </cell>
          <cell r="D4101">
            <v>498.82</v>
          </cell>
        </row>
        <row r="4102">
          <cell r="A4102">
            <v>92311</v>
          </cell>
          <cell r="B4102" t="str">
            <v>COTOVELO EM COBRE, DN 15 MM, 90 GRAUS, SEM ANEL DE SOLDA, INSTALADO EM RAMAL DE DISTRIBUIÇÃO  FORNECIMENTO E INSTALAÇÃO. AF_12/2015</v>
          </cell>
          <cell r="C4102" t="str">
            <v>UN</v>
          </cell>
          <cell r="D4102">
            <v>12.44</v>
          </cell>
        </row>
        <row r="4103">
          <cell r="A4103">
            <v>92312</v>
          </cell>
          <cell r="B4103" t="str">
            <v>COTOVELO EM COBRE, DN 22 MM, 90 GRAUS, SEM ANEL DE SOLDA, INSTALADO EM RAMAL DE DISTRIBUIÇÃO  FORNECIMENTO E INSTALAÇÃO. AF_12/2015</v>
          </cell>
          <cell r="C4103" t="str">
            <v>UN</v>
          </cell>
          <cell r="D4103">
            <v>21.53</v>
          </cell>
        </row>
        <row r="4104">
          <cell r="A4104">
            <v>92313</v>
          </cell>
          <cell r="B4104" t="str">
            <v>COTOVELO EM COBRE, DN 28 MM, 90 GRAUS, SEM ANEL DE SOLDA, INSTALADO EM RAMAL DE DISTRIBUIÇÃO  FORNECIMENTO E INSTALAÇÃO. AF_12/2015</v>
          </cell>
          <cell r="C4104" t="str">
            <v>UN</v>
          </cell>
          <cell r="D4104">
            <v>32.5</v>
          </cell>
        </row>
        <row r="4105">
          <cell r="A4105">
            <v>92314</v>
          </cell>
          <cell r="B4105" t="str">
            <v>LUVA EM COBRE, DN 15 MM, SEM ANEL DE SOLDA, INSTALADO EM RAMAL DE DISTRIBUIÇÃO  FORNECIMENTO E INSTALAÇÃO. AF_12/2015</v>
          </cell>
          <cell r="C4105" t="str">
            <v>UN</v>
          </cell>
          <cell r="D4105">
            <v>8.0399999999999991</v>
          </cell>
        </row>
        <row r="4106">
          <cell r="A4106">
            <v>92315</v>
          </cell>
          <cell r="B4106" t="str">
            <v>LUVA EM COBRE, DN 22 MM, SEM ANEL DE SOLDA, INSTALADO EM RAMAL DE DISTRIBUIÇÃO  FORNECIMENTO E INSTALAÇÃO. AF_12/2015</v>
          </cell>
          <cell r="C4106" t="str">
            <v>UN</v>
          </cell>
          <cell r="D4106">
            <v>12.48</v>
          </cell>
        </row>
        <row r="4107">
          <cell r="A4107">
            <v>92316</v>
          </cell>
          <cell r="B4107" t="str">
            <v>LUVA EM COBRE, DN 28 MM, SEM ANEL DE SOLDA, INSTALADO EM RAMAL DE DISTRIBUIÇÃO  FORNECIMENTO E INSTALAÇÃO. AF_12/2015</v>
          </cell>
          <cell r="C4107" t="str">
            <v>UN</v>
          </cell>
          <cell r="D4107">
            <v>19.989999999999998</v>
          </cell>
        </row>
        <row r="4108">
          <cell r="A4108">
            <v>92317</v>
          </cell>
          <cell r="B4108" t="str">
            <v>TE EM COBRE, DN 15 MM, SEM ANEL DE SOLDA, INSTALADO EM RAMAL DE DISTRIBUIÇÃO  FORNECIMENTO E INSTALAÇÃO. AF_12/2015</v>
          </cell>
          <cell r="C4108" t="str">
            <v>UN</v>
          </cell>
          <cell r="D4108">
            <v>16.97</v>
          </cell>
        </row>
        <row r="4109">
          <cell r="A4109">
            <v>92318</v>
          </cell>
          <cell r="B4109" t="str">
            <v>TE EM COBRE, DN 22 MM, SEM ANEL DE SOLDA, INSTALADO EM RAMAL DE DISTRIBUIÇÃO  FORNECIMENTO E INSTALAÇÃO. AF_12/2015</v>
          </cell>
          <cell r="C4109" t="str">
            <v>UN</v>
          </cell>
          <cell r="D4109">
            <v>28.41</v>
          </cell>
        </row>
        <row r="4110">
          <cell r="A4110">
            <v>92319</v>
          </cell>
          <cell r="B4110" t="str">
            <v>TE EM COBRE, DN 28 MM, SEM ANEL DE SOLDA, INSTALADO EM RAMAL DE DISTRIBUIÇÃO  FORNECIMENTO E INSTALAÇÃO. AF_12/2015</v>
          </cell>
          <cell r="C4110" t="str">
            <v>UN</v>
          </cell>
          <cell r="D4110">
            <v>41.45</v>
          </cell>
        </row>
        <row r="4111">
          <cell r="A4111">
            <v>92326</v>
          </cell>
          <cell r="B4111" t="str">
            <v>COTOVELO EM COBRE, DN 15 MM, 90 GRAUS, SEM ANEL DE SOLDA, INSTALADO EM RAMAL E SUB-RAMAL  FORNECIMENTO E INSTALAÇÃO. AF_12/2015</v>
          </cell>
          <cell r="C4111" t="str">
            <v>UN</v>
          </cell>
          <cell r="D4111">
            <v>14.04</v>
          </cell>
        </row>
        <row r="4112">
          <cell r="A4112">
            <v>92327</v>
          </cell>
          <cell r="B4112" t="str">
            <v>COTOVELO EM COBRE, DN 22 MM, 90 GRAUS, SEM ANEL DE SOLDA, INSTALADO EM RAMAL E SUB-RAMAL  FORNECIMENTO E INSTALAÇÃO. AF_12/2015</v>
          </cell>
          <cell r="C4112" t="str">
            <v>UN</v>
          </cell>
          <cell r="D4112">
            <v>23.76</v>
          </cell>
        </row>
        <row r="4113">
          <cell r="A4113">
            <v>92328</v>
          </cell>
          <cell r="B4113" t="str">
            <v>COTOVELO EM COBRE, DN 28 MM, 90 GRAUS, SEM ANEL DE SOLDA, INSTALADO EM RAMAL E SUB-RAMAL  FORNECIMENTO E INSTALAÇÃO. AF_12/2015</v>
          </cell>
          <cell r="C4113" t="str">
            <v>UN</v>
          </cell>
          <cell r="D4113">
            <v>36.450000000000003</v>
          </cell>
        </row>
        <row r="4114">
          <cell r="A4114">
            <v>92329</v>
          </cell>
          <cell r="B4114" t="str">
            <v>LUVA EM COBRE, DN 15 MM, SEM ANEL DE SOLDA, INSTALADO EM RAMAL E SUB-RAMAL  FORNECIMENTO E INSTALAÇÃO. AF_12/2015</v>
          </cell>
          <cell r="C4114" t="str">
            <v>UN</v>
          </cell>
          <cell r="D4114">
            <v>8.19</v>
          </cell>
        </row>
        <row r="4115">
          <cell r="A4115">
            <v>92330</v>
          </cell>
          <cell r="B4115" t="str">
            <v>LUVA EM COBRE, DN 22 MM, SEM ANEL DE SOLDA, INSTALADO EM RAMAL E SUB-RAMAL  FORNECIMENTO E INSTALAÇÃO. AF_12/2015</v>
          </cell>
          <cell r="C4115" t="str">
            <v>UN</v>
          </cell>
          <cell r="D4115">
            <v>13.94</v>
          </cell>
        </row>
        <row r="4116">
          <cell r="A4116">
            <v>92331</v>
          </cell>
          <cell r="B4116" t="str">
            <v>LUVA EM COBRE, DN 28 MM, SEM ANEL DE SOLDA, INSTALADO EM RAMAL E SUB-RAMAL  FORNECIMENTO E INSTALAÇÃO. AF_12/2015</v>
          </cell>
          <cell r="C4116" t="str">
            <v>UN</v>
          </cell>
          <cell r="D4116">
            <v>22.64</v>
          </cell>
        </row>
        <row r="4117">
          <cell r="A4117">
            <v>92332</v>
          </cell>
          <cell r="B4117" t="str">
            <v>TE EM COBRE, DN 15 MM, SEM ANEL DE SOLDA, INSTALADO EM RAMAL E SUB-RAMAL  FORNECIMENTO E INSTALAÇÃO. AF_12/2015</v>
          </cell>
          <cell r="C4117" t="str">
            <v>UN</v>
          </cell>
          <cell r="D4117">
            <v>17.2</v>
          </cell>
        </row>
        <row r="4118">
          <cell r="A4118">
            <v>92333</v>
          </cell>
          <cell r="B4118" t="str">
            <v>TE EM COBRE, DN 22 MM, SEM ANEL DE SOLDA, INSTALADO EM RAMAL E SUB-RAMAL  FORNECIMENTO E INSTALAÇÃO. AF_12/2015</v>
          </cell>
          <cell r="C4118" t="str">
            <v>UN</v>
          </cell>
          <cell r="D4118">
            <v>31.35</v>
          </cell>
        </row>
        <row r="4119">
          <cell r="A4119">
            <v>92334</v>
          </cell>
          <cell r="B4119" t="str">
            <v>TE EM COBRE, DN 28 MM, SEM ANEL DE SOLDA, INSTALADO EM RAMAL E SUB-RAMAL  FORNECIMENTO E INSTALAÇÃO. AF_12/2015</v>
          </cell>
          <cell r="C4119" t="str">
            <v>UN</v>
          </cell>
          <cell r="D4119">
            <v>46.7</v>
          </cell>
        </row>
        <row r="4120">
          <cell r="A4120">
            <v>92344</v>
          </cell>
          <cell r="B4120" t="str">
            <v>NIPLE, EM FERRO GALVANIZADO, DN 50 (2"), CONEXÃO ROSQUEADA, INSTALADO EM PRUMADAS - FORNECIMENTO E INSTALAÇÃO. AF_10/2020</v>
          </cell>
          <cell r="C4120" t="str">
            <v>UN</v>
          </cell>
          <cell r="D4120">
            <v>53.07</v>
          </cell>
        </row>
        <row r="4121">
          <cell r="A4121">
            <v>92345</v>
          </cell>
          <cell r="B4121" t="str">
            <v>LUVA, EM FERRO GALVANIZADO, DN 50 (2"), CONEXÃO ROSQUEADA, INSTALADO EM PRUMADAS - FORNECIMENTO E INSTALAÇÃO. AF_10/2020</v>
          </cell>
          <cell r="C4121" t="str">
            <v>UN</v>
          </cell>
          <cell r="D4121">
            <v>53.05</v>
          </cell>
        </row>
        <row r="4122">
          <cell r="A4122">
            <v>92346</v>
          </cell>
          <cell r="B4122" t="str">
            <v>NIPLE, EM FERRO GALVANIZADO, DN 65 (2 1/2"), CONEXÃO ROSQUEADA, INSTALADO EM PRUMADAS - FORNECIMENTO E INSTALAÇÃO. AF_10/2020</v>
          </cell>
          <cell r="C4122" t="str">
            <v>UN</v>
          </cell>
          <cell r="D4122">
            <v>70.11</v>
          </cell>
        </row>
        <row r="4123">
          <cell r="A4123">
            <v>92347</v>
          </cell>
          <cell r="B4123" t="str">
            <v>LUVA, EM FERRO GALVANIZADO, DN 65 (2 1/2"), CONEXÃO ROSQUEADA, INSTALADO EM PRUMADAS - FORNECIMENTO E INSTALAÇÃO. AF_10/2020</v>
          </cell>
          <cell r="C4123" t="str">
            <v>UN</v>
          </cell>
          <cell r="D4123">
            <v>78.22</v>
          </cell>
        </row>
        <row r="4124">
          <cell r="A4124">
            <v>92348</v>
          </cell>
          <cell r="B4124" t="str">
            <v>NIPLE, EM FERRO GALVANIZADO, DN 80 (3"), CONEXÃO ROSQUEADA, INSTALADO EM PRUMADAS - FORNECIMENTO E INSTALAÇÃO. AF_10/2020</v>
          </cell>
          <cell r="C4124" t="str">
            <v>UN</v>
          </cell>
          <cell r="D4124">
            <v>98.97</v>
          </cell>
        </row>
        <row r="4125">
          <cell r="A4125">
            <v>92349</v>
          </cell>
          <cell r="B4125" t="str">
            <v>LUVA, EM FERRO GALVANIZADO, DN 80 (3"), CONEXÃO ROSQUEADA, INSTALADO EM PRUMADAS - FORNECIMENTO E INSTALAÇÃO. AF_10/2020</v>
          </cell>
          <cell r="C4125" t="str">
            <v>UN</v>
          </cell>
          <cell r="D4125">
            <v>106.18</v>
          </cell>
        </row>
        <row r="4126">
          <cell r="A4126">
            <v>92350</v>
          </cell>
          <cell r="B4126" t="str">
            <v>JOELHO 45 GRAUS, EM FERRO GALVANIZADO, DN 50 (2"), CONEXÃO ROSQUEADA, INSTALADO EM PRUMADAS - FORNECIMENTO E INSTALAÇÃO. AF_10/2020</v>
          </cell>
          <cell r="C4126" t="str">
            <v>UN</v>
          </cell>
          <cell r="D4126">
            <v>78.849999999999994</v>
          </cell>
        </row>
        <row r="4127">
          <cell r="A4127">
            <v>92351</v>
          </cell>
          <cell r="B4127" t="str">
            <v>JOELHO 90 GRAUS, EM FERRO GALVANIZADO, DN 50 (2"), CONEXÃO ROSQUEADA, INSTALADO EM PRUMADAS - FORNECIMENTO E INSTALAÇÃO. AF_10/2020</v>
          </cell>
          <cell r="C4127" t="str">
            <v>UN</v>
          </cell>
          <cell r="D4127">
            <v>77.040000000000006</v>
          </cell>
        </row>
        <row r="4128">
          <cell r="A4128">
            <v>92352</v>
          </cell>
          <cell r="B4128" t="str">
            <v>JOELHO 45 GRAUS, EM FERRO GALVANIZADO, DN 65 (2 1/2"), CONEXÃO ROSQUEADA, INSTALADO EM PRUMADAS - FORNECIMENTO E INSTALAÇÃO. AF_10/2020</v>
          </cell>
          <cell r="C4128" t="str">
            <v>UN</v>
          </cell>
          <cell r="D4128">
            <v>120.65</v>
          </cell>
        </row>
        <row r="4129">
          <cell r="A4129">
            <v>92353</v>
          </cell>
          <cell r="B4129" t="str">
            <v>JOELHO 90 GRAUS, EM FERRO GALVANIZADO, DN 65 (2 1/2"), CONEXÃO ROSQUEADA, INSTALADO EM PRUMADAS - FORNECIMENTO E INSTALAÇÃO. AF_10/2020</v>
          </cell>
          <cell r="C4129" t="str">
            <v>UN</v>
          </cell>
          <cell r="D4129">
            <v>112.72</v>
          </cell>
        </row>
        <row r="4130">
          <cell r="A4130">
            <v>92354</v>
          </cell>
          <cell r="B4130" t="str">
            <v>JOELHO 45 GRAUS, EM FERRO GALVANIZADO, DN 80 (3"), CONEXÃO ROSQUEADA, INSTALADO EM PRUMADAS - FORNECIMENTO E INSTALAÇÃO. AF_10/2020</v>
          </cell>
          <cell r="C4130" t="str">
            <v>UN</v>
          </cell>
          <cell r="D4130">
            <v>160.78</v>
          </cell>
        </row>
        <row r="4131">
          <cell r="A4131">
            <v>92355</v>
          </cell>
          <cell r="B4131" t="str">
            <v>JOELHO 90 GRAUS, EM FERRO GALVANIZADO, DN 80 (3"), CONEXÃO ROSQUEADA, INSTALADO EM PRUMADAS - FORNECIMENTO E INSTALAÇÃO. AF_10/2020</v>
          </cell>
          <cell r="C4131" t="str">
            <v>UN</v>
          </cell>
          <cell r="D4131">
            <v>145.5</v>
          </cell>
        </row>
        <row r="4132">
          <cell r="A4132">
            <v>92356</v>
          </cell>
          <cell r="B4132" t="str">
            <v>TÊ, EM FERRO GALVANIZADO, DN 50 (2"), CONEXÃO ROSQUEADA, INSTALADO EM PRUMADAS - FORNECIMENTO E INSTALAÇÃO. AF_10/2020</v>
          </cell>
          <cell r="C4132" t="str">
            <v>UN</v>
          </cell>
          <cell r="D4132">
            <v>102.72</v>
          </cell>
        </row>
        <row r="4133">
          <cell r="A4133">
            <v>92357</v>
          </cell>
          <cell r="B4133" t="str">
            <v>TÊ, EM FERRO GALVANIZADO, DN 65 (2 1/2"), CONEXÃO ROSQUEADA, INSTALADO EM PRUMADAS - FORNECIMENTO E INSTALAÇÃO. AF_10/2020</v>
          </cell>
          <cell r="C4133" t="str">
            <v>UN</v>
          </cell>
          <cell r="D4133">
            <v>154.29</v>
          </cell>
        </row>
        <row r="4134">
          <cell r="A4134">
            <v>92358</v>
          </cell>
          <cell r="B4134" t="str">
            <v>TÊ, EM FERRO GALVANIZADO, DN 80 (3"), CONEXÃO ROSQUEADA, INSTALADO EM PRUMADAS - FORNECIMENTO E INSTALAÇÃO. AF_10/2020</v>
          </cell>
          <cell r="C4134" t="str">
            <v>UN</v>
          </cell>
          <cell r="D4134">
            <v>192.55</v>
          </cell>
        </row>
        <row r="4135">
          <cell r="A4135">
            <v>92369</v>
          </cell>
          <cell r="B4135" t="str">
            <v>NIPLE, EM FERRO GALVANIZADO, DN 25 (1"), CONEXÃO ROSQUEADA, INSTALADO EM REDE DE ALIMENTAÇÃO PARA HIDRANTE - FORNECIMENTO E INSTALAÇÃO. AF_10/2020</v>
          </cell>
          <cell r="C4135" t="str">
            <v>UN</v>
          </cell>
          <cell r="D4135">
            <v>28.22</v>
          </cell>
        </row>
        <row r="4136">
          <cell r="A4136">
            <v>92370</v>
          </cell>
          <cell r="B4136" t="str">
            <v>LUVA, EM FERRO GALVANIZADO, DN 25 (1"), CONEXÃO ROSQUEADA, INSTALADO EM REDE DE ALIMENTAÇÃO PARA HIDRANTE - FORNECIMENTO E INSTALAÇÃO. AF_10/2020</v>
          </cell>
          <cell r="C4136" t="str">
            <v>UN</v>
          </cell>
          <cell r="D4136">
            <v>29.68</v>
          </cell>
        </row>
        <row r="4137">
          <cell r="A4137">
            <v>92371</v>
          </cell>
          <cell r="B4137" t="str">
            <v>NIPLE, EM FERRO GALVANIZADO, DN 32 (1 1/4"), CONEXÃO ROSQUEADA, INSTALADO EM REDE DE ALIMENTAÇÃO PARA HIDRANTE - FORNECIMENTO E INSTALAÇÃO. AF_10/2020</v>
          </cell>
          <cell r="C4137" t="str">
            <v>UN</v>
          </cell>
          <cell r="D4137">
            <v>34.28</v>
          </cell>
        </row>
        <row r="4138">
          <cell r="A4138">
            <v>92372</v>
          </cell>
          <cell r="B4138" t="str">
            <v>LUVA, EM FERRO GALVANIZADO, DN 32 (1 1/4"), CONEXÃO ROSQUEADA, INSTALADO EM REDE DE ALIMENTAÇÃO PARA HIDRANTE - FORNECIMENTO E INSTALAÇÃO. AF_10/2020</v>
          </cell>
          <cell r="C4138" t="str">
            <v>UN</v>
          </cell>
          <cell r="D4138">
            <v>35.630000000000003</v>
          </cell>
        </row>
        <row r="4139">
          <cell r="A4139">
            <v>92373</v>
          </cell>
          <cell r="B4139" t="str">
            <v>NIPLE, EM FERRO GALVANIZADO, DN 40 (1 1/2"), CONEXÃO ROSQUEADA, INSTALADO EM REDE DE ALIMENTAÇÃO PARA HIDRANTE - FORNECIMENTO E INSTALAÇÃO. AF_10/2020</v>
          </cell>
          <cell r="C4139" t="str">
            <v>UN</v>
          </cell>
          <cell r="D4139">
            <v>40.630000000000003</v>
          </cell>
        </row>
        <row r="4140">
          <cell r="A4140">
            <v>92374</v>
          </cell>
          <cell r="B4140" t="str">
            <v>LUVA, EM FERRO GALVANIZADO, DN 40 (1 1/2"), CONEXÃO ROSQUEADA, INSTALADO EM REDE DE ALIMENTAÇÃO PARA HIDRANTE - FORNECIMENTO E INSTALAÇÃO. AF_10/2020</v>
          </cell>
          <cell r="C4140" t="str">
            <v>UN</v>
          </cell>
          <cell r="D4140">
            <v>40.89</v>
          </cell>
        </row>
        <row r="4141">
          <cell r="A4141">
            <v>92375</v>
          </cell>
          <cell r="B4141" t="str">
            <v>NIPLE, EM FERRO GALVANIZADO, DN 50 (2"), CONEXÃO ROSQUEADA, INSTALADO EM REDE DE ALIMENTAÇÃO PARA HIDRANTE - FORNECIMENTO E INSTALAÇÃO. AF_10/2020</v>
          </cell>
          <cell r="C4141" t="str">
            <v>UN</v>
          </cell>
          <cell r="D4141">
            <v>53.04</v>
          </cell>
        </row>
        <row r="4142">
          <cell r="A4142">
            <v>92376</v>
          </cell>
          <cell r="B4142" t="str">
            <v>LUVA, EM FERRO GALVANIZADO, DN 50 (2"), CONEXÃO ROSQUEADA, INSTALADO EM REDE DE ALIMENTAÇÃO PARA HIDRANTE - FORNECIMENTO E INSTALAÇÃO. AF_10/2020</v>
          </cell>
          <cell r="C4142" t="str">
            <v>UN</v>
          </cell>
          <cell r="D4142">
            <v>53.02</v>
          </cell>
        </row>
        <row r="4143">
          <cell r="A4143">
            <v>92377</v>
          </cell>
          <cell r="B4143" t="str">
            <v>NIPLE, EM FERRO GALVANIZADO, DN 65 (2 1/2"), CONEXÃO ROSQUEADA, INSTALADO EM REDE DE ALIMENTAÇÃO PARA HIDRANTE - FORNECIMENTO E INSTALAÇÃO. AF_10/2020</v>
          </cell>
          <cell r="C4143" t="str">
            <v>UN</v>
          </cell>
          <cell r="D4143">
            <v>71.41</v>
          </cell>
        </row>
        <row r="4144">
          <cell r="A4144">
            <v>92378</v>
          </cell>
          <cell r="B4144" t="str">
            <v>LUVA, EM FERRO GALVANIZADO, DN 65 (2 1/2"), CONEXÃO ROSQUEADA, INSTALADO EM REDE DE ALIMENTAÇÃO PARA HIDRANTE - FORNECIMENTO E INSTALAÇÃO. AF_10/2020</v>
          </cell>
          <cell r="C4144" t="str">
            <v>UN</v>
          </cell>
          <cell r="D4144">
            <v>79.52</v>
          </cell>
        </row>
        <row r="4145">
          <cell r="A4145">
            <v>92379</v>
          </cell>
          <cell r="B4145" t="str">
            <v>NIPLE, EM FERRO GALVANIZADO, DN 80 (3"), CONEXÃO ROSQUEADA, INSTALADO EM REDE DE ALIMENTAÇÃO PARA HIDRANTE - FORNECIMENTO E INSTALAÇÃO. AF_10/2020</v>
          </cell>
          <cell r="C4145" t="str">
            <v>UN</v>
          </cell>
          <cell r="D4145">
            <v>101.65</v>
          </cell>
        </row>
        <row r="4146">
          <cell r="A4146">
            <v>92380</v>
          </cell>
          <cell r="B4146" t="str">
            <v>LUVA, EM FERRO GALVANIZADO, DN 80 (3"), CONEXÃO ROSQUEADA, INSTALADO EM REDE DE ALIMENTAÇÃO PARA HIDRANTE - FORNECIMENTO E INSTALAÇÃO. AF_10/2020</v>
          </cell>
          <cell r="C4146" t="str">
            <v>UN</v>
          </cell>
          <cell r="D4146">
            <v>108.86</v>
          </cell>
        </row>
        <row r="4147">
          <cell r="A4147">
            <v>92381</v>
          </cell>
          <cell r="B4147" t="str">
            <v>JOELHO 45 GRAUS, EM FERRO GALVANIZADO, DN 25 (1"), CONEXÃO ROSQUEADA, INSTALADO EM REDE DE ALIMENTAÇÃO PARA HIDRANTE - FORNECIMENTO E INSTALAÇÃO. AF_10/2020</v>
          </cell>
          <cell r="C4147" t="str">
            <v>UN</v>
          </cell>
          <cell r="D4147">
            <v>42.72</v>
          </cell>
        </row>
        <row r="4148">
          <cell r="A4148">
            <v>92382</v>
          </cell>
          <cell r="B4148" t="str">
            <v>JOELHO 90 GRAUS, EM FERRO GALVANIZADO, DN 25 (1"), CONEXÃO ROSQUEADA, INSTALADO EM REDE DE ALIMENTAÇÃO PARA HIDRANTE - FORNECIMENTO E INSTALAÇÃO. AF_10/2020</v>
          </cell>
          <cell r="C4148" t="str">
            <v>UN</v>
          </cell>
          <cell r="D4148">
            <v>40.78</v>
          </cell>
        </row>
        <row r="4149">
          <cell r="A4149">
            <v>92383</v>
          </cell>
          <cell r="B4149" t="str">
            <v>JOELHO 45 GRAUS, EM FERRO GALVANIZADO, DN 32 (1 1/4"), CONEXÃO ROSQUEADA, INSTALADO EM REDE DE ALIMENTAÇÃO PARA HIDRANTE - FORNECIMENTO E INSTALAÇÃO. AF_10/2020</v>
          </cell>
          <cell r="C4149" t="str">
            <v>UN</v>
          </cell>
          <cell r="D4149">
            <v>54.17</v>
          </cell>
        </row>
        <row r="4150">
          <cell r="A4150">
            <v>92384</v>
          </cell>
          <cell r="B4150" t="str">
            <v>JOELHO 90 GRAUS, EM FERRO GALVANIZADO, DN 32 (1 1/4"), CONEXÃO ROSQUEADA, INSTALADO EM REDE DE ALIMENTAÇÃO PARA HIDRANTE - FORNECIMENTO E INSTALAÇÃO. AF_10/2020</v>
          </cell>
          <cell r="C4150" t="str">
            <v>UN</v>
          </cell>
          <cell r="D4150">
            <v>50.32</v>
          </cell>
        </row>
        <row r="4151">
          <cell r="A4151">
            <v>92385</v>
          </cell>
          <cell r="B4151" t="str">
            <v>JOELHO 45 GRAUS, EM FERRO GALVANIZADO, DN 40 (1 1/2"), CONEXÃO ROSQUEADA, INSTALADO EM REDE DE ALIMENTAÇÃO PARA HIDRANTE - FORNECIMENTO E INSTALAÇÃO. AF_10/2020</v>
          </cell>
          <cell r="C4151" t="str">
            <v>UN</v>
          </cell>
          <cell r="D4151">
            <v>62.19</v>
          </cell>
        </row>
        <row r="4152">
          <cell r="A4152">
            <v>92386</v>
          </cell>
          <cell r="B4152" t="str">
            <v>JOELHO 90 GRAUS, EM FERRO GALVANIZADO, DN 40 (1 1/2"), CONEXÃO ROSQUEADA, INSTALADO EM REDE DE ALIMENTAÇÃO PARA HIDRANTE - FORNECIMENTO E INSTALAÇÃO. AF_10/2020</v>
          </cell>
          <cell r="C4152" t="str">
            <v>UN</v>
          </cell>
          <cell r="D4152">
            <v>59.54</v>
          </cell>
        </row>
        <row r="4153">
          <cell r="A4153">
            <v>92387</v>
          </cell>
          <cell r="B4153" t="str">
            <v>JOELHO 45 GRAUS, EM FERRO GALVANIZADO, DN 50 (2"), CONEXÃO ROSQUEADA, INSTALADO EM REDE DE ALIMENTAÇÃO PARA HIDRANTE - FORNECIMENTO E INSTALAÇÃO. AF_10/2020</v>
          </cell>
          <cell r="C4153" t="str">
            <v>UN</v>
          </cell>
          <cell r="D4153">
            <v>78.78</v>
          </cell>
        </row>
        <row r="4154">
          <cell r="A4154">
            <v>92388</v>
          </cell>
          <cell r="B4154" t="str">
            <v>JOELHO 90 GRAUS, EM FERRO GALVANIZADO, DN 50 (2"), CONEXÃO ROSQUEADA, INSTALADO EM REDE DE ALIMENTAÇÃO PARA HIDRANTE - FORNECIMENTO E INSTALAÇÃO. AF_10/2020</v>
          </cell>
          <cell r="C4154" t="str">
            <v>UN</v>
          </cell>
          <cell r="D4154">
            <v>76.97</v>
          </cell>
        </row>
        <row r="4155">
          <cell r="A4155">
            <v>92389</v>
          </cell>
          <cell r="B4155" t="str">
            <v>JOELHO 45 GRAUS, EM FERRO GALVANIZADO, DN 65 (2 1/2"), CONEXÃO ROSQUEADA, INSTALADO EM REDE DE ALIMENTAÇÃO PARA HIDRANTE - FORNECIMENTO E INSTALAÇÃO. AF_10/2020</v>
          </cell>
          <cell r="C4155" t="str">
            <v>UN</v>
          </cell>
          <cell r="D4155">
            <v>122.64</v>
          </cell>
        </row>
        <row r="4156">
          <cell r="A4156">
            <v>92390</v>
          </cell>
          <cell r="B4156" t="str">
            <v>JOELHO 90 GRAUS, EM FERRO GALVANIZADO, DN 65 (2 1/2"), CONEXÃO ROSQUEADA, INSTALADO EM REDE DE ALIMENTAÇÃO PARA HIDRANTE - FORNECIMENTO E INSTALAÇÃO. AF_10/2020</v>
          </cell>
          <cell r="C4156" t="str">
            <v>UN</v>
          </cell>
          <cell r="D4156">
            <v>114.71</v>
          </cell>
        </row>
        <row r="4157">
          <cell r="A4157">
            <v>92635</v>
          </cell>
          <cell r="B4157" t="str">
            <v>JOELHO 45 GRAUS, EM FERRO GALVANIZADO, CONEXÃO ROSQUEADA, DN 80 (3"), INSTALADO EM REDE DE ALIMENTAÇÃO PARA HIDRANTE - FORNECIMENTO E INSTALAÇÃO. AF_10/2020</v>
          </cell>
          <cell r="C4157" t="str">
            <v>UN</v>
          </cell>
          <cell r="D4157">
            <v>164.8</v>
          </cell>
        </row>
        <row r="4158">
          <cell r="A4158">
            <v>92636</v>
          </cell>
          <cell r="B4158" t="str">
            <v>JOELHO 90 GRAUS, EM FERRO GALVANIZADO, CONEXÃO ROSQUEADA, DN 80 (3"), INSTALADO EM REDE DE ALIMENTAÇÃO PARA HIDRANTE - FORNECIMENTO E INSTALAÇÃO. AF_10/2020</v>
          </cell>
          <cell r="C4158" t="str">
            <v>UN</v>
          </cell>
          <cell r="D4158">
            <v>149.52000000000001</v>
          </cell>
        </row>
        <row r="4159">
          <cell r="A4159">
            <v>92637</v>
          </cell>
          <cell r="B4159" t="str">
            <v>TÊ, EM FERRO GALVANIZADO, CONEXÃO ROSQUEADA, DN 25 (1"), INSTALADO EM REDE DE ALIMENTAÇÃO PARA HIDRANTE - FORNECIMENTO E INSTALAÇÃO. AF_10/2020</v>
          </cell>
          <cell r="C4159" t="str">
            <v>UN</v>
          </cell>
          <cell r="D4159">
            <v>55.12</v>
          </cell>
        </row>
        <row r="4160">
          <cell r="A4160">
            <v>92638</v>
          </cell>
          <cell r="B4160" t="str">
            <v>TÊ, EM FERRO GALVANIZADO, CONEXÃO ROSQUEADA, DN 32 (1 1/4"), INSTALADO EM REDE DE ALIMENTAÇÃO PARA HIDRANTE - FORNECIMENTO E INSTALAÇÃO. AF_10/2020</v>
          </cell>
          <cell r="C4160" t="str">
            <v>UN</v>
          </cell>
          <cell r="D4160">
            <v>67.59</v>
          </cell>
        </row>
        <row r="4161">
          <cell r="A4161">
            <v>92639</v>
          </cell>
          <cell r="B4161" t="str">
            <v>TÊ, EM FERRO GALVANIZADO, CONEXÃO ROSQUEADA, DN 40 (1 1/2"), INSTALADO EM REDE DE ALIMENTAÇÃO PARA HIDRANTE - FORNECIMENTO E INSTALAÇÃO. AF_10/2020</v>
          </cell>
          <cell r="C4161" t="str">
            <v>UN</v>
          </cell>
          <cell r="D4161">
            <v>78.41</v>
          </cell>
        </row>
        <row r="4162">
          <cell r="A4162">
            <v>92640</v>
          </cell>
          <cell r="B4162" t="str">
            <v>TÊ, EM FERRO GALVANIZADO, CONEXÃO ROSQUEADA, DN 50 (2"), INSTALADO EM REDE DE ALIMENTAÇÃO PARA HIDRANTE - FORNECIMENTO E INSTALAÇÃO. AF_10/2020</v>
          </cell>
          <cell r="C4162" t="str">
            <v>UN</v>
          </cell>
          <cell r="D4162">
            <v>102.61</v>
          </cell>
        </row>
        <row r="4163">
          <cell r="A4163">
            <v>92642</v>
          </cell>
          <cell r="B4163" t="str">
            <v>TÊ, EM FERRO GALVANIZADO, CONEXÃO ROSQUEADA, DN 65 (2 1/2"), INSTALADO EM REDE DE ALIMENTAÇÃO PARA HIDRANTE - FORNECIMENTO E INSTALAÇÃO. AF_10/2020</v>
          </cell>
          <cell r="C4163" t="str">
            <v>UN</v>
          </cell>
          <cell r="D4163">
            <v>156.9</v>
          </cell>
        </row>
        <row r="4164">
          <cell r="A4164">
            <v>92644</v>
          </cell>
          <cell r="B4164" t="str">
            <v>TÊ, EM FERRO GALVANIZADO, CONEXÃO ROSQUEADA, DN 80 (3"), INSTALADO EM REDE DE ALIMENTAÇÃO PARA HIDRANTE - FORNECIMENTO E INSTALAÇÃO. AF_10/2020</v>
          </cell>
          <cell r="C4164" t="str">
            <v>UN</v>
          </cell>
          <cell r="D4164">
            <v>197.91</v>
          </cell>
        </row>
        <row r="4165">
          <cell r="A4165">
            <v>92657</v>
          </cell>
          <cell r="B4165" t="str">
            <v>NIPLE, EM FERRO GALVANIZADO, CONEXÃO ROSQUEADA, DN 25 (1"), INSTALADO EM REDE DE ALIMENTAÇÃO PARA SPRINKLER - FORNECIMENTO E INSTALAÇÃO. AF_10/2020</v>
          </cell>
          <cell r="C4165" t="str">
            <v>UN</v>
          </cell>
          <cell r="D4165">
            <v>20.97</v>
          </cell>
        </row>
        <row r="4166">
          <cell r="A4166">
            <v>92658</v>
          </cell>
          <cell r="B4166" t="str">
            <v>LUVA, EM FERRO GALVANIZADO, CONEXÃO ROSQUEADA, DN 25 (1"), INSTALADO EM REDE DE ALIMENTAÇÃO PARA SPRINKLER - FORNECIMENTO E INSTALAÇÃO. AF_10/2020</v>
          </cell>
          <cell r="C4166" t="str">
            <v>UN</v>
          </cell>
          <cell r="D4166">
            <v>22.43</v>
          </cell>
        </row>
        <row r="4167">
          <cell r="A4167">
            <v>92659</v>
          </cell>
          <cell r="B4167" t="str">
            <v>NIPLE, EM FERRO GALVANIZADO, CONEXÃO ROSQUEADA, DN 32 (1 1/4"), INSTALADO EM REDE DE ALIMENTAÇÃO PARA SPRINKLER - FORNECIMENTO E INSTALAÇÃO. AF_10/2020</v>
          </cell>
          <cell r="C4167" t="str">
            <v>UN</v>
          </cell>
          <cell r="D4167">
            <v>26.04</v>
          </cell>
        </row>
        <row r="4168">
          <cell r="A4168">
            <v>92660</v>
          </cell>
          <cell r="B4168" t="str">
            <v>LUVA, EM FERRO GALVANIZADO, CONEXÃO ROSQUEADA, DN 32 (1 1/4"), INSTALADO EM REDE DE ALIMENTAÇÃO PARA SPRINKLER - FORNECIMENTO E INSTALAÇÃO. AF_10/2020</v>
          </cell>
          <cell r="C4168" t="str">
            <v>UN</v>
          </cell>
          <cell r="D4168">
            <v>27.39</v>
          </cell>
        </row>
        <row r="4169">
          <cell r="A4169">
            <v>92661</v>
          </cell>
          <cell r="B4169" t="str">
            <v>NIPLE, EM FERRO GALVANIZADO, CONEXÃO ROSQUEADA, DN 40 (1 1/2"), INSTALADO EM REDE DE ALIMENTAÇÃO PARA SPRINKLER - FORNECIMENTO E INSTALAÇÃO. AF_10/2020</v>
          </cell>
          <cell r="C4169" t="str">
            <v>UN</v>
          </cell>
          <cell r="D4169">
            <v>31.24</v>
          </cell>
        </row>
        <row r="4170">
          <cell r="A4170">
            <v>92662</v>
          </cell>
          <cell r="B4170" t="str">
            <v>LUVA, EM FERRO GALVANIZADO, CONEXÃO ROSQUEADA, DN 40 (1 1/2"), INSTALADO EM REDE DE ALIMENTAÇÃO PARA SPRINKLER - FORNECIMENTO E INSTALAÇÃO. AF_10/2020</v>
          </cell>
          <cell r="C4170" t="str">
            <v>UN</v>
          </cell>
          <cell r="D4170">
            <v>31.5</v>
          </cell>
        </row>
        <row r="4171">
          <cell r="A4171">
            <v>92663</v>
          </cell>
          <cell r="B4171" t="str">
            <v>NIPLE, EM FERRO GALVANIZADO, CONEXÃO ROSQUEADA, DN 50 (2"), INSTALADO EM REDE DE ALIMENTAÇÃO PARA SPRINKLER - FORNECIMENTO E INSTALAÇÃO. AF_10/2020</v>
          </cell>
          <cell r="C4171" t="str">
            <v>UN</v>
          </cell>
          <cell r="D4171">
            <v>42.22</v>
          </cell>
        </row>
        <row r="4172">
          <cell r="A4172">
            <v>92664</v>
          </cell>
          <cell r="B4172" t="str">
            <v>LUVA, EM FERRO GALVANIZADO, CONEXÃO ROSQUEADA, DN 50 (2"), INSTALADO EM REDE DE ALIMENTAÇÃO PARA SPRINKLER - FORNECIMENTO E INSTALAÇÃO. AF_10/2020</v>
          </cell>
          <cell r="C4172" t="str">
            <v>UN</v>
          </cell>
          <cell r="D4172">
            <v>42.2</v>
          </cell>
        </row>
        <row r="4173">
          <cell r="A4173">
            <v>92665</v>
          </cell>
          <cell r="B4173" t="str">
            <v>NIPLE, EM FERRO GALVANIZADO, CONEXÃO ROSQUEADA, DN 65 (2 1/2"), INSTALADO EM REDE DE ALIMENTAÇÃO PARA SPRINKLER - FORNECIMENTO E INSTALAÇÃO. AF_10/2020</v>
          </cell>
          <cell r="C4173" t="str">
            <v>UN</v>
          </cell>
          <cell r="D4173">
            <v>58.44</v>
          </cell>
        </row>
        <row r="4174">
          <cell r="A4174">
            <v>92666</v>
          </cell>
          <cell r="B4174" t="str">
            <v>LUVA, EM FERRO GALVANIZADO, CONEXÃO ROSQUEADA, DN 65 (2 1/2"), INSTALADO EM REDE DE ALIMENTAÇÃO PARA SPRINKLER - FORNECIMENTO E INSTALAÇÃO. AF_10/2020</v>
          </cell>
          <cell r="C4174" t="str">
            <v>UN</v>
          </cell>
          <cell r="D4174">
            <v>66.55</v>
          </cell>
        </row>
        <row r="4175">
          <cell r="A4175">
            <v>92667</v>
          </cell>
          <cell r="B4175" t="str">
            <v>NIPLE, EM FERRO GALVANIZADO, CONEXÃO ROSQUEADA, DN 80 (3"), INSTALADO EM REDE DE ALIMENTAÇÃO PARA SPRINKLER - FORNECIMENTO E INSTALAÇÃO. AF_10/2020</v>
          </cell>
          <cell r="C4175" t="str">
            <v>UN</v>
          </cell>
          <cell r="D4175">
            <v>86.57</v>
          </cell>
        </row>
        <row r="4176">
          <cell r="A4176">
            <v>92668</v>
          </cell>
          <cell r="B4176" t="str">
            <v>LUVA, EM FERRO GALVANIZADO, CONEXÃO ROSQUEADA, DN 80 (3"), INSTALADO EM REDE DE ALIMENTAÇÃO PARA SPRINKLER - FORNECIMENTO E INSTALAÇÃO. AF_10/2020</v>
          </cell>
          <cell r="C4176" t="str">
            <v>UN</v>
          </cell>
          <cell r="D4176">
            <v>93.78</v>
          </cell>
        </row>
        <row r="4177">
          <cell r="A4177">
            <v>92669</v>
          </cell>
          <cell r="B4177" t="str">
            <v>JOELHO 45 GRAUS, EM FERRO GALVANIZADO, CONEXÃO ROSQUEADA, DN 25 (1"), INSTALADO EM REDE DE ALIMENTAÇÃO PARA SPRINKLER - FORNECIMENTO E INSTALAÇÃO. AF_10/2020</v>
          </cell>
          <cell r="C4177" t="str">
            <v>UN</v>
          </cell>
          <cell r="D4177">
            <v>31.83</v>
          </cell>
        </row>
        <row r="4178">
          <cell r="A4178">
            <v>92670</v>
          </cell>
          <cell r="B4178" t="str">
            <v>JOELHO 90 GRAUS, EM FERRO GALVANIZADO, CONEXÃO ROSQUEADA, DN 25 (1"), INSTALADO EM REDE DE ALIMENTAÇÃO PARA SPRINKLER - FORNECIMENTO E INSTALAÇÃO. AF_10/2020</v>
          </cell>
          <cell r="C4178" t="str">
            <v>UN</v>
          </cell>
          <cell r="D4178">
            <v>29.89</v>
          </cell>
        </row>
        <row r="4179">
          <cell r="A4179">
            <v>92671</v>
          </cell>
          <cell r="B4179" t="str">
            <v>JOELHO 45 GRAUS, EM FERRO GALVANIZADO, CONEXÃO ROSQUEADA, DN 32 (1 1/4"), INSTALADO EM REDE DE ALIMENTAÇÃO PARA SPRINKLER - FORNECIMENTO E INSTALAÇÃO. AF_10/2020</v>
          </cell>
          <cell r="C4179" t="str">
            <v>UN</v>
          </cell>
          <cell r="D4179">
            <v>41.82</v>
          </cell>
        </row>
        <row r="4180">
          <cell r="A4180">
            <v>92672</v>
          </cell>
          <cell r="B4180" t="str">
            <v>JOELHO 90 GRAUS, EM FERRO GALVANIZADO, CONEXÃO ROSQUEADA, DN 32 (1 1/4"), INSTALADO EM REDE DE ALIMENTAÇÃO PARA SPRINKLER - FORNECIMENTO E INSTALAÇÃO. AF_10/2020</v>
          </cell>
          <cell r="C4180" t="str">
            <v>UN</v>
          </cell>
          <cell r="D4180">
            <v>37.97</v>
          </cell>
        </row>
        <row r="4181">
          <cell r="A4181">
            <v>92673</v>
          </cell>
          <cell r="B4181" t="str">
            <v>JOELHO 45 GRAUS, EM FERRO GALVANIZADO, CONEXÃO ROSQUEADA, DN 40 (1 1/2"), INSTALADO EM REDE DE ALIMENTAÇÃO PARA SPRINKLER - FORNECIMENTO E INSTALAÇÃO. AF_10/2020</v>
          </cell>
          <cell r="C4181" t="str">
            <v>UN</v>
          </cell>
          <cell r="D4181">
            <v>48.12</v>
          </cell>
        </row>
        <row r="4182">
          <cell r="A4182">
            <v>92674</v>
          </cell>
          <cell r="B4182" t="str">
            <v>JOELHO 90 GRAUS, EM FERRO GALVANIZADO, CONEXÃO ROSQUEADA, DN 40 (1 1/2"), INSTALADO EM REDE DE ALIMENTAÇÃO PARA SPRINKLER - FORNECIMENTO E INSTALAÇÃO. AF_10/2020</v>
          </cell>
          <cell r="C4182" t="str">
            <v>UN</v>
          </cell>
          <cell r="D4182">
            <v>45.47</v>
          </cell>
        </row>
        <row r="4183">
          <cell r="A4183">
            <v>92675</v>
          </cell>
          <cell r="B4183" t="str">
            <v>JOELHO 45 GRAUS, EM FERRO GALVANIZADO, CONEXÃO ROSQUEADA, DN 50 (2"), INSTALADO EM REDE DE ALIMENTAÇÃO PARA SPRINKLER - FORNECIMENTO E INSTALAÇÃO. AF_10/2020</v>
          </cell>
          <cell r="C4183" t="str">
            <v>UN</v>
          </cell>
          <cell r="D4183">
            <v>62.59</v>
          </cell>
        </row>
        <row r="4184">
          <cell r="A4184">
            <v>92676</v>
          </cell>
          <cell r="B4184" t="str">
            <v>JOELHO 90 GRAUS, EM FERRO GALVANIZADO, CONEXÃO ROSQUEADA, DN 50 (2"), INSTALADO EM REDE DE ALIMENTAÇÃO PARA SPRINKLER - FORNECIMENTO E INSTALAÇÃO. AF_10/2020</v>
          </cell>
          <cell r="C4184" t="str">
            <v>UN</v>
          </cell>
          <cell r="D4184">
            <v>60.78</v>
          </cell>
        </row>
        <row r="4185">
          <cell r="A4185">
            <v>92677</v>
          </cell>
          <cell r="B4185" t="str">
            <v>JOELHO 45 GRAUS, EM FERRO GALVANIZADO, CONEXÃO ROSQUEADA, DN 65 (2 1/2"), INSTALADO EM REDE DE ALIMENTAÇÃO PARA SPRINKLER - FORNECIMENTO E INSTALAÇÃO. AF_10/2020</v>
          </cell>
          <cell r="C4185" t="str">
            <v>UN</v>
          </cell>
          <cell r="D4185">
            <v>103.23</v>
          </cell>
        </row>
        <row r="4186">
          <cell r="A4186">
            <v>92678</v>
          </cell>
          <cell r="B4186" t="str">
            <v>JOELHO 90 GRAUS, EM FERRO GALVANIZADO, CONEXÃO ROSQUEADA, DN 65 (2 1/2"), INSTALADO EM REDE DE ALIMENTAÇÃO PARA SPRINKLER - FORNECIMENTO E INSTALAÇÃO. AF_10/2020</v>
          </cell>
          <cell r="C4186" t="str">
            <v>UN</v>
          </cell>
          <cell r="D4186">
            <v>95.3</v>
          </cell>
        </row>
        <row r="4187">
          <cell r="A4187">
            <v>92679</v>
          </cell>
          <cell r="B4187" t="str">
            <v>JOELHO 45 GRAUS, EM FERRO GALVANIZADO, CONEXÃO ROSQUEADA, DN 80 (3"), INSTALADO EM REDE DE ALIMENTAÇÃO PARA SPRINKLER - FORNECIMENTO E INSTALAÇÃO. AF_10/2020</v>
          </cell>
          <cell r="C4187" t="str">
            <v>UN</v>
          </cell>
          <cell r="D4187">
            <v>142.21</v>
          </cell>
        </row>
        <row r="4188">
          <cell r="A4188">
            <v>92680</v>
          </cell>
          <cell r="B4188" t="str">
            <v>JOELHO 90 GRAUS, EM FERRO GALVANIZADO, CONEXÃO ROSQUEADA, DN 80 (3"), INSTALADO EM REDE DE ALIMENTAÇÃO PARA SPRINKLER - FORNECIMENTO E INSTALAÇÃO. AF_10/2020</v>
          </cell>
          <cell r="C4188" t="str">
            <v>UN</v>
          </cell>
          <cell r="D4188">
            <v>126.93</v>
          </cell>
        </row>
        <row r="4189">
          <cell r="A4189">
            <v>92681</v>
          </cell>
          <cell r="B4189" t="str">
            <v>TÊ, EM FERRO GALVANIZADO, CONEXÃO ROSQUEADA, DN 25 (1"), INSTALADO EM REDE DE ALIMENTAÇÃO PARA SPRINKLER - FORNECIMENTO E INSTALAÇÃO. AF_10/2020</v>
          </cell>
          <cell r="C4189" t="str">
            <v>UN</v>
          </cell>
          <cell r="D4189">
            <v>40.58</v>
          </cell>
        </row>
        <row r="4190">
          <cell r="A4190">
            <v>92682</v>
          </cell>
          <cell r="B4190" t="str">
            <v>TÊ, EM FERRO GALVANIZADO, CONEXÃO ROSQUEADA, DN 32 (1 1/4"), INSTALADO EM REDE DE ALIMENTAÇÃO PARA SPRINKLER - FORNECIMENTO E INSTALAÇÃO. AF_10/2020</v>
          </cell>
          <cell r="C4190" t="str">
            <v>UN</v>
          </cell>
          <cell r="D4190">
            <v>51.06</v>
          </cell>
        </row>
        <row r="4191">
          <cell r="A4191">
            <v>92683</v>
          </cell>
          <cell r="B4191" t="str">
            <v>TÊ, EM FERRO GALVANIZADO, CONEXÃO ROSQUEADA, DN 40 (1 1/2"), INSTALADO EM REDE DE ALIMENTAÇÃO PARA SPRINKLER - FORNECIMENTO E INSTALAÇÃO. AF_10/2020</v>
          </cell>
          <cell r="C4191" t="str">
            <v>UN</v>
          </cell>
          <cell r="D4191">
            <v>59.65</v>
          </cell>
        </row>
        <row r="4192">
          <cell r="A4192">
            <v>92684</v>
          </cell>
          <cell r="B4192" t="str">
            <v>TÊ, EM FERRO GALVANIZADO, CONEXÃO ROSQUEADA, DN 50 (2"), INSTALADO EM REDE DE ALIMENTAÇÃO PARA SPRINKLER - FORNECIMENTO E INSTALAÇÃO. AF_10/2020</v>
          </cell>
          <cell r="C4192" t="str">
            <v>UN</v>
          </cell>
          <cell r="D4192">
            <v>81.010000000000005</v>
          </cell>
        </row>
        <row r="4193">
          <cell r="A4193">
            <v>92685</v>
          </cell>
          <cell r="B4193" t="str">
            <v>TÊ, EM FERRO GALVANIZADO, CONEXÃO ROSQUEADA, DN 65 (2 1/2"), INSTALADO EM REDE DE ALIMENTAÇÃO PARA SPRINKLER - FORNECIMENTO E INSTALAÇÃO. AF_10/2020</v>
          </cell>
          <cell r="C4193" t="str">
            <v>UN</v>
          </cell>
          <cell r="D4193">
            <v>131.05000000000001</v>
          </cell>
        </row>
        <row r="4194">
          <cell r="A4194">
            <v>92686</v>
          </cell>
          <cell r="B4194" t="str">
            <v>TÊ, EM FERRO GALVANIZADO, CONEXÃO ROSQUEADA, DN 80 (3"), INSTALADO EM REDE DE ALIMENTAÇÃO PARA SPRINKLER - FORNECIMENTO E INSTALAÇÃO. AF_10/2020</v>
          </cell>
          <cell r="C4194" t="str">
            <v>UN</v>
          </cell>
          <cell r="D4194">
            <v>167.76</v>
          </cell>
        </row>
        <row r="4195">
          <cell r="A4195">
            <v>92692</v>
          </cell>
          <cell r="B4195" t="str">
            <v>NIPLE, EM FERRO GALVANIZADO, CONEXÃO ROSQUEADA, DN 15 (1/2"), INSTALADO EM RAMAIS E SUB-RAMAIS DE GÁS - FORNECIMENTO E INSTALAÇÃO. AF_10/2020</v>
          </cell>
          <cell r="C4195" t="str">
            <v>UN</v>
          </cell>
          <cell r="D4195">
            <v>11.27</v>
          </cell>
        </row>
        <row r="4196">
          <cell r="A4196">
            <v>92693</v>
          </cell>
          <cell r="B4196" t="str">
            <v>LUVA, EM FERRO GALVANIZADO, CONEXÃO ROSQUEADA, DN 15 (1/2"), INSTALADO EM RAMAIS E SUB-RAMAIS DE GÁS - FORNECIMENTO E INSTALAÇÃO. AF_10/2020</v>
          </cell>
          <cell r="C4196" t="str">
            <v>UN</v>
          </cell>
          <cell r="D4196">
            <v>11.6</v>
          </cell>
        </row>
        <row r="4197">
          <cell r="A4197">
            <v>92694</v>
          </cell>
          <cell r="B4197" t="str">
            <v>NIPLE, EM FERRO GALVANIZADO, CONEXÃO ROSQUEADA, DN 20 (3/4"), INSTALADO EM RAMAIS E SUB-RAMAIS DE GÁS - FORNECIMENTO E INSTALAÇÃO. AF_10/2020</v>
          </cell>
          <cell r="C4197" t="str">
            <v>UN</v>
          </cell>
          <cell r="D4197">
            <v>17.84</v>
          </cell>
        </row>
        <row r="4198">
          <cell r="A4198">
            <v>92695</v>
          </cell>
          <cell r="B4198" t="str">
            <v>LUVA, EM FERRO GALVANIZADO, CONEXÃO ROSQUEADA, DN 20 (3/4"), INSTALADO EM RAMAIS E SUB-RAMAIS DE GÁS - FORNECIMENTO E INSTALAÇÃO. AF_10/2020</v>
          </cell>
          <cell r="C4198" t="str">
            <v>UN</v>
          </cell>
          <cell r="D4198">
            <v>18.170000000000002</v>
          </cell>
        </row>
        <row r="4199">
          <cell r="A4199">
            <v>92696</v>
          </cell>
          <cell r="B4199" t="str">
            <v>NIPLE, EM FERRO GALVANIZADO, CONEXÃO ROSQUEADA, DN 25 (1"), INSTALADO EM RAMAIS E SUB-RAMAIS DE GÁS - FORNECIMENTO E INSTALAÇÃO. AF_10/2020</v>
          </cell>
          <cell r="C4199" t="str">
            <v>UN</v>
          </cell>
          <cell r="D4199">
            <v>27.91</v>
          </cell>
        </row>
        <row r="4200">
          <cell r="A4200">
            <v>92697</v>
          </cell>
          <cell r="B4200" t="str">
            <v>LUVA, EM FERRO GALVANIZADO, CONEXÃO ROSQUEADA, DN 25 (1"), INSTALADO EM RAMAIS E SUB-RAMAIS DE GÁS - FORNECIMENTO E INSTALAÇÃO. AF_10/2020</v>
          </cell>
          <cell r="C4200" t="str">
            <v>UN</v>
          </cell>
          <cell r="D4200">
            <v>29.37</v>
          </cell>
        </row>
        <row r="4201">
          <cell r="A4201">
            <v>92698</v>
          </cell>
          <cell r="B4201" t="str">
            <v>JOELHO 45 GRAUS, EM FERRO GALVANIZADO, CONEXÃO ROSQUEADA, DN 15 (1/2"), INSTALADO EM RAMAIS E SUB-RAMAIS DE GÁS - FORNECIMENTO E INSTALAÇÃO. AF_10/2020</v>
          </cell>
          <cell r="C4201" t="str">
            <v>UN</v>
          </cell>
          <cell r="D4201">
            <v>16.64</v>
          </cell>
        </row>
        <row r="4202">
          <cell r="A4202">
            <v>92699</v>
          </cell>
          <cell r="B4202" t="str">
            <v>JOELHO 90 GRAUS, EM FERRO GALVANIZADO, CONEXÃO ROSQUEADA, DN 15 (1/2"), INSTALADO EM RAMAIS E SUB-RAMAIS DE GÁS - FORNECIMENTO E INSTALAÇÃO. AF_10/2020</v>
          </cell>
          <cell r="C4202" t="str">
            <v>UN</v>
          </cell>
          <cell r="D4202">
            <v>15.58</v>
          </cell>
        </row>
        <row r="4203">
          <cell r="A4203">
            <v>92700</v>
          </cell>
          <cell r="B4203" t="str">
            <v>JOELHO 45 GRAUS, EM FERRO GALVANIZADO, CONEXÃO ROSQUEADA, DN 20 (3/4"), INSTALADO EM RAMAIS E SUB-RAMAIS DE GÁS - FORNECIMENTO E INSTALAÇÃO. AF_10/2020</v>
          </cell>
          <cell r="C4203" t="str">
            <v>UN</v>
          </cell>
          <cell r="D4203">
            <v>27.1</v>
          </cell>
        </row>
        <row r="4204">
          <cell r="A4204">
            <v>92701</v>
          </cell>
          <cell r="B4204" t="str">
            <v>JOELHO 90 GRAUS, EM FERRO GALVANIZADO, CONEXÃO ROSQUEADA, DN 20 (3/4"), INSTALADO EM RAMAIS E SUB-RAMAIS DE GÁS - FORNECIMENTO E INSTALAÇÃO. AF_10/2020</v>
          </cell>
          <cell r="C4204" t="str">
            <v>UN</v>
          </cell>
          <cell r="D4204">
            <v>25.53</v>
          </cell>
        </row>
        <row r="4205">
          <cell r="A4205">
            <v>92702</v>
          </cell>
          <cell r="B4205" t="str">
            <v>JOELHO 45 GRAUS, EM FERRO GALVANIZADO, CONEXÃO ROSQUEADA, DN 25 (1"), INSTALADO EM RAMAIS E SUB-RAMAIS DE GÁS - FORNECIMENTO E INSTALAÇÃO. AF_10/2020</v>
          </cell>
          <cell r="C4205" t="str">
            <v>UN</v>
          </cell>
          <cell r="D4205">
            <v>42.3</v>
          </cell>
        </row>
        <row r="4206">
          <cell r="A4206">
            <v>92703</v>
          </cell>
          <cell r="B4206" t="str">
            <v>JOELHO 90 GRAUS, EM FERRO GALVANIZADO, CONEXÃO ROSQUEADA, DN 25 (1"), INSTALADO EM RAMAIS E SUB-RAMAIS DE GÁS - FORNECIMENTO E INSTALAÇÃO. AF_10/2020</v>
          </cell>
          <cell r="C4206" t="str">
            <v>UN</v>
          </cell>
          <cell r="D4206">
            <v>40.36</v>
          </cell>
        </row>
        <row r="4207">
          <cell r="A4207">
            <v>92704</v>
          </cell>
          <cell r="B4207" t="str">
            <v>TÊ, EM FERRO GALVANIZADO, CONEXÃO ROSQUEADA, DN 15 (1/2"), INSTALADO EM RAMAIS E SUB-RAMAIS DE GÁS - FORNECIMENTO E INSTALAÇÃO. AF_10/2020</v>
          </cell>
          <cell r="C4207" t="str">
            <v>UN</v>
          </cell>
          <cell r="D4207">
            <v>21.01</v>
          </cell>
        </row>
        <row r="4208">
          <cell r="A4208">
            <v>92705</v>
          </cell>
          <cell r="B4208" t="str">
            <v>TÊ, EM FERRO GALVANIZADO, CONEXÃO ROSQUEADA, DN 20 (3/4"), INSTALADO EM RAMAIS E SUB-RAMAIS DE GÁS - FORNECIMENTO E INSTALAÇÃO. AF_10/2020</v>
          </cell>
          <cell r="C4208" t="str">
            <v>UN</v>
          </cell>
          <cell r="D4208">
            <v>33.729999999999997</v>
          </cell>
        </row>
        <row r="4209">
          <cell r="A4209">
            <v>92706</v>
          </cell>
          <cell r="B4209" t="str">
            <v>TÊ, EM FERRO GALVANIZADO, CONEXÃO ROSQUEADA, DN 25 (1"), INSTALADO EM RAMAIS E SUB-RAMAIS DE GÁS - FORNECIMENTO E INSTALAÇÃO. AF_10/2020</v>
          </cell>
          <cell r="C4209" t="str">
            <v>UN</v>
          </cell>
          <cell r="D4209">
            <v>54.55</v>
          </cell>
        </row>
        <row r="4210">
          <cell r="A4210">
            <v>92889</v>
          </cell>
          <cell r="B4210" t="str">
            <v>UNIÃO, EM FERRO GALVANIZADO, DN 50 (2"), CONEXÃO ROSQUEADA, INSTALADO EM PRUMADAS - FORNECIMENTO E INSTALAÇÃO. AF_10/2020</v>
          </cell>
          <cell r="C4210" t="str">
            <v>UN</v>
          </cell>
          <cell r="D4210">
            <v>105.66</v>
          </cell>
        </row>
        <row r="4211">
          <cell r="A4211">
            <v>92890</v>
          </cell>
          <cell r="B4211" t="str">
            <v>UNIÃO, EM FERRO GALVANIZADO, DN 65 (2 1/2"), CONEXÃO ROSQUEADA, INSTALADO EM PRUMADAS - FORNECIMENTO E INSTALAÇÃO. AF_10/2020</v>
          </cell>
          <cell r="C4211" t="str">
            <v>UN</v>
          </cell>
          <cell r="D4211">
            <v>160.57</v>
          </cell>
        </row>
        <row r="4212">
          <cell r="A4212">
            <v>92891</v>
          </cell>
          <cell r="B4212" t="str">
            <v>UNIÃO, EM FERRO GALVANIZADO, DN 80 (3"), CONEXÃO ROSQUEADA, INSTALADO EM PRUMADAS - FORNECIMENTO E INSTALAÇÃO. AF_10/2020</v>
          </cell>
          <cell r="C4212" t="str">
            <v>UN</v>
          </cell>
          <cell r="D4212">
            <v>235.82</v>
          </cell>
        </row>
        <row r="4213">
          <cell r="A4213">
            <v>92892</v>
          </cell>
          <cell r="B4213" t="str">
            <v>UNIÃO, EM FERRO GALVANIZADO, DN 25 (1"), CONEXÃO ROSQUEADA, INSTALADO EM REDE DE ALIMENTAÇÃO PARA HIDRANTE - FORNECIMENTO E INSTALAÇÃO. AF_10/2020</v>
          </cell>
          <cell r="C4213" t="str">
            <v>UN</v>
          </cell>
          <cell r="D4213">
            <v>45.34</v>
          </cell>
        </row>
        <row r="4214">
          <cell r="A4214">
            <v>92893</v>
          </cell>
          <cell r="B4214" t="str">
            <v>UNIÃO, EM FERRO GALVANIZADO, DN 32 (1 1/4"), CONEXÃO ROSQUEADA, INSTALADO EM REDE DE ALIMENTAÇÃO PARA HIDRANTE - FORNECIMENTO E INSTALAÇÃO. AF_10/2020</v>
          </cell>
          <cell r="C4214" t="str">
            <v>UN</v>
          </cell>
          <cell r="D4214">
            <v>64.739999999999995</v>
          </cell>
        </row>
        <row r="4215">
          <cell r="A4215">
            <v>92894</v>
          </cell>
          <cell r="B4215" t="str">
            <v>UNIÃO, EM FERRO GALVANIZADO, DN 40 (1 1/2"), CONEXÃO ROSQUEADA, INSTALADO EM REDE DE ALIMENTAÇÃO PARA HIDRANTE - FORNECIMENTO E INSTALAÇÃO. AF_10/2020</v>
          </cell>
          <cell r="C4215" t="str">
            <v>UN</v>
          </cell>
          <cell r="D4215">
            <v>77.430000000000007</v>
          </cell>
        </row>
        <row r="4216">
          <cell r="A4216">
            <v>92895</v>
          </cell>
          <cell r="B4216" t="str">
            <v>UNIÃO, EM FERRO GALVANIZADO, DN 50 (2"), CONEXÃO ROSQUEADA, INSTALADO EM REDE DE ALIMENTAÇÃO PARA HIDRANTE - FORNECIMENTO E INSTALAÇÃO. AF_10/2020</v>
          </cell>
          <cell r="C4216" t="str">
            <v>UN</v>
          </cell>
          <cell r="D4216">
            <v>105.63</v>
          </cell>
        </row>
        <row r="4217">
          <cell r="A4217">
            <v>92896</v>
          </cell>
          <cell r="B4217" t="str">
            <v>UNIÃO, EM FERRO GALVANIZADO, DN 65 (2 1/2"), CONEXÃO ROSQUEADA, INSTALADO EM REDE DE ALIMENTAÇÃO PARA HIDRANTE - FORNECIMENTO E INSTALAÇÃO. AF_10/2020</v>
          </cell>
          <cell r="C4217" t="str">
            <v>UN</v>
          </cell>
          <cell r="D4217">
            <v>161.87</v>
          </cell>
        </row>
        <row r="4218">
          <cell r="A4218">
            <v>92897</v>
          </cell>
          <cell r="B4218" t="str">
            <v>UNIÃO, EM FERRO GALVANIZADO, DN 80 (3"), CONEXÃO ROSQUEADA, INSTALADO EM REDE DE ALIMENTAÇÃO PARA HIDRANTE - FORNECIMENTO E INSTALAÇÃO. AF_10/2020</v>
          </cell>
          <cell r="C4218" t="str">
            <v>UN</v>
          </cell>
          <cell r="D4218">
            <v>238.5</v>
          </cell>
        </row>
        <row r="4219">
          <cell r="A4219">
            <v>92898</v>
          </cell>
          <cell r="B4219" t="str">
            <v>UNIÃO, EM FERRO GALVANIZADO, CONEXÃO ROSQUEADA, DN 25 (1"), INSTALADO EM REDE DE ALIMENTAÇÃO PARA SPRINKLER - FORNECIMENTO E INSTALAÇÃO. AF_10/2020</v>
          </cell>
          <cell r="C4219" t="str">
            <v>UN</v>
          </cell>
          <cell r="D4219">
            <v>38.090000000000003</v>
          </cell>
        </row>
        <row r="4220">
          <cell r="A4220">
            <v>92899</v>
          </cell>
          <cell r="B4220" t="str">
            <v>UNIÃO, EM FERRO GALVANIZADO, CONEXÃO ROSQUEADA, DN 32 (1 1/4"), INSTALADO EM REDE DE ALIMENTAÇÃO PARA SPRINKLER - FORNECIMENTO E INSTALAÇÃO. AF_10/2020</v>
          </cell>
          <cell r="C4220" t="str">
            <v>UN</v>
          </cell>
          <cell r="D4220">
            <v>56.5</v>
          </cell>
        </row>
        <row r="4221">
          <cell r="A4221">
            <v>92900</v>
          </cell>
          <cell r="B4221" t="str">
            <v>UNIÃO, EM FERRO GALVANIZADO, CONEXÃO ROSQUEADA, DN 40 (1 1/2"), INSTALADO EM REDE DE ALIMENTAÇÃO PARA SPRINKLER - FORNECIMENTO E INSTALAÇÃO. AF_10/2020</v>
          </cell>
          <cell r="C4221" t="str">
            <v>UN</v>
          </cell>
          <cell r="D4221">
            <v>68.040000000000006</v>
          </cell>
        </row>
        <row r="4222">
          <cell r="A4222">
            <v>92901</v>
          </cell>
          <cell r="B4222" t="str">
            <v>UNIÃO, EM FERRO GALVANIZADO, CONEXÃO ROSQUEADA, DN 50 (2"), INSTALADO EM REDE DE ALIMENTAÇÃO PARA SPRINKLER - FORNECIMENTO E INSTALAÇÃO. AF_10/2020</v>
          </cell>
          <cell r="C4222" t="str">
            <v>UN</v>
          </cell>
          <cell r="D4222">
            <v>94.81</v>
          </cell>
        </row>
        <row r="4223">
          <cell r="A4223">
            <v>92902</v>
          </cell>
          <cell r="B4223" t="str">
            <v>UNIÃO, EM FERRO GALVANIZADO, CONEXÃO ROSQUEADA, DN 65 (2 1/2"), INSTALADO EM REDE DE ALIMENTAÇÃO PARA SPRINKLER - FORNECIMENTO E INSTALAÇÃO. AF_10/2020</v>
          </cell>
          <cell r="C4223" t="str">
            <v>UN</v>
          </cell>
          <cell r="D4223">
            <v>148.9</v>
          </cell>
        </row>
        <row r="4224">
          <cell r="A4224">
            <v>92903</v>
          </cell>
          <cell r="B4224" t="str">
            <v>UNIÃO, EM FERRO GALVANIZADO, CONEXÃO ROSQUEADA, DN 80 (3"), INSTALADO EM REDE DE ALIMENTAÇÃO PARA SPRINKLER - FORNECIMENTO E INSTALAÇÃO. AF_10/2020</v>
          </cell>
          <cell r="C4224" t="str">
            <v>UN</v>
          </cell>
          <cell r="D4224">
            <v>223.42</v>
          </cell>
        </row>
        <row r="4225">
          <cell r="A4225">
            <v>92904</v>
          </cell>
          <cell r="B4225" t="str">
            <v>UNIÃO, EM FERRO GALVANIZADO, CONEXÃO ROSQUEADA, DN 15 (1/2"), INSTALADO EM RAMAIS E SUB-RAMAIS DE GÁS - FORNECIMENTO E INSTALAÇÃO. AF_10/2020</v>
          </cell>
          <cell r="C4225" t="str">
            <v>UN</v>
          </cell>
          <cell r="D4225">
            <v>25.97</v>
          </cell>
        </row>
        <row r="4226">
          <cell r="A4226">
            <v>92905</v>
          </cell>
          <cell r="B4226" t="str">
            <v>UNIÃO, EM FERRO GALVANIZADO, CONEXÃO ROSQUEADA, DN 20 (3/4"), INSTALADO EM RAMAIS E SUB-RAMAIS DE GÁS - FORNECIMENTO E INSTALAÇÃO. AF_10/2020</v>
          </cell>
          <cell r="C4226" t="str">
            <v>UN</v>
          </cell>
          <cell r="D4226">
            <v>37.03</v>
          </cell>
        </row>
        <row r="4227">
          <cell r="A4227">
            <v>92906</v>
          </cell>
          <cell r="B4227" t="str">
            <v>UNIÃO, EM FERRO GALVANIZADO, CONEXÃO ROSQUEADA, DN 25 (1"), INSTALADO EM RAMAIS E SUB-RAMAIS DE GÁS - FORNECIMENTO E INSTALAÇÃO. AF_10/2020</v>
          </cell>
          <cell r="C4227" t="str">
            <v>UN</v>
          </cell>
          <cell r="D4227">
            <v>45.03</v>
          </cell>
        </row>
        <row r="4228">
          <cell r="A4228">
            <v>92907</v>
          </cell>
          <cell r="B4228" t="str">
            <v>LUVA DE REDUÇÃO, EM FERRO GALVANIZADO, 2" X 1 1/2", CONEXÃO ROSQUEADA, INSTALADO EM PRUMADAS - FORNECIMENTO E INSTALAÇÃO. AF_10/2020</v>
          </cell>
          <cell r="C4228" t="str">
            <v>UN</v>
          </cell>
          <cell r="D4228">
            <v>56.1</v>
          </cell>
        </row>
        <row r="4229">
          <cell r="A4229">
            <v>92908</v>
          </cell>
          <cell r="B4229" t="str">
            <v>LUVA DE REDUÇÃO, EM FERRO GALVANIZADO, 2" X 1 1/4", CONEXÃO ROSQUEADA, INSTALADO EM PRUMADAS - FORNECIMENTO E INSTALAÇÃO. AF_10/2020</v>
          </cell>
          <cell r="C4229" t="str">
            <v>UN</v>
          </cell>
          <cell r="D4229">
            <v>56.1</v>
          </cell>
        </row>
        <row r="4230">
          <cell r="A4230">
            <v>92909</v>
          </cell>
          <cell r="B4230" t="str">
            <v>LUVA DE REDUÇÃO, EM FERRO GALVANIZADO, 2" X 1", CONEXÃO ROSQUEADA, INSTALADO EM PRUMADAS - FORNECIMENTO E INSTALAÇÃO. AF_10/2020</v>
          </cell>
          <cell r="C4230" t="str">
            <v>UN</v>
          </cell>
          <cell r="D4230">
            <v>56.1</v>
          </cell>
        </row>
        <row r="4231">
          <cell r="A4231">
            <v>92910</v>
          </cell>
          <cell r="B4231" t="str">
            <v>LUVA DE REDUÇÃO, EM FERRO GALVANIZADO, 2 1/2" X 1 1/2", CONEXÃO ROSQUEADA, INSTALADO EM PRUMADAS - FORNECIMENTO E INSTALAÇÃO. AF_10/2020</v>
          </cell>
          <cell r="C4231" t="str">
            <v>UN</v>
          </cell>
          <cell r="D4231">
            <v>81.64</v>
          </cell>
        </row>
        <row r="4232">
          <cell r="A4232">
            <v>92911</v>
          </cell>
          <cell r="B4232" t="str">
            <v>LUVA DE REDUÇÃO, EM FERRO GALVANIZADO, 2 1/2" X 2", CONEXÃO ROSQUEADA, INSTALADO EM PRUMADAS - FORNECIMENTO E INSTALAÇÃO. AF_10/2020</v>
          </cell>
          <cell r="C4232" t="str">
            <v>UN</v>
          </cell>
          <cell r="D4232">
            <v>81.64</v>
          </cell>
        </row>
        <row r="4233">
          <cell r="A4233">
            <v>92912</v>
          </cell>
          <cell r="B4233" t="str">
            <v>LUVA DE REDUÇÃO, EM FERRO GALVANIZADO, 3" X 1 1/2", CONEXÃO ROSQUEADA, INSTALADO EM PRUMADAS - FORNECIMENTO E INSTALAÇÃO. AF_10/2020</v>
          </cell>
          <cell r="C4233" t="str">
            <v>UN</v>
          </cell>
          <cell r="D4233">
            <v>109.89</v>
          </cell>
        </row>
        <row r="4234">
          <cell r="A4234">
            <v>92913</v>
          </cell>
          <cell r="B4234" t="str">
            <v>LUVA DE REDUÇÃO, EM FERRO GALVANIZADO, 3" X 2 1/2", CONEXÃO ROSQUEADA, INSTALADO EM PRUMADAS - FORNECIMENTO E INSTALAÇÃO. AF_10/2020</v>
          </cell>
          <cell r="C4234" t="str">
            <v>UN</v>
          </cell>
          <cell r="D4234">
            <v>112.16</v>
          </cell>
        </row>
        <row r="4235">
          <cell r="A4235">
            <v>92914</v>
          </cell>
          <cell r="B4235" t="str">
            <v>LUVA DE REDUÇÃO, EM FERRO GALVANIZADO, 3" X 2", CONEXÃO ROSQUEADA, INSTALADO EM PRUMADAS - FORNECIMENTO E INSTALAÇÃO. AF_10/2020</v>
          </cell>
          <cell r="C4235" t="str">
            <v>UN</v>
          </cell>
          <cell r="D4235">
            <v>112.16</v>
          </cell>
        </row>
        <row r="4236">
          <cell r="A4236">
            <v>92918</v>
          </cell>
          <cell r="B4236" t="str">
            <v>LUVA DE REDUÇÃO, EM FERRO GALVANIZADO, 1" X 1/2", CONEXÃO ROSQUEADA, INSTALADO EM REDE DE ALIMENTAÇÃO PARA HIDRANTE - FORNECIMENTO E INSTALAÇÃO. AF_10/2020</v>
          </cell>
          <cell r="C4236" t="str">
            <v>UN</v>
          </cell>
          <cell r="D4236">
            <v>29.56</v>
          </cell>
        </row>
        <row r="4237">
          <cell r="A4237">
            <v>92920</v>
          </cell>
          <cell r="B4237" t="str">
            <v>LUVA DE REDUÇÃO, EM FERRO GALVANIZADO, 1" X 3/4", CONEXÃO ROSQUEADA, INSTALADO EM REDE DE ALIMENTAÇÃO PARA HIDRANTE - FORNECIMENTO E INSTALAÇÃO. AF_10/2020</v>
          </cell>
          <cell r="C4237" t="str">
            <v>UN</v>
          </cell>
          <cell r="D4237">
            <v>29.76</v>
          </cell>
        </row>
        <row r="4238">
          <cell r="A4238">
            <v>92925</v>
          </cell>
          <cell r="B4238" t="str">
            <v>LUVA DE REDUÇÃO, EM FERRO GALVANIZADO, 1 1/4" X 1", CONEXÃO ROSQUEADA, INSTALADO EM REDE DE ALIMENTAÇÃO PARA HIDRANTE - FORNECIMENTO E INSTALAÇÃO. AF_10/2020</v>
          </cell>
          <cell r="C4238" t="str">
            <v>UN</v>
          </cell>
          <cell r="D4238">
            <v>36.72</v>
          </cell>
        </row>
        <row r="4239">
          <cell r="A4239">
            <v>92926</v>
          </cell>
          <cell r="B4239" t="str">
            <v>LUVA DE REDUÇÃO, EM FERRO GALVANIZADO, 1 1/4" X 1/2", CONEXÃO ROSQUEADA, INSTALADO EM REDE DE ALIMENTAÇÃO PARA HIDRANTE - FORNECIMENTO E INSTALAÇÃO. AF_10/2020</v>
          </cell>
          <cell r="C4239" t="str">
            <v>UN</v>
          </cell>
          <cell r="D4239">
            <v>36.71</v>
          </cell>
        </row>
        <row r="4240">
          <cell r="A4240">
            <v>92927</v>
          </cell>
          <cell r="B4240" t="str">
            <v>LUVA DE REDUÇÃO, EM FERRO GALVANIZADO, 1 1/4" X 3/4", CONEXÃO ROSQUEADA, INSTALADO EM REDE DE ALIMENTAÇÃO PARA HIDRANTE - FORNECIMENTO E INSTALAÇÃO. AF_10/2020</v>
          </cell>
          <cell r="C4240" t="str">
            <v>UN</v>
          </cell>
          <cell r="D4240">
            <v>36.71</v>
          </cell>
        </row>
        <row r="4241">
          <cell r="A4241">
            <v>92928</v>
          </cell>
          <cell r="B4241" t="str">
            <v>LUVA DE REDUÇÃO, EM FERRO GALVANIZADO, 1 1/2" X 1 1/4", CONEXÃO ROSQUEADA, INSTALADO EM REDE DE ALIMENTAÇÃO PARA HIDRANTE - FORNECIMENTO E INSTALAÇÃO. AF_10/2020</v>
          </cell>
          <cell r="C4241" t="str">
            <v>UN</v>
          </cell>
          <cell r="D4241">
            <v>42.02</v>
          </cell>
        </row>
        <row r="4242">
          <cell r="A4242">
            <v>92929</v>
          </cell>
          <cell r="B4242" t="str">
            <v>LUVA DE REDUÇÃO, EM FERRO GALVANIZADO, 1 1/2" X 1", CONEXÃO ROSQUEADA, INSTALADO EM REDE DE ALIMENTAÇÃO PARA HIDRANTE - FORNECIMENTO E INSTALAÇÃO. AF_10/2020</v>
          </cell>
          <cell r="C4242" t="str">
            <v>UN</v>
          </cell>
          <cell r="D4242">
            <v>42.02</v>
          </cell>
        </row>
        <row r="4243">
          <cell r="A4243">
            <v>92930</v>
          </cell>
          <cell r="B4243" t="str">
            <v>LUVA DE REDUÇÃO, EM FERRO GALVANIZADO, 1 1/2" X 3/4", CONEXÃO ROSQUEADA, INSTALADO EM REDE DE ALIMENTAÇÃO PARA HIDRANTE - FORNECIMENTO E INSTALAÇÃO. AF_10/2020</v>
          </cell>
          <cell r="C4243" t="str">
            <v>UN</v>
          </cell>
          <cell r="D4243">
            <v>42.02</v>
          </cell>
        </row>
        <row r="4244">
          <cell r="A4244">
            <v>92931</v>
          </cell>
          <cell r="B4244" t="str">
            <v>LUVA DE REDUÇÃO, EM FERRO GALVANIZADO, 2" X 1 1/2", CONEXÃO ROSQUEADA, INSTALADO EM REDE DE ALIMENTAÇÃO PARA HIDRANTE - FORNECIMENTO E INSTALAÇÃO. AF_10/2020</v>
          </cell>
          <cell r="C4244" t="str">
            <v>UN</v>
          </cell>
          <cell r="D4244">
            <v>56.07</v>
          </cell>
        </row>
        <row r="4245">
          <cell r="A4245">
            <v>92932</v>
          </cell>
          <cell r="B4245" t="str">
            <v>LUVA DE REDUÇÃO, EM FERRO GALVANIZADO, 2" X 1 1/4", CONEXÃO ROSQUEADA, INSTALADO EM REDE DE ALIMENTAÇÃO PARA HIDRANTE - FORNECIMENTO E INSTALAÇÃO. AF_10/2020</v>
          </cell>
          <cell r="C4245" t="str">
            <v>UN</v>
          </cell>
          <cell r="D4245">
            <v>56.07</v>
          </cell>
        </row>
        <row r="4246">
          <cell r="A4246">
            <v>92933</v>
          </cell>
          <cell r="B4246" t="str">
            <v>LUVA DE REDUÇÃO, EM FERRO GALVANIZADO, 2" X 1", CONEXÃO ROSQUEADA, INSTALADO EM REDE DE ALIMENTAÇÃO PARA HIDRANTE - FORNECIMENTO E INSTALAÇÃO. AF_10/2020</v>
          </cell>
          <cell r="C4246" t="str">
            <v>UN</v>
          </cell>
          <cell r="D4246">
            <v>56.07</v>
          </cell>
        </row>
        <row r="4247">
          <cell r="A4247">
            <v>92934</v>
          </cell>
          <cell r="B4247" t="str">
            <v>LUVA DE REDUÇÃO, EM FERRO GALVANIZADO, 2 1/2" X 1 1/2", CONEXÃO ROSQUEADA, INSTALADO EM REDE DE ALIMENTAÇÃO PARA HIDRANTE - FORNECIMENTO E INSTALAÇÃO. AF_10/2020</v>
          </cell>
          <cell r="C4247" t="str">
            <v>UN</v>
          </cell>
          <cell r="D4247">
            <v>82.94</v>
          </cell>
        </row>
        <row r="4248">
          <cell r="A4248">
            <v>92935</v>
          </cell>
          <cell r="B4248" t="str">
            <v>LUVA DE REDUÇÃO, EM FERRO GALVANIZADO, 2 1/2" X 2", CONEXÃO ROSQUEADA, INSTALADO EM REDE DE ALIMENTAÇÃO PARA HIDRANTE - FORNECIMENTO E INSTALAÇÃO. AF_10/2020</v>
          </cell>
          <cell r="C4248" t="str">
            <v>UN</v>
          </cell>
          <cell r="D4248">
            <v>82.94</v>
          </cell>
        </row>
        <row r="4249">
          <cell r="A4249">
            <v>92936</v>
          </cell>
          <cell r="B4249" t="str">
            <v>LUVA DE REDUÇÃO, EM FERRO GALVANIZADO, 3" X 2 1/2", CONEXÃO ROSQUEADA, INSTALADO EM REDE DE ALIMENTAÇÃO PARA HIDRANTE - FORNECIMENTO E INSTALAÇÃO. AF_10/2020</v>
          </cell>
          <cell r="C4249" t="str">
            <v>UN</v>
          </cell>
          <cell r="D4249">
            <v>114.84</v>
          </cell>
        </row>
        <row r="4250">
          <cell r="A4250">
            <v>92937</v>
          </cell>
          <cell r="B4250" t="str">
            <v>LUVA DE REDUÇÃO, EM FERRO GALVANIZADO, 3" X 2", CONEXÃO ROSQUEADA, INSTALADO EM REDE DE ALIMENTAÇÃO PARA HIDRANTE - FORNECIMENTO E INSTALAÇÃO. AF_10/2020</v>
          </cell>
          <cell r="C4250" t="str">
            <v>UN</v>
          </cell>
          <cell r="D4250">
            <v>114.84</v>
          </cell>
        </row>
        <row r="4251">
          <cell r="A4251">
            <v>92938</v>
          </cell>
          <cell r="B4251" t="str">
            <v>LUVA DE REDUÇÃO, EM FERRO GALVANIZADO, 1" X 1/2", CONEXÃO ROSQUEADA, INSTALADO EM REDE DE ALIMENTAÇÃO PARA SPRINKLER - FORNECIMENTO E INSTALAÇÃO. AF_10/2020</v>
          </cell>
          <cell r="C4251" t="str">
            <v>UN</v>
          </cell>
          <cell r="D4251">
            <v>22.31</v>
          </cell>
        </row>
        <row r="4252">
          <cell r="A4252">
            <v>92939</v>
          </cell>
          <cell r="B4252" t="str">
            <v>LUVA DE REDUÇÃO, EM FERRO GALVANIZADO, 1" X 3/4", CONEXÃO ROSQUEADA, INSTALADO EM REDE DE ALIMENTAÇÃO PARA SPRINKLER - FORNECIMENTO E INSTALAÇÃO. AF_10/2020</v>
          </cell>
          <cell r="C4252" t="str">
            <v>UN</v>
          </cell>
          <cell r="D4252">
            <v>22.51</v>
          </cell>
        </row>
        <row r="4253">
          <cell r="A4253">
            <v>92940</v>
          </cell>
          <cell r="B4253" t="str">
            <v>LUVA DE REDUÇÃO, EM FERRO GALVANIZADO, 1 1/4" X 1", CONEXÃO ROSQUEADA, INSTALADO EM REDE DE ALIMENTAÇÃO PARA SPRINKLER - FORNECIMENTO E INSTALAÇÃO. AF_10/2020</v>
          </cell>
          <cell r="C4253" t="str">
            <v>UN</v>
          </cell>
          <cell r="D4253">
            <v>28.48</v>
          </cell>
        </row>
        <row r="4254">
          <cell r="A4254">
            <v>92941</v>
          </cell>
          <cell r="B4254" t="str">
            <v>LUVA DE REDUÇÃO, EM FERRO GALVANIZADO, 1 1/4" X 1/2", CONEXÃO ROSQUEADA, INSTALADO EM REDE DE ALIMENTAÇÃO PARA SPRINKLER - FORNECIMENTO E INSTALAÇÃO. AF_10/2020</v>
          </cell>
          <cell r="C4254" t="str">
            <v>UN</v>
          </cell>
          <cell r="D4254">
            <v>28.47</v>
          </cell>
        </row>
        <row r="4255">
          <cell r="A4255">
            <v>92942</v>
          </cell>
          <cell r="B4255" t="str">
            <v>LUVA DE REDUÇÃO, EM FERRO GALVANIZADO, 1 1/4" X 3/4", CONEXÃO ROSQUEADA, INSTALADO EM REDE DE ALIMENTAÇÃO PARA SPRINKLER - FORNECIMENTO E INSTALAÇÃO. AF_10/2020</v>
          </cell>
          <cell r="C4255" t="str">
            <v>UN</v>
          </cell>
          <cell r="D4255">
            <v>28.47</v>
          </cell>
        </row>
        <row r="4256">
          <cell r="A4256">
            <v>92943</v>
          </cell>
          <cell r="B4256" t="str">
            <v>LUVA DE REDUÇÃO, EM FERRO GALVANIZADO, 1 1/2" X 1 1/4", CONEXÃO ROSQUEADA, INSTALADO EM REDE DE ALIMENTAÇÃO PARA SPRINKLER - FORNECIMENTO E INSTALAÇÃO. AF_10/2020</v>
          </cell>
          <cell r="C4256" t="str">
            <v>UN</v>
          </cell>
          <cell r="D4256">
            <v>32.630000000000003</v>
          </cell>
        </row>
        <row r="4257">
          <cell r="A4257">
            <v>92944</v>
          </cell>
          <cell r="B4257" t="str">
            <v>LUVA DE REDUÇÃO, EM FERRO GALVANIZADO, 1 1/2" X 1", CONEXÃO ROSQUEADA, INSTALADO EM REDE DE ALIMENTAÇÃO PARA SPRINKLER - FORNECIMENTO E INSTALAÇÃO. AF_10/2020</v>
          </cell>
          <cell r="C4257" t="str">
            <v>UN</v>
          </cell>
          <cell r="D4257">
            <v>32.630000000000003</v>
          </cell>
        </row>
        <row r="4258">
          <cell r="A4258">
            <v>92945</v>
          </cell>
          <cell r="B4258" t="str">
            <v>LUVA DE REDUÇÃO, EM FERRO GALVANIZADO, 1 1/2" X 3/4", CONEXÃO ROSQUEADA, INSTALADO EM REDE DE ALIMENTAÇÃO PARA SPRINKLER - FORNECIMENTO E INSTALAÇÃO. AF_10/2020</v>
          </cell>
          <cell r="C4258" t="str">
            <v>UN</v>
          </cell>
          <cell r="D4258">
            <v>32.630000000000003</v>
          </cell>
        </row>
        <row r="4259">
          <cell r="A4259">
            <v>92946</v>
          </cell>
          <cell r="B4259" t="str">
            <v>LUVA DE REDUÇÃO, EM FERRO GALVANIZADO, 2" X 1 1/2", CONEXÃO ROSQUEADA, INSTALADO EM REDE DE ALIMENTAÇÃO PARA SPRINKLER - FORNECIMENTO E INSTALAÇÃO. AF_10/2020</v>
          </cell>
          <cell r="C4259" t="str">
            <v>UN</v>
          </cell>
          <cell r="D4259">
            <v>45.25</v>
          </cell>
        </row>
        <row r="4260">
          <cell r="A4260">
            <v>92947</v>
          </cell>
          <cell r="B4260" t="str">
            <v>LUVA DE REDUÇÃO, EM FERRO GALVANIZADO, 2" X 1 1/4", CONEXÃO ROSQUEADA, INSTALADO EM REDE DE ALIMENTAÇÃO PARA SPRINKLER - FORNECIMENTO E INSTALAÇÃO. AF_10/2020</v>
          </cell>
          <cell r="C4260" t="str">
            <v>UN</v>
          </cell>
          <cell r="D4260">
            <v>45.25</v>
          </cell>
        </row>
        <row r="4261">
          <cell r="A4261">
            <v>92948</v>
          </cell>
          <cell r="B4261" t="str">
            <v>LUVA DE REDUÇÃO, EM FERRO GALVANIZADO, 2" X 1", CONEXÃO ROSQUEADA, INSTALADO EM REDE DE ALIMENTAÇÃO PARA SPRINKLER - FORNECIMENTO E INSTALAÇÃO. AF_10/2020</v>
          </cell>
          <cell r="C4261" t="str">
            <v>UN</v>
          </cell>
          <cell r="D4261">
            <v>45.25</v>
          </cell>
        </row>
        <row r="4262">
          <cell r="A4262">
            <v>92949</v>
          </cell>
          <cell r="B4262" t="str">
            <v>LUVA DE REDUÇÃO, EM FERRO GALVANIZADO, 2 1/2" X 1 1/2", CONEXÃO ROSQUEADA, INSTALADO EM REDE DE ALIMENTAÇÃO PARA SPRINKLER - FORNECIMENTO E INSTALAÇÃO. AF_10/2020</v>
          </cell>
          <cell r="C4262" t="str">
            <v>UN</v>
          </cell>
          <cell r="D4262">
            <v>69.97</v>
          </cell>
        </row>
        <row r="4263">
          <cell r="A4263">
            <v>92950</v>
          </cell>
          <cell r="B4263" t="str">
            <v>LUVA DE REDUÇÃO, EM FERRO GALVANIZADO, 2 1/2" X 2", CONEXÃO ROSQUEADA, INSTALADO EM REDE DE ALIMENTAÇÃO PARA SPRINKLER - FORNECIMENTO E INSTALAÇÃO. AF_10/2020</v>
          </cell>
          <cell r="C4263" t="str">
            <v>UN</v>
          </cell>
          <cell r="D4263">
            <v>69.97</v>
          </cell>
        </row>
        <row r="4264">
          <cell r="A4264">
            <v>92951</v>
          </cell>
          <cell r="B4264" t="str">
            <v>LUVA DE REDUÇÃO, EM FERRO GALVANIZADO, 3" X 2 1/2", CONEXÃO ROSQUEADA, INSTALADO EM REDE DE ALIMENTAÇÃO PARA SPRINKLER - FORNECIMENTO E INSTALAÇÃO. AF_10/2020</v>
          </cell>
          <cell r="C4264" t="str">
            <v>UN</v>
          </cell>
          <cell r="D4264">
            <v>99.76</v>
          </cell>
        </row>
        <row r="4265">
          <cell r="A4265">
            <v>92952</v>
          </cell>
          <cell r="B4265" t="str">
            <v>LUVA DE REDUÇÃO, EM FERRO GALVANIZADO, 3" X 2", CONEXÃO ROSQUEADA, INSTALADO EM REDE DE ALIMENTAÇÃO PARA SPRINKLER - FORNECIMENTO E INSTALAÇÃO. AF_10/2020</v>
          </cell>
          <cell r="C4265" t="str">
            <v>UN</v>
          </cell>
          <cell r="D4265">
            <v>99.76</v>
          </cell>
        </row>
        <row r="4266">
          <cell r="A4266">
            <v>92953</v>
          </cell>
          <cell r="B4266" t="str">
            <v>LUVA DE REDUÇÃO, EM FERRO GALVANIZADO, 3/4" X 1/2", CONEXÃO ROSQUEADA, INSTALADO EM RAMAIS E SUB-RAMAIS DE GÁS - FORNECIMENTO E INSTALAÇÃO. AF_10/2020</v>
          </cell>
          <cell r="C4266" t="str">
            <v>UN</v>
          </cell>
          <cell r="D4266">
            <v>19.22</v>
          </cell>
        </row>
        <row r="4267">
          <cell r="A4267">
            <v>93050</v>
          </cell>
          <cell r="B4267" t="str">
            <v>LUVA PASSANTE EM COBRE, DN 22 MM, SEM ANEL DE SOLDA, INSTALADO EM PRUMADA  FORNECIMENTO E INSTALAÇÃO. AF_01/2016</v>
          </cell>
          <cell r="C4267" t="str">
            <v>UN</v>
          </cell>
          <cell r="D4267">
            <v>12.37</v>
          </cell>
        </row>
        <row r="4268">
          <cell r="A4268">
            <v>93051</v>
          </cell>
          <cell r="B4268" t="str">
            <v>BUCHA DE REDUÇÃO EM COBRE, DN 22 MM X 15 MM, SEM ANEL DE SOLDA, BOLSA X BOLSA, INSTALADO EM PRUMADA  FORNECIMENTO E INSTALAÇÃO. AF_01/2016</v>
          </cell>
          <cell r="C4268" t="str">
            <v>UN</v>
          </cell>
          <cell r="D4268">
            <v>11.33</v>
          </cell>
        </row>
        <row r="4269">
          <cell r="A4269">
            <v>93052</v>
          </cell>
          <cell r="B4269" t="str">
            <v>JUNTA DE EXPANSÃO EM COBRE, DN 22 MM, PONTA X PONTA, INSTALADO EM PRUMADA  FORNECIMENTO E INSTALAÇÃO. AF_01/2016</v>
          </cell>
          <cell r="C4269" t="str">
            <v>UN</v>
          </cell>
          <cell r="D4269">
            <v>597.87</v>
          </cell>
        </row>
        <row r="4270">
          <cell r="A4270">
            <v>93054</v>
          </cell>
          <cell r="B4270" t="str">
            <v>CONECTOR EM BRONZE/LATÃO, DN 22 MM X 3/4", SEM ANEL DE SOLDA, BOLSA X ROSCA F, INSTALADO EM PRUMADA  FORNECIMENTO E INSTALAÇÃO. AF_01/2016</v>
          </cell>
          <cell r="C4270" t="str">
            <v>UN</v>
          </cell>
          <cell r="D4270">
            <v>24.58</v>
          </cell>
        </row>
        <row r="4271">
          <cell r="A4271">
            <v>93055</v>
          </cell>
          <cell r="B4271" t="str">
            <v>CURVA DE TRANSPOSIÇÃO EM BRONZE/LATÃO, DN 22 MM, SEM ANEL DE SOLDA, BOLSA X BOLSA, INSTALADO EM PRUMADA  FORNECIMENTO E INSTALAÇÃO. AF_01/2016</v>
          </cell>
          <cell r="C4271" t="str">
            <v>UN</v>
          </cell>
          <cell r="D4271">
            <v>51.15</v>
          </cell>
        </row>
        <row r="4272">
          <cell r="A4272">
            <v>93056</v>
          </cell>
          <cell r="B4272" t="str">
            <v>LUVA PASSANTE EM COBRE, DN 28 MM, SEM ANEL DE SOLDA, INSTALADO EM PRUMADA  FORNECIMENTO E INSTALAÇÃO. AF_01/2016</v>
          </cell>
          <cell r="C4272" t="str">
            <v>UN</v>
          </cell>
          <cell r="D4272">
            <v>18.36</v>
          </cell>
        </row>
        <row r="4273">
          <cell r="A4273">
            <v>93057</v>
          </cell>
          <cell r="B4273" t="str">
            <v>BUCHA DE REDUÇÃO EM COBRE, DN 28 MM X 22 MM, SEM ANEL DE SOLDA, PONTA X BOLSA, INSTALADO EM PRUMADA  FORNECIMENTO E INSTALAÇÃO. AF_01/2016</v>
          </cell>
          <cell r="C4273" t="str">
            <v>UN</v>
          </cell>
          <cell r="D4273">
            <v>15.88</v>
          </cell>
        </row>
        <row r="4274">
          <cell r="A4274">
            <v>93058</v>
          </cell>
          <cell r="B4274" t="str">
            <v>JUNTA DE EXPANSÃO EM COBRE, DN 28 MM, PONTA X PONTA, INSTALADO EM PRUMADA  FORNECIMENTO E INSTALAÇÃO. AF_01/2016</v>
          </cell>
          <cell r="C4274" t="str">
            <v>UN</v>
          </cell>
          <cell r="D4274">
            <v>657.36</v>
          </cell>
        </row>
        <row r="4275">
          <cell r="A4275">
            <v>93059</v>
          </cell>
          <cell r="B4275" t="str">
            <v>CONECTOR EM BRONZE/LATÃO, DN 28 MM X 1/2", SEM ANEL DE SOLDA, BOLSA X ROSCA F, INSTALADO EM PRUMADA  FORNECIMENTO E INSTALAÇÃO. AF_01/2016</v>
          </cell>
          <cell r="C4275" t="str">
            <v>UN</v>
          </cell>
          <cell r="D4275">
            <v>33.93</v>
          </cell>
        </row>
        <row r="4276">
          <cell r="A4276">
            <v>93060</v>
          </cell>
          <cell r="B4276" t="str">
            <v>CURVA DE TRANSPOSIÇÃO EM BRONZE/LATÃO, DN 28 MM, SEM ANEL DE SOLDA, BOLSA X BOLSA, INSTALADO EM PRUMADA  FORNECIMENTO E INSTALAÇÃO. AF_01/2016</v>
          </cell>
          <cell r="C4276" t="str">
            <v>UN</v>
          </cell>
          <cell r="D4276">
            <v>89.66</v>
          </cell>
        </row>
        <row r="4277">
          <cell r="A4277">
            <v>93061</v>
          </cell>
          <cell r="B4277" t="str">
            <v>LUVA PASSANTE EM COBRE, DN 35 MM, SEM ANEL DE SOLDA, INSTALADO EM PRUMADA  FORNECIMENTO E INSTALAÇÃO. AF_01/2016</v>
          </cell>
          <cell r="C4277" t="str">
            <v>UN</v>
          </cell>
          <cell r="D4277">
            <v>35.229999999999997</v>
          </cell>
        </row>
        <row r="4278">
          <cell r="A4278">
            <v>93062</v>
          </cell>
          <cell r="B4278" t="str">
            <v>BUCHA DE REDUÇÃO EM COBRE, DN 35 MM X 28 MM, SEM ANEL DE SOLDA, PONTA X BOLSA, INSTALADO EM PRUMADA  FORNECIMENTO E INSTALAÇÃO. AF_01/2016</v>
          </cell>
          <cell r="C4278" t="str">
            <v>UN</v>
          </cell>
          <cell r="D4278">
            <v>30.41</v>
          </cell>
        </row>
        <row r="4279">
          <cell r="A4279">
            <v>93063</v>
          </cell>
          <cell r="B4279" t="str">
            <v>JUNTA DE EXPANSÃO EM BRONZE/LATÃO, DN 35 MM, PONTA X PONTA, INSTALADO EM PRUMADA  FORNECIMENTO E INSTALAÇÃO. AF_01/2016</v>
          </cell>
          <cell r="C4279" t="str">
            <v>UN</v>
          </cell>
          <cell r="D4279">
            <v>752.93</v>
          </cell>
        </row>
        <row r="4280">
          <cell r="A4280">
            <v>93064</v>
          </cell>
          <cell r="B4280" t="str">
            <v>LUVA PASSANTE EM COBRE, DN 42 MM, SEM ANEL DE SOLDA, INSTALADO EM PRUMADA  FORNECIMENTO E INSTALAÇÃO. AF_01/2016</v>
          </cell>
          <cell r="C4280" t="str">
            <v>UN</v>
          </cell>
          <cell r="D4280">
            <v>54.88</v>
          </cell>
        </row>
        <row r="4281">
          <cell r="A4281">
            <v>93065</v>
          </cell>
          <cell r="B4281" t="str">
            <v>BUCHA DE REDUÇÃO EM COBRE, DN 42 MM X 35 MM, SEM ANEL DE SOLDA, PONTA X BOLSA, INSTALADO EM PRUMADA  FORNECIMENTO E INSTALAÇÃO. AF_01/2016</v>
          </cell>
          <cell r="C4281" t="str">
            <v>UN</v>
          </cell>
          <cell r="D4281">
            <v>51.32</v>
          </cell>
        </row>
        <row r="4282">
          <cell r="A4282">
            <v>93066</v>
          </cell>
          <cell r="B4282" t="str">
            <v>JUNTA DE EXPANSÃO EM BRONZE/LATÃO, DN 42 MM, PONTA X PONTA, INSTALADO EM PRUMADA  FORNECIMENTO E INSTALAÇÃO. AF_01/2016</v>
          </cell>
          <cell r="C4282" t="str">
            <v>UN</v>
          </cell>
          <cell r="D4282">
            <v>945.26</v>
          </cell>
        </row>
        <row r="4283">
          <cell r="A4283">
            <v>93067</v>
          </cell>
          <cell r="B4283" t="str">
            <v>LUVA PASSANTE EM COBRE, DN 54 MM, SEM ANEL DE SOLDA, INSTALADO EM PRUMADA  FORNECIMENTO E INSTALAÇÃO. AF_01/2016</v>
          </cell>
          <cell r="C4283" t="str">
            <v>UN</v>
          </cell>
          <cell r="D4283">
            <v>81.75</v>
          </cell>
        </row>
        <row r="4284">
          <cell r="A4284">
            <v>93068</v>
          </cell>
          <cell r="B4284" t="str">
            <v>BUCHA DE REDUÇÃO EM COBRE, DN 54 MM X 42 MM, SEM ANEL DE SOLDA, PONTA X BOLSA, INSTALADO EM PRUMADA  FORNECIMENTO E INSTALAÇÃO. AF_01/2016</v>
          </cell>
          <cell r="C4284" t="str">
            <v>UN</v>
          </cell>
          <cell r="D4284">
            <v>71.31</v>
          </cell>
        </row>
        <row r="4285">
          <cell r="A4285">
            <v>93069</v>
          </cell>
          <cell r="B4285" t="str">
            <v>JUNTA DE EXPANSÃO EM BRONZE/LATÃO, DN 54 MM, PONTA X PONTA, INSTALADO EM PRUMADA  FORNECIMENTO E INSTALAÇÃO. AF_01/2016</v>
          </cell>
          <cell r="C4285" t="str">
            <v>UN</v>
          </cell>
          <cell r="D4285">
            <v>1310.25</v>
          </cell>
        </row>
        <row r="4286">
          <cell r="A4286">
            <v>93070</v>
          </cell>
          <cell r="B4286" t="str">
            <v>LUVA PASSANTE EM COBRE, DN 66 MM, SEM ANEL DE SOLDA, INSTALADO EM PRUMADA  FORNECIMENTO E INSTALAÇÃO. AF_01/2016</v>
          </cell>
          <cell r="C4286" t="str">
            <v>UN</v>
          </cell>
          <cell r="D4286">
            <v>208.8</v>
          </cell>
        </row>
        <row r="4287">
          <cell r="A4287">
            <v>93071</v>
          </cell>
          <cell r="B4287" t="str">
            <v>BUCHA DE REDUÇÃO EM COBRE, DN 66 MM X 54 MM, SEM ANEL DE SOLDA, PONTA X BOLSA, INSTALADO EM PRUMADA  FORNECIMENTO E INSTALAÇÃO. AF_01/2016</v>
          </cell>
          <cell r="C4287" t="str">
            <v>UN</v>
          </cell>
          <cell r="D4287">
            <v>193.73</v>
          </cell>
        </row>
        <row r="4288">
          <cell r="A4288">
            <v>93072</v>
          </cell>
          <cell r="B4288" t="str">
            <v>JUNTA DE EXPANSÃO EM BRONZE/LATÃO, DN 66 MM, PONTA X PONTA, INSTALADO EM PRUMADA  FORNECIMENTO E INSTALAÇÃO. AF_01/2016</v>
          </cell>
          <cell r="C4288" t="str">
            <v>UN</v>
          </cell>
          <cell r="D4288">
            <v>1728.98</v>
          </cell>
        </row>
        <row r="4289">
          <cell r="A4289">
            <v>93073</v>
          </cell>
          <cell r="B4289" t="str">
            <v>TE DUPLA CURVA EM BRONZE/LATÃO, DN 3/4" X 22 MM X 3/4", SEM ANEL DE SOLDA, ROSCA F X BOLSA X ROSCA F, INSTALADO EM PRUMADA  FORNECIMENTO E INSTALAÇÃO. AF_01/2016</v>
          </cell>
          <cell r="C4289" t="str">
            <v>UN</v>
          </cell>
          <cell r="D4289">
            <v>93.38</v>
          </cell>
        </row>
        <row r="4290">
          <cell r="A4290">
            <v>93074</v>
          </cell>
          <cell r="B4290" t="str">
            <v>CURVA EM COBRE, DN 15 MM, 45 GRAUS, SEM ANEL DE SOLDA, BOLSA X BOLSA, INSTALADO EM RAMAL DE DISTRIBUIÇÃO  FORNECIMENTO E INSTALAÇÃO. AF_01/2016</v>
          </cell>
          <cell r="C4290" t="str">
            <v>UN</v>
          </cell>
          <cell r="D4290">
            <v>12.4</v>
          </cell>
        </row>
        <row r="4291">
          <cell r="A4291">
            <v>93075</v>
          </cell>
          <cell r="B4291" t="str">
            <v>COTOVELO EM BRONZE/LATÃO, DN 15 MM X 1/2", 90 GRAUS, SEM ANEL DE SOLDA, BOLSA X ROSCA F, INSTALADO EM RAMAL DE DISTRIBUIÇÃO  FORNECIMENTO E INSTALAÇÃO. AF_01/2016</v>
          </cell>
          <cell r="C4291" t="str">
            <v>UN</v>
          </cell>
          <cell r="D4291">
            <v>22.35</v>
          </cell>
        </row>
        <row r="4292">
          <cell r="A4292">
            <v>93076</v>
          </cell>
          <cell r="B4292" t="str">
            <v>CURVA EM COBRE, DN 22 MM, 45 GRAUS, SEM ANEL DE SOLDA, BOLSA X BOLSA, INSTALADO EM RAMAL DE DISTRIBUIÇÃO  FORNECIMENTO E INSTALAÇÃO. AF_01/2016</v>
          </cell>
          <cell r="C4292" t="str">
            <v>UN</v>
          </cell>
          <cell r="D4292">
            <v>21.2</v>
          </cell>
        </row>
        <row r="4293">
          <cell r="A4293">
            <v>93077</v>
          </cell>
          <cell r="B4293" t="str">
            <v>COTOVELO EM BRONZE/LATÃO, DN 22 MM X 1/2", 90 GRAUS, SEM ANEL DE SOLDA, BOLSA X ROSCA F, INSTALADO EM RAMAL DE DISTRIBUIÇÃO  FORNECIMENTO E INSTALAÇÃO. AF_01/2016</v>
          </cell>
          <cell r="C4293" t="str">
            <v>UN</v>
          </cell>
          <cell r="D4293">
            <v>32.36</v>
          </cell>
        </row>
        <row r="4294">
          <cell r="A4294">
            <v>93078</v>
          </cell>
          <cell r="B4294" t="str">
            <v>COTOVELO EM BRONZE/LATÃO, DN 22 MM X 3/4", 90 GRAUS, SEM ANEL DE SOLDA, BOLSA X ROSCA F, INSTALADO EM RAMAL DE DISTRIBUIÇÃO  FORNECIMENTO E INSTALAÇÃO. AF_01/2016</v>
          </cell>
          <cell r="C4294" t="str">
            <v>UN</v>
          </cell>
          <cell r="D4294">
            <v>35.299999999999997</v>
          </cell>
        </row>
        <row r="4295">
          <cell r="A4295">
            <v>93079</v>
          </cell>
          <cell r="B4295" t="str">
            <v>CURVA EM COBRE, DN 28 MM, 45 GRAUS, SEM ANEL DE SOLDA, BOLSA X BOLSA, INSTALADO EM RAMAL DE DISTRIBUIÇÃO  FORNECIMENTO E INSTALAÇÃO. AF_01/2016</v>
          </cell>
          <cell r="C4295" t="str">
            <v>UN</v>
          </cell>
          <cell r="D4295">
            <v>30.46</v>
          </cell>
        </row>
        <row r="4296">
          <cell r="A4296">
            <v>93080</v>
          </cell>
          <cell r="B4296" t="str">
            <v>LUVA PASSANTE EM COBRE, DN 15 MM, SEM ANEL DE SOLDA, INSTALADO EM RAMAL DE DISTRIBUIÇÃO  FORNECIMENTO E INSTALAÇÃO. AF_01/2016</v>
          </cell>
          <cell r="C4296" t="str">
            <v>UN</v>
          </cell>
          <cell r="D4296">
            <v>8.07</v>
          </cell>
        </row>
        <row r="4297">
          <cell r="A4297">
            <v>93081</v>
          </cell>
          <cell r="B4297" t="str">
            <v>CONECTOR EM BRONZE/LATÃO, DN 15 MM X 1/2", SEM ANEL DE SOLDA, BOLSA X ROSCA F, INSTALADO EM RAMAL DE DISTRIBUIÇÃO  FORNECIMENTO E INSTALAÇÃO. AF_01/2016</v>
          </cell>
          <cell r="C4297" t="str">
            <v>UN</v>
          </cell>
          <cell r="D4297">
            <v>20.69</v>
          </cell>
        </row>
        <row r="4298">
          <cell r="A4298">
            <v>93082</v>
          </cell>
          <cell r="B4298" t="str">
            <v>CURVA DE TRANSPOSIÇÃO EM BRONZE/LATÃO, DN 15 MM, SEM ANEL DE SOLDA, BOLSA X BOLSA, INSTALADO EM RAMAL DE DISTRIBUIÇÃO  FORNECIMENTO E INSTALAÇÃO. AF_01/2016</v>
          </cell>
          <cell r="C4298" t="str">
            <v>UN</v>
          </cell>
          <cell r="D4298">
            <v>25.72</v>
          </cell>
        </row>
        <row r="4299">
          <cell r="A4299">
            <v>93083</v>
          </cell>
          <cell r="B4299" t="str">
            <v>JUNTA DE EXPANSÃO EM COBRE, DN 15 MM, PONTA X PONTA, INSTALADO EM RAMAL DE DISTRIBUIÇÃO  FORNECIMENTO E INSTALAÇÃO. AF_01/2016</v>
          </cell>
          <cell r="C4299" t="str">
            <v>UN</v>
          </cell>
          <cell r="D4299">
            <v>516.28</v>
          </cell>
        </row>
        <row r="4300">
          <cell r="A4300">
            <v>93084</v>
          </cell>
          <cell r="B4300" t="str">
            <v>LUVA PASSANTE EM COBRE, DN 22 MM, SEM ANEL DE SOLDA, INSTALADO EM RAMAL DE DISTRIBUIÇÃO  FORNECIMENTO E INSTALAÇÃO. AF_01/2016</v>
          </cell>
          <cell r="C4300" t="str">
            <v>UN</v>
          </cell>
          <cell r="D4300">
            <v>14</v>
          </cell>
        </row>
        <row r="4301">
          <cell r="A4301">
            <v>93085</v>
          </cell>
          <cell r="B4301" t="str">
            <v>BUCHA DE REDUÇÃO EM COBRE, DN 22 MM X 15 MM, SEM ANEL DE SOLDA, PONTA X BOLSA, INSTALADO EM RAMAL DE DISTRIBUIÇÃO  FORNECIMENTO E INSTALAÇÃO. AF_01/2016</v>
          </cell>
          <cell r="C4301" t="str">
            <v>UN</v>
          </cell>
          <cell r="D4301">
            <v>12.96</v>
          </cell>
        </row>
        <row r="4302">
          <cell r="A4302">
            <v>93086</v>
          </cell>
          <cell r="B4302" t="str">
            <v>JUNTA DE EXPANSÃO EM COBRE, DN 22 MM, PONTA X PONTA, INSTALADO EM RAMAL DE DISTRIBUIÇÃO  FORNECIMENTO E INSTALAÇÃO. AF_01/2016</v>
          </cell>
          <cell r="C4302" t="str">
            <v>UN</v>
          </cell>
          <cell r="D4302">
            <v>599.5</v>
          </cell>
        </row>
        <row r="4303">
          <cell r="A4303">
            <v>93087</v>
          </cell>
          <cell r="B4303" t="str">
            <v>CONECTOR EM BRONZE/LATÃO, DN 22 MM X 1/2", SEM ANEL DE SOLDA, BOLSA X ROSCA F, INSTALADO EM RAMAL DE DISTRIBUIÇÃO  FORNECIMENTO E INSTALAÇÃO. AF_01/2016</v>
          </cell>
          <cell r="C4303" t="str">
            <v>UN</v>
          </cell>
          <cell r="D4303">
            <v>22.31</v>
          </cell>
        </row>
        <row r="4304">
          <cell r="A4304">
            <v>93088</v>
          </cell>
          <cell r="B4304" t="str">
            <v>CONECTOR EM BRONZE/LATÃO, DN 22 MM X 3/4", SEM ANEL DE SOLDA, BOLSA X ROSCA F, INSTALADO EM RAMAL DE DISTRIBUIÇÃO  FORNECIMENTO E INSTALAÇÃO. AF_01/2016</v>
          </cell>
          <cell r="C4304" t="str">
            <v>UN</v>
          </cell>
          <cell r="D4304">
            <v>26.41</v>
          </cell>
        </row>
        <row r="4305">
          <cell r="A4305">
            <v>93089</v>
          </cell>
          <cell r="B4305" t="str">
            <v>CURVA DE TRANSPOSIÇÃO EM BRONZE/LATÃO, DN 22 MM, SEM ANEL DE SOLDA, BOLSA X BOLSA, INSTALADO EM RAMAL DE DISTRIBUIÇÃO  FORNECIMENTO E INSTALAÇÃO. AF_01/2016</v>
          </cell>
          <cell r="C4305" t="str">
            <v>UN</v>
          </cell>
          <cell r="D4305">
            <v>52.78</v>
          </cell>
        </row>
        <row r="4306">
          <cell r="A4306">
            <v>93090</v>
          </cell>
          <cell r="B4306" t="str">
            <v>LUVA PASSANTE EM COBRE, DN 28 MM, SEM ANEL DE SOLDA, INSTALADO EM RAMAL DE DISTRIBUIÇÃO  FORNECIMENTO E INSTALAÇÃO. AF_01/2016</v>
          </cell>
          <cell r="C4306" t="str">
            <v>UN</v>
          </cell>
          <cell r="D4306">
            <v>19.989999999999998</v>
          </cell>
        </row>
        <row r="4307">
          <cell r="A4307">
            <v>93091</v>
          </cell>
          <cell r="B4307" t="str">
            <v>BUCHA DE REDUÇÃO EM COBRE, DN 28 MM X 22 MM, SEM ANEL DE SOLDA, INSTALADO EM RAMAL DE DISTRIBUIÇÃO  FORNECIMENTO E INSTALAÇÃO. AF_01/2016</v>
          </cell>
          <cell r="C4307" t="str">
            <v>UN</v>
          </cell>
          <cell r="D4307">
            <v>17.510000000000002</v>
          </cell>
        </row>
        <row r="4308">
          <cell r="A4308">
            <v>93092</v>
          </cell>
          <cell r="B4308" t="str">
            <v>JUNTA DE EXPANSÃO EM COBRE, DN 28 MM, PONTA X PONTA, INSTALADO EM RAMAL DE DISTRIBUIÇÃO  FORNECIMENTO E INSTALAÇÃO. AF_01/2016</v>
          </cell>
          <cell r="C4308" t="str">
            <v>UN</v>
          </cell>
          <cell r="D4308">
            <v>658.99</v>
          </cell>
        </row>
        <row r="4309">
          <cell r="A4309">
            <v>93093</v>
          </cell>
          <cell r="B4309" t="str">
            <v>CONECTOR EM BRONZE/LATÃO, DN 28 MM X 1/2", SEM ANEL DE SOLDA, BOLSA X ROSCA F, INSTALADO EM RAMAL DE DISTRIBUIÇÃO  FORNECIMENTO E INSTALAÇÃO. AF_01/2016</v>
          </cell>
          <cell r="C4309" t="str">
            <v>UN</v>
          </cell>
          <cell r="D4309">
            <v>35.56</v>
          </cell>
        </row>
        <row r="4310">
          <cell r="A4310">
            <v>93094</v>
          </cell>
          <cell r="B4310" t="str">
            <v>CURVA DE TRANSPOSIÇÃO EM BRONZE/LATÃO, DN 28 MM, SEM ANEL DE SOLDA, BOLSA X BOLSA, INSTALADO EM RAMAL DE DISTRIBUIÇÃO  FORNECIMENTO E INSTALAÇÃO. AF_01/2016</v>
          </cell>
          <cell r="C4310" t="str">
            <v>UN</v>
          </cell>
          <cell r="D4310">
            <v>91.29</v>
          </cell>
        </row>
        <row r="4311">
          <cell r="A4311">
            <v>93095</v>
          </cell>
          <cell r="B4311" t="str">
            <v>TE DUPLA CURVA EM BRONZE/LATÃO, DN 1/2" X 15 MM X 1/2", SEM ANEL DE SOLDA, ROSCA F X BOLSA X ROSCA F, INSTALADO EM RAMAL DE DISTRIBUIÇÃO  FORNECIMENTO E INSTALAÇÃO. AF_01/2016</v>
          </cell>
          <cell r="C4311" t="str">
            <v>UN</v>
          </cell>
          <cell r="D4311">
            <v>67.150000000000006</v>
          </cell>
        </row>
        <row r="4312">
          <cell r="A4312">
            <v>93096</v>
          </cell>
          <cell r="B4312" t="str">
            <v>TE DUPLA CURVA EM BRONZE/LATÃO, DN 3/4" X 22 MM X 3/4", SEM ANEL DE SOLDA, ROSCA F X BOLSA X ROSCA F, INSTALADO EM RAMAL DE DISTRIBUIÇÃO  FORNECIMENTO E INSTALAÇÃO. AF_01/2016</v>
          </cell>
          <cell r="C4312" t="str">
            <v>UN</v>
          </cell>
          <cell r="D4312">
            <v>96.59</v>
          </cell>
        </row>
        <row r="4313">
          <cell r="A4313">
            <v>93097</v>
          </cell>
          <cell r="B4313" t="str">
            <v>CURVA EM COBRE, DN 15 MM, 45 GRAUS, SEM ANEL DE SOLDA, BOLSA X BOLSA, INSTALADO EM RAMAL E SUB-RAMAL  FORNECIMENTO E INSTALAÇÃO. AF_01/2016</v>
          </cell>
          <cell r="C4313" t="str">
            <v>UN</v>
          </cell>
          <cell r="D4313">
            <v>12.59</v>
          </cell>
        </row>
        <row r="4314">
          <cell r="A4314">
            <v>93098</v>
          </cell>
          <cell r="B4314" t="str">
            <v>COTOVELO EM BRONZE/LATÃO, DN 15 MM X 1/2", 90 GRAUS, SEM ANEL DE SOLDA, BOLSA X ROSCA F, INSTALADO EM RAMAL E SUB-RAMAL  FORNECIMENTO E INSTALAÇÃO. AF_01/2016</v>
          </cell>
          <cell r="C4314" t="str">
            <v>UN</v>
          </cell>
          <cell r="D4314">
            <v>22.54</v>
          </cell>
        </row>
        <row r="4315">
          <cell r="A4315">
            <v>93099</v>
          </cell>
          <cell r="B4315" t="str">
            <v>CURVA EM COBRE, DN 22 MM, 45 GRAUS, SEM ANEL DE SOLDA, BOLSA X BOLSA, INSTALADO EM RAMAL E SUB-RAMAL  FORNECIMENTO E INSTALAÇÃO. AF_01/2016</v>
          </cell>
          <cell r="C4315" t="str">
            <v>UN</v>
          </cell>
          <cell r="D4315">
            <v>23.43</v>
          </cell>
        </row>
        <row r="4316">
          <cell r="A4316">
            <v>93100</v>
          </cell>
          <cell r="B4316" t="str">
            <v>COTOVELO EM BRONZE/LATÃO, DN 22 MM X 1/2", 90 GRAUS, SEM ANEL DE SOLDA, BOLSA X ROSCA F, INSTALADO EM RAMAL E SUB-RAMAL  FORNECIMENTO E INSTALAÇÃO. AF_01/2016</v>
          </cell>
          <cell r="C4316" t="str">
            <v>UN</v>
          </cell>
          <cell r="D4316">
            <v>34.590000000000003</v>
          </cell>
        </row>
        <row r="4317">
          <cell r="A4317">
            <v>93101</v>
          </cell>
          <cell r="B4317" t="str">
            <v>COTOVELO EM BRONZE/LATÃO, DN 22 MM X 3/4", 90 GRAUS, SEM ANEL DE SOLDA, BOLSA X ROSCA F, INSTALADO EM RAMAL E SUB-RAMAL  FORNECIMENTO E INSTALAÇÃO. AF_01/2016</v>
          </cell>
          <cell r="C4317" t="str">
            <v>UN</v>
          </cell>
          <cell r="D4317">
            <v>37.53</v>
          </cell>
        </row>
        <row r="4318">
          <cell r="A4318">
            <v>93102</v>
          </cell>
          <cell r="B4318" t="str">
            <v>CURVA EM COBRE, DN 28 MM, 45 GRAUS, SEM ANEL DE SOLDA, BOLSA X BOLSA, INSTALADO EM RAMAL E SUB-RAMAL  FORNECIMENTO E INSTALAÇÃO. AF_01/2016</v>
          </cell>
          <cell r="C4318" t="str">
            <v>UN</v>
          </cell>
          <cell r="D4318">
            <v>32.49</v>
          </cell>
        </row>
        <row r="4319">
          <cell r="A4319">
            <v>93103</v>
          </cell>
          <cell r="B4319" t="str">
            <v>LUVA PASSANTE EM COBRE, DN 15 MM, SEM ANEL DE SOLDA, INSTALADO EM RAMAL E SUB-RAMAL  FORNECIMENTO E INSTALAÇÃO. AF_01/2016</v>
          </cell>
          <cell r="C4319" t="str">
            <v>UN</v>
          </cell>
          <cell r="D4319">
            <v>8.2200000000000006</v>
          </cell>
        </row>
        <row r="4320">
          <cell r="A4320">
            <v>93104</v>
          </cell>
          <cell r="B4320" t="str">
            <v>CONECTOR EM BRONZE/LATÃO, DN 15 MM X 1/2", SEM ANEL DE SOLDA, BOLSA X ROSCA F, INSTALADO EM RAMAL E SUB-RAMAL  FORNECIMENTO E INSTALAÇÃO. AF_01/2016</v>
          </cell>
          <cell r="C4320" t="str">
            <v>UN</v>
          </cell>
          <cell r="D4320">
            <v>20.84</v>
          </cell>
        </row>
        <row r="4321">
          <cell r="A4321">
            <v>93105</v>
          </cell>
          <cell r="B4321" t="str">
            <v>CURVA DE TRANSPOSIÇÃO EM BRONZE/LATÃO, DN 15 MM, SEM ANEL DE SOLDA, BOLSA X BOLSA, INSTALADO EM RAMAL E SUB-RAMAL  FORNECIMENTO E INSTALAÇÃO. AF_01/2016</v>
          </cell>
          <cell r="C4321" t="str">
            <v>UN</v>
          </cell>
          <cell r="D4321">
            <v>25.87</v>
          </cell>
        </row>
        <row r="4322">
          <cell r="A4322">
            <v>93106</v>
          </cell>
          <cell r="B4322" t="str">
            <v>JUNTA DE EXPANSÃO EM COBRE, DN 15 MM, PONTA X PONTA, INSTALADO EM RAMAL E SUB-RAMAL  FORNECIMENTO E INSTALAÇÃO. AF_01/2016</v>
          </cell>
          <cell r="C4322" t="str">
            <v>UN</v>
          </cell>
          <cell r="D4322">
            <v>516.42999999999995</v>
          </cell>
        </row>
        <row r="4323">
          <cell r="A4323">
            <v>93107</v>
          </cell>
          <cell r="B4323" t="str">
            <v>LUVA PASSANTE EM COBRE, DN 22 MM, SEM ANEL DE SOLDA, INSTALADO EM RAMAL E SUB-RAMAL  FORNECIMENTO E INSTALAÇÃO. AF_01/2016</v>
          </cell>
          <cell r="C4323" t="str">
            <v>UN</v>
          </cell>
          <cell r="D4323">
            <v>15.46</v>
          </cell>
        </row>
        <row r="4324">
          <cell r="A4324">
            <v>93108</v>
          </cell>
          <cell r="B4324" t="str">
            <v>BUCHA DE REDUÇÃO EM COBRE, DN 22 MM X 15 MM, SEM ANEL DE SOLDA, PONTA X BOLSA, INSTALADO EM RAMAL E SUB-RAMAL  FORNECIMENTO E INSTALAÇÃO. AF_01/2016</v>
          </cell>
          <cell r="C4324" t="str">
            <v>UN</v>
          </cell>
          <cell r="D4324">
            <v>14.42</v>
          </cell>
        </row>
        <row r="4325">
          <cell r="A4325">
            <v>93109</v>
          </cell>
          <cell r="B4325" t="str">
            <v>JUNTA DE EXPANSÃO EM COBRE, DN 22 MM, PONTA X PONTA, INSTALADO EM RAMAL E SUB-RAMAL  FORNECIMENTO E INSTALAÇÃO. AF_01/2016</v>
          </cell>
          <cell r="C4325" t="str">
            <v>UN</v>
          </cell>
          <cell r="D4325">
            <v>600.96</v>
          </cell>
        </row>
        <row r="4326">
          <cell r="A4326">
            <v>93110</v>
          </cell>
          <cell r="B4326" t="str">
            <v>CONECTOR EM BRONZE/LATÃO, DN 22 MM X 1/2", SEM ANEL DE SOLDA, BOLSA X ROSCA F, INSTALADO EM RAMAL E SUB-RAMAL  FORNECIMENTO E INSTALAÇÃO. AF_01/2016</v>
          </cell>
          <cell r="C4326" t="str">
            <v>UN</v>
          </cell>
          <cell r="D4326">
            <v>23.77</v>
          </cell>
        </row>
        <row r="4327">
          <cell r="A4327">
            <v>93111</v>
          </cell>
          <cell r="B4327" t="str">
            <v>CONECTOR EM BRONZE/LATÃO, DN 22 MM X 3/4", SEM ANEL DE SOLDA, BOLSA X ROSCA F, INSTALADO EM RAMAL E SUB-RAMAL  FORNECIMENTO E INSTALAÇÃO. AF_01/2016</v>
          </cell>
          <cell r="C4327" t="str">
            <v>UN</v>
          </cell>
          <cell r="D4327">
            <v>27.67</v>
          </cell>
        </row>
        <row r="4328">
          <cell r="A4328">
            <v>93112</v>
          </cell>
          <cell r="B4328" t="str">
            <v>CURVA DE TRANSPOSIÇÃO EM BRONZE/LATÃO, DN 22 MM, SEM ANEL DE SOLDA, BOLSA X BOLSA, INSTALADO EM RAMAL E SUB-RAMAL  FORNECIMENTO E INSTALAÇÃO. AF_01/2016</v>
          </cell>
          <cell r="C4328" t="str">
            <v>UN</v>
          </cell>
          <cell r="D4328">
            <v>54.24</v>
          </cell>
        </row>
        <row r="4329">
          <cell r="A4329">
            <v>93113</v>
          </cell>
          <cell r="B4329" t="str">
            <v>LUVA PASSANTE EM COBRE, DN 28 MM, SEM ANEL DE SOLDA, INSTALADO EM RAMAL E SUB-RAMAL  FORNECIMENTO E INSTALAÇÃO. AF_01/2016</v>
          </cell>
          <cell r="C4329" t="str">
            <v>UN</v>
          </cell>
          <cell r="D4329">
            <v>22.64</v>
          </cell>
        </row>
        <row r="4330">
          <cell r="A4330">
            <v>93114</v>
          </cell>
          <cell r="B4330" t="str">
            <v>CONECTOR EM BRONZE/LATÃO, DN 28 MM X 1/2", SEM ANEL DE SOLDA, BOLSA X ROSCA F, INSTALADO EM RAMAL E SUB-RAMAL  FORNECIMENTO E INSTALAÇÃO. AF_01/2016</v>
          </cell>
          <cell r="C4330" t="str">
            <v>UN</v>
          </cell>
          <cell r="D4330">
            <v>38.21</v>
          </cell>
        </row>
        <row r="4331">
          <cell r="A4331">
            <v>93115</v>
          </cell>
          <cell r="B4331" t="str">
            <v>CURVA DE TRANSPOSIÇÃO EM BRONZE/LATÃO, DN 28 MM, SEM ANEL DE SOLDA, BOLSA X BOLSA, INSTALADO EM RAMAL E SUB-RAMAL  FORNECIMENTO E INSTALAÇÃO. AF_01/2016</v>
          </cell>
          <cell r="C4331" t="str">
            <v>UN</v>
          </cell>
          <cell r="D4331">
            <v>93.94</v>
          </cell>
        </row>
        <row r="4332">
          <cell r="A4332">
            <v>93116</v>
          </cell>
          <cell r="B4332" t="str">
            <v>JUNTA DE EXPANSÃO EM COBRE, DN 28 MM, PONTA X PONTA, INSTALADO EM RAMAL E SUB-RAMAL  FORNECIMENTO E INSTALAÇÃO. AF_01/2016</v>
          </cell>
          <cell r="C4332" t="str">
            <v>UN</v>
          </cell>
          <cell r="D4332">
            <v>661.64</v>
          </cell>
        </row>
        <row r="4333">
          <cell r="A4333">
            <v>93117</v>
          </cell>
          <cell r="B4333" t="str">
            <v>TE DUPLA CURVA EM BRONZE/LATÃO, DN 1/2" X 15 MM X 1/2", SEM ANEL DE SOLDA, ROSCA F X BOLSA X ROSCA F, INSTALADO EM RAMAL E SUB-RAMAL  FORNECIMENTO E INSTALAÇÃO. AF_01/2016</v>
          </cell>
          <cell r="C4333" t="str">
            <v>UN</v>
          </cell>
          <cell r="D4333">
            <v>67.38</v>
          </cell>
        </row>
        <row r="4334">
          <cell r="A4334">
            <v>93118</v>
          </cell>
          <cell r="B4334" t="str">
            <v>TE DUPLA CURVA EM BRONZE/LATÃO, DN 3/4" X 22 MM X 3/4", SEM ANEL DE SOLDA, ROSCA F X BOLSA X ROSCA F, INSTALADO EM RAMAL E SUB-RAMAL  FORNECIMENTO E INSTALAÇÃO. AF_01/2016</v>
          </cell>
          <cell r="C4334" t="str">
            <v>UN</v>
          </cell>
          <cell r="D4334">
            <v>99.53</v>
          </cell>
        </row>
        <row r="4335">
          <cell r="A4335">
            <v>93119</v>
          </cell>
          <cell r="B4335" t="str">
            <v>CURVA EM COBRE, DN 22 MM, 45 GRAUS, SEM ANEL DE SOLDA, BOLSA X BOLSA, INSTALADO EM PRUMADA  FORNECIMENTO E INSTALAÇÃO. AF_01/2016</v>
          </cell>
          <cell r="C4335" t="str">
            <v>UN</v>
          </cell>
          <cell r="D4335">
            <v>18.8</v>
          </cell>
        </row>
        <row r="4336">
          <cell r="A4336">
            <v>93120</v>
          </cell>
          <cell r="B4336" t="str">
            <v>COTOVELO EM BRONZE/LATÃO, DN 22 MM X 1/2", 90 GRAUS, SEM ANEL DE SOLDA, BOLSA X ROSCA F, INSTALADO EM PRUMADA  FORNECIMENTO E INSTALAÇÃO. AF_01/2016</v>
          </cell>
          <cell r="C4336" t="str">
            <v>UN</v>
          </cell>
          <cell r="D4336">
            <v>29.96</v>
          </cell>
        </row>
        <row r="4337">
          <cell r="A4337">
            <v>93121</v>
          </cell>
          <cell r="B4337" t="str">
            <v>COTOVELO EM BRONZE/LATÃO, DN 22 MM X 3/4", 90 GRAUS, SEM ANEL DE SOLDA, BOLSA X ROSCA F, INSTALADO EM PRUMADA  FORNECIMENTO E INSTALAÇÃO. AF_01/2016</v>
          </cell>
          <cell r="C4337" t="str">
            <v>UN</v>
          </cell>
          <cell r="D4337">
            <v>32.9</v>
          </cell>
        </row>
        <row r="4338">
          <cell r="A4338">
            <v>93122</v>
          </cell>
          <cell r="B4338" t="str">
            <v>CURVA EM COBRE, DN 28 MM, 45 GRAUS, SEM ANEL DE SOLDA, BOLSA X BOLSA, INSTALADO EM PRUMADA  FORNECIMENTO E INSTALAÇÃO. AF_01/2016</v>
          </cell>
          <cell r="C4338" t="str">
            <v>UN</v>
          </cell>
          <cell r="D4338">
            <v>28.06</v>
          </cell>
        </row>
        <row r="4339">
          <cell r="A4339">
            <v>93123</v>
          </cell>
          <cell r="B4339" t="str">
            <v>CURVA EM COBRE, DN 35 MM, 45 GRAUS, SEM ANEL DE SOLDA, BOLSA X BOLSA, INSTALADO EM PRUMADA  FORNECIMENTO E INSTALAÇÃO. AF_01/2016</v>
          </cell>
          <cell r="C4339" t="str">
            <v>UN</v>
          </cell>
          <cell r="D4339">
            <v>63.93</v>
          </cell>
        </row>
        <row r="4340">
          <cell r="A4340">
            <v>93124</v>
          </cell>
          <cell r="B4340" t="str">
            <v>CURVA EM COBRE, DN 42 MM, 45 GRAUS, SEM ANEL DE SOLDA, BOLSA X BOLSA, INSTALADO EM PRUMADA  FORNECIMENTO E INSTALAÇÃO. AF_01/2016</v>
          </cell>
          <cell r="C4340" t="str">
            <v>UN</v>
          </cell>
          <cell r="D4340">
            <v>101.51</v>
          </cell>
        </row>
        <row r="4341">
          <cell r="A4341">
            <v>93125</v>
          </cell>
          <cell r="B4341" t="str">
            <v>CURVA EM COBRE, DN 54 MM, 45 GRAUS, SEM ANEL DE SOLDA, BOLSA X BOLSA, INSTALADO EM PRUMADA  FORNECIMENTO E INSTALAÇÃO. AF_01/2016</v>
          </cell>
          <cell r="C4341" t="str">
            <v>UN</v>
          </cell>
          <cell r="D4341">
            <v>148.32</v>
          </cell>
        </row>
        <row r="4342">
          <cell r="A4342">
            <v>93126</v>
          </cell>
          <cell r="B4342" t="str">
            <v>CURVA EM COBRE, DN 66 MM, 45 GRAUS, SEM ANEL DE SOLDA, BOLSA X BOLSA, INSTALADO EM PRUMADA  FORNECIMENTO E INSTALAÇÃO. AF_01/2016</v>
          </cell>
          <cell r="C4342" t="str">
            <v>UN</v>
          </cell>
          <cell r="D4342">
            <v>332.19</v>
          </cell>
        </row>
        <row r="4343">
          <cell r="A4343">
            <v>93133</v>
          </cell>
          <cell r="B4343" t="str">
            <v>BUCHA DE REDUÇÃO EM COBRE, DN 28 MM X 22 MM, SEM ANEL DE SOLDA, INSTALADO EM RAMAL E SUB-RAMAL  FORNECIMENTO E INSTALAÇÃO. AF_01/2016</v>
          </cell>
          <cell r="C4343" t="str">
            <v>UN</v>
          </cell>
          <cell r="D4343">
            <v>20.16</v>
          </cell>
        </row>
        <row r="4344">
          <cell r="A4344">
            <v>94465</v>
          </cell>
          <cell r="B4344" t="str">
            <v>LUVA, EM FERRO GALVANIZADO, CONEXÃO ROSQUEADA, DN 50 (2), INSTALADO EM RESERVAÇÃO DE ÁGUA DE EDIFICAÇÃO QUE POSSUA RESERVATÓRIO DE FIBRA/FIBROCIMENTO  FORNECIMENTO E INSTALAÇÃO. AF_06/2016</v>
          </cell>
          <cell r="C4344" t="str">
            <v>UN</v>
          </cell>
          <cell r="D4344">
            <v>41.62</v>
          </cell>
        </row>
        <row r="4345">
          <cell r="A4345">
            <v>94466</v>
          </cell>
          <cell r="B4345" t="str">
            <v>NIPLE, EM FERRO GALVANIZADO, CONEXÃO ROSQUEADA, DN 50 (2), INSTALADO EM RESERVAÇÃO DE ÁGUA DE EDIFICAÇÃO QUE POSSUA RESERVATÓRIO DE FIBRA/FIBROCIMENTO  FORNECIMENTO E INSTALAÇÃO. AF_06/2016</v>
          </cell>
          <cell r="C4345" t="str">
            <v>UN</v>
          </cell>
          <cell r="D4345">
            <v>41.64</v>
          </cell>
        </row>
        <row r="4346">
          <cell r="A4346">
            <v>94467</v>
          </cell>
          <cell r="B4346" t="str">
            <v>LUVA, EM FERRO GALVANIZADO, CONEXÃO ROSQUEADA, DN 65 (2 1/2), INSTALADO EM RESERVAÇÃO DE ÁGUA DE EDIFICAÇÃO QUE POSSUA RESERVATÓRIO DE FIBRA/FIBROCIMENTO  FORNECIMENTO E INSTALAÇÃO. AF_06/2016</v>
          </cell>
          <cell r="C4346" t="str">
            <v>UN</v>
          </cell>
          <cell r="D4346">
            <v>64.45</v>
          </cell>
        </row>
        <row r="4347">
          <cell r="A4347">
            <v>94468</v>
          </cell>
          <cell r="B4347" t="str">
            <v>NIPLE, EM FERRO GALVANIZADO, CONEXÃO ROSQUEADA, DN 65 (2 1/2), INSTALADO EM RESERVAÇÃO DE ÁGUA DE EDIFICAÇÃO QUE POSSUA RESERVATÓRIO DE FIBRA/FIBROCIMENTO  FORNECIMENTO E INSTALAÇÃO. AF_06/2016</v>
          </cell>
          <cell r="C4347" t="str">
            <v>UN</v>
          </cell>
          <cell r="D4347">
            <v>56.34</v>
          </cell>
        </row>
        <row r="4348">
          <cell r="A4348">
            <v>94469</v>
          </cell>
          <cell r="B4348" t="str">
            <v>LUVA, EM FERRO GALVANIZADO, CONEXÃO ROSQUEADA, DN 80 (3), INSTALADO EM RESERVAÇÃO DE ÁGUA DE EDIFICAÇÃO QUE POSSUA RESERVATÓRIO DE FIBRA/FIBROCIMENTO  FORNECIMENTO E INSTALAÇÃO. AF_06/2016</v>
          </cell>
          <cell r="C4348" t="str">
            <v>UN</v>
          </cell>
          <cell r="D4348">
            <v>93.65</v>
          </cell>
        </row>
        <row r="4349">
          <cell r="A4349">
            <v>94470</v>
          </cell>
          <cell r="B4349" t="str">
            <v>NIPLE, EM FERRO GALVANIZADO, CONEXÃO ROSQUEADA, DN 80 (3), INSTALADO EM RESERVAÇÃO DE ÁGUA DE EDIFICAÇÃO QUE POSSUA RESERVATÓRIO DE FIBRA/FIBROCIMENTO  FORNECIMENTO E INSTALAÇÃO. AF_06/2016</v>
          </cell>
          <cell r="C4349" t="str">
            <v>UN</v>
          </cell>
          <cell r="D4349">
            <v>86.44</v>
          </cell>
        </row>
        <row r="4350">
          <cell r="A4350">
            <v>94471</v>
          </cell>
          <cell r="B4350" t="str">
            <v>COTOVELO 90 GRAUS, EM FERRO GALVANIZADO, CONEXÃO ROSQUEADA, DN 50 (2), INSTALADO EM RESERVAÇÃO DE ÁGUA DE EDIFICAÇÃO QUE POSSUA RESERVATÓRIO DE FIBRA/FIBROCIMENTO  FORNECIMENTO E INSTALAÇÃO. AF_06/2016</v>
          </cell>
          <cell r="C4350" t="str">
            <v>UN</v>
          </cell>
          <cell r="D4350">
            <v>59.93</v>
          </cell>
        </row>
        <row r="4351">
          <cell r="A4351">
            <v>94472</v>
          </cell>
          <cell r="B4351" t="str">
            <v>COTOVELO 45 GRAUS, EM FERRO GALVANIZADO, CONEXÃO ROSQUEADA, DN 50 (2), INSTALADO EM RESERVAÇÃO DE ÁGUA DE EDIFICAÇÃO QUE POSSUA RESERVATÓRIO DE FIBRA/FIBROCIMENTO  FORNECIMENTO E INSTALAÇÃO. AF_06/2016</v>
          </cell>
          <cell r="C4351" t="str">
            <v>UN</v>
          </cell>
          <cell r="D4351">
            <v>61.74</v>
          </cell>
        </row>
        <row r="4352">
          <cell r="A4352">
            <v>94473</v>
          </cell>
          <cell r="B4352" t="str">
            <v>COTOVELO 90 GRAUS, EM FERRO GALVANIZADO, CONEXÃO ROSQUEADA, DN 65 (2 1/2), INSTALADO EM RESERVAÇÃO DE ÁGUA DE EDIFICAÇÃO QUE POSSUA RESERVATÓRIO DE FIBRA/FIBROCIMENTO  FORNECIMENTO E INSTALAÇÃO. AF_06/2016</v>
          </cell>
          <cell r="C4352" t="str">
            <v>UN</v>
          </cell>
          <cell r="D4352">
            <v>92.19</v>
          </cell>
        </row>
        <row r="4353">
          <cell r="A4353">
            <v>94474</v>
          </cell>
          <cell r="B4353" t="str">
            <v>COTOVELO 45 GRAUS, EM FERRO GALVANIZADO, CONEXÃO ROSQUEADA, DN 65 (2 1/2), INSTALADO EM RESERVAÇÃO DE ÁGUA DE EDIFICAÇÃO QUE POSSUA RESERVATÓRIO DE FIBRA/FIBROCIMENTO  FORNECIMENTO E INSTALAÇÃO. AF_06/2016</v>
          </cell>
          <cell r="C4353" t="str">
            <v>UN</v>
          </cell>
          <cell r="D4353">
            <v>100.12</v>
          </cell>
        </row>
        <row r="4354">
          <cell r="A4354">
            <v>94475</v>
          </cell>
          <cell r="B4354" t="str">
            <v>COTOVELO 90 GRAUS, EM FERRO GALVANIZADO, CONEXÃO ROSQUEADA, DN 80 (3), INSTALADO EM RESERVAÇÃO DE ÁGUA DE EDIFICAÇÃO QUE POSSUA RESERVATÓRIO DE FIBRA/FIBROCIMENTO  FORNECIMENTO E INSTALAÇÃO. AF_06/2016</v>
          </cell>
          <cell r="C4354" t="str">
            <v>UN</v>
          </cell>
          <cell r="D4354">
            <v>126.76</v>
          </cell>
        </row>
        <row r="4355">
          <cell r="A4355">
            <v>94476</v>
          </cell>
          <cell r="B4355" t="str">
            <v>COTOVELO 45 GRAUS, EM FERRO GALVANIZADO, CONEXÃO ROSQUEADA, DN 80 (3), INSTALADO EM RESERVAÇÃO DE ÁGUA DE EDIFICAÇÃO QUE POSSUA RESERVATÓRIO DE FIBRA/FIBROCIMENTO  FORNECIMENTO E INSTALAÇÃO. AF_06/2016</v>
          </cell>
          <cell r="C4355" t="str">
            <v>UN</v>
          </cell>
          <cell r="D4355">
            <v>142.04</v>
          </cell>
        </row>
        <row r="4356">
          <cell r="A4356">
            <v>94477</v>
          </cell>
          <cell r="B4356" t="str">
            <v>TÊ, EM FERRO GALVANIZADO, CONEXÃO ROSQUEADA, DN 50 (2), INSTALADO EM RESERVAÇÃO DE ÁGUA DE EDIFICAÇÃO QUE POSSUA RESERVATÓRIO DE FIBRA/FIBROCIMENTO  FORNECIMENTO E INSTALAÇÃO. AF_06/2016</v>
          </cell>
          <cell r="C4356" t="str">
            <v>UN</v>
          </cell>
          <cell r="D4356">
            <v>79.8</v>
          </cell>
        </row>
        <row r="4357">
          <cell r="A4357">
            <v>94478</v>
          </cell>
          <cell r="B4357" t="str">
            <v>TÊ, EM FERRO GALVANIZADO, CONEXÃO ROSQUEADA, DN 65 (2 1/2), INSTALADO EM RESERVAÇÃO DE ÁGUA DE EDIFICAÇÃO QUE POSSUA RESERVATÓRIO DE FIBRA/FIBROCIMENTO  FORNECIMENTO E INSTALAÇÃO. AF_06/2016</v>
          </cell>
          <cell r="C4357" t="str">
            <v>UN</v>
          </cell>
          <cell r="D4357">
            <v>126.81</v>
          </cell>
        </row>
        <row r="4358">
          <cell r="A4358">
            <v>94479</v>
          </cell>
          <cell r="B4358" t="str">
            <v>TÊ, EM FERRO GALVANIZADO, CONEXÃO ROSQUEADA, DN 80 (3), INSTALADO EM RESERVAÇÃO DE ÁGUA DE EDIFICAÇÃO QUE POSSUA RESERVATÓRIO DE FIBRA/FIBROCIMENTO  FORNECIMENTO E INSTALAÇÃO. AF_06/2016</v>
          </cell>
          <cell r="C4358" t="str">
            <v>UN</v>
          </cell>
          <cell r="D4358">
            <v>167.44</v>
          </cell>
        </row>
        <row r="4359">
          <cell r="A4359">
            <v>94606</v>
          </cell>
          <cell r="B4359" t="str">
            <v>LUVA EM COBRE, DN 54 MM, SEM ANEL DE SOLDA, INSTALADO EM RESERVAÇÃO DE ÁGUA DE EDIFICAÇÃO QUE POSSUA RESERVATÓRIO DE FIBRA/FIBROCIMENTO  FORNECIMENTO E INSTALAÇÃO. AF_06/2016</v>
          </cell>
          <cell r="C4359" t="str">
            <v>UN</v>
          </cell>
          <cell r="D4359">
            <v>84.98</v>
          </cell>
        </row>
        <row r="4360">
          <cell r="A4360">
            <v>94608</v>
          </cell>
          <cell r="B4360" t="str">
            <v>LUVA EM COBRE, DN 66 MM, SEM ANEL DE SOLDA, INSTALADO EM RESERVAÇÃO DE ÁGUA DE EDIFICAÇÃO QUE POSSUA RESERVATÓRIO DE FIBRA/FIBROCIMENTO  FORNECIMENTO E INSTALAÇÃO. AF_06/2016</v>
          </cell>
          <cell r="C4360" t="str">
            <v>UN</v>
          </cell>
          <cell r="D4360">
            <v>217.48</v>
          </cell>
        </row>
        <row r="4361">
          <cell r="A4361">
            <v>94610</v>
          </cell>
          <cell r="B4361" t="str">
            <v>LUVA EM COBRE, DN 79 MM, SEM ANEL DE SOLDA, INSTALADO EM RESERVAÇÃO DE ÁGUA DE EDIFICAÇÃO QUE POSSUA RESERVATÓRIO DE FIBRA/FIBROCIMENTO  FORNECIMENTO E INSTALAÇÃO. AF_06/2016</v>
          </cell>
          <cell r="C4361" t="str">
            <v>UN</v>
          </cell>
          <cell r="D4361">
            <v>325.38</v>
          </cell>
        </row>
        <row r="4362">
          <cell r="A4362">
            <v>94612</v>
          </cell>
          <cell r="B4362" t="str">
            <v>LUVA DE COBRE, DN 104 MM, SEM ANEL DE SOLDA, INSTALADO EM RESERVAÇÃO DE ÁGUA DE EDIFICAÇÃO QUE POSSUA RESERVATÓRIO DE FIBRA/FIBROCIMENTO  FORNECIMENTO E INSTALAÇÃO. AF_06/2016</v>
          </cell>
          <cell r="C4362" t="str">
            <v>UN</v>
          </cell>
          <cell r="D4362">
            <v>459.14</v>
          </cell>
        </row>
        <row r="4363">
          <cell r="A4363">
            <v>94614</v>
          </cell>
          <cell r="B4363" t="str">
            <v>COTOVELO EM COBRE, DN 54 MM, 90 GRAUS, SEM ANEL DE SOLDA, INSTALADO EM RESERVAÇÃO DE ÁGUA DE EDIFICAÇÃO QUE POSSUA RESERVATÓRIO DE FIBRA/FIBROCIMENTO  FORNECIMENTO E INSTALAÇÃO. AF_06/2016</v>
          </cell>
          <cell r="C4363" t="str">
            <v>UN</v>
          </cell>
          <cell r="D4363">
            <v>144.85</v>
          </cell>
        </row>
        <row r="4364">
          <cell r="A4364">
            <v>94615</v>
          </cell>
          <cell r="B4364" t="str">
            <v>CURVA EM COBRE, DN 54 MM, 45 GRAUS, SEM ANEL DE SOLDA, BOLSA X BOLSA, INSTALADO EM RESERVAÇÃO DE ÁGUA DE EDIFICAÇÃO QUE POSSUA RESERVATÓRIO DE FIBRA/FIBROCIMENTO  FORNECIMENTO E INSTALAÇÃO. AF_06/2016</v>
          </cell>
          <cell r="C4364" t="str">
            <v>UN</v>
          </cell>
          <cell r="D4364">
            <v>165.65</v>
          </cell>
        </row>
        <row r="4365">
          <cell r="A4365">
            <v>94616</v>
          </cell>
          <cell r="B4365" t="str">
            <v>COTOVELO EM COBRE, DN 66 MM, 90 GRAUS, SEM ANEL DE SOLDA, INSTALADO EM RESERVAÇÃO DE ÁGUA DE EDIFICAÇÃO QUE POSSUA RESERVATÓRIO DE FIBRA/FIBROCIMENTO  FORNECIMENTO E INSTALAÇÃO. AF_06/2016</v>
          </cell>
          <cell r="C4365" t="str">
            <v>UN</v>
          </cell>
          <cell r="D4365">
            <v>418.22</v>
          </cell>
        </row>
        <row r="4366">
          <cell r="A4366">
            <v>94617</v>
          </cell>
          <cell r="B4366" t="str">
            <v>CURVA EM COBRE, DN 66 MM, 45 GRAUS, SEM ANEL DE SOLDA, BOLSA X BOLSA, INSTALADO EM RESERVAÇÃO DE ÁGUA DE EDIFICAÇÃO QUE POSSUA RESERVATÓRIO DE FIBRA/FIBROCIMENTO  FORNECIMENTO E INSTALAÇÃO. AF_06/2016</v>
          </cell>
          <cell r="C4366" t="str">
            <v>UN</v>
          </cell>
          <cell r="D4366">
            <v>345.9</v>
          </cell>
        </row>
        <row r="4367">
          <cell r="A4367">
            <v>94618</v>
          </cell>
          <cell r="B4367" t="str">
            <v>COTOVELO EM COBRE, DN 79 MM, 90 GRAUS, SEM ANEL DE SOLDA, INSTALADO EM RESERVAÇÃO DE ÁGUA DE EDIFICAÇÃO QUE POSSUA RESERVATÓRIO DE FIBRA/FIBROCIMENTO  FORNECIMENTO E INSTALAÇÃO. AF_06/2016</v>
          </cell>
          <cell r="C4367" t="str">
            <v>UN</v>
          </cell>
          <cell r="D4367">
            <v>409.77</v>
          </cell>
        </row>
        <row r="4368">
          <cell r="A4368">
            <v>94620</v>
          </cell>
          <cell r="B4368" t="str">
            <v>COTOVELO EM COBRE, DN 104 MM, 90 GRAUS, SEM ANEL DE SOLDA, INSTALADO EM RESERVAÇÃO DE ÁGUA DE EDIFICAÇÃO QUE POSSUA RESERVATÓRIO DE FIBRA/FIBROCIMENTO  FORNECIMENTO E INSTALAÇÃO. AF_06/2016</v>
          </cell>
          <cell r="C4368" t="str">
            <v>UN</v>
          </cell>
          <cell r="D4368">
            <v>950.74</v>
          </cell>
        </row>
        <row r="4369">
          <cell r="A4369">
            <v>94622</v>
          </cell>
          <cell r="B4369" t="str">
            <v>TE EM COBRE, DN 54 MM, SEM ANEL DE SOLDA, INSTALADO EM RESERVAÇÃO DE ÁGUA DE EDIFICAÇÃO QUE POSSUA RESERVATÓRIO DE FIBRA/FIBROCIMENTO  FORNECIMENTO E INSTALAÇÃO. AF_06/2016</v>
          </cell>
          <cell r="C4369" t="str">
            <v>UN</v>
          </cell>
          <cell r="D4369">
            <v>213.06</v>
          </cell>
        </row>
        <row r="4370">
          <cell r="A4370">
            <v>94623</v>
          </cell>
          <cell r="B4370" t="str">
            <v>TE EM COBRE, DN 66 MM, SEM ANEL DE SOLDA, INSTALADO EM RESERVAÇÃO DE ÁGUA DE EDIFICAÇÃO QUE POSSUA RESERVATÓRIO DE FIBRA/FIBROCIMENTO  FORNECIMENTO E INSTALAÇÃO. AF_06/2016</v>
          </cell>
          <cell r="C4370" t="str">
            <v>UN</v>
          </cell>
          <cell r="D4370">
            <v>517.13</v>
          </cell>
        </row>
        <row r="4371">
          <cell r="A4371">
            <v>94624</v>
          </cell>
          <cell r="B4371" t="str">
            <v>TE EM COBRE, DN 79 MM, SEM ANEL DE SOLDA, INSTALADO EM RESERVAÇÃO DE ÁGUA DE EDIFICAÇÃO QUE POSSUA RESERVATÓRIO DE FIBRA/FIBROCIMENTO  FORNECIMENTO E INSTALAÇÃO. AF_06/2016</v>
          </cell>
          <cell r="C4371" t="str">
            <v>UN</v>
          </cell>
          <cell r="D4371">
            <v>792.05</v>
          </cell>
        </row>
        <row r="4372">
          <cell r="A4372">
            <v>94625</v>
          </cell>
          <cell r="B4372" t="str">
            <v>TE EM COBRE, DN 104 MM, SEM ANEL DE SOLDA, INSTALADO EM RESERVAÇÃO DE ÁGUA DE EDIFICAÇÃO QUE POSSUA RESERVATÓRIO DE FIBRA/FIBROCIMENTO  FORNECIMENTO E INSTALAÇÃO. AF_06/2016</v>
          </cell>
          <cell r="C4372" t="str">
            <v>UN</v>
          </cell>
          <cell r="D4372">
            <v>1662.16</v>
          </cell>
        </row>
        <row r="4373">
          <cell r="A4373">
            <v>94656</v>
          </cell>
          <cell r="B4373" t="str">
            <v>ADAPTADOR CURTO COM BOLSA E ROSCA PARA REGISTRO, PVC, SOLDÁVEL, DN  25 MM X 3/4 , INSTALADO EM RESERVAÇÃO DE ÁGUA DE EDIFICAÇÃO QUE POSSUA RESERVATÓRIO DE FIBRA/FIBROCIMENTO   FORNECIMENTO E INSTALAÇÃO. AF_06/2016</v>
          </cell>
          <cell r="C4373" t="str">
            <v>UN</v>
          </cell>
          <cell r="D4373">
            <v>5.89</v>
          </cell>
        </row>
        <row r="4374">
          <cell r="A4374">
            <v>94657</v>
          </cell>
          <cell r="B4374" t="str">
            <v>LUVA PVC, SOLDÁVEL, DN  25 MM, INSTALADA EM RESERVAÇÃO DE ÁGUA DE EDIFICAÇÃO QUE POSSUA RESERVATÓRIO DE FIBRA/FIBROCIMENTO   FORNECIMENTO E INSTALAÇÃO. AF_06/2016</v>
          </cell>
          <cell r="C4374" t="str">
            <v>UN</v>
          </cell>
          <cell r="D4374">
            <v>5.78</v>
          </cell>
        </row>
        <row r="4375">
          <cell r="A4375">
            <v>94658</v>
          </cell>
          <cell r="B4375" t="str">
            <v>ADAPTADOR CURTO COM BOLSA E ROSCA PARA REGISTRO, PVC, SOLDÁVEL, DN 32 MM X 1 , INSTALADO EM RESERVAÇÃO DE ÁGUA DE EDIFICAÇÃO QUE POSSUA RESERVATÓRIO DE FIBRA/FIBROCIMENTO   FORNECIMENTO E INSTALAÇÃO. AF_06/2016</v>
          </cell>
          <cell r="C4375" t="str">
            <v>UN</v>
          </cell>
          <cell r="D4375">
            <v>6.9</v>
          </cell>
        </row>
        <row r="4376">
          <cell r="A4376">
            <v>94659</v>
          </cell>
          <cell r="B4376" t="str">
            <v>LUVA PVC, SOLDÁVEL, DN 32 MM, INSTALADA EM RESERVAÇÃO DE ÁGUA DE EDIFICAÇÃO QUE POSSUA RESERVATÓRIO DE FIBRA/FIBROCIMENTO   FORNECIMENTO E INSTALAÇÃO. AF_06/2016</v>
          </cell>
          <cell r="C4376" t="str">
            <v>UN</v>
          </cell>
          <cell r="D4376">
            <v>7.01</v>
          </cell>
        </row>
        <row r="4377">
          <cell r="A4377">
            <v>94660</v>
          </cell>
          <cell r="B4377" t="str">
            <v>ADAPTADOR CURTO COM BOLSA E ROSCA PARA REGISTRO, PVC, SOLDÁVEL, DN 40 MM X 1 1/4 , INSTALADO EM RESERVAÇÃO DE ÁGUA DE EDIFICAÇÃO QUE POSSUA RESERVATÓRIO DE FIBRA/FIBROCIMENTO   FORNECIMENTO E INSTALAÇÃO. AF_06/2016</v>
          </cell>
          <cell r="C4377" t="str">
            <v>UN</v>
          </cell>
          <cell r="D4377">
            <v>11.46</v>
          </cell>
        </row>
        <row r="4378">
          <cell r="A4378">
            <v>94661</v>
          </cell>
          <cell r="B4378" t="str">
            <v>LUVA, PVC, SOLDÁVEL, DN 40 MM, INSTALADO EM RESERVAÇÃO DE ÁGUA DE EDIFICAÇÃO QUE POSSUA RESERVATÓRIO DE FIBRA/FIBROCIMENTO   FORNECIMENTO E INSTALAÇÃO. AF_06/2016</v>
          </cell>
          <cell r="C4378" t="str">
            <v>UN</v>
          </cell>
          <cell r="D4378">
            <v>11.94</v>
          </cell>
        </row>
        <row r="4379">
          <cell r="A4379">
            <v>94662</v>
          </cell>
          <cell r="B4379" t="str">
            <v>ADAPTADOR CURTO COM BOLSA E ROSCA PARA REGISTRO, PVC, SOLDÁVEL, DN 50 MM X 1 1/2 , INSTALADO EM RESERVAÇÃO DE ÁGUA DE EDIFICAÇÃO QUE POSSUA RESERVATÓRIO DE FIBRA/FIBROCIMENTO   FORNECIMENTO E INSTALAÇÃO. AF_06/2016</v>
          </cell>
          <cell r="C4379" t="str">
            <v>UN</v>
          </cell>
          <cell r="D4379">
            <v>12.48</v>
          </cell>
        </row>
        <row r="4380">
          <cell r="A4380">
            <v>94663</v>
          </cell>
          <cell r="B4380" t="str">
            <v>LUVA, PVC, SOLDÁVEL, DN 50 MM, INSTALADO EM RESERVAÇÃO DE ÁGUA DE EDIFICAÇÃO QUE POSSUA RESERVATÓRIO DE FIBRA/FIBROCIMENTO   FORNECIMENTO E INSTALAÇÃO. AF_06/2016</v>
          </cell>
          <cell r="C4380" t="str">
            <v>UN</v>
          </cell>
          <cell r="D4380">
            <v>12.67</v>
          </cell>
        </row>
        <row r="4381">
          <cell r="A4381">
            <v>94664</v>
          </cell>
          <cell r="B4381" t="str">
            <v>ADAPTADOR CURTO COM BOLSA E ROSCA PARA REGISTRO, PVC, SOLDÁVEL, DN 60 MM X 2 , INSTALADO EM RESERVAÇÃO DE ÁGUA DE EDIFICAÇÃO QUE POSSUA RESERVATÓRIO DE FIBRA/FIBROCIMENTO   FORNECIMENTO E INSTALAÇÃO. AF_06/2016</v>
          </cell>
          <cell r="C4381" t="str">
            <v>UN</v>
          </cell>
          <cell r="D4381">
            <v>27.42</v>
          </cell>
        </row>
        <row r="4382">
          <cell r="A4382">
            <v>94665</v>
          </cell>
          <cell r="B4382" t="str">
            <v>LUVA, PVC, SOLDÁVEL, DN 60 MM, INSTALADO EM RESERVAÇÃO DE ÁGUA DE EDIFICAÇÃO QUE POSSUA RESERVATÓRIO DE FIBRA/FIBROCIMENTO   FORNECIMENTO E INSTALAÇÃO. AF_06/2016</v>
          </cell>
          <cell r="C4382" t="str">
            <v>UN</v>
          </cell>
          <cell r="D4382">
            <v>27.4</v>
          </cell>
        </row>
        <row r="4383">
          <cell r="A4383">
            <v>94666</v>
          </cell>
          <cell r="B4383" t="str">
            <v>ADAPTADOR CURTO COM BOLSA E ROSCA PARA REGISTRO, PVC, SOLDÁVEL, DN 75 MM X 2 1/2 , INSTALADO EM RESERVAÇÃO DE ÁGUA DE EDIFICAÇÃO QUE POSSUA RESERVATÓRIO DE FIBRA/FIBROCIMENTO   FORNECIMENTO E INSTALAÇÃO. AF_06/2016</v>
          </cell>
          <cell r="C4383" t="str">
            <v>UN</v>
          </cell>
          <cell r="D4383">
            <v>33.29</v>
          </cell>
        </row>
        <row r="4384">
          <cell r="A4384">
            <v>94667</v>
          </cell>
          <cell r="B4384" t="str">
            <v>LUVA, PVC, SOLDÁVEL, DN 75 MM, INSTALADO EM RESERVAÇÃO DE ÁGUA DE EDIFICAÇÃO QUE POSSUA RESERVATÓRIO DE FIBRA/FIBROCIMENTO   FORNECIMENTO E INSTALAÇÃO. AF_06/2016</v>
          </cell>
          <cell r="C4384" t="str">
            <v>UN</v>
          </cell>
          <cell r="D4384">
            <v>36.94</v>
          </cell>
        </row>
        <row r="4385">
          <cell r="A4385">
            <v>94668</v>
          </cell>
          <cell r="B4385" t="str">
            <v>ADAPTADOR CURTO COM BOLSA E ROSCA PARA REGISTRO, PVC, SOLDÁVEL, DN 85 MM X 3 , INSTALADO EM RESERVAÇÃO DE ÁGUA DE EDIFICAÇÃO QUE POSSUA RESERVATÓRIO DE FIBRA/FIBROCIMENTO   FORNECIMENTO E INSTALAÇÃO. AF_06/2016</v>
          </cell>
          <cell r="C4385" t="str">
            <v>UN</v>
          </cell>
          <cell r="D4385">
            <v>57.16</v>
          </cell>
        </row>
        <row r="4386">
          <cell r="A4386">
            <v>94669</v>
          </cell>
          <cell r="B4386" t="str">
            <v>LUVA, PVC, SOLDÁVEL, DN 85 MM, INSTALADO EM RESERVAÇÃO DE ÁGUA DE EDIFICAÇÃO QUE POSSUA RESERVATÓRIO DE FIBRA/FIBROCIMENTO   FORNECIMENTO E INSTALAÇÃO. AF_06/2016</v>
          </cell>
          <cell r="C4386" t="str">
            <v>UN</v>
          </cell>
          <cell r="D4386">
            <v>77.680000000000007</v>
          </cell>
        </row>
        <row r="4387">
          <cell r="A4387">
            <v>94670</v>
          </cell>
          <cell r="B4387" t="str">
            <v>ADAPTADOR CURTO COM BOLSA E ROSCA PARA REGISTRO, PVC, SOLDÁVEL, DN 110 MM X 4 , INSTALADO EM RESERVAÇÃO DE ÁGUA DE EDIFICAÇÃO QUE POSSUA RESERVATÓRIO DE FIBRA/FIBROCIMENTO   FORNECIMENTO E INSTALAÇÃO. AF_06/2016</v>
          </cell>
          <cell r="C4387" t="str">
            <v>UN</v>
          </cell>
          <cell r="D4387">
            <v>75.430000000000007</v>
          </cell>
        </row>
        <row r="4388">
          <cell r="A4388">
            <v>94671</v>
          </cell>
          <cell r="B4388" t="str">
            <v>LUVA, PVC, SOLDÁVEL, DN 110 MM, INSTALADO EM RESERVAÇÃO DE ÁGUA DE EDIFICAÇÃO QUE POSSUA RESERVATÓRIO DE FIBRA/FIBROCIMENTO   FORNECIMENTO E INSTALAÇÃO. AF_06/2016</v>
          </cell>
          <cell r="C4388" t="str">
            <v>UN</v>
          </cell>
          <cell r="D4388">
            <v>109.64</v>
          </cell>
        </row>
        <row r="4389">
          <cell r="A4389">
            <v>94672</v>
          </cell>
          <cell r="B4389" t="str">
            <v>JOELHO 90 GRAUS COM BUCHA DE LATÃO, PVC, SOLDÁVEL, DN  25 MM, X 3/4 INSTALADO EM RESERVAÇÃO DE ÁGUA DE EDIFICAÇÃO QUE POSSUA RESERVATÓRIO DE FIBRA/FIBROCIMENTO   FORNECIMENTO E INSTALAÇÃO. AF_06/2016</v>
          </cell>
          <cell r="C4389" t="str">
            <v>UN</v>
          </cell>
          <cell r="D4389">
            <v>10.07</v>
          </cell>
        </row>
        <row r="4390">
          <cell r="A4390">
            <v>94673</v>
          </cell>
          <cell r="B4390" t="str">
            <v>CURVA 90 GRAUS, PVC, SOLDÁVEL, DN  25 MM, INSTALADO EM RESERVAÇÃO DE ÁGUA DE EDIFICAÇÃO QUE POSSUA RESERVATÓRIO DE FIBRA/FIBROCIMENTO   FORNECIMENTO E INSTALAÇÃO. AF_06/2016</v>
          </cell>
          <cell r="C4390" t="str">
            <v>UN</v>
          </cell>
          <cell r="D4390">
            <v>9.7899999999999991</v>
          </cell>
        </row>
        <row r="4391">
          <cell r="A4391">
            <v>94674</v>
          </cell>
          <cell r="B4391" t="str">
            <v>JOELHO 90 GRAUS, PVC, SOLDÁVEL, DN 32 MM INSTALADO EM RESERVAÇÃO DE ÁGUA DE EDIFICAÇÃO QUE POSSUA RESERVATÓRIO DE FIBRA/FIBROCIMENTO   FORNECIMENTO E INSTALAÇÃO. AF_06/2016</v>
          </cell>
          <cell r="C4391" t="str">
            <v>UN</v>
          </cell>
          <cell r="D4391">
            <v>8.83</v>
          </cell>
        </row>
        <row r="4392">
          <cell r="A4392">
            <v>94675</v>
          </cell>
          <cell r="B4392" t="str">
            <v>CURVA 90 GRAUS, PVC, SOLDÁVEL, DN 32 MM, INSTALADO EM RESERVAÇÃO DE ÁGUA DE EDIFICAÇÃO QUE POSSUA RESERVATÓRIO DE FIBRA/FIBROCIMENTO   FORNECIMENTO E INSTALAÇÃO. AF_06/2016</v>
          </cell>
          <cell r="C4392" t="str">
            <v>UN</v>
          </cell>
          <cell r="D4392">
            <v>14.01</v>
          </cell>
        </row>
        <row r="4393">
          <cell r="A4393">
            <v>94676</v>
          </cell>
          <cell r="B4393" t="str">
            <v>JOELHO 90 GRAUS, PVC, SOLDÁVEL, DN 40 MM INSTALADO EM RESERVAÇÃO DE ÁGUA DE EDIFICAÇÃO QUE POSSUA RESERVATÓRIO DE FIBRA/FIBROCIMENTO   FORNECIMENTO E INSTALAÇÃO. AF_06/2016</v>
          </cell>
          <cell r="C4393" t="str">
            <v>UN</v>
          </cell>
          <cell r="D4393">
            <v>15.5</v>
          </cell>
        </row>
        <row r="4394">
          <cell r="A4394">
            <v>94677</v>
          </cell>
          <cell r="B4394" t="str">
            <v>CURVA 90 GRAUS, PVC, SOLDÁVEL, DN 40 MM, INSTALADO EM RESERVAÇÃO DE ÁGUA DE EDIFICAÇÃO QUE POSSUA RESERVATÓRIO DE FIBRA/FIBROCIMENTO   FORNECIMENTO E INSTALAÇÃO. AF_06/2016</v>
          </cell>
          <cell r="C4394" t="str">
            <v>UN</v>
          </cell>
          <cell r="D4394">
            <v>23.28</v>
          </cell>
        </row>
        <row r="4395">
          <cell r="A4395">
            <v>94678</v>
          </cell>
          <cell r="B4395" t="str">
            <v>JOELHO 90 GRAUS, PVC, SOLDÁVEL, DN 50 MM INSTALADO EM RESERVAÇÃO DE ÁGUA DE EDIFICAÇÃO QUE POSSUA RESERVATÓRIO DE FIBRA/FIBROCIMENTO   FORNECIMENTO E INSTALAÇÃO. AF_06/2016</v>
          </cell>
          <cell r="C4395" t="str">
            <v>UN</v>
          </cell>
          <cell r="D4395">
            <v>15.96</v>
          </cell>
        </row>
        <row r="4396">
          <cell r="A4396">
            <v>94679</v>
          </cell>
          <cell r="B4396" t="str">
            <v>CURVA 90 GRAUS, PVC, SOLDÁVEL, DN 50 MM, INSTALADO EM RESERVAÇÃO DE ÁGUA DE EDIFICAÇÃO QUE POSSUA RESERVATÓRIO DE FIBRA/FIBROCIMENTO   FORNECIMENTO E INSTALAÇÃO. AF_06/2016</v>
          </cell>
          <cell r="C4396" t="str">
            <v>UN</v>
          </cell>
          <cell r="D4396">
            <v>26.21</v>
          </cell>
        </row>
        <row r="4397">
          <cell r="A4397">
            <v>94680</v>
          </cell>
          <cell r="B4397" t="str">
            <v>JOELHO 90 GRAUS, PVC, SOLDÁVEL, DN 60 MM INSTALADO EM RESERVAÇÃO DE ÁGUA DE EDIFICAÇÃO QUE POSSUA RESERVATÓRIO DE FIBRA/FIBROCIMENTO   FORNECIMENTO E INSTALAÇÃO. AF_06/2016</v>
          </cell>
          <cell r="C4397" t="str">
            <v>UN</v>
          </cell>
          <cell r="D4397">
            <v>44.3</v>
          </cell>
        </row>
        <row r="4398">
          <cell r="A4398">
            <v>94681</v>
          </cell>
          <cell r="B4398" t="str">
            <v>CURVA 90 GRAUS, PVC, SOLDÁVEL, DN 60 MM, INSTALADO EM RESERVAÇÃO DE ÁGUA DE EDIFICAÇÃO QUE POSSUA RESERVATÓRIO DE FIBRA/FIBROCIMENTO   FORNECIMENTO E INSTALAÇÃO. AF_06/2016</v>
          </cell>
          <cell r="C4398" t="str">
            <v>UN</v>
          </cell>
          <cell r="D4398">
            <v>58.34</v>
          </cell>
        </row>
        <row r="4399">
          <cell r="A4399">
            <v>94682</v>
          </cell>
          <cell r="B4399" t="str">
            <v>JOELHO 90 GRAUS, PVC, SOLDÁVEL, DN 75 MM INSTALADO EM RESERVAÇÃO DE ÁGUA DE EDIFICAÇÃO QUE POSSUA RESERVATÓRIO DE FIBRA/FIBROCIMENTO   FORNECIMENTO E INSTALAÇÃO. AF_06/2016</v>
          </cell>
          <cell r="C4399" t="str">
            <v>UN</v>
          </cell>
          <cell r="D4399">
            <v>116.55</v>
          </cell>
        </row>
        <row r="4400">
          <cell r="A4400">
            <v>94683</v>
          </cell>
          <cell r="B4400" t="str">
            <v>CURVA 90 GRAUS, PVC, SOLDÁVEL, DN 75 MM, INSTALADO EM RESERVAÇÃO DE ÁGUA DE EDIFICAÇÃO QUE POSSUA RESERVATÓRIO DE FIBRA/FIBROCIMENTO   FORNECIMENTO E INSTALAÇÃO. AF_06/2016</v>
          </cell>
          <cell r="C4400" t="str">
            <v>UN</v>
          </cell>
          <cell r="D4400">
            <v>75.33</v>
          </cell>
        </row>
        <row r="4401">
          <cell r="A4401">
            <v>94684</v>
          </cell>
          <cell r="B4401" t="str">
            <v>JOELHO 90 GRAUS, PVC, SOLDÁVEL, DN 85 MM INSTALADO EM RESERVAÇÃO DE ÁGUA DE EDIFICAÇÃO QUE POSSUA RESERVATÓRIO DE FIBRA/FIBROCIMENTO   FORNECIMENTO E INSTALAÇÃO. AF_06/2016</v>
          </cell>
          <cell r="C4401" t="str">
            <v>UN</v>
          </cell>
          <cell r="D4401">
            <v>149.15</v>
          </cell>
        </row>
        <row r="4402">
          <cell r="A4402">
            <v>94685</v>
          </cell>
          <cell r="B4402" t="str">
            <v>CURVA 90 GRAUS, PVC, SOLDÁVEL, DN 85 MM, INSTALADO EM RESERVAÇÃO DE ÁGUA DE EDIFICAÇÃO QUE POSSUA RESERVATÓRIO DE FIBRA/FIBROCIMENTO   FORNECIMENTO E INSTALAÇÃO. AF_06/2016</v>
          </cell>
          <cell r="C4402" t="str">
            <v>UN</v>
          </cell>
          <cell r="D4402">
            <v>114.83</v>
          </cell>
        </row>
        <row r="4403">
          <cell r="A4403">
            <v>94686</v>
          </cell>
          <cell r="B4403" t="str">
            <v>JOELHO 90 GRAUS, PVC, SOLDÁVEL, DN 110 MM INSTALADO EM RESERVAÇÃO DE ÁGUA DE EDIFICAÇÃO QUE POSSUA RESERVATÓRIO DE FIBRA/FIBROCIMENTO   FORNECIMENTO E INSTALAÇÃO. AF_06/2016</v>
          </cell>
          <cell r="C4403" t="str">
            <v>UN</v>
          </cell>
          <cell r="D4403">
            <v>278.51</v>
          </cell>
        </row>
        <row r="4404">
          <cell r="A4404">
            <v>94687</v>
          </cell>
          <cell r="B4404" t="str">
            <v>CURVA 90 GRAUS, PVC, SOLDÁVEL, DN 110 MM, INSTALADO EM RESERVAÇÃO DE ÁGUA DE EDIFICAÇÃO QUE POSSUA RESERVATÓRIO DE FIBRA/FIBROCIMENTO   FORNECIMENTO E INSTALAÇÃO. AF_06/2016</v>
          </cell>
          <cell r="C4404" t="str">
            <v>UN</v>
          </cell>
          <cell r="D4404">
            <v>226.79</v>
          </cell>
        </row>
        <row r="4405">
          <cell r="A4405">
            <v>94688</v>
          </cell>
          <cell r="B4405" t="str">
            <v>TÊ, PVC, SOLDÁVEL, DN  25 MM INSTALADO EM RESERVAÇÃO DE ÁGUA DE EDIFICAÇÃO QUE POSSUA RESERVATÓRIO DE FIBRA/FIBROCIMENTO   FORNECIMENTO E INSTALAÇÃO. AF_06/2016</v>
          </cell>
          <cell r="C4405" t="str">
            <v>UN</v>
          </cell>
          <cell r="D4405">
            <v>10.199999999999999</v>
          </cell>
        </row>
        <row r="4406">
          <cell r="A4406">
            <v>94689</v>
          </cell>
          <cell r="B4406" t="str">
            <v>TÊ COM BUCHA DE LATÃO NA BOLSA CENTRAL, PVC, SOLDÁVEL, DN  25 MM X 3/4 , INSTALADO EM RESERVAÇÃO DE ÁGUA DE EDIFICAÇÃO QUE POSSUA RESERVATÓRIO DE FIBRA/FIBROCIMENTO   FORNECIMENTO E INSTALAÇÃO. AF_06/2016</v>
          </cell>
          <cell r="C4406" t="str">
            <v>UN</v>
          </cell>
          <cell r="D4406">
            <v>13.91</v>
          </cell>
        </row>
        <row r="4407">
          <cell r="A4407">
            <v>94690</v>
          </cell>
          <cell r="B4407" t="str">
            <v>TÊ, PVC, SOLDÁVEL, DN 32 MM INSTALADO EM RESERVAÇÃO DE ÁGUA DE EDIFICAÇÃO QUE POSSUA RESERVATÓRIO DE FIBRA/FIBROCIMENTO   FORNECIMENTO E INSTALAÇÃO. AF_06/2016</v>
          </cell>
          <cell r="C4407" t="str">
            <v>UN</v>
          </cell>
          <cell r="D4407">
            <v>13.31</v>
          </cell>
        </row>
        <row r="4408">
          <cell r="A4408">
            <v>94691</v>
          </cell>
          <cell r="B4408" t="str">
            <v>TÊ DE REDUÇÃO, PVC, SOLDÁVEL, DN 32 MM X  25 MM, INSTALADO EM RESERVAÇÃO DE ÁGUA DE EDIFICAÇÃO QUE POSSUA RESERVATÓRIO DE FIBRA/FIBROCIMENTO   FORNECIMENTO E INSTALAÇÃO. AF_06/2016</v>
          </cell>
          <cell r="C4408" t="str">
            <v>UN</v>
          </cell>
          <cell r="D4408">
            <v>15.46</v>
          </cell>
        </row>
        <row r="4409">
          <cell r="A4409">
            <v>94692</v>
          </cell>
          <cell r="B4409" t="str">
            <v>TÊ, PVC, SOLDÁVEL, DN 40 MM INSTALADO EM RESERVAÇÃO DE ÁGUA DE EDIFICAÇÃO QUE POSSUA RESERVATÓRIO DE FIBRA/FIBROCIMENTO   FORNECIMENTO E INSTALAÇÃO. AF_06/2016</v>
          </cell>
          <cell r="C4409" t="str">
            <v>UN</v>
          </cell>
          <cell r="D4409">
            <v>23.53</v>
          </cell>
        </row>
        <row r="4410">
          <cell r="A4410">
            <v>94693</v>
          </cell>
          <cell r="B4410" t="str">
            <v>TÊ DE REDUÇÃO, PVC, SOLDÁVEL, DN 40 MM X 32 MM, INSTALADO EM RESERVAÇÃO DE ÁGUA DE EDIFICAÇÃO QUE POSSUA RESERVATÓRIO DE FIBRA/FIBROCIMENTO   FORNECIMENTO E INSTALAÇÃO. AF_06/2016</v>
          </cell>
          <cell r="C4410" t="str">
            <v>UN</v>
          </cell>
          <cell r="D4410">
            <v>24.62</v>
          </cell>
        </row>
        <row r="4411">
          <cell r="A4411">
            <v>94694</v>
          </cell>
          <cell r="B4411" t="str">
            <v>TÊ, PVC, SOLDÁVEL, DN 50 MM INSTALADO EM RESERVAÇÃO DE ÁGUA DE EDIFICAÇÃO QUE POSSUA RESERVATÓRIO DE FIBRA/FIBROCIMENTO   FORNECIMENTO E INSTALAÇÃO. AF_06/2016</v>
          </cell>
          <cell r="C4411" t="str">
            <v>UN</v>
          </cell>
          <cell r="D4411">
            <v>24.68</v>
          </cell>
        </row>
        <row r="4412">
          <cell r="A4412">
            <v>94695</v>
          </cell>
          <cell r="B4412" t="str">
            <v>TÊ DE REDUÇÃO, PVC, SOLDÁVEL, DN 50 MM X 40 MM, INSTALADO EM RESERVAÇÃO DE ÁGUA DE EDIFICAÇÃO QUE POSSUA RESERVATÓRIO DE FIBRA/FIBROCIMENTO   FORNECIMENTO E INSTALAÇÃO. AF_06/2016</v>
          </cell>
          <cell r="C4412" t="str">
            <v>UN</v>
          </cell>
          <cell r="D4412">
            <v>33.06</v>
          </cell>
        </row>
        <row r="4413">
          <cell r="A4413">
            <v>94696</v>
          </cell>
          <cell r="B4413" t="str">
            <v>TÊ, PVC, SOLDÁVEL, DN 60 MM INSTALADO EM RESERVAÇÃO DE ÁGUA DE EDIFICAÇÃO QUE POSSUA RESERVATÓRIO DE FIBRA/FIBROCIMENTO   FORNECIMENTO E INSTALAÇÃO. AF_06/2016</v>
          </cell>
          <cell r="C4413" t="str">
            <v>UN</v>
          </cell>
          <cell r="D4413">
            <v>57.85</v>
          </cell>
        </row>
        <row r="4414">
          <cell r="A4414">
            <v>94697</v>
          </cell>
          <cell r="B4414" t="str">
            <v>TÊ, PVC, SOLDÁVEL, DN 75 MM INSTALADO EM RESERVAÇÃO DE ÁGUA DE EDIFICAÇÃO QUE POSSUA RESERVATÓRIO DE FIBRA/FIBROCIMENTO   FORNECIMENTO E INSTALAÇÃO. AF_06/2016</v>
          </cell>
          <cell r="C4414" t="str">
            <v>UN</v>
          </cell>
          <cell r="D4414">
            <v>90.3</v>
          </cell>
        </row>
        <row r="4415">
          <cell r="A4415">
            <v>94698</v>
          </cell>
          <cell r="B4415" t="str">
            <v>TÊ DE REDUÇÃO, PVC, SOLDÁVEL, DN 75 MM X 50 MM, INSTALADO EM RESERVAÇÃO DE ÁGUA DE EDIFICAÇÃO QUE POSSUA RESERVATÓRIO DE FIBRA/FIBROCIMENTO   FORNECIMENTO E INSTALAÇÃO. AF_06/2016</v>
          </cell>
          <cell r="C4415" t="str">
            <v>UN</v>
          </cell>
          <cell r="D4415">
            <v>78.89</v>
          </cell>
        </row>
        <row r="4416">
          <cell r="A4416">
            <v>94699</v>
          </cell>
          <cell r="B4416" t="str">
            <v>TÊ, PVC, SOLDÁVEL, DN 85 MM INSTALADO EM RESERVAÇÃO DE ÁGUA DE EDIFICAÇÃO QUE POSSUA RESERVATÓRIO DE FIBRA/FIBROCIMENTO   FORNECIMENTO E INSTALAÇÃO. AF_06/2016</v>
          </cell>
          <cell r="C4416" t="str">
            <v>UN</v>
          </cell>
          <cell r="D4416">
            <v>152.18</v>
          </cell>
        </row>
        <row r="4417">
          <cell r="A4417">
            <v>94700</v>
          </cell>
          <cell r="B4417" t="str">
            <v>TÊ DE REDUÇÃO, PVC, SOLDÁVEL, DN 85 MM X 60 MM, INSTALADO EM RESERVAÇÃO DE ÁGUA DE EDIFICAÇÃO QUE POSSUA RESERVATÓRIO DE FIBRA/FIBROCIMENTO   FORNECIMENTO E INSTALAÇÃO. AF_06/2016</v>
          </cell>
          <cell r="C4417" t="str">
            <v>UN</v>
          </cell>
          <cell r="D4417">
            <v>128.83000000000001</v>
          </cell>
        </row>
        <row r="4418">
          <cell r="A4418">
            <v>94701</v>
          </cell>
          <cell r="B4418" t="str">
            <v>TÊ, PVC, SOLDÁVEL, DN 110 MM INSTALADO EM RESERVAÇÃO DE ÁGUA DE EDIFICAÇÃO QUE POSSUA RESERVATÓRIO DE FIBRA/FIBROCIMENTO   FORNECIMENTO E INSTALAÇÃO. AF_06/2016</v>
          </cell>
          <cell r="C4418" t="str">
            <v>UN</v>
          </cell>
          <cell r="D4418">
            <v>226.23</v>
          </cell>
        </row>
        <row r="4419">
          <cell r="A4419">
            <v>94702</v>
          </cell>
          <cell r="B4419" t="str">
            <v>TÊ DE REDUÇÃO, PVC, SOLDÁVEL, DN 110 MM X 60 MM, INSTALADO EM RESERVAÇÃO DE ÁGUA DE EDIFICAÇÃO QUE POSSUA RESERVATÓRIO DE FIBRA/FIBROCIMENTO   FORNECIMENTO E INSTALAÇÃO. AF_06/2016</v>
          </cell>
          <cell r="C4419" t="str">
            <v>UN</v>
          </cell>
          <cell r="D4419">
            <v>214.29</v>
          </cell>
        </row>
        <row r="4420">
          <cell r="A4420">
            <v>94703</v>
          </cell>
          <cell r="B4420" t="str">
            <v>ADAPTADOR COM FLANGE E ANEL DE VEDAÇÃO, PVC, SOLDÁVEL, DN  25 MM X 3/4 , INSTALADO EM RESERVAÇÃO DE ÁGUA DE EDIFICAÇÃO QUE POSSUA RESERVATÓRIO DE FIBRA/FIBROCIMENTO   FORNECIMENTO E INSTALAÇÃO. AF_06/2016</v>
          </cell>
          <cell r="C4420" t="str">
            <v>UN</v>
          </cell>
          <cell r="D4420">
            <v>19.350000000000001</v>
          </cell>
        </row>
        <row r="4421">
          <cell r="A4421">
            <v>94704</v>
          </cell>
          <cell r="B4421" t="str">
            <v>ADAPTADOR COM FLANGE E ANEL DE VEDAÇÃO, PVC, SOLDÁVEL, DN 32 MM X 1 , INSTALADO EM RESERVAÇÃO DE ÁGUA DE EDIFICAÇÃO QUE POSSUA RESERVATÓRIO DE FIBRA/FIBROCIMENTO   FORNECIMENTO E INSTALAÇÃO. AF_06/2016</v>
          </cell>
          <cell r="C4421" t="str">
            <v>UN</v>
          </cell>
          <cell r="D4421">
            <v>22.93</v>
          </cell>
        </row>
        <row r="4422">
          <cell r="A4422">
            <v>94705</v>
          </cell>
          <cell r="B4422" t="str">
            <v>ADAPTADOR COM FLANGE E ANEL DE VEDAÇÃO, PVC, SOLDÁVEL, DN 40 MM X 1 1/4 , INSTALADO EM RESERVAÇÃO DE ÁGUA DE EDIFICAÇÃO QUE POSSUA RESERVATÓRIO DE FIBRA/FIBROCIMENTO   FORNECIMENTO E INSTALAÇÃO. AF_06/2016</v>
          </cell>
          <cell r="C4422" t="str">
            <v>UN</v>
          </cell>
          <cell r="D4422">
            <v>28.35</v>
          </cell>
        </row>
        <row r="4423">
          <cell r="A4423">
            <v>94706</v>
          </cell>
          <cell r="B4423" t="str">
            <v>ADAPTADOR COM FLANGE E ANEL DE VEDAÇÃO, PVC, SOLDÁVEL, DN 50 MM X 1 1/2 , INSTALADO EM RESERVAÇÃO DE ÁGUA DE EDIFICAÇÃO QUE POSSUA RESERVATÓRIO DE FIBRA/FIBROCIMENTO   FORNECIMENTO E INSTALAÇÃO. AF_06/2016</v>
          </cell>
          <cell r="C4423" t="str">
            <v>UN</v>
          </cell>
          <cell r="D4423">
            <v>41.85</v>
          </cell>
        </row>
        <row r="4424">
          <cell r="A4424">
            <v>94707</v>
          </cell>
          <cell r="B4424" t="str">
            <v>ADAPTADOR COM FLANGE E ANEL DE VEDAÇÃO, PVC, SOLDÁVEL, DN 60 MM X 2 , INSTALADO EM RESERVAÇÃO DE ÁGUA DE EDIFICAÇÃO QUE POSSUA RESERVATÓRIO DE FIBRA/FIBROCIMENTO   FORNECIMENTO E INSTALAÇÃO. AF_06/2016</v>
          </cell>
          <cell r="C4424" t="str">
            <v>UN</v>
          </cell>
          <cell r="D4424">
            <v>51.92</v>
          </cell>
        </row>
        <row r="4425">
          <cell r="A4425">
            <v>94708</v>
          </cell>
          <cell r="B4425" t="str">
            <v>ADAPTADOR COM FLANGES LIVRES, PVC, SOLDÁVEL, DN  25 MM X 3/4 , INSTALADO EM RESERVAÇÃO DE ÁGUA DE EDIFICAÇÃO QUE POSSUA RESERVATÓRIO DE FIBRA/FIBROCIMENTO   FORNECIMENTO E INSTALAÇÃO. AF_06/2016</v>
          </cell>
          <cell r="C4425" t="str">
            <v>UN</v>
          </cell>
          <cell r="D4425">
            <v>24.5</v>
          </cell>
        </row>
        <row r="4426">
          <cell r="A4426">
            <v>94709</v>
          </cell>
          <cell r="B4426" t="str">
            <v>ADAPTADOR COM FLANGES LIVRES, PVC, SOLDÁVEL, DN 32 MM X 1 , INSTALADO EM RESERVAÇÃO DE ÁGUA DE EDIFICAÇÃO QUE POSSUA RESERVATÓRIO DE FIBRA/FIBROCIMENTO   FORNECIMENTO E INSTALAÇÃO. AF_06/2016</v>
          </cell>
          <cell r="C4426" t="str">
            <v>UN</v>
          </cell>
          <cell r="D4426">
            <v>31.65</v>
          </cell>
        </row>
        <row r="4427">
          <cell r="A4427">
            <v>94710</v>
          </cell>
          <cell r="B4427" t="str">
            <v>ADAPTADOR COM FLANGES LIVRES, PVC, SOLDÁVEL, DN 40 MM X 1 1/4 , INSTALADO EM RESERVAÇÃO DE ÁGUA DE EDIFICAÇÃO QUE POSSUA RESERVATÓRIO DE FIBRA/FIBROCIMENTO   FORNECIMENTO E INSTALAÇÃO. AF_06/2016</v>
          </cell>
          <cell r="C4427" t="str">
            <v>UN</v>
          </cell>
          <cell r="D4427">
            <v>49.39</v>
          </cell>
        </row>
        <row r="4428">
          <cell r="A4428">
            <v>94711</v>
          </cell>
          <cell r="B4428" t="str">
            <v>ADAPTADOR COM FLANGES LIVRES, PVC, SOLDÁVEL, DN 50 MM X 1 1/2 , INSTALADO EM RESERVAÇÃO DE ÁGUA DE EDIFICAÇÃO QUE POSSUA RESERVATÓRIO DE FIBRA/FIBROCIMENTO   FORNECIMENTO E INSTALAÇÃO. AF_06/2016</v>
          </cell>
          <cell r="C4428" t="str">
            <v>UN</v>
          </cell>
          <cell r="D4428">
            <v>59.78</v>
          </cell>
        </row>
        <row r="4429">
          <cell r="A4429">
            <v>94712</v>
          </cell>
          <cell r="B4429" t="str">
            <v>ADAPTADOR COM FLANGES LIVRES, PVC, SOLDÁVEL, DN 60 MM X 2 , INSTALADO EM RESERVAÇÃO DE ÁGUA DE EDIFICAÇÃO QUE POSSUA RESERVATÓRIO DE FIBRA/FIBROCIMENTO   FORNECIMENTO E INSTALAÇÃO. AF_06/2016</v>
          </cell>
          <cell r="C4429" t="str">
            <v>UN</v>
          </cell>
          <cell r="D4429">
            <v>80.14</v>
          </cell>
        </row>
        <row r="4430">
          <cell r="A4430">
            <v>94713</v>
          </cell>
          <cell r="B4430" t="str">
            <v>ADAPTADOR COM FLANGES LIVRES, PVC, SOLDÁVEL, DN 75 MM X 2 1/2 , INSTALADO EM RESERVAÇÃO DE ÁGUA DE EDIFICAÇÃO QUE POSSUA RESERVATÓRIO DE FIBRA/FIBROCIMENTO   FORNECIMENTO E INSTALAÇÃO. AF_06/2016</v>
          </cell>
          <cell r="C4430" t="str">
            <v>UN</v>
          </cell>
          <cell r="D4430">
            <v>209.33</v>
          </cell>
        </row>
        <row r="4431">
          <cell r="A4431">
            <v>94714</v>
          </cell>
          <cell r="B4431" t="str">
            <v>ADAPTADOR COM FLANGES LIVRES, PVC, SOLDÁVEL, DN 85 MM X 3 , INSTALADO EM RESERVAÇÃO DE ÁGUA DE EDIFICAÇÃO QUE POSSUA RESERVATÓRIO DE FIBRA/FIBROCIMENTO   FORNECIMENTO E INSTALAÇÃO. AF_06/2016</v>
          </cell>
          <cell r="C4431" t="str">
            <v>UN</v>
          </cell>
          <cell r="D4431">
            <v>283.82</v>
          </cell>
        </row>
        <row r="4432">
          <cell r="A4432">
            <v>94715</v>
          </cell>
          <cell r="B4432" t="str">
            <v>ADAPTADOR COM FLANGES LIVRES, PVC, SOLDÁVEL, DN 110 MM X 4 , INSTALADO EM RESERVAÇÃO DE ÁGUA DE EDIFICAÇÃO QUE POSSUA RESERVATÓRIO DE FIBRA/FIBROCIMENTO   FORNECIMENTO E INSTALAÇÃO. AF_06/2016</v>
          </cell>
          <cell r="C4432" t="str">
            <v>UN</v>
          </cell>
          <cell r="D4432">
            <v>391.84</v>
          </cell>
        </row>
        <row r="4433">
          <cell r="A4433">
            <v>94724</v>
          </cell>
          <cell r="B4433" t="str">
            <v>CONECTOR, CPVC, SOLDÁVEL, DN 22 MM X 3/4, INSTALADO EM RESERVAÇÃO DE ÁGUA DE EDIFICAÇÃO QUE POSSUA RESERVATÓRIO DE FIBRA/FIBROCIMENTO  FORNECIMENTO E INSTALAÇÃO. AF_06/2016</v>
          </cell>
          <cell r="C4433" t="str">
            <v>UN</v>
          </cell>
          <cell r="D4433">
            <v>34.380000000000003</v>
          </cell>
        </row>
        <row r="4434">
          <cell r="A4434">
            <v>94725</v>
          </cell>
          <cell r="B4434" t="str">
            <v>LUVA, CPVC, SOLDÁVEL, DN 22 MM, INSTALADO EM RESERVAÇÃO DE ÁGUA DE EDIFICAÇÃO QUE POSSUA RESERVATÓRIO DE FIBRA/FIBROCIMENTO  FORNECIMENTO E INSTALAÇÃO. AF_06/2016</v>
          </cell>
          <cell r="C4434" t="str">
            <v>UN</v>
          </cell>
          <cell r="D4434">
            <v>6.99</v>
          </cell>
        </row>
        <row r="4435">
          <cell r="A4435">
            <v>94726</v>
          </cell>
          <cell r="B4435" t="str">
            <v>CONECTOR, CPVC, SOLDÁVEL, DN 28 MM X 1, INSTALADO EM RESERVAÇÃO DE ÁGUA DE EDIFICAÇÃO QUE POSSUA RESERVATÓRIO DE FIBRA/FIBROCIMENTO  FORNECIMENTO E INSTALAÇÃO. AF_06/2016</v>
          </cell>
          <cell r="C4435" t="str">
            <v>UN</v>
          </cell>
          <cell r="D4435">
            <v>53.97</v>
          </cell>
        </row>
        <row r="4436">
          <cell r="A4436">
            <v>94727</v>
          </cell>
          <cell r="B4436" t="str">
            <v>LUVA, CPVC, SOLDÁVEL, DN 28 MM, INSTALADO EM RESERVAÇÃO DE ÁGUA DE EDIFICAÇÃO QUE POSSUA RESERVATÓRIO DE FIBRA/FIBROCIMENTO  FORNECIMENTO E INSTALAÇÃO. AF_06/2016</v>
          </cell>
          <cell r="C4436" t="str">
            <v>UN</v>
          </cell>
          <cell r="D4436">
            <v>10.62</v>
          </cell>
        </row>
        <row r="4437">
          <cell r="A4437">
            <v>94728</v>
          </cell>
          <cell r="B4437" t="str">
            <v>CONECTOR, CPVC, SOLDÁVEL, DN 35 MM X 1 1/4, INSTALADO EM RESERVAÇÃO DE ÁGUA DE EDIFICAÇÃO QUE POSSUA RESERVATÓRIO DE FIBRA/FIBROCIMENTO  FORNECIMENTO E INSTALAÇÃO. AF_06/2016</v>
          </cell>
          <cell r="C4437" t="str">
            <v>UN</v>
          </cell>
          <cell r="D4437">
            <v>208.17</v>
          </cell>
        </row>
        <row r="4438">
          <cell r="A4438">
            <v>94729</v>
          </cell>
          <cell r="B4438" t="str">
            <v>LUVA, CPVC, SOLDÁVEL, DN 35 MM, INSTALADO EM RESERVAÇÃO DE ÁGUA DE EDIFICAÇÃO QUE POSSUA RESERVATÓRIO DE FIBRA/FIBROCIMENTO  FORNECIMENTO E INSTALAÇÃO. AF_06/2016</v>
          </cell>
          <cell r="C4438" t="str">
            <v>UN</v>
          </cell>
          <cell r="D4438">
            <v>19.45</v>
          </cell>
        </row>
        <row r="4439">
          <cell r="A4439">
            <v>94730</v>
          </cell>
          <cell r="B4439" t="str">
            <v>CONECTOR, CPVC, SOLDÁVEL, DN 42 MM X 1 1/2, INSTALADO EM RESERVAÇÃO DE ÁGUA DE EDIFICAÇÃO QUE POSSUA RESERVATÓRIO DE FIBRA/FIBROCIMENTO  FORNECIMENTO E INSTALAÇÃO. AF_06/2016</v>
          </cell>
          <cell r="C4439" t="str">
            <v>UN</v>
          </cell>
          <cell r="D4439">
            <v>253.35</v>
          </cell>
        </row>
        <row r="4440">
          <cell r="A4440">
            <v>94731</v>
          </cell>
          <cell r="B4440" t="str">
            <v>LUVA, CPVC, SOLDÁVEL, DN 42 MM, INSTALADO EM RESERVAÇÃO DE ÁGUA DE EDIFICAÇÃO QUE POSSUA RESERVATÓRIO DE FIBRA/FIBROCIMENTO  FORNECIMENTO E INSTALAÇÃO. AF_06/2016</v>
          </cell>
          <cell r="C4440" t="str">
            <v>UN</v>
          </cell>
          <cell r="D4440">
            <v>24.95</v>
          </cell>
        </row>
        <row r="4441">
          <cell r="A4441">
            <v>94733</v>
          </cell>
          <cell r="B4441" t="str">
            <v>LUVA, CPVC, SOLDÁVEL, DN 54 MM, INSTALADO EM RESERVAÇÃO DE ÁGUA DE EDIFICAÇÃO QUE POSSUA RESERVATÓRIO DE FIBRA/FIBROCIMENTO  FORNECIMENTO E INSTALAÇÃO. AF_06/2016</v>
          </cell>
          <cell r="C4441" t="str">
            <v>UN</v>
          </cell>
          <cell r="D4441">
            <v>48.88</v>
          </cell>
        </row>
        <row r="4442">
          <cell r="A4442">
            <v>94737</v>
          </cell>
          <cell r="B4442" t="str">
            <v>LUVA, CPVC, SOLDÁVEL, DN 89 MM, INSTALADO EM RESERVAÇÃO DE ÁGUA DE EDIFICAÇÃO QUE POSSUA RESERVATÓRIO DE FIBRA/FIBROCIMENTO  FORNECIMENTO E INSTALAÇÃO. AF_06/2016</v>
          </cell>
          <cell r="C4442" t="str">
            <v>UN</v>
          </cell>
          <cell r="D4442">
            <v>212.52</v>
          </cell>
        </row>
        <row r="4443">
          <cell r="A4443">
            <v>94740</v>
          </cell>
          <cell r="B4443" t="str">
            <v>JOELHO 90 GRAUS, CPVC, SOLDÁVEL, DN 22 MM, INSTALADO EM RESERVAÇÃO DE ÁGUA DE EDIFICAÇÃO QUE POSSUA RESERVATÓRIO DE FIBRA/FIBROCIMENTO  FORNECIMENTO E INSTALAÇÃO. AF_06/2016</v>
          </cell>
          <cell r="C4443" t="str">
            <v>UN</v>
          </cell>
          <cell r="D4443">
            <v>11.22</v>
          </cell>
        </row>
        <row r="4444">
          <cell r="A4444">
            <v>94741</v>
          </cell>
          <cell r="B4444" t="str">
            <v>CURVA 90 GRAUS, CPVC, SOLDÁVEL, DN 22 MM, INSTALADO EM RESERVAÇÃO DE ÁGUA DE EDIFICAÇÃO QUE POSSUA RESERVATÓRIO DE FIBRA/FIBROCIMENTO  FORNECIMENTO E INSTALAÇÃO. AF_06/2016</v>
          </cell>
          <cell r="C4444" t="str">
            <v>UN</v>
          </cell>
          <cell r="D4444">
            <v>14.53</v>
          </cell>
        </row>
        <row r="4445">
          <cell r="A4445">
            <v>94742</v>
          </cell>
          <cell r="B4445" t="str">
            <v>JOELHO 90 GRAUS, CPVC, SOLDÁVEL, DN 28 MM, INSTALADO EM RESERVAÇÃO DE ÁGUA DE EDIFICAÇÃO QUE POSSUA RESERVATÓRIO DE FIBRA/FIBROCIMENTO  FORNECIMENTO E INSTALAÇÃO. AF_06/2016</v>
          </cell>
          <cell r="C4445" t="str">
            <v>UN</v>
          </cell>
          <cell r="D4445">
            <v>18.23</v>
          </cell>
        </row>
        <row r="4446">
          <cell r="A4446">
            <v>94743</v>
          </cell>
          <cell r="B4446" t="str">
            <v>CURVA 90 GRAUS, CPVC, SOLDÁVEL, DN 28 MM, INSTALADO EM RESERVAÇÃO DE ÁGUA DE EDIFICAÇÃO QUE POSSUA RESERVATÓRIO DE FIBRA/FIBROCIMENTO  FORNECIMENTO E INSTALAÇÃO. AF_06/2016</v>
          </cell>
          <cell r="C4446" t="str">
            <v>UN</v>
          </cell>
          <cell r="D4446">
            <v>20.32</v>
          </cell>
        </row>
        <row r="4447">
          <cell r="A4447">
            <v>94744</v>
          </cell>
          <cell r="B4447" t="str">
            <v>JOELHO 90 GRAUS, CPVC, SOLDÁVEL, DN 35 MM, INSTALADO EM RESERVAÇÃO DE ÁGUA DE EDIFICAÇÃO QUE POSSUA RESERVATÓRIO DE FIBRA/FIBROCIMENTO  FORNECIMENTO E INSTALAÇÃO. AF_06/2016</v>
          </cell>
          <cell r="C4447" t="str">
            <v>UN</v>
          </cell>
          <cell r="D4447">
            <v>29.74</v>
          </cell>
        </row>
        <row r="4448">
          <cell r="A4448">
            <v>94746</v>
          </cell>
          <cell r="B4448" t="str">
            <v>JOELHO 90 GRAUS, CPVC, SOLDÁVEL, DN 42 MM, INSTALADO EM RESERVAÇÃO DE ÁGUA DE EDIFICAÇÃO QUE POSSUA RESERVATÓRIO DE FIBRA/FIBROCIMENTO  FORNECIMENTO E INSTALAÇÃO. AF_06/2016</v>
          </cell>
          <cell r="C4448" t="str">
            <v>UN</v>
          </cell>
          <cell r="D4448">
            <v>43.69</v>
          </cell>
        </row>
        <row r="4449">
          <cell r="A4449">
            <v>94748</v>
          </cell>
          <cell r="B4449" t="str">
            <v>JOELHO 90 GRAUS, CPVC, SOLDÁVEL, DN 54 MM, INSTALADO EM RESERVAÇÃO DE ÁGUA DE EDIFICAÇÃO QUE POSSUA RESERVATÓRIO DE FIBRA/FIBROCIMENTO  FORNECIMENTO E INSTALAÇÃO. AF_06/2016</v>
          </cell>
          <cell r="C4449" t="str">
            <v>UN</v>
          </cell>
          <cell r="D4449">
            <v>91.07</v>
          </cell>
        </row>
        <row r="4450">
          <cell r="A4450">
            <v>94750</v>
          </cell>
          <cell r="B4450" t="str">
            <v>JOELHO 90 GRAUS, CPVC, SOLDÁVEL, DN 73 MM, INSTALADO EM RESERVAÇÃO DE ÁGUA DE EDIFICAÇÃO QUE POSSUA RESERVATÓRIO DE FIBRA/FIBROCIMENTO  FORNECIMENTO E INSTALAÇÃO. AF_06/2016</v>
          </cell>
          <cell r="C4450" t="str">
            <v>UN</v>
          </cell>
          <cell r="D4450">
            <v>222.99</v>
          </cell>
        </row>
        <row r="4451">
          <cell r="A4451">
            <v>94752</v>
          </cell>
          <cell r="B4451" t="str">
            <v>JOELHO 90 GRAUS, CPVC, SOLDÁVEL, DN 89 MM, INSTALADO EM RESERVAÇÃO DE ÁGUA DE EDIFICAÇÃO QUE POSSUA RESERVATÓRIO DE FIBRA/FIBROCIMENTO  FORNECIMENTO E INSTALAÇÃO. AF_06/2016</v>
          </cell>
          <cell r="C4451" t="str">
            <v>UN</v>
          </cell>
          <cell r="D4451">
            <v>267.87</v>
          </cell>
        </row>
        <row r="4452">
          <cell r="A4452">
            <v>94756</v>
          </cell>
          <cell r="B4452" t="str">
            <v>TE, CPVC, SOLDÁVEL, DN 22 MM, INSTALADO EM RESERVAÇÃO DE ÁGUA DE EDIFICAÇÃO QUE POSSUA RESERVATÓRIO DE FIBRA/FIBROCIMENTO  FORNECIMENTO E INSTALAÇÃO. AF_06/2016</v>
          </cell>
          <cell r="C4452" t="str">
            <v>UN</v>
          </cell>
          <cell r="D4452">
            <v>14.03</v>
          </cell>
        </row>
        <row r="4453">
          <cell r="A4453">
            <v>94757</v>
          </cell>
          <cell r="B4453" t="str">
            <v>TE, CPVC, SOLDÁVEL, DN 28 MM, INSTALADO EM RESERVAÇÃO DE ÁGUA DE EDIFICAÇÃO QUE POSSUA RESERVATÓRIO DE FIBRA/FIBROCIMENTO  FORNECIMENTO E INSTALAÇÃO. AF_06/2016</v>
          </cell>
          <cell r="C4453" t="str">
            <v>UN</v>
          </cell>
          <cell r="D4453">
            <v>20.28</v>
          </cell>
        </row>
        <row r="4454">
          <cell r="A4454">
            <v>94758</v>
          </cell>
          <cell r="B4454" t="str">
            <v>TE, CPVC, SOLDÁVEL, DN 35 MM, INSTALADO EM RESERVAÇÃO DE ÁGUA DE EDIFICAÇÃO QUE POSSUA RESERVATÓRIO DE FIBRA/FIBROCIMENTO  FORNECIMENTO E INSTALAÇÃO. AF_06/2016</v>
          </cell>
          <cell r="C4454" t="str">
            <v>UN</v>
          </cell>
          <cell r="D4454">
            <v>55.62</v>
          </cell>
        </row>
        <row r="4455">
          <cell r="A4455">
            <v>94759</v>
          </cell>
          <cell r="B4455" t="str">
            <v>TE, CPVC, SOLDÁVEL, DN 42 MM, INSTALADO EM RESERVAÇÃO DE ÁGUA DE EDIFICAÇÃO QUE POSSUA RESERVATÓRIO DE FIBRA/FIBROCIMENTO  FORNECIMENTO E INSTALAÇÃO. AF_06/2016</v>
          </cell>
          <cell r="C4455" t="str">
            <v>UN</v>
          </cell>
          <cell r="D4455">
            <v>69.53</v>
          </cell>
        </row>
        <row r="4456">
          <cell r="A4456">
            <v>94760</v>
          </cell>
          <cell r="B4456" t="str">
            <v>TE, CPVC, SOLDÁVEL, DN 54 MM, INSTALADO EM RESERVAÇÃO DE ÁGUA DE EDIFICAÇÃO QUE POSSUA RESERVATÓRIO DE FIBRA/FIBROCIMENTO  FORNECIMENTO E INSTALAÇÃO. AF_06/2016</v>
          </cell>
          <cell r="C4456" t="str">
            <v>UN</v>
          </cell>
          <cell r="D4456">
            <v>113.86</v>
          </cell>
        </row>
        <row r="4457">
          <cell r="A4457">
            <v>94761</v>
          </cell>
          <cell r="B4457" t="str">
            <v>TE, CPVC, SOLDÁVEL, DN 73 MM, INSTALADO EM RESERVAÇÃO DE ÁGUA DE EDIFICAÇÃO QUE POSSUA RESERVATÓRIO DE FIBRA/FIBROCIMENTO  FORNECIMENTO E INSTALAÇÃO. AF_06/2016</v>
          </cell>
          <cell r="C4457" t="str">
            <v>UN</v>
          </cell>
          <cell r="D4457">
            <v>253.29</v>
          </cell>
        </row>
        <row r="4458">
          <cell r="A4458">
            <v>94762</v>
          </cell>
          <cell r="B4458" t="str">
            <v>TE, CPVC, SOLDÁVEL, DN 89 MM, INSTALADO EM RESERVAÇÃO DE ÁGUA DE EDIFICAÇÃO QUE POSSUA RESERVATÓRIO DE FIBRA/FIBROCIMENTO  FORNECIMENTO E INSTALAÇÃO. AF_06/2016</v>
          </cell>
          <cell r="C4458" t="str">
            <v>UN</v>
          </cell>
          <cell r="D4458">
            <v>319.11</v>
          </cell>
        </row>
        <row r="4459">
          <cell r="A4459">
            <v>94783</v>
          </cell>
          <cell r="B4459" t="str">
            <v>ADAPTADOR COM FLANGE E ANEL DE VEDAÇÃO, PVC, SOLDÁVEL, DN  20 MM X 1/2 , INSTALADO EM RESERVAÇÃO DE ÁGUA DE EDIFICAÇÃO QUE POSSUA RESERVATÓRIO DE FIBRA/FIBROCIMENTO   FORNECIMENTO E INSTALAÇÃO. AF_06/2016</v>
          </cell>
          <cell r="C4459" t="str">
            <v>UN</v>
          </cell>
          <cell r="D4459">
            <v>17.78</v>
          </cell>
        </row>
        <row r="4460">
          <cell r="A4460">
            <v>94785</v>
          </cell>
          <cell r="B4460" t="str">
            <v>ADAPTADOR COM FLANGES LIVRES, PVC, SOLDÁVEL LONGO, DN 32 MM X 1 , INSTALADO EM RESERVAÇÃO DE ÁGUA DE EDIFICAÇÃO QUE POSSUA RESERVATÓRIO DE FIBRA/FIBROCIMENTO   FORNECIMENTO E INSTALAÇÃO. AF_06/2016</v>
          </cell>
          <cell r="C4460" t="str">
            <v>UN</v>
          </cell>
          <cell r="D4460">
            <v>32.159999999999997</v>
          </cell>
        </row>
        <row r="4461">
          <cell r="A4461">
            <v>94786</v>
          </cell>
          <cell r="B4461" t="str">
            <v>ADAPTADOR COM FLANGES LIVRES, PVC, SOLDÁVEL LONGO, DN 40 MM X 1 1/4 , INSTALADO EM RESERVAÇÃO DE ÁGUA DE EDIFICAÇÃO QUE POSSUA RESERVATÓRIO DE FIBRA/FIBROCIMENTO   FORNECIMENTO E INSTALAÇÃO. AF_06/2016</v>
          </cell>
          <cell r="C4461" t="str">
            <v>UN</v>
          </cell>
          <cell r="D4461">
            <v>42.29</v>
          </cell>
        </row>
        <row r="4462">
          <cell r="A4462">
            <v>94787</v>
          </cell>
          <cell r="B4462" t="str">
            <v>ADAPTADOR COM FLANGES LIVRES, PVC, SOLDÁVEL LONGO, DN 50 MM X 1 1/2 , INSTALADO EM RESERVAÇÃO DE ÁGUA DE EDIFICAÇÃO QUE POSSUA RESERVATÓRIO DE FIBRA/FIBROCIMENTO   FORNECIMENTO E INSTALAÇÃO. AF_06/2016</v>
          </cell>
          <cell r="C4462" t="str">
            <v>UN</v>
          </cell>
          <cell r="D4462">
            <v>57.1</v>
          </cell>
        </row>
        <row r="4463">
          <cell r="A4463">
            <v>94788</v>
          </cell>
          <cell r="B4463" t="str">
            <v>ADAPTADOR COM FLANGES LIVRES, PVC, SOLDÁVEL LONGO, DN 60 MM X 2 , INSTALADO EM RESERVAÇÃO DE ÁGUA DE EDIFICAÇÃO QUE POSSUA RESERVATÓRIO DE FIBRA/FIBROCIMENTO   FORNECIMENTO E INSTALAÇÃO. AF_06/2016</v>
          </cell>
          <cell r="C4463" t="str">
            <v>UN</v>
          </cell>
          <cell r="D4463">
            <v>82.57</v>
          </cell>
        </row>
        <row r="4464">
          <cell r="A4464">
            <v>94789</v>
          </cell>
          <cell r="B4464" t="str">
            <v>ADAPTADOR COM FLANGES LIVRES, PVC, SOLDÁVEL LONGO, DN 75 MM X 2 1/2 , INSTALADO EM RESERVAÇÃO DE ÁGUA DE EDIFICAÇÃO QUE POSSUA RESERVATÓRIO DE FIBRA/FIBROCIMENTO   FORNECIMENTO E INSTALAÇÃO. AF_06/2016</v>
          </cell>
          <cell r="C4464" t="str">
            <v>UN</v>
          </cell>
          <cell r="D4464">
            <v>259.26</v>
          </cell>
        </row>
        <row r="4465">
          <cell r="A4465">
            <v>94790</v>
          </cell>
          <cell r="B4465" t="str">
            <v>ADAPTADOR COM FLANGES LIVRES, PVC, SOLDÁVEL LONGO, DN 85 MM X 3 , INSTALADO EM RESERVAÇÃO DE ÁGUA DE EDIFICAÇÃO QUE POSSUA RESERVATÓRIO DE FIBRA/FIBROCIMENTO   FORNECIMENTO E INSTALAÇÃO. AF_06/2016</v>
          </cell>
          <cell r="C4465" t="str">
            <v>UN</v>
          </cell>
          <cell r="D4465">
            <v>299.89999999999998</v>
          </cell>
        </row>
        <row r="4466">
          <cell r="A4466">
            <v>94791</v>
          </cell>
          <cell r="B4466" t="str">
            <v>ADAPTADOR COM FLANGES LIVRES, PVC, SOLDÁVEL LONGO, DN 110 MM X 4 , INSTALADO EM RESERVAÇÃO DE ÁGUA DE EDIFICAÇÃO QUE POSSUA RESERVATÓRIO DE FIBRA/FIBROCIMENTO   FORNECIMENTO E INSTALAÇÃO. AF_06/2016</v>
          </cell>
          <cell r="C4466" t="str">
            <v>UN</v>
          </cell>
          <cell r="D4466">
            <v>420.14</v>
          </cell>
        </row>
        <row r="4467">
          <cell r="A4467">
            <v>94863</v>
          </cell>
          <cell r="B4467" t="str">
            <v>LUVA, CPVC, SOLDÁVEL, DN 73 MM, INSTALADO EM RESERVAÇÃO DE ÁGUA DE EDIFICAÇÃO QUE POSSUA RESERVATÓRIO DE FIBRA/FIBROCIMENTO  FORNECIMENTO E INSTALAÇÃO. AF_06/2016</v>
          </cell>
          <cell r="C4467" t="str">
            <v>UN</v>
          </cell>
          <cell r="D4467">
            <v>183.57</v>
          </cell>
        </row>
        <row r="4468">
          <cell r="A4468">
            <v>95141</v>
          </cell>
          <cell r="B4468" t="str">
            <v>ADAPTADOR COM FLANGES LIVRES, PVC, SOLDÁVEL LONGO, DN  25 MM X 3/4 , INSTALADO EM RESERVAÇÃO DE ÁGUA DE EDIFICAÇÃO QUE POSSUA RESERVATÓRIO DE FIBRA/FIBROCIMENTO    FORNECIMENTO E INSTALAÇÃO. AF_06/2016</v>
          </cell>
          <cell r="C4468" t="str">
            <v>UN</v>
          </cell>
          <cell r="D4468">
            <v>29.96</v>
          </cell>
        </row>
        <row r="4469">
          <cell r="A4469">
            <v>95237</v>
          </cell>
          <cell r="B4469" t="str">
            <v>LUVA COM BUCHA DE LATÃO, PVC, SOLDÁVEL, DN 32MM X 1 , INSTALADO EM RAMAL DE DISTRIBUIÇÃO DE ÁGUA   FORNECIMENTO E INSTALAÇÃO. AF_12/2014</v>
          </cell>
          <cell r="C4469" t="str">
            <v>UN</v>
          </cell>
          <cell r="D4469">
            <v>24.21</v>
          </cell>
        </row>
        <row r="4470">
          <cell r="A4470">
            <v>95693</v>
          </cell>
          <cell r="B4470" t="str">
            <v>LUVA SIMPLES, PVC, SÉRIE NORMAL, ESGOTO PREDIAL, DN 150 MM, JUNTA ELÁSTICA, FORNECIDO E INSTALADO EM SUBCOLETOR AÉREO DE ESGOTO SANITÁRIO. AF_12/2014</v>
          </cell>
          <cell r="C4470" t="str">
            <v>UN</v>
          </cell>
          <cell r="D4470">
            <v>63.64</v>
          </cell>
        </row>
        <row r="4471">
          <cell r="A4471">
            <v>95694</v>
          </cell>
          <cell r="B4471" t="str">
            <v>CURVA 90 GRAUS, PVC, SERIE R, ÁGUA PLUVIAL, DN 100 MM, JUNTA ELÁSTICA, FORNECIDO E INSTALADO EM RAMAL DE ENCAMINHAMENTO. AF_12/2014</v>
          </cell>
          <cell r="C4471" t="str">
            <v>UN</v>
          </cell>
          <cell r="D4471">
            <v>82.99</v>
          </cell>
        </row>
        <row r="4472">
          <cell r="A4472">
            <v>95695</v>
          </cell>
          <cell r="B4472" t="str">
            <v>CURVA 90 GRAUS, PVC, SERIE R, ÁGUA PLUVIAL, DN 100 MM, JUNTA ELÁSTICA, FORNECIDO E INSTALADO EM CONDUTORES VERTICAIS DE ÁGUAS PLUVIAIS. AF_12/2014</v>
          </cell>
          <cell r="C4472" t="str">
            <v>UN</v>
          </cell>
          <cell r="D4472">
            <v>81.459999999999994</v>
          </cell>
        </row>
        <row r="4473">
          <cell r="A4473">
            <v>95696</v>
          </cell>
          <cell r="B4473" t="str">
            <v>SPRINKLER TIPO PENDENTE, 68 °C, UNIÃO POR ROSCA DN 15 (1/2") - FORNECIMENTO E INSTALAÇÃO. AF_10/2020</v>
          </cell>
          <cell r="C4473" t="str">
            <v>UN</v>
          </cell>
          <cell r="D4473">
            <v>36.49</v>
          </cell>
        </row>
        <row r="4474">
          <cell r="A4474">
            <v>96637</v>
          </cell>
          <cell r="B4474" t="str">
            <v>JOELHO 90 GRAUS, PPR, DN 25 MM, CLASSE PN 25, INSTALADO EM RAMAL OU SUB-RAMAL DE ÁGUA  FORNECIMENTO E INSTALAÇÃO . AF_06/2015</v>
          </cell>
          <cell r="C4474" t="str">
            <v>UN</v>
          </cell>
          <cell r="D4474">
            <v>12.61</v>
          </cell>
        </row>
        <row r="4475">
          <cell r="A4475">
            <v>96638</v>
          </cell>
          <cell r="B4475" t="str">
            <v>JOELHO 45 GRAUS, PPR, DN 25 MM, CLASSE PN 25, INSTALADO EM RAMAL OU SUB-RAMAL DE ÁGUA  FORNECIMENTO E INSTALAÇÃO . AF_06/2015</v>
          </cell>
          <cell r="C4475" t="str">
            <v>UN</v>
          </cell>
          <cell r="D4475">
            <v>11.95</v>
          </cell>
        </row>
        <row r="4476">
          <cell r="A4476">
            <v>96639</v>
          </cell>
          <cell r="B4476" t="str">
            <v>LUVA, PPR, DN 25 MM, CLASSE PN 25, INSTALADO EM RAMAL OU SUB-RAMAL DE ÁGUA  FORNECIMENTO E INSTALAÇÃO . AF_06/2015</v>
          </cell>
          <cell r="C4476" t="str">
            <v>UN</v>
          </cell>
          <cell r="D4476">
            <v>8.9600000000000009</v>
          </cell>
        </row>
        <row r="4477">
          <cell r="A4477">
            <v>96640</v>
          </cell>
          <cell r="B4477" t="str">
            <v>CONECTOR MACHO, PPR, 25 X 1/2'', CLASSE PN 25, INSTALADO EM RAMAL OU SUB-RAMAL DE ÁGUA   FORNECIMENTO E INSTALAÇÃO . AF_06/2015</v>
          </cell>
          <cell r="C4477" t="str">
            <v>UN</v>
          </cell>
          <cell r="D4477">
            <v>27.28</v>
          </cell>
        </row>
        <row r="4478">
          <cell r="A4478">
            <v>96641</v>
          </cell>
          <cell r="B4478" t="str">
            <v>CONECTOR FÊMEA, PPR, 25 X 1/2'', CLASSE PN 25, INSTALADO EM RAMAL OU SUB-RAMAL DE ÁGUA   FORNECIMENTO E INSTALAÇÃO . AF_06/2015</v>
          </cell>
          <cell r="C4478" t="str">
            <v>UN</v>
          </cell>
          <cell r="D4478">
            <v>20.73</v>
          </cell>
        </row>
        <row r="4479">
          <cell r="A4479">
            <v>96642</v>
          </cell>
          <cell r="B4479" t="str">
            <v>TÊ NORMAL, PPR, DN 25 MM, CLASSE PN 25, INSTALADO EM RAMAL OU SUB-RAMAL DE ÁGUA  FORNECIMENTO E INSTALAÇÃO . AF_06/2015</v>
          </cell>
          <cell r="C4479" t="str">
            <v>UN</v>
          </cell>
          <cell r="D4479">
            <v>16.64</v>
          </cell>
        </row>
        <row r="4480">
          <cell r="A4480">
            <v>96643</v>
          </cell>
          <cell r="B4480" t="str">
            <v>TÊ MISTURADOR, PPR, 25 X 3/4'' , CLASSE PN 25, INSTALADO EM RAMAL OU SUB-RAMAL DE ÁGUA  FORNECIMENTO E INSTALAÇÃO . AF_06/2015</v>
          </cell>
          <cell r="C4480" t="str">
            <v>UN</v>
          </cell>
          <cell r="D4480">
            <v>54.99</v>
          </cell>
        </row>
        <row r="4481">
          <cell r="A4481">
            <v>96650</v>
          </cell>
          <cell r="B4481" t="str">
            <v>JOELHO 90 GRAUS, PPR, DN 25 MM, CLASSE PN 25, INSTALADO EM RAMAL DE DISTRIBUIÇÃO  FORNECIMENTO E INSTALAÇÃO . AF_06/2015</v>
          </cell>
          <cell r="C4481" t="str">
            <v>UN</v>
          </cell>
          <cell r="D4481">
            <v>9.6999999999999993</v>
          </cell>
        </row>
        <row r="4482">
          <cell r="A4482">
            <v>96651</v>
          </cell>
          <cell r="B4482" t="str">
            <v>JOELHO 45 GRAUS, PPR, DN 25 MM, CLASSE PN 25, INSTALADO EM RAMAL DE DISTRIBUIÇÃO DE ÁGUA  FORNECIMENTO E INSTALAÇÃO . AF_06/2015</v>
          </cell>
          <cell r="C4482" t="str">
            <v>UN</v>
          </cell>
          <cell r="D4482">
            <v>9.0399999999999991</v>
          </cell>
        </row>
        <row r="4483">
          <cell r="A4483">
            <v>96652</v>
          </cell>
          <cell r="B4483" t="str">
            <v>JOELHO 90 GRAUS, PPR, DN 32 MM, CLASSE PN 25, INSTALADO EM RAMAL DE DISTRIBUIÇÃO  FORNECIMENTO E INSTALAÇÃO . AF_06/2015</v>
          </cell>
          <cell r="C4483" t="str">
            <v>UN</v>
          </cell>
          <cell r="D4483">
            <v>18.03</v>
          </cell>
        </row>
        <row r="4484">
          <cell r="A4484">
            <v>96653</v>
          </cell>
          <cell r="B4484" t="str">
            <v>JOELHO 45 GRAUS, PPR, DN 32 MM, CLASSE PN 25, INSTALADO EM RAMAL DE DISTRIBUIÇÃO DE ÁGUA  FORNECIMENTO E INSTALAÇÃO . AF_06/2015</v>
          </cell>
          <cell r="C4484" t="str">
            <v>UN</v>
          </cell>
          <cell r="D4484">
            <v>17.96</v>
          </cell>
        </row>
        <row r="4485">
          <cell r="A4485">
            <v>96654</v>
          </cell>
          <cell r="B4485" t="str">
            <v>JOELHO 90 GRAUS, PPR, DN 40 MM, CLASSE PN 25, INSTALADO EM RAMAL DE DISTRIBUIÇÃO  FORNECIMENTO E INSTALAÇÃO . AF_06/2015</v>
          </cell>
          <cell r="C4485" t="str">
            <v>UN</v>
          </cell>
          <cell r="D4485">
            <v>30.31</v>
          </cell>
        </row>
        <row r="4486">
          <cell r="A4486">
            <v>96655</v>
          </cell>
          <cell r="B4486" t="str">
            <v>JOELHO 45 GRAUS, PPR, DN 40 MM, CLASSE PN 25, INSTALADO EM RAMAL DE DISTRIBUIÇÃO DE ÁGUA  FORNECIMENTO E INSTALAÇÃO . AF_06/2015</v>
          </cell>
          <cell r="C4486" t="str">
            <v>UN</v>
          </cell>
          <cell r="D4486">
            <v>29.6</v>
          </cell>
        </row>
        <row r="4487">
          <cell r="A4487">
            <v>96656</v>
          </cell>
          <cell r="B4487" t="str">
            <v>LUVA, PPR, DN 25 MM, CLASSE PN 25, INSTALADO EM RAMAL DE DISTRIBUIÇÃO DE ÁGUA  FORNECIMENTO E INSTALAÇÃO . AF_06/2015</v>
          </cell>
          <cell r="C4487" t="str">
            <v>UN</v>
          </cell>
          <cell r="D4487">
            <v>7.04</v>
          </cell>
        </row>
        <row r="4488">
          <cell r="A4488">
            <v>96657</v>
          </cell>
          <cell r="B4488" t="str">
            <v>CONECTOR MACHO, PPR, 25 X 1/2, CLASSE PN 25, INSTALADO EM RAMAL DE DISTRIBUIÇÃO DE ÁGUA  FORNECIMENTO E INSTALAÇÃO . AF_06/2015</v>
          </cell>
          <cell r="C4488" t="str">
            <v>UN</v>
          </cell>
          <cell r="D4488">
            <v>25.36</v>
          </cell>
        </row>
        <row r="4489">
          <cell r="A4489">
            <v>96658</v>
          </cell>
          <cell r="B4489" t="str">
            <v>CONECTOR FÊMEA, PPR, 25 X 1/2'', CLASSE PN 25, INSTALADO EM RAMAL DE DISTRIBUIÇÃO DE ÁGUA   FORNECIMENTO E INSTALAÇÃO . AF_06/2015</v>
          </cell>
          <cell r="C4489" t="str">
            <v>UN</v>
          </cell>
          <cell r="D4489">
            <v>18.809999999999999</v>
          </cell>
        </row>
        <row r="4490">
          <cell r="A4490">
            <v>96659</v>
          </cell>
          <cell r="B4490" t="str">
            <v>LUVA, PPR, DN 32 MM, CLASSE PN 25, INSTALADO EM RAMAL DE DISTRIBUIÇÃO DE ÁGUA  FORNECIMENTO E INSTALAÇÃO. AF_06/2015</v>
          </cell>
          <cell r="C4490" t="str">
            <v>UN</v>
          </cell>
          <cell r="D4490">
            <v>12.25</v>
          </cell>
        </row>
        <row r="4491">
          <cell r="A4491">
            <v>96660</v>
          </cell>
          <cell r="B4491" t="str">
            <v>CONECTOR MACHO, PPR, 32 X 3/4'', CLASSE PN 25, INSTALADO EM RAMAL DE DISTRIBUIÇÃO DE ÁGUA   FORNECIMENTO E INSTALAÇÃO. AF_06/2015</v>
          </cell>
          <cell r="C4491" t="str">
            <v>UN</v>
          </cell>
          <cell r="D4491">
            <v>42.8</v>
          </cell>
        </row>
        <row r="4492">
          <cell r="A4492">
            <v>96661</v>
          </cell>
          <cell r="B4492" t="str">
            <v>CONECTOR FÊMEA, PPR, 32 X 3/4'', CLASSE PN 25, INSTALADO EM RAMAL DE DISTRIBUIÇÃO DE ÁGUA   FORNECIMENTO E INSTALAÇÃO . AF_06/2015</v>
          </cell>
          <cell r="C4492" t="str">
            <v>UN</v>
          </cell>
          <cell r="D4492">
            <v>32.74</v>
          </cell>
        </row>
        <row r="4493">
          <cell r="A4493">
            <v>96662</v>
          </cell>
          <cell r="B4493" t="str">
            <v>BUCHA DE REDUÇÃO, PPR, 32 X 25, CLASSE PN 25, INSTALADO EM RAMAL DE DISTRIBUIÇÃO DE ÁGUA  FORNECIMENTO E INSTALAÇÃO . AF_06/2015</v>
          </cell>
          <cell r="C4493" t="str">
            <v>UN</v>
          </cell>
          <cell r="D4493">
            <v>12.59</v>
          </cell>
        </row>
        <row r="4494">
          <cell r="A4494">
            <v>96663</v>
          </cell>
          <cell r="B4494" t="str">
            <v>LUVA, PPR, DN 40 MM, CLASSE PN 25, INSTALADO EM RAMAL DE DISTRIBUIÇÃO DE ÁGUA  FORNECIMENTO E INSTALAÇÃO. AF_06/2015</v>
          </cell>
          <cell r="C4494" t="str">
            <v>UN</v>
          </cell>
          <cell r="D4494">
            <v>23.12</v>
          </cell>
        </row>
        <row r="4495">
          <cell r="A4495">
            <v>96664</v>
          </cell>
          <cell r="B4495" t="str">
            <v>BUCHA DE REDUÇÃO, PPR, 40 X 25, CLASSE PN 25, INSTALADO EM RAMAL DE DISTRIBUIÇÃO DE ÁGUA  FORNECIMENTO E INSTALAÇÃO . AF_06/2015</v>
          </cell>
          <cell r="C4495" t="str">
            <v>UN</v>
          </cell>
          <cell r="D4495">
            <v>25.27</v>
          </cell>
        </row>
        <row r="4496">
          <cell r="A4496">
            <v>96665</v>
          </cell>
          <cell r="B4496" t="str">
            <v>TÊ NORMAL, PPR, DN 25 MM, CLASSE PN 25, INSTALADO EM RAMAL DE DISTRIBUIÇÃO DE ÁGUA  FORNECIMENTO E INSTALAÇÃO . AF_06/2015</v>
          </cell>
          <cell r="C4496" t="str">
            <v>UN</v>
          </cell>
          <cell r="D4496">
            <v>12.73</v>
          </cell>
        </row>
        <row r="4497">
          <cell r="A4497">
            <v>96666</v>
          </cell>
          <cell r="B4497" t="str">
            <v>TÊ NORMAL, PPR, DN 32 MM, CLASSE PN 25, INSTALADO EM RAMAL DE DISTRIBUIÇÃO DE ÁGUA  FORNECIMENTO E INSTALAÇÃO . AF_06/2015</v>
          </cell>
          <cell r="C4497" t="str">
            <v>UN</v>
          </cell>
          <cell r="D4497">
            <v>24.21</v>
          </cell>
        </row>
        <row r="4498">
          <cell r="A4498">
            <v>96667</v>
          </cell>
          <cell r="B4498" t="str">
            <v>TÊ NORMAL, PPR, DN 40 MM, CLASSE PN 25, INSTALADO EM RAMAL DE DISTRIBUIÇÃO DE ÁGUA  FORNECIMENTO E INSTALAÇÃO . AF_06/2015</v>
          </cell>
          <cell r="C4498" t="str">
            <v>UN</v>
          </cell>
          <cell r="D4498">
            <v>43.39</v>
          </cell>
        </row>
        <row r="4499">
          <cell r="A4499">
            <v>96684</v>
          </cell>
          <cell r="B4499" t="str">
            <v>JOELHO 90 GRAUS, PPR, DN 25 MM, CLASSE PN 25, INSTALADO EM PRUMADA DE ÁGUA  FORNECIMENTO E INSTALAÇÃO . AF_06/2015</v>
          </cell>
          <cell r="C4499" t="str">
            <v>UN</v>
          </cell>
          <cell r="D4499">
            <v>5.32</v>
          </cell>
        </row>
        <row r="4500">
          <cell r="A4500">
            <v>96685</v>
          </cell>
          <cell r="B4500" t="str">
            <v>JOELHO 45 GRAUS, PPR, DN 25 MM, CLASSE PN 25, INSTALADO EM PRUMADA DE ÁGUA  FORNECIMENTO E INSTALAÇÃO . AF_06/2015</v>
          </cell>
          <cell r="C4500" t="str">
            <v>UN</v>
          </cell>
          <cell r="D4500">
            <v>4.66</v>
          </cell>
        </row>
        <row r="4501">
          <cell r="A4501">
            <v>96686</v>
          </cell>
          <cell r="B4501" t="str">
            <v>JOELHO 90 GRAUS, PPR, DN 32 MM, CLASSE PN 25, INSTALADO EM PRUMADA DE ÁGUA  FORNECIMENTO E INSTALAÇÃO . AF_06/2015</v>
          </cell>
          <cell r="C4501" t="str">
            <v>UN</v>
          </cell>
          <cell r="D4501">
            <v>8.02</v>
          </cell>
        </row>
        <row r="4502">
          <cell r="A4502">
            <v>96687</v>
          </cell>
          <cell r="B4502" t="str">
            <v>JOELHO 45 GRAUS, PPR, DN 32 MM, CLASSE PN 25, INSTALADO EM PRUMADA DE ÁGUA  FORNECIMENTO E INSTALAÇÃO . AF_06/2015</v>
          </cell>
          <cell r="C4502" t="str">
            <v>UN</v>
          </cell>
          <cell r="D4502">
            <v>7.95</v>
          </cell>
        </row>
        <row r="4503">
          <cell r="A4503">
            <v>96688</v>
          </cell>
          <cell r="B4503" t="str">
            <v>JOELHO 90 GRAUS, PPR, DN 40 MM, CLASSE PN 25, INSTALADO EM PRUMADA DE ÁGUA  FORNECIMENTO E INSTALAÇÃO . AF_06/2015</v>
          </cell>
          <cell r="C4503" t="str">
            <v>UN</v>
          </cell>
          <cell r="D4503">
            <v>14.12</v>
          </cell>
        </row>
        <row r="4504">
          <cell r="A4504">
            <v>96689</v>
          </cell>
          <cell r="B4504" t="str">
            <v>JOELHO 45 GRAUS, PPR, DN 40 MM, CLASSE PN 25, INSTALADO EM PRUMADA DE ÁGUA  FORNECIMENTO E INSTALAÇÃO . AF_06/2015</v>
          </cell>
          <cell r="C4504" t="str">
            <v>UN</v>
          </cell>
          <cell r="D4504">
            <v>13.41</v>
          </cell>
        </row>
        <row r="4505">
          <cell r="A4505">
            <v>96690</v>
          </cell>
          <cell r="B4505" t="str">
            <v>JOELHO 90 GRAUS, PPR, DN 50 MM, CLASSE PN 25, INSTALADO EM PRUMADA DE ÁGUA  FORNECIMENTO E INSTALAÇÃO . AF_06/2015</v>
          </cell>
          <cell r="C4505" t="str">
            <v>UN</v>
          </cell>
          <cell r="D4505">
            <v>27</v>
          </cell>
        </row>
        <row r="4506">
          <cell r="A4506">
            <v>96691</v>
          </cell>
          <cell r="B4506" t="str">
            <v>JOELHO 45 GRAUS, PPR, DN 50 MM, CLASSE PN 25, INSTALADO EM PRUMADA DE ÁGUA  FORNECIMENTO E INSTALAÇÃO . AF_06/2015</v>
          </cell>
          <cell r="C4506" t="str">
            <v>UN</v>
          </cell>
          <cell r="D4506">
            <v>27.98</v>
          </cell>
        </row>
        <row r="4507">
          <cell r="A4507">
            <v>96692</v>
          </cell>
          <cell r="B4507" t="str">
            <v>JOELHO 90 GRAUS, PPR, DN 63 MM, CLASSE PN 25, INSTALADO EM PRUMADA DE ÁGUA  FORNECIMENTO E INSTALAÇÃO . AF_06/2015</v>
          </cell>
          <cell r="C4507" t="str">
            <v>UN</v>
          </cell>
          <cell r="D4507">
            <v>40.75</v>
          </cell>
        </row>
        <row r="4508">
          <cell r="A4508">
            <v>96693</v>
          </cell>
          <cell r="B4508" t="str">
            <v>JOELHO 45 GRAUS, PPR, DN 63 MM, CLASSE PN 25, INSTALADO EM PRUMADA DE ÁGUA  FORNECIMENTO E INSTALAÇÃO . AF_06/2015</v>
          </cell>
          <cell r="C4508" t="str">
            <v>UN</v>
          </cell>
          <cell r="D4508">
            <v>38.340000000000003</v>
          </cell>
        </row>
        <row r="4509">
          <cell r="A4509">
            <v>96694</v>
          </cell>
          <cell r="B4509" t="str">
            <v>JOELHO 90 GRAUS, PPR, DN 75 MM, CLASSE PN 25, INSTALADO EM PRUMADA DE ÁGUA  FORNECIMENTO E INSTALAÇÃO . AF_06/2015</v>
          </cell>
          <cell r="C4509" t="str">
            <v>UN</v>
          </cell>
          <cell r="D4509">
            <v>93.27</v>
          </cell>
        </row>
        <row r="4510">
          <cell r="A4510">
            <v>96695</v>
          </cell>
          <cell r="B4510" t="str">
            <v>JOELHO 45 GRAUS, PPR, DN 75 MM, CLASSE PN 25, INSTALADO EM PRUMADA DE ÁGUA  FORNECIMENTO E INSTALAÇÃO . AF_06/2015</v>
          </cell>
          <cell r="C4510" t="str">
            <v>UN</v>
          </cell>
          <cell r="D4510">
            <v>90.44</v>
          </cell>
        </row>
        <row r="4511">
          <cell r="A4511">
            <v>96696</v>
          </cell>
          <cell r="B4511" t="str">
            <v>JOELHO 90 GRAUS, PPR, DN 90 MM, CLASSE PN 25, INSTALADO EM PRUMADA DE ÁGUA  FORNECIMENTO E INSTALAÇÃO . AF_06/2015</v>
          </cell>
          <cell r="C4511" t="str">
            <v>UN</v>
          </cell>
          <cell r="D4511">
            <v>140.96</v>
          </cell>
        </row>
        <row r="4512">
          <cell r="A4512">
            <v>96697</v>
          </cell>
          <cell r="B4512" t="str">
            <v>JOELHO 90 GRAUS, PPR, DN 110 MM, CLASSE PN 25, INSTALADO EM PRUMADA DE ÁGUA  FORNECIMENTO E INSTALAÇÃO . AF_06/2015</v>
          </cell>
          <cell r="C4512" t="str">
            <v>UN</v>
          </cell>
          <cell r="D4512">
            <v>211.04</v>
          </cell>
        </row>
        <row r="4513">
          <cell r="A4513">
            <v>96698</v>
          </cell>
          <cell r="B4513" t="str">
            <v>LUVA, PPR, DN 25 MM, CLASSE PN 25, INSTALADO EM PRUMADA DE ÁGUA  FORNECIMENTO E INSTALAÇÃO . AF_06/2015</v>
          </cell>
          <cell r="C4513" t="str">
            <v>UN</v>
          </cell>
          <cell r="D4513">
            <v>4.12</v>
          </cell>
        </row>
        <row r="4514">
          <cell r="A4514">
            <v>96699</v>
          </cell>
          <cell r="B4514" t="str">
            <v>CONECTOR MACHO, PPR, 25 X 1/2'', CLASSE PN 25, INSTALADO EM PRUMADA DE ÁGUA   FORNECIMENTO E INSTALAÇÃO . AF_06/2015</v>
          </cell>
          <cell r="C4514" t="str">
            <v>UN</v>
          </cell>
          <cell r="D4514">
            <v>22.44</v>
          </cell>
        </row>
        <row r="4515">
          <cell r="A4515">
            <v>96700</v>
          </cell>
          <cell r="B4515" t="str">
            <v>CONECTOR FÊMEA, PPR, 25 X 1/2'', CLASSE PN 25, INSTALADO EM PRUMADA DE ÁGUA   FORNECIMENTO E INSTALAÇÃO . AF_06/2015</v>
          </cell>
          <cell r="C4515" t="str">
            <v>UN</v>
          </cell>
          <cell r="D4515">
            <v>15.89</v>
          </cell>
        </row>
        <row r="4516">
          <cell r="A4516">
            <v>96701</v>
          </cell>
          <cell r="B4516" t="str">
            <v>LUVA, PPR, DN 32 MM, CLASSE PN 25, INSTALADO EM PRUMADA DE ÁGUA  FORNECIMENTO E INSTALAÇÃO. AF_06/2015</v>
          </cell>
          <cell r="C4516" t="str">
            <v>UN</v>
          </cell>
          <cell r="D4516">
            <v>5.57</v>
          </cell>
        </row>
        <row r="4517">
          <cell r="A4517">
            <v>96702</v>
          </cell>
          <cell r="B4517" t="str">
            <v>BUCHA DE REDUÇÃO, PPR, 32 X 25, CLASSE PN 25, INSTALADO EM PRUMADA DE ÁGUA  FORNECIMENTO E INSTALAÇÃO . AF_06/2015</v>
          </cell>
          <cell r="C4517" t="str">
            <v>UN</v>
          </cell>
          <cell r="D4517">
            <v>5.91</v>
          </cell>
        </row>
        <row r="4518">
          <cell r="A4518">
            <v>96703</v>
          </cell>
          <cell r="B4518" t="str">
            <v>LUVA, PPR, DN 40 MM, CLASSE PN 25, INSTALADO EM PRUMADA DE ÁGUA  FORNECIMENTO E INSTALAÇÃO. AF_06/2015</v>
          </cell>
          <cell r="C4518" t="str">
            <v>UN</v>
          </cell>
          <cell r="D4518">
            <v>12.3</v>
          </cell>
        </row>
        <row r="4519">
          <cell r="A4519">
            <v>96704</v>
          </cell>
          <cell r="B4519" t="str">
            <v>BUCHA DE REDUÇÃO, PPR, 40 X 25, CLASSE PN 25, INSTALADO EM PRUMADA DE ÁGUA  FORNECIMENTO E INSTALAÇÃO . AF_06/2015</v>
          </cell>
          <cell r="C4519" t="str">
            <v>UN</v>
          </cell>
          <cell r="D4519">
            <v>14.45</v>
          </cell>
        </row>
        <row r="4520">
          <cell r="A4520">
            <v>96705</v>
          </cell>
          <cell r="B4520" t="str">
            <v>LUVA, PPR, DN 50 MM, CLASSE PN 25, INSTALADO EM PRUMADA DE ÁGUA  FORNECIMENTO E INSTALAÇÃO. AF_06/2015</v>
          </cell>
          <cell r="C4520" t="str">
            <v>UN</v>
          </cell>
          <cell r="D4520">
            <v>18.54</v>
          </cell>
        </row>
        <row r="4521">
          <cell r="A4521">
            <v>96706</v>
          </cell>
          <cell r="B4521" t="str">
            <v>LUVA, PPR, DN 63 MM, CLASSE PN 25, INSTALADO EM PRUMADA DE ÁGUA  FORNECIMENTO E INSTALAÇÃO. AF_06/2015</v>
          </cell>
          <cell r="C4521" t="str">
            <v>UN</v>
          </cell>
          <cell r="D4521">
            <v>27.79</v>
          </cell>
        </row>
        <row r="4522">
          <cell r="A4522">
            <v>96707</v>
          </cell>
          <cell r="B4522" t="str">
            <v>LUVA, PPR, DN 75 MM, CLASSE PN 25, INSTALADO EM PRUMADA DE ÁGUA  FORNECIMENTO E INSTALAÇÃO. AF_06/2015</v>
          </cell>
          <cell r="C4522" t="str">
            <v>UN</v>
          </cell>
          <cell r="D4522">
            <v>59.78</v>
          </cell>
        </row>
        <row r="4523">
          <cell r="A4523">
            <v>96708</v>
          </cell>
          <cell r="B4523" t="str">
            <v>LUVA, PPR, DN 90 MM, CLASSE PN 25, INSTALADO EM PRUMADA DE ÁGUA  FORNECIMENTO E INSTALAÇÃO. AF_06/2015</v>
          </cell>
          <cell r="C4523" t="str">
            <v>UN</v>
          </cell>
          <cell r="D4523">
            <v>94.95</v>
          </cell>
        </row>
        <row r="4524">
          <cell r="A4524">
            <v>96709</v>
          </cell>
          <cell r="B4524" t="str">
            <v>LUVA, PPR, DN 110 MM, CLASSE PN 25, INSTALADO EM PRUMADA DE ÁGUA  FORNECIMENTO E INSTALAÇÃO. AF_06/2015</v>
          </cell>
          <cell r="C4524" t="str">
            <v>UN</v>
          </cell>
          <cell r="D4524">
            <v>150.57</v>
          </cell>
        </row>
        <row r="4525">
          <cell r="A4525">
            <v>96710</v>
          </cell>
          <cell r="B4525" t="str">
            <v>TÊ NORMAL, PPR, DN 25 MM, CLASSE PN 25, INSTALADO EM PRUMADA DE ÁGUA  FORNECIMENTO E INSTALAÇÃO . AF_06/2015</v>
          </cell>
          <cell r="C4525" t="str">
            <v>UN</v>
          </cell>
          <cell r="D4525">
            <v>6.94</v>
          </cell>
        </row>
        <row r="4526">
          <cell r="A4526">
            <v>96711</v>
          </cell>
          <cell r="B4526" t="str">
            <v>TÊ NORMAL, PPR, DN 32 MM, CLASSE PN 25, INSTALADO EM PRUMADA DE ÁGUA  FORNECIMENTO E INSTALAÇÃO . AF_06/2015</v>
          </cell>
          <cell r="C4526" t="str">
            <v>UN</v>
          </cell>
          <cell r="D4526">
            <v>10.89</v>
          </cell>
        </row>
        <row r="4527">
          <cell r="A4527">
            <v>96712</v>
          </cell>
          <cell r="B4527" t="str">
            <v>TÊ NORMAL, PPR, DN 40 MM, CLASSE PN 25, INSTALADO EM PRUMADA DE ÁGUA  FORNECIMENTO E INSTALAÇÃO . AF_06/2015</v>
          </cell>
          <cell r="C4527" t="str">
            <v>UN</v>
          </cell>
          <cell r="D4527">
            <v>21.76</v>
          </cell>
        </row>
        <row r="4528">
          <cell r="A4528">
            <v>96713</v>
          </cell>
          <cell r="B4528" t="str">
            <v>TÊ NORMAL, PPR, DN 50 MM, CLASSE PN 25, INSTALADO EM PRUMADA DE ÁGUA  FORNECIMENTO E INSTALAÇÃO . AF_06/2015</v>
          </cell>
          <cell r="C4528" t="str">
            <v>UN</v>
          </cell>
          <cell r="D4528">
            <v>29.92</v>
          </cell>
        </row>
        <row r="4529">
          <cell r="A4529">
            <v>96714</v>
          </cell>
          <cell r="B4529" t="str">
            <v>TÊ NORMAL, PPR, DN 63 MM, CLASSE PN 25, INSTALADO EM PRUMADA DE ÁGUA  FORNECIMENTO E INSTALAÇÃO . AF_06/2015</v>
          </cell>
          <cell r="C4529" t="str">
            <v>UN</v>
          </cell>
          <cell r="D4529">
            <v>51.08</v>
          </cell>
        </row>
        <row r="4530">
          <cell r="A4530">
            <v>96715</v>
          </cell>
          <cell r="B4530" t="str">
            <v>TÊ NORMAL, PPR, DN 75 MM, CLASSE PN 25, INSTALADO EM PRUMADA DE ÁGUA  FORNECIMENTO E INSTALAÇÃO . AF_06/2015</v>
          </cell>
          <cell r="C4530" t="str">
            <v>UN</v>
          </cell>
          <cell r="D4530">
            <v>98.79</v>
          </cell>
        </row>
        <row r="4531">
          <cell r="A4531">
            <v>96716</v>
          </cell>
          <cell r="B4531" t="str">
            <v>TÊ NORMAL, PPR, DN 90 MM, CLASSE PN 25, INSTALADO EM PRUMADA DE ÁGUA  FORNECIMENTO E INSTALAÇÃO . AF_06/2015</v>
          </cell>
          <cell r="C4531" t="str">
            <v>UN</v>
          </cell>
          <cell r="D4531">
            <v>149.04</v>
          </cell>
        </row>
        <row r="4532">
          <cell r="A4532">
            <v>96717</v>
          </cell>
          <cell r="B4532" t="str">
            <v>TÊ NORMAL, PPR, DN 110 MM, CLASSE PN 25, INSTALADO EM PRUMADA DE ÁGUA  FORNECIMENTO E INSTALAÇÃO . AF_06/2015</v>
          </cell>
          <cell r="C4532" t="str">
            <v>UN</v>
          </cell>
          <cell r="D4532">
            <v>235.77</v>
          </cell>
        </row>
        <row r="4533">
          <cell r="A4533">
            <v>96736</v>
          </cell>
          <cell r="B4533" t="str">
            <v>LUVA, PPR, DN 20 MM, CLASSE PN 25, INSTALADO EM RESERVAÇÃO DE ÁGUA DE EDIFICAÇÃO QUE POSSUA RESERVATÓRIO DE FIBRA/FIBROCIMENTO  FORNECIMENTO E INSTALAÇÃO. AF_06/2016</v>
          </cell>
          <cell r="C4533" t="str">
            <v>UN</v>
          </cell>
          <cell r="D4533">
            <v>5.23</v>
          </cell>
        </row>
        <row r="4534">
          <cell r="A4534">
            <v>96737</v>
          </cell>
          <cell r="B4534" t="str">
            <v>LUVA, PPR, DN 25 MM, CLASSE PN 25, INSTALADO EM RESERVAÇÃO DE ÁGUA DE EDIFICAÇÃO QUE POSSUA RESERVATÓRIO DE FIBRA/FIBROCIMENTO  FORNECIMENTO E INSTALAÇÃO. AF_06/2016</v>
          </cell>
          <cell r="C4534" t="str">
            <v>UN</v>
          </cell>
          <cell r="D4534">
            <v>6.23</v>
          </cell>
        </row>
        <row r="4535">
          <cell r="A4535">
            <v>96738</v>
          </cell>
          <cell r="B4535" t="str">
            <v>CONECTOR MACHO, PPR, 25 X 1/2'', CLASSE PN 25,  INSTALADO EM RESERVAÇÃO DE ÁGUA DE EDIFICAÇÃO QUE POSSUA RESERVATÓRIO DE FIBRA/FIBROCIMENTO   FORNECIMENTO E INSTALAÇÃO. AF_06/2016</v>
          </cell>
          <cell r="C4535" t="str">
            <v>UN</v>
          </cell>
          <cell r="D4535">
            <v>24.55</v>
          </cell>
        </row>
        <row r="4536">
          <cell r="A4536">
            <v>96739</v>
          </cell>
          <cell r="B4536" t="str">
            <v>LUVA, PPR, DN 32 MM, CLASSE PN 25, INSTALADO EM RESERVAÇÃO DE ÁGUA DE EDIFICAÇÃO QUE POSSUA RESERVATÓRIO DE FIBRA/FIBROCIMENTO  FORNECIMENTO E INSTALAÇÃO. AF_06/2016</v>
          </cell>
          <cell r="C4536" t="str">
            <v>UN</v>
          </cell>
          <cell r="D4536">
            <v>8.07</v>
          </cell>
        </row>
        <row r="4537">
          <cell r="A4537">
            <v>96740</v>
          </cell>
          <cell r="B4537" t="str">
            <v>CONECTOR MACHO, PPR, 32 X 3/4'', CLASSE PN 25,  INSTALADO EM RESERVAÇÃO DE ÁGUA DE EDIFICAÇÃO QUE POSSUA RESERVATÓRIO DE FIBRA/FIBROCIMENTO   FORNECIMENTO E INSTALAÇÃO. AF_06/2016</v>
          </cell>
          <cell r="C4537" t="str">
            <v>UN</v>
          </cell>
          <cell r="D4537">
            <v>38.619999999999997</v>
          </cell>
        </row>
        <row r="4538">
          <cell r="A4538">
            <v>96741</v>
          </cell>
          <cell r="B4538" t="str">
            <v>LUVA, PPR, DN 40 MM, CLASSE PN 25, INSTALADO EM RESERVAÇÃO DE ÁGUA DE EDIFICAÇÃO QUE POSSUA RESERVATÓRIO DE FIBRA/FIBROCIMENTO  FORNECIMENTO E INSTALAÇÃO. AF_06/2016</v>
          </cell>
          <cell r="C4538" t="str">
            <v>UN</v>
          </cell>
          <cell r="D4538">
            <v>14.03</v>
          </cell>
        </row>
        <row r="4539">
          <cell r="A4539">
            <v>96742</v>
          </cell>
          <cell r="B4539" t="str">
            <v>LUVA, PPR, DN 50 MM, CLASSE PN 25, INSTALADO EM RESERVAÇÃO DE ÁGUA DE EDIFICAÇÃO QUE POSSUA RESERVATÓRIO DE FIBRA/FIBROCIMENTO  FORNECIMENTO E INSTALAÇÃO. AF_06/2016</v>
          </cell>
          <cell r="C4539" t="str">
            <v>UN</v>
          </cell>
          <cell r="D4539">
            <v>21.27</v>
          </cell>
        </row>
        <row r="4540">
          <cell r="A4540">
            <v>96743</v>
          </cell>
          <cell r="B4540" t="str">
            <v>LUVA, PPR, DN 63 MM, CLASSE PN 25, INSTALADO EM RESERVAÇÃO DE ÁGUA DE EDIFICAÇÃO QUE POSSUA RESERVATÓRIO DE FIBRA/FIBROCIMENTO  FORNECIMENTO E INSTALAÇÃO. AF_06/2016</v>
          </cell>
          <cell r="C4540" t="str">
            <v>UN</v>
          </cell>
          <cell r="D4540">
            <v>28.52</v>
          </cell>
        </row>
        <row r="4541">
          <cell r="A4541">
            <v>96744</v>
          </cell>
          <cell r="B4541" t="str">
            <v>LUVA, PPR, DN 75 MM, CLASSE PN 25, INSTALADO EM RESERVAÇÃO DE ÁGUA DE EDIFICAÇÃO QUE POSSUA RESERVATÓRIO DE FIBRA/FIBROCIMENTO  FORNECIMENTO E INSTALAÇÃO. AF_06/2016</v>
          </cell>
          <cell r="C4541" t="str">
            <v>UN</v>
          </cell>
          <cell r="D4541">
            <v>62.47</v>
          </cell>
        </row>
        <row r="4542">
          <cell r="A4542">
            <v>96745</v>
          </cell>
          <cell r="B4542" t="str">
            <v>LUVA, PPR, DN 90 MM, CLASSE PN 25, INSTALADO EM RESERVAÇÃO DE ÁGUA DE EDIFICAÇÃO QUE POSSUA RESERVATÓRIO DE FIBRA/FIBROCIMENTO  FORNECIMENTO E INSTALAÇÃO. AF_06/2016</v>
          </cell>
          <cell r="C4542" t="str">
            <v>UN</v>
          </cell>
          <cell r="D4542">
            <v>94.3</v>
          </cell>
        </row>
        <row r="4543">
          <cell r="A4543">
            <v>96746</v>
          </cell>
          <cell r="B4543" t="str">
            <v>LUVA, PPR, DN 110 MM, CLASSE PN 25, INSTALADO EM RESERVAÇÃO DE ÁGUA DE EDIFICAÇÃO QUE POSSUA RESERVATÓRIO DE FIBRA/FIBROCIMENTO  FORNECIMENTO E INSTALAÇÃO. AF_06/2016</v>
          </cell>
          <cell r="C4543" t="str">
            <v>UN</v>
          </cell>
          <cell r="D4543">
            <v>150.54</v>
          </cell>
        </row>
        <row r="4544">
          <cell r="A4544">
            <v>96747</v>
          </cell>
          <cell r="B4544" t="str">
            <v>JOELHO 90 GRAUS, PPR, DN 20 MM, CLASSE PN 25,  INSTALADO EM RESERVAÇÃO DE ÁGUA DE EDIFICAÇÃO QUE POSSUA RESERVATÓRIO DE FIBRA/FIBROCIMENTO  FORNECIMENTO E INSTALAÇÃO. AF_06/2016</v>
          </cell>
          <cell r="C4544" t="str">
            <v>UN</v>
          </cell>
          <cell r="D4544">
            <v>7.25</v>
          </cell>
        </row>
        <row r="4545">
          <cell r="A4545">
            <v>96748</v>
          </cell>
          <cell r="B4545" t="str">
            <v>JOELHO 90 GRAUS, PPR, DN 25 MM, CLASSE PN 25,  INSTALADO EM RESERVAÇÃO DE ÁGUA DE EDIFICAÇÃO QUE POSSUA RESERVATÓRIO DE FIBRA/FIBROCIMENTO  FORNECIMENTO E INSTALAÇÃO. AF_06/2016</v>
          </cell>
          <cell r="C4545" t="str">
            <v>UN</v>
          </cell>
          <cell r="D4545">
            <v>8.51</v>
          </cell>
        </row>
        <row r="4546">
          <cell r="A4546">
            <v>96749</v>
          </cell>
          <cell r="B4546" t="str">
            <v>JOELHO 90 GRAUS, PPR, DN 32 MM, CLASSE PN 25,  INSTALADO EM RESERVAÇÃO DE ÁGUA DE EDIFICAÇÃO QUE POSSUA RESERVATÓRIO DE FIBRA/FIBROCIMENTO  FORNECIMENTO E INSTALAÇÃO. AF_06/2016</v>
          </cell>
          <cell r="C4546" t="str">
            <v>UN</v>
          </cell>
          <cell r="D4546">
            <v>11.77</v>
          </cell>
        </row>
        <row r="4547">
          <cell r="A4547">
            <v>96750</v>
          </cell>
          <cell r="B4547" t="str">
            <v>JOELHO 90 GRAUS, PPR, DN 40 MM, CLASSE PN 25,  INSTALADO EM RESERVAÇÃO DE ÁGUA DE EDIFICAÇÃO QUE POSSUA RESERVATÓRIO DE FIBRA/FIBROCIMENTO  FORNECIMENTO E INSTALAÇÃO. AF_06/2016</v>
          </cell>
          <cell r="C4547" t="str">
            <v>UN</v>
          </cell>
          <cell r="D4547">
            <v>16.68</v>
          </cell>
        </row>
        <row r="4548">
          <cell r="A4548">
            <v>96751</v>
          </cell>
          <cell r="B4548" t="str">
            <v>JOELHO 90 GRAUS, PPR, DN 50 MM, CLASSE PN 25,  INSTALADO EM RESERVAÇÃO DE ÁGUA DE EDIFICAÇÃO QUE POSSUA RESERVATÓRIO DE FIBRA/FIBROCIMENTO  FORNECIMENTO E INSTALAÇÃO. AF_06/2016</v>
          </cell>
          <cell r="C4548" t="str">
            <v>UN</v>
          </cell>
          <cell r="D4548">
            <v>31.06</v>
          </cell>
        </row>
        <row r="4549">
          <cell r="A4549">
            <v>96752</v>
          </cell>
          <cell r="B4549" t="str">
            <v>JOELHO 90 GRAUS, PPR, DN 63 MM, CLASSE PN 25,  INSTALADO EM RESERVAÇÃO DE ÁGUA DE EDIFICAÇÃO QUE POSSUA RESERVATÓRIO DE FIBRA/FIBROCIMENTO  FORNECIMENTO E INSTALAÇÃO. AF_06/2016</v>
          </cell>
          <cell r="C4549" t="str">
            <v>UN</v>
          </cell>
          <cell r="D4549">
            <v>41.82</v>
          </cell>
        </row>
        <row r="4550">
          <cell r="A4550">
            <v>96753</v>
          </cell>
          <cell r="B4550" t="str">
            <v>JOELHO 90 GRAUS, PPR, DN 75 MM, CLASSE PN 25,  INSTALADO EM RESERVAÇÃO DE ÁGUA DE EDIFICAÇÃO QUE POSSUA RESERVATÓRIO DE FIBRA/FIBROCIMENTO  FORNECIMENTO E INSTALAÇÃO. AF_06/2016</v>
          </cell>
          <cell r="C4550" t="str">
            <v>UN</v>
          </cell>
          <cell r="D4550">
            <v>97.3</v>
          </cell>
        </row>
        <row r="4551">
          <cell r="A4551">
            <v>96754</v>
          </cell>
          <cell r="B4551" t="str">
            <v>JOELHO 90 GRAUS, PPR, DN 90 MM, CLASSE PN 25,  INSTALADO EM RESERVAÇÃO DE ÁGUA DE EDIFICAÇÃO QUE POSSUA RESERVATÓRIO DE FIBRA/FIBROCIMENTO  FORNECIMENTO E INSTALAÇÃO. AF_06/2016</v>
          </cell>
          <cell r="C4551" t="str">
            <v>UN</v>
          </cell>
          <cell r="D4551">
            <v>139.96</v>
          </cell>
        </row>
        <row r="4552">
          <cell r="A4552">
            <v>96755</v>
          </cell>
          <cell r="B4552" t="str">
            <v>JOELHO 90 GRAUS, PPR, DN 110 MM, CLASSE PN 25,  INSTALADO EM RESERVAÇÃO DE ÁGUA DE EDIFICAÇÃO QUE POSSUA RESERVATÓRIO DE FIBRA/FIBROCIMENTO  FORNECIMENTO E INSTALAÇÃO. AF_06/2016</v>
          </cell>
          <cell r="C4552" t="str">
            <v>UN</v>
          </cell>
          <cell r="D4552">
            <v>211.01</v>
          </cell>
        </row>
        <row r="4553">
          <cell r="A4553">
            <v>96756</v>
          </cell>
          <cell r="B4553" t="str">
            <v>TÊ MISTURADOR, PPR, DN 20 MM, CLASSE PN 25,  INSTALADO EM RESERVAÇÃO DE ÁGUA DE EDIFICAÇÃO QUE POSSUA RESERVATÓRIO DE FIBRA/FIBROCIMENTO  FORNECIMENTO E INSTALAÇÃO. AF_06/2016</v>
          </cell>
          <cell r="C4553" t="str">
            <v>UN</v>
          </cell>
          <cell r="D4553">
            <v>14.42</v>
          </cell>
        </row>
        <row r="4554">
          <cell r="A4554">
            <v>96757</v>
          </cell>
          <cell r="B4554" t="str">
            <v>TÊ MISTURADOR, PPR, DN 25 MM, CLASSE PN 25,  INSTALADO EM RESERVAÇÃO DE ÁGUA DE EDIFICAÇÃO QUE POSSUA RESERVATÓRIO DE FIBRA/FIBROCIMENTO  FORNECIMENTO E INSTALAÇÃO. AF_06/2016</v>
          </cell>
          <cell r="C4554" t="str">
            <v>UN</v>
          </cell>
          <cell r="D4554">
            <v>13.76</v>
          </cell>
        </row>
        <row r="4555">
          <cell r="A4555">
            <v>96758</v>
          </cell>
          <cell r="B4555" t="str">
            <v>TÊ, PPR, DN 32 MM, CLASSE PN 25,  INSTALADO EM RESERVAÇÃO DE ÁGUA DE EDIFICAÇÃO QUE POSSUA RESERVATÓRIO DE FIBRA/FIBROCIMENTO  FORNECIMENTO E INSTALAÇÃO. AF_06/2016</v>
          </cell>
          <cell r="C4555" t="str">
            <v>UN</v>
          </cell>
          <cell r="D4555">
            <v>15.88</v>
          </cell>
        </row>
        <row r="4556">
          <cell r="A4556">
            <v>96759</v>
          </cell>
          <cell r="B4556" t="str">
            <v>TÊ, PPR, DN 40 MM, CLASSE PN 25,  INSTALADO EM RESERVAÇÃO DE ÁGUA DE EDIFICAÇÃO QUE POSSUA RESERVATÓRIO DE FIBRA/FIBROCIMENTO  FORNECIMENTO E INSTALAÇÃO. AF_06/2016</v>
          </cell>
          <cell r="C4556" t="str">
            <v>UN</v>
          </cell>
          <cell r="D4556">
            <v>25.21</v>
          </cell>
        </row>
        <row r="4557">
          <cell r="A4557">
            <v>96760</v>
          </cell>
          <cell r="B4557" t="str">
            <v>TÊ, PPR, DN 50 MM, CLASSE PN 25,  INSTALADO EM RESERVAÇÃO DE ÁGUA DE EDIFICAÇÃO QUE POSSUA RESERVATÓRIO DE FIBRA/FIBROCIMENTO  FORNECIMENTO E INSTALAÇÃO. AF_06/2016</v>
          </cell>
          <cell r="C4557" t="str">
            <v>UN</v>
          </cell>
          <cell r="D4557">
            <v>35.33</v>
          </cell>
        </row>
        <row r="4558">
          <cell r="A4558">
            <v>96761</v>
          </cell>
          <cell r="B4558" t="str">
            <v>TÊ, PPR, DN 63 MM, CLASSE PN 25,  INSTALADO EM RESERVAÇÃO DE ÁGUA DE EDIFICAÇÃO QUE POSSUA RESERVATÓRIO DE FIBRA/FIBROCIMENTO  FORNECIMENTO E INSTALAÇÃO. AF_06/2016</v>
          </cell>
          <cell r="C4558" t="str">
            <v>UN</v>
          </cell>
          <cell r="D4558">
            <v>52.54</v>
          </cell>
        </row>
        <row r="4559">
          <cell r="A4559">
            <v>96762</v>
          </cell>
          <cell r="B4559" t="str">
            <v>TÊ, PPR, DN 75 MM, CLASSE PN 25,  INSTALADO EM RESERVAÇÃO DE ÁGUA DE EDIFICAÇÃO QUE POSSUA RESERVATÓRIO DE FIBRA/FIBROCIMENTO  FORNECIMENTO E INSTALAÇÃO. AF_06/2016</v>
          </cell>
          <cell r="C4559" t="str">
            <v>UN</v>
          </cell>
          <cell r="D4559">
            <v>104.12</v>
          </cell>
        </row>
        <row r="4560">
          <cell r="A4560">
            <v>96763</v>
          </cell>
          <cell r="B4560" t="str">
            <v>TÊ, PPR, DN 90 MM, CLASSE PN 25,  INSTALADO EM RESERVAÇÃO DE ÁGUA DE EDIFICAÇÃO QUE POSSUA RESERVATÓRIO DE FIBRA/FIBROCIMENTO  FORNECIMENTO E INSTALAÇÃO. AF_06/2016</v>
          </cell>
          <cell r="C4560" t="str">
            <v>UN</v>
          </cell>
          <cell r="D4560">
            <v>147.69</v>
          </cell>
        </row>
        <row r="4561">
          <cell r="A4561">
            <v>96764</v>
          </cell>
          <cell r="B4561" t="str">
            <v>TÊ, PPR, DN 110 MM, CLASSE PN 25,  INSTALADO EM RESERVAÇÃO DE ÁGUA DE EDIFICAÇÃO QUE POSSUA RESERVATÓRIO DE FIBRA/FIBROCIMENTO  FORNECIMENTO E INSTALAÇÃO. AF_06/2016</v>
          </cell>
          <cell r="C4561" t="str">
            <v>UN</v>
          </cell>
          <cell r="D4561">
            <v>235.7</v>
          </cell>
        </row>
        <row r="4562">
          <cell r="A4562">
            <v>96802</v>
          </cell>
          <cell r="B4562" t="str">
            <v>KIT CHASSI PEX, PRÉ-FABRICADO, PARA CHUVEIRO COM REGISTROS DE PRESSÃO E CONEXÕES POR CRIMPAGEM  FORNECIMENTO E INSTALAÇÃO. AF_06/2015</v>
          </cell>
          <cell r="C4562" t="str">
            <v>UN</v>
          </cell>
          <cell r="D4562">
            <v>313.8</v>
          </cell>
        </row>
        <row r="4563">
          <cell r="A4563">
            <v>96803</v>
          </cell>
          <cell r="B4563" t="str">
            <v>KIT CHASSI PEX, PRÉ-FABRICADO, PARA COZINHA COM CUBA SIMPLES E CONEXÕES POR CRIMPAGEM  FORNECIMENTO E INSTALAÇÃO. AF_06/2015</v>
          </cell>
          <cell r="C4563" t="str">
            <v>UN</v>
          </cell>
          <cell r="D4563">
            <v>159.78</v>
          </cell>
        </row>
        <row r="4564">
          <cell r="A4564">
            <v>96804</v>
          </cell>
          <cell r="B4564" t="str">
            <v>KIT CHASSI PEX, PRÉ-FABRICADO, PARA ÁREA DE SERVIÇO COM TANQUE E MÁQUINA DE LAVAR ROUPA, E CONEXÕES POR CRIMPAGEM  FORNECIMENTO E INSTALAÇÃO. AF_06/2015</v>
          </cell>
          <cell r="C4564" t="str">
            <v>UN</v>
          </cell>
          <cell r="D4564">
            <v>282.26</v>
          </cell>
        </row>
        <row r="4565">
          <cell r="A4565">
            <v>96805</v>
          </cell>
          <cell r="B4565" t="str">
            <v>KIT CHASSI PEX, PRÉ-FABRICADO, PARA CHUVEIRO COM REGISTROS DE PRESSÃO E CONEXÕES POR ANEL DESLIZANTE  FORNECIMENTO E INSTALAÇÃO. AF_06/2015</v>
          </cell>
          <cell r="C4565" t="str">
            <v>UN</v>
          </cell>
          <cell r="D4565">
            <v>321.39999999999998</v>
          </cell>
        </row>
        <row r="4566">
          <cell r="A4566">
            <v>96806</v>
          </cell>
          <cell r="B4566" t="str">
            <v>KIT CHASSI PEX, PRÉ-FABRICADO, PARA COZINHA COM CUBA SIMPLES E CONEXÕES POR ANEL DESLIZANTE  FORNECIMENTO E INSTALAÇÃO. AF_06/2015</v>
          </cell>
          <cell r="C4566" t="str">
            <v>UN</v>
          </cell>
          <cell r="D4566">
            <v>153.09</v>
          </cell>
        </row>
        <row r="4567">
          <cell r="A4567">
            <v>96807</v>
          </cell>
          <cell r="B4567" t="str">
            <v>KIT CHASSI PEX, PRÉ-FABRICADO, PARA ÁREA DE SERVIÇO COM TANQUE E MÁQUINA DE LAVAR ROUPA, E CONEXÕES POR ANEL DESLIZANTE  FORNECIMENTO E INSTALAÇÃO. AF_06/2015</v>
          </cell>
          <cell r="C4567" t="str">
            <v>UN</v>
          </cell>
          <cell r="D4567">
            <v>252.92</v>
          </cell>
        </row>
        <row r="4568">
          <cell r="A4568">
            <v>96808</v>
          </cell>
          <cell r="B4568" t="str">
            <v>UNIÃO METÁLICA PARA INSTALAÇÕES EM PEX, DN 16 MM, FIXAÇÃO DAS CONEXÕES POR ANEL DESLIZANTE  FORNECIMENTO E INSTALAÇÃO . AF_06/2015</v>
          </cell>
          <cell r="C4568" t="str">
            <v>UN</v>
          </cell>
          <cell r="D4568">
            <v>13.31</v>
          </cell>
        </row>
        <row r="4569">
          <cell r="A4569">
            <v>96809</v>
          </cell>
          <cell r="B4569" t="str">
            <v>CONEXÃO FIXA, ROSCA FÊMEA, METÁLICA, PARA INSTALAÇÕES EM PEX, DN 16 MM X 1/2", COM ANEL DESLIZANTE. FORNECIMENTO E INSTALAÇÃO. AF_06/2015</v>
          </cell>
          <cell r="C4569" t="str">
            <v>UN</v>
          </cell>
          <cell r="D4569">
            <v>15.46</v>
          </cell>
        </row>
        <row r="4570">
          <cell r="A4570">
            <v>96810</v>
          </cell>
          <cell r="B4570" t="str">
            <v>CONEXÃO MÓVEL, ROSCA FÊMEA, METÁLICA, PARA INSTALAÇÕES EM PEX, DN 16 MM X 3/4", COM ANEL DESLIZANTE. FORNECIMENTO E INSTALAÇÃO. AF_06/2015</v>
          </cell>
          <cell r="C4570" t="str">
            <v>UN</v>
          </cell>
          <cell r="D4570">
            <v>16.91</v>
          </cell>
        </row>
        <row r="4571">
          <cell r="A4571">
            <v>96811</v>
          </cell>
          <cell r="B4571" t="str">
            <v>UNIÃO METÁLICA PARA INSTALAÇÕES EM PEX, DN 20 MM, FIXAÇÃO DAS CONEXÕES POR ANEL DESLIZANTE  FORNECIMENTO E INSTALAÇÃO . AF_06/2015</v>
          </cell>
          <cell r="C4571" t="str">
            <v>UN</v>
          </cell>
          <cell r="D4571">
            <v>18.03</v>
          </cell>
        </row>
        <row r="4572">
          <cell r="A4572">
            <v>96812</v>
          </cell>
          <cell r="B4572" t="str">
            <v>CONEXÃO FIXA, ROSCA FÊMEA, METÁLICA, PARA INSTALAÇÕES EM PEX, DN 20 MM X 1/2", COM ANEL DESLIZANTE. FORNECIMENTO E INSTALAÇÃO. AF_06/2015</v>
          </cell>
          <cell r="C4572" t="str">
            <v>UN</v>
          </cell>
          <cell r="D4572">
            <v>17.260000000000002</v>
          </cell>
        </row>
        <row r="4573">
          <cell r="A4573">
            <v>96813</v>
          </cell>
          <cell r="B4573" t="str">
            <v>CONEXÃO FIXA, ROSCA FÊMEA, METÁLICA, PARA INSTALAÇÕES EM PEX, DN 20 MM X 3/4", COM ANEL DESLIZANTE. FORNECIMENTO E INSTALAÇÃO. AF_06/2015</v>
          </cell>
          <cell r="C4573" t="str">
            <v>UN</v>
          </cell>
          <cell r="D4573">
            <v>20.149999999999999</v>
          </cell>
        </row>
        <row r="4574">
          <cell r="A4574">
            <v>96814</v>
          </cell>
          <cell r="B4574" t="str">
            <v>UNIÃO DE REDUÇÃO, METÁLICA, PARA INSTALAÇÕES EM PEX, DN 20 X 16 MM, CONEXÃO POR ANEL DESLIZANTE  FORNECIMENTO E INSTALAÇÃO. AF_06/2015</v>
          </cell>
          <cell r="C4574" t="str">
            <v>UN</v>
          </cell>
          <cell r="D4574">
            <v>16.77</v>
          </cell>
        </row>
        <row r="4575">
          <cell r="A4575">
            <v>96815</v>
          </cell>
          <cell r="B4575" t="str">
            <v>UNIÃO METÁLICA PARA INSTALAÇÕES EM PEX, DN 25 MM, FIXAÇÃO DAS CONEXÕES POR ANEL DESLIZANTE   FORNECIMENTO E INSTALAÇÃO. AF_06/2015</v>
          </cell>
          <cell r="C4575" t="str">
            <v>UN</v>
          </cell>
          <cell r="D4575">
            <v>29.09</v>
          </cell>
        </row>
        <row r="4576">
          <cell r="A4576">
            <v>96816</v>
          </cell>
          <cell r="B4576" t="str">
            <v>CONEXÃO FIXA, ROSCA FÊMEA, METÁLICA, PARA INSTALAÇÕES EM PEX, DN 25 MM X 3/4", COM ANEL DESLIZANTE. FORNECIMENTO E INSTALAÇÃO. AF_06/2015</v>
          </cell>
          <cell r="C4576" t="str">
            <v>UN</v>
          </cell>
          <cell r="D4576">
            <v>23.59</v>
          </cell>
        </row>
        <row r="4577">
          <cell r="A4577">
            <v>96817</v>
          </cell>
          <cell r="B4577" t="str">
            <v>CONEXÃO FIXA, ROSCA FÊMEA, METÁLICA, PARA INSTALAÇÕES EM PEX, DN 25 MM X 1", COM ANEL DESLIZANTE. FORNECIMENTO E INSTALAÇÃO. AF_06/2015</v>
          </cell>
          <cell r="C4577" t="str">
            <v>UN</v>
          </cell>
          <cell r="D4577">
            <v>27.1</v>
          </cell>
        </row>
        <row r="4578">
          <cell r="A4578">
            <v>96818</v>
          </cell>
          <cell r="B4578" t="str">
            <v>UNIÃO DE REDUÇÃO, METÁLICA, PEX, DN 25 X 16 MM, CONEXÃO POR ANEL DESLIZANTE  FORNECIMENTO E INSTALAÇÃO. AF_06/2015</v>
          </cell>
          <cell r="C4578" t="str">
            <v>UN</v>
          </cell>
          <cell r="D4578">
            <v>25.1</v>
          </cell>
        </row>
        <row r="4579">
          <cell r="A4579">
            <v>96819</v>
          </cell>
          <cell r="B4579" t="str">
            <v>UNIÃO DE REDUÇÃO, METÁLICA, PEX, DN 25 X 20 MM, CONEXÃO POR ANEL DESLIZANTE  FORNECIMENTO E INSTALAÇÃO. AF_06/2015</v>
          </cell>
          <cell r="C4579" t="str">
            <v>UN</v>
          </cell>
          <cell r="D4579">
            <v>25.1</v>
          </cell>
        </row>
        <row r="4580">
          <cell r="A4580">
            <v>96820</v>
          </cell>
          <cell r="B4580" t="str">
            <v>UNIÃO METÁLICA PARA INSTALAÇÕES EM PEX, DN 32 MM, FIXAÇÃO DAS CONEXÕES POR ANEL DESLIZANTE   FORNECIMENTO E INSTALAÇÃO. AF_06/2015</v>
          </cell>
          <cell r="C4580" t="str">
            <v>UN</v>
          </cell>
          <cell r="D4580">
            <v>46.81</v>
          </cell>
        </row>
        <row r="4581">
          <cell r="A4581">
            <v>96821</v>
          </cell>
          <cell r="B4581" t="str">
            <v>CONEXÃO FIXA, ROSCA FÊMEA, METÁLICA, PARA INSTALAÇÕES EM PEX, DN 32 MM X 1", COM ANEL DESLIZANTE  FORNECIMENTO E INSTALAÇÃO. AF_06/2015</v>
          </cell>
          <cell r="C4581" t="str">
            <v>UN</v>
          </cell>
          <cell r="D4581">
            <v>39.520000000000003</v>
          </cell>
        </row>
        <row r="4582">
          <cell r="A4582">
            <v>96822</v>
          </cell>
          <cell r="B4582" t="str">
            <v>UNIÃO DE REDUÇÃO, METÁLICA, PEX, DN 32 X 25 MM, CONEXÃO POR ANEL DESLIZANTE  FORNECIMENTO E INSTALAÇÃO. AF_06/2015</v>
          </cell>
          <cell r="C4582" t="str">
            <v>UN</v>
          </cell>
          <cell r="D4582">
            <v>40.08</v>
          </cell>
        </row>
        <row r="4583">
          <cell r="A4583">
            <v>96823</v>
          </cell>
          <cell r="B4583" t="str">
            <v>LUVA PARA INSTALAÇÕES EM PEX, DN 16 MM, CONEXÃO POR CRIMPAGEM  FORNECIMENTO E INSTALAÇÃO . AF_06/2015</v>
          </cell>
          <cell r="C4583" t="str">
            <v>UN</v>
          </cell>
          <cell r="D4583">
            <v>16.46</v>
          </cell>
        </row>
        <row r="4584">
          <cell r="A4584">
            <v>96824</v>
          </cell>
          <cell r="B4584" t="str">
            <v>CONEXÃO FIXA, ROSCA FÊMEA, PARA INSTALAÇÕES EM PEX, DN 16MM X 1/2", CONEXÃO POR CRIMPAGEM  FORNECIMENTO E INSTALAÇÃO. AF_06/2015</v>
          </cell>
          <cell r="C4584" t="str">
            <v>UN</v>
          </cell>
          <cell r="D4584">
            <v>18.71</v>
          </cell>
        </row>
        <row r="4585">
          <cell r="A4585">
            <v>96825</v>
          </cell>
          <cell r="B4585" t="str">
            <v>CONEXÃO FIXA, ROSCA FÊMEA, PARA INSTALAÇÕES EM PEX, DN 16MM X 3/4", CONEXÃO POR CRIMPAGEM  FORNECIMENTO E INSTALAÇÃO. AF_06/2015</v>
          </cell>
          <cell r="C4585" t="str">
            <v>UN</v>
          </cell>
          <cell r="D4585">
            <v>25.72</v>
          </cell>
        </row>
        <row r="4586">
          <cell r="A4586">
            <v>96826</v>
          </cell>
          <cell r="B4586" t="str">
            <v>LUVA PARA INSTALAÇÕES EM PEX, DN 20 MM, CONEXÃO POR CRIMPAGEM   FORNECIMENTO E INSTALAÇÃO. AF_06/2015</v>
          </cell>
          <cell r="C4586" t="str">
            <v>UN</v>
          </cell>
          <cell r="D4586">
            <v>23.04</v>
          </cell>
        </row>
        <row r="4587">
          <cell r="A4587">
            <v>96827</v>
          </cell>
          <cell r="B4587" t="str">
            <v>CONEXÃO FIXA, ROSCA FÊMEA, PARA INSTALAÇÕES EM PEX, DN 20MM X 1/2", CONEXÃO POR CRIMPAGEM  FORNECIMENTO E INSTALAÇÃO. AF_06/2015</v>
          </cell>
          <cell r="C4587" t="str">
            <v>UN</v>
          </cell>
          <cell r="D4587">
            <v>23.95</v>
          </cell>
        </row>
        <row r="4588">
          <cell r="A4588">
            <v>96828</v>
          </cell>
          <cell r="B4588" t="str">
            <v>CONEXÃO FIXA, ROSCA FÊMEA, PARA INSTALAÇÕES EM PEX, DN 20MM X 3/4", CONEXÃO POR CRIMPAGEM  FORNECIMENTO E INSTALAÇÃO. AF_06/2015</v>
          </cell>
          <cell r="C4588" t="str">
            <v>UN</v>
          </cell>
          <cell r="D4588">
            <v>30.38</v>
          </cell>
        </row>
        <row r="4589">
          <cell r="A4589">
            <v>96829</v>
          </cell>
          <cell r="B4589" t="str">
            <v>LUVA DE REDUÇÃO PARA INSTALAÇÕES EM PEX, DN 20 X 16 MM, CONEXÃO POR CRIMPAGEM  FORNECIMENTO E INSTALAÇÃO. AF_06/2015</v>
          </cell>
          <cell r="C4589" t="str">
            <v>UN</v>
          </cell>
          <cell r="D4589">
            <v>23</v>
          </cell>
        </row>
        <row r="4590">
          <cell r="A4590">
            <v>96830</v>
          </cell>
          <cell r="B4590" t="str">
            <v>LUVA PARA INSTALAÇÕES EM PEX, DN 25 MM, CONEXÃO POR CRIMPAGEM   FORNECIMENTO E INSTALAÇÃO. AF_06/2015</v>
          </cell>
          <cell r="C4590" t="str">
            <v>UN</v>
          </cell>
          <cell r="D4590">
            <v>33.74</v>
          </cell>
        </row>
        <row r="4591">
          <cell r="A4591">
            <v>96831</v>
          </cell>
          <cell r="B4591" t="str">
            <v>CONEXÃO FIXA, ROSCA FÊMEA, PARA INSTALAÇÕES EM PEX, DN 25MM X 1/2", CONEXÃO POR CRIMPAGEM  FORNECIMENTO E INSTALAÇÃO. AF_06/2015</v>
          </cell>
          <cell r="C4591" t="str">
            <v>UN</v>
          </cell>
          <cell r="D4591">
            <v>27.24</v>
          </cell>
        </row>
        <row r="4592">
          <cell r="A4592">
            <v>96832</v>
          </cell>
          <cell r="B4592" t="str">
            <v>CONEXÃO FIXA, ROSCA FÊMEA, PARA INSTALAÇÕES EM PEX, DN 25MM X 3/4", CONEXÃO POR CRIMPAGEM  FORNECIMENTO E INSTALAÇÃO. AF_06/2015</v>
          </cell>
          <cell r="C4592" t="str">
            <v>UN</v>
          </cell>
          <cell r="D4592">
            <v>31.72</v>
          </cell>
        </row>
        <row r="4593">
          <cell r="A4593">
            <v>96833</v>
          </cell>
          <cell r="B4593" t="str">
            <v>LUVA DE REDUÇÃO PARA INSTALAÇÕES EM PEX, DN 25 X 16 MM, CONEXÃO POR CRIMPAGEM  FORNECIMENTO E INSTALAÇÃO. AF_06/2015</v>
          </cell>
          <cell r="C4593" t="str">
            <v>UN</v>
          </cell>
          <cell r="D4593">
            <v>29.61</v>
          </cell>
        </row>
        <row r="4594">
          <cell r="A4594">
            <v>96834</v>
          </cell>
          <cell r="B4594" t="str">
            <v>LUVA PARA INSTALAÇÕES EM PEX, DN 32 MM, CONEXÃO POR CRIMPAGEM  FORNECIMENTO E INSTALAÇÃO . AF_06/2015</v>
          </cell>
          <cell r="C4594" t="str">
            <v>UN</v>
          </cell>
          <cell r="D4594">
            <v>49.53</v>
          </cell>
        </row>
        <row r="4595">
          <cell r="A4595">
            <v>96835</v>
          </cell>
          <cell r="B4595" t="str">
            <v>CONEXÃO FIXA, ROSCA FÊMEA, PARA INSTALAÇÕES EM PEX, DN 32 MM X 3/4", CONEXÃO POR CRIMPAGEM  FORNECIMENTO E INSTALAÇÃO. AF_06/2015</v>
          </cell>
          <cell r="C4595" t="str">
            <v>UN</v>
          </cell>
          <cell r="D4595">
            <v>42.58</v>
          </cell>
        </row>
        <row r="4596">
          <cell r="A4596">
            <v>96836</v>
          </cell>
          <cell r="B4596" t="str">
            <v>LUVA DE REDUÇÃO PARA INSTALAÇÕES EM PEX, DN 32 X 25 MM, CONEXÃO POR CRIMPAGEM  FORNECIMENTO E INSTALAÇÃO. AF_06/2015</v>
          </cell>
          <cell r="C4596" t="str">
            <v>UN</v>
          </cell>
          <cell r="D4596">
            <v>45.46</v>
          </cell>
        </row>
        <row r="4597">
          <cell r="A4597">
            <v>96837</v>
          </cell>
          <cell r="B4597" t="str">
            <v>JOELHO 90 GRAUS, METÁLICO, PARA INSTALAÇÕES EM PEX, DN 16 MM, CONEXÃO POR ANEL DESLIZANTE   FORNECIMENTO E INSTALAÇÃO. AF_06/2015</v>
          </cell>
          <cell r="C4597" t="str">
            <v>UN</v>
          </cell>
          <cell r="D4597">
            <v>23.6</v>
          </cell>
        </row>
        <row r="4598">
          <cell r="A4598">
            <v>96838</v>
          </cell>
          <cell r="B4598" t="str">
            <v>JOELHO 90 GRAUS, ROSCA FÊMEA TERMINAL, METÁLICO, PARA INSTALAÇÕES EM PEX, DN 16MM X 1/2", CONEXÃO POR ANEL DESLIZANTE  FORNECIMENTO E INSTALAÇÃO. AF_06/2015</v>
          </cell>
          <cell r="C4598" t="str">
            <v>UN</v>
          </cell>
          <cell r="D4598">
            <v>21.53</v>
          </cell>
        </row>
        <row r="4599">
          <cell r="A4599">
            <v>96839</v>
          </cell>
          <cell r="B4599" t="str">
            <v>JOELHO, ROSCA FÊMEA, COM BASE FIXA, METÁLICO, PARA INSTALAÇÕES EM PEX, DN 16MM X 1/2", CONEXÃO POR ANEL DESLIZANTE  FORNECIMENTO E INSTALAÇÃO. AF_06/2015</v>
          </cell>
          <cell r="C4599" t="str">
            <v>UN</v>
          </cell>
          <cell r="D4599">
            <v>21.16</v>
          </cell>
        </row>
        <row r="4600">
          <cell r="A4600">
            <v>96840</v>
          </cell>
          <cell r="B4600" t="str">
            <v>JOELHO 90 GRAUS, METÁLICO, PARA INSTALAÇÕES EM PEX, DN 20 MM, CONEXÃO POR ANEL DESLIZANTE  FORNECIMENTO E INSTALAÇÃO . AF_06/2015</v>
          </cell>
          <cell r="C4600" t="str">
            <v>UN</v>
          </cell>
          <cell r="D4600">
            <v>27.55</v>
          </cell>
        </row>
        <row r="4601">
          <cell r="A4601">
            <v>96841</v>
          </cell>
          <cell r="B4601" t="str">
            <v>JOELHO 90 GRAUS, ROSCA FÊMEA TERMINAL, METÁLICO, PARA INSTALAÇÕES EM PEX, DN 20 MM X 1/2", CONEXÃO POR ANEL DESLIZANTE  FORNECIMENTO E INSTALAÇÃO. AF_06/2015</v>
          </cell>
          <cell r="C4601" t="str">
            <v>UN</v>
          </cell>
          <cell r="D4601">
            <v>23.82</v>
          </cell>
        </row>
        <row r="4602">
          <cell r="A4602">
            <v>96842</v>
          </cell>
          <cell r="B4602" t="str">
            <v>JOELHO 90 GRAUS, ROSCA FÊMEA TERMINAL, METÁLICO, PARA INSTALAÇÕES EM PEX, DN 20 MM X 3/4", CONEXÃO POR ANEL DESLIZANTE  FORNECIMENTO E INSTALAÇÃO. AF_06/2015</v>
          </cell>
          <cell r="C4602" t="str">
            <v>UN</v>
          </cell>
          <cell r="D4602">
            <v>30.96</v>
          </cell>
        </row>
        <row r="4603">
          <cell r="A4603">
            <v>96843</v>
          </cell>
          <cell r="B4603" t="str">
            <v>JOELHO ROSCA FÊMEA, COM BASE FIXA, METÁLICO, PARA INSTALAÇÕES EM PEX, DN 20MM X 1/2", CONEXÃO POR ANEL DESLIZANTE  FORNECIMENTO E INSTALAÇÃO. AF_06/2015</v>
          </cell>
          <cell r="C4603" t="str">
            <v>UN</v>
          </cell>
          <cell r="D4603">
            <v>29.69</v>
          </cell>
        </row>
        <row r="4604">
          <cell r="A4604">
            <v>96844</v>
          </cell>
          <cell r="B4604" t="str">
            <v>JOELHO ROSCA FÊMEA, MÓVEL, METÁLICO, PARA INSTALAÇÕES EM PEX, DN 20MM X 3/4", CONEXÃO POR ANEL DESLIZANTE  FORNECIMENTO E INSTALAÇÃO. AF_06/2015</v>
          </cell>
          <cell r="C4604" t="str">
            <v>UN</v>
          </cell>
          <cell r="D4604">
            <v>41.35</v>
          </cell>
        </row>
        <row r="4605">
          <cell r="A4605">
            <v>96845</v>
          </cell>
          <cell r="B4605" t="str">
            <v>JOELHO 90 GRAUS, METÁLICO, PARA INSTALAÇÕES EM PEX, DN 25 MM, CONEXÃO POR ANEL DESLIZANTE   FORNECIMENTO E INSTALAÇÃO. AF_06/2015</v>
          </cell>
          <cell r="C4605" t="str">
            <v>UN</v>
          </cell>
          <cell r="D4605">
            <v>43.96</v>
          </cell>
        </row>
        <row r="4606">
          <cell r="A4606">
            <v>96846</v>
          </cell>
          <cell r="B4606" t="str">
            <v>JOELHO 90 GRAUS, ROSCA FÊMEA TERMINAL, METÁLICO, PARA INSTALAÇÕES EM PEX, DN 25 MM X 3/4", CONEXÃO POR ANEL DESLIZANTE  FORNECIMENTO E INSTALAÇÃO. AF_06/2015</v>
          </cell>
          <cell r="C4606" t="str">
            <v>UN</v>
          </cell>
          <cell r="D4606">
            <v>34</v>
          </cell>
        </row>
        <row r="4607">
          <cell r="A4607">
            <v>96847</v>
          </cell>
          <cell r="B4607" t="str">
            <v>JOELHO ROSCA FÊMEA, COM BASE FIXA, METÁLICO, PARA INSTALAÇÕES EM PEX, DN 25MM X 3/4", CONEXÃO POR ANEL DESLIZANTE  FORNECIMENTO E INSTALAÇÃO. AF_06/2015</v>
          </cell>
          <cell r="C4607" t="str">
            <v>UN</v>
          </cell>
          <cell r="D4607">
            <v>37.65</v>
          </cell>
        </row>
        <row r="4608">
          <cell r="A4608">
            <v>96848</v>
          </cell>
          <cell r="B4608" t="str">
            <v>JOELHO 90 GRAUS, METÁLICO, PARA INSTALAÇÕES EM PEX, DN 32 MM, CONEXÃO POR ANEL DESLIZANTE  FORNECIMENTO E INSTALAÇÃO . AF_06/2015</v>
          </cell>
          <cell r="C4608" t="str">
            <v>UN</v>
          </cell>
          <cell r="D4608">
            <v>57.22</v>
          </cell>
        </row>
        <row r="4609">
          <cell r="A4609">
            <v>96849</v>
          </cell>
          <cell r="B4609" t="str">
            <v>JOELHO 90 GRAUS, PARA INSTALAÇÕES EM PEX, DN 16 MM, CONEXÃO POR CRIMPAGEM   FORNECIMENTO E INSTALAÇÃO. AF_06/2015</v>
          </cell>
          <cell r="C4609" t="str">
            <v>UN</v>
          </cell>
          <cell r="D4609">
            <v>20.5</v>
          </cell>
        </row>
        <row r="4610">
          <cell r="A4610">
            <v>96850</v>
          </cell>
          <cell r="B4610" t="str">
            <v>JOELHO 90 GRAUS, ROSCA FÊMEA TERMINAL, PARA INSTALAÇÕES EM PEX, DN 16MM X 1/2", CONEXÃO POR CRIMPAGEM  FORNECIMENTO E INSTALAÇÃO. AF_06/2015</v>
          </cell>
          <cell r="C4610" t="str">
            <v>UN</v>
          </cell>
          <cell r="D4610">
            <v>24.23</v>
          </cell>
        </row>
        <row r="4611">
          <cell r="A4611">
            <v>96851</v>
          </cell>
          <cell r="B4611" t="str">
            <v>JOELHO 90 GRAUS, ROSCA FÊMEA TERMINAL, PARA INSTALAÇÕES EM PEX, DN 16MM X 3/4", CONEXÃO POR CRIMPAGEM  FORNECIMENTO E INSTALAÇÃO. AF_06/2015</v>
          </cell>
          <cell r="C4611" t="str">
            <v>UN</v>
          </cell>
          <cell r="D4611">
            <v>32.58</v>
          </cell>
        </row>
        <row r="4612">
          <cell r="A4612">
            <v>96852</v>
          </cell>
          <cell r="B4612" t="str">
            <v>JOELHO 90 GRAUS, PARA INSTALAÇÕES EM PEX, DN 20 MM, CONEXÃO POR CRIMPAGEM   FORNECIMENTO E INSTALAÇÃO. AF_06/2015</v>
          </cell>
          <cell r="C4612" t="str">
            <v>UN</v>
          </cell>
          <cell r="D4612">
            <v>27.5</v>
          </cell>
        </row>
        <row r="4613">
          <cell r="A4613">
            <v>96853</v>
          </cell>
          <cell r="B4613" t="str">
            <v>JOELHO 90 GRAUS, ROSCA FÊMEA TERMINAL, PARA INSTALAÇÕES EM PEX, DN 20MM X 1/2", CONEXÃO POR CRIMPAGEM  FORNECIMENTO E INSTALAÇÃO. AF_06/2015</v>
          </cell>
          <cell r="C4613" t="str">
            <v>UN</v>
          </cell>
          <cell r="D4613">
            <v>31.14</v>
          </cell>
        </row>
        <row r="4614">
          <cell r="A4614">
            <v>96854</v>
          </cell>
          <cell r="B4614" t="str">
            <v>JOELHO 90 GRAUS, ROSCA FÊMEA TERMINAL, PARA INSTALAÇÕES EM PEX, DN 20MM X 3/4", CONEXÃO POR CRIMPAGEM  FORNECIMENTO E INSTALAÇÃO. AF_06/2015</v>
          </cell>
          <cell r="C4614" t="str">
            <v>UN</v>
          </cell>
          <cell r="D4614">
            <v>37.6</v>
          </cell>
        </row>
        <row r="4615">
          <cell r="A4615">
            <v>96855</v>
          </cell>
          <cell r="B4615" t="str">
            <v>JOELHO 90 GRAUS, PARA INSTALAÇÕES EM PEX, DN 25 MM, CONEXÃO POR CRIMPAGEM   FORNECIMENTO E INSTALAÇÃO. AF_06/2015</v>
          </cell>
          <cell r="C4615" t="str">
            <v>UN</v>
          </cell>
          <cell r="D4615">
            <v>34.24</v>
          </cell>
        </row>
        <row r="4616">
          <cell r="A4616">
            <v>96856</v>
          </cell>
          <cell r="B4616" t="str">
            <v>JOELHO 90 GRAUS, ROSCA FÊMEA TERMINAL, PARA INSTALAÇÕES EM PEX, DN 25MM X 1/2", CONEXÃO POR CRIMPAGEM  FORNECIMENTO E INSTALAÇÃO. AF_06/2015</v>
          </cell>
          <cell r="C4616" t="str">
            <v>UN</v>
          </cell>
          <cell r="D4616">
            <v>34.770000000000003</v>
          </cell>
        </row>
        <row r="4617">
          <cell r="A4617">
            <v>96857</v>
          </cell>
          <cell r="B4617" t="str">
            <v>JOELHO 90 GRAUS, ROSCA FÊMEA TERMINAL, PARA INSTALAÇÕES EM PEX, DN 25MM X 1, CONEXÃO POR CRIMPAGEM  FORNECIMENTO E INSTALAÇÃO. AF_06/2015</v>
          </cell>
          <cell r="C4617" t="str">
            <v>UN</v>
          </cell>
          <cell r="D4617">
            <v>56.61</v>
          </cell>
        </row>
        <row r="4618">
          <cell r="A4618">
            <v>96858</v>
          </cell>
          <cell r="B4618" t="str">
            <v>JOELHO 90 GRAUS, PARA INSTALAÇÕES EM PEX, DN 32 MM, CONEXÃO POR CRIMPAGEM   FORNECIMENTO E INSTALAÇÃO. AF_06/2015</v>
          </cell>
          <cell r="C4618" t="str">
            <v>UN</v>
          </cell>
          <cell r="D4618">
            <v>56.76</v>
          </cell>
        </row>
        <row r="4619">
          <cell r="A4619">
            <v>96859</v>
          </cell>
          <cell r="B4619" t="str">
            <v>JOELHO 90 GRAUS, ROSCA FÊMEA TERMINAL, PARA INSTALAÇÕES EM PEX, DN 32 MM X 1", CONEXÃO POR CRIMPAGEM  FORNECIMENTO E INSTALAÇÃO. AF_06/2015</v>
          </cell>
          <cell r="C4619" t="str">
            <v>UN</v>
          </cell>
          <cell r="D4619">
            <v>70.95</v>
          </cell>
        </row>
        <row r="4620">
          <cell r="A4620">
            <v>96860</v>
          </cell>
          <cell r="B4620" t="str">
            <v>TÊ, METÁLICO, PARA INSTALAÇÕES EM PEX, DN 16 MM, CONEXÃO POR ANEL DESLIZANTE  FORNECIMENTO E INSTALAÇÃO. AF_06/2015</v>
          </cell>
          <cell r="C4620" t="str">
            <v>UN</v>
          </cell>
          <cell r="D4620">
            <v>27.06</v>
          </cell>
        </row>
        <row r="4621">
          <cell r="A4621">
            <v>96861</v>
          </cell>
          <cell r="B4621" t="str">
            <v>TÊ, ROSCA FÊMEA, METÁLICO, PARA INSTALAÇÕES EM PEX, DN 16 MM X ½, CONEXÃO POR ANEL DESLIZANTE   FORNECIMENTO E INSTALAÇÃO. AF_06/2015</v>
          </cell>
          <cell r="C4621" t="str">
            <v>UN</v>
          </cell>
          <cell r="D4621">
            <v>29.42</v>
          </cell>
        </row>
        <row r="4622">
          <cell r="A4622">
            <v>96862</v>
          </cell>
          <cell r="B4622" t="str">
            <v>TÊ, METÁLICO, PARA INSTALAÇÕES EM PEX, DN 20 MM, CONEXÃO POR ANEL DESLIZANTE  FORNECIMENTO E INSTALAÇÃO. AF_06/2015</v>
          </cell>
          <cell r="C4622" t="str">
            <v>UN</v>
          </cell>
          <cell r="D4622">
            <v>32.659999999999997</v>
          </cell>
        </row>
        <row r="4623">
          <cell r="A4623">
            <v>96863</v>
          </cell>
          <cell r="B4623" t="str">
            <v>TÊ, ROSCA FÊMEA, METÁLICO, PARA INSTALAÇÕES EM PEX, DN 20 MM X ½, CONEXÃO POR ANEL DESLIZANTE   FORNECIMENTO E INSTALAÇÃO. AF_06/2015</v>
          </cell>
          <cell r="C4623" t="str">
            <v>UN</v>
          </cell>
          <cell r="D4623">
            <v>32.28</v>
          </cell>
        </row>
        <row r="4624">
          <cell r="A4624">
            <v>96864</v>
          </cell>
          <cell r="B4624" t="str">
            <v>TÊ, METÁLICO, PARA INSTALAÇÕES EM PEX, DN 25 MM, CONEXÃO POR ANEL DESLIZANTE  FORNECIMENTO E INSTALAÇÃO. AF_06/2015</v>
          </cell>
          <cell r="C4624" t="str">
            <v>UN</v>
          </cell>
          <cell r="D4624">
            <v>52.29</v>
          </cell>
        </row>
        <row r="4625">
          <cell r="A4625">
            <v>96865</v>
          </cell>
          <cell r="B4625" t="str">
            <v>TÊ, ROSCA FÊMEA, METÁLICO, PARA INSTALAÇÕES EM PEX, DN 25 MM X 3/4", CONEXÃO POR ANEL DESLIZANTE  FORNECIMENTO E INSTALAÇÃO. AF_06/2015</v>
          </cell>
          <cell r="C4625" t="str">
            <v>UN</v>
          </cell>
          <cell r="D4625">
            <v>51.15</v>
          </cell>
        </row>
        <row r="4626">
          <cell r="A4626">
            <v>96866</v>
          </cell>
          <cell r="B4626" t="str">
            <v>TÊ, METÁLICO, PARA INSTALAÇÕES EM PEX, DN 32 MM, CONEXÃO POR ANEL DESLIZANTE  FORNECIMENTO E INSTALAÇÃO. AF_06/2015</v>
          </cell>
          <cell r="C4626" t="str">
            <v>UN</v>
          </cell>
          <cell r="D4626">
            <v>69.05</v>
          </cell>
        </row>
        <row r="4627">
          <cell r="A4627">
            <v>96867</v>
          </cell>
          <cell r="B4627" t="str">
            <v>TÊ, ROSCA MACHO, METÁLICO, PARA INSTALAÇÕES EM PEX, DN 32 MM X 1", CONEXÃO POR ANEL DESLIZANTE  FORNECIMENTO E INSTALAÇÃO. AF_06/2015</v>
          </cell>
          <cell r="C4627" t="str">
            <v>UN</v>
          </cell>
          <cell r="D4627">
            <v>80.959999999999994</v>
          </cell>
        </row>
        <row r="4628">
          <cell r="A4628">
            <v>96868</v>
          </cell>
          <cell r="B4628" t="str">
            <v>TÊ, PARA INSTALAÇÕES EM PEX, DN 16 MM, CONEXÃO POR CRIMPAGEM  FORNECIMENTO E INSTALAÇÃO. AF_06/2015</v>
          </cell>
          <cell r="C4628" t="str">
            <v>UN</v>
          </cell>
          <cell r="D4628">
            <v>32.090000000000003</v>
          </cell>
        </row>
        <row r="4629">
          <cell r="A4629">
            <v>96869</v>
          </cell>
          <cell r="B4629" t="str">
            <v>TÊ, PARA INSTALAÇÕES EM PEX, DN 20 MM, CONEXÃO POR CRIMPAGEM  FORNECIMENTO E INSTALAÇÃO. AF_06/2015</v>
          </cell>
          <cell r="C4629" t="str">
            <v>UN</v>
          </cell>
          <cell r="D4629">
            <v>38.35</v>
          </cell>
        </row>
        <row r="4630">
          <cell r="A4630">
            <v>96870</v>
          </cell>
          <cell r="B4630" t="str">
            <v>TÊ, PEX, DN 25 MM, CONEXÃO POR CRIMPAGEM  FORNECIMENTO E INSTALAÇÃO. AF_06/2015</v>
          </cell>
          <cell r="C4630" t="str">
            <v>UN</v>
          </cell>
          <cell r="D4630">
            <v>61.48</v>
          </cell>
        </row>
        <row r="4631">
          <cell r="A4631">
            <v>96871</v>
          </cell>
          <cell r="B4631" t="str">
            <v>TÊ, PARA INSTALAÇÕES EM PEX, DN 32 MM, CONEXÃO POR CRIMPAGEM  FORNECIMENTO E INSTALAÇÃO. AF_06/2015</v>
          </cell>
          <cell r="C4631" t="str">
            <v>UN</v>
          </cell>
          <cell r="D4631">
            <v>89.72</v>
          </cell>
        </row>
        <row r="4632">
          <cell r="A4632">
            <v>96872</v>
          </cell>
          <cell r="B4632" t="str">
            <v>DISTRIBUIDOR 2 SAÍDAS, METÁLICO, PARA INSTALAÇÕES EM PEX, ENTRADA DE 3/4" X 2 SAÍDAS DE 1/2", CONEXÃO POR ANEL DESLIZANTE  FORNECIMENTO E INSTALAÇÃO. AF_06/2015</v>
          </cell>
          <cell r="C4632" t="str">
            <v>UN</v>
          </cell>
          <cell r="D4632">
            <v>80.650000000000006</v>
          </cell>
        </row>
        <row r="4633">
          <cell r="A4633">
            <v>96873</v>
          </cell>
          <cell r="B4633" t="str">
            <v>DISTRIBUIDOR 2 SAÍDAS, METÁLICO, PARA INSTALAÇÕES EM PEX, ENTRADA DE 1" X 2 SAÍDAS DE 1/2", CONEXÃO POR ANEL DESLIZANTE  FORNECIMENTO E INSTALAÇÃO. AF_06/2015</v>
          </cell>
          <cell r="C4633" t="str">
            <v>UN</v>
          </cell>
          <cell r="D4633">
            <v>93.79</v>
          </cell>
        </row>
        <row r="4634">
          <cell r="A4634">
            <v>96874</v>
          </cell>
          <cell r="B4634" t="str">
            <v>DISTRIBUIDOR 3 SAÍDAS, METÁLICO, PARA INSTALAÇÕES EM PEX, ENTRADA DE 3/4" X 3 SAÍDAS DE 1/2", CONEXÃO POR ANEL DESLIZANTE  FORNECIMENTO E INSTALAÇÃO . AF_06/2015</v>
          </cell>
          <cell r="C4634" t="str">
            <v>UN</v>
          </cell>
          <cell r="D4634">
            <v>97.57</v>
          </cell>
        </row>
        <row r="4635">
          <cell r="A4635">
            <v>96875</v>
          </cell>
          <cell r="B4635" t="str">
            <v>DISTRIBUIDOR 3 SAÍDAS, METÁLICO, PARA INSTALAÇÕES EM PEX, ENTRADA DE 1 X 3 SAÍDAS DE 1/2, CONEXÃO POR ANEL DESLIZANTE   FORNECIMENTO E INSTALAÇÃO. AF_06/2015</v>
          </cell>
          <cell r="C4635" t="str">
            <v>UN</v>
          </cell>
          <cell r="D4635">
            <v>118.71</v>
          </cell>
        </row>
        <row r="4636">
          <cell r="A4636">
            <v>96876</v>
          </cell>
          <cell r="B4636" t="str">
            <v>DISTRIBUIDOR 2 SAÍDAS, PARA INSTALAÇÕES EM PEX, ENTRADA DE 32 MM X 2 SAÍDAS DE 16 MM, CONEXÃO POR CRIMPAGEM FORNECIMENTO E INSTALAÇÃO. AF_06/2015</v>
          </cell>
          <cell r="C4636" t="str">
            <v>UN</v>
          </cell>
          <cell r="D4636">
            <v>216.52</v>
          </cell>
        </row>
        <row r="4637">
          <cell r="A4637">
            <v>96877</v>
          </cell>
          <cell r="B4637" t="str">
            <v>DISTRIBUIDOR 2 SAÍDAS, PARA INSTALAÇÕES EM PEX, ENTRADA DE 32 MM X 2 SAÍDAS DE 20 MM, CONEXÃO POR CRIMPAGEM  FORNECIMENTO E INSTALAÇÃO. AF_06/2015</v>
          </cell>
          <cell r="C4637" t="str">
            <v>UN</v>
          </cell>
          <cell r="D4637">
            <v>231.87</v>
          </cell>
        </row>
        <row r="4638">
          <cell r="A4638">
            <v>96878</v>
          </cell>
          <cell r="B4638" t="str">
            <v>DISTRIBUIDOR 2 SAÍDAS, PARA INSTALAÇÕES EM PEX, ENTRADA DE 32 MM X 2 SAÍDAS DE 25 MM, CONEXÃO POR CRIMPAGEM  FORNECIMENTO E INSTALAÇÃO. AF_06/2015</v>
          </cell>
          <cell r="C4638" t="str">
            <v>UN</v>
          </cell>
          <cell r="D4638">
            <v>234.73</v>
          </cell>
        </row>
        <row r="4639">
          <cell r="A4639">
            <v>96879</v>
          </cell>
          <cell r="B4639" t="str">
            <v>DISTRIBUIDOR 3 SAÍDAS, PARA INSTALAÇÕES EM PEX, ENTRADA DE 32 MM X 3 SAÍDAS DE 16 MM, CONEXÃO POR CRIMPAGEM  FORNECIMENTO E INSTALAÇÃO. AF_06/2015</v>
          </cell>
          <cell r="C4639" t="str">
            <v>UN</v>
          </cell>
          <cell r="D4639">
            <v>234.4</v>
          </cell>
        </row>
        <row r="4640">
          <cell r="A4640">
            <v>96880</v>
          </cell>
          <cell r="B4640" t="str">
            <v>DISTRIBUIDOR 3 SAÍDAS, PARA INSTALAÇÕES EM PEX, ENTRADA DE 32 MM X 3 SAÍDAS DE 20 MM, CONEXÃO POR CRIMPAGEM  FORNECIMENTO E INSTALAÇÃO. AF_06/2015</v>
          </cell>
          <cell r="C4640" t="str">
            <v>UN</v>
          </cell>
          <cell r="D4640">
            <v>268.75</v>
          </cell>
        </row>
        <row r="4641">
          <cell r="A4641">
            <v>96881</v>
          </cell>
          <cell r="B4641" t="str">
            <v>DISTRIBUIDOR 3 SAÍDAS, PARA INSTALAÇÕES EM PEX, ENTRADA DE 32 MM X 3 SAÍDAS DE 25 MM, CONEXÃO POR CRIMPAGEM  FORNECIMENTO E INSTALAÇÃO. AF_06/2015</v>
          </cell>
          <cell r="C4641" t="str">
            <v>UN</v>
          </cell>
          <cell r="D4641">
            <v>284.31</v>
          </cell>
        </row>
        <row r="4642">
          <cell r="A4642">
            <v>97425</v>
          </cell>
          <cell r="B4642" t="str">
            <v>FLANGE EM AÇO, DN 15 MM X 1/2'', INSTALADO EM RESERVAÇÃO DE ÁGUA DE EDIFICAÇÃO QUE POSSUA RESERVATÓRIO DE FIBRA/FIBROCIMENTO - FORNECIMENTO E INSTALAÇÃO. AF_06/2016</v>
          </cell>
          <cell r="C4642" t="str">
            <v>UN</v>
          </cell>
          <cell r="D4642">
            <v>24.83</v>
          </cell>
        </row>
        <row r="4643">
          <cell r="A4643">
            <v>97426</v>
          </cell>
          <cell r="B4643" t="str">
            <v>FLANGE EM AÇO, DN 20 MM X 3/4'', INSTALADO EM RESERVAÇÃO DE ÁGUA DE EDIFICAÇÃO QUE POSSUA RESERVATÓRIO DE FIBRA/FIBROCIMENTO - FORNECIMENTO E INSTALAÇÃO. AF_06/2016</v>
          </cell>
          <cell r="C4643" t="str">
            <v>UN</v>
          </cell>
          <cell r="D4643">
            <v>30.14</v>
          </cell>
        </row>
        <row r="4644">
          <cell r="A4644">
            <v>97427</v>
          </cell>
          <cell r="B4644" t="str">
            <v>FLANGE EM AÇO, DN 25 MM X 1'', INSTALADO EM RESERVAÇÃO DE ÁGUA DE EDIFICAÇÃO QUE POSSUA RESERVATÓRIO DE FIBRA/FIBROCIMENTO - FORNECIMENTO E INSTALAÇÃO. AF_06/2016</v>
          </cell>
          <cell r="C4644" t="str">
            <v>UN</v>
          </cell>
          <cell r="D4644">
            <v>34.15</v>
          </cell>
        </row>
        <row r="4645">
          <cell r="A4645">
            <v>97428</v>
          </cell>
          <cell r="B4645" t="str">
            <v>FLANGE EM AÇO, DN 32 MM X 1 1/4'', INSTALADO EM RESERVAÇÃO DE ÁGUA DE EDIFICAÇÃO QUE POSSUA RESERVATÓRIO DE FIBRA/FIBROCIMENTO - FORNECIMENTO E INSTALAÇÃO. AF_06/2016</v>
          </cell>
          <cell r="C4645" t="str">
            <v>UN</v>
          </cell>
          <cell r="D4645">
            <v>43.45</v>
          </cell>
        </row>
        <row r="4646">
          <cell r="A4646">
            <v>97429</v>
          </cell>
          <cell r="B4646" t="str">
            <v>FLANGE EM AÇO, DN 40 MM X 1 1/2'', INSTALADO EM RESERVAÇÃO DE ÁGUA DE EDIFICAÇÃO QUE POSSUA RESERVATÓRIO DE FIBRA/FIBROCIMENTO - FORNECIMENTO E INSTALAÇÃO. AF_06/2016</v>
          </cell>
          <cell r="C4646" t="str">
            <v>UN</v>
          </cell>
          <cell r="D4646">
            <v>52.02</v>
          </cell>
        </row>
        <row r="4647">
          <cell r="A4647">
            <v>97430</v>
          </cell>
          <cell r="B4647" t="str">
            <v>ACOPLAMENTO RÍGIDO EM AÇO, CONEXÃO RANHURADA, DN 50 (2"), INSTALADO EM PRUMADAS - FORNECIMENTO E INSTALAÇÃO. AF_10/2020</v>
          </cell>
          <cell r="C4647" t="str">
            <v>UN</v>
          </cell>
          <cell r="D4647">
            <v>45.2</v>
          </cell>
        </row>
        <row r="4648">
          <cell r="A4648">
            <v>97431</v>
          </cell>
          <cell r="B4648" t="str">
            <v>ACOPLAMENTO RÍGIDO EM AÇO, CONEXÃO RANHURADA, DN 65 (2 1/2"), INSTALADO EM PRUMADAS - FORNECIMENTO E INSTALAÇÃO. AF_10/2020</v>
          </cell>
          <cell r="C4648" t="str">
            <v>UN</v>
          </cell>
          <cell r="D4648">
            <v>50.04</v>
          </cell>
        </row>
        <row r="4649">
          <cell r="A4649">
            <v>97432</v>
          </cell>
          <cell r="B4649" t="str">
            <v>ACOPLAMENTO RÍGIDO EM AÇO, CONEXÃO RANHURADA, DN 80 (3"), INSTALADO EM PRUMADAS - FORNECIMENTO E INSTALAÇÃO. AF_10/2020</v>
          </cell>
          <cell r="C4649" t="str">
            <v>UN</v>
          </cell>
          <cell r="D4649">
            <v>56.42</v>
          </cell>
        </row>
        <row r="4650">
          <cell r="A4650">
            <v>97433</v>
          </cell>
          <cell r="B4650" t="str">
            <v>CURVA 45 GRAUS, EM AÇO, CONEXÃO RANHURADA, DN 50 (2"), INSTALADO EM PRUMADAS - FORNECIMENTO E INSTALAÇÃO. AF_10/2020</v>
          </cell>
          <cell r="C4650" t="str">
            <v>UN</v>
          </cell>
          <cell r="D4650">
            <v>110.92</v>
          </cell>
        </row>
        <row r="4651">
          <cell r="A4651">
            <v>97434</v>
          </cell>
          <cell r="B4651" t="str">
            <v>CURVA 90 GRAUS, EM AÇO, CONEXÃO RANHURADA, DN 50 (2"), INSTALADO EM PRUMADAS - FORNECIMENTO E INSTALAÇÃO. AF_10/2020</v>
          </cell>
          <cell r="C4651" t="str">
            <v>UN</v>
          </cell>
          <cell r="D4651">
            <v>113.29</v>
          </cell>
        </row>
        <row r="4652">
          <cell r="A4652">
            <v>97435</v>
          </cell>
          <cell r="B4652" t="str">
            <v>CURVA 45 GRAUS, EM AÇO, CONEXÃO RANHURADA, DN 65 (2 1/2"), INSTALADO EM PRUMADAS - FORNECIMENTO E INSTALAÇÃO. AF_10/2020</v>
          </cell>
          <cell r="C4652" t="str">
            <v>UN</v>
          </cell>
          <cell r="D4652">
            <v>130</v>
          </cell>
        </row>
        <row r="4653">
          <cell r="A4653">
            <v>97436</v>
          </cell>
          <cell r="B4653" t="str">
            <v>CURVA 90 GRAUS, EM AÇO, CONEXÃO RANHURADA, DN 65 (2 1/2"), INSTALADO EM PRUMADAS - FORNECIMENTO E INSTALAÇÃO. AF_10/2020</v>
          </cell>
          <cell r="C4653" t="str">
            <v>UN</v>
          </cell>
          <cell r="D4653">
            <v>134.54</v>
          </cell>
        </row>
        <row r="4654">
          <cell r="A4654">
            <v>97437</v>
          </cell>
          <cell r="B4654" t="str">
            <v>CURVA 45 GRAUS, EM AÇO, CONEXÃO RANHURADA, DN 80 (3), INSTALADO EM PRUMADAS - FORNECIMENTO E INSTALAÇÃO. AF_10/2020</v>
          </cell>
          <cell r="C4654" t="str">
            <v>UN</v>
          </cell>
          <cell r="D4654">
            <v>148.97</v>
          </cell>
        </row>
        <row r="4655">
          <cell r="A4655">
            <v>97438</v>
          </cell>
          <cell r="B4655" t="str">
            <v>CURVA 90 GRAUS, EM AÇO, CONEXÃO RANHURADA, DN 80 (3"), INSTALADO EM PRUMADAS - FORNECIMENTO E INSTALAÇÃO. AF_10/2020</v>
          </cell>
          <cell r="C4655" t="str">
            <v>UN</v>
          </cell>
          <cell r="D4655">
            <v>153.83000000000001</v>
          </cell>
        </row>
        <row r="4656">
          <cell r="A4656">
            <v>97439</v>
          </cell>
          <cell r="B4656" t="str">
            <v>TÊ, EM AÇO, CONEXÃO RANHURADA, DN 50 (2"), INSTALADO EM PRUMADAS - FORNECIMENTO E INSTALAÇÃO. AF_10/2020</v>
          </cell>
          <cell r="C4656" t="str">
            <v>UN</v>
          </cell>
          <cell r="D4656">
            <v>170.54</v>
          </cell>
        </row>
        <row r="4657">
          <cell r="A4657">
            <v>97440</v>
          </cell>
          <cell r="B4657" t="str">
            <v>TÊ, EM AÇO, CONEXÃO RANHURADA, DN 65 (2 1/2"), INSTALADO EM PRUMADAS - FORNECIMENTO E INSTALAÇÃO. AF_10/2020</v>
          </cell>
          <cell r="C4657" t="str">
            <v>UN</v>
          </cell>
          <cell r="D4657">
            <v>205.34</v>
          </cell>
        </row>
        <row r="4658">
          <cell r="A4658">
            <v>97442</v>
          </cell>
          <cell r="B4658" t="str">
            <v>TÊ, EM AÇO, CONEXÃO RANHURADA, DN 80 (3"), INSTALADO EM PRUMADAS - FORNECIMENTO E INSTALAÇÃO. AF_10/2020</v>
          </cell>
          <cell r="C4658" t="str">
            <v>UN</v>
          </cell>
          <cell r="D4658">
            <v>226.27</v>
          </cell>
        </row>
        <row r="4659">
          <cell r="A4659">
            <v>97443</v>
          </cell>
          <cell r="B4659" t="str">
            <v>LUVA, EM AÇO, CONEXÃO SOLDADA, DN 50 (2"), INSTALADO EM PRUMADAS - FORNECIMENTO E INSTALAÇÃO. AF_10/2020</v>
          </cell>
          <cell r="C4659" t="str">
            <v>UN</v>
          </cell>
          <cell r="D4659">
            <v>105.7</v>
          </cell>
        </row>
        <row r="4660">
          <cell r="A4660">
            <v>97444</v>
          </cell>
          <cell r="B4660" t="str">
            <v>LUVA COM REDUÇÃO, EM AÇO, CONEXÃO SOLDADA, DN 50 X 40 MM (2  X 1 1/2"), INSTALADO EM PRUMADAS - FORNECIMENTO E INSTALAÇÃO. AF_10/2020</v>
          </cell>
          <cell r="C4660" t="str">
            <v>UN</v>
          </cell>
          <cell r="D4660">
            <v>126.61</v>
          </cell>
        </row>
        <row r="4661">
          <cell r="A4661">
            <v>97446</v>
          </cell>
          <cell r="B4661" t="str">
            <v>LUVA, EM AÇO, CONEXÃO SOLDADA, DN 65 (2 1/2"), INSTALADO EM PRUMADAS - FORNECIMENTO E INSTALAÇÃO. AF_10/2020</v>
          </cell>
          <cell r="C4661" t="str">
            <v>UN</v>
          </cell>
          <cell r="D4661">
            <v>226.6</v>
          </cell>
        </row>
        <row r="4662">
          <cell r="A4662">
            <v>97447</v>
          </cell>
          <cell r="B4662" t="str">
            <v>LUVA COM REDUÇÃO, EM AÇO, CONEXÃO SOLDADA, DN 65 X 50 MM (2 1/2" X 2"), INSTALADO EM PRUMADAS - FORNECIMENTO E INSTALAÇÃO. AF_10/2020</v>
          </cell>
          <cell r="C4662" t="str">
            <v>UN</v>
          </cell>
          <cell r="D4662">
            <v>226.6</v>
          </cell>
        </row>
        <row r="4663">
          <cell r="A4663">
            <v>97449</v>
          </cell>
          <cell r="B4663" t="str">
            <v>LUVA, EM AÇO, CONEXÃO SOLDADA, DN 80 (3"), INSTALADO EM PRUMADAS - FORNECIMENTO E INSTALAÇÃO. AF_10/2020</v>
          </cell>
          <cell r="C4663" t="str">
            <v>UN</v>
          </cell>
          <cell r="D4663">
            <v>240.75</v>
          </cell>
        </row>
        <row r="4664">
          <cell r="A4664">
            <v>97450</v>
          </cell>
          <cell r="B4664" t="str">
            <v>LUVA COM REDUÇÃO, EM AÇO, CONEXÃO SOLDADA, DN 80 X 65 MM (3" X 2 1/2"), INSTALADO EM PRUMADAS - FORNECIMENTO E INSTALAÇÃO. AF_10/2020</v>
          </cell>
          <cell r="C4664" t="str">
            <v>UN</v>
          </cell>
          <cell r="D4664">
            <v>297.69</v>
          </cell>
        </row>
        <row r="4665">
          <cell r="A4665">
            <v>97452</v>
          </cell>
          <cell r="B4665" t="str">
            <v>CURVA 45 GRAUS, EM AÇO, CONEXÃO SOLDADA, DN 50 (2"), INSTALADO EM PRUMADAS - FORNECIMENTO E INSTALAÇÃO. AF_10/2020</v>
          </cell>
          <cell r="C4665" t="str">
            <v>UN</v>
          </cell>
          <cell r="D4665">
            <v>175.83</v>
          </cell>
        </row>
        <row r="4666">
          <cell r="A4666">
            <v>97453</v>
          </cell>
          <cell r="B4666" t="str">
            <v>CURVA 90 GRAUS, EM AÇO, CONEXÃO SOLDADA, DN 50 (2"), INSTALADO EM PRUMADAS - FORNECIMENTO E INSTALAÇÃO. AF_10/2020</v>
          </cell>
          <cell r="C4666" t="str">
            <v>UN</v>
          </cell>
          <cell r="D4666">
            <v>187.77</v>
          </cell>
        </row>
        <row r="4667">
          <cell r="A4667">
            <v>97454</v>
          </cell>
          <cell r="B4667" t="str">
            <v>CURVA 45 GRAUS, EM AÇO, CONEXÃO SOLDADA, DN 65 (2 1/2"), INSTALADO EM PRUMADAS - FORNECIMENTO E INSTALAÇÃO. AF_10/2020</v>
          </cell>
          <cell r="C4667" t="str">
            <v>UN</v>
          </cell>
          <cell r="D4667">
            <v>309.95999999999998</v>
          </cell>
        </row>
        <row r="4668">
          <cell r="A4668">
            <v>97455</v>
          </cell>
          <cell r="B4668" t="str">
            <v>CURVA 90 GRAUS, EM AÇO, CONEXÃO SOLDADA, DN 65 (2 1/2"), INSTALADO EM PRUMADAS - FORNECIMENTO E INSTALAÇÃO. AF_10/2020</v>
          </cell>
          <cell r="C4668" t="str">
            <v>UN</v>
          </cell>
          <cell r="D4668">
            <v>329.05</v>
          </cell>
        </row>
        <row r="4669">
          <cell r="A4669">
            <v>97456</v>
          </cell>
          <cell r="B4669" t="str">
            <v>CURVA 45 GRAUS, EM AÇO, CONEXÃO SOLDADA, DN 80 (3"), INSTALADO EM PRUMADAS - FORNECIMENTO E INSTALAÇÃO. AF_10/2020</v>
          </cell>
          <cell r="C4669" t="str">
            <v>UN</v>
          </cell>
          <cell r="D4669">
            <v>725.75</v>
          </cell>
        </row>
        <row r="4670">
          <cell r="A4670">
            <v>97457</v>
          </cell>
          <cell r="B4670" t="str">
            <v>CURVA 90 GRAUS, EM AÇO, CONEXÃO SOLDADA, DN 80 (3"), INSTALADO EM PRUMADAS - FORNECIMENTO E INSTALAÇÃO. AF_10/2020</v>
          </cell>
          <cell r="C4670" t="str">
            <v>UN</v>
          </cell>
          <cell r="D4670">
            <v>640.11</v>
          </cell>
        </row>
        <row r="4671">
          <cell r="A4671">
            <v>97458</v>
          </cell>
          <cell r="B4671" t="str">
            <v>TÊ, EM AÇO, CONEXÃO SOLDADA, DN 50 (2"), INSTALADO EM PRUMADAS - FORNECIMENTO E INSTALAÇÃO. AF_10/2020</v>
          </cell>
          <cell r="C4671" t="str">
            <v>UN</v>
          </cell>
          <cell r="D4671">
            <v>282.33999999999997</v>
          </cell>
        </row>
        <row r="4672">
          <cell r="A4672">
            <v>97459</v>
          </cell>
          <cell r="B4672" t="str">
            <v>TÊ, EM AÇO, CONEXÃO SOLDADA, DN 65 (2 1/2"), INSTALADO EM PRUMADAS - FORNECIMENTO E INSTALAÇÃO. AF_10/2020</v>
          </cell>
          <cell r="C4672" t="str">
            <v>UN</v>
          </cell>
          <cell r="D4672">
            <v>498.93</v>
          </cell>
        </row>
        <row r="4673">
          <cell r="A4673">
            <v>97460</v>
          </cell>
          <cell r="B4673" t="str">
            <v>TÊ, EM AÇO, CONEXÃO SOLDADA, DN 80 (3"), INSTALADO EM PRUMADAS - FORNECIMENTO E INSTALAÇÃO. AF_10/2020</v>
          </cell>
          <cell r="C4673" t="str">
            <v>UN</v>
          </cell>
          <cell r="D4673">
            <v>778.65</v>
          </cell>
        </row>
        <row r="4674">
          <cell r="A4674">
            <v>97461</v>
          </cell>
          <cell r="B4674" t="str">
            <v>LUVA, EM AÇO, CONEXÃO SOLDADA, DN 25 (1"), INSTALADO EM REDE DE ALIMENTAÇÃO PARA HIDRANTE - FORNECIMENTO E INSTALAÇÃO. AF_10/2020</v>
          </cell>
          <cell r="C4674" t="str">
            <v>UN</v>
          </cell>
          <cell r="D4674">
            <v>33.54</v>
          </cell>
        </row>
        <row r="4675">
          <cell r="A4675">
            <v>97462</v>
          </cell>
          <cell r="B4675" t="str">
            <v>LUVA COM REDUÇÃO, EM AÇO, CONEXÃO SOLDADA, DN 25 X 20 MM (1  X 3/4"), INSTALADO EM REDE DE ALIMENTAÇÃO PARA HIDRANTE - FORNECIMENTO E INSTALAÇÃO. AF_10/2020</v>
          </cell>
          <cell r="C4675" t="str">
            <v>UN</v>
          </cell>
          <cell r="D4675">
            <v>27.41</v>
          </cell>
        </row>
        <row r="4676">
          <cell r="A4676">
            <v>97464</v>
          </cell>
          <cell r="B4676" t="str">
            <v>LUVA, EM AÇO, CONEXÃO SOLDADA, DN 32 (1 1/4"), INSTALADO EM REDE DE ALIMENTAÇÃO PARA HIDRANTE - FORNECIMENTO E INSTALAÇÃO. AF_10/2020</v>
          </cell>
          <cell r="C4676" t="str">
            <v>UN</v>
          </cell>
          <cell r="D4676">
            <v>48.87</v>
          </cell>
        </row>
        <row r="4677">
          <cell r="A4677">
            <v>97465</v>
          </cell>
          <cell r="B4677" t="str">
            <v>LUVA COM REDUÇÃO, EM AÇO, CONEXÃO SOLDADA, DN 32 X 25 MM (1 1/4"  X 1"), INSTALADO EM REDE DE ALIMENTAÇÃO PARA HIDRANTE - FORNECIMENTO E INSTALAÇÃO. AF_10/2020</v>
          </cell>
          <cell r="C4677" t="str">
            <v>UN</v>
          </cell>
          <cell r="D4677">
            <v>59.2</v>
          </cell>
        </row>
        <row r="4678">
          <cell r="A4678">
            <v>97467</v>
          </cell>
          <cell r="B4678" t="str">
            <v>LUVA, EM AÇO, CONEXÃO SOLDADA, DN 40 (1 1/2"), INSTALADO EM REDE DE ALIMENTAÇÃO PARA HIDRANTE - FORNECIMENTO E INSTALAÇÃO. AF_10/2020</v>
          </cell>
          <cell r="C4678" t="str">
            <v>UN</v>
          </cell>
          <cell r="D4678">
            <v>62.1</v>
          </cell>
        </row>
        <row r="4679">
          <cell r="A4679">
            <v>97468</v>
          </cell>
          <cell r="B4679" t="str">
            <v>LUVA COM REDUÇÃO, EM AÇO, CONEXÃO SOLDADA, DN 40  X 32 MM (1 1/2" X 1 1/4"), INSTALADO EM REDE DE ALIMENTAÇÃO PARA HIDRANTE - FORNECIMENTO E INSTALAÇÃO. AF_10/2020</v>
          </cell>
          <cell r="C4679" t="str">
            <v>UN</v>
          </cell>
          <cell r="D4679">
            <v>75.319999999999993</v>
          </cell>
        </row>
        <row r="4680">
          <cell r="A4680">
            <v>97470</v>
          </cell>
          <cell r="B4680" t="str">
            <v>LUVA, EM AÇO, CONEXÃO SOLDADA, DN 50 (2"), INSTALADO EM REDE DE ALIMENTAÇÃO PARA HIDRANTE - FORNECIMENTO E INSTALAÇÃO. AF_10/2020</v>
          </cell>
          <cell r="C4680" t="str">
            <v>UN</v>
          </cell>
          <cell r="D4680">
            <v>93</v>
          </cell>
        </row>
        <row r="4681">
          <cell r="A4681">
            <v>97471</v>
          </cell>
          <cell r="B4681" t="str">
            <v>LUVA COM REDUÇÃO, EM AÇO, CONEXÃO SOLDADA, DN 50 X 40 MM (2" X 1 1/2"), INSTALADO EM REDE DE ALIMENTAÇÃO PARA HIDRANTE - FORNECIMENTO E INSTALAÇÃO. AF_10/2020</v>
          </cell>
          <cell r="C4681" t="str">
            <v>UN</v>
          </cell>
          <cell r="D4681">
            <v>113.91</v>
          </cell>
        </row>
        <row r="4682">
          <cell r="A4682">
            <v>97474</v>
          </cell>
          <cell r="B4682" t="str">
            <v>LUVA, EM AÇO, CONEXÃO SOLDADA, DN 65 (2 1/2"), INSTALADO EM REDE DE ALIMENTAÇÃO PARA HIDRANTE - FORNECIMENTO E INSTALAÇÃO. AF_10/2020</v>
          </cell>
          <cell r="C4682" t="str">
            <v>UN</v>
          </cell>
          <cell r="D4682">
            <v>173.79</v>
          </cell>
        </row>
        <row r="4683">
          <cell r="A4683">
            <v>97475</v>
          </cell>
          <cell r="B4683" t="str">
            <v>LUVA COM REDUÇÃO, EM AÇO, CONEXÃO SOLDADA, DN 65 X 50 MM (2 1/2" X 2"), INSTALADO EM REDE DE ALIMENTAÇÃO PARA HIDRANTE - FORNECIMENTO E INSTALAÇÃO. AF_10/2020</v>
          </cell>
          <cell r="C4683" t="str">
            <v>UN</v>
          </cell>
          <cell r="D4683">
            <v>216.06</v>
          </cell>
        </row>
        <row r="4684">
          <cell r="A4684">
            <v>97477</v>
          </cell>
          <cell r="B4684" t="str">
            <v>LUVA, EM AÇO, CONEXÃO SOLDADA, DN 80 (3"), INSTALADO EM REDE DE ALIMENTAÇÃO PARA HIDRANTE - FORNECIMENTO E INSTALAÇÃO. AF_10/2020</v>
          </cell>
          <cell r="C4684" t="str">
            <v>UN</v>
          </cell>
          <cell r="D4684">
            <v>232.4</v>
          </cell>
        </row>
        <row r="4685">
          <cell r="A4685">
            <v>97478</v>
          </cell>
          <cell r="B4685" t="str">
            <v>LUVA COM REDUÇÃO, EM AÇO, CONEXÃO SOLDADA, DN 80 X 65 MM (3" X 2 1/2"), INSTALADO EM REDE DE ALIMENTAÇÃO PARA HIDRANTE - FORNECIMENTO E INSTALAÇÃO. AF_10/2020</v>
          </cell>
          <cell r="C4685" t="str">
            <v>UN</v>
          </cell>
          <cell r="D4685">
            <v>289.33999999999997</v>
          </cell>
        </row>
        <row r="4686">
          <cell r="A4686">
            <v>97479</v>
          </cell>
          <cell r="B4686" t="str">
            <v>CURVA 45 GRAUS, EM AÇO, CONEXÃO SOLDADA, DN 25 (1"), INSTALADO EM REDE DE ALIMENTAÇÃO PARA HIDRANTE - FORNECIMENTO E INSTALAÇÃO. AF_10/2020</v>
          </cell>
          <cell r="C4686" t="str">
            <v>UN</v>
          </cell>
          <cell r="D4686">
            <v>54.56</v>
          </cell>
        </row>
        <row r="4687">
          <cell r="A4687">
            <v>97480</v>
          </cell>
          <cell r="B4687" t="str">
            <v>CURVA 90 GRAUS, EM AÇO, CONEXÃO SOLDADA, DN 25 (1"), INSTALADO EM REDE DE ALIMENTAÇÃO PARA HIDRANTE - FORNECIMENTO E INSTALAÇÃO. AF_10/2020</v>
          </cell>
          <cell r="C4687" t="str">
            <v>UN</v>
          </cell>
          <cell r="D4687">
            <v>54.56</v>
          </cell>
        </row>
        <row r="4688">
          <cell r="A4688">
            <v>97481</v>
          </cell>
          <cell r="B4688" t="str">
            <v>CURVA 45 GRAUS, EM AÇO, CONEXÃO SOLDADA, DN 32 (1 1/4"), INSTALADO EM REDE DE ALIMENTAÇÃO PARA HIDRANTE - FORNECIMENTO E INSTALAÇÃO. AF_10/2020</v>
          </cell>
          <cell r="C4688" t="str">
            <v>UN</v>
          </cell>
          <cell r="D4688">
            <v>79.95</v>
          </cell>
        </row>
        <row r="4689">
          <cell r="A4689">
            <v>97482</v>
          </cell>
          <cell r="B4689" t="str">
            <v>CURVA 90 GRAUS, EM AÇO, CONEXÃO SOLDADA, DN 32 (1 1/4"), INSTALADO EM REDE DE ALIMENTAÇÃO PARA HIDRANTE - FORNECIMENTO E INSTALAÇÃO. AF_10/2020</v>
          </cell>
          <cell r="C4689" t="str">
            <v>UN</v>
          </cell>
          <cell r="D4689">
            <v>79.95</v>
          </cell>
        </row>
        <row r="4690">
          <cell r="A4690">
            <v>97483</v>
          </cell>
          <cell r="B4690" t="str">
            <v>CURVA 45 GRAUS, EM AÇO, CONEXÃO SOLDADA, DN 40 (1 1/2"), INSTALADO EM REDE DE ALIMENTAÇÃO PARA HIDRANTE - FORNECIMENTO E INSTALAÇÃO. AF_10/2020</v>
          </cell>
          <cell r="C4690" t="str">
            <v>UN</v>
          </cell>
          <cell r="D4690">
            <v>112.96</v>
          </cell>
        </row>
        <row r="4691">
          <cell r="A4691">
            <v>97484</v>
          </cell>
          <cell r="B4691" t="str">
            <v>CURVA 90 GRAUS, EM AÇO, CONEXÃO SOLDADA, DN 40 (1 1/2"), INSTALADO EM REDE DE ALIMENTAÇÃO PARA HIDRANTE - FORNECIMENTO E INSTALAÇÃO. AF_10/2020</v>
          </cell>
          <cell r="C4691" t="str">
            <v>UN</v>
          </cell>
          <cell r="D4691">
            <v>112.96</v>
          </cell>
        </row>
        <row r="4692">
          <cell r="A4692">
            <v>97485</v>
          </cell>
          <cell r="B4692" t="str">
            <v>CURVA 45 GRAUS, EM AÇO, CONEXÃO SOLDADA, DN 50 (2"), INSTALADO EM REDE DE ALIMENTAÇÃO PARA HIDRANTE - FORNECIMENTO E INSTALAÇÃO. AF_10/2020</v>
          </cell>
          <cell r="C4692" t="str">
            <v>UN</v>
          </cell>
          <cell r="D4692">
            <v>156.82</v>
          </cell>
        </row>
        <row r="4693">
          <cell r="A4693">
            <v>97486</v>
          </cell>
          <cell r="B4693" t="str">
            <v>CURVA 90 GRAUS, EM AÇO, CONEXÃO SOLDADA, DN 50 (2"), INSTALADO EM REDE DE ALIMENTAÇÃO PARA HIDRANTE - FORNECIMENTO E INSTALAÇÃO. AF_10/2020</v>
          </cell>
          <cell r="C4693" t="str">
            <v>UN</v>
          </cell>
          <cell r="D4693">
            <v>168.76</v>
          </cell>
        </row>
        <row r="4694">
          <cell r="A4694">
            <v>97487</v>
          </cell>
          <cell r="B4694" t="str">
            <v>CURVA 45 GRAUS, EM AÇO, CONEXÃO SOLDADA, DN 65 (2 1/2"), INSTALADO EM REDE DE ALIMENTAÇÃO PARA HIDRANTE - FORNECIMENTO E INSTALAÇÃO. AF_10/2020</v>
          </cell>
          <cell r="C4694" t="str">
            <v>UN</v>
          </cell>
          <cell r="D4694">
            <v>294.2</v>
          </cell>
        </row>
        <row r="4695">
          <cell r="A4695">
            <v>97488</v>
          </cell>
          <cell r="B4695" t="str">
            <v>CURVA 90 GRAUS, EM AÇO, CONEXÃO SOLDADA, DN 65 (2 1/2"), INSTALADO EM REDE DE ALIMENTAÇÃO PARA HIDRANTE - FORNECIMENTO E INSTALAÇÃO. AF_10/2020</v>
          </cell>
          <cell r="C4695" t="str">
            <v>UN</v>
          </cell>
          <cell r="D4695">
            <v>313.29000000000002</v>
          </cell>
        </row>
        <row r="4696">
          <cell r="A4696">
            <v>97489</v>
          </cell>
          <cell r="B4696" t="str">
            <v>CURVA 45 GRAUS, EM AÇO, CONEXÃO SOLDADA, DN 80 (3"), INSTALADO EM REDE DE ALIMENTAÇÃO PARA HIDRANTE - FORNECIMENTO E INSTALAÇÃO. AF_10/2020</v>
          </cell>
          <cell r="C4696" t="str">
            <v>UN</v>
          </cell>
          <cell r="D4696">
            <v>713.19</v>
          </cell>
        </row>
        <row r="4697">
          <cell r="A4697">
            <v>97490</v>
          </cell>
          <cell r="B4697" t="str">
            <v>CURVA 90 GRAUS, EM AÇO, CONEXÃO SOLDADA, DN 80 (3"), INSTALADO EM REDE DE ALIMENTAÇÃO PARA HIDRANTE - FORNECIMENTO E INSTALAÇÃO. AF_10/2020</v>
          </cell>
          <cell r="C4697" t="str">
            <v>UN</v>
          </cell>
          <cell r="D4697">
            <v>627.54999999999995</v>
          </cell>
        </row>
        <row r="4698">
          <cell r="A4698">
            <v>97491</v>
          </cell>
          <cell r="B4698" t="str">
            <v>TÊ, EM AÇO, CONEXÃO SOLDADA, DN 25 (1"), INSTALADO EM REDE DE ALIMENTAÇÃO PARA HIDRANTE - FORNECIMENTO E INSTALAÇÃO. AF_10/2020</v>
          </cell>
          <cell r="C4698" t="str">
            <v>UN</v>
          </cell>
          <cell r="D4698">
            <v>85.39</v>
          </cell>
        </row>
        <row r="4699">
          <cell r="A4699">
            <v>97492</v>
          </cell>
          <cell r="B4699" t="str">
            <v>TÊ, EM AÇO, CONEXÃO SOLDADA, DN 32 (1 1/4"), INSTALADO EM REDE DE ALIMENTAÇÃO PARA HIDRANTE - FORNECIMENTO E INSTALAÇÃO. AF_10/2020</v>
          </cell>
          <cell r="C4699" t="str">
            <v>UN</v>
          </cell>
          <cell r="D4699">
            <v>126.51</v>
          </cell>
        </row>
        <row r="4700">
          <cell r="A4700">
            <v>97493</v>
          </cell>
          <cell r="B4700" t="str">
            <v>TÊ, EM AÇO, CONEXÃO SOLDADA, DN 40 (1 1/2"), INSTALADO EM REDE DE ALIMENTAÇÃO PARA HIDRANTE - FORNECIMENTO E INSTALAÇÃO. AF_10/2020</v>
          </cell>
          <cell r="C4700" t="str">
            <v>UN</v>
          </cell>
          <cell r="D4700">
            <v>163.51</v>
          </cell>
        </row>
        <row r="4701">
          <cell r="A4701">
            <v>97494</v>
          </cell>
          <cell r="B4701" t="str">
            <v>TÊ, EM AÇO, CONEXÃO SOLDADA, DN 50 (2"), INSTALADO EM REDE DE ALIMENTAÇÃO PARA HIDRANTE - FORNECIMENTO E INSTALAÇÃO. AF_10/2020</v>
          </cell>
          <cell r="C4701" t="str">
            <v>UN</v>
          </cell>
          <cell r="D4701">
            <v>256.95</v>
          </cell>
        </row>
        <row r="4702">
          <cell r="A4702">
            <v>97495</v>
          </cell>
          <cell r="B4702" t="str">
            <v>TÊ, EM AÇO, CONEXÃO SOLDADA, DN 65 (2 1/2"), INSTALADO EM REDE DE ALIMENTAÇÃO PARA HIDRANTE - FORNECIMENTO E INSTALAÇÃO. AF_10/2020</v>
          </cell>
          <cell r="C4702" t="str">
            <v>UN</v>
          </cell>
          <cell r="D4702">
            <v>477.87</v>
          </cell>
        </row>
        <row r="4703">
          <cell r="A4703">
            <v>97496</v>
          </cell>
          <cell r="B4703" t="str">
            <v>TÊ, EM AÇO, CONEXÃO SOLDADA, DN 80 (3"), INSTALADO EM REDE DE ALIMENTAÇÃO PARA HIDRANTE - FORNECIMENTO E INSTALAÇÃO. AF_10/2020</v>
          </cell>
          <cell r="C4703" t="str">
            <v>UN</v>
          </cell>
          <cell r="D4703">
            <v>761.95</v>
          </cell>
        </row>
        <row r="4704">
          <cell r="A4704">
            <v>97499</v>
          </cell>
          <cell r="B4704" t="str">
            <v>LUVA, EM AÇO, CONEXÃO SOLDADA, DN 25 (1"), INSTALADO EM REDE DE ALIMENTAÇÃO PARA SPRINKLER - FORNECIMENTO E INSTALAÇÃO. AF_10/2020</v>
          </cell>
          <cell r="C4704" t="str">
            <v>UN</v>
          </cell>
          <cell r="D4704">
            <v>31.5</v>
          </cell>
        </row>
        <row r="4705">
          <cell r="A4705">
            <v>97500</v>
          </cell>
          <cell r="B4705" t="str">
            <v>LUVA COM REDUÇÃO, EM AÇO, CONEXÃO SOLDADA, DN 25 X 20 MM (1" X 3/4"), INSTALADO EM REDE DE ALIMENTAÇÃO PARA SPRINKLER - FORNECIMENTO E INSTALAÇÃO. AF_10/2020</v>
          </cell>
          <cell r="C4705" t="str">
            <v>UN</v>
          </cell>
          <cell r="D4705">
            <v>25.37</v>
          </cell>
        </row>
        <row r="4706">
          <cell r="A4706">
            <v>97502</v>
          </cell>
          <cell r="B4706" t="str">
            <v>LUVA, EM AÇO, CONEXÃO SOLDADA, DN 32 (1 1/4"), INSTALADO EM REDE DE ALIMENTAÇÃO PARA SPRINKLER - FORNECIMENTO E INSTALAÇÃO. AF_10/2020</v>
          </cell>
          <cell r="C4706" t="str">
            <v>UN</v>
          </cell>
          <cell r="D4706">
            <v>45.07</v>
          </cell>
        </row>
        <row r="4707">
          <cell r="A4707">
            <v>97503</v>
          </cell>
          <cell r="B4707" t="str">
            <v>LUVA COM REDUÇÃO, EM AÇO, CONEXÃO SOLDADA, DN 32 X 25 MM (1 1/4"  X 1"), INSTALADO EM REDE DE ALIMENTAÇÃO PARA SPRINKLER - FORNECIMENTO E INSTALAÇÃO. AF_10/2020</v>
          </cell>
          <cell r="C4707" t="str">
            <v>UN</v>
          </cell>
          <cell r="D4707">
            <v>55.59</v>
          </cell>
        </row>
        <row r="4708">
          <cell r="A4708">
            <v>97505</v>
          </cell>
          <cell r="B4708" t="str">
            <v>LUVA, EM AÇO, CONEXÃO SOLDADA, DN 40 (1 1/2"), INSTALADO EM REDE DE ALIMENTAÇÃO PARA SPRINKLER - FORNECIMENTO E INSTALAÇÃO. AF_10/2020</v>
          </cell>
          <cell r="C4708" t="str">
            <v>UN</v>
          </cell>
          <cell r="D4708">
            <v>56.76</v>
          </cell>
        </row>
        <row r="4709">
          <cell r="A4709">
            <v>97506</v>
          </cell>
          <cell r="B4709" t="str">
            <v>LUVA COM REDUÇÃO, EM AÇO, CONEXÃO SOLDADA, DN 40  X 32 MM (1 1/2" X 1 1/4"), INSTALADO EM REDE DE ALIMENTAÇÃO PARA SPRINKLER - FORNECIMENTO E INSTALAÇÃO. AF_10/2020</v>
          </cell>
          <cell r="C4709" t="str">
            <v>UN</v>
          </cell>
          <cell r="D4709">
            <v>69.98</v>
          </cell>
        </row>
        <row r="4710">
          <cell r="A4710">
            <v>97508</v>
          </cell>
          <cell r="B4710" t="str">
            <v>LUVA, EM AÇO, CONEXÃO SOLDADA, DN 50 (2"), INSTALADO EM REDE DE ALIMENTAÇÃO PARA SPRINKLER - FORNECIMENTO E INSTALAÇÃO. AF_10/2020</v>
          </cell>
          <cell r="C4710" t="str">
            <v>UN</v>
          </cell>
          <cell r="D4710">
            <v>85.43</v>
          </cell>
        </row>
        <row r="4711">
          <cell r="A4711">
            <v>97509</v>
          </cell>
          <cell r="B4711" t="str">
            <v>LUVA COM REDUÇÃO, EM AÇO, CONEXÃO SOLDADA, DN 50 X 40 MM (2" X 1 1/2"), INSTALADO EM REDE DE ALIMENTAÇÃO PARA SPRINKLER - FORNECIMENTO E INSTALAÇÃO. AF_10/2020</v>
          </cell>
          <cell r="C4711" t="str">
            <v>UN</v>
          </cell>
          <cell r="D4711">
            <v>106.34</v>
          </cell>
        </row>
        <row r="4712">
          <cell r="A4712">
            <v>97511</v>
          </cell>
          <cell r="B4712" t="str">
            <v>LUVA, EM AÇO, CONEXÃO SOLDADA, DN 65 (2 1/2"), INSTALADO EM REDE DE ALIMENTAÇÃO PARA SPRINKLER - FORNECIMENTO E INSTALAÇÃO. AF_10/2020</v>
          </cell>
          <cell r="C4712" t="str">
            <v>UN</v>
          </cell>
          <cell r="D4712">
            <v>162.91</v>
          </cell>
        </row>
        <row r="4713">
          <cell r="A4713">
            <v>97512</v>
          </cell>
          <cell r="B4713" t="str">
            <v>LUVA COM REDUÇÃO, EM AÇO, CONEXÃO SOLDADA, DN 65 X 50 MM (2 1/2" X 2"), INSTALADO EM REDE DE ALIMENTAÇÃO PARA SPRINKLER - FORNECIMENTO E INSTALAÇÃO. AF_10/2020</v>
          </cell>
          <cell r="C4713" t="str">
            <v>UN</v>
          </cell>
          <cell r="D4713">
            <v>205.18</v>
          </cell>
        </row>
        <row r="4714">
          <cell r="A4714">
            <v>97514</v>
          </cell>
          <cell r="B4714" t="str">
            <v>LUVA, EM AÇO, CONEXÃO SOLDADA, DN 80 (3"), INSTALADO EM REDE DE ALIMENTAÇÃO PARA SPRINKLER - FORNECIMENTO E INSTALAÇÃO. AF_10/2020</v>
          </cell>
          <cell r="C4714" t="str">
            <v>UN</v>
          </cell>
          <cell r="D4714">
            <v>218.09</v>
          </cell>
        </row>
        <row r="4715">
          <cell r="A4715">
            <v>97515</v>
          </cell>
          <cell r="B4715" t="str">
            <v>LUVA COM REDUÇÃO, EM AÇO, CONEXÃO SOLDADA, DN 80 X 65 MM (3" X 2 1/2"), INSTALADO EM REDE DE ALIMENTAÇÃO PARA SPRINKLER - FORNECIMENTO E INSTALAÇÃO. AF_10/2020</v>
          </cell>
          <cell r="C4715" t="str">
            <v>UN</v>
          </cell>
          <cell r="D4715">
            <v>275.02999999999997</v>
          </cell>
        </row>
        <row r="4716">
          <cell r="A4716">
            <v>97517</v>
          </cell>
          <cell r="B4716" t="str">
            <v>CURVA 45 GRAUS, EM AÇO, CONEXÃO SOLDADA, DN 25 (1"), INSTALADO EM REDE DE ALIMENTAÇÃO PARA SPRINKLER - FORNECIMENTO E INSTALAÇÃO. AF_10/2020</v>
          </cell>
          <cell r="C4716" t="str">
            <v>UN</v>
          </cell>
          <cell r="D4716">
            <v>51.49</v>
          </cell>
        </row>
        <row r="4717">
          <cell r="A4717">
            <v>97518</v>
          </cell>
          <cell r="B4717" t="str">
            <v>CURVA 90 GRAUS, EM AÇO, CONEXÃO SOLDADA, DN 25 (1"), INSTALADO EM REDE DE ALIMENTAÇÃO PARA SPRINKLER - FORNECIMENTO E INSTALAÇÃO. AF_10/2020</v>
          </cell>
          <cell r="C4717" t="str">
            <v>UN</v>
          </cell>
          <cell r="D4717">
            <v>51.49</v>
          </cell>
        </row>
        <row r="4718">
          <cell r="A4718">
            <v>97519</v>
          </cell>
          <cell r="B4718" t="str">
            <v>CURVA 45 GRAUS, EM AÇO, CONEXÃO SOLDADA, DN 32 (1 1/4"), INSTALADO EM REDE DE ALIMENTAÇÃO PARA SPRINKLER - FORNECIMENTO E INSTALAÇÃO. AF_10/2020</v>
          </cell>
          <cell r="C4718" t="str">
            <v>UN</v>
          </cell>
          <cell r="D4718">
            <v>74.540000000000006</v>
          </cell>
        </row>
        <row r="4719">
          <cell r="A4719">
            <v>97520</v>
          </cell>
          <cell r="B4719" t="str">
            <v>CURVA 90 GRAUS, EM AÇO, CONEXÃO SOLDADA, DN 32 (1 1/4"), INSTALADO EM REDE DE ALIMENTAÇÃO PARA SPRINKLER - FORNECIMENTO E INSTALAÇÃO. AF_10/2020</v>
          </cell>
          <cell r="C4719" t="str">
            <v>UN</v>
          </cell>
          <cell r="D4719">
            <v>74.540000000000006</v>
          </cell>
        </row>
        <row r="4720">
          <cell r="A4720">
            <v>97521</v>
          </cell>
          <cell r="B4720" t="str">
            <v>CURVA 45 GRAUS, EM AÇO, CONEXÃO SOLDADA, DN 40 (1 1/2"), INSTALADO EM REDE DE ALIMENTAÇÃO PARA SPRINKLER - FORNECIMENTO E INSTALAÇÃO. AF_10/2020</v>
          </cell>
          <cell r="C4720" t="str">
            <v>UN</v>
          </cell>
          <cell r="D4720">
            <v>104.9</v>
          </cell>
        </row>
        <row r="4721">
          <cell r="A4721">
            <v>97522</v>
          </cell>
          <cell r="B4721" t="str">
            <v>CURVA 90 GRAUS, EM AÇO, CONEXÃO SOLDADA, DN 40 (1 1/2"), INSTALADO EM REDE DE ALIMENTAÇÃO PARA SPRINKLER - FORNECIMENTO E INSTALAÇÃO. AF_10/2020</v>
          </cell>
          <cell r="C4721" t="str">
            <v>UN</v>
          </cell>
          <cell r="D4721">
            <v>104.9</v>
          </cell>
        </row>
        <row r="4722">
          <cell r="A4722">
            <v>97523</v>
          </cell>
          <cell r="B4722" t="str">
            <v>CURVA 45 GRAUS, EM AÇO, CONEXÃO SOLDADA, DN 50 (2"), INSTALADO EM REDE DE ALIMENTAÇÃO PARA SPRINKLER - FORNECIMENTO E INSTALAÇÃO. AF_10/2020</v>
          </cell>
          <cell r="C4722" t="str">
            <v>UN</v>
          </cell>
          <cell r="D4722">
            <v>145.44999999999999</v>
          </cell>
        </row>
        <row r="4723">
          <cell r="A4723">
            <v>97524</v>
          </cell>
          <cell r="B4723" t="str">
            <v>CURVA 90 GRAUS, EM AÇO, CONEXÃO SOLDADA, DN 50 (2"), INSTALADO EM REDE DE ALIMENTAÇÃO PARA SPRINKLER - FORNECIMENTO E INSTALAÇÃO. AF_10/2020</v>
          </cell>
          <cell r="C4723" t="str">
            <v>UN</v>
          </cell>
          <cell r="D4723">
            <v>157.38999999999999</v>
          </cell>
        </row>
        <row r="4724">
          <cell r="A4724">
            <v>97525</v>
          </cell>
          <cell r="B4724" t="str">
            <v>CURVA 45 GRAUS, EM AÇO, CONEXÃO SOLDADA, DN 65 (2 1/2"), INSTALADO EM REDE DE ALIMENTAÇÃO PARA SPRINKLER - FORNECIMENTO E INSTALAÇÃO. AF_10/2020</v>
          </cell>
          <cell r="C4724" t="str">
            <v>UN</v>
          </cell>
          <cell r="D4724">
            <v>277.79000000000002</v>
          </cell>
        </row>
        <row r="4725">
          <cell r="A4725">
            <v>97526</v>
          </cell>
          <cell r="B4725" t="str">
            <v>CURVA 90 GRAUS, EM AÇO, CONEXÃO SOLDADA, DN 65 (2 1/2"), INSTALADO EM REDE DE ALIMENTAÇÃO PARA SPRINKLER - FORNECIMENTO E INSTALAÇÃO. AF_10/2020</v>
          </cell>
          <cell r="C4725" t="str">
            <v>UN</v>
          </cell>
          <cell r="D4725">
            <v>296.88</v>
          </cell>
        </row>
        <row r="4726">
          <cell r="A4726">
            <v>97527</v>
          </cell>
          <cell r="B4726" t="str">
            <v>CURVA 45 GRAUS, EM AÇO, CONEXÃO SOLDADA, DN 80 (3"), INSTALADO EM REDE DE ALIMENTAÇÃO PARA SPRINKLER - FORNECIMENTO E INSTALAÇÃO. AF_10/2020</v>
          </cell>
          <cell r="C4726" t="str">
            <v>UN</v>
          </cell>
          <cell r="D4726">
            <v>691.77</v>
          </cell>
        </row>
        <row r="4727">
          <cell r="A4727">
            <v>97528</v>
          </cell>
          <cell r="B4727" t="str">
            <v>CURVA 90 GRAUS, EM AÇO, CONEXÃO SOLDADA, DN 80 (3"), INSTALADO EM REDE DE ALIMENTAÇÃO PARA SPRINKLER - FORNECIMENTO E INSTALAÇÃO. AF_10/2020</v>
          </cell>
          <cell r="C4727" t="str">
            <v>UN</v>
          </cell>
          <cell r="D4727">
            <v>606.13</v>
          </cell>
        </row>
        <row r="4728">
          <cell r="A4728">
            <v>97529</v>
          </cell>
          <cell r="B4728" t="str">
            <v>TÊ, EM AÇO, CONEXÃO SOLDADA, DN 25 (1"), INSTALADO EM REDE DE ALIMENTAÇÃO PARA SPRINKLER - FORNECIMENTO E INSTALAÇÃO. AF_10/2020</v>
          </cell>
          <cell r="C4728" t="str">
            <v>UN</v>
          </cell>
          <cell r="D4728">
            <v>81.36</v>
          </cell>
        </row>
        <row r="4729">
          <cell r="A4729">
            <v>97530</v>
          </cell>
          <cell r="B4729" t="str">
            <v>TÊ, EM AÇO, CONEXÃO SOLDADA, DN 32 (1 1/4"), INSTALADO EM REDE DE ALIMENTAÇÃO PARA SPRINKLER - FORNECIMENTO E INSTALAÇÃO. AF_10/2020</v>
          </cell>
          <cell r="C4729" t="str">
            <v>UN</v>
          </cell>
          <cell r="D4729">
            <v>119.3</v>
          </cell>
        </row>
        <row r="4730">
          <cell r="A4730">
            <v>97531</v>
          </cell>
          <cell r="B4730" t="str">
            <v>TÊ, EM AÇO, CONEXÃO SOLDADA, DN 40 (1 1/2"), INSTALADO EM REDE DE ALIMENTAÇÃO PARA SPRINKLER - FORNECIMENTO E INSTALAÇÃO. AF_10/2020</v>
          </cell>
          <cell r="C4730" t="str">
            <v>UN</v>
          </cell>
          <cell r="D4730">
            <v>152.75</v>
          </cell>
        </row>
        <row r="4731">
          <cell r="A4731">
            <v>97532</v>
          </cell>
          <cell r="B4731" t="str">
            <v>TÊ, EM AÇO, CONEXÃO SOLDADA, DN 50 (2"), INSTALADO EM REDE DE ALIMENTAÇÃO PARA SPRINKLER - FORNECIMENTO E INSTALAÇÃO. AF_10/2020</v>
          </cell>
          <cell r="C4731" t="str">
            <v>UN</v>
          </cell>
          <cell r="D4731">
            <v>241.8</v>
          </cell>
        </row>
        <row r="4732">
          <cell r="A4732">
            <v>97533</v>
          </cell>
          <cell r="B4732" t="str">
            <v>TÊ, EM AÇO, CONEXÃO SOLDADA, DN 65 (2 1/2"), INSTALADO EM REDE DE ALIMENTAÇÃO PARA SPRINKLER - FORNECIMENTO E INSTALAÇÃO. AF_10/2020</v>
          </cell>
          <cell r="C4732" t="str">
            <v>UN</v>
          </cell>
          <cell r="D4732">
            <v>459.23</v>
          </cell>
        </row>
        <row r="4733">
          <cell r="A4733">
            <v>97534</v>
          </cell>
          <cell r="B4733" t="str">
            <v>TÊ, EM AÇO, CONEXÃO SOLDADA, DN 80 (3"), INSTALADO EM REDE DE ALIMENTAÇÃO PARA SPRINKLER - FORNECIMENTO E INSTALAÇÃO. AF_10/2020</v>
          </cell>
          <cell r="C4733" t="str">
            <v>UN</v>
          </cell>
          <cell r="D4733">
            <v>733.37</v>
          </cell>
        </row>
        <row r="4734">
          <cell r="A4734">
            <v>97537</v>
          </cell>
          <cell r="B4734" t="str">
            <v>LUVA, EM AÇO, CONEXÃO SOLDADA, DN 15 (1/2"), INSTALADO EM RAMAIS E SUB-RAMAIS DE GÁS - FORNECIMENTO E INSTALAÇÃO. AF_10/2020</v>
          </cell>
          <cell r="C4734" t="str">
            <v>UN</v>
          </cell>
          <cell r="D4734">
            <v>23.05</v>
          </cell>
        </row>
        <row r="4735">
          <cell r="A4735">
            <v>97540</v>
          </cell>
          <cell r="B4735" t="str">
            <v>LUVA, EM AÇO, CONEXÃO SOLDADA, DN 20 (3/4"), INSTALADO EM RAMAIS E SUB-RAMAIS DE GÁS - FORNECIMENTO E INSTALAÇÃO. AF_10/2020</v>
          </cell>
          <cell r="C4735" t="str">
            <v>UN</v>
          </cell>
          <cell r="D4735">
            <v>30.03</v>
          </cell>
        </row>
        <row r="4736">
          <cell r="A4736">
            <v>97541</v>
          </cell>
          <cell r="B4736" t="str">
            <v>LUVA COM REDUÇÃO, EM AÇO, CONEXÃO SOLDADA, DN 20 X 15 MM (3/4" X 1/2"), INSTALADO EM RAMAIS E SUB-RAMAIS DE GÁS - FORNECIMENTO E INSTALAÇÃO. AF_10/2020</v>
          </cell>
          <cell r="C4736" t="str">
            <v>UN</v>
          </cell>
          <cell r="D4736">
            <v>24.94</v>
          </cell>
        </row>
        <row r="4737">
          <cell r="A4737">
            <v>97543</v>
          </cell>
          <cell r="B4737" t="str">
            <v>LUVA, EM AÇO, CONEXÃO SOLDADA, DN 25 (1"), INSTALADO EM RAMAIS E SUB-RAMAIS DE GÁS - FORNECIMENTO E INSTALAÇÃO. AF_10/2020</v>
          </cell>
          <cell r="C4737" t="str">
            <v>UN</v>
          </cell>
          <cell r="D4737">
            <v>47.45</v>
          </cell>
        </row>
        <row r="4738">
          <cell r="A4738">
            <v>97544</v>
          </cell>
          <cell r="B4738" t="str">
            <v>LUVA COM REDUÇÃO, EM AÇO, CONEXÃO SOLDADA, DN 25 X 20 MM (1" X 3/4"), INSTALADO EM RAMAIS E SUB-RAMAIS DE GÁS - FORNECIMENTO E INSTALAÇÃO. AF_10/2020</v>
          </cell>
          <cell r="C4738" t="str">
            <v>UN</v>
          </cell>
          <cell r="D4738">
            <v>41.32</v>
          </cell>
        </row>
        <row r="4739">
          <cell r="A4739">
            <v>97546</v>
          </cell>
          <cell r="B4739" t="str">
            <v>CURVA 45 GRAUS, EM AÇO, CONEXÃO SOLDADA, DN 15 (1/2"), INSTALADO EM RAMAIS E SUB-RAMAIS DE GÁS - FORNECIMENTO E INSTALAÇÃO. AF_10/2020</v>
          </cell>
          <cell r="C4739" t="str">
            <v>UN</v>
          </cell>
          <cell r="D4739">
            <v>31.99</v>
          </cell>
        </row>
        <row r="4740">
          <cell r="A4740">
            <v>97547</v>
          </cell>
          <cell r="B4740" t="str">
            <v>CURVA 90 GRAUS, EM AÇO, CONEXÃO SOLDADA, DN 15 (1/2"), INSTALADO EM RAMAIS E SUB-RAMAIS DE GÁS - FORNECIMENTO E INSTALAÇÃO. AF_10/2020</v>
          </cell>
          <cell r="C4740" t="str">
            <v>UN</v>
          </cell>
          <cell r="D4740">
            <v>31.99</v>
          </cell>
        </row>
        <row r="4741">
          <cell r="A4741">
            <v>97548</v>
          </cell>
          <cell r="B4741" t="str">
            <v>CURVA 45 GRAUS, EM AÇO, CONEXÃO SOLDADA, DN 20 (3/4"), INSTALADO EM RAMAIS E SUB-RAMAIS DE GÁS - FORNECIMENTO E INSTALAÇÃO. AF_10/2020</v>
          </cell>
          <cell r="C4741" t="str">
            <v>UN</v>
          </cell>
          <cell r="D4741">
            <v>46.57</v>
          </cell>
        </row>
        <row r="4742">
          <cell r="A4742">
            <v>97549</v>
          </cell>
          <cell r="B4742" t="str">
            <v>CURVA 90 GRAUS, EM AÇO, CONEXÃO SOLDADA, DN 20 (3/4"), INSTALADO EM RAMAIS E SUB-RAMAIS DE GÁS - FORNECIMENTO E INSTALAÇÃO. AF_10/2020</v>
          </cell>
          <cell r="C4742" t="str">
            <v>UN</v>
          </cell>
          <cell r="D4742">
            <v>46.57</v>
          </cell>
        </row>
        <row r="4743">
          <cell r="A4743">
            <v>97550</v>
          </cell>
          <cell r="B4743" t="str">
            <v>CURVA 45 GRAUS, EM AÇO, CONEXÃO SOLDADA, DN 25 (1"), INSTALADO EM RAMAIS E SUB-RAMAIS DE GÁS - FORNECIMENTO E INSTALAÇÃO. AF_10/2020</v>
          </cell>
          <cell r="C4743" t="str">
            <v>UN</v>
          </cell>
          <cell r="D4743">
            <v>75.430000000000007</v>
          </cell>
        </row>
        <row r="4744">
          <cell r="A4744">
            <v>97551</v>
          </cell>
          <cell r="B4744" t="str">
            <v>CURVA 90 GRAUS, EM AÇO, CONEXÃO SOLDADA, DN 25 (1"), INSTALADO EM RAMAIS E SUB-RAMAIS DE GÁS - FORNECIMENTO E INSTALAÇÃO. AF_10/2020</v>
          </cell>
          <cell r="C4744" t="str">
            <v>UN</v>
          </cell>
          <cell r="D4744">
            <v>75.430000000000007</v>
          </cell>
        </row>
        <row r="4745">
          <cell r="A4745">
            <v>97552</v>
          </cell>
          <cell r="B4745" t="str">
            <v>TÊ, EM AÇO, CONEXÃO SOLDADA, DN 15 (1/2"), INSTALADO EM RAMAIS E SUB-RAMAIS DE GÁS - FORNECIMENTO E INSTALAÇÃO. AF_10/2020</v>
          </cell>
          <cell r="C4745" t="str">
            <v>UN</v>
          </cell>
          <cell r="D4745">
            <v>47.08</v>
          </cell>
        </row>
        <row r="4746">
          <cell r="A4746">
            <v>97553</v>
          </cell>
          <cell r="B4746" t="str">
            <v>TÊ, EM AÇO, CONEXÃO SOLDADA, DN 20 (3/4"), INSTALADO EM RAMAIS E SUB-RAMAIS DE GÁS - FORNECIMENTO E INSTALAÇÃO. AF_10/2020</v>
          </cell>
          <cell r="C4746" t="str">
            <v>UN</v>
          </cell>
          <cell r="D4746">
            <v>66.510000000000005</v>
          </cell>
        </row>
        <row r="4747">
          <cell r="A4747">
            <v>97554</v>
          </cell>
          <cell r="B4747" t="str">
            <v>TÊ, EM AÇO, CONEXÃO SOLDADA, DN 25 (1"), INSTALADO EM RAMAIS E SUB-RAMAIS DE GÁS - FORNECIMENTO E INSTALAÇÃO. AF_10/2020</v>
          </cell>
          <cell r="C4747" t="str">
            <v>UN</v>
          </cell>
          <cell r="D4747">
            <v>113.3</v>
          </cell>
        </row>
        <row r="4748">
          <cell r="A4748">
            <v>98602</v>
          </cell>
          <cell r="B4748" t="str">
            <v>CONECTOR EM BRONZE/LATÃO, DN 22 MM X 1/2", SEM ANEL DE SOLDA, BOLSA X ROSCA F, INSTALADO EM PRUMADA  FORNECIMENTO E INSTALAÇÃO. AF_01/2016</v>
          </cell>
          <cell r="C4748" t="str">
            <v>UN</v>
          </cell>
          <cell r="D4748">
            <v>20.68</v>
          </cell>
        </row>
        <row r="4749">
          <cell r="A4749">
            <v>97895</v>
          </cell>
          <cell r="B4749" t="str">
            <v>CAIXA ENTERRADA HIDRÁULICA RETANGULAR, EM CONCRETO PRÉ-MOLDADO, DIMENSÕES INTERNAS: 0,3X0,3X0,3 M. AF_12/2020</v>
          </cell>
          <cell r="C4749" t="str">
            <v>UN</v>
          </cell>
          <cell r="D4749">
            <v>158.13</v>
          </cell>
        </row>
        <row r="4750">
          <cell r="A4750">
            <v>97896</v>
          </cell>
          <cell r="B4750" t="str">
            <v>CAIXA ENTERRADA HIDRÁULICA RETANGULAR, EM CONCRETO PRÉ-MOLDADO, DIMENSÕES INTERNAS: 0,4X0,4X0,4 M. AF_12/2020</v>
          </cell>
          <cell r="C4750" t="str">
            <v>UN</v>
          </cell>
          <cell r="D4750">
            <v>291.61</v>
          </cell>
        </row>
        <row r="4751">
          <cell r="A4751">
            <v>97897</v>
          </cell>
          <cell r="B4751" t="str">
            <v>CAIXA ENTERRADA HIDRÁULICA RETANGULAR, EM CONCRETO PRÉ-MOLDADO, DIMENSÕES INTERNAS: 0,6X0,6X0,5 M. AF_12/2020</v>
          </cell>
          <cell r="C4751" t="str">
            <v>UN</v>
          </cell>
          <cell r="D4751">
            <v>377.67</v>
          </cell>
        </row>
        <row r="4752">
          <cell r="A4752">
            <v>97898</v>
          </cell>
          <cell r="B4752" t="str">
            <v>CAIXA ENTERRADA HIDRÁULICA RETANGULAR, EM CONCRETO PRÉ-MOLDADO, DIMENSÕES INTERNAS: 0,8X0,8X0,5 M. AF_12/2020</v>
          </cell>
          <cell r="C4752" t="str">
            <v>UN</v>
          </cell>
          <cell r="D4752">
            <v>730.92</v>
          </cell>
        </row>
        <row r="4753">
          <cell r="A4753">
            <v>97900</v>
          </cell>
          <cell r="B4753" t="str">
            <v>CAIXA ENTERRADA HIDRÁULICA RETANGULAR EM ALVENARIA COM TIJOLOS CERÂMICOS MACIÇOS, DIMENSÕES INTERNAS: 0,3X0,3X0,3 M PARA REDE DE ESGOTO. AF_12/2020</v>
          </cell>
          <cell r="C4753" t="str">
            <v>UN</v>
          </cell>
          <cell r="D4753">
            <v>177.83</v>
          </cell>
        </row>
        <row r="4754">
          <cell r="A4754">
            <v>97901</v>
          </cell>
          <cell r="B4754" t="str">
            <v>CAIXA ENTERRADA HIDRÁULICA RETANGULAR EM ALVENARIA COM TIJOLOS CERÂMICOS MACIÇOS, DIMENSÕES INTERNAS: 0,4X0,4X0,4 M PARA REDE DE ESGOTO. AF_12/2020</v>
          </cell>
          <cell r="C4754" t="str">
            <v>UN</v>
          </cell>
          <cell r="D4754">
            <v>282.91000000000003</v>
          </cell>
        </row>
        <row r="4755">
          <cell r="A4755">
            <v>97902</v>
          </cell>
          <cell r="B4755" t="str">
            <v>CAIXA ENTERRADA HIDRÁULICA RETANGULAR EM ALVENARIA COM TIJOLOS CERÂMICOS MACIÇOS, DIMENSÕES INTERNAS: 0,6X0,6X0,6 M PARA REDE DE ESGOTO. AF_12/2020</v>
          </cell>
          <cell r="C4755" t="str">
            <v>UN</v>
          </cell>
          <cell r="D4755">
            <v>562.32000000000005</v>
          </cell>
        </row>
        <row r="4756">
          <cell r="A4756">
            <v>97903</v>
          </cell>
          <cell r="B4756" t="str">
            <v>CAIXA ENTERRADA HIDRÁULICA RETANGULAR EM ALVENARIA COM TIJOLOS CERÂMICOS MACIÇOS, DIMENSÕES INTERNAS: 0,8X0,8X0,6 M PARA REDE DE ESGOTO. AF_12/2020</v>
          </cell>
          <cell r="C4756" t="str">
            <v>UN</v>
          </cell>
          <cell r="D4756">
            <v>772.72</v>
          </cell>
        </row>
        <row r="4757">
          <cell r="A4757">
            <v>97904</v>
          </cell>
          <cell r="B4757" t="str">
            <v>CAIXA ENTERRADA HIDRÁULICA RETANGULAR EM ALVENARIA COM TIJOLOS CERÂMICOS MACIÇOS, DIMENSÕES INTERNAS: 1X1X0,6 M PARA REDE DE ESGOTO. AF_12/2020</v>
          </cell>
          <cell r="C4757" t="str">
            <v>UN</v>
          </cell>
          <cell r="D4757">
            <v>921.8</v>
          </cell>
        </row>
        <row r="4758">
          <cell r="A4758">
            <v>97905</v>
          </cell>
          <cell r="B4758" t="str">
            <v>CAIXA ENTERRADA HIDRÁULICA RETANGULAR, EM ALVENARIA COM BLOCOS DE CONCRETO, DIMENSÕES INTERNAS: 0,4X0,4X0,4 M PARA REDE DE ESGOTO. AF_12/2020</v>
          </cell>
          <cell r="C4758" t="str">
            <v>UN</v>
          </cell>
          <cell r="D4758">
            <v>212.81</v>
          </cell>
        </row>
        <row r="4759">
          <cell r="A4759">
            <v>97906</v>
          </cell>
          <cell r="B4759" t="str">
            <v>CAIXA ENTERRADA HIDRÁULICA RETANGULAR, EM ALVENARIA COM BLOCOS DE CONCRETO, DIMENSÕES INTERNAS: 0,6X0,6X0,6 M PARA REDE DE ESGOTO. AF_12/2020</v>
          </cell>
          <cell r="C4759" t="str">
            <v>UN</v>
          </cell>
          <cell r="D4759">
            <v>398.2</v>
          </cell>
        </row>
        <row r="4760">
          <cell r="A4760">
            <v>97907</v>
          </cell>
          <cell r="B4760" t="str">
            <v>CAIXA ENTERRADA HIDRÁULICA RETANGULAR, EM ALVENARIA COM BLOCOS DE CONCRETO, DIMENSÕES INTERNAS: 0,8X0,8X0,6 M PARA REDE DE ESGOTO. AF_12/2020</v>
          </cell>
          <cell r="C4760" t="str">
            <v>UN</v>
          </cell>
          <cell r="D4760">
            <v>563.29</v>
          </cell>
        </row>
        <row r="4761">
          <cell r="A4761">
            <v>97908</v>
          </cell>
          <cell r="B4761" t="str">
            <v>CAIXA ENTERRADA HIDRÁULICA RETANGULAR, EM ALVENARIA COM BLOCOS DE CONCRETO, DIMENSÕES INTERNAS: 1X1X0,6 M PARA REDE DE ESGOTO. AF_12/2020</v>
          </cell>
          <cell r="C4761" t="str">
            <v>UN</v>
          </cell>
          <cell r="D4761">
            <v>673.99</v>
          </cell>
        </row>
        <row r="4762">
          <cell r="A4762">
            <v>98102</v>
          </cell>
          <cell r="B4762" t="str">
            <v>CAIXA DE GORDURA SIMPLES, CIRCULAR, EM CONCRETO PRÉ-MOLDADO, DIÂMETRO INTERNO = 0,4 M, ALTURA INTERNA = 0,4 M. AF_12/2020</v>
          </cell>
          <cell r="C4762" t="str">
            <v>UN</v>
          </cell>
          <cell r="D4762">
            <v>149.57</v>
          </cell>
        </row>
        <row r="4763">
          <cell r="A4763">
            <v>98104</v>
          </cell>
          <cell r="B4763" t="str">
            <v>CAIXA DE GORDURA SIMPLES (CAPACIDADE: 36L), RETANGULAR, EM ALVENARIA COM TIJOLOS CERÂMICOS MACIÇOS, DIMENSÕES INTERNAS = 0,2X0,4 M, ALTURA INTERNA = 0,8 M. AF_12/2020</v>
          </cell>
          <cell r="C4763" t="str">
            <v>UN</v>
          </cell>
          <cell r="D4763">
            <v>381.7</v>
          </cell>
        </row>
        <row r="4764">
          <cell r="A4764">
            <v>98105</v>
          </cell>
          <cell r="B4764" t="str">
            <v>CAIXA DE GORDURA DUPLA (CAPACIDADE: 126 L), RETANGULAR, EM ALVENARIA COM TIJOLOS CERÂMICOS MACIÇOS, DIMENSÕES INTERNAS = 0,4X0,7 M, ALTURA INTERNA = 0,8 M. AF_12/2020</v>
          </cell>
          <cell r="C4764" t="str">
            <v>UN</v>
          </cell>
          <cell r="D4764">
            <v>655.61</v>
          </cell>
        </row>
        <row r="4765">
          <cell r="A4765">
            <v>98106</v>
          </cell>
          <cell r="B4765" t="str">
            <v>CAIXA DE GORDURA ESPECIAL (CAPACIDADE: 312 L - PARA ATÉ 146 PESSOAS SERVIDAS NO PICO), RETANGULAR, EM ALVENARIA COM TIJOLOS CERÂMICOS MACIÇOS, DIMENSÕES INTERNAS = 0,4X1,2 M, ALTURA INTERNA = 1 M. AF_12/2020</v>
          </cell>
          <cell r="C4765" t="str">
            <v>UN</v>
          </cell>
          <cell r="D4765">
            <v>1087.1199999999999</v>
          </cell>
        </row>
        <row r="4766">
          <cell r="A4766">
            <v>98107</v>
          </cell>
          <cell r="B4766" t="str">
            <v>CAIXA DE GORDURA SIMPLES (CAPACIDADE: 36 L), RETANGULAR, EM ALVENARIA COM BLOCOS DE CONCRETO, DIMENSÕES INTERNAS = 0,2X0,4 M, ALTURA INTERNA = 0,8 M. AF_12/2020</v>
          </cell>
          <cell r="C4766" t="str">
            <v>UN</v>
          </cell>
          <cell r="D4766">
            <v>253.98</v>
          </cell>
        </row>
        <row r="4767">
          <cell r="A4767">
            <v>98108</v>
          </cell>
          <cell r="B4767" t="str">
            <v>CAIXA DE GORDURA DUPLA (CAPACIDADE: 126 L), RETANGULAR, EM ALVENARIA COM BLOCOS DE CONCRETO, DIMENSÕES INTERNAS = 0,4X0,7 M, ALTURA INTERNA = 0,8 M. AF_12/2020</v>
          </cell>
          <cell r="C4767" t="str">
            <v>UN</v>
          </cell>
          <cell r="D4767">
            <v>449.71</v>
          </cell>
        </row>
        <row r="4768">
          <cell r="A4768">
            <v>99250</v>
          </cell>
          <cell r="B4768" t="str">
            <v>CAIXA ENTERRADA HIDRÁULICA RETANGULAR EM ALVENARIA COM TIJOLOS CERÂMICOS MACIÇOS, DIMENSÕES INTERNAS: 0,3X0,3X0,3 M PARA REDE DE DRENAGEM. AF_12/2020</v>
          </cell>
          <cell r="C4768" t="str">
            <v>UN</v>
          </cell>
          <cell r="D4768">
            <v>174.42</v>
          </cell>
        </row>
        <row r="4769">
          <cell r="A4769">
            <v>99251</v>
          </cell>
          <cell r="B4769" t="str">
            <v>CAIXA ENTERRADA HIDRÁULICA RETANGULAR EM ALVENARIA COM TIJOLOS CERÂMICOS MACIÇOS, DIMENSÕES INTERNAS: 0,4X0,4X0,4 M PARA REDE DE DRENAGEM. AF_12/2020</v>
          </cell>
          <cell r="C4769" t="str">
            <v>UN</v>
          </cell>
          <cell r="D4769">
            <v>277.04000000000002</v>
          </cell>
        </row>
        <row r="4770">
          <cell r="A4770">
            <v>99253</v>
          </cell>
          <cell r="B4770" t="str">
            <v>CAIXA ENTERRADA HIDRÁULICA RETANGULAR EM ALVENARIA COM TIJOLOS CERÂMICOS MACIÇOS, DIMENSÕES INTERNAS: 0,6X0,6X0,6 M PARA REDE DE DRENAGEM. AF_12/2020</v>
          </cell>
          <cell r="C4770" t="str">
            <v>UN</v>
          </cell>
          <cell r="D4770">
            <v>549.15</v>
          </cell>
        </row>
        <row r="4771">
          <cell r="A4771">
            <v>99255</v>
          </cell>
          <cell r="B4771" t="str">
            <v>CAIXA ENTERRADA HIDRÁULICA RETANGULAR EM ALVENARIA COM TIJOLOS CERÂMICOS MACIÇOS, DIMENSÕES INTERNAS: 0,8X0,8X0,6 M PARA REDE DE DRENAGEM. AF_12/2020</v>
          </cell>
          <cell r="C4771" t="str">
            <v>UN</v>
          </cell>
          <cell r="D4771">
            <v>754.66</v>
          </cell>
        </row>
        <row r="4772">
          <cell r="A4772">
            <v>99257</v>
          </cell>
          <cell r="B4772" t="str">
            <v>CAIXA ENTERRADA HIDRÁULICA RETANGULAR EM ALVENARIA COM TIJOLOS CERÂMICOS MACIÇOS, DIMENSÕES INTERNAS: 1X1X0,6 M PARA REDE DE DRENAGEM. AF_12/2020</v>
          </cell>
          <cell r="C4772" t="str">
            <v>UN</v>
          </cell>
          <cell r="D4772">
            <v>898.44</v>
          </cell>
        </row>
        <row r="4773">
          <cell r="A4773">
            <v>99258</v>
          </cell>
          <cell r="B4773" t="str">
            <v>CAIXA ENTERRADA HIDRÁULICA RETANGULAR, EM ALVENARIA COM BLOCOS DE CONCRETO, DIMENSÕES INTERNAS: 0,4X0,4X0,4 M PARA REDE DE DRENAGEM. AF_12/2020</v>
          </cell>
          <cell r="C4773" t="str">
            <v>UN</v>
          </cell>
          <cell r="D4773">
            <v>207.97</v>
          </cell>
        </row>
        <row r="4774">
          <cell r="A4774">
            <v>99260</v>
          </cell>
          <cell r="B4774" t="str">
            <v>CAIXA ENTERRADA HIDRÁULICA RETANGULAR, EM ALVENARIA COM BLOCOS DE CONCRETO, DIMENSÕES INTERNAS: 0,6X0,6X0,6 M PARA REDE DE DRENAGEM. AF_12/2020</v>
          </cell>
          <cell r="C4774" t="str">
            <v>UN</v>
          </cell>
          <cell r="D4774">
            <v>389.91</v>
          </cell>
        </row>
        <row r="4775">
          <cell r="A4775">
            <v>99262</v>
          </cell>
          <cell r="B4775" t="str">
            <v>CAIXA ENTERRADA HIDRÁULICA RETANGULAR, EM ALVENARIA COM BLOCOS DE CONCRETO, DIMENSÕES INTERNAS: 0,8X0,8X0,6 M PARA REDE DE DRENAGEM. AF_12/2020</v>
          </cell>
          <cell r="C4775" t="str">
            <v>UN</v>
          </cell>
          <cell r="D4775">
            <v>551.46</v>
          </cell>
        </row>
        <row r="4776">
          <cell r="A4776">
            <v>99264</v>
          </cell>
          <cell r="B4776" t="str">
            <v>CAIXA ENTERRADA HIDRÁULICA RETANGULAR, EM ALVENARIA COM BLOCOS DE CONCRETO, DIMENSÕES INTERNAS: 1X1X0,6 M PARA REDE DE DRENAGEM. AF_12/2020</v>
          </cell>
          <cell r="C4776" t="str">
            <v>UN</v>
          </cell>
          <cell r="D4776">
            <v>658</v>
          </cell>
        </row>
        <row r="4777">
          <cell r="A4777">
            <v>102587</v>
          </cell>
          <cell r="B4777" t="str">
            <v>FURO EM CAIXA D'ÁGUA COM ESPESSURA DE 2 ATÉ 5 MM E DIÂMETRO DE 15 MM. AF_06/2021</v>
          </cell>
          <cell r="C4777" t="str">
            <v>UN</v>
          </cell>
          <cell r="D4777">
            <v>2.68</v>
          </cell>
        </row>
        <row r="4778">
          <cell r="A4778">
            <v>102588</v>
          </cell>
          <cell r="B4778" t="str">
            <v>FURO EM CAIXA D'ÁGUA COM ESPESSURA DE 6 ATÉ 8 MM E DIÂMETRO DE 15 MM. AF_06/2021</v>
          </cell>
          <cell r="C4778" t="str">
            <v>UN</v>
          </cell>
          <cell r="D4778">
            <v>3.87</v>
          </cell>
        </row>
        <row r="4779">
          <cell r="A4779">
            <v>102589</v>
          </cell>
          <cell r="B4779" t="str">
            <v>FURO EM CAIXA D'ÁGUA COM ESPESSURA DE 2 ATÉ 5 MM E DIÂMETRO DE 20 MM. AF_06/2021</v>
          </cell>
          <cell r="C4779" t="str">
            <v>UN</v>
          </cell>
          <cell r="D4779">
            <v>2.97</v>
          </cell>
        </row>
        <row r="4780">
          <cell r="A4780">
            <v>102590</v>
          </cell>
          <cell r="B4780" t="str">
            <v>FURO EM CAIXA D'ÁGUA COM ESPESSURA DE 6 ATÉ 8 MM E DIÂMETRO DE 20 MM. AF_06/2021</v>
          </cell>
          <cell r="C4780" t="str">
            <v>UN</v>
          </cell>
          <cell r="D4780">
            <v>4.18</v>
          </cell>
        </row>
        <row r="4781">
          <cell r="A4781">
            <v>102591</v>
          </cell>
          <cell r="B4781" t="str">
            <v>FURO EM CAIXA D'ÁGUA COM ESPESSURA DE 2 ATÉ 5 MM E DIÂMETRO DE 25 MM. AF_06/2021</v>
          </cell>
          <cell r="C4781" t="str">
            <v>UN</v>
          </cell>
          <cell r="D4781">
            <v>3.28</v>
          </cell>
        </row>
        <row r="4782">
          <cell r="A4782">
            <v>102592</v>
          </cell>
          <cell r="B4782" t="str">
            <v>FURO EM CAIXA D'ÁGUA COM ESPESSURA DE 6 ATÉ 8 MM E DIÂMETRO DE 25 MM. AF_06/2021</v>
          </cell>
          <cell r="C4782" t="str">
            <v>UN</v>
          </cell>
          <cell r="D4782">
            <v>4.47</v>
          </cell>
        </row>
        <row r="4783">
          <cell r="A4783">
            <v>102593</v>
          </cell>
          <cell r="B4783" t="str">
            <v>FURO EM CAIXA D'ÁGUA COM ESPESSURA DE 2 ATÉ 5 MM E DIÂMETRO DE 32 MM. AF_06/2021</v>
          </cell>
          <cell r="C4783" t="str">
            <v>UN</v>
          </cell>
          <cell r="D4783">
            <v>3.7</v>
          </cell>
        </row>
        <row r="4784">
          <cell r="A4784">
            <v>102594</v>
          </cell>
          <cell r="B4784" t="str">
            <v>FURO EM CAIXA D'ÁGUA COM ESPESSURA DE 6 ATÉ 8 MM E DIÂMETRO DE 32 MM. AF_06/2021</v>
          </cell>
          <cell r="C4784" t="str">
            <v>UN</v>
          </cell>
          <cell r="D4784">
            <v>4.9000000000000004</v>
          </cell>
        </row>
        <row r="4785">
          <cell r="A4785">
            <v>102595</v>
          </cell>
          <cell r="B4785" t="str">
            <v>FURO EM CAIXA D'ÁGUA COM ESPESSURA DE 2 ATÉ 5 MM E DIÂMETRO DE 40 MM. AF_06/2021</v>
          </cell>
          <cell r="C4785" t="str">
            <v>UN</v>
          </cell>
          <cell r="D4785">
            <v>4.18</v>
          </cell>
        </row>
        <row r="4786">
          <cell r="A4786">
            <v>102596</v>
          </cell>
          <cell r="B4786" t="str">
            <v>FURO EM CAIXA D'ÁGUA COM ESPESSURA DE 6 ATÉ 8 MM E DIÂMETRO DE 40 MM. AF_06/2021</v>
          </cell>
          <cell r="C4786" t="str">
            <v>UN</v>
          </cell>
          <cell r="D4786">
            <v>5.38</v>
          </cell>
        </row>
        <row r="4787">
          <cell r="A4787">
            <v>102597</v>
          </cell>
          <cell r="B4787" t="str">
            <v>FURO EM CAIXA D'ÁGUA COM ESPESSURA DE 2 ATÉ 5 MM E DIÂMETRO DE 50 MM. AF_06/2021</v>
          </cell>
          <cell r="C4787" t="str">
            <v>UN</v>
          </cell>
          <cell r="D4787">
            <v>4.79</v>
          </cell>
        </row>
        <row r="4788">
          <cell r="A4788">
            <v>102598</v>
          </cell>
          <cell r="B4788" t="str">
            <v>FURO EM CAIXA D'ÁGUA COM ESPESSURA DE 6 ATÉ 8 MM E DIÂMETRO DE 50 MM. AF_06/2021</v>
          </cell>
          <cell r="C4788" t="str">
            <v>UN</v>
          </cell>
          <cell r="D4788">
            <v>5.98</v>
          </cell>
        </row>
        <row r="4789">
          <cell r="A4789">
            <v>102599</v>
          </cell>
          <cell r="B4789" t="str">
            <v>FURO EM CAIXA D'ÁGUA COM ESPESSURA DE 2 ATÉ 5 MM E DIÂMETRO DE 60 MM. AF_06/2021</v>
          </cell>
          <cell r="C4789" t="str">
            <v>UN</v>
          </cell>
          <cell r="D4789">
            <v>5.4</v>
          </cell>
        </row>
        <row r="4790">
          <cell r="A4790">
            <v>102600</v>
          </cell>
          <cell r="B4790" t="str">
            <v>FURO EM CAIXA D'ÁGUA COM ESPESSURA DE 6 ATÉ 8 MM E DIÂMETRO DE 60 MM. AF_06/2021</v>
          </cell>
          <cell r="C4790" t="str">
            <v>UN</v>
          </cell>
          <cell r="D4790">
            <v>6.59</v>
          </cell>
        </row>
        <row r="4791">
          <cell r="A4791">
            <v>102601</v>
          </cell>
          <cell r="B4791" t="str">
            <v>FURO EM CAIXA D'ÁGUA COM ESPESSURA DE 2 ATÉ 5 MM E DIÂMETRO DE 75 MM. AF_06/2021</v>
          </cell>
          <cell r="C4791" t="str">
            <v>UN</v>
          </cell>
          <cell r="D4791">
            <v>6.3</v>
          </cell>
        </row>
        <row r="4792">
          <cell r="A4792">
            <v>102602</v>
          </cell>
          <cell r="B4792" t="str">
            <v>FURO EM CAIXA D'ÁGUA COM ESPESSURA DE 6 ATÉ 8 MM E DIÂMETRO DE 75 MM. AF_06/2021</v>
          </cell>
          <cell r="C4792" t="str">
            <v>UN</v>
          </cell>
          <cell r="D4792">
            <v>7.5</v>
          </cell>
        </row>
        <row r="4793">
          <cell r="A4793">
            <v>102603</v>
          </cell>
          <cell r="B4793" t="str">
            <v>FURO EM CAIXA D'ÁGUA COM ESPESSURA DE 2 ATÉ 5 MM E DIÂMETRO DE 100 MM. AF_06/2021</v>
          </cell>
          <cell r="C4793" t="str">
            <v>UN</v>
          </cell>
          <cell r="D4793">
            <v>7.81</v>
          </cell>
        </row>
        <row r="4794">
          <cell r="A4794">
            <v>102604</v>
          </cell>
          <cell r="B4794" t="str">
            <v>FURO EM CAIXA D'ÁGUA COM ESPESSURA DE 6 ATÉ 8 MM E DIÂMETRO DE 100 MM. AF_06/2021</v>
          </cell>
          <cell r="C4794" t="str">
            <v>UN</v>
          </cell>
          <cell r="D4794">
            <v>9.01</v>
          </cell>
        </row>
        <row r="4795">
          <cell r="A4795">
            <v>102605</v>
          </cell>
          <cell r="B4795" t="str">
            <v>CAIXA D´ÁGUA EM POLIETILENO, 500 LITROS - FORNECIMENTO E INSTALAÇÃO. AF_06/2021</v>
          </cell>
          <cell r="C4795" t="str">
            <v>UN</v>
          </cell>
          <cell r="D4795">
            <v>252.06</v>
          </cell>
        </row>
        <row r="4796">
          <cell r="A4796">
            <v>102606</v>
          </cell>
          <cell r="B4796" t="str">
            <v>CAIXA D´ÁGUA EM POLIETILENO, 750 LITROS - FORNECIMENTO E INSTALAÇÃO. AF_06/2021</v>
          </cell>
          <cell r="C4796" t="str">
            <v>UN</v>
          </cell>
          <cell r="D4796">
            <v>430.3</v>
          </cell>
        </row>
        <row r="4797">
          <cell r="A4797">
            <v>102607</v>
          </cell>
          <cell r="B4797" t="str">
            <v>CAIXA D´ÁGUA EM POLIETILENO, 1000 LITROS - FORNECIMENTO E INSTALAÇÃO. AF_06/2021</v>
          </cell>
          <cell r="C4797" t="str">
            <v>UN</v>
          </cell>
          <cell r="D4797">
            <v>437.78</v>
          </cell>
        </row>
        <row r="4798">
          <cell r="A4798">
            <v>102608</v>
          </cell>
          <cell r="B4798" t="str">
            <v>CAIXA D´ÁGUA EM POLIETILENO, 1500 LITROS - FORNECIMENTO E INSTALAÇÃO. AF_06/2021</v>
          </cell>
          <cell r="C4798" t="str">
            <v>UN</v>
          </cell>
          <cell r="D4798">
            <v>885.08</v>
          </cell>
        </row>
        <row r="4799">
          <cell r="A4799">
            <v>102609</v>
          </cell>
          <cell r="B4799" t="str">
            <v>CAIXA D´ÁGUA EM POLIETILENO, 2000 LITROS - FORNECIMENTO E INSTALAÇÃO. AF_06/2021</v>
          </cell>
          <cell r="C4799" t="str">
            <v>UN</v>
          </cell>
          <cell r="D4799">
            <v>995.82</v>
          </cell>
        </row>
        <row r="4800">
          <cell r="A4800">
            <v>102611</v>
          </cell>
          <cell r="B4800" t="str">
            <v>CAIXA D´ÁGUA EM POLIÉSTER REFORÇADO COM FIBRA DE VIDRO, 500 LITROS - FORNECIMENTO E INSTALAÇÃO. AF_06/2021</v>
          </cell>
          <cell r="C4800" t="str">
            <v>UN</v>
          </cell>
          <cell r="D4800">
            <v>397.41</v>
          </cell>
        </row>
        <row r="4801">
          <cell r="A4801">
            <v>102613</v>
          </cell>
          <cell r="B4801" t="str">
            <v>CAIXA D´ÁGUA EM POLIÉSTER REFORÇADO COM FIBRA DE VIDRO, 1000 LITROS - FORNECIMENTO E INSTALAÇÃO. AF_06/2021</v>
          </cell>
          <cell r="C4801" t="str">
            <v>UN</v>
          </cell>
          <cell r="D4801">
            <v>546.02</v>
          </cell>
        </row>
        <row r="4802">
          <cell r="A4802">
            <v>102614</v>
          </cell>
          <cell r="B4802" t="str">
            <v>CAIXA D´ÁGUA EM POLIÉSTER REFORÇADO COM FIBRA DE VIDRO, 1500 LITROS - FORNECIMENTO E INSTALAÇÃO. AF_06/2021</v>
          </cell>
          <cell r="C4802" t="str">
            <v>UN</v>
          </cell>
          <cell r="D4802">
            <v>883.91</v>
          </cell>
        </row>
        <row r="4803">
          <cell r="A4803">
            <v>102615</v>
          </cell>
          <cell r="B4803" t="str">
            <v>CAIXA D´ÁGUA EM POLIÉSTER REFORÇADO COM FIBRA DE VIDRO, 2000 LITROS - FORNECIMENTO E INSTALAÇÃO. AF_06/2021</v>
          </cell>
          <cell r="C4803" t="str">
            <v>UN</v>
          </cell>
          <cell r="D4803">
            <v>1139.1400000000001</v>
          </cell>
        </row>
        <row r="4804">
          <cell r="A4804">
            <v>102617</v>
          </cell>
          <cell r="B4804" t="str">
            <v>CAIXA D´ÁGUA EM POLIÉSTER REFORÇADO COM FIBRA DE VIDRO, 5000 LITROS - FORNECIMENTO E INSTALAÇÃO. AF_06/2021</v>
          </cell>
          <cell r="C4804" t="str">
            <v>UN</v>
          </cell>
          <cell r="D4804">
            <v>2957.99</v>
          </cell>
        </row>
        <row r="4805">
          <cell r="A4805">
            <v>102619</v>
          </cell>
          <cell r="B4805" t="str">
            <v>CAIXA D´ÁGUA EM POLIÉSTER REFORÇADO COM FIBRA DE VIDRO, 10000 LITROS - FORNECIMENTO E INSTALAÇÃO. AF_06/2021</v>
          </cell>
          <cell r="C4805" t="str">
            <v>UN</v>
          </cell>
          <cell r="D4805">
            <v>5659.05</v>
          </cell>
        </row>
        <row r="4806">
          <cell r="A4806">
            <v>102622</v>
          </cell>
          <cell r="B4806" t="str">
            <v>CAIXA D´ÁGUA EM POLIETILENO, 500 LITROS (INCLUSOS TUBOS, CONEXÕES E TORNEIRA DE BÓIA) - FORNECIMENTO E INSTALAÇÃO. AF_06/2021</v>
          </cell>
          <cell r="C4806" t="str">
            <v>UN</v>
          </cell>
          <cell r="D4806">
            <v>547.72</v>
          </cell>
        </row>
        <row r="4807">
          <cell r="A4807">
            <v>102623</v>
          </cell>
          <cell r="B4807" t="str">
            <v>CAIXA D´ÁGUA EM POLIETILENO, 1000 LITROS (INCLUSOS TUBOS, CONEXÕES E TORNEIRA DE BÓIA) - FORNECIMENTO E INSTALAÇÃO. AF_06/2021</v>
          </cell>
          <cell r="C4807" t="str">
            <v>UN</v>
          </cell>
          <cell r="D4807">
            <v>779.59</v>
          </cell>
        </row>
        <row r="4808">
          <cell r="A4808">
            <v>89482</v>
          </cell>
          <cell r="B4808" t="str">
            <v>CAIXA SIFONADA, PVC, DN 100 X 100 X 50 MM, FORNECIDA E INSTALADA EM RAMAIS DE ENCAMINHAMENTO DE ÁGUA PLUVIAL. AF_12/2014</v>
          </cell>
          <cell r="C4808" t="str">
            <v>UN</v>
          </cell>
          <cell r="D4808">
            <v>36.54</v>
          </cell>
        </row>
        <row r="4809">
          <cell r="A4809">
            <v>89491</v>
          </cell>
          <cell r="B4809" t="str">
            <v>CAIXA SIFONADA, PVC, DN 150 X 185 X 75 MM, FORNECIDA E INSTALADA EM RAMAIS DE ENCAMINHAMENTO DE ÁGUA PLUVIAL. AF_12/2014</v>
          </cell>
          <cell r="C4809" t="str">
            <v>UN</v>
          </cell>
          <cell r="D4809">
            <v>85.28</v>
          </cell>
        </row>
        <row r="4810">
          <cell r="A4810">
            <v>89495</v>
          </cell>
          <cell r="B4810" t="str">
            <v>RALO SIFONADO, PVC, DN 100 X 40 MM, JUNTA SOLDÁVEL, FORNECIDO E INSTALADO EM RAMAIS DE ENCAMINHAMENTO DE ÁGUA PLUVIAL. AF_12/2014</v>
          </cell>
          <cell r="C4810" t="str">
            <v>UN</v>
          </cell>
          <cell r="D4810">
            <v>14.4</v>
          </cell>
        </row>
        <row r="4811">
          <cell r="A4811">
            <v>89707</v>
          </cell>
          <cell r="B4811" t="str">
            <v>CAIXA SIFONADA, PVC, DN 100 X 100 X 50 MM, JUNTA ELÁSTICA, FORNECIDA E INSTALADA EM RAMAL DE DESCARGA OU EM RAMAL DE ESGOTO SANITÁRIO. AF_12/2014</v>
          </cell>
          <cell r="C4811" t="str">
            <v>UN</v>
          </cell>
          <cell r="D4811">
            <v>40.159999999999997</v>
          </cell>
        </row>
        <row r="4812">
          <cell r="A4812">
            <v>89708</v>
          </cell>
          <cell r="B4812" t="str">
            <v>CAIXA SIFONADA, PVC, DN 150 X 185 X 75 MM, JUNTA ELÁSTICA, FORNECIDA E INSTALADA EM RAMAL DE DESCARGA OU EM RAMAL DE ESGOTO SANITÁRIO. AF_12/2014</v>
          </cell>
          <cell r="C4812" t="str">
            <v>UN</v>
          </cell>
          <cell r="D4812">
            <v>91.51</v>
          </cell>
        </row>
        <row r="4813">
          <cell r="A4813">
            <v>89709</v>
          </cell>
          <cell r="B4813" t="str">
            <v>RALO SIFONADO, PVC, DN 100 X 40 MM, JUNTA SOLDÁVEL, FORNECIDO E INSTALADO EM RAMAL DE DESCARGA OU EM RAMAL DE ESGOTO SANITÁRIO. AF_12/2014</v>
          </cell>
          <cell r="C4813" t="str">
            <v>UN</v>
          </cell>
          <cell r="D4813">
            <v>15.76</v>
          </cell>
        </row>
        <row r="4814">
          <cell r="A4814">
            <v>89710</v>
          </cell>
          <cell r="B4814" t="str">
            <v>RALO SECO, PVC, DN 100 X 40 MM, JUNTA SOLDÁVEL, FORNECIDO E INSTALADO EM RAMAL DE DESCARGA OU EM RAMAL DE ESGOTO SANITÁRIO. AF_12/2014</v>
          </cell>
          <cell r="C4814" t="str">
            <v>UN</v>
          </cell>
          <cell r="D4814">
            <v>13.18</v>
          </cell>
        </row>
        <row r="4815">
          <cell r="A4815">
            <v>86872</v>
          </cell>
          <cell r="B4815" t="str">
            <v>TANQUE DE LOUÇA BRANCA COM COLUNA, 30L OU EQUIVALENTE - FORNECIMENTO E INSTALAÇÃO. AF_01/2020</v>
          </cell>
          <cell r="C4815" t="str">
            <v>UN</v>
          </cell>
          <cell r="D4815">
            <v>661.84</v>
          </cell>
        </row>
        <row r="4816">
          <cell r="A4816">
            <v>86874</v>
          </cell>
          <cell r="B4816" t="str">
            <v>TANQUE DE LOUÇA BRANCA SUSPENSO, 18L OU EQUIVALENTE - FORNECIMENTO E INSTALAÇÃO. AF_01/2020</v>
          </cell>
          <cell r="C4816" t="str">
            <v>UN</v>
          </cell>
          <cell r="D4816">
            <v>463.95</v>
          </cell>
        </row>
        <row r="4817">
          <cell r="A4817">
            <v>86875</v>
          </cell>
          <cell r="B4817" t="str">
            <v>TANQUE DE MÁRMORE SINTÉTICO COM COLUNA, 22L OU EQUIVALENTE   FORNECIMENTO E INSTALAÇÃO. AF_01/2020</v>
          </cell>
          <cell r="C4817" t="str">
            <v>UN</v>
          </cell>
          <cell r="D4817">
            <v>460.57</v>
          </cell>
        </row>
        <row r="4818">
          <cell r="A4818">
            <v>86876</v>
          </cell>
          <cell r="B4818" t="str">
            <v>TANQUE DE MÁRMORE SINTÉTICO SUSPENSO, 22L OU EQUIVALENTE - FORNECIMENTO E INSTALAÇÃO. AF_01/2020</v>
          </cell>
          <cell r="C4818" t="str">
            <v>UN</v>
          </cell>
          <cell r="D4818">
            <v>266.2</v>
          </cell>
        </row>
        <row r="4819">
          <cell r="A4819">
            <v>86877</v>
          </cell>
          <cell r="B4819" t="str">
            <v>VÁLVULA EM METAL CROMADO 1.1/2 X 1.1/2 PARA TANQUE OU LAVATÓRIO, COM OU SEM LADRÃO - FORNECIMENTO E INSTALAÇÃO. AF_01/2020</v>
          </cell>
          <cell r="C4819" t="str">
            <v>UN</v>
          </cell>
          <cell r="D4819">
            <v>51.59</v>
          </cell>
        </row>
        <row r="4820">
          <cell r="A4820">
            <v>86878</v>
          </cell>
          <cell r="B4820" t="str">
            <v>VÁLVULA EM METAL CROMADO TIPO AMERICANA 3.1/2 X 1.1/2 PARA PIA - FORNECIMENTO E INSTALAÇÃO. AF_01/2020</v>
          </cell>
          <cell r="C4820" t="str">
            <v>UN</v>
          </cell>
          <cell r="D4820">
            <v>55.59</v>
          </cell>
        </row>
        <row r="4821">
          <cell r="A4821">
            <v>86879</v>
          </cell>
          <cell r="B4821" t="str">
            <v>VÁLVULA EM PLÁSTICO 1 PARA PIA, TANQUE OU LAVATÓRIO, COM OU SEM LADRÃO - FORNECIMENTO E INSTALAÇÃO. AF_01/2020</v>
          </cell>
          <cell r="C4821" t="str">
            <v>UN</v>
          </cell>
          <cell r="D4821">
            <v>7.36</v>
          </cell>
        </row>
        <row r="4822">
          <cell r="A4822">
            <v>86880</v>
          </cell>
          <cell r="B4822" t="str">
            <v>VÁLVULA EM PLÁSTICO CROMADO TIPO AMERICANA 3.1/2 X 1.1/2 SEM ADAPTADOR PARA PIA - FORNECIMENTO E INSTALAÇÃO. AF_01/2020</v>
          </cell>
          <cell r="C4822" t="str">
            <v>UN</v>
          </cell>
          <cell r="D4822">
            <v>23.01</v>
          </cell>
        </row>
        <row r="4823">
          <cell r="A4823">
            <v>86881</v>
          </cell>
          <cell r="B4823" t="str">
            <v>SIFÃO DO TIPO GARRAFA EM METAL CROMADO 1 X 1.1/2 - FORNECIMENTO E INSTALAÇÃO. AF_01/2020</v>
          </cell>
          <cell r="C4823" t="str">
            <v>UN</v>
          </cell>
          <cell r="D4823">
            <v>156.05000000000001</v>
          </cell>
        </row>
        <row r="4824">
          <cell r="A4824">
            <v>86882</v>
          </cell>
          <cell r="B4824" t="str">
            <v>SIFÃO DO TIPO GARRAFA/COPO EM PVC 1.1/4  X 1.1/2 - FORNECIMENTO E INSTALAÇÃO. AF_01/2020</v>
          </cell>
          <cell r="C4824" t="str">
            <v>UN</v>
          </cell>
          <cell r="D4824">
            <v>23.49</v>
          </cell>
        </row>
        <row r="4825">
          <cell r="A4825">
            <v>86883</v>
          </cell>
          <cell r="B4825" t="str">
            <v>SIFÃO DO TIPO FLEXÍVEL EM PVC 1  X 1.1/2  - FORNECIMENTO E INSTALAÇÃO. AF_01/2020</v>
          </cell>
          <cell r="C4825" t="str">
            <v>UN</v>
          </cell>
          <cell r="D4825">
            <v>13.36</v>
          </cell>
        </row>
        <row r="4826">
          <cell r="A4826">
            <v>86884</v>
          </cell>
          <cell r="B4826" t="str">
            <v>ENGATE FLEXÍVEL EM PLÁSTICO BRANCO, 1/2 X 30CM - FORNECIMENTO E INSTALAÇÃO. AF_01/2020</v>
          </cell>
          <cell r="C4826" t="str">
            <v>UN</v>
          </cell>
          <cell r="D4826">
            <v>9.0399999999999991</v>
          </cell>
        </row>
        <row r="4827">
          <cell r="A4827">
            <v>86885</v>
          </cell>
          <cell r="B4827" t="str">
            <v>ENGATE FLEXÍVEL EM PLÁSTICO BRANCO, 1/2 X 40CM - FORNECIMENTO E INSTALAÇÃO. AF_01/2020</v>
          </cell>
          <cell r="C4827" t="str">
            <v>UN</v>
          </cell>
          <cell r="D4827">
            <v>12.37</v>
          </cell>
        </row>
        <row r="4828">
          <cell r="A4828">
            <v>86886</v>
          </cell>
          <cell r="B4828" t="str">
            <v>ENGATE FLEXÍVEL EM INOX, 1/2  X 30CM - FORNECIMENTO E INSTALAÇÃO. AF_01/2020</v>
          </cell>
          <cell r="C4828" t="str">
            <v>UN</v>
          </cell>
          <cell r="D4828">
            <v>38.200000000000003</v>
          </cell>
        </row>
        <row r="4829">
          <cell r="A4829">
            <v>86887</v>
          </cell>
          <cell r="B4829" t="str">
            <v>ENGATE FLEXÍVEL EM INOX, 1/2  X 40CM - FORNECIMENTO E INSTALAÇÃO. AF_01/2020</v>
          </cell>
          <cell r="C4829" t="str">
            <v>UN</v>
          </cell>
          <cell r="D4829">
            <v>41.42</v>
          </cell>
        </row>
        <row r="4830">
          <cell r="A4830">
            <v>86888</v>
          </cell>
          <cell r="B4830" t="str">
            <v>VASO SANITÁRIO SIFONADO COM CAIXA ACOPLADA LOUÇA BRANCA - FORNECIMENTO E INSTALAÇÃO. AF_01/2020</v>
          </cell>
          <cell r="C4830" t="str">
            <v>UN</v>
          </cell>
          <cell r="D4830">
            <v>447.71</v>
          </cell>
        </row>
        <row r="4831">
          <cell r="A4831">
            <v>86889</v>
          </cell>
          <cell r="B4831" t="str">
            <v>BANCADA DE GRANITO CINZA POLIDO, DE 1,50 X 0,60 M, PARA PIA DE COZINHA - FORNECIMENTO E INSTALAÇÃO. AF_01/2020</v>
          </cell>
          <cell r="C4831" t="str">
            <v>UN</v>
          </cell>
          <cell r="D4831">
            <v>691.88</v>
          </cell>
        </row>
        <row r="4832">
          <cell r="A4832">
            <v>86893</v>
          </cell>
          <cell r="B4832" t="str">
            <v>BANCADA DE MÁRMORE BRANCO POLIDO, DE 1,50 X 0,60 M, PARA PIA DE COZINHA - FORNECIMENTO E INSTALAÇÃO. AF_01/2020</v>
          </cell>
          <cell r="C4832" t="str">
            <v>UN</v>
          </cell>
          <cell r="D4832">
            <v>592.21</v>
          </cell>
        </row>
        <row r="4833">
          <cell r="A4833">
            <v>86894</v>
          </cell>
          <cell r="B4833" t="str">
            <v>BANCADA DE MÁRMORE SINTÉTICO, DE 120 X 60CM, COM CUBA INTEGRADA - FORNECIMENTO E INSTALAÇÃO. AF_01/2020</v>
          </cell>
          <cell r="C4833" t="str">
            <v>UN</v>
          </cell>
          <cell r="D4833">
            <v>263.16000000000003</v>
          </cell>
        </row>
        <row r="4834">
          <cell r="A4834">
            <v>86895</v>
          </cell>
          <cell r="B4834" t="str">
            <v>BANCADA DE GRANITO CINZA POLIDO, DE 0,50 X 0,60 M, PARA LAVATÓRIO - FORNECIMENTO E INSTALAÇÃO. AF_01/2020</v>
          </cell>
          <cell r="C4834" t="str">
            <v>UN</v>
          </cell>
          <cell r="D4834">
            <v>332.8</v>
          </cell>
        </row>
        <row r="4835">
          <cell r="A4835">
            <v>86899</v>
          </cell>
          <cell r="B4835" t="str">
            <v>BANCADA DE MÁRMORE BRANCO POLIDO, DE 0,50 X 0,60 M, PARA LAVATÓRIO - FORNECIMENTO E INSTALAÇÃO. AF_01/2020</v>
          </cell>
          <cell r="C4835" t="str">
            <v>UN</v>
          </cell>
          <cell r="D4835">
            <v>295.41000000000003</v>
          </cell>
        </row>
        <row r="4836">
          <cell r="A4836">
            <v>86900</v>
          </cell>
          <cell r="B4836" t="str">
            <v>CUBA DE EMBUTIR RETANGULAR DE AÇO INOXIDÁVEL, 46 X 30 X 12 CM - FORNECIMENTO E INSTALAÇÃO. AF_01/2020</v>
          </cell>
          <cell r="C4836" t="str">
            <v>UN</v>
          </cell>
          <cell r="D4836">
            <v>232.12</v>
          </cell>
        </row>
        <row r="4837">
          <cell r="A4837">
            <v>86901</v>
          </cell>
          <cell r="B4837" t="str">
            <v>CUBA DE EMBUTIR OVAL EM LOUÇA BRANCA, 35 X 50CM OU EQUIVALENTE - FORNECIMENTO E INSTALAÇÃO. AF_01/2020</v>
          </cell>
          <cell r="C4837" t="str">
            <v>UN</v>
          </cell>
          <cell r="D4837">
            <v>132.24</v>
          </cell>
        </row>
        <row r="4838">
          <cell r="A4838">
            <v>86902</v>
          </cell>
          <cell r="B4838" t="str">
            <v>LAVATÓRIO LOUÇA BRANCA COM COLUNA, *44 X 35,5* CM, PADRÃO POPULAR - FORNECIMENTO E INSTALAÇÃO. AF_01/2020</v>
          </cell>
          <cell r="C4838" t="str">
            <v>UN</v>
          </cell>
          <cell r="D4838">
            <v>297.95999999999998</v>
          </cell>
        </row>
        <row r="4839">
          <cell r="A4839">
            <v>86903</v>
          </cell>
          <cell r="B4839" t="str">
            <v>LAVATÓRIO LOUÇA BRANCA COM COLUNA, 45 X 55CM OU EQUIVALENTE, PADRÃO MÉDIO - FORNECIMENTO E INSTALAÇÃO. AF_01/2020</v>
          </cell>
          <cell r="C4839" t="str">
            <v>UN</v>
          </cell>
          <cell r="D4839">
            <v>332.83</v>
          </cell>
        </row>
        <row r="4840">
          <cell r="A4840">
            <v>86904</v>
          </cell>
          <cell r="B4840" t="str">
            <v>LAVATÓRIO LOUÇA BRANCA SUSPENSO, 29,5 X 39CM OU EQUIVALENTE, PADRÃO POPULAR - FORNECIMENTO E INSTALAÇÃO. AF_01/2020</v>
          </cell>
          <cell r="C4840" t="str">
            <v>UN</v>
          </cell>
          <cell r="D4840">
            <v>137.71</v>
          </cell>
        </row>
        <row r="4841">
          <cell r="A4841">
            <v>86905</v>
          </cell>
          <cell r="B4841" t="str">
            <v>APARELHO MISTURADOR DE MESA PARA LAVATÓRIO, PADRÃO MÉDIO - FORNECIMENTO E INSTALAÇÃO. AF_01/2020</v>
          </cell>
          <cell r="C4841" t="str">
            <v>UN</v>
          </cell>
          <cell r="D4841">
            <v>352.55</v>
          </cell>
        </row>
        <row r="4842">
          <cell r="A4842">
            <v>86906</v>
          </cell>
          <cell r="B4842" t="str">
            <v>TORNEIRA CROMADA DE MESA, 1/2 OU 3/4, PARA LAVATÓRIO, PADRÃO POPULAR - FORNECIMENTO E INSTALAÇÃO. AF_01/2020</v>
          </cell>
          <cell r="C4842" t="str">
            <v>UN</v>
          </cell>
          <cell r="D4842">
            <v>65.209999999999994</v>
          </cell>
        </row>
        <row r="4843">
          <cell r="A4843">
            <v>86908</v>
          </cell>
          <cell r="B4843" t="str">
            <v>APARELHO MISTURADOR DE MESA PARA PIA DE COZINHA, PADRÃO MÉDIO - FORNECIMENTO E INSTALAÇÃO. AF_01/2020</v>
          </cell>
          <cell r="C4843" t="str">
            <v>UN</v>
          </cell>
          <cell r="D4843">
            <v>422.81</v>
          </cell>
        </row>
        <row r="4844">
          <cell r="A4844">
            <v>86909</v>
          </cell>
          <cell r="B4844" t="str">
            <v>TORNEIRA CROMADA TUBO MÓVEL, DE MESA, 1/2 OU 3/4, PARA PIA DE COZINHA, PADRÃO ALTO - FORNECIMENTO E INSTALAÇÃO. AF_01/2020</v>
          </cell>
          <cell r="C4844" t="str">
            <v>UN</v>
          </cell>
          <cell r="D4844">
            <v>113.23</v>
          </cell>
        </row>
        <row r="4845">
          <cell r="A4845">
            <v>86910</v>
          </cell>
          <cell r="B4845" t="str">
            <v>TORNEIRA CROMADA TUBO MÓVEL, DE PAREDE, 1/2 OU 3/4, PARA PIA DE COZINHA, PADRÃO MÉDIO - FORNECIMENTO E INSTALAÇÃO. AF_01/2020</v>
          </cell>
          <cell r="C4845" t="str">
            <v>UN</v>
          </cell>
          <cell r="D4845">
            <v>111.56</v>
          </cell>
        </row>
        <row r="4846">
          <cell r="A4846">
            <v>86911</v>
          </cell>
          <cell r="B4846" t="str">
            <v>TORNEIRA CROMADA LONGA, DE PAREDE, 1/2 OU 3/4, PARA PIA DE COZINHA, PADRÃO POPULAR - FORNECIMENTO E INSTALAÇÃO. AF_01/2020</v>
          </cell>
          <cell r="C4846" t="str">
            <v>UN</v>
          </cell>
          <cell r="D4846">
            <v>76.3</v>
          </cell>
        </row>
        <row r="4847">
          <cell r="A4847">
            <v>86913</v>
          </cell>
          <cell r="B4847" t="str">
            <v>TORNEIRA CROMADA 1/2 OU 3/4 PARA TANQUE, PADRÃO POPULAR - FORNECIMENTO E INSTALAÇÃO. AF_01/2020</v>
          </cell>
          <cell r="C4847" t="str">
            <v>UN</v>
          </cell>
          <cell r="D4847">
            <v>47.64</v>
          </cell>
        </row>
        <row r="4848">
          <cell r="A4848">
            <v>86914</v>
          </cell>
          <cell r="B4848" t="str">
            <v>TORNEIRA CROMADA 1/2 OU 3/4 PARA TANQUE, PADRÃO MÉDIO - FORNECIMENTO E INSTALAÇÃO. AF_01/2020</v>
          </cell>
          <cell r="C4848" t="str">
            <v>UN</v>
          </cell>
          <cell r="D4848">
            <v>85.63</v>
          </cell>
        </row>
        <row r="4849">
          <cell r="A4849">
            <v>86915</v>
          </cell>
          <cell r="B4849" t="str">
            <v>TORNEIRA CROMADA DE MESA, 1/2 OU 3/4, PARA LAVATÓRIO, PADRÃO MÉDIO - FORNECIMENTO E INSTALAÇÃO. AF_01/2020</v>
          </cell>
          <cell r="C4849" t="str">
            <v>UN</v>
          </cell>
          <cell r="D4849">
            <v>124.97</v>
          </cell>
        </row>
        <row r="4850">
          <cell r="A4850">
            <v>86916</v>
          </cell>
          <cell r="B4850" t="str">
            <v>TORNEIRA PLÁSTICA 3/4 PARA TANQUE - FORNECIMENTO E INSTALAÇÃO. AF_01/2020</v>
          </cell>
          <cell r="C4850" t="str">
            <v>UN</v>
          </cell>
          <cell r="D4850">
            <v>40.770000000000003</v>
          </cell>
        </row>
        <row r="4851">
          <cell r="A4851">
            <v>86919</v>
          </cell>
          <cell r="B4851" t="str">
            <v>TANQUE DE LOUÇA BRANCA COM COLUNA, 30L OU EQUIVALENTE, INCLUSO SIFÃO FLEXÍVEL EM PVC, VÁLVULA METÁLICA E TORNEIRA DE METAL CROMADO PADRÃO MÉDIO - FORNECIMENTO E INSTALAÇÃO. AF_01/2020</v>
          </cell>
          <cell r="C4851" t="str">
            <v>UN</v>
          </cell>
          <cell r="D4851">
            <v>812.42</v>
          </cell>
        </row>
        <row r="4852">
          <cell r="A4852">
            <v>86920</v>
          </cell>
          <cell r="B4852" t="str">
            <v>TANQUE DE LOUÇA BRANCA COM COLUNA, 30L OU EQUIVALENTE, INCLUSO SIFÃO FLEXÍVEL EM PVC, VÁLVULA PLÁSTICA E TORNEIRA DE METAL CROMADO PADRÃO POPULAR - FORNECIMENTO E INSTALAÇÃO. AF_01/2020</v>
          </cell>
          <cell r="C4852" t="str">
            <v>UN</v>
          </cell>
          <cell r="D4852">
            <v>730.2</v>
          </cell>
        </row>
        <row r="4853">
          <cell r="A4853">
            <v>86921</v>
          </cell>
          <cell r="B4853" t="str">
            <v>TANQUE DE LOUÇA BRANCA COM COLUNA, 30L OU EQUIVALENTE, INCLUSO SIFÃO FLEXÍVEL EM PVC, VÁLVULA PLÁSTICA E TORNEIRA DE PLÁSTICO - FORNECIMENTO E INSTALAÇÃO. AF_01/2020</v>
          </cell>
          <cell r="C4853" t="str">
            <v>UN</v>
          </cell>
          <cell r="D4853">
            <v>723.33</v>
          </cell>
        </row>
        <row r="4854">
          <cell r="A4854">
            <v>86922</v>
          </cell>
          <cell r="B4854" t="str">
            <v>TANQUE DE LOUÇA BRANCA SUSPENSO, 18L OU EQUIVALENTE, INCLUSO SIFÃO TIPO GARRAFA EM METAL CROMADO, VÁLVULA METÁLICA E TORNEIRA DE METAL CROMADO PADRÃO MÉDIO - FORNECIMENTO E INSTALAÇÃO. AF_01/2020</v>
          </cell>
          <cell r="C4854" t="str">
            <v>UN</v>
          </cell>
          <cell r="D4854">
            <v>757.22</v>
          </cell>
        </row>
        <row r="4855">
          <cell r="A4855">
            <v>86923</v>
          </cell>
          <cell r="B4855" t="str">
            <v>TANQUE DE LOUÇA BRANCA SUSPENSO, 18L OU EQUIVALENTE, INCLUSO SIFÃO TIPO GARRAFA EM PVC, VÁLVULA PLÁSTICA E TORNEIRA DE METAL CROMADO PADRÃO POPULAR - FORNECIMENTO E INSTALAÇÃO. AF_01/2020</v>
          </cell>
          <cell r="C4855" t="str">
            <v>UN</v>
          </cell>
          <cell r="D4855">
            <v>542.44000000000005</v>
          </cell>
        </row>
        <row r="4856">
          <cell r="A4856">
            <v>86924</v>
          </cell>
          <cell r="B4856" t="str">
            <v>TANQUE DE LOUÇA BRANCA SUSPENSO, 18L OU EQUIVALENTE, INCLUSO SIFÃO TIPO GARRAFA EM PVC, VÁLVULA PLÁSTICA E TORNEIRA DE PLÁSTICO - FORNECIMENTO E INSTALAÇÃO. AF_01/2020</v>
          </cell>
          <cell r="C4856" t="str">
            <v>UN</v>
          </cell>
          <cell r="D4856">
            <v>535.57000000000005</v>
          </cell>
        </row>
        <row r="4857">
          <cell r="A4857">
            <v>86925</v>
          </cell>
          <cell r="B4857" t="str">
            <v>TANQUE DE MÁRMORE SINTÉTICO COM COLUNA, 22L OU EQUIVALENTE, INCLUSO SIFÃO FLEXÍVEL EM PVC, VÁLVULA PLÁSTICA E TORNEIRA DE METAL CROMADO PADRÃO POPULAR - FORNECIMENTO E INSTALAÇÃO. AF_01/2020</v>
          </cell>
          <cell r="C4857" t="str">
            <v>UN</v>
          </cell>
          <cell r="D4857">
            <v>528.92999999999995</v>
          </cell>
        </row>
        <row r="4858">
          <cell r="A4858">
            <v>86926</v>
          </cell>
          <cell r="B4858" t="str">
            <v>TANQUE DE MÁRMORE SINTÉTICO COM COLUNA, 22L OU EQUIVALENTE, INCLUSO SIFÃO FLEXÍVEL EM PVC, VÁLVULA PLÁSTICA E TORNEIRA DE PLÁSTICO - FORNECIMENTO E INSTALAÇÃO. AF_01/2020</v>
          </cell>
          <cell r="C4858" t="str">
            <v>UN</v>
          </cell>
          <cell r="D4858">
            <v>522.05999999999995</v>
          </cell>
        </row>
        <row r="4859">
          <cell r="A4859">
            <v>86927</v>
          </cell>
          <cell r="B4859" t="str">
            <v>TANQUE DE MÁRMORE SINTÉTICO SUSPENSO, 22L OU EQUIVALENTE, INCLUSO SIFÃO TIPO GARRAFA EM PVC, VÁLVULA PLÁSTICA E TORNEIRA DE METAL CROMADO PADRÃO POPULAR - FORNEC. E INSTALAÇÃO. AF_01/2020</v>
          </cell>
          <cell r="C4859" t="str">
            <v>UN</v>
          </cell>
          <cell r="D4859">
            <v>344.69</v>
          </cell>
        </row>
        <row r="4860">
          <cell r="A4860">
            <v>86928</v>
          </cell>
          <cell r="B4860" t="str">
            <v>TANQUE DE MÁRMORE SINTÉTICO SUSPENSO, 22L OU EQUIVALENTE, INCLUSO SIFÃO TIPO GARRAFA EM PVC, VÁLVULA PLÁSTICA E TORNEIRA DE PLÁSTICO - FORNECIMENTO E INSTALAÇÃO. AF_01/2020</v>
          </cell>
          <cell r="C4860" t="str">
            <v>UN</v>
          </cell>
          <cell r="D4860">
            <v>337.82</v>
          </cell>
        </row>
        <row r="4861">
          <cell r="A4861">
            <v>86929</v>
          </cell>
          <cell r="B4861" t="str">
            <v>TANQUE DE MÁRMORE SINTÉTICO SUSPENSO, 22L OU EQUIVALENTE, INCLUSO SIFÃO FLEXÍVEL EM PVC, VÁLVULA PLÁSTICA E TORNEIRA DE METAL CROMADO PADRÃO POPULAR - FORNECIMENTO E INSTALAÇÃO. AF_01/2020</v>
          </cell>
          <cell r="C4861" t="str">
            <v>UN</v>
          </cell>
          <cell r="D4861">
            <v>334.56</v>
          </cell>
        </row>
        <row r="4862">
          <cell r="A4862">
            <v>86930</v>
          </cell>
          <cell r="B4862" t="str">
            <v>TANQUE DE MÁRMORE SINTÉTICO SUSPENSO, 22L OU EQUIVALENTE, INCLUSO SIFÃO FLEXÍVEL EM PVC, VÁLVULA PLÁSTICA E TORNEIRA DE PLÁSTICO - FORNECIMENTO E INSTALAÇÃO. AF_01/2020</v>
          </cell>
          <cell r="C4862" t="str">
            <v>UN</v>
          </cell>
          <cell r="D4862">
            <v>327.69</v>
          </cell>
        </row>
        <row r="4863">
          <cell r="A4863">
            <v>86931</v>
          </cell>
          <cell r="B4863" t="str">
            <v>VASO SANITÁRIO SIFONADO COM CAIXA ACOPLADA LOUÇA BRANCA, INCLUSO ENGATE FLEXÍVEL EM PLÁSTICO BRANCO, 1/2  X 40CM - FORNECIMENTO E INSTALAÇÃO. AF_01/2020</v>
          </cell>
          <cell r="C4863" t="str">
            <v>UN</v>
          </cell>
          <cell r="D4863">
            <v>460.08</v>
          </cell>
        </row>
        <row r="4864">
          <cell r="A4864">
            <v>86932</v>
          </cell>
          <cell r="B4864" t="str">
            <v>VASO SANITÁRIO SIFONADO COM CAIXA ACOPLADA LOUÇA BRANCA - PADRÃO MÉDIO, INCLUSO ENGATE FLEXÍVEL EM METAL CROMADO, 1/2  X 40CM - FORNECIMENTO E INSTALAÇÃO. AF_01/2020</v>
          </cell>
          <cell r="C4864" t="str">
            <v>UN</v>
          </cell>
          <cell r="D4864">
            <v>489.13</v>
          </cell>
        </row>
        <row r="4865">
          <cell r="A4865">
            <v>86933</v>
          </cell>
          <cell r="B4865" t="str">
            <v>BANCADA DE MÁRMORE SINTÉTICO 120 X 60CM, COM CUBA INTEGRADA, INCLUSO SIFÃO TIPO GARRAFA EM PVC, VÁLVULA EM PLÁSTICO CROMADO TIPO AMERICANA E TORNEIRA CROMADA LONGA, DE PAREDE, PADRÃO POPULAR - FORNECIMENTO E INSTALAÇÃO. AF_01/2020</v>
          </cell>
          <cell r="C4865" t="str">
            <v>UN</v>
          </cell>
          <cell r="D4865">
            <v>385.96</v>
          </cell>
        </row>
        <row r="4866">
          <cell r="A4866">
            <v>86934</v>
          </cell>
          <cell r="B4866" t="str">
            <v>BANCADA DE MÁRMORE SINTÉTICO 120 X 60CM, COM CUBA INTEGRADA, INCLUSO SIFÃO TIPO FLEXÍVEL EM PVC, VÁLVULA EM PLÁSTICO CROMADO TIPO AMERICANA E TORNEIRA CROMADA LONGA, DE PAREDE, PADRÃO POPULAR - FORNECIMENTO E INSTALAÇÃO. AF_01/2020</v>
          </cell>
          <cell r="C4866" t="str">
            <v>UN</v>
          </cell>
          <cell r="D4866">
            <v>375.83</v>
          </cell>
        </row>
        <row r="4867">
          <cell r="A4867">
            <v>86935</v>
          </cell>
          <cell r="B4867" t="str">
            <v>CUBA DE EMBUTIR DE AÇO INOXIDÁVEL MÉDIA, INCLUSO VÁLVULA TIPO AMERICANA EM METAL CROMADO E SIFÃO FLEXÍVEL EM PVC - FORNECIMENTO E INSTALAÇÃO. AF_01/2020</v>
          </cell>
          <cell r="C4867" t="str">
            <v>UN</v>
          </cell>
          <cell r="D4867">
            <v>301.07</v>
          </cell>
        </row>
        <row r="4868">
          <cell r="A4868">
            <v>86936</v>
          </cell>
          <cell r="B4868" t="str">
            <v>CUBA DE EMBUTIR DE AÇO INOXIDÁVEL MÉDIA, INCLUSO VÁLVULA TIPO AMERICANA E SIFÃO TIPO GARRAFA EM METAL CROMADO - FORNECIMENTO E INSTALAÇÃO. AF_01/2020</v>
          </cell>
          <cell r="C4868" t="str">
            <v>UN</v>
          </cell>
          <cell r="D4868">
            <v>443.76</v>
          </cell>
        </row>
        <row r="4869">
          <cell r="A4869">
            <v>86937</v>
          </cell>
          <cell r="B4869" t="str">
            <v>CUBA DE EMBUTIR OVAL EM LOUÇA BRANCA, 35 X 50CM OU EQUIVALENTE, INCLUSO VÁLVULA EM METAL CROMADO E SIFÃO FLEXÍVEL EM PVC - FORNECIMENTO E INSTALAÇÃO. AF_01/2020</v>
          </cell>
          <cell r="C4869" t="str">
            <v>UN</v>
          </cell>
          <cell r="D4869">
            <v>197.19</v>
          </cell>
        </row>
        <row r="4870">
          <cell r="A4870">
            <v>86938</v>
          </cell>
          <cell r="B4870" t="str">
            <v>CUBA DE EMBUTIR OVAL EM LOUÇA BRANCA, 35 X 50CM OU EQUIVALENTE, INCLUSO VÁLVULA E SIFÃO TIPO GARRAFA EM METAL CROMADO - FORNECIMENTO E INSTALAÇÃO. AF_01/2020</v>
          </cell>
          <cell r="C4870" t="str">
            <v>UN</v>
          </cell>
          <cell r="D4870">
            <v>339.88</v>
          </cell>
        </row>
        <row r="4871">
          <cell r="A4871">
            <v>86939</v>
          </cell>
          <cell r="B4871" t="str">
            <v>LAVATÓRIO LOUÇA BRANCA COM COLUNA, *44 X 35,5* CM, PADRÃO POPULAR, INCLUSO SIFÃO FLEXÍVEL EM PVC, VÁLVULA E ENGATE FLEXÍVEL 30CM EM PLÁSTICO E COM TORNEIRA CROMADA PADRÃO POPULAR - FORNECIMENTO E INSTALAÇÃO. AF_01/2020</v>
          </cell>
          <cell r="C4871" t="str">
            <v>UN</v>
          </cell>
          <cell r="D4871">
            <v>392.93</v>
          </cell>
        </row>
        <row r="4872">
          <cell r="A4872">
            <v>86940</v>
          </cell>
          <cell r="B4872" t="str">
            <v>LAVATÓRIO LOUÇA BRANCA COM COLUNA, 45 X 55CM OU EQUIVALENTE, PADRÃO MÉDIO, INCLUSO SIFÃO TIPO GARRAFA, VÁLVULA E ENGATE FLEXÍVEL DE 40CM EM METAL CROMADO, COM APARELHO MISTURADOR PADRÃO MÉDIO - FORNECIMENTO E INSTALAÇÃO. AF_01/2020</v>
          </cell>
          <cell r="C4872" t="str">
            <v>UN</v>
          </cell>
          <cell r="D4872">
            <v>975.86</v>
          </cell>
        </row>
        <row r="4873">
          <cell r="A4873">
            <v>86941</v>
          </cell>
          <cell r="B4873" t="str">
            <v>LAVATÓRIO LOUÇA BRANCA COM COLUNA, 45 X 55CM OU EQUIVALENTE, PADRÃO MÉDIO, INCLUSO SIFÃO TIPO GARRAFA, VÁLVULA E ENGATE FLEXÍVEL DE 40CM EM METAL CROMADO, COM TORNEIRA CROMADA DE MESA, PADRÃO MÉDIO - FORNECIMENTO E INSTALAÇÃO. AF_01/2020</v>
          </cell>
          <cell r="C4873" t="str">
            <v>UN</v>
          </cell>
          <cell r="D4873">
            <v>706.86</v>
          </cell>
        </row>
        <row r="4874">
          <cell r="A4874">
            <v>86942</v>
          </cell>
          <cell r="B4874" t="str">
            <v>LAVATÓRIO LOUÇA BRANCA SUSPENSO, 29,5 X 39CM OU EQUIVALENTE, PADRÃO POPULAR, INCLUSO SIFÃO TIPO GARRAFA EM PVC, VÁLVULA E ENGATE FLEXÍVEL 30CM EM PLÁSTICO E TORNEIRA CROMADA DE MESA, PADRÃO POPULAR - FORNECIMENTO E INSTALAÇÃO. AF_01/2020</v>
          </cell>
          <cell r="C4874" t="str">
            <v>UN</v>
          </cell>
          <cell r="D4874">
            <v>242.81</v>
          </cell>
        </row>
        <row r="4875">
          <cell r="A4875">
            <v>86943</v>
          </cell>
          <cell r="B4875" t="str">
            <v>LAVATÓRIO LOUÇA BRANCA SUSPENSO, 29,5 X 39CM OU EQUIVALENTE, PADRÃO POPULAR, INCLUSO SIFÃO FLEXÍVEL EM PVC, VÁLVULA E ENGATE FLEXÍVEL 30CM EM PLÁSTICO E TORNEIRA CROMADA DE MESA, PADRÃO POPULAR - FORNECIMENTO E INSTALAÇÃO. AF_01/2020</v>
          </cell>
          <cell r="C4875" t="str">
            <v>UN</v>
          </cell>
          <cell r="D4875">
            <v>232.68</v>
          </cell>
        </row>
        <row r="4876">
          <cell r="A4876">
            <v>86947</v>
          </cell>
          <cell r="B4876" t="str">
            <v>BANCADA MÁRMORE BRANCO, 50 X 60 CM, INCLUSO CUBA DE EMBUTIR OVAL EM LOUÇA BRANCA 35 X 50 CM, VÁLVULA, SIFÃO TIPO GARRAFA E ENGATE FLEXÍVEL 40 CM EM METAL CROMADO E APARELHO MISTURADOR DE MESA, PADRÃO MÉDIO - FORNEC. E INSTALAÇÃO. AF_01/2020</v>
          </cell>
          <cell r="C4876" t="str">
            <v>UN</v>
          </cell>
          <cell r="D4876">
            <v>1070.68</v>
          </cell>
        </row>
        <row r="4877">
          <cell r="A4877">
            <v>93396</v>
          </cell>
          <cell r="B4877" t="str">
            <v>BANCADA GRANITO CINZA,  50 X 60 CM, INCL. CUBA DE EMBUTIR OVAL LOUÇA BRANCA 35 X 50 CM, VÁLVULA METAL CROMADO, SIFÃO FLEXÍVEL PVC, ENGATE 30 CM FLEXÍVEL PLÁSTICO E TORNEIRA CROMADA DE MESA, PADRÃO POPULAR - FORNEC. E INSTALAÇÃO. AF_01/2020</v>
          </cell>
          <cell r="C4877" t="str">
            <v>UN</v>
          </cell>
          <cell r="D4877">
            <v>604.24</v>
          </cell>
        </row>
        <row r="4878">
          <cell r="A4878">
            <v>93441</v>
          </cell>
          <cell r="B4878" t="str">
            <v>BANCADA GRANITO CINZA  150 X 60 CM, COM CUBA DE EMBUTIR DE AÇO, VÁLVULA AMERICANA EM METAL, SIFÃO FLEXÍVEL EM PVC, ENGATE FLEXÍVEL 30 CM, TORNEIRA CROMADA LONGA, DE PAREDE, 1/2 OU 3/4, P/ COZINHA, PADRÃO POPULAR - FORNEC. E INSTALAÇÃO. AF_01/2020</v>
          </cell>
          <cell r="C4878" t="str">
            <v>UN</v>
          </cell>
          <cell r="D4878">
            <v>1078.29</v>
          </cell>
        </row>
        <row r="4879">
          <cell r="A4879">
            <v>93442</v>
          </cell>
          <cell r="B4879" t="str">
            <v>BANCADA MÁRMORE BRANCO 150 X 60 CM, COM CUBA DE EMBUTIR DE AÇO, VÁLVULA AMERICANA E SIFÃO TIPO GARRAFA EM METAL , ENGATE FLEXÍVEL 30 CM, TORNEIRA CROMADA, DE MESA, 1/2 OU 3/4, PARA PIA COZINHA, PADRÃO ALTO - FORNEC. E INSTALAÇÃO. AF_01/2020</v>
          </cell>
          <cell r="C4879" t="str">
            <v>UN</v>
          </cell>
          <cell r="D4879">
            <v>1158.24</v>
          </cell>
        </row>
        <row r="4880">
          <cell r="A4880">
            <v>95469</v>
          </cell>
          <cell r="B4880" t="str">
            <v>VASO SANITARIO SIFONADO CONVENCIONAL COM  LOUÇA BRANCA - FORNECIMENTO E INSTALAÇÃO. AF_01/2020</v>
          </cell>
          <cell r="C4880" t="str">
            <v>UN</v>
          </cell>
          <cell r="D4880">
            <v>276.52</v>
          </cell>
        </row>
        <row r="4881">
          <cell r="A4881">
            <v>95470</v>
          </cell>
          <cell r="B4881" t="str">
            <v>VASO SANITARIO SIFONADO CONVENCIONAL COM LOUÇA BRANCA, INCLUSO CONJUNTO DE LIGAÇÃO PARA BACIA SANITÁRIA AJUSTÁVEL - FORNECIMENTO E INSTALAÇÃO. AF_10/2016</v>
          </cell>
          <cell r="C4881" t="str">
            <v>UN</v>
          </cell>
          <cell r="D4881">
            <v>285.60000000000002</v>
          </cell>
        </row>
        <row r="4882">
          <cell r="A4882">
            <v>95471</v>
          </cell>
          <cell r="B4882" t="str">
            <v>VASO SANITARIO SIFONADO CONVENCIONAL PARA PCD SEM FURO FRONTAL COM  LOUÇA BRANCA SEM ASSENTO -  FORNECIMENTO E INSTALAÇÃO. AF_01/2020</v>
          </cell>
          <cell r="C4882" t="str">
            <v>UN</v>
          </cell>
          <cell r="D4882">
            <v>698.13</v>
          </cell>
        </row>
        <row r="4883">
          <cell r="A4883">
            <v>95472</v>
          </cell>
          <cell r="B4883" t="str">
            <v>VASO SANITARIO SIFONADO CONVENCIONAL PARA PCD SEM FURO FRONTAL COM LOUÇA BRANCA SEM ASSENTO, INCLUSO CONJUNTO DE LIGAÇÃO PARA BACIA SANITÁRIA AJUSTÁVEL - FORNECIMENTO E INSTALAÇÃO. AF_01/2020</v>
          </cell>
          <cell r="C4883" t="str">
            <v>UN</v>
          </cell>
          <cell r="D4883">
            <v>707.21</v>
          </cell>
        </row>
        <row r="4884">
          <cell r="A4884">
            <v>95542</v>
          </cell>
          <cell r="B4884" t="str">
            <v>PORTA TOALHA ROSTO EM METAL CROMADO, TIPO ARGOLA, INCLUSO FIXAÇÃO. AF_01/2020</v>
          </cell>
          <cell r="C4884" t="str">
            <v>UN</v>
          </cell>
          <cell r="D4884">
            <v>32.67</v>
          </cell>
        </row>
        <row r="4885">
          <cell r="A4885">
            <v>95543</v>
          </cell>
          <cell r="B4885" t="str">
            <v>PORTA TOALHA BANHO EM METAL CROMADO, TIPO BARRA, INCLUSO FIXAÇÃO. AF_01/2020</v>
          </cell>
          <cell r="C4885" t="str">
            <v>UN</v>
          </cell>
          <cell r="D4885">
            <v>54.58</v>
          </cell>
        </row>
        <row r="4886">
          <cell r="A4886">
            <v>95544</v>
          </cell>
          <cell r="B4886" t="str">
            <v>PAPELEIRA DE PAREDE EM METAL CROMADO SEM TAMPA, INCLUSO FIXAÇÃO. AF_01/2020</v>
          </cell>
          <cell r="C4886" t="str">
            <v>UN</v>
          </cell>
          <cell r="D4886">
            <v>40.200000000000003</v>
          </cell>
        </row>
        <row r="4887">
          <cell r="A4887">
            <v>95545</v>
          </cell>
          <cell r="B4887" t="str">
            <v>SABONETEIRA DE PAREDE EM METAL CROMADO, INCLUSO FIXAÇÃO. AF_01/2020</v>
          </cell>
          <cell r="C4887" t="str">
            <v>UN</v>
          </cell>
          <cell r="D4887">
            <v>39.4</v>
          </cell>
        </row>
        <row r="4888">
          <cell r="A4888">
            <v>95546</v>
          </cell>
          <cell r="B4888" t="str">
            <v>KIT DE ACESSORIOS PARA BANHEIRO EM METAL CROMADO, 5 PECAS, INCLUSO FIXAÇÃO. AF_01/2020</v>
          </cell>
          <cell r="C4888" t="str">
            <v>UN</v>
          </cell>
          <cell r="D4888">
            <v>131.9</v>
          </cell>
        </row>
        <row r="4889">
          <cell r="A4889">
            <v>95547</v>
          </cell>
          <cell r="B4889" t="str">
            <v>SABONETEIRA PLASTICA TIPO DISPENSER PARA SABONETE LIQUIDO COM RESERVATORIO 800 A 1500 ML, INCLUSO FIXAÇÃO. AF_01/2020</v>
          </cell>
          <cell r="C4889" t="str">
            <v>UN</v>
          </cell>
          <cell r="D4889">
            <v>84.21</v>
          </cell>
        </row>
        <row r="4890">
          <cell r="A4890">
            <v>100848</v>
          </cell>
          <cell r="B4890" t="str">
            <v>VASO SANITÁRIO INFANTIL LOUÇA BRANCA - FORNECIMENTO E INSTALACAO. AF_01/2020</v>
          </cell>
          <cell r="C4890" t="str">
            <v>UN</v>
          </cell>
          <cell r="D4890">
            <v>505.57</v>
          </cell>
        </row>
        <row r="4891">
          <cell r="A4891">
            <v>100849</v>
          </cell>
          <cell r="B4891" t="str">
            <v>ASSENTO SANITÁRIO CONVENCIONAL - FORNECIMENTO E INSTALACAO. AF_01/2020</v>
          </cell>
          <cell r="C4891" t="str">
            <v>UN</v>
          </cell>
          <cell r="D4891">
            <v>48.15</v>
          </cell>
        </row>
        <row r="4892">
          <cell r="A4892">
            <v>100851</v>
          </cell>
          <cell r="B4892" t="str">
            <v>ASSENTO SANITÁRIO INFANTIL - FORNECIMENTO E INSTALACAO. AF_01/2020</v>
          </cell>
          <cell r="C4892" t="str">
            <v>UN</v>
          </cell>
          <cell r="D4892">
            <v>97.91</v>
          </cell>
        </row>
        <row r="4893">
          <cell r="A4893">
            <v>100852</v>
          </cell>
          <cell r="B4893" t="str">
            <v>CUBA DE EMBUTIR RETANGULAR DE AÇO INOXIDÁVEL, 56 X 33 X 12 CM - FORNECIMENTO E INSTALAÇÃO. AF_01/2020</v>
          </cell>
          <cell r="C4893" t="str">
            <v>UN</v>
          </cell>
          <cell r="D4893">
            <v>254.71</v>
          </cell>
        </row>
        <row r="4894">
          <cell r="A4894">
            <v>100853</v>
          </cell>
          <cell r="B4894" t="str">
            <v>TORNEIRA CROMADA DE MESA PARA LAVATORIO, TIPO MONOCOMANDO. AF_01/2020</v>
          </cell>
          <cell r="C4894" t="str">
            <v>UN</v>
          </cell>
          <cell r="D4894">
            <v>299.49</v>
          </cell>
        </row>
        <row r="4895">
          <cell r="A4895">
            <v>100854</v>
          </cell>
          <cell r="B4895" t="str">
            <v>TORNEIRA CROMADA DE MESA PARA LAVATÓRIO COM SENSOR DE PRESENCA. AF_01/2020</v>
          </cell>
          <cell r="C4895" t="str">
            <v>UN</v>
          </cell>
          <cell r="D4895">
            <v>1564.24</v>
          </cell>
        </row>
        <row r="4896">
          <cell r="A4896">
            <v>100855</v>
          </cell>
          <cell r="B4896" t="str">
            <v>SABONETEIRA DE PAREDE EM PLASTICO ABS COM ACABAMENTO CROMADO E ACRILICO, INCLUSO FIXAÇÃO. AF_01/2020</v>
          </cell>
          <cell r="C4896" t="str">
            <v>UN</v>
          </cell>
          <cell r="D4896">
            <v>39.4</v>
          </cell>
        </row>
        <row r="4897">
          <cell r="A4897">
            <v>100856</v>
          </cell>
          <cell r="B4897" t="str">
            <v>MANOPLA E CANOPLA CROMADA  FORNECIMENTO E INSTALAÇÃO. AF_01/2020</v>
          </cell>
          <cell r="C4897" t="str">
            <v>UN</v>
          </cell>
          <cell r="D4897">
            <v>32.97</v>
          </cell>
        </row>
        <row r="4898">
          <cell r="A4898">
            <v>100857</v>
          </cell>
          <cell r="B4898" t="str">
            <v>ACABAMENTO MONOCOMANDO PARA CHUVEIRO  FORNECIMENTO E INSTALAÇÃO. AF_01/2020</v>
          </cell>
          <cell r="C4898" t="str">
            <v>UN</v>
          </cell>
          <cell r="D4898">
            <v>458.1</v>
          </cell>
        </row>
        <row r="4899">
          <cell r="A4899">
            <v>100858</v>
          </cell>
          <cell r="B4899" t="str">
            <v>MICTÓRIO SIFONADO LOUÇA BRANCA  PADRÃO MÉDIO  FORNECIMENTO E INSTALAÇÃO. AF_01/2020</v>
          </cell>
          <cell r="C4899" t="str">
            <v>UN</v>
          </cell>
          <cell r="D4899">
            <v>535.72</v>
          </cell>
        </row>
        <row r="4900">
          <cell r="A4900">
            <v>100859</v>
          </cell>
          <cell r="B4900" t="str">
            <v>MICTÓRIO SIFONADO LOUÇA BRANCA PARA ENTRADA DE ÁGUA EMBUTIDA  PADRÃO ALTO  FORNECIMENTO E INSTALAÇÃO. AF_01/2020</v>
          </cell>
          <cell r="C4900" t="str">
            <v>UN</v>
          </cell>
          <cell r="D4900">
            <v>912.07</v>
          </cell>
        </row>
        <row r="4901">
          <cell r="A4901">
            <v>100860</v>
          </cell>
          <cell r="B4901" t="str">
            <v>CHUVEIRO ELÉTRICO COMUM CORPO PLÁSTICO, TIPO DUCHA  FORNECIMENTO E INSTALAÇÃO. AF_01/2020</v>
          </cell>
          <cell r="C4901" t="str">
            <v>UN</v>
          </cell>
          <cell r="D4901">
            <v>86.55</v>
          </cell>
        </row>
        <row r="4902">
          <cell r="A4902">
            <v>100861</v>
          </cell>
          <cell r="B4902" t="str">
            <v>SUPORTE MÃO FRANCESA EM AÇO, ABAS IGUAIS 30 CM, CAPACIDADE MINIMA 60 KG, BRANCO - FORNECIMENTO E INSTALAÇÃO. AF_01/2020</v>
          </cell>
          <cell r="C4902" t="str">
            <v>UN</v>
          </cell>
          <cell r="D4902">
            <v>35.89</v>
          </cell>
        </row>
        <row r="4903">
          <cell r="A4903">
            <v>100862</v>
          </cell>
          <cell r="B4903" t="str">
            <v>SUPORTE MÃO FRANCESA EM ACO, ABAS IGUAIS 40 CM, CAPACIDADE MINIMA 70 KG, BRANCO - FORNECIMENTO E INSTALAÇÃO. AF_01/2020</v>
          </cell>
          <cell r="C4903" t="str">
            <v>UN</v>
          </cell>
          <cell r="D4903">
            <v>40.25</v>
          </cell>
        </row>
        <row r="4904">
          <cell r="A4904">
            <v>100863</v>
          </cell>
          <cell r="B4904" t="str">
            <v>BARRA DE APOIO EM "L", EM ACO INOX POLIDO 70 X 70 CM, FIXADA NA PAREDE - FORNECIMENTO E INSTALACAO. AF_01/2020</v>
          </cell>
          <cell r="C4904" t="str">
            <v>UN</v>
          </cell>
          <cell r="D4904">
            <v>670.9</v>
          </cell>
        </row>
        <row r="4905">
          <cell r="A4905">
            <v>100864</v>
          </cell>
          <cell r="B4905" t="str">
            <v>BARRA DE APOIO EM "L", EM ACO INOX POLIDO 80 X 80 CM, FIXADA NA PAREDE - FORNECIMENTO E INSTALACAO. AF_01/2020</v>
          </cell>
          <cell r="C4905" t="str">
            <v>UN</v>
          </cell>
          <cell r="D4905">
            <v>739.15</v>
          </cell>
        </row>
        <row r="4906">
          <cell r="A4906">
            <v>100865</v>
          </cell>
          <cell r="B4906" t="str">
            <v>BARRA DE APOIO LATERAL ARTICULADA, COM TRAVA, EM ACO INOX POLIDO, FIXADA NA PAREDE - FORNECIMENTO E INSTALAÇÃO. AF_01/2020</v>
          </cell>
          <cell r="C4906" t="str">
            <v>UN</v>
          </cell>
          <cell r="D4906">
            <v>666.72</v>
          </cell>
        </row>
        <row r="4907">
          <cell r="A4907">
            <v>100866</v>
          </cell>
          <cell r="B4907" t="str">
            <v>BARRA DE APOIO RETA, EM ACO INOX POLIDO, COMPRIMENTO 60CM, FIXADA NA PAREDE - FORNECIMENTO E INSTALAÇÃO. AF_01/2020</v>
          </cell>
          <cell r="C4907" t="str">
            <v>UN</v>
          </cell>
          <cell r="D4907">
            <v>342.6</v>
          </cell>
        </row>
        <row r="4908">
          <cell r="A4908">
            <v>100867</v>
          </cell>
          <cell r="B4908" t="str">
            <v>BARRA DE APOIO RETA, EM ACO INOX POLIDO, COMPRIMENTO 70 CM,  FIXADA NA PAREDE - FORNECIMENTO E INSTALAÇÃO. AF_01/2020</v>
          </cell>
          <cell r="C4908" t="str">
            <v>UN</v>
          </cell>
          <cell r="D4908">
            <v>365.1</v>
          </cell>
        </row>
        <row r="4909">
          <cell r="A4909">
            <v>100868</v>
          </cell>
          <cell r="B4909" t="str">
            <v>BARRA DE APOIO RETA, EM ACO INOX POLIDO, COMPRIMENTO 80 CM,  FIXADA NA PAREDE - FORNECIMENTO E INSTALAÇÃO. AF_01/2020</v>
          </cell>
          <cell r="C4909" t="str">
            <v>UN</v>
          </cell>
          <cell r="D4909">
            <v>380.08</v>
          </cell>
        </row>
        <row r="4910">
          <cell r="A4910">
            <v>100869</v>
          </cell>
          <cell r="B4910" t="str">
            <v>BARRA DE APOIO RETA, EM ACO INOX POLIDO, COMPRIMENTO 90 CM,  FIXADA NA PAREDE - FORNECIMENTO E INSTALAÇÃO. AF_01/2020</v>
          </cell>
          <cell r="C4910" t="str">
            <v>UN</v>
          </cell>
          <cell r="D4910">
            <v>391.57</v>
          </cell>
        </row>
        <row r="4911">
          <cell r="A4911">
            <v>100870</v>
          </cell>
          <cell r="B4911" t="str">
            <v>BARRA DE APOIO RETA, EM ALUMINIO, COMPRIMENTO 60 CM,  FIXADA NA PAREDE - FORNECIMENTO E INSTALAÇÃO. AF_01/2020</v>
          </cell>
          <cell r="C4911" t="str">
            <v>UN</v>
          </cell>
          <cell r="D4911">
            <v>275.33999999999997</v>
          </cell>
        </row>
        <row r="4912">
          <cell r="A4912">
            <v>100871</v>
          </cell>
          <cell r="B4912" t="str">
            <v>BARRA DE APOIO RETA, EM ALUMINIO, COMPRIMENTO 70 CM,  FIXADA NA PAREDE - FORNECIMENTO E INSTALAÇÃO. AF_01/2020</v>
          </cell>
          <cell r="C4912" t="str">
            <v>UN</v>
          </cell>
          <cell r="D4912">
            <v>295.32</v>
          </cell>
        </row>
        <row r="4913">
          <cell r="A4913">
            <v>100872</v>
          </cell>
          <cell r="B4913" t="str">
            <v>BARRA DE APOIO RETA, EM ALUMINIO, COMPRIMENTO 80 CM,  FIXADA NA PAREDE - FORNECIMENTO E INSTALAÇÃO. AF_01/2020</v>
          </cell>
          <cell r="C4913" t="str">
            <v>UN</v>
          </cell>
          <cell r="D4913">
            <v>308.08</v>
          </cell>
        </row>
        <row r="4914">
          <cell r="A4914">
            <v>100873</v>
          </cell>
          <cell r="B4914" t="str">
            <v>BARRA DE APOIO RETA, EM ALUMINIO, COMPRIMENTO 90 CM,  FIXADA NA PAREDE - FORNECIMENTO E INSTALAÇÃO. AF_01/2020</v>
          </cell>
          <cell r="C4914" t="str">
            <v>UN</v>
          </cell>
          <cell r="D4914">
            <v>316.05</v>
          </cell>
        </row>
        <row r="4915">
          <cell r="A4915">
            <v>100874</v>
          </cell>
          <cell r="B4915" t="str">
            <v>PUXADOR PARA PCD, FIXADO NA PORTA - FORNECIMENTO E INSTALAÇÃO. AF_01/2020</v>
          </cell>
          <cell r="C4915" t="str">
            <v>UN</v>
          </cell>
          <cell r="D4915">
            <v>342.6</v>
          </cell>
        </row>
        <row r="4916">
          <cell r="A4916">
            <v>100875</v>
          </cell>
          <cell r="B4916" t="str">
            <v>BANCO ARTICULADO, EM ACO INOX, PARA PCD, FIXADO NA PAREDE - FORNECIMENTO E INSTALAÇÃO. AF_01/2020</v>
          </cell>
          <cell r="C4916" t="str">
            <v>UN</v>
          </cell>
          <cell r="D4916">
            <v>1229.0899999999999</v>
          </cell>
        </row>
        <row r="4917">
          <cell r="A4917">
            <v>100878</v>
          </cell>
          <cell r="B4917" t="str">
            <v>VASO SANITÁRIO SIFONADO COM CAIXA ACOPLADA, LOUÇA BRANCA - PADRÃO ALTO - FORNECIMENTO E INSTALAÇÃO. AF_01/2020</v>
          </cell>
          <cell r="C4917" t="str">
            <v>UN</v>
          </cell>
          <cell r="D4917">
            <v>597.05999999999995</v>
          </cell>
        </row>
        <row r="4918">
          <cell r="A4918">
            <v>98052</v>
          </cell>
          <cell r="B4918" t="str">
            <v>TANQUE SÉPTICO CIRCULAR, EM CONCRETO PRÉ-MOLDADO, DIÂMETRO INTERNO = 1,10 M, ALTURA INTERNA = 2,50 M, VOLUME ÚTIL: 2138,2 L (PARA 5 CONTRIBUINTES). AF_12/2020</v>
          </cell>
          <cell r="C4918" t="str">
            <v>UN</v>
          </cell>
          <cell r="D4918">
            <v>1908.42</v>
          </cell>
        </row>
        <row r="4919">
          <cell r="A4919">
            <v>98053</v>
          </cell>
          <cell r="B4919" t="str">
            <v>TANQUE SÉPTICO CIRCULAR, EM CONCRETO PRÉ-MOLDADO, DIÂMETRO INTERNO = 1,40 M, ALTURA INTERNA = 2,50 M, VOLUME ÚTIL: 3463,6 L (PARA 13 CONTRIBUINTES). AF_12/2020</v>
          </cell>
          <cell r="C4919" t="str">
            <v>UN</v>
          </cell>
          <cell r="D4919">
            <v>2611.5700000000002</v>
          </cell>
        </row>
        <row r="4920">
          <cell r="A4920">
            <v>98054</v>
          </cell>
          <cell r="B4920" t="str">
            <v>TANQUE SÉPTICO CIRCULAR, EM CONCRETO PRÉ-MOLDADO, DIÂMETRO INTERNO = 1,88 M, ALTURA INTERNA = 2,50 M, VOLUME ÚTIL: 6245,8 L (PARA 32 CONTRIBUINTES). AF_12/2020</v>
          </cell>
          <cell r="C4920" t="str">
            <v>UN</v>
          </cell>
          <cell r="D4920">
            <v>4209.04</v>
          </cell>
        </row>
        <row r="4921">
          <cell r="A4921">
            <v>98055</v>
          </cell>
          <cell r="B4921" t="str">
            <v>TANQUE SÉPTICO CIRCULAR, EM CONCRETO PRÉ-MOLDADO, DIÂMETRO INTERNO = 2,38 M, ALTURA INTERNA = 2,50 M, VOLUME ÚTIL: 10009,8 L (PARA 69 CONTRIBUINTES). AF_12/2020</v>
          </cell>
          <cell r="C4921" t="str">
            <v>UN</v>
          </cell>
          <cell r="D4921">
            <v>5700.22</v>
          </cell>
        </row>
        <row r="4922">
          <cell r="A4922">
            <v>98056</v>
          </cell>
          <cell r="B4922" t="str">
            <v>TANQUE SÉPTICO CIRCULAR, EM CONCRETO PRÉ-MOLDADO, DIÂMETRO INTERNO = 2,38 M, ALTURA INTERNA = 3,0 M, VOLUME ÚTIL: 12234,2 L (PARA 86 CONTRIBUINTES). AF_12/2020</v>
          </cell>
          <cell r="C4922" t="str">
            <v>UN</v>
          </cell>
          <cell r="D4922">
            <v>6640.84</v>
          </cell>
        </row>
        <row r="4923">
          <cell r="A4923">
            <v>98057</v>
          </cell>
          <cell r="B4923" t="str">
            <v>TANQUE SÉPTICO CIRCULAR, EM CONCRETO PRÉ-MOLDADO, DIÂMETRO INTERNO = 2,88 M, ALTURA INTERNA = 2,50 M, VOLUME ÚTIL: 14657,4 L (PARA 105 CONTRIBUINTES). AF_12/2020</v>
          </cell>
          <cell r="C4923" t="str">
            <v>UN</v>
          </cell>
          <cell r="D4923">
            <v>7858.66</v>
          </cell>
        </row>
        <row r="4924">
          <cell r="A4924">
            <v>98058</v>
          </cell>
          <cell r="B4924" t="str">
            <v>FILTRO ANAERÓBIO CIRCULAR, EM CONCRETO PRÉ-MOLDADO, DIÂMETRO INTERNO = 1,10 M, ALTURA INTERNA = 1,50 M, VOLUME ÚTIL: 1140,4 L (PARA 5 CONTRIBUINTES). AF_12/2020</v>
          </cell>
          <cell r="C4924" t="str">
            <v>UN</v>
          </cell>
          <cell r="D4924">
            <v>1633.54</v>
          </cell>
        </row>
        <row r="4925">
          <cell r="A4925">
            <v>98059</v>
          </cell>
          <cell r="B4925" t="str">
            <v>FILTRO ANAERÓBIO CIRCULAR, EM CONCRETO PRÉ-MOLDADO, DIÂMETRO INTERNO = 1,88 M, ALTURA INTERNA = 1,50 M, VOLUME ÚTIL: 3331,1 L (PARA 19 CONTRIBUINTES). AF_12/2020</v>
          </cell>
          <cell r="C4925" t="str">
            <v>UN</v>
          </cell>
          <cell r="D4925">
            <v>3496.33</v>
          </cell>
        </row>
        <row r="4926">
          <cell r="A4926">
            <v>98060</v>
          </cell>
          <cell r="B4926" t="str">
            <v>FILTRO ANAERÓBIO CIRCULAR, EM CONCRETO PRÉ-MOLDADO, DIÂMETRO INTERNO = 2,38 M, ALTURA INTERNA = 1,50 M, VOLUME ÚTIL: 5338,6 L (PARA 34 CONTRIBUINTES). AF_12/2020</v>
          </cell>
          <cell r="C4926" t="str">
            <v>UN</v>
          </cell>
          <cell r="D4926">
            <v>4863.41</v>
          </cell>
        </row>
        <row r="4927">
          <cell r="A4927">
            <v>98061</v>
          </cell>
          <cell r="B4927" t="str">
            <v>FILTRO ANAERÓBIO CIRCULAR, EM CONCRETO PRÉ-MOLDADO, DIÂMETRO INTERNO = 2,88 M, ALTURA INTERNA = 1,50 M, VOLUME ÚTIL: 7817,3 L (PARA 75 CONTRIBUINTES). AF_12/2020</v>
          </cell>
          <cell r="C4927" t="str">
            <v>UN</v>
          </cell>
          <cell r="D4927">
            <v>6738.32</v>
          </cell>
        </row>
        <row r="4928">
          <cell r="A4928">
            <v>98062</v>
          </cell>
          <cell r="B4928" t="str">
            <v>SUMIDOURO CIRCULAR, EM CONCRETO PRÉ-MOLDADO, DIÂMETRO INTERNO = 1,88 M, ALTURA INTERNA = 2,00 M, ÁREA DE INFILTRAÇÃO: 13,1 M² (PARA 5 CONTRIBUINTES). AF_12/2020</v>
          </cell>
          <cell r="C4928" t="str">
            <v>UN</v>
          </cell>
          <cell r="D4928">
            <v>2683.4</v>
          </cell>
        </row>
        <row r="4929">
          <cell r="A4929">
            <v>98063</v>
          </cell>
          <cell r="B4929" t="str">
            <v>SUMIDOURO CIRCULAR, EM CONCRETO PRÉ-MOLDADO, DIÂMETRO INTERNO = 2,38 M, ALTURA INTERNA = 2,50 M, ÁREA DE INFILTRAÇÃO: 21,3 M² (PARA 8 CONTRIBUINTES). AF_12/2020</v>
          </cell>
          <cell r="C4929" t="str">
            <v>UN</v>
          </cell>
          <cell r="D4929">
            <v>4082.68</v>
          </cell>
        </row>
        <row r="4930">
          <cell r="A4930">
            <v>98064</v>
          </cell>
          <cell r="B4930" t="str">
            <v>SUMIDOURO CIRCULAR, EM CONCRETO PRÉ-MOLDADO, DIÂMETRO INTERNO = 2,38 M, ALTURA INTERNA = 3,0 M, ÁREA DE INFILTRAÇÃO: 25 M² (PARA 10 CONTRIBUINTES). AF_12/2020</v>
          </cell>
          <cell r="C4930" t="str">
            <v>UN</v>
          </cell>
          <cell r="D4930">
            <v>4703.3</v>
          </cell>
        </row>
        <row r="4931">
          <cell r="A4931">
            <v>98065</v>
          </cell>
          <cell r="B4931" t="str">
            <v>SUMIDOURO CIRCULAR, EM CONCRETO PRÉ-MOLDADO, DIÂMETRO INTERNO = 2,88 M, ALTURA INTERNA = 3,0 M, ÁREA DE INFILTRAÇÃO: 31,4 M² (PARA 12 CONTRIBUINTES). AF_12/2020</v>
          </cell>
          <cell r="C4931" t="str">
            <v>UN</v>
          </cell>
          <cell r="D4931">
            <v>6519.82</v>
          </cell>
        </row>
        <row r="4932">
          <cell r="A4932">
            <v>98066</v>
          </cell>
          <cell r="B4932" t="str">
            <v>TANQUE SÉPTICO RETANGULAR, EM ALVENARIA COM TIJOLOS CERÂMICOS MACIÇOS, DIMENSÕES INTERNAS: 1,0 X 2,0 X 1,4 M, VOLUME ÚTIL: 2000 L (PARA 5 CONTRIBUINTES). AF_12/2020</v>
          </cell>
          <cell r="C4932" t="str">
            <v>UN</v>
          </cell>
          <cell r="D4932">
            <v>5160.01</v>
          </cell>
        </row>
        <row r="4933">
          <cell r="A4933">
            <v>98067</v>
          </cell>
          <cell r="B4933" t="str">
            <v>TANQUE SÉPTICO RETANGULAR, EM ALVENARIA COM TIJOLOS CERÂMICOS MACIÇOS, DIMENSÕES INTERNAS: 1,2 X 2,4 X 1,6 M, VOLUME ÚTIL: 3456 L (PARA 13 CONTRIBUINTES). AF_12/2020</v>
          </cell>
          <cell r="C4933" t="str">
            <v>UN</v>
          </cell>
          <cell r="D4933">
            <v>6896.42</v>
          </cell>
        </row>
        <row r="4934">
          <cell r="A4934">
            <v>98068</v>
          </cell>
          <cell r="B4934" t="str">
            <v>TANQUE SÉPTICO RETANGULAR, EM ALVENARIA COM TIJOLOS CERÂMICOS MACIÇOS, DIMENSÕES INTERNAS: 1,4 X 3,2 X 1,8 M, VOLUME ÚTIL: 6272 L (PARA 32 CONTRIBUINTES). AF_12/2020</v>
          </cell>
          <cell r="C4934" t="str">
            <v>UN</v>
          </cell>
          <cell r="D4934">
            <v>9742.9699999999993</v>
          </cell>
        </row>
        <row r="4935">
          <cell r="A4935">
            <v>98069</v>
          </cell>
          <cell r="B4935" t="str">
            <v>TANQUE SÉPTICO RETANGULAR, EM ALVENARIA COM TIJOLOS CERÂMICOS MACIÇOS, DIMENSÕES INTERNAS: 1,6 X 4,4 X 1,8 M, VOLUME ÚTIL: 9856 L (PARA 68 CONTRIBUINTES). AF_12/2020</v>
          </cell>
          <cell r="C4935" t="str">
            <v>UN</v>
          </cell>
          <cell r="D4935">
            <v>12995.11</v>
          </cell>
        </row>
        <row r="4936">
          <cell r="A4936">
            <v>98070</v>
          </cell>
          <cell r="B4936" t="str">
            <v>TANQUE SÉPTICO RETANGULAR, EM ALVENARIA COM TIJOLOS CERÂMICOS MACIÇOS, DIMENSÕES INTERNAS: 1,6 X 4,8 X 2,0 M, VOLUME ÚTIL: 12288 L (PARA 86 CONTRIBUINTES). AF_12/2020</v>
          </cell>
          <cell r="C4936" t="str">
            <v>UN</v>
          </cell>
          <cell r="D4936">
            <v>14937.27</v>
          </cell>
        </row>
        <row r="4937">
          <cell r="A4937">
            <v>98071</v>
          </cell>
          <cell r="B4937" t="str">
            <v>TANQUE SÉPTICO RETANGULAR, EM ALVENARIA COM TIJOLOS CERÂMICOS MACIÇOS, DIMENSÕES INTERNAS: 1,6 X 4,6 X 2,4 M, VOLUME ÚTIL: 14720 L (PARA 105 CONTRIBUINTES). AF_12/2020</v>
          </cell>
          <cell r="C4937" t="str">
            <v>UN</v>
          </cell>
          <cell r="D4937">
            <v>16499.28</v>
          </cell>
        </row>
        <row r="4938">
          <cell r="A4938">
            <v>98072</v>
          </cell>
          <cell r="B4938" t="str">
            <v>FILTRO ANAERÓBIO RETANGULAR, EM ALVENARIA COM TIJOLOS CERÂMICOS MACIÇOS, DIMENSÕES INTERNAS: 0,8 X 1,2 X 1,67 M, VOLUME ÚTIL: 1152 L (PARA 5 CONTRIBUINTES). AF_12/2020</v>
          </cell>
          <cell r="C4938" t="str">
            <v>UN</v>
          </cell>
          <cell r="D4938">
            <v>4266.1099999999997</v>
          </cell>
        </row>
        <row r="4939">
          <cell r="A4939">
            <v>98073</v>
          </cell>
          <cell r="B4939" t="str">
            <v>FILTRO ANAERÓBIO RETANGULAR, EM ALVENARIA COM TIJOLOS CERÂMICOS MACIÇOS, DIMENSÕES INTERNAS: 1,2 X 1,8 X 1,67 M, VOLUME ÚTIL: 2592 L (PARA 13 CONTRIBUINTES). AF_12/2020</v>
          </cell>
          <cell r="C4939" t="str">
            <v>UN</v>
          </cell>
          <cell r="D4939">
            <v>6581.41</v>
          </cell>
        </row>
        <row r="4940">
          <cell r="A4940">
            <v>98074</v>
          </cell>
          <cell r="B4940" t="str">
            <v>FILTRO ANAERÓBIO RETANGULAR, EM ALVENARIA COM TIJOLOS CERÂMICOS MACIÇOS, DIMENSÕES INTERNAS: 1,4 X 3,0 X 1,67 M, VOLUME ÚTIL: 5040 L (PARA 32 CONTRIBUINTES). AF_12/2020</v>
          </cell>
          <cell r="C4940" t="str">
            <v>UN</v>
          </cell>
          <cell r="D4940">
            <v>10098.31</v>
          </cell>
        </row>
        <row r="4941">
          <cell r="A4941">
            <v>98075</v>
          </cell>
          <cell r="B4941" t="str">
            <v>FILTRO ANAERÓBIO RETANGULAR, EM ALVENARIA COM TIJOLOS CERÂMICOS MACIÇOS, DIMENSÕES INTERNAS: 1,4 X 4,2 X 1,67 M, VOLUME ÚTIL: 7056 L (PARA 67 CONTRIBUINTES). AF_12/2020</v>
          </cell>
          <cell r="C4941" t="str">
            <v>UN</v>
          </cell>
          <cell r="D4941">
            <v>13069.41</v>
          </cell>
        </row>
        <row r="4942">
          <cell r="A4942">
            <v>98076</v>
          </cell>
          <cell r="B4942" t="str">
            <v>FILTRO ANAERÓBIO RETANGULAR, EM ALVENARIA COM TIJOLOS CERÂMICOS MACIÇOS, DIMENSÕES INTERNAS: 1,6 X 4,6 X 1,67 M, VOLUME ÚTIL: 8832 L (PARA 84 CONTRIBUINTES). AF_12/2020</v>
          </cell>
          <cell r="C4942" t="str">
            <v>UN</v>
          </cell>
          <cell r="D4942">
            <v>14985.41</v>
          </cell>
        </row>
        <row r="4943">
          <cell r="A4943">
            <v>98077</v>
          </cell>
          <cell r="B4943" t="str">
            <v>FILTRO ANAERÓBIO RETANGULAR, EM ALVENARIA COM TIJOLOS CERÂMICOS MACIÇOS, DIMENSÕES INTERNAS: 1,6 X 5,6 X 1,67 M, VOLUME ÚTIL: 10752 L (PARA 103 CONTRIBUINTES). AF_12/2020</v>
          </cell>
          <cell r="C4943" t="str">
            <v>UN</v>
          </cell>
          <cell r="D4943">
            <v>17599.29</v>
          </cell>
        </row>
        <row r="4944">
          <cell r="A4944">
            <v>98078</v>
          </cell>
          <cell r="B4944" t="str">
            <v>SUMIDOURO RETANGULAR, EM ALVENARIA COM TIJOLOS CERÂMICOS MACIÇOS, DIMENSÕES INTERNAS: 0,8 X 1,4 X 3,0 M, ÁREA DE INFILTRAÇÃO: 13,2 M² (PARA 5 CONTRIBUINTES). AF_12/2020</v>
          </cell>
          <cell r="C4944" t="str">
            <v>UN</v>
          </cell>
          <cell r="D4944">
            <v>4604.42</v>
          </cell>
        </row>
        <row r="4945">
          <cell r="A4945">
            <v>98079</v>
          </cell>
          <cell r="B4945" t="str">
            <v>SUMIDOURO RETANGULAR, EM ALVENARIA COM TIJOLOS CERÂMICOS MACIÇOS, DIMENSÕES INTERNAS: 1,0 X 3,0 X 3,0 M, ÁREA DE INFILTRAÇÃO: 25 M² (PARA 10 CONTRIBUINTES). AF_12/2020</v>
          </cell>
          <cell r="C4945" t="str">
            <v>UN</v>
          </cell>
          <cell r="D4945">
            <v>8021.79</v>
          </cell>
        </row>
        <row r="4946">
          <cell r="A4946">
            <v>98080</v>
          </cell>
          <cell r="B4946" t="str">
            <v>SUMIDOURO RETANGULAR, EM ALVENARIA COM TIJOLOS CERÂMICOS MACIÇOS, DIMENSÕES INTERNAS: 1,6 X 3,4 X 3,0 M, ÁREA DE INFILTRAÇÃO: 32,9 M² (PARA 13 CONTRIBUINTES). AF_12/2020</v>
          </cell>
          <cell r="C4946" t="str">
            <v>UN</v>
          </cell>
          <cell r="D4946">
            <v>10236.68</v>
          </cell>
        </row>
        <row r="4947">
          <cell r="A4947">
            <v>98081</v>
          </cell>
          <cell r="B4947" t="str">
            <v>SUMIDOURO RETANGULAR, EM ALVENARIA COM TIJOLOS CERÂMICOS MACIÇOS, DIMENSÕES INTERNAS: 1,6 X 5,8 X 3,0 M, ÁREA DE INFILTRAÇÃO: 50 M² (PARA 20 CONTRIBUINTES). AF_12/2020</v>
          </cell>
          <cell r="C4947" t="str">
            <v>UN</v>
          </cell>
          <cell r="D4947">
            <v>15104.24</v>
          </cell>
        </row>
        <row r="4948">
          <cell r="A4948">
            <v>98082</v>
          </cell>
          <cell r="B4948" t="str">
            <v>TANQUE SÉPTICO RETANGULAR, EM ALVENARIA COM BLOCOS DE CONCRETO, DIMENSÕES INTERNAS: 1,0 X 2,0 X 1,4 M, VOLUME ÚTIL: 2000 L (PARA 5 CONTRIBUINTES). AF_12/2020</v>
          </cell>
          <cell r="C4948" t="str">
            <v>UN</v>
          </cell>
          <cell r="D4948">
            <v>3649.94</v>
          </cell>
        </row>
        <row r="4949">
          <cell r="A4949">
            <v>98083</v>
          </cell>
          <cell r="B4949" t="str">
            <v>TANQUE SÉPTICO RETANGULAR, EM ALVENARIA COM BLOCOS DE CONCRETO, DIMENSÕES INTERNAS: 1,2 X 2,4 X 1,6 M, VOLUME ÚTIL: 3456 L (PARA 13 CONTRIBUINTES). AF_12/2020</v>
          </cell>
          <cell r="C4949" t="str">
            <v>UN</v>
          </cell>
          <cell r="D4949">
            <v>4816.72</v>
          </cell>
        </row>
        <row r="4950">
          <cell r="A4950">
            <v>98084</v>
          </cell>
          <cell r="B4950" t="str">
            <v>TANQUE SÉPTICO RETANGULAR, EM ALVENARIA COM BLOCOS DE CONCRETO, DIMENSÕES INTERNAS: 1,4 X 3,2 X 1,8 M, VOLUME ÚTIL: 6272 L (PARA 32 CONTRIBUINTES). AF_12/2020</v>
          </cell>
          <cell r="C4950" t="str">
            <v>UN</v>
          </cell>
          <cell r="D4950">
            <v>6752.76</v>
          </cell>
        </row>
        <row r="4951">
          <cell r="A4951">
            <v>98085</v>
          </cell>
          <cell r="B4951" t="str">
            <v>TANQUE SÉPTICO RETANGULAR, EM ALVENARIA COM BLOCOS DE CONCRETO, DIMENSÕES INTERNAS: 1,6 X 4,4 X 1,8 M, VOLUME ÚTIL: 9856 L (PARA 68 CONTRIBUINTES). AF_12/2020</v>
          </cell>
          <cell r="C4951" t="str">
            <v>UN</v>
          </cell>
          <cell r="D4951">
            <v>9131.33</v>
          </cell>
        </row>
        <row r="4952">
          <cell r="A4952">
            <v>98086</v>
          </cell>
          <cell r="B4952" t="str">
            <v>TANQUE SÉPTICO RETANGULAR, EM ALVENARIA COM BLOCOS DE CONCRETO, DIMENSÕES INTERNAS: 1,6 X 4,8 X 2,0 M, VOLUME ÚTIL: 12288 L (PARA 86 CONTRIBUINTES). AF_12/2020</v>
          </cell>
          <cell r="C4952" t="str">
            <v>UN</v>
          </cell>
          <cell r="D4952">
            <v>10326.49</v>
          </cell>
        </row>
        <row r="4953">
          <cell r="A4953">
            <v>98087</v>
          </cell>
          <cell r="B4953" t="str">
            <v>TANQUE SÉPTICO RETANGULAR, EM ALVENARIA COM BLOCOS DE CONCRETO, DIMENSÕES INTERNAS: 1,6 X 4,6 X 2,4 M, VOLUME ÚTIL: 14720 L (PARA 105 CONTRIBUINTES). AF_12/2020</v>
          </cell>
          <cell r="C4953" t="str">
            <v>UN</v>
          </cell>
          <cell r="D4953">
            <v>11065.75</v>
          </cell>
        </row>
        <row r="4954">
          <cell r="A4954">
            <v>98088</v>
          </cell>
          <cell r="B4954" t="str">
            <v>FILTRO ANAERÓBIO RETANGULAR, EM ALVENARIA COM BLOCOS DE CONCRETO, DIMENSÕES INTERNAS: 0,8 X 1,2 X 1,67 M, VOLUME ÚTIL: 1152 L (PARA 5 CONTRIBUINTES). AF_12/2020</v>
          </cell>
          <cell r="C4954" t="str">
            <v>UN</v>
          </cell>
          <cell r="D4954">
            <v>3119.07</v>
          </cell>
        </row>
        <row r="4955">
          <cell r="A4955">
            <v>98089</v>
          </cell>
          <cell r="B4955" t="str">
            <v>FILTRO ANAERÓBIO RETANGULAR, EM ALVENARIA COM BLOCOS DE CONCRETO, DIMENSÕES INTERNAS: 1,2 X 1,8 X 1,67 M, VOLUME ÚTIL: 2592 L (PARA 13 CONTRIBUINTES). AF_12/2020</v>
          </cell>
          <cell r="C4955" t="str">
            <v>UN</v>
          </cell>
          <cell r="D4955">
            <v>4896.87</v>
          </cell>
        </row>
        <row r="4956">
          <cell r="A4956">
            <v>98090</v>
          </cell>
          <cell r="B4956" t="str">
            <v>FILTRO ANAERÓBIO RETANGULAR, EM ALVENARIA COM BLOCOS DE CONCRETO, DIMENSÕES INTERNAS: 1,4 X 3,0 X 1,67 M, VOLUME ÚTIL: 5040 L (PARA 32 CONTRIBUINTES). AF_12/2020</v>
          </cell>
          <cell r="C4956" t="str">
            <v>UN</v>
          </cell>
          <cell r="D4956">
            <v>7648.84</v>
          </cell>
        </row>
        <row r="4957">
          <cell r="A4957">
            <v>98091</v>
          </cell>
          <cell r="B4957" t="str">
            <v>FILTRO ANAERÓBIO RETANGULAR, EM ALVENARIA COM BLOCOS DE CONCRETO, DIMENSÕES INTERNAS: 1,4 X 4,2 X 1,67 M, VOLUME ÚTIL: 7056 L (PARA 67 CONTRIBUINTES). AF_12/2020</v>
          </cell>
          <cell r="C4957" t="str">
            <v>UN</v>
          </cell>
          <cell r="D4957">
            <v>9869.0499999999993</v>
          </cell>
        </row>
        <row r="4958">
          <cell r="A4958">
            <v>98092</v>
          </cell>
          <cell r="B4958" t="str">
            <v>FILTRO ANAERÓBIO RETANGULAR, EM ALVENARIA COM BLOCOS DE CONCRETO, DIMENSÕES INTERNAS: 1,6 X 4,6 X 1,67 M, VOLUME ÚTIL: 8832 L (PARA 84 CONTRIBUINTES). AF_12/2020</v>
          </cell>
          <cell r="C4958" t="str">
            <v>UN</v>
          </cell>
          <cell r="D4958">
            <v>11553.02</v>
          </cell>
        </row>
        <row r="4959">
          <cell r="A4959">
            <v>98093</v>
          </cell>
          <cell r="B4959" t="str">
            <v>FILTRO ANAERÓBIO RETANGULAR, EM ALVENARIA COM BLOCOS DE CONCRETO, DIMENSÕES INTERNAS: 1,6 X 5,6 X 1,67 M, VOLUME ÚTIL: 10752 L (PARA 103 CONTRIBUINTES). AF_12/2020</v>
          </cell>
          <cell r="C4959" t="str">
            <v>UN</v>
          </cell>
          <cell r="D4959">
            <v>13622.19</v>
          </cell>
        </row>
        <row r="4960">
          <cell r="A4960">
            <v>98094</v>
          </cell>
          <cell r="B4960" t="str">
            <v>SUMIDOURO RETANGULAR, EM ALVENARIA COM BLOCOS DE CONCRETO, DIMENSÕES INTERNAS: 0,8 X 1,4 X 3,0 M, ÁREA DE INFILTRAÇÃO: 13,2 M² (PARA 5 CONTRIBUINTES). AF_12/2020</v>
          </cell>
          <cell r="C4960" t="str">
            <v>UN</v>
          </cell>
          <cell r="D4960">
            <v>2626.33</v>
          </cell>
        </row>
        <row r="4961">
          <cell r="A4961">
            <v>98099</v>
          </cell>
          <cell r="B4961" t="str">
            <v>SUMIDOURO RETANGULAR, EM ALVENARIA COM BLOCOS DE CONCRETO, DIMENSÕES INTERNAS: 1,0 X 3,0 X 3,0 M, ÁREA DE INFILTRAÇÃO: 25 M² (PARA 10 CONTRIBUINTES). AF_12/2020</v>
          </cell>
          <cell r="C4961" t="str">
            <v>UN</v>
          </cell>
          <cell r="D4961">
            <v>4476.22</v>
          </cell>
        </row>
        <row r="4962">
          <cell r="A4962">
            <v>98100</v>
          </cell>
          <cell r="B4962" t="str">
            <v>SUMIDOURO RETANGULAR, EM ALVENARIA COM BLOCOS DE CONCRETO, DIMENSÕES INTERNAS: 1,6 X 3,4 X 3,0 M, ÁREA DE INFILTRAÇÃO: 32,9 M² (PARA 13 CONTRIBUINTES). . AF_12/2020</v>
          </cell>
          <cell r="C4962" t="str">
            <v>UN</v>
          </cell>
          <cell r="D4962">
            <v>5820.23</v>
          </cell>
        </row>
        <row r="4963">
          <cell r="A4963">
            <v>98101</v>
          </cell>
          <cell r="B4963" t="str">
            <v>SUMIDOURO RETANGULAR, EM ALVENARIA COM BLOCOS DE CONCRETO, DIMENSÕES INTERNAS: 1,6 X 5,8 X 3,0 M, ÁREA DE INFILTRAÇÃO: 50 M² (PARA 20 CONTRIBUINTES). . AF_12/2020</v>
          </cell>
          <cell r="C4963" t="str">
            <v>UN</v>
          </cell>
          <cell r="D4963">
            <v>8578.49</v>
          </cell>
        </row>
        <row r="4964">
          <cell r="A4964">
            <v>98109</v>
          </cell>
          <cell r="B4964" t="str">
            <v>CAIXA DE GORDURA ESPECIAL (CAPACIDADE: 312 L - PARA ATÉ 146 PESSOAS SERVIDAS NO PICO), RETANGULAR, EM ALVENARIA COM BLOCOS DE CONCRETO, DIMENSÕES INTERNAS = 0,4X1,2 M, ALTURA INTERNA = 1 M. AF_12/2020</v>
          </cell>
          <cell r="C4964" t="str">
            <v>UN</v>
          </cell>
          <cell r="D4964">
            <v>731.89</v>
          </cell>
        </row>
        <row r="4965">
          <cell r="A4965">
            <v>98110</v>
          </cell>
          <cell r="B4965" t="str">
            <v>CAIXA DE GORDURA PEQUENA (CAPACIDADE: 19 L), CIRCULAR, EM PVC, DIÂMETRO INTERNO= 0,3 M. AF_12/2020</v>
          </cell>
          <cell r="C4965" t="str">
            <v>UN</v>
          </cell>
          <cell r="D4965">
            <v>394.88</v>
          </cell>
        </row>
        <row r="4966">
          <cell r="A4966">
            <v>98111</v>
          </cell>
          <cell r="B4966" t="str">
            <v>CAIXA DE INSPEÇÃO PARA ATERRAMENTO, CIRCULAR, EM POLIETILENO, DIÂMETRO INTERNO = 0,3 M. AF_12/2020</v>
          </cell>
          <cell r="C4966" t="str">
            <v>UN</v>
          </cell>
          <cell r="D4966">
            <v>52.71</v>
          </cell>
        </row>
        <row r="4967">
          <cell r="A4967">
            <v>98112</v>
          </cell>
          <cell r="B4967" t="str">
            <v>TIL (TUBO DE INSPEÇÃO E LIMPEZA) CONDOMINIAL PARA ESGOTO, EM PVC, DN 100 X 100 MM. AF_12/2020</v>
          </cell>
          <cell r="C4967" t="str">
            <v>UN</v>
          </cell>
          <cell r="D4967">
            <v>125.07</v>
          </cell>
        </row>
        <row r="4968">
          <cell r="A4968">
            <v>98114</v>
          </cell>
          <cell r="B4968" t="str">
            <v>TAMPA CIRCULAR PARA ESGOTO E DRENAGEM, EM FERRO FUNDIDO, DIÂMETRO INTERNO = 0,6 M. AF_12/2020</v>
          </cell>
          <cell r="C4968" t="str">
            <v>UN</v>
          </cell>
          <cell r="D4968">
            <v>725.11</v>
          </cell>
        </row>
        <row r="4969">
          <cell r="A4969">
            <v>98115</v>
          </cell>
          <cell r="B4969" t="str">
            <v>TAMPA CIRCULAR PARA ESGOTO E DRENAGEM, EM CONCRETO PRÉ-MOLDADO, DIÂMETRO INTERNO = 0,6 M. AF_12/2020</v>
          </cell>
          <cell r="C4969" t="str">
            <v>UN</v>
          </cell>
          <cell r="D4969">
            <v>136.47</v>
          </cell>
        </row>
        <row r="4970">
          <cell r="A4970">
            <v>89957</v>
          </cell>
          <cell r="B4970" t="str">
            <v>PONTO DE CONSUMO TERMINAL DE ÁGUA FRIA (SUBRAMAL) COM TUBULAÇÃO DE PVC, DN 25 MM, INSTALADO EM RAMAL DE ÁGUA, INCLUSOS RASGO E CHUMBAMENTO EM ALVENARIA. AF_12/2014</v>
          </cell>
          <cell r="C4970" t="str">
            <v>UN</v>
          </cell>
          <cell r="D4970">
            <v>120.03</v>
          </cell>
        </row>
        <row r="4971">
          <cell r="A4971">
            <v>89959</v>
          </cell>
          <cell r="B4971" t="str">
            <v>PONTO DE CONSUMO TERMINAL DE ÁGUA QUENTE (SUBRAMAL) COM TUBULAÇÃO DE CPVC, DN 22 MM, INSTALADO EM RAMAL DE ÁGUA, INCLUSOS RASGO E CHUMBAMENTO EM ALVENARIA. AF_12/2014</v>
          </cell>
          <cell r="C4971" t="str">
            <v>UN</v>
          </cell>
          <cell r="D4971">
            <v>216.12</v>
          </cell>
        </row>
        <row r="4972">
          <cell r="A4972">
            <v>89349</v>
          </cell>
          <cell r="B4972" t="str">
            <v>REGISTRO DE PRESSÃO BRUTO, LATÃO, ROSCÁVEL, 1/2" - FORNECIMENTO E INSTALAÇÃO. AF_08/2021</v>
          </cell>
          <cell r="C4972" t="str">
            <v>UN</v>
          </cell>
          <cell r="D4972">
            <v>21.18</v>
          </cell>
        </row>
        <row r="4973">
          <cell r="A4973">
            <v>89351</v>
          </cell>
          <cell r="B4973" t="str">
            <v>REGISTRO DE PRESSÃO BRUTO, LATÃO,  ROSCÁVEL, 3/4'' - FORNECIMENTO E INSTALAÇÃO. AF_08/2021</v>
          </cell>
          <cell r="C4973" t="str">
            <v>UN</v>
          </cell>
          <cell r="D4973">
            <v>26.23</v>
          </cell>
        </row>
        <row r="4974">
          <cell r="A4974">
            <v>89352</v>
          </cell>
          <cell r="B4974" t="str">
            <v>REGISTRO DE GAVETA BRUTO, LATÃO, ROSCÁVEL, 1/2" - FORNECIMENTO E INSTALAÇÃO. AF_08/2021</v>
          </cell>
          <cell r="C4974" t="str">
            <v>UN</v>
          </cell>
          <cell r="D4974">
            <v>28.7</v>
          </cell>
        </row>
        <row r="4975">
          <cell r="A4975">
            <v>89353</v>
          </cell>
          <cell r="B4975" t="str">
            <v>REGISTRO DE GAVETA BRUTO, LATÃO, ROSCÁVEL, 3/4" - FORNECIMENTO E INSTALAÇÃO. AF_08/2021</v>
          </cell>
          <cell r="C4975" t="str">
            <v>UN</v>
          </cell>
          <cell r="D4975">
            <v>31.61</v>
          </cell>
        </row>
        <row r="4976">
          <cell r="A4976">
            <v>89354</v>
          </cell>
          <cell r="B4976" t="str">
            <v>MISTURADOR MONOCOMANDO PARA CHUVEIRO, BASE BRUTA E ACABAMENTO CROMADO - FORNECIMENTO E INSTALAÇÃO. AF_08/2021</v>
          </cell>
          <cell r="C4976" t="str">
            <v>UN</v>
          </cell>
          <cell r="D4976">
            <v>473.16</v>
          </cell>
        </row>
        <row r="4977">
          <cell r="A4977">
            <v>89969</v>
          </cell>
          <cell r="B4977" t="str">
            <v>KIT DE REGISTRO DE PRESSÃO BRUTO DE LATÃO ½", INCLUSIVE CONEXÕES,  ROSCÁVEL, INSTALADO EM RAMAL DE ÁGUA FRIA - FORNECIMENTO E INSTALAÇÃO. AF_12/2014</v>
          </cell>
          <cell r="C4977" t="str">
            <v>UN</v>
          </cell>
          <cell r="D4977">
            <v>34.840000000000003</v>
          </cell>
        </row>
        <row r="4978">
          <cell r="A4978">
            <v>89970</v>
          </cell>
          <cell r="B4978" t="str">
            <v>KIT DE REGISTRO DE PRESSÃO BRUTO DE LATÃO ¾", INCLUSIVE CONEXÕES, ROSCÁVEL, INSTALADO EM RAMAL DE ÁGUA FRIA - FORNECIMENTO E INSTALAÇÃO. AF_12/2014</v>
          </cell>
          <cell r="C4978" t="str">
            <v>UN</v>
          </cell>
          <cell r="D4978">
            <v>39.25</v>
          </cell>
        </row>
        <row r="4979">
          <cell r="A4979">
            <v>89971</v>
          </cell>
          <cell r="B4979" t="str">
            <v>KIT DE REGISTRO DE GAVETA BRUTO DE LATÃO ½", INCLUSIVE CONEXÕES, ROSCÁVEL, INSTALADO EM RAMAL DE ÁGUA FRIA - FORNECIMENTO E INSTALAÇÃO. AF_12/2014</v>
          </cell>
          <cell r="C4979" t="str">
            <v>UN</v>
          </cell>
          <cell r="D4979">
            <v>38.96</v>
          </cell>
        </row>
        <row r="4980">
          <cell r="A4980">
            <v>89972</v>
          </cell>
          <cell r="B4980" t="str">
            <v>KIT DE REGISTRO DE GAVETA BRUTO DE LATÃO ¾", INCLUSIVE CONEXÕES, ROSCÁVEL, INSTALADO EM RAMAL DE ÁGUA FRIA - FORNECIMENTO E INSTALAÇÃO. AF_12/2014</v>
          </cell>
          <cell r="C4980" t="str">
            <v>UN</v>
          </cell>
          <cell r="D4980">
            <v>43.83</v>
          </cell>
        </row>
        <row r="4981">
          <cell r="A4981">
            <v>89973</v>
          </cell>
          <cell r="B4981" t="str">
            <v>KIT DE MISTURADOR BASE BRUTA DE LATÃO ¾" MONOCOMANDO PARA CHUVEIRO, INCLUSIVE CONEXÕES, INSTALADO EM RAMAL DE ÁGUA - FORNECIMENTO E INSTALAÇÃO. AF_12/2014</v>
          </cell>
          <cell r="C4981" t="str">
            <v>UN</v>
          </cell>
          <cell r="D4981">
            <v>707.23</v>
          </cell>
        </row>
        <row r="4982">
          <cell r="A4982">
            <v>89974</v>
          </cell>
          <cell r="B4982" t="str">
            <v>KIT DE TÊ MISTURADOR EM CPVC ¾" COM DUPLO COMANDO PARA CHUVEIRO, INCLUSIVE CONEXÕES, INSTALADO EM RAMAL DE ÁGUA - FORNECIMENTO E INSTALAÇÃO. AF_12/2014</v>
          </cell>
          <cell r="C4982" t="str">
            <v>UN</v>
          </cell>
          <cell r="D4982">
            <v>306.02999999999997</v>
          </cell>
        </row>
        <row r="4983">
          <cell r="A4983">
            <v>89984</v>
          </cell>
          <cell r="B4983" t="str">
            <v>REGISTRO DE PRESSÃO BRUTO, LATÃO, ROSCÁVEL, 1/2", COM ACABAMENTO E CANOPLA CROMADOS - FORNECIMENTO E INSTALAÇÃO. AF_08/2021</v>
          </cell>
          <cell r="C4983" t="str">
            <v>UN</v>
          </cell>
          <cell r="D4983">
            <v>67.73</v>
          </cell>
        </row>
        <row r="4984">
          <cell r="A4984">
            <v>89985</v>
          </cell>
          <cell r="B4984" t="str">
            <v>REGISTRO DE PRESSÃO BRUTO, LATÃO, ROSCÁVEL, 3/4", COM ACABAMENTO E CANOPLA CROMADOS - FORNECIMENTO E INSTALAÇÃO. AF_08/2021</v>
          </cell>
          <cell r="C4984" t="str">
            <v>UN</v>
          </cell>
          <cell r="D4984">
            <v>71.290000000000006</v>
          </cell>
        </row>
        <row r="4985">
          <cell r="A4985">
            <v>89986</v>
          </cell>
          <cell r="B4985" t="str">
            <v>REGISTRO DE GAVETA BRUTO, LATÃO, ROSCÁVEL, 1/2", COM ACABAMENTO E CANOPLA CROMADOS - FORNECIMENTO E INSTALAÇÃO. AF_08/2021</v>
          </cell>
          <cell r="C4985" t="str">
            <v>UN</v>
          </cell>
          <cell r="D4985">
            <v>66.010000000000005</v>
          </cell>
        </row>
        <row r="4986">
          <cell r="A4986">
            <v>89987</v>
          </cell>
          <cell r="B4986" t="str">
            <v>REGISTRO DE GAVETA BRUTO, LATÃO, ROSCÁVEL, 3/4", COM ACABAMENTO E CANOPLA CROMADOS - FORNECIMENTO E INSTALAÇÃO. AF_08/2021</v>
          </cell>
          <cell r="C4986" t="str">
            <v>UN</v>
          </cell>
          <cell r="D4986">
            <v>75.069999999999993</v>
          </cell>
        </row>
        <row r="4987">
          <cell r="A4987">
            <v>90371</v>
          </cell>
          <cell r="B4987" t="str">
            <v>REGISTRO DE ESFERA, PVC, ROSCÁVEL, COM VOLANTE, 3/4" - FORNECIMENTO E INSTALAÇÃO. AF_08/2021</v>
          </cell>
          <cell r="C4987" t="str">
            <v>UN</v>
          </cell>
          <cell r="D4987">
            <v>21.82</v>
          </cell>
        </row>
        <row r="4988">
          <cell r="A4988">
            <v>94489</v>
          </cell>
          <cell r="B4988" t="str">
            <v>REGISTRO DE ESFERA, PVC, SOLDÁVEL, COM VOLANTE, DN  25 MM - FORNECIMENTO E INSTALAÇÃO. AF_08/2021</v>
          </cell>
          <cell r="C4988" t="str">
            <v>UN</v>
          </cell>
          <cell r="D4988">
            <v>22.54</v>
          </cell>
        </row>
        <row r="4989">
          <cell r="A4989">
            <v>94490</v>
          </cell>
          <cell r="B4989" t="str">
            <v>REGISTRO DE ESFERA, PVC, SOLDÁVEL, COM VOLANTE, DN  32 MM - FORNECIMENTO E INSTALAÇÃO. AF_08/2021</v>
          </cell>
          <cell r="C4989" t="str">
            <v>UN</v>
          </cell>
          <cell r="D4989">
            <v>32.93</v>
          </cell>
        </row>
        <row r="4990">
          <cell r="A4990">
            <v>94491</v>
          </cell>
          <cell r="B4990" t="str">
            <v>REGISTRO DE ESFERA, PVC, SOLDÁVEL, COM VOLANTE, DN  40 MM - FORNECIMENTO E INSTALAÇÃO. AF_08/2021</v>
          </cell>
          <cell r="C4990" t="str">
            <v>UN</v>
          </cell>
          <cell r="D4990">
            <v>45.23</v>
          </cell>
        </row>
        <row r="4991">
          <cell r="A4991">
            <v>94492</v>
          </cell>
          <cell r="B4991" t="str">
            <v>REGISTRO DE ESFERA, PVC, SOLDÁVEL, COM VOLANTE, DN  50 MM - FORNECIMENTO E INSTALAÇÃO. AF_08/2021</v>
          </cell>
          <cell r="C4991" t="str">
            <v>UN</v>
          </cell>
          <cell r="D4991">
            <v>46.46</v>
          </cell>
        </row>
        <row r="4992">
          <cell r="A4992">
            <v>94493</v>
          </cell>
          <cell r="B4992" t="str">
            <v>REGISTRO DE ESFERA, PVC, SOLDÁVEL, COM VOLANTE, DN  60 MM - FORNECIMENTO E INSTALAÇÃO. AF_08/2021</v>
          </cell>
          <cell r="C4992" t="str">
            <v>UN</v>
          </cell>
          <cell r="D4992">
            <v>85.49</v>
          </cell>
        </row>
        <row r="4993">
          <cell r="A4993">
            <v>94495</v>
          </cell>
          <cell r="B4993" t="str">
            <v>REGISTRO DE GAVETA BRUTO, LATÃO, ROSCÁVEL, 1" - FORNECIMENTO E INSTALAÇÃO. AF_08/2021</v>
          </cell>
          <cell r="C4993" t="str">
            <v>UN</v>
          </cell>
          <cell r="D4993">
            <v>48.89</v>
          </cell>
        </row>
        <row r="4994">
          <cell r="A4994">
            <v>94496</v>
          </cell>
          <cell r="B4994" t="str">
            <v>REGISTRO DE GAVETA BRUTO, LATÃO, ROSCÁVEL, 1 1/4" - FORNECIMENTO E INSTALAÇÃO. AF_08/2021</v>
          </cell>
          <cell r="C4994" t="str">
            <v>UN</v>
          </cell>
          <cell r="D4994">
            <v>66.599999999999994</v>
          </cell>
        </row>
        <row r="4995">
          <cell r="A4995">
            <v>94497</v>
          </cell>
          <cell r="B4995" t="str">
            <v>REGISTRO DE GAVETA BRUTO, LATÃO, ROSCÁVEL, 1 1/2" - FORNECIMENTO E INSTALAÇÃO. AF_08/2021</v>
          </cell>
          <cell r="C4995" t="str">
            <v>UN</v>
          </cell>
          <cell r="D4995">
            <v>84.36</v>
          </cell>
        </row>
        <row r="4996">
          <cell r="A4996">
            <v>94498</v>
          </cell>
          <cell r="B4996" t="str">
            <v>REGISTRO DE GAVETA BRUTO, LATÃO, ROSCÁVEL, 2" - FORNECIMENTO E INSTALAÇÃO. AF_08/2021</v>
          </cell>
          <cell r="C4996" t="str">
            <v>UN</v>
          </cell>
          <cell r="D4996">
            <v>116.42</v>
          </cell>
        </row>
        <row r="4997">
          <cell r="A4997">
            <v>94499</v>
          </cell>
          <cell r="B4997" t="str">
            <v>REGISTRO DE GAVETA BRUTO, LATÃO, ROSCÁVEL, 2 1/2" - FORNECIMENTO E INSTALAÇÃO. AF_08/2021</v>
          </cell>
          <cell r="C4997" t="str">
            <v>UN</v>
          </cell>
          <cell r="D4997">
            <v>231.51</v>
          </cell>
        </row>
        <row r="4998">
          <cell r="A4998">
            <v>94500</v>
          </cell>
          <cell r="B4998" t="str">
            <v>REGISTRO DE GAVETA BRUTO, LATÃO, ROSCÁVEL, 3" - FORNECIMENTO E INSTALAÇÃO. AF_08/2021</v>
          </cell>
          <cell r="C4998" t="str">
            <v>UN</v>
          </cell>
          <cell r="D4998">
            <v>281</v>
          </cell>
        </row>
        <row r="4999">
          <cell r="A4999">
            <v>94501</v>
          </cell>
          <cell r="B4999" t="str">
            <v>REGISTRO DE GAVETA BRUTO, LATÃO, ROSCÁVEL, 4" - FORNECIMENTO E INSTALAÇÃO. AF_08/2021</v>
          </cell>
          <cell r="C4999" t="str">
            <v>UN</v>
          </cell>
          <cell r="D4999">
            <v>567.20000000000005</v>
          </cell>
        </row>
        <row r="5000">
          <cell r="A5000">
            <v>94792</v>
          </cell>
          <cell r="B5000" t="str">
            <v>REGISTRO DE GAVETA BRUTO, LATÃO, ROSCÁVEL, 1", COM ACABAMENTO E CANOPLA CROMADOS - FORNECIMENTO E INSTALAÇÃO. AF_08/2021</v>
          </cell>
          <cell r="C5000" t="str">
            <v>UN</v>
          </cell>
          <cell r="D5000">
            <v>91.46</v>
          </cell>
        </row>
        <row r="5001">
          <cell r="A5001">
            <v>94793</v>
          </cell>
          <cell r="B5001" t="str">
            <v>REGISTRO DE GAVETA BRUTO, LATÃO, ROSCÁVEL, 1 1/4", COM ACABAMENTO E CANOPLA CROMADOS - FORNECIMENTO E INSTALAÇÃO. AF_08/2021</v>
          </cell>
          <cell r="C5001" t="str">
            <v>UN</v>
          </cell>
          <cell r="D5001">
            <v>125.31</v>
          </cell>
        </row>
        <row r="5002">
          <cell r="A5002">
            <v>94794</v>
          </cell>
          <cell r="B5002" t="str">
            <v>REGISTRO DE GAVETA BRUTO, LATÃO, ROSCÁVEL, 1 1/2", COM ACABAMENTO E CANOPLA CROMADOS - FORNECIMENTO E INSTALAÇÃO. AF_08/2021</v>
          </cell>
          <cell r="C5002" t="str">
            <v>UN</v>
          </cell>
          <cell r="D5002">
            <v>132.9</v>
          </cell>
        </row>
        <row r="5003">
          <cell r="A5003">
            <v>94795</v>
          </cell>
          <cell r="B5003" t="str">
            <v>TORNEIRA DE BOIA PARA CAIXA D'ÁGUA, ROSCÁVEL, 1/2" - FORNECIMENTO E INSTALAÇÃO. AF_08/2021</v>
          </cell>
          <cell r="C5003" t="str">
            <v>UN</v>
          </cell>
          <cell r="D5003">
            <v>40.049999999999997</v>
          </cell>
        </row>
        <row r="5004">
          <cell r="A5004">
            <v>94796</v>
          </cell>
          <cell r="B5004" t="str">
            <v>TORNEIRA DE BOIA PARA CAIXA D'ÁGUA, ROSCÁVEL, 3/4" - FORNECIMENTO E INSTALAÇÃO. AF_08/2021</v>
          </cell>
          <cell r="C5004" t="str">
            <v>UN</v>
          </cell>
          <cell r="D5004">
            <v>45.41</v>
          </cell>
        </row>
        <row r="5005">
          <cell r="A5005">
            <v>94797</v>
          </cell>
          <cell r="B5005" t="str">
            <v>TORNEIRA DE BOIA PARA CAIXA D'ÁGUA, ROSCÁVEL, 1" - FORNECIMENTO E INSTALAÇÃO. AF_08/2021</v>
          </cell>
          <cell r="C5005" t="str">
            <v>UN</v>
          </cell>
          <cell r="D5005">
            <v>95.51</v>
          </cell>
        </row>
        <row r="5006">
          <cell r="A5006">
            <v>94798</v>
          </cell>
          <cell r="B5006" t="str">
            <v>TORNEIRA DE BOIA PARA CAIXA D'ÁGUA, ROSCÁVEL, 1 1/4" - FORNECIMENTO E INSTALAÇÃO. AF_08/2021</v>
          </cell>
          <cell r="C5006" t="str">
            <v>UN</v>
          </cell>
          <cell r="D5006">
            <v>159.24</v>
          </cell>
        </row>
        <row r="5007">
          <cell r="A5007">
            <v>94799</v>
          </cell>
          <cell r="B5007" t="str">
            <v>TORNEIRA DE BOIA PARA CAIXA D'ÁGUA, ROSCÁVEL, 1 1/2" - FORNECIMENTO E INSTALAÇÃO. AF_08/2021</v>
          </cell>
          <cell r="C5007" t="str">
            <v>UN</v>
          </cell>
          <cell r="D5007">
            <v>195.22</v>
          </cell>
        </row>
        <row r="5008">
          <cell r="A5008">
            <v>94800</v>
          </cell>
          <cell r="B5008" t="str">
            <v>TORNEIRA DE BOIA PARA CAIXA D'ÁGUA, ROSCÁVEL, 2" - FORNECIMENTO E INSTALAÇÃO. AF_08/2021</v>
          </cell>
          <cell r="C5008" t="str">
            <v>UN</v>
          </cell>
          <cell r="D5008">
            <v>250.61</v>
          </cell>
        </row>
        <row r="5009">
          <cell r="A5009">
            <v>95248</v>
          </cell>
          <cell r="B5009" t="str">
            <v>VÁLVULA DE ESFERA BRUTA, BRONZE, ROSCÁVEL, 1/2" - FORNECIMENTO E INSTALAÇÃO. AF_08/2021</v>
          </cell>
          <cell r="C5009" t="str">
            <v>UN</v>
          </cell>
          <cell r="D5009">
            <v>41.58</v>
          </cell>
        </row>
        <row r="5010">
          <cell r="A5010">
            <v>95249</v>
          </cell>
          <cell r="B5010" t="str">
            <v>VÁLVULA DE ESFERA BRUTA, BRONZE, ROSCÁVEL, 3/4'' - FORNECIMENTO E INSTALAÇÃO. AF_08/2021</v>
          </cell>
          <cell r="C5010" t="str">
            <v>UN</v>
          </cell>
          <cell r="D5010">
            <v>49.04</v>
          </cell>
        </row>
        <row r="5011">
          <cell r="A5011">
            <v>95250</v>
          </cell>
          <cell r="B5011" t="str">
            <v>VÁLVULA DE ESFERA BRUTA, BRONZE, ROSCÁVEL, 1'' - FORNECIMENTO E INSTALAÇÃO. AF_08/2021</v>
          </cell>
          <cell r="C5011" t="str">
            <v>UN</v>
          </cell>
          <cell r="D5011">
            <v>66.2</v>
          </cell>
        </row>
        <row r="5012">
          <cell r="A5012">
            <v>95251</v>
          </cell>
          <cell r="B5012" t="str">
            <v>VÁLVULA DE ESFERA BRUTA, BRONZE, ROSCÁVEL, 1 1/4'' - FORNECIMENTO E INSTALAÇÃO. AF_08/2021</v>
          </cell>
          <cell r="C5012" t="str">
            <v>UN</v>
          </cell>
          <cell r="D5012">
            <v>97.89</v>
          </cell>
        </row>
        <row r="5013">
          <cell r="A5013">
            <v>95252</v>
          </cell>
          <cell r="B5013" t="str">
            <v>VÁLVULA DE ESFERA BRUTA, BRONZE, ROSCÁVEL, 1 1/2'' - FORNECIMENTO E INSTALAÇÃO. AF_08/2021</v>
          </cell>
          <cell r="C5013" t="str">
            <v>UN</v>
          </cell>
          <cell r="D5013">
            <v>118.7</v>
          </cell>
        </row>
        <row r="5014">
          <cell r="A5014">
            <v>95253</v>
          </cell>
          <cell r="B5014" t="str">
            <v>VÁLVULA DE ESFERA BRUTA, BRONZE, ROSCÁVEL, 2'' - FORNECIMENTO E INSTALAÇÃO. AF_08/2021</v>
          </cell>
          <cell r="C5014" t="str">
            <v>UN</v>
          </cell>
          <cell r="D5014">
            <v>180.39</v>
          </cell>
        </row>
        <row r="5015">
          <cell r="A5015">
            <v>99619</v>
          </cell>
          <cell r="B5015" t="str">
            <v>VÁLVULA DE RETENÇÃO HORIZONTAL, DE BRONZE, ROSCÁVEL, 3/4" - FORNECIMENTO E INSTALAÇÃO. AF_08/2021</v>
          </cell>
          <cell r="C5015" t="str">
            <v>UN</v>
          </cell>
          <cell r="D5015">
            <v>93.95</v>
          </cell>
        </row>
        <row r="5016">
          <cell r="A5016">
            <v>99620</v>
          </cell>
          <cell r="B5016" t="str">
            <v>VÁLVULA DE RETENÇÃO HORIZONTAL, DE BRONZE, ROSCÁVEL, 1" - FORNECIMENTO E INSTALAÇÃO. AF_08/2021</v>
          </cell>
          <cell r="C5016" t="str">
            <v>UN</v>
          </cell>
          <cell r="D5016">
            <v>127.65</v>
          </cell>
        </row>
        <row r="5017">
          <cell r="A5017">
            <v>99621</v>
          </cell>
          <cell r="B5017" t="str">
            <v>VÁLVULA DE RETENÇÃO HORIZONTAL, DE BRONZE, ROSCÁVEL, 1 1/4" - FORNECIMENTO E INSTALAÇÃO. AF_08/2021</v>
          </cell>
          <cell r="C5017" t="str">
            <v>UN</v>
          </cell>
          <cell r="D5017">
            <v>190.26</v>
          </cell>
        </row>
        <row r="5018">
          <cell r="A5018">
            <v>99622</v>
          </cell>
          <cell r="B5018" t="str">
            <v>VÁLVULA DE RETENÇÃO HORIZONTAL, DE BRONZE, ROSCÁVEL, 1 1/2"  - FORNECIMENTO E INSTALAÇÃO. AF_08/2021</v>
          </cell>
          <cell r="C5018" t="str">
            <v>UN</v>
          </cell>
          <cell r="D5018">
            <v>214.08</v>
          </cell>
        </row>
        <row r="5019">
          <cell r="A5019">
            <v>99623</v>
          </cell>
          <cell r="B5019" t="str">
            <v>VÁLVULA DE RETENÇÃO HORIZONTAL, DE BRONZE, ROSCÁVEL, 2"  - FORNECIMENTO E INSTALAÇÃO. AF_08/2021</v>
          </cell>
          <cell r="C5019" t="str">
            <v>UN</v>
          </cell>
          <cell r="D5019">
            <v>298.76</v>
          </cell>
        </row>
        <row r="5020">
          <cell r="A5020">
            <v>99624</v>
          </cell>
          <cell r="B5020" t="str">
            <v>VÁLVULA DE RETENÇÃO HORIZONTAL, DE BRONZE, ROSCÁVEL, 2 1/2" - FORNECIMENTO E INSTALAÇÃO. AF_08/2021</v>
          </cell>
          <cell r="C5020" t="str">
            <v>UN</v>
          </cell>
          <cell r="D5020">
            <v>425.96</v>
          </cell>
        </row>
        <row r="5021">
          <cell r="A5021">
            <v>99625</v>
          </cell>
          <cell r="B5021" t="str">
            <v>VÁLVULA DE RETENÇÃO HORIZONTAL, DE BRONZE, ROSCÁVEL, 3" - FORNECIMENTO E INSTALAÇÃO. AF_08/2021</v>
          </cell>
          <cell r="C5021" t="str">
            <v>UN</v>
          </cell>
          <cell r="D5021">
            <v>585.99</v>
          </cell>
        </row>
        <row r="5022">
          <cell r="A5022">
            <v>99626</v>
          </cell>
          <cell r="B5022" t="str">
            <v>VÁLVULA DE RETENÇÃO HORIZONTAL, DE BRONZE, ROSCÁVEL, 4" - FORNECIMENTO E INSTALAÇÃO. AF_08/2021</v>
          </cell>
          <cell r="C5022" t="str">
            <v>UN</v>
          </cell>
          <cell r="D5022">
            <v>902.55</v>
          </cell>
        </row>
        <row r="5023">
          <cell r="A5023">
            <v>99627</v>
          </cell>
          <cell r="B5023" t="str">
            <v>VÁLVULA DE RETENÇÃO VERTICAL, DE BRONZE, ROSCÁVEL, 1/2" - FORNECIMENTO E INSTALAÇÃO. AF_08/2021</v>
          </cell>
          <cell r="C5023" t="str">
            <v>UN</v>
          </cell>
          <cell r="D5023">
            <v>56.7</v>
          </cell>
        </row>
        <row r="5024">
          <cell r="A5024">
            <v>99628</v>
          </cell>
          <cell r="B5024" t="str">
            <v>VÁLVULA DE RETENÇÃO VERTICAL, DE BRONZE, ROSCÁVEL, 3/4" - FORNECIMENTO E INSTALAÇÃO. AF_08/2021</v>
          </cell>
          <cell r="C5024" t="str">
            <v>UN</v>
          </cell>
          <cell r="D5024">
            <v>61.81</v>
          </cell>
        </row>
        <row r="5025">
          <cell r="A5025">
            <v>99629</v>
          </cell>
          <cell r="B5025" t="str">
            <v>VÁLVULA DE RETENÇÃO VERTICAL, DE BRONZE, ROSCÁVEL, 1" - FORNECIMENTO E INSTALAÇÃO. AF_08/2021</v>
          </cell>
          <cell r="C5025" t="str">
            <v>UN</v>
          </cell>
          <cell r="D5025">
            <v>68.650000000000006</v>
          </cell>
        </row>
        <row r="5026">
          <cell r="A5026">
            <v>99630</v>
          </cell>
          <cell r="B5026" t="str">
            <v>VÁLVULA DE RETENÇÃO VERTICAL, DE BRONZE, ROSCÁVEL, 1 1/4" - FORNECIMENTO E INSTALAÇÃO. AF_08/2021</v>
          </cell>
          <cell r="C5026" t="str">
            <v>UN</v>
          </cell>
          <cell r="D5026">
            <v>102.15</v>
          </cell>
        </row>
        <row r="5027">
          <cell r="A5027">
            <v>99631</v>
          </cell>
          <cell r="B5027" t="str">
            <v>VÁLVULA DE RETENÇÃO VERTICAL, DE BRONZE, ROSCÁVEL, 1 1/2" - FORNECIMENTO E INSTALAÇÃO. AF_08/2021</v>
          </cell>
          <cell r="C5027" t="str">
            <v>UN</v>
          </cell>
          <cell r="D5027">
            <v>118.85</v>
          </cell>
        </row>
        <row r="5028">
          <cell r="A5028">
            <v>99632</v>
          </cell>
          <cell r="B5028" t="str">
            <v>VÁLVULA DE RETENÇÃO VERTICAL, DE BRONZE, ROSCÁVEL, 2" - FORNECIMENTO E INSTALAÇÃO. AF_08/2021</v>
          </cell>
          <cell r="C5028" t="str">
            <v>UN</v>
          </cell>
          <cell r="D5028">
            <v>171.42</v>
          </cell>
        </row>
        <row r="5029">
          <cell r="A5029">
            <v>99633</v>
          </cell>
          <cell r="B5029" t="str">
            <v>VÁLVULA DE RETENÇÃO VERTICAL, DE BRONZE, ROSCÁVEL, 3" - FORNECIMENTO E INSTALAÇÃO. AF_08/2021</v>
          </cell>
          <cell r="C5029" t="str">
            <v>UN</v>
          </cell>
          <cell r="D5029">
            <v>368.13</v>
          </cell>
        </row>
        <row r="5030">
          <cell r="A5030">
            <v>99634</v>
          </cell>
          <cell r="B5030" t="str">
            <v>VÁLVULA DE RETENÇÃO VERTICAL, DE BRONZE, ROSCÁVEL, 4" - FORNECIMENTO E INSTALAÇÃO. AF_08/2021</v>
          </cell>
          <cell r="C5030" t="str">
            <v>UN</v>
          </cell>
          <cell r="D5030">
            <v>628.42999999999995</v>
          </cell>
        </row>
        <row r="5031">
          <cell r="A5031">
            <v>99635</v>
          </cell>
          <cell r="B5031" t="str">
            <v>VÁLVULA DE DESCARGA METÁLICA, BASE 1 1/2", ACABAMENTO METALICO CROMADO - FORNECIMENTO E INSTALAÇÃO. AF_08/2021</v>
          </cell>
          <cell r="C5031" t="str">
            <v>UN</v>
          </cell>
          <cell r="D5031">
            <v>191.31</v>
          </cell>
        </row>
        <row r="5032">
          <cell r="A5032">
            <v>103008</v>
          </cell>
          <cell r="B5032" t="str">
            <v>VÁLVULA DE RETENÇÃO HORIZONTAL, DE BRONZE, ROSCÁVEL, 1/2" - FORNECIMENTO E INSTALAÇÃO. AF_08/2021</v>
          </cell>
          <cell r="C5032" t="str">
            <v>UN</v>
          </cell>
          <cell r="D5032">
            <v>76.8</v>
          </cell>
        </row>
        <row r="5033">
          <cell r="A5033">
            <v>103009</v>
          </cell>
          <cell r="B5033" t="str">
            <v>VÁLVULA DE RETENÇÃO VERTICAL, DE BRONZE, ROSCÁVEL, 2 1/2" - FORNECIMENTO E INSTALAÇÃO. AF_08/2021</v>
          </cell>
          <cell r="C5033" t="str">
            <v>UN</v>
          </cell>
          <cell r="D5033">
            <v>271.10000000000002</v>
          </cell>
        </row>
        <row r="5034">
          <cell r="A5034">
            <v>103010</v>
          </cell>
          <cell r="B5034" t="str">
            <v>VÁLVULA DE RETENÇÃO, DE BRONZE, PÉ COM CRIVOS, ROSCÁVEL, 3/4" - FORNECIMENTO E INSTALAÇÃO. AF_08/2021</v>
          </cell>
          <cell r="C5034" t="str">
            <v>UN</v>
          </cell>
          <cell r="D5034">
            <v>58.22</v>
          </cell>
        </row>
        <row r="5035">
          <cell r="A5035">
            <v>103011</v>
          </cell>
          <cell r="B5035" t="str">
            <v>VÁLVULA DE RETENÇÃO, DE BRONZE, PÉ COM CRIVOS, ROSCÁVEL, 1" - FORNECIMENTO E INSTALAÇÃO. AF_08/2021</v>
          </cell>
          <cell r="C5035" t="str">
            <v>UN</v>
          </cell>
          <cell r="D5035">
            <v>64.91</v>
          </cell>
        </row>
        <row r="5036">
          <cell r="A5036">
            <v>103012</v>
          </cell>
          <cell r="B5036" t="str">
            <v>VÁLVULA DE RETENÇÃO, DE BRONZE, PÉ COM CRIVOS, ROSCÁVEL, 1 1/4" - FORNECIMENTO E INSTALAÇÃO. AF_08/2021</v>
          </cell>
          <cell r="C5036" t="str">
            <v>UN</v>
          </cell>
          <cell r="D5036">
            <v>102.37</v>
          </cell>
        </row>
        <row r="5037">
          <cell r="A5037">
            <v>103013</v>
          </cell>
          <cell r="B5037" t="str">
            <v>VÁLVULA DE RETENÇÃO, DE BRONZE, PÉ COM CRIVOS, ROSCÁVEL, 1 1/2" - FORNECIMENTO E INSTALAÇÃO. AF_08/2021</v>
          </cell>
          <cell r="C5037" t="str">
            <v>UN</v>
          </cell>
          <cell r="D5037">
            <v>110.16</v>
          </cell>
        </row>
        <row r="5038">
          <cell r="A5038">
            <v>103014</v>
          </cell>
          <cell r="B5038" t="str">
            <v>VÁLVULA DE RETENÇÃO, DE BRONZE, PÉ COM CRIVOS, ROSCÁVEL, 2" - FORNECIMENTO E INSTALAÇÃO. AF_08/2021</v>
          </cell>
          <cell r="C5038" t="str">
            <v>UN</v>
          </cell>
          <cell r="D5038">
            <v>165.71</v>
          </cell>
        </row>
        <row r="5039">
          <cell r="A5039">
            <v>103015</v>
          </cell>
          <cell r="B5039" t="str">
            <v>VÁLVULA DE RETENÇÃO, DE BRONZE, PÉ COM CRIVOS, ROSCÁVEL, 2 1/2" - FORNECIMENTO E INSTALAÇÃO. AF_08/2021</v>
          </cell>
          <cell r="C5039" t="str">
            <v>UN</v>
          </cell>
          <cell r="D5039">
            <v>293.08</v>
          </cell>
        </row>
        <row r="5040">
          <cell r="A5040">
            <v>103016</v>
          </cell>
          <cell r="B5040" t="str">
            <v>VÁLVULA DE RETENÇÃO, DE BRONZE, PÉ COM CRIVOS, ROSCÁVEL, 3" - FORNECIMENTO E INSTALAÇÃO. AF_08/2021</v>
          </cell>
          <cell r="C5040" t="str">
            <v>UN</v>
          </cell>
          <cell r="D5040">
            <v>400.7</v>
          </cell>
        </row>
        <row r="5041">
          <cell r="A5041">
            <v>103017</v>
          </cell>
          <cell r="B5041" t="str">
            <v>VÁLVULA DE RETENÇÃO, DE BRONZE, PÉ COM CRIVOS, ROSCÁVEL, 4" - FORNECIMENTO E INSTALAÇÃO. AF_08/2021</v>
          </cell>
          <cell r="C5041" t="str">
            <v>UN</v>
          </cell>
          <cell r="D5041">
            <v>699.7</v>
          </cell>
        </row>
        <row r="5042">
          <cell r="A5042">
            <v>103018</v>
          </cell>
          <cell r="B5042" t="str">
            <v>VÁLVULA DE DESCARGA METÁLICA, BASE 1 1/4", ACABAMENTO METALICO CROMADO - FORNECIMENTO E INSTALAÇÃO. AF_08/2021</v>
          </cell>
          <cell r="C5042" t="str">
            <v>UN</v>
          </cell>
          <cell r="D5042">
            <v>157.03</v>
          </cell>
        </row>
        <row r="5043">
          <cell r="A5043">
            <v>103019</v>
          </cell>
          <cell r="B5043" t="str">
            <v>REGISTRO OU VÁLVULA GLOBO ANGULAR EM LATÃO, PARA HIDRANTES EM INSTALAÇÃO PREDIAL DE INCÊNDIO, 45 GRAUS, 2 1/2" - FORNECIMENTO E INSTALAÇÃO. AF_08/2021</v>
          </cell>
          <cell r="C5043" t="str">
            <v>UN</v>
          </cell>
          <cell r="D5043">
            <v>173.48</v>
          </cell>
        </row>
        <row r="5044">
          <cell r="A5044">
            <v>103029</v>
          </cell>
          <cell r="B5044" t="str">
            <v>REGISTRO OU REGULADOR DE GÁS DE COZINHA - FORNECIMENTO E INSTALAÇÃO. AF_08/2021</v>
          </cell>
          <cell r="C5044" t="str">
            <v>UN</v>
          </cell>
          <cell r="D5044">
            <v>36.11</v>
          </cell>
        </row>
        <row r="5045">
          <cell r="A5045">
            <v>103036</v>
          </cell>
          <cell r="B5045" t="str">
            <v>REGISTRO DE ESFERA, PVC, ROSCÁVEL, COM VOLANTE, 1/2" - FORNECIMENTO E INSTALAÇÃO. AF_08/2021</v>
          </cell>
          <cell r="C5045" t="str">
            <v>UN</v>
          </cell>
          <cell r="D5045">
            <v>17.440000000000001</v>
          </cell>
        </row>
        <row r="5046">
          <cell r="A5046">
            <v>103037</v>
          </cell>
          <cell r="B5046" t="str">
            <v>REGISTRO DE ESFERA, PVC, ROSCÁVEL, COM VOLANTE, 1" - FORNECIMENTO E INSTALAÇÃO. AF_08/2021</v>
          </cell>
          <cell r="C5046" t="str">
            <v>UN</v>
          </cell>
          <cell r="D5046">
            <v>34.36</v>
          </cell>
        </row>
        <row r="5047">
          <cell r="A5047">
            <v>103038</v>
          </cell>
          <cell r="B5047" t="str">
            <v>REGISTRO DE ESFERA, PVC, ROSCÁVEL, COM VOLANTE, 1 1/4" - FORNECIMENTO E INSTALAÇÃO. AF_08/2021</v>
          </cell>
          <cell r="C5047" t="str">
            <v>UN</v>
          </cell>
          <cell r="D5047">
            <v>46.02</v>
          </cell>
        </row>
        <row r="5048">
          <cell r="A5048">
            <v>103039</v>
          </cell>
          <cell r="B5048" t="str">
            <v>REGISTRO DE ESFERA, PVC, ROSCÁVEL, COM VOLANTE, 1 1/2" - FORNECIMENTO E INSTALAÇÃO. AF_08/2021</v>
          </cell>
          <cell r="C5048" t="str">
            <v>UN</v>
          </cell>
          <cell r="D5048">
            <v>50.31</v>
          </cell>
        </row>
        <row r="5049">
          <cell r="A5049">
            <v>103040</v>
          </cell>
          <cell r="B5049" t="str">
            <v>REGISTRO DE ESFERA, PVC, ROSCÁVEL, COM VOLANTE, 2" - FORNECIMENTO E INSTALAÇÃO. AF_08/2021</v>
          </cell>
          <cell r="C5049" t="str">
            <v>UN</v>
          </cell>
          <cell r="D5049">
            <v>74.47</v>
          </cell>
        </row>
        <row r="5050">
          <cell r="A5050">
            <v>103041</v>
          </cell>
          <cell r="B5050" t="str">
            <v>REGISTRO DE ESFERA, PVC, ROSCÁVEL, COM BORBOLETA, 1/2" - FORNECIMENTO E INSTALAÇÃO. AF_08/2021</v>
          </cell>
          <cell r="C5050" t="str">
            <v>UN</v>
          </cell>
          <cell r="D5050">
            <v>14.61</v>
          </cell>
        </row>
        <row r="5051">
          <cell r="A5051">
            <v>103042</v>
          </cell>
          <cell r="B5051" t="str">
            <v>REGISTRO DE ESFERA, PVC, ROSCÁVEL, COM BORBOLETA, 3/4" - FORNECIMENTO E INSTALAÇÃO. AF_08/2021</v>
          </cell>
          <cell r="C5051" t="str">
            <v>UN</v>
          </cell>
          <cell r="D5051">
            <v>18.16</v>
          </cell>
        </row>
        <row r="5052">
          <cell r="A5052">
            <v>103043</v>
          </cell>
          <cell r="B5052" t="str">
            <v>REGISTRO DE ESFERA, PVC, ROSCÁVEL, COM CABEÇA QUADRADA, 1/2" - FORNECIMENTO E INSTALAÇÃO. AF_08/2021</v>
          </cell>
          <cell r="C5052" t="str">
            <v>UN</v>
          </cell>
          <cell r="D5052">
            <v>16.8</v>
          </cell>
        </row>
        <row r="5053">
          <cell r="A5053">
            <v>103044</v>
          </cell>
          <cell r="B5053" t="str">
            <v>REGISTRO DE ESFERA, PVC, ROSCÁVEL, COM CABEÇA QUADRADA, 3/4" - FORNECIMENTO E INSTALAÇÃO. AF_08/2021</v>
          </cell>
          <cell r="C5053" t="str">
            <v>UN</v>
          </cell>
          <cell r="D5053">
            <v>22.73</v>
          </cell>
        </row>
        <row r="5054">
          <cell r="A5054">
            <v>103045</v>
          </cell>
          <cell r="B5054" t="str">
            <v>REGISTRO DE PRESSÃO, PVC, ROSCÁVEL, VOLANTE SIMPLES, 1/2" - FORNECIMENTO E INSTALAÇÃO. AF_08/2021</v>
          </cell>
          <cell r="C5054" t="str">
            <v>UN</v>
          </cell>
          <cell r="D5054">
            <v>7.4</v>
          </cell>
        </row>
        <row r="5055">
          <cell r="A5055">
            <v>103046</v>
          </cell>
          <cell r="B5055" t="str">
            <v>REGISTRO DE PRESSÃO, PVC, ROSCÁVEL, VOLANTE SIMPLES, 3/4" - FORNECIMENTO E INSTALAÇÃO. AF_08/2021</v>
          </cell>
          <cell r="C5055" t="str">
            <v>UN</v>
          </cell>
          <cell r="D5055">
            <v>17.239999999999998</v>
          </cell>
        </row>
        <row r="5056">
          <cell r="A5056">
            <v>103047</v>
          </cell>
          <cell r="B5056" t="str">
            <v>REGISTRO DE ESFERA, PVC, SOLDÁVEL, COM VOLANTE, DN  20 MM - FORNECIMENTO E INSTALAÇÃO. AF_08/2021</v>
          </cell>
          <cell r="C5056" t="str">
            <v>UN</v>
          </cell>
          <cell r="D5056">
            <v>18.329999999999998</v>
          </cell>
        </row>
        <row r="5057">
          <cell r="A5057">
            <v>103048</v>
          </cell>
          <cell r="B5057" t="str">
            <v>REGISTRO DE PRESSÃO, PVC, SOLDÁVEL, VOLANTE SIMPLES, DN  20 MM - FORNECIMENTO E INSTALAÇÃO. AF_08/2021</v>
          </cell>
          <cell r="C5057" t="str">
            <v>UN</v>
          </cell>
          <cell r="D5057">
            <v>13.97</v>
          </cell>
        </row>
        <row r="5058">
          <cell r="A5058">
            <v>103049</v>
          </cell>
          <cell r="B5058" t="str">
            <v>REGISTRO DE PRESSÃO, PVC, SOLDÁVEL, VOLANTE SIMPLES, DN  25 MM - FORNECIMENTO E INSTALAÇÃO. AF_08/2021</v>
          </cell>
          <cell r="C5058" t="str">
            <v>UN</v>
          </cell>
          <cell r="D5058">
            <v>15.28</v>
          </cell>
        </row>
        <row r="5059">
          <cell r="A5059">
            <v>103050</v>
          </cell>
          <cell r="B5059" t="str">
            <v>SUBSTITUIÇÃO DE REGISTRO OU VÁLVULA, ROSCÁVEL, DN  20 MM. AF_08/2021</v>
          </cell>
          <cell r="C5059" t="str">
            <v>UN</v>
          </cell>
          <cell r="D5059">
            <v>21.28</v>
          </cell>
        </row>
        <row r="5060">
          <cell r="A5060">
            <v>103051</v>
          </cell>
          <cell r="B5060" t="str">
            <v>SUBSTITUIÇÃO DE REGISTRO OU VÁLVULA, ROSCÁVEL, DN  25 MM. AF_08/2021</v>
          </cell>
          <cell r="C5060" t="str">
            <v>UN</v>
          </cell>
          <cell r="D5060">
            <v>26.01</v>
          </cell>
        </row>
        <row r="5061">
          <cell r="A5061">
            <v>103052</v>
          </cell>
          <cell r="B5061" t="str">
            <v>SUBSTITUIÇÃO DE REGISTRO OU VÁLVULA, ROSCÁVEL, DN  32 MM. AF_08/2021</v>
          </cell>
          <cell r="C5061" t="str">
            <v>UN</v>
          </cell>
          <cell r="D5061">
            <v>35.700000000000003</v>
          </cell>
        </row>
        <row r="5062">
          <cell r="A5062">
            <v>95634</v>
          </cell>
          <cell r="B5062" t="str">
            <v>KIT CAVALETE PARA MEDIÇÃO DE ÁGUA - ENTRADA PRINCIPAL, EM PVC SOLDÁVEL DN 20 (½")   FORNECIMENTO E INSTALAÇÃO (EXCLUSIVE HIDRÔMETRO). AF_11/2016</v>
          </cell>
          <cell r="C5062" t="str">
            <v>UN</v>
          </cell>
          <cell r="D5062">
            <v>151.93</v>
          </cell>
        </row>
        <row r="5063">
          <cell r="A5063">
            <v>95635</v>
          </cell>
          <cell r="B5063" t="str">
            <v>KIT CAVALETE PARA MEDIÇÃO DE ÁGUA - ENTRADA PRINCIPAL, EM PVC SOLDÁVEL DN 25 (¾")   FORNECIMENTO E INSTALAÇÃO (EXCLUSIVE HIDRÔMETRO). AF_11/2016</v>
          </cell>
          <cell r="C5063" t="str">
            <v>UN</v>
          </cell>
          <cell r="D5063">
            <v>163.63</v>
          </cell>
        </row>
        <row r="5064">
          <cell r="A5064">
            <v>95636</v>
          </cell>
          <cell r="B5064" t="str">
            <v>KIT CAVALETE PARA MEDIÇÃO DE ÁGUA - ENTRADA PRINCIPAL, EM AÇO GALVANIZADO DN 25 (1 )   FORNECIMENTO E INSTALAÇÃO (EXCLUSIVE HIDRÔMETRO). AF_11/2016</v>
          </cell>
          <cell r="C5064" t="str">
            <v>UN</v>
          </cell>
          <cell r="D5064">
            <v>305.58</v>
          </cell>
        </row>
        <row r="5065">
          <cell r="A5065">
            <v>95637</v>
          </cell>
          <cell r="B5065" t="str">
            <v>KIT CAVALETE PARA MEDIÇÃO DE ÁGUA - ENTRADA PRINCIPAL, EM AÇO GALVANIZADO DN 32 (1 ¼)  FORNECIMENTO E INSTALAÇÃO (EXCLUSIVE HIDRÔMETRO). AF_11/2016</v>
          </cell>
          <cell r="C5065" t="str">
            <v>UN</v>
          </cell>
          <cell r="D5065">
            <v>470.03</v>
          </cell>
        </row>
        <row r="5066">
          <cell r="A5066">
            <v>95638</v>
          </cell>
          <cell r="B5066" t="str">
            <v>KIT CAVALETE PARA MEDIÇÃO DE ÁGUA - ENTRADA PRINCIPAL, EM AÇO GALVANIZADO DN 40 (1 ½)  FORNECIMENTO E INSTALAÇÃO (EXCLUSIVE HIDRÔMETRO). AF_11/2016</v>
          </cell>
          <cell r="C5066" t="str">
            <v>UN</v>
          </cell>
          <cell r="D5066">
            <v>570.29</v>
          </cell>
        </row>
        <row r="5067">
          <cell r="A5067">
            <v>95639</v>
          </cell>
          <cell r="B5067" t="str">
            <v>KIT CAVALETE PARA MEDIÇÃO DE ÁGUA - ENTRADA PRINCIPAL, EM AÇO GALVANIZADO DN 50 (2)  FORNECIMENTO E INSTALAÇÃO (EXCLUSIVE HIDRÔMETRO). AF_11/2016</v>
          </cell>
          <cell r="C5067" t="str">
            <v>UN</v>
          </cell>
          <cell r="D5067">
            <v>733.59</v>
          </cell>
        </row>
        <row r="5068">
          <cell r="A5068">
            <v>95641</v>
          </cell>
          <cell r="B5068" t="str">
            <v>KIT CAVALETE PARA MEDIÇÃO DE ÁGUA - ENTRADA INDIVIDUALIZADA, EM PVC DN 25 (¾), PARA 2 MEDIDORES  FORNECIMENTO E INSTALAÇÃO (EXCLUSIVE HIDRÔMETRO). AF_11/2016</v>
          </cell>
          <cell r="C5068" t="str">
            <v>UN</v>
          </cell>
          <cell r="D5068">
            <v>270.20999999999998</v>
          </cell>
        </row>
        <row r="5069">
          <cell r="A5069">
            <v>95642</v>
          </cell>
          <cell r="B5069" t="str">
            <v>KIT CAVALETE PARA MEDIÇÃO DE ÁGUA - ENTRADA INDIVIDUALIZADA, EM PVC DN 25 (¾), PARA 3 MEDIDORES  FORNECIMENTO E INSTALAÇÃO (EXCLUSIVE HIDRÔMETRO). AF_11/2016</v>
          </cell>
          <cell r="C5069" t="str">
            <v>UN</v>
          </cell>
          <cell r="D5069">
            <v>399.2</v>
          </cell>
        </row>
        <row r="5070">
          <cell r="A5070">
            <v>95643</v>
          </cell>
          <cell r="B5070" t="str">
            <v>KIT CAVALETE PARA MEDIÇÃO DE ÁGUA - ENTRADA INDIVIDUALIZADA, EM PVC DN 25 (¾), PARA 4 MEDIDORES  FORNECIMENTO E INSTALAÇÃO (EXCLUSIVE HIDRÔMETRO). AF_11/2016</v>
          </cell>
          <cell r="C5070" t="str">
            <v>UN</v>
          </cell>
          <cell r="D5070">
            <v>522.55999999999995</v>
          </cell>
        </row>
        <row r="5071">
          <cell r="A5071">
            <v>95644</v>
          </cell>
          <cell r="B5071" t="str">
            <v>KIT CAVALETE PARA MEDIÇÃO DE ÁGUA - ENTRADA INDIVIDUALIZADA, EM PVC DN 32 (1), PARA 1 MEDIDOR  FORNECIMENTO E INSTALAÇÃO (EXCLUSIVE HIDRÔMETRO). AF_11/2016</v>
          </cell>
          <cell r="C5071" t="str">
            <v>UN</v>
          </cell>
          <cell r="D5071">
            <v>197.58</v>
          </cell>
        </row>
        <row r="5072">
          <cell r="A5072">
            <v>95645</v>
          </cell>
          <cell r="B5072" t="str">
            <v>KIT CAVALETE PARA MEDIÇÃO DE ÁGUA - ENTRADA INDIVIDUALIZADA, EM PVC DN 32 (1), PARA 2 MEDIDORES  FORNECIMENTO E INSTALAÇÃO (EXCLUSIVE HIDRÔMETRO). AF_11/2016</v>
          </cell>
          <cell r="C5072" t="str">
            <v>UN</v>
          </cell>
          <cell r="D5072">
            <v>362.35</v>
          </cell>
        </row>
        <row r="5073">
          <cell r="A5073">
            <v>95646</v>
          </cell>
          <cell r="B5073" t="str">
            <v>KIT CAVALETE PARA MEDIÇÃO DE ÁGUA - ENTRADA INDIVIDUALIZADA, EM PVC DN 32 (1), PARA 3 MEDIDORES  FORNECIMENTO E INSTALAÇÃO (EXCLUSIVE HIDRÔMETRO). AF_11/2016</v>
          </cell>
          <cell r="C5073" t="str">
            <v>UN</v>
          </cell>
          <cell r="D5073">
            <v>539.79999999999995</v>
          </cell>
        </row>
        <row r="5074">
          <cell r="A5074">
            <v>95647</v>
          </cell>
          <cell r="B5074" t="str">
            <v>KIT CAVALETE PARA MEDIÇÃO DE ÁGUA - ENTRADA INDIVIDUALIZADA, EM PVC DN 32 (1), PARA 4 MEDIDORES  FORNECIMENTO E INSTALAÇÃO (EXCLUSIVE HIDRÔMETRO). AF_11/2016</v>
          </cell>
          <cell r="C5074" t="str">
            <v>UN</v>
          </cell>
          <cell r="D5074">
            <v>708.09</v>
          </cell>
        </row>
        <row r="5075">
          <cell r="A5075">
            <v>95673</v>
          </cell>
          <cell r="B5075" t="str">
            <v>HIDRÔMETRO DN 20 (½), 1,5 M³/H  FORNECIMENTO E INSTALAÇÃO. AF_11/2016</v>
          </cell>
          <cell r="C5075" t="str">
            <v>UN</v>
          </cell>
          <cell r="D5075">
            <v>117.62</v>
          </cell>
        </row>
        <row r="5076">
          <cell r="A5076">
            <v>95674</v>
          </cell>
          <cell r="B5076" t="str">
            <v>HIDRÔMETRO DN 20 (½), 3,0 M³/H  FORNECIMENTO E INSTALAÇÃO. AF_11/2016</v>
          </cell>
          <cell r="C5076" t="str">
            <v>UN</v>
          </cell>
          <cell r="D5076">
            <v>124.96</v>
          </cell>
        </row>
        <row r="5077">
          <cell r="A5077">
            <v>95675</v>
          </cell>
          <cell r="B5077" t="str">
            <v>HIDRÔMETRO DN 25 (¾ ), 5,0 M³/H FORNECIMENTO E INSTALAÇÃO. AF_11/2016</v>
          </cell>
          <cell r="C5077" t="str">
            <v>UN</v>
          </cell>
          <cell r="D5077">
            <v>152.74</v>
          </cell>
        </row>
        <row r="5078">
          <cell r="A5078">
            <v>95676</v>
          </cell>
          <cell r="B5078" t="str">
            <v>CAIXA EM CONCRETO PRÉ-MOLDADO PARA ABRIGO DE HIDRÔMETRO COM DN 20 (½)  FORNECIMENTO E INSTALAÇÃO. AF_11/2016</v>
          </cell>
          <cell r="C5078" t="str">
            <v>UN</v>
          </cell>
          <cell r="D5078">
            <v>108.78</v>
          </cell>
        </row>
        <row r="5079">
          <cell r="A5079">
            <v>97741</v>
          </cell>
          <cell r="B5079" t="str">
            <v>KIT CAVALETE PARA MEDIÇÃO DE ÁGUA - ENTRADA INDIVIDUALIZADA, EM PVC DN 25 (¾), PARA 1 MEDIDOR  FORNECIMENTO E INSTALAÇÃO (EXCLUSIVE HIDRÔMETRO). AF_11/2016</v>
          </cell>
          <cell r="C5079" t="str">
            <v>UN</v>
          </cell>
          <cell r="D5079">
            <v>151.04</v>
          </cell>
        </row>
        <row r="5080">
          <cell r="A5080">
            <v>90436</v>
          </cell>
          <cell r="B5080" t="str">
            <v>FURO EM ALVENARIA PARA DIÂMETROS MENORES OU IGUAIS A 40 MM. AF_05/2015</v>
          </cell>
          <cell r="C5080" t="str">
            <v>UN</v>
          </cell>
          <cell r="D5080">
            <v>11.71</v>
          </cell>
        </row>
        <row r="5081">
          <cell r="A5081">
            <v>90437</v>
          </cell>
          <cell r="B5081" t="str">
            <v>FURO EM ALVENARIA PARA DIÂMETROS MAIORES QUE 40 MM E MENORES OU IGUAIS A 75 MM. AF_05/2015</v>
          </cell>
          <cell r="C5081" t="str">
            <v>UN</v>
          </cell>
          <cell r="D5081">
            <v>28.47</v>
          </cell>
        </row>
        <row r="5082">
          <cell r="A5082">
            <v>90438</v>
          </cell>
          <cell r="B5082" t="str">
            <v>FURO EM ALVENARIA PARA DIÂMETROS MAIORES QUE 75 MM. AF_05/2015</v>
          </cell>
          <cell r="C5082" t="str">
            <v>UN</v>
          </cell>
          <cell r="D5082">
            <v>40.81</v>
          </cell>
        </row>
        <row r="5083">
          <cell r="A5083">
            <v>90439</v>
          </cell>
          <cell r="B5083" t="str">
            <v>FURO EM CONCRETO PARA DIÂMETROS MENORES OU IGUAIS A 40 MM. AF_05/2015</v>
          </cell>
          <cell r="C5083" t="str">
            <v>UN</v>
          </cell>
          <cell r="D5083">
            <v>46.43</v>
          </cell>
        </row>
        <row r="5084">
          <cell r="A5084">
            <v>90440</v>
          </cell>
          <cell r="B5084" t="str">
            <v>FURO EM CONCRETO PARA DIÂMETROS MAIORES QUE 40 MM E MENORES OU IGUAIS A 75 MM. AF_05/2015</v>
          </cell>
          <cell r="C5084" t="str">
            <v>UN</v>
          </cell>
          <cell r="D5084">
            <v>74.36</v>
          </cell>
        </row>
        <row r="5085">
          <cell r="A5085">
            <v>90441</v>
          </cell>
          <cell r="B5085" t="str">
            <v>FURO EM CONCRETO PARA DIÂMETROS MAIORES QUE 75 MM. AF_05/2015</v>
          </cell>
          <cell r="C5085" t="str">
            <v>UN</v>
          </cell>
          <cell r="D5085">
            <v>94.98</v>
          </cell>
        </row>
        <row r="5086">
          <cell r="A5086">
            <v>90443</v>
          </cell>
          <cell r="B5086" t="str">
            <v>RASGO EM ALVENARIA PARA RAMAIS/ DISTRIBUIÇÃO COM DIAMETROS MENORES OU IGUAIS A 40 MM. AF_05/2015</v>
          </cell>
          <cell r="C5086" t="str">
            <v>M</v>
          </cell>
          <cell r="D5086">
            <v>10.65</v>
          </cell>
        </row>
        <row r="5087">
          <cell r="A5087">
            <v>90444</v>
          </cell>
          <cell r="B5087" t="str">
            <v>RASGO EM CONTRAPISO PARA RAMAIS/ DISTRIBUIÇÃO COM DIÂMETROS MENORES OU IGUAIS A 40 MM. AF_05/2015</v>
          </cell>
          <cell r="C5087" t="str">
            <v>M</v>
          </cell>
          <cell r="D5087">
            <v>19.91</v>
          </cell>
        </row>
        <row r="5088">
          <cell r="A5088">
            <v>90445</v>
          </cell>
          <cell r="B5088" t="str">
            <v>RASGO EM CONTRAPISO PARA RAMAIS/ DISTRIBUIÇÃO COM DIÂMETROS MAIORES QUE 40 MM E MENORES OU IGUAIS A 75 MM. AF_05/2015</v>
          </cell>
          <cell r="C5088" t="str">
            <v>M</v>
          </cell>
          <cell r="D5088">
            <v>21.27</v>
          </cell>
        </row>
        <row r="5089">
          <cell r="A5089">
            <v>90446</v>
          </cell>
          <cell r="B5089" t="str">
            <v>RASGO EM CONTRAPISO PARA RAMAIS/ DISTRIBUIÇÃO COM DIÂMETROS MAIORES QUE 75 MM. AF_05/2015</v>
          </cell>
          <cell r="C5089" t="str">
            <v>M</v>
          </cell>
          <cell r="D5089">
            <v>23.1</v>
          </cell>
        </row>
        <row r="5090">
          <cell r="A5090">
            <v>90447</v>
          </cell>
          <cell r="B5090" t="str">
            <v>RASGO EM ALVENARIA PARA ELETRODUTOS COM DIAMETROS MENORES OU IGUAIS A 40 MM. AF_05/2015</v>
          </cell>
          <cell r="C5090" t="str">
            <v>M</v>
          </cell>
          <cell r="D5090">
            <v>5.29</v>
          </cell>
        </row>
        <row r="5091">
          <cell r="A5091">
            <v>90451</v>
          </cell>
          <cell r="B5091" t="str">
            <v>PASSANTE TIPO PEÇA EM POLIESTIRENO PARA ABERTURA PARA PASSAGEM DE 1 TUBO, FIXADO EM LAJE. AF_05/2015</v>
          </cell>
          <cell r="C5091" t="str">
            <v>UN</v>
          </cell>
          <cell r="D5091">
            <v>3.69</v>
          </cell>
        </row>
        <row r="5092">
          <cell r="A5092">
            <v>90452</v>
          </cell>
          <cell r="B5092" t="str">
            <v>PASSANTE TIPO PEÇA EM POLIESTIRENO PARA ABERTURA PARA PASSAGEM DE MAIS DE 1 TUBO, FIXADO EM LAJE. AF_05/2015</v>
          </cell>
          <cell r="C5092" t="str">
            <v>UN</v>
          </cell>
          <cell r="D5092">
            <v>16.190000000000001</v>
          </cell>
        </row>
        <row r="5093">
          <cell r="A5093">
            <v>90453</v>
          </cell>
          <cell r="B5093" t="str">
            <v>PASSANTE TIPO TUBO DE DIÂMETRO MENOR OU IGUAL A 40 MM, FIXADO EM LAJE. AF_05/2015</v>
          </cell>
          <cell r="C5093" t="str">
            <v>UN</v>
          </cell>
          <cell r="D5093">
            <v>2.63</v>
          </cell>
        </row>
        <row r="5094">
          <cell r="A5094">
            <v>90454</v>
          </cell>
          <cell r="B5094" t="str">
            <v>PASSANTE TIPO TUBO DE DIÂMETRO MAIORES QUE 40 MM E MENORES OU IGUAIS A 75 MM, FIXADO EM LAJE. AF_05/2015</v>
          </cell>
          <cell r="C5094" t="str">
            <v>UN</v>
          </cell>
          <cell r="D5094">
            <v>4.9000000000000004</v>
          </cell>
        </row>
        <row r="5095">
          <cell r="A5095">
            <v>90455</v>
          </cell>
          <cell r="B5095" t="str">
            <v>PASSANTE TIPO TUBO DE DIÂMETRO MAIOR QUE 75 MM, FIXADO EM LAJE. AF_05/2015</v>
          </cell>
          <cell r="C5095" t="str">
            <v>UN</v>
          </cell>
          <cell r="D5095">
            <v>6.3</v>
          </cell>
        </row>
        <row r="5096">
          <cell r="A5096">
            <v>90456</v>
          </cell>
          <cell r="B5096" t="str">
            <v>QUEBRA EM ALVENARIA PARA INSTALAÇÃO DE CAIXA DE TOMADA (4X4 OU 4X2). AF_05/2015</v>
          </cell>
          <cell r="C5096" t="str">
            <v>UN</v>
          </cell>
          <cell r="D5096">
            <v>3.41</v>
          </cell>
        </row>
        <row r="5097">
          <cell r="A5097">
            <v>90457</v>
          </cell>
          <cell r="B5097" t="str">
            <v>QUEBRA EM ALVENARIA PARA INSTALAÇÃO DE QUADRO DISTRIBUIÇÃO PEQUENO (19X25 CM). AF_05/2015</v>
          </cell>
          <cell r="C5097" t="str">
            <v>UN</v>
          </cell>
          <cell r="D5097">
            <v>7.79</v>
          </cell>
        </row>
        <row r="5098">
          <cell r="A5098">
            <v>90458</v>
          </cell>
          <cell r="B5098" t="str">
            <v>QUEBRA EM ALVENARIA PARA INSTALAÇÃO DE QUADRO DISTRIBUIÇÃO GRANDE (76X40 CM). AF_05/2015</v>
          </cell>
          <cell r="C5098" t="str">
            <v>UN</v>
          </cell>
          <cell r="D5098">
            <v>22.12</v>
          </cell>
        </row>
        <row r="5099">
          <cell r="A5099">
            <v>90459</v>
          </cell>
          <cell r="B5099" t="str">
            <v>QUEBRA EM ALVENARIA PARA INSTALAÇÃO DE ABRIGO PARA MANGUEIRAS (90X60 CM). AF_05/2015</v>
          </cell>
          <cell r="C5099" t="str">
            <v>UN</v>
          </cell>
          <cell r="D5099">
            <v>31.2</v>
          </cell>
        </row>
        <row r="5100">
          <cell r="A5100">
            <v>90460</v>
          </cell>
          <cell r="B5100" t="str">
            <v>SUPORTE PARA ATÉ 3 TUBOS HORIZONTAIS, ESPAÇADO A CADA 1 M, EM PERFILADO DE SEÇÃO 38X76 MM, POR METRO DE TUBULAÇÃO FIXADA. AF_05/2015</v>
          </cell>
          <cell r="C5100" t="str">
            <v>M</v>
          </cell>
          <cell r="D5100">
            <v>10.98</v>
          </cell>
        </row>
        <row r="5101">
          <cell r="A5101">
            <v>90461</v>
          </cell>
          <cell r="B5101" t="str">
            <v>SUPORTE PARA MAIS DE 3 TUBOS HORIZONTAIS, ESPAÇADO A CADA 1 M, EM PERFILADO DE SEÇÃO 38X76 MM, POR METRO DE TUBULAÇÃO FIXADA. AF_05/2015</v>
          </cell>
          <cell r="C5101" t="str">
            <v>M</v>
          </cell>
          <cell r="D5101">
            <v>7.06</v>
          </cell>
        </row>
        <row r="5102">
          <cell r="A5102">
            <v>90462</v>
          </cell>
          <cell r="B5102" t="str">
            <v>SUPORTE PARA ATÉ 3 TUBOS VERTICAIS, ESPAÇADO A CADA 3 M, EM PERFILADO DE SEÇÃO 38X38 MM, POR METRO DE TUBULAÇÃO FIXADA. AF_05/2015</v>
          </cell>
          <cell r="C5102" t="str">
            <v>M</v>
          </cell>
          <cell r="D5102">
            <v>1.47</v>
          </cell>
        </row>
        <row r="5103">
          <cell r="A5103">
            <v>90463</v>
          </cell>
          <cell r="B5103" t="str">
            <v>SUPORTE PARA MAIS DE 3 TUBOS VERTICAIS, ESPAÇADO A CADA 3 M, EM PERFILADO DE SEÇÃO 38X38 MM, POR METRO DE TUBULAÇÃO FIXADA. AF_05/2015</v>
          </cell>
          <cell r="C5103" t="str">
            <v>M</v>
          </cell>
          <cell r="D5103">
            <v>1.25</v>
          </cell>
        </row>
        <row r="5104">
          <cell r="A5104">
            <v>90466</v>
          </cell>
          <cell r="B5104" t="str">
            <v>CHUMBAMENTO LINEAR EM ALVENARIA PARA RAMAIS/DISTRIBUIÇÃO COM DIÂMETROS MENORES OU IGUAIS A 40 MM. AF_05/2015</v>
          </cell>
          <cell r="C5104" t="str">
            <v>M</v>
          </cell>
          <cell r="D5104">
            <v>10.91</v>
          </cell>
        </row>
        <row r="5105">
          <cell r="A5105">
            <v>90467</v>
          </cell>
          <cell r="B5105" t="str">
            <v>CHUMBAMENTO LINEAR EM ALVENARIA PARA RAMAIS/DISTRIBUIÇÃO COM DIÂMETROS MAIORES QUE 40 MM E MENORES OU IGUAIS A 75 MM. AF_05/2015</v>
          </cell>
          <cell r="C5105" t="str">
            <v>M</v>
          </cell>
          <cell r="D5105">
            <v>17.28</v>
          </cell>
        </row>
        <row r="5106">
          <cell r="A5106">
            <v>90468</v>
          </cell>
          <cell r="B5106" t="str">
            <v>CHUMBAMENTO LINEAR EM CONTRAPISO PARA RAMAIS/DISTRIBUIÇÃO COM DIÂMETROS MENORES OU IGUAIS A 40 MM. AF_05/2015</v>
          </cell>
          <cell r="C5106" t="str">
            <v>M</v>
          </cell>
          <cell r="D5106">
            <v>4.9400000000000004</v>
          </cell>
        </row>
        <row r="5107">
          <cell r="A5107">
            <v>90469</v>
          </cell>
          <cell r="B5107" t="str">
            <v>CHUMBAMENTO LINEAR EM CONTRAPISO PARA RAMAIS/DISTRIBUIÇÃO COM DIÂMETROS MAIORES QUE 40 MM E MENORES OU IGUAIS A 75 MM. AF_05/2015</v>
          </cell>
          <cell r="C5107" t="str">
            <v>M</v>
          </cell>
          <cell r="D5107">
            <v>7.93</v>
          </cell>
        </row>
        <row r="5108">
          <cell r="A5108">
            <v>90470</v>
          </cell>
          <cell r="B5108" t="str">
            <v>CHUMBAMENTO LINEAR EM CONTRAPISO PARA RAMAIS/DISTRIBUIÇÃO COM DIÂMETROS MAIORES QUE 75 MM. AF_05/2015</v>
          </cell>
          <cell r="C5108" t="str">
            <v>M</v>
          </cell>
          <cell r="D5108">
            <v>11.02</v>
          </cell>
        </row>
        <row r="5109">
          <cell r="A5109">
            <v>91166</v>
          </cell>
          <cell r="B5109" t="str">
            <v>FIXAÇÃO DE TUBOS HORIZONTAIS DE PEX DIAMETROS IGUAIS OU INFERIORES A 40 MM COM ABRAÇADEIRA PLÁSTICA 390 MM, FIXADA EM LAJE. AF_05/2015</v>
          </cell>
          <cell r="C5109" t="str">
            <v>M</v>
          </cell>
          <cell r="D5109">
            <v>3.66</v>
          </cell>
        </row>
        <row r="5110">
          <cell r="A5110">
            <v>91167</v>
          </cell>
          <cell r="B5110" t="str">
            <v>FIXAÇÃO DE TUBOS HORIZONTAIS DE PPR DIÂMETROS MENORES OU IGUAIS A 40 MM COM ABRAÇADEIRA METÁLICA RÍGIDA TIPO D 1/2", FIXADA EM PERFILADO EM LAJE. AF_05/2015</v>
          </cell>
          <cell r="C5110" t="str">
            <v>M</v>
          </cell>
          <cell r="D5110">
            <v>11.6</v>
          </cell>
        </row>
        <row r="5111">
          <cell r="A5111">
            <v>91168</v>
          </cell>
          <cell r="B5111" t="str">
            <v>FIXAÇÃO DE TUBOS HORIZONTAIS DE PPR DIÂMETROS MAIORES QUE 40 MM E MENORES OU IGUAIS A 75 MM COM ABRAÇADEIRA METÁLICA RÍGIDA TIPO D 1 1/2", FIXADA EM PERFILADO EM LAJE. AF_05/2015</v>
          </cell>
          <cell r="C5111" t="str">
            <v>M</v>
          </cell>
          <cell r="D5111">
            <v>8.86</v>
          </cell>
        </row>
        <row r="5112">
          <cell r="A5112">
            <v>91169</v>
          </cell>
          <cell r="B5112" t="str">
            <v>FIXAÇÃO DE TUBOS HORIZONTAIS DE PPR DIÂMETROS MAIORES QUE 75 MM COM ABRAÇADEIRA METÁLICA RÍGIDA TIPO D 3", FIXADA EM PERFILADO EM LAJE. AF_05/2015</v>
          </cell>
          <cell r="C5112" t="str">
            <v>M</v>
          </cell>
          <cell r="D5112">
            <v>10.47</v>
          </cell>
        </row>
        <row r="5113">
          <cell r="A5113">
            <v>91170</v>
          </cell>
          <cell r="B5113" t="str">
            <v>FIXAÇÃO DE TUBOS HORIZONTAIS DE PVC, CPVC OU COBRE DIÂMETROS MENORES OU IGUAIS A 40 MM OU ELETROCALHAS ATÉ 150MM DE LARGURA, COM ABRAÇADEIRA METÁLICA RÍGIDA TIPO D 1/2, FIXADA EM PERFILADO EM LAJE. AF_05/2015</v>
          </cell>
          <cell r="C5113" t="str">
            <v>M</v>
          </cell>
          <cell r="D5113">
            <v>2.99</v>
          </cell>
        </row>
        <row r="5114">
          <cell r="A5114">
            <v>91171</v>
          </cell>
          <cell r="B5114" t="str">
            <v>FIXAÇÃO DE TUBOS HORIZONTAIS DE PVC, CPVC OU COBRE DIÂMETROS MAIORES QUE 40 MM E MENORES OU IGUAIS A 75 MM COM ABRAÇADEIRA METÁLICA RÍGIDA TIPO D 1 1/2", FIXADA EM PERFILADO EM LAJE. AF_05/2015</v>
          </cell>
          <cell r="C5114" t="str">
            <v>M</v>
          </cell>
          <cell r="D5114">
            <v>3.77</v>
          </cell>
        </row>
        <row r="5115">
          <cell r="A5115">
            <v>91172</v>
          </cell>
          <cell r="B5115" t="str">
            <v>FIXAÇÃO DE TUBOS HORIZONTAIS DE PVC, CPVC OU COBRE DIÂMETROS MAIORES QUE 75 MM COM ABRAÇADEIRA METÁLICA RÍGIDA TIPO D 3", FIXADA EM PERFILADO EM LAJE. AF_05/2015</v>
          </cell>
          <cell r="C5115" t="str">
            <v>M</v>
          </cell>
          <cell r="D5115">
            <v>5.52</v>
          </cell>
        </row>
        <row r="5116">
          <cell r="A5116">
            <v>91173</v>
          </cell>
          <cell r="B5116" t="str">
            <v>FIXAÇÃO DE TUBOS VERTICAIS DE PPR DIÂMETROS MENORES OU IGUAIS A 40 MM COM ABRAÇADEIRA METÁLICA RÍGIDA TIPO D 1/2", FIXADA EM PERFILADO EM ALVENARIA. AF_05/2015</v>
          </cell>
          <cell r="C5116" t="str">
            <v>M</v>
          </cell>
          <cell r="D5116">
            <v>1.51</v>
          </cell>
        </row>
        <row r="5117">
          <cell r="A5117">
            <v>91174</v>
          </cell>
          <cell r="B5117" t="str">
            <v>FIXAÇÃO DE TUBOS VERTICAIS DE PPR DIÂMETROS MAIORES QUE 40 MM E MENORES OU IGUAIS A 75 MM COM ABRAÇADEIRA METÁLICA RÍGIDA TIPO D 1 1/2", FIXADA EM PERFILADO EM ALVENARIA. AF_05/2015</v>
          </cell>
          <cell r="C5117" t="str">
            <v>M</v>
          </cell>
          <cell r="D5117">
            <v>2.99</v>
          </cell>
        </row>
        <row r="5118">
          <cell r="A5118">
            <v>91175</v>
          </cell>
          <cell r="B5118" t="str">
            <v>FIXAÇÃO DE TUBOS VERTICAIS DE PPR DIÂMETROS MAIORES QUE 75 MM COM ABRAÇADEIRA METÁLICA RÍGIDA TIPO D 3", FIXADA EM PERFILADO EM ALVENARIA. AF_05/2015</v>
          </cell>
          <cell r="C5118" t="str">
            <v>M</v>
          </cell>
          <cell r="D5118">
            <v>4.8600000000000003</v>
          </cell>
        </row>
        <row r="5119">
          <cell r="A5119">
            <v>91176</v>
          </cell>
          <cell r="B5119" t="str">
            <v>FIXAÇÃO DE TUBOS HORIZONTAIS DE PPR DIÂMETROS MENORES OU IGUAIS A 40 MM COM ABRAÇADEIRA METÁLICA RÍGIDA TIPO  D  1/2" , FIXADA DIRETAMENTE NA LAJE. AF_05/2015</v>
          </cell>
          <cell r="C5119" t="str">
            <v>M</v>
          </cell>
          <cell r="D5119">
            <v>25.75</v>
          </cell>
        </row>
        <row r="5120">
          <cell r="A5120">
            <v>91177</v>
          </cell>
          <cell r="B5120" t="str">
            <v>FIXAÇÃO DE TUBOS HORIZONTAIS DE PPR DIÂMETROS MAIORES QUE 40 MM E MENORES OU IGUAIS A 75 MM COM ABRAÇADEIRA METÁLICA RÍGIDA TIPO  D  1 1/2" , FIXADA DIRETAMENTE NA LAJE. AF_05/2015</v>
          </cell>
          <cell r="C5120" t="str">
            <v>M</v>
          </cell>
          <cell r="D5120">
            <v>12.16</v>
          </cell>
        </row>
        <row r="5121">
          <cell r="A5121">
            <v>91178</v>
          </cell>
          <cell r="B5121" t="str">
            <v>FIXAÇÃO DE TUBOS HORIZONTAIS DE PPR DIÂMETROS MAIORES QUE 75 MM COM ABRAÇADEIRA METÁLICA RÍGIDA TIPO  D  3" , FIXADA DIRETAMENTE NA LAJE. AF_05/2015</v>
          </cell>
          <cell r="C5121" t="str">
            <v>M</v>
          </cell>
          <cell r="D5121">
            <v>14.46</v>
          </cell>
        </row>
        <row r="5122">
          <cell r="A5122">
            <v>91179</v>
          </cell>
          <cell r="B5122" t="str">
            <v>FIXAÇÃO DE TUBOS HORIZONTAIS DE PVC, CPVC OU COBRE DIÂMETROS MENORES OU IGUAIS A 40 MM COM ABRAÇADEIRA METÁLICA RÍGIDA TIPO  D  1/2" , FIXADA DIRETAMENTE NA LAJE. AF_05/2015</v>
          </cell>
          <cell r="C5122" t="str">
            <v>M</v>
          </cell>
          <cell r="D5122">
            <v>6.62</v>
          </cell>
        </row>
        <row r="5123">
          <cell r="A5123">
            <v>91180</v>
          </cell>
          <cell r="B5123" t="str">
            <v>FIXAÇÃO DE TUBOS HORIZONTAIS DE PVC, CPVC OU COBRE DIÂMETROS MAIORES QUE 40 MM E MENORES OU IGUAIS A 75 MM COM ABRAÇADEIRA METÁLICA RÍGIDA TIPO D 1 1/2, FIXADA DIRETAMENTE NA LAJE. AF_05/2015</v>
          </cell>
          <cell r="C5123" t="str">
            <v>M</v>
          </cell>
          <cell r="D5123">
            <v>6.1</v>
          </cell>
        </row>
        <row r="5124">
          <cell r="A5124">
            <v>91181</v>
          </cell>
          <cell r="B5124" t="str">
            <v>FIXAÇÃO DE TUBOS HORIZONTAIS DE PVC, CPVC OU COBRE DIÂMETROS MAIORES QUE 75 MM COM ABRAÇADEIRA METÁLICA RÍGIDA TIPO  D  3" , FIXADA DIRETAMENTE NA LAJE. AF_05/2015</v>
          </cell>
          <cell r="C5124" t="str">
            <v>M</v>
          </cell>
          <cell r="D5124">
            <v>6.66</v>
          </cell>
        </row>
        <row r="5125">
          <cell r="A5125">
            <v>91182</v>
          </cell>
          <cell r="B5125" t="str">
            <v>FIXAÇÃO DE TUBOS HORIZONTAIS DE PPR DIÂMETROS MENORES OU IGUAIS A 40 MM COM ABRAÇADEIRA METÁLICA FLEXÍVEL 18 MM, FIXADA DIRETAMENTE NA LAJE. AF_05/2015</v>
          </cell>
          <cell r="C5125" t="str">
            <v>M</v>
          </cell>
          <cell r="D5125">
            <v>23.98</v>
          </cell>
        </row>
        <row r="5126">
          <cell r="A5126">
            <v>91183</v>
          </cell>
          <cell r="B5126" t="str">
            <v>FIXAÇÃO DE TUBOS HORIZONTAIS DE PPR DIÂMETROS MAIORES QUE 40 MM E MENORES OU IGUAIS A 75 MM COM ABRAÇADEIRA METÁLICA FLEXÍVEL 18 MM, FIXADA DIRETAMENTE NA LAJE. AF_05/2015</v>
          </cell>
          <cell r="C5126" t="str">
            <v>M</v>
          </cell>
          <cell r="D5126">
            <v>11.68</v>
          </cell>
        </row>
        <row r="5127">
          <cell r="A5127">
            <v>91184</v>
          </cell>
          <cell r="B5127" t="str">
            <v>FIXAÇÃO DE TUBOS HORIZONTAIS DE PPR DIÂMETROS MAIORES QUE 75 MM COM ABRAÇADEIRA METÁLICA FLEXÍVEL 18 MM, FIXADA DIRETAMENTE NA LAJE. AF_05/2015</v>
          </cell>
          <cell r="C5127" t="str">
            <v>M</v>
          </cell>
          <cell r="D5127">
            <v>10.79</v>
          </cell>
        </row>
        <row r="5128">
          <cell r="A5128">
            <v>91185</v>
          </cell>
          <cell r="B5128" t="str">
            <v>FIXAÇÃO DE TUBOS HORIZONTAIS DE PVC, CPVC OU COBRE DIÂMETROS MENORES OU IGUAIS A 40 MM COM ABRAÇADEIRA METÁLICA FLEXÍVEL 18 MM, FIXADA DIRETAMENTE NA LAJE. AF_05/2015</v>
          </cell>
          <cell r="C5128" t="str">
            <v>M</v>
          </cell>
          <cell r="D5128">
            <v>6.15</v>
          </cell>
        </row>
        <row r="5129">
          <cell r="A5129">
            <v>91186</v>
          </cell>
          <cell r="B5129" t="str">
            <v>FIXAÇÃO DE TUBOS HORIZONTAIS DE PVC, CPVC OU COBRE DIÂMETROS MAIORES QUE 40 MM E MENORES OU IGUAIS A 75 MM COM ABRAÇADEIRA METÁLICA FLEXÍVEL 18 MM, FIXADA DIRETAMENTE NA LAJE. AF_05/2015</v>
          </cell>
          <cell r="C5129" t="str">
            <v>M</v>
          </cell>
          <cell r="D5129">
            <v>5</v>
          </cell>
        </row>
        <row r="5130">
          <cell r="A5130">
            <v>91187</v>
          </cell>
          <cell r="B5130" t="str">
            <v>FIXAÇÃO DE TUBOS HORIZONTAIS DE PVC, CPVC OU COBRE DIÂMETROS MAIORES QUE 75 MM COM ABRAÇADEIRA METÁLICA FLEXÍVEL 18 MM, FIXADA DIRETAMENTE NA LAJE. AF_05/2015</v>
          </cell>
          <cell r="C5130" t="str">
            <v>M</v>
          </cell>
          <cell r="D5130">
            <v>5.7</v>
          </cell>
        </row>
        <row r="5131">
          <cell r="A5131">
            <v>91188</v>
          </cell>
          <cell r="B5131" t="str">
            <v>CHUMBAMENTO PONTUAL DE ABERTURA EM LAJE COM PASSAGEM DE 1 TUBO DE DIAMETRO EQUIVALENTE IGUAL À  50 MM. AF_05/2015</v>
          </cell>
          <cell r="C5131" t="str">
            <v>UN</v>
          </cell>
          <cell r="D5131">
            <v>6.42</v>
          </cell>
        </row>
        <row r="5132">
          <cell r="A5132">
            <v>91189</v>
          </cell>
          <cell r="B5132" t="str">
            <v>CHUMBAMENTO PONTUAL DE ABERTURA EM LAJE COM PASSAGEM DE MAIS DE 1 TUBO DE  DIAMETRO EQUIVALENTE IGUAL À  50 MM. AF_05/2015</v>
          </cell>
          <cell r="C5132" t="str">
            <v>UN</v>
          </cell>
          <cell r="D5132">
            <v>50</v>
          </cell>
        </row>
        <row r="5133">
          <cell r="A5133">
            <v>91190</v>
          </cell>
          <cell r="B5133" t="str">
            <v>CHUMBAMENTO PONTUAL EM PASSAGEM DE TUBO COM DIÂMETRO MENOR OU IGUAL A 40 MM. AF_05/2015</v>
          </cell>
          <cell r="C5133" t="str">
            <v>UN</v>
          </cell>
          <cell r="D5133">
            <v>4.21</v>
          </cell>
        </row>
        <row r="5134">
          <cell r="A5134">
            <v>91191</v>
          </cell>
          <cell r="B5134" t="str">
            <v>CHUMBAMENTO PONTUAL EM PASSAGEM DE TUBO COM DIÂMETROS ENTRE 40 MM E 75 MM. AF_05/2015</v>
          </cell>
          <cell r="C5134" t="str">
            <v>UN</v>
          </cell>
          <cell r="D5134">
            <v>4.46</v>
          </cell>
        </row>
        <row r="5135">
          <cell r="A5135">
            <v>91192</v>
          </cell>
          <cell r="B5135" t="str">
            <v>CHUMBAMENTO PONTUAL EM PASSAGEM DE TUBO COM DIÂMETRO MAIOR QUE 75 MM. AF_05/2015</v>
          </cell>
          <cell r="C5135" t="str">
            <v>UN</v>
          </cell>
          <cell r="D5135">
            <v>4.9400000000000004</v>
          </cell>
        </row>
        <row r="5136">
          <cell r="A5136">
            <v>91222</v>
          </cell>
          <cell r="B5136" t="str">
            <v>RASGO EM ALVENARIA PARA RAMAIS/ DISTRIBUIÇÃO COM DIÂMETROS MAIORES QUE 40 MM E MENORES OU IGUAIS A 75 MM. AF_05/2015</v>
          </cell>
          <cell r="C5136" t="str">
            <v>M</v>
          </cell>
          <cell r="D5136">
            <v>11.46</v>
          </cell>
        </row>
        <row r="5137">
          <cell r="A5137">
            <v>94480</v>
          </cell>
          <cell r="B5137" t="str">
            <v>CONJUNTO HIDRÁULICO PARA INSTALAÇÃO DE BOMBA EM AÇO ROSCÁVEL, DN SUCÇÃO 65 (2½) E DN RECALQUE 50 (2), PARA EDIFICAÇÃO ENTRE 12 E 18 PAVIMENTOS  FORNECIMENTO E INSTALAÇÃO. AF_06/2016</v>
          </cell>
          <cell r="C5137" t="str">
            <v>UN</v>
          </cell>
          <cell r="D5137">
            <v>2253.3200000000002</v>
          </cell>
        </row>
        <row r="5138">
          <cell r="A5138">
            <v>94481</v>
          </cell>
          <cell r="B5138" t="str">
            <v>CONJUNTO HIDRÁULICO PARA INSTALAÇÃO DE BOMBA EM AÇO ROSCÁVEL, DN SUCÇÃO 50 (2) E DN RECALQUE 40 (1 1/2), PARA EDIFICAÇÃO ENTRE 8 E 12 PAVIMENTOS  FORNECIMENTO E INSTALAÇÃO. AF_06/2016</v>
          </cell>
          <cell r="C5138" t="str">
            <v>UN</v>
          </cell>
          <cell r="D5138">
            <v>1580.72</v>
          </cell>
        </row>
        <row r="5139">
          <cell r="A5139">
            <v>94482</v>
          </cell>
          <cell r="B5139" t="str">
            <v>CONJUNTO HIDRÁULICO PARA INSTALAÇÃO DE BOMBA EM AÇO ROSCÁVEL, DN SUCÇÃO 40 (1 1/2) E DN RECALQUE 32 (1 1/4), PARA EDIFICAÇÃO ENTRE 4 E 8 PAVIMENTOS  FORNECIMENTO E INSTALAÇÃO. AF_06/2016</v>
          </cell>
          <cell r="C5139" t="str">
            <v>UN</v>
          </cell>
          <cell r="D5139">
            <v>1247.77</v>
          </cell>
        </row>
        <row r="5140">
          <cell r="A5140">
            <v>94483</v>
          </cell>
          <cell r="B5140" t="str">
            <v>CONJUNTO HIDRÁULICO PARA INSTALAÇÃO DE BOMBA EM AÇO ROSCÁVEL, DN SUCÇÃO 32 (1 1/4) E DN RECALQUE 25 (1), PARA EDIFICAÇÃO ATÉ 4 PAVIMENTOS  FORNECIMENTO E INSTALAÇÃO. AF_06/2016</v>
          </cell>
          <cell r="C5140" t="str">
            <v>UN</v>
          </cell>
          <cell r="D5140">
            <v>1049.58</v>
          </cell>
        </row>
        <row r="5141">
          <cell r="A5141">
            <v>95541</v>
          </cell>
          <cell r="B5141" t="str">
            <v>FIXAÇÃO UTILIZANDO PARAFUSO E BUCHA DE NYLON, SOMENTE MÃO DE OBRA. AF_10/2016</v>
          </cell>
          <cell r="C5141" t="str">
            <v>UN</v>
          </cell>
          <cell r="D5141">
            <v>3.79</v>
          </cell>
        </row>
        <row r="5142">
          <cell r="A5142">
            <v>96559</v>
          </cell>
          <cell r="B5142" t="str">
            <v>SUPORTE PARA DUTO EM CHAPA GALVANIZADA BITOLA 26, ESPAÇADO A CADA 1 M, EM PERFILADO DE SEÇÃO 38X76 MM, POR ÁREA DE DUTO FIXADO. AF_07/2017</v>
          </cell>
          <cell r="C5142" t="str">
            <v>M2</v>
          </cell>
          <cell r="D5142">
            <v>30.4</v>
          </cell>
        </row>
        <row r="5143">
          <cell r="A5143">
            <v>96560</v>
          </cell>
          <cell r="B5143" t="str">
            <v>SUPORTE PARA DUTO EM CHAPA GALVANIZADA BITOLA 24, ESPAÇADO A CADA 1 M, EM PERFILADO DE SEÇÃO 38X76 MM, POR ÁREA DE DUTO FIXADO. AF_07/2017</v>
          </cell>
          <cell r="C5143" t="str">
            <v>M2</v>
          </cell>
          <cell r="D5143">
            <v>20.98</v>
          </cell>
        </row>
        <row r="5144">
          <cell r="A5144">
            <v>96561</v>
          </cell>
          <cell r="B5144" t="str">
            <v>SUPORTE PARA DUTO EM CHAPA GALVANIZADA BITOLA 22, ESPAÇADO A CADA 1 M, EM PERFILADO DE SEÇÃO 38X76 MM, POR ÁREA DE DUTO FIXADO. AF_07/2017</v>
          </cell>
          <cell r="C5144" t="str">
            <v>M2</v>
          </cell>
          <cell r="D5144">
            <v>16.059999999999999</v>
          </cell>
        </row>
        <row r="5145">
          <cell r="A5145">
            <v>96562</v>
          </cell>
          <cell r="B5145" t="str">
            <v>SUPORTE PARA ELETROCALHA LISA OU PERFURADA EM AÇO GALVANIZADO, LARGURA 200 OU 400 MM E ALTURA 50 MM, ESPAÇADO A CADA 1,5 M, EM PERFILADO DE SEÇÃO 38X76 MM, POR METRO DE ELETRECOLHA FIXADA. AF_07/2017</v>
          </cell>
          <cell r="C5145" t="str">
            <v>M</v>
          </cell>
          <cell r="D5145">
            <v>19.04</v>
          </cell>
        </row>
        <row r="5146">
          <cell r="A5146">
            <v>96563</v>
          </cell>
          <cell r="B5146" t="str">
            <v>SUPORTE PARA ELETROCALHA LISA OU PERFURADA EM AÇO GALVANIZADO, LARGURA 500 OU 800 MM E ALTURA 50 MM, ESPAÇADO A CADA 1,5 M, EM PERFILADO DE SEÇÃO 38X76 MM, POR METRO DE ELETROCALHA FIXADA. AF_07/2017</v>
          </cell>
          <cell r="C5146" t="str">
            <v>M</v>
          </cell>
          <cell r="D5146">
            <v>25.01</v>
          </cell>
        </row>
        <row r="5147">
          <cell r="A5147">
            <v>101802</v>
          </cell>
          <cell r="B5147" t="str">
            <v>CAIXA ENTERRADA RETENTORA DE AREIA RETANGULAR, EM ALVENARIA COM BLOCOS DE CONCRETO, DIMENSÕES INTERNAS: 1,00 X 1,00 X 1,20 M, EXCLUINDO TAMPÃO. AF_12/2020</v>
          </cell>
          <cell r="C5147" t="str">
            <v>UN</v>
          </cell>
          <cell r="D5147">
            <v>1421.44</v>
          </cell>
        </row>
        <row r="5148">
          <cell r="A5148">
            <v>101803</v>
          </cell>
          <cell r="B5148" t="str">
            <v>CAIXA ENTERRADA SEPARADORA DE ÓLEO RETANGULAR, EM ALVENARIA COM BLOCOS DE CONCRETO, DIMENSÕES INTERNAS: 0,6 X 0,6 X 1,00 M, EXCLUINDO TAMPÃO. AF_12/2020</v>
          </cell>
          <cell r="C5148" t="str">
            <v>UN</v>
          </cell>
          <cell r="D5148">
            <v>871.11</v>
          </cell>
        </row>
        <row r="5149">
          <cell r="A5149">
            <v>101804</v>
          </cell>
          <cell r="B5149" t="str">
            <v>CAIXA ENTERRADA SEPARADORA DE ÓLEO RETANGULAR, EM ALVENARIA COM BLOCOS DE CONCRETO, DIMENSÕES INTERNAS: 0,8 X 0,8 X 1,00 M, EXCLUINDO TAMPÃO. AF_12/2020</v>
          </cell>
          <cell r="C5149" t="str">
            <v>UN</v>
          </cell>
          <cell r="D5149">
            <v>1101.0899999999999</v>
          </cell>
        </row>
        <row r="5150">
          <cell r="A5150">
            <v>101805</v>
          </cell>
          <cell r="B5150" t="str">
            <v>CAIXA ENTERRADA SEPARADORA DE ÓLEO RETANGULAR, EM ALVENARIA COM BLOCOS DE CONCRETO, DIMENSÕES INTERNAS: 1,00 X 1,00 X 1,00 M, EXCLUINDO TAMPÃO. AF_12/2020</v>
          </cell>
          <cell r="C5150" t="str">
            <v>UN</v>
          </cell>
          <cell r="D5150">
            <v>1404.16</v>
          </cell>
        </row>
        <row r="5151">
          <cell r="A5151">
            <v>102111</v>
          </cell>
          <cell r="B5151" t="str">
            <v>BOMBA CENTRÍFUGA, MONOFÁSICA, 0,5 CV OU 0,49 HP, HM 6 A 20 M, Q 1,2 A 8,3 M3/H - FORNECIMENTO E INSTALAÇÃO. AF_12/2020</v>
          </cell>
          <cell r="C5151" t="str">
            <v>UN</v>
          </cell>
          <cell r="D5151">
            <v>789.66</v>
          </cell>
        </row>
        <row r="5152">
          <cell r="A5152">
            <v>102112</v>
          </cell>
          <cell r="B5152" t="str">
            <v>BOMBA CENTRÍFUGA, MONOFÁSICA, 0,5 CV OU 0,49 HP, HM 6 A 20 M, Q 1,2 A 8,3 M3/H (NÃO INCLUI O FORNECIMENTO DA BOMBA). AF_12/2020</v>
          </cell>
          <cell r="C5152" t="str">
            <v>UN</v>
          </cell>
          <cell r="D5152">
            <v>108.39</v>
          </cell>
        </row>
        <row r="5153">
          <cell r="A5153">
            <v>102113</v>
          </cell>
          <cell r="B5153" t="str">
            <v>BOMBA CENTRÍFUGA, TRIFÁSICA, 1 CV OU 0,99 HP, HM 14 A 40 M, Q 0,6 A 8,4 M3/H - FORNECIMENTO E INSTALAÇÃO. AF_12/2020</v>
          </cell>
          <cell r="C5153" t="str">
            <v>UN</v>
          </cell>
          <cell r="D5153">
            <v>1259.56</v>
          </cell>
        </row>
        <row r="5154">
          <cell r="A5154">
            <v>102114</v>
          </cell>
          <cell r="B5154" t="str">
            <v>BOMBA CENTRÍFUGA, TRIFÁSICA, 1 CV OU 0,99 HP, HM 14 A 40 M, Q 0,6 A 8,4 M3/H (NÃO INCLUI O FORNECIMENTO DA BOMBA). AF_12/2020</v>
          </cell>
          <cell r="C5154" t="str">
            <v>UN</v>
          </cell>
          <cell r="D5154">
            <v>111.16</v>
          </cell>
        </row>
        <row r="5155">
          <cell r="A5155">
            <v>102115</v>
          </cell>
          <cell r="B5155" t="str">
            <v>BOMBA CENTRÍFUGA, TRIFÁSICA, 1,5 CV OU 1,48 HP, HM 10 A 70 M, Q 1,8 A 5,3 M3/H - FORNECIMENTO E INSTALAÇÃO. AF_12/2020</v>
          </cell>
          <cell r="C5155" t="str">
            <v>UN</v>
          </cell>
          <cell r="D5155">
            <v>2199.14</v>
          </cell>
        </row>
        <row r="5156">
          <cell r="A5156">
            <v>102116</v>
          </cell>
          <cell r="B5156" t="str">
            <v>BOMBA CENTRÍFUGA, TRIFÁSICA, 1,5 CV OU 1,48 HP, HM 10 A 24 M, Q 6,1 A 21,9 M3/H - FORNECIMENTO E INSTALAÇÃO. AF_12/2020</v>
          </cell>
          <cell r="C5156" t="str">
            <v>UN</v>
          </cell>
          <cell r="D5156">
            <v>1345.59</v>
          </cell>
        </row>
        <row r="5157">
          <cell r="A5157">
            <v>102117</v>
          </cell>
          <cell r="B5157" t="str">
            <v>BOMBA CENTRÍFUGA, TRIFÁSICA, 1,5 CV OU 1,48 HP (NÃO INCLUI O FORNECIMENTO DA BOMBA). AF_12/2020</v>
          </cell>
          <cell r="C5157" t="str">
            <v>UN</v>
          </cell>
          <cell r="D5157">
            <v>114.51</v>
          </cell>
        </row>
        <row r="5158">
          <cell r="A5158">
            <v>102118</v>
          </cell>
          <cell r="B5158" t="str">
            <v>BOMBA CENTRÍFUGA, TRIFÁSICA, 3 CV OU 2,96 HP, HM 34 A 40 M, Q 8,6 A 14,8 M3/H - FORNECIMENTO E INSTALAÇÃO. AF_12/2020</v>
          </cell>
          <cell r="C5158" t="str">
            <v>UN</v>
          </cell>
          <cell r="D5158">
            <v>1835.14</v>
          </cell>
        </row>
        <row r="5159">
          <cell r="A5159">
            <v>102119</v>
          </cell>
          <cell r="B5159" t="str">
            <v>BOMBA CENTRÍFUGA, TRIFÁSICA, 3 CV OU 2,96 HP, HM 34 A 40 M, Q 8,6 A 14,8 M3/H (NÃO INCLUI O FORNECIMENTO DA BOMBA). AF_12/2020</v>
          </cell>
          <cell r="C5159" t="str">
            <v>UN</v>
          </cell>
          <cell r="D5159">
            <v>117.4</v>
          </cell>
        </row>
        <row r="5160">
          <cell r="A5160">
            <v>102121</v>
          </cell>
          <cell r="B5160" t="str">
            <v>MOTO BOMBA HORIZONTAL ATÉ 10 CV, HM 75 A 80 M, Q 25,4 A 48 (NÃO INCLUI O FORNECIMENTO DA BOMBA). AF_12/2020</v>
          </cell>
          <cell r="C5160" t="str">
            <v>UN</v>
          </cell>
          <cell r="D5160">
            <v>147.61000000000001</v>
          </cell>
        </row>
        <row r="5161">
          <cell r="A5161">
            <v>102122</v>
          </cell>
          <cell r="B5161" t="str">
            <v>BOMBA CENTRÍFUGA, TRIFÁSICA, 10 CV OU 9,86 HP, HM 85 A 140 M, Q 4,2 A 14,9 M3/H - FORNECIMENTO E INSTALAÇÃO. AF_12/2020</v>
          </cell>
          <cell r="C5161" t="str">
            <v>UN</v>
          </cell>
          <cell r="D5161">
            <v>6214.44</v>
          </cell>
        </row>
        <row r="5162">
          <cell r="A5162">
            <v>102123</v>
          </cell>
          <cell r="B5162" t="str">
            <v>BOMBA CENTRÍFUGA, TRIFÁSICA, 10 CV OU 9,86 HP, HM 85 A 140 M, Q 4,2 A 14,9 M3/H (NÃO INCLUI O FORNECIMENTO DA BOMBA). AF_12/2020</v>
          </cell>
          <cell r="C5162" t="str">
            <v>UN</v>
          </cell>
          <cell r="D5162">
            <v>156.19999999999999</v>
          </cell>
        </row>
        <row r="5163">
          <cell r="A5163">
            <v>102136</v>
          </cell>
          <cell r="B5163" t="str">
            <v>INSTALAÇÃO DE QUADRO ELÉTRICO PARA BOMBAS TRIFÁSICAS ATÉ 25 CV (NÃO INCLUI O FORNECIMENTO DO QUADRO). AF_12/2020</v>
          </cell>
          <cell r="C5163" t="str">
            <v>UN</v>
          </cell>
          <cell r="D5163">
            <v>55.12</v>
          </cell>
        </row>
        <row r="5164">
          <cell r="A5164">
            <v>102137</v>
          </cell>
          <cell r="B5164" t="str">
            <v>CHAVE DE BOIA AUTOMÁTICA SUPERIOR/INFERIOR 15A/250V - FORNECIMENTO E INSTALAÇÃO. AF_12/2020</v>
          </cell>
          <cell r="C5164" t="str">
            <v>UN</v>
          </cell>
          <cell r="D5164">
            <v>70.2</v>
          </cell>
        </row>
        <row r="5165">
          <cell r="A5165">
            <v>102138</v>
          </cell>
          <cell r="B5165" t="str">
            <v>MOTO BOMBA HORIZONTAL DE 12,5 A 25 CV, HM 140 M (NÃO INCLUI O FORNECIMENTO DA BOMBA). AF_12/2020</v>
          </cell>
          <cell r="C5165" t="str">
            <v>UN</v>
          </cell>
          <cell r="D5165">
            <v>170.21</v>
          </cell>
        </row>
        <row r="5166">
          <cell r="A5166">
            <v>103517</v>
          </cell>
          <cell r="B5166" t="str">
            <v>AQUECEDOR SOLAR COMPACTO, KIT PARA 1 COLETOR SOLAR EM VIDRO TEMPERADO E SERPENTINA EM TUBO DE COBRE COM SUPORTE, RESERVATÓRIO, FIXAÇÕES E TUBOS - FORNECIMENTO E INSTALAÇÃO. AF_12/2021</v>
          </cell>
          <cell r="C5166" t="str">
            <v>UN</v>
          </cell>
          <cell r="D5166">
            <v>3213.09</v>
          </cell>
        </row>
        <row r="5167">
          <cell r="A5167">
            <v>103519</v>
          </cell>
          <cell r="B5167" t="str">
            <v>BLOCO CONCRETADO NO LOCAL, 20X20X15CM, PARA BASE DE FIXAÇÃO DA ESTRUTURA SOLAR PARA LAJE DE CONCRETO - FORNECIMENTO E INSTALAÇÃO. AF_12/2021</v>
          </cell>
          <cell r="C5167" t="str">
            <v>UN</v>
          </cell>
          <cell r="D5167">
            <v>9.6</v>
          </cell>
        </row>
        <row r="5168">
          <cell r="A5168">
            <v>103520</v>
          </cell>
          <cell r="B5168" t="str">
            <v>RESERVATÓRIO TÉRMICO/BOILER SOLAR EM AÇO INOX 400 L COM 2 PLACAS COLETORAS EM VIDRO TEMPERADO COM SERPENTINA EM TUBO DE COBRE 2 X 1 M - FORNECIMENTO E INSTALAÇÃO. AF_12/2021</v>
          </cell>
          <cell r="C5168" t="str">
            <v>UN</v>
          </cell>
          <cell r="D5168">
            <v>5323.65</v>
          </cell>
        </row>
        <row r="5169">
          <cell r="A5169">
            <v>103521</v>
          </cell>
          <cell r="B5169" t="str">
            <v>RESERVATÓRIO TÉRMICO/BOILER SOLAR EM AÇO INOX 600 L COM 3 PLACAS COLETORAS EM VIDRO TEMPERADO COM SERPENTINA EM TUBO DE COBRE 2 X 1 M - FORNECIMENTO E INSTALAÇÃO. AF_12/2021</v>
          </cell>
          <cell r="C5169" t="str">
            <v>UN</v>
          </cell>
          <cell r="D5169">
            <v>7068.14</v>
          </cell>
        </row>
        <row r="5170">
          <cell r="A5170">
            <v>103522</v>
          </cell>
          <cell r="B5170" t="str">
            <v>RESERVATÓRIO TÉRMICO/BOILER SOLAR EM AÇO INOX 800 L COM 4 PLACAS COLETORAS EM VIDRO TEMPERADO COM SERPENTINA EM TUBO DE COBRE 2 X 1 M - FORNECIMENTO E INSTALAÇÃO. AF_12/2021</v>
          </cell>
          <cell r="C5170" t="str">
            <v>UN</v>
          </cell>
          <cell r="D5170">
            <v>7049.04</v>
          </cell>
        </row>
        <row r="5171">
          <cell r="A5171">
            <v>103523</v>
          </cell>
          <cell r="B5171" t="str">
            <v>RESERVATÓRIO TÉRMICO/BOILER SOLAR EM AÇO INOX 1000 L COM 5 PLACAS COLETORAS EM VIDRO TEMPERADO COM SERPENTINA EM TUBO DE COBRE 2 X 1 M - FORNECIMENTO E INSTALAÇÃO. AF_12/2021</v>
          </cell>
          <cell r="C5171" t="str">
            <v>UN</v>
          </cell>
          <cell r="D5171">
            <v>10648.24</v>
          </cell>
        </row>
        <row r="5172">
          <cell r="A5172">
            <v>93350</v>
          </cell>
          <cell r="B517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2" t="str">
            <v>UN</v>
          </cell>
          <cell r="D5172">
            <v>1087.1500000000001</v>
          </cell>
        </row>
        <row r="5173">
          <cell r="A5173">
            <v>93351</v>
          </cell>
          <cell r="B517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3" t="str">
            <v>UN</v>
          </cell>
          <cell r="D5173">
            <v>893.51</v>
          </cell>
        </row>
        <row r="5174">
          <cell r="A5174">
            <v>93352</v>
          </cell>
          <cell r="B517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4" t="str">
            <v>UN</v>
          </cell>
          <cell r="D5174">
            <v>700.24</v>
          </cell>
        </row>
        <row r="5175">
          <cell r="A5175">
            <v>93353</v>
          </cell>
          <cell r="B517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5" t="str">
            <v>UN</v>
          </cell>
          <cell r="D5175">
            <v>511.3</v>
          </cell>
        </row>
        <row r="5176">
          <cell r="A5176">
            <v>93354</v>
          </cell>
          <cell r="B517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6" t="str">
            <v>UN</v>
          </cell>
          <cell r="D5176">
            <v>796.73</v>
          </cell>
        </row>
        <row r="5177">
          <cell r="A5177">
            <v>93355</v>
          </cell>
          <cell r="B51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77" t="str">
            <v>UN</v>
          </cell>
          <cell r="D5177">
            <v>664.59</v>
          </cell>
        </row>
        <row r="5178">
          <cell r="A5178">
            <v>93356</v>
          </cell>
          <cell r="B517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8" t="str">
            <v>UN</v>
          </cell>
          <cell r="D5178">
            <v>531.12</v>
          </cell>
        </row>
        <row r="5179">
          <cell r="A5179">
            <v>93357</v>
          </cell>
          <cell r="B517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9" t="str">
            <v>UN</v>
          </cell>
          <cell r="D5179">
            <v>400.26</v>
          </cell>
        </row>
        <row r="5180">
          <cell r="A5180">
            <v>96520</v>
          </cell>
          <cell r="B5180" t="str">
            <v>ESCAVAÇÃO MECANIZADA PARA BLOCO DE COROAMENTO OU SAPATA COM RETROESCAVADEIRA (SEM ESCAVAÇÃO PARA COLOCAÇÃO DE FÔRMAS). AF_06/2017</v>
          </cell>
          <cell r="C5180" t="str">
            <v>M3</v>
          </cell>
          <cell r="D5180">
            <v>80.8</v>
          </cell>
        </row>
        <row r="5181">
          <cell r="A5181">
            <v>96521</v>
          </cell>
          <cell r="B5181" t="str">
            <v>ESCAVAÇÃO MECANIZADA PARA BLOCO DE COROAMENTO OU SAPATA COM RETROESCAVADEIRA (INCLUINDO ESCAVAÇÃO PARA COLOCAÇÃO DE FÔRMAS). AF_06/2017</v>
          </cell>
          <cell r="C5181" t="str">
            <v>M3</v>
          </cell>
          <cell r="D5181">
            <v>35.479999999999997</v>
          </cell>
        </row>
        <row r="5182">
          <cell r="A5182">
            <v>96522</v>
          </cell>
          <cell r="B5182" t="str">
            <v>ESCAVAÇÃO MANUAL PARA BLOCO DE COROAMENTO OU SAPATA (SEM ESCAVAÇÃO PARA COLOCAÇÃO DE FÔRMAS). AF_06/2017</v>
          </cell>
          <cell r="C5182" t="str">
            <v>M3</v>
          </cell>
          <cell r="D5182">
            <v>119.6</v>
          </cell>
        </row>
        <row r="5183">
          <cell r="A5183">
            <v>96523</v>
          </cell>
          <cell r="B5183" t="str">
            <v>ESCAVAÇÃO MANUAL PARA BLOCO DE COROAMENTO OU SAPATA (INCLUINDO ESCAVAÇÃO PARA COLOCAÇÃO DE FÔRMAS). AF_06/2017</v>
          </cell>
          <cell r="C5183" t="str">
            <v>M3</v>
          </cell>
          <cell r="D5183">
            <v>76.459999999999994</v>
          </cell>
        </row>
        <row r="5184">
          <cell r="A5184">
            <v>96524</v>
          </cell>
          <cell r="B5184" t="str">
            <v>ESCAVAÇÃO MECANIZADA PARA VIGA BALDRAME COM MINI-ESCAVADEIRA (SEM ESCAVAÇÃO PARA COLOCAÇÃO DE FÔRMAS). AF_06/2017</v>
          </cell>
          <cell r="C5184" t="str">
            <v>M3</v>
          </cell>
          <cell r="D5184">
            <v>142.93</v>
          </cell>
        </row>
        <row r="5185">
          <cell r="A5185">
            <v>96525</v>
          </cell>
          <cell r="B5185" t="str">
            <v>ESCAVAÇÃO MECANIZADA PARA VIGA BALDRAME COM MINI-ESCAVADEIRA (INCLUINDO ESCAVAÇÃO PARA COLOCAÇÃO DE FÔRMAS). AF_06/2017</v>
          </cell>
          <cell r="C5185" t="str">
            <v>M3</v>
          </cell>
          <cell r="D5185">
            <v>31.17</v>
          </cell>
        </row>
        <row r="5186">
          <cell r="A5186">
            <v>96526</v>
          </cell>
          <cell r="B5186" t="str">
            <v>ESCAVAÇÃO MANUAL DE VALA PARA VIGA BALDRAME (SEM ESCAVAÇÃO PARA COLOCAÇÃO DE FÔRMAS). AF_06/2017</v>
          </cell>
          <cell r="C5186" t="str">
            <v>M3</v>
          </cell>
          <cell r="D5186">
            <v>241.37</v>
          </cell>
        </row>
        <row r="5187">
          <cell r="A5187">
            <v>96527</v>
          </cell>
          <cell r="B5187" t="str">
            <v>ESCAVAÇÃO MANUAL DE VALA PARA VIGA BALDRAME (INCLUINDO ESCAVAÇÃO PARA COLOCAÇÃO DE FÔRMAS). AF_06/2017</v>
          </cell>
          <cell r="C5187" t="str">
            <v>M3</v>
          </cell>
          <cell r="D5187">
            <v>100.42</v>
          </cell>
        </row>
        <row r="5188">
          <cell r="A5188">
            <v>96528</v>
          </cell>
          <cell r="B5188" t="str">
            <v>FABRICAÇÃO, MONTAGEM E DESMONTAGEM DE FÔRMA PARA BLOCO DE COROAMENTO, EM MADEIRA SERRADA, E=25 MM, 1 UTILIZAÇÃO. AF_06/2017</v>
          </cell>
          <cell r="C5188" t="str">
            <v>M2</v>
          </cell>
          <cell r="D5188">
            <v>170.85</v>
          </cell>
        </row>
        <row r="5189">
          <cell r="A5189">
            <v>101114</v>
          </cell>
          <cell r="B5189" t="str">
            <v>ESCAVAÇÃO HORIZONTAL EM SOLO DE 1A CATEGORIA COM TRATOR DE ESTEIRAS (100HP/LÂMINA: 2,19M3). AF_07/2020</v>
          </cell>
          <cell r="C5189" t="str">
            <v>M3</v>
          </cell>
          <cell r="D5189">
            <v>3.27</v>
          </cell>
        </row>
        <row r="5190">
          <cell r="A5190">
            <v>101115</v>
          </cell>
          <cell r="B5190" t="str">
            <v>ESCAVAÇÃO HORIZONTAL EM SOLO DE 1A CATEGORIA COM TRATOR DE ESTEIRAS (150HP/LÂMINA: 3,18M3). AF_07/2020</v>
          </cell>
          <cell r="C5190" t="str">
            <v>M3</v>
          </cell>
          <cell r="D5190">
            <v>2.8</v>
          </cell>
        </row>
        <row r="5191">
          <cell r="A5191">
            <v>101116</v>
          </cell>
          <cell r="B5191" t="str">
            <v>ESCAVAÇÃO HORIZONTAL EM SOLO DE 1A CATEGORIA COM TRATOR DE ESTEIRAS (170HP/LÂMINA: 5,20M3). AF_07/2020</v>
          </cell>
          <cell r="C5191" t="str">
            <v>M3</v>
          </cell>
          <cell r="D5191">
            <v>1.76</v>
          </cell>
        </row>
        <row r="5192">
          <cell r="A5192">
            <v>101117</v>
          </cell>
          <cell r="B5192" t="str">
            <v>ESCAVAÇÃO HORIZONTAL EM SOLO DE 1A CATEGORIA COM TRATOR DE ESTEIRAS (347HP/LÂMINA: 8,70M3). AF_07/2020</v>
          </cell>
          <cell r="C5192" t="str">
            <v>M3</v>
          </cell>
          <cell r="D5192">
            <v>2.5299999999999998</v>
          </cell>
        </row>
        <row r="5193">
          <cell r="A5193">
            <v>101118</v>
          </cell>
          <cell r="B5193" t="str">
            <v>ESCAVAÇÃO HORIZONTAL EM SOLO DE 1A CATEGORIA COM TRATOR DE ESTEIRAS (125HP/LÂMINA: 2,70M3). AF_07/2020</v>
          </cell>
          <cell r="C5193" t="str">
            <v>M3</v>
          </cell>
          <cell r="D5193">
            <v>2.85</v>
          </cell>
        </row>
        <row r="5194">
          <cell r="A5194">
            <v>101119</v>
          </cell>
          <cell r="B5194" t="str">
            <v>ESCAVAÇÃO HORIZONTAL, INCLUINDO ESCARIFICAÇÃO EM SOLO DE 2A CATEGORIA COM TRATOR DE ESTEIRAS (100HP/LÂMINA: 2,19M3). AF_07/2020</v>
          </cell>
          <cell r="C5194" t="str">
            <v>M3</v>
          </cell>
          <cell r="D5194">
            <v>6.25</v>
          </cell>
        </row>
        <row r="5195">
          <cell r="A5195">
            <v>101120</v>
          </cell>
          <cell r="B5195" t="str">
            <v>ESCAVAÇÃO HORIZONTAL, INCLUINDO ESCARIFICAÇÃO EM SOLO DE 2A CATEGORIA COM TRATOR DE ESTEIRAS (150HP/LÂMINA: 3,18M3). AF_07/2020</v>
          </cell>
          <cell r="C5195" t="str">
            <v>M3</v>
          </cell>
          <cell r="D5195">
            <v>5.37</v>
          </cell>
        </row>
        <row r="5196">
          <cell r="A5196">
            <v>101121</v>
          </cell>
          <cell r="B5196" t="str">
            <v>ESCAVAÇÃO HORIZONTAL, INCLUINDO ESCARIFICAÇÃO EM SOLO DE 2A CATEGORIA COM TRATOR DE ESTEIRAS (170HP/LÂMINA: 5,20M3). AF_07/2020</v>
          </cell>
          <cell r="C5196" t="str">
            <v>M3</v>
          </cell>
          <cell r="D5196">
            <v>3.38</v>
          </cell>
        </row>
        <row r="5197">
          <cell r="A5197">
            <v>101122</v>
          </cell>
          <cell r="B5197" t="str">
            <v>ESCAVAÇÃO HORIZONTAL, INCLUINDO ESCARIFICAÇÃO EM SOLO DE 2A CATEGORIA COM TRATOR DE ESTEIRAS (347HP/LÂMINA: 8,70M3). AF_07/2020</v>
          </cell>
          <cell r="C5197" t="str">
            <v>M3</v>
          </cell>
          <cell r="D5197">
            <v>4.82</v>
          </cell>
        </row>
        <row r="5198">
          <cell r="A5198">
            <v>101123</v>
          </cell>
          <cell r="B5198" t="str">
            <v>ESCAVAÇÃO HORIZONTAL, INCLUINDO ESCARIFICAÇÃO EM SOLO DE 2A CATEGORIA COM TRATOR DE ESTEIRAS (125HP/LÂMINA: 2,70M3). AF_07/2020</v>
          </cell>
          <cell r="C5198" t="str">
            <v>M3</v>
          </cell>
          <cell r="D5198">
            <v>5.44</v>
          </cell>
        </row>
        <row r="5199">
          <cell r="A5199">
            <v>101124</v>
          </cell>
          <cell r="B5199" t="str">
            <v>ESCAVAÇÃO HORIZONTAL, INCLUINDO CARGA E DESCARGA EM SOLO DE 1A CATEGORIA COM TRATOR DE ESTEIRAS (100HP/LÂMINA: 2,19M3). AF_07/2020</v>
          </cell>
          <cell r="C5199" t="str">
            <v>M3</v>
          </cell>
          <cell r="D5199">
            <v>10.97</v>
          </cell>
        </row>
        <row r="5200">
          <cell r="A5200">
            <v>101125</v>
          </cell>
          <cell r="B5200" t="str">
            <v>ESCAVAÇÃO HORIZONTAL, INCLUINDO CARGA E DESCARGA EM SOLO DE 1A CATEGORIA COM TRATOR DE ESTEIRAS (150HP/LÂMINA: 3,18M3). AF_07/2020</v>
          </cell>
          <cell r="C5200" t="str">
            <v>M3</v>
          </cell>
          <cell r="D5200">
            <v>10.5</v>
          </cell>
        </row>
        <row r="5201">
          <cell r="A5201">
            <v>101126</v>
          </cell>
          <cell r="B5201" t="str">
            <v>ESCAVAÇÃO HORIZONTAL, INCLUINDO CARGA E DESCARGA EM SOLO DE 1A CATEGORIA COM TRATOR DE ESTEIRAS (170HP/LÂMINA: 5,20M3). AF_07/2020</v>
          </cell>
          <cell r="C5201" t="str">
            <v>M3</v>
          </cell>
          <cell r="D5201">
            <v>9.4499999999999993</v>
          </cell>
        </row>
        <row r="5202">
          <cell r="A5202">
            <v>101127</v>
          </cell>
          <cell r="B5202" t="str">
            <v>ESCAVAÇÃO HORIZONTAL, INCLUINDO CARGA E DESCARGA EM SOLO DE 1A CATEGORIA COM TRATOR DE ESTEIRAS (347HP/LÂMINA: 8,70M3). AF_07/2020</v>
          </cell>
          <cell r="C5202" t="str">
            <v>M3</v>
          </cell>
          <cell r="D5202">
            <v>10.23</v>
          </cell>
        </row>
        <row r="5203">
          <cell r="A5203">
            <v>101128</v>
          </cell>
          <cell r="B5203" t="str">
            <v>ESCAVAÇÃO HORIZONTAL, INCLUINDO CARGA E DESCARGA EM SOLO DE 1A CATEGORIA COM TRATOR DE ESTEIRAS (125HP/LÂMINA: 2,70M3). AF_07/2020</v>
          </cell>
          <cell r="C5203" t="str">
            <v>M3</v>
          </cell>
          <cell r="D5203">
            <v>10.55</v>
          </cell>
        </row>
        <row r="5204">
          <cell r="A5204">
            <v>101129</v>
          </cell>
          <cell r="B5204" t="str">
            <v>ESCAVAÇÃO HORIZONTAL, INCLUINDO ESCARIFICAÇÃO, CARGA E DESCARGA EM SOLO DE 2A CATEGORIA COM TRATOR DE ESTEIRAS (100HP/LÂMINA: 2,19M3). AF_07/2020</v>
          </cell>
          <cell r="C5204" t="str">
            <v>M3</v>
          </cell>
          <cell r="D5204">
            <v>14.25</v>
          </cell>
        </row>
        <row r="5205">
          <cell r="A5205">
            <v>101130</v>
          </cell>
          <cell r="B5205" t="str">
            <v>ESCAVAÇÃO HORIZONTAL, INCLUINDO ESCARIFICAÇÃO, CARGA E DESCARGA EM SOLO DE 2A CATEGORIA COM TRATOR DE ESTEIRAS (150HP/LÂMINA: 3,18M3). AF_07/2020</v>
          </cell>
          <cell r="C5205" t="str">
            <v>M3</v>
          </cell>
          <cell r="D5205">
            <v>13.37</v>
          </cell>
        </row>
        <row r="5206">
          <cell r="A5206">
            <v>101131</v>
          </cell>
          <cell r="B5206" t="str">
            <v>ESCAVAÇÃO HORIZONTAL, INCLUINDO ESCARIFICAÇÃO, CARGA E DESCARGA EM SOLO DE 2A CATEGORIA COM TRATOR DE ESTEIRAS (170HP/LÂMINA: 5,20M3). AF_07/2020</v>
          </cell>
          <cell r="C5206" t="str">
            <v>M3</v>
          </cell>
          <cell r="D5206">
            <v>11.38</v>
          </cell>
        </row>
        <row r="5207">
          <cell r="A5207">
            <v>101132</v>
          </cell>
          <cell r="B5207" t="str">
            <v>ESCAVAÇÃO HORIZONTAL, INCLUINDO ESCARIFICAÇÃO, CARGA E DESCARGA EM SOLO DE 2A CATEGORIA COM TRATOR DE ESTEIRAS (347HP/LÂMINA: 8,70M3). AF_07/2020</v>
          </cell>
          <cell r="C5207" t="str">
            <v>M3</v>
          </cell>
          <cell r="D5207">
            <v>12.82</v>
          </cell>
        </row>
        <row r="5208">
          <cell r="A5208">
            <v>101133</v>
          </cell>
          <cell r="B5208" t="str">
            <v>ESCAVAÇÃO HORIZONTAL, INCLUINDO ESCARIFICAÇÃO, CARGA E DESCARGA EM SOLO DE 2A CATEGORIA COM TRATOR DE ESTEIRAS (125HP/LÂMINA: 2,70M3). AF_07/2020</v>
          </cell>
          <cell r="C5208" t="str">
            <v>M3</v>
          </cell>
          <cell r="D5208">
            <v>13.44</v>
          </cell>
        </row>
        <row r="5209">
          <cell r="A5209">
            <v>101134</v>
          </cell>
          <cell r="B5209" t="str">
            <v>ESCAVAÇÃO HORIZONTAL, INCLUINDO CARGA, DESCARGA E TRANSPORTE EM SOLO DE 1A CATEGORIA COM TRATOR DE ESTEIRAS (100HP/LÂMINA: 2,19M3) E CAMINHÃO BASCULANTE DE 10M3, DMT ATÉ 200M. AF_07/2020</v>
          </cell>
          <cell r="C5209" t="str">
            <v>M3</v>
          </cell>
          <cell r="D5209">
            <v>11.43</v>
          </cell>
        </row>
        <row r="5210">
          <cell r="A5210">
            <v>101135</v>
          </cell>
          <cell r="B5210" t="str">
            <v>ESCAVAÇÃO HORIZONTAL, INCLUINDO CARGA, DESCARGA E TRANSPORTE EM SOLO DE 1A CATEGORIA COM TRATOR DE ESTEIRAS (150HP/LÂMINA: 3,18M3) E CAMINHÃO BASCULANTE DE 10M3, DMT ATÉ 200M AF_07/2020</v>
          </cell>
          <cell r="C5210" t="str">
            <v>M3</v>
          </cell>
          <cell r="D5210">
            <v>10.96</v>
          </cell>
        </row>
        <row r="5211">
          <cell r="A5211">
            <v>101136</v>
          </cell>
          <cell r="B5211" t="str">
            <v>ESCAVAÇÃO HORIZONTAL, INCLUINDO CARGA, DESCARGA E TRANSPORTE EM SOLO DE 1A CATEGORIA COM TRATOR DE ESTEIRAS (170HP/LÂMINA: 5,20M3) E CAMINHÃO BASCULANTE DE 10M3, DMT ATÉ 200M. AF_07/2020</v>
          </cell>
          <cell r="C5211" t="str">
            <v>M3</v>
          </cell>
          <cell r="D5211">
            <v>9.92</v>
          </cell>
        </row>
        <row r="5212">
          <cell r="A5212">
            <v>101137</v>
          </cell>
          <cell r="B5212" t="str">
            <v>ESCAVAÇÃO HORIZONTAL, INCLUINDO CARGA, DESCARGA E TRANSPORTE EM SOLO DE 1A CATEGORIA COM TRATOR DE ESTEIRAS (347HP/LÂMINA: 8,70M3) E CAMINHÃO BASCULANTE DE 10M3, DMT ATÉ 200M. AF_07/2020</v>
          </cell>
          <cell r="C5212" t="str">
            <v>M3</v>
          </cell>
          <cell r="D5212">
            <v>10.69</v>
          </cell>
        </row>
        <row r="5213">
          <cell r="A5213">
            <v>101138</v>
          </cell>
          <cell r="B5213" t="str">
            <v>ESCAVAÇÃO HORIZONTAL, INCLUINDO CARGA, DESCARGA E TRANSPORTE EM SOLO DE 1A CATEGORIA COM TRATOR DE ESTEIRAS (125HP/LÂMINA: 2,70M3) E CAMINHÃO BASCULANTE DE 10M3, DMT ATÉ 200M. AF_07/2020</v>
          </cell>
          <cell r="C5213" t="str">
            <v>M3</v>
          </cell>
          <cell r="D5213">
            <v>11.01</v>
          </cell>
        </row>
        <row r="5214">
          <cell r="A5214">
            <v>101139</v>
          </cell>
          <cell r="B5214" t="str">
            <v>ESCAVAÇÃO HORIZONTAL, INCLUINDO  ESCARIFICAÇÃO, CARGA, DESCARGA E TRANSPORTE EM SOLO DE 2A CATEGORIA COM TRATOR DE ESTEIRAS (100HP/LÂMINA: 2,19M3) E CAMINHÃO BASCULANTE DE 10M3, DMT ATÉ 200M. AF_07/2020</v>
          </cell>
          <cell r="C5214" t="str">
            <v>M3</v>
          </cell>
          <cell r="D5214">
            <v>14.72</v>
          </cell>
        </row>
        <row r="5215">
          <cell r="A5215">
            <v>101140</v>
          </cell>
          <cell r="B5215" t="str">
            <v>ESCAVAÇÃO HORIZONTAL, INCLUINDO ESCARIFICAÇÃO, CARGA, DESCARGA E TRANSPORTE EM SOLO DE 2A CATEGORIA COM TRATOR DE ESTEIRAS (150HP/LÂMINA: 3,18M3) E CAMINHÃO BASCULANTE DE 10M3, DMT ATÉ 200M. AF_07/2020</v>
          </cell>
          <cell r="C5215" t="str">
            <v>M3</v>
          </cell>
          <cell r="D5215">
            <v>13.84</v>
          </cell>
        </row>
        <row r="5216">
          <cell r="A5216">
            <v>101141</v>
          </cell>
          <cell r="B5216" t="str">
            <v>ESCAVAÇÃO HORIZONTAL, INCLUINDO ESCARIFICAÇÃO, CARGA, DESCARGA E TRANSPORTE EM SOLO DE 2A CATEGORIA COM TRATOR DE ESTEIRAS (170HP/LÂMINA: 5,20M3) E CAMINHÃO BASCULANTE DE 10M3, DMT ATÉ 200M. AF_07/2020</v>
          </cell>
          <cell r="C5216" t="str">
            <v>M3</v>
          </cell>
          <cell r="D5216">
            <v>11.85</v>
          </cell>
        </row>
        <row r="5217">
          <cell r="A5217">
            <v>101142</v>
          </cell>
          <cell r="B5217" t="str">
            <v>ESCAVAÇÃO HORIZONTAL, INCLUINDO ESCARIFICAÇÃO, CARGA, DESCARGA E TRANSPORTE EM SOLO DE 2A CATEGORIA COM TRATOR DE ESTEIRAS (347HP/LÂMINA: 8,70M3) E CAMINHÃO BASCULANTE DE 10M3, DMT ATÉ 200M. AF_07/2020</v>
          </cell>
          <cell r="C5217" t="str">
            <v>M3</v>
          </cell>
          <cell r="D5217">
            <v>13.29</v>
          </cell>
        </row>
        <row r="5218">
          <cell r="A5218">
            <v>101143</v>
          </cell>
          <cell r="B5218" t="str">
            <v>ESCAVAÇÃO HORIZONTAL, INCLUINDO ESCARIFICAÇÃO, CARGA, DESCARGA E TRANSPORTE EM SOLO DE 2A CATEGORIA COM TRATOR DE ESTEIRAS (125HP/LÂMINA: 2,70M3) E CAMINHÃO BASCULANTE DE 10M3, DMT ATÉ 200M. AF_07/2020</v>
          </cell>
          <cell r="C5218" t="str">
            <v>M3</v>
          </cell>
          <cell r="D5218">
            <v>13.91</v>
          </cell>
        </row>
        <row r="5219">
          <cell r="A5219">
            <v>101144</v>
          </cell>
          <cell r="B5219" t="str">
            <v>ESCAVAÇÃO HORIZONTAL, INCLUINDO CARGA, DESCARGA E TRANSPORTE EM SOLO DE 1A CATEGORIA COM TRATOR DE ESTEIRAS (100HP/LÂMINA: 2,19M3) E CAMINHÃO BASCULANTE DE 14M3, DMT ATÉ 200M. AF_07/2020</v>
          </cell>
          <cell r="C5219" t="str">
            <v>M3</v>
          </cell>
          <cell r="D5219">
            <v>12.84</v>
          </cell>
        </row>
        <row r="5220">
          <cell r="A5220">
            <v>101145</v>
          </cell>
          <cell r="B5220" t="str">
            <v>ESCAVAÇÃO HORIZONTAL, INCLUINDO CARGA, DESCARGA E TRANSPORTE EM SOLO DE 1A CATEGORIA COM TRATOR DE ESTEIRAS (150HP/LÂMINA: 3,18M3) E CAMINHÃO BASCULANTE DE 14M3, DMT ATÉ 200M. AF_07/2020</v>
          </cell>
          <cell r="C5220" t="str">
            <v>M3</v>
          </cell>
          <cell r="D5220">
            <v>12.37</v>
          </cell>
        </row>
        <row r="5221">
          <cell r="A5221">
            <v>101146</v>
          </cell>
          <cell r="B5221" t="str">
            <v>ESCAVAÇÃO HORIZONTAL, INCLUINDO CARGA, DESCARGA E TRANSPORTE EM SOLO DE 1A CATEGORIA COM TRATOR DE ESTEIRAS (170HP/LÂMINA: 5,20M3) E CAMINHÃO BASCULANTE DE 14M3, DMT ATÉ 200M. AF_07/2020</v>
          </cell>
          <cell r="C5221" t="str">
            <v>M3</v>
          </cell>
          <cell r="D5221">
            <v>11.33</v>
          </cell>
        </row>
        <row r="5222">
          <cell r="A5222">
            <v>101147</v>
          </cell>
          <cell r="B5222" t="str">
            <v>ESCAVAÇÃO HORIZONTAL, INCLUINDO CARGA, DESCARGA E TRANSPORTE EM SOLO DE 1A CATEGORIA COM TRATOR DE ESTEIRAS (347HP/LÂMINA: 8,70M3) E CAMINHÃO BASCULANTE DE 14M3, DMT ATÉ 200M. AF_07/2020</v>
          </cell>
          <cell r="C5222" t="str">
            <v>M3</v>
          </cell>
          <cell r="D5222">
            <v>12.1</v>
          </cell>
        </row>
        <row r="5223">
          <cell r="A5223">
            <v>101148</v>
          </cell>
          <cell r="B5223" t="str">
            <v>ESCAVAÇÃO HORIZONTAL, INCLUINDO CARGA, DESCARGA E TRANSPORTE EM SOLO DE 1A CATEGORIA COM TRATOR DE ESTEIRAS (125HP/LÂMINA: 2,70M3) E CAMINHÃO BASCULANTE DE 14M3, DMT ATÉ 200M. AF_07/2020</v>
          </cell>
          <cell r="C5223" t="str">
            <v>M3</v>
          </cell>
          <cell r="D5223">
            <v>12.42</v>
          </cell>
        </row>
        <row r="5224">
          <cell r="A5224">
            <v>101149</v>
          </cell>
          <cell r="B5224" t="str">
            <v>ESCAVAÇÃO HORIZONTAL, INCLUINDO ESCARIFICAÇÃO, CARGA, DESCARGA E TRANSPORTE EM SOLO DE 2A CATEGORIA COM TRATOR DE ESTEIRAS (100HP/LÂMINA: 2,19M3) E CAMINHÃO BASCULANTE DE 14M3, DMT ATÉ 200M. AF_07/2020</v>
          </cell>
          <cell r="C5224" t="str">
            <v>M3</v>
          </cell>
          <cell r="D5224">
            <v>16.2</v>
          </cell>
        </row>
        <row r="5225">
          <cell r="A5225">
            <v>101150</v>
          </cell>
          <cell r="B5225" t="str">
            <v>ESCAVAÇÃO HORIZONTAL, INCLUINDO ESCARIFICAÇÃO, CARGA, DESCARGA E TRANSPORTE EM SOLO DE 2A CATEGORIA COM TRATOR DE ESTEIRAS (150HP/LÂMINA: 3,18M3) E CAMINHÃO BASCULANTE DE 14M3, DMT ATÉ 200M. AF_07/2020</v>
          </cell>
          <cell r="C5225" t="str">
            <v>M3</v>
          </cell>
          <cell r="D5225">
            <v>15.32</v>
          </cell>
        </row>
        <row r="5226">
          <cell r="A5226">
            <v>101151</v>
          </cell>
          <cell r="B5226" t="str">
            <v>ESCAVAÇÃO HORIZONTAL, INCLUINDO ESCARIFICAÇÃO, CARGA, DESCARGA E TRANSPORTE EM SOLO DE 2A CATEGORIA COM TRATOR DE ESTEIRAS (170HP/LÂMINA: 5,20M3) E CAMINHÃO BASCULANTE DE 14M3, DMT ATÉ 200M. AF_07/2020</v>
          </cell>
          <cell r="C5226" t="str">
            <v>M3</v>
          </cell>
          <cell r="D5226">
            <v>13.33</v>
          </cell>
        </row>
        <row r="5227">
          <cell r="A5227">
            <v>101152</v>
          </cell>
          <cell r="B5227" t="str">
            <v>ESCAVAÇÃO HORIZONTAL, INCLUINDO ESCARIFICAÇÃO, CARGA, DESCARGA E TRANSPORTE EM SOLO DE 2A CATEGORIA COM TRATOR DE ESTEIRAS (347HP/LÂMINA: 8,70M3) E CAMINHÃO BASCULANTE DE 14M3, DMT ATÉ 200M. AF_07/2020</v>
          </cell>
          <cell r="C5227" t="str">
            <v>M3</v>
          </cell>
          <cell r="D5227">
            <v>14.77</v>
          </cell>
        </row>
        <row r="5228">
          <cell r="A5228">
            <v>101153</v>
          </cell>
          <cell r="B5228" t="str">
            <v>ESCAVAÇÃO HORIZONTAL, INCLUINDO ESCARIFICAÇÃO, CARGA, DESCARGA E TRANSPORTE EM SOLO DE 2A CATEGORIA COM TRATOR DE ESTEIRAS (125HP/LÂMINA: 2,70M3) E CAMINHÃO BASCULANTE DE 14M3, DMT ATÉ 200M. AF_07/2020</v>
          </cell>
          <cell r="C5228" t="str">
            <v>M3</v>
          </cell>
          <cell r="D5228">
            <v>15.39</v>
          </cell>
        </row>
        <row r="5229">
          <cell r="A5229">
            <v>101206</v>
          </cell>
          <cell r="B5229"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29" t="str">
            <v>M3</v>
          </cell>
          <cell r="D5229">
            <v>10.77</v>
          </cell>
        </row>
        <row r="5230">
          <cell r="A5230">
            <v>101207</v>
          </cell>
          <cell r="B5230"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0" t="str">
            <v>M3</v>
          </cell>
          <cell r="D5230">
            <v>9.52</v>
          </cell>
        </row>
        <row r="5231">
          <cell r="A5231">
            <v>101208</v>
          </cell>
          <cell r="B5231"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1" t="str">
            <v>M3</v>
          </cell>
          <cell r="D5231">
            <v>9.19</v>
          </cell>
        </row>
        <row r="5232">
          <cell r="A5232">
            <v>101209</v>
          </cell>
          <cell r="B5232"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2" t="str">
            <v>M3</v>
          </cell>
          <cell r="D5232">
            <v>8.56</v>
          </cell>
        </row>
        <row r="5233">
          <cell r="A5233">
            <v>101210</v>
          </cell>
          <cell r="B5233"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3" t="str">
            <v>M3</v>
          </cell>
          <cell r="D5233">
            <v>15.27</v>
          </cell>
        </row>
        <row r="5234">
          <cell r="A5234">
            <v>101211</v>
          </cell>
          <cell r="B5234"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4" t="str">
            <v>M3</v>
          </cell>
          <cell r="D5234">
            <v>16.399999999999999</v>
          </cell>
        </row>
        <row r="5235">
          <cell r="A5235">
            <v>101212</v>
          </cell>
          <cell r="B5235"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5" t="str">
            <v>M3</v>
          </cell>
          <cell r="D5235">
            <v>19.079999999999998</v>
          </cell>
        </row>
        <row r="5236">
          <cell r="A5236">
            <v>101213</v>
          </cell>
          <cell r="B5236"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6" t="str">
            <v>M3</v>
          </cell>
          <cell r="D5236">
            <v>21.22</v>
          </cell>
        </row>
        <row r="5237">
          <cell r="A5237">
            <v>101214</v>
          </cell>
          <cell r="B523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37" t="str">
            <v>M3</v>
          </cell>
          <cell r="D5237">
            <v>25.79</v>
          </cell>
        </row>
        <row r="5238">
          <cell r="A5238">
            <v>101215</v>
          </cell>
          <cell r="B5238"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38" t="str">
            <v>M3</v>
          </cell>
          <cell r="D5238">
            <v>14.64</v>
          </cell>
        </row>
        <row r="5239">
          <cell r="A5239">
            <v>101216</v>
          </cell>
          <cell r="B5239"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39" t="str">
            <v>M3</v>
          </cell>
          <cell r="D5239">
            <v>15.42</v>
          </cell>
        </row>
        <row r="5240">
          <cell r="A5240">
            <v>101217</v>
          </cell>
          <cell r="B5240"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0" t="str">
            <v>M3</v>
          </cell>
          <cell r="D5240">
            <v>17.89</v>
          </cell>
        </row>
        <row r="5241">
          <cell r="A5241">
            <v>101218</v>
          </cell>
          <cell r="B5241"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1" t="str">
            <v>M3</v>
          </cell>
          <cell r="D5241">
            <v>19.03</v>
          </cell>
        </row>
        <row r="5242">
          <cell r="A5242">
            <v>101219</v>
          </cell>
          <cell r="B5242"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2" t="str">
            <v>M3</v>
          </cell>
          <cell r="D5242">
            <v>23.14</v>
          </cell>
        </row>
        <row r="5243">
          <cell r="A5243">
            <v>101220</v>
          </cell>
          <cell r="B5243"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3" t="str">
            <v>M3</v>
          </cell>
          <cell r="D5243">
            <v>14.35</v>
          </cell>
        </row>
        <row r="5244">
          <cell r="A5244">
            <v>101221</v>
          </cell>
          <cell r="B5244"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4" t="str">
            <v>M3</v>
          </cell>
          <cell r="D5244">
            <v>15.25</v>
          </cell>
        </row>
        <row r="5245">
          <cell r="A5245">
            <v>101222</v>
          </cell>
          <cell r="B5245"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5" t="str">
            <v>M3</v>
          </cell>
          <cell r="D5245">
            <v>17.71</v>
          </cell>
        </row>
        <row r="5246">
          <cell r="A5246">
            <v>101223</v>
          </cell>
          <cell r="B5246"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6" t="str">
            <v>M3</v>
          </cell>
          <cell r="D5246">
            <v>19.66</v>
          </cell>
        </row>
        <row r="5247">
          <cell r="A5247">
            <v>101224</v>
          </cell>
          <cell r="B5247"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47" t="str">
            <v>M3</v>
          </cell>
          <cell r="D5247">
            <v>24.64</v>
          </cell>
        </row>
        <row r="5248">
          <cell r="A5248">
            <v>101225</v>
          </cell>
          <cell r="B524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48" t="str">
            <v>M3</v>
          </cell>
          <cell r="D5248">
            <v>13.22</v>
          </cell>
        </row>
        <row r="5249">
          <cell r="A5249">
            <v>101226</v>
          </cell>
          <cell r="B524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49" t="str">
            <v>M3</v>
          </cell>
          <cell r="D5249">
            <v>14</v>
          </cell>
        </row>
        <row r="5250">
          <cell r="A5250">
            <v>101227</v>
          </cell>
          <cell r="B5250"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0" t="str">
            <v>M3</v>
          </cell>
          <cell r="D5250">
            <v>16.21</v>
          </cell>
        </row>
        <row r="5251">
          <cell r="A5251">
            <v>101228</v>
          </cell>
          <cell r="B5251"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1" t="str">
            <v>M3</v>
          </cell>
          <cell r="D5251">
            <v>17.39</v>
          </cell>
        </row>
        <row r="5252">
          <cell r="A5252">
            <v>101229</v>
          </cell>
          <cell r="B5252"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2" t="str">
            <v>M3</v>
          </cell>
          <cell r="D5252">
            <v>21.88</v>
          </cell>
        </row>
        <row r="5253">
          <cell r="A5253">
            <v>101230</v>
          </cell>
          <cell r="B5253"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3" t="str">
            <v>M3</v>
          </cell>
          <cell r="D5253">
            <v>9.52</v>
          </cell>
        </row>
        <row r="5254">
          <cell r="A5254">
            <v>101231</v>
          </cell>
          <cell r="B5254"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4" t="str">
            <v>M3</v>
          </cell>
          <cell r="D5254">
            <v>9.09</v>
          </cell>
        </row>
        <row r="5255">
          <cell r="A5255">
            <v>101232</v>
          </cell>
          <cell r="B5255"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5" t="str">
            <v>M3</v>
          </cell>
          <cell r="D5255">
            <v>8.25</v>
          </cell>
        </row>
        <row r="5256">
          <cell r="A5256">
            <v>101233</v>
          </cell>
          <cell r="B5256"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6" t="str">
            <v>M3</v>
          </cell>
          <cell r="D5256">
            <v>7.63</v>
          </cell>
        </row>
        <row r="5257">
          <cell r="A5257">
            <v>101234</v>
          </cell>
          <cell r="B5257"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57" t="str">
            <v>M3</v>
          </cell>
          <cell r="D5257">
            <v>14.83</v>
          </cell>
        </row>
        <row r="5258">
          <cell r="A5258">
            <v>101235</v>
          </cell>
          <cell r="B5258"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58" t="str">
            <v>M3</v>
          </cell>
          <cell r="D5258">
            <v>15.71</v>
          </cell>
        </row>
        <row r="5259">
          <cell r="A5259">
            <v>101236</v>
          </cell>
          <cell r="B5259"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59" t="str">
            <v>M3</v>
          </cell>
          <cell r="D5259">
            <v>18.27</v>
          </cell>
        </row>
        <row r="5260">
          <cell r="A5260">
            <v>101237</v>
          </cell>
          <cell r="B5260"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0" t="str">
            <v>M3</v>
          </cell>
          <cell r="D5260">
            <v>19.579999999999998</v>
          </cell>
        </row>
        <row r="5261">
          <cell r="A5261">
            <v>101238</v>
          </cell>
          <cell r="B5261"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1" t="str">
            <v>M3</v>
          </cell>
          <cell r="D5261">
            <v>24.71</v>
          </cell>
        </row>
        <row r="5262">
          <cell r="A5262">
            <v>101239</v>
          </cell>
          <cell r="B5262"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2" t="str">
            <v>M3</v>
          </cell>
          <cell r="D5262">
            <v>13.21</v>
          </cell>
        </row>
        <row r="5263">
          <cell r="A5263">
            <v>101240</v>
          </cell>
          <cell r="B5263"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3" t="str">
            <v>M3</v>
          </cell>
          <cell r="D5263">
            <v>14</v>
          </cell>
        </row>
        <row r="5264">
          <cell r="A5264">
            <v>101241</v>
          </cell>
          <cell r="B5264"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4" t="str">
            <v>M3</v>
          </cell>
          <cell r="D5264">
            <v>16.32</v>
          </cell>
        </row>
        <row r="5265">
          <cell r="A5265">
            <v>101242</v>
          </cell>
          <cell r="B526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5" t="str">
            <v>M3</v>
          </cell>
          <cell r="D5265">
            <v>18.16</v>
          </cell>
        </row>
        <row r="5266">
          <cell r="A5266">
            <v>101243</v>
          </cell>
          <cell r="B5266"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6" t="str">
            <v>M3</v>
          </cell>
          <cell r="D5266">
            <v>22.12</v>
          </cell>
        </row>
        <row r="5267">
          <cell r="A5267">
            <v>101244</v>
          </cell>
          <cell r="B526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67" t="str">
            <v>M3</v>
          </cell>
          <cell r="D5267">
            <v>13.76</v>
          </cell>
        </row>
        <row r="5268">
          <cell r="A5268">
            <v>101245</v>
          </cell>
          <cell r="B5268"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68" t="str">
            <v>M3</v>
          </cell>
          <cell r="D5268">
            <v>14.64</v>
          </cell>
        </row>
        <row r="5269">
          <cell r="A5269">
            <v>101246</v>
          </cell>
          <cell r="B5269"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69" t="str">
            <v>M3</v>
          </cell>
          <cell r="D5269">
            <v>17.03</v>
          </cell>
        </row>
        <row r="5270">
          <cell r="A5270">
            <v>101247</v>
          </cell>
          <cell r="B5270"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0" t="str">
            <v>M3</v>
          </cell>
          <cell r="D5270">
            <v>18.87</v>
          </cell>
        </row>
        <row r="5271">
          <cell r="A5271">
            <v>101248</v>
          </cell>
          <cell r="B5271"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1" t="str">
            <v>M3</v>
          </cell>
          <cell r="D5271">
            <v>23.65</v>
          </cell>
        </row>
        <row r="5272">
          <cell r="A5272">
            <v>101249</v>
          </cell>
          <cell r="B5272"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2" t="str">
            <v>M3</v>
          </cell>
          <cell r="D5272">
            <v>12.11</v>
          </cell>
        </row>
        <row r="5273">
          <cell r="A5273">
            <v>101250</v>
          </cell>
          <cell r="B5273"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3" t="str">
            <v>M3</v>
          </cell>
          <cell r="D5273">
            <v>13.39</v>
          </cell>
        </row>
        <row r="5274">
          <cell r="A5274">
            <v>101251</v>
          </cell>
          <cell r="B5274"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4" t="str">
            <v>M3</v>
          </cell>
          <cell r="D5274">
            <v>15.34</v>
          </cell>
        </row>
        <row r="5275">
          <cell r="A5275">
            <v>101252</v>
          </cell>
          <cell r="B5275"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5" t="str">
            <v>M3</v>
          </cell>
          <cell r="D5275">
            <v>16.66</v>
          </cell>
        </row>
        <row r="5276">
          <cell r="A5276">
            <v>101253</v>
          </cell>
          <cell r="B527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6" t="str">
            <v>M3</v>
          </cell>
          <cell r="D5276">
            <v>20.98</v>
          </cell>
        </row>
        <row r="5277">
          <cell r="A5277">
            <v>101254</v>
          </cell>
          <cell r="B5277"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77" t="str">
            <v>M3</v>
          </cell>
          <cell r="D5277">
            <v>9.42</v>
          </cell>
        </row>
        <row r="5278">
          <cell r="A5278">
            <v>101255</v>
          </cell>
          <cell r="B5278"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78" t="str">
            <v>M3</v>
          </cell>
          <cell r="D5278">
            <v>8.4</v>
          </cell>
        </row>
        <row r="5279">
          <cell r="A5279">
            <v>101256</v>
          </cell>
          <cell r="B527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79" t="str">
            <v>M3</v>
          </cell>
          <cell r="D5279">
            <v>14.22</v>
          </cell>
        </row>
        <row r="5280">
          <cell r="A5280">
            <v>101257</v>
          </cell>
          <cell r="B528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0" t="str">
            <v>M3</v>
          </cell>
          <cell r="D5280">
            <v>14.99</v>
          </cell>
        </row>
        <row r="5281">
          <cell r="A5281">
            <v>101258</v>
          </cell>
          <cell r="B528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1" t="str">
            <v>M3</v>
          </cell>
          <cell r="D5281">
            <v>17.28</v>
          </cell>
        </row>
        <row r="5282">
          <cell r="A5282">
            <v>101259</v>
          </cell>
          <cell r="B528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2" t="str">
            <v>M3</v>
          </cell>
          <cell r="D5282">
            <v>19.11</v>
          </cell>
        </row>
        <row r="5283">
          <cell r="A5283">
            <v>101260</v>
          </cell>
          <cell r="B528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3" t="str">
            <v>M3</v>
          </cell>
          <cell r="D5283">
            <v>23.74</v>
          </cell>
        </row>
        <row r="5284">
          <cell r="A5284">
            <v>101261</v>
          </cell>
          <cell r="B5284"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4" t="str">
            <v>M3</v>
          </cell>
          <cell r="D5284">
            <v>13.47</v>
          </cell>
        </row>
        <row r="5285">
          <cell r="A5285">
            <v>101262</v>
          </cell>
          <cell r="B5285"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5" t="str">
            <v>M3</v>
          </cell>
          <cell r="D5285">
            <v>14.23</v>
          </cell>
        </row>
        <row r="5286">
          <cell r="A5286">
            <v>101263</v>
          </cell>
          <cell r="B5286"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6" t="str">
            <v>M3</v>
          </cell>
          <cell r="D5286">
            <v>16.37</v>
          </cell>
        </row>
        <row r="5287">
          <cell r="A5287">
            <v>101264</v>
          </cell>
          <cell r="B5287"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87" t="str">
            <v>M3</v>
          </cell>
          <cell r="D5287">
            <v>18.07</v>
          </cell>
        </row>
        <row r="5288">
          <cell r="A5288">
            <v>101265</v>
          </cell>
          <cell r="B5288"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88" t="str">
            <v>M3</v>
          </cell>
          <cell r="D5288">
            <v>22.4</v>
          </cell>
        </row>
        <row r="5289">
          <cell r="A5289">
            <v>101266</v>
          </cell>
          <cell r="B5289"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89" t="str">
            <v>M3</v>
          </cell>
          <cell r="D5289">
            <v>8.3699999999999992</v>
          </cell>
        </row>
        <row r="5290">
          <cell r="A5290">
            <v>101267</v>
          </cell>
          <cell r="B5290"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0" t="str">
            <v>M3</v>
          </cell>
          <cell r="D5290">
            <v>8.0299999999999994</v>
          </cell>
        </row>
        <row r="5291">
          <cell r="A5291">
            <v>101268</v>
          </cell>
          <cell r="B5291"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1" t="str">
            <v>M3</v>
          </cell>
          <cell r="D5291">
            <v>12.91</v>
          </cell>
        </row>
        <row r="5292">
          <cell r="A5292">
            <v>101269</v>
          </cell>
          <cell r="B529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2" t="str">
            <v>M3</v>
          </cell>
          <cell r="D5292">
            <v>14.3</v>
          </cell>
        </row>
        <row r="5293">
          <cell r="A5293">
            <v>101270</v>
          </cell>
          <cell r="B5293"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3" t="str">
            <v>M3</v>
          </cell>
          <cell r="D5293">
            <v>16.489999999999998</v>
          </cell>
        </row>
        <row r="5294">
          <cell r="A5294">
            <v>101271</v>
          </cell>
          <cell r="B5294"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4" t="str">
            <v>M3</v>
          </cell>
          <cell r="D5294">
            <v>18.22</v>
          </cell>
        </row>
        <row r="5295">
          <cell r="A5295">
            <v>101272</v>
          </cell>
          <cell r="B5295"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5" t="str">
            <v>M3</v>
          </cell>
          <cell r="D5295">
            <v>22.64</v>
          </cell>
        </row>
        <row r="5296">
          <cell r="A5296">
            <v>101273</v>
          </cell>
          <cell r="B529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6" t="str">
            <v>M3</v>
          </cell>
          <cell r="D5296">
            <v>12.36</v>
          </cell>
        </row>
        <row r="5297">
          <cell r="A5297">
            <v>101274</v>
          </cell>
          <cell r="B5297"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97" t="str">
            <v>M3</v>
          </cell>
          <cell r="D5297">
            <v>13.6</v>
          </cell>
        </row>
        <row r="5298">
          <cell r="A5298">
            <v>101275</v>
          </cell>
          <cell r="B5298"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98" t="str">
            <v>M3</v>
          </cell>
          <cell r="D5298">
            <v>15.68</v>
          </cell>
        </row>
        <row r="5299">
          <cell r="A5299">
            <v>101276</v>
          </cell>
          <cell r="B5299"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99" t="str">
            <v>M3</v>
          </cell>
          <cell r="D5299">
            <v>17.27</v>
          </cell>
        </row>
        <row r="5300">
          <cell r="A5300">
            <v>101277</v>
          </cell>
          <cell r="B5300"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0" t="str">
            <v>M3</v>
          </cell>
          <cell r="D5300">
            <v>21.93</v>
          </cell>
        </row>
        <row r="5301">
          <cell r="A5301">
            <v>102354</v>
          </cell>
          <cell r="B5301" t="str">
            <v>DESMONTE DE MATERIAL DE 3ª CATEGORIA (BLOCOS DE ROCHAS OU MATACOS), COM MARTELETE PNEUMÁTICO MANUAL  EXCLUSIVE CARGA E TRANSPORTE. AF_03/2021</v>
          </cell>
          <cell r="C5301" t="str">
            <v>M3</v>
          </cell>
          <cell r="D5301">
            <v>122.36</v>
          </cell>
        </row>
        <row r="5302">
          <cell r="A5302">
            <v>102355</v>
          </cell>
          <cell r="B5302" t="str">
            <v>DESMONTE DE MATERIAL DE 3ª CATEGORIA (BLOCOS DE ROCHAS OU MATACOS), EM VALA, COM MARTELETE PNEUMÁTICO MANUAL   EXCLUSIVE RETIRADA, CARGA E TRANSPORTE. AF_03/2021</v>
          </cell>
          <cell r="C5302" t="str">
            <v>M3</v>
          </cell>
          <cell r="D5302">
            <v>139.16</v>
          </cell>
        </row>
        <row r="5303">
          <cell r="A5303">
            <v>102360</v>
          </cell>
          <cell r="B5303" t="str">
            <v>RETIRADA DE MATERIAL DE 3ª CATEGORIA (APÓS ESCAVAÇÃO/DESMONTE) EM VALAS, COM ESCAVADEIRA HIDRÁULICA - EXCLUSIVE CARGA E TRANSPORTE. AF_03/2021</v>
          </cell>
          <cell r="C5303" t="str">
            <v>M3</v>
          </cell>
          <cell r="D5303">
            <v>19.91</v>
          </cell>
        </row>
        <row r="5304">
          <cell r="A5304">
            <v>102361</v>
          </cell>
          <cell r="B5304" t="str">
            <v>RETIRADA DE MATERIAL DE 3ª CATEGORIA (APÓS ESCAVAÇÃO/DESMONTE) EM VALAS, COM RETROESCAVADEIRA - EXCLUSIVE CARGA E TRANSPORTE. AF_03/2021</v>
          </cell>
          <cell r="C5304" t="str">
            <v>M3</v>
          </cell>
          <cell r="D5304">
            <v>25.57</v>
          </cell>
        </row>
        <row r="5305">
          <cell r="A5305">
            <v>90082</v>
          </cell>
          <cell r="B5305" t="str">
            <v>ESCAVAÇÃO MECANIZADA DE VALA COM PROF. ATÉ 1,5 M (MÉDIA MONTANTE E JUSANTE/UMA COMPOSIÇÃO POR TRECHO), ESCAVADEIRA (0,8 M3), LARG. DE 1,5 M A 2,5 M, EM SOLO DE 1A CATEGORIA, EM LOCAIS COM ALTO NÍVEL DE INTERFERÊNCIA. AF_02/2021</v>
          </cell>
          <cell r="C5305" t="str">
            <v>M3</v>
          </cell>
          <cell r="D5305">
            <v>9.7200000000000006</v>
          </cell>
        </row>
        <row r="5306">
          <cell r="A5306">
            <v>90084</v>
          </cell>
          <cell r="B5306" t="str">
            <v>ESCAVAÇÃO MECANIZADA DE VALA COM PROF. MAIOR QUE 1,5 M ATÉ 3,0 M (MÉDIA MONTANTE E JUSANTE/UMA COMPOSIÇÃO POR TRECHO), ESCAVADEIRA (0,8 M3), LARGURA ATÉ 1,5 M, EM SOLO DE 1A CATEGORIA, EM LOCAIS COM ALTO NÍVEL DE INTERFERÊNCIA. AF_02/2021</v>
          </cell>
          <cell r="C5306" t="str">
            <v>M3</v>
          </cell>
          <cell r="D5306">
            <v>9.42</v>
          </cell>
        </row>
        <row r="5307">
          <cell r="A5307">
            <v>90086</v>
          </cell>
          <cell r="B5307" t="str">
            <v>ESCAVAÇÃO MECANIZADA DE VALA COM PROF. MAIOR QUE 3,0 M ATÉ 4,5 M(MÉDIA MONTANTE E JUSANTE/UMA COMPOSIÇÃO POR TRECHO), ESCAVADEIRA (0,8 M3), LARG. MENOR QUE 1,5 M, EM SOLO DE 1A CATEGORIA, EM LOCAIS COM ALTO NÍVEL DE INTERFERÊNCIA. AF_02/2021</v>
          </cell>
          <cell r="C5307" t="str">
            <v>M3</v>
          </cell>
          <cell r="D5307">
            <v>8.9</v>
          </cell>
        </row>
        <row r="5308">
          <cell r="A5308">
            <v>90087</v>
          </cell>
          <cell r="B5308" t="str">
            <v>ESCAVAÇÃO MECANIZADA DE VALA COM PROF. DE 3,0 M ATÉ 4,5 M(MÉDIA MONTANTE E JUSANTE/UMA COMPOSIÇÃO POR TRECHO), ESCAVADEIRA (1,2 M3), LARG. DE 1,5 M A 2,5 M, EM SOLO DE 1A CATEGORIA, EM LOCAIS COM ALTO NÍVEL DE INTERFERÊNCIA. AF_02/2021</v>
          </cell>
          <cell r="C5308" t="str">
            <v>M3</v>
          </cell>
          <cell r="D5308">
            <v>8.2200000000000006</v>
          </cell>
        </row>
        <row r="5309">
          <cell r="A5309">
            <v>90090</v>
          </cell>
          <cell r="B5309" t="str">
            <v>ESCAVAÇÃO MECANIZADA DE VALA COM PROF. MAIOR QUE 4,5 M ATÉ 6,0 M(MÉDIA MONTANTE E JUSANTE/UMA COMPOSIÇÃO POR TRECHO), ESCAVADEIRA (1,2 M3), LARG. DE 1,5 M A 2,5 M, EM SOLO DE 1A CATEGORIA, EM LOCAIS COM ALTO NÍVEL DE INTERFERÊNCIA. AF_02/2021</v>
          </cell>
          <cell r="C5309" t="str">
            <v>M3</v>
          </cell>
          <cell r="D5309">
            <v>8.0399999999999991</v>
          </cell>
        </row>
        <row r="5310">
          <cell r="A5310">
            <v>90091</v>
          </cell>
          <cell r="B5310" t="str">
            <v>ESCAVAÇÃO MECANIZADA DE VALA COM PROF. ATÉ 1,5 M (MÉDIA MONTANTE E JUSANTE/UMA COMPOSIÇÃO POR TRECHO), ESCAVADEIRA (0,8 M3), LARG. DE 1,5 M A 2,5 M, EM SOLO DE 1A CATEGORIA, LOCAIS COM BAIXO NÍVEL DE INTERFERÊNCIA. AF_02/2021</v>
          </cell>
          <cell r="C5310" t="str">
            <v>M3</v>
          </cell>
          <cell r="D5310">
            <v>5.25</v>
          </cell>
        </row>
        <row r="5311">
          <cell r="A5311">
            <v>90092</v>
          </cell>
          <cell r="B5311" t="str">
            <v>ESCAVAÇÃO MECANIZADA DE VALA COM PROF. MAIOR QUE 1,5 M E ATÉ 3,0 M(MÉDIA MONTANTE E JUSANTE/UMA COMPOSIÇÃO POR TRECHO), ESCAVADEIRA (0,8 M3), LARG. MENOR QUE 1,5 M, EM SOLO DE 1A CATEGORIA, LOCAIS COM BAIXO NÍVEL DE INTERFERÊNCIA. AF_02/2021</v>
          </cell>
          <cell r="C5311" t="str">
            <v>M3</v>
          </cell>
          <cell r="D5311">
            <v>5.19</v>
          </cell>
        </row>
        <row r="5312">
          <cell r="A5312">
            <v>90094</v>
          </cell>
          <cell r="B5312" t="str">
            <v>ESCAVAÇÃO MECANIZADA DE VALA COM PROF. MAIOR QUE 3,0 M ATÉ 4,5 M (MÉDIA MONTANTE E JUSANTE/UMA COMPOSIÇÃO POR TRECHO), ESCAVADEIRA (0,8 M3), LARG. MENOR QUE 1,5 M, EM SOLO DE 1A CATEGORIA, LOCAIS COM BAIXO NÍVEL DE INTERFERÊNCIA. AF_02/2021</v>
          </cell>
          <cell r="C5312" t="str">
            <v>M3</v>
          </cell>
          <cell r="D5312">
            <v>4.92</v>
          </cell>
        </row>
        <row r="5313">
          <cell r="A5313">
            <v>90095</v>
          </cell>
          <cell r="B5313" t="str">
            <v>ESCAVAÇÃO MECANIZADA DE VALA COM PROF. MAIOR QUE 3,0 M ATÉ 4,5 M (MÉDIA MONTANTE E JUSANTE/UMA COMPOSIÇÃO POR TRECHO), ESCAVADEIRA (1,2 M3), LARG. DE 1,5 M A 2,5 M, EM SOLO DE 1A CATEGORIA, LOCAIS COM BAIXO NÍVEL DE INTERFERÊNCIA. AF_02/2021</v>
          </cell>
          <cell r="C5313" t="str">
            <v>M3</v>
          </cell>
          <cell r="D5313">
            <v>4.53</v>
          </cell>
        </row>
        <row r="5314">
          <cell r="A5314">
            <v>90098</v>
          </cell>
          <cell r="B5314" t="str">
            <v>ESCAVAÇÃO MECANIZADA DE VALA COM PROF. MAIOR QUE 4,5 M ATÉ 6,0 M (MÉDIA MONTANTE E JUSANTE/UMA COMPOSIÇÃO POR TRECHO), ESCAVADEIRA (1,2 M3), LARG. DE 1,5 M A 2,5 M, EM SOLO DE 1A CATEGORIA, LOCAIS COM BAIXO NÍVEL DE INTERFERÊNCIA. AF_02/2021</v>
          </cell>
          <cell r="C5314" t="str">
            <v>M3</v>
          </cell>
          <cell r="D5314">
            <v>4.45</v>
          </cell>
        </row>
        <row r="5315">
          <cell r="A5315">
            <v>90099</v>
          </cell>
          <cell r="B5315" t="str">
            <v>ESCAVAÇÃO MECANIZADA DE VALA COM PROF. ATÉ 1,5 M (MÉDIA MONTANTE E JUSANTE/UMA COMPOSIÇÃO POR TRECHO), RETROESCAV. (0,26 M3), LARG. MENOR QUE 0,8 M, EM SOLO DE 1A CATEGORIA, EM LOCAIS COM ALTO NÍVEL DE INTERFERÊNCIA. AF_02/2021</v>
          </cell>
          <cell r="C5315" t="str">
            <v>M3</v>
          </cell>
          <cell r="D5315">
            <v>12.08</v>
          </cell>
        </row>
        <row r="5316">
          <cell r="A5316">
            <v>90100</v>
          </cell>
          <cell r="B5316" t="str">
            <v>ESCAVAÇÃO MECANIZADA DE VALA COM PROF. ATÉ 1,5 M (MÉDIA MONTANTE E JUSANTE/UMA COMPOSIÇÃO POR TRECHO), RETROESCAV. (0,26 M3), LARG. DE 0,8 M A 1,5 M, EM SOLO DE 1A CATEGORIA, EM LOCAIS COM ALTO NÍVEL DE INTERFERÊNCIA. AF_02/2021</v>
          </cell>
          <cell r="C5316" t="str">
            <v>M3</v>
          </cell>
          <cell r="D5316">
            <v>10.26</v>
          </cell>
        </row>
        <row r="5317">
          <cell r="A5317">
            <v>90101</v>
          </cell>
          <cell r="B5317" t="str">
            <v>ESCAVAÇÃO MECANIZADA DE VALA COM PROF. MAIOR QUE 1,5 M ATÉ 3,0 M (MÉDIA MONTANTE E JUSANTE/UMA COMPOSIÇÃO POR TRECHO), RETROESCAV. (0,26 M3), LARG. MENOR QUE 0,8 M, EM SOLO DE 1A CATEGORIA, EM LOCAIS COM ALTO NÍVEL DE INTERFERÊNCIA. AF_02/2021</v>
          </cell>
          <cell r="C5317" t="str">
            <v>M3</v>
          </cell>
          <cell r="D5317">
            <v>10.14</v>
          </cell>
        </row>
        <row r="5318">
          <cell r="A5318">
            <v>90102</v>
          </cell>
          <cell r="B5318" t="str">
            <v>ESCAVAÇÃO MECANIZADA DE VALA COM PROF. MAIOR QUE 1,5 M ATÉ 3,0 M (MÉDIA MONTANTE E JUSANTE/UMA COMPOSIÇÃO POR TRECHO), RETROESCAV. (0,26 M3), LARGURA DE 0,8 M A 1,5 M, EM SOLO DE 1A CATEGORIA, EM LOCAIS COM ALTO NÍVEL DE INTERFERÊNCIA. AF_02/2021</v>
          </cell>
          <cell r="C5318" t="str">
            <v>M3</v>
          </cell>
          <cell r="D5318">
            <v>9.2200000000000006</v>
          </cell>
        </row>
        <row r="5319">
          <cell r="A5319">
            <v>90105</v>
          </cell>
          <cell r="B5319" t="str">
            <v>ESCAVAÇÃO MECANIZADA DE VALA COM PROFUNDIDADE ATÉ 1,5 M (MÉDIA MONTANTE E JUSANTE/UMA COMPOSIÇÃO POR TRECHO), RETROESCAV. (0,26 M3), LARGURA MENOR QUE 0,8 M, EM SOLO DE 1A CATEGORIA, LOCAIS COM BAIXO NÍVEL DE INTERFERÊNCIA. AF_02/2021</v>
          </cell>
          <cell r="C5319" t="str">
            <v>M3</v>
          </cell>
          <cell r="D5319">
            <v>6.66</v>
          </cell>
        </row>
        <row r="5320">
          <cell r="A5320">
            <v>90106</v>
          </cell>
          <cell r="B5320" t="str">
            <v>ESCAVAÇÃO MECANIZADA DE VALA COM PROFUNDIDADE ATÉ 1,5 M (MÉDIA MONTANTE E JUSANTE/UMA COMPOSIÇÃO POR TRECHO), RETROESCAV. (0,26 M3), LARGURA DE 0,8 M A 1,5 M, EM SOLO DE 1A CATEGORIA, LOCAIS COM BAIXO NÍVEL DE INTERFERÊNCIA. AF_02/2021</v>
          </cell>
          <cell r="C5320" t="str">
            <v>M3</v>
          </cell>
          <cell r="D5320">
            <v>5.67</v>
          </cell>
        </row>
        <row r="5321">
          <cell r="A5321">
            <v>90107</v>
          </cell>
          <cell r="B5321" t="str">
            <v>ESCAVAÇÃO MECANIZADA DE VALA COM PROFUNDIDADE MAIOR QUE 1,5 M ATÉ 3,0 M (MÉDIA MONTANTE E JUSANTE/UMA COMPOSIÇÃO POR TRECHO), RETROESCAV. (0,26 M3), LARGURA MENOR QUE 0,8 M, EM SOLO DE 1A CATEGORIA, LOCAIS COM BAIXO NÍVEL DE INTERFERÊNCIA. AF_02/2021</v>
          </cell>
          <cell r="C5321" t="str">
            <v>M3</v>
          </cell>
          <cell r="D5321">
            <v>5.59</v>
          </cell>
        </row>
        <row r="5322">
          <cell r="A5322">
            <v>90108</v>
          </cell>
          <cell r="B5322" t="str">
            <v>ESCAVAÇÃO MECANIZADA DE VALA COM PROFUNDIDADE MAIOR QUE 1,5 M ATÉ 3,0 M (MÉDIA MONTANTE E JUSANTE/UMA COMPOSIÇÃO POR TRECHO), RETROESCAV (0,26 M3), LARGURA DE 0,8 M A 1,5 M, EM SOLO DE 1A CATEGORIA, LOCAIS COM BAIXO NÍVEL DE INTERFERÊNCIA. AF_02/2021</v>
          </cell>
          <cell r="C5322" t="str">
            <v>M3</v>
          </cell>
          <cell r="D5322">
            <v>5.09</v>
          </cell>
        </row>
        <row r="5323">
          <cell r="A5323">
            <v>93358</v>
          </cell>
          <cell r="B5323" t="str">
            <v>ESCAVAÇÃO MANUAL DE VALA COM PROFUNDIDADE MENOR OU IGUAL A 1,30 M. AF_02/2021</v>
          </cell>
          <cell r="C5323" t="str">
            <v>M3</v>
          </cell>
          <cell r="D5323">
            <v>66.569999999999993</v>
          </cell>
        </row>
        <row r="5324">
          <cell r="A5324">
            <v>102276</v>
          </cell>
          <cell r="B5324" t="str">
            <v>ESCAVAÇÃO MECANIZADA DE VALA COM PROF. ATÉ 1,5 M (MÉDIA MONTANTE E JUSANTE/UMA COMPOSIÇÃO POR TRECHO), ESCAVADEIRA (0,8 M3), LARG. MENOR QUE 1,5 M, EM SOLO DE 1A CATEGORIA, EM LOCAIS COM ALTO NÍVEL DE INTERFERÊNCIA. AF_02/2021</v>
          </cell>
          <cell r="C5324" t="str">
            <v>M3</v>
          </cell>
          <cell r="D5324">
            <v>10.94</v>
          </cell>
        </row>
        <row r="5325">
          <cell r="A5325">
            <v>102277</v>
          </cell>
          <cell r="B5325" t="str">
            <v>ESCAVAÇÃO MECANIZADA DE VALA COM PROF. MAIOR QUE  4,5 M ATÉ 6,0 M (MÉDIA MONTANTE E JUSANTE/UMA COMPOSIÇÃO POR TRECHO), ESCAVADEIRA (0,8 M3), LARG. MENOR QUE 1,5 M, EM SOLO DE 1A CATEGORIA, EM LOCAIS COM ALTO NÍVEL DE INTERFERÊNCIA. AF_02/2021</v>
          </cell>
          <cell r="C5325" t="str">
            <v>M3</v>
          </cell>
          <cell r="D5325">
            <v>8.64</v>
          </cell>
        </row>
        <row r="5326">
          <cell r="A5326">
            <v>102278</v>
          </cell>
          <cell r="B5326" t="str">
            <v>ESCAVAÇÃO MECANIZADA DE VALA COM PROF. MAIOR QUE 1,50 M ATÉ 3,0 M (MÉDIA MONTANTE E JUSANTE/UMA COMPOSIÇÃO POR TRECHO), ESCAVADEIRA (1,2 M3), LARG. DE 1,5 M A 2,5 M, EM SOLO DE 1A CATEGORIA, EM LOCAIS COM ALTO NÍVEL DE INTERFERÊNCIA. AF_02/2021</v>
          </cell>
          <cell r="C5326" t="str">
            <v>M3</v>
          </cell>
          <cell r="D5326">
            <v>8.57</v>
          </cell>
        </row>
        <row r="5327">
          <cell r="A5327">
            <v>102279</v>
          </cell>
          <cell r="B5327" t="str">
            <v>ESCAVAÇÃO MECANIZADA DE VALA COM PROF. ATÉ 1,5 M (MÉDIA MONTANTE E JUSANTE/UMA COMPOSIÇÃO POR TRECHO), ESCAVADEIRA (0,8 M3),LARG. MENOR QUE 1,5 M, EM SOLO DE 1A CATEGORIA, LOCAIS COM BAIXO NÍVEL DE INTERFERÊNCIA. AF_02/2021</v>
          </cell>
          <cell r="C5327" t="str">
            <v>M3</v>
          </cell>
          <cell r="D5327">
            <v>6.03</v>
          </cell>
        </row>
        <row r="5328">
          <cell r="A5328">
            <v>102280</v>
          </cell>
          <cell r="B5328" t="str">
            <v>ESCAVAÇÃO MECANIZADA DE VALA COM PROF. MAIOR QUE 4,5 M ATÉ 6,0 M (MÉDIA MONTANTE E JUSANTE/UMA COMPOSIÇÃO POR TRECHO),COM ESCAVADEIRA (0,8 M3), LARG. MENOR QUE 1,5 M, EM SOLO DE 1A CATEGORIA, LOCAIS COM BAIXO NÍVEL DE INTERFERÊNCIA. AF_02/2021</v>
          </cell>
          <cell r="C5328" t="str">
            <v>M3</v>
          </cell>
          <cell r="D5328">
            <v>4.76</v>
          </cell>
        </row>
        <row r="5329">
          <cell r="A5329">
            <v>102281</v>
          </cell>
          <cell r="B5329" t="str">
            <v>ESCAVAÇÃO MECANIZADA DE VALA COM PROF. MAIOR QUE 1,5 M ATÉ 3,0 M (MÉDIA MONTANTE E JUSANTE/UMA COMPOSIÇÃO POR TRECHO),COM ESCAVADEIRA (1,2 M3),LARG. DE 1,5 M A 2,5 M, EM SOLO DE 1A CATEGORIA, LOCAIS COM BAIXO NÍVEL DE INTERFERÊNCIA. AF_02/2021</v>
          </cell>
          <cell r="C5329" t="str">
            <v>M3</v>
          </cell>
          <cell r="D5329">
            <v>4.72</v>
          </cell>
        </row>
        <row r="5330">
          <cell r="A5330">
            <v>102282</v>
          </cell>
          <cell r="B5330" t="str">
            <v>ESCAVAÇÃO MECANIZADA DE VALA COM PROF. ATÉ 1,5 M (MÉDIA MONTANTE E JUSANTE/UMA COMPOSIÇÃO POR TRECHO), ESCAVADEIRA (0,8 M3),LARG. MENOR QUE 1,5 M, EM SOLO DE MOLE, EM LOCAIS COM ALTO NÍVEL DE INTERFERÊNCIA. AF_02/2021</v>
          </cell>
          <cell r="C5330" t="str">
            <v>M3</v>
          </cell>
          <cell r="D5330">
            <v>12.15</v>
          </cell>
        </row>
        <row r="5331">
          <cell r="A5331">
            <v>102283</v>
          </cell>
          <cell r="B5331" t="str">
            <v>ESCAVAÇÃO MECANIZADA DE VALA COM PROF. ATÉ 1,5 M (MÉDIA MONTANTE E JUSANTE/UMA COMPOSIÇÃO POR TRECHO), ESCAVADEIRA (0,8 M3), LARG. DE 1,5 M A 2,5 M, EM SOLO MOLE, EM LOCAIS COM ALTO NÍVEL DE INTERFERÊNCIA. AF_02/2021</v>
          </cell>
          <cell r="C5331" t="str">
            <v>M3</v>
          </cell>
          <cell r="D5331">
            <v>10.79</v>
          </cell>
        </row>
        <row r="5332">
          <cell r="A5332">
            <v>102284</v>
          </cell>
          <cell r="B5332" t="str">
            <v>ESCAVAÇÃO MECANIZADA DE VALA COM PROF. MAIOR QUE 1,5 M ATÉ 3,0 M (MÉDIA MONTANTE E JUSANTE/UMA COMPOSIÇÃO POR TRECHO), ESCAVADEIRA (0,8 M3), LARGURA ATÉ 1,5 M, EM SOLO MOLE, EM LOCAIS COM ALTO NÍVEL DE INTERFERÊNCIA. AF_02/2021</v>
          </cell>
          <cell r="C5332" t="str">
            <v>M3</v>
          </cell>
          <cell r="D5332">
            <v>10.45</v>
          </cell>
        </row>
        <row r="5333">
          <cell r="A5333">
            <v>102285</v>
          </cell>
          <cell r="B5333" t="str">
            <v>ESCAVAÇÃO MECANIZADA DE VALA COM PROF. MAIOR QUE 3,0 M ATÉ 4,5 M (MÉDIA MONTANTE E JUSANTE/UMA COMPOSIÇÃO POR TRECHO), ESCAVADEIRA (0,8 M3), LARG. MENOR QUE 1,5 M, EM SOLO  MOLE, EM LOCAIS COM ALTO NÍVEL DE INTERFERÊNCIA. AF_02/2021</v>
          </cell>
          <cell r="C5333" t="str">
            <v>M3</v>
          </cell>
          <cell r="D5333">
            <v>9.8800000000000008</v>
          </cell>
        </row>
        <row r="5334">
          <cell r="A5334">
            <v>102286</v>
          </cell>
          <cell r="B5334" t="str">
            <v>ESCAVAÇÃO MECANIZADA DE VALA COM PROF. MAIOR QUE 4,5 M ATÉ 6,0 M (MÉDIA MONTANTE E JUSANTE/UMA COMPOSIÇÃO POR TRECHO), ESCAVADEIRA (0,8 M3),LARG. MENOR QUE 1,5 M, EM SOLO DE MOLE, EM LOCAIS COM ALTO NÍVEL DE INTERFERÊNCIA. AF_02/2021</v>
          </cell>
          <cell r="C5334" t="str">
            <v>M3</v>
          </cell>
          <cell r="D5334">
            <v>9.6</v>
          </cell>
        </row>
        <row r="5335">
          <cell r="A5335">
            <v>102287</v>
          </cell>
          <cell r="B5335" t="str">
            <v>ESCAVAÇÃO MECANIZADA DE VALA COM PROF. MAIOR QUE 1,5 M ATÉ 3,0 M (MÉDIA MONTANTE E JUSANTE/UMA COMPOSIÇÃO POR TRECHO),COM ESCAVADEIRA (1,2 M3),LARG. DE 1,5 M A 2,5 M, EM SOLO MOLE, EM LOCAIS COM ALTO NÍVEL DE INTERFERÊNCIA. AF_02/2021</v>
          </cell>
          <cell r="C5335" t="str">
            <v>M3</v>
          </cell>
          <cell r="D5335">
            <v>9.5299999999999994</v>
          </cell>
        </row>
        <row r="5336">
          <cell r="A5336">
            <v>102288</v>
          </cell>
          <cell r="B5336" t="str">
            <v>ESCAVAÇÃO MECANIZADA DE VALA COM PROF. DE 3,0 M ATÉ 4,5 M (MÉDIA MONTANTE E JUSANTE/UMA COMPOSIÇÃO POR TRECHO), ESCAVADEIRA (1,2 M3), LARG. DE 1,5 M A 2,5 M, EM SOLO MOLE, EM LOCAIS COM ALTO NÍVEL DE INTERFERÊNCIA. AF_02/2021</v>
          </cell>
          <cell r="C5336" t="str">
            <v>M3</v>
          </cell>
          <cell r="D5336">
            <v>9.15</v>
          </cell>
        </row>
        <row r="5337">
          <cell r="A5337">
            <v>102289</v>
          </cell>
          <cell r="B5337" t="str">
            <v>ESCAVAÇÃO MECANIZADA DE VALA COM PROF. MAIOR QUE 4,5 M ATÉ 6,0 M (MÉDIA MONTANTE E JUSANTE/UMA COMPOSIÇÃO POR TRECHO), ESCAVADEIRA (1,2 M3), LARG. DE 1,5 M A 2,5 M, EM SOLO MOLE, EM LOCAIS COM ALTO NÍVEL DE INTERFERÊNCIA. AF_02/2021</v>
          </cell>
          <cell r="C5337" t="str">
            <v>M3</v>
          </cell>
          <cell r="D5337">
            <v>8.93</v>
          </cell>
        </row>
        <row r="5338">
          <cell r="A5338">
            <v>102290</v>
          </cell>
          <cell r="B5338" t="str">
            <v>ESCAVAÇÃO MECANIZADA DE VALA COM PROF. ATÉ 1,5 M (MÉDIA MONTANTE E JUSANTE/UMA COMPOSIÇÃO POR TRECHO), ESCAVADEIRA (0,8 M3),LARG. MENOR QUE 1,5 M, EM SOLO MOLE, LOCAIS COM BAIXO NÍVEL DE INTERFERÊNCIA. AF_02/2021</v>
          </cell>
          <cell r="C5338" t="str">
            <v>M3</v>
          </cell>
          <cell r="D5338">
            <v>6.7</v>
          </cell>
        </row>
        <row r="5339">
          <cell r="A5339">
            <v>102291</v>
          </cell>
          <cell r="B5339" t="str">
            <v>ESCAVAÇÃO MECANIZADA DE VALA COM PROF. ATÉ 1,5 M (MÉDIA MONTANTE E JUSANTE/UMA COMPOSIÇÃO POR TRECHO), ESCAVADEIRA (0,8 M3), LARG. DE 1,5 M A 2,5 M, EM SOLO MOLE, LOCAIS COM BAIXO NÍVEL DE INTERFERÊNCIA. AF_02/2021</v>
          </cell>
          <cell r="C5339" t="str">
            <v>M3</v>
          </cell>
          <cell r="D5339">
            <v>5.96</v>
          </cell>
        </row>
        <row r="5340">
          <cell r="A5340">
            <v>102292</v>
          </cell>
          <cell r="B5340" t="str">
            <v>ESCAVAÇÃO MECANIZADA DE VALA COM PROF. MAIOR QUE 1,5 M E ATÉ 3,0 M (MÉDIA MONTANTE E JUSANTE/UMA COMPOSIÇÃO POR TRECHO), ESCAVADEIRA (0,8 M3), LARG. MENOR QUE 1,5 M, EM SOLO MOLE, LOCAIS COM BAIXO NÍVEL DE INTERFERÊNCIA. AF_02/2021</v>
          </cell>
          <cell r="C5340" t="str">
            <v>M3</v>
          </cell>
          <cell r="D5340">
            <v>5.77</v>
          </cell>
        </row>
        <row r="5341">
          <cell r="A5341">
            <v>102293</v>
          </cell>
          <cell r="B5341" t="str">
            <v>ESCAVAÇÃO MECANIZADA DE VALA COM PROF.MAIOR QUE 3,0 M ATÉ 4,5 M (MÉDIA MONTANTE E JUSANTE/UMA COMPOSIÇÃO POR TRECHO), ESCAVADEIRA (0,8 M3), LARG. MENOR QUE 1,5 M, EM SOLO MOLE, LOCAIS COM BAIXO NÍVEL DE INTERFERÊNCIA. AF_02/2021</v>
          </cell>
          <cell r="C5341" t="str">
            <v>M3</v>
          </cell>
          <cell r="D5341">
            <v>5.46</v>
          </cell>
        </row>
        <row r="5342">
          <cell r="A5342">
            <v>102294</v>
          </cell>
          <cell r="B5342" t="str">
            <v>ESCAVAÇÃO MECANIZADA DE VALA COM PROF. MAIOR QUE 4,5 M ATÉ 6,0 M (MÉDIA MONTANTE E JUSANTE/UMA COMPOSIÇÃO POR TRECHO),COM ESCAVADEIRA (0,8 M3), LARG. MENOR QUE 1,5 M, EM SOLO MOLE, LOCAIS COM BAIXO NÍVEL DE INTERFERÊNCIA. AF_02/2021</v>
          </cell>
          <cell r="C5342" t="str">
            <v>M3</v>
          </cell>
          <cell r="D5342">
            <v>5.31</v>
          </cell>
        </row>
        <row r="5343">
          <cell r="A5343">
            <v>102295</v>
          </cell>
          <cell r="B5343" t="str">
            <v>ESCAVAÇÃO MECANIZADA DE VALA COM PROF. MAIOR QUE 1,5 M ATÉ 3,0 M (MÉDIA MONTANTE E JUSANTE/UMA COMPOSIÇÃO POR TRECHO),COM ESCAVADEIRA (1,2 M3), LARG. DE 1,5 M A 2,5 M, EM SOLO MOLE, LOCAIS COM BAIXO NÍVEL DE INTERFERÊNCIA. AF_02/2021</v>
          </cell>
          <cell r="C5343" t="str">
            <v>M3</v>
          </cell>
          <cell r="D5343">
            <v>5.25</v>
          </cell>
        </row>
        <row r="5344">
          <cell r="A5344">
            <v>102296</v>
          </cell>
          <cell r="B5344" t="str">
            <v>ESCAVAÇÃO MECANIZADA DE VALA COM PROF. MAIOR QUE 3,0 M ATÉ 4,5 M (MÉDIA MONTANTE E JUSANTE/UMA COMPOSIÇÃO POR TRECHO), ESCAVADEIRA (1,2 M3), LARG. DE 1,5 M A 2,5 M, EM SOLO MOLE, LOCAIS COM BAIXO NÍVEL DE INTERFERÊNCIA. AF_02/2021</v>
          </cell>
          <cell r="C5344" t="str">
            <v>M3</v>
          </cell>
          <cell r="D5344">
            <v>5.04</v>
          </cell>
        </row>
        <row r="5345">
          <cell r="A5345">
            <v>102297</v>
          </cell>
          <cell r="B5345" t="str">
            <v>ESCAVAÇÃO MECANIZADA DE VALA COM PROF. MAIOR QUE 4,5 M ATÉ 6,0 M (MÉDIA MONTANTE E JUSANTE/UMA COMPOSIÇÃO POR TRECHO), ESCAVADEIRA (1,2 M3), LARG. DE 1,5 M A 2,5 M, EM SOLO MOLE, LOCAIS COM BAIXO NÍVEL DE INTERFERÊNCIA. AF_02/2021</v>
          </cell>
          <cell r="C5345" t="str">
            <v>M3</v>
          </cell>
          <cell r="D5345">
            <v>4.93</v>
          </cell>
        </row>
        <row r="5346">
          <cell r="A5346">
            <v>102298</v>
          </cell>
          <cell r="B5346" t="str">
            <v>ESCAVAÇÃO MECANIZADA DE VALA COM PROF. ATÉ 1,5 M (MÉDIA MONTANTE E JUSANTE/UMA COMPOSIÇÃO POR TRECHO), RETROESCAV. (0,26 M3), LARG. MENOR QUE 0,8 M, EM SOLO MOLE, EM LOCAIS COM ALTO NÍVEL DE INTERFERÊNCIA. AF_02/2021</v>
          </cell>
          <cell r="C5346" t="str">
            <v>M3</v>
          </cell>
          <cell r="D5346">
            <v>13.43</v>
          </cell>
        </row>
        <row r="5347">
          <cell r="A5347">
            <v>102299</v>
          </cell>
          <cell r="B5347" t="str">
            <v>ESCAVAÇÃO MECANIZADA DE VALA COM PROF. ATÉ 1,5 M (MÉDIA MONTANTE E JUSANTE/UMA COMPOSIÇÃO POR TRECHO), RETROESCAV. (0,26 M3), LARG. DE 0,8 M A 1,5 M, EM SOLO MOLE, EM LOCAIS COM ALTO NÍVEL DE INTERFERÊNCIA. AF_02/2021</v>
          </cell>
          <cell r="C5347" t="str">
            <v>M3</v>
          </cell>
          <cell r="D5347">
            <v>11.41</v>
          </cell>
        </row>
        <row r="5348">
          <cell r="A5348">
            <v>102300</v>
          </cell>
          <cell r="B5348" t="str">
            <v>ESCAVAÇÃO MECANIZADA DE VALA COM PROF. MAIOR QUE 1,5 M ATÉ 3,0 M (MÉDIA MONTANTE E JUSANTE/UMA COMPOSIÇÃO POR TRECHO), RETROESCAV. (0,26 M3), LARG. MENOR QUE 0,8 M, EM SOLO MOLE, EM LOCAIS COM ALTO NÍVEL DE INTERFERÊNCIA. AF_02/2021</v>
          </cell>
          <cell r="C5348" t="str">
            <v>M3</v>
          </cell>
          <cell r="D5348">
            <v>11.26</v>
          </cell>
        </row>
        <row r="5349">
          <cell r="A5349">
            <v>102301</v>
          </cell>
          <cell r="B5349" t="str">
            <v>ESCAVAÇÃO MECANIZADA DE VALA COM PROF. MAIOR QUE 1,5 M ATÉ 3,0 M (MÉDIA MONTANTE E JUSANTE/UMA COMPOSIÇÃO POR TRECHO), RETROESCAV. (0,26 M3), LARG. DE 0,8 M A 1,5 M, EM SOLO MOLE, EM LOCAIS COM ALTO NÍVEL DE INTERFERÊNCIA. AF_02/2021</v>
          </cell>
          <cell r="C5349" t="str">
            <v>M3</v>
          </cell>
          <cell r="D5349">
            <v>10.25</v>
          </cell>
        </row>
        <row r="5350">
          <cell r="A5350">
            <v>102302</v>
          </cell>
          <cell r="B5350" t="str">
            <v>ESCAVAÇÃO MECANIZADA DE VALA COM PROF. ATÉ 1,5 M (MÉDIA MONTANTE E JUSANTE/UMA COMPOSIÇÃO POR TRECHO), RETROESCAV. (0,26 M3), LARG. MENOR  QUE 0,8 M, EM SOLO MOLE, LOCAIS COM BAIXO NÍVEL DE NTERFERÊNCIA.  AF_02/2021</v>
          </cell>
          <cell r="C5350" t="str">
            <v>M3</v>
          </cell>
          <cell r="D5350">
            <v>7.4</v>
          </cell>
        </row>
        <row r="5351">
          <cell r="A5351">
            <v>102303</v>
          </cell>
          <cell r="B5351" t="str">
            <v>ESCAVAÇÃO MECANIZADA DE VALA COM PROF. ATÉ 1,5 M (MÉDIA MONTANTE E JUSANTE/UMA COMPOSIÇÃO POR TRECHO), RETROESCAV. (0,26 M3), LARG. DE 0,8 M A 1,5 M, EM SOLO MOLE, LOCAIS COM BAIXO NÍVEL DE INTERFERÊNCIA. AF_02/2021</v>
          </cell>
          <cell r="C5351" t="str">
            <v>M3</v>
          </cell>
          <cell r="D5351">
            <v>6.28</v>
          </cell>
        </row>
        <row r="5352">
          <cell r="A5352">
            <v>102304</v>
          </cell>
          <cell r="B5352" t="str">
            <v>ESCAVAÇÃO MECANIZADA DE VALA COM PROF. MAIOR QUE 1,5 M ATÉ 3,0 M (MÉDIA MONTANTE E JUSANTE/UMA COMPOSIÇÃO POR TRECHO), RETROESCAV. (0,26 M3 ),LARG. MENOR QUE 0,8 M, EM SOLO MOLE, LOCAIS COM BAIXO NÍVEL DE INTERFERÊNCIA. AF_02/2021</v>
          </cell>
          <cell r="C5352" t="str">
            <v>M3</v>
          </cell>
          <cell r="D5352">
            <v>6.2</v>
          </cell>
        </row>
        <row r="5353">
          <cell r="A5353">
            <v>102305</v>
          </cell>
          <cell r="B5353" t="str">
            <v>ESCAVAÇÃO MECANIZADA DE VALA COM PROF. MAIOR QUE 1,5 M ATÉ 3,0 M (MÉDIA MONTANTE E JUSANTE/UMA COMPOSIÇÃO POR TRECHO), RETROESCAV. (0,26 M3), LARG. DE 0,8 M A 1,5 M, EM SOLO MOLE, LOCAIS COM BAIXO NÍVEL DE INTERFERÊNCIA. AF_02/2021</v>
          </cell>
          <cell r="C5353" t="str">
            <v>M3</v>
          </cell>
          <cell r="D5353">
            <v>5.66</v>
          </cell>
        </row>
        <row r="5354">
          <cell r="A5354">
            <v>102306</v>
          </cell>
          <cell r="B5354" t="str">
            <v>ESCAVAÇÃO MECANIZADA DE VALA COM PROF. ATÉ 1,5 M (MÉDIA MONTANTE E JUSANTE/UMA COMPOSIÇÃO POR TRECHO), ESCAVADEIRA (0,8 M3),LARG. ATÉ 1,5 M, EM SOLO DE 2A CATEGORIA, EM LOCAIS COM ALTO NÍVEL DE INTERFERÊNCIA.  AF_02/2021</v>
          </cell>
          <cell r="C5354" t="str">
            <v>M3</v>
          </cell>
          <cell r="D5354">
            <v>13.69</v>
          </cell>
        </row>
        <row r="5355">
          <cell r="A5355">
            <v>102307</v>
          </cell>
          <cell r="B5355" t="str">
            <v>ESCAVAÇÃO MECANIZADA DE VALA COM PROF. ATÉ 1,5 M (MÉDIA MONTANTE E JUSANTE/UMA COMPOSIÇÃO POR TRECHO), ESCAVADEIRA (0,8 M3), LARG. DE 1,5 M A 2,5 M, EM SOLO DE 2A CATEGORIA, EM LOCAIS COM ALTO NÍVEL DE INTERFERÊNCIA. AF_02/2021</v>
          </cell>
          <cell r="C5355" t="str">
            <v>M3</v>
          </cell>
          <cell r="D5355">
            <v>12.15</v>
          </cell>
        </row>
        <row r="5356">
          <cell r="A5356">
            <v>102308</v>
          </cell>
          <cell r="B5356" t="str">
            <v>ESCAVAÇÃO MECANIZADA DE VALA COM PROF. MAIOR QUE 1,5 M ATÉ 3,0 M (MÉDIA MONTANTE E JUSANTE/UMA COMPOSIÇÃO POR TRECHO), ESCAVADEIRA (0,8 M3), LARG. ATÉ 1,5 M, EM SOLO DE 2A CATEGORIA, EM LOCAIS COM ALTO NÍVEL DE INTERFERÊNCIA. AF_02/2021</v>
          </cell>
          <cell r="C5356" t="str">
            <v>M3</v>
          </cell>
          <cell r="D5356">
            <v>11.77</v>
          </cell>
        </row>
        <row r="5357">
          <cell r="A5357">
            <v>102309</v>
          </cell>
          <cell r="B5357" t="str">
            <v>ESCAVAÇÃO MECANIZADA DE VALA COM PROF. MAIOR QUE 3,0 M ATÉ 4,5 M (MÉDIA MONTANTE E JUSANTE/UMA COMPOSIÇÃO POR TRECHO), ESCAVADEIRA (0,8 M3), LARG. MENOR QUE 1,5 M, EM SOLO DE 2A CATEGORIA, EM LOCAIS COM ALTO NÍVEL DE INTERFERÊNCIA. AF_02/2021</v>
          </cell>
          <cell r="C5357" t="str">
            <v>M3</v>
          </cell>
          <cell r="D5357">
            <v>11.14</v>
          </cell>
        </row>
        <row r="5358">
          <cell r="A5358">
            <v>102310</v>
          </cell>
          <cell r="B5358" t="str">
            <v>ESCAVAÇÃO MECANIZADA DE VALA COM PROF.MAIOR QUE 4,5 M ATÉ 6,0 M (MÉDIA MONTANTE E JUSANTE/UMA COMPOSIÇÃO POR TRECHO),COM ESCAVADEIRA (0,8 M3), LARG. MENOR QUE 1,5 M, EM SOLO DE 2A CATEGORIA, EM LOCAIS COM ALTO NÍVEL DE INTERFERÊNCIA. AF_02/2021</v>
          </cell>
          <cell r="C5358" t="str">
            <v>M3</v>
          </cell>
          <cell r="D5358">
            <v>10.81</v>
          </cell>
        </row>
        <row r="5359">
          <cell r="A5359">
            <v>102311</v>
          </cell>
          <cell r="B5359" t="str">
            <v>ESCAVAÇÃO MECANIZADA DE VALA COM PROF. MAIOR QUE 1,5 M ATÉ 3,0 M (MÉDIA MONTANTE E JUSANTE/UMA COMPOSIÇÃO POR TRECHO),COM ESCAVADEIRA (1,2 M3),LARG. DE 1,5 M A 2,5 M, EM SOLO DE 2A CATEGORIA, EM LOCAIS COM ALTO NÍVEL DE INTERFERÊNCIA. AF_02/2021</v>
          </cell>
          <cell r="C5359" t="str">
            <v>M3</v>
          </cell>
          <cell r="D5359">
            <v>10.71</v>
          </cell>
        </row>
        <row r="5360">
          <cell r="A5360">
            <v>102312</v>
          </cell>
          <cell r="B5360" t="str">
            <v>ESCAVAÇÃO MECANIZADA DE VALA COM PROF. DE 3,0 M ATÉ 4,5 M (MÉDIA MONTANTE E JUSANTE/UMA COMPOSIÇÃO POR TRECHO), ESCAVADEIRA (1,2 M3), LARG. DE 1,5 M A 2,5 M, EM SOLO DE 2A CATEGORIA, EM LOCAIS COM ALTO NÍVEL DE INTERFERÊNCIA. AF_02/2021</v>
          </cell>
          <cell r="C5360" t="str">
            <v>M3</v>
          </cell>
          <cell r="D5360">
            <v>10.29</v>
          </cell>
        </row>
        <row r="5361">
          <cell r="A5361">
            <v>102313</v>
          </cell>
          <cell r="B5361" t="str">
            <v>ESCAVAÇÃO MECANIZADA DE VALA COM PROF. MAIOR QUE 4,5 M ATÉ 6,0 M (MÉDIA MONTANTE E JUSANTE/UMA COMPOSIÇÃO POR TRECHO), ESCAVADEIRA (1,2 M3), LARG. DE 1,5 M A 2,5 M, EM SOLO DE 2A CATEGORIA, EM LOCAIS COM ALTO NÍVEL DE INTERFERÊNCIA. AF_02/2021</v>
          </cell>
          <cell r="C5361" t="str">
            <v>M3</v>
          </cell>
          <cell r="D5361">
            <v>10.06</v>
          </cell>
        </row>
        <row r="5362">
          <cell r="A5362">
            <v>102314</v>
          </cell>
          <cell r="B5362" t="str">
            <v>ESCAVAÇÃO MECANIZADA DE VALA COM PROF. ATÉ 1,5 M (MÉDIA MONTANTE E JUSANTE/UMA COMPOSIÇÃO POR TRECHO),COM ESCAVADEIRA (0,8 M3), LARG. MENOR QUE 1,5 M, EM SOLO DE 2A CATEGORIA, LOCAIS COM BAIXO NÍVEL DE INTERFERÊNCIA. AF_02/2021</v>
          </cell>
          <cell r="C5362" t="str">
            <v>M3</v>
          </cell>
          <cell r="D5362">
            <v>7.55</v>
          </cell>
        </row>
        <row r="5363">
          <cell r="A5363">
            <v>102315</v>
          </cell>
          <cell r="B5363" t="str">
            <v>ESCAVAÇÃO MECANIZADA DE VALA COM PROF. ATÉ 1,5 M (MÉDIA MONTANTE E JUSANTE/UMA COMPOSIÇÃO POR TRECHO), ESCAVADEIRA (0,8 M3), LARG. DE 1,5 M A 2,5 M, EM SOLO DE 2A CATEGORIA, LOCAIS COM BAIXO NÍVEL DE INTERFERÊNCIA. AF_02/2021</v>
          </cell>
          <cell r="C5363" t="str">
            <v>M3</v>
          </cell>
          <cell r="D5363">
            <v>6.69</v>
          </cell>
        </row>
        <row r="5364">
          <cell r="A5364">
            <v>102316</v>
          </cell>
          <cell r="B5364" t="str">
            <v>ESCAVAÇÃO MECANIZADA DE VALA COM PROF. MAIOR QUE 1,5 M E ATÉ 3,0 M (MÉDIA MONTANTE E JUSANTE/UMA COMPOSIÇÃO POR TRECHO), ESCAVADEIRA (0,8 M3), LARG. MENOR QUE 1,5 M, EM SOLO DE 2A CATEGORIA, LOCAIS COM BAIXO NÍVEL DE INTERFERÊNCIA. AF_02/2021</v>
          </cell>
          <cell r="C5364" t="str">
            <v>M3</v>
          </cell>
          <cell r="D5364">
            <v>6.49</v>
          </cell>
        </row>
        <row r="5365">
          <cell r="A5365">
            <v>102317</v>
          </cell>
          <cell r="B5365" t="str">
            <v>ESCAVAÇÃO MECANIZADA DE VALA COM PROF.MAIOR QUE 3,0 M ATÉ 4,5 M (MÉDIA MONTANTE E JUSANTE/UMA COMPOSIÇÃO POR TRECHO), ESCAVADEIRA (0,8 M3), LARG. MENOR QUE 1,5 M, EM SOLO DE 2A CATEGORIA, LOCAIS COM BAIXO NÍVEL DE INTERFERÊNCIA. AF_02/2021</v>
          </cell>
          <cell r="C5365" t="str">
            <v>M3</v>
          </cell>
          <cell r="D5365">
            <v>6.13</v>
          </cell>
        </row>
        <row r="5366">
          <cell r="A5366">
            <v>102318</v>
          </cell>
          <cell r="B5366" t="str">
            <v>ESCAVAÇÃO MECANIZADA DE VALA COM PROF.MAIOR QUE 4,5 M ATÉ 6,0 M (MÉDIA MONTANTE E JUSANTE/UMA COMPOSIÇÃO POR TRECHO),COM ESCAVADEIRA (0,8 M3), LARG. MENOR QUE 1,5 M, EM SOLO DE 2A CATEGORIA, EM LOCAIS COM BAIXO NÍVEL DE INTERFERÊNCIA. AF_02/2021</v>
          </cell>
          <cell r="C5366" t="str">
            <v>M3</v>
          </cell>
          <cell r="D5366">
            <v>5.98</v>
          </cell>
        </row>
        <row r="5367">
          <cell r="A5367">
            <v>102319</v>
          </cell>
          <cell r="B5367" t="str">
            <v>ESCAVAÇÃO MECANIZADA DE VALA COM PROF. MAIOR QUE 1,5 M ATÉ 3,0 M (MÉDIA MONTANTE E JUSANTE/UMA COMPOSIÇÃO POR TRECHO),COM ESCAVADEIRA (1,2 M3),LARG. DE 1,5 M A 2,5 M, EM SOLO DE 2A CATEGORIA, LOCAIS COM BAIXO NÍVEL DE INTERFERÊNCIA. AF_02/2021</v>
          </cell>
          <cell r="C5367" t="str">
            <v>M3</v>
          </cell>
          <cell r="D5367">
            <v>5.91</v>
          </cell>
        </row>
        <row r="5368">
          <cell r="A5368">
            <v>102320</v>
          </cell>
          <cell r="B5368" t="str">
            <v>ESCAVAÇÃO MECANIZADA DE VALA COM PROF. MAIOR QUE 3,0 M ATÉ 4,5 M (MÉDIA MONTANTE E JUSANTE/UMA COMPOSIÇÃO POR TRECHO), ESCAVADEIRA (1,2 M3), LARG. DE 1,5 M A 2,5 M, EM SOLO DE 2A CATEGORIA, LOCAIS COM BAIXO NÍVEL DE INTERFERÊNCIA. AF_02/2021</v>
          </cell>
          <cell r="C5368" t="str">
            <v>M3</v>
          </cell>
          <cell r="D5368">
            <v>5.66</v>
          </cell>
        </row>
        <row r="5369">
          <cell r="A5369">
            <v>102321</v>
          </cell>
          <cell r="B5369" t="str">
            <v>ESCAVAÇÃO MECANIZADA DE VALA COM PROF. MAIOR QUE 4,5 M ATÉ 6,0 M (MÉDIA MONTANTE E JUSANTE/UMA COMPOSIÇÃO POR TRECHO), ESCAVADEIRA (1,2 M3), LARG. DE 1,5 M A 2,5 M, EM SOLO DE 2A CATEGORIA, LOCAIS COM BAIXO NÍVEL DE INTERFERÊNCIA. AF_02/2021</v>
          </cell>
          <cell r="C5369" t="str">
            <v>M3</v>
          </cell>
          <cell r="D5369">
            <v>5.55</v>
          </cell>
        </row>
        <row r="5370">
          <cell r="A5370">
            <v>102322</v>
          </cell>
          <cell r="B5370" t="str">
            <v>ESCAVAÇÃO MECANIZADA DE VALA COM PROF. ATÉ 1,5 M (MÉDIA MONTANTE E JUSANTE/UMA COMPOSIÇÃO POR TRECHO), RETROESCAV. (0,26 M3), LARG. MENOR QUE 0,8 M, EM SOLO DE 2A CATEGORIA, EM LOCAIS COM ALTO NÍVEL DE INTERFERÊNCIA. AF_02/2021</v>
          </cell>
          <cell r="C5370" t="str">
            <v>M3</v>
          </cell>
          <cell r="D5370">
            <v>15.11</v>
          </cell>
        </row>
        <row r="5371">
          <cell r="A5371">
            <v>102323</v>
          </cell>
          <cell r="B5371" t="str">
            <v>ESCAVAÇÃO MECANIZADA DE VALA COM PROF. ATÉ 1,5 M (MÉDIA MONTANTE E JUSANTE/UMA COMPOSIÇÃO POR TRECHO), RETROESCAV. (0,26 M3), LARG. DE 0,8 M A 1,5 M, EM SOLO DE 2A CATEGORIA, EM LOCAIS COM ALTO NÍVEL DE INTERFERÊNCIA. AF_02/2021</v>
          </cell>
          <cell r="C5371" t="str">
            <v>M3</v>
          </cell>
          <cell r="D5371">
            <v>12.83</v>
          </cell>
        </row>
        <row r="5372">
          <cell r="A5372">
            <v>102324</v>
          </cell>
          <cell r="B5372" t="str">
            <v>ESCAVAÇÃO MECANIZADA DE VALA COM PROF. MAIOR QUE 1,5 M ATÉ 3,0 M (MÉDIA MONTANTE E JUSANTE/UMA COMPOSIÇÃO POR TRECHO), RETROESCAV. (0,26 M3), LARG. MENOR QUE 0,8 M, EM SOLO DE 2A CATEGORIA, EM LOCAIS COM ALTO NÍVEL DE INTERFERÊNCIA. AF_02/2021</v>
          </cell>
          <cell r="C5372" t="str">
            <v>M3</v>
          </cell>
          <cell r="D5372">
            <v>12.67</v>
          </cell>
        </row>
        <row r="5373">
          <cell r="A5373">
            <v>102325</v>
          </cell>
          <cell r="B5373" t="str">
            <v>ESCAVAÇÃO MECANIZADA DE VALA COM PROF. MAIOR QUE 1,5 M ATÉ 3,0 M (MÉDIA MONTANTE E JUSANTE/UMA COMPOSIÇÃO POR TRECHO), RETROESCAV. (0,26 M3), LARG. DE 0,8 M A 1,5 M, EM SOLO DE 2A CATEGORIA, EM LOCAIS COM ALTO NÍVEL DE INTERFERÊNCIA. AF_02/2021</v>
          </cell>
          <cell r="C5373" t="str">
            <v>M3</v>
          </cell>
          <cell r="D5373">
            <v>11.54</v>
          </cell>
        </row>
        <row r="5374">
          <cell r="A5374">
            <v>102326</v>
          </cell>
          <cell r="B5374" t="str">
            <v>ESCAVAÇÃO MECANIZADA DE VALA COM PROF. ATÉ 1,5 M (MÉDIA MONTANTE E JUSANTE/UMA COMPOSIÇÃO POR TRECHO), RETROESCAV. (0,26 M3), LARGURA MENOR  QUE 0,8 M, EM SOLO DE 2A CATEGORIA, EM LOCAIS COM BAIXO NÍVEL DE NTERFERÊNCIA. AF_02/2021</v>
          </cell>
          <cell r="C5374" t="str">
            <v>M3</v>
          </cell>
          <cell r="D5374">
            <v>8.34</v>
          </cell>
        </row>
        <row r="5375">
          <cell r="A5375">
            <v>102327</v>
          </cell>
          <cell r="B5375" t="str">
            <v>ESCAVAÇÃO MECANIZADA DE VALA COM PROF. ATÉ 1,5 M (MÉDIA MONTANTE E JUSANTE/UMA COMPOSIÇÃO POR TRECHO), RETROESCAV. (0,26 M3 ), LARG. DE 0,8 M A 1,5 M, EM SOLO DE 2A CATEGORIA, EM LOCAIS COM BAIXO NÍVEL DE INTERFERÊNCIA. AF_02/2021</v>
          </cell>
          <cell r="C5375" t="str">
            <v>M3</v>
          </cell>
          <cell r="D5375">
            <v>7.09</v>
          </cell>
        </row>
        <row r="5376">
          <cell r="A5376">
            <v>102328</v>
          </cell>
          <cell r="B5376" t="str">
            <v>ESCAVAÇÃO MECANIZADA DE VALA COM PROF. MAIOR QUE 1,5 M ATÉ 3,0 M (MÉDIA MONTANTE E JUSANTE/UMA COMPOSIÇÃO POR TRECHO), RETROESCAV. (0,26 M3),LARG. MENOR QUE 0,8 M, EM SOLO DE 2A CATEGORIA, EM LOCAIS COM BAIXO NÍVEL DE INTERFERÊNCIA. AF_02/2021</v>
          </cell>
          <cell r="C5376" t="str">
            <v>M3</v>
          </cell>
          <cell r="D5376">
            <v>6.99</v>
          </cell>
        </row>
        <row r="5377">
          <cell r="A5377">
            <v>102329</v>
          </cell>
          <cell r="B5377" t="str">
            <v>ESCAVAÇÃO MECANIZADA DE VALA COM PROF. MAIOR QUE 1,5 M ATÉ 3,0 M (MÉDIA MONTANTE E JUSANTE/UMA COMPOSIÇÃO POR TRECHO), RETROESCAV. (0,26 M3), LARG. DE 0,8 M A 1,5 M, EM SOLO DE 2A CATEGORIA, EM LOCAIS COM BAIXO NÍVEL DE INTERFERÊNCIA. AF_02/2021</v>
          </cell>
          <cell r="C5377" t="str">
            <v>M3</v>
          </cell>
          <cell r="D5377">
            <v>6.37</v>
          </cell>
        </row>
        <row r="5378">
          <cell r="A5378">
            <v>94304</v>
          </cell>
          <cell r="B5378" t="str">
            <v>ATERRO MECANIZADO DE VALA COM ESCAVADEIRA HIDRÁULICA (CAPACIDADE DA CAÇAMBA: 0,8 M³ / POTÊNCIA: 111 HP), LARGURA DE 1,5 A 2,5 M, PROFUNDIDADE ATÉ 1,5 M, COM SOLO ARGILO-ARENOSO. AF_05/2016</v>
          </cell>
          <cell r="C5378" t="str">
            <v>M3</v>
          </cell>
          <cell r="D5378">
            <v>64</v>
          </cell>
        </row>
        <row r="5379">
          <cell r="A5379">
            <v>94305</v>
          </cell>
          <cell r="B5379" t="str">
            <v>ATERRO MECANIZADO DE VALA COM ESCAVADEIRA HIDRÁULICA (CAPACIDADE DA CAÇAMBA: 0,8 M³ / POTÊNCIA: 111 HP), LARGURA ATÉ 1,5 M, PROFUNDIDADE DE 1,5 A 3,0 M, COM SOLO ARGILO-ARENOSO. AF_05/2016</v>
          </cell>
          <cell r="C5379" t="str">
            <v>M3</v>
          </cell>
          <cell r="D5379">
            <v>60.93</v>
          </cell>
        </row>
        <row r="5380">
          <cell r="A5380">
            <v>94306</v>
          </cell>
          <cell r="B5380" t="str">
            <v>ATERRO MECANIZADO DE VALA COM ESCAVADEIRA HIDRÁULICA (CAPACIDADE DA CAÇAMBA: 0,8 M³ / POTÊNCIA: 111 HP), LARGURA DE 1,5 A 2,5 M, PROFUNDIDADE DE 1,5 A 3,0 M, COM SOLO ARGILO-ARENOSO. AF_05/2016</v>
          </cell>
          <cell r="C5380" t="str">
            <v>M3</v>
          </cell>
          <cell r="D5380">
            <v>57.05</v>
          </cell>
        </row>
        <row r="5381">
          <cell r="A5381">
            <v>94307</v>
          </cell>
          <cell r="B5381" t="str">
            <v>ATERRO MECANIZADO DE VALA COM ESCAVADEIRA HIDRÁULICA (CAPACIDADE DA CAÇAMBA: 0,8 M³ / POTÊNCIA: 111 HP), LARGURA ATÉ 1,5 M, PROFUNDIDADE DE 3,0 A 4,5 M, COM SOLO ARGILO-ARENOSO. AF_05/2016</v>
          </cell>
          <cell r="C5381" t="str">
            <v>M3</v>
          </cell>
          <cell r="D5381">
            <v>57.95</v>
          </cell>
        </row>
        <row r="5382">
          <cell r="A5382">
            <v>94308</v>
          </cell>
          <cell r="B5382" t="str">
            <v>ATERRO MECANIZADO DE VALA COM ESCAVADEIRA HIDRÁULICA (CAPACIDADE DA CAÇAMBA: 0,8 M³ / POTÊNCIA: 111 HP), LARGURA DE 1,5 A 2,5 M, PROFUNDIDADE DE 3,0 A 4,5 M, COM SOLO ARGILO-ARENOSO. AF_05/2016</v>
          </cell>
          <cell r="C5382" t="str">
            <v>M3</v>
          </cell>
          <cell r="D5382">
            <v>55.48</v>
          </cell>
        </row>
        <row r="5383">
          <cell r="A5383">
            <v>94309</v>
          </cell>
          <cell r="B5383" t="str">
            <v>ATERRO MECANIZADO DE VALA COM ESCAVADEIRA HIDRÁULICA (CAPACIDADE DA CAÇAMBA: 0,8 M³ / POTÊNCIA: 111 HP), LARGURA ATÉ 1,5 M, PROFUNDIDADE DE 4,5 A 6,0 M, COM SOLO ARGILO-ARENOSO. AF_05/2016</v>
          </cell>
          <cell r="C5383" t="str">
            <v>M3</v>
          </cell>
          <cell r="D5383">
            <v>56.64</v>
          </cell>
        </row>
        <row r="5384">
          <cell r="A5384">
            <v>94310</v>
          </cell>
          <cell r="B5384" t="str">
            <v>ATERRO MECANIZADO DE VALA COM ESCAVADEIRA HIDRÁULICA (CAPACIDADE DA CAÇAMBA: 0,8 M³ / POTÊNCIA: 111 HP), LARGURA DE 1,5 A 2,5 M, PROFUNDIDADE DE 4,5 A 6,0 M, COM SOLO ARGILO-ARENOSO. AF_05/2016</v>
          </cell>
          <cell r="C5384" t="str">
            <v>M3</v>
          </cell>
          <cell r="D5384">
            <v>54.67</v>
          </cell>
        </row>
        <row r="5385">
          <cell r="A5385">
            <v>94315</v>
          </cell>
          <cell r="B5385" t="str">
            <v>ATERRO MECANIZADO DE VALA COM RETROESCAVADEIRA (CAPACIDADE DA CAÇAMBA DA RETRO: 0,26 M³ / POTÊNCIA: 88 HP), LARGURA ATÉ 0,8 M, PROFUNDIDADE ATÉ 1,5 M, COM SOLO ARGILO-ARENOSO. AF_05/2016</v>
          </cell>
          <cell r="C5385" t="str">
            <v>M3</v>
          </cell>
          <cell r="D5385">
            <v>67.33</v>
          </cell>
        </row>
        <row r="5386">
          <cell r="A5386">
            <v>94316</v>
          </cell>
          <cell r="B5386" t="str">
            <v>ATERRO MECANIZADO DE VALA COM RETROESCAVADEIRA (CAPACIDADE DA CAÇAMBA DA RETRO: 0,26 M³ / POTÊNCIA: 88 HP), LARGURA DE 0,8 A 1,5 M, PROFUNDIDADE ATÉ 1,5 M, COM SOLO ARGILO-ARENOSO. AF_05/2016</v>
          </cell>
          <cell r="C5386" t="str">
            <v>M3</v>
          </cell>
          <cell r="D5386">
            <v>60.96</v>
          </cell>
        </row>
        <row r="5387">
          <cell r="A5387">
            <v>94317</v>
          </cell>
          <cell r="B5387" t="str">
            <v>ATERRO MECANIZADO DE VALA COM RETROESCAVADEIRA (CAPACIDADE DA CAÇAMBA DA RETRO: 0,26 M³ / POTÊNCIA: 88 HP), LARGURA ATÉ 0,8 M, PROFUNDIDADE DE 1,5 A 3,0 M, COM SOLO ARGILO-ARENOSO. AF_05/2016</v>
          </cell>
          <cell r="C5387" t="str">
            <v>M3</v>
          </cell>
          <cell r="D5387">
            <v>58.13</v>
          </cell>
        </row>
        <row r="5388">
          <cell r="A5388">
            <v>94318</v>
          </cell>
          <cell r="B5388" t="str">
            <v>ATERRO MECANIZADO DE VALA COM RETROESCAVADEIRA (CAPACIDADE DA CAÇAMBA DA RETRO: 0,26 M³ / POTÊNCIA: 88 HP), LARGURA DE 0,8 A 1,5 M, PROFUNDIDADE DE 1,5 A 3,0 M, COM SOLO ARGILO-ARENOSO. AF_05/2016</v>
          </cell>
          <cell r="C5388" t="str">
            <v>M3</v>
          </cell>
          <cell r="D5388">
            <v>54.5</v>
          </cell>
        </row>
        <row r="5389">
          <cell r="A5389">
            <v>94319</v>
          </cell>
          <cell r="B5389" t="str">
            <v>ATERRO MANUAL DE VALAS COM SOLO ARGILO-ARENOSO E COMPACTAÇÃO MECANIZADA. AF_05/2016</v>
          </cell>
          <cell r="C5389" t="str">
            <v>M3</v>
          </cell>
          <cell r="D5389">
            <v>70.459999999999994</v>
          </cell>
        </row>
        <row r="5390">
          <cell r="A5390">
            <v>94327</v>
          </cell>
          <cell r="B5390" t="str">
            <v>ATERRO MECANIZADO DE VALA COM ESCAVADEIRA HIDRÁULICA (CAPACIDADE DA CAÇAMBA: 0,8 M³ / POTÊNCIA: 111 HP), LARGURA DE 1,5 A 2,5 M, PROFUNDIDADE ATÉ 1,5 M, COM AREIA PARA ATERRO. AF_05/2016</v>
          </cell>
          <cell r="C5390" t="str">
            <v>M3</v>
          </cell>
          <cell r="D5390">
            <v>69.58</v>
          </cell>
        </row>
        <row r="5391">
          <cell r="A5391">
            <v>94328</v>
          </cell>
          <cell r="B5391" t="str">
            <v>ATERRO MECANIZADO DE VALA COM ESCAVADEIRA HIDRÁULICA (CAPACIDADE DA CAÇAMBA: 0,8 M³ / POTÊNCIA: 111 HP), LARGURA ATÉ 1,5 M, PROFUNDIDADE DE 1,5 A 3,0 M, COM AREIA PARA ATERRO. AF_05/2016</v>
          </cell>
          <cell r="C5391" t="str">
            <v>M3</v>
          </cell>
          <cell r="D5391">
            <v>66.510000000000005</v>
          </cell>
        </row>
        <row r="5392">
          <cell r="A5392">
            <v>94329</v>
          </cell>
          <cell r="B5392" t="str">
            <v>ATERRO MECANIZADO DE VALA COM ESCAVADEIRA HIDRÁULICA (CAPACIDADE DA CAÇAMBA: 0,8 M³ / POTÊNCIA: 111 HP), LARGURA DE 1,5 A 2,5 M, PROFUNDIDADE DE 1,5 A 3,0 M, COM AREIA PARA ATERRO. AF_05/2016</v>
          </cell>
          <cell r="C5392" t="str">
            <v>M3</v>
          </cell>
          <cell r="D5392">
            <v>62.63</v>
          </cell>
        </row>
        <row r="5393">
          <cell r="A5393">
            <v>94330</v>
          </cell>
          <cell r="B5393" t="str">
            <v>ATERRO MECANIZADO DE VALA COM ESCAVADEIRA HIDRÁULICA (CAPACIDADE DA CAÇAMBA: 0,8 M³ / POTÊNCIA: 111 HP), LARGURA ATÉ 1,5 M, PROFUNDIDADE DE 3,0 A 4,5 M, COM AREIA PARA ATERRO. AF_05/2016</v>
          </cell>
          <cell r="C5393" t="str">
            <v>M3</v>
          </cell>
          <cell r="D5393">
            <v>63.53</v>
          </cell>
        </row>
        <row r="5394">
          <cell r="A5394">
            <v>94331</v>
          </cell>
          <cell r="B5394" t="str">
            <v>ATERRO MECANIZADO DE VALA COM ESCAVADEIRA HIDRÁULICA (CAPACIDADE DA CAÇAMBA: 0,8 M³ / POTÊNCIA: 111 HP), LARGURA DE 1,5 A 2,5 M, PROFUNDIDADE DE 3,0 A 4,5 M, COM AREIA PARA ATERRO. AF_05/2016</v>
          </cell>
          <cell r="C5394" t="str">
            <v>M3</v>
          </cell>
          <cell r="D5394">
            <v>61.06</v>
          </cell>
        </row>
        <row r="5395">
          <cell r="A5395">
            <v>94332</v>
          </cell>
          <cell r="B5395" t="str">
            <v>ATERRO MECANIZADO DE VALA COM ESCAVADEIRA HIDRÁULICA (CAPACIDADE DA CAÇAMBA: 0,8 M³ / POTÊNCIA: 111 HP), LARGURA ATÉ 1,5 M, PROFUNDIDADE DE 4,5 A 6,0 M, COM AREIA PARA ATERRO. AF_05/2016</v>
          </cell>
          <cell r="C5395" t="str">
            <v>M3</v>
          </cell>
          <cell r="D5395">
            <v>62.22</v>
          </cell>
        </row>
        <row r="5396">
          <cell r="A5396">
            <v>94333</v>
          </cell>
          <cell r="B5396" t="str">
            <v>ATERRO MECANIZADO DE VALA COM ESCAVADEIRA HIDRÁULICA (CAPACIDADE DA CAÇAMBA: 0,8 M³ / POTÊNCIA: 111 HP), LARGURA DE 1,5 A 2,5 M, PROFUNDIDADE DE 4,5 A 6,0 M, COM AREIA PARA ATERRO. AF_05/2016</v>
          </cell>
          <cell r="C5396" t="str">
            <v>M3</v>
          </cell>
          <cell r="D5396">
            <v>60.25</v>
          </cell>
        </row>
        <row r="5397">
          <cell r="A5397">
            <v>94338</v>
          </cell>
          <cell r="B5397" t="str">
            <v>ATERRO MECANIZADO DE VALA COM RETROESCAVADEIRA (CAPACIDADE DA CAÇAMBA DA RETRO: 0,26 M³ / POTÊNCIA: 88 HP), LARGURA ATÉ 0,8 M, PROFUNDIDADE ATÉ 1,5 M, COM AREIA PARA ATERRO. AF_05/2016</v>
          </cell>
          <cell r="C5397" t="str">
            <v>M3</v>
          </cell>
          <cell r="D5397">
            <v>72.91</v>
          </cell>
        </row>
        <row r="5398">
          <cell r="A5398">
            <v>94339</v>
          </cell>
          <cell r="B5398" t="str">
            <v>ATERRO MECANIZADO DE VALA COM RETROESCAVADEIRA (CAPACIDADE DA CAÇAMBA DA RETRO: 0,26 M³ / POTÊNCIA: 88 HP), LARGURA DE 0,8 A 1,5 M, PROFUNDIDADE ATÉ 1,5 M, COM AREIA PARA ATERRO. AF_05/2016</v>
          </cell>
          <cell r="C5398" t="str">
            <v>M3</v>
          </cell>
          <cell r="D5398">
            <v>66.540000000000006</v>
          </cell>
        </row>
        <row r="5399">
          <cell r="A5399">
            <v>94340</v>
          </cell>
          <cell r="B5399" t="str">
            <v>ATERRO MECANIZADO DE VALA COM RETROESCAVADEIRA (CAPACIDADE DA CAÇAMBA DA RETRO: 0,26 M³ / POTÊNCIA: 88 HP), LARGURA ATÉ 0,8 M, PROFUNDIDADE DE 1,5 A 3,0 M, COM AREIA PARA ATERRO. AF_05/2016</v>
          </cell>
          <cell r="C5399" t="str">
            <v>M3</v>
          </cell>
          <cell r="D5399">
            <v>63.71</v>
          </cell>
        </row>
        <row r="5400">
          <cell r="A5400">
            <v>94341</v>
          </cell>
          <cell r="B5400" t="str">
            <v>ATERRO MECANIZADO DE VALA COM RETROESCAVADEIRA (CAPACIDADE DA CAÇAMBA DA RETRO: 0,26 M³ / POTÊNCIA: 88 HP), LARGURA DE 0,8 A 1,5 M, PROFUNDIDADE DE 1,5 A 3,0 M, COM AREIA PARA ATERRO. AF_05/2016</v>
          </cell>
          <cell r="C5400" t="str">
            <v>M3</v>
          </cell>
          <cell r="D5400">
            <v>60.08</v>
          </cell>
        </row>
        <row r="5401">
          <cell r="A5401">
            <v>94342</v>
          </cell>
          <cell r="B5401" t="str">
            <v>ATERRO MANUAL DE VALAS COM AREIA PARA ATERRO E COMPACTAÇÃO MECANIZADA. AF_05/2016</v>
          </cell>
          <cell r="C5401" t="str">
            <v>M3</v>
          </cell>
          <cell r="D5401">
            <v>76.040000000000006</v>
          </cell>
        </row>
        <row r="5402">
          <cell r="A5402">
            <v>96385</v>
          </cell>
          <cell r="B5402" t="str">
            <v>EXECUÇÃO E COMPACTAÇÃO DE ATERRO COM SOLO PREDOMINANTEMENTE ARGILOSO - EXCLUSIVE SOLO, ESCAVAÇÃO, CARGA E TRANSPORTE. AF_11/2019</v>
          </cell>
          <cell r="C5402" t="str">
            <v>M3</v>
          </cell>
          <cell r="D5402">
            <v>9.1300000000000008</v>
          </cell>
        </row>
        <row r="5403">
          <cell r="A5403">
            <v>96386</v>
          </cell>
          <cell r="B5403" t="str">
            <v>EXECUÇÃO E COMPACTAÇÃO DE ATERRO COM SOLO PREDOMINANTEMENTE ARENOSO - EXCLUSIVE SOLO, ESCAVAÇÃO, CARGA E TRANSPORTE. AF_11/2019</v>
          </cell>
          <cell r="C5403" t="str">
            <v>M3</v>
          </cell>
          <cell r="D5403">
            <v>6.78</v>
          </cell>
        </row>
        <row r="5404">
          <cell r="A5404">
            <v>93360</v>
          </cell>
          <cell r="B5404" t="str">
            <v>REATERRO MECANIZADO DE VALA COM ESCAVADEIRA HIDRÁULICA (CAPACIDADE DA CAÇAMBA: 0,8 M³ / POTÊNCIA: 111 HP), LARGURA DE 1,5 A 2,5 M, PROFUNDIDADE ATÉ 1,5 M, COM SOLO DE 1ª CATEGORIA EM LOCAIS COM ALTO NÍVEL DE INTERFERÊNCIA. AF_04/2016</v>
          </cell>
          <cell r="C5404" t="str">
            <v>M3</v>
          </cell>
          <cell r="D5404">
            <v>18.66</v>
          </cell>
        </row>
        <row r="5405">
          <cell r="A5405">
            <v>93361</v>
          </cell>
          <cell r="B5405" t="str">
            <v>REATERRO MECANIZADO DE VALA COM ESCAVADEIRA HIDRÁULICA (CAPACIDADE DA CAÇAMBA: 0,8 M³ / POTÊNCIA: 111 HP), LARGURA ATÉ 1,5 M, PROFUNDIDADE DE 1,5 A 3,0 M, COM SOLO DE 1ª CATEGORIA EM LOCAIS COM ALTO NÍVEL DE INTERFERÊNCIA. AF_04/2016</v>
          </cell>
          <cell r="C5405" t="str">
            <v>M3</v>
          </cell>
          <cell r="D5405">
            <v>15.71</v>
          </cell>
        </row>
        <row r="5406">
          <cell r="A5406">
            <v>93362</v>
          </cell>
          <cell r="B5406" t="str">
            <v>REATERRO MECANIZADO DE VALA COM ESCAVADEIRA HIDRÁULICA (CAPACIDADE DA CAÇAMBA: 0,8 M³ / POTÊNCIA: 111 HP), LARGURA DE 1,5 A 2,5 M, PROFUNDIDADE DE 1,5 A 3,0 M, COM SOLO DE 1ª CATEGORIA EM LOCAIS COM ALTO NÍVEL DE INTERFERÊNCIA. AF_04/2016</v>
          </cell>
          <cell r="C5406" t="str">
            <v>M3</v>
          </cell>
          <cell r="D5406">
            <v>11.74</v>
          </cell>
        </row>
        <row r="5407">
          <cell r="A5407">
            <v>93363</v>
          </cell>
          <cell r="B5407" t="str">
            <v>REATERRO MECANIZADO DE VALA COM ESCAVADEIRA HIDRÁULICA (CAPACIDADE DA CAÇAMBA: 0,8 M³ / POTÊNCIA: 111 HP), LARGURA ATÉ 1,5 M, PROFUNDIDADE DE 3,0 A 4,5 M COM SOLO DE 1ª CATEGORIA EM LOCAIS COM ALTO NÍVEL DE INTERFERÊNCIA. AF_04/2016</v>
          </cell>
          <cell r="C5407" t="str">
            <v>M3</v>
          </cell>
          <cell r="D5407">
            <v>12.63</v>
          </cell>
        </row>
        <row r="5408">
          <cell r="A5408">
            <v>93364</v>
          </cell>
          <cell r="B5408" t="str">
            <v>REATERRO MECANIZADO DE VALA COM ESCAVADEIRA HIDRÁULICA (CAPACIDADE DA CAÇAMBA: 0,8 M³ / POTÊNCIA: 111 HP), LARGURA DE 1,5 A 2,5 M, PROFUNDIDADE DE 3,0  A 4,5 M, COM SOLO (SEM SUBSTITUIÇÃO) DE 1ª CATEGORIA EM LOCAIS COM ALTO NÍVEL DE INTERFERÊNCIA. AF_04/2016</v>
          </cell>
          <cell r="C5408" t="str">
            <v>M3</v>
          </cell>
          <cell r="D5408">
            <v>10.15</v>
          </cell>
        </row>
        <row r="5409">
          <cell r="A5409">
            <v>93365</v>
          </cell>
          <cell r="B5409" t="str">
            <v>REATERRO MECANIZADO DE VALA COM ESCAVADEIRA HIDRÁULICA (CAPACIDADE DA CAÇAMBA: 0,8 M³ / POTÊNCIA: 111 HP), LARGURA ATÉ 1,5 M, PROFUNDIDADE DE 4,5 A 6,0 M, COM SOLO DE 1ª CATEGORIA EM LOCAIS COM ALTO NÍVEL DE INTERFERÊNCIA. AF_04/2016</v>
          </cell>
          <cell r="C5409" t="str">
            <v>M3</v>
          </cell>
          <cell r="D5409">
            <v>11.24</v>
          </cell>
        </row>
        <row r="5410">
          <cell r="A5410">
            <v>93366</v>
          </cell>
          <cell r="B5410" t="str">
            <v>REATERRO MECANIZADO DE VALA COM ESCAVADEIRA HIDRÁULICA (CAPACIDADE DA CAÇAMBA: 0,8 M³ / POTÊNCIA: 111 HP), LARGURA DE 1,5 A 2,5 M, PROFUNDIDADE DE 4,5 A 6,0 M, COM SOLO DE 1ª CATEGORIA EM LOCAIS COM ALTO NÍVEL DE INTERFERÊNCIA. AF_04/2016</v>
          </cell>
          <cell r="C5410" t="str">
            <v>M3</v>
          </cell>
          <cell r="D5410">
            <v>9.36</v>
          </cell>
        </row>
        <row r="5411">
          <cell r="A5411">
            <v>93367</v>
          </cell>
          <cell r="B5411" t="str">
            <v>REATERRO MECANIZADO DE VALA COM ESCAVADEIRA HIDRÁULICA (CAPACIDADE DA CAÇAMBA: 0,8 M³ / POTÊNCIA: 111 HP), LARGURA DE 1,5 A 2,5 M, PROFUNDIDADE ATÉ 1,5 M, COM SOLO DE 1ª CATEGORIA EM LOCAIS COM BAIXO NÍVEL DE INTERFERÊNCIA. AF_04/2016</v>
          </cell>
          <cell r="C5411" t="str">
            <v>M3</v>
          </cell>
          <cell r="D5411">
            <v>17.38</v>
          </cell>
        </row>
        <row r="5412">
          <cell r="A5412">
            <v>93368</v>
          </cell>
          <cell r="B5412" t="str">
            <v>REATERRO MECANIZADO DE VALA COM ESCAVADEIRA HIDRÁULICA (CAPACIDADE DA CAÇAMBA: 0,8 M³ / POTÊNCIA: 111 HP), LARGURA ATÉ 1,5 M, PROFUNDIDADE DE 1,5 A 3,0 M, COM SOLO DE 1ª CATEGORIA EM LOCAIS COM BAIXO NÍVEL DE INTERFERÊNCIA. AF_04/2016</v>
          </cell>
          <cell r="C5412" t="str">
            <v>M3</v>
          </cell>
          <cell r="D5412">
            <v>14.33</v>
          </cell>
        </row>
        <row r="5413">
          <cell r="A5413">
            <v>93369</v>
          </cell>
          <cell r="B5413" t="str">
            <v>REATERRO MECANIZADO DE VALA COM ESCAVADEIRA HIDRÁULICA (CAPACIDADE DA CAÇAMBA: 0,8 M³ / POTÊNCIA: 111 HP), LARGURA DE 1,5 A 2,5 M, PROFUNDIDADE DE 1,5 A 3,0 M, COM SOLO (SEM SUBSTITUIÇÃO) DE 1ª CATEGORIA EM LOCAIS COM BAIXO NÍVEL DE INTERFERÊNCIA. AF_04/2016</v>
          </cell>
          <cell r="C5413" t="str">
            <v>M3</v>
          </cell>
          <cell r="D5413">
            <v>10.45</v>
          </cell>
        </row>
        <row r="5414">
          <cell r="A5414">
            <v>93370</v>
          </cell>
          <cell r="B5414" t="str">
            <v>REATERRO MECANIZADO DE VALA COM ESCAVADEIRA HIDRÁULICA (CAPACIDADE DA CAÇAMBA: 0,8 M³ / POTÊNCIA: 111 HP), LARGURA ATÉ 1,5 M, PROFUNDIDADE DE 3,0 A 4,5 M, COM SOLO DE 1ª CATEGORIA EM LOCAIS COM BAIXO NÍVEL DE INTERFERÊNCIA. AF_04/2016</v>
          </cell>
          <cell r="C5414" t="str">
            <v>M3</v>
          </cell>
          <cell r="D5414">
            <v>11.35</v>
          </cell>
        </row>
        <row r="5415">
          <cell r="A5415">
            <v>93371</v>
          </cell>
          <cell r="B5415" t="str">
            <v>REATERRO MECANIZADO DE VALA COM ESCAVADEIRA HIDRÁULICA (CAPACIDADE DA CAÇAMBA: 0,8 M³ / POTÊNCIA: 111 HP), LARGURA DE 1,5 A 2,5 M, PROFUNDIDADE DE 3,0 A 4,5 M, COM SOLO (SEM SUBSTITUIÇÃO) DE 1ª CATEGORIA EM LOCAIS COM BAIXO NÍVEL DE INTERFERÊNCIA. AF_04/2016</v>
          </cell>
          <cell r="C5415" t="str">
            <v>M3</v>
          </cell>
          <cell r="D5415">
            <v>8.8699999999999992</v>
          </cell>
        </row>
        <row r="5416">
          <cell r="A5416">
            <v>93372</v>
          </cell>
          <cell r="B5416" t="str">
            <v>REATERRO MECANIZADO DE VALA COM ESCAVADEIRA HIDRÁULICA (CAPACIDADE DA CAÇAMBA: 0,8 M³ / POTÊNCIA: 111 HP), LARGURA ATÉ 1,5 M, PROFUNDIDADE DE 4,5 A 6,0 M, COM SOLO DE 1ª CATEGORIA EM LOCAIS COM BAIXO NÍVEL DE INTERFERÊNCIA. AF_04/2016</v>
          </cell>
          <cell r="C5416" t="str">
            <v>M3</v>
          </cell>
          <cell r="D5416">
            <v>10.039999999999999</v>
          </cell>
        </row>
        <row r="5417">
          <cell r="A5417">
            <v>93373</v>
          </cell>
          <cell r="B5417" t="str">
            <v>REATERRO MECANIZADO DE VALA COM ESCAVADEIRA HIDRÁULICA (CAPACIDADE DA CAÇAMBA: 0,8 M³ / POTÊNCIA: 111 HP), LARGURA DE 1,5 A 2,5 M, PROFUNDIDADE DE 4,5 A 6,0 M, COM SOLO (SEM SUBSTITUIÇÃO) DE 1ª CATEGORIA EM LOCAIS COM BAIXO NÍVEL DE INTERFERÊNCIA. AF_04/2016</v>
          </cell>
          <cell r="C5417" t="str">
            <v>M3</v>
          </cell>
          <cell r="D5417">
            <v>8.08</v>
          </cell>
        </row>
        <row r="5418">
          <cell r="A5418">
            <v>93374</v>
          </cell>
          <cell r="B5418" t="str">
            <v>REATERRO MECANIZADO DE VALA COM RETROESCAVADEIRA (CAPACIDADE DA CAÇAMBA DA RETRO: 0,26 M³ / POTÊNCIA: 88 HP), LARGURA ATÉ 0,8 M, PROFUNDIDADE ATÉ 1,5 M, COM SOLO (SEM SUBSTITUIÇÃO) DE 1ª CATEGORIA EM LOCAIS COM ALTO NÍVEL DE INTERFERÊNCIA. AF_04/2016</v>
          </cell>
          <cell r="C5418" t="str">
            <v>M3</v>
          </cell>
          <cell r="D5418">
            <v>19.260000000000002</v>
          </cell>
        </row>
        <row r="5419">
          <cell r="A5419">
            <v>93375</v>
          </cell>
          <cell r="B5419" t="str">
            <v>REATERRO MECANIZADO DE VALA COM RETROESCAVADEIRA (CAPACIDADE DA CAÇAMBA DA RETRO: 0,26 M³ / POTÊNCIA: 88 HP), LARGURA DE 0,8 A 1,5 M, PROFUNDIDADE ATÉ 1,5 M, COM SOLO DE 1ª CATEGORIA EM LOCAIS COM ALTO NÍVEL DE INTERFERÊNCIA. AF_04/2016</v>
          </cell>
          <cell r="C5419" t="str">
            <v>M3</v>
          </cell>
          <cell r="D5419">
            <v>14.9</v>
          </cell>
        </row>
        <row r="5420">
          <cell r="A5420">
            <v>93376</v>
          </cell>
          <cell r="B5420" t="str">
            <v>REATERRO MECANIZADO DE VALA COM RETROESCAVADEIRA (CAPACIDADE DA CAÇAMBA DA RETRO: 0,26 M³ / POTÊNCIA: 88 HP), LARGURA ATÉ 0,8 M, PROFUNDIDADE DE 1,5 A 3,0 M, COM SOLO DE 1ª CATEGORIA EM LOCAIS COM ALTO NÍVEL DE INTERFERÊNCIA. AF_04/2016</v>
          </cell>
          <cell r="C5420" t="str">
            <v>M3</v>
          </cell>
          <cell r="D5420">
            <v>12.29</v>
          </cell>
        </row>
        <row r="5421">
          <cell r="A5421">
            <v>93377</v>
          </cell>
          <cell r="B5421" t="str">
            <v>REATERRO MECANIZADO DE VALA COM RETROESCAVADEIRA (CAPACIDADE DA CAÇAMBA DA RETRO: 0,26 M³ / POTÊNCIA: 88 HP), LARGURA DE 0,8 A 1,5 M, PROFUNDIDADE DE 1,5 A 3,0 M, COM SOLO (SEM SUBSTITUIÇÃO) DE 1ª CATEGORIA EM LOCAIS COM ALTO NÍVEL DE INTERFERÊNCIA. AF_04/2016</v>
          </cell>
          <cell r="C5421" t="str">
            <v>M3</v>
          </cell>
          <cell r="D5421">
            <v>8.4499999999999993</v>
          </cell>
        </row>
        <row r="5422">
          <cell r="A5422">
            <v>93378</v>
          </cell>
          <cell r="B5422" t="str">
            <v>REATERRO MECANIZADO DE VALA COM RETROESCAVADEIRA (CAPACIDADE DA CAÇAMBA DA RETRO: 0,26 M³ / POTÊNCIA: 88 HP), LARGURA ATÉ 0,8 M, PROFUNDIDADE ATÉ 1,5 M, COM SOLO DE 1ª CATEGORIA EM LOCAIS COM BAIXO NÍVEL DE INTERFERÊNCIA. AF_04/2016</v>
          </cell>
          <cell r="C5422" t="str">
            <v>M3</v>
          </cell>
          <cell r="D5422">
            <v>17.95</v>
          </cell>
        </row>
        <row r="5423">
          <cell r="A5423">
            <v>93379</v>
          </cell>
          <cell r="B5423" t="str">
            <v>REATERRO MECANIZADO DE VALA COM RETROESCAVADEIRA (CAPACIDADE DA CAÇAMBA DA RETRO: 0,26 M³ / POTÊNCIA: 88 HP), LARGURA DE 0,8 A 1,5 M, PROFUNDIDADE ATÉ 1,5 M, COM SOLO DE 1ª CATEGORIA EM LOCAIS COM BAIXO NÍVEL DE INTERFERÊNCIA. AF_04/2016</v>
          </cell>
          <cell r="C5423" t="str">
            <v>M3</v>
          </cell>
          <cell r="D5423">
            <v>13.92</v>
          </cell>
        </row>
        <row r="5424">
          <cell r="A5424">
            <v>93380</v>
          </cell>
          <cell r="B5424" t="str">
            <v>REATERRO MECANIZADO DE VALA COM RETROESCAVADEIRA (CAPACIDADE DA CAÇAMBA DA RETRO: 0,26 M³ / POTÊNCIA: 88 HP), LARGURA ATÉ 0,8 M, PROFUNDIDADE DE 1,5 A 3,0 M, COM SOLO DE 1ª CATEGORIA EM LOCAIS COM BAIXO NÍVEL DE INTERFERÊNCIA. AF_04/2016</v>
          </cell>
          <cell r="C5424" t="str">
            <v>M3</v>
          </cell>
          <cell r="D5424">
            <v>11.52</v>
          </cell>
        </row>
        <row r="5425">
          <cell r="A5425">
            <v>93381</v>
          </cell>
          <cell r="B5425" t="str">
            <v>REATERRO MECANIZADO DE VALA COM RETROESCAVADEIRA (CAPACIDADE DA CAÇAMBA DA RETRO: 0,26 M³ / POTÊNCIA: 88 HP), LARGURA DE 0,8 A 1,5 M, PROFUNDIDADE DE 1,5 A 3,0 M, COM SOLO (SEM SUBSTITUIÇÃO) DE 1ª CATEGORIA EM LOCAIS COM BAIXO NÍVEL DE INTERFERÊNCIA. AF_04/2016</v>
          </cell>
          <cell r="C5425" t="str">
            <v>M3</v>
          </cell>
          <cell r="D5425">
            <v>7.9</v>
          </cell>
        </row>
        <row r="5426">
          <cell r="A5426">
            <v>93382</v>
          </cell>
          <cell r="B5426" t="str">
            <v>REATERRO MANUAL DE VALAS COM COMPACTAÇÃO MECANIZADA. AF_04/2016</v>
          </cell>
          <cell r="C5426" t="str">
            <v>M3</v>
          </cell>
          <cell r="D5426">
            <v>23.85</v>
          </cell>
        </row>
        <row r="5427">
          <cell r="A5427">
            <v>96995</v>
          </cell>
          <cell r="B5427" t="str">
            <v>REATERRO MANUAL APILOADO COM SOQUETE. AF_10/2017</v>
          </cell>
          <cell r="C5427" t="str">
            <v>M3</v>
          </cell>
          <cell r="D5427">
            <v>40.36</v>
          </cell>
        </row>
        <row r="5428">
          <cell r="A5428">
            <v>97916</v>
          </cell>
          <cell r="B5428" t="str">
            <v>TRANSPORTE COM CAMINHÃO BASCULANTE DE 6 M³, EM VIA URBANA EM LEITO NATURAL (UNIDADE: TXKM). AF_07/2020</v>
          </cell>
          <cell r="C5428" t="str">
            <v>TXKM</v>
          </cell>
          <cell r="D5428">
            <v>2.0099999999999998</v>
          </cell>
        </row>
        <row r="5429">
          <cell r="A5429">
            <v>97917</v>
          </cell>
          <cell r="B5429" t="str">
            <v>TRANSPORTE COM CAMINHÃO BASCULANTE DE 6 M³, EM VIA URBANA EM REVESTIMENTO PRIMÁRIO (UNIDADE: TXKM). AF_07/2020</v>
          </cell>
          <cell r="C5429" t="str">
            <v>TXKM</v>
          </cell>
          <cell r="D5429">
            <v>1.73</v>
          </cell>
        </row>
        <row r="5430">
          <cell r="A5430">
            <v>97918</v>
          </cell>
          <cell r="B5430" t="str">
            <v>TRANSPORTE COM CAMINHÃO BASCULANTE DE 6 M³, EM VIA URBANA PAVIMENTADA, DMT ATÉ 30 KM (UNIDADE: TXKM). AF_07/2020</v>
          </cell>
          <cell r="C5430" t="str">
            <v>TXKM</v>
          </cell>
          <cell r="D5430">
            <v>1.6</v>
          </cell>
        </row>
        <row r="5431">
          <cell r="A5431">
            <v>97919</v>
          </cell>
          <cell r="B5431" t="str">
            <v>TRANSPORTE COM CAMINHÃO BASCULANTE DE 6 M³, EM VIA URBANA PAVIMENTADA, ADICIONAL PARA DMT EXCEDENTE A 30 KM (UNIDADE: TXKM). AF_07/2020</v>
          </cell>
          <cell r="C5431" t="str">
            <v>TXKM</v>
          </cell>
          <cell r="D5431">
            <v>0.63</v>
          </cell>
        </row>
        <row r="5432">
          <cell r="A5432">
            <v>101616</v>
          </cell>
          <cell r="B5432" t="str">
            <v>PREPARO DE FUNDO DE VALA COM LARGURA MENOR QUE 1,5 M (ACERTO DO SOLO NATURAL). AF_08/2020</v>
          </cell>
          <cell r="C5432" t="str">
            <v>M2</v>
          </cell>
          <cell r="D5432">
            <v>4.8600000000000003</v>
          </cell>
        </row>
        <row r="5433">
          <cell r="A5433">
            <v>101617</v>
          </cell>
          <cell r="B5433" t="str">
            <v>PREPARO DE FUNDO DE VALA COM LARGURA MAIOR OU IGUAL A 1,5 M E MENOR QUE 2,5 M (ACERTO DO SOLO NATURAL). AF_08/2020</v>
          </cell>
          <cell r="C5433" t="str">
            <v>M2</v>
          </cell>
          <cell r="D5433">
            <v>2.38</v>
          </cell>
        </row>
        <row r="5434">
          <cell r="A5434">
            <v>101618</v>
          </cell>
          <cell r="B5434" t="str">
            <v>PREPARO DE FUNDO DE VALA COM LARGURA MENOR QUE 1,5 M, COM CAMADA DE AREIA, LANÇAMENTO MANUAL. AF_08/2020</v>
          </cell>
          <cell r="C5434" t="str">
            <v>M3</v>
          </cell>
          <cell r="D5434">
            <v>188.42</v>
          </cell>
        </row>
        <row r="5435">
          <cell r="A5435">
            <v>101619</v>
          </cell>
          <cell r="B5435" t="str">
            <v>PREPARO DE FUNDO DE VALA COM LARGURA MENOR QUE 1,5 M, COM CAMADA DE BRITA, LANÇAMENTO MANUAL. AF_08/2020</v>
          </cell>
          <cell r="C5435" t="str">
            <v>M3</v>
          </cell>
          <cell r="D5435">
            <v>225.61</v>
          </cell>
        </row>
        <row r="5436">
          <cell r="A5436">
            <v>101620</v>
          </cell>
          <cell r="B5436" t="str">
            <v>PREPARO DE FUNDO DE VALA COM LARGURA MAIOR OU IGUAL A 1,5 M E MENOR QUE 2,5 M, COM CAMADA DE AREIA, LANÇAMENTO MANUAL. AF_08/2020</v>
          </cell>
          <cell r="C5436" t="str">
            <v>M3</v>
          </cell>
          <cell r="D5436">
            <v>169.02</v>
          </cell>
        </row>
        <row r="5437">
          <cell r="A5437">
            <v>101621</v>
          </cell>
          <cell r="B5437" t="str">
            <v>PREPARO DE FUNDO DE VALA COM LARGURA MAIOR OU IGUAL A 1,5 M E MENOR QUE 2,5 M, COM CAMADA DE BRITA, LANÇAMENTO MANUAL. AF_08/2020</v>
          </cell>
          <cell r="C5437" t="str">
            <v>M3</v>
          </cell>
          <cell r="D5437">
            <v>206.22</v>
          </cell>
        </row>
        <row r="5438">
          <cell r="A5438">
            <v>101622</v>
          </cell>
          <cell r="B5438" t="str">
            <v>PREPARO DE FUNDO DE VALA COM LARGURA MENOR QUE 1,5 M, COM CAMADA DE AREIA, LANÇAMENTO MECANIZADO. AF_08/2020</v>
          </cell>
          <cell r="C5438" t="str">
            <v>M3</v>
          </cell>
          <cell r="D5438">
            <v>163.47999999999999</v>
          </cell>
        </row>
        <row r="5439">
          <cell r="A5439">
            <v>101623</v>
          </cell>
          <cell r="B5439" t="str">
            <v>PREPARO DE FUNDO DE VALA COM LARGURA MENOR QUE 1,5 M, COM CAMADA DE BRITA, LANÇAMENTO MECANIZADO. AF_08/2020</v>
          </cell>
          <cell r="C5439" t="str">
            <v>M3</v>
          </cell>
          <cell r="D5439">
            <v>194.87</v>
          </cell>
        </row>
        <row r="5440">
          <cell r="A5440">
            <v>101624</v>
          </cell>
          <cell r="B5440" t="str">
            <v>PREPARO DE FUNDO DE VALA COM LARGURA MAIOR OU IGUAL A 1,5 M E MENOR QUE 2,5 M, COM CAMADA DE BRITA, LANÇAMENTO MECANIZADO. AF_08/2020</v>
          </cell>
          <cell r="C5440" t="str">
            <v>M3</v>
          </cell>
          <cell r="D5440">
            <v>161.12</v>
          </cell>
        </row>
        <row r="5441">
          <cell r="A5441">
            <v>101625</v>
          </cell>
          <cell r="B5441" t="str">
            <v>PREPARO DE FUNDO DE VALA COM LARGURA MAIOR OU IGUAL A 1,5 M E MENOR QUE 2,5 M, COM CAMADA DE AREIA, LANÇAMENTO MECANIZADO. AF_08/2020</v>
          </cell>
          <cell r="C5441" t="str">
            <v>M3</v>
          </cell>
          <cell r="D5441">
            <v>134.02000000000001</v>
          </cell>
        </row>
        <row r="5442">
          <cell r="A5442">
            <v>95606</v>
          </cell>
          <cell r="B5442" t="str">
            <v>UMIDIFICAÇÃO DE MATERIAL PARA VALAS COM CAMINHÃO PIPA 10000L. AF_11/2016</v>
          </cell>
          <cell r="C5442" t="str">
            <v>M3</v>
          </cell>
          <cell r="D5442">
            <v>1.94</v>
          </cell>
        </row>
        <row r="5443">
          <cell r="A5443">
            <v>101159</v>
          </cell>
          <cell r="B5443" t="str">
            <v>ALVENARIA DE VEDAÇÃO DE BLOCOS CERÂMICOS MACIÇOS DE 5X10X20CM (ESPESSURA 10CM) E ARGAMASSA DE ASSENTAMENTO COM PREPARO EM BETONEIRA. AF_05/2020</v>
          </cell>
          <cell r="C5443" t="str">
            <v>M2</v>
          </cell>
          <cell r="D5443">
            <v>126.63</v>
          </cell>
        </row>
        <row r="5444">
          <cell r="A5444">
            <v>103322</v>
          </cell>
          <cell r="B5444" t="str">
            <v>ALVENARIA DE VEDAÇÃO DE BLOCOS CERÂMICOS FURADOS NA VERTICAL DE 9X19X39 CM (ESPESSURA 9 CM) E ARGAMASSA DE ASSENTAMENTO COM PREPARO EM BETONEIRA. AF_12/2021</v>
          </cell>
          <cell r="C5444" t="str">
            <v>M2</v>
          </cell>
          <cell r="D5444">
            <v>55.62</v>
          </cell>
        </row>
        <row r="5445">
          <cell r="A5445">
            <v>103323</v>
          </cell>
          <cell r="B5445" t="str">
            <v>ALVENARIA DE VEDAÇÃO DE BLOCOS CERÂMICOS FURADOS NA VERTICAL DE 9X19X39 CM (ESPESSURA 9 CM) E ARGAMASSA DE ASSENTAMENTO COM PREPARO MANUAL. AF_12/2021</v>
          </cell>
          <cell r="C5445" t="str">
            <v>M2</v>
          </cell>
          <cell r="D5445">
            <v>56.74</v>
          </cell>
        </row>
        <row r="5446">
          <cell r="A5446">
            <v>103324</v>
          </cell>
          <cell r="B5446" t="str">
            <v>ALVENARIA DE VEDAÇÃO DE BLOCOS CERÂMICOS FURADOS NA VERTICAL DE 14X19X39 CM (ESPESSURA 14 CM) E ARGAMASSA DE ASSENTAMENTO COM PREPARO EM BETONEIRA. AF_12/2021</v>
          </cell>
          <cell r="C5446" t="str">
            <v>M2</v>
          </cell>
          <cell r="D5446">
            <v>73.94</v>
          </cell>
        </row>
        <row r="5447">
          <cell r="A5447">
            <v>103325</v>
          </cell>
          <cell r="B5447" t="str">
            <v>ALVENARIA DE VEDAÇÃO DE BLOCOS CERÂMICOS FURADOS NA VERTICAL DE 14X19X39 CM (ESPESSURA 14 CM) E ARGAMASSA DE ASSENTAMENTO COM PREPARO MANUAL. AF_12/2021</v>
          </cell>
          <cell r="C5447" t="str">
            <v>M2</v>
          </cell>
          <cell r="D5447">
            <v>75.209999999999994</v>
          </cell>
        </row>
        <row r="5448">
          <cell r="A5448">
            <v>103326</v>
          </cell>
          <cell r="B5448" t="str">
            <v>ALVENARIA DE VEDAÇÃO DE BLOCOS CERÂMICOS FURADOS NA VERTICAL DE 19X19X39 CM (ESPESSURA 19 CM) E ARGAMASSA DE ASSENTAMENTO COM PREPARO EM BETONEIRA. AF_12/2021</v>
          </cell>
          <cell r="C5448" t="str">
            <v>M2</v>
          </cell>
          <cell r="D5448">
            <v>90.36</v>
          </cell>
        </row>
        <row r="5449">
          <cell r="A5449">
            <v>103327</v>
          </cell>
          <cell r="B5449" t="str">
            <v>ALVENARIA DE VEDAÇÃO DE BLOCOS CERÂMICOS FURADOS NA VERTICAL DE 19X19X39 CM (ESPESSURA 19 CM) E ARGAMASSA DE ASSENTAMENTO COM PREPARO MANUAL. AF_12/2021</v>
          </cell>
          <cell r="C5449" t="str">
            <v>M2</v>
          </cell>
          <cell r="D5449">
            <v>91.86</v>
          </cell>
        </row>
        <row r="5450">
          <cell r="A5450">
            <v>103328</v>
          </cell>
          <cell r="B5450" t="str">
            <v>ALVENARIA DE VEDAÇÃO DE BLOCOS CERÂMICOS FURADOS NA HORIZONTAL DE 9X19X19 CM (ESPESSURA 9 CM) E ARGAMASSA DE ASSENTAMENTO COM PREPARO EM BETONEIRA. AF_12/2021</v>
          </cell>
          <cell r="C5450" t="str">
            <v>M2</v>
          </cell>
          <cell r="D5450">
            <v>78.91</v>
          </cell>
        </row>
        <row r="5451">
          <cell r="A5451">
            <v>103329</v>
          </cell>
          <cell r="B5451" t="str">
            <v>ALVENARIA DE VEDAÇÃO DE BLOCOS CERÂMICOS FURADOS NA HORIZONTAL DE 9X19X19 CM (ESPESSURA 9 CM) E ARGAMASSA DE ASSENTAMENTO COM PREPARO MANUAL. AF_12/2021</v>
          </cell>
          <cell r="C5451" t="str">
            <v>M2</v>
          </cell>
          <cell r="D5451">
            <v>79.900000000000006</v>
          </cell>
        </row>
        <row r="5452">
          <cell r="A5452">
            <v>103330</v>
          </cell>
          <cell r="B5452" t="str">
            <v>ALVENARIA DE VEDAÇÃO DE BLOCOS CERÂMICOS FURADOS NA HORIZONTAL DE 11,5X19X19 CM (ESPESSURA 11,5 CM) E ARGAMASSA DE ASSENTAMENTO COM PREPARO EM BETONEIRA. AF_12/2021</v>
          </cell>
          <cell r="C5452" t="str">
            <v>M2</v>
          </cell>
          <cell r="D5452">
            <v>76.349999999999994</v>
          </cell>
        </row>
        <row r="5453">
          <cell r="A5453">
            <v>103331</v>
          </cell>
          <cell r="B5453" t="str">
            <v>ALVENARIA DE VEDAÇÃO DE BLOCOS CERÂMICOS FURADOS NA HORIZONTAL DE 11,5X19X19 CM (ESPESSURA 11,5 CM) E ARGAMASSA DE ASSENTAMENTO COM PREPARO MANUAL. AF_12/2021</v>
          </cell>
          <cell r="C5453" t="str">
            <v>M2</v>
          </cell>
          <cell r="D5453">
            <v>77.41</v>
          </cell>
        </row>
        <row r="5454">
          <cell r="A5454">
            <v>103332</v>
          </cell>
          <cell r="B5454" t="str">
            <v>ALVENARIA DE VEDAÇÃO DE BLOCOS CERÂMICOS FURADOS NA HORIZONTAL DE 9X14X19 CM (ESPESSURA 9 CM) E ARGAMASSA DE ASSENTAMENTO COM PREPARO EM BETONEIRA. AF_12/2021</v>
          </cell>
          <cell r="C5454" t="str">
            <v>M2</v>
          </cell>
          <cell r="D5454">
            <v>103.13</v>
          </cell>
        </row>
        <row r="5455">
          <cell r="A5455">
            <v>103333</v>
          </cell>
          <cell r="B5455" t="str">
            <v>ALVENARIA DE VEDAÇÃO DE BLOCOS CERÂMICOS FURADOS NA HORIZONTAL DE 9X14X19 CM (ESPESSURA 9 CM) E ARGAMASSA DE ASSENTAMENTO COM PREPARO MANUAL. AF_12/2021</v>
          </cell>
          <cell r="C5455" t="str">
            <v>M2</v>
          </cell>
          <cell r="D5455">
            <v>104.27</v>
          </cell>
        </row>
        <row r="5456">
          <cell r="A5456">
            <v>103334</v>
          </cell>
          <cell r="B5456" t="str">
            <v>ALVENARIA DE VEDAÇÃO DE BLOCOS CERÂMICOS FURADOS NA HORIZONTAL DE 14X9X19 CM (ESPESSURA 14 CM, BLOCO DEITADO) E ARGAMASSA DE ASSENTAMENTO COM PREPARO EM BETONEIRA. AF_12/2021</v>
          </cell>
          <cell r="C5456" t="str">
            <v>M2</v>
          </cell>
          <cell r="D5456">
            <v>129.09</v>
          </cell>
        </row>
        <row r="5457">
          <cell r="A5457">
            <v>103335</v>
          </cell>
          <cell r="B5457" t="str">
            <v>ALVENARIA DE VEDAÇÃO DE BLOCOS CERÂMICOS FURADOS NA HORIZONTAL DE 14X9X19 CM (ESPESSURA 14 CM, BLOCO DEITADO) E ARGAMASSA DE ASSENTAMENTO COM PREPARO MANUAL. AF_12/2021</v>
          </cell>
          <cell r="C5457" t="str">
            <v>M2</v>
          </cell>
          <cell r="D5457">
            <v>131.07</v>
          </cell>
        </row>
        <row r="5458">
          <cell r="A5458">
            <v>103350</v>
          </cell>
          <cell r="B5458" t="str">
            <v>ALVENARIA DE VEDAÇÃO DE BLOCOS CERÂMICOS FURADOS NA HORIZONTAL DE 9X9X19 CM (ESPESSURA 9 CM) E ARGAMASSA DE ASSENTAMENTO COM PREPARO EM BETONEIRA. AF_12/2021</v>
          </cell>
          <cell r="C5458" t="str">
            <v>M2</v>
          </cell>
          <cell r="D5458">
            <v>157.80000000000001</v>
          </cell>
        </row>
        <row r="5459">
          <cell r="A5459">
            <v>103351</v>
          </cell>
          <cell r="B5459" t="str">
            <v>ALVENARIA DE VEDAÇÃO DE BLOCOS CERÂMICOS FURADOS NA HORIZONTAL DE 9X9X19 CM (ESPESSURA 9 CM) E ARGAMASSA DE ASSENTAMENTO COM PREPARO MANUAL. AF_12/2021</v>
          </cell>
          <cell r="C5459" t="str">
            <v>M2</v>
          </cell>
          <cell r="D5459">
            <v>159.25</v>
          </cell>
        </row>
        <row r="5460">
          <cell r="A5460">
            <v>103356</v>
          </cell>
          <cell r="B5460" t="str">
            <v>ALVENARIA DE VEDAÇÃO DE BLOCOS CERÂMICOS FURADOS NA HORIZONTAL DE 9X19X29 CM (ESPESSURA 9 CM) E ARGAMASSA DE ASSENTAMENTO COM PREPARO EM BETONEIRA. AF_12/2021</v>
          </cell>
          <cell r="C5460" t="str">
            <v>M2</v>
          </cell>
          <cell r="D5460">
            <v>51.67</v>
          </cell>
        </row>
        <row r="5461">
          <cell r="A5461">
            <v>103357</v>
          </cell>
          <cell r="B5461" t="str">
            <v>ALVENARIA DE VEDAÇÃO DE BLOCOS CERÂMICOS FURADOS NA HORIZONTAL DE 9X19X29 CM (ESPESSURA 9 CM) E ARGAMASSA DE ASSENTAMENTO COM PREPARO MANUAL. AF_12/2021</v>
          </cell>
          <cell r="C5461" t="str">
            <v>M2</v>
          </cell>
          <cell r="D5461">
            <v>52.5</v>
          </cell>
        </row>
        <row r="5462">
          <cell r="A5462">
            <v>89282</v>
          </cell>
          <cell r="B5462" t="str">
            <v>ALVENARIA ESTRUTURAL DE BLOCOS CERÂMICOS 14X19X39, (ESPESSURA DE 14 CM), PARA PAREDES COM ÁREA LÍQUIDA MENOR QUE 6M², SEM VÃOS, UTILIZANDO PALHETA E ARGAMASSA DE ASSENTAMENTO COM PREPARO EM BETONEIRA. AF_12/2014</v>
          </cell>
          <cell r="C5462" t="str">
            <v>M2</v>
          </cell>
          <cell r="D5462">
            <v>75.150000000000006</v>
          </cell>
        </row>
        <row r="5463">
          <cell r="A5463">
            <v>89283</v>
          </cell>
          <cell r="B5463" t="str">
            <v>ALVENARIA ESTRUTURAL DE BLOCOS CERÂMICOS 14X19X39, (ESPESSURA DE 14 CM), PARA PAREDES COM ÁREA LÍQUIDA MENOR QUE 6M², SEM VÃOS, UTILIZANDO PALHETA E ARGAMASSA DE ASSENTAMENTO COM PREPARO MANUAL. AF_12/2014</v>
          </cell>
          <cell r="C5463" t="str">
            <v>M2</v>
          </cell>
          <cell r="D5463">
            <v>76.47</v>
          </cell>
        </row>
        <row r="5464">
          <cell r="A5464">
            <v>89284</v>
          </cell>
          <cell r="B5464" t="str">
            <v>ALVENARIA ESTRUTURAL DE BLOCOS CERÂMICOS 14X19X39, (ESPESSURA DE 14 CM), PARA PAREDES COM ÁREA LÍQUIDA MAIOR OU IGUAL QUE 6M², SEM VÃOS, UTILIZANDO PALHETA E ARGAMASSA DE ASSENTAMENTO COM PREPARO EM BETONEIRA. AF_12/2014</v>
          </cell>
          <cell r="C5464" t="str">
            <v>M2</v>
          </cell>
          <cell r="D5464">
            <v>68.239999999999995</v>
          </cell>
        </row>
        <row r="5465">
          <cell r="A5465">
            <v>89285</v>
          </cell>
          <cell r="B5465" t="str">
            <v>ALVENARIA ESTRUTURAL DE BLOCOS CERÂMICOS 14X19X39, (ESPESSURA DE 14 CM), PARA PAREDES COM ÁREA LÍQUIDA MAIOR OU IGUAL QUE 6M², SEM VÃOS, UTILIZANDO PALHETA E ARGAMASSA DE ASSENTAMENTO COM PREPARO MANUAL. AF_12/2014</v>
          </cell>
          <cell r="C5465" t="str">
            <v>M2</v>
          </cell>
          <cell r="D5465">
            <v>69.56</v>
          </cell>
        </row>
        <row r="5466">
          <cell r="A5466">
            <v>89286</v>
          </cell>
          <cell r="B5466" t="str">
            <v>ALVENARIA ESTRUTURAL DE BLOCOS CERÂMICOS 14X19X39, (ESPESSURA DE 14 CM), PARA PAREDES COM ÁREA LÍQUIDA MENOR QUE 6M², COM VÃOS, UTILIZANDO PALHETA E ARGAMASSA DE ASSENTAMENTO COM PREPARO EM BETONEIRA. AF_12/2014</v>
          </cell>
          <cell r="C5466" t="str">
            <v>M2</v>
          </cell>
          <cell r="D5466">
            <v>79.709999999999994</v>
          </cell>
        </row>
        <row r="5467">
          <cell r="A5467">
            <v>89287</v>
          </cell>
          <cell r="B5467" t="str">
            <v>ALVENARIA ESTRUTURAL DE BLOCOS CERÂMICOS 14X19X39, (ESPESSURA DE 14 CM), PARA PAREDES COM ÁREA LÍQUIDA MENOR QUE 6M², COM VÃOS, UTILIZANDO PALHETA E ARGAMASSA DE ASSENTAMENTO COM PREPARO MANUAL. AF_12/2014</v>
          </cell>
          <cell r="C5467" t="str">
            <v>M2</v>
          </cell>
          <cell r="D5467">
            <v>81.03</v>
          </cell>
        </row>
        <row r="5468">
          <cell r="A5468">
            <v>89288</v>
          </cell>
          <cell r="B5468" t="str">
            <v>ALVENARIA ESTRUTURAL DE BLOCOS CERÂMICOS 14X19X39, (ESPESSURA DE 14 CM), PARA PAREDES COM ÁREA LÍQUIDA MAIOR OU IGUAL A 6M², COM VÃOS, UTILIZANDO PALHETA E ARGAMASSA DE ASSENTAMENTO COM PREPARO EM BETONEIRA. AF_12/2014</v>
          </cell>
          <cell r="C5468" t="str">
            <v>M2</v>
          </cell>
          <cell r="D5468">
            <v>70.8</v>
          </cell>
        </row>
        <row r="5469">
          <cell r="A5469">
            <v>89289</v>
          </cell>
          <cell r="B5469" t="str">
            <v>ALVENARIA ESTRUTURAL DE BLOCOS CERÂMICOS 14X19X39, (ESPESSURA DE 14 CM), PARA PAREDES COM ÁREA LÍQUIDA MAIOR OU IGUAL A 6M², COM VÃOS, UTILIZANDO PALHETA E ARGAMASSA DE ASSENTAMENTO COM PREPARO MANUAL. AF_12/2014</v>
          </cell>
          <cell r="C5469" t="str">
            <v>M2</v>
          </cell>
          <cell r="D5469">
            <v>72.12</v>
          </cell>
        </row>
        <row r="5470">
          <cell r="A5470">
            <v>89290</v>
          </cell>
          <cell r="B5470" t="str">
            <v>ALVENARIA ESTRUTURAL DE BLOCOS CERÂMICOS 14X19X29, (ESPESSURA DE 14 CM), PARA PAREDES COM ÁREA LÍQUIDA MENOR QUE 6M², SEM VÃOS, UTILIZANDO PALHETA E ARGAMASSA DE ASSENTAMENTO COM PREPARO EM BETONEIRA. AF_12/2014</v>
          </cell>
          <cell r="C5470" t="str">
            <v>M2</v>
          </cell>
          <cell r="D5470">
            <v>84.44</v>
          </cell>
        </row>
        <row r="5471">
          <cell r="A5471">
            <v>89291</v>
          </cell>
          <cell r="B5471" t="str">
            <v>ALVENARIA ESTRUTURAL DE BLOCOS CERÂMICOS 14X19X29, (ESPESSURA DE 14 CM), PARA PAREDES COM ÁREA LÍQUIDA MENOR QUE 6M², SEM VÃOS, UTILIZANDO PALHETA E ARGAMASSA DE ASSENTAMENTO COM PREPARO MANUAL. AF_12/2014</v>
          </cell>
          <cell r="C5471" t="str">
            <v>M2</v>
          </cell>
          <cell r="D5471">
            <v>85.9</v>
          </cell>
        </row>
        <row r="5472">
          <cell r="A5472">
            <v>89292</v>
          </cell>
          <cell r="B5472" t="str">
            <v>ALVENARIA ESTRUTURAL DE BLOCOS CERÂMICOS 14X19X29, (ESPESSURA DE 14 CM), PARA PAREDES COM ÁREA LÍQUIDA MAIOR OU IGUAL A 6M², SEM VÃOS, UTILIZANDO PALHETA E ARGAMASSA DE ASSENTAMENTO COM PREPARO EM BETONEIRA. AF_12/2014</v>
          </cell>
          <cell r="C5472" t="str">
            <v>M2</v>
          </cell>
          <cell r="D5472">
            <v>77.5</v>
          </cell>
        </row>
        <row r="5473">
          <cell r="A5473">
            <v>89293</v>
          </cell>
          <cell r="B5473" t="str">
            <v>ALVENARIA ESTRUTURAL DE BLOCOS CERÂMICOS 14X19X29, (ESPESSURA DE 14 CM), PARA PAREDES COM ÁREA LÍQUIDA MAIOR OU IGUAL A 6M2, SEM VÃOS, UTILIZANDO PALHETA E ARGAMASSA DE ASSENTAMENTO COM PREPARO MANUAL. AF_12/2014</v>
          </cell>
          <cell r="C5473" t="str">
            <v>M2</v>
          </cell>
          <cell r="D5473">
            <v>78.959999999999994</v>
          </cell>
        </row>
        <row r="5474">
          <cell r="A5474">
            <v>89294</v>
          </cell>
          <cell r="B5474" t="str">
            <v>ALVENARIA ESTRUTURAL DE BLOCOS CERÂMICOS 14X19X29, (ESPESSURA DE 14 CM), PARA PAREDES COM ÁREA LÍQUIDA MENOR QUE 6M², COM VÃOS, UTILIZANDO PALHETA E ARGAMASSA DE ASSENTAMENTO COM PREPARO EM BETONEIRA. AF_12/2014</v>
          </cell>
          <cell r="C5474" t="str">
            <v>M2</v>
          </cell>
          <cell r="D5474">
            <v>90.97</v>
          </cell>
        </row>
        <row r="5475">
          <cell r="A5475">
            <v>89295</v>
          </cell>
          <cell r="B5475" t="str">
            <v>ALVENARIA ESTRUTURAL DE BLOCOS CERÂMICOS 14X19X29, (ESPESSURA DE 14 CM), PARA PAREDES COM ÁREA LÍQUIDA MENOR QUE 6M², COM VÃOS, UTILIZANDO PALHETA E ARGAMASSA DE ASSENTAMENTO COM PREPARO MANUAL. AF_12/2014</v>
          </cell>
          <cell r="C5475" t="str">
            <v>M2</v>
          </cell>
          <cell r="D5475">
            <v>92.43</v>
          </cell>
        </row>
        <row r="5476">
          <cell r="A5476">
            <v>89296</v>
          </cell>
          <cell r="B5476" t="str">
            <v>ALVENARIA ESTRUTURAL DE BLOCOS CERÂMICOS 14X19X29, (ESPESSURA DE 14 CM), PARA PAREDES COM ÁREA LÍQUIDA MAIOR OU IGUAL A 6M², COM VÃOS, UTILIZANDO PALHETA E ARGAMASSA DE ASSENTAMENTO COM PREPARO EM BETONEIRA. AF_12/2014</v>
          </cell>
          <cell r="C5476" t="str">
            <v>M2</v>
          </cell>
          <cell r="D5476">
            <v>81</v>
          </cell>
        </row>
        <row r="5477">
          <cell r="A5477">
            <v>89297</v>
          </cell>
          <cell r="B5477" t="str">
            <v>ALVENARIA ESTRUTURAL DE BLOCOS CERÂMICOS 14X19X29, (ESPESSURA DE 14 CM), PARA PAREDES COM ÁREA LÍQUIDA MAIOR OU IGUAL A 6M², COM VÃOS, UTILIZANDO PALHETA E ARGAMASSA DE ASSENTAMENTO COM PREPARO MANUAL. AF_12/2014</v>
          </cell>
          <cell r="C5477" t="str">
            <v>M2</v>
          </cell>
          <cell r="D5477">
            <v>82.46</v>
          </cell>
        </row>
        <row r="5478">
          <cell r="A5478">
            <v>89298</v>
          </cell>
          <cell r="B5478" t="str">
            <v>ALVENARIA ESTRUTURAL DE BLOCOS CERÂMICOS 14X19X39, (ESPESSURA DE 14 CM), PARA PAREDES COM ÁREA LÍQUIDA MENOR QUE 6M², SEM VÃOS, UTILIZANDO COLHER DE PEDREIRO E ARGAMASSA DE ASSENTAMENTO COM PREPARO EM BETONEIRA. AF_12/2014</v>
          </cell>
          <cell r="C5478" t="str">
            <v>M2</v>
          </cell>
          <cell r="D5478">
            <v>86.12</v>
          </cell>
        </row>
        <row r="5479">
          <cell r="A5479">
            <v>89299</v>
          </cell>
          <cell r="B5479" t="str">
            <v>ALVENARIA ESTRUTURAL DE BLOCOS CERÂMICOS 14X19X39, (ESPESSURA DE 14 CM), PARA PAREDES COM ÁREA LÍQUIDA MENOR QUE 6M², SEM VÃOS, UTILIZANDO COLHER DE PEDREIRO E ARGAMASSA DE ASSENTAMENTO COM PREPARO MANUAL. AF_12/2014</v>
          </cell>
          <cell r="C5479" t="str">
            <v>M2</v>
          </cell>
          <cell r="D5479">
            <v>87.99</v>
          </cell>
        </row>
        <row r="5480">
          <cell r="A5480">
            <v>89300</v>
          </cell>
          <cell r="B5480" t="str">
            <v>ALVENARIA ESTRUTURAL DE BLOCOS CERÂMICOS 14X19X39, (ESPESSURA DE 14 CM), PARA PAREDES COM ÁREA LÍQUIDA MAIOR OU IGUAL A 6M², SEM VÃOS, UTILIZANDO COLHER DE PEDREIRO E ARGAMASSA DE ASSENTAMENTO COM PREPARO EM BETONEIRA. AF_12/2014</v>
          </cell>
          <cell r="C5480" t="str">
            <v>M2</v>
          </cell>
          <cell r="D5480">
            <v>79.2</v>
          </cell>
        </row>
        <row r="5481">
          <cell r="A5481">
            <v>89301</v>
          </cell>
          <cell r="B5481" t="str">
            <v>ALVENARIA ESTRUTURAL DE BLOCOS CERÂMICOS 14X19X39, (ESPESSURA DE 14 CM), PARA PAREDES COM ÁREA LÍQUIDA MAIOR OU IGUAL A 6M², SEM VÃOS, UTILIZANDO COLHER DE PEDREIRO E ARGAMASSA DE ASSENTAMENTO COM PREPARO MANUAL. AF_12/2014</v>
          </cell>
          <cell r="C5481" t="str">
            <v>M2</v>
          </cell>
          <cell r="D5481">
            <v>81.069999999999993</v>
          </cell>
        </row>
        <row r="5482">
          <cell r="A5482">
            <v>89302</v>
          </cell>
          <cell r="B5482" t="str">
            <v>ALVENARIA ESTRUTURAL DE BLOCOS CERÂMICOS 14X19X39, (ESPESSURA DE 14 CM), PARA PAREDES COM ÁREA LÍQUIDA MENOR QUE 6M², COM VÃOS, UTILIZANDO COLHER DE PEDREIRO E ARGAMASSA DE ASSENTAMENTO COM PREPARO EM BETONEIRA. AF_12/2014</v>
          </cell>
          <cell r="C5482" t="str">
            <v>M2</v>
          </cell>
          <cell r="D5482">
            <v>93.8</v>
          </cell>
        </row>
        <row r="5483">
          <cell r="A5483">
            <v>89303</v>
          </cell>
          <cell r="B5483" t="str">
            <v>ALVENARIA ESTRUTURAL DE BLOCOS CERÂMICOS 14X19X39, (ESPESSURA DE 14 CM), PARA PAREDES COM ÁREA LÍQUIDA MENOR QUE 6M², COM VÃOS, UTILIZANDO COLHER DE PEDREIRO E ARGAMASSA DE ASSENTAMENTO COM PREPARO MANUAL. AF_12/2014</v>
          </cell>
          <cell r="C5483" t="str">
            <v>M2</v>
          </cell>
          <cell r="D5483">
            <v>95.67</v>
          </cell>
        </row>
        <row r="5484">
          <cell r="A5484">
            <v>89304</v>
          </cell>
          <cell r="B5484" t="str">
            <v>ALVENARIA ESTRUTURAL DE BLOCOS CERÂMICOS 14X19X39, (ESPESSURA DE 14 CM), PARA PAREDES COM ÁREA LÍQUIDA MAIOR OU IGUAL A 6M², COM VÃOS, UTILIZANDO COLHER DE PEDREIRO E ARGAMASSA DE ASSENTAMENTO COM PREPARO EM BETONEIRA. AF_12/2014</v>
          </cell>
          <cell r="C5484" t="str">
            <v>M2</v>
          </cell>
          <cell r="D5484">
            <v>83.7</v>
          </cell>
        </row>
        <row r="5485">
          <cell r="A5485">
            <v>89305</v>
          </cell>
          <cell r="B5485" t="str">
            <v>ALVENARIA ESTRUTURAL DE BLOCOS CERÂMICOS 14X19X39, (ESPESSURA DE 14 CM), PARA PAREDES COM ÁREA LÍQUIDA MAIOR OU IGUAL A 6M², COM VÃOS, UTILIZANDO COLHER DE PEDREIRO E ARGAMASSA DE ASSENTAMENTO COM PREPARO MANUAL. AF_12/2014</v>
          </cell>
          <cell r="C5485" t="str">
            <v>M2</v>
          </cell>
          <cell r="D5485">
            <v>85.57</v>
          </cell>
        </row>
        <row r="5486">
          <cell r="A5486">
            <v>89306</v>
          </cell>
          <cell r="B5486" t="str">
            <v>ALVENARIA ESTRUTURAL DE BLOCOS CERÂMICOS 14X19X29, (ESPESSURA DE 14 CM), PARA PAREDES COM ÁREA LÍQUIDA MENOR QUE 6M², SEM VÃOS, UTILIZANDO COLHER DE PEDREIRO E ARGAMASSA DE ASSENTAMENTO COM PREPARO EM BETONEIRA. AF_12/2014</v>
          </cell>
          <cell r="C5486" t="str">
            <v>M2</v>
          </cell>
          <cell r="D5486">
            <v>95.68</v>
          </cell>
        </row>
        <row r="5487">
          <cell r="A5487">
            <v>89307</v>
          </cell>
          <cell r="B5487" t="str">
            <v>ALVENARIA ESTRUTURAL DE BLOCOS CERÂMICOS 14X19X29, (ESPESSURA DE 14 CM), PARA PAREDES COM ÁREA LÍQUIDA MENOR QUE 6M², SEM VÃOS, UTILIZANDO COLHER DE PEDREIRO E ARGAMASSA DE ASSENTAMENTO COM PREPARO MANUAL. AF_12/2014</v>
          </cell>
          <cell r="C5487" t="str">
            <v>M2</v>
          </cell>
          <cell r="D5487">
            <v>97.75</v>
          </cell>
        </row>
        <row r="5488">
          <cell r="A5488">
            <v>89308</v>
          </cell>
          <cell r="B5488" t="str">
            <v>ALVENARIA ESTRUTURAL DE BLOCOS CERÂMICOS 14X19X29, (ESPESSURA DE 14 CM), PARA PAREDES COM ÁREA LÍQUIDA MAIOR OU IGUAL A 6M², SEM VÃOS, UTILIZANDO COLHER DE PEDREIRO E ARGAMASSA DE ASSENTAMENTO COM PREPARO EM BETONEIRA. AF_12/2014</v>
          </cell>
          <cell r="C5488" t="str">
            <v>M2</v>
          </cell>
          <cell r="D5488">
            <v>88.74</v>
          </cell>
        </row>
        <row r="5489">
          <cell r="A5489">
            <v>89309</v>
          </cell>
          <cell r="B5489" t="str">
            <v>ALVENARIA ESTRUTURAL DE BLOCOS CERÂMICOS 14X19X29, (ESPESSURA DE 14 CM), PARA PAREDES COM ÁREA LÍQUIDA MAIOR OU IGUAL A 6M², SEM VÃOS, UTILIZANDO COLHER DE PEDREIRO E ARGAMASSA DE ASSENTAMENTO COM PREPARO MANUAL. AF_12/2014</v>
          </cell>
          <cell r="C5489" t="str">
            <v>M2</v>
          </cell>
          <cell r="D5489">
            <v>90.81</v>
          </cell>
        </row>
        <row r="5490">
          <cell r="A5490">
            <v>89310</v>
          </cell>
          <cell r="B5490" t="str">
            <v>ALVENARIA ESTRUTURAL DE BLOCOS CERÂMICOS 14X19X29, (ESPESSURA DE 14 CM), PARA PAREDES COM ÁREA LÍQUIDA MENOR QUE 6M², COM VÃOS, UTILIZANDO COLHER DE PEDREIRO E ARGAMASSA DE ASSENTAMENTO COM PREPARO EM BETONEIRA. AF_12/2014</v>
          </cell>
          <cell r="C5490" t="str">
            <v>M2</v>
          </cell>
          <cell r="D5490">
            <v>109.23</v>
          </cell>
        </row>
        <row r="5491">
          <cell r="A5491">
            <v>89311</v>
          </cell>
          <cell r="B5491" t="str">
            <v>ALVENARIA ESTRUTURAL DE BLOCOS CERÂMICOS 14X19X29, (ESPESSURA DE 14 CM), PARA PAREDES COM ÁREA LÍQUIDA MENOR QUE 6M², COM VÃOS, UTILIZANDO COLHER DE PEDREIRO E ARGAMASSA DE ASSENTAMENTO COM PREPARO MANUAL. AF_12/2014</v>
          </cell>
          <cell r="C5491" t="str">
            <v>M2</v>
          </cell>
          <cell r="D5491">
            <v>111.3</v>
          </cell>
        </row>
        <row r="5492">
          <cell r="A5492">
            <v>89312</v>
          </cell>
          <cell r="B5492" t="str">
            <v>ALVENARIA ESTRUTURAL DE BLOCOS CERÂMICOS 14X19X29, (ESPESSURA DE 14 CM), PARA PAREDES COM ÁREA LÍQUIDA MAIOR OU IGUAL A 6M², COM VÃOS, UTILIZANDO COLHER DE PEDREIRO E ARGAMASSA DE ASSENTAMENTO COM PREPARO EM BETONEIRA. AF_12/2014</v>
          </cell>
          <cell r="C5492" t="str">
            <v>M2</v>
          </cell>
          <cell r="D5492">
            <v>94.18</v>
          </cell>
        </row>
        <row r="5493">
          <cell r="A5493">
            <v>89313</v>
          </cell>
          <cell r="B5493" t="str">
            <v>ALVENARIA ESTRUTURAL DE BLOCOS CERÂMICOS 14X19X29, (ESPESSURA DE 14 CM), PARA PAREDES COM ÁREA LÍQUIDA MAIOR OU IGUAL A 6M², COM VÃOS, UTILIZANDO COLHER DE PEDREIRO E ARGAMASSA DE ASSENTAMENTO COM PREPARO MANUAL. AF_12/2014</v>
          </cell>
          <cell r="C5493" t="str">
            <v>M2</v>
          </cell>
          <cell r="D5493">
            <v>96.25</v>
          </cell>
        </row>
        <row r="5494">
          <cell r="A5494">
            <v>101157</v>
          </cell>
          <cell r="B5494" t="str">
            <v>ALVENARIA DE VEDAÇÃO DE BLOCOS DE GESSO DE 7X50X66CM (ESPESSURA 7CM). AF_05/2020</v>
          </cell>
          <cell r="C5494" t="str">
            <v>M2</v>
          </cell>
          <cell r="D5494">
            <v>60.5</v>
          </cell>
        </row>
        <row r="5495">
          <cell r="A5495">
            <v>101158</v>
          </cell>
          <cell r="B5495" t="str">
            <v>ALVENARIA DE VEDAÇÃO DE BLOCOS DE GESSO DE 10X50X66CM (ESPESSURA 10CM). AF_05/2020</v>
          </cell>
          <cell r="C5495" t="str">
            <v>M2</v>
          </cell>
          <cell r="D5495">
            <v>79.75</v>
          </cell>
        </row>
        <row r="5496">
          <cell r="A5496">
            <v>101162</v>
          </cell>
          <cell r="B5496" t="str">
            <v>ALVENARIA DE VEDAÇÃO COM ELEMENTO VAZADO DE CERÂMICA (COBOGÓ) DE 7X20X20CM E ARGAMASSA DE ASSENTAMENTO COM PREPARO EM BETONEIRA. AF_05/2020</v>
          </cell>
          <cell r="C5496" t="str">
            <v>M2</v>
          </cell>
          <cell r="D5496">
            <v>142.30000000000001</v>
          </cell>
        </row>
        <row r="5497">
          <cell r="A5497">
            <v>103316</v>
          </cell>
          <cell r="B5497" t="str">
            <v>ALVENARIA DE VEDAÇÃO DE BLOCOS VAZADOS DE CONCRETO DE 9X19X39 CM (ESPESSURA 9 CM) E ARGAMASSA DE ASSENTAMENTO COM PREPARO EM BETONEIRA. AF_12/2021</v>
          </cell>
          <cell r="C5497" t="str">
            <v>M2</v>
          </cell>
          <cell r="D5497">
            <v>64.290000000000006</v>
          </cell>
        </row>
        <row r="5498">
          <cell r="A5498">
            <v>103317</v>
          </cell>
          <cell r="B5498" t="str">
            <v>ALVENARIA DE VEDAÇÃO DE BLOCOS VAZADOS DE CONCRETO DE 9X19X39 CM (ESPESSURA 9 CM) E ARGAMASSA DE ASSENTAMENTO COM PREPARO MANUAL. AF_12/2021</v>
          </cell>
          <cell r="C5498" t="str">
            <v>M2</v>
          </cell>
          <cell r="D5498">
            <v>65.23</v>
          </cell>
        </row>
        <row r="5499">
          <cell r="A5499">
            <v>103318</v>
          </cell>
          <cell r="B5499" t="str">
            <v>ALVENARIA DE VEDAÇÃO DE BLOCOS VAZADOS DE CONCRETO DE 14X19X39 CM (ESPESSURA 14 CM)  E ARGAMASSA DE ASSENTAMENTO COM PREPARO EM BETONEIRA. AF_12/2021</v>
          </cell>
          <cell r="C5499" t="str">
            <v>M2</v>
          </cell>
          <cell r="D5499">
            <v>83.34</v>
          </cell>
        </row>
        <row r="5500">
          <cell r="A5500">
            <v>103319</v>
          </cell>
          <cell r="B5500" t="str">
            <v>ALVENARIA DE VEDAÇÃO DE BLOCOS VAZADOS DE CONCRETO DE 14X19X39 CM (ESPESSURA 14 CM) E ARGAMASSA DE ASSENTAMENTO COM PREPARO MANUAL. AF_12/2021</v>
          </cell>
          <cell r="C5500" t="str">
            <v>M2</v>
          </cell>
          <cell r="D5500">
            <v>84.44</v>
          </cell>
        </row>
        <row r="5501">
          <cell r="A5501">
            <v>103320</v>
          </cell>
          <cell r="B5501" t="str">
            <v>ALVENARIA DE VEDAÇÃO DE BLOCOS VAZADOS DE CONCRETO DE 19X19X39 CM (ESPESSURA 19 CM) E ARGAMASSA DE ASSENTAMENTO COM PREPARO EM BETONEIRA. AF_12/2021</v>
          </cell>
          <cell r="C5501" t="str">
            <v>M2</v>
          </cell>
          <cell r="D5501">
            <v>101.24</v>
          </cell>
        </row>
        <row r="5502">
          <cell r="A5502">
            <v>103321</v>
          </cell>
          <cell r="B5502" t="str">
            <v>ALVENARIA DE VEDAÇÃO DE BLOCOS VAZADOS DE CONCRETO DE 19X19X39 CM (ESPESSURA 19 CM) E ARGAMASSA DE ASSENTAMENTO COM PREPARO MANUAL. AF_12/2021</v>
          </cell>
          <cell r="C5502" t="str">
            <v>M2</v>
          </cell>
          <cell r="D5502">
            <v>102.62</v>
          </cell>
        </row>
        <row r="5503">
          <cell r="A5503">
            <v>103336</v>
          </cell>
          <cell r="B5503" t="str">
            <v>ALVENARIA DE VEDAÇÃO DE BLOCOS  VAZADOS DE CONCRETO APARENTE DE 9X19X39 CM (ESPESSURA 9 CM) E ARGAMASSA DE ASSENTAMENTO COM PREPARO EM BETONEIRA. AF_12/2021</v>
          </cell>
          <cell r="C5503" t="str">
            <v>M2</v>
          </cell>
          <cell r="D5503">
            <v>71.459999999999994</v>
          </cell>
        </row>
        <row r="5504">
          <cell r="A5504">
            <v>103337</v>
          </cell>
          <cell r="B5504" t="str">
            <v>ALVENARIA DE VEDAÇÃO DE BLOCOS  VAZADOS DE CONCRETO APARENTE DE 9X19X39 CM (ESPESSURA 9 CM) E ARGAMASSA DE ASSENTAMENTO COM PREPARO MANUAL. AF_12/2021</v>
          </cell>
          <cell r="C5504" t="str">
            <v>M2</v>
          </cell>
          <cell r="D5504">
            <v>72.400000000000006</v>
          </cell>
        </row>
        <row r="5505">
          <cell r="A5505">
            <v>103338</v>
          </cell>
          <cell r="B5505" t="str">
            <v>ALVENARIA DE VEDAÇÃO DE BLOCOS  VAZADOS DE CONCRETO APARENTE DE 14X19X39 CM (ESPESSURA 14 CM) E ARGAMASSA DE ASSENTAMENTO COM PREPARO EM BETONEIRA. AF_12/2021</v>
          </cell>
          <cell r="C5505" t="str">
            <v>M2</v>
          </cell>
          <cell r="D5505">
            <v>93.96</v>
          </cell>
        </row>
        <row r="5506">
          <cell r="A5506">
            <v>103339</v>
          </cell>
          <cell r="B5506" t="str">
            <v>ALVENARIA DE VEDAÇÃO DE BLOCOS  VAZADOS DE CONCRETO APARENTE DE 14X19X39 CM (ESPESSURA 14 CM) E ARGAMASSA DE ASSENTAMENTO COM PREPARO MANUAL. AF_12/2021</v>
          </cell>
          <cell r="C5506" t="str">
            <v>M2</v>
          </cell>
          <cell r="D5506">
            <v>95.06</v>
          </cell>
        </row>
        <row r="5507">
          <cell r="A5507">
            <v>103340</v>
          </cell>
          <cell r="B5507" t="str">
            <v>ALVENARIA DE VEDAÇÃO DE BLOCOS  VAZADOS DE CONCRETO APARENTE DE 19X19X39 CM (ESPESSURA 19 CM) E ARGAMASSA DE ASSENTAMENTO COM PREPARO EM BETONEIRA. AF_12/2021</v>
          </cell>
          <cell r="C5507" t="str">
            <v>M2</v>
          </cell>
          <cell r="D5507">
            <v>114.96</v>
          </cell>
        </row>
        <row r="5508">
          <cell r="A5508">
            <v>103341</v>
          </cell>
          <cell r="B5508" t="str">
            <v>ALVENARIA DE VEDAÇÃO DE BLOCOS  VAZADOS DE CONCRETO APARENTE DE 19X19X39 CM (ESPESSURA 19 CM) E ARGAMASSA DE ASSENTAMENTO COM PREPARO MANUAL. AF_12/2021</v>
          </cell>
          <cell r="C5508" t="str">
            <v>M2</v>
          </cell>
          <cell r="D5508">
            <v>116.34</v>
          </cell>
        </row>
        <row r="5509">
          <cell r="A5509">
            <v>103342</v>
          </cell>
          <cell r="B5509" t="str">
            <v>ALVENARIA DE VEDAÇÃO DE BLOCOS  VAZADOS DE CONCRETO DE 14X19X29 CM (ESPESSURA 14 CM) E ARGAMASSA DE ASSENTAMENTO COM PREPARO EM BETONEIRA. AF_12/2021</v>
          </cell>
          <cell r="C5509" t="str">
            <v>M2</v>
          </cell>
          <cell r="D5509">
            <v>97.34</v>
          </cell>
        </row>
        <row r="5510">
          <cell r="A5510">
            <v>103343</v>
          </cell>
          <cell r="B5510" t="str">
            <v>ALVENARIA DE VEDAÇÃO DE BLOCOS  VAZADOS DE CONCRETO DE 14X19X29 CM (ESPESSURA 14 CM) E ARGAMASSA DE ASSENTAMENTO COM PREPARO MANUAL. AF_12/2021</v>
          </cell>
          <cell r="C5510" t="str">
            <v>M2</v>
          </cell>
          <cell r="D5510">
            <v>98.56</v>
          </cell>
        </row>
        <row r="5511">
          <cell r="A5511">
            <v>89453</v>
          </cell>
          <cell r="B5511" t="str">
            <v>ALVENARIA DE BLOCOS DE CONCRETO ESTRUTURAL 14X19X39 CM, (ESPESSURA 14 CM), FBK = 4,5 MPA, PARA PAREDES COM ÁREA LÍQUIDA MENOR QUE 6M², SEM VÃOS, UTILIZANDO PALHETA. AF_12/2014</v>
          </cell>
          <cell r="C5511" t="str">
            <v>M2</v>
          </cell>
          <cell r="D5511">
            <v>78.98</v>
          </cell>
        </row>
        <row r="5512">
          <cell r="A5512">
            <v>89454</v>
          </cell>
          <cell r="B5512" t="str">
            <v>ALVENARIA DE BLOCOS DE CONCRETO ESTRUTURAL 14X19X39 CM, (ESPESSURA 14 CM), FBK = 4,5 MPA, PARA PAREDES COM ÁREA LÍQUIDA MAIOR OU IGUAL A 6M², SEM VÃOS, UTILIZANDO PALHETA. AF_12/2014</v>
          </cell>
          <cell r="C5512" t="str">
            <v>M2</v>
          </cell>
          <cell r="D5512">
            <v>74.31</v>
          </cell>
        </row>
        <row r="5513">
          <cell r="A5513">
            <v>89455</v>
          </cell>
          <cell r="B5513" t="str">
            <v>ALVENARIA DE BLOCOS DE CONCRETO ESTRUTURAL 14X19X39 CM, (ESPESSURA 14 CM) FBK = 14,0 MPA, PARA PAREDES COM ÁREA LÍQUIDA MENOR QUE 6M², SEM VÃOS, UTILIZANDO PALHETA. AF_12/2014</v>
          </cell>
          <cell r="C5513" t="str">
            <v>M2</v>
          </cell>
          <cell r="D5513">
            <v>97.84</v>
          </cell>
        </row>
        <row r="5514">
          <cell r="A5514">
            <v>89456</v>
          </cell>
          <cell r="B5514" t="str">
            <v>ALVENARIA DE BLOCOS DE CONCRETO ESTRUTURAL 14X19X39 CM, (ESPESSURA 14 CM) FBK = 14,0 MPA, PARA PAREDES COM ÁREA LÍQUIDA MAIOR OU IGUAL A 6M², SEM VÃOS, UTILIZANDO PALHETA. AF_12/2014</v>
          </cell>
          <cell r="C5514" t="str">
            <v>M2</v>
          </cell>
          <cell r="D5514">
            <v>92.66</v>
          </cell>
        </row>
        <row r="5515">
          <cell r="A5515">
            <v>89457</v>
          </cell>
          <cell r="B5515" t="str">
            <v>ALVENARIA DE BLOCOS DE CONCRETO ESTRUTURAL 14X19X39 CM, (ESPESSURA 14 CM), FBK = 4,5 MPA, PARA PAREDES COM ÁREA LÍQUIDA MENOR QUE 6M², COM VÃOS, UTILIZANDO PALHETA. AF_12/2014</v>
          </cell>
          <cell r="C5515" t="str">
            <v>M2</v>
          </cell>
          <cell r="D5515">
            <v>83.16</v>
          </cell>
        </row>
        <row r="5516">
          <cell r="A5516">
            <v>89458</v>
          </cell>
          <cell r="B5516" t="str">
            <v>ALVENARIA DE BLOCOS DE CONCRETO ESTRUTURAL 14X19X39 CM, (ESPESSURA 14 CM), FBK = 4,5 MPA, PARA PAREDES COM ÁREA LÍQUIDA MAIOR OU IGUAL A 6M², COM VÃOS, UTILIZANDO PALHETA. AF_12/2014</v>
          </cell>
          <cell r="C5516" t="str">
            <v>M2</v>
          </cell>
          <cell r="D5516">
            <v>76.709999999999994</v>
          </cell>
        </row>
        <row r="5517">
          <cell r="A5517">
            <v>89459</v>
          </cell>
          <cell r="B5517" t="str">
            <v>ALVENARIA DE BLOCOS DE CONCRETO ESTRUTURAL 14X19X39 CM, (ESPESSURA 14 CM) FBK = 14,0 MPA, PARA PAREDES COM ÁREA LÍQUIDA MENOR QUE 6M², COM VÃOS, UTILIZANDO PALHETA. AF_12/2014</v>
          </cell>
          <cell r="C5517" t="str">
            <v>M2</v>
          </cell>
          <cell r="D5517">
            <v>102.37</v>
          </cell>
        </row>
        <row r="5518">
          <cell r="A5518">
            <v>89460</v>
          </cell>
          <cell r="B5518" t="str">
            <v>ALVENARIA DE BLOCOS DE CONCRETO ESTRUTURAL 14X19X39 CM, (ESPESSURA 14 CM) FBK = 14,0 MPA, PARA PAREDES COM ÁREA LÍQUIDA MAIOR OU IGUAL A 6M², COM VÃOS, UTILIZANDO PALHETA. AF_12/2014</v>
          </cell>
          <cell r="C5518" t="str">
            <v>M2</v>
          </cell>
          <cell r="D5518">
            <v>95.39</v>
          </cell>
        </row>
        <row r="5519">
          <cell r="A5519">
            <v>89462</v>
          </cell>
          <cell r="B5519" t="str">
            <v>ALVENARIA DE BLOCOS DE CONCRETO ESTRUTURAL 14X19X29 CM, (ESPESSURA 14 CM), FBK = 4,5 MPA, PARA PAREDES COM ÁREA LÍQUIDA MENOR QUE 6M², SEM VÃOS, UTILIZANDO PALHETA. AF_12/2014</v>
          </cell>
          <cell r="C5519" t="str">
            <v>M2</v>
          </cell>
          <cell r="D5519">
            <v>94.17</v>
          </cell>
        </row>
        <row r="5520">
          <cell r="A5520">
            <v>89463</v>
          </cell>
          <cell r="B5520" t="str">
            <v>ALVENARIA DE BLOCOS DE CONCRETO ESTRUTURAL 14X19X29 CM, (ESPESSURA 14 CM), FBK = 4,5 MPA, PARA PAREDES COM ÁREA LÍQUIDA MAIOR OU IGUAL A 6M², SEM VÃOS, UTILIZANDO PALHETA. AF_12/2014</v>
          </cell>
          <cell r="C5520" t="str">
            <v>M2</v>
          </cell>
          <cell r="D5520">
            <v>89.41</v>
          </cell>
        </row>
        <row r="5521">
          <cell r="A5521">
            <v>89464</v>
          </cell>
          <cell r="B5521" t="str">
            <v>ALVENARIA DE BLOCOS DE CONCRETO ESTRUTURAL 14X19X29 CM, (ESPESSURA 14 CM) FBK = 14,0 MPA, PARA PAREDES COM ÁREA LÍQUIDA MENOR QUE 6M², SEM VÃOS, UTILIZANDO PALHETA. AF_12/2014</v>
          </cell>
          <cell r="C5521" t="str">
            <v>M2</v>
          </cell>
          <cell r="D5521">
            <v>113.26</v>
          </cell>
        </row>
        <row r="5522">
          <cell r="A5522">
            <v>89465</v>
          </cell>
          <cell r="B5522" t="str">
            <v>ALVENARIA DE BLOCOS DE CONCRETO ESTRUTURAL 14X19X29 CM, (ESPESSURA 14 CM) FBK = 14,0 MPA, PARA PAREDES COM ÁREA LÍQUIDA MAIOR OU IGUAL A 6M², SEM VÃOS, UTILIZANDO PALHETA. AF_12/2014</v>
          </cell>
          <cell r="C5522" t="str">
            <v>M2</v>
          </cell>
          <cell r="D5522">
            <v>108.18</v>
          </cell>
        </row>
        <row r="5523">
          <cell r="A5523">
            <v>89466</v>
          </cell>
          <cell r="B5523" t="str">
            <v>ALVENARIA DE BLOCOS DE CONCRETO ESTRUTURAL 14X19X29 CM, (ESPESSURA 14 CM), FBK = 4,5 MPA, PARA PAREDES COM ÁREA LÍQUIDA MENOR QUE 6M², COM VÃOS, UTILIZANDO PALHETA. AF_12/2014</v>
          </cell>
          <cell r="C5523" t="str">
            <v>M2</v>
          </cell>
          <cell r="D5523">
            <v>100.06</v>
          </cell>
        </row>
        <row r="5524">
          <cell r="A5524">
            <v>89467</v>
          </cell>
          <cell r="B5524" t="str">
            <v>ALVENARIA DE BLOCOS DE CONCRETO ESTRUTURAL 14X19X29 CM, (ESPESSURA 14 CM), FBK = 4,5 MPA, PARA PAREDES COM ÁREA LÍQUIDA MAIOR OU IGUAL A 6M², COM VÃOS, UTILIZANDO PALHETA. AF_12/2014</v>
          </cell>
          <cell r="C5524" t="str">
            <v>M2</v>
          </cell>
          <cell r="D5524">
            <v>92.89</v>
          </cell>
        </row>
        <row r="5525">
          <cell r="A5525">
            <v>89468</v>
          </cell>
          <cell r="B5525" t="str">
            <v>ALVENARIA DE BLOCOS DE CONCRETO ESTRUTURAL 14X19X29 CM, (ESPESSURA 14 CM) FBK = 14,0 MPA, PARA PAREDES COM ÁREA LÍQUIDA MENOR QUE 6M², COM VÃOS, UTILIZANDO PALHETA. AF_12/2014</v>
          </cell>
          <cell r="C5525" t="str">
            <v>M2</v>
          </cell>
          <cell r="D5525">
            <v>119.35</v>
          </cell>
        </row>
        <row r="5526">
          <cell r="A5526">
            <v>89469</v>
          </cell>
          <cell r="B5526" t="str">
            <v>ALVENARIA DE BLOCOS DE CONCRETO ESTRUTURAL 14X19X29 CM, (ESPESSURA 14 CM) FBK = 14,0 MPA, PARA PAREDES COM ÁREA LÍQUIDA MAIOR OU IGUAL A 6M², COM VÃOS, UTILIZANDO PALHETA. AF_12/2014</v>
          </cell>
          <cell r="C5526" t="str">
            <v>M2</v>
          </cell>
          <cell r="D5526">
            <v>111.85</v>
          </cell>
        </row>
        <row r="5527">
          <cell r="A5527">
            <v>89470</v>
          </cell>
          <cell r="B5527" t="str">
            <v>ALVENARIA DE BLOCOS DE CONCRETO ESTRUTURAL 14X19X39 CM, (ESPESSURA 14 CM), FBK = 4,5 MPA, PARA PAREDES COM ÁREA LÍQUIDA MENOR QUE 6M², SEM VÃOS, UTILIZANDO COLHER DE PEDREIRO. AF_12/2014</v>
          </cell>
          <cell r="C5527" t="str">
            <v>M2</v>
          </cell>
          <cell r="D5527">
            <v>91.6</v>
          </cell>
        </row>
        <row r="5528">
          <cell r="A5528">
            <v>89471</v>
          </cell>
          <cell r="B5528" t="str">
            <v>ALVENARIA DE BLOCOS DE CONCRETO ESTRUTURAL 14X19X39 CM, (ESPESSURA 14 CM), FBK = 4,5 MPA, PARA PAREDES COM ÁREA LÍQUIDA MAIOR OU IGUAL A 6M², SEM VÃOS, UTILIZANDO COLHER DE PEDREIRO. AF_12/2014</v>
          </cell>
          <cell r="C5528" t="str">
            <v>M2</v>
          </cell>
          <cell r="D5528">
            <v>86.93</v>
          </cell>
        </row>
        <row r="5529">
          <cell r="A5529">
            <v>89472</v>
          </cell>
          <cell r="B5529" t="str">
            <v>ALVENARIA DE BLOCOS DE CONCRETO ESTRUTURAL 14X19X39 CM, (ESPESSURA 14 CM) FBK = 14,0 MPA, PARA PAREDES COM ÁREA LÍQUIDA MENOR QUE 6M², SEM VÃOS, UTILIZANDO COLHER DE PEDREIRO. AF_12/2014</v>
          </cell>
          <cell r="C5529" t="str">
            <v>M2</v>
          </cell>
          <cell r="D5529">
            <v>110.44</v>
          </cell>
        </row>
        <row r="5530">
          <cell r="A5530">
            <v>89473</v>
          </cell>
          <cell r="B5530" t="str">
            <v>ALVENARIA DE BLOCOS DE CONCRETO ESTRUTURAL 14X19X39 CM, (ESPESSURA 14 CM) FBK = 14,0 MPA, PARA PAREDES COM ÁREA LÍQUIDA MAIOR OU IGUAL A 6M², SEM VÃOS, UTILIZANDO COLHER DE PEDREIRO. AF_12/2014</v>
          </cell>
          <cell r="C5530" t="str">
            <v>M2</v>
          </cell>
          <cell r="D5530">
            <v>105.49</v>
          </cell>
        </row>
        <row r="5531">
          <cell r="A5531">
            <v>89474</v>
          </cell>
          <cell r="B5531" t="str">
            <v>ALVENARIA DE BLOCOS DE CONCRETO ESTRUTURAL 14X19X39 CM, (ESPESSURA 14 CM), FBK = 4,5 MPA, PARA PAREDES COM ÁREA LÍQUIDA MENOR QUE 6M², COM VÃOS, UTILIZANDO COLHER DE PEDREIRO. AF_12/2014</v>
          </cell>
          <cell r="C5531" t="str">
            <v>M2</v>
          </cell>
          <cell r="D5531">
            <v>99.24</v>
          </cell>
        </row>
        <row r="5532">
          <cell r="A5532">
            <v>89475</v>
          </cell>
          <cell r="B5532" t="str">
            <v>ALVENARIA DE BLOCOS DE CONCRETO ESTRUTURAL 14X19X39 CM, (ESPESSURA 14 CM), FBK = 4,5 MPA, PARA PAREDES COM ÁREA LÍQUIDA MAIOR OU IGUAL A 6M², COM VÃOS, UTILIZANDO COLHER DE PEDREIRO. AF_12/2014</v>
          </cell>
          <cell r="C5532" t="str">
            <v>M2</v>
          </cell>
          <cell r="D5532">
            <v>91.22</v>
          </cell>
        </row>
        <row r="5533">
          <cell r="A5533">
            <v>89476</v>
          </cell>
          <cell r="B5533" t="str">
            <v>ALVENARIA DE BLOCOS DE CONCRETO ESTRUTURAL 14X19X39 CM, (ESPESSURA 14 CM) FBK = 14,0 MPA, PARA PAREDES COM ÁREA LÍQUIDA MENOR QUE 6M², COM VÃOS, UTILIZANDO COLHER DE PEDREIRO. AF_12/2014</v>
          </cell>
          <cell r="C5533" t="str">
            <v>M2</v>
          </cell>
          <cell r="D5533">
            <v>118.65</v>
          </cell>
        </row>
        <row r="5534">
          <cell r="A5534">
            <v>89477</v>
          </cell>
          <cell r="B5534" t="str">
            <v>ALVENARIA DE BLOCOS DE CONCRETO ESTRUTURAL 14X19X39 CM, (ESPESSURA 14 CM) FBK = 14,0 MPA, PARA PAREDES COM ÁREA LÍQUIDA MAIOR OU IGUAL A 6M², COM VÃOS, UTILIZANDO COLHER DE PEDREIRO. AF_12/2014</v>
          </cell>
          <cell r="C5534" t="str">
            <v>M2</v>
          </cell>
          <cell r="D5534">
            <v>110.31</v>
          </cell>
        </row>
        <row r="5535">
          <cell r="A5535">
            <v>89478</v>
          </cell>
          <cell r="B5535" t="str">
            <v>ALVENARIA DE BLOCOS DE CONCRETO ESTRUTURAL 14X19X29 CM, (ESPESSURA 14 CM), FBK = 4,5 MPA, PARA PAREDES COM ÁREA LÍQUIDA MENOR QUE 6M², SEM VÃOS, UTILIZANDO COLHER DE PEDREIRO. AF_12/2014</v>
          </cell>
          <cell r="C5535" t="str">
            <v>M2</v>
          </cell>
          <cell r="D5535">
            <v>107.05</v>
          </cell>
        </row>
        <row r="5536">
          <cell r="A5536">
            <v>89479</v>
          </cell>
          <cell r="B5536" t="str">
            <v>ALVENARIA DE BLOCOS DE CONCRETO ESTRUTURAL 14X19X29 CM, (ESPESSURA 14 CM), FBK = 4,5 MPA, PARA PAREDES COM ÁREA LÍQUIDA MAIOR OU IGUAL A 6M², SEM VÃOS, UTILIZANDO COLHER DE PEDREIRO. AF_12/2014</v>
          </cell>
          <cell r="C5536" t="str">
            <v>M2</v>
          </cell>
          <cell r="D5536">
            <v>102.29</v>
          </cell>
        </row>
        <row r="5537">
          <cell r="A5537">
            <v>89480</v>
          </cell>
          <cell r="B5537" t="str">
            <v>ALVENARIA DE BLOCOS DE CONCRETO ESTRUTURAL 14X19X29 CM, (ESPESSURA 14 CM) FBK = 14,0 MPA, PARA PAREDES COM ÁREA LÍQUIDA MENOR QUE 6M², SEM VÃOS, UTILIZANDO COLHER DE PEDREIRO. AF_12/2014</v>
          </cell>
          <cell r="C5537" t="str">
            <v>M2</v>
          </cell>
          <cell r="D5537">
            <v>126.16</v>
          </cell>
        </row>
        <row r="5538">
          <cell r="A5538">
            <v>89483</v>
          </cell>
          <cell r="B5538" t="str">
            <v>ALVENARIA DE BLOCOS DE CONCRETO ESTRUTURAL 14X19X29 CM, (ESPESSURA 14 CM) FBK = 14,0 MPA, PARA PAREDES COM ÁREA LÍQUIDA MAIOR OU IGUAL A 6M², SEM VÃOS, UTILIZANDO COLHER DE PEDREIRO. AF_12/2014</v>
          </cell>
          <cell r="C5538" t="str">
            <v>M2</v>
          </cell>
          <cell r="D5538">
            <v>121.28</v>
          </cell>
        </row>
        <row r="5539">
          <cell r="A5539">
            <v>89484</v>
          </cell>
          <cell r="B5539" t="str">
            <v>ALVENARIA DE BLOCOS DE CONCRETO ESTRUTURAL 14X19X29 CM, (ESPESSURA 14 CM), FBK = 4,5 MPA, PARA PAREDES COM ÁREA LÍQUIDA MENOR QUE 6M², COM VÃOS, UTILIZANDO COLHER DE PEDREIRO. AF_12/2014</v>
          </cell>
          <cell r="C5539" t="str">
            <v>M2</v>
          </cell>
          <cell r="D5539">
            <v>116.4</v>
          </cell>
        </row>
        <row r="5540">
          <cell r="A5540">
            <v>89486</v>
          </cell>
          <cell r="B5540" t="str">
            <v>ALVENARIA DE BLOCOS DE CONCRETO ESTRUTURAL 14X19X29 CM, (ESPESSURA 14 CM), FBK = 4,5 MPA, PARA PAREDES COM ÁREA LÍQUIDA MAIOR OU IGUAL A 6M², COM VÃOS, UTILIZANDO COLHER DE PEDREIRO. AF_12/2014</v>
          </cell>
          <cell r="C5540" t="str">
            <v>M2</v>
          </cell>
          <cell r="D5540">
            <v>107.87</v>
          </cell>
        </row>
        <row r="5541">
          <cell r="A5541">
            <v>89487</v>
          </cell>
          <cell r="B5541" t="str">
            <v>ALVENARIA DE BLOCOS DE CONCRETO ESTRUTURAL 14X19X29 CM, (ESPESSURA 14 CM) FBK = 14,0 MPA, PARA PAREDES COM ÁREA LÍQUIDA MENOR QUE 6M², COM VÃOS, UTILIZANDO COLHER DE PEDREIRO. AF_12/2014</v>
          </cell>
          <cell r="C5541" t="str">
            <v>M2</v>
          </cell>
          <cell r="D5541">
            <v>135.91</v>
          </cell>
        </row>
        <row r="5542">
          <cell r="A5542">
            <v>89488</v>
          </cell>
          <cell r="B5542" t="str">
            <v>ALVENARIA DE BLOCOS DE CONCRETO ESTRUTURAL 14X19X29 CM, (ESPESSURA 14 CM) FBK = 14,0 MPA, PARA PAREDES COM ÁREA LÍQUIDA MAIOR OU IGUAL A 6M², COM VÃOS, UTILIZANDO COLHER DE PEDREIRO. AF_12/2014</v>
          </cell>
          <cell r="C5542" t="str">
            <v>M2</v>
          </cell>
          <cell r="D5542">
            <v>127.06</v>
          </cell>
        </row>
        <row r="5543">
          <cell r="A5543">
            <v>91815</v>
          </cell>
          <cell r="B5543" t="str">
            <v>(COMPOSIÇÃO REPRESENTATIVA) DE ALVENARIA DE BLOCOS DE CONCRETO ESTRUTURAL 14X19X39 CM, (ESPESSURA 14 CM), FBK = 4,5 MPA, UTILIZANDO PALHETA, PARA EDIFICAÇÃO HABITACIONAL. AF_10/2015</v>
          </cell>
          <cell r="C5543" t="str">
            <v>M2</v>
          </cell>
          <cell r="D5543">
            <v>78.209999999999994</v>
          </cell>
        </row>
        <row r="5544">
          <cell r="A5544">
            <v>91816</v>
          </cell>
          <cell r="B5544" t="str">
            <v>COMPOSIÇÃO REPRESENTATIVA DE SERVIÇOS DE ALVENARIA DE BLOCOS DE CONCRETO ESTRUTURAL 14X19X29 CM, (ESPESSURA 14 CM), FBK = 4,5 MPA, UTILIZANDO PALHETA, PARA EDIFICAÇÃO HABITACIONAL. AF_10/2015</v>
          </cell>
          <cell r="C5544" t="str">
            <v>M2</v>
          </cell>
          <cell r="D5544">
            <v>93.96</v>
          </cell>
        </row>
        <row r="5545">
          <cell r="A5545">
            <v>101161</v>
          </cell>
          <cell r="B5545" t="str">
            <v>ALVENARIA DE VEDAÇÃO COM ELEMENTO VAZADO DE CONCRETO (COBOGÓ) DE 7X50X50CM E ARGAMASSA DE ASSENTAMENTO COM PREPARO EM BETONEIRA. AF_05/2020</v>
          </cell>
          <cell r="C5545" t="str">
            <v>M2</v>
          </cell>
          <cell r="D5545">
            <v>190.72</v>
          </cell>
        </row>
        <row r="5546">
          <cell r="A5546">
            <v>101163</v>
          </cell>
          <cell r="B5546" t="str">
            <v>ALVENARIA DE VEDAÇÃO COM BLOCO DE VIDRO VAZADO, TIPO VENEZIANA, DE 6X20X20CM E ARGAMASSA DE ASSENTAMENTO COM PREPARO EM BETONEIRA. AF_05/2020</v>
          </cell>
          <cell r="C5546" t="str">
            <v>M2</v>
          </cell>
          <cell r="D5546">
            <v>768.19</v>
          </cell>
        </row>
        <row r="5547">
          <cell r="A5547">
            <v>101164</v>
          </cell>
          <cell r="B5547" t="str">
            <v>ALVENARIA DE VEDAÇÃO COM BLOCO DE VIDRO, TIPO CANELADO, DE 8X19X19CM E ARGAMASSA DE ASSENTAMENTO COM PREPARO EM BETONEIRA. AF_05/2020</v>
          </cell>
          <cell r="C5547" t="str">
            <v>M2</v>
          </cell>
          <cell r="D5547">
            <v>779.11</v>
          </cell>
        </row>
        <row r="5548">
          <cell r="A5548">
            <v>96358</v>
          </cell>
          <cell r="B5548" t="str">
            <v>PAREDE COM PLACAS DE GESSO ACARTONADO (DRYWALL), PARA USO INTERNO, COM DUAS FACES SIMPLES E ESTRUTURA METÁLICA COM GUIAS SIMPLES, SEM VÃOS. AF_06/2017_P</v>
          </cell>
          <cell r="C5548" t="str">
            <v>M2</v>
          </cell>
          <cell r="D5548">
            <v>98.73</v>
          </cell>
        </row>
        <row r="5549">
          <cell r="A5549">
            <v>96359</v>
          </cell>
          <cell r="B5549" t="str">
            <v>PAREDE COM PLACAS DE GESSO ACARTONADO (DRYWALL), PARA USO INTERNO, COM DUAS FACES SIMPLES E ESTRUTURA METÁLICA COM GUIAS SIMPLES, COM VÃOS AF_06/2017_P</v>
          </cell>
          <cell r="C5549" t="str">
            <v>M2</v>
          </cell>
          <cell r="D5549">
            <v>113.38</v>
          </cell>
        </row>
        <row r="5550">
          <cell r="A5550">
            <v>96360</v>
          </cell>
          <cell r="B5550" t="str">
            <v>PAREDE COM PLACAS DE GESSO ACARTONADO (DRYWALL), PARA USO INTERNO, COM DUAS FACES SIMPLES E ESTRUTURA METÁLICA COM GUIAS DUPLAS, SEM VÃOS. AF_06/2017_P</v>
          </cell>
          <cell r="C5550" t="str">
            <v>M2</v>
          </cell>
          <cell r="D5550">
            <v>137.25</v>
          </cell>
        </row>
        <row r="5551">
          <cell r="A5551">
            <v>96361</v>
          </cell>
          <cell r="B5551" t="str">
            <v>PAREDE COM PLACAS DE GESSO ACARTONADO (DRYWALL), PARA USO INTERNO, COM DUAS FACES SIMPLES E ESTRUTURA METÁLICA COM GUIAS DUPLAS, COM VÃOS. AF_06/2017_P</v>
          </cell>
          <cell r="C5551" t="str">
            <v>M2</v>
          </cell>
          <cell r="D5551">
            <v>166.12</v>
          </cell>
        </row>
        <row r="5552">
          <cell r="A5552">
            <v>96362</v>
          </cell>
          <cell r="B5552" t="str">
            <v>PAREDE COM PLACAS DE GESSO ACARTONADO (DRYWALL), PARA USO INTERNO, COM UMA FACE SIMPLES E OUTRA FACE DUPLA E ESTRUTURA METÁLICA COM GUIAS SIMPLES, SEM VÃOS. AF_06/2017_P</v>
          </cell>
          <cell r="C5552" t="str">
            <v>M2</v>
          </cell>
          <cell r="D5552">
            <v>125.8</v>
          </cell>
        </row>
        <row r="5553">
          <cell r="A5553">
            <v>96363</v>
          </cell>
          <cell r="B5553" t="str">
            <v>PAREDE COM PLACAS DE GESSO ACARTONADO (DRYWALL), PARA USO INTERNO, COM UMA FACE SIMPLES E OUTRA FACE DUPLA E ESTRUTURA METÁLICA COM GUIAS SIMPLES, COM VÃOS. AF_06/2017_P</v>
          </cell>
          <cell r="C5553" t="str">
            <v>M2</v>
          </cell>
          <cell r="D5553">
            <v>140.75</v>
          </cell>
        </row>
        <row r="5554">
          <cell r="A5554">
            <v>96364</v>
          </cell>
          <cell r="B5554" t="str">
            <v>PAREDE COM PLACAS DE GESSO ACARTONADO (DRYWALL), PARA USO INTERNO COM UMA FACE SIMPLES E OUTRA FACE DUPLA E ESTRUTURA METÁLICA COM GUIAS DUPLAS, SEM VÃOS. AF_06/2017_P</v>
          </cell>
          <cell r="C5554" t="str">
            <v>M2</v>
          </cell>
          <cell r="D5554">
            <v>164.32</v>
          </cell>
        </row>
        <row r="5555">
          <cell r="A5555">
            <v>96365</v>
          </cell>
          <cell r="B5555" t="str">
            <v>PAREDE COM PLACAS DE GESSO ACARTONADO (DRYWALL), PARA USO INTERNO, COM UMA FACE SIMPLES E OUTRA FACE DUPLA E   ESTRUTURA METÁLICA COM GUIAS DUPLAS, COM VÃOS. AF_06/2017_P</v>
          </cell>
          <cell r="C5555" t="str">
            <v>M2</v>
          </cell>
          <cell r="D5555">
            <v>193.46</v>
          </cell>
        </row>
        <row r="5556">
          <cell r="A5556">
            <v>96366</v>
          </cell>
          <cell r="B5556" t="str">
            <v>PAREDE COM PLACAS DE GESSO ACARTONADO (DRYWALL), PARA USO INTERNO, COM DUAS FACES DUPLAS E ESTRUTURA METÁLICA COM GUIAS SIMPLES, SEM VÃOS. AF_06/2017_P</v>
          </cell>
          <cell r="C5556" t="str">
            <v>M2</v>
          </cell>
          <cell r="D5556">
            <v>152.88</v>
          </cell>
        </row>
        <row r="5557">
          <cell r="A5557">
            <v>96367</v>
          </cell>
          <cell r="B5557" t="str">
            <v>PAREDE COM PLACAS DE GESSO ACARTONADO (DRYWALL), PARA USO INTERNO, COM DUAS FACES DUPLAS E ESTRUTURA METÁLICA COM GUIAS SIMPLES, COM VÃOS. AF_06/2017_P</v>
          </cell>
          <cell r="C5557" t="str">
            <v>M2</v>
          </cell>
          <cell r="D5557">
            <v>168.06</v>
          </cell>
        </row>
        <row r="5558">
          <cell r="A5558">
            <v>96368</v>
          </cell>
          <cell r="B5558" t="str">
            <v>PAREDE COM PLACAS DE GESSO ACARTONADO (DRYWALL), PARA USO INTERNO COM DUAS FACES DUPLAS E ESTRUTURA METÁLICA COM GUIAS DUPLAS, SEM VÃOS. AF_06/2017</v>
          </cell>
          <cell r="C5558" t="str">
            <v>M2</v>
          </cell>
          <cell r="D5558">
            <v>191.4</v>
          </cell>
        </row>
        <row r="5559">
          <cell r="A5559">
            <v>96369</v>
          </cell>
          <cell r="B5559" t="str">
            <v>PAREDE COM PLACAS DE GESSO ACARTONADO (DRYWALL), PARA USO INTERNO, COM DUAS FACES DUPLAS E ESTRUTURA METÁLICA COM GUIAS DUPLAS, COM VÃOS. AF_06/2017_P</v>
          </cell>
          <cell r="C5559" t="str">
            <v>M2</v>
          </cell>
          <cell r="D5559">
            <v>220.8</v>
          </cell>
        </row>
        <row r="5560">
          <cell r="A5560">
            <v>96370</v>
          </cell>
          <cell r="B5560" t="str">
            <v>PAREDE COM PLACAS DE GESSO ACARTONADO (DRYWALL), PARA USO INTERNO, COM UMA FACE SIMPLES E ESTRUTURA METÁLICA COM GUIAS SIMPLES, SEM VÃOS. AF_06/2017_P</v>
          </cell>
          <cell r="C5560" t="str">
            <v>M2</v>
          </cell>
          <cell r="D5560">
            <v>69.06</v>
          </cell>
        </row>
        <row r="5561">
          <cell r="A5561">
            <v>96371</v>
          </cell>
          <cell r="B5561" t="str">
            <v>PAREDE COM PLACAS DE GESSO ACARTONADO (DRYWALL), PARA USO INTERNO, COM UMA FACE SIMPLES E ESTRUTURA METÁLICA COM GUIAS SIMPLES, COM VÃOS. AF_06/2017_P</v>
          </cell>
          <cell r="C5561" t="str">
            <v>M2</v>
          </cell>
          <cell r="D5561">
            <v>83.57</v>
          </cell>
        </row>
        <row r="5562">
          <cell r="A5562">
            <v>96373</v>
          </cell>
          <cell r="B5562" t="str">
            <v>INSTALAÇÃO DE REFORÇO METÁLICO EM PAREDE DRYWALL. AF_06/2017</v>
          </cell>
          <cell r="C5562" t="str">
            <v>M</v>
          </cell>
          <cell r="D5562">
            <v>14.26</v>
          </cell>
        </row>
        <row r="5563">
          <cell r="A5563">
            <v>96374</v>
          </cell>
          <cell r="B5563" t="str">
            <v>INSTALAÇÃO DE REFORÇO DE MADEIRA EM PAREDE DRYWALL. AF_06/2017</v>
          </cell>
          <cell r="C5563" t="str">
            <v>M</v>
          </cell>
          <cell r="D5563">
            <v>23.35</v>
          </cell>
        </row>
        <row r="5564">
          <cell r="A5564">
            <v>102235</v>
          </cell>
          <cell r="B5564" t="str">
            <v>DIVISÓRIA FIXA EM VIDRO TEMPERADO 10 MM, SEM ABERTURA. AF_01/2021</v>
          </cell>
          <cell r="C5564" t="str">
            <v>M2</v>
          </cell>
          <cell r="D5564">
            <v>525.82000000000005</v>
          </cell>
        </row>
        <row r="5565">
          <cell r="A5565">
            <v>102253</v>
          </cell>
          <cell r="B5565" t="str">
            <v>DIVISORIA SANITÁRIA, TIPO CABINE, EM GRANITO CINZA POLIDO, ESP = 3CM, ASSENTADO COM ARGAMASSA COLANTE AC III-E, EXCLUSIVE FERRAGENS. AF_01/2021</v>
          </cell>
          <cell r="C5565" t="str">
            <v>M2</v>
          </cell>
          <cell r="D5565">
            <v>739.67</v>
          </cell>
        </row>
        <row r="5566">
          <cell r="A5566">
            <v>102254</v>
          </cell>
          <cell r="B5566" t="str">
            <v>DIVISORIA SANITÁRIA, TIPO CABINE, EM MÁRMORE BRANCO POLIDO, ESP = 3CM, ASSENTADO COM ARGAMASSA COLANTE AC III-E, EXCLUSIVE FERRAGENS. AF_01/2021</v>
          </cell>
          <cell r="C5566" t="str">
            <v>M2</v>
          </cell>
          <cell r="D5566">
            <v>701.54</v>
          </cell>
        </row>
        <row r="5567">
          <cell r="A5567">
            <v>102255</v>
          </cell>
          <cell r="B5567" t="str">
            <v>TAPA VISTA DE MICTÓRIO EM GRANITO CINZA POLIDO, ESP = 3CM, ASSENTADO COM ARGAMASSA COLANTE AC III-E . AF_01/2021</v>
          </cell>
          <cell r="C5567" t="str">
            <v>M2</v>
          </cell>
          <cell r="D5567">
            <v>750.02</v>
          </cell>
        </row>
        <row r="5568">
          <cell r="A5568">
            <v>102256</v>
          </cell>
          <cell r="B5568" t="str">
            <v>TAPA VISTA DE MICTÓRIO EM MÁRMORE BRANCO POLIDO, ESP = 3CM, ASSENTADO COM ARGAMASSA COLANTE AC III-E . AF_01/2021</v>
          </cell>
          <cell r="C5568" t="str">
            <v>M2</v>
          </cell>
          <cell r="D5568">
            <v>819.55</v>
          </cell>
        </row>
        <row r="5569">
          <cell r="A5569">
            <v>102257</v>
          </cell>
          <cell r="B5569" t="str">
            <v>DIVISORIA SANITÁRIA, TIPO CABINE, EM PAINEL DE GRANILITE, ESP = 3CM, ASSENTADO COM ARGAMASSA COLANTE AC III-E, EXCLUSIVE FERRAGENS. AF_01/2021</v>
          </cell>
          <cell r="C5569" t="str">
            <v>M2</v>
          </cell>
          <cell r="D5569">
            <v>255.67</v>
          </cell>
        </row>
        <row r="5570">
          <cell r="A5570">
            <v>102258</v>
          </cell>
          <cell r="B5570" t="str">
            <v>TAPA VISTA DE MICTÓRIO EM PAINEL DE GRANILITE, ESP = 3CM, ASSENTADO COM ARGAMASSA COLANTE AC III-E . AF_01/2021</v>
          </cell>
          <cell r="C5570" t="str">
            <v>M2</v>
          </cell>
          <cell r="D5570">
            <v>283.74</v>
          </cell>
        </row>
        <row r="5571">
          <cell r="A5571">
            <v>101154</v>
          </cell>
          <cell r="B5571" t="str">
            <v>ALVENARIA DE VEDAÇÃO DE BLOCOS DE CONCRETO CELULAR DE 10X30X60CM (ESPESSURA 10CM) E ARGAMASSA DE ASSENTAMENTO COM PREPARO EM BETONEIRA. AF_05/2020</v>
          </cell>
          <cell r="C5571" t="str">
            <v>M2</v>
          </cell>
          <cell r="D5571">
            <v>110.66</v>
          </cell>
        </row>
        <row r="5572">
          <cell r="A5572">
            <v>101155</v>
          </cell>
          <cell r="B5572" t="str">
            <v>ALVENARIA DE VEDAÇÃO DE BLOCOS DE CONCRETO CELULAR DE 15X30X60CM (ESPESSURA 15CM) E ARGAMASSA DE ASSENTAMENTO COM PREPARO EM BETONEIRA. AF_05/2020</v>
          </cell>
          <cell r="C5572" t="str">
            <v>M2</v>
          </cell>
          <cell r="D5572">
            <v>156.25</v>
          </cell>
        </row>
        <row r="5573">
          <cell r="A5573">
            <v>101156</v>
          </cell>
          <cell r="B5573" t="str">
            <v>ALVENARIA DE VEDAÇÃO DE BLOCOS DE CONCRETO CELULAR DE 20X30X60CM (ESPESSURA 20CM) E ARGAMASSA DE ASSENTAMENTO COM PREPARO EM BETONEIRA. AF_05/2020</v>
          </cell>
          <cell r="C5573" t="str">
            <v>M2</v>
          </cell>
          <cell r="D5573">
            <v>230.58</v>
          </cell>
        </row>
        <row r="5574">
          <cell r="A5574">
            <v>101810</v>
          </cell>
          <cell r="B5574" t="str">
            <v>EXECUÇÃO DE TAPA BURACO COM APLICAÇÃO DE CONCRETO ASFÁLTICO (USINAGEM PRÓPRIA) E PINTURA DE LIGAÇÃO. AF_12/2020</v>
          </cell>
          <cell r="C5574" t="str">
            <v>M3</v>
          </cell>
          <cell r="D5574">
            <v>1450.19</v>
          </cell>
        </row>
        <row r="5575">
          <cell r="A5575">
            <v>101811</v>
          </cell>
          <cell r="B5575" t="str">
            <v>EXECUÇÃO DE TAPA BURACO COM APLICAÇÃO DE PRÉ MISTURADO A FRIO (USINAGEM PRÓPRIA) E PINTURA DE LIGAÇÃO. AF_12/2020</v>
          </cell>
          <cell r="C5575" t="str">
            <v>M3</v>
          </cell>
          <cell r="D5575">
            <v>938.83</v>
          </cell>
        </row>
        <row r="5576">
          <cell r="A5576">
            <v>101812</v>
          </cell>
          <cell r="B5576" t="str">
            <v>RECOMPOSIÇÃO DE REVESTIMENTO EM CONCRETO ASFÁLTICO (USINAGEM PRÓPRIA), PARA O FECHAMENTO DE VALAS - INCLUSO DEMOLIÇÃO DO PAVIMENTO. AF_12/2020</v>
          </cell>
          <cell r="C5576" t="str">
            <v>M3</v>
          </cell>
          <cell r="D5576">
            <v>1573.08</v>
          </cell>
        </row>
        <row r="5577">
          <cell r="A5577">
            <v>101813</v>
          </cell>
          <cell r="B5577" t="str">
            <v>RECOMPOSIÇÃO DE REVESTIMENTO EM PRÉ MISTURADO A FRIO (USINAGEM PRÓPRIA), PARA FECHAMENTO DE VALAS - INCLUSO DEMOLIÇÃO DO PAVIMENTO. AF_12/2020</v>
          </cell>
          <cell r="C5577" t="str">
            <v>M3</v>
          </cell>
          <cell r="D5577">
            <v>1061.72</v>
          </cell>
        </row>
        <row r="5578">
          <cell r="A5578">
            <v>101814</v>
          </cell>
          <cell r="B5578" t="str">
            <v>RECOMPOSIÇÃO DE PAVIMENTOS EM PEDRA POLIÉDRICA, REJUNTAMENTO COM PÓ DE PEDRA, COM REAPROVEITAMENTO DAS PEDRAS POLIÉDRICAS PARA O FECHAMENTO DE VALAS - INCLUSO RETIRADA E COLOCAÇÃO DO MATERIAL. AF_12/2020</v>
          </cell>
          <cell r="C5578" t="str">
            <v>M2</v>
          </cell>
          <cell r="D5578">
            <v>36.9</v>
          </cell>
        </row>
        <row r="5579">
          <cell r="A5579">
            <v>101815</v>
          </cell>
          <cell r="B5579" t="str">
            <v>RECOMPOSIÇÃO DE PAVIMENTO EM PEDRAS POLIÉDRICAS, REJUNTAMENTO COM PEDRISCO E EMULSÃO ASFÁLTICA COM REAPROVEITAMENTO DAS PEDRAS POLIÉDRICAS, PARA O FECHAMENTO DE VALAS - INCLUSO RETIRADA E COLOCAÇÃO DO MATERIAL. AF_12/2020</v>
          </cell>
          <cell r="C5579" t="str">
            <v>M2</v>
          </cell>
          <cell r="D5579">
            <v>72.87</v>
          </cell>
        </row>
        <row r="5580">
          <cell r="A5580">
            <v>101816</v>
          </cell>
          <cell r="B5580" t="str">
            <v>RECOMPOSIÇÃO DE PAVIMENTO EM PEDRAS POLIÉDRICAS, REJUNTAMENTO COM ARGAMASSA, COM REAPROVEITAMENTO DAS PEDRAS POLIÉDRICAS, PARA O FECHAMENTO DE VALAS - INCLUSO RETIRADA E COLOCAÇÃO DO MATERIAL. AF_12/2020</v>
          </cell>
          <cell r="C5580" t="str">
            <v>M2</v>
          </cell>
          <cell r="D5580">
            <v>58.52</v>
          </cell>
        </row>
        <row r="5581">
          <cell r="A5581">
            <v>101817</v>
          </cell>
          <cell r="B5581" t="str">
            <v>RECOMPOSIÇÃO DE PAVIMENTO EM PARALELEPÍPEDOS, REJUNTAMENTO COM PÓ DE PEDRA, COM REAPROVEITAMENTO DOS PARALELEPÍPEDOS, PARA O FECHAMENTO DE VALAS - INCLUSO RETIRADA E COLOCAÇÃO DO MATERIAL. AF_12/2020</v>
          </cell>
          <cell r="C5581" t="str">
            <v>M2</v>
          </cell>
          <cell r="D5581">
            <v>40.17</v>
          </cell>
        </row>
        <row r="5582">
          <cell r="A5582">
            <v>101818</v>
          </cell>
          <cell r="B5582" t="str">
            <v>RECOMPOSIÇÃO DE PAVIMENTO EM PARALELEPÍPEDOS, REJUNTAMENTO COM PEDRISCO E EMULSÃO ASFÁLTICA, COM REAPROVEITAMENTO DOS PARALELEPÍPEDOS, PARA O FECHAMENTO DE VALAS - INCLUSO RETIRADA E COLOCAÇÃO DO MATERIAL. AF_12/2020</v>
          </cell>
          <cell r="C5582" t="str">
            <v>M2</v>
          </cell>
          <cell r="D5582">
            <v>58</v>
          </cell>
        </row>
        <row r="5583">
          <cell r="A5583">
            <v>101819</v>
          </cell>
          <cell r="B5583" t="str">
            <v>RECOMPOSIÇÃO DE PAVIMENTO EM PARALELEPÍPEDOS, REJUNTAMENTO COM ARGAMASSA, COM REAPROVEITAMENTO DOS PARALELEPÍPEDOS, PARA O FECHAMENTO DE VALAS - INCLUSO RETIRADA E COLOCAÇÃO DO MATERIAL. AF_12/2020</v>
          </cell>
          <cell r="C5583" t="str">
            <v>M2</v>
          </cell>
          <cell r="D5583">
            <v>52.03</v>
          </cell>
        </row>
        <row r="5584">
          <cell r="A5584">
            <v>101820</v>
          </cell>
          <cell r="B5584" t="str">
            <v>RECOMPOSIÇÃO DE PAVIMENTO EM PISO INTERTRAVADO SEXTAVADO, COM REAPROVEITAMENTO DOS BLOCOS SEXTAVADO, PARA O FECHAMENTO DE VALAS - INCLUSO RETIRADA E COLOCAÇÃO DO MATERIAL. AF_12/2020</v>
          </cell>
          <cell r="C5584" t="str">
            <v>M2</v>
          </cell>
          <cell r="D5584">
            <v>32.28</v>
          </cell>
        </row>
        <row r="5585">
          <cell r="A5585">
            <v>101822</v>
          </cell>
          <cell r="B5585" t="str">
            <v>RECOMPOSIÇÃO DE BASE E OU SUB-BASE PARA REMENDO PROFUNDO DE SOLOS DE COMPORTAMENTO LATERÍTICO (ARENOSO) - INCLUSO RETIRADA E COLOCAÇÃO DO MATERIAL. AF_12/2020</v>
          </cell>
          <cell r="C5585" t="str">
            <v>M3</v>
          </cell>
          <cell r="D5585">
            <v>89.98</v>
          </cell>
        </row>
        <row r="5586">
          <cell r="A5586">
            <v>101823</v>
          </cell>
          <cell r="B5586" t="str">
            <v>RECOMPOSIÇÃO DE BASE E OU SUB-BASE PARA REMENDO PROFUNDO DE SOLO MELHORADO COM CIMENTO (TEOR DE 2%) - INCLUSO RETIRADA E COLOCAÇÃO DO MATERIAL. AF_12/2020</v>
          </cell>
          <cell r="C5586" t="str">
            <v>M3</v>
          </cell>
          <cell r="D5586">
            <v>124.66</v>
          </cell>
        </row>
        <row r="5587">
          <cell r="A5587">
            <v>101824</v>
          </cell>
          <cell r="B5587" t="str">
            <v>RECOMPOSIÇÃO DE BASE E OU SUB-BASE PARA REMENDO PROFUNDO DE SOLO MELHORADO COM CIMENTO (TEOR DE 4%) - INCLUSO RETIRADA E COLOCAÇÃO DO MATERIAL. AF_12/2020</v>
          </cell>
          <cell r="C5587" t="str">
            <v>M3</v>
          </cell>
          <cell r="D5587">
            <v>156.94999999999999</v>
          </cell>
        </row>
        <row r="5588">
          <cell r="A5588">
            <v>101825</v>
          </cell>
          <cell r="B5588" t="str">
            <v>RECOMPOSIÇÃO DE BASE E OU SUB-BASE PARA REMENDO PROFUNDO DE SOLO COM CIMENTO (TEOR DE 6%) - INCLUSO RETIRADA E COLOCAÇÃO DO MATERIAL. AF_12/2020</v>
          </cell>
          <cell r="C5588" t="str">
            <v>M3</v>
          </cell>
          <cell r="D5588">
            <v>188.37</v>
          </cell>
        </row>
        <row r="5589">
          <cell r="A5589">
            <v>101826</v>
          </cell>
          <cell r="B5589" t="str">
            <v>RECOMPOSIÇÃO DE BASE E OU SUB-BASE PARA REMENDO PROFUNDO DE SOLO COM CIMENTO (TEOR DE 8%) - INCLUSO RETIRADA E COLOCAÇÃO DO MATERIAL. AF_12/2020</v>
          </cell>
          <cell r="C5589" t="str">
            <v>M3</v>
          </cell>
          <cell r="D5589">
            <v>219.38</v>
          </cell>
        </row>
        <row r="5590">
          <cell r="A5590">
            <v>101827</v>
          </cell>
          <cell r="B5590" t="str">
            <v>RECOMPOSIÇÃO DE BASE E OU SUB-BASE PARA REMENDO PROFUNDO DE SOLO BRITA (40/60) - INCLUSO RETIRADA E COLOCAÇÃO DO MATERIAL. AF_12/2020</v>
          </cell>
          <cell r="C5590" t="str">
            <v>M3</v>
          </cell>
          <cell r="D5590">
            <v>159.62</v>
          </cell>
        </row>
        <row r="5591">
          <cell r="A5591">
            <v>101828</v>
          </cell>
          <cell r="B5591" t="str">
            <v>RECOMPOSIÇÃO DE BASE E OU SUB-BASE PARA REMENDO PROFUNDO DE SOLO BRITA (50/50) - INCLUSO RETIRADA E COLOCAÇÃO DO MATERIAL. AF_12/2020</v>
          </cell>
          <cell r="C5591" t="str">
            <v>M3</v>
          </cell>
          <cell r="D5591">
            <v>148.02000000000001</v>
          </cell>
        </row>
        <row r="5592">
          <cell r="A5592">
            <v>101829</v>
          </cell>
          <cell r="B5592" t="str">
            <v>RECOMPOSIÇÃO DE BASE E OU SUB-BASE PARA REMENDO PROFUNDO DE SOLO BRITA (40/60) COM CIMENTO (TEOR DE 4%) - INCLUSO RETIRADA E COLOCAÇÃO DO MATERIAL. AF_12/2020</v>
          </cell>
          <cell r="C5592" t="str">
            <v>M3</v>
          </cell>
          <cell r="D5592">
            <v>223.81</v>
          </cell>
        </row>
        <row r="5593">
          <cell r="A5593">
            <v>101830</v>
          </cell>
          <cell r="B5593" t="str">
            <v>RECOMPOSIÇÃO DE BASE E OU SUB-BASE PARA REMENDO PROFUNDO DE SOLO BRITA (40/60) COM CIMENTO (TEOR DE 6%) - INCLUSO RETIRADA E COLOCAÇÃO DO MATERIAL. AF_12/2020</v>
          </cell>
          <cell r="C5593" t="str">
            <v>M3</v>
          </cell>
          <cell r="D5593">
            <v>253.83</v>
          </cell>
        </row>
        <row r="5594">
          <cell r="A5594">
            <v>101831</v>
          </cell>
          <cell r="B5594" t="str">
            <v>RECOMPOSIÇÃO DE BASE E OU SUB-BASE PARA REMENDO PROFUNDO DE SOLO BRITA (40/60) COM CIMENTO (TEOR DE 8%) - INCLUSO RETIRADA E COLOCAÇÃO DO MATERIAL. AF_12/2020</v>
          </cell>
          <cell r="C5594" t="str">
            <v>M3</v>
          </cell>
          <cell r="D5594">
            <v>283.45</v>
          </cell>
        </row>
        <row r="5595">
          <cell r="A5595">
            <v>101832</v>
          </cell>
          <cell r="B5595" t="str">
            <v>RECOMPOSIÇÃO DE BASE E OU SUB-BASE PARA REMENDO PROFUNDO DE SOLO BRITA (50/50) COM CIMENTO (TEOR DE 4%) - INCLUSO RETIRADA E COLOCAÇÃO DO MATERIAL. AF_12/2020</v>
          </cell>
          <cell r="C5595" t="str">
            <v>M3</v>
          </cell>
          <cell r="D5595">
            <v>212.67</v>
          </cell>
        </row>
        <row r="5596">
          <cell r="A5596">
            <v>101833</v>
          </cell>
          <cell r="B5596" t="str">
            <v>RECOMPOSIÇÃO DE BASE E OU SUB-BASE PARA REMENDO PROFUNDO DE SOLO BRITA (50/50) COM CIMENTO (TEOR DE 6%) - INCLUSO RETIRADA E COLOCAÇÃO DO MATERIAL. AF_12/2020</v>
          </cell>
          <cell r="C5596" t="str">
            <v>M3</v>
          </cell>
          <cell r="D5596">
            <v>242.92</v>
          </cell>
        </row>
        <row r="5597">
          <cell r="A5597">
            <v>101834</v>
          </cell>
          <cell r="B5597" t="str">
            <v>RECOMPOSIÇÃO DE BASE E OU SUB-BASE PARA REMENDO PROFUNDO DE SOLO BRITA (50/50) COM CIMENTO (TEOR DE 8%) - INCLUSO RETIRADA E COLOCAÇÃO DO MATERIAL. AF_12/2020</v>
          </cell>
          <cell r="C5597" t="str">
            <v>M3</v>
          </cell>
          <cell r="D5597">
            <v>272.77</v>
          </cell>
        </row>
        <row r="5598">
          <cell r="A5598">
            <v>101835</v>
          </cell>
          <cell r="B5598" t="str">
            <v>RECOMPOSIÇÃO DE BASE E OU SUB-BASE PARA REMENDO PROFUNDO DE BRITA GRADUADA SIMPLES - INCLUSO RETIRADA E COLOCAÇÃO DO MATERIAL. AF_12/2020</v>
          </cell>
          <cell r="C5598" t="str">
            <v>M3</v>
          </cell>
          <cell r="D5598">
            <v>224.01</v>
          </cell>
        </row>
        <row r="5599">
          <cell r="A5599">
            <v>101836</v>
          </cell>
          <cell r="B5599" t="str">
            <v>RECOMPOSIÇÃO DE BASE E OU SUB-BASE PARA FECHAMENTO DE VALAS DE SOLOS DE COMPORTAMENTO LATERÍTICO (ARENOSO) - INCLUSO RETIRADA E COLOCAÇÃO DO MATERIAL. AF_12/2020</v>
          </cell>
          <cell r="C5599" t="str">
            <v>M3</v>
          </cell>
          <cell r="D5599">
            <v>20.95</v>
          </cell>
        </row>
        <row r="5600">
          <cell r="A5600">
            <v>101837</v>
          </cell>
          <cell r="B5600" t="str">
            <v>RECOMPOSIÇÃO DE BASE E OU SUB-BASE PARA FECHAMENTO DE VALAS DE SOLO MELHORADO COM CIMENTO (TEOR DE 2%) - INCLUSO RETIRADA E COLOCAÇÃO DO MATERIAL. AF_12/2020</v>
          </cell>
          <cell r="C5600" t="str">
            <v>M3</v>
          </cell>
          <cell r="D5600">
            <v>55.63</v>
          </cell>
        </row>
        <row r="5601">
          <cell r="A5601">
            <v>101838</v>
          </cell>
          <cell r="B5601" t="str">
            <v>RECOMPOSIÇÃO DE BASE E OU SUB-BASE PARA FECHAMENTO DE VALAS DE SOLO MELHORADO COM CIMENTO (TEOR DE 4%) - INCLUSO RETIRADA E COLOCAÇÃO DO MATERIAL. AF_12/2020</v>
          </cell>
          <cell r="C5601" t="str">
            <v>M3</v>
          </cell>
          <cell r="D5601">
            <v>87.92</v>
          </cell>
        </row>
        <row r="5602">
          <cell r="A5602">
            <v>101839</v>
          </cell>
          <cell r="B5602" t="str">
            <v>RECOMPOSIÇÃO DE BASE E OU SUB-BASE PARA FECHAMENTO DE VALAS DE SOLO COM CIMENTO (TEOR DE 6%) - INCLUSO RETIRADA E COLOCAÇÃO DO MATERIAL. AF_12/2020</v>
          </cell>
          <cell r="C5602" t="str">
            <v>M3</v>
          </cell>
          <cell r="D5602">
            <v>119.33</v>
          </cell>
        </row>
        <row r="5603">
          <cell r="A5603">
            <v>101840</v>
          </cell>
          <cell r="B5603" t="str">
            <v>RECOMPOSIÇÃO DE BASE E OU SUB-BASE PARA FECHAMENTO DE VALAS DE SOLO COM CIMENTO (TEOR DE 8%) - INCLUSO RETIRADA E COLOCAÇÃO DO MATERIAL. AF_12/2020</v>
          </cell>
          <cell r="C5603" t="str">
            <v>M3</v>
          </cell>
          <cell r="D5603">
            <v>182.88</v>
          </cell>
        </row>
        <row r="5604">
          <cell r="A5604">
            <v>101841</v>
          </cell>
          <cell r="B5604" t="str">
            <v>RECOMPOSIÇÃO DE BASE E OU SUB-BASE PARA FECHAMENTO DE VALAS DE SOLO BRITA (40/60) - INCLUSO RETIRADA E COLOCAÇÃO DO MATERIAL. AF_12/2020</v>
          </cell>
          <cell r="C5604" t="str">
            <v>M3</v>
          </cell>
          <cell r="D5604">
            <v>90.59</v>
          </cell>
        </row>
        <row r="5605">
          <cell r="A5605">
            <v>101842</v>
          </cell>
          <cell r="B5605" t="str">
            <v>RECOMPOSIÇÃO DE BASE E OU SUB-BASE PARA FECHAMENTO DE VALAS DE SOLO BRITA (50/50) - INCLUSO RETIRADA E COLOCAÇÃO DO MATERIAL. AF_12/2020</v>
          </cell>
          <cell r="C5605" t="str">
            <v>M3</v>
          </cell>
          <cell r="D5605">
            <v>78.989999999999995</v>
          </cell>
        </row>
        <row r="5606">
          <cell r="A5606">
            <v>101843</v>
          </cell>
          <cell r="B5606" t="str">
            <v>RECOMPOSIÇÃO DE BASE E OU SUB-BASE PARA FECHAMENTO DE VALAS DE SOLO BRITA (40/60) COM CIMENTO (TEOR DE 4%) - INCLUSO RETIRADA E COLOCAÇÃO DO MATERIAL. AF_12/2020</v>
          </cell>
          <cell r="C5606" t="str">
            <v>M3</v>
          </cell>
          <cell r="D5606">
            <v>154.78</v>
          </cell>
        </row>
        <row r="5607">
          <cell r="A5607">
            <v>101844</v>
          </cell>
          <cell r="B5607" t="str">
            <v>RECOMPOSIÇÃO DE BASE E OU SUB-BASE PARA FECHAMENTO DE VALAS DE SOLO BRITA (40/60) COM CIMENTO (TEOR DE 6%) - INCLUSO RETIRADA E COLOCAÇÃO DO MATERIAL. AF_12/2020</v>
          </cell>
          <cell r="C5607" t="str">
            <v>M3</v>
          </cell>
          <cell r="D5607">
            <v>184.8</v>
          </cell>
        </row>
        <row r="5608">
          <cell r="A5608">
            <v>101845</v>
          </cell>
          <cell r="B5608" t="str">
            <v>RECOMPOSIÇÃO DE BASE E OU SUB-BASE PARA FECHAMENTO DE VALAS DE SOLO BRITA (40/60) COM CIMENTO (TEOR DE 8%) - INCLUSO RETIRADA E COLOCAÇÃO DO MATERIAL. AF_12/2020</v>
          </cell>
          <cell r="C5608" t="str">
            <v>M3</v>
          </cell>
          <cell r="D5608">
            <v>214.42</v>
          </cell>
        </row>
        <row r="5609">
          <cell r="A5609">
            <v>101846</v>
          </cell>
          <cell r="B5609" t="str">
            <v>RECOMPOSIÇÃO DE BASE E OU SUB-BASE PARA FECHAMENTO DE VALAS DE SOLO BRITA (50/50) COM CIMENTO (TEOR DE 4%) - INCLUSO RETIRADA E COLOCAÇÃO DO MATERIAL. AF_12/2020</v>
          </cell>
          <cell r="C5609" t="str">
            <v>M3</v>
          </cell>
          <cell r="D5609">
            <v>143.63999999999999</v>
          </cell>
        </row>
        <row r="5610">
          <cell r="A5610">
            <v>101847</v>
          </cell>
          <cell r="B5610" t="str">
            <v>RECOMPOSIÇÃO DE BASE E OU SUB-BASE PARA FECHAMENTO DE VALAS DE SOLO BRITA (50/50) COM CIMENTO (TEOR DE 6%) - INCLUSO RETIRADA E COLOCAÇÃO DO MATERIAL. AF_12/2020</v>
          </cell>
          <cell r="C5610" t="str">
            <v>M3</v>
          </cell>
          <cell r="D5610">
            <v>173.89</v>
          </cell>
        </row>
        <row r="5611">
          <cell r="A5611">
            <v>101848</v>
          </cell>
          <cell r="B5611" t="str">
            <v>RECOMPOSIÇÃO DE BASE E OU SUB-BASE PARA FECHAMENTO DE VALAS DE SOLO BRITA (50/50) COM CIMENTO (TEOR DE 8%) - INCLUSO RETIRADA E COLOCAÇÃO DO MATERIAL. AF_12/2020</v>
          </cell>
          <cell r="C5611" t="str">
            <v>M3</v>
          </cell>
          <cell r="D5611">
            <v>203.74</v>
          </cell>
        </row>
        <row r="5612">
          <cell r="A5612">
            <v>101849</v>
          </cell>
          <cell r="B5612" t="str">
            <v>RECOMPOSIÇÃO DE BASE E OU SUB-BASE PARA FECHAMENTO DE VALAS DE BRITA GRADUADA SIMPLES - INCLUSO RETIRADA E COLOCAÇÃO DO MATERIAL. AF_12/2020</v>
          </cell>
          <cell r="C5612" t="str">
            <v>M3</v>
          </cell>
          <cell r="D5612">
            <v>154.97999999999999</v>
          </cell>
        </row>
        <row r="5613">
          <cell r="A5613">
            <v>101850</v>
          </cell>
          <cell r="B5613" t="str">
            <v>REASSENTAMENTO DE PARALELEPÍPEDOS, REJUNTAMENTO COM PÓ DE PEDRA, COM REAPROVEITAMENTO DOS PARALELEPÍPEDOS - INCLUSO RETIRADA E COLOCAÇÃO DO MATERIAL. AF_12/2020</v>
          </cell>
          <cell r="C5613" t="str">
            <v>M2</v>
          </cell>
          <cell r="D5613">
            <v>47.75</v>
          </cell>
        </row>
        <row r="5614">
          <cell r="A5614">
            <v>101851</v>
          </cell>
          <cell r="B5614" t="str">
            <v>REASSENTAMENTO DE PARALELEPÍPEDOS, REJUNTAMENTO COM PEDRISCO E EMULSÃO ASFÁLTICA, COM REAPROVEITAMENTO DOS PARALELEPÍPEDOS - INCLUSO RETIRADA E COLOCAÇÃO DO MATERIAL. AF_12/2020_P</v>
          </cell>
          <cell r="C5614" t="str">
            <v>M2</v>
          </cell>
          <cell r="D5614">
            <v>128.88</v>
          </cell>
        </row>
        <row r="5615">
          <cell r="A5615">
            <v>101852</v>
          </cell>
          <cell r="B5615" t="str">
            <v>REASSENTAMENTO DE PARALELEPÍPEDOS, REJUNTAMENTO COM ARGAMASSA, COM REAPROVEITAMENTO DOS PARALELEPÍPEDOS - INCLUSO RETIRADA E COLOCAÇÃO DO MATERIAL. AF_12/2020</v>
          </cell>
          <cell r="C5615" t="str">
            <v>M2</v>
          </cell>
          <cell r="D5615">
            <v>59.99</v>
          </cell>
        </row>
        <row r="5616">
          <cell r="A5616">
            <v>101853</v>
          </cell>
          <cell r="B5616" t="str">
            <v>REASSENTAMENTO DE PEDRAS POLIÉDRICAS, REJUNTAMENTO COM PÓ DE PEDRA, COM REAPROVEITAMENTO DAS PEDRAS POLIÉDRICAS - INCLUSO RETIRADA E COLOCAÇÃO DO MATERIAL.  AF_12/2020</v>
          </cell>
          <cell r="C5616" t="str">
            <v>M2</v>
          </cell>
          <cell r="D5616">
            <v>42.96</v>
          </cell>
        </row>
        <row r="5617">
          <cell r="A5617">
            <v>101854</v>
          </cell>
          <cell r="B5617" t="str">
            <v>REASSENTAMENTO DE PEDRAS POLIÉDRICAS, REJUNTAMENTO COM PEDRISCO E EMULSÃO ASFÁLTICA, COM REAPROVEITAMENTO DAS PEDRAS POLIÉDRICAS - INCLUSO RETIRADA E COLOCAÇÃO DO MATERIAL. AF_12/2020_P</v>
          </cell>
          <cell r="C5617" t="str">
            <v>M2</v>
          </cell>
          <cell r="D5617">
            <v>131.30000000000001</v>
          </cell>
        </row>
        <row r="5618">
          <cell r="A5618">
            <v>101855</v>
          </cell>
          <cell r="B5618" t="str">
            <v>REASSENTAMENTO DE PEDRAS POLIÉDRICAS, REJUNTAMENTO COM ARGAMASSA, COM REAPROVEITAMENTO DAS PEDRAS POLIÉDRICAS - INCLUSO RETIRADA E COLOCAÇÃO DO MATERIAL. AF_12/2020</v>
          </cell>
          <cell r="C5618" t="str">
            <v>M2</v>
          </cell>
          <cell r="D5618">
            <v>64.84</v>
          </cell>
        </row>
        <row r="5619">
          <cell r="A5619">
            <v>101856</v>
          </cell>
          <cell r="B5619" t="str">
            <v>REASSENTAMENTO DE BLOCOS PISOGRAMA PARA PISO INTERTRAVADO, COM REAPROVEITAMENTO DOS BLOCOS PISOGRAMA - INCLUSO RETIRADA E COLOCAÇÃO DO MATERIAL. AF_12/2020</v>
          </cell>
          <cell r="C5619" t="str">
            <v>M2</v>
          </cell>
          <cell r="D5619">
            <v>20.16</v>
          </cell>
        </row>
        <row r="5620">
          <cell r="A5620">
            <v>101857</v>
          </cell>
          <cell r="B5620" t="str">
            <v>REASSENTAMENTO DE BLOCOS SEXTAVADO PARA PISO INTERTRAVADO, ESPESSURA DE 6 CM, EM CALÇADA, COM REAPROVEITAMENTO DOS BLOCOS SEXTAVADOS - INCLUSO RETIRADA E COLOCAÇÃO DO MATERIAL. AF_12/2020</v>
          </cell>
          <cell r="C5620" t="str">
            <v>M2</v>
          </cell>
          <cell r="D5620">
            <v>25.24</v>
          </cell>
        </row>
        <row r="5621">
          <cell r="A5621">
            <v>101858</v>
          </cell>
          <cell r="B5621" t="str">
            <v>REASSENTAMENTO DE BLOCOS SEXTAVADO PARA PISO INTERTRAVADO, ESPESSURA DE 6 CM, EM VIA/ESTACIONAMENTO, COM REAPROVEITAMENTO DOS BLOCOS SEXTAVADO - INCLUSO RETIRADA E COLOCAÇÃO DO MATERIAL. AF_12/2020</v>
          </cell>
          <cell r="C5621" t="str">
            <v>M2</v>
          </cell>
          <cell r="D5621">
            <v>20.59</v>
          </cell>
        </row>
        <row r="5622">
          <cell r="A5622">
            <v>101859</v>
          </cell>
          <cell r="B5622" t="str">
            <v>REASSENTAMENTO DE BLOCOS SEXTAVADO PARA PISO INTERTRAVADO, ESPESSURA DE 8 CM, EM VIA/ESTACIONAMENTO, COM REAPROVEITAMENTO DOS BLOCOS SEXTAVADO - INCLUSO RETIRADA E COLOCAÇÃO DO MATERIAL. AF_12/2020</v>
          </cell>
          <cell r="C5622" t="str">
            <v>M2</v>
          </cell>
          <cell r="D5622">
            <v>22.77</v>
          </cell>
        </row>
        <row r="5623">
          <cell r="A5623">
            <v>101860</v>
          </cell>
          <cell r="B5623" t="str">
            <v>REASSENTAMENTO DE BLOCOS SEXTAVADO PARA PISO INTERTRAVADO, ESPESSURA DE 10 CM, EM VIA/ESTACIONAMENTO, COM REAPROVEITAMENTO DOS BLOCOS SEXTAVADO - INCLUSO RETIRADA E COLOCAÇÃO DO MATERIAL. AF_12/2020</v>
          </cell>
          <cell r="C5623" t="str">
            <v>M2</v>
          </cell>
          <cell r="D5623">
            <v>26.21</v>
          </cell>
        </row>
        <row r="5624">
          <cell r="A5624">
            <v>101861</v>
          </cell>
          <cell r="B5624" t="str">
            <v>REASSENTAMENTO DE BLOCOS RETANGULAR PARA PISO INTERTRAVADO, ESPESSURA DE 4  CM, EM CALÇADA, COM REAPROVEITAMENTO DOS BLOCOS RETANGULAR - INCLUSO RETIRADA E COLOCAÇÃO DO MATERIAL. AF_12/2020</v>
          </cell>
          <cell r="C5624" t="str">
            <v>M2</v>
          </cell>
          <cell r="D5624">
            <v>24.49</v>
          </cell>
        </row>
        <row r="5625">
          <cell r="A5625">
            <v>101862</v>
          </cell>
          <cell r="B5625" t="str">
            <v>REASSENTAMENTO DE BLOCOS RETANGULAR PARA PISO INTERTRAVADO, ESPESSURA DE 6 CM, EM CALÇADA, COM REAPROVEITAMENTO DOS BLOCOS RETANGULAR - INCLUSO RETIRADA E COLOCAÇÃO DO MATERIAL. AF_12/2020</v>
          </cell>
          <cell r="C5625" t="str">
            <v>M2</v>
          </cell>
          <cell r="D5625">
            <v>26.72</v>
          </cell>
        </row>
        <row r="5626">
          <cell r="A5626">
            <v>101863</v>
          </cell>
          <cell r="B5626" t="str">
            <v>REASSENTAMENTO DE BLOCOS RETANGULAR PARA PISO INTERTRAVADO, ESPESSURA DE 6 CM, EM VIA/ESTACIONAMENTO, COM REAPROVEITAMENTO DOS BLOCOS RETANGULAR - INCLUSO RETIRADA E COLOCAÇÃO DO MATERIAL. AF_12/2020</v>
          </cell>
          <cell r="C5626" t="str">
            <v>M2</v>
          </cell>
          <cell r="D5626">
            <v>20.88</v>
          </cell>
        </row>
        <row r="5627">
          <cell r="A5627">
            <v>101864</v>
          </cell>
          <cell r="B5627" t="str">
            <v>REASSENTAMENTO DE BLOCOS RETANGULAR PARA PISO INTERTRAVADO, ESPESSURA DE 8 CM, EM VIA/ESTACIONAMENTO, COM REAPROVEITAMENTO DOS BLOCOS RETANGULAR - INCLUSO RETIRADA E COLOCAÇÃO DO MATERIAL. AF_12/2020</v>
          </cell>
          <cell r="C5627" t="str">
            <v>M2</v>
          </cell>
          <cell r="D5627">
            <v>24.32</v>
          </cell>
        </row>
        <row r="5628">
          <cell r="A5628">
            <v>101865</v>
          </cell>
          <cell r="B5628" t="str">
            <v>REASSENTAMENTO DE BLOCOS RETANGULAR PARA PISO INTERTRAVADO, ESPESSURA DE 10 CM, EM VIA/ESTACIONAMENTO, COM REAPROVEITAMENTO DOS BLOCOS RETANGULAR - INCLUSO RETIRADA E COLOCAÇÃO DO MATERIAL. AF_12/2020</v>
          </cell>
          <cell r="C5628" t="str">
            <v>M2</v>
          </cell>
          <cell r="D5628">
            <v>27.75</v>
          </cell>
        </row>
        <row r="5629">
          <cell r="A5629">
            <v>101866</v>
          </cell>
          <cell r="B5629" t="str">
            <v>REASSENTAMENTO DE BLOCOS 16 FACES PARA PISO INTERTRAVADO, ESPESSURA DE 4  CM, EM CALÇADA, COM REAPROVEITAMENTO DOS BLOCOS 16 FACES - INCLUSO RETIRADA E COLOCAÇÃO DO MATERIAL. AF_12/2020</v>
          </cell>
          <cell r="C5629" t="str">
            <v>M2</v>
          </cell>
          <cell r="D5629">
            <v>24.66</v>
          </cell>
        </row>
        <row r="5630">
          <cell r="A5630">
            <v>101867</v>
          </cell>
          <cell r="B5630" t="str">
            <v>REASSENTAMENTO DE BLOCOS 16 FACES PARA PISO INTERTRAVADO, ESPESSURA DE 6 CM, EM CALÇADA, COM REAPROVEITAMENTO DOS BLOCOS 16 FACES - INCLUSO RETIRADA E COLOCAÇÃO DO MATERIAL. AF_12/2020</v>
          </cell>
          <cell r="C5630" t="str">
            <v>M2</v>
          </cell>
          <cell r="D5630">
            <v>28.09</v>
          </cell>
        </row>
        <row r="5631">
          <cell r="A5631">
            <v>101868</v>
          </cell>
          <cell r="B5631" t="str">
            <v>REASSENTAMENTO DE BLOCOS 16 FACES PARA PISO INTERTRAVADO, ESPESSURA DE 6 CM, EM VIA/ESTACIONAMENTO, COM REAPROVEITAMENTO DOS BLOCOS 16 FACES - INCLUSO RETIRADA E COLOCAÇÃO DO MATERIAL. AF_12/2020</v>
          </cell>
          <cell r="C5631" t="str">
            <v>M2</v>
          </cell>
          <cell r="D5631">
            <v>22.27</v>
          </cell>
        </row>
        <row r="5632">
          <cell r="A5632">
            <v>101869</v>
          </cell>
          <cell r="B5632" t="str">
            <v>REASSENTAMENTO DE BLOCOS 16 FACES PARA PISO INTERTRAVADO, ESPESSURA DE 8 CM, EM VIA/ESTACIONAMENTO, COM REAPROVEITAMENTO DOS BLOCOS 16 FACES - INCLUSO RETIRADA E COLOCAÇÃO DO MATERIAL. AF_12/2020</v>
          </cell>
          <cell r="C5632" t="str">
            <v>M2</v>
          </cell>
          <cell r="D5632">
            <v>25.7</v>
          </cell>
        </row>
        <row r="5633">
          <cell r="A5633">
            <v>101870</v>
          </cell>
          <cell r="B5633" t="str">
            <v>REASSENTAMENTO DE BLOCOS 16 FACES PARA PISO INTERTRAVADO, ESPESSURA DE 10 CM, EM VIA/ESTACIONAMENTO, COM REAPROVEITAMENTO DOS BLOCOS 16 FACES - INCLUSO RETIRADA E COLOCAÇÃO DO MATERIAL. AF_12/2020</v>
          </cell>
          <cell r="C5633" t="str">
            <v>M2</v>
          </cell>
          <cell r="D5633">
            <v>29.14</v>
          </cell>
        </row>
        <row r="5634">
          <cell r="A5634">
            <v>102096</v>
          </cell>
          <cell r="B5634" t="str">
            <v>EXECUÇÃO DE TAPA BURACO COM APLICAÇÃO DE CONCRETO ASFÁLTICO (AQUISIÇÃO EM USINA) E PINTURA DE LIGAÇÃO. AF_12/2020</v>
          </cell>
          <cell r="C5634" t="str">
            <v>M3</v>
          </cell>
          <cell r="D5634">
            <v>1535.52</v>
          </cell>
        </row>
        <row r="5635">
          <cell r="A5635">
            <v>102098</v>
          </cell>
          <cell r="B5635" t="str">
            <v>RECOMPOSIÇÃO DE REVESTIMENTO EM CONCRETO ASFÁLTICO (AQUISIÇÃO EM USINA), PARA O FECHAMENTO DE VALAS - INCLUSO DEMOLIÇÃO DO PAVIMENTO. AF_12/2020</v>
          </cell>
          <cell r="C5635" t="str">
            <v>M3</v>
          </cell>
          <cell r="D5635">
            <v>1658.41</v>
          </cell>
        </row>
        <row r="5636">
          <cell r="A5636">
            <v>102101</v>
          </cell>
          <cell r="B5636" t="str">
            <v>EXECUÇÃO DE PINTURA DE LIGAÇÃO COM EMULSÃO ASFÁLTICA RR-2C, PARA O FECHAMENTO DE VALAS. AF_12/2020</v>
          </cell>
          <cell r="C5636" t="str">
            <v>M2</v>
          </cell>
          <cell r="D5636">
            <v>3.38</v>
          </cell>
        </row>
        <row r="5637">
          <cell r="A5637">
            <v>102988</v>
          </cell>
          <cell r="B5637" t="str">
            <v>RECOMPOSIÇÃO DE PAVIMENTO EM PISO INTERTRAVADO, COM REAPROVEITAMENTO DOS BLOCOS INTERTRAVADOS, PARA FECHAMENTO DE VALAS - INCLUSO RETIRADA E COLOCAÇÃO DO MATERIAL. AF_12/2020</v>
          </cell>
          <cell r="C5637" t="str">
            <v>M2</v>
          </cell>
          <cell r="D5637">
            <v>43.12</v>
          </cell>
        </row>
        <row r="5638">
          <cell r="A5638">
            <v>100576</v>
          </cell>
          <cell r="B5638" t="str">
            <v>REGULARIZAÇÃO E COMPACTAÇÃO DE SUBLEITO DE SOLO  PREDOMINANTEMENTE ARGILOSO. AF_11/2019</v>
          </cell>
          <cell r="C5638" t="str">
            <v>M2</v>
          </cell>
          <cell r="D5638">
            <v>1.94</v>
          </cell>
        </row>
        <row r="5639">
          <cell r="A5639">
            <v>100577</v>
          </cell>
          <cell r="B5639" t="str">
            <v>REGULARIZAÇÃO E COMPACTAÇÃO DE SUBLEITO DE SOLO PREDOMINANTEMENTE ARENOSO. AF_11/2019</v>
          </cell>
          <cell r="C5639" t="str">
            <v>M2</v>
          </cell>
          <cell r="D5639">
            <v>0.97</v>
          </cell>
        </row>
        <row r="5640">
          <cell r="A5640">
            <v>96388</v>
          </cell>
          <cell r="B5640" t="str">
            <v>EXECUÇÃO E COMPACTAÇÃO DE BASE E OU SUB BASE PARA PAVIMENTAÇÃO DE SOLOS DE COMPORTAMENTO LATERÍTICO (ARENOSO) - EXCLUSIVE SOLO, ESCAVAÇÃO, CARGA E TRANSPORTE. AF_11/2019</v>
          </cell>
          <cell r="C5640" t="str">
            <v>M3</v>
          </cell>
          <cell r="D5640">
            <v>9.6</v>
          </cell>
        </row>
        <row r="5641">
          <cell r="A5641">
            <v>96389</v>
          </cell>
          <cell r="B5641" t="str">
            <v>EXECUÇÃO E COMPACTAÇÃO DE BASE E OU SUB BASE PARA PAVIMENTAÇÃO DE SOLO (PREDOMINANTEMENTE ARENOSO) COM CIMENTO (TEOR DE 2%) - EXCLUSIVE SOLO, ESCAVAÇÃO, CARGA E TRANSPORTE. AF_11/2019</v>
          </cell>
          <cell r="C5641" t="str">
            <v>M3</v>
          </cell>
          <cell r="D5641">
            <v>48.47</v>
          </cell>
        </row>
        <row r="5642">
          <cell r="A5642">
            <v>96390</v>
          </cell>
          <cell r="B5642" t="str">
            <v>EXECUÇÃO E COMPACTAÇÃO DE BASE E OU SUB BASE PARA PAVIMENTAÇÃO DE SOLO (PREDOMINANTEMENTE ARENOSO) COM CIMENTO (TEOR DE 4%) - EXCLUSIVE SOLO, ESCAVAÇÃO, CARGA E TRANSPORTE. AF_11/2019</v>
          </cell>
          <cell r="C5642" t="str">
            <v>M3</v>
          </cell>
          <cell r="D5642">
            <v>79.13</v>
          </cell>
        </row>
        <row r="5643">
          <cell r="A5643">
            <v>96391</v>
          </cell>
          <cell r="B5643" t="str">
            <v>EXECUÇÃO E COMPACTAÇÃO DE BASE E OU SUB BASE PARA PAVIMENTAÇÃO DE SOLO (PREDOMINANTEMENTE ARENOSO) COM CIMENTO (TEOR DE 6%) - EXCLUSIVE SOLO, ESCAVAÇÃO, CARGA E TRANSPORTE. AF_11/2019</v>
          </cell>
          <cell r="C5643" t="str">
            <v>M3</v>
          </cell>
          <cell r="D5643">
            <v>111.13</v>
          </cell>
        </row>
        <row r="5644">
          <cell r="A5644">
            <v>96392</v>
          </cell>
          <cell r="B5644" t="str">
            <v>EXECUÇÃO E COMPACTAÇÃO DE BASE E OU SUB BASE PARA PAVIMENTAÇÃO DE SOLO (PREDOMINANTEMENTE ARENOSO) COM CIMENTO (TEOR DE 8%) - EXCLUSIVE SOLO, ESCAVAÇÃO, CARGA E TRANSPORTE. AF_11/2019</v>
          </cell>
          <cell r="C5644" t="str">
            <v>M3</v>
          </cell>
          <cell r="D5644">
            <v>142.13999999999999</v>
          </cell>
        </row>
        <row r="5645">
          <cell r="A5645">
            <v>96396</v>
          </cell>
          <cell r="B5645" t="str">
            <v>EXECUÇÃO E COMPACTAÇÃO DE BASE E OU SUB BASE PARA PAVIMENTAÇÃO DE BRITA GRADUADA SIMPLES - EXCLUSIVE CARGA E TRANSPORTE. AF_11/2019</v>
          </cell>
          <cell r="C5645" t="str">
            <v>M3</v>
          </cell>
          <cell r="D5645">
            <v>144.72</v>
          </cell>
        </row>
        <row r="5646">
          <cell r="A5646">
            <v>96397</v>
          </cell>
          <cell r="B5646" t="str">
            <v>EXECUÇÃO E COMPACTAÇÃO DE BASE E OU SUB BASE PARA PAVIMENTAÇÃO DE BRITA GRADUADA SIMPLES TRATADA COM CIMENTO - EXCLUSIVE CARGA E TRANSPORTE. AF_11/2019</v>
          </cell>
          <cell r="C5646" t="str">
            <v>M3</v>
          </cell>
          <cell r="D5646">
            <v>206.7</v>
          </cell>
        </row>
        <row r="5647">
          <cell r="A5647">
            <v>96398</v>
          </cell>
          <cell r="B5647" t="str">
            <v>EXECUÇÃO E COMPACTAÇÃO DE BASE E OU SUB BASE PARA PAVIMENTAÇÃO DE CONCRETO COMPACTADO COM ROLO - EXCLUSIVE CARGA E TRANSPORTE. AF_11/2019</v>
          </cell>
          <cell r="C5647" t="str">
            <v>M3</v>
          </cell>
          <cell r="D5647">
            <v>288.64999999999998</v>
          </cell>
        </row>
        <row r="5648">
          <cell r="A5648">
            <v>96399</v>
          </cell>
          <cell r="B5648" t="str">
            <v>EXECUÇÃO E COMPACTAÇÃO DE BASE E OU SUB BASE PARA PAVIMENTAÇÃO DE PEDRA RACHÃO  - EXCLUSIVE CARGA E TRANSPORTE. AF_11/2019</v>
          </cell>
          <cell r="C5648" t="str">
            <v>M3</v>
          </cell>
          <cell r="D5648">
            <v>99.71</v>
          </cell>
        </row>
        <row r="5649">
          <cell r="A5649">
            <v>96400</v>
          </cell>
          <cell r="B5649" t="str">
            <v>EXECUÇÃO E COMPACTAÇÃO DE BASE E OU SUB BASE PARA PAVIMENTAÇÃO DE MACADAME SECO - EXCLUSIVE CARGA E TRANSPORTE. AF_11/2019</v>
          </cell>
          <cell r="C5649" t="str">
            <v>M3</v>
          </cell>
          <cell r="D5649">
            <v>129.02000000000001</v>
          </cell>
        </row>
        <row r="5650">
          <cell r="A5650">
            <v>96402</v>
          </cell>
          <cell r="B5650" t="str">
            <v>EXECUÇÃO DE PINTURA DE LIGAÇÃO COM EMULSÃO ASFÁLTICA RR-2C. AF_11/2019</v>
          </cell>
          <cell r="C5650" t="str">
            <v>M2</v>
          </cell>
          <cell r="D5650">
            <v>2.48</v>
          </cell>
        </row>
        <row r="5651">
          <cell r="A5651">
            <v>100564</v>
          </cell>
          <cell r="B5651" t="str">
            <v>EXECUÇÃO E COMPACTAÇÃO DE BASE E OU SUB-BASE PARA PAVIMENTAÇÃO DE SOLO (PREDOMINANTEMENTE ARENOSO) BRITA - 40/60 - EXCLUSIVE SOLO, ESCAVAÇÃO, CARGA E TRANSPORTE. AF_11/2019</v>
          </cell>
          <cell r="C5651" t="str">
            <v>M3</v>
          </cell>
          <cell r="D5651">
            <v>87.84</v>
          </cell>
        </row>
        <row r="5652">
          <cell r="A5652">
            <v>100565</v>
          </cell>
          <cell r="B5652" t="str">
            <v>EXECUÇÃO E COMPACTAÇÃO DE BASE E OU SUB-BASE PARA PAVIMENTAÇÃO DE SOLO (PREDOMINANTEMENTE ARENOSO) BRITA - 50/50 - EXCLUSIVE SOLO, ESCAVAÇÃO, CARGA E TRANSPORTE. AF_11/2019</v>
          </cell>
          <cell r="C5652" t="str">
            <v>M3</v>
          </cell>
          <cell r="D5652">
            <v>76.27</v>
          </cell>
        </row>
        <row r="5653">
          <cell r="A5653">
            <v>100566</v>
          </cell>
          <cell r="B5653" t="str">
            <v>EXECUÇÃO E COMPACTAÇÃO DE BASE E OU SUB-BASE PARA PAVIMENTAÇÃO DE SOLO (PREDOMINANTEMENTE ARENOSO) BRITA - 40/60 COM CIMENTO (TEOR DE 4%) - EXCLUSIVE SOLO, ESCAVAÇÃO, CARGA E TRANSPORTE. AF_11/2019</v>
          </cell>
          <cell r="C5653" t="str">
            <v>M3</v>
          </cell>
          <cell r="D5653">
            <v>152.02000000000001</v>
          </cell>
        </row>
        <row r="5654">
          <cell r="A5654">
            <v>100567</v>
          </cell>
          <cell r="B5654" t="str">
            <v>EXECUÇÃO E COMPACTAÇÃO DE BASE E OU SUB-BASE PARA PAVIMENTAÇÃO DE SOLO (PREDOMINANTEMENTE ARENOSO) BRITA - 40/60 COM CIMENTO (TEOR DE 6%) - EXCLUSIVE SOLO, ESCAVAÇÃO, CARGA E TRANSPORTE. AF_11/2019</v>
          </cell>
          <cell r="C5654" t="str">
            <v>M3</v>
          </cell>
          <cell r="D5654">
            <v>182.09</v>
          </cell>
        </row>
        <row r="5655">
          <cell r="A5655">
            <v>100568</v>
          </cell>
          <cell r="B5655" t="str">
            <v>EXECUÇÃO E COMPACTAÇÃO DE BASE E OU SUB-BASE PARA PAVIMENTAÇÃO DE SOLO (PREDOMINANTEMENTE ARENOSO) BRITA - 40/60 COM CIMENTO (TEOR DE 8%) - EXCLUSIVE SOLO, ESCAVAÇÃO, CARGA E TRANSPORTE. AF_11/2019</v>
          </cell>
          <cell r="C5655" t="str">
            <v>M3</v>
          </cell>
          <cell r="D5655">
            <v>211.66</v>
          </cell>
        </row>
        <row r="5656">
          <cell r="A5656">
            <v>100569</v>
          </cell>
          <cell r="B5656" t="str">
            <v>EXECUÇÃO E COMPACTAÇÃO DE BASE E OU SUB-BASE PARA PAVIMENTAÇÃO DE SOLO (PREDOMINANTEMENTE ARENOSO) BRITA - 50/50 COM CIMENTO (TEOR DE 4%)  - EXCLUSIVE SOLO, ESCAVAÇÃO, CARGA E TRANSPORTE. AF_11/2019</v>
          </cell>
          <cell r="C5656" t="str">
            <v>M3</v>
          </cell>
          <cell r="D5656">
            <v>140.88</v>
          </cell>
        </row>
        <row r="5657">
          <cell r="A5657">
            <v>100570</v>
          </cell>
          <cell r="B5657" t="str">
            <v>EXECUÇÃO E COMPACTAÇÃO DE BASE E OU SUB-BASE PARA PAVIMENTAÇÃO DE SOLO (PREDOMINANTEMENTE ARENOSO) BRITA - 50/50 COM CIMENTO (TEOR DE 6%) - EXCLUSIVE SOLO, ESCAVAÇÃO, CARGA E TRANSPORTE. AF_11/2019</v>
          </cell>
          <cell r="C5657" t="str">
            <v>M3</v>
          </cell>
          <cell r="D5657">
            <v>173.31</v>
          </cell>
        </row>
        <row r="5658">
          <cell r="A5658">
            <v>100571</v>
          </cell>
          <cell r="B5658" t="str">
            <v>EXECUÇÃO E COMPACTAÇÃO DE BASE E OU SUB-BASE PARA PAVIMENTAÇÃO DE SOLO (PREDOMINANTEMENTE ARENOSO) BRITA - 50/50 COM CIMENTO (TEOR DE 8%) - EXCLUSIVE SOLO, ESCAVAÇÃO, CARGA E TRANSPORTE. AF_11/2019</v>
          </cell>
          <cell r="C5658" t="str">
            <v>M3</v>
          </cell>
          <cell r="D5658">
            <v>201.03</v>
          </cell>
        </row>
        <row r="5659">
          <cell r="A5659">
            <v>100572</v>
          </cell>
          <cell r="B5659" t="str">
            <v>EXECUÇÃO E COMPACTAÇÃO DE BASE E OU SUB-BASE PARA PAVIMENTAÇÃO DE SOLO (PREDOMINANTEMENTE ARGILOSO) BRITA - 40/60 - EXCLUSIVE SOLO, ESCAVAÇÃO, CARGA E TRANSPORTE. AF_11/2019</v>
          </cell>
          <cell r="C5659" t="str">
            <v>M3</v>
          </cell>
          <cell r="D5659">
            <v>92.02</v>
          </cell>
        </row>
        <row r="5660">
          <cell r="A5660">
            <v>100573</v>
          </cell>
          <cell r="B5660" t="str">
            <v>EXECUÇÃO E COMPACTAÇÃO DE BASE E OU SUB-BASE PARA PAVIMENTAÇÃO DE SOLO (PREDOMINANTEMENTE ARGILOSO) BRITA - 50/50 - EXCLUSIVE SOLO, ESCAVAÇÃO, CARGA E TRANSPORTE. AF_11/2019</v>
          </cell>
          <cell r="C5660" t="str">
            <v>M3</v>
          </cell>
          <cell r="D5660">
            <v>80.45</v>
          </cell>
        </row>
        <row r="5661">
          <cell r="A5661">
            <v>100574</v>
          </cell>
          <cell r="B5661" t="str">
            <v>ESPALHAMENTO DE MATERIAL COM TRATOR DE ESTEIRAS. AF_11/2019</v>
          </cell>
          <cell r="C5661" t="str">
            <v>M3</v>
          </cell>
          <cell r="D5661">
            <v>1.1200000000000001</v>
          </cell>
        </row>
        <row r="5662">
          <cell r="A5662">
            <v>100575</v>
          </cell>
          <cell r="B5662" t="str">
            <v>REGULARIZAÇÃO DE SUPERFÍCIES COM MOTONIVELADORA. AF_11/2019</v>
          </cell>
          <cell r="C5662" t="str">
            <v>M2</v>
          </cell>
          <cell r="D5662">
            <v>0.09</v>
          </cell>
        </row>
        <row r="5663">
          <cell r="A5663">
            <v>101767</v>
          </cell>
          <cell r="B5663" t="str">
            <v>EXECUÇÃO E COMPACTAÇÃO DE BASE E OU SUB BASE PARA PAVIMENTAÇÃO DE SOLOS ESTABILIZADOS GRANULOMETRICAMENTE COM MISTURA DE SOLOS EM PISTA - EXCLUSIVE SOLO, ESCAVAÇÃO, CARGA E TRANSPORTE. AF_11/2019</v>
          </cell>
          <cell r="C5663" t="str">
            <v>M3</v>
          </cell>
          <cell r="D5663">
            <v>22.36</v>
          </cell>
        </row>
        <row r="5664">
          <cell r="A5664">
            <v>101768</v>
          </cell>
          <cell r="B5664" t="str">
            <v>EXECUÇÃO E COMPACTAÇÃO DE BASE E OU SUB BASE PARA PAVIMENTAÇÃO DE SOLO ESTABILIZADO GRANULOMETRICAMENTE SEM MISTURA DE SOLOS - EXCLUSIVE SOLO, ESCAVAÇÃO, CARGA E TRANSPORTE. AF_11/2019</v>
          </cell>
          <cell r="C5664" t="str">
            <v>M3</v>
          </cell>
          <cell r="D5664">
            <v>36.43</v>
          </cell>
        </row>
        <row r="5665">
          <cell r="A5665">
            <v>92391</v>
          </cell>
          <cell r="B5665" t="str">
            <v>EXECUÇÃO DE PAVIMENTO EM PISO INTERTRAVADO, COM BLOCO PISOGRAMA DE 35 X 25 CM, ESPESSURA 6 CM. AF_12/2015</v>
          </cell>
          <cell r="C5665" t="str">
            <v>M2</v>
          </cell>
          <cell r="D5665">
            <v>69.319999999999993</v>
          </cell>
        </row>
        <row r="5666">
          <cell r="A5666">
            <v>92392</v>
          </cell>
          <cell r="B5666" t="str">
            <v>EXECUÇÃO DE PAVIMENTO EM PISO INTERTRAVADO, COM BLOCO PISOGRAMA DE 35 X 25 CM, ESPESSURA 8 CM. AF_12/2015</v>
          </cell>
          <cell r="C5666" t="str">
            <v>M2</v>
          </cell>
          <cell r="D5666">
            <v>145.65</v>
          </cell>
        </row>
        <row r="5667">
          <cell r="A5667">
            <v>92393</v>
          </cell>
          <cell r="B5667" t="str">
            <v>EXECUÇÃO DE PAVIMENTO EM PISO INTERTRAVADO, COM BLOCO SEXTAVADO DE 25 X 25 CM, ESPESSURA 6 CM. AF_12/2015</v>
          </cell>
          <cell r="C5667" t="str">
            <v>M2</v>
          </cell>
          <cell r="D5667">
            <v>68.489999999999995</v>
          </cell>
        </row>
        <row r="5668">
          <cell r="A5668">
            <v>92394</v>
          </cell>
          <cell r="B5668" t="str">
            <v>EXECUÇÃO DE PAVIMENTO EM PISO INTERTRAVADO, COM BLOCO SEXTAVADO DE 25 X 25 CM, ESPESSURA 8 CM. AF_12/2015</v>
          </cell>
          <cell r="C5668" t="str">
            <v>M2</v>
          </cell>
          <cell r="D5668">
            <v>85.88</v>
          </cell>
        </row>
        <row r="5669">
          <cell r="A5669">
            <v>92395</v>
          </cell>
          <cell r="B5669" t="str">
            <v>EXECUÇÃO DE PAVIMENTO EM PISO INTERTRAVADO, COM BLOCO SEXTAVADO DE 25 X 25 CM, ESPESSURA 10 CM. AF_12/2015</v>
          </cell>
          <cell r="C5669" t="str">
            <v>M2</v>
          </cell>
          <cell r="D5669">
            <v>104.11</v>
          </cell>
        </row>
        <row r="5670">
          <cell r="A5670">
            <v>92396</v>
          </cell>
          <cell r="B5670" t="str">
            <v>EXECUÇÃO DE PASSEIO EM PISO INTERTRAVADO, COM BLOCO RETANGULAR COR NATURAL DE 20 X 10 CM, ESPESSURA 6 CM. AF_12/2015</v>
          </cell>
          <cell r="C5670" t="str">
            <v>M2</v>
          </cell>
          <cell r="D5670">
            <v>80.319999999999993</v>
          </cell>
        </row>
        <row r="5671">
          <cell r="A5671">
            <v>92397</v>
          </cell>
          <cell r="B5671" t="str">
            <v>EXECUÇÃO DE PÁTIO/ESTACIONAMENTO EM PISO INTERTRAVADO, COM BLOCO RETANGULAR COR NATURAL DE 20 X 10 CM, ESPESSURA 6 CM. AF_12/2015</v>
          </cell>
          <cell r="C5671" t="str">
            <v>M2</v>
          </cell>
          <cell r="D5671">
            <v>68.430000000000007</v>
          </cell>
        </row>
        <row r="5672">
          <cell r="A5672">
            <v>92398</v>
          </cell>
          <cell r="B5672" t="str">
            <v>EXECUÇÃO DE PÁTIO/ESTACIONAMENTO EM PISO INTERTRAVADO, COM BLOCO RETANGULAR COR NATURAL DE 20 X 10 CM, ESPESSURA 8 CM. AF_12/2015</v>
          </cell>
          <cell r="C5672" t="str">
            <v>M2</v>
          </cell>
          <cell r="D5672">
            <v>87.14</v>
          </cell>
        </row>
        <row r="5673">
          <cell r="A5673">
            <v>92399</v>
          </cell>
          <cell r="B5673" t="str">
            <v>EXECUÇÃO DE VIA EM PISO INTERTRAVADO, COM BLOCO RETANGULAR COR NATURAL DE 20 X 10 CM, ESPESSURA 8 CM. AF_12/2015</v>
          </cell>
          <cell r="C5673" t="str">
            <v>M2</v>
          </cell>
          <cell r="D5673">
            <v>88.6</v>
          </cell>
        </row>
        <row r="5674">
          <cell r="A5674">
            <v>92400</v>
          </cell>
          <cell r="B5674" t="str">
            <v>EXECUÇÃO DE PÁTIO/ESTACIONAMENTO EM PISO INTERTRAVADO, COM BLOCO RETANGULAR DE 20 X 10 CM, ESPESSURA 10 CM. AF_12/2015</v>
          </cell>
          <cell r="C5674" t="str">
            <v>M2</v>
          </cell>
          <cell r="D5674">
            <v>103.74</v>
          </cell>
        </row>
        <row r="5675">
          <cell r="A5675">
            <v>92401</v>
          </cell>
          <cell r="B5675" t="str">
            <v>EXECUÇÃO DE VIA EM PISO INTERTRAVADO, COM BLOCO RETANGULAR DE 20 X 10 CM, ESPESSURA 10 CM. AF_12/2015</v>
          </cell>
          <cell r="C5675" t="str">
            <v>M2</v>
          </cell>
          <cell r="D5675">
            <v>105.33</v>
          </cell>
        </row>
        <row r="5676">
          <cell r="A5676">
            <v>92402</v>
          </cell>
          <cell r="B5676" t="str">
            <v>EXECUÇÃO DE PASSEIO EM PISO INTERTRAVADO, COM BLOCO 16 FACES DE 22 X 11 CM, ESPESSURA 6 CM. AF_12/2015</v>
          </cell>
          <cell r="C5676" t="str">
            <v>M2</v>
          </cell>
          <cell r="D5676">
            <v>82</v>
          </cell>
        </row>
        <row r="5677">
          <cell r="A5677">
            <v>92403</v>
          </cell>
          <cell r="B5677" t="str">
            <v>EXECUÇÃO DE PÁTIO/ESTACIONAMENTO EM PISO INTERTRAVADO, COM BLOCO 16 FACES DE 22 X 11 CM, ESPESSURA 6 CM. AF_12/2015</v>
          </cell>
          <cell r="C5677" t="str">
            <v>M2</v>
          </cell>
          <cell r="D5677">
            <v>69.92</v>
          </cell>
        </row>
        <row r="5678">
          <cell r="A5678">
            <v>92404</v>
          </cell>
          <cell r="B5678" t="str">
            <v>EXECUÇÃO DE PÁTIO/ESTACIONAMENTO EM PISO INTERTRAVADO, COM BLOCO 16 FACES DE 22 X 11 CM, ESPESSURA 8 CM. AF_12/2015</v>
          </cell>
          <cell r="C5678" t="str">
            <v>M2</v>
          </cell>
          <cell r="D5678">
            <v>88.65</v>
          </cell>
        </row>
        <row r="5679">
          <cell r="A5679">
            <v>92405</v>
          </cell>
          <cell r="B5679" t="str">
            <v>EXECUÇÃO DE VIA EM PISO INTERTRAVADO, COM BLOCO 16 FACES DE 22 X 11 CM, ESPESSURA 8 CM. AF_12/2015</v>
          </cell>
          <cell r="C5679" t="str">
            <v>M2</v>
          </cell>
          <cell r="D5679">
            <v>90.07</v>
          </cell>
        </row>
        <row r="5680">
          <cell r="A5680">
            <v>92406</v>
          </cell>
          <cell r="B5680" t="str">
            <v>EXECUÇÃO DE PÁTIO/ESTACIONAMENTO EM PISO INTERTRAVADO, COM BLOCO 16 FACES DE 22 X 11 CM, ESPESSURA 10 CM. AF_12/2015</v>
          </cell>
          <cell r="C5680" t="str">
            <v>M2</v>
          </cell>
          <cell r="D5680">
            <v>105.27</v>
          </cell>
        </row>
        <row r="5681">
          <cell r="A5681">
            <v>92407</v>
          </cell>
          <cell r="B5681" t="str">
            <v>EXECUÇÃO DE VIA EM PISO INTERTRAVADO, COM BLOCO 16 FACES DE 22 X 11 CM, ESPESSURA 10 CM. AF_12/2015</v>
          </cell>
          <cell r="C5681" t="str">
            <v>M2</v>
          </cell>
          <cell r="D5681">
            <v>106.81</v>
          </cell>
        </row>
        <row r="5682">
          <cell r="A5682">
            <v>93679</v>
          </cell>
          <cell r="B5682" t="str">
            <v>EXECUÇÃO DE PASSEIO EM PISO INTERTRAVADO, COM BLOCO RETANGULAR COLORIDO DE 20 X 10 CM, ESPESSURA 6 CM. AF_12/2015</v>
          </cell>
          <cell r="C5682" t="str">
            <v>M2</v>
          </cell>
          <cell r="D5682">
            <v>89.79</v>
          </cell>
        </row>
        <row r="5683">
          <cell r="A5683">
            <v>93680</v>
          </cell>
          <cell r="B5683" t="str">
            <v>EXECUÇÃO DE PÁTIO/ESTACIONAMENTO EM PISO INTERTRAVADO, COM BLOCO RETANGULAR COLORIDO DE 20 X 10 CM, ESPESSURA 6 CM. AF_12/2015</v>
          </cell>
          <cell r="C5683" t="str">
            <v>M2</v>
          </cell>
          <cell r="D5683">
            <v>77.489999999999995</v>
          </cell>
        </row>
        <row r="5684">
          <cell r="A5684">
            <v>93681</v>
          </cell>
          <cell r="B5684" t="str">
            <v>EXECUÇÃO DE PÁTIO/ESTACIONAMENTO EM PISO INTERTRAVADO, COM BLOCO RETANGULAR COLORIDO DE 20 X 10 CM, ESPESSURA 8 CM. AF_12/2015</v>
          </cell>
          <cell r="C5684" t="str">
            <v>M2</v>
          </cell>
          <cell r="D5684">
            <v>94.39</v>
          </cell>
        </row>
        <row r="5685">
          <cell r="A5685">
            <v>93682</v>
          </cell>
          <cell r="B5685" t="str">
            <v>EXECUÇÃO DE VIA EM PISO INTERTRAVADO, COM BLOCO RETANGULAR COLORIDO DE 20 X 10 CM, ESPESSURA 8 CM. AF_12/2015</v>
          </cell>
          <cell r="C5685" t="str">
            <v>M2</v>
          </cell>
          <cell r="D5685">
            <v>95.92</v>
          </cell>
        </row>
        <row r="5686">
          <cell r="A5686">
            <v>97104</v>
          </cell>
          <cell r="B5686" t="str">
            <v>EXECUÇÃO DE PAVIMENTO DE CONCRETO SIMPLES (PCS), FCK = 40 MPA, CAMADA COM ESPESSURA DE 15,0 CM. AF_11/2017</v>
          </cell>
          <cell r="C5686" t="str">
            <v>M2</v>
          </cell>
          <cell r="D5686">
            <v>132.15</v>
          </cell>
        </row>
        <row r="5687">
          <cell r="A5687">
            <v>97105</v>
          </cell>
          <cell r="B5687" t="str">
            <v>EXECUÇÃO DE PAVIMENTO DE CONCRETO SIMPLES (PCS), FCK = 40 MPA, CAMADA COM ESPESSURA DE 17,5 CM. AF_11/2017</v>
          </cell>
          <cell r="C5687" t="str">
            <v>M2</v>
          </cell>
          <cell r="D5687">
            <v>155.38</v>
          </cell>
        </row>
        <row r="5688">
          <cell r="A5688">
            <v>97106</v>
          </cell>
          <cell r="B5688" t="str">
            <v>EXECUÇÃO DE PAVIMENTO DE CONCRETO SIMPLES (PCS), FCK = 40 MPA, CAMADA COM ESPESSURA DE 20,0 CM. AF_11/2017</v>
          </cell>
          <cell r="C5688" t="str">
            <v>M2</v>
          </cell>
          <cell r="D5688">
            <v>171.51</v>
          </cell>
        </row>
        <row r="5689">
          <cell r="A5689">
            <v>97107</v>
          </cell>
          <cell r="B5689" t="str">
            <v>EXECUÇÃO DE PAVIMENTO DE CONCRETO SIMPLES (PCS), FCK = 40 MPA, CAMADA COM ESPESSURA DE 22,5 CM. AF_11/2017</v>
          </cell>
          <cell r="C5689" t="str">
            <v>M2</v>
          </cell>
          <cell r="D5689">
            <v>187.59</v>
          </cell>
        </row>
        <row r="5690">
          <cell r="A5690">
            <v>97108</v>
          </cell>
          <cell r="B5690" t="str">
            <v>EXECUÇÃO DE PAVIMENTO DE CONCRETO SIMPLES (PCS), FCK = 40 MPA, CAMADA COM ESPESSURA DE 25,0 CM. AF_11/2017</v>
          </cell>
          <cell r="C5690" t="str">
            <v>M2</v>
          </cell>
          <cell r="D5690">
            <v>217.86</v>
          </cell>
        </row>
        <row r="5691">
          <cell r="A5691">
            <v>97109</v>
          </cell>
          <cell r="B5691" t="str">
            <v>EXECUÇÃO DE PAVIMENTO DE CONCRETO SIMPLES (PCS), FCK = 40 MPA, CAMADA COM ESPESSURA DE 27,5 CM. AF_11/2017</v>
          </cell>
          <cell r="C5691" t="str">
            <v>M2</v>
          </cell>
          <cell r="D5691">
            <v>233.9</v>
          </cell>
        </row>
        <row r="5692">
          <cell r="A5692">
            <v>97110</v>
          </cell>
          <cell r="B5692" t="str">
            <v>EXECUÇÃO DE PAVIMENTO DE CONCRETO ARMADO (PCA), FCK = 40 MPA, CAMADA COM ESPESSURA DE 12,5 CM. AF_11/2017</v>
          </cell>
          <cell r="C5692" t="str">
            <v>M2</v>
          </cell>
          <cell r="D5692">
            <v>211</v>
          </cell>
        </row>
        <row r="5693">
          <cell r="A5693">
            <v>97111</v>
          </cell>
          <cell r="B5693" t="str">
            <v>EXECUÇÃO DE PAVIMENTO DE CONCRETO ARMADO (PCA), FCK = 40 MPA, CAMADA COM ESPESSURA DE 15,0 CM. AF_11/2017</v>
          </cell>
          <cell r="C5693" t="str">
            <v>M2</v>
          </cell>
          <cell r="D5693">
            <v>242.44</v>
          </cell>
        </row>
        <row r="5694">
          <cell r="A5694">
            <v>97112</v>
          </cell>
          <cell r="B5694" t="str">
            <v>EXECUÇÃO DE PAVIMENTO DE CONCRETO ARMADO (PCA), FCK = 40 MPA, CAMADA COM ESPESSURA DE 17,5 CM. AF_11/2017</v>
          </cell>
          <cell r="C5694" t="str">
            <v>M2</v>
          </cell>
          <cell r="D5694">
            <v>261.82</v>
          </cell>
        </row>
        <row r="5695">
          <cell r="A5695">
            <v>97113</v>
          </cell>
          <cell r="B5695" t="str">
            <v>APLICAÇÃO DE LONA PLÁSTICA PARA EXECUÇÃO DE PAVIMENTOS DE CONCRETO. AF_11/2017</v>
          </cell>
          <cell r="C5695" t="str">
            <v>M2</v>
          </cell>
          <cell r="D5695">
            <v>1.63</v>
          </cell>
        </row>
        <row r="5696">
          <cell r="A5696">
            <v>97114</v>
          </cell>
          <cell r="B5696" t="str">
            <v>EXECUÇÃO DE JUNTAS DE CONTRAÇÃO PARA PAVIMENTOS DE CONCRETO. AF_11/2017</v>
          </cell>
          <cell r="C5696" t="str">
            <v>M</v>
          </cell>
          <cell r="D5696">
            <v>0.36</v>
          </cell>
        </row>
        <row r="5697">
          <cell r="A5697">
            <v>97115</v>
          </cell>
          <cell r="B5697" t="str">
            <v>APLICAÇÃO DE GRAXA EM BARRAS DE TRANSFERÊNCIA PARA EXECUÇÃO DE PAVIMENTO DE CONCRETO. AF_11/2017</v>
          </cell>
          <cell r="C5697" t="str">
            <v>KG</v>
          </cell>
          <cell r="D5697">
            <v>45.92</v>
          </cell>
        </row>
        <row r="5698">
          <cell r="A5698">
            <v>97116</v>
          </cell>
          <cell r="B5698" t="str">
            <v>BARRAS DE TRANSFERÊNCIA, AÇO CA-25 DE 16,0 MM, PARA EXECUÇÃO DE PAVIMENTO DE CONCRETO  FORNECIMENTO E INSTALAÇÃO. AF_11/2017</v>
          </cell>
          <cell r="C5698" t="str">
            <v>KG</v>
          </cell>
          <cell r="D5698">
            <v>20.69</v>
          </cell>
        </row>
        <row r="5699">
          <cell r="A5699">
            <v>97117</v>
          </cell>
          <cell r="B5699" t="str">
            <v>BARRAS DE TRANSFERÊNCIA, AÇO CA-25 DE 20,0 MM, PARA EXECUÇÃO DE PAVIMENTO DE CONCRETO  FORNECIMENTO E INSTALAÇÃO. AF_11/2017</v>
          </cell>
          <cell r="C5699" t="str">
            <v>KG</v>
          </cell>
          <cell r="D5699">
            <v>20.23</v>
          </cell>
        </row>
        <row r="5700">
          <cell r="A5700">
            <v>97118</v>
          </cell>
          <cell r="B5700" t="str">
            <v>BARRAS DE TRANSFERÊNCIA, AÇO CA-25 DE 25,0 MM, PARA EXECUÇÃO DE PAVIMENTO DE CONCRETO  FORNECIMENTO E INSTALAÇÃO. AF_11/2017</v>
          </cell>
          <cell r="C5700" t="str">
            <v>KG</v>
          </cell>
          <cell r="D5700">
            <v>17.91</v>
          </cell>
        </row>
        <row r="5701">
          <cell r="A5701">
            <v>97119</v>
          </cell>
          <cell r="B5701" t="str">
            <v>BARRAS DE TRANSFERÊNCIA, AÇO CA-25 DE 32,0 MM, PARA EXECUÇÃO DE PAVIMENTO DE CONCRETO  FORNECIMENTO E INSTALAÇÃO. AF_11/2017</v>
          </cell>
          <cell r="C5701" t="str">
            <v>KG</v>
          </cell>
          <cell r="D5701">
            <v>17.23</v>
          </cell>
        </row>
        <row r="5702">
          <cell r="A5702">
            <v>97120</v>
          </cell>
          <cell r="B5702" t="str">
            <v>BARRAS DE LIGAÇÃO, AÇO CA-50 DE 10 MM, PARA EXECUÇÃO DE PAVIMENTO DE CONCRETO  FORNECIMENTO E INSTALAÇÃO. AF_11/2017</v>
          </cell>
          <cell r="C5702" t="str">
            <v>KG</v>
          </cell>
          <cell r="D5702">
            <v>12.53</v>
          </cell>
        </row>
        <row r="5703">
          <cell r="A5703">
            <v>97802</v>
          </cell>
          <cell r="B5703" t="str">
            <v>PAVIMENTO COM TRATAMENTO SUPERFICIAL SIMPLES, COM EMULSÃO ASFÁLTICA RR-2C. AF_01/2020</v>
          </cell>
          <cell r="C5703" t="str">
            <v>M2</v>
          </cell>
          <cell r="D5703">
            <v>6.89</v>
          </cell>
        </row>
        <row r="5704">
          <cell r="A5704">
            <v>97803</v>
          </cell>
          <cell r="B5704" t="str">
            <v>PAVIMENTO COM TRATAMENTO SUPERFICIAL SIMPLES, COM EMULSÃO ASFÁLTICA RR-2C, COM BANHO DILUÍDO. AF_01/2020</v>
          </cell>
          <cell r="C5704" t="str">
            <v>M2</v>
          </cell>
          <cell r="D5704">
            <v>10.42</v>
          </cell>
        </row>
        <row r="5705">
          <cell r="A5705">
            <v>97805</v>
          </cell>
          <cell r="B5705" t="str">
            <v>PAVIMENTO COM TRATAMENTO SUPERFICIAL DUPLO, COM EMULSÃO ASFÁLTICA RR-2C. AF_01/2020</v>
          </cell>
          <cell r="C5705" t="str">
            <v>M2</v>
          </cell>
          <cell r="D5705">
            <v>17.28</v>
          </cell>
        </row>
        <row r="5706">
          <cell r="A5706">
            <v>97806</v>
          </cell>
          <cell r="B5706" t="str">
            <v>PAVIMENTO COM TRATAMENTO SUPERFICIAL DUPLO, COM EMULSÃO ASFÁLTICA RR-2C, COM BANHO DILUÍDO. AF_01/2020</v>
          </cell>
          <cell r="C5706" t="str">
            <v>M2</v>
          </cell>
          <cell r="D5706">
            <v>20.78</v>
          </cell>
        </row>
        <row r="5707">
          <cell r="A5707">
            <v>97807</v>
          </cell>
          <cell r="B5707" t="str">
            <v>PAVIMENTO COM TRATAMENTO SUPERFICIAL DUPLO, COM EMULSÃO ASFÁLTICA RR-2C, COM CAPA SELANTE. AF_01/2020</v>
          </cell>
          <cell r="C5707" t="str">
            <v>M2</v>
          </cell>
          <cell r="D5707">
            <v>23.65</v>
          </cell>
        </row>
        <row r="5708">
          <cell r="A5708">
            <v>97809</v>
          </cell>
          <cell r="B5708" t="str">
            <v>PAVIMENTO COM TRATAMENTO SUPERFICIAL TRIPLO, COM EMULSÃO ASFÁLTICA RR-2C. AF_01/2020</v>
          </cell>
          <cell r="C5708" t="str">
            <v>M2</v>
          </cell>
          <cell r="D5708">
            <v>19.260000000000002</v>
          </cell>
        </row>
        <row r="5709">
          <cell r="A5709">
            <v>97810</v>
          </cell>
          <cell r="B5709" t="str">
            <v>PAVIMENTO COM TRATAMENTO SUPERFICIAL TRIPLO, COM EMULSÃO ASFÁLTICA RR-2C, COM BANHO DILUÍDO. AF_01/2020</v>
          </cell>
          <cell r="C5709" t="str">
            <v>M2</v>
          </cell>
          <cell r="D5709">
            <v>20.9</v>
          </cell>
        </row>
        <row r="5710">
          <cell r="A5710">
            <v>97811</v>
          </cell>
          <cell r="B5710" t="str">
            <v>PAVIMENTO COM TRATAMENTO SUPERFICIAL TRIPLO, COM EMULSÃO ASFÁLTICA RR-2C, COM CAPA SELANTE. AF_01/2020</v>
          </cell>
          <cell r="C5710" t="str">
            <v>M2</v>
          </cell>
          <cell r="D5710">
            <v>23.84</v>
          </cell>
        </row>
        <row r="5711">
          <cell r="A5711">
            <v>101167</v>
          </cell>
          <cell r="B5711" t="str">
            <v>EXECUÇÃO DE PAVIMENTO EM PARALELEPÍPEDOS, REJUNTAMENTO COM PÓ DE PEDRA. AF_05/2020</v>
          </cell>
          <cell r="C5711" t="str">
            <v>M2</v>
          </cell>
          <cell r="D5711">
            <v>165.8</v>
          </cell>
        </row>
        <row r="5712">
          <cell r="A5712">
            <v>101168</v>
          </cell>
          <cell r="B5712" t="str">
            <v>EXECUÇÃO DE PAVIMENTO EM PARALELEPÍPEDOS, REJUNTAMENTO COM PEDRISCO E EMULSÃO ASFÁLTICA. AF_05/2020_P</v>
          </cell>
          <cell r="C5712" t="str">
            <v>M2</v>
          </cell>
          <cell r="D5712">
            <v>216.7</v>
          </cell>
        </row>
        <row r="5713">
          <cell r="A5713">
            <v>101169</v>
          </cell>
          <cell r="B5713" t="str">
            <v>EXECUÇÃO DE PAVIMENTO EM PARALELEPÍPEDOS, REJUNTAMENTO COM ARGAMASSA TRAÇO 1:3 (CIMENTO E AREIA). AF_05/2020</v>
          </cell>
          <cell r="C5713" t="str">
            <v>M2</v>
          </cell>
          <cell r="D5713">
            <v>178.06</v>
          </cell>
        </row>
        <row r="5714">
          <cell r="A5714">
            <v>101170</v>
          </cell>
          <cell r="B5714" t="str">
            <v>EXECUÇÃO DE PAVIMENTO EM PEDRAS POLIÉDRICAS, REJUNTAMENTO COM PÓ DE PEDRA. AF_05/2020</v>
          </cell>
          <cell r="C5714" t="str">
            <v>M2</v>
          </cell>
          <cell r="D5714">
            <v>34.880000000000003</v>
          </cell>
        </row>
        <row r="5715">
          <cell r="A5715">
            <v>101171</v>
          </cell>
          <cell r="B5715" t="str">
            <v>EXECUÇÃO DE PAVIMENTO EM PEDRAS POLIÉDRICAS, REJUNTAMENTO COM PEDRISCO E EMULSÃO ASFÁLTICA. AF_05/2020_P</v>
          </cell>
          <cell r="C5715" t="str">
            <v>M2</v>
          </cell>
          <cell r="D5715">
            <v>97.77</v>
          </cell>
        </row>
        <row r="5716">
          <cell r="A5716">
            <v>101172</v>
          </cell>
          <cell r="B5716" t="str">
            <v>EXECUÇÃO DE PAVIMENTO EM PEDRAS POLIÉDRICAS, REJUNTAMENTO COM ARGAMASSA TRAÇO 1:3 (CIMENTO E AREIA). AF_05/2020</v>
          </cell>
          <cell r="C5716" t="str">
            <v>M2</v>
          </cell>
          <cell r="D5716">
            <v>56.88</v>
          </cell>
        </row>
        <row r="5717">
          <cell r="A5717">
            <v>95995</v>
          </cell>
          <cell r="B5717" t="str">
            <v>EXECUÇÃO DE PAVIMENTO COM APLICAÇÃO DE CONCRETO ASFÁLTICO, CAMADA DE ROLAMENTO - EXCLUSIVE CARGA E TRANSPORTE. AF_11/2019</v>
          </cell>
          <cell r="C5717" t="str">
            <v>M3</v>
          </cell>
          <cell r="D5717">
            <v>1337.79</v>
          </cell>
        </row>
        <row r="5718">
          <cell r="A5718">
            <v>95996</v>
          </cell>
          <cell r="B5718" t="str">
            <v>EXECUÇÃO DE PAVIMENTO COM APLICAÇÃO DE CONCRETO ASFÁLTICO, CAMADA DE BINDER - EXCLUSIVE CARGA E TRANSPORTE. AF_11/2019</v>
          </cell>
          <cell r="C5718" t="str">
            <v>M3</v>
          </cell>
          <cell r="D5718">
            <v>1157.8</v>
          </cell>
        </row>
        <row r="5719">
          <cell r="A5719">
            <v>96001</v>
          </cell>
          <cell r="B5719" t="str">
            <v>FRESAGEM DE PAVIMENTO ASFÁLTICO (PROFUNDIDADE ATÉ 5,0 CM) - EXCLUSIVE TRANSPORTE. AF_11/2019</v>
          </cell>
          <cell r="C5719" t="str">
            <v>M2</v>
          </cell>
          <cell r="D5719">
            <v>6.78</v>
          </cell>
        </row>
        <row r="5720">
          <cell r="A5720">
            <v>96393</v>
          </cell>
          <cell r="B5720" t="str">
            <v>USINAGEM DE BRITA GRADUADA SIMPLES. AF_03/2020</v>
          </cell>
          <cell r="C5720" t="str">
            <v>M3</v>
          </cell>
          <cell r="D5720">
            <v>134.03</v>
          </cell>
        </row>
        <row r="5721">
          <cell r="A5721">
            <v>96394</v>
          </cell>
          <cell r="B5721" t="str">
            <v>USINAGEM DE BRITA GRADUADA TRATADA COM CIMENTO. AF_03/2020</v>
          </cell>
          <cell r="C5721" t="str">
            <v>M3</v>
          </cell>
          <cell r="D5721">
            <v>194.63</v>
          </cell>
        </row>
        <row r="5722">
          <cell r="A5722">
            <v>96395</v>
          </cell>
          <cell r="B5722" t="str">
            <v>USINAGEM DE CONCRETO PARA COMPACTAÇÃO COM ROLO. AF_03/2020</v>
          </cell>
          <cell r="C5722" t="str">
            <v>M3</v>
          </cell>
          <cell r="D5722">
            <v>277.95999999999998</v>
          </cell>
        </row>
        <row r="5723">
          <cell r="A5723">
            <v>100624</v>
          </cell>
          <cell r="B5723" t="str">
            <v>EXECUÇÃO DE PAVIMENTO COM APLICAÇÃO DE PRÉ-MISTURADO A FRIO, CAMADA DE ROLAMENTO - EXCLUSIVE CARGA E TRANSPORTE. AF_11/2019</v>
          </cell>
          <cell r="C5723" t="str">
            <v>M3</v>
          </cell>
          <cell r="D5723">
            <v>703.02</v>
          </cell>
        </row>
        <row r="5724">
          <cell r="A5724">
            <v>100625</v>
          </cell>
          <cell r="B5724" t="str">
            <v>EXECUÇÃO DE PAVIMENTO COM APLICAÇÃO DE PRÉ-MISTURADO A FRIO, CAMADA DE BINDER - EXCLUSIVE CARGA E TRANSPORTE. AF_11/2019</v>
          </cell>
          <cell r="C5724" t="str">
            <v>M3</v>
          </cell>
          <cell r="D5724">
            <v>663.62</v>
          </cell>
        </row>
        <row r="5725">
          <cell r="A5725">
            <v>101020</v>
          </cell>
          <cell r="B5725" t="str">
            <v>USINAGEM DE CONCRETO ASFÁLTICO COM CAP 50/70, PARA CAMADA DE BINDER, PADRÃO DNIT FAIXA B, EM USINA DE ASFALTO CONTÍNUA DE 80 TON/H. AF_03/2020</v>
          </cell>
          <cell r="C5725" t="str">
            <v>T</v>
          </cell>
          <cell r="D5725">
            <v>472.76</v>
          </cell>
        </row>
        <row r="5726">
          <cell r="A5726">
            <v>101021</v>
          </cell>
          <cell r="B5726" t="str">
            <v>USINAGEM DE CONCRETO ASFÁLTICO COM CAP 50/70, PARA CAMADA DE ROLAMENTO, PADRÃO DNIT FAIXA C, EM USINA DE ASFALTO CONTÍNUA DE 80 TON/H. AF_03/2020</v>
          </cell>
          <cell r="C5726" t="str">
            <v>T</v>
          </cell>
          <cell r="D5726">
            <v>511.07</v>
          </cell>
        </row>
        <row r="5727">
          <cell r="A5727">
            <v>101022</v>
          </cell>
          <cell r="B5727" t="str">
            <v>USINAGEM DE CONCRETO ASFÁLTICO COM CAP 50/70, PARA CAMADA DE BINDER, PADRÃO DNIT FAIXA B, EM USINA DE ASFALTO CONTÍNUA DE 140 TON/H. AF_03/2020_P</v>
          </cell>
          <cell r="C5727" t="str">
            <v>T</v>
          </cell>
          <cell r="D5727">
            <v>413.29</v>
          </cell>
        </row>
        <row r="5728">
          <cell r="A5728">
            <v>101023</v>
          </cell>
          <cell r="B5728" t="str">
            <v>USINAGEM DE CONCRETO ASFÁLTICO COM CAP 50/70, PARA CAMADA DE ROLAMENTO, PADRÃO DNIT FAIXA C, EM USINA DE ASFALTO CONTÍNUA DE 140 TON/H. AF_03/2020_P</v>
          </cell>
          <cell r="C5728" t="str">
            <v>T</v>
          </cell>
          <cell r="D5728">
            <v>451.6</v>
          </cell>
        </row>
        <row r="5729">
          <cell r="A5729">
            <v>101024</v>
          </cell>
          <cell r="B5729" t="str">
            <v>USINAGEM DE CONCRETO ASFÁLTICO COM CAP 50/70, PARA CAMADA DE BINDER, PADRÃO DNIT FAIXA B, EM USINA DE ASFALTO GRAVIMÉTRICA DE 150 TON/H. AF_03/2020_P</v>
          </cell>
          <cell r="C5729" t="str">
            <v>T</v>
          </cell>
          <cell r="D5729">
            <v>419.32</v>
          </cell>
        </row>
        <row r="5730">
          <cell r="A5730">
            <v>101025</v>
          </cell>
          <cell r="B5730" t="str">
            <v>USINAGEM DE CONCRETO ASFÁLTICO COM CAP 50/70 PARA CAMADA DE ROLAMENTO, PADRÃO DNIT FAIXA C, EM USINA DE ASFALTO GRAVIMÉTRICA DE 150 TON/H. AF_03/2020_P</v>
          </cell>
          <cell r="C5730" t="str">
            <v>T</v>
          </cell>
          <cell r="D5730">
            <v>457.63</v>
          </cell>
        </row>
        <row r="5731">
          <cell r="A5731">
            <v>101026</v>
          </cell>
          <cell r="B5731" t="str">
            <v>USINAGEM DE PRÉ MISTURADO A FRIO, PARA CAMADA DE BINDER, PADRÃO DNIT FAIXA B. AF_03/2020_P</v>
          </cell>
          <cell r="C5731" t="str">
            <v>T</v>
          </cell>
          <cell r="D5731">
            <v>253.08</v>
          </cell>
        </row>
        <row r="5732">
          <cell r="A5732">
            <v>101027</v>
          </cell>
          <cell r="B5732" t="str">
            <v>USINAGEM DE PRÉ MISTURADO A FRIO, PARA CAMADA DE ROLAMENTO, PADRÃO DNIT FAIXA C. AF_03/2020_P</v>
          </cell>
          <cell r="C5732" t="str">
            <v>T</v>
          </cell>
          <cell r="D5732">
            <v>262.38</v>
          </cell>
        </row>
        <row r="5733">
          <cell r="A5733">
            <v>88411</v>
          </cell>
          <cell r="B5733" t="str">
            <v>APLICAÇÃO MANUAL DE FUNDO SELADOR ACRÍLICO EM PANOS COM PRESENÇA DE VÃOS DE EDIFÍCIOS DE MÚLTIPLOS PAVIMENTOS. AF_06/2014</v>
          </cell>
          <cell r="C5733" t="str">
            <v>M2</v>
          </cell>
          <cell r="D5733">
            <v>1.95</v>
          </cell>
        </row>
        <row r="5734">
          <cell r="A5734">
            <v>88412</v>
          </cell>
          <cell r="B5734" t="str">
            <v>APLICAÇÃO MANUAL DE FUNDO SELADOR ACRÍLICO EM PANOS CEGOS DE FACHADA (SEM PRESENÇA DE VÃOS) DE EDIFÍCIOS DE MÚLTIPLOS PAVIMENTOS. AF_06/2014</v>
          </cell>
          <cell r="C5734" t="str">
            <v>M2</v>
          </cell>
          <cell r="D5734">
            <v>1.36</v>
          </cell>
        </row>
        <row r="5735">
          <cell r="A5735">
            <v>88413</v>
          </cell>
          <cell r="B5735" t="str">
            <v>APLICAÇÃO MANUAL DE FUNDO SELADOR ACRÍLICO EM SUPERFÍCIES EXTERNAS DE SACADA DE EDIFÍCIOS DE MÚLTIPLOS PAVIMENTOS. AF_06/2014</v>
          </cell>
          <cell r="C5735" t="str">
            <v>M2</v>
          </cell>
          <cell r="D5735">
            <v>3.12</v>
          </cell>
        </row>
        <row r="5736">
          <cell r="A5736">
            <v>88414</v>
          </cell>
          <cell r="B5736" t="str">
            <v>APLICAÇÃO MANUAL DE FUNDO SELADOR ACRÍLICO EM SUPERFÍCIES INTERNAS DA SACADA DE EDIFÍCIOS DE MÚLTIPLOS PAVIMENTOS. AF_06/2014</v>
          </cell>
          <cell r="C5736" t="str">
            <v>M2</v>
          </cell>
          <cell r="D5736">
            <v>3.51</v>
          </cell>
        </row>
        <row r="5737">
          <cell r="A5737">
            <v>88415</v>
          </cell>
          <cell r="B5737" t="str">
            <v>APLICAÇÃO MANUAL DE FUNDO SELADOR ACRÍLICO EM PAREDES EXTERNAS DE CASAS. AF_06/2014</v>
          </cell>
          <cell r="C5737" t="str">
            <v>M2</v>
          </cell>
          <cell r="D5737">
            <v>2.13</v>
          </cell>
        </row>
        <row r="5738">
          <cell r="A5738">
            <v>88416</v>
          </cell>
          <cell r="B5738" t="str">
            <v>APLICAÇÃO MANUAL DE PINTURA COM TINTA TEXTURIZADA ACRÍLICA EM PANOS COM PRESENÇA DE VÃOS DE EDIFÍCIOS DE MÚLTIPLOS PAVIMENTOS, UMA COR. AF_06/2014</v>
          </cell>
          <cell r="C5738" t="str">
            <v>M2</v>
          </cell>
          <cell r="D5738">
            <v>14.31</v>
          </cell>
        </row>
        <row r="5739">
          <cell r="A5739">
            <v>88417</v>
          </cell>
          <cell r="B5739" t="str">
            <v>APLICAÇÃO MANUAL DE PINTURA COM TINTA TEXTURIZADA ACRÍLICA EM PANOS CEGOS DE FACHADA (SEM PRESENÇA DE VÃOS) DE EDIFÍCIOS DE MÚLTIPLOS PAVIMENTOS, UMA COR. AF_06/2014</v>
          </cell>
          <cell r="C5739" t="str">
            <v>M2</v>
          </cell>
          <cell r="D5739">
            <v>12.23</v>
          </cell>
        </row>
        <row r="5740">
          <cell r="A5740">
            <v>88420</v>
          </cell>
          <cell r="B5740" t="str">
            <v>APLICAÇÃO MANUAL DE PINTURA COM TINTA TEXTURIZADA ACRÍLICA EM SUPERFÍCIES EXTERNAS DE SACADA DE EDIFÍCIOS DE MÚLTIPLOS PAVIMENTOS, UMA COR. AF_06/2014</v>
          </cell>
          <cell r="C5740" t="str">
            <v>M2</v>
          </cell>
          <cell r="D5740">
            <v>18.54</v>
          </cell>
        </row>
        <row r="5741">
          <cell r="A5741">
            <v>88421</v>
          </cell>
          <cell r="B5741" t="str">
            <v>APLICAÇÃO MANUAL DE PINTURA COM TINTA TEXTURIZADA ACRÍLICA EM SUPERFÍCIES INTERNAS DA SACADA DE EDIFÍCIOS DE MÚLTIPLOS PAVIMENTOS, UMA COR. AF_06/2014</v>
          </cell>
          <cell r="C5741" t="str">
            <v>M2</v>
          </cell>
          <cell r="D5741">
            <v>19.87</v>
          </cell>
        </row>
        <row r="5742">
          <cell r="A5742">
            <v>88423</v>
          </cell>
          <cell r="B5742" t="str">
            <v>APLICAÇÃO MANUAL DE PINTURA COM TINTA TEXTURIZADA ACRÍLICA EM PAREDES EXTERNAS DE CASAS, UMA COR. AF_06/2014</v>
          </cell>
          <cell r="C5742" t="str">
            <v>M2</v>
          </cell>
          <cell r="D5742">
            <v>14.98</v>
          </cell>
        </row>
        <row r="5743">
          <cell r="A5743">
            <v>88424</v>
          </cell>
          <cell r="B5743" t="str">
            <v>APLICAÇÃO MANUAL DE PINTURA COM TINTA TEXTURIZADA ACRÍLICA EM PANOS COM PRESENÇA DE VÃOS DE EDIFÍCIOS DE MÚLTIPLOS PAVIMENTOS, DUAS CORES. AF_06/2014</v>
          </cell>
          <cell r="C5743" t="str">
            <v>M2</v>
          </cell>
          <cell r="D5743">
            <v>17.190000000000001</v>
          </cell>
        </row>
        <row r="5744">
          <cell r="A5744">
            <v>88426</v>
          </cell>
          <cell r="B5744" t="str">
            <v>APLICAÇÃO MANUAL DE PINTURA COM TINTA TEXTURIZADA ACRÍLICA EM PANOS CEGOS DE FACHADA (SEM PRESENÇA DE VÃOS) DE EDIFÍCIOS DE MÚLTIPLOS PAVIMENTOS, DUAS CORES. AF_06/2014</v>
          </cell>
          <cell r="C5744" t="str">
            <v>M2</v>
          </cell>
          <cell r="D5744">
            <v>13.58</v>
          </cell>
        </row>
        <row r="5745">
          <cell r="A5745">
            <v>88428</v>
          </cell>
          <cell r="B5745" t="str">
            <v>APLICAÇÃO MANUAL DE PINTURA COM TINTA TEXTURIZADA ACRÍLICA EM SUPERFÍCIES EXTERNAS DE SACADA DE EDIFÍCIOS DE MÚLTIPLOS PAVIMENTOS, DUAS CORES. AF_06/2014</v>
          </cell>
          <cell r="C5745" t="str">
            <v>M2</v>
          </cell>
          <cell r="D5745">
            <v>24.45</v>
          </cell>
        </row>
        <row r="5746">
          <cell r="A5746">
            <v>88429</v>
          </cell>
          <cell r="B5746" t="str">
            <v>APLICAÇÃO MANUAL DE PINTURA COM TINTA TEXTURIZADA ACRÍLICA EM SUPERFÍCIES INTERNAS DA SACADA DE EDIFÍCIOS DE MÚLTIPLOS PAVIMENTOS, DUAS CORES. AF_06/2014</v>
          </cell>
          <cell r="C5746" t="str">
            <v>M2</v>
          </cell>
          <cell r="D5746">
            <v>26.77</v>
          </cell>
        </row>
        <row r="5747">
          <cell r="A5747">
            <v>88431</v>
          </cell>
          <cell r="B5747" t="str">
            <v>APLICAÇÃO MANUAL DE PINTURA COM TINTA TEXTURIZADA ACRÍLICA EM PAREDES EXTERNAS DE CASAS, DUAS CORES. AF_06/2014</v>
          </cell>
          <cell r="C5747" t="str">
            <v>M2</v>
          </cell>
          <cell r="D5747">
            <v>18.32</v>
          </cell>
        </row>
        <row r="5748">
          <cell r="A5748">
            <v>88432</v>
          </cell>
          <cell r="B5748" t="str">
            <v>APLICAÇÃO MANUAL DE PINTURA COM TINTA TEXTURIZADA ACRÍLICA EM MOLDURAS DE EPS, PRÉ-FABRICADOS, OU OUTROS. AF_06/2014</v>
          </cell>
          <cell r="C5748" t="str">
            <v>M2</v>
          </cell>
          <cell r="D5748">
            <v>14.02</v>
          </cell>
        </row>
        <row r="5749">
          <cell r="A5749">
            <v>88484</v>
          </cell>
          <cell r="B5749" t="str">
            <v>APLICAÇÃO DE FUNDO SELADOR ACRÍLICO EM TETO, UMA DEMÃO. AF_06/2014</v>
          </cell>
          <cell r="C5749" t="str">
            <v>M2</v>
          </cell>
          <cell r="D5749">
            <v>2.15</v>
          </cell>
        </row>
        <row r="5750">
          <cell r="A5750">
            <v>88485</v>
          </cell>
          <cell r="B5750" t="str">
            <v>APLICAÇÃO DE FUNDO SELADOR ACRÍLICO EM PAREDES, UMA DEMÃO. AF_06/2014</v>
          </cell>
          <cell r="C5750" t="str">
            <v>M2</v>
          </cell>
          <cell r="D5750">
            <v>1.8</v>
          </cell>
        </row>
        <row r="5751">
          <cell r="A5751">
            <v>88488</v>
          </cell>
          <cell r="B5751" t="str">
            <v>APLICAÇÃO MANUAL DE PINTURA COM TINTA LÁTEX ACRÍLICA EM TETO, DUAS DEMÃOS. AF_06/2014</v>
          </cell>
          <cell r="C5751" t="str">
            <v>M2</v>
          </cell>
          <cell r="D5751">
            <v>14.28</v>
          </cell>
        </row>
        <row r="5752">
          <cell r="A5752">
            <v>88489</v>
          </cell>
          <cell r="B5752" t="str">
            <v>APLICAÇÃO MANUAL DE PINTURA COM TINTA LÁTEX ACRÍLICA EM PAREDES, DUAS DEMÃOS. AF_06/2014</v>
          </cell>
          <cell r="C5752" t="str">
            <v>M2</v>
          </cell>
          <cell r="D5752">
            <v>12.69</v>
          </cell>
        </row>
        <row r="5753">
          <cell r="A5753">
            <v>88494</v>
          </cell>
          <cell r="B5753" t="str">
            <v>APLICAÇÃO E LIXAMENTO DE MASSA LÁTEX EM TETO, UMA DEMÃO. AF_06/2014</v>
          </cell>
          <cell r="C5753" t="str">
            <v>M2</v>
          </cell>
          <cell r="D5753">
            <v>17.809999999999999</v>
          </cell>
        </row>
        <row r="5754">
          <cell r="A5754">
            <v>88495</v>
          </cell>
          <cell r="B5754" t="str">
            <v>APLICAÇÃO E LIXAMENTO DE MASSA LÁTEX EM PAREDES, UMA DEMÃO. AF_06/2014</v>
          </cell>
          <cell r="C5754" t="str">
            <v>M2</v>
          </cell>
          <cell r="D5754">
            <v>10.15</v>
          </cell>
        </row>
        <row r="5755">
          <cell r="A5755">
            <v>88496</v>
          </cell>
          <cell r="B5755" t="str">
            <v>APLICAÇÃO E LIXAMENTO DE MASSA LÁTEX EM TETO, DUAS DEMÃOS. AF_06/2014</v>
          </cell>
          <cell r="C5755" t="str">
            <v>M2</v>
          </cell>
          <cell r="D5755">
            <v>24.32</v>
          </cell>
        </row>
        <row r="5756">
          <cell r="A5756">
            <v>88497</v>
          </cell>
          <cell r="B5756" t="str">
            <v>APLICAÇÃO E LIXAMENTO DE MASSA LÁTEX EM PAREDES, DUAS DEMÃOS. AF_06/2014</v>
          </cell>
          <cell r="C5756" t="str">
            <v>M2</v>
          </cell>
          <cell r="D5756">
            <v>14.1</v>
          </cell>
        </row>
        <row r="5757">
          <cell r="A5757">
            <v>95305</v>
          </cell>
          <cell r="B5757" t="str">
            <v>TEXTURA ACRÍLICA, APLICAÇÃO MANUAL EM PAREDE, UMA DEMÃO. AF_09/2016</v>
          </cell>
          <cell r="C5757" t="str">
            <v>M2</v>
          </cell>
          <cell r="D5757">
            <v>11.4</v>
          </cell>
        </row>
        <row r="5758">
          <cell r="A5758">
            <v>95306</v>
          </cell>
          <cell r="B5758" t="str">
            <v>TEXTURA ACRÍLICA, APLICAÇÃO MANUAL EM TETO, UMA DEMÃO. AF_09/2016</v>
          </cell>
          <cell r="C5758" t="str">
            <v>M2</v>
          </cell>
          <cell r="D5758">
            <v>13.43</v>
          </cell>
        </row>
        <row r="5759">
          <cell r="A5759">
            <v>95622</v>
          </cell>
          <cell r="B5759" t="str">
            <v>APLICAÇÃO MANUAL DE TINTA LÁTEX ACRÍLICA EM PANOS COM PRESENÇA DE VÃOS DE EDIFÍCIOS DE MÚLTIPLOS PAVIMENTOS, DUAS DEMÃOS. AF_11/2016</v>
          </cell>
          <cell r="C5759" t="str">
            <v>M2</v>
          </cell>
          <cell r="D5759">
            <v>12.62</v>
          </cell>
        </row>
        <row r="5760">
          <cell r="A5760">
            <v>95623</v>
          </cell>
          <cell r="B5760" t="str">
            <v>APLICAÇÃO MANUAL DE TINTA LÁTEX ACRÍLICA EM PANOS SEM PRESENÇA DE VÃOS DE EDIFÍCIOS DE MÚLTIPLOS PAVIMENTOS, DUAS DEMÃOS. AF_11/2016</v>
          </cell>
          <cell r="C5760" t="str">
            <v>M2</v>
          </cell>
          <cell r="D5760">
            <v>9.77</v>
          </cell>
        </row>
        <row r="5761">
          <cell r="A5761">
            <v>95624</v>
          </cell>
          <cell r="B5761" t="str">
            <v>APLICAÇÃO MANUAL DE TINTA LÁTEX ACRÍLICA EM SUPERFÍCIES EXTERNAS DE SACADA DE EDIFÍCIOS DE MÚLTIPLOS PAVIMENTOS, DUAS DEMÃOS. AF_11/2016</v>
          </cell>
          <cell r="C5761" t="str">
            <v>M2</v>
          </cell>
          <cell r="D5761">
            <v>18.420000000000002</v>
          </cell>
        </row>
        <row r="5762">
          <cell r="A5762">
            <v>95625</v>
          </cell>
          <cell r="B5762" t="str">
            <v>APLICAÇÃO MANUAL DE TINTA LÁTEX ACRÍLICA EM SUPERFÍCIES INTERNAS DE SACADA DE EDIFÍCIOS DE MÚLTIPLOS PAVIMENTOS, DUAS DEMÃOS. AF_11/2016</v>
          </cell>
          <cell r="C5762" t="str">
            <v>M2</v>
          </cell>
          <cell r="D5762">
            <v>20.25</v>
          </cell>
        </row>
        <row r="5763">
          <cell r="A5763">
            <v>95626</v>
          </cell>
          <cell r="B5763" t="str">
            <v>APLICAÇÃO MANUAL DE TINTA LÁTEX ACRÍLICA EM PAREDE EXTERNAS DE CASAS, DUAS DEMÃOS. AF_11/2016</v>
          </cell>
          <cell r="C5763" t="str">
            <v>M2</v>
          </cell>
          <cell r="D5763">
            <v>13.54</v>
          </cell>
        </row>
        <row r="5764">
          <cell r="A5764">
            <v>96126</v>
          </cell>
          <cell r="B5764" t="str">
            <v>APLICAÇÃO MANUAL DE MASSA ACRÍLICA EM PANOS DE FACHADA COM PRESENÇA DE VÃOS, DE EDIFÍCIOS DE MÚLTIPLOS PAVIMENTOS, UMA DEMÃO. AF_05/2017</v>
          </cell>
          <cell r="C5764" t="str">
            <v>M2</v>
          </cell>
          <cell r="D5764">
            <v>16.48</v>
          </cell>
        </row>
        <row r="5765">
          <cell r="A5765">
            <v>96127</v>
          </cell>
          <cell r="B5765" t="str">
            <v>APLICAÇÃO MANUAL DE MASSA ACRÍLICA EM PANOS DE FACHADA SEM PRESENÇA DE VÃOS, DE EDIFÍCIOS DE MÚLTIPLOS PAVIMENTOS, UMA DEMÃO. AF_05/2017</v>
          </cell>
          <cell r="C5765" t="str">
            <v>M2</v>
          </cell>
          <cell r="D5765">
            <v>12.92</v>
          </cell>
        </row>
        <row r="5766">
          <cell r="A5766">
            <v>96128</v>
          </cell>
          <cell r="B5766" t="str">
            <v>APLICAÇÃO MANUAL DE MASSA ACRÍLICA EM SUPERFÍCIES EXTERNAS DE SACADA DE EDIFÍCIOS DE MÚLTIPLOS PAVIMENTOS, UMA DEMÃO. AF_05/2017</v>
          </cell>
          <cell r="C5766" t="str">
            <v>M2</v>
          </cell>
          <cell r="D5766">
            <v>23.7</v>
          </cell>
        </row>
        <row r="5767">
          <cell r="A5767">
            <v>96129</v>
          </cell>
          <cell r="B5767" t="str">
            <v>APLICAÇÃO MANUAL DE MASSA ACRÍLICA EM SUPERFÍCIES INTERNAS DE SACADA DE EDIFÍCIOS DE MÚLTIPLOS PAVIMENTOS, UMA DEMÃO. AF_05/2017</v>
          </cell>
          <cell r="C5767" t="str">
            <v>M2</v>
          </cell>
          <cell r="D5767">
            <v>26</v>
          </cell>
        </row>
        <row r="5768">
          <cell r="A5768">
            <v>96130</v>
          </cell>
          <cell r="B5768" t="str">
            <v>APLICAÇÃO MANUAL DE MASSA ACRÍLICA EM PAREDES EXTERNAS DE CASAS, UMA DEMÃO. AF_05/2017</v>
          </cell>
          <cell r="C5768" t="str">
            <v>M2</v>
          </cell>
          <cell r="D5768">
            <v>17.61</v>
          </cell>
        </row>
        <row r="5769">
          <cell r="A5769">
            <v>96131</v>
          </cell>
          <cell r="B5769" t="str">
            <v>APLICAÇÃO MANUAL DE MASSA ACRÍLICA EM PANOS DE FACHADA COM PRESENÇA DE VÃOS, DE EDIFÍCIOS DE MÚLTIPLOS PAVIMENTOS, DUAS DEMÃOS. AF_05/2017</v>
          </cell>
          <cell r="C5769" t="str">
            <v>M2</v>
          </cell>
          <cell r="D5769">
            <v>22.94</v>
          </cell>
        </row>
        <row r="5770">
          <cell r="A5770">
            <v>96132</v>
          </cell>
          <cell r="B5770" t="str">
            <v>APLICAÇÃO MANUAL DE MASSA ACRÍLICA EM PANOS DE FACHADA SEM PRESENÇA DE VÃOS, DE EDIFÍCIOS DE MÚLTIPLOS PAVIMENTOS, DUAS DEMÃOS. AF_05/2017</v>
          </cell>
          <cell r="C5770" t="str">
            <v>M2</v>
          </cell>
          <cell r="D5770">
            <v>18.190000000000001</v>
          </cell>
        </row>
        <row r="5771">
          <cell r="A5771">
            <v>96133</v>
          </cell>
          <cell r="B5771" t="str">
            <v>APLICAÇÃO MANUAL DE MASSA ACRÍLICA EM SUPERFÍCIES EXTERNAS DE SACADA DE EDIFÍCIOS DE MÚLTIPLOS PAVIMENTOS, DUAS DEMÃOS. AF_05/2017</v>
          </cell>
          <cell r="C5771" t="str">
            <v>M2</v>
          </cell>
          <cell r="D5771">
            <v>32.54</v>
          </cell>
        </row>
        <row r="5772">
          <cell r="A5772">
            <v>96134</v>
          </cell>
          <cell r="B5772" t="str">
            <v>APLICAÇÃO MANUAL DE MASSA ACRÍLICA EM SUPERFÍCIES INTERNAS DE SACADA DE EDIFÍCIOS DE MÚLTIPLOS PAVIMENTOS, DUAS DEMÃOS. AF_05/2017</v>
          </cell>
          <cell r="C5772" t="str">
            <v>M2</v>
          </cell>
          <cell r="D5772">
            <v>35.6</v>
          </cell>
        </row>
        <row r="5773">
          <cell r="A5773">
            <v>96135</v>
          </cell>
          <cell r="B5773" t="str">
            <v>APLICAÇÃO MANUAL DE MASSA ACRÍLICA EM PAREDES EXTERNAS DE CASAS, DUAS DEMÃOS. AF_05/2017</v>
          </cell>
          <cell r="C5773" t="str">
            <v>M2</v>
          </cell>
          <cell r="D5773">
            <v>24.45</v>
          </cell>
        </row>
        <row r="5774">
          <cell r="A5774">
            <v>102193</v>
          </cell>
          <cell r="B5774" t="str">
            <v>LIXAMENTO DE MADEIRA PARA APLICAÇÃO DE FUNDO OU PINTURA. AF_01/2021</v>
          </cell>
          <cell r="C5774" t="str">
            <v>M2</v>
          </cell>
          <cell r="D5774">
            <v>1.63</v>
          </cell>
        </row>
        <row r="5775">
          <cell r="A5775">
            <v>102194</v>
          </cell>
          <cell r="B5775" t="str">
            <v>LIXAMENTO DE MASSA PARA MADEIRA. AF_01/2021</v>
          </cell>
          <cell r="C5775" t="str">
            <v>M2</v>
          </cell>
          <cell r="D5775">
            <v>6.33</v>
          </cell>
        </row>
        <row r="5776">
          <cell r="A5776">
            <v>102197</v>
          </cell>
          <cell r="B5776" t="str">
            <v>PINTURA FUNDO NIVELADOR ALQUÍDICO BRANCO EM MADEIRA. AF_01/2021</v>
          </cell>
          <cell r="C5776" t="str">
            <v>M2</v>
          </cell>
          <cell r="D5776">
            <v>23.29</v>
          </cell>
        </row>
        <row r="5777">
          <cell r="A5777">
            <v>102200</v>
          </cell>
          <cell r="B5777" t="str">
            <v>APLICAÇÃO MASSA ALQUÍDICA PARA MADEIRA, PARA PINTURA COM TINTA DE ACABAMENTO (PIGMENTADA). AF_01/2021</v>
          </cell>
          <cell r="C5777" t="str">
            <v>M2</v>
          </cell>
          <cell r="D5777">
            <v>17.61</v>
          </cell>
        </row>
        <row r="5778">
          <cell r="A5778">
            <v>102201</v>
          </cell>
          <cell r="B5778" t="str">
            <v>APLICAÇÃO MASSA ACRÍLICA PARA MADEIRA, PARA PINTURA COM TINTA DE ACABAMENTO (PIGMENTADA). AF_01/2021</v>
          </cell>
          <cell r="C5778" t="str">
            <v>M2</v>
          </cell>
          <cell r="D5778">
            <v>15.61</v>
          </cell>
        </row>
        <row r="5779">
          <cell r="A5779">
            <v>102202</v>
          </cell>
          <cell r="B5779" t="str">
            <v>APLICAÇÃO MASSA EPÓXI PARA MADEIRA, PARA PINTURA COM TINTA PU DE ACABAMENTO (PIGMENTADA). AF_01/2021</v>
          </cell>
          <cell r="C5779" t="str">
            <v>M2</v>
          </cell>
          <cell r="D5779">
            <v>45.53</v>
          </cell>
        </row>
        <row r="5780">
          <cell r="A5780">
            <v>102203</v>
          </cell>
          <cell r="B5780" t="str">
            <v>PINTURA VERNIZ (INCOLOR) ALQUÍDICO EM MADEIRA, USO INTERNO E EXTERNO, 1 DEMÃO. AF_01/2021</v>
          </cell>
          <cell r="C5780" t="str">
            <v>M2</v>
          </cell>
          <cell r="D5780">
            <v>7.64</v>
          </cell>
        </row>
        <row r="5781">
          <cell r="A5781">
            <v>102204</v>
          </cell>
          <cell r="B5781" t="str">
            <v>PINTURA VERNIZ (INCOLOR) ALQUÍDICO EM MADEIRA, USO INTERNO, 1 DEMÃO. AF_01/2021</v>
          </cell>
          <cell r="C5781" t="str">
            <v>M2</v>
          </cell>
          <cell r="D5781">
            <v>7.87</v>
          </cell>
        </row>
        <row r="5782">
          <cell r="A5782">
            <v>102205</v>
          </cell>
          <cell r="B5782" t="str">
            <v>PINTURA VERNIZ (INCOLOR) POLIURETÂNICO (RESINA ALQUÍDICA MODIFICADA) EM MADEIRA, 1 DEMÃO. AF_01/2021</v>
          </cell>
          <cell r="C5782" t="str">
            <v>M2</v>
          </cell>
          <cell r="D5782">
            <v>7.16</v>
          </cell>
        </row>
        <row r="5783">
          <cell r="A5783">
            <v>102207</v>
          </cell>
          <cell r="B5783" t="str">
            <v>PINTURA TINTA DE ACABAMENTO (PIGMENTADA) A ÓLEO EM MADEIRA, 1 DEMÃO. AF_01/2021</v>
          </cell>
          <cell r="C5783" t="str">
            <v>M2</v>
          </cell>
          <cell r="D5783">
            <v>6.5</v>
          </cell>
        </row>
        <row r="5784">
          <cell r="A5784">
            <v>102208</v>
          </cell>
          <cell r="B5784" t="str">
            <v>PINTURA TINTA DE ACABAMENTO (PIGMENTADA) ESMALTE SINTÉTICO FOSCO EM MADEIRA, 1 DEMÃO. AF_01/2021</v>
          </cell>
          <cell r="C5784" t="str">
            <v>M2</v>
          </cell>
          <cell r="D5784">
            <v>6.22</v>
          </cell>
        </row>
        <row r="5785">
          <cell r="A5785">
            <v>102209</v>
          </cell>
          <cell r="B5785" t="str">
            <v>PINTURA TINTA DE ACABAMENTO (PIGMENTADA) ESMALTE SINTÉTICO ACETINADO EM MADEIRA, 1 DEMÃO. AF_01/2021</v>
          </cell>
          <cell r="C5785" t="str">
            <v>M2</v>
          </cell>
          <cell r="D5785">
            <v>6.41</v>
          </cell>
        </row>
        <row r="5786">
          <cell r="A5786">
            <v>102210</v>
          </cell>
          <cell r="B5786" t="str">
            <v>PINTURA TINTA DE ACABAMENTO (PIGMENTADA) ESMALTE SINTÉTICO BRILHANTE EM MADEIRA, 1 DEMÃO. AF_01/2021</v>
          </cell>
          <cell r="C5786" t="str">
            <v>M2</v>
          </cell>
          <cell r="D5786">
            <v>6.11</v>
          </cell>
        </row>
        <row r="5787">
          <cell r="A5787">
            <v>102213</v>
          </cell>
          <cell r="B5787" t="str">
            <v>PINTURA VERNIZ (INCOLOR) ALQUÍDICO EM MADEIRA, USO INTERNO E EXTERNO, 2 DEMÃOS. AF_01/2021</v>
          </cell>
          <cell r="C5787" t="str">
            <v>M2</v>
          </cell>
          <cell r="D5787">
            <v>15.31</v>
          </cell>
        </row>
        <row r="5788">
          <cell r="A5788">
            <v>102214</v>
          </cell>
          <cell r="B5788" t="str">
            <v>PINTURA VERNIZ (INCOLOR) ALQUÍDICO EM MADEIRA, USO INTERNO, 2 DEMÃOS. AF_01/2021</v>
          </cell>
          <cell r="C5788" t="str">
            <v>M2</v>
          </cell>
          <cell r="D5788">
            <v>15.75</v>
          </cell>
        </row>
        <row r="5789">
          <cell r="A5789">
            <v>102215</v>
          </cell>
          <cell r="B5789" t="str">
            <v>PINTURA VERNIZ (INCOLOR) POLIURETÂNICO (RESINA ALQUÍDICA MODIFICADA) EM MADEIRA, 2 DEMÃOS. AF_01/2021</v>
          </cell>
          <cell r="C5789" t="str">
            <v>M2</v>
          </cell>
          <cell r="D5789">
            <v>14.34</v>
          </cell>
        </row>
        <row r="5790">
          <cell r="A5790">
            <v>102217</v>
          </cell>
          <cell r="B5790" t="str">
            <v>PINTURA TINTA DE ACABAMENTO (PIGMENTADA) A ÓLEO EM MADEIRA, 2 DEMÃOS. AF_01/2021</v>
          </cell>
          <cell r="C5790" t="str">
            <v>M2</v>
          </cell>
          <cell r="D5790">
            <v>13.03</v>
          </cell>
        </row>
        <row r="5791">
          <cell r="A5791">
            <v>102218</v>
          </cell>
          <cell r="B5791" t="str">
            <v>PINTURA TINTA DE ACABAMENTO (PIGMENTADA) ESMALTE SINTÉTICO FOSCO EM MADEIRA, 2 DEMÃOS. AF_01/2021</v>
          </cell>
          <cell r="C5791" t="str">
            <v>M2</v>
          </cell>
          <cell r="D5791">
            <v>12.45</v>
          </cell>
        </row>
        <row r="5792">
          <cell r="A5792">
            <v>102219</v>
          </cell>
          <cell r="B5792" t="str">
            <v>PINTURA TINTA DE ACABAMENTO (PIGMENTADA) ESMALTE SINTÉTICO ACETINADO EM MADEIRA, 2 DEMÃOS. AF_01/2021</v>
          </cell>
          <cell r="C5792" t="str">
            <v>M2</v>
          </cell>
          <cell r="D5792">
            <v>12.84</v>
          </cell>
        </row>
        <row r="5793">
          <cell r="A5793">
            <v>102220</v>
          </cell>
          <cell r="B5793" t="str">
            <v>PINTURA TINTA DE ACABAMENTO (PIGMENTADA) ESMALTE SINTÉTICO BRILHANTE EM MADEIRA, 2 DEMÃOS. AF_01/2021</v>
          </cell>
          <cell r="C5793" t="str">
            <v>M2</v>
          </cell>
          <cell r="D5793">
            <v>12.25</v>
          </cell>
        </row>
        <row r="5794">
          <cell r="A5794">
            <v>102223</v>
          </cell>
          <cell r="B5794" t="str">
            <v>PINTURA VERNIZ (INCOLOR) ALQUÍDICO EM MADEIRA, USO INTERNO E EXTERNO, 3 DEMÃOS. AF_01/2021</v>
          </cell>
          <cell r="C5794" t="str">
            <v>M2</v>
          </cell>
          <cell r="D5794">
            <v>22.97</v>
          </cell>
        </row>
        <row r="5795">
          <cell r="A5795">
            <v>102224</v>
          </cell>
          <cell r="B5795" t="str">
            <v>PINTURA VERNIZ (INCOLOR) ALQUÍDICO EM MADEIRA, USO INTERNO, 3 DEMÃOS. AF_01/2021</v>
          </cell>
          <cell r="C5795" t="str">
            <v>M2</v>
          </cell>
          <cell r="D5795">
            <v>23.63</v>
          </cell>
        </row>
        <row r="5796">
          <cell r="A5796">
            <v>102225</v>
          </cell>
          <cell r="B5796" t="str">
            <v>PINTURA VERNIZ (INCOLOR) POLIURETÂNICO (RESINA ALQUÍDICA MODIFICADA) EM MADEIRA, 3 DEMÃOS. AF_01/2021</v>
          </cell>
          <cell r="C5796" t="str">
            <v>M2</v>
          </cell>
          <cell r="D5796">
            <v>21.52</v>
          </cell>
        </row>
        <row r="5797">
          <cell r="A5797">
            <v>102227</v>
          </cell>
          <cell r="B5797" t="str">
            <v>PINTURA TINTA DE ACABAMENTO (PIGMENTADA) A ÓLEO EM MADEIRA, 3 DEMÃOS. AF_01/2021</v>
          </cell>
          <cell r="C5797" t="str">
            <v>M2</v>
          </cell>
          <cell r="D5797">
            <v>19.559999999999999</v>
          </cell>
        </row>
        <row r="5798">
          <cell r="A5798">
            <v>102228</v>
          </cell>
          <cell r="B5798" t="str">
            <v>PINTURA TINTA DE ACABAMENTO (PIGMENTADA) ESMALTE SINTÉTICO FOSCO EM MADEIRA, 3 DEMÃOS. AF_01/2021</v>
          </cell>
          <cell r="C5798" t="str">
            <v>M2</v>
          </cell>
          <cell r="D5798">
            <v>18.690000000000001</v>
          </cell>
        </row>
        <row r="5799">
          <cell r="A5799">
            <v>102229</v>
          </cell>
          <cell r="B5799" t="str">
            <v>PINTURA TINTA DE ACABAMENTO (PIGMENTADA) ESMALTE SINTÉTICO ACETINADO EM MADEIRA, 3 DEMÃOS. AF_01/2021</v>
          </cell>
          <cell r="C5799" t="str">
            <v>M2</v>
          </cell>
          <cell r="D5799">
            <v>19.27</v>
          </cell>
        </row>
        <row r="5800">
          <cell r="A5800">
            <v>102230</v>
          </cell>
          <cell r="B5800" t="str">
            <v>PINTURA TINTA DE ACABAMENTO (PIGMENTADA) ESMALTE SINTÉTICO BRILHANTE EM MADEIRA, 3 DEMÃOS. AF_01/2021</v>
          </cell>
          <cell r="C5800" t="str">
            <v>M2</v>
          </cell>
          <cell r="D5800">
            <v>18.38</v>
          </cell>
        </row>
        <row r="5801">
          <cell r="A5801">
            <v>102233</v>
          </cell>
          <cell r="B5801" t="str">
            <v>PINTURA IMUNIZANTE PARA MADEIRA, 1 DEMÃO. AF_01/2021</v>
          </cell>
          <cell r="C5801" t="str">
            <v>M2</v>
          </cell>
          <cell r="D5801">
            <v>13.1</v>
          </cell>
        </row>
        <row r="5802">
          <cell r="A5802">
            <v>102234</v>
          </cell>
          <cell r="B5802" t="str">
            <v>PINTURA IMUNIZANTE PARA MADEIRA, 2 DEMÃOS. AF_01/2021</v>
          </cell>
          <cell r="C5802" t="str">
            <v>M2</v>
          </cell>
          <cell r="D5802">
            <v>26.21</v>
          </cell>
        </row>
        <row r="5803">
          <cell r="A5803">
            <v>100716</v>
          </cell>
          <cell r="B5803" t="str">
            <v>JATEAMENTO ABRASIVO COM GRANALHA DE AÇO EM PERFIL METÁLICO EM FÁBRICA. AF_01/2020</v>
          </cell>
          <cell r="C5803" t="str">
            <v>M2</v>
          </cell>
          <cell r="D5803">
            <v>25.02</v>
          </cell>
        </row>
        <row r="5804">
          <cell r="A5804">
            <v>100717</v>
          </cell>
          <cell r="B5804" t="str">
            <v>LIXAMENTO MANUAL EM SUPERFÍCIES METÁLICAS EM OBRA. AF_01/2020</v>
          </cell>
          <cell r="C5804" t="str">
            <v>M2</v>
          </cell>
          <cell r="D5804">
            <v>7.61</v>
          </cell>
        </row>
        <row r="5805">
          <cell r="A5805">
            <v>100718</v>
          </cell>
          <cell r="B5805" t="str">
            <v>COLOCAÇÃO DE FITA PROTETORA PARA PINTURA. AF_01/2020</v>
          </cell>
          <cell r="C5805" t="str">
            <v>M</v>
          </cell>
          <cell r="D5805">
            <v>1.0900000000000001</v>
          </cell>
        </row>
        <row r="5806">
          <cell r="A5806">
            <v>100719</v>
          </cell>
          <cell r="B5806" t="str">
            <v>PINTURA COM TINTA ALQUÍDICA DE FUNDO (TIPO ZARCÃO) PULVERIZADA SOBRE PERFIL METÁLICO EXECUTADO EM FÁBRICA (POR DEMÃO). AF_01/2020_P</v>
          </cell>
          <cell r="C5806" t="str">
            <v>M2</v>
          </cell>
          <cell r="D5806">
            <v>8.19</v>
          </cell>
        </row>
        <row r="5807">
          <cell r="A5807">
            <v>100720</v>
          </cell>
          <cell r="B5807" t="str">
            <v>PINTURA COM TINTA ALQUÍDICA DE FUNDO (TIPO ZARCÃO) APLICADA A ROLO OU PINCEL SOBRE PERFIL METÁLICO EXECUTADO EM FÁBRICA (POR DEMÃO). AF_01/2020</v>
          </cell>
          <cell r="C5807" t="str">
            <v>M2</v>
          </cell>
          <cell r="D5807">
            <v>8.23</v>
          </cell>
        </row>
        <row r="5808">
          <cell r="A5808">
            <v>100721</v>
          </cell>
          <cell r="B5808" t="str">
            <v>PINTURA COM TINTA ALQUÍDICA DE FUNDO (TIPO ZARCÃO) PULVERIZADA SOBRE SUPERFÍCIES METÁLICAS (EXCETO PERFIL) EXECUTADO EM OBRA (POR DEMÃO). AF_01/2020_P</v>
          </cell>
          <cell r="C5808" t="str">
            <v>M2</v>
          </cell>
          <cell r="D5808">
            <v>19.03</v>
          </cell>
        </row>
        <row r="5809">
          <cell r="A5809">
            <v>100722</v>
          </cell>
          <cell r="B5809" t="str">
            <v>PINTURA COM TINTA ALQUÍDICA DE FUNDO (TIPO ZARCÃO) APLICADA A ROLO OU PINCEL SOBRE SUPERFÍCIES METÁLICAS (EXCETO PERFIL) EXECUTADO EM OBRA (POR DEMÃO). AF_01/2020</v>
          </cell>
          <cell r="C5809" t="str">
            <v>M2</v>
          </cell>
          <cell r="D5809">
            <v>18.62</v>
          </cell>
        </row>
        <row r="5810">
          <cell r="A5810">
            <v>100723</v>
          </cell>
          <cell r="B5810" t="str">
            <v>PINTURA COM TINTA ALQUÍDICA DE FUNDO E ACABAMENTO (ESMALTE SINTÉTICO GRAFITE) PULVERIZADA SOBRE PERFIL METÁLICO EXECUTADO EM FÁBRICA (POR DEMÃO). AF_01/2020_P</v>
          </cell>
          <cell r="C5810" t="str">
            <v>M2</v>
          </cell>
          <cell r="D5810">
            <v>8.8000000000000007</v>
          </cell>
        </row>
        <row r="5811">
          <cell r="A5811">
            <v>100724</v>
          </cell>
          <cell r="B5811" t="str">
            <v>PINTURA COM TINTA ALQUÍDICA DE FUNDO E ACABAMENTO (ESMALTE SINTÉTICO GRAFITE) APLICADA A ROLO OU PINCEL SOBRE PERFIL METÁLICO EXECUTADO EM FÁBRICA (POR DEMÃO). AF_01/2020</v>
          </cell>
          <cell r="C5811" t="str">
            <v>M2</v>
          </cell>
          <cell r="D5811">
            <v>10.68</v>
          </cell>
        </row>
        <row r="5812">
          <cell r="A5812">
            <v>100725</v>
          </cell>
          <cell r="B5812" t="str">
            <v>PINTURA COM TINTA ALQUÍDICA DE FUNDO E ACABAMENTO (ESMALTE SINTÉTICO GRAFITE) PULVERIZADA SOBRE SUPERFÍCIES METÁLICAS (EXCETO PERFIL) EXECUTADO EM OBRA (POR DEMÃO). AF_01/2020_P</v>
          </cell>
          <cell r="C5812" t="str">
            <v>M2</v>
          </cell>
          <cell r="D5812">
            <v>19.23</v>
          </cell>
        </row>
        <row r="5813">
          <cell r="A5813">
            <v>100726</v>
          </cell>
          <cell r="B5813" t="str">
            <v>PINTURA COM TINTA ALQUÍDICA DE FUNDO E ACABAMENTO (ESMALTE SINTÉTICO GRAFITE) APLICADA A ROLO OU PINCEL SOBRE SUPERFÍCIES METÁLICAS (EXCETO PERFIL) EXECUTADO EM OBRA (POR DEMÃO). AF_01/2020</v>
          </cell>
          <cell r="C5813" t="str">
            <v>M2</v>
          </cell>
          <cell r="D5813">
            <v>20.98</v>
          </cell>
        </row>
        <row r="5814">
          <cell r="A5814">
            <v>100727</v>
          </cell>
          <cell r="B5814" t="str">
            <v>PINTURA COM TINTA EPOXÍDICA DE FUNDO PULVERIZADA SOBRE PERFIL METÁLICO EXECUTADO EM FÁBRICA (POR DEMÃO). AF_01/2020_P</v>
          </cell>
          <cell r="C5814" t="str">
            <v>M2</v>
          </cell>
          <cell r="D5814">
            <v>20.190000000000001</v>
          </cell>
        </row>
        <row r="5815">
          <cell r="A5815">
            <v>100728</v>
          </cell>
          <cell r="B5815" t="str">
            <v>PINTURA COM TINTA EPOXÍDICA DE FUNDO APLICADA A ROLO OU PINCEL SOBRE PERFIL METÁLICO EXECUTADO EM FÁBRICA (POR DEMÃO). AF_01/2020</v>
          </cell>
          <cell r="C5815" t="str">
            <v>M2</v>
          </cell>
          <cell r="D5815">
            <v>18.2</v>
          </cell>
        </row>
        <row r="5816">
          <cell r="A5816">
            <v>100729</v>
          </cell>
          <cell r="B5816" t="str">
            <v>PINTURA COM TINTA EPOXÍDICA DE ACABAMENTO PULVERIZADA SOBRE PERFIL METÁLICO EXECUTADO EM FÁBRICA (POR DEMÃO). AF_01/2020_P</v>
          </cell>
          <cell r="C5816" t="str">
            <v>M2</v>
          </cell>
          <cell r="D5816">
            <v>15.19</v>
          </cell>
        </row>
        <row r="5817">
          <cell r="A5817">
            <v>100730</v>
          </cell>
          <cell r="B5817" t="str">
            <v>PINTURA COM TINTA EPOXÍDICA DE ACABAMENTO APLICADA A ROLO OU PINCEL SOBRE PERFIL METÁLICO EXECUTADO EM FÁBRICA (POR DEMÃO). AF_01/2020</v>
          </cell>
          <cell r="C5817" t="str">
            <v>M2</v>
          </cell>
          <cell r="D5817">
            <v>17.86</v>
          </cell>
        </row>
        <row r="5818">
          <cell r="A5818">
            <v>100733</v>
          </cell>
          <cell r="B5818" t="str">
            <v>PINTURA COM TINTA ACRÍLICA DE FUNDO PULVERIZADA SOBRE SUPERFÍCIES METÁLICAS (EXCETO PERFIL) EXECUTADO EM OBRA (POR DEMÃO). AF_01/2020_P</v>
          </cell>
          <cell r="C5818" t="str">
            <v>M2</v>
          </cell>
          <cell r="D5818">
            <v>8.36</v>
          </cell>
        </row>
        <row r="5819">
          <cell r="A5819">
            <v>100734</v>
          </cell>
          <cell r="B5819" t="str">
            <v>PINTURA COM TINTA ACRÍLICA DE FUNDO APLICADA A ROLO OU PINCEL SOBRE SUPERFÍCIES METÁLICAS (EXCETO PERFIL) EXECUTADO EM OBRA (POR DEMÃO). AF_01/2020</v>
          </cell>
          <cell r="C5819" t="str">
            <v>M2</v>
          </cell>
          <cell r="D5819">
            <v>11.3</v>
          </cell>
        </row>
        <row r="5820">
          <cell r="A5820">
            <v>100735</v>
          </cell>
          <cell r="B5820" t="str">
            <v>PINTURA COM TINTA ACRÍLICA DE ACABAMENTO PULVERIZADA SOBRE SUPERFÍCIES METÁLICAS (EXCETO PERFIL) EXECUTADO EM OBRA (POR DEMÃO). AF_01/2020_P</v>
          </cell>
          <cell r="C5820" t="str">
            <v>M2</v>
          </cell>
          <cell r="D5820">
            <v>8.5</v>
          </cell>
        </row>
        <row r="5821">
          <cell r="A5821">
            <v>100736</v>
          </cell>
          <cell r="B5821" t="str">
            <v>PINTURA COM TINTA ACRÍLICA DE ACABAMENTO APLICADA A ROLO OU PINCEL SOBRE SUPERFÍCIES METÁLICAS (EXCETO PERFIL) EXECUTADO EM OBRA (POR DEMÃO). AF_01/2020</v>
          </cell>
          <cell r="C5821" t="str">
            <v>M2</v>
          </cell>
          <cell r="D5821">
            <v>11.31</v>
          </cell>
        </row>
        <row r="5822">
          <cell r="A5822">
            <v>100739</v>
          </cell>
          <cell r="B5822" t="str">
            <v>PINTURA COM TINTA ALQUÍDICA DE ACABAMENTO (ESMALTE SINTÉTICO ACETINADO) PULVERIZADA SOBRE PERFIL METÁLICO EXECUTADO EM FÁBRICA (POR DEMÃO). AF_01/2020_P</v>
          </cell>
          <cell r="C5822" t="str">
            <v>M2</v>
          </cell>
          <cell r="D5822">
            <v>8.06</v>
          </cell>
        </row>
        <row r="5823">
          <cell r="A5823">
            <v>100740</v>
          </cell>
          <cell r="B5823" t="str">
            <v>PINTURA COM TINTA ALQUÍDICA DE ACABAMENTO (ESMALTE SINTÉTICO ACETINADO) APLICADA A ROLO OU PINCEL SOBRE PERFIL METÁLICO EXECUTADO EM FÁBRICA (POR DEMÃO). AF_01/2020</v>
          </cell>
          <cell r="C5823" t="str">
            <v>M2</v>
          </cell>
          <cell r="D5823">
            <v>8.66</v>
          </cell>
        </row>
        <row r="5824">
          <cell r="A5824">
            <v>100741</v>
          </cell>
          <cell r="B5824" t="str">
            <v>PINTURA COM TINTA ALQUÍDICA DE ACABAMENTO (ESMALTE SINTÉTICO ACETINADO) PULVERIZADA SOBRE SUPERFÍCIES METÁLICAS (EXCETO PERFIL) EXECUTADO EM OBRA (POR DEMÃO). AF_01/2020_P</v>
          </cell>
          <cell r="C5824" t="str">
            <v>M2</v>
          </cell>
          <cell r="D5824">
            <v>18.75</v>
          </cell>
        </row>
        <row r="5825">
          <cell r="A5825">
            <v>100742</v>
          </cell>
          <cell r="B5825" t="str">
            <v>PINTURA COM TINTA ALQUÍDICA DE ACABAMENTO (ESMALTE SINTÉTICO ACETINADO) APLICADA A ROLO OU PINCEL SOBRE SUPERFÍCIES METÁLICAS (EXCETO PERFIL) EXECUTADO EM OBRA (POR DEMÃO). AF_01/2020</v>
          </cell>
          <cell r="C5825" t="str">
            <v>M2</v>
          </cell>
          <cell r="D5825">
            <v>19.02</v>
          </cell>
        </row>
        <row r="5826">
          <cell r="A5826">
            <v>100743</v>
          </cell>
          <cell r="B5826" t="str">
            <v>PINTURA COM TINTA ALQUÍDICA DE ACABAMENTO (ESMALTE SINTÉTICO BRILHANTE) PULVERIZADA SOBRE PERFIL METÁLICO EXECUTADO EM FÁBRICA  (POR DEMÃO). AF_01/2020_P</v>
          </cell>
          <cell r="C5826" t="str">
            <v>M2</v>
          </cell>
          <cell r="D5826">
            <v>7.87</v>
          </cell>
        </row>
        <row r="5827">
          <cell r="A5827">
            <v>100744</v>
          </cell>
          <cell r="B5827" t="str">
            <v>PINTURA COM TINTA ALQUÍDICA DE ACABAMENTO (ESMALTE SINTÉTICO BRILHANTE) APLICADA A ROLO OU PINCEL SOBRE PERFIL METÁLICO EXECUTADO EM FÁBRICA (POR DEMÃO). AF_01/2020</v>
          </cell>
          <cell r="C5827" t="str">
            <v>M2</v>
          </cell>
          <cell r="D5827">
            <v>8.5399999999999991</v>
          </cell>
        </row>
        <row r="5828">
          <cell r="A5828">
            <v>100745</v>
          </cell>
          <cell r="B5828" t="str">
            <v>PINTURA COM TINTA ALQUÍDICA DE ACABAMENTO (ESMALTE SINTÉTICO BRILHANTE) PULVERIZADA SOBRE SUPERFÍCIES METÁLICAS (EXCETO PERFIL) EXECUTADO EM OBRA  (POR DEMÃO). AF_01/2020_P</v>
          </cell>
          <cell r="C5828" t="str">
            <v>M2</v>
          </cell>
          <cell r="D5828">
            <v>18.55</v>
          </cell>
        </row>
        <row r="5829">
          <cell r="A5829">
            <v>100746</v>
          </cell>
          <cell r="B5829" t="str">
            <v>PINTURA COM TINTA ALQUÍDICA DE ACABAMENTO (ESMALTE SINTÉTICO BRILHANTE) APLICADA A ROLO OU PINCEL SOBRE SUPERFÍCIES METÁLICAS (EXCETO PERFIL) EXECUTADO EM OBRA (POR DEMÃO). AF_01/2020</v>
          </cell>
          <cell r="C5829" t="str">
            <v>M2</v>
          </cell>
          <cell r="D5829">
            <v>18.899999999999999</v>
          </cell>
        </row>
        <row r="5830">
          <cell r="A5830">
            <v>100747</v>
          </cell>
          <cell r="B5830" t="str">
            <v>PINTURA COM TINTA ALQUÍDICA DE ACABAMENTO (ESMALTE SINTÉTICO FOSCO) PULVERIZADA SOBRE PERFIL METÁLICO EXECUTADO EM FÁBRICA (POR DEMÃO). AF_01/2020_P</v>
          </cell>
          <cell r="C5830" t="str">
            <v>M2</v>
          </cell>
          <cell r="D5830">
            <v>7.95</v>
          </cell>
        </row>
        <row r="5831">
          <cell r="A5831">
            <v>100748</v>
          </cell>
          <cell r="B5831" t="str">
            <v>PINTURA COM TINTA ALQUÍDICA DE ACABAMENTO (ESMALTE SINTÉTICO FOSCO) APLICADA A ROLO OU PINCEL SOBRE PERFIL METÁLICO EXECUTADO EM FÁBRICA (POR DEMÃO). AF_01/2020</v>
          </cell>
          <cell r="C5831" t="str">
            <v>M2</v>
          </cell>
          <cell r="D5831">
            <v>8.59</v>
          </cell>
        </row>
        <row r="5832">
          <cell r="A5832">
            <v>100749</v>
          </cell>
          <cell r="B5832" t="str">
            <v>PINTURA COM TINTA ALQUÍDICA DE ACABAMENTO (ESMALTE SINTÉTICO FOSCO) PULVERIZADA SOBRE SUPERFÍCIES METÁLICAS (EXCETO PERFIL) EXECUTADO EM OBRA (POR DEMÃO). AF_01/2020_P</v>
          </cell>
          <cell r="C5832" t="str">
            <v>M2</v>
          </cell>
          <cell r="D5832">
            <v>18.63</v>
          </cell>
        </row>
        <row r="5833">
          <cell r="A5833">
            <v>100750</v>
          </cell>
          <cell r="B5833" t="str">
            <v>PINTURA COM TINTA ALQUÍDICA DE ACABAMENTO (ESMALTE SINTÉTICO FOSCO) APLICADA A ROLO OU PINCEL SOBRE SUPERFÍCIES METÁLICAS (EXCETO PERFIL) EXECUTADO EM OBRA (POR DEMÃO). AF_01/2020</v>
          </cell>
          <cell r="C5833" t="str">
            <v>M2</v>
          </cell>
          <cell r="D5833">
            <v>18.95</v>
          </cell>
        </row>
        <row r="5834">
          <cell r="A5834">
            <v>100751</v>
          </cell>
          <cell r="B5834" t="str">
            <v>PINTURA COM TINTA EPOXÍDICA DE ACABAMENTO PULVERIZADA SOBRE PERFIL METÁLICO EXECUTADO EM FÁBRICA (02 DEMÃOS). AF_01/2020_P</v>
          </cell>
          <cell r="C5834" t="str">
            <v>M2</v>
          </cell>
          <cell r="D5834">
            <v>30.39</v>
          </cell>
        </row>
        <row r="5835">
          <cell r="A5835">
            <v>100752</v>
          </cell>
          <cell r="B5835" t="str">
            <v>PINTURA COM TINTA EPOXÍDICA DE ACABAMENTO APLICADA A ROLO OU PINCEL SOBRE PERFIL METÁLICO EXECUTADO EM FÁBRICA (02 DEMÃOS). AF_01/2020</v>
          </cell>
          <cell r="C5835" t="str">
            <v>M2</v>
          </cell>
          <cell r="D5835">
            <v>35.729999999999997</v>
          </cell>
        </row>
        <row r="5836">
          <cell r="A5836">
            <v>100753</v>
          </cell>
          <cell r="B5836" t="str">
            <v>PINTURA COM TINTA ACRÍLICA DE ACABAMENTO PULVERIZADA SOBRE SUPERFÍCIES METÁLICAS (EXCETO PERFIL) EXECUTADO EM OBRA (02 DEMÃOS). AF_01/2020_P</v>
          </cell>
          <cell r="C5836" t="str">
            <v>M2</v>
          </cell>
          <cell r="D5836">
            <v>17.02</v>
          </cell>
        </row>
        <row r="5837">
          <cell r="A5837">
            <v>100754</v>
          </cell>
          <cell r="B5837" t="str">
            <v>PINTURA COM TINTA ACRÍLICA DE ACABAMENTO APLICADA A ROLO OU PINCEL SOBRE SUPERFÍCIES METÁLICAS (EXCETO PERFIL) EXECUTADO EM OBRA (02 DEMÃOS). AF_01/2020</v>
          </cell>
          <cell r="C5837" t="str">
            <v>M2</v>
          </cell>
          <cell r="D5837">
            <v>22.62</v>
          </cell>
        </row>
        <row r="5838">
          <cell r="A5838">
            <v>100757</v>
          </cell>
          <cell r="B5838" t="str">
            <v>PINTURA COM TINTA ALQUÍDICA DE ACABAMENTO (ESMALTE SINTÉTICO ACETINADO) PULVERIZADA SOBRE SUPERFÍCIES METÁLICAS (EXCETO PERFIL) EXECUTADO EM OBRA (02 DEMÃOS). AF_01/2020_P</v>
          </cell>
          <cell r="C5838" t="str">
            <v>M2</v>
          </cell>
          <cell r="D5838">
            <v>37.51</v>
          </cell>
        </row>
        <row r="5839">
          <cell r="A5839">
            <v>100758</v>
          </cell>
          <cell r="B5839" t="str">
            <v>PINTURA COM TINTA ALQUÍDICA DE ACABAMENTO (ESMALTE SINTÉTICO ACETINADO) APLICADA A ROLO OU PINCEL SOBRE SUPERFÍCIES METÁLICAS (EXCETO PERFIL) EXECUTADO EM OBRA (02 DEMÃOS). AF_01/2020</v>
          </cell>
          <cell r="C5839" t="str">
            <v>M2</v>
          </cell>
          <cell r="D5839">
            <v>38.08</v>
          </cell>
        </row>
        <row r="5840">
          <cell r="A5840">
            <v>100759</v>
          </cell>
          <cell r="B5840" t="str">
            <v>PINTURA COM TINTA ALQUÍDICA DE ACABAMENTO (ESMALTE SINTÉTICO BRILHANTE) PULVERIZADA SOBRE SUPERFÍCIES METÁLICAS (EXCETO PERFIL) EXECUTADO EM OBRA (02 DEMÃOS). AF_01/2020_P</v>
          </cell>
          <cell r="C5840" t="str">
            <v>M2</v>
          </cell>
          <cell r="D5840">
            <v>37.11</v>
          </cell>
        </row>
        <row r="5841">
          <cell r="A5841">
            <v>100760</v>
          </cell>
          <cell r="B5841" t="str">
            <v>PINTURA COM TINTA ALQUÍDICA DE ACABAMENTO (ESMALTE SINTÉTICO BRILHANTE) APLICADA A ROLO OU PINCEL SOBRE SUPERFÍCIES METÁLICAS (EXCETO PERFIL) EXECUTADO EM OBRA (02 DEMÃOS). AF_01/2020</v>
          </cell>
          <cell r="C5841" t="str">
            <v>M2</v>
          </cell>
          <cell r="D5841">
            <v>37.83</v>
          </cell>
        </row>
        <row r="5842">
          <cell r="A5842">
            <v>100761</v>
          </cell>
          <cell r="B5842" t="str">
            <v>PINTURA COM TINTA ALQUÍDICA DE ACABAMENTO (ESMALTE SINTÉTICO FOSCO) PULVERIZADA SOBRE SUPERFÍCIES METÁLICAS (EXCETO PERFIL) EXECUTADO EM OBRA (02 DEMÃOS). AF_01/2020_P</v>
          </cell>
          <cell r="C5842" t="str">
            <v>M2</v>
          </cell>
          <cell r="D5842">
            <v>37.28</v>
          </cell>
        </row>
        <row r="5843">
          <cell r="A5843">
            <v>100762</v>
          </cell>
          <cell r="B5843" t="str">
            <v>PINTURA COM TINTA ALQUÍDICA DE ACABAMENTO (ESMALTE SINTÉTICO FOSCO) APLICADA A ROLO OU PINCEL SOBRE SUPERFÍCIES METÁLICAS (EXCETO PERFIL) EXECUTADO EM OBRA (02 DEMÃOS). AF_01/2020</v>
          </cell>
          <cell r="C5843" t="str">
            <v>M2</v>
          </cell>
          <cell r="D5843">
            <v>37.93</v>
          </cell>
        </row>
        <row r="5844">
          <cell r="A5844">
            <v>102488</v>
          </cell>
          <cell r="B5844" t="str">
            <v>PREPARO DO PISO CIMENTADO PARA PINTURA - LIXAMENTO E LIMPEZA. AF_05/2021</v>
          </cell>
          <cell r="C5844" t="str">
            <v>M2</v>
          </cell>
          <cell r="D5844">
            <v>2.76</v>
          </cell>
        </row>
        <row r="5845">
          <cell r="A5845">
            <v>102489</v>
          </cell>
          <cell r="B5845" t="str">
            <v>PINTURA HIDROFUGANTE COM SILICONE, APLICAÇÃO MANUAL, 2 DEMÃOS. AF_05/2021</v>
          </cell>
          <cell r="C5845" t="str">
            <v>M2</v>
          </cell>
          <cell r="D5845">
            <v>21.21</v>
          </cell>
        </row>
        <row r="5846">
          <cell r="A5846">
            <v>102491</v>
          </cell>
          <cell r="B5846" t="str">
            <v>PINTURA DE PISO COM TINTA ACRÍLICA, APLICAÇÃO MANUAL, 2 DEMÃOS, INCLUSO FUNDO PREPARADOR. AF_05/2021</v>
          </cell>
          <cell r="C5846" t="str">
            <v>M2</v>
          </cell>
          <cell r="D5846">
            <v>15.23</v>
          </cell>
        </row>
        <row r="5847">
          <cell r="A5847">
            <v>102492</v>
          </cell>
          <cell r="B5847" t="str">
            <v>PINTURA DE PISO COM TINTA ACRÍLICA, APLICAÇÃO MANUAL, 3 DEMÃOS, INCLUSO FUNDO PREPARADOR. AF_05/2021</v>
          </cell>
          <cell r="C5847" t="str">
            <v>M2</v>
          </cell>
          <cell r="D5847">
            <v>17.850000000000001</v>
          </cell>
        </row>
        <row r="5848">
          <cell r="A5848">
            <v>102494</v>
          </cell>
          <cell r="B5848" t="str">
            <v>PINTURA DE PISO COM TINTA EPÓXI, APLICAÇÃO MANUAL, 2 DEMÃOS, INCLUSO PRIMER EPÓXI. AF_05/2021</v>
          </cell>
          <cell r="C5848" t="str">
            <v>M2</v>
          </cell>
          <cell r="D5848">
            <v>47.73</v>
          </cell>
        </row>
        <row r="5849">
          <cell r="A5849">
            <v>102496</v>
          </cell>
          <cell r="B5849" t="str">
            <v>PINTURA DE RODAPÉ COM TINTA EPÓXI, APLICAÇÃO MANUAL, 2 DEMÃOS, INCLUSÃO PRIMER EPÓXI. AF_05/2021</v>
          </cell>
          <cell r="C5849" t="str">
            <v>M</v>
          </cell>
          <cell r="D5849">
            <v>10.09</v>
          </cell>
        </row>
        <row r="5850">
          <cell r="A5850">
            <v>102497</v>
          </cell>
          <cell r="B5850" t="str">
            <v>PINTURA DE RODAPÉ EM PEDRA DECORATIVA COM VERNIZ DE POLIURETANO, APLICAÇÃO MANUAL, 3 DEMÃOS. AF_05/2021</v>
          </cell>
          <cell r="C5850" t="str">
            <v>M</v>
          </cell>
          <cell r="D5850">
            <v>3.74</v>
          </cell>
        </row>
        <row r="5851">
          <cell r="A5851">
            <v>102498</v>
          </cell>
          <cell r="B5851" t="str">
            <v>PINTURA DE MEIO-FIO COM TINTA BRANCA A BASE DE CAL (CAIAÇÃO). AF_05/2021</v>
          </cell>
          <cell r="C5851" t="str">
            <v>M</v>
          </cell>
          <cell r="D5851">
            <v>1.23</v>
          </cell>
        </row>
        <row r="5852">
          <cell r="A5852">
            <v>102499</v>
          </cell>
          <cell r="B5852" t="str">
            <v>ENCERAMENTO DE PISO EM MADEIRA. AF_05/2021</v>
          </cell>
          <cell r="C5852" t="str">
            <v>M2</v>
          </cell>
          <cell r="D5852">
            <v>2.33</v>
          </cell>
        </row>
        <row r="5853">
          <cell r="A5853">
            <v>102500</v>
          </cell>
          <cell r="B5853" t="str">
            <v>PINTURA DE DEMARCAÇÃO DE VAGA COM TINTA ACRÍLICA, E = 10 CM, APLICAÇÃO MANUAL. AF_05/2021</v>
          </cell>
          <cell r="C5853" t="str">
            <v>M</v>
          </cell>
          <cell r="D5853">
            <v>3.42</v>
          </cell>
        </row>
        <row r="5854">
          <cell r="A5854">
            <v>102501</v>
          </cell>
          <cell r="B5854" t="str">
            <v>PINTURA DE FAIXA DE PEDESTRE OU ZEBRADA COM TINTA ACRÍLICA, E  = 30 CM, APLICAÇÃO MANUAL. AF_05/2021</v>
          </cell>
          <cell r="C5854" t="str">
            <v>M2</v>
          </cell>
          <cell r="D5854">
            <v>19.100000000000001</v>
          </cell>
        </row>
        <row r="5855">
          <cell r="A5855">
            <v>102504</v>
          </cell>
          <cell r="B5855" t="str">
            <v>PINTURA DE DEMARCAÇÃO DE QUADRA POLIESPORTIVA COM TINTA ACRÍLICA, E = 5 CM, APLICAÇÃO MANUAL. AF_05/2021</v>
          </cell>
          <cell r="C5855" t="str">
            <v>M</v>
          </cell>
          <cell r="D5855">
            <v>7.64</v>
          </cell>
        </row>
        <row r="5856">
          <cell r="A5856">
            <v>102505</v>
          </cell>
          <cell r="B5856" t="str">
            <v>PINTURA DE DEMARCAÇÃO DE QUADRA POLIESPORTIVA COM BORRACHA CLORADA, E = 5 CM, APLICAÇÃO MANUAL. AF_05/2021</v>
          </cell>
          <cell r="C5856" t="str">
            <v>M</v>
          </cell>
          <cell r="D5856">
            <v>7.71</v>
          </cell>
        </row>
        <row r="5857">
          <cell r="A5857">
            <v>102506</v>
          </cell>
          <cell r="B5857" t="str">
            <v>PINTURA DE DEMARCAÇÃO DE QUADRA POLIESPORTIVA COM TINTA EPÓXI, E = 5 CM, APLICAÇÃO MANUAL. AF_05/2021</v>
          </cell>
          <cell r="C5857" t="str">
            <v>M</v>
          </cell>
          <cell r="D5857">
            <v>8.3800000000000008</v>
          </cell>
        </row>
        <row r="5858">
          <cell r="A5858">
            <v>102507</v>
          </cell>
          <cell r="B5858" t="str">
            <v>PINTURA DE DEMARCAÇÃO DE VAGA COM TINTA EPÓXI, E = 10 CM, APLICAÇÃO MANUAL. AF_05/2021</v>
          </cell>
          <cell r="C5858" t="str">
            <v>M</v>
          </cell>
          <cell r="D5858">
            <v>4.8899999999999997</v>
          </cell>
        </row>
        <row r="5859">
          <cell r="A5859">
            <v>102508</v>
          </cell>
          <cell r="B5859" t="str">
            <v>PINTURA DE FAIXA DE PEDESTRE OU ZEBRADA COM TINTA EPÓXI, E  = 30 CM, APLICAÇÃO MANUAL. AF_05/2021</v>
          </cell>
          <cell r="C5859" t="str">
            <v>M2</v>
          </cell>
          <cell r="D5859">
            <v>34.07</v>
          </cell>
        </row>
        <row r="5860">
          <cell r="A5860">
            <v>102509</v>
          </cell>
          <cell r="B5860" t="str">
            <v>PINTURA DE FAIXA DE PEDESTRE OU ZEBRADA TINTA RETRORREFLETIVA A BASE DE RESINA ACRÍLICA COM MICROESFERAS DE VIDRO, E = 30 CM, APLICAÇÃO MANUAL. AF_05/2021</v>
          </cell>
          <cell r="C5860" t="str">
            <v>M2</v>
          </cell>
          <cell r="D5860">
            <v>21.16</v>
          </cell>
        </row>
        <row r="5861">
          <cell r="A5861">
            <v>102512</v>
          </cell>
          <cell r="B5861" t="str">
            <v>PINTURA DE EIXO VIÁRIO SOBRE ASFALTO COM TINTA RETRORREFLETIVA A BASE DE RESINA ACRÍLICA COM MICROESFERAS DE VIDRO, APLICAÇÃO MECÂNICA COM DEMARCADORA AUTOPROPELIDA. AF_05/2021</v>
          </cell>
          <cell r="C5861" t="str">
            <v>M</v>
          </cell>
          <cell r="D5861">
            <v>3.65</v>
          </cell>
        </row>
        <row r="5862">
          <cell r="A5862">
            <v>102513</v>
          </cell>
          <cell r="B5862" t="str">
            <v>PINTURA DE SÍMBOLOS E TEXTOS COM TINTA ACRÍLICA, DEMARCAÇÃO COM FITA ADESIVA E APLICAÇÃO COM ROLO. AF_05/2021</v>
          </cell>
          <cell r="C5862" t="str">
            <v>M2</v>
          </cell>
          <cell r="D5862">
            <v>36.49</v>
          </cell>
        </row>
        <row r="5863">
          <cell r="A5863">
            <v>102520</v>
          </cell>
          <cell r="B5863" t="str">
            <v>PINTURA DE SINALIZAÇÃO VERTICAL DE SEGURANÇA, FAIXAS AMARELA E PRETA, APLICAÇÃO MANUAL, 2 DEMÃOS. AF_05/2021</v>
          </cell>
          <cell r="C5863" t="str">
            <v>M2</v>
          </cell>
          <cell r="D5863">
            <v>62.34</v>
          </cell>
        </row>
        <row r="5864">
          <cell r="A5864">
            <v>101749</v>
          </cell>
          <cell r="B5864" t="str">
            <v>PISO CIMENTADO, TRAÇO 1:3 (CIMENTO E AREIA), ACABAMENTO LISO, ESPESSURA 4,0 CM, PREPARO MECÂNICO DA ARGAMASSA. AF_09/2020</v>
          </cell>
          <cell r="C5864" t="str">
            <v>M2</v>
          </cell>
          <cell r="D5864">
            <v>45.76</v>
          </cell>
        </row>
        <row r="5865">
          <cell r="A5865">
            <v>101750</v>
          </cell>
          <cell r="B5865" t="str">
            <v>PISO CIMENTADO, TRAÇO 1:3 (CIMENTO E AREIA), ACABAMENTO RÚSTICO, ESPESSURA 4,0 CM, PREPARO MECÂNICO DA ARGAMASSA. AF_09/2020</v>
          </cell>
          <cell r="C5865" t="str">
            <v>M2</v>
          </cell>
          <cell r="D5865">
            <v>43.75</v>
          </cell>
        </row>
        <row r="5866">
          <cell r="A5866">
            <v>101729</v>
          </cell>
          <cell r="B5866" t="str">
            <v>PISO EM TACO DE MADEIRA 7X42CM, FIXADO COM COLA BASE DE PVA. AF_09/2020</v>
          </cell>
          <cell r="C5866" t="str">
            <v>M2</v>
          </cell>
          <cell r="D5866">
            <v>197.11</v>
          </cell>
        </row>
        <row r="5867">
          <cell r="A5867">
            <v>101746</v>
          </cell>
          <cell r="B5867" t="str">
            <v>ASSOALHO DE MADEIRA. AF_09/2020</v>
          </cell>
          <cell r="C5867" t="str">
            <v>M2</v>
          </cell>
          <cell r="D5867">
            <v>311.04000000000002</v>
          </cell>
        </row>
        <row r="5868">
          <cell r="A5868">
            <v>101751</v>
          </cell>
          <cell r="B5868" t="str">
            <v>PISO EM TACO DE MADEIRA 7X21CM, FIXADO COM COLA BASE DE PVA. AF_09/2020</v>
          </cell>
          <cell r="C5868" t="str">
            <v>M2</v>
          </cell>
          <cell r="D5868">
            <v>202.09</v>
          </cell>
        </row>
        <row r="5869">
          <cell r="A5869">
            <v>87246</v>
          </cell>
          <cell r="B5869" t="str">
            <v>REVESTIMENTO CERÂMICO PARA PISO COM PLACAS TIPO ESMALTADA EXTRA DE DIMENSÕES 35X35 CM APLICADA EM AMBIENTES DE ÁREA MENOR QUE 5 M2. AF_06/2014</v>
          </cell>
          <cell r="C5869" t="str">
            <v>M2</v>
          </cell>
          <cell r="D5869">
            <v>55.78</v>
          </cell>
        </row>
        <row r="5870">
          <cell r="A5870">
            <v>87247</v>
          </cell>
          <cell r="B5870" t="str">
            <v>REVESTIMENTO CERÂMICO PARA PISO COM PLACAS TIPO ESMALTADA EXTRA DE DIMENSÕES 35X35 CM APLICADA EM AMBIENTES DE ÁREA ENTRE 5 M2 E 10 M2. AF_06/2014</v>
          </cell>
          <cell r="C5870" t="str">
            <v>M2</v>
          </cell>
          <cell r="D5870">
            <v>49.74</v>
          </cell>
        </row>
        <row r="5871">
          <cell r="A5871">
            <v>87248</v>
          </cell>
          <cell r="B5871" t="str">
            <v>REVESTIMENTO CERÂMICO PARA PISO COM PLACAS TIPO ESMALTADA EXTRA DE DIMENSÕES 35X35 CM APLICADA EM AMBIENTES DE ÁREA MAIOR QUE 10 M2. AF_06/2014</v>
          </cell>
          <cell r="C5871" t="str">
            <v>M2</v>
          </cell>
          <cell r="D5871">
            <v>44.91</v>
          </cell>
        </row>
        <row r="5872">
          <cell r="A5872">
            <v>87249</v>
          </cell>
          <cell r="B5872" t="str">
            <v>REVESTIMENTO CERÂMICO PARA PISO COM PLACAS TIPO ESMALTADA EXTRA DE DIMENSÕES 45X45 CM APLICADA EM AMBIENTES DE ÁREA MENOR QUE 5 M2. AF_06/2014</v>
          </cell>
          <cell r="C5872" t="str">
            <v>M2</v>
          </cell>
          <cell r="D5872">
            <v>61.82</v>
          </cell>
        </row>
        <row r="5873">
          <cell r="A5873">
            <v>87250</v>
          </cell>
          <cell r="B5873" t="str">
            <v>REVESTIMENTO CERÂMICO PARA PISO COM PLACAS TIPO ESMALTADA EXTRA DE DIMENSÕES 45X45 CM APLICADA EM AMBIENTES DE ÁREA ENTRE 5 M2 E 10 M2. AF_06/2014</v>
          </cell>
          <cell r="C5873" t="str">
            <v>M2</v>
          </cell>
          <cell r="D5873">
            <v>52.28</v>
          </cell>
        </row>
        <row r="5874">
          <cell r="A5874">
            <v>87251</v>
          </cell>
          <cell r="B5874" t="str">
            <v>REVESTIMENTO CERÂMICO PARA PISO COM PLACAS TIPO ESMALTADA EXTRA DE DIMENSÕES 45X45 CM APLICADA EM AMBIENTES DE ÁREA MAIOR QUE 10 M2. AF_06/2014</v>
          </cell>
          <cell r="C5874" t="str">
            <v>M2</v>
          </cell>
          <cell r="D5874">
            <v>46.14</v>
          </cell>
        </row>
        <row r="5875">
          <cell r="A5875">
            <v>87255</v>
          </cell>
          <cell r="B5875" t="str">
            <v>REVESTIMENTO CERÂMICO PARA PISO COM PLACAS TIPO ESMALTADA EXTRA DE DIMENSÕES 60X60 CM APLICADA EM AMBIENTES DE ÁREA MENOR QUE 5 M2. AF_06/2014</v>
          </cell>
          <cell r="C5875" t="str">
            <v>M2</v>
          </cell>
          <cell r="D5875">
            <v>102.39</v>
          </cell>
        </row>
        <row r="5876">
          <cell r="A5876">
            <v>87256</v>
          </cell>
          <cell r="B5876" t="str">
            <v>REVESTIMENTO CERÂMICO PARA PISO COM PLACAS TIPO ESMALTADA EXTRA DE DIMENSÕES 60X60 CM APLICADA EM AMBIENTES DE ÁREA ENTRE 5 M2 E 10 M2. AF_06/2014</v>
          </cell>
          <cell r="C5876" t="str">
            <v>M2</v>
          </cell>
          <cell r="D5876">
            <v>90.66</v>
          </cell>
        </row>
        <row r="5877">
          <cell r="A5877">
            <v>87257</v>
          </cell>
          <cell r="B5877" t="str">
            <v>REVESTIMENTO CERÂMICO PARA PISO COM PLACAS TIPO ESMALTADA EXTRA DE DIMENSÕES 60X60 CM APLICADA EM AMBIENTES DE ÁREA MAIOR QUE 10 M2. AF_06/2014</v>
          </cell>
          <cell r="C5877" t="str">
            <v>M2</v>
          </cell>
          <cell r="D5877">
            <v>83.4</v>
          </cell>
        </row>
        <row r="5878">
          <cell r="A5878">
            <v>87258</v>
          </cell>
          <cell r="B5878" t="str">
            <v>REVESTIMENTO CERÂMICO PARA PISO COM PLACAS TIPO PORCELANATO DE DIMENSÕES 45X45 CM APLICADA EM AMBIENTES DE ÁREA MENOR QUE 5 M². AF_06/2014</v>
          </cell>
          <cell r="C5878" t="str">
            <v>M2</v>
          </cell>
          <cell r="D5878">
            <v>139.38999999999999</v>
          </cell>
        </row>
        <row r="5879">
          <cell r="A5879">
            <v>87259</v>
          </cell>
          <cell r="B5879" t="str">
            <v>REVESTIMENTO CERÂMICO PARA PISO COM PLACAS TIPO PORCELANATO DE DIMENSÕES 45X45 CM APLICADA EM AMBIENTES DE ÁREA ENTRE 5 M² E 10 M². AF_06/2014</v>
          </cell>
          <cell r="C5879" t="str">
            <v>M2</v>
          </cell>
          <cell r="D5879">
            <v>128.26</v>
          </cell>
        </row>
        <row r="5880">
          <cell r="A5880">
            <v>87260</v>
          </cell>
          <cell r="B5880" t="str">
            <v>REVESTIMENTO CERÂMICO PARA PISO COM PLACAS TIPO PORCELANATO DE DIMENSÕES 45X45 CM APLICADA EM AMBIENTES DE ÁREA MAIOR QUE 10 M². AF_06/2014</v>
          </cell>
          <cell r="C5880" t="str">
            <v>M2</v>
          </cell>
          <cell r="D5880">
            <v>121.79</v>
          </cell>
        </row>
        <row r="5881">
          <cell r="A5881">
            <v>87261</v>
          </cell>
          <cell r="B5881" t="str">
            <v>REVESTIMENTO CERÂMICO PARA PISO COM PLACAS TIPO PORCELANATO DE DIMENSÕES 60X60 CM APLICADA EM AMBIENTES DE ÁREA MENOR QUE 5 M². AF_06/2014</v>
          </cell>
          <cell r="C5881" t="str">
            <v>M2</v>
          </cell>
          <cell r="D5881">
            <v>160.13999999999999</v>
          </cell>
        </row>
        <row r="5882">
          <cell r="A5882">
            <v>87262</v>
          </cell>
          <cell r="B5882" t="str">
            <v>REVESTIMENTO CERÂMICO PARA PISO COM PLACAS TIPO PORCELANATO DE DIMENSÕES 60X60 CM APLICADA EM AMBIENTES DE ÁREA ENTRE 5 M² E 10 M². AF_06/2014</v>
          </cell>
          <cell r="C5882" t="str">
            <v>M2</v>
          </cell>
          <cell r="D5882">
            <v>146.99</v>
          </cell>
        </row>
        <row r="5883">
          <cell r="A5883">
            <v>87263</v>
          </cell>
          <cell r="B5883" t="str">
            <v>REVESTIMENTO CERÂMICO PARA PISO COM PLACAS TIPO PORCELANATO DE DIMENSÕES 60X60 CM APLICADA EM AMBIENTES DE ÁREA MAIOR QUE 10 M². AF_06/2014</v>
          </cell>
          <cell r="C5883" t="str">
            <v>M2</v>
          </cell>
          <cell r="D5883">
            <v>139.36000000000001</v>
          </cell>
        </row>
        <row r="5884">
          <cell r="A5884">
            <v>89046</v>
          </cell>
          <cell r="B5884" t="str">
            <v>(COMPOSIÇÃO REPRESENTATIVA) DO SERVIÇO DE REVESTIMENTO CERÂMICO PARA PISO COM PLACAS TIPO ESMALTADA EXTRA DE DIMENSÕES 35X35 CM, PARA EDIFICAÇÃO HABITACIONAL MULTIFAMILIAR (PRÉDIO). AF_11/2014</v>
          </cell>
          <cell r="C5884" t="str">
            <v>M2</v>
          </cell>
          <cell r="D5884">
            <v>49.5</v>
          </cell>
        </row>
        <row r="5885">
          <cell r="A5885">
            <v>89171</v>
          </cell>
          <cell r="B5885" t="str">
            <v>(COMPOSIÇÃO REPRESENTATIVA) DO SERVIÇO DE REVESTIMENTO CERÂMICO PARA PISO COM PLACAS TIPO ESMALTADA EXTRA DE DIMENSÕES 35X35 CM, PARA EDIFICAÇÃO HABITACIONAL UNIFAMILIAR (CASA) E EDIFICAÇÃO PÚBLICA PADRÃO. AF_11/2014</v>
          </cell>
          <cell r="C5885" t="str">
            <v>M2</v>
          </cell>
          <cell r="D5885">
            <v>47.11</v>
          </cell>
        </row>
        <row r="5886">
          <cell r="A5886">
            <v>93389</v>
          </cell>
          <cell r="B5886" t="str">
            <v>REVESTIMENTO CERÂMICO PARA PISO COM PLACAS TIPO ESMALTADA PADRÃO POPULAR DE DIMENSÕES 35X35 CM APLICADA EM AMBIENTES DE ÁREA MENOR QUE 5 M2. AF_06/2014</v>
          </cell>
          <cell r="C5886" t="str">
            <v>M2</v>
          </cell>
          <cell r="D5886">
            <v>50.17</v>
          </cell>
        </row>
        <row r="5887">
          <cell r="A5887">
            <v>93390</v>
          </cell>
          <cell r="B5887" t="str">
            <v>REVESTIMENTO CERÂMICO PARA PISO COM PLACAS TIPO ESMALTADA PADRÃO POPULAR DE DIMENSÕES 35X35 CM APLICADA EM AMBIENTES DE ÁREA ENTRE 5 M2 E 10 M2. AF_06/2014</v>
          </cell>
          <cell r="C5887" t="str">
            <v>M2</v>
          </cell>
          <cell r="D5887">
            <v>44.24</v>
          </cell>
        </row>
        <row r="5888">
          <cell r="A5888">
            <v>93391</v>
          </cell>
          <cell r="B5888" t="str">
            <v>REVESTIMENTO CERÂMICO PARA PISO COM PLACAS TIPO ESMALTADA PADRÃO POPULAR DE DIMENSÕES 35X35 CM APLICADA EM AMBIENTES DE ÁREA MAIOR QUE 10 M2. AF_06/2014</v>
          </cell>
          <cell r="C5888" t="str">
            <v>M2</v>
          </cell>
          <cell r="D5888">
            <v>39.409999999999997</v>
          </cell>
        </row>
        <row r="5889">
          <cell r="A5889">
            <v>98671</v>
          </cell>
          <cell r="B5889" t="str">
            <v>PISO EM GRANITO APLICADO EM AMBIENTES INTERNOS. AF_09/2020</v>
          </cell>
          <cell r="C5889" t="str">
            <v>M2</v>
          </cell>
          <cell r="D5889">
            <v>383.46</v>
          </cell>
        </row>
        <row r="5890">
          <cell r="A5890">
            <v>98672</v>
          </cell>
          <cell r="B5890" t="str">
            <v>PISO EM MÁRMORE APLICADO EM AMBIENTES INTERNOS. AF_09/2020</v>
          </cell>
          <cell r="C5890" t="str">
            <v>M2</v>
          </cell>
          <cell r="D5890">
            <v>503.95</v>
          </cell>
        </row>
        <row r="5891">
          <cell r="A5891">
            <v>98678</v>
          </cell>
          <cell r="B5891" t="str">
            <v>PISO ELEVADO COM ESTRUTURA EM AÇO, COMPOSTO POR PEDESTAIS E LONGARINAS. AF_09/2020</v>
          </cell>
          <cell r="C5891" t="str">
            <v>M2</v>
          </cell>
          <cell r="D5891">
            <v>491.73</v>
          </cell>
        </row>
        <row r="5892">
          <cell r="A5892">
            <v>98679</v>
          </cell>
          <cell r="B5892" t="str">
            <v>PISO CIMENTADO, TRAÇO 1:3 (CIMENTO E AREIA), ACABAMENTO LISO, ESPESSURA 2,0 CM, PREPARO MECÂNICO DA ARGAMASSA. AF_09/2020</v>
          </cell>
          <cell r="C5892" t="str">
            <v>M2</v>
          </cell>
          <cell r="D5892">
            <v>30.9</v>
          </cell>
        </row>
        <row r="5893">
          <cell r="A5893">
            <v>98680</v>
          </cell>
          <cell r="B5893" t="str">
            <v>PISO CIMENTADO, TRAÇO 1:3 (CIMENTO E AREIA), ACABAMENTO LISO, ESPESSURA 3,0 CM, PREPARO MECÂNICO DA ARGAMASSA. AF_09/2020</v>
          </cell>
          <cell r="C5893" t="str">
            <v>M2</v>
          </cell>
          <cell r="D5893">
            <v>39.08</v>
          </cell>
        </row>
        <row r="5894">
          <cell r="A5894">
            <v>98681</v>
          </cell>
          <cell r="B5894" t="str">
            <v>PISO CIMENTADO, TRAÇO 1:3 (CIMENTO E AREIA), ACABAMENTO RÚSTICO, ESPESSURA 2,0 CM, PREPARO MECÂNICO DA ARGAMASSA. AF_09/2020</v>
          </cell>
          <cell r="C5894" t="str">
            <v>M2</v>
          </cell>
          <cell r="D5894">
            <v>28.89</v>
          </cell>
        </row>
        <row r="5895">
          <cell r="A5895">
            <v>98682</v>
          </cell>
          <cell r="B5895" t="str">
            <v>PISO CIMENTADO, TRAÇO 1:3 (CIMENTO E AREIA), ACABAMENTO RÚSTICO, ESPESSURA 3,0 CM, PREPARO MECÂNICO DA ARGAMASSA. AF_09/2020</v>
          </cell>
          <cell r="C5895" t="str">
            <v>M2</v>
          </cell>
          <cell r="D5895">
            <v>37.07</v>
          </cell>
        </row>
        <row r="5896">
          <cell r="A5896">
            <v>98685</v>
          </cell>
          <cell r="B5896" t="str">
            <v>RODAPÉ EM GRANITO, ALTURA 10 CM. AF_09/2020</v>
          </cell>
          <cell r="C5896" t="str">
            <v>M</v>
          </cell>
          <cell r="D5896">
            <v>69.19</v>
          </cell>
        </row>
        <row r="5897">
          <cell r="A5897">
            <v>98686</v>
          </cell>
          <cell r="B5897" t="str">
            <v>RODAPÉ EM LADRILHO HIDRÁULICO, ALTURA 7 CM. AF_09/2020</v>
          </cell>
          <cell r="C5897" t="str">
            <v>M</v>
          </cell>
          <cell r="D5897">
            <v>34.07</v>
          </cell>
        </row>
        <row r="5898">
          <cell r="A5898">
            <v>98688</v>
          </cell>
          <cell r="B5898" t="str">
            <v>RODAPÉ EM POLIESTIRENO, ALTURA 5 CM. AF_09/2020</v>
          </cell>
          <cell r="C5898" t="str">
            <v>M</v>
          </cell>
          <cell r="D5898">
            <v>56.15</v>
          </cell>
        </row>
        <row r="5899">
          <cell r="A5899">
            <v>98689</v>
          </cell>
          <cell r="B5899" t="str">
            <v>SOLEIRA EM GRANITO, LARGURA 15 CM, ESPESSURA 2,0 CM. AF_09/2020</v>
          </cell>
          <cell r="C5899" t="str">
            <v>M</v>
          </cell>
          <cell r="D5899">
            <v>97.81</v>
          </cell>
        </row>
        <row r="5900">
          <cell r="A5900">
            <v>101090</v>
          </cell>
          <cell r="B5900" t="str">
            <v>PISO EM PEDRA PORTUGUESA ASSENTADO SOBRE ARGAMASSA SECA DE CIMENTO E AREIA, TRAÇO 1:3, REJUNTADO COM CIMENTO COMUM. AF_05/2020</v>
          </cell>
          <cell r="C5900" t="str">
            <v>M2</v>
          </cell>
          <cell r="D5900">
            <v>186.23</v>
          </cell>
        </row>
        <row r="5901">
          <cell r="A5901">
            <v>101091</v>
          </cell>
          <cell r="B5901" t="str">
            <v>PISO EM LADRILHO HIDRÁULICO APLICADO EM AMBIENTES EXTERNOS. AF_05/2020</v>
          </cell>
          <cell r="C5901" t="str">
            <v>M2</v>
          </cell>
          <cell r="D5901">
            <v>123.68</v>
          </cell>
        </row>
        <row r="5902">
          <cell r="A5902">
            <v>101725</v>
          </cell>
          <cell r="B5902" t="str">
            <v>PISO EM LADRILHO HIDRÁULICO APLICADO EM AMBIENTES INTERNOS DE ÁREA MENOR QUE 5 M², INCLUSO APLICAÇÃO DE RESINA. AF_09/2020</v>
          </cell>
          <cell r="C5902" t="str">
            <v>M2</v>
          </cell>
          <cell r="D5902">
            <v>226.46</v>
          </cell>
        </row>
        <row r="5903">
          <cell r="A5903">
            <v>101726</v>
          </cell>
          <cell r="B5903" t="str">
            <v>PISO EM LADRILHO HIDRÁULICO APLICADO EM AMBIENTES INTERNOS DE ÁREA ENTRE 5 E 15 M², INCLUSO APLICAÇÃO DE RESINA. AF_09/2020</v>
          </cell>
          <cell r="C5903" t="str">
            <v>M2</v>
          </cell>
          <cell r="D5903">
            <v>155.97999999999999</v>
          </cell>
        </row>
        <row r="5904">
          <cell r="A5904">
            <v>101731</v>
          </cell>
          <cell r="B5904" t="str">
            <v>PISO EM PEDRA  ASSENTADO SOBRE ARGAMASSA 1:3 (CIMENTO E AREIA). AF_09/2020</v>
          </cell>
          <cell r="C5904" t="str">
            <v>M2</v>
          </cell>
          <cell r="D5904">
            <v>272.61</v>
          </cell>
        </row>
        <row r="5905">
          <cell r="A5905">
            <v>101732</v>
          </cell>
          <cell r="B5905" t="str">
            <v>PISO EM PEDRA ARDÓSIA ASSENTADO SOBRE ARGAMASSA 1:3 (CIMENTO E AREIA). AF_09/2020</v>
          </cell>
          <cell r="C5905" t="str">
            <v>M2</v>
          </cell>
          <cell r="D5905">
            <v>81.739999999999995</v>
          </cell>
        </row>
        <row r="5906">
          <cell r="A5906">
            <v>101094</v>
          </cell>
          <cell r="B5906" t="str">
            <v>PISO PODOTÁTIL, DIRECIONAL OU ALERTA, ASSENTADO SOBRE ARGAMASSA. AF_05/2020</v>
          </cell>
          <cell r="C5906" t="str">
            <v>M</v>
          </cell>
          <cell r="D5906">
            <v>137.63</v>
          </cell>
        </row>
        <row r="5907">
          <cell r="A5907">
            <v>101727</v>
          </cell>
          <cell r="B5907" t="str">
            <v>PISO VINÍLICO SEMI-FLEXÍVEL EM PLACAS, PADRÃO LISO, ESPESSURA 3,2 MM, FIXADO COM COLA. AF_09/2020</v>
          </cell>
          <cell r="C5907" t="str">
            <v>M2</v>
          </cell>
          <cell r="D5907">
            <v>160.07</v>
          </cell>
        </row>
        <row r="5908">
          <cell r="A5908">
            <v>101733</v>
          </cell>
          <cell r="B5908" t="str">
            <v>PISO DE BORRACHA PASTILHADO/FRISADO, ESPESSURA 7MM, ASSENTADO COM ARGAMASSA. AF_09/2020</v>
          </cell>
          <cell r="C5908" t="str">
            <v>M2</v>
          </cell>
          <cell r="D5908">
            <v>217.9</v>
          </cell>
        </row>
        <row r="5909">
          <cell r="A5909">
            <v>101734</v>
          </cell>
          <cell r="B5909" t="str">
            <v>PISO DE BORRACHA PASTILHADO, ESPESSURA 15MM, ASSENTADO COM ARGAMASSA. AF_09/2020</v>
          </cell>
          <cell r="C5909" t="str">
            <v>M2</v>
          </cell>
          <cell r="D5909">
            <v>332.01</v>
          </cell>
        </row>
        <row r="5910">
          <cell r="A5910">
            <v>101735</v>
          </cell>
          <cell r="B5910" t="str">
            <v>PISO DE BORRACHA ESPORTIVO, ESPESSURA 15MM, ASSENTADO COM ARGAMASSA. AF_09/2020</v>
          </cell>
          <cell r="C5910" t="str">
            <v>M2</v>
          </cell>
          <cell r="D5910">
            <v>340.29</v>
          </cell>
        </row>
        <row r="5911">
          <cell r="A5911">
            <v>101736</v>
          </cell>
          <cell r="B5911" t="str">
            <v>PISO DE BORRACHA PASTILHADO, ESPESSURA 3,5MM, FIXADO COM ADESIVO ACRÍLICO. AF_09/2020</v>
          </cell>
          <cell r="C5911" t="str">
            <v>M2</v>
          </cell>
          <cell r="D5911">
            <v>76.42</v>
          </cell>
        </row>
        <row r="5912">
          <cell r="A5912">
            <v>101737</v>
          </cell>
          <cell r="B5912" t="str">
            <v>PISO DE BORRACHA CANELADO, ESPESSURA 3,5MM, FIXADO COM ADESIVO ACRÍLICO. AF_09/2020</v>
          </cell>
          <cell r="C5912" t="str">
            <v>M2</v>
          </cell>
          <cell r="D5912">
            <v>92.8</v>
          </cell>
        </row>
        <row r="5913">
          <cell r="A5913">
            <v>101748</v>
          </cell>
          <cell r="B5913" t="str">
            <v>PREPARO DE CONTRAPISO COM POLITRIZ. AF_09/2020</v>
          </cell>
          <cell r="C5913" t="str">
            <v>M2</v>
          </cell>
          <cell r="D5913">
            <v>2.78</v>
          </cell>
        </row>
        <row r="5914">
          <cell r="A5914">
            <v>101092</v>
          </cell>
          <cell r="B5914" t="str">
            <v>PISO EM GRANITO APLICADO EM CALÇADAS OU PISOS EXTERNOS. AF_05/2020</v>
          </cell>
          <cell r="C5914" t="str">
            <v>M2</v>
          </cell>
          <cell r="D5914">
            <v>391.92</v>
          </cell>
        </row>
        <row r="5915">
          <cell r="A5915">
            <v>101093</v>
          </cell>
          <cell r="B5915" t="str">
            <v>PISO EM MÁRMORE APLICADO EM CALÇADAS OU PISOS EXTERNOS. AF_05/2020</v>
          </cell>
          <cell r="C5915" t="str">
            <v>M2</v>
          </cell>
          <cell r="D5915">
            <v>512.41</v>
          </cell>
        </row>
        <row r="5916">
          <cell r="A5916">
            <v>98695</v>
          </cell>
          <cell r="B5916" t="str">
            <v>SOLEIRA EM MÁRMORE, LARGURA 15 CM, ESPESSURA 2,0 CM. AF_09/2020</v>
          </cell>
          <cell r="C5916" t="str">
            <v>M</v>
          </cell>
          <cell r="D5916">
            <v>87.74</v>
          </cell>
        </row>
        <row r="5917">
          <cell r="A5917">
            <v>98697</v>
          </cell>
          <cell r="B5917" t="str">
            <v>RODAPÉ EM MÁRMORE, ALTURA 7 CM. AF_09/2020</v>
          </cell>
          <cell r="C5917" t="str">
            <v>M</v>
          </cell>
          <cell r="D5917">
            <v>58.37</v>
          </cell>
        </row>
        <row r="5918">
          <cell r="A5918">
            <v>101738</v>
          </cell>
          <cell r="B5918" t="str">
            <v>RODAPÉ EM MADEIRA, ALTURA 7CM, FIXADO COM COLA. AF_09/2020</v>
          </cell>
          <cell r="C5918" t="str">
            <v>M</v>
          </cell>
          <cell r="D5918">
            <v>27.41</v>
          </cell>
        </row>
        <row r="5919">
          <cell r="A5919">
            <v>101739</v>
          </cell>
          <cell r="B5919" t="str">
            <v>RODAPÉ EM MADEIRA, ALTURA 7CM, FIXADO COM COLA E PARAFUSOS. AF_09/2020</v>
          </cell>
          <cell r="C5919" t="str">
            <v>M</v>
          </cell>
          <cell r="D5919">
            <v>29.79</v>
          </cell>
        </row>
        <row r="5920">
          <cell r="A5920">
            <v>88648</v>
          </cell>
          <cell r="B5920" t="str">
            <v>RODAPÉ CERÂMICO DE 7CM DE ALTURA COM PLACAS TIPO ESMALTADA EXTRA  DE DIMENSÕES 35X35CM. AF_06/2014</v>
          </cell>
          <cell r="C5920" t="str">
            <v>M</v>
          </cell>
          <cell r="D5920">
            <v>6.61</v>
          </cell>
        </row>
        <row r="5921">
          <cell r="A5921">
            <v>88649</v>
          </cell>
          <cell r="B5921" t="str">
            <v>RODAPÉ CERÂMICO DE 7CM DE ALTURA COM PLACAS TIPO ESMALTADA EXTRA DE DIMENSÕES 45X45CM. AF_06/2014</v>
          </cell>
          <cell r="C5921" t="str">
            <v>M</v>
          </cell>
          <cell r="D5921">
            <v>7.52</v>
          </cell>
        </row>
        <row r="5922">
          <cell r="A5922">
            <v>88650</v>
          </cell>
          <cell r="B5922" t="str">
            <v>RODAPÉ CERÂMICO DE 7CM DE ALTURA COM PLACAS TIPO ESMALTADA EXTRA DE DIMENSÕES 60X60CM. AF_06/2014</v>
          </cell>
          <cell r="C5922" t="str">
            <v>M</v>
          </cell>
          <cell r="D5922">
            <v>14.84</v>
          </cell>
        </row>
        <row r="5923">
          <cell r="A5923">
            <v>96467</v>
          </cell>
          <cell r="B5923" t="str">
            <v>RODAPÉ CERÂMICO DE 7CM DE ALTURA COM PLACAS TIPO ESMALTADA COMERCIAL DE DIMENSÕES 35X35CM (PADRAO POPULAR). AF_06/2017</v>
          </cell>
          <cell r="C5923" t="str">
            <v>M</v>
          </cell>
          <cell r="D5923">
            <v>5.98</v>
          </cell>
        </row>
        <row r="5924">
          <cell r="A5924">
            <v>101740</v>
          </cell>
          <cell r="B5924" t="str">
            <v>RODAPÉ EM ARDÓSIA ALTURA 10CM. AF_09/2020</v>
          </cell>
          <cell r="C5924" t="str">
            <v>M</v>
          </cell>
          <cell r="D5924">
            <v>39.85</v>
          </cell>
        </row>
        <row r="5925">
          <cell r="A5925">
            <v>101741</v>
          </cell>
          <cell r="B5925" t="str">
            <v>RODAPÉ EM MARMORITE, ALTURA 10CM. AF_09/2020</v>
          </cell>
          <cell r="C5925" t="str">
            <v>M</v>
          </cell>
          <cell r="D5925">
            <v>18.63</v>
          </cell>
        </row>
        <row r="5926">
          <cell r="A5926">
            <v>94990</v>
          </cell>
          <cell r="B5926" t="str">
            <v>EXECUÇÃO DE PASSEIO (CALÇADA) OU PISO DE CONCRETO COM CONCRETO MOLDADO IN LOCO, FEITO EM OBRA, ACABAMENTO CONVENCIONAL, NÃO ARMADO. AF_07/2016</v>
          </cell>
          <cell r="C5926" t="str">
            <v>M3</v>
          </cell>
          <cell r="D5926">
            <v>687.22</v>
          </cell>
        </row>
        <row r="5927">
          <cell r="A5927">
            <v>94991</v>
          </cell>
          <cell r="B5927" t="str">
            <v>EXECUÇÃO DE PASSEIO (CALÇADA) OU PISO DE CONCRETO COM CONCRETO MOLDADO IN LOCO, USINADO, ACABAMENTO CONVENCIONAL, NÃO ARMADO. AF_07/2016</v>
          </cell>
          <cell r="C5927" t="str">
            <v>M3</v>
          </cell>
          <cell r="D5927">
            <v>750.24</v>
          </cell>
        </row>
        <row r="5928">
          <cell r="A5928">
            <v>94992</v>
          </cell>
          <cell r="B5928" t="str">
            <v>EXECUÇÃO DE PASSEIO (CALÇADA) OU PISO DE CONCRETO COM CONCRETO MOLDADO IN LOCO, FEITO EM OBRA, ACABAMENTO CONVENCIONAL, ESPESSURA 6 CM, ARMADO. AF_07/2016</v>
          </cell>
          <cell r="C5928" t="str">
            <v>M2</v>
          </cell>
          <cell r="D5928">
            <v>102.18</v>
          </cell>
        </row>
        <row r="5929">
          <cell r="A5929">
            <v>94993</v>
          </cell>
          <cell r="B5929" t="str">
            <v>EXECUÇÃO DE PASSEIO (CALÇADA) OU PISO DE CONCRETO COM CONCRETO MOLDADO IN LOCO, USINADO, ACABAMENTO CONVENCIONAL, ESPESSURA 6 CM, ARMADO. AF_07/2016</v>
          </cell>
          <cell r="C5929" t="str">
            <v>M2</v>
          </cell>
          <cell r="D5929">
            <v>105.96</v>
          </cell>
        </row>
        <row r="5930">
          <cell r="A5930">
            <v>94994</v>
          </cell>
          <cell r="B5930" t="str">
            <v>EXECUÇÃO DE PASSEIO (CALÇADA) OU PISO DE CONCRETO COM CONCRETO MOLDADO IN LOCO, FEITO EM OBRA, ACABAMENTO CONVENCIONAL, ESPESSURA 8 CM, ARMADO. AF_07/2016</v>
          </cell>
          <cell r="C5930" t="str">
            <v>M2</v>
          </cell>
          <cell r="D5930">
            <v>117.03</v>
          </cell>
        </row>
        <row r="5931">
          <cell r="A5931">
            <v>94995</v>
          </cell>
          <cell r="B5931" t="str">
            <v>EXECUÇÃO DE PASSEIO (CALÇADA) OU PISO DE CONCRETO COM CONCRETO MOLDADO IN LOCO, USINADO, ACABAMENTO CONVENCIONAL, ESPESSURA 8 CM, ARMADO. AF_07/2016</v>
          </cell>
          <cell r="C5931" t="str">
            <v>M2</v>
          </cell>
          <cell r="D5931">
            <v>122.07</v>
          </cell>
        </row>
        <row r="5932">
          <cell r="A5932">
            <v>94996</v>
          </cell>
          <cell r="B5932" t="str">
            <v>EXECUÇÃO DE PASSEIO (CALÇADA) OU PISO DE CONCRETO COM CONCRETO MOLDADO IN LOCO, FEITO EM OBRA, ACABAMENTO CONVENCIONAL, ESPESSURA 10 CM, ARMADO. AF_07/2016</v>
          </cell>
          <cell r="C5932" t="str">
            <v>M2</v>
          </cell>
          <cell r="D5932">
            <v>130.87</v>
          </cell>
        </row>
        <row r="5933">
          <cell r="A5933">
            <v>94997</v>
          </cell>
          <cell r="B5933" t="str">
            <v>EXECUÇÃO DE PASSEIO (CALÇADA) OU PISO DE CONCRETO COM CONCRETO MOLDADO IN LOCO, USINADO, ACABAMENTO CONVENCIONAL, ESPESSURA 10 CM, ARMADO. AF_07/2016</v>
          </cell>
          <cell r="C5933" t="str">
            <v>M2</v>
          </cell>
          <cell r="D5933">
            <v>137.18</v>
          </cell>
        </row>
        <row r="5934">
          <cell r="A5934">
            <v>94998</v>
          </cell>
          <cell r="B5934" t="str">
            <v>EXECUÇÃO DE PASSEIO (CALÇADA) OU PISO DE CONCRETO COM CONCRETO MOLDADO IN LOCO, FEITO EM OBRA, ACABAMENTO CONVENCIONAL, ESPESSURA 12 CM, ARMADO. AF_07/2016</v>
          </cell>
          <cell r="C5934" t="str">
            <v>M2</v>
          </cell>
          <cell r="D5934">
            <v>145.54</v>
          </cell>
        </row>
        <row r="5935">
          <cell r="A5935">
            <v>94999</v>
          </cell>
          <cell r="B5935" t="str">
            <v>EXECUÇÃO DE PASSEIO (CALÇADA) OU PISO DE CONCRETO COM CONCRETO MOLDADO IN LOCO, USINADO, ACABAMENTO CONVENCIONAL, ESPESSURA 12 CM, ARMADO. AF_07/2016</v>
          </cell>
          <cell r="C5935" t="str">
            <v>M2</v>
          </cell>
          <cell r="D5935">
            <v>153.1</v>
          </cell>
        </row>
        <row r="5936">
          <cell r="A5936">
            <v>101747</v>
          </cell>
          <cell r="B5936" t="str">
            <v>PISO EM CONCRETO 20 MPA PREPARO MECÂNICO, ESPESSURA 7CM. AF_09/2020</v>
          </cell>
          <cell r="C5936" t="str">
            <v>M2</v>
          </cell>
          <cell r="D5936">
            <v>72.41</v>
          </cell>
        </row>
        <row r="5937">
          <cell r="A5937">
            <v>101743</v>
          </cell>
          <cell r="B5937" t="str">
            <v>PISO TÊXTIL (CARPETE) EM PLACA. AF_09/2020</v>
          </cell>
          <cell r="C5937" t="str">
            <v>M2</v>
          </cell>
          <cell r="D5937">
            <v>154.63999999999999</v>
          </cell>
        </row>
        <row r="5938">
          <cell r="A5938">
            <v>101744</v>
          </cell>
          <cell r="B5938" t="str">
            <v>PISO TÊXTIL (CARPETE) EM MANTA (ROLO) E = 6 A 7 MM. AF_09/2020</v>
          </cell>
          <cell r="C5938" t="str">
            <v>M2</v>
          </cell>
          <cell r="D5938">
            <v>123.27</v>
          </cell>
        </row>
        <row r="5939">
          <cell r="A5939">
            <v>101745</v>
          </cell>
          <cell r="B5939" t="str">
            <v>PISO TÊXTIL (CARPETE) EM MANTA (ROLO) E = 9 A 10 MM. AF_09/2020</v>
          </cell>
          <cell r="C5939" t="str">
            <v>M2</v>
          </cell>
          <cell r="D5939">
            <v>151.44</v>
          </cell>
        </row>
        <row r="5940">
          <cell r="A5940">
            <v>87620</v>
          </cell>
          <cell r="B5940" t="str">
            <v>CONTRAPISO EM ARGAMASSA TRAÇO 1:4 (CIMENTO E AREIA), PREPARO MECÂNICO COM BETONEIRA 400 L, APLICADO EM ÁREAS SECAS SOBRE LAJE, ADERIDO, ACABAMENTO NÃO REFORÇADO, ESPESSURA 2CM. AF_07/2021</v>
          </cell>
          <cell r="C5940" t="str">
            <v>M2</v>
          </cell>
          <cell r="D5940">
            <v>28.44</v>
          </cell>
        </row>
        <row r="5941">
          <cell r="A5941">
            <v>87622</v>
          </cell>
          <cell r="B5941" t="str">
            <v>CONTRAPISO EM ARGAMASSA TRAÇO 1:4 (CIMENTO E AREIA), PREPARO MANUAL, APLICADO EM ÁREAS SECAS SOBRE LAJE, ADERIDO, ACABAMENTO NÃO REFORÇADO, ESPESSURA 2CM. AF_07/2021</v>
          </cell>
          <cell r="C5941" t="str">
            <v>M2</v>
          </cell>
          <cell r="D5941">
            <v>31.63</v>
          </cell>
        </row>
        <row r="5942">
          <cell r="A5942">
            <v>87623</v>
          </cell>
          <cell r="B5942" t="str">
            <v>CONTRAPISO EM ARGAMASSA PRONTA, PREPARO MECÂNICO COM MISTURADOR 300 KG, APLICADO EM ÁREAS SECAS SOBRE LAJE, ADERIDO, ACABAMENTO NÃO REFORÇADO, ESPESSURA 2CM. AF_07/2021</v>
          </cell>
          <cell r="C5942" t="str">
            <v>M2</v>
          </cell>
          <cell r="D5942">
            <v>74.36</v>
          </cell>
        </row>
        <row r="5943">
          <cell r="A5943">
            <v>87624</v>
          </cell>
          <cell r="B5943" t="str">
            <v>CONTRAPISO EM ARGAMASSA PRONTA, PREPARO MECÂNICO COM MISTURADOR 300 KG, APLICADO EM ÁREAS SECAS SOBRE LAJE, ADERIDO, ACABAMENTO NÃO REFORÇADO, ESPESSURA 2CM. AF_07/2021</v>
          </cell>
          <cell r="C5943" t="str">
            <v>M2</v>
          </cell>
          <cell r="D5943">
            <v>80.17</v>
          </cell>
        </row>
        <row r="5944">
          <cell r="A5944">
            <v>87630</v>
          </cell>
          <cell r="B5944" t="str">
            <v>CONTRAPISO EM ARGAMASSA TRAÇO 1:4 (CIMENTO E AREIA), PREPARO MECÂNICO COM BETONEIRA 400 L, APLICADO EM ÁREAS SECAS SOBRE LAJE, ADERIDO, ACABAMENTO NÃO REFORÇADO, ESPESSURA 3CM. AF_07/2021</v>
          </cell>
          <cell r="C5944" t="str">
            <v>M2</v>
          </cell>
          <cell r="D5944">
            <v>35.68</v>
          </cell>
        </row>
        <row r="5945">
          <cell r="A5945">
            <v>87632</v>
          </cell>
          <cell r="B5945" t="str">
            <v>CONTRAPISO EM ARGAMASSA TRAÇO 1:4 (CIMENTO E AREIA), PREPARO MANUAL, APLICADO EM ÁREAS SECAS SOBRE LAJE, ADERIDO, ACABAMENTO NÃO REFORÇADO, ESPESSURA 3CM. AF_07/2021</v>
          </cell>
          <cell r="C5945" t="str">
            <v>M2</v>
          </cell>
          <cell r="D5945">
            <v>40.119999999999997</v>
          </cell>
        </row>
        <row r="5946">
          <cell r="A5946">
            <v>87633</v>
          </cell>
          <cell r="B5946" t="str">
            <v>CONTRAPISO EM ARGAMASSA PRONTA, PREPARO MECÂNICO COM MISTURADOR 300 KG, APLICADO EM ÁREAS SECAS SOBRE LAJE, ADERIDO, ACABAMENTO NÃO REFORÇADO, ESPESSURA 3CM. AF_07/2021</v>
          </cell>
          <cell r="C5946" t="str">
            <v>M2</v>
          </cell>
          <cell r="D5946">
            <v>99.52</v>
          </cell>
        </row>
        <row r="5947">
          <cell r="A5947">
            <v>87634</v>
          </cell>
          <cell r="B5947" t="str">
            <v>CONTRAPISO EM ARGAMASSA PRONTA, PREPARO MANUAL, APLICADO EM ÁREAS SECAS SOBRE LAJE, ADERIDO, ACABAMENTO NÃO REFORÇADO, ESPESSURA 3CM. AF_07/2021</v>
          </cell>
          <cell r="C5947" t="str">
            <v>M2</v>
          </cell>
          <cell r="D5947">
            <v>107.61</v>
          </cell>
        </row>
        <row r="5948">
          <cell r="A5948">
            <v>87640</v>
          </cell>
          <cell r="B5948" t="str">
            <v>CONTRAPISO EM ARGAMASSA TRAÇO 1:4 (CIMENTO E AREIA), PREPARO MECÂNICO COM BETONEIRA 400 L, APLICADO EM ÁREAS SECAS SOBRE LAJE, ADERIDO, ACABAMENTO NÃO REFORÇADO, ESPESSURA 4CM. AF_07/2021</v>
          </cell>
          <cell r="C5948" t="str">
            <v>M2</v>
          </cell>
          <cell r="D5948">
            <v>41.61</v>
          </cell>
        </row>
        <row r="5949">
          <cell r="A5949">
            <v>87642</v>
          </cell>
          <cell r="B5949" t="str">
            <v>CONTRAPISO EM ARGAMASSA TRAÇO 1:4 (CIMENTO E AREIA), PREPARO MANUAL, APLICADO EM ÁREAS SECAS SOBRE LAJE, ADERIDO, ACABAMENTO NÃO REFORÇADO, ESPESSURA 4CM. AF_07/2021</v>
          </cell>
          <cell r="C5949" t="str">
            <v>M2</v>
          </cell>
          <cell r="D5949">
            <v>47.07</v>
          </cell>
        </row>
        <row r="5950">
          <cell r="A5950">
            <v>87643</v>
          </cell>
          <cell r="B5950" t="str">
            <v>CONTRAPISO EM ARGAMASSA PRONTA, PREPARO MECÂNICO COM MISTURADOR 300 KG, APLICADO EM ÁREAS SECAS SOBRE LAJE, ADERIDO, ACABAMENTO NÃO REFORÇADO, ESPESSURA 4CM. AF_07/2021</v>
          </cell>
          <cell r="C5950" t="str">
            <v>M2</v>
          </cell>
          <cell r="D5950">
            <v>120.12</v>
          </cell>
        </row>
        <row r="5951">
          <cell r="A5951">
            <v>87644</v>
          </cell>
          <cell r="B5951" t="str">
            <v>CONTRAPISO EM ARGAMASSA PRONTA, PREPARO MANUAL, APLICADO EM ÁREAS SECAS SOBRE LAJE, ADERIDO, ACABAMENTO NÃO REFORÇADO, ESPESSURA 4CM. AF_07/2021</v>
          </cell>
          <cell r="C5951" t="str">
            <v>M2</v>
          </cell>
          <cell r="D5951">
            <v>130.06</v>
          </cell>
        </row>
        <row r="5952">
          <cell r="A5952">
            <v>87680</v>
          </cell>
          <cell r="B5952" t="str">
            <v>CONTRAPISO EM ARGAMASSA TRAÇO 1:4 (CIMENTO E AREIA), PREPARO MECÂNICO COM BETONEIRA 400 L, APLICADO EM ÁREAS SECAS SOBRE LAJE, NÃO ADERIDO, ACABAMENTO NÃO REFORÇADO, ESPESSURA 4CM. AF_07/2021</v>
          </cell>
          <cell r="C5952" t="str">
            <v>M2</v>
          </cell>
          <cell r="D5952">
            <v>34.99</v>
          </cell>
        </row>
        <row r="5953">
          <cell r="A5953">
            <v>87682</v>
          </cell>
          <cell r="B5953" t="str">
            <v>CONTRAPISO EM ARGAMASSA TRAÇO 1:4 (CIMENTO E AREIA), PREPARO MANUAL, APLICADO EM ÁREAS SECAS SOBRE LAJE, NÃO ADERIDO, ACABAMENTO NÃO REFORÇADO, ESPESSURA 4CM. AF_07/2021</v>
          </cell>
          <cell r="C5953" t="str">
            <v>M2</v>
          </cell>
          <cell r="D5953">
            <v>40.450000000000003</v>
          </cell>
        </row>
        <row r="5954">
          <cell r="A5954">
            <v>87683</v>
          </cell>
          <cell r="B5954" t="str">
            <v>CONTRAPISO EM ARGAMASSA PRONTA, PREPARO MECÂNICO COM MISTURADOR 300 KG, APLICADO EM ÁREAS SECAS SOBRE LAJE, NÃO ADERIDO, ACABAMENTO NÃO REFORÇADO, ESPESSURA 4CM. AF_07/2021</v>
          </cell>
          <cell r="C5954" t="str">
            <v>M2</v>
          </cell>
          <cell r="D5954">
            <v>113.5</v>
          </cell>
        </row>
        <row r="5955">
          <cell r="A5955">
            <v>87684</v>
          </cell>
          <cell r="B5955" t="str">
            <v>CONTRAPISO EM ARGAMASSA PRONTA, PREPARO MANUAL, APLICADO EM ÁREAS SECAS SOBRE LAJE, NÃO ADERIDO, ACABAMENTO NÃO REFORÇADO, ESPESSURA 4CM. AF_07/2021</v>
          </cell>
          <cell r="C5955" t="str">
            <v>M2</v>
          </cell>
          <cell r="D5955">
            <v>123.44</v>
          </cell>
        </row>
        <row r="5956">
          <cell r="A5956">
            <v>87690</v>
          </cell>
          <cell r="B5956" t="str">
            <v>CONTRAPISO EM ARGAMASSA TRAÇO 1:4 (CIMENTO E AREIA), PREPARO MECÂNICO COM BETONEIRA 400 L, APLICADO EM ÁREAS SECAS SOBRE LAJE, NÃO ADERIDO, ACABAMENTO NÃO REFORÇADO, ESPESSURA 5CM. AF_07/2021</v>
          </cell>
          <cell r="C5956" t="str">
            <v>M2</v>
          </cell>
          <cell r="D5956">
            <v>40.090000000000003</v>
          </cell>
        </row>
        <row r="5957">
          <cell r="A5957">
            <v>87692</v>
          </cell>
          <cell r="B5957" t="str">
            <v>CONTRAPISO EM ARGAMASSA TRAÇO 1:4 (CIMENTO E AREIA), PREPARO MANUAL, APLICADO EM ÁREAS SECAS SOBRE LAJE, NÃO ADERIDO, ACABAMENTO NÃO REFORÇADO, ESPESSURA 5CM. AF_07/2021</v>
          </cell>
          <cell r="C5957" t="str">
            <v>M2</v>
          </cell>
          <cell r="D5957">
            <v>46.35</v>
          </cell>
        </row>
        <row r="5958">
          <cell r="A5958">
            <v>87693</v>
          </cell>
          <cell r="B5958" t="str">
            <v>CONTRAPISO EM ARGAMASSA PRONTA, PREPARO MECÂNICO COM MISTURADOR 300 KG, APLICADO EM ÁREAS SECAS SOBRE LAJE, NÃO ADERIDO, ESPESSURA 5CM. AF_07/2021</v>
          </cell>
          <cell r="C5958" t="str">
            <v>M2</v>
          </cell>
          <cell r="D5958">
            <v>130</v>
          </cell>
        </row>
        <row r="5959">
          <cell r="A5959">
            <v>87694</v>
          </cell>
          <cell r="B5959" t="str">
            <v>CONTRAPISO EM ARGAMASSA PRONTA, PREPARO MANUAL, APLICADO EM ÁREAS SECAS SOBRE LAJE, NÃO ADERIDO, ACABAMENTO NÃO REFORÇADO, ESPESSURA 5CM. AF_07/2021</v>
          </cell>
          <cell r="C5959" t="str">
            <v>M2</v>
          </cell>
          <cell r="D5959">
            <v>141.38999999999999</v>
          </cell>
        </row>
        <row r="5960">
          <cell r="A5960">
            <v>87700</v>
          </cell>
          <cell r="B5960" t="str">
            <v>CONTRAPISO EM ARGAMASSA TRAÇO 1:4 (CIMENTO E AREIA), PREPARO MECÂNICO COM BETONEIRA 400 L, APLICADO EM ÁREAS SECAS SOBRE LAJE, NÃO ADERIDO, ACABAMENTO NÃO REFORÇADO, ESPESSURA 6CM. AF_07/2021</v>
          </cell>
          <cell r="C5960" t="str">
            <v>M2</v>
          </cell>
          <cell r="D5960">
            <v>43.32</v>
          </cell>
        </row>
        <row r="5961">
          <cell r="A5961">
            <v>87702</v>
          </cell>
          <cell r="B5961" t="str">
            <v>CONTRAPISO EM ARGAMASSA TRAÇO 1:4 (CIMENTO E AREIA), PREPARO MANUAL, APLICADO EM ÁREAS SECAS SOBRE LAJE, NÃO ADERIDO, ACABAMENTO NÃO REFORÇADO, ESPESSURA 6CM. AF_07/2021</v>
          </cell>
          <cell r="C5961" t="str">
            <v>M2</v>
          </cell>
          <cell r="D5961">
            <v>50.14</v>
          </cell>
        </row>
        <row r="5962">
          <cell r="A5962">
            <v>87703</v>
          </cell>
          <cell r="B5962" t="str">
            <v>CONTRAPISO EM ARGAMASSA PRONTA, PREPARO MECÂNICO COM MISTURADOR 300 KG, APLICADO EM ÁREAS SECAS SOBRE LAJE, NÃO ADERIDO, ACABAMENTO NÃO REFORÇADO, ESPESSURA 6CM. AF_07/2021</v>
          </cell>
          <cell r="C5962" t="str">
            <v>M2</v>
          </cell>
          <cell r="D5962">
            <v>141.22999999999999</v>
          </cell>
        </row>
        <row r="5963">
          <cell r="A5963">
            <v>87704</v>
          </cell>
          <cell r="B5963" t="str">
            <v>CONTRAPISO EM ARGAMASSA PRONTA, PREPARO MANUAL, APLICADO EM ÁREAS SECAS SOBRE LAJE, NÃO ADERIDO, ACABAMENTO NÃO REFORÇADO, ESPESSURA 6CM. AF_07/2021</v>
          </cell>
          <cell r="C5963" t="str">
            <v>M2</v>
          </cell>
          <cell r="D5963">
            <v>153.63</v>
          </cell>
        </row>
        <row r="5964">
          <cell r="A5964">
            <v>87735</v>
          </cell>
          <cell r="B5964" t="str">
            <v>CONTRAPISO EM ARGAMASSA TRAÇO 1:4 (CIMENTO E AREIA), PREPARO MECÂNICO COM BETONEIRA 400 L, APLICADO EM ÁREAS MOLHADAS SOBRE LAJE, ADERIDO, ACABAMENTO NÃO REFORÇADO, ESPESSURA 2CM. AF_07/2021</v>
          </cell>
          <cell r="C5964" t="str">
            <v>M2</v>
          </cell>
          <cell r="D5964">
            <v>37.74</v>
          </cell>
        </row>
        <row r="5965">
          <cell r="A5965">
            <v>87737</v>
          </cell>
          <cell r="B5965" t="str">
            <v>CONTRAPISO EM ARGAMASSA TRAÇO 1:4 (CIMENTO E AREIA), PREPARO MANUAL, APLICADO EM ÁREAS MOLHADAS SOBRE LAJE, ADERIDO, ACABAMENTO NÃO REFORÇADO, ESPESSURA 2CM. AF_07/2021</v>
          </cell>
          <cell r="C5965" t="str">
            <v>M2</v>
          </cell>
          <cell r="D5965">
            <v>40.93</v>
          </cell>
        </row>
        <row r="5966">
          <cell r="A5966">
            <v>87738</v>
          </cell>
          <cell r="B5966" t="str">
            <v>CONTRAPISO EM ARGAMASSA PRONTA, PREPARO MECÂNICO COM MISTURADOR 300 KG, APLICADO EM ÁREAS MOLHADAS SOBRE LAJE, ADERIDO, ACABAMENTO NÃO REFORÇADO, ESPESSURA 2CM. AF_07/2021</v>
          </cell>
          <cell r="C5966" t="str">
            <v>M2</v>
          </cell>
          <cell r="D5966">
            <v>83.66</v>
          </cell>
        </row>
        <row r="5967">
          <cell r="A5967">
            <v>87739</v>
          </cell>
          <cell r="B5967" t="str">
            <v>CONTRAPISO EM ARGAMASSA PRONTA, PREPARO MANUAL, APLICADO EM ÁREAS MOLHADAS SOBRE LAJE, ADERIDO, ACABAMENTO NÃO REFORÇADO, ESPESSURA 2CM. AF_07/2021</v>
          </cell>
          <cell r="C5967" t="str">
            <v>M2</v>
          </cell>
          <cell r="D5967">
            <v>89.47</v>
          </cell>
        </row>
        <row r="5968">
          <cell r="A5968">
            <v>87745</v>
          </cell>
          <cell r="B5968" t="str">
            <v>CONTRAPISO EM ARGAMASSA TRAÇO 1:4 (CIMENTO E AREIA), PREPARO MECÂNICO COM BETONEIRA 400 L, APLICADO EM ÁREAS MOLHADAS SOBRE LAJE, ADERIDO, ACABAMENTO NÃO REFORÇADO, ESPESSURA 3CM. AF_07/2021</v>
          </cell>
          <cell r="C5968" t="str">
            <v>M2</v>
          </cell>
          <cell r="D5968">
            <v>44.99</v>
          </cell>
        </row>
        <row r="5969">
          <cell r="A5969">
            <v>87747</v>
          </cell>
          <cell r="B5969" t="str">
            <v>CONTRAPISO EM ARGAMASSA TRAÇO 1:4 (CIMENTO E AREIA), PREPARO MANUAL, APLICADO EM ÁREAS MOLHADAS SOBRE LAJE, ADERIDO, ACABAMENTO NÃO REFORÇADO, ESPESSURA 3CM. AF_07/2021</v>
          </cell>
          <cell r="C5969" t="str">
            <v>M2</v>
          </cell>
          <cell r="D5969">
            <v>49.43</v>
          </cell>
        </row>
        <row r="5970">
          <cell r="A5970">
            <v>87748</v>
          </cell>
          <cell r="B5970" t="str">
            <v>CONTRAPISO EM ARGAMASSA PRONTA, PREPARO MECÂNICO COM MISTURADOR 300 KG, APLICADO EM ÁREAS MOLHADAS SOBRE LAJE, ADERIDO, ACABAMENTO NÃO REFORÇADO, ESPESSURA 3CM. AF_07/2021</v>
          </cell>
          <cell r="C5970" t="str">
            <v>M2</v>
          </cell>
          <cell r="D5970">
            <v>108.83</v>
          </cell>
        </row>
        <row r="5971">
          <cell r="A5971">
            <v>87749</v>
          </cell>
          <cell r="B5971" t="str">
            <v>CONTRAPISO EM ARGAMASSA PRONTA, PREPARO MANUAL, APLICADO EM ÁREAS MOLHADAS SOBRE LAJE, ADERIDO, ACABAMENTO NÃO REFORÇADO, ESPESSURA 3CM. AF_07/2021</v>
          </cell>
          <cell r="C5971" t="str">
            <v>M2</v>
          </cell>
          <cell r="D5971">
            <v>116.92</v>
          </cell>
        </row>
        <row r="5972">
          <cell r="A5972">
            <v>87755</v>
          </cell>
          <cell r="B5972" t="str">
            <v>CONTRAPISO EM ARGAMASSA TRAÇO 1:4 (CIMENTO E AREIA), PREPARO MECÂNICO COM BETONEIRA 400 L, APLICADO EM ÁREAS MOLHADAS SOBRE IMPERMEABILIZAÇÃO, ACABAMENTO NÃO REFORÇADO, ESPESSURA 3CM. AF_07/2021</v>
          </cell>
          <cell r="C5972" t="str">
            <v>M2</v>
          </cell>
          <cell r="D5972">
            <v>40.229999999999997</v>
          </cell>
        </row>
        <row r="5973">
          <cell r="A5973">
            <v>87757</v>
          </cell>
          <cell r="B5973" t="str">
            <v>CONTRAPISO EM ARGAMASSA TRAÇO 1:4 (CIMENTO E AREIA), PREPARO MANUAL, APLICADO EM ÁREAS MOLHADAS SOBRE IMPERMEABILIZAÇÃO, ACABAMENTO NÃO REFORÇADO, ESPESSURA 3CM. AF_07/2021</v>
          </cell>
          <cell r="C5973" t="str">
            <v>M2</v>
          </cell>
          <cell r="D5973">
            <v>44.67</v>
          </cell>
        </row>
        <row r="5974">
          <cell r="A5974">
            <v>87758</v>
          </cell>
          <cell r="B5974" t="str">
            <v>CONTRAPISO EM ARGAMASSA PRONTA, PREPARO MECÂNICO COM MISTURADOR 300 KG, APLICADO EM ÁREAS MOLHADAS SOBRE IMPERMEABILIZAÇÃO, ACABAMENTO NÃO REFORÇADO, ESPESSURA 3CM. AF_07/2021</v>
          </cell>
          <cell r="C5974" t="str">
            <v>M2</v>
          </cell>
          <cell r="D5974">
            <v>104.07</v>
          </cell>
        </row>
        <row r="5975">
          <cell r="A5975">
            <v>87759</v>
          </cell>
          <cell r="B5975" t="str">
            <v>CONTRAPISO EM ARGAMASSA PRONTA, PREPARO MANUAL, APLICADO EM ÁREAS MOLHADAS SOBRE IMPERMEABILIZAÇÃO, ACABAMENTO NÃO REFORÇADO, ESPESSURA 3CM. AF_07/2021</v>
          </cell>
          <cell r="C5975" t="str">
            <v>M2</v>
          </cell>
          <cell r="D5975">
            <v>112.16</v>
          </cell>
        </row>
        <row r="5976">
          <cell r="A5976">
            <v>87765</v>
          </cell>
          <cell r="B5976" t="str">
            <v>CONTRAPISO EM ARGAMASSA TRAÇO 1:4 (CIMENTO E AREIA), PREPARO MECÂNICO COM BETONEIRA 400 L, APLICADO EM ÁREAS MOLHADAS SOBRE IMPERMEABILIZAÇÃO, ACABAMENTO NÃO REFORÇADO, ESPESSURA 4CM. AF_07/2021</v>
          </cell>
          <cell r="C5976" t="str">
            <v>M2</v>
          </cell>
          <cell r="D5976">
            <v>46.21</v>
          </cell>
        </row>
        <row r="5977">
          <cell r="A5977">
            <v>87767</v>
          </cell>
          <cell r="B5977" t="str">
            <v>CONTRAPISO EM ARGAMASSA TRAÇO 1:4 (CIMENTO E AREIA), PREPARO MANUAL, APLICADO EM ÁREAS MOLHADAS SOBRE IMPERMEABILIZAÇÃO, ACABAMENTO NÃO REFORÇADO, ESPESSURA 4CM. AF_07/2021</v>
          </cell>
          <cell r="C5977" t="str">
            <v>M2</v>
          </cell>
          <cell r="D5977">
            <v>51.67</v>
          </cell>
        </row>
        <row r="5978">
          <cell r="A5978">
            <v>87768</v>
          </cell>
          <cell r="B5978" t="str">
            <v>CONTRAPISO EM ARGAMASSA PRONTA, PREPARO MECÂNICO COM MISTURADOR 300 KG, APLICADO EM ÁREAS MOLHADAS SOBRE IMPERMEABILIZAÇÃO, ACABAMENTO NÃO REFORÇADO, ESPESSURA 4CM. AF_07/2021</v>
          </cell>
          <cell r="C5978" t="str">
            <v>M2</v>
          </cell>
          <cell r="D5978">
            <v>124.72</v>
          </cell>
        </row>
        <row r="5979">
          <cell r="A5979">
            <v>87769</v>
          </cell>
          <cell r="B5979" t="str">
            <v>CONTRAPISO EM ARGAMASSA PRONTA, PREPARO MANUAL, APLICADO EM ÁREAS MOLHADAS SOBRE IMPERMEABILIZAÇÃO, ACABAMENTO NÃO REFORÇADO, ESPESSURA 4CM. AF_07/2021</v>
          </cell>
          <cell r="C5979" t="str">
            <v>M2</v>
          </cell>
          <cell r="D5979">
            <v>134.66</v>
          </cell>
        </row>
        <row r="5980">
          <cell r="A5980">
            <v>88470</v>
          </cell>
          <cell r="B5980" t="str">
            <v>CONTRAPISO COM ARGAMASSA AUTONIVELANTE, APLICADO SOBRE LAJE, NÃO ADERIDO, ESPESSURA 3CM. AF_07/2021</v>
          </cell>
          <cell r="C5980" t="str">
            <v>M2</v>
          </cell>
          <cell r="D5980">
            <v>26.84</v>
          </cell>
        </row>
        <row r="5981">
          <cell r="A5981">
            <v>88471</v>
          </cell>
          <cell r="B5981" t="str">
            <v>CONTRAPISO COM ARGAMASSA AUTONIVELANTE, APLICADO SOBRE LAJE, NÃO ADERIDO, ESPESSURA 4CM. AF_07/2021</v>
          </cell>
          <cell r="C5981" t="str">
            <v>M2</v>
          </cell>
          <cell r="D5981">
            <v>33.46</v>
          </cell>
        </row>
        <row r="5982">
          <cell r="A5982">
            <v>88472</v>
          </cell>
          <cell r="B5982" t="str">
            <v>CONTRAPISO COM ARGAMASSA AUTONIVELANTE, APLICADO SOBRE LAJE, NÃO ADERIDO, ESPESSURA 5CM. AF_07/2021</v>
          </cell>
          <cell r="C5982" t="str">
            <v>M2</v>
          </cell>
          <cell r="D5982">
            <v>38.729999999999997</v>
          </cell>
        </row>
        <row r="5983">
          <cell r="A5983">
            <v>88476</v>
          </cell>
          <cell r="B5983" t="str">
            <v>CONTRAPISO COM ARGAMASSA AUTONIVELANTE, APLICADO SOBRE LAJE, ADERIDO, ESPESSURA 2CM. AF_07/2021</v>
          </cell>
          <cell r="C5983" t="str">
            <v>M2</v>
          </cell>
          <cell r="D5983">
            <v>24.7</v>
          </cell>
        </row>
        <row r="5984">
          <cell r="A5984">
            <v>88477</v>
          </cell>
          <cell r="B5984" t="str">
            <v>CONTRAPISO COM ARGAMASSA AUTONIVELANTE, APLICADO SOBRE LAJE, ADERIDO, ESPESSURA 3CM. AF_07/2021</v>
          </cell>
          <cell r="C5984" t="str">
            <v>M2</v>
          </cell>
          <cell r="D5984">
            <v>32.92</v>
          </cell>
        </row>
        <row r="5985">
          <cell r="A5985">
            <v>88478</v>
          </cell>
          <cell r="B5985" t="str">
            <v>CONTRAPISO COM ARGAMASSA AUTONIVELANTE, APLICADO SOBRE LAJE, ADERIDO, ESPESSURA 4CM. AF_07/2021</v>
          </cell>
          <cell r="C5985" t="str">
            <v>M2</v>
          </cell>
          <cell r="D5985">
            <v>39.72</v>
          </cell>
        </row>
        <row r="5986">
          <cell r="A5986">
            <v>90930</v>
          </cell>
          <cell r="B5986" t="str">
            <v>CONTRAPISO ACÚSTICO EM ARGAMASSA TRAÇO 1:4 (CIMENTO E AREIA), PREPARO MECÂNICO COM BETONEIRA 400L, APLICADO EM ÁREAS SECAS, ACABAMENTO NÃO REFORÇADO, ESPESSURA 5CM. AF_07/2021</v>
          </cell>
          <cell r="C5986" t="str">
            <v>M2</v>
          </cell>
          <cell r="D5986">
            <v>69.27</v>
          </cell>
        </row>
        <row r="5987">
          <cell r="A5987">
            <v>90932</v>
          </cell>
          <cell r="B5987" t="str">
            <v>CONTRAPISO ACÚSTICO EM ARGAMASSA TRAÇO 1:4 (CIMENTO E AREIA), PREPARO MANUAL, APLICADO EM ÁREAS SECAS, ACABAMENTO NÃO REFORÇADO, ESPESSURA 5CM. AF_07/2021</v>
          </cell>
          <cell r="C5987" t="str">
            <v>M2</v>
          </cell>
          <cell r="D5987">
            <v>75.53</v>
          </cell>
        </row>
        <row r="5988">
          <cell r="A5988">
            <v>90933</v>
          </cell>
          <cell r="B5988" t="str">
            <v>CONTRAPISO ACÚSTICO EM ARGAMASSA PRONTA, PREPARO MECÂNICO COM MISTURADOR 300 KG, APLICADO EM ÁREAS SECAS, ACABAMENTO NÃO REFORÇADO, ESPESSURA 5CM. AF_07/2021</v>
          </cell>
          <cell r="C5988" t="str">
            <v>M2</v>
          </cell>
          <cell r="D5988">
            <v>159.18</v>
          </cell>
        </row>
        <row r="5989">
          <cell r="A5989">
            <v>90934</v>
          </cell>
          <cell r="B5989" t="str">
            <v>CONTRAPISO ACÚSTICO EM ARGAMASSA PRONTA, PREPARO MANUAL, APLICADO EM ÁREAS SECAS, ACABAMENTO NÃO REFORÇADO, ESPESSURA 5CM. AF_07/2021</v>
          </cell>
          <cell r="C5989" t="str">
            <v>M2</v>
          </cell>
          <cell r="D5989">
            <v>170.57</v>
          </cell>
        </row>
        <row r="5990">
          <cell r="A5990">
            <v>90940</v>
          </cell>
          <cell r="B5990" t="str">
            <v>CONTRAPISO ACÚSTICO EM ARGAMASSA TRAÇO 1:4 (CIMENTO E AREIA), PREPARO MECÂNICO COM BETONEIRA 400L, APLICADO EM ÁREAS SECAS, ACABAMENTO NÃO REFORÇADO, ESPESSURA 6CM. AF_07/2021</v>
          </cell>
          <cell r="C5990" t="str">
            <v>M2</v>
          </cell>
          <cell r="D5990">
            <v>73.510000000000005</v>
          </cell>
        </row>
        <row r="5991">
          <cell r="A5991">
            <v>90942</v>
          </cell>
          <cell r="B5991" t="str">
            <v>CONTRAPISO ACÚSTICO EM ARGAMASSA TRAÇO 1:4 (CIMENTO E AREIA), PREPARO MANUAL, APLICADO EM ÁREAS SECAS, ACABAMENTO NÃO REFORÇADO, ESPESSURA 6CM. AF_07/2021</v>
          </cell>
          <cell r="C5991" t="str">
            <v>M2</v>
          </cell>
          <cell r="D5991">
            <v>80.33</v>
          </cell>
        </row>
        <row r="5992">
          <cell r="A5992">
            <v>90943</v>
          </cell>
          <cell r="B5992" t="str">
            <v>CONTRAPISO ACÚSTICO EM ARGAMASSA PRONTA, PREPARO MECÂNICO COM MISTURADOR 300 KG, APLICADO EM ÁREAS SECAS, ACABAMENTO NÃO REFORÇADO, ESPESSURA 6CM. AF_07/2021</v>
          </cell>
          <cell r="C5992" t="str">
            <v>M2</v>
          </cell>
          <cell r="D5992">
            <v>171.42</v>
          </cell>
        </row>
        <row r="5993">
          <cell r="A5993">
            <v>90944</v>
          </cell>
          <cell r="B5993" t="str">
            <v>CONTRAPISO ACÚSTICO EM ARGAMASSA PRONTA, PREPARO MANUAL, APLICADO EM ÁREAS SECA, ACABAMENTO NÃO REFORÇADO, ESPESSURA 6CM. AF_07/2021</v>
          </cell>
          <cell r="C5993" t="str">
            <v>M2</v>
          </cell>
          <cell r="D5993">
            <v>183.82</v>
          </cell>
        </row>
        <row r="5994">
          <cell r="A5994">
            <v>90950</v>
          </cell>
          <cell r="B5994" t="str">
            <v>CONTRAPISO ACÚSTICO EM ARGAMASSA TRAÇO 1:4 (CIMENTO E AREIA), PREPARO MECÂNICO COM BETONEIRA 400L, APLICADO EM ÁREAS SECAS, ACABAMENTO NÃO REFORÇADO, ESPESSURA 7CM. AF_07/2021</v>
          </cell>
          <cell r="C5994" t="str">
            <v>M2</v>
          </cell>
          <cell r="D5994">
            <v>81.25</v>
          </cell>
        </row>
        <row r="5995">
          <cell r="A5995">
            <v>90952</v>
          </cell>
          <cell r="B5995" t="str">
            <v>CONTRAPISO ACÚSTICO EM ARGAMASSA TRAÇO 1:4 (CIMENTO E AREIA), PREPARO MANUAL, APLICADO EM ÁREAS SECAS, ACABAMENTO NÃO REFORÇADO, ESPESSURA 7CM. AF_07/2021</v>
          </cell>
          <cell r="C5995" t="str">
            <v>M2</v>
          </cell>
          <cell r="D5995">
            <v>89.09</v>
          </cell>
        </row>
        <row r="5996">
          <cell r="A5996">
            <v>90953</v>
          </cell>
          <cell r="B5996" t="str">
            <v>CONTRAPISO ACÚSTICO EM ARGAMASSA PRONTA, PREPARO MECÂNICO COM MISTURADOR 300 KG, APLICADO EM ÁREAS SECAS, ACABAMENTO NÃO REFORÇADO, ESPESSURA 7CM. AF_07/2021</v>
          </cell>
          <cell r="C5996" t="str">
            <v>M2</v>
          </cell>
          <cell r="D5996">
            <v>193.83</v>
          </cell>
        </row>
        <row r="5997">
          <cell r="A5997">
            <v>90954</v>
          </cell>
          <cell r="B5997" t="str">
            <v>CONTRAPISO ACÚSTICO EM ARGAMASSA PRONTA, PREPARO MANUAL, APLICADO EM ÁREAS SECAS, ACABAMENTO NÃO REFORÇADO, ESPESSURA 7CM. AF_07/2021</v>
          </cell>
          <cell r="C5997" t="str">
            <v>M2</v>
          </cell>
          <cell r="D5997">
            <v>208.09</v>
          </cell>
        </row>
        <row r="5998">
          <cell r="A5998">
            <v>94438</v>
          </cell>
          <cell r="B5998" t="str">
            <v>(COMPOSIÇÃO REPRESENTATIVA) DO SERVIÇO DE CONTRAPISO EM ARGAMASSA TRAÇO 1:4 (CIM E AREIA), EM BETONEIRA 400 L, ESPESSURA 3 CM ÁREAS SECAS E 3 CM ÁREAS MOLHADAS, PARA EDIFICAÇÃO HABITACIONAL UNIFAMILIAR (CASA) E EDIFICAÇÃO PÚBLICA PADRÃO. AF_11/2014</v>
          </cell>
          <cell r="C5998" t="str">
            <v>M2</v>
          </cell>
          <cell r="D5998">
            <v>38.26</v>
          </cell>
        </row>
        <row r="5999">
          <cell r="A5999">
            <v>94439</v>
          </cell>
          <cell r="B5999" t="str">
            <v>(COMPOSIÇÃO REPRESENTATIVA) DO SERVIÇO DE CONTRAPISO EM ARGAMASSA TRAÇO 1:4 (CIM E AREIA), BETONEIRA 400 L, E = 4 CM ÁREAS SECAS E  MOLHADAS SOBRE LAJE , E = 3 CM ÁREAS MOLHADAS SOBRE IMPERMEABILIZAÇÃO, CASA E EDIFICAÇÃO PÚBLICA PADRÃO. AF_11/2014</v>
          </cell>
          <cell r="C5999" t="str">
            <v>M2</v>
          </cell>
          <cell r="D5999">
            <v>43.02</v>
          </cell>
        </row>
        <row r="6000">
          <cell r="A6000">
            <v>94779</v>
          </cell>
          <cell r="B6000" t="str">
            <v>(COMPOSIÇÃO REPRESENTATIVA) DO SERVIÇO DE CONTRAPISO EM ARGAMASSA TRAÇO 1:4 (CIM E AREIA), EM BETONEIRA 400 L, ESPESSURA 3 CM ÁREAS SECAS E 3 CM ÁREAS MOLHADAS, PARA EDIFICAÇÃO HABITACIONAL MULTIFAMILIAR (PRÉDIO). AF_11/2014</v>
          </cell>
          <cell r="C6000" t="str">
            <v>M2</v>
          </cell>
          <cell r="D6000">
            <v>37.229999999999997</v>
          </cell>
        </row>
        <row r="6001">
          <cell r="A6001">
            <v>94782</v>
          </cell>
          <cell r="B6001" t="str">
            <v>(COMPOSIÇÃO REPRESENTATIVA) DO SERVIÇO DE CONTRAPISO EM ARGAMASSA TRAÇO 1:4 (CIM E AREIA), BETONEIRA 400 L, E = 4 CM ÁREAS SECAS E  MOLHADAS SOBRE LAJE , E = 3 CM ÁREAS MOLHADAS SOBRE IMPERMEABILIZAÇÃO, PARA EDIFICAÇÃO MULTIFAMILIAR. AF_11/2014</v>
          </cell>
          <cell r="C6001" t="str">
            <v>M2</v>
          </cell>
          <cell r="D6001">
            <v>42.5</v>
          </cell>
        </row>
        <row r="6002">
          <cell r="A6002">
            <v>102803</v>
          </cell>
          <cell r="B6002" t="str">
            <v>REFORÇO SUPERFICIAL PARA CONTRAPISOS DE ARGAMASSA SEMI-SECA. AF_07/2021</v>
          </cell>
          <cell r="C6002" t="str">
            <v>M2</v>
          </cell>
          <cell r="D6002">
            <v>1.88</v>
          </cell>
        </row>
        <row r="6003">
          <cell r="A6003">
            <v>101742</v>
          </cell>
          <cell r="B6003" t="str">
            <v>RODAPÉ BORRACHA LISO, ALTURA = 7CM, ESPESSURA = 2 MM, PARA ARGAMASSA. AF_09/2020</v>
          </cell>
          <cell r="C6003" t="str">
            <v>M</v>
          </cell>
          <cell r="D6003">
            <v>48.07</v>
          </cell>
        </row>
        <row r="6004">
          <cell r="A6004">
            <v>87871</v>
          </cell>
          <cell r="B6004" t="str">
            <v>CHAPISCO APLICADO SOMENTE EM ESTRUTURAS DE CONCRETO EM ALVENARIAS INTERNAS, COM DESEMPENADEIRA DENTADA. ARGAMASSA INDUSTRIALIZADA COM PREPARO MANUAL. AF_06/2014</v>
          </cell>
          <cell r="C6004" t="str">
            <v>M2</v>
          </cell>
          <cell r="D6004">
            <v>14.71</v>
          </cell>
        </row>
        <row r="6005">
          <cell r="A6005">
            <v>87872</v>
          </cell>
          <cell r="B6005" t="str">
            <v>CHAPISCO APLICADO SOMENTE EM ESTRUTURAS DE CONCRETO EM ALVENARIAS INTERNAS, COM DESEMPENADEIRA DENTADA.  ARGAMASSA INDUSTRIALIZADA COM PREPARO EM MISTURADOR 300 KG. AF_06/2014</v>
          </cell>
          <cell r="C6005" t="str">
            <v>M2</v>
          </cell>
          <cell r="D6005">
            <v>14.04</v>
          </cell>
        </row>
        <row r="6006">
          <cell r="A6006">
            <v>87873</v>
          </cell>
          <cell r="B6006" t="str">
            <v>CHAPISCO APLICADO EM ALVENARIAS E ESTRUTURAS DE CONCRETO INTERNAS, COM ROLO PARA TEXTURA ACRÍLICA.  ARGAMASSA TRAÇO 1:4 E EMULSÃO POLIMÉRICA (ADESIVO) COM PREPARO MANUAL. AF_06/2014</v>
          </cell>
          <cell r="C6006" t="str">
            <v>M2</v>
          </cell>
          <cell r="D6006">
            <v>9.14</v>
          </cell>
        </row>
        <row r="6007">
          <cell r="A6007">
            <v>87874</v>
          </cell>
          <cell r="B6007" t="str">
            <v>CHAPISCO APLICADO EM ALVENARIAS E ESTRUTURAS DE CONCRETO INTERNAS, COM ROLO PARA TEXTURA ACRÍLICA.  ARGAMASSA TRAÇO 1:4 E EMULSÃO POLIMÉRICA (ADESIVO) COM PREPARO EM BETONEIRA 400L. AF_06/2014</v>
          </cell>
          <cell r="C6007" t="str">
            <v>M2</v>
          </cell>
          <cell r="D6007">
            <v>9</v>
          </cell>
        </row>
        <row r="6008">
          <cell r="A6008">
            <v>87876</v>
          </cell>
          <cell r="B6008" t="str">
            <v>CHAPISCO APLICADO EM ALVENARIAS E ESTRUTURAS DE CONCRETO INTERNAS, COM ROLO PARA TEXTURA ACRÍLICA.  ARGAMASSA INDUSTRIALIZADA COM PREPARO MANUAL. AF_06/2014</v>
          </cell>
          <cell r="C6008" t="str">
            <v>M2</v>
          </cell>
          <cell r="D6008">
            <v>9.39</v>
          </cell>
        </row>
        <row r="6009">
          <cell r="A6009">
            <v>87877</v>
          </cell>
          <cell r="B6009" t="str">
            <v>CHAPISCO APLICADO EM ALVENARIAS E ESTRUTURAS DE CONCRETO INTERNAS, COM ROLO PARA TEXTURA ACRÍLICA.  ARGAMASSA INDUSTRIALIZADA COM PREPARO EM MISTURADOR 300 KG. AF_06/2014</v>
          </cell>
          <cell r="C6009" t="str">
            <v>M2</v>
          </cell>
          <cell r="D6009">
            <v>9.06</v>
          </cell>
        </row>
        <row r="6010">
          <cell r="A6010">
            <v>87878</v>
          </cell>
          <cell r="B6010" t="str">
            <v>CHAPISCO APLICADO EM ALVENARIAS E ESTRUTURAS DE CONCRETO INTERNAS, COM COLHER DE PEDREIRO.  ARGAMASSA TRAÇO 1:3 COM PREPARO MANUAL. AF_06/2014</v>
          </cell>
          <cell r="C6010" t="str">
            <v>M2</v>
          </cell>
          <cell r="D6010">
            <v>3.97</v>
          </cell>
        </row>
        <row r="6011">
          <cell r="A6011">
            <v>87879</v>
          </cell>
          <cell r="B6011" t="str">
            <v>CHAPISCO APLICADO EM ALVENARIAS E ESTRUTURAS DE CONCRETO INTERNAS, COM COLHER DE PEDREIRO.  ARGAMASSA TRAÇO 1:3 COM PREPARO EM BETONEIRA 400L. AF_06/2014</v>
          </cell>
          <cell r="C6011" t="str">
            <v>M2</v>
          </cell>
          <cell r="D6011">
            <v>3.49</v>
          </cell>
        </row>
        <row r="6012">
          <cell r="A6012">
            <v>87881</v>
          </cell>
          <cell r="B6012" t="str">
            <v>CHAPISCO APLICADO NO TETO, COM ROLO PARA TEXTURA ACRÍLICA. ARGAMASSA TRAÇO 1:4 E EMULSÃO POLIMÉRICA (ADESIVO) COM PREPARO MANUAL. AF_06/2014</v>
          </cell>
          <cell r="C6012" t="str">
            <v>M2</v>
          </cell>
          <cell r="D6012">
            <v>9.0500000000000007</v>
          </cell>
        </row>
        <row r="6013">
          <cell r="A6013">
            <v>87882</v>
          </cell>
          <cell r="B6013" t="str">
            <v>CHAPISCO APLICADO NO TETO, COM ROLO PARA TEXTURA ACRÍLICA. ARGAMASSA TRAÇO 1:4 E EMULSÃO POLIMÉRICA (ADESIVO) COM PREPARO EM BETONEIRA 400L. AF_06/2014</v>
          </cell>
          <cell r="C6013" t="str">
            <v>M2</v>
          </cell>
          <cell r="D6013">
            <v>8.91</v>
          </cell>
        </row>
        <row r="6014">
          <cell r="A6014">
            <v>87884</v>
          </cell>
          <cell r="B6014" t="str">
            <v>CHAPISCO APLICADO NO TETO, COM ROLO PARA TEXTURA ACRÍLICA. ARGAMASSA INDUSTRIALIZADA COM PREPARO MANUAL. AF_06/2014</v>
          </cell>
          <cell r="C6014" t="str">
            <v>M2</v>
          </cell>
          <cell r="D6014">
            <v>9.3000000000000007</v>
          </cell>
        </row>
        <row r="6015">
          <cell r="A6015">
            <v>87885</v>
          </cell>
          <cell r="B6015" t="str">
            <v>CHAPISCO APLICADO NO TETO, COM ROLO PARA TEXTURA ACRÍLICA. ARGAMASSA INDUSTRIALIZADA COM PREPARO EM MISTURADOR 300 KG. AF_06/2014</v>
          </cell>
          <cell r="C6015" t="str">
            <v>M2</v>
          </cell>
          <cell r="D6015">
            <v>8.9700000000000006</v>
          </cell>
        </row>
        <row r="6016">
          <cell r="A6016">
            <v>87886</v>
          </cell>
          <cell r="B6016" t="str">
            <v>CHAPISCO APLICADO NO TETO, COM DESEMPENADEIRA DENTADA. ARGAMASSA INDUSTRIALIZADA COM PREPARO MANUAL. AF_06/2014</v>
          </cell>
          <cell r="C6016" t="str">
            <v>M2</v>
          </cell>
          <cell r="D6016">
            <v>20.25</v>
          </cell>
        </row>
        <row r="6017">
          <cell r="A6017">
            <v>87887</v>
          </cell>
          <cell r="B6017" t="str">
            <v>CHAPISCO APLICADO NO TETO, COM DESEMPENADEIRA DENTADA. ARGAMASSA INDUSTRIALIZADA COM PREPARO EM MISTURADOR 300 KG. AF_06/2014</v>
          </cell>
          <cell r="C6017" t="str">
            <v>M2</v>
          </cell>
          <cell r="D6017">
            <v>19.579999999999998</v>
          </cell>
        </row>
        <row r="6018">
          <cell r="A6018">
            <v>87888</v>
          </cell>
          <cell r="B6018" t="str">
            <v>CHAPISCO APLICADO EM ALVENARIA (SEM PRESENÇA DE VÃOS) E ESTRUTURAS DE CONCRETO DE FACHADA, COM ROLO PARA TEXTURA ACRÍLICA.  ARGAMASSA TRAÇO 1:4 E EMULSÃO POLIMÉRICA (ADESIVO) COM PREPARO MANUAL. AF_06/2014</v>
          </cell>
          <cell r="C6018" t="str">
            <v>M2</v>
          </cell>
          <cell r="D6018">
            <v>10.33</v>
          </cell>
        </row>
        <row r="6019">
          <cell r="A6019">
            <v>87889</v>
          </cell>
          <cell r="B6019" t="str">
            <v>CHAPISCO APLICADO EM ALVENARIA (SEM PRESENÇA DE VÃOS) E ESTRUTURAS DE CONCRETO DE FACHADA, COM ROLO PARA TEXTURA ACRÍLICA.  ARGAMASSA TRAÇO 1:4 E EMULSÃO POLIMÉRICA (ADESIVO) COM PREPARO EM BETONEIRA 400L. AF_06/2014</v>
          </cell>
          <cell r="C6019" t="str">
            <v>M2</v>
          </cell>
          <cell r="D6019">
            <v>10.19</v>
          </cell>
        </row>
        <row r="6020">
          <cell r="A6020">
            <v>87891</v>
          </cell>
          <cell r="B6020" t="str">
            <v>CHAPISCO APLICADO EM ALVENARIA (SEM PRESENÇA DE VÃOS) E ESTRUTURAS DE CONCRETO DE FACHADA, COM ROLO PARA TEXTURA ACRÍLICA.  ARGAMASSA INDUSTRIALIZADA COM PREPARO MANUAL. AF_06/2014</v>
          </cell>
          <cell r="C6020" t="str">
            <v>M2</v>
          </cell>
          <cell r="D6020">
            <v>10.58</v>
          </cell>
        </row>
        <row r="6021">
          <cell r="A6021">
            <v>87892</v>
          </cell>
          <cell r="B6021" t="str">
            <v>CHAPISCO APLICADO EM ALVENARIA (SEM PRESENÇA DE VÃOS) E ESTRUTURAS DE CONCRETO DE FACHADA, COM ROLO PARA TEXTURA ACRÍLICA.  ARGAMASSA INDUSTRIALIZADA COM PREPARO EM MISTURADOR 300 KG. AF_06/2014</v>
          </cell>
          <cell r="C6021" t="str">
            <v>M2</v>
          </cell>
          <cell r="D6021">
            <v>10.25</v>
          </cell>
        </row>
        <row r="6022">
          <cell r="A6022">
            <v>87893</v>
          </cell>
          <cell r="B6022" t="str">
            <v>CHAPISCO APLICADO EM ALVENARIA (SEM PRESENÇA DE VÃOS) E ESTRUTURAS DE CONCRETO DE FACHADA, COM COLHER DE PEDREIRO.  ARGAMASSA TRAÇO 1:3 COM PREPARO MANUAL. AF_06/2014</v>
          </cell>
          <cell r="C6022" t="str">
            <v>M2</v>
          </cell>
          <cell r="D6022">
            <v>6.04</v>
          </cell>
        </row>
        <row r="6023">
          <cell r="A6023">
            <v>87894</v>
          </cell>
          <cell r="B6023" t="str">
            <v>CHAPISCO APLICADO EM ALVENARIA (SEM PRESENÇA DE VÃOS) E ESTRUTURAS DE CONCRETO DE FACHADA, COM COLHER DE PEDREIRO.  ARGAMASSA TRAÇO 1:3 COM PREPARO EM BETONEIRA 400L. AF_06/2014</v>
          </cell>
          <cell r="C6023" t="str">
            <v>M2</v>
          </cell>
          <cell r="D6023">
            <v>5.56</v>
          </cell>
        </row>
        <row r="6024">
          <cell r="A6024">
            <v>87896</v>
          </cell>
          <cell r="B6024" t="str">
            <v>CHAPISCO APLICADO EM ALVENARIA (SEM PRESENÇA DE VÃOS) E ESTRUTURAS DE CONCRETO DE FACHADA, COM EQUIPAMENTO DE PROJEÇÃO.  ARGAMASSA TRAÇO 1:3 COM PREPARO MANUAL. AF_06/2014</v>
          </cell>
          <cell r="C6024" t="str">
            <v>M2</v>
          </cell>
          <cell r="D6024">
            <v>5.63</v>
          </cell>
        </row>
        <row r="6025">
          <cell r="A6025">
            <v>87897</v>
          </cell>
          <cell r="B6025" t="str">
            <v>CHAPISCO APLICADO EM ALVENARIA (SEM PRESENÇA DE VÃOS) E ESTRUTURAS DE CONCRETO DE FACHADA, COM EQUIPAMENTO DE PROJEÇÃO.  ARGAMASSA TRAÇO 1:3 COM PREPARO EM BETONEIRA 400 L. AF_06/2014</v>
          </cell>
          <cell r="C6025" t="str">
            <v>M2</v>
          </cell>
          <cell r="D6025">
            <v>5.15</v>
          </cell>
        </row>
        <row r="6026">
          <cell r="A6026">
            <v>87899</v>
          </cell>
          <cell r="B6026" t="str">
            <v>CHAPISCO APLICADO EM ALVENARIA (COM PRESENÇA DE VÃOS) E ESTRUTURAS DE CONCRETO DE FACHADA, COM ROLO PARA TEXTURA ACRÍLICA.  ARGAMASSA TRAÇO 1:4 E EMULSÃO POLIMÉRICA (ADESIVO) COM PREPARO MANUAL. AF_06/2014</v>
          </cell>
          <cell r="C6026" t="str">
            <v>M2</v>
          </cell>
          <cell r="D6026">
            <v>11.36</v>
          </cell>
        </row>
        <row r="6027">
          <cell r="A6027">
            <v>87900</v>
          </cell>
          <cell r="B6027" t="str">
            <v>CHAPISCO APLICADO EM ALVENARIA (COM PRESENÇA DE VÃOS) E ESTRUTURAS DE CONCRETO DE FACHADA, COM ROLO PARA TEXTURA ACRÍLICA.  ARGAMASSA TRAÇO 1:4 E EMULSÃO POLIMÉRICA (ADESIVO) COM PREPARO EM BETONEIRA 400L. AF_06/2014</v>
          </cell>
          <cell r="C6027" t="str">
            <v>M2</v>
          </cell>
          <cell r="D6027">
            <v>11.22</v>
          </cell>
        </row>
        <row r="6028">
          <cell r="A6028">
            <v>87902</v>
          </cell>
          <cell r="B6028" t="str">
            <v>CHAPISCO APLICADO EM ALVENARIA (COM PRESENÇA DE VÃOS) E ESTRUTURAS DE CONCRETO DE FACHADA, COM ROLO PARA TEXTURA ACRÍLICA.  ARGAMASSA INDUSTRIALIZADA COM PREPARO MANUAL. AF_06/2014</v>
          </cell>
          <cell r="C6028" t="str">
            <v>M2</v>
          </cell>
          <cell r="D6028">
            <v>11.61</v>
          </cell>
        </row>
        <row r="6029">
          <cell r="A6029">
            <v>87903</v>
          </cell>
          <cell r="B6029" t="str">
            <v>CHAPISCO APLICADO EM ALVENARIA (COM PRESENÇA DE VÃOS) E ESTRUTURAS DE CONCRETO DE FACHADA, COM ROLO PARA TEXTURA ACRÍLICA.  ARGAMASSA INDUSTRIALIZADA COM PREPARO EM MISTURADOR 300 KG. AF_06/2014</v>
          </cell>
          <cell r="C6029" t="str">
            <v>M2</v>
          </cell>
          <cell r="D6029">
            <v>11.28</v>
          </cell>
        </row>
        <row r="6030">
          <cell r="A6030">
            <v>87904</v>
          </cell>
          <cell r="B6030" t="str">
            <v>CHAPISCO APLICADO EM ALVENARIA (COM PRESENÇA DE VÃOS) E ESTRUTURAS DE CONCRETO DE FACHADA, COM COLHER DE PEDREIRO.  ARGAMASSA TRAÇO 1:3 COM PREPARO MANUAL. AF_06/2014</v>
          </cell>
          <cell r="C6030" t="str">
            <v>M2</v>
          </cell>
          <cell r="D6030">
            <v>7.78</v>
          </cell>
        </row>
        <row r="6031">
          <cell r="A6031">
            <v>87905</v>
          </cell>
          <cell r="B6031" t="str">
            <v>CHAPISCO APLICADO EM ALVENARIA (COM PRESENÇA DE VÃOS) E ESTRUTURAS DE CONCRETO DE FACHADA, COM COLHER DE PEDREIRO.  ARGAMASSA TRAÇO 1:3 COM PREPARO EM BETONEIRA 400L. AF_06/2014</v>
          </cell>
          <cell r="C6031" t="str">
            <v>M2</v>
          </cell>
          <cell r="D6031">
            <v>7.3</v>
          </cell>
        </row>
        <row r="6032">
          <cell r="A6032">
            <v>87907</v>
          </cell>
          <cell r="B6032" t="str">
            <v>CHAPISCO APLICADO EM ALVENARIA (COM PRESENÇA DE VÃOS) E ESTRUTURAS DE CONCRETO DE FACHADA, COM EQUIPAMENTO DE PROJEÇÃO.  ARGAMASSA TRAÇO 1:3 COM PREPARO MANUAL. AF_06/2014</v>
          </cell>
          <cell r="C6032" t="str">
            <v>M2</v>
          </cell>
          <cell r="D6032">
            <v>7.2</v>
          </cell>
        </row>
        <row r="6033">
          <cell r="A6033">
            <v>87908</v>
          </cell>
          <cell r="B6033" t="str">
            <v>CHAPISCO APLICADO EM ALVENARIA (COM PRESENÇA DE VÃOS) E ESTRUTURAS DE CONCRETO DE FACHADA, COM EQUIPAMENTO DE PROJEÇÃO.  ARGAMASSA TRAÇO 1:3 COM PREPARO EM BETONEIRA 400 L. AF_06/2014</v>
          </cell>
          <cell r="C6033" t="str">
            <v>M2</v>
          </cell>
          <cell r="D6033">
            <v>6.72</v>
          </cell>
        </row>
        <row r="6034">
          <cell r="A6034">
            <v>87910</v>
          </cell>
          <cell r="B6034" t="str">
            <v>CHAPISCO APLICADO SOMENTE NA ESTRUTURA DE CONCRETO DA FACHADA, COM DESEMPENADEIRA DENTADA. ARGAMASSA INDUSTRIALIZADA COM PREPARO MANUAL. AF_06/2014</v>
          </cell>
          <cell r="C6034" t="str">
            <v>M2</v>
          </cell>
          <cell r="D6034">
            <v>20.12</v>
          </cell>
        </row>
        <row r="6035">
          <cell r="A6035">
            <v>87911</v>
          </cell>
          <cell r="B6035" t="str">
            <v>CHAPISCO APLICADO SOMENTE NA ESTRUTURA DE CONCRETO DA FACHADA, COM DESEMPENADEIRA DENTADA. ARGAMASSA INDUSTRIALIZADA COM PREPARO EM MISTURADOR 300 KG. AF_06/2014</v>
          </cell>
          <cell r="C6035" t="str">
            <v>M2</v>
          </cell>
          <cell r="D6035">
            <v>19.45</v>
          </cell>
        </row>
        <row r="6036">
          <cell r="A6036">
            <v>87411</v>
          </cell>
          <cell r="B6036" t="str">
            <v>APLICAÇÃO MANUAL DE GESSO DESEMPENADO (SEM TALISCAS) EM TETO DE AMBIENTES DE ÁREA MAIOR QUE 10M², ESPESSURA DE 0,5CM. AF_06/2014</v>
          </cell>
          <cell r="C6036" t="str">
            <v>M2</v>
          </cell>
          <cell r="D6036">
            <v>15.27</v>
          </cell>
        </row>
        <row r="6037">
          <cell r="A6037">
            <v>87412</v>
          </cell>
          <cell r="B6037" t="str">
            <v>APLICAÇÃO MANUAL DE GESSO DESEMPENADO (SEM TALISCAS) EM TETO DE AMBIENTES DE ÁREA ENTRE 5M² E 10M², ESPESSURA DE 0,5CM. AF_06/2014</v>
          </cell>
          <cell r="C6037" t="str">
            <v>M2</v>
          </cell>
          <cell r="D6037">
            <v>20.78</v>
          </cell>
        </row>
        <row r="6038">
          <cell r="A6038">
            <v>87413</v>
          </cell>
          <cell r="B6038" t="str">
            <v>APLICAÇÃO MANUAL DE GESSO DESEMPENADO (SEM TALISCAS) EM TETO DE AMBIENTES DE ÁREA MENOR QUE 5M², ESPESSURA DE 0,5CM. AF_06/2014</v>
          </cell>
          <cell r="C6038" t="str">
            <v>M2</v>
          </cell>
          <cell r="D6038">
            <v>23.92</v>
          </cell>
        </row>
        <row r="6039">
          <cell r="A6039">
            <v>87414</v>
          </cell>
          <cell r="B6039" t="str">
            <v>APLICAÇÃO MANUAL DE GESSO DESEMPENADO (SEM TALISCAS) EM TETO DE AMBIENTES DE ÁREA MAIOR QUE 10M², ESPESSURA DE 1,0CM. AF_06/2014</v>
          </cell>
          <cell r="C6039" t="str">
            <v>M2</v>
          </cell>
          <cell r="D6039">
            <v>23.39</v>
          </cell>
        </row>
        <row r="6040">
          <cell r="A6040">
            <v>87415</v>
          </cell>
          <cell r="B6040" t="str">
            <v>APLICAÇÃO MANUAL DE GESSO DESEMPENADO (SEM TALISCAS) EM TETO DE AMBIENTES DE ÁREA ENTRE 5M² E 10M², ESPESSURA DE 1,0CM. AF_06/2014</v>
          </cell>
          <cell r="C6040" t="str">
            <v>M2</v>
          </cell>
          <cell r="D6040">
            <v>28.72</v>
          </cell>
        </row>
        <row r="6041">
          <cell r="A6041">
            <v>87416</v>
          </cell>
          <cell r="B6041" t="str">
            <v>APLICAÇÃO MANUAL DE GESSO DESEMPENADO (SEM TALISCAS) EM TETO DE AMBIENTES DE ÁREA MENOR QUE 5M², ESPESSURA DE 1,0CM. AF_06/2014</v>
          </cell>
          <cell r="C6041" t="str">
            <v>M2</v>
          </cell>
          <cell r="D6041">
            <v>32.07</v>
          </cell>
        </row>
        <row r="6042">
          <cell r="A6042">
            <v>87417</v>
          </cell>
          <cell r="B6042" t="str">
            <v>APLICAÇÃO MANUAL DE GESSO DESEMPENADO (SEM TALISCAS) EM PAREDES DE AMBIENTES DE ÁREA MAIOR QUE 10M², ESPESSURA DE 0,5CM. AF_06/2014</v>
          </cell>
          <cell r="C6042" t="str">
            <v>M2</v>
          </cell>
          <cell r="D6042">
            <v>16.05</v>
          </cell>
        </row>
        <row r="6043">
          <cell r="A6043">
            <v>87418</v>
          </cell>
          <cell r="B6043" t="str">
            <v>APLICAÇÃO MANUAL DE GESSO DESEMPENADO (SEM TALISCAS) EM PAREDES DE AMBIENTES DE ÁREA ENTRE 5M² E 10M², ESPESSURA DE 0,5CM. AF_06/2014</v>
          </cell>
          <cell r="C6043" t="str">
            <v>M2</v>
          </cell>
          <cell r="D6043">
            <v>16.46</v>
          </cell>
        </row>
        <row r="6044">
          <cell r="A6044">
            <v>87419</v>
          </cell>
          <cell r="B6044" t="str">
            <v>APLICAÇÃO MANUAL DE GESSO DESEMPENADO (SEM TALISCAS) EM PAREDES DE AMBIENTES DE ÁREA MENOR QUE 5M², ESPESSURA DE 0,5CM. AF_06/2014</v>
          </cell>
          <cell r="C6044" t="str">
            <v>M2</v>
          </cell>
          <cell r="D6044">
            <v>17.64</v>
          </cell>
        </row>
        <row r="6045">
          <cell r="A6045">
            <v>87420</v>
          </cell>
          <cell r="B6045" t="str">
            <v>APLICAÇÃO MANUAL DE GESSO DESEMPENADO (SEM TALISCAS) EM PAREDES DE AMBIENTES DE ÁREA MAIOR QUE 10M², ESPESSURA DE 1,0CM. AF_06/2014</v>
          </cell>
          <cell r="C6045" t="str">
            <v>M2</v>
          </cell>
          <cell r="D6045">
            <v>24.78</v>
          </cell>
        </row>
        <row r="6046">
          <cell r="A6046">
            <v>87421</v>
          </cell>
          <cell r="B6046" t="str">
            <v>APLICAÇÃO MANUAL DE GESSO DESEMPENADO (SEM TALISCAS) EM PAREDES DE AMBIENTES DE ÁREA ENTRE 5M² E 10M², ESPESSURA DE 1,0CM. AF_06/2014</v>
          </cell>
          <cell r="C6046" t="str">
            <v>M2</v>
          </cell>
          <cell r="D6046">
            <v>25.18</v>
          </cell>
        </row>
        <row r="6047">
          <cell r="A6047">
            <v>87422</v>
          </cell>
          <cell r="B6047" t="str">
            <v>APLICAÇÃO MANUAL DE GESSO DESEMPENADO (SEM TALISCAS) EM PAREDES DE AMBIENTES DE ÁREA MENOR QUE 5M², ESPESSURA DE 1,0CM. AF_06/2014</v>
          </cell>
          <cell r="C6047" t="str">
            <v>M2</v>
          </cell>
          <cell r="D6047">
            <v>26.37</v>
          </cell>
        </row>
        <row r="6048">
          <cell r="A6048">
            <v>87423</v>
          </cell>
          <cell r="B6048" t="str">
            <v>APLICAÇÃO MANUAL DE GESSO SARRAFEADO (COM TALISCAS) EM PAREDES DE AMBIENTES DE ÁREA MAIOR QUE 10M², ESPESSURA DE 1,0CM. AF_06/2014</v>
          </cell>
          <cell r="C6048" t="str">
            <v>M2</v>
          </cell>
          <cell r="D6048">
            <v>31.46</v>
          </cell>
        </row>
        <row r="6049">
          <cell r="A6049">
            <v>87424</v>
          </cell>
          <cell r="B6049" t="str">
            <v>APLICAÇÃO MANUAL DE GESSO SARRAFEADO (COM TALISCAS) EM PAREDES DE AMBIENTES DE ÁREA ENTRE 5M² E 10M², ESPESSURA DE 1,0CM. AF_06/2014</v>
          </cell>
          <cell r="C6049" t="str">
            <v>M2</v>
          </cell>
          <cell r="D6049">
            <v>32.07</v>
          </cell>
        </row>
        <row r="6050">
          <cell r="A6050">
            <v>87425</v>
          </cell>
          <cell r="B6050" t="str">
            <v>APLICAÇÃO MANUAL DE GESSO SARRAFEADO (COM TALISCAS) EM PAREDES DE AMBIENTES DE ÁREA MENOR QUE 5M², ESPESSURA DE 1,0CM. AF_06/2014</v>
          </cell>
          <cell r="C6050" t="str">
            <v>M2</v>
          </cell>
          <cell r="D6050">
            <v>33.049999999999997</v>
          </cell>
        </row>
        <row r="6051">
          <cell r="A6051">
            <v>87426</v>
          </cell>
          <cell r="B6051" t="str">
            <v>APLICAÇÃO MANUAL DE GESSO SARRAFEADO (COM TALISCAS) EM PAREDES DE AMBIENTES DE ÁREA MAIOR QUE 10M², ESPESSURA DE 1,5CM. AF_06/2014</v>
          </cell>
          <cell r="C6051" t="str">
            <v>M2</v>
          </cell>
          <cell r="D6051">
            <v>37.549999999999997</v>
          </cell>
        </row>
        <row r="6052">
          <cell r="A6052">
            <v>87427</v>
          </cell>
          <cell r="B6052" t="str">
            <v>APLICAÇÃO MANUAL DE GESSO SARRAFEADO (COM TALISCAS) EM PAREDES DE AMBIENTES DE ÁREA ENTRE 5M² E 10M², ESPESSURA DE 1,5CM. AF_06/2014</v>
          </cell>
          <cell r="C6052" t="str">
            <v>M2</v>
          </cell>
          <cell r="D6052">
            <v>38.159999999999997</v>
          </cell>
        </row>
        <row r="6053">
          <cell r="A6053">
            <v>87428</v>
          </cell>
          <cell r="B6053" t="str">
            <v>APLICAÇÃO MANUAL DE GESSO SARRAFEADO (COM TALISCAS) EM PAREDES DE AMBIENTES DE ÁREA MENOR QUE 5M², ESPESSURA DE 1,5CM. AF_06/2014</v>
          </cell>
          <cell r="C6053" t="str">
            <v>M2</v>
          </cell>
          <cell r="D6053">
            <v>39.14</v>
          </cell>
        </row>
        <row r="6054">
          <cell r="A6054">
            <v>87429</v>
          </cell>
          <cell r="B6054" t="str">
            <v>APLICAÇÃO DE GESSO PROJETADO COM EQUIPAMENTO DE PROJEÇÃO EM PAREDES DE AMBIENTES DE ÁREA MAIOR QUE 10M², DESEMPENADO (SEM TALISCAS), ESPESSURA DE 0,5CM. AF_06/2014</v>
          </cell>
          <cell r="C6054" t="str">
            <v>M2</v>
          </cell>
          <cell r="D6054">
            <v>16.13</v>
          </cell>
        </row>
        <row r="6055">
          <cell r="A6055">
            <v>87430</v>
          </cell>
          <cell r="B6055" t="str">
            <v>APLICAÇÃO DE GESSO PROJETADO COM EQUIPAMENTO DE PROJEÇÃO EM PAREDES DE AMBIENTES DE ÁREA ENTRE 5M² E 10M², DESEMPENADO (SEM TALISCAS), ESPESSURA DE 0,5CM. AF_06/2014</v>
          </cell>
          <cell r="C6055" t="str">
            <v>M2</v>
          </cell>
          <cell r="D6055">
            <v>16.54</v>
          </cell>
        </row>
        <row r="6056">
          <cell r="A6056">
            <v>87431</v>
          </cell>
          <cell r="B6056" t="str">
            <v>APLICAÇÃO DE GESSO PROJETADO COM EQUIPAMENTO DE PROJEÇÃO EM PAREDES DE AMBIENTES DE ÁREA MENOR QUE 5M², DESEMPENADO (SEM TALISCAS), ESPESSURA DE 0,5CM. AF_06/2014</v>
          </cell>
          <cell r="C6056" t="str">
            <v>M2</v>
          </cell>
          <cell r="D6056">
            <v>16.739999999999998</v>
          </cell>
        </row>
        <row r="6057">
          <cell r="A6057">
            <v>87432</v>
          </cell>
          <cell r="B6057" t="str">
            <v>APLICAÇÃO DE GESSO PROJETADO COM EQUIPAMENTO DE PROJEÇÃO EM PAREDES DE AMBIENTES DE ÁREA MAIOR QUE 10M², DESEMPENADO (SEM TALISCAS), ESPESSURA DE 1,0CM. AF_06/2014</v>
          </cell>
          <cell r="C6057" t="str">
            <v>M2</v>
          </cell>
          <cell r="D6057">
            <v>23.52</v>
          </cell>
        </row>
        <row r="6058">
          <cell r="A6058">
            <v>87433</v>
          </cell>
          <cell r="B6058" t="str">
            <v>APLICAÇÃO DE GESSO PROJETADO COM EQUIPAMENTO DE PROJEÇÃO EM PAREDES DE AMBIENTES DE ÁREA ENTRE 5M² E 10M², DESEMPENADO (SEM TALISCAS), ESPESSURA DE 1,0CM. AF_06/2014</v>
          </cell>
          <cell r="C6058" t="str">
            <v>M2</v>
          </cell>
          <cell r="D6058">
            <v>24.33</v>
          </cell>
        </row>
        <row r="6059">
          <cell r="A6059">
            <v>87434</v>
          </cell>
          <cell r="B6059" t="str">
            <v>APLICAÇÃO DE GESSO PROJETADO COM EQUIPAMENTO DE PROJEÇÃO EM PAREDES DE AMBIENTES DE ÁREA MENOR QUE 5M², DESEMPENADO (SEM TALISCAS), ESPESSURA DE 1,0CM. AF_06/2014</v>
          </cell>
          <cell r="C6059" t="str">
            <v>M2</v>
          </cell>
          <cell r="D6059">
            <v>24.91</v>
          </cell>
        </row>
        <row r="6060">
          <cell r="A6060">
            <v>87435</v>
          </cell>
          <cell r="B6060" t="str">
            <v>APLICAÇÃO DE GESSO PROJETADO COM EQUIPAMENTO DE PROJEÇÃO EM PAREDES DE AMBIENTES DE ÁREA MAIOR QUE 10M², SARRAFEADO (COM TALISCAS), ESPESSURA DE 1,0CM. AF_06/2014</v>
          </cell>
          <cell r="C6060" t="str">
            <v>M2</v>
          </cell>
          <cell r="D6060">
            <v>26.09</v>
          </cell>
        </row>
        <row r="6061">
          <cell r="A6061">
            <v>87436</v>
          </cell>
          <cell r="B6061" t="str">
            <v>APLICAÇÃO DE GESSO PROJETADO COM EQUIPAMENTO DE PROJEÇÃO EM PAREDES DE AMBIENTES DE ÁREA ENTRE 5M² E 10M², SARRAFEADO (COM TALISCAS), ESPESSURA DE 1,0CM. AF_06/2014</v>
          </cell>
          <cell r="C6061" t="str">
            <v>M2</v>
          </cell>
          <cell r="D6061">
            <v>27.48</v>
          </cell>
        </row>
        <row r="6062">
          <cell r="A6062">
            <v>87437</v>
          </cell>
          <cell r="B6062" t="str">
            <v>APLICAÇÃO DE GESSO PROJETADO COM EQUIPAMENTO DE PROJEÇÃO EM PAREDES DE AMBIENTES DE ÁREA MENOR QUE 5M², SARRAFEADO (COM TALISCAS), ESPESSURA DE 1,0CM. AF_06/2014</v>
          </cell>
          <cell r="C6062" t="str">
            <v>M2</v>
          </cell>
          <cell r="D6062">
            <v>28.45</v>
          </cell>
        </row>
        <row r="6063">
          <cell r="A6063">
            <v>87438</v>
          </cell>
          <cell r="B6063" t="str">
            <v>APLICAÇÃO DE GESSO PROJETADO COM EQUIPAMENTO DE PROJEÇÃO EM PAREDES DE AMBIENTES DE ÁREA MAIOR QUE 10M², SARRAFEADO (COM TALISCAS), ESPESSURA DE 1,5CM. AF_06/2014</v>
          </cell>
          <cell r="C6063" t="str">
            <v>M2</v>
          </cell>
          <cell r="D6063">
            <v>32.299999999999997</v>
          </cell>
        </row>
        <row r="6064">
          <cell r="A6064">
            <v>87439</v>
          </cell>
          <cell r="B6064" t="str">
            <v>APLICAÇÃO DE GESSO PROJETADO COM EQUIPAMENTO DE PROJEÇÃO EM PAREDES DE AMBIENTES DE ÁREA ENTRE 5M² E 10M², SARRAFEADO (COM TALISCAS), ESPESSURA DE 1,5CM. AF_06/2014</v>
          </cell>
          <cell r="C6064" t="str">
            <v>M2</v>
          </cell>
          <cell r="D6064">
            <v>34.049999999999997</v>
          </cell>
        </row>
        <row r="6065">
          <cell r="A6065">
            <v>87440</v>
          </cell>
          <cell r="B6065" t="str">
            <v>APLICAÇÃO DE GESSO PROJETADO COM EQUIPAMENTO DE PROJEÇÃO EM PAREDES DE AMBIENTES DE ÁREA MENOR QUE 5M², SARRAFEADO (COM TALISCAS), ESPESSURA DE 1,5CM. AF_06/2014</v>
          </cell>
          <cell r="C6065" t="str">
            <v>M2</v>
          </cell>
          <cell r="D6065">
            <v>34.86</v>
          </cell>
        </row>
        <row r="6066">
          <cell r="A6066">
            <v>87527</v>
          </cell>
          <cell r="B6066" t="str">
            <v>EMBOÇO, PARA RECEBIMENTO DE CERÂMICA, EM ARGAMASSA TRAÇO 1:2:8, PREPARO MECÂNICO COM BETONEIRA 400L, APLICADO MANUALMENTE EM FACES INTERNAS DE PAREDES, PARA AMBIENTE COM ÁREA MENOR QUE 5M2, ESPESSURA DE 20MM, COM EXECUÇÃO DE TALISCAS. AF_06/2014</v>
          </cell>
          <cell r="C6066" t="str">
            <v>M2</v>
          </cell>
          <cell r="D6066">
            <v>32.99</v>
          </cell>
        </row>
        <row r="6067">
          <cell r="A6067">
            <v>87528</v>
          </cell>
          <cell r="B6067" t="str">
            <v>EMBOÇO, PARA RECEBIMENTO DE CERÂMICA, EM ARGAMASSA TRAÇO 1:2:8, PREPARO MANUAL, APLICADO MANUALMENTE EM FACES INTERNAS DE PAREDES, PARA AMBIENTE COM ÁREA MENOR QUE 5M2, ESPESSURA DE 20MM, COM EXECUÇÃO DE TALISCAS. AF_06/2014</v>
          </cell>
          <cell r="C6067" t="str">
            <v>M2</v>
          </cell>
          <cell r="D6067">
            <v>37.06</v>
          </cell>
        </row>
        <row r="6068">
          <cell r="A6068">
            <v>87529</v>
          </cell>
          <cell r="B6068" t="str">
            <v>MASSA ÚNICA, PARA RECEBIMENTO DE PINTURA, EM ARGAMASSA TRAÇO 1:2:8, PREPARO MECÂNICO COM BETONEIRA 400L, APLICADA MANUALMENTE EM FACES INTERNAS DE PAREDES, ESPESSURA DE 20MM, COM EXECUÇÃO DE TALISCAS. AF_06/2014</v>
          </cell>
          <cell r="C6068" t="str">
            <v>M2</v>
          </cell>
          <cell r="D6068">
            <v>29.99</v>
          </cell>
        </row>
        <row r="6069">
          <cell r="A6069">
            <v>87530</v>
          </cell>
          <cell r="B6069" t="str">
            <v>MASSA ÚNICA, PARA RECEBIMENTO DE PINTURA, EM ARGAMASSA TRAÇO 1:2:8, PREPARO MANUAL, APLICADA MANUALMENTE EM FACES INTERNAS DE PAREDES, ESPESSURA DE 20MM, COM EXECUÇÃO DE TALISCAS. AF_06/2014</v>
          </cell>
          <cell r="C6069" t="str">
            <v>M2</v>
          </cell>
          <cell r="D6069">
            <v>34.06</v>
          </cell>
        </row>
        <row r="6070">
          <cell r="A6070">
            <v>87531</v>
          </cell>
          <cell r="B6070" t="str">
            <v>EMBOÇO, PARA RECEBIMENTO DE CERÂMICA, EM ARGAMASSA TRAÇO 1:2:8, PREPARO MECÂNICO COM BETONEIRA 400L, APLICADO MANUALMENTE EM FACES INTERNAS DE PAREDES, PARA AMBIENTE COM ÁREA ENTRE 5M2 E 10M2, ESPESSURA DE 20MM, COM EXECUÇÃO DE TALISCAS. AF_06/2014</v>
          </cell>
          <cell r="C6070" t="str">
            <v>M2</v>
          </cell>
          <cell r="D6070">
            <v>28.93</v>
          </cell>
        </row>
        <row r="6071">
          <cell r="A6071">
            <v>87532</v>
          </cell>
          <cell r="B6071" t="str">
            <v>EMBOÇO, PARA RECEBIMENTO DE CERÂMICA, EM ARGAMASSA TRAÇO 1:2:8, PREPARO MANUAL, APLICADO MANUALMENTE EM FACES INTERNAS DE PAREDES, PARA AMBIENTE COM ÁREA  ENTRE 5M2 E 10M2, ESPESSURA DE 20MM, COM EXECUÇÃO DE TALISCAS. AF_06/2014</v>
          </cell>
          <cell r="C6071" t="str">
            <v>M2</v>
          </cell>
          <cell r="D6071">
            <v>33</v>
          </cell>
        </row>
        <row r="6072">
          <cell r="A6072">
            <v>87535</v>
          </cell>
          <cell r="B6072" t="str">
            <v>EMBOÇO, PARA RECEBIMENTO DE CERÂMICA, EM ARGAMASSA TRAÇO 1:2:8, PREPARO MECÂNICO COM BETONEIRA 400L, APLICADO MANUALMENTE EM FACES INTERNAS DE PAREDES, PARA AMBIENTE COM ÁREA  MAIOR QUE 10M2, ESPESSURA DE 20MM, COM EXECUÇÃO DE TALISCAS. AF_06/2014</v>
          </cell>
          <cell r="C6072" t="str">
            <v>M2</v>
          </cell>
          <cell r="D6072">
            <v>25.94</v>
          </cell>
        </row>
        <row r="6073">
          <cell r="A6073">
            <v>87536</v>
          </cell>
          <cell r="B6073" t="str">
            <v>EMBOÇO, PARA RECEBIMENTO DE CERÂMICA, EM ARGAMASSA TRAÇO 1:2:8, PREPARO MANUAL, APLICADO MANUALMENTE EM FACES INTERNAS DE PAREDES, PARA AMBIENTE COM ÁREA  MAIOR QUE 10M2, ESPESSURA DE 20MM, COM EXECUÇÃO DE TALISCAS. AF_06/2014</v>
          </cell>
          <cell r="C6073" t="str">
            <v>M2</v>
          </cell>
          <cell r="D6073">
            <v>30.01</v>
          </cell>
        </row>
        <row r="6074">
          <cell r="A6074">
            <v>87537</v>
          </cell>
          <cell r="B607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4" t="str">
            <v>M2</v>
          </cell>
          <cell r="D6074">
            <v>78.27</v>
          </cell>
        </row>
        <row r="6075">
          <cell r="A6075">
            <v>87538</v>
          </cell>
          <cell r="B6075" t="str">
            <v>MASSA ÚNICA, PARA RECEBIMENTO DE PINTURA, EM ARGAMASSA INDUSTRIALIZADA, PREPARO MECÂNICO, APLICADO COM EQUIPAMENTO DE MISTURA E PROJEÇÃO DE 1,5 M3/H DE ARGAMASSA EM FACES INTERNAS DE PAREDES, ESPESSURA DE 20MM, COM EXECUÇÃO DE TALISCAS. AF_06/2014</v>
          </cell>
          <cell r="C6075" t="str">
            <v>M2</v>
          </cell>
          <cell r="D6075">
            <v>75.72</v>
          </cell>
        </row>
        <row r="6076">
          <cell r="A6076">
            <v>87539</v>
          </cell>
          <cell r="B607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6" t="str">
            <v>M2</v>
          </cell>
          <cell r="D6076">
            <v>74.8</v>
          </cell>
        </row>
        <row r="6077">
          <cell r="A6077">
            <v>87541</v>
          </cell>
          <cell r="B607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7" t="str">
            <v>M2</v>
          </cell>
          <cell r="D6077">
            <v>72.239999999999995</v>
          </cell>
        </row>
        <row r="6078">
          <cell r="A6078">
            <v>87543</v>
          </cell>
          <cell r="B6078" t="str">
            <v>MASSA ÚNICA, PARA RECEBIMENTO DE PINTURA OU CERÂMICA, ARGAMASSA INDUSTRIALIZADA, PREPARO MECÂNICO, APLICADO COM EQUIPAMENTO DE MISTURA E PROJEÇÃO DE 1,5 M3/H EM FACES INTERNAS DE PAREDES, ESPESSURA DE 5MM, SEM EXECUÇÃO DE TALISCAS. AF_06/2014</v>
          </cell>
          <cell r="C6078" t="str">
            <v>M2</v>
          </cell>
          <cell r="D6078">
            <v>24.4</v>
          </cell>
        </row>
        <row r="6079">
          <cell r="A6079">
            <v>87545</v>
          </cell>
          <cell r="B6079" t="str">
            <v>EMBOÇO, PARA RECEBIMENTO DE CERÂMICA, EM ARGAMASSA TRAÇO 1:2:8, PREPARO MECÂNICO COM BETONEIRA 400L, APLICADO MANUALMENTE EM FACES INTERNAS DE PAREDES, PARA AMBIENTE COM ÁREA MENOR QUE 5M2, ESPESSURA DE 10MM, COM EXECUÇÃO DE TALISCAS. AF_06/2014</v>
          </cell>
          <cell r="C6079" t="str">
            <v>M2</v>
          </cell>
          <cell r="D6079">
            <v>22.26</v>
          </cell>
        </row>
        <row r="6080">
          <cell r="A6080">
            <v>87546</v>
          </cell>
          <cell r="B6080" t="str">
            <v>EMBOÇO, PARA RECEBIMENTO DE CERÂMICA, EM ARGAMASSA TRAÇO 1:2:8, PREPARO MANUAL, APLICADO MANUALMENTE EM FACES INTERNAS DE PAREDES, PARA AMBIENTE COM ÁREA MENOR QUE 5M2, ESPESSURA DE 10MM, COM EXECUÇÃO DE TALISCAS. AF_06/2014</v>
          </cell>
          <cell r="C6080" t="str">
            <v>M2</v>
          </cell>
          <cell r="D6080">
            <v>24.56</v>
          </cell>
        </row>
        <row r="6081">
          <cell r="A6081">
            <v>87547</v>
          </cell>
          <cell r="B6081" t="str">
            <v>MASSA ÚNICA, PARA RECEBIMENTO DE PINTURA, EM ARGAMASSA TRAÇO 1:2:8, PREPARO MECÂNICO COM BETONEIRA 400L, APLICADA MANUALMENTE EM FACES INTERNAS DE PAREDES, ESPESSURA DE 10MM, COM EXECUÇÃO DE TALISCAS. AF_06/2014</v>
          </cell>
          <cell r="C6081" t="str">
            <v>M2</v>
          </cell>
          <cell r="D6081">
            <v>19.28</v>
          </cell>
        </row>
        <row r="6082">
          <cell r="A6082">
            <v>87548</v>
          </cell>
          <cell r="B6082" t="str">
            <v>MASSA ÚNICA, PARA RECEBIMENTO DE PINTURA, EM ARGAMASSA TRAÇO 1:2:8, PREPARO MANUAL, APLICADA MANUALMENTE EM FACES INTERNAS DE PAREDES, ESPESSURA DE 10MM, COM EXECUÇÃO DE TALISCAS. AF_06/2014</v>
          </cell>
          <cell r="C6082" t="str">
            <v>M2</v>
          </cell>
          <cell r="D6082">
            <v>21.58</v>
          </cell>
        </row>
        <row r="6083">
          <cell r="A6083">
            <v>87549</v>
          </cell>
          <cell r="B6083" t="str">
            <v>EMBOÇO, PARA RECEBIMENTO DE CERÂMICA, EM ARGAMASSA TRAÇO 1:2:8, PREPARO MECÂNICO COM BETONEIRA 400L, APLICADO MANUALMENTE EM FACES INTERNAS DE PAREDES, PARA AMBIENTE COM ÁREA ENTRE 5M2 E 10M2, ESPESSURA DE 10MM, COM EXECUÇÃO DE TALISCAS. AF_06/2014</v>
          </cell>
          <cell r="C6083" t="str">
            <v>M2</v>
          </cell>
          <cell r="D6083">
            <v>18.2</v>
          </cell>
        </row>
        <row r="6084">
          <cell r="A6084">
            <v>87550</v>
          </cell>
          <cell r="B6084" t="str">
            <v>EMBOÇO, PARA RECEBIMENTO DE CERÂMICA, EM ARGAMASSA TRAÇO 1:2:8, PREPARO MANUAL, APLICADO MANUALMENTE EM FACES INTERNAS DE PAREDES, PARA AMBIENTE COM ÁREA ENTRE 5M2 E 10M2, ESPESSURA DE 10MM, COM EXECUÇÃO DE TALISCAS. AF_06/2014</v>
          </cell>
          <cell r="C6084" t="str">
            <v>M2</v>
          </cell>
          <cell r="D6084">
            <v>20.5</v>
          </cell>
        </row>
        <row r="6085">
          <cell r="A6085">
            <v>87553</v>
          </cell>
          <cell r="B6085" t="str">
            <v>EMBOÇO, PARA RECEBIMENTO DE CERÂMICA, EM ARGAMASSA TRAÇO 1:2:8, PREPARO MECÂNICO COM BETONEIRA 400L, APLICADO MANUALMENTE EM FACES INTERNAS DE PAREDES, PARA AMBIENTE COM ÁREA MAIOR QUE 10M2, ESPESSURA DE 10MM, COM EXECUÇÃO DE TALISCAS. AF_06/2014</v>
          </cell>
          <cell r="C6085" t="str">
            <v>M2</v>
          </cell>
          <cell r="D6085">
            <v>15.21</v>
          </cell>
        </row>
        <row r="6086">
          <cell r="A6086">
            <v>87554</v>
          </cell>
          <cell r="B6086" t="str">
            <v>EMBOÇO, PARA RECEBIMENTO DE CERÂMICA, EM ARGAMASSA TRAÇO 1:2:8, PREPARO MANUAL, APLICADO MANUALMENTE EM FACES INTERNAS DE PAREDES, PARA AMBIENTE COM ÁREA MAIOR QUE 10M2, ESPESSURA DE 10MM, COM EXECUÇÃO DE TALISCAS. AF_06/2014</v>
          </cell>
          <cell r="C6086" t="str">
            <v>M2</v>
          </cell>
          <cell r="D6086">
            <v>17.510000000000002</v>
          </cell>
        </row>
        <row r="6087">
          <cell r="A6087">
            <v>87555</v>
          </cell>
          <cell r="B608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7" t="str">
            <v>M2</v>
          </cell>
          <cell r="D6087">
            <v>46.98</v>
          </cell>
        </row>
        <row r="6088">
          <cell r="A6088">
            <v>87556</v>
          </cell>
          <cell r="B6088" t="str">
            <v>MASSA ÚNICA, PARA RECEBIMENTO DE PINTURA, EM ARGAMASSA INDUSTRIALIZADA, PREPARO MECÂNICO, APLICADO COM EQUIPAMENTO DE MISTURA E PROJEÇÃO DE 1,5 M3/H DE ARGAMASSA EM FACES INTERNAS DE PAREDES, ESPESSURA DE 10MM, COM EXECUÇÃO DE TALISCAS. AF_06/2014</v>
          </cell>
          <cell r="C6088" t="str">
            <v>M2</v>
          </cell>
          <cell r="D6088">
            <v>44.44</v>
          </cell>
        </row>
        <row r="6089">
          <cell r="A6089">
            <v>87557</v>
          </cell>
          <cell r="B608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9" t="str">
            <v>M2</v>
          </cell>
          <cell r="D6089">
            <v>43.51</v>
          </cell>
        </row>
        <row r="6090">
          <cell r="A6090">
            <v>87559</v>
          </cell>
          <cell r="B609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0" t="str">
            <v>M2</v>
          </cell>
          <cell r="D6090">
            <v>40.950000000000003</v>
          </cell>
        </row>
        <row r="6091">
          <cell r="A6091">
            <v>87561</v>
          </cell>
          <cell r="B6091"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1" t="str">
            <v>M2</v>
          </cell>
          <cell r="D6091">
            <v>43.73</v>
          </cell>
        </row>
        <row r="6092">
          <cell r="A6092">
            <v>87775</v>
          </cell>
          <cell r="B6092" t="str">
            <v>EMBOÇO OU MASSA ÚNICA EM ARGAMASSA TRAÇO 1:2:8, PREPARO MECÂNICO COM BETONEIRA 400 L, APLICADA MANUALMENTE EM PANOS DE FACHADA COM PRESENÇA DE VÃOS, ESPESSURA DE 25 MM. AF_06/2014</v>
          </cell>
          <cell r="C6092" t="str">
            <v>M2</v>
          </cell>
          <cell r="D6092">
            <v>48.42</v>
          </cell>
        </row>
        <row r="6093">
          <cell r="A6093">
            <v>87777</v>
          </cell>
          <cell r="B6093" t="str">
            <v>EMBOÇO OU MASSA ÚNICA EM ARGAMASSA TRAÇO 1:2:8, PREPARO MANUAL, APLICADA MANUALMENTE EM PANOS DE FACHADA COM PRESENÇA DE VÃOS, ESPESSURA DE 25 MM. AF_06/2014</v>
          </cell>
          <cell r="C6093" t="str">
            <v>M2</v>
          </cell>
          <cell r="D6093">
            <v>51.82</v>
          </cell>
        </row>
        <row r="6094">
          <cell r="A6094">
            <v>87778</v>
          </cell>
          <cell r="B6094" t="str">
            <v>EMBOÇO OU MASSA ÚNICA EM ARGAMASSA INDUSTRIALIZADA, PREPARO MECÂNICO E APLICAÇÃO COM EQUIPAMENTO DE MISTURA E PROJEÇÃO DE 1,5 M3/H DE ARGAMASSA EM PANOS DE FACHADA COM PRESENÇA DE VÃOS, ESPESSURA DE 25 MM. AF_06/2014</v>
          </cell>
          <cell r="C6094" t="str">
            <v>M2</v>
          </cell>
          <cell r="D6094">
            <v>84.04</v>
          </cell>
        </row>
        <row r="6095">
          <cell r="A6095">
            <v>87779</v>
          </cell>
          <cell r="B6095" t="str">
            <v>EMBOÇO OU MASSA ÚNICA EM ARGAMASSA TRAÇO 1:2:8, PREPARO MECÂNICO COM BETONEIRA 400 L, APLICADA MANUALMENTE EM PANOS DE FACHADA COM PRESENÇA DE VÃOS, ESPESSURA DE 35 MM. AF_06/2014</v>
          </cell>
          <cell r="C6095" t="str">
            <v>M2</v>
          </cell>
          <cell r="D6095">
            <v>56.36</v>
          </cell>
        </row>
        <row r="6096">
          <cell r="A6096">
            <v>87781</v>
          </cell>
          <cell r="B6096" t="str">
            <v>EMBOÇO OU MASSA ÚNICA EM ARGAMASSA TRAÇO 1:2:8, PREPARO MANUAL, APLICADA MANUALMENTE EM PANOS DE FACHADA COM PRESENÇA DE VÃOS, ESPESSURA DE 35 MM. AF_06/2014</v>
          </cell>
          <cell r="C6096" t="str">
            <v>M2</v>
          </cell>
          <cell r="D6096">
            <v>60.92</v>
          </cell>
        </row>
        <row r="6097">
          <cell r="A6097">
            <v>87783</v>
          </cell>
          <cell r="B6097" t="str">
            <v>EMBOÇO OU MASSA ÚNICA EM ARGAMASSA INDUSTRIALIZADA, PREPARO MECÂNICO E APLICAÇÃO COM EQUIPAMENTO DE MISTURA E PROJEÇÃO DE 1,5 M3/H DE ARGAMASSA EM PANOS DE FACHADA COM PRESENÇA DE VÃOS, ESPESSURA DE 35 MM. AF_06/2014</v>
          </cell>
          <cell r="C6097" t="str">
            <v>M2</v>
          </cell>
          <cell r="D6097">
            <v>105.79</v>
          </cell>
        </row>
        <row r="6098">
          <cell r="A6098">
            <v>87784</v>
          </cell>
          <cell r="B6098" t="str">
            <v>EMBOÇO OU MASSA ÚNICA EM ARGAMASSA TRAÇO 1:2:8, PREPARO MECÂNICO COM BETONEIRA 400 L, APLICADA MANUALMENTE EM PANOS DE FACHADA COM PRESENÇA DE VÃOS, ESPESSURA DE 45 MM. AF_06/2014</v>
          </cell>
          <cell r="C6098" t="str">
            <v>M2</v>
          </cell>
          <cell r="D6098">
            <v>64.3</v>
          </cell>
        </row>
        <row r="6099">
          <cell r="A6099">
            <v>87786</v>
          </cell>
          <cell r="B6099" t="str">
            <v>EMBOÇO OU MASSA ÚNICA EM ARGAMASSA TRAÇO 1:2:8, PREPARO MANUAL, APLICADA MANUALMENTE EM PANOS DE FACHADA COM PRESENÇA DE VÃOS, ESPESSURA DE 45 MM. AF_06/2014</v>
          </cell>
          <cell r="C6099" t="str">
            <v>M2</v>
          </cell>
          <cell r="D6099">
            <v>70.010000000000005</v>
          </cell>
        </row>
        <row r="6100">
          <cell r="A6100">
            <v>87787</v>
          </cell>
          <cell r="B6100" t="str">
            <v>EMBOÇO OU MASSA ÚNICA EM ARGAMASSA INDUSTRIALIZADA, PREPARO MECÂNICO E APLICAÇÃO COM EQUIPAMENTO DE MISTURA E PROJEÇÃO DE 1,5 M3/H DE ARGAMASSA EM PANOS DE FACHADA COM PRESENÇA DE VÃOS, ESPESSURA DE 45 MM. AF_06/2014</v>
          </cell>
          <cell r="C6100" t="str">
            <v>M2</v>
          </cell>
          <cell r="D6100">
            <v>127.55</v>
          </cell>
        </row>
        <row r="6101">
          <cell r="A6101">
            <v>87788</v>
          </cell>
          <cell r="B6101" t="str">
            <v>EMBOÇO OU MASSA ÚNICA EM ARGAMASSA TRAÇO 1:2:8, PREPARO MECÂNICO COM BETONEIRA 400 L, APLICADA MANUALMENTE EM PANOS DE FACHADA COM PRESENÇA DE VÃOS, ESPESSURA MAIOR OU IGUAL A 50 MM. AF_06/2014</v>
          </cell>
          <cell r="C6101" t="str">
            <v>M2</v>
          </cell>
          <cell r="D6101">
            <v>81.52</v>
          </cell>
        </row>
        <row r="6102">
          <cell r="A6102">
            <v>87790</v>
          </cell>
          <cell r="B6102" t="str">
            <v>EMBOÇO OU MASSA ÚNICA EM ARGAMASSA TRAÇO 1:2:8, PREPARO MANUAL, APLICADA MANUALMENTE EM PANOS DE FACHADA COM PRESENÇA DE VÃOS, ESPESSURA MAIOR OU IGUAL A 50 MM. AF_06/2014</v>
          </cell>
          <cell r="C6102" t="str">
            <v>M2</v>
          </cell>
          <cell r="D6102">
            <v>87.8</v>
          </cell>
        </row>
        <row r="6103">
          <cell r="A6103">
            <v>87791</v>
          </cell>
          <cell r="B6103" t="str">
            <v>EMBOÇO OU MASSA ÚNICA EM ARGAMASSA INDUSTRIALIZADA, PREPARO MECÂNICO E APLICAÇÃO COM EQUIPAMENTO DE MISTURA E PROJEÇÃO DE 1,5 M3/H DE ARGAMASSA EM PANOS DE FACHADA COM PRESENÇA DE VÃOS, ESPESSURA MAIOR OU IGUAL A 50 MM. AF_06/2014</v>
          </cell>
          <cell r="C6103" t="str">
            <v>M2</v>
          </cell>
          <cell r="D6103">
            <v>148.19999999999999</v>
          </cell>
        </row>
        <row r="6104">
          <cell r="A6104">
            <v>87792</v>
          </cell>
          <cell r="B6104" t="str">
            <v>EMBOÇO OU MASSA ÚNICA EM ARGAMASSA TRAÇO 1:2:8, PREPARO MECÂNICO COM BETONEIRA 400 L, APLICADA MANUALMENTE EM PANOS CEGOS DE FACHADA (SEM PRESENÇA DE VÃOS), ESPESSURA DE 25 MM. AF_06/2014</v>
          </cell>
          <cell r="C6104" t="str">
            <v>M2</v>
          </cell>
          <cell r="D6104">
            <v>33.68</v>
          </cell>
        </row>
        <row r="6105">
          <cell r="A6105">
            <v>87794</v>
          </cell>
          <cell r="B6105" t="str">
            <v>EMBOÇO OU MASSA ÚNICA EM ARGAMASSA TRAÇO 1:2:8, PREPARO MANUAL, APLICADA MANUALMENTE EM PANOS CEGOS DE FACHADA (SEM PRESENÇA DE VÃOS), ESPESSURA DE 25 MM. AF_06/2014</v>
          </cell>
          <cell r="C6105" t="str">
            <v>M2</v>
          </cell>
          <cell r="D6105">
            <v>36.85</v>
          </cell>
        </row>
        <row r="6106">
          <cell r="A6106">
            <v>87795</v>
          </cell>
          <cell r="B6106" t="str">
            <v>EMBOÇO OU MASSA ÚNICA EM ARGAMASSA INDUSTRIALIZADA, PREPARO MECÂNICO E APLICAÇÃO COM EQUIPAMENTO DE MISTURA E PROJEÇÃO DE 1,5 M3/H DE ARGAMASSA EM PANOS CEGOS DE FACHADA (SEM PRESENÇA DE VÃOS), ESPESSURA DE 25 MM. AF_06/2014</v>
          </cell>
          <cell r="C6106" t="str">
            <v>M2</v>
          </cell>
          <cell r="D6106">
            <v>66.569999999999993</v>
          </cell>
        </row>
        <row r="6107">
          <cell r="A6107">
            <v>87797</v>
          </cell>
          <cell r="B6107" t="str">
            <v>EMBOÇO OU MASSA ÚNICA EM ARGAMASSA TRAÇO 1:2:8, PREPARO MECÂNICO COM BETONEIRA 400 L, APLICADA MANUALMENTE EM PANOS CEGOS DE FACHADA (SEM PRESENÇA DE VÃOS), ESPESSURA DE 35 MM. AF_06/2014</v>
          </cell>
          <cell r="C6107" t="str">
            <v>M2</v>
          </cell>
          <cell r="D6107">
            <v>41.28</v>
          </cell>
        </row>
        <row r="6108">
          <cell r="A6108">
            <v>87799</v>
          </cell>
          <cell r="B6108" t="str">
            <v>EMBOÇO OU MASSA ÚNICA EM ARGAMASSA TRAÇO 1:2:8, PREPARO MANUAL, APLICADA MANUALMENTE EM PANOS CEGOS DE FACHADA (SEM PRESENÇA DE VÃOS), ESPESSURA DE 35 MM. AF_06/2014</v>
          </cell>
          <cell r="C6108" t="str">
            <v>M2</v>
          </cell>
          <cell r="D6108">
            <v>45.53</v>
          </cell>
        </row>
        <row r="6109">
          <cell r="A6109">
            <v>87800</v>
          </cell>
          <cell r="B6109" t="str">
            <v>EMBOÇO OU MASSA ÚNICA EM ARGAMASSA INDUSTRIALIZADA, PREPARO MECÂNICO E APLICAÇÃO COM EQUIPAMENTO DE MISTURA E PROJEÇÃO DE 1,5 M3/H DE ARGAMASSA EM PANOS CEGOS DE FACHADA (SEM PRESENÇA DE VÃOS), ESPESSURA DE 35 MM. AF_06/2014</v>
          </cell>
          <cell r="C6109" t="str">
            <v>M2</v>
          </cell>
          <cell r="D6109">
            <v>87.1</v>
          </cell>
        </row>
        <row r="6110">
          <cell r="A6110">
            <v>87801</v>
          </cell>
          <cell r="B6110" t="str">
            <v>EMBOÇO OU MASSA ÚNICA EM ARGAMASSA TRAÇO 1:2:8, PREPARO MECÂNICO COM BETONEIRA 400 L, APLICADA MANUALMENTE EM PANOS CEGOS DE FACHADA (SEM PRESENÇA DE VÃOS), ESPESSURA DE 45 MM. AF_06/2014</v>
          </cell>
          <cell r="C6110" t="str">
            <v>M2</v>
          </cell>
          <cell r="D6110">
            <v>48.9</v>
          </cell>
        </row>
        <row r="6111">
          <cell r="A6111">
            <v>87803</v>
          </cell>
          <cell r="B6111" t="str">
            <v>EMBOÇO OU MASSA ÚNICA EM ARGAMASSA TRAÇO 1:2:8, PREPARO MANUAL, APLICADA MANUALMENTE EM PANOS CEGOS DE FACHADA (SEM PRESENÇA DE VÃOS), ESPESSURA DE 45 MM. AF_06/2014</v>
          </cell>
          <cell r="C6111" t="str">
            <v>M2</v>
          </cell>
          <cell r="D6111">
            <v>54.23</v>
          </cell>
        </row>
        <row r="6112">
          <cell r="A6112">
            <v>87804</v>
          </cell>
          <cell r="B6112" t="str">
            <v>EMBOÇO OU MASSA ÚNICA EM ARGAMASSA INDUSTRIALIZADA, PREPARO MECÂNICO E APLICAÇÃO COM EQUIPAMENTO DE MISTURA E PROJEÇÃO DE 1,5 M3/H DE ARGAMASSA EM PANOS CEGOS DE FACHADA (SEM PRESENÇA DE VÃOS), ESPESSURA DE 45 MM. AF_06/2014</v>
          </cell>
          <cell r="C6112" t="str">
            <v>M2</v>
          </cell>
          <cell r="D6112">
            <v>107.62</v>
          </cell>
        </row>
        <row r="6113">
          <cell r="A6113">
            <v>87805</v>
          </cell>
          <cell r="B6113" t="str">
            <v>EMBOÇO OU MASSA ÚNICA EM ARGAMASSA TRAÇO 1:2:8, PREPARO MECÂNICO COM BETONEIRA 400 L, APLICADA MANUALMENTE EM PANOS CEGOS DE FACHADA (SEM PRESENÇA DE VÃOS), ESPESSURA MAIOR OU IGUAL A 50 MM. AF_06/2014</v>
          </cell>
          <cell r="C6113" t="str">
            <v>M2</v>
          </cell>
          <cell r="D6113">
            <v>55.74</v>
          </cell>
        </row>
        <row r="6114">
          <cell r="A6114">
            <v>87807</v>
          </cell>
          <cell r="B6114" t="str">
            <v>EMBOÇO OU MASSA ÚNICA EM ARGAMASSA TRAÇO 1:2:8, PREPARO MANUAL, APLICADA MANUALMENTE EM PANOS CEGOS DE FACHADA (SEM PRESENÇA DE VÃOS), ESPESSURA MAIOR OU IGUAL A 50 MM. AF_06/2014</v>
          </cell>
          <cell r="C6114" t="str">
            <v>M2</v>
          </cell>
          <cell r="D6114">
            <v>61.61</v>
          </cell>
        </row>
        <row r="6115">
          <cell r="A6115">
            <v>87808</v>
          </cell>
          <cell r="B6115" t="str">
            <v>EMBOÇO OU MASSA ÚNICA EM ARGAMASSA INDUSTRIALIZADA, PREPARO MECÂNICO E APLICAÇÃO COM EQUIPAMENTO DE MISTURA E PROJEÇÃO DE 1,5 M3/H DE ARGAMASSA EM PANOS CEGOS DE FACHADA (SEM PRESENÇA DE VÃOS), ESPESSURA MAIOR OU IGUAL A 50 MM. AF_06/2014</v>
          </cell>
          <cell r="C6115" t="str">
            <v>M2</v>
          </cell>
          <cell r="D6115">
            <v>117.51</v>
          </cell>
        </row>
        <row r="6116">
          <cell r="A6116">
            <v>87809</v>
          </cell>
          <cell r="B6116" t="str">
            <v>EMBOÇO OU MASSA ÚNICA EM ARGAMASSA TRAÇO 1:2:8, PREPARO MECÂNICO COM BETONEIRA 400 L, APLICADA MANUALMENTE EM SUPERFÍCIES EXTERNAS DA SACADA, ESPESSURA DE 25 MM, SEM USO DE TELA METÁLICA DE REFORÇO CONTRA FISSURAÇÃO. AF_06/2014</v>
          </cell>
          <cell r="C6116" t="str">
            <v>M2</v>
          </cell>
          <cell r="D6116">
            <v>72.19</v>
          </cell>
        </row>
        <row r="6117">
          <cell r="A6117">
            <v>87811</v>
          </cell>
          <cell r="B6117" t="str">
            <v>EMBOÇO OU MASSA ÚNICA EM ARGAMASSA TRAÇO 1:2:8, PREPARO MANUAL, APLICADA MANUALMENTE EM SUPERFÍCIES EXTERNAS DA SACADA, ESPESSURA DE 25 MM, SEM USO DE TELA METÁLICA DE REFORÇO CONTRA FISSURAÇÃO. AF_06/2014</v>
          </cell>
          <cell r="C6117" t="str">
            <v>M2</v>
          </cell>
          <cell r="D6117">
            <v>75.36</v>
          </cell>
        </row>
        <row r="6118">
          <cell r="A6118">
            <v>87812</v>
          </cell>
          <cell r="B6118" t="str">
            <v>EMBOÇO OU MASSA ÚNICA EM ARGAMASSA INDUSTRIALIZADA, PREPARO MECÂNICO E APLICAÇÃO COM EQUIPAMENTO DE MISTURA E PROJEÇÃO DE 1,5 M3/H EM SUPERFÍCIES EXTERNAS DA SACADA, ESPESSURA 25 MM, SEM USO DE TELA METÁLICA. AF_06/2014</v>
          </cell>
          <cell r="C6118" t="str">
            <v>M2</v>
          </cell>
          <cell r="D6118">
            <v>104.72</v>
          </cell>
        </row>
        <row r="6119">
          <cell r="A6119">
            <v>87813</v>
          </cell>
          <cell r="B6119" t="str">
            <v>EMBOÇO OU MASSA ÚNICA EM ARGAMASSA TRAÇO 1:2:8, PREPARO MECÂNICO COM BETONEIRA 400 L, APLICADA MANUALMENTE EM SUPERFÍCIES EXTERNAS DA SACADA, ESPESSURA DE 35 MM, SEM USO DE TELA METÁLICA DE REFORÇO CONTRA FISSURAÇÃO. AF_06/2014</v>
          </cell>
          <cell r="C6119" t="str">
            <v>M2</v>
          </cell>
          <cell r="D6119">
            <v>79.81</v>
          </cell>
        </row>
        <row r="6120">
          <cell r="A6120">
            <v>87815</v>
          </cell>
          <cell r="B6120" t="str">
            <v>EMBOÇO OU MASSA ÚNICA EM ARGAMASSA TRAÇO 1:2:8, PREPARO MANUAL, APLICADA MANUALMENTE EM SUPERFÍCIES EXTERNAS DA SACADA, ESPESSURA DE 35 MM, SEM USO DE TELA METÁLICA DE REFORÇO CONTRA FISSURAÇÃO. AF_06/2014</v>
          </cell>
          <cell r="C6120" t="str">
            <v>M2</v>
          </cell>
          <cell r="D6120">
            <v>84.06</v>
          </cell>
        </row>
        <row r="6121">
          <cell r="A6121">
            <v>87816</v>
          </cell>
          <cell r="B6121" t="str">
            <v>EMBOÇO OU MASSA ÚNICA EM ARGAMASSA INDUSTRIALIZADA, PREPARO MECÂNICO E APLICAÇÃO COM EQUIPAMENTO DE MISTURA E PROJEÇÃO DE 1,5 M3/H EM SUPERFÍCIES EXTERNAS DA SACADA, ESPESSURA 35 MM, SEM USO DE TELA METÁLICA. AF_06/2014</v>
          </cell>
          <cell r="C6121" t="str">
            <v>M2</v>
          </cell>
          <cell r="D6121">
            <v>125.23</v>
          </cell>
        </row>
        <row r="6122">
          <cell r="A6122">
            <v>87817</v>
          </cell>
          <cell r="B6122" t="str">
            <v>EMBOÇO OU MASSA ÚNICA EM ARGAMASSA TRAÇO 1:2:8, PREPARO MECÂNICO COM BETONEIRA 400 L, APLICADA MANUALMENTE EM SUPERFÍCIES EXTERNAS DA SACADA, ESPESSURA DE 45 MM, SEM USO DE TELA METÁLICA DE REFORÇO CONTRA FISSURAÇÃO. AF_06/2014</v>
          </cell>
          <cell r="C6122" t="str">
            <v>M2</v>
          </cell>
          <cell r="D6122">
            <v>87.05</v>
          </cell>
        </row>
        <row r="6123">
          <cell r="A6123">
            <v>87819</v>
          </cell>
          <cell r="B6123" t="str">
            <v>EMBOÇO OU MASSA ÚNICA EM ARGAMASSA TRAÇO 1:2:8, PREPARO MANUAL, APLICADA MANUALMENTE EM SUPERFÍCIES EXTERNAS DA SACADA, ESPESSURA DE 45 MM, SEM USO DE TELA METÁLICA DE REFORÇO CONTRA FISSURAÇÃO. AF_06/2014</v>
          </cell>
          <cell r="C6123" t="str">
            <v>M2</v>
          </cell>
          <cell r="D6123">
            <v>92.38</v>
          </cell>
        </row>
        <row r="6124">
          <cell r="A6124">
            <v>87820</v>
          </cell>
          <cell r="B6124" t="str">
            <v>EMBOÇO OU MASSA ÚNICA EM ARGAMASSA INDUSTRIALIZADA, PREPARO MECÂNICO E APLICAÇÃO COM EQUIPAMENTO DE MISTURA E PROJEÇÃO DE 1,5 M3/H EM SUPERFÍCIES EXTERNAS DA SACADA, ESPESSURA 45 MM, SEM USO DE TELA METÁLICA. AF_06/2014</v>
          </cell>
          <cell r="C6124" t="str">
            <v>M2</v>
          </cell>
          <cell r="D6124">
            <v>145.76</v>
          </cell>
        </row>
        <row r="6125">
          <cell r="A6125">
            <v>87821</v>
          </cell>
          <cell r="B6125" t="str">
            <v>EMBOÇO OU MASSA ÚNICA EM ARGAMASSA TRAÇO 1:2:8, PREPARO MECÂNICO COM BETONEIRA 400 L, APLICADA MANUALMENTE EM SUPERFÍCIES EXTERNAS DA SACADA, ESPESSURA MAIOR OU IGUAL A 50 MM, SEM USO DE TELA METÁLICA DE REFORÇO CONTRA FISSURAÇÃO. AF_06/2014</v>
          </cell>
          <cell r="C6125" t="str">
            <v>M2</v>
          </cell>
          <cell r="D6125">
            <v>124.61</v>
          </cell>
        </row>
        <row r="6126">
          <cell r="A6126">
            <v>87823</v>
          </cell>
          <cell r="B6126" t="str">
            <v>EMBOÇO OU MASSA ÚNICA EM ARGAMASSA TRAÇO 1:2:8, PREPARO MANUAL, APLICADA MANUALMENTE EM SUPERFÍCIES EXTERNAS DA SACADA, ESPESSURA MAIOR OU IGUAL A 50 MM, SEM USO DE TELA METÁLICA DE REFORÇO CONTRA FISSURAÇÃO. AF_06/2014</v>
          </cell>
          <cell r="C6126" t="str">
            <v>M2</v>
          </cell>
          <cell r="D6126">
            <v>130.47999999999999</v>
          </cell>
        </row>
        <row r="6127">
          <cell r="A6127">
            <v>87824</v>
          </cell>
          <cell r="B6127" t="str">
            <v>EMBOÇO OU MASSA ÚNICA EM ARGAMASSA INDUSTRIALIZADA, PREPARO MECÂNICO E APLICAÇÃO COM EQUIPAMENTO DE MISTURA E PROJEÇÃO DE 1,5 M3/H EM SUPERFÍCIES EXTERNAS DA SACADA, ESPESSURA MAIOR OU IGUAL A 50 MM, SEM USO DE TELA METÁLICA. AF_06/2014</v>
          </cell>
          <cell r="C6127" t="str">
            <v>M2</v>
          </cell>
          <cell r="D6127">
            <v>186</v>
          </cell>
        </row>
        <row r="6128">
          <cell r="A6128">
            <v>87825</v>
          </cell>
          <cell r="B6128" t="str">
            <v>EMBOÇO OU MASSA ÚNICA EM ARGAMASSA TRAÇO 1:2:8, PREPARO MECÂNICO COM BETONEIRA 400 L, APLICADA MANUALMENTE NAS PAREDES INTERNAS DA SACADA, ESPESSURA DE 25 MM, SEM USO DE TELA METÁLICA DE REFORÇO CONTRA FISSURAÇÃO. AF_06/2014</v>
          </cell>
          <cell r="C6128" t="str">
            <v>M2</v>
          </cell>
          <cell r="D6128">
            <v>57.76</v>
          </cell>
        </row>
        <row r="6129">
          <cell r="A6129">
            <v>87827</v>
          </cell>
          <cell r="B6129" t="str">
            <v>EMBOÇO OU MASSA ÚNICA EM ARGAMASSA TRAÇO 1:2:8, PREPARO MANUAL, APLICADA MANUALMENTE NAS PAREDES INTERNAS DA SACADA, ESPESSURA DE 25 MM, SEM USO DE TELA METÁLICA DE REFORÇO CONTRA FISSURAÇÃO. AF_06/2014</v>
          </cell>
          <cell r="C6129" t="str">
            <v>M2</v>
          </cell>
          <cell r="D6129">
            <v>61.65</v>
          </cell>
        </row>
        <row r="6130">
          <cell r="A6130">
            <v>87828</v>
          </cell>
          <cell r="B6130" t="str">
            <v>EMBOÇO OU MASSA ÚNICA EM ARGAMASSA INDUSTRIALIZADA, PREPARO MECÂNICO E APLICAÇÃO COM EQUIPAMENTO DE MISTURA E PROJEÇÃO DE 1,5 M3/H NAS PAREDES INTERNAS DA SACADA, ESPESSURA 25 MM, SEM USO DE TELA METÁLICA. AF_06/2014</v>
          </cell>
          <cell r="C6130" t="str">
            <v>M2</v>
          </cell>
          <cell r="D6130">
            <v>99.19</v>
          </cell>
        </row>
        <row r="6131">
          <cell r="A6131">
            <v>87829</v>
          </cell>
          <cell r="B6131" t="str">
            <v>EMBOÇO OU MASSA ÚNICA EM ARGAMASSA TRAÇO 1:2:8, PREPARO MECÂNICO COM BETONEIRA 400 L, APLICADA MANUALMENTE NAS PAREDES INTERNAS DA SACADA, ESPESSURA DE 35 MM, SEM USO DE TELA METÁLICA DE REFORÇO CONTRA FISSURAÇÃO. AF_06/2014</v>
          </cell>
          <cell r="C6131" t="str">
            <v>M2</v>
          </cell>
          <cell r="D6131">
            <v>66.39</v>
          </cell>
        </row>
        <row r="6132">
          <cell r="A6132">
            <v>87831</v>
          </cell>
          <cell r="B6132" t="str">
            <v>EMBOÇO OU MASSA ÚNICA EM ARGAMASSA TRAÇO 1:2:8, PREPARO MANUAL, APLICADA MANUALMENTE NAS PAREDES INTERNAS DA SACADA, ESPESSURA DE 35 MM, SEM USO DE TELA METÁLICA DE REFORÇO CONTRA FISSURAÇÃO. AF_06/2014</v>
          </cell>
          <cell r="C6132" t="str">
            <v>M2</v>
          </cell>
          <cell r="D6132">
            <v>71.59</v>
          </cell>
        </row>
        <row r="6133">
          <cell r="A6133">
            <v>87832</v>
          </cell>
          <cell r="B6133" t="str">
            <v>EMBOÇO OU MASSA ÚNICA EM ARGAMASSA INDUSTRIALIZADA, PREPARO MECÂNICO E APLICAÇÃO COM EQUIPAMENTO DE MISTURA E PROJEÇÃO DE 1,5 M3/H DE ARGAMASSA NAS PAREDES INTERNAS DA SACADA, ESPESSURA 35 MM, SEM USO DE TELA METÁLICA. AF_06/2014</v>
          </cell>
          <cell r="C6133" t="str">
            <v>M2</v>
          </cell>
          <cell r="D6133">
            <v>123.57</v>
          </cell>
        </row>
        <row r="6134">
          <cell r="A6134">
            <v>87834</v>
          </cell>
          <cell r="B6134" t="str">
            <v>REVESTIMENTO DECORATIVO MONOCAMADA APLICADO MANUALMENTE EM PANOS CEGOS DA FACHADA DE UM EDIFÍCIO DE ESTRUTURA CONVENCIONAL, COM ACABAMENTO RASPADO. AF_06/2014</v>
          </cell>
          <cell r="C6134" t="str">
            <v>M2</v>
          </cell>
          <cell r="D6134">
            <v>191.33</v>
          </cell>
        </row>
        <row r="6135">
          <cell r="A6135">
            <v>87835</v>
          </cell>
          <cell r="B6135" t="str">
            <v>REVESTIMENTO DECORATIVO MONOCAMADA APLICADO MANUALMENTE EM PANOS CEGOS DA FACHADA DE UM EDIFÍCIO DE ALVENARIA ESTRUTURAL, COM ACABAMENTO RASPADO. AF_06/2014</v>
          </cell>
          <cell r="C6135" t="str">
            <v>M2</v>
          </cell>
          <cell r="D6135">
            <v>132.56</v>
          </cell>
        </row>
        <row r="6136">
          <cell r="A6136">
            <v>87836</v>
          </cell>
          <cell r="B6136" t="str">
            <v>REVESTIMENTO DECORATIVO MONOCAMADA APLICADO COM EQUIPAMENTO DE PROJEÇÃO EM PANOS CEGOS DA FACHADA DE UM EDIFÍCIO DE ESTRUTURA CONVENCIONAL, COM ACABAMENTO RASPADO. AF_06/2014</v>
          </cell>
          <cell r="C6136" t="str">
            <v>M2</v>
          </cell>
          <cell r="D6136">
            <v>184.52</v>
          </cell>
        </row>
        <row r="6137">
          <cell r="A6137">
            <v>87837</v>
          </cell>
          <cell r="B6137" t="str">
            <v>REVESTIMENTO DECORATIVO MONOCAMADA APLICADO COM EQUIPAMENTO DE PROJEÇÃO EM PANOS CEGOS DA FACHADA DE UM EDIFÍCIO DE ALVENARIA ESTRUTURAL, COM ACABAMENTO RASPADO. AF_06/2014</v>
          </cell>
          <cell r="C6137" t="str">
            <v>M2</v>
          </cell>
          <cell r="D6137">
            <v>126.62</v>
          </cell>
        </row>
        <row r="6138">
          <cell r="A6138">
            <v>87838</v>
          </cell>
          <cell r="B6138" t="str">
            <v>REVESTIMENTO DECORATIVO MONOCAMADA APLICADO MANUALMENTE EM PANOS DA FACHADA COM PRESENÇA DE VÃOS, DE UM EDIFÍCIO DE ESTRUTURA CONVENCIONAL E ACABAMENTO RASPADO. AF_06/2014</v>
          </cell>
          <cell r="C6138" t="str">
            <v>M2</v>
          </cell>
          <cell r="D6138">
            <v>197.56</v>
          </cell>
        </row>
        <row r="6139">
          <cell r="A6139">
            <v>87839</v>
          </cell>
          <cell r="B6139" t="str">
            <v>REVESTIMENTO DECORATIVO MONOCAMADA APLICADO MANUALMENTE EM PANOS DA FACHADA COM PRESENÇA DE VÃOS, DE UM EDIFÍCIO DE ALVENARIA ESTRUTURAL E ACABAMENTO RASPADO. AF_06/2014</v>
          </cell>
          <cell r="C6139" t="str">
            <v>M2</v>
          </cell>
          <cell r="D6139">
            <v>137.19999999999999</v>
          </cell>
        </row>
        <row r="6140">
          <cell r="A6140">
            <v>87840</v>
          </cell>
          <cell r="B6140" t="str">
            <v>REVESTIMENTO DECORATIVO MONOCAMADA APLICADO COM EQUIPAMENTO DE PROJEÇÃO EM PANOS DA FACHADA COM PRESENÇA DE VÃOS, DE UM EDIFÍCIO DE ESTRUTURA CONVENCIONAL E ACABAMENTO RASPADO. AF_06/2014</v>
          </cell>
          <cell r="C6140" t="str">
            <v>M2</v>
          </cell>
          <cell r="D6140">
            <v>189.21</v>
          </cell>
        </row>
        <row r="6141">
          <cell r="A6141">
            <v>87841</v>
          </cell>
          <cell r="B6141" t="str">
            <v>REVESTIMENTO DECORATIVO MONOCAMADA APLICADO COM EQUIPAMENTO DE PROJEÇÃO EM PANOS DA FACHADA COM PRESENÇA DE VÃOS, DE UM EDIFÍCIO DE ALVENARIA ESTRUTURAL E ACABAMENTO RASPADO. AF_06/2014</v>
          </cell>
          <cell r="C6141" t="str">
            <v>M2</v>
          </cell>
          <cell r="D6141">
            <v>129.69999999999999</v>
          </cell>
        </row>
        <row r="6142">
          <cell r="A6142">
            <v>87842</v>
          </cell>
          <cell r="B6142" t="str">
            <v>REVESTIMENTO DECORATIVO MONOCAMADA APLICADO MANUALMENTE EM SUPERFÍCIES EXTERNAS DA SACADA DE UM EDIFÍCIO DE ESTRUTURA CONVENCIONAL E ACABAMENTO RASPADO. AF_06/2014</v>
          </cell>
          <cell r="C6142" t="str">
            <v>M2</v>
          </cell>
          <cell r="D6142">
            <v>199.09</v>
          </cell>
        </row>
        <row r="6143">
          <cell r="A6143">
            <v>87843</v>
          </cell>
          <cell r="B6143" t="str">
            <v>REVESTIMENTO DECORATIVO MONOCAMADA APLICADO MANUALMENTE EM SUPERFÍCIES EXTERNAS DA SACADA DE UM EDIFÍCIO DE ALVENARIA ESTRUTURAL E ACABAMENTO RASPADO. AF_06/2014</v>
          </cell>
          <cell r="C6143" t="str">
            <v>M2</v>
          </cell>
          <cell r="D6143">
            <v>145.54</v>
          </cell>
        </row>
        <row r="6144">
          <cell r="A6144">
            <v>87844</v>
          </cell>
          <cell r="B6144" t="str">
            <v>REVESTIMENTO DECORATIVO MONOCAMADA APLICADO COM EQUIPAMENTO DE PROJEÇÃO EM SUPERFÍCIES EXTERNAS DA SACADA DE UM EDIFÍCIO DE ESTRUTURA CONVENCIONAL E ACABAMENTO RASPADO. AF_06/2014</v>
          </cell>
          <cell r="C6144" t="str">
            <v>M2</v>
          </cell>
          <cell r="D6144">
            <v>186.65</v>
          </cell>
        </row>
        <row r="6145">
          <cell r="A6145">
            <v>87845</v>
          </cell>
          <cell r="B6145" t="str">
            <v>REVESTIMENTO DECORATIVO MONOCAMADA APLICADO COM EQUIPAMENTO DE PROJEÇÃO EM SUPERFÍCIES EXTERNAS DA SACADA DE UM EDIFÍCIO DE ALVENARIA ESTRUTURAL E ACABAMENTO RASPADO. AF_06/2014</v>
          </cell>
          <cell r="C6145" t="str">
            <v>M2</v>
          </cell>
          <cell r="D6145">
            <v>133.99</v>
          </cell>
        </row>
        <row r="6146">
          <cell r="A6146">
            <v>87846</v>
          </cell>
          <cell r="B6146" t="str">
            <v>REVESTIMENTO DECORATIVO MONOCAMADA APLICADO MANUALMENTE EM PANOS CEGOS DA FACHADA DE UM EDIFÍCIO DE ESTRUTURA CONVENCIONAL, COM ACABAMENTO TRAVERTINO. AF_06/2014</v>
          </cell>
          <cell r="C6146" t="str">
            <v>M2</v>
          </cell>
          <cell r="D6146">
            <v>206.9</v>
          </cell>
        </row>
        <row r="6147">
          <cell r="A6147">
            <v>87847</v>
          </cell>
          <cell r="B6147" t="str">
            <v>REVESTIMENTO DECORATIVO MONOCAMADA APLICADO MANUALMENTE EM PANOS CEGOS DA FACHADA DE UM EDIFÍCIO DE ALVENARIA ESTRUTURAL, COM ACABAMENTO TRAVERTINO. AF_06/2014</v>
          </cell>
          <cell r="C6147" t="str">
            <v>M2</v>
          </cell>
          <cell r="D6147">
            <v>148.13</v>
          </cell>
        </row>
        <row r="6148">
          <cell r="A6148">
            <v>87848</v>
          </cell>
          <cell r="B6148" t="str">
            <v>REVESTIMENTO DECORATIVO MONOCAMADA APLICADO COM EQUIPAMENTO DE PROJEÇÃO EM PANOS CEGOS DA FACHADA DE UM EDIFÍCIO DE ESTRUTURA CONVENCIONAL, COM ACABAMENTO TRAVERTINO. AF_06/2014</v>
          </cell>
          <cell r="C6148" t="str">
            <v>M2</v>
          </cell>
          <cell r="D6148">
            <v>199.01</v>
          </cell>
        </row>
        <row r="6149">
          <cell r="A6149">
            <v>87849</v>
          </cell>
          <cell r="B6149" t="str">
            <v>REVESTIMENTO DECORATIVO MONOCAMADA APLICADO COM EQUIPAMENTO DE PROJEÇÃO EM PANOS CEGOS DA FACHADA DE UM EDIFÍCIO DE ALVENARIA ESTRUTURAL, COM ACABAMENTO TRAVERTINO. AF_06/2014</v>
          </cell>
          <cell r="C6149" t="str">
            <v>M2</v>
          </cell>
          <cell r="D6149">
            <v>141.11000000000001</v>
          </cell>
        </row>
        <row r="6150">
          <cell r="A6150">
            <v>87850</v>
          </cell>
          <cell r="B6150" t="str">
            <v>REVESTIMENTO DECORATIVO MONOCAMADA APLICADO MANUALMENTE EM PANOS DA FACHADA COM PRESENÇA DE VÃOS, DE UM EDIFÍCIO DE ESTRUTURA CONVENCIONAL E ACABAMENTO TRAVERTINO. AF_06/2014</v>
          </cell>
          <cell r="C6150" t="str">
            <v>M2</v>
          </cell>
          <cell r="D6150">
            <v>213.15</v>
          </cell>
        </row>
        <row r="6151">
          <cell r="A6151">
            <v>87851</v>
          </cell>
          <cell r="B6151" t="str">
            <v>REVESTIMENTO DECORATIVO MONOCAMADA APLICADO MANUALMENTE EM PANOS DA FACHADA COM PRESENÇA DE VÃOS, DE UM EDIFÍCIO DE ALVENARIA ESTRUTURAL E ACABAMENTO TRAVERTINO. AF_06/2014</v>
          </cell>
          <cell r="C6151" t="str">
            <v>M2</v>
          </cell>
          <cell r="D6151">
            <v>152.79</v>
          </cell>
        </row>
        <row r="6152">
          <cell r="A6152">
            <v>87852</v>
          </cell>
          <cell r="B6152" t="str">
            <v>REVESTIMENTO DECORATIVO MONOCAMADA APLICADO COM EQUIPAMENTO DE PROJEÇÃO EM PANOS DA FACHADA COM PRESENÇA DE VÃOS, DE UM EDIFÍCIO DE ESTRUTURA CONVENCIONAL E ACABAMENTO TRAVERTINO. AF_06/2014</v>
          </cell>
          <cell r="C6152" t="str">
            <v>M2</v>
          </cell>
          <cell r="D6152">
            <v>203.68</v>
          </cell>
        </row>
        <row r="6153">
          <cell r="A6153">
            <v>87853</v>
          </cell>
          <cell r="B6153" t="str">
            <v>REVESTIMENTO DECORATIVO MONOCAMADA APLICADO COM EQUIPAMENTO DE PROJEÇÃO EM PANOS DA FACHADA COM PRESENÇA DE VÃOS, DE UM EDIFÍCIO DE ALVENARIA ESTRUTURAL E ACABAMENTO TRAVERTINO. AF_06/2014</v>
          </cell>
          <cell r="C6153" t="str">
            <v>M2</v>
          </cell>
          <cell r="D6153">
            <v>144.16</v>
          </cell>
        </row>
        <row r="6154">
          <cell r="A6154">
            <v>87854</v>
          </cell>
          <cell r="B6154" t="str">
            <v>REVESTIMENTO DECORATIVO MONOCAMADA APLICADO MANUALMENTE EM SUPERFÍCIES EXTERNAS DA SACADA DE UM EDIFÍCIO DE ESTRUTURA CONVENCIONAL E ACABAMENTO TRAVERTINO. AF_06/2014</v>
          </cell>
          <cell r="C6154" t="str">
            <v>M2</v>
          </cell>
          <cell r="D6154">
            <v>214.67</v>
          </cell>
        </row>
        <row r="6155">
          <cell r="A6155">
            <v>87855</v>
          </cell>
          <cell r="B6155" t="str">
            <v>REVESTIMENTO DECORATIVO MONOCAMADA APLICADO MANUALMENTE EM SUPERFÍCIES EXTERNAS DA SACADA DE UM EDIFÍCIO DE ALVENARIA ESTRUTURAL E ACABAMENTO TRAVERTINO. AF_06/2014</v>
          </cell>
          <cell r="C6155" t="str">
            <v>M2</v>
          </cell>
          <cell r="D6155">
            <v>161.13999999999999</v>
          </cell>
        </row>
        <row r="6156">
          <cell r="A6156">
            <v>87856</v>
          </cell>
          <cell r="B6156" t="str">
            <v>REVESTIMENTO DECORATIVO MONOCAMADA APLICADO COM EQUIPAMENTO DE PROJEÇÃO EM SUPERFÍCIES EXTERNAS DA SACADA DE UM EDIFÍCIO DE ESTRUTURA CONVENCIONAL E ACABAMENTO TRAVERTINO. AF_06/2014</v>
          </cell>
          <cell r="C6156" t="str">
            <v>M2</v>
          </cell>
          <cell r="D6156">
            <v>201.14</v>
          </cell>
        </row>
        <row r="6157">
          <cell r="A6157">
            <v>87857</v>
          </cell>
          <cell r="B6157" t="str">
            <v>REVESTIMENTO DECORATIVO MONOCAMADA APLICADO COM EQUIPAMENTO DE PROJEÇÃO EM SUPERFÍCIES EXTERNAS DA SACADA DE UM EDIFÍCIO DE ALVENARIA ESTRUTURAL E ACABAMENTO TRAVERTINO. AF_06/2014</v>
          </cell>
          <cell r="C6157" t="str">
            <v>M2</v>
          </cell>
          <cell r="D6157">
            <v>148.46</v>
          </cell>
        </row>
        <row r="6158">
          <cell r="A6158">
            <v>87858</v>
          </cell>
          <cell r="B6158" t="str">
            <v>REVESTIMENTO DECORATIVO MONOCAMADA APLICADO MANUALMENTE NAS PAREDES INTERNAS DA SACADA COM ACABAMENTO RASPADO. AF_06/2014</v>
          </cell>
          <cell r="C6158" t="str">
            <v>M2</v>
          </cell>
          <cell r="D6158">
            <v>141.02000000000001</v>
          </cell>
        </row>
        <row r="6159">
          <cell r="A6159">
            <v>87859</v>
          </cell>
          <cell r="B6159" t="str">
            <v>REVESTIMENTO DECORATIVO MONOCAMADA APLICADO MANUALMENTE NAS PAREDES INTERNAS DA SACADA COM ACABAMENTO TRAVERTINO. AF_06/2014</v>
          </cell>
          <cell r="C6159" t="str">
            <v>M2</v>
          </cell>
          <cell r="D6159">
            <v>161.54</v>
          </cell>
        </row>
        <row r="6160">
          <cell r="A6160">
            <v>89048</v>
          </cell>
          <cell r="B6160" t="str">
            <v>(COMPOSIÇÃO REPRESENTATIVA) DO SERVIÇO DE EMBOÇO/MASSA ÚNICA, TRAÇO 1:2:8, PREPARO MECÂNICO, COM BETONEIRA DE 400L, EM PAREDES DE AMBIENTES INTERNOS, COM EXECUÇÃO DE TALISCAS, PARA EDIFICAÇÃO HABITACIONAL MULTIFAMILIAR (PRÉDIO). AF_11/2014</v>
          </cell>
          <cell r="C6160" t="str">
            <v>M2</v>
          </cell>
          <cell r="D6160">
            <v>30.63</v>
          </cell>
        </row>
        <row r="6161">
          <cell r="A6161">
            <v>89049</v>
          </cell>
          <cell r="B6161" t="str">
            <v>(COMPOSIÇÃO REPRESENTATIVA) DO SERVIÇO DE APLICAÇÃO MANUAL DE GESSO DESEMPENADO (SEM TALISCAS) EM TETO, ESPESSURA 0,5 CM, PARA EDIFICAÇÃO HABITACIONAL MULTIFAMILIAR (PRÉDIO). AF_11/2014</v>
          </cell>
          <cell r="C6161" t="str">
            <v>M2</v>
          </cell>
          <cell r="D6161">
            <v>20.309999999999999</v>
          </cell>
        </row>
        <row r="6162">
          <cell r="A6162">
            <v>89173</v>
          </cell>
          <cell r="B6162" t="str">
            <v>(COMPOSIÇÃO REPRESENTATIVA) DO SERVIÇO DE EMBOÇO/MASSA ÚNICA, APLICADO MANUALMENTE, TRAÇO 1:2:8, EM BETONEIRA DE 400L, PAREDES INTERNAS, COM EXECUÇÃO DE TALISCAS, EDIFICAÇÃO HABITACIONAL UNIFAMILIAR (CASAS) E EDIFICAÇÃO PÚBLICA PADRÃO. AF_12/2014</v>
          </cell>
          <cell r="C6162" t="str">
            <v>M2</v>
          </cell>
          <cell r="D6162">
            <v>30.14</v>
          </cell>
        </row>
        <row r="6163">
          <cell r="A6163">
            <v>90406</v>
          </cell>
          <cell r="B6163" t="str">
            <v>MASSA ÚNICA, PARA RECEBIMENTO DE PINTURA, EM ARGAMASSA TRAÇO 1:2:8, PREPARO MECÂNICO COM BETONEIRA 400L, APLICADA MANUALMENTE EM TETO, ESPESSURA DE 20MM, COM EXECUÇÃO DE TALISCAS. AF_03/2015</v>
          </cell>
          <cell r="C6163" t="str">
            <v>M2</v>
          </cell>
          <cell r="D6163">
            <v>38.729999999999997</v>
          </cell>
        </row>
        <row r="6164">
          <cell r="A6164">
            <v>90407</v>
          </cell>
          <cell r="B6164" t="str">
            <v>MASSA ÚNICA, PARA RECEBIMENTO DE PINTURA, EM ARGAMASSA TRAÇO 1:2:8, PREPARO MANUAL, APLICADA MANUALMENTE EM TETO, ESPESSURA DE 20MM, COM EXECUÇÃO DE TALISCAS. AF_03/2015</v>
          </cell>
          <cell r="C6164" t="str">
            <v>M2</v>
          </cell>
          <cell r="D6164">
            <v>42.8</v>
          </cell>
        </row>
        <row r="6165">
          <cell r="A6165">
            <v>90408</v>
          </cell>
          <cell r="B6165" t="str">
            <v>MASSA ÚNICA, PARA RECEBIMENTO DE PINTURA, EM ARGAMASSA TRAÇO 1:2:8, PREPARO MECÂNICO COM BETONEIRA 400L, APLICADA MANUALMENTE EM TETO, ESPESSURA DE 10MM, COM EXECUÇÃO DE TALISCAS. AF_03/2015</v>
          </cell>
          <cell r="C6165" t="str">
            <v>M2</v>
          </cell>
          <cell r="D6165">
            <v>27.75</v>
          </cell>
        </row>
        <row r="6166">
          <cell r="A6166">
            <v>90409</v>
          </cell>
          <cell r="B6166" t="str">
            <v>MASSA ÚNICA, PARA RECEBIMENTO DE PINTURA, EM ARGAMASSA TRAÇO 1:2:8, PREPARO MANUAL, APLICADA MANUALMENTE EM TETO, ESPESSURA DE 10MM, COM EXECUÇÃO DE TALISCAS. AF_03/2015</v>
          </cell>
          <cell r="C6166" t="str">
            <v>M2</v>
          </cell>
          <cell r="D6166">
            <v>30.05</v>
          </cell>
        </row>
        <row r="6167">
          <cell r="A6167">
            <v>87242</v>
          </cell>
          <cell r="B6167" t="str">
            <v>REVESTIMENTO CERÂMICO PARA PAREDES EXTERNAS EM PASTILHAS DE PORCELANA 5 X 5 CM (PLACAS DE 30 X 30 CM), ALINHADAS A PRUMO, APLICADO EM PANOS COM VÃOS. AF_06/2014</v>
          </cell>
          <cell r="C6167" t="str">
            <v>M2</v>
          </cell>
          <cell r="D6167">
            <v>204.62</v>
          </cell>
        </row>
        <row r="6168">
          <cell r="A6168">
            <v>87243</v>
          </cell>
          <cell r="B6168" t="str">
            <v>REVESTIMENTO CERÂMICO PARA PAREDES EXTERNAS EM PASTILHAS DE PORCELANA 5 X 5 CM (PLACAS DE 30 X 30 CM), ALINHADAS A PRUMO, APLICADO EM PANOS SEM VÃOS. AF_06/2014</v>
          </cell>
          <cell r="C6168" t="str">
            <v>M2</v>
          </cell>
          <cell r="D6168">
            <v>188.1</v>
          </cell>
        </row>
        <row r="6169">
          <cell r="A6169">
            <v>87244</v>
          </cell>
          <cell r="B6169" t="str">
            <v>REVESTIMENTO CERÂMICO PARA PAREDES EXTERNAS EM PASTILHAS DE PORCELANA 5 X 5 CM (PLACAS DE 30 X 30 CM), ALINHADAS A PRUMO, APLICADO EM SUPERFÍCIES EXTERNAS DA SACADA. AF_06/2014</v>
          </cell>
          <cell r="C6169" t="str">
            <v>M2</v>
          </cell>
          <cell r="D6169">
            <v>198.48</v>
          </cell>
        </row>
        <row r="6170">
          <cell r="A6170">
            <v>87245</v>
          </cell>
          <cell r="B6170" t="str">
            <v>REVESTIMENTO CERÂMICO PARA PAREDES EXTERNAS EM PASTILHAS DE PORCELANA 5 X 5 CM (PLACAS DE 30 X 30 CM), ALINHADAS A PRUMO, APLICADO EM SUPERFÍCIES INTERNAS DA SACADA. AF_06/2014</v>
          </cell>
          <cell r="C6170" t="str">
            <v>M2</v>
          </cell>
          <cell r="D6170">
            <v>237.76</v>
          </cell>
        </row>
        <row r="6171">
          <cell r="A6171">
            <v>87264</v>
          </cell>
          <cell r="B6171" t="str">
            <v>REVESTIMENTO CERÂMICO PARA PAREDES INTERNAS COM PLACAS TIPO ESMALTADA EXTRA DE DIMENSÕES 20X20 CM APLICADAS EM AMBIENTES DE ÁREA MENOR QUE 5 M² NA ALTURA INTEIRA DAS PAREDES. AF_06/2014</v>
          </cell>
          <cell r="C6171" t="str">
            <v>M2</v>
          </cell>
          <cell r="D6171">
            <v>60.85</v>
          </cell>
        </row>
        <row r="6172">
          <cell r="A6172">
            <v>87265</v>
          </cell>
          <cell r="B6172" t="str">
            <v>REVESTIMENTO CERÂMICO PARA PAREDES INTERNAS COM PLACAS TIPO ESMALTADA EXTRA DE DIMENSÕES 20X20 CM APLICADAS EM AMBIENTES DE ÁREA MAIOR QUE 5 M² NA ALTURA INTEIRA DAS PAREDES. AF_06/2014</v>
          </cell>
          <cell r="C6172" t="str">
            <v>M2</v>
          </cell>
          <cell r="D6172">
            <v>54.19</v>
          </cell>
        </row>
        <row r="6173">
          <cell r="A6173">
            <v>87266</v>
          </cell>
          <cell r="B6173" t="str">
            <v>REVESTIMENTO CERÂMICO PARA PAREDES INTERNAS COM PLACAS TIPO ESMALTADA EXTRA DE DIMENSÕES 20X20 CM APLICADAS EM AMBIENTES DE ÁREA MENOR QUE 5 M² A MEIA ALTURA DAS PAREDES. AF_06/2014</v>
          </cell>
          <cell r="C6173" t="str">
            <v>M2</v>
          </cell>
          <cell r="D6173">
            <v>63.2</v>
          </cell>
        </row>
        <row r="6174">
          <cell r="A6174">
            <v>87267</v>
          </cell>
          <cell r="B6174" t="str">
            <v>REVESTIMENTO CERÂMICO PARA PAREDES INTERNAS COM PLACAS TIPO ESMALTADA EXTRA DE DIMENSÕES 20X20 CM APLICADAS EM AMBIENTES DE ÁREA MAIOR QUE 5 M² A MEIA ALTURA DAS PAREDES. AF_06/2014</v>
          </cell>
          <cell r="C6174" t="str">
            <v>M2</v>
          </cell>
          <cell r="D6174">
            <v>60.26</v>
          </cell>
        </row>
        <row r="6175">
          <cell r="A6175">
            <v>87268</v>
          </cell>
          <cell r="B6175" t="str">
            <v>REVESTIMENTO CERÂMICO PARA PAREDES INTERNAS COM PLACAS TIPO ESMALTADA EXTRA DE DIMENSÕES 25X35 CM APLICADAS EM AMBIENTES DE ÁREA MENOR QUE 5 M² NA ALTURA INTEIRA DAS PAREDES. AF_06/2014</v>
          </cell>
          <cell r="C6175" t="str">
            <v>M2</v>
          </cell>
          <cell r="D6175">
            <v>64.8</v>
          </cell>
        </row>
        <row r="6176">
          <cell r="A6176">
            <v>87269</v>
          </cell>
          <cell r="B6176" t="str">
            <v>REVESTIMENTO CERÂMICO PARA PAREDES INTERNAS COM PLACAS TIPO ESMALTADA EXTRA DE DIMENSÕES 25X35 CM APLICADAS EM AMBIENTES DE ÁREA MAIOR QUE 5 M² NA ALTURA INTEIRA DAS PAREDES. AF_06/2014</v>
          </cell>
          <cell r="C6176" t="str">
            <v>M2</v>
          </cell>
          <cell r="D6176">
            <v>57.56</v>
          </cell>
        </row>
        <row r="6177">
          <cell r="A6177">
            <v>87270</v>
          </cell>
          <cell r="B6177" t="str">
            <v>REVESTIMENTO CERÂMICO PARA PAREDES INTERNAS COM PLACAS TIPO ESMALTADA EXTRA DE DIMENSÕES 25X35 CM APLICADAS EM AMBIENTES DE ÁREA MENOR QUE 5 M² A MEIA ALTURA DAS PAREDES. AF_06/2014</v>
          </cell>
          <cell r="C6177" t="str">
            <v>M2</v>
          </cell>
          <cell r="D6177">
            <v>66.78</v>
          </cell>
        </row>
        <row r="6178">
          <cell r="A6178">
            <v>87271</v>
          </cell>
          <cell r="B6178" t="str">
            <v>REVESTIMENTO CERÂMICO PARA PAREDES INTERNAS COM PLACAS TIPO ESMALTADA EXTRA DE DIMENSÕES 25X35 CM APLICADAS EM AMBIENTES DE ÁREA MAIOR QUE 5 M² A MEIA ALTURA DAS PAREDES. AF_06/2014</v>
          </cell>
          <cell r="C6178" t="str">
            <v>M2</v>
          </cell>
          <cell r="D6178">
            <v>63.31</v>
          </cell>
        </row>
        <row r="6179">
          <cell r="A6179">
            <v>87272</v>
          </cell>
          <cell r="B6179" t="str">
            <v>REVESTIMENTO CERÂMICO PARA PAREDES INTERNAS COM PLACAS TIPO ESMALTADA EXTRA  DE DIMENSÕES 33X45 CM APLICADAS EM AMBIENTES DE ÁREA MENOR QUE 5 M² NA ALTURA INTEIRA DAS PAREDES. AF_06/2014</v>
          </cell>
          <cell r="C6179" t="str">
            <v>M2</v>
          </cell>
          <cell r="D6179">
            <v>68.81</v>
          </cell>
        </row>
        <row r="6180">
          <cell r="A6180">
            <v>87273</v>
          </cell>
          <cell r="B6180" t="str">
            <v>REVESTIMENTO CERÂMICO PARA PAREDES INTERNAS COM PLACAS TIPO ESMALTADA EXTRA DE DIMENSÕES 33X45 CM APLICADAS EM AMBIENTES DE ÁREA MAIOR QUE 5 M² NA ALTURA INTEIRA DAS PAREDES. AF_06/2014</v>
          </cell>
          <cell r="C6180" t="str">
            <v>M2</v>
          </cell>
          <cell r="D6180">
            <v>59.96</v>
          </cell>
        </row>
        <row r="6181">
          <cell r="A6181">
            <v>87274</v>
          </cell>
          <cell r="B6181" t="str">
            <v>REVESTIMENTO CERÂMICO PARA PAREDES INTERNAS COM PLACAS TIPO ESMALTADA EXTRA DE DIMENSÕES 33X45 CM APLICADAS EM AMBIENTES DE ÁREA MENOR QUE 5 M² A MEIA ALTURA DAS PAREDES. AF_06/2014</v>
          </cell>
          <cell r="C6181" t="str">
            <v>M2</v>
          </cell>
          <cell r="D6181">
            <v>70.209999999999994</v>
          </cell>
        </row>
        <row r="6182">
          <cell r="A6182">
            <v>87275</v>
          </cell>
          <cell r="B6182" t="str">
            <v>REVESTIMENTO CERÂMICO PARA PAREDES INTERNAS COM PLACAS TIPO ESMALTADA EXTRA  DE DIMENSÕES 33X45 CM APLICADAS EM AMBIENTES DE ÁREA MAIOR QUE 5 M² A MEIA ALTURA DAS PAREDES. AF_06/2014</v>
          </cell>
          <cell r="C6182" t="str">
            <v>M2</v>
          </cell>
          <cell r="D6182">
            <v>67.22</v>
          </cell>
        </row>
        <row r="6183">
          <cell r="A6183">
            <v>88786</v>
          </cell>
          <cell r="B6183" t="str">
            <v>REVESTIMENTO CERÂMICO PARA PAREDES EXTERNAS EM PASTILHAS DE PORCELANA 2,5 X 2,5 CM (PLACAS DE 30 X 30 CM), ALINHADAS A PRUMO, APLICADO EM PANOS COM VÃOS. AF_10/2014</v>
          </cell>
          <cell r="C6183" t="str">
            <v>M2</v>
          </cell>
          <cell r="D6183">
            <v>290.62</v>
          </cell>
        </row>
        <row r="6184">
          <cell r="A6184">
            <v>88787</v>
          </cell>
          <cell r="B6184" t="str">
            <v>REVESTIMENTO CERÂMICO PARA PAREDES EXTERNAS EM PASTILHAS DE PORCELANA 2,5 X 2,5 CM (PLACAS DE 30 X 30 CM), ALINHADAS A PRUMO, APLICADO EM PANOS SEM VÃOS. AF_10/2014</v>
          </cell>
          <cell r="C6184" t="str">
            <v>M2</v>
          </cell>
          <cell r="D6184">
            <v>269.29000000000002</v>
          </cell>
        </row>
        <row r="6185">
          <cell r="A6185">
            <v>88788</v>
          </cell>
          <cell r="B6185" t="str">
            <v>REVESTIMENTO CERÂMICO PARA PAREDES EXTERNAS EM PASTILHAS DE PORCELANA 2,5 X 2,5 CM (PLACAS DE 30 X 30 CM), ALINHADAS A PRUMO, APLICADO EM SUPERFÍCIES EXTERNAS DA SACADA. AF_10/2014</v>
          </cell>
          <cell r="C6185" t="str">
            <v>M2</v>
          </cell>
          <cell r="D6185">
            <v>279.67</v>
          </cell>
        </row>
        <row r="6186">
          <cell r="A6186">
            <v>88789</v>
          </cell>
          <cell r="B6186" t="str">
            <v>REVESTIMENTO CERÂMICO PARA PAREDES EXTERNAS EM PASTILHAS DE PORCELANA 2,5 X 2,5 CM (PLACAS DE 30 X 30 CM), ALINHADAS A PRUMO, APLICADO EM SUPERFÍCIES INTERNAS DA SACADA. AF_10/2014</v>
          </cell>
          <cell r="C6186" t="str">
            <v>M2</v>
          </cell>
          <cell r="D6186">
            <v>335.46</v>
          </cell>
        </row>
        <row r="6187">
          <cell r="A6187">
            <v>89045</v>
          </cell>
          <cell r="B6187" t="str">
            <v>(COMPOSIÇÃO REPRESENTATIVA) DO SERVIÇO DE REVESTIMENTO CERÂMICO PARA AMBIENTES DE ÁREAS MOLHADAS, MEIA PAREDE OU PAREDE INTEIRA, COM PLACAS TIPO ESMALTADA EXTRA, DIMENSÕES 20X20 CM, PARA EDIFICAÇÃO HABITACIONAL MULTIFAMILIAR (PRÉDIO). AF_11/2014</v>
          </cell>
          <cell r="C6187" t="str">
            <v>M2</v>
          </cell>
          <cell r="D6187">
            <v>60.68</v>
          </cell>
        </row>
        <row r="6188">
          <cell r="A6188">
            <v>89170</v>
          </cell>
          <cell r="B6188" t="str">
            <v>(COMPOSIÇÃO REPRESENTATIVA) DO SERVIÇO DE REVESTIMENTO CERÂMICO PARA PAREDES INTERNAS, MEIA OU PAREDE INTEIRA, PLACAS TIPO ESMALTADA EXTRA DE 20X20 CM, PARA EDIFICAÇÕES HABITACIONAIS UNIFAMILIAR (CASAS) E EDIFICAÇÕES PÚBLICAS PADRÃO. AF_11/2014</v>
          </cell>
          <cell r="C6188" t="str">
            <v>M2</v>
          </cell>
          <cell r="D6188">
            <v>59.01</v>
          </cell>
        </row>
        <row r="6189">
          <cell r="A6189">
            <v>93392</v>
          </cell>
          <cell r="B6189" t="str">
            <v>REVESTIMENTO CERÂMICO PARA PAREDES INTERNAS COM PLACAS TIPO ESMALTADA PADRÃO POPULAR DE DIMENSÕES 20X20 CM, ARGAMASSA TIPO AC I, APLICADAS EM AMBIENTES DE ÁREA MENOR QUE 5 M2 NA ALTURA INTEIRA DAS PAREDES. AF_06/2014</v>
          </cell>
          <cell r="C6189" t="str">
            <v>M2</v>
          </cell>
          <cell r="D6189">
            <v>51.94</v>
          </cell>
        </row>
        <row r="6190">
          <cell r="A6190">
            <v>93393</v>
          </cell>
          <cell r="B6190" t="str">
            <v>REVESTIMENTO CERÂMICO PARA PAREDES INTERNAS COM PLACAS TIPO ESMALTADA PADRÃO POPULAR DE DIMENSÕES 20X20 CM, ARGAMASSA TIPO AC I, APLICADAS EM AMBIENTES DE ÁREA MAIOR QUE 5 M2 NA ALTURA INTEIRA DAS PAREDES. AF_06/2014</v>
          </cell>
          <cell r="C6190" t="str">
            <v>M2</v>
          </cell>
          <cell r="D6190">
            <v>45.36</v>
          </cell>
        </row>
        <row r="6191">
          <cell r="A6191">
            <v>93394</v>
          </cell>
          <cell r="B6191" t="str">
            <v>REVESTIMENTO CERÂMICO PARA PAREDES INTERNAS COM PLACAS TIPO ESMALTADA PADRÃO POPULAR DE DIMENSÕES 20X20 CM, ARGAMASSA TIPO AC I, APLICADAS EM AMBIENTES DE ÁREA MENOR QUE 5 M2 A MEIA ALTURA DAS PAREDES. AF_06/2014</v>
          </cell>
          <cell r="C6191" t="str">
            <v>M2</v>
          </cell>
          <cell r="D6191">
            <v>54.29</v>
          </cell>
        </row>
        <row r="6192">
          <cell r="A6192">
            <v>93395</v>
          </cell>
          <cell r="B6192" t="str">
            <v>REVESTIMENTO CERÂMICO PARA PAREDES INTERNAS COM PLACAS TIPO ESMALTADA PADRÃO POPULAR DE DIMENSÕES 20X20 CM, ARGAMASSA TIPO AC I, APLICADAS EM AMBIENTES DE ÁREA MAIOR QUE 5 M2 A MEIA ALTURA DAS PAREDES. AF_06/2014</v>
          </cell>
          <cell r="C6192" t="str">
            <v>M2</v>
          </cell>
          <cell r="D6192">
            <v>51.35</v>
          </cell>
        </row>
        <row r="6193">
          <cell r="A6193">
            <v>99194</v>
          </cell>
          <cell r="B6193" t="str">
            <v>REVESTIMENTO CERÂMICO PARA PAREDES INTERNAS COM PLACAS TIPO ESMALTADA PADRÃO POPULAR DE DIMENSÕES 20X20 CM, ARGAMASSA TIPO AC III, APLICADAS EM AMBIENTES DE ÁREA MENOR QUE 5 M2 NA ALTURA INTEIRA DAS PAREDES. AF_06/2014</v>
          </cell>
          <cell r="C6193" t="str">
            <v>M2</v>
          </cell>
          <cell r="D6193">
            <v>60.2</v>
          </cell>
        </row>
        <row r="6194">
          <cell r="A6194">
            <v>99195</v>
          </cell>
          <cell r="B6194" t="str">
            <v>REVESTIMENTO CERÂMICO PARA PAREDES INTERNAS COM PLACAS TIPO ESMALTADA PADRÃO POPULAR DE DIMENSÕES 20X20 CM, ARGAMASSA TIPO AC III, APLICADAS EM AMBIENTES DE ÁREA MAIOR QUE 5 M2 NA ALTURA INTEIRA DAS PAREDES. AF_06/2014</v>
          </cell>
          <cell r="C6194" t="str">
            <v>M2</v>
          </cell>
          <cell r="D6194">
            <v>53.62</v>
          </cell>
        </row>
        <row r="6195">
          <cell r="A6195">
            <v>99196</v>
          </cell>
          <cell r="B6195" t="str">
            <v>REVESTIMENTO CERÂMICO PARA PAREDES INTERNAS COM PLACAS TIPO ESMALTADA PADRÃO POPULAR DE DIMENSÕES 20X20 CM, ARGAMASSA TIPO AC III, APLICADAS EM AMBIENTES DE ÁREA MENOR QUE 5 M2 A MEIA ALTURA DAS PAREDES. AF_06/2014</v>
          </cell>
          <cell r="C6195" t="str">
            <v>M2</v>
          </cell>
          <cell r="D6195">
            <v>62.55</v>
          </cell>
        </row>
        <row r="6196">
          <cell r="A6196">
            <v>99198</v>
          </cell>
          <cell r="B6196" t="str">
            <v>REVESTIMENTO CERÂMICO PARA PAREDES INTERNAS COM PLACAS TIPO ESMALTADA PADRÃO POPULAR DE DIMENSÕES 20X20 CM, ARGAMASSA TIPO AC III, APLICADAS EM AMBIENTES DE ÁREA MAIOR QUE 5 M2 A MEIA ALTURA DAS PAREDES. AF_06/2014</v>
          </cell>
          <cell r="C6196" t="str">
            <v>M2</v>
          </cell>
          <cell r="D6196">
            <v>59.61</v>
          </cell>
        </row>
        <row r="6197">
          <cell r="A6197">
            <v>101965</v>
          </cell>
          <cell r="B6197" t="str">
            <v>PEITORIL LINEAR EM GRANITO OU MÁRMORE, L = 15CM, COMPRIMENTO DE ATÉ 2M, ASSENTADO COM ARGAMASSA 1:6 COM ADITIVO. AF_11/2020</v>
          </cell>
          <cell r="C6197" t="str">
            <v>M</v>
          </cell>
          <cell r="D6197">
            <v>115.96</v>
          </cell>
        </row>
        <row r="6198">
          <cell r="A6198">
            <v>101966</v>
          </cell>
          <cell r="B6198" t="str">
            <v>CHAPIM SOBRE MUROS LINEARES, EM GRANITO OU MÁRMORE, L = 25 CM, ASSENTADO COM ARGAMASSA 1:6 COM ADITIVO. AF_11/2020</v>
          </cell>
          <cell r="C6198" t="str">
            <v>M</v>
          </cell>
          <cell r="D6198">
            <v>151.62</v>
          </cell>
        </row>
        <row r="6199">
          <cell r="A6199">
            <v>101979</v>
          </cell>
          <cell r="B6199" t="str">
            <v>CHAPIM (RUFO CAPA) EM AÇO GALVANIZADO, CORTE 33. AF_11/2020</v>
          </cell>
          <cell r="C6199" t="str">
            <v>M</v>
          </cell>
          <cell r="D6199">
            <v>48.27</v>
          </cell>
        </row>
        <row r="6200">
          <cell r="A6200">
            <v>96112</v>
          </cell>
          <cell r="B6200" t="str">
            <v>FORRO EM MADEIRA PINUS, PARA AMBIENTES RESIDENCIAIS, INCLUSIVE ESTRUTURA DE FIXAÇÃO. AF_05/2017</v>
          </cell>
          <cell r="C6200" t="str">
            <v>M2</v>
          </cell>
          <cell r="D6200">
            <v>119.12</v>
          </cell>
        </row>
        <row r="6201">
          <cell r="A6201">
            <v>96117</v>
          </cell>
          <cell r="B6201" t="str">
            <v>FORRO EM MADEIRA PINUS, PARA AMBIENTES COMERCIAIS, INCLUSIVE ESTRUTURA DE FIXAÇÃO. AF_05/2017</v>
          </cell>
          <cell r="C6201" t="str">
            <v>M2</v>
          </cell>
          <cell r="D6201">
            <v>147.88999999999999</v>
          </cell>
        </row>
        <row r="6202">
          <cell r="A6202">
            <v>96122</v>
          </cell>
          <cell r="B6202" t="str">
            <v>ACABAMENTOS PARA FORRO (RODA-FORRO EM MADEIRA PINUS). AF_05/2017</v>
          </cell>
          <cell r="C6202" t="str">
            <v>M</v>
          </cell>
          <cell r="D6202">
            <v>34.46</v>
          </cell>
        </row>
        <row r="6203">
          <cell r="A6203">
            <v>96109</v>
          </cell>
          <cell r="B6203" t="str">
            <v>FORRO EM PLACAS DE GESSO, PARA AMBIENTES RESIDENCIAIS. AF_05/2017_P</v>
          </cell>
          <cell r="C6203" t="str">
            <v>M2</v>
          </cell>
          <cell r="D6203">
            <v>37.74</v>
          </cell>
        </row>
        <row r="6204">
          <cell r="A6204">
            <v>96110</v>
          </cell>
          <cell r="B6204" t="str">
            <v>FORRO EM DRYWALL, PARA AMBIENTES RESIDENCIAIS, INCLUSIVE ESTRUTURA DE FIXAÇÃO. AF_05/2017_P</v>
          </cell>
          <cell r="C6204" t="str">
            <v>M2</v>
          </cell>
          <cell r="D6204">
            <v>72.47</v>
          </cell>
        </row>
        <row r="6205">
          <cell r="A6205">
            <v>96113</v>
          </cell>
          <cell r="B6205" t="str">
            <v>FORRO EM PLACAS DE GESSO, PARA AMBIENTES COMERCIAIS. AF_05/2017_P</v>
          </cell>
          <cell r="C6205" t="str">
            <v>M2</v>
          </cell>
          <cell r="D6205">
            <v>33.520000000000003</v>
          </cell>
        </row>
        <row r="6206">
          <cell r="A6206">
            <v>96114</v>
          </cell>
          <cell r="B6206" t="str">
            <v>FORRO EM DRYWALL, PARA AMBIENTES COMERCIAIS, INCLUSIVE ESTRUTURA DE FIXAÇÃO. AF_05/2017_P</v>
          </cell>
          <cell r="C6206" t="str">
            <v>M2</v>
          </cell>
          <cell r="D6206">
            <v>78.56</v>
          </cell>
        </row>
        <row r="6207">
          <cell r="A6207">
            <v>96120</v>
          </cell>
          <cell r="B6207" t="str">
            <v>ACABAMENTOS PARA FORRO (MOLDURA DE GESSO). AF_05/2017</v>
          </cell>
          <cell r="C6207" t="str">
            <v>M</v>
          </cell>
          <cell r="D6207">
            <v>2.7</v>
          </cell>
        </row>
        <row r="6208">
          <cell r="A6208">
            <v>96123</v>
          </cell>
          <cell r="B6208" t="str">
            <v>ACABAMENTOS PARA FORRO (MOLDURA EM DRYWALL, COM LARGURA DE 15 CM). AF_05/2017_P</v>
          </cell>
          <cell r="C6208" t="str">
            <v>M</v>
          </cell>
          <cell r="D6208">
            <v>36.119999999999997</v>
          </cell>
        </row>
        <row r="6209">
          <cell r="A6209">
            <v>99054</v>
          </cell>
          <cell r="B6209" t="str">
            <v>ACABAMENTOS PARA FORRO (SANCA DE GESSO MONTADA NA OBRA). AF_05/2017_P</v>
          </cell>
          <cell r="C6209" t="str">
            <v>M2</v>
          </cell>
          <cell r="D6209">
            <v>46.31</v>
          </cell>
        </row>
        <row r="6210">
          <cell r="A6210">
            <v>96111</v>
          </cell>
          <cell r="B6210" t="str">
            <v>FORRO EM RÉGUAS DE PVC, FRISADO, PARA AMBIENTES RESIDENCIAIS, INCLUSIVE ESTRUTURA DE FIXAÇÃO. AF_05/2017_P</v>
          </cell>
          <cell r="C6210" t="str">
            <v>M2</v>
          </cell>
          <cell r="D6210">
            <v>69.040000000000006</v>
          </cell>
        </row>
        <row r="6211">
          <cell r="A6211">
            <v>96116</v>
          </cell>
          <cell r="B6211" t="str">
            <v>FORRO EM RÉGUAS DE PVC, FRISADO, PARA AMBIENTES COMERCIAIS, INCLUSIVE ESTRUTURA DE FIXAÇÃO. AF_05/2017_P</v>
          </cell>
          <cell r="C6211" t="str">
            <v>M2</v>
          </cell>
          <cell r="D6211">
            <v>78.31</v>
          </cell>
        </row>
        <row r="6212">
          <cell r="A6212">
            <v>96121</v>
          </cell>
          <cell r="B6212" t="str">
            <v>ACABAMENTOS PARA FORRO (RODA-FORRO EM PERFIL METÁLICO E PLÁSTICO). AF_05/2017</v>
          </cell>
          <cell r="C6212" t="str">
            <v>M</v>
          </cell>
          <cell r="D6212">
            <v>12.13</v>
          </cell>
        </row>
        <row r="6213">
          <cell r="A6213">
            <v>96485</v>
          </cell>
          <cell r="B6213" t="str">
            <v>FORRO EM RÉGUAS DE PVC, LISO, PARA AMBIENTES RESIDENCIAIS, INCLUSIVE ESTRUTURA DE FIXAÇÃO. AF_05/2017_P</v>
          </cell>
          <cell r="C6213" t="str">
            <v>M2</v>
          </cell>
          <cell r="D6213">
            <v>81.150000000000006</v>
          </cell>
        </row>
        <row r="6214">
          <cell r="A6214">
            <v>96486</v>
          </cell>
          <cell r="B6214" t="str">
            <v>FORRO DE PVC, LISO, PARA AMBIENTES COMERCIAIS, INCLUSIVE ESTRUTURA DE FIXAÇÃO. AF_05/2017_P</v>
          </cell>
          <cell r="C6214" t="str">
            <v>M2</v>
          </cell>
          <cell r="D6214">
            <v>91.16</v>
          </cell>
        </row>
        <row r="6215">
          <cell r="A6215">
            <v>91514</v>
          </cell>
          <cell r="B6215" t="str">
            <v>ESTUCAMENTO DE PANOS DE FACHADA SEM VÃOS DO SISTEMA DE PAREDES DE CONCRETO EM EDIFICAÇÕES DE MÚLTIPLOS PAVIMENTOS. AF_06/2015</v>
          </cell>
          <cell r="C6215" t="str">
            <v>M2</v>
          </cell>
          <cell r="D6215">
            <v>5.57</v>
          </cell>
        </row>
        <row r="6216">
          <cell r="A6216">
            <v>91515</v>
          </cell>
          <cell r="B6216" t="str">
            <v>ESTUCAMENTO DE PANOS DE FACHADA COM VÃOS DO SISTEMA DE PAREDES DE CONCRETO EM EDIFICAÇÕES DE MÚLTIPLOS PAVIMENTOS. AF_06/2015</v>
          </cell>
          <cell r="C6216" t="str">
            <v>M2</v>
          </cell>
          <cell r="D6216">
            <v>7.36</v>
          </cell>
        </row>
        <row r="6217">
          <cell r="A6217">
            <v>91516</v>
          </cell>
          <cell r="B6217" t="str">
            <v>ESTUCAMENTO DE SUPERFÍCIE EXTERNA DA SACADA DO SISTEMA DE PAREDES DE CONCRETO EM EDIFICAÇÕES DE MÚLTIPLOS PAVIMENTOS. AF_06/2015</v>
          </cell>
          <cell r="C6217" t="str">
            <v>M2</v>
          </cell>
          <cell r="D6217">
            <v>10.72</v>
          </cell>
        </row>
        <row r="6218">
          <cell r="A6218">
            <v>91517</v>
          </cell>
          <cell r="B6218" t="str">
            <v>ESTUCAMENTO DE PANOS DE FACHADA SEM VÃOS DO SISTEMA DE PAREDES DE CONCRETO EM EDIFICAÇÕES DE PAVIMENTO ÚNICO. AF_06/2015</v>
          </cell>
          <cell r="C6218" t="str">
            <v>M2</v>
          </cell>
          <cell r="D6218">
            <v>11.95</v>
          </cell>
        </row>
        <row r="6219">
          <cell r="A6219">
            <v>91519</v>
          </cell>
          <cell r="B6219" t="str">
            <v>ESTUCAMENTO DE PANOS DE FACHADA COM VÃOS DO SISTEMA DE PAREDES DE CONCRETO EM EDIFICAÇÕES DE PAVIMENTO ÚNICO. AF_06/2015</v>
          </cell>
          <cell r="C6219" t="str">
            <v>M2</v>
          </cell>
          <cell r="D6219">
            <v>13.72</v>
          </cell>
        </row>
        <row r="6220">
          <cell r="A6220">
            <v>91520</v>
          </cell>
          <cell r="B6220" t="str">
            <v>ESTUCAMENTO DE DENSIDADE BAIXA NAS FACES INTERNAS DE PAREDES DO SISTEMA DE PAREDES DE CONCRETO. AF_06/2015</v>
          </cell>
          <cell r="C6220" t="str">
            <v>M2</v>
          </cell>
          <cell r="D6220">
            <v>2.0299999999999998</v>
          </cell>
        </row>
        <row r="6221">
          <cell r="A6221">
            <v>91522</v>
          </cell>
          <cell r="B6221" t="str">
            <v>ESTUCAMENTO, PARA QUALQUER REVESTIMENTO, EM TETO DO SISTEMA DE PAREDES DE CONCRETO. AF_06/2015</v>
          </cell>
          <cell r="C6221" t="str">
            <v>M2</v>
          </cell>
          <cell r="D6221">
            <v>2.44</v>
          </cell>
        </row>
        <row r="6222">
          <cell r="A6222">
            <v>91525</v>
          </cell>
          <cell r="B6222" t="str">
            <v>ESTUCAMENTO DE DENSIDADE ALTA, NAS FACES INTERNAS DE PAREDES DO SISTEMA DE PAREDES DE CONCRETO. AF_06/2015</v>
          </cell>
          <cell r="C6222" t="str">
            <v>M2</v>
          </cell>
          <cell r="D6222">
            <v>4.62</v>
          </cell>
        </row>
        <row r="6223">
          <cell r="A6223">
            <v>87280</v>
          </cell>
          <cell r="B6223" t="str">
            <v>ARGAMASSA TRAÇO 1:7 (EM VOLUME DE CIMENTO E AREIA MÉDIA ÚMIDA) COM ADIÇÃO DE PLASTIFICANTE PARA EMBOÇO/MASSA ÚNICA/ASSENTAMENTO DE ALVENARIA DE VEDAÇÃO, PREPARO MECÂNICO COM BETONEIRA 400 L. AF_08/2019</v>
          </cell>
          <cell r="C6223" t="str">
            <v>M3</v>
          </cell>
          <cell r="D6223">
            <v>363.84</v>
          </cell>
        </row>
        <row r="6224">
          <cell r="A6224">
            <v>87281</v>
          </cell>
          <cell r="B6224" t="str">
            <v>ARGAMASSA TRAÇO 1:7 (EM VOLUME DE CIMENTO E AREIA MÉDIA ÚMIDA) COM ADIÇÃO DE PLASTIFICANTE PARA EMBOÇO/MASSA ÚNICA/ASSENTAMENTO DE ALVENARIA DE VEDAÇÃO, PREPARO MECÂNICO COM BETONEIRA 600 L. AF_08/2019</v>
          </cell>
          <cell r="C6224" t="str">
            <v>M3</v>
          </cell>
          <cell r="D6224">
            <v>362.22</v>
          </cell>
        </row>
        <row r="6225">
          <cell r="A6225">
            <v>87283</v>
          </cell>
          <cell r="B6225" t="str">
            <v>ARGAMASSA TRAÇO 1:6 (EM VOLUME DE CIMENTO E AREIA MÉDIA ÚMIDA) COM ADIÇÃO DE PLASTIFICANTE PARA EMBOÇO/MASSA ÚNICA/ASSENTAMENTO DE ALVENARIA DE VEDAÇÃO, PREPARO MECÂNICO COM BETONEIRA 400 L. AF_08/2019</v>
          </cell>
          <cell r="C6225" t="str">
            <v>M3</v>
          </cell>
          <cell r="D6225">
            <v>381.92</v>
          </cell>
        </row>
        <row r="6226">
          <cell r="A6226">
            <v>87284</v>
          </cell>
          <cell r="B6226" t="str">
            <v>ARGAMASSA TRAÇO 1:6 (EM VOLUME DE CIMENTO E AREIA MÉDIA ÚMIDA) COM ADIÇÃO DE PLASTIFICANTE PARA EMBOÇO/MASSA ÚNICA/ASSENTAMENTO DE ALVENARIA DE VEDAÇÃO, PREPARO MECÂNICO COM BETONEIRA 600 L. AF_08/2019</v>
          </cell>
          <cell r="C6226" t="str">
            <v>M3</v>
          </cell>
          <cell r="D6226">
            <v>378.46</v>
          </cell>
        </row>
        <row r="6227">
          <cell r="A6227">
            <v>87286</v>
          </cell>
          <cell r="B6227" t="str">
            <v>ARGAMASSA TRAÇO 1:1:6 (EM VOLUME DE CIMENTO, CAL E AREIA MÉDIA ÚMIDA) PARA EMBOÇO/MASSA ÚNICA/ASSENTAMENTO DE ALVENARIA DE VEDAÇÃO, PREPARO MECÂNICO COM BETONEIRA 400 L. AF_08/2019</v>
          </cell>
          <cell r="C6227" t="str">
            <v>M3</v>
          </cell>
          <cell r="D6227">
            <v>469.8</v>
          </cell>
        </row>
        <row r="6228">
          <cell r="A6228">
            <v>87287</v>
          </cell>
          <cell r="B6228" t="str">
            <v>ARGAMASSA TRAÇO 1:1:6 (EM VOLUME DE CIMENTO, CAL E AREIA MÉDIA ÚMIDA) PARA EMBOÇO/MASSA ÚNICA/ASSENTAMENTO DE ALVENARIA DE VEDAÇÃO, PREPARO MECÂNICO COM BETONEIRA 600 L. AF_08/2019</v>
          </cell>
          <cell r="C6228" t="str">
            <v>M3</v>
          </cell>
          <cell r="D6228">
            <v>460.64</v>
          </cell>
        </row>
        <row r="6229">
          <cell r="A6229">
            <v>87289</v>
          </cell>
          <cell r="B6229" t="str">
            <v>ARGAMASSA TRAÇO 1:1,5:7,5 (EM VOLUME DE CIMENTO, CAL E AREIA MÉDIA ÚMIDA) PARA EMBOÇO/MASSA ÚNICA/ASSENTAMENTO DE ALVENARIA DE VEDAÇÃO, PREPARO MECÂNICO COM BETONEIRA 400 L. AF_08/2019</v>
          </cell>
          <cell r="C6229" t="str">
            <v>M3</v>
          </cell>
          <cell r="D6229">
            <v>448.73</v>
          </cell>
        </row>
        <row r="6230">
          <cell r="A6230">
            <v>87290</v>
          </cell>
          <cell r="B6230" t="str">
            <v>ARGAMASSA TRAÇO 1:1,5:7,5 (EM VOLUME DE CIMENTO, CAL E AREIA MÉDIA ÚMIDA) PARA EMBOÇO/MASSA ÚNICA/ASSENTAMENTO DE ALVENARIA DE VEDAÇÃO, PREPARO MECÂNICO COM BETONEIRA 600 L. AF_08/2019</v>
          </cell>
          <cell r="C6230" t="str">
            <v>M3</v>
          </cell>
          <cell r="D6230">
            <v>444.92</v>
          </cell>
        </row>
        <row r="6231">
          <cell r="A6231">
            <v>87292</v>
          </cell>
          <cell r="B6231" t="str">
            <v>ARGAMASSA TRAÇO 1:2:8 (EM VOLUME DE CIMENTO, CAL E AREIA MÉDIA ÚMIDA) PARA EMBOÇO/MASSA ÚNICA/ASSENTAMENTO DE ALVENARIA DE VEDAÇÃO, PREPARO MECÂNICO COM BETONEIRA 400 L. AF_08/2019</v>
          </cell>
          <cell r="C6231" t="str">
            <v>M3</v>
          </cell>
          <cell r="D6231">
            <v>457.88</v>
          </cell>
        </row>
        <row r="6232">
          <cell r="A6232">
            <v>87294</v>
          </cell>
          <cell r="B6232" t="str">
            <v>ARGAMASSA TRAÇO 1:2:9 (EM VOLUME DE CIMENTO, CAL E AREIA MÉDIA ÚMIDA) PARA EMBOÇO/MASSA ÚNICA/ASSENTAMENTO DE ALVENARIA DE VEDAÇÃO, PREPARO MECÂNICO COM BETONEIRA 600 L. AF_08/2019</v>
          </cell>
          <cell r="C6232" t="str">
            <v>M3</v>
          </cell>
          <cell r="D6232">
            <v>437.74</v>
          </cell>
        </row>
        <row r="6233">
          <cell r="A6233">
            <v>87295</v>
          </cell>
          <cell r="B6233" t="str">
            <v>ARGAMASSA TRAÇO 1:3:12 (EM VOLUME DE CIMENTO, CAL E AREIA MÉDIA ÚMIDA) PARA EMBOÇO/MASSA ÚNICA/ASSENTAMENTO DE ALVENARIA DE VEDAÇÃO, PREPARO MECÂNICO COM BETONEIRA 400 L. AF_08/2019</v>
          </cell>
          <cell r="C6233" t="str">
            <v>M3</v>
          </cell>
          <cell r="D6233">
            <v>438.48</v>
          </cell>
        </row>
        <row r="6234">
          <cell r="A6234">
            <v>87296</v>
          </cell>
          <cell r="B6234" t="str">
            <v>ARGAMASSA TRAÇO 1:3:12 (EM VOLUME DE CIMENTO, CAL E AREIA MÉDIA ÚMIDA) PARA EMBOÇO/MASSA ÚNICA/ASSENTAMENTO DE ALVENARIA DE VEDAÇÃO, PREPARO MECÂNICO COM BETONEIRA 600 L. AF_08/2019</v>
          </cell>
          <cell r="C6234" t="str">
            <v>M3</v>
          </cell>
          <cell r="D6234">
            <v>421.76</v>
          </cell>
        </row>
        <row r="6235">
          <cell r="A6235">
            <v>87298</v>
          </cell>
          <cell r="B6235" t="str">
            <v>ARGAMASSA TRAÇO 1:3 (EM VOLUME DE CIMENTO E AREIA MÉDIA ÚMIDA) PARA CONTRAPISO, PREPARO MECÂNICO COM BETONEIRA 400 L. AF_08/2019</v>
          </cell>
          <cell r="C6235" t="str">
            <v>M3</v>
          </cell>
          <cell r="D6235">
            <v>589.78</v>
          </cell>
        </row>
        <row r="6236">
          <cell r="A6236">
            <v>87299</v>
          </cell>
          <cell r="B6236" t="str">
            <v>ARGAMASSA TRAÇO 1:3 (EM VOLUME DE CIMENTO E AREIA MÉDIA ÚMIDA) PARA CONTRAPISO, PREPARO MECÂNICO COM BETONEIRA 600 L. AF_08/2019</v>
          </cell>
          <cell r="C6236" t="str">
            <v>M3</v>
          </cell>
          <cell r="D6236">
            <v>374.6</v>
          </cell>
        </row>
        <row r="6237">
          <cell r="A6237">
            <v>87301</v>
          </cell>
          <cell r="B6237" t="str">
            <v>ARGAMASSA TRAÇO 1:4 (EM VOLUME DE CIMENTO E AREIA MÉDIA ÚMIDA) PARA CONTRAPISO, PREPARO MECÂNICO COM BETONEIRA 400 L. AF_08/2019</v>
          </cell>
          <cell r="C6237" t="str">
            <v>M3</v>
          </cell>
          <cell r="D6237">
            <v>522.28</v>
          </cell>
        </row>
        <row r="6238">
          <cell r="A6238">
            <v>87302</v>
          </cell>
          <cell r="B6238" t="str">
            <v>ARGAMASSA TRAÇO 1:4 (EM VOLUME DE CIMENTO E AREIA MÉDIA ÚMIDA) PARA CONTRAPISO, PREPARO MECÂNICO COM BETONEIRA 600 L. AF_08/2019</v>
          </cell>
          <cell r="C6238" t="str">
            <v>M3</v>
          </cell>
          <cell r="D6238">
            <v>518.64</v>
          </cell>
        </row>
        <row r="6239">
          <cell r="A6239">
            <v>87304</v>
          </cell>
          <cell r="B6239" t="str">
            <v>ARGAMASSA TRAÇO 1:5 (EM VOLUME DE CIMENTO E AREIA MÉDIA ÚMIDA) PARA CONTRAPISO, PREPARO MECÂNICO COM BETONEIRA 400 L. AF_08/2019</v>
          </cell>
          <cell r="C6239" t="str">
            <v>M3</v>
          </cell>
          <cell r="D6239">
            <v>468.61</v>
          </cell>
        </row>
        <row r="6240">
          <cell r="A6240">
            <v>87305</v>
          </cell>
          <cell r="B6240" t="str">
            <v>ARGAMASSA TRAÇO 1:5 (EM VOLUME DE CIMENTO E AREIA MÉDIA ÚMIDA) PARA CONTRAPISO, PREPARO MECÂNICO COM BETONEIRA 600 L. AF_08/2019</v>
          </cell>
          <cell r="C6240" t="str">
            <v>M3</v>
          </cell>
          <cell r="D6240">
            <v>472.99</v>
          </cell>
        </row>
        <row r="6241">
          <cell r="A6241">
            <v>87307</v>
          </cell>
          <cell r="B6241" t="str">
            <v>ARGAMASSA TRAÇO 1:6 (EM VOLUME DE CIMENTO E AREIA MÉDIA ÚMIDA) PARA CONTRAPISO, PREPARO MECÂNICO COM BETONEIRA 400 L. AF_08/2019</v>
          </cell>
          <cell r="C6241" t="str">
            <v>M3</v>
          </cell>
          <cell r="D6241">
            <v>440.53</v>
          </cell>
        </row>
        <row r="6242">
          <cell r="A6242">
            <v>87308</v>
          </cell>
          <cell r="B6242" t="str">
            <v>ARGAMASSA TRAÇO 1:6 (EM VOLUME DE CIMENTO E AREIA MÉDIA ÚMIDA) PARA CONTRAPISO, PREPARO MECÂNICO COM BETONEIRA 600 L. AF_08/2019</v>
          </cell>
          <cell r="C6242" t="str">
            <v>M3</v>
          </cell>
          <cell r="D6242">
            <v>435.93</v>
          </cell>
        </row>
        <row r="6243">
          <cell r="A6243">
            <v>87310</v>
          </cell>
          <cell r="B6243" t="str">
            <v>ARGAMASSA TRAÇO 1:5 (EM VOLUME DE CIMENTO E AREIA GROSSA ÚMIDA) PARA CHAPISCO CONVENCIONAL, PREPARO MECÂNICO COM BETONEIRA 400 L. AF_08/2019</v>
          </cell>
          <cell r="C6243" t="str">
            <v>M3</v>
          </cell>
          <cell r="D6243">
            <v>367.65</v>
          </cell>
        </row>
        <row r="6244">
          <cell r="A6244">
            <v>87311</v>
          </cell>
          <cell r="B6244" t="str">
            <v>ARGAMASSA TRAÇO 1:5 (EM VOLUME DE CIMENTO E AREIA GROSSA ÚMIDA) PARA CHAPISCO CONVENCIONAL, PREPARO MECÂNICO COM BETONEIRA 600 L. AF_08/2019</v>
          </cell>
          <cell r="C6244" t="str">
            <v>M3</v>
          </cell>
          <cell r="D6244">
            <v>362.73</v>
          </cell>
        </row>
        <row r="6245">
          <cell r="A6245">
            <v>87313</v>
          </cell>
          <cell r="B6245" t="str">
            <v>ARGAMASSA TRAÇO 1:3 (EM VOLUME DE CIMENTO E AREIA GROSSA ÚMIDA) PARA CHAPISCO CONVENCIONAL, PREPARO MECÂNICO COM BETONEIRA 400 L. AF_08/2019</v>
          </cell>
          <cell r="C6245" t="str">
            <v>M3</v>
          </cell>
          <cell r="D6245">
            <v>456.58</v>
          </cell>
        </row>
        <row r="6246">
          <cell r="A6246">
            <v>87314</v>
          </cell>
          <cell r="B6246" t="str">
            <v>ARGAMASSA TRAÇO 1:3 (EM VOLUME DE CIMENTO E AREIA GROSSA ÚMIDA) PARA CHAPISCO CONVENCIONAL, PREPARO MECÂNICO COM BETONEIRA 600 L. AF_08/2019</v>
          </cell>
          <cell r="C6246" t="str">
            <v>M3</v>
          </cell>
          <cell r="D6246">
            <v>453.42</v>
          </cell>
        </row>
        <row r="6247">
          <cell r="A6247">
            <v>87316</v>
          </cell>
          <cell r="B6247" t="str">
            <v>ARGAMASSA TRAÇO 1:4 (EM VOLUME DE CIMENTO E AREIA GROSSA ÚMIDA) PARA CHAPISCO CONVENCIONAL, PREPARO MECÂNICO COM BETONEIRA 400 L. AF_08/2019</v>
          </cell>
          <cell r="C6247" t="str">
            <v>M3</v>
          </cell>
          <cell r="D6247">
            <v>407.87</v>
          </cell>
        </row>
        <row r="6248">
          <cell r="A6248">
            <v>87317</v>
          </cell>
          <cell r="B6248" t="str">
            <v>ARGAMASSA TRAÇO 1:4 (EM VOLUME DE CIMENTO E AREIA GROSSA ÚMIDA) PARA CHAPISCO CONVENCIONAL, PREPARO MECÂNICO COM BETONEIRA 600 L. AF_08/2019</v>
          </cell>
          <cell r="C6248" t="str">
            <v>M3</v>
          </cell>
          <cell r="D6248">
            <v>399.82</v>
          </cell>
        </row>
        <row r="6249">
          <cell r="A6249">
            <v>87319</v>
          </cell>
          <cell r="B6249" t="str">
            <v>ARGAMASSA TRAÇO 1:5 (EM VOLUME DE CIMENTO E AREIA GROSSA ÚMIDA) COM ADIÇÃO DE EMULSÃO POLIMÉRICA PARA CHAPISCO ROLADO, PREPARO MECÂNICO COM BETONEIRA 400 L. AF_08/2019</v>
          </cell>
          <cell r="C6249" t="str">
            <v>M3</v>
          </cell>
          <cell r="D6249">
            <v>5350.01</v>
          </cell>
        </row>
        <row r="6250">
          <cell r="A6250">
            <v>87320</v>
          </cell>
          <cell r="B6250" t="str">
            <v>ARGAMASSA TRAÇO 1:5 (EM VOLUME DE CIMENTO E AREIA GROSSA ÚMIDA) COM ADIÇÃO DE EMULSÃO POLIMÉRICA PARA CHAPISCO ROLADO, PREPARO MECÂNICO COM BETONEIRA 600 L. AF_08/2019</v>
          </cell>
          <cell r="C6250" t="str">
            <v>M3</v>
          </cell>
          <cell r="D6250">
            <v>5366.99</v>
          </cell>
        </row>
        <row r="6251">
          <cell r="A6251">
            <v>87322</v>
          </cell>
          <cell r="B6251" t="str">
            <v>ARGAMASSA TRAÇO 1:3 (EM VOLUME DE CIMENTO E AREIA GROSSA ÚMIDA) COM ADIÇÃO DE EMULSÃO POLIMÉRICA PARA CHAPISCO ROLADO, PREPARO MECÂNICO COM BETONEIRA 400 L. AF_08/2019</v>
          </cell>
          <cell r="C6251" t="str">
            <v>M3</v>
          </cell>
          <cell r="D6251">
            <v>5472.66</v>
          </cell>
        </row>
        <row r="6252">
          <cell r="A6252">
            <v>87323</v>
          </cell>
          <cell r="B6252" t="str">
            <v>ARGAMASSA TRAÇO 1:3 (EM VOLUME DE CIMENTO E AREIA GROSSA ÚMIDA) COM ADIÇÃO DE EMULSÃO POLIMÉRICA PARA CHAPISCO ROLADO, PREPARO MECÂNICO COM BETONEIRA 600 L. AF_08/2019</v>
          </cell>
          <cell r="C6252" t="str">
            <v>M3</v>
          </cell>
          <cell r="D6252">
            <v>5486.98</v>
          </cell>
        </row>
        <row r="6253">
          <cell r="A6253">
            <v>87325</v>
          </cell>
          <cell r="B6253" t="str">
            <v>ARGAMASSA TRAÇO 1:4 (EM VOLUME DE CIMENTO E AREIA GROSSA ÚMIDA) COM ADIÇÃO DE EMULSÃO POLIMÉRICA PARA CHAPISCO ROLADO, PREPARO MECÂNICO COM BETONEIRA 400 L. AF_08/2019</v>
          </cell>
          <cell r="C6253" t="str">
            <v>M3</v>
          </cell>
          <cell r="D6253">
            <v>5369.47</v>
          </cell>
        </row>
        <row r="6254">
          <cell r="A6254">
            <v>87326</v>
          </cell>
          <cell r="B6254" t="str">
            <v>ARGAMASSA TRAÇO 1:4 (EM VOLUME DE CIMENTO E AREIA GROSSA ÚMIDA) COM ADIÇÃO DE EMULSÃO POLIMÉRICA PARA CHAPISCO ROLADO, PREPARO MECÂNICO COM BETONEIRA 600 L. AF_08/2019</v>
          </cell>
          <cell r="C6254" t="str">
            <v>M3</v>
          </cell>
          <cell r="D6254">
            <v>5405.16</v>
          </cell>
        </row>
        <row r="6255">
          <cell r="A6255">
            <v>87327</v>
          </cell>
          <cell r="B6255" t="str">
            <v>ARGAMASSA TRAÇO 1:7 (EM VOLUME DE CIMENTO E AREIA MÉDIA ÚMIDA) COM ADIÇÃO DE PLASTIFICANTE PARA EMBOÇO/MASSA ÚNICA/ASSENTAMENTO DE ALVENARIA DE VEDAÇÃO, PREPARO MECÂNICO COM MISTURADOR DE EIXO HORIZONTAL DE 300 KG. AF_08/2019</v>
          </cell>
          <cell r="C6255" t="str">
            <v>M3</v>
          </cell>
          <cell r="D6255">
            <v>380.66</v>
          </cell>
        </row>
        <row r="6256">
          <cell r="A6256">
            <v>87328</v>
          </cell>
          <cell r="B6256" t="str">
            <v>ARGAMASSA TRAÇO 1:7 (EM VOLUME DE CIMENTO E AREIA MÉDIA ÚMIDA) COM ADIÇÃO DE PLASTIFICANTE PARA EMBOÇO/MASSA ÚNICA/ASSENTAMENTO DE ALVENARIA DE VEDAÇÃO, PREPARO MECÂNICO COM MISTURADOR DE EIXO HORIZONTAL DE 600 KG. AF_08/2019</v>
          </cell>
          <cell r="C6256" t="str">
            <v>M3</v>
          </cell>
          <cell r="D6256">
            <v>340.24</v>
          </cell>
        </row>
        <row r="6257">
          <cell r="A6257">
            <v>87329</v>
          </cell>
          <cell r="B6257" t="str">
            <v>ARGAMASSA TRAÇO 1:6 (EM VOLUME DE CIMENTO E AREIA MÉDIA ÚMIDA) COM ADIÇÃO DE PLASTIFICANTE PARA EMBOÇO/MASSA ÚNICA/ASSENTAMENTO DE ALVENARIA DE VEDAÇÃO, PREPARO MECÂNICO COM MISTURADOR DE EIXO HORIZONTAL DE 300 KG. AF_08/2019</v>
          </cell>
          <cell r="C6257" t="str">
            <v>M3</v>
          </cell>
          <cell r="D6257">
            <v>410.48</v>
          </cell>
        </row>
        <row r="6258">
          <cell r="A6258">
            <v>87330</v>
          </cell>
          <cell r="B6258" t="str">
            <v>ARGAMASSA TRAÇO 1:6 (EM VOLUME DE CIMENTO E AREIA MÉDIA ÚMIDA) COM ADIÇÃO DE PLASTIFICANTE PARA EMBOÇO/MASSA ÚNICA/ASSENTAMENTO DE ALVENARIA DE VEDAÇÃO, PREPARO MECÂNICO COM MISTURADOR DE EIXO HORIZONTAL DE 600 KG. AF_08/2019</v>
          </cell>
          <cell r="C6258" t="str">
            <v>M3</v>
          </cell>
          <cell r="D6258">
            <v>364.45</v>
          </cell>
        </row>
        <row r="6259">
          <cell r="A6259">
            <v>87331</v>
          </cell>
          <cell r="B6259" t="str">
            <v>ARGAMASSA TRAÇO 1:1:6 (EM VOLUME DE CIMENTO, CAL E AREIA MÉDIA ÚMIDA) PARA EMBOÇO/MASSA ÚNICA/ASSENTAMENTO DE ALVENARIA DE VEDAÇÃO, PREPARO MECÂNICO COM MISTURADOR DE EIXO HORIZONTAL DE 300 KG. AF_08/2019</v>
          </cell>
          <cell r="C6259" t="str">
            <v>M3</v>
          </cell>
          <cell r="D6259">
            <v>485.73</v>
          </cell>
        </row>
        <row r="6260">
          <cell r="A6260">
            <v>87332</v>
          </cell>
          <cell r="B6260" t="str">
            <v>ARGAMASSA TRAÇO 1:1:6 (EM VOLUME DE CIMENTO, CAL E AREIA MÉDIA ÚMIDA) PARA EMBOÇO/MASSA ÚNICA/ASSENTAMENTO DE ALVENARIA DE VEDAÇÃO, PREPARO MECÂNICO COM MISTURADOR DE EIXO HORIZONTAL DE 600 KG. AF_08/2019</v>
          </cell>
          <cell r="C6260" t="str">
            <v>M3</v>
          </cell>
          <cell r="D6260">
            <v>443.97</v>
          </cell>
        </row>
        <row r="6261">
          <cell r="A6261">
            <v>87333</v>
          </cell>
          <cell r="B6261" t="str">
            <v>ARGAMASSA TRAÇO 1:1,5:7,5 (EM VOLUME DE CIMENTO, CAL E AREIA MÉDIA ÚMIDA) PARA EMBOÇO/MASSA ÚNICA/ASSENTAMENTO DE ALVENARIA DE VEDAÇÃO, PREPARO MECÂNICO COM MISTURADOR DE EIXO HORIZONTAL DE 300 KG. AF_08/2019</v>
          </cell>
          <cell r="C6261" t="str">
            <v>M3</v>
          </cell>
          <cell r="D6261">
            <v>451.66</v>
          </cell>
        </row>
        <row r="6262">
          <cell r="A6262">
            <v>87334</v>
          </cell>
          <cell r="B6262" t="str">
            <v>ARGAMASSA TRAÇO 1:1,5:7,5 (EM VOLUME DE CIMENTO, CAL E AREIA MÉDIA ÚMIDA) PARA EMBOÇO/MASSA ÚNICA/ASSENTAMENTO DE ALVENARIA DE VEDAÇÃO, PREPARO MECÂNICO COM MISTURADOR DE EIXO HORIZONTAL DE 600 KG. AF_08/2019</v>
          </cell>
          <cell r="C6262" t="str">
            <v>M3</v>
          </cell>
          <cell r="D6262">
            <v>426.68</v>
          </cell>
        </row>
        <row r="6263">
          <cell r="A6263">
            <v>87335</v>
          </cell>
          <cell r="B6263" t="str">
            <v>ARGAMASSA TRAÇO 1:2:8 (EM VOLUME DE CIMENTO, CAL E AREIA MÉDIA ÚMIDA) PARA EMBOÇO/MASSA ÚNICA/ASSENTAMENTO DE ALVENARIA DE VEDAÇÃO, PREPARO MECÂNICO COM MISTURADOR DE EIXO HORIZONTAL DE 300 KG. AF_08/2019</v>
          </cell>
          <cell r="C6263" t="str">
            <v>M3</v>
          </cell>
          <cell r="D6263">
            <v>446.76</v>
          </cell>
        </row>
        <row r="6264">
          <cell r="A6264">
            <v>87336</v>
          </cell>
          <cell r="B6264" t="str">
            <v>ARGAMASSA TRAÇO 1:2:8 (EM VOLUME DE CIMENTO, CAL E AREIA MÉDIA ÚMIDA) PARA EMBOÇO/MASSA ÚNICA/ASSENTAMENTO DE ALVENARIA DE VEDAÇÃO, PREPARO MECÂNICO COM MISTURADOR DE EIXO HORIZONTAL DE 600 KG. AF_08/2019</v>
          </cell>
          <cell r="C6264" t="str">
            <v>M3</v>
          </cell>
          <cell r="D6264">
            <v>439.04</v>
          </cell>
        </row>
        <row r="6265">
          <cell r="A6265">
            <v>87337</v>
          </cell>
          <cell r="B6265" t="str">
            <v>ARGAMASSA TRAÇO 1:2:9 (EM VOLUME DE CIMENTO, CAL E AREIA MÉDIA ÚMIDA) PARA EMBOÇO/MASSA ÚNICA/ASSENTAMENTO DE ALVENARIA DE VEDAÇÃO, PREPARO MECÂNICO COM MISTURADOR DE EIXO HORIZONTAL DE 300 KG. AF_08/2019</v>
          </cell>
          <cell r="C6265" t="str">
            <v>M3</v>
          </cell>
          <cell r="D6265">
            <v>437.05</v>
          </cell>
        </row>
        <row r="6266">
          <cell r="A6266">
            <v>87338</v>
          </cell>
          <cell r="B6266" t="str">
            <v>ARGAMASSA TRAÇO 1:3:12 (EM VOLUME DE CIMENTO, CAL E AREIA MÉDIA ÚMIDA) PARA EMBOÇO/MASSA ÚNICA/ASSENTAMENTO DE ALVENARIA DE VEDAÇÃO, PREPARO MECÂNICO COM MISTURADOR DE EIXO HORIZONTAL DE 600 KG. AF_08/2019</v>
          </cell>
          <cell r="C6266" t="str">
            <v>M3</v>
          </cell>
          <cell r="D6266">
            <v>419.09</v>
          </cell>
        </row>
        <row r="6267">
          <cell r="A6267">
            <v>87339</v>
          </cell>
          <cell r="B6267" t="str">
            <v>ARGAMASSA TRAÇO 1:3 (EM VOLUME DE CIMENTO E AREIA MÉDIA ÚMIDA) PARA CONTRAPISO, PREPARO MECÂNICO COM MISTURADOR DE EIXO HORIZONTAL DE 160 KG. AF_08/2019</v>
          </cell>
          <cell r="C6267" t="str">
            <v>M3</v>
          </cell>
          <cell r="D6267">
            <v>673.08</v>
          </cell>
        </row>
        <row r="6268">
          <cell r="A6268">
            <v>87340</v>
          </cell>
          <cell r="B6268" t="str">
            <v>ARGAMASSA TRAÇO 1:3 (EM VOLUME DE CIMENTO E AREIA MÉDIA ÚMIDA) PARA CONTRAPISO, PREPARO MECÂNICO COM MISTURADOR DE EIXO HORIZONTAL DE 300 KG. AF_08/2019</v>
          </cell>
          <cell r="C6268" t="str">
            <v>M3</v>
          </cell>
          <cell r="D6268">
            <v>586.42999999999995</v>
          </cell>
        </row>
        <row r="6269">
          <cell r="A6269">
            <v>87341</v>
          </cell>
          <cell r="B6269" t="str">
            <v>ARGAMASSA TRAÇO 1:3 (EM VOLUME DE CIMENTO E AREIA MÉDIA ÚMIDA) PARA CONTRAPISO, PREPARO MECÂNICO COM MISTURADOR DE EIXO HORIZONTAL DE 600 KG. AF_08/2019</v>
          </cell>
          <cell r="C6269" t="str">
            <v>M3</v>
          </cell>
          <cell r="D6269">
            <v>565.92999999999995</v>
          </cell>
        </row>
        <row r="6270">
          <cell r="A6270">
            <v>87342</v>
          </cell>
          <cell r="B6270" t="str">
            <v>ARGAMASSA TRAÇO 1:4 (EM VOLUME DE CIMENTO E AREIA MÉDIA ÚMIDA) PARA CONTRAPISO, PREPARO MECÂNICO COM MISTURADOR DE EIXO HORIZONTAL DE 160 KG. AF_08/2019</v>
          </cell>
          <cell r="C6270" t="str">
            <v>M3</v>
          </cell>
          <cell r="D6270">
            <v>571</v>
          </cell>
        </row>
        <row r="6271">
          <cell r="A6271">
            <v>87343</v>
          </cell>
          <cell r="B6271" t="str">
            <v>ARGAMASSA TRAÇO 1:4 (EM VOLUME DE CIMENTO E AREIA MÉDIA ÚMIDA) PARA CONTRAPISO, PREPARO MECÂNICO COM MISTURADOR DE EIXO HORIZONTAL DE 300 KG. AF_08/2019</v>
          </cell>
          <cell r="C6271" t="str">
            <v>M3</v>
          </cell>
          <cell r="D6271">
            <v>522.07000000000005</v>
          </cell>
        </row>
        <row r="6272">
          <cell r="A6272">
            <v>87344</v>
          </cell>
          <cell r="B6272" t="str">
            <v>ARGAMASSA TRAÇO 1:4 (EM VOLUME DE CIMENTO E AREIA MÉDIA ÚMIDA) PARA CONTRAPISO, PREPARO MECÂNICO COM MISTURADOR DE EIXO HORIZONTAL DE 600 KG. AF_08/2019</v>
          </cell>
          <cell r="C6272" t="str">
            <v>M3</v>
          </cell>
          <cell r="D6272">
            <v>496.52</v>
          </cell>
        </row>
        <row r="6273">
          <cell r="A6273">
            <v>87345</v>
          </cell>
          <cell r="B6273" t="str">
            <v>ARGAMASSA TRAÇO 1:5 (EM VOLUME DE CIMENTO E AREIA MÉDIA ÚMIDA) PARA CONTRAPISO, PREPARO MECÂNICO COM MISTURADOR DE EIXO HORIZONTAL DE 160 KG. AF_08/2019</v>
          </cell>
          <cell r="C6273" t="str">
            <v>M3</v>
          </cell>
          <cell r="D6273">
            <v>509.24</v>
          </cell>
        </row>
        <row r="6274">
          <cell r="A6274">
            <v>87346</v>
          </cell>
          <cell r="B6274" t="str">
            <v>ARGAMASSA TRAÇO 1:5 (EM VOLUME DE CIMENTO E AREIA MÉDIA ÚMIDA) PARA CONTRAPISO, PREPARO MECÂNICO COM MISTURADOR DE EIXO HORIZONTAL DE 300 KG. AF_08/2019</v>
          </cell>
          <cell r="C6274" t="str">
            <v>M3</v>
          </cell>
          <cell r="D6274">
            <v>469.07</v>
          </cell>
        </row>
        <row r="6275">
          <cell r="A6275">
            <v>87347</v>
          </cell>
          <cell r="B6275" t="str">
            <v>ARGAMASSA TRAÇO 1:5 (EM VOLUME DE CIMENTO E AREIA MÉDIA ÚMIDA) PARA CONTRAPISO, PREPARO MECÂNICO COM MISTURADOR DE EIXO HORIZONTAL DE 600 KG. AF_08/2019</v>
          </cell>
          <cell r="C6275" t="str">
            <v>M3</v>
          </cell>
          <cell r="D6275">
            <v>448.69</v>
          </cell>
        </row>
        <row r="6276">
          <cell r="A6276">
            <v>87348</v>
          </cell>
          <cell r="B6276" t="str">
            <v>ARGAMASSA TRAÇO 1:6 (EM VOLUME DE CIMENTO E AREIA MÉDIA ÚMIDA) PARA CONTRAPISO, PREPARO MECÂNICO COM MISTURADOR DE EIXO HORIZONTAL DE 160 KG. AF_08/2019</v>
          </cell>
          <cell r="C6276" t="str">
            <v>M3</v>
          </cell>
          <cell r="D6276">
            <v>463.47</v>
          </cell>
        </row>
        <row r="6277">
          <cell r="A6277">
            <v>87349</v>
          </cell>
          <cell r="B6277" t="str">
            <v>ARGAMASSA TRAÇO 1:6 (EM VOLUME DE CIMENTO E AREIA MÉDIA ÚMIDA) PARA CONTRAPISO, PREPARO MECÂNICO COM MISTURADOR DE EIXO HORIZONTAL DE 600 KG. AF_08/2019</v>
          </cell>
          <cell r="C6277" t="str">
            <v>M3</v>
          </cell>
          <cell r="D6277">
            <v>412.12</v>
          </cell>
        </row>
        <row r="6278">
          <cell r="A6278">
            <v>87350</v>
          </cell>
          <cell r="B6278" t="str">
            <v>ARGAMASSA TRAÇO 1:5 (EM VOLUME DE CIMENTO E AREIA GROSSA ÚMIDA) PARA CHAPISCO CONVENCIONAL, PREPARO MECÂNICO COM MISTURADOR DE EIXO HORIZONTAL DE 300 KG. AF_08/2019</v>
          </cell>
          <cell r="C6278" t="str">
            <v>M3</v>
          </cell>
          <cell r="D6278">
            <v>399.86</v>
          </cell>
        </row>
        <row r="6279">
          <cell r="A6279">
            <v>87351</v>
          </cell>
          <cell r="B6279" t="str">
            <v>ARGAMASSA TRAÇO 1:5 (EM VOLUME DE CIMENTO E AREIA GROSSA ÚMIDA) PARA CHAPISCO CONVENCIONAL, PREPARO MECÂNICO COM MISTURADOR DE EIXO HORIZONTAL DE 600 KG. AF_08/2019</v>
          </cell>
          <cell r="C6279" t="str">
            <v>M3</v>
          </cell>
          <cell r="D6279">
            <v>350.06</v>
          </cell>
        </row>
        <row r="6280">
          <cell r="A6280">
            <v>87352</v>
          </cell>
          <cell r="B6280" t="str">
            <v>ARGAMASSA TRAÇO 1:3 (EM VOLUME DE CIMENTO E AREIA GROSSA ÚMIDA) PARA CHAPISCO CONVENCIONAL, PREPARO MECÂNICO COM MISTURADOR DE EIXO HORIZONTAL DE 160 KG. AF_08/2019</v>
          </cell>
          <cell r="C6280" t="str">
            <v>M3</v>
          </cell>
          <cell r="D6280">
            <v>512.76</v>
          </cell>
        </row>
        <row r="6281">
          <cell r="A6281">
            <v>87353</v>
          </cell>
          <cell r="B6281" t="str">
            <v>ARGAMASSA TRAÇO 1:3 (EM VOLUME DE CIMENTO E AREIA GROSSA ÚMIDA) PARA CHAPISCO CONVENCIONAL, PREPARO MECÂNICO COM MISTURADOR DE EIXO HORIZONTAL DE 300 KG. AF_08/2019</v>
          </cell>
          <cell r="C6281" t="str">
            <v>M3</v>
          </cell>
          <cell r="D6281">
            <v>458.85</v>
          </cell>
        </row>
        <row r="6282">
          <cell r="A6282">
            <v>87354</v>
          </cell>
          <cell r="B6282" t="str">
            <v>ARGAMASSA TRAÇO 1:3 (EM VOLUME DE CIMENTO E AREIA GROSSA ÚMIDA) PARA CHAPISCO CONVENCIONAL, PREPARO MECÂNICO COM MISTURADOR DE EIXO HORIZONTAL DE 600 KG. AF_08/2019</v>
          </cell>
          <cell r="C6282" t="str">
            <v>M3</v>
          </cell>
          <cell r="D6282">
            <v>436.33</v>
          </cell>
        </row>
        <row r="6283">
          <cell r="A6283">
            <v>87355</v>
          </cell>
          <cell r="B6283" t="str">
            <v>ARGAMASSA TRAÇO 1:4 (EM VOLUME DE CIMENTO E AREIA GROSSA ÚMIDA) PARA CHAPISCO CONVENCIONAL, PREPARO MECÂNICO COM MISTURADOR DE EIXO HORIZONTAL DE 160 KG. AF_08/2019</v>
          </cell>
          <cell r="C6283" t="str">
            <v>M3</v>
          </cell>
          <cell r="D6283">
            <v>434.08</v>
          </cell>
        </row>
        <row r="6284">
          <cell r="A6284">
            <v>87356</v>
          </cell>
          <cell r="B6284" t="str">
            <v>ARGAMASSA TRAÇO 1:4 (EM VOLUME DE CIMENTO E AREIA GROSSA ÚMIDA) PARA CHAPISCO CONVENCIONAL, PREPARO MECÂNICO COM MISTURADOR DE EIXO HORIZONTAL DE 300 KG. AF_08/2019</v>
          </cell>
          <cell r="C6284" t="str">
            <v>M3</v>
          </cell>
          <cell r="D6284">
            <v>398.16</v>
          </cell>
        </row>
        <row r="6285">
          <cell r="A6285">
            <v>87357</v>
          </cell>
          <cell r="B6285" t="str">
            <v>ARGAMASSA TRAÇO 1:4 (EM VOLUME DE CIMENTO E AREIA GROSSA ÚMIDA) PARA CHAPISCO CONVENCIONAL, PREPARO MECÂNICO COM MISTURADOR DE EIXO HORIZONTAL DE 600 KG. AF_08/2019</v>
          </cell>
          <cell r="C6285" t="str">
            <v>M3</v>
          </cell>
          <cell r="D6285">
            <v>381.7</v>
          </cell>
        </row>
        <row r="6286">
          <cell r="A6286">
            <v>87358</v>
          </cell>
          <cell r="B6286" t="str">
            <v>ARGAMASSA TRAÇO 1:5 (EM VOLUME DE CIMENTO E AREIA GROSSA ÚMIDA) COM ADIÇÃO DE EMULSÃO POLIMÉRICA PARA CHAPISCO ROLADO, PREPARO MECÂNICO COM MISTURADOR DE EIXO HORIZONTAL DE 300 KG. AF_08/2019</v>
          </cell>
          <cell r="C6286" t="str">
            <v>M3</v>
          </cell>
          <cell r="D6286">
            <v>5265.71</v>
          </cell>
        </row>
        <row r="6287">
          <cell r="A6287">
            <v>87359</v>
          </cell>
          <cell r="B6287" t="str">
            <v>ARGAMASSA TRAÇO 1:5 (EM VOLUME DE CIMENTO E AREIA GROSSA ÚMIDA) COM ADIÇÃO DE EMULSÃO POLIMÉRICA PARA CHAPISCO ROLADO, PREPARO MECÂNICO COM MISTURADOR DE EIXO HORIZONTAL DE 600 KG. AF_08/2019</v>
          </cell>
          <cell r="C6287" t="str">
            <v>M3</v>
          </cell>
          <cell r="D6287">
            <v>5258.76</v>
          </cell>
        </row>
        <row r="6288">
          <cell r="A6288">
            <v>87360</v>
          </cell>
          <cell r="B6288" t="str">
            <v>ARGAMASSA TRAÇO 1:3 (EM VOLUME DE CIMENTO E AREIA GROSSA ÚMIDA) COM ADIÇÃO DE EMULSÃO POLIMÉRICA PARA CHAPISCO ROLADO, PREPARO MECÂNICO COM MISTURADOR DE EIXO HORIZONTAL DE 160 KG. AF_08/2019</v>
          </cell>
          <cell r="C6288" t="str">
            <v>M3</v>
          </cell>
          <cell r="D6288">
            <v>5361.22</v>
          </cell>
        </row>
        <row r="6289">
          <cell r="A6289">
            <v>87361</v>
          </cell>
          <cell r="B6289" t="str">
            <v>ARGAMASSA TRAÇO 1:3 (EM VOLUME DE CIMENTO E AREIA GROSSA ÚMIDA) COM ADIÇÃO DE EMULSÃO POLIMÉRICA PARA CHAPISCO ROLADO, PREPARO MECÂNICO COM MISTURADOR DE EIXO HORIZONTAL DE 300 KG. AF_08/2019</v>
          </cell>
          <cell r="C6289" t="str">
            <v>M3</v>
          </cell>
          <cell r="D6289">
            <v>5347.03</v>
          </cell>
        </row>
        <row r="6290">
          <cell r="A6290">
            <v>87362</v>
          </cell>
          <cell r="B6290" t="str">
            <v>ARGAMASSA TRAÇO 1:3 (EM VOLUME DE CIMENTO E AREIA GROSSA ÚMIDA) COM ADIÇÃO DE EMULSÃO POLIMÉRICA PARA CHAPISCO ROLADO, PREPARO MECÂNICO COM MISTURADOR DE EIXO HORIZONTAL DE 600 KG. AF_08/2019</v>
          </cell>
          <cell r="C6290" t="str">
            <v>M3</v>
          </cell>
          <cell r="D6290">
            <v>5368.52</v>
          </cell>
        </row>
        <row r="6291">
          <cell r="A6291">
            <v>87363</v>
          </cell>
          <cell r="B6291" t="str">
            <v>ARGAMASSA TRAÇO 1:4 (EM VOLUME DE CIMENTO E AREIA GROSSA ÚMIDA) COM ADIÇÃO DE EMULSÃO POLIMÉRICA PARA CHAPISCO ROLADO, PREPARO MECÂNICO COM MISTURADOR DE EIXO HORIZONTAL DE 300 KG. AF_08/2019</v>
          </cell>
          <cell r="C6291" t="str">
            <v>M3</v>
          </cell>
          <cell r="D6291">
            <v>5297.54</v>
          </cell>
        </row>
        <row r="6292">
          <cell r="A6292">
            <v>87364</v>
          </cell>
          <cell r="B6292" t="str">
            <v>ARGAMASSA TRAÇO 1:4 (EM VOLUME DE CIMENTO E AREIA GROSSA ÚMIDA) COM ADIÇÃO DE EMULSÃO POLIMÉRICA PARA CHAPISCO ROLADO, PREPARO MECÂNICO COM MISTURADOR DE EIXO HORIZONTAL DE 600 KG. AF_08/2019</v>
          </cell>
          <cell r="C6292" t="str">
            <v>M3</v>
          </cell>
          <cell r="D6292">
            <v>5309.14</v>
          </cell>
        </row>
        <row r="6293">
          <cell r="A6293">
            <v>87365</v>
          </cell>
          <cell r="B6293" t="str">
            <v>ARGAMASSA TRAÇO 1:7 (EM VOLUME DE CIMENTO E AREIA MÉDIA ÚMIDA) COM ADIÇÃO DE PLASTIFICANTE PARA EMBOÇO/MASSA ÚNICA/ASSENTAMENTO DE ALVENARIA DE VEDAÇÃO, PREPARO MANUAL. AF_08/2019</v>
          </cell>
          <cell r="C6293" t="str">
            <v>M3</v>
          </cell>
          <cell r="D6293">
            <v>466.45</v>
          </cell>
        </row>
        <row r="6294">
          <cell r="A6294">
            <v>87366</v>
          </cell>
          <cell r="B6294" t="str">
            <v>ARGAMASSA TRAÇO 1:6 (EM VOLUME DE CIMENTO E AREIA MÉDIA ÚMIDA) COM ADIÇÃO DE PLASTIFICANTE PARA EMBOÇO/MASSA ÚNICA/ASSENTAMENTO DE ALVENARIA DE VEDAÇÃO, PREPARO MANUAL. AF_08/2019</v>
          </cell>
          <cell r="C6294" t="str">
            <v>M3</v>
          </cell>
          <cell r="D6294">
            <v>494.45</v>
          </cell>
        </row>
        <row r="6295">
          <cell r="A6295">
            <v>87367</v>
          </cell>
          <cell r="B6295" t="str">
            <v>ARGAMASSA TRAÇO 1:1:6 (EM VOLUME DE CIMENTO, CAL E AREIA MÉDIA ÚMIDA) PARA EMBOÇO/MASSA ÚNICA/ASSENTAMENTO DE ALVENARIA DE VEDAÇÃO, PREPARO MANUAL. AF_08/2019</v>
          </cell>
          <cell r="C6295" t="str">
            <v>M3</v>
          </cell>
          <cell r="D6295">
            <v>573.36</v>
          </cell>
        </row>
        <row r="6296">
          <cell r="A6296">
            <v>87368</v>
          </cell>
          <cell r="B6296" t="str">
            <v>ARGAMASSA TRAÇO 1:1,5:7,5 (EM VOLUME DE CIMENTO, CAL E AREIA MÉDIA ÚMIDA) PARA EMBOÇO/MASSA ÚNICA/ASSENTAMENTO DE ALVENARIA DE VEDAÇÃO, PREPARO MANUAL. AF_08/2019</v>
          </cell>
          <cell r="C6296" t="str">
            <v>M3</v>
          </cell>
          <cell r="D6296">
            <v>554.99</v>
          </cell>
        </row>
        <row r="6297">
          <cell r="A6297">
            <v>87369</v>
          </cell>
          <cell r="B6297" t="str">
            <v>ARGAMASSA TRAÇO 1:2:8 (EM VOLUME DE CIMENTO, CAL E AREIA MÉDIA ÚMIDA) PARA EMBOÇO/MASSA ÚNICA/ASSENTAMENTO DE ALVENARIA DE VEDAÇÃO, PREPARO MANUAL. AF_08/2019</v>
          </cell>
          <cell r="C6297" t="str">
            <v>M3</v>
          </cell>
          <cell r="D6297">
            <v>566.07000000000005</v>
          </cell>
        </row>
        <row r="6298">
          <cell r="A6298">
            <v>87370</v>
          </cell>
          <cell r="B6298" t="str">
            <v>ARGAMASSA TRAÇO 1:2:9 (EM VOLUME DE CIMENTO, CAL E AREIA MÉDIA ÚMIDA) PARA EMBOÇO/MASSA ÚNICA/ASSENTAMENTO DE ALVENARIA DE VEDAÇÃO, PREPARO MANUAL. AF_08/2019</v>
          </cell>
          <cell r="C6298" t="str">
            <v>M3</v>
          </cell>
          <cell r="D6298">
            <v>544.4</v>
          </cell>
        </row>
        <row r="6299">
          <cell r="A6299">
            <v>87371</v>
          </cell>
          <cell r="B6299" t="str">
            <v>ARGAMASSA TRAÇO 1:3:12 (EM VOLUME DE CIMENTO, CAL E AREIA MÉDIA ÚMIDA) PARA EMBOÇO/MASSA ÚNICA/ASSENTAMENTO DE ALVENARIA DE VEDAÇÃO, PREPARO MANUAL. AF_08/2019</v>
          </cell>
          <cell r="C6299" t="str">
            <v>M3</v>
          </cell>
          <cell r="D6299">
            <v>529.77</v>
          </cell>
        </row>
        <row r="6300">
          <cell r="A6300">
            <v>87372</v>
          </cell>
          <cell r="B6300" t="str">
            <v>ARGAMASSA TRAÇO 1:3 (EM VOLUME DE CIMENTO E AREIA MÉDIA ÚMIDA) PARA CONTRAPISO, PREPARO MANUAL. AF_08/2019</v>
          </cell>
          <cell r="C6300" t="str">
            <v>M3</v>
          </cell>
          <cell r="D6300">
            <v>706.21</v>
          </cell>
        </row>
        <row r="6301">
          <cell r="A6301">
            <v>87373</v>
          </cell>
          <cell r="B6301" t="str">
            <v>ARGAMASSA TRAÇO 1:4 (EM VOLUME DE CIMENTO E AREIA MÉDIA ÚMIDA) PARA CONTRAPISO, PREPARO MANUAL. AF_08/2019</v>
          </cell>
          <cell r="C6301" t="str">
            <v>M3</v>
          </cell>
          <cell r="D6301">
            <v>625.47</v>
          </cell>
        </row>
        <row r="6302">
          <cell r="A6302">
            <v>87374</v>
          </cell>
          <cell r="B6302" t="str">
            <v>ARGAMASSA TRAÇO 1:5 (EM VOLUME DE CIMENTO E AREIA MÉDIA ÚMIDA) PARA CONTRAPISO, PREPARO MANUAL. AF_08/2019</v>
          </cell>
          <cell r="C6302" t="str">
            <v>M3</v>
          </cell>
          <cell r="D6302">
            <v>578.78</v>
          </cell>
        </row>
        <row r="6303">
          <cell r="A6303">
            <v>87375</v>
          </cell>
          <cell r="B6303" t="str">
            <v>ARGAMASSA TRAÇO 1:6 (EM VOLUME DE CIMENTO E AREIA MÉDIA ÚMIDA) PARA CONTRAPISO, PREPARO MANUAL. AF_08/2019</v>
          </cell>
          <cell r="C6303" t="str">
            <v>M3</v>
          </cell>
          <cell r="D6303">
            <v>548.25</v>
          </cell>
        </row>
        <row r="6304">
          <cell r="A6304">
            <v>87376</v>
          </cell>
          <cell r="B6304" t="str">
            <v>ARGAMASSA TRAÇO 1:5 (EM VOLUME DE CIMENTO E AREIA GROSSA ÚMIDA) PARA CHAPISCO CONVENCIONAL, PREPARO MANUAL. AF_08/2019</v>
          </cell>
          <cell r="C6304" t="str">
            <v>M3</v>
          </cell>
          <cell r="D6304">
            <v>476.59</v>
          </cell>
        </row>
        <row r="6305">
          <cell r="A6305">
            <v>87377</v>
          </cell>
          <cell r="B6305" t="str">
            <v>ARGAMASSA TRAÇO 1:3 (EM VOLUME DE CIMENTO E AREIA GROSSA ÚMIDA) PARA CHAPISCO CONVENCIONAL, PREPARO MANUAL. AF_08/2019</v>
          </cell>
          <cell r="C6305" t="str">
            <v>M3</v>
          </cell>
          <cell r="D6305">
            <v>569.26</v>
          </cell>
        </row>
        <row r="6306">
          <cell r="A6306">
            <v>87378</v>
          </cell>
          <cell r="B6306" t="str">
            <v>ARGAMASSA TRAÇO 1:4 (EM VOLUME DE CIMENTO E AREIA GROSSA ÚMIDA) PARA CHAPISCO CONVENCIONAL, PREPARO MANUAL. AF_08/2019</v>
          </cell>
          <cell r="C6306" t="str">
            <v>M3</v>
          </cell>
          <cell r="D6306">
            <v>509.92</v>
          </cell>
        </row>
        <row r="6307">
          <cell r="A6307">
            <v>87379</v>
          </cell>
          <cell r="B6307" t="str">
            <v>ARGAMASSA TRAÇO 1:5 (EM VOLUME DE CIMENTO E AREIA GROSSA ÚMIDA) COM ADIÇÃO DE EMULSÃO POLIMÉRICA PARA CHAPISCO ROLADO, PREPARO MANUAL. AF_08/2019</v>
          </cell>
          <cell r="C6307" t="str">
            <v>M3</v>
          </cell>
          <cell r="D6307">
            <v>5425.51</v>
          </cell>
        </row>
        <row r="6308">
          <cell r="A6308">
            <v>87380</v>
          </cell>
          <cell r="B6308" t="str">
            <v>ARGAMASSA TRAÇO 1:3 (EM VOLUME DE CIMENTO E AREIA GROSSA ÚMIDA) COM ADIÇÃO DE EMULSÃO POLIMÉRICA PARA CHAPISCO ROLADO, PREPARO MANUAL. AF_08/2019</v>
          </cell>
          <cell r="C6308" t="str">
            <v>M3</v>
          </cell>
          <cell r="D6308">
            <v>5526.92</v>
          </cell>
        </row>
        <row r="6309">
          <cell r="A6309">
            <v>87381</v>
          </cell>
          <cell r="B6309" t="str">
            <v>ARGAMASSA TRAÇO 1:4 (EM VOLUME DE CIMENTO E AREIA GROSSA ÚMIDA) COM ADIÇÃO DE EMULSÃO POLIMÉRICA PARA CHAPISCO ROLADO, PREPARO MANUAL. AF_08/2019</v>
          </cell>
          <cell r="C6309" t="str">
            <v>M3</v>
          </cell>
          <cell r="D6309">
            <v>5462.17</v>
          </cell>
        </row>
        <row r="6310">
          <cell r="A6310">
            <v>87382</v>
          </cell>
          <cell r="B6310" t="str">
            <v>ARGAMASSA INDUSTRIALIZADA MULTIUSO PARA REVESTIMENTOS E ASSENTAMENTO DA ALVENARIA, PREPARO COM MISTURADOR DE EIXO HORIZONTAL DE 160 KG. AF_08/2019</v>
          </cell>
          <cell r="C6310" t="str">
            <v>M3</v>
          </cell>
          <cell r="D6310">
            <v>1712.42</v>
          </cell>
        </row>
        <row r="6311">
          <cell r="A6311">
            <v>87383</v>
          </cell>
          <cell r="B6311" t="str">
            <v>ARGAMASSA INDUSTRIALIZADA MULTIUSO PARA REVESTIMENTOS E ASSENTAMENTO DA ALVENARIA, PREPARO COM MISTURADOR DE EIXO HORIZONTAL DE 300 KG. AF_08/2019</v>
          </cell>
          <cell r="C6311" t="str">
            <v>M3</v>
          </cell>
          <cell r="D6311">
            <v>1713.98</v>
          </cell>
        </row>
        <row r="6312">
          <cell r="A6312">
            <v>87384</v>
          </cell>
          <cell r="B6312" t="str">
            <v>ARGAMASSA INDUSTRIALIZADA MULTIUSO PARA REVESTIMENTOS E ASSENTAMENTO DA ALVENARIA, PREPARO COM MISTURADOR DE EIXO HORIZONTAL DE 600 KG. AF_08/2019</v>
          </cell>
          <cell r="C6312" t="str">
            <v>M3</v>
          </cell>
          <cell r="D6312">
            <v>1712.14</v>
          </cell>
        </row>
        <row r="6313">
          <cell r="A6313">
            <v>87385</v>
          </cell>
          <cell r="B6313" t="str">
            <v>ARGAMASSA PRONTA PARA CONTRAPISO, PREPARO COM MISTURADOR DE EIXO HORIZONTAL DE 160 KG. AF_08/2019</v>
          </cell>
          <cell r="C6313" t="str">
            <v>M3</v>
          </cell>
          <cell r="D6313">
            <v>2004.86</v>
          </cell>
        </row>
        <row r="6314">
          <cell r="A6314">
            <v>87386</v>
          </cell>
          <cell r="B6314" t="str">
            <v>ARGAMASSA PRONTA PARA CONTRAPISO, PREPARO COM MISTURADOR DE EIXO HORIZONTAL DE 300 KG. AF_08/2019</v>
          </cell>
          <cell r="C6314" t="str">
            <v>M3</v>
          </cell>
          <cell r="D6314">
            <v>2003.62</v>
          </cell>
        </row>
        <row r="6315">
          <cell r="A6315">
            <v>87387</v>
          </cell>
          <cell r="B6315" t="str">
            <v>ARGAMASSA PRONTA PARA CONTRAPISO, PREPARO COM MISTURADOR DE EIXO HORIZONTAL DE 600 KG. AF_08/2019</v>
          </cell>
          <cell r="C6315" t="str">
            <v>M3</v>
          </cell>
          <cell r="D6315">
            <v>2004.58</v>
          </cell>
        </row>
        <row r="6316">
          <cell r="A6316">
            <v>87388</v>
          </cell>
          <cell r="B6316" t="str">
            <v>ARGAMASSA PARA REVESTIMENTO DECORATIVO MONOCAMADA (MONOCAPA), PREPARO COM MISTURADOR DE EIXO HORIZONTAL DE 160 KG. AF_08/2019</v>
          </cell>
          <cell r="C6316" t="str">
            <v>M3</v>
          </cell>
          <cell r="D6316">
            <v>4818.87</v>
          </cell>
        </row>
        <row r="6317">
          <cell r="A6317">
            <v>87389</v>
          </cell>
          <cell r="B6317" t="str">
            <v>ARGAMASSA PARA REVESTIMENTO DECORATIVO MONOCAMADA (MONOCAPA), PREPARO COM MISTURADOR DE EIXO HORIZONTAL DE 300 KG. AF_08/2019</v>
          </cell>
          <cell r="C6317" t="str">
            <v>M3</v>
          </cell>
          <cell r="D6317">
            <v>4842.8500000000004</v>
          </cell>
        </row>
        <row r="6318">
          <cell r="A6318">
            <v>87390</v>
          </cell>
          <cell r="B6318" t="str">
            <v>ARGAMASSA PARA REVESTIMENTO DECORATIVO MONOCAMADA (MONOCAPA), PREPARO COM MISTURADOR DE EIXO HORIZONTAL DE 600 KG. AF_08/2019</v>
          </cell>
          <cell r="C6318" t="str">
            <v>M3</v>
          </cell>
          <cell r="D6318">
            <v>4872.93</v>
          </cell>
        </row>
        <row r="6319">
          <cell r="A6319">
            <v>87391</v>
          </cell>
          <cell r="B6319" t="str">
            <v>ARGAMASSA INDUSTRIALIZADA PARA CHAPISCO ROLADO, PREPARO COM MISTURADOR DE EIXO HORIZONTAL DE 160 KG. AF_08/2019</v>
          </cell>
          <cell r="C6319" t="str">
            <v>M3</v>
          </cell>
          <cell r="D6319">
            <v>5356.93</v>
          </cell>
        </row>
        <row r="6320">
          <cell r="A6320">
            <v>87393</v>
          </cell>
          <cell r="B6320" t="str">
            <v>ARGAMASSA INDUSTRIALIZADA PARA CHAPISCO ROLADO, PREPARO COM MISTURADOR DE EIXO HORIZONTAL DE 300 KG. AF_08/2019</v>
          </cell>
          <cell r="C6320" t="str">
            <v>M3</v>
          </cell>
          <cell r="D6320">
            <v>5410.53</v>
          </cell>
        </row>
        <row r="6321">
          <cell r="A6321">
            <v>87394</v>
          </cell>
          <cell r="B6321" t="str">
            <v>ARGAMASSA INDUSTRIALIZADA PARA CHAPISCO ROLADO, PREPARO COM MISTURADOR DE EIXO HORIZONTAL DE 600 KG. AF_08/2019</v>
          </cell>
          <cell r="C6321" t="str">
            <v>M3</v>
          </cell>
          <cell r="D6321">
            <v>5464.47</v>
          </cell>
        </row>
        <row r="6322">
          <cell r="A6322">
            <v>87395</v>
          </cell>
          <cell r="B6322" t="str">
            <v>ARGAMASSA INDUSTRIALIZADA PARA CHAPISCO COLANTE, PREPARO COM MISTURADOR DE EIXO HORIZONTAL DE 160 KG. AF_08/2019</v>
          </cell>
          <cell r="C6322" t="str">
            <v>M3</v>
          </cell>
          <cell r="D6322">
            <v>3362.86</v>
          </cell>
        </row>
        <row r="6323">
          <cell r="A6323">
            <v>87396</v>
          </cell>
          <cell r="B6323" t="str">
            <v>ARGAMASSA INDUSTRIALIZADA PARA CHAPISCO COLANTE, PREPARO COM MISTURADOR DE EIXO HORIZONTAL DE 300 KG. AF_08/2019</v>
          </cell>
          <cell r="C6323" t="str">
            <v>M3</v>
          </cell>
          <cell r="D6323">
            <v>3389.68</v>
          </cell>
        </row>
        <row r="6324">
          <cell r="A6324">
            <v>87397</v>
          </cell>
          <cell r="B6324" t="str">
            <v>ARGAMASSA INDUSTRIALIZADA PARA CHAPISCO COLANTE, PREPARO COM MISTURADOR DE EIXO HORIZONTAL DE 600 KG. AF_08/2019</v>
          </cell>
          <cell r="C6324" t="str">
            <v>M3</v>
          </cell>
          <cell r="D6324">
            <v>3418.03</v>
          </cell>
        </row>
        <row r="6325">
          <cell r="A6325">
            <v>87398</v>
          </cell>
          <cell r="B6325" t="str">
            <v>ARGAMASSA INDUSTRIALIZADA MULTIUSO PARA REVESTIMENTOS E ASSENTAMENTO DA ALVENARIA, PREPARO MANUAL. AF_08/2019</v>
          </cell>
          <cell r="C6325" t="str">
            <v>M3</v>
          </cell>
          <cell r="D6325">
            <v>1893.98</v>
          </cell>
        </row>
        <row r="6326">
          <cell r="A6326">
            <v>87399</v>
          </cell>
          <cell r="B6326" t="str">
            <v>ARGAMASSA PRONTA PARA CONTRAPISO, PREPARO MANUAL. AF_08/2019</v>
          </cell>
          <cell r="C6326" t="str">
            <v>M3</v>
          </cell>
          <cell r="D6326">
            <v>2191.1999999999998</v>
          </cell>
        </row>
        <row r="6327">
          <cell r="A6327">
            <v>87401</v>
          </cell>
          <cell r="B6327" t="str">
            <v>ARGAMASSA INDUSTRIALIZADA PARA CHAPISCO ROLADO, PREPARO MANUAL. AF_08/2019</v>
          </cell>
          <cell r="C6327" t="str">
            <v>M3</v>
          </cell>
          <cell r="D6327">
            <v>5632.12</v>
          </cell>
        </row>
        <row r="6328">
          <cell r="A6328">
            <v>87402</v>
          </cell>
          <cell r="B6328" t="str">
            <v>ARGAMASSA INDUSTRIALIZADA PARA CHAPISCO COLANTE, PREPARO MANUAL. AF_08/2019</v>
          </cell>
          <cell r="C6328" t="str">
            <v>M3</v>
          </cell>
          <cell r="D6328">
            <v>3597.22</v>
          </cell>
        </row>
        <row r="6329">
          <cell r="A6329">
            <v>87404</v>
          </cell>
          <cell r="B6329" t="str">
            <v>ARGAMASSA PARA REVESTIMENTO DECORATIVO MONOCAMADA (MONOCAPA), MISTURA E PROJEÇÃO DE 1,5 M3/H DE ARGAMASSA. AF_08/2019</v>
          </cell>
          <cell r="C6329" t="str">
            <v>M3</v>
          </cell>
          <cell r="D6329">
            <v>4999.38</v>
          </cell>
        </row>
        <row r="6330">
          <cell r="A6330">
            <v>87405</v>
          </cell>
          <cell r="B6330" t="str">
            <v>ARGAMASSA PARA REVESTIMENTO DECORATIVO MONOCAMADA (MONOCAPA), MISTURA E PROJEÇÃO DE 2 M3/H DE ARGAMASSA. AF_06/2014</v>
          </cell>
          <cell r="C6330" t="str">
            <v>M3</v>
          </cell>
          <cell r="D6330">
            <v>5019.53</v>
          </cell>
        </row>
        <row r="6331">
          <cell r="A6331">
            <v>87407</v>
          </cell>
          <cell r="B6331" t="str">
            <v>ARGAMASSA INDUSTRIALIZADA PARA REVESTIMENTOS, MISTURA E PROJEÇÃO DE 1,5 M³/H DE ARGAMASSA. AF_08/2019</v>
          </cell>
          <cell r="C6331" t="str">
            <v>M3</v>
          </cell>
          <cell r="D6331">
            <v>1749.07</v>
          </cell>
        </row>
        <row r="6332">
          <cell r="A6332">
            <v>87408</v>
          </cell>
          <cell r="B6332" t="str">
            <v>ARGAMASSA INDUSTRIALIZADA PARA REVESTIMENTOS, MISTURA E PROJEÇÃO DE 2 M³/H DE ARGAMASSA. AF_06/2014</v>
          </cell>
          <cell r="C6332" t="str">
            <v>M3</v>
          </cell>
          <cell r="D6332">
            <v>1742.91</v>
          </cell>
        </row>
        <row r="6333">
          <cell r="A6333">
            <v>87410</v>
          </cell>
          <cell r="B6333" t="str">
            <v>ARGAMASSA À BASE DE GESSO, MISTURA E PROJEÇÃO DE 1,5 M³/H DE ARGAMASSA. AF_08/2019</v>
          </cell>
          <cell r="C6333" t="str">
            <v>M3</v>
          </cell>
          <cell r="D6333">
            <v>854.55</v>
          </cell>
        </row>
        <row r="6334">
          <cell r="A6334">
            <v>88626</v>
          </cell>
          <cell r="B6334" t="str">
            <v>ARGAMASSA TRAÇO 1:0,5:4,5 (EM VOLUME DE CIMENTO, CAL E AREIA MÉDIA ÚMIDA), PREPARO MECÂNICO COM BETONEIRA 400 L. AF_08/2019</v>
          </cell>
          <cell r="C6334" t="str">
            <v>M3</v>
          </cell>
          <cell r="D6334">
            <v>465.1</v>
          </cell>
        </row>
        <row r="6335">
          <cell r="A6335">
            <v>88627</v>
          </cell>
          <cell r="B6335" t="str">
            <v>ARGAMASSA TRAÇO 1:0,5:4,5 (EM VOLUME DE CIMENTO, CAL E AREIA MÉDIA ÚMIDA) PARA ASSENTAMENTO DE ALVENARIA, PREPARO MANUAL. AF_08/2019</v>
          </cell>
          <cell r="C6335" t="str">
            <v>M3</v>
          </cell>
          <cell r="D6335">
            <v>550.77</v>
          </cell>
        </row>
        <row r="6336">
          <cell r="A6336">
            <v>88628</v>
          </cell>
          <cell r="B6336" t="str">
            <v>ARGAMASSA TRAÇO 1:3 (EM VOLUME DE CIMENTO E AREIA MÉDIA ÚMIDA), PREPARO MECÂNICO COM BETONEIRA 400 L. AF_08/2019</v>
          </cell>
          <cell r="C6336" t="str">
            <v>M3</v>
          </cell>
          <cell r="D6336">
            <v>492.34</v>
          </cell>
        </row>
        <row r="6337">
          <cell r="A6337">
            <v>88629</v>
          </cell>
          <cell r="B6337" t="str">
            <v>ARGAMASSA TRAÇO 1:3 (EM VOLUME DE CIMENTO E AREIA MÉDIA ÚMIDA), PREPARO MANUAL. AF_08/2019</v>
          </cell>
          <cell r="C6337" t="str">
            <v>M3</v>
          </cell>
          <cell r="D6337">
            <v>581.29999999999995</v>
          </cell>
        </row>
        <row r="6338">
          <cell r="A6338">
            <v>88630</v>
          </cell>
          <cell r="B6338" t="str">
            <v>ARGAMASSA TRAÇO 1:4 (CIMENTO E AREIA MÉDIA), PREPARO MECÂNICO COM BETONEIRA 400 L. AF_08/2014</v>
          </cell>
          <cell r="C6338" t="str">
            <v>M3</v>
          </cell>
          <cell r="D6338">
            <v>412.09</v>
          </cell>
        </row>
        <row r="6339">
          <cell r="A6339">
            <v>88631</v>
          </cell>
          <cell r="B6339" t="str">
            <v>ARGAMASSA TRAÇO 1:4 (EM VOLUME DE CIMENTO E AREIA MÉDIA ÚMIDA), PREPARO MANUAL. AF_08/2019</v>
          </cell>
          <cell r="C6339" t="str">
            <v>M3</v>
          </cell>
          <cell r="D6339">
            <v>516</v>
          </cell>
        </row>
        <row r="6340">
          <cell r="A6340">
            <v>88715</v>
          </cell>
          <cell r="B6340" t="str">
            <v>ARGAMASSA TRAÇO 1:2:9 (EM VOLUME DE CIMENTO, CAL E AREIA MÉDIA ÚMIDA) PARA EMBOÇO/MASSA ÚNICA/ASSENTAMENTO DE ALVENARIA DE VEDAÇÃO, PREPARO MECÂNICO COM BETONEIRA 400 L. AF_08/2019</v>
          </cell>
          <cell r="C6340" t="str">
            <v>M3</v>
          </cell>
          <cell r="D6340">
            <v>431.39</v>
          </cell>
        </row>
        <row r="6341">
          <cell r="A6341">
            <v>95563</v>
          </cell>
          <cell r="B6341" t="str">
            <v>ARGAMASSA TRAÇO 1:1,93 (EM VOLUME DE CIMENTO E AREIA MÉDIA ÚMIDA), FCK 20 MPA, PREPARO MECÂNICO COM MISTURADOR DUPLO HORIZONTAL DE ALTA TURBULÊNCIA. AF_03/2020</v>
          </cell>
          <cell r="C6341" t="str">
            <v>M3</v>
          </cell>
          <cell r="D6341">
            <v>726.44</v>
          </cell>
        </row>
        <row r="6342">
          <cell r="A6342">
            <v>100464</v>
          </cell>
          <cell r="B6342" t="str">
            <v>ARGAMASSA TRAÇO 1:0,5:4,5  (EM VOLUME DE CIMENTO, CAL E AREIA MÉDIA ÚMIDA), PREPARO MECÂNICO COM MISTURADOR DE EIXO HORIZONTAL DE 160 KG. AF_08/2019</v>
          </cell>
          <cell r="C6342" t="str">
            <v>M3</v>
          </cell>
          <cell r="D6342">
            <v>482.17</v>
          </cell>
        </row>
        <row r="6343">
          <cell r="A6343">
            <v>100465</v>
          </cell>
          <cell r="B6343" t="str">
            <v>ARGAMASSA TRAÇO 1:0,5:4,5  (EM VOLUME DE CIMENTO, CAL E AREIA MÉDIA ÚMIDA), PREPARO MECÂNICO COM MISTURADOR DE EIXO HORIZONTAL DE 300 KG. AF_08/2019</v>
          </cell>
          <cell r="C6343" t="str">
            <v>M3</v>
          </cell>
          <cell r="D6343">
            <v>455.75</v>
          </cell>
        </row>
        <row r="6344">
          <cell r="A6344">
            <v>100466</v>
          </cell>
          <cell r="B6344" t="str">
            <v>ARGAMASSA TRAÇO 1:0,5:4,5  (EM VOLUME DE CIMENTO, CAL E AREIA MÉDIA ÚMIDA), PREPARO MECÂNICO COM MISTURADOR DE EIXO HORIZONTAL DE 600 KG. AF_08/2019</v>
          </cell>
          <cell r="C6344" t="str">
            <v>M3</v>
          </cell>
          <cell r="D6344">
            <v>443.74</v>
          </cell>
        </row>
        <row r="6345">
          <cell r="A6345">
            <v>100468</v>
          </cell>
          <cell r="B6345" t="str">
            <v>ARGAMASSA TRAÇO 1:3 (EM VOLUME DE CIMENTO E AREIA MÉDIA ÚMIDA), PREPARO MECÂNICO COM MISTURADOR DE EIXO HORIZONTAL DE 160 KG. AF_08/2019</v>
          </cell>
          <cell r="C6345" t="str">
            <v>M3</v>
          </cell>
          <cell r="D6345">
            <v>583.75</v>
          </cell>
        </row>
        <row r="6346">
          <cell r="A6346">
            <v>100469</v>
          </cell>
          <cell r="B6346" t="str">
            <v>ARGAMASSA TRAÇO 1:3 (EM VOLUME DE CIMENTO E AREIA MÉDIA ÚMIDA), PREPARO MECÂNICO COM MISTURADOR DE EIXO HORIZONTAL DE 300 KG. AF_08/2019</v>
          </cell>
          <cell r="C6346" t="str">
            <v>M3</v>
          </cell>
          <cell r="D6346">
            <v>484.39</v>
          </cell>
        </row>
        <row r="6347">
          <cell r="A6347">
            <v>100470</v>
          </cell>
          <cell r="B6347" t="str">
            <v>ARGAMASSA TRAÇO 1:3 (EM VOLUME DE CIMENTO E AREIA MÉDIA ÚMIDA), PREPARO MECÂNICO COM MISTURADOR DE EIXO HORIZONTAL DE 600 KG. AF_08/2019</v>
          </cell>
          <cell r="C6347" t="str">
            <v>M3</v>
          </cell>
          <cell r="D6347">
            <v>428.15</v>
          </cell>
        </row>
        <row r="6348">
          <cell r="A6348">
            <v>100472</v>
          </cell>
          <cell r="B6348" t="str">
            <v>ARGAMASSA TRAÇO 1:4 (EM VOLUME DE CIMENTO E AREIA MÉDIA ÚMIDA), PREPARO MECÂNICO COM MISTURADOR DE EIXO HORIZONTAL DE 160 KG. AF_08/2019</v>
          </cell>
          <cell r="C6348" t="str">
            <v>M3</v>
          </cell>
          <cell r="D6348">
            <v>463.1</v>
          </cell>
        </row>
        <row r="6349">
          <cell r="A6349">
            <v>100473</v>
          </cell>
          <cell r="B6349" t="str">
            <v>ARGAMASSA TRAÇO 1:4 (EM VOLUME DE CIMENTO E AREIA MÉDIA ÚMIDA), PREPARO MECÂNICO COM MISTURADOR DE EIXO HORIZONTAL DE 300 KG. AF_08/2019</v>
          </cell>
          <cell r="C6349" t="str">
            <v>M3</v>
          </cell>
          <cell r="D6349">
            <v>429.12</v>
          </cell>
        </row>
        <row r="6350">
          <cell r="A6350">
            <v>100474</v>
          </cell>
          <cell r="B6350" t="str">
            <v>ARGAMASSA TRAÇO 1:4 (EM VOLUME DE CIMENTO E AREIA MÉDIA ÚMIDA), PREPARO MECÂNICO COM MISTURADOR DE EIXO HORIZONTAL DE 600 KG. AF_08/2019</v>
          </cell>
          <cell r="C6350" t="str">
            <v>M3</v>
          </cell>
          <cell r="D6350">
            <v>415.77</v>
          </cell>
        </row>
        <row r="6351">
          <cell r="A6351">
            <v>100475</v>
          </cell>
          <cell r="B6351" t="str">
            <v>ARGAMASSA TRAÇO 1:3 (EM VOLUME DE CIMENTO E AREIA MÉDIA ÚMIDA) COM ADIÇÃO DE IMPERMEABILIZANTE, PREPARO MECÂNICO COM BETONEIRA 400 L. AF_08/2019</v>
          </cell>
          <cell r="C6351" t="str">
            <v>M3</v>
          </cell>
          <cell r="D6351">
            <v>606.25</v>
          </cell>
        </row>
        <row r="6352">
          <cell r="A6352">
            <v>100477</v>
          </cell>
          <cell r="B6352" t="str">
            <v>ARGAMASSA TRAÇO 1:3 (EM VOLUME DE CIMENTO E AREIA MÉDIA ÚMIDA) COM ADIÇÃO DE IMPERMEABILIZANTE, PREPARO MECÂNICO COM MISTURADOR DE EIXO HORIZONTAL DE 160 KG. AF_08/2019</v>
          </cell>
          <cell r="C6352" t="str">
            <v>M3</v>
          </cell>
          <cell r="D6352">
            <v>647.70000000000005</v>
          </cell>
        </row>
        <row r="6353">
          <cell r="A6353">
            <v>100478</v>
          </cell>
          <cell r="B6353" t="str">
            <v>ARGAMASSA TRAÇO 1:3 (EM VOLUME DE CIMENTO E AREIA MÉDIA ÚMIDA) COM ADIÇÃO DE IMPERMEABILIZANTE, PREPARO MECÂNICO COM MISTURADOR DE EIXO HORIZONTAL DE 300 KG. AF_08/2019</v>
          </cell>
          <cell r="C6353" t="str">
            <v>M3</v>
          </cell>
          <cell r="D6353">
            <v>595.53</v>
          </cell>
        </row>
        <row r="6354">
          <cell r="A6354">
            <v>100479</v>
          </cell>
          <cell r="B6354" t="str">
            <v>ARGAMASSA TRAÇO 1:3 (EM VOLUME DE CIMENTO E AREIA MÉDIA ÚMIDA) COM ADIÇÃO DE IMPERMEABILIZANTE, PREPARO MECÂNICO COM MISTURADOR DE EIXO HORIZONTAL DE 600 KG. AF_08/2019</v>
          </cell>
          <cell r="C6354" t="str">
            <v>M3</v>
          </cell>
          <cell r="D6354">
            <v>585.91999999999996</v>
          </cell>
        </row>
        <row r="6355">
          <cell r="A6355">
            <v>100480</v>
          </cell>
          <cell r="B6355" t="str">
            <v>ARGAMASSA TRAÇO 1:3 (EM VOLUME DE CIMENTO E AREIA MÉDIA ÚMIDA) COM ADIÇÃO DE IMPERMEABILIZANTE, PREPARO MANUAL. AF_08/2019</v>
          </cell>
          <cell r="C6355" t="str">
            <v>M3</v>
          </cell>
          <cell r="D6355">
            <v>694.78</v>
          </cell>
        </row>
        <row r="6356">
          <cell r="A6356">
            <v>100481</v>
          </cell>
          <cell r="B6356" t="str">
            <v>ARGAMASSA TRAÇO 1:4 (EM VOLUME DE CIMENTO E AREIA MÉDIA ÚMIDA) COM ADIÇÃO DE IMPERMEABILIZANTE, PREPARO MECÂNICO COM BETONEIRA 400 L. AF_08/2019</v>
          </cell>
          <cell r="C6356" t="str">
            <v>M3</v>
          </cell>
          <cell r="D6356">
            <v>519.48</v>
          </cell>
        </row>
        <row r="6357">
          <cell r="A6357">
            <v>100483</v>
          </cell>
          <cell r="B6357" t="str">
            <v>ARGAMASSA TRAÇO 1:4 (EM VOLUME DE CIMENTO E AREIA MÉDIA ÚMIDA) COM ADIÇÃO DE IMPERMEABILIZANTE, PREPARO MECÂNICO COM MISTURADOR DE EIXO HORIZONTAL DE 160 KG. AF_08/2019</v>
          </cell>
          <cell r="C6357" t="str">
            <v>M3</v>
          </cell>
          <cell r="D6357">
            <v>550.73</v>
          </cell>
        </row>
        <row r="6358">
          <cell r="A6358">
            <v>100484</v>
          </cell>
          <cell r="B6358" t="str">
            <v>ARGAMASSA TRAÇO 1:4 (EM VOLUME DE CIMENTO E AREIA MÉDIA ÚMIDA) COM ADIÇÃO DE IMPERMEABILIZANTE, PREPARO MECÂNICO COM MISTURADOR DE EIXO HORIZONTAL DE 300 KG. AF_08/2019</v>
          </cell>
          <cell r="C6358" t="str">
            <v>M3</v>
          </cell>
          <cell r="D6358">
            <v>517.63</v>
          </cell>
        </row>
        <row r="6359">
          <cell r="A6359">
            <v>100485</v>
          </cell>
          <cell r="B6359" t="str">
            <v>ARGAMASSA TRAÇO 1:4 (EM VOLUME DE CIMENTO E AREIA MÉDIA ÚMIDA) COM ADIÇÃO DE IMPERMEABILIZANTE, PREPARO MECÂNICO COM MISTURADOR DE EIXO HORIZONTAL DE 600 KG. AF_08/2019</v>
          </cell>
          <cell r="C6359" t="str">
            <v>M3</v>
          </cell>
          <cell r="D6359">
            <v>506.05</v>
          </cell>
        </row>
        <row r="6360">
          <cell r="A6360">
            <v>100486</v>
          </cell>
          <cell r="B6360" t="str">
            <v>ARGAMASSA TRAÇO 1:4 (EM VOLUME DE CIMENTO E AREIA MÉDIA ÚMIDA) COM ADIÇÃO DE IMPERMEABILIZANTE, PREPARO MANUAL. AF_08/2019</v>
          </cell>
          <cell r="C6360" t="str">
            <v>M3</v>
          </cell>
          <cell r="D6360">
            <v>612.01</v>
          </cell>
        </row>
        <row r="6361">
          <cell r="A6361">
            <v>100487</v>
          </cell>
          <cell r="B6361" t="str">
            <v>ARGAMASSA TRAÇO 1:2:9 (EM VOLUME DE CIMENTO, CAL E AREIA MÉDIA ÚMIDA) PARA EMBOÇO/MASSA ÚNICA/ASSENTAMENTO DE ALVENARIA DE VEDAÇÃO, PREPARO MECÂNICO COM MISTURADOR DE EIXO HORIZONTAL DE 600 KG. AF_08/2019</v>
          </cell>
          <cell r="C6361" t="str">
            <v>M3</v>
          </cell>
          <cell r="D6361">
            <v>414.57</v>
          </cell>
        </row>
        <row r="6362">
          <cell r="A6362">
            <v>100488</v>
          </cell>
          <cell r="B6362" t="str">
            <v>ARGAMASSA TRAÇO 1:0,5:4,5 (EM VOLUME DE CIMENTO, CAL E AREIA MÉDIA ÚMIDA), PREPARO MECÂNICO COM BETONEIRA 600 L. AF_08/2019</v>
          </cell>
          <cell r="C6362" t="str">
            <v>M3</v>
          </cell>
          <cell r="D6362">
            <v>461.83</v>
          </cell>
        </row>
        <row r="6363">
          <cell r="A6363">
            <v>100489</v>
          </cell>
          <cell r="B6363" t="str">
            <v>ARGAMASSA TRAÇO 1:3 (EM VOLUME DE CIMENTO E AREIA MÉDIA ÚMIDA), PREPARO MECÂNICO COM BETONEIRA 600 L. AF_08/2019</v>
          </cell>
          <cell r="C6363" t="str">
            <v>M3</v>
          </cell>
          <cell r="D6363">
            <v>493.41</v>
          </cell>
        </row>
        <row r="6364">
          <cell r="A6364">
            <v>100490</v>
          </cell>
          <cell r="B6364" t="str">
            <v>ARGAMASSA TRAÇO 1:4 (EM VOLUME DE CIMENTO E AREIA MÉDIA ÚMIDA), PREPARO MECÂNICO COM BETONEIRA 600 L. AF_08/2019</v>
          </cell>
          <cell r="C6364" t="str">
            <v>M3</v>
          </cell>
          <cell r="D6364">
            <v>430.42</v>
          </cell>
        </row>
        <row r="6365">
          <cell r="A6365">
            <v>100491</v>
          </cell>
          <cell r="B6365" t="str">
            <v>ARGAMASSA TRAÇO 1:3 (EM VOLUME DE CIMENTO E AREIA MÉDIA ÚMIDA) COM ADIÇÃO DE IMPERMEABILIZANTE, PREPARO MECÂNICO COM BETONEIRA 600 L. AF_08/2019</v>
          </cell>
          <cell r="C6365" t="str">
            <v>M3</v>
          </cell>
          <cell r="D6365">
            <v>608.45000000000005</v>
          </cell>
        </row>
        <row r="6366">
          <cell r="A6366">
            <v>100492</v>
          </cell>
          <cell r="B6366" t="str">
            <v>ARGAMASSA TRAÇO 1:4 (EM VOLUME DE CIMENTO E AREIA MÉDIA ÚMIDA) COM ADIÇÃO DE IMPERMEABILIZANTE, PREPARO MECÂNICO COM BETONEIRA 600 L. AF_08/2019</v>
          </cell>
          <cell r="C6366" t="str">
            <v>M3</v>
          </cell>
          <cell r="D6366">
            <v>522.09</v>
          </cell>
        </row>
        <row r="6367">
          <cell r="A6367">
            <v>92121</v>
          </cell>
          <cell r="B6367" t="str">
            <v>PENEIRAMENTO DE AREIA COM PENEIRA ELÉTRICA. AF_11/2015</v>
          </cell>
          <cell r="C6367" t="str">
            <v>M3</v>
          </cell>
          <cell r="D6367">
            <v>24.46</v>
          </cell>
        </row>
        <row r="6368">
          <cell r="A6368">
            <v>92122</v>
          </cell>
          <cell r="B6368" t="str">
            <v>PENEIRAMENTO DE AREIA COM PENEIRA MANUAL. AF_11/2015</v>
          </cell>
          <cell r="C6368" t="str">
            <v>M3</v>
          </cell>
          <cell r="D6368">
            <v>40.35</v>
          </cell>
        </row>
        <row r="6369">
          <cell r="A6369">
            <v>92123</v>
          </cell>
          <cell r="B6369" t="str">
            <v>ENSACAMENTO DE AREIA. AF_11/2015</v>
          </cell>
          <cell r="C6369" t="str">
            <v>M3</v>
          </cell>
          <cell r="D6369">
            <v>43.23</v>
          </cell>
        </row>
        <row r="6370">
          <cell r="A6370">
            <v>100195</v>
          </cell>
          <cell r="B6370" t="str">
            <v>TRANSPORTE HORIZONTAL MANUAL, DE SACOS DE 50 KG (UNIDADE: KGXKM). AF_07/2019</v>
          </cell>
          <cell r="C6370" t="str">
            <v>KGXKM</v>
          </cell>
          <cell r="D6370">
            <v>0.61</v>
          </cell>
        </row>
        <row r="6371">
          <cell r="A6371">
            <v>100196</v>
          </cell>
          <cell r="B6371" t="str">
            <v>TRANSPORTE HORIZONTAL MANUAL, DE SACOS DE 30 KG (UNIDADE: KGXKM). AF_07/2019</v>
          </cell>
          <cell r="C6371" t="str">
            <v>KGXKM</v>
          </cell>
          <cell r="D6371">
            <v>1.02</v>
          </cell>
        </row>
        <row r="6372">
          <cell r="A6372">
            <v>100197</v>
          </cell>
          <cell r="B6372" t="str">
            <v>TRANSPORTE HORIZONTAL MANUAL, DE SACOS DE 20 KG (UNIDADE: KGXKM). AF_07/2019</v>
          </cell>
          <cell r="C6372" t="str">
            <v>KGXKM</v>
          </cell>
          <cell r="D6372">
            <v>1.54</v>
          </cell>
        </row>
        <row r="6373">
          <cell r="A6373">
            <v>100198</v>
          </cell>
          <cell r="B6373" t="str">
            <v>TRANSPORTE HORIZONTAL COM CARRINHO PLATAFORMA, DE SACOS DE 50 KG (UNIDADE: KGXKM). AF_07/2019</v>
          </cell>
          <cell r="C6373" t="str">
            <v>KGXKM</v>
          </cell>
          <cell r="D6373">
            <v>0.21</v>
          </cell>
        </row>
        <row r="6374">
          <cell r="A6374">
            <v>100199</v>
          </cell>
          <cell r="B6374" t="str">
            <v>TRANSPORTE HORIZONTAL COM CARRINHO PLATAFORMA, DE SACOS DE 30 KG (UNIDADE: KGXKM). AF_07/2019</v>
          </cell>
          <cell r="C6374" t="str">
            <v>KGXKM</v>
          </cell>
          <cell r="D6374">
            <v>0.25</v>
          </cell>
        </row>
        <row r="6375">
          <cell r="A6375">
            <v>100200</v>
          </cell>
          <cell r="B6375" t="str">
            <v>TRANSPORTE HORIZONTAL COM CARRINHO PLATAFORMA, DE SACOS DE 20 KG (UNIDADE: KGXKM). AF_07/2019</v>
          </cell>
          <cell r="C6375" t="str">
            <v>KGXKM</v>
          </cell>
          <cell r="D6375">
            <v>0.31</v>
          </cell>
        </row>
        <row r="6376">
          <cell r="A6376">
            <v>100201</v>
          </cell>
          <cell r="B6376" t="str">
            <v>TRANSPORTE HORIZONTAL COM CARRINHO DE MÃO, DE SACOS DE 50 KG (UNIDADE: KGXKM). AF_07/2019</v>
          </cell>
          <cell r="C6376" t="str">
            <v>KGXKM</v>
          </cell>
          <cell r="D6376">
            <v>0.62</v>
          </cell>
        </row>
        <row r="6377">
          <cell r="A6377">
            <v>100202</v>
          </cell>
          <cell r="B6377" t="str">
            <v>TRANSPORTE HORIZONTAL COM CARRINHO DE MÃO, DE SACOS DE 30 KG (UNIDADE: KGXKM). AF_07/2019</v>
          </cell>
          <cell r="C6377" t="str">
            <v>KGXKM</v>
          </cell>
          <cell r="D6377">
            <v>0.73</v>
          </cell>
        </row>
        <row r="6378">
          <cell r="A6378">
            <v>100203</v>
          </cell>
          <cell r="B6378" t="str">
            <v>TRANSPORTE HORIZONTAL COM CARRINHO DE MÃO, DE SACOS DE 20 KG (UNIDADE: KGXKM). AF_07/2019</v>
          </cell>
          <cell r="C6378" t="str">
            <v>KGXKM</v>
          </cell>
          <cell r="D6378">
            <v>0.86</v>
          </cell>
        </row>
        <row r="6379">
          <cell r="A6379">
            <v>100204</v>
          </cell>
          <cell r="B6379" t="str">
            <v>TRANSPORTE HORIZONTAL COM MANIPULADOR TELESCÓPICO, DE PÁLETE DE SACOS (UNIDADE: KGXKM). AF_07/2019</v>
          </cell>
          <cell r="C6379" t="str">
            <v>KGXKM</v>
          </cell>
          <cell r="D6379">
            <v>0.09</v>
          </cell>
        </row>
        <row r="6380">
          <cell r="A6380">
            <v>100205</v>
          </cell>
          <cell r="B6380" t="str">
            <v>TRANSPORTE HORIZONTAL COM JERICA DE 60 L, DE MASSA/ GRANEL (UNIDADE: M3XKM). AF_07/2019</v>
          </cell>
          <cell r="C6380" t="str">
            <v>M3XKM</v>
          </cell>
          <cell r="D6380">
            <v>1149.5899999999999</v>
          </cell>
        </row>
        <row r="6381">
          <cell r="A6381">
            <v>100206</v>
          </cell>
          <cell r="B6381" t="str">
            <v>TRANSPORTE HORIZONTAL COM JERICA DE 90 L, DE MASSA/ GRANEL (UNIDADE: M3XKM). AF_07/2019</v>
          </cell>
          <cell r="C6381" t="str">
            <v>M3XKM</v>
          </cell>
          <cell r="D6381">
            <v>830.96</v>
          </cell>
        </row>
        <row r="6382">
          <cell r="A6382">
            <v>100207</v>
          </cell>
          <cell r="B6382" t="str">
            <v>TRANSPORTE HORIZONTAL COM CARREGADEIRA, DE MASSA/ GRANEL (UNIDADE: M3XKM). AF_07/2019</v>
          </cell>
          <cell r="C6382" t="str">
            <v>M3XKM</v>
          </cell>
          <cell r="D6382">
            <v>322.77999999999997</v>
          </cell>
        </row>
        <row r="6383">
          <cell r="A6383">
            <v>100208</v>
          </cell>
          <cell r="B6383" t="str">
            <v>TRANSPORTE HORIZONTAL MANUAL, DE BLOCOS VAZADOS DE CONCRETO OU CERÂMICO DE 19X19X39CM (UNIDADE: BLOCOXKM). AF_07/2019</v>
          </cell>
          <cell r="C6383" t="str">
            <v>UNXKM</v>
          </cell>
          <cell r="D6383">
            <v>15.2</v>
          </cell>
        </row>
        <row r="6384">
          <cell r="A6384">
            <v>100209</v>
          </cell>
          <cell r="B6384" t="str">
            <v>TRANSPORTE HORIZONTAL MANUAL, DE BLOCOS CERÂMICOS FURADOS NA HORIZONTAL DE 9X19X19CM (UNIDADE: BLOCOXKM). AF_07/2019</v>
          </cell>
          <cell r="C6384" t="str">
            <v>UNXKM</v>
          </cell>
          <cell r="D6384">
            <v>7.6</v>
          </cell>
        </row>
        <row r="6385">
          <cell r="A6385">
            <v>100210</v>
          </cell>
          <cell r="B6385" t="str">
            <v>TRANSPORTE HORIZONTAL COM CARRINHO DE MÃO, DE BLOCOS VAZADOS DE CONCRETO OU CERÂMICO DE 19X19X39CM (UNIDADE: BLOCOXKM). AF_07/2019</v>
          </cell>
          <cell r="C6385" t="str">
            <v>UNXKM</v>
          </cell>
          <cell r="D6385">
            <v>14.01</v>
          </cell>
        </row>
        <row r="6386">
          <cell r="A6386">
            <v>100211</v>
          </cell>
          <cell r="B6386" t="str">
            <v>TRANSPORTE HORIZONTAL COM CARRINHO DE MÃO, DE BLOCOS CERÂMICOS FURADOS NA HORIZONTAL DE 9X19X19CM (UNIDADE: BLOCOXKM). AF_07/2019</v>
          </cell>
          <cell r="C6386" t="str">
            <v>UNXKM</v>
          </cell>
          <cell r="D6386">
            <v>5.4</v>
          </cell>
        </row>
        <row r="6387">
          <cell r="A6387">
            <v>100212</v>
          </cell>
          <cell r="B6387" t="str">
            <v>TRANSPORTE HORIZONTAL COM CARRINHO PLATAFORMA, DE BLOCOS VAZADOS DE CONCRETO OU CERÂMICO DE 19X19X39CM (UNIDADE: BLOCOXKM). AF_07/2019</v>
          </cell>
          <cell r="C6387" t="str">
            <v>UNXKM</v>
          </cell>
          <cell r="D6387">
            <v>5.97</v>
          </cell>
        </row>
        <row r="6388">
          <cell r="A6388">
            <v>100213</v>
          </cell>
          <cell r="B6388" t="str">
            <v>TRANSPORTE HORIZONTAL COM CARRINHO PLATAFORMA, DE BLOCOS CERÂMICOS FURADOS NA HORIZONTAL DE 9X19X19CM (UNIDADE: BLOCOXKM). AF_07/2019</v>
          </cell>
          <cell r="C6388" t="str">
            <v>UNXKM</v>
          </cell>
          <cell r="D6388">
            <v>2.14</v>
          </cell>
        </row>
        <row r="6389">
          <cell r="A6389">
            <v>100214</v>
          </cell>
          <cell r="B6389" t="str">
            <v>TRANSPORTE HORIZONTAL COM CARRINHO MINI PÁLETES, DE BLOCOS VAZADOS DE CONCRETO DE 19X19X39CM (UNIDADE: BLOCOXKM). AF_07/2019</v>
          </cell>
          <cell r="C6389" t="str">
            <v>UNXKM</v>
          </cell>
          <cell r="D6389">
            <v>3.29</v>
          </cell>
        </row>
        <row r="6390">
          <cell r="A6390">
            <v>100215</v>
          </cell>
          <cell r="B6390" t="str">
            <v>TRANSPORTE HORIZONTAL COM CARRINHO MINI PÁLETES, DE BLOCOS CERÂMICOS FURADOS NA VERTICAL DE 19X19X39CM (UNIDADE: BLOCOXKM). AF_07/2019</v>
          </cell>
          <cell r="C6390" t="str">
            <v>UNXKM</v>
          </cell>
          <cell r="D6390">
            <v>2.82</v>
          </cell>
        </row>
        <row r="6391">
          <cell r="A6391">
            <v>100216</v>
          </cell>
          <cell r="B6391" t="str">
            <v>TRANSPORTE HORIZONTAL COM CARRINHO MINI PÁLETES, DE BLOCOS CERÂMICOS FURADOS NA HORIZONTAL DE 9X19X19CM (UNIDADE: BLOCOXKM). AF_07/2019</v>
          </cell>
          <cell r="C6391" t="str">
            <v>UNXKM</v>
          </cell>
          <cell r="D6391">
            <v>0.76</v>
          </cell>
        </row>
        <row r="6392">
          <cell r="A6392">
            <v>100217</v>
          </cell>
          <cell r="B6392" t="str">
            <v>TRANSPORTE HORIZONTAL COM MANIPULADOR TELESCÓPICO, DE BLOCOS VAZADOS DE CONCRETO DE 19X19X39CM (UNIDADE: BLOCOXKM). AF_07/2019</v>
          </cell>
          <cell r="C6392" t="str">
            <v>UNXKM</v>
          </cell>
          <cell r="D6392">
            <v>2.5</v>
          </cell>
        </row>
        <row r="6393">
          <cell r="A6393">
            <v>100218</v>
          </cell>
          <cell r="B6393" t="str">
            <v>TRANSPORTE HORIZONTAL COM MANIPULADOR TELESCÓPICO, DE BLOCOS CERÂMICOS FURADOS NA VERTICAL DE 19X19X39CM (UNIDADE: BLOCOXKM). AF_07/2019</v>
          </cell>
          <cell r="C6393" t="str">
            <v>UNXKM</v>
          </cell>
          <cell r="D6393">
            <v>1.71</v>
          </cell>
        </row>
        <row r="6394">
          <cell r="A6394">
            <v>100219</v>
          </cell>
          <cell r="B6394" t="str">
            <v>TRANSPORTE HORIZONTAL COM MANIPULADOR TELESCÓPICO, DE BLOCOS CERÂMICOS FURADOS NA HORIZONTAL DE 9X19X19CM (UNIDADE: BLOCOXKM). AF_07/2019</v>
          </cell>
          <cell r="C6394" t="str">
            <v>UNXKM</v>
          </cell>
          <cell r="D6394">
            <v>0.37</v>
          </cell>
        </row>
        <row r="6395">
          <cell r="A6395">
            <v>100220</v>
          </cell>
          <cell r="B6395" t="str">
            <v>TRANSPORTE HORIZONTAL MANUAL, DE CAIXA COM REVESTIMENTO CERÂMICO (UNIDADE: M2XKM). AF_07/2019</v>
          </cell>
          <cell r="C6395" t="str">
            <v>M2XKM</v>
          </cell>
          <cell r="D6395">
            <v>21.84</v>
          </cell>
        </row>
        <row r="6396">
          <cell r="A6396">
            <v>100221</v>
          </cell>
          <cell r="B6396" t="str">
            <v>TRANSPORTE HORIZONTAL COM CARRINHO DE MÃO, DE CAIXA COM REVESTIMENTO CERÂMICO (UNIDADE: M2XKM). AF_07/2019</v>
          </cell>
          <cell r="C6396" t="str">
            <v>M2XKM</v>
          </cell>
          <cell r="D6396">
            <v>24.76</v>
          </cell>
        </row>
        <row r="6397">
          <cell r="A6397">
            <v>100222</v>
          </cell>
          <cell r="B6397" t="str">
            <v>TRANSPORTE HORIZONTAL COM CARRINHO PLATAFORMA, DE CAIXA COM REVESTIMENTO CERÂMICO (UNIDADE: M2XKM). AF_07/2019</v>
          </cell>
          <cell r="C6397" t="str">
            <v>M2XKM</v>
          </cell>
          <cell r="D6397">
            <v>9.3800000000000008</v>
          </cell>
        </row>
        <row r="6398">
          <cell r="A6398">
            <v>100223</v>
          </cell>
          <cell r="B6398" t="str">
            <v>TRANSPORTE HORIZONTAL COM CARRINHO MINI PÁLETES, DE CAIXA COM REVESTIMENTO CERÂMICO (UNIDADE: M2XKM). AF_07/2019</v>
          </cell>
          <cell r="C6398" t="str">
            <v>M2XKM</v>
          </cell>
          <cell r="D6398">
            <v>4.3899999999999997</v>
          </cell>
        </row>
        <row r="6399">
          <cell r="A6399">
            <v>100224</v>
          </cell>
          <cell r="B6399" t="str">
            <v>TRANSPORTE HORIZONTAL COM MANIPULADOR TELESCÓPICO, DE CAIXA COM REVESTIMENTO CERÂMICO (UNIDADE: M2XKM). AF_07/2019</v>
          </cell>
          <cell r="C6399" t="str">
            <v>M2XKM</v>
          </cell>
          <cell r="D6399">
            <v>2.5</v>
          </cell>
        </row>
        <row r="6400">
          <cell r="A6400">
            <v>100225</v>
          </cell>
          <cell r="B6400" t="str">
            <v>TRANSPORTE HORIZONTAL MANUAL, DE LATA DE 18 LITROS (UNIDADE: LXKM). AF_07/2019</v>
          </cell>
          <cell r="C6400" t="str">
            <v>LXKM</v>
          </cell>
          <cell r="D6400">
            <v>1.71</v>
          </cell>
        </row>
        <row r="6401">
          <cell r="A6401">
            <v>100226</v>
          </cell>
          <cell r="B6401" t="str">
            <v>TRANSPORTE HORIZONTAL COM CARRINHO PLATAFORMA, DE LATA DE 18 LITROS (UNIDADE: LXKM). AF_07/2019</v>
          </cell>
          <cell r="C6401" t="str">
            <v>LXKM</v>
          </cell>
          <cell r="D6401">
            <v>0.54</v>
          </cell>
        </row>
        <row r="6402">
          <cell r="A6402">
            <v>100227</v>
          </cell>
          <cell r="B6402" t="str">
            <v>TRANSPORTE HORIZONTAL COM CARRINHO RACIONAL, DE LATA DE 18 LITROS (UNIDADE: LXKM). AF_07/2019</v>
          </cell>
          <cell r="C6402" t="str">
            <v>LXKM</v>
          </cell>
          <cell r="D6402">
            <v>0.79</v>
          </cell>
        </row>
        <row r="6403">
          <cell r="A6403">
            <v>100228</v>
          </cell>
          <cell r="B6403" t="str">
            <v>TRANSPORTE HORIZONTAL COM MANIPULADOR TELESCÓPICO, DE LATA DE 18 LITROS (UNIDADE: LXKM). AF_07/2019</v>
          </cell>
          <cell r="C6403" t="str">
            <v>LXKM</v>
          </cell>
          <cell r="D6403">
            <v>0.24</v>
          </cell>
        </row>
        <row r="6404">
          <cell r="A6404">
            <v>100229</v>
          </cell>
          <cell r="B6404" t="str">
            <v>TRANSPORTE VERTICAL MANUAL, 1 PAVIMENTO, DE SACOS DE 50 KG (UNIDADE: KG). AF_07/2019</v>
          </cell>
          <cell r="C6404" t="str">
            <v>KG</v>
          </cell>
          <cell r="D6404">
            <v>0.01</v>
          </cell>
        </row>
        <row r="6405">
          <cell r="A6405">
            <v>100230</v>
          </cell>
          <cell r="B6405" t="str">
            <v>TRANSPORTE VERTICAL MANUAL, 1 PAVIMENTO, DE SACOS DE 30 KG (UNIDADE: KG). AF_07/2019</v>
          </cell>
          <cell r="C6405" t="str">
            <v>KG</v>
          </cell>
          <cell r="D6405">
            <v>0.02</v>
          </cell>
        </row>
        <row r="6406">
          <cell r="A6406">
            <v>100231</v>
          </cell>
          <cell r="B6406" t="str">
            <v>TRANSPORTE VERTICAL MANUAL, 1 PAVIMENTO, DE SACOS DE 20 KG (UNIDADE: KG). AF_07/2019</v>
          </cell>
          <cell r="C6406" t="str">
            <v>KG</v>
          </cell>
          <cell r="D6406">
            <v>0.03</v>
          </cell>
        </row>
        <row r="6407">
          <cell r="A6407">
            <v>100232</v>
          </cell>
          <cell r="B6407" t="str">
            <v>TRANSPORTE VERTICAL MANUAL, 1 PAVIMENTO, DE BLOCOS VAZADOS DE CONCRETO OU CERÂMICO DE 19X19X39CM (UNIDADE: BLOCO). AF_07/2019</v>
          </cell>
          <cell r="C6407" t="str">
            <v>UN</v>
          </cell>
          <cell r="D6407">
            <v>0.28000000000000003</v>
          </cell>
        </row>
        <row r="6408">
          <cell r="A6408">
            <v>100233</v>
          </cell>
          <cell r="B6408" t="str">
            <v>TRANSPORTE VERTICAL MANUAL, 1 PAVIMENTO, DE BLOCOS CERÂMICOS FURADOS NA HORIZONTAL DE 9X19X19CM (UNIDADE: BLOCO). AF_07/2019</v>
          </cell>
          <cell r="C6408" t="str">
            <v>UN</v>
          </cell>
          <cell r="D6408">
            <v>0.14000000000000001</v>
          </cell>
        </row>
        <row r="6409">
          <cell r="A6409">
            <v>100234</v>
          </cell>
          <cell r="B6409" t="str">
            <v>TRANSPORTE VERTICAL MANUAL, 1 PAVIMENTO, DE CAIXA COM REVESTIMENTO CERÂMICO (UNIDADE: M2). AF_07/2019</v>
          </cell>
          <cell r="C6409" t="str">
            <v>M2</v>
          </cell>
          <cell r="D6409">
            <v>0.43</v>
          </cell>
        </row>
        <row r="6410">
          <cell r="A6410">
            <v>100235</v>
          </cell>
          <cell r="B6410" t="str">
            <v>TRANSPORTE VERTICAL MANUAL, 1 PAVIMENTO, DE LATA DE 18 LITROS (UNIDADE: L). AF_07/2019</v>
          </cell>
          <cell r="C6410" t="str">
            <v>L</v>
          </cell>
          <cell r="D6410">
            <v>0.03</v>
          </cell>
        </row>
        <row r="6411">
          <cell r="A6411">
            <v>100236</v>
          </cell>
          <cell r="B6411" t="str">
            <v>TRANSPORTE HORIZONTAL MANUAL, DE TUBO DE PVC SOLDÁVEL COM DIÂMETRO MENOR OU IGUAL A 60 MM (UNIDADE: MXKM). AF_07/2019</v>
          </cell>
          <cell r="C6411" t="str">
            <v>MXKM</v>
          </cell>
          <cell r="D6411">
            <v>2.17</v>
          </cell>
        </row>
        <row r="6412">
          <cell r="A6412">
            <v>100237</v>
          </cell>
          <cell r="B6412" t="str">
            <v>TRANSPORTE HORIZONTAL MANUAL, DE TUBO DE PVC SOLDÁVEL COM DIÂMETRO MAIOR QUE 60 MM E MENOR OU IGUAL A 85 MM (UNIDADE: MXKM). AF_07/2019</v>
          </cell>
          <cell r="C6412" t="str">
            <v>MXKM</v>
          </cell>
          <cell r="D6412">
            <v>2.61</v>
          </cell>
        </row>
        <row r="6413">
          <cell r="A6413">
            <v>100238</v>
          </cell>
          <cell r="B6413" t="str">
            <v>TRANSPORTE HORIZONTAL MANUAL, DE TUBO DE CPVC COM DIÂMETRO MENOR OU IGUAL A 73 MM (UNIDADE: MXKM). AF_07/2019</v>
          </cell>
          <cell r="C6413" t="str">
            <v>MXKM</v>
          </cell>
          <cell r="D6413">
            <v>4.18</v>
          </cell>
        </row>
        <row r="6414">
          <cell r="A6414">
            <v>100239</v>
          </cell>
          <cell r="B6414" t="str">
            <v>TRANSPORTE HORIZONTAL MANUAL, DE TUBO DE CPVC COM DIÂMETRO MAIOR QUE 73 MM E MENOR OU IGUAL A 89 MM (UNIDADE: MXKM). AF_07/2019</v>
          </cell>
          <cell r="C6414" t="str">
            <v>MXKM</v>
          </cell>
          <cell r="D6414">
            <v>5.22</v>
          </cell>
        </row>
        <row r="6415">
          <cell r="A6415">
            <v>100240</v>
          </cell>
          <cell r="B6415" t="str">
            <v>TRANSPORTE HORIZONTAL MANUAL, DE TUBO DE PPR - PN12 OU PN25 - COM DIÂMETRO MENOR OU IGUAL A 50 MM (UNIDADE: MXKM). AF_07/2019</v>
          </cell>
          <cell r="C6415" t="str">
            <v>MXKM</v>
          </cell>
          <cell r="D6415">
            <v>3.13</v>
          </cell>
        </row>
        <row r="6416">
          <cell r="A6416">
            <v>100241</v>
          </cell>
          <cell r="B6416" t="str">
            <v>TRANSPORTE HORIZONTAL MANUAL, DE TUBO DE PPR - PN12 OU PN25 - COM DIÂMETRO MAIOR QUE 50 MM E MENOR OU IGUAL A 75 MM (UNIDADE: MXKM). AF_07/2019</v>
          </cell>
          <cell r="C6416" t="str">
            <v>MXKM</v>
          </cell>
          <cell r="D6416">
            <v>5.22</v>
          </cell>
        </row>
        <row r="6417">
          <cell r="A6417">
            <v>100242</v>
          </cell>
          <cell r="B6417" t="str">
            <v>TRANSPORTE HORIZONTAL MANUAL, DE TUBO DE PPR - PN12 OU PN25 - COM DIÂMETRO MAIOR QUE 75 MM E MENOR OU IGUAL A 110 MM (UNIDADE: MXKM). AF_07/2019</v>
          </cell>
          <cell r="C6417" t="str">
            <v>MXKM</v>
          </cell>
          <cell r="D6417">
            <v>15.44</v>
          </cell>
        </row>
        <row r="6418">
          <cell r="A6418">
            <v>100243</v>
          </cell>
          <cell r="B6418" t="str">
            <v>TRANSPORTE HORIZONTAL MANUAL, DE TUBO DE COBRE - CLASSE E - COM DIÂMETRO MENOR OU IGUAL A 54 MM (UNIDADE: MXKM). AF_07/2019</v>
          </cell>
          <cell r="C6418" t="str">
            <v>MXKM</v>
          </cell>
          <cell r="D6418">
            <v>2.5</v>
          </cell>
        </row>
        <row r="6419">
          <cell r="A6419">
            <v>100244</v>
          </cell>
          <cell r="B6419" t="str">
            <v>TRANSPORTE HORIZONTAL MANUAL, DE TUBO DE COBRE - CLASSE E - COM DIÂMETRO MAIOR QUE 54 MM E MENOR OU IGUAL A 79 MM (UNIDADE: MXKM). AF_07/2019</v>
          </cell>
          <cell r="C6419" t="str">
            <v>MXKM</v>
          </cell>
          <cell r="D6419">
            <v>3.13</v>
          </cell>
        </row>
        <row r="6420">
          <cell r="A6420">
            <v>100245</v>
          </cell>
          <cell r="B6420" t="str">
            <v>TRANSPORTE HORIZONTAL MANUAL, DE TUBO DE COBRE - CLASSE E - COM DIÂMETRO MAIOR QUE 79 MM E MENOR OU IGUAL A 104 MM (UNIDADE: MXKM). AF_07/2019</v>
          </cell>
          <cell r="C6420" t="str">
            <v>MXKM</v>
          </cell>
          <cell r="D6420">
            <v>6.27</v>
          </cell>
        </row>
        <row r="6421">
          <cell r="A6421">
            <v>100246</v>
          </cell>
          <cell r="B6421" t="str">
            <v>TRANSPORTE HORIZONTAL MANUAL, DE TUBO DE PVC SÉRIE NORMAL - ESGOTO PREDIAL, OU REFORÇADO PARA ESGOTO OU ÁGUAS PLUVIAIS PREDIAL, COM DIÂMETRO MENOR OU IGUAL A 75 MM (UNIDADE: MXKM). AF_07/2019</v>
          </cell>
          <cell r="C6421" t="str">
            <v>MXKM</v>
          </cell>
          <cell r="D6421">
            <v>2.09</v>
          </cell>
        </row>
        <row r="6422">
          <cell r="A6422">
            <v>100247</v>
          </cell>
          <cell r="B6422" t="str">
            <v>TRANSPORTE HORIZONTAL MANUAL, DE TUBO DE PVC SÉRIE NORMAL - ESGOTO PREDIAL, OU REFORÇADO PARA ESGOTO OU ÁGUAS PLUVIAIS PREDIAL, COM DIÂMETRO MAIOR QUE 75 MM E MENOR OU IGUAL A 100 MM (UNIDADE: MXKM). AF_07/2019</v>
          </cell>
          <cell r="C6422" t="str">
            <v>MXKM</v>
          </cell>
          <cell r="D6422">
            <v>2.61</v>
          </cell>
        </row>
        <row r="6423">
          <cell r="A6423">
            <v>100248</v>
          </cell>
          <cell r="B6423" t="str">
            <v>TRANSPORTE HORIZONTAL MANUAL, DE TUBO DE PVC SÉRIE NORMAL - ESGOTO PREDIAL, OU REFORÇADO PARA ESGOTO OU ÁGUAS PLUVIAIS PREDIAL, COM DIÂMETRO MAIOR QUE 100 MM E MENOR OU IGUAL A 150 MM (UNIDADE: MXKM). AF_07/2019</v>
          </cell>
          <cell r="C6423" t="str">
            <v>MXKM</v>
          </cell>
          <cell r="D6423">
            <v>10.29</v>
          </cell>
        </row>
        <row r="6424">
          <cell r="A6424">
            <v>100249</v>
          </cell>
          <cell r="B6424" t="str">
            <v>TRANSPORTE HORIZONTAL MANUAL, DE TUBO DE AÇO CARBONO LEVE OU MÉDIO, PRETO OU GALVANIZADO, COM DIÂMETRO MENOR OU IGUAL A 20 MM (UNIDADE: MXKM). AF_07/2019</v>
          </cell>
          <cell r="C6424" t="str">
            <v>MXKM</v>
          </cell>
          <cell r="D6424">
            <v>2.09</v>
          </cell>
        </row>
        <row r="6425">
          <cell r="A6425">
            <v>100250</v>
          </cell>
          <cell r="B6425" t="str">
            <v>TRANSPORTE HORIZONTAL MANUAL, DE TUBO DE AÇO CARBONO LEVE OU MÉDIO, PRETO OU GALVANIZADO, COM DIÂMETRO MAIOR QUE 20 MM E MENOR OU IGUAL A 32 MM (UNIDADE: MXKM). AF_07/2019</v>
          </cell>
          <cell r="C6425" t="str">
            <v>MXKM</v>
          </cell>
          <cell r="D6425">
            <v>3.48</v>
          </cell>
        </row>
        <row r="6426">
          <cell r="A6426">
            <v>100251</v>
          </cell>
          <cell r="B6426" t="str">
            <v>TRANSPORTE HORIZONTAL MANUAL, DE TUBO DE AÇO CARBONO LEVE OU MÉDIO, PRETO OU GALVANIZADO, COM DIÂMETRO MAIOR QUE 32 MM E MENOR OU IGUAL A 65 MM (UNIDADE: MXKM). AF_07/2019</v>
          </cell>
          <cell r="C6426" t="str">
            <v>MXKM</v>
          </cell>
          <cell r="D6426">
            <v>10.29</v>
          </cell>
        </row>
        <row r="6427">
          <cell r="A6427">
            <v>100252</v>
          </cell>
          <cell r="B6427" t="str">
            <v>TRANSPORTE HORIZONTAL MANUAL, DE TUBO DE AÇO CARBONO LEVE OU MÉDIO, PRETO OU GALVANIZADO, COM DIÂMETRO MAIOR QUE 65 MM E MENOR OU IGUAL A 90 MM (UNIDADE: MXKM). AF_07/2019</v>
          </cell>
          <cell r="C6427" t="str">
            <v>MXKM</v>
          </cell>
          <cell r="D6427">
            <v>15.44</v>
          </cell>
        </row>
        <row r="6428">
          <cell r="A6428">
            <v>100253</v>
          </cell>
          <cell r="B6428" t="str">
            <v>TRANSPORTE HORIZONTAL MANUAL, DE TUBO DE AÇO CARBONO LEVE OU MÉDIO, PRETO OU GALVANIZADO, COM DIÂMETRO MAIOR QUE 90 MM E MENOR OU IGUAL A 125 MM (UNIDADE: MXKM). AF_07/2019</v>
          </cell>
          <cell r="C6428" t="str">
            <v>MXKM</v>
          </cell>
          <cell r="D6428">
            <v>20.59</v>
          </cell>
        </row>
        <row r="6429">
          <cell r="A6429">
            <v>100254</v>
          </cell>
          <cell r="B6429" t="str">
            <v>TRANSPORTE HORIZONTAL MANUAL, DE TUBO DE AÇO CARBONO LEVE OU MÉDIO, PRETO OU GALVANIZADO, COM DIÂMETRO MAIOR QUE 125 MM E MENOR OU IGUAL A 150 MM (UNIDADE: MXKM). AF_07/2019</v>
          </cell>
          <cell r="C6429" t="str">
            <v>MXKM</v>
          </cell>
          <cell r="D6429">
            <v>30.88</v>
          </cell>
        </row>
        <row r="6430">
          <cell r="A6430">
            <v>100255</v>
          </cell>
          <cell r="B6430" t="str">
            <v>TRANSPORTE HORIZONTAL MANUAL, DE TÁBUAS DE MADEIRA COM SEÇÃO TRANSVERSAL DE 2,5 X 25 CM E 2,5 X 30 CM (UNIDADE: MXKM). AF_07/2019</v>
          </cell>
          <cell r="C6430" t="str">
            <v>MXKM</v>
          </cell>
          <cell r="D6430">
            <v>10.45</v>
          </cell>
        </row>
        <row r="6431">
          <cell r="A6431">
            <v>100256</v>
          </cell>
          <cell r="B6431" t="str">
            <v>TRANSPORTE HORIZONTAL MANUAL, DE CAIBROS DE MADEIRA COM SEÇÃO TRANSVERSAL DE 7,5 X 6 CM E 6 X 8 CM (UNIDADE: MXKM). AF_07/2019</v>
          </cell>
          <cell r="C6431" t="str">
            <v>MXKM</v>
          </cell>
          <cell r="D6431">
            <v>6.96</v>
          </cell>
        </row>
        <row r="6432">
          <cell r="A6432">
            <v>100257</v>
          </cell>
          <cell r="B6432" t="str">
            <v>TRANSPORTE HORIZONTAL MANUAL, DE RIPAS DE MADEIRA COM SEÇÃO TRANSVERSAL DE 1 X 5 CM E 2 X 5 CM (UNIDADE: MXKM). AF_07/2019</v>
          </cell>
          <cell r="C6432" t="str">
            <v>MXKM</v>
          </cell>
          <cell r="D6432">
            <v>4.18</v>
          </cell>
        </row>
        <row r="6433">
          <cell r="A6433">
            <v>100258</v>
          </cell>
          <cell r="B6433" t="str">
            <v>TRANSPORTE HORIZONTAL MANUAL, DE VIGAS DE MADEIRA COM SEÇÃO TRANSVERSAL DE 5 X 12 CM (UNIDADE: MXKM). AF_07/2019</v>
          </cell>
          <cell r="C6433" t="str">
            <v>MXKM</v>
          </cell>
          <cell r="D6433">
            <v>10.45</v>
          </cell>
        </row>
        <row r="6434">
          <cell r="A6434">
            <v>100259</v>
          </cell>
          <cell r="B6434" t="str">
            <v>TRANSPORTE HORIZONTAL MANUAL, DE VIGAS DE MADEIRA COM SEÇÃO TRANSVERSAL DE 6 X 16 CM (UNIDADE: MXKM). AF_07/2019</v>
          </cell>
          <cell r="C6434" t="str">
            <v>MXKM</v>
          </cell>
          <cell r="D6434">
            <v>20.59</v>
          </cell>
        </row>
        <row r="6435">
          <cell r="A6435">
            <v>100260</v>
          </cell>
          <cell r="B6435" t="str">
            <v>TRANSPORTE HORIZONTAL MANUAL, DE VERGALHÕES DE AÇO COM DIÂMETRO DE 5 MM (UNIDADE: KGXKM). AF_07/2019</v>
          </cell>
          <cell r="C6435" t="str">
            <v>KGXKM</v>
          </cell>
          <cell r="D6435">
            <v>6.78</v>
          </cell>
        </row>
        <row r="6436">
          <cell r="A6436">
            <v>100261</v>
          </cell>
          <cell r="B6436" t="str">
            <v>TRANSPORTE HORIZONTAL MANUAL, DE VERGALHÕES DE AÇO COM DIÂMETRO DE 6,3 MM (UNIDADE: KGXKM). AF_07/2019</v>
          </cell>
          <cell r="C6436" t="str">
            <v>KGXKM</v>
          </cell>
          <cell r="D6436">
            <v>4.26</v>
          </cell>
        </row>
        <row r="6437">
          <cell r="A6437">
            <v>100262</v>
          </cell>
          <cell r="B6437" t="str">
            <v>TRANSPORTE HORIZONTAL MANUAL, DE VERGALHÕES DE AÇO COM DIÂMETRO DE 8 MM (UNIDADE: KGXKM). AF_07/2019</v>
          </cell>
          <cell r="C6437" t="str">
            <v>KGXKM</v>
          </cell>
          <cell r="D6437">
            <v>2.64</v>
          </cell>
        </row>
        <row r="6438">
          <cell r="A6438">
            <v>100263</v>
          </cell>
          <cell r="B6438" t="str">
            <v>TRANSPORTE HORIZONTAL MANUAL, DE VERGALHÕES DE AÇO COM DIÂMETRO DE 10 MM; 12,5 MM; 16 MM; 20 MM; 25 MM OU 32 MM (UNIDADE: KGXKM). AF_07/2019</v>
          </cell>
          <cell r="C6438" t="str">
            <v>KGXKM</v>
          </cell>
          <cell r="D6438">
            <v>1.69</v>
          </cell>
        </row>
        <row r="6439">
          <cell r="A6439">
            <v>100264</v>
          </cell>
          <cell r="B6439" t="str">
            <v>TRANSPORTE HORIZONTAL MANUAL, DE JANELA (UNIDADE: M2XKM). AF_07/2019</v>
          </cell>
          <cell r="C6439" t="str">
            <v>M2XKM</v>
          </cell>
          <cell r="D6439">
            <v>30.84</v>
          </cell>
        </row>
        <row r="6440">
          <cell r="A6440">
            <v>100265</v>
          </cell>
          <cell r="B6440" t="str">
            <v>TRANSPORTE VERTICAL MANUAL, 1 PAVIMENTO, DE JANELA (UNIDADE: M2). AF_07/2019</v>
          </cell>
          <cell r="C6440" t="str">
            <v>M2</v>
          </cell>
          <cell r="D6440">
            <v>0.64</v>
          </cell>
        </row>
        <row r="6441">
          <cell r="A6441">
            <v>100266</v>
          </cell>
          <cell r="B6441" t="str">
            <v>TRANSPORTE HORIZONTAL MANUAL, DE PORTA (UNIDADE: UNIDXKM). AF_07/2019</v>
          </cell>
          <cell r="C6441" t="str">
            <v>UNXKM</v>
          </cell>
          <cell r="D6441">
            <v>65.540000000000006</v>
          </cell>
        </row>
        <row r="6442">
          <cell r="A6442">
            <v>100267</v>
          </cell>
          <cell r="B6442" t="str">
            <v>TRANSPORTE VERTICAL MANUAL, 1 PAVIMENTO, DE PORTA (UNIDADE: UNID). AF_07/2019</v>
          </cell>
          <cell r="C6442" t="str">
            <v>UN</v>
          </cell>
          <cell r="D6442">
            <v>1.29</v>
          </cell>
        </row>
        <row r="6443">
          <cell r="A6443">
            <v>100268</v>
          </cell>
          <cell r="B6443" t="str">
            <v>TRANSPORTE HORIZONTAL MANUAL, DE BANCADA DE MÁRMORE OU GRANITO PARA COZINHA/LAVATÓRIO OU MÁRMORE SINTÉTICO COM CUBA INTEGRADA (UNIDADE: UNIDXKM). AF_07/2019</v>
          </cell>
          <cell r="C6443" t="str">
            <v>UNXKM</v>
          </cell>
          <cell r="D6443">
            <v>65.540000000000006</v>
          </cell>
        </row>
        <row r="6444">
          <cell r="A6444">
            <v>100269</v>
          </cell>
          <cell r="B6444" t="str">
            <v>TRANSPORTE VERTICAL, BANCADA DE MÁRMORE OU GRANITO PARA COZINHA/LAVATÓRIO OU MÁRMORE SINTÉTICO COM CUBA INTEGRADA, MANUAL, 1 PAVIMENTO, (UNIDADE: UNID). AF_07/2019</v>
          </cell>
          <cell r="C6444" t="str">
            <v>UN</v>
          </cell>
          <cell r="D6444">
            <v>1.29</v>
          </cell>
        </row>
        <row r="6445">
          <cell r="A6445">
            <v>100270</v>
          </cell>
          <cell r="B6445" t="str">
            <v>TRANSPORTE HORIZONTAL COM CARRINHO PLATAFORMA, DE BANCADA DE MÁRMORE OU GRANITO PARA COZINHA/LAVATÓRIO OU MÁRMORE SINTÉTICO COM CUBA INTEGRADA (UNIDADE: UNIDXKM). AF_07/2019</v>
          </cell>
          <cell r="C6445" t="str">
            <v>UNXKM</v>
          </cell>
          <cell r="D6445">
            <v>49.13</v>
          </cell>
        </row>
        <row r="6446">
          <cell r="A6446">
            <v>100271</v>
          </cell>
          <cell r="B6446" t="str">
            <v>TRANSPORTE HORIZONTAL MANUAL, DE VIDRO (UNIDADE: M2XKM). AF_07/2019</v>
          </cell>
          <cell r="C6446" t="str">
            <v>M2XKM</v>
          </cell>
          <cell r="D6446">
            <v>49.16</v>
          </cell>
        </row>
        <row r="6447">
          <cell r="A6447">
            <v>100272</v>
          </cell>
          <cell r="B6447" t="str">
            <v>TRANSPORTE VERTICAL MANUAL, 1 PAVIMENTO, DE VIDRO (UNIDADE: M2). AF_07/2019</v>
          </cell>
          <cell r="C6447" t="str">
            <v>M2</v>
          </cell>
          <cell r="D6447">
            <v>0.97</v>
          </cell>
        </row>
        <row r="6448">
          <cell r="A6448">
            <v>100273</v>
          </cell>
          <cell r="B6448" t="str">
            <v>TRANSPORTE HORIZONTAL MANUAL, DE TELA DE AÇO (UNIDADE: KGXKM). AF_07/2019</v>
          </cell>
          <cell r="C6448" t="str">
            <v>KGXKM</v>
          </cell>
          <cell r="D6448">
            <v>2.56</v>
          </cell>
        </row>
        <row r="6449">
          <cell r="A6449">
            <v>100274</v>
          </cell>
          <cell r="B6449" t="str">
            <v>TRANSPORTE HORIZONTAL MANUAL, DE COMPENSADO DE MADEIRA (UNIDADE: M2XKM). AF_07/2019</v>
          </cell>
          <cell r="C6449" t="str">
            <v>M2XKM</v>
          </cell>
          <cell r="D6449">
            <v>21.86</v>
          </cell>
        </row>
        <row r="6450">
          <cell r="A6450">
            <v>100275</v>
          </cell>
          <cell r="B6450" t="str">
            <v>TRANSPORTE HORIZONTAL MANUAL, DE TELHA TERMOACÚSTICA OU TELHA DE AÇO ZINCADO (UNIDADE: M2XKM). AF_07/2019</v>
          </cell>
          <cell r="C6450" t="str">
            <v>M2XKM</v>
          </cell>
          <cell r="D6450">
            <v>14.13</v>
          </cell>
        </row>
        <row r="6451">
          <cell r="A6451">
            <v>100276</v>
          </cell>
          <cell r="B6451" t="str">
            <v>TRANSPORTE HORIZONTAL MANUAL, DE TELHA DE FIBROCIMENTO OU TELHA ESTRUTURAL DE FIBROCIMENTO, CANALETE 90 OU KALHETÃO (UNIDADE: M2XKM). AF_07/2019</v>
          </cell>
          <cell r="C6451" t="str">
            <v>M2XKM</v>
          </cell>
          <cell r="D6451">
            <v>25.79</v>
          </cell>
        </row>
        <row r="6452">
          <cell r="A6452">
            <v>100277</v>
          </cell>
          <cell r="B6452" t="str">
            <v>TRANSPORTE HORIZONTAL COM MANIPULADOR TELESCÓPICO, DE TELHAS TERMOACÚSTICAS, FIBROCIMENTO, AÇO ZINCADO, FIBROCIMENTO ESTRUTURAL, CANALETE 90 OU KALHETÃO (UNIDADE: M2XKM). AF_07/2019</v>
          </cell>
          <cell r="C6452" t="str">
            <v>M2XKM</v>
          </cell>
          <cell r="D6452">
            <v>1.6</v>
          </cell>
        </row>
        <row r="6453">
          <cell r="A6453">
            <v>100278</v>
          </cell>
          <cell r="B6453" t="str">
            <v>TRANSPORTE HORIZONTAL MANUAL, DE BACIA SANITÁRIA, CAIXA ACOPLADA, TANQUE OU PIA (UNIDADE: UNIDXKM). AF_07/2019</v>
          </cell>
          <cell r="C6453" t="str">
            <v>UNXKM</v>
          </cell>
          <cell r="D6453">
            <v>31.36</v>
          </cell>
        </row>
        <row r="6454">
          <cell r="A6454">
            <v>100279</v>
          </cell>
          <cell r="B6454" t="str">
            <v>TRANSPORTE VERTICAL MANUAL, 1 PAVIMENTO, DE BACIA SANITÁRIA, CAIXA ACOPLADA, TANQUE OU PIA (UNIDADE: UNID). AF_07/2019</v>
          </cell>
          <cell r="C6454" t="str">
            <v>UN</v>
          </cell>
          <cell r="D6454">
            <v>0.6</v>
          </cell>
        </row>
        <row r="6455">
          <cell r="A6455">
            <v>100280</v>
          </cell>
          <cell r="B6455" t="str">
            <v>TRANSPORTE HORIZONTAL COM CARRINHO PLATAFORMA, DE BACIA SANITÁRIA, CAIXA ACOPLADA, TANQUE OU PIA (UNIDADE: UNIDXKM). AF_07/2019</v>
          </cell>
          <cell r="C6455" t="str">
            <v>UNXKM</v>
          </cell>
          <cell r="D6455">
            <v>14.4</v>
          </cell>
        </row>
        <row r="6456">
          <cell r="A6456">
            <v>100281</v>
          </cell>
          <cell r="B6456" t="str">
            <v>TRANSPORTE HORIZONTAL COM MANIPULADOR TELESCÓPICO, DE BACIA SANITÁRIA, CAIXA ACOPLADA, TANQUE OU PIA (UNIDADE: UNIDXKM). AF_07/2019</v>
          </cell>
          <cell r="C6456" t="str">
            <v>UNXKM</v>
          </cell>
          <cell r="D6456">
            <v>3.07</v>
          </cell>
        </row>
        <row r="6457">
          <cell r="A6457">
            <v>100282</v>
          </cell>
          <cell r="B6457" t="str">
            <v>TRANSPORTE HORIZONTAL MANUAL, DE TELHA DE CONCRETO OU CERÂMICA (UNIDADE: M2XKM). AF_07/2019</v>
          </cell>
          <cell r="C6457" t="str">
            <v>M2XKM</v>
          </cell>
          <cell r="D6457">
            <v>122.8</v>
          </cell>
        </row>
        <row r="6458">
          <cell r="A6458">
            <v>100283</v>
          </cell>
          <cell r="B6458" t="str">
            <v>TRANSPORTE HORIZONTAL COM CARRINHO PLATAFORMA, DE TELHA DE CONCRETO OU CERÂMICA (UNIDADE: M2XKM). AF_07/2019</v>
          </cell>
          <cell r="C6458" t="str">
            <v>M2XKM</v>
          </cell>
          <cell r="D6458">
            <v>19.829999999999998</v>
          </cell>
        </row>
        <row r="6459">
          <cell r="A6459">
            <v>100284</v>
          </cell>
          <cell r="B6459" t="str">
            <v>TRANSPORTE HORIZONTAL COM MANIPULADOR TELESCÓPICO, DE TELHA DE CONCRETO OU CERÂMICA (UNIDADE: M2XKM). AF_07/2019</v>
          </cell>
          <cell r="C6459" t="str">
            <v>M2XKM</v>
          </cell>
          <cell r="D6459">
            <v>8.9700000000000006</v>
          </cell>
        </row>
        <row r="6460">
          <cell r="A6460">
            <v>100285</v>
          </cell>
          <cell r="B6460" t="str">
            <v>TRANSPORTE HORIZONTAL MANUAL, DE BARRAMENTO BLINDADO (UNIDADE: MXKM). AF_07/2019</v>
          </cell>
          <cell r="C6460" t="str">
            <v>MXKM</v>
          </cell>
          <cell r="D6460">
            <v>32.99</v>
          </cell>
        </row>
        <row r="6461">
          <cell r="A6461">
            <v>100286</v>
          </cell>
          <cell r="B6461" t="str">
            <v>TRANSPORTE HORIZONTAL COM CARRINHO PLATAFORMA, DE BARRAMENTO BLINDADO (UNIDADE: MXKM). AF_07/2019</v>
          </cell>
          <cell r="C6461" t="str">
            <v>MXKM</v>
          </cell>
          <cell r="D6461">
            <v>10.75</v>
          </cell>
        </row>
        <row r="6462">
          <cell r="A6462">
            <v>100287</v>
          </cell>
          <cell r="B6462" t="str">
            <v>TRANSPORTE HORIZONTAL MANUAL, DE CALHA QUADRADA NÚMERO 24  CORTE 33 (UNIDADE: MXKM). AF_07/2019</v>
          </cell>
          <cell r="C6462" t="str">
            <v>MXKM</v>
          </cell>
          <cell r="D6462">
            <v>10.29</v>
          </cell>
        </row>
        <row r="6463">
          <cell r="A6463">
            <v>99802</v>
          </cell>
          <cell r="B6463" t="str">
            <v>LIMPEZA DE PISO CERÂMICO OU PORCELANATO COM VASSOURA A SECO. AF_04/2019</v>
          </cell>
          <cell r="C6463" t="str">
            <v>M2</v>
          </cell>
          <cell r="D6463">
            <v>0.42</v>
          </cell>
        </row>
        <row r="6464">
          <cell r="A6464">
            <v>99803</v>
          </cell>
          <cell r="B6464" t="str">
            <v>LIMPEZA DE PISO CERÂMICO OU PORCELANATO COM PANO ÚMIDO. AF_04/2019</v>
          </cell>
          <cell r="C6464" t="str">
            <v>M2</v>
          </cell>
          <cell r="D6464">
            <v>1.63</v>
          </cell>
        </row>
        <row r="6465">
          <cell r="A6465">
            <v>99804</v>
          </cell>
          <cell r="B6465" t="str">
            <v>LIMPEZA DE PISO CERÂMICO OU PORCELANATO UTILIZANDO DETERGENTE NEUTRO E ESCOVAÇÃO MANUAL. AF_04/2019</v>
          </cell>
          <cell r="C6465" t="str">
            <v>M2</v>
          </cell>
          <cell r="D6465">
            <v>4.22</v>
          </cell>
        </row>
        <row r="6466">
          <cell r="A6466">
            <v>99805</v>
          </cell>
          <cell r="B6466" t="str">
            <v>LIMPEZA DE PISO CERÂMICO OU COM PEDRAS RÚSTICAS UTILIZANDO ÁCIDO MURIÁTICO. AF_04/2019</v>
          </cell>
          <cell r="C6466" t="str">
            <v>M2</v>
          </cell>
          <cell r="D6466">
            <v>8.75</v>
          </cell>
        </row>
        <row r="6467">
          <cell r="A6467">
            <v>99806</v>
          </cell>
          <cell r="B6467" t="str">
            <v>LIMPEZA DE REVESTIMENTO CERÂMICO EM PAREDE COM PANO ÚMIDO AF_04/2019</v>
          </cell>
          <cell r="C6467" t="str">
            <v>M2</v>
          </cell>
          <cell r="D6467">
            <v>0.67</v>
          </cell>
        </row>
        <row r="6468">
          <cell r="A6468">
            <v>99807</v>
          </cell>
          <cell r="B6468" t="str">
            <v>LIMPEZA DE REVESTIMENTO CERÂMICO EM PAREDE UTILIZANDO DETERGENTE NEUTRO E ESCOVAÇÃO MANUAL. AF_04/2019</v>
          </cell>
          <cell r="C6468" t="str">
            <v>M2</v>
          </cell>
          <cell r="D6468">
            <v>1.27</v>
          </cell>
        </row>
        <row r="6469">
          <cell r="A6469">
            <v>99808</v>
          </cell>
          <cell r="B6469" t="str">
            <v>LIMPEZA DE REVESTIMENTO CERÂMICO EM PAREDE UTILIZANDO ÁCIDO MURIÁTICO. AF_04/2019</v>
          </cell>
          <cell r="C6469" t="str">
            <v>M2</v>
          </cell>
          <cell r="D6469">
            <v>3.03</v>
          </cell>
        </row>
        <row r="6470">
          <cell r="A6470">
            <v>99809</v>
          </cell>
          <cell r="B6470" t="str">
            <v>LIMPEZA DE PISO DE LADRILHO HIDRÁULICO COM PANO ÚMIDO. AF_04/2019</v>
          </cell>
          <cell r="C6470" t="str">
            <v>M2</v>
          </cell>
          <cell r="D6470">
            <v>4.6399999999999997</v>
          </cell>
        </row>
        <row r="6471">
          <cell r="A6471">
            <v>99810</v>
          </cell>
          <cell r="B6471" t="str">
            <v>LIMPEZA DE PISO DE MÁRMORE/GRANITO UTILIZANDO DETERGENTE NEUTRO E ESCOVAÇÃO MANUAL. AF_04/2019</v>
          </cell>
          <cell r="C6471" t="str">
            <v>M2</v>
          </cell>
          <cell r="D6471">
            <v>5.77</v>
          </cell>
        </row>
        <row r="6472">
          <cell r="A6472">
            <v>99811</v>
          </cell>
          <cell r="B6472" t="str">
            <v>LIMPEZA DE CONTRAPISO COM VASSOURA A SECO. AF_04/2019</v>
          </cell>
          <cell r="C6472" t="str">
            <v>M2</v>
          </cell>
          <cell r="D6472">
            <v>2.77</v>
          </cell>
        </row>
        <row r="6473">
          <cell r="A6473">
            <v>99812</v>
          </cell>
          <cell r="B6473" t="str">
            <v>LIMPEZA DE LADRILHO HIDRÁULICO EM PAREDE COM PANO ÚMIDO. AF_04/2019</v>
          </cell>
          <cell r="C6473" t="str">
            <v>M2</v>
          </cell>
          <cell r="D6473">
            <v>0.89</v>
          </cell>
        </row>
        <row r="6474">
          <cell r="A6474">
            <v>99813</v>
          </cell>
          <cell r="B6474" t="str">
            <v>LIMPEZA DE MÁRMORE/GRANITO EM PAREDE UTILIZANDO DETERGENTE NEUTRO E ESCOVAÇÃO MANUAL. AF_04/2019</v>
          </cell>
          <cell r="C6474" t="str">
            <v>M2</v>
          </cell>
          <cell r="D6474">
            <v>0.75</v>
          </cell>
        </row>
        <row r="6475">
          <cell r="A6475">
            <v>99814</v>
          </cell>
          <cell r="B6475" t="str">
            <v>LIMPEZA DE SUPERFÍCIE COM JATO DE ALTA PRESSÃO. AF_04/2019</v>
          </cell>
          <cell r="C6475" t="str">
            <v>M2</v>
          </cell>
          <cell r="D6475">
            <v>1.55</v>
          </cell>
        </row>
        <row r="6476">
          <cell r="A6476">
            <v>99815</v>
          </cell>
          <cell r="B6476" t="str">
            <v>LIMPEZA DE PIA INOX COM BANCADA DE PEDRA, INCLUSIVE METAIS CORRESPONDENTES. AF_04/2019</v>
          </cell>
          <cell r="C6476" t="str">
            <v>UN</v>
          </cell>
          <cell r="D6476">
            <v>6.55</v>
          </cell>
        </row>
        <row r="6477">
          <cell r="A6477">
            <v>99816</v>
          </cell>
          <cell r="B6477" t="str">
            <v>LIMPEZA DE TANQUE OU LAVATÓRIO DE LOUÇA ISOLADO, INCLUSIVE METAIS CORRESPONDENTES. AF_04/2019</v>
          </cell>
          <cell r="C6477" t="str">
            <v>UN</v>
          </cell>
          <cell r="D6477">
            <v>6.97</v>
          </cell>
        </row>
        <row r="6478">
          <cell r="A6478">
            <v>99817</v>
          </cell>
          <cell r="B6478" t="str">
            <v>LIMPEZA DE LAVATÓRIO DE LOUÇA COM BANCADA DE PEDRA, INCLUSIVE METAIS CORRESPONDENTES. AF_04/2019</v>
          </cell>
          <cell r="C6478" t="str">
            <v>UN</v>
          </cell>
          <cell r="D6478">
            <v>4.04</v>
          </cell>
        </row>
        <row r="6479">
          <cell r="A6479">
            <v>99818</v>
          </cell>
          <cell r="B6479" t="str">
            <v>LIMPEZA DE BACIA SANITÁRIA, BIDÊ OU MICTÓRIO EM LOUÇA, INCLUSIVE METAIS CORRESPONDENTES. AF_04/2019</v>
          </cell>
          <cell r="C6479" t="str">
            <v>UN</v>
          </cell>
          <cell r="D6479">
            <v>4.04</v>
          </cell>
        </row>
        <row r="6480">
          <cell r="A6480">
            <v>99819</v>
          </cell>
          <cell r="B6480" t="str">
            <v>LIMPEZA DE BANCADA DE PEDRA (MÁRMORE OU GRANITO). AF_04/2019</v>
          </cell>
          <cell r="C6480" t="str">
            <v>M2</v>
          </cell>
          <cell r="D6480">
            <v>13.2</v>
          </cell>
        </row>
        <row r="6481">
          <cell r="A6481">
            <v>99820</v>
          </cell>
          <cell r="B6481" t="str">
            <v>LIMPEZA DE JANELA INTEIRAMENTE DE VIDRO. AF_04/2019</v>
          </cell>
          <cell r="C6481" t="str">
            <v>M2</v>
          </cell>
          <cell r="D6481">
            <v>1.48</v>
          </cell>
        </row>
        <row r="6482">
          <cell r="A6482">
            <v>99821</v>
          </cell>
          <cell r="B6482" t="str">
            <v>LIMPEZA DE JANELA DE VIDRO COM CAIXILHO EM AÇO/ALUMÍNIO/PVC. AF_04/2019</v>
          </cell>
          <cell r="C6482" t="str">
            <v>M2</v>
          </cell>
          <cell r="D6482">
            <v>2.2799999999999998</v>
          </cell>
        </row>
        <row r="6483">
          <cell r="A6483">
            <v>99822</v>
          </cell>
          <cell r="B6483" t="str">
            <v>LIMPEZA DE PORTA DE MADEIRA. AF_04/2019</v>
          </cell>
          <cell r="C6483" t="str">
            <v>M2</v>
          </cell>
          <cell r="D6483">
            <v>0.79</v>
          </cell>
        </row>
        <row r="6484">
          <cell r="A6484">
            <v>99823</v>
          </cell>
          <cell r="B6484" t="str">
            <v>LIMPEZA DE PORTA INTEIRAMENTE DE VIDRO. AF_04/2019</v>
          </cell>
          <cell r="C6484" t="str">
            <v>M2</v>
          </cell>
          <cell r="D6484">
            <v>1.74</v>
          </cell>
        </row>
        <row r="6485">
          <cell r="A6485">
            <v>99824</v>
          </cell>
          <cell r="B6485" t="str">
            <v>LIMPEZA DE PORTA EM AÇO/ALUMÍNIO. AF_04/2019</v>
          </cell>
          <cell r="C6485" t="str">
            <v>M2</v>
          </cell>
          <cell r="D6485">
            <v>1.93</v>
          </cell>
        </row>
        <row r="6486">
          <cell r="A6486">
            <v>99825</v>
          </cell>
          <cell r="B6486" t="str">
            <v>LIMPEZA DE PORTA DE VIDRO COM CAIXILHO EM AÇO/ ALUMÍNIO/ PVC. AF_04/2019</v>
          </cell>
          <cell r="C6486" t="str">
            <v>M2</v>
          </cell>
          <cell r="D6486">
            <v>2.69</v>
          </cell>
        </row>
        <row r="6487">
          <cell r="A6487">
            <v>99826</v>
          </cell>
          <cell r="B6487" t="str">
            <v>LIMPEZA DE FORRO REMOVÍVEL COM PANO ÚMIDO. AF_04/2019</v>
          </cell>
          <cell r="C6487" t="str">
            <v>M2</v>
          </cell>
          <cell r="D6487">
            <v>1.21</v>
          </cell>
        </row>
        <row r="6488">
          <cell r="A6488">
            <v>97010</v>
          </cell>
          <cell r="B6488" t="str">
            <v>GUARDA-CORPO FIXADO EM FÔRMA DE MADEIRA COM TRAVESSÕES EM MADEIRA PREGADA E FECHAMENTO EM TELA DE POLIPROPILENO PARA EDIFICAÇÕES COM ATÉ 2 PAVIMENTOS. AF_11/2017</v>
          </cell>
          <cell r="C6488" t="str">
            <v>M</v>
          </cell>
          <cell r="D6488">
            <v>52.58</v>
          </cell>
        </row>
        <row r="6489">
          <cell r="A6489">
            <v>97011</v>
          </cell>
          <cell r="B6489" t="str">
            <v>GUARDA-CORPO FIXADO EM FÔRMA DE MADEIRA COM TRAVESSÕES EM MADEIRA PREGADA E FECHAMENTO EM TELA DE POLIPROPILENO PARA EDIFICAÇÕES COM  3 PAVIMENTOS. AF_11/2017</v>
          </cell>
          <cell r="C6489" t="str">
            <v>M</v>
          </cell>
          <cell r="D6489">
            <v>40.43</v>
          </cell>
        </row>
        <row r="6490">
          <cell r="A6490">
            <v>97012</v>
          </cell>
          <cell r="B6490" t="str">
            <v>GUARDA-CORPO FIXADO EM FÔRMA DE MADEIRA COM TRAVESSÕES EM MADEIRA PREGADA E FECHAMENTO EM TELA DE POLIPROPILENO PARA EDIFICAÇÕES COM ALTURA IGUAL OU SUPERIOR A 4 PAVIMENTOS. AF_11/2017</v>
          </cell>
          <cell r="C6490" t="str">
            <v>M</v>
          </cell>
          <cell r="D6490">
            <v>34.35</v>
          </cell>
        </row>
        <row r="6491">
          <cell r="A6491">
            <v>97013</v>
          </cell>
          <cell r="B6491" t="str">
            <v>GUARDA-CORPO FIXADO EM FÔRMA DE MADEIRA COM TRAVESSÕES EM MADEIRA PREGADA E FECHAMENTO EM PAINEL COMPENSADO PARA EDIFICAÇÕES COM ATÉ 2 PAVIMENTOS. AF_11/2017</v>
          </cell>
          <cell r="C6491" t="str">
            <v>M</v>
          </cell>
          <cell r="D6491">
            <v>100.8</v>
          </cell>
        </row>
        <row r="6492">
          <cell r="A6492">
            <v>97014</v>
          </cell>
          <cell r="B6492" t="str">
            <v>GUARDA-CORPO FIXADO EM FÔRMA DE MADEIRA COM TRAVESSÕES EM MADEIRA PREGADA E FECHAMENTO EM PAINEL COMPENSADO PARA EDIFICAÇÕES COM 3 PAVIMENTOS. AF_11/2017</v>
          </cell>
          <cell r="C6492" t="str">
            <v>M</v>
          </cell>
          <cell r="D6492">
            <v>72.760000000000005</v>
          </cell>
        </row>
        <row r="6493">
          <cell r="A6493">
            <v>97015</v>
          </cell>
          <cell r="B6493" t="str">
            <v>GUARDA-CORPO FIXADO EM FÔRMA DE MADEIRA COM TRAVESSÕES EM MADEIRA PREGADA E FECHAMENTO EM PAINEL COMPENSADO PARA EDIFICAÇÕES COM ALTURA IGUAL OU SUPERIOR A 4 PAVIMENTOS. AF_11/2017</v>
          </cell>
          <cell r="C6493" t="str">
            <v>M</v>
          </cell>
          <cell r="D6493">
            <v>58.65</v>
          </cell>
        </row>
        <row r="6494">
          <cell r="A6494">
            <v>97016</v>
          </cell>
          <cell r="B6494" t="str">
            <v>GUARDA-CORPO FIXADO EM FÔRMA DE MADEIRA COM TRAVESSÕES EM MADEIRA PREGADA PRÉ-MONTADA E ENCAIXE NA FÔRMA. PARA EDIFICAÇÕES COM ATÉ 2 PAVIMENTOS. AF_11/2017</v>
          </cell>
          <cell r="C6494" t="str">
            <v>M</v>
          </cell>
          <cell r="D6494">
            <v>46.65</v>
          </cell>
        </row>
        <row r="6495">
          <cell r="A6495">
            <v>97017</v>
          </cell>
          <cell r="B6495" t="str">
            <v>GUARDA-CORPO FIXADO EM FÔRMA DE MADEIRA COM TRAVESSÕES EM MADEIRA PREGADA PRÉ-MONTADA E ENCAIXE NA FÔRMA PARA EDIFICAÇÕES COM 3 PAVIMENTOS. AF_11/2017</v>
          </cell>
          <cell r="C6495" t="str">
            <v>M</v>
          </cell>
          <cell r="D6495">
            <v>35.07</v>
          </cell>
        </row>
        <row r="6496">
          <cell r="A6496">
            <v>97018</v>
          </cell>
          <cell r="B6496" t="str">
            <v>GUARDA-CORPO FIXADO EM FÔRMA DE MADEIRA COM TRAVESSÕES EM MADEIRA PREGADA PRÉ-MONTADA E ENCAIXE NA FÔRMA. PARA EDIFICAÇÕES COM ALTURA IGUAL OU SUPERIOR A 4 PAVIMENTOS. AF_11/2017</v>
          </cell>
          <cell r="C6496" t="str">
            <v>M</v>
          </cell>
          <cell r="D6496">
            <v>29.05</v>
          </cell>
        </row>
        <row r="6497">
          <cell r="A6497">
            <v>97031</v>
          </cell>
          <cell r="B649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7" t="str">
            <v>M</v>
          </cell>
          <cell r="D6497">
            <v>79.7</v>
          </cell>
        </row>
        <row r="6498">
          <cell r="A6498">
            <v>97032</v>
          </cell>
          <cell r="B6498" t="str">
            <v>GUARDA-CORPO EM LAJE PÓS-DESFÔRMA, PARA ESTRUTURAS EM CONCRETO, COM ESCORAS DE MADEIRA ESTRONCADAS NA ESTRUTURA, TRAVESSÕES DE MADEIRA PREGADOS E FECHAMENTO EM TELA DE POLIPROPILENO PARA EDIFICAÇÕES ACIMA DE 4 PAV. (2 MONTAGENS POR OBRA). AF_11/2017</v>
          </cell>
          <cell r="C6498" t="str">
            <v>M</v>
          </cell>
          <cell r="D6498">
            <v>48.55</v>
          </cell>
        </row>
        <row r="6499">
          <cell r="A6499">
            <v>97033</v>
          </cell>
          <cell r="B6499" t="str">
            <v>GUARDA-CORPO EM LAJE PÓS-DESFORMA, PARA ESTRUTURAS EM CONCRETO, COM ESCORAS METÁLICAS ESTRONCADAS NA ESTRUTURA, TRAVESSÕES DE MADEIRA E FECHAMENTO EM TELA DE POLIPROPILENO PARA EDIFICAÇÕES COM ALTURA ATÉ 4 PAVIMENTOS (1 MONTAGEM POR OBRA). AF_11/2017</v>
          </cell>
          <cell r="C6499" t="str">
            <v>M</v>
          </cell>
          <cell r="D6499">
            <v>86.96</v>
          </cell>
        </row>
        <row r="6500">
          <cell r="A6500">
            <v>97034</v>
          </cell>
          <cell r="B6500" t="str">
            <v>GUARDA-CORPO EM LAJE PÓS-DESFORMA, PARA ESTRUTURAS EM CONCRETO, COM ESCORAS METÁLICAS ESTRONCADAS NA ESTRUTURA, TRAVESSÕES DE MADEIRA E FECHAMENTO EM TELA DE POLIPROPILENO PARA EDIFICAÇÕES ACIMA DE 4 PAVIMENTOS (2 MONTAGENS POR OBRA). AF_11/2017</v>
          </cell>
          <cell r="C6500" t="str">
            <v>M</v>
          </cell>
          <cell r="D6500">
            <v>51.09</v>
          </cell>
        </row>
        <row r="6501">
          <cell r="A6501">
            <v>97039</v>
          </cell>
          <cell r="B6501" t="str">
            <v>FECHAMENTO REMOVÍVEL DE VÃO DE PORTAS, EM MADEIRA (VÃO DO ELEVADOR)  1 MONTAGEM EM OBRA. AF_11/2017</v>
          </cell>
          <cell r="C6501" t="str">
            <v>M2</v>
          </cell>
          <cell r="D6501">
            <v>50.89</v>
          </cell>
        </row>
        <row r="6502">
          <cell r="A6502">
            <v>97040</v>
          </cell>
          <cell r="B6502" t="str">
            <v>FECHAMENTO REMOVÍVEL DE ABERTURA DE CAIXILHO, EM MADEIRA  4 MONTAGENS EM OBRA. AF_11/2017</v>
          </cell>
          <cell r="C6502" t="str">
            <v>M2</v>
          </cell>
          <cell r="D6502">
            <v>15.14</v>
          </cell>
        </row>
        <row r="6503">
          <cell r="A6503">
            <v>97041</v>
          </cell>
          <cell r="B6503" t="str">
            <v>FECHAMENTO REMOVÍVEL DE ABERTURA NO PISO, EM MADEIRA  1 MONTAGEM EM OBRA. AF_11/2017</v>
          </cell>
          <cell r="C6503" t="str">
            <v>M2</v>
          </cell>
          <cell r="D6503">
            <v>208.18</v>
          </cell>
        </row>
        <row r="6504">
          <cell r="A6504">
            <v>97046</v>
          </cell>
          <cell r="B6504" t="str">
            <v>PONTEIRAS DE PROTEÇÃO DE VERGALHÕES EXPOSTOS EM FUNDAÇÕES. AF_11/2017</v>
          </cell>
          <cell r="C6504" t="str">
            <v>M2</v>
          </cell>
          <cell r="D6504">
            <v>0.34</v>
          </cell>
        </row>
        <row r="6505">
          <cell r="A6505">
            <v>97047</v>
          </cell>
          <cell r="B6505" t="str">
            <v>PONTEIRAS DE PROTEÇÃO DE VERGALHÕES EXPOSTOS EM ESTRUTURAS DE CONCRETO ARMADO CONVENCIONAL. AF_11/2017</v>
          </cell>
          <cell r="C6505" t="str">
            <v>M2</v>
          </cell>
          <cell r="D6505">
            <v>0.13</v>
          </cell>
        </row>
        <row r="6506">
          <cell r="A6506">
            <v>97048</v>
          </cell>
          <cell r="B6506" t="str">
            <v>PONTEIRAS DE PROTEÇÃO DE VERGALHÕES EXPOSTOS EM ALVENARIA ESTRUTURAL. AF_11/2017</v>
          </cell>
          <cell r="C6506" t="str">
            <v>M2</v>
          </cell>
          <cell r="D6506">
            <v>0.1</v>
          </cell>
        </row>
        <row r="6507">
          <cell r="A6507">
            <v>97054</v>
          </cell>
          <cell r="B6507" t="str">
            <v>INSTALAÇÃO DE SINALIZADOR NOTURNO LED. AF_11/2017</v>
          </cell>
          <cell r="C6507" t="str">
            <v>UN</v>
          </cell>
          <cell r="D6507">
            <v>25.43</v>
          </cell>
        </row>
        <row r="6508">
          <cell r="A6508">
            <v>97062</v>
          </cell>
          <cell r="B6508" t="str">
            <v>COLOCAÇÃO DE TELA EM ANDAIME FACHADEIRO. AF_11/2017</v>
          </cell>
          <cell r="C6508" t="str">
            <v>M2</v>
          </cell>
          <cell r="D6508">
            <v>6.07</v>
          </cell>
        </row>
        <row r="6509">
          <cell r="A6509">
            <v>97063</v>
          </cell>
          <cell r="B6509" t="str">
            <v>MONTAGEM E DESMONTAGEM DE ANDAIME MODULAR FACHADEIRO, COM PISO METÁLICO, PARA EDIFICAÇÕES COM MÚLTIPLOS PAVIMENTOS (EXCLUSIVE ANDAIME E LIMPEZA). AF_11/2017</v>
          </cell>
          <cell r="C6509" t="str">
            <v>M2</v>
          </cell>
          <cell r="D6509">
            <v>7.2</v>
          </cell>
        </row>
        <row r="6510">
          <cell r="A6510">
            <v>97064</v>
          </cell>
          <cell r="B6510" t="str">
            <v>MONTAGEM E DESMONTAGEM DE ANDAIME TUBULAR TIPO TORRE (EXCLUSIVE ANDAIME E LIMPEZA). AF_11/2017</v>
          </cell>
          <cell r="C6510" t="str">
            <v>M</v>
          </cell>
          <cell r="D6510">
            <v>13.42</v>
          </cell>
        </row>
        <row r="6511">
          <cell r="A6511">
            <v>97065</v>
          </cell>
          <cell r="B6511" t="str">
            <v>MONTAGEM E DESMONTAGEM DE ANDAIME MULTIDIRECIONAL (EXCLUSIVE ANDAIME E LIMPEZA). AF_11/2017</v>
          </cell>
          <cell r="C6511" t="str">
            <v>M3</v>
          </cell>
          <cell r="D6511">
            <v>4.79</v>
          </cell>
        </row>
        <row r="6512">
          <cell r="A6512">
            <v>97066</v>
          </cell>
          <cell r="B6512" t="str">
            <v>COBERTURA PARA PROTEÇÃO DE PEDESTRES SOBRE ESTRUTURA DE ANDAIME, INCLUSIVE MONTAGEM E DESMONTAGEM. AF_11/2017</v>
          </cell>
          <cell r="C6512" t="str">
            <v>M2</v>
          </cell>
          <cell r="D6512">
            <v>117.11</v>
          </cell>
        </row>
        <row r="6513">
          <cell r="A6513">
            <v>97067</v>
          </cell>
          <cell r="B6513" t="str">
            <v>PLATAFORMA DE PROTEÇÃO PRINCIPAL PARA ALVENARIA ESTRUTURAL PARA SER APOIADA EM ANDAIME, INCLUSIVE MONTAGEM E DESMONTAGEM. AF_11/2017</v>
          </cell>
          <cell r="C6513" t="str">
            <v>M</v>
          </cell>
          <cell r="D6513">
            <v>560.28</v>
          </cell>
        </row>
        <row r="6514">
          <cell r="A6514">
            <v>97621</v>
          </cell>
          <cell r="B6514" t="str">
            <v>DEMOLIÇÃO DE ALVENARIA DE BLOCO FURADO, DE FORMA MANUAL, COM REAPROVEITAMENTO. AF_12/2017</v>
          </cell>
          <cell r="C6514" t="str">
            <v>M3</v>
          </cell>
          <cell r="D6514">
            <v>90</v>
          </cell>
        </row>
        <row r="6515">
          <cell r="A6515">
            <v>97622</v>
          </cell>
          <cell r="B6515" t="str">
            <v>DEMOLIÇÃO DE ALVENARIA DE BLOCO FURADO, DE FORMA MANUAL, SEM REAPROVEITAMENTO. AF_12/2017</v>
          </cell>
          <cell r="C6515" t="str">
            <v>M3</v>
          </cell>
          <cell r="D6515">
            <v>43.86</v>
          </cell>
        </row>
        <row r="6516">
          <cell r="A6516">
            <v>97623</v>
          </cell>
          <cell r="B6516" t="str">
            <v>DEMOLIÇÃO DE ALVENARIA DE TIJOLO MACIÇO, DE FORMA MANUAL, COM REAPROVEITAMENTO. AF_12/2017</v>
          </cell>
          <cell r="C6516" t="str">
            <v>M3</v>
          </cell>
          <cell r="D6516">
            <v>134.38</v>
          </cell>
        </row>
        <row r="6517">
          <cell r="A6517">
            <v>97624</v>
          </cell>
          <cell r="B6517" t="str">
            <v>DEMOLIÇÃO DE ALVENARIA DE TIJOLO MACIÇO, DE FORMA MANUAL, SEM REAPROVEITAMENTO. AF_12/2017</v>
          </cell>
          <cell r="C6517" t="str">
            <v>M3</v>
          </cell>
          <cell r="D6517">
            <v>82.47</v>
          </cell>
        </row>
        <row r="6518">
          <cell r="A6518">
            <v>97625</v>
          </cell>
          <cell r="B6518" t="str">
            <v>DEMOLIÇÃO DE ALVENARIA PARA QUALQUER TIPO DE BLOCO, DE FORMA MECANIZADA, SEM REAPROVEITAMENTO. AF_12/2017</v>
          </cell>
          <cell r="C6518" t="str">
            <v>M3</v>
          </cell>
          <cell r="D6518">
            <v>45.25</v>
          </cell>
        </row>
        <row r="6519">
          <cell r="A6519">
            <v>97626</v>
          </cell>
          <cell r="B6519" t="str">
            <v>DEMOLIÇÃO DE PILARES E VIGAS EM CONCRETO ARMADO, DE FORMA MANUAL, SEM REAPROVEITAMENTO. AF_12/2017</v>
          </cell>
          <cell r="C6519" t="str">
            <v>M3</v>
          </cell>
          <cell r="D6519">
            <v>470.27</v>
          </cell>
        </row>
        <row r="6520">
          <cell r="A6520">
            <v>97627</v>
          </cell>
          <cell r="B6520" t="str">
            <v>DEMOLIÇÃO DE PILARES E VIGAS EM CONCRETO ARMADO, DE FORMA MECANIZADA COM MARTELETE, SEM REAPROVEITAMENTO. AF_12/2017</v>
          </cell>
          <cell r="C6520" t="str">
            <v>M3</v>
          </cell>
          <cell r="D6520">
            <v>212.21</v>
          </cell>
        </row>
        <row r="6521">
          <cell r="A6521">
            <v>97628</v>
          </cell>
          <cell r="B6521" t="str">
            <v>DEMOLIÇÃO DE LAJES, DE FORMA MANUAL, SEM REAPROVEITAMENTO. AF_12/2017</v>
          </cell>
          <cell r="C6521" t="str">
            <v>M3</v>
          </cell>
          <cell r="D6521">
            <v>216.79</v>
          </cell>
        </row>
        <row r="6522">
          <cell r="A6522">
            <v>97629</v>
          </cell>
          <cell r="B6522" t="str">
            <v>DEMOLIÇÃO DE LAJES, DE FORMA MECANIZADA COM MARTELETE, SEM REAPROVEITAMENTO. AF_12/2017</v>
          </cell>
          <cell r="C6522" t="str">
            <v>M3</v>
          </cell>
          <cell r="D6522">
            <v>93.11</v>
          </cell>
        </row>
        <row r="6523">
          <cell r="A6523">
            <v>97631</v>
          </cell>
          <cell r="B6523" t="str">
            <v>DEMOLIÇÃO DE ARGAMASSAS, DE FORMA MANUAL, SEM REAPROVEITAMENTO. AF_12/2017</v>
          </cell>
          <cell r="C6523" t="str">
            <v>M2</v>
          </cell>
          <cell r="D6523">
            <v>2.5499999999999998</v>
          </cell>
        </row>
        <row r="6524">
          <cell r="A6524">
            <v>97632</v>
          </cell>
          <cell r="B6524" t="str">
            <v>DEMOLIÇÃO DE RODAPÉ CERÂMICO, DE FORMA MANUAL, SEM REAPROVEITAMENTO. AF_12/2017</v>
          </cell>
          <cell r="C6524" t="str">
            <v>M</v>
          </cell>
          <cell r="D6524">
            <v>1.99</v>
          </cell>
        </row>
        <row r="6525">
          <cell r="A6525">
            <v>97633</v>
          </cell>
          <cell r="B6525" t="str">
            <v>DEMOLIÇÃO DE REVESTIMENTO CERÂMICO, DE FORMA MANUAL, SEM REAPROVEITAMENTO. AF_12/2017</v>
          </cell>
          <cell r="C6525" t="str">
            <v>M2</v>
          </cell>
          <cell r="D6525">
            <v>17.46</v>
          </cell>
        </row>
        <row r="6526">
          <cell r="A6526">
            <v>97634</v>
          </cell>
          <cell r="B6526" t="str">
            <v>DEMOLIÇÃO DE REVESTIMENTO CERÂMICO, DE FORMA MECANIZADA COM MARTELETE, SEM REAPROVEITAMENTO. AF_12/2017</v>
          </cell>
          <cell r="C6526" t="str">
            <v>M2</v>
          </cell>
          <cell r="D6526">
            <v>9.14</v>
          </cell>
        </row>
        <row r="6527">
          <cell r="A6527">
            <v>97635</v>
          </cell>
          <cell r="B6527" t="str">
            <v>DEMOLIÇÃO DE PAVIMENTO INTERTRAVADO, DE FORMA MANUAL, COM REAPROVEITAMENTO. AF_12/2017</v>
          </cell>
          <cell r="C6527" t="str">
            <v>M2</v>
          </cell>
          <cell r="D6527">
            <v>11.58</v>
          </cell>
        </row>
        <row r="6528">
          <cell r="A6528">
            <v>97636</v>
          </cell>
          <cell r="B6528" t="str">
            <v>DEMOLIÇÃO PARCIAL DE PAVIMENTO ASFÁLTICO, DE FORMA MECANIZADA, SEM REAPROVEITAMENTO. AF_12/2017</v>
          </cell>
          <cell r="C6528" t="str">
            <v>M2</v>
          </cell>
          <cell r="D6528">
            <v>15.42</v>
          </cell>
        </row>
        <row r="6529">
          <cell r="A6529">
            <v>97637</v>
          </cell>
          <cell r="B6529" t="str">
            <v>REMOÇÃO DE TAPUME/ CHAPAS METÁLICAS E DE MADEIRA, DE FORMA MANUAL, SEM REAPROVEITAMENTO. AF_12/2017</v>
          </cell>
          <cell r="C6529" t="str">
            <v>M2</v>
          </cell>
          <cell r="D6529">
            <v>1.96</v>
          </cell>
        </row>
        <row r="6530">
          <cell r="A6530">
            <v>97638</v>
          </cell>
          <cell r="B6530" t="str">
            <v>REMOÇÃO DE CHAPAS E PERFIS DE DRYWALL, DE FORMA MANUAL, SEM REAPROVEITAMENTO. AF_12/2017</v>
          </cell>
          <cell r="C6530" t="str">
            <v>M2</v>
          </cell>
          <cell r="D6530">
            <v>5.71</v>
          </cell>
        </row>
        <row r="6531">
          <cell r="A6531">
            <v>97639</v>
          </cell>
          <cell r="B6531" t="str">
            <v>REMOÇÃO DE PLACAS E PILARETES DE CONCRETO, DE FORMA MANUAL, SEM REAPROVEITAMENTO. AF_12/2017</v>
          </cell>
          <cell r="C6531" t="str">
            <v>M2</v>
          </cell>
          <cell r="D6531">
            <v>15.4</v>
          </cell>
        </row>
        <row r="6532">
          <cell r="A6532">
            <v>97640</v>
          </cell>
          <cell r="B6532" t="str">
            <v>REMOÇÃO DE FORROS DE DRYWALL, PVC E FIBROMINERAL, DE FORMA MANUAL, SEM REAPROVEITAMENTO. AF_12/2017</v>
          </cell>
          <cell r="C6532" t="str">
            <v>M2</v>
          </cell>
          <cell r="D6532">
            <v>1.24</v>
          </cell>
        </row>
        <row r="6533">
          <cell r="A6533">
            <v>97641</v>
          </cell>
          <cell r="B6533" t="str">
            <v>REMOÇÃO DE FORRO DE GESSO, DE FORMA MANUAL, SEM REAPROVEITAMENTO. AF_12/2017</v>
          </cell>
          <cell r="C6533" t="str">
            <v>M2</v>
          </cell>
          <cell r="D6533">
            <v>3.79</v>
          </cell>
        </row>
        <row r="6534">
          <cell r="A6534">
            <v>97642</v>
          </cell>
          <cell r="B6534" t="str">
            <v>REMOÇÃO DE TRAMA METÁLICA OU DE MADEIRA PARA FORRO, DE FORMA MANUAL, SEM REAPROVEITAMENTO. AF_12/2017</v>
          </cell>
          <cell r="C6534" t="str">
            <v>M2</v>
          </cell>
          <cell r="D6534">
            <v>2.2200000000000002</v>
          </cell>
        </row>
        <row r="6535">
          <cell r="A6535">
            <v>97643</v>
          </cell>
          <cell r="B6535" t="str">
            <v>REMOÇÃO DE PISO DE MADEIRA (ASSOALHO E BARROTE), DE FORMA MANUAL, SEM REAPROVEITAMENTO. AF_12/2017</v>
          </cell>
          <cell r="C6535" t="str">
            <v>M2</v>
          </cell>
          <cell r="D6535">
            <v>18.87</v>
          </cell>
        </row>
        <row r="6536">
          <cell r="A6536">
            <v>97644</v>
          </cell>
          <cell r="B6536" t="str">
            <v>REMOÇÃO DE PORTAS, DE FORMA MANUAL, SEM REAPROVEITAMENTO. AF_12/2017</v>
          </cell>
          <cell r="C6536" t="str">
            <v>M2</v>
          </cell>
          <cell r="D6536">
            <v>7.11</v>
          </cell>
        </row>
        <row r="6537">
          <cell r="A6537">
            <v>97645</v>
          </cell>
          <cell r="B6537" t="str">
            <v>REMOÇÃO DE JANELAS, DE FORMA MANUAL, SEM REAPROVEITAMENTO. AF_12/2017</v>
          </cell>
          <cell r="C6537" t="str">
            <v>M2</v>
          </cell>
          <cell r="D6537">
            <v>25.94</v>
          </cell>
        </row>
        <row r="6538">
          <cell r="A6538">
            <v>97647</v>
          </cell>
          <cell r="B6538" t="str">
            <v>REMOÇÃO DE TELHAS, DE FIBROCIMENTO, METÁLICA E CERÂMICA, DE FORMA MANUAL, SEM REAPROVEITAMENTO. AF_12/2017</v>
          </cell>
          <cell r="C6538" t="str">
            <v>M2</v>
          </cell>
          <cell r="D6538">
            <v>2.65</v>
          </cell>
        </row>
        <row r="6539">
          <cell r="A6539">
            <v>97648</v>
          </cell>
          <cell r="B6539" t="str">
            <v>REMOÇÃO DE PROTEÇÃO TÉRMICA PARA COBERTURA EM EPS, DE FORMA MANUAL, SEM REAPROVEITAMENTO. AF_12/2017</v>
          </cell>
          <cell r="C6539" t="str">
            <v>M2</v>
          </cell>
          <cell r="D6539">
            <v>1.52</v>
          </cell>
        </row>
        <row r="6540">
          <cell r="A6540">
            <v>97649</v>
          </cell>
          <cell r="B6540" t="str">
            <v>REMOÇÃO DE TELHAS DE FIBROCIMENTO, METÁLICA E CERÂMICA, DE FORMA MECANIZADA, COM USO DE GUINDASTE, SEM REAPROVEITAMENTO. AF_12/2017</v>
          </cell>
          <cell r="C6540" t="str">
            <v>M2</v>
          </cell>
          <cell r="D6540">
            <v>3.38</v>
          </cell>
        </row>
        <row r="6541">
          <cell r="A6541">
            <v>97650</v>
          </cell>
          <cell r="B6541" t="str">
            <v>REMOÇÃO DE TRAMA DE MADEIRA PARA COBERTURA, DE FORMA MANUAL, SEM REAPROVEITAMENTO. AF_12/2017</v>
          </cell>
          <cell r="C6541" t="str">
            <v>M2</v>
          </cell>
          <cell r="D6541">
            <v>5.7</v>
          </cell>
        </row>
        <row r="6542">
          <cell r="A6542">
            <v>97651</v>
          </cell>
          <cell r="B6542" t="str">
            <v>REMOÇÃO DE TESOURAS DE MADEIRA, COM VÃO MENOR QUE 8M, DE FORMA MANUAL, SEM REAPROVEITAMENTO. AF_12/2017</v>
          </cell>
          <cell r="C6542" t="str">
            <v>UN</v>
          </cell>
          <cell r="D6542">
            <v>63.08</v>
          </cell>
        </row>
        <row r="6543">
          <cell r="A6543">
            <v>97652</v>
          </cell>
          <cell r="B6543" t="str">
            <v>REMOÇÃO DE TESOURAS DE MADEIRA, COM VÃO MAIOR OU IGUAL A 8M, DE FORMA MANUAL, SEM REAPROVEITAMENTO. AF_12/2017</v>
          </cell>
          <cell r="C6543" t="str">
            <v>UN</v>
          </cell>
          <cell r="D6543">
            <v>143</v>
          </cell>
        </row>
        <row r="6544">
          <cell r="A6544">
            <v>97653</v>
          </cell>
          <cell r="B6544" t="str">
            <v>REMOÇÃO DE TESOURAS DE MADEIRA, COM VÃO MENOR QUE 8M, DE FORMA MECANIZADA, COM REAPROVEITAMENTO. AF_12/2017</v>
          </cell>
          <cell r="C6544" t="str">
            <v>UN</v>
          </cell>
          <cell r="D6544">
            <v>104.76</v>
          </cell>
        </row>
        <row r="6545">
          <cell r="A6545">
            <v>97654</v>
          </cell>
          <cell r="B6545" t="str">
            <v>REMOÇÃO DE TESOURAS DE MADEIRA, COM VÃO MAIOR OU IGUAL A 8M, DE FORMA MECANIZADA, COM REAPROVEITAMENTO. AF_12/2017</v>
          </cell>
          <cell r="C6545" t="str">
            <v>UN</v>
          </cell>
          <cell r="D6545">
            <v>126.65</v>
          </cell>
        </row>
        <row r="6546">
          <cell r="A6546">
            <v>97655</v>
          </cell>
          <cell r="B6546" t="str">
            <v>REMOÇÃO DE TRAMA METÁLICA PARA COBERTURA, DE FORMA MANUAL, SEM REAPROVEITAMENTO. AF_12/2017</v>
          </cell>
          <cell r="C6546" t="str">
            <v>M2</v>
          </cell>
          <cell r="D6546">
            <v>18.68</v>
          </cell>
        </row>
        <row r="6547">
          <cell r="A6547">
            <v>97656</v>
          </cell>
          <cell r="B6547" t="str">
            <v>REMOÇÃO DE TESOURAS METÁLICAS, COM VÃO MENOR QUE 8M, DE FORMA MANUAL, SEM REAPROVEITAMENTO. AF_12/2017</v>
          </cell>
          <cell r="C6547" t="str">
            <v>UN</v>
          </cell>
          <cell r="D6547">
            <v>182.36</v>
          </cell>
        </row>
        <row r="6548">
          <cell r="A6548">
            <v>97657</v>
          </cell>
          <cell r="B6548" t="str">
            <v>REMOÇÃO DE TESOURAS METÁLICAS, COM VÃO MAIOR OU IGUAL A 8M, DE FORMA MANUAL, SEM REAPROVEITAMENTO. AF_12/2017</v>
          </cell>
          <cell r="C6548" t="str">
            <v>UN</v>
          </cell>
          <cell r="D6548">
            <v>361.46</v>
          </cell>
        </row>
        <row r="6549">
          <cell r="A6549">
            <v>97658</v>
          </cell>
          <cell r="B6549" t="str">
            <v>REMOÇÃO DE TESOURAS METÁLICAS, COM VÃO MENOR QUE 8M, DE FORMA MECANIZADA, COM REAPROVEITAMENTO. AF_12/2017</v>
          </cell>
          <cell r="C6549" t="str">
            <v>UN</v>
          </cell>
          <cell r="D6549">
            <v>149.16999999999999</v>
          </cell>
        </row>
        <row r="6550">
          <cell r="A6550">
            <v>97659</v>
          </cell>
          <cell r="B6550" t="str">
            <v>REMOÇÃO DE TESOURAS METÁLICAS, COM VÃO MAIOR OU IGUAL A 8M, DE FORMA MECANIZADA, COM REAPROVEITAMENTO. AF_12/2017</v>
          </cell>
          <cell r="C6550" t="str">
            <v>UN</v>
          </cell>
          <cell r="D6550">
            <v>199.2</v>
          </cell>
        </row>
        <row r="6551">
          <cell r="A6551">
            <v>97660</v>
          </cell>
          <cell r="B6551" t="str">
            <v>REMOÇÃO DE INTERRUPTORES/TOMADAS ELÉTRICAS, DE FORMA MANUAL, SEM REAPROVEITAMENTO. AF_12/2017</v>
          </cell>
          <cell r="C6551" t="str">
            <v>UN</v>
          </cell>
          <cell r="D6551">
            <v>0.51</v>
          </cell>
        </row>
        <row r="6552">
          <cell r="A6552">
            <v>97661</v>
          </cell>
          <cell r="B6552" t="str">
            <v>REMOÇÃO DE CABOS ELÉTRICOS, DE FORMA MANUAL, SEM REAPROVEITAMENTO. AF_12/2017</v>
          </cell>
          <cell r="C6552" t="str">
            <v>M</v>
          </cell>
          <cell r="D6552">
            <v>0.51</v>
          </cell>
        </row>
        <row r="6553">
          <cell r="A6553">
            <v>97662</v>
          </cell>
          <cell r="B6553" t="str">
            <v>REMOÇÃO DE TUBULAÇÕES (TUBOS E CONEXÕES) DE ÁGUA FRIA, DE FORMA MANUAL, SEM REAPROVEITAMENTO. AF_12/2017</v>
          </cell>
          <cell r="C6553" t="str">
            <v>M</v>
          </cell>
          <cell r="D6553">
            <v>0.37</v>
          </cell>
        </row>
        <row r="6554">
          <cell r="A6554">
            <v>97663</v>
          </cell>
          <cell r="B6554" t="str">
            <v>REMOÇÃO DE LOUÇAS, DE FORMA MANUAL, SEM REAPROVEITAMENTO. AF_12/2017</v>
          </cell>
          <cell r="C6554" t="str">
            <v>UN</v>
          </cell>
          <cell r="D6554">
            <v>9.49</v>
          </cell>
        </row>
        <row r="6555">
          <cell r="A6555">
            <v>97664</v>
          </cell>
          <cell r="B6555" t="str">
            <v>REMOÇÃO DE ACESSÓRIOS, DE FORMA MANUAL, SEM REAPROVEITAMENTO. AF_12/2017</v>
          </cell>
          <cell r="C6555" t="str">
            <v>UN</v>
          </cell>
          <cell r="D6555">
            <v>1.18</v>
          </cell>
        </row>
        <row r="6556">
          <cell r="A6556">
            <v>97665</v>
          </cell>
          <cell r="B6556" t="str">
            <v>REMOÇÃO DE LUMINÁRIAS, DE FORMA MANUAL, SEM REAPROVEITAMENTO. AF_12/2017</v>
          </cell>
          <cell r="C6556" t="str">
            <v>UN</v>
          </cell>
          <cell r="D6556">
            <v>1</v>
          </cell>
        </row>
        <row r="6557">
          <cell r="A6557">
            <v>97666</v>
          </cell>
          <cell r="B6557" t="str">
            <v>REMOÇÃO DE METAIS SANITÁRIOS, DE FORMA MANUAL, SEM REAPROVEITAMENTO. AF_12/2017</v>
          </cell>
          <cell r="C6557" t="str">
            <v>UN</v>
          </cell>
          <cell r="D6557">
            <v>6.92</v>
          </cell>
        </row>
        <row r="6558">
          <cell r="A6558">
            <v>95967</v>
          </cell>
          <cell r="B6558" t="str">
            <v>SERVIÇOS TÉCNICOS ESPECIALIZADOS PARA ACOMPANHAMENTO DE EXECUÇÃO DE FUNDAÇÕES PROFUNDAS E ESTRUTURAS DE CONTENÇÃO</v>
          </cell>
          <cell r="C6558" t="str">
            <v>H</v>
          </cell>
          <cell r="D6558">
            <v>130.22</v>
          </cell>
        </row>
        <row r="6559">
          <cell r="A6559">
            <v>99058</v>
          </cell>
          <cell r="B6559" t="str">
            <v>LOCAÇÃO DE PONTO PARA REFERÊNCIA TOPOGRÁFICA. AF_10/2018</v>
          </cell>
          <cell r="C6559" t="str">
            <v>UN</v>
          </cell>
          <cell r="D6559">
            <v>6.26</v>
          </cell>
        </row>
        <row r="6560">
          <cell r="A6560">
            <v>99059</v>
          </cell>
          <cell r="B6560" t="str">
            <v>LOCACAO CONVENCIONAL DE OBRA, UTILIZANDO GABARITO DE TÁBUAS CORRIDAS PONTALETADAS A CADA 2,00M -  2 UTILIZAÇÕES. AF_10/2018</v>
          </cell>
          <cell r="C6560" t="str">
            <v>M</v>
          </cell>
          <cell r="D6560">
            <v>47.62</v>
          </cell>
        </row>
        <row r="6561">
          <cell r="A6561">
            <v>99060</v>
          </cell>
          <cell r="B6561" t="str">
            <v>LOCAÇÃO COM CAVALETE COM ALTURA DE 1,00 M - 2 UTILIZAÇÕES. AF_10/2018</v>
          </cell>
          <cell r="C6561" t="str">
            <v>UN</v>
          </cell>
          <cell r="D6561">
            <v>123.3</v>
          </cell>
        </row>
        <row r="6562">
          <cell r="A6562">
            <v>99061</v>
          </cell>
          <cell r="B6562" t="str">
            <v>LOCAÇÃO COM CAVALETE COM ALTURA DE 0,50 M - 2 UTILIZAÇÕES. AF_10/2018</v>
          </cell>
          <cell r="C6562" t="str">
            <v>UN</v>
          </cell>
          <cell r="D6562">
            <v>83.23</v>
          </cell>
        </row>
        <row r="6563">
          <cell r="A6563">
            <v>99062</v>
          </cell>
          <cell r="B6563" t="str">
            <v>MARCAÇÃO DE PONTOS EM GABARITO OU CAVALETE. AF_10/2018</v>
          </cell>
          <cell r="C6563" t="str">
            <v>UN</v>
          </cell>
          <cell r="D6563">
            <v>1.99</v>
          </cell>
        </row>
        <row r="6564">
          <cell r="A6564">
            <v>99063</v>
          </cell>
          <cell r="B6564" t="str">
            <v>LOCAÇÃO DE REDE DE ÁGUA OU ESGOTO. AF_10/2018</v>
          </cell>
          <cell r="C6564" t="str">
            <v>M</v>
          </cell>
          <cell r="D6564">
            <v>4.16</v>
          </cell>
        </row>
        <row r="6565">
          <cell r="A6565">
            <v>99064</v>
          </cell>
          <cell r="B6565" t="str">
            <v>LOCAÇÃO DE PAVIMENTAÇÃO. AF_10/2018</v>
          </cell>
          <cell r="C6565" t="str">
            <v>M</v>
          </cell>
          <cell r="D6565">
            <v>0.31</v>
          </cell>
        </row>
        <row r="6566">
          <cell r="A6566">
            <v>93588</v>
          </cell>
          <cell r="B6566" t="str">
            <v>TRANSPORTE COM CAMINHÃO BASCULANTE DE 10 M³, EM VIA URBANA EM LEITO NATURAL (UNIDADE: M3XKM). AF_07/2020</v>
          </cell>
          <cell r="C6566" t="str">
            <v>M3XKM</v>
          </cell>
          <cell r="D6566">
            <v>2.14</v>
          </cell>
        </row>
        <row r="6567">
          <cell r="A6567">
            <v>93589</v>
          </cell>
          <cell r="B6567" t="str">
            <v>TRANSPORTE COM CAMINHÃO BASCULANTE DE 10 M³, EM VIA URBANA EM REVESTIMENTO PRIMÁRIO (UNIDADE: M3XKM). AF_07/2020</v>
          </cell>
          <cell r="C6567" t="str">
            <v>M3XKM</v>
          </cell>
          <cell r="D6567">
            <v>1.84</v>
          </cell>
        </row>
        <row r="6568">
          <cell r="A6568">
            <v>93590</v>
          </cell>
          <cell r="B6568" t="str">
            <v>TRANSPORTE COM CAMINHÃO BASCULANTE DE 10 M³, EM VIA URBANA PAVIMENTADA, ADICIONAL PARA DMT EXCEDENTE A 30 KM (UNIDADE: M3XKM). AF_07/2020</v>
          </cell>
          <cell r="C6568" t="str">
            <v>M3XKM</v>
          </cell>
          <cell r="D6568">
            <v>0.67</v>
          </cell>
        </row>
        <row r="6569">
          <cell r="A6569">
            <v>93591</v>
          </cell>
          <cell r="B6569" t="str">
            <v>TRANSPORTE COM CAMINHÃO BASCULANTE DE 14 M³, EM VIA URBANA EM LEITO NATURAL (UNIDADE: M3XKM). AF_07/2020</v>
          </cell>
          <cell r="C6569" t="str">
            <v>M3XKM</v>
          </cell>
          <cell r="D6569">
            <v>2.34</v>
          </cell>
        </row>
        <row r="6570">
          <cell r="A6570">
            <v>93592</v>
          </cell>
          <cell r="B6570" t="str">
            <v>TRANSPORTE COM CAMINHÃO BASCULANTE DE 14 M³, EM VIA URBANA EM REVESTIMENTO PRIMÁRIO (UNIDADE: M3XKM). AF_07/2020</v>
          </cell>
          <cell r="C6570" t="str">
            <v>M3XKM</v>
          </cell>
          <cell r="D6570">
            <v>2.0299999999999998</v>
          </cell>
        </row>
        <row r="6571">
          <cell r="A6571">
            <v>93593</v>
          </cell>
          <cell r="B6571" t="str">
            <v>TRANSPORTE COM CAMINHÃO BASCULANTE DE 14 M³, EM VIA URBANA PAVIMENTADA, ADICIONAL PARA DMT EXCEDENTE A 30 KM (UNIDADE: M3XKM). AF_07/2020</v>
          </cell>
          <cell r="C6571" t="str">
            <v>M3XKM</v>
          </cell>
          <cell r="D6571">
            <v>0.74</v>
          </cell>
        </row>
        <row r="6572">
          <cell r="A6572">
            <v>93594</v>
          </cell>
          <cell r="B6572" t="str">
            <v>TRANSPORTE COM CAMINHÃO BASCULANTE DE 10 M³, EM VIA URBANA EM LEITO NATURAL (UNIDADE: TXKM). AF_07/2020</v>
          </cell>
          <cell r="C6572" t="str">
            <v>TXKM</v>
          </cell>
          <cell r="D6572">
            <v>1.42</v>
          </cell>
        </row>
        <row r="6573">
          <cell r="A6573">
            <v>93595</v>
          </cell>
          <cell r="B6573" t="str">
            <v>TRANSPORTE COM CAMINHÃO BASCULANTE DE 10 M³, EM VIA URBANA EM REVESTIMENTO PRIMÁRIO (UNIDADE: TXKM). AF_07/2020</v>
          </cell>
          <cell r="C6573" t="str">
            <v>TXKM</v>
          </cell>
          <cell r="D6573">
            <v>1.24</v>
          </cell>
        </row>
        <row r="6574">
          <cell r="A6574">
            <v>93596</v>
          </cell>
          <cell r="B6574" t="str">
            <v>TRANSPORTE COM CAMINHÃO BASCULANTE DE 10 M³, EM VIA URBANA PAVIMENTADA, ADICIONAL PARA DMT EXCEDENTE A 30 KM (UNIDADE: TXKM). AF_07/2020</v>
          </cell>
          <cell r="C6574" t="str">
            <v>TXKM</v>
          </cell>
          <cell r="D6574">
            <v>0.44</v>
          </cell>
        </row>
        <row r="6575">
          <cell r="A6575">
            <v>93597</v>
          </cell>
          <cell r="B6575" t="str">
            <v>TRANSPORTE COM CAMINHÃO BASCULANTE DE 14 M³, EM VIA URBANA EM LEITO NATURAL (UNIDADE: TXKM). AF_07/2020</v>
          </cell>
          <cell r="C6575" t="str">
            <v>TXKM</v>
          </cell>
          <cell r="D6575">
            <v>1.56</v>
          </cell>
        </row>
        <row r="6576">
          <cell r="A6576">
            <v>93598</v>
          </cell>
          <cell r="B6576" t="str">
            <v>TRANSPORTE COM CAMINHÃO BASCULANTE DE 14 M³, EM VIA URBANA EM REVESTIMENTO PRIMÁRIO (UNIDADE: TXKM). AF_07/2020</v>
          </cell>
          <cell r="C6576" t="str">
            <v>TXKM</v>
          </cell>
          <cell r="D6576">
            <v>1.34</v>
          </cell>
        </row>
        <row r="6577">
          <cell r="A6577">
            <v>93599</v>
          </cell>
          <cell r="B6577" t="str">
            <v>TRANSPORTE COM CAMINHÃO BASCULANTE DE 14 M³, EM VIA URBANA PAVIMENTADA, ADICIONAL PARA DMT EXCEDENTE A 30 KM (UNIDADE: TXKM). AF_07/2020</v>
          </cell>
          <cell r="C6577" t="str">
            <v>TXKM</v>
          </cell>
          <cell r="D6577">
            <v>0.5</v>
          </cell>
        </row>
        <row r="6578">
          <cell r="A6578">
            <v>95425</v>
          </cell>
          <cell r="B6578" t="str">
            <v>TRANSPORTE COM CAMINHÃO BASCULANTE DE 18 M³, EM VIA URBANA EM LEITO NATURAL (UNIDADE: M3XKM). AF_07/2020</v>
          </cell>
          <cell r="C6578" t="str">
            <v>M3XKM</v>
          </cell>
          <cell r="D6578">
            <v>2.0099999999999998</v>
          </cell>
        </row>
        <row r="6579">
          <cell r="A6579">
            <v>95426</v>
          </cell>
          <cell r="B6579" t="str">
            <v>TRANSPORTE COM CAMINHÃO BASCULANTE DE 18 M³, EM VIA URBANA EM REVESTIMENTO PRIMÁRIO (UNIDADE: M3XKM). AF_07/2020</v>
          </cell>
          <cell r="C6579" t="str">
            <v>M3XKM</v>
          </cell>
          <cell r="D6579">
            <v>1.73</v>
          </cell>
        </row>
        <row r="6580">
          <cell r="A6580">
            <v>95427</v>
          </cell>
          <cell r="B6580" t="str">
            <v>TRANSPORTE COM CAMINHÃO BASCULANTE DE 18 M³, EM VIA URBANA PAVIMENTADA, ADICIONAL PARA DMT EXCEDENTE A 30 KM (UNIDADE: M3XKM). AF_07/2020</v>
          </cell>
          <cell r="C6580" t="str">
            <v>M3XKM</v>
          </cell>
          <cell r="D6580">
            <v>0.65</v>
          </cell>
        </row>
        <row r="6581">
          <cell r="A6581">
            <v>95428</v>
          </cell>
          <cell r="B6581" t="str">
            <v>TRANSPORTE COM CAMINHÃO BASCULANTE DE 18 M³, EM VIA URBANA EM LEITO NATURAL (UNIDADE: TXKM). AF_07/2020</v>
          </cell>
          <cell r="C6581" t="str">
            <v>TXKM</v>
          </cell>
          <cell r="D6581">
            <v>1.35</v>
          </cell>
        </row>
        <row r="6582">
          <cell r="A6582">
            <v>95429</v>
          </cell>
          <cell r="B6582" t="str">
            <v>TRANSPORTE COM CAMINHÃO BASCULANTE DE 18 M³, EM VIA URBANA EM REVESTIMENTO PRIMÁRIO (UNIDADE: TXKM). AF_07/2020</v>
          </cell>
          <cell r="C6582" t="str">
            <v>TXKM</v>
          </cell>
          <cell r="D6582">
            <v>1.17</v>
          </cell>
        </row>
        <row r="6583">
          <cell r="A6583">
            <v>95430</v>
          </cell>
          <cell r="B6583" t="str">
            <v>TRANSPORTE COM CAMINHÃO BASCULANTE DE 18 M³, EM VIA URBANA PAVIMENTADA, ADICIONAL PARA DMT EXCEDENTE A 30 KM (UNIDADE: TXKM). AF_07/2020</v>
          </cell>
          <cell r="C6583" t="str">
            <v>TXKM</v>
          </cell>
          <cell r="D6583">
            <v>0.41</v>
          </cell>
        </row>
        <row r="6584">
          <cell r="A6584">
            <v>95875</v>
          </cell>
          <cell r="B6584" t="str">
            <v>TRANSPORTE COM CAMINHÃO BASCULANTE DE 10 M³, EM VIA URBANA PAVIMENTADA, DMT ATÉ 30 KM (UNIDADE: M3XKM). AF_07/2020</v>
          </cell>
          <cell r="C6584" t="str">
            <v>M3XKM</v>
          </cell>
          <cell r="D6584">
            <v>1.7</v>
          </cell>
        </row>
        <row r="6585">
          <cell r="A6585">
            <v>95876</v>
          </cell>
          <cell r="B6585" t="str">
            <v>TRANSPORTE COM CAMINHÃO BASCULANTE DE 14 M³, EM VIA URBANA PAVIMENTADA, DMT ATÉ 30 KM (UNIDADE: M3XKM). AF_07/2020</v>
          </cell>
          <cell r="C6585" t="str">
            <v>M3XKM</v>
          </cell>
          <cell r="D6585">
            <v>1.84</v>
          </cell>
        </row>
        <row r="6586">
          <cell r="A6586">
            <v>95877</v>
          </cell>
          <cell r="B6586" t="str">
            <v>TRANSPORTE COM CAMINHÃO BASCULANTE DE 18 M³, EM VIA URBANA PAVIMENTADA, DMT ATÉ 30 KM (UNIDADE: M3XKM). AF_07/2020</v>
          </cell>
          <cell r="C6586" t="str">
            <v>M3XKM</v>
          </cell>
          <cell r="D6586">
            <v>1.6</v>
          </cell>
        </row>
        <row r="6587">
          <cell r="A6587">
            <v>95878</v>
          </cell>
          <cell r="B6587" t="str">
            <v>TRANSPORTE COM CAMINHÃO BASCULANTE DE 10 M³, EM VIA URBANA PAVIMENTADA, DMT ATÉ 30 KM (UNIDADE: TXKM). AF_07/2020</v>
          </cell>
          <cell r="C6587" t="str">
            <v>TXKM</v>
          </cell>
          <cell r="D6587">
            <v>1.1399999999999999</v>
          </cell>
        </row>
        <row r="6588">
          <cell r="A6588">
            <v>95879</v>
          </cell>
          <cell r="B6588" t="str">
            <v>TRANSPORTE COM CAMINHÃO BASCULANTE DE 14 M³, EM VIA URBANA PAVIMENTADA, DMT ATÉ 30 KM (UNIDADE: TXKM). AF_07/2020</v>
          </cell>
          <cell r="C6588" t="str">
            <v>TXKM</v>
          </cell>
          <cell r="D6588">
            <v>1.25</v>
          </cell>
        </row>
        <row r="6589">
          <cell r="A6589">
            <v>95880</v>
          </cell>
          <cell r="B6589" t="str">
            <v>TRANSPORTE COM CAMINHÃO BASCULANTE DE 18 M³, EM VIA URBANA PAVIMENTADA, DMT ATÉ 30 KM (UNIDADE: TXKM). AF_07/2020</v>
          </cell>
          <cell r="C6589" t="str">
            <v>TXKM</v>
          </cell>
          <cell r="D6589">
            <v>1.07</v>
          </cell>
        </row>
        <row r="6590">
          <cell r="A6590">
            <v>97912</v>
          </cell>
          <cell r="B6590" t="str">
            <v>TRANSPORTE COM CAMINHÃO BASCULANTE DE 6 M³, EM VIA URBANA EM LEITO NATURAL (UNIDADE: M3XKM). AF_07/2020</v>
          </cell>
          <cell r="C6590" t="str">
            <v>M3XKM</v>
          </cell>
          <cell r="D6590">
            <v>3.01</v>
          </cell>
        </row>
        <row r="6591">
          <cell r="A6591">
            <v>97913</v>
          </cell>
          <cell r="B6591" t="str">
            <v>TRANSPORTE COM CAMINHÃO BASCULANTE DE 6 M³, EM VIA URBANA EM REVESTIMENTO PRIMÁRIO (UNIDADE: M3XKM). AF_07/2020</v>
          </cell>
          <cell r="C6591" t="str">
            <v>M3XKM</v>
          </cell>
          <cell r="D6591">
            <v>2.61</v>
          </cell>
        </row>
        <row r="6592">
          <cell r="A6592">
            <v>97914</v>
          </cell>
          <cell r="B6592" t="str">
            <v>TRANSPORTE COM CAMINHÃO BASCULANTE DE 6 M³, EM VIA URBANA PAVIMENTADA, DMT ATÉ 30 KM (UNIDADE: M3XKM). AF_07/2020</v>
          </cell>
          <cell r="C6592" t="str">
            <v>M3XKM</v>
          </cell>
          <cell r="D6592">
            <v>2.39</v>
          </cell>
        </row>
        <row r="6593">
          <cell r="A6593">
            <v>97915</v>
          </cell>
          <cell r="B6593" t="str">
            <v>TRANSPORTE COM CAMINHÃO BASCULANTE DE 6 M³, EM VIA URBANA PAVIMENTADA, ADICIONAL PARA DMT EXCEDENTE A 30 KM (UNIDADE: M3XKM). AF_07/2020</v>
          </cell>
          <cell r="C6593" t="str">
            <v>M3XKM</v>
          </cell>
          <cell r="D6593">
            <v>0.95</v>
          </cell>
        </row>
        <row r="6594">
          <cell r="A6594">
            <v>100937</v>
          </cell>
          <cell r="B6594" t="str">
            <v>TRANSPORTE COM CAMINHÃO BASCULANTE DE 6 M³, EM VIA INTERNA (DENTRO DO CANTEIRO - UNIDADE: M3XKM). AF_07/2020</v>
          </cell>
          <cell r="C6594" t="str">
            <v>M3XKM</v>
          </cell>
          <cell r="D6594">
            <v>7.19</v>
          </cell>
        </row>
        <row r="6595">
          <cell r="A6595">
            <v>100938</v>
          </cell>
          <cell r="B6595" t="str">
            <v>TRANSPORTE COM CAMINHÃO BASCULANTE DE 10 M³, EM VIA INTERNA (DENTRO DO CANTEIRO - UNIDADE: M3XKM). AF_07/2020</v>
          </cell>
          <cell r="C6595" t="str">
            <v>M3XKM</v>
          </cell>
          <cell r="D6595">
            <v>5.13</v>
          </cell>
        </row>
        <row r="6596">
          <cell r="A6596">
            <v>100939</v>
          </cell>
          <cell r="B6596" t="str">
            <v>TRANSPORTE COM CAMINHÃO BASCULANTE DE 14 M³, EM VIA INTERNA (DENTRO DO CANTEIRO - UNIDADE:M3XKM). AF_07/2020</v>
          </cell>
          <cell r="C6596" t="str">
            <v>M3XKM</v>
          </cell>
          <cell r="D6596">
            <v>5.61</v>
          </cell>
        </row>
        <row r="6597">
          <cell r="A6597">
            <v>100940</v>
          </cell>
          <cell r="B6597" t="str">
            <v>TRANSPORTE COM CAMINHÃO BASCULANTE DE 18 M³, EM VIA INTERNA (DENTRO DO CANTEIRO - UNIDADE: M3XKM). AF_07/2020</v>
          </cell>
          <cell r="C6597" t="str">
            <v>M3XKM</v>
          </cell>
          <cell r="D6597">
            <v>4.84</v>
          </cell>
        </row>
        <row r="6598">
          <cell r="A6598">
            <v>100941</v>
          </cell>
          <cell r="B6598" t="str">
            <v>TRANSPORTE COM CAMINHÃO BASCULANTE DE 6 M³, EM VIA INTERNA (DENTRO DO CANTEIRO - UNIDADE: TXKM). AF_07/2020</v>
          </cell>
          <cell r="C6598" t="str">
            <v>TXKM</v>
          </cell>
          <cell r="D6598">
            <v>4.79</v>
          </cell>
        </row>
        <row r="6599">
          <cell r="A6599">
            <v>100942</v>
          </cell>
          <cell r="B6599" t="str">
            <v>TRANSPORTE COM CAMINHÃO BASCULANTE DE 10 M³, EM VIA INTERNA A OBRA (UNIDADE: TXKM). AF_07/2020</v>
          </cell>
          <cell r="C6599" t="str">
            <v>TXKM</v>
          </cell>
          <cell r="D6599">
            <v>3.42</v>
          </cell>
        </row>
        <row r="6600">
          <cell r="A6600">
            <v>100943</v>
          </cell>
          <cell r="B6600" t="str">
            <v>TRANSPORTE COM CAMINHÃO BASCULANTE DE 14 M³, EM VIA INTERNA (DENTRO DO CANTEIRO - UNIDADE: TXKM). AF_07/2020</v>
          </cell>
          <cell r="C6600" t="str">
            <v>TXKM</v>
          </cell>
          <cell r="D6600">
            <v>3.73</v>
          </cell>
        </row>
        <row r="6601">
          <cell r="A6601">
            <v>100944</v>
          </cell>
          <cell r="B6601" t="str">
            <v>TRANSPORTE COM CAMINHÃO BASCULANTE DE 18 M³, EM VIA INTERNA (DENTRO DO CANTEIRO - UNIDADE: TXKM). AF_07/2020</v>
          </cell>
          <cell r="C6601" t="str">
            <v>TXKM</v>
          </cell>
          <cell r="D6601">
            <v>3.23</v>
          </cell>
        </row>
        <row r="6602">
          <cell r="A6602">
            <v>100945</v>
          </cell>
          <cell r="B6602" t="str">
            <v>TRANSPORTE COM CAMINHÃO CARROCERIA 9T, EM VIA URBANA EM LEITO NATURAL (UNIDADE: TXKM). AF_07/2020</v>
          </cell>
          <cell r="C6602" t="str">
            <v>TXKM</v>
          </cell>
          <cell r="D6602">
            <v>2.23</v>
          </cell>
        </row>
        <row r="6603">
          <cell r="A6603">
            <v>100946</v>
          </cell>
          <cell r="B6603" t="str">
            <v>TRANSPORTE COM CAMINHÃO CARROCERIA 9T, EM VIA URBANA EM REVESTIMENTO PRIMÁRIO (UNIDADE: TXKM). AF_07/2020</v>
          </cell>
          <cell r="C6603" t="str">
            <v>TXKM</v>
          </cell>
          <cell r="D6603">
            <v>1.93</v>
          </cell>
        </row>
        <row r="6604">
          <cell r="A6604">
            <v>100947</v>
          </cell>
          <cell r="B6604" t="str">
            <v>TRANSPORTE COM CAMINHÃO CARROCERIA 9T, EM VIA URBANA PAVIMENTADA, DMT ATÉ 30KM (UNIDADE: TXKM). AF_07/2020</v>
          </cell>
          <cell r="C6604" t="str">
            <v>TXKM</v>
          </cell>
          <cell r="D6604">
            <v>1.78</v>
          </cell>
        </row>
        <row r="6605">
          <cell r="A6605">
            <v>100948</v>
          </cell>
          <cell r="B6605" t="str">
            <v>TRANSPORTE COM CAMINHÃO CARROCERIA 9T, EM VIA URBANA PAVIMENTADA, ADICIONAL PARA DMT EXCEDENTE A 30 KM (UNIDADE: TXKM). AF_07/2020</v>
          </cell>
          <cell r="C6605" t="str">
            <v>TXKM</v>
          </cell>
          <cell r="D6605">
            <v>0.7</v>
          </cell>
        </row>
        <row r="6606">
          <cell r="A6606">
            <v>100949</v>
          </cell>
          <cell r="B6606" t="str">
            <v>TRANSPORTE COM CAMINHÃO CARROCERIA 9T, EM VIA INTERNA (DENTRO DO CANTEIRO - UNIDADE: TXKM). AF_07/2020</v>
          </cell>
          <cell r="C6606" t="str">
            <v>TXKM</v>
          </cell>
          <cell r="D6606">
            <v>5.33</v>
          </cell>
        </row>
        <row r="6607">
          <cell r="A6607">
            <v>100950</v>
          </cell>
          <cell r="B6607" t="str">
            <v>TRANSPORTE COM CAMINHÃO CARROCERIA COM GUINDAUTO (MUNCK),  MOMENTO MÁXIMO DE CARGA 11,7 TM, EM VIA URBANA EM LEITO NATURAL (UNIDADE: TXKM). AF_07/2020</v>
          </cell>
          <cell r="C6607" t="str">
            <v>TXKM</v>
          </cell>
          <cell r="D6607">
            <v>2.93</v>
          </cell>
        </row>
        <row r="6608">
          <cell r="A6608">
            <v>100951</v>
          </cell>
          <cell r="B6608" t="str">
            <v>TRANSPORTE COM CAMINHÃO CARROCERIA COM GUINDAUTO (MUNCK),  MOMENTO MÁXIMO DE CARGA 11,7 TM, EM VIA URBANA EM REVESTIMENTO PRIMÁRIO (UNIDADE: TXKM). AF_07/2020</v>
          </cell>
          <cell r="C6608" t="str">
            <v>TXKM</v>
          </cell>
          <cell r="D6608">
            <v>2.5299999999999998</v>
          </cell>
        </row>
        <row r="6609">
          <cell r="A6609">
            <v>100952</v>
          </cell>
          <cell r="B6609" t="str">
            <v>TRANSPORTE COM CAMINHÃO CARROCERIA COM GUINDAUTO (MUNCK),  MOMENTO MÁXIMO DE CARGA 11,7 TM, EM VIA URBANA PAVIMENTADA, DMT ATÉ 30KM (UNIDADE: TXKM). AF_07/2020</v>
          </cell>
          <cell r="C6609" t="str">
            <v>TXKM</v>
          </cell>
          <cell r="D6609">
            <v>2.3199999999999998</v>
          </cell>
        </row>
        <row r="6610">
          <cell r="A6610">
            <v>100953</v>
          </cell>
          <cell r="B6610" t="str">
            <v>TRANSPORTE COM CAMINHÃO CARROCERIA COM GUINDAUTO (MUNCK),  MOMENTO MÁXIMO DE CARGA 11,7 TM, EM VIA URBANA PAVIMENTADA, ADICIONAL PARA DMT EXCEDENTE A 30 KM (UNIDADE: TXKM). AF_07/2020</v>
          </cell>
          <cell r="C6610" t="str">
            <v>TXKM</v>
          </cell>
          <cell r="D6610">
            <v>0.92</v>
          </cell>
        </row>
        <row r="6611">
          <cell r="A6611">
            <v>100954</v>
          </cell>
          <cell r="B6611" t="str">
            <v>TRANSPORTE COM CAMINHÃO CARROCERIA COM GUINDAUTO (MUNCK),  MOMENTO MÁXIMO DE CARGA 11,7 TM, EM VIA INTERNA (DENTRO DO CANTEIRO - UNIDADE: TXKM). AF_07/2020</v>
          </cell>
          <cell r="C6611" t="str">
            <v>TXKM</v>
          </cell>
          <cell r="D6611">
            <v>6.96</v>
          </cell>
        </row>
        <row r="6612">
          <cell r="A6612">
            <v>100955</v>
          </cell>
          <cell r="B6612" t="str">
            <v>TRANSPORTE COM CAMINHÃO PIPA DE 6 M³, EM VIA URBANA EM LEITO NATURAL (UNIDADE: M3XKM). AF_07/2020</v>
          </cell>
          <cell r="C6612" t="str">
            <v>M3XKM</v>
          </cell>
          <cell r="D6612">
            <v>4.2699999999999996</v>
          </cell>
        </row>
        <row r="6613">
          <cell r="A6613">
            <v>100956</v>
          </cell>
          <cell r="B6613" t="str">
            <v>TRANSPORTE COM CAMINHÃO PIPA DE 6 M³, EM VIA URBANA EM REVESTIMENTO PRIMÁRIO (UNIDADE: M3XKM). AF_07/2020</v>
          </cell>
          <cell r="C6613" t="str">
            <v>M3XKM</v>
          </cell>
          <cell r="D6613">
            <v>3.71</v>
          </cell>
        </row>
        <row r="6614">
          <cell r="A6614">
            <v>100957</v>
          </cell>
          <cell r="B6614" t="str">
            <v>TRANSPORTE COM CAMINHÃO PIPA DE 6 M³, EM VIA URBANA PAVIMENTADA, DMT ATÉ 30KM (UNIDADE: M3XKM). AF_07/2020</v>
          </cell>
          <cell r="C6614" t="str">
            <v>M3XKM</v>
          </cell>
          <cell r="D6614">
            <v>3.39</v>
          </cell>
        </row>
        <row r="6615">
          <cell r="A6615">
            <v>100958</v>
          </cell>
          <cell r="B6615" t="str">
            <v>TRANSPORTE COM CAMINHÃO PIPA DE 6 M³, EM VIA URBANA PAVIMENTADA, ADICIONAL PARA DMT EXCEDENTE A 30 KM (UNIDADE: M3XKM). AF_07/2020</v>
          </cell>
          <cell r="C6615" t="str">
            <v>M3XKM</v>
          </cell>
          <cell r="D6615">
            <v>1.36</v>
          </cell>
        </row>
        <row r="6616">
          <cell r="A6616">
            <v>100959</v>
          </cell>
          <cell r="B6616" t="str">
            <v>TRANSPORTE COM CAMINHÃO PIPA DE 6 M³, EM VIA INTERNA (DENTRO DO CANTEIRO - UNIDADE: M3XKM). AF_07/2020</v>
          </cell>
          <cell r="C6616" t="str">
            <v>M3XKM</v>
          </cell>
          <cell r="D6616">
            <v>10.19</v>
          </cell>
        </row>
        <row r="6617">
          <cell r="A6617">
            <v>100960</v>
          </cell>
          <cell r="B6617" t="str">
            <v>TRANSPORTE COM CAMINHÃO PIPA DE 10 M³, EM VIA URBANA EM LEITO NATURAL (UNIDADE: M3XKM). AF_07/2020</v>
          </cell>
          <cell r="C6617" t="str">
            <v>M3XKM</v>
          </cell>
          <cell r="D6617">
            <v>3.11</v>
          </cell>
        </row>
        <row r="6618">
          <cell r="A6618">
            <v>100961</v>
          </cell>
          <cell r="B6618" t="str">
            <v>TRANSPORTE COM CAMINHÃO PIPA DE 10 M³, EM VIA URBANA EM REVESTIMENTO PRIMÁRIO (UNIDADE: M3XKM). AF_07/2020</v>
          </cell>
          <cell r="C6618" t="str">
            <v>M3XKM</v>
          </cell>
          <cell r="D6618">
            <v>2.69</v>
          </cell>
        </row>
        <row r="6619">
          <cell r="A6619">
            <v>100962</v>
          </cell>
          <cell r="B6619" t="str">
            <v>TRANSPORTE COM CAMINHÃO PIPA DE 10 M³, EM VIA URBANA PAVIMENTADA, DMT ATÉ 30KM (UNIDADE: M3XKM). AF_07/2020</v>
          </cell>
          <cell r="C6619" t="str">
            <v>M3XKM</v>
          </cell>
          <cell r="D6619">
            <v>2.4500000000000002</v>
          </cell>
        </row>
        <row r="6620">
          <cell r="A6620">
            <v>100963</v>
          </cell>
          <cell r="B6620" t="str">
            <v>TRANSPORTE COM CAMINHÃO PIPA DE 10 M³, EM VIA URBANA PAVIMENTADA, ADICIONAL PARA DMT EXCEDENTE A 30 KM (UNIDADE: M3XKM). AF_07/2020</v>
          </cell>
          <cell r="C6620" t="str">
            <v>M3XKM</v>
          </cell>
          <cell r="D6620">
            <v>0.97</v>
          </cell>
        </row>
        <row r="6621">
          <cell r="A6621">
            <v>100964</v>
          </cell>
          <cell r="B6621" t="str">
            <v>TRANSPORTE COM CAMINHÃO PIPA DE 10 M³, EM VIA INTERNA (DENTRO DO CANTEIRO - UNIDADE: M3XKM). AF_07/2020</v>
          </cell>
          <cell r="C6621" t="str">
            <v>M3XKM</v>
          </cell>
          <cell r="D6621">
            <v>7.46</v>
          </cell>
        </row>
        <row r="6622">
          <cell r="A6622">
            <v>100973</v>
          </cell>
          <cell r="B6622" t="str">
            <v>CARGA, MANOBRA E DESCARGA DE SOLOS E MATERIAIS GRANULARES EM CAMINHÃO BASCULANTE 6 M³ - CARGA COM PÁ CARREGADEIRA (CAÇAMBA DE 1,7 A 2,8 M³ / 128 HP) E DESCARGA LIVRE (UNIDADE: M3). AF_07/2020</v>
          </cell>
          <cell r="C6622" t="str">
            <v>M3</v>
          </cell>
          <cell r="D6622">
            <v>7.07</v>
          </cell>
        </row>
        <row r="6623">
          <cell r="A6623">
            <v>100974</v>
          </cell>
          <cell r="B6623" t="str">
            <v>CARGA, MANOBRA E DESCARGA DE SOLOS E MATERIAIS GRANULARES EM CAMINHÃO BASCULANTE 10 M³ - CARGA COM PÁ CARREGADEIRA (CAÇAMBA DE 1,7 A 2,8 M³ / 128 HP) E DESCARGA LIVRE (UNIDADE: M3). AF_07/2020</v>
          </cell>
          <cell r="C6623" t="str">
            <v>M3</v>
          </cell>
          <cell r="D6623">
            <v>6.16</v>
          </cell>
        </row>
        <row r="6624">
          <cell r="A6624">
            <v>100975</v>
          </cell>
          <cell r="B6624" t="str">
            <v>CARGA, MANOBRA E DESCARGA DE SOLOS E MATERIAIS GRANULARES EM CAMINHÃO BASCULANTE 14 M³ - CARGA COM PÁ CARREGADEIRA (CAÇAMBA DE 1,7 A 2,8 M³ / 128 HP) E DESCARGA LIVRE (UNIDADE: M3). AF_07/2020</v>
          </cell>
          <cell r="C6624" t="str">
            <v>M3</v>
          </cell>
          <cell r="D6624">
            <v>7.26</v>
          </cell>
        </row>
        <row r="6625">
          <cell r="A6625">
            <v>100965</v>
          </cell>
          <cell r="B6625" t="str">
            <v>TRANSPORTE COM CAMINHÃO TANQUE DE TRANSPORTE DE MATERIAL ASFÁLTICO DE 30000 L, EM VIA URBANA EM  LEITO NATURAL (UNIDADE: TXKM). AF_07/2020</v>
          </cell>
          <cell r="C6625" t="str">
            <v>TXKM</v>
          </cell>
          <cell r="D6625">
            <v>1.56</v>
          </cell>
        </row>
        <row r="6626">
          <cell r="A6626">
            <v>100966</v>
          </cell>
          <cell r="B6626" t="str">
            <v>TRANSPORTE COM CAMINHÃO TANQUE DE TRANSPORTE DE MATERIAL ASFÁLTICO DE 30000 L, EM VIA URBANA EM  REVESTIMENTO PRIMÁRIO (UNIDADE: TXKM). AF_07/2020</v>
          </cell>
          <cell r="C6626" t="str">
            <v>TXKM</v>
          </cell>
          <cell r="D6626">
            <v>1.34</v>
          </cell>
        </row>
        <row r="6627">
          <cell r="A6627">
            <v>100969</v>
          </cell>
          <cell r="B6627" t="str">
            <v>TRANSPORTE COM CAMINHÃO TANQUE DE TRANSPORTE DE MATERIAL ASFÁLTICO DE 20000 L, EM VIA URBANA EM LEITO NATURAL (UNIDADE: TXKM). AF_07/2020</v>
          </cell>
          <cell r="C6627" t="str">
            <v>TXKM</v>
          </cell>
          <cell r="D6627">
            <v>2.0699999999999998</v>
          </cell>
        </row>
        <row r="6628">
          <cell r="A6628">
            <v>100970</v>
          </cell>
          <cell r="B6628" t="str">
            <v>TRANSPORTE COM CAMINHÃO TANQUE DE TRANSPORTE DE MATERIAL ASFÁLTICO DE 20000 L, EM VIA URBANA EM  REVESTIMENTO PRIMÁRIO (UNIDADE: TXKM). AF_07/2020</v>
          </cell>
          <cell r="C6628" t="str">
            <v>TXKM</v>
          </cell>
          <cell r="D6628">
            <v>1.75</v>
          </cell>
        </row>
        <row r="6629">
          <cell r="A6629">
            <v>102330</v>
          </cell>
          <cell r="B6629" t="str">
            <v>TRANSPORTE COM CAMINHÃO TANQUE DE TRANSPORTE DE MATERIAL ASFÁLTICO DE 30000 L, EM VIA URBANA PAVIMENTADA, DMT ATÉ 30KM (UNIDADE: TXKM). AF_07/2020</v>
          </cell>
          <cell r="C6629" t="str">
            <v>TXKM</v>
          </cell>
          <cell r="D6629">
            <v>1.24</v>
          </cell>
        </row>
        <row r="6630">
          <cell r="A6630">
            <v>102331</v>
          </cell>
          <cell r="B6630" t="str">
            <v>TRANSPORTE COM CAMINHÃO TANQUE DE TRANSPORTE DE MATERIAL ASFÁLTICO DE 30000 L, EM VIA URBANA PAVIMENTADA, ADICIONAL PARA DMT EXCEDENTE A 30 KM (UNIDADE: TXKM). AF_07/2020</v>
          </cell>
          <cell r="C6630" t="str">
            <v>TXKM</v>
          </cell>
          <cell r="D6630">
            <v>0.49</v>
          </cell>
        </row>
        <row r="6631">
          <cell r="A6631">
            <v>102332</v>
          </cell>
          <cell r="B6631" t="str">
            <v>TRANSPORTE COM CAMINHÃO TANQUE DE TRANSPORTE DE MATERIAL ASFÁLTICO DE 20000 L, EM VIA URBANA PAVIMENTADA, DMT ATÉ 30KM (UNIDADE: TXKM). AF_07/2020</v>
          </cell>
          <cell r="C6631" t="str">
            <v>TXKM</v>
          </cell>
          <cell r="D6631">
            <v>1.63</v>
          </cell>
        </row>
        <row r="6632">
          <cell r="A6632">
            <v>102333</v>
          </cell>
          <cell r="B6632" t="str">
            <v>TRANSPORTE COM CAMINHÃO TANQUE DE TRANSPORTE DE MATERIAL ASFÁLTICO DE 20000 L, EM VIA URBANA PAVIMENTADA, ADICIONAL PARA DMT EXCEDENTE A 30 KM (UNIDADE: TXKM). AF_07/2020</v>
          </cell>
          <cell r="C6632" t="str">
            <v>TXKM</v>
          </cell>
          <cell r="D6632">
            <v>0.65</v>
          </cell>
        </row>
        <row r="6633">
          <cell r="A6633">
            <v>101019</v>
          </cell>
          <cell r="B6633" t="str">
            <v>CARGA, MANOBRA E DESCARGA MANUAL DE TUBOS PLÁSTICOS, DN MENOR OU IGUAL A 100 MM, EM CAMINHÃO CARROCERIA 9T. AF_07/2020</v>
          </cell>
          <cell r="C6633" t="str">
            <v>T</v>
          </cell>
          <cell r="D6633">
            <v>452.99</v>
          </cell>
        </row>
        <row r="6634">
          <cell r="A6634">
            <v>101479</v>
          </cell>
          <cell r="B6634" t="str">
            <v>CARGA, MANOBRA E DESCARGA MANUAL DE TUBOS PLÁSTICOS, DN 200 MM, EM CAMINHÃO CARROCERIA 9T. AF_07/2020</v>
          </cell>
          <cell r="C6634" t="str">
            <v>T</v>
          </cell>
          <cell r="D6634">
            <v>131.97999999999999</v>
          </cell>
        </row>
        <row r="6635">
          <cell r="A6635">
            <v>102568</v>
          </cell>
          <cell r="B6635" t="str">
            <v>CARGA, MANOBRA E DESCARGA MANUAL DE TUBOS PLÁSTICOS, DN 150 MM, EM CAMINHÃO CARROCERIA 9T. AF_06/2021</v>
          </cell>
          <cell r="C6635" t="str">
            <v>T</v>
          </cell>
          <cell r="D6635">
            <v>224.83</v>
          </cell>
        </row>
        <row r="6636">
          <cell r="A6636">
            <v>100976</v>
          </cell>
          <cell r="B6636" t="str">
            <v>CARGA, MANOBRA E DESCARGA DE SOLOS E MATERIAIS GRANULARES EM CAMINHÃO BASCULANTE 18 M³ - CARGA COM PÁ CARREGADEIRA (CAÇAMBA DE 1,7 A 2,8 M³ / 128 HP) E DESCARGA LIVRE (UNIDADE: M3). AF_07/2020</v>
          </cell>
          <cell r="C6636" t="str">
            <v>M3</v>
          </cell>
          <cell r="D6636">
            <v>7.2</v>
          </cell>
        </row>
        <row r="6637">
          <cell r="A6637">
            <v>100977</v>
          </cell>
          <cell r="B6637" t="str">
            <v>CARGA, MANOBRA E DESCARGA DE SOLOS E MATERIAIS GRANULARES EM CAMINHÃO BASCULANTE 6 M³ - CARGA COM ESCAVADEIRA HIDRÁULICA (CAÇAMBA DE 1,20 M³ / 155 HP) E DESCARGA LIVRE (UNIDADE: M3). AF_07/2020</v>
          </cell>
          <cell r="C6637" t="str">
            <v>M3</v>
          </cell>
          <cell r="D6637">
            <v>6.2</v>
          </cell>
        </row>
        <row r="6638">
          <cell r="A6638">
            <v>100978</v>
          </cell>
          <cell r="B6638" t="str">
            <v>CARGA, MANOBRA E DESCARGA DE SOLOS E MATERIAIS GRANULARES EM CAMINHÃO BASCULANTE 10 M³ - CARGA COM ESCAVADEIRA HIDRÁULICA (CAÇAMBA DE 1,20 M³ / 155 HP) E DESCARGA LIVRE (UNIDADE: M3). AF_07/2020</v>
          </cell>
          <cell r="C6638" t="str">
            <v>M3</v>
          </cell>
          <cell r="D6638">
            <v>5.07</v>
          </cell>
        </row>
        <row r="6639">
          <cell r="A6639">
            <v>100979</v>
          </cell>
          <cell r="B6639" t="str">
            <v>CARGA, MANOBRA E DESCARGA DE SOLOS E MATERIAIS GRANULARES EM CAMINHÃO BASCULANTE 14 M³ - CARGA COM ESCAVADEIRA HIDRÁULICA (CAÇAMBA DE 1,20 M³ / 155 HP) E DESCARGA LIVRE (UNIDADE: M3). AF_07/2020</v>
          </cell>
          <cell r="C6639" t="str">
            <v>M3</v>
          </cell>
          <cell r="D6639">
            <v>5.66</v>
          </cell>
        </row>
        <row r="6640">
          <cell r="A6640">
            <v>100980</v>
          </cell>
          <cell r="B6640" t="str">
            <v>CARGA, MANOBRA E DESCARGA DE SOLOS E MATERIAIS GRANULARES EM CAMINHÃO BASCULANTE 18 M³ - CARGA COM ESCAVADEIRA HIDRÁULICA (CAÇAMBA DE 1,20 M³ / 155 HP) E DESCARGA LIVRE (UNIDADE: M3). AF_07/2020</v>
          </cell>
          <cell r="C6640" t="str">
            <v>M3</v>
          </cell>
          <cell r="D6640">
            <v>5.41</v>
          </cell>
        </row>
        <row r="6641">
          <cell r="A6641">
            <v>100981</v>
          </cell>
          <cell r="B6641" t="str">
            <v>CARGA, MANOBRA E DESCARGA DE ENTULHO EM CAMINHÃO BASCULANTE 6 M³ - CARGA COM ESCAVADEIRA HIDRÁULICA  (CAÇAMBA DE 0,80 M³ / 111 HP) E DESCARGA LIVRE (UNIDADE: M3). AF_07/2020</v>
          </cell>
          <cell r="C6641" t="str">
            <v>M3</v>
          </cell>
          <cell r="D6641">
            <v>7.6</v>
          </cell>
        </row>
        <row r="6642">
          <cell r="A6642">
            <v>100982</v>
          </cell>
          <cell r="B6642" t="str">
            <v>CARGA, MANOBRA E DESCARGA DE ENTULHO EM CAMINHÃO BASCULANTE 10 M³ - CARGA COM ESCAVADEIRA HIDRÁULICA  (CAÇAMBA DE 0,80 M³ / 111 HP) E DESCARGA LIVRE (UNIDADE: M3). AF_07/2020</v>
          </cell>
          <cell r="C6642" t="str">
            <v>M3</v>
          </cell>
          <cell r="D6642">
            <v>6.62</v>
          </cell>
        </row>
        <row r="6643">
          <cell r="A6643">
            <v>100983</v>
          </cell>
          <cell r="B6643" t="str">
            <v>CARGA, MANOBRA E DESCARGA DE ENTULHO EM CAMINHÃO BASCULANTE 14 M³ - CARGA COM ESCAVADEIRA HIDRÁULICA  (CAÇAMBA DE 0,80 M³ / 111 HP) E DESCARGA LIVRE (UNIDADE: M3). AF_07/2020</v>
          </cell>
          <cell r="C6643" t="str">
            <v>M3</v>
          </cell>
          <cell r="D6643">
            <v>7.69</v>
          </cell>
        </row>
        <row r="6644">
          <cell r="A6644">
            <v>100984</v>
          </cell>
          <cell r="B6644" t="str">
            <v>CARGA, MANOBRA E DESCARGA DE ENTULHO EM CAMINHÃO BASCULANTE 18 M³ - CARGA COM ESCAVADEIRA HIDRÁULICA  (CAÇAMBA DE 0,80 M³ / 111 HP) E DESCARGA LIVRE (UNIDADE: M3). AF_07/2020</v>
          </cell>
          <cell r="C6644" t="str">
            <v>M3</v>
          </cell>
          <cell r="D6644">
            <v>7.61</v>
          </cell>
        </row>
        <row r="6645">
          <cell r="A6645">
            <v>100985</v>
          </cell>
          <cell r="B6645" t="str">
            <v>CARGA DE MISTURA ASFÁLTICA EM CAMINHÃO BASCULANTE 6 M³ (UNIDADE: M3). AF_07/2020</v>
          </cell>
          <cell r="C6645" t="str">
            <v>M3</v>
          </cell>
          <cell r="D6645">
            <v>5.97</v>
          </cell>
        </row>
        <row r="6646">
          <cell r="A6646">
            <v>100986</v>
          </cell>
          <cell r="B6646" t="str">
            <v>CARGA DE MISTURA ASFÁLTICA EM CAMINHÃO BASCULANTE 10 M³ (UNIDADE: M3). AF_07/2020</v>
          </cell>
          <cell r="C6646" t="str">
            <v>M3</v>
          </cell>
          <cell r="D6646">
            <v>6.19</v>
          </cell>
        </row>
        <row r="6647">
          <cell r="A6647">
            <v>100987</v>
          </cell>
          <cell r="B6647" t="str">
            <v>CARGA DE MISTURA ASFÁLTICA EM CAMINHÃO BASCULANTE 14 M³ (UNIDADE: M3). AF_07/2020</v>
          </cell>
          <cell r="C6647" t="str">
            <v>M3</v>
          </cell>
          <cell r="D6647">
            <v>8.84</v>
          </cell>
        </row>
        <row r="6648">
          <cell r="A6648">
            <v>100988</v>
          </cell>
          <cell r="B6648" t="str">
            <v>CARGA DE MISTURA ASFÁLTICA EM CAMINHÃO BASCULANTE 18 M³ (UNIDADE: M3). AF_07/2020</v>
          </cell>
          <cell r="C6648" t="str">
            <v>M3</v>
          </cell>
          <cell r="D6648">
            <v>9.48</v>
          </cell>
        </row>
        <row r="6649">
          <cell r="A6649">
            <v>100989</v>
          </cell>
          <cell r="B6649" t="str">
            <v>CARGA, MANOBRA E DESCARGA DE SOLOS E MATERIAIS GRANULARES EM CAMINHÃO BASCULANTE 6 M³ - CARGA COM PÁ CARREGADEIRA (CAÇAMBA DE 1,7 A 2,8 M³ / 128 HP) E DESCARGA LIVRE (UNIDADE: T). AF_07/2020</v>
          </cell>
          <cell r="C6649" t="str">
            <v>T</v>
          </cell>
          <cell r="D6649">
            <v>4.71</v>
          </cell>
        </row>
        <row r="6650">
          <cell r="A6650">
            <v>100990</v>
          </cell>
          <cell r="B6650" t="str">
            <v>CARGA, MANOBRA E DESCARGA DE SOLOS E MATERIAIS GRANULARES EM CAMINHÃO BASCULANTE 10 M³ - CARGA COM PÁ CARREGADEIRA (CAÇAMBA DE 1,7 A 2,8 M³ / 128 HP) E DESCARGA LIVRE (UNIDADE: T). AF_07/2020</v>
          </cell>
          <cell r="C6650" t="str">
            <v>T</v>
          </cell>
          <cell r="D6650">
            <v>4.12</v>
          </cell>
        </row>
        <row r="6651">
          <cell r="A6651">
            <v>100991</v>
          </cell>
          <cell r="B6651" t="str">
            <v>CARGA, MANOBRA E DESCARGA DE SOLOS E MATERIAIS GRANULARES EM CAMINHÃO BASCULANTE 14 M³ - CARGA COM PÁ CARREGADEIRA (CAÇAMBA DE 1,7 A 2,8 M³ / 128 HP) E DESCARGA LIVRE (UNIDADE: T). AF_07/2020</v>
          </cell>
          <cell r="C6651" t="str">
            <v>T</v>
          </cell>
          <cell r="D6651">
            <v>4.8600000000000003</v>
          </cell>
        </row>
        <row r="6652">
          <cell r="A6652">
            <v>100992</v>
          </cell>
          <cell r="B6652" t="str">
            <v>CARGA, MANOBRA E DESCARGA DE SOLOS E MATERIAIS GRANULARES EM CAMINHÃO BASCULANTE 18 M³ - CARGA COM PÁ CARREGADEIRA (CAÇAMBA DE 1,7 A 2,8 M³ / 128 HP) E DESCARGA LIVRE (UNIDADE: T). AF_07/2020</v>
          </cell>
          <cell r="C6652" t="str">
            <v>T</v>
          </cell>
          <cell r="D6652">
            <v>4.8099999999999996</v>
          </cell>
        </row>
        <row r="6653">
          <cell r="A6653">
            <v>100993</v>
          </cell>
          <cell r="B6653" t="str">
            <v>CARGA, MANOBRA E DESCARGA DE SOLOS E MATERIAIS GRANULARES EM CAMINHÃO BASCULANTE 6 M³ - CARGA COM ESCAVADEIRA HIDRÁULICA (CAÇAMBA DE 1,20 M³ / 155 HP) E DESCARGA LIVRE (UNIDADE: T). AF_07/2020</v>
          </cell>
          <cell r="C6653" t="str">
            <v>T</v>
          </cell>
          <cell r="D6653">
            <v>4.13</v>
          </cell>
        </row>
        <row r="6654">
          <cell r="A6654">
            <v>100994</v>
          </cell>
          <cell r="B6654" t="str">
            <v>CARGA, MANOBRA E DESCARGA DE SOLOS E MATERIAIS GRANULARES EM CAMINHÃO BASCULANTE 10 M³ - CARGA COM ESCAVADEIRA HIDRÁULICA (CAÇAMBA DE 1,20 M³ / 155 HP) E DESCARGA LIVRE (UNIDADE: T). AF_07/2020</v>
          </cell>
          <cell r="C6654" t="str">
            <v>T</v>
          </cell>
          <cell r="D6654">
            <v>3.36</v>
          </cell>
        </row>
        <row r="6655">
          <cell r="A6655">
            <v>100995</v>
          </cell>
          <cell r="B6655" t="str">
            <v>CARGA, MANOBRA E DESCARGA DE SOLOS E MATERIAIS GRANULARES EM CAMINHÃO BASCULANTE 14 M³ - CARGA COM ESCAVADEIRA HIDRÁULICA (CAÇAMBA DE 1,20 M³ / 155 HP) E DESCARGA LIVRE (UNIDADE: T). AF_07/2020</v>
          </cell>
          <cell r="C6655" t="str">
            <v>T</v>
          </cell>
          <cell r="D6655">
            <v>3.78</v>
          </cell>
        </row>
        <row r="6656">
          <cell r="A6656">
            <v>100996</v>
          </cell>
          <cell r="B6656" t="str">
            <v>CARGA, MANOBRA E DESCARGA DE SOLOS E MATERIAIS GRANULARES EM CAMINHÃO BASCULANTE 18 M³ - CARGA COM ESCAVADEIRA HIDRÁULICA (CAÇAMBA DE 1,20 M³ / 155 HP) E DESCARGA LIVRE (UNIDADE: T). AF_07/2020</v>
          </cell>
          <cell r="C6656" t="str">
            <v>T</v>
          </cell>
          <cell r="D6656">
            <v>3.6</v>
          </cell>
        </row>
        <row r="6657">
          <cell r="A6657">
            <v>100997</v>
          </cell>
          <cell r="B6657" t="str">
            <v>CARGA, MANOBRA E DESCARGA DE ENTULHO EM CAMINHÃO BASCULANTE 6 M³ - CARGA COM ESCAVADEIRA HIDRÁULICA  (CAÇAMBA DE 0,80 M³ / 111 HP) E DESCARGA LIVRE (UNIDADE: T). AF_07/2020</v>
          </cell>
          <cell r="C6657" t="str">
            <v>T</v>
          </cell>
          <cell r="D6657">
            <v>5.07</v>
          </cell>
        </row>
        <row r="6658">
          <cell r="A6658">
            <v>100998</v>
          </cell>
          <cell r="B6658" t="str">
            <v>CARGA, MANOBRA E DESCARGA DE ENTULHO EM CAMINHÃO BASCULANTE 10 M³ - CARGA COM ESCAVADEIRA HIDRÁULICA  (CAÇAMBA DE 0,80 M³ / 111 HP) E DESCARGA LIVRE (UNIDADE: T). AF_07/2020</v>
          </cell>
          <cell r="C6658" t="str">
            <v>T</v>
          </cell>
          <cell r="D6658">
            <v>4.42</v>
          </cell>
        </row>
        <row r="6659">
          <cell r="A6659">
            <v>100999</v>
          </cell>
          <cell r="B6659" t="str">
            <v>CARGA, MANOBRA E DESCARGA DE ENTULHO EM CAMINHÃO BASCULANTE 14 M³ - CARGA COM ESCAVADEIRA HIDRÁULICA  (CAÇAMBA DE 0,80 M³ / 111 HP) E DESCARGA LIVRE (UNIDADE: T). AF_07/2020</v>
          </cell>
          <cell r="C6659" t="str">
            <v>T</v>
          </cell>
          <cell r="D6659">
            <v>5.14</v>
          </cell>
        </row>
        <row r="6660">
          <cell r="A6660">
            <v>101000</v>
          </cell>
          <cell r="B6660" t="str">
            <v>CARGA, MANOBRA E DESCARGA DE ENTULHO EM CAMINHÃO BASCULANTE 18 M³ - CARGA COM ESCAVADEIRA HIDRÁULICA  (CAÇAMBA DE 0,80 M³ / 111 HP) E DESCARGA LIVRE (UNIDADE: T). AF_07/2020</v>
          </cell>
          <cell r="C6660" t="str">
            <v>T</v>
          </cell>
          <cell r="D6660">
            <v>5.07</v>
          </cell>
        </row>
        <row r="6661">
          <cell r="A6661">
            <v>101001</v>
          </cell>
          <cell r="B6661" t="str">
            <v>CARGA DE MISTURA ASFÁLTICA EM CAMINHÃO BASCULANTE 6 M³ (UNIDADE: T). AF_07/2020</v>
          </cell>
          <cell r="C6661" t="str">
            <v>T</v>
          </cell>
          <cell r="D6661">
            <v>3.98</v>
          </cell>
        </row>
        <row r="6662">
          <cell r="A6662">
            <v>101002</v>
          </cell>
          <cell r="B6662" t="str">
            <v>CARGA DE MISTURA ASFÁLTICA EM CAMINHÃO BASCULANTE 10 M³ (UNIDADE: T). AF_07/2020</v>
          </cell>
          <cell r="C6662" t="str">
            <v>T</v>
          </cell>
          <cell r="D6662">
            <v>4.12</v>
          </cell>
        </row>
        <row r="6663">
          <cell r="A6663">
            <v>101003</v>
          </cell>
          <cell r="B6663" t="str">
            <v>CARGA DE MISTURA ASFÁLTICA EM CAMINHÃO BASCULANTE 14 M³ (UNIDADE: T). AF_07/2020</v>
          </cell>
          <cell r="C6663" t="str">
            <v>T</v>
          </cell>
          <cell r="D6663">
            <v>5.88</v>
          </cell>
        </row>
        <row r="6664">
          <cell r="A6664">
            <v>101004</v>
          </cell>
          <cell r="B6664" t="str">
            <v>CARGA DE MISTURA ASFÁLTICA EM CAMINHÃO BASCULANTE 18 M³ (UNIDADE: T). AF_07/2020</v>
          </cell>
          <cell r="C6664" t="str">
            <v>T</v>
          </cell>
          <cell r="D6664">
            <v>6.32</v>
          </cell>
        </row>
        <row r="6665">
          <cell r="A6665">
            <v>101005</v>
          </cell>
          <cell r="B6665" t="str">
            <v>CARGA, MANOBRA E DESCARGA DE ÁGUA EM CAMINHÃO PIPA 6 M³. AF_07/2020</v>
          </cell>
          <cell r="C6665" t="str">
            <v>M3</v>
          </cell>
          <cell r="D6665">
            <v>16.260000000000002</v>
          </cell>
        </row>
        <row r="6666">
          <cell r="A6666">
            <v>101006</v>
          </cell>
          <cell r="B6666" t="str">
            <v>CARGA, MANOBRA E DESCARGA DE ÁGUA EM CAMINHÃO PIPA 10 M³. AF_07/2020</v>
          </cell>
          <cell r="C6666" t="str">
            <v>M3</v>
          </cell>
          <cell r="D6666">
            <v>17.690000000000001</v>
          </cell>
        </row>
        <row r="6667">
          <cell r="A6667">
            <v>101007</v>
          </cell>
          <cell r="B6667" t="str">
            <v>CARGA DE ÁGUA EM CAMINHÃO PIPA 6 M³. AF_07/2020</v>
          </cell>
          <cell r="C6667" t="str">
            <v>M3</v>
          </cell>
          <cell r="D6667">
            <v>4.71</v>
          </cell>
        </row>
        <row r="6668">
          <cell r="A6668">
            <v>101008</v>
          </cell>
          <cell r="B6668" t="str">
            <v>CARGA DE ÁGUA EM CAMINHÃO PIPA 10 M³. AF_07/2020</v>
          </cell>
          <cell r="C6668" t="str">
            <v>M3</v>
          </cell>
          <cell r="D6668">
            <v>4.68</v>
          </cell>
        </row>
        <row r="6669">
          <cell r="A6669">
            <v>101009</v>
          </cell>
          <cell r="B6669" t="str">
            <v>CARGA, MANOBRA E DESCARGA DE POSTE DE CONCRETO EM CAMINHÃO CARROCERIA COM GUINDAUTO (MUNCK) 11,7 TM. AF_07/2020</v>
          </cell>
          <cell r="C6669" t="str">
            <v>T</v>
          </cell>
          <cell r="D6669">
            <v>35.31</v>
          </cell>
        </row>
        <row r="6670">
          <cell r="A6670">
            <v>101010</v>
          </cell>
          <cell r="B6670" t="str">
            <v>CARGA, MANOBRA E DESCARGA DE PERFIL METÁLICO EM CAMINHÃO CARROCERIA COM GUINDAUTO (MUNCK) 11,7 TM. AF_07/2020</v>
          </cell>
          <cell r="C6670" t="str">
            <v>T</v>
          </cell>
          <cell r="D6670">
            <v>22.24</v>
          </cell>
        </row>
        <row r="6671">
          <cell r="A6671">
            <v>101013</v>
          </cell>
          <cell r="B6671" t="str">
            <v>CARGA, MANOBRA E DESCARGA DE TUBOS DE CONCRETO, DN MENOR OU IGUAL A 300 MM, EM CAMINHÃO CARROCERIA COM GUINDAUTO (MUNCK) 11,7 TM. AF_07/2020</v>
          </cell>
          <cell r="C6671" t="str">
            <v>T</v>
          </cell>
          <cell r="D6671">
            <v>36.75</v>
          </cell>
        </row>
        <row r="6672">
          <cell r="A6672">
            <v>101014</v>
          </cell>
          <cell r="B6672" t="str">
            <v>CARGA, MANOBRA E DESCARGA DE TUBOS DE CONCRETO, DN 400 MM, EM CAMINHÃO CARROCERIA COM GUINDAUTO (MUNCK) 11,7 TM. AF_07/2020</v>
          </cell>
          <cell r="C6672" t="str">
            <v>T</v>
          </cell>
          <cell r="D6672">
            <v>33.67</v>
          </cell>
        </row>
        <row r="6673">
          <cell r="A6673">
            <v>101015</v>
          </cell>
          <cell r="B6673" t="str">
            <v>CARGA, MANOBRA E DESCARGA DE TUBOS DE CONCRETO, DN 500 MM, EM CAMINHÃO CARROCERIA COM GUINDAUTO (MUNCK) 11,7 TM. AF_07/2020</v>
          </cell>
          <cell r="C6673" t="str">
            <v>T</v>
          </cell>
          <cell r="D6673">
            <v>27.65</v>
          </cell>
        </row>
        <row r="6674">
          <cell r="A6674">
            <v>101016</v>
          </cell>
          <cell r="B6674" t="str">
            <v>CARGA, MANOBRA E DESCARGA DE TUBOS METÁLICOS, DN MENOR OU IGUAL A 150 MM, EM CAMINHÃO CARROCERIA COM GUINDAUTO (MUNCK) 11,7 TM. AF_07/2020</v>
          </cell>
          <cell r="C6674" t="str">
            <v>T</v>
          </cell>
          <cell r="D6674">
            <v>32.020000000000003</v>
          </cell>
        </row>
        <row r="6675">
          <cell r="A6675">
            <v>101017</v>
          </cell>
          <cell r="B6675" t="str">
            <v>CARGA, MANOBRA E DESCARGA DE TUBOS METÁLICOS, DN 200 MM, EM CAMINHÃO CARROCERIA COM GUINDAUTO (MUNCK) 11,7 TM. AF_07/2020</v>
          </cell>
          <cell r="C6675" t="str">
            <v>T</v>
          </cell>
          <cell r="D6675">
            <v>24.27</v>
          </cell>
        </row>
        <row r="6676">
          <cell r="A6676">
            <v>101018</v>
          </cell>
          <cell r="B6676" t="str">
            <v>CARGA, MANOBRA E DESCARGA DE TUBOS METÁLICOS, DN 250 MM, EM CAMINHÃO CARROCERIA COM GUINDAUTO (MUNCK) 11,7 TM. AF_07/2020</v>
          </cell>
          <cell r="C6676" t="str">
            <v>T</v>
          </cell>
          <cell r="D6676">
            <v>19.940000000000001</v>
          </cell>
        </row>
        <row r="6677">
          <cell r="A6677">
            <v>101463</v>
          </cell>
          <cell r="B6677" t="str">
            <v>CARGA, MANOBRA E DESCARGA DE TUBOS DE CONCRETO, DN 600 MM, EM CAMINHÃO CARROCERIA COM GUINDAUTO (MUNCK) 11,7 TM. AF_07/2020</v>
          </cell>
          <cell r="C6677" t="str">
            <v>T</v>
          </cell>
          <cell r="D6677">
            <v>36.869999999999997</v>
          </cell>
        </row>
        <row r="6678">
          <cell r="A6678">
            <v>101464</v>
          </cell>
          <cell r="B6678" t="str">
            <v>CARGA, MANOBRA E DESCARGA DE TUBOS DE CONCRETO, DN 700 MM, EM CAMINHÃO CARROCERIA COM GUINDAUTO (MUNCK) 11,7 TM. AF_07/2020</v>
          </cell>
          <cell r="C6678" t="str">
            <v>T</v>
          </cell>
          <cell r="D6678">
            <v>28.31</v>
          </cell>
        </row>
        <row r="6679">
          <cell r="A6679">
            <v>101465</v>
          </cell>
          <cell r="B6679" t="str">
            <v>CARGA, MANOBRA E DESCARGA DE TUBOS DE CONCRETO, DN 800 MM, EM CAMINHÃO CARROCERIA COM GUINDAUTO (MUNCK) 11,7 TM. AF_07/2020</v>
          </cell>
          <cell r="C6679" t="str">
            <v>T</v>
          </cell>
          <cell r="D6679">
            <v>21.65</v>
          </cell>
        </row>
        <row r="6680">
          <cell r="A6680">
            <v>101466</v>
          </cell>
          <cell r="B6680" t="str">
            <v>CARGA, MANOBRA E DESCARGA DE TUBOS DE CONCRETO, DN 900 MM, EM CAMINHÃO CARROCERIA COM GUINDAUTO (MUNCK) 11,7 TM. AF_07/2020</v>
          </cell>
          <cell r="C6680" t="str">
            <v>T</v>
          </cell>
          <cell r="D6680">
            <v>17.61</v>
          </cell>
        </row>
        <row r="6681">
          <cell r="A6681">
            <v>101467</v>
          </cell>
          <cell r="B6681" t="str">
            <v>CARGA, MANOBRA E DESCARGA DE TUBOS DE CONCRETO, DN 1000 MM, EM CAMINHÃO CARROCERIA COM GUINDAUTO (MUNCK) 11,7 TM. AF_07/2020</v>
          </cell>
          <cell r="C6681" t="str">
            <v>T</v>
          </cell>
          <cell r="D6681">
            <v>14.73</v>
          </cell>
        </row>
        <row r="6682">
          <cell r="A6682">
            <v>101468</v>
          </cell>
          <cell r="B6682" t="str">
            <v>CARGA, MANOBRA E DESCARGA DE TUBOS DE CONCRETO, DN 1200 MM, EM CAMINHÃO CARROCERIA COM GUINDAUTO (MUNCK) 11,7 TM. AF_07/2020</v>
          </cell>
          <cell r="C6682" t="str">
            <v>T</v>
          </cell>
          <cell r="D6682">
            <v>13.47</v>
          </cell>
        </row>
        <row r="6683">
          <cell r="A6683">
            <v>101469</v>
          </cell>
          <cell r="B6683" t="str">
            <v>CARGA, MANOBRA E DESCARGA DE TUBOS METÁLICOS, DN 300 MM, EM CAMINHÃO CARROCERIA COM GUINDAUTO (MUNCK) 11,7 TM. AF_07/2020</v>
          </cell>
          <cell r="C6683" t="str">
            <v>T</v>
          </cell>
          <cell r="D6683">
            <v>30.17</v>
          </cell>
        </row>
        <row r="6684">
          <cell r="A6684">
            <v>101470</v>
          </cell>
          <cell r="B6684" t="str">
            <v>CARGA, MANOBRA E DESCARGA DE TUBOS METÁLICOS, DN 350 MM, EM CAMINHÃO CARROCERIA COM GUINDAUTO (MUNCK) 11,7 TM. AF_07/2020</v>
          </cell>
          <cell r="C6684" t="str">
            <v>T</v>
          </cell>
          <cell r="D6684">
            <v>23.95</v>
          </cell>
        </row>
        <row r="6685">
          <cell r="A6685">
            <v>101471</v>
          </cell>
          <cell r="B6685" t="str">
            <v>CARGA, MANOBRA E DESCARGA DE TUBOS METÁLICOS, DN 400 MM, EM CAMINHÃO CARROCERIA COM GUINDAUTO (MUNCK) 11,7 TM. AF_07/2020</v>
          </cell>
          <cell r="C6685" t="str">
            <v>T</v>
          </cell>
          <cell r="D6685">
            <v>20.54</v>
          </cell>
        </row>
        <row r="6686">
          <cell r="A6686">
            <v>101472</v>
          </cell>
          <cell r="B6686" t="str">
            <v>CARGA, MANOBRA E DESCARGA DE TUBOS METÁLICOS, DN 500 MM, EM CAMINHÃO CARROCERIA COM GUINDAUTO (MUNCK) 11,7 TM. AF_07/2020</v>
          </cell>
          <cell r="C6686" t="str">
            <v>T</v>
          </cell>
          <cell r="D6686">
            <v>15.99</v>
          </cell>
        </row>
        <row r="6687">
          <cell r="A6687">
            <v>101473</v>
          </cell>
          <cell r="B6687" t="str">
            <v>CARGA, MANOBRA E DESCARGA DE TUBOS METÁLICOS, DN 600 MM, EM CAMINHÃO CARROCERIA COM GUINDAUTO (MUNCK) 11,7 TM. AF_07/2020</v>
          </cell>
          <cell r="C6687" t="str">
            <v>T</v>
          </cell>
          <cell r="D6687">
            <v>23.02</v>
          </cell>
        </row>
        <row r="6688">
          <cell r="A6688">
            <v>101474</v>
          </cell>
          <cell r="B6688" t="str">
            <v>CARGA, MANOBRA E DESCARGA DE TUBOS METÁLICOS, DN 700 MM, EM CAMINHÃO CARROCERIA COM GUINDAUTO (MUNCK) 11,7 TM. AF_07/2020</v>
          </cell>
          <cell r="C6688" t="str">
            <v>T</v>
          </cell>
          <cell r="D6688">
            <v>16.48</v>
          </cell>
        </row>
        <row r="6689">
          <cell r="A6689">
            <v>101475</v>
          </cell>
          <cell r="B6689" t="str">
            <v>CARGA, MANOBRA E DESCARGA DE TUBOS METÁLICOS, DN 800 MM, EM CAMINHÃO CARROCERIA COM GUINDAUTO (MUNCK) 11,7 TM. AF_07/2020</v>
          </cell>
          <cell r="C6689" t="str">
            <v>T</v>
          </cell>
          <cell r="D6689">
            <v>14.61</v>
          </cell>
        </row>
        <row r="6690">
          <cell r="A6690">
            <v>101476</v>
          </cell>
          <cell r="B6690" t="str">
            <v>CARGA, MANOBRA E DESCARGA DE TUBOS METÁLICOS, DN 900 MM, EM CAMINHÃO CARROCERIA COM GUINDAUTO (MUNCK) 11,7 TM. AF_07/2020</v>
          </cell>
          <cell r="C6690" t="str">
            <v>T</v>
          </cell>
          <cell r="D6690">
            <v>13.03</v>
          </cell>
        </row>
        <row r="6691">
          <cell r="A6691">
            <v>101477</v>
          </cell>
          <cell r="B6691" t="str">
            <v>CARGA, MANOBRA E DESCARGA DE TUBOS METÁLICOS, DN 1000 MM, EM CAMINHÃO CARROCERIA COM GUINDAUTO (MUNCK) 11,7 TM. AF_07/2020</v>
          </cell>
          <cell r="C6691" t="str">
            <v>T</v>
          </cell>
          <cell r="D6691">
            <v>10.67</v>
          </cell>
        </row>
        <row r="6692">
          <cell r="A6692">
            <v>101478</v>
          </cell>
          <cell r="B6692" t="str">
            <v>CARGA, MANOBRA E DESCARGA DE TUBOS METÁLICOS, DN 1200 MM, EM CAMINHÃO CARROCERIA COM GUINDAUTO (MUNCK) 11,7 TM. AF_07/2020</v>
          </cell>
          <cell r="C6692" t="str">
            <v>T</v>
          </cell>
          <cell r="D6692">
            <v>9.08</v>
          </cell>
        </row>
        <row r="6693">
          <cell r="A6693">
            <v>101480</v>
          </cell>
          <cell r="B6693" t="str">
            <v>CARGA, MANOBRA E DESCARGA DE TUBOS PLÁSTICOS, DN 250 MM, EM CAMINHÃO CARROCERIA COM GUINDAUTO (MUNCK) 11,7 TM. AF_07/2020</v>
          </cell>
          <cell r="C6693" t="str">
            <v>T</v>
          </cell>
          <cell r="D6693">
            <v>53.95</v>
          </cell>
        </row>
        <row r="6694">
          <cell r="A6694">
            <v>101481</v>
          </cell>
          <cell r="B6694" t="str">
            <v>CARGA, MANOBRA E DESCARGA DE TUBOS PLÁSTICOS, DN 300 MM, EM CAMINHÃO CARROCERIA COM GUINDAUTO (MUNCK) 11,7 TM. AF_07/2020</v>
          </cell>
          <cell r="C6694" t="str">
            <v>T</v>
          </cell>
          <cell r="D6694">
            <v>38.96</v>
          </cell>
        </row>
        <row r="6695">
          <cell r="A6695">
            <v>101482</v>
          </cell>
          <cell r="B6695" t="str">
            <v>CARGA, MANOBRA E DESCARGA DE TUBOS PLÁSTICOS, DN 400 MM, EM CAMINHÃO CARROCERIA COM GUINDAUTO (MUNCK) 11,7 TM. AF_07/2020</v>
          </cell>
          <cell r="C6695" t="str">
            <v>T</v>
          </cell>
          <cell r="D6695">
            <v>29.13</v>
          </cell>
        </row>
        <row r="6696">
          <cell r="A6696">
            <v>101483</v>
          </cell>
          <cell r="B6696" t="str">
            <v>CARGA, MANOBRA E DESCARGA DE TUBOS PLÁSTICOS, DN 500 MM, EM CAMINHÃO CARROCERIA COM GUINDAUTO (MUNCK) 11,7 TM. AF_07/2020</v>
          </cell>
          <cell r="C6696" t="str">
            <v>T</v>
          </cell>
          <cell r="D6696">
            <v>30.23</v>
          </cell>
        </row>
        <row r="6697">
          <cell r="A6697">
            <v>101484</v>
          </cell>
          <cell r="B6697" t="str">
            <v>CARGA, MANOBRA E DESCARGA DE TUBOS PLÁSTICOS, DN 600 MM, EM CAMINHÃO CARROCERIA COM GUINDAUTO (MUNCK) 11,7 TM. AF_07/2020</v>
          </cell>
          <cell r="C6697" t="str">
            <v>T</v>
          </cell>
          <cell r="D6697">
            <v>156.66999999999999</v>
          </cell>
        </row>
        <row r="6698">
          <cell r="A6698">
            <v>101485</v>
          </cell>
          <cell r="B6698" t="str">
            <v>CARGA, MANOBRA E DESCARGA DE TUBOS PLÁSTICOS, DN 750 MM, EM CAMINHÃO CARROCERIA COM GUINDAUTO (MUNCK) 11,7 TM. AF_07/2020</v>
          </cell>
          <cell r="C6698" t="str">
            <v>T</v>
          </cell>
          <cell r="D6698">
            <v>120.27</v>
          </cell>
        </row>
        <row r="6699">
          <cell r="A6699">
            <v>101486</v>
          </cell>
          <cell r="B6699" t="str">
            <v>CARGA, MANOBRA E DESCARGA DE TUBOS PLÁSTICOS, DN 900 MM, EM CAMINHÃO CARROCERIA COM GUINDAUTO (MUNCK) 11,7 TM. AF_07/2020</v>
          </cell>
          <cell r="C6699" t="str">
            <v>T</v>
          </cell>
          <cell r="D6699">
            <v>108.32</v>
          </cell>
        </row>
        <row r="6700">
          <cell r="A6700">
            <v>101487</v>
          </cell>
          <cell r="B6700" t="str">
            <v>CARGA, MANOBRA E DESCARGA DE TUBOS PLÁSTICOS, DN 1000 MM, EM CAMINHÃO CARROCERIA COM GUINDAUTO (MUNCK) 11,7 TM. AF_07/2020</v>
          </cell>
          <cell r="C6700" t="str">
            <v>T</v>
          </cell>
          <cell r="D6700">
            <v>79.319999999999993</v>
          </cell>
        </row>
        <row r="6701">
          <cell r="A6701">
            <v>101488</v>
          </cell>
          <cell r="B6701" t="str">
            <v>CARGA, MANOBRA E DESCARGA DE TUBOS PLÁSTICOS, DN 1200 MM, EM CAMINHÃO CARROCERIA COM GUINDAUTO (MUNCK) 11,7 TM. AF_07/2020</v>
          </cell>
          <cell r="C6701" t="str">
            <v>T</v>
          </cell>
          <cell r="D6701">
            <v>68.63</v>
          </cell>
        </row>
        <row r="6702">
          <cell r="A6702">
            <v>101188</v>
          </cell>
          <cell r="B6702" t="str">
            <v>RECOMPOSIÇÃO PARCIAL DE ARAME FARPADO Nº 14 CLASSE 250, FIXADO EM CERCA COM MOURÕES DE CONCRETO - FORNECIMENTO E INSTALAÇÃO. AF_05/2020</v>
          </cell>
          <cell r="C6702" t="str">
            <v>M</v>
          </cell>
          <cell r="D6702">
            <v>4.8600000000000003</v>
          </cell>
        </row>
        <row r="6703">
          <cell r="A6703">
            <v>101189</v>
          </cell>
          <cell r="B6703" t="str">
            <v>CERCA COM MOURÕES DE CONCRETO, RETO, H=3,00 M, ESPAÇAMENTO DE 2,5 M, CRAVADOS 0,5 M, COM 4 FIOS DE ARAME FARPADO Nº 14 CLASSE 250 - FORNECIMENTO E INSTALAÇÃO. AF_05/2020</v>
          </cell>
          <cell r="C6703" t="str">
            <v>M</v>
          </cell>
          <cell r="D6703">
            <v>59.85</v>
          </cell>
        </row>
        <row r="6704">
          <cell r="A6704">
            <v>101190</v>
          </cell>
          <cell r="B6704" t="str">
            <v>CERCA COM MOURÕES DE CONCRETO, RETO, H=3,00 M, ESPAÇAMENTO DE 2,5 M, CRAVADOS 0,5 M, COM 4 FIOS DE ARAME DE AÇO OVALADO 15X17 - FORNECIMENTO E INSTALAÇÃO. AF_05/2020</v>
          </cell>
          <cell r="C6704" t="str">
            <v>M</v>
          </cell>
          <cell r="D6704">
            <v>59.23</v>
          </cell>
        </row>
        <row r="6705">
          <cell r="A6705">
            <v>101191</v>
          </cell>
          <cell r="B6705" t="str">
            <v>CERCA COM MOURÕES DE CONCRETO, RETO, H=3,00 M, ESPAÇAMENTO DE 2,5 M, CRAVADOS 0,5 M, COM 4 FIOS DE ARAME MISTO - FORNECIMENTO E INSTALAÇÃO. AF_05/2020</v>
          </cell>
          <cell r="C6705" t="str">
            <v>M</v>
          </cell>
          <cell r="D6705">
            <v>59.54</v>
          </cell>
        </row>
        <row r="6706">
          <cell r="A6706">
            <v>101192</v>
          </cell>
          <cell r="B6706" t="str">
            <v>CERCA COM MOURÕES DE CONCRETO, RETO, H=2,30 M, ESPAÇAMENTO DE 2,5 M, CRAVADOS 0,5 M, COM 4 FIOS DE ARAME FARPADO Nº 14 CLASSE 250 - FORNECIMENTO E INSTALAÇÃO. AF_05/2020</v>
          </cell>
          <cell r="C6706" t="str">
            <v>M</v>
          </cell>
          <cell r="D6706">
            <v>59.34</v>
          </cell>
        </row>
        <row r="6707">
          <cell r="A6707">
            <v>101193</v>
          </cell>
          <cell r="B6707" t="str">
            <v>CERCA COM MOURÕES DE CONCRETO, RETO, H=2,30 M, ESPAÇAMENTO DE 2,5 M, CRAVADOS 0,5 M, COM 4 FIOS DE ARAME DE AÇO OVALADO 15X17 - FORNECIMENTO E INSTALAÇÃO. AF_05/2020</v>
          </cell>
          <cell r="C6707" t="str">
            <v>M</v>
          </cell>
          <cell r="D6707">
            <v>53.55</v>
          </cell>
        </row>
        <row r="6708">
          <cell r="A6708">
            <v>101194</v>
          </cell>
          <cell r="B6708" t="str">
            <v>CERCA COM MOURÕES DE CONCRETO, RETO, H=2,30 M, ESPAÇAMENTO DE 2,5 M, CRAVADOS 0,5 M, COM 4 FIOS DE ARAME MISTO - FORNECIMENTO E INSTALAÇÃO. AF_05/2020</v>
          </cell>
          <cell r="C6708" t="str">
            <v>M</v>
          </cell>
          <cell r="D6708">
            <v>53.86</v>
          </cell>
        </row>
        <row r="6709">
          <cell r="A6709">
            <v>101197</v>
          </cell>
          <cell r="B6709" t="str">
            <v>CERCA COM MOURÕES DE CONCRETO, SEÇÃO "T" PONTA INCLINADA, 10X10 CM, ESPAÇAMENTO DE 2,5 M, CRAVADOS 0,5 M, COM 11 FIOS DE ARAME FARPADO Nº 14 - FORNECIMENTO E INSTALAÇÃO. AF_05/2020</v>
          </cell>
          <cell r="C6709" t="str">
            <v>M</v>
          </cell>
          <cell r="D6709">
            <v>108</v>
          </cell>
        </row>
        <row r="6710">
          <cell r="A6710">
            <v>101198</v>
          </cell>
          <cell r="B6710" t="str">
            <v>CERCA COM MOURÕES DE CONCRETO, SEÇÃO "T" PONTA INCLINADA, 10X10 CM, ESPAÇAMENTO DE 2,5 M, CRAVADOS 0,5 M, COM 11 FIOS DE ARAME DE AÇO OVALADO 15X17 - FORNECIMENTO E INSTALAÇÃO. AF_05/2020</v>
          </cell>
          <cell r="C6710" t="str">
            <v>M</v>
          </cell>
          <cell r="D6710">
            <v>79.22</v>
          </cell>
        </row>
        <row r="6711">
          <cell r="A6711">
            <v>101199</v>
          </cell>
          <cell r="B6711" t="str">
            <v>CERCA COM MOURÕES DE CONCRETO, SEÇÃO "T" PONTA INCLINADA, 10X10CM, ESPAÇAMENTO DE 2,5M, CRAVADOS 0,5M, COM 11 FIOS DE ARAME MISTO - FORNECIMENTO E INSTALAÇÃO. AF_05/2020</v>
          </cell>
          <cell r="C6711" t="str">
            <v>M</v>
          </cell>
          <cell r="D6711">
            <v>79.989999999999995</v>
          </cell>
        </row>
        <row r="6712">
          <cell r="A6712">
            <v>101200</v>
          </cell>
          <cell r="B6712" t="str">
            <v>CERCA COM MOURÕES DE MADEIRA, 7,5X7,5 CM, ESPAÇAMENTO DE 2,5 M, ALTURA LIVRE DE 2 M, CRAVADOS 0,5 M, COM 4 FIOS DE ARAME FARPADO Nº 14 CLASSE 250 - FORNECIMENTO E INSTALAÇÃO. AF_05/2020</v>
          </cell>
          <cell r="C6712" t="str">
            <v>M</v>
          </cell>
          <cell r="D6712">
            <v>44.49</v>
          </cell>
        </row>
        <row r="6713">
          <cell r="A6713">
            <v>101201</v>
          </cell>
          <cell r="B6713" t="str">
            <v>CERCA COM MOURÕES DE MADEIRA, 7,5X7,5 CM, ESPAÇAMENTO DE 2,5 M, ALTURA LIVRE DE 2 M, CRAVADOS 0,5 M, COM 8 FIOS DE ARAME FARPADO Nº 14 CLASSE 250 - FORNECIMENTO E INSTALAÇÃO. AF_05/2020</v>
          </cell>
          <cell r="C6713" t="str">
            <v>M</v>
          </cell>
          <cell r="D6713">
            <v>55.28</v>
          </cell>
        </row>
        <row r="6714">
          <cell r="A6714">
            <v>101202</v>
          </cell>
          <cell r="B6714" t="str">
            <v>CERCA COM MOURÕES DE MADEIRA ROLIÇA, DIÂMETRO 11 CM, ESPAÇAMENTO DE 2,5 M, ALTURA LIVRE DE 1,7 M, CRAVADOS 0,5 M, COM 5 FIOS DE ARAME FARPADO Nº 14 CLASSE 250 - FORNECIMENTO E INSTALAÇÃO. AF_05/2020</v>
          </cell>
          <cell r="C6714" t="str">
            <v>M</v>
          </cell>
          <cell r="D6714">
            <v>36.14</v>
          </cell>
        </row>
        <row r="6715">
          <cell r="A6715">
            <v>101203</v>
          </cell>
          <cell r="B6715" t="str">
            <v>CERCA COM MOURÕES DE MADEIRA ROLIÇA, DIÂMETRO 11 CM, ESPAÇAMENTO DE 2,5 M, ALTURA LIVRE DE 1,7 M, CRAVADOS 0,5 M, COM 5 FIOS DE ARAME DE AÇO OVALADO 15X17 - FORNECIMENTO E INSTALAÇÃO. AF_05/2020</v>
          </cell>
          <cell r="C6715" t="str">
            <v>M</v>
          </cell>
          <cell r="D6715">
            <v>35.369999999999997</v>
          </cell>
        </row>
        <row r="6716">
          <cell r="A6716">
            <v>101204</v>
          </cell>
          <cell r="B6716" t="str">
            <v>CERCA COM MOURÕES DE MADEIRA ROLIÇA, DIÂMETRO 11 CM, ESPAÇAMENTO DE 2,5 M, ALTURA LIVRE DE 1,7 M, CRAVADOS 0,5 M, COM 5 FIOS DE ARAME MISTO - FORNECIMENTO E INSTALAÇÃO. AF_05/2020</v>
          </cell>
          <cell r="C6716" t="str">
            <v>M</v>
          </cell>
          <cell r="D6716">
            <v>35.67</v>
          </cell>
        </row>
        <row r="6717">
          <cell r="A6717">
            <v>101205</v>
          </cell>
          <cell r="B6717" t="str">
            <v>PORTÃO COM MOURÕES DE MADEIRA ROLIÇA, DIÂMETRO 11 CM, COM 5 FIOS DE ARAME FARPADO Nº 14 CLASSE 250, SEM DOBRADIÇAS - FORNECIMENTO E INSTALAÇÃO. AF_05/2020</v>
          </cell>
          <cell r="C6717" t="str">
            <v>M</v>
          </cell>
          <cell r="D6717">
            <v>36.14</v>
          </cell>
        </row>
        <row r="6718">
          <cell r="A6718">
            <v>102362</v>
          </cell>
          <cell r="B6718" t="str">
            <v>ALAMBRADO PARA QUADRA POLIESPORTIVA, ESTRUTURADO POR TUBOS DE ACO GALVANIZADO, (MONTANTES COM DIAMETRO 2", TRAVESSAS E ESCORAS COM DIÂMETRO 1 ¼), COM TELA DE ARAME GALVANIZADO, FIO 14 BWG E MALHA QUADRADA 5X5CM (EXCETO MURETA). AF_03/2021</v>
          </cell>
          <cell r="C6718" t="str">
            <v>M2</v>
          </cell>
          <cell r="D6718">
            <v>171.19</v>
          </cell>
        </row>
        <row r="6719">
          <cell r="A6719">
            <v>102363</v>
          </cell>
          <cell r="B6719" t="str">
            <v>ALAMBRADO PARA QUADRA POLIESPORTIVA, ESTRUTURADO POR TUBOS DE ACO GALVANIZADO, (MONTANTES COM DIAMETRO 2", TRAVESSAS E ESCORAS COM DIÂMETRO 1 ¼), COM TELA DE ARAME GALVANIZADO, FIO 12 BWG E MALHA QUADRADA 5X5CM (EXCETO MURETA). AF_03/2021</v>
          </cell>
          <cell r="C6719" t="str">
            <v>M2</v>
          </cell>
          <cell r="D6719">
            <v>183.9</v>
          </cell>
        </row>
        <row r="6720">
          <cell r="A6720">
            <v>102364</v>
          </cell>
          <cell r="B6720" t="str">
            <v>ALAMBRADO PARA QUADRA POLIESPORTIVA, ESTRUTURADO POR TUBOS DE ACO GALVANIZADO, (MONTANTES COM DIAMETRO 2", TRAVESSAS E ESCORAS COM DIÂMETRO 1 ¼), COM TELA DE ARAME GALVANIZADO, FIO 10 BWG E MALHA QUADRADA 5X5CM (EXCETO MURETA). AF_03/2021</v>
          </cell>
          <cell r="C6720" t="str">
            <v>M2</v>
          </cell>
          <cell r="D6720">
            <v>206.95</v>
          </cell>
        </row>
        <row r="6721">
          <cell r="A6721">
            <v>98509</v>
          </cell>
          <cell r="B6721" t="str">
            <v>PLANTIO DE ARBUSTO OU  CERCA VIVA. AF_05/2018</v>
          </cell>
          <cell r="C6721" t="str">
            <v>UN</v>
          </cell>
          <cell r="D6721">
            <v>55.61</v>
          </cell>
        </row>
        <row r="6722">
          <cell r="A6722">
            <v>98510</v>
          </cell>
          <cell r="B6722" t="str">
            <v>PLANTIO DE ÁRVORE ORNAMENTAL COM ALTURA DE MUDA MENOR OU IGUAL A 2,00 M. AF_05/2018</v>
          </cell>
          <cell r="C6722" t="str">
            <v>UN</v>
          </cell>
          <cell r="D6722">
            <v>79.33</v>
          </cell>
        </row>
        <row r="6723">
          <cell r="A6723">
            <v>98511</v>
          </cell>
          <cell r="B6723" t="str">
            <v>PLANTIO DE ÁRVORE ORNAMENTAL COM ALTURA DE MUDA MAIOR QUE 2,00 M E MENOR OU IGUAL A 4,00 M. AF_05/2018</v>
          </cell>
          <cell r="C6723" t="str">
            <v>UN</v>
          </cell>
          <cell r="D6723">
            <v>153.27000000000001</v>
          </cell>
        </row>
        <row r="6724">
          <cell r="A6724">
            <v>98516</v>
          </cell>
          <cell r="B6724" t="str">
            <v>PLANTIO DE PALMEIRA COM ALTURA DE MUDA MENOR OU IGUAL A 2,00 M. AF_05/2018</v>
          </cell>
          <cell r="C6724" t="str">
            <v>UN</v>
          </cell>
          <cell r="D6724">
            <v>334.97</v>
          </cell>
        </row>
        <row r="6725">
          <cell r="A6725">
            <v>98519</v>
          </cell>
          <cell r="B6725" t="str">
            <v>REVOLVIMENTO E LIMPEZA MANUAL DE SOLO. AF_05/2018</v>
          </cell>
          <cell r="C6725" t="str">
            <v>M2</v>
          </cell>
          <cell r="D6725">
            <v>1.61</v>
          </cell>
        </row>
        <row r="6726">
          <cell r="A6726">
            <v>98520</v>
          </cell>
          <cell r="B6726" t="str">
            <v>APLICAÇÃO DE ADUBO EM SOLO. AF_05/2018</v>
          </cell>
          <cell r="C6726" t="str">
            <v>M2</v>
          </cell>
          <cell r="D6726">
            <v>4.53</v>
          </cell>
        </row>
        <row r="6727">
          <cell r="A6727">
            <v>98521</v>
          </cell>
          <cell r="B6727" t="str">
            <v>APLICAÇÃO DE CALCÁRIO PARA CORREÇÃO DO PH DO SOLO. AF_05/2018</v>
          </cell>
          <cell r="C6727" t="str">
            <v>M2</v>
          </cell>
          <cell r="D6727">
            <v>0.28999999999999998</v>
          </cell>
        </row>
        <row r="6728">
          <cell r="A6728">
            <v>98522</v>
          </cell>
          <cell r="B6728" t="str">
            <v>ALAMBRADO EM MOURÕES DE CONCRETO, COM TELA DE ARAME GALVANIZADO (INCLUSIVE MURETA EM CONCRETO). AF_05/2018</v>
          </cell>
          <cell r="C6728" t="str">
            <v>M</v>
          </cell>
          <cell r="D6728">
            <v>144.47</v>
          </cell>
        </row>
        <row r="6729">
          <cell r="A6729">
            <v>98524</v>
          </cell>
          <cell r="B6729" t="str">
            <v>LIMPEZA MANUAL DE VEGETAÇÃO EM TERRENO COM ENXADA.AF_05/2018</v>
          </cell>
          <cell r="C6729" t="str">
            <v>M2</v>
          </cell>
          <cell r="D6729">
            <v>2.5099999999999998</v>
          </cell>
        </row>
        <row r="6730">
          <cell r="A6730">
            <v>98503</v>
          </cell>
          <cell r="B6730" t="str">
            <v>PLANTIO DE GRAMA EM PAVIMENTO CONCREGRAMA. AF_05/2018</v>
          </cell>
          <cell r="C6730" t="str">
            <v>M2</v>
          </cell>
          <cell r="D6730">
            <v>20.05</v>
          </cell>
        </row>
        <row r="6731">
          <cell r="A6731">
            <v>98504</v>
          </cell>
          <cell r="B6731" t="str">
            <v>PLANTIO DE GRAMA EM PLACAS. AF_05/2018</v>
          </cell>
          <cell r="C6731" t="str">
            <v>M2</v>
          </cell>
          <cell r="D6731">
            <v>14.05</v>
          </cell>
        </row>
        <row r="6732">
          <cell r="A6732">
            <v>98505</v>
          </cell>
          <cell r="B6732" t="str">
            <v>PLANTIO DE FORRAÇÃO. AF_05/2018</v>
          </cell>
          <cell r="C6732" t="str">
            <v>M2</v>
          </cell>
          <cell r="D6732">
            <v>79.510000000000005</v>
          </cell>
        </row>
        <row r="6733">
          <cell r="A6733">
            <v>103185</v>
          </cell>
          <cell r="B6733" t="str">
            <v>INSTALAÇÃO DE ESQUI TRIPLO, EM TUBO DE AÇO CARBONO - EQUIPAMENTO DE GINÁSTICA PARA ACADEMIA AO AR LIVRE / ACADEMIA DA TERCEIRA IDADE - ATI, INSTALADO SOBRE PISO DE CONCRETO EXISTENTE. AF_10/2021</v>
          </cell>
          <cell r="C6733" t="str">
            <v>UN</v>
          </cell>
          <cell r="D6733">
            <v>6015.27</v>
          </cell>
        </row>
        <row r="6734">
          <cell r="A6734">
            <v>103186</v>
          </cell>
          <cell r="B6734" t="str">
            <v>INSTALAÇÃO DE MULTIEXERCITADOR COM SEIS FUNÇÕES, EM TUBO DE AÇO CARBONO - EQUIPAMENTO DE GINÁSTICA PARA ACADEMIA AO AR LIVRE / ACADEMIA DA TERCEIRA IDADE - ATI, INSTALADO SOBRE PISO DE CONCRETO EXISTENTE. AF_10/2021</v>
          </cell>
          <cell r="C6734" t="str">
            <v>UN</v>
          </cell>
          <cell r="D6734">
            <v>6358.59</v>
          </cell>
        </row>
        <row r="6735">
          <cell r="A6735">
            <v>103187</v>
          </cell>
          <cell r="B6735" t="str">
            <v>INSTALAÇÃO DE SIMULADOR DE CAMINHADA TRIPLO, EM TUBO DE AÇO CARBONO - EQUIPAMENTO DE GINÁSTICA PARA ACADEMIA AO AR LIVRE / ACADEMIA DA TERCEIRA IDADE - ATI, INSTALADO SOBRE PISO DE CONCRETO EXISTENTE. AF_10/2021</v>
          </cell>
          <cell r="C6735" t="str">
            <v>UN</v>
          </cell>
          <cell r="D6735">
            <v>4770.3999999999996</v>
          </cell>
        </row>
        <row r="6736">
          <cell r="A6736">
            <v>103188</v>
          </cell>
          <cell r="B6736" t="str">
            <v>INSTALAÇÃO DE SIMULADOR DE CAVALGADA TRIPLO, EM TUBO DE AÇO CARBONO - EQUIPAMENTO DE GINÁSTICA PARA ACADEMIA AO AR LIVRE / ACADEMIA DA TERCEIRA IDADE - ATI, INSTALADO SOBRE PISO DE CONCRETO EXISTENTE. AF_10/2021</v>
          </cell>
          <cell r="C6736" t="str">
            <v>UN</v>
          </cell>
          <cell r="D6736">
            <v>5134.0200000000004</v>
          </cell>
        </row>
        <row r="6737">
          <cell r="A6737">
            <v>103189</v>
          </cell>
          <cell r="B6737" t="str">
            <v>INSTALAÇÃO DE SIMULADOR DE REMO INDIVIDUAL, EM TUBO DE AÇO CARBONO - EQUIPAMENTO DE GINÁSTICA PARA ACADEMIA AO AR LIVRE / ACADEMIA DA TERCEIRA IDADE - ATI, INSTALADO SOBRE PISO DE CONCRETO EXISTENTE. AF_10/2021</v>
          </cell>
          <cell r="C6737" t="str">
            <v>UN</v>
          </cell>
          <cell r="D6737">
            <v>2570.6</v>
          </cell>
        </row>
        <row r="6738">
          <cell r="A6738">
            <v>103190</v>
          </cell>
          <cell r="B6738" t="str">
            <v>INSTALAÇÃO DE PRESSÃO DE PERNAS TRIPLO, EM TUBO DE AÇO CARBONO - EQUIPAMENTO DE GINÁSTICA PARA ACADEMIA AO AR LIVRE / ACADEMIA DA TERCEIRA IDADE - ATI, INSTALADO SOBRE SOLO. AF_10/2021</v>
          </cell>
          <cell r="C6738" t="str">
            <v>UN</v>
          </cell>
          <cell r="D6738">
            <v>3988.05</v>
          </cell>
        </row>
        <row r="6739">
          <cell r="A6739">
            <v>103191</v>
          </cell>
          <cell r="B6739" t="str">
            <v>INSTALAÇÃO DE ALONGADOR COM TRÊS ALTURAS, EM TUBO DE AÇO CARBONO - EQUIPAMENTO DE GINASTICA PARA ACADEMIA AO AR LIVRE / ACADEMIA DA TERCEIRA IDADE - ATI, INSTALADO SOBRE SOLO. AF_10/2021</v>
          </cell>
          <cell r="C6739" t="str">
            <v>UN</v>
          </cell>
          <cell r="D6739">
            <v>2319.3000000000002</v>
          </cell>
        </row>
        <row r="6740">
          <cell r="A6740">
            <v>103192</v>
          </cell>
          <cell r="B6740" t="str">
            <v>INSTALAÇÃO DE ROTAÇÃO DIAGONAL DUPLA, APARELHO TRIPLO, EM TUBO DE AÇO CARBONO - EQUIPAMENTO DE GINÁSTICA PARA ACADEMIA AO AR LIVRE / ACADEMIA DA TERCEIRA IDADE - ATI, INSTALADO SOBRE SOLO. AF_10/2021</v>
          </cell>
          <cell r="C6740" t="str">
            <v>UN</v>
          </cell>
          <cell r="D6740">
            <v>2470.16</v>
          </cell>
        </row>
        <row r="6741">
          <cell r="A6741">
            <v>103193</v>
          </cell>
          <cell r="B6741" t="str">
            <v>INSTALAÇÃO DE ROTAÇÃO VERTICAL DUPLO, EM TUBO DE AÇO CARBONO - EQUIPAMENTO DE GINÁSTICA PARA ACADEMIA AO AR LIVRE / ACADEMIA DA TERCEIRA IDADE - ATI, INSTALADO SOBRE SOLO. AF_10/2021</v>
          </cell>
          <cell r="C6741" t="str">
            <v>UN</v>
          </cell>
          <cell r="D6741">
            <v>1899.39</v>
          </cell>
        </row>
        <row r="6742">
          <cell r="A6742">
            <v>103194</v>
          </cell>
          <cell r="B6742" t="str">
            <v>INSTALAÇÃO DE SURF DUPLO, EM TUBO DE AÇO CARBONO - EQUIPAMENTO DE GINÁSTICA PARA ACADEMIA AO AR LIVRE / ACADEMIA DA TERCEIRA IDADE - ATI, INSTALADO SOBRE SOLO. AF_10/2021</v>
          </cell>
          <cell r="C6742" t="str">
            <v>UN</v>
          </cell>
          <cell r="D6742">
            <v>2741.87</v>
          </cell>
        </row>
        <row r="6743">
          <cell r="A6743">
            <v>103195</v>
          </cell>
          <cell r="B6743" t="str">
            <v>INSTALAÇÃO DE PLACA ORIENTATIVA SOBRE EXERCÍCIOS, 2,00M X 1,00M, EM TUBO DE AÇO CARBONO - PARA ACADEMIA AO AR LIVRE / ACADEMIA DA TERCEIRA IDADE - ATI, INSTALADO SOBRE SOLO. AF_10/2021</v>
          </cell>
          <cell r="C6743" t="str">
            <v>UN</v>
          </cell>
          <cell r="D6743">
            <v>2136.44</v>
          </cell>
        </row>
        <row r="6744">
          <cell r="A6744">
            <v>103205</v>
          </cell>
          <cell r="B6744" t="str">
            <v>INSTALAÇÃO DE PRESSÃO DE PERNAS TRIPLO, EM TUBO DE AÇO CARBONO - EQUIPAMENTO DE GINÁSTICA PARA ACADEMIA AO AR LIVRE / ACADEMIA DA TERCEIRA IDADE - ATI, INSTALADO SOBRE PISO DE CONCRETO EXISTENTE. AF_10/2021</v>
          </cell>
          <cell r="C6744" t="str">
            <v>UN</v>
          </cell>
          <cell r="D6744">
            <v>3993.67</v>
          </cell>
        </row>
        <row r="6745">
          <cell r="A6745">
            <v>103206</v>
          </cell>
          <cell r="B6745" t="str">
            <v>INSTALAÇÃO DE ALONGADOR COM TRÊS ALTURAS, EM TUBO DE AÇO CARBONO - EQUIPAMENTO DE GINÁSTICA PARA ACADEMIA AO AR LIVRE / ACADEMIA DA TERCEIRA IDADE - ATI, INSTALADO SOBRE PISO DE CONCRETO EXISTENTE. AF_10/2021</v>
          </cell>
          <cell r="C6745" t="str">
            <v>UN</v>
          </cell>
          <cell r="D6745">
            <v>2324.9299999999998</v>
          </cell>
        </row>
        <row r="6746">
          <cell r="A6746">
            <v>103207</v>
          </cell>
          <cell r="B6746" t="str">
            <v>INSTALAÇÃO DE ROTAÇÃO DIAGONAL DUPLA, APARELHO TRIPLO, EM TUBO DE AÇO CARBONO - EQUIPAMENTO DE GINÁSTICA PARA ACADEMIA AO AR LIVRE / ACADEMIA DA TERCEIRA IDADE - ATI, INSTALADO SOBRE PISO DE CONCRETO EXISTENTE. AF_10/2021</v>
          </cell>
          <cell r="C6746" t="str">
            <v>UN</v>
          </cell>
          <cell r="D6746">
            <v>2475.79</v>
          </cell>
        </row>
        <row r="6747">
          <cell r="A6747">
            <v>103208</v>
          </cell>
          <cell r="B6747" t="str">
            <v>INSTALAÇÃO DE ROTAÇÃO VERTICAL DUPLO, EM TUBO DE ACO CARBONO - EQUIPAMENTO DE GINASTICA PARA ACADEMIA AO AR LIVRE / ACADEMIA DA TERCEIRA IDADE - ATI, INSTALADO SOBRE PISO DE CONCRETO EXISTENTE. AF_10/2021</v>
          </cell>
          <cell r="C6747" t="str">
            <v>UN</v>
          </cell>
          <cell r="D6747">
            <v>1905.02</v>
          </cell>
        </row>
        <row r="6748">
          <cell r="A6748">
            <v>103209</v>
          </cell>
          <cell r="B6748" t="str">
            <v>INSTALAÇÃO DE SURF DUPLO, EM TUBO DE AÇO CARBONO - EQUIPAMENTO DE GINÁSTICA PARA ACADEMIA AO AR LIVRE / ACADEMIA DA TERCEIRA IDADE - ATI, INSTALADO SOBRE PISO DE CONCRETO EXISTENTE. AF_10/2021</v>
          </cell>
          <cell r="C6748" t="str">
            <v>UN</v>
          </cell>
          <cell r="D6748">
            <v>2747.5</v>
          </cell>
        </row>
        <row r="6749">
          <cell r="A6749">
            <v>103210</v>
          </cell>
          <cell r="B6749" t="str">
            <v>INSTALAÇÃO DE PLACA ORIENTATIVA SOBRE EXERCÍCIOS, 2,00M X 1,00M, EM TUBO DE AÇO CARBONO - PARA ACADEMIA AO AR LIVRE / ACADEMIA DA TERCEIRA IDADE - ATI, INSTALADO SOBRE PISO DE CONCRETO EXISTENTE. AF_10/2021</v>
          </cell>
          <cell r="C6749" t="str">
            <v>UN</v>
          </cell>
          <cell r="D6749">
            <v>2210.67</v>
          </cell>
        </row>
        <row r="6750">
          <cell r="A6750">
            <v>103304</v>
          </cell>
          <cell r="B6750" t="str">
            <v>INSTALAÇÃO DE BANCO METÁLICO COM ENCOSTO, 1,60 M DE COMPRIMENTO, EM TUBO DE AÇO CARBONO COM PINTURA ELETROSTÁTICA, SOBRE PISO DE CONCRETO EXISTENTE. AF_11/2021</v>
          </cell>
          <cell r="C6750" t="str">
            <v>UN</v>
          </cell>
          <cell r="D6750">
            <v>1217.3800000000001</v>
          </cell>
        </row>
        <row r="6751">
          <cell r="A6751">
            <v>103307</v>
          </cell>
          <cell r="B6751" t="str">
            <v>INSTALAÇÃO DE LIXEIRA METÁLICA DUPLA, CAPACIDADE DE 60 L, EM TUBO DE AÇO CARBONO E CESTOS EM CHAPA DE AÇO COM PINTURA ELETROSTÁTICA, SOBRE PISO DE CONCRETO EXISTENTE. AF_11/2021</v>
          </cell>
          <cell r="C6751" t="str">
            <v>UN</v>
          </cell>
          <cell r="D6751">
            <v>1291.6199999999999</v>
          </cell>
        </row>
        <row r="6752">
          <cell r="A6752">
            <v>103310</v>
          </cell>
          <cell r="B6752" t="str">
            <v>INSTALAÇÃO DE LIXEIRA METÁLICA DUPLA, CAPACIDADE DE 60 L, EM TUBO DE AÇO CARBONO E CESTOS EM CHAPA DE AÇO COM PINTURA ELETROSTÁTICA, SOBRE SOLO. AF_11/2021</v>
          </cell>
          <cell r="C6752" t="str">
            <v>UN</v>
          </cell>
          <cell r="D6752">
            <v>1253.8</v>
          </cell>
        </row>
        <row r="6753">
          <cell r="A6753">
            <v>103314</v>
          </cell>
          <cell r="B6753" t="str">
            <v>INSTALAÇÃO DE PERGOLADO DE MADEIRA, EM MAÇARANDUBA, ANGELIM OU EQUIVALENTE DA REGIÃO, FIXADO COM CONCRETO SOBRE PISO DE CONCRETO EXISTENTE. AF_11/2021</v>
          </cell>
          <cell r="C6753" t="str">
            <v>M2</v>
          </cell>
          <cell r="D6753">
            <v>206.58</v>
          </cell>
        </row>
        <row r="6754">
          <cell r="A6754">
            <v>103315</v>
          </cell>
          <cell r="B6754" t="str">
            <v>INSTALAÇÃO DE PERGOLADO DE MADEIRA, EM MAÇARANDUBA, ANGELIM OU EQUIVALENTE DA REGIÃO, FIXADO COM CONCRETO SOBRE SOLO. AF_11/2021</v>
          </cell>
          <cell r="C6754" t="str">
            <v>M2</v>
          </cell>
          <cell r="D6754">
            <v>200.3</v>
          </cell>
        </row>
        <row r="6755">
          <cell r="A6755">
            <v>98525</v>
          </cell>
          <cell r="B6755" t="str">
            <v>LIMPEZA MECANIZADA DE CAMADA VEGETAL, VEGETAÇÃO E PEQUENAS ÁRVORES (DIÂMETRO DE TRONCO MENOR QUE 0,20 M), COM TRATOR DE ESTEIRAS.AF_05/2018</v>
          </cell>
          <cell r="C6755" t="str">
            <v>M2</v>
          </cell>
          <cell r="D6755">
            <v>0.3</v>
          </cell>
        </row>
        <row r="6756">
          <cell r="A6756">
            <v>98526</v>
          </cell>
          <cell r="B6756" t="str">
            <v>REMOÇÃO DE RAÍZES REMANESCENTES DE TRONCO DE ÁRVORE COM DIÂMETRO MAIOR OU IGUAL A 0,20 M E MENOR QUE 0,40 M.AF_05/2018</v>
          </cell>
          <cell r="C6756" t="str">
            <v>UN</v>
          </cell>
          <cell r="D6756">
            <v>62.52</v>
          </cell>
        </row>
        <row r="6757">
          <cell r="A6757">
            <v>98527</v>
          </cell>
          <cell r="B6757" t="str">
            <v>REMOÇÃO DE RAÍZES REMANESCENTES DE TRONCO DE ÁRVORE COM DIÂMETRO MAIOR OU IGUAL A 0,40 M E MENOR QUE 0,60 M.AF_05/2018</v>
          </cell>
          <cell r="C6757" t="str">
            <v>UN</v>
          </cell>
          <cell r="D6757">
            <v>134.59</v>
          </cell>
        </row>
        <row r="6758">
          <cell r="A6758">
            <v>98528</v>
          </cell>
          <cell r="B6758" t="str">
            <v>REMOÇÃO DE RAÍZES REMANESCENTES DE TRONCO DE ÁRVORE COM DIÂMETRO MAIOR OU IGUAL A 0,60 M.AF_05/2018</v>
          </cell>
          <cell r="C6758" t="str">
            <v>UN</v>
          </cell>
          <cell r="D6758">
            <v>196.81</v>
          </cell>
        </row>
        <row r="6759">
          <cell r="A6759">
            <v>98529</v>
          </cell>
          <cell r="B6759" t="str">
            <v>CORTE RASO E RECORTE DE ÁRVORE COM DIÂMETRO DE TRONCO MAIOR OU IGUAL A 0,20 M E MENOR QUE 0,40 M.AF_05/2018</v>
          </cell>
          <cell r="C6759" t="str">
            <v>UN</v>
          </cell>
          <cell r="D6759">
            <v>54.19</v>
          </cell>
        </row>
        <row r="6760">
          <cell r="A6760">
            <v>98530</v>
          </cell>
          <cell r="B6760" t="str">
            <v>CORTE RASO E RECORTE DE ÁRVORE COM DIÂMETRO DE TRONCO MAIOR OU IGUAL A 0,40 M E MENOR QUE 0,60 M.AF_05/2018</v>
          </cell>
          <cell r="C6760" t="str">
            <v>UN</v>
          </cell>
          <cell r="D6760">
            <v>96.53</v>
          </cell>
        </row>
        <row r="6761">
          <cell r="A6761">
            <v>98531</v>
          </cell>
          <cell r="B6761" t="str">
            <v>CORTE RASO E RECORTE DE ÁRVORE COM DIÂMETRO DE TRONCO MAIOR OU IGUAL A 0,60 M.AF_05/2018</v>
          </cell>
          <cell r="C6761" t="str">
            <v>UN</v>
          </cell>
          <cell r="D6761">
            <v>223.04</v>
          </cell>
        </row>
        <row r="6762">
          <cell r="A6762">
            <v>98532</v>
          </cell>
          <cell r="B6762" t="str">
            <v>PODA EM ALTURA DE ÁRVORE COM DIÂMETRO DE TRONCO MENOR QUE 0,20 M.AF_05/2018</v>
          </cell>
          <cell r="C6762" t="str">
            <v>UN</v>
          </cell>
          <cell r="D6762">
            <v>93.46</v>
          </cell>
        </row>
        <row r="6763">
          <cell r="A6763">
            <v>98533</v>
          </cell>
          <cell r="B6763" t="str">
            <v>PODA EM ALTURA DE ÁRVORE COM DIÂMETRO DE TRONCO MAIOR OU IGUAL A 0,20 M E MENOR QUE 0,40 M.AF_05/2018</v>
          </cell>
          <cell r="C6763" t="str">
            <v>UN</v>
          </cell>
          <cell r="D6763">
            <v>248.69</v>
          </cell>
        </row>
        <row r="6764">
          <cell r="A6764">
            <v>98534</v>
          </cell>
          <cell r="B6764" t="str">
            <v>PODA EM ALTURA DE ÁRVORE COM DIÂMETRO DE TRONCO MAIOR OU IGUAL A 0,40 M E MENOR QUE 0,60 M.AF_05/2018</v>
          </cell>
          <cell r="C6764" t="str">
            <v>UN</v>
          </cell>
          <cell r="D6764">
            <v>645.79999999999995</v>
          </cell>
        </row>
        <row r="6765">
          <cell r="A6765">
            <v>98535</v>
          </cell>
          <cell r="B6765" t="str">
            <v>PODA EM ALTURA DE ÁRVORE COM DIÂMETRO DE TRONCO MAIOR OU IGUAL A 0,60 M.AF_05/2018</v>
          </cell>
          <cell r="C6765" t="str">
            <v>UN</v>
          </cell>
          <cell r="D6765">
            <v>1007.38</v>
          </cell>
        </row>
        <row r="6766">
          <cell r="A6766">
            <v>88238</v>
          </cell>
          <cell r="B6766" t="str">
            <v>AJUDANTE DE ARMADOR COM ENCARGOS COMPLEMENTARES</v>
          </cell>
          <cell r="C6766" t="str">
            <v>H</v>
          </cell>
          <cell r="D6766">
            <v>16.84</v>
          </cell>
        </row>
        <row r="6767">
          <cell r="A6767">
            <v>88239</v>
          </cell>
          <cell r="B6767" t="str">
            <v>AJUDANTE DE CARPINTEIRO COM ENCARGOS COMPLEMENTARES</v>
          </cell>
          <cell r="C6767" t="str">
            <v>H</v>
          </cell>
          <cell r="D6767">
            <v>17.75</v>
          </cell>
        </row>
        <row r="6768">
          <cell r="A6768">
            <v>88240</v>
          </cell>
          <cell r="B6768" t="str">
            <v>AJUDANTE DE ESTRUTURA METÁLICA COM ENCARGOS COMPLEMENTARES</v>
          </cell>
          <cell r="C6768" t="str">
            <v>H</v>
          </cell>
          <cell r="D6768">
            <v>12.42</v>
          </cell>
        </row>
        <row r="6769">
          <cell r="A6769">
            <v>88241</v>
          </cell>
          <cell r="B6769" t="str">
            <v>AJUDANTE DE OPERAÇÃO EM GERAL COM ENCARGOS COMPLEMENTARES</v>
          </cell>
          <cell r="C6769" t="str">
            <v>H</v>
          </cell>
          <cell r="D6769">
            <v>16.84</v>
          </cell>
        </row>
        <row r="6770">
          <cell r="A6770">
            <v>88242</v>
          </cell>
          <cell r="B6770" t="str">
            <v>AJUDANTE DE PEDREIRO COM ENCARGOS COMPLEMENTARES</v>
          </cell>
          <cell r="C6770" t="str">
            <v>H</v>
          </cell>
          <cell r="D6770">
            <v>16.87</v>
          </cell>
        </row>
        <row r="6771">
          <cell r="A6771">
            <v>88243</v>
          </cell>
          <cell r="B6771" t="str">
            <v>AJUDANTE ESPECIALIZADO COM ENCARGOS COMPLEMENTARES</v>
          </cell>
          <cell r="C6771" t="str">
            <v>H</v>
          </cell>
          <cell r="D6771">
            <v>17.72</v>
          </cell>
        </row>
        <row r="6772">
          <cell r="A6772">
            <v>88245</v>
          </cell>
          <cell r="B6772" t="str">
            <v>ARMADOR COM ENCARGOS COMPLEMENTARES</v>
          </cell>
          <cell r="C6772" t="str">
            <v>H</v>
          </cell>
          <cell r="D6772">
            <v>20.97</v>
          </cell>
        </row>
        <row r="6773">
          <cell r="A6773">
            <v>88246</v>
          </cell>
          <cell r="B6773" t="str">
            <v>ASSENTADOR DE TUBOS COM ENCARGOS COMPLEMENTARES</v>
          </cell>
          <cell r="C6773" t="str">
            <v>H</v>
          </cell>
          <cell r="D6773">
            <v>17.829999999999998</v>
          </cell>
        </row>
        <row r="6774">
          <cell r="A6774">
            <v>88247</v>
          </cell>
          <cell r="B6774" t="str">
            <v>AUXILIAR DE ELETRICISTA COM ENCARGOS COMPLEMENTARES</v>
          </cell>
          <cell r="C6774" t="str">
            <v>H</v>
          </cell>
          <cell r="D6774">
            <v>16.84</v>
          </cell>
        </row>
        <row r="6775">
          <cell r="A6775">
            <v>88248</v>
          </cell>
          <cell r="B6775" t="str">
            <v>AUXILIAR DE ENCANADOR OU BOMBEIRO HIDRÁULICO COM ENCARGOS COMPLEMENTARES</v>
          </cell>
          <cell r="C6775" t="str">
            <v>H</v>
          </cell>
          <cell r="D6775">
            <v>17.329999999999998</v>
          </cell>
        </row>
        <row r="6776">
          <cell r="A6776">
            <v>88249</v>
          </cell>
          <cell r="B6776" t="str">
            <v>AUXILIAR DE LABORATÓRIO COM ENCARGOS COMPLEMENTARES</v>
          </cell>
          <cell r="C6776" t="str">
            <v>H</v>
          </cell>
          <cell r="D6776">
            <v>23.6</v>
          </cell>
        </row>
        <row r="6777">
          <cell r="A6777">
            <v>88250</v>
          </cell>
          <cell r="B6777" t="str">
            <v>AUXILIAR DE MECÂNICO COM ENCARGOS COMPLEMENTARES</v>
          </cell>
          <cell r="C6777" t="str">
            <v>H</v>
          </cell>
          <cell r="D6777">
            <v>14.24</v>
          </cell>
        </row>
        <row r="6778">
          <cell r="A6778">
            <v>88251</v>
          </cell>
          <cell r="B6778" t="str">
            <v>AUXILIAR DE SERRALHEIRO COM ENCARGOS COMPLEMENTARES</v>
          </cell>
          <cell r="C6778" t="str">
            <v>H</v>
          </cell>
          <cell r="D6778">
            <v>17.84</v>
          </cell>
        </row>
        <row r="6779">
          <cell r="A6779">
            <v>88252</v>
          </cell>
          <cell r="B6779" t="str">
            <v>AUXILIAR DE SERVIÇOS GERAIS COM ENCARGOS COMPLEMENTARES</v>
          </cell>
          <cell r="C6779" t="str">
            <v>H</v>
          </cell>
          <cell r="D6779">
            <v>16.739999999999998</v>
          </cell>
        </row>
        <row r="6780">
          <cell r="A6780">
            <v>88253</v>
          </cell>
          <cell r="B6780" t="str">
            <v>AUXILIAR DE TOPÓGRAFO COM ENCARGOS COMPLEMENTARES</v>
          </cell>
          <cell r="C6780" t="str">
            <v>H</v>
          </cell>
          <cell r="D6780">
            <v>8.09</v>
          </cell>
        </row>
        <row r="6781">
          <cell r="A6781">
            <v>88255</v>
          </cell>
          <cell r="B6781" t="str">
            <v>AUXILIAR TÉCNICO DE ENGENHARIA COM ENCARGOS COMPLEMENTARES</v>
          </cell>
          <cell r="C6781" t="str">
            <v>H</v>
          </cell>
          <cell r="D6781">
            <v>25.21</v>
          </cell>
        </row>
        <row r="6782">
          <cell r="A6782">
            <v>88256</v>
          </cell>
          <cell r="B6782" t="str">
            <v>AZULEJISTA OU LADRILHISTA COM ENCARGOS COMPLEMENTARES</v>
          </cell>
          <cell r="C6782" t="str">
            <v>H</v>
          </cell>
          <cell r="D6782">
            <v>21.02</v>
          </cell>
        </row>
        <row r="6783">
          <cell r="A6783">
            <v>88257</v>
          </cell>
          <cell r="B6783" t="str">
            <v>BLASTER, DINAMITADOR OU CABO DE FOGO COM ENCARGOS COMPLEMENTARES</v>
          </cell>
          <cell r="C6783" t="str">
            <v>H</v>
          </cell>
          <cell r="D6783">
            <v>15.32</v>
          </cell>
        </row>
        <row r="6784">
          <cell r="A6784">
            <v>88258</v>
          </cell>
          <cell r="B6784" t="str">
            <v>CADASTRISTA DE REDES DE AGUA E ESGOTO COM ENCARGOS COMPLEMENTARES</v>
          </cell>
          <cell r="C6784" t="str">
            <v>H</v>
          </cell>
          <cell r="D6784">
            <v>12.2</v>
          </cell>
        </row>
        <row r="6785">
          <cell r="A6785">
            <v>88260</v>
          </cell>
          <cell r="B6785" t="str">
            <v>CALCETEIRO COM ENCARGOS COMPLEMENTARES</v>
          </cell>
          <cell r="C6785" t="str">
            <v>H</v>
          </cell>
          <cell r="D6785">
            <v>19.440000000000001</v>
          </cell>
        </row>
        <row r="6786">
          <cell r="A6786">
            <v>88261</v>
          </cell>
          <cell r="B6786" t="str">
            <v>CARPINTEIRO DE ESQUADRIA COM ENCARGOS COMPLEMENTARES</v>
          </cell>
          <cell r="C6786" t="str">
            <v>H</v>
          </cell>
          <cell r="D6786">
            <v>19.940000000000001</v>
          </cell>
        </row>
        <row r="6787">
          <cell r="A6787">
            <v>88262</v>
          </cell>
          <cell r="B6787" t="str">
            <v>CARPINTEIRO DE FORMAS COM ENCARGOS COMPLEMENTARES</v>
          </cell>
          <cell r="C6787" t="str">
            <v>H</v>
          </cell>
          <cell r="D6787">
            <v>20.85</v>
          </cell>
        </row>
        <row r="6788">
          <cell r="A6788">
            <v>88263</v>
          </cell>
          <cell r="B6788" t="str">
            <v>CAVOUQUEIRO OU OPERADOR PERFURATRIZ/ROMPEDOR COM ENCARGOS COMPLEMENTARES</v>
          </cell>
          <cell r="C6788" t="str">
            <v>H</v>
          </cell>
          <cell r="D6788">
            <v>13.73</v>
          </cell>
        </row>
        <row r="6789">
          <cell r="A6789">
            <v>88264</v>
          </cell>
          <cell r="B6789" t="str">
            <v>ELETRICISTA COM ENCARGOS COMPLEMENTARES</v>
          </cell>
          <cell r="C6789" t="str">
            <v>H</v>
          </cell>
          <cell r="D6789">
            <v>21.87</v>
          </cell>
        </row>
        <row r="6790">
          <cell r="A6790">
            <v>88265</v>
          </cell>
          <cell r="B6790" t="str">
            <v>ELETRICISTA INDUSTRIAL COM ENCARGOS COMPLEMENTARES</v>
          </cell>
          <cell r="C6790" t="str">
            <v>H</v>
          </cell>
          <cell r="D6790">
            <v>21.87</v>
          </cell>
        </row>
        <row r="6791">
          <cell r="A6791">
            <v>88266</v>
          </cell>
          <cell r="B6791" t="str">
            <v>ELETROTÉCNICO COM ENCARGOS COMPLEMENTARES</v>
          </cell>
          <cell r="C6791" t="str">
            <v>H</v>
          </cell>
          <cell r="D6791">
            <v>21.97</v>
          </cell>
        </row>
        <row r="6792">
          <cell r="A6792">
            <v>88267</v>
          </cell>
          <cell r="B6792" t="str">
            <v>ENCANADOR OU BOMBEIRO HIDRÁULICO COM ENCARGOS COMPLEMENTARES</v>
          </cell>
          <cell r="C6792" t="str">
            <v>H</v>
          </cell>
          <cell r="D6792">
            <v>21.03</v>
          </cell>
        </row>
        <row r="6793">
          <cell r="A6793">
            <v>88269</v>
          </cell>
          <cell r="B6793" t="str">
            <v>GESSEIRO COM ENCARGOS COMPLEMENTARES</v>
          </cell>
          <cell r="C6793" t="str">
            <v>H</v>
          </cell>
          <cell r="D6793">
            <v>20.260000000000002</v>
          </cell>
        </row>
        <row r="6794">
          <cell r="A6794">
            <v>88270</v>
          </cell>
          <cell r="B6794" t="str">
            <v>IMPERMEABILIZADOR COM ENCARGOS COMPLEMENTARES</v>
          </cell>
          <cell r="C6794" t="str">
            <v>H</v>
          </cell>
          <cell r="D6794">
            <v>19.12</v>
          </cell>
        </row>
        <row r="6795">
          <cell r="A6795">
            <v>88272</v>
          </cell>
          <cell r="B6795" t="str">
            <v>MACARIQUEIRO COM ENCARGOS COMPLEMENTARES</v>
          </cell>
          <cell r="C6795" t="str">
            <v>H</v>
          </cell>
          <cell r="D6795">
            <v>22.05</v>
          </cell>
        </row>
        <row r="6796">
          <cell r="A6796">
            <v>88273</v>
          </cell>
          <cell r="B6796" t="str">
            <v>MARCENEIRO COM ENCARGOS COMPLEMENTARES</v>
          </cell>
          <cell r="C6796" t="str">
            <v>H</v>
          </cell>
          <cell r="D6796">
            <v>19.7</v>
          </cell>
        </row>
        <row r="6797">
          <cell r="A6797">
            <v>88274</v>
          </cell>
          <cell r="B6797" t="str">
            <v>MARMORISTA/GRANITEIRO COM ENCARGOS COMPLEMENTARES</v>
          </cell>
          <cell r="C6797" t="str">
            <v>H</v>
          </cell>
          <cell r="D6797">
            <v>21.02</v>
          </cell>
        </row>
        <row r="6798">
          <cell r="A6798">
            <v>88275</v>
          </cell>
          <cell r="B6798" t="str">
            <v>MECÃNICO DE EQUIPAMENTOS PESADOS COM ENCARGOS COMPLEMENTARES</v>
          </cell>
          <cell r="C6798" t="str">
            <v>H</v>
          </cell>
          <cell r="D6798">
            <v>21.99</v>
          </cell>
        </row>
        <row r="6799">
          <cell r="A6799">
            <v>88277</v>
          </cell>
          <cell r="B6799" t="str">
            <v>MONTADOR (TUBO AÇO/EQUIPAMENTOS) COM ENCARGOS COMPLEMENTARES</v>
          </cell>
          <cell r="C6799" t="str">
            <v>H</v>
          </cell>
          <cell r="D6799">
            <v>16.2</v>
          </cell>
        </row>
        <row r="6800">
          <cell r="A6800">
            <v>88278</v>
          </cell>
          <cell r="B6800" t="str">
            <v>MONTADOR DE ESTRUTURA METÁLICA COM ENCARGOS COMPLEMENTARES</v>
          </cell>
          <cell r="C6800" t="str">
            <v>H</v>
          </cell>
          <cell r="D6800">
            <v>15.22</v>
          </cell>
        </row>
        <row r="6801">
          <cell r="A6801">
            <v>88279</v>
          </cell>
          <cell r="B6801" t="str">
            <v>MONTADOR ELETROMECÃNICO COM ENCARGOS COMPLEMENTARES</v>
          </cell>
          <cell r="C6801" t="str">
            <v>H</v>
          </cell>
          <cell r="D6801">
            <v>23.28</v>
          </cell>
        </row>
        <row r="6802">
          <cell r="A6802">
            <v>88281</v>
          </cell>
          <cell r="B6802" t="str">
            <v>MOTORISTA DE BASCULANTE COM ENCARGOS COMPLEMENTARES</v>
          </cell>
          <cell r="C6802" t="str">
            <v>H</v>
          </cell>
          <cell r="D6802">
            <v>16.239999999999998</v>
          </cell>
        </row>
        <row r="6803">
          <cell r="A6803">
            <v>88282</v>
          </cell>
          <cell r="B6803" t="str">
            <v>MOTORISTA DE CAMINHÃO COM ENCARGOS COMPLEMENTARES</v>
          </cell>
          <cell r="C6803" t="str">
            <v>H</v>
          </cell>
          <cell r="D6803">
            <v>16.989999999999998</v>
          </cell>
        </row>
        <row r="6804">
          <cell r="A6804">
            <v>88283</v>
          </cell>
          <cell r="B6804" t="str">
            <v>MOTORISTA DE CAMINHÃO E CARRETA COM ENCARGOS COMPLEMENTARES</v>
          </cell>
          <cell r="C6804" t="str">
            <v>H</v>
          </cell>
          <cell r="D6804">
            <v>21.4</v>
          </cell>
        </row>
        <row r="6805">
          <cell r="A6805">
            <v>88284</v>
          </cell>
          <cell r="B6805" t="str">
            <v>MOTORISTA DE VEIÍCULO LEVE COM ENCARGOS COMPLEMENTARES</v>
          </cell>
          <cell r="C6805" t="str">
            <v>H</v>
          </cell>
          <cell r="D6805">
            <v>16.010000000000002</v>
          </cell>
        </row>
        <row r="6806">
          <cell r="A6806">
            <v>88285</v>
          </cell>
          <cell r="B6806" t="str">
            <v>MOTORISTA DE VEÍCULO PESADO COM ENCARGOS COMPLEMENTARES</v>
          </cell>
          <cell r="C6806" t="str">
            <v>H</v>
          </cell>
          <cell r="D6806">
            <v>18.170000000000002</v>
          </cell>
        </row>
        <row r="6807">
          <cell r="A6807">
            <v>88286</v>
          </cell>
          <cell r="B6807" t="str">
            <v>MOTORISTA OPERADOR DE MUNCK COM ENCARGOS COMPLEMENTARES</v>
          </cell>
          <cell r="C6807" t="str">
            <v>H</v>
          </cell>
          <cell r="D6807">
            <v>19.37</v>
          </cell>
        </row>
        <row r="6808">
          <cell r="A6808">
            <v>88288</v>
          </cell>
          <cell r="B6808" t="str">
            <v>NIVELADOR COM ENCARGOS COMPLEMENTARES</v>
          </cell>
          <cell r="C6808" t="str">
            <v>H</v>
          </cell>
          <cell r="D6808">
            <v>9.8000000000000007</v>
          </cell>
        </row>
        <row r="6809">
          <cell r="A6809">
            <v>88291</v>
          </cell>
          <cell r="B6809" t="str">
            <v>OPERADOR DE BETONEIRA (CAMINHÃO) COM ENCARGOS COMPLEMENTARES</v>
          </cell>
          <cell r="C6809" t="str">
            <v>H</v>
          </cell>
          <cell r="D6809">
            <v>15.72</v>
          </cell>
        </row>
        <row r="6810">
          <cell r="A6810">
            <v>88292</v>
          </cell>
          <cell r="B6810" t="str">
            <v>OPERADOR DE COMPRESSOR OU COMPRESSORISTA COM ENCARGOS COMPLEMENTARES</v>
          </cell>
          <cell r="C6810" t="str">
            <v>H</v>
          </cell>
          <cell r="D6810">
            <v>16.329999999999998</v>
          </cell>
        </row>
        <row r="6811">
          <cell r="A6811">
            <v>88293</v>
          </cell>
          <cell r="B6811" t="str">
            <v>OPERADOR DE DEMARCADORA DE FAIXAS COM ENCARGOS COMPLEMENTARES</v>
          </cell>
          <cell r="C6811" t="str">
            <v>H</v>
          </cell>
          <cell r="D6811">
            <v>18.46</v>
          </cell>
        </row>
        <row r="6812">
          <cell r="A6812">
            <v>88294</v>
          </cell>
          <cell r="B6812" t="str">
            <v>OPERADOR DE ESCAVADEIRA COM ENCARGOS COMPLEMENTARES</v>
          </cell>
          <cell r="C6812" t="str">
            <v>H</v>
          </cell>
          <cell r="D6812">
            <v>19.91</v>
          </cell>
        </row>
        <row r="6813">
          <cell r="A6813">
            <v>88295</v>
          </cell>
          <cell r="B6813" t="str">
            <v>OPERADOR DE GUINCHO COM ENCARGOS COMPLEMENTARES</v>
          </cell>
          <cell r="C6813" t="str">
            <v>H</v>
          </cell>
          <cell r="D6813">
            <v>15.44</v>
          </cell>
        </row>
        <row r="6814">
          <cell r="A6814">
            <v>88296</v>
          </cell>
          <cell r="B6814" t="str">
            <v>OPERADOR DE GUINDASTE COM ENCARGOS COMPLEMENTARES</v>
          </cell>
          <cell r="C6814" t="str">
            <v>H</v>
          </cell>
          <cell r="D6814">
            <v>15.5</v>
          </cell>
        </row>
        <row r="6815">
          <cell r="A6815">
            <v>88297</v>
          </cell>
          <cell r="B6815" t="str">
            <v>OPERADOR DE MÁQUINAS E EQUIPAMENTOS COM ENCARGOS COMPLEMENTARES</v>
          </cell>
          <cell r="C6815" t="str">
            <v>H</v>
          </cell>
          <cell r="D6815">
            <v>16.079999999999998</v>
          </cell>
        </row>
        <row r="6816">
          <cell r="A6816">
            <v>88298</v>
          </cell>
          <cell r="B6816" t="str">
            <v>OPERADOR DE MARTELETE OU MARTELETEIRO COM ENCARGOS COMPLEMENTARES</v>
          </cell>
          <cell r="C6816" t="str">
            <v>H</v>
          </cell>
          <cell r="D6816">
            <v>13.46</v>
          </cell>
        </row>
        <row r="6817">
          <cell r="A6817">
            <v>88299</v>
          </cell>
          <cell r="B6817" t="str">
            <v>OPERADOR DE MOTO-ESCREIPER COM ENCARGOS COMPLEMENTARES</v>
          </cell>
          <cell r="C6817" t="str">
            <v>H</v>
          </cell>
          <cell r="D6817">
            <v>18.7</v>
          </cell>
        </row>
        <row r="6818">
          <cell r="A6818">
            <v>88300</v>
          </cell>
          <cell r="B6818" t="str">
            <v>OPERADOR DE MOTONIVELADORA COM ENCARGOS COMPLEMENTARES</v>
          </cell>
          <cell r="C6818" t="str">
            <v>H</v>
          </cell>
          <cell r="D6818">
            <v>22.1</v>
          </cell>
        </row>
        <row r="6819">
          <cell r="A6819">
            <v>88301</v>
          </cell>
          <cell r="B6819" t="str">
            <v>OPERADOR DE PÁ CARREGADEIRA COM ENCARGOS COMPLEMENTARES</v>
          </cell>
          <cell r="C6819" t="str">
            <v>H</v>
          </cell>
          <cell r="D6819">
            <v>17.170000000000002</v>
          </cell>
        </row>
        <row r="6820">
          <cell r="A6820">
            <v>88302</v>
          </cell>
          <cell r="B6820" t="str">
            <v>OPERADOR DE PAVIMENTADORA COM ENCARGOS COMPLEMENTARES</v>
          </cell>
          <cell r="C6820" t="str">
            <v>H</v>
          </cell>
          <cell r="D6820">
            <v>19.2</v>
          </cell>
        </row>
        <row r="6821">
          <cell r="A6821">
            <v>88303</v>
          </cell>
          <cell r="B6821" t="str">
            <v>OPERADOR DE ROLO COMPACTADOR COM ENCARGOS COMPLEMENTARES</v>
          </cell>
          <cell r="C6821" t="str">
            <v>H</v>
          </cell>
          <cell r="D6821">
            <v>16.05</v>
          </cell>
        </row>
        <row r="6822">
          <cell r="A6822">
            <v>88304</v>
          </cell>
          <cell r="B6822" t="str">
            <v>OPERADOR DE USINA DE ASFALTO, DE SOLOS OU DE CONCRETO COM ENCARGOS COMPLEMENTARES</v>
          </cell>
          <cell r="C6822" t="str">
            <v>H</v>
          </cell>
          <cell r="D6822">
            <v>17.02</v>
          </cell>
        </row>
        <row r="6823">
          <cell r="A6823">
            <v>88306</v>
          </cell>
          <cell r="B6823" t="str">
            <v>OPERADOR JATO DE AREIA OU JATISTA COM ENCARGOS COMPLEMENTARES</v>
          </cell>
          <cell r="C6823" t="str">
            <v>H</v>
          </cell>
          <cell r="D6823">
            <v>18.23</v>
          </cell>
        </row>
        <row r="6824">
          <cell r="A6824">
            <v>88307</v>
          </cell>
          <cell r="B6824" t="str">
            <v>OPERADOR PARA BATE ESTACAS COM ENCARGOS COMPLEMENTARES</v>
          </cell>
          <cell r="C6824" t="str">
            <v>H</v>
          </cell>
          <cell r="D6824">
            <v>17.690000000000001</v>
          </cell>
        </row>
        <row r="6825">
          <cell r="A6825">
            <v>88308</v>
          </cell>
          <cell r="B6825" t="str">
            <v>PASTILHEIRO COM ENCARGOS COMPLEMENTARES</v>
          </cell>
          <cell r="C6825" t="str">
            <v>H</v>
          </cell>
          <cell r="D6825">
            <v>21.02</v>
          </cell>
        </row>
        <row r="6826">
          <cell r="A6826">
            <v>88309</v>
          </cell>
          <cell r="B6826" t="str">
            <v>PEDREIRO COM ENCARGOS COMPLEMENTARES</v>
          </cell>
          <cell r="C6826" t="str">
            <v>H</v>
          </cell>
          <cell r="D6826">
            <v>21.1</v>
          </cell>
        </row>
        <row r="6827">
          <cell r="A6827">
            <v>88310</v>
          </cell>
          <cell r="B6827" t="str">
            <v>PINTOR COM ENCARGOS COMPLEMENTARES</v>
          </cell>
          <cell r="C6827" t="str">
            <v>H</v>
          </cell>
          <cell r="D6827">
            <v>22.17</v>
          </cell>
        </row>
        <row r="6828">
          <cell r="A6828">
            <v>88311</v>
          </cell>
          <cell r="B6828" t="str">
            <v>PINTOR DE LETREIROS COM ENCARGOS COMPLEMENTARES</v>
          </cell>
          <cell r="C6828" t="str">
            <v>H</v>
          </cell>
          <cell r="D6828">
            <v>21.69</v>
          </cell>
        </row>
        <row r="6829">
          <cell r="A6829">
            <v>88312</v>
          </cell>
          <cell r="B6829" t="str">
            <v>PINTOR PARA TINTA EPÓXI COM ENCARGOS COMPLEMENTARES</v>
          </cell>
          <cell r="C6829" t="str">
            <v>H</v>
          </cell>
          <cell r="D6829">
            <v>22.17</v>
          </cell>
        </row>
        <row r="6830">
          <cell r="A6830">
            <v>88313</v>
          </cell>
          <cell r="B6830" t="str">
            <v>POCEIRO COM ENCARGOS COMPLEMENTARES</v>
          </cell>
          <cell r="C6830" t="str">
            <v>H</v>
          </cell>
          <cell r="D6830">
            <v>15.48</v>
          </cell>
        </row>
        <row r="6831">
          <cell r="A6831">
            <v>88314</v>
          </cell>
          <cell r="B6831" t="str">
            <v>RASTELEIRO COM ENCARGOS COMPLEMENTARES</v>
          </cell>
          <cell r="C6831" t="str">
            <v>H</v>
          </cell>
          <cell r="D6831">
            <v>14.19</v>
          </cell>
        </row>
        <row r="6832">
          <cell r="A6832">
            <v>88315</v>
          </cell>
          <cell r="B6832" t="str">
            <v>SERRALHEIRO COM ENCARGOS COMPLEMENTARES</v>
          </cell>
          <cell r="C6832" t="str">
            <v>H</v>
          </cell>
          <cell r="D6832">
            <v>20.97</v>
          </cell>
        </row>
        <row r="6833">
          <cell r="A6833">
            <v>88316</v>
          </cell>
          <cell r="B6833" t="str">
            <v>SERVENTE COM ENCARGOS COMPLEMENTARES</v>
          </cell>
          <cell r="C6833" t="str">
            <v>H</v>
          </cell>
          <cell r="D6833">
            <v>16.829999999999998</v>
          </cell>
        </row>
        <row r="6834">
          <cell r="A6834">
            <v>88317</v>
          </cell>
          <cell r="B6834" t="str">
            <v>SOLDADOR COM ENCARGOS COMPLEMENTARES</v>
          </cell>
          <cell r="C6834" t="str">
            <v>H</v>
          </cell>
          <cell r="D6834">
            <v>21.79</v>
          </cell>
        </row>
        <row r="6835">
          <cell r="A6835">
            <v>88318</v>
          </cell>
          <cell r="B6835" t="str">
            <v>SOLDADOR A (PARA SOLDA A SER TESTADA COM RAIOS "X") COM ENCARGOS COMPLEMENTARES</v>
          </cell>
          <cell r="C6835" t="str">
            <v>H</v>
          </cell>
          <cell r="D6835">
            <v>27.27</v>
          </cell>
        </row>
        <row r="6836">
          <cell r="A6836">
            <v>88320</v>
          </cell>
          <cell r="B6836" t="str">
            <v>TAQUEADOR OU TAQUEIRO COM ENCARGOS COMPLEMENTARES</v>
          </cell>
          <cell r="C6836" t="str">
            <v>H</v>
          </cell>
          <cell r="D6836">
            <v>20.85</v>
          </cell>
        </row>
        <row r="6837">
          <cell r="A6837">
            <v>88321</v>
          </cell>
          <cell r="B6837" t="str">
            <v>TÉCNICO DE LABORATÓRIO COM ENCARGOS COMPLEMENTARES</v>
          </cell>
          <cell r="C6837" t="str">
            <v>H</v>
          </cell>
          <cell r="D6837">
            <v>24.68</v>
          </cell>
        </row>
        <row r="6838">
          <cell r="A6838">
            <v>88322</v>
          </cell>
          <cell r="B6838" t="str">
            <v>TÉCNICO DE SONDAGEM COM ENCARGOS COMPLEMENTARES</v>
          </cell>
          <cell r="C6838" t="str">
            <v>H</v>
          </cell>
          <cell r="D6838">
            <v>22.95</v>
          </cell>
        </row>
        <row r="6839">
          <cell r="A6839">
            <v>88323</v>
          </cell>
          <cell r="B6839" t="str">
            <v>TELHADISTA COM ENCARGOS COMPLEMENTARES</v>
          </cell>
          <cell r="C6839" t="str">
            <v>H</v>
          </cell>
          <cell r="D6839">
            <v>20.66</v>
          </cell>
        </row>
        <row r="6840">
          <cell r="A6840">
            <v>88324</v>
          </cell>
          <cell r="B6840" t="str">
            <v>TRATORISTA COM ENCARGOS COMPLEMENTARES</v>
          </cell>
          <cell r="C6840" t="str">
            <v>H</v>
          </cell>
          <cell r="D6840">
            <v>16.170000000000002</v>
          </cell>
        </row>
        <row r="6841">
          <cell r="A6841">
            <v>88325</v>
          </cell>
          <cell r="B6841" t="str">
            <v>VIDRACEIRO COM ENCARGOS COMPLEMENTARES</v>
          </cell>
          <cell r="C6841" t="str">
            <v>H</v>
          </cell>
          <cell r="D6841">
            <v>18.78</v>
          </cell>
        </row>
        <row r="6842">
          <cell r="A6842">
            <v>88326</v>
          </cell>
          <cell r="B6842" t="str">
            <v>VIGIA NOTURNO COM ENCARGOS COMPLEMENTARES</v>
          </cell>
          <cell r="C6842" t="str">
            <v>H</v>
          </cell>
          <cell r="D6842">
            <v>21.09</v>
          </cell>
        </row>
        <row r="6843">
          <cell r="A6843">
            <v>88377</v>
          </cell>
          <cell r="B6843" t="str">
            <v>OPERADOR DE BETONEIRA ESTACIONÁRIA/MISTURADOR COM ENCARGOS COMPLEMENTARES</v>
          </cell>
          <cell r="C6843" t="str">
            <v>H</v>
          </cell>
          <cell r="D6843">
            <v>15.29</v>
          </cell>
        </row>
        <row r="6844">
          <cell r="A6844">
            <v>88441</v>
          </cell>
          <cell r="B6844" t="str">
            <v>JARDINEIRO COM ENCARGOS COMPLEMENTARES</v>
          </cell>
          <cell r="C6844" t="str">
            <v>H</v>
          </cell>
          <cell r="D6844">
            <v>18.260000000000002</v>
          </cell>
        </row>
        <row r="6845">
          <cell r="A6845">
            <v>88597</v>
          </cell>
          <cell r="B6845" t="str">
            <v>DESENHISTA DETALHISTA COM ENCARGOS COMPLEMENTARES</v>
          </cell>
          <cell r="C6845" t="str">
            <v>H</v>
          </cell>
          <cell r="D6845">
            <v>26.45</v>
          </cell>
        </row>
        <row r="6846">
          <cell r="A6846">
            <v>90766</v>
          </cell>
          <cell r="B6846" t="str">
            <v>ALMOXARIFE COM ENCARGOS COMPLEMENTARES</v>
          </cell>
          <cell r="C6846" t="str">
            <v>H</v>
          </cell>
          <cell r="D6846">
            <v>17.600000000000001</v>
          </cell>
        </row>
        <row r="6847">
          <cell r="A6847">
            <v>90767</v>
          </cell>
          <cell r="B6847" t="str">
            <v>APONTADOR OU APROPRIADOR COM ENCARGOS COMPLEMENTARES</v>
          </cell>
          <cell r="C6847" t="str">
            <v>H</v>
          </cell>
          <cell r="D6847">
            <v>17.18</v>
          </cell>
        </row>
        <row r="6848">
          <cell r="A6848">
            <v>90768</v>
          </cell>
          <cell r="B6848" t="str">
            <v>ARQUITETO DE OBRA JUNIOR COM ENCARGOS COMPLEMENTARES</v>
          </cell>
          <cell r="C6848" t="str">
            <v>H</v>
          </cell>
          <cell r="D6848">
            <v>69.14</v>
          </cell>
        </row>
        <row r="6849">
          <cell r="A6849">
            <v>90769</v>
          </cell>
          <cell r="B6849" t="str">
            <v>ARQUITETO DE OBRA PLENO COM ENCARGOS COMPLEMENTARES</v>
          </cell>
          <cell r="C6849" t="str">
            <v>H</v>
          </cell>
          <cell r="D6849">
            <v>97.57</v>
          </cell>
        </row>
        <row r="6850">
          <cell r="A6850">
            <v>90770</v>
          </cell>
          <cell r="B6850" t="str">
            <v>ARQUITETO DE OBRA SENIOR COM ENCARGOS COMPLEMENTARES</v>
          </cell>
          <cell r="C6850" t="str">
            <v>H</v>
          </cell>
          <cell r="D6850">
            <v>128.51</v>
          </cell>
        </row>
        <row r="6851">
          <cell r="A6851">
            <v>90771</v>
          </cell>
          <cell r="B6851" t="str">
            <v>AUXILIAR DE DESENHISTA COM ENCARGOS COMPLEMENTARES</v>
          </cell>
          <cell r="C6851" t="str">
            <v>H</v>
          </cell>
          <cell r="D6851">
            <v>21.43</v>
          </cell>
        </row>
        <row r="6852">
          <cell r="A6852">
            <v>90772</v>
          </cell>
          <cell r="B6852" t="str">
            <v>AUXILIAR DE ESCRITORIO COM ENCARGOS COMPLEMENTARES</v>
          </cell>
          <cell r="C6852" t="str">
            <v>H</v>
          </cell>
          <cell r="D6852">
            <v>14.5</v>
          </cell>
        </row>
        <row r="6853">
          <cell r="A6853">
            <v>90773</v>
          </cell>
          <cell r="B6853" t="str">
            <v>DESENHISTA COPISTA COM ENCARGOS COMPLEMENTARES</v>
          </cell>
          <cell r="C6853" t="str">
            <v>H</v>
          </cell>
          <cell r="D6853">
            <v>20.329999999999998</v>
          </cell>
        </row>
        <row r="6854">
          <cell r="A6854">
            <v>90775</v>
          </cell>
          <cell r="B6854" t="str">
            <v>DESENHISTA PROJETISTA COM ENCARGOS COMPLEMENTARES</v>
          </cell>
          <cell r="C6854" t="str">
            <v>H</v>
          </cell>
          <cell r="D6854">
            <v>21.45</v>
          </cell>
        </row>
        <row r="6855">
          <cell r="A6855">
            <v>90776</v>
          </cell>
          <cell r="B6855" t="str">
            <v>ENCARREGADO GERAL COM ENCARGOS COMPLEMENTARES</v>
          </cell>
          <cell r="C6855" t="str">
            <v>H</v>
          </cell>
          <cell r="D6855">
            <v>23.72</v>
          </cell>
        </row>
        <row r="6856">
          <cell r="A6856">
            <v>90777</v>
          </cell>
          <cell r="B6856" t="str">
            <v>ENGENHEIRO CIVIL DE OBRA JUNIOR COM ENCARGOS COMPLEMENTARES</v>
          </cell>
          <cell r="C6856" t="str">
            <v>H</v>
          </cell>
          <cell r="D6856">
            <v>93.77</v>
          </cell>
        </row>
        <row r="6857">
          <cell r="A6857">
            <v>90778</v>
          </cell>
          <cell r="B6857" t="str">
            <v>ENGENHEIRO CIVIL DE OBRA PLENO COM ENCARGOS COMPLEMENTARES</v>
          </cell>
          <cell r="C6857" t="str">
            <v>H</v>
          </cell>
          <cell r="D6857">
            <v>106.5</v>
          </cell>
        </row>
        <row r="6858">
          <cell r="A6858">
            <v>90779</v>
          </cell>
          <cell r="B6858" t="str">
            <v>ENGENHEIRO CIVIL DE OBRA SENIOR COM ENCARGOS COMPLEMENTARES</v>
          </cell>
          <cell r="C6858" t="str">
            <v>H</v>
          </cell>
          <cell r="D6858">
            <v>145.03</v>
          </cell>
        </row>
        <row r="6859">
          <cell r="A6859">
            <v>90780</v>
          </cell>
          <cell r="B6859" t="str">
            <v>MESTRE DE OBRAS COM ENCARGOS COMPLEMENTARES</v>
          </cell>
          <cell r="C6859" t="str">
            <v>H</v>
          </cell>
          <cell r="D6859">
            <v>34.93</v>
          </cell>
        </row>
        <row r="6860">
          <cell r="A6860">
            <v>90781</v>
          </cell>
          <cell r="B6860" t="str">
            <v>TOPOGRAFO COM ENCARGOS COMPLEMENTARES</v>
          </cell>
          <cell r="C6860" t="str">
            <v>H</v>
          </cell>
          <cell r="D6860">
            <v>17.59</v>
          </cell>
        </row>
        <row r="6861">
          <cell r="A6861">
            <v>91677</v>
          </cell>
          <cell r="B6861" t="str">
            <v>ENGENHEIRO ELETRICISTA COM ENCARGOS COMPLEMENTARES</v>
          </cell>
          <cell r="C6861" t="str">
            <v>H</v>
          </cell>
          <cell r="D6861">
            <v>90.84</v>
          </cell>
        </row>
        <row r="6862">
          <cell r="A6862">
            <v>91678</v>
          </cell>
          <cell r="B6862" t="str">
            <v>ENGENHEIRO SANITARISTA COM ENCARGOS COMPLEMENTARES</v>
          </cell>
          <cell r="C6862" t="str">
            <v>H</v>
          </cell>
          <cell r="D6862">
            <v>87.94</v>
          </cell>
        </row>
        <row r="6863">
          <cell r="A6863">
            <v>93558</v>
          </cell>
          <cell r="B6863" t="str">
            <v>MOTORISTA DE CAMINHAO COM ENCARGOS COMPLEMENTARES</v>
          </cell>
          <cell r="C6863" t="str">
            <v>MES</v>
          </cell>
          <cell r="D6863">
            <v>3045.04</v>
          </cell>
        </row>
        <row r="6864">
          <cell r="A6864">
            <v>93559</v>
          </cell>
          <cell r="B6864" t="str">
            <v>DESENHISTA DETALHISTA COM ENCARGOS COMPLEMENTARES</v>
          </cell>
          <cell r="C6864" t="str">
            <v>MES</v>
          </cell>
          <cell r="D6864">
            <v>4688.17</v>
          </cell>
        </row>
        <row r="6865">
          <cell r="A6865">
            <v>93560</v>
          </cell>
          <cell r="B6865" t="str">
            <v>DESENHISTA COPISTA COM ENCARGOS COMPLEMENTARES</v>
          </cell>
          <cell r="C6865" t="str">
            <v>MES</v>
          </cell>
          <cell r="D6865">
            <v>3608.63</v>
          </cell>
        </row>
        <row r="6866">
          <cell r="A6866">
            <v>93561</v>
          </cell>
          <cell r="B6866" t="str">
            <v>DESENHISTA PROJETISTA COM ENCARGOS COMPLEMENTARES</v>
          </cell>
          <cell r="C6866" t="str">
            <v>MES</v>
          </cell>
          <cell r="D6866">
            <v>3806.49</v>
          </cell>
        </row>
        <row r="6867">
          <cell r="A6867">
            <v>93562</v>
          </cell>
          <cell r="B6867" t="str">
            <v>AUXILIAR DE DESENHISTA COM ENCARGOS COMPLEMENTARES</v>
          </cell>
          <cell r="C6867" t="str">
            <v>MES</v>
          </cell>
          <cell r="D6867">
            <v>3805.51</v>
          </cell>
        </row>
        <row r="6868">
          <cell r="A6868">
            <v>93563</v>
          </cell>
          <cell r="B6868" t="str">
            <v>ALMOXARIFE COM ENCARGOS COMPLEMENTARES</v>
          </cell>
          <cell r="C6868" t="str">
            <v>MES</v>
          </cell>
          <cell r="D6868">
            <v>3127.45</v>
          </cell>
        </row>
        <row r="6869">
          <cell r="A6869">
            <v>93564</v>
          </cell>
          <cell r="B6869" t="str">
            <v>APONTADOR OU APROPRIADOR COM ENCARGOS COMPLEMENTARES</v>
          </cell>
          <cell r="C6869" t="str">
            <v>MES</v>
          </cell>
          <cell r="D6869">
            <v>3047.7</v>
          </cell>
        </row>
        <row r="6870">
          <cell r="A6870">
            <v>93565</v>
          </cell>
          <cell r="B6870" t="str">
            <v>ENGENHEIRO CIVIL DE OBRA JUNIOR COM ENCARGOS COMPLEMENTARES</v>
          </cell>
          <cell r="C6870" t="str">
            <v>MES</v>
          </cell>
          <cell r="D6870">
            <v>16537.740000000002</v>
          </cell>
        </row>
        <row r="6871">
          <cell r="A6871">
            <v>93566</v>
          </cell>
          <cell r="B6871" t="str">
            <v>AUXILIAR DE ESCRITORIO COM ENCARGOS COMPLEMENTARES</v>
          </cell>
          <cell r="C6871" t="str">
            <v>MES</v>
          </cell>
          <cell r="D6871">
            <v>2580.41</v>
          </cell>
        </row>
        <row r="6872">
          <cell r="A6872">
            <v>93567</v>
          </cell>
          <cell r="B6872" t="str">
            <v>ENGENHEIRO CIVIL DE OBRA PLENO COM ENCARGOS COMPLEMENTARES</v>
          </cell>
          <cell r="C6872" t="str">
            <v>MES</v>
          </cell>
          <cell r="D6872">
            <v>18783.32</v>
          </cell>
        </row>
        <row r="6873">
          <cell r="A6873">
            <v>93568</v>
          </cell>
          <cell r="B6873" t="str">
            <v>ENGENHEIRO CIVIL DE OBRA SENIOR COM ENCARGOS COMPLEMENTARES</v>
          </cell>
          <cell r="C6873" t="str">
            <v>MES</v>
          </cell>
          <cell r="D6873">
            <v>25570.03</v>
          </cell>
        </row>
        <row r="6874">
          <cell r="A6874">
            <v>93569</v>
          </cell>
          <cell r="B6874" t="str">
            <v>ARQUITETO JUNIOR COM ENCARGOS COMPLEMENTARES</v>
          </cell>
          <cell r="C6874" t="str">
            <v>MES</v>
          </cell>
          <cell r="D6874">
            <v>12218.63</v>
          </cell>
        </row>
        <row r="6875">
          <cell r="A6875">
            <v>93570</v>
          </cell>
          <cell r="B6875" t="str">
            <v>ARQUITETO PLENO COM ENCARGOS COMPLEMENTARES</v>
          </cell>
          <cell r="C6875" t="str">
            <v>MES</v>
          </cell>
          <cell r="D6875">
            <v>17233.79</v>
          </cell>
        </row>
        <row r="6876">
          <cell r="A6876">
            <v>93571</v>
          </cell>
          <cell r="B6876" t="str">
            <v>ARQUITETO SENIOR COM ENCARGOS COMPLEMENTARES</v>
          </cell>
          <cell r="C6876" t="str">
            <v>MES</v>
          </cell>
          <cell r="D6876">
            <v>22691.33</v>
          </cell>
        </row>
        <row r="6877">
          <cell r="A6877">
            <v>93572</v>
          </cell>
          <cell r="B6877" t="str">
            <v>ENCARREGADO GERAL DE OBRAS COM ENCARGOS COMPLEMENTARES</v>
          </cell>
          <cell r="C6877" t="str">
            <v>MES</v>
          </cell>
          <cell r="D6877">
            <v>4200.88</v>
          </cell>
        </row>
        <row r="6878">
          <cell r="A6878">
            <v>94295</v>
          </cell>
          <cell r="B6878" t="str">
            <v>MESTRE DE OBRAS COM ENCARGOS COMPLEMENTARES</v>
          </cell>
          <cell r="C6878" t="str">
            <v>MES</v>
          </cell>
          <cell r="D6878">
            <v>6176.2</v>
          </cell>
        </row>
        <row r="6879">
          <cell r="A6879">
            <v>94296</v>
          </cell>
          <cell r="B6879" t="str">
            <v>TOPOGRAFO COM ENCARGOS COMPLEMENTARES</v>
          </cell>
          <cell r="C6879" t="str">
            <v>MES</v>
          </cell>
          <cell r="D6879">
            <v>3123.77</v>
          </cell>
        </row>
        <row r="6880">
          <cell r="A6880">
            <v>95308</v>
          </cell>
          <cell r="B6880" t="str">
            <v>CURSO DE CAPACITAÇÃO PARA AJUDANTE DE ARMADOR (ENCARGOS COMPLEMENTARES) - HORISTA</v>
          </cell>
          <cell r="C6880" t="str">
            <v>H</v>
          </cell>
          <cell r="D6880">
            <v>0.11</v>
          </cell>
        </row>
        <row r="6881">
          <cell r="A6881">
            <v>95309</v>
          </cell>
          <cell r="B6881" t="str">
            <v>CURSO DE CAPACITAÇÃO PARA AJUDANTE DE CARPINTEIRO (ENCARGOS COMPLEMENTARES) - HORISTA</v>
          </cell>
          <cell r="C6881" t="str">
            <v>H</v>
          </cell>
          <cell r="D6881">
            <v>0.15</v>
          </cell>
        </row>
        <row r="6882">
          <cell r="A6882">
            <v>95310</v>
          </cell>
          <cell r="B6882" t="str">
            <v>CURSO DE CAPACITAÇÃO PARA AJUDANTE DE ESTRUTURA METÁLICA (ENCARGOS COMPLEMENTARES) - HORISTA</v>
          </cell>
          <cell r="C6882" t="str">
            <v>H</v>
          </cell>
          <cell r="D6882">
            <v>7.0000000000000007E-2</v>
          </cell>
        </row>
        <row r="6883">
          <cell r="A6883">
            <v>95311</v>
          </cell>
          <cell r="B6883" t="str">
            <v>CURSO DE CAPACITAÇÃO PARA AJUDANTE DE OPERAÇÃO EM GERAL (ENCARGOS COMPLEMENTARES) - HORISTA</v>
          </cell>
          <cell r="C6883" t="str">
            <v>H</v>
          </cell>
          <cell r="D6883">
            <v>0.11</v>
          </cell>
        </row>
        <row r="6884">
          <cell r="A6884">
            <v>95312</v>
          </cell>
          <cell r="B6884" t="str">
            <v>CURSO DE CAPACITAÇÃO PARA AJUDANTE DE PEDREIRO (ENCARGOS COMPLEMENTARES) - HORISTA</v>
          </cell>
          <cell r="C6884" t="str">
            <v>H</v>
          </cell>
          <cell r="D6884">
            <v>0.14000000000000001</v>
          </cell>
        </row>
        <row r="6885">
          <cell r="A6885">
            <v>95313</v>
          </cell>
          <cell r="B6885" t="str">
            <v>CURSO DE CAPACITAÇÃO PARA AJUDANTE ESPECIALIZADO (ENCARGOS COMPLEMENTARES) - HORISTA</v>
          </cell>
          <cell r="C6885" t="str">
            <v>H</v>
          </cell>
          <cell r="D6885">
            <v>0.12</v>
          </cell>
        </row>
        <row r="6886">
          <cell r="A6886">
            <v>95314</v>
          </cell>
          <cell r="B6886" t="str">
            <v>CURSO DE CAPACITAÇÃO PARA ARMADOR (ENCARGOS COMPLEMENTARES) - HORISTA</v>
          </cell>
          <cell r="C6886" t="str">
            <v>H</v>
          </cell>
          <cell r="D6886">
            <v>0.14000000000000001</v>
          </cell>
        </row>
        <row r="6887">
          <cell r="A6887">
            <v>95315</v>
          </cell>
          <cell r="B6887" t="str">
            <v>CURSO DE CAPACITAÇÃO PARA ASSENTADOR DE TUBOS (ENCARGOS COMPLEMENTARES) - HORISTA</v>
          </cell>
          <cell r="C6887" t="str">
            <v>H</v>
          </cell>
          <cell r="D6887">
            <v>0.16</v>
          </cell>
        </row>
        <row r="6888">
          <cell r="A6888">
            <v>95316</v>
          </cell>
          <cell r="B6888" t="str">
            <v>CURSO DE CAPACITAÇÃO PARA AUXILIAR DE ELETRICISTA (ENCARGOS COMPLEMENTARES) - HORISTA</v>
          </cell>
          <cell r="C6888" t="str">
            <v>H</v>
          </cell>
          <cell r="D6888">
            <v>0.34</v>
          </cell>
        </row>
        <row r="6889">
          <cell r="A6889">
            <v>95317</v>
          </cell>
          <cell r="B6889" t="str">
            <v>CURSO DE CAPACITAÇÃO PARA AUXILIAR DE ENCANADOR OU BOMBEIRO HIDRÁULICO (ENCARGOS COMPLEMENTARES) - HORISTA</v>
          </cell>
          <cell r="C6889" t="str">
            <v>H</v>
          </cell>
          <cell r="D6889">
            <v>0.18</v>
          </cell>
        </row>
        <row r="6890">
          <cell r="A6890">
            <v>95318</v>
          </cell>
          <cell r="B6890" t="str">
            <v>CURSO DE CAPACITAÇÃO PARA AUXILIAR DE LABORATÓRIO (ENCARGOS COMPLEMENTARES) - HORISTA</v>
          </cell>
          <cell r="C6890" t="str">
            <v>H</v>
          </cell>
          <cell r="D6890">
            <v>0.14000000000000001</v>
          </cell>
        </row>
        <row r="6891">
          <cell r="A6891">
            <v>95319</v>
          </cell>
          <cell r="B6891" t="str">
            <v>CURSO DE CAPACITAÇÃO PARA AUXILIAR DE MECÂNICO (ENCARGOS COMPLEMENTARES) - HORISTA</v>
          </cell>
          <cell r="C6891" t="str">
            <v>H</v>
          </cell>
          <cell r="D6891">
            <v>0.09</v>
          </cell>
        </row>
        <row r="6892">
          <cell r="A6892">
            <v>95320</v>
          </cell>
          <cell r="B6892" t="str">
            <v>CURSO DE CAPACITAÇÃO PARA AUXILIAR DE SERRALHEIRO (ENCARGOS COMPLEMENTARES) - HORISTA</v>
          </cell>
          <cell r="C6892" t="str">
            <v>H</v>
          </cell>
          <cell r="D6892">
            <v>0.12</v>
          </cell>
        </row>
        <row r="6893">
          <cell r="A6893">
            <v>95321</v>
          </cell>
          <cell r="B6893" t="str">
            <v>CURSO DE CAPACITAÇÃO PARA AUXILIAR DE SERVIÇOS GERAIS (ENCARGOS COMPLEMENTARES) - HORISTA</v>
          </cell>
          <cell r="C6893" t="str">
            <v>H</v>
          </cell>
          <cell r="D6893">
            <v>0.11</v>
          </cell>
        </row>
        <row r="6894">
          <cell r="A6894">
            <v>95322</v>
          </cell>
          <cell r="B6894" t="str">
            <v>CURSO DE CAPACITAÇÃO PARA AUXILIAR DE TOPÓGRAFO (ENCARGOS COMPLEMENTARES) - HORISTA</v>
          </cell>
          <cell r="C6894" t="str">
            <v>H</v>
          </cell>
          <cell r="D6894">
            <v>0.04</v>
          </cell>
        </row>
        <row r="6895">
          <cell r="A6895">
            <v>95323</v>
          </cell>
          <cell r="B6895" t="str">
            <v>CURSO DE CAPACITAÇÃO PARA AUXILIAR TÉCNICO DE ENGENHARIA (ENCARGOS COMPLEMENTARES) - HORISTA</v>
          </cell>
          <cell r="C6895" t="str">
            <v>H</v>
          </cell>
          <cell r="D6895">
            <v>0.15</v>
          </cell>
        </row>
        <row r="6896">
          <cell r="A6896">
            <v>95324</v>
          </cell>
          <cell r="B6896" t="str">
            <v>CURSO DE CAPACITAÇÃO PARA AZULEJISTA OU LADRILHISTA (ENCARGOS COMPLEMENTARES) - HORISTA</v>
          </cell>
          <cell r="C6896" t="str">
            <v>H</v>
          </cell>
          <cell r="D6896">
            <v>0.19</v>
          </cell>
        </row>
        <row r="6897">
          <cell r="A6897">
            <v>95325</v>
          </cell>
          <cell r="B6897" t="str">
            <v>CURSO DE CAPACITAÇÃO PARA BLASTER, DINAMITADOR OU CABO DE FOGO (ENCARGOS COMPLEMENTARES) - HORISTA</v>
          </cell>
          <cell r="C6897" t="str">
            <v>H</v>
          </cell>
          <cell r="D6897">
            <v>0.16</v>
          </cell>
        </row>
        <row r="6898">
          <cell r="A6898">
            <v>95326</v>
          </cell>
          <cell r="B6898" t="str">
            <v>CURSO DE CAPACITAÇÃO PARA CADASTRISTA DE REDES DE AGUA E ESGOTO (ENCARGOS COMPLEMENTARES) - HORISTA</v>
          </cell>
          <cell r="C6898" t="str">
            <v>H</v>
          </cell>
          <cell r="D6898">
            <v>0.04</v>
          </cell>
        </row>
        <row r="6899">
          <cell r="A6899">
            <v>95328</v>
          </cell>
          <cell r="B6899" t="str">
            <v>CURSO DE CAPACITAÇÃO PARA CALCETEIRO (ENCARGOS COMPLEMENTARES) - HORISTA</v>
          </cell>
          <cell r="C6899" t="str">
            <v>H</v>
          </cell>
          <cell r="D6899">
            <v>0.13</v>
          </cell>
        </row>
        <row r="6900">
          <cell r="A6900">
            <v>95329</v>
          </cell>
          <cell r="B6900" t="str">
            <v>CURSO DE CAPACITAÇÃO PARA CARPINTEIRO DE ESQUADRIA (ENCARGOS COMPLEMENTARES) - HORISTA</v>
          </cell>
          <cell r="C6900" t="str">
            <v>H</v>
          </cell>
          <cell r="D6900">
            <v>0.17</v>
          </cell>
        </row>
        <row r="6901">
          <cell r="A6901">
            <v>95330</v>
          </cell>
          <cell r="B6901" t="str">
            <v>CURSO DE CAPACITAÇÃO PARA CARPINTEIRO DE FÔRMAS (ENCARGOS COMPLEMENTARES) - HORISTA</v>
          </cell>
          <cell r="C6901" t="str">
            <v>H</v>
          </cell>
          <cell r="D6901">
            <v>0.14000000000000001</v>
          </cell>
        </row>
        <row r="6902">
          <cell r="A6902">
            <v>95331</v>
          </cell>
          <cell r="B6902" t="str">
            <v>CURSO DE CAPACITAÇÃO PARA CAVOUQUEIRO OU OPERADOR PERFURATRIZ/ROMPEDOR (ENCARGOS COMPLEMENTARES) - HORISTA</v>
          </cell>
          <cell r="C6902" t="str">
            <v>H</v>
          </cell>
          <cell r="D6902">
            <v>0.09</v>
          </cell>
        </row>
        <row r="6903">
          <cell r="A6903">
            <v>95332</v>
          </cell>
          <cell r="B6903" t="str">
            <v>CURSO DE CAPACITAÇÃO PARA ELETRICISTA (ENCARGOS COMPLEMENTARES) - HORISTA</v>
          </cell>
          <cell r="C6903" t="str">
            <v>H</v>
          </cell>
          <cell r="D6903">
            <v>0.49</v>
          </cell>
        </row>
        <row r="6904">
          <cell r="A6904">
            <v>95333</v>
          </cell>
          <cell r="B6904" t="str">
            <v>CURSO DE CAPACITAÇÃO PARA ELETRICISTA INDUSTRIAL (ENCARGOS COMPLEMENTARES) - HORISTA</v>
          </cell>
          <cell r="C6904" t="str">
            <v>H</v>
          </cell>
          <cell r="D6904">
            <v>0.49</v>
          </cell>
        </row>
        <row r="6905">
          <cell r="A6905">
            <v>95334</v>
          </cell>
          <cell r="B6905" t="str">
            <v>CURSO DE CAPACITAÇÃO PARA ELETROTÉCNICO (ENCARGOS COMPLEMENTARES) - HORISTA</v>
          </cell>
          <cell r="C6905" t="str">
            <v>H</v>
          </cell>
          <cell r="D6905">
            <v>0.41</v>
          </cell>
        </row>
        <row r="6906">
          <cell r="A6906">
            <v>95335</v>
          </cell>
          <cell r="B6906" t="str">
            <v>CURSO DE CAPACITAÇÃO PARA ENCANADOR OU BOMBEIRO HIDRÁULICO (ENCARGOS COMPLEMENTARES) - HORISTA</v>
          </cell>
          <cell r="C6906" t="str">
            <v>H</v>
          </cell>
          <cell r="D6906">
            <v>0.24</v>
          </cell>
        </row>
        <row r="6907">
          <cell r="A6907">
            <v>95337</v>
          </cell>
          <cell r="B6907" t="str">
            <v>CURSO DE CAPACITAÇÃO PARA GESSEIRO (ENCARGOS COMPLEMENTARES) - HORISTA</v>
          </cell>
          <cell r="C6907" t="str">
            <v>H</v>
          </cell>
          <cell r="D6907">
            <v>0.14000000000000001</v>
          </cell>
        </row>
        <row r="6908">
          <cell r="A6908">
            <v>95338</v>
          </cell>
          <cell r="B6908" t="str">
            <v>CURSO DE CAPACITAÇÃO PARA IMPERMEABILIZADOR (ENCARGOS COMPLEMENTARES) - HORISTA</v>
          </cell>
          <cell r="C6908" t="str">
            <v>H</v>
          </cell>
          <cell r="D6908">
            <v>0.24</v>
          </cell>
        </row>
        <row r="6909">
          <cell r="A6909">
            <v>95339</v>
          </cell>
          <cell r="B6909" t="str">
            <v>CURSO DE CAPACITAÇÃO PARA MAÇARIQUEIRO (ENCARGOS COMPLEMENTARES) - HORISTA</v>
          </cell>
          <cell r="C6909" t="str">
            <v>H</v>
          </cell>
          <cell r="D6909">
            <v>0.23</v>
          </cell>
        </row>
        <row r="6910">
          <cell r="A6910">
            <v>95340</v>
          </cell>
          <cell r="B6910" t="str">
            <v>CURSO DE CAPACITAÇÃO PARA MARCENEIRO (ENCARGOS COMPLEMENTARES) - HORISTA</v>
          </cell>
          <cell r="C6910" t="str">
            <v>H</v>
          </cell>
          <cell r="D6910">
            <v>0.17</v>
          </cell>
        </row>
        <row r="6911">
          <cell r="A6911">
            <v>95341</v>
          </cell>
          <cell r="B6911" t="str">
            <v>CURSO DE CAPACITAÇÃO PARA MARMORISTA/GRANITEIRO (ENCARGOS COMPLEMENTARES) - HORISTA</v>
          </cell>
          <cell r="C6911" t="str">
            <v>H</v>
          </cell>
          <cell r="D6911">
            <v>0.19</v>
          </cell>
        </row>
        <row r="6912">
          <cell r="A6912">
            <v>95342</v>
          </cell>
          <cell r="B6912" t="str">
            <v>CURSO DE CAPACITAÇÃO PARA MECÂNICO DE EQUIPAMENTOS PESADOS (ENCARGOS COMPLEMENTARES) - HORISTA</v>
          </cell>
          <cell r="C6912" t="str">
            <v>H</v>
          </cell>
          <cell r="D6912">
            <v>0.1</v>
          </cell>
        </row>
        <row r="6913">
          <cell r="A6913">
            <v>95343</v>
          </cell>
          <cell r="B6913" t="str">
            <v>CURSO DE CAPACITAÇÃO PARA MONTADOR  DE TUBO AÇO/EQUIPAMENTOS (ENCARGOS COMPLEMENTARES) - HORISTA</v>
          </cell>
          <cell r="C6913" t="str">
            <v>H</v>
          </cell>
          <cell r="D6913">
            <v>0.14000000000000001</v>
          </cell>
        </row>
        <row r="6914">
          <cell r="A6914">
            <v>95344</v>
          </cell>
          <cell r="B6914" t="str">
            <v>CURSO DE CAPACITAÇÃO PARA MONTADOR DE ESTRUTURA METÁLICA (ENCARGOS COMPLEMENTARES) - HORISTA</v>
          </cell>
          <cell r="C6914" t="str">
            <v>H</v>
          </cell>
          <cell r="D6914">
            <v>0.1</v>
          </cell>
        </row>
        <row r="6915">
          <cell r="A6915">
            <v>95345</v>
          </cell>
          <cell r="B6915" t="str">
            <v>CURSO DE CAPACITAÇÃO PARA MONTADOR ELETROMECÂNICO (ENCARGOS COMPLEMENTARES) - HORISTA</v>
          </cell>
          <cell r="C6915" t="str">
            <v>H</v>
          </cell>
          <cell r="D6915">
            <v>0.44</v>
          </cell>
        </row>
        <row r="6916">
          <cell r="A6916">
            <v>95346</v>
          </cell>
          <cell r="B6916" t="str">
            <v>CURSO DE CAPACITAÇÃO PARA MOTORISTA DE BASCULANTE (ENCARGOS COMPLEMENTARES) - HORISTA</v>
          </cell>
          <cell r="C6916" t="str">
            <v>H</v>
          </cell>
          <cell r="D6916">
            <v>0.05</v>
          </cell>
        </row>
        <row r="6917">
          <cell r="A6917">
            <v>95347</v>
          </cell>
          <cell r="B6917" t="str">
            <v>CURSO DE CAPACITAÇÃO PARA MOTORISTA DE CAMINHÃO (ENCARGOS COMPLEMENTARES) - HORISTA</v>
          </cell>
          <cell r="C6917" t="str">
            <v>H</v>
          </cell>
          <cell r="D6917">
            <v>0.05</v>
          </cell>
        </row>
        <row r="6918">
          <cell r="A6918">
            <v>95348</v>
          </cell>
          <cell r="B6918" t="str">
            <v>CURSO DE CAPACITAÇÃO PARA MOTORISTA DE CAMINHÃO E CARRETA (ENCARGOS COMPLEMENTARES) - HORISTA</v>
          </cell>
          <cell r="C6918" t="str">
            <v>H</v>
          </cell>
          <cell r="D6918">
            <v>7.0000000000000007E-2</v>
          </cell>
        </row>
        <row r="6919">
          <cell r="A6919">
            <v>95349</v>
          </cell>
          <cell r="B6919" t="str">
            <v>CURSO DE CAPACITAÇÃO PARA MOTORISTA DE VEÍCULO LEVE (ENCARGOS COMPLEMENTARES) - HORISTA</v>
          </cell>
          <cell r="C6919" t="str">
            <v>H</v>
          </cell>
          <cell r="D6919">
            <v>0.04</v>
          </cell>
        </row>
        <row r="6920">
          <cell r="A6920">
            <v>95350</v>
          </cell>
          <cell r="B6920" t="str">
            <v>CURSO DE CAPACITAÇÃO PARA MOTORISTA DE VEÍCULO PESADO (ENCARGOS COMPLEMENTARES) - HORISTA</v>
          </cell>
          <cell r="C6920" t="str">
            <v>H</v>
          </cell>
          <cell r="D6920">
            <v>0.05</v>
          </cell>
        </row>
        <row r="6921">
          <cell r="A6921">
            <v>95351</v>
          </cell>
          <cell r="B6921" t="str">
            <v>CURSO DE CAPACITAÇÃO PARA MOTORISTA OPERADOR DE MUNCK (ENCARGOS COMPLEMENTARES) - HORISTA</v>
          </cell>
          <cell r="C6921" t="str">
            <v>H</v>
          </cell>
          <cell r="D6921">
            <v>0.2</v>
          </cell>
        </row>
        <row r="6922">
          <cell r="A6922">
            <v>95352</v>
          </cell>
          <cell r="B6922" t="str">
            <v>CURSO DE CAPACITAÇÃO PARA NIVELADOR (ENCARGOS COMPLEMENTARES) - HORISTA</v>
          </cell>
          <cell r="C6922" t="str">
            <v>H</v>
          </cell>
          <cell r="D6922">
            <v>0.05</v>
          </cell>
        </row>
        <row r="6923">
          <cell r="A6923">
            <v>95354</v>
          </cell>
          <cell r="B6923" t="str">
            <v>CURSO DE CAPACITAÇÃO PARA OPERADOR DE BETONEIRA (CAMINHÃO) (ENCARGOS COMPLEMENTARES) - HORISTA</v>
          </cell>
          <cell r="C6923" t="str">
            <v>H</v>
          </cell>
          <cell r="D6923">
            <v>7.0000000000000007E-2</v>
          </cell>
        </row>
        <row r="6924">
          <cell r="A6924">
            <v>95355</v>
          </cell>
          <cell r="B6924" t="str">
            <v>CURSO DE CAPACITAÇÃO PARA OPERADOR DE COMPRESSOR OU COMPRESSORISTA (ENCARGOS COMPLEMENTARES) - HORISTA</v>
          </cell>
          <cell r="C6924" t="str">
            <v>H</v>
          </cell>
          <cell r="D6924">
            <v>0.08</v>
          </cell>
        </row>
        <row r="6925">
          <cell r="A6925">
            <v>95356</v>
          </cell>
          <cell r="B6925" t="str">
            <v>CURSO DE CAPACITAÇÃO PARA OPERADOR DE DEMARCADORA DE FAIXAS (ENCARGOS COMPLEMENTARES) - HORISTA</v>
          </cell>
          <cell r="C6925" t="str">
            <v>H</v>
          </cell>
          <cell r="D6925">
            <v>0.09</v>
          </cell>
        </row>
        <row r="6926">
          <cell r="A6926">
            <v>95357</v>
          </cell>
          <cell r="B6926" t="str">
            <v>CURSO DE CAPACITAÇÃO PARA OPERADOR DE ESCAVADEIRA (ENCARGOS COMPLEMENTARES) - HORISTA</v>
          </cell>
          <cell r="C6926" t="str">
            <v>H</v>
          </cell>
          <cell r="D6926">
            <v>0.14000000000000001</v>
          </cell>
        </row>
        <row r="6927">
          <cell r="A6927">
            <v>95358</v>
          </cell>
          <cell r="B6927" t="str">
            <v>CURSO DE CAPACITAÇÃO PARA OPERADOR DE GUINCHO (ENCARGOS COMPLEMENTARES) - HORISTA</v>
          </cell>
          <cell r="C6927" t="str">
            <v>H</v>
          </cell>
          <cell r="D6927">
            <v>0.15</v>
          </cell>
        </row>
        <row r="6928">
          <cell r="A6928">
            <v>95359</v>
          </cell>
          <cell r="B6928" t="str">
            <v>CURSO DE CAPACITAÇÃO PARA OPERADOR DE GUINDASTE (ENCARGOS COMPLEMENTARES) - HORISTA</v>
          </cell>
          <cell r="C6928" t="str">
            <v>H</v>
          </cell>
          <cell r="D6928">
            <v>0.15</v>
          </cell>
        </row>
        <row r="6929">
          <cell r="A6929">
            <v>95360</v>
          </cell>
          <cell r="B6929" t="str">
            <v>CURSO DE CAPACITAÇÃO PARA OPERADOR DE MÁQUINAS E EQUIPAMENTOS (ENCARGOS COMPLEMENTARES) - HORISTA</v>
          </cell>
          <cell r="C6929" t="str">
            <v>H</v>
          </cell>
          <cell r="D6929">
            <v>0.11</v>
          </cell>
        </row>
        <row r="6930">
          <cell r="A6930">
            <v>95361</v>
          </cell>
          <cell r="B6930" t="str">
            <v>CURSO DE CAPACITAÇÃO PARA OPERADOR DE MARTELETE OU MARTELETEIRO (ENCARGOS COMPLEMENTARES) - HORISTA</v>
          </cell>
          <cell r="C6930" t="str">
            <v>H</v>
          </cell>
          <cell r="D6930">
            <v>0.06</v>
          </cell>
        </row>
        <row r="6931">
          <cell r="A6931">
            <v>95362</v>
          </cell>
          <cell r="B6931" t="str">
            <v>CURSO DE CAPACITAÇÃO PARA OPERADOR DE MOTO-ESCREIPER (ENCARGOS COMPLEMENTARES) - HORISTA</v>
          </cell>
          <cell r="C6931" t="str">
            <v>H</v>
          </cell>
          <cell r="D6931">
            <v>0.09</v>
          </cell>
        </row>
        <row r="6932">
          <cell r="A6932">
            <v>95363</v>
          </cell>
          <cell r="B6932" t="str">
            <v>CURSO DE CAPACITAÇÃO PARA OPERADOR DE MOTONIVELADORA (ENCARGOS COMPLEMENTARES) - HORISTA</v>
          </cell>
          <cell r="C6932" t="str">
            <v>H</v>
          </cell>
          <cell r="D6932">
            <v>0.12</v>
          </cell>
        </row>
        <row r="6933">
          <cell r="A6933">
            <v>95364</v>
          </cell>
          <cell r="B6933" t="str">
            <v>CURSO DE CAPACITAÇÃO PARA OPERADOR DE PÁ CARREGADEIRA (ENCARGOS COMPLEMENTARES) - HORISTA</v>
          </cell>
          <cell r="C6933" t="str">
            <v>H</v>
          </cell>
          <cell r="D6933">
            <v>0.08</v>
          </cell>
        </row>
        <row r="6934">
          <cell r="A6934">
            <v>95365</v>
          </cell>
          <cell r="B6934" t="str">
            <v>CURSO DE CAPACITAÇÃO PARA OPERADOR DE PAVIMENTADORA (ENCARGOS COMPLEMENTARES) - HORISTA</v>
          </cell>
          <cell r="C6934" t="str">
            <v>H</v>
          </cell>
          <cell r="D6934">
            <v>0.1</v>
          </cell>
        </row>
        <row r="6935">
          <cell r="A6935">
            <v>95366</v>
          </cell>
          <cell r="B6935" t="str">
            <v>CURSO DE CAPACITAÇÃO PARA OPERADOR DE ROLO COMPACTADOR (ENCARGOS COMPLEMENTARES) - HORISTA</v>
          </cell>
          <cell r="C6935" t="str">
            <v>H</v>
          </cell>
          <cell r="D6935">
            <v>0.08</v>
          </cell>
        </row>
        <row r="6936">
          <cell r="A6936">
            <v>95367</v>
          </cell>
          <cell r="B6936" t="str">
            <v>CURSO DE CAPACITAÇÃO PARA OPERADOR DE USINA DE ASFALTO, DE SOLOS OU DE CONCRETO (ENCARGOS COMPLEMENTARES) - HORISTA</v>
          </cell>
          <cell r="C6936" t="str">
            <v>H</v>
          </cell>
          <cell r="D6936">
            <v>0.08</v>
          </cell>
        </row>
        <row r="6937">
          <cell r="A6937">
            <v>95368</v>
          </cell>
          <cell r="B6937" t="str">
            <v>CURSO DE CAPACITAÇÃO PARA OPERADOR JATO DE AREIA OU JATISTA (ENCARGOS COMPLEMENTARES) - HORISTA</v>
          </cell>
          <cell r="C6937" t="str">
            <v>H</v>
          </cell>
          <cell r="D6937">
            <v>0.13</v>
          </cell>
        </row>
        <row r="6938">
          <cell r="A6938">
            <v>95369</v>
          </cell>
          <cell r="B6938" t="str">
            <v>CURSO DE CAPACITAÇÃO PARA OPERADOR PARA BATE ESTACAS (ENCARGOS COMPLEMENTARES) - HORISTA</v>
          </cell>
          <cell r="C6938" t="str">
            <v>H</v>
          </cell>
          <cell r="D6938">
            <v>0.09</v>
          </cell>
        </row>
        <row r="6939">
          <cell r="A6939">
            <v>95370</v>
          </cell>
          <cell r="B6939" t="str">
            <v>CURSO DE CAPACITAÇÃO PARA PASTILHEIRO (ENCARGOS COMPLEMENTARES) - HORISTA</v>
          </cell>
          <cell r="C6939" t="str">
            <v>H</v>
          </cell>
          <cell r="D6939">
            <v>0.19</v>
          </cell>
        </row>
        <row r="6940">
          <cell r="A6940">
            <v>95371</v>
          </cell>
          <cell r="B6940" t="str">
            <v>CURSO DE CAPACITAÇÃO PARA PEDREIRO (ENCARGOS COMPLEMENTARES) - HORISTA</v>
          </cell>
          <cell r="C6940" t="str">
            <v>H</v>
          </cell>
          <cell r="D6940">
            <v>0.27</v>
          </cell>
        </row>
        <row r="6941">
          <cell r="A6941">
            <v>95372</v>
          </cell>
          <cell r="B6941" t="str">
            <v>CURSO DE CAPACITAÇÃO PARA PINTOR (ENCARGOS COMPLEMENTARES) - HORISTA</v>
          </cell>
          <cell r="C6941" t="str">
            <v>H</v>
          </cell>
          <cell r="D6941">
            <v>0.19</v>
          </cell>
        </row>
        <row r="6942">
          <cell r="A6942">
            <v>95373</v>
          </cell>
          <cell r="B6942" t="str">
            <v>CURSO DE CAPACITAÇÃO PARA PINTOR DE LETREIROS (ENCARGOS COMPLEMENTARES) - HORISTA</v>
          </cell>
          <cell r="C6942" t="str">
            <v>H</v>
          </cell>
          <cell r="D6942">
            <v>0.18</v>
          </cell>
        </row>
        <row r="6943">
          <cell r="A6943">
            <v>95374</v>
          </cell>
          <cell r="B6943" t="str">
            <v>CURSO DE CAPACITAÇÃO PARA PINTOR PARA TINTA EPÓXI (ENCARGOS COMPLEMENTARES) - HORISTA</v>
          </cell>
          <cell r="C6943" t="str">
            <v>H</v>
          </cell>
          <cell r="D6943">
            <v>0.19</v>
          </cell>
        </row>
        <row r="6944">
          <cell r="A6944">
            <v>95375</v>
          </cell>
          <cell r="B6944" t="str">
            <v>CURSO DE CAPACITAÇÃO PARA POCEIRO (ENCARGOS COMPLEMENTARES) - HORISTA</v>
          </cell>
          <cell r="C6944" t="str">
            <v>H</v>
          </cell>
          <cell r="D6944">
            <v>0.19</v>
          </cell>
        </row>
        <row r="6945">
          <cell r="A6945">
            <v>95376</v>
          </cell>
          <cell r="B6945" t="str">
            <v>CURSO DE CAPACITAÇÃO PARA RASTELEIRO (ENCARGOS COMPLEMENTARES) - HORISTA</v>
          </cell>
          <cell r="C6945" t="str">
            <v>H</v>
          </cell>
          <cell r="D6945">
            <v>0.04</v>
          </cell>
        </row>
        <row r="6946">
          <cell r="A6946">
            <v>95377</v>
          </cell>
          <cell r="B6946" t="str">
            <v>CURSO DE CAPACITAÇÃO PARA SERRALHEIRO (ENCARGOS COMPLEMENTARES) - HORISTA</v>
          </cell>
          <cell r="C6946" t="str">
            <v>H</v>
          </cell>
          <cell r="D6946">
            <v>0.14000000000000001</v>
          </cell>
        </row>
        <row r="6947">
          <cell r="A6947">
            <v>95378</v>
          </cell>
          <cell r="B6947" t="str">
            <v>CURSO DE CAPACITAÇÃO PARA SERVENTE (ENCARGOS COMPLEMENTARES) - HORISTA</v>
          </cell>
          <cell r="C6947" t="str">
            <v>H</v>
          </cell>
          <cell r="D6947">
            <v>0.2</v>
          </cell>
        </row>
        <row r="6948">
          <cell r="A6948">
            <v>95379</v>
          </cell>
          <cell r="B6948" t="str">
            <v>CURSO DE CAPACITAÇÃO PARA SOLDADOR (ENCARGOS COMPLEMENTARES) - HORISTA</v>
          </cell>
          <cell r="C6948" t="str">
            <v>H</v>
          </cell>
          <cell r="D6948">
            <v>0.14000000000000001</v>
          </cell>
        </row>
        <row r="6949">
          <cell r="A6949">
            <v>95380</v>
          </cell>
          <cell r="B6949" t="str">
            <v>CURSO DE CAPACITAÇÃO PARA SOLDADOR A (PARA SOLDA A SER TESTADA COM RAIOS  X ) (ENCARGOS COMPLEMENTARES) - HORISTA</v>
          </cell>
          <cell r="C6949" t="str">
            <v>H</v>
          </cell>
          <cell r="D6949">
            <v>0.2</v>
          </cell>
        </row>
        <row r="6950">
          <cell r="A6950">
            <v>95382</v>
          </cell>
          <cell r="B6950" t="str">
            <v>CURSO DE CAPACITAÇÃO PARA TAQUEADOR OU TAQUEIRO (ENCARGOS COMPLEMENTARES) - HORISTA</v>
          </cell>
          <cell r="C6950" t="str">
            <v>H</v>
          </cell>
          <cell r="D6950">
            <v>0.14000000000000001</v>
          </cell>
        </row>
        <row r="6951">
          <cell r="A6951">
            <v>95383</v>
          </cell>
          <cell r="B6951" t="str">
            <v>CURSO DE CAPACITAÇÃO PARA TÉCNICO DE LABORATÓRIO (ENCARGOS COMPLEMENTARES) - HORISTA</v>
          </cell>
          <cell r="C6951" t="str">
            <v>H</v>
          </cell>
          <cell r="D6951">
            <v>0.15</v>
          </cell>
        </row>
        <row r="6952">
          <cell r="A6952">
            <v>95384</v>
          </cell>
          <cell r="B6952" t="str">
            <v>CURSO DE CAPACITAÇÃO PARA TÉCNICO DE SONDAGEM (ENCARGOS COMPLEMENTARES) - HORISTA</v>
          </cell>
          <cell r="C6952" t="str">
            <v>H</v>
          </cell>
          <cell r="D6952">
            <v>0.19</v>
          </cell>
        </row>
        <row r="6953">
          <cell r="A6953">
            <v>95385</v>
          </cell>
          <cell r="B6953" t="str">
            <v>CURSO DE CAPACITAÇÃO PARA TELHADISTA (ENCARGOS COMPLEMENTARES) - HORISTA</v>
          </cell>
          <cell r="C6953" t="str">
            <v>H</v>
          </cell>
          <cell r="D6953">
            <v>0.14000000000000001</v>
          </cell>
        </row>
        <row r="6954">
          <cell r="A6954">
            <v>95386</v>
          </cell>
          <cell r="B6954" t="str">
            <v>CURSO DE CAPACITAÇÃO PARA TRATORISTA (ENCARGOS COMPLEMENTARES) - HORISTA</v>
          </cell>
          <cell r="C6954" t="str">
            <v>H</v>
          </cell>
          <cell r="D6954">
            <v>0.11</v>
          </cell>
        </row>
        <row r="6955">
          <cell r="A6955">
            <v>95387</v>
          </cell>
          <cell r="B6955" t="str">
            <v>CURSO DE CAPACITAÇÃO PARA VIDRACEIRO (ENCARGOS COMPLEMENTARES) - HORISTA</v>
          </cell>
          <cell r="C6955" t="str">
            <v>H</v>
          </cell>
          <cell r="D6955">
            <v>0.16</v>
          </cell>
        </row>
        <row r="6956">
          <cell r="A6956">
            <v>95388</v>
          </cell>
          <cell r="B6956" t="str">
            <v>CURSO DE CAPACITAÇÃO PARA VIGIA NOTURNO (ENCARGOS COMPLEMENTARES) - HORISTA</v>
          </cell>
          <cell r="C6956" t="str">
            <v>H</v>
          </cell>
          <cell r="D6956">
            <v>0.06</v>
          </cell>
        </row>
        <row r="6957">
          <cell r="A6957">
            <v>95389</v>
          </cell>
          <cell r="B6957" t="str">
            <v>CURSO DE CAPACITAÇÃO PARA OPERADOR DE BETONEIRA ESTACIONÁRIA/MISTURADOR (ENCARGOS COMPLEMENTARES) - HORISTA</v>
          </cell>
          <cell r="C6957" t="str">
            <v>H</v>
          </cell>
          <cell r="D6957">
            <v>7.0000000000000007E-2</v>
          </cell>
        </row>
        <row r="6958">
          <cell r="A6958">
            <v>95390</v>
          </cell>
          <cell r="B6958" t="str">
            <v>CURSO DE CAPACITAÇÃO PARA JARDINEIRO (ENCARGOS COMPLEMENTARES) - HORISTA</v>
          </cell>
          <cell r="C6958" t="str">
            <v>H</v>
          </cell>
          <cell r="D6958">
            <v>0.05</v>
          </cell>
        </row>
        <row r="6959">
          <cell r="A6959">
            <v>95391</v>
          </cell>
          <cell r="B6959" t="str">
            <v>CURSO DE CAPACITAÇÃO PARA DESENHISTA DETALHISTA (ENCARGOS COMPLEMENTARES) - HORISTA</v>
          </cell>
          <cell r="C6959" t="str">
            <v>H</v>
          </cell>
          <cell r="D6959">
            <v>0.1</v>
          </cell>
        </row>
        <row r="6960">
          <cell r="A6960">
            <v>95392</v>
          </cell>
          <cell r="B6960" t="str">
            <v>CURSO DE CAPACITAÇÃO PARA ALMOXARIFE (ENCARGOS COMPLEMENTARES) - HORISTA</v>
          </cell>
          <cell r="C6960" t="str">
            <v>H</v>
          </cell>
          <cell r="D6960">
            <v>0.06</v>
          </cell>
        </row>
        <row r="6961">
          <cell r="A6961">
            <v>95393</v>
          </cell>
          <cell r="B6961" t="str">
            <v>CURSO DE CAPACITAÇÃO PARA APONTADOR OU APROPRIADOR (ENCARGOS COMPLEMENTARES) - HORISTA</v>
          </cell>
          <cell r="C6961" t="str">
            <v>H</v>
          </cell>
          <cell r="D6961">
            <v>0.26</v>
          </cell>
        </row>
        <row r="6962">
          <cell r="A6962">
            <v>95394</v>
          </cell>
          <cell r="B6962" t="str">
            <v>CURSO DE CAPACITAÇÃO PARA ARQUITETO DE OBRA JÚNIOR (ENCARGOS COMPLEMENTARES) - HORISTA</v>
          </cell>
          <cell r="C6962" t="str">
            <v>H</v>
          </cell>
          <cell r="D6962">
            <v>0.44</v>
          </cell>
        </row>
        <row r="6963">
          <cell r="A6963">
            <v>95395</v>
          </cell>
          <cell r="B6963" t="str">
            <v>CURSO DE CAPACITAÇÃO PARA ARQUITETO DE OBRA PLENO (ENCARGOS COMPLEMENTARES) - HORISTA</v>
          </cell>
          <cell r="C6963" t="str">
            <v>H</v>
          </cell>
          <cell r="D6963">
            <v>0.63</v>
          </cell>
        </row>
        <row r="6964">
          <cell r="A6964">
            <v>95396</v>
          </cell>
          <cell r="B6964" t="str">
            <v>CURSO DE CAPACITAÇÃO PARA ARQUITETO DE OBRA SÊNIOR (ENCARGOS COMPLEMENTARES) - HORISTA</v>
          </cell>
          <cell r="C6964" t="str">
            <v>H</v>
          </cell>
          <cell r="D6964">
            <v>0.84</v>
          </cell>
        </row>
        <row r="6965">
          <cell r="A6965">
            <v>95397</v>
          </cell>
          <cell r="B6965" t="str">
            <v>CURSO DE CAPACITAÇÃO PARA AUXILIAR DE DESENHISTA (ENCARGOS COMPLEMENTARES) - HORISTA</v>
          </cell>
          <cell r="C6965" t="str">
            <v>H</v>
          </cell>
          <cell r="D6965">
            <v>0.08</v>
          </cell>
        </row>
        <row r="6966">
          <cell r="A6966">
            <v>95398</v>
          </cell>
          <cell r="B6966" t="str">
            <v>CURSO DE CAPACITAÇÃO PARA AUXILIAR DE ESCRITÓRIO (ENCARGOS COMPLEMENTARES) - HORISTA</v>
          </cell>
          <cell r="C6966" t="str">
            <v>H</v>
          </cell>
          <cell r="D6966">
            <v>0.05</v>
          </cell>
        </row>
        <row r="6967">
          <cell r="A6967">
            <v>95399</v>
          </cell>
          <cell r="B6967" t="str">
            <v>CURSO DE CAPACITAÇÃO PARA DESENHISTA COPISTA (ENCARGOS COMPLEMENTARES) - HORISTA</v>
          </cell>
          <cell r="C6967" t="str">
            <v>H</v>
          </cell>
          <cell r="D6967">
            <v>7.0000000000000007E-2</v>
          </cell>
        </row>
        <row r="6968">
          <cell r="A6968">
            <v>95400</v>
          </cell>
          <cell r="B6968" t="str">
            <v>CURSO DE CAPACITAÇÃO PARA DESENHISTA PROJETISTA (ENCARGOS COMPLEMENTARES) - HORISTA</v>
          </cell>
          <cell r="C6968" t="str">
            <v>H</v>
          </cell>
          <cell r="D6968">
            <v>0.08</v>
          </cell>
        </row>
        <row r="6969">
          <cell r="A6969">
            <v>95401</v>
          </cell>
          <cell r="B6969" t="str">
            <v>CURSO DE CAPACITAÇÃO PARA ENCARREGADO GERAL (ENCARGOS COMPLEMENTARES) - HORISTA</v>
          </cell>
          <cell r="C6969" t="str">
            <v>H</v>
          </cell>
          <cell r="D6969">
            <v>0.36</v>
          </cell>
        </row>
        <row r="6970">
          <cell r="A6970">
            <v>95402</v>
          </cell>
          <cell r="B6970" t="str">
            <v>CURSO DE CAPACITAÇÃO PARA ENGENHEIRO CIVIL DE OBRA JÚNIOR (ENCARGOS COMPLEMENTARES) - HORISTA</v>
          </cell>
          <cell r="C6970" t="str">
            <v>H</v>
          </cell>
          <cell r="D6970">
            <v>1.0900000000000001</v>
          </cell>
        </row>
        <row r="6971">
          <cell r="A6971">
            <v>95403</v>
          </cell>
          <cell r="B6971" t="str">
            <v>CURSO DE CAPACITAÇÃO PARA ENGENHEIRO CIVIL DE OBRA PLENO (ENCARGOS COMPLEMENTARES) - HORISTA</v>
          </cell>
          <cell r="C6971" t="str">
            <v>H</v>
          </cell>
          <cell r="D6971">
            <v>1.24</v>
          </cell>
        </row>
        <row r="6972">
          <cell r="A6972">
            <v>95404</v>
          </cell>
          <cell r="B6972" t="str">
            <v>CURSO DE CAPACITAÇÃO PARA ENGENHEIRO CIVIL DE OBRA SÊNIOR (ENCARGOS COMPLEMENTARES) - HORISTA</v>
          </cell>
          <cell r="C6972" t="str">
            <v>H</v>
          </cell>
          <cell r="D6972">
            <v>1.7</v>
          </cell>
        </row>
        <row r="6973">
          <cell r="A6973">
            <v>95405</v>
          </cell>
          <cell r="B6973" t="str">
            <v>CURSO DE CAPACITAÇÃO PARA MESTRE DE OBRAS (ENCARGOS COMPLEMENTARES) - HORISTA</v>
          </cell>
          <cell r="C6973" t="str">
            <v>H</v>
          </cell>
          <cell r="D6973">
            <v>0.55000000000000004</v>
          </cell>
        </row>
        <row r="6974">
          <cell r="A6974">
            <v>95406</v>
          </cell>
          <cell r="B6974" t="str">
            <v>CURSO DE CAPACITAÇÃO PARA TOPÓGRAFO (ENCARGOS COMPLEMENTARES) - HORISTA</v>
          </cell>
          <cell r="C6974" t="str">
            <v>H</v>
          </cell>
          <cell r="D6974">
            <v>0.1</v>
          </cell>
        </row>
        <row r="6975">
          <cell r="A6975">
            <v>95407</v>
          </cell>
          <cell r="B6975" t="str">
            <v>CURSO DE CAPACITAÇÃO PARA ENGENHEIRO ELETRICISTA (ENCARGOS COMPLEMENTARES) - HORISTA</v>
          </cell>
          <cell r="C6975" t="str">
            <v>H</v>
          </cell>
          <cell r="D6975">
            <v>2.39</v>
          </cell>
        </row>
        <row r="6976">
          <cell r="A6976">
            <v>95408</v>
          </cell>
          <cell r="B6976" t="str">
            <v>CURSO DE CAPACITAÇÃO  PARA MOTORISTA DE CAMINHÃO (ENCARGOS COMPLEMENTARES) - MENSALISTA</v>
          </cell>
          <cell r="C6976" t="str">
            <v>MES</v>
          </cell>
          <cell r="D6976">
            <v>7.17</v>
          </cell>
        </row>
        <row r="6977">
          <cell r="A6977">
            <v>95409</v>
          </cell>
          <cell r="B6977" t="str">
            <v>CURSO DE CAPACITAÇÃO PARA DESENHISTA DETALHISTA (ENCARGOS COMPLEMENTARES) - MENSALISTA</v>
          </cell>
          <cell r="C6977" t="str">
            <v>MES</v>
          </cell>
          <cell r="D6977">
            <v>13.57</v>
          </cell>
        </row>
        <row r="6978">
          <cell r="A6978">
            <v>95410</v>
          </cell>
          <cell r="B6978" t="str">
            <v>CURSO DE CAPACITAÇÃO PARA DESENHISTA COPISTA (ENCARGOS COMPLEMENTARES) - MENSALISTA</v>
          </cell>
          <cell r="C6978" t="str">
            <v>MES</v>
          </cell>
          <cell r="D6978">
            <v>10.24</v>
          </cell>
        </row>
        <row r="6979">
          <cell r="A6979">
            <v>95411</v>
          </cell>
          <cell r="B6979" t="str">
            <v>CURSO DE CAPACITAÇÃO PARA DESENHISTA PROJETISTA (ENCARGOS COMPLEMENTARES) - MENSALISTA</v>
          </cell>
          <cell r="C6979" t="str">
            <v>MES</v>
          </cell>
          <cell r="D6979">
            <v>10.85</v>
          </cell>
        </row>
        <row r="6980">
          <cell r="A6980">
            <v>95412</v>
          </cell>
          <cell r="B6980" t="str">
            <v>CURSO DE CAPACITAÇÃO PARA AUXILIAR DE DESENHISTA (ENCARGOS COMPLEMENTARES) - MENSALISTA</v>
          </cell>
          <cell r="C6980" t="str">
            <v>MES</v>
          </cell>
          <cell r="D6980">
            <v>10.85</v>
          </cell>
        </row>
        <row r="6981">
          <cell r="A6981">
            <v>95413</v>
          </cell>
          <cell r="B6981" t="str">
            <v>CURSO DE CAPACITAÇÃO PARA ALMOXARIFE (ENCARGOS COMPLEMENTARES) - MENSALISTA</v>
          </cell>
          <cell r="C6981" t="str">
            <v>MES</v>
          </cell>
          <cell r="D6981">
            <v>8.7200000000000006</v>
          </cell>
        </row>
        <row r="6982">
          <cell r="A6982">
            <v>95414</v>
          </cell>
          <cell r="B6982" t="str">
            <v>CURSO DE CAPACITAÇÃO PARA APONTADOR OU APROPRIADOR (ENCARGOS COMPLEMENTARES) - MENSALISTA</v>
          </cell>
          <cell r="C6982" t="str">
            <v>MES</v>
          </cell>
          <cell r="D6982">
            <v>35.479999999999997</v>
          </cell>
        </row>
        <row r="6983">
          <cell r="A6983">
            <v>95415</v>
          </cell>
          <cell r="B6983" t="str">
            <v>CURSO DE CAPACITAÇÃO PARA ENGENHEIRO CIVIL DE OBRA JÚNIOR (ENCARGOS COMPLEMENTARES) - MENSALISTA</v>
          </cell>
          <cell r="C6983" t="str">
            <v>MES</v>
          </cell>
          <cell r="D6983">
            <v>146.52000000000001</v>
          </cell>
        </row>
        <row r="6984">
          <cell r="A6984">
            <v>95416</v>
          </cell>
          <cell r="B6984" t="str">
            <v>CURSO DE CAPACITAÇÃO PARA AUXILIAR DE ESCRITÓRIO (ENCARGOS COMPLEMENTARES) - MENSALISTA</v>
          </cell>
          <cell r="C6984" t="str">
            <v>MES</v>
          </cell>
          <cell r="D6984">
            <v>7.03</v>
          </cell>
        </row>
        <row r="6985">
          <cell r="A6985">
            <v>95417</v>
          </cell>
          <cell r="B6985" t="str">
            <v>CURSO DE CAPACITAÇÃO PARA ENGENHEIRO CIVIL DE OBRA PLENO (ENCARGOS COMPLEMENTARES) - MENSALISTA</v>
          </cell>
          <cell r="C6985" t="str">
            <v>MES</v>
          </cell>
          <cell r="D6985">
            <v>166.77</v>
          </cell>
        </row>
        <row r="6986">
          <cell r="A6986">
            <v>95418</v>
          </cell>
          <cell r="B6986" t="str">
            <v>CURSO DE CAPACITAÇÃO PARA ENGENHEIRO CIVIL DE OBRA SÊNIOR (ENCARGOS COMPLEMENTARES) - MENSALISTA</v>
          </cell>
          <cell r="C6986" t="str">
            <v>MES</v>
          </cell>
          <cell r="D6986">
            <v>227.97</v>
          </cell>
        </row>
        <row r="6987">
          <cell r="A6987">
            <v>95419</v>
          </cell>
          <cell r="B6987" t="str">
            <v>CURSO DE CAPACITAÇÃO PARA ARQUITETO JÚNIOR (ENCARGOS COMPLEMENTARES) - MENSALISTA</v>
          </cell>
          <cell r="C6987" t="str">
            <v>MES</v>
          </cell>
          <cell r="D6987">
            <v>60.52</v>
          </cell>
        </row>
        <row r="6988">
          <cell r="A6988">
            <v>95420</v>
          </cell>
          <cell r="B6988" t="str">
            <v>CURSO DE CAPACITAÇÃO PARA ARQUITETO PLENO (ENCARGOS COMPLEMENTARES) - MENSALISTA</v>
          </cell>
          <cell r="C6988" t="str">
            <v>MES</v>
          </cell>
          <cell r="D6988">
            <v>85.97</v>
          </cell>
        </row>
        <row r="6989">
          <cell r="A6989">
            <v>95421</v>
          </cell>
          <cell r="B6989" t="str">
            <v>CURSO DE CAPACITAÇÃO PARA ARQUITETO SÊNIOR (ENCARGOS COMPLEMENTARES) - MENSALISTA</v>
          </cell>
          <cell r="C6989" t="str">
            <v>MES</v>
          </cell>
          <cell r="D6989">
            <v>113.66</v>
          </cell>
        </row>
        <row r="6990">
          <cell r="A6990">
            <v>95422</v>
          </cell>
          <cell r="B6990" t="str">
            <v>CURSO DE CAPACITAÇÃO PARA ENCARREGADO GERAL DE OBRAS (ENCARGOS COMPLEMENTARES) - MENSALISTA</v>
          </cell>
          <cell r="C6990" t="str">
            <v>MES</v>
          </cell>
          <cell r="D6990">
            <v>49.33</v>
          </cell>
        </row>
        <row r="6991">
          <cell r="A6991">
            <v>95423</v>
          </cell>
          <cell r="B6991" t="str">
            <v>CURSO DE CAPACITAÇÃO PARA MESTRE DE OBRAS (ENCARGOS COMPLEMENTARES) - MENSALISTA</v>
          </cell>
          <cell r="C6991" t="str">
            <v>MES</v>
          </cell>
          <cell r="D6991">
            <v>74.87</v>
          </cell>
        </row>
        <row r="6992">
          <cell r="A6992">
            <v>95424</v>
          </cell>
          <cell r="B6992" t="str">
            <v>CURSO DE CAPACITAÇÃO PARA TOPÓGRAFO (ENCARGOS COMPLEMENTARES) - MENSALISTA</v>
          </cell>
          <cell r="C6992" t="str">
            <v>MES</v>
          </cell>
          <cell r="D6992">
            <v>14.35</v>
          </cell>
        </row>
        <row r="6993">
          <cell r="A6993">
            <v>100288</v>
          </cell>
          <cell r="B6993" t="str">
            <v>CURSO DE CAPACITAÇÃO PARA VIGIA DIURNO (ENCARGOS COMPLEMENTARES) - HORISTA</v>
          </cell>
          <cell r="C6993" t="str">
            <v>H</v>
          </cell>
          <cell r="D6993">
            <v>0.04</v>
          </cell>
        </row>
        <row r="6994">
          <cell r="A6994">
            <v>100289</v>
          </cell>
          <cell r="B6994" t="str">
            <v>VIGIA DIURNO COM ENCARGOS COMPLEMENTARES</v>
          </cell>
          <cell r="C6994" t="str">
            <v>H</v>
          </cell>
          <cell r="D6994">
            <v>16.670000000000002</v>
          </cell>
        </row>
        <row r="6995">
          <cell r="A6995">
            <v>100290</v>
          </cell>
          <cell r="B6995" t="str">
            <v>CURSO DE CAPACITAÇÃO PARA AUXILIAR DE ALMOXARIFE (ENCARGOS COMPLEMENTARES) - HORISTA</v>
          </cell>
          <cell r="C6995" t="str">
            <v>H</v>
          </cell>
          <cell r="D6995">
            <v>0.05</v>
          </cell>
        </row>
        <row r="6996">
          <cell r="A6996">
            <v>100291</v>
          </cell>
          <cell r="B6996" t="str">
            <v>CURSO DE CAPACITAÇÃO PARA AJUDANTE DE PINTOR (ENCARGOS COMPLEMENTARES) - HORISTA</v>
          </cell>
          <cell r="C6996" t="str">
            <v>H</v>
          </cell>
          <cell r="D6996">
            <v>0.15</v>
          </cell>
        </row>
        <row r="6997">
          <cell r="A6997">
            <v>100292</v>
          </cell>
          <cell r="B6997" t="str">
            <v>CURSO DE CAPACITAÇÃO PARA COORDENADOR/GERENTE DE OBRA (ENCARGOS COMPLEMENTARES) - HORISTA</v>
          </cell>
          <cell r="C6997" t="str">
            <v>H</v>
          </cell>
          <cell r="D6997">
            <v>0.54</v>
          </cell>
        </row>
        <row r="6998">
          <cell r="A6998">
            <v>100293</v>
          </cell>
          <cell r="B6998" t="str">
            <v>CURSO DE CAPACITAÇÃO PARA AUXILIAR DE AZULEJISTA (ENCARGOS COMPLEMENTARES) - HORISTA</v>
          </cell>
          <cell r="C6998" t="str">
            <v>H</v>
          </cell>
          <cell r="D6998">
            <v>0.14000000000000001</v>
          </cell>
        </row>
        <row r="6999">
          <cell r="A6999">
            <v>100294</v>
          </cell>
          <cell r="B6999" t="str">
            <v>CURSO DE CAPACITAÇÃO PARA ARQUITETO PAISAGISTA (ENCARGOS COMPLEMENTARES) - HORISTA</v>
          </cell>
          <cell r="C6999" t="str">
            <v>H</v>
          </cell>
          <cell r="D6999">
            <v>0.26</v>
          </cell>
        </row>
        <row r="7000">
          <cell r="A7000">
            <v>100295</v>
          </cell>
          <cell r="B7000" t="str">
            <v>CURSO DE CAPACITAÇÃO PARA MONTADOR DE ELETROELETRONICOS (ENCARGOS COMPLEMENTARES) - HORISTA</v>
          </cell>
          <cell r="C7000" t="str">
            <v>H</v>
          </cell>
          <cell r="D7000">
            <v>0.4</v>
          </cell>
        </row>
        <row r="7001">
          <cell r="A7001">
            <v>100296</v>
          </cell>
          <cell r="B7001" t="str">
            <v>CURSO DE CAPACITAÇÃO PARA ENGENHEIRO CIVIL JUNIOR (ENCARGOS COMPLEMENTARES) - HORISTA</v>
          </cell>
          <cell r="C7001" t="str">
            <v>H</v>
          </cell>
          <cell r="D7001">
            <v>0.86</v>
          </cell>
        </row>
        <row r="7002">
          <cell r="A7002">
            <v>100297</v>
          </cell>
          <cell r="B7002" t="str">
            <v>CURSO DE CAPACITAÇÃO PARA ENGENHEIRO CIVIL PLENO (ENCARGOS COMPLEMENTARES) - HORISTA</v>
          </cell>
          <cell r="C7002" t="str">
            <v>H</v>
          </cell>
          <cell r="D7002">
            <v>0.98</v>
          </cell>
        </row>
        <row r="7003">
          <cell r="A7003">
            <v>100298</v>
          </cell>
          <cell r="B7003" t="str">
            <v>CURSO DE CAPACITAÇÃO PARA MECÂNICO DE REFRIGERAÇÃO (ENCARGOS COMPLEMENTARES) - HORISTA</v>
          </cell>
          <cell r="C7003" t="str">
            <v>H</v>
          </cell>
          <cell r="D7003">
            <v>0.4</v>
          </cell>
        </row>
        <row r="7004">
          <cell r="A7004">
            <v>100299</v>
          </cell>
          <cell r="B7004" t="str">
            <v>CURSO DE CAPACITAÇÃO PARA TÉCNICO EM SEGURANÇA DO TRABALHO (ENCARGOS COMPLEMENTARES) - HORISTA</v>
          </cell>
          <cell r="C7004" t="str">
            <v>H</v>
          </cell>
          <cell r="D7004">
            <v>0.35</v>
          </cell>
        </row>
        <row r="7005">
          <cell r="A7005">
            <v>100300</v>
          </cell>
          <cell r="B7005" t="str">
            <v>AUXILIAR DE ALMOXARIFE COM ENCARGOS COMPLEMENTARES</v>
          </cell>
          <cell r="C7005" t="str">
            <v>H</v>
          </cell>
          <cell r="D7005">
            <v>13.86</v>
          </cell>
        </row>
        <row r="7006">
          <cell r="A7006">
            <v>100301</v>
          </cell>
          <cell r="B7006" t="str">
            <v>AJUDANTE DE PINTOR COM ENCARGOS COMPLEMENTARES</v>
          </cell>
          <cell r="C7006" t="str">
            <v>H</v>
          </cell>
          <cell r="D7006">
            <v>19.02</v>
          </cell>
        </row>
        <row r="7007">
          <cell r="A7007">
            <v>100302</v>
          </cell>
          <cell r="B7007" t="str">
            <v>COORDENADOR/GERENTE DE OBRA COM ENCARGOS COMPLEMENTARES</v>
          </cell>
          <cell r="C7007" t="str">
            <v>H</v>
          </cell>
          <cell r="D7007">
            <v>135.68</v>
          </cell>
        </row>
        <row r="7008">
          <cell r="A7008">
            <v>100303</v>
          </cell>
          <cell r="B7008" t="str">
            <v>AUXILIAR DE AZULEJISTA COM ENCARGOS COMPLEMENTARES</v>
          </cell>
          <cell r="C7008" t="str">
            <v>H</v>
          </cell>
          <cell r="D7008">
            <v>16.87</v>
          </cell>
        </row>
        <row r="7009">
          <cell r="A7009">
            <v>100304</v>
          </cell>
          <cell r="B7009" t="str">
            <v>ARQUITETO PAISAGISTA COM ENCARGOS COMPLEMENTARES</v>
          </cell>
          <cell r="C7009" t="str">
            <v>H</v>
          </cell>
          <cell r="D7009">
            <v>65.23</v>
          </cell>
        </row>
        <row r="7010">
          <cell r="A7010">
            <v>100305</v>
          </cell>
          <cell r="B7010" t="str">
            <v>ENGENHEIRO CIVIL JUNIOR COM ENCARGOS COMPLEMENTARES</v>
          </cell>
          <cell r="C7010" t="str">
            <v>H</v>
          </cell>
          <cell r="D7010">
            <v>94.87</v>
          </cell>
        </row>
        <row r="7011">
          <cell r="A7011">
            <v>100306</v>
          </cell>
          <cell r="B7011" t="str">
            <v>ENGENHEIRO CIVIL PLENO COM ENCARGOS COMPLEMENTARES</v>
          </cell>
          <cell r="C7011" t="str">
            <v>H</v>
          </cell>
          <cell r="D7011">
            <v>106.82</v>
          </cell>
        </row>
        <row r="7012">
          <cell r="A7012">
            <v>100307</v>
          </cell>
          <cell r="B7012" t="str">
            <v>MONTADOR DE ELETROELETRÔNICOS COM ENCARGOS COMPLEMENTARES</v>
          </cell>
          <cell r="C7012" t="str">
            <v>H</v>
          </cell>
          <cell r="D7012">
            <v>21.4</v>
          </cell>
        </row>
        <row r="7013">
          <cell r="A7013">
            <v>100308</v>
          </cell>
          <cell r="B7013" t="str">
            <v>MECÂNICO DE REFRIGERAÇÃO COM ENCARGOS COMPLEMENTARES</v>
          </cell>
          <cell r="C7013" t="str">
            <v>H</v>
          </cell>
          <cell r="D7013">
            <v>23.44</v>
          </cell>
        </row>
        <row r="7014">
          <cell r="A7014">
            <v>100309</v>
          </cell>
          <cell r="B7014" t="str">
            <v>TÉCNICO EM SEGURANÇA DO TRABALHO COM ENCARGOS COMPLEMENTARES</v>
          </cell>
          <cell r="C7014" t="str">
            <v>H</v>
          </cell>
          <cell r="D7014">
            <v>26.1</v>
          </cell>
        </row>
        <row r="7015">
          <cell r="A7015">
            <v>100310</v>
          </cell>
          <cell r="B7015" t="str">
            <v>CURSO DE CAPACITAÇÃO PARA AUXILIAR DE ALMOXARIFE (ENCARGOS COMPLEMENTARES) - MENSALISTA</v>
          </cell>
          <cell r="C7015" t="str">
            <v>MES</v>
          </cell>
          <cell r="D7015">
            <v>6.68</v>
          </cell>
        </row>
        <row r="7016">
          <cell r="A7016">
            <v>100311</v>
          </cell>
          <cell r="B7016" t="str">
            <v>CURSO DE CAPACITAÇÃO PARA COORDENADOR/GERENTE DE OBRA (ENCARGOS COMPLEMENTARES) - MENSALISTA</v>
          </cell>
          <cell r="C7016" t="str">
            <v>MES</v>
          </cell>
          <cell r="D7016">
            <v>73.17</v>
          </cell>
        </row>
        <row r="7017">
          <cell r="A7017">
            <v>100312</v>
          </cell>
          <cell r="B7017" t="str">
            <v>CURSO DE CAPACITAÇÃO PARA ARQUITETO PAISAGISTA (ENCARGOS COMPLEMENTARES) - MENSALISTA</v>
          </cell>
          <cell r="C7017" t="str">
            <v>MES</v>
          </cell>
          <cell r="D7017">
            <v>90.77</v>
          </cell>
        </row>
        <row r="7018">
          <cell r="A7018">
            <v>100313</v>
          </cell>
          <cell r="B7018" t="str">
            <v>CURSO DE CAPACITAÇÃO PARA ENGENHEIRO CIVIL JUNIOR (ENCARGOS COMPLEMENTARES) - MENSALISTA</v>
          </cell>
          <cell r="C7018" t="str">
            <v>MES</v>
          </cell>
          <cell r="D7018">
            <v>115.98</v>
          </cell>
        </row>
        <row r="7019">
          <cell r="A7019">
            <v>100314</v>
          </cell>
          <cell r="B7019" t="str">
            <v>CURSO DE CAPACITAÇÃO PARA ENGENHEIRO CIVIL PLENO (ENCARGOS COMPLEMENTARES) - MENSALISTA</v>
          </cell>
          <cell r="C7019" t="str">
            <v>MES</v>
          </cell>
          <cell r="D7019">
            <v>130.85</v>
          </cell>
        </row>
        <row r="7020">
          <cell r="A7020">
            <v>100315</v>
          </cell>
          <cell r="B7020" t="str">
            <v>CURSO DE CAPACITAÇÃO PARA TÉCNICO EM SEGURANÇA DO TRABALHO (ENCARGOS COMPLEMENTARES) - MENSALISTA</v>
          </cell>
          <cell r="C7020" t="str">
            <v>MES</v>
          </cell>
          <cell r="D7020">
            <v>47.37</v>
          </cell>
        </row>
        <row r="7021">
          <cell r="A7021">
            <v>100316</v>
          </cell>
          <cell r="B7021" t="str">
            <v>AUXILIAR DE ALMOXARIFE COM ENCARGOS COMPLEMENTARES</v>
          </cell>
          <cell r="C7021" t="str">
            <v>MES</v>
          </cell>
          <cell r="D7021">
            <v>2467.41</v>
          </cell>
        </row>
        <row r="7022">
          <cell r="A7022">
            <v>100317</v>
          </cell>
          <cell r="B7022" t="str">
            <v>COORDENADOR / GERENTE DE OBRA COM ENCARGOS COMPLEMENTARES</v>
          </cell>
          <cell r="C7022" t="str">
            <v>MES</v>
          </cell>
          <cell r="D7022">
            <v>23966.29</v>
          </cell>
        </row>
        <row r="7023">
          <cell r="A7023">
            <v>100318</v>
          </cell>
          <cell r="B7023" t="str">
            <v>ARQUITETO PAISAGISTA COM ENCARGOS COMPLEMENTARES</v>
          </cell>
          <cell r="C7023" t="str">
            <v>MES</v>
          </cell>
          <cell r="D7023">
            <v>11587.13</v>
          </cell>
        </row>
        <row r="7024">
          <cell r="A7024">
            <v>100319</v>
          </cell>
          <cell r="B7024" t="str">
            <v>ENGENHEIRO CIVIL JUNIOR COM ENCARGOS COMPLEMENTARES</v>
          </cell>
          <cell r="C7024" t="str">
            <v>MES</v>
          </cell>
          <cell r="D7024">
            <v>16742.09</v>
          </cell>
        </row>
        <row r="7025">
          <cell r="A7025">
            <v>100320</v>
          </cell>
          <cell r="B7025" t="str">
            <v>ENGENHEIRO CIVIL PLENO COM ENCARGOS COMPLEMENTARES</v>
          </cell>
          <cell r="C7025" t="str">
            <v>MES</v>
          </cell>
          <cell r="D7025">
            <v>18851.259999999998</v>
          </cell>
        </row>
        <row r="7026">
          <cell r="A7026">
            <v>100321</v>
          </cell>
          <cell r="B7026" t="str">
            <v>TÉCNICO EM SEGURANÇA DO TRABALHO COM ENCARGOS COMPLEMENTARES</v>
          </cell>
          <cell r="C7026" t="str">
            <v>MES</v>
          </cell>
          <cell r="D7026">
            <v>4619.22</v>
          </cell>
        </row>
        <row r="7027">
          <cell r="A7027">
            <v>100533</v>
          </cell>
          <cell r="B7027" t="str">
            <v>TECNICO DE EDIFICACOES COM ENCARGOS COMPLEMENTARES</v>
          </cell>
          <cell r="C7027" t="str">
            <v>H</v>
          </cell>
          <cell r="D7027">
            <v>16.96</v>
          </cell>
        </row>
        <row r="7028">
          <cell r="A7028">
            <v>100534</v>
          </cell>
          <cell r="B7028" t="str">
            <v>TECNICO DE EDIFICACOES COM ENCARGOS COMPLEMENTARES</v>
          </cell>
          <cell r="C7028" t="str">
            <v>MES</v>
          </cell>
          <cell r="D7028">
            <v>3018.79</v>
          </cell>
        </row>
        <row r="7029">
          <cell r="A7029">
            <v>100535</v>
          </cell>
          <cell r="B7029" t="str">
            <v>CURSO DE CAPACITAÇÃO PARA TECNICO DE EDIFICACOES (ENCARGOS COMPLEMENTARES) - HORISTA</v>
          </cell>
          <cell r="C7029" t="str">
            <v>H</v>
          </cell>
          <cell r="D7029">
            <v>0.22</v>
          </cell>
        </row>
        <row r="7030">
          <cell r="A7030">
            <v>100536</v>
          </cell>
          <cell r="B7030" t="str">
            <v>CURSO DE CAPACITAÇÃO PARA TECNICO DE EDIFICACOES (ENCARGOS COMPLEMENTARES) - MENSALISTA</v>
          </cell>
          <cell r="C7030" t="str">
            <v>MES</v>
          </cell>
          <cell r="D7030">
            <v>29.8</v>
          </cell>
        </row>
        <row r="7031">
          <cell r="A7031">
            <v>101284</v>
          </cell>
          <cell r="B7031" t="str">
            <v>CURSO DE CAPACITAÇÃO PARA ENGENHEIRO CIVIL SENIOR (ENCARGOS COMPLEMENTARES) - HORISTA</v>
          </cell>
          <cell r="C7031" t="str">
            <v>H</v>
          </cell>
          <cell r="D7031">
            <v>1.34</v>
          </cell>
        </row>
        <row r="7032">
          <cell r="A7032">
            <v>101285</v>
          </cell>
          <cell r="B7032" t="str">
            <v>CURSO DE CAPACITAÇÃO PARA ENGENHEIRO SANITARISTA (ENCARGOS COMPLEMENTARES) - HORISTA</v>
          </cell>
          <cell r="C7032" t="str">
            <v>H</v>
          </cell>
          <cell r="D7032">
            <v>0.35</v>
          </cell>
        </row>
        <row r="7033">
          <cell r="A7033">
            <v>101286</v>
          </cell>
          <cell r="B7033" t="str">
            <v>CURSO DE CAPACITAÇÃO PARA AJUDANTE DE ARMADOR (ENCARGOS COMPLEMENTARES) - MENSALISTA</v>
          </cell>
          <cell r="C7033" t="str">
            <v>MES</v>
          </cell>
          <cell r="D7033">
            <v>14.87</v>
          </cell>
        </row>
        <row r="7034">
          <cell r="A7034">
            <v>101287</v>
          </cell>
          <cell r="B7034" t="str">
            <v>CURSO DE CAPACITAÇÃO PARA AJUDANTE DE ELETRICISTA (ENCARGOS COMPLEMENTARES) - MENSALISTA</v>
          </cell>
          <cell r="C7034" t="str">
            <v>MES</v>
          </cell>
          <cell r="D7034">
            <v>47.28</v>
          </cell>
        </row>
        <row r="7035">
          <cell r="A7035">
            <v>101288</v>
          </cell>
          <cell r="B7035" t="str">
            <v>CURSO DE CAPACITAÇÃO PARA AJUDANTE DE ESTRUTURAS METÁLICAS(ENCARGOS COMPLEMENTARES) - MENSALISTA</v>
          </cell>
          <cell r="C7035" t="str">
            <v>MES</v>
          </cell>
          <cell r="D7035">
            <v>10.68</v>
          </cell>
        </row>
        <row r="7036">
          <cell r="A7036">
            <v>101289</v>
          </cell>
          <cell r="B7036" t="str">
            <v>CURSO DE CAPACITAÇÃO PARA AJUDANTE DE OPERAÇÃO EM GERAL (ENCARGOS COMPLEMENTARES) - MENSALISTA</v>
          </cell>
          <cell r="C7036" t="str">
            <v>MES</v>
          </cell>
          <cell r="D7036">
            <v>14.87</v>
          </cell>
        </row>
        <row r="7037">
          <cell r="A7037">
            <v>101290</v>
          </cell>
          <cell r="B7037" t="str">
            <v>CURSO DE CAPACITAÇÃO PARA AJUDANTE DE PINTOR (ENCARGOS COMPLEMENTARES) - MENSALISTA</v>
          </cell>
          <cell r="C7037" t="str">
            <v>MES</v>
          </cell>
          <cell r="D7037">
            <v>20.63</v>
          </cell>
        </row>
        <row r="7038">
          <cell r="A7038">
            <v>101291</v>
          </cell>
          <cell r="B7038" t="str">
            <v>CURSO DE CAPACITAÇÃO PARA AJUDANTE DE SERRALHEIRO (ENCARGOS COMPLEMENTARES) - MENSALISTA</v>
          </cell>
          <cell r="C7038" t="str">
            <v>MES</v>
          </cell>
          <cell r="D7038">
            <v>16.100000000000001</v>
          </cell>
        </row>
        <row r="7039">
          <cell r="A7039">
            <v>101292</v>
          </cell>
          <cell r="B7039" t="str">
            <v>CURSO DE CAPACITAÇÃO PARA AJUDANTE ESPECIALIZADO (ENCARGOS COMPLEMENTARES) - MENSALISTA</v>
          </cell>
          <cell r="C7039" t="str">
            <v>MES</v>
          </cell>
          <cell r="D7039">
            <v>16.09</v>
          </cell>
        </row>
        <row r="7040">
          <cell r="A7040">
            <v>101293</v>
          </cell>
          <cell r="B7040" t="str">
            <v>CURSO DE CAPACITAÇÃO PARA ARMADOR (ENCARGOS COMPLEMENTARES) - MENSALISTA</v>
          </cell>
          <cell r="C7040" t="str">
            <v>MES</v>
          </cell>
          <cell r="D7040">
            <v>19.98</v>
          </cell>
        </row>
        <row r="7041">
          <cell r="A7041">
            <v>101294</v>
          </cell>
          <cell r="B7041" t="str">
            <v>CURSO DE CAPACITAÇÃO PARA ASSENTADOR DE MANILHA (ENCARGOS COMPLEMENTARES) - MENSALISTA</v>
          </cell>
          <cell r="C7041" t="str">
            <v>MES</v>
          </cell>
          <cell r="D7041">
            <v>22.24</v>
          </cell>
        </row>
        <row r="7042">
          <cell r="A7042">
            <v>101295</v>
          </cell>
          <cell r="B7042" t="str">
            <v>CURSO DE CAPACITAÇÃO PARA AUXILIAR DE AZULEJISTA (ENCARGOS COMPLEMENTARES) - MENSALISTA</v>
          </cell>
          <cell r="C7042" t="str">
            <v>MES</v>
          </cell>
          <cell r="D7042">
            <v>19.05</v>
          </cell>
        </row>
        <row r="7043">
          <cell r="A7043">
            <v>101296</v>
          </cell>
          <cell r="B7043" t="str">
            <v>CURSO DE CAPACITAÇÃO PARA AUXILIAR DE ENCANADOR OU BOMBEIRO HIDRÁULICO (ENCARGOS COMPLEMENTARES) - MENSALISTA</v>
          </cell>
          <cell r="C7043" t="str">
            <v>MES</v>
          </cell>
          <cell r="D7043">
            <v>25.17</v>
          </cell>
        </row>
        <row r="7044">
          <cell r="A7044">
            <v>101297</v>
          </cell>
          <cell r="B7044" t="str">
            <v>CURSO DE CAPACITAÇÃO PARA AUXILIAR DE LABORATORISTA (ENCARGOS COMPLEMENTARES) - MENSALISTA</v>
          </cell>
          <cell r="C7044" t="str">
            <v>MES</v>
          </cell>
          <cell r="D7044">
            <v>19.690000000000001</v>
          </cell>
        </row>
        <row r="7045">
          <cell r="A7045">
            <v>101298</v>
          </cell>
          <cell r="B7045" t="str">
            <v>CURSO DE CAPACITAÇÃO PARA AUXILIAR DE MECANICO (ENCARGOS COMPLEMENTARES) - MENSALISTA</v>
          </cell>
          <cell r="C7045" t="str">
            <v>MES</v>
          </cell>
          <cell r="D7045">
            <v>12.95</v>
          </cell>
        </row>
        <row r="7046">
          <cell r="A7046">
            <v>101299</v>
          </cell>
          <cell r="B7046" t="str">
            <v>CURSO DE CAPACITAÇÃO PARA AUXILIAR DE PEDREIRO (ENCARGOS COMPLEMENTARES) - MENSALISTA</v>
          </cell>
          <cell r="C7046" t="str">
            <v>MES</v>
          </cell>
          <cell r="D7046">
            <v>19.05</v>
          </cell>
        </row>
        <row r="7047">
          <cell r="A7047">
            <v>101300</v>
          </cell>
          <cell r="B7047" t="str">
            <v>CURSO DE CAPACITAÇÃO PARA AUXILIAR DE SERVIÇOS GERAIS (ENCARGOS COMPLEMENTARES) - MENSALISTA</v>
          </cell>
          <cell r="C7047" t="str">
            <v>MES</v>
          </cell>
          <cell r="D7047">
            <v>14.87</v>
          </cell>
        </row>
        <row r="7048">
          <cell r="A7048">
            <v>101301</v>
          </cell>
          <cell r="B7048" t="str">
            <v>CURSO DE CAPACITAÇÃO PARA AUXILIAR DE TOPÓGRAFO (ENCARGOS COMPLEMENTARES) - MENSALISTA</v>
          </cell>
          <cell r="C7048" t="str">
            <v>MES</v>
          </cell>
          <cell r="D7048">
            <v>5.86</v>
          </cell>
        </row>
        <row r="7049">
          <cell r="A7049">
            <v>101302</v>
          </cell>
          <cell r="B7049" t="str">
            <v>CURSO DE CAPACITAÇÃO PARA AUXILIAR TÉCNICO DE ENGENHARIA (ENCARGOS COMPLEMENTARES) - MENSALISTA</v>
          </cell>
          <cell r="C7049" t="str">
            <v>MES</v>
          </cell>
          <cell r="D7049">
            <v>21.21</v>
          </cell>
        </row>
        <row r="7050">
          <cell r="A7050">
            <v>101303</v>
          </cell>
          <cell r="B7050" t="str">
            <v>CURSO DE CAPACITAÇÃO PARA MONTADOR DE ELETROELETRONICOS(ENCARGOS COMPLEMENTARES) - MENSALISTA</v>
          </cell>
          <cell r="C7050" t="str">
            <v>MES</v>
          </cell>
          <cell r="D7050">
            <v>54.28</v>
          </cell>
        </row>
        <row r="7051">
          <cell r="A7051">
            <v>101304</v>
          </cell>
          <cell r="B7051" t="str">
            <v>CURSO DE CAPACITAÇÃO PARA AZULEJISTA OU LADRILHISTA (ENCARGOS COMPLEMENTARES) - MENSALISTA</v>
          </cell>
          <cell r="C7051" t="str">
            <v>MES</v>
          </cell>
          <cell r="D7051">
            <v>25.61</v>
          </cell>
        </row>
        <row r="7052">
          <cell r="A7052">
            <v>101305</v>
          </cell>
          <cell r="B7052" t="str">
            <v>CURSO DE CAPACITAÇÃO PARA BLASTER, DINAMITADOR OU CABO DE FORÇA (ENCARGOS COMPLEMENTARES) - MENSALISTA</v>
          </cell>
          <cell r="C7052" t="str">
            <v>MES</v>
          </cell>
          <cell r="D7052">
            <v>22.22</v>
          </cell>
        </row>
        <row r="7053">
          <cell r="A7053">
            <v>101307</v>
          </cell>
          <cell r="B7053" t="str">
            <v>CURSO DE CAPACITAÇÃO PARA CALCETEIRO (ENCARGOS COMPLEMENTARES) - MENSALISTA</v>
          </cell>
          <cell r="C7053" t="str">
            <v>MES</v>
          </cell>
          <cell r="D7053">
            <v>18.100000000000001</v>
          </cell>
        </row>
        <row r="7054">
          <cell r="A7054">
            <v>101308</v>
          </cell>
          <cell r="B7054" t="str">
            <v>CURSO DE CAPACITAÇÃO PARA MONTADOR DE ESTRUTURAS METALICAS (ENCARGOS COMPLEMENTARES) - MENSALISTA</v>
          </cell>
          <cell r="C7054" t="str">
            <v>MES</v>
          </cell>
          <cell r="D7054">
            <v>14.16</v>
          </cell>
        </row>
        <row r="7055">
          <cell r="A7055">
            <v>101309</v>
          </cell>
          <cell r="B7055" t="str">
            <v>CURSO DE CAPACITAÇÃO PARA CARPINTEIRO AUXILIAR (ENCARGOS COMPLEMENTARES) - MENSALISTA</v>
          </cell>
          <cell r="C7055" t="str">
            <v>MES</v>
          </cell>
          <cell r="D7055">
            <v>20.63</v>
          </cell>
        </row>
        <row r="7056">
          <cell r="A7056">
            <v>101310</v>
          </cell>
          <cell r="B7056" t="str">
            <v>CURSO DE CAPACITAÇÃO PARA CARPINTEIRO DE ESQUADRIAS (ENCARGOS COMPLEMENTARES) - MENSALISTA</v>
          </cell>
          <cell r="C7056" t="str">
            <v>MES</v>
          </cell>
          <cell r="D7056">
            <v>24.12</v>
          </cell>
        </row>
        <row r="7057">
          <cell r="A7057">
            <v>101311</v>
          </cell>
          <cell r="B7057" t="str">
            <v>CURSO DE CAPACITAÇÃO PARA CARPINTEIRO DE FORMAS (ENCARGOS COMPLEMENTARES) - MENSALISTA</v>
          </cell>
          <cell r="C7057" t="str">
            <v>MES</v>
          </cell>
          <cell r="D7057">
            <v>19.98</v>
          </cell>
        </row>
        <row r="7058">
          <cell r="A7058">
            <v>101312</v>
          </cell>
          <cell r="B7058" t="str">
            <v>CURSO DE CAPACITAÇÃO PARA CAVOUQUEIRO OU OPERADOR DE PERFURATRIZ (ENCARGOS COMPLEMENTARES) - MENSALISTA</v>
          </cell>
          <cell r="C7058" t="str">
            <v>MES</v>
          </cell>
          <cell r="D7058">
            <v>12.3</v>
          </cell>
        </row>
        <row r="7059">
          <cell r="A7059">
            <v>101313</v>
          </cell>
          <cell r="B7059" t="str">
            <v>CURSO DE CAPACITAÇÃO PARA ELETRICISTA (ENCARGOS COMPLEMENTARES) - MENSALISTA</v>
          </cell>
          <cell r="C7059" t="str">
            <v>MES</v>
          </cell>
          <cell r="D7059">
            <v>67.209999999999994</v>
          </cell>
        </row>
        <row r="7060">
          <cell r="A7060">
            <v>101314</v>
          </cell>
          <cell r="B7060" t="str">
            <v>CURSO DE CAPACITAÇÃO PARA ELETRICISTA DE MANUTENÇÃO INDUSTRIAL (ENCARGOS COMPLEMENTARES) - MENSALISTA</v>
          </cell>
          <cell r="C7060" t="str">
            <v>MES</v>
          </cell>
          <cell r="D7060">
            <v>67.209999999999994</v>
          </cell>
        </row>
        <row r="7061">
          <cell r="A7061">
            <v>101315</v>
          </cell>
          <cell r="B7061" t="str">
            <v>CURSO DE CAPACITAÇÃO PARA ELETROTÉCNICO (ENCARGOS COMPLEMENTARES) - MENSALISTA</v>
          </cell>
          <cell r="C7061" t="str">
            <v>MES</v>
          </cell>
          <cell r="D7061">
            <v>56.19</v>
          </cell>
        </row>
        <row r="7062">
          <cell r="A7062">
            <v>101316</v>
          </cell>
          <cell r="B7062" t="str">
            <v>CURSO DE CAPACITAÇÃO PARA ENCANADOR OU BOMBEIRO HIDRÁULICO (ENCARGOS COMPLEMENTARES) - MENSALISTA</v>
          </cell>
          <cell r="C7062" t="str">
            <v>MES</v>
          </cell>
          <cell r="D7062">
            <v>32.29</v>
          </cell>
        </row>
        <row r="7063">
          <cell r="A7063">
            <v>101317</v>
          </cell>
          <cell r="B7063" t="str">
            <v>CURSO DE CAPACITAÇÃO PARA ENGENHEIRO CIVIL SENIOR (ENCARGOS COMPLEMENTARES) - MENSALISTA</v>
          </cell>
          <cell r="C7063" t="str">
            <v>MES</v>
          </cell>
          <cell r="D7063">
            <v>179.32</v>
          </cell>
        </row>
        <row r="7064">
          <cell r="A7064">
            <v>101318</v>
          </cell>
          <cell r="B7064" t="str">
            <v>CURSO DE CAPACITAÇÃO PARA ENGENHEIRO ELETRICISTA (ENCARGOS COMPLEMENTARES) - MENSALISTA</v>
          </cell>
          <cell r="C7064" t="str">
            <v>MES</v>
          </cell>
          <cell r="D7064">
            <v>322.52</v>
          </cell>
        </row>
        <row r="7065">
          <cell r="A7065">
            <v>101319</v>
          </cell>
          <cell r="B7065" t="str">
            <v>CURSO DE CAPACITAÇÃO PARA ENGENHEIRO SANITARISTA (ENCARGOS COMPLEMENTARES) - MENSALISTA</v>
          </cell>
          <cell r="C7065" t="str">
            <v>MES</v>
          </cell>
          <cell r="D7065">
            <v>47.14</v>
          </cell>
        </row>
        <row r="7066">
          <cell r="A7066">
            <v>101320</v>
          </cell>
          <cell r="B7066" t="str">
            <v>CURSO DE CAPACITAÇÃO PARA MONTADOR DE MAQUINAS (ENCARGOS COMPLEMENTARES) - MENSALISTA</v>
          </cell>
          <cell r="C7066" t="str">
            <v>MES</v>
          </cell>
          <cell r="D7066">
            <v>16.149999999999999</v>
          </cell>
        </row>
        <row r="7067">
          <cell r="A7067">
            <v>101322</v>
          </cell>
          <cell r="B7067" t="str">
            <v>CURSO DE CAPACITAÇÃO PARA GESSEIRO (ENCARGOS COMPLEMENTARES) - MENSALISTA</v>
          </cell>
          <cell r="C7067" t="str">
            <v>MES</v>
          </cell>
          <cell r="D7067">
            <v>19.100000000000001</v>
          </cell>
        </row>
        <row r="7068">
          <cell r="A7068">
            <v>101323</v>
          </cell>
          <cell r="B7068" t="str">
            <v>CURSO DE CAPACITAÇÃO PARA IMPERMEABILIZADOR (ENCARGOS COMPLEMENTARES) - MENSALISTA</v>
          </cell>
          <cell r="C7068" t="str">
            <v>MES</v>
          </cell>
          <cell r="D7068">
            <v>32.369999999999997</v>
          </cell>
        </row>
        <row r="7069">
          <cell r="A7069">
            <v>101324</v>
          </cell>
          <cell r="B7069" t="str">
            <v>CURSO DE CAPACITAÇÃO PARA MOTORISTA DE CAMINHAO-BASCULANTE (ENCARGOS COMPLEMENTARES) - MENSALISTA</v>
          </cell>
          <cell r="C7069" t="str">
            <v>MES</v>
          </cell>
          <cell r="D7069">
            <v>6.77</v>
          </cell>
        </row>
        <row r="7070">
          <cell r="A7070">
            <v>101325</v>
          </cell>
          <cell r="B7070" t="str">
            <v>CURSO DE CAPACITAÇÃO PARA INSTALADOR DE TUBULAÇÕES (ENCARGOS COMPLEMENTARES) - MENSALISTA</v>
          </cell>
          <cell r="C7070" t="str">
            <v>MES</v>
          </cell>
          <cell r="D7070">
            <v>19.68</v>
          </cell>
        </row>
        <row r="7071">
          <cell r="A7071">
            <v>101326</v>
          </cell>
          <cell r="B7071" t="str">
            <v>CURSO DE CAPACITAÇÃO PARA JARDINEIRO (ENCARGOS COMPLEMENTARES) - MENSALISTA</v>
          </cell>
          <cell r="C7071" t="str">
            <v>MES</v>
          </cell>
          <cell r="D7071">
            <v>7.3</v>
          </cell>
        </row>
        <row r="7072">
          <cell r="A7072">
            <v>101327</v>
          </cell>
          <cell r="B7072" t="str">
            <v>CURSO DE CAPACITAÇÃO PARA LEITURISTA OU CADASTRISTA DE REDES DE ÁGUA (ENCARGOS COMPLEMENTARES) - MENSALISTA</v>
          </cell>
          <cell r="C7072" t="str">
            <v>MES</v>
          </cell>
          <cell r="D7072">
            <v>5.78</v>
          </cell>
        </row>
        <row r="7073">
          <cell r="A7073">
            <v>101328</v>
          </cell>
          <cell r="B7073" t="str">
            <v>CURSO DE CAPACITAÇÃO PARA MOTORISTA DE CAMINHAO-CARRETA (ENCARGOS COMPLEMENTARES) - MENSALISTA</v>
          </cell>
          <cell r="C7073" t="str">
            <v>MES</v>
          </cell>
          <cell r="D7073">
            <v>9.58</v>
          </cell>
        </row>
        <row r="7074">
          <cell r="A7074">
            <v>101329</v>
          </cell>
          <cell r="B7074" t="str">
            <v>CURSO DE CAPACITAÇÃO PARA MAÇARIQUEIRO (ENCARGOS COMPLEMENTARES) - MENSALISTA</v>
          </cell>
          <cell r="C7074" t="str">
            <v>MES</v>
          </cell>
          <cell r="D7074">
            <v>31.62</v>
          </cell>
        </row>
        <row r="7075">
          <cell r="A7075">
            <v>101330</v>
          </cell>
          <cell r="B7075" t="str">
            <v>CURSO DE CAPACITAÇÃO PARA MARCENEIRO (ENCARGOS COMPLEMENTARES) - MENSALISTA</v>
          </cell>
          <cell r="C7075" t="str">
            <v>MES</v>
          </cell>
          <cell r="D7075">
            <v>23.74</v>
          </cell>
        </row>
        <row r="7076">
          <cell r="A7076">
            <v>101331</v>
          </cell>
          <cell r="B7076" t="str">
            <v>CURSO DE CAPACITAÇÃO PARA MARMORISTA / GRANITEIRO (ENCARGOS COMPLEMENTARES) - MENSALISTA</v>
          </cell>
          <cell r="C7076" t="str">
            <v>MES</v>
          </cell>
          <cell r="D7076">
            <v>25.61</v>
          </cell>
        </row>
        <row r="7077">
          <cell r="A7077">
            <v>101332</v>
          </cell>
          <cell r="B7077" t="str">
            <v>CURSO DE CAPACITAÇÃO PARA MOTORISTA DE CARRO DE PASSEIO (ENCARGOS COMPLEMENTARES) - MENSALISTA</v>
          </cell>
          <cell r="C7077" t="str">
            <v>MES</v>
          </cell>
          <cell r="D7077">
            <v>6.65</v>
          </cell>
        </row>
        <row r="7078">
          <cell r="A7078">
            <v>101333</v>
          </cell>
          <cell r="B7078" t="str">
            <v>CURSO DE CAPACITAÇÃO PARA MECÂNICO DE EQUIPAMENTOS PESADOS (ENCARGOS COMPLEMENTARES) - MENSALISTA</v>
          </cell>
          <cell r="C7078" t="str">
            <v>MES</v>
          </cell>
          <cell r="D7078">
            <v>16.260000000000002</v>
          </cell>
        </row>
        <row r="7079">
          <cell r="A7079">
            <v>101334</v>
          </cell>
          <cell r="B7079" t="str">
            <v>CURSO DE CAPACITAÇÃO PARA MECÂNICO DE REFRIGERAÇÃO (ENCARGOS COMPLEMENTARES) - MENSALISTA</v>
          </cell>
          <cell r="C7079" t="str">
            <v>MES</v>
          </cell>
          <cell r="D7079">
            <v>54.77</v>
          </cell>
        </row>
        <row r="7080">
          <cell r="A7080">
            <v>101335</v>
          </cell>
          <cell r="B7080" t="str">
            <v>CURSO DE CAPACITAÇÃO PARA MOTORISTA DE ONIBUS / MICRO-ONIBUS (ENCARGOS COMPLEMENTARES) - MENSALISTA</v>
          </cell>
          <cell r="C7080" t="str">
            <v>MES</v>
          </cell>
          <cell r="D7080">
            <v>7.83</v>
          </cell>
        </row>
        <row r="7081">
          <cell r="A7081">
            <v>101336</v>
          </cell>
          <cell r="B7081" t="str">
            <v>CURSO DE CAPACITAÇÃO PARA MOTORISTA OPERADOR DE CAMINHAO COM MUNCK (ENCARGOS COMPLEMENTARES) - MENSALISTA</v>
          </cell>
          <cell r="C7081" t="str">
            <v>MES</v>
          </cell>
          <cell r="D7081">
            <v>27.38</v>
          </cell>
        </row>
        <row r="7082">
          <cell r="A7082">
            <v>101337</v>
          </cell>
          <cell r="B7082" t="str">
            <v>CURSO DE CAPACITAÇÃO PARA NIVELADOR (ENCARGOS COMPLEMENTARES) - MENSALISTA</v>
          </cell>
          <cell r="C7082" t="str">
            <v>MES</v>
          </cell>
          <cell r="D7082">
            <v>7.38</v>
          </cell>
        </row>
        <row r="7083">
          <cell r="A7083">
            <v>101338</v>
          </cell>
          <cell r="B7083" t="str">
            <v>CURSO DE CAPACITAÇÃO PARA OPERADOR DE BATE-ESTACAS (ENCARGOS COMPLEMENTARES) - MENSALISTA</v>
          </cell>
          <cell r="C7083" t="str">
            <v>MES</v>
          </cell>
          <cell r="D7083">
            <v>12.41</v>
          </cell>
        </row>
        <row r="7084">
          <cell r="A7084">
            <v>101339</v>
          </cell>
          <cell r="B7084" t="str">
            <v>CURSO DE CAPACITAÇÃO PARA OPERADOR DE BETONEIRA (ENCARGOS COMPLEMENTARES) - MENSALISTA</v>
          </cell>
          <cell r="C7084" t="str">
            <v>MES</v>
          </cell>
          <cell r="D7084">
            <v>10.64</v>
          </cell>
        </row>
        <row r="7085">
          <cell r="A7085">
            <v>101340</v>
          </cell>
          <cell r="B7085" t="str">
            <v>CURSO DE CAPACITAÇÃO PARA OPERADOR DE BETONEIRA ESTACIONARIA / MISTURADOR (ENCARGOS COMPLEMENTARES) - MENSALISTA</v>
          </cell>
          <cell r="C7085" t="str">
            <v>MES</v>
          </cell>
          <cell r="D7085">
            <v>10.27</v>
          </cell>
        </row>
        <row r="7086">
          <cell r="A7086">
            <v>101341</v>
          </cell>
          <cell r="B7086" t="str">
            <v>CURSO DE CAPACITAÇÃO PARA OPERADOR DE COMPRESSOR DE AR OU COMPRESSORISTA (ENCARGOS COMPLEMENTARES) - MENSALISTA</v>
          </cell>
          <cell r="C7086" t="str">
            <v>MES</v>
          </cell>
          <cell r="D7086">
            <v>11.19</v>
          </cell>
        </row>
        <row r="7087">
          <cell r="A7087">
            <v>101342</v>
          </cell>
          <cell r="B7087" t="str">
            <v>CURSO DE CAPACITAÇÃO PARA OPERADOR DE DEMARCADORA DE FAIXAS DE TRAFEGO (ENCARGOS COMPLEMENTARES) - MENSALISTA</v>
          </cell>
          <cell r="C7087" t="str">
            <v>MES</v>
          </cell>
          <cell r="D7087">
            <v>13.1</v>
          </cell>
        </row>
        <row r="7088">
          <cell r="A7088">
            <v>101343</v>
          </cell>
          <cell r="B7088" t="str">
            <v>CURSO DE CAPACITAÇÃO PARA OPERADOR DE ESCAVADEIRA (ENCARGOS COMPLEMENTARES) - MENSALISTA</v>
          </cell>
          <cell r="C7088" t="str">
            <v>MES</v>
          </cell>
          <cell r="D7088">
            <v>19.98</v>
          </cell>
        </row>
        <row r="7089">
          <cell r="A7089">
            <v>101344</v>
          </cell>
          <cell r="B7089" t="str">
            <v>CURSO DE CAPACITAÇÃO PARA OPERADOR DE GUINCHO OU GUINCHEIRO (ENCARGOS COMPLEMENTARES) - MENSALISTA</v>
          </cell>
          <cell r="C7089" t="str">
            <v>MES</v>
          </cell>
          <cell r="D7089">
            <v>20.45</v>
          </cell>
        </row>
        <row r="7090">
          <cell r="A7090">
            <v>101345</v>
          </cell>
          <cell r="B7090" t="str">
            <v>CURSO DE CAPACITAÇÃO PARA OPERADOR DE GUINDASTE (ENCARGOS COMPLEMENTARES) - MENSALISTA</v>
          </cell>
          <cell r="C7090" t="str">
            <v>MES</v>
          </cell>
          <cell r="D7090">
            <v>20.56</v>
          </cell>
        </row>
        <row r="7091">
          <cell r="A7091">
            <v>101346</v>
          </cell>
          <cell r="B7091" t="str">
            <v>CURSO DE CAPACITAÇÃO PARA OPERADOR DE JATO ABRASIVO OU JATISTA (ENCARGOS COMPLEMENTARES) - MENSALISTA</v>
          </cell>
          <cell r="C7091" t="str">
            <v>MES</v>
          </cell>
          <cell r="D7091">
            <v>17.89</v>
          </cell>
        </row>
        <row r="7092">
          <cell r="A7092">
            <v>101347</v>
          </cell>
          <cell r="B7092" t="str">
            <v>CURSO DE CAPACITAÇÃO PARA OPERADOR DE MAQUINAS E TRATORES DIVERSOS (ENCARGOS COMPLEMENTARES) - MENSALISTA</v>
          </cell>
          <cell r="C7092" t="str">
            <v>MES</v>
          </cell>
          <cell r="D7092">
            <v>15.23</v>
          </cell>
        </row>
        <row r="7093">
          <cell r="A7093">
            <v>101348</v>
          </cell>
          <cell r="B7093" t="str">
            <v>CURSO DE CAPACITAÇÃO PARA OPERADOR DE MARTELETE OU MARTELETEIRO (ENCARGOS COMPLEMENTARES) - MENSALISTA</v>
          </cell>
          <cell r="C7093" t="str">
            <v>MES</v>
          </cell>
          <cell r="D7093">
            <v>8.6199999999999992</v>
          </cell>
        </row>
        <row r="7094">
          <cell r="A7094">
            <v>101349</v>
          </cell>
          <cell r="B7094" t="str">
            <v>CURSO DE CAPACITAÇÃO PARA OPERADOR DE MOTO SCRAPER (ENCARGOS COMPLEMENTARES) - MENSALISTA</v>
          </cell>
          <cell r="C7094" t="str">
            <v>MES</v>
          </cell>
          <cell r="D7094">
            <v>13.32</v>
          </cell>
        </row>
        <row r="7095">
          <cell r="A7095">
            <v>101350</v>
          </cell>
          <cell r="B7095" t="str">
            <v>CURSO DE CAPACITAÇÃO PARA OPERADOR DE MOTONIVELADORA (ENCARGOS COMPLEMENTARES) - MENSALISTA</v>
          </cell>
          <cell r="C7095" t="str">
            <v>MES</v>
          </cell>
          <cell r="D7095">
            <v>16.350000000000001</v>
          </cell>
        </row>
        <row r="7096">
          <cell r="A7096">
            <v>101351</v>
          </cell>
          <cell r="B7096" t="str">
            <v>CURSO DE CAPACITAÇÃO PARA OPERADOR DE PA CARREGADEIRA (ENCARGOS COMPLEMENTARES) - MENSALISTA</v>
          </cell>
          <cell r="C7096" t="str">
            <v>MES</v>
          </cell>
          <cell r="D7096">
            <v>11.94</v>
          </cell>
        </row>
        <row r="7097">
          <cell r="A7097">
            <v>101352</v>
          </cell>
          <cell r="B7097" t="str">
            <v>CURSO DE CAPACITAÇÃO PARA OPERADOR DE PAVIMENTADORA / MESA VIBROACABADORA (ENCARGOS COMPLEMENTARES) - MENSALISTA</v>
          </cell>
          <cell r="C7097" t="str">
            <v>MES</v>
          </cell>
          <cell r="D7097">
            <v>13.76</v>
          </cell>
        </row>
        <row r="7098">
          <cell r="A7098">
            <v>101353</v>
          </cell>
          <cell r="B7098" t="str">
            <v>CURSO DE CAPACITAÇÃO PARA OPERADOR DE ROLO COMPACTADOR (ENCARGOS COMPLEMENTARES) - MENSALISTA</v>
          </cell>
          <cell r="C7098" t="str">
            <v>MES</v>
          </cell>
          <cell r="D7098">
            <v>10.94</v>
          </cell>
        </row>
        <row r="7099">
          <cell r="A7099">
            <v>101354</v>
          </cell>
          <cell r="B7099" t="str">
            <v>CURSO DE CAPACITAÇÃO PARA OPERADOR DE TRATOR - EXCLUSIVE AGROPECUARIA (ENCARGOS COMPLEMENTARES) - MENSALISTA</v>
          </cell>
          <cell r="C7099" t="str">
            <v>MES</v>
          </cell>
          <cell r="D7099">
            <v>15.35</v>
          </cell>
        </row>
        <row r="7100">
          <cell r="A7100">
            <v>101355</v>
          </cell>
          <cell r="B7100" t="str">
            <v>CURSO DE CAPACITAÇÃO PARA OPERADOR DE USINA DE ASFALTO, DE SOLOS OU DE CONCRETO (ENCARGOS COMPLEMENTARES) - MENSALISTA</v>
          </cell>
          <cell r="C7100" t="str">
            <v>MES</v>
          </cell>
          <cell r="D7100">
            <v>11.81</v>
          </cell>
        </row>
        <row r="7101">
          <cell r="A7101">
            <v>101356</v>
          </cell>
          <cell r="B7101" t="str">
            <v>CURSO DE CAPACITAÇÃO PARA PASTILHEIRO (ENCARGOS COMPLEMENTARES) - MENSALISTA</v>
          </cell>
          <cell r="C7101" t="str">
            <v>MES</v>
          </cell>
          <cell r="D7101">
            <v>25.61</v>
          </cell>
        </row>
        <row r="7102">
          <cell r="A7102">
            <v>101357</v>
          </cell>
          <cell r="B7102" t="str">
            <v>CURSO DE CAPACITAÇÃO PARA PEDREIRO (ENCARGOS COMPLEMENTARES) - MENSALISTA</v>
          </cell>
          <cell r="C7102" t="str">
            <v>MES</v>
          </cell>
          <cell r="D7102">
            <v>36.869999999999997</v>
          </cell>
        </row>
        <row r="7103">
          <cell r="A7103">
            <v>101358</v>
          </cell>
          <cell r="B7103" t="str">
            <v>CURSO DE CAPACITAÇÃO PARA PINTOR (ENCARGOS COMPLEMENTARES) - MENSALISTA</v>
          </cell>
          <cell r="C7103" t="str">
            <v>MES</v>
          </cell>
          <cell r="D7103">
            <v>25.61</v>
          </cell>
        </row>
        <row r="7104">
          <cell r="A7104">
            <v>101359</v>
          </cell>
          <cell r="B7104" t="str">
            <v>CURSO DE CAPACITAÇÃO PARA PINTOR DE LETREIROS (ENCARGOS COMPLEMENTARES) - MENSALISTA</v>
          </cell>
          <cell r="C7104" t="str">
            <v>MES</v>
          </cell>
          <cell r="D7104">
            <v>24.87</v>
          </cell>
        </row>
        <row r="7105">
          <cell r="A7105">
            <v>101360</v>
          </cell>
          <cell r="B7105" t="str">
            <v>CURSO DE CAPACITAÇÃO PARA PINTOR PARA TINTA EPOXI (ENCARGOS COMPLEMENTARES) - MENSALISTA</v>
          </cell>
          <cell r="C7105" t="str">
            <v>MES</v>
          </cell>
          <cell r="D7105">
            <v>25.61</v>
          </cell>
        </row>
        <row r="7106">
          <cell r="A7106">
            <v>101361</v>
          </cell>
          <cell r="B7106" t="str">
            <v>CURSO DE CAPACITAÇÃO PARA POCEIRO / ESCAVADOR DE VALAS E TUBULOES (ENCARGOS COMPLEMENTARES) - MENSALISTA</v>
          </cell>
          <cell r="C7106" t="str">
            <v>MES</v>
          </cell>
          <cell r="D7106">
            <v>26.52</v>
          </cell>
        </row>
        <row r="7107">
          <cell r="A7107">
            <v>101362</v>
          </cell>
          <cell r="B7107" t="str">
            <v>CURSO DE CAPACITAÇÃO PARA RASTELEIRO (ENCARGOS COMPLEMENTARES) - MENSALISTA</v>
          </cell>
          <cell r="C7107" t="str">
            <v>MES</v>
          </cell>
          <cell r="D7107">
            <v>5.65</v>
          </cell>
        </row>
        <row r="7108">
          <cell r="A7108">
            <v>101363</v>
          </cell>
          <cell r="B7108" t="str">
            <v>CURSO DE CAPACITAÇÃO PARA SERRALHEIRO (ENCARGOS COMPLEMENTARES) - MENSALISTA</v>
          </cell>
          <cell r="C7108" t="str">
            <v>MES</v>
          </cell>
          <cell r="D7108">
            <v>19.98</v>
          </cell>
        </row>
        <row r="7109">
          <cell r="A7109">
            <v>101364</v>
          </cell>
          <cell r="B7109" t="str">
            <v>CURSO DE CAPACITAÇÃO PARA SERVENTE DE OBRAS (ENCARGOS COMPLEMENTARES) - MENSALISTA</v>
          </cell>
          <cell r="C7109" t="str">
            <v>MES</v>
          </cell>
          <cell r="D7109">
            <v>27.44</v>
          </cell>
        </row>
        <row r="7110">
          <cell r="A7110">
            <v>101365</v>
          </cell>
          <cell r="B7110" t="str">
            <v>CURSO DE CAPACITAÇÃO PARA SOLDADOR (ENCARGOS COMPLEMENTARES) - MENSALISTA</v>
          </cell>
          <cell r="C7110" t="str">
            <v>MES</v>
          </cell>
          <cell r="D7110">
            <v>19.98</v>
          </cell>
        </row>
        <row r="7111">
          <cell r="A7111">
            <v>101366</v>
          </cell>
          <cell r="B7111" t="str">
            <v>CURSO DE CAPACITAÇÃO PARA SOLDADOR ELETRICO (ENCARGOS COMPLEMENTARES) - MENSALISTA</v>
          </cell>
          <cell r="C7111" t="str">
            <v>MES</v>
          </cell>
          <cell r="D7111">
            <v>26.79</v>
          </cell>
        </row>
        <row r="7112">
          <cell r="A7112">
            <v>101367</v>
          </cell>
          <cell r="B7112" t="str">
            <v>CURSO DE CAPACITAÇÃO PARA TAQUEADOR OU TAQUEIRO (ENCARGOS COMPLEMENTARES) - MENSALISTA</v>
          </cell>
          <cell r="C7112" t="str">
            <v>MES</v>
          </cell>
          <cell r="D7112">
            <v>19.98</v>
          </cell>
        </row>
        <row r="7113">
          <cell r="A7113">
            <v>101368</v>
          </cell>
          <cell r="B7113" t="str">
            <v>CURSO DE CAPACITAÇÃO PARA TECNICO EM LABORATORIO E CAMPO DE CONSTRUCAO CIVIL (ENCARGOS COMPLEMENTARES) - MENSALISTA</v>
          </cell>
          <cell r="C7113" t="str">
            <v>MES</v>
          </cell>
          <cell r="D7113">
            <v>20.66</v>
          </cell>
        </row>
        <row r="7114">
          <cell r="A7114">
            <v>101369</v>
          </cell>
          <cell r="B7114" t="str">
            <v>CURSO DE CAPACITAÇÃO PARA TECNICO EM SONDAGEM (ENCARGOS COMPLEMENTARES) - MENSALISTA</v>
          </cell>
          <cell r="C7114" t="str">
            <v>MES</v>
          </cell>
          <cell r="D7114">
            <v>26.5</v>
          </cell>
        </row>
        <row r="7115">
          <cell r="A7115">
            <v>101370</v>
          </cell>
          <cell r="B7115" t="str">
            <v>CURSO DE CAPACITAÇÃO PARA TELHADOR (ENCARGOS COMPLEMENTARES) - MENSALISTA</v>
          </cell>
          <cell r="C7115" t="str">
            <v>MES</v>
          </cell>
          <cell r="D7115">
            <v>19.739999999999998</v>
          </cell>
        </row>
        <row r="7116">
          <cell r="A7116">
            <v>101371</v>
          </cell>
          <cell r="B7116" t="str">
            <v>CURSO DE CAPACITAÇÃO PARA VIDRACEIRO (ENCARGOS COMPLEMENTARES) - MENSALISTA</v>
          </cell>
          <cell r="C7116" t="str">
            <v>MES</v>
          </cell>
          <cell r="D7116">
            <v>22.08</v>
          </cell>
        </row>
        <row r="7117">
          <cell r="A7117">
            <v>101372</v>
          </cell>
          <cell r="B7117" t="str">
            <v>CURSO DE CAPACITAÇÃO PARA VIGIA DIURNO (ENCARGOS COMPLEMENTARES) - MENSALISTA</v>
          </cell>
          <cell r="C7117" t="str">
            <v>MES</v>
          </cell>
          <cell r="D7117">
            <v>6.49</v>
          </cell>
        </row>
        <row r="7118">
          <cell r="A7118">
            <v>101373</v>
          </cell>
          <cell r="B7118" t="str">
            <v>ENGENHEIRO CIVIL SENIOR COM ENCARGOS COMPLEMENTARES</v>
          </cell>
          <cell r="C7118" t="str">
            <v>H</v>
          </cell>
          <cell r="D7118">
            <v>145.83000000000001</v>
          </cell>
        </row>
        <row r="7119">
          <cell r="A7119">
            <v>101374</v>
          </cell>
          <cell r="B7119" t="str">
            <v>AJUDANTE DE ARMADOR COM ENCARGOS COMPLEMENTARES</v>
          </cell>
          <cell r="C7119" t="str">
            <v>MES</v>
          </cell>
          <cell r="D7119">
            <v>3032.38</v>
          </cell>
        </row>
        <row r="7120">
          <cell r="A7120">
            <v>101375</v>
          </cell>
          <cell r="B7120" t="str">
            <v>AJUDANTE DE ELETRICISTA COM ENCARGOS COMPLEMENTARES</v>
          </cell>
          <cell r="C7120" t="str">
            <v>MES</v>
          </cell>
          <cell r="D7120">
            <v>3021.61</v>
          </cell>
        </row>
        <row r="7121">
          <cell r="A7121">
            <v>101376</v>
          </cell>
          <cell r="B7121" t="str">
            <v>AJUDANTE DE ESTRUTURAS METÁLICAS COM ENCARGOS COMPLEMENTARES</v>
          </cell>
          <cell r="C7121" t="str">
            <v>MES</v>
          </cell>
          <cell r="D7121">
            <v>2237.44</v>
          </cell>
        </row>
        <row r="7122">
          <cell r="A7122">
            <v>101377</v>
          </cell>
          <cell r="B7122" t="str">
            <v>AJUDANTE DE OPERAÇÃO EM GERAL COM ENCARGOS COMPLEMENTARES</v>
          </cell>
          <cell r="C7122" t="str">
            <v>MES</v>
          </cell>
          <cell r="D7122">
            <v>3032.38</v>
          </cell>
        </row>
        <row r="7123">
          <cell r="A7123">
            <v>101378</v>
          </cell>
          <cell r="B7123" t="str">
            <v>AJUDANTE DE PINTOR COM ENCARGOS COMPLEMENTARES</v>
          </cell>
          <cell r="C7123" t="str">
            <v>MES</v>
          </cell>
          <cell r="D7123">
            <v>3429.61</v>
          </cell>
        </row>
        <row r="7124">
          <cell r="A7124">
            <v>101379</v>
          </cell>
          <cell r="B7124" t="str">
            <v>AJUDANTE DE SERRALHEIRO COM ENCARGOS COMPLEMENTARES</v>
          </cell>
          <cell r="C7124" t="str">
            <v>MES</v>
          </cell>
          <cell r="D7124">
            <v>3207.23</v>
          </cell>
        </row>
        <row r="7125">
          <cell r="A7125">
            <v>101380</v>
          </cell>
          <cell r="B7125" t="str">
            <v>AJUDANTE ESPECIALIZADO COM ENCARGOS COMPLEMENTARES</v>
          </cell>
          <cell r="C7125" t="str">
            <v>MES</v>
          </cell>
          <cell r="D7125">
            <v>3184.45</v>
          </cell>
        </row>
        <row r="7126">
          <cell r="A7126">
            <v>101381</v>
          </cell>
          <cell r="B7126" t="str">
            <v>ARMADOR COM ENCARGOS COMPLEMENTARES</v>
          </cell>
          <cell r="C7126" t="str">
            <v>MES</v>
          </cell>
          <cell r="D7126">
            <v>3757.98</v>
          </cell>
        </row>
        <row r="7127">
          <cell r="A7127">
            <v>101382</v>
          </cell>
          <cell r="B7127" t="str">
            <v>ASSENTADOR DE MANILHAS COM ENCARGOS COMPLEMENTARES</v>
          </cell>
          <cell r="C7127" t="str">
            <v>MES</v>
          </cell>
          <cell r="D7127">
            <v>3189.32</v>
          </cell>
        </row>
        <row r="7128">
          <cell r="A7128">
            <v>101383</v>
          </cell>
          <cell r="B7128" t="str">
            <v>AUXILIAR DE AZULEJISTA COM ENCARGOS COMPLEMENTARES</v>
          </cell>
          <cell r="C7128" t="str">
            <v>MES</v>
          </cell>
          <cell r="D7128">
            <v>3036.56</v>
          </cell>
        </row>
        <row r="7129">
          <cell r="A7129">
            <v>101384</v>
          </cell>
          <cell r="B7129" t="str">
            <v>AUXILIAR DE ENCANADOR OU BOMBEIRO HIDRÁULICO COM ENCARGOS COMPLEMENTARES</v>
          </cell>
          <cell r="C7129" t="str">
            <v>MES</v>
          </cell>
          <cell r="D7129">
            <v>3110.32</v>
          </cell>
        </row>
        <row r="7130">
          <cell r="A7130">
            <v>101385</v>
          </cell>
          <cell r="B7130" t="str">
            <v>AUXILIAR DE LABORATORISTA DE SOLOS E DE CONCRETO COM ENCARGOS COMPLEMENTARES</v>
          </cell>
          <cell r="C7130" t="str">
            <v>MES</v>
          </cell>
          <cell r="D7130">
            <v>4185.8</v>
          </cell>
        </row>
        <row r="7131">
          <cell r="A7131">
            <v>101386</v>
          </cell>
          <cell r="B7131" t="str">
            <v>AUXILIAR DE MECÂNICO COM ENCARGOS COMPLEMENTARES</v>
          </cell>
          <cell r="C7131" t="str">
            <v>MES</v>
          </cell>
          <cell r="D7131">
            <v>2560.2399999999998</v>
          </cell>
        </row>
        <row r="7132">
          <cell r="A7132">
            <v>101387</v>
          </cell>
          <cell r="B7132" t="str">
            <v>AUXILIAR DE PEDREIRO COM ENCARGOS COMPLEMENTARES</v>
          </cell>
          <cell r="C7132" t="str">
            <v>MES</v>
          </cell>
          <cell r="D7132">
            <v>3036.56</v>
          </cell>
        </row>
        <row r="7133">
          <cell r="A7133">
            <v>101388</v>
          </cell>
          <cell r="B7133" t="str">
            <v>AUXILIAR DE SERVIÇOS GERAIS COM ENCARGOS COMPLEMENTARES</v>
          </cell>
          <cell r="C7133" t="str">
            <v>MES</v>
          </cell>
          <cell r="D7133">
            <v>3011.57</v>
          </cell>
        </row>
        <row r="7134">
          <cell r="A7134">
            <v>101389</v>
          </cell>
          <cell r="B7134" t="str">
            <v>AUXILIAR DE TOPÓGRAFO COM ENCARGOS COMPLEMENTARES</v>
          </cell>
          <cell r="C7134" t="str">
            <v>MES</v>
          </cell>
          <cell r="D7134">
            <v>1450.2</v>
          </cell>
        </row>
        <row r="7135">
          <cell r="A7135">
            <v>101390</v>
          </cell>
          <cell r="B7135" t="str">
            <v>AUXILIAR TÉCNICO / ASSISTENTE DE ENGENHARIA COM ENCARGOS COMPLEMENTARES</v>
          </cell>
          <cell r="C7135" t="str">
            <v>MES</v>
          </cell>
          <cell r="D7135">
            <v>4470.6499999999996</v>
          </cell>
        </row>
        <row r="7136">
          <cell r="A7136">
            <v>101391</v>
          </cell>
          <cell r="B7136" t="str">
            <v>AZULEJISTA OU LADRILHEIRO COM ENCARGOS COMPLEMENTARES</v>
          </cell>
          <cell r="C7136" t="str">
            <v>MES</v>
          </cell>
          <cell r="D7136">
            <v>3763.61</v>
          </cell>
        </row>
        <row r="7137">
          <cell r="A7137">
            <v>101392</v>
          </cell>
          <cell r="B7137" t="str">
            <v>BLASTER, DINAMITADOR OU CABO DE FORÇA COM ENCARGOS COMPLEMENTARES</v>
          </cell>
          <cell r="C7137" t="str">
            <v>MES</v>
          </cell>
          <cell r="D7137">
            <v>2746.82</v>
          </cell>
        </row>
        <row r="7138">
          <cell r="A7138">
            <v>101394</v>
          </cell>
          <cell r="B7138" t="str">
            <v>CALCETEIRO COM ENCARGOS COMPLEMENTARES</v>
          </cell>
          <cell r="C7138" t="str">
            <v>MES</v>
          </cell>
          <cell r="D7138">
            <v>3490.76</v>
          </cell>
        </row>
        <row r="7139">
          <cell r="A7139">
            <v>101395</v>
          </cell>
          <cell r="B7139" t="str">
            <v>CARPINTEIRO AUXILIAR COM ENCARGOS COMPLEMENTARES</v>
          </cell>
          <cell r="C7139" t="str">
            <v>MES</v>
          </cell>
          <cell r="D7139">
            <v>3190</v>
          </cell>
        </row>
        <row r="7140">
          <cell r="A7140">
            <v>101396</v>
          </cell>
          <cell r="B7140" t="str">
            <v>CARPINTEIRO DE ESQUADRIAS COM ENCARGOS COMPLEMENTARES</v>
          </cell>
          <cell r="C7140" t="str">
            <v>MES</v>
          </cell>
          <cell r="D7140">
            <v>3576.11</v>
          </cell>
        </row>
        <row r="7141">
          <cell r="A7141">
            <v>101397</v>
          </cell>
          <cell r="B7141" t="str">
            <v>CARPINTEIRO DE FORMAS COM ENCARGOS COMPLEMENTARES</v>
          </cell>
          <cell r="C7141" t="str">
            <v>MES</v>
          </cell>
          <cell r="D7141">
            <v>3736.22</v>
          </cell>
        </row>
        <row r="7142">
          <cell r="A7142">
            <v>101398</v>
          </cell>
          <cell r="B7142" t="str">
            <v>CAVOUQUEIRO OU OPERADOR DE PERFURATRIZ COM ENCARGOS COMPLEMENTARES</v>
          </cell>
          <cell r="C7142" t="str">
            <v>MES</v>
          </cell>
          <cell r="D7142">
            <v>2467</v>
          </cell>
        </row>
        <row r="7143">
          <cell r="A7143">
            <v>101399</v>
          </cell>
          <cell r="B7143" t="str">
            <v>ELETRICISTA COM ENCARGOS COMPLEMENTARES</v>
          </cell>
          <cell r="C7143" t="str">
            <v>MES</v>
          </cell>
          <cell r="D7143">
            <v>3904.42</v>
          </cell>
        </row>
        <row r="7144">
          <cell r="A7144">
            <v>101400</v>
          </cell>
          <cell r="B7144" t="str">
            <v>ELETRICISTA DE MANUTENÇÃO INDUSTRIAL COM ENCARGOS COMPLEMENTARES</v>
          </cell>
          <cell r="C7144" t="str">
            <v>MES</v>
          </cell>
          <cell r="D7144">
            <v>3904.42</v>
          </cell>
        </row>
        <row r="7145">
          <cell r="A7145">
            <v>101401</v>
          </cell>
          <cell r="B7145" t="str">
            <v>ELETROTÉCNICO COM ENCARGOS COMPLEMENTARES</v>
          </cell>
          <cell r="C7145" t="str">
            <v>MES</v>
          </cell>
          <cell r="D7145">
            <v>3925.74</v>
          </cell>
        </row>
        <row r="7146">
          <cell r="A7146">
            <v>101402</v>
          </cell>
          <cell r="B7146" t="str">
            <v>ENCANADOR OU BOMBEIRO HIDRÁULICO COM ENCARGOS COMPLEMENTARES</v>
          </cell>
          <cell r="C7146" t="str">
            <v>MES</v>
          </cell>
          <cell r="D7146">
            <v>3758.98</v>
          </cell>
        </row>
        <row r="7147">
          <cell r="A7147">
            <v>101403</v>
          </cell>
          <cell r="B7147" t="str">
            <v>ENGENHEIRO CIVIL SENIOR COM ENCARGOS COMPLEMENTARES</v>
          </cell>
          <cell r="C7147" t="str">
            <v>MES</v>
          </cell>
          <cell r="D7147">
            <v>25726.6</v>
          </cell>
        </row>
        <row r="7148">
          <cell r="A7148">
            <v>101404</v>
          </cell>
          <cell r="B7148" t="str">
            <v>ENGENHEIRO ELETRICISTA COM ENCARGOS COMPLEMENTARES</v>
          </cell>
          <cell r="C7148" t="str">
            <v>MES</v>
          </cell>
          <cell r="D7148">
            <v>15970.45</v>
          </cell>
        </row>
        <row r="7149">
          <cell r="A7149">
            <v>101405</v>
          </cell>
          <cell r="B7149" t="str">
            <v>ENGENHEIRO SANITARISTA COM ENCARGOS COMPLEMENTARES</v>
          </cell>
          <cell r="C7149" t="str">
            <v>MES</v>
          </cell>
          <cell r="D7149">
            <v>15543.82</v>
          </cell>
        </row>
        <row r="7150">
          <cell r="A7150">
            <v>101407</v>
          </cell>
          <cell r="B7150" t="str">
            <v>GESSEIRO COM ENCARGOS COMPLEMENTARES</v>
          </cell>
          <cell r="C7150" t="str">
            <v>MES</v>
          </cell>
          <cell r="D7150">
            <v>3632.78</v>
          </cell>
        </row>
        <row r="7151">
          <cell r="A7151">
            <v>101408</v>
          </cell>
          <cell r="B7151" t="str">
            <v>IMPERMEABILIZADOR COM ENCARGOS COMPLEMENTARES</v>
          </cell>
          <cell r="C7151" t="str">
            <v>MES</v>
          </cell>
          <cell r="D7151">
            <v>3427.07</v>
          </cell>
        </row>
        <row r="7152">
          <cell r="A7152">
            <v>101409</v>
          </cell>
          <cell r="B7152" t="str">
            <v>INSTALADOR DE TUBULAÇÕES COM ENCARGOS COMPLEMENTARES</v>
          </cell>
          <cell r="C7152" t="str">
            <v>MES</v>
          </cell>
          <cell r="D7152">
            <v>2904.66</v>
          </cell>
        </row>
        <row r="7153">
          <cell r="A7153">
            <v>101410</v>
          </cell>
          <cell r="B7153" t="str">
            <v>JARDINEIRO COM ENCARGOS COMPLEMENTARES</v>
          </cell>
          <cell r="C7153" t="str">
            <v>MES</v>
          </cell>
          <cell r="D7153">
            <v>3286.45</v>
          </cell>
        </row>
        <row r="7154">
          <cell r="A7154">
            <v>101411</v>
          </cell>
          <cell r="B7154" t="str">
            <v>LEITURISTA OU CADASTRISTA DE REDES DE ÁGUA COM ENCARGOS COMPLEMENTARES</v>
          </cell>
          <cell r="C7154" t="str">
            <v>MES</v>
          </cell>
          <cell r="D7154">
            <v>2174.56</v>
          </cell>
        </row>
        <row r="7155">
          <cell r="A7155">
            <v>101412</v>
          </cell>
          <cell r="B7155" t="str">
            <v>MAÇARIQUEIRO COM ENCARGOS COMPLEMENTARES</v>
          </cell>
          <cell r="C7155" t="str">
            <v>MES</v>
          </cell>
          <cell r="D7155">
            <v>3958.26</v>
          </cell>
        </row>
        <row r="7156">
          <cell r="A7156">
            <v>101413</v>
          </cell>
          <cell r="B7156" t="str">
            <v>MARCENEIRO COM ENCARGOS COMPLEMENTARES</v>
          </cell>
          <cell r="C7156" t="str">
            <v>MES</v>
          </cell>
          <cell r="D7156">
            <v>3533.88</v>
          </cell>
        </row>
        <row r="7157">
          <cell r="A7157">
            <v>101414</v>
          </cell>
          <cell r="B7157" t="str">
            <v>MARMORISTA / GRANITEIRO COM ENCARGOS COMPLEMENTARES</v>
          </cell>
          <cell r="C7157" t="str">
            <v>MES</v>
          </cell>
          <cell r="D7157">
            <v>3763.61</v>
          </cell>
        </row>
        <row r="7158">
          <cell r="A7158">
            <v>101415</v>
          </cell>
          <cell r="B7158" t="str">
            <v>MECÂNICO DE EQUIPAMENTOS PESADOS COM ENCARGOS COMPLEMENTARES</v>
          </cell>
          <cell r="C7158" t="str">
            <v>MES</v>
          </cell>
          <cell r="D7158">
            <v>3928.7</v>
          </cell>
        </row>
        <row r="7159">
          <cell r="A7159">
            <v>101416</v>
          </cell>
          <cell r="B7159" t="str">
            <v>MECÂNICO DE REFRIGERAÇÃO COM ENCARGOS COMPLEMENTARES</v>
          </cell>
          <cell r="C7159" t="str">
            <v>MES</v>
          </cell>
          <cell r="D7159">
            <v>4185.5200000000004</v>
          </cell>
        </row>
        <row r="7160">
          <cell r="A7160">
            <v>101417</v>
          </cell>
          <cell r="B7160" t="str">
            <v>MONTADOR DE ELETROELETRÔNICO COM ENCARGOS COMPLEMENTARES</v>
          </cell>
          <cell r="C7160" t="str">
            <v>MES</v>
          </cell>
          <cell r="D7160">
            <v>3823.74</v>
          </cell>
        </row>
        <row r="7161">
          <cell r="A7161">
            <v>101418</v>
          </cell>
          <cell r="B7161" t="str">
            <v>MONTADOR DE ESTRUTURAS METÁLICAS COM ENCARGOS COMPLEMENTARES</v>
          </cell>
          <cell r="C7161" t="str">
            <v>MES</v>
          </cell>
          <cell r="D7161">
            <v>2731.03</v>
          </cell>
        </row>
        <row r="7162">
          <cell r="A7162">
            <v>101419</v>
          </cell>
          <cell r="B7162" t="str">
            <v>MONTADOR DE MÁQUINAS COM ENCARGOS COMPLEMENTARES</v>
          </cell>
          <cell r="C7162" t="str">
            <v>MES</v>
          </cell>
          <cell r="D7162">
            <v>4111.53</v>
          </cell>
        </row>
        <row r="7163">
          <cell r="A7163">
            <v>101420</v>
          </cell>
          <cell r="B7163" t="str">
            <v>MOTORISTA DE CAMINHÃO BASCULANTE COM ENCARGOS COMPLEMENTARES</v>
          </cell>
          <cell r="C7163" t="str">
            <v>MES</v>
          </cell>
          <cell r="D7163">
            <v>2913.24</v>
          </cell>
        </row>
        <row r="7164">
          <cell r="A7164">
            <v>101421</v>
          </cell>
          <cell r="B7164" t="str">
            <v>MOTORISTA DE CAMINHÃO CARRETA COM ENCARGOS COMPLEMENTARES</v>
          </cell>
          <cell r="C7164" t="str">
            <v>MES</v>
          </cell>
          <cell r="D7164">
            <v>3824.19</v>
          </cell>
        </row>
        <row r="7165">
          <cell r="A7165">
            <v>101422</v>
          </cell>
          <cell r="B7165" t="str">
            <v>MOTORISTA DE CARRO DE PASSEIO COM ENCARGOS COMPLEMENTARES</v>
          </cell>
          <cell r="C7165" t="str">
            <v>MES</v>
          </cell>
          <cell r="D7165">
            <v>2874.75</v>
          </cell>
        </row>
        <row r="7166">
          <cell r="A7166">
            <v>101423</v>
          </cell>
          <cell r="B7166" t="str">
            <v>MOTORISTA DE ÔNIBUS / MICRO-ÔNIBUS COM ENCARGOS COMPLEMENTARES</v>
          </cell>
          <cell r="C7166" t="str">
            <v>MES</v>
          </cell>
          <cell r="D7166">
            <v>3256.42</v>
          </cell>
        </row>
        <row r="7167">
          <cell r="A7167">
            <v>101424</v>
          </cell>
          <cell r="B7167" t="str">
            <v>MOTORISTA OPERADOR DE CAMINHÃO COM MUNCK COM ENCARGOS COMPLEMENTARES</v>
          </cell>
          <cell r="C7167" t="str">
            <v>MES</v>
          </cell>
          <cell r="D7167">
            <v>3460.8</v>
          </cell>
        </row>
        <row r="7168">
          <cell r="A7168">
            <v>101425</v>
          </cell>
          <cell r="B7168" t="str">
            <v>NIVELADOR  COM ENCARGOS COMPLEMENTARES</v>
          </cell>
          <cell r="C7168" t="str">
            <v>MES</v>
          </cell>
          <cell r="D7168">
            <v>1750.38</v>
          </cell>
        </row>
        <row r="7169">
          <cell r="A7169">
            <v>101426</v>
          </cell>
          <cell r="B7169" t="str">
            <v>OPERADOR DE BATE-ESTACA COM ENCARGOS COMPLEMENTARES</v>
          </cell>
          <cell r="C7169" t="str">
            <v>MES</v>
          </cell>
          <cell r="D7169">
            <v>3169.16</v>
          </cell>
        </row>
        <row r="7170">
          <cell r="A7170">
            <v>101427</v>
          </cell>
          <cell r="B7170" t="str">
            <v>OPERADOR DE BETONEIRA (CAMINHÃO) COM ENCARGOS COMPLEMENTARES</v>
          </cell>
          <cell r="C7170" t="str">
            <v>MES</v>
          </cell>
          <cell r="D7170">
            <v>2820.74</v>
          </cell>
        </row>
        <row r="7171">
          <cell r="A7171">
            <v>101428</v>
          </cell>
          <cell r="B7171" t="str">
            <v>OPERADOR DE BETONEIRA ESTACIONÁRIA COM ENCARGOS COMPLEMENTARES</v>
          </cell>
          <cell r="C7171" t="str">
            <v>MES</v>
          </cell>
          <cell r="D7171">
            <v>2747.37</v>
          </cell>
        </row>
        <row r="7172">
          <cell r="A7172">
            <v>101429</v>
          </cell>
          <cell r="B7172" t="str">
            <v>OPERADOR DE COMPRESSOR DE AR OU COMPRESSORISTA COM ENCARGOS COMPLEMENTARES</v>
          </cell>
          <cell r="C7172" t="str">
            <v>MES</v>
          </cell>
          <cell r="D7172">
            <v>2929.34</v>
          </cell>
        </row>
        <row r="7173">
          <cell r="A7173">
            <v>101430</v>
          </cell>
          <cell r="B7173" t="str">
            <v>OPERADOR DE DEMARCADORA DE FAIXAS DE TRÁFEGO COM ENCARGOS COMPLEMENTARES</v>
          </cell>
          <cell r="C7173" t="str">
            <v>MES</v>
          </cell>
          <cell r="D7173">
            <v>3305.01</v>
          </cell>
        </row>
        <row r="7174">
          <cell r="A7174">
            <v>101431</v>
          </cell>
          <cell r="B7174" t="str">
            <v>OPERADOR DE ESCAVADEIRA COM ENCARGOS COMPLEMENTARES</v>
          </cell>
          <cell r="C7174" t="str">
            <v>MES</v>
          </cell>
          <cell r="D7174">
            <v>3557.19</v>
          </cell>
        </row>
        <row r="7175">
          <cell r="A7175">
            <v>101432</v>
          </cell>
          <cell r="B7175" t="str">
            <v>OPERADOR DE GUINCHO OU GUINCHEIRO COM ENCARGOS COMPLEMENTARES</v>
          </cell>
          <cell r="C7175" t="str">
            <v>MES</v>
          </cell>
          <cell r="D7175">
            <v>2767.53</v>
          </cell>
        </row>
        <row r="7176">
          <cell r="A7176">
            <v>101433</v>
          </cell>
          <cell r="B7176" t="str">
            <v>OPERADOR DE GUINDASTE COM ENCARGOS COMPLEMENTARES</v>
          </cell>
          <cell r="C7176" t="str">
            <v>MES</v>
          </cell>
          <cell r="D7176">
            <v>2778.74</v>
          </cell>
        </row>
        <row r="7177">
          <cell r="A7177">
            <v>101434</v>
          </cell>
          <cell r="B7177" t="str">
            <v>OPERADOR DE JATO ABRASIVO OU JATISTA COM ENCARGOS COMPLEMENTARES</v>
          </cell>
          <cell r="C7177" t="str">
            <v>MES</v>
          </cell>
          <cell r="D7177">
            <v>3260.17</v>
          </cell>
        </row>
        <row r="7178">
          <cell r="A7178">
            <v>101435</v>
          </cell>
          <cell r="B7178" t="str">
            <v>OPERADOR DE MÁQUINAS E TRATORES DIVERSOS COM ENCARGOS COMPLEMENTARES</v>
          </cell>
          <cell r="C7178" t="str">
            <v>MES</v>
          </cell>
          <cell r="D7178">
            <v>2883.33</v>
          </cell>
        </row>
        <row r="7179">
          <cell r="A7179">
            <v>101436</v>
          </cell>
          <cell r="B7179" t="str">
            <v>OPERADOR DE MARTELETE OU MARTELETEIRO COM ENCARGOS COMPLEMENTARES</v>
          </cell>
          <cell r="C7179" t="str">
            <v>MES</v>
          </cell>
          <cell r="D7179">
            <v>2422.54</v>
          </cell>
        </row>
        <row r="7180">
          <cell r="A7180">
            <v>101437</v>
          </cell>
          <cell r="B7180" t="str">
            <v>OPERADOR DE MOTO SCRAPER COM ENCARGOS COMPLEMENTARES</v>
          </cell>
          <cell r="C7180" t="str">
            <v>MES</v>
          </cell>
          <cell r="D7180">
            <v>3349.04</v>
          </cell>
        </row>
        <row r="7181">
          <cell r="A7181">
            <v>101438</v>
          </cell>
          <cell r="B7181" t="str">
            <v>OPERADOR DE MOTONIVELADORA COM ENCARGOS COMPLEMENTARES</v>
          </cell>
          <cell r="C7181" t="str">
            <v>MES</v>
          </cell>
          <cell r="D7181">
            <v>3944.84</v>
          </cell>
        </row>
        <row r="7182">
          <cell r="A7182">
            <v>101439</v>
          </cell>
          <cell r="B7182" t="str">
            <v>OPERADOR DE PÁ CARREGADEIRA COM ENCARGOS COMPLEMENTARES</v>
          </cell>
          <cell r="C7182" t="str">
            <v>MES</v>
          </cell>
          <cell r="D7182">
            <v>3075.59</v>
          </cell>
        </row>
        <row r="7183">
          <cell r="A7183">
            <v>101440</v>
          </cell>
          <cell r="B7183" t="str">
            <v>OPERADOR DE PAVIMENTADORA / MESA VIBROACABADORA COM ENCARGOS COMPLEMENTARES</v>
          </cell>
          <cell r="C7183" t="str">
            <v>MES</v>
          </cell>
          <cell r="D7183">
            <v>3434.16</v>
          </cell>
        </row>
        <row r="7184">
          <cell r="A7184">
            <v>101441</v>
          </cell>
          <cell r="B7184" t="str">
            <v>OPERADOR DE ROLO COMPACTADOR COM ENCARGOS COMPLEMENTARES</v>
          </cell>
          <cell r="C7184" t="str">
            <v>MES</v>
          </cell>
          <cell r="D7184">
            <v>2879.04</v>
          </cell>
        </row>
        <row r="7185">
          <cell r="A7185">
            <v>101442</v>
          </cell>
          <cell r="B7185" t="str">
            <v>OPERADOR DE TRATOR - EXCLUSIVE AGROPECUÁRIA COM ENCARGOS COMPLEMENTARES</v>
          </cell>
          <cell r="C7185" t="str">
            <v>MES</v>
          </cell>
          <cell r="D7185">
            <v>2900.33</v>
          </cell>
        </row>
        <row r="7186">
          <cell r="A7186">
            <v>101443</v>
          </cell>
          <cell r="B7186" t="str">
            <v>OPERADOR DE USINA DE ASFALTO, DE SOLOS OU DE CONCRETO COM ENCARGOS COMPLEMENTARES</v>
          </cell>
          <cell r="C7186" t="str">
            <v>MES</v>
          </cell>
          <cell r="D7186">
            <v>3051.14</v>
          </cell>
        </row>
        <row r="7187">
          <cell r="A7187">
            <v>101444</v>
          </cell>
          <cell r="B7187" t="str">
            <v>PASTILHEIRO COM ENCARGOS COMPLEMENTARES</v>
          </cell>
          <cell r="C7187" t="str">
            <v>MES</v>
          </cell>
          <cell r="D7187">
            <v>3763.61</v>
          </cell>
        </row>
        <row r="7188">
          <cell r="A7188">
            <v>101445</v>
          </cell>
          <cell r="B7188" t="str">
            <v>PEDREIRO COM ENCARGOS COMPLEMENTARES</v>
          </cell>
          <cell r="C7188" t="str">
            <v>MES</v>
          </cell>
          <cell r="D7188">
            <v>3774.87</v>
          </cell>
        </row>
        <row r="7189">
          <cell r="A7189">
            <v>101446</v>
          </cell>
          <cell r="B7189" t="str">
            <v>PINTOR COM ENCARGOS COMPLEMENTARES</v>
          </cell>
          <cell r="C7189" t="str">
            <v>MES</v>
          </cell>
          <cell r="D7189">
            <v>3981.46</v>
          </cell>
        </row>
        <row r="7190">
          <cell r="A7190">
            <v>101447</v>
          </cell>
          <cell r="B7190" t="str">
            <v>PINTOR DE LETREIROS COM ENCARGOS COMPLEMENTARES</v>
          </cell>
          <cell r="C7190" t="str">
            <v>MES</v>
          </cell>
          <cell r="D7190">
            <v>3899.26</v>
          </cell>
        </row>
        <row r="7191">
          <cell r="A7191">
            <v>101448</v>
          </cell>
          <cell r="B7191" t="str">
            <v>PINTOR PARA TINTA EPÓXI COM ENCARGOS COMPLEMENTARES</v>
          </cell>
          <cell r="C7191" t="str">
            <v>MES</v>
          </cell>
          <cell r="D7191">
            <v>3981.46</v>
          </cell>
        </row>
        <row r="7192">
          <cell r="A7192">
            <v>101449</v>
          </cell>
          <cell r="B7192" t="str">
            <v>POCEIRO / ESCAVADOR DE VALAS COM ENCARGOS COMPLEMENTARES</v>
          </cell>
          <cell r="C7192" t="str">
            <v>MES</v>
          </cell>
          <cell r="D7192">
            <v>2773.6</v>
          </cell>
        </row>
        <row r="7193">
          <cell r="A7193">
            <v>101450</v>
          </cell>
          <cell r="B7193" t="str">
            <v>RASTELEIRO COM ENCARGOS COMPLEMENTARES</v>
          </cell>
          <cell r="C7193" t="str">
            <v>MES</v>
          </cell>
          <cell r="D7193">
            <v>2552.94</v>
          </cell>
        </row>
        <row r="7194">
          <cell r="A7194">
            <v>101451</v>
          </cell>
          <cell r="B7194" t="str">
            <v>SERRALHEIRO COM ENCARGOS COMPLEMENTARES</v>
          </cell>
          <cell r="C7194" t="str">
            <v>MES</v>
          </cell>
          <cell r="D7194">
            <v>3757.98</v>
          </cell>
        </row>
        <row r="7195">
          <cell r="A7195">
            <v>101452</v>
          </cell>
          <cell r="B7195" t="str">
            <v>SERVENTE DE OBRAS COM ENCARGOS COMPLEMENTARES</v>
          </cell>
          <cell r="C7195" t="str">
            <v>MES</v>
          </cell>
          <cell r="D7195">
            <v>3024.14</v>
          </cell>
        </row>
        <row r="7196">
          <cell r="A7196">
            <v>101453</v>
          </cell>
          <cell r="B7196" t="str">
            <v>SOLDADOR COM ENCARGOS COMPLEMENTARES</v>
          </cell>
          <cell r="C7196" t="str">
            <v>MES</v>
          </cell>
          <cell r="D7196">
            <v>3912.85</v>
          </cell>
        </row>
        <row r="7197">
          <cell r="A7197">
            <v>101454</v>
          </cell>
          <cell r="B7197" t="str">
            <v>SOLDADOR ELÉTRICO COM ENCARGOS COMPLEMENTARES</v>
          </cell>
          <cell r="C7197" t="str">
            <v>MES</v>
          </cell>
          <cell r="D7197">
            <v>4878.42</v>
          </cell>
        </row>
        <row r="7198">
          <cell r="A7198">
            <v>101455</v>
          </cell>
          <cell r="B7198" t="str">
            <v>TAQUEADOR OU TAQUEIRO COM ENCARGOS COMPLEMENTARES</v>
          </cell>
          <cell r="C7198" t="str">
            <v>MES</v>
          </cell>
          <cell r="D7198">
            <v>3736.22</v>
          </cell>
        </row>
        <row r="7199">
          <cell r="A7199">
            <v>101456</v>
          </cell>
          <cell r="B7199" t="str">
            <v>TÉCNICO DE LABORATÓRIO E CAMPO DE CONSTRUÇÃO COM ENCARGOS COMPLEMENTARES</v>
          </cell>
          <cell r="C7199" t="str">
            <v>MES</v>
          </cell>
          <cell r="D7199">
            <v>4377.17</v>
          </cell>
        </row>
        <row r="7200">
          <cell r="A7200">
            <v>101457</v>
          </cell>
          <cell r="B7200" t="str">
            <v>TÉCNICO EM SONDAGEM COM ENCARGOS COMPLEMENTARES</v>
          </cell>
          <cell r="C7200" t="str">
            <v>MES</v>
          </cell>
          <cell r="D7200">
            <v>4482.16</v>
          </cell>
        </row>
        <row r="7201">
          <cell r="A7201">
            <v>101458</v>
          </cell>
          <cell r="B7201" t="str">
            <v>TELHADOR COM ENCARGOS COMPLEMENTARES</v>
          </cell>
          <cell r="C7201" t="str">
            <v>MES</v>
          </cell>
          <cell r="D7201">
            <v>3702.52</v>
          </cell>
        </row>
        <row r="7202">
          <cell r="A7202">
            <v>101459</v>
          </cell>
          <cell r="B7202" t="str">
            <v>VIDRACEIRO COM ENCARGOS COMPLEMENTARES</v>
          </cell>
          <cell r="C7202" t="str">
            <v>MES</v>
          </cell>
          <cell r="D7202">
            <v>3372.4</v>
          </cell>
        </row>
        <row r="7203">
          <cell r="A7203">
            <v>101460</v>
          </cell>
          <cell r="B7203" t="str">
            <v>VIGIA DIURNO COM ENCARGOS COMPLEMENTARES</v>
          </cell>
          <cell r="C7203" t="str">
            <v>MES</v>
          </cell>
          <cell r="D7203">
            <v>3003.19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INAPI"/>
      <sheetName val="SERVIÇOS SINAPI"/>
      <sheetName val="Indíce"/>
      <sheetName val="INSUMO SICRO"/>
      <sheetName val="0.0.CABEÇALHO"/>
      <sheetName val="0.1.SERVIÇO SICRO "/>
      <sheetName val="0.2.Índice de Reaj. Obras Rod."/>
      <sheetName val="0.3.Custo Médio da CC"/>
      <sheetName val="1.1.RESUMO"/>
      <sheetName val="1.4.CRONO"/>
      <sheetName val="1.6.BDI N DESN"/>
      <sheetName val="1.5.BDI DESN"/>
      <sheetName val="2.1.Resumo Adm Local"/>
      <sheetName val="2.2.Parcelas fixas"/>
      <sheetName val="2.3.Parcelas Vinculadas"/>
      <sheetName val="2.4.Equipe FS"/>
      <sheetName val="2.5.Custo FS"/>
      <sheetName val="2.6.Equipe de Laboratório"/>
      <sheetName val="2.7.Custo Equipe Laborat."/>
      <sheetName val="2.8.Equipe Manejo Amb."/>
      <sheetName val="2.9.Custo Equipe Manejo Amb."/>
      <sheetName val="2.10.Manutenção do CO"/>
      <sheetName val="1.2.ORÇ"/>
      <sheetName val="3.1.DIM CO - OBRA "/>
      <sheetName val="1.9.MÃO DE OBRA"/>
      <sheetName val="1.10.Equipamento Mínimo"/>
      <sheetName val="4.3.Mob. Pessoal"/>
      <sheetName val="4.4.Ped. Mob. Equip."/>
      <sheetName val="4.5.Mob Desm Equip"/>
      <sheetName val="4.6.Viagem"/>
      <sheetName val="5.2.ANP Estadual"/>
      <sheetName val="5.3.Reajuste ANP"/>
      <sheetName val="5.4.Pedágio Mat. Bet."/>
      <sheetName val="5.5.Transp. Mat. Bet."/>
      <sheetName val="5.1.ANP UF"/>
      <sheetName val="5.6.Binômio Mat. Bet."/>
      <sheetName val="5.7.Resumo Aquisição"/>
      <sheetName val="5.8.Binômio Brita"/>
      <sheetName val="5.9.Binômio Areia"/>
      <sheetName val="Planilha1"/>
      <sheetName val="PLACAS"/>
      <sheetName val="5.10.Reajuste Mat. Cotado1"/>
      <sheetName val="NS. DESM E LIMPEZA"/>
      <sheetName val="REG.SUB."/>
      <sheetName val="IMP&amp;TSD"/>
      <sheetName val="transp pav"/>
      <sheetName val="INS.TSD"/>
      <sheetName val="SUB&amp;BASE"/>
      <sheetName val="QUADRO DE CONSUMO"/>
      <sheetName val="DMT"/>
      <sheetName val="ORÇ"/>
      <sheetName val="Complementares"/>
      <sheetName val="cerca"/>
      <sheetName val="DISTR L02"/>
      <sheetName val="CONSUMO"/>
      <sheetName val="RESUMO.tp"/>
      <sheetName val="HIDROSSEM.TAL."/>
      <sheetName val="Expurgo jaz."/>
      <sheetName val="HIDR.JAZ.CX"/>
      <sheetName val="DEFENSA"/>
      <sheetName val="descidas"/>
      <sheetName val="Bueiros A3 2007"/>
      <sheetName val="mf"/>
      <sheetName val="VPA_DPS"/>
      <sheetName val="ALAS"/>
      <sheetName val="Velocidade"/>
      <sheetName val="QQ"/>
      <sheetName val="RESUMO"/>
      <sheetName val="TACHAS (2)"/>
      <sheetName val="LBO (2)"/>
      <sheetName val="LFO02 (2)"/>
      <sheetName val="LFO-03 E 04 (2)"/>
      <sheetName val="Complementares (2)"/>
      <sheetName val="PLACAS (2)"/>
      <sheetName val="PLACA DE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sheetData sheetId="48" refreshError="1"/>
      <sheetData sheetId="49">
        <row r="5">
          <cell r="F5">
            <v>5.17</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relatório-1ª med."/>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s>
    <sheetDataSet>
      <sheetData sheetId="0" refreshError="1"/>
      <sheetData sheetId="1" refreshError="1"/>
      <sheetData sheetId="2" refreshError="1"/>
      <sheetData sheetId="3">
        <row r="36">
          <cell r="C36" t="str">
            <v>Escavação, carga e transp. de mat. de 3ª cat. 600 &lt; DMT &lt; 800 m</v>
          </cell>
        </row>
      </sheetData>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OBRA: Complementação da Restauração de Rodovias Pavimentadas e Melhoramentos</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Serviços Rodoviários"/>
      <sheetName val="TSD-FOG"/>
      <sheetName val="Dados"/>
      <sheetName val="relatório"/>
      <sheetName val="Mat Asf"/>
      <sheetName val="Ficha"/>
      <sheetName val="Orçamento"/>
      <sheetName val="Bruno"/>
      <sheetName val="Cabeçalho"/>
      <sheetName val="rel-19ª med."/>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 val="aux"/>
    </sheetNames>
    <sheetDataSet>
      <sheetData sheetId="0" refreshError="1"/>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sheetData>
      <sheetData sheetId="4">
        <row r="25">
          <cell r="F25">
            <v>25.390000000000004</v>
          </cell>
        </row>
      </sheetData>
      <sheetData sheetId="5">
        <row r="27">
          <cell r="F27">
            <v>2.8000000000000003</v>
          </cell>
        </row>
      </sheetData>
      <sheetData sheetId="6">
        <row r="24">
          <cell r="F24">
            <v>8.7899999999999991</v>
          </cell>
        </row>
      </sheetData>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2"/>
  <sheetViews>
    <sheetView topLeftCell="A1840" workbookViewId="0">
      <selection activeCell="A1868" sqref="A1868"/>
    </sheetView>
  </sheetViews>
  <sheetFormatPr defaultRowHeight="15" x14ac:dyDescent="0.25"/>
  <cols>
    <col min="1" max="1" width="10.5703125" customWidth="1"/>
    <col min="2" max="2" width="92.140625" customWidth="1"/>
    <col min="3" max="3" width="21.140625" customWidth="1"/>
    <col min="4" max="4" width="22.28515625" customWidth="1"/>
    <col min="5" max="253" width="9.140625" style="183"/>
    <col min="254" max="254" width="10.5703125" style="183" customWidth="1"/>
    <col min="255" max="255" width="78.140625" style="183" customWidth="1"/>
    <col min="256" max="256" width="21.140625" style="183" customWidth="1"/>
    <col min="257" max="257" width="18.7109375" style="183" customWidth="1"/>
    <col min="258" max="258" width="22.28515625" style="183" customWidth="1"/>
    <col min="259" max="509" width="9.140625" style="183"/>
    <col min="510" max="510" width="10.5703125" style="183" customWidth="1"/>
    <col min="511" max="511" width="78.140625" style="183" customWidth="1"/>
    <col min="512" max="512" width="21.140625" style="183" customWidth="1"/>
    <col min="513" max="513" width="18.7109375" style="183" customWidth="1"/>
    <col min="514" max="514" width="22.28515625" style="183" customWidth="1"/>
    <col min="515" max="765" width="9.140625" style="183"/>
    <col min="766" max="766" width="10.5703125" style="183" customWidth="1"/>
    <col min="767" max="767" width="78.140625" style="183" customWidth="1"/>
    <col min="768" max="768" width="21.140625" style="183" customWidth="1"/>
    <col min="769" max="769" width="18.7109375" style="183" customWidth="1"/>
    <col min="770" max="770" width="22.28515625" style="183" customWidth="1"/>
    <col min="771" max="1021" width="9.140625" style="183"/>
    <col min="1022" max="1022" width="10.5703125" style="183" customWidth="1"/>
    <col min="1023" max="1023" width="78.140625" style="183" customWidth="1"/>
    <col min="1024" max="1024" width="21.140625" style="183" customWidth="1"/>
    <col min="1025" max="1025" width="18.7109375" style="183" customWidth="1"/>
    <col min="1026" max="1026" width="22.28515625" style="183" customWidth="1"/>
    <col min="1027" max="1277" width="9.140625" style="183"/>
    <col min="1278" max="1278" width="10.5703125" style="183" customWidth="1"/>
    <col min="1279" max="1279" width="78.140625" style="183" customWidth="1"/>
    <col min="1280" max="1280" width="21.140625" style="183" customWidth="1"/>
    <col min="1281" max="1281" width="18.7109375" style="183" customWidth="1"/>
    <col min="1282" max="1282" width="22.28515625" style="183" customWidth="1"/>
    <col min="1283" max="1533" width="9.140625" style="183"/>
    <col min="1534" max="1534" width="10.5703125" style="183" customWidth="1"/>
    <col min="1535" max="1535" width="78.140625" style="183" customWidth="1"/>
    <col min="1536" max="1536" width="21.140625" style="183" customWidth="1"/>
    <col min="1537" max="1537" width="18.7109375" style="183" customWidth="1"/>
    <col min="1538" max="1538" width="22.28515625" style="183" customWidth="1"/>
    <col min="1539" max="1789" width="9.140625" style="183"/>
    <col min="1790" max="1790" width="10.5703125" style="183" customWidth="1"/>
    <col min="1791" max="1791" width="78.140625" style="183" customWidth="1"/>
    <col min="1792" max="1792" width="21.140625" style="183" customWidth="1"/>
    <col min="1793" max="1793" width="18.7109375" style="183" customWidth="1"/>
    <col min="1794" max="1794" width="22.28515625" style="183" customWidth="1"/>
    <col min="1795" max="2045" width="9.140625" style="183"/>
    <col min="2046" max="2046" width="10.5703125" style="183" customWidth="1"/>
    <col min="2047" max="2047" width="78.140625" style="183" customWidth="1"/>
    <col min="2048" max="2048" width="21.140625" style="183" customWidth="1"/>
    <col min="2049" max="2049" width="18.7109375" style="183" customWidth="1"/>
    <col min="2050" max="2050" width="22.28515625" style="183" customWidth="1"/>
    <col min="2051" max="2301" width="9.140625" style="183"/>
    <col min="2302" max="2302" width="10.5703125" style="183" customWidth="1"/>
    <col min="2303" max="2303" width="78.140625" style="183" customWidth="1"/>
    <col min="2304" max="2304" width="21.140625" style="183" customWidth="1"/>
    <col min="2305" max="2305" width="18.7109375" style="183" customWidth="1"/>
    <col min="2306" max="2306" width="22.28515625" style="183" customWidth="1"/>
    <col min="2307" max="2557" width="9.140625" style="183"/>
    <col min="2558" max="2558" width="10.5703125" style="183" customWidth="1"/>
    <col min="2559" max="2559" width="78.140625" style="183" customWidth="1"/>
    <col min="2560" max="2560" width="21.140625" style="183" customWidth="1"/>
    <col min="2561" max="2561" width="18.7109375" style="183" customWidth="1"/>
    <col min="2562" max="2562" width="22.28515625" style="183" customWidth="1"/>
    <col min="2563" max="2813" width="9.140625" style="183"/>
    <col min="2814" max="2814" width="10.5703125" style="183" customWidth="1"/>
    <col min="2815" max="2815" width="78.140625" style="183" customWidth="1"/>
    <col min="2816" max="2816" width="21.140625" style="183" customWidth="1"/>
    <col min="2817" max="2817" width="18.7109375" style="183" customWidth="1"/>
    <col min="2818" max="2818" width="22.28515625" style="183" customWidth="1"/>
    <col min="2819" max="3069" width="9.140625" style="183"/>
    <col min="3070" max="3070" width="10.5703125" style="183" customWidth="1"/>
    <col min="3071" max="3071" width="78.140625" style="183" customWidth="1"/>
    <col min="3072" max="3072" width="21.140625" style="183" customWidth="1"/>
    <col min="3073" max="3073" width="18.7109375" style="183" customWidth="1"/>
    <col min="3074" max="3074" width="22.28515625" style="183" customWidth="1"/>
    <col min="3075" max="3325" width="9.140625" style="183"/>
    <col min="3326" max="3326" width="10.5703125" style="183" customWidth="1"/>
    <col min="3327" max="3327" width="78.140625" style="183" customWidth="1"/>
    <col min="3328" max="3328" width="21.140625" style="183" customWidth="1"/>
    <col min="3329" max="3329" width="18.7109375" style="183" customWidth="1"/>
    <col min="3330" max="3330" width="22.28515625" style="183" customWidth="1"/>
    <col min="3331" max="3581" width="9.140625" style="183"/>
    <col min="3582" max="3582" width="10.5703125" style="183" customWidth="1"/>
    <col min="3583" max="3583" width="78.140625" style="183" customWidth="1"/>
    <col min="3584" max="3584" width="21.140625" style="183" customWidth="1"/>
    <col min="3585" max="3585" width="18.7109375" style="183" customWidth="1"/>
    <col min="3586" max="3586" width="22.28515625" style="183" customWidth="1"/>
    <col min="3587" max="3837" width="9.140625" style="183"/>
    <col min="3838" max="3838" width="10.5703125" style="183" customWidth="1"/>
    <col min="3839" max="3839" width="78.140625" style="183" customWidth="1"/>
    <col min="3840" max="3840" width="21.140625" style="183" customWidth="1"/>
    <col min="3841" max="3841" width="18.7109375" style="183" customWidth="1"/>
    <col min="3842" max="3842" width="22.28515625" style="183" customWidth="1"/>
    <col min="3843" max="4093" width="9.140625" style="183"/>
    <col min="4094" max="4094" width="10.5703125" style="183" customWidth="1"/>
    <col min="4095" max="4095" width="78.140625" style="183" customWidth="1"/>
    <col min="4096" max="4096" width="21.140625" style="183" customWidth="1"/>
    <col min="4097" max="4097" width="18.7109375" style="183" customWidth="1"/>
    <col min="4098" max="4098" width="22.28515625" style="183" customWidth="1"/>
    <col min="4099" max="4349" width="9.140625" style="183"/>
    <col min="4350" max="4350" width="10.5703125" style="183" customWidth="1"/>
    <col min="4351" max="4351" width="78.140625" style="183" customWidth="1"/>
    <col min="4352" max="4352" width="21.140625" style="183" customWidth="1"/>
    <col min="4353" max="4353" width="18.7109375" style="183" customWidth="1"/>
    <col min="4354" max="4354" width="22.28515625" style="183" customWidth="1"/>
    <col min="4355" max="4605" width="9.140625" style="183"/>
    <col min="4606" max="4606" width="10.5703125" style="183" customWidth="1"/>
    <col min="4607" max="4607" width="78.140625" style="183" customWidth="1"/>
    <col min="4608" max="4608" width="21.140625" style="183" customWidth="1"/>
    <col min="4609" max="4609" width="18.7109375" style="183" customWidth="1"/>
    <col min="4610" max="4610" width="22.28515625" style="183" customWidth="1"/>
    <col min="4611" max="4861" width="9.140625" style="183"/>
    <col min="4862" max="4862" width="10.5703125" style="183" customWidth="1"/>
    <col min="4863" max="4863" width="78.140625" style="183" customWidth="1"/>
    <col min="4864" max="4864" width="21.140625" style="183" customWidth="1"/>
    <col min="4865" max="4865" width="18.7109375" style="183" customWidth="1"/>
    <col min="4866" max="4866" width="22.28515625" style="183" customWidth="1"/>
    <col min="4867" max="5117" width="9.140625" style="183"/>
    <col min="5118" max="5118" width="10.5703125" style="183" customWidth="1"/>
    <col min="5119" max="5119" width="78.140625" style="183" customWidth="1"/>
    <col min="5120" max="5120" width="21.140625" style="183" customWidth="1"/>
    <col min="5121" max="5121" width="18.7109375" style="183" customWidth="1"/>
    <col min="5122" max="5122" width="22.28515625" style="183" customWidth="1"/>
    <col min="5123" max="5373" width="9.140625" style="183"/>
    <col min="5374" max="5374" width="10.5703125" style="183" customWidth="1"/>
    <col min="5375" max="5375" width="78.140625" style="183" customWidth="1"/>
    <col min="5376" max="5376" width="21.140625" style="183" customWidth="1"/>
    <col min="5377" max="5377" width="18.7109375" style="183" customWidth="1"/>
    <col min="5378" max="5378" width="22.28515625" style="183" customWidth="1"/>
    <col min="5379" max="5629" width="9.140625" style="183"/>
    <col min="5630" max="5630" width="10.5703125" style="183" customWidth="1"/>
    <col min="5631" max="5631" width="78.140625" style="183" customWidth="1"/>
    <col min="5632" max="5632" width="21.140625" style="183" customWidth="1"/>
    <col min="5633" max="5633" width="18.7109375" style="183" customWidth="1"/>
    <col min="5634" max="5634" width="22.28515625" style="183" customWidth="1"/>
    <col min="5635" max="5885" width="9.140625" style="183"/>
    <col min="5886" max="5886" width="10.5703125" style="183" customWidth="1"/>
    <col min="5887" max="5887" width="78.140625" style="183" customWidth="1"/>
    <col min="5888" max="5888" width="21.140625" style="183" customWidth="1"/>
    <col min="5889" max="5889" width="18.7109375" style="183" customWidth="1"/>
    <col min="5890" max="5890" width="22.28515625" style="183" customWidth="1"/>
    <col min="5891" max="6141" width="9.140625" style="183"/>
    <col min="6142" max="6142" width="10.5703125" style="183" customWidth="1"/>
    <col min="6143" max="6143" width="78.140625" style="183" customWidth="1"/>
    <col min="6144" max="6144" width="21.140625" style="183" customWidth="1"/>
    <col min="6145" max="6145" width="18.7109375" style="183" customWidth="1"/>
    <col min="6146" max="6146" width="22.28515625" style="183" customWidth="1"/>
    <col min="6147" max="6397" width="9.140625" style="183"/>
    <col min="6398" max="6398" width="10.5703125" style="183" customWidth="1"/>
    <col min="6399" max="6399" width="78.140625" style="183" customWidth="1"/>
    <col min="6400" max="6400" width="21.140625" style="183" customWidth="1"/>
    <col min="6401" max="6401" width="18.7109375" style="183" customWidth="1"/>
    <col min="6402" max="6402" width="22.28515625" style="183" customWidth="1"/>
    <col min="6403" max="6653" width="9.140625" style="183"/>
    <col min="6654" max="6654" width="10.5703125" style="183" customWidth="1"/>
    <col min="6655" max="6655" width="78.140625" style="183" customWidth="1"/>
    <col min="6656" max="6656" width="21.140625" style="183" customWidth="1"/>
    <col min="6657" max="6657" width="18.7109375" style="183" customWidth="1"/>
    <col min="6658" max="6658" width="22.28515625" style="183" customWidth="1"/>
    <col min="6659" max="6909" width="9.140625" style="183"/>
    <col min="6910" max="6910" width="10.5703125" style="183" customWidth="1"/>
    <col min="6911" max="6911" width="78.140625" style="183" customWidth="1"/>
    <col min="6912" max="6912" width="21.140625" style="183" customWidth="1"/>
    <col min="6913" max="6913" width="18.7109375" style="183" customWidth="1"/>
    <col min="6914" max="6914" width="22.28515625" style="183" customWidth="1"/>
    <col min="6915" max="7165" width="9.140625" style="183"/>
    <col min="7166" max="7166" width="10.5703125" style="183" customWidth="1"/>
    <col min="7167" max="7167" width="78.140625" style="183" customWidth="1"/>
    <col min="7168" max="7168" width="21.140625" style="183" customWidth="1"/>
    <col min="7169" max="7169" width="18.7109375" style="183" customWidth="1"/>
    <col min="7170" max="7170" width="22.28515625" style="183" customWidth="1"/>
    <col min="7171" max="7421" width="9.140625" style="183"/>
    <col min="7422" max="7422" width="10.5703125" style="183" customWidth="1"/>
    <col min="7423" max="7423" width="78.140625" style="183" customWidth="1"/>
    <col min="7424" max="7424" width="21.140625" style="183" customWidth="1"/>
    <col min="7425" max="7425" width="18.7109375" style="183" customWidth="1"/>
    <col min="7426" max="7426" width="22.28515625" style="183" customWidth="1"/>
    <col min="7427" max="7677" width="9.140625" style="183"/>
    <col min="7678" max="7678" width="10.5703125" style="183" customWidth="1"/>
    <col min="7679" max="7679" width="78.140625" style="183" customWidth="1"/>
    <col min="7680" max="7680" width="21.140625" style="183" customWidth="1"/>
    <col min="7681" max="7681" width="18.7109375" style="183" customWidth="1"/>
    <col min="7682" max="7682" width="22.28515625" style="183" customWidth="1"/>
    <col min="7683" max="7933" width="9.140625" style="183"/>
    <col min="7934" max="7934" width="10.5703125" style="183" customWidth="1"/>
    <col min="7935" max="7935" width="78.140625" style="183" customWidth="1"/>
    <col min="7936" max="7936" width="21.140625" style="183" customWidth="1"/>
    <col min="7937" max="7937" width="18.7109375" style="183" customWidth="1"/>
    <col min="7938" max="7938" width="22.28515625" style="183" customWidth="1"/>
    <col min="7939" max="8189" width="9.140625" style="183"/>
    <col min="8190" max="8190" width="10.5703125" style="183" customWidth="1"/>
    <col min="8191" max="8191" width="78.140625" style="183" customWidth="1"/>
    <col min="8192" max="8192" width="21.140625" style="183" customWidth="1"/>
    <col min="8193" max="8193" width="18.7109375" style="183" customWidth="1"/>
    <col min="8194" max="8194" width="22.28515625" style="183" customWidth="1"/>
    <col min="8195" max="8445" width="9.140625" style="183"/>
    <col min="8446" max="8446" width="10.5703125" style="183" customWidth="1"/>
    <col min="8447" max="8447" width="78.140625" style="183" customWidth="1"/>
    <col min="8448" max="8448" width="21.140625" style="183" customWidth="1"/>
    <col min="8449" max="8449" width="18.7109375" style="183" customWidth="1"/>
    <col min="8450" max="8450" width="22.28515625" style="183" customWidth="1"/>
    <col min="8451" max="8701" width="9.140625" style="183"/>
    <col min="8702" max="8702" width="10.5703125" style="183" customWidth="1"/>
    <col min="8703" max="8703" width="78.140625" style="183" customWidth="1"/>
    <col min="8704" max="8704" width="21.140625" style="183" customWidth="1"/>
    <col min="8705" max="8705" width="18.7109375" style="183" customWidth="1"/>
    <col min="8706" max="8706" width="22.28515625" style="183" customWidth="1"/>
    <col min="8707" max="8957" width="9.140625" style="183"/>
    <col min="8958" max="8958" width="10.5703125" style="183" customWidth="1"/>
    <col min="8959" max="8959" width="78.140625" style="183" customWidth="1"/>
    <col min="8960" max="8960" width="21.140625" style="183" customWidth="1"/>
    <col min="8961" max="8961" width="18.7109375" style="183" customWidth="1"/>
    <col min="8962" max="8962" width="22.28515625" style="183" customWidth="1"/>
    <col min="8963" max="9213" width="9.140625" style="183"/>
    <col min="9214" max="9214" width="10.5703125" style="183" customWidth="1"/>
    <col min="9215" max="9215" width="78.140625" style="183" customWidth="1"/>
    <col min="9216" max="9216" width="21.140625" style="183" customWidth="1"/>
    <col min="9217" max="9217" width="18.7109375" style="183" customWidth="1"/>
    <col min="9218" max="9218" width="22.28515625" style="183" customWidth="1"/>
    <col min="9219" max="9469" width="9.140625" style="183"/>
    <col min="9470" max="9470" width="10.5703125" style="183" customWidth="1"/>
    <col min="9471" max="9471" width="78.140625" style="183" customWidth="1"/>
    <col min="9472" max="9472" width="21.140625" style="183" customWidth="1"/>
    <col min="9473" max="9473" width="18.7109375" style="183" customWidth="1"/>
    <col min="9474" max="9474" width="22.28515625" style="183" customWidth="1"/>
    <col min="9475" max="9725" width="9.140625" style="183"/>
    <col min="9726" max="9726" width="10.5703125" style="183" customWidth="1"/>
    <col min="9727" max="9727" width="78.140625" style="183" customWidth="1"/>
    <col min="9728" max="9728" width="21.140625" style="183" customWidth="1"/>
    <col min="9729" max="9729" width="18.7109375" style="183" customWidth="1"/>
    <col min="9730" max="9730" width="22.28515625" style="183" customWidth="1"/>
    <col min="9731" max="9981" width="9.140625" style="183"/>
    <col min="9982" max="9982" width="10.5703125" style="183" customWidth="1"/>
    <col min="9983" max="9983" width="78.140625" style="183" customWidth="1"/>
    <col min="9984" max="9984" width="21.140625" style="183" customWidth="1"/>
    <col min="9985" max="9985" width="18.7109375" style="183" customWidth="1"/>
    <col min="9986" max="9986" width="22.28515625" style="183" customWidth="1"/>
    <col min="9987" max="10237" width="9.140625" style="183"/>
    <col min="10238" max="10238" width="10.5703125" style="183" customWidth="1"/>
    <col min="10239" max="10239" width="78.140625" style="183" customWidth="1"/>
    <col min="10240" max="10240" width="21.140625" style="183" customWidth="1"/>
    <col min="10241" max="10241" width="18.7109375" style="183" customWidth="1"/>
    <col min="10242" max="10242" width="22.28515625" style="183" customWidth="1"/>
    <col min="10243" max="10493" width="9.140625" style="183"/>
    <col min="10494" max="10494" width="10.5703125" style="183" customWidth="1"/>
    <col min="10495" max="10495" width="78.140625" style="183" customWidth="1"/>
    <col min="10496" max="10496" width="21.140625" style="183" customWidth="1"/>
    <col min="10497" max="10497" width="18.7109375" style="183" customWidth="1"/>
    <col min="10498" max="10498" width="22.28515625" style="183" customWidth="1"/>
    <col min="10499" max="10749" width="9.140625" style="183"/>
    <col min="10750" max="10750" width="10.5703125" style="183" customWidth="1"/>
    <col min="10751" max="10751" width="78.140625" style="183" customWidth="1"/>
    <col min="10752" max="10752" width="21.140625" style="183" customWidth="1"/>
    <col min="10753" max="10753" width="18.7109375" style="183" customWidth="1"/>
    <col min="10754" max="10754" width="22.28515625" style="183" customWidth="1"/>
    <col min="10755" max="11005" width="9.140625" style="183"/>
    <col min="11006" max="11006" width="10.5703125" style="183" customWidth="1"/>
    <col min="11007" max="11007" width="78.140625" style="183" customWidth="1"/>
    <col min="11008" max="11008" width="21.140625" style="183" customWidth="1"/>
    <col min="11009" max="11009" width="18.7109375" style="183" customWidth="1"/>
    <col min="11010" max="11010" width="22.28515625" style="183" customWidth="1"/>
    <col min="11011" max="11261" width="9.140625" style="183"/>
    <col min="11262" max="11262" width="10.5703125" style="183" customWidth="1"/>
    <col min="11263" max="11263" width="78.140625" style="183" customWidth="1"/>
    <col min="11264" max="11264" width="21.140625" style="183" customWidth="1"/>
    <col min="11265" max="11265" width="18.7109375" style="183" customWidth="1"/>
    <col min="11266" max="11266" width="22.28515625" style="183" customWidth="1"/>
    <col min="11267" max="11517" width="9.140625" style="183"/>
    <col min="11518" max="11518" width="10.5703125" style="183" customWidth="1"/>
    <col min="11519" max="11519" width="78.140625" style="183" customWidth="1"/>
    <col min="11520" max="11520" width="21.140625" style="183" customWidth="1"/>
    <col min="11521" max="11521" width="18.7109375" style="183" customWidth="1"/>
    <col min="11522" max="11522" width="22.28515625" style="183" customWidth="1"/>
    <col min="11523" max="11773" width="9.140625" style="183"/>
    <col min="11774" max="11774" width="10.5703125" style="183" customWidth="1"/>
    <col min="11775" max="11775" width="78.140625" style="183" customWidth="1"/>
    <col min="11776" max="11776" width="21.140625" style="183" customWidth="1"/>
    <col min="11777" max="11777" width="18.7109375" style="183" customWidth="1"/>
    <col min="11778" max="11778" width="22.28515625" style="183" customWidth="1"/>
    <col min="11779" max="12029" width="9.140625" style="183"/>
    <col min="12030" max="12030" width="10.5703125" style="183" customWidth="1"/>
    <col min="12031" max="12031" width="78.140625" style="183" customWidth="1"/>
    <col min="12032" max="12032" width="21.140625" style="183" customWidth="1"/>
    <col min="12033" max="12033" width="18.7109375" style="183" customWidth="1"/>
    <col min="12034" max="12034" width="22.28515625" style="183" customWidth="1"/>
    <col min="12035" max="12285" width="9.140625" style="183"/>
    <col min="12286" max="12286" width="10.5703125" style="183" customWidth="1"/>
    <col min="12287" max="12287" width="78.140625" style="183" customWidth="1"/>
    <col min="12288" max="12288" width="21.140625" style="183" customWidth="1"/>
    <col min="12289" max="12289" width="18.7109375" style="183" customWidth="1"/>
    <col min="12290" max="12290" width="22.28515625" style="183" customWidth="1"/>
    <col min="12291" max="12541" width="9.140625" style="183"/>
    <col min="12542" max="12542" width="10.5703125" style="183" customWidth="1"/>
    <col min="12543" max="12543" width="78.140625" style="183" customWidth="1"/>
    <col min="12544" max="12544" width="21.140625" style="183" customWidth="1"/>
    <col min="12545" max="12545" width="18.7109375" style="183" customWidth="1"/>
    <col min="12546" max="12546" width="22.28515625" style="183" customWidth="1"/>
    <col min="12547" max="12797" width="9.140625" style="183"/>
    <col min="12798" max="12798" width="10.5703125" style="183" customWidth="1"/>
    <col min="12799" max="12799" width="78.140625" style="183" customWidth="1"/>
    <col min="12800" max="12800" width="21.140625" style="183" customWidth="1"/>
    <col min="12801" max="12801" width="18.7109375" style="183" customWidth="1"/>
    <col min="12802" max="12802" width="22.28515625" style="183" customWidth="1"/>
    <col min="12803" max="13053" width="9.140625" style="183"/>
    <col min="13054" max="13054" width="10.5703125" style="183" customWidth="1"/>
    <col min="13055" max="13055" width="78.140625" style="183" customWidth="1"/>
    <col min="13056" max="13056" width="21.140625" style="183" customWidth="1"/>
    <col min="13057" max="13057" width="18.7109375" style="183" customWidth="1"/>
    <col min="13058" max="13058" width="22.28515625" style="183" customWidth="1"/>
    <col min="13059" max="13309" width="9.140625" style="183"/>
    <col min="13310" max="13310" width="10.5703125" style="183" customWidth="1"/>
    <col min="13311" max="13311" width="78.140625" style="183" customWidth="1"/>
    <col min="13312" max="13312" width="21.140625" style="183" customWidth="1"/>
    <col min="13313" max="13313" width="18.7109375" style="183" customWidth="1"/>
    <col min="13314" max="13314" width="22.28515625" style="183" customWidth="1"/>
    <col min="13315" max="13565" width="9.140625" style="183"/>
    <col min="13566" max="13566" width="10.5703125" style="183" customWidth="1"/>
    <col min="13567" max="13567" width="78.140625" style="183" customWidth="1"/>
    <col min="13568" max="13568" width="21.140625" style="183" customWidth="1"/>
    <col min="13569" max="13569" width="18.7109375" style="183" customWidth="1"/>
    <col min="13570" max="13570" width="22.28515625" style="183" customWidth="1"/>
    <col min="13571" max="13821" width="9.140625" style="183"/>
    <col min="13822" max="13822" width="10.5703125" style="183" customWidth="1"/>
    <col min="13823" max="13823" width="78.140625" style="183" customWidth="1"/>
    <col min="13824" max="13824" width="21.140625" style="183" customWidth="1"/>
    <col min="13825" max="13825" width="18.7109375" style="183" customWidth="1"/>
    <col min="13826" max="13826" width="22.28515625" style="183" customWidth="1"/>
    <col min="13827" max="14077" width="9.140625" style="183"/>
    <col min="14078" max="14078" width="10.5703125" style="183" customWidth="1"/>
    <col min="14079" max="14079" width="78.140625" style="183" customWidth="1"/>
    <col min="14080" max="14080" width="21.140625" style="183" customWidth="1"/>
    <col min="14081" max="14081" width="18.7109375" style="183" customWidth="1"/>
    <col min="14082" max="14082" width="22.28515625" style="183" customWidth="1"/>
    <col min="14083" max="14333" width="9.140625" style="183"/>
    <col min="14334" max="14334" width="10.5703125" style="183" customWidth="1"/>
    <col min="14335" max="14335" width="78.140625" style="183" customWidth="1"/>
    <col min="14336" max="14336" width="21.140625" style="183" customWidth="1"/>
    <col min="14337" max="14337" width="18.7109375" style="183" customWidth="1"/>
    <col min="14338" max="14338" width="22.28515625" style="183" customWidth="1"/>
    <col min="14339" max="14589" width="9.140625" style="183"/>
    <col min="14590" max="14590" width="10.5703125" style="183" customWidth="1"/>
    <col min="14591" max="14591" width="78.140625" style="183" customWidth="1"/>
    <col min="14592" max="14592" width="21.140625" style="183" customWidth="1"/>
    <col min="14593" max="14593" width="18.7109375" style="183" customWidth="1"/>
    <col min="14594" max="14594" width="22.28515625" style="183" customWidth="1"/>
    <col min="14595" max="14845" width="9.140625" style="183"/>
    <col min="14846" max="14846" width="10.5703125" style="183" customWidth="1"/>
    <col min="14847" max="14847" width="78.140625" style="183" customWidth="1"/>
    <col min="14848" max="14848" width="21.140625" style="183" customWidth="1"/>
    <col min="14849" max="14849" width="18.7109375" style="183" customWidth="1"/>
    <col min="14850" max="14850" width="22.28515625" style="183" customWidth="1"/>
    <col min="14851" max="15101" width="9.140625" style="183"/>
    <col min="15102" max="15102" width="10.5703125" style="183" customWidth="1"/>
    <col min="15103" max="15103" width="78.140625" style="183" customWidth="1"/>
    <col min="15104" max="15104" width="21.140625" style="183" customWidth="1"/>
    <col min="15105" max="15105" width="18.7109375" style="183" customWidth="1"/>
    <col min="15106" max="15106" width="22.28515625" style="183" customWidth="1"/>
    <col min="15107" max="15357" width="9.140625" style="183"/>
    <col min="15358" max="15358" width="10.5703125" style="183" customWidth="1"/>
    <col min="15359" max="15359" width="78.140625" style="183" customWidth="1"/>
    <col min="15360" max="15360" width="21.140625" style="183" customWidth="1"/>
    <col min="15361" max="15361" width="18.7109375" style="183" customWidth="1"/>
    <col min="15362" max="15362" width="22.28515625" style="183" customWidth="1"/>
    <col min="15363" max="15613" width="9.140625" style="183"/>
    <col min="15614" max="15614" width="10.5703125" style="183" customWidth="1"/>
    <col min="15615" max="15615" width="78.140625" style="183" customWidth="1"/>
    <col min="15616" max="15616" width="21.140625" style="183" customWidth="1"/>
    <col min="15617" max="15617" width="18.7109375" style="183" customWidth="1"/>
    <col min="15618" max="15618" width="22.28515625" style="183" customWidth="1"/>
    <col min="15619" max="15869" width="9.140625" style="183"/>
    <col min="15870" max="15870" width="10.5703125" style="183" customWidth="1"/>
    <col min="15871" max="15871" width="78.140625" style="183" customWidth="1"/>
    <col min="15872" max="15872" width="21.140625" style="183" customWidth="1"/>
    <col min="15873" max="15873" width="18.7109375" style="183" customWidth="1"/>
    <col min="15874" max="15874" width="22.28515625" style="183" customWidth="1"/>
    <col min="15875" max="16125" width="9.140625" style="183"/>
    <col min="16126" max="16126" width="10.5703125" style="183" customWidth="1"/>
    <col min="16127" max="16127" width="78.140625" style="183" customWidth="1"/>
    <col min="16128" max="16128" width="21.140625" style="183" customWidth="1"/>
    <col min="16129" max="16129" width="18.7109375" style="183" customWidth="1"/>
    <col min="16130" max="16130" width="22.28515625" style="183" customWidth="1"/>
    <col min="16131" max="16384" width="9.140625" style="183"/>
  </cols>
  <sheetData>
    <row r="1" spans="1:4" x14ac:dyDescent="0.25">
      <c r="A1" t="s">
        <v>0</v>
      </c>
    </row>
    <row r="2" spans="1:4" x14ac:dyDescent="0.25">
      <c r="A2" t="s">
        <v>1</v>
      </c>
    </row>
    <row r="3" spans="1:4" x14ac:dyDescent="0.25">
      <c r="A3" t="s">
        <v>2</v>
      </c>
    </row>
    <row r="4" spans="1:4" x14ac:dyDescent="0.25">
      <c r="A4" t="s">
        <v>3</v>
      </c>
    </row>
    <row r="5" spans="1:4" x14ac:dyDescent="0.25">
      <c r="A5" t="s">
        <v>4</v>
      </c>
    </row>
    <row r="6" spans="1:4" x14ac:dyDescent="0.25">
      <c r="A6" t="s">
        <v>1</v>
      </c>
    </row>
    <row r="7" spans="1:4" x14ac:dyDescent="0.25">
      <c r="A7" t="s">
        <v>5</v>
      </c>
      <c r="B7" t="s">
        <v>6</v>
      </c>
      <c r="C7" t="s">
        <v>7</v>
      </c>
      <c r="D7" t="s">
        <v>8</v>
      </c>
    </row>
    <row r="8" spans="1:4" x14ac:dyDescent="0.25">
      <c r="A8">
        <v>2418</v>
      </c>
      <c r="B8" t="s">
        <v>9</v>
      </c>
      <c r="C8" t="s">
        <v>10</v>
      </c>
      <c r="D8" s="184">
        <v>9.99</v>
      </c>
    </row>
    <row r="9" spans="1:4" x14ac:dyDescent="0.25">
      <c r="A9">
        <v>3378</v>
      </c>
      <c r="B9" t="s">
        <v>11</v>
      </c>
      <c r="C9" t="s">
        <v>10</v>
      </c>
      <c r="D9" s="184">
        <v>76.37</v>
      </c>
    </row>
    <row r="10" spans="1:4" x14ac:dyDescent="0.25">
      <c r="A10">
        <v>3380</v>
      </c>
      <c r="B10" t="s">
        <v>12</v>
      </c>
      <c r="C10" t="s">
        <v>10</v>
      </c>
      <c r="D10" s="184">
        <v>53.46</v>
      </c>
    </row>
    <row r="11" spans="1:4" x14ac:dyDescent="0.25">
      <c r="A11">
        <v>3379</v>
      </c>
      <c r="B11" t="s">
        <v>13</v>
      </c>
      <c r="C11" t="s">
        <v>10</v>
      </c>
      <c r="D11" s="184">
        <v>51.61</v>
      </c>
    </row>
    <row r="12" spans="1:4" x14ac:dyDescent="0.25">
      <c r="A12">
        <v>615</v>
      </c>
      <c r="B12" t="s">
        <v>14</v>
      </c>
      <c r="C12" t="s">
        <v>15</v>
      </c>
      <c r="D12" s="184">
        <v>561.08000000000004</v>
      </c>
    </row>
    <row r="13" spans="1:4" x14ac:dyDescent="0.25">
      <c r="A13">
        <v>606</v>
      </c>
      <c r="B13" t="s">
        <v>16</v>
      </c>
      <c r="C13" t="s">
        <v>15</v>
      </c>
      <c r="D13" s="184">
        <v>881.39</v>
      </c>
    </row>
    <row r="14" spans="1:4" x14ac:dyDescent="0.25">
      <c r="A14">
        <v>13382</v>
      </c>
      <c r="B14" t="s">
        <v>17</v>
      </c>
      <c r="C14" t="s">
        <v>10</v>
      </c>
      <c r="D14" s="184">
        <v>587.27</v>
      </c>
    </row>
    <row r="15" spans="1:4" x14ac:dyDescent="0.25">
      <c r="A15">
        <v>11199</v>
      </c>
      <c r="B15" t="s">
        <v>18</v>
      </c>
      <c r="C15" t="s">
        <v>10</v>
      </c>
      <c r="D15" s="66">
        <v>1264.72</v>
      </c>
    </row>
    <row r="16" spans="1:4" x14ac:dyDescent="0.25">
      <c r="A16">
        <v>21136</v>
      </c>
      <c r="B16" t="s">
        <v>19</v>
      </c>
      <c r="C16" t="s">
        <v>20</v>
      </c>
      <c r="D16" s="184">
        <v>13.96</v>
      </c>
    </row>
    <row r="17" spans="1:4" x14ac:dyDescent="0.25">
      <c r="A17">
        <v>21128</v>
      </c>
      <c r="B17" t="s">
        <v>21</v>
      </c>
      <c r="C17" t="s">
        <v>20</v>
      </c>
      <c r="D17" s="184">
        <v>10.8</v>
      </c>
    </row>
    <row r="18" spans="1:4" x14ac:dyDescent="0.25">
      <c r="A18">
        <v>21130</v>
      </c>
      <c r="B18" t="s">
        <v>22</v>
      </c>
      <c r="C18" t="s">
        <v>20</v>
      </c>
      <c r="D18" s="184">
        <v>27.27</v>
      </c>
    </row>
    <row r="19" spans="1:4" x14ac:dyDescent="0.25">
      <c r="A19">
        <v>21135</v>
      </c>
      <c r="B19" t="s">
        <v>23</v>
      </c>
      <c r="C19" t="s">
        <v>20</v>
      </c>
      <c r="D19" s="184">
        <v>26.85</v>
      </c>
    </row>
    <row r="20" spans="1:4" x14ac:dyDescent="0.25">
      <c r="A20">
        <v>38605</v>
      </c>
      <c r="B20" t="s">
        <v>24</v>
      </c>
      <c r="C20" t="s">
        <v>10</v>
      </c>
      <c r="D20" s="184">
        <v>136.82</v>
      </c>
    </row>
    <row r="21" spans="1:4" x14ac:dyDescent="0.25">
      <c r="A21">
        <v>11270</v>
      </c>
      <c r="B21" t="s">
        <v>25</v>
      </c>
      <c r="C21" t="s">
        <v>10</v>
      </c>
      <c r="D21" s="184">
        <v>2.96</v>
      </c>
    </row>
    <row r="22" spans="1:4" x14ac:dyDescent="0.25">
      <c r="A22">
        <v>412</v>
      </c>
      <c r="B22" t="s">
        <v>26</v>
      </c>
      <c r="C22" t="s">
        <v>10</v>
      </c>
      <c r="D22" s="184">
        <v>1.28</v>
      </c>
    </row>
    <row r="23" spans="1:4" x14ac:dyDescent="0.25">
      <c r="A23">
        <v>414</v>
      </c>
      <c r="B23" t="s">
        <v>27</v>
      </c>
      <c r="C23" t="s">
        <v>10</v>
      </c>
      <c r="D23" s="184">
        <v>0.08</v>
      </c>
    </row>
    <row r="24" spans="1:4" x14ac:dyDescent="0.25">
      <c r="A24">
        <v>410</v>
      </c>
      <c r="B24" t="s">
        <v>28</v>
      </c>
      <c r="C24" t="s">
        <v>10</v>
      </c>
      <c r="D24" s="184">
        <v>0.19</v>
      </c>
    </row>
    <row r="25" spans="1:4" x14ac:dyDescent="0.25">
      <c r="A25">
        <v>411</v>
      </c>
      <c r="B25" t="s">
        <v>29</v>
      </c>
      <c r="C25" t="s">
        <v>10</v>
      </c>
      <c r="D25" s="184">
        <v>0.25</v>
      </c>
    </row>
    <row r="26" spans="1:4" x14ac:dyDescent="0.25">
      <c r="A26">
        <v>408</v>
      </c>
      <c r="B26" t="s">
        <v>30</v>
      </c>
      <c r="C26" t="s">
        <v>10</v>
      </c>
      <c r="D26" s="184">
        <v>1.24</v>
      </c>
    </row>
    <row r="27" spans="1:4" x14ac:dyDescent="0.25">
      <c r="A27">
        <v>39131</v>
      </c>
      <c r="B27" t="s">
        <v>31</v>
      </c>
      <c r="C27" t="s">
        <v>10</v>
      </c>
      <c r="D27" s="184">
        <v>4.28</v>
      </c>
    </row>
    <row r="28" spans="1:4" x14ac:dyDescent="0.25">
      <c r="A28">
        <v>394</v>
      </c>
      <c r="B28" t="s">
        <v>32</v>
      </c>
      <c r="C28" t="s">
        <v>10</v>
      </c>
      <c r="D28" s="184">
        <v>4.34</v>
      </c>
    </row>
    <row r="29" spans="1:4" x14ac:dyDescent="0.25">
      <c r="A29">
        <v>39130</v>
      </c>
      <c r="B29" t="s">
        <v>33</v>
      </c>
      <c r="C29" t="s">
        <v>10</v>
      </c>
      <c r="D29" s="184">
        <v>3.91</v>
      </c>
    </row>
    <row r="30" spans="1:4" x14ac:dyDescent="0.25">
      <c r="A30">
        <v>395</v>
      </c>
      <c r="B30" t="s">
        <v>34</v>
      </c>
      <c r="C30" t="s">
        <v>10</v>
      </c>
      <c r="D30" s="184">
        <v>4.18</v>
      </c>
    </row>
    <row r="31" spans="1:4" x14ac:dyDescent="0.25">
      <c r="A31">
        <v>39127</v>
      </c>
      <c r="B31" t="s">
        <v>35</v>
      </c>
      <c r="C31" t="s">
        <v>10</v>
      </c>
      <c r="D31" s="184">
        <v>2.06</v>
      </c>
    </row>
    <row r="32" spans="1:4" x14ac:dyDescent="0.25">
      <c r="A32">
        <v>392</v>
      </c>
      <c r="B32" t="s">
        <v>36</v>
      </c>
      <c r="C32" t="s">
        <v>10</v>
      </c>
      <c r="D32" s="184">
        <v>2.11</v>
      </c>
    </row>
    <row r="33" spans="1:4" x14ac:dyDescent="0.25">
      <c r="A33">
        <v>39129</v>
      </c>
      <c r="B33" t="s">
        <v>37</v>
      </c>
      <c r="C33" t="s">
        <v>10</v>
      </c>
      <c r="D33" s="184">
        <v>2.41</v>
      </c>
    </row>
    <row r="34" spans="1:4" x14ac:dyDescent="0.25">
      <c r="A34">
        <v>393</v>
      </c>
      <c r="B34" t="s">
        <v>38</v>
      </c>
      <c r="C34" t="s">
        <v>10</v>
      </c>
      <c r="D34" s="184">
        <v>2.52</v>
      </c>
    </row>
    <row r="35" spans="1:4" x14ac:dyDescent="0.25">
      <c r="A35">
        <v>39133</v>
      </c>
      <c r="B35" t="s">
        <v>39</v>
      </c>
      <c r="C35" t="s">
        <v>10</v>
      </c>
      <c r="D35" s="184">
        <v>5.62</v>
      </c>
    </row>
    <row r="36" spans="1:4" x14ac:dyDescent="0.25">
      <c r="A36">
        <v>397</v>
      </c>
      <c r="B36" t="s">
        <v>40</v>
      </c>
      <c r="C36" t="s">
        <v>10</v>
      </c>
      <c r="D36" s="184">
        <v>6.21</v>
      </c>
    </row>
    <row r="37" spans="1:4" x14ac:dyDescent="0.25">
      <c r="A37">
        <v>39132</v>
      </c>
      <c r="B37" t="s">
        <v>41</v>
      </c>
      <c r="C37" t="s">
        <v>10</v>
      </c>
      <c r="D37" s="184">
        <v>4.5</v>
      </c>
    </row>
    <row r="38" spans="1:4" x14ac:dyDescent="0.25">
      <c r="A38">
        <v>396</v>
      </c>
      <c r="B38" t="s">
        <v>42</v>
      </c>
      <c r="C38" t="s">
        <v>10</v>
      </c>
      <c r="D38" s="184">
        <v>4.82</v>
      </c>
    </row>
    <row r="39" spans="1:4" x14ac:dyDescent="0.25">
      <c r="A39">
        <v>39135</v>
      </c>
      <c r="B39" t="s">
        <v>43</v>
      </c>
      <c r="C39" t="s">
        <v>10</v>
      </c>
      <c r="D39" s="184">
        <v>9</v>
      </c>
    </row>
    <row r="40" spans="1:4" x14ac:dyDescent="0.25">
      <c r="A40">
        <v>39128</v>
      </c>
      <c r="B40" t="s">
        <v>44</v>
      </c>
      <c r="C40" t="s">
        <v>10</v>
      </c>
      <c r="D40" s="184">
        <v>2.25</v>
      </c>
    </row>
    <row r="41" spans="1:4" x14ac:dyDescent="0.25">
      <c r="A41">
        <v>400</v>
      </c>
      <c r="B41" t="s">
        <v>45</v>
      </c>
      <c r="C41" t="s">
        <v>10</v>
      </c>
      <c r="D41" s="184">
        <v>2.19</v>
      </c>
    </row>
    <row r="42" spans="1:4" x14ac:dyDescent="0.25">
      <c r="A42">
        <v>39125</v>
      </c>
      <c r="B42" t="s">
        <v>46</v>
      </c>
      <c r="C42" t="s">
        <v>10</v>
      </c>
      <c r="D42" s="184">
        <v>2.25</v>
      </c>
    </row>
    <row r="43" spans="1:4" x14ac:dyDescent="0.25">
      <c r="A43">
        <v>39134</v>
      </c>
      <c r="B43" t="s">
        <v>47</v>
      </c>
      <c r="C43" t="s">
        <v>10</v>
      </c>
      <c r="D43" s="184">
        <v>7.5</v>
      </c>
    </row>
    <row r="44" spans="1:4" x14ac:dyDescent="0.25">
      <c r="A44">
        <v>398</v>
      </c>
      <c r="B44" t="s">
        <v>48</v>
      </c>
      <c r="C44" t="s">
        <v>10</v>
      </c>
      <c r="D44" s="184">
        <v>6.91</v>
      </c>
    </row>
    <row r="45" spans="1:4" x14ac:dyDescent="0.25">
      <c r="A45">
        <v>39126</v>
      </c>
      <c r="B45" t="s">
        <v>49</v>
      </c>
      <c r="C45" t="s">
        <v>10</v>
      </c>
      <c r="D45" s="184">
        <v>10.130000000000001</v>
      </c>
    </row>
    <row r="46" spans="1:4" x14ac:dyDescent="0.25">
      <c r="A46">
        <v>399</v>
      </c>
      <c r="B46" t="s">
        <v>50</v>
      </c>
      <c r="C46" t="s">
        <v>10</v>
      </c>
      <c r="D46" s="184">
        <v>8.92</v>
      </c>
    </row>
    <row r="47" spans="1:4" x14ac:dyDescent="0.25">
      <c r="A47">
        <v>39158</v>
      </c>
      <c r="B47" t="s">
        <v>51</v>
      </c>
      <c r="C47" t="s">
        <v>10</v>
      </c>
      <c r="D47" s="184">
        <v>23.96</v>
      </c>
    </row>
    <row r="48" spans="1:4" x14ac:dyDescent="0.25">
      <c r="A48">
        <v>39141</v>
      </c>
      <c r="B48" t="s">
        <v>52</v>
      </c>
      <c r="C48" t="s">
        <v>10</v>
      </c>
      <c r="D48" s="184">
        <v>1.74</v>
      </c>
    </row>
    <row r="49" spans="1:4" x14ac:dyDescent="0.25">
      <c r="A49">
        <v>39140</v>
      </c>
      <c r="B49" t="s">
        <v>53</v>
      </c>
      <c r="C49" t="s">
        <v>10</v>
      </c>
      <c r="D49" s="184">
        <v>1.58</v>
      </c>
    </row>
    <row r="50" spans="1:4" x14ac:dyDescent="0.25">
      <c r="A50">
        <v>39137</v>
      </c>
      <c r="B50" t="s">
        <v>54</v>
      </c>
      <c r="C50" t="s">
        <v>10</v>
      </c>
      <c r="D50" s="184">
        <v>0.91</v>
      </c>
    </row>
    <row r="51" spans="1:4" x14ac:dyDescent="0.25">
      <c r="A51">
        <v>39139</v>
      </c>
      <c r="B51" t="s">
        <v>55</v>
      </c>
      <c r="C51" t="s">
        <v>10</v>
      </c>
      <c r="D51" s="184">
        <v>1.31</v>
      </c>
    </row>
    <row r="52" spans="1:4" x14ac:dyDescent="0.25">
      <c r="A52">
        <v>39143</v>
      </c>
      <c r="B52" t="s">
        <v>56</v>
      </c>
      <c r="C52" t="s">
        <v>10</v>
      </c>
      <c r="D52" s="184">
        <v>3.59</v>
      </c>
    </row>
    <row r="53" spans="1:4" x14ac:dyDescent="0.25">
      <c r="A53">
        <v>39142</v>
      </c>
      <c r="B53" t="s">
        <v>57</v>
      </c>
      <c r="C53" t="s">
        <v>10</v>
      </c>
      <c r="D53" s="184">
        <v>2.57</v>
      </c>
    </row>
    <row r="54" spans="1:4" x14ac:dyDescent="0.25">
      <c r="A54">
        <v>39138</v>
      </c>
      <c r="B54" t="s">
        <v>58</v>
      </c>
      <c r="C54" t="s">
        <v>10</v>
      </c>
      <c r="D54" s="184">
        <v>0.96</v>
      </c>
    </row>
    <row r="55" spans="1:4" x14ac:dyDescent="0.25">
      <c r="A55">
        <v>39136</v>
      </c>
      <c r="B55" t="s">
        <v>59</v>
      </c>
      <c r="C55" t="s">
        <v>10</v>
      </c>
      <c r="D55" s="184">
        <v>0.64</v>
      </c>
    </row>
    <row r="56" spans="1:4" x14ac:dyDescent="0.25">
      <c r="A56">
        <v>39144</v>
      </c>
      <c r="B56" t="s">
        <v>60</v>
      </c>
      <c r="C56" t="s">
        <v>10</v>
      </c>
      <c r="D56" s="184">
        <v>4.18</v>
      </c>
    </row>
    <row r="57" spans="1:4" x14ac:dyDescent="0.25">
      <c r="A57">
        <v>39145</v>
      </c>
      <c r="B57" t="s">
        <v>61</v>
      </c>
      <c r="C57" t="s">
        <v>10</v>
      </c>
      <c r="D57" s="184">
        <v>6.88</v>
      </c>
    </row>
    <row r="58" spans="1:4" x14ac:dyDescent="0.25">
      <c r="A58">
        <v>12615</v>
      </c>
      <c r="B58" t="s">
        <v>62</v>
      </c>
      <c r="C58" t="s">
        <v>10</v>
      </c>
      <c r="D58" s="184">
        <v>4.46</v>
      </c>
    </row>
    <row r="59" spans="1:4" x14ac:dyDescent="0.25">
      <c r="A59">
        <v>11927</v>
      </c>
      <c r="B59" t="s">
        <v>63</v>
      </c>
      <c r="C59" t="s">
        <v>10</v>
      </c>
      <c r="D59" s="184">
        <v>8.84</v>
      </c>
    </row>
    <row r="60" spans="1:4" x14ac:dyDescent="0.25">
      <c r="A60">
        <v>11928</v>
      </c>
      <c r="B60" t="s">
        <v>64</v>
      </c>
      <c r="C60" t="s">
        <v>10</v>
      </c>
      <c r="D60" s="184">
        <v>10.130000000000001</v>
      </c>
    </row>
    <row r="61" spans="1:4" x14ac:dyDescent="0.25">
      <c r="A61">
        <v>11929</v>
      </c>
      <c r="B61" t="s">
        <v>65</v>
      </c>
      <c r="C61" t="s">
        <v>10</v>
      </c>
      <c r="D61" s="184">
        <v>15.67</v>
      </c>
    </row>
    <row r="62" spans="1:4" x14ac:dyDescent="0.25">
      <c r="A62">
        <v>36801</v>
      </c>
      <c r="B62" t="s">
        <v>66</v>
      </c>
      <c r="C62" t="s">
        <v>10</v>
      </c>
      <c r="D62" s="184">
        <v>30.46</v>
      </c>
    </row>
    <row r="63" spans="1:4" x14ac:dyDescent="0.25">
      <c r="A63">
        <v>36246</v>
      </c>
      <c r="B63" t="s">
        <v>67</v>
      </c>
      <c r="C63" t="s">
        <v>20</v>
      </c>
      <c r="D63" s="184">
        <v>5</v>
      </c>
    </row>
    <row r="64" spans="1:4" x14ac:dyDescent="0.25">
      <c r="A64">
        <v>37600</v>
      </c>
      <c r="B64" t="s">
        <v>68</v>
      </c>
      <c r="C64" t="s">
        <v>10</v>
      </c>
      <c r="D64" s="184">
        <v>123.71</v>
      </c>
    </row>
    <row r="65" spans="1:4" x14ac:dyDescent="0.25">
      <c r="A65">
        <v>37599</v>
      </c>
      <c r="B65" t="s">
        <v>69</v>
      </c>
      <c r="C65" t="s">
        <v>10</v>
      </c>
      <c r="D65" s="184">
        <v>115.15</v>
      </c>
    </row>
    <row r="66" spans="1:4" x14ac:dyDescent="0.25">
      <c r="A66">
        <v>1</v>
      </c>
      <c r="B66" t="s">
        <v>70</v>
      </c>
      <c r="C66" t="s">
        <v>71</v>
      </c>
      <c r="D66" s="184">
        <v>76.47</v>
      </c>
    </row>
    <row r="67" spans="1:4" x14ac:dyDescent="0.25">
      <c r="A67">
        <v>3</v>
      </c>
      <c r="B67" t="s">
        <v>72</v>
      </c>
      <c r="C67" t="s">
        <v>73</v>
      </c>
      <c r="D67" s="184">
        <v>10.61</v>
      </c>
    </row>
    <row r="68" spans="1:4" x14ac:dyDescent="0.25">
      <c r="A68">
        <v>43054</v>
      </c>
      <c r="B68" t="s">
        <v>74</v>
      </c>
      <c r="C68" t="s">
        <v>71</v>
      </c>
      <c r="D68" s="184">
        <v>11.25</v>
      </c>
    </row>
    <row r="69" spans="1:4" x14ac:dyDescent="0.25">
      <c r="A69">
        <v>42402</v>
      </c>
      <c r="B69" t="s">
        <v>75</v>
      </c>
      <c r="C69" t="s">
        <v>71</v>
      </c>
      <c r="D69" s="184">
        <v>10.75</v>
      </c>
    </row>
    <row r="70" spans="1:4" x14ac:dyDescent="0.25">
      <c r="A70">
        <v>42403</v>
      </c>
      <c r="B70" t="s">
        <v>76</v>
      </c>
      <c r="C70" t="s">
        <v>71</v>
      </c>
      <c r="D70" s="184">
        <v>13.79</v>
      </c>
    </row>
    <row r="71" spans="1:4" x14ac:dyDescent="0.25">
      <c r="A71">
        <v>42404</v>
      </c>
      <c r="B71" t="s">
        <v>77</v>
      </c>
      <c r="C71" t="s">
        <v>71</v>
      </c>
      <c r="D71" s="184">
        <v>13.71</v>
      </c>
    </row>
    <row r="72" spans="1:4" x14ac:dyDescent="0.25">
      <c r="A72">
        <v>42405</v>
      </c>
      <c r="B72" t="s">
        <v>78</v>
      </c>
      <c r="C72" t="s">
        <v>71</v>
      </c>
      <c r="D72" s="184">
        <v>14.61</v>
      </c>
    </row>
    <row r="73" spans="1:4" x14ac:dyDescent="0.25">
      <c r="A73">
        <v>34341</v>
      </c>
      <c r="B73" t="s">
        <v>79</v>
      </c>
      <c r="C73" t="s">
        <v>71</v>
      </c>
      <c r="D73" s="184">
        <v>12.68</v>
      </c>
    </row>
    <row r="74" spans="1:4" x14ac:dyDescent="0.25">
      <c r="A74">
        <v>43053</v>
      </c>
      <c r="B74" t="s">
        <v>80</v>
      </c>
      <c r="C74" t="s">
        <v>71</v>
      </c>
      <c r="D74" s="184">
        <v>10.050000000000001</v>
      </c>
    </row>
    <row r="75" spans="1:4" x14ac:dyDescent="0.25">
      <c r="A75">
        <v>43058</v>
      </c>
      <c r="B75" t="s">
        <v>81</v>
      </c>
      <c r="C75" t="s">
        <v>71</v>
      </c>
      <c r="D75" s="184">
        <v>10.42</v>
      </c>
    </row>
    <row r="76" spans="1:4" x14ac:dyDescent="0.25">
      <c r="A76">
        <v>34</v>
      </c>
      <c r="B76" t="s">
        <v>82</v>
      </c>
      <c r="C76" t="s">
        <v>71</v>
      </c>
      <c r="D76" s="184">
        <v>10.47</v>
      </c>
    </row>
    <row r="77" spans="1:4" x14ac:dyDescent="0.25">
      <c r="A77">
        <v>43055</v>
      </c>
      <c r="B77" t="s">
        <v>83</v>
      </c>
      <c r="C77" t="s">
        <v>71</v>
      </c>
      <c r="D77" s="184">
        <v>9.07</v>
      </c>
    </row>
    <row r="78" spans="1:4" x14ac:dyDescent="0.25">
      <c r="A78">
        <v>43056</v>
      </c>
      <c r="B78" t="s">
        <v>84</v>
      </c>
      <c r="C78" t="s">
        <v>71</v>
      </c>
      <c r="D78" s="184">
        <v>10.46</v>
      </c>
    </row>
    <row r="79" spans="1:4" x14ac:dyDescent="0.25">
      <c r="A79">
        <v>43057</v>
      </c>
      <c r="B79" t="s">
        <v>85</v>
      </c>
      <c r="C79" t="s">
        <v>71</v>
      </c>
      <c r="D79" s="184">
        <v>11.49</v>
      </c>
    </row>
    <row r="80" spans="1:4" x14ac:dyDescent="0.25">
      <c r="A80">
        <v>34449</v>
      </c>
      <c r="B80" t="s">
        <v>86</v>
      </c>
      <c r="C80" t="s">
        <v>71</v>
      </c>
      <c r="D80" s="184">
        <v>12.28</v>
      </c>
    </row>
    <row r="81" spans="1:4" x14ac:dyDescent="0.25">
      <c r="A81">
        <v>32</v>
      </c>
      <c r="B81" t="s">
        <v>87</v>
      </c>
      <c r="C81" t="s">
        <v>71</v>
      </c>
      <c r="D81" s="184">
        <v>11.05</v>
      </c>
    </row>
    <row r="82" spans="1:4" x14ac:dyDescent="0.25">
      <c r="A82">
        <v>33</v>
      </c>
      <c r="B82" t="s">
        <v>88</v>
      </c>
      <c r="C82" t="s">
        <v>71</v>
      </c>
      <c r="D82" s="184">
        <v>11.11</v>
      </c>
    </row>
    <row r="83" spans="1:4" x14ac:dyDescent="0.25">
      <c r="A83">
        <v>43061</v>
      </c>
      <c r="B83" t="s">
        <v>89</v>
      </c>
      <c r="C83" t="s">
        <v>71</v>
      </c>
      <c r="D83" s="184">
        <v>10.38</v>
      </c>
    </row>
    <row r="84" spans="1:4" x14ac:dyDescent="0.25">
      <c r="A84">
        <v>43059</v>
      </c>
      <c r="B84" t="s">
        <v>90</v>
      </c>
      <c r="C84" t="s">
        <v>71</v>
      </c>
      <c r="D84" s="184">
        <v>9.91</v>
      </c>
    </row>
    <row r="85" spans="1:4" x14ac:dyDescent="0.25">
      <c r="A85">
        <v>43062</v>
      </c>
      <c r="B85" t="s">
        <v>91</v>
      </c>
      <c r="C85" t="s">
        <v>71</v>
      </c>
      <c r="D85" s="184">
        <v>10.98</v>
      </c>
    </row>
    <row r="86" spans="1:4" x14ac:dyDescent="0.25">
      <c r="A86">
        <v>43060</v>
      </c>
      <c r="B86" t="s">
        <v>92</v>
      </c>
      <c r="C86" t="s">
        <v>71</v>
      </c>
      <c r="D86" s="184">
        <v>8.6300000000000008</v>
      </c>
    </row>
    <row r="87" spans="1:4" x14ac:dyDescent="0.25">
      <c r="A87">
        <v>20063</v>
      </c>
      <c r="B87" t="s">
        <v>93</v>
      </c>
      <c r="C87" t="s">
        <v>10</v>
      </c>
      <c r="D87" s="184">
        <v>4.4400000000000004</v>
      </c>
    </row>
    <row r="88" spans="1:4" x14ac:dyDescent="0.25">
      <c r="A88">
        <v>40410</v>
      </c>
      <c r="B88" t="s">
        <v>94</v>
      </c>
      <c r="C88" t="s">
        <v>10</v>
      </c>
      <c r="D88" s="184">
        <v>31.27</v>
      </c>
    </row>
    <row r="89" spans="1:4" x14ac:dyDescent="0.25">
      <c r="A89">
        <v>40411</v>
      </c>
      <c r="B89" t="s">
        <v>95</v>
      </c>
      <c r="C89" t="s">
        <v>10</v>
      </c>
      <c r="D89" s="184">
        <v>33.93</v>
      </c>
    </row>
    <row r="90" spans="1:4" x14ac:dyDescent="0.25">
      <c r="A90">
        <v>40412</v>
      </c>
      <c r="B90" t="s">
        <v>96</v>
      </c>
      <c r="C90" t="s">
        <v>10</v>
      </c>
      <c r="D90" s="184">
        <v>38.090000000000003</v>
      </c>
    </row>
    <row r="91" spans="1:4" x14ac:dyDescent="0.25">
      <c r="A91">
        <v>38838</v>
      </c>
      <c r="B91" t="s">
        <v>97</v>
      </c>
      <c r="C91" t="s">
        <v>10</v>
      </c>
      <c r="D91" s="184">
        <v>11.14</v>
      </c>
    </row>
    <row r="92" spans="1:4" x14ac:dyDescent="0.25">
      <c r="A92">
        <v>38839</v>
      </c>
      <c r="B92" t="s">
        <v>98</v>
      </c>
      <c r="C92" t="s">
        <v>10</v>
      </c>
      <c r="D92" s="184">
        <v>13.11</v>
      </c>
    </row>
    <row r="93" spans="1:4" x14ac:dyDescent="0.25">
      <c r="A93">
        <v>55</v>
      </c>
      <c r="B93" t="s">
        <v>99</v>
      </c>
      <c r="C93" t="s">
        <v>10</v>
      </c>
      <c r="D93" s="184">
        <v>5</v>
      </c>
    </row>
    <row r="94" spans="1:4" x14ac:dyDescent="0.25">
      <c r="A94">
        <v>61</v>
      </c>
      <c r="B94" t="s">
        <v>100</v>
      </c>
      <c r="C94" t="s">
        <v>10</v>
      </c>
      <c r="D94" s="184">
        <v>4.7300000000000004</v>
      </c>
    </row>
    <row r="95" spans="1:4" x14ac:dyDescent="0.25">
      <c r="A95">
        <v>62</v>
      </c>
      <c r="B95" t="s">
        <v>101</v>
      </c>
      <c r="C95" t="s">
        <v>10</v>
      </c>
      <c r="D95" s="184">
        <v>9.8000000000000007</v>
      </c>
    </row>
    <row r="96" spans="1:4" x14ac:dyDescent="0.25">
      <c r="A96">
        <v>77</v>
      </c>
      <c r="B96" t="s">
        <v>102</v>
      </c>
      <c r="C96" t="s">
        <v>10</v>
      </c>
      <c r="D96" s="184">
        <v>1.22</v>
      </c>
    </row>
    <row r="97" spans="1:4" x14ac:dyDescent="0.25">
      <c r="A97">
        <v>76</v>
      </c>
      <c r="B97" t="s">
        <v>103</v>
      </c>
      <c r="C97" t="s">
        <v>10</v>
      </c>
      <c r="D97" s="184">
        <v>1.25</v>
      </c>
    </row>
    <row r="98" spans="1:4" x14ac:dyDescent="0.25">
      <c r="A98">
        <v>67</v>
      </c>
      <c r="B98" t="s">
        <v>104</v>
      </c>
      <c r="C98" t="s">
        <v>10</v>
      </c>
      <c r="D98" s="184">
        <v>12.03</v>
      </c>
    </row>
    <row r="99" spans="1:4" x14ac:dyDescent="0.25">
      <c r="A99">
        <v>71</v>
      </c>
      <c r="B99" t="s">
        <v>105</v>
      </c>
      <c r="C99" t="s">
        <v>10</v>
      </c>
      <c r="D99" s="184">
        <v>22.11</v>
      </c>
    </row>
    <row r="100" spans="1:4" x14ac:dyDescent="0.25">
      <c r="A100">
        <v>73</v>
      </c>
      <c r="B100" t="s">
        <v>106</v>
      </c>
      <c r="C100" t="s">
        <v>10</v>
      </c>
      <c r="D100" s="184">
        <v>16.510000000000002</v>
      </c>
    </row>
    <row r="101" spans="1:4" x14ac:dyDescent="0.25">
      <c r="A101">
        <v>103</v>
      </c>
      <c r="B101" t="s">
        <v>107</v>
      </c>
      <c r="C101" t="s">
        <v>10</v>
      </c>
      <c r="D101" s="184">
        <v>49.11</v>
      </c>
    </row>
    <row r="102" spans="1:4" x14ac:dyDescent="0.25">
      <c r="A102">
        <v>107</v>
      </c>
      <c r="B102" t="s">
        <v>108</v>
      </c>
      <c r="C102" t="s">
        <v>10</v>
      </c>
      <c r="D102" s="184">
        <v>0.77</v>
      </c>
    </row>
    <row r="103" spans="1:4" x14ac:dyDescent="0.25">
      <c r="A103">
        <v>65</v>
      </c>
      <c r="B103" t="s">
        <v>109</v>
      </c>
      <c r="C103" t="s">
        <v>10</v>
      </c>
      <c r="D103" s="184">
        <v>0.95</v>
      </c>
    </row>
    <row r="104" spans="1:4" x14ac:dyDescent="0.25">
      <c r="A104">
        <v>108</v>
      </c>
      <c r="B104" t="s">
        <v>110</v>
      </c>
      <c r="C104" t="s">
        <v>10</v>
      </c>
      <c r="D104" s="184">
        <v>1.96</v>
      </c>
    </row>
    <row r="105" spans="1:4" x14ac:dyDescent="0.25">
      <c r="A105">
        <v>110</v>
      </c>
      <c r="B105" t="s">
        <v>111</v>
      </c>
      <c r="C105" t="s">
        <v>10</v>
      </c>
      <c r="D105" s="184">
        <v>7.58</v>
      </c>
    </row>
    <row r="106" spans="1:4" x14ac:dyDescent="0.25">
      <c r="A106">
        <v>109</v>
      </c>
      <c r="B106" t="s">
        <v>112</v>
      </c>
      <c r="C106" t="s">
        <v>10</v>
      </c>
      <c r="D106" s="184">
        <v>3.74</v>
      </c>
    </row>
    <row r="107" spans="1:4" x14ac:dyDescent="0.25">
      <c r="A107">
        <v>111</v>
      </c>
      <c r="B107" t="s">
        <v>113</v>
      </c>
      <c r="C107" t="s">
        <v>10</v>
      </c>
      <c r="D107" s="184">
        <v>8.74</v>
      </c>
    </row>
    <row r="108" spans="1:4" x14ac:dyDescent="0.25">
      <c r="A108">
        <v>112</v>
      </c>
      <c r="B108" t="s">
        <v>114</v>
      </c>
      <c r="C108" t="s">
        <v>10</v>
      </c>
      <c r="D108" s="184">
        <v>4.76</v>
      </c>
    </row>
    <row r="109" spans="1:4" x14ac:dyDescent="0.25">
      <c r="A109">
        <v>113</v>
      </c>
      <c r="B109" t="s">
        <v>115</v>
      </c>
      <c r="C109" t="s">
        <v>10</v>
      </c>
      <c r="D109" s="184">
        <v>12.92</v>
      </c>
    </row>
    <row r="110" spans="1:4" x14ac:dyDescent="0.25">
      <c r="A110">
        <v>104</v>
      </c>
      <c r="B110" t="s">
        <v>116</v>
      </c>
      <c r="C110" t="s">
        <v>10</v>
      </c>
      <c r="D110" s="184">
        <v>18.79</v>
      </c>
    </row>
    <row r="111" spans="1:4" x14ac:dyDescent="0.25">
      <c r="A111">
        <v>102</v>
      </c>
      <c r="B111" t="s">
        <v>117</v>
      </c>
      <c r="C111" t="s">
        <v>10</v>
      </c>
      <c r="D111" s="184">
        <v>30.84</v>
      </c>
    </row>
    <row r="112" spans="1:4" x14ac:dyDescent="0.25">
      <c r="A112">
        <v>95</v>
      </c>
      <c r="B112" t="s">
        <v>118</v>
      </c>
      <c r="C112" t="s">
        <v>10</v>
      </c>
      <c r="D112" s="184">
        <v>10.44</v>
      </c>
    </row>
    <row r="113" spans="1:4" x14ac:dyDescent="0.25">
      <c r="A113">
        <v>96</v>
      </c>
      <c r="B113" t="s">
        <v>119</v>
      </c>
      <c r="C113" t="s">
        <v>10</v>
      </c>
      <c r="D113" s="184">
        <v>12.01</v>
      </c>
    </row>
    <row r="114" spans="1:4" x14ac:dyDescent="0.25">
      <c r="A114">
        <v>97</v>
      </c>
      <c r="B114" t="s">
        <v>120</v>
      </c>
      <c r="C114" t="s">
        <v>10</v>
      </c>
      <c r="D114" s="184">
        <v>15.59</v>
      </c>
    </row>
    <row r="115" spans="1:4" x14ac:dyDescent="0.25">
      <c r="A115">
        <v>98</v>
      </c>
      <c r="B115" t="s">
        <v>121</v>
      </c>
      <c r="C115" t="s">
        <v>10</v>
      </c>
      <c r="D115" s="184">
        <v>21.01</v>
      </c>
    </row>
    <row r="116" spans="1:4" x14ac:dyDescent="0.25">
      <c r="A116">
        <v>99</v>
      </c>
      <c r="B116" t="s">
        <v>122</v>
      </c>
      <c r="C116" t="s">
        <v>10</v>
      </c>
      <c r="D116" s="184">
        <v>25.49</v>
      </c>
    </row>
    <row r="117" spans="1:4" x14ac:dyDescent="0.25">
      <c r="A117">
        <v>100</v>
      </c>
      <c r="B117" t="s">
        <v>123</v>
      </c>
      <c r="C117" t="s">
        <v>10</v>
      </c>
      <c r="D117" s="184">
        <v>35.56</v>
      </c>
    </row>
    <row r="118" spans="1:4" x14ac:dyDescent="0.25">
      <c r="A118">
        <v>75</v>
      </c>
      <c r="B118" t="s">
        <v>124</v>
      </c>
      <c r="C118" t="s">
        <v>10</v>
      </c>
      <c r="D118" s="184">
        <v>370.58</v>
      </c>
    </row>
    <row r="119" spans="1:4" x14ac:dyDescent="0.25">
      <c r="A119">
        <v>114</v>
      </c>
      <c r="B119" t="s">
        <v>125</v>
      </c>
      <c r="C119" t="s">
        <v>10</v>
      </c>
      <c r="D119" s="184">
        <v>13.5</v>
      </c>
    </row>
    <row r="120" spans="1:4" x14ac:dyDescent="0.25">
      <c r="A120">
        <v>68</v>
      </c>
      <c r="B120" t="s">
        <v>126</v>
      </c>
      <c r="C120" t="s">
        <v>10</v>
      </c>
      <c r="D120" s="184">
        <v>20.65</v>
      </c>
    </row>
    <row r="121" spans="1:4" x14ac:dyDescent="0.25">
      <c r="A121">
        <v>86</v>
      </c>
      <c r="B121" t="s">
        <v>127</v>
      </c>
      <c r="C121" t="s">
        <v>10</v>
      </c>
      <c r="D121" s="184">
        <v>38.39</v>
      </c>
    </row>
    <row r="122" spans="1:4" x14ac:dyDescent="0.25">
      <c r="A122">
        <v>66</v>
      </c>
      <c r="B122" t="s">
        <v>128</v>
      </c>
      <c r="C122" t="s">
        <v>10</v>
      </c>
      <c r="D122" s="184">
        <v>38.520000000000003</v>
      </c>
    </row>
    <row r="123" spans="1:4" x14ac:dyDescent="0.25">
      <c r="A123">
        <v>69</v>
      </c>
      <c r="B123" t="s">
        <v>129</v>
      </c>
      <c r="C123" t="s">
        <v>10</v>
      </c>
      <c r="D123" s="184">
        <v>58.88</v>
      </c>
    </row>
    <row r="124" spans="1:4" x14ac:dyDescent="0.25">
      <c r="A124">
        <v>83</v>
      </c>
      <c r="B124" t="s">
        <v>130</v>
      </c>
      <c r="C124" t="s">
        <v>10</v>
      </c>
      <c r="D124" s="184">
        <v>188.07</v>
      </c>
    </row>
    <row r="125" spans="1:4" x14ac:dyDescent="0.25">
      <c r="A125">
        <v>74</v>
      </c>
      <c r="B125" t="s">
        <v>131</v>
      </c>
      <c r="C125" t="s">
        <v>10</v>
      </c>
      <c r="D125" s="184">
        <v>262.56</v>
      </c>
    </row>
    <row r="126" spans="1:4" x14ac:dyDescent="0.25">
      <c r="A126">
        <v>106</v>
      </c>
      <c r="B126" t="s">
        <v>132</v>
      </c>
      <c r="C126" t="s">
        <v>10</v>
      </c>
      <c r="D126" s="184">
        <v>398.88</v>
      </c>
    </row>
    <row r="127" spans="1:4" x14ac:dyDescent="0.25">
      <c r="A127">
        <v>87</v>
      </c>
      <c r="B127" t="s">
        <v>133</v>
      </c>
      <c r="C127" t="s">
        <v>10</v>
      </c>
      <c r="D127" s="184">
        <v>18.96</v>
      </c>
    </row>
    <row r="128" spans="1:4" x14ac:dyDescent="0.25">
      <c r="A128">
        <v>88</v>
      </c>
      <c r="B128" t="s">
        <v>134</v>
      </c>
      <c r="C128" t="s">
        <v>10</v>
      </c>
      <c r="D128" s="184">
        <v>21.16</v>
      </c>
    </row>
    <row r="129" spans="1:4" x14ac:dyDescent="0.25">
      <c r="A129">
        <v>89</v>
      </c>
      <c r="B129" t="s">
        <v>135</v>
      </c>
      <c r="C129" t="s">
        <v>10</v>
      </c>
      <c r="D129" s="184">
        <v>31.29</v>
      </c>
    </row>
    <row r="130" spans="1:4" x14ac:dyDescent="0.25">
      <c r="A130">
        <v>90</v>
      </c>
      <c r="B130" t="s">
        <v>136</v>
      </c>
      <c r="C130" t="s">
        <v>10</v>
      </c>
      <c r="D130" s="184">
        <v>35.840000000000003</v>
      </c>
    </row>
    <row r="131" spans="1:4" x14ac:dyDescent="0.25">
      <c r="A131">
        <v>81</v>
      </c>
      <c r="B131" t="s">
        <v>137</v>
      </c>
      <c r="C131" t="s">
        <v>10</v>
      </c>
      <c r="D131" s="184">
        <v>61.31</v>
      </c>
    </row>
    <row r="132" spans="1:4" x14ac:dyDescent="0.25">
      <c r="A132">
        <v>82</v>
      </c>
      <c r="B132" t="s">
        <v>138</v>
      </c>
      <c r="C132" t="s">
        <v>10</v>
      </c>
      <c r="D132" s="184">
        <v>238</v>
      </c>
    </row>
    <row r="133" spans="1:4" x14ac:dyDescent="0.25">
      <c r="A133">
        <v>105</v>
      </c>
      <c r="B133" t="s">
        <v>139</v>
      </c>
      <c r="C133" t="s">
        <v>10</v>
      </c>
      <c r="D133" s="184">
        <v>278.64</v>
      </c>
    </row>
    <row r="134" spans="1:4" x14ac:dyDescent="0.25">
      <c r="A134">
        <v>60</v>
      </c>
      <c r="B134" t="s">
        <v>140</v>
      </c>
      <c r="C134" t="s">
        <v>10</v>
      </c>
      <c r="D134" s="184">
        <v>6.49</v>
      </c>
    </row>
    <row r="135" spans="1:4" x14ac:dyDescent="0.25">
      <c r="A135">
        <v>72</v>
      </c>
      <c r="B135" t="s">
        <v>141</v>
      </c>
      <c r="C135" t="s">
        <v>10</v>
      </c>
      <c r="D135" s="184">
        <v>37.479999999999997</v>
      </c>
    </row>
    <row r="136" spans="1:4" x14ac:dyDescent="0.25">
      <c r="A136">
        <v>70</v>
      </c>
      <c r="B136" t="s">
        <v>142</v>
      </c>
      <c r="C136" t="s">
        <v>10</v>
      </c>
      <c r="D136" s="184">
        <v>31.34</v>
      </c>
    </row>
    <row r="137" spans="1:4" x14ac:dyDescent="0.25">
      <c r="A137">
        <v>85</v>
      </c>
      <c r="B137" t="s">
        <v>143</v>
      </c>
      <c r="C137" t="s">
        <v>10</v>
      </c>
      <c r="D137" s="184">
        <v>45.49</v>
      </c>
    </row>
    <row r="138" spans="1:4" x14ac:dyDescent="0.25">
      <c r="A138">
        <v>84</v>
      </c>
      <c r="B138" t="s">
        <v>144</v>
      </c>
      <c r="C138" t="s">
        <v>10</v>
      </c>
      <c r="D138" s="184">
        <v>0.52</v>
      </c>
    </row>
    <row r="139" spans="1:4" x14ac:dyDescent="0.25">
      <c r="A139">
        <v>37997</v>
      </c>
      <c r="B139" t="s">
        <v>145</v>
      </c>
      <c r="C139" t="s">
        <v>10</v>
      </c>
      <c r="D139" s="184">
        <v>8.9499999999999993</v>
      </c>
    </row>
    <row r="140" spans="1:4" x14ac:dyDescent="0.25">
      <c r="A140">
        <v>37998</v>
      </c>
      <c r="B140" t="s">
        <v>146</v>
      </c>
      <c r="C140" t="s">
        <v>10</v>
      </c>
      <c r="D140" s="184">
        <v>9.27</v>
      </c>
    </row>
    <row r="141" spans="1:4" x14ac:dyDescent="0.25">
      <c r="A141">
        <v>10899</v>
      </c>
      <c r="B141" t="s">
        <v>147</v>
      </c>
      <c r="C141" t="s">
        <v>10</v>
      </c>
      <c r="D141" s="184">
        <v>68.12</v>
      </c>
    </row>
    <row r="142" spans="1:4" x14ac:dyDescent="0.25">
      <c r="A142">
        <v>10900</v>
      </c>
      <c r="B142" t="s">
        <v>148</v>
      </c>
      <c r="C142" t="s">
        <v>10</v>
      </c>
      <c r="D142" s="184">
        <v>53.31</v>
      </c>
    </row>
    <row r="143" spans="1:4" x14ac:dyDescent="0.25">
      <c r="A143">
        <v>46</v>
      </c>
      <c r="B143" t="s">
        <v>149</v>
      </c>
      <c r="C143" t="s">
        <v>10</v>
      </c>
      <c r="D143" s="184">
        <v>58.46</v>
      </c>
    </row>
    <row r="144" spans="1:4" x14ac:dyDescent="0.25">
      <c r="A144">
        <v>51</v>
      </c>
      <c r="B144" t="s">
        <v>150</v>
      </c>
      <c r="C144" t="s">
        <v>10</v>
      </c>
      <c r="D144" s="184">
        <v>161.27000000000001</v>
      </c>
    </row>
    <row r="145" spans="1:4" x14ac:dyDescent="0.25">
      <c r="A145">
        <v>12863</v>
      </c>
      <c r="B145" t="s">
        <v>151</v>
      </c>
      <c r="C145" t="s">
        <v>10</v>
      </c>
      <c r="D145" s="184">
        <v>37.14</v>
      </c>
    </row>
    <row r="146" spans="1:4" x14ac:dyDescent="0.25">
      <c r="A146">
        <v>50</v>
      </c>
      <c r="B146" t="s">
        <v>152</v>
      </c>
      <c r="C146" t="s">
        <v>10</v>
      </c>
      <c r="D146" s="184">
        <v>84.21</v>
      </c>
    </row>
    <row r="147" spans="1:4" x14ac:dyDescent="0.25">
      <c r="A147">
        <v>47</v>
      </c>
      <c r="B147" t="s">
        <v>153</v>
      </c>
      <c r="C147" t="s">
        <v>10</v>
      </c>
      <c r="D147" s="184">
        <v>99.95</v>
      </c>
    </row>
    <row r="148" spans="1:4" x14ac:dyDescent="0.25">
      <c r="A148">
        <v>48</v>
      </c>
      <c r="B148" t="s">
        <v>154</v>
      </c>
      <c r="C148" t="s">
        <v>10</v>
      </c>
      <c r="D148" s="184">
        <v>26.07</v>
      </c>
    </row>
    <row r="149" spans="1:4" x14ac:dyDescent="0.25">
      <c r="A149">
        <v>52</v>
      </c>
      <c r="B149" t="s">
        <v>155</v>
      </c>
      <c r="C149" t="s">
        <v>10</v>
      </c>
      <c r="D149" s="184">
        <v>19.809999999999999</v>
      </c>
    </row>
    <row r="150" spans="1:4" x14ac:dyDescent="0.25">
      <c r="A150">
        <v>43</v>
      </c>
      <c r="B150" t="s">
        <v>156</v>
      </c>
      <c r="C150" t="s">
        <v>10</v>
      </c>
      <c r="D150" s="184">
        <v>66.849999999999994</v>
      </c>
    </row>
    <row r="151" spans="1:4" x14ac:dyDescent="0.25">
      <c r="A151">
        <v>39719</v>
      </c>
      <c r="B151" t="s">
        <v>157</v>
      </c>
      <c r="C151" t="s">
        <v>73</v>
      </c>
      <c r="D151" s="184">
        <v>200.15</v>
      </c>
    </row>
    <row r="152" spans="1:4" x14ac:dyDescent="0.25">
      <c r="A152">
        <v>3410</v>
      </c>
      <c r="B152" t="s">
        <v>158</v>
      </c>
      <c r="C152" t="s">
        <v>71</v>
      </c>
      <c r="D152" s="184">
        <v>45.02</v>
      </c>
    </row>
    <row r="153" spans="1:4" x14ac:dyDescent="0.25">
      <c r="A153">
        <v>4791</v>
      </c>
      <c r="B153" t="s">
        <v>159</v>
      </c>
      <c r="C153" t="s">
        <v>71</v>
      </c>
      <c r="D153" s="184">
        <v>19.12</v>
      </c>
    </row>
    <row r="154" spans="1:4" x14ac:dyDescent="0.25">
      <c r="A154">
        <v>157</v>
      </c>
      <c r="B154" t="s">
        <v>160</v>
      </c>
      <c r="C154" t="s">
        <v>71</v>
      </c>
      <c r="D154" s="184">
        <v>113.65</v>
      </c>
    </row>
    <row r="155" spans="1:4" x14ac:dyDescent="0.25">
      <c r="A155">
        <v>156</v>
      </c>
      <c r="B155" t="s">
        <v>161</v>
      </c>
      <c r="C155" t="s">
        <v>71</v>
      </c>
      <c r="D155" s="184">
        <v>40.46</v>
      </c>
    </row>
    <row r="156" spans="1:4" x14ac:dyDescent="0.25">
      <c r="A156">
        <v>131</v>
      </c>
      <c r="B156" t="s">
        <v>162</v>
      </c>
      <c r="C156" t="s">
        <v>71</v>
      </c>
      <c r="D156" s="184">
        <v>34.6</v>
      </c>
    </row>
    <row r="157" spans="1:4" x14ac:dyDescent="0.25">
      <c r="A157">
        <v>21114</v>
      </c>
      <c r="B157" t="s">
        <v>163</v>
      </c>
      <c r="C157" t="s">
        <v>10</v>
      </c>
      <c r="D157" s="184">
        <v>39.450000000000003</v>
      </c>
    </row>
    <row r="158" spans="1:4" x14ac:dyDescent="0.25">
      <c r="A158">
        <v>119</v>
      </c>
      <c r="B158" t="s">
        <v>164</v>
      </c>
      <c r="C158" t="s">
        <v>10</v>
      </c>
      <c r="D158" s="184">
        <v>10</v>
      </c>
    </row>
    <row r="159" spans="1:4" x14ac:dyDescent="0.25">
      <c r="A159">
        <v>122</v>
      </c>
      <c r="B159" t="s">
        <v>165</v>
      </c>
      <c r="C159" t="s">
        <v>10</v>
      </c>
      <c r="D159" s="184">
        <v>76.94</v>
      </c>
    </row>
    <row r="160" spans="1:4" x14ac:dyDescent="0.25">
      <c r="A160">
        <v>20080</v>
      </c>
      <c r="B160" t="s">
        <v>166</v>
      </c>
      <c r="C160" t="s">
        <v>10</v>
      </c>
      <c r="D160" s="184">
        <v>25.11</v>
      </c>
    </row>
    <row r="161" spans="1:4" x14ac:dyDescent="0.25">
      <c r="A161">
        <v>124</v>
      </c>
      <c r="B161" t="s">
        <v>167</v>
      </c>
      <c r="C161" t="s">
        <v>73</v>
      </c>
      <c r="D161" s="184">
        <v>13.34</v>
      </c>
    </row>
    <row r="162" spans="1:4" x14ac:dyDescent="0.25">
      <c r="A162">
        <v>7334</v>
      </c>
      <c r="B162" t="s">
        <v>168</v>
      </c>
      <c r="C162" t="s">
        <v>73</v>
      </c>
      <c r="D162" s="184">
        <v>26.6</v>
      </c>
    </row>
    <row r="163" spans="1:4" x14ac:dyDescent="0.25">
      <c r="A163">
        <v>123</v>
      </c>
      <c r="B163" t="s">
        <v>169</v>
      </c>
      <c r="C163" t="s">
        <v>73</v>
      </c>
      <c r="D163" s="184">
        <v>5.46</v>
      </c>
    </row>
    <row r="164" spans="1:4" x14ac:dyDescent="0.25">
      <c r="A164">
        <v>127</v>
      </c>
      <c r="B164" t="s">
        <v>170</v>
      </c>
      <c r="C164" t="s">
        <v>73</v>
      </c>
      <c r="D164" s="184">
        <v>13.03</v>
      </c>
    </row>
    <row r="165" spans="1:4" x14ac:dyDescent="0.25">
      <c r="A165">
        <v>41373</v>
      </c>
      <c r="B165" t="s">
        <v>171</v>
      </c>
      <c r="C165" t="s">
        <v>73</v>
      </c>
      <c r="D165" s="184">
        <v>18.16</v>
      </c>
    </row>
    <row r="166" spans="1:4" x14ac:dyDescent="0.25">
      <c r="A166">
        <v>133</v>
      </c>
      <c r="B166" t="s">
        <v>172</v>
      </c>
      <c r="C166" t="s">
        <v>73</v>
      </c>
      <c r="D166" s="184">
        <v>5.41</v>
      </c>
    </row>
    <row r="167" spans="1:4" x14ac:dyDescent="0.25">
      <c r="A167">
        <v>43617</v>
      </c>
      <c r="B167" t="s">
        <v>173</v>
      </c>
      <c r="C167" t="s">
        <v>73</v>
      </c>
      <c r="D167" s="184">
        <v>6.05</v>
      </c>
    </row>
    <row r="168" spans="1:4" x14ac:dyDescent="0.25">
      <c r="A168">
        <v>132</v>
      </c>
      <c r="B168" t="s">
        <v>174</v>
      </c>
      <c r="C168" t="s">
        <v>73</v>
      </c>
      <c r="D168" s="184">
        <v>5.61</v>
      </c>
    </row>
    <row r="169" spans="1:4" x14ac:dyDescent="0.25">
      <c r="A169">
        <v>43618</v>
      </c>
      <c r="B169" t="s">
        <v>175</v>
      </c>
      <c r="C169" t="s">
        <v>71</v>
      </c>
      <c r="D169" s="184">
        <v>14.13</v>
      </c>
    </row>
    <row r="170" spans="1:4" x14ac:dyDescent="0.25">
      <c r="A170">
        <v>37476</v>
      </c>
      <c r="B170" t="s">
        <v>176</v>
      </c>
      <c r="C170" t="s">
        <v>10</v>
      </c>
      <c r="D170" s="66">
        <v>3261.17</v>
      </c>
    </row>
    <row r="171" spans="1:4" x14ac:dyDescent="0.25">
      <c r="A171">
        <v>37478</v>
      </c>
      <c r="B171" t="s">
        <v>177</v>
      </c>
      <c r="C171" t="s">
        <v>10</v>
      </c>
      <c r="D171" s="66">
        <v>4084.7</v>
      </c>
    </row>
    <row r="172" spans="1:4" x14ac:dyDescent="0.25">
      <c r="A172">
        <v>37477</v>
      </c>
      <c r="B172" t="s">
        <v>178</v>
      </c>
      <c r="C172" t="s">
        <v>10</v>
      </c>
      <c r="D172" s="66">
        <v>5534.11</v>
      </c>
    </row>
    <row r="173" spans="1:4" x14ac:dyDescent="0.25">
      <c r="A173">
        <v>37479</v>
      </c>
      <c r="B173" t="s">
        <v>179</v>
      </c>
      <c r="C173" t="s">
        <v>10</v>
      </c>
      <c r="D173" s="66">
        <v>6563.52</v>
      </c>
    </row>
    <row r="174" spans="1:4" x14ac:dyDescent="0.25">
      <c r="A174">
        <v>4319</v>
      </c>
      <c r="B174" t="s">
        <v>180</v>
      </c>
      <c r="C174" t="s">
        <v>10</v>
      </c>
      <c r="D174" s="184">
        <v>1.72</v>
      </c>
    </row>
    <row r="175" spans="1:4" x14ac:dyDescent="0.25">
      <c r="A175">
        <v>42409</v>
      </c>
      <c r="B175" t="s">
        <v>181</v>
      </c>
      <c r="C175" t="s">
        <v>71</v>
      </c>
      <c r="D175" s="184">
        <v>8.89</v>
      </c>
    </row>
    <row r="176" spans="1:4" x14ac:dyDescent="0.25">
      <c r="A176">
        <v>40553</v>
      </c>
      <c r="B176" t="s">
        <v>182</v>
      </c>
      <c r="C176" t="s">
        <v>183</v>
      </c>
      <c r="D176" s="184">
        <v>40.58</v>
      </c>
    </row>
    <row r="177" spans="1:4" x14ac:dyDescent="0.25">
      <c r="A177">
        <v>6114</v>
      </c>
      <c r="B177" t="s">
        <v>184</v>
      </c>
      <c r="C177" t="s">
        <v>185</v>
      </c>
      <c r="D177" s="184">
        <v>11.83</v>
      </c>
    </row>
    <row r="178" spans="1:4" x14ac:dyDescent="0.25">
      <c r="A178">
        <v>40912</v>
      </c>
      <c r="B178" t="s">
        <v>186</v>
      </c>
      <c r="C178" t="s">
        <v>187</v>
      </c>
      <c r="D178" s="66">
        <v>2094.4499999999998</v>
      </c>
    </row>
    <row r="179" spans="1:4" x14ac:dyDescent="0.25">
      <c r="A179">
        <v>247</v>
      </c>
      <c r="B179" t="s">
        <v>188</v>
      </c>
      <c r="C179" t="s">
        <v>185</v>
      </c>
      <c r="D179" s="184">
        <v>11.58</v>
      </c>
    </row>
    <row r="180" spans="1:4" x14ac:dyDescent="0.25">
      <c r="A180">
        <v>40919</v>
      </c>
      <c r="B180" t="s">
        <v>189</v>
      </c>
      <c r="C180" t="s">
        <v>187</v>
      </c>
      <c r="D180" s="66">
        <v>2046.78</v>
      </c>
    </row>
    <row r="181" spans="1:4" x14ac:dyDescent="0.25">
      <c r="A181">
        <v>40984</v>
      </c>
      <c r="B181" t="s">
        <v>190</v>
      </c>
      <c r="C181" t="s">
        <v>187</v>
      </c>
      <c r="D181" s="66">
        <v>1504.49</v>
      </c>
    </row>
    <row r="182" spans="1:4" x14ac:dyDescent="0.25">
      <c r="A182">
        <v>44499</v>
      </c>
      <c r="B182" t="s">
        <v>191</v>
      </c>
      <c r="C182" t="s">
        <v>185</v>
      </c>
      <c r="D182" s="184">
        <v>8.51</v>
      </c>
    </row>
    <row r="183" spans="1:4" x14ac:dyDescent="0.25">
      <c r="A183">
        <v>248</v>
      </c>
      <c r="B183" t="s">
        <v>192</v>
      </c>
      <c r="C183" t="s">
        <v>185</v>
      </c>
      <c r="D183" s="184">
        <v>11.83</v>
      </c>
    </row>
    <row r="184" spans="1:4" x14ac:dyDescent="0.25">
      <c r="A184">
        <v>41086</v>
      </c>
      <c r="B184" t="s">
        <v>193</v>
      </c>
      <c r="C184" t="s">
        <v>187</v>
      </c>
      <c r="D184" s="66">
        <v>2094.4499999999998</v>
      </c>
    </row>
    <row r="185" spans="1:4" x14ac:dyDescent="0.25">
      <c r="A185">
        <v>34466</v>
      </c>
      <c r="B185" t="s">
        <v>194</v>
      </c>
      <c r="C185" t="s">
        <v>185</v>
      </c>
      <c r="D185" s="184">
        <v>12.82</v>
      </c>
    </row>
    <row r="186" spans="1:4" x14ac:dyDescent="0.25">
      <c r="A186">
        <v>41083</v>
      </c>
      <c r="B186" t="s">
        <v>195</v>
      </c>
      <c r="C186" t="s">
        <v>187</v>
      </c>
      <c r="D186" s="66">
        <v>2268.0700000000002</v>
      </c>
    </row>
    <row r="187" spans="1:4" x14ac:dyDescent="0.25">
      <c r="A187">
        <v>252</v>
      </c>
      <c r="B187" t="s">
        <v>196</v>
      </c>
      <c r="C187" t="s">
        <v>185</v>
      </c>
      <c r="D187" s="184">
        <v>12.82</v>
      </c>
    </row>
    <row r="188" spans="1:4" x14ac:dyDescent="0.25">
      <c r="A188">
        <v>40909</v>
      </c>
      <c r="B188" t="s">
        <v>197</v>
      </c>
      <c r="C188" t="s">
        <v>187</v>
      </c>
      <c r="D188" s="66">
        <v>2268.0700000000002</v>
      </c>
    </row>
    <row r="189" spans="1:4" x14ac:dyDescent="0.25">
      <c r="A189">
        <v>242</v>
      </c>
      <c r="B189" t="s">
        <v>198</v>
      </c>
      <c r="C189" t="s">
        <v>185</v>
      </c>
      <c r="D189" s="184">
        <v>12.82</v>
      </c>
    </row>
    <row r="190" spans="1:4" x14ac:dyDescent="0.25">
      <c r="A190">
        <v>41085</v>
      </c>
      <c r="B190" t="s">
        <v>199</v>
      </c>
      <c r="C190" t="s">
        <v>187</v>
      </c>
      <c r="D190" s="66">
        <v>2266.7600000000002</v>
      </c>
    </row>
    <row r="191" spans="1:4" x14ac:dyDescent="0.25">
      <c r="A191">
        <v>427</v>
      </c>
      <c r="B191" t="s">
        <v>200</v>
      </c>
      <c r="C191" t="s">
        <v>10</v>
      </c>
      <c r="D191" s="184">
        <v>8.73</v>
      </c>
    </row>
    <row r="192" spans="1:4" x14ac:dyDescent="0.25">
      <c r="A192">
        <v>417</v>
      </c>
      <c r="B192" t="s">
        <v>201</v>
      </c>
      <c r="C192" t="s">
        <v>10</v>
      </c>
      <c r="D192" s="184">
        <v>4.1100000000000003</v>
      </c>
    </row>
    <row r="193" spans="1:4" x14ac:dyDescent="0.25">
      <c r="A193">
        <v>11273</v>
      </c>
      <c r="B193" t="s">
        <v>202</v>
      </c>
      <c r="C193" t="s">
        <v>10</v>
      </c>
      <c r="D193" s="184">
        <v>12.77</v>
      </c>
    </row>
    <row r="194" spans="1:4" x14ac:dyDescent="0.25">
      <c r="A194">
        <v>11272</v>
      </c>
      <c r="B194" t="s">
        <v>203</v>
      </c>
      <c r="C194" t="s">
        <v>10</v>
      </c>
      <c r="D194" s="184">
        <v>7.71</v>
      </c>
    </row>
    <row r="195" spans="1:4" x14ac:dyDescent="0.25">
      <c r="A195">
        <v>11275</v>
      </c>
      <c r="B195" t="s">
        <v>204</v>
      </c>
      <c r="C195" t="s">
        <v>10</v>
      </c>
      <c r="D195" s="184">
        <v>3.09</v>
      </c>
    </row>
    <row r="196" spans="1:4" x14ac:dyDescent="0.25">
      <c r="A196">
        <v>11274</v>
      </c>
      <c r="B196" t="s">
        <v>205</v>
      </c>
      <c r="C196" t="s">
        <v>10</v>
      </c>
      <c r="D196" s="184">
        <v>2.36</v>
      </c>
    </row>
    <row r="197" spans="1:4" x14ac:dyDescent="0.25">
      <c r="A197">
        <v>38470</v>
      </c>
      <c r="B197" t="s">
        <v>206</v>
      </c>
      <c r="C197" t="s">
        <v>10</v>
      </c>
      <c r="D197" s="184">
        <v>41.6</v>
      </c>
    </row>
    <row r="198" spans="1:4" x14ac:dyDescent="0.25">
      <c r="A198">
        <v>38547</v>
      </c>
      <c r="B198" t="s">
        <v>207</v>
      </c>
      <c r="C198" t="s">
        <v>10</v>
      </c>
      <c r="D198" s="184">
        <v>113.52</v>
      </c>
    </row>
    <row r="199" spans="1:4" x14ac:dyDescent="0.25">
      <c r="A199">
        <v>38469</v>
      </c>
      <c r="B199" t="s">
        <v>208</v>
      </c>
      <c r="C199" t="s">
        <v>10</v>
      </c>
      <c r="D199" s="184">
        <v>122.06</v>
      </c>
    </row>
    <row r="200" spans="1:4" x14ac:dyDescent="0.25">
      <c r="A200">
        <v>38467</v>
      </c>
      <c r="B200" t="s">
        <v>209</v>
      </c>
      <c r="C200" t="s">
        <v>10</v>
      </c>
      <c r="D200" s="184">
        <v>68.680000000000007</v>
      </c>
    </row>
    <row r="201" spans="1:4" x14ac:dyDescent="0.25">
      <c r="A201">
        <v>38468</v>
      </c>
      <c r="B201" t="s">
        <v>210</v>
      </c>
      <c r="C201" t="s">
        <v>10</v>
      </c>
      <c r="D201" s="184">
        <v>75.58</v>
      </c>
    </row>
    <row r="202" spans="1:4" x14ac:dyDescent="0.25">
      <c r="A202">
        <v>38471</v>
      </c>
      <c r="B202" t="s">
        <v>211</v>
      </c>
      <c r="C202" t="s">
        <v>10</v>
      </c>
      <c r="D202" s="184">
        <v>98.15</v>
      </c>
    </row>
    <row r="203" spans="1:4" x14ac:dyDescent="0.25">
      <c r="A203">
        <v>37370</v>
      </c>
      <c r="B203" t="s">
        <v>212</v>
      </c>
      <c r="C203" t="s">
        <v>185</v>
      </c>
      <c r="D203" s="184">
        <v>1.52</v>
      </c>
    </row>
    <row r="204" spans="1:4" x14ac:dyDescent="0.25">
      <c r="A204">
        <v>40862</v>
      </c>
      <c r="B204" t="s">
        <v>213</v>
      </c>
      <c r="C204" t="s">
        <v>187</v>
      </c>
      <c r="D204" s="184">
        <v>286.18</v>
      </c>
    </row>
    <row r="205" spans="1:4" x14ac:dyDescent="0.25">
      <c r="A205">
        <v>10658</v>
      </c>
      <c r="B205" t="s">
        <v>214</v>
      </c>
      <c r="C205" t="s">
        <v>10</v>
      </c>
      <c r="D205" s="66">
        <v>7309.5</v>
      </c>
    </row>
    <row r="206" spans="1:4" x14ac:dyDescent="0.25">
      <c r="A206">
        <v>253</v>
      </c>
      <c r="B206" t="s">
        <v>215</v>
      </c>
      <c r="C206" t="s">
        <v>185</v>
      </c>
      <c r="D206" s="184">
        <v>15.93</v>
      </c>
    </row>
    <row r="207" spans="1:4" x14ac:dyDescent="0.25">
      <c r="A207">
        <v>40809</v>
      </c>
      <c r="B207" t="s">
        <v>216</v>
      </c>
      <c r="C207" t="s">
        <v>187</v>
      </c>
      <c r="D207" s="66">
        <v>2814.94</v>
      </c>
    </row>
    <row r="208" spans="1:4" x14ac:dyDescent="0.25">
      <c r="A208">
        <v>42428</v>
      </c>
      <c r="B208" t="s">
        <v>217</v>
      </c>
      <c r="C208" t="s">
        <v>10</v>
      </c>
      <c r="D208" s="66">
        <v>2230</v>
      </c>
    </row>
    <row r="209" spans="1:4" x14ac:dyDescent="0.25">
      <c r="A209">
        <v>583</v>
      </c>
      <c r="B209" t="s">
        <v>218</v>
      </c>
      <c r="C209" t="s">
        <v>71</v>
      </c>
      <c r="D209" s="184">
        <v>46.64</v>
      </c>
    </row>
    <row r="210" spans="1:4" x14ac:dyDescent="0.25">
      <c r="A210">
        <v>301</v>
      </c>
      <c r="B210" t="s">
        <v>219</v>
      </c>
      <c r="C210" t="s">
        <v>10</v>
      </c>
      <c r="D210" s="184">
        <v>4.84</v>
      </c>
    </row>
    <row r="211" spans="1:4" x14ac:dyDescent="0.25">
      <c r="A211">
        <v>296</v>
      </c>
      <c r="B211" t="s">
        <v>220</v>
      </c>
      <c r="C211" t="s">
        <v>10</v>
      </c>
      <c r="D211" s="184">
        <v>2.73</v>
      </c>
    </row>
    <row r="212" spans="1:4" x14ac:dyDescent="0.25">
      <c r="A212">
        <v>297</v>
      </c>
      <c r="B212" t="s">
        <v>221</v>
      </c>
      <c r="C212" t="s">
        <v>10</v>
      </c>
      <c r="D212" s="184">
        <v>4.0199999999999996</v>
      </c>
    </row>
    <row r="213" spans="1:4" x14ac:dyDescent="0.25">
      <c r="A213">
        <v>299</v>
      </c>
      <c r="B213" t="s">
        <v>222</v>
      </c>
      <c r="C213" t="s">
        <v>10</v>
      </c>
      <c r="D213" s="184">
        <v>5.68</v>
      </c>
    </row>
    <row r="214" spans="1:4" x14ac:dyDescent="0.25">
      <c r="A214">
        <v>300</v>
      </c>
      <c r="B214" t="s">
        <v>223</v>
      </c>
      <c r="C214" t="s">
        <v>10</v>
      </c>
      <c r="D214" s="184">
        <v>19.649999999999999</v>
      </c>
    </row>
    <row r="215" spans="1:4" x14ac:dyDescent="0.25">
      <c r="A215">
        <v>20085</v>
      </c>
      <c r="B215" t="s">
        <v>224</v>
      </c>
      <c r="C215" t="s">
        <v>10</v>
      </c>
      <c r="D215" s="184">
        <v>3.59</v>
      </c>
    </row>
    <row r="216" spans="1:4" x14ac:dyDescent="0.25">
      <c r="A216">
        <v>298</v>
      </c>
      <c r="B216" t="s">
        <v>225</v>
      </c>
      <c r="C216" t="s">
        <v>10</v>
      </c>
      <c r="D216" s="184">
        <v>4.3600000000000003</v>
      </c>
    </row>
    <row r="217" spans="1:4" x14ac:dyDescent="0.25">
      <c r="A217">
        <v>311</v>
      </c>
      <c r="B217" t="s">
        <v>226</v>
      </c>
      <c r="C217" t="s">
        <v>10</v>
      </c>
      <c r="D217" s="184">
        <v>16.2</v>
      </c>
    </row>
    <row r="218" spans="1:4" x14ac:dyDescent="0.25">
      <c r="A218">
        <v>318</v>
      </c>
      <c r="B218" t="s">
        <v>227</v>
      </c>
      <c r="C218" t="s">
        <v>10</v>
      </c>
      <c r="D218" s="184">
        <v>32.630000000000003</v>
      </c>
    </row>
    <row r="219" spans="1:4" x14ac:dyDescent="0.25">
      <c r="A219">
        <v>319</v>
      </c>
      <c r="B219" t="s">
        <v>228</v>
      </c>
      <c r="C219" t="s">
        <v>10</v>
      </c>
      <c r="D219" s="184">
        <v>51.16</v>
      </c>
    </row>
    <row r="220" spans="1:4" x14ac:dyDescent="0.25">
      <c r="A220">
        <v>303</v>
      </c>
      <c r="B220" t="s">
        <v>229</v>
      </c>
      <c r="C220" t="s">
        <v>10</v>
      </c>
      <c r="D220" s="184">
        <v>5.36</v>
      </c>
    </row>
    <row r="221" spans="1:4" x14ac:dyDescent="0.25">
      <c r="A221">
        <v>305</v>
      </c>
      <c r="B221" t="s">
        <v>230</v>
      </c>
      <c r="C221" t="s">
        <v>10</v>
      </c>
      <c r="D221" s="184">
        <v>16.87</v>
      </c>
    </row>
    <row r="222" spans="1:4" x14ac:dyDescent="0.25">
      <c r="A222">
        <v>306</v>
      </c>
      <c r="B222" t="s">
        <v>231</v>
      </c>
      <c r="C222" t="s">
        <v>10</v>
      </c>
      <c r="D222" s="184">
        <v>25.58</v>
      </c>
    </row>
    <row r="223" spans="1:4" x14ac:dyDescent="0.25">
      <c r="A223">
        <v>307</v>
      </c>
      <c r="B223" t="s">
        <v>232</v>
      </c>
      <c r="C223" t="s">
        <v>10</v>
      </c>
      <c r="D223" s="184">
        <v>64.63</v>
      </c>
    </row>
    <row r="224" spans="1:4" x14ac:dyDescent="0.25">
      <c r="A224">
        <v>309</v>
      </c>
      <c r="B224" t="s">
        <v>233</v>
      </c>
      <c r="C224" t="s">
        <v>10</v>
      </c>
      <c r="D224" s="184">
        <v>105.87</v>
      </c>
    </row>
    <row r="225" spans="1:4" x14ac:dyDescent="0.25">
      <c r="A225">
        <v>310</v>
      </c>
      <c r="B225" t="s">
        <v>234</v>
      </c>
      <c r="C225" t="s">
        <v>10</v>
      </c>
      <c r="D225" s="184">
        <v>146.72999999999999</v>
      </c>
    </row>
    <row r="226" spans="1:4" x14ac:dyDescent="0.25">
      <c r="A226">
        <v>328</v>
      </c>
      <c r="B226" t="s">
        <v>235</v>
      </c>
      <c r="C226" t="s">
        <v>10</v>
      </c>
      <c r="D226" s="184">
        <v>12.83</v>
      </c>
    </row>
    <row r="227" spans="1:4" x14ac:dyDescent="0.25">
      <c r="A227">
        <v>325</v>
      </c>
      <c r="B227" t="s">
        <v>236</v>
      </c>
      <c r="C227" t="s">
        <v>10</v>
      </c>
      <c r="D227" s="184">
        <v>3.78</v>
      </c>
    </row>
    <row r="228" spans="1:4" x14ac:dyDescent="0.25">
      <c r="A228">
        <v>20326</v>
      </c>
      <c r="B228" t="s">
        <v>237</v>
      </c>
      <c r="C228" t="s">
        <v>10</v>
      </c>
      <c r="D228" s="184">
        <v>6.92</v>
      </c>
    </row>
    <row r="229" spans="1:4" x14ac:dyDescent="0.25">
      <c r="A229">
        <v>329</v>
      </c>
      <c r="B229" t="s">
        <v>238</v>
      </c>
      <c r="C229" t="s">
        <v>10</v>
      </c>
      <c r="D229" s="184">
        <v>10.73</v>
      </c>
    </row>
    <row r="230" spans="1:4" x14ac:dyDescent="0.25">
      <c r="A230">
        <v>308</v>
      </c>
      <c r="B230" t="s">
        <v>239</v>
      </c>
      <c r="C230" t="s">
        <v>10</v>
      </c>
      <c r="D230" s="184">
        <v>144.24</v>
      </c>
    </row>
    <row r="231" spans="1:4" x14ac:dyDescent="0.25">
      <c r="A231">
        <v>39642</v>
      </c>
      <c r="B231" t="s">
        <v>240</v>
      </c>
      <c r="C231" t="s">
        <v>10</v>
      </c>
      <c r="D231" s="184">
        <v>4.75</v>
      </c>
    </row>
    <row r="232" spans="1:4" x14ac:dyDescent="0.25">
      <c r="A232">
        <v>39641</v>
      </c>
      <c r="B232" t="s">
        <v>241</v>
      </c>
      <c r="C232" t="s">
        <v>10</v>
      </c>
      <c r="D232" s="184">
        <v>4.17</v>
      </c>
    </row>
    <row r="233" spans="1:4" x14ac:dyDescent="0.25">
      <c r="A233">
        <v>39643</v>
      </c>
      <c r="B233" t="s">
        <v>242</v>
      </c>
      <c r="C233" t="s">
        <v>10</v>
      </c>
      <c r="D233" s="184">
        <v>5.58</v>
      </c>
    </row>
    <row r="234" spans="1:4" x14ac:dyDescent="0.25">
      <c r="A234">
        <v>39644</v>
      </c>
      <c r="B234" t="s">
        <v>243</v>
      </c>
      <c r="C234" t="s">
        <v>10</v>
      </c>
      <c r="D234" s="184">
        <v>8.65</v>
      </c>
    </row>
    <row r="235" spans="1:4" x14ac:dyDescent="0.25">
      <c r="A235">
        <v>39645</v>
      </c>
      <c r="B235" t="s">
        <v>244</v>
      </c>
      <c r="C235" t="s">
        <v>10</v>
      </c>
      <c r="D235" s="184">
        <v>9.48</v>
      </c>
    </row>
    <row r="236" spans="1:4" x14ac:dyDescent="0.25">
      <c r="A236">
        <v>41610</v>
      </c>
      <c r="B236" t="s">
        <v>245</v>
      </c>
      <c r="C236" t="s">
        <v>10</v>
      </c>
      <c r="D236" s="184">
        <v>605.03</v>
      </c>
    </row>
    <row r="237" spans="1:4" x14ac:dyDescent="0.25">
      <c r="A237">
        <v>41611</v>
      </c>
      <c r="B237" t="s">
        <v>246</v>
      </c>
      <c r="C237" t="s">
        <v>10</v>
      </c>
      <c r="D237" s="184">
        <v>953.64</v>
      </c>
    </row>
    <row r="238" spans="1:4" x14ac:dyDescent="0.25">
      <c r="A238">
        <v>41612</v>
      </c>
      <c r="B238" t="s">
        <v>247</v>
      </c>
      <c r="C238" t="s">
        <v>10</v>
      </c>
      <c r="D238" s="66">
        <v>1339.05</v>
      </c>
    </row>
    <row r="239" spans="1:4" x14ac:dyDescent="0.25">
      <c r="A239">
        <v>41637</v>
      </c>
      <c r="B239" t="s">
        <v>248</v>
      </c>
      <c r="C239" t="s">
        <v>10</v>
      </c>
      <c r="D239" s="184">
        <v>125.17</v>
      </c>
    </row>
    <row r="240" spans="1:4" x14ac:dyDescent="0.25">
      <c r="A240">
        <v>41638</v>
      </c>
      <c r="B240" t="s">
        <v>249</v>
      </c>
      <c r="C240" t="s">
        <v>10</v>
      </c>
      <c r="D240" s="184">
        <v>163.05000000000001</v>
      </c>
    </row>
    <row r="241" spans="1:4" x14ac:dyDescent="0.25">
      <c r="A241">
        <v>41639</v>
      </c>
      <c r="B241" t="s">
        <v>250</v>
      </c>
      <c r="C241" t="s">
        <v>10</v>
      </c>
      <c r="D241" s="184">
        <v>394.47</v>
      </c>
    </row>
    <row r="242" spans="1:4" x14ac:dyDescent="0.25">
      <c r="A242">
        <v>11789</v>
      </c>
      <c r="B242" t="s">
        <v>251</v>
      </c>
      <c r="C242" t="s">
        <v>10</v>
      </c>
      <c r="D242" s="184">
        <v>1.1599999999999999</v>
      </c>
    </row>
    <row r="243" spans="1:4" x14ac:dyDescent="0.25">
      <c r="A243">
        <v>20975</v>
      </c>
      <c r="B243" t="s">
        <v>252</v>
      </c>
      <c r="C243" t="s">
        <v>10</v>
      </c>
      <c r="D243" s="184">
        <v>10.68</v>
      </c>
    </row>
    <row r="244" spans="1:4" x14ac:dyDescent="0.25">
      <c r="A244">
        <v>20976</v>
      </c>
      <c r="B244" t="s">
        <v>253</v>
      </c>
      <c r="C244" t="s">
        <v>10</v>
      </c>
      <c r="D244" s="184">
        <v>16.14</v>
      </c>
    </row>
    <row r="245" spans="1:4" x14ac:dyDescent="0.25">
      <c r="A245">
        <v>40340</v>
      </c>
      <c r="B245" t="s">
        <v>254</v>
      </c>
      <c r="C245" t="s">
        <v>10</v>
      </c>
      <c r="D245" s="184">
        <v>35.6</v>
      </c>
    </row>
    <row r="246" spans="1:4" x14ac:dyDescent="0.25">
      <c r="A246">
        <v>40341</v>
      </c>
      <c r="B246" t="s">
        <v>255</v>
      </c>
      <c r="C246" t="s">
        <v>10</v>
      </c>
      <c r="D246" s="184">
        <v>42.49</v>
      </c>
    </row>
    <row r="247" spans="1:4" x14ac:dyDescent="0.25">
      <c r="A247">
        <v>40342</v>
      </c>
      <c r="B247" t="s">
        <v>256</v>
      </c>
      <c r="C247" t="s">
        <v>10</v>
      </c>
      <c r="D247" s="184">
        <v>50.68</v>
      </c>
    </row>
    <row r="248" spans="1:4" x14ac:dyDescent="0.25">
      <c r="A248">
        <v>40343</v>
      </c>
      <c r="B248" t="s">
        <v>257</v>
      </c>
      <c r="C248" t="s">
        <v>10</v>
      </c>
      <c r="D248" s="184">
        <v>60.11</v>
      </c>
    </row>
    <row r="249" spans="1:4" x14ac:dyDescent="0.25">
      <c r="A249">
        <v>40344</v>
      </c>
      <c r="B249" t="s">
        <v>258</v>
      </c>
      <c r="C249" t="s">
        <v>10</v>
      </c>
      <c r="D249" s="184">
        <v>81.94</v>
      </c>
    </row>
    <row r="250" spans="1:4" x14ac:dyDescent="0.25">
      <c r="A250">
        <v>40345</v>
      </c>
      <c r="B250" t="s">
        <v>259</v>
      </c>
      <c r="C250" t="s">
        <v>10</v>
      </c>
      <c r="D250" s="184">
        <v>100.97</v>
      </c>
    </row>
    <row r="251" spans="1:4" x14ac:dyDescent="0.25">
      <c r="A251">
        <v>40346</v>
      </c>
      <c r="B251" t="s">
        <v>260</v>
      </c>
      <c r="C251" t="s">
        <v>10</v>
      </c>
      <c r="D251" s="184">
        <v>117.12</v>
      </c>
    </row>
    <row r="252" spans="1:4" x14ac:dyDescent="0.25">
      <c r="A252">
        <v>40347</v>
      </c>
      <c r="B252" t="s">
        <v>261</v>
      </c>
      <c r="C252" t="s">
        <v>10</v>
      </c>
      <c r="D252" s="184">
        <v>147.16</v>
      </c>
    </row>
    <row r="253" spans="1:4" x14ac:dyDescent="0.25">
      <c r="A253">
        <v>6138</v>
      </c>
      <c r="B253" t="s">
        <v>262</v>
      </c>
      <c r="C253" t="s">
        <v>10</v>
      </c>
      <c r="D253" s="184">
        <v>11.55</v>
      </c>
    </row>
    <row r="254" spans="1:4" x14ac:dyDescent="0.25">
      <c r="A254">
        <v>38840</v>
      </c>
      <c r="B254" t="s">
        <v>263</v>
      </c>
      <c r="C254" t="s">
        <v>10</v>
      </c>
      <c r="D254" s="184">
        <v>3.12</v>
      </c>
    </row>
    <row r="255" spans="1:4" x14ac:dyDescent="0.25">
      <c r="A255">
        <v>38841</v>
      </c>
      <c r="B255" t="s">
        <v>264</v>
      </c>
      <c r="C255" t="s">
        <v>10</v>
      </c>
      <c r="D255" s="184">
        <v>3.46</v>
      </c>
    </row>
    <row r="256" spans="1:4" x14ac:dyDescent="0.25">
      <c r="A256">
        <v>38842</v>
      </c>
      <c r="B256" t="s">
        <v>265</v>
      </c>
      <c r="C256" t="s">
        <v>10</v>
      </c>
      <c r="D256" s="184">
        <v>6.83</v>
      </c>
    </row>
    <row r="257" spans="1:4" x14ac:dyDescent="0.25">
      <c r="A257">
        <v>38843</v>
      </c>
      <c r="B257" t="s">
        <v>266</v>
      </c>
      <c r="C257" t="s">
        <v>10</v>
      </c>
      <c r="D257" s="184">
        <v>10.68</v>
      </c>
    </row>
    <row r="258" spans="1:4" x14ac:dyDescent="0.25">
      <c r="A258">
        <v>43424</v>
      </c>
      <c r="B258" t="s">
        <v>267</v>
      </c>
      <c r="C258" t="s">
        <v>10</v>
      </c>
      <c r="D258" s="184">
        <v>506.91</v>
      </c>
    </row>
    <row r="259" spans="1:4" x14ac:dyDescent="0.25">
      <c r="A259">
        <v>43426</v>
      </c>
      <c r="B259" t="s">
        <v>268</v>
      </c>
      <c r="C259" t="s">
        <v>10</v>
      </c>
      <c r="D259" s="66">
        <v>1748.35</v>
      </c>
    </row>
    <row r="260" spans="1:4" x14ac:dyDescent="0.25">
      <c r="A260">
        <v>12565</v>
      </c>
      <c r="B260" t="s">
        <v>269</v>
      </c>
      <c r="C260" t="s">
        <v>10</v>
      </c>
      <c r="D260" s="184">
        <v>613.12</v>
      </c>
    </row>
    <row r="261" spans="1:4" x14ac:dyDescent="0.25">
      <c r="A261">
        <v>12567</v>
      </c>
      <c r="B261" t="s">
        <v>270</v>
      </c>
      <c r="C261" t="s">
        <v>10</v>
      </c>
      <c r="D261" s="184">
        <v>823.52</v>
      </c>
    </row>
    <row r="262" spans="1:4" x14ac:dyDescent="0.25">
      <c r="A262">
        <v>12568</v>
      </c>
      <c r="B262" t="s">
        <v>271</v>
      </c>
      <c r="C262" t="s">
        <v>10</v>
      </c>
      <c r="D262" s="66">
        <v>1152.94</v>
      </c>
    </row>
    <row r="263" spans="1:4" x14ac:dyDescent="0.25">
      <c r="A263">
        <v>43441</v>
      </c>
      <c r="B263" t="s">
        <v>272</v>
      </c>
      <c r="C263" t="s">
        <v>10</v>
      </c>
      <c r="D263" s="184">
        <v>148.22999999999999</v>
      </c>
    </row>
    <row r="264" spans="1:4" x14ac:dyDescent="0.25">
      <c r="A264">
        <v>43423</v>
      </c>
      <c r="B264" t="s">
        <v>273</v>
      </c>
      <c r="C264" t="s">
        <v>10</v>
      </c>
      <c r="D264" s="184">
        <v>69.17</v>
      </c>
    </row>
    <row r="265" spans="1:4" x14ac:dyDescent="0.25">
      <c r="A265">
        <v>12532</v>
      </c>
      <c r="B265" t="s">
        <v>274</v>
      </c>
      <c r="C265" t="s">
        <v>10</v>
      </c>
      <c r="D265" s="184">
        <v>106.68</v>
      </c>
    </row>
    <row r="266" spans="1:4" x14ac:dyDescent="0.25">
      <c r="A266">
        <v>43444</v>
      </c>
      <c r="B266" t="s">
        <v>275</v>
      </c>
      <c r="C266" t="s">
        <v>10</v>
      </c>
      <c r="D266" s="184">
        <v>358.23</v>
      </c>
    </row>
    <row r="267" spans="1:4" x14ac:dyDescent="0.25">
      <c r="A267">
        <v>12551</v>
      </c>
      <c r="B267" t="s">
        <v>276</v>
      </c>
      <c r="C267" t="s">
        <v>10</v>
      </c>
      <c r="D267" s="184">
        <v>255.59</v>
      </c>
    </row>
    <row r="268" spans="1:4" x14ac:dyDescent="0.25">
      <c r="A268">
        <v>43442</v>
      </c>
      <c r="B268" t="s">
        <v>277</v>
      </c>
      <c r="C268" t="s">
        <v>10</v>
      </c>
      <c r="D268" s="184">
        <v>197.64</v>
      </c>
    </row>
    <row r="269" spans="1:4" x14ac:dyDescent="0.25">
      <c r="A269">
        <v>43443</v>
      </c>
      <c r="B269" t="s">
        <v>278</v>
      </c>
      <c r="C269" t="s">
        <v>10</v>
      </c>
      <c r="D269" s="184">
        <v>259.41000000000003</v>
      </c>
    </row>
    <row r="270" spans="1:4" x14ac:dyDescent="0.25">
      <c r="A270">
        <v>12544</v>
      </c>
      <c r="B270" t="s">
        <v>279</v>
      </c>
      <c r="C270" t="s">
        <v>10</v>
      </c>
      <c r="D270" s="184">
        <v>139.99</v>
      </c>
    </row>
    <row r="271" spans="1:4" x14ac:dyDescent="0.25">
      <c r="A271">
        <v>12547</v>
      </c>
      <c r="B271" t="s">
        <v>280</v>
      </c>
      <c r="C271" t="s">
        <v>10</v>
      </c>
      <c r="D271" s="184">
        <v>188.29</v>
      </c>
    </row>
    <row r="272" spans="1:4" x14ac:dyDescent="0.25">
      <c r="A272">
        <v>43445</v>
      </c>
      <c r="B272" t="s">
        <v>281</v>
      </c>
      <c r="C272" t="s">
        <v>10</v>
      </c>
      <c r="D272" s="184">
        <v>494.11</v>
      </c>
    </row>
    <row r="273" spans="1:4" x14ac:dyDescent="0.25">
      <c r="A273">
        <v>12563</v>
      </c>
      <c r="B273" t="s">
        <v>282</v>
      </c>
      <c r="C273" t="s">
        <v>10</v>
      </c>
      <c r="D273" s="184">
        <v>353.52</v>
      </c>
    </row>
    <row r="274" spans="1:4" x14ac:dyDescent="0.25">
      <c r="A274">
        <v>43425</v>
      </c>
      <c r="B274" t="s">
        <v>283</v>
      </c>
      <c r="C274" t="s">
        <v>10</v>
      </c>
      <c r="D274" s="184">
        <v>222.35</v>
      </c>
    </row>
    <row r="275" spans="1:4" x14ac:dyDescent="0.25">
      <c r="A275">
        <v>43446</v>
      </c>
      <c r="B275" t="s">
        <v>284</v>
      </c>
      <c r="C275" t="s">
        <v>10</v>
      </c>
      <c r="D275" s="184">
        <v>469.41</v>
      </c>
    </row>
    <row r="276" spans="1:4" x14ac:dyDescent="0.25">
      <c r="A276">
        <v>43447</v>
      </c>
      <c r="B276" t="s">
        <v>285</v>
      </c>
      <c r="C276" t="s">
        <v>10</v>
      </c>
      <c r="D276" s="184">
        <v>576.47</v>
      </c>
    </row>
    <row r="277" spans="1:4" x14ac:dyDescent="0.25">
      <c r="A277">
        <v>43448</v>
      </c>
      <c r="B277" t="s">
        <v>286</v>
      </c>
      <c r="C277" t="s">
        <v>10</v>
      </c>
      <c r="D277" s="184">
        <v>807.05</v>
      </c>
    </row>
    <row r="278" spans="1:4" x14ac:dyDescent="0.25">
      <c r="A278">
        <v>13761</v>
      </c>
      <c r="B278" t="s">
        <v>287</v>
      </c>
      <c r="C278" t="s">
        <v>10</v>
      </c>
      <c r="D278" s="66">
        <v>4179.04</v>
      </c>
    </row>
    <row r="279" spans="1:4" x14ac:dyDescent="0.25">
      <c r="A279">
        <v>4814</v>
      </c>
      <c r="B279" t="s">
        <v>288</v>
      </c>
      <c r="C279" t="s">
        <v>10</v>
      </c>
      <c r="D279" s="184">
        <v>82.25</v>
      </c>
    </row>
    <row r="280" spans="1:4" x14ac:dyDescent="0.25">
      <c r="A280">
        <v>44473</v>
      </c>
      <c r="B280" t="s">
        <v>289</v>
      </c>
      <c r="C280" t="s">
        <v>10</v>
      </c>
      <c r="D280" s="66">
        <v>2481.38</v>
      </c>
    </row>
    <row r="281" spans="1:4" x14ac:dyDescent="0.25">
      <c r="A281">
        <v>6122</v>
      </c>
      <c r="B281" t="s">
        <v>290</v>
      </c>
      <c r="C281" t="s">
        <v>185</v>
      </c>
      <c r="D281" s="184">
        <v>15.31</v>
      </c>
    </row>
    <row r="282" spans="1:4" x14ac:dyDescent="0.25">
      <c r="A282">
        <v>40810</v>
      </c>
      <c r="B282" t="s">
        <v>291</v>
      </c>
      <c r="C282" t="s">
        <v>187</v>
      </c>
      <c r="D282" s="66">
        <v>2708.43</v>
      </c>
    </row>
    <row r="283" spans="1:4" x14ac:dyDescent="0.25">
      <c r="A283">
        <v>21100</v>
      </c>
      <c r="B283" t="s">
        <v>292</v>
      </c>
      <c r="C283" t="s">
        <v>10</v>
      </c>
      <c r="D283" s="66">
        <v>3047.95</v>
      </c>
    </row>
    <row r="284" spans="1:4" x14ac:dyDescent="0.25">
      <c r="A284">
        <v>11816</v>
      </c>
      <c r="B284" t="s">
        <v>293</v>
      </c>
      <c r="C284" t="s">
        <v>10</v>
      </c>
      <c r="D284" s="66">
        <v>3250</v>
      </c>
    </row>
    <row r="285" spans="1:4" x14ac:dyDescent="0.25">
      <c r="A285">
        <v>11814</v>
      </c>
      <c r="B285" t="s">
        <v>294</v>
      </c>
      <c r="C285" t="s">
        <v>10</v>
      </c>
      <c r="D285" s="66">
        <v>7074.43</v>
      </c>
    </row>
    <row r="286" spans="1:4" x14ac:dyDescent="0.25">
      <c r="A286">
        <v>14186</v>
      </c>
      <c r="B286" t="s">
        <v>295</v>
      </c>
      <c r="C286" t="s">
        <v>10</v>
      </c>
      <c r="D286" s="66">
        <v>8882.91</v>
      </c>
    </row>
    <row r="287" spans="1:4" x14ac:dyDescent="0.25">
      <c r="A287">
        <v>14185</v>
      </c>
      <c r="B287" t="s">
        <v>296</v>
      </c>
      <c r="C287" t="s">
        <v>10</v>
      </c>
      <c r="D287" s="66">
        <v>11506.83</v>
      </c>
    </row>
    <row r="288" spans="1:4" x14ac:dyDescent="0.25">
      <c r="A288">
        <v>11811</v>
      </c>
      <c r="B288" t="s">
        <v>297</v>
      </c>
      <c r="C288" t="s">
        <v>10</v>
      </c>
      <c r="D288" s="66">
        <v>4399.7700000000004</v>
      </c>
    </row>
    <row r="289" spans="1:4" x14ac:dyDescent="0.25">
      <c r="A289">
        <v>44498</v>
      </c>
      <c r="B289" t="s">
        <v>298</v>
      </c>
      <c r="C289" t="s">
        <v>10</v>
      </c>
      <c r="D289" s="66">
        <v>290224.43</v>
      </c>
    </row>
    <row r="290" spans="1:4" x14ac:dyDescent="0.25">
      <c r="A290">
        <v>34469</v>
      </c>
      <c r="B290" t="s">
        <v>299</v>
      </c>
      <c r="C290" t="s">
        <v>10</v>
      </c>
      <c r="D290" s="66">
        <v>10161.91</v>
      </c>
    </row>
    <row r="291" spans="1:4" x14ac:dyDescent="0.25">
      <c r="A291">
        <v>34476</v>
      </c>
      <c r="B291" t="s">
        <v>300</v>
      </c>
      <c r="C291" t="s">
        <v>10</v>
      </c>
      <c r="D291" s="66">
        <v>5299.86</v>
      </c>
    </row>
    <row r="292" spans="1:4" x14ac:dyDescent="0.25">
      <c r="A292">
        <v>34477</v>
      </c>
      <c r="B292" t="s">
        <v>301</v>
      </c>
      <c r="C292" t="s">
        <v>10</v>
      </c>
      <c r="D292" s="66">
        <v>7033.94</v>
      </c>
    </row>
    <row r="293" spans="1:4" x14ac:dyDescent="0.25">
      <c r="A293">
        <v>34482</v>
      </c>
      <c r="B293" t="s">
        <v>302</v>
      </c>
      <c r="C293" t="s">
        <v>10</v>
      </c>
      <c r="D293" s="66">
        <v>6569.31</v>
      </c>
    </row>
    <row r="294" spans="1:4" x14ac:dyDescent="0.25">
      <c r="A294">
        <v>34472</v>
      </c>
      <c r="B294" t="s">
        <v>303</v>
      </c>
      <c r="C294" t="s">
        <v>10</v>
      </c>
      <c r="D294" s="66">
        <v>3126.5</v>
      </c>
    </row>
    <row r="295" spans="1:4" x14ac:dyDescent="0.25">
      <c r="A295">
        <v>42425</v>
      </c>
      <c r="B295" t="s">
        <v>304</v>
      </c>
      <c r="C295" t="s">
        <v>10</v>
      </c>
      <c r="D295" s="66">
        <v>2337.4299999999998</v>
      </c>
    </row>
    <row r="296" spans="1:4" x14ac:dyDescent="0.25">
      <c r="A296">
        <v>42422</v>
      </c>
      <c r="B296" t="s">
        <v>305</v>
      </c>
      <c r="C296" t="s">
        <v>10</v>
      </c>
      <c r="D296" s="66">
        <v>3470</v>
      </c>
    </row>
    <row r="297" spans="1:4" x14ac:dyDescent="0.25">
      <c r="A297">
        <v>43184</v>
      </c>
      <c r="B297" t="s">
        <v>306</v>
      </c>
      <c r="C297" t="s">
        <v>10</v>
      </c>
      <c r="D297" s="66">
        <v>4795.87</v>
      </c>
    </row>
    <row r="298" spans="1:4" x14ac:dyDescent="0.25">
      <c r="A298">
        <v>42424</v>
      </c>
      <c r="B298" t="s">
        <v>307</v>
      </c>
      <c r="C298" t="s">
        <v>10</v>
      </c>
      <c r="D298" s="66">
        <v>2087.5300000000002</v>
      </c>
    </row>
    <row r="299" spans="1:4" x14ac:dyDescent="0.25">
      <c r="A299">
        <v>42421</v>
      </c>
      <c r="B299" t="s">
        <v>308</v>
      </c>
      <c r="C299" t="s">
        <v>10</v>
      </c>
      <c r="D299" s="66">
        <v>19006.75</v>
      </c>
    </row>
    <row r="300" spans="1:4" x14ac:dyDescent="0.25">
      <c r="A300">
        <v>42416</v>
      </c>
      <c r="B300" t="s">
        <v>309</v>
      </c>
      <c r="C300" t="s">
        <v>10</v>
      </c>
      <c r="D300" s="66">
        <v>8999.11</v>
      </c>
    </row>
    <row r="301" spans="1:4" x14ac:dyDescent="0.25">
      <c r="A301">
        <v>42417</v>
      </c>
      <c r="B301" t="s">
        <v>310</v>
      </c>
      <c r="C301" t="s">
        <v>10</v>
      </c>
      <c r="D301" s="66">
        <v>10088.74</v>
      </c>
    </row>
    <row r="302" spans="1:4" x14ac:dyDescent="0.25">
      <c r="A302">
        <v>42419</v>
      </c>
      <c r="B302" t="s">
        <v>311</v>
      </c>
      <c r="C302" t="s">
        <v>10</v>
      </c>
      <c r="D302" s="66">
        <v>11398.14</v>
      </c>
    </row>
    <row r="303" spans="1:4" x14ac:dyDescent="0.25">
      <c r="A303">
        <v>42420</v>
      </c>
      <c r="B303" t="s">
        <v>312</v>
      </c>
      <c r="C303" t="s">
        <v>10</v>
      </c>
      <c r="D303" s="66">
        <v>15665.89</v>
      </c>
    </row>
    <row r="304" spans="1:4" x14ac:dyDescent="0.25">
      <c r="A304">
        <v>43195</v>
      </c>
      <c r="B304" t="s">
        <v>313</v>
      </c>
      <c r="C304" t="s">
        <v>10</v>
      </c>
      <c r="D304" s="66">
        <v>5516.18</v>
      </c>
    </row>
    <row r="305" spans="1:4" x14ac:dyDescent="0.25">
      <c r="A305">
        <v>43196</v>
      </c>
      <c r="B305" t="s">
        <v>314</v>
      </c>
      <c r="C305" t="s">
        <v>10</v>
      </c>
      <c r="D305" s="66">
        <v>6836.52</v>
      </c>
    </row>
    <row r="306" spans="1:4" x14ac:dyDescent="0.25">
      <c r="A306">
        <v>43198</v>
      </c>
      <c r="B306" t="s">
        <v>315</v>
      </c>
      <c r="C306" t="s">
        <v>10</v>
      </c>
      <c r="D306" s="66">
        <v>10158.9</v>
      </c>
    </row>
    <row r="307" spans="1:4" x14ac:dyDescent="0.25">
      <c r="A307">
        <v>43199</v>
      </c>
      <c r="B307" t="s">
        <v>316</v>
      </c>
      <c r="C307" t="s">
        <v>10</v>
      </c>
      <c r="D307" s="66">
        <v>10531.16</v>
      </c>
    </row>
    <row r="308" spans="1:4" x14ac:dyDescent="0.25">
      <c r="A308">
        <v>43200</v>
      </c>
      <c r="B308" t="s">
        <v>317</v>
      </c>
      <c r="C308" t="s">
        <v>10</v>
      </c>
      <c r="D308" s="66">
        <v>12085.27</v>
      </c>
    </row>
    <row r="309" spans="1:4" x14ac:dyDescent="0.25">
      <c r="A309">
        <v>39556</v>
      </c>
      <c r="B309" t="s">
        <v>318</v>
      </c>
      <c r="C309" t="s">
        <v>10</v>
      </c>
      <c r="D309" s="66">
        <v>6600.62</v>
      </c>
    </row>
    <row r="310" spans="1:4" x14ac:dyDescent="0.25">
      <c r="A310">
        <v>39557</v>
      </c>
      <c r="B310" t="s">
        <v>319</v>
      </c>
      <c r="C310" t="s">
        <v>10</v>
      </c>
      <c r="D310" s="66">
        <v>7107.43</v>
      </c>
    </row>
    <row r="311" spans="1:4" x14ac:dyDescent="0.25">
      <c r="A311">
        <v>39559</v>
      </c>
      <c r="B311" t="s">
        <v>320</v>
      </c>
      <c r="C311" t="s">
        <v>10</v>
      </c>
      <c r="D311" s="66">
        <v>10503.41</v>
      </c>
    </row>
    <row r="312" spans="1:4" x14ac:dyDescent="0.25">
      <c r="A312">
        <v>39560</v>
      </c>
      <c r="B312" t="s">
        <v>321</v>
      </c>
      <c r="C312" t="s">
        <v>10</v>
      </c>
      <c r="D312" s="66">
        <v>12151.42</v>
      </c>
    </row>
    <row r="313" spans="1:4" x14ac:dyDescent="0.25">
      <c r="A313">
        <v>39561</v>
      </c>
      <c r="B313" t="s">
        <v>322</v>
      </c>
      <c r="C313" t="s">
        <v>10</v>
      </c>
      <c r="D313" s="66">
        <v>12711.94</v>
      </c>
    </row>
    <row r="314" spans="1:4" x14ac:dyDescent="0.25">
      <c r="A314">
        <v>43190</v>
      </c>
      <c r="B314" t="s">
        <v>323</v>
      </c>
      <c r="C314" t="s">
        <v>10</v>
      </c>
      <c r="D314" s="66">
        <v>1875.94</v>
      </c>
    </row>
    <row r="315" spans="1:4" x14ac:dyDescent="0.25">
      <c r="A315">
        <v>39555</v>
      </c>
      <c r="B315" t="s">
        <v>324</v>
      </c>
      <c r="C315" t="s">
        <v>10</v>
      </c>
      <c r="D315" s="66">
        <v>2029.29</v>
      </c>
    </row>
    <row r="316" spans="1:4" x14ac:dyDescent="0.25">
      <c r="A316">
        <v>43191</v>
      </c>
      <c r="B316" t="s">
        <v>325</v>
      </c>
      <c r="C316" t="s">
        <v>10</v>
      </c>
      <c r="D316" s="66">
        <v>2699.23</v>
      </c>
    </row>
    <row r="317" spans="1:4" x14ac:dyDescent="0.25">
      <c r="A317">
        <v>39548</v>
      </c>
      <c r="B317" t="s">
        <v>326</v>
      </c>
      <c r="C317" t="s">
        <v>10</v>
      </c>
      <c r="D317" s="66">
        <v>3010.06</v>
      </c>
    </row>
    <row r="318" spans="1:4" x14ac:dyDescent="0.25">
      <c r="A318">
        <v>43192</v>
      </c>
      <c r="B318" t="s">
        <v>327</v>
      </c>
      <c r="C318" t="s">
        <v>10</v>
      </c>
      <c r="D318" s="66">
        <v>3535.75</v>
      </c>
    </row>
    <row r="319" spans="1:4" x14ac:dyDescent="0.25">
      <c r="A319">
        <v>39554</v>
      </c>
      <c r="B319" t="s">
        <v>328</v>
      </c>
      <c r="C319" t="s">
        <v>10</v>
      </c>
      <c r="D319" s="66">
        <v>3980.36</v>
      </c>
    </row>
    <row r="320" spans="1:4" x14ac:dyDescent="0.25">
      <c r="A320">
        <v>43194</v>
      </c>
      <c r="B320" t="s">
        <v>329</v>
      </c>
      <c r="C320" t="s">
        <v>10</v>
      </c>
      <c r="D320" s="66">
        <v>1607.06</v>
      </c>
    </row>
    <row r="321" spans="1:4" x14ac:dyDescent="0.25">
      <c r="A321">
        <v>39551</v>
      </c>
      <c r="B321" t="s">
        <v>330</v>
      </c>
      <c r="C321" t="s">
        <v>10</v>
      </c>
      <c r="D321" s="66">
        <v>1769.55</v>
      </c>
    </row>
    <row r="322" spans="1:4" x14ac:dyDescent="0.25">
      <c r="A322">
        <v>43185</v>
      </c>
      <c r="B322" t="s">
        <v>331</v>
      </c>
      <c r="C322" t="s">
        <v>10</v>
      </c>
      <c r="D322" s="66">
        <v>5028.75</v>
      </c>
    </row>
    <row r="323" spans="1:4" x14ac:dyDescent="0.25">
      <c r="A323">
        <v>43186</v>
      </c>
      <c r="B323" t="s">
        <v>332</v>
      </c>
      <c r="C323" t="s">
        <v>10</v>
      </c>
      <c r="D323" s="66">
        <v>5304.31</v>
      </c>
    </row>
    <row r="324" spans="1:4" x14ac:dyDescent="0.25">
      <c r="A324">
        <v>43187</v>
      </c>
      <c r="B324" t="s">
        <v>333</v>
      </c>
      <c r="C324" t="s">
        <v>10</v>
      </c>
      <c r="D324" s="66">
        <v>7038.88</v>
      </c>
    </row>
    <row r="325" spans="1:4" x14ac:dyDescent="0.25">
      <c r="A325">
        <v>43188</v>
      </c>
      <c r="B325" t="s">
        <v>334</v>
      </c>
      <c r="C325" t="s">
        <v>10</v>
      </c>
      <c r="D325" s="66">
        <v>8528.5300000000007</v>
      </c>
    </row>
    <row r="326" spans="1:4" x14ac:dyDescent="0.25">
      <c r="A326">
        <v>43189</v>
      </c>
      <c r="B326" t="s">
        <v>335</v>
      </c>
      <c r="C326" t="s">
        <v>10</v>
      </c>
      <c r="D326" s="66">
        <v>9593.18</v>
      </c>
    </row>
    <row r="327" spans="1:4" x14ac:dyDescent="0.25">
      <c r="A327">
        <v>39580</v>
      </c>
      <c r="B327" t="s">
        <v>336</v>
      </c>
      <c r="C327" t="s">
        <v>10</v>
      </c>
      <c r="D327" s="66">
        <v>75598.179999999993</v>
      </c>
    </row>
    <row r="328" spans="1:4" x14ac:dyDescent="0.25">
      <c r="A328">
        <v>39577</v>
      </c>
      <c r="B328" t="s">
        <v>337</v>
      </c>
      <c r="C328" t="s">
        <v>10</v>
      </c>
      <c r="D328" s="66">
        <v>23662.07</v>
      </c>
    </row>
    <row r="329" spans="1:4" x14ac:dyDescent="0.25">
      <c r="A329">
        <v>39578</v>
      </c>
      <c r="B329" t="s">
        <v>338</v>
      </c>
      <c r="C329" t="s">
        <v>10</v>
      </c>
      <c r="D329" s="66">
        <v>30536.37</v>
      </c>
    </row>
    <row r="330" spans="1:4" x14ac:dyDescent="0.25">
      <c r="A330">
        <v>39579</v>
      </c>
      <c r="B330" t="s">
        <v>339</v>
      </c>
      <c r="C330" t="s">
        <v>10</v>
      </c>
      <c r="D330" s="66">
        <v>44428.02</v>
      </c>
    </row>
    <row r="331" spans="1:4" x14ac:dyDescent="0.25">
      <c r="A331">
        <v>39826</v>
      </c>
      <c r="B331" t="s">
        <v>340</v>
      </c>
      <c r="C331" t="s">
        <v>10</v>
      </c>
      <c r="D331" s="66">
        <v>5456.57</v>
      </c>
    </row>
    <row r="332" spans="1:4" x14ac:dyDescent="0.25">
      <c r="A332">
        <v>10700</v>
      </c>
      <c r="B332" t="s">
        <v>341</v>
      </c>
      <c r="C332" t="s">
        <v>10</v>
      </c>
      <c r="D332" s="66">
        <v>28471.98</v>
      </c>
    </row>
    <row r="333" spans="1:4" x14ac:dyDescent="0.25">
      <c r="A333">
        <v>346</v>
      </c>
      <c r="B333" t="s">
        <v>342</v>
      </c>
      <c r="C333" t="s">
        <v>71</v>
      </c>
      <c r="D333" s="184">
        <v>23.69</v>
      </c>
    </row>
    <row r="334" spans="1:4" x14ac:dyDescent="0.25">
      <c r="A334">
        <v>3312</v>
      </c>
      <c r="B334" t="s">
        <v>343</v>
      </c>
      <c r="C334" t="s">
        <v>71</v>
      </c>
      <c r="D334" s="184">
        <v>23.26</v>
      </c>
    </row>
    <row r="335" spans="1:4" x14ac:dyDescent="0.25">
      <c r="A335">
        <v>339</v>
      </c>
      <c r="B335" t="s">
        <v>344</v>
      </c>
      <c r="C335" t="s">
        <v>20</v>
      </c>
      <c r="D335" s="184">
        <v>1.22</v>
      </c>
    </row>
    <row r="336" spans="1:4" x14ac:dyDescent="0.25">
      <c r="A336">
        <v>340</v>
      </c>
      <c r="B336" t="s">
        <v>345</v>
      </c>
      <c r="C336" t="s">
        <v>20</v>
      </c>
      <c r="D336" s="184">
        <v>1.1000000000000001</v>
      </c>
    </row>
    <row r="337" spans="1:4" x14ac:dyDescent="0.25">
      <c r="A337">
        <v>43130</v>
      </c>
      <c r="B337" t="s">
        <v>346</v>
      </c>
      <c r="C337" t="s">
        <v>71</v>
      </c>
      <c r="D337" s="184">
        <v>20</v>
      </c>
    </row>
    <row r="338" spans="1:4" x14ac:dyDescent="0.25">
      <c r="A338">
        <v>344</v>
      </c>
      <c r="B338" t="s">
        <v>347</v>
      </c>
      <c r="C338" t="s">
        <v>71</v>
      </c>
      <c r="D338" s="184">
        <v>26.29</v>
      </c>
    </row>
    <row r="339" spans="1:4" x14ac:dyDescent="0.25">
      <c r="A339">
        <v>345</v>
      </c>
      <c r="B339" t="s">
        <v>348</v>
      </c>
      <c r="C339" t="s">
        <v>71</v>
      </c>
      <c r="D339" s="184">
        <v>28.52</v>
      </c>
    </row>
    <row r="340" spans="1:4" x14ac:dyDescent="0.25">
      <c r="A340">
        <v>43131</v>
      </c>
      <c r="B340" t="s">
        <v>349</v>
      </c>
      <c r="C340" t="s">
        <v>71</v>
      </c>
      <c r="D340" s="184">
        <v>23.23</v>
      </c>
    </row>
    <row r="341" spans="1:4" x14ac:dyDescent="0.25">
      <c r="A341">
        <v>3313</v>
      </c>
      <c r="B341" t="s">
        <v>350</v>
      </c>
      <c r="C341" t="s">
        <v>71</v>
      </c>
      <c r="D341" s="184">
        <v>29.93</v>
      </c>
    </row>
    <row r="342" spans="1:4" x14ac:dyDescent="0.25">
      <c r="A342">
        <v>43132</v>
      </c>
      <c r="B342" t="s">
        <v>351</v>
      </c>
      <c r="C342" t="s">
        <v>71</v>
      </c>
      <c r="D342" s="184">
        <v>20</v>
      </c>
    </row>
    <row r="343" spans="1:4" x14ac:dyDescent="0.25">
      <c r="A343">
        <v>366</v>
      </c>
      <c r="B343" t="s">
        <v>352</v>
      </c>
      <c r="C343" t="s">
        <v>183</v>
      </c>
      <c r="D343" s="184">
        <v>83.5</v>
      </c>
    </row>
    <row r="344" spans="1:4" x14ac:dyDescent="0.25">
      <c r="A344">
        <v>367</v>
      </c>
      <c r="B344" t="s">
        <v>353</v>
      </c>
      <c r="C344" t="s">
        <v>183</v>
      </c>
      <c r="D344" s="184">
        <v>84.59</v>
      </c>
    </row>
    <row r="345" spans="1:4" x14ac:dyDescent="0.25">
      <c r="A345">
        <v>370</v>
      </c>
      <c r="B345" t="s">
        <v>354</v>
      </c>
      <c r="C345" t="s">
        <v>183</v>
      </c>
      <c r="D345" s="184">
        <v>83.5</v>
      </c>
    </row>
    <row r="346" spans="1:4" x14ac:dyDescent="0.25">
      <c r="A346">
        <v>368</v>
      </c>
      <c r="B346" t="s">
        <v>355</v>
      </c>
      <c r="C346" t="s">
        <v>183</v>
      </c>
      <c r="D346" s="184">
        <v>41.75</v>
      </c>
    </row>
    <row r="347" spans="1:4" x14ac:dyDescent="0.25">
      <c r="A347">
        <v>11075</v>
      </c>
      <c r="B347" t="s">
        <v>356</v>
      </c>
      <c r="C347" t="s">
        <v>183</v>
      </c>
      <c r="D347" s="184">
        <v>958.32</v>
      </c>
    </row>
    <row r="348" spans="1:4" x14ac:dyDescent="0.25">
      <c r="A348">
        <v>1381</v>
      </c>
      <c r="B348" t="s">
        <v>357</v>
      </c>
      <c r="C348" t="s">
        <v>71</v>
      </c>
      <c r="D348" s="184">
        <v>0.82</v>
      </c>
    </row>
    <row r="349" spans="1:4" x14ac:dyDescent="0.25">
      <c r="A349">
        <v>34353</v>
      </c>
      <c r="B349" t="s">
        <v>358</v>
      </c>
      <c r="C349" t="s">
        <v>71</v>
      </c>
      <c r="D349" s="184">
        <v>1.52</v>
      </c>
    </row>
    <row r="350" spans="1:4" x14ac:dyDescent="0.25">
      <c r="A350">
        <v>37595</v>
      </c>
      <c r="B350" t="s">
        <v>359</v>
      </c>
      <c r="C350" t="s">
        <v>71</v>
      </c>
      <c r="D350" s="184">
        <v>2.52</v>
      </c>
    </row>
    <row r="351" spans="1:4" x14ac:dyDescent="0.25">
      <c r="A351">
        <v>37596</v>
      </c>
      <c r="B351" t="s">
        <v>360</v>
      </c>
      <c r="C351" t="s">
        <v>71</v>
      </c>
      <c r="D351" s="184">
        <v>2.89</v>
      </c>
    </row>
    <row r="352" spans="1:4" x14ac:dyDescent="0.25">
      <c r="A352">
        <v>371</v>
      </c>
      <c r="B352" t="s">
        <v>361</v>
      </c>
      <c r="C352" t="s">
        <v>71</v>
      </c>
      <c r="D352" s="184">
        <v>0.89</v>
      </c>
    </row>
    <row r="353" spans="1:4" x14ac:dyDescent="0.25">
      <c r="A353">
        <v>37553</v>
      </c>
      <c r="B353" t="s">
        <v>362</v>
      </c>
      <c r="C353" t="s">
        <v>71</v>
      </c>
      <c r="D353" s="184">
        <v>1.67</v>
      </c>
    </row>
    <row r="354" spans="1:4" x14ac:dyDescent="0.25">
      <c r="A354">
        <v>37552</v>
      </c>
      <c r="B354" t="s">
        <v>363</v>
      </c>
      <c r="C354" t="s">
        <v>71</v>
      </c>
      <c r="D354" s="184">
        <v>2.69</v>
      </c>
    </row>
    <row r="355" spans="1:4" x14ac:dyDescent="0.25">
      <c r="A355">
        <v>36880</v>
      </c>
      <c r="B355" t="s">
        <v>364</v>
      </c>
      <c r="C355" t="s">
        <v>71</v>
      </c>
      <c r="D355" s="184">
        <v>2.73</v>
      </c>
    </row>
    <row r="356" spans="1:4" x14ac:dyDescent="0.25">
      <c r="A356">
        <v>34355</v>
      </c>
      <c r="B356" t="s">
        <v>365</v>
      </c>
      <c r="C356" t="s">
        <v>71</v>
      </c>
      <c r="D356" s="184">
        <v>2.35</v>
      </c>
    </row>
    <row r="357" spans="1:4" x14ac:dyDescent="0.25">
      <c r="A357">
        <v>130</v>
      </c>
      <c r="B357" t="s">
        <v>366</v>
      </c>
      <c r="C357" t="s">
        <v>71</v>
      </c>
      <c r="D357" s="184">
        <v>3.11</v>
      </c>
    </row>
    <row r="358" spans="1:4" x14ac:dyDescent="0.25">
      <c r="A358">
        <v>135</v>
      </c>
      <c r="B358" t="s">
        <v>367</v>
      </c>
      <c r="C358" t="s">
        <v>71</v>
      </c>
      <c r="D358" s="184">
        <v>2.5</v>
      </c>
    </row>
    <row r="359" spans="1:4" x14ac:dyDescent="0.25">
      <c r="A359">
        <v>36886</v>
      </c>
      <c r="B359" t="s">
        <v>368</v>
      </c>
      <c r="C359" t="s">
        <v>71</v>
      </c>
      <c r="D359" s="184">
        <v>0.85</v>
      </c>
    </row>
    <row r="360" spans="1:4" x14ac:dyDescent="0.25">
      <c r="A360">
        <v>38546</v>
      </c>
      <c r="B360" t="s">
        <v>369</v>
      </c>
      <c r="C360" t="s">
        <v>183</v>
      </c>
      <c r="D360" s="184">
        <v>567.39</v>
      </c>
    </row>
    <row r="361" spans="1:4" x14ac:dyDescent="0.25">
      <c r="A361">
        <v>34549</v>
      </c>
      <c r="B361" t="s">
        <v>370</v>
      </c>
      <c r="C361" t="s">
        <v>183</v>
      </c>
      <c r="D361" s="184">
        <v>745.61</v>
      </c>
    </row>
    <row r="362" spans="1:4" x14ac:dyDescent="0.25">
      <c r="A362">
        <v>6081</v>
      </c>
      <c r="B362" t="s">
        <v>371</v>
      </c>
      <c r="C362" t="s">
        <v>183</v>
      </c>
      <c r="D362" s="184">
        <v>52.19</v>
      </c>
    </row>
    <row r="363" spans="1:4" x14ac:dyDescent="0.25">
      <c r="A363">
        <v>6077</v>
      </c>
      <c r="B363" t="s">
        <v>372</v>
      </c>
      <c r="C363" t="s">
        <v>183</v>
      </c>
      <c r="D363" s="184">
        <v>37.28</v>
      </c>
    </row>
    <row r="364" spans="1:4" x14ac:dyDescent="0.25">
      <c r="A364">
        <v>6079</v>
      </c>
      <c r="B364" t="s">
        <v>373</v>
      </c>
      <c r="C364" t="s">
        <v>183</v>
      </c>
      <c r="D364" s="184">
        <v>37.28</v>
      </c>
    </row>
    <row r="365" spans="1:4" x14ac:dyDescent="0.25">
      <c r="A365">
        <v>1091</v>
      </c>
      <c r="B365" t="s">
        <v>374</v>
      </c>
      <c r="C365" t="s">
        <v>10</v>
      </c>
      <c r="D365" s="184">
        <v>34.78</v>
      </c>
    </row>
    <row r="366" spans="1:4" x14ac:dyDescent="0.25">
      <c r="A366">
        <v>1094</v>
      </c>
      <c r="B366" t="s">
        <v>375</v>
      </c>
      <c r="C366" t="s">
        <v>10</v>
      </c>
      <c r="D366" s="184">
        <v>24.32</v>
      </c>
    </row>
    <row r="367" spans="1:4" x14ac:dyDescent="0.25">
      <c r="A367">
        <v>1095</v>
      </c>
      <c r="B367" t="s">
        <v>376</v>
      </c>
      <c r="C367" t="s">
        <v>10</v>
      </c>
      <c r="D367" s="184">
        <v>51.69</v>
      </c>
    </row>
    <row r="368" spans="1:4" x14ac:dyDescent="0.25">
      <c r="A368">
        <v>1092</v>
      </c>
      <c r="B368" t="s">
        <v>377</v>
      </c>
      <c r="C368" t="s">
        <v>10</v>
      </c>
      <c r="D368" s="184">
        <v>40</v>
      </c>
    </row>
    <row r="369" spans="1:4" x14ac:dyDescent="0.25">
      <c r="A369">
        <v>1093</v>
      </c>
      <c r="B369" t="s">
        <v>378</v>
      </c>
      <c r="C369" t="s">
        <v>10</v>
      </c>
      <c r="D369" s="184">
        <v>93.41</v>
      </c>
    </row>
    <row r="370" spans="1:4" x14ac:dyDescent="0.25">
      <c r="A370">
        <v>1090</v>
      </c>
      <c r="B370" t="s">
        <v>379</v>
      </c>
      <c r="C370" t="s">
        <v>10</v>
      </c>
      <c r="D370" s="184">
        <v>66.88</v>
      </c>
    </row>
    <row r="371" spans="1:4" x14ac:dyDescent="0.25">
      <c r="A371">
        <v>1096</v>
      </c>
      <c r="B371" t="s">
        <v>380</v>
      </c>
      <c r="C371" t="s">
        <v>10</v>
      </c>
      <c r="D371" s="184">
        <v>120.36</v>
      </c>
    </row>
    <row r="372" spans="1:4" x14ac:dyDescent="0.25">
      <c r="A372">
        <v>1097</v>
      </c>
      <c r="B372" t="s">
        <v>381</v>
      </c>
      <c r="C372" t="s">
        <v>10</v>
      </c>
      <c r="D372" s="184">
        <v>102.17</v>
      </c>
    </row>
    <row r="373" spans="1:4" x14ac:dyDescent="0.25">
      <c r="A373">
        <v>378</v>
      </c>
      <c r="B373" t="s">
        <v>382</v>
      </c>
      <c r="C373" t="s">
        <v>185</v>
      </c>
      <c r="D373" s="184">
        <v>15.93</v>
      </c>
    </row>
    <row r="374" spans="1:4" x14ac:dyDescent="0.25">
      <c r="A374">
        <v>40911</v>
      </c>
      <c r="B374" t="s">
        <v>383</v>
      </c>
      <c r="C374" t="s">
        <v>187</v>
      </c>
      <c r="D374" s="66">
        <v>2814.94</v>
      </c>
    </row>
    <row r="375" spans="1:4" x14ac:dyDescent="0.25">
      <c r="A375">
        <v>33939</v>
      </c>
      <c r="B375" t="s">
        <v>384</v>
      </c>
      <c r="C375" t="s">
        <v>185</v>
      </c>
      <c r="D375" s="184">
        <v>67.16</v>
      </c>
    </row>
    <row r="376" spans="1:4" x14ac:dyDescent="0.25">
      <c r="A376">
        <v>40815</v>
      </c>
      <c r="B376" t="s">
        <v>385</v>
      </c>
      <c r="C376" t="s">
        <v>187</v>
      </c>
      <c r="D376" s="66">
        <v>11868.52</v>
      </c>
    </row>
    <row r="377" spans="1:4" x14ac:dyDescent="0.25">
      <c r="A377">
        <v>34760</v>
      </c>
      <c r="B377" t="s">
        <v>386</v>
      </c>
      <c r="C377" t="s">
        <v>185</v>
      </c>
      <c r="D377" s="184">
        <v>63.43</v>
      </c>
    </row>
    <row r="378" spans="1:4" x14ac:dyDescent="0.25">
      <c r="A378">
        <v>40935</v>
      </c>
      <c r="B378" t="s">
        <v>387</v>
      </c>
      <c r="C378" t="s">
        <v>187</v>
      </c>
      <c r="D378" s="66">
        <v>11206.77</v>
      </c>
    </row>
    <row r="379" spans="1:4" x14ac:dyDescent="0.25">
      <c r="A379">
        <v>33952</v>
      </c>
      <c r="B379" t="s">
        <v>388</v>
      </c>
      <c r="C379" t="s">
        <v>185</v>
      </c>
      <c r="D379" s="184">
        <v>95.4</v>
      </c>
    </row>
    <row r="380" spans="1:4" x14ac:dyDescent="0.25">
      <c r="A380">
        <v>40816</v>
      </c>
      <c r="B380" t="s">
        <v>389</v>
      </c>
      <c r="C380" t="s">
        <v>187</v>
      </c>
      <c r="D380" s="66">
        <v>16858.23</v>
      </c>
    </row>
    <row r="381" spans="1:4" x14ac:dyDescent="0.25">
      <c r="A381">
        <v>33953</v>
      </c>
      <c r="B381" t="s">
        <v>390</v>
      </c>
      <c r="C381" t="s">
        <v>185</v>
      </c>
      <c r="D381" s="184">
        <v>126.13</v>
      </c>
    </row>
    <row r="382" spans="1:4" x14ac:dyDescent="0.25">
      <c r="A382">
        <v>40817</v>
      </c>
      <c r="B382" t="s">
        <v>391</v>
      </c>
      <c r="C382" t="s">
        <v>187</v>
      </c>
      <c r="D382" s="66">
        <v>22288.080000000002</v>
      </c>
    </row>
    <row r="383" spans="1:4" x14ac:dyDescent="0.25">
      <c r="A383">
        <v>13348</v>
      </c>
      <c r="B383" t="s">
        <v>392</v>
      </c>
      <c r="C383" t="s">
        <v>10</v>
      </c>
      <c r="D383" s="184">
        <v>0.92</v>
      </c>
    </row>
    <row r="384" spans="1:4" x14ac:dyDescent="0.25">
      <c r="A384">
        <v>39211</v>
      </c>
      <c r="B384" t="s">
        <v>393</v>
      </c>
      <c r="C384" t="s">
        <v>10</v>
      </c>
      <c r="D384" s="184">
        <v>1.31</v>
      </c>
    </row>
    <row r="385" spans="1:4" x14ac:dyDescent="0.25">
      <c r="A385">
        <v>39212</v>
      </c>
      <c r="B385" t="s">
        <v>394</v>
      </c>
      <c r="C385" t="s">
        <v>10</v>
      </c>
      <c r="D385" s="184">
        <v>1.46</v>
      </c>
    </row>
    <row r="386" spans="1:4" x14ac:dyDescent="0.25">
      <c r="A386">
        <v>39208</v>
      </c>
      <c r="B386" t="s">
        <v>395</v>
      </c>
      <c r="C386" t="s">
        <v>10</v>
      </c>
      <c r="D386" s="184">
        <v>0.4</v>
      </c>
    </row>
    <row r="387" spans="1:4" x14ac:dyDescent="0.25">
      <c r="A387">
        <v>39210</v>
      </c>
      <c r="B387" t="s">
        <v>396</v>
      </c>
      <c r="C387" t="s">
        <v>10</v>
      </c>
      <c r="D387" s="184">
        <v>0.73</v>
      </c>
    </row>
    <row r="388" spans="1:4" x14ac:dyDescent="0.25">
      <c r="A388">
        <v>39214</v>
      </c>
      <c r="B388" t="s">
        <v>397</v>
      </c>
      <c r="C388" t="s">
        <v>10</v>
      </c>
      <c r="D388" s="184">
        <v>2.7</v>
      </c>
    </row>
    <row r="389" spans="1:4" x14ac:dyDescent="0.25">
      <c r="A389">
        <v>39213</v>
      </c>
      <c r="B389" t="s">
        <v>398</v>
      </c>
      <c r="C389" t="s">
        <v>10</v>
      </c>
      <c r="D389" s="184">
        <v>1.91</v>
      </c>
    </row>
    <row r="390" spans="1:4" x14ac:dyDescent="0.25">
      <c r="A390">
        <v>39209</v>
      </c>
      <c r="B390" t="s">
        <v>399</v>
      </c>
      <c r="C390" t="s">
        <v>10</v>
      </c>
      <c r="D390" s="184">
        <v>0.47</v>
      </c>
    </row>
    <row r="391" spans="1:4" x14ac:dyDescent="0.25">
      <c r="A391">
        <v>39207</v>
      </c>
      <c r="B391" t="s">
        <v>400</v>
      </c>
      <c r="C391" t="s">
        <v>10</v>
      </c>
      <c r="D391" s="184">
        <v>0.73</v>
      </c>
    </row>
    <row r="392" spans="1:4" x14ac:dyDescent="0.25">
      <c r="A392">
        <v>39215</v>
      </c>
      <c r="B392" t="s">
        <v>401</v>
      </c>
      <c r="C392" t="s">
        <v>10</v>
      </c>
      <c r="D392" s="184">
        <v>4.92</v>
      </c>
    </row>
    <row r="393" spans="1:4" x14ac:dyDescent="0.25">
      <c r="A393">
        <v>39216</v>
      </c>
      <c r="B393" t="s">
        <v>402</v>
      </c>
      <c r="C393" t="s">
        <v>10</v>
      </c>
      <c r="D393" s="184">
        <v>6.87</v>
      </c>
    </row>
    <row r="394" spans="1:4" x14ac:dyDescent="0.25">
      <c r="A394">
        <v>11267</v>
      </c>
      <c r="B394" t="s">
        <v>403</v>
      </c>
      <c r="C394" t="s">
        <v>10</v>
      </c>
      <c r="D394" s="184">
        <v>0.8</v>
      </c>
    </row>
    <row r="395" spans="1:4" x14ac:dyDescent="0.25">
      <c r="A395">
        <v>379</v>
      </c>
      <c r="B395" t="s">
        <v>404</v>
      </c>
      <c r="C395" t="s">
        <v>10</v>
      </c>
      <c r="D395" s="184">
        <v>0.81</v>
      </c>
    </row>
    <row r="396" spans="1:4" x14ac:dyDescent="0.25">
      <c r="A396">
        <v>510</v>
      </c>
      <c r="B396" t="s">
        <v>405</v>
      </c>
      <c r="C396" t="s">
        <v>71</v>
      </c>
      <c r="D396" s="184">
        <v>11.44</v>
      </c>
    </row>
    <row r="397" spans="1:4" x14ac:dyDescent="0.25">
      <c r="A397">
        <v>516</v>
      </c>
      <c r="B397" t="s">
        <v>406</v>
      </c>
      <c r="C397" t="s">
        <v>71</v>
      </c>
      <c r="D397" s="184">
        <v>13.56</v>
      </c>
    </row>
    <row r="398" spans="1:4" x14ac:dyDescent="0.25">
      <c r="A398">
        <v>509</v>
      </c>
      <c r="B398" t="s">
        <v>407</v>
      </c>
      <c r="C398" t="s">
        <v>71</v>
      </c>
      <c r="D398" s="184">
        <v>15.21</v>
      </c>
    </row>
    <row r="399" spans="1:4" x14ac:dyDescent="0.25">
      <c r="A399">
        <v>40331</v>
      </c>
      <c r="B399" t="s">
        <v>408</v>
      </c>
      <c r="C399" t="s">
        <v>185</v>
      </c>
      <c r="D399" s="184">
        <v>13.83</v>
      </c>
    </row>
    <row r="400" spans="1:4" x14ac:dyDescent="0.25">
      <c r="A400">
        <v>40930</v>
      </c>
      <c r="B400" t="s">
        <v>409</v>
      </c>
      <c r="C400" t="s">
        <v>187</v>
      </c>
      <c r="D400" s="66">
        <v>2444.81</v>
      </c>
    </row>
    <row r="401" spans="1:4" x14ac:dyDescent="0.25">
      <c r="A401">
        <v>11761</v>
      </c>
      <c r="B401" t="s">
        <v>410</v>
      </c>
      <c r="C401" t="s">
        <v>10</v>
      </c>
      <c r="D401" s="184">
        <v>93.87</v>
      </c>
    </row>
    <row r="402" spans="1:4" x14ac:dyDescent="0.25">
      <c r="A402">
        <v>377</v>
      </c>
      <c r="B402" t="s">
        <v>411</v>
      </c>
      <c r="C402" t="s">
        <v>10</v>
      </c>
      <c r="D402" s="184">
        <v>44.11</v>
      </c>
    </row>
    <row r="403" spans="1:4" x14ac:dyDescent="0.25">
      <c r="A403">
        <v>7588</v>
      </c>
      <c r="B403" t="s">
        <v>412</v>
      </c>
      <c r="C403" t="s">
        <v>10</v>
      </c>
      <c r="D403" s="184">
        <v>45.71</v>
      </c>
    </row>
    <row r="404" spans="1:4" x14ac:dyDescent="0.25">
      <c r="A404">
        <v>34392</v>
      </c>
      <c r="B404" t="s">
        <v>413</v>
      </c>
      <c r="C404" t="s">
        <v>185</v>
      </c>
      <c r="D404" s="184">
        <v>12.2</v>
      </c>
    </row>
    <row r="405" spans="1:4" x14ac:dyDescent="0.25">
      <c r="A405">
        <v>40908</v>
      </c>
      <c r="B405" t="s">
        <v>414</v>
      </c>
      <c r="C405" t="s">
        <v>187</v>
      </c>
      <c r="D405" s="66">
        <v>2156.94</v>
      </c>
    </row>
    <row r="406" spans="1:4" x14ac:dyDescent="0.25">
      <c r="A406">
        <v>34551</v>
      </c>
      <c r="B406" t="s">
        <v>415</v>
      </c>
      <c r="C406" t="s">
        <v>185</v>
      </c>
      <c r="D406" s="184">
        <v>11.83</v>
      </c>
    </row>
    <row r="407" spans="1:4" x14ac:dyDescent="0.25">
      <c r="A407">
        <v>41078</v>
      </c>
      <c r="B407" t="s">
        <v>416</v>
      </c>
      <c r="C407" t="s">
        <v>187</v>
      </c>
      <c r="D407" s="66">
        <v>2094.4499999999998</v>
      </c>
    </row>
    <row r="408" spans="1:4" x14ac:dyDescent="0.25">
      <c r="A408">
        <v>246</v>
      </c>
      <c r="B408" t="s">
        <v>417</v>
      </c>
      <c r="C408" t="s">
        <v>185</v>
      </c>
      <c r="D408" s="184">
        <v>12.82</v>
      </c>
    </row>
    <row r="409" spans="1:4" x14ac:dyDescent="0.25">
      <c r="A409">
        <v>40927</v>
      </c>
      <c r="B409" t="s">
        <v>418</v>
      </c>
      <c r="C409" t="s">
        <v>187</v>
      </c>
      <c r="D409" s="66">
        <v>2268.12</v>
      </c>
    </row>
    <row r="410" spans="1:4" x14ac:dyDescent="0.25">
      <c r="A410">
        <v>2350</v>
      </c>
      <c r="B410" t="s">
        <v>419</v>
      </c>
      <c r="C410" t="s">
        <v>185</v>
      </c>
      <c r="D410" s="184">
        <v>12.84</v>
      </c>
    </row>
    <row r="411" spans="1:4" x14ac:dyDescent="0.25">
      <c r="A411">
        <v>40812</v>
      </c>
      <c r="B411" t="s">
        <v>420</v>
      </c>
      <c r="C411" t="s">
        <v>187</v>
      </c>
      <c r="D411" s="66">
        <v>2269.59</v>
      </c>
    </row>
    <row r="412" spans="1:4" x14ac:dyDescent="0.25">
      <c r="A412">
        <v>245</v>
      </c>
      <c r="B412" t="s">
        <v>421</v>
      </c>
      <c r="C412" t="s">
        <v>185</v>
      </c>
      <c r="D412" s="184">
        <v>21.85</v>
      </c>
    </row>
    <row r="413" spans="1:4" x14ac:dyDescent="0.25">
      <c r="A413">
        <v>41090</v>
      </c>
      <c r="B413" t="s">
        <v>422</v>
      </c>
      <c r="C413" t="s">
        <v>187</v>
      </c>
      <c r="D413" s="66">
        <v>3862.32</v>
      </c>
    </row>
    <row r="414" spans="1:4" x14ac:dyDescent="0.25">
      <c r="A414">
        <v>251</v>
      </c>
      <c r="B414" t="s">
        <v>423</v>
      </c>
      <c r="C414" t="s">
        <v>185</v>
      </c>
      <c r="D414" s="184">
        <v>10.31</v>
      </c>
    </row>
    <row r="415" spans="1:4" x14ac:dyDescent="0.25">
      <c r="A415">
        <v>40975</v>
      </c>
      <c r="B415" t="s">
        <v>424</v>
      </c>
      <c r="C415" t="s">
        <v>187</v>
      </c>
      <c r="D415" s="66">
        <v>1825.02</v>
      </c>
    </row>
    <row r="416" spans="1:4" x14ac:dyDescent="0.25">
      <c r="A416">
        <v>6127</v>
      </c>
      <c r="B416" t="s">
        <v>425</v>
      </c>
      <c r="C416" t="s">
        <v>185</v>
      </c>
      <c r="D416" s="184">
        <v>11.83</v>
      </c>
    </row>
    <row r="417" spans="1:4" x14ac:dyDescent="0.25">
      <c r="A417">
        <v>41072</v>
      </c>
      <c r="B417" t="s">
        <v>426</v>
      </c>
      <c r="C417" t="s">
        <v>187</v>
      </c>
      <c r="D417" s="66">
        <v>2094.4499999999998</v>
      </c>
    </row>
    <row r="418" spans="1:4" x14ac:dyDescent="0.25">
      <c r="A418">
        <v>6121</v>
      </c>
      <c r="B418" t="s">
        <v>427</v>
      </c>
      <c r="C418" t="s">
        <v>185</v>
      </c>
      <c r="D418" s="184">
        <v>11.85</v>
      </c>
    </row>
    <row r="419" spans="1:4" x14ac:dyDescent="0.25">
      <c r="A419">
        <v>41071</v>
      </c>
      <c r="B419" t="s">
        <v>428</v>
      </c>
      <c r="C419" t="s">
        <v>187</v>
      </c>
      <c r="D419" s="66">
        <v>2095.1</v>
      </c>
    </row>
    <row r="420" spans="1:4" x14ac:dyDescent="0.25">
      <c r="A420">
        <v>244</v>
      </c>
      <c r="B420" t="s">
        <v>429</v>
      </c>
      <c r="C420" t="s">
        <v>185</v>
      </c>
      <c r="D420" s="184">
        <v>6.49</v>
      </c>
    </row>
    <row r="421" spans="1:4" x14ac:dyDescent="0.25">
      <c r="A421">
        <v>41093</v>
      </c>
      <c r="B421" t="s">
        <v>430</v>
      </c>
      <c r="C421" t="s">
        <v>187</v>
      </c>
      <c r="D421" s="66">
        <v>1149.8599999999999</v>
      </c>
    </row>
    <row r="422" spans="1:4" x14ac:dyDescent="0.25">
      <c r="A422">
        <v>532</v>
      </c>
      <c r="B422" t="s">
        <v>431</v>
      </c>
      <c r="C422" t="s">
        <v>185</v>
      </c>
      <c r="D422" s="184">
        <v>23.52</v>
      </c>
    </row>
    <row r="423" spans="1:4" x14ac:dyDescent="0.25">
      <c r="A423">
        <v>40931</v>
      </c>
      <c r="B423" t="s">
        <v>432</v>
      </c>
      <c r="C423" t="s">
        <v>187</v>
      </c>
      <c r="D423" s="66">
        <v>4159.8500000000004</v>
      </c>
    </row>
    <row r="424" spans="1:4" x14ac:dyDescent="0.25">
      <c r="A424">
        <v>36150</v>
      </c>
      <c r="B424" t="s">
        <v>433</v>
      </c>
      <c r="C424" t="s">
        <v>10</v>
      </c>
      <c r="D424" s="184">
        <v>59.4</v>
      </c>
    </row>
    <row r="425" spans="1:4" x14ac:dyDescent="0.25">
      <c r="A425">
        <v>4760</v>
      </c>
      <c r="B425" t="s">
        <v>434</v>
      </c>
      <c r="C425" t="s">
        <v>185</v>
      </c>
      <c r="D425" s="184">
        <v>15.93</v>
      </c>
    </row>
    <row r="426" spans="1:4" x14ac:dyDescent="0.25">
      <c r="A426">
        <v>41069</v>
      </c>
      <c r="B426" t="s">
        <v>435</v>
      </c>
      <c r="C426" t="s">
        <v>187</v>
      </c>
      <c r="D426" s="66">
        <v>2814.94</v>
      </c>
    </row>
    <row r="427" spans="1:4" x14ac:dyDescent="0.25">
      <c r="A427">
        <v>10422</v>
      </c>
      <c r="B427" t="s">
        <v>436</v>
      </c>
      <c r="C427" t="s">
        <v>10</v>
      </c>
      <c r="D427" s="184">
        <v>352.16</v>
      </c>
    </row>
    <row r="428" spans="1:4" x14ac:dyDescent="0.25">
      <c r="A428">
        <v>44019</v>
      </c>
      <c r="B428" t="s">
        <v>437</v>
      </c>
      <c r="C428" t="s">
        <v>10</v>
      </c>
      <c r="D428" s="184">
        <v>487.47</v>
      </c>
    </row>
    <row r="429" spans="1:4" x14ac:dyDescent="0.25">
      <c r="A429">
        <v>36520</v>
      </c>
      <c r="B429" t="s">
        <v>438</v>
      </c>
      <c r="C429" t="s">
        <v>10</v>
      </c>
      <c r="D429" s="184">
        <v>592.71</v>
      </c>
    </row>
    <row r="430" spans="1:4" x14ac:dyDescent="0.25">
      <c r="A430">
        <v>42319</v>
      </c>
      <c r="B430" t="s">
        <v>439</v>
      </c>
      <c r="C430" t="s">
        <v>10</v>
      </c>
      <c r="D430" s="184">
        <v>531.1</v>
      </c>
    </row>
    <row r="431" spans="1:4" x14ac:dyDescent="0.25">
      <c r="A431">
        <v>10420</v>
      </c>
      <c r="B431" t="s">
        <v>440</v>
      </c>
      <c r="C431" t="s">
        <v>10</v>
      </c>
      <c r="D431" s="184">
        <v>188.4</v>
      </c>
    </row>
    <row r="432" spans="1:4" x14ac:dyDescent="0.25">
      <c r="A432">
        <v>10421</v>
      </c>
      <c r="B432" t="s">
        <v>441</v>
      </c>
      <c r="C432" t="s">
        <v>10</v>
      </c>
      <c r="D432" s="184">
        <v>207.03</v>
      </c>
    </row>
    <row r="433" spans="1:4" x14ac:dyDescent="0.25">
      <c r="A433">
        <v>11786</v>
      </c>
      <c r="B433" t="s">
        <v>442</v>
      </c>
      <c r="C433" t="s">
        <v>10</v>
      </c>
      <c r="D433" s="184">
        <v>417.45</v>
      </c>
    </row>
    <row r="434" spans="1:4" x14ac:dyDescent="0.25">
      <c r="A434">
        <v>10</v>
      </c>
      <c r="B434" t="s">
        <v>443</v>
      </c>
      <c r="C434" t="s">
        <v>10</v>
      </c>
      <c r="D434" s="184">
        <v>18.39</v>
      </c>
    </row>
    <row r="435" spans="1:4" x14ac:dyDescent="0.25">
      <c r="A435">
        <v>4815</v>
      </c>
      <c r="B435" t="s">
        <v>444</v>
      </c>
      <c r="C435" t="s">
        <v>10</v>
      </c>
      <c r="D435" s="184">
        <v>8.4</v>
      </c>
    </row>
    <row r="436" spans="1:4" x14ac:dyDescent="0.25">
      <c r="A436">
        <v>541</v>
      </c>
      <c r="B436" t="s">
        <v>445</v>
      </c>
      <c r="C436" t="s">
        <v>10</v>
      </c>
      <c r="D436" s="184">
        <v>168.5</v>
      </c>
    </row>
    <row r="437" spans="1:4" x14ac:dyDescent="0.25">
      <c r="A437">
        <v>542</v>
      </c>
      <c r="B437" t="s">
        <v>446</v>
      </c>
      <c r="C437" t="s">
        <v>10</v>
      </c>
      <c r="D437" s="184">
        <v>211.21</v>
      </c>
    </row>
    <row r="438" spans="1:4" x14ac:dyDescent="0.25">
      <c r="A438">
        <v>540</v>
      </c>
      <c r="B438" t="s">
        <v>447</v>
      </c>
      <c r="C438" t="s">
        <v>10</v>
      </c>
      <c r="D438" s="184">
        <v>475.97</v>
      </c>
    </row>
    <row r="439" spans="1:4" x14ac:dyDescent="0.25">
      <c r="A439">
        <v>38364</v>
      </c>
      <c r="B439" t="s">
        <v>448</v>
      </c>
      <c r="C439" t="s">
        <v>10</v>
      </c>
      <c r="D439" s="184">
        <v>780.92</v>
      </c>
    </row>
    <row r="440" spans="1:4" x14ac:dyDescent="0.25">
      <c r="A440">
        <v>11692</v>
      </c>
      <c r="B440" t="s">
        <v>449</v>
      </c>
      <c r="C440" t="s">
        <v>15</v>
      </c>
      <c r="D440" s="184">
        <v>463.09</v>
      </c>
    </row>
    <row r="441" spans="1:4" x14ac:dyDescent="0.25">
      <c r="A441">
        <v>1746</v>
      </c>
      <c r="B441" t="s">
        <v>450</v>
      </c>
      <c r="C441" t="s">
        <v>10</v>
      </c>
      <c r="D441" s="184">
        <v>286</v>
      </c>
    </row>
    <row r="442" spans="1:4" x14ac:dyDescent="0.25">
      <c r="A442">
        <v>1748</v>
      </c>
      <c r="B442" t="s">
        <v>451</v>
      </c>
      <c r="C442" t="s">
        <v>10</v>
      </c>
      <c r="D442" s="184">
        <v>380.31</v>
      </c>
    </row>
    <row r="443" spans="1:4" x14ac:dyDescent="0.25">
      <c r="A443">
        <v>1749</v>
      </c>
      <c r="B443" t="s">
        <v>452</v>
      </c>
      <c r="C443" t="s">
        <v>10</v>
      </c>
      <c r="D443" s="184">
        <v>551</v>
      </c>
    </row>
    <row r="444" spans="1:4" x14ac:dyDescent="0.25">
      <c r="A444">
        <v>37412</v>
      </c>
      <c r="B444" t="s">
        <v>453</v>
      </c>
      <c r="C444" t="s">
        <v>10</v>
      </c>
      <c r="D444" s="184">
        <v>279.56</v>
      </c>
    </row>
    <row r="445" spans="1:4" x14ac:dyDescent="0.25">
      <c r="A445">
        <v>1745</v>
      </c>
      <c r="B445" t="s">
        <v>454</v>
      </c>
      <c r="C445" t="s">
        <v>10</v>
      </c>
      <c r="D445" s="184">
        <v>332.44</v>
      </c>
    </row>
    <row r="446" spans="1:4" x14ac:dyDescent="0.25">
      <c r="A446">
        <v>1750</v>
      </c>
      <c r="B446" t="s">
        <v>455</v>
      </c>
      <c r="C446" t="s">
        <v>10</v>
      </c>
      <c r="D446" s="184">
        <v>776.86</v>
      </c>
    </row>
    <row r="447" spans="1:4" x14ac:dyDescent="0.25">
      <c r="A447">
        <v>11687</v>
      </c>
      <c r="B447" t="s">
        <v>456</v>
      </c>
      <c r="C447" t="s">
        <v>20</v>
      </c>
      <c r="D447" s="66">
        <v>1237.78</v>
      </c>
    </row>
    <row r="448" spans="1:4" x14ac:dyDescent="0.25">
      <c r="A448">
        <v>11689</v>
      </c>
      <c r="B448" t="s">
        <v>457</v>
      </c>
      <c r="C448" t="s">
        <v>20</v>
      </c>
      <c r="D448" s="66">
        <v>1550.86</v>
      </c>
    </row>
    <row r="449" spans="1:4" x14ac:dyDescent="0.25">
      <c r="A449">
        <v>11693</v>
      </c>
      <c r="B449" t="s">
        <v>458</v>
      </c>
      <c r="C449" t="s">
        <v>15</v>
      </c>
      <c r="D449" s="184">
        <v>186.83</v>
      </c>
    </row>
    <row r="450" spans="1:4" x14ac:dyDescent="0.25">
      <c r="A450">
        <v>36215</v>
      </c>
      <c r="B450" t="s">
        <v>459</v>
      </c>
      <c r="C450" t="s">
        <v>10</v>
      </c>
      <c r="D450" s="66">
        <v>1043.6400000000001</v>
      </c>
    </row>
    <row r="451" spans="1:4" x14ac:dyDescent="0.25">
      <c r="A451">
        <v>42439</v>
      </c>
      <c r="B451" t="s">
        <v>460</v>
      </c>
      <c r="C451" t="s">
        <v>10</v>
      </c>
      <c r="D451" s="66">
        <v>1186.04</v>
      </c>
    </row>
    <row r="452" spans="1:4" x14ac:dyDescent="0.25">
      <c r="A452">
        <v>38381</v>
      </c>
      <c r="B452" t="s">
        <v>461</v>
      </c>
      <c r="C452" t="s">
        <v>10</v>
      </c>
      <c r="D452" s="184">
        <v>10.039999999999999</v>
      </c>
    </row>
    <row r="453" spans="1:4" x14ac:dyDescent="0.25">
      <c r="A453">
        <v>39621</v>
      </c>
      <c r="B453" t="s">
        <v>462</v>
      </c>
      <c r="C453" t="s">
        <v>463</v>
      </c>
      <c r="D453" s="66">
        <v>1077.03</v>
      </c>
    </row>
    <row r="454" spans="1:4" x14ac:dyDescent="0.25">
      <c r="A454">
        <v>39624</v>
      </c>
      <c r="B454" t="s">
        <v>464</v>
      </c>
      <c r="C454" t="s">
        <v>463</v>
      </c>
      <c r="D454" s="66">
        <v>1188.0899999999999</v>
      </c>
    </row>
    <row r="455" spans="1:4" x14ac:dyDescent="0.25">
      <c r="A455">
        <v>39615</v>
      </c>
      <c r="B455" t="s">
        <v>465</v>
      </c>
      <c r="C455" t="s">
        <v>10</v>
      </c>
      <c r="D455" s="184">
        <v>480.1</v>
      </c>
    </row>
    <row r="456" spans="1:4" x14ac:dyDescent="0.25">
      <c r="A456">
        <v>39620</v>
      </c>
      <c r="B456" t="s">
        <v>466</v>
      </c>
      <c r="C456" t="s">
        <v>10</v>
      </c>
      <c r="D456" s="184">
        <v>733.24</v>
      </c>
    </row>
    <row r="457" spans="1:4" x14ac:dyDescent="0.25">
      <c r="A457">
        <v>39623</v>
      </c>
      <c r="B457" t="s">
        <v>467</v>
      </c>
      <c r="C457" t="s">
        <v>10</v>
      </c>
      <c r="D457" s="184">
        <v>785.36</v>
      </c>
    </row>
    <row r="458" spans="1:4" x14ac:dyDescent="0.25">
      <c r="A458">
        <v>36207</v>
      </c>
      <c r="B458" t="s">
        <v>468</v>
      </c>
      <c r="C458" t="s">
        <v>10</v>
      </c>
      <c r="D458" s="184">
        <v>462.26</v>
      </c>
    </row>
    <row r="459" spans="1:4" x14ac:dyDescent="0.25">
      <c r="A459">
        <v>36209</v>
      </c>
      <c r="B459" t="s">
        <v>469</v>
      </c>
      <c r="C459" t="s">
        <v>10</v>
      </c>
      <c r="D459" s="184">
        <v>530.51</v>
      </c>
    </row>
    <row r="460" spans="1:4" x14ac:dyDescent="0.25">
      <c r="A460">
        <v>36210</v>
      </c>
      <c r="B460" t="s">
        <v>470</v>
      </c>
      <c r="C460" t="s">
        <v>10</v>
      </c>
      <c r="D460" s="184">
        <v>574</v>
      </c>
    </row>
    <row r="461" spans="1:4" x14ac:dyDescent="0.25">
      <c r="A461">
        <v>36204</v>
      </c>
      <c r="B461" t="s">
        <v>471</v>
      </c>
      <c r="C461" t="s">
        <v>10</v>
      </c>
      <c r="D461" s="184">
        <v>203.52</v>
      </c>
    </row>
    <row r="462" spans="1:4" x14ac:dyDescent="0.25">
      <c r="A462">
        <v>36205</v>
      </c>
      <c r="B462" t="s">
        <v>472</v>
      </c>
      <c r="C462" t="s">
        <v>10</v>
      </c>
      <c r="D462" s="184">
        <v>226.02</v>
      </c>
    </row>
    <row r="463" spans="1:4" x14ac:dyDescent="0.25">
      <c r="A463">
        <v>36081</v>
      </c>
      <c r="B463" t="s">
        <v>473</v>
      </c>
      <c r="C463" t="s">
        <v>10</v>
      </c>
      <c r="D463" s="184">
        <v>241</v>
      </c>
    </row>
    <row r="464" spans="1:4" x14ac:dyDescent="0.25">
      <c r="A464">
        <v>36206</v>
      </c>
      <c r="B464" t="s">
        <v>474</v>
      </c>
      <c r="C464" t="s">
        <v>10</v>
      </c>
      <c r="D464" s="184">
        <v>252.49</v>
      </c>
    </row>
    <row r="465" spans="1:4" x14ac:dyDescent="0.25">
      <c r="A465">
        <v>36218</v>
      </c>
      <c r="B465" t="s">
        <v>475</v>
      </c>
      <c r="C465" t="s">
        <v>10</v>
      </c>
      <c r="D465" s="184">
        <v>136.26</v>
      </c>
    </row>
    <row r="466" spans="1:4" x14ac:dyDescent="0.25">
      <c r="A466">
        <v>36220</v>
      </c>
      <c r="B466" t="s">
        <v>476</v>
      </c>
      <c r="C466" t="s">
        <v>10</v>
      </c>
      <c r="D466" s="184">
        <v>156.24</v>
      </c>
    </row>
    <row r="467" spans="1:4" x14ac:dyDescent="0.25">
      <c r="A467">
        <v>36080</v>
      </c>
      <c r="B467" t="s">
        <v>477</v>
      </c>
      <c r="C467" t="s">
        <v>10</v>
      </c>
      <c r="D467" s="184">
        <v>169</v>
      </c>
    </row>
    <row r="468" spans="1:4" x14ac:dyDescent="0.25">
      <c r="A468">
        <v>36223</v>
      </c>
      <c r="B468" t="s">
        <v>478</v>
      </c>
      <c r="C468" t="s">
        <v>10</v>
      </c>
      <c r="D468" s="184">
        <v>176.97</v>
      </c>
    </row>
    <row r="469" spans="1:4" x14ac:dyDescent="0.25">
      <c r="A469">
        <v>546</v>
      </c>
      <c r="B469" t="s">
        <v>479</v>
      </c>
      <c r="C469" t="s">
        <v>71</v>
      </c>
      <c r="D469" s="184">
        <v>12.18</v>
      </c>
    </row>
    <row r="470" spans="1:4" x14ac:dyDescent="0.25">
      <c r="A470">
        <v>566</v>
      </c>
      <c r="B470" t="s">
        <v>480</v>
      </c>
      <c r="C470" t="s">
        <v>20</v>
      </c>
      <c r="D470" s="184">
        <v>5.78</v>
      </c>
    </row>
    <row r="471" spans="1:4" x14ac:dyDescent="0.25">
      <c r="A471">
        <v>565</v>
      </c>
      <c r="B471" t="s">
        <v>481</v>
      </c>
      <c r="C471" t="s">
        <v>20</v>
      </c>
      <c r="D471" s="184">
        <v>21.07</v>
      </c>
    </row>
    <row r="472" spans="1:4" x14ac:dyDescent="0.25">
      <c r="A472">
        <v>555</v>
      </c>
      <c r="B472" t="s">
        <v>482</v>
      </c>
      <c r="C472" t="s">
        <v>20</v>
      </c>
      <c r="D472" s="184">
        <v>14.93</v>
      </c>
    </row>
    <row r="473" spans="1:4" x14ac:dyDescent="0.25">
      <c r="A473">
        <v>557</v>
      </c>
      <c r="B473" t="s">
        <v>483</v>
      </c>
      <c r="C473" t="s">
        <v>20</v>
      </c>
      <c r="D473" s="184">
        <v>46.86</v>
      </c>
    </row>
    <row r="474" spans="1:4" x14ac:dyDescent="0.25">
      <c r="A474">
        <v>552</v>
      </c>
      <c r="B474" t="s">
        <v>484</v>
      </c>
      <c r="C474" t="s">
        <v>20</v>
      </c>
      <c r="D474" s="184">
        <v>23.25</v>
      </c>
    </row>
    <row r="475" spans="1:4" x14ac:dyDescent="0.25">
      <c r="A475">
        <v>563</v>
      </c>
      <c r="B475" t="s">
        <v>485</v>
      </c>
      <c r="C475" t="s">
        <v>20</v>
      </c>
      <c r="D475" s="184">
        <v>34.94</v>
      </c>
    </row>
    <row r="476" spans="1:4" x14ac:dyDescent="0.25">
      <c r="A476">
        <v>549</v>
      </c>
      <c r="B476" t="s">
        <v>486</v>
      </c>
      <c r="C476" t="s">
        <v>20</v>
      </c>
      <c r="D476" s="184">
        <v>62.88</v>
      </c>
    </row>
    <row r="477" spans="1:4" x14ac:dyDescent="0.25">
      <c r="A477">
        <v>551</v>
      </c>
      <c r="B477" t="s">
        <v>487</v>
      </c>
      <c r="C477" t="s">
        <v>20</v>
      </c>
      <c r="D477" s="184">
        <v>124.51</v>
      </c>
    </row>
    <row r="478" spans="1:4" x14ac:dyDescent="0.25">
      <c r="A478">
        <v>559</v>
      </c>
      <c r="B478" t="s">
        <v>488</v>
      </c>
      <c r="C478" t="s">
        <v>20</v>
      </c>
      <c r="D478" s="184">
        <v>31.12</v>
      </c>
    </row>
    <row r="479" spans="1:4" x14ac:dyDescent="0.25">
      <c r="A479">
        <v>560</v>
      </c>
      <c r="B479" t="s">
        <v>489</v>
      </c>
      <c r="C479" t="s">
        <v>20</v>
      </c>
      <c r="D479" s="184">
        <v>38.94</v>
      </c>
    </row>
    <row r="480" spans="1:4" x14ac:dyDescent="0.25">
      <c r="A480">
        <v>547</v>
      </c>
      <c r="B480" t="s">
        <v>490</v>
      </c>
      <c r="C480" t="s">
        <v>20</v>
      </c>
      <c r="D480" s="184">
        <v>46.63</v>
      </c>
    </row>
    <row r="481" spans="1:4" x14ac:dyDescent="0.25">
      <c r="A481">
        <v>38127</v>
      </c>
      <c r="B481" t="s">
        <v>491</v>
      </c>
      <c r="C481" t="s">
        <v>10</v>
      </c>
      <c r="D481" s="184">
        <v>387.79</v>
      </c>
    </row>
    <row r="482" spans="1:4" x14ac:dyDescent="0.25">
      <c r="A482">
        <v>38060</v>
      </c>
      <c r="B482" t="s">
        <v>492</v>
      </c>
      <c r="C482" t="s">
        <v>10</v>
      </c>
      <c r="D482" s="184">
        <v>54.28</v>
      </c>
    </row>
    <row r="483" spans="1:4" x14ac:dyDescent="0.25">
      <c r="A483">
        <v>10956</v>
      </c>
      <c r="B483" t="s">
        <v>493</v>
      </c>
      <c r="C483" t="s">
        <v>10</v>
      </c>
      <c r="D483" s="184">
        <v>59.53</v>
      </c>
    </row>
    <row r="484" spans="1:4" x14ac:dyDescent="0.25">
      <c r="A484">
        <v>39380</v>
      </c>
      <c r="B484" t="s">
        <v>494</v>
      </c>
      <c r="C484" t="s">
        <v>10</v>
      </c>
      <c r="D484" s="184">
        <v>30.55</v>
      </c>
    </row>
    <row r="485" spans="1:4" x14ac:dyDescent="0.25">
      <c r="A485">
        <v>37597</v>
      </c>
      <c r="B485" t="s">
        <v>495</v>
      </c>
      <c r="C485" t="s">
        <v>10</v>
      </c>
      <c r="D485" s="66">
        <v>573203.12</v>
      </c>
    </row>
    <row r="486" spans="1:4" x14ac:dyDescent="0.25">
      <c r="A486">
        <v>183</v>
      </c>
      <c r="B486" t="s">
        <v>496</v>
      </c>
      <c r="C486" t="s">
        <v>497</v>
      </c>
      <c r="D486" s="184">
        <v>122.5</v>
      </c>
    </row>
    <row r="487" spans="1:4" x14ac:dyDescent="0.25">
      <c r="A487">
        <v>184</v>
      </c>
      <c r="B487" t="s">
        <v>498</v>
      </c>
      <c r="C487" t="s">
        <v>497</v>
      </c>
      <c r="D487" s="184">
        <v>75.87</v>
      </c>
    </row>
    <row r="488" spans="1:4" x14ac:dyDescent="0.25">
      <c r="A488">
        <v>181</v>
      </c>
      <c r="B488" t="s">
        <v>499</v>
      </c>
      <c r="C488" t="s">
        <v>497</v>
      </c>
      <c r="D488" s="184">
        <v>163.59</v>
      </c>
    </row>
    <row r="489" spans="1:4" x14ac:dyDescent="0.25">
      <c r="A489">
        <v>20001</v>
      </c>
      <c r="B489" t="s">
        <v>500</v>
      </c>
      <c r="C489" t="s">
        <v>497</v>
      </c>
      <c r="D489" s="184">
        <v>94.83</v>
      </c>
    </row>
    <row r="490" spans="1:4" x14ac:dyDescent="0.25">
      <c r="A490">
        <v>39837</v>
      </c>
      <c r="B490" t="s">
        <v>501</v>
      </c>
      <c r="C490" t="s">
        <v>497</v>
      </c>
      <c r="D490" s="184">
        <v>363.13</v>
      </c>
    </row>
    <row r="491" spans="1:4" x14ac:dyDescent="0.25">
      <c r="A491">
        <v>43366</v>
      </c>
      <c r="B491" t="s">
        <v>502</v>
      </c>
      <c r="C491" t="s">
        <v>71</v>
      </c>
      <c r="D491" s="184">
        <v>1.58</v>
      </c>
    </row>
    <row r="492" spans="1:4" x14ac:dyDescent="0.25">
      <c r="A492">
        <v>10535</v>
      </c>
      <c r="B492" t="s">
        <v>503</v>
      </c>
      <c r="C492" t="s">
        <v>10</v>
      </c>
      <c r="D492" s="66">
        <v>5299.99</v>
      </c>
    </row>
    <row r="493" spans="1:4" x14ac:dyDescent="0.25">
      <c r="A493">
        <v>10537</v>
      </c>
      <c r="B493" t="s">
        <v>504</v>
      </c>
      <c r="C493" t="s">
        <v>10</v>
      </c>
      <c r="D493" s="66">
        <v>7227.74</v>
      </c>
    </row>
    <row r="494" spans="1:4" x14ac:dyDescent="0.25">
      <c r="A494">
        <v>13891</v>
      </c>
      <c r="B494" t="s">
        <v>505</v>
      </c>
      <c r="C494" t="s">
        <v>10</v>
      </c>
      <c r="D494" s="66">
        <v>6629.47</v>
      </c>
    </row>
    <row r="495" spans="1:4" x14ac:dyDescent="0.25">
      <c r="A495">
        <v>44492</v>
      </c>
      <c r="B495" t="s">
        <v>506</v>
      </c>
      <c r="C495" t="s">
        <v>10</v>
      </c>
      <c r="D495" s="66">
        <v>28835.53</v>
      </c>
    </row>
    <row r="496" spans="1:4" x14ac:dyDescent="0.25">
      <c r="A496">
        <v>36396</v>
      </c>
      <c r="B496" t="s">
        <v>507</v>
      </c>
      <c r="C496" t="s">
        <v>10</v>
      </c>
      <c r="D496" s="66">
        <v>6063.54</v>
      </c>
    </row>
    <row r="497" spans="1:4" x14ac:dyDescent="0.25">
      <c r="A497">
        <v>36397</v>
      </c>
      <c r="B497" t="s">
        <v>508</v>
      </c>
      <c r="C497" t="s">
        <v>10</v>
      </c>
      <c r="D497" s="66">
        <v>21559.279999999999</v>
      </c>
    </row>
    <row r="498" spans="1:4" x14ac:dyDescent="0.25">
      <c r="A498">
        <v>36398</v>
      </c>
      <c r="B498" t="s">
        <v>509</v>
      </c>
      <c r="C498" t="s">
        <v>10</v>
      </c>
      <c r="D498" s="66">
        <v>26203.5</v>
      </c>
    </row>
    <row r="499" spans="1:4" x14ac:dyDescent="0.25">
      <c r="A499">
        <v>647</v>
      </c>
      <c r="B499" t="s">
        <v>510</v>
      </c>
      <c r="C499" t="s">
        <v>185</v>
      </c>
      <c r="D499" s="184">
        <v>11.32</v>
      </c>
    </row>
    <row r="500" spans="1:4" x14ac:dyDescent="0.25">
      <c r="A500">
        <v>40920</v>
      </c>
      <c r="B500" t="s">
        <v>511</v>
      </c>
      <c r="C500" t="s">
        <v>187</v>
      </c>
      <c r="D500" s="66">
        <v>2002.33</v>
      </c>
    </row>
    <row r="501" spans="1:4" x14ac:dyDescent="0.25">
      <c r="A501">
        <v>715</v>
      </c>
      <c r="B501" t="s">
        <v>512</v>
      </c>
      <c r="C501" t="s">
        <v>10</v>
      </c>
      <c r="D501" s="184">
        <v>25</v>
      </c>
    </row>
    <row r="502" spans="1:4" x14ac:dyDescent="0.25">
      <c r="A502">
        <v>716</v>
      </c>
      <c r="B502" t="s">
        <v>513</v>
      </c>
      <c r="C502" t="s">
        <v>10</v>
      </c>
      <c r="D502" s="184">
        <v>28.27</v>
      </c>
    </row>
    <row r="503" spans="1:4" x14ac:dyDescent="0.25">
      <c r="A503">
        <v>38783</v>
      </c>
      <c r="B503" t="s">
        <v>514</v>
      </c>
      <c r="C503" t="s">
        <v>10</v>
      </c>
      <c r="D503" s="184">
        <v>1.19</v>
      </c>
    </row>
    <row r="504" spans="1:4" x14ac:dyDescent="0.25">
      <c r="A504">
        <v>37593</v>
      </c>
      <c r="B504" t="s">
        <v>515</v>
      </c>
      <c r="C504" t="s">
        <v>10</v>
      </c>
      <c r="D504" s="184">
        <v>2.93</v>
      </c>
    </row>
    <row r="505" spans="1:4" x14ac:dyDescent="0.25">
      <c r="A505">
        <v>37594</v>
      </c>
      <c r="B505" t="s">
        <v>516</v>
      </c>
      <c r="C505" t="s">
        <v>10</v>
      </c>
      <c r="D505" s="184">
        <v>3.65</v>
      </c>
    </row>
    <row r="506" spans="1:4" x14ac:dyDescent="0.25">
      <c r="A506">
        <v>37592</v>
      </c>
      <c r="B506" t="s">
        <v>517</v>
      </c>
      <c r="C506" t="s">
        <v>10</v>
      </c>
      <c r="D506" s="184">
        <v>2.31</v>
      </c>
    </row>
    <row r="507" spans="1:4" x14ac:dyDescent="0.25">
      <c r="A507">
        <v>7270</v>
      </c>
      <c r="B507" t="s">
        <v>518</v>
      </c>
      <c r="C507" t="s">
        <v>10</v>
      </c>
      <c r="D507" s="184">
        <v>1.03</v>
      </c>
    </row>
    <row r="508" spans="1:4" x14ac:dyDescent="0.25">
      <c r="A508">
        <v>7267</v>
      </c>
      <c r="B508" t="s">
        <v>519</v>
      </c>
      <c r="C508" t="s">
        <v>10</v>
      </c>
      <c r="D508" s="184">
        <v>0.81</v>
      </c>
    </row>
    <row r="509" spans="1:4" x14ac:dyDescent="0.25">
      <c r="A509">
        <v>7271</v>
      </c>
      <c r="B509" t="s">
        <v>520</v>
      </c>
      <c r="C509" t="s">
        <v>10</v>
      </c>
      <c r="D509" s="184">
        <v>0.89</v>
      </c>
    </row>
    <row r="510" spans="1:4" x14ac:dyDescent="0.25">
      <c r="A510">
        <v>7266</v>
      </c>
      <c r="B510" t="s">
        <v>521</v>
      </c>
      <c r="C510" t="s">
        <v>522</v>
      </c>
      <c r="D510" s="184">
        <v>893.4</v>
      </c>
    </row>
    <row r="511" spans="1:4" x14ac:dyDescent="0.25">
      <c r="A511">
        <v>7268</v>
      </c>
      <c r="B511" t="s">
        <v>523</v>
      </c>
      <c r="C511" t="s">
        <v>10</v>
      </c>
      <c r="D511" s="184">
        <v>1.24</v>
      </c>
    </row>
    <row r="512" spans="1:4" x14ac:dyDescent="0.25">
      <c r="A512">
        <v>34556</v>
      </c>
      <c r="B512" t="s">
        <v>524</v>
      </c>
      <c r="C512" t="s">
        <v>10</v>
      </c>
      <c r="D512" s="184">
        <v>4.18</v>
      </c>
    </row>
    <row r="513" spans="1:4" x14ac:dyDescent="0.25">
      <c r="A513">
        <v>37873</v>
      </c>
      <c r="B513" t="s">
        <v>525</v>
      </c>
      <c r="C513" t="s">
        <v>10</v>
      </c>
      <c r="D513" s="184">
        <v>4.26</v>
      </c>
    </row>
    <row r="514" spans="1:4" x14ac:dyDescent="0.25">
      <c r="A514">
        <v>34564</v>
      </c>
      <c r="B514" t="s">
        <v>526</v>
      </c>
      <c r="C514" t="s">
        <v>10</v>
      </c>
      <c r="D514" s="184">
        <v>4.46</v>
      </c>
    </row>
    <row r="515" spans="1:4" x14ac:dyDescent="0.25">
      <c r="A515">
        <v>34565</v>
      </c>
      <c r="B515" t="s">
        <v>527</v>
      </c>
      <c r="C515" t="s">
        <v>10</v>
      </c>
      <c r="D515" s="184">
        <v>4.72</v>
      </c>
    </row>
    <row r="516" spans="1:4" x14ac:dyDescent="0.25">
      <c r="A516">
        <v>38590</v>
      </c>
      <c r="B516" t="s">
        <v>528</v>
      </c>
      <c r="C516" t="s">
        <v>10</v>
      </c>
      <c r="D516" s="184">
        <v>3.48</v>
      </c>
    </row>
    <row r="517" spans="1:4" x14ac:dyDescent="0.25">
      <c r="A517">
        <v>34566</v>
      </c>
      <c r="B517" t="s">
        <v>529</v>
      </c>
      <c r="C517" t="s">
        <v>10</v>
      </c>
      <c r="D517" s="184">
        <v>3.66</v>
      </c>
    </row>
    <row r="518" spans="1:4" x14ac:dyDescent="0.25">
      <c r="A518">
        <v>34567</v>
      </c>
      <c r="B518" t="s">
        <v>530</v>
      </c>
      <c r="C518" t="s">
        <v>10</v>
      </c>
      <c r="D518" s="184">
        <v>3.88</v>
      </c>
    </row>
    <row r="519" spans="1:4" x14ac:dyDescent="0.25">
      <c r="A519">
        <v>38591</v>
      </c>
      <c r="B519" t="s">
        <v>531</v>
      </c>
      <c r="C519" t="s">
        <v>10</v>
      </c>
      <c r="D519" s="184">
        <v>3.52</v>
      </c>
    </row>
    <row r="520" spans="1:4" x14ac:dyDescent="0.25">
      <c r="A520">
        <v>34568</v>
      </c>
      <c r="B520" t="s">
        <v>532</v>
      </c>
      <c r="C520" t="s">
        <v>10</v>
      </c>
      <c r="D520" s="184">
        <v>4.59</v>
      </c>
    </row>
    <row r="521" spans="1:4" x14ac:dyDescent="0.25">
      <c r="A521">
        <v>34569</v>
      </c>
      <c r="B521" t="s">
        <v>533</v>
      </c>
      <c r="C521" t="s">
        <v>10</v>
      </c>
      <c r="D521" s="184">
        <v>4.72</v>
      </c>
    </row>
    <row r="522" spans="1:4" x14ac:dyDescent="0.25">
      <c r="A522">
        <v>34570</v>
      </c>
      <c r="B522" t="s">
        <v>534</v>
      </c>
      <c r="C522" t="s">
        <v>10</v>
      </c>
      <c r="D522" s="184">
        <v>5.12</v>
      </c>
    </row>
    <row r="523" spans="1:4" x14ac:dyDescent="0.25">
      <c r="A523">
        <v>25070</v>
      </c>
      <c r="B523" t="s">
        <v>535</v>
      </c>
      <c r="C523" t="s">
        <v>10</v>
      </c>
      <c r="D523" s="184">
        <v>3.85</v>
      </c>
    </row>
    <row r="524" spans="1:4" x14ac:dyDescent="0.25">
      <c r="A524">
        <v>34571</v>
      </c>
      <c r="B524" t="s">
        <v>536</v>
      </c>
      <c r="C524" t="s">
        <v>10</v>
      </c>
      <c r="D524" s="184">
        <v>3.89</v>
      </c>
    </row>
    <row r="525" spans="1:4" x14ac:dyDescent="0.25">
      <c r="A525">
        <v>34573</v>
      </c>
      <c r="B525" t="s">
        <v>537</v>
      </c>
      <c r="C525" t="s">
        <v>10</v>
      </c>
      <c r="D525" s="184">
        <v>4.09</v>
      </c>
    </row>
    <row r="526" spans="1:4" x14ac:dyDescent="0.25">
      <c r="A526">
        <v>37107</v>
      </c>
      <c r="B526" t="s">
        <v>538</v>
      </c>
      <c r="C526" t="s">
        <v>10</v>
      </c>
      <c r="D526" s="184">
        <v>5.4</v>
      </c>
    </row>
    <row r="527" spans="1:4" x14ac:dyDescent="0.25">
      <c r="A527">
        <v>34576</v>
      </c>
      <c r="B527" t="s">
        <v>539</v>
      </c>
      <c r="C527" t="s">
        <v>10</v>
      </c>
      <c r="D527" s="184">
        <v>5.96</v>
      </c>
    </row>
    <row r="528" spans="1:4" x14ac:dyDescent="0.25">
      <c r="A528">
        <v>34577</v>
      </c>
      <c r="B528" t="s">
        <v>540</v>
      </c>
      <c r="C528" t="s">
        <v>10</v>
      </c>
      <c r="D528" s="184">
        <v>6.22</v>
      </c>
    </row>
    <row r="529" spans="1:4" x14ac:dyDescent="0.25">
      <c r="A529">
        <v>34578</v>
      </c>
      <c r="B529" t="s">
        <v>541</v>
      </c>
      <c r="C529" t="s">
        <v>10</v>
      </c>
      <c r="D529" s="184">
        <v>6.75</v>
      </c>
    </row>
    <row r="530" spans="1:4" x14ac:dyDescent="0.25">
      <c r="A530">
        <v>34579</v>
      </c>
      <c r="B530" t="s">
        <v>542</v>
      </c>
      <c r="C530" t="s">
        <v>10</v>
      </c>
      <c r="D530" s="184">
        <v>7.2</v>
      </c>
    </row>
    <row r="531" spans="1:4" x14ac:dyDescent="0.25">
      <c r="A531">
        <v>25067</v>
      </c>
      <c r="B531" t="s">
        <v>543</v>
      </c>
      <c r="C531" t="s">
        <v>10</v>
      </c>
      <c r="D531" s="184">
        <v>4.82</v>
      </c>
    </row>
    <row r="532" spans="1:4" x14ac:dyDescent="0.25">
      <c r="A532">
        <v>34580</v>
      </c>
      <c r="B532" t="s">
        <v>544</v>
      </c>
      <c r="C532" t="s">
        <v>10</v>
      </c>
      <c r="D532" s="184">
        <v>5.38</v>
      </c>
    </row>
    <row r="533" spans="1:4" x14ac:dyDescent="0.25">
      <c r="A533">
        <v>25071</v>
      </c>
      <c r="B533" t="s">
        <v>545</v>
      </c>
      <c r="C533" t="s">
        <v>10</v>
      </c>
      <c r="D533" s="184">
        <v>2.68</v>
      </c>
    </row>
    <row r="534" spans="1:4" x14ac:dyDescent="0.25">
      <c r="A534">
        <v>38395</v>
      </c>
      <c r="B534" t="s">
        <v>546</v>
      </c>
      <c r="C534" t="s">
        <v>10</v>
      </c>
      <c r="D534" s="184">
        <v>8.39</v>
      </c>
    </row>
    <row r="535" spans="1:4" x14ac:dyDescent="0.25">
      <c r="A535">
        <v>34583</v>
      </c>
      <c r="B535" t="s">
        <v>547</v>
      </c>
      <c r="C535" t="s">
        <v>15</v>
      </c>
      <c r="D535" s="184">
        <v>61.35</v>
      </c>
    </row>
    <row r="536" spans="1:4" x14ac:dyDescent="0.25">
      <c r="A536">
        <v>34584</v>
      </c>
      <c r="B536" t="s">
        <v>548</v>
      </c>
      <c r="C536" t="s">
        <v>15</v>
      </c>
      <c r="D536" s="184">
        <v>44.99</v>
      </c>
    </row>
    <row r="537" spans="1:4" x14ac:dyDescent="0.25">
      <c r="A537">
        <v>709</v>
      </c>
      <c r="B537" t="s">
        <v>549</v>
      </c>
      <c r="C537" t="s">
        <v>15</v>
      </c>
      <c r="D537" s="184">
        <v>813.39</v>
      </c>
    </row>
    <row r="538" spans="1:4" x14ac:dyDescent="0.25">
      <c r="A538">
        <v>34599</v>
      </c>
      <c r="B538" t="s">
        <v>550</v>
      </c>
      <c r="C538" t="s">
        <v>10</v>
      </c>
      <c r="D538" s="184">
        <v>2.75</v>
      </c>
    </row>
    <row r="539" spans="1:4" x14ac:dyDescent="0.25">
      <c r="A539">
        <v>34592</v>
      </c>
      <c r="B539" t="s">
        <v>551</v>
      </c>
      <c r="C539" t="s">
        <v>10</v>
      </c>
      <c r="D539" s="184">
        <v>3.06</v>
      </c>
    </row>
    <row r="540" spans="1:4" x14ac:dyDescent="0.25">
      <c r="A540">
        <v>37103</v>
      </c>
      <c r="B540" t="s">
        <v>552</v>
      </c>
      <c r="C540" t="s">
        <v>10</v>
      </c>
      <c r="D540" s="184">
        <v>3.5</v>
      </c>
    </row>
    <row r="541" spans="1:4" x14ac:dyDescent="0.25">
      <c r="A541">
        <v>34555</v>
      </c>
      <c r="B541" t="s">
        <v>553</v>
      </c>
      <c r="C541" t="s">
        <v>10</v>
      </c>
      <c r="D541" s="184">
        <v>4.45</v>
      </c>
    </row>
    <row r="542" spans="1:4" x14ac:dyDescent="0.25">
      <c r="A542">
        <v>674</v>
      </c>
      <c r="B542" t="s">
        <v>554</v>
      </c>
      <c r="C542" t="s">
        <v>15</v>
      </c>
      <c r="D542" s="184">
        <v>75.569999999999993</v>
      </c>
    </row>
    <row r="543" spans="1:4" x14ac:dyDescent="0.25">
      <c r="A543">
        <v>34600</v>
      </c>
      <c r="B543" t="s">
        <v>555</v>
      </c>
      <c r="C543" t="s">
        <v>15</v>
      </c>
      <c r="D543" s="184">
        <v>111</v>
      </c>
    </row>
    <row r="544" spans="1:4" x14ac:dyDescent="0.25">
      <c r="A544">
        <v>652</v>
      </c>
      <c r="B544" t="s">
        <v>556</v>
      </c>
      <c r="C544" t="s">
        <v>15</v>
      </c>
      <c r="D544" s="184">
        <v>170.04</v>
      </c>
    </row>
    <row r="545" spans="1:4" x14ac:dyDescent="0.25">
      <c r="A545">
        <v>651</v>
      </c>
      <c r="B545" t="s">
        <v>557</v>
      </c>
      <c r="C545" t="s">
        <v>10</v>
      </c>
      <c r="D545" s="184">
        <v>3.37</v>
      </c>
    </row>
    <row r="546" spans="1:4" x14ac:dyDescent="0.25">
      <c r="A546">
        <v>654</v>
      </c>
      <c r="B546" t="s">
        <v>558</v>
      </c>
      <c r="C546" t="s">
        <v>10</v>
      </c>
      <c r="D546" s="184">
        <v>4.18</v>
      </c>
    </row>
    <row r="547" spans="1:4" x14ac:dyDescent="0.25">
      <c r="A547">
        <v>650</v>
      </c>
      <c r="B547" t="s">
        <v>559</v>
      </c>
      <c r="C547" t="s">
        <v>10</v>
      </c>
      <c r="D547" s="184">
        <v>2.7</v>
      </c>
    </row>
    <row r="548" spans="1:4" x14ac:dyDescent="0.25">
      <c r="A548">
        <v>718</v>
      </c>
      <c r="B548" t="s">
        <v>560</v>
      </c>
      <c r="C548" t="s">
        <v>10</v>
      </c>
      <c r="D548" s="184">
        <v>24.7</v>
      </c>
    </row>
    <row r="549" spans="1:4" x14ac:dyDescent="0.25">
      <c r="A549">
        <v>11981</v>
      </c>
      <c r="B549" t="s">
        <v>561</v>
      </c>
      <c r="C549" t="s">
        <v>10</v>
      </c>
      <c r="D549" s="184">
        <v>24</v>
      </c>
    </row>
    <row r="550" spans="1:4" x14ac:dyDescent="0.25">
      <c r="A550">
        <v>34586</v>
      </c>
      <c r="B550" t="s">
        <v>562</v>
      </c>
      <c r="C550" t="s">
        <v>10</v>
      </c>
      <c r="D550" s="184">
        <v>2.5099999999999998</v>
      </c>
    </row>
    <row r="551" spans="1:4" x14ac:dyDescent="0.25">
      <c r="A551">
        <v>38603</v>
      </c>
      <c r="B551" t="s">
        <v>563</v>
      </c>
      <c r="C551" t="s">
        <v>10</v>
      </c>
      <c r="D551" s="184">
        <v>3.03</v>
      </c>
    </row>
    <row r="552" spans="1:4" x14ac:dyDescent="0.25">
      <c r="A552">
        <v>34588</v>
      </c>
      <c r="B552" t="s">
        <v>564</v>
      </c>
      <c r="C552" t="s">
        <v>10</v>
      </c>
      <c r="D552" s="184">
        <v>3.27</v>
      </c>
    </row>
    <row r="553" spans="1:4" x14ac:dyDescent="0.25">
      <c r="A553">
        <v>34590</v>
      </c>
      <c r="B553" t="s">
        <v>565</v>
      </c>
      <c r="C553" t="s">
        <v>10</v>
      </c>
      <c r="D553" s="184">
        <v>2.99</v>
      </c>
    </row>
    <row r="554" spans="1:4" x14ac:dyDescent="0.25">
      <c r="A554">
        <v>34591</v>
      </c>
      <c r="B554" t="s">
        <v>566</v>
      </c>
      <c r="C554" t="s">
        <v>10</v>
      </c>
      <c r="D554" s="184">
        <v>4.05</v>
      </c>
    </row>
    <row r="555" spans="1:4" x14ac:dyDescent="0.25">
      <c r="A555">
        <v>41372</v>
      </c>
      <c r="B555" t="s">
        <v>567</v>
      </c>
      <c r="C555" t="s">
        <v>15</v>
      </c>
      <c r="D555" s="184">
        <v>106.06</v>
      </c>
    </row>
    <row r="556" spans="1:4" x14ac:dyDescent="0.25">
      <c r="A556">
        <v>41371</v>
      </c>
      <c r="B556" t="s">
        <v>568</v>
      </c>
      <c r="C556" t="s">
        <v>15</v>
      </c>
      <c r="D556" s="184">
        <v>62.69</v>
      </c>
    </row>
    <row r="557" spans="1:4" x14ac:dyDescent="0.25">
      <c r="A557">
        <v>40517</v>
      </c>
      <c r="B557" t="s">
        <v>569</v>
      </c>
      <c r="C557" t="s">
        <v>15</v>
      </c>
      <c r="D557" s="184">
        <v>60.39</v>
      </c>
    </row>
    <row r="558" spans="1:4" x14ac:dyDescent="0.25">
      <c r="A558">
        <v>40515</v>
      </c>
      <c r="B558" t="s">
        <v>570</v>
      </c>
      <c r="C558" t="s">
        <v>15</v>
      </c>
      <c r="D558" s="184">
        <v>135.88</v>
      </c>
    </row>
    <row r="559" spans="1:4" x14ac:dyDescent="0.25">
      <c r="A559">
        <v>40529</v>
      </c>
      <c r="B559" t="s">
        <v>571</v>
      </c>
      <c r="C559" t="s">
        <v>15</v>
      </c>
      <c r="D559" s="184">
        <v>86.81</v>
      </c>
    </row>
    <row r="560" spans="1:4" x14ac:dyDescent="0.25">
      <c r="A560">
        <v>36170</v>
      </c>
      <c r="B560" t="s">
        <v>572</v>
      </c>
      <c r="C560" t="s">
        <v>15</v>
      </c>
      <c r="D560" s="184">
        <v>72.03</v>
      </c>
    </row>
    <row r="561" spans="1:4" x14ac:dyDescent="0.25">
      <c r="A561">
        <v>40524</v>
      </c>
      <c r="B561" t="s">
        <v>573</v>
      </c>
      <c r="C561" t="s">
        <v>15</v>
      </c>
      <c r="D561" s="184">
        <v>84.92</v>
      </c>
    </row>
    <row r="562" spans="1:4" x14ac:dyDescent="0.25">
      <c r="A562">
        <v>36156</v>
      </c>
      <c r="B562" t="s">
        <v>574</v>
      </c>
      <c r="C562" t="s">
        <v>15</v>
      </c>
      <c r="D562" s="184">
        <v>66.05</v>
      </c>
    </row>
    <row r="563" spans="1:4" x14ac:dyDescent="0.25">
      <c r="A563">
        <v>36155</v>
      </c>
      <c r="B563" t="s">
        <v>575</v>
      </c>
      <c r="C563" t="s">
        <v>15</v>
      </c>
      <c r="D563" s="184">
        <v>57.02</v>
      </c>
    </row>
    <row r="564" spans="1:4" x14ac:dyDescent="0.25">
      <c r="A564">
        <v>36154</v>
      </c>
      <c r="B564" t="s">
        <v>576</v>
      </c>
      <c r="C564" t="s">
        <v>15</v>
      </c>
      <c r="D564" s="184">
        <v>79.260000000000005</v>
      </c>
    </row>
    <row r="565" spans="1:4" x14ac:dyDescent="0.25">
      <c r="A565">
        <v>695</v>
      </c>
      <c r="B565" t="s">
        <v>577</v>
      </c>
      <c r="C565" t="s">
        <v>15</v>
      </c>
      <c r="D565" s="184">
        <v>58.22</v>
      </c>
    </row>
    <row r="566" spans="1:4" x14ac:dyDescent="0.25">
      <c r="A566">
        <v>679</v>
      </c>
      <c r="B566" t="s">
        <v>578</v>
      </c>
      <c r="C566" t="s">
        <v>15</v>
      </c>
      <c r="D566" s="184">
        <v>86.81</v>
      </c>
    </row>
    <row r="567" spans="1:4" x14ac:dyDescent="0.25">
      <c r="A567">
        <v>711</v>
      </c>
      <c r="B567" t="s">
        <v>579</v>
      </c>
      <c r="C567" t="s">
        <v>15</v>
      </c>
      <c r="D567" s="184">
        <v>57.43</v>
      </c>
    </row>
    <row r="568" spans="1:4" x14ac:dyDescent="0.25">
      <c r="A568">
        <v>712</v>
      </c>
      <c r="B568" t="s">
        <v>580</v>
      </c>
      <c r="C568" t="s">
        <v>15</v>
      </c>
      <c r="D568" s="184">
        <v>72.34</v>
      </c>
    </row>
    <row r="569" spans="1:4" x14ac:dyDescent="0.25">
      <c r="A569">
        <v>12614</v>
      </c>
      <c r="B569" t="s">
        <v>581</v>
      </c>
      <c r="C569" t="s">
        <v>10</v>
      </c>
      <c r="D569" s="184">
        <v>20.76</v>
      </c>
    </row>
    <row r="570" spans="1:4" x14ac:dyDescent="0.25">
      <c r="A570">
        <v>6140</v>
      </c>
      <c r="B570" t="s">
        <v>582</v>
      </c>
      <c r="C570" t="s">
        <v>10</v>
      </c>
      <c r="D570" s="184">
        <v>4.18</v>
      </c>
    </row>
    <row r="571" spans="1:4" x14ac:dyDescent="0.25">
      <c r="A571">
        <v>38399</v>
      </c>
      <c r="B571" t="s">
        <v>583</v>
      </c>
      <c r="C571" t="s">
        <v>10</v>
      </c>
      <c r="D571" s="184">
        <v>229.16</v>
      </c>
    </row>
    <row r="572" spans="1:4" x14ac:dyDescent="0.25">
      <c r="A572">
        <v>735</v>
      </c>
      <c r="B572" t="s">
        <v>584</v>
      </c>
      <c r="C572" t="s">
        <v>10</v>
      </c>
      <c r="D572" s="66">
        <v>2042.94</v>
      </c>
    </row>
    <row r="573" spans="1:4" x14ac:dyDescent="0.25">
      <c r="A573">
        <v>736</v>
      </c>
      <c r="B573" t="s">
        <v>585</v>
      </c>
      <c r="C573" t="s">
        <v>10</v>
      </c>
      <c r="D573" s="66">
        <v>1717.74</v>
      </c>
    </row>
    <row r="574" spans="1:4" x14ac:dyDescent="0.25">
      <c r="A574">
        <v>729</v>
      </c>
      <c r="B574" t="s">
        <v>586</v>
      </c>
      <c r="C574" t="s">
        <v>10</v>
      </c>
      <c r="D574" s="184">
        <v>700</v>
      </c>
    </row>
    <row r="575" spans="1:4" x14ac:dyDescent="0.25">
      <c r="A575">
        <v>39925</v>
      </c>
      <c r="B575" t="s">
        <v>587</v>
      </c>
      <c r="C575" t="s">
        <v>10</v>
      </c>
      <c r="D575" s="66">
        <v>10114.93</v>
      </c>
    </row>
    <row r="576" spans="1:4" x14ac:dyDescent="0.25">
      <c r="A576">
        <v>731</v>
      </c>
      <c r="B576" t="s">
        <v>588</v>
      </c>
      <c r="C576" t="s">
        <v>10</v>
      </c>
      <c r="D576" s="184">
        <v>681.27</v>
      </c>
    </row>
    <row r="577" spans="1:4" x14ac:dyDescent="0.25">
      <c r="A577">
        <v>10575</v>
      </c>
      <c r="B577" t="s">
        <v>589</v>
      </c>
      <c r="C577" t="s">
        <v>10</v>
      </c>
      <c r="D577" s="66">
        <v>1063.17</v>
      </c>
    </row>
    <row r="578" spans="1:4" x14ac:dyDescent="0.25">
      <c r="A578">
        <v>733</v>
      </c>
      <c r="B578" t="s">
        <v>590</v>
      </c>
      <c r="C578" t="s">
        <v>10</v>
      </c>
      <c r="D578" s="66">
        <v>1164.05</v>
      </c>
    </row>
    <row r="579" spans="1:4" x14ac:dyDescent="0.25">
      <c r="A579">
        <v>732</v>
      </c>
      <c r="B579" t="s">
        <v>591</v>
      </c>
      <c r="C579" t="s">
        <v>10</v>
      </c>
      <c r="D579" s="66">
        <v>1148.4000000000001</v>
      </c>
    </row>
    <row r="580" spans="1:4" x14ac:dyDescent="0.25">
      <c r="A580">
        <v>737</v>
      </c>
      <c r="B580" t="s">
        <v>592</v>
      </c>
      <c r="C580" t="s">
        <v>10</v>
      </c>
      <c r="D580" s="66">
        <v>6439.88</v>
      </c>
    </row>
    <row r="581" spans="1:4" x14ac:dyDescent="0.25">
      <c r="A581">
        <v>738</v>
      </c>
      <c r="B581" t="s">
        <v>593</v>
      </c>
      <c r="C581" t="s">
        <v>10</v>
      </c>
      <c r="D581" s="66">
        <v>2986.13</v>
      </c>
    </row>
    <row r="582" spans="1:4" x14ac:dyDescent="0.25">
      <c r="A582">
        <v>740</v>
      </c>
      <c r="B582" t="s">
        <v>594</v>
      </c>
      <c r="C582" t="s">
        <v>10</v>
      </c>
      <c r="D582" s="66">
        <v>6058.24</v>
      </c>
    </row>
    <row r="583" spans="1:4" x14ac:dyDescent="0.25">
      <c r="A583">
        <v>734</v>
      </c>
      <c r="B583" t="s">
        <v>595</v>
      </c>
      <c r="C583" t="s">
        <v>10</v>
      </c>
      <c r="D583" s="66">
        <v>1231.08</v>
      </c>
    </row>
    <row r="584" spans="1:4" x14ac:dyDescent="0.25">
      <c r="A584">
        <v>39008</v>
      </c>
      <c r="B584" t="s">
        <v>596</v>
      </c>
      <c r="C584" t="s">
        <v>10</v>
      </c>
      <c r="D584" s="66">
        <v>64608.49</v>
      </c>
    </row>
    <row r="585" spans="1:4" x14ac:dyDescent="0.25">
      <c r="A585">
        <v>39009</v>
      </c>
      <c r="B585" t="s">
        <v>597</v>
      </c>
      <c r="C585" t="s">
        <v>10</v>
      </c>
      <c r="D585" s="66">
        <v>69219.990000000005</v>
      </c>
    </row>
    <row r="586" spans="1:4" x14ac:dyDescent="0.25">
      <c r="A586">
        <v>10587</v>
      </c>
      <c r="B586" t="s">
        <v>598</v>
      </c>
      <c r="C586" t="s">
        <v>10</v>
      </c>
      <c r="D586" s="66">
        <v>3052.41</v>
      </c>
    </row>
    <row r="587" spans="1:4" x14ac:dyDescent="0.25">
      <c r="A587">
        <v>759</v>
      </c>
      <c r="B587" t="s">
        <v>599</v>
      </c>
      <c r="C587" t="s">
        <v>10</v>
      </c>
      <c r="D587" s="66">
        <v>4388.76</v>
      </c>
    </row>
    <row r="588" spans="1:4" x14ac:dyDescent="0.25">
      <c r="A588">
        <v>761</v>
      </c>
      <c r="B588" t="s">
        <v>600</v>
      </c>
      <c r="C588" t="s">
        <v>10</v>
      </c>
      <c r="D588" s="66">
        <v>7439.32</v>
      </c>
    </row>
    <row r="589" spans="1:4" x14ac:dyDescent="0.25">
      <c r="A589">
        <v>750</v>
      </c>
      <c r="B589" t="s">
        <v>601</v>
      </c>
      <c r="C589" t="s">
        <v>10</v>
      </c>
      <c r="D589" s="66">
        <v>7063.05</v>
      </c>
    </row>
    <row r="590" spans="1:4" x14ac:dyDescent="0.25">
      <c r="A590">
        <v>755</v>
      </c>
      <c r="B590" t="s">
        <v>602</v>
      </c>
      <c r="C590" t="s">
        <v>10</v>
      </c>
      <c r="D590" s="66">
        <v>28983.32</v>
      </c>
    </row>
    <row r="591" spans="1:4" x14ac:dyDescent="0.25">
      <c r="A591">
        <v>749</v>
      </c>
      <c r="B591" t="s">
        <v>603</v>
      </c>
      <c r="C591" t="s">
        <v>10</v>
      </c>
      <c r="D591" s="66">
        <v>10659.53</v>
      </c>
    </row>
    <row r="592" spans="1:4" x14ac:dyDescent="0.25">
      <c r="A592">
        <v>756</v>
      </c>
      <c r="B592" t="s">
        <v>604</v>
      </c>
      <c r="C592" t="s">
        <v>10</v>
      </c>
      <c r="D592" s="66">
        <v>31610.2</v>
      </c>
    </row>
    <row r="593" spans="1:4" x14ac:dyDescent="0.25">
      <c r="A593">
        <v>757</v>
      </c>
      <c r="B593" t="s">
        <v>605</v>
      </c>
      <c r="C593" t="s">
        <v>10</v>
      </c>
      <c r="D593" s="66">
        <v>14353.05</v>
      </c>
    </row>
    <row r="594" spans="1:4" x14ac:dyDescent="0.25">
      <c r="A594">
        <v>10588</v>
      </c>
      <c r="B594" t="s">
        <v>606</v>
      </c>
      <c r="C594" t="s">
        <v>10</v>
      </c>
      <c r="D594" s="66">
        <v>3168.79</v>
      </c>
    </row>
    <row r="595" spans="1:4" x14ac:dyDescent="0.25">
      <c r="A595">
        <v>10592</v>
      </c>
      <c r="B595" t="s">
        <v>607</v>
      </c>
      <c r="C595" t="s">
        <v>10</v>
      </c>
      <c r="D595" s="66">
        <v>3827.48</v>
      </c>
    </row>
    <row r="596" spans="1:4" x14ac:dyDescent="0.25">
      <c r="A596">
        <v>10589</v>
      </c>
      <c r="B596" t="s">
        <v>608</v>
      </c>
      <c r="C596" t="s">
        <v>10</v>
      </c>
      <c r="D596" s="66">
        <v>5141.9799999999996</v>
      </c>
    </row>
    <row r="597" spans="1:4" x14ac:dyDescent="0.25">
      <c r="A597">
        <v>760</v>
      </c>
      <c r="B597" t="s">
        <v>609</v>
      </c>
      <c r="C597" t="s">
        <v>10</v>
      </c>
      <c r="D597" s="66">
        <v>28706.1</v>
      </c>
    </row>
    <row r="598" spans="1:4" x14ac:dyDescent="0.25">
      <c r="A598">
        <v>751</v>
      </c>
      <c r="B598" t="s">
        <v>610</v>
      </c>
      <c r="C598" t="s">
        <v>10</v>
      </c>
      <c r="D598" s="66">
        <v>4521.21</v>
      </c>
    </row>
    <row r="599" spans="1:4" x14ac:dyDescent="0.25">
      <c r="A599">
        <v>754</v>
      </c>
      <c r="B599" t="s">
        <v>611</v>
      </c>
      <c r="C599" t="s">
        <v>10</v>
      </c>
      <c r="D599" s="66">
        <v>7176.52</v>
      </c>
    </row>
    <row r="600" spans="1:4" x14ac:dyDescent="0.25">
      <c r="A600">
        <v>44489</v>
      </c>
      <c r="B600" t="s">
        <v>612</v>
      </c>
      <c r="C600" t="s">
        <v>10</v>
      </c>
      <c r="D600" s="66">
        <v>174019.68</v>
      </c>
    </row>
    <row r="601" spans="1:4" x14ac:dyDescent="0.25">
      <c r="A601">
        <v>39917</v>
      </c>
      <c r="B601" t="s">
        <v>613</v>
      </c>
      <c r="C601" t="s">
        <v>10</v>
      </c>
      <c r="D601" s="66">
        <v>99243.31</v>
      </c>
    </row>
    <row r="602" spans="1:4" x14ac:dyDescent="0.25">
      <c r="A602">
        <v>38167</v>
      </c>
      <c r="B602" t="s">
        <v>614</v>
      </c>
      <c r="C602" t="s">
        <v>463</v>
      </c>
      <c r="D602" s="184">
        <v>29.28</v>
      </c>
    </row>
    <row r="603" spans="1:4" x14ac:dyDescent="0.25">
      <c r="A603">
        <v>36145</v>
      </c>
      <c r="B603" t="s">
        <v>615</v>
      </c>
      <c r="C603" t="s">
        <v>463</v>
      </c>
      <c r="D603" s="184">
        <v>57.6</v>
      </c>
    </row>
    <row r="604" spans="1:4" x14ac:dyDescent="0.25">
      <c r="A604">
        <v>12893</v>
      </c>
      <c r="B604" t="s">
        <v>616</v>
      </c>
      <c r="C604" t="s">
        <v>463</v>
      </c>
      <c r="D604" s="184">
        <v>96</v>
      </c>
    </row>
    <row r="605" spans="1:4" x14ac:dyDescent="0.25">
      <c r="A605">
        <v>11685</v>
      </c>
      <c r="B605" t="s">
        <v>617</v>
      </c>
      <c r="C605" t="s">
        <v>10</v>
      </c>
      <c r="D605" s="184">
        <v>24.04</v>
      </c>
    </row>
    <row r="606" spans="1:4" x14ac:dyDescent="0.25">
      <c r="A606">
        <v>11680</v>
      </c>
      <c r="B606" t="s">
        <v>618</v>
      </c>
      <c r="C606" t="s">
        <v>10</v>
      </c>
      <c r="D606" s="184">
        <v>17.670000000000002</v>
      </c>
    </row>
    <row r="607" spans="1:4" x14ac:dyDescent="0.25">
      <c r="A607">
        <v>11679</v>
      </c>
      <c r="B607" t="s">
        <v>619</v>
      </c>
      <c r="C607" t="s">
        <v>10</v>
      </c>
      <c r="D607" s="184">
        <v>23.96</v>
      </c>
    </row>
    <row r="608" spans="1:4" x14ac:dyDescent="0.25">
      <c r="A608">
        <v>2512</v>
      </c>
      <c r="B608" t="s">
        <v>620</v>
      </c>
      <c r="C608" t="s">
        <v>10</v>
      </c>
      <c r="D608" s="184">
        <v>58.72</v>
      </c>
    </row>
    <row r="609" spans="1:4" x14ac:dyDescent="0.25">
      <c r="A609">
        <v>4374</v>
      </c>
      <c r="B609" t="s">
        <v>621</v>
      </c>
      <c r="C609" t="s">
        <v>10</v>
      </c>
      <c r="D609" s="184">
        <v>0.37</v>
      </c>
    </row>
    <row r="610" spans="1:4" x14ac:dyDescent="0.25">
      <c r="A610">
        <v>7568</v>
      </c>
      <c r="B610" t="s">
        <v>622</v>
      </c>
      <c r="C610" t="s">
        <v>10</v>
      </c>
      <c r="D610" s="184">
        <v>0.61</v>
      </c>
    </row>
    <row r="611" spans="1:4" x14ac:dyDescent="0.25">
      <c r="A611">
        <v>7584</v>
      </c>
      <c r="B611" t="s">
        <v>623</v>
      </c>
      <c r="C611" t="s">
        <v>10</v>
      </c>
      <c r="D611" s="184">
        <v>0.93</v>
      </c>
    </row>
    <row r="612" spans="1:4" x14ac:dyDescent="0.25">
      <c r="A612">
        <v>11945</v>
      </c>
      <c r="B612" t="s">
        <v>624</v>
      </c>
      <c r="C612" t="s">
        <v>10</v>
      </c>
      <c r="D612" s="184">
        <v>0.06</v>
      </c>
    </row>
    <row r="613" spans="1:4" x14ac:dyDescent="0.25">
      <c r="A613">
        <v>11946</v>
      </c>
      <c r="B613" t="s">
        <v>625</v>
      </c>
      <c r="C613" t="s">
        <v>10</v>
      </c>
      <c r="D613" s="184">
        <v>0.06</v>
      </c>
    </row>
    <row r="614" spans="1:4" x14ac:dyDescent="0.25">
      <c r="A614">
        <v>4375</v>
      </c>
      <c r="B614" t="s">
        <v>626</v>
      </c>
      <c r="C614" t="s">
        <v>10</v>
      </c>
      <c r="D614" s="184">
        <v>0.1</v>
      </c>
    </row>
    <row r="615" spans="1:4" x14ac:dyDescent="0.25">
      <c r="A615">
        <v>11950</v>
      </c>
      <c r="B615" t="s">
        <v>627</v>
      </c>
      <c r="C615" t="s">
        <v>10</v>
      </c>
      <c r="D615" s="184">
        <v>0.2</v>
      </c>
    </row>
    <row r="616" spans="1:4" x14ac:dyDescent="0.25">
      <c r="A616">
        <v>4376</v>
      </c>
      <c r="B616" t="s">
        <v>628</v>
      </c>
      <c r="C616" t="s">
        <v>10</v>
      </c>
      <c r="D616" s="184">
        <v>0.19</v>
      </c>
    </row>
    <row r="617" spans="1:4" x14ac:dyDescent="0.25">
      <c r="A617">
        <v>7583</v>
      </c>
      <c r="B617" t="s">
        <v>629</v>
      </c>
      <c r="C617" t="s">
        <v>10</v>
      </c>
      <c r="D617" s="184">
        <v>0.41</v>
      </c>
    </row>
    <row r="618" spans="1:4" x14ac:dyDescent="0.25">
      <c r="A618">
        <v>4350</v>
      </c>
      <c r="B618" t="s">
        <v>630</v>
      </c>
      <c r="C618" t="s">
        <v>10</v>
      </c>
      <c r="D618" s="184">
        <v>0.73</v>
      </c>
    </row>
    <row r="619" spans="1:4" x14ac:dyDescent="0.25">
      <c r="A619">
        <v>39886</v>
      </c>
      <c r="B619" t="s">
        <v>631</v>
      </c>
      <c r="C619" t="s">
        <v>10</v>
      </c>
      <c r="D619" s="184">
        <v>6.82</v>
      </c>
    </row>
    <row r="620" spans="1:4" x14ac:dyDescent="0.25">
      <c r="A620">
        <v>39887</v>
      </c>
      <c r="B620" t="s">
        <v>632</v>
      </c>
      <c r="C620" t="s">
        <v>10</v>
      </c>
      <c r="D620" s="184">
        <v>10.24</v>
      </c>
    </row>
    <row r="621" spans="1:4" x14ac:dyDescent="0.25">
      <c r="A621">
        <v>39888</v>
      </c>
      <c r="B621" t="s">
        <v>633</v>
      </c>
      <c r="C621" t="s">
        <v>10</v>
      </c>
      <c r="D621" s="184">
        <v>23.41</v>
      </c>
    </row>
    <row r="622" spans="1:4" x14ac:dyDescent="0.25">
      <c r="A622">
        <v>39890</v>
      </c>
      <c r="B622" t="s">
        <v>634</v>
      </c>
      <c r="C622" t="s">
        <v>10</v>
      </c>
      <c r="D622" s="184">
        <v>39.96</v>
      </c>
    </row>
    <row r="623" spans="1:4" x14ac:dyDescent="0.25">
      <c r="A623">
        <v>39891</v>
      </c>
      <c r="B623" t="s">
        <v>635</v>
      </c>
      <c r="C623" t="s">
        <v>10</v>
      </c>
      <c r="D623" s="184">
        <v>56.34</v>
      </c>
    </row>
    <row r="624" spans="1:4" x14ac:dyDescent="0.25">
      <c r="A624">
        <v>39892</v>
      </c>
      <c r="B624" t="s">
        <v>636</v>
      </c>
      <c r="C624" t="s">
        <v>10</v>
      </c>
      <c r="D624" s="184">
        <v>175.61</v>
      </c>
    </row>
    <row r="625" spans="1:4" x14ac:dyDescent="0.25">
      <c r="A625">
        <v>790</v>
      </c>
      <c r="B625" t="s">
        <v>637</v>
      </c>
      <c r="C625" t="s">
        <v>10</v>
      </c>
      <c r="D625" s="184">
        <v>16.32</v>
      </c>
    </row>
    <row r="626" spans="1:4" x14ac:dyDescent="0.25">
      <c r="A626">
        <v>766</v>
      </c>
      <c r="B626" t="s">
        <v>638</v>
      </c>
      <c r="C626" t="s">
        <v>10</v>
      </c>
      <c r="D626" s="184">
        <v>16.32</v>
      </c>
    </row>
    <row r="627" spans="1:4" x14ac:dyDescent="0.25">
      <c r="A627">
        <v>791</v>
      </c>
      <c r="B627" t="s">
        <v>639</v>
      </c>
      <c r="C627" t="s">
        <v>10</v>
      </c>
      <c r="D627" s="184">
        <v>16.32</v>
      </c>
    </row>
    <row r="628" spans="1:4" x14ac:dyDescent="0.25">
      <c r="A628">
        <v>767</v>
      </c>
      <c r="B628" t="s">
        <v>640</v>
      </c>
      <c r="C628" t="s">
        <v>10</v>
      </c>
      <c r="D628" s="184">
        <v>16.32</v>
      </c>
    </row>
    <row r="629" spans="1:4" x14ac:dyDescent="0.25">
      <c r="A629">
        <v>768</v>
      </c>
      <c r="B629" t="s">
        <v>641</v>
      </c>
      <c r="C629" t="s">
        <v>10</v>
      </c>
      <c r="D629" s="184">
        <v>12.82</v>
      </c>
    </row>
    <row r="630" spans="1:4" x14ac:dyDescent="0.25">
      <c r="A630">
        <v>789</v>
      </c>
      <c r="B630" t="s">
        <v>642</v>
      </c>
      <c r="C630" t="s">
        <v>10</v>
      </c>
      <c r="D630" s="184">
        <v>12.54</v>
      </c>
    </row>
    <row r="631" spans="1:4" x14ac:dyDescent="0.25">
      <c r="A631">
        <v>769</v>
      </c>
      <c r="B631" t="s">
        <v>643</v>
      </c>
      <c r="C631" t="s">
        <v>10</v>
      </c>
      <c r="D631" s="184">
        <v>12.82</v>
      </c>
    </row>
    <row r="632" spans="1:4" x14ac:dyDescent="0.25">
      <c r="A632">
        <v>770</v>
      </c>
      <c r="B632" t="s">
        <v>644</v>
      </c>
      <c r="C632" t="s">
        <v>10</v>
      </c>
      <c r="D632" s="184">
        <v>4.5199999999999996</v>
      </c>
    </row>
    <row r="633" spans="1:4" x14ac:dyDescent="0.25">
      <c r="A633">
        <v>12394</v>
      </c>
      <c r="B633" t="s">
        <v>645</v>
      </c>
      <c r="C633" t="s">
        <v>10</v>
      </c>
      <c r="D633" s="184">
        <v>4.5199999999999996</v>
      </c>
    </row>
    <row r="634" spans="1:4" x14ac:dyDescent="0.25">
      <c r="A634">
        <v>764</v>
      </c>
      <c r="B634" t="s">
        <v>646</v>
      </c>
      <c r="C634" t="s">
        <v>10</v>
      </c>
      <c r="D634" s="184">
        <v>7.89</v>
      </c>
    </row>
    <row r="635" spans="1:4" x14ac:dyDescent="0.25">
      <c r="A635">
        <v>765</v>
      </c>
      <c r="B635" t="s">
        <v>647</v>
      </c>
      <c r="C635" t="s">
        <v>10</v>
      </c>
      <c r="D635" s="184">
        <v>7.89</v>
      </c>
    </row>
    <row r="636" spans="1:4" x14ac:dyDescent="0.25">
      <c r="A636">
        <v>787</v>
      </c>
      <c r="B636" t="s">
        <v>648</v>
      </c>
      <c r="C636" t="s">
        <v>10</v>
      </c>
      <c r="D636" s="184">
        <v>35.24</v>
      </c>
    </row>
    <row r="637" spans="1:4" x14ac:dyDescent="0.25">
      <c r="A637">
        <v>774</v>
      </c>
      <c r="B637" t="s">
        <v>649</v>
      </c>
      <c r="C637" t="s">
        <v>10</v>
      </c>
      <c r="D637" s="184">
        <v>35.24</v>
      </c>
    </row>
    <row r="638" spans="1:4" x14ac:dyDescent="0.25">
      <c r="A638">
        <v>773</v>
      </c>
      <c r="B638" t="s">
        <v>650</v>
      </c>
      <c r="C638" t="s">
        <v>10</v>
      </c>
      <c r="D638" s="184">
        <v>35.24</v>
      </c>
    </row>
    <row r="639" spans="1:4" x14ac:dyDescent="0.25">
      <c r="A639">
        <v>775</v>
      </c>
      <c r="B639" t="s">
        <v>651</v>
      </c>
      <c r="C639" t="s">
        <v>10</v>
      </c>
      <c r="D639" s="184">
        <v>35.24</v>
      </c>
    </row>
    <row r="640" spans="1:4" x14ac:dyDescent="0.25">
      <c r="A640">
        <v>788</v>
      </c>
      <c r="B640" t="s">
        <v>652</v>
      </c>
      <c r="C640" t="s">
        <v>10</v>
      </c>
      <c r="D640" s="184">
        <v>21.9</v>
      </c>
    </row>
    <row r="641" spans="1:4" x14ac:dyDescent="0.25">
      <c r="A641">
        <v>772</v>
      </c>
      <c r="B641" t="s">
        <v>653</v>
      </c>
      <c r="C641" t="s">
        <v>10</v>
      </c>
      <c r="D641" s="184">
        <v>21.9</v>
      </c>
    </row>
    <row r="642" spans="1:4" x14ac:dyDescent="0.25">
      <c r="A642">
        <v>771</v>
      </c>
      <c r="B642" t="s">
        <v>654</v>
      </c>
      <c r="C642" t="s">
        <v>10</v>
      </c>
      <c r="D642" s="184">
        <v>21.9</v>
      </c>
    </row>
    <row r="643" spans="1:4" x14ac:dyDescent="0.25">
      <c r="A643">
        <v>779</v>
      </c>
      <c r="B643" t="s">
        <v>655</v>
      </c>
      <c r="C643" t="s">
        <v>10</v>
      </c>
      <c r="D643" s="184">
        <v>5.44</v>
      </c>
    </row>
    <row r="644" spans="1:4" x14ac:dyDescent="0.25">
      <c r="A644">
        <v>776</v>
      </c>
      <c r="B644" t="s">
        <v>656</v>
      </c>
      <c r="C644" t="s">
        <v>10</v>
      </c>
      <c r="D644" s="184">
        <v>51.95</v>
      </c>
    </row>
    <row r="645" spans="1:4" x14ac:dyDescent="0.25">
      <c r="A645">
        <v>777</v>
      </c>
      <c r="B645" t="s">
        <v>657</v>
      </c>
      <c r="C645" t="s">
        <v>10</v>
      </c>
      <c r="D645" s="184">
        <v>50.51</v>
      </c>
    </row>
    <row r="646" spans="1:4" x14ac:dyDescent="0.25">
      <c r="A646">
        <v>780</v>
      </c>
      <c r="B646" t="s">
        <v>658</v>
      </c>
      <c r="C646" t="s">
        <v>10</v>
      </c>
      <c r="D646" s="184">
        <v>50.76</v>
      </c>
    </row>
    <row r="647" spans="1:4" x14ac:dyDescent="0.25">
      <c r="A647">
        <v>778</v>
      </c>
      <c r="B647" t="s">
        <v>659</v>
      </c>
      <c r="C647" t="s">
        <v>10</v>
      </c>
      <c r="D647" s="184">
        <v>51.95</v>
      </c>
    </row>
    <row r="648" spans="1:4" x14ac:dyDescent="0.25">
      <c r="A648">
        <v>781</v>
      </c>
      <c r="B648" t="s">
        <v>660</v>
      </c>
      <c r="C648" t="s">
        <v>10</v>
      </c>
      <c r="D648" s="184">
        <v>95.99</v>
      </c>
    </row>
    <row r="649" spans="1:4" x14ac:dyDescent="0.25">
      <c r="A649">
        <v>786</v>
      </c>
      <c r="B649" t="s">
        <v>661</v>
      </c>
      <c r="C649" t="s">
        <v>10</v>
      </c>
      <c r="D649" s="184">
        <v>95.99</v>
      </c>
    </row>
    <row r="650" spans="1:4" x14ac:dyDescent="0.25">
      <c r="A650">
        <v>782</v>
      </c>
      <c r="B650" t="s">
        <v>662</v>
      </c>
      <c r="C650" t="s">
        <v>10</v>
      </c>
      <c r="D650" s="184">
        <v>95.99</v>
      </c>
    </row>
    <row r="651" spans="1:4" x14ac:dyDescent="0.25">
      <c r="A651">
        <v>783</v>
      </c>
      <c r="B651" t="s">
        <v>663</v>
      </c>
      <c r="C651" t="s">
        <v>10</v>
      </c>
      <c r="D651" s="184">
        <v>262.72000000000003</v>
      </c>
    </row>
    <row r="652" spans="1:4" x14ac:dyDescent="0.25">
      <c r="A652">
        <v>785</v>
      </c>
      <c r="B652" t="s">
        <v>664</v>
      </c>
      <c r="C652" t="s">
        <v>10</v>
      </c>
      <c r="D652" s="184">
        <v>277.58999999999997</v>
      </c>
    </row>
    <row r="653" spans="1:4" x14ac:dyDescent="0.25">
      <c r="A653">
        <v>784</v>
      </c>
      <c r="B653" t="s">
        <v>665</v>
      </c>
      <c r="C653" t="s">
        <v>10</v>
      </c>
      <c r="D653" s="184">
        <v>297.79000000000002</v>
      </c>
    </row>
    <row r="654" spans="1:4" x14ac:dyDescent="0.25">
      <c r="A654">
        <v>831</v>
      </c>
      <c r="B654" t="s">
        <v>666</v>
      </c>
      <c r="C654" t="s">
        <v>10</v>
      </c>
      <c r="D654" s="184">
        <v>80.38</v>
      </c>
    </row>
    <row r="655" spans="1:4" x14ac:dyDescent="0.25">
      <c r="A655">
        <v>828</v>
      </c>
      <c r="B655" t="s">
        <v>667</v>
      </c>
      <c r="C655" t="s">
        <v>10</v>
      </c>
      <c r="D655" s="184">
        <v>0.46</v>
      </c>
    </row>
    <row r="656" spans="1:4" x14ac:dyDescent="0.25">
      <c r="A656">
        <v>829</v>
      </c>
      <c r="B656" t="s">
        <v>668</v>
      </c>
      <c r="C656" t="s">
        <v>10</v>
      </c>
      <c r="D656" s="184">
        <v>0.97</v>
      </c>
    </row>
    <row r="657" spans="1:4" x14ac:dyDescent="0.25">
      <c r="A657">
        <v>812</v>
      </c>
      <c r="B657" t="s">
        <v>669</v>
      </c>
      <c r="C657" t="s">
        <v>10</v>
      </c>
      <c r="D657" s="184">
        <v>2.11</v>
      </c>
    </row>
    <row r="658" spans="1:4" x14ac:dyDescent="0.25">
      <c r="A658">
        <v>819</v>
      </c>
      <c r="B658" t="s">
        <v>670</v>
      </c>
      <c r="C658" t="s">
        <v>10</v>
      </c>
      <c r="D658" s="184">
        <v>3.47</v>
      </c>
    </row>
    <row r="659" spans="1:4" x14ac:dyDescent="0.25">
      <c r="A659">
        <v>818</v>
      </c>
      <c r="B659" t="s">
        <v>671</v>
      </c>
      <c r="C659" t="s">
        <v>10</v>
      </c>
      <c r="D659" s="184">
        <v>5.84</v>
      </c>
    </row>
    <row r="660" spans="1:4" x14ac:dyDescent="0.25">
      <c r="A660">
        <v>823</v>
      </c>
      <c r="B660" t="s">
        <v>672</v>
      </c>
      <c r="C660" t="s">
        <v>10</v>
      </c>
      <c r="D660" s="184">
        <v>17.579999999999998</v>
      </c>
    </row>
    <row r="661" spans="1:4" x14ac:dyDescent="0.25">
      <c r="A661">
        <v>830</v>
      </c>
      <c r="B661" t="s">
        <v>673</v>
      </c>
      <c r="C661" t="s">
        <v>10</v>
      </c>
      <c r="D661" s="184">
        <v>14.48</v>
      </c>
    </row>
    <row r="662" spans="1:4" x14ac:dyDescent="0.25">
      <c r="A662">
        <v>826</v>
      </c>
      <c r="B662" t="s">
        <v>674</v>
      </c>
      <c r="C662" t="s">
        <v>10</v>
      </c>
      <c r="D662" s="184">
        <v>45.08</v>
      </c>
    </row>
    <row r="663" spans="1:4" x14ac:dyDescent="0.25">
      <c r="A663">
        <v>827</v>
      </c>
      <c r="B663" t="s">
        <v>675</v>
      </c>
      <c r="C663" t="s">
        <v>10</v>
      </c>
      <c r="D663" s="184">
        <v>38.08</v>
      </c>
    </row>
    <row r="664" spans="1:4" x14ac:dyDescent="0.25">
      <c r="A664">
        <v>832</v>
      </c>
      <c r="B664" t="s">
        <v>676</v>
      </c>
      <c r="C664" t="s">
        <v>10</v>
      </c>
      <c r="D664" s="184">
        <v>2.63</v>
      </c>
    </row>
    <row r="665" spans="1:4" x14ac:dyDescent="0.25">
      <c r="A665">
        <v>833</v>
      </c>
      <c r="B665" t="s">
        <v>677</v>
      </c>
      <c r="C665" t="s">
        <v>10</v>
      </c>
      <c r="D665" s="184">
        <v>3.73</v>
      </c>
    </row>
    <row r="666" spans="1:4" x14ac:dyDescent="0.25">
      <c r="A666">
        <v>834</v>
      </c>
      <c r="B666" t="s">
        <v>678</v>
      </c>
      <c r="C666" t="s">
        <v>10</v>
      </c>
      <c r="D666" s="184">
        <v>4.0999999999999996</v>
      </c>
    </row>
    <row r="667" spans="1:4" x14ac:dyDescent="0.25">
      <c r="A667">
        <v>825</v>
      </c>
      <c r="B667" t="s">
        <v>679</v>
      </c>
      <c r="C667" t="s">
        <v>10</v>
      </c>
      <c r="D667" s="184">
        <v>4.57</v>
      </c>
    </row>
    <row r="668" spans="1:4" x14ac:dyDescent="0.25">
      <c r="A668">
        <v>813</v>
      </c>
      <c r="B668" t="s">
        <v>680</v>
      </c>
      <c r="C668" t="s">
        <v>10</v>
      </c>
      <c r="D668" s="184">
        <v>4.49</v>
      </c>
    </row>
    <row r="669" spans="1:4" x14ac:dyDescent="0.25">
      <c r="A669">
        <v>820</v>
      </c>
      <c r="B669" t="s">
        <v>681</v>
      </c>
      <c r="C669" t="s">
        <v>10</v>
      </c>
      <c r="D669" s="184">
        <v>5.7</v>
      </c>
    </row>
    <row r="670" spans="1:4" x14ac:dyDescent="0.25">
      <c r="A670">
        <v>816</v>
      </c>
      <c r="B670" t="s">
        <v>682</v>
      </c>
      <c r="C670" t="s">
        <v>10</v>
      </c>
      <c r="D670" s="184">
        <v>9.6999999999999993</v>
      </c>
    </row>
    <row r="671" spans="1:4" x14ac:dyDescent="0.25">
      <c r="A671">
        <v>814</v>
      </c>
      <c r="B671" t="s">
        <v>683</v>
      </c>
      <c r="C671" t="s">
        <v>10</v>
      </c>
      <c r="D671" s="184">
        <v>11.72</v>
      </c>
    </row>
    <row r="672" spans="1:4" x14ac:dyDescent="0.25">
      <c r="A672">
        <v>815</v>
      </c>
      <c r="B672" t="s">
        <v>684</v>
      </c>
      <c r="C672" t="s">
        <v>10</v>
      </c>
      <c r="D672" s="184">
        <v>12.67</v>
      </c>
    </row>
    <row r="673" spans="1:4" x14ac:dyDescent="0.25">
      <c r="A673">
        <v>822</v>
      </c>
      <c r="B673" t="s">
        <v>685</v>
      </c>
      <c r="C673" t="s">
        <v>10</v>
      </c>
      <c r="D673" s="184">
        <v>15.43</v>
      </c>
    </row>
    <row r="674" spans="1:4" x14ac:dyDescent="0.25">
      <c r="A674">
        <v>821</v>
      </c>
      <c r="B674" t="s">
        <v>686</v>
      </c>
      <c r="C674" t="s">
        <v>10</v>
      </c>
      <c r="D674" s="184">
        <v>18.04</v>
      </c>
    </row>
    <row r="675" spans="1:4" x14ac:dyDescent="0.25">
      <c r="A675">
        <v>817</v>
      </c>
      <c r="B675" t="s">
        <v>687</v>
      </c>
      <c r="C675" t="s">
        <v>10</v>
      </c>
      <c r="D675" s="184">
        <v>21.45</v>
      </c>
    </row>
    <row r="676" spans="1:4" x14ac:dyDescent="0.25">
      <c r="A676">
        <v>20086</v>
      </c>
      <c r="B676" t="s">
        <v>688</v>
      </c>
      <c r="C676" t="s">
        <v>10</v>
      </c>
      <c r="D676" s="184">
        <v>2.87</v>
      </c>
    </row>
    <row r="677" spans="1:4" x14ac:dyDescent="0.25">
      <c r="A677">
        <v>39191</v>
      </c>
      <c r="B677" t="s">
        <v>689</v>
      </c>
      <c r="C677" t="s">
        <v>10</v>
      </c>
      <c r="D677" s="184">
        <v>15.34</v>
      </c>
    </row>
    <row r="678" spans="1:4" x14ac:dyDescent="0.25">
      <c r="A678">
        <v>39190</v>
      </c>
      <c r="B678" t="s">
        <v>690</v>
      </c>
      <c r="C678" t="s">
        <v>10</v>
      </c>
      <c r="D678" s="184">
        <v>16.03</v>
      </c>
    </row>
    <row r="679" spans="1:4" x14ac:dyDescent="0.25">
      <c r="A679">
        <v>39189</v>
      </c>
      <c r="B679" t="s">
        <v>691</v>
      </c>
      <c r="C679" t="s">
        <v>10</v>
      </c>
      <c r="D679" s="184">
        <v>16.96</v>
      </c>
    </row>
    <row r="680" spans="1:4" x14ac:dyDescent="0.25">
      <c r="A680">
        <v>39186</v>
      </c>
      <c r="B680" t="s">
        <v>692</v>
      </c>
      <c r="C680" t="s">
        <v>10</v>
      </c>
      <c r="D680" s="184">
        <v>15.17</v>
      </c>
    </row>
    <row r="681" spans="1:4" x14ac:dyDescent="0.25">
      <c r="A681">
        <v>39188</v>
      </c>
      <c r="B681" t="s">
        <v>693</v>
      </c>
      <c r="C681" t="s">
        <v>10</v>
      </c>
      <c r="D681" s="184">
        <v>12.49</v>
      </c>
    </row>
    <row r="682" spans="1:4" x14ac:dyDescent="0.25">
      <c r="A682">
        <v>39187</v>
      </c>
      <c r="B682" t="s">
        <v>694</v>
      </c>
      <c r="C682" t="s">
        <v>10</v>
      </c>
      <c r="D682" s="184">
        <v>13.09</v>
      </c>
    </row>
    <row r="683" spans="1:4" x14ac:dyDescent="0.25">
      <c r="A683">
        <v>39184</v>
      </c>
      <c r="B683" t="s">
        <v>695</v>
      </c>
      <c r="C683" t="s">
        <v>10</v>
      </c>
      <c r="D683" s="184">
        <v>4.92</v>
      </c>
    </row>
    <row r="684" spans="1:4" x14ac:dyDescent="0.25">
      <c r="A684">
        <v>39185</v>
      </c>
      <c r="B684" t="s">
        <v>696</v>
      </c>
      <c r="C684" t="s">
        <v>10</v>
      </c>
      <c r="D684" s="184">
        <v>4.49</v>
      </c>
    </row>
    <row r="685" spans="1:4" x14ac:dyDescent="0.25">
      <c r="A685">
        <v>39198</v>
      </c>
      <c r="B685" t="s">
        <v>697</v>
      </c>
      <c r="C685" t="s">
        <v>10</v>
      </c>
      <c r="D685" s="184">
        <v>50.33</v>
      </c>
    </row>
    <row r="686" spans="1:4" x14ac:dyDescent="0.25">
      <c r="A686">
        <v>39197</v>
      </c>
      <c r="B686" t="s">
        <v>698</v>
      </c>
      <c r="C686" t="s">
        <v>10</v>
      </c>
      <c r="D686" s="184">
        <v>52.58</v>
      </c>
    </row>
    <row r="687" spans="1:4" x14ac:dyDescent="0.25">
      <c r="A687">
        <v>39196</v>
      </c>
      <c r="B687" t="s">
        <v>699</v>
      </c>
      <c r="C687" t="s">
        <v>10</v>
      </c>
      <c r="D687" s="184">
        <v>54.22</v>
      </c>
    </row>
    <row r="688" spans="1:4" x14ac:dyDescent="0.25">
      <c r="A688">
        <v>39199</v>
      </c>
      <c r="B688" t="s">
        <v>700</v>
      </c>
      <c r="C688" t="s">
        <v>10</v>
      </c>
      <c r="D688" s="184">
        <v>48.44</v>
      </c>
    </row>
    <row r="689" spans="1:4" x14ac:dyDescent="0.25">
      <c r="A689">
        <v>39195</v>
      </c>
      <c r="B689" t="s">
        <v>701</v>
      </c>
      <c r="C689" t="s">
        <v>10</v>
      </c>
      <c r="D689" s="184">
        <v>27.96</v>
      </c>
    </row>
    <row r="690" spans="1:4" x14ac:dyDescent="0.25">
      <c r="A690">
        <v>39194</v>
      </c>
      <c r="B690" t="s">
        <v>702</v>
      </c>
      <c r="C690" t="s">
        <v>10</v>
      </c>
      <c r="D690" s="184">
        <v>29.92</v>
      </c>
    </row>
    <row r="691" spans="1:4" x14ac:dyDescent="0.25">
      <c r="A691">
        <v>39193</v>
      </c>
      <c r="B691" t="s">
        <v>703</v>
      </c>
      <c r="C691" t="s">
        <v>10</v>
      </c>
      <c r="D691" s="184">
        <v>32.79</v>
      </c>
    </row>
    <row r="692" spans="1:4" x14ac:dyDescent="0.25">
      <c r="A692">
        <v>39192</v>
      </c>
      <c r="B692" t="s">
        <v>704</v>
      </c>
      <c r="C692" t="s">
        <v>10</v>
      </c>
      <c r="D692" s="184">
        <v>34.11</v>
      </c>
    </row>
    <row r="693" spans="1:4" x14ac:dyDescent="0.25">
      <c r="A693">
        <v>39920</v>
      </c>
      <c r="B693" t="s">
        <v>705</v>
      </c>
      <c r="C693" t="s">
        <v>10</v>
      </c>
      <c r="D693" s="184">
        <v>4.13</v>
      </c>
    </row>
    <row r="694" spans="1:4" x14ac:dyDescent="0.25">
      <c r="A694">
        <v>39201</v>
      </c>
      <c r="B694" t="s">
        <v>706</v>
      </c>
      <c r="C694" t="s">
        <v>10</v>
      </c>
      <c r="D694" s="184">
        <v>60.18</v>
      </c>
    </row>
    <row r="695" spans="1:4" x14ac:dyDescent="0.25">
      <c r="A695">
        <v>39200</v>
      </c>
      <c r="B695" t="s">
        <v>707</v>
      </c>
      <c r="C695" t="s">
        <v>10</v>
      </c>
      <c r="D695" s="184">
        <v>60.66</v>
      </c>
    </row>
    <row r="696" spans="1:4" x14ac:dyDescent="0.25">
      <c r="A696">
        <v>39203</v>
      </c>
      <c r="B696" t="s">
        <v>708</v>
      </c>
      <c r="C696" t="s">
        <v>10</v>
      </c>
      <c r="D696" s="184">
        <v>48.98</v>
      </c>
    </row>
    <row r="697" spans="1:4" x14ac:dyDescent="0.25">
      <c r="A697">
        <v>39202</v>
      </c>
      <c r="B697" t="s">
        <v>709</v>
      </c>
      <c r="C697" t="s">
        <v>10</v>
      </c>
      <c r="D697" s="184">
        <v>57.54</v>
      </c>
    </row>
    <row r="698" spans="1:4" x14ac:dyDescent="0.25">
      <c r="A698">
        <v>39205</v>
      </c>
      <c r="B698" t="s">
        <v>710</v>
      </c>
      <c r="C698" t="s">
        <v>10</v>
      </c>
      <c r="D698" s="184">
        <v>95.99</v>
      </c>
    </row>
    <row r="699" spans="1:4" x14ac:dyDescent="0.25">
      <c r="A699">
        <v>39204</v>
      </c>
      <c r="B699" t="s">
        <v>711</v>
      </c>
      <c r="C699" t="s">
        <v>10</v>
      </c>
      <c r="D699" s="184">
        <v>98.31</v>
      </c>
    </row>
    <row r="700" spans="1:4" x14ac:dyDescent="0.25">
      <c r="A700">
        <v>39206</v>
      </c>
      <c r="B700" t="s">
        <v>712</v>
      </c>
      <c r="C700" t="s">
        <v>10</v>
      </c>
      <c r="D700" s="184">
        <v>93.27</v>
      </c>
    </row>
    <row r="701" spans="1:4" x14ac:dyDescent="0.25">
      <c r="A701">
        <v>797</v>
      </c>
      <c r="B701" t="s">
        <v>713</v>
      </c>
      <c r="C701" t="s">
        <v>10</v>
      </c>
      <c r="D701" s="184">
        <v>8.39</v>
      </c>
    </row>
    <row r="702" spans="1:4" x14ac:dyDescent="0.25">
      <c r="A702">
        <v>798</v>
      </c>
      <c r="B702" t="s">
        <v>714</v>
      </c>
      <c r="C702" t="s">
        <v>10</v>
      </c>
      <c r="D702" s="184">
        <v>1.1499999999999999</v>
      </c>
    </row>
    <row r="703" spans="1:4" x14ac:dyDescent="0.25">
      <c r="A703">
        <v>796</v>
      </c>
      <c r="B703" t="s">
        <v>715</v>
      </c>
      <c r="C703" t="s">
        <v>10</v>
      </c>
      <c r="D703" s="184">
        <v>8.0399999999999991</v>
      </c>
    </row>
    <row r="704" spans="1:4" x14ac:dyDescent="0.25">
      <c r="A704">
        <v>799</v>
      </c>
      <c r="B704" t="s">
        <v>716</v>
      </c>
      <c r="C704" t="s">
        <v>10</v>
      </c>
      <c r="D704" s="184">
        <v>3.78</v>
      </c>
    </row>
    <row r="705" spans="1:4" x14ac:dyDescent="0.25">
      <c r="A705">
        <v>792</v>
      </c>
      <c r="B705" t="s">
        <v>717</v>
      </c>
      <c r="C705" t="s">
        <v>10</v>
      </c>
      <c r="D705" s="184">
        <v>3.84</v>
      </c>
    </row>
    <row r="706" spans="1:4" x14ac:dyDescent="0.25">
      <c r="A706">
        <v>804</v>
      </c>
      <c r="B706" t="s">
        <v>718</v>
      </c>
      <c r="C706" t="s">
        <v>10</v>
      </c>
      <c r="D706" s="184">
        <v>19.05</v>
      </c>
    </row>
    <row r="707" spans="1:4" x14ac:dyDescent="0.25">
      <c r="A707">
        <v>793</v>
      </c>
      <c r="B707" t="s">
        <v>719</v>
      </c>
      <c r="C707" t="s">
        <v>10</v>
      </c>
      <c r="D707" s="184">
        <v>8.18</v>
      </c>
    </row>
    <row r="708" spans="1:4" x14ac:dyDescent="0.25">
      <c r="A708">
        <v>801</v>
      </c>
      <c r="B708" t="s">
        <v>720</v>
      </c>
      <c r="C708" t="s">
        <v>10</v>
      </c>
      <c r="D708" s="184">
        <v>5.83</v>
      </c>
    </row>
    <row r="709" spans="1:4" x14ac:dyDescent="0.25">
      <c r="A709">
        <v>794</v>
      </c>
      <c r="B709" t="s">
        <v>721</v>
      </c>
      <c r="C709" t="s">
        <v>10</v>
      </c>
      <c r="D709" s="184">
        <v>6.02</v>
      </c>
    </row>
    <row r="710" spans="1:4" x14ac:dyDescent="0.25">
      <c r="A710">
        <v>802</v>
      </c>
      <c r="B710" t="s">
        <v>722</v>
      </c>
      <c r="C710" t="s">
        <v>10</v>
      </c>
      <c r="D710" s="184">
        <v>16.8</v>
      </c>
    </row>
    <row r="711" spans="1:4" x14ac:dyDescent="0.25">
      <c r="A711">
        <v>803</v>
      </c>
      <c r="B711" t="s">
        <v>723</v>
      </c>
      <c r="C711" t="s">
        <v>10</v>
      </c>
      <c r="D711" s="184">
        <v>14.65</v>
      </c>
    </row>
    <row r="712" spans="1:4" x14ac:dyDescent="0.25">
      <c r="A712">
        <v>38001</v>
      </c>
      <c r="B712" t="s">
        <v>724</v>
      </c>
      <c r="C712" t="s">
        <v>10</v>
      </c>
      <c r="D712" s="184">
        <v>1.47</v>
      </c>
    </row>
    <row r="713" spans="1:4" x14ac:dyDescent="0.25">
      <c r="A713">
        <v>38002</v>
      </c>
      <c r="B713" t="s">
        <v>725</v>
      </c>
      <c r="C713" t="s">
        <v>10</v>
      </c>
      <c r="D713" s="184">
        <v>2.73</v>
      </c>
    </row>
    <row r="714" spans="1:4" x14ac:dyDescent="0.25">
      <c r="A714">
        <v>38003</v>
      </c>
      <c r="B714" t="s">
        <v>726</v>
      </c>
      <c r="C714" t="s">
        <v>10</v>
      </c>
      <c r="D714" s="184">
        <v>32.74</v>
      </c>
    </row>
    <row r="715" spans="1:4" x14ac:dyDescent="0.25">
      <c r="A715">
        <v>38004</v>
      </c>
      <c r="B715" t="s">
        <v>727</v>
      </c>
      <c r="C715" t="s">
        <v>10</v>
      </c>
      <c r="D715" s="184">
        <v>43.78</v>
      </c>
    </row>
    <row r="716" spans="1:4" x14ac:dyDescent="0.25">
      <c r="A716">
        <v>36327</v>
      </c>
      <c r="B716" t="s">
        <v>728</v>
      </c>
      <c r="C716" t="s">
        <v>10</v>
      </c>
      <c r="D716" s="184">
        <v>2.62</v>
      </c>
    </row>
    <row r="717" spans="1:4" x14ac:dyDescent="0.25">
      <c r="A717">
        <v>38992</v>
      </c>
      <c r="B717" t="s">
        <v>729</v>
      </c>
      <c r="C717" t="s">
        <v>10</v>
      </c>
      <c r="D717" s="184">
        <v>4.2</v>
      </c>
    </row>
    <row r="718" spans="1:4" x14ac:dyDescent="0.25">
      <c r="A718">
        <v>38993</v>
      </c>
      <c r="B718" t="s">
        <v>730</v>
      </c>
      <c r="C718" t="s">
        <v>10</v>
      </c>
      <c r="D718" s="184">
        <v>11.97</v>
      </c>
    </row>
    <row r="719" spans="1:4" x14ac:dyDescent="0.25">
      <c r="A719">
        <v>38418</v>
      </c>
      <c r="B719" t="s">
        <v>731</v>
      </c>
      <c r="C719" t="s">
        <v>10</v>
      </c>
      <c r="D719" s="184">
        <v>8.34</v>
      </c>
    </row>
    <row r="720" spans="1:4" x14ac:dyDescent="0.25">
      <c r="A720">
        <v>39178</v>
      </c>
      <c r="B720" t="s">
        <v>732</v>
      </c>
      <c r="C720" t="s">
        <v>10</v>
      </c>
      <c r="D720" s="184">
        <v>1.66</v>
      </c>
    </row>
    <row r="721" spans="1:4" x14ac:dyDescent="0.25">
      <c r="A721">
        <v>39177</v>
      </c>
      <c r="B721" t="s">
        <v>733</v>
      </c>
      <c r="C721" t="s">
        <v>10</v>
      </c>
      <c r="D721" s="184">
        <v>1.5</v>
      </c>
    </row>
    <row r="722" spans="1:4" x14ac:dyDescent="0.25">
      <c r="A722">
        <v>39174</v>
      </c>
      <c r="B722" t="s">
        <v>734</v>
      </c>
      <c r="C722" t="s">
        <v>10</v>
      </c>
      <c r="D722" s="184">
        <v>0.75</v>
      </c>
    </row>
    <row r="723" spans="1:4" x14ac:dyDescent="0.25">
      <c r="A723">
        <v>39176</v>
      </c>
      <c r="B723" t="s">
        <v>735</v>
      </c>
      <c r="C723" t="s">
        <v>10</v>
      </c>
      <c r="D723" s="184">
        <v>0.98</v>
      </c>
    </row>
    <row r="724" spans="1:4" x14ac:dyDescent="0.25">
      <c r="A724">
        <v>39180</v>
      </c>
      <c r="B724" t="s">
        <v>736</v>
      </c>
      <c r="C724" t="s">
        <v>10</v>
      </c>
      <c r="D724" s="184">
        <v>4.5</v>
      </c>
    </row>
    <row r="725" spans="1:4" x14ac:dyDescent="0.25">
      <c r="A725">
        <v>39179</v>
      </c>
      <c r="B725" t="s">
        <v>737</v>
      </c>
      <c r="C725" t="s">
        <v>10</v>
      </c>
      <c r="D725" s="184">
        <v>3.99</v>
      </c>
    </row>
    <row r="726" spans="1:4" x14ac:dyDescent="0.25">
      <c r="A726">
        <v>39175</v>
      </c>
      <c r="B726" t="s">
        <v>738</v>
      </c>
      <c r="C726" t="s">
        <v>10</v>
      </c>
      <c r="D726" s="184">
        <v>0.91</v>
      </c>
    </row>
    <row r="727" spans="1:4" x14ac:dyDescent="0.25">
      <c r="A727">
        <v>39217</v>
      </c>
      <c r="B727" t="s">
        <v>739</v>
      </c>
      <c r="C727" t="s">
        <v>10</v>
      </c>
      <c r="D727" s="184">
        <v>0.7</v>
      </c>
    </row>
    <row r="728" spans="1:4" x14ac:dyDescent="0.25">
      <c r="A728">
        <v>39181</v>
      </c>
      <c r="B728" t="s">
        <v>740</v>
      </c>
      <c r="C728" t="s">
        <v>10</v>
      </c>
      <c r="D728" s="184">
        <v>6.04</v>
      </c>
    </row>
    <row r="729" spans="1:4" x14ac:dyDescent="0.25">
      <c r="A729">
        <v>39182</v>
      </c>
      <c r="B729" t="s">
        <v>741</v>
      </c>
      <c r="C729" t="s">
        <v>10</v>
      </c>
      <c r="D729" s="184">
        <v>8.49</v>
      </c>
    </row>
    <row r="730" spans="1:4" x14ac:dyDescent="0.25">
      <c r="A730">
        <v>12616</v>
      </c>
      <c r="B730" t="s">
        <v>742</v>
      </c>
      <c r="C730" t="s">
        <v>10</v>
      </c>
      <c r="D730" s="184">
        <v>6.16</v>
      </c>
    </row>
    <row r="731" spans="1:4" x14ac:dyDescent="0.25">
      <c r="A731">
        <v>1049</v>
      </c>
      <c r="B731" t="s">
        <v>743</v>
      </c>
      <c r="C731" t="s">
        <v>10</v>
      </c>
      <c r="D731" s="184">
        <v>7.11</v>
      </c>
    </row>
    <row r="732" spans="1:4" x14ac:dyDescent="0.25">
      <c r="A732">
        <v>1099</v>
      </c>
      <c r="B732" t="s">
        <v>744</v>
      </c>
      <c r="C732" t="s">
        <v>10</v>
      </c>
      <c r="D732" s="184">
        <v>5.44</v>
      </c>
    </row>
    <row r="733" spans="1:4" x14ac:dyDescent="0.25">
      <c r="A733">
        <v>39678</v>
      </c>
      <c r="B733" t="s">
        <v>745</v>
      </c>
      <c r="C733" t="s">
        <v>10</v>
      </c>
      <c r="D733" s="184">
        <v>2.19</v>
      </c>
    </row>
    <row r="734" spans="1:4" x14ac:dyDescent="0.25">
      <c r="A734">
        <v>1050</v>
      </c>
      <c r="B734" t="s">
        <v>746</v>
      </c>
      <c r="C734" t="s">
        <v>10</v>
      </c>
      <c r="D734" s="184">
        <v>3.72</v>
      </c>
    </row>
    <row r="735" spans="1:4" x14ac:dyDescent="0.25">
      <c r="A735">
        <v>1101</v>
      </c>
      <c r="B735" t="s">
        <v>747</v>
      </c>
      <c r="C735" t="s">
        <v>10</v>
      </c>
      <c r="D735" s="184">
        <v>23.46</v>
      </c>
    </row>
    <row r="736" spans="1:4" x14ac:dyDescent="0.25">
      <c r="A736">
        <v>1100</v>
      </c>
      <c r="B736" t="s">
        <v>748</v>
      </c>
      <c r="C736" t="s">
        <v>10</v>
      </c>
      <c r="D736" s="184">
        <v>12.1</v>
      </c>
    </row>
    <row r="737" spans="1:4" x14ac:dyDescent="0.25">
      <c r="A737">
        <v>39679</v>
      </c>
      <c r="B737" t="s">
        <v>749</v>
      </c>
      <c r="C737" t="s">
        <v>10</v>
      </c>
      <c r="D737" s="184">
        <v>46.75</v>
      </c>
    </row>
    <row r="738" spans="1:4" x14ac:dyDescent="0.25">
      <c r="A738">
        <v>1098</v>
      </c>
      <c r="B738" t="s">
        <v>750</v>
      </c>
      <c r="C738" t="s">
        <v>10</v>
      </c>
      <c r="D738" s="184">
        <v>2.9</v>
      </c>
    </row>
    <row r="739" spans="1:4" x14ac:dyDescent="0.25">
      <c r="A739">
        <v>1102</v>
      </c>
      <c r="B739" t="s">
        <v>751</v>
      </c>
      <c r="C739" t="s">
        <v>10</v>
      </c>
      <c r="D739" s="184">
        <v>34.979999999999997</v>
      </c>
    </row>
    <row r="740" spans="1:4" x14ac:dyDescent="0.25">
      <c r="A740">
        <v>1051</v>
      </c>
      <c r="B740" t="s">
        <v>752</v>
      </c>
      <c r="C740" t="s">
        <v>10</v>
      </c>
      <c r="D740" s="184">
        <v>50.84</v>
      </c>
    </row>
    <row r="741" spans="1:4" x14ac:dyDescent="0.25">
      <c r="A741">
        <v>37399</v>
      </c>
      <c r="B741" t="s">
        <v>753</v>
      </c>
      <c r="C741" t="s">
        <v>10</v>
      </c>
      <c r="D741" s="184">
        <v>21.12</v>
      </c>
    </row>
    <row r="742" spans="1:4" x14ac:dyDescent="0.25">
      <c r="A742">
        <v>41955</v>
      </c>
      <c r="B742" t="s">
        <v>754</v>
      </c>
      <c r="C742" t="s">
        <v>71</v>
      </c>
      <c r="D742" s="184">
        <v>66.94</v>
      </c>
    </row>
    <row r="743" spans="1:4" x14ac:dyDescent="0.25">
      <c r="A743">
        <v>41953</v>
      </c>
      <c r="B743" t="s">
        <v>755</v>
      </c>
      <c r="C743" t="s">
        <v>71</v>
      </c>
      <c r="D743" s="184">
        <v>63.88</v>
      </c>
    </row>
    <row r="744" spans="1:4" x14ac:dyDescent="0.25">
      <c r="A744">
        <v>41954</v>
      </c>
      <c r="B744" t="s">
        <v>756</v>
      </c>
      <c r="C744" t="s">
        <v>71</v>
      </c>
      <c r="D744" s="184">
        <v>63.27</v>
      </c>
    </row>
    <row r="745" spans="1:4" x14ac:dyDescent="0.25">
      <c r="A745">
        <v>25004</v>
      </c>
      <c r="B745" t="s">
        <v>757</v>
      </c>
      <c r="C745" t="s">
        <v>71</v>
      </c>
      <c r="D745" s="184">
        <v>30.7</v>
      </c>
    </row>
    <row r="746" spans="1:4" x14ac:dyDescent="0.25">
      <c r="A746">
        <v>25002</v>
      </c>
      <c r="B746" t="s">
        <v>758</v>
      </c>
      <c r="C746" t="s">
        <v>71</v>
      </c>
      <c r="D746" s="184">
        <v>30.96</v>
      </c>
    </row>
    <row r="747" spans="1:4" x14ac:dyDescent="0.25">
      <c r="A747">
        <v>37409</v>
      </c>
      <c r="B747" t="s">
        <v>759</v>
      </c>
      <c r="C747" t="s">
        <v>71</v>
      </c>
      <c r="D747" s="184">
        <v>30.45</v>
      </c>
    </row>
    <row r="748" spans="1:4" x14ac:dyDescent="0.25">
      <c r="A748">
        <v>841</v>
      </c>
      <c r="B748" t="s">
        <v>760</v>
      </c>
      <c r="C748" t="s">
        <v>71</v>
      </c>
      <c r="D748" s="184">
        <v>31.45</v>
      </c>
    </row>
    <row r="749" spans="1:4" x14ac:dyDescent="0.25">
      <c r="A749">
        <v>25005</v>
      </c>
      <c r="B749" t="s">
        <v>761</v>
      </c>
      <c r="C749" t="s">
        <v>71</v>
      </c>
      <c r="D749" s="184">
        <v>34.479999999999997</v>
      </c>
    </row>
    <row r="750" spans="1:4" x14ac:dyDescent="0.25">
      <c r="A750">
        <v>25003</v>
      </c>
      <c r="B750" t="s">
        <v>762</v>
      </c>
      <c r="C750" t="s">
        <v>71</v>
      </c>
      <c r="D750" s="184">
        <v>36.83</v>
      </c>
    </row>
    <row r="751" spans="1:4" x14ac:dyDescent="0.25">
      <c r="A751">
        <v>37410</v>
      </c>
      <c r="B751" t="s">
        <v>763</v>
      </c>
      <c r="C751" t="s">
        <v>71</v>
      </c>
      <c r="D751" s="184">
        <v>34.479999999999997</v>
      </c>
    </row>
    <row r="752" spans="1:4" x14ac:dyDescent="0.25">
      <c r="A752">
        <v>842</v>
      </c>
      <c r="B752" t="s">
        <v>764</v>
      </c>
      <c r="C752" t="s">
        <v>71</v>
      </c>
      <c r="D752" s="184">
        <v>38.79</v>
      </c>
    </row>
    <row r="753" spans="1:4" x14ac:dyDescent="0.25">
      <c r="A753">
        <v>862</v>
      </c>
      <c r="B753" t="s">
        <v>765</v>
      </c>
      <c r="C753" t="s">
        <v>20</v>
      </c>
      <c r="D753" s="184">
        <v>8.76</v>
      </c>
    </row>
    <row r="754" spans="1:4" x14ac:dyDescent="0.25">
      <c r="A754">
        <v>866</v>
      </c>
      <c r="B754" t="s">
        <v>766</v>
      </c>
      <c r="C754" t="s">
        <v>20</v>
      </c>
      <c r="D754" s="184">
        <v>107.68</v>
      </c>
    </row>
    <row r="755" spans="1:4" x14ac:dyDescent="0.25">
      <c r="A755">
        <v>892</v>
      </c>
      <c r="B755" t="s">
        <v>767</v>
      </c>
      <c r="C755" t="s">
        <v>20</v>
      </c>
      <c r="D755" s="184">
        <v>136.93</v>
      </c>
    </row>
    <row r="756" spans="1:4" x14ac:dyDescent="0.25">
      <c r="A756">
        <v>857</v>
      </c>
      <c r="B756" t="s">
        <v>768</v>
      </c>
      <c r="C756" t="s">
        <v>20</v>
      </c>
      <c r="D756" s="184">
        <v>13.94</v>
      </c>
    </row>
    <row r="757" spans="1:4" x14ac:dyDescent="0.25">
      <c r="A757">
        <v>37404</v>
      </c>
      <c r="B757" t="s">
        <v>769</v>
      </c>
      <c r="C757" t="s">
        <v>20</v>
      </c>
      <c r="D757" s="184">
        <v>164.66</v>
      </c>
    </row>
    <row r="758" spans="1:4" x14ac:dyDescent="0.25">
      <c r="A758">
        <v>868</v>
      </c>
      <c r="B758" t="s">
        <v>770</v>
      </c>
      <c r="C758" t="s">
        <v>20</v>
      </c>
      <c r="D758" s="184">
        <v>21.53</v>
      </c>
    </row>
    <row r="759" spans="1:4" x14ac:dyDescent="0.25">
      <c r="A759">
        <v>870</v>
      </c>
      <c r="B759" t="s">
        <v>771</v>
      </c>
      <c r="C759" t="s">
        <v>20</v>
      </c>
      <c r="D759" s="184">
        <v>283.74</v>
      </c>
    </row>
    <row r="760" spans="1:4" x14ac:dyDescent="0.25">
      <c r="A760">
        <v>863</v>
      </c>
      <c r="B760" t="s">
        <v>772</v>
      </c>
      <c r="C760" t="s">
        <v>20</v>
      </c>
      <c r="D760" s="184">
        <v>29.74</v>
      </c>
    </row>
    <row r="761" spans="1:4" x14ac:dyDescent="0.25">
      <c r="A761">
        <v>867</v>
      </c>
      <c r="B761" t="s">
        <v>773</v>
      </c>
      <c r="C761" t="s">
        <v>20</v>
      </c>
      <c r="D761" s="184">
        <v>41.42</v>
      </c>
    </row>
    <row r="762" spans="1:4" x14ac:dyDescent="0.25">
      <c r="A762">
        <v>891</v>
      </c>
      <c r="B762" t="s">
        <v>774</v>
      </c>
      <c r="C762" t="s">
        <v>20</v>
      </c>
      <c r="D762" s="184">
        <v>476.51</v>
      </c>
    </row>
    <row r="763" spans="1:4" x14ac:dyDescent="0.25">
      <c r="A763">
        <v>864</v>
      </c>
      <c r="B763" t="s">
        <v>775</v>
      </c>
      <c r="C763" t="s">
        <v>20</v>
      </c>
      <c r="D763" s="184">
        <v>58.36</v>
      </c>
    </row>
    <row r="764" spans="1:4" x14ac:dyDescent="0.25">
      <c r="A764">
        <v>865</v>
      </c>
      <c r="B764" t="s">
        <v>776</v>
      </c>
      <c r="C764" t="s">
        <v>20</v>
      </c>
      <c r="D764" s="184">
        <v>82.2</v>
      </c>
    </row>
    <row r="765" spans="1:4" x14ac:dyDescent="0.25">
      <c r="A765">
        <v>1006</v>
      </c>
      <c r="B765" t="s">
        <v>777</v>
      </c>
      <c r="C765" t="s">
        <v>20</v>
      </c>
      <c r="D765" s="184">
        <v>122.9</v>
      </c>
    </row>
    <row r="766" spans="1:4" x14ac:dyDescent="0.25">
      <c r="A766">
        <v>948</v>
      </c>
      <c r="B766" t="s">
        <v>778</v>
      </c>
      <c r="C766" t="s">
        <v>20</v>
      </c>
      <c r="D766" s="184">
        <v>64</v>
      </c>
    </row>
    <row r="767" spans="1:4" x14ac:dyDescent="0.25">
      <c r="A767">
        <v>947</v>
      </c>
      <c r="B767" t="s">
        <v>779</v>
      </c>
      <c r="C767" t="s">
        <v>20</v>
      </c>
      <c r="D767" s="184">
        <v>65.099999999999994</v>
      </c>
    </row>
    <row r="768" spans="1:4" x14ac:dyDescent="0.25">
      <c r="A768">
        <v>911</v>
      </c>
      <c r="B768" t="s">
        <v>780</v>
      </c>
      <c r="C768" t="s">
        <v>20</v>
      </c>
      <c r="D768" s="184">
        <v>94.67</v>
      </c>
    </row>
    <row r="769" spans="1:4" x14ac:dyDescent="0.25">
      <c r="A769">
        <v>925</v>
      </c>
      <c r="B769" t="s">
        <v>781</v>
      </c>
      <c r="C769" t="s">
        <v>20</v>
      </c>
      <c r="D769" s="184">
        <v>87.51</v>
      </c>
    </row>
    <row r="770" spans="1:4" x14ac:dyDescent="0.25">
      <c r="A770">
        <v>954</v>
      </c>
      <c r="B770" t="s">
        <v>782</v>
      </c>
      <c r="C770" t="s">
        <v>20</v>
      </c>
      <c r="D770" s="184">
        <v>96.67</v>
      </c>
    </row>
    <row r="771" spans="1:4" x14ac:dyDescent="0.25">
      <c r="A771">
        <v>901</v>
      </c>
      <c r="B771" t="s">
        <v>783</v>
      </c>
      <c r="C771" t="s">
        <v>20</v>
      </c>
      <c r="D771" s="184">
        <v>103.46</v>
      </c>
    </row>
    <row r="772" spans="1:4" x14ac:dyDescent="0.25">
      <c r="A772">
        <v>926</v>
      </c>
      <c r="B772" t="s">
        <v>784</v>
      </c>
      <c r="C772" t="s">
        <v>20</v>
      </c>
      <c r="D772" s="184">
        <v>109.34</v>
      </c>
    </row>
    <row r="773" spans="1:4" x14ac:dyDescent="0.25">
      <c r="A773">
        <v>912</v>
      </c>
      <c r="B773" t="s">
        <v>785</v>
      </c>
      <c r="C773" t="s">
        <v>20</v>
      </c>
      <c r="D773" s="184">
        <v>110.01</v>
      </c>
    </row>
    <row r="774" spans="1:4" x14ac:dyDescent="0.25">
      <c r="A774">
        <v>955</v>
      </c>
      <c r="B774" t="s">
        <v>786</v>
      </c>
      <c r="C774" t="s">
        <v>20</v>
      </c>
      <c r="D774" s="184">
        <v>131.31</v>
      </c>
    </row>
    <row r="775" spans="1:4" x14ac:dyDescent="0.25">
      <c r="A775">
        <v>946</v>
      </c>
      <c r="B775" t="s">
        <v>787</v>
      </c>
      <c r="C775" t="s">
        <v>20</v>
      </c>
      <c r="D775" s="184">
        <v>147.63</v>
      </c>
    </row>
    <row r="776" spans="1:4" x14ac:dyDescent="0.25">
      <c r="A776">
        <v>953</v>
      </c>
      <c r="B776" t="s">
        <v>788</v>
      </c>
      <c r="C776" t="s">
        <v>20</v>
      </c>
      <c r="D776" s="184">
        <v>134.34</v>
      </c>
    </row>
    <row r="777" spans="1:4" x14ac:dyDescent="0.25">
      <c r="A777">
        <v>902</v>
      </c>
      <c r="B777" t="s">
        <v>789</v>
      </c>
      <c r="C777" t="s">
        <v>20</v>
      </c>
      <c r="D777" s="184">
        <v>163.31</v>
      </c>
    </row>
    <row r="778" spans="1:4" x14ac:dyDescent="0.25">
      <c r="A778">
        <v>927</v>
      </c>
      <c r="B778" t="s">
        <v>790</v>
      </c>
      <c r="C778" t="s">
        <v>20</v>
      </c>
      <c r="D778" s="184">
        <v>158.30000000000001</v>
      </c>
    </row>
    <row r="779" spans="1:4" x14ac:dyDescent="0.25">
      <c r="A779">
        <v>913</v>
      </c>
      <c r="B779" t="s">
        <v>791</v>
      </c>
      <c r="C779" t="s">
        <v>20</v>
      </c>
      <c r="D779" s="184">
        <v>176.68</v>
      </c>
    </row>
    <row r="780" spans="1:4" x14ac:dyDescent="0.25">
      <c r="A780">
        <v>903</v>
      </c>
      <c r="B780" t="s">
        <v>792</v>
      </c>
      <c r="C780" t="s">
        <v>20</v>
      </c>
      <c r="D780" s="184">
        <v>199.95</v>
      </c>
    </row>
    <row r="781" spans="1:4" x14ac:dyDescent="0.25">
      <c r="A781">
        <v>945</v>
      </c>
      <c r="B781" t="s">
        <v>793</v>
      </c>
      <c r="C781" t="s">
        <v>20</v>
      </c>
      <c r="D781" s="184">
        <v>211.52</v>
      </c>
    </row>
    <row r="782" spans="1:4" x14ac:dyDescent="0.25">
      <c r="A782">
        <v>914</v>
      </c>
      <c r="B782" t="s">
        <v>794</v>
      </c>
      <c r="C782" t="s">
        <v>20</v>
      </c>
      <c r="D782" s="184">
        <v>216.69</v>
      </c>
    </row>
    <row r="783" spans="1:4" x14ac:dyDescent="0.25">
      <c r="A783">
        <v>993</v>
      </c>
      <c r="B783" t="s">
        <v>795</v>
      </c>
      <c r="C783" t="s">
        <v>20</v>
      </c>
      <c r="D783" s="184">
        <v>2.65</v>
      </c>
    </row>
    <row r="784" spans="1:4" x14ac:dyDescent="0.25">
      <c r="A784">
        <v>1020</v>
      </c>
      <c r="B784" t="s">
        <v>796</v>
      </c>
      <c r="C784" t="s">
        <v>20</v>
      </c>
      <c r="D784" s="184">
        <v>11.52</v>
      </c>
    </row>
    <row r="785" spans="1:4" x14ac:dyDescent="0.25">
      <c r="A785">
        <v>1017</v>
      </c>
      <c r="B785" t="s">
        <v>797</v>
      </c>
      <c r="C785" t="s">
        <v>20</v>
      </c>
      <c r="D785" s="184">
        <v>126.62</v>
      </c>
    </row>
    <row r="786" spans="1:4" x14ac:dyDescent="0.25">
      <c r="A786">
        <v>999</v>
      </c>
      <c r="B786" t="s">
        <v>798</v>
      </c>
      <c r="C786" t="s">
        <v>20</v>
      </c>
      <c r="D786" s="184">
        <v>156.88</v>
      </c>
    </row>
    <row r="787" spans="1:4" x14ac:dyDescent="0.25">
      <c r="A787">
        <v>995</v>
      </c>
      <c r="B787" t="s">
        <v>799</v>
      </c>
      <c r="C787" t="s">
        <v>20</v>
      </c>
      <c r="D787" s="184">
        <v>17.670000000000002</v>
      </c>
    </row>
    <row r="788" spans="1:4" x14ac:dyDescent="0.25">
      <c r="A788">
        <v>1000</v>
      </c>
      <c r="B788" t="s">
        <v>800</v>
      </c>
      <c r="C788" t="s">
        <v>20</v>
      </c>
      <c r="D788" s="184">
        <v>192.32</v>
      </c>
    </row>
    <row r="789" spans="1:4" x14ac:dyDescent="0.25">
      <c r="A789">
        <v>1022</v>
      </c>
      <c r="B789" t="s">
        <v>801</v>
      </c>
      <c r="C789" t="s">
        <v>20</v>
      </c>
      <c r="D789" s="184">
        <v>3.67</v>
      </c>
    </row>
    <row r="790" spans="1:4" x14ac:dyDescent="0.25">
      <c r="A790">
        <v>1015</v>
      </c>
      <c r="B790" t="s">
        <v>802</v>
      </c>
      <c r="C790" t="s">
        <v>20</v>
      </c>
      <c r="D790" s="184">
        <v>253.24</v>
      </c>
    </row>
    <row r="791" spans="1:4" x14ac:dyDescent="0.25">
      <c r="A791">
        <v>996</v>
      </c>
      <c r="B791" t="s">
        <v>803</v>
      </c>
      <c r="C791" t="s">
        <v>20</v>
      </c>
      <c r="D791" s="184">
        <v>26.9</v>
      </c>
    </row>
    <row r="792" spans="1:4" x14ac:dyDescent="0.25">
      <c r="A792">
        <v>1001</v>
      </c>
      <c r="B792" t="s">
        <v>804</v>
      </c>
      <c r="C792" t="s">
        <v>20</v>
      </c>
      <c r="D792" s="184">
        <v>316.92</v>
      </c>
    </row>
    <row r="793" spans="1:4" x14ac:dyDescent="0.25">
      <c r="A793">
        <v>1019</v>
      </c>
      <c r="B793" t="s">
        <v>805</v>
      </c>
      <c r="C793" t="s">
        <v>20</v>
      </c>
      <c r="D793" s="184">
        <v>37.090000000000003</v>
      </c>
    </row>
    <row r="794" spans="1:4" x14ac:dyDescent="0.25">
      <c r="A794">
        <v>1021</v>
      </c>
      <c r="B794" t="s">
        <v>806</v>
      </c>
      <c r="C794" t="s">
        <v>20</v>
      </c>
      <c r="D794" s="184">
        <v>5.26</v>
      </c>
    </row>
    <row r="795" spans="1:4" x14ac:dyDescent="0.25">
      <c r="A795">
        <v>39249</v>
      </c>
      <c r="B795" t="s">
        <v>807</v>
      </c>
      <c r="C795" t="s">
        <v>20</v>
      </c>
      <c r="D795" s="184">
        <v>413.42</v>
      </c>
    </row>
    <row r="796" spans="1:4" x14ac:dyDescent="0.25">
      <c r="A796">
        <v>1018</v>
      </c>
      <c r="B796" t="s">
        <v>808</v>
      </c>
      <c r="C796" t="s">
        <v>20</v>
      </c>
      <c r="D796" s="184">
        <v>52.86</v>
      </c>
    </row>
    <row r="797" spans="1:4" x14ac:dyDescent="0.25">
      <c r="A797">
        <v>39250</v>
      </c>
      <c r="B797" t="s">
        <v>809</v>
      </c>
      <c r="C797" t="s">
        <v>20</v>
      </c>
      <c r="D797" s="184">
        <v>531.07000000000005</v>
      </c>
    </row>
    <row r="798" spans="1:4" x14ac:dyDescent="0.25">
      <c r="A798">
        <v>994</v>
      </c>
      <c r="B798" t="s">
        <v>810</v>
      </c>
      <c r="C798" t="s">
        <v>20</v>
      </c>
      <c r="D798" s="184">
        <v>7.19</v>
      </c>
    </row>
    <row r="799" spans="1:4" x14ac:dyDescent="0.25">
      <c r="A799">
        <v>977</v>
      </c>
      <c r="B799" t="s">
        <v>811</v>
      </c>
      <c r="C799" t="s">
        <v>20</v>
      </c>
      <c r="D799" s="184">
        <v>73.22</v>
      </c>
    </row>
    <row r="800" spans="1:4" x14ac:dyDescent="0.25">
      <c r="A800">
        <v>998</v>
      </c>
      <c r="B800" t="s">
        <v>812</v>
      </c>
      <c r="C800" t="s">
        <v>20</v>
      </c>
      <c r="D800" s="184">
        <v>97.27</v>
      </c>
    </row>
    <row r="801" spans="1:4" x14ac:dyDescent="0.25">
      <c r="A801">
        <v>39251</v>
      </c>
      <c r="B801" t="s">
        <v>813</v>
      </c>
      <c r="C801" t="s">
        <v>20</v>
      </c>
      <c r="D801" s="184">
        <v>0.7</v>
      </c>
    </row>
    <row r="802" spans="1:4" x14ac:dyDescent="0.25">
      <c r="A802">
        <v>1011</v>
      </c>
      <c r="B802" t="s">
        <v>814</v>
      </c>
      <c r="C802" t="s">
        <v>20</v>
      </c>
      <c r="D802" s="184">
        <v>0.98</v>
      </c>
    </row>
    <row r="803" spans="1:4" x14ac:dyDescent="0.25">
      <c r="A803">
        <v>39252</v>
      </c>
      <c r="B803" t="s">
        <v>815</v>
      </c>
      <c r="C803" t="s">
        <v>20</v>
      </c>
      <c r="D803" s="184">
        <v>1.17</v>
      </c>
    </row>
    <row r="804" spans="1:4" x14ac:dyDescent="0.25">
      <c r="A804">
        <v>1013</v>
      </c>
      <c r="B804" t="s">
        <v>816</v>
      </c>
      <c r="C804" t="s">
        <v>20</v>
      </c>
      <c r="D804" s="184">
        <v>1.55</v>
      </c>
    </row>
    <row r="805" spans="1:4" x14ac:dyDescent="0.25">
      <c r="A805">
        <v>980</v>
      </c>
      <c r="B805" t="s">
        <v>817</v>
      </c>
      <c r="C805" t="s">
        <v>20</v>
      </c>
      <c r="D805" s="184">
        <v>10.57</v>
      </c>
    </row>
    <row r="806" spans="1:4" x14ac:dyDescent="0.25">
      <c r="A806">
        <v>39237</v>
      </c>
      <c r="B806" t="s">
        <v>818</v>
      </c>
      <c r="C806" t="s">
        <v>20</v>
      </c>
      <c r="D806" s="184">
        <v>125.29</v>
      </c>
    </row>
    <row r="807" spans="1:4" x14ac:dyDescent="0.25">
      <c r="A807">
        <v>39238</v>
      </c>
      <c r="B807" t="s">
        <v>819</v>
      </c>
      <c r="C807" t="s">
        <v>20</v>
      </c>
      <c r="D807" s="184">
        <v>156.43</v>
      </c>
    </row>
    <row r="808" spans="1:4" x14ac:dyDescent="0.25">
      <c r="A808">
        <v>979</v>
      </c>
      <c r="B808" t="s">
        <v>820</v>
      </c>
      <c r="C808" t="s">
        <v>20</v>
      </c>
      <c r="D808" s="184">
        <v>16.28</v>
      </c>
    </row>
    <row r="809" spans="1:4" x14ac:dyDescent="0.25">
      <c r="A809">
        <v>39239</v>
      </c>
      <c r="B809" t="s">
        <v>821</v>
      </c>
      <c r="C809" t="s">
        <v>20</v>
      </c>
      <c r="D809" s="184">
        <v>190.37</v>
      </c>
    </row>
    <row r="810" spans="1:4" x14ac:dyDescent="0.25">
      <c r="A810">
        <v>1014</v>
      </c>
      <c r="B810" t="s">
        <v>822</v>
      </c>
      <c r="C810" t="s">
        <v>20</v>
      </c>
      <c r="D810" s="184">
        <v>2.4700000000000002</v>
      </c>
    </row>
    <row r="811" spans="1:4" x14ac:dyDescent="0.25">
      <c r="A811">
        <v>39240</v>
      </c>
      <c r="B811" t="s">
        <v>823</v>
      </c>
      <c r="C811" t="s">
        <v>20</v>
      </c>
      <c r="D811" s="184">
        <v>251.61</v>
      </c>
    </row>
    <row r="812" spans="1:4" x14ac:dyDescent="0.25">
      <c r="A812">
        <v>39232</v>
      </c>
      <c r="B812" t="s">
        <v>824</v>
      </c>
      <c r="C812" t="s">
        <v>20</v>
      </c>
      <c r="D812" s="184">
        <v>26.13</v>
      </c>
    </row>
    <row r="813" spans="1:4" x14ac:dyDescent="0.25">
      <c r="A813">
        <v>39233</v>
      </c>
      <c r="B813" t="s">
        <v>825</v>
      </c>
      <c r="C813" t="s">
        <v>20</v>
      </c>
      <c r="D813" s="184">
        <v>35.92</v>
      </c>
    </row>
    <row r="814" spans="1:4" x14ac:dyDescent="0.25">
      <c r="A814">
        <v>981</v>
      </c>
      <c r="B814" t="s">
        <v>826</v>
      </c>
      <c r="C814" t="s">
        <v>20</v>
      </c>
      <c r="D814" s="184">
        <v>4.42</v>
      </c>
    </row>
    <row r="815" spans="1:4" x14ac:dyDescent="0.25">
      <c r="A815">
        <v>39234</v>
      </c>
      <c r="B815" t="s">
        <v>827</v>
      </c>
      <c r="C815" t="s">
        <v>20</v>
      </c>
      <c r="D815" s="184">
        <v>52.72</v>
      </c>
    </row>
    <row r="816" spans="1:4" x14ac:dyDescent="0.25">
      <c r="A816">
        <v>982</v>
      </c>
      <c r="B816" t="s">
        <v>828</v>
      </c>
      <c r="C816" t="s">
        <v>20</v>
      </c>
      <c r="D816" s="184">
        <v>6.18</v>
      </c>
    </row>
    <row r="817" spans="1:4" x14ac:dyDescent="0.25">
      <c r="A817">
        <v>39235</v>
      </c>
      <c r="B817" t="s">
        <v>829</v>
      </c>
      <c r="C817" t="s">
        <v>20</v>
      </c>
      <c r="D817" s="184">
        <v>74.14</v>
      </c>
    </row>
    <row r="818" spans="1:4" x14ac:dyDescent="0.25">
      <c r="A818">
        <v>39236</v>
      </c>
      <c r="B818" t="s">
        <v>830</v>
      </c>
      <c r="C818" t="s">
        <v>20</v>
      </c>
      <c r="D818" s="184">
        <v>97.2</v>
      </c>
    </row>
    <row r="819" spans="1:4" x14ac:dyDescent="0.25">
      <c r="A819">
        <v>876</v>
      </c>
      <c r="B819" t="s">
        <v>831</v>
      </c>
      <c r="C819" t="s">
        <v>20</v>
      </c>
      <c r="D819" s="184">
        <v>250.91</v>
      </c>
    </row>
    <row r="820" spans="1:4" x14ac:dyDescent="0.25">
      <c r="A820">
        <v>877</v>
      </c>
      <c r="B820" t="s">
        <v>832</v>
      </c>
      <c r="C820" t="s">
        <v>20</v>
      </c>
      <c r="D820" s="184">
        <v>294.95999999999998</v>
      </c>
    </row>
    <row r="821" spans="1:4" x14ac:dyDescent="0.25">
      <c r="A821">
        <v>882</v>
      </c>
      <c r="B821" t="s">
        <v>833</v>
      </c>
      <c r="C821" t="s">
        <v>20</v>
      </c>
      <c r="D821" s="184">
        <v>321.41000000000003</v>
      </c>
    </row>
    <row r="822" spans="1:4" x14ac:dyDescent="0.25">
      <c r="A822">
        <v>878</v>
      </c>
      <c r="B822" t="s">
        <v>834</v>
      </c>
      <c r="C822" t="s">
        <v>20</v>
      </c>
      <c r="D822" s="184">
        <v>399.59</v>
      </c>
    </row>
    <row r="823" spans="1:4" x14ac:dyDescent="0.25">
      <c r="A823">
        <v>879</v>
      </c>
      <c r="B823" t="s">
        <v>835</v>
      </c>
      <c r="C823" t="s">
        <v>20</v>
      </c>
      <c r="D823" s="184">
        <v>470.98</v>
      </c>
    </row>
    <row r="824" spans="1:4" x14ac:dyDescent="0.25">
      <c r="A824">
        <v>880</v>
      </c>
      <c r="B824" t="s">
        <v>836</v>
      </c>
      <c r="C824" t="s">
        <v>20</v>
      </c>
      <c r="D824" s="184">
        <v>554.16999999999996</v>
      </c>
    </row>
    <row r="825" spans="1:4" x14ac:dyDescent="0.25">
      <c r="A825">
        <v>873</v>
      </c>
      <c r="B825" t="s">
        <v>837</v>
      </c>
      <c r="C825" t="s">
        <v>20</v>
      </c>
      <c r="D825" s="184">
        <v>168.5</v>
      </c>
    </row>
    <row r="826" spans="1:4" x14ac:dyDescent="0.25">
      <c r="A826">
        <v>881</v>
      </c>
      <c r="B826" t="s">
        <v>838</v>
      </c>
      <c r="C826" t="s">
        <v>20</v>
      </c>
      <c r="D826" s="184">
        <v>757.45</v>
      </c>
    </row>
    <row r="827" spans="1:4" x14ac:dyDescent="0.25">
      <c r="A827">
        <v>874</v>
      </c>
      <c r="B827" t="s">
        <v>839</v>
      </c>
      <c r="C827" t="s">
        <v>20</v>
      </c>
      <c r="D827" s="184">
        <v>199.97</v>
      </c>
    </row>
    <row r="828" spans="1:4" x14ac:dyDescent="0.25">
      <c r="A828">
        <v>875</v>
      </c>
      <c r="B828" t="s">
        <v>840</v>
      </c>
      <c r="C828" t="s">
        <v>20</v>
      </c>
      <c r="D828" s="184">
        <v>238.58</v>
      </c>
    </row>
    <row r="829" spans="1:4" x14ac:dyDescent="0.25">
      <c r="A829">
        <v>983</v>
      </c>
      <c r="B829" t="s">
        <v>841</v>
      </c>
      <c r="C829" t="s">
        <v>20</v>
      </c>
      <c r="D829" s="184">
        <v>1.49</v>
      </c>
    </row>
    <row r="830" spans="1:4" x14ac:dyDescent="0.25">
      <c r="A830">
        <v>985</v>
      </c>
      <c r="B830" t="s">
        <v>842</v>
      </c>
      <c r="C830" t="s">
        <v>20</v>
      </c>
      <c r="D830" s="184">
        <v>11.2</v>
      </c>
    </row>
    <row r="831" spans="1:4" x14ac:dyDescent="0.25">
      <c r="A831">
        <v>990</v>
      </c>
      <c r="B831" t="s">
        <v>843</v>
      </c>
      <c r="C831" t="s">
        <v>20</v>
      </c>
      <c r="D831" s="184">
        <v>153.37</v>
      </c>
    </row>
    <row r="832" spans="1:4" x14ac:dyDescent="0.25">
      <c r="A832">
        <v>39241</v>
      </c>
      <c r="B832" t="s">
        <v>844</v>
      </c>
      <c r="C832" t="s">
        <v>20</v>
      </c>
      <c r="D832" s="184">
        <v>17.53</v>
      </c>
    </row>
    <row r="833" spans="1:4" x14ac:dyDescent="0.25">
      <c r="A833">
        <v>1005</v>
      </c>
      <c r="B833" t="s">
        <v>845</v>
      </c>
      <c r="C833" t="s">
        <v>20</v>
      </c>
      <c r="D833" s="184">
        <v>188.25</v>
      </c>
    </row>
    <row r="834" spans="1:4" x14ac:dyDescent="0.25">
      <c r="A834">
        <v>984</v>
      </c>
      <c r="B834" t="s">
        <v>846</v>
      </c>
      <c r="C834" t="s">
        <v>20</v>
      </c>
      <c r="D834" s="184">
        <v>3.87</v>
      </c>
    </row>
    <row r="835" spans="1:4" x14ac:dyDescent="0.25">
      <c r="A835">
        <v>991</v>
      </c>
      <c r="B835" t="s">
        <v>847</v>
      </c>
      <c r="C835" t="s">
        <v>20</v>
      </c>
      <c r="D835" s="184">
        <v>248.75</v>
      </c>
    </row>
    <row r="836" spans="1:4" x14ac:dyDescent="0.25">
      <c r="A836">
        <v>986</v>
      </c>
      <c r="B836" t="s">
        <v>848</v>
      </c>
      <c r="C836" t="s">
        <v>20</v>
      </c>
      <c r="D836" s="184">
        <v>26.8</v>
      </c>
    </row>
    <row r="837" spans="1:4" x14ac:dyDescent="0.25">
      <c r="A837">
        <v>1024</v>
      </c>
      <c r="B837" t="s">
        <v>849</v>
      </c>
      <c r="C837" t="s">
        <v>20</v>
      </c>
      <c r="D837" s="184">
        <v>307.87</v>
      </c>
    </row>
    <row r="838" spans="1:4" x14ac:dyDescent="0.25">
      <c r="A838">
        <v>987</v>
      </c>
      <c r="B838" t="s">
        <v>850</v>
      </c>
      <c r="C838" t="s">
        <v>20</v>
      </c>
      <c r="D838" s="184">
        <v>36.42</v>
      </c>
    </row>
    <row r="839" spans="1:4" x14ac:dyDescent="0.25">
      <c r="A839">
        <v>1003</v>
      </c>
      <c r="B839" t="s">
        <v>851</v>
      </c>
      <c r="C839" t="s">
        <v>20</v>
      </c>
      <c r="D839" s="184">
        <v>5.67</v>
      </c>
    </row>
    <row r="840" spans="1:4" x14ac:dyDescent="0.25">
      <c r="A840">
        <v>992</v>
      </c>
      <c r="B840" t="s">
        <v>852</v>
      </c>
      <c r="C840" t="s">
        <v>20</v>
      </c>
      <c r="D840" s="184">
        <v>398.32</v>
      </c>
    </row>
    <row r="841" spans="1:4" x14ac:dyDescent="0.25">
      <c r="A841">
        <v>1007</v>
      </c>
      <c r="B841" t="s">
        <v>853</v>
      </c>
      <c r="C841" t="s">
        <v>20</v>
      </c>
      <c r="D841" s="184">
        <v>51.66</v>
      </c>
    </row>
    <row r="842" spans="1:4" x14ac:dyDescent="0.25">
      <c r="A842">
        <v>39242</v>
      </c>
      <c r="B842" t="s">
        <v>854</v>
      </c>
      <c r="C842" t="s">
        <v>20</v>
      </c>
      <c r="D842" s="184">
        <v>493.52</v>
      </c>
    </row>
    <row r="843" spans="1:4" x14ac:dyDescent="0.25">
      <c r="A843">
        <v>1008</v>
      </c>
      <c r="B843" t="s">
        <v>855</v>
      </c>
      <c r="C843" t="s">
        <v>20</v>
      </c>
      <c r="D843" s="184">
        <v>6.43</v>
      </c>
    </row>
    <row r="844" spans="1:4" x14ac:dyDescent="0.25">
      <c r="A844">
        <v>988</v>
      </c>
      <c r="B844" t="s">
        <v>856</v>
      </c>
      <c r="C844" t="s">
        <v>20</v>
      </c>
      <c r="D844" s="184">
        <v>71.349999999999994</v>
      </c>
    </row>
    <row r="845" spans="1:4" x14ac:dyDescent="0.25">
      <c r="A845">
        <v>989</v>
      </c>
      <c r="B845" t="s">
        <v>857</v>
      </c>
      <c r="C845" t="s">
        <v>20</v>
      </c>
      <c r="D845" s="184">
        <v>96.65</v>
      </c>
    </row>
    <row r="846" spans="1:4" x14ac:dyDescent="0.25">
      <c r="A846">
        <v>39598</v>
      </c>
      <c r="B846" t="s">
        <v>858</v>
      </c>
      <c r="C846" t="s">
        <v>20</v>
      </c>
      <c r="D846" s="184">
        <v>1.68</v>
      </c>
    </row>
    <row r="847" spans="1:4" x14ac:dyDescent="0.25">
      <c r="A847">
        <v>39599</v>
      </c>
      <c r="B847" t="s">
        <v>859</v>
      </c>
      <c r="C847" t="s">
        <v>20</v>
      </c>
      <c r="D847" s="184">
        <v>2.5299999999999998</v>
      </c>
    </row>
    <row r="848" spans="1:4" x14ac:dyDescent="0.25">
      <c r="A848">
        <v>34602</v>
      </c>
      <c r="B848" t="s">
        <v>860</v>
      </c>
      <c r="C848" t="s">
        <v>20</v>
      </c>
      <c r="D848" s="184">
        <v>6.03</v>
      </c>
    </row>
    <row r="849" spans="1:4" x14ac:dyDescent="0.25">
      <c r="A849">
        <v>34603</v>
      </c>
      <c r="B849" t="s">
        <v>861</v>
      </c>
      <c r="C849" t="s">
        <v>20</v>
      </c>
      <c r="D849" s="184">
        <v>29</v>
      </c>
    </row>
    <row r="850" spans="1:4" x14ac:dyDescent="0.25">
      <c r="A850">
        <v>34607</v>
      </c>
      <c r="B850" t="s">
        <v>862</v>
      </c>
      <c r="C850" t="s">
        <v>20</v>
      </c>
      <c r="D850" s="184">
        <v>12.93</v>
      </c>
    </row>
    <row r="851" spans="1:4" x14ac:dyDescent="0.25">
      <c r="A851">
        <v>34609</v>
      </c>
      <c r="B851" t="s">
        <v>863</v>
      </c>
      <c r="C851" t="s">
        <v>20</v>
      </c>
      <c r="D851" s="184">
        <v>19.399999999999999</v>
      </c>
    </row>
    <row r="852" spans="1:4" x14ac:dyDescent="0.25">
      <c r="A852">
        <v>34618</v>
      </c>
      <c r="B852" t="s">
        <v>864</v>
      </c>
      <c r="C852" t="s">
        <v>20</v>
      </c>
      <c r="D852" s="184">
        <v>8</v>
      </c>
    </row>
    <row r="853" spans="1:4" x14ac:dyDescent="0.25">
      <c r="A853">
        <v>34620</v>
      </c>
      <c r="B853" t="s">
        <v>865</v>
      </c>
      <c r="C853" t="s">
        <v>20</v>
      </c>
      <c r="D853" s="184">
        <v>40.020000000000003</v>
      </c>
    </row>
    <row r="854" spans="1:4" x14ac:dyDescent="0.25">
      <c r="A854">
        <v>34621</v>
      </c>
      <c r="B854" t="s">
        <v>866</v>
      </c>
      <c r="C854" t="s">
        <v>20</v>
      </c>
      <c r="D854" s="184">
        <v>18.559999999999999</v>
      </c>
    </row>
    <row r="855" spans="1:4" x14ac:dyDescent="0.25">
      <c r="A855">
        <v>34622</v>
      </c>
      <c r="B855" t="s">
        <v>867</v>
      </c>
      <c r="C855" t="s">
        <v>20</v>
      </c>
      <c r="D855" s="184">
        <v>26.3</v>
      </c>
    </row>
    <row r="856" spans="1:4" x14ac:dyDescent="0.25">
      <c r="A856">
        <v>34624</v>
      </c>
      <c r="B856" t="s">
        <v>868</v>
      </c>
      <c r="C856" t="s">
        <v>20</v>
      </c>
      <c r="D856" s="184">
        <v>10.210000000000001</v>
      </c>
    </row>
    <row r="857" spans="1:4" x14ac:dyDescent="0.25">
      <c r="A857">
        <v>34626</v>
      </c>
      <c r="B857" t="s">
        <v>869</v>
      </c>
      <c r="C857" t="s">
        <v>20</v>
      </c>
      <c r="D857" s="184">
        <v>55</v>
      </c>
    </row>
    <row r="858" spans="1:4" x14ac:dyDescent="0.25">
      <c r="A858">
        <v>34627</v>
      </c>
      <c r="B858" t="s">
        <v>870</v>
      </c>
      <c r="C858" t="s">
        <v>20</v>
      </c>
      <c r="D858" s="184">
        <v>23.7</v>
      </c>
    </row>
    <row r="859" spans="1:4" x14ac:dyDescent="0.25">
      <c r="A859">
        <v>34629</v>
      </c>
      <c r="B859" t="s">
        <v>871</v>
      </c>
      <c r="C859" t="s">
        <v>20</v>
      </c>
      <c r="D859" s="184">
        <v>34.700000000000003</v>
      </c>
    </row>
    <row r="860" spans="1:4" x14ac:dyDescent="0.25">
      <c r="A860">
        <v>39257</v>
      </c>
      <c r="B860" t="s">
        <v>872</v>
      </c>
      <c r="C860" t="s">
        <v>20</v>
      </c>
      <c r="D860" s="184">
        <v>6.75</v>
      </c>
    </row>
    <row r="861" spans="1:4" x14ac:dyDescent="0.25">
      <c r="A861">
        <v>39261</v>
      </c>
      <c r="B861" t="s">
        <v>873</v>
      </c>
      <c r="C861" t="s">
        <v>20</v>
      </c>
      <c r="D861" s="184">
        <v>35.96</v>
      </c>
    </row>
    <row r="862" spans="1:4" x14ac:dyDescent="0.25">
      <c r="A862">
        <v>39268</v>
      </c>
      <c r="B862" t="s">
        <v>874</v>
      </c>
      <c r="C862" t="s">
        <v>20</v>
      </c>
      <c r="D862" s="184">
        <v>414.83</v>
      </c>
    </row>
    <row r="863" spans="1:4" x14ac:dyDescent="0.25">
      <c r="A863">
        <v>39262</v>
      </c>
      <c r="B863" t="s">
        <v>875</v>
      </c>
      <c r="C863" t="s">
        <v>20</v>
      </c>
      <c r="D863" s="184">
        <v>56.22</v>
      </c>
    </row>
    <row r="864" spans="1:4" x14ac:dyDescent="0.25">
      <c r="A864">
        <v>39258</v>
      </c>
      <c r="B864" t="s">
        <v>876</v>
      </c>
      <c r="C864" t="s">
        <v>20</v>
      </c>
      <c r="D864" s="184">
        <v>10</v>
      </c>
    </row>
    <row r="865" spans="1:4" x14ac:dyDescent="0.25">
      <c r="A865">
        <v>39263</v>
      </c>
      <c r="B865" t="s">
        <v>877</v>
      </c>
      <c r="C865" t="s">
        <v>20</v>
      </c>
      <c r="D865" s="184">
        <v>86.98</v>
      </c>
    </row>
    <row r="866" spans="1:4" x14ac:dyDescent="0.25">
      <c r="A866">
        <v>39264</v>
      </c>
      <c r="B866" t="s">
        <v>878</v>
      </c>
      <c r="C866" t="s">
        <v>20</v>
      </c>
      <c r="D866" s="184">
        <v>117.78</v>
      </c>
    </row>
    <row r="867" spans="1:4" x14ac:dyDescent="0.25">
      <c r="A867">
        <v>39259</v>
      </c>
      <c r="B867" t="s">
        <v>879</v>
      </c>
      <c r="C867" t="s">
        <v>20</v>
      </c>
      <c r="D867" s="184">
        <v>15.23</v>
      </c>
    </row>
    <row r="868" spans="1:4" x14ac:dyDescent="0.25">
      <c r="A868">
        <v>39265</v>
      </c>
      <c r="B868" t="s">
        <v>880</v>
      </c>
      <c r="C868" t="s">
        <v>20</v>
      </c>
      <c r="D868" s="184">
        <v>173.5</v>
      </c>
    </row>
    <row r="869" spans="1:4" x14ac:dyDescent="0.25">
      <c r="A869">
        <v>39260</v>
      </c>
      <c r="B869" t="s">
        <v>881</v>
      </c>
      <c r="C869" t="s">
        <v>20</v>
      </c>
      <c r="D869" s="184">
        <v>21.69</v>
      </c>
    </row>
    <row r="870" spans="1:4" x14ac:dyDescent="0.25">
      <c r="A870">
        <v>39266</v>
      </c>
      <c r="B870" t="s">
        <v>882</v>
      </c>
      <c r="C870" t="s">
        <v>20</v>
      </c>
      <c r="D870" s="184">
        <v>243.44</v>
      </c>
    </row>
    <row r="871" spans="1:4" x14ac:dyDescent="0.25">
      <c r="A871">
        <v>39267</v>
      </c>
      <c r="B871" t="s">
        <v>883</v>
      </c>
      <c r="C871" t="s">
        <v>20</v>
      </c>
      <c r="D871" s="184">
        <v>319.11</v>
      </c>
    </row>
    <row r="872" spans="1:4" x14ac:dyDescent="0.25">
      <c r="A872">
        <v>11901</v>
      </c>
      <c r="B872" t="s">
        <v>884</v>
      </c>
      <c r="C872" t="s">
        <v>20</v>
      </c>
      <c r="D872" s="184">
        <v>0.99</v>
      </c>
    </row>
    <row r="873" spans="1:4" x14ac:dyDescent="0.25">
      <c r="A873">
        <v>11902</v>
      </c>
      <c r="B873" t="s">
        <v>885</v>
      </c>
      <c r="C873" t="s">
        <v>20</v>
      </c>
      <c r="D873" s="184">
        <v>1.72</v>
      </c>
    </row>
    <row r="874" spans="1:4" x14ac:dyDescent="0.25">
      <c r="A874">
        <v>11903</v>
      </c>
      <c r="B874" t="s">
        <v>886</v>
      </c>
      <c r="C874" t="s">
        <v>20</v>
      </c>
      <c r="D874" s="184">
        <v>2.66</v>
      </c>
    </row>
    <row r="875" spans="1:4" x14ac:dyDescent="0.25">
      <c r="A875">
        <v>11904</v>
      </c>
      <c r="B875" t="s">
        <v>887</v>
      </c>
      <c r="C875" t="s">
        <v>20</v>
      </c>
      <c r="D875" s="184">
        <v>3.39</v>
      </c>
    </row>
    <row r="876" spans="1:4" x14ac:dyDescent="0.25">
      <c r="A876">
        <v>11905</v>
      </c>
      <c r="B876" t="s">
        <v>888</v>
      </c>
      <c r="C876" t="s">
        <v>20</v>
      </c>
      <c r="D876" s="184">
        <v>4.57</v>
      </c>
    </row>
    <row r="877" spans="1:4" x14ac:dyDescent="0.25">
      <c r="A877">
        <v>11906</v>
      </c>
      <c r="B877" t="s">
        <v>889</v>
      </c>
      <c r="C877" t="s">
        <v>20</v>
      </c>
      <c r="D877" s="184">
        <v>5.25</v>
      </c>
    </row>
    <row r="878" spans="1:4" x14ac:dyDescent="0.25">
      <c r="A878">
        <v>11919</v>
      </c>
      <c r="B878" t="s">
        <v>890</v>
      </c>
      <c r="C878" t="s">
        <v>20</v>
      </c>
      <c r="D878" s="184">
        <v>10.31</v>
      </c>
    </row>
    <row r="879" spans="1:4" x14ac:dyDescent="0.25">
      <c r="A879">
        <v>11920</v>
      </c>
      <c r="B879" t="s">
        <v>891</v>
      </c>
      <c r="C879" t="s">
        <v>20</v>
      </c>
      <c r="D879" s="184">
        <v>19.98</v>
      </c>
    </row>
    <row r="880" spans="1:4" x14ac:dyDescent="0.25">
      <c r="A880">
        <v>11924</v>
      </c>
      <c r="B880" t="s">
        <v>892</v>
      </c>
      <c r="C880" t="s">
        <v>20</v>
      </c>
      <c r="D880" s="184">
        <v>194.28</v>
      </c>
    </row>
    <row r="881" spans="1:4" x14ac:dyDescent="0.25">
      <c r="A881">
        <v>11921</v>
      </c>
      <c r="B881" t="s">
        <v>893</v>
      </c>
      <c r="C881" t="s">
        <v>20</v>
      </c>
      <c r="D881" s="184">
        <v>27.2</v>
      </c>
    </row>
    <row r="882" spans="1:4" x14ac:dyDescent="0.25">
      <c r="A882">
        <v>11922</v>
      </c>
      <c r="B882" t="s">
        <v>894</v>
      </c>
      <c r="C882" t="s">
        <v>20</v>
      </c>
      <c r="D882" s="184">
        <v>48.29</v>
      </c>
    </row>
    <row r="883" spans="1:4" x14ac:dyDescent="0.25">
      <c r="A883">
        <v>11923</v>
      </c>
      <c r="B883" t="s">
        <v>895</v>
      </c>
      <c r="C883" t="s">
        <v>20</v>
      </c>
      <c r="D883" s="184">
        <v>78.87</v>
      </c>
    </row>
    <row r="884" spans="1:4" x14ac:dyDescent="0.25">
      <c r="A884">
        <v>11916</v>
      </c>
      <c r="B884" t="s">
        <v>896</v>
      </c>
      <c r="C884" t="s">
        <v>20</v>
      </c>
      <c r="D884" s="184">
        <v>13.38</v>
      </c>
    </row>
    <row r="885" spans="1:4" x14ac:dyDescent="0.25">
      <c r="A885">
        <v>11914</v>
      </c>
      <c r="B885" t="s">
        <v>897</v>
      </c>
      <c r="C885" t="s">
        <v>20</v>
      </c>
      <c r="D885" s="184">
        <v>97.17</v>
      </c>
    </row>
    <row r="886" spans="1:4" x14ac:dyDescent="0.25">
      <c r="A886">
        <v>11917</v>
      </c>
      <c r="B886" t="s">
        <v>898</v>
      </c>
      <c r="C886" t="s">
        <v>20</v>
      </c>
      <c r="D886" s="184">
        <v>23.29</v>
      </c>
    </row>
    <row r="887" spans="1:4" x14ac:dyDescent="0.25">
      <c r="A887">
        <v>11918</v>
      </c>
      <c r="B887" t="s">
        <v>899</v>
      </c>
      <c r="C887" t="s">
        <v>20</v>
      </c>
      <c r="D887" s="184">
        <v>31.6</v>
      </c>
    </row>
    <row r="888" spans="1:4" x14ac:dyDescent="0.25">
      <c r="A888">
        <v>37734</v>
      </c>
      <c r="B888" t="s">
        <v>900</v>
      </c>
      <c r="C888" t="s">
        <v>10</v>
      </c>
      <c r="D888" s="66">
        <v>74596.399999999994</v>
      </c>
    </row>
    <row r="889" spans="1:4" x14ac:dyDescent="0.25">
      <c r="A889">
        <v>42251</v>
      </c>
      <c r="B889" t="s">
        <v>901</v>
      </c>
      <c r="C889" t="s">
        <v>10</v>
      </c>
      <c r="D889" s="66">
        <v>84708.77</v>
      </c>
    </row>
    <row r="890" spans="1:4" x14ac:dyDescent="0.25">
      <c r="A890">
        <v>37733</v>
      </c>
      <c r="B890" t="s">
        <v>902</v>
      </c>
      <c r="C890" t="s">
        <v>10</v>
      </c>
      <c r="D890" s="66">
        <v>55932.1</v>
      </c>
    </row>
    <row r="891" spans="1:4" x14ac:dyDescent="0.25">
      <c r="A891">
        <v>37735</v>
      </c>
      <c r="B891" t="s">
        <v>903</v>
      </c>
      <c r="C891" t="s">
        <v>10</v>
      </c>
      <c r="D891" s="66">
        <v>67398.19</v>
      </c>
    </row>
    <row r="892" spans="1:4" x14ac:dyDescent="0.25">
      <c r="A892">
        <v>5090</v>
      </c>
      <c r="B892" t="s">
        <v>904</v>
      </c>
      <c r="C892" t="s">
        <v>10</v>
      </c>
      <c r="D892" s="184">
        <v>21.49</v>
      </c>
    </row>
    <row r="893" spans="1:4" x14ac:dyDescent="0.25">
      <c r="A893">
        <v>5085</v>
      </c>
      <c r="B893" t="s">
        <v>905</v>
      </c>
      <c r="C893" t="s">
        <v>10</v>
      </c>
      <c r="D893" s="184">
        <v>31.99</v>
      </c>
    </row>
    <row r="894" spans="1:4" x14ac:dyDescent="0.25">
      <c r="A894">
        <v>43603</v>
      </c>
      <c r="B894" t="s">
        <v>906</v>
      </c>
      <c r="C894" t="s">
        <v>10</v>
      </c>
      <c r="D894" s="184">
        <v>45.7</v>
      </c>
    </row>
    <row r="895" spans="1:4" x14ac:dyDescent="0.25">
      <c r="A895">
        <v>38374</v>
      </c>
      <c r="B895" t="s">
        <v>907</v>
      </c>
      <c r="C895" t="s">
        <v>10</v>
      </c>
      <c r="D895" s="66">
        <v>1443.9</v>
      </c>
    </row>
    <row r="896" spans="1:4" x14ac:dyDescent="0.25">
      <c r="A896">
        <v>20209</v>
      </c>
      <c r="B896" t="s">
        <v>908</v>
      </c>
      <c r="C896" t="s">
        <v>20</v>
      </c>
      <c r="D896" s="184">
        <v>21.22</v>
      </c>
    </row>
    <row r="897" spans="1:4" x14ac:dyDescent="0.25">
      <c r="A897">
        <v>20212</v>
      </c>
      <c r="B897" t="s">
        <v>909</v>
      </c>
      <c r="C897" t="s">
        <v>20</v>
      </c>
      <c r="D897" s="184">
        <v>17.77</v>
      </c>
    </row>
    <row r="898" spans="1:4" x14ac:dyDescent="0.25">
      <c r="A898">
        <v>4433</v>
      </c>
      <c r="B898" t="s">
        <v>910</v>
      </c>
      <c r="C898" t="s">
        <v>20</v>
      </c>
      <c r="D898" s="184">
        <v>20.329999999999998</v>
      </c>
    </row>
    <row r="899" spans="1:4" x14ac:dyDescent="0.25">
      <c r="A899">
        <v>4430</v>
      </c>
      <c r="B899" t="s">
        <v>911</v>
      </c>
      <c r="C899" t="s">
        <v>20</v>
      </c>
      <c r="D899" s="184">
        <v>10.4</v>
      </c>
    </row>
    <row r="900" spans="1:4" x14ac:dyDescent="0.25">
      <c r="A900">
        <v>4400</v>
      </c>
      <c r="B900" t="s">
        <v>912</v>
      </c>
      <c r="C900" t="s">
        <v>20</v>
      </c>
      <c r="D900" s="184">
        <v>16.55</v>
      </c>
    </row>
    <row r="901" spans="1:4" x14ac:dyDescent="0.25">
      <c r="A901">
        <v>2729</v>
      </c>
      <c r="B901" t="s">
        <v>913</v>
      </c>
      <c r="C901" t="s">
        <v>10</v>
      </c>
      <c r="D901" s="184">
        <v>30.03</v>
      </c>
    </row>
    <row r="902" spans="1:4" x14ac:dyDescent="0.25">
      <c r="A902">
        <v>4513</v>
      </c>
      <c r="B902" t="s">
        <v>914</v>
      </c>
      <c r="C902" t="s">
        <v>20</v>
      </c>
      <c r="D902" s="184">
        <v>6.32</v>
      </c>
    </row>
    <row r="903" spans="1:4" x14ac:dyDescent="0.25">
      <c r="A903">
        <v>11871</v>
      </c>
      <c r="B903" t="s">
        <v>915</v>
      </c>
      <c r="C903" t="s">
        <v>10</v>
      </c>
      <c r="D903" s="184">
        <v>393</v>
      </c>
    </row>
    <row r="904" spans="1:4" x14ac:dyDescent="0.25">
      <c r="A904">
        <v>34636</v>
      </c>
      <c r="B904" t="s">
        <v>916</v>
      </c>
      <c r="C904" t="s">
        <v>10</v>
      </c>
      <c r="D904" s="184">
        <v>432</v>
      </c>
    </row>
    <row r="905" spans="1:4" x14ac:dyDescent="0.25">
      <c r="A905">
        <v>34639</v>
      </c>
      <c r="B905" t="s">
        <v>917</v>
      </c>
      <c r="C905" t="s">
        <v>10</v>
      </c>
      <c r="D905" s="184">
        <v>877.39</v>
      </c>
    </row>
    <row r="906" spans="1:4" x14ac:dyDescent="0.25">
      <c r="A906">
        <v>34640</v>
      </c>
      <c r="B906" t="s">
        <v>918</v>
      </c>
      <c r="C906" t="s">
        <v>10</v>
      </c>
      <c r="D906" s="184">
        <v>985.53</v>
      </c>
    </row>
    <row r="907" spans="1:4" x14ac:dyDescent="0.25">
      <c r="A907">
        <v>34637</v>
      </c>
      <c r="B907" t="s">
        <v>919</v>
      </c>
      <c r="C907" t="s">
        <v>10</v>
      </c>
      <c r="D907" s="184">
        <v>248.03</v>
      </c>
    </row>
    <row r="908" spans="1:4" x14ac:dyDescent="0.25">
      <c r="A908">
        <v>34638</v>
      </c>
      <c r="B908" t="s">
        <v>920</v>
      </c>
      <c r="C908" t="s">
        <v>10</v>
      </c>
      <c r="D908" s="184">
        <v>425.34</v>
      </c>
    </row>
    <row r="909" spans="1:4" x14ac:dyDescent="0.25">
      <c r="A909">
        <v>11868</v>
      </c>
      <c r="B909" t="s">
        <v>921</v>
      </c>
      <c r="C909" t="s">
        <v>10</v>
      </c>
      <c r="D909" s="184">
        <v>540.13</v>
      </c>
    </row>
    <row r="910" spans="1:4" x14ac:dyDescent="0.25">
      <c r="A910">
        <v>37106</v>
      </c>
      <c r="B910" t="s">
        <v>922</v>
      </c>
      <c r="C910" t="s">
        <v>10</v>
      </c>
      <c r="D910" s="66">
        <v>5216.99</v>
      </c>
    </row>
    <row r="911" spans="1:4" x14ac:dyDescent="0.25">
      <c r="A911">
        <v>11869</v>
      </c>
      <c r="B911" t="s">
        <v>923</v>
      </c>
      <c r="C911" t="s">
        <v>10</v>
      </c>
      <c r="D911" s="184">
        <v>876.34</v>
      </c>
    </row>
    <row r="912" spans="1:4" x14ac:dyDescent="0.25">
      <c r="A912">
        <v>37104</v>
      </c>
      <c r="B912" t="s">
        <v>924</v>
      </c>
      <c r="C912" t="s">
        <v>10</v>
      </c>
      <c r="D912" s="66">
        <v>1129.6600000000001</v>
      </c>
    </row>
    <row r="913" spans="1:4" x14ac:dyDescent="0.25">
      <c r="A913">
        <v>37105</v>
      </c>
      <c r="B913" t="s">
        <v>925</v>
      </c>
      <c r="C913" t="s">
        <v>10</v>
      </c>
      <c r="D913" s="66">
        <v>2515.9299999999998</v>
      </c>
    </row>
    <row r="914" spans="1:4" x14ac:dyDescent="0.25">
      <c r="A914">
        <v>34641</v>
      </c>
      <c r="B914" t="s">
        <v>926</v>
      </c>
      <c r="C914" t="s">
        <v>10</v>
      </c>
      <c r="D914" s="184">
        <v>91.4</v>
      </c>
    </row>
    <row r="915" spans="1:4" x14ac:dyDescent="0.25">
      <c r="A915">
        <v>43434</v>
      </c>
      <c r="B915" t="s">
        <v>927</v>
      </c>
      <c r="C915" t="s">
        <v>10</v>
      </c>
      <c r="D915" s="184">
        <v>98.82</v>
      </c>
    </row>
    <row r="916" spans="1:4" x14ac:dyDescent="0.25">
      <c r="A916">
        <v>43435</v>
      </c>
      <c r="B916" t="s">
        <v>928</v>
      </c>
      <c r="C916" t="s">
        <v>10</v>
      </c>
      <c r="D916" s="184">
        <v>181.17</v>
      </c>
    </row>
    <row r="917" spans="1:4" x14ac:dyDescent="0.25">
      <c r="A917">
        <v>43436</v>
      </c>
      <c r="B917" t="s">
        <v>929</v>
      </c>
      <c r="C917" t="s">
        <v>10</v>
      </c>
      <c r="D917" s="184">
        <v>317.05</v>
      </c>
    </row>
    <row r="918" spans="1:4" x14ac:dyDescent="0.25">
      <c r="A918">
        <v>43437</v>
      </c>
      <c r="B918" t="s">
        <v>930</v>
      </c>
      <c r="C918" t="s">
        <v>10</v>
      </c>
      <c r="D918" s="184">
        <v>574.82000000000005</v>
      </c>
    </row>
    <row r="919" spans="1:4" x14ac:dyDescent="0.25">
      <c r="A919">
        <v>43438</v>
      </c>
      <c r="B919" t="s">
        <v>931</v>
      </c>
      <c r="C919" t="s">
        <v>10</v>
      </c>
      <c r="D919" s="66">
        <v>1029.4100000000001</v>
      </c>
    </row>
    <row r="920" spans="1:4" x14ac:dyDescent="0.25">
      <c r="A920">
        <v>41627</v>
      </c>
      <c r="B920" t="s">
        <v>932</v>
      </c>
      <c r="C920" t="s">
        <v>10</v>
      </c>
      <c r="D920" s="184">
        <v>152.35</v>
      </c>
    </row>
    <row r="921" spans="1:4" x14ac:dyDescent="0.25">
      <c r="A921">
        <v>41628</v>
      </c>
      <c r="B921" t="s">
        <v>933</v>
      </c>
      <c r="C921" t="s">
        <v>10</v>
      </c>
      <c r="D921" s="184">
        <v>279.99</v>
      </c>
    </row>
    <row r="922" spans="1:4" x14ac:dyDescent="0.25">
      <c r="A922">
        <v>41629</v>
      </c>
      <c r="B922" t="s">
        <v>934</v>
      </c>
      <c r="C922" t="s">
        <v>10</v>
      </c>
      <c r="D922" s="184">
        <v>355.76</v>
      </c>
    </row>
    <row r="923" spans="1:4" x14ac:dyDescent="0.25">
      <c r="A923">
        <v>43429</v>
      </c>
      <c r="B923" t="s">
        <v>935</v>
      </c>
      <c r="C923" t="s">
        <v>10</v>
      </c>
      <c r="D923" s="184">
        <v>78.819999999999993</v>
      </c>
    </row>
    <row r="924" spans="1:4" x14ac:dyDescent="0.25">
      <c r="A924">
        <v>43430</v>
      </c>
      <c r="B924" t="s">
        <v>936</v>
      </c>
      <c r="C924" t="s">
        <v>10</v>
      </c>
      <c r="D924" s="184">
        <v>130.94</v>
      </c>
    </row>
    <row r="925" spans="1:4" x14ac:dyDescent="0.25">
      <c r="A925">
        <v>43431</v>
      </c>
      <c r="B925" t="s">
        <v>937</v>
      </c>
      <c r="C925" t="s">
        <v>10</v>
      </c>
      <c r="D925" s="184">
        <v>253.64</v>
      </c>
    </row>
    <row r="926" spans="1:4" x14ac:dyDescent="0.25">
      <c r="A926">
        <v>43432</v>
      </c>
      <c r="B926" t="s">
        <v>938</v>
      </c>
      <c r="C926" t="s">
        <v>10</v>
      </c>
      <c r="D926" s="184">
        <v>527.04999999999995</v>
      </c>
    </row>
    <row r="927" spans="1:4" x14ac:dyDescent="0.25">
      <c r="A927">
        <v>43433</v>
      </c>
      <c r="B927" t="s">
        <v>939</v>
      </c>
      <c r="C927" t="s">
        <v>10</v>
      </c>
      <c r="D927" s="184">
        <v>830.94</v>
      </c>
    </row>
    <row r="928" spans="1:4" x14ac:dyDescent="0.25">
      <c r="A928">
        <v>43094</v>
      </c>
      <c r="B928" t="s">
        <v>940</v>
      </c>
      <c r="C928" t="s">
        <v>10</v>
      </c>
      <c r="D928" s="184">
        <v>237.21</v>
      </c>
    </row>
    <row r="929" spans="1:4" x14ac:dyDescent="0.25">
      <c r="A929">
        <v>43093</v>
      </c>
      <c r="B929" t="s">
        <v>941</v>
      </c>
      <c r="C929" t="s">
        <v>10</v>
      </c>
      <c r="D929" s="184">
        <v>252.09</v>
      </c>
    </row>
    <row r="930" spans="1:4" x14ac:dyDescent="0.25">
      <c r="A930">
        <v>1030</v>
      </c>
      <c r="B930" t="s">
        <v>942</v>
      </c>
      <c r="C930" t="s">
        <v>10</v>
      </c>
      <c r="D930" s="184">
        <v>48</v>
      </c>
    </row>
    <row r="931" spans="1:4" x14ac:dyDescent="0.25">
      <c r="A931">
        <v>11694</v>
      </c>
      <c r="B931" t="s">
        <v>943</v>
      </c>
      <c r="C931" t="s">
        <v>10</v>
      </c>
      <c r="D931" s="66">
        <v>1061.05</v>
      </c>
    </row>
    <row r="932" spans="1:4" x14ac:dyDescent="0.25">
      <c r="A932">
        <v>11881</v>
      </c>
      <c r="B932" t="s">
        <v>944</v>
      </c>
      <c r="C932" t="s">
        <v>10</v>
      </c>
      <c r="D932" s="184">
        <v>139.99</v>
      </c>
    </row>
    <row r="933" spans="1:4" x14ac:dyDescent="0.25">
      <c r="A933">
        <v>35277</v>
      </c>
      <c r="B933" t="s">
        <v>945</v>
      </c>
      <c r="C933" t="s">
        <v>10</v>
      </c>
      <c r="D933" s="184">
        <v>379.06</v>
      </c>
    </row>
    <row r="934" spans="1:4" x14ac:dyDescent="0.25">
      <c r="A934">
        <v>10521</v>
      </c>
      <c r="B934" t="s">
        <v>946</v>
      </c>
      <c r="C934" t="s">
        <v>10</v>
      </c>
      <c r="D934" s="184">
        <v>285.39999999999998</v>
      </c>
    </row>
    <row r="935" spans="1:4" x14ac:dyDescent="0.25">
      <c r="A935">
        <v>10885</v>
      </c>
      <c r="B935" t="s">
        <v>947</v>
      </c>
      <c r="C935" t="s">
        <v>10</v>
      </c>
      <c r="D935" s="184">
        <v>361</v>
      </c>
    </row>
    <row r="936" spans="1:4" x14ac:dyDescent="0.25">
      <c r="A936">
        <v>20962</v>
      </c>
      <c r="B936" t="s">
        <v>948</v>
      </c>
      <c r="C936" t="s">
        <v>10</v>
      </c>
      <c r="D936" s="184">
        <v>299</v>
      </c>
    </row>
    <row r="937" spans="1:4" x14ac:dyDescent="0.25">
      <c r="A937">
        <v>20963</v>
      </c>
      <c r="B937" t="s">
        <v>949</v>
      </c>
      <c r="C937" t="s">
        <v>10</v>
      </c>
      <c r="D937" s="184">
        <v>365.25</v>
      </c>
    </row>
    <row r="938" spans="1:4" x14ac:dyDescent="0.25">
      <c r="A938">
        <v>34643</v>
      </c>
      <c r="B938" t="s">
        <v>950</v>
      </c>
      <c r="C938" t="s">
        <v>10</v>
      </c>
      <c r="D938" s="184">
        <v>43.65</v>
      </c>
    </row>
    <row r="939" spans="1:4" x14ac:dyDescent="0.25">
      <c r="A939">
        <v>41480</v>
      </c>
      <c r="B939" t="s">
        <v>951</v>
      </c>
      <c r="C939" t="s">
        <v>10</v>
      </c>
      <c r="D939" s="184">
        <v>50.61</v>
      </c>
    </row>
    <row r="940" spans="1:4" x14ac:dyDescent="0.25">
      <c r="A940">
        <v>41474</v>
      </c>
      <c r="B940" t="s">
        <v>952</v>
      </c>
      <c r="C940" t="s">
        <v>10</v>
      </c>
      <c r="D940" s="184">
        <v>80.849999999999994</v>
      </c>
    </row>
    <row r="941" spans="1:4" x14ac:dyDescent="0.25">
      <c r="A941">
        <v>41475</v>
      </c>
      <c r="B941" t="s">
        <v>953</v>
      </c>
      <c r="C941" t="s">
        <v>10</v>
      </c>
      <c r="D941" s="184">
        <v>68.989999999999995</v>
      </c>
    </row>
    <row r="942" spans="1:4" x14ac:dyDescent="0.25">
      <c r="A942">
        <v>41476</v>
      </c>
      <c r="B942" t="s">
        <v>954</v>
      </c>
      <c r="C942" t="s">
        <v>10</v>
      </c>
      <c r="D942" s="184">
        <v>151.06</v>
      </c>
    </row>
    <row r="943" spans="1:4" x14ac:dyDescent="0.25">
      <c r="A943">
        <v>2555</v>
      </c>
      <c r="B943" t="s">
        <v>955</v>
      </c>
      <c r="C943" t="s">
        <v>10</v>
      </c>
      <c r="D943" s="184">
        <v>1.86</v>
      </c>
    </row>
    <row r="944" spans="1:4" x14ac:dyDescent="0.25">
      <c r="A944">
        <v>2556</v>
      </c>
      <c r="B944" t="s">
        <v>956</v>
      </c>
      <c r="C944" t="s">
        <v>10</v>
      </c>
      <c r="D944" s="184">
        <v>1.92</v>
      </c>
    </row>
    <row r="945" spans="1:4" x14ac:dyDescent="0.25">
      <c r="A945">
        <v>2557</v>
      </c>
      <c r="B945" t="s">
        <v>957</v>
      </c>
      <c r="C945" t="s">
        <v>10</v>
      </c>
      <c r="D945" s="184">
        <v>4.07</v>
      </c>
    </row>
    <row r="946" spans="1:4" x14ac:dyDescent="0.25">
      <c r="A946">
        <v>10569</v>
      </c>
      <c r="B946" t="s">
        <v>958</v>
      </c>
      <c r="C946" t="s">
        <v>10</v>
      </c>
      <c r="D946" s="184">
        <v>4.07</v>
      </c>
    </row>
    <row r="947" spans="1:4" x14ac:dyDescent="0.25">
      <c r="A947">
        <v>39810</v>
      </c>
      <c r="B947" t="s">
        <v>959</v>
      </c>
      <c r="C947" t="s">
        <v>10</v>
      </c>
      <c r="D947" s="184">
        <v>32.01</v>
      </c>
    </row>
    <row r="948" spans="1:4" x14ac:dyDescent="0.25">
      <c r="A948">
        <v>39811</v>
      </c>
      <c r="B948" t="s">
        <v>960</v>
      </c>
      <c r="C948" t="s">
        <v>10</v>
      </c>
      <c r="D948" s="184">
        <v>39.15</v>
      </c>
    </row>
    <row r="949" spans="1:4" x14ac:dyDescent="0.25">
      <c r="A949">
        <v>39812</v>
      </c>
      <c r="B949" t="s">
        <v>961</v>
      </c>
      <c r="C949" t="s">
        <v>10</v>
      </c>
      <c r="D949" s="184">
        <v>64.38</v>
      </c>
    </row>
    <row r="950" spans="1:4" x14ac:dyDescent="0.25">
      <c r="A950">
        <v>43096</v>
      </c>
      <c r="B950" t="s">
        <v>962</v>
      </c>
      <c r="C950" t="s">
        <v>10</v>
      </c>
      <c r="D950" s="184">
        <v>213.42</v>
      </c>
    </row>
    <row r="951" spans="1:4" x14ac:dyDescent="0.25">
      <c r="A951">
        <v>43102</v>
      </c>
      <c r="B951" t="s">
        <v>963</v>
      </c>
      <c r="C951" t="s">
        <v>10</v>
      </c>
      <c r="D951" s="184">
        <v>129.77000000000001</v>
      </c>
    </row>
    <row r="952" spans="1:4" x14ac:dyDescent="0.25">
      <c r="A952">
        <v>43103</v>
      </c>
      <c r="B952" t="s">
        <v>964</v>
      </c>
      <c r="C952" t="s">
        <v>10</v>
      </c>
      <c r="D952" s="184">
        <v>191.09</v>
      </c>
    </row>
    <row r="953" spans="1:4" x14ac:dyDescent="0.25">
      <c r="A953">
        <v>43098</v>
      </c>
      <c r="B953" t="s">
        <v>965</v>
      </c>
      <c r="C953" t="s">
        <v>10</v>
      </c>
      <c r="D953" s="184">
        <v>72.290000000000006</v>
      </c>
    </row>
    <row r="954" spans="1:4" x14ac:dyDescent="0.25">
      <c r="A954">
        <v>43097</v>
      </c>
      <c r="B954" t="s">
        <v>966</v>
      </c>
      <c r="C954" t="s">
        <v>10</v>
      </c>
      <c r="D954" s="184">
        <v>42.83</v>
      </c>
    </row>
    <row r="955" spans="1:4" x14ac:dyDescent="0.25">
      <c r="A955">
        <v>43104</v>
      </c>
      <c r="B955" t="s">
        <v>967</v>
      </c>
      <c r="C955" t="s">
        <v>10</v>
      </c>
      <c r="D955" s="184">
        <v>506.62</v>
      </c>
    </row>
    <row r="956" spans="1:4" x14ac:dyDescent="0.25">
      <c r="A956">
        <v>39771</v>
      </c>
      <c r="B956" t="s">
        <v>968</v>
      </c>
      <c r="C956" t="s">
        <v>10</v>
      </c>
      <c r="D956" s="184">
        <v>39.08</v>
      </c>
    </row>
    <row r="957" spans="1:4" x14ac:dyDescent="0.25">
      <c r="A957">
        <v>39772</v>
      </c>
      <c r="B957" t="s">
        <v>969</v>
      </c>
      <c r="C957" t="s">
        <v>10</v>
      </c>
      <c r="D957" s="184">
        <v>76.819999999999993</v>
      </c>
    </row>
    <row r="958" spans="1:4" x14ac:dyDescent="0.25">
      <c r="A958">
        <v>39773</v>
      </c>
      <c r="B958" t="s">
        <v>970</v>
      </c>
      <c r="C958" t="s">
        <v>10</v>
      </c>
      <c r="D958" s="184">
        <v>123.47</v>
      </c>
    </row>
    <row r="959" spans="1:4" x14ac:dyDescent="0.25">
      <c r="A959">
        <v>39774</v>
      </c>
      <c r="B959" t="s">
        <v>971</v>
      </c>
      <c r="C959" t="s">
        <v>10</v>
      </c>
      <c r="D959" s="184">
        <v>184.68</v>
      </c>
    </row>
    <row r="960" spans="1:4" x14ac:dyDescent="0.25">
      <c r="A960">
        <v>39775</v>
      </c>
      <c r="B960" t="s">
        <v>972</v>
      </c>
      <c r="C960" t="s">
        <v>10</v>
      </c>
      <c r="D960" s="184">
        <v>246.48</v>
      </c>
    </row>
    <row r="961" spans="1:4" x14ac:dyDescent="0.25">
      <c r="A961">
        <v>39776</v>
      </c>
      <c r="B961" t="s">
        <v>973</v>
      </c>
      <c r="C961" t="s">
        <v>10</v>
      </c>
      <c r="D961" s="184">
        <v>297.87</v>
      </c>
    </row>
    <row r="962" spans="1:4" x14ac:dyDescent="0.25">
      <c r="A962">
        <v>39777</v>
      </c>
      <c r="B962" t="s">
        <v>974</v>
      </c>
      <c r="C962" t="s">
        <v>10</v>
      </c>
      <c r="D962" s="184">
        <v>377.55</v>
      </c>
    </row>
    <row r="963" spans="1:4" x14ac:dyDescent="0.25">
      <c r="A963">
        <v>20254</v>
      </c>
      <c r="B963" t="s">
        <v>975</v>
      </c>
      <c r="C963" t="s">
        <v>10</v>
      </c>
      <c r="D963" s="184">
        <v>27.4</v>
      </c>
    </row>
    <row r="964" spans="1:4" x14ac:dyDescent="0.25">
      <c r="A964">
        <v>20253</v>
      </c>
      <c r="B964" t="s">
        <v>976</v>
      </c>
      <c r="C964" t="s">
        <v>10</v>
      </c>
      <c r="D964" s="184">
        <v>89.98</v>
      </c>
    </row>
    <row r="965" spans="1:4" x14ac:dyDescent="0.25">
      <c r="A965">
        <v>11247</v>
      </c>
      <c r="B965" t="s">
        <v>977</v>
      </c>
      <c r="C965" t="s">
        <v>10</v>
      </c>
      <c r="D965" s="66">
        <v>1730.29</v>
      </c>
    </row>
    <row r="966" spans="1:4" x14ac:dyDescent="0.25">
      <c r="A966">
        <v>11250</v>
      </c>
      <c r="B966" t="s">
        <v>978</v>
      </c>
      <c r="C966" t="s">
        <v>10</v>
      </c>
      <c r="D966" s="184">
        <v>74.489999999999995</v>
      </c>
    </row>
    <row r="967" spans="1:4" x14ac:dyDescent="0.25">
      <c r="A967">
        <v>11249</v>
      </c>
      <c r="B967" t="s">
        <v>979</v>
      </c>
      <c r="C967" t="s">
        <v>10</v>
      </c>
      <c r="D967" s="66">
        <v>3379.86</v>
      </c>
    </row>
    <row r="968" spans="1:4" x14ac:dyDescent="0.25">
      <c r="A968">
        <v>11251</v>
      </c>
      <c r="B968" t="s">
        <v>980</v>
      </c>
      <c r="C968" t="s">
        <v>10</v>
      </c>
      <c r="D968" s="184">
        <v>165</v>
      </c>
    </row>
    <row r="969" spans="1:4" x14ac:dyDescent="0.25">
      <c r="A969">
        <v>11253</v>
      </c>
      <c r="B969" t="s">
        <v>981</v>
      </c>
      <c r="C969" t="s">
        <v>10</v>
      </c>
      <c r="D969" s="184">
        <v>273.42</v>
      </c>
    </row>
    <row r="970" spans="1:4" x14ac:dyDescent="0.25">
      <c r="A970">
        <v>11255</v>
      </c>
      <c r="B970" t="s">
        <v>982</v>
      </c>
      <c r="C970" t="s">
        <v>10</v>
      </c>
      <c r="D970" s="184">
        <v>408.77</v>
      </c>
    </row>
    <row r="971" spans="1:4" x14ac:dyDescent="0.25">
      <c r="A971">
        <v>14055</v>
      </c>
      <c r="B971" t="s">
        <v>983</v>
      </c>
      <c r="C971" t="s">
        <v>10</v>
      </c>
      <c r="D971" s="184">
        <v>822.3</v>
      </c>
    </row>
    <row r="972" spans="1:4" x14ac:dyDescent="0.25">
      <c r="A972">
        <v>11256</v>
      </c>
      <c r="B972" t="s">
        <v>984</v>
      </c>
      <c r="C972" t="s">
        <v>10</v>
      </c>
      <c r="D972" s="184">
        <v>512.02</v>
      </c>
    </row>
    <row r="973" spans="1:4" x14ac:dyDescent="0.25">
      <c r="A973">
        <v>1872</v>
      </c>
      <c r="B973" t="s">
        <v>985</v>
      </c>
      <c r="C973" t="s">
        <v>10</v>
      </c>
      <c r="D973" s="184">
        <v>2.23</v>
      </c>
    </row>
    <row r="974" spans="1:4" x14ac:dyDescent="0.25">
      <c r="A974">
        <v>1873</v>
      </c>
      <c r="B974" t="s">
        <v>986</v>
      </c>
      <c r="C974" t="s">
        <v>10</v>
      </c>
      <c r="D974" s="184">
        <v>4.43</v>
      </c>
    </row>
    <row r="975" spans="1:4" x14ac:dyDescent="0.25">
      <c r="A975">
        <v>39693</v>
      </c>
      <c r="B975" t="s">
        <v>987</v>
      </c>
      <c r="C975" t="s">
        <v>10</v>
      </c>
      <c r="D975" s="66">
        <v>3215.74</v>
      </c>
    </row>
    <row r="976" spans="1:4" x14ac:dyDescent="0.25">
      <c r="A976">
        <v>39692</v>
      </c>
      <c r="B976" t="s">
        <v>988</v>
      </c>
      <c r="C976" t="s">
        <v>10</v>
      </c>
      <c r="D976" s="66">
        <v>1028.96</v>
      </c>
    </row>
    <row r="977" spans="1:4" x14ac:dyDescent="0.25">
      <c r="A977">
        <v>1062</v>
      </c>
      <c r="B977" t="s">
        <v>989</v>
      </c>
      <c r="C977" t="s">
        <v>10</v>
      </c>
      <c r="D977" s="184">
        <v>326.10000000000002</v>
      </c>
    </row>
    <row r="978" spans="1:4" x14ac:dyDescent="0.25">
      <c r="A978">
        <v>39686</v>
      </c>
      <c r="B978" t="s">
        <v>990</v>
      </c>
      <c r="C978" t="s">
        <v>10</v>
      </c>
      <c r="D978" s="184">
        <v>528.02</v>
      </c>
    </row>
    <row r="979" spans="1:4" x14ac:dyDescent="0.25">
      <c r="A979">
        <v>43095</v>
      </c>
      <c r="B979" t="s">
        <v>991</v>
      </c>
      <c r="C979" t="s">
        <v>10</v>
      </c>
      <c r="D979" s="184">
        <v>140.63</v>
      </c>
    </row>
    <row r="980" spans="1:4" x14ac:dyDescent="0.25">
      <c r="A980">
        <v>1871</v>
      </c>
      <c r="B980" t="s">
        <v>992</v>
      </c>
      <c r="C980" t="s">
        <v>10</v>
      </c>
      <c r="D980" s="184">
        <v>3.99</v>
      </c>
    </row>
    <row r="981" spans="1:4" x14ac:dyDescent="0.25">
      <c r="A981">
        <v>12001</v>
      </c>
      <c r="B981" t="s">
        <v>993</v>
      </c>
      <c r="C981" t="s">
        <v>10</v>
      </c>
      <c r="D981" s="184">
        <v>5.76</v>
      </c>
    </row>
    <row r="982" spans="1:4" x14ac:dyDescent="0.25">
      <c r="A982">
        <v>11882</v>
      </c>
      <c r="B982" t="s">
        <v>994</v>
      </c>
      <c r="C982" t="s">
        <v>10</v>
      </c>
      <c r="D982" s="184">
        <v>100.47</v>
      </c>
    </row>
    <row r="983" spans="1:4" x14ac:dyDescent="0.25">
      <c r="A983">
        <v>1068</v>
      </c>
      <c r="B983" t="s">
        <v>995</v>
      </c>
      <c r="C983" t="s">
        <v>10</v>
      </c>
      <c r="D983" s="66">
        <v>2150.94</v>
      </c>
    </row>
    <row r="984" spans="1:4" x14ac:dyDescent="0.25">
      <c r="A984">
        <v>39690</v>
      </c>
      <c r="B984" t="s">
        <v>996</v>
      </c>
      <c r="C984" t="s">
        <v>10</v>
      </c>
      <c r="D984" s="66">
        <v>3608.57</v>
      </c>
    </row>
    <row r="985" spans="1:4" x14ac:dyDescent="0.25">
      <c r="A985">
        <v>39691</v>
      </c>
      <c r="B985" t="s">
        <v>997</v>
      </c>
      <c r="C985" t="s">
        <v>10</v>
      </c>
      <c r="D985" s="66">
        <v>4538.57</v>
      </c>
    </row>
    <row r="986" spans="1:4" x14ac:dyDescent="0.25">
      <c r="A986">
        <v>39808</v>
      </c>
      <c r="B986" t="s">
        <v>998</v>
      </c>
      <c r="C986" t="s">
        <v>10</v>
      </c>
      <c r="D986" s="184">
        <v>73.42</v>
      </c>
    </row>
    <row r="987" spans="1:4" x14ac:dyDescent="0.25">
      <c r="A987">
        <v>39809</v>
      </c>
      <c r="B987" t="s">
        <v>999</v>
      </c>
      <c r="C987" t="s">
        <v>10</v>
      </c>
      <c r="D987" s="184">
        <v>174.14</v>
      </c>
    </row>
    <row r="988" spans="1:4" x14ac:dyDescent="0.25">
      <c r="A988">
        <v>43439</v>
      </c>
      <c r="B988" t="s">
        <v>1000</v>
      </c>
      <c r="C988" t="s">
        <v>10</v>
      </c>
      <c r="D988" s="184">
        <v>461.17</v>
      </c>
    </row>
    <row r="989" spans="1:4" x14ac:dyDescent="0.25">
      <c r="A989">
        <v>5103</v>
      </c>
      <c r="B989" t="s">
        <v>1001</v>
      </c>
      <c r="C989" t="s">
        <v>10</v>
      </c>
      <c r="D989" s="184">
        <v>23.99</v>
      </c>
    </row>
    <row r="990" spans="1:4" x14ac:dyDescent="0.25">
      <c r="A990">
        <v>11880</v>
      </c>
      <c r="B990" t="s">
        <v>1002</v>
      </c>
      <c r="C990" t="s">
        <v>10</v>
      </c>
      <c r="D990" s="184">
        <v>100.93</v>
      </c>
    </row>
    <row r="991" spans="1:4" x14ac:dyDescent="0.25">
      <c r="A991">
        <v>11714</v>
      </c>
      <c r="B991" t="s">
        <v>1003</v>
      </c>
      <c r="C991" t="s">
        <v>10</v>
      </c>
      <c r="D991" s="184">
        <v>68.760000000000005</v>
      </c>
    </row>
    <row r="992" spans="1:4" x14ac:dyDescent="0.25">
      <c r="A992">
        <v>11712</v>
      </c>
      <c r="B992" t="s">
        <v>1004</v>
      </c>
      <c r="C992" t="s">
        <v>10</v>
      </c>
      <c r="D992" s="184">
        <v>44.9</v>
      </c>
    </row>
    <row r="993" spans="1:4" x14ac:dyDescent="0.25">
      <c r="A993">
        <v>11717</v>
      </c>
      <c r="B993" t="s">
        <v>1005</v>
      </c>
      <c r="C993" t="s">
        <v>10</v>
      </c>
      <c r="D993" s="184">
        <v>54.12</v>
      </c>
    </row>
    <row r="994" spans="1:4" x14ac:dyDescent="0.25">
      <c r="A994">
        <v>1106</v>
      </c>
      <c r="B994" t="s">
        <v>1006</v>
      </c>
      <c r="C994" t="s">
        <v>71</v>
      </c>
      <c r="D994" s="184">
        <v>0.85</v>
      </c>
    </row>
    <row r="995" spans="1:4" x14ac:dyDescent="0.25">
      <c r="A995">
        <v>11161</v>
      </c>
      <c r="B995" t="s">
        <v>1007</v>
      </c>
      <c r="C995" t="s">
        <v>71</v>
      </c>
      <c r="D995" s="184">
        <v>1.42</v>
      </c>
    </row>
    <row r="996" spans="1:4" x14ac:dyDescent="0.25">
      <c r="A996">
        <v>1107</v>
      </c>
      <c r="B996" t="s">
        <v>1008</v>
      </c>
      <c r="C996" t="s">
        <v>71</v>
      </c>
      <c r="D996" s="184">
        <v>0.72</v>
      </c>
    </row>
    <row r="997" spans="1:4" x14ac:dyDescent="0.25">
      <c r="A997">
        <v>44479</v>
      </c>
      <c r="B997" t="s">
        <v>1009</v>
      </c>
      <c r="C997" t="s">
        <v>71</v>
      </c>
      <c r="D997" s="184">
        <v>0.13</v>
      </c>
    </row>
    <row r="998" spans="1:4" x14ac:dyDescent="0.25">
      <c r="A998">
        <v>41068</v>
      </c>
      <c r="B998" t="s">
        <v>1010</v>
      </c>
      <c r="C998" t="s">
        <v>187</v>
      </c>
      <c r="D998" s="66">
        <v>2549.6</v>
      </c>
    </row>
    <row r="999" spans="1:4" x14ac:dyDescent="0.25">
      <c r="A999">
        <v>4759</v>
      </c>
      <c r="B999" t="s">
        <v>1011</v>
      </c>
      <c r="C999" t="s">
        <v>185</v>
      </c>
      <c r="D999" s="184">
        <v>14.41</v>
      </c>
    </row>
    <row r="1000" spans="1:4" x14ac:dyDescent="0.25">
      <c r="A1000">
        <v>1108</v>
      </c>
      <c r="B1000" t="s">
        <v>1012</v>
      </c>
      <c r="C1000" t="s">
        <v>20</v>
      </c>
      <c r="D1000" s="184">
        <v>35.07</v>
      </c>
    </row>
    <row r="1001" spans="1:4" x14ac:dyDescent="0.25">
      <c r="A1001">
        <v>1117</v>
      </c>
      <c r="B1001" t="s">
        <v>1013</v>
      </c>
      <c r="C1001" t="s">
        <v>20</v>
      </c>
      <c r="D1001" s="184">
        <v>35.35</v>
      </c>
    </row>
    <row r="1002" spans="1:4" x14ac:dyDescent="0.25">
      <c r="A1002">
        <v>1118</v>
      </c>
      <c r="B1002" t="s">
        <v>1014</v>
      </c>
      <c r="C1002" t="s">
        <v>20</v>
      </c>
      <c r="D1002" s="184">
        <v>41.78</v>
      </c>
    </row>
    <row r="1003" spans="1:4" x14ac:dyDescent="0.25">
      <c r="A1003">
        <v>1110</v>
      </c>
      <c r="B1003" t="s">
        <v>1015</v>
      </c>
      <c r="C1003" t="s">
        <v>20</v>
      </c>
      <c r="D1003" s="184">
        <v>41.78</v>
      </c>
    </row>
    <row r="1004" spans="1:4" x14ac:dyDescent="0.25">
      <c r="A1004">
        <v>12618</v>
      </c>
      <c r="B1004" t="s">
        <v>1016</v>
      </c>
      <c r="C1004" t="s">
        <v>10</v>
      </c>
      <c r="D1004" s="184">
        <v>49.52</v>
      </c>
    </row>
    <row r="1005" spans="1:4" x14ac:dyDescent="0.25">
      <c r="A1005">
        <v>40784</v>
      </c>
      <c r="B1005" t="s">
        <v>1017</v>
      </c>
      <c r="C1005" t="s">
        <v>20</v>
      </c>
      <c r="D1005" s="184">
        <v>115.25</v>
      </c>
    </row>
    <row r="1006" spans="1:4" x14ac:dyDescent="0.25">
      <c r="A1006">
        <v>40782</v>
      </c>
      <c r="B1006" t="s">
        <v>1018</v>
      </c>
      <c r="C1006" t="s">
        <v>20</v>
      </c>
      <c r="D1006" s="184">
        <v>45.22</v>
      </c>
    </row>
    <row r="1007" spans="1:4" x14ac:dyDescent="0.25">
      <c r="A1007">
        <v>40783</v>
      </c>
      <c r="B1007" t="s">
        <v>1019</v>
      </c>
      <c r="C1007" t="s">
        <v>20</v>
      </c>
      <c r="D1007" s="184">
        <v>58.91</v>
      </c>
    </row>
    <row r="1008" spans="1:4" x14ac:dyDescent="0.25">
      <c r="A1008">
        <v>1109</v>
      </c>
      <c r="B1008" t="s">
        <v>1020</v>
      </c>
      <c r="C1008" t="s">
        <v>20</v>
      </c>
      <c r="D1008" s="184">
        <v>35.07</v>
      </c>
    </row>
    <row r="1009" spans="1:4" x14ac:dyDescent="0.25">
      <c r="A1009">
        <v>1119</v>
      </c>
      <c r="B1009" t="s">
        <v>1021</v>
      </c>
      <c r="C1009" t="s">
        <v>20</v>
      </c>
      <c r="D1009" s="184">
        <v>22.61</v>
      </c>
    </row>
    <row r="1010" spans="1:4" x14ac:dyDescent="0.25">
      <c r="A1010">
        <v>13115</v>
      </c>
      <c r="B1010" t="s">
        <v>1022</v>
      </c>
      <c r="C1010" t="s">
        <v>20</v>
      </c>
      <c r="D1010" s="184">
        <v>17.02</v>
      </c>
    </row>
    <row r="1011" spans="1:4" x14ac:dyDescent="0.25">
      <c r="A1011">
        <v>10541</v>
      </c>
      <c r="B1011" t="s">
        <v>1023</v>
      </c>
      <c r="C1011" t="s">
        <v>20</v>
      </c>
      <c r="D1011" s="184">
        <v>20.8</v>
      </c>
    </row>
    <row r="1012" spans="1:4" x14ac:dyDescent="0.25">
      <c r="A1012">
        <v>10542</v>
      </c>
      <c r="B1012" t="s">
        <v>1024</v>
      </c>
      <c r="C1012" t="s">
        <v>20</v>
      </c>
      <c r="D1012" s="184">
        <v>27.2</v>
      </c>
    </row>
    <row r="1013" spans="1:4" x14ac:dyDescent="0.25">
      <c r="A1013">
        <v>10543</v>
      </c>
      <c r="B1013" t="s">
        <v>1025</v>
      </c>
      <c r="C1013" t="s">
        <v>20</v>
      </c>
      <c r="D1013" s="184">
        <v>44.13</v>
      </c>
    </row>
    <row r="1014" spans="1:4" x14ac:dyDescent="0.25">
      <c r="A1014">
        <v>10544</v>
      </c>
      <c r="B1014" t="s">
        <v>1026</v>
      </c>
      <c r="C1014" t="s">
        <v>20</v>
      </c>
      <c r="D1014" s="184">
        <v>57.08</v>
      </c>
    </row>
    <row r="1015" spans="1:4" x14ac:dyDescent="0.25">
      <c r="A1015">
        <v>10545</v>
      </c>
      <c r="B1015" t="s">
        <v>1027</v>
      </c>
      <c r="C1015" t="s">
        <v>20</v>
      </c>
      <c r="D1015" s="184">
        <v>106.67</v>
      </c>
    </row>
    <row r="1016" spans="1:4" x14ac:dyDescent="0.25">
      <c r="A1016">
        <v>38365</v>
      </c>
      <c r="B1016" t="s">
        <v>1028</v>
      </c>
      <c r="C1016" t="s">
        <v>15</v>
      </c>
      <c r="D1016" s="184">
        <v>1.99</v>
      </c>
    </row>
    <row r="1017" spans="1:4" x14ac:dyDescent="0.25">
      <c r="A1017">
        <v>37745</v>
      </c>
      <c r="B1017" t="s">
        <v>1029</v>
      </c>
      <c r="C1017" t="s">
        <v>10</v>
      </c>
      <c r="D1017" s="66">
        <v>398477</v>
      </c>
    </row>
    <row r="1018" spans="1:4" x14ac:dyDescent="0.25">
      <c r="A1018">
        <v>37754</v>
      </c>
      <c r="B1018" t="s">
        <v>1030</v>
      </c>
      <c r="C1018" t="s">
        <v>10</v>
      </c>
      <c r="D1018" s="66">
        <v>416131.04</v>
      </c>
    </row>
    <row r="1019" spans="1:4" x14ac:dyDescent="0.25">
      <c r="A1019">
        <v>37761</v>
      </c>
      <c r="B1019" t="s">
        <v>1031</v>
      </c>
      <c r="C1019" t="s">
        <v>10</v>
      </c>
      <c r="D1019" s="66">
        <v>350558.86</v>
      </c>
    </row>
    <row r="1020" spans="1:4" x14ac:dyDescent="0.25">
      <c r="A1020">
        <v>37757</v>
      </c>
      <c r="B1020" t="s">
        <v>1032</v>
      </c>
      <c r="C1020" t="s">
        <v>10</v>
      </c>
      <c r="D1020" s="66">
        <v>488008.2</v>
      </c>
    </row>
    <row r="1021" spans="1:4" x14ac:dyDescent="0.25">
      <c r="A1021">
        <v>37759</v>
      </c>
      <c r="B1021" t="s">
        <v>1033</v>
      </c>
      <c r="C1021" t="s">
        <v>10</v>
      </c>
      <c r="D1021" s="66">
        <v>489899.73</v>
      </c>
    </row>
    <row r="1022" spans="1:4" x14ac:dyDescent="0.25">
      <c r="A1022">
        <v>37766</v>
      </c>
      <c r="B1022" t="s">
        <v>1034</v>
      </c>
      <c r="C1022" t="s">
        <v>10</v>
      </c>
      <c r="D1022" s="66">
        <v>489899.69</v>
      </c>
    </row>
    <row r="1023" spans="1:4" x14ac:dyDescent="0.25">
      <c r="A1023">
        <v>37752</v>
      </c>
      <c r="B1023" t="s">
        <v>1035</v>
      </c>
      <c r="C1023" t="s">
        <v>10</v>
      </c>
      <c r="D1023" s="66">
        <v>444251.4</v>
      </c>
    </row>
    <row r="1024" spans="1:4" x14ac:dyDescent="0.25">
      <c r="A1024">
        <v>37760</v>
      </c>
      <c r="B1024" t="s">
        <v>1036</v>
      </c>
      <c r="C1024" t="s">
        <v>10</v>
      </c>
      <c r="D1024" s="66">
        <v>467832.16</v>
      </c>
    </row>
    <row r="1025" spans="1:4" x14ac:dyDescent="0.25">
      <c r="A1025">
        <v>37765</v>
      </c>
      <c r="B1025" t="s">
        <v>1037</v>
      </c>
      <c r="C1025" t="s">
        <v>10</v>
      </c>
      <c r="D1025" s="66">
        <v>326599.83</v>
      </c>
    </row>
    <row r="1026" spans="1:4" x14ac:dyDescent="0.25">
      <c r="A1026">
        <v>37746</v>
      </c>
      <c r="B1026" t="s">
        <v>1038</v>
      </c>
      <c r="C1026" t="s">
        <v>10</v>
      </c>
      <c r="D1026" s="66">
        <v>358061.82</v>
      </c>
    </row>
    <row r="1027" spans="1:4" x14ac:dyDescent="0.25">
      <c r="A1027">
        <v>37750</v>
      </c>
      <c r="B1027" t="s">
        <v>1039</v>
      </c>
      <c r="C1027" t="s">
        <v>10</v>
      </c>
      <c r="D1027" s="66">
        <v>356800.84</v>
      </c>
    </row>
    <row r="1028" spans="1:4" x14ac:dyDescent="0.25">
      <c r="A1028">
        <v>37756</v>
      </c>
      <c r="B1028" t="s">
        <v>1040</v>
      </c>
      <c r="C1028" t="s">
        <v>10</v>
      </c>
      <c r="D1028" s="66">
        <v>350558.86</v>
      </c>
    </row>
    <row r="1029" spans="1:4" x14ac:dyDescent="0.25">
      <c r="A1029">
        <v>37755</v>
      </c>
      <c r="B1029" t="s">
        <v>1041</v>
      </c>
      <c r="C1029" t="s">
        <v>10</v>
      </c>
      <c r="D1029" s="66">
        <v>509445.27</v>
      </c>
    </row>
    <row r="1030" spans="1:4" x14ac:dyDescent="0.25">
      <c r="A1030">
        <v>37758</v>
      </c>
      <c r="B1030" t="s">
        <v>1042</v>
      </c>
      <c r="C1030" t="s">
        <v>10</v>
      </c>
      <c r="D1030" s="66">
        <v>575017.44999999995</v>
      </c>
    </row>
    <row r="1031" spans="1:4" x14ac:dyDescent="0.25">
      <c r="A1031">
        <v>37747</v>
      </c>
      <c r="B1031" t="s">
        <v>1043</v>
      </c>
      <c r="C1031" t="s">
        <v>10</v>
      </c>
      <c r="D1031" s="66">
        <v>517389.58</v>
      </c>
    </row>
    <row r="1032" spans="1:4" x14ac:dyDescent="0.25">
      <c r="A1032">
        <v>37767</v>
      </c>
      <c r="B1032" t="s">
        <v>1044</v>
      </c>
      <c r="C1032" t="s">
        <v>10</v>
      </c>
      <c r="D1032" s="66">
        <v>546014.38</v>
      </c>
    </row>
    <row r="1033" spans="1:4" x14ac:dyDescent="0.25">
      <c r="A1033">
        <v>37751</v>
      </c>
      <c r="B1033" t="s">
        <v>1045</v>
      </c>
      <c r="C1033" t="s">
        <v>10</v>
      </c>
      <c r="D1033" s="66">
        <v>546014.38</v>
      </c>
    </row>
    <row r="1034" spans="1:4" x14ac:dyDescent="0.25">
      <c r="A1034">
        <v>37749</v>
      </c>
      <c r="B1034" t="s">
        <v>1046</v>
      </c>
      <c r="C1034" t="s">
        <v>10</v>
      </c>
      <c r="D1034" s="66">
        <v>539709.36</v>
      </c>
    </row>
    <row r="1035" spans="1:4" x14ac:dyDescent="0.25">
      <c r="A1035">
        <v>1159</v>
      </c>
      <c r="B1035" t="s">
        <v>1047</v>
      </c>
      <c r="C1035" t="s">
        <v>10</v>
      </c>
      <c r="D1035" s="66">
        <v>238827.67</v>
      </c>
    </row>
    <row r="1036" spans="1:4" x14ac:dyDescent="0.25">
      <c r="A1036">
        <v>12114</v>
      </c>
      <c r="B1036" t="s">
        <v>1048</v>
      </c>
      <c r="C1036" t="s">
        <v>10</v>
      </c>
      <c r="D1036" s="184">
        <v>116.35</v>
      </c>
    </row>
    <row r="1037" spans="1:4" x14ac:dyDescent="0.25">
      <c r="A1037">
        <v>38106</v>
      </c>
      <c r="B1037" t="s">
        <v>1049</v>
      </c>
      <c r="C1037" t="s">
        <v>10</v>
      </c>
      <c r="D1037" s="184">
        <v>15.81</v>
      </c>
    </row>
    <row r="1038" spans="1:4" x14ac:dyDescent="0.25">
      <c r="A1038">
        <v>38085</v>
      </c>
      <c r="B1038" t="s">
        <v>1050</v>
      </c>
      <c r="C1038" t="s">
        <v>10</v>
      </c>
      <c r="D1038" s="184">
        <v>18.670000000000002</v>
      </c>
    </row>
    <row r="1039" spans="1:4" x14ac:dyDescent="0.25">
      <c r="A1039">
        <v>38599</v>
      </c>
      <c r="B1039" t="s">
        <v>1051</v>
      </c>
      <c r="C1039" t="s">
        <v>10</v>
      </c>
      <c r="D1039" s="184">
        <v>5.19</v>
      </c>
    </row>
    <row r="1040" spans="1:4" x14ac:dyDescent="0.25">
      <c r="A1040">
        <v>38596</v>
      </c>
      <c r="B1040" t="s">
        <v>1052</v>
      </c>
      <c r="C1040" t="s">
        <v>10</v>
      </c>
      <c r="D1040" s="184">
        <v>4.3099999999999996</v>
      </c>
    </row>
    <row r="1041" spans="1:4" x14ac:dyDescent="0.25">
      <c r="A1041">
        <v>38600</v>
      </c>
      <c r="B1041" t="s">
        <v>1053</v>
      </c>
      <c r="C1041" t="s">
        <v>10</v>
      </c>
      <c r="D1041" s="184">
        <v>5.51</v>
      </c>
    </row>
    <row r="1042" spans="1:4" x14ac:dyDescent="0.25">
      <c r="A1042">
        <v>38597</v>
      </c>
      <c r="B1042" t="s">
        <v>1054</v>
      </c>
      <c r="C1042" t="s">
        <v>10</v>
      </c>
      <c r="D1042" s="184">
        <v>4.34</v>
      </c>
    </row>
    <row r="1043" spans="1:4" x14ac:dyDescent="0.25">
      <c r="A1043">
        <v>659</v>
      </c>
      <c r="B1043" t="s">
        <v>1055</v>
      </c>
      <c r="C1043" t="s">
        <v>10</v>
      </c>
      <c r="D1043" s="184">
        <v>2.4900000000000002</v>
      </c>
    </row>
    <row r="1044" spans="1:4" x14ac:dyDescent="0.25">
      <c r="A1044">
        <v>660</v>
      </c>
      <c r="B1044" t="s">
        <v>1056</v>
      </c>
      <c r="C1044" t="s">
        <v>10</v>
      </c>
      <c r="D1044" s="184">
        <v>2.99</v>
      </c>
    </row>
    <row r="1045" spans="1:4" x14ac:dyDescent="0.25">
      <c r="A1045">
        <v>658</v>
      </c>
      <c r="B1045" t="s">
        <v>1057</v>
      </c>
      <c r="C1045" t="s">
        <v>10</v>
      </c>
      <c r="D1045" s="184">
        <v>1.68</v>
      </c>
    </row>
    <row r="1046" spans="1:4" x14ac:dyDescent="0.25">
      <c r="A1046">
        <v>38548</v>
      </c>
      <c r="B1046" t="s">
        <v>1058</v>
      </c>
      <c r="C1046" t="s">
        <v>10</v>
      </c>
      <c r="D1046" s="184">
        <v>2.1800000000000002</v>
      </c>
    </row>
    <row r="1047" spans="1:4" x14ac:dyDescent="0.25">
      <c r="A1047">
        <v>34649</v>
      </c>
      <c r="B1047" t="s">
        <v>1059</v>
      </c>
      <c r="C1047" t="s">
        <v>10</v>
      </c>
      <c r="D1047" s="184">
        <v>2.94</v>
      </c>
    </row>
    <row r="1048" spans="1:4" x14ac:dyDescent="0.25">
      <c r="A1048">
        <v>34655</v>
      </c>
      <c r="B1048" t="s">
        <v>1060</v>
      </c>
      <c r="C1048" t="s">
        <v>10</v>
      </c>
      <c r="D1048" s="184">
        <v>3.9</v>
      </c>
    </row>
    <row r="1049" spans="1:4" x14ac:dyDescent="0.25">
      <c r="A1049">
        <v>40607</v>
      </c>
      <c r="B1049" t="s">
        <v>1061</v>
      </c>
      <c r="C1049" t="s">
        <v>10</v>
      </c>
      <c r="D1049" s="184">
        <v>4.74</v>
      </c>
    </row>
    <row r="1050" spans="1:4" x14ac:dyDescent="0.25">
      <c r="A1050">
        <v>567</v>
      </c>
      <c r="B1050" t="s">
        <v>1062</v>
      </c>
      <c r="C1050" t="s">
        <v>20</v>
      </c>
      <c r="D1050" s="184">
        <v>15.45</v>
      </c>
    </row>
    <row r="1051" spans="1:4" x14ac:dyDescent="0.25">
      <c r="A1051">
        <v>574</v>
      </c>
      <c r="B1051" t="s">
        <v>1063</v>
      </c>
      <c r="C1051" t="s">
        <v>20</v>
      </c>
      <c r="D1051" s="184">
        <v>40.61</v>
      </c>
    </row>
    <row r="1052" spans="1:4" x14ac:dyDescent="0.25">
      <c r="A1052">
        <v>568</v>
      </c>
      <c r="B1052" t="s">
        <v>1064</v>
      </c>
      <c r="C1052" t="s">
        <v>20</v>
      </c>
      <c r="D1052" s="184">
        <v>85.57</v>
      </c>
    </row>
    <row r="1053" spans="1:4" x14ac:dyDescent="0.25">
      <c r="A1053">
        <v>585</v>
      </c>
      <c r="B1053" t="s">
        <v>1065</v>
      </c>
      <c r="C1053" t="s">
        <v>71</v>
      </c>
      <c r="D1053" s="184">
        <v>37.85</v>
      </c>
    </row>
    <row r="1054" spans="1:4" x14ac:dyDescent="0.25">
      <c r="A1054">
        <v>4777</v>
      </c>
      <c r="B1054" t="s">
        <v>1066</v>
      </c>
      <c r="C1054" t="s">
        <v>71</v>
      </c>
      <c r="D1054" s="184">
        <v>10.27</v>
      </c>
    </row>
    <row r="1055" spans="1:4" x14ac:dyDescent="0.25">
      <c r="A1055">
        <v>587</v>
      </c>
      <c r="B1055" t="s">
        <v>1067</v>
      </c>
      <c r="C1055" t="s">
        <v>71</v>
      </c>
      <c r="D1055" s="184">
        <v>40.56</v>
      </c>
    </row>
    <row r="1056" spans="1:4" x14ac:dyDescent="0.25">
      <c r="A1056">
        <v>590</v>
      </c>
      <c r="B1056" t="s">
        <v>1068</v>
      </c>
      <c r="C1056" t="s">
        <v>71</v>
      </c>
      <c r="D1056" s="184">
        <v>39.200000000000003</v>
      </c>
    </row>
    <row r="1057" spans="1:4" x14ac:dyDescent="0.25">
      <c r="A1057">
        <v>592</v>
      </c>
      <c r="B1057" t="s">
        <v>1069</v>
      </c>
      <c r="C1057" t="s">
        <v>71</v>
      </c>
      <c r="D1057" s="184">
        <v>40.56</v>
      </c>
    </row>
    <row r="1058" spans="1:4" x14ac:dyDescent="0.25">
      <c r="A1058">
        <v>586</v>
      </c>
      <c r="B1058" t="s">
        <v>1070</v>
      </c>
      <c r="C1058" t="s">
        <v>20</v>
      </c>
      <c r="D1058" s="184">
        <v>23.84</v>
      </c>
    </row>
    <row r="1059" spans="1:4" x14ac:dyDescent="0.25">
      <c r="A1059">
        <v>591</v>
      </c>
      <c r="B1059" t="s">
        <v>1071</v>
      </c>
      <c r="C1059" t="s">
        <v>71</v>
      </c>
      <c r="D1059" s="184">
        <v>37.85</v>
      </c>
    </row>
    <row r="1060" spans="1:4" x14ac:dyDescent="0.25">
      <c r="A1060">
        <v>588</v>
      </c>
      <c r="B1060" t="s">
        <v>1072</v>
      </c>
      <c r="C1060" t="s">
        <v>20</v>
      </c>
      <c r="D1060" s="184">
        <v>37.72</v>
      </c>
    </row>
    <row r="1061" spans="1:4" x14ac:dyDescent="0.25">
      <c r="A1061">
        <v>589</v>
      </c>
      <c r="B1061" t="s">
        <v>1073</v>
      </c>
      <c r="C1061" t="s">
        <v>20</v>
      </c>
      <c r="D1061" s="184">
        <v>63.76</v>
      </c>
    </row>
    <row r="1062" spans="1:4" x14ac:dyDescent="0.25">
      <c r="A1062">
        <v>584</v>
      </c>
      <c r="B1062" t="s">
        <v>1074</v>
      </c>
      <c r="C1062" t="s">
        <v>20</v>
      </c>
      <c r="D1062" s="184">
        <v>40.28</v>
      </c>
    </row>
    <row r="1063" spans="1:4" x14ac:dyDescent="0.25">
      <c r="A1063">
        <v>1165</v>
      </c>
      <c r="B1063" t="s">
        <v>1075</v>
      </c>
      <c r="C1063" t="s">
        <v>10</v>
      </c>
      <c r="D1063" s="184">
        <v>15.13</v>
      </c>
    </row>
    <row r="1064" spans="1:4" x14ac:dyDescent="0.25">
      <c r="A1064">
        <v>1164</v>
      </c>
      <c r="B1064" t="s">
        <v>1076</v>
      </c>
      <c r="C1064" t="s">
        <v>10</v>
      </c>
      <c r="D1064" s="184">
        <v>12.25</v>
      </c>
    </row>
    <row r="1065" spans="1:4" x14ac:dyDescent="0.25">
      <c r="A1065">
        <v>1162</v>
      </c>
      <c r="B1065" t="s">
        <v>1077</v>
      </c>
      <c r="C1065" t="s">
        <v>10</v>
      </c>
      <c r="D1065" s="184">
        <v>4.26</v>
      </c>
    </row>
    <row r="1066" spans="1:4" x14ac:dyDescent="0.25">
      <c r="A1066">
        <v>12395</v>
      </c>
      <c r="B1066" t="s">
        <v>1078</v>
      </c>
      <c r="C1066" t="s">
        <v>10</v>
      </c>
      <c r="D1066" s="184">
        <v>4.1399999999999997</v>
      </c>
    </row>
    <row r="1067" spans="1:4" x14ac:dyDescent="0.25">
      <c r="A1067">
        <v>1170</v>
      </c>
      <c r="B1067" t="s">
        <v>1079</v>
      </c>
      <c r="C1067" t="s">
        <v>10</v>
      </c>
      <c r="D1067" s="184">
        <v>8.0299999999999994</v>
      </c>
    </row>
    <row r="1068" spans="1:4" x14ac:dyDescent="0.25">
      <c r="A1068">
        <v>1169</v>
      </c>
      <c r="B1068" t="s">
        <v>1080</v>
      </c>
      <c r="C1068" t="s">
        <v>10</v>
      </c>
      <c r="D1068" s="184">
        <v>39.409999999999997</v>
      </c>
    </row>
    <row r="1069" spans="1:4" x14ac:dyDescent="0.25">
      <c r="A1069">
        <v>1166</v>
      </c>
      <c r="B1069" t="s">
        <v>1081</v>
      </c>
      <c r="C1069" t="s">
        <v>10</v>
      </c>
      <c r="D1069" s="184">
        <v>21.85</v>
      </c>
    </row>
    <row r="1070" spans="1:4" x14ac:dyDescent="0.25">
      <c r="A1070">
        <v>1163</v>
      </c>
      <c r="B1070" t="s">
        <v>1082</v>
      </c>
      <c r="C1070" t="s">
        <v>10</v>
      </c>
      <c r="D1070" s="184">
        <v>5.5</v>
      </c>
    </row>
    <row r="1071" spans="1:4" x14ac:dyDescent="0.25">
      <c r="A1071">
        <v>12396</v>
      </c>
      <c r="B1071" t="s">
        <v>1083</v>
      </c>
      <c r="C1071" t="s">
        <v>10</v>
      </c>
      <c r="D1071" s="184">
        <v>4.1399999999999997</v>
      </c>
    </row>
    <row r="1072" spans="1:4" x14ac:dyDescent="0.25">
      <c r="A1072">
        <v>1168</v>
      </c>
      <c r="B1072" t="s">
        <v>1084</v>
      </c>
      <c r="C1072" t="s">
        <v>10</v>
      </c>
      <c r="D1072" s="184">
        <v>56.19</v>
      </c>
    </row>
    <row r="1073" spans="1:4" x14ac:dyDescent="0.25">
      <c r="A1073">
        <v>1167</v>
      </c>
      <c r="B1073" t="s">
        <v>1085</v>
      </c>
      <c r="C1073" t="s">
        <v>10</v>
      </c>
      <c r="D1073" s="184">
        <v>93.99</v>
      </c>
    </row>
    <row r="1074" spans="1:4" x14ac:dyDescent="0.25">
      <c r="A1074">
        <v>36331</v>
      </c>
      <c r="B1074" t="s">
        <v>1086</v>
      </c>
      <c r="C1074" t="s">
        <v>10</v>
      </c>
      <c r="D1074" s="184">
        <v>2.02</v>
      </c>
    </row>
    <row r="1075" spans="1:4" x14ac:dyDescent="0.25">
      <c r="A1075">
        <v>36346</v>
      </c>
      <c r="B1075" t="s">
        <v>1087</v>
      </c>
      <c r="C1075" t="s">
        <v>10</v>
      </c>
      <c r="D1075" s="184">
        <v>3.48</v>
      </c>
    </row>
    <row r="1076" spans="1:4" x14ac:dyDescent="0.25">
      <c r="A1076">
        <v>1210</v>
      </c>
      <c r="B1076" t="s">
        <v>1088</v>
      </c>
      <c r="C1076" t="s">
        <v>10</v>
      </c>
      <c r="D1076" s="184">
        <v>12.98</v>
      </c>
    </row>
    <row r="1077" spans="1:4" x14ac:dyDescent="0.25">
      <c r="A1077">
        <v>1203</v>
      </c>
      <c r="B1077" t="s">
        <v>1089</v>
      </c>
      <c r="C1077" t="s">
        <v>10</v>
      </c>
      <c r="D1077" s="184">
        <v>12.58</v>
      </c>
    </row>
    <row r="1078" spans="1:4" x14ac:dyDescent="0.25">
      <c r="A1078">
        <v>1197</v>
      </c>
      <c r="B1078" t="s">
        <v>1090</v>
      </c>
      <c r="C1078" t="s">
        <v>10</v>
      </c>
      <c r="D1078" s="184">
        <v>1.61</v>
      </c>
    </row>
    <row r="1079" spans="1:4" x14ac:dyDescent="0.25">
      <c r="A1079">
        <v>1202</v>
      </c>
      <c r="B1079" t="s">
        <v>1091</v>
      </c>
      <c r="C1079" t="s">
        <v>10</v>
      </c>
      <c r="D1079" s="184">
        <v>4.33</v>
      </c>
    </row>
    <row r="1080" spans="1:4" x14ac:dyDescent="0.25">
      <c r="A1080">
        <v>1188</v>
      </c>
      <c r="B1080" t="s">
        <v>1092</v>
      </c>
      <c r="C1080" t="s">
        <v>10</v>
      </c>
      <c r="D1080" s="184">
        <v>25.58</v>
      </c>
    </row>
    <row r="1081" spans="1:4" x14ac:dyDescent="0.25">
      <c r="A1081">
        <v>1211</v>
      </c>
      <c r="B1081" t="s">
        <v>1093</v>
      </c>
      <c r="C1081" t="s">
        <v>10</v>
      </c>
      <c r="D1081" s="184">
        <v>13.2</v>
      </c>
    </row>
    <row r="1082" spans="1:4" x14ac:dyDescent="0.25">
      <c r="A1082">
        <v>1198</v>
      </c>
      <c r="B1082" t="s">
        <v>1094</v>
      </c>
      <c r="C1082" t="s">
        <v>10</v>
      </c>
      <c r="D1082" s="184">
        <v>2.38</v>
      </c>
    </row>
    <row r="1083" spans="1:4" x14ac:dyDescent="0.25">
      <c r="A1083">
        <v>1199</v>
      </c>
      <c r="B1083" t="s">
        <v>1095</v>
      </c>
      <c r="C1083" t="s">
        <v>10</v>
      </c>
      <c r="D1083" s="184">
        <v>33.409999999999997</v>
      </c>
    </row>
    <row r="1084" spans="1:4" x14ac:dyDescent="0.25">
      <c r="A1084">
        <v>20088</v>
      </c>
      <c r="B1084" t="s">
        <v>1096</v>
      </c>
      <c r="C1084" t="s">
        <v>10</v>
      </c>
      <c r="D1084" s="184">
        <v>19.2</v>
      </c>
    </row>
    <row r="1085" spans="1:4" x14ac:dyDescent="0.25">
      <c r="A1085">
        <v>20089</v>
      </c>
      <c r="B1085" t="s">
        <v>1097</v>
      </c>
      <c r="C1085" t="s">
        <v>10</v>
      </c>
      <c r="D1085" s="184">
        <v>91.54</v>
      </c>
    </row>
    <row r="1086" spans="1:4" x14ac:dyDescent="0.25">
      <c r="A1086">
        <v>20087</v>
      </c>
      <c r="B1086" t="s">
        <v>1098</v>
      </c>
      <c r="C1086" t="s">
        <v>10</v>
      </c>
      <c r="D1086" s="184">
        <v>13.83</v>
      </c>
    </row>
    <row r="1087" spans="1:4" x14ac:dyDescent="0.25">
      <c r="A1087">
        <v>1200</v>
      </c>
      <c r="B1087" t="s">
        <v>1099</v>
      </c>
      <c r="C1087" t="s">
        <v>10</v>
      </c>
      <c r="D1087" s="184">
        <v>11.23</v>
      </c>
    </row>
    <row r="1088" spans="1:4" x14ac:dyDescent="0.25">
      <c r="A1088">
        <v>12909</v>
      </c>
      <c r="B1088" t="s">
        <v>1100</v>
      </c>
      <c r="C1088" t="s">
        <v>10</v>
      </c>
      <c r="D1088" s="184">
        <v>5.09</v>
      </c>
    </row>
    <row r="1089" spans="1:4" x14ac:dyDescent="0.25">
      <c r="A1089">
        <v>12910</v>
      </c>
      <c r="B1089" t="s">
        <v>1101</v>
      </c>
      <c r="C1089" t="s">
        <v>10</v>
      </c>
      <c r="D1089" s="184">
        <v>8.5</v>
      </c>
    </row>
    <row r="1090" spans="1:4" x14ac:dyDescent="0.25">
      <c r="A1090">
        <v>1184</v>
      </c>
      <c r="B1090" t="s">
        <v>1102</v>
      </c>
      <c r="C1090" t="s">
        <v>10</v>
      </c>
      <c r="D1090" s="184">
        <v>82.15</v>
      </c>
    </row>
    <row r="1091" spans="1:4" x14ac:dyDescent="0.25">
      <c r="A1091">
        <v>1191</v>
      </c>
      <c r="B1091" t="s">
        <v>1103</v>
      </c>
      <c r="C1091" t="s">
        <v>10</v>
      </c>
      <c r="D1091" s="184">
        <v>1.17</v>
      </c>
    </row>
    <row r="1092" spans="1:4" x14ac:dyDescent="0.25">
      <c r="A1092">
        <v>1185</v>
      </c>
      <c r="B1092" t="s">
        <v>1104</v>
      </c>
      <c r="C1092" t="s">
        <v>10</v>
      </c>
      <c r="D1092" s="184">
        <v>1.33</v>
      </c>
    </row>
    <row r="1093" spans="1:4" x14ac:dyDescent="0.25">
      <c r="A1093">
        <v>1189</v>
      </c>
      <c r="B1093" t="s">
        <v>1105</v>
      </c>
      <c r="C1093" t="s">
        <v>10</v>
      </c>
      <c r="D1093" s="184">
        <v>2.31</v>
      </c>
    </row>
    <row r="1094" spans="1:4" x14ac:dyDescent="0.25">
      <c r="A1094">
        <v>1193</v>
      </c>
      <c r="B1094" t="s">
        <v>1106</v>
      </c>
      <c r="C1094" t="s">
        <v>10</v>
      </c>
      <c r="D1094" s="184">
        <v>4.45</v>
      </c>
    </row>
    <row r="1095" spans="1:4" x14ac:dyDescent="0.25">
      <c r="A1095">
        <v>1194</v>
      </c>
      <c r="B1095" t="s">
        <v>1107</v>
      </c>
      <c r="C1095" t="s">
        <v>10</v>
      </c>
      <c r="D1095" s="184">
        <v>8.42</v>
      </c>
    </row>
    <row r="1096" spans="1:4" x14ac:dyDescent="0.25">
      <c r="A1096">
        <v>1195</v>
      </c>
      <c r="B1096" t="s">
        <v>1108</v>
      </c>
      <c r="C1096" t="s">
        <v>10</v>
      </c>
      <c r="D1096" s="184">
        <v>12.67</v>
      </c>
    </row>
    <row r="1097" spans="1:4" x14ac:dyDescent="0.25">
      <c r="A1097">
        <v>1204</v>
      </c>
      <c r="B1097" t="s">
        <v>1109</v>
      </c>
      <c r="C1097" t="s">
        <v>10</v>
      </c>
      <c r="D1097" s="184">
        <v>23.04</v>
      </c>
    </row>
    <row r="1098" spans="1:4" x14ac:dyDescent="0.25">
      <c r="A1098">
        <v>1205</v>
      </c>
      <c r="B1098" t="s">
        <v>1110</v>
      </c>
      <c r="C1098" t="s">
        <v>10</v>
      </c>
      <c r="D1098" s="184">
        <v>54.66</v>
      </c>
    </row>
    <row r="1099" spans="1:4" x14ac:dyDescent="0.25">
      <c r="A1099">
        <v>1207</v>
      </c>
      <c r="B1099" t="s">
        <v>1111</v>
      </c>
      <c r="C1099" t="s">
        <v>10</v>
      </c>
      <c r="D1099" s="184">
        <v>40.94</v>
      </c>
    </row>
    <row r="1100" spans="1:4" x14ac:dyDescent="0.25">
      <c r="A1100">
        <v>1206</v>
      </c>
      <c r="B1100" t="s">
        <v>1112</v>
      </c>
      <c r="C1100" t="s">
        <v>10</v>
      </c>
      <c r="D1100" s="184">
        <v>10.27</v>
      </c>
    </row>
    <row r="1101" spans="1:4" x14ac:dyDescent="0.25">
      <c r="A1101">
        <v>1183</v>
      </c>
      <c r="B1101" t="s">
        <v>1113</v>
      </c>
      <c r="C1101" t="s">
        <v>10</v>
      </c>
      <c r="D1101" s="184">
        <v>26.74</v>
      </c>
    </row>
    <row r="1102" spans="1:4" x14ac:dyDescent="0.25">
      <c r="A1102">
        <v>42685</v>
      </c>
      <c r="B1102" t="s">
        <v>1114</v>
      </c>
      <c r="C1102" t="s">
        <v>10</v>
      </c>
      <c r="D1102" s="184">
        <v>97.8</v>
      </c>
    </row>
    <row r="1103" spans="1:4" x14ac:dyDescent="0.25">
      <c r="A1103">
        <v>42686</v>
      </c>
      <c r="B1103" t="s">
        <v>1115</v>
      </c>
      <c r="C1103" t="s">
        <v>10</v>
      </c>
      <c r="D1103" s="184">
        <v>152.27000000000001</v>
      </c>
    </row>
    <row r="1104" spans="1:4" x14ac:dyDescent="0.25">
      <c r="A1104">
        <v>12894</v>
      </c>
      <c r="B1104" t="s">
        <v>1116</v>
      </c>
      <c r="C1104" t="s">
        <v>10</v>
      </c>
      <c r="D1104" s="184">
        <v>26</v>
      </c>
    </row>
    <row r="1105" spans="1:4" x14ac:dyDescent="0.25">
      <c r="A1105">
        <v>12895</v>
      </c>
      <c r="B1105" t="s">
        <v>1117</v>
      </c>
      <c r="C1105" t="s">
        <v>10</v>
      </c>
      <c r="D1105" s="184">
        <v>20</v>
      </c>
    </row>
    <row r="1106" spans="1:4" x14ac:dyDescent="0.25">
      <c r="A1106">
        <v>1631</v>
      </c>
      <c r="B1106" t="s">
        <v>1118</v>
      </c>
      <c r="C1106" t="s">
        <v>10</v>
      </c>
      <c r="D1106" s="184">
        <v>152.75</v>
      </c>
    </row>
    <row r="1107" spans="1:4" x14ac:dyDescent="0.25">
      <c r="A1107">
        <v>1633</v>
      </c>
      <c r="B1107" t="s">
        <v>1119</v>
      </c>
      <c r="C1107" t="s">
        <v>10</v>
      </c>
      <c r="D1107" s="184">
        <v>259.52999999999997</v>
      </c>
    </row>
    <row r="1108" spans="1:4" x14ac:dyDescent="0.25">
      <c r="A1108">
        <v>10818</v>
      </c>
      <c r="B1108" t="s">
        <v>1120</v>
      </c>
      <c r="C1108" t="s">
        <v>71</v>
      </c>
      <c r="D1108" s="184">
        <v>49.28</v>
      </c>
    </row>
    <row r="1109" spans="1:4" x14ac:dyDescent="0.25">
      <c r="A1109">
        <v>41410</v>
      </c>
      <c r="B1109" t="s">
        <v>1121</v>
      </c>
      <c r="C1109" t="s">
        <v>10</v>
      </c>
      <c r="D1109" s="184">
        <v>76.72</v>
      </c>
    </row>
    <row r="1110" spans="1:4" x14ac:dyDescent="0.25">
      <c r="A1110">
        <v>41411</v>
      </c>
      <c r="B1110" t="s">
        <v>1122</v>
      </c>
      <c r="C1110" t="s">
        <v>10</v>
      </c>
      <c r="D1110" s="184">
        <v>69.55</v>
      </c>
    </row>
    <row r="1111" spans="1:4" x14ac:dyDescent="0.25">
      <c r="A1111">
        <v>41412</v>
      </c>
      <c r="B1111" t="s">
        <v>1123</v>
      </c>
      <c r="C1111" t="s">
        <v>10</v>
      </c>
      <c r="D1111" s="184">
        <v>134.53</v>
      </c>
    </row>
    <row r="1112" spans="1:4" x14ac:dyDescent="0.25">
      <c r="A1112">
        <v>41413</v>
      </c>
      <c r="B1112" t="s">
        <v>1124</v>
      </c>
      <c r="C1112" t="s">
        <v>10</v>
      </c>
      <c r="D1112" s="184">
        <v>121.05</v>
      </c>
    </row>
    <row r="1113" spans="1:4" x14ac:dyDescent="0.25">
      <c r="A1113">
        <v>39359</v>
      </c>
      <c r="B1113" t="s">
        <v>1125</v>
      </c>
      <c r="C1113" t="s">
        <v>10</v>
      </c>
      <c r="D1113" s="184">
        <v>35.25</v>
      </c>
    </row>
    <row r="1114" spans="1:4" x14ac:dyDescent="0.25">
      <c r="A1114">
        <v>39360</v>
      </c>
      <c r="B1114" t="s">
        <v>1126</v>
      </c>
      <c r="C1114" t="s">
        <v>10</v>
      </c>
      <c r="D1114" s="184">
        <v>32.04</v>
      </c>
    </row>
    <row r="1115" spans="1:4" x14ac:dyDescent="0.25">
      <c r="A1115">
        <v>10710</v>
      </c>
      <c r="B1115" t="s">
        <v>1127</v>
      </c>
      <c r="C1115" t="s">
        <v>15</v>
      </c>
      <c r="D1115" s="184">
        <v>123.27</v>
      </c>
    </row>
    <row r="1116" spans="1:4" x14ac:dyDescent="0.25">
      <c r="A1116">
        <v>10709</v>
      </c>
      <c r="B1116" t="s">
        <v>1128</v>
      </c>
      <c r="C1116" t="s">
        <v>15</v>
      </c>
      <c r="D1116" s="184">
        <v>151.44</v>
      </c>
    </row>
    <row r="1117" spans="1:4" x14ac:dyDescent="0.25">
      <c r="A1117">
        <v>39636</v>
      </c>
      <c r="B1117" t="s">
        <v>1129</v>
      </c>
      <c r="C1117" t="s">
        <v>15</v>
      </c>
      <c r="D1117" s="184">
        <v>154.63999999999999</v>
      </c>
    </row>
    <row r="1118" spans="1:4" x14ac:dyDescent="0.25">
      <c r="A1118">
        <v>10708</v>
      </c>
      <c r="B1118" t="s">
        <v>1130</v>
      </c>
      <c r="C1118" t="s">
        <v>15</v>
      </c>
      <c r="D1118" s="184">
        <v>47.72</v>
      </c>
    </row>
    <row r="1119" spans="1:4" x14ac:dyDescent="0.25">
      <c r="A1119">
        <v>39635</v>
      </c>
      <c r="B1119" t="s">
        <v>1131</v>
      </c>
      <c r="C1119" t="s">
        <v>15</v>
      </c>
      <c r="D1119" s="184">
        <v>81.239999999999995</v>
      </c>
    </row>
    <row r="1120" spans="1:4" x14ac:dyDescent="0.25">
      <c r="A1120">
        <v>6117</v>
      </c>
      <c r="B1120" t="s">
        <v>1132</v>
      </c>
      <c r="C1120" t="s">
        <v>185</v>
      </c>
      <c r="D1120" s="184">
        <v>12.82</v>
      </c>
    </row>
    <row r="1121" spans="1:4" x14ac:dyDescent="0.25">
      <c r="A1121">
        <v>40913</v>
      </c>
      <c r="B1121" t="s">
        <v>1133</v>
      </c>
      <c r="C1121" t="s">
        <v>187</v>
      </c>
      <c r="D1121" s="66">
        <v>2268.0700000000002</v>
      </c>
    </row>
    <row r="1122" spans="1:4" x14ac:dyDescent="0.25">
      <c r="A1122">
        <v>1214</v>
      </c>
      <c r="B1122" t="s">
        <v>1134</v>
      </c>
      <c r="C1122" t="s">
        <v>185</v>
      </c>
      <c r="D1122" s="184">
        <v>14.99</v>
      </c>
    </row>
    <row r="1123" spans="1:4" x14ac:dyDescent="0.25">
      <c r="A1123">
        <v>40915</v>
      </c>
      <c r="B1123" t="s">
        <v>1135</v>
      </c>
      <c r="C1123" t="s">
        <v>187</v>
      </c>
      <c r="D1123" s="66">
        <v>2650.69</v>
      </c>
    </row>
    <row r="1124" spans="1:4" x14ac:dyDescent="0.25">
      <c r="A1124">
        <v>1213</v>
      </c>
      <c r="B1124" t="s">
        <v>1136</v>
      </c>
      <c r="C1124" t="s">
        <v>185</v>
      </c>
      <c r="D1124" s="184">
        <v>15.93</v>
      </c>
    </row>
    <row r="1125" spans="1:4" x14ac:dyDescent="0.25">
      <c r="A1125">
        <v>40914</v>
      </c>
      <c r="B1125" t="s">
        <v>1137</v>
      </c>
      <c r="C1125" t="s">
        <v>187</v>
      </c>
      <c r="D1125" s="66">
        <v>2814.94</v>
      </c>
    </row>
    <row r="1126" spans="1:4" x14ac:dyDescent="0.25">
      <c r="A1126">
        <v>5091</v>
      </c>
      <c r="B1126" t="s">
        <v>1138</v>
      </c>
      <c r="C1126" t="s">
        <v>10</v>
      </c>
      <c r="D1126" s="184">
        <v>20.98</v>
      </c>
    </row>
    <row r="1127" spans="1:4" x14ac:dyDescent="0.25">
      <c r="A1127">
        <v>14615</v>
      </c>
      <c r="B1127" t="s">
        <v>1139</v>
      </c>
      <c r="C1127" t="s">
        <v>10</v>
      </c>
      <c r="D1127" s="66">
        <v>4042.13</v>
      </c>
    </row>
    <row r="1128" spans="1:4" x14ac:dyDescent="0.25">
      <c r="A1128">
        <v>2711</v>
      </c>
      <c r="B1128" t="s">
        <v>1140</v>
      </c>
      <c r="C1128" t="s">
        <v>10</v>
      </c>
      <c r="D1128" s="184">
        <v>185.45</v>
      </c>
    </row>
    <row r="1129" spans="1:4" x14ac:dyDescent="0.25">
      <c r="A1129">
        <v>37727</v>
      </c>
      <c r="B1129" t="s">
        <v>1141</v>
      </c>
      <c r="C1129" t="s">
        <v>10</v>
      </c>
      <c r="D1129" s="66">
        <v>17387.59</v>
      </c>
    </row>
    <row r="1130" spans="1:4" x14ac:dyDescent="0.25">
      <c r="A1130">
        <v>37728</v>
      </c>
      <c r="B1130" t="s">
        <v>1142</v>
      </c>
      <c r="C1130" t="s">
        <v>10</v>
      </c>
      <c r="D1130" s="66">
        <v>23588.75</v>
      </c>
    </row>
    <row r="1131" spans="1:4" x14ac:dyDescent="0.25">
      <c r="A1131">
        <v>37729</v>
      </c>
      <c r="B1131" t="s">
        <v>1143</v>
      </c>
      <c r="C1131" t="s">
        <v>10</v>
      </c>
      <c r="D1131" s="66">
        <v>25534.22</v>
      </c>
    </row>
    <row r="1132" spans="1:4" x14ac:dyDescent="0.25">
      <c r="A1132">
        <v>37730</v>
      </c>
      <c r="B1132" t="s">
        <v>1144</v>
      </c>
      <c r="C1132" t="s">
        <v>10</v>
      </c>
      <c r="D1132" s="66">
        <v>27479.68</v>
      </c>
    </row>
    <row r="1133" spans="1:4" x14ac:dyDescent="0.25">
      <c r="A1133">
        <v>37731</v>
      </c>
      <c r="B1133" t="s">
        <v>1145</v>
      </c>
      <c r="C1133" t="s">
        <v>10</v>
      </c>
      <c r="D1133" s="66">
        <v>29425.15</v>
      </c>
    </row>
    <row r="1134" spans="1:4" x14ac:dyDescent="0.25">
      <c r="A1134">
        <v>37732</v>
      </c>
      <c r="B1134" t="s">
        <v>1146</v>
      </c>
      <c r="C1134" t="s">
        <v>10</v>
      </c>
      <c r="D1134" s="66">
        <v>33559.26</v>
      </c>
    </row>
    <row r="1135" spans="1:4" x14ac:dyDescent="0.25">
      <c r="A1135">
        <v>42256</v>
      </c>
      <c r="B1135" t="s">
        <v>1147</v>
      </c>
      <c r="C1135" t="s">
        <v>71</v>
      </c>
      <c r="D1135" s="184">
        <v>6.38</v>
      </c>
    </row>
    <row r="1136" spans="1:4" x14ac:dyDescent="0.25">
      <c r="A1136">
        <v>42250</v>
      </c>
      <c r="B1136" t="s">
        <v>1148</v>
      </c>
      <c r="C1136" t="s">
        <v>1149</v>
      </c>
      <c r="D1136" s="66">
        <v>2873.71</v>
      </c>
    </row>
    <row r="1137" spans="1:4" x14ac:dyDescent="0.25">
      <c r="A1137">
        <v>4743</v>
      </c>
      <c r="B1137" t="s">
        <v>1150</v>
      </c>
      <c r="C1137" t="s">
        <v>183</v>
      </c>
      <c r="D1137" s="184">
        <v>49.21</v>
      </c>
    </row>
    <row r="1138" spans="1:4" x14ac:dyDescent="0.25">
      <c r="A1138">
        <v>4744</v>
      </c>
      <c r="B1138" t="s">
        <v>1151</v>
      </c>
      <c r="C1138" t="s">
        <v>183</v>
      </c>
      <c r="D1138" s="184">
        <v>78.739999999999995</v>
      </c>
    </row>
    <row r="1139" spans="1:4" x14ac:dyDescent="0.25">
      <c r="A1139">
        <v>4745</v>
      </c>
      <c r="B1139" t="s">
        <v>1152</v>
      </c>
      <c r="C1139" t="s">
        <v>183</v>
      </c>
      <c r="D1139" s="184">
        <v>94.44</v>
      </c>
    </row>
    <row r="1140" spans="1:4" x14ac:dyDescent="0.25">
      <c r="A1140">
        <v>36496</v>
      </c>
      <c r="B1140" t="s">
        <v>1153</v>
      </c>
      <c r="C1140" t="s">
        <v>10</v>
      </c>
      <c r="D1140" s="66">
        <v>10262.9</v>
      </c>
    </row>
    <row r="1141" spans="1:4" x14ac:dyDescent="0.25">
      <c r="A1141">
        <v>10630</v>
      </c>
      <c r="B1141" t="s">
        <v>1154</v>
      </c>
      <c r="C1141" t="s">
        <v>10</v>
      </c>
      <c r="D1141" s="66">
        <v>665688.84</v>
      </c>
    </row>
    <row r="1142" spans="1:4" x14ac:dyDescent="0.25">
      <c r="A1142">
        <v>37762</v>
      </c>
      <c r="B1142" t="s">
        <v>1155</v>
      </c>
      <c r="C1142" t="s">
        <v>10</v>
      </c>
      <c r="D1142" s="66">
        <v>570920.76</v>
      </c>
    </row>
    <row r="1143" spans="1:4" x14ac:dyDescent="0.25">
      <c r="A1143">
        <v>37763</v>
      </c>
      <c r="B1143" t="s">
        <v>1156</v>
      </c>
      <c r="C1143" t="s">
        <v>10</v>
      </c>
      <c r="D1143" s="66">
        <v>577854.92000000004</v>
      </c>
    </row>
    <row r="1144" spans="1:4" x14ac:dyDescent="0.25">
      <c r="A1144">
        <v>41992</v>
      </c>
      <c r="B1144" t="s">
        <v>1157</v>
      </c>
      <c r="C1144" t="s">
        <v>10</v>
      </c>
      <c r="D1144" s="66">
        <v>656905.56000000006</v>
      </c>
    </row>
    <row r="1145" spans="1:4" x14ac:dyDescent="0.25">
      <c r="A1145">
        <v>13215</v>
      </c>
      <c r="B1145" t="s">
        <v>1158</v>
      </c>
      <c r="C1145" t="s">
        <v>10</v>
      </c>
      <c r="D1145" s="66">
        <v>805529.78</v>
      </c>
    </row>
    <row r="1146" spans="1:4" x14ac:dyDescent="0.25">
      <c r="A1146">
        <v>4235</v>
      </c>
      <c r="B1146" t="s">
        <v>1159</v>
      </c>
      <c r="C1146" t="s">
        <v>185</v>
      </c>
      <c r="D1146" s="184">
        <v>9.8000000000000007</v>
      </c>
    </row>
    <row r="1147" spans="1:4" x14ac:dyDescent="0.25">
      <c r="A1147">
        <v>40976</v>
      </c>
      <c r="B1147" t="s">
        <v>1160</v>
      </c>
      <c r="C1147" t="s">
        <v>187</v>
      </c>
      <c r="D1147" s="66">
        <v>1732.43</v>
      </c>
    </row>
    <row r="1148" spans="1:4" x14ac:dyDescent="0.25">
      <c r="A1148">
        <v>39013</v>
      </c>
      <c r="B1148" t="s">
        <v>1161</v>
      </c>
      <c r="C1148" t="s">
        <v>10</v>
      </c>
      <c r="D1148" s="184">
        <v>1.47</v>
      </c>
    </row>
    <row r="1149" spans="1:4" x14ac:dyDescent="0.25">
      <c r="A1149">
        <v>43091</v>
      </c>
      <c r="B1149" t="s">
        <v>1162</v>
      </c>
      <c r="C1149" t="s">
        <v>10</v>
      </c>
      <c r="D1149" s="66">
        <v>5873.97</v>
      </c>
    </row>
    <row r="1150" spans="1:4" x14ac:dyDescent="0.25">
      <c r="A1150">
        <v>43092</v>
      </c>
      <c r="B1150" t="s">
        <v>1163</v>
      </c>
      <c r="C1150" t="s">
        <v>10</v>
      </c>
      <c r="D1150" s="66">
        <v>7831.96</v>
      </c>
    </row>
    <row r="1151" spans="1:4" x14ac:dyDescent="0.25">
      <c r="A1151">
        <v>43089</v>
      </c>
      <c r="B1151" t="s">
        <v>1164</v>
      </c>
      <c r="C1151" t="s">
        <v>10</v>
      </c>
      <c r="D1151" s="66">
        <v>1364.94</v>
      </c>
    </row>
    <row r="1152" spans="1:4" x14ac:dyDescent="0.25">
      <c r="A1152">
        <v>43090</v>
      </c>
      <c r="B1152" t="s">
        <v>1165</v>
      </c>
      <c r="C1152" t="s">
        <v>10</v>
      </c>
      <c r="D1152" s="66">
        <v>3012.29</v>
      </c>
    </row>
    <row r="1153" spans="1:4" x14ac:dyDescent="0.25">
      <c r="A1153">
        <v>41967</v>
      </c>
      <c r="B1153" t="s">
        <v>1166</v>
      </c>
      <c r="C1153" t="s">
        <v>73</v>
      </c>
      <c r="D1153" s="184">
        <v>14.59</v>
      </c>
    </row>
    <row r="1154" spans="1:4" x14ac:dyDescent="0.25">
      <c r="A1154">
        <v>12760</v>
      </c>
      <c r="B1154" t="s">
        <v>1167</v>
      </c>
      <c r="C1154" t="s">
        <v>15</v>
      </c>
      <c r="D1154" s="66">
        <v>1663.09</v>
      </c>
    </row>
    <row r="1155" spans="1:4" x14ac:dyDescent="0.25">
      <c r="A1155">
        <v>12759</v>
      </c>
      <c r="B1155" t="s">
        <v>1168</v>
      </c>
      <c r="C1155" t="s">
        <v>15</v>
      </c>
      <c r="D1155" s="66">
        <v>1108.71</v>
      </c>
    </row>
    <row r="1156" spans="1:4" x14ac:dyDescent="0.25">
      <c r="A1156">
        <v>43105</v>
      </c>
      <c r="B1156" t="s">
        <v>1169</v>
      </c>
      <c r="C1156" t="s">
        <v>71</v>
      </c>
      <c r="D1156" s="184">
        <v>45.62</v>
      </c>
    </row>
    <row r="1157" spans="1:4" x14ac:dyDescent="0.25">
      <c r="A1157">
        <v>40424</v>
      </c>
      <c r="B1157" t="s">
        <v>1170</v>
      </c>
      <c r="C1157" t="s">
        <v>71</v>
      </c>
      <c r="D1157" s="184">
        <v>11.59</v>
      </c>
    </row>
    <row r="1158" spans="1:4" x14ac:dyDescent="0.25">
      <c r="A1158">
        <v>1325</v>
      </c>
      <c r="B1158" t="s">
        <v>1171</v>
      </c>
      <c r="C1158" t="s">
        <v>71</v>
      </c>
      <c r="D1158" s="184">
        <v>12.69</v>
      </c>
    </row>
    <row r="1159" spans="1:4" x14ac:dyDescent="0.25">
      <c r="A1159">
        <v>1327</v>
      </c>
      <c r="B1159" t="s">
        <v>1172</v>
      </c>
      <c r="C1159" t="s">
        <v>71</v>
      </c>
      <c r="D1159" s="184">
        <v>13.52</v>
      </c>
    </row>
    <row r="1160" spans="1:4" x14ac:dyDescent="0.25">
      <c r="A1160">
        <v>1328</v>
      </c>
      <c r="B1160" t="s">
        <v>1173</v>
      </c>
      <c r="C1160" t="s">
        <v>71</v>
      </c>
      <c r="D1160" s="184">
        <v>12.72</v>
      </c>
    </row>
    <row r="1161" spans="1:4" x14ac:dyDescent="0.25">
      <c r="A1161">
        <v>1321</v>
      </c>
      <c r="B1161" t="s">
        <v>1174</v>
      </c>
      <c r="C1161" t="s">
        <v>71</v>
      </c>
      <c r="D1161" s="184">
        <v>11.78</v>
      </c>
    </row>
    <row r="1162" spans="1:4" x14ac:dyDescent="0.25">
      <c r="A1162">
        <v>1318</v>
      </c>
      <c r="B1162" t="s">
        <v>1175</v>
      </c>
      <c r="C1162" t="s">
        <v>71</v>
      </c>
      <c r="D1162" s="184">
        <v>11.79</v>
      </c>
    </row>
    <row r="1163" spans="1:4" x14ac:dyDescent="0.25">
      <c r="A1163">
        <v>1322</v>
      </c>
      <c r="B1163" t="s">
        <v>1176</v>
      </c>
      <c r="C1163" t="s">
        <v>71</v>
      </c>
      <c r="D1163" s="184">
        <v>12.46</v>
      </c>
    </row>
    <row r="1164" spans="1:4" x14ac:dyDescent="0.25">
      <c r="A1164">
        <v>1323</v>
      </c>
      <c r="B1164" t="s">
        <v>1177</v>
      </c>
      <c r="C1164" t="s">
        <v>71</v>
      </c>
      <c r="D1164" s="184">
        <v>12.46</v>
      </c>
    </row>
    <row r="1165" spans="1:4" x14ac:dyDescent="0.25">
      <c r="A1165">
        <v>1319</v>
      </c>
      <c r="B1165" t="s">
        <v>1178</v>
      </c>
      <c r="C1165" t="s">
        <v>71</v>
      </c>
      <c r="D1165" s="184">
        <v>10.5</v>
      </c>
    </row>
    <row r="1166" spans="1:4" x14ac:dyDescent="0.25">
      <c r="A1166">
        <v>11026</v>
      </c>
      <c r="B1166" t="s">
        <v>1179</v>
      </c>
      <c r="C1166" t="s">
        <v>71</v>
      </c>
      <c r="D1166" s="184">
        <v>14.44</v>
      </c>
    </row>
    <row r="1167" spans="1:4" x14ac:dyDescent="0.25">
      <c r="A1167">
        <v>11027</v>
      </c>
      <c r="B1167" t="s">
        <v>1180</v>
      </c>
      <c r="C1167" t="s">
        <v>71</v>
      </c>
      <c r="D1167" s="184">
        <v>15.03</v>
      </c>
    </row>
    <row r="1168" spans="1:4" x14ac:dyDescent="0.25">
      <c r="A1168">
        <v>11046</v>
      </c>
      <c r="B1168" t="s">
        <v>1181</v>
      </c>
      <c r="C1168" t="s">
        <v>71</v>
      </c>
      <c r="D1168" s="184">
        <v>14.4</v>
      </c>
    </row>
    <row r="1169" spans="1:4" x14ac:dyDescent="0.25">
      <c r="A1169">
        <v>11047</v>
      </c>
      <c r="B1169" t="s">
        <v>1182</v>
      </c>
      <c r="C1169" t="s">
        <v>71</v>
      </c>
      <c r="D1169" s="184">
        <v>15.69</v>
      </c>
    </row>
    <row r="1170" spans="1:4" x14ac:dyDescent="0.25">
      <c r="A1170">
        <v>43668</v>
      </c>
      <c r="B1170" t="s">
        <v>1183</v>
      </c>
      <c r="C1170" t="s">
        <v>71</v>
      </c>
      <c r="D1170" s="184">
        <v>13.85</v>
      </c>
    </row>
    <row r="1171" spans="1:4" x14ac:dyDescent="0.25">
      <c r="A1171">
        <v>11049</v>
      </c>
      <c r="B1171" t="s">
        <v>1184</v>
      </c>
      <c r="C1171" t="s">
        <v>71</v>
      </c>
      <c r="D1171" s="184">
        <v>15</v>
      </c>
    </row>
    <row r="1172" spans="1:4" x14ac:dyDescent="0.25">
      <c r="A1172">
        <v>43106</v>
      </c>
      <c r="B1172" t="s">
        <v>1185</v>
      </c>
      <c r="C1172" t="s">
        <v>71</v>
      </c>
      <c r="D1172" s="184">
        <v>15.09</v>
      </c>
    </row>
    <row r="1173" spans="1:4" x14ac:dyDescent="0.25">
      <c r="A1173">
        <v>11051</v>
      </c>
      <c r="B1173" t="s">
        <v>1186</v>
      </c>
      <c r="C1173" t="s">
        <v>71</v>
      </c>
      <c r="D1173" s="184">
        <v>15.75</v>
      </c>
    </row>
    <row r="1174" spans="1:4" x14ac:dyDescent="0.25">
      <c r="A1174">
        <v>11061</v>
      </c>
      <c r="B1174" t="s">
        <v>1187</v>
      </c>
      <c r="C1174" t="s">
        <v>71</v>
      </c>
      <c r="D1174" s="184">
        <v>18.899999999999999</v>
      </c>
    </row>
    <row r="1175" spans="1:4" x14ac:dyDescent="0.25">
      <c r="A1175">
        <v>43667</v>
      </c>
      <c r="B1175" t="s">
        <v>1188</v>
      </c>
      <c r="C1175" t="s">
        <v>71</v>
      </c>
      <c r="D1175" s="184">
        <v>13.73</v>
      </c>
    </row>
    <row r="1176" spans="1:4" x14ac:dyDescent="0.25">
      <c r="A1176">
        <v>1333</v>
      </c>
      <c r="B1176" t="s">
        <v>1189</v>
      </c>
      <c r="C1176" t="s">
        <v>71</v>
      </c>
      <c r="D1176" s="184">
        <v>11.44</v>
      </c>
    </row>
    <row r="1177" spans="1:4" x14ac:dyDescent="0.25">
      <c r="A1177">
        <v>1330</v>
      </c>
      <c r="B1177" t="s">
        <v>1190</v>
      </c>
      <c r="C1177" t="s">
        <v>71</v>
      </c>
      <c r="D1177" s="184">
        <v>11.33</v>
      </c>
    </row>
    <row r="1178" spans="1:4" x14ac:dyDescent="0.25">
      <c r="A1178">
        <v>10957</v>
      </c>
      <c r="B1178" t="s">
        <v>1191</v>
      </c>
      <c r="C1178" t="s">
        <v>71</v>
      </c>
      <c r="D1178" s="184">
        <v>13.07</v>
      </c>
    </row>
    <row r="1179" spans="1:4" x14ac:dyDescent="0.25">
      <c r="A1179">
        <v>1332</v>
      </c>
      <c r="B1179" t="s">
        <v>1192</v>
      </c>
      <c r="C1179" t="s">
        <v>71</v>
      </c>
      <c r="D1179" s="184">
        <v>11.62</v>
      </c>
    </row>
    <row r="1180" spans="1:4" x14ac:dyDescent="0.25">
      <c r="A1180">
        <v>1334</v>
      </c>
      <c r="B1180" t="s">
        <v>1193</v>
      </c>
      <c r="C1180" t="s">
        <v>71</v>
      </c>
      <c r="D1180" s="184">
        <v>12.88</v>
      </c>
    </row>
    <row r="1181" spans="1:4" x14ac:dyDescent="0.25">
      <c r="A1181">
        <v>1335</v>
      </c>
      <c r="B1181" t="s">
        <v>1194</v>
      </c>
      <c r="C1181" t="s">
        <v>71</v>
      </c>
      <c r="D1181" s="184">
        <v>13.31</v>
      </c>
    </row>
    <row r="1182" spans="1:4" x14ac:dyDescent="0.25">
      <c r="A1182">
        <v>40425</v>
      </c>
      <c r="B1182" t="s">
        <v>1195</v>
      </c>
      <c r="C1182" t="s">
        <v>71</v>
      </c>
      <c r="D1182" s="184">
        <v>11.4</v>
      </c>
    </row>
    <row r="1183" spans="1:4" x14ac:dyDescent="0.25">
      <c r="A1183">
        <v>1337</v>
      </c>
      <c r="B1183" t="s">
        <v>1196</v>
      </c>
      <c r="C1183" t="s">
        <v>71</v>
      </c>
      <c r="D1183" s="184">
        <v>13.07</v>
      </c>
    </row>
    <row r="1184" spans="1:4" x14ac:dyDescent="0.25">
      <c r="A1184">
        <v>1338</v>
      </c>
      <c r="B1184" t="s">
        <v>1197</v>
      </c>
      <c r="C1184" t="s">
        <v>15</v>
      </c>
      <c r="D1184" s="184">
        <v>46.07</v>
      </c>
    </row>
    <row r="1185" spans="1:4" x14ac:dyDescent="0.25">
      <c r="A1185">
        <v>1340</v>
      </c>
      <c r="B1185" t="s">
        <v>1198</v>
      </c>
      <c r="C1185" t="s">
        <v>15</v>
      </c>
      <c r="D1185" s="184">
        <v>53.26</v>
      </c>
    </row>
    <row r="1186" spans="1:4" x14ac:dyDescent="0.25">
      <c r="A1186">
        <v>1341</v>
      </c>
      <c r="B1186" t="s">
        <v>1199</v>
      </c>
      <c r="C1186" t="s">
        <v>15</v>
      </c>
      <c r="D1186" s="184">
        <v>51.3</v>
      </c>
    </row>
    <row r="1187" spans="1:4" x14ac:dyDescent="0.25">
      <c r="A1187">
        <v>34659</v>
      </c>
      <c r="B1187" t="s">
        <v>1200</v>
      </c>
      <c r="C1187" t="s">
        <v>15</v>
      </c>
      <c r="D1187" s="184">
        <v>50.44</v>
      </c>
    </row>
    <row r="1188" spans="1:4" x14ac:dyDescent="0.25">
      <c r="A1188">
        <v>34514</v>
      </c>
      <c r="B1188" t="s">
        <v>1201</v>
      </c>
      <c r="C1188" t="s">
        <v>15</v>
      </c>
      <c r="D1188" s="184">
        <v>55.87</v>
      </c>
    </row>
    <row r="1189" spans="1:4" x14ac:dyDescent="0.25">
      <c r="A1189">
        <v>34660</v>
      </c>
      <c r="B1189" t="s">
        <v>1202</v>
      </c>
      <c r="C1189" t="s">
        <v>15</v>
      </c>
      <c r="D1189" s="184">
        <v>70.900000000000006</v>
      </c>
    </row>
    <row r="1190" spans="1:4" x14ac:dyDescent="0.25">
      <c r="A1190">
        <v>34661</v>
      </c>
      <c r="B1190" t="s">
        <v>1203</v>
      </c>
      <c r="C1190" t="s">
        <v>15</v>
      </c>
      <c r="D1190" s="184">
        <v>101.84</v>
      </c>
    </row>
    <row r="1191" spans="1:4" x14ac:dyDescent="0.25">
      <c r="A1191">
        <v>34667</v>
      </c>
      <c r="B1191" t="s">
        <v>1204</v>
      </c>
      <c r="C1191" t="s">
        <v>15</v>
      </c>
      <c r="D1191" s="184">
        <v>36.880000000000003</v>
      </c>
    </row>
    <row r="1192" spans="1:4" x14ac:dyDescent="0.25">
      <c r="A1192">
        <v>34668</v>
      </c>
      <c r="B1192" t="s">
        <v>1205</v>
      </c>
      <c r="C1192" t="s">
        <v>15</v>
      </c>
      <c r="D1192" s="184">
        <v>48.19</v>
      </c>
    </row>
    <row r="1193" spans="1:4" x14ac:dyDescent="0.25">
      <c r="A1193">
        <v>34741</v>
      </c>
      <c r="B1193" t="s">
        <v>1206</v>
      </c>
      <c r="C1193" t="s">
        <v>15</v>
      </c>
      <c r="D1193" s="184">
        <v>53.02</v>
      </c>
    </row>
    <row r="1194" spans="1:4" x14ac:dyDescent="0.25">
      <c r="A1194">
        <v>34664</v>
      </c>
      <c r="B1194" t="s">
        <v>1207</v>
      </c>
      <c r="C1194" t="s">
        <v>15</v>
      </c>
      <c r="D1194" s="184">
        <v>57.86</v>
      </c>
    </row>
    <row r="1195" spans="1:4" x14ac:dyDescent="0.25">
      <c r="A1195">
        <v>34665</v>
      </c>
      <c r="B1195" t="s">
        <v>1208</v>
      </c>
      <c r="C1195" t="s">
        <v>15</v>
      </c>
      <c r="D1195" s="184">
        <v>71.83</v>
      </c>
    </row>
    <row r="1196" spans="1:4" x14ac:dyDescent="0.25">
      <c r="A1196">
        <v>34666</v>
      </c>
      <c r="B1196" t="s">
        <v>1209</v>
      </c>
      <c r="C1196" t="s">
        <v>15</v>
      </c>
      <c r="D1196" s="184">
        <v>108.5</v>
      </c>
    </row>
    <row r="1197" spans="1:4" x14ac:dyDescent="0.25">
      <c r="A1197">
        <v>34669</v>
      </c>
      <c r="B1197" t="s">
        <v>1210</v>
      </c>
      <c r="C1197" t="s">
        <v>15</v>
      </c>
      <c r="D1197" s="184">
        <v>39.78</v>
      </c>
    </row>
    <row r="1198" spans="1:4" x14ac:dyDescent="0.25">
      <c r="A1198">
        <v>34670</v>
      </c>
      <c r="B1198" t="s">
        <v>1211</v>
      </c>
      <c r="C1198" t="s">
        <v>15</v>
      </c>
      <c r="D1198" s="184">
        <v>48.66</v>
      </c>
    </row>
    <row r="1199" spans="1:4" x14ac:dyDescent="0.25">
      <c r="A1199">
        <v>34671</v>
      </c>
      <c r="B1199" t="s">
        <v>1212</v>
      </c>
      <c r="C1199" t="s">
        <v>15</v>
      </c>
      <c r="D1199" s="184">
        <v>40.61</v>
      </c>
    </row>
    <row r="1200" spans="1:4" x14ac:dyDescent="0.25">
      <c r="A1200">
        <v>34672</v>
      </c>
      <c r="B1200" t="s">
        <v>1213</v>
      </c>
      <c r="C1200" t="s">
        <v>15</v>
      </c>
      <c r="D1200" s="184">
        <v>42.83</v>
      </c>
    </row>
    <row r="1201" spans="1:4" x14ac:dyDescent="0.25">
      <c r="A1201">
        <v>34673</v>
      </c>
      <c r="B1201" t="s">
        <v>1214</v>
      </c>
      <c r="C1201" t="s">
        <v>15</v>
      </c>
      <c r="D1201" s="184">
        <v>52.26</v>
      </c>
    </row>
    <row r="1202" spans="1:4" x14ac:dyDescent="0.25">
      <c r="A1202">
        <v>34674</v>
      </c>
      <c r="B1202" t="s">
        <v>1215</v>
      </c>
      <c r="C1202" t="s">
        <v>15</v>
      </c>
      <c r="D1202" s="184">
        <v>69.48</v>
      </c>
    </row>
    <row r="1203" spans="1:4" x14ac:dyDescent="0.25">
      <c r="A1203">
        <v>34675</v>
      </c>
      <c r="B1203" t="s">
        <v>1216</v>
      </c>
      <c r="C1203" t="s">
        <v>15</v>
      </c>
      <c r="D1203" s="184">
        <v>84.7</v>
      </c>
    </row>
    <row r="1204" spans="1:4" x14ac:dyDescent="0.25">
      <c r="A1204">
        <v>34676</v>
      </c>
      <c r="B1204" t="s">
        <v>1217</v>
      </c>
      <c r="C1204" t="s">
        <v>15</v>
      </c>
      <c r="D1204" s="184">
        <v>24.38</v>
      </c>
    </row>
    <row r="1205" spans="1:4" x14ac:dyDescent="0.25">
      <c r="A1205">
        <v>34677</v>
      </c>
      <c r="B1205" t="s">
        <v>1218</v>
      </c>
      <c r="C1205" t="s">
        <v>15</v>
      </c>
      <c r="D1205" s="184">
        <v>32.78</v>
      </c>
    </row>
    <row r="1206" spans="1:4" x14ac:dyDescent="0.25">
      <c r="A1206">
        <v>43126</v>
      </c>
      <c r="B1206" t="s">
        <v>1219</v>
      </c>
      <c r="C1206" t="s">
        <v>15</v>
      </c>
      <c r="D1206" s="184">
        <v>113.76</v>
      </c>
    </row>
    <row r="1207" spans="1:4" x14ac:dyDescent="0.25">
      <c r="A1207">
        <v>43124</v>
      </c>
      <c r="B1207" t="s">
        <v>1220</v>
      </c>
      <c r="C1207" t="s">
        <v>15</v>
      </c>
      <c r="D1207" s="184">
        <v>132.83000000000001</v>
      </c>
    </row>
    <row r="1208" spans="1:4" x14ac:dyDescent="0.25">
      <c r="A1208">
        <v>43125</v>
      </c>
      <c r="B1208" t="s">
        <v>1221</v>
      </c>
      <c r="C1208" t="s">
        <v>15</v>
      </c>
      <c r="D1208" s="184">
        <v>172.26</v>
      </c>
    </row>
    <row r="1209" spans="1:4" x14ac:dyDescent="0.25">
      <c r="A1209">
        <v>40623</v>
      </c>
      <c r="B1209" t="s">
        <v>1222</v>
      </c>
      <c r="C1209" t="s">
        <v>463</v>
      </c>
      <c r="D1209" s="184">
        <v>127.23</v>
      </c>
    </row>
    <row r="1210" spans="1:4" x14ac:dyDescent="0.25">
      <c r="A1210">
        <v>43701</v>
      </c>
      <c r="B1210" t="s">
        <v>1223</v>
      </c>
      <c r="C1210" t="s">
        <v>71</v>
      </c>
      <c r="D1210" s="184">
        <v>47.83</v>
      </c>
    </row>
    <row r="1211" spans="1:4" x14ac:dyDescent="0.25">
      <c r="A1211">
        <v>1345</v>
      </c>
      <c r="B1211" t="s">
        <v>1224</v>
      </c>
      <c r="C1211" t="s">
        <v>15</v>
      </c>
      <c r="D1211" s="184">
        <v>109.96</v>
      </c>
    </row>
    <row r="1212" spans="1:4" x14ac:dyDescent="0.25">
      <c r="A1212">
        <v>1346</v>
      </c>
      <c r="B1212" t="s">
        <v>1225</v>
      </c>
      <c r="C1212" t="s">
        <v>15</v>
      </c>
      <c r="D1212" s="184">
        <v>63.96</v>
      </c>
    </row>
    <row r="1213" spans="1:4" x14ac:dyDescent="0.25">
      <c r="A1213">
        <v>1347</v>
      </c>
      <c r="B1213" t="s">
        <v>1226</v>
      </c>
      <c r="C1213" t="s">
        <v>15</v>
      </c>
      <c r="D1213" s="184">
        <v>79.25</v>
      </c>
    </row>
    <row r="1214" spans="1:4" x14ac:dyDescent="0.25">
      <c r="A1214">
        <v>43678</v>
      </c>
      <c r="B1214" t="s">
        <v>1227</v>
      </c>
      <c r="C1214" t="s">
        <v>15</v>
      </c>
      <c r="D1214" s="184">
        <v>91.93</v>
      </c>
    </row>
    <row r="1215" spans="1:4" x14ac:dyDescent="0.25">
      <c r="A1215">
        <v>43680</v>
      </c>
      <c r="B1215" t="s">
        <v>1228</v>
      </c>
      <c r="C1215" t="s">
        <v>15</v>
      </c>
      <c r="D1215" s="184">
        <v>132.44</v>
      </c>
    </row>
    <row r="1216" spans="1:4" x14ac:dyDescent="0.25">
      <c r="A1216">
        <v>43679</v>
      </c>
      <c r="B1216" t="s">
        <v>1229</v>
      </c>
      <c r="C1216" t="s">
        <v>15</v>
      </c>
      <c r="D1216" s="184">
        <v>46.48</v>
      </c>
    </row>
    <row r="1217" spans="1:4" x14ac:dyDescent="0.25">
      <c r="A1217">
        <v>1355</v>
      </c>
      <c r="B1217" t="s">
        <v>1230</v>
      </c>
      <c r="C1217" t="s">
        <v>15</v>
      </c>
      <c r="D1217" s="184">
        <v>52.89</v>
      </c>
    </row>
    <row r="1218" spans="1:4" x14ac:dyDescent="0.25">
      <c r="A1218">
        <v>1358</v>
      </c>
      <c r="B1218" t="s">
        <v>1231</v>
      </c>
      <c r="C1218" t="s">
        <v>15</v>
      </c>
      <c r="D1218" s="184">
        <v>64.930000000000007</v>
      </c>
    </row>
    <row r="1219" spans="1:4" x14ac:dyDescent="0.25">
      <c r="A1219">
        <v>43681</v>
      </c>
      <c r="B1219" t="s">
        <v>1232</v>
      </c>
      <c r="C1219" t="s">
        <v>15</v>
      </c>
      <c r="D1219" s="184">
        <v>40.909999999999997</v>
      </c>
    </row>
    <row r="1220" spans="1:4" x14ac:dyDescent="0.25">
      <c r="A1220">
        <v>43677</v>
      </c>
      <c r="B1220" t="s">
        <v>1233</v>
      </c>
      <c r="C1220" t="s">
        <v>15</v>
      </c>
      <c r="D1220" s="184">
        <v>80.56</v>
      </c>
    </row>
    <row r="1221" spans="1:4" x14ac:dyDescent="0.25">
      <c r="A1221">
        <v>43682</v>
      </c>
      <c r="B1221" t="s">
        <v>1234</v>
      </c>
      <c r="C1221" t="s">
        <v>15</v>
      </c>
      <c r="D1221" s="184">
        <v>24.7</v>
      </c>
    </row>
    <row r="1222" spans="1:4" x14ac:dyDescent="0.25">
      <c r="A1222">
        <v>20971</v>
      </c>
      <c r="B1222" t="s">
        <v>1235</v>
      </c>
      <c r="C1222" t="s">
        <v>10</v>
      </c>
      <c r="D1222" s="184">
        <v>14.8</v>
      </c>
    </row>
    <row r="1223" spans="1:4" x14ac:dyDescent="0.25">
      <c r="A1223">
        <v>13279</v>
      </c>
      <c r="B1223" t="s">
        <v>1236</v>
      </c>
      <c r="C1223" t="s">
        <v>71</v>
      </c>
      <c r="D1223" s="184">
        <v>23.62</v>
      </c>
    </row>
    <row r="1224" spans="1:4" x14ac:dyDescent="0.25">
      <c r="A1224">
        <v>11977</v>
      </c>
      <c r="B1224" t="s">
        <v>1237</v>
      </c>
      <c r="C1224" t="s">
        <v>10</v>
      </c>
      <c r="D1224" s="184">
        <v>12.24</v>
      </c>
    </row>
    <row r="1225" spans="1:4" x14ac:dyDescent="0.25">
      <c r="A1225">
        <v>11975</v>
      </c>
      <c r="B1225" t="s">
        <v>1238</v>
      </c>
      <c r="C1225" t="s">
        <v>10</v>
      </c>
      <c r="D1225" s="184">
        <v>26.82</v>
      </c>
    </row>
    <row r="1226" spans="1:4" x14ac:dyDescent="0.25">
      <c r="A1226">
        <v>39746</v>
      </c>
      <c r="B1226" t="s">
        <v>1239</v>
      </c>
      <c r="C1226" t="s">
        <v>10</v>
      </c>
      <c r="D1226" s="184">
        <v>298.49</v>
      </c>
    </row>
    <row r="1227" spans="1:4" x14ac:dyDescent="0.25">
      <c r="A1227">
        <v>11976</v>
      </c>
      <c r="B1227" t="s">
        <v>1240</v>
      </c>
      <c r="C1227" t="s">
        <v>10</v>
      </c>
      <c r="D1227" s="184">
        <v>1.37</v>
      </c>
    </row>
    <row r="1228" spans="1:4" x14ac:dyDescent="0.25">
      <c r="A1228">
        <v>1368</v>
      </c>
      <c r="B1228" t="s">
        <v>1241</v>
      </c>
      <c r="C1228" t="s">
        <v>10</v>
      </c>
      <c r="D1228" s="184">
        <v>74.7</v>
      </c>
    </row>
    <row r="1229" spans="1:4" x14ac:dyDescent="0.25">
      <c r="A1229">
        <v>1367</v>
      </c>
      <c r="B1229" t="s">
        <v>1242</v>
      </c>
      <c r="C1229" t="s">
        <v>10</v>
      </c>
      <c r="D1229" s="184">
        <v>241.63</v>
      </c>
    </row>
    <row r="1230" spans="1:4" x14ac:dyDescent="0.25">
      <c r="A1230">
        <v>41899</v>
      </c>
      <c r="B1230" t="s">
        <v>1243</v>
      </c>
      <c r="C1230" t="s">
        <v>1149</v>
      </c>
      <c r="D1230" s="66">
        <v>5278.23</v>
      </c>
    </row>
    <row r="1231" spans="1:4" x14ac:dyDescent="0.25">
      <c r="A1231">
        <v>1380</v>
      </c>
      <c r="B1231" t="s">
        <v>1244</v>
      </c>
      <c r="C1231" t="s">
        <v>71</v>
      </c>
      <c r="D1231" s="184">
        <v>2.2599999999999998</v>
      </c>
    </row>
    <row r="1232" spans="1:4" x14ac:dyDescent="0.25">
      <c r="A1232">
        <v>1375</v>
      </c>
      <c r="B1232" t="s">
        <v>1245</v>
      </c>
      <c r="C1232" t="s">
        <v>71</v>
      </c>
      <c r="D1232" s="184">
        <v>12.86</v>
      </c>
    </row>
    <row r="1233" spans="1:4" x14ac:dyDescent="0.25">
      <c r="A1233">
        <v>1379</v>
      </c>
      <c r="B1233" t="s">
        <v>1246</v>
      </c>
      <c r="C1233" t="s">
        <v>71</v>
      </c>
      <c r="D1233" s="184">
        <v>0.72</v>
      </c>
    </row>
    <row r="1234" spans="1:4" x14ac:dyDescent="0.25">
      <c r="A1234">
        <v>13284</v>
      </c>
      <c r="B1234" t="s">
        <v>1247</v>
      </c>
      <c r="C1234" t="s">
        <v>71</v>
      </c>
      <c r="D1234" s="184">
        <v>0.72</v>
      </c>
    </row>
    <row r="1235" spans="1:4" x14ac:dyDescent="0.25">
      <c r="A1235">
        <v>44528</v>
      </c>
      <c r="B1235" t="s">
        <v>1248</v>
      </c>
      <c r="C1235" t="s">
        <v>71</v>
      </c>
      <c r="D1235" s="184">
        <v>2.71</v>
      </c>
    </row>
    <row r="1236" spans="1:4" x14ac:dyDescent="0.25">
      <c r="A1236">
        <v>34753</v>
      </c>
      <c r="B1236" t="s">
        <v>1249</v>
      </c>
      <c r="C1236" t="s">
        <v>71</v>
      </c>
      <c r="D1236" s="184">
        <v>0.79</v>
      </c>
    </row>
    <row r="1237" spans="1:4" x14ac:dyDescent="0.25">
      <c r="A1237">
        <v>420</v>
      </c>
      <c r="B1237" t="s">
        <v>1250</v>
      </c>
      <c r="C1237" t="s">
        <v>10</v>
      </c>
      <c r="D1237" s="184">
        <v>36.270000000000003</v>
      </c>
    </row>
    <row r="1238" spans="1:4" x14ac:dyDescent="0.25">
      <c r="A1238">
        <v>12327</v>
      </c>
      <c r="B1238" t="s">
        <v>1251</v>
      </c>
      <c r="C1238" t="s">
        <v>10</v>
      </c>
      <c r="D1238" s="184">
        <v>43.21</v>
      </c>
    </row>
    <row r="1239" spans="1:4" x14ac:dyDescent="0.25">
      <c r="A1239">
        <v>36148</v>
      </c>
      <c r="B1239" t="s">
        <v>1252</v>
      </c>
      <c r="C1239" t="s">
        <v>10</v>
      </c>
      <c r="D1239" s="184">
        <v>96</v>
      </c>
    </row>
    <row r="1240" spans="1:4" x14ac:dyDescent="0.25">
      <c r="A1240">
        <v>12329</v>
      </c>
      <c r="B1240" t="s">
        <v>1253</v>
      </c>
      <c r="C1240" t="s">
        <v>71</v>
      </c>
      <c r="D1240" s="184">
        <v>127.86</v>
      </c>
    </row>
    <row r="1241" spans="1:4" x14ac:dyDescent="0.25">
      <c r="A1241">
        <v>1339</v>
      </c>
      <c r="B1241" t="s">
        <v>1254</v>
      </c>
      <c r="C1241" t="s">
        <v>71</v>
      </c>
      <c r="D1241" s="184">
        <v>46.19</v>
      </c>
    </row>
    <row r="1242" spans="1:4" x14ac:dyDescent="0.25">
      <c r="A1242">
        <v>44396</v>
      </c>
      <c r="B1242" t="s">
        <v>1255</v>
      </c>
      <c r="C1242" t="s">
        <v>71</v>
      </c>
      <c r="D1242" s="184">
        <v>17.29</v>
      </c>
    </row>
    <row r="1243" spans="1:4" x14ac:dyDescent="0.25">
      <c r="A1243">
        <v>44327</v>
      </c>
      <c r="B1243" t="s">
        <v>1256</v>
      </c>
      <c r="C1243" t="s">
        <v>73</v>
      </c>
      <c r="D1243" s="184">
        <v>58.8</v>
      </c>
    </row>
    <row r="1244" spans="1:4" x14ac:dyDescent="0.25">
      <c r="A1244">
        <v>37418</v>
      </c>
      <c r="B1244" t="s">
        <v>1257</v>
      </c>
      <c r="C1244" t="s">
        <v>10</v>
      </c>
      <c r="D1244" s="184">
        <v>19.899999999999999</v>
      </c>
    </row>
    <row r="1245" spans="1:4" x14ac:dyDescent="0.25">
      <c r="A1245">
        <v>37419</v>
      </c>
      <c r="B1245" t="s">
        <v>1258</v>
      </c>
      <c r="C1245" t="s">
        <v>10</v>
      </c>
      <c r="D1245" s="184">
        <v>20.43</v>
      </c>
    </row>
    <row r="1246" spans="1:4" x14ac:dyDescent="0.25">
      <c r="A1246">
        <v>1427</v>
      </c>
      <c r="B1246" t="s">
        <v>1259</v>
      </c>
      <c r="C1246" t="s">
        <v>10</v>
      </c>
      <c r="D1246" s="184">
        <v>24.08</v>
      </c>
    </row>
    <row r="1247" spans="1:4" x14ac:dyDescent="0.25">
      <c r="A1247">
        <v>1402</v>
      </c>
      <c r="B1247" t="s">
        <v>1260</v>
      </c>
      <c r="C1247" t="s">
        <v>10</v>
      </c>
      <c r="D1247" s="184">
        <v>8.33</v>
      </c>
    </row>
    <row r="1248" spans="1:4" x14ac:dyDescent="0.25">
      <c r="A1248">
        <v>1420</v>
      </c>
      <c r="B1248" t="s">
        <v>1261</v>
      </c>
      <c r="C1248" t="s">
        <v>10</v>
      </c>
      <c r="D1248" s="184">
        <v>10.72</v>
      </c>
    </row>
    <row r="1249" spans="1:4" x14ac:dyDescent="0.25">
      <c r="A1249">
        <v>1419</v>
      </c>
      <c r="B1249" t="s">
        <v>1262</v>
      </c>
      <c r="C1249" t="s">
        <v>10</v>
      </c>
      <c r="D1249" s="184">
        <v>12.94</v>
      </c>
    </row>
    <row r="1250" spans="1:4" x14ac:dyDescent="0.25">
      <c r="A1250">
        <v>1414</v>
      </c>
      <c r="B1250" t="s">
        <v>1263</v>
      </c>
      <c r="C1250" t="s">
        <v>10</v>
      </c>
      <c r="D1250" s="184">
        <v>12.66</v>
      </c>
    </row>
    <row r="1251" spans="1:4" x14ac:dyDescent="0.25">
      <c r="A1251">
        <v>1413</v>
      </c>
      <c r="B1251" t="s">
        <v>1264</v>
      </c>
      <c r="C1251" t="s">
        <v>10</v>
      </c>
      <c r="D1251" s="184">
        <v>18.7</v>
      </c>
    </row>
    <row r="1252" spans="1:4" x14ac:dyDescent="0.25">
      <c r="A1252">
        <v>1412</v>
      </c>
      <c r="B1252" t="s">
        <v>1265</v>
      </c>
      <c r="C1252" t="s">
        <v>10</v>
      </c>
      <c r="D1252" s="184">
        <v>15.85</v>
      </c>
    </row>
    <row r="1253" spans="1:4" x14ac:dyDescent="0.25">
      <c r="A1253">
        <v>1411</v>
      </c>
      <c r="B1253" t="s">
        <v>1266</v>
      </c>
      <c r="C1253" t="s">
        <v>10</v>
      </c>
      <c r="D1253" s="184">
        <v>28.83</v>
      </c>
    </row>
    <row r="1254" spans="1:4" x14ac:dyDescent="0.25">
      <c r="A1254">
        <v>1406</v>
      </c>
      <c r="B1254" t="s">
        <v>1267</v>
      </c>
      <c r="C1254" t="s">
        <v>10</v>
      </c>
      <c r="D1254" s="184">
        <v>19.12</v>
      </c>
    </row>
    <row r="1255" spans="1:4" x14ac:dyDescent="0.25">
      <c r="A1255">
        <v>1407</v>
      </c>
      <c r="B1255" t="s">
        <v>1268</v>
      </c>
      <c r="C1255" t="s">
        <v>10</v>
      </c>
      <c r="D1255" s="184">
        <v>23.84</v>
      </c>
    </row>
    <row r="1256" spans="1:4" x14ac:dyDescent="0.25">
      <c r="A1256">
        <v>1404</v>
      </c>
      <c r="B1256" t="s">
        <v>1269</v>
      </c>
      <c r="C1256" t="s">
        <v>10</v>
      </c>
      <c r="D1256" s="184">
        <v>25.35</v>
      </c>
    </row>
    <row r="1257" spans="1:4" x14ac:dyDescent="0.25">
      <c r="A1257">
        <v>11281</v>
      </c>
      <c r="B1257" t="s">
        <v>1270</v>
      </c>
      <c r="C1257" t="s">
        <v>10</v>
      </c>
      <c r="D1257" s="66">
        <v>11249</v>
      </c>
    </row>
    <row r="1258" spans="1:4" x14ac:dyDescent="0.25">
      <c r="A1258">
        <v>1442</v>
      </c>
      <c r="B1258" t="s">
        <v>1271</v>
      </c>
      <c r="C1258" t="s">
        <v>10</v>
      </c>
      <c r="D1258" s="66">
        <v>9443.4500000000007</v>
      </c>
    </row>
    <row r="1259" spans="1:4" x14ac:dyDescent="0.25">
      <c r="A1259">
        <v>13457</v>
      </c>
      <c r="B1259" t="s">
        <v>1272</v>
      </c>
      <c r="C1259" t="s">
        <v>10</v>
      </c>
      <c r="D1259" s="66">
        <v>8151.44</v>
      </c>
    </row>
    <row r="1260" spans="1:4" x14ac:dyDescent="0.25">
      <c r="A1260">
        <v>40699</v>
      </c>
      <c r="B1260" t="s">
        <v>1273</v>
      </c>
      <c r="C1260" t="s">
        <v>10</v>
      </c>
      <c r="D1260" s="66">
        <v>6301.38</v>
      </c>
    </row>
    <row r="1261" spans="1:4" x14ac:dyDescent="0.25">
      <c r="A1261">
        <v>40701</v>
      </c>
      <c r="B1261" t="s">
        <v>1274</v>
      </c>
      <c r="C1261" t="s">
        <v>10</v>
      </c>
      <c r="D1261" s="66">
        <v>111417.01</v>
      </c>
    </row>
    <row r="1262" spans="1:4" x14ac:dyDescent="0.25">
      <c r="A1262">
        <v>40700</v>
      </c>
      <c r="B1262" t="s">
        <v>1275</v>
      </c>
      <c r="C1262" t="s">
        <v>10</v>
      </c>
      <c r="D1262" s="66">
        <v>14668.79</v>
      </c>
    </row>
    <row r="1263" spans="1:4" x14ac:dyDescent="0.25">
      <c r="A1263">
        <v>13458</v>
      </c>
      <c r="B1263" t="s">
        <v>1276</v>
      </c>
      <c r="C1263" t="s">
        <v>10</v>
      </c>
      <c r="D1263" s="66">
        <v>13938.97</v>
      </c>
    </row>
    <row r="1264" spans="1:4" x14ac:dyDescent="0.25">
      <c r="A1264">
        <v>11134</v>
      </c>
      <c r="B1264" t="s">
        <v>1277</v>
      </c>
      <c r="C1264" t="s">
        <v>15</v>
      </c>
      <c r="D1264" s="184">
        <v>91.12</v>
      </c>
    </row>
    <row r="1265" spans="1:4" x14ac:dyDescent="0.25">
      <c r="A1265">
        <v>11135</v>
      </c>
      <c r="B1265" t="s">
        <v>1278</v>
      </c>
      <c r="C1265" t="s">
        <v>15</v>
      </c>
      <c r="D1265" s="184">
        <v>98.38</v>
      </c>
    </row>
    <row r="1266" spans="1:4" x14ac:dyDescent="0.25">
      <c r="A1266">
        <v>11136</v>
      </c>
      <c r="B1266" t="s">
        <v>1279</v>
      </c>
      <c r="C1266" t="s">
        <v>15</v>
      </c>
      <c r="D1266" s="184">
        <v>112.65</v>
      </c>
    </row>
    <row r="1267" spans="1:4" x14ac:dyDescent="0.25">
      <c r="A1267">
        <v>34743</v>
      </c>
      <c r="B1267" t="s">
        <v>1280</v>
      </c>
      <c r="C1267" t="s">
        <v>15</v>
      </c>
      <c r="D1267" s="184">
        <v>135.91999999999999</v>
      </c>
    </row>
    <row r="1268" spans="1:4" x14ac:dyDescent="0.25">
      <c r="A1268">
        <v>11137</v>
      </c>
      <c r="B1268" t="s">
        <v>1281</v>
      </c>
      <c r="C1268" t="s">
        <v>15</v>
      </c>
      <c r="D1268" s="184">
        <v>154.37</v>
      </c>
    </row>
    <row r="1269" spans="1:4" x14ac:dyDescent="0.25">
      <c r="A1269">
        <v>34745</v>
      </c>
      <c r="B1269" t="s">
        <v>1282</v>
      </c>
      <c r="C1269" t="s">
        <v>15</v>
      </c>
      <c r="D1269" s="184">
        <v>183.58</v>
      </c>
    </row>
    <row r="1270" spans="1:4" x14ac:dyDescent="0.25">
      <c r="A1270">
        <v>34746</v>
      </c>
      <c r="B1270" t="s">
        <v>1283</v>
      </c>
      <c r="C1270" t="s">
        <v>15</v>
      </c>
      <c r="D1270" s="184">
        <v>50.06</v>
      </c>
    </row>
    <row r="1271" spans="1:4" x14ac:dyDescent="0.25">
      <c r="A1271">
        <v>1360</v>
      </c>
      <c r="B1271" t="s">
        <v>1284</v>
      </c>
      <c r="C1271" t="s">
        <v>15</v>
      </c>
      <c r="D1271" s="184">
        <v>58.41</v>
      </c>
    </row>
    <row r="1272" spans="1:4" x14ac:dyDescent="0.25">
      <c r="A1272">
        <v>36524</v>
      </c>
      <c r="B1272" t="s">
        <v>1285</v>
      </c>
      <c r="C1272" t="s">
        <v>10</v>
      </c>
      <c r="D1272" s="66">
        <v>153599.12</v>
      </c>
    </row>
    <row r="1273" spans="1:4" x14ac:dyDescent="0.25">
      <c r="A1273">
        <v>36526</v>
      </c>
      <c r="B1273" t="s">
        <v>1286</v>
      </c>
      <c r="C1273" t="s">
        <v>10</v>
      </c>
      <c r="D1273" s="66">
        <v>123776.43</v>
      </c>
    </row>
    <row r="1274" spans="1:4" x14ac:dyDescent="0.25">
      <c r="A1274">
        <v>36523</v>
      </c>
      <c r="B1274" t="s">
        <v>1287</v>
      </c>
      <c r="C1274" t="s">
        <v>10</v>
      </c>
      <c r="D1274" s="66">
        <v>264988.63</v>
      </c>
    </row>
    <row r="1275" spans="1:4" x14ac:dyDescent="0.25">
      <c r="A1275">
        <v>36527</v>
      </c>
      <c r="B1275" t="s">
        <v>1288</v>
      </c>
      <c r="C1275" t="s">
        <v>10</v>
      </c>
      <c r="D1275" s="66">
        <v>287832.24</v>
      </c>
    </row>
    <row r="1276" spans="1:4" x14ac:dyDescent="0.25">
      <c r="A1276">
        <v>13803</v>
      </c>
      <c r="B1276" t="s">
        <v>1289</v>
      </c>
      <c r="C1276" t="s">
        <v>10</v>
      </c>
      <c r="D1276" s="66">
        <v>104077.63</v>
      </c>
    </row>
    <row r="1277" spans="1:4" x14ac:dyDescent="0.25">
      <c r="A1277">
        <v>38642</v>
      </c>
      <c r="B1277" t="s">
        <v>1290</v>
      </c>
      <c r="C1277" t="s">
        <v>10</v>
      </c>
      <c r="D1277" s="66">
        <v>67014.73</v>
      </c>
    </row>
    <row r="1278" spans="1:4" x14ac:dyDescent="0.25">
      <c r="A1278">
        <v>36522</v>
      </c>
      <c r="B1278" t="s">
        <v>1291</v>
      </c>
      <c r="C1278" t="s">
        <v>10</v>
      </c>
      <c r="D1278" s="66">
        <v>77937.33</v>
      </c>
    </row>
    <row r="1279" spans="1:4" x14ac:dyDescent="0.25">
      <c r="A1279">
        <v>36525</v>
      </c>
      <c r="B1279" t="s">
        <v>1292</v>
      </c>
      <c r="C1279" t="s">
        <v>10</v>
      </c>
      <c r="D1279" s="66">
        <v>104376.29</v>
      </c>
    </row>
    <row r="1280" spans="1:4" x14ac:dyDescent="0.25">
      <c r="A1280">
        <v>34348</v>
      </c>
      <c r="B1280" t="s">
        <v>1293</v>
      </c>
      <c r="C1280" t="s">
        <v>20</v>
      </c>
      <c r="D1280" s="184">
        <v>20.95</v>
      </c>
    </row>
    <row r="1281" spans="1:4" x14ac:dyDescent="0.25">
      <c r="A1281">
        <v>34347</v>
      </c>
      <c r="B1281" t="s">
        <v>1294</v>
      </c>
      <c r="C1281" t="s">
        <v>20</v>
      </c>
      <c r="D1281" s="184">
        <v>14.97</v>
      </c>
    </row>
    <row r="1282" spans="1:4" x14ac:dyDescent="0.25">
      <c r="A1282">
        <v>11146</v>
      </c>
      <c r="B1282" t="s">
        <v>1295</v>
      </c>
      <c r="C1282" t="s">
        <v>183</v>
      </c>
      <c r="D1282" s="184">
        <v>585.13</v>
      </c>
    </row>
    <row r="1283" spans="1:4" x14ac:dyDescent="0.25">
      <c r="A1283">
        <v>11147</v>
      </c>
      <c r="B1283" t="s">
        <v>1296</v>
      </c>
      <c r="C1283" t="s">
        <v>183</v>
      </c>
      <c r="D1283" s="184">
        <v>608.03</v>
      </c>
    </row>
    <row r="1284" spans="1:4" x14ac:dyDescent="0.25">
      <c r="A1284">
        <v>34872</v>
      </c>
      <c r="B1284" t="s">
        <v>1297</v>
      </c>
      <c r="C1284" t="s">
        <v>183</v>
      </c>
      <c r="D1284" s="184">
        <v>614.85</v>
      </c>
    </row>
    <row r="1285" spans="1:4" x14ac:dyDescent="0.25">
      <c r="A1285">
        <v>34491</v>
      </c>
      <c r="B1285" t="s">
        <v>1298</v>
      </c>
      <c r="C1285" t="s">
        <v>183</v>
      </c>
      <c r="D1285" s="184">
        <v>632.66999999999996</v>
      </c>
    </row>
    <row r="1286" spans="1:4" x14ac:dyDescent="0.25">
      <c r="A1286">
        <v>34770</v>
      </c>
      <c r="B1286" t="s">
        <v>1299</v>
      </c>
      <c r="C1286" t="s">
        <v>1149</v>
      </c>
      <c r="D1286" s="184">
        <v>475.73</v>
      </c>
    </row>
    <row r="1287" spans="1:4" x14ac:dyDescent="0.25">
      <c r="A1287">
        <v>1518</v>
      </c>
      <c r="B1287" t="s">
        <v>1300</v>
      </c>
      <c r="C1287" t="s">
        <v>1149</v>
      </c>
      <c r="D1287" s="184">
        <v>485</v>
      </c>
    </row>
    <row r="1288" spans="1:4" x14ac:dyDescent="0.25">
      <c r="A1288">
        <v>41965</v>
      </c>
      <c r="B1288" t="s">
        <v>1301</v>
      </c>
      <c r="C1288" t="s">
        <v>1149</v>
      </c>
      <c r="D1288" s="184">
        <v>425.26</v>
      </c>
    </row>
    <row r="1289" spans="1:4" x14ac:dyDescent="0.25">
      <c r="A1289">
        <v>34492</v>
      </c>
      <c r="B1289" t="s">
        <v>1302</v>
      </c>
      <c r="C1289" t="s">
        <v>183</v>
      </c>
      <c r="D1289" s="184">
        <v>520</v>
      </c>
    </row>
    <row r="1290" spans="1:4" x14ac:dyDescent="0.25">
      <c r="A1290">
        <v>1524</v>
      </c>
      <c r="B1290" t="s">
        <v>1303</v>
      </c>
      <c r="C1290" t="s">
        <v>183</v>
      </c>
      <c r="D1290" s="184">
        <v>561.39</v>
      </c>
    </row>
    <row r="1291" spans="1:4" x14ac:dyDescent="0.25">
      <c r="A1291">
        <v>38404</v>
      </c>
      <c r="B1291" t="s">
        <v>1304</v>
      </c>
      <c r="C1291" t="s">
        <v>183</v>
      </c>
      <c r="D1291" s="184">
        <v>538.62</v>
      </c>
    </row>
    <row r="1292" spans="1:4" x14ac:dyDescent="0.25">
      <c r="A1292">
        <v>39849</v>
      </c>
      <c r="B1292" t="s">
        <v>1305</v>
      </c>
      <c r="C1292" t="s">
        <v>183</v>
      </c>
      <c r="D1292" s="184">
        <v>617.26</v>
      </c>
    </row>
    <row r="1293" spans="1:4" x14ac:dyDescent="0.25">
      <c r="A1293">
        <v>38464</v>
      </c>
      <c r="B1293" t="s">
        <v>1306</v>
      </c>
      <c r="C1293" t="s">
        <v>183</v>
      </c>
      <c r="D1293" s="184">
        <v>626.22</v>
      </c>
    </row>
    <row r="1294" spans="1:4" x14ac:dyDescent="0.25">
      <c r="A1294">
        <v>34493</v>
      </c>
      <c r="B1294" t="s">
        <v>1307</v>
      </c>
      <c r="C1294" t="s">
        <v>183</v>
      </c>
      <c r="D1294" s="184">
        <v>534.65</v>
      </c>
    </row>
    <row r="1295" spans="1:4" x14ac:dyDescent="0.25">
      <c r="A1295">
        <v>1527</v>
      </c>
      <c r="B1295" t="s">
        <v>1308</v>
      </c>
      <c r="C1295" t="s">
        <v>183</v>
      </c>
      <c r="D1295" s="184">
        <v>579.21</v>
      </c>
    </row>
    <row r="1296" spans="1:4" x14ac:dyDescent="0.25">
      <c r="A1296">
        <v>38405</v>
      </c>
      <c r="B1296" t="s">
        <v>1309</v>
      </c>
      <c r="C1296" t="s">
        <v>183</v>
      </c>
      <c r="D1296" s="184">
        <v>555.23</v>
      </c>
    </row>
    <row r="1297" spans="1:4" x14ac:dyDescent="0.25">
      <c r="A1297">
        <v>38408</v>
      </c>
      <c r="B1297" t="s">
        <v>1310</v>
      </c>
      <c r="C1297" t="s">
        <v>183</v>
      </c>
      <c r="D1297" s="184">
        <v>614.58000000000004</v>
      </c>
    </row>
    <row r="1298" spans="1:4" x14ac:dyDescent="0.25">
      <c r="A1298">
        <v>34494</v>
      </c>
      <c r="B1298" t="s">
        <v>1311</v>
      </c>
      <c r="C1298" t="s">
        <v>183</v>
      </c>
      <c r="D1298" s="184">
        <v>552.48</v>
      </c>
    </row>
    <row r="1299" spans="1:4" x14ac:dyDescent="0.25">
      <c r="A1299">
        <v>1525</v>
      </c>
      <c r="B1299" t="s">
        <v>1312</v>
      </c>
      <c r="C1299" t="s">
        <v>183</v>
      </c>
      <c r="D1299" s="184">
        <v>597.03</v>
      </c>
    </row>
    <row r="1300" spans="1:4" x14ac:dyDescent="0.25">
      <c r="A1300">
        <v>38406</v>
      </c>
      <c r="B1300" t="s">
        <v>1313</v>
      </c>
      <c r="C1300" t="s">
        <v>183</v>
      </c>
      <c r="D1300" s="184">
        <v>586.28</v>
      </c>
    </row>
    <row r="1301" spans="1:4" x14ac:dyDescent="0.25">
      <c r="A1301">
        <v>38409</v>
      </c>
      <c r="B1301" t="s">
        <v>1314</v>
      </c>
      <c r="C1301" t="s">
        <v>183</v>
      </c>
      <c r="D1301" s="184">
        <v>618.77</v>
      </c>
    </row>
    <row r="1302" spans="1:4" x14ac:dyDescent="0.25">
      <c r="A1302">
        <v>43360</v>
      </c>
      <c r="B1302" t="s">
        <v>1315</v>
      </c>
      <c r="C1302" t="s">
        <v>183</v>
      </c>
      <c r="D1302" s="184">
        <v>645.20000000000005</v>
      </c>
    </row>
    <row r="1303" spans="1:4" x14ac:dyDescent="0.25">
      <c r="A1303">
        <v>34495</v>
      </c>
      <c r="B1303" t="s">
        <v>1316</v>
      </c>
      <c r="C1303" t="s">
        <v>183</v>
      </c>
      <c r="D1303" s="184">
        <v>570.29999999999995</v>
      </c>
    </row>
    <row r="1304" spans="1:4" x14ac:dyDescent="0.25">
      <c r="A1304">
        <v>11145</v>
      </c>
      <c r="B1304" t="s">
        <v>1317</v>
      </c>
      <c r="C1304" t="s">
        <v>183</v>
      </c>
      <c r="D1304" s="184">
        <v>614.85</v>
      </c>
    </row>
    <row r="1305" spans="1:4" x14ac:dyDescent="0.25">
      <c r="A1305">
        <v>34496</v>
      </c>
      <c r="B1305" t="s">
        <v>1318</v>
      </c>
      <c r="C1305" t="s">
        <v>183</v>
      </c>
      <c r="D1305" s="184">
        <v>594.91999999999996</v>
      </c>
    </row>
    <row r="1306" spans="1:4" x14ac:dyDescent="0.25">
      <c r="A1306">
        <v>34479</v>
      </c>
      <c r="B1306" t="s">
        <v>1319</v>
      </c>
      <c r="C1306" t="s">
        <v>183</v>
      </c>
      <c r="D1306" s="184">
        <v>632.66999999999996</v>
      </c>
    </row>
    <row r="1307" spans="1:4" x14ac:dyDescent="0.25">
      <c r="A1307">
        <v>34481</v>
      </c>
      <c r="B1307" t="s">
        <v>1320</v>
      </c>
      <c r="C1307" t="s">
        <v>183</v>
      </c>
      <c r="D1307" s="184">
        <v>661.07</v>
      </c>
    </row>
    <row r="1308" spans="1:4" x14ac:dyDescent="0.25">
      <c r="A1308">
        <v>34483</v>
      </c>
      <c r="B1308" t="s">
        <v>1321</v>
      </c>
      <c r="C1308" t="s">
        <v>183</v>
      </c>
      <c r="D1308" s="184">
        <v>706.3</v>
      </c>
    </row>
    <row r="1309" spans="1:4" x14ac:dyDescent="0.25">
      <c r="A1309">
        <v>34485</v>
      </c>
      <c r="B1309" t="s">
        <v>1322</v>
      </c>
      <c r="C1309" t="s">
        <v>183</v>
      </c>
      <c r="D1309" s="184">
        <v>755.31</v>
      </c>
    </row>
    <row r="1310" spans="1:4" x14ac:dyDescent="0.25">
      <c r="A1310">
        <v>14041</v>
      </c>
      <c r="B1310" t="s">
        <v>1323</v>
      </c>
      <c r="C1310" t="s">
        <v>183</v>
      </c>
      <c r="D1310" s="184">
        <v>490.99</v>
      </c>
    </row>
    <row r="1311" spans="1:4" x14ac:dyDescent="0.25">
      <c r="A1311">
        <v>1523</v>
      </c>
      <c r="B1311" t="s">
        <v>1324</v>
      </c>
      <c r="C1311" t="s">
        <v>183</v>
      </c>
      <c r="D1311" s="184">
        <v>499.01</v>
      </c>
    </row>
    <row r="1312" spans="1:4" x14ac:dyDescent="0.25">
      <c r="A1312">
        <v>14052</v>
      </c>
      <c r="B1312" t="s">
        <v>1325</v>
      </c>
      <c r="C1312" t="s">
        <v>10</v>
      </c>
      <c r="D1312" s="184">
        <v>9.82</v>
      </c>
    </row>
    <row r="1313" spans="1:4" x14ac:dyDescent="0.25">
      <c r="A1313">
        <v>14054</v>
      </c>
      <c r="B1313" t="s">
        <v>1326</v>
      </c>
      <c r="C1313" t="s">
        <v>10</v>
      </c>
      <c r="D1313" s="184">
        <v>12.77</v>
      </c>
    </row>
    <row r="1314" spans="1:4" x14ac:dyDescent="0.25">
      <c r="A1314">
        <v>14053</v>
      </c>
      <c r="B1314" t="s">
        <v>1327</v>
      </c>
      <c r="C1314" t="s">
        <v>10</v>
      </c>
      <c r="D1314" s="184">
        <v>9.9700000000000006</v>
      </c>
    </row>
    <row r="1315" spans="1:4" x14ac:dyDescent="0.25">
      <c r="A1315">
        <v>2558</v>
      </c>
      <c r="B1315" t="s">
        <v>1328</v>
      </c>
      <c r="C1315" t="s">
        <v>10</v>
      </c>
      <c r="D1315" s="184">
        <v>7.51</v>
      </c>
    </row>
    <row r="1316" spans="1:4" x14ac:dyDescent="0.25">
      <c r="A1316">
        <v>2560</v>
      </c>
      <c r="B1316" t="s">
        <v>1329</v>
      </c>
      <c r="C1316" t="s">
        <v>10</v>
      </c>
      <c r="D1316" s="184">
        <v>13.21</v>
      </c>
    </row>
    <row r="1317" spans="1:4" x14ac:dyDescent="0.25">
      <c r="A1317">
        <v>2559</v>
      </c>
      <c r="B1317" t="s">
        <v>1330</v>
      </c>
      <c r="C1317" t="s">
        <v>10</v>
      </c>
      <c r="D1317" s="184">
        <v>10.57</v>
      </c>
    </row>
    <row r="1318" spans="1:4" x14ac:dyDescent="0.25">
      <c r="A1318">
        <v>2592</v>
      </c>
      <c r="B1318" t="s">
        <v>1331</v>
      </c>
      <c r="C1318" t="s">
        <v>10</v>
      </c>
      <c r="D1318" s="184">
        <v>175.22</v>
      </c>
    </row>
    <row r="1319" spans="1:4" x14ac:dyDescent="0.25">
      <c r="A1319">
        <v>2566</v>
      </c>
      <c r="B1319" t="s">
        <v>1332</v>
      </c>
      <c r="C1319" t="s">
        <v>10</v>
      </c>
      <c r="D1319" s="184">
        <v>17.63</v>
      </c>
    </row>
    <row r="1320" spans="1:4" x14ac:dyDescent="0.25">
      <c r="A1320">
        <v>2589</v>
      </c>
      <c r="B1320" t="s">
        <v>1333</v>
      </c>
      <c r="C1320" t="s">
        <v>10</v>
      </c>
      <c r="D1320" s="184">
        <v>23.44</v>
      </c>
    </row>
    <row r="1321" spans="1:4" x14ac:dyDescent="0.25">
      <c r="A1321">
        <v>2591</v>
      </c>
      <c r="B1321" t="s">
        <v>1334</v>
      </c>
      <c r="C1321" t="s">
        <v>10</v>
      </c>
      <c r="D1321" s="184">
        <v>8.5500000000000007</v>
      </c>
    </row>
    <row r="1322" spans="1:4" x14ac:dyDescent="0.25">
      <c r="A1322">
        <v>2590</v>
      </c>
      <c r="B1322" t="s">
        <v>1335</v>
      </c>
      <c r="C1322" t="s">
        <v>10</v>
      </c>
      <c r="D1322" s="184">
        <v>14.38</v>
      </c>
    </row>
    <row r="1323" spans="1:4" x14ac:dyDescent="0.25">
      <c r="A1323">
        <v>2567</v>
      </c>
      <c r="B1323" t="s">
        <v>1336</v>
      </c>
      <c r="C1323" t="s">
        <v>10</v>
      </c>
      <c r="D1323" s="184">
        <v>34.380000000000003</v>
      </c>
    </row>
    <row r="1324" spans="1:4" x14ac:dyDescent="0.25">
      <c r="A1324">
        <v>2565</v>
      </c>
      <c r="B1324" t="s">
        <v>1337</v>
      </c>
      <c r="C1324" t="s">
        <v>10</v>
      </c>
      <c r="D1324" s="184">
        <v>8.56</v>
      </c>
    </row>
    <row r="1325" spans="1:4" x14ac:dyDescent="0.25">
      <c r="A1325">
        <v>2568</v>
      </c>
      <c r="B1325" t="s">
        <v>1338</v>
      </c>
      <c r="C1325" t="s">
        <v>10</v>
      </c>
      <c r="D1325" s="184">
        <v>95.47</v>
      </c>
    </row>
    <row r="1326" spans="1:4" x14ac:dyDescent="0.25">
      <c r="A1326">
        <v>2594</v>
      </c>
      <c r="B1326" t="s">
        <v>1339</v>
      </c>
      <c r="C1326" t="s">
        <v>10</v>
      </c>
      <c r="D1326" s="184">
        <v>159.04</v>
      </c>
    </row>
    <row r="1327" spans="1:4" x14ac:dyDescent="0.25">
      <c r="A1327">
        <v>2587</v>
      </c>
      <c r="B1327" t="s">
        <v>1340</v>
      </c>
      <c r="C1327" t="s">
        <v>10</v>
      </c>
      <c r="D1327" s="184">
        <v>27.1</v>
      </c>
    </row>
    <row r="1328" spans="1:4" x14ac:dyDescent="0.25">
      <c r="A1328">
        <v>2588</v>
      </c>
      <c r="B1328" t="s">
        <v>1341</v>
      </c>
      <c r="C1328" t="s">
        <v>10</v>
      </c>
      <c r="D1328" s="184">
        <v>21.53</v>
      </c>
    </row>
    <row r="1329" spans="1:4" x14ac:dyDescent="0.25">
      <c r="A1329">
        <v>2569</v>
      </c>
      <c r="B1329" t="s">
        <v>1342</v>
      </c>
      <c r="C1329" t="s">
        <v>10</v>
      </c>
      <c r="D1329" s="184">
        <v>8.2899999999999991</v>
      </c>
    </row>
    <row r="1330" spans="1:4" x14ac:dyDescent="0.25">
      <c r="A1330">
        <v>2570</v>
      </c>
      <c r="B1330" t="s">
        <v>1343</v>
      </c>
      <c r="C1330" t="s">
        <v>10</v>
      </c>
      <c r="D1330" s="184">
        <v>13.91</v>
      </c>
    </row>
    <row r="1331" spans="1:4" x14ac:dyDescent="0.25">
      <c r="A1331">
        <v>2571</v>
      </c>
      <c r="B1331" t="s">
        <v>1344</v>
      </c>
      <c r="C1331" t="s">
        <v>10</v>
      </c>
      <c r="D1331" s="184">
        <v>41.28</v>
      </c>
    </row>
    <row r="1332" spans="1:4" x14ac:dyDescent="0.25">
      <c r="A1332">
        <v>2593</v>
      </c>
      <c r="B1332" t="s">
        <v>1345</v>
      </c>
      <c r="C1332" t="s">
        <v>10</v>
      </c>
      <c r="D1332" s="184">
        <v>8.84</v>
      </c>
    </row>
    <row r="1333" spans="1:4" x14ac:dyDescent="0.25">
      <c r="A1333">
        <v>2572</v>
      </c>
      <c r="B1333" t="s">
        <v>1346</v>
      </c>
      <c r="C1333" t="s">
        <v>10</v>
      </c>
      <c r="D1333" s="184">
        <v>122.08</v>
      </c>
    </row>
    <row r="1334" spans="1:4" x14ac:dyDescent="0.25">
      <c r="A1334">
        <v>2595</v>
      </c>
      <c r="B1334" t="s">
        <v>1347</v>
      </c>
      <c r="C1334" t="s">
        <v>10</v>
      </c>
      <c r="D1334" s="184">
        <v>190.48</v>
      </c>
    </row>
    <row r="1335" spans="1:4" x14ac:dyDescent="0.25">
      <c r="A1335">
        <v>2576</v>
      </c>
      <c r="B1335" t="s">
        <v>1348</v>
      </c>
      <c r="C1335" t="s">
        <v>10</v>
      </c>
      <c r="D1335" s="184">
        <v>32.47</v>
      </c>
    </row>
    <row r="1336" spans="1:4" x14ac:dyDescent="0.25">
      <c r="A1336">
        <v>2575</v>
      </c>
      <c r="B1336" t="s">
        <v>1349</v>
      </c>
      <c r="C1336" t="s">
        <v>10</v>
      </c>
      <c r="D1336" s="184">
        <v>24.41</v>
      </c>
    </row>
    <row r="1337" spans="1:4" x14ac:dyDescent="0.25">
      <c r="A1337">
        <v>2573</v>
      </c>
      <c r="B1337" t="s">
        <v>1350</v>
      </c>
      <c r="C1337" t="s">
        <v>10</v>
      </c>
      <c r="D1337" s="184">
        <v>10.130000000000001</v>
      </c>
    </row>
    <row r="1338" spans="1:4" x14ac:dyDescent="0.25">
      <c r="A1338">
        <v>2586</v>
      </c>
      <c r="B1338" t="s">
        <v>1351</v>
      </c>
      <c r="C1338" t="s">
        <v>10</v>
      </c>
      <c r="D1338" s="184">
        <v>16.43</v>
      </c>
    </row>
    <row r="1339" spans="1:4" x14ac:dyDescent="0.25">
      <c r="A1339">
        <v>2577</v>
      </c>
      <c r="B1339" t="s">
        <v>1352</v>
      </c>
      <c r="C1339" t="s">
        <v>10</v>
      </c>
      <c r="D1339" s="184">
        <v>44</v>
      </c>
    </row>
    <row r="1340" spans="1:4" x14ac:dyDescent="0.25">
      <c r="A1340">
        <v>2574</v>
      </c>
      <c r="B1340" t="s">
        <v>1353</v>
      </c>
      <c r="C1340" t="s">
        <v>10</v>
      </c>
      <c r="D1340" s="184">
        <v>10.199999999999999</v>
      </c>
    </row>
    <row r="1341" spans="1:4" x14ac:dyDescent="0.25">
      <c r="A1341">
        <v>2578</v>
      </c>
      <c r="B1341" t="s">
        <v>1354</v>
      </c>
      <c r="C1341" t="s">
        <v>10</v>
      </c>
      <c r="D1341" s="184">
        <v>137.37</v>
      </c>
    </row>
    <row r="1342" spans="1:4" x14ac:dyDescent="0.25">
      <c r="A1342">
        <v>2585</v>
      </c>
      <c r="B1342" t="s">
        <v>1355</v>
      </c>
      <c r="C1342" t="s">
        <v>10</v>
      </c>
      <c r="D1342" s="184">
        <v>188.5</v>
      </c>
    </row>
    <row r="1343" spans="1:4" x14ac:dyDescent="0.25">
      <c r="A1343">
        <v>12008</v>
      </c>
      <c r="B1343" t="s">
        <v>1356</v>
      </c>
      <c r="C1343" t="s">
        <v>10</v>
      </c>
      <c r="D1343" s="184">
        <v>101.14</v>
      </c>
    </row>
    <row r="1344" spans="1:4" x14ac:dyDescent="0.25">
      <c r="A1344">
        <v>2582</v>
      </c>
      <c r="B1344" t="s">
        <v>1357</v>
      </c>
      <c r="C1344" t="s">
        <v>10</v>
      </c>
      <c r="D1344" s="184">
        <v>30.12</v>
      </c>
    </row>
    <row r="1345" spans="1:4" x14ac:dyDescent="0.25">
      <c r="A1345">
        <v>2597</v>
      </c>
      <c r="B1345" t="s">
        <v>1358</v>
      </c>
      <c r="C1345" t="s">
        <v>10</v>
      </c>
      <c r="D1345" s="184">
        <v>25.81</v>
      </c>
    </row>
    <row r="1346" spans="1:4" x14ac:dyDescent="0.25">
      <c r="A1346">
        <v>2579</v>
      </c>
      <c r="B1346" t="s">
        <v>1359</v>
      </c>
      <c r="C1346" t="s">
        <v>10</v>
      </c>
      <c r="D1346" s="184">
        <v>12.29</v>
      </c>
    </row>
    <row r="1347" spans="1:4" x14ac:dyDescent="0.25">
      <c r="A1347">
        <v>2581</v>
      </c>
      <c r="B1347" t="s">
        <v>1360</v>
      </c>
      <c r="C1347" t="s">
        <v>10</v>
      </c>
      <c r="D1347" s="184">
        <v>15.72</v>
      </c>
    </row>
    <row r="1348" spans="1:4" x14ac:dyDescent="0.25">
      <c r="A1348">
        <v>2596</v>
      </c>
      <c r="B1348" t="s">
        <v>1361</v>
      </c>
      <c r="C1348" t="s">
        <v>10</v>
      </c>
      <c r="D1348" s="184">
        <v>46.51</v>
      </c>
    </row>
    <row r="1349" spans="1:4" x14ac:dyDescent="0.25">
      <c r="A1349">
        <v>2580</v>
      </c>
      <c r="B1349" t="s">
        <v>1362</v>
      </c>
      <c r="C1349" t="s">
        <v>10</v>
      </c>
      <c r="D1349" s="184">
        <v>13.47</v>
      </c>
    </row>
    <row r="1350" spans="1:4" x14ac:dyDescent="0.25">
      <c r="A1350">
        <v>2583</v>
      </c>
      <c r="B1350" t="s">
        <v>1363</v>
      </c>
      <c r="C1350" t="s">
        <v>10</v>
      </c>
      <c r="D1350" s="184">
        <v>113.12</v>
      </c>
    </row>
    <row r="1351" spans="1:4" x14ac:dyDescent="0.25">
      <c r="A1351">
        <v>2584</v>
      </c>
      <c r="B1351" t="s">
        <v>1364</v>
      </c>
      <c r="C1351" t="s">
        <v>10</v>
      </c>
      <c r="D1351" s="184">
        <v>188.31</v>
      </c>
    </row>
    <row r="1352" spans="1:4" x14ac:dyDescent="0.25">
      <c r="A1352">
        <v>12010</v>
      </c>
      <c r="B1352" t="s">
        <v>1365</v>
      </c>
      <c r="C1352" t="s">
        <v>10</v>
      </c>
      <c r="D1352" s="184">
        <v>9.3699999999999992</v>
      </c>
    </row>
    <row r="1353" spans="1:4" x14ac:dyDescent="0.25">
      <c r="A1353">
        <v>39329</v>
      </c>
      <c r="B1353" t="s">
        <v>1366</v>
      </c>
      <c r="C1353" t="s">
        <v>10</v>
      </c>
      <c r="D1353" s="184">
        <v>9.8000000000000007</v>
      </c>
    </row>
    <row r="1354" spans="1:4" x14ac:dyDescent="0.25">
      <c r="A1354">
        <v>39330</v>
      </c>
      <c r="B1354" t="s">
        <v>1367</v>
      </c>
      <c r="C1354" t="s">
        <v>10</v>
      </c>
      <c r="D1354" s="184">
        <v>10.31</v>
      </c>
    </row>
    <row r="1355" spans="1:4" x14ac:dyDescent="0.25">
      <c r="A1355">
        <v>39332</v>
      </c>
      <c r="B1355" t="s">
        <v>1368</v>
      </c>
      <c r="C1355" t="s">
        <v>10</v>
      </c>
      <c r="D1355" s="184">
        <v>11.52</v>
      </c>
    </row>
    <row r="1356" spans="1:4" x14ac:dyDescent="0.25">
      <c r="A1356">
        <v>39331</v>
      </c>
      <c r="B1356" t="s">
        <v>1369</v>
      </c>
      <c r="C1356" t="s">
        <v>10</v>
      </c>
      <c r="D1356" s="184">
        <v>9.17</v>
      </c>
    </row>
    <row r="1357" spans="1:4" x14ac:dyDescent="0.25">
      <c r="A1357">
        <v>39333</v>
      </c>
      <c r="B1357" t="s">
        <v>1370</v>
      </c>
      <c r="C1357" t="s">
        <v>10</v>
      </c>
      <c r="D1357" s="184">
        <v>8.94</v>
      </c>
    </row>
    <row r="1358" spans="1:4" x14ac:dyDescent="0.25">
      <c r="A1358">
        <v>39335</v>
      </c>
      <c r="B1358" t="s">
        <v>1371</v>
      </c>
      <c r="C1358" t="s">
        <v>10</v>
      </c>
      <c r="D1358" s="184">
        <v>10.34</v>
      </c>
    </row>
    <row r="1359" spans="1:4" x14ac:dyDescent="0.25">
      <c r="A1359">
        <v>39334</v>
      </c>
      <c r="B1359" t="s">
        <v>1372</v>
      </c>
      <c r="C1359" t="s">
        <v>10</v>
      </c>
      <c r="D1359" s="184">
        <v>8.2200000000000006</v>
      </c>
    </row>
    <row r="1360" spans="1:4" x14ac:dyDescent="0.25">
      <c r="A1360">
        <v>12016</v>
      </c>
      <c r="B1360" t="s">
        <v>1373</v>
      </c>
      <c r="C1360" t="s">
        <v>10</v>
      </c>
      <c r="D1360" s="184">
        <v>10.32</v>
      </c>
    </row>
    <row r="1361" spans="1:4" x14ac:dyDescent="0.25">
      <c r="A1361">
        <v>12015</v>
      </c>
      <c r="B1361" t="s">
        <v>1374</v>
      </c>
      <c r="C1361" t="s">
        <v>10</v>
      </c>
      <c r="D1361" s="184">
        <v>12.01</v>
      </c>
    </row>
    <row r="1362" spans="1:4" x14ac:dyDescent="0.25">
      <c r="A1362">
        <v>12020</v>
      </c>
      <c r="B1362" t="s">
        <v>1375</v>
      </c>
      <c r="C1362" t="s">
        <v>10</v>
      </c>
      <c r="D1362" s="184">
        <v>10.32</v>
      </c>
    </row>
    <row r="1363" spans="1:4" x14ac:dyDescent="0.25">
      <c r="A1363">
        <v>12019</v>
      </c>
      <c r="B1363" t="s">
        <v>1376</v>
      </c>
      <c r="C1363" t="s">
        <v>10</v>
      </c>
      <c r="D1363" s="184">
        <v>12.01</v>
      </c>
    </row>
    <row r="1364" spans="1:4" x14ac:dyDescent="0.25">
      <c r="A1364">
        <v>39336</v>
      </c>
      <c r="B1364" t="s">
        <v>1377</v>
      </c>
      <c r="C1364" t="s">
        <v>10</v>
      </c>
      <c r="D1364" s="184">
        <v>10.31</v>
      </c>
    </row>
    <row r="1365" spans="1:4" x14ac:dyDescent="0.25">
      <c r="A1365">
        <v>39338</v>
      </c>
      <c r="B1365" t="s">
        <v>1378</v>
      </c>
      <c r="C1365" t="s">
        <v>10</v>
      </c>
      <c r="D1365" s="184">
        <v>11.52</v>
      </c>
    </row>
    <row r="1366" spans="1:4" x14ac:dyDescent="0.25">
      <c r="A1366">
        <v>39337</v>
      </c>
      <c r="B1366" t="s">
        <v>1379</v>
      </c>
      <c r="C1366" t="s">
        <v>10</v>
      </c>
      <c r="D1366" s="184">
        <v>9.17</v>
      </c>
    </row>
    <row r="1367" spans="1:4" x14ac:dyDescent="0.25">
      <c r="A1367">
        <v>39341</v>
      </c>
      <c r="B1367" t="s">
        <v>1380</v>
      </c>
      <c r="C1367" t="s">
        <v>10</v>
      </c>
      <c r="D1367" s="184">
        <v>15.01</v>
      </c>
    </row>
    <row r="1368" spans="1:4" x14ac:dyDescent="0.25">
      <c r="A1368">
        <v>39340</v>
      </c>
      <c r="B1368" t="s">
        <v>1381</v>
      </c>
      <c r="C1368" t="s">
        <v>10</v>
      </c>
      <c r="D1368" s="184">
        <v>11.02</v>
      </c>
    </row>
    <row r="1369" spans="1:4" x14ac:dyDescent="0.25">
      <c r="A1369">
        <v>12025</v>
      </c>
      <c r="B1369" t="s">
        <v>1382</v>
      </c>
      <c r="C1369" t="s">
        <v>10</v>
      </c>
      <c r="D1369" s="184">
        <v>11.39</v>
      </c>
    </row>
    <row r="1370" spans="1:4" x14ac:dyDescent="0.25">
      <c r="A1370">
        <v>39342</v>
      </c>
      <c r="B1370" t="s">
        <v>1383</v>
      </c>
      <c r="C1370" t="s">
        <v>10</v>
      </c>
      <c r="D1370" s="184">
        <v>15.01</v>
      </c>
    </row>
    <row r="1371" spans="1:4" x14ac:dyDescent="0.25">
      <c r="A1371">
        <v>39343</v>
      </c>
      <c r="B1371" t="s">
        <v>1384</v>
      </c>
      <c r="C1371" t="s">
        <v>10</v>
      </c>
      <c r="D1371" s="184">
        <v>12.68</v>
      </c>
    </row>
    <row r="1372" spans="1:4" x14ac:dyDescent="0.25">
      <c r="A1372">
        <v>39345</v>
      </c>
      <c r="B1372" t="s">
        <v>1385</v>
      </c>
      <c r="C1372" t="s">
        <v>10</v>
      </c>
      <c r="D1372" s="184">
        <v>17.16</v>
      </c>
    </row>
    <row r="1373" spans="1:4" x14ac:dyDescent="0.25">
      <c r="A1373">
        <v>39344</v>
      </c>
      <c r="B1373" t="s">
        <v>1386</v>
      </c>
      <c r="C1373" t="s">
        <v>10</v>
      </c>
      <c r="D1373" s="184">
        <v>12.26</v>
      </c>
    </row>
    <row r="1374" spans="1:4" x14ac:dyDescent="0.25">
      <c r="A1374">
        <v>12623</v>
      </c>
      <c r="B1374" t="s">
        <v>1387</v>
      </c>
      <c r="C1374" t="s">
        <v>20</v>
      </c>
      <c r="D1374" s="184">
        <v>12.9</v>
      </c>
    </row>
    <row r="1375" spans="1:4" x14ac:dyDescent="0.25">
      <c r="A1375">
        <v>34498</v>
      </c>
      <c r="B1375" t="s">
        <v>1388</v>
      </c>
      <c r="C1375" t="s">
        <v>10</v>
      </c>
      <c r="D1375" s="184">
        <v>94.79</v>
      </c>
    </row>
    <row r="1376" spans="1:4" x14ac:dyDescent="0.25">
      <c r="A1376">
        <v>13244</v>
      </c>
      <c r="B1376" t="s">
        <v>1389</v>
      </c>
      <c r="C1376" t="s">
        <v>10</v>
      </c>
      <c r="D1376" s="184">
        <v>39.9</v>
      </c>
    </row>
    <row r="1377" spans="1:4" x14ac:dyDescent="0.25">
      <c r="A1377">
        <v>38998</v>
      </c>
      <c r="B1377" t="s">
        <v>1390</v>
      </c>
      <c r="C1377" t="s">
        <v>10</v>
      </c>
      <c r="D1377" s="184">
        <v>14.71</v>
      </c>
    </row>
    <row r="1378" spans="1:4" x14ac:dyDescent="0.25">
      <c r="A1378">
        <v>38999</v>
      </c>
      <c r="B1378" t="s">
        <v>1391</v>
      </c>
      <c r="C1378" t="s">
        <v>10</v>
      </c>
      <c r="D1378" s="184">
        <v>24.35</v>
      </c>
    </row>
    <row r="1379" spans="1:4" x14ac:dyDescent="0.25">
      <c r="A1379">
        <v>38996</v>
      </c>
      <c r="B1379" t="s">
        <v>1392</v>
      </c>
      <c r="C1379" t="s">
        <v>10</v>
      </c>
      <c r="D1379" s="184">
        <v>21.26</v>
      </c>
    </row>
    <row r="1380" spans="1:4" x14ac:dyDescent="0.25">
      <c r="A1380">
        <v>38997</v>
      </c>
      <c r="B1380" t="s">
        <v>1393</v>
      </c>
      <c r="C1380" t="s">
        <v>10</v>
      </c>
      <c r="D1380" s="184">
        <v>34.409999999999997</v>
      </c>
    </row>
    <row r="1381" spans="1:4" x14ac:dyDescent="0.25">
      <c r="A1381">
        <v>39862</v>
      </c>
      <c r="B1381" t="s">
        <v>1394</v>
      </c>
      <c r="C1381" t="s">
        <v>10</v>
      </c>
      <c r="D1381" s="184">
        <v>15.95</v>
      </c>
    </row>
    <row r="1382" spans="1:4" x14ac:dyDescent="0.25">
      <c r="A1382">
        <v>39863</v>
      </c>
      <c r="B1382" t="s">
        <v>1395</v>
      </c>
      <c r="C1382" t="s">
        <v>10</v>
      </c>
      <c r="D1382" s="184">
        <v>16.170000000000002</v>
      </c>
    </row>
    <row r="1383" spans="1:4" x14ac:dyDescent="0.25">
      <c r="A1383">
        <v>39864</v>
      </c>
      <c r="B1383" t="s">
        <v>1396</v>
      </c>
      <c r="C1383" t="s">
        <v>10</v>
      </c>
      <c r="D1383" s="184">
        <v>20.07</v>
      </c>
    </row>
    <row r="1384" spans="1:4" x14ac:dyDescent="0.25">
      <c r="A1384">
        <v>39865</v>
      </c>
      <c r="B1384" t="s">
        <v>1397</v>
      </c>
      <c r="C1384" t="s">
        <v>10</v>
      </c>
      <c r="D1384" s="184">
        <v>28.29</v>
      </c>
    </row>
    <row r="1385" spans="1:4" x14ac:dyDescent="0.25">
      <c r="A1385">
        <v>2517</v>
      </c>
      <c r="B1385" t="s">
        <v>1398</v>
      </c>
      <c r="C1385" t="s">
        <v>10</v>
      </c>
      <c r="D1385" s="184">
        <v>18.760000000000002</v>
      </c>
    </row>
    <row r="1386" spans="1:4" x14ac:dyDescent="0.25">
      <c r="A1386">
        <v>2522</v>
      </c>
      <c r="B1386" t="s">
        <v>1399</v>
      </c>
      <c r="C1386" t="s">
        <v>10</v>
      </c>
      <c r="D1386" s="184">
        <v>12.12</v>
      </c>
    </row>
    <row r="1387" spans="1:4" x14ac:dyDescent="0.25">
      <c r="A1387">
        <v>2548</v>
      </c>
      <c r="B1387" t="s">
        <v>1400</v>
      </c>
      <c r="C1387" t="s">
        <v>10</v>
      </c>
      <c r="D1387" s="184">
        <v>7.45</v>
      </c>
    </row>
    <row r="1388" spans="1:4" x14ac:dyDescent="0.25">
      <c r="A1388">
        <v>2516</v>
      </c>
      <c r="B1388" t="s">
        <v>1401</v>
      </c>
      <c r="C1388" t="s">
        <v>10</v>
      </c>
      <c r="D1388" s="184">
        <v>9.73</v>
      </c>
    </row>
    <row r="1389" spans="1:4" x14ac:dyDescent="0.25">
      <c r="A1389">
        <v>2518</v>
      </c>
      <c r="B1389" t="s">
        <v>1402</v>
      </c>
      <c r="C1389" t="s">
        <v>10</v>
      </c>
      <c r="D1389" s="184">
        <v>89.31</v>
      </c>
    </row>
    <row r="1390" spans="1:4" x14ac:dyDescent="0.25">
      <c r="A1390">
        <v>2521</v>
      </c>
      <c r="B1390" t="s">
        <v>1403</v>
      </c>
      <c r="C1390" t="s">
        <v>10</v>
      </c>
      <c r="D1390" s="184">
        <v>38.01</v>
      </c>
    </row>
    <row r="1391" spans="1:4" x14ac:dyDescent="0.25">
      <c r="A1391">
        <v>2515</v>
      </c>
      <c r="B1391" t="s">
        <v>1404</v>
      </c>
      <c r="C1391" t="s">
        <v>10</v>
      </c>
      <c r="D1391" s="184">
        <v>8.1</v>
      </c>
    </row>
    <row r="1392" spans="1:4" x14ac:dyDescent="0.25">
      <c r="A1392">
        <v>2519</v>
      </c>
      <c r="B1392" t="s">
        <v>1405</v>
      </c>
      <c r="C1392" t="s">
        <v>10</v>
      </c>
      <c r="D1392" s="184">
        <v>107.68</v>
      </c>
    </row>
    <row r="1393" spans="1:4" x14ac:dyDescent="0.25">
      <c r="A1393">
        <v>2520</v>
      </c>
      <c r="B1393" t="s">
        <v>1406</v>
      </c>
      <c r="C1393" t="s">
        <v>10</v>
      </c>
      <c r="D1393" s="184">
        <v>198.2</v>
      </c>
    </row>
    <row r="1394" spans="1:4" x14ac:dyDescent="0.25">
      <c r="A1394">
        <v>1602</v>
      </c>
      <c r="B1394" t="s">
        <v>1407</v>
      </c>
      <c r="C1394" t="s">
        <v>10</v>
      </c>
      <c r="D1394" s="184">
        <v>37.39</v>
      </c>
    </row>
    <row r="1395" spans="1:4" x14ac:dyDescent="0.25">
      <c r="A1395">
        <v>1601</v>
      </c>
      <c r="B1395" t="s">
        <v>1408</v>
      </c>
      <c r="C1395" t="s">
        <v>10</v>
      </c>
      <c r="D1395" s="184">
        <v>33.33</v>
      </c>
    </row>
    <row r="1396" spans="1:4" x14ac:dyDescent="0.25">
      <c r="A1396">
        <v>1598</v>
      </c>
      <c r="B1396" t="s">
        <v>1409</v>
      </c>
      <c r="C1396" t="s">
        <v>10</v>
      </c>
      <c r="D1396" s="184">
        <v>9.86</v>
      </c>
    </row>
    <row r="1397" spans="1:4" x14ac:dyDescent="0.25">
      <c r="A1397">
        <v>1600</v>
      </c>
      <c r="B1397" t="s">
        <v>1410</v>
      </c>
      <c r="C1397" t="s">
        <v>10</v>
      </c>
      <c r="D1397" s="184">
        <v>14.56</v>
      </c>
    </row>
    <row r="1398" spans="1:4" x14ac:dyDescent="0.25">
      <c r="A1398">
        <v>1603</v>
      </c>
      <c r="B1398" t="s">
        <v>1411</v>
      </c>
      <c r="C1398" t="s">
        <v>10</v>
      </c>
      <c r="D1398" s="184">
        <v>56.46</v>
      </c>
    </row>
    <row r="1399" spans="1:4" x14ac:dyDescent="0.25">
      <c r="A1399">
        <v>1599</v>
      </c>
      <c r="B1399" t="s">
        <v>1412</v>
      </c>
      <c r="C1399" t="s">
        <v>10</v>
      </c>
      <c r="D1399" s="184">
        <v>11.44</v>
      </c>
    </row>
    <row r="1400" spans="1:4" x14ac:dyDescent="0.25">
      <c r="A1400">
        <v>1597</v>
      </c>
      <c r="B1400" t="s">
        <v>1413</v>
      </c>
      <c r="C1400" t="s">
        <v>10</v>
      </c>
      <c r="D1400" s="184">
        <v>9.27</v>
      </c>
    </row>
    <row r="1401" spans="1:4" x14ac:dyDescent="0.25">
      <c r="A1401">
        <v>39600</v>
      </c>
      <c r="B1401" t="s">
        <v>1414</v>
      </c>
      <c r="C1401" t="s">
        <v>10</v>
      </c>
      <c r="D1401" s="184">
        <v>14.33</v>
      </c>
    </row>
    <row r="1402" spans="1:4" x14ac:dyDescent="0.25">
      <c r="A1402">
        <v>39601</v>
      </c>
      <c r="B1402" t="s">
        <v>1415</v>
      </c>
      <c r="C1402" t="s">
        <v>10</v>
      </c>
      <c r="D1402" s="184">
        <v>24.92</v>
      </c>
    </row>
    <row r="1403" spans="1:4" x14ac:dyDescent="0.25">
      <c r="A1403">
        <v>39602</v>
      </c>
      <c r="B1403" t="s">
        <v>1416</v>
      </c>
      <c r="C1403" t="s">
        <v>10</v>
      </c>
      <c r="D1403" s="184">
        <v>1.64</v>
      </c>
    </row>
    <row r="1404" spans="1:4" x14ac:dyDescent="0.25">
      <c r="A1404">
        <v>39603</v>
      </c>
      <c r="B1404" t="s">
        <v>1417</v>
      </c>
      <c r="C1404" t="s">
        <v>10</v>
      </c>
      <c r="D1404" s="184">
        <v>2.81</v>
      </c>
    </row>
    <row r="1405" spans="1:4" x14ac:dyDescent="0.25">
      <c r="A1405">
        <v>11821</v>
      </c>
      <c r="B1405" t="s">
        <v>1418</v>
      </c>
      <c r="C1405" t="s">
        <v>10</v>
      </c>
      <c r="D1405" s="184">
        <v>7.61</v>
      </c>
    </row>
    <row r="1406" spans="1:4" x14ac:dyDescent="0.25">
      <c r="A1406">
        <v>1562</v>
      </c>
      <c r="B1406" t="s">
        <v>1419</v>
      </c>
      <c r="C1406" t="s">
        <v>10</v>
      </c>
      <c r="D1406" s="184">
        <v>12.47</v>
      </c>
    </row>
    <row r="1407" spans="1:4" x14ac:dyDescent="0.25">
      <c r="A1407">
        <v>1563</v>
      </c>
      <c r="B1407" t="s">
        <v>1420</v>
      </c>
      <c r="C1407" t="s">
        <v>10</v>
      </c>
      <c r="D1407" s="184">
        <v>16.739999999999998</v>
      </c>
    </row>
    <row r="1408" spans="1:4" x14ac:dyDescent="0.25">
      <c r="A1408">
        <v>11856</v>
      </c>
      <c r="B1408" t="s">
        <v>1421</v>
      </c>
      <c r="C1408" t="s">
        <v>10</v>
      </c>
      <c r="D1408" s="184">
        <v>4.99</v>
      </c>
    </row>
    <row r="1409" spans="1:4" x14ac:dyDescent="0.25">
      <c r="A1409">
        <v>11857</v>
      </c>
      <c r="B1409" t="s">
        <v>1422</v>
      </c>
      <c r="C1409" t="s">
        <v>10</v>
      </c>
      <c r="D1409" s="184">
        <v>26.26</v>
      </c>
    </row>
    <row r="1410" spans="1:4" x14ac:dyDescent="0.25">
      <c r="A1410">
        <v>11858</v>
      </c>
      <c r="B1410" t="s">
        <v>1423</v>
      </c>
      <c r="C1410" t="s">
        <v>10</v>
      </c>
      <c r="D1410" s="184">
        <v>32.590000000000003</v>
      </c>
    </row>
    <row r="1411" spans="1:4" x14ac:dyDescent="0.25">
      <c r="A1411">
        <v>1539</v>
      </c>
      <c r="B1411" t="s">
        <v>1424</v>
      </c>
      <c r="C1411" t="s">
        <v>10</v>
      </c>
      <c r="D1411" s="184">
        <v>5.86</v>
      </c>
    </row>
    <row r="1412" spans="1:4" x14ac:dyDescent="0.25">
      <c r="A1412">
        <v>11859</v>
      </c>
      <c r="B1412" t="s">
        <v>1425</v>
      </c>
      <c r="C1412" t="s">
        <v>10</v>
      </c>
      <c r="D1412" s="184">
        <v>44.34</v>
      </c>
    </row>
    <row r="1413" spans="1:4" x14ac:dyDescent="0.25">
      <c r="A1413">
        <v>1550</v>
      </c>
      <c r="B1413" t="s">
        <v>1426</v>
      </c>
      <c r="C1413" t="s">
        <v>10</v>
      </c>
      <c r="D1413" s="184">
        <v>6.18</v>
      </c>
    </row>
    <row r="1414" spans="1:4" x14ac:dyDescent="0.25">
      <c r="A1414">
        <v>11854</v>
      </c>
      <c r="B1414" t="s">
        <v>1427</v>
      </c>
      <c r="C1414" t="s">
        <v>10</v>
      </c>
      <c r="D1414" s="184">
        <v>7.73</v>
      </c>
    </row>
    <row r="1415" spans="1:4" x14ac:dyDescent="0.25">
      <c r="A1415">
        <v>11862</v>
      </c>
      <c r="B1415" t="s">
        <v>1428</v>
      </c>
      <c r="C1415" t="s">
        <v>10</v>
      </c>
      <c r="D1415" s="184">
        <v>10.84</v>
      </c>
    </row>
    <row r="1416" spans="1:4" x14ac:dyDescent="0.25">
      <c r="A1416">
        <v>11863</v>
      </c>
      <c r="B1416" t="s">
        <v>1429</v>
      </c>
      <c r="C1416" t="s">
        <v>10</v>
      </c>
      <c r="D1416" s="184">
        <v>4.38</v>
      </c>
    </row>
    <row r="1417" spans="1:4" x14ac:dyDescent="0.25">
      <c r="A1417">
        <v>11855</v>
      </c>
      <c r="B1417" t="s">
        <v>1430</v>
      </c>
      <c r="C1417" t="s">
        <v>10</v>
      </c>
      <c r="D1417" s="184">
        <v>16.18</v>
      </c>
    </row>
    <row r="1418" spans="1:4" x14ac:dyDescent="0.25">
      <c r="A1418">
        <v>11864</v>
      </c>
      <c r="B1418" t="s">
        <v>1431</v>
      </c>
      <c r="C1418" t="s">
        <v>10</v>
      </c>
      <c r="D1418" s="184">
        <v>24.47</v>
      </c>
    </row>
    <row r="1419" spans="1:4" x14ac:dyDescent="0.25">
      <c r="A1419">
        <v>2527</v>
      </c>
      <c r="B1419" t="s">
        <v>1432</v>
      </c>
      <c r="C1419" t="s">
        <v>10</v>
      </c>
      <c r="D1419" s="184">
        <v>6.71</v>
      </c>
    </row>
    <row r="1420" spans="1:4" x14ac:dyDescent="0.25">
      <c r="A1420">
        <v>2526</v>
      </c>
      <c r="B1420" t="s">
        <v>1433</v>
      </c>
      <c r="C1420" t="s">
        <v>10</v>
      </c>
      <c r="D1420" s="184">
        <v>4.3</v>
      </c>
    </row>
    <row r="1421" spans="1:4" x14ac:dyDescent="0.25">
      <c r="A1421">
        <v>2487</v>
      </c>
      <c r="B1421" t="s">
        <v>1434</v>
      </c>
      <c r="C1421" t="s">
        <v>10</v>
      </c>
      <c r="D1421" s="184">
        <v>1.46</v>
      </c>
    </row>
    <row r="1422" spans="1:4" x14ac:dyDescent="0.25">
      <c r="A1422">
        <v>2483</v>
      </c>
      <c r="B1422" t="s">
        <v>1435</v>
      </c>
      <c r="C1422" t="s">
        <v>10</v>
      </c>
      <c r="D1422" s="184">
        <v>3.06</v>
      </c>
    </row>
    <row r="1423" spans="1:4" x14ac:dyDescent="0.25">
      <c r="A1423">
        <v>2528</v>
      </c>
      <c r="B1423" t="s">
        <v>1436</v>
      </c>
      <c r="C1423" t="s">
        <v>10</v>
      </c>
      <c r="D1423" s="184">
        <v>16.899999999999999</v>
      </c>
    </row>
    <row r="1424" spans="1:4" x14ac:dyDescent="0.25">
      <c r="A1424">
        <v>2489</v>
      </c>
      <c r="B1424" t="s">
        <v>1437</v>
      </c>
      <c r="C1424" t="s">
        <v>10</v>
      </c>
      <c r="D1424" s="184">
        <v>7.44</v>
      </c>
    </row>
    <row r="1425" spans="1:4" x14ac:dyDescent="0.25">
      <c r="A1425">
        <v>2488</v>
      </c>
      <c r="B1425" t="s">
        <v>1438</v>
      </c>
      <c r="C1425" t="s">
        <v>10</v>
      </c>
      <c r="D1425" s="184">
        <v>1.72</v>
      </c>
    </row>
    <row r="1426" spans="1:4" x14ac:dyDescent="0.25">
      <c r="A1426">
        <v>2484</v>
      </c>
      <c r="B1426" t="s">
        <v>1439</v>
      </c>
      <c r="C1426" t="s">
        <v>10</v>
      </c>
      <c r="D1426" s="184">
        <v>24.54</v>
      </c>
    </row>
    <row r="1427" spans="1:4" x14ac:dyDescent="0.25">
      <c r="A1427">
        <v>2485</v>
      </c>
      <c r="B1427" t="s">
        <v>1440</v>
      </c>
      <c r="C1427" t="s">
        <v>10</v>
      </c>
      <c r="D1427" s="184">
        <v>38.47</v>
      </c>
    </row>
    <row r="1428" spans="1:4" x14ac:dyDescent="0.25">
      <c r="A1428">
        <v>38005</v>
      </c>
      <c r="B1428" t="s">
        <v>1441</v>
      </c>
      <c r="C1428" t="s">
        <v>10</v>
      </c>
      <c r="D1428" s="184">
        <v>26.88</v>
      </c>
    </row>
    <row r="1429" spans="1:4" x14ac:dyDescent="0.25">
      <c r="A1429">
        <v>38006</v>
      </c>
      <c r="B1429" t="s">
        <v>1442</v>
      </c>
      <c r="C1429" t="s">
        <v>10</v>
      </c>
      <c r="D1429" s="184">
        <v>32.99</v>
      </c>
    </row>
    <row r="1430" spans="1:4" x14ac:dyDescent="0.25">
      <c r="A1430">
        <v>38428</v>
      </c>
      <c r="B1430" t="s">
        <v>1443</v>
      </c>
      <c r="C1430" t="s">
        <v>10</v>
      </c>
      <c r="D1430" s="184">
        <v>30.91</v>
      </c>
    </row>
    <row r="1431" spans="1:4" x14ac:dyDescent="0.25">
      <c r="A1431">
        <v>38007</v>
      </c>
      <c r="B1431" t="s">
        <v>1444</v>
      </c>
      <c r="C1431" t="s">
        <v>10</v>
      </c>
      <c r="D1431" s="184">
        <v>50.5</v>
      </c>
    </row>
    <row r="1432" spans="1:4" x14ac:dyDescent="0.25">
      <c r="A1432">
        <v>38008</v>
      </c>
      <c r="B1432" t="s">
        <v>1445</v>
      </c>
      <c r="C1432" t="s">
        <v>10</v>
      </c>
      <c r="D1432" s="184">
        <v>203.38</v>
      </c>
    </row>
    <row r="1433" spans="1:4" x14ac:dyDescent="0.25">
      <c r="A1433">
        <v>38009</v>
      </c>
      <c r="B1433" t="s">
        <v>1446</v>
      </c>
      <c r="C1433" t="s">
        <v>10</v>
      </c>
      <c r="D1433" s="184">
        <v>248.56</v>
      </c>
    </row>
    <row r="1434" spans="1:4" x14ac:dyDescent="0.25">
      <c r="A1434">
        <v>39279</v>
      </c>
      <c r="B1434" t="s">
        <v>1447</v>
      </c>
      <c r="C1434" t="s">
        <v>10</v>
      </c>
      <c r="D1434" s="184">
        <v>15.67</v>
      </c>
    </row>
    <row r="1435" spans="1:4" x14ac:dyDescent="0.25">
      <c r="A1435">
        <v>38845</v>
      </c>
      <c r="B1435" t="s">
        <v>1448</v>
      </c>
      <c r="C1435" t="s">
        <v>10</v>
      </c>
      <c r="D1435" s="184">
        <v>22.68</v>
      </c>
    </row>
    <row r="1436" spans="1:4" x14ac:dyDescent="0.25">
      <c r="A1436">
        <v>39280</v>
      </c>
      <c r="B1436" t="s">
        <v>1449</v>
      </c>
      <c r="C1436" t="s">
        <v>10</v>
      </c>
      <c r="D1436" s="184">
        <v>20.32</v>
      </c>
    </row>
    <row r="1437" spans="1:4" x14ac:dyDescent="0.25">
      <c r="A1437">
        <v>39281</v>
      </c>
      <c r="B1437" t="s">
        <v>1450</v>
      </c>
      <c r="C1437" t="s">
        <v>10</v>
      </c>
      <c r="D1437" s="184">
        <v>26.75</v>
      </c>
    </row>
    <row r="1438" spans="1:4" x14ac:dyDescent="0.25">
      <c r="A1438">
        <v>38849</v>
      </c>
      <c r="B1438" t="s">
        <v>1451</v>
      </c>
      <c r="C1438" t="s">
        <v>10</v>
      </c>
      <c r="D1438" s="184">
        <v>22.91</v>
      </c>
    </row>
    <row r="1439" spans="1:4" x14ac:dyDescent="0.25">
      <c r="A1439">
        <v>39282</v>
      </c>
      <c r="B1439" t="s">
        <v>1452</v>
      </c>
      <c r="C1439" t="s">
        <v>10</v>
      </c>
      <c r="D1439" s="184">
        <v>27.39</v>
      </c>
    </row>
    <row r="1440" spans="1:4" x14ac:dyDescent="0.25">
      <c r="A1440">
        <v>38852</v>
      </c>
      <c r="B1440" t="s">
        <v>1453</v>
      </c>
      <c r="C1440" t="s">
        <v>10</v>
      </c>
      <c r="D1440" s="184">
        <v>37.26</v>
      </c>
    </row>
    <row r="1441" spans="1:4" x14ac:dyDescent="0.25">
      <c r="A1441">
        <v>38844</v>
      </c>
      <c r="B1441" t="s">
        <v>1454</v>
      </c>
      <c r="C1441" t="s">
        <v>10</v>
      </c>
      <c r="D1441" s="184">
        <v>11.45</v>
      </c>
    </row>
    <row r="1442" spans="1:4" x14ac:dyDescent="0.25">
      <c r="A1442">
        <v>38846</v>
      </c>
      <c r="B1442" t="s">
        <v>1455</v>
      </c>
      <c r="C1442" t="s">
        <v>10</v>
      </c>
      <c r="D1442" s="184">
        <v>12.52</v>
      </c>
    </row>
    <row r="1443" spans="1:4" x14ac:dyDescent="0.25">
      <c r="A1443">
        <v>38847</v>
      </c>
      <c r="B1443" t="s">
        <v>1456</v>
      </c>
      <c r="C1443" t="s">
        <v>10</v>
      </c>
      <c r="D1443" s="184">
        <v>15.41</v>
      </c>
    </row>
    <row r="1444" spans="1:4" x14ac:dyDescent="0.25">
      <c r="A1444">
        <v>38850</v>
      </c>
      <c r="B1444" t="s">
        <v>1457</v>
      </c>
      <c r="C1444" t="s">
        <v>10</v>
      </c>
      <c r="D1444" s="184">
        <v>21.42</v>
      </c>
    </row>
    <row r="1445" spans="1:4" x14ac:dyDescent="0.25">
      <c r="A1445">
        <v>38848</v>
      </c>
      <c r="B1445" t="s">
        <v>1458</v>
      </c>
      <c r="C1445" t="s">
        <v>10</v>
      </c>
      <c r="D1445" s="184">
        <v>17.91</v>
      </c>
    </row>
    <row r="1446" spans="1:4" x14ac:dyDescent="0.25">
      <c r="A1446">
        <v>38851</v>
      </c>
      <c r="B1446" t="s">
        <v>1459</v>
      </c>
      <c r="C1446" t="s">
        <v>10</v>
      </c>
      <c r="D1446" s="184">
        <v>32.56</v>
      </c>
    </row>
    <row r="1447" spans="1:4" x14ac:dyDescent="0.25">
      <c r="A1447">
        <v>38860</v>
      </c>
      <c r="B1447" t="s">
        <v>1460</v>
      </c>
      <c r="C1447" t="s">
        <v>10</v>
      </c>
      <c r="D1447" s="184">
        <v>9.1999999999999993</v>
      </c>
    </row>
    <row r="1448" spans="1:4" x14ac:dyDescent="0.25">
      <c r="A1448">
        <v>38861</v>
      </c>
      <c r="B1448" t="s">
        <v>1461</v>
      </c>
      <c r="C1448" t="s">
        <v>10</v>
      </c>
      <c r="D1448" s="184">
        <v>12.38</v>
      </c>
    </row>
    <row r="1449" spans="1:4" x14ac:dyDescent="0.25">
      <c r="A1449">
        <v>38862</v>
      </c>
      <c r="B1449" t="s">
        <v>1462</v>
      </c>
      <c r="C1449" t="s">
        <v>10</v>
      </c>
      <c r="D1449" s="184">
        <v>10.44</v>
      </c>
    </row>
    <row r="1450" spans="1:4" x14ac:dyDescent="0.25">
      <c r="A1450">
        <v>38863</v>
      </c>
      <c r="B1450" t="s">
        <v>1463</v>
      </c>
      <c r="C1450" t="s">
        <v>10</v>
      </c>
      <c r="D1450" s="184">
        <v>11.99</v>
      </c>
    </row>
    <row r="1451" spans="1:4" x14ac:dyDescent="0.25">
      <c r="A1451">
        <v>38865</v>
      </c>
      <c r="B1451" t="s">
        <v>1464</v>
      </c>
      <c r="C1451" t="s">
        <v>10</v>
      </c>
      <c r="D1451" s="184">
        <v>16.29</v>
      </c>
    </row>
    <row r="1452" spans="1:4" x14ac:dyDescent="0.25">
      <c r="A1452">
        <v>38864</v>
      </c>
      <c r="B1452" t="s">
        <v>1465</v>
      </c>
      <c r="C1452" t="s">
        <v>10</v>
      </c>
      <c r="D1452" s="184">
        <v>24.89</v>
      </c>
    </row>
    <row r="1453" spans="1:4" x14ac:dyDescent="0.25">
      <c r="A1453">
        <v>38866</v>
      </c>
      <c r="B1453" t="s">
        <v>1466</v>
      </c>
      <c r="C1453" t="s">
        <v>10</v>
      </c>
      <c r="D1453" s="184">
        <v>17.52</v>
      </c>
    </row>
    <row r="1454" spans="1:4" x14ac:dyDescent="0.25">
      <c r="A1454">
        <v>38868</v>
      </c>
      <c r="B1454" t="s">
        <v>1467</v>
      </c>
      <c r="C1454" t="s">
        <v>10</v>
      </c>
      <c r="D1454" s="184">
        <v>29.21</v>
      </c>
    </row>
    <row r="1455" spans="1:4" x14ac:dyDescent="0.25">
      <c r="A1455">
        <v>38853</v>
      </c>
      <c r="B1455" t="s">
        <v>1468</v>
      </c>
      <c r="C1455" t="s">
        <v>10</v>
      </c>
      <c r="D1455" s="184">
        <v>9.44</v>
      </c>
    </row>
    <row r="1456" spans="1:4" x14ac:dyDescent="0.25">
      <c r="A1456">
        <v>38854</v>
      </c>
      <c r="B1456" t="s">
        <v>1469</v>
      </c>
      <c r="C1456" t="s">
        <v>10</v>
      </c>
      <c r="D1456" s="184">
        <v>12.9</v>
      </c>
    </row>
    <row r="1457" spans="1:4" x14ac:dyDescent="0.25">
      <c r="A1457">
        <v>38855</v>
      </c>
      <c r="B1457" t="s">
        <v>1470</v>
      </c>
      <c r="C1457" t="s">
        <v>10</v>
      </c>
      <c r="D1457" s="184">
        <v>9.57</v>
      </c>
    </row>
    <row r="1458" spans="1:4" x14ac:dyDescent="0.25">
      <c r="A1458">
        <v>38856</v>
      </c>
      <c r="B1458" t="s">
        <v>1471</v>
      </c>
      <c r="C1458" t="s">
        <v>10</v>
      </c>
      <c r="D1458" s="184">
        <v>15.37</v>
      </c>
    </row>
    <row r="1459" spans="1:4" x14ac:dyDescent="0.25">
      <c r="A1459">
        <v>38857</v>
      </c>
      <c r="B1459" t="s">
        <v>1472</v>
      </c>
      <c r="C1459" t="s">
        <v>10</v>
      </c>
      <c r="D1459" s="184">
        <v>20.329999999999998</v>
      </c>
    </row>
    <row r="1460" spans="1:4" x14ac:dyDescent="0.25">
      <c r="A1460">
        <v>38858</v>
      </c>
      <c r="B1460" t="s">
        <v>1473</v>
      </c>
      <c r="C1460" t="s">
        <v>10</v>
      </c>
      <c r="D1460" s="184">
        <v>18.48</v>
      </c>
    </row>
    <row r="1461" spans="1:4" x14ac:dyDescent="0.25">
      <c r="A1461">
        <v>38859</v>
      </c>
      <c r="B1461" t="s">
        <v>1474</v>
      </c>
      <c r="C1461" t="s">
        <v>10</v>
      </c>
      <c r="D1461" s="184">
        <v>29.93</v>
      </c>
    </row>
    <row r="1462" spans="1:4" x14ac:dyDescent="0.25">
      <c r="A1462">
        <v>3104</v>
      </c>
      <c r="B1462" t="s">
        <v>1475</v>
      </c>
      <c r="C1462" t="s">
        <v>1476</v>
      </c>
      <c r="D1462" s="184">
        <v>142.9</v>
      </c>
    </row>
    <row r="1463" spans="1:4" x14ac:dyDescent="0.25">
      <c r="A1463">
        <v>1607</v>
      </c>
      <c r="B1463" t="s">
        <v>1477</v>
      </c>
      <c r="C1463" t="s">
        <v>1476</v>
      </c>
      <c r="D1463" s="184">
        <v>0.25</v>
      </c>
    </row>
    <row r="1464" spans="1:4" x14ac:dyDescent="0.25">
      <c r="A1464">
        <v>38169</v>
      </c>
      <c r="B1464" t="s">
        <v>1478</v>
      </c>
      <c r="C1464" t="s">
        <v>1476</v>
      </c>
      <c r="D1464" s="184">
        <v>84.93</v>
      </c>
    </row>
    <row r="1465" spans="1:4" x14ac:dyDescent="0.25">
      <c r="A1465">
        <v>6142</v>
      </c>
      <c r="B1465" t="s">
        <v>1479</v>
      </c>
      <c r="C1465" t="s">
        <v>10</v>
      </c>
      <c r="D1465" s="184">
        <v>9.08</v>
      </c>
    </row>
    <row r="1466" spans="1:4" x14ac:dyDescent="0.25">
      <c r="A1466">
        <v>11686</v>
      </c>
      <c r="B1466" t="s">
        <v>1480</v>
      </c>
      <c r="C1466" t="s">
        <v>10</v>
      </c>
      <c r="D1466" s="184">
        <v>12.6</v>
      </c>
    </row>
    <row r="1467" spans="1:4" x14ac:dyDescent="0.25">
      <c r="A1467">
        <v>37598</v>
      </c>
      <c r="B1467" t="s">
        <v>1481</v>
      </c>
      <c r="C1467" t="s">
        <v>10</v>
      </c>
      <c r="D1467" s="184">
        <v>44.96</v>
      </c>
    </row>
    <row r="1468" spans="1:4" x14ac:dyDescent="0.25">
      <c r="A1468">
        <v>25398</v>
      </c>
      <c r="B1468" t="s">
        <v>1482</v>
      </c>
      <c r="C1468" t="s">
        <v>10</v>
      </c>
      <c r="D1468" s="66">
        <v>5328.75</v>
      </c>
    </row>
    <row r="1469" spans="1:4" x14ac:dyDescent="0.25">
      <c r="A1469">
        <v>25399</v>
      </c>
      <c r="B1469" t="s">
        <v>1483</v>
      </c>
      <c r="C1469" t="s">
        <v>10</v>
      </c>
      <c r="D1469" s="66">
        <v>3235.02</v>
      </c>
    </row>
    <row r="1470" spans="1:4" x14ac:dyDescent="0.25">
      <c r="A1470">
        <v>43440</v>
      </c>
      <c r="B1470" t="s">
        <v>1484</v>
      </c>
      <c r="C1470" t="s">
        <v>10</v>
      </c>
      <c r="D1470" s="184">
        <v>397.76</v>
      </c>
    </row>
    <row r="1471" spans="1:4" x14ac:dyDescent="0.25">
      <c r="A1471">
        <v>10667</v>
      </c>
      <c r="B1471" t="s">
        <v>1485</v>
      </c>
      <c r="C1471" t="s">
        <v>10</v>
      </c>
      <c r="D1471" s="66">
        <v>15000</v>
      </c>
    </row>
    <row r="1472" spans="1:4" x14ac:dyDescent="0.25">
      <c r="A1472">
        <v>1613</v>
      </c>
      <c r="B1472" t="s">
        <v>1486</v>
      </c>
      <c r="C1472" t="s">
        <v>10</v>
      </c>
      <c r="D1472" s="66">
        <v>1533.1</v>
      </c>
    </row>
    <row r="1473" spans="1:4" x14ac:dyDescent="0.25">
      <c r="A1473">
        <v>1626</v>
      </c>
      <c r="B1473" t="s">
        <v>1487</v>
      </c>
      <c r="C1473" t="s">
        <v>10</v>
      </c>
      <c r="D1473" s="66">
        <v>2292.94</v>
      </c>
    </row>
    <row r="1474" spans="1:4" x14ac:dyDescent="0.25">
      <c r="A1474">
        <v>1625</v>
      </c>
      <c r="B1474" t="s">
        <v>1488</v>
      </c>
      <c r="C1474" t="s">
        <v>10</v>
      </c>
      <c r="D1474" s="184">
        <v>160.15</v>
      </c>
    </row>
    <row r="1475" spans="1:4" x14ac:dyDescent="0.25">
      <c r="A1475">
        <v>1622</v>
      </c>
      <c r="B1475" t="s">
        <v>1489</v>
      </c>
      <c r="C1475" t="s">
        <v>10</v>
      </c>
      <c r="D1475" s="66">
        <v>5174.2299999999996</v>
      </c>
    </row>
    <row r="1476" spans="1:4" x14ac:dyDescent="0.25">
      <c r="A1476">
        <v>1620</v>
      </c>
      <c r="B1476" t="s">
        <v>1490</v>
      </c>
      <c r="C1476" t="s">
        <v>10</v>
      </c>
      <c r="D1476" s="184">
        <v>337.37</v>
      </c>
    </row>
    <row r="1477" spans="1:4" x14ac:dyDescent="0.25">
      <c r="A1477">
        <v>1629</v>
      </c>
      <c r="B1477" t="s">
        <v>1491</v>
      </c>
      <c r="C1477" t="s">
        <v>10</v>
      </c>
      <c r="D1477" s="66">
        <v>12592.85</v>
      </c>
    </row>
    <row r="1478" spans="1:4" x14ac:dyDescent="0.25">
      <c r="A1478">
        <v>1627</v>
      </c>
      <c r="B1478" t="s">
        <v>1492</v>
      </c>
      <c r="C1478" t="s">
        <v>10</v>
      </c>
      <c r="D1478" s="184">
        <v>644.87</v>
      </c>
    </row>
    <row r="1479" spans="1:4" x14ac:dyDescent="0.25">
      <c r="A1479">
        <v>1623</v>
      </c>
      <c r="B1479" t="s">
        <v>1493</v>
      </c>
      <c r="C1479" t="s">
        <v>10</v>
      </c>
      <c r="D1479" s="184">
        <v>130.61000000000001</v>
      </c>
    </row>
    <row r="1480" spans="1:4" x14ac:dyDescent="0.25">
      <c r="A1480">
        <v>1619</v>
      </c>
      <c r="B1480" t="s">
        <v>1494</v>
      </c>
      <c r="C1480" t="s">
        <v>10</v>
      </c>
      <c r="D1480" s="184">
        <v>179.66</v>
      </c>
    </row>
    <row r="1481" spans="1:4" x14ac:dyDescent="0.25">
      <c r="A1481">
        <v>1630</v>
      </c>
      <c r="B1481" t="s">
        <v>1495</v>
      </c>
      <c r="C1481" t="s">
        <v>10</v>
      </c>
      <c r="D1481" s="66">
        <v>3955.81</v>
      </c>
    </row>
    <row r="1482" spans="1:4" x14ac:dyDescent="0.25">
      <c r="A1482">
        <v>1616</v>
      </c>
      <c r="B1482" t="s">
        <v>1496</v>
      </c>
      <c r="C1482" t="s">
        <v>10</v>
      </c>
      <c r="D1482" s="66">
        <v>6084.1</v>
      </c>
    </row>
    <row r="1483" spans="1:4" x14ac:dyDescent="0.25">
      <c r="A1483">
        <v>1614</v>
      </c>
      <c r="B1483" t="s">
        <v>1497</v>
      </c>
      <c r="C1483" t="s">
        <v>10</v>
      </c>
      <c r="D1483" s="184">
        <v>278.06</v>
      </c>
    </row>
    <row r="1484" spans="1:4" x14ac:dyDescent="0.25">
      <c r="A1484">
        <v>1617</v>
      </c>
      <c r="B1484" t="s">
        <v>1498</v>
      </c>
      <c r="C1484" t="s">
        <v>10</v>
      </c>
      <c r="D1484" s="66">
        <v>7263.1</v>
      </c>
    </row>
    <row r="1485" spans="1:4" x14ac:dyDescent="0.25">
      <c r="A1485">
        <v>1621</v>
      </c>
      <c r="B1485" t="s">
        <v>1499</v>
      </c>
      <c r="C1485" t="s">
        <v>10</v>
      </c>
      <c r="D1485" s="184">
        <v>497.31</v>
      </c>
    </row>
    <row r="1486" spans="1:4" x14ac:dyDescent="0.25">
      <c r="A1486">
        <v>1624</v>
      </c>
      <c r="B1486" t="s">
        <v>1500</v>
      </c>
      <c r="C1486" t="s">
        <v>10</v>
      </c>
      <c r="D1486" s="66">
        <v>17853.060000000001</v>
      </c>
    </row>
    <row r="1487" spans="1:4" x14ac:dyDescent="0.25">
      <c r="A1487">
        <v>1615</v>
      </c>
      <c r="B1487" t="s">
        <v>1501</v>
      </c>
      <c r="C1487" t="s">
        <v>10</v>
      </c>
      <c r="D1487" s="184">
        <v>933.87</v>
      </c>
    </row>
    <row r="1488" spans="1:4" x14ac:dyDescent="0.25">
      <c r="A1488">
        <v>1612</v>
      </c>
      <c r="B1488" t="s">
        <v>1502</v>
      </c>
      <c r="C1488" t="s">
        <v>10</v>
      </c>
      <c r="D1488" s="184">
        <v>123</v>
      </c>
    </row>
    <row r="1489" spans="1:4" x14ac:dyDescent="0.25">
      <c r="A1489">
        <v>1618</v>
      </c>
      <c r="B1489" t="s">
        <v>1503</v>
      </c>
      <c r="C1489" t="s">
        <v>10</v>
      </c>
      <c r="D1489" s="66">
        <v>1283.28</v>
      </c>
    </row>
    <row r="1490" spans="1:4" x14ac:dyDescent="0.25">
      <c r="A1490">
        <v>14211</v>
      </c>
      <c r="B1490" t="s">
        <v>1504</v>
      </c>
      <c r="C1490" t="s">
        <v>10</v>
      </c>
      <c r="D1490" s="184">
        <v>51.11</v>
      </c>
    </row>
    <row r="1491" spans="1:4" x14ac:dyDescent="0.25">
      <c r="A1491">
        <v>43657</v>
      </c>
      <c r="B1491" t="s">
        <v>1505</v>
      </c>
      <c r="C1491" t="s">
        <v>20</v>
      </c>
      <c r="D1491" s="184">
        <v>11.5</v>
      </c>
    </row>
    <row r="1492" spans="1:4" x14ac:dyDescent="0.25">
      <c r="A1492">
        <v>34500</v>
      </c>
      <c r="B1492" t="s">
        <v>1506</v>
      </c>
      <c r="C1492" t="s">
        <v>185</v>
      </c>
      <c r="D1492" s="184">
        <v>133.6</v>
      </c>
    </row>
    <row r="1493" spans="1:4" x14ac:dyDescent="0.25">
      <c r="A1493">
        <v>40934</v>
      </c>
      <c r="B1493" t="s">
        <v>1507</v>
      </c>
      <c r="C1493" t="s">
        <v>187</v>
      </c>
      <c r="D1493" s="66">
        <v>23603.53</v>
      </c>
    </row>
    <row r="1494" spans="1:4" x14ac:dyDescent="0.25">
      <c r="A1494">
        <v>38200</v>
      </c>
      <c r="B1494" t="s">
        <v>1508</v>
      </c>
      <c r="C1494" t="s">
        <v>1509</v>
      </c>
      <c r="D1494" s="184">
        <v>853.65</v>
      </c>
    </row>
    <row r="1495" spans="1:4" x14ac:dyDescent="0.25">
      <c r="A1495">
        <v>39269</v>
      </c>
      <c r="B1495" t="s">
        <v>1510</v>
      </c>
      <c r="C1495" t="s">
        <v>20</v>
      </c>
      <c r="D1495" s="184">
        <v>1.49</v>
      </c>
    </row>
    <row r="1496" spans="1:4" x14ac:dyDescent="0.25">
      <c r="A1496">
        <v>11889</v>
      </c>
      <c r="B1496" t="s">
        <v>1511</v>
      </c>
      <c r="C1496" t="s">
        <v>20</v>
      </c>
      <c r="D1496" s="184">
        <v>2.0699999999999998</v>
      </c>
    </row>
    <row r="1497" spans="1:4" x14ac:dyDescent="0.25">
      <c r="A1497">
        <v>39270</v>
      </c>
      <c r="B1497" t="s">
        <v>1512</v>
      </c>
      <c r="C1497" t="s">
        <v>20</v>
      </c>
      <c r="D1497" s="184">
        <v>2.4700000000000002</v>
      </c>
    </row>
    <row r="1498" spans="1:4" x14ac:dyDescent="0.25">
      <c r="A1498">
        <v>11890</v>
      </c>
      <c r="B1498" t="s">
        <v>1513</v>
      </c>
      <c r="C1498" t="s">
        <v>20</v>
      </c>
      <c r="D1498" s="184">
        <v>3.21</v>
      </c>
    </row>
    <row r="1499" spans="1:4" x14ac:dyDescent="0.25">
      <c r="A1499">
        <v>11891</v>
      </c>
      <c r="B1499" t="s">
        <v>1514</v>
      </c>
      <c r="C1499" t="s">
        <v>20</v>
      </c>
      <c r="D1499" s="184">
        <v>5.3</v>
      </c>
    </row>
    <row r="1500" spans="1:4" x14ac:dyDescent="0.25">
      <c r="A1500">
        <v>11892</v>
      </c>
      <c r="B1500" t="s">
        <v>1515</v>
      </c>
      <c r="C1500" t="s">
        <v>20</v>
      </c>
      <c r="D1500" s="184">
        <v>8.16</v>
      </c>
    </row>
    <row r="1501" spans="1:4" x14ac:dyDescent="0.25">
      <c r="A1501">
        <v>37601</v>
      </c>
      <c r="B1501" t="s">
        <v>1516</v>
      </c>
      <c r="C1501" t="s">
        <v>20</v>
      </c>
      <c r="D1501" s="184">
        <v>9.99</v>
      </c>
    </row>
    <row r="1502" spans="1:4" x14ac:dyDescent="0.25">
      <c r="A1502">
        <v>1634</v>
      </c>
      <c r="B1502" t="s">
        <v>1517</v>
      </c>
      <c r="C1502" t="s">
        <v>20</v>
      </c>
      <c r="D1502" s="184">
        <v>10.32</v>
      </c>
    </row>
    <row r="1503" spans="1:4" x14ac:dyDescent="0.25">
      <c r="A1503">
        <v>5086</v>
      </c>
      <c r="B1503" t="s">
        <v>1518</v>
      </c>
      <c r="C1503" t="s">
        <v>71</v>
      </c>
      <c r="D1503" s="184">
        <v>35.159999999999997</v>
      </c>
    </row>
    <row r="1504" spans="1:4" x14ac:dyDescent="0.25">
      <c r="A1504">
        <v>11280</v>
      </c>
      <c r="B1504" t="s">
        <v>1519</v>
      </c>
      <c r="C1504" t="s">
        <v>10</v>
      </c>
      <c r="D1504" s="66">
        <v>16233.28</v>
      </c>
    </row>
    <row r="1505" spans="1:4" x14ac:dyDescent="0.25">
      <c r="A1505">
        <v>40519</v>
      </c>
      <c r="B1505" t="s">
        <v>1520</v>
      </c>
      <c r="C1505" t="s">
        <v>10</v>
      </c>
      <c r="D1505" s="66">
        <v>133821.63</v>
      </c>
    </row>
    <row r="1506" spans="1:4" x14ac:dyDescent="0.25">
      <c r="A1506">
        <v>39869</v>
      </c>
      <c r="B1506" t="s">
        <v>1521</v>
      </c>
      <c r="C1506" t="s">
        <v>10</v>
      </c>
      <c r="D1506" s="184">
        <v>15.84</v>
      </c>
    </row>
    <row r="1507" spans="1:4" x14ac:dyDescent="0.25">
      <c r="A1507">
        <v>39870</v>
      </c>
      <c r="B1507" t="s">
        <v>1522</v>
      </c>
      <c r="C1507" t="s">
        <v>10</v>
      </c>
      <c r="D1507" s="184">
        <v>24.22</v>
      </c>
    </row>
    <row r="1508" spans="1:4" x14ac:dyDescent="0.25">
      <c r="A1508">
        <v>39871</v>
      </c>
      <c r="B1508" t="s">
        <v>1523</v>
      </c>
      <c r="C1508" t="s">
        <v>10</v>
      </c>
      <c r="D1508" s="184">
        <v>27.16</v>
      </c>
    </row>
    <row r="1509" spans="1:4" x14ac:dyDescent="0.25">
      <c r="A1509">
        <v>12722</v>
      </c>
      <c r="B1509" t="s">
        <v>1524</v>
      </c>
      <c r="C1509" t="s">
        <v>10</v>
      </c>
      <c r="D1509" s="184">
        <v>908.73</v>
      </c>
    </row>
    <row r="1510" spans="1:4" x14ac:dyDescent="0.25">
      <c r="A1510">
        <v>12714</v>
      </c>
      <c r="B1510" t="s">
        <v>1525</v>
      </c>
      <c r="C1510" t="s">
        <v>10</v>
      </c>
      <c r="D1510" s="184">
        <v>5.93</v>
      </c>
    </row>
    <row r="1511" spans="1:4" x14ac:dyDescent="0.25">
      <c r="A1511">
        <v>12715</v>
      </c>
      <c r="B1511" t="s">
        <v>1526</v>
      </c>
      <c r="C1511" t="s">
        <v>10</v>
      </c>
      <c r="D1511" s="184">
        <v>13.39</v>
      </c>
    </row>
    <row r="1512" spans="1:4" x14ac:dyDescent="0.25">
      <c r="A1512">
        <v>12716</v>
      </c>
      <c r="B1512" t="s">
        <v>1527</v>
      </c>
      <c r="C1512" t="s">
        <v>10</v>
      </c>
      <c r="D1512" s="184">
        <v>23</v>
      </c>
    </row>
    <row r="1513" spans="1:4" x14ac:dyDescent="0.25">
      <c r="A1513">
        <v>12717</v>
      </c>
      <c r="B1513" t="s">
        <v>1528</v>
      </c>
      <c r="C1513" t="s">
        <v>10</v>
      </c>
      <c r="D1513" s="184">
        <v>45.21</v>
      </c>
    </row>
    <row r="1514" spans="1:4" x14ac:dyDescent="0.25">
      <c r="A1514">
        <v>12718</v>
      </c>
      <c r="B1514" t="s">
        <v>1529</v>
      </c>
      <c r="C1514" t="s">
        <v>10</v>
      </c>
      <c r="D1514" s="184">
        <v>69.38</v>
      </c>
    </row>
    <row r="1515" spans="1:4" x14ac:dyDescent="0.25">
      <c r="A1515">
        <v>12719</v>
      </c>
      <c r="B1515" t="s">
        <v>1530</v>
      </c>
      <c r="C1515" t="s">
        <v>10</v>
      </c>
      <c r="D1515" s="184">
        <v>110.14</v>
      </c>
    </row>
    <row r="1516" spans="1:4" x14ac:dyDescent="0.25">
      <c r="A1516">
        <v>12720</v>
      </c>
      <c r="B1516" t="s">
        <v>1531</v>
      </c>
      <c r="C1516" t="s">
        <v>10</v>
      </c>
      <c r="D1516" s="184">
        <v>383.51</v>
      </c>
    </row>
    <row r="1517" spans="1:4" x14ac:dyDescent="0.25">
      <c r="A1517">
        <v>12721</v>
      </c>
      <c r="B1517" t="s">
        <v>1532</v>
      </c>
      <c r="C1517" t="s">
        <v>10</v>
      </c>
      <c r="D1517" s="184">
        <v>367.76</v>
      </c>
    </row>
    <row r="1518" spans="1:4" x14ac:dyDescent="0.25">
      <c r="A1518">
        <v>3468</v>
      </c>
      <c r="B1518" t="s">
        <v>1533</v>
      </c>
      <c r="C1518" t="s">
        <v>10</v>
      </c>
      <c r="D1518" s="184">
        <v>33.47</v>
      </c>
    </row>
    <row r="1519" spans="1:4" x14ac:dyDescent="0.25">
      <c r="A1519">
        <v>3465</v>
      </c>
      <c r="B1519" t="s">
        <v>1534</v>
      </c>
      <c r="C1519" t="s">
        <v>10</v>
      </c>
      <c r="D1519" s="184">
        <v>33.46</v>
      </c>
    </row>
    <row r="1520" spans="1:4" x14ac:dyDescent="0.25">
      <c r="A1520">
        <v>12403</v>
      </c>
      <c r="B1520" t="s">
        <v>1535</v>
      </c>
      <c r="C1520" t="s">
        <v>10</v>
      </c>
      <c r="D1520" s="184">
        <v>23.85</v>
      </c>
    </row>
    <row r="1521" spans="1:4" x14ac:dyDescent="0.25">
      <c r="A1521">
        <v>3463</v>
      </c>
      <c r="B1521" t="s">
        <v>1536</v>
      </c>
      <c r="C1521" t="s">
        <v>10</v>
      </c>
      <c r="D1521" s="184">
        <v>13.93</v>
      </c>
    </row>
    <row r="1522" spans="1:4" x14ac:dyDescent="0.25">
      <c r="A1522">
        <v>3464</v>
      </c>
      <c r="B1522" t="s">
        <v>1537</v>
      </c>
      <c r="C1522" t="s">
        <v>10</v>
      </c>
      <c r="D1522" s="184">
        <v>13.93</v>
      </c>
    </row>
    <row r="1523" spans="1:4" x14ac:dyDescent="0.25">
      <c r="A1523">
        <v>3466</v>
      </c>
      <c r="B1523" t="s">
        <v>1538</v>
      </c>
      <c r="C1523" t="s">
        <v>10</v>
      </c>
      <c r="D1523" s="184">
        <v>84.98</v>
      </c>
    </row>
    <row r="1524" spans="1:4" x14ac:dyDescent="0.25">
      <c r="A1524">
        <v>3467</v>
      </c>
      <c r="B1524" t="s">
        <v>1539</v>
      </c>
      <c r="C1524" t="s">
        <v>10</v>
      </c>
      <c r="D1524" s="184">
        <v>47.99</v>
      </c>
    </row>
    <row r="1525" spans="1:4" x14ac:dyDescent="0.25">
      <c r="A1525">
        <v>3462</v>
      </c>
      <c r="B1525" t="s">
        <v>1540</v>
      </c>
      <c r="C1525" t="s">
        <v>10</v>
      </c>
      <c r="D1525" s="184">
        <v>9.19</v>
      </c>
    </row>
    <row r="1526" spans="1:4" x14ac:dyDescent="0.25">
      <c r="A1526">
        <v>3446</v>
      </c>
      <c r="B1526" t="s">
        <v>1541</v>
      </c>
      <c r="C1526" t="s">
        <v>10</v>
      </c>
      <c r="D1526" s="184">
        <v>28.29</v>
      </c>
    </row>
    <row r="1527" spans="1:4" x14ac:dyDescent="0.25">
      <c r="A1527">
        <v>3445</v>
      </c>
      <c r="B1527" t="s">
        <v>1542</v>
      </c>
      <c r="C1527" t="s">
        <v>10</v>
      </c>
      <c r="D1527" s="184">
        <v>23.1</v>
      </c>
    </row>
    <row r="1528" spans="1:4" x14ac:dyDescent="0.25">
      <c r="A1528">
        <v>3441</v>
      </c>
      <c r="B1528" t="s">
        <v>1543</v>
      </c>
      <c r="C1528" t="s">
        <v>10</v>
      </c>
      <c r="D1528" s="184">
        <v>6.52</v>
      </c>
    </row>
    <row r="1529" spans="1:4" x14ac:dyDescent="0.25">
      <c r="A1529">
        <v>3444</v>
      </c>
      <c r="B1529" t="s">
        <v>1544</v>
      </c>
      <c r="C1529" t="s">
        <v>10</v>
      </c>
      <c r="D1529" s="184">
        <v>14.22</v>
      </c>
    </row>
    <row r="1530" spans="1:4" x14ac:dyDescent="0.25">
      <c r="A1530">
        <v>12402</v>
      </c>
      <c r="B1530" t="s">
        <v>1545</v>
      </c>
      <c r="C1530" t="s">
        <v>10</v>
      </c>
      <c r="D1530" s="184">
        <v>79.53</v>
      </c>
    </row>
    <row r="1531" spans="1:4" x14ac:dyDescent="0.25">
      <c r="A1531">
        <v>3447</v>
      </c>
      <c r="B1531" t="s">
        <v>1546</v>
      </c>
      <c r="C1531" t="s">
        <v>10</v>
      </c>
      <c r="D1531" s="184">
        <v>41.15</v>
      </c>
    </row>
    <row r="1532" spans="1:4" x14ac:dyDescent="0.25">
      <c r="A1532">
        <v>3442</v>
      </c>
      <c r="B1532" t="s">
        <v>1547</v>
      </c>
      <c r="C1532" t="s">
        <v>10</v>
      </c>
      <c r="D1532" s="184">
        <v>9.75</v>
      </c>
    </row>
    <row r="1533" spans="1:4" x14ac:dyDescent="0.25">
      <c r="A1533">
        <v>3448</v>
      </c>
      <c r="B1533" t="s">
        <v>1548</v>
      </c>
      <c r="C1533" t="s">
        <v>10</v>
      </c>
      <c r="D1533" s="184">
        <v>116.28</v>
      </c>
    </row>
    <row r="1534" spans="1:4" x14ac:dyDescent="0.25">
      <c r="A1534">
        <v>3449</v>
      </c>
      <c r="B1534" t="s">
        <v>1549</v>
      </c>
      <c r="C1534" t="s">
        <v>10</v>
      </c>
      <c r="D1534" s="184">
        <v>203.75</v>
      </c>
    </row>
    <row r="1535" spans="1:4" x14ac:dyDescent="0.25">
      <c r="A1535">
        <v>37438</v>
      </c>
      <c r="B1535" t="s">
        <v>1550</v>
      </c>
      <c r="C1535" t="s">
        <v>10</v>
      </c>
      <c r="D1535" s="184">
        <v>255.01</v>
      </c>
    </row>
    <row r="1536" spans="1:4" x14ac:dyDescent="0.25">
      <c r="A1536">
        <v>37439</v>
      </c>
      <c r="B1536" t="s">
        <v>1551</v>
      </c>
      <c r="C1536" t="s">
        <v>10</v>
      </c>
      <c r="D1536" s="66">
        <v>1667.24</v>
      </c>
    </row>
    <row r="1537" spans="1:4" x14ac:dyDescent="0.25">
      <c r="A1537">
        <v>37435</v>
      </c>
      <c r="B1537" t="s">
        <v>1552</v>
      </c>
      <c r="C1537" t="s">
        <v>10</v>
      </c>
      <c r="D1537" s="184">
        <v>29.97</v>
      </c>
    </row>
    <row r="1538" spans="1:4" x14ac:dyDescent="0.25">
      <c r="A1538">
        <v>37436</v>
      </c>
      <c r="B1538" t="s">
        <v>1553</v>
      </c>
      <c r="C1538" t="s">
        <v>10</v>
      </c>
      <c r="D1538" s="184">
        <v>35.369999999999997</v>
      </c>
    </row>
    <row r="1539" spans="1:4" x14ac:dyDescent="0.25">
      <c r="A1539">
        <v>37437</v>
      </c>
      <c r="B1539" t="s">
        <v>1554</v>
      </c>
      <c r="C1539" t="s">
        <v>10</v>
      </c>
      <c r="D1539" s="184">
        <v>51.15</v>
      </c>
    </row>
    <row r="1540" spans="1:4" x14ac:dyDescent="0.25">
      <c r="A1540">
        <v>3473</v>
      </c>
      <c r="B1540" t="s">
        <v>1555</v>
      </c>
      <c r="C1540" t="s">
        <v>10</v>
      </c>
      <c r="D1540" s="184">
        <v>31.99</v>
      </c>
    </row>
    <row r="1541" spans="1:4" x14ac:dyDescent="0.25">
      <c r="A1541">
        <v>3474</v>
      </c>
      <c r="B1541" t="s">
        <v>1556</v>
      </c>
      <c r="C1541" t="s">
        <v>10</v>
      </c>
      <c r="D1541" s="184">
        <v>26.37</v>
      </c>
    </row>
    <row r="1542" spans="1:4" x14ac:dyDescent="0.25">
      <c r="A1542">
        <v>3450</v>
      </c>
      <c r="B1542" t="s">
        <v>1557</v>
      </c>
      <c r="C1542" t="s">
        <v>10</v>
      </c>
      <c r="D1542" s="184">
        <v>7.64</v>
      </c>
    </row>
    <row r="1543" spans="1:4" x14ac:dyDescent="0.25">
      <c r="A1543">
        <v>3443</v>
      </c>
      <c r="B1543" t="s">
        <v>1558</v>
      </c>
      <c r="C1543" t="s">
        <v>10</v>
      </c>
      <c r="D1543" s="184">
        <v>16.399999999999999</v>
      </c>
    </row>
    <row r="1544" spans="1:4" x14ac:dyDescent="0.25">
      <c r="A1544">
        <v>3453</v>
      </c>
      <c r="B1544" t="s">
        <v>1559</v>
      </c>
      <c r="C1544" t="s">
        <v>10</v>
      </c>
      <c r="D1544" s="184">
        <v>93.38</v>
      </c>
    </row>
    <row r="1545" spans="1:4" x14ac:dyDescent="0.25">
      <c r="A1545">
        <v>3452</v>
      </c>
      <c r="B1545" t="s">
        <v>1560</v>
      </c>
      <c r="C1545" t="s">
        <v>10</v>
      </c>
      <c r="D1545" s="184">
        <v>46.09</v>
      </c>
    </row>
    <row r="1546" spans="1:4" x14ac:dyDescent="0.25">
      <c r="A1546">
        <v>3451</v>
      </c>
      <c r="B1546" t="s">
        <v>1561</v>
      </c>
      <c r="C1546" t="s">
        <v>10</v>
      </c>
      <c r="D1546" s="184">
        <v>9.14</v>
      </c>
    </row>
    <row r="1547" spans="1:4" x14ac:dyDescent="0.25">
      <c r="A1547">
        <v>3454</v>
      </c>
      <c r="B1547" t="s">
        <v>1562</v>
      </c>
      <c r="C1547" t="s">
        <v>10</v>
      </c>
      <c r="D1547" s="184">
        <v>142.03</v>
      </c>
    </row>
    <row r="1548" spans="1:4" x14ac:dyDescent="0.25">
      <c r="A1548">
        <v>3458</v>
      </c>
      <c r="B1548" t="s">
        <v>1563</v>
      </c>
      <c r="C1548" t="s">
        <v>10</v>
      </c>
      <c r="D1548" s="184">
        <v>25.64</v>
      </c>
    </row>
    <row r="1549" spans="1:4" x14ac:dyDescent="0.25">
      <c r="A1549">
        <v>3457</v>
      </c>
      <c r="B1549" t="s">
        <v>1564</v>
      </c>
      <c r="C1549" t="s">
        <v>10</v>
      </c>
      <c r="D1549" s="184">
        <v>19.25</v>
      </c>
    </row>
    <row r="1550" spans="1:4" x14ac:dyDescent="0.25">
      <c r="A1550">
        <v>3455</v>
      </c>
      <c r="B1550" t="s">
        <v>1565</v>
      </c>
      <c r="C1550" t="s">
        <v>10</v>
      </c>
      <c r="D1550" s="184">
        <v>5.46</v>
      </c>
    </row>
    <row r="1551" spans="1:4" x14ac:dyDescent="0.25">
      <c r="A1551">
        <v>3472</v>
      </c>
      <c r="B1551" t="s">
        <v>1566</v>
      </c>
      <c r="C1551" t="s">
        <v>10</v>
      </c>
      <c r="D1551" s="184">
        <v>12.28</v>
      </c>
    </row>
    <row r="1552" spans="1:4" x14ac:dyDescent="0.25">
      <c r="A1552">
        <v>3470</v>
      </c>
      <c r="B1552" t="s">
        <v>1567</v>
      </c>
      <c r="C1552" t="s">
        <v>10</v>
      </c>
      <c r="D1552" s="184">
        <v>71.599999999999994</v>
      </c>
    </row>
    <row r="1553" spans="1:4" x14ac:dyDescent="0.25">
      <c r="A1553">
        <v>3471</v>
      </c>
      <c r="B1553" t="s">
        <v>1568</v>
      </c>
      <c r="C1553" t="s">
        <v>10</v>
      </c>
      <c r="D1553" s="184">
        <v>39.340000000000003</v>
      </c>
    </row>
    <row r="1554" spans="1:4" x14ac:dyDescent="0.25">
      <c r="A1554">
        <v>3456</v>
      </c>
      <c r="B1554" t="s">
        <v>1569</v>
      </c>
      <c r="C1554" t="s">
        <v>10</v>
      </c>
      <c r="D1554" s="184">
        <v>8.18</v>
      </c>
    </row>
    <row r="1555" spans="1:4" x14ac:dyDescent="0.25">
      <c r="A1555">
        <v>3459</v>
      </c>
      <c r="B1555" t="s">
        <v>1570</v>
      </c>
      <c r="C1555" t="s">
        <v>10</v>
      </c>
      <c r="D1555" s="184">
        <v>101</v>
      </c>
    </row>
    <row r="1556" spans="1:4" x14ac:dyDescent="0.25">
      <c r="A1556">
        <v>3469</v>
      </c>
      <c r="B1556" t="s">
        <v>1571</v>
      </c>
      <c r="C1556" t="s">
        <v>10</v>
      </c>
      <c r="D1556" s="184">
        <v>192.07</v>
      </c>
    </row>
    <row r="1557" spans="1:4" x14ac:dyDescent="0.25">
      <c r="A1557">
        <v>3460</v>
      </c>
      <c r="B1557" t="s">
        <v>1572</v>
      </c>
      <c r="C1557" t="s">
        <v>10</v>
      </c>
      <c r="D1557" s="184">
        <v>280.26</v>
      </c>
    </row>
    <row r="1558" spans="1:4" x14ac:dyDescent="0.25">
      <c r="A1558">
        <v>3461</v>
      </c>
      <c r="B1558" t="s">
        <v>1573</v>
      </c>
      <c r="C1558" t="s">
        <v>10</v>
      </c>
      <c r="D1558" s="184">
        <v>716.32</v>
      </c>
    </row>
    <row r="1559" spans="1:4" x14ac:dyDescent="0.25">
      <c r="A1559">
        <v>37433</v>
      </c>
      <c r="B1559" t="s">
        <v>1574</v>
      </c>
      <c r="C1559" t="s">
        <v>10</v>
      </c>
      <c r="D1559" s="184">
        <v>255.01</v>
      </c>
    </row>
    <row r="1560" spans="1:4" x14ac:dyDescent="0.25">
      <c r="A1560">
        <v>37430</v>
      </c>
      <c r="B1560" t="s">
        <v>1575</v>
      </c>
      <c r="C1560" t="s">
        <v>10</v>
      </c>
      <c r="D1560" s="184">
        <v>31.96</v>
      </c>
    </row>
    <row r="1561" spans="1:4" x14ac:dyDescent="0.25">
      <c r="A1561">
        <v>37434</v>
      </c>
      <c r="B1561" t="s">
        <v>1576</v>
      </c>
      <c r="C1561" t="s">
        <v>10</v>
      </c>
      <c r="D1561" s="66">
        <v>2377.71</v>
      </c>
    </row>
    <row r="1562" spans="1:4" x14ac:dyDescent="0.25">
      <c r="A1562">
        <v>37431</v>
      </c>
      <c r="B1562" t="s">
        <v>1577</v>
      </c>
      <c r="C1562" t="s">
        <v>10</v>
      </c>
      <c r="D1562" s="184">
        <v>43.35</v>
      </c>
    </row>
    <row r="1563" spans="1:4" x14ac:dyDescent="0.25">
      <c r="A1563">
        <v>37432</v>
      </c>
      <c r="B1563" t="s">
        <v>1578</v>
      </c>
      <c r="C1563" t="s">
        <v>10</v>
      </c>
      <c r="D1563" s="184">
        <v>79.959999999999994</v>
      </c>
    </row>
    <row r="1564" spans="1:4" x14ac:dyDescent="0.25">
      <c r="A1564">
        <v>37413</v>
      </c>
      <c r="B1564" t="s">
        <v>1579</v>
      </c>
      <c r="C1564" t="s">
        <v>10</v>
      </c>
      <c r="D1564" s="184">
        <v>4.5599999999999996</v>
      </c>
    </row>
    <row r="1565" spans="1:4" x14ac:dyDescent="0.25">
      <c r="A1565">
        <v>37414</v>
      </c>
      <c r="B1565" t="s">
        <v>1580</v>
      </c>
      <c r="C1565" t="s">
        <v>10</v>
      </c>
      <c r="D1565" s="184">
        <v>5.17</v>
      </c>
    </row>
    <row r="1566" spans="1:4" x14ac:dyDescent="0.25">
      <c r="A1566">
        <v>37415</v>
      </c>
      <c r="B1566" t="s">
        <v>1581</v>
      </c>
      <c r="C1566" t="s">
        <v>10</v>
      </c>
      <c r="D1566" s="184">
        <v>9.41</v>
      </c>
    </row>
    <row r="1567" spans="1:4" x14ac:dyDescent="0.25">
      <c r="A1567">
        <v>37416</v>
      </c>
      <c r="B1567" t="s">
        <v>1582</v>
      </c>
      <c r="C1567" t="s">
        <v>10</v>
      </c>
      <c r="D1567" s="184">
        <v>4.26</v>
      </c>
    </row>
    <row r="1568" spans="1:4" x14ac:dyDescent="0.25">
      <c r="A1568">
        <v>37417</v>
      </c>
      <c r="B1568" t="s">
        <v>1583</v>
      </c>
      <c r="C1568" t="s">
        <v>10</v>
      </c>
      <c r="D1568" s="184">
        <v>6.13</v>
      </c>
    </row>
    <row r="1569" spans="1:4" x14ac:dyDescent="0.25">
      <c r="A1569">
        <v>43590</v>
      </c>
      <c r="B1569" t="s">
        <v>1584</v>
      </c>
      <c r="C1569" t="s">
        <v>10</v>
      </c>
      <c r="D1569" s="184">
        <v>163.46</v>
      </c>
    </row>
    <row r="1570" spans="1:4" x14ac:dyDescent="0.25">
      <c r="A1570">
        <v>43589</v>
      </c>
      <c r="B1570" t="s">
        <v>1585</v>
      </c>
      <c r="C1570" t="s">
        <v>10</v>
      </c>
      <c r="D1570" s="184">
        <v>29.57</v>
      </c>
    </row>
    <row r="1571" spans="1:4" x14ac:dyDescent="0.25">
      <c r="A1571">
        <v>34519</v>
      </c>
      <c r="B1571" t="s">
        <v>1586</v>
      </c>
      <c r="C1571" t="s">
        <v>10</v>
      </c>
      <c r="D1571" s="184">
        <v>80.010000000000005</v>
      </c>
    </row>
    <row r="1572" spans="1:4" x14ac:dyDescent="0.25">
      <c r="A1572">
        <v>1649</v>
      </c>
      <c r="B1572" t="s">
        <v>1587</v>
      </c>
      <c r="C1572" t="s">
        <v>10</v>
      </c>
      <c r="D1572" s="184">
        <v>60.47</v>
      </c>
    </row>
    <row r="1573" spans="1:4" x14ac:dyDescent="0.25">
      <c r="A1573">
        <v>1653</v>
      </c>
      <c r="B1573" t="s">
        <v>1588</v>
      </c>
      <c r="C1573" t="s">
        <v>10</v>
      </c>
      <c r="D1573" s="184">
        <v>47.37</v>
      </c>
    </row>
    <row r="1574" spans="1:4" x14ac:dyDescent="0.25">
      <c r="A1574">
        <v>1647</v>
      </c>
      <c r="B1574" t="s">
        <v>1589</v>
      </c>
      <c r="C1574" t="s">
        <v>10</v>
      </c>
      <c r="D1574" s="184">
        <v>16.96</v>
      </c>
    </row>
    <row r="1575" spans="1:4" x14ac:dyDescent="0.25">
      <c r="A1575">
        <v>1648</v>
      </c>
      <c r="B1575" t="s">
        <v>1590</v>
      </c>
      <c r="C1575" t="s">
        <v>10</v>
      </c>
      <c r="D1575" s="184">
        <v>32.57</v>
      </c>
    </row>
    <row r="1576" spans="1:4" x14ac:dyDescent="0.25">
      <c r="A1576">
        <v>1651</v>
      </c>
      <c r="B1576" t="s">
        <v>1591</v>
      </c>
      <c r="C1576" t="s">
        <v>10</v>
      </c>
      <c r="D1576" s="184">
        <v>151.09</v>
      </c>
    </row>
    <row r="1577" spans="1:4" x14ac:dyDescent="0.25">
      <c r="A1577">
        <v>1650</v>
      </c>
      <c r="B1577" t="s">
        <v>1592</v>
      </c>
      <c r="C1577" t="s">
        <v>10</v>
      </c>
      <c r="D1577" s="184">
        <v>83.51</v>
      </c>
    </row>
    <row r="1578" spans="1:4" x14ac:dyDescent="0.25">
      <c r="A1578">
        <v>1654</v>
      </c>
      <c r="B1578" t="s">
        <v>1593</v>
      </c>
      <c r="C1578" t="s">
        <v>10</v>
      </c>
      <c r="D1578" s="184">
        <v>23.28</v>
      </c>
    </row>
    <row r="1579" spans="1:4" x14ac:dyDescent="0.25">
      <c r="A1579">
        <v>1652</v>
      </c>
      <c r="B1579" t="s">
        <v>1594</v>
      </c>
      <c r="C1579" t="s">
        <v>10</v>
      </c>
      <c r="D1579" s="184">
        <v>216.85</v>
      </c>
    </row>
    <row r="1580" spans="1:4" x14ac:dyDescent="0.25">
      <c r="A1580">
        <v>10510</v>
      </c>
      <c r="B1580" t="s">
        <v>1595</v>
      </c>
      <c r="C1580" t="s">
        <v>10</v>
      </c>
      <c r="D1580" s="184">
        <v>155.52000000000001</v>
      </c>
    </row>
    <row r="1581" spans="1:4" x14ac:dyDescent="0.25">
      <c r="A1581">
        <v>1747</v>
      </c>
      <c r="B1581" t="s">
        <v>1596</v>
      </c>
      <c r="C1581" t="s">
        <v>10</v>
      </c>
      <c r="D1581" s="184">
        <v>228.13</v>
      </c>
    </row>
    <row r="1582" spans="1:4" x14ac:dyDescent="0.25">
      <c r="A1582">
        <v>1744</v>
      </c>
      <c r="B1582" t="s">
        <v>1597</v>
      </c>
      <c r="C1582" t="s">
        <v>10</v>
      </c>
      <c r="D1582" s="184">
        <v>158.02000000000001</v>
      </c>
    </row>
    <row r="1583" spans="1:4" x14ac:dyDescent="0.25">
      <c r="A1583">
        <v>1743</v>
      </c>
      <c r="B1583" t="s">
        <v>1598</v>
      </c>
      <c r="C1583" t="s">
        <v>10</v>
      </c>
      <c r="D1583" s="184">
        <v>207.51</v>
      </c>
    </row>
    <row r="1584" spans="1:4" x14ac:dyDescent="0.25">
      <c r="A1584">
        <v>39640</v>
      </c>
      <c r="B1584" t="s">
        <v>1599</v>
      </c>
      <c r="C1584" t="s">
        <v>10</v>
      </c>
      <c r="D1584" s="184">
        <v>13.6</v>
      </c>
    </row>
    <row r="1585" spans="1:4" x14ac:dyDescent="0.25">
      <c r="A1585">
        <v>7216</v>
      </c>
      <c r="B1585" t="s">
        <v>1600</v>
      </c>
      <c r="C1585" t="s">
        <v>10</v>
      </c>
      <c r="D1585" s="184">
        <v>73.069999999999993</v>
      </c>
    </row>
    <row r="1586" spans="1:4" x14ac:dyDescent="0.25">
      <c r="A1586">
        <v>20235</v>
      </c>
      <c r="B1586" t="s">
        <v>1601</v>
      </c>
      <c r="C1586" t="s">
        <v>10</v>
      </c>
      <c r="D1586" s="184">
        <v>58.74</v>
      </c>
    </row>
    <row r="1587" spans="1:4" x14ac:dyDescent="0.25">
      <c r="A1587">
        <v>7181</v>
      </c>
      <c r="B1587" t="s">
        <v>1602</v>
      </c>
      <c r="C1587" t="s">
        <v>10</v>
      </c>
      <c r="D1587" s="184">
        <v>4.63</v>
      </c>
    </row>
    <row r="1588" spans="1:4" x14ac:dyDescent="0.25">
      <c r="A1588">
        <v>40742</v>
      </c>
      <c r="B1588" t="s">
        <v>1603</v>
      </c>
      <c r="C1588" t="s">
        <v>10</v>
      </c>
      <c r="D1588" s="184">
        <v>10.1</v>
      </c>
    </row>
    <row r="1589" spans="1:4" x14ac:dyDescent="0.25">
      <c r="A1589">
        <v>7214</v>
      </c>
      <c r="B1589" t="s">
        <v>1604</v>
      </c>
      <c r="C1589" t="s">
        <v>10</v>
      </c>
      <c r="D1589" s="184">
        <v>71.349999999999994</v>
      </c>
    </row>
    <row r="1590" spans="1:4" x14ac:dyDescent="0.25">
      <c r="A1590">
        <v>7219</v>
      </c>
      <c r="B1590" t="s">
        <v>1605</v>
      </c>
      <c r="C1590" t="s">
        <v>10</v>
      </c>
      <c r="D1590" s="184">
        <v>63.29</v>
      </c>
    </row>
    <row r="1591" spans="1:4" x14ac:dyDescent="0.25">
      <c r="A1591">
        <v>37972</v>
      </c>
      <c r="B1591" t="s">
        <v>1606</v>
      </c>
      <c r="C1591" t="s">
        <v>10</v>
      </c>
      <c r="D1591" s="184">
        <v>9.6300000000000008</v>
      </c>
    </row>
    <row r="1592" spans="1:4" x14ac:dyDescent="0.25">
      <c r="A1592">
        <v>37973</v>
      </c>
      <c r="B1592" t="s">
        <v>1607</v>
      </c>
      <c r="C1592" t="s">
        <v>10</v>
      </c>
      <c r="D1592" s="184">
        <v>15.42</v>
      </c>
    </row>
    <row r="1593" spans="1:4" x14ac:dyDescent="0.25">
      <c r="A1593">
        <v>37971</v>
      </c>
      <c r="B1593" t="s">
        <v>1608</v>
      </c>
      <c r="C1593" t="s">
        <v>10</v>
      </c>
      <c r="D1593" s="184">
        <v>5.78</v>
      </c>
    </row>
    <row r="1594" spans="1:4" x14ac:dyDescent="0.25">
      <c r="A1594">
        <v>20094</v>
      </c>
      <c r="B1594" t="s">
        <v>1609</v>
      </c>
      <c r="C1594" t="s">
        <v>10</v>
      </c>
      <c r="D1594" s="184">
        <v>31.61</v>
      </c>
    </row>
    <row r="1595" spans="1:4" x14ac:dyDescent="0.25">
      <c r="A1595">
        <v>20095</v>
      </c>
      <c r="B1595" t="s">
        <v>1610</v>
      </c>
      <c r="C1595" t="s">
        <v>10</v>
      </c>
      <c r="D1595" s="184">
        <v>40.25</v>
      </c>
    </row>
    <row r="1596" spans="1:4" x14ac:dyDescent="0.25">
      <c r="A1596">
        <v>1954</v>
      </c>
      <c r="B1596" t="s">
        <v>1611</v>
      </c>
      <c r="C1596" t="s">
        <v>10</v>
      </c>
      <c r="D1596" s="184">
        <v>146.52000000000001</v>
      </c>
    </row>
    <row r="1597" spans="1:4" x14ac:dyDescent="0.25">
      <c r="A1597">
        <v>1926</v>
      </c>
      <c r="B1597" t="s">
        <v>1612</v>
      </c>
      <c r="C1597" t="s">
        <v>10</v>
      </c>
      <c r="D1597" s="184">
        <v>1.93</v>
      </c>
    </row>
    <row r="1598" spans="1:4" x14ac:dyDescent="0.25">
      <c r="A1598">
        <v>1927</v>
      </c>
      <c r="B1598" t="s">
        <v>1613</v>
      </c>
      <c r="C1598" t="s">
        <v>10</v>
      </c>
      <c r="D1598" s="184">
        <v>2.5499999999999998</v>
      </c>
    </row>
    <row r="1599" spans="1:4" x14ac:dyDescent="0.25">
      <c r="A1599">
        <v>1923</v>
      </c>
      <c r="B1599" t="s">
        <v>1614</v>
      </c>
      <c r="C1599" t="s">
        <v>10</v>
      </c>
      <c r="D1599" s="184">
        <v>4.18</v>
      </c>
    </row>
    <row r="1600" spans="1:4" x14ac:dyDescent="0.25">
      <c r="A1600">
        <v>1929</v>
      </c>
      <c r="B1600" t="s">
        <v>1615</v>
      </c>
      <c r="C1600" t="s">
        <v>10</v>
      </c>
      <c r="D1600" s="184">
        <v>6.84</v>
      </c>
    </row>
    <row r="1601" spans="1:4" x14ac:dyDescent="0.25">
      <c r="A1601">
        <v>1930</v>
      </c>
      <c r="B1601" t="s">
        <v>1616</v>
      </c>
      <c r="C1601" t="s">
        <v>10</v>
      </c>
      <c r="D1601" s="184">
        <v>13.27</v>
      </c>
    </row>
    <row r="1602" spans="1:4" x14ac:dyDescent="0.25">
      <c r="A1602">
        <v>1924</v>
      </c>
      <c r="B1602" t="s">
        <v>1617</v>
      </c>
      <c r="C1602" t="s">
        <v>10</v>
      </c>
      <c r="D1602" s="184">
        <v>22.87</v>
      </c>
    </row>
    <row r="1603" spans="1:4" x14ac:dyDescent="0.25">
      <c r="A1603">
        <v>1922</v>
      </c>
      <c r="B1603" t="s">
        <v>1618</v>
      </c>
      <c r="C1603" t="s">
        <v>10</v>
      </c>
      <c r="D1603" s="184">
        <v>33.97</v>
      </c>
    </row>
    <row r="1604" spans="1:4" x14ac:dyDescent="0.25">
      <c r="A1604">
        <v>1953</v>
      </c>
      <c r="B1604" t="s">
        <v>1619</v>
      </c>
      <c r="C1604" t="s">
        <v>10</v>
      </c>
      <c r="D1604" s="184">
        <v>59.36</v>
      </c>
    </row>
    <row r="1605" spans="1:4" x14ac:dyDescent="0.25">
      <c r="A1605">
        <v>1962</v>
      </c>
      <c r="B1605" t="s">
        <v>1620</v>
      </c>
      <c r="C1605" t="s">
        <v>10</v>
      </c>
      <c r="D1605" s="184">
        <v>194.23</v>
      </c>
    </row>
    <row r="1606" spans="1:4" x14ac:dyDescent="0.25">
      <c r="A1606">
        <v>1955</v>
      </c>
      <c r="B1606" t="s">
        <v>1621</v>
      </c>
      <c r="C1606" t="s">
        <v>10</v>
      </c>
      <c r="D1606" s="184">
        <v>2.56</v>
      </c>
    </row>
    <row r="1607" spans="1:4" x14ac:dyDescent="0.25">
      <c r="A1607">
        <v>1956</v>
      </c>
      <c r="B1607" t="s">
        <v>1622</v>
      </c>
      <c r="C1607" t="s">
        <v>10</v>
      </c>
      <c r="D1607" s="184">
        <v>3.31</v>
      </c>
    </row>
    <row r="1608" spans="1:4" x14ac:dyDescent="0.25">
      <c r="A1608">
        <v>1957</v>
      </c>
      <c r="B1608" t="s">
        <v>1623</v>
      </c>
      <c r="C1608" t="s">
        <v>10</v>
      </c>
      <c r="D1608" s="184">
        <v>7.53</v>
      </c>
    </row>
    <row r="1609" spans="1:4" x14ac:dyDescent="0.25">
      <c r="A1609">
        <v>1958</v>
      </c>
      <c r="B1609" t="s">
        <v>1624</v>
      </c>
      <c r="C1609" t="s">
        <v>10</v>
      </c>
      <c r="D1609" s="184">
        <v>13.36</v>
      </c>
    </row>
    <row r="1610" spans="1:4" x14ac:dyDescent="0.25">
      <c r="A1610">
        <v>1959</v>
      </c>
      <c r="B1610" t="s">
        <v>1625</v>
      </c>
      <c r="C1610" t="s">
        <v>10</v>
      </c>
      <c r="D1610" s="184">
        <v>16.29</v>
      </c>
    </row>
    <row r="1611" spans="1:4" x14ac:dyDescent="0.25">
      <c r="A1611">
        <v>1925</v>
      </c>
      <c r="B1611" t="s">
        <v>1626</v>
      </c>
      <c r="C1611" t="s">
        <v>10</v>
      </c>
      <c r="D1611" s="184">
        <v>40.270000000000003</v>
      </c>
    </row>
    <row r="1612" spans="1:4" x14ac:dyDescent="0.25">
      <c r="A1612">
        <v>1960</v>
      </c>
      <c r="B1612" t="s">
        <v>1627</v>
      </c>
      <c r="C1612" t="s">
        <v>10</v>
      </c>
      <c r="D1612" s="184">
        <v>57.26</v>
      </c>
    </row>
    <row r="1613" spans="1:4" x14ac:dyDescent="0.25">
      <c r="A1613">
        <v>1961</v>
      </c>
      <c r="B1613" t="s">
        <v>1628</v>
      </c>
      <c r="C1613" t="s">
        <v>10</v>
      </c>
      <c r="D1613" s="184">
        <v>82.27</v>
      </c>
    </row>
    <row r="1614" spans="1:4" x14ac:dyDescent="0.25">
      <c r="A1614">
        <v>38426</v>
      </c>
      <c r="B1614" t="s">
        <v>1629</v>
      </c>
      <c r="C1614" t="s">
        <v>10</v>
      </c>
      <c r="D1614" s="184">
        <v>31.45</v>
      </c>
    </row>
    <row r="1615" spans="1:4" x14ac:dyDescent="0.25">
      <c r="A1615">
        <v>38423</v>
      </c>
      <c r="B1615" t="s">
        <v>1630</v>
      </c>
      <c r="C1615" t="s">
        <v>10</v>
      </c>
      <c r="D1615" s="184">
        <v>71.33</v>
      </c>
    </row>
    <row r="1616" spans="1:4" x14ac:dyDescent="0.25">
      <c r="A1616">
        <v>38421</v>
      </c>
      <c r="B1616" t="s">
        <v>1631</v>
      </c>
      <c r="C1616" t="s">
        <v>10</v>
      </c>
      <c r="D1616" s="184">
        <v>33.67</v>
      </c>
    </row>
    <row r="1617" spans="1:4" x14ac:dyDescent="0.25">
      <c r="A1617">
        <v>38422</v>
      </c>
      <c r="B1617" t="s">
        <v>1632</v>
      </c>
      <c r="C1617" t="s">
        <v>10</v>
      </c>
      <c r="D1617" s="184">
        <v>49.22</v>
      </c>
    </row>
    <row r="1618" spans="1:4" x14ac:dyDescent="0.25">
      <c r="A1618">
        <v>39866</v>
      </c>
      <c r="B1618" t="s">
        <v>1633</v>
      </c>
      <c r="C1618" t="s">
        <v>10</v>
      </c>
      <c r="D1618" s="184">
        <v>20.98</v>
      </c>
    </row>
    <row r="1619" spans="1:4" x14ac:dyDescent="0.25">
      <c r="A1619">
        <v>39867</v>
      </c>
      <c r="B1619" t="s">
        <v>1634</v>
      </c>
      <c r="C1619" t="s">
        <v>10</v>
      </c>
      <c r="D1619" s="184">
        <v>46.64</v>
      </c>
    </row>
    <row r="1620" spans="1:4" x14ac:dyDescent="0.25">
      <c r="A1620">
        <v>39868</v>
      </c>
      <c r="B1620" t="s">
        <v>1635</v>
      </c>
      <c r="C1620" t="s">
        <v>10</v>
      </c>
      <c r="D1620" s="184">
        <v>84.02</v>
      </c>
    </row>
    <row r="1621" spans="1:4" x14ac:dyDescent="0.25">
      <c r="A1621">
        <v>37999</v>
      </c>
      <c r="B1621" t="s">
        <v>1636</v>
      </c>
      <c r="C1621" t="s">
        <v>10</v>
      </c>
      <c r="D1621" s="184">
        <v>9.23</v>
      </c>
    </row>
    <row r="1622" spans="1:4" x14ac:dyDescent="0.25">
      <c r="A1622">
        <v>38000</v>
      </c>
      <c r="B1622" t="s">
        <v>1637</v>
      </c>
      <c r="C1622" t="s">
        <v>10</v>
      </c>
      <c r="D1622" s="184">
        <v>12.22</v>
      </c>
    </row>
    <row r="1623" spans="1:4" x14ac:dyDescent="0.25">
      <c r="A1623">
        <v>38129</v>
      </c>
      <c r="B1623" t="s">
        <v>1638</v>
      </c>
      <c r="C1623" t="s">
        <v>10</v>
      </c>
      <c r="D1623" s="184">
        <v>4.45</v>
      </c>
    </row>
    <row r="1624" spans="1:4" x14ac:dyDescent="0.25">
      <c r="A1624">
        <v>38025</v>
      </c>
      <c r="B1624" t="s">
        <v>1639</v>
      </c>
      <c r="C1624" t="s">
        <v>10</v>
      </c>
      <c r="D1624" s="184">
        <v>7.43</v>
      </c>
    </row>
    <row r="1625" spans="1:4" x14ac:dyDescent="0.25">
      <c r="A1625">
        <v>38026</v>
      </c>
      <c r="B1625" t="s">
        <v>1640</v>
      </c>
      <c r="C1625" t="s">
        <v>10</v>
      </c>
      <c r="D1625" s="184">
        <v>19.91</v>
      </c>
    </row>
    <row r="1626" spans="1:4" x14ac:dyDescent="0.25">
      <c r="A1626">
        <v>1858</v>
      </c>
      <c r="B1626" t="s">
        <v>1641</v>
      </c>
      <c r="C1626" t="s">
        <v>10</v>
      </c>
      <c r="D1626" s="184">
        <v>44.26</v>
      </c>
    </row>
    <row r="1627" spans="1:4" x14ac:dyDescent="0.25">
      <c r="A1627">
        <v>1844</v>
      </c>
      <c r="B1627" t="s">
        <v>1642</v>
      </c>
      <c r="C1627" t="s">
        <v>10</v>
      </c>
      <c r="D1627" s="184">
        <v>163.18</v>
      </c>
    </row>
    <row r="1628" spans="1:4" x14ac:dyDescent="0.25">
      <c r="A1628">
        <v>1863</v>
      </c>
      <c r="B1628" t="s">
        <v>1643</v>
      </c>
      <c r="C1628" t="s">
        <v>10</v>
      </c>
      <c r="D1628" s="184">
        <v>64.23</v>
      </c>
    </row>
    <row r="1629" spans="1:4" x14ac:dyDescent="0.25">
      <c r="A1629">
        <v>1865</v>
      </c>
      <c r="B1629" t="s">
        <v>1644</v>
      </c>
      <c r="C1629" t="s">
        <v>10</v>
      </c>
      <c r="D1629" s="184">
        <v>234.32</v>
      </c>
    </row>
    <row r="1630" spans="1:4" x14ac:dyDescent="0.25">
      <c r="A1630">
        <v>36355</v>
      </c>
      <c r="B1630" t="s">
        <v>1645</v>
      </c>
      <c r="C1630" t="s">
        <v>10</v>
      </c>
      <c r="D1630" s="184">
        <v>8.14</v>
      </c>
    </row>
    <row r="1631" spans="1:4" x14ac:dyDescent="0.25">
      <c r="A1631">
        <v>36356</v>
      </c>
      <c r="B1631" t="s">
        <v>1646</v>
      </c>
      <c r="C1631" t="s">
        <v>10</v>
      </c>
      <c r="D1631" s="184">
        <v>13.68</v>
      </c>
    </row>
    <row r="1632" spans="1:4" x14ac:dyDescent="0.25">
      <c r="A1632">
        <v>1932</v>
      </c>
      <c r="B1632" t="s">
        <v>1647</v>
      </c>
      <c r="C1632" t="s">
        <v>10</v>
      </c>
      <c r="D1632" s="184">
        <v>12.15</v>
      </c>
    </row>
    <row r="1633" spans="1:4" x14ac:dyDescent="0.25">
      <c r="A1633">
        <v>1933</v>
      </c>
      <c r="B1633" t="s">
        <v>1648</v>
      </c>
      <c r="C1633" t="s">
        <v>10</v>
      </c>
      <c r="D1633" s="184">
        <v>5.35</v>
      </c>
    </row>
    <row r="1634" spans="1:4" x14ac:dyDescent="0.25">
      <c r="A1634">
        <v>1951</v>
      </c>
      <c r="B1634" t="s">
        <v>1649</v>
      </c>
      <c r="C1634" t="s">
        <v>10</v>
      </c>
      <c r="D1634" s="184">
        <v>23.77</v>
      </c>
    </row>
    <row r="1635" spans="1:4" x14ac:dyDescent="0.25">
      <c r="A1635">
        <v>1966</v>
      </c>
      <c r="B1635" t="s">
        <v>1650</v>
      </c>
      <c r="C1635" t="s">
        <v>10</v>
      </c>
      <c r="D1635" s="184">
        <v>27.35</v>
      </c>
    </row>
    <row r="1636" spans="1:4" x14ac:dyDescent="0.25">
      <c r="A1636">
        <v>1952</v>
      </c>
      <c r="B1636" t="s">
        <v>1651</v>
      </c>
      <c r="C1636" t="s">
        <v>10</v>
      </c>
      <c r="D1636" s="184">
        <v>102.7</v>
      </c>
    </row>
    <row r="1637" spans="1:4" x14ac:dyDescent="0.25">
      <c r="A1637">
        <v>20104</v>
      </c>
      <c r="B1637" t="s">
        <v>1652</v>
      </c>
      <c r="C1637" t="s">
        <v>10</v>
      </c>
      <c r="D1637" s="184">
        <v>758.86</v>
      </c>
    </row>
    <row r="1638" spans="1:4" x14ac:dyDescent="0.25">
      <c r="A1638">
        <v>20105</v>
      </c>
      <c r="B1638" t="s">
        <v>1653</v>
      </c>
      <c r="C1638" t="s">
        <v>10</v>
      </c>
      <c r="D1638" s="66">
        <v>1181.99</v>
      </c>
    </row>
    <row r="1639" spans="1:4" x14ac:dyDescent="0.25">
      <c r="A1639">
        <v>1965</v>
      </c>
      <c r="B1639" t="s">
        <v>1654</v>
      </c>
      <c r="C1639" t="s">
        <v>10</v>
      </c>
      <c r="D1639" s="184">
        <v>55.44</v>
      </c>
    </row>
    <row r="1640" spans="1:4" x14ac:dyDescent="0.25">
      <c r="A1640">
        <v>10765</v>
      </c>
      <c r="B1640" t="s">
        <v>1655</v>
      </c>
      <c r="C1640" t="s">
        <v>10</v>
      </c>
      <c r="D1640" s="184">
        <v>14.01</v>
      </c>
    </row>
    <row r="1641" spans="1:4" x14ac:dyDescent="0.25">
      <c r="A1641">
        <v>10767</v>
      </c>
      <c r="B1641" t="s">
        <v>1656</v>
      </c>
      <c r="C1641" t="s">
        <v>10</v>
      </c>
      <c r="D1641" s="184">
        <v>45.92</v>
      </c>
    </row>
    <row r="1642" spans="1:4" x14ac:dyDescent="0.25">
      <c r="A1642">
        <v>1970</v>
      </c>
      <c r="B1642" t="s">
        <v>1657</v>
      </c>
      <c r="C1642" t="s">
        <v>10</v>
      </c>
      <c r="D1642" s="184">
        <v>57.54</v>
      </c>
    </row>
    <row r="1643" spans="1:4" x14ac:dyDescent="0.25">
      <c r="A1643">
        <v>1967</v>
      </c>
      <c r="B1643" t="s">
        <v>1658</v>
      </c>
      <c r="C1643" t="s">
        <v>10</v>
      </c>
      <c r="D1643" s="184">
        <v>6.4</v>
      </c>
    </row>
    <row r="1644" spans="1:4" x14ac:dyDescent="0.25">
      <c r="A1644">
        <v>1968</v>
      </c>
      <c r="B1644" t="s">
        <v>1659</v>
      </c>
      <c r="C1644" t="s">
        <v>10</v>
      </c>
      <c r="D1644" s="184">
        <v>13.41</v>
      </c>
    </row>
    <row r="1645" spans="1:4" x14ac:dyDescent="0.25">
      <c r="A1645">
        <v>1969</v>
      </c>
      <c r="B1645" t="s">
        <v>1660</v>
      </c>
      <c r="C1645" t="s">
        <v>10</v>
      </c>
      <c r="D1645" s="184">
        <v>39.47</v>
      </c>
    </row>
    <row r="1646" spans="1:4" x14ac:dyDescent="0.25">
      <c r="A1646">
        <v>1839</v>
      </c>
      <c r="B1646" t="s">
        <v>1661</v>
      </c>
      <c r="C1646" t="s">
        <v>10</v>
      </c>
      <c r="D1646" s="184">
        <v>172.55</v>
      </c>
    </row>
    <row r="1647" spans="1:4" x14ac:dyDescent="0.25">
      <c r="A1647">
        <v>1835</v>
      </c>
      <c r="B1647" t="s">
        <v>1662</v>
      </c>
      <c r="C1647" t="s">
        <v>10</v>
      </c>
      <c r="D1647" s="184">
        <v>36.68</v>
      </c>
    </row>
    <row r="1648" spans="1:4" x14ac:dyDescent="0.25">
      <c r="A1648">
        <v>1823</v>
      </c>
      <c r="B1648" t="s">
        <v>1663</v>
      </c>
      <c r="C1648" t="s">
        <v>10</v>
      </c>
      <c r="D1648" s="184">
        <v>70.930000000000007</v>
      </c>
    </row>
    <row r="1649" spans="1:4" x14ac:dyDescent="0.25">
      <c r="A1649">
        <v>1827</v>
      </c>
      <c r="B1649" t="s">
        <v>1664</v>
      </c>
      <c r="C1649" t="s">
        <v>10</v>
      </c>
      <c r="D1649" s="184">
        <v>170.87</v>
      </c>
    </row>
    <row r="1650" spans="1:4" x14ac:dyDescent="0.25">
      <c r="A1650">
        <v>1831</v>
      </c>
      <c r="B1650" t="s">
        <v>1665</v>
      </c>
      <c r="C1650" t="s">
        <v>10</v>
      </c>
      <c r="D1650" s="184">
        <v>37.299999999999997</v>
      </c>
    </row>
    <row r="1651" spans="1:4" x14ac:dyDescent="0.25">
      <c r="A1651">
        <v>1825</v>
      </c>
      <c r="B1651" t="s">
        <v>1666</v>
      </c>
      <c r="C1651" t="s">
        <v>10</v>
      </c>
      <c r="D1651" s="184">
        <v>92.06</v>
      </c>
    </row>
    <row r="1652" spans="1:4" x14ac:dyDescent="0.25">
      <c r="A1652">
        <v>1828</v>
      </c>
      <c r="B1652" t="s">
        <v>1667</v>
      </c>
      <c r="C1652" t="s">
        <v>10</v>
      </c>
      <c r="D1652" s="184">
        <v>208.52</v>
      </c>
    </row>
    <row r="1653" spans="1:4" x14ac:dyDescent="0.25">
      <c r="A1653">
        <v>1845</v>
      </c>
      <c r="B1653" t="s">
        <v>1668</v>
      </c>
      <c r="C1653" t="s">
        <v>10</v>
      </c>
      <c r="D1653" s="184">
        <v>46.75</v>
      </c>
    </row>
    <row r="1654" spans="1:4" x14ac:dyDescent="0.25">
      <c r="A1654">
        <v>1824</v>
      </c>
      <c r="B1654" t="s">
        <v>1669</v>
      </c>
      <c r="C1654" t="s">
        <v>10</v>
      </c>
      <c r="D1654" s="184">
        <v>110.36</v>
      </c>
    </row>
    <row r="1655" spans="1:4" x14ac:dyDescent="0.25">
      <c r="A1655">
        <v>1941</v>
      </c>
      <c r="B1655" t="s">
        <v>1670</v>
      </c>
      <c r="C1655" t="s">
        <v>10</v>
      </c>
      <c r="D1655" s="184">
        <v>28.7</v>
      </c>
    </row>
    <row r="1656" spans="1:4" x14ac:dyDescent="0.25">
      <c r="A1656">
        <v>1940</v>
      </c>
      <c r="B1656" t="s">
        <v>1671</v>
      </c>
      <c r="C1656" t="s">
        <v>10</v>
      </c>
      <c r="D1656" s="184">
        <v>21.69</v>
      </c>
    </row>
    <row r="1657" spans="1:4" x14ac:dyDescent="0.25">
      <c r="A1657">
        <v>1937</v>
      </c>
      <c r="B1657" t="s">
        <v>1672</v>
      </c>
      <c r="C1657" t="s">
        <v>10</v>
      </c>
      <c r="D1657" s="184">
        <v>4.5</v>
      </c>
    </row>
    <row r="1658" spans="1:4" x14ac:dyDescent="0.25">
      <c r="A1658">
        <v>1939</v>
      </c>
      <c r="B1658" t="s">
        <v>1673</v>
      </c>
      <c r="C1658" t="s">
        <v>10</v>
      </c>
      <c r="D1658" s="184">
        <v>8.92</v>
      </c>
    </row>
    <row r="1659" spans="1:4" x14ac:dyDescent="0.25">
      <c r="A1659">
        <v>1942</v>
      </c>
      <c r="B1659" t="s">
        <v>1674</v>
      </c>
      <c r="C1659" t="s">
        <v>10</v>
      </c>
      <c r="D1659" s="184">
        <v>40.96</v>
      </c>
    </row>
    <row r="1660" spans="1:4" x14ac:dyDescent="0.25">
      <c r="A1660">
        <v>1938</v>
      </c>
      <c r="B1660" t="s">
        <v>1675</v>
      </c>
      <c r="C1660" t="s">
        <v>10</v>
      </c>
      <c r="D1660" s="184">
        <v>5.7</v>
      </c>
    </row>
    <row r="1661" spans="1:4" x14ac:dyDescent="0.25">
      <c r="A1661">
        <v>42692</v>
      </c>
      <c r="B1661" t="s">
        <v>1676</v>
      </c>
      <c r="C1661" t="s">
        <v>10</v>
      </c>
      <c r="D1661" s="184">
        <v>519.88</v>
      </c>
    </row>
    <row r="1662" spans="1:4" x14ac:dyDescent="0.25">
      <c r="A1662">
        <v>42693</v>
      </c>
      <c r="B1662" t="s">
        <v>1677</v>
      </c>
      <c r="C1662" t="s">
        <v>10</v>
      </c>
      <c r="D1662" s="184">
        <v>855.17</v>
      </c>
    </row>
    <row r="1663" spans="1:4" x14ac:dyDescent="0.25">
      <c r="A1663">
        <v>42695</v>
      </c>
      <c r="B1663" t="s">
        <v>1678</v>
      </c>
      <c r="C1663" t="s">
        <v>10</v>
      </c>
      <c r="D1663" s="184">
        <v>650.23</v>
      </c>
    </row>
    <row r="1664" spans="1:4" x14ac:dyDescent="0.25">
      <c r="A1664">
        <v>42694</v>
      </c>
      <c r="B1664" t="s">
        <v>1679</v>
      </c>
      <c r="C1664" t="s">
        <v>10</v>
      </c>
      <c r="D1664" s="184">
        <v>961.28</v>
      </c>
    </row>
    <row r="1665" spans="1:4" x14ac:dyDescent="0.25">
      <c r="A1665">
        <v>20097</v>
      </c>
      <c r="B1665" t="s">
        <v>1680</v>
      </c>
      <c r="C1665" t="s">
        <v>10</v>
      </c>
      <c r="D1665" s="184">
        <v>54.36</v>
      </c>
    </row>
    <row r="1666" spans="1:4" x14ac:dyDescent="0.25">
      <c r="A1666">
        <v>20098</v>
      </c>
      <c r="B1666" t="s">
        <v>1681</v>
      </c>
      <c r="C1666" t="s">
        <v>10</v>
      </c>
      <c r="D1666" s="184">
        <v>183.3</v>
      </c>
    </row>
    <row r="1667" spans="1:4" x14ac:dyDescent="0.25">
      <c r="A1667">
        <v>20096</v>
      </c>
      <c r="B1667" t="s">
        <v>1682</v>
      </c>
      <c r="C1667" t="s">
        <v>10</v>
      </c>
      <c r="D1667" s="184">
        <v>35.57</v>
      </c>
    </row>
    <row r="1668" spans="1:4" x14ac:dyDescent="0.25">
      <c r="A1668">
        <v>1964</v>
      </c>
      <c r="B1668" t="s">
        <v>1683</v>
      </c>
      <c r="C1668" t="s">
        <v>10</v>
      </c>
      <c r="D1668" s="184">
        <v>32.880000000000003</v>
      </c>
    </row>
    <row r="1669" spans="1:4" x14ac:dyDescent="0.25">
      <c r="A1669">
        <v>1880</v>
      </c>
      <c r="B1669" t="s">
        <v>1684</v>
      </c>
      <c r="C1669" t="s">
        <v>10</v>
      </c>
      <c r="D1669" s="184">
        <v>3.06</v>
      </c>
    </row>
    <row r="1670" spans="1:4" x14ac:dyDescent="0.25">
      <c r="A1670">
        <v>39274</v>
      </c>
      <c r="B1670" t="s">
        <v>1685</v>
      </c>
      <c r="C1670" t="s">
        <v>10</v>
      </c>
      <c r="D1670" s="184">
        <v>2.37</v>
      </c>
    </row>
    <row r="1671" spans="1:4" x14ac:dyDescent="0.25">
      <c r="A1671">
        <v>2628</v>
      </c>
      <c r="B1671" t="s">
        <v>1686</v>
      </c>
      <c r="C1671" t="s">
        <v>10</v>
      </c>
      <c r="D1671" s="184">
        <v>233.33</v>
      </c>
    </row>
    <row r="1672" spans="1:4" x14ac:dyDescent="0.25">
      <c r="A1672">
        <v>2622</v>
      </c>
      <c r="B1672" t="s">
        <v>1687</v>
      </c>
      <c r="C1672" t="s">
        <v>10</v>
      </c>
      <c r="D1672" s="184">
        <v>5.54</v>
      </c>
    </row>
    <row r="1673" spans="1:4" x14ac:dyDescent="0.25">
      <c r="A1673">
        <v>2623</v>
      </c>
      <c r="B1673" t="s">
        <v>1688</v>
      </c>
      <c r="C1673" t="s">
        <v>10</v>
      </c>
      <c r="D1673" s="184">
        <v>6.67</v>
      </c>
    </row>
    <row r="1674" spans="1:4" x14ac:dyDescent="0.25">
      <c r="A1674">
        <v>2624</v>
      </c>
      <c r="B1674" t="s">
        <v>1689</v>
      </c>
      <c r="C1674" t="s">
        <v>10</v>
      </c>
      <c r="D1674" s="184">
        <v>10.6</v>
      </c>
    </row>
    <row r="1675" spans="1:4" x14ac:dyDescent="0.25">
      <c r="A1675">
        <v>2625</v>
      </c>
      <c r="B1675" t="s">
        <v>1690</v>
      </c>
      <c r="C1675" t="s">
        <v>10</v>
      </c>
      <c r="D1675" s="184">
        <v>22.39</v>
      </c>
    </row>
    <row r="1676" spans="1:4" x14ac:dyDescent="0.25">
      <c r="A1676">
        <v>2626</v>
      </c>
      <c r="B1676" t="s">
        <v>1691</v>
      </c>
      <c r="C1676" t="s">
        <v>10</v>
      </c>
      <c r="D1676" s="184">
        <v>32.799999999999997</v>
      </c>
    </row>
    <row r="1677" spans="1:4" x14ac:dyDescent="0.25">
      <c r="A1677">
        <v>2630</v>
      </c>
      <c r="B1677" t="s">
        <v>1692</v>
      </c>
      <c r="C1677" t="s">
        <v>10</v>
      </c>
      <c r="D1677" s="184">
        <v>49.89</v>
      </c>
    </row>
    <row r="1678" spans="1:4" x14ac:dyDescent="0.25">
      <c r="A1678">
        <v>2627</v>
      </c>
      <c r="B1678" t="s">
        <v>1693</v>
      </c>
      <c r="C1678" t="s">
        <v>10</v>
      </c>
      <c r="D1678" s="184">
        <v>87.88</v>
      </c>
    </row>
    <row r="1679" spans="1:4" x14ac:dyDescent="0.25">
      <c r="A1679">
        <v>2629</v>
      </c>
      <c r="B1679" t="s">
        <v>1694</v>
      </c>
      <c r="C1679" t="s">
        <v>10</v>
      </c>
      <c r="D1679" s="184">
        <v>118.87</v>
      </c>
    </row>
    <row r="1680" spans="1:4" x14ac:dyDescent="0.25">
      <c r="A1680">
        <v>12033</v>
      </c>
      <c r="B1680" t="s">
        <v>1695</v>
      </c>
      <c r="C1680" t="s">
        <v>10</v>
      </c>
      <c r="D1680" s="184">
        <v>9.7799999999999994</v>
      </c>
    </row>
    <row r="1681" spans="1:4" x14ac:dyDescent="0.25">
      <c r="A1681">
        <v>40408</v>
      </c>
      <c r="B1681" t="s">
        <v>1696</v>
      </c>
      <c r="C1681" t="s">
        <v>10</v>
      </c>
      <c r="D1681" s="184">
        <v>6.43</v>
      </c>
    </row>
    <row r="1682" spans="1:4" x14ac:dyDescent="0.25">
      <c r="A1682">
        <v>40409</v>
      </c>
      <c r="B1682" t="s">
        <v>1697</v>
      </c>
      <c r="C1682" t="s">
        <v>10</v>
      </c>
      <c r="D1682" s="184">
        <v>2.27</v>
      </c>
    </row>
    <row r="1683" spans="1:4" x14ac:dyDescent="0.25">
      <c r="A1683">
        <v>39276</v>
      </c>
      <c r="B1683" t="s">
        <v>1698</v>
      </c>
      <c r="C1683" t="s">
        <v>10</v>
      </c>
      <c r="D1683" s="184">
        <v>5.79</v>
      </c>
    </row>
    <row r="1684" spans="1:4" x14ac:dyDescent="0.25">
      <c r="A1684">
        <v>39277</v>
      </c>
      <c r="B1684" t="s">
        <v>1699</v>
      </c>
      <c r="C1684" t="s">
        <v>10</v>
      </c>
      <c r="D1684" s="184">
        <v>15.63</v>
      </c>
    </row>
    <row r="1685" spans="1:4" x14ac:dyDescent="0.25">
      <c r="A1685">
        <v>12034</v>
      </c>
      <c r="B1685" t="s">
        <v>1700</v>
      </c>
      <c r="C1685" t="s">
        <v>10</v>
      </c>
      <c r="D1685" s="184">
        <v>4.43</v>
      </c>
    </row>
    <row r="1686" spans="1:4" x14ac:dyDescent="0.25">
      <c r="A1686">
        <v>39879</v>
      </c>
      <c r="B1686" t="s">
        <v>1701</v>
      </c>
      <c r="C1686" t="s">
        <v>10</v>
      </c>
      <c r="D1686" s="184">
        <v>5.89</v>
      </c>
    </row>
    <row r="1687" spans="1:4" x14ac:dyDescent="0.25">
      <c r="A1687">
        <v>39880</v>
      </c>
      <c r="B1687" t="s">
        <v>1702</v>
      </c>
      <c r="C1687" t="s">
        <v>10</v>
      </c>
      <c r="D1687" s="184">
        <v>13.06</v>
      </c>
    </row>
    <row r="1688" spans="1:4" x14ac:dyDescent="0.25">
      <c r="A1688">
        <v>39881</v>
      </c>
      <c r="B1688" t="s">
        <v>1703</v>
      </c>
      <c r="C1688" t="s">
        <v>10</v>
      </c>
      <c r="D1688" s="184">
        <v>20.96</v>
      </c>
    </row>
    <row r="1689" spans="1:4" x14ac:dyDescent="0.25">
      <c r="A1689">
        <v>39882</v>
      </c>
      <c r="B1689" t="s">
        <v>1704</v>
      </c>
      <c r="C1689" t="s">
        <v>10</v>
      </c>
      <c r="D1689" s="184">
        <v>55.21</v>
      </c>
    </row>
    <row r="1690" spans="1:4" x14ac:dyDescent="0.25">
      <c r="A1690">
        <v>39883</v>
      </c>
      <c r="B1690" t="s">
        <v>1705</v>
      </c>
      <c r="C1690" t="s">
        <v>10</v>
      </c>
      <c r="D1690" s="184">
        <v>88.16</v>
      </c>
    </row>
    <row r="1691" spans="1:4" x14ac:dyDescent="0.25">
      <c r="A1691">
        <v>39884</v>
      </c>
      <c r="B1691" t="s">
        <v>1706</v>
      </c>
      <c r="C1691" t="s">
        <v>10</v>
      </c>
      <c r="D1691" s="184">
        <v>130.94</v>
      </c>
    </row>
    <row r="1692" spans="1:4" x14ac:dyDescent="0.25">
      <c r="A1692">
        <v>39885</v>
      </c>
      <c r="B1692" t="s">
        <v>1707</v>
      </c>
      <c r="C1692" t="s">
        <v>10</v>
      </c>
      <c r="D1692" s="184">
        <v>311.19</v>
      </c>
    </row>
    <row r="1693" spans="1:4" x14ac:dyDescent="0.25">
      <c r="A1693">
        <v>1777</v>
      </c>
      <c r="B1693" t="s">
        <v>1708</v>
      </c>
      <c r="C1693" t="s">
        <v>10</v>
      </c>
      <c r="D1693" s="184">
        <v>65.2</v>
      </c>
    </row>
    <row r="1694" spans="1:4" x14ac:dyDescent="0.25">
      <c r="A1694">
        <v>1819</v>
      </c>
      <c r="B1694" t="s">
        <v>1709</v>
      </c>
      <c r="C1694" t="s">
        <v>10</v>
      </c>
      <c r="D1694" s="184">
        <v>47.44</v>
      </c>
    </row>
    <row r="1695" spans="1:4" x14ac:dyDescent="0.25">
      <c r="A1695">
        <v>1775</v>
      </c>
      <c r="B1695" t="s">
        <v>1710</v>
      </c>
      <c r="C1695" t="s">
        <v>10</v>
      </c>
      <c r="D1695" s="184">
        <v>14.18</v>
      </c>
    </row>
    <row r="1696" spans="1:4" x14ac:dyDescent="0.25">
      <c r="A1696">
        <v>1776</v>
      </c>
      <c r="B1696" t="s">
        <v>1711</v>
      </c>
      <c r="C1696" t="s">
        <v>10</v>
      </c>
      <c r="D1696" s="184">
        <v>38.590000000000003</v>
      </c>
    </row>
    <row r="1697" spans="1:4" x14ac:dyDescent="0.25">
      <c r="A1697">
        <v>1778</v>
      </c>
      <c r="B1697" t="s">
        <v>1712</v>
      </c>
      <c r="C1697" t="s">
        <v>10</v>
      </c>
      <c r="D1697" s="184">
        <v>157.83000000000001</v>
      </c>
    </row>
    <row r="1698" spans="1:4" x14ac:dyDescent="0.25">
      <c r="A1698">
        <v>1818</v>
      </c>
      <c r="B1698" t="s">
        <v>1713</v>
      </c>
      <c r="C1698" t="s">
        <v>10</v>
      </c>
      <c r="D1698" s="184">
        <v>104.76</v>
      </c>
    </row>
    <row r="1699" spans="1:4" x14ac:dyDescent="0.25">
      <c r="A1699">
        <v>1820</v>
      </c>
      <c r="B1699" t="s">
        <v>1714</v>
      </c>
      <c r="C1699" t="s">
        <v>10</v>
      </c>
      <c r="D1699" s="184">
        <v>20.48</v>
      </c>
    </row>
    <row r="1700" spans="1:4" x14ac:dyDescent="0.25">
      <c r="A1700">
        <v>1779</v>
      </c>
      <c r="B1700" t="s">
        <v>1715</v>
      </c>
      <c r="C1700" t="s">
        <v>10</v>
      </c>
      <c r="D1700" s="184">
        <v>229.53</v>
      </c>
    </row>
    <row r="1701" spans="1:4" x14ac:dyDescent="0.25">
      <c r="A1701">
        <v>1780</v>
      </c>
      <c r="B1701" t="s">
        <v>1716</v>
      </c>
      <c r="C1701" t="s">
        <v>10</v>
      </c>
      <c r="D1701" s="184">
        <v>473.19</v>
      </c>
    </row>
    <row r="1702" spans="1:4" x14ac:dyDescent="0.25">
      <c r="A1702">
        <v>1783</v>
      </c>
      <c r="B1702" t="s">
        <v>1717</v>
      </c>
      <c r="C1702" t="s">
        <v>10</v>
      </c>
      <c r="D1702" s="184">
        <v>50.03</v>
      </c>
    </row>
    <row r="1703" spans="1:4" x14ac:dyDescent="0.25">
      <c r="A1703">
        <v>1782</v>
      </c>
      <c r="B1703" t="s">
        <v>1718</v>
      </c>
      <c r="C1703" t="s">
        <v>10</v>
      </c>
      <c r="D1703" s="184">
        <v>39.56</v>
      </c>
    </row>
    <row r="1704" spans="1:4" x14ac:dyDescent="0.25">
      <c r="A1704">
        <v>1817</v>
      </c>
      <c r="B1704" t="s">
        <v>1719</v>
      </c>
      <c r="C1704" t="s">
        <v>10</v>
      </c>
      <c r="D1704" s="184">
        <v>11.78</v>
      </c>
    </row>
    <row r="1705" spans="1:4" x14ac:dyDescent="0.25">
      <c r="A1705">
        <v>1781</v>
      </c>
      <c r="B1705" t="s">
        <v>1720</v>
      </c>
      <c r="C1705" t="s">
        <v>10</v>
      </c>
      <c r="D1705" s="184">
        <v>25.77</v>
      </c>
    </row>
    <row r="1706" spans="1:4" x14ac:dyDescent="0.25">
      <c r="A1706">
        <v>1784</v>
      </c>
      <c r="B1706" t="s">
        <v>1721</v>
      </c>
      <c r="C1706" t="s">
        <v>10</v>
      </c>
      <c r="D1706" s="184">
        <v>141.28</v>
      </c>
    </row>
    <row r="1707" spans="1:4" x14ac:dyDescent="0.25">
      <c r="A1707">
        <v>1810</v>
      </c>
      <c r="B1707" t="s">
        <v>1722</v>
      </c>
      <c r="C1707" t="s">
        <v>10</v>
      </c>
      <c r="D1707" s="184">
        <v>78.36</v>
      </c>
    </row>
    <row r="1708" spans="1:4" x14ac:dyDescent="0.25">
      <c r="A1708">
        <v>1811</v>
      </c>
      <c r="B1708" t="s">
        <v>1723</v>
      </c>
      <c r="C1708" t="s">
        <v>10</v>
      </c>
      <c r="D1708" s="184">
        <v>16.95</v>
      </c>
    </row>
    <row r="1709" spans="1:4" x14ac:dyDescent="0.25">
      <c r="A1709">
        <v>1812</v>
      </c>
      <c r="B1709" t="s">
        <v>1724</v>
      </c>
      <c r="C1709" t="s">
        <v>10</v>
      </c>
      <c r="D1709" s="184">
        <v>197.81</v>
      </c>
    </row>
    <row r="1710" spans="1:4" x14ac:dyDescent="0.25">
      <c r="A1710">
        <v>40386</v>
      </c>
      <c r="B1710" t="s">
        <v>1725</v>
      </c>
      <c r="C1710" t="s">
        <v>10</v>
      </c>
      <c r="D1710" s="184">
        <v>90.53</v>
      </c>
    </row>
    <row r="1711" spans="1:4" x14ac:dyDescent="0.25">
      <c r="A1711">
        <v>40384</v>
      </c>
      <c r="B1711" t="s">
        <v>1726</v>
      </c>
      <c r="C1711" t="s">
        <v>10</v>
      </c>
      <c r="D1711" s="184">
        <v>61.98</v>
      </c>
    </row>
    <row r="1712" spans="1:4" x14ac:dyDescent="0.25">
      <c r="A1712">
        <v>40379</v>
      </c>
      <c r="B1712" t="s">
        <v>1727</v>
      </c>
      <c r="C1712" t="s">
        <v>10</v>
      </c>
      <c r="D1712" s="184">
        <v>21.42</v>
      </c>
    </row>
    <row r="1713" spans="1:4" x14ac:dyDescent="0.25">
      <c r="A1713">
        <v>40423</v>
      </c>
      <c r="B1713" t="s">
        <v>1728</v>
      </c>
      <c r="C1713" t="s">
        <v>10</v>
      </c>
      <c r="D1713" s="184">
        <v>40.549999999999997</v>
      </c>
    </row>
    <row r="1714" spans="1:4" x14ac:dyDescent="0.25">
      <c r="A1714">
        <v>40389</v>
      </c>
      <c r="B1714" t="s">
        <v>1729</v>
      </c>
      <c r="C1714" t="s">
        <v>10</v>
      </c>
      <c r="D1714" s="184">
        <v>257.13</v>
      </c>
    </row>
    <row r="1715" spans="1:4" x14ac:dyDescent="0.25">
      <c r="A1715">
        <v>40388</v>
      </c>
      <c r="B1715" t="s">
        <v>1730</v>
      </c>
      <c r="C1715" t="s">
        <v>10</v>
      </c>
      <c r="D1715" s="184">
        <v>128.69999999999999</v>
      </c>
    </row>
    <row r="1716" spans="1:4" x14ac:dyDescent="0.25">
      <c r="A1716">
        <v>40381</v>
      </c>
      <c r="B1716" t="s">
        <v>1731</v>
      </c>
      <c r="C1716" t="s">
        <v>10</v>
      </c>
      <c r="D1716" s="184">
        <v>28.57</v>
      </c>
    </row>
    <row r="1717" spans="1:4" x14ac:dyDescent="0.25">
      <c r="A1717">
        <v>40391</v>
      </c>
      <c r="B1717" t="s">
        <v>1732</v>
      </c>
      <c r="C1717" t="s">
        <v>10</v>
      </c>
      <c r="D1717" s="184">
        <v>667.39</v>
      </c>
    </row>
    <row r="1718" spans="1:4" x14ac:dyDescent="0.25">
      <c r="A1718">
        <v>40414</v>
      </c>
      <c r="B1718" t="s">
        <v>1733</v>
      </c>
      <c r="C1718" t="s">
        <v>10</v>
      </c>
      <c r="D1718" s="184">
        <v>27.37</v>
      </c>
    </row>
    <row r="1719" spans="1:4" x14ac:dyDescent="0.25">
      <c r="A1719">
        <v>40416</v>
      </c>
      <c r="B1719" t="s">
        <v>1734</v>
      </c>
      <c r="C1719" t="s">
        <v>10</v>
      </c>
      <c r="D1719" s="184">
        <v>37.840000000000003</v>
      </c>
    </row>
    <row r="1720" spans="1:4" x14ac:dyDescent="0.25">
      <c r="A1720">
        <v>40418</v>
      </c>
      <c r="B1720" t="s">
        <v>1735</v>
      </c>
      <c r="C1720" t="s">
        <v>10</v>
      </c>
      <c r="D1720" s="184">
        <v>45.13</v>
      </c>
    </row>
    <row r="1721" spans="1:4" x14ac:dyDescent="0.25">
      <c r="A1721">
        <v>2609</v>
      </c>
      <c r="B1721" t="s">
        <v>1736</v>
      </c>
      <c r="C1721" t="s">
        <v>10</v>
      </c>
      <c r="D1721" s="184">
        <v>5.2</v>
      </c>
    </row>
    <row r="1722" spans="1:4" x14ac:dyDescent="0.25">
      <c r="A1722">
        <v>2634</v>
      </c>
      <c r="B1722" t="s">
        <v>1737</v>
      </c>
      <c r="C1722" t="s">
        <v>10</v>
      </c>
      <c r="D1722" s="184">
        <v>6.84</v>
      </c>
    </row>
    <row r="1723" spans="1:4" x14ac:dyDescent="0.25">
      <c r="A1723">
        <v>2611</v>
      </c>
      <c r="B1723" t="s">
        <v>1738</v>
      </c>
      <c r="C1723" t="s">
        <v>10</v>
      </c>
      <c r="D1723" s="184">
        <v>19.27</v>
      </c>
    </row>
    <row r="1724" spans="1:4" x14ac:dyDescent="0.25">
      <c r="A1724">
        <v>34359</v>
      </c>
      <c r="B1724" t="s">
        <v>1739</v>
      </c>
      <c r="C1724" t="s">
        <v>10</v>
      </c>
      <c r="D1724" s="184">
        <v>12.03</v>
      </c>
    </row>
    <row r="1725" spans="1:4" x14ac:dyDescent="0.25">
      <c r="A1725">
        <v>1789</v>
      </c>
      <c r="B1725" t="s">
        <v>1740</v>
      </c>
      <c r="C1725" t="s">
        <v>10</v>
      </c>
      <c r="D1725" s="184">
        <v>62.58</v>
      </c>
    </row>
    <row r="1726" spans="1:4" x14ac:dyDescent="0.25">
      <c r="A1726">
        <v>1788</v>
      </c>
      <c r="B1726" t="s">
        <v>1741</v>
      </c>
      <c r="C1726" t="s">
        <v>10</v>
      </c>
      <c r="D1726" s="184">
        <v>50.16</v>
      </c>
    </row>
    <row r="1727" spans="1:4" x14ac:dyDescent="0.25">
      <c r="A1727">
        <v>1786</v>
      </c>
      <c r="B1727" t="s">
        <v>1742</v>
      </c>
      <c r="C1727" t="s">
        <v>10</v>
      </c>
      <c r="D1727" s="184">
        <v>12.45</v>
      </c>
    </row>
    <row r="1728" spans="1:4" x14ac:dyDescent="0.25">
      <c r="A1728">
        <v>1787</v>
      </c>
      <c r="B1728" t="s">
        <v>1743</v>
      </c>
      <c r="C1728" t="s">
        <v>10</v>
      </c>
      <c r="D1728" s="184">
        <v>29.82</v>
      </c>
    </row>
    <row r="1729" spans="1:4" x14ac:dyDescent="0.25">
      <c r="A1729">
        <v>1791</v>
      </c>
      <c r="B1729" t="s">
        <v>1744</v>
      </c>
      <c r="C1729" t="s">
        <v>10</v>
      </c>
      <c r="D1729" s="184">
        <v>180.86</v>
      </c>
    </row>
    <row r="1730" spans="1:4" x14ac:dyDescent="0.25">
      <c r="A1730">
        <v>1790</v>
      </c>
      <c r="B1730" t="s">
        <v>1745</v>
      </c>
      <c r="C1730" t="s">
        <v>10</v>
      </c>
      <c r="D1730" s="184">
        <v>104.22</v>
      </c>
    </row>
    <row r="1731" spans="1:4" x14ac:dyDescent="0.25">
      <c r="A1731">
        <v>1813</v>
      </c>
      <c r="B1731" t="s">
        <v>1746</v>
      </c>
      <c r="C1731" t="s">
        <v>10</v>
      </c>
      <c r="D1731" s="184">
        <v>19.77</v>
      </c>
    </row>
    <row r="1732" spans="1:4" x14ac:dyDescent="0.25">
      <c r="A1732">
        <v>1792</v>
      </c>
      <c r="B1732" t="s">
        <v>1747</v>
      </c>
      <c r="C1732" t="s">
        <v>10</v>
      </c>
      <c r="D1732" s="184">
        <v>244.13</v>
      </c>
    </row>
    <row r="1733" spans="1:4" x14ac:dyDescent="0.25">
      <c r="A1733">
        <v>1793</v>
      </c>
      <c r="B1733" t="s">
        <v>1748</v>
      </c>
      <c r="C1733" t="s">
        <v>10</v>
      </c>
      <c r="D1733" s="184">
        <v>493.31</v>
      </c>
    </row>
    <row r="1734" spans="1:4" x14ac:dyDescent="0.25">
      <c r="A1734">
        <v>1809</v>
      </c>
      <c r="B1734" t="s">
        <v>1749</v>
      </c>
      <c r="C1734" t="s">
        <v>10</v>
      </c>
      <c r="D1734" s="184">
        <v>58.67</v>
      </c>
    </row>
    <row r="1735" spans="1:4" x14ac:dyDescent="0.25">
      <c r="A1735">
        <v>1814</v>
      </c>
      <c r="B1735" t="s">
        <v>1750</v>
      </c>
      <c r="C1735" t="s">
        <v>10</v>
      </c>
      <c r="D1735" s="184">
        <v>48.2</v>
      </c>
    </row>
    <row r="1736" spans="1:4" x14ac:dyDescent="0.25">
      <c r="A1736">
        <v>1803</v>
      </c>
      <c r="B1736" t="s">
        <v>1751</v>
      </c>
      <c r="C1736" t="s">
        <v>10</v>
      </c>
      <c r="D1736" s="184">
        <v>12.18</v>
      </c>
    </row>
    <row r="1737" spans="1:4" x14ac:dyDescent="0.25">
      <c r="A1737">
        <v>1805</v>
      </c>
      <c r="B1737" t="s">
        <v>1752</v>
      </c>
      <c r="C1737" t="s">
        <v>10</v>
      </c>
      <c r="D1737" s="184">
        <v>27.97</v>
      </c>
    </row>
    <row r="1738" spans="1:4" x14ac:dyDescent="0.25">
      <c r="A1738">
        <v>1821</v>
      </c>
      <c r="B1738" t="s">
        <v>1753</v>
      </c>
      <c r="C1738" t="s">
        <v>10</v>
      </c>
      <c r="D1738" s="184">
        <v>165.24</v>
      </c>
    </row>
    <row r="1739" spans="1:4" x14ac:dyDescent="0.25">
      <c r="A1739">
        <v>1806</v>
      </c>
      <c r="B1739" t="s">
        <v>1754</v>
      </c>
      <c r="C1739" t="s">
        <v>10</v>
      </c>
      <c r="D1739" s="184">
        <v>98.35</v>
      </c>
    </row>
    <row r="1740" spans="1:4" x14ac:dyDescent="0.25">
      <c r="A1740">
        <v>1804</v>
      </c>
      <c r="B1740" t="s">
        <v>1755</v>
      </c>
      <c r="C1740" t="s">
        <v>10</v>
      </c>
      <c r="D1740" s="184">
        <v>17.329999999999998</v>
      </c>
    </row>
    <row r="1741" spans="1:4" x14ac:dyDescent="0.25">
      <c r="A1741">
        <v>1807</v>
      </c>
      <c r="B1741" t="s">
        <v>1756</v>
      </c>
      <c r="C1741" t="s">
        <v>10</v>
      </c>
      <c r="D1741" s="184">
        <v>236.32</v>
      </c>
    </row>
    <row r="1742" spans="1:4" x14ac:dyDescent="0.25">
      <c r="A1742">
        <v>1808</v>
      </c>
      <c r="B1742" t="s">
        <v>1757</v>
      </c>
      <c r="C1742" t="s">
        <v>10</v>
      </c>
      <c r="D1742" s="184">
        <v>473.78</v>
      </c>
    </row>
    <row r="1743" spans="1:4" x14ac:dyDescent="0.25">
      <c r="A1743">
        <v>1797</v>
      </c>
      <c r="B1743" t="s">
        <v>1758</v>
      </c>
      <c r="C1743" t="s">
        <v>10</v>
      </c>
      <c r="D1743" s="184">
        <v>71.06</v>
      </c>
    </row>
    <row r="1744" spans="1:4" x14ac:dyDescent="0.25">
      <c r="A1744">
        <v>1796</v>
      </c>
      <c r="B1744" t="s">
        <v>1759</v>
      </c>
      <c r="C1744" t="s">
        <v>10</v>
      </c>
      <c r="D1744" s="184">
        <v>54.51</v>
      </c>
    </row>
    <row r="1745" spans="1:4" x14ac:dyDescent="0.25">
      <c r="A1745">
        <v>1794</v>
      </c>
      <c r="B1745" t="s">
        <v>1760</v>
      </c>
      <c r="C1745" t="s">
        <v>10</v>
      </c>
      <c r="D1745" s="184">
        <v>13.01</v>
      </c>
    </row>
    <row r="1746" spans="1:4" x14ac:dyDescent="0.25">
      <c r="A1746">
        <v>1816</v>
      </c>
      <c r="B1746" t="s">
        <v>1761</v>
      </c>
      <c r="C1746" t="s">
        <v>10</v>
      </c>
      <c r="D1746" s="184">
        <v>29.34</v>
      </c>
    </row>
    <row r="1747" spans="1:4" x14ac:dyDescent="0.25">
      <c r="A1747">
        <v>1815</v>
      </c>
      <c r="B1747" t="s">
        <v>1762</v>
      </c>
      <c r="C1747" t="s">
        <v>10</v>
      </c>
      <c r="D1747" s="184">
        <v>225.3</v>
      </c>
    </row>
    <row r="1748" spans="1:4" x14ac:dyDescent="0.25">
      <c r="A1748">
        <v>1798</v>
      </c>
      <c r="B1748" t="s">
        <v>1763</v>
      </c>
      <c r="C1748" t="s">
        <v>10</v>
      </c>
      <c r="D1748" s="184">
        <v>100.81</v>
      </c>
    </row>
    <row r="1749" spans="1:4" x14ac:dyDescent="0.25">
      <c r="A1749">
        <v>1795</v>
      </c>
      <c r="B1749" t="s">
        <v>1764</v>
      </c>
      <c r="C1749" t="s">
        <v>10</v>
      </c>
      <c r="D1749" s="184">
        <v>18.02</v>
      </c>
    </row>
    <row r="1750" spans="1:4" x14ac:dyDescent="0.25">
      <c r="A1750">
        <v>1799</v>
      </c>
      <c r="B1750" t="s">
        <v>1765</v>
      </c>
      <c r="C1750" t="s">
        <v>10</v>
      </c>
      <c r="D1750" s="184">
        <v>293.43</v>
      </c>
    </row>
    <row r="1751" spans="1:4" x14ac:dyDescent="0.25">
      <c r="A1751">
        <v>1800</v>
      </c>
      <c r="B1751" t="s">
        <v>1766</v>
      </c>
      <c r="C1751" t="s">
        <v>10</v>
      </c>
      <c r="D1751" s="184">
        <v>560.22</v>
      </c>
    </row>
    <row r="1752" spans="1:4" x14ac:dyDescent="0.25">
      <c r="A1752">
        <v>1802</v>
      </c>
      <c r="B1752" t="s">
        <v>1767</v>
      </c>
      <c r="C1752" t="s">
        <v>10</v>
      </c>
      <c r="D1752" s="66">
        <v>1401.33</v>
      </c>
    </row>
    <row r="1753" spans="1:4" x14ac:dyDescent="0.25">
      <c r="A1753">
        <v>40385</v>
      </c>
      <c r="B1753" t="s">
        <v>1768</v>
      </c>
      <c r="C1753" t="s">
        <v>10</v>
      </c>
      <c r="D1753" s="184">
        <v>90.53</v>
      </c>
    </row>
    <row r="1754" spans="1:4" x14ac:dyDescent="0.25">
      <c r="A1754">
        <v>40383</v>
      </c>
      <c r="B1754" t="s">
        <v>1769</v>
      </c>
      <c r="C1754" t="s">
        <v>10</v>
      </c>
      <c r="D1754" s="184">
        <v>61.98</v>
      </c>
    </row>
    <row r="1755" spans="1:4" x14ac:dyDescent="0.25">
      <c r="A1755">
        <v>40378</v>
      </c>
      <c r="B1755" t="s">
        <v>1770</v>
      </c>
      <c r="C1755" t="s">
        <v>10</v>
      </c>
      <c r="D1755" s="184">
        <v>21.42</v>
      </c>
    </row>
    <row r="1756" spans="1:4" x14ac:dyDescent="0.25">
      <c r="A1756">
        <v>40382</v>
      </c>
      <c r="B1756" t="s">
        <v>1771</v>
      </c>
      <c r="C1756" t="s">
        <v>10</v>
      </c>
      <c r="D1756" s="184">
        <v>40.549999999999997</v>
      </c>
    </row>
    <row r="1757" spans="1:4" x14ac:dyDescent="0.25">
      <c r="A1757">
        <v>40422</v>
      </c>
      <c r="B1757" t="s">
        <v>1772</v>
      </c>
      <c r="C1757" t="s">
        <v>10</v>
      </c>
      <c r="D1757" s="184">
        <v>276.22000000000003</v>
      </c>
    </row>
    <row r="1758" spans="1:4" x14ac:dyDescent="0.25">
      <c r="A1758">
        <v>40387</v>
      </c>
      <c r="B1758" t="s">
        <v>1773</v>
      </c>
      <c r="C1758" t="s">
        <v>10</v>
      </c>
      <c r="D1758" s="184">
        <v>140.63999999999999</v>
      </c>
    </row>
    <row r="1759" spans="1:4" x14ac:dyDescent="0.25">
      <c r="A1759">
        <v>40380</v>
      </c>
      <c r="B1759" t="s">
        <v>1774</v>
      </c>
      <c r="C1759" t="s">
        <v>10</v>
      </c>
      <c r="D1759" s="184">
        <v>28.57</v>
      </c>
    </row>
    <row r="1760" spans="1:4" x14ac:dyDescent="0.25">
      <c r="A1760">
        <v>40390</v>
      </c>
      <c r="B1760" t="s">
        <v>1775</v>
      </c>
      <c r="C1760" t="s">
        <v>10</v>
      </c>
      <c r="D1760" s="184">
        <v>581.75</v>
      </c>
    </row>
    <row r="1761" spans="1:4" x14ac:dyDescent="0.25">
      <c r="A1761">
        <v>40413</v>
      </c>
      <c r="B1761" t="s">
        <v>1776</v>
      </c>
      <c r="C1761" t="s">
        <v>10</v>
      </c>
      <c r="D1761" s="184">
        <v>29.74</v>
      </c>
    </row>
    <row r="1762" spans="1:4" x14ac:dyDescent="0.25">
      <c r="A1762">
        <v>40415</v>
      </c>
      <c r="B1762" t="s">
        <v>1777</v>
      </c>
      <c r="C1762" t="s">
        <v>10</v>
      </c>
      <c r="D1762" s="184">
        <v>42.38</v>
      </c>
    </row>
    <row r="1763" spans="1:4" x14ac:dyDescent="0.25">
      <c r="A1763">
        <v>40417</v>
      </c>
      <c r="B1763" t="s">
        <v>1778</v>
      </c>
      <c r="C1763" t="s">
        <v>10</v>
      </c>
      <c r="D1763" s="184">
        <v>49.99</v>
      </c>
    </row>
    <row r="1764" spans="1:4" x14ac:dyDescent="0.25">
      <c r="A1764">
        <v>39271</v>
      </c>
      <c r="B1764" t="s">
        <v>1779</v>
      </c>
      <c r="C1764" t="s">
        <v>10</v>
      </c>
      <c r="D1764" s="184">
        <v>1.97</v>
      </c>
    </row>
    <row r="1765" spans="1:4" x14ac:dyDescent="0.25">
      <c r="A1765">
        <v>39273</v>
      </c>
      <c r="B1765" t="s">
        <v>1780</v>
      </c>
      <c r="C1765" t="s">
        <v>10</v>
      </c>
      <c r="D1765" s="184">
        <v>3.34</v>
      </c>
    </row>
    <row r="1766" spans="1:4" x14ac:dyDescent="0.25">
      <c r="A1766">
        <v>39272</v>
      </c>
      <c r="B1766" t="s">
        <v>1781</v>
      </c>
      <c r="C1766" t="s">
        <v>10</v>
      </c>
      <c r="D1766" s="184">
        <v>2.42</v>
      </c>
    </row>
    <row r="1767" spans="1:4" x14ac:dyDescent="0.25">
      <c r="A1767">
        <v>1875</v>
      </c>
      <c r="B1767" t="s">
        <v>1782</v>
      </c>
      <c r="C1767" t="s">
        <v>10</v>
      </c>
      <c r="D1767" s="184">
        <v>5.35</v>
      </c>
    </row>
    <row r="1768" spans="1:4" x14ac:dyDescent="0.25">
      <c r="A1768">
        <v>1874</v>
      </c>
      <c r="B1768" t="s">
        <v>1783</v>
      </c>
      <c r="C1768" t="s">
        <v>10</v>
      </c>
      <c r="D1768" s="184">
        <v>4.41</v>
      </c>
    </row>
    <row r="1769" spans="1:4" x14ac:dyDescent="0.25">
      <c r="A1769">
        <v>1870</v>
      </c>
      <c r="B1769" t="s">
        <v>1784</v>
      </c>
      <c r="C1769" t="s">
        <v>10</v>
      </c>
      <c r="D1769" s="184">
        <v>2.5499999999999998</v>
      </c>
    </row>
    <row r="1770" spans="1:4" x14ac:dyDescent="0.25">
      <c r="A1770">
        <v>1884</v>
      </c>
      <c r="B1770" t="s">
        <v>1785</v>
      </c>
      <c r="C1770" t="s">
        <v>10</v>
      </c>
      <c r="D1770" s="184">
        <v>3.91</v>
      </c>
    </row>
    <row r="1771" spans="1:4" x14ac:dyDescent="0.25">
      <c r="A1771">
        <v>1887</v>
      </c>
      <c r="B1771" t="s">
        <v>1786</v>
      </c>
      <c r="C1771" t="s">
        <v>10</v>
      </c>
      <c r="D1771" s="184">
        <v>22.17</v>
      </c>
    </row>
    <row r="1772" spans="1:4" x14ac:dyDescent="0.25">
      <c r="A1772">
        <v>1876</v>
      </c>
      <c r="B1772" t="s">
        <v>1787</v>
      </c>
      <c r="C1772" t="s">
        <v>10</v>
      </c>
      <c r="D1772" s="184">
        <v>8.69</v>
      </c>
    </row>
    <row r="1773" spans="1:4" x14ac:dyDescent="0.25">
      <c r="A1773">
        <v>1879</v>
      </c>
      <c r="B1773" t="s">
        <v>1788</v>
      </c>
      <c r="C1773" t="s">
        <v>10</v>
      </c>
      <c r="D1773" s="184">
        <v>2.58</v>
      </c>
    </row>
    <row r="1774" spans="1:4" x14ac:dyDescent="0.25">
      <c r="A1774">
        <v>1877</v>
      </c>
      <c r="B1774" t="s">
        <v>1789</v>
      </c>
      <c r="C1774" t="s">
        <v>10</v>
      </c>
      <c r="D1774" s="184">
        <v>22.2</v>
      </c>
    </row>
    <row r="1775" spans="1:4" x14ac:dyDescent="0.25">
      <c r="A1775">
        <v>1878</v>
      </c>
      <c r="B1775" t="s">
        <v>1790</v>
      </c>
      <c r="C1775" t="s">
        <v>10</v>
      </c>
      <c r="D1775" s="184">
        <v>44.6</v>
      </c>
    </row>
    <row r="1776" spans="1:4" x14ac:dyDescent="0.25">
      <c r="A1776">
        <v>2621</v>
      </c>
      <c r="B1776" t="s">
        <v>1791</v>
      </c>
      <c r="C1776" t="s">
        <v>10</v>
      </c>
      <c r="D1776" s="184">
        <v>164.85</v>
      </c>
    </row>
    <row r="1777" spans="1:4" x14ac:dyDescent="0.25">
      <c r="A1777">
        <v>2616</v>
      </c>
      <c r="B1777" t="s">
        <v>1792</v>
      </c>
      <c r="C1777" t="s">
        <v>10</v>
      </c>
      <c r="D1777" s="184">
        <v>4.66</v>
      </c>
    </row>
    <row r="1778" spans="1:4" x14ac:dyDescent="0.25">
      <c r="A1778">
        <v>2633</v>
      </c>
      <c r="B1778" t="s">
        <v>1793</v>
      </c>
      <c r="C1778" t="s">
        <v>10</v>
      </c>
      <c r="D1778" s="184">
        <v>5.28</v>
      </c>
    </row>
    <row r="1779" spans="1:4" x14ac:dyDescent="0.25">
      <c r="A1779">
        <v>2617</v>
      </c>
      <c r="B1779" t="s">
        <v>1794</v>
      </c>
      <c r="C1779" t="s">
        <v>10</v>
      </c>
      <c r="D1779" s="184">
        <v>7.17</v>
      </c>
    </row>
    <row r="1780" spans="1:4" x14ac:dyDescent="0.25">
      <c r="A1780">
        <v>2618</v>
      </c>
      <c r="B1780" t="s">
        <v>1795</v>
      </c>
      <c r="C1780" t="s">
        <v>10</v>
      </c>
      <c r="D1780" s="184">
        <v>16.329999999999998</v>
      </c>
    </row>
    <row r="1781" spans="1:4" x14ac:dyDescent="0.25">
      <c r="A1781">
        <v>2632</v>
      </c>
      <c r="B1781" t="s">
        <v>1796</v>
      </c>
      <c r="C1781" t="s">
        <v>10</v>
      </c>
      <c r="D1781" s="184">
        <v>19.920000000000002</v>
      </c>
    </row>
    <row r="1782" spans="1:4" x14ac:dyDescent="0.25">
      <c r="A1782">
        <v>2631</v>
      </c>
      <c r="B1782" t="s">
        <v>1797</v>
      </c>
      <c r="C1782" t="s">
        <v>10</v>
      </c>
      <c r="D1782" s="184">
        <v>29.24</v>
      </c>
    </row>
    <row r="1783" spans="1:4" x14ac:dyDescent="0.25">
      <c r="A1783">
        <v>2619</v>
      </c>
      <c r="B1783" t="s">
        <v>1798</v>
      </c>
      <c r="C1783" t="s">
        <v>10</v>
      </c>
      <c r="D1783" s="184">
        <v>74.040000000000006</v>
      </c>
    </row>
    <row r="1784" spans="1:4" x14ac:dyDescent="0.25">
      <c r="A1784">
        <v>2620</v>
      </c>
      <c r="B1784" t="s">
        <v>1799</v>
      </c>
      <c r="C1784" t="s">
        <v>10</v>
      </c>
      <c r="D1784" s="184">
        <v>97.2</v>
      </c>
    </row>
    <row r="1785" spans="1:4" x14ac:dyDescent="0.25">
      <c r="A1785">
        <v>44472</v>
      </c>
      <c r="B1785" t="s">
        <v>1800</v>
      </c>
      <c r="C1785" t="s">
        <v>10</v>
      </c>
      <c r="D1785" s="184">
        <v>56.1</v>
      </c>
    </row>
    <row r="1786" spans="1:4" x14ac:dyDescent="0.25">
      <c r="A1786">
        <v>38369</v>
      </c>
      <c r="B1786" t="s">
        <v>1801</v>
      </c>
      <c r="C1786" t="s">
        <v>10</v>
      </c>
      <c r="D1786" s="184">
        <v>18.559999999999999</v>
      </c>
    </row>
    <row r="1787" spans="1:4" x14ac:dyDescent="0.25">
      <c r="A1787">
        <v>38370</v>
      </c>
      <c r="B1787" t="s">
        <v>1802</v>
      </c>
      <c r="C1787" t="s">
        <v>10</v>
      </c>
      <c r="D1787" s="184">
        <v>18.559999999999999</v>
      </c>
    </row>
    <row r="1788" spans="1:4" x14ac:dyDescent="0.25">
      <c r="A1788">
        <v>38372</v>
      </c>
      <c r="B1788" t="s">
        <v>1803</v>
      </c>
      <c r="C1788" t="s">
        <v>10</v>
      </c>
      <c r="D1788" s="184">
        <v>20.34</v>
      </c>
    </row>
    <row r="1789" spans="1:4" x14ac:dyDescent="0.25">
      <c r="A1789">
        <v>2357</v>
      </c>
      <c r="B1789" t="s">
        <v>1804</v>
      </c>
      <c r="C1789" t="s">
        <v>185</v>
      </c>
      <c r="D1789" s="184">
        <v>18.7</v>
      </c>
    </row>
    <row r="1790" spans="1:4" x14ac:dyDescent="0.25">
      <c r="A1790">
        <v>40806</v>
      </c>
      <c r="B1790" t="s">
        <v>1805</v>
      </c>
      <c r="C1790" t="s">
        <v>187</v>
      </c>
      <c r="D1790" s="66">
        <v>3303.91</v>
      </c>
    </row>
    <row r="1791" spans="1:4" x14ac:dyDescent="0.25">
      <c r="A1791">
        <v>2355</v>
      </c>
      <c r="B1791" t="s">
        <v>1806</v>
      </c>
      <c r="C1791" t="s">
        <v>185</v>
      </c>
      <c r="D1791" s="184">
        <v>24.79</v>
      </c>
    </row>
    <row r="1792" spans="1:4" x14ac:dyDescent="0.25">
      <c r="A1792">
        <v>40805</v>
      </c>
      <c r="B1792" t="s">
        <v>1807</v>
      </c>
      <c r="C1792" t="s">
        <v>187</v>
      </c>
      <c r="D1792" s="66">
        <v>4380.12</v>
      </c>
    </row>
    <row r="1793" spans="1:4" x14ac:dyDescent="0.25">
      <c r="A1793">
        <v>2358</v>
      </c>
      <c r="B1793" t="s">
        <v>1808</v>
      </c>
      <c r="C1793" t="s">
        <v>185</v>
      </c>
      <c r="D1793" s="184">
        <v>19.809999999999999</v>
      </c>
    </row>
    <row r="1794" spans="1:4" x14ac:dyDescent="0.25">
      <c r="A1794">
        <v>40807</v>
      </c>
      <c r="B1794" t="s">
        <v>1809</v>
      </c>
      <c r="C1794" t="s">
        <v>187</v>
      </c>
      <c r="D1794" s="66">
        <v>3501.16</v>
      </c>
    </row>
    <row r="1795" spans="1:4" x14ac:dyDescent="0.25">
      <c r="A1795">
        <v>2359</v>
      </c>
      <c r="B1795" t="s">
        <v>1810</v>
      </c>
      <c r="C1795" t="s">
        <v>185</v>
      </c>
      <c r="D1795" s="184">
        <v>19.79</v>
      </c>
    </row>
    <row r="1796" spans="1:4" x14ac:dyDescent="0.25">
      <c r="A1796">
        <v>40808</v>
      </c>
      <c r="B1796" t="s">
        <v>1811</v>
      </c>
      <c r="C1796" t="s">
        <v>187</v>
      </c>
      <c r="D1796" s="66">
        <v>3500.18</v>
      </c>
    </row>
    <row r="1797" spans="1:4" x14ac:dyDescent="0.25">
      <c r="A1797">
        <v>44330</v>
      </c>
      <c r="B1797" t="s">
        <v>1812</v>
      </c>
      <c r="C1797" t="s">
        <v>73</v>
      </c>
      <c r="D1797" s="184">
        <v>6.59</v>
      </c>
    </row>
    <row r="1798" spans="1:4" x14ac:dyDescent="0.25">
      <c r="A1798">
        <v>43144</v>
      </c>
      <c r="B1798" t="s">
        <v>1813</v>
      </c>
      <c r="C1798" t="s">
        <v>71</v>
      </c>
      <c r="D1798" s="184">
        <v>28.53</v>
      </c>
    </row>
    <row r="1799" spans="1:4" x14ac:dyDescent="0.25">
      <c r="A1799">
        <v>39397</v>
      </c>
      <c r="B1799" t="s">
        <v>1814</v>
      </c>
      <c r="C1799" t="s">
        <v>73</v>
      </c>
      <c r="D1799" s="184">
        <v>13</v>
      </c>
    </row>
    <row r="1800" spans="1:4" x14ac:dyDescent="0.25">
      <c r="A1800">
        <v>2692</v>
      </c>
      <c r="B1800" t="s">
        <v>1815</v>
      </c>
      <c r="C1800" t="s">
        <v>73</v>
      </c>
      <c r="D1800" s="184">
        <v>5.24</v>
      </c>
    </row>
    <row r="1801" spans="1:4" x14ac:dyDescent="0.25">
      <c r="A1801">
        <v>44329</v>
      </c>
      <c r="B1801" t="s">
        <v>1816</v>
      </c>
      <c r="C1801" t="s">
        <v>73</v>
      </c>
      <c r="D1801" s="184">
        <v>8.64</v>
      </c>
    </row>
    <row r="1802" spans="1:4" x14ac:dyDescent="0.25">
      <c r="A1802">
        <v>5318</v>
      </c>
      <c r="B1802" t="s">
        <v>1817</v>
      </c>
      <c r="C1802" t="s">
        <v>73</v>
      </c>
      <c r="D1802" s="184">
        <v>13.98</v>
      </c>
    </row>
    <row r="1803" spans="1:4" x14ac:dyDescent="0.25">
      <c r="A1803">
        <v>5330</v>
      </c>
      <c r="B1803" t="s">
        <v>1818</v>
      </c>
      <c r="C1803" t="s">
        <v>73</v>
      </c>
      <c r="D1803" s="184">
        <v>31.86</v>
      </c>
    </row>
    <row r="1804" spans="1:4" x14ac:dyDescent="0.25">
      <c r="A1804">
        <v>44532</v>
      </c>
      <c r="B1804" t="s">
        <v>1819</v>
      </c>
      <c r="C1804" t="s">
        <v>10</v>
      </c>
      <c r="D1804" s="184">
        <v>36.78</v>
      </c>
    </row>
    <row r="1805" spans="1:4" x14ac:dyDescent="0.25">
      <c r="A1805">
        <v>44531</v>
      </c>
      <c r="B1805" t="s">
        <v>1820</v>
      </c>
      <c r="C1805" t="s">
        <v>10</v>
      </c>
      <c r="D1805" s="184">
        <v>116.9</v>
      </c>
    </row>
    <row r="1806" spans="1:4" x14ac:dyDescent="0.25">
      <c r="A1806">
        <v>38140</v>
      </c>
      <c r="B1806" t="s">
        <v>1821</v>
      </c>
      <c r="C1806" t="s">
        <v>10</v>
      </c>
      <c r="D1806" s="184">
        <v>28.35</v>
      </c>
    </row>
    <row r="1807" spans="1:4" x14ac:dyDescent="0.25">
      <c r="A1807">
        <v>13887</v>
      </c>
      <c r="B1807" t="s">
        <v>1822</v>
      </c>
      <c r="C1807" t="s">
        <v>10</v>
      </c>
      <c r="D1807" s="184">
        <v>671.2</v>
      </c>
    </row>
    <row r="1808" spans="1:4" x14ac:dyDescent="0.25">
      <c r="A1808">
        <v>44495</v>
      </c>
      <c r="B1808" t="s">
        <v>1823</v>
      </c>
      <c r="C1808" t="s">
        <v>10</v>
      </c>
      <c r="D1808" s="184">
        <v>29.88</v>
      </c>
    </row>
    <row r="1809" spans="1:4" x14ac:dyDescent="0.25">
      <c r="A1809">
        <v>44533</v>
      </c>
      <c r="B1809" t="s">
        <v>1824</v>
      </c>
      <c r="C1809" t="s">
        <v>10</v>
      </c>
      <c r="D1809" s="184">
        <v>28.21</v>
      </c>
    </row>
    <row r="1810" spans="1:4" x14ac:dyDescent="0.25">
      <c r="A1810">
        <v>44534</v>
      </c>
      <c r="B1810" t="s">
        <v>1825</v>
      </c>
      <c r="C1810" t="s">
        <v>10</v>
      </c>
      <c r="D1810" s="184">
        <v>7.35</v>
      </c>
    </row>
    <row r="1811" spans="1:4" x14ac:dyDescent="0.25">
      <c r="A1811">
        <v>34544</v>
      </c>
      <c r="B1811" t="s">
        <v>1826</v>
      </c>
      <c r="C1811" t="s">
        <v>10</v>
      </c>
      <c r="D1811" s="66">
        <v>1596.19</v>
      </c>
    </row>
    <row r="1812" spans="1:4" x14ac:dyDescent="0.25">
      <c r="A1812">
        <v>34729</v>
      </c>
      <c r="B1812" t="s">
        <v>1827</v>
      </c>
      <c r="C1812" t="s">
        <v>10</v>
      </c>
      <c r="D1812" s="66">
        <v>1255.6500000000001</v>
      </c>
    </row>
    <row r="1813" spans="1:4" x14ac:dyDescent="0.25">
      <c r="A1813">
        <v>34734</v>
      </c>
      <c r="B1813" t="s">
        <v>1828</v>
      </c>
      <c r="C1813" t="s">
        <v>10</v>
      </c>
      <c r="D1813" s="66">
        <v>1944.14</v>
      </c>
    </row>
    <row r="1814" spans="1:4" x14ac:dyDescent="0.25">
      <c r="A1814">
        <v>34738</v>
      </c>
      <c r="B1814" t="s">
        <v>1829</v>
      </c>
      <c r="C1814" t="s">
        <v>10</v>
      </c>
      <c r="D1814" s="66">
        <v>4542.13</v>
      </c>
    </row>
    <row r="1815" spans="1:4" x14ac:dyDescent="0.25">
      <c r="A1815">
        <v>2391</v>
      </c>
      <c r="B1815" t="s">
        <v>1830</v>
      </c>
      <c r="C1815" t="s">
        <v>10</v>
      </c>
      <c r="D1815" s="184">
        <v>369.42</v>
      </c>
    </row>
    <row r="1816" spans="1:4" x14ac:dyDescent="0.25">
      <c r="A1816">
        <v>2374</v>
      </c>
      <c r="B1816" t="s">
        <v>1831</v>
      </c>
      <c r="C1816" t="s">
        <v>10</v>
      </c>
      <c r="D1816" s="184">
        <v>419.1</v>
      </c>
    </row>
    <row r="1817" spans="1:4" x14ac:dyDescent="0.25">
      <c r="A1817">
        <v>2377</v>
      </c>
      <c r="B1817" t="s">
        <v>1832</v>
      </c>
      <c r="C1817" t="s">
        <v>10</v>
      </c>
      <c r="D1817" s="184">
        <v>588.16</v>
      </c>
    </row>
    <row r="1818" spans="1:4" x14ac:dyDescent="0.25">
      <c r="A1818">
        <v>2393</v>
      </c>
      <c r="B1818" t="s">
        <v>1833</v>
      </c>
      <c r="C1818" t="s">
        <v>10</v>
      </c>
      <c r="D1818" s="184">
        <v>984.96</v>
      </c>
    </row>
    <row r="1819" spans="1:4" x14ac:dyDescent="0.25">
      <c r="A1819">
        <v>34705</v>
      </c>
      <c r="B1819" t="s">
        <v>1834</v>
      </c>
      <c r="C1819" t="s">
        <v>10</v>
      </c>
      <c r="D1819" s="184">
        <v>861.49</v>
      </c>
    </row>
    <row r="1820" spans="1:4" x14ac:dyDescent="0.25">
      <c r="A1820">
        <v>34707</v>
      </c>
      <c r="B1820" t="s">
        <v>1835</v>
      </c>
      <c r="C1820" t="s">
        <v>10</v>
      </c>
      <c r="D1820" s="66">
        <v>1596.35</v>
      </c>
    </row>
    <row r="1821" spans="1:4" x14ac:dyDescent="0.25">
      <c r="A1821">
        <v>2378</v>
      </c>
      <c r="B1821" t="s">
        <v>1836</v>
      </c>
      <c r="C1821" t="s">
        <v>10</v>
      </c>
      <c r="D1821" s="66">
        <v>1352.97</v>
      </c>
    </row>
    <row r="1822" spans="1:4" x14ac:dyDescent="0.25">
      <c r="A1822">
        <v>2379</v>
      </c>
      <c r="B1822" t="s">
        <v>1837</v>
      </c>
      <c r="C1822" t="s">
        <v>10</v>
      </c>
      <c r="D1822" s="66">
        <v>1352.97</v>
      </c>
    </row>
    <row r="1823" spans="1:4" x14ac:dyDescent="0.25">
      <c r="A1823">
        <v>2376</v>
      </c>
      <c r="B1823" t="s">
        <v>1838</v>
      </c>
      <c r="C1823" t="s">
        <v>10</v>
      </c>
      <c r="D1823" s="66">
        <v>2228.34</v>
      </c>
    </row>
    <row r="1824" spans="1:4" x14ac:dyDescent="0.25">
      <c r="A1824">
        <v>2394</v>
      </c>
      <c r="B1824" t="s">
        <v>1839</v>
      </c>
      <c r="C1824" t="s">
        <v>10</v>
      </c>
      <c r="D1824" s="66">
        <v>4763.78</v>
      </c>
    </row>
    <row r="1825" spans="1:4" x14ac:dyDescent="0.25">
      <c r="A1825">
        <v>34686</v>
      </c>
      <c r="B1825" t="s">
        <v>1840</v>
      </c>
      <c r="C1825" t="s">
        <v>10</v>
      </c>
      <c r="D1825" s="184">
        <v>14.3</v>
      </c>
    </row>
    <row r="1826" spans="1:4" x14ac:dyDescent="0.25">
      <c r="A1826">
        <v>34616</v>
      </c>
      <c r="B1826" t="s">
        <v>1841</v>
      </c>
      <c r="C1826" t="s">
        <v>10</v>
      </c>
      <c r="D1826" s="184">
        <v>55.28</v>
      </c>
    </row>
    <row r="1827" spans="1:4" x14ac:dyDescent="0.25">
      <c r="A1827">
        <v>34623</v>
      </c>
      <c r="B1827" t="s">
        <v>1842</v>
      </c>
      <c r="C1827" t="s">
        <v>10</v>
      </c>
      <c r="D1827" s="184">
        <v>54.43</v>
      </c>
    </row>
    <row r="1828" spans="1:4" x14ac:dyDescent="0.25">
      <c r="A1828">
        <v>34628</v>
      </c>
      <c r="B1828" t="s">
        <v>1843</v>
      </c>
      <c r="C1828" t="s">
        <v>10</v>
      </c>
      <c r="D1828" s="184">
        <v>77.959999999999994</v>
      </c>
    </row>
    <row r="1829" spans="1:4" x14ac:dyDescent="0.25">
      <c r="A1829">
        <v>34653</v>
      </c>
      <c r="B1829" t="s">
        <v>1844</v>
      </c>
      <c r="C1829" t="s">
        <v>10</v>
      </c>
      <c r="D1829" s="184">
        <v>9.64</v>
      </c>
    </row>
    <row r="1830" spans="1:4" x14ac:dyDescent="0.25">
      <c r="A1830">
        <v>34688</v>
      </c>
      <c r="B1830" t="s">
        <v>1845</v>
      </c>
      <c r="C1830" t="s">
        <v>10</v>
      </c>
      <c r="D1830" s="184">
        <v>17.47</v>
      </c>
    </row>
    <row r="1831" spans="1:4" x14ac:dyDescent="0.25">
      <c r="A1831">
        <v>34709</v>
      </c>
      <c r="B1831" t="s">
        <v>1846</v>
      </c>
      <c r="C1831" t="s">
        <v>10</v>
      </c>
      <c r="D1831" s="184">
        <v>67.73</v>
      </c>
    </row>
    <row r="1832" spans="1:4" x14ac:dyDescent="0.25">
      <c r="A1832">
        <v>34714</v>
      </c>
      <c r="B1832" t="s">
        <v>1847</v>
      </c>
      <c r="C1832" t="s">
        <v>10</v>
      </c>
      <c r="D1832" s="184">
        <v>80.89</v>
      </c>
    </row>
    <row r="1833" spans="1:4" x14ac:dyDescent="0.25">
      <c r="A1833">
        <v>2388</v>
      </c>
      <c r="B1833" t="s">
        <v>1848</v>
      </c>
      <c r="C1833" t="s">
        <v>10</v>
      </c>
      <c r="D1833" s="184">
        <v>67.22</v>
      </c>
    </row>
    <row r="1834" spans="1:4" x14ac:dyDescent="0.25">
      <c r="A1834">
        <v>34606</v>
      </c>
      <c r="B1834" t="s">
        <v>1849</v>
      </c>
      <c r="C1834" t="s">
        <v>10</v>
      </c>
      <c r="D1834" s="184">
        <v>103.11</v>
      </c>
    </row>
    <row r="1835" spans="1:4" x14ac:dyDescent="0.25">
      <c r="A1835">
        <v>34689</v>
      </c>
      <c r="B1835" t="s">
        <v>1850</v>
      </c>
      <c r="C1835" t="s">
        <v>10</v>
      </c>
      <c r="D1835" s="184">
        <v>32.82</v>
      </c>
    </row>
    <row r="1836" spans="1:4" x14ac:dyDescent="0.25">
      <c r="A1836">
        <v>2370</v>
      </c>
      <c r="B1836" t="s">
        <v>1851</v>
      </c>
      <c r="C1836" t="s">
        <v>10</v>
      </c>
      <c r="D1836" s="184">
        <v>12.49</v>
      </c>
    </row>
    <row r="1837" spans="1:4" x14ac:dyDescent="0.25">
      <c r="A1837">
        <v>2386</v>
      </c>
      <c r="B1837" t="s">
        <v>1852</v>
      </c>
      <c r="C1837" t="s">
        <v>10</v>
      </c>
      <c r="D1837" s="184">
        <v>20.95</v>
      </c>
    </row>
    <row r="1838" spans="1:4" x14ac:dyDescent="0.25">
      <c r="A1838">
        <v>2392</v>
      </c>
      <c r="B1838" t="s">
        <v>1853</v>
      </c>
      <c r="C1838" t="s">
        <v>10</v>
      </c>
      <c r="D1838" s="184">
        <v>83.84</v>
      </c>
    </row>
    <row r="1839" spans="1:4" x14ac:dyDescent="0.25">
      <c r="A1839">
        <v>2373</v>
      </c>
      <c r="B1839" t="s">
        <v>1854</v>
      </c>
      <c r="C1839" t="s">
        <v>10</v>
      </c>
      <c r="D1839" s="184">
        <v>118.13</v>
      </c>
    </row>
    <row r="1840" spans="1:4" x14ac:dyDescent="0.25">
      <c r="A1840">
        <v>39465</v>
      </c>
      <c r="B1840" t="s">
        <v>1855</v>
      </c>
      <c r="C1840" t="s">
        <v>10</v>
      </c>
      <c r="D1840" s="184">
        <v>72.16</v>
      </c>
    </row>
    <row r="1841" spans="1:4" x14ac:dyDescent="0.25">
      <c r="A1841">
        <v>39466</v>
      </c>
      <c r="B1841" t="s">
        <v>1856</v>
      </c>
      <c r="C1841" t="s">
        <v>10</v>
      </c>
      <c r="D1841" s="184">
        <v>81.180000000000007</v>
      </c>
    </row>
    <row r="1842" spans="1:4" x14ac:dyDescent="0.25">
      <c r="A1842">
        <v>39467</v>
      </c>
      <c r="B1842" t="s">
        <v>1857</v>
      </c>
      <c r="C1842" t="s">
        <v>10</v>
      </c>
      <c r="D1842" s="184">
        <v>103.84</v>
      </c>
    </row>
    <row r="1843" spans="1:4" x14ac:dyDescent="0.25">
      <c r="A1843">
        <v>39468</v>
      </c>
      <c r="B1843" t="s">
        <v>1858</v>
      </c>
      <c r="C1843" t="s">
        <v>10</v>
      </c>
      <c r="D1843" s="184">
        <v>184.58</v>
      </c>
    </row>
    <row r="1844" spans="1:4" x14ac:dyDescent="0.25">
      <c r="A1844">
        <v>39469</v>
      </c>
      <c r="B1844" t="s">
        <v>1859</v>
      </c>
      <c r="C1844" t="s">
        <v>10</v>
      </c>
      <c r="D1844" s="184">
        <v>75.180000000000007</v>
      </c>
    </row>
    <row r="1845" spans="1:4" x14ac:dyDescent="0.25">
      <c r="A1845">
        <v>39470</v>
      </c>
      <c r="B1845" t="s">
        <v>1860</v>
      </c>
      <c r="C1845" t="s">
        <v>10</v>
      </c>
      <c r="D1845" s="184">
        <v>92.38</v>
      </c>
    </row>
    <row r="1846" spans="1:4" x14ac:dyDescent="0.25">
      <c r="A1846">
        <v>39471</v>
      </c>
      <c r="B1846" t="s">
        <v>1861</v>
      </c>
      <c r="C1846" t="s">
        <v>10</v>
      </c>
      <c r="D1846" s="184">
        <v>111.02</v>
      </c>
    </row>
    <row r="1847" spans="1:4" x14ac:dyDescent="0.25">
      <c r="A1847">
        <v>39472</v>
      </c>
      <c r="B1847" t="s">
        <v>1862</v>
      </c>
      <c r="C1847" t="s">
        <v>10</v>
      </c>
      <c r="D1847" s="184">
        <v>192.9</v>
      </c>
    </row>
    <row r="1848" spans="1:4" x14ac:dyDescent="0.25">
      <c r="A1848">
        <v>39473</v>
      </c>
      <c r="B1848" t="s">
        <v>1863</v>
      </c>
      <c r="C1848" t="s">
        <v>10</v>
      </c>
      <c r="D1848" s="184">
        <v>124.61</v>
      </c>
    </row>
    <row r="1849" spans="1:4" x14ac:dyDescent="0.25">
      <c r="A1849">
        <v>39474</v>
      </c>
      <c r="B1849" t="s">
        <v>1864</v>
      </c>
      <c r="C1849" t="s">
        <v>10</v>
      </c>
      <c r="D1849" s="184">
        <v>132.84</v>
      </c>
    </row>
    <row r="1850" spans="1:4" x14ac:dyDescent="0.25">
      <c r="A1850">
        <v>39475</v>
      </c>
      <c r="B1850" t="s">
        <v>1865</v>
      </c>
      <c r="C1850" t="s">
        <v>10</v>
      </c>
      <c r="D1850" s="184">
        <v>150.72</v>
      </c>
    </row>
    <row r="1851" spans="1:4" x14ac:dyDescent="0.25">
      <c r="A1851">
        <v>39476</v>
      </c>
      <c r="B1851" t="s">
        <v>1866</v>
      </c>
      <c r="C1851" t="s">
        <v>10</v>
      </c>
      <c r="D1851" s="184">
        <v>283.73</v>
      </c>
    </row>
    <row r="1852" spans="1:4" x14ac:dyDescent="0.25">
      <c r="A1852">
        <v>39477</v>
      </c>
      <c r="B1852" t="s">
        <v>1867</v>
      </c>
      <c r="C1852" t="s">
        <v>10</v>
      </c>
      <c r="D1852" s="184">
        <v>139.02000000000001</v>
      </c>
    </row>
    <row r="1853" spans="1:4" x14ac:dyDescent="0.25">
      <c r="A1853">
        <v>39478</v>
      </c>
      <c r="B1853" t="s">
        <v>1868</v>
      </c>
      <c r="C1853" t="s">
        <v>10</v>
      </c>
      <c r="D1853" s="184">
        <v>143.32</v>
      </c>
    </row>
    <row r="1854" spans="1:4" x14ac:dyDescent="0.25">
      <c r="A1854">
        <v>39479</v>
      </c>
      <c r="B1854" t="s">
        <v>1869</v>
      </c>
      <c r="C1854" t="s">
        <v>10</v>
      </c>
      <c r="D1854" s="184">
        <v>168.86</v>
      </c>
    </row>
    <row r="1855" spans="1:4" x14ac:dyDescent="0.25">
      <c r="A1855">
        <v>39480</v>
      </c>
      <c r="B1855" t="s">
        <v>1870</v>
      </c>
      <c r="C1855" t="s">
        <v>10</v>
      </c>
      <c r="D1855" s="184">
        <v>348.44</v>
      </c>
    </row>
    <row r="1856" spans="1:4" x14ac:dyDescent="0.25">
      <c r="A1856">
        <v>39459</v>
      </c>
      <c r="B1856" t="s">
        <v>1871</v>
      </c>
      <c r="C1856" t="s">
        <v>10</v>
      </c>
      <c r="D1856" s="184">
        <v>295.74</v>
      </c>
    </row>
    <row r="1857" spans="1:4" x14ac:dyDescent="0.25">
      <c r="A1857">
        <v>39445</v>
      </c>
      <c r="B1857" t="s">
        <v>1872</v>
      </c>
      <c r="C1857" t="s">
        <v>10</v>
      </c>
      <c r="D1857" s="184">
        <v>148.49</v>
      </c>
    </row>
    <row r="1858" spans="1:4" x14ac:dyDescent="0.25">
      <c r="A1858">
        <v>39446</v>
      </c>
      <c r="B1858" t="s">
        <v>1873</v>
      </c>
      <c r="C1858" t="s">
        <v>10</v>
      </c>
      <c r="D1858" s="184">
        <v>151.13</v>
      </c>
    </row>
    <row r="1859" spans="1:4" x14ac:dyDescent="0.25">
      <c r="A1859">
        <v>39447</v>
      </c>
      <c r="B1859" t="s">
        <v>1874</v>
      </c>
      <c r="C1859" t="s">
        <v>10</v>
      </c>
      <c r="D1859" s="184">
        <v>161.62</v>
      </c>
    </row>
    <row r="1860" spans="1:4" x14ac:dyDescent="0.25">
      <c r="A1860">
        <v>39448</v>
      </c>
      <c r="B1860" t="s">
        <v>1875</v>
      </c>
      <c r="C1860" t="s">
        <v>10</v>
      </c>
      <c r="D1860" s="184">
        <v>275.58999999999997</v>
      </c>
    </row>
    <row r="1861" spans="1:4" x14ac:dyDescent="0.25">
      <c r="A1861">
        <v>39450</v>
      </c>
      <c r="B1861" t="s">
        <v>1876</v>
      </c>
      <c r="C1861" t="s">
        <v>10</v>
      </c>
      <c r="D1861" s="184">
        <v>168.14</v>
      </c>
    </row>
    <row r="1862" spans="1:4" x14ac:dyDescent="0.25">
      <c r="A1862">
        <v>39451</v>
      </c>
      <c r="B1862" t="s">
        <v>1877</v>
      </c>
      <c r="C1862" t="s">
        <v>10</v>
      </c>
      <c r="D1862" s="184">
        <v>183.39</v>
      </c>
    </row>
    <row r="1863" spans="1:4" x14ac:dyDescent="0.25">
      <c r="A1863">
        <v>39452</v>
      </c>
      <c r="B1863" t="s">
        <v>1878</v>
      </c>
      <c r="C1863" t="s">
        <v>10</v>
      </c>
      <c r="D1863" s="184">
        <v>184.49</v>
      </c>
    </row>
    <row r="1864" spans="1:4" x14ac:dyDescent="0.25">
      <c r="A1864">
        <v>39523</v>
      </c>
      <c r="B1864" t="s">
        <v>1879</v>
      </c>
      <c r="C1864" t="s">
        <v>10</v>
      </c>
      <c r="D1864" s="184">
        <v>308.73</v>
      </c>
    </row>
    <row r="1865" spans="1:4" x14ac:dyDescent="0.25">
      <c r="A1865">
        <v>39449</v>
      </c>
      <c r="B1865" t="s">
        <v>1880</v>
      </c>
      <c r="C1865" t="s">
        <v>10</v>
      </c>
      <c r="D1865" s="184">
        <v>341.9</v>
      </c>
    </row>
    <row r="1866" spans="1:4" x14ac:dyDescent="0.25">
      <c r="A1866">
        <v>39455</v>
      </c>
      <c r="B1866" t="s">
        <v>1881</v>
      </c>
      <c r="C1866" t="s">
        <v>10</v>
      </c>
      <c r="D1866" s="184">
        <v>169.18</v>
      </c>
    </row>
    <row r="1867" spans="1:4" x14ac:dyDescent="0.25">
      <c r="A1867">
        <v>39456</v>
      </c>
      <c r="B1867" t="s">
        <v>1882</v>
      </c>
      <c r="C1867" t="s">
        <v>10</v>
      </c>
      <c r="D1867" s="184">
        <v>169.3</v>
      </c>
    </row>
    <row r="1868" spans="1:4" x14ac:dyDescent="0.25">
      <c r="A1868">
        <v>39457</v>
      </c>
      <c r="B1868" t="s">
        <v>1883</v>
      </c>
      <c r="C1868" t="s">
        <v>10</v>
      </c>
      <c r="D1868" s="184">
        <v>184.57</v>
      </c>
    </row>
    <row r="1869" spans="1:4" x14ac:dyDescent="0.25">
      <c r="A1869">
        <v>39458</v>
      </c>
      <c r="B1869" t="s">
        <v>1884</v>
      </c>
      <c r="C1869" t="s">
        <v>10</v>
      </c>
      <c r="D1869" s="184">
        <v>344.42</v>
      </c>
    </row>
    <row r="1870" spans="1:4" x14ac:dyDescent="0.25">
      <c r="A1870">
        <v>39464</v>
      </c>
      <c r="B1870" t="s">
        <v>1885</v>
      </c>
      <c r="C1870" t="s">
        <v>10</v>
      </c>
      <c r="D1870" s="184">
        <v>553.86</v>
      </c>
    </row>
    <row r="1871" spans="1:4" x14ac:dyDescent="0.25">
      <c r="A1871">
        <v>39460</v>
      </c>
      <c r="B1871" t="s">
        <v>1886</v>
      </c>
      <c r="C1871" t="s">
        <v>10</v>
      </c>
      <c r="D1871" s="184">
        <v>210.06</v>
      </c>
    </row>
    <row r="1872" spans="1:4" x14ac:dyDescent="0.25">
      <c r="A1872">
        <v>39461</v>
      </c>
      <c r="B1872" t="s">
        <v>1887</v>
      </c>
      <c r="C1872" t="s">
        <v>10</v>
      </c>
      <c r="D1872" s="184">
        <v>246.15</v>
      </c>
    </row>
    <row r="1873" spans="1:4" x14ac:dyDescent="0.25">
      <c r="A1873">
        <v>39462</v>
      </c>
      <c r="B1873" t="s">
        <v>1888</v>
      </c>
      <c r="C1873" t="s">
        <v>10</v>
      </c>
      <c r="D1873" s="184">
        <v>237.22</v>
      </c>
    </row>
    <row r="1874" spans="1:4" x14ac:dyDescent="0.25">
      <c r="A1874">
        <v>39463</v>
      </c>
      <c r="B1874" t="s">
        <v>1889</v>
      </c>
      <c r="C1874" t="s">
        <v>10</v>
      </c>
      <c r="D1874" s="184">
        <v>549.55999999999995</v>
      </c>
    </row>
    <row r="1875" spans="1:4" x14ac:dyDescent="0.25">
      <c r="A1875">
        <v>26039</v>
      </c>
      <c r="B1875" t="s">
        <v>1890</v>
      </c>
      <c r="C1875" t="s">
        <v>10</v>
      </c>
      <c r="D1875" s="66">
        <v>356844.13</v>
      </c>
    </row>
    <row r="1876" spans="1:4" x14ac:dyDescent="0.25">
      <c r="A1876">
        <v>2401</v>
      </c>
      <c r="B1876" t="s">
        <v>1891</v>
      </c>
      <c r="C1876" t="s">
        <v>10</v>
      </c>
      <c r="D1876" s="66">
        <v>82078.100000000006</v>
      </c>
    </row>
    <row r="1877" spans="1:4" x14ac:dyDescent="0.25">
      <c r="A1877">
        <v>38870</v>
      </c>
      <c r="B1877" t="s">
        <v>1892</v>
      </c>
      <c r="C1877" t="s">
        <v>10</v>
      </c>
      <c r="D1877" s="184">
        <v>53.58</v>
      </c>
    </row>
    <row r="1878" spans="1:4" x14ac:dyDescent="0.25">
      <c r="A1878">
        <v>38869</v>
      </c>
      <c r="B1878" t="s">
        <v>1893</v>
      </c>
      <c r="C1878" t="s">
        <v>10</v>
      </c>
      <c r="D1878" s="184">
        <v>47.26</v>
      </c>
    </row>
    <row r="1879" spans="1:4" x14ac:dyDescent="0.25">
      <c r="A1879">
        <v>38872</v>
      </c>
      <c r="B1879" t="s">
        <v>1894</v>
      </c>
      <c r="C1879" t="s">
        <v>10</v>
      </c>
      <c r="D1879" s="184">
        <v>73.19</v>
      </c>
    </row>
    <row r="1880" spans="1:4" x14ac:dyDescent="0.25">
      <c r="A1880">
        <v>38871</v>
      </c>
      <c r="B1880" t="s">
        <v>1895</v>
      </c>
      <c r="C1880" t="s">
        <v>10</v>
      </c>
      <c r="D1880" s="184">
        <v>58.87</v>
      </c>
    </row>
    <row r="1881" spans="1:4" x14ac:dyDescent="0.25">
      <c r="A1881">
        <v>39283</v>
      </c>
      <c r="B1881" t="s">
        <v>1896</v>
      </c>
      <c r="C1881" t="s">
        <v>10</v>
      </c>
      <c r="D1881" s="184">
        <v>183.37</v>
      </c>
    </row>
    <row r="1882" spans="1:4" x14ac:dyDescent="0.25">
      <c r="A1882">
        <v>39284</v>
      </c>
      <c r="B1882" t="s">
        <v>1897</v>
      </c>
      <c r="C1882" t="s">
        <v>10</v>
      </c>
      <c r="D1882" s="184">
        <v>198.72</v>
      </c>
    </row>
    <row r="1883" spans="1:4" x14ac:dyDescent="0.25">
      <c r="A1883">
        <v>39285</v>
      </c>
      <c r="B1883" t="s">
        <v>1898</v>
      </c>
      <c r="C1883" t="s">
        <v>10</v>
      </c>
      <c r="D1883" s="184">
        <v>201.58</v>
      </c>
    </row>
    <row r="1884" spans="1:4" x14ac:dyDescent="0.25">
      <c r="A1884">
        <v>39286</v>
      </c>
      <c r="B1884" t="s">
        <v>1899</v>
      </c>
      <c r="C1884" t="s">
        <v>10</v>
      </c>
      <c r="D1884" s="184">
        <v>197.19</v>
      </c>
    </row>
    <row r="1885" spans="1:4" x14ac:dyDescent="0.25">
      <c r="A1885">
        <v>39287</v>
      </c>
      <c r="B1885" t="s">
        <v>1900</v>
      </c>
      <c r="C1885" t="s">
        <v>10</v>
      </c>
      <c r="D1885" s="184">
        <v>231.54</v>
      </c>
    </row>
    <row r="1886" spans="1:4" x14ac:dyDescent="0.25">
      <c r="A1886">
        <v>39288</v>
      </c>
      <c r="B1886" t="s">
        <v>1901</v>
      </c>
      <c r="C1886" t="s">
        <v>10</v>
      </c>
      <c r="D1886" s="184">
        <v>247.1</v>
      </c>
    </row>
    <row r="1887" spans="1:4" x14ac:dyDescent="0.25">
      <c r="A1887">
        <v>44476</v>
      </c>
      <c r="B1887" t="s">
        <v>1902</v>
      </c>
      <c r="C1887" t="s">
        <v>15</v>
      </c>
      <c r="D1887" s="184">
        <v>623.16999999999996</v>
      </c>
    </row>
    <row r="1888" spans="1:4" x14ac:dyDescent="0.25">
      <c r="A1888">
        <v>10629</v>
      </c>
      <c r="B1888" t="s">
        <v>1903</v>
      </c>
      <c r="C1888" t="s">
        <v>15</v>
      </c>
      <c r="D1888" s="184">
        <v>586.85</v>
      </c>
    </row>
    <row r="1889" spans="1:4" x14ac:dyDescent="0.25">
      <c r="A1889">
        <v>10698</v>
      </c>
      <c r="B1889" t="s">
        <v>1904</v>
      </c>
      <c r="C1889" t="s">
        <v>15</v>
      </c>
      <c r="D1889" s="184">
        <v>168.34</v>
      </c>
    </row>
    <row r="1890" spans="1:4" x14ac:dyDescent="0.25">
      <c r="A1890">
        <v>40521</v>
      </c>
      <c r="B1890" t="s">
        <v>1905</v>
      </c>
      <c r="C1890" t="s">
        <v>10</v>
      </c>
      <c r="D1890" s="66">
        <v>141829.41</v>
      </c>
    </row>
    <row r="1891" spans="1:4" x14ac:dyDescent="0.25">
      <c r="A1891">
        <v>2432</v>
      </c>
      <c r="B1891" t="s">
        <v>1906</v>
      </c>
      <c r="C1891" t="s">
        <v>10</v>
      </c>
      <c r="D1891" s="184">
        <v>21.53</v>
      </c>
    </row>
    <row r="1892" spans="1:4" x14ac:dyDescent="0.25">
      <c r="A1892">
        <v>2433</v>
      </c>
      <c r="B1892" t="s">
        <v>1907</v>
      </c>
      <c r="C1892" t="s">
        <v>10</v>
      </c>
      <c r="D1892" s="184">
        <v>7.29</v>
      </c>
    </row>
    <row r="1893" spans="1:4" x14ac:dyDescent="0.25">
      <c r="A1893">
        <v>2420</v>
      </c>
      <c r="B1893" t="s">
        <v>1908</v>
      </c>
      <c r="C1893" t="s">
        <v>10</v>
      </c>
      <c r="D1893" s="184">
        <v>12.53</v>
      </c>
    </row>
    <row r="1894" spans="1:4" x14ac:dyDescent="0.25">
      <c r="A1894">
        <v>11447</v>
      </c>
      <c r="B1894" t="s">
        <v>1909</v>
      </c>
      <c r="C1894" t="s">
        <v>10</v>
      </c>
      <c r="D1894" s="184">
        <v>24.76</v>
      </c>
    </row>
    <row r="1895" spans="1:4" x14ac:dyDescent="0.25">
      <c r="A1895">
        <v>11451</v>
      </c>
      <c r="B1895" t="s">
        <v>1910</v>
      </c>
      <c r="C1895" t="s">
        <v>10</v>
      </c>
      <c r="D1895" s="184">
        <v>66.38</v>
      </c>
    </row>
    <row r="1896" spans="1:4" x14ac:dyDescent="0.25">
      <c r="A1896">
        <v>11116</v>
      </c>
      <c r="B1896" t="s">
        <v>1911</v>
      </c>
      <c r="C1896" t="s">
        <v>10</v>
      </c>
      <c r="D1896" s="184">
        <v>570.61</v>
      </c>
    </row>
    <row r="1897" spans="1:4" x14ac:dyDescent="0.25">
      <c r="A1897">
        <v>38411</v>
      </c>
      <c r="B1897" t="s">
        <v>1912</v>
      </c>
      <c r="C1897" t="s">
        <v>10</v>
      </c>
      <c r="D1897" s="66">
        <v>1755.93</v>
      </c>
    </row>
    <row r="1898" spans="1:4" x14ac:dyDescent="0.25">
      <c r="A1898">
        <v>38189</v>
      </c>
      <c r="B1898" t="s">
        <v>1913</v>
      </c>
      <c r="C1898" t="s">
        <v>10</v>
      </c>
      <c r="D1898" s="184">
        <v>151.16999999999999</v>
      </c>
    </row>
    <row r="1899" spans="1:4" x14ac:dyDescent="0.25">
      <c r="A1899">
        <v>38190</v>
      </c>
      <c r="B1899" t="s">
        <v>1914</v>
      </c>
      <c r="C1899" t="s">
        <v>10</v>
      </c>
      <c r="D1899" s="184">
        <v>318.47000000000003</v>
      </c>
    </row>
    <row r="1900" spans="1:4" x14ac:dyDescent="0.25">
      <c r="A1900">
        <v>7608</v>
      </c>
      <c r="B1900" t="s">
        <v>1915</v>
      </c>
      <c r="C1900" t="s">
        <v>10</v>
      </c>
      <c r="D1900" s="184">
        <v>12.28</v>
      </c>
    </row>
    <row r="1901" spans="1:4" x14ac:dyDescent="0.25">
      <c r="A1901">
        <v>1370</v>
      </c>
      <c r="B1901" t="s">
        <v>1916</v>
      </c>
      <c r="C1901" t="s">
        <v>10</v>
      </c>
      <c r="D1901" s="184">
        <v>101.72</v>
      </c>
    </row>
    <row r="1902" spans="1:4" x14ac:dyDescent="0.25">
      <c r="A1902">
        <v>36516</v>
      </c>
      <c r="B1902" t="s">
        <v>1917</v>
      </c>
      <c r="C1902" t="s">
        <v>10</v>
      </c>
      <c r="D1902" s="66">
        <v>132009.32</v>
      </c>
    </row>
    <row r="1903" spans="1:4" x14ac:dyDescent="0.25">
      <c r="A1903">
        <v>34777</v>
      </c>
      <c r="B1903" t="s">
        <v>1918</v>
      </c>
      <c r="C1903" t="s">
        <v>10</v>
      </c>
      <c r="D1903" s="184">
        <v>3.33</v>
      </c>
    </row>
    <row r="1904" spans="1:4" x14ac:dyDescent="0.25">
      <c r="A1904">
        <v>7272</v>
      </c>
      <c r="B1904" t="s">
        <v>1919</v>
      </c>
      <c r="C1904" t="s">
        <v>10</v>
      </c>
      <c r="D1904" s="184">
        <v>2.81</v>
      </c>
    </row>
    <row r="1905" spans="1:4" x14ac:dyDescent="0.25">
      <c r="A1905">
        <v>10605</v>
      </c>
      <c r="B1905" t="s">
        <v>1920</v>
      </c>
      <c r="C1905" t="s">
        <v>10</v>
      </c>
      <c r="D1905" s="184">
        <v>4.72</v>
      </c>
    </row>
    <row r="1906" spans="1:4" x14ac:dyDescent="0.25">
      <c r="A1906">
        <v>10604</v>
      </c>
      <c r="B1906" t="s">
        <v>1921</v>
      </c>
      <c r="C1906" t="s">
        <v>10</v>
      </c>
      <c r="D1906" s="184">
        <v>11.02</v>
      </c>
    </row>
    <row r="1907" spans="1:4" x14ac:dyDescent="0.25">
      <c r="A1907">
        <v>672</v>
      </c>
      <c r="B1907" t="s">
        <v>1922</v>
      </c>
      <c r="C1907" t="s">
        <v>10</v>
      </c>
      <c r="D1907" s="184">
        <v>15.15</v>
      </c>
    </row>
    <row r="1908" spans="1:4" x14ac:dyDescent="0.25">
      <c r="A1908">
        <v>668</v>
      </c>
      <c r="B1908" t="s">
        <v>1923</v>
      </c>
      <c r="C1908" t="s">
        <v>10</v>
      </c>
      <c r="D1908" s="184">
        <v>18.29</v>
      </c>
    </row>
    <row r="1909" spans="1:4" x14ac:dyDescent="0.25">
      <c r="A1909">
        <v>10578</v>
      </c>
      <c r="B1909" t="s">
        <v>1924</v>
      </c>
      <c r="C1909" t="s">
        <v>10</v>
      </c>
      <c r="D1909" s="184">
        <v>21.3</v>
      </c>
    </row>
    <row r="1910" spans="1:4" x14ac:dyDescent="0.25">
      <c r="A1910">
        <v>666</v>
      </c>
      <c r="B1910" t="s">
        <v>1925</v>
      </c>
      <c r="C1910" t="s">
        <v>10</v>
      </c>
      <c r="D1910" s="184">
        <v>23.69</v>
      </c>
    </row>
    <row r="1911" spans="1:4" x14ac:dyDescent="0.25">
      <c r="A1911">
        <v>665</v>
      </c>
      <c r="B1911" t="s">
        <v>1926</v>
      </c>
      <c r="C1911" t="s">
        <v>10</v>
      </c>
      <c r="D1911" s="184">
        <v>31.68</v>
      </c>
    </row>
    <row r="1912" spans="1:4" x14ac:dyDescent="0.25">
      <c r="A1912">
        <v>10577</v>
      </c>
      <c r="B1912" t="s">
        <v>1927</v>
      </c>
      <c r="C1912" t="s">
        <v>10</v>
      </c>
      <c r="D1912" s="184">
        <v>28.1</v>
      </c>
    </row>
    <row r="1913" spans="1:4" x14ac:dyDescent="0.25">
      <c r="A1913">
        <v>10583</v>
      </c>
      <c r="B1913" t="s">
        <v>1928</v>
      </c>
      <c r="C1913" t="s">
        <v>10</v>
      </c>
      <c r="D1913" s="184">
        <v>14.6</v>
      </c>
    </row>
    <row r="1914" spans="1:4" x14ac:dyDescent="0.25">
      <c r="A1914">
        <v>10579</v>
      </c>
      <c r="B1914" t="s">
        <v>1929</v>
      </c>
      <c r="C1914" t="s">
        <v>10</v>
      </c>
      <c r="D1914" s="184">
        <v>25.44</v>
      </c>
    </row>
    <row r="1915" spans="1:4" x14ac:dyDescent="0.25">
      <c r="A1915">
        <v>10582</v>
      </c>
      <c r="B1915" t="s">
        <v>1930</v>
      </c>
      <c r="C1915" t="s">
        <v>10</v>
      </c>
      <c r="D1915" s="184">
        <v>12.85</v>
      </c>
    </row>
    <row r="1916" spans="1:4" x14ac:dyDescent="0.25">
      <c r="A1916">
        <v>2436</v>
      </c>
      <c r="B1916" t="s">
        <v>1931</v>
      </c>
      <c r="C1916" t="s">
        <v>185</v>
      </c>
      <c r="D1916" s="184">
        <v>16.46</v>
      </c>
    </row>
    <row r="1917" spans="1:4" x14ac:dyDescent="0.25">
      <c r="A1917">
        <v>40918</v>
      </c>
      <c r="B1917" t="s">
        <v>1932</v>
      </c>
      <c r="C1917" t="s">
        <v>187</v>
      </c>
      <c r="D1917" s="66">
        <v>2909.66</v>
      </c>
    </row>
    <row r="1918" spans="1:4" x14ac:dyDescent="0.25">
      <c r="A1918">
        <v>2439</v>
      </c>
      <c r="B1918" t="s">
        <v>1933</v>
      </c>
      <c r="C1918" t="s">
        <v>185</v>
      </c>
      <c r="D1918" s="184">
        <v>16.46</v>
      </c>
    </row>
    <row r="1919" spans="1:4" x14ac:dyDescent="0.25">
      <c r="A1919">
        <v>40923</v>
      </c>
      <c r="B1919" t="s">
        <v>1934</v>
      </c>
      <c r="C1919" t="s">
        <v>187</v>
      </c>
      <c r="D1919" s="66">
        <v>2909.66</v>
      </c>
    </row>
    <row r="1920" spans="1:4" x14ac:dyDescent="0.25">
      <c r="A1920">
        <v>10998</v>
      </c>
      <c r="B1920" t="s">
        <v>1935</v>
      </c>
      <c r="C1920" t="s">
        <v>71</v>
      </c>
      <c r="D1920" s="184">
        <v>30.03</v>
      </c>
    </row>
    <row r="1921" spans="1:4" x14ac:dyDescent="0.25">
      <c r="A1921">
        <v>11002</v>
      </c>
      <c r="B1921" t="s">
        <v>1936</v>
      </c>
      <c r="C1921" t="s">
        <v>71</v>
      </c>
      <c r="D1921" s="184">
        <v>27.51</v>
      </c>
    </row>
    <row r="1922" spans="1:4" x14ac:dyDescent="0.25">
      <c r="A1922">
        <v>10999</v>
      </c>
      <c r="B1922" t="s">
        <v>1937</v>
      </c>
      <c r="C1922" t="s">
        <v>71</v>
      </c>
      <c r="D1922" s="184">
        <v>26.43</v>
      </c>
    </row>
    <row r="1923" spans="1:4" x14ac:dyDescent="0.25">
      <c r="A1923">
        <v>10997</v>
      </c>
      <c r="B1923" t="s">
        <v>1938</v>
      </c>
      <c r="C1923" t="s">
        <v>71</v>
      </c>
      <c r="D1923" s="184">
        <v>28.65</v>
      </c>
    </row>
    <row r="1924" spans="1:4" x14ac:dyDescent="0.25">
      <c r="A1924">
        <v>2685</v>
      </c>
      <c r="B1924" t="s">
        <v>1939</v>
      </c>
      <c r="C1924" t="s">
        <v>20</v>
      </c>
      <c r="D1924" s="184">
        <v>6.15</v>
      </c>
    </row>
    <row r="1925" spans="1:4" x14ac:dyDescent="0.25">
      <c r="A1925">
        <v>2680</v>
      </c>
      <c r="B1925" t="s">
        <v>1940</v>
      </c>
      <c r="C1925" t="s">
        <v>20</v>
      </c>
      <c r="D1925" s="184">
        <v>9</v>
      </c>
    </row>
    <row r="1926" spans="1:4" x14ac:dyDescent="0.25">
      <c r="A1926">
        <v>2684</v>
      </c>
      <c r="B1926" t="s">
        <v>1941</v>
      </c>
      <c r="C1926" t="s">
        <v>20</v>
      </c>
      <c r="D1926" s="184">
        <v>8.18</v>
      </c>
    </row>
    <row r="1927" spans="1:4" x14ac:dyDescent="0.25">
      <c r="A1927">
        <v>2673</v>
      </c>
      <c r="B1927" t="s">
        <v>1942</v>
      </c>
      <c r="C1927" t="s">
        <v>20</v>
      </c>
      <c r="D1927" s="184">
        <v>3.16</v>
      </c>
    </row>
    <row r="1928" spans="1:4" x14ac:dyDescent="0.25">
      <c r="A1928">
        <v>2681</v>
      </c>
      <c r="B1928" t="s">
        <v>1943</v>
      </c>
      <c r="C1928" t="s">
        <v>20</v>
      </c>
      <c r="D1928" s="184">
        <v>14.7</v>
      </c>
    </row>
    <row r="1929" spans="1:4" x14ac:dyDescent="0.25">
      <c r="A1929">
        <v>2682</v>
      </c>
      <c r="B1929" t="s">
        <v>1944</v>
      </c>
      <c r="C1929" t="s">
        <v>20</v>
      </c>
      <c r="D1929" s="184">
        <v>21.45</v>
      </c>
    </row>
    <row r="1930" spans="1:4" x14ac:dyDescent="0.25">
      <c r="A1930">
        <v>2686</v>
      </c>
      <c r="B1930" t="s">
        <v>1945</v>
      </c>
      <c r="C1930" t="s">
        <v>20</v>
      </c>
      <c r="D1930" s="184">
        <v>26.9</v>
      </c>
    </row>
    <row r="1931" spans="1:4" x14ac:dyDescent="0.25">
      <c r="A1931">
        <v>2674</v>
      </c>
      <c r="B1931" t="s">
        <v>1946</v>
      </c>
      <c r="C1931" t="s">
        <v>20</v>
      </c>
      <c r="D1931" s="184">
        <v>3.93</v>
      </c>
    </row>
    <row r="1932" spans="1:4" x14ac:dyDescent="0.25">
      <c r="A1932">
        <v>2683</v>
      </c>
      <c r="B1932" t="s">
        <v>1947</v>
      </c>
      <c r="C1932" t="s">
        <v>20</v>
      </c>
      <c r="D1932" s="184">
        <v>42.39</v>
      </c>
    </row>
    <row r="1933" spans="1:4" x14ac:dyDescent="0.25">
      <c r="A1933">
        <v>2676</v>
      </c>
      <c r="B1933" t="s">
        <v>1948</v>
      </c>
      <c r="C1933" t="s">
        <v>20</v>
      </c>
      <c r="D1933" s="184">
        <v>1.83</v>
      </c>
    </row>
    <row r="1934" spans="1:4" x14ac:dyDescent="0.25">
      <c r="A1934">
        <v>2678</v>
      </c>
      <c r="B1934" t="s">
        <v>1949</v>
      </c>
      <c r="C1934" t="s">
        <v>20</v>
      </c>
      <c r="D1934" s="184">
        <v>2.2999999999999998</v>
      </c>
    </row>
    <row r="1935" spans="1:4" x14ac:dyDescent="0.25">
      <c r="A1935">
        <v>2679</v>
      </c>
      <c r="B1935" t="s">
        <v>1950</v>
      </c>
      <c r="C1935" t="s">
        <v>20</v>
      </c>
      <c r="D1935" s="184">
        <v>3.55</v>
      </c>
    </row>
    <row r="1936" spans="1:4" x14ac:dyDescent="0.25">
      <c r="A1936">
        <v>12070</v>
      </c>
      <c r="B1936" t="s">
        <v>1951</v>
      </c>
      <c r="C1936" t="s">
        <v>20</v>
      </c>
      <c r="D1936" s="184">
        <v>4.9400000000000004</v>
      </c>
    </row>
    <row r="1937" spans="1:4" x14ac:dyDescent="0.25">
      <c r="A1937">
        <v>2675</v>
      </c>
      <c r="B1937" t="s">
        <v>1952</v>
      </c>
      <c r="C1937" t="s">
        <v>20</v>
      </c>
      <c r="D1937" s="184">
        <v>6.42</v>
      </c>
    </row>
    <row r="1938" spans="1:4" x14ac:dyDescent="0.25">
      <c r="A1938">
        <v>12067</v>
      </c>
      <c r="B1938" t="s">
        <v>1953</v>
      </c>
      <c r="C1938" t="s">
        <v>20</v>
      </c>
      <c r="D1938" s="184">
        <v>8.7100000000000009</v>
      </c>
    </row>
    <row r="1939" spans="1:4" x14ac:dyDescent="0.25">
      <c r="A1939">
        <v>40401</v>
      </c>
      <c r="B1939" t="s">
        <v>1954</v>
      </c>
      <c r="C1939" t="s">
        <v>20</v>
      </c>
      <c r="D1939" s="184">
        <v>2.0099999999999998</v>
      </c>
    </row>
    <row r="1940" spans="1:4" x14ac:dyDescent="0.25">
      <c r="A1940">
        <v>40402</v>
      </c>
      <c r="B1940" t="s">
        <v>1955</v>
      </c>
      <c r="C1940" t="s">
        <v>20</v>
      </c>
      <c r="D1940" s="184">
        <v>2.57</v>
      </c>
    </row>
    <row r="1941" spans="1:4" x14ac:dyDescent="0.25">
      <c r="A1941">
        <v>40400</v>
      </c>
      <c r="B1941" t="s">
        <v>1956</v>
      </c>
      <c r="C1941" t="s">
        <v>20</v>
      </c>
      <c r="D1941" s="184">
        <v>1.36</v>
      </c>
    </row>
    <row r="1942" spans="1:4" x14ac:dyDescent="0.25">
      <c r="A1942">
        <v>2504</v>
      </c>
      <c r="B1942" t="s">
        <v>1957</v>
      </c>
      <c r="C1942" t="s">
        <v>20</v>
      </c>
      <c r="D1942" s="184">
        <v>11.98</v>
      </c>
    </row>
    <row r="1943" spans="1:4" x14ac:dyDescent="0.25">
      <c r="A1943">
        <v>2501</v>
      </c>
      <c r="B1943" t="s">
        <v>1958</v>
      </c>
      <c r="C1943" t="s">
        <v>20</v>
      </c>
      <c r="D1943" s="184">
        <v>15.71</v>
      </c>
    </row>
    <row r="1944" spans="1:4" x14ac:dyDescent="0.25">
      <c r="A1944">
        <v>2502</v>
      </c>
      <c r="B1944" t="s">
        <v>1959</v>
      </c>
      <c r="C1944" t="s">
        <v>20</v>
      </c>
      <c r="D1944" s="184">
        <v>23.71</v>
      </c>
    </row>
    <row r="1945" spans="1:4" x14ac:dyDescent="0.25">
      <c r="A1945">
        <v>2503</v>
      </c>
      <c r="B1945" t="s">
        <v>1960</v>
      </c>
      <c r="C1945" t="s">
        <v>20</v>
      </c>
      <c r="D1945" s="184">
        <v>30.52</v>
      </c>
    </row>
    <row r="1946" spans="1:4" x14ac:dyDescent="0.25">
      <c r="A1946">
        <v>2500</v>
      </c>
      <c r="B1946" t="s">
        <v>1961</v>
      </c>
      <c r="C1946" t="s">
        <v>20</v>
      </c>
      <c r="D1946" s="184">
        <v>40.65</v>
      </c>
    </row>
    <row r="1947" spans="1:4" x14ac:dyDescent="0.25">
      <c r="A1947">
        <v>2505</v>
      </c>
      <c r="B1947" t="s">
        <v>1962</v>
      </c>
      <c r="C1947" t="s">
        <v>20</v>
      </c>
      <c r="D1947" s="184">
        <v>63.35</v>
      </c>
    </row>
    <row r="1948" spans="1:4" x14ac:dyDescent="0.25">
      <c r="A1948">
        <v>12056</v>
      </c>
      <c r="B1948" t="s">
        <v>1963</v>
      </c>
      <c r="C1948" t="s">
        <v>20</v>
      </c>
      <c r="D1948" s="184">
        <v>25.6</v>
      </c>
    </row>
    <row r="1949" spans="1:4" x14ac:dyDescent="0.25">
      <c r="A1949">
        <v>12057</v>
      </c>
      <c r="B1949" t="s">
        <v>1964</v>
      </c>
      <c r="C1949" t="s">
        <v>20</v>
      </c>
      <c r="D1949" s="184">
        <v>21.74</v>
      </c>
    </row>
    <row r="1950" spans="1:4" x14ac:dyDescent="0.25">
      <c r="A1950">
        <v>12059</v>
      </c>
      <c r="B1950" t="s">
        <v>1965</v>
      </c>
      <c r="C1950" t="s">
        <v>20</v>
      </c>
      <c r="D1950" s="184">
        <v>7.63</v>
      </c>
    </row>
    <row r="1951" spans="1:4" x14ac:dyDescent="0.25">
      <c r="A1951">
        <v>12058</v>
      </c>
      <c r="B1951" t="s">
        <v>1966</v>
      </c>
      <c r="C1951" t="s">
        <v>20</v>
      </c>
      <c r="D1951" s="184">
        <v>13.55</v>
      </c>
    </row>
    <row r="1952" spans="1:4" x14ac:dyDescent="0.25">
      <c r="A1952">
        <v>12060</v>
      </c>
      <c r="B1952" t="s">
        <v>1967</v>
      </c>
      <c r="C1952" t="s">
        <v>20</v>
      </c>
      <c r="D1952" s="184">
        <v>56.49</v>
      </c>
    </row>
    <row r="1953" spans="1:4" x14ac:dyDescent="0.25">
      <c r="A1953">
        <v>12061</v>
      </c>
      <c r="B1953" t="s">
        <v>1968</v>
      </c>
      <c r="C1953" t="s">
        <v>20</v>
      </c>
      <c r="D1953" s="184">
        <v>34.49</v>
      </c>
    </row>
    <row r="1954" spans="1:4" x14ac:dyDescent="0.25">
      <c r="A1954">
        <v>12062</v>
      </c>
      <c r="B1954" t="s">
        <v>1969</v>
      </c>
      <c r="C1954" t="s">
        <v>20</v>
      </c>
      <c r="D1954" s="184">
        <v>63.61</v>
      </c>
    </row>
    <row r="1955" spans="1:4" x14ac:dyDescent="0.25">
      <c r="A1955">
        <v>21137</v>
      </c>
      <c r="B1955" t="s">
        <v>1970</v>
      </c>
      <c r="C1955" t="s">
        <v>20</v>
      </c>
      <c r="D1955" s="184">
        <v>11.05</v>
      </c>
    </row>
    <row r="1956" spans="1:4" x14ac:dyDescent="0.25">
      <c r="A1956">
        <v>2687</v>
      </c>
      <c r="B1956" t="s">
        <v>1971</v>
      </c>
      <c r="C1956" t="s">
        <v>20</v>
      </c>
      <c r="D1956" s="184">
        <v>1.6</v>
      </c>
    </row>
    <row r="1957" spans="1:4" x14ac:dyDescent="0.25">
      <c r="A1957">
        <v>2689</v>
      </c>
      <c r="B1957" t="s">
        <v>1972</v>
      </c>
      <c r="C1957" t="s">
        <v>20</v>
      </c>
      <c r="D1957" s="184">
        <v>1.91</v>
      </c>
    </row>
    <row r="1958" spans="1:4" x14ac:dyDescent="0.25">
      <c r="A1958">
        <v>2688</v>
      </c>
      <c r="B1958" t="s">
        <v>1973</v>
      </c>
      <c r="C1958" t="s">
        <v>20</v>
      </c>
      <c r="D1958" s="184">
        <v>2.0699999999999998</v>
      </c>
    </row>
    <row r="1959" spans="1:4" x14ac:dyDescent="0.25">
      <c r="A1959">
        <v>2690</v>
      </c>
      <c r="B1959" t="s">
        <v>1974</v>
      </c>
      <c r="C1959" t="s">
        <v>20</v>
      </c>
      <c r="D1959" s="184">
        <v>3.54</v>
      </c>
    </row>
    <row r="1960" spans="1:4" x14ac:dyDescent="0.25">
      <c r="A1960">
        <v>39243</v>
      </c>
      <c r="B1960" t="s">
        <v>1975</v>
      </c>
      <c r="C1960" t="s">
        <v>20</v>
      </c>
      <c r="D1960" s="184">
        <v>2.33</v>
      </c>
    </row>
    <row r="1961" spans="1:4" x14ac:dyDescent="0.25">
      <c r="A1961">
        <v>39244</v>
      </c>
      <c r="B1961" t="s">
        <v>1976</v>
      </c>
      <c r="C1961" t="s">
        <v>20</v>
      </c>
      <c r="D1961" s="184">
        <v>3.15</v>
      </c>
    </row>
    <row r="1962" spans="1:4" x14ac:dyDescent="0.25">
      <c r="A1962">
        <v>39245</v>
      </c>
      <c r="B1962" t="s">
        <v>1977</v>
      </c>
      <c r="C1962" t="s">
        <v>20</v>
      </c>
      <c r="D1962" s="184">
        <v>6.07</v>
      </c>
    </row>
    <row r="1963" spans="1:4" x14ac:dyDescent="0.25">
      <c r="A1963">
        <v>39254</v>
      </c>
      <c r="B1963" t="s">
        <v>1978</v>
      </c>
      <c r="C1963" t="s">
        <v>20</v>
      </c>
      <c r="D1963" s="184">
        <v>9.07</v>
      </c>
    </row>
    <row r="1964" spans="1:4" x14ac:dyDescent="0.25">
      <c r="A1964">
        <v>39255</v>
      </c>
      <c r="B1964" t="s">
        <v>1979</v>
      </c>
      <c r="C1964" t="s">
        <v>20</v>
      </c>
      <c r="D1964" s="184">
        <v>16.79</v>
      </c>
    </row>
    <row r="1965" spans="1:4" x14ac:dyDescent="0.25">
      <c r="A1965">
        <v>39253</v>
      </c>
      <c r="B1965" t="s">
        <v>1980</v>
      </c>
      <c r="C1965" t="s">
        <v>20</v>
      </c>
      <c r="D1965" s="184">
        <v>11.56</v>
      </c>
    </row>
    <row r="1966" spans="1:4" x14ac:dyDescent="0.25">
      <c r="A1966">
        <v>39246</v>
      </c>
      <c r="B1966" t="s">
        <v>1981</v>
      </c>
      <c r="C1966" t="s">
        <v>20</v>
      </c>
      <c r="D1966" s="184">
        <v>3.49</v>
      </c>
    </row>
    <row r="1967" spans="1:4" x14ac:dyDescent="0.25">
      <c r="A1967">
        <v>39247</v>
      </c>
      <c r="B1967" t="s">
        <v>1982</v>
      </c>
      <c r="C1967" t="s">
        <v>20</v>
      </c>
      <c r="D1967" s="184">
        <v>3.04</v>
      </c>
    </row>
    <row r="1968" spans="1:4" x14ac:dyDescent="0.25">
      <c r="A1968">
        <v>2446</v>
      </c>
      <c r="B1968" t="s">
        <v>1983</v>
      </c>
      <c r="C1968" t="s">
        <v>20</v>
      </c>
      <c r="D1968" s="184">
        <v>5.01</v>
      </c>
    </row>
    <row r="1969" spans="1:4" x14ac:dyDescent="0.25">
      <c r="A1969">
        <v>2442</v>
      </c>
      <c r="B1969" t="s">
        <v>1984</v>
      </c>
      <c r="C1969" t="s">
        <v>20</v>
      </c>
      <c r="D1969" s="184">
        <v>7.02</v>
      </c>
    </row>
    <row r="1970" spans="1:4" x14ac:dyDescent="0.25">
      <c r="A1970">
        <v>39248</v>
      </c>
      <c r="B1970" t="s">
        <v>1985</v>
      </c>
      <c r="C1970" t="s">
        <v>20</v>
      </c>
      <c r="D1970" s="184">
        <v>9.7799999999999994</v>
      </c>
    </row>
    <row r="1971" spans="1:4" x14ac:dyDescent="0.25">
      <c r="A1971">
        <v>2438</v>
      </c>
      <c r="B1971" t="s">
        <v>1986</v>
      </c>
      <c r="C1971" t="s">
        <v>185</v>
      </c>
      <c r="D1971" s="184">
        <v>16.64</v>
      </c>
    </row>
    <row r="1972" spans="1:4" x14ac:dyDescent="0.25">
      <c r="A1972">
        <v>40922</v>
      </c>
      <c r="B1972" t="s">
        <v>1987</v>
      </c>
      <c r="C1972" t="s">
        <v>187</v>
      </c>
      <c r="D1972" s="66">
        <v>2942</v>
      </c>
    </row>
    <row r="1973" spans="1:4" x14ac:dyDescent="0.25">
      <c r="A1973">
        <v>36486</v>
      </c>
      <c r="B1973" t="s">
        <v>1988</v>
      </c>
      <c r="C1973" t="s">
        <v>10</v>
      </c>
      <c r="D1973" s="66">
        <v>63535.11</v>
      </c>
    </row>
    <row r="1974" spans="1:4" x14ac:dyDescent="0.25">
      <c r="A1974">
        <v>37777</v>
      </c>
      <c r="B1974" t="s">
        <v>1989</v>
      </c>
      <c r="C1974" t="s">
        <v>10</v>
      </c>
      <c r="D1974" s="66">
        <v>299122.09999999998</v>
      </c>
    </row>
    <row r="1975" spans="1:4" x14ac:dyDescent="0.25">
      <c r="A1975">
        <v>12624</v>
      </c>
      <c r="B1975" t="s">
        <v>1990</v>
      </c>
      <c r="C1975" t="s">
        <v>10</v>
      </c>
      <c r="D1975" s="184">
        <v>12.38</v>
      </c>
    </row>
    <row r="1976" spans="1:4" x14ac:dyDescent="0.25">
      <c r="A1976">
        <v>517</v>
      </c>
      <c r="B1976" t="s">
        <v>1991</v>
      </c>
      <c r="C1976" t="s">
        <v>73</v>
      </c>
      <c r="D1976" s="184">
        <v>7.9</v>
      </c>
    </row>
    <row r="1977" spans="1:4" x14ac:dyDescent="0.25">
      <c r="A1977">
        <v>41904</v>
      </c>
      <c r="B1977" t="s">
        <v>1992</v>
      </c>
      <c r="C1977" t="s">
        <v>1149</v>
      </c>
      <c r="D1977" s="66">
        <v>1991.27</v>
      </c>
    </row>
    <row r="1978" spans="1:4" x14ac:dyDescent="0.25">
      <c r="A1978">
        <v>41903</v>
      </c>
      <c r="B1978" t="s">
        <v>1993</v>
      </c>
      <c r="C1978" t="s">
        <v>71</v>
      </c>
      <c r="D1978" s="184">
        <v>3.85</v>
      </c>
    </row>
    <row r="1979" spans="1:4" x14ac:dyDescent="0.25">
      <c r="A1979">
        <v>37534</v>
      </c>
      <c r="B1979" t="s">
        <v>1994</v>
      </c>
      <c r="C1979" t="s">
        <v>71</v>
      </c>
      <c r="D1979" s="184">
        <v>26.73</v>
      </c>
    </row>
    <row r="1980" spans="1:4" x14ac:dyDescent="0.25">
      <c r="A1980">
        <v>37535</v>
      </c>
      <c r="B1980" t="s">
        <v>1995</v>
      </c>
      <c r="C1980" t="s">
        <v>71</v>
      </c>
      <c r="D1980" s="184">
        <v>26.73</v>
      </c>
    </row>
    <row r="1981" spans="1:4" x14ac:dyDescent="0.25">
      <c r="A1981">
        <v>37533</v>
      </c>
      <c r="B1981" t="s">
        <v>1996</v>
      </c>
      <c r="C1981" t="s">
        <v>71</v>
      </c>
      <c r="D1981" s="184">
        <v>26.73</v>
      </c>
    </row>
    <row r="1982" spans="1:4" x14ac:dyDescent="0.25">
      <c r="A1982">
        <v>37537</v>
      </c>
      <c r="B1982" t="s">
        <v>1997</v>
      </c>
      <c r="C1982" t="s">
        <v>71</v>
      </c>
      <c r="D1982" s="184">
        <v>20.23</v>
      </c>
    </row>
    <row r="1983" spans="1:4" x14ac:dyDescent="0.25">
      <c r="A1983">
        <v>37536</v>
      </c>
      <c r="B1983" t="s">
        <v>1998</v>
      </c>
      <c r="C1983" t="s">
        <v>71</v>
      </c>
      <c r="D1983" s="184">
        <v>20.23</v>
      </c>
    </row>
    <row r="1984" spans="1:4" x14ac:dyDescent="0.25">
      <c r="A1984">
        <v>37532</v>
      </c>
      <c r="B1984" t="s">
        <v>1999</v>
      </c>
      <c r="C1984" t="s">
        <v>71</v>
      </c>
      <c r="D1984" s="184">
        <v>20.23</v>
      </c>
    </row>
    <row r="1985" spans="1:4" x14ac:dyDescent="0.25">
      <c r="A1985">
        <v>2696</v>
      </c>
      <c r="B1985" t="s">
        <v>2000</v>
      </c>
      <c r="C1985" t="s">
        <v>185</v>
      </c>
      <c r="D1985" s="184">
        <v>16.46</v>
      </c>
    </row>
    <row r="1986" spans="1:4" x14ac:dyDescent="0.25">
      <c r="A1986">
        <v>40928</v>
      </c>
      <c r="B1986" t="s">
        <v>2001</v>
      </c>
      <c r="C1986" t="s">
        <v>187</v>
      </c>
      <c r="D1986" s="66">
        <v>2909.66</v>
      </c>
    </row>
    <row r="1987" spans="1:4" x14ac:dyDescent="0.25">
      <c r="A1987">
        <v>4083</v>
      </c>
      <c r="B1987" t="s">
        <v>2002</v>
      </c>
      <c r="C1987" t="s">
        <v>185</v>
      </c>
      <c r="D1987" s="184">
        <v>21.31</v>
      </c>
    </row>
    <row r="1988" spans="1:4" x14ac:dyDescent="0.25">
      <c r="A1988">
        <v>40818</v>
      </c>
      <c r="B1988" t="s">
        <v>2003</v>
      </c>
      <c r="C1988" t="s">
        <v>187</v>
      </c>
      <c r="D1988" s="66">
        <v>3765.88</v>
      </c>
    </row>
    <row r="1989" spans="1:4" x14ac:dyDescent="0.25">
      <c r="A1989">
        <v>43146</v>
      </c>
      <c r="B1989" t="s">
        <v>2004</v>
      </c>
      <c r="C1989" t="s">
        <v>71</v>
      </c>
      <c r="D1989" s="184">
        <v>6.72</v>
      </c>
    </row>
    <row r="1990" spans="1:4" x14ac:dyDescent="0.25">
      <c r="A1990">
        <v>2705</v>
      </c>
      <c r="B1990" t="s">
        <v>2005</v>
      </c>
      <c r="C1990" t="s">
        <v>2006</v>
      </c>
      <c r="D1990" s="184">
        <v>0.91</v>
      </c>
    </row>
    <row r="1991" spans="1:4" x14ac:dyDescent="0.25">
      <c r="A1991">
        <v>14250</v>
      </c>
      <c r="B1991" t="s">
        <v>2007</v>
      </c>
      <c r="C1991" t="s">
        <v>2006</v>
      </c>
      <c r="D1991" s="184">
        <v>0.93</v>
      </c>
    </row>
    <row r="1992" spans="1:4" x14ac:dyDescent="0.25">
      <c r="A1992">
        <v>11683</v>
      </c>
      <c r="B1992" t="s">
        <v>2008</v>
      </c>
      <c r="C1992" t="s">
        <v>10</v>
      </c>
      <c r="D1992" s="184">
        <v>34.1</v>
      </c>
    </row>
    <row r="1993" spans="1:4" x14ac:dyDescent="0.25">
      <c r="A1993">
        <v>11684</v>
      </c>
      <c r="B1993" t="s">
        <v>2009</v>
      </c>
      <c r="C1993" t="s">
        <v>10</v>
      </c>
      <c r="D1993" s="184">
        <v>37.32</v>
      </c>
    </row>
    <row r="1994" spans="1:4" x14ac:dyDescent="0.25">
      <c r="A1994">
        <v>6141</v>
      </c>
      <c r="B1994" t="s">
        <v>2010</v>
      </c>
      <c r="C1994" t="s">
        <v>10</v>
      </c>
      <c r="D1994" s="184">
        <v>4.9400000000000004</v>
      </c>
    </row>
    <row r="1995" spans="1:4" x14ac:dyDescent="0.25">
      <c r="A1995">
        <v>11681</v>
      </c>
      <c r="B1995" t="s">
        <v>2011</v>
      </c>
      <c r="C1995" t="s">
        <v>10</v>
      </c>
      <c r="D1995" s="184">
        <v>8.27</v>
      </c>
    </row>
    <row r="1996" spans="1:4" x14ac:dyDescent="0.25">
      <c r="A1996">
        <v>2706</v>
      </c>
      <c r="B1996" t="s">
        <v>2012</v>
      </c>
      <c r="C1996" t="s">
        <v>185</v>
      </c>
      <c r="D1996" s="184">
        <v>91.14</v>
      </c>
    </row>
    <row r="1997" spans="1:4" x14ac:dyDescent="0.25">
      <c r="A1997">
        <v>40811</v>
      </c>
      <c r="B1997" t="s">
        <v>2013</v>
      </c>
      <c r="C1997" t="s">
        <v>187</v>
      </c>
      <c r="D1997" s="66">
        <v>16101.63</v>
      </c>
    </row>
    <row r="1998" spans="1:4" x14ac:dyDescent="0.25">
      <c r="A1998">
        <v>2707</v>
      </c>
      <c r="B1998" t="s">
        <v>2014</v>
      </c>
      <c r="C1998" t="s">
        <v>185</v>
      </c>
      <c r="D1998" s="184">
        <v>103.72</v>
      </c>
    </row>
    <row r="1999" spans="1:4" x14ac:dyDescent="0.25">
      <c r="A1999">
        <v>40813</v>
      </c>
      <c r="B1999" t="s">
        <v>2015</v>
      </c>
      <c r="C1999" t="s">
        <v>187</v>
      </c>
      <c r="D1999" s="66">
        <v>18326.96</v>
      </c>
    </row>
    <row r="2000" spans="1:4" x14ac:dyDescent="0.25">
      <c r="A2000">
        <v>2708</v>
      </c>
      <c r="B2000" t="s">
        <v>2016</v>
      </c>
      <c r="C2000" t="s">
        <v>185</v>
      </c>
      <c r="D2000" s="184">
        <v>141.79</v>
      </c>
    </row>
    <row r="2001" spans="1:4" x14ac:dyDescent="0.25">
      <c r="A2001">
        <v>40814</v>
      </c>
      <c r="B2001" t="s">
        <v>2017</v>
      </c>
      <c r="C2001" t="s">
        <v>187</v>
      </c>
      <c r="D2001" s="66">
        <v>25052.47</v>
      </c>
    </row>
    <row r="2002" spans="1:4" x14ac:dyDescent="0.25">
      <c r="A2002">
        <v>34779</v>
      </c>
      <c r="B2002" t="s">
        <v>2018</v>
      </c>
      <c r="C2002" t="s">
        <v>185</v>
      </c>
      <c r="D2002" s="184">
        <v>92.47</v>
      </c>
    </row>
    <row r="2003" spans="1:4" x14ac:dyDescent="0.25">
      <c r="A2003">
        <v>40936</v>
      </c>
      <c r="B2003" t="s">
        <v>2019</v>
      </c>
      <c r="C2003" t="s">
        <v>187</v>
      </c>
      <c r="D2003" s="66">
        <v>16336.52</v>
      </c>
    </row>
    <row r="2004" spans="1:4" x14ac:dyDescent="0.25">
      <c r="A2004">
        <v>34780</v>
      </c>
      <c r="B2004" t="s">
        <v>2020</v>
      </c>
      <c r="C2004" t="s">
        <v>185</v>
      </c>
      <c r="D2004" s="184">
        <v>104.3</v>
      </c>
    </row>
    <row r="2005" spans="1:4" x14ac:dyDescent="0.25">
      <c r="A2005">
        <v>40937</v>
      </c>
      <c r="B2005" t="s">
        <v>2021</v>
      </c>
      <c r="C2005" t="s">
        <v>187</v>
      </c>
      <c r="D2005" s="66">
        <v>18430.82</v>
      </c>
    </row>
    <row r="2006" spans="1:4" x14ac:dyDescent="0.25">
      <c r="A2006">
        <v>34782</v>
      </c>
      <c r="B2006" t="s">
        <v>2022</v>
      </c>
      <c r="C2006" t="s">
        <v>185</v>
      </c>
      <c r="D2006" s="184">
        <v>142.94999999999999</v>
      </c>
    </row>
    <row r="2007" spans="1:4" x14ac:dyDescent="0.25">
      <c r="A2007">
        <v>40938</v>
      </c>
      <c r="B2007" t="s">
        <v>2023</v>
      </c>
      <c r="C2007" t="s">
        <v>187</v>
      </c>
      <c r="D2007" s="66">
        <v>25257.69</v>
      </c>
    </row>
    <row r="2008" spans="1:4" x14ac:dyDescent="0.25">
      <c r="A2008">
        <v>34783</v>
      </c>
      <c r="B2008" t="s">
        <v>2024</v>
      </c>
      <c r="C2008" t="s">
        <v>185</v>
      </c>
      <c r="D2008" s="184">
        <v>86.91</v>
      </c>
    </row>
    <row r="2009" spans="1:4" x14ac:dyDescent="0.25">
      <c r="A2009">
        <v>40939</v>
      </c>
      <c r="B2009" t="s">
        <v>2025</v>
      </c>
      <c r="C2009" t="s">
        <v>187</v>
      </c>
      <c r="D2009" s="66">
        <v>15358.34</v>
      </c>
    </row>
    <row r="2010" spans="1:4" x14ac:dyDescent="0.25">
      <c r="A2010">
        <v>34785</v>
      </c>
      <c r="B2010" t="s">
        <v>2026</v>
      </c>
      <c r="C2010" t="s">
        <v>185</v>
      </c>
      <c r="D2010" s="184">
        <v>86.05</v>
      </c>
    </row>
    <row r="2011" spans="1:4" x14ac:dyDescent="0.25">
      <c r="A2011">
        <v>40940</v>
      </c>
      <c r="B2011" t="s">
        <v>2027</v>
      </c>
      <c r="C2011" t="s">
        <v>187</v>
      </c>
      <c r="D2011" s="66">
        <v>15207.09</v>
      </c>
    </row>
    <row r="2012" spans="1:4" x14ac:dyDescent="0.25">
      <c r="A2012">
        <v>38403</v>
      </c>
      <c r="B2012" t="s">
        <v>2028</v>
      </c>
      <c r="C2012" t="s">
        <v>10</v>
      </c>
      <c r="D2012" s="184">
        <v>45.94</v>
      </c>
    </row>
    <row r="2013" spans="1:4" x14ac:dyDescent="0.25">
      <c r="A2013">
        <v>43482</v>
      </c>
      <c r="B2013" t="s">
        <v>2029</v>
      </c>
      <c r="C2013" t="s">
        <v>185</v>
      </c>
      <c r="D2013" s="184">
        <v>0.69</v>
      </c>
    </row>
    <row r="2014" spans="1:4" x14ac:dyDescent="0.25">
      <c r="A2014">
        <v>43494</v>
      </c>
      <c r="B2014" t="s">
        <v>2030</v>
      </c>
      <c r="C2014" t="s">
        <v>187</v>
      </c>
      <c r="D2014" s="184">
        <v>130.43</v>
      </c>
    </row>
    <row r="2015" spans="1:4" x14ac:dyDescent="0.25">
      <c r="A2015">
        <v>43483</v>
      </c>
      <c r="B2015" t="s">
        <v>2031</v>
      </c>
      <c r="C2015" t="s">
        <v>185</v>
      </c>
      <c r="D2015" s="184">
        <v>1.26</v>
      </c>
    </row>
    <row r="2016" spans="1:4" x14ac:dyDescent="0.25">
      <c r="A2016">
        <v>43495</v>
      </c>
      <c r="B2016" t="s">
        <v>2032</v>
      </c>
      <c r="C2016" t="s">
        <v>187</v>
      </c>
      <c r="D2016" s="184">
        <v>238.17</v>
      </c>
    </row>
    <row r="2017" spans="1:4" x14ac:dyDescent="0.25">
      <c r="A2017">
        <v>43484</v>
      </c>
      <c r="B2017" t="s">
        <v>2033</v>
      </c>
      <c r="C2017" t="s">
        <v>185</v>
      </c>
      <c r="D2017" s="184">
        <v>1.07</v>
      </c>
    </row>
    <row r="2018" spans="1:4" x14ac:dyDescent="0.25">
      <c r="A2018">
        <v>43496</v>
      </c>
      <c r="B2018" t="s">
        <v>2034</v>
      </c>
      <c r="C2018" t="s">
        <v>187</v>
      </c>
      <c r="D2018" s="184">
        <v>201.65</v>
      </c>
    </row>
    <row r="2019" spans="1:4" x14ac:dyDescent="0.25">
      <c r="A2019">
        <v>43485</v>
      </c>
      <c r="B2019" t="s">
        <v>2035</v>
      </c>
      <c r="C2019" t="s">
        <v>185</v>
      </c>
      <c r="D2019" s="184">
        <v>0.94</v>
      </c>
    </row>
    <row r="2020" spans="1:4" x14ac:dyDescent="0.25">
      <c r="A2020">
        <v>43497</v>
      </c>
      <c r="B2020" t="s">
        <v>2036</v>
      </c>
      <c r="C2020" t="s">
        <v>187</v>
      </c>
      <c r="D2020" s="184">
        <v>177.43</v>
      </c>
    </row>
    <row r="2021" spans="1:4" x14ac:dyDescent="0.25">
      <c r="A2021">
        <v>43487</v>
      </c>
      <c r="B2021" t="s">
        <v>2037</v>
      </c>
      <c r="C2021" t="s">
        <v>185</v>
      </c>
      <c r="D2021" s="184">
        <v>1.08</v>
      </c>
    </row>
    <row r="2022" spans="1:4" x14ac:dyDescent="0.25">
      <c r="A2022">
        <v>43499</v>
      </c>
      <c r="B2022" t="s">
        <v>2038</v>
      </c>
      <c r="C2022" t="s">
        <v>187</v>
      </c>
      <c r="D2022" s="184">
        <v>202.94</v>
      </c>
    </row>
    <row r="2023" spans="1:4" x14ac:dyDescent="0.25">
      <c r="A2023">
        <v>43486</v>
      </c>
      <c r="B2023" t="s">
        <v>2039</v>
      </c>
      <c r="C2023" t="s">
        <v>185</v>
      </c>
      <c r="D2023" s="184">
        <v>0.66</v>
      </c>
    </row>
    <row r="2024" spans="1:4" x14ac:dyDescent="0.25">
      <c r="A2024">
        <v>43498</v>
      </c>
      <c r="B2024" t="s">
        <v>2040</v>
      </c>
      <c r="C2024" t="s">
        <v>187</v>
      </c>
      <c r="D2024" s="184">
        <v>123.54</v>
      </c>
    </row>
    <row r="2025" spans="1:4" x14ac:dyDescent="0.25">
      <c r="A2025">
        <v>43488</v>
      </c>
      <c r="B2025" t="s">
        <v>2041</v>
      </c>
      <c r="C2025" t="s">
        <v>185</v>
      </c>
      <c r="D2025" s="184">
        <v>0.76</v>
      </c>
    </row>
    <row r="2026" spans="1:4" x14ac:dyDescent="0.25">
      <c r="A2026">
        <v>43500</v>
      </c>
      <c r="B2026" t="s">
        <v>2042</v>
      </c>
      <c r="C2026" t="s">
        <v>187</v>
      </c>
      <c r="D2026" s="184">
        <v>143.59</v>
      </c>
    </row>
    <row r="2027" spans="1:4" x14ac:dyDescent="0.25">
      <c r="A2027">
        <v>43489</v>
      </c>
      <c r="B2027" t="s">
        <v>2043</v>
      </c>
      <c r="C2027" t="s">
        <v>185</v>
      </c>
      <c r="D2027" s="184">
        <v>1.0900000000000001</v>
      </c>
    </row>
    <row r="2028" spans="1:4" x14ac:dyDescent="0.25">
      <c r="A2028">
        <v>43501</v>
      </c>
      <c r="B2028" t="s">
        <v>2044</v>
      </c>
      <c r="C2028" t="s">
        <v>187</v>
      </c>
      <c r="D2028" s="184">
        <v>204.95</v>
      </c>
    </row>
    <row r="2029" spans="1:4" x14ac:dyDescent="0.25">
      <c r="A2029">
        <v>43490</v>
      </c>
      <c r="B2029" t="s">
        <v>2045</v>
      </c>
      <c r="C2029" t="s">
        <v>185</v>
      </c>
      <c r="D2029" s="184">
        <v>1.5</v>
      </c>
    </row>
    <row r="2030" spans="1:4" x14ac:dyDescent="0.25">
      <c r="A2030">
        <v>43502</v>
      </c>
      <c r="B2030" t="s">
        <v>2046</v>
      </c>
      <c r="C2030" t="s">
        <v>187</v>
      </c>
      <c r="D2030" s="184">
        <v>283.14999999999998</v>
      </c>
    </row>
    <row r="2031" spans="1:4" x14ac:dyDescent="0.25">
      <c r="A2031">
        <v>43491</v>
      </c>
      <c r="B2031" t="s">
        <v>2047</v>
      </c>
      <c r="C2031" t="s">
        <v>185</v>
      </c>
      <c r="D2031" s="184">
        <v>1.1499999999999999</v>
      </c>
    </row>
    <row r="2032" spans="1:4" x14ac:dyDescent="0.25">
      <c r="A2032">
        <v>43503</v>
      </c>
      <c r="B2032" t="s">
        <v>2048</v>
      </c>
      <c r="C2032" t="s">
        <v>187</v>
      </c>
      <c r="D2032" s="184">
        <v>216.6</v>
      </c>
    </row>
    <row r="2033" spans="1:4" x14ac:dyDescent="0.25">
      <c r="A2033">
        <v>43492</v>
      </c>
      <c r="B2033" t="s">
        <v>2049</v>
      </c>
      <c r="C2033" t="s">
        <v>185</v>
      </c>
      <c r="D2033" s="184">
        <v>1.58</v>
      </c>
    </row>
    <row r="2034" spans="1:4" x14ac:dyDescent="0.25">
      <c r="A2034">
        <v>43504</v>
      </c>
      <c r="B2034" t="s">
        <v>2050</v>
      </c>
      <c r="C2034" t="s">
        <v>187</v>
      </c>
      <c r="D2034" s="184">
        <v>297.7</v>
      </c>
    </row>
    <row r="2035" spans="1:4" x14ac:dyDescent="0.25">
      <c r="A2035">
        <v>43493</v>
      </c>
      <c r="B2035" t="s">
        <v>2051</v>
      </c>
      <c r="C2035" t="s">
        <v>185</v>
      </c>
      <c r="D2035" s="184">
        <v>0.62</v>
      </c>
    </row>
    <row r="2036" spans="1:4" x14ac:dyDescent="0.25">
      <c r="A2036">
        <v>43505</v>
      </c>
      <c r="B2036" t="s">
        <v>2052</v>
      </c>
      <c r="C2036" t="s">
        <v>187</v>
      </c>
      <c r="D2036" s="184">
        <v>117.12</v>
      </c>
    </row>
    <row r="2037" spans="1:4" x14ac:dyDescent="0.25">
      <c r="A2037">
        <v>37774</v>
      </c>
      <c r="B2037" t="s">
        <v>2053</v>
      </c>
      <c r="C2037" t="s">
        <v>10</v>
      </c>
      <c r="D2037" s="66">
        <v>424322.45</v>
      </c>
    </row>
    <row r="2038" spans="1:4" x14ac:dyDescent="0.25">
      <c r="A2038">
        <v>38630</v>
      </c>
      <c r="B2038" t="s">
        <v>2054</v>
      </c>
      <c r="C2038" t="s">
        <v>10</v>
      </c>
      <c r="D2038" s="66">
        <v>1779511.16</v>
      </c>
    </row>
    <row r="2039" spans="1:4" x14ac:dyDescent="0.25">
      <c r="A2039">
        <v>38629</v>
      </c>
      <c r="B2039" t="s">
        <v>2055</v>
      </c>
      <c r="C2039" t="s">
        <v>10</v>
      </c>
      <c r="D2039" s="66">
        <v>2648890.66</v>
      </c>
    </row>
    <row r="2040" spans="1:4" x14ac:dyDescent="0.25">
      <c r="A2040">
        <v>38476</v>
      </c>
      <c r="B2040" t="s">
        <v>2056</v>
      </c>
      <c r="C2040" t="s">
        <v>10</v>
      </c>
      <c r="D2040" s="184">
        <v>345.28</v>
      </c>
    </row>
    <row r="2041" spans="1:4" x14ac:dyDescent="0.25">
      <c r="A2041">
        <v>38477</v>
      </c>
      <c r="B2041" t="s">
        <v>2057</v>
      </c>
      <c r="C2041" t="s">
        <v>10</v>
      </c>
      <c r="D2041" s="184">
        <v>977.83</v>
      </c>
    </row>
    <row r="2042" spans="1:4" x14ac:dyDescent="0.25">
      <c r="A2042">
        <v>40635</v>
      </c>
      <c r="B2042" t="s">
        <v>2058</v>
      </c>
      <c r="C2042" t="s">
        <v>10</v>
      </c>
      <c r="D2042" s="66">
        <v>938024</v>
      </c>
    </row>
    <row r="2043" spans="1:4" x14ac:dyDescent="0.25">
      <c r="A2043">
        <v>36483</v>
      </c>
      <c r="B2043" t="s">
        <v>2059</v>
      </c>
      <c r="C2043" t="s">
        <v>10</v>
      </c>
      <c r="D2043" s="66">
        <v>850000</v>
      </c>
    </row>
    <row r="2044" spans="1:4" x14ac:dyDescent="0.25">
      <c r="A2044">
        <v>14525</v>
      </c>
      <c r="B2044" t="s">
        <v>2060</v>
      </c>
      <c r="C2044" t="s">
        <v>10</v>
      </c>
      <c r="D2044" s="66">
        <v>890000</v>
      </c>
    </row>
    <row r="2045" spans="1:4" x14ac:dyDescent="0.25">
      <c r="A2045">
        <v>36482</v>
      </c>
      <c r="B2045" t="s">
        <v>2061</v>
      </c>
      <c r="C2045" t="s">
        <v>10</v>
      </c>
      <c r="D2045" s="66">
        <v>763298.96</v>
      </c>
    </row>
    <row r="2046" spans="1:4" x14ac:dyDescent="0.25">
      <c r="A2046">
        <v>36408</v>
      </c>
      <c r="B2046" t="s">
        <v>2062</v>
      </c>
      <c r="C2046" t="s">
        <v>10</v>
      </c>
      <c r="D2046" s="66">
        <v>912000</v>
      </c>
    </row>
    <row r="2047" spans="1:4" x14ac:dyDescent="0.25">
      <c r="A2047">
        <v>2723</v>
      </c>
      <c r="B2047" t="s">
        <v>2063</v>
      </c>
      <c r="C2047" t="s">
        <v>10</v>
      </c>
      <c r="D2047" s="66">
        <v>700000</v>
      </c>
    </row>
    <row r="2048" spans="1:4" x14ac:dyDescent="0.25">
      <c r="A2048">
        <v>36481</v>
      </c>
      <c r="B2048" t="s">
        <v>2064</v>
      </c>
      <c r="C2048" t="s">
        <v>10</v>
      </c>
      <c r="D2048" s="66">
        <v>835000</v>
      </c>
    </row>
    <row r="2049" spans="1:4" x14ac:dyDescent="0.25">
      <c r="A2049">
        <v>10685</v>
      </c>
      <c r="B2049" t="s">
        <v>2065</v>
      </c>
      <c r="C2049" t="s">
        <v>10</v>
      </c>
      <c r="D2049" s="66">
        <v>800000</v>
      </c>
    </row>
    <row r="2050" spans="1:4" x14ac:dyDescent="0.25">
      <c r="A2050">
        <v>40636</v>
      </c>
      <c r="B2050" t="s">
        <v>2066</v>
      </c>
      <c r="C2050" t="s">
        <v>10</v>
      </c>
      <c r="D2050" s="66">
        <v>903024</v>
      </c>
    </row>
    <row r="2051" spans="1:4" x14ac:dyDescent="0.25">
      <c r="A2051">
        <v>4111</v>
      </c>
      <c r="B2051" t="s">
        <v>2067</v>
      </c>
      <c r="C2051" t="s">
        <v>10</v>
      </c>
      <c r="D2051" s="184">
        <v>53.93</v>
      </c>
    </row>
    <row r="2052" spans="1:4" x14ac:dyDescent="0.25">
      <c r="A2052">
        <v>44538</v>
      </c>
      <c r="B2052" t="s">
        <v>2068</v>
      </c>
      <c r="C2052" t="s">
        <v>10</v>
      </c>
      <c r="D2052" s="184">
        <v>67.92</v>
      </c>
    </row>
    <row r="2053" spans="1:4" x14ac:dyDescent="0.25">
      <c r="A2053">
        <v>12</v>
      </c>
      <c r="B2053" t="s">
        <v>2069</v>
      </c>
      <c r="C2053" t="s">
        <v>10</v>
      </c>
      <c r="D2053" s="184">
        <v>17.989999999999998</v>
      </c>
    </row>
    <row r="2054" spans="1:4" x14ac:dyDescent="0.25">
      <c r="A2054">
        <v>37554</v>
      </c>
      <c r="B2054" t="s">
        <v>2070</v>
      </c>
      <c r="C2054" t="s">
        <v>10</v>
      </c>
      <c r="D2054" s="184">
        <v>182.61</v>
      </c>
    </row>
    <row r="2055" spans="1:4" x14ac:dyDescent="0.25">
      <c r="A2055">
        <v>37555</v>
      </c>
      <c r="B2055" t="s">
        <v>2071</v>
      </c>
      <c r="C2055" t="s">
        <v>10</v>
      </c>
      <c r="D2055" s="184">
        <v>222.14</v>
      </c>
    </row>
    <row r="2056" spans="1:4" x14ac:dyDescent="0.25">
      <c r="A2056">
        <v>10902</v>
      </c>
      <c r="B2056" t="s">
        <v>2072</v>
      </c>
      <c r="C2056" t="s">
        <v>10</v>
      </c>
      <c r="D2056" s="184">
        <v>55.74</v>
      </c>
    </row>
    <row r="2057" spans="1:4" x14ac:dyDescent="0.25">
      <c r="A2057">
        <v>20965</v>
      </c>
      <c r="B2057" t="s">
        <v>2073</v>
      </c>
      <c r="C2057" t="s">
        <v>10</v>
      </c>
      <c r="D2057" s="184">
        <v>56.26</v>
      </c>
    </row>
    <row r="2058" spans="1:4" x14ac:dyDescent="0.25">
      <c r="A2058">
        <v>20966</v>
      </c>
      <c r="B2058" t="s">
        <v>2074</v>
      </c>
      <c r="C2058" t="s">
        <v>10</v>
      </c>
      <c r="D2058" s="184">
        <v>60.57</v>
      </c>
    </row>
    <row r="2059" spans="1:4" x14ac:dyDescent="0.25">
      <c r="A2059">
        <v>10903</v>
      </c>
      <c r="B2059" t="s">
        <v>2075</v>
      </c>
      <c r="C2059" t="s">
        <v>10</v>
      </c>
      <c r="D2059" s="184">
        <v>91.81</v>
      </c>
    </row>
    <row r="2060" spans="1:4" x14ac:dyDescent="0.25">
      <c r="A2060">
        <v>20967</v>
      </c>
      <c r="B2060" t="s">
        <v>2076</v>
      </c>
      <c r="C2060" t="s">
        <v>10</v>
      </c>
      <c r="D2060" s="184">
        <v>91.81</v>
      </c>
    </row>
    <row r="2061" spans="1:4" x14ac:dyDescent="0.25">
      <c r="A2061">
        <v>20968</v>
      </c>
      <c r="B2061" t="s">
        <v>2077</v>
      </c>
      <c r="C2061" t="s">
        <v>10</v>
      </c>
      <c r="D2061" s="184">
        <v>100.7</v>
      </c>
    </row>
    <row r="2062" spans="1:4" x14ac:dyDescent="0.25">
      <c r="A2062">
        <v>11359</v>
      </c>
      <c r="B2062" t="s">
        <v>2078</v>
      </c>
      <c r="C2062" t="s">
        <v>10</v>
      </c>
      <c r="D2062" s="66">
        <v>1175</v>
      </c>
    </row>
    <row r="2063" spans="1:4" x14ac:dyDescent="0.25">
      <c r="A2063">
        <v>39017</v>
      </c>
      <c r="B2063" t="s">
        <v>2079</v>
      </c>
      <c r="C2063" t="s">
        <v>10</v>
      </c>
      <c r="D2063" s="184">
        <v>0.22</v>
      </c>
    </row>
    <row r="2064" spans="1:4" x14ac:dyDescent="0.25">
      <c r="A2064">
        <v>39315</v>
      </c>
      <c r="B2064" t="s">
        <v>2080</v>
      </c>
      <c r="C2064" t="s">
        <v>10</v>
      </c>
      <c r="D2064" s="184">
        <v>0.35</v>
      </c>
    </row>
    <row r="2065" spans="1:4" x14ac:dyDescent="0.25">
      <c r="A2065">
        <v>39016</v>
      </c>
      <c r="B2065" t="s">
        <v>2081</v>
      </c>
      <c r="C2065" t="s">
        <v>10</v>
      </c>
      <c r="D2065" s="184">
        <v>0.35</v>
      </c>
    </row>
    <row r="2066" spans="1:4" x14ac:dyDescent="0.25">
      <c r="A2066">
        <v>40432</v>
      </c>
      <c r="B2066" t="s">
        <v>2082</v>
      </c>
      <c r="C2066" t="s">
        <v>10</v>
      </c>
      <c r="D2066" s="184">
        <v>2.74</v>
      </c>
    </row>
    <row r="2067" spans="1:4" x14ac:dyDescent="0.25">
      <c r="A2067">
        <v>39481</v>
      </c>
      <c r="B2067" t="s">
        <v>2083</v>
      </c>
      <c r="C2067" t="s">
        <v>10</v>
      </c>
      <c r="D2067" s="184">
        <v>1.72</v>
      </c>
    </row>
    <row r="2068" spans="1:4" x14ac:dyDescent="0.25">
      <c r="A2068">
        <v>40433</v>
      </c>
      <c r="B2068" t="s">
        <v>2084</v>
      </c>
      <c r="C2068" t="s">
        <v>10</v>
      </c>
      <c r="D2068" s="184">
        <v>1.52</v>
      </c>
    </row>
    <row r="2069" spans="1:4" x14ac:dyDescent="0.25">
      <c r="A2069">
        <v>20219</v>
      </c>
      <c r="B2069" t="s">
        <v>2085</v>
      </c>
      <c r="C2069" t="s">
        <v>10</v>
      </c>
      <c r="D2069" s="66">
        <v>105800</v>
      </c>
    </row>
    <row r="2070" spans="1:4" x14ac:dyDescent="0.25">
      <c r="A2070">
        <v>36484</v>
      </c>
      <c r="B2070" t="s">
        <v>2086</v>
      </c>
      <c r="C2070" t="s">
        <v>10</v>
      </c>
      <c r="D2070" s="66">
        <v>224594.13</v>
      </c>
    </row>
    <row r="2071" spans="1:4" x14ac:dyDescent="0.25">
      <c r="A2071">
        <v>38367</v>
      </c>
      <c r="B2071" t="s">
        <v>2087</v>
      </c>
      <c r="C2071" t="s">
        <v>10</v>
      </c>
      <c r="D2071" s="184">
        <v>18.55</v>
      </c>
    </row>
    <row r="2072" spans="1:4" x14ac:dyDescent="0.25">
      <c r="A2072">
        <v>38368</v>
      </c>
      <c r="B2072" t="s">
        <v>2088</v>
      </c>
      <c r="C2072" t="s">
        <v>10</v>
      </c>
      <c r="D2072" s="184">
        <v>7.91</v>
      </c>
    </row>
    <row r="2073" spans="1:4" x14ac:dyDescent="0.25">
      <c r="A2073">
        <v>38091</v>
      </c>
      <c r="B2073" t="s">
        <v>2089</v>
      </c>
      <c r="C2073" t="s">
        <v>10</v>
      </c>
      <c r="D2073" s="184">
        <v>2.08</v>
      </c>
    </row>
    <row r="2074" spans="1:4" x14ac:dyDescent="0.25">
      <c r="A2074">
        <v>38095</v>
      </c>
      <c r="B2074" t="s">
        <v>2090</v>
      </c>
      <c r="C2074" t="s">
        <v>10</v>
      </c>
      <c r="D2074" s="184">
        <v>4.4000000000000004</v>
      </c>
    </row>
    <row r="2075" spans="1:4" x14ac:dyDescent="0.25">
      <c r="A2075">
        <v>38092</v>
      </c>
      <c r="B2075" t="s">
        <v>2091</v>
      </c>
      <c r="C2075" t="s">
        <v>10</v>
      </c>
      <c r="D2075" s="184">
        <v>1.97</v>
      </c>
    </row>
    <row r="2076" spans="1:4" x14ac:dyDescent="0.25">
      <c r="A2076">
        <v>38093</v>
      </c>
      <c r="B2076" t="s">
        <v>2092</v>
      </c>
      <c r="C2076" t="s">
        <v>10</v>
      </c>
      <c r="D2076" s="184">
        <v>2.04</v>
      </c>
    </row>
    <row r="2077" spans="1:4" x14ac:dyDescent="0.25">
      <c r="A2077">
        <v>38096</v>
      </c>
      <c r="B2077" t="s">
        <v>2093</v>
      </c>
      <c r="C2077" t="s">
        <v>10</v>
      </c>
      <c r="D2077" s="184">
        <v>4.74</v>
      </c>
    </row>
    <row r="2078" spans="1:4" x14ac:dyDescent="0.25">
      <c r="A2078">
        <v>38094</v>
      </c>
      <c r="B2078" t="s">
        <v>2094</v>
      </c>
      <c r="C2078" t="s">
        <v>10</v>
      </c>
      <c r="D2078" s="184">
        <v>2.5</v>
      </c>
    </row>
    <row r="2079" spans="1:4" x14ac:dyDescent="0.25">
      <c r="A2079">
        <v>38097</v>
      </c>
      <c r="B2079" t="s">
        <v>2095</v>
      </c>
      <c r="C2079" t="s">
        <v>10</v>
      </c>
      <c r="D2079" s="184">
        <v>5.08</v>
      </c>
    </row>
    <row r="2080" spans="1:4" x14ac:dyDescent="0.25">
      <c r="A2080">
        <v>38098</v>
      </c>
      <c r="B2080" t="s">
        <v>2096</v>
      </c>
      <c r="C2080" t="s">
        <v>10</v>
      </c>
      <c r="D2080" s="184">
        <v>5.08</v>
      </c>
    </row>
    <row r="2081" spans="1:4" x14ac:dyDescent="0.25">
      <c r="A2081">
        <v>11186</v>
      </c>
      <c r="B2081" t="s">
        <v>2097</v>
      </c>
      <c r="C2081" t="s">
        <v>15</v>
      </c>
      <c r="D2081" s="184">
        <v>677.6</v>
      </c>
    </row>
    <row r="2082" spans="1:4" x14ac:dyDescent="0.25">
      <c r="A2082">
        <v>11558</v>
      </c>
      <c r="B2082" t="s">
        <v>2098</v>
      </c>
      <c r="C2082" t="s">
        <v>463</v>
      </c>
      <c r="D2082" s="184">
        <v>15.4</v>
      </c>
    </row>
    <row r="2083" spans="1:4" x14ac:dyDescent="0.25">
      <c r="A2083">
        <v>11557</v>
      </c>
      <c r="B2083" t="s">
        <v>2099</v>
      </c>
      <c r="C2083" t="s">
        <v>463</v>
      </c>
      <c r="D2083" s="184">
        <v>39</v>
      </c>
    </row>
    <row r="2084" spans="1:4" x14ac:dyDescent="0.25">
      <c r="A2084">
        <v>2759</v>
      </c>
      <c r="B2084" t="s">
        <v>2100</v>
      </c>
      <c r="C2084" t="s">
        <v>10</v>
      </c>
      <c r="D2084" s="184">
        <v>11.42</v>
      </c>
    </row>
    <row r="2085" spans="1:4" x14ac:dyDescent="0.25">
      <c r="A2085">
        <v>38124</v>
      </c>
      <c r="B2085" t="s">
        <v>2101</v>
      </c>
      <c r="C2085" t="s">
        <v>10</v>
      </c>
      <c r="D2085" s="184">
        <v>31.74</v>
      </c>
    </row>
    <row r="2086" spans="1:4" x14ac:dyDescent="0.25">
      <c r="A2086">
        <v>38380</v>
      </c>
      <c r="B2086" t="s">
        <v>2102</v>
      </c>
      <c r="C2086" t="s">
        <v>10</v>
      </c>
      <c r="D2086" s="184">
        <v>29.47</v>
      </c>
    </row>
    <row r="2087" spans="1:4" x14ac:dyDescent="0.25">
      <c r="A2087">
        <v>20059</v>
      </c>
      <c r="B2087" t="s">
        <v>2103</v>
      </c>
      <c r="C2087" t="s">
        <v>10</v>
      </c>
      <c r="D2087" s="184">
        <v>17.57</v>
      </c>
    </row>
    <row r="2088" spans="1:4" x14ac:dyDescent="0.25">
      <c r="A2088">
        <v>42429</v>
      </c>
      <c r="B2088" t="s">
        <v>2104</v>
      </c>
      <c r="C2088" t="s">
        <v>10</v>
      </c>
      <c r="D2088" s="66">
        <v>5916.32</v>
      </c>
    </row>
    <row r="2089" spans="1:4" x14ac:dyDescent="0.25">
      <c r="A2089">
        <v>39616</v>
      </c>
      <c r="B2089" t="s">
        <v>2105</v>
      </c>
      <c r="C2089" t="s">
        <v>10</v>
      </c>
      <c r="D2089" s="184">
        <v>306.89999999999998</v>
      </c>
    </row>
    <row r="2090" spans="1:4" x14ac:dyDescent="0.25">
      <c r="A2090">
        <v>39618</v>
      </c>
      <c r="B2090" t="s">
        <v>2106</v>
      </c>
      <c r="C2090" t="s">
        <v>10</v>
      </c>
      <c r="D2090" s="184">
        <v>556.66</v>
      </c>
    </row>
    <row r="2091" spans="1:4" x14ac:dyDescent="0.25">
      <c r="A2091">
        <v>39619</v>
      </c>
      <c r="B2091" t="s">
        <v>2107</v>
      </c>
      <c r="C2091" t="s">
        <v>10</v>
      </c>
      <c r="D2091" s="184">
        <v>762.4</v>
      </c>
    </row>
    <row r="2092" spans="1:4" x14ac:dyDescent="0.25">
      <c r="A2092">
        <v>39613</v>
      </c>
      <c r="B2092" t="s">
        <v>2108</v>
      </c>
      <c r="C2092" t="s">
        <v>10</v>
      </c>
      <c r="D2092" s="184">
        <v>121.9</v>
      </c>
    </row>
    <row r="2093" spans="1:4" x14ac:dyDescent="0.25">
      <c r="A2093">
        <v>39614</v>
      </c>
      <c r="B2093" t="s">
        <v>2109</v>
      </c>
      <c r="C2093" t="s">
        <v>10</v>
      </c>
      <c r="D2093" s="184">
        <v>177.85</v>
      </c>
    </row>
    <row r="2094" spans="1:4" x14ac:dyDescent="0.25">
      <c r="A2094">
        <v>38538</v>
      </c>
      <c r="B2094" t="s">
        <v>2110</v>
      </c>
      <c r="C2094" t="s">
        <v>20</v>
      </c>
      <c r="D2094" s="184">
        <v>75.319999999999993</v>
      </c>
    </row>
    <row r="2095" spans="1:4" x14ac:dyDescent="0.25">
      <c r="A2095">
        <v>38539</v>
      </c>
      <c r="B2095" t="s">
        <v>2111</v>
      </c>
      <c r="C2095" t="s">
        <v>20</v>
      </c>
      <c r="D2095" s="184">
        <v>102.42</v>
      </c>
    </row>
    <row r="2096" spans="1:4" x14ac:dyDescent="0.25">
      <c r="A2096">
        <v>38540</v>
      </c>
      <c r="B2096" t="s">
        <v>2112</v>
      </c>
      <c r="C2096" t="s">
        <v>20</v>
      </c>
      <c r="D2096" s="184">
        <v>262.49</v>
      </c>
    </row>
    <row r="2097" spans="1:4" x14ac:dyDescent="0.25">
      <c r="A2097">
        <v>38384</v>
      </c>
      <c r="B2097" t="s">
        <v>2113</v>
      </c>
      <c r="C2097" t="s">
        <v>10</v>
      </c>
      <c r="D2097" s="184">
        <v>20.49</v>
      </c>
    </row>
    <row r="2098" spans="1:4" x14ac:dyDescent="0.25">
      <c r="A2098">
        <v>13</v>
      </c>
      <c r="B2098" t="s">
        <v>2114</v>
      </c>
      <c r="C2098" t="s">
        <v>71</v>
      </c>
      <c r="D2098" s="184">
        <v>27.7</v>
      </c>
    </row>
    <row r="2099" spans="1:4" x14ac:dyDescent="0.25">
      <c r="A2099">
        <v>2762</v>
      </c>
      <c r="B2099" t="s">
        <v>2115</v>
      </c>
      <c r="C2099" t="s">
        <v>20</v>
      </c>
      <c r="D2099" s="184">
        <v>14.27</v>
      </c>
    </row>
    <row r="2100" spans="1:4" x14ac:dyDescent="0.25">
      <c r="A2100">
        <v>21142</v>
      </c>
      <c r="B2100" t="s">
        <v>2116</v>
      </c>
      <c r="C2100" t="s">
        <v>10</v>
      </c>
      <c r="D2100" s="184">
        <v>31.58</v>
      </c>
    </row>
    <row r="2101" spans="1:4" x14ac:dyDescent="0.25">
      <c r="A2101">
        <v>4223</v>
      </c>
      <c r="B2101" t="s">
        <v>2117</v>
      </c>
      <c r="C2101" t="s">
        <v>73</v>
      </c>
      <c r="D2101" s="184">
        <v>4.47</v>
      </c>
    </row>
    <row r="2102" spans="1:4" x14ac:dyDescent="0.25">
      <c r="A2102">
        <v>37372</v>
      </c>
      <c r="B2102" t="s">
        <v>2118</v>
      </c>
      <c r="C2102" t="s">
        <v>185</v>
      </c>
      <c r="D2102" s="184">
        <v>0.81</v>
      </c>
    </row>
    <row r="2103" spans="1:4" x14ac:dyDescent="0.25">
      <c r="A2103">
        <v>40863</v>
      </c>
      <c r="B2103" t="s">
        <v>2119</v>
      </c>
      <c r="C2103" t="s">
        <v>187</v>
      </c>
      <c r="D2103" s="184">
        <v>152.35</v>
      </c>
    </row>
    <row r="2104" spans="1:4" x14ac:dyDescent="0.25">
      <c r="A2104">
        <v>38475</v>
      </c>
      <c r="B2104" t="s">
        <v>2120</v>
      </c>
      <c r="C2104" t="s">
        <v>10</v>
      </c>
      <c r="D2104" s="184">
        <v>31.36</v>
      </c>
    </row>
    <row r="2105" spans="1:4" x14ac:dyDescent="0.25">
      <c r="A2105">
        <v>38474</v>
      </c>
      <c r="B2105" t="s">
        <v>2121</v>
      </c>
      <c r="C2105" t="s">
        <v>10</v>
      </c>
      <c r="D2105" s="184">
        <v>38.770000000000003</v>
      </c>
    </row>
    <row r="2106" spans="1:4" x14ac:dyDescent="0.25">
      <c r="A2106">
        <v>10886</v>
      </c>
      <c r="B2106" t="s">
        <v>2122</v>
      </c>
      <c r="C2106" t="s">
        <v>10</v>
      </c>
      <c r="D2106" s="184">
        <v>169.62</v>
      </c>
    </row>
    <row r="2107" spans="1:4" x14ac:dyDescent="0.25">
      <c r="A2107">
        <v>10888</v>
      </c>
      <c r="B2107" t="s">
        <v>2123</v>
      </c>
      <c r="C2107" t="s">
        <v>10</v>
      </c>
      <c r="D2107" s="184">
        <v>536.84</v>
      </c>
    </row>
    <row r="2108" spans="1:4" x14ac:dyDescent="0.25">
      <c r="A2108">
        <v>10889</v>
      </c>
      <c r="B2108" t="s">
        <v>2124</v>
      </c>
      <c r="C2108" t="s">
        <v>10</v>
      </c>
      <c r="D2108" s="184">
        <v>581.58000000000004</v>
      </c>
    </row>
    <row r="2109" spans="1:4" x14ac:dyDescent="0.25">
      <c r="A2109">
        <v>10890</v>
      </c>
      <c r="B2109" t="s">
        <v>2125</v>
      </c>
      <c r="C2109" t="s">
        <v>10</v>
      </c>
      <c r="D2109" s="184">
        <v>268.42</v>
      </c>
    </row>
    <row r="2110" spans="1:4" x14ac:dyDescent="0.25">
      <c r="A2110">
        <v>10891</v>
      </c>
      <c r="B2110" t="s">
        <v>2126</v>
      </c>
      <c r="C2110" t="s">
        <v>10</v>
      </c>
      <c r="D2110" s="184">
        <v>164.03</v>
      </c>
    </row>
    <row r="2111" spans="1:4" x14ac:dyDescent="0.25">
      <c r="A2111">
        <v>10892</v>
      </c>
      <c r="B2111" t="s">
        <v>2127</v>
      </c>
      <c r="C2111" t="s">
        <v>10</v>
      </c>
      <c r="D2111" s="184">
        <v>193.86</v>
      </c>
    </row>
    <row r="2112" spans="1:4" x14ac:dyDescent="0.25">
      <c r="A2112">
        <v>20977</v>
      </c>
      <c r="B2112" t="s">
        <v>2128</v>
      </c>
      <c r="C2112" t="s">
        <v>10</v>
      </c>
      <c r="D2112" s="184">
        <v>231.14</v>
      </c>
    </row>
    <row r="2113" spans="1:4" x14ac:dyDescent="0.25">
      <c r="A2113">
        <v>3073</v>
      </c>
      <c r="B2113" t="s">
        <v>2129</v>
      </c>
      <c r="C2113" t="s">
        <v>10</v>
      </c>
      <c r="D2113" s="184">
        <v>251.32</v>
      </c>
    </row>
    <row r="2114" spans="1:4" x14ac:dyDescent="0.25">
      <c r="A2114">
        <v>3068</v>
      </c>
      <c r="B2114" t="s">
        <v>2130</v>
      </c>
      <c r="C2114" t="s">
        <v>10</v>
      </c>
      <c r="D2114" s="184">
        <v>50.24</v>
      </c>
    </row>
    <row r="2115" spans="1:4" x14ac:dyDescent="0.25">
      <c r="A2115">
        <v>3074</v>
      </c>
      <c r="B2115" t="s">
        <v>2131</v>
      </c>
      <c r="C2115" t="s">
        <v>10</v>
      </c>
      <c r="D2115" s="184">
        <v>158.66</v>
      </c>
    </row>
    <row r="2116" spans="1:4" x14ac:dyDescent="0.25">
      <c r="A2116">
        <v>3076</v>
      </c>
      <c r="B2116" t="s">
        <v>2132</v>
      </c>
      <c r="C2116" t="s">
        <v>10</v>
      </c>
      <c r="D2116" s="184">
        <v>206.61</v>
      </c>
    </row>
    <row r="2117" spans="1:4" x14ac:dyDescent="0.25">
      <c r="A2117">
        <v>3072</v>
      </c>
      <c r="B2117" t="s">
        <v>2133</v>
      </c>
      <c r="C2117" t="s">
        <v>10</v>
      </c>
      <c r="D2117" s="184">
        <v>52.05</v>
      </c>
    </row>
    <row r="2118" spans="1:4" x14ac:dyDescent="0.25">
      <c r="A2118">
        <v>3075</v>
      </c>
      <c r="B2118" t="s">
        <v>2134</v>
      </c>
      <c r="C2118" t="s">
        <v>10</v>
      </c>
      <c r="D2118" s="184">
        <v>130.57</v>
      </c>
    </row>
    <row r="2119" spans="1:4" x14ac:dyDescent="0.25">
      <c r="A2119">
        <v>10780</v>
      </c>
      <c r="B2119" t="s">
        <v>2135</v>
      </c>
      <c r="C2119" t="s">
        <v>10</v>
      </c>
      <c r="D2119" s="184">
        <v>11.03</v>
      </c>
    </row>
    <row r="2120" spans="1:4" x14ac:dyDescent="0.25">
      <c r="A2120">
        <v>10781</v>
      </c>
      <c r="B2120" t="s">
        <v>2136</v>
      </c>
      <c r="C2120" t="s">
        <v>10</v>
      </c>
      <c r="D2120" s="184">
        <v>17.7</v>
      </c>
    </row>
    <row r="2121" spans="1:4" x14ac:dyDescent="0.25">
      <c r="A2121">
        <v>20106</v>
      </c>
      <c r="B2121" t="s">
        <v>2137</v>
      </c>
      <c r="C2121" t="s">
        <v>10</v>
      </c>
      <c r="D2121" s="184">
        <v>5.83</v>
      </c>
    </row>
    <row r="2122" spans="1:4" x14ac:dyDescent="0.25">
      <c r="A2122">
        <v>20107</v>
      </c>
      <c r="B2122" t="s">
        <v>2138</v>
      </c>
      <c r="C2122" t="s">
        <v>10</v>
      </c>
      <c r="D2122" s="184">
        <v>6.68</v>
      </c>
    </row>
    <row r="2123" spans="1:4" x14ac:dyDescent="0.25">
      <c r="A2123">
        <v>20108</v>
      </c>
      <c r="B2123" t="s">
        <v>2139</v>
      </c>
      <c r="C2123" t="s">
        <v>10</v>
      </c>
      <c r="D2123" s="184">
        <v>8.82</v>
      </c>
    </row>
    <row r="2124" spans="1:4" x14ac:dyDescent="0.25">
      <c r="A2124">
        <v>20109</v>
      </c>
      <c r="B2124" t="s">
        <v>2140</v>
      </c>
      <c r="C2124" t="s">
        <v>10</v>
      </c>
      <c r="D2124" s="184">
        <v>11.03</v>
      </c>
    </row>
    <row r="2125" spans="1:4" x14ac:dyDescent="0.25">
      <c r="A2125">
        <v>43612</v>
      </c>
      <c r="B2125" t="s">
        <v>2141</v>
      </c>
      <c r="C2125" t="s">
        <v>1476</v>
      </c>
      <c r="D2125" s="184">
        <v>90.26</v>
      </c>
    </row>
    <row r="2126" spans="1:4" x14ac:dyDescent="0.25">
      <c r="A2126">
        <v>43613</v>
      </c>
      <c r="B2126" t="s">
        <v>2142</v>
      </c>
      <c r="C2126" t="s">
        <v>1476</v>
      </c>
      <c r="D2126" s="184">
        <v>74.72</v>
      </c>
    </row>
    <row r="2127" spans="1:4" x14ac:dyDescent="0.25">
      <c r="A2127">
        <v>11480</v>
      </c>
      <c r="B2127" t="s">
        <v>2143</v>
      </c>
      <c r="C2127" t="s">
        <v>1476</v>
      </c>
      <c r="D2127" s="184">
        <v>114.67</v>
      </c>
    </row>
    <row r="2128" spans="1:4" x14ac:dyDescent="0.25">
      <c r="A2128">
        <v>11469</v>
      </c>
      <c r="B2128" t="s">
        <v>2144</v>
      </c>
      <c r="C2128" t="s">
        <v>10</v>
      </c>
      <c r="D2128" s="184">
        <v>12.24</v>
      </c>
    </row>
    <row r="2129" spans="1:4" x14ac:dyDescent="0.25">
      <c r="A2129">
        <v>11468</v>
      </c>
      <c r="B2129" t="s">
        <v>2145</v>
      </c>
      <c r="C2129" t="s">
        <v>10</v>
      </c>
      <c r="D2129" s="184">
        <v>12.25</v>
      </c>
    </row>
    <row r="2130" spans="1:4" x14ac:dyDescent="0.25">
      <c r="A2130">
        <v>11484</v>
      </c>
      <c r="B2130" t="s">
        <v>2146</v>
      </c>
      <c r="C2130" t="s">
        <v>10</v>
      </c>
      <c r="D2130" s="184">
        <v>53.8</v>
      </c>
    </row>
    <row r="2131" spans="1:4" x14ac:dyDescent="0.25">
      <c r="A2131">
        <v>38155</v>
      </c>
      <c r="B2131" t="s">
        <v>2147</v>
      </c>
      <c r="C2131" t="s">
        <v>10</v>
      </c>
      <c r="D2131" s="184">
        <v>83.52</v>
      </c>
    </row>
    <row r="2132" spans="1:4" x14ac:dyDescent="0.25">
      <c r="A2132">
        <v>11467</v>
      </c>
      <c r="B2132" t="s">
        <v>2148</v>
      </c>
      <c r="C2132" t="s">
        <v>10</v>
      </c>
      <c r="D2132" s="184">
        <v>19.079999999999998</v>
      </c>
    </row>
    <row r="2133" spans="1:4" x14ac:dyDescent="0.25">
      <c r="A2133">
        <v>38153</v>
      </c>
      <c r="B2133" t="s">
        <v>2149</v>
      </c>
      <c r="C2133" t="s">
        <v>1476</v>
      </c>
      <c r="D2133" s="184">
        <v>48.75</v>
      </c>
    </row>
    <row r="2134" spans="1:4" x14ac:dyDescent="0.25">
      <c r="A2134">
        <v>43607</v>
      </c>
      <c r="B2134" t="s">
        <v>2150</v>
      </c>
      <c r="C2134" t="s">
        <v>1476</v>
      </c>
      <c r="D2134" s="184">
        <v>92.21</v>
      </c>
    </row>
    <row r="2135" spans="1:4" x14ac:dyDescent="0.25">
      <c r="A2135">
        <v>3080</v>
      </c>
      <c r="B2135" t="s">
        <v>2151</v>
      </c>
      <c r="C2135" t="s">
        <v>1476</v>
      </c>
      <c r="D2135" s="184">
        <v>62</v>
      </c>
    </row>
    <row r="2136" spans="1:4" x14ac:dyDescent="0.25">
      <c r="A2136">
        <v>3081</v>
      </c>
      <c r="B2136" t="s">
        <v>2152</v>
      </c>
      <c r="C2136" t="s">
        <v>1476</v>
      </c>
      <c r="D2136" s="184">
        <v>122.66</v>
      </c>
    </row>
    <row r="2137" spans="1:4" x14ac:dyDescent="0.25">
      <c r="A2137">
        <v>3090</v>
      </c>
      <c r="B2137" t="s">
        <v>2153</v>
      </c>
      <c r="C2137" t="s">
        <v>1476</v>
      </c>
      <c r="D2137" s="184">
        <v>55.34</v>
      </c>
    </row>
    <row r="2138" spans="1:4" x14ac:dyDescent="0.25">
      <c r="A2138">
        <v>43611</v>
      </c>
      <c r="B2138" t="s">
        <v>2154</v>
      </c>
      <c r="C2138" t="s">
        <v>1476</v>
      </c>
      <c r="D2138" s="184">
        <v>91.83</v>
      </c>
    </row>
    <row r="2139" spans="1:4" x14ac:dyDescent="0.25">
      <c r="A2139">
        <v>3103</v>
      </c>
      <c r="B2139" t="s">
        <v>2155</v>
      </c>
      <c r="C2139" t="s">
        <v>10</v>
      </c>
      <c r="D2139" s="184">
        <v>45.88</v>
      </c>
    </row>
    <row r="2140" spans="1:4" x14ac:dyDescent="0.25">
      <c r="A2140">
        <v>3097</v>
      </c>
      <c r="B2140" t="s">
        <v>2156</v>
      </c>
      <c r="C2140" t="s">
        <v>1476</v>
      </c>
      <c r="D2140" s="184">
        <v>69.42</v>
      </c>
    </row>
    <row r="2141" spans="1:4" x14ac:dyDescent="0.25">
      <c r="A2141">
        <v>3099</v>
      </c>
      <c r="B2141" t="s">
        <v>2157</v>
      </c>
      <c r="C2141" t="s">
        <v>1476</v>
      </c>
      <c r="D2141" s="184">
        <v>111.15</v>
      </c>
    </row>
    <row r="2142" spans="1:4" x14ac:dyDescent="0.25">
      <c r="A2142">
        <v>38151</v>
      </c>
      <c r="B2142" t="s">
        <v>2158</v>
      </c>
      <c r="C2142" t="s">
        <v>1476</v>
      </c>
      <c r="D2142" s="184">
        <v>80.58</v>
      </c>
    </row>
    <row r="2143" spans="1:4" x14ac:dyDescent="0.25">
      <c r="A2143">
        <v>38152</v>
      </c>
      <c r="B2143" t="s">
        <v>2159</v>
      </c>
      <c r="C2143" t="s">
        <v>1476</v>
      </c>
      <c r="D2143" s="184">
        <v>129.99</v>
      </c>
    </row>
    <row r="2144" spans="1:4" x14ac:dyDescent="0.25">
      <c r="A2144">
        <v>43610</v>
      </c>
      <c r="B2144" t="s">
        <v>2160</v>
      </c>
      <c r="C2144" t="s">
        <v>1476</v>
      </c>
      <c r="D2144" s="184">
        <v>68.88</v>
      </c>
    </row>
    <row r="2145" spans="1:4" x14ac:dyDescent="0.25">
      <c r="A2145">
        <v>3093</v>
      </c>
      <c r="B2145" t="s">
        <v>2161</v>
      </c>
      <c r="C2145" t="s">
        <v>1476</v>
      </c>
      <c r="D2145" s="184">
        <v>111.15</v>
      </c>
    </row>
    <row r="2146" spans="1:4" x14ac:dyDescent="0.25">
      <c r="A2146">
        <v>38165</v>
      </c>
      <c r="B2146" t="s">
        <v>2162</v>
      </c>
      <c r="C2146" t="s">
        <v>1476</v>
      </c>
      <c r="D2146" s="184">
        <v>74.11</v>
      </c>
    </row>
    <row r="2147" spans="1:4" x14ac:dyDescent="0.25">
      <c r="A2147">
        <v>38177</v>
      </c>
      <c r="B2147" t="s">
        <v>2163</v>
      </c>
      <c r="C2147" t="s">
        <v>10</v>
      </c>
      <c r="D2147" s="184">
        <v>22.02</v>
      </c>
    </row>
    <row r="2148" spans="1:4" x14ac:dyDescent="0.25">
      <c r="A2148">
        <v>11458</v>
      </c>
      <c r="B2148" t="s">
        <v>2164</v>
      </c>
      <c r="C2148" t="s">
        <v>10</v>
      </c>
      <c r="D2148" s="184">
        <v>26.29</v>
      </c>
    </row>
    <row r="2149" spans="1:4" x14ac:dyDescent="0.25">
      <c r="A2149">
        <v>3108</v>
      </c>
      <c r="B2149" t="s">
        <v>2165</v>
      </c>
      <c r="C2149" t="s">
        <v>10</v>
      </c>
      <c r="D2149" s="184">
        <v>111.76</v>
      </c>
    </row>
    <row r="2150" spans="1:4" x14ac:dyDescent="0.25">
      <c r="A2150">
        <v>3105</v>
      </c>
      <c r="B2150" t="s">
        <v>2166</v>
      </c>
      <c r="C2150" t="s">
        <v>10</v>
      </c>
      <c r="D2150" s="184">
        <v>146.18</v>
      </c>
    </row>
    <row r="2151" spans="1:4" x14ac:dyDescent="0.25">
      <c r="A2151">
        <v>38178</v>
      </c>
      <c r="B2151" t="s">
        <v>2167</v>
      </c>
      <c r="C2151" t="s">
        <v>10</v>
      </c>
      <c r="D2151" s="184">
        <v>24.23</v>
      </c>
    </row>
    <row r="2152" spans="1:4" x14ac:dyDescent="0.25">
      <c r="A2152">
        <v>43575</v>
      </c>
      <c r="B2152" t="s">
        <v>2168</v>
      </c>
      <c r="C2152" t="s">
        <v>10</v>
      </c>
      <c r="D2152" s="184">
        <v>52.5</v>
      </c>
    </row>
    <row r="2153" spans="1:4" x14ac:dyDescent="0.25">
      <c r="A2153">
        <v>43577</v>
      </c>
      <c r="B2153" t="s">
        <v>2169</v>
      </c>
      <c r="C2153" t="s">
        <v>10</v>
      </c>
      <c r="D2153" s="184">
        <v>91.27</v>
      </c>
    </row>
    <row r="2154" spans="1:4" x14ac:dyDescent="0.25">
      <c r="A2154">
        <v>43458</v>
      </c>
      <c r="B2154" t="s">
        <v>2170</v>
      </c>
      <c r="C2154" t="s">
        <v>185</v>
      </c>
      <c r="D2154" s="184">
        <v>0.05</v>
      </c>
    </row>
    <row r="2155" spans="1:4" x14ac:dyDescent="0.25">
      <c r="A2155">
        <v>43470</v>
      </c>
      <c r="B2155" t="s">
        <v>2171</v>
      </c>
      <c r="C2155" t="s">
        <v>187</v>
      </c>
      <c r="D2155" s="184">
        <v>9.2100000000000009</v>
      </c>
    </row>
    <row r="2156" spans="1:4" x14ac:dyDescent="0.25">
      <c r="A2156">
        <v>43459</v>
      </c>
      <c r="B2156" t="s">
        <v>2172</v>
      </c>
      <c r="C2156" t="s">
        <v>185</v>
      </c>
      <c r="D2156" s="184">
        <v>0.45</v>
      </c>
    </row>
    <row r="2157" spans="1:4" x14ac:dyDescent="0.25">
      <c r="A2157">
        <v>43471</v>
      </c>
      <c r="B2157" t="s">
        <v>2173</v>
      </c>
      <c r="C2157" t="s">
        <v>187</v>
      </c>
      <c r="D2157" s="184">
        <v>84.46</v>
      </c>
    </row>
    <row r="2158" spans="1:4" x14ac:dyDescent="0.25">
      <c r="A2158">
        <v>43460</v>
      </c>
      <c r="B2158" t="s">
        <v>2174</v>
      </c>
      <c r="C2158" t="s">
        <v>185</v>
      </c>
      <c r="D2158" s="184">
        <v>0.78</v>
      </c>
    </row>
    <row r="2159" spans="1:4" x14ac:dyDescent="0.25">
      <c r="A2159">
        <v>43472</v>
      </c>
      <c r="B2159" t="s">
        <v>2175</v>
      </c>
      <c r="C2159" t="s">
        <v>187</v>
      </c>
      <c r="D2159" s="184">
        <v>147.22999999999999</v>
      </c>
    </row>
    <row r="2160" spans="1:4" x14ac:dyDescent="0.25">
      <c r="A2160">
        <v>43461</v>
      </c>
      <c r="B2160" t="s">
        <v>2176</v>
      </c>
      <c r="C2160" t="s">
        <v>185</v>
      </c>
      <c r="D2160" s="184">
        <v>0.32</v>
      </c>
    </row>
    <row r="2161" spans="1:4" x14ac:dyDescent="0.25">
      <c r="A2161">
        <v>43473</v>
      </c>
      <c r="B2161" t="s">
        <v>2177</v>
      </c>
      <c r="C2161" t="s">
        <v>187</v>
      </c>
      <c r="D2161" s="184">
        <v>60.93</v>
      </c>
    </row>
    <row r="2162" spans="1:4" x14ac:dyDescent="0.25">
      <c r="A2162">
        <v>43463</v>
      </c>
      <c r="B2162" t="s">
        <v>2178</v>
      </c>
      <c r="C2162" t="s">
        <v>185</v>
      </c>
      <c r="D2162" s="184">
        <v>0.1</v>
      </c>
    </row>
    <row r="2163" spans="1:4" x14ac:dyDescent="0.25">
      <c r="A2163">
        <v>43475</v>
      </c>
      <c r="B2163" t="s">
        <v>2179</v>
      </c>
      <c r="C2163" t="s">
        <v>187</v>
      </c>
      <c r="D2163" s="184">
        <v>18.579999999999998</v>
      </c>
    </row>
    <row r="2164" spans="1:4" x14ac:dyDescent="0.25">
      <c r="A2164">
        <v>43462</v>
      </c>
      <c r="B2164" t="s">
        <v>2180</v>
      </c>
      <c r="C2164" t="s">
        <v>185</v>
      </c>
      <c r="D2164" s="184">
        <v>0.01</v>
      </c>
    </row>
    <row r="2165" spans="1:4" x14ac:dyDescent="0.25">
      <c r="A2165">
        <v>43474</v>
      </c>
      <c r="B2165" t="s">
        <v>2181</v>
      </c>
      <c r="C2165" t="s">
        <v>187</v>
      </c>
      <c r="D2165" s="184">
        <v>1.9</v>
      </c>
    </row>
    <row r="2166" spans="1:4" x14ac:dyDescent="0.25">
      <c r="A2166">
        <v>43464</v>
      </c>
      <c r="B2166" t="s">
        <v>2182</v>
      </c>
      <c r="C2166" t="s">
        <v>185</v>
      </c>
      <c r="D2166" s="184">
        <v>0.01</v>
      </c>
    </row>
    <row r="2167" spans="1:4" x14ac:dyDescent="0.25">
      <c r="A2167">
        <v>43476</v>
      </c>
      <c r="B2167" t="s">
        <v>2183</v>
      </c>
      <c r="C2167" t="s">
        <v>187</v>
      </c>
      <c r="D2167" s="184">
        <v>0.01</v>
      </c>
    </row>
    <row r="2168" spans="1:4" x14ac:dyDescent="0.25">
      <c r="A2168">
        <v>43465</v>
      </c>
      <c r="B2168" t="s">
        <v>2184</v>
      </c>
      <c r="C2168" t="s">
        <v>185</v>
      </c>
      <c r="D2168" s="184">
        <v>0.74</v>
      </c>
    </row>
    <row r="2169" spans="1:4" x14ac:dyDescent="0.25">
      <c r="A2169">
        <v>43477</v>
      </c>
      <c r="B2169" t="s">
        <v>2185</v>
      </c>
      <c r="C2169" t="s">
        <v>187</v>
      </c>
      <c r="D2169" s="184">
        <v>139.44</v>
      </c>
    </row>
    <row r="2170" spans="1:4" x14ac:dyDescent="0.25">
      <c r="A2170">
        <v>43466</v>
      </c>
      <c r="B2170" t="s">
        <v>2186</v>
      </c>
      <c r="C2170" t="s">
        <v>185</v>
      </c>
      <c r="D2170" s="184">
        <v>1.48</v>
      </c>
    </row>
    <row r="2171" spans="1:4" x14ac:dyDescent="0.25">
      <c r="A2171">
        <v>43478</v>
      </c>
      <c r="B2171" t="s">
        <v>2187</v>
      </c>
      <c r="C2171" t="s">
        <v>187</v>
      </c>
      <c r="D2171" s="184">
        <v>279.08999999999997</v>
      </c>
    </row>
    <row r="2172" spans="1:4" x14ac:dyDescent="0.25">
      <c r="A2172">
        <v>43467</v>
      </c>
      <c r="B2172" t="s">
        <v>2188</v>
      </c>
      <c r="C2172" t="s">
        <v>185</v>
      </c>
      <c r="D2172" s="184">
        <v>0.56000000000000005</v>
      </c>
    </row>
    <row r="2173" spans="1:4" x14ac:dyDescent="0.25">
      <c r="A2173">
        <v>43479</v>
      </c>
      <c r="B2173" t="s">
        <v>2189</v>
      </c>
      <c r="C2173" t="s">
        <v>187</v>
      </c>
      <c r="D2173" s="184">
        <v>106.33</v>
      </c>
    </row>
    <row r="2174" spans="1:4" x14ac:dyDescent="0.25">
      <c r="A2174">
        <v>43468</v>
      </c>
      <c r="B2174" t="s">
        <v>2190</v>
      </c>
      <c r="C2174" t="s">
        <v>185</v>
      </c>
      <c r="D2174" s="184">
        <v>1.07</v>
      </c>
    </row>
    <row r="2175" spans="1:4" x14ac:dyDescent="0.25">
      <c r="A2175">
        <v>43480</v>
      </c>
      <c r="B2175" t="s">
        <v>2191</v>
      </c>
      <c r="C2175" t="s">
        <v>187</v>
      </c>
      <c r="D2175" s="184">
        <v>201.56</v>
      </c>
    </row>
    <row r="2176" spans="1:4" x14ac:dyDescent="0.25">
      <c r="A2176">
        <v>43469</v>
      </c>
      <c r="B2176" t="s">
        <v>2192</v>
      </c>
      <c r="C2176" t="s">
        <v>185</v>
      </c>
      <c r="D2176" s="184">
        <v>7.0000000000000007E-2</v>
      </c>
    </row>
    <row r="2177" spans="1:4" x14ac:dyDescent="0.25">
      <c r="A2177">
        <v>43481</v>
      </c>
      <c r="B2177" t="s">
        <v>2193</v>
      </c>
      <c r="C2177" t="s">
        <v>187</v>
      </c>
      <c r="D2177" s="184">
        <v>13.21</v>
      </c>
    </row>
    <row r="2178" spans="1:4" x14ac:dyDescent="0.25">
      <c r="A2178">
        <v>3119</v>
      </c>
      <c r="B2178" t="s">
        <v>2194</v>
      </c>
      <c r="C2178" t="s">
        <v>10</v>
      </c>
      <c r="D2178" s="184">
        <v>2.84</v>
      </c>
    </row>
    <row r="2179" spans="1:4" x14ac:dyDescent="0.25">
      <c r="A2179">
        <v>3122</v>
      </c>
      <c r="B2179" t="s">
        <v>2195</v>
      </c>
      <c r="C2179" t="s">
        <v>10</v>
      </c>
      <c r="D2179" s="184">
        <v>5.79</v>
      </c>
    </row>
    <row r="2180" spans="1:4" x14ac:dyDescent="0.25">
      <c r="A2180">
        <v>3121</v>
      </c>
      <c r="B2180" t="s">
        <v>2196</v>
      </c>
      <c r="C2180" t="s">
        <v>10</v>
      </c>
      <c r="D2180" s="184">
        <v>6.56</v>
      </c>
    </row>
    <row r="2181" spans="1:4" x14ac:dyDescent="0.25">
      <c r="A2181">
        <v>3120</v>
      </c>
      <c r="B2181" t="s">
        <v>2197</v>
      </c>
      <c r="C2181" t="s">
        <v>10</v>
      </c>
      <c r="D2181" s="184">
        <v>12.44</v>
      </c>
    </row>
    <row r="2182" spans="1:4" x14ac:dyDescent="0.25">
      <c r="A2182">
        <v>11455</v>
      </c>
      <c r="B2182" t="s">
        <v>2198</v>
      </c>
      <c r="C2182" t="s">
        <v>10</v>
      </c>
      <c r="D2182" s="184">
        <v>18</v>
      </c>
    </row>
    <row r="2183" spans="1:4" x14ac:dyDescent="0.25">
      <c r="A2183">
        <v>11456</v>
      </c>
      <c r="B2183" t="s">
        <v>2199</v>
      </c>
      <c r="C2183" t="s">
        <v>10</v>
      </c>
      <c r="D2183" s="184">
        <v>21.51</v>
      </c>
    </row>
    <row r="2184" spans="1:4" x14ac:dyDescent="0.25">
      <c r="A2184">
        <v>3107</v>
      </c>
      <c r="B2184" t="s">
        <v>2200</v>
      </c>
      <c r="C2184" t="s">
        <v>10</v>
      </c>
      <c r="D2184" s="184">
        <v>9.07</v>
      </c>
    </row>
    <row r="2185" spans="1:4" x14ac:dyDescent="0.25">
      <c r="A2185">
        <v>43583</v>
      </c>
      <c r="B2185" t="s">
        <v>2201</v>
      </c>
      <c r="C2185" t="s">
        <v>10</v>
      </c>
      <c r="D2185" s="184">
        <v>10.23</v>
      </c>
    </row>
    <row r="2186" spans="1:4" x14ac:dyDescent="0.25">
      <c r="A2186">
        <v>43586</v>
      </c>
      <c r="B2186" t="s">
        <v>2202</v>
      </c>
      <c r="C2186" t="s">
        <v>10</v>
      </c>
      <c r="D2186" s="184">
        <v>10.49</v>
      </c>
    </row>
    <row r="2187" spans="1:4" x14ac:dyDescent="0.25">
      <c r="A2187">
        <v>11461</v>
      </c>
      <c r="B2187" t="s">
        <v>2203</v>
      </c>
      <c r="C2187" t="s">
        <v>10</v>
      </c>
      <c r="D2187" s="184">
        <v>11.43</v>
      </c>
    </row>
    <row r="2188" spans="1:4" x14ac:dyDescent="0.25">
      <c r="A2188">
        <v>43587</v>
      </c>
      <c r="B2188" t="s">
        <v>2204</v>
      </c>
      <c r="C2188" t="s">
        <v>10</v>
      </c>
      <c r="D2188" s="184">
        <v>13.19</v>
      </c>
    </row>
    <row r="2189" spans="1:4" x14ac:dyDescent="0.25">
      <c r="A2189">
        <v>3106</v>
      </c>
      <c r="B2189" t="s">
        <v>2205</v>
      </c>
      <c r="C2189" t="s">
        <v>10</v>
      </c>
      <c r="D2189" s="184">
        <v>16.73</v>
      </c>
    </row>
    <row r="2190" spans="1:4" x14ac:dyDescent="0.25">
      <c r="A2190">
        <v>44539</v>
      </c>
      <c r="B2190" t="s">
        <v>2206</v>
      </c>
      <c r="C2190" t="s">
        <v>71</v>
      </c>
      <c r="D2190" s="184">
        <v>3.64</v>
      </c>
    </row>
    <row r="2191" spans="1:4" x14ac:dyDescent="0.25">
      <c r="A2191">
        <v>3123</v>
      </c>
      <c r="B2191" t="s">
        <v>2207</v>
      </c>
      <c r="C2191" t="s">
        <v>71</v>
      </c>
      <c r="D2191" s="184">
        <v>3.4</v>
      </c>
    </row>
    <row r="2192" spans="1:4" x14ac:dyDescent="0.25">
      <c r="A2192">
        <v>38125</v>
      </c>
      <c r="B2192" t="s">
        <v>2208</v>
      </c>
      <c r="C2192" t="s">
        <v>71</v>
      </c>
      <c r="D2192" s="184">
        <v>1.1399999999999999</v>
      </c>
    </row>
    <row r="2193" spans="1:4" x14ac:dyDescent="0.25">
      <c r="A2193">
        <v>39014</v>
      </c>
      <c r="B2193" t="s">
        <v>2209</v>
      </c>
      <c r="C2193" t="s">
        <v>71</v>
      </c>
      <c r="D2193" s="184">
        <v>9.9</v>
      </c>
    </row>
    <row r="2194" spans="1:4" x14ac:dyDescent="0.25">
      <c r="A2194">
        <v>39365</v>
      </c>
      <c r="B2194" t="s">
        <v>2210</v>
      </c>
      <c r="C2194" t="s">
        <v>10</v>
      </c>
      <c r="D2194" s="66">
        <v>1161.3800000000001</v>
      </c>
    </row>
    <row r="2195" spans="1:4" x14ac:dyDescent="0.25">
      <c r="A2195">
        <v>39366</v>
      </c>
      <c r="B2195" t="s">
        <v>2211</v>
      </c>
      <c r="C2195" t="s">
        <v>10</v>
      </c>
      <c r="D2195" s="66">
        <v>2973.62</v>
      </c>
    </row>
    <row r="2196" spans="1:4" x14ac:dyDescent="0.25">
      <c r="A2196">
        <v>39367</v>
      </c>
      <c r="B2196" t="s">
        <v>2212</v>
      </c>
      <c r="C2196" t="s">
        <v>10</v>
      </c>
      <c r="D2196" s="66">
        <v>4064.4</v>
      </c>
    </row>
    <row r="2197" spans="1:4" x14ac:dyDescent="0.25">
      <c r="A2197">
        <v>37394</v>
      </c>
      <c r="B2197" t="s">
        <v>2213</v>
      </c>
      <c r="C2197" t="s">
        <v>2214</v>
      </c>
      <c r="D2197" s="184">
        <v>43.05</v>
      </c>
    </row>
    <row r="2198" spans="1:4" x14ac:dyDescent="0.25">
      <c r="A2198">
        <v>14146</v>
      </c>
      <c r="B2198" t="s">
        <v>2215</v>
      </c>
      <c r="C2198" t="s">
        <v>2214</v>
      </c>
      <c r="D2198" s="184">
        <v>69.239999999999995</v>
      </c>
    </row>
    <row r="2199" spans="1:4" x14ac:dyDescent="0.25">
      <c r="A2199">
        <v>38134</v>
      </c>
      <c r="B2199" t="s">
        <v>2216</v>
      </c>
      <c r="C2199" t="s">
        <v>71</v>
      </c>
      <c r="D2199" s="184">
        <v>90.59</v>
      </c>
    </row>
    <row r="2200" spans="1:4" x14ac:dyDescent="0.25">
      <c r="A2200">
        <v>38132</v>
      </c>
      <c r="B2200" t="s">
        <v>2217</v>
      </c>
      <c r="C2200" t="s">
        <v>71</v>
      </c>
      <c r="D2200" s="184">
        <v>92.4</v>
      </c>
    </row>
    <row r="2201" spans="1:4" x14ac:dyDescent="0.25">
      <c r="A2201">
        <v>38133</v>
      </c>
      <c r="B2201" t="s">
        <v>2218</v>
      </c>
      <c r="C2201" t="s">
        <v>71</v>
      </c>
      <c r="D2201" s="184">
        <v>89.37</v>
      </c>
    </row>
    <row r="2202" spans="1:4" x14ac:dyDescent="0.25">
      <c r="A2202">
        <v>938</v>
      </c>
      <c r="B2202" t="s">
        <v>2219</v>
      </c>
      <c r="C2202" t="s">
        <v>20</v>
      </c>
      <c r="D2202" s="184">
        <v>1.59</v>
      </c>
    </row>
    <row r="2203" spans="1:4" x14ac:dyDescent="0.25">
      <c r="A2203">
        <v>937</v>
      </c>
      <c r="B2203" t="s">
        <v>2220</v>
      </c>
      <c r="C2203" t="s">
        <v>20</v>
      </c>
      <c r="D2203" s="184">
        <v>9.82</v>
      </c>
    </row>
    <row r="2204" spans="1:4" x14ac:dyDescent="0.25">
      <c r="A2204">
        <v>939</v>
      </c>
      <c r="B2204" t="s">
        <v>2221</v>
      </c>
      <c r="C2204" t="s">
        <v>20</v>
      </c>
      <c r="D2204" s="184">
        <v>2.54</v>
      </c>
    </row>
    <row r="2205" spans="1:4" x14ac:dyDescent="0.25">
      <c r="A2205">
        <v>944</v>
      </c>
      <c r="B2205" t="s">
        <v>2222</v>
      </c>
      <c r="C2205" t="s">
        <v>20</v>
      </c>
      <c r="D2205" s="184">
        <v>4.34</v>
      </c>
    </row>
    <row r="2206" spans="1:4" x14ac:dyDescent="0.25">
      <c r="A2206">
        <v>940</v>
      </c>
      <c r="B2206" t="s">
        <v>2223</v>
      </c>
      <c r="C2206" t="s">
        <v>20</v>
      </c>
      <c r="D2206" s="184">
        <v>6.01</v>
      </c>
    </row>
    <row r="2207" spans="1:4" x14ac:dyDescent="0.25">
      <c r="A2207">
        <v>936</v>
      </c>
      <c r="B2207" t="s">
        <v>2224</v>
      </c>
      <c r="C2207" t="s">
        <v>20</v>
      </c>
      <c r="D2207" s="184">
        <v>2.12</v>
      </c>
    </row>
    <row r="2208" spans="1:4" x14ac:dyDescent="0.25">
      <c r="A2208">
        <v>935</v>
      </c>
      <c r="B2208" t="s">
        <v>2225</v>
      </c>
      <c r="C2208" t="s">
        <v>20</v>
      </c>
      <c r="D2208" s="184">
        <v>1.61</v>
      </c>
    </row>
    <row r="2209" spans="1:4" x14ac:dyDescent="0.25">
      <c r="A2209">
        <v>44397</v>
      </c>
      <c r="B2209" t="s">
        <v>2226</v>
      </c>
      <c r="C2209" t="s">
        <v>20</v>
      </c>
      <c r="D2209" s="184">
        <v>1.52</v>
      </c>
    </row>
    <row r="2210" spans="1:4" x14ac:dyDescent="0.25">
      <c r="A2210">
        <v>406</v>
      </c>
      <c r="B2210" t="s">
        <v>2227</v>
      </c>
      <c r="C2210" t="s">
        <v>10</v>
      </c>
      <c r="D2210" s="184">
        <v>98.58</v>
      </c>
    </row>
    <row r="2211" spans="1:4" x14ac:dyDescent="0.25">
      <c r="A2211">
        <v>42529</v>
      </c>
      <c r="B2211" t="s">
        <v>2228</v>
      </c>
      <c r="C2211" t="s">
        <v>20</v>
      </c>
      <c r="D2211" s="184">
        <v>1.33</v>
      </c>
    </row>
    <row r="2212" spans="1:4" x14ac:dyDescent="0.25">
      <c r="A2212">
        <v>39634</v>
      </c>
      <c r="B2212" t="s">
        <v>2229</v>
      </c>
      <c r="C2212" t="s">
        <v>20</v>
      </c>
      <c r="D2212" s="184">
        <v>9.74</v>
      </c>
    </row>
    <row r="2213" spans="1:4" x14ac:dyDescent="0.25">
      <c r="A2213">
        <v>39701</v>
      </c>
      <c r="B2213" t="s">
        <v>2230</v>
      </c>
      <c r="C2213" t="s">
        <v>10</v>
      </c>
      <c r="D2213" s="184">
        <v>92.21</v>
      </c>
    </row>
    <row r="2214" spans="1:4" x14ac:dyDescent="0.25">
      <c r="A2214">
        <v>12815</v>
      </c>
      <c r="B2214" t="s">
        <v>2231</v>
      </c>
      <c r="C2214" t="s">
        <v>10</v>
      </c>
      <c r="D2214" s="184">
        <v>9.02</v>
      </c>
    </row>
    <row r="2215" spans="1:4" x14ac:dyDescent="0.25">
      <c r="A2215">
        <v>407</v>
      </c>
      <c r="B2215" t="s">
        <v>2232</v>
      </c>
      <c r="C2215" t="s">
        <v>71</v>
      </c>
      <c r="D2215" s="184">
        <v>64.89</v>
      </c>
    </row>
    <row r="2216" spans="1:4" x14ac:dyDescent="0.25">
      <c r="A2216">
        <v>39431</v>
      </c>
      <c r="B2216" t="s">
        <v>2233</v>
      </c>
      <c r="C2216" t="s">
        <v>20</v>
      </c>
      <c r="D2216" s="184">
        <v>0.33</v>
      </c>
    </row>
    <row r="2217" spans="1:4" x14ac:dyDescent="0.25">
      <c r="A2217">
        <v>39432</v>
      </c>
      <c r="B2217" t="s">
        <v>2234</v>
      </c>
      <c r="C2217" t="s">
        <v>20</v>
      </c>
      <c r="D2217" s="184">
        <v>2.97</v>
      </c>
    </row>
    <row r="2218" spans="1:4" x14ac:dyDescent="0.25">
      <c r="A2218">
        <v>20111</v>
      </c>
      <c r="B2218" t="s">
        <v>2235</v>
      </c>
      <c r="C2218" t="s">
        <v>10</v>
      </c>
      <c r="D2218" s="184">
        <v>10.45</v>
      </c>
    </row>
    <row r="2219" spans="1:4" x14ac:dyDescent="0.25">
      <c r="A2219">
        <v>21127</v>
      </c>
      <c r="B2219" t="s">
        <v>2236</v>
      </c>
      <c r="C2219" t="s">
        <v>10</v>
      </c>
      <c r="D2219" s="184">
        <v>3.95</v>
      </c>
    </row>
    <row r="2220" spans="1:4" x14ac:dyDescent="0.25">
      <c r="A2220">
        <v>404</v>
      </c>
      <c r="B2220" t="s">
        <v>2237</v>
      </c>
      <c r="C2220" t="s">
        <v>20</v>
      </c>
      <c r="D2220" s="184">
        <v>1.42</v>
      </c>
    </row>
    <row r="2221" spans="1:4" x14ac:dyDescent="0.25">
      <c r="A2221">
        <v>14151</v>
      </c>
      <c r="B2221" t="s">
        <v>2238</v>
      </c>
      <c r="C2221" t="s">
        <v>10</v>
      </c>
      <c r="D2221" s="184">
        <v>49.76</v>
      </c>
    </row>
    <row r="2222" spans="1:4" x14ac:dyDescent="0.25">
      <c r="A2222">
        <v>14153</v>
      </c>
      <c r="B2222" t="s">
        <v>2239</v>
      </c>
      <c r="C2222" t="s">
        <v>10</v>
      </c>
      <c r="D2222" s="184">
        <v>56.25</v>
      </c>
    </row>
    <row r="2223" spans="1:4" x14ac:dyDescent="0.25">
      <c r="A2223">
        <v>14152</v>
      </c>
      <c r="B2223" t="s">
        <v>2240</v>
      </c>
      <c r="C2223" t="s">
        <v>10</v>
      </c>
      <c r="D2223" s="184">
        <v>43.18</v>
      </c>
    </row>
    <row r="2224" spans="1:4" x14ac:dyDescent="0.25">
      <c r="A2224">
        <v>14154</v>
      </c>
      <c r="B2224" t="s">
        <v>2241</v>
      </c>
      <c r="C2224" t="s">
        <v>10</v>
      </c>
      <c r="D2224" s="184">
        <v>151.15</v>
      </c>
    </row>
    <row r="2225" spans="1:4" x14ac:dyDescent="0.25">
      <c r="A2225">
        <v>3146</v>
      </c>
      <c r="B2225" t="s">
        <v>2242</v>
      </c>
      <c r="C2225" t="s">
        <v>10</v>
      </c>
      <c r="D2225" s="184">
        <v>5</v>
      </c>
    </row>
    <row r="2226" spans="1:4" x14ac:dyDescent="0.25">
      <c r="A2226">
        <v>3143</v>
      </c>
      <c r="B2226" t="s">
        <v>2243</v>
      </c>
      <c r="C2226" t="s">
        <v>10</v>
      </c>
      <c r="D2226" s="184">
        <v>11.37</v>
      </c>
    </row>
    <row r="2227" spans="1:4" x14ac:dyDescent="0.25">
      <c r="A2227">
        <v>3148</v>
      </c>
      <c r="B2227" t="s">
        <v>2244</v>
      </c>
      <c r="C2227" t="s">
        <v>10</v>
      </c>
      <c r="D2227" s="184">
        <v>18.440000000000001</v>
      </c>
    </row>
    <row r="2228" spans="1:4" x14ac:dyDescent="0.25">
      <c r="A2228">
        <v>4310</v>
      </c>
      <c r="B2228" t="s">
        <v>2245</v>
      </c>
      <c r="C2228" t="s">
        <v>10</v>
      </c>
      <c r="D2228" s="184">
        <v>3.02</v>
      </c>
    </row>
    <row r="2229" spans="1:4" x14ac:dyDescent="0.25">
      <c r="A2229">
        <v>4311</v>
      </c>
      <c r="B2229" t="s">
        <v>2246</v>
      </c>
      <c r="C2229" t="s">
        <v>10</v>
      </c>
      <c r="D2229" s="184">
        <v>2.12</v>
      </c>
    </row>
    <row r="2230" spans="1:4" x14ac:dyDescent="0.25">
      <c r="A2230">
        <v>4312</v>
      </c>
      <c r="B2230" t="s">
        <v>2247</v>
      </c>
      <c r="C2230" t="s">
        <v>10</v>
      </c>
      <c r="D2230" s="184">
        <v>2.97</v>
      </c>
    </row>
    <row r="2231" spans="1:4" x14ac:dyDescent="0.25">
      <c r="A2231">
        <v>13261</v>
      </c>
      <c r="B2231" t="s">
        <v>2248</v>
      </c>
      <c r="C2231" t="s">
        <v>10</v>
      </c>
      <c r="D2231" s="184">
        <v>4.26</v>
      </c>
    </row>
    <row r="2232" spans="1:4" x14ac:dyDescent="0.25">
      <c r="A2232">
        <v>3255</v>
      </c>
      <c r="B2232" t="s">
        <v>2249</v>
      </c>
      <c r="C2232" t="s">
        <v>10</v>
      </c>
      <c r="D2232" s="184">
        <v>8.19</v>
      </c>
    </row>
    <row r="2233" spans="1:4" x14ac:dyDescent="0.25">
      <c r="A2233">
        <v>3254</v>
      </c>
      <c r="B2233" t="s">
        <v>2250</v>
      </c>
      <c r="C2233" t="s">
        <v>10</v>
      </c>
      <c r="D2233" s="184">
        <v>133.01</v>
      </c>
    </row>
    <row r="2234" spans="1:4" x14ac:dyDescent="0.25">
      <c r="A2234">
        <v>3259</v>
      </c>
      <c r="B2234" t="s">
        <v>2251</v>
      </c>
      <c r="C2234" t="s">
        <v>10</v>
      </c>
      <c r="D2234" s="184">
        <v>15.98</v>
      </c>
    </row>
    <row r="2235" spans="1:4" x14ac:dyDescent="0.25">
      <c r="A2235">
        <v>3258</v>
      </c>
      <c r="B2235" t="s">
        <v>2252</v>
      </c>
      <c r="C2235" t="s">
        <v>10</v>
      </c>
      <c r="D2235" s="184">
        <v>9.66</v>
      </c>
    </row>
    <row r="2236" spans="1:4" x14ac:dyDescent="0.25">
      <c r="A2236">
        <v>3251</v>
      </c>
      <c r="B2236" t="s">
        <v>2253</v>
      </c>
      <c r="C2236" t="s">
        <v>10</v>
      </c>
      <c r="D2236" s="184">
        <v>5.69</v>
      </c>
    </row>
    <row r="2237" spans="1:4" x14ac:dyDescent="0.25">
      <c r="A2237">
        <v>3256</v>
      </c>
      <c r="B2237" t="s">
        <v>2254</v>
      </c>
      <c r="C2237" t="s">
        <v>10</v>
      </c>
      <c r="D2237" s="184">
        <v>10.78</v>
      </c>
    </row>
    <row r="2238" spans="1:4" x14ac:dyDescent="0.25">
      <c r="A2238">
        <v>3261</v>
      </c>
      <c r="B2238" t="s">
        <v>2255</v>
      </c>
      <c r="C2238" t="s">
        <v>10</v>
      </c>
      <c r="D2238" s="184">
        <v>117.63</v>
      </c>
    </row>
    <row r="2239" spans="1:4" x14ac:dyDescent="0.25">
      <c r="A2239">
        <v>3260</v>
      </c>
      <c r="B2239" t="s">
        <v>2256</v>
      </c>
      <c r="C2239" t="s">
        <v>10</v>
      </c>
      <c r="D2239" s="184">
        <v>20.21</v>
      </c>
    </row>
    <row r="2240" spans="1:4" x14ac:dyDescent="0.25">
      <c r="A2240">
        <v>3272</v>
      </c>
      <c r="B2240" t="s">
        <v>2257</v>
      </c>
      <c r="C2240" t="s">
        <v>10</v>
      </c>
      <c r="D2240" s="184">
        <v>41.69</v>
      </c>
    </row>
    <row r="2241" spans="1:4" x14ac:dyDescent="0.25">
      <c r="A2241">
        <v>3265</v>
      </c>
      <c r="B2241" t="s">
        <v>2258</v>
      </c>
      <c r="C2241" t="s">
        <v>10</v>
      </c>
      <c r="D2241" s="184">
        <v>33.119999999999997</v>
      </c>
    </row>
    <row r="2242" spans="1:4" x14ac:dyDescent="0.25">
      <c r="A2242">
        <v>3262</v>
      </c>
      <c r="B2242" t="s">
        <v>2259</v>
      </c>
      <c r="C2242" t="s">
        <v>10</v>
      </c>
      <c r="D2242" s="184">
        <v>14.5</v>
      </c>
    </row>
    <row r="2243" spans="1:4" x14ac:dyDescent="0.25">
      <c r="A2243">
        <v>3264</v>
      </c>
      <c r="B2243" t="s">
        <v>2260</v>
      </c>
      <c r="C2243" t="s">
        <v>10</v>
      </c>
      <c r="D2243" s="184">
        <v>23.82</v>
      </c>
    </row>
    <row r="2244" spans="1:4" x14ac:dyDescent="0.25">
      <c r="A2244">
        <v>3267</v>
      </c>
      <c r="B2244" t="s">
        <v>2261</v>
      </c>
      <c r="C2244" t="s">
        <v>10</v>
      </c>
      <c r="D2244" s="184">
        <v>77.790000000000006</v>
      </c>
    </row>
    <row r="2245" spans="1:4" x14ac:dyDescent="0.25">
      <c r="A2245">
        <v>3266</v>
      </c>
      <c r="B2245" t="s">
        <v>2262</v>
      </c>
      <c r="C2245" t="s">
        <v>10</v>
      </c>
      <c r="D2245" s="184">
        <v>49.49</v>
      </c>
    </row>
    <row r="2246" spans="1:4" x14ac:dyDescent="0.25">
      <c r="A2246">
        <v>3263</v>
      </c>
      <c r="B2246" t="s">
        <v>2263</v>
      </c>
      <c r="C2246" t="s">
        <v>10</v>
      </c>
      <c r="D2246" s="184">
        <v>19.809999999999999</v>
      </c>
    </row>
    <row r="2247" spans="1:4" x14ac:dyDescent="0.25">
      <c r="A2247">
        <v>3268</v>
      </c>
      <c r="B2247" t="s">
        <v>2264</v>
      </c>
      <c r="C2247" t="s">
        <v>10</v>
      </c>
      <c r="D2247" s="184">
        <v>105.18</v>
      </c>
    </row>
    <row r="2248" spans="1:4" x14ac:dyDescent="0.25">
      <c r="A2248">
        <v>3271</v>
      </c>
      <c r="B2248" t="s">
        <v>2265</v>
      </c>
      <c r="C2248" t="s">
        <v>10</v>
      </c>
      <c r="D2248" s="184">
        <v>155.5</v>
      </c>
    </row>
    <row r="2249" spans="1:4" x14ac:dyDescent="0.25">
      <c r="A2249">
        <v>3270</v>
      </c>
      <c r="B2249" t="s">
        <v>2266</v>
      </c>
      <c r="C2249" t="s">
        <v>10</v>
      </c>
      <c r="D2249" s="184">
        <v>261.25</v>
      </c>
    </row>
    <row r="2250" spans="1:4" x14ac:dyDescent="0.25">
      <c r="A2250">
        <v>3275</v>
      </c>
      <c r="B2250" t="s">
        <v>2267</v>
      </c>
      <c r="C2250" t="s">
        <v>15</v>
      </c>
      <c r="D2250" s="184">
        <v>149.22999999999999</v>
      </c>
    </row>
    <row r="2251" spans="1:4" x14ac:dyDescent="0.25">
      <c r="A2251">
        <v>39512</v>
      </c>
      <c r="B2251" t="s">
        <v>2268</v>
      </c>
      <c r="C2251" t="s">
        <v>15</v>
      </c>
      <c r="D2251" s="184">
        <v>135.82</v>
      </c>
    </row>
    <row r="2252" spans="1:4" x14ac:dyDescent="0.25">
      <c r="A2252">
        <v>39511</v>
      </c>
      <c r="B2252" t="s">
        <v>2269</v>
      </c>
      <c r="C2252" t="s">
        <v>15</v>
      </c>
      <c r="D2252" s="184">
        <v>148.13999999999999</v>
      </c>
    </row>
    <row r="2253" spans="1:4" x14ac:dyDescent="0.25">
      <c r="A2253">
        <v>39513</v>
      </c>
      <c r="B2253" t="s">
        <v>2270</v>
      </c>
      <c r="C2253" t="s">
        <v>15</v>
      </c>
      <c r="D2253" s="184">
        <v>158.9</v>
      </c>
    </row>
    <row r="2254" spans="1:4" x14ac:dyDescent="0.25">
      <c r="A2254">
        <v>3286</v>
      </c>
      <c r="B2254" t="s">
        <v>2271</v>
      </c>
      <c r="C2254" t="s">
        <v>15</v>
      </c>
      <c r="D2254" s="184">
        <v>79.27</v>
      </c>
    </row>
    <row r="2255" spans="1:4" x14ac:dyDescent="0.25">
      <c r="A2255">
        <v>3287</v>
      </c>
      <c r="B2255" t="s">
        <v>2272</v>
      </c>
      <c r="C2255" t="s">
        <v>15</v>
      </c>
      <c r="D2255" s="184">
        <v>119.8</v>
      </c>
    </row>
    <row r="2256" spans="1:4" x14ac:dyDescent="0.25">
      <c r="A2256">
        <v>3283</v>
      </c>
      <c r="B2256" t="s">
        <v>2273</v>
      </c>
      <c r="C2256" t="s">
        <v>15</v>
      </c>
      <c r="D2256" s="184">
        <v>25.16</v>
      </c>
    </row>
    <row r="2257" spans="1:4" x14ac:dyDescent="0.25">
      <c r="A2257">
        <v>11587</v>
      </c>
      <c r="B2257" t="s">
        <v>2274</v>
      </c>
      <c r="C2257" t="s">
        <v>15</v>
      </c>
      <c r="D2257" s="184">
        <v>102.33</v>
      </c>
    </row>
    <row r="2258" spans="1:4" x14ac:dyDescent="0.25">
      <c r="A2258">
        <v>36225</v>
      </c>
      <c r="B2258" t="s">
        <v>2275</v>
      </c>
      <c r="C2258" t="s">
        <v>15</v>
      </c>
      <c r="D2258" s="184">
        <v>41.57</v>
      </c>
    </row>
    <row r="2259" spans="1:4" x14ac:dyDescent="0.25">
      <c r="A2259">
        <v>36230</v>
      </c>
      <c r="B2259" t="s">
        <v>2276</v>
      </c>
      <c r="C2259" t="s">
        <v>15</v>
      </c>
      <c r="D2259" s="184">
        <v>30.54</v>
      </c>
    </row>
    <row r="2260" spans="1:4" x14ac:dyDescent="0.25">
      <c r="A2260">
        <v>36238</v>
      </c>
      <c r="B2260" t="s">
        <v>2277</v>
      </c>
      <c r="C2260" t="s">
        <v>15</v>
      </c>
      <c r="D2260" s="184">
        <v>29.84</v>
      </c>
    </row>
    <row r="2261" spans="1:4" x14ac:dyDescent="0.25">
      <c r="A2261">
        <v>39363</v>
      </c>
      <c r="B2261" t="s">
        <v>2278</v>
      </c>
      <c r="C2261" t="s">
        <v>10</v>
      </c>
      <c r="D2261" s="66">
        <v>4730.76</v>
      </c>
    </row>
    <row r="2262" spans="1:4" x14ac:dyDescent="0.25">
      <c r="A2262">
        <v>39361</v>
      </c>
      <c r="B2262" t="s">
        <v>2279</v>
      </c>
      <c r="C2262" t="s">
        <v>10</v>
      </c>
      <c r="D2262" s="66">
        <v>1216.48</v>
      </c>
    </row>
    <row r="2263" spans="1:4" x14ac:dyDescent="0.25">
      <c r="A2263">
        <v>39362</v>
      </c>
      <c r="B2263" t="s">
        <v>2280</v>
      </c>
      <c r="C2263" t="s">
        <v>10</v>
      </c>
      <c r="D2263" s="66">
        <v>3743.42</v>
      </c>
    </row>
    <row r="2264" spans="1:4" x14ac:dyDescent="0.25">
      <c r="A2264">
        <v>39364</v>
      </c>
      <c r="B2264" t="s">
        <v>2281</v>
      </c>
      <c r="C2264" t="s">
        <v>10</v>
      </c>
      <c r="D2264" s="66">
        <v>10813.17</v>
      </c>
    </row>
    <row r="2265" spans="1:4" x14ac:dyDescent="0.25">
      <c r="A2265">
        <v>14576</v>
      </c>
      <c r="B2265" t="s">
        <v>2282</v>
      </c>
      <c r="C2265" t="s">
        <v>10</v>
      </c>
      <c r="D2265" s="66">
        <v>6140142.5800000001</v>
      </c>
    </row>
    <row r="2266" spans="1:4" x14ac:dyDescent="0.25">
      <c r="A2266">
        <v>13877</v>
      </c>
      <c r="B2266" t="s">
        <v>2283</v>
      </c>
      <c r="C2266" t="s">
        <v>10</v>
      </c>
      <c r="D2266" s="66">
        <v>2628503.46</v>
      </c>
    </row>
    <row r="2267" spans="1:4" x14ac:dyDescent="0.25">
      <c r="A2267">
        <v>7307</v>
      </c>
      <c r="B2267" t="s">
        <v>2284</v>
      </c>
      <c r="C2267" t="s">
        <v>73</v>
      </c>
      <c r="D2267" s="184">
        <v>31.43</v>
      </c>
    </row>
    <row r="2268" spans="1:4" x14ac:dyDescent="0.25">
      <c r="A2268">
        <v>38122</v>
      </c>
      <c r="B2268" t="s">
        <v>2285</v>
      </c>
      <c r="C2268" t="s">
        <v>73</v>
      </c>
      <c r="D2268" s="184">
        <v>7.94</v>
      </c>
    </row>
    <row r="2269" spans="1:4" x14ac:dyDescent="0.25">
      <c r="A2269">
        <v>43653</v>
      </c>
      <c r="B2269" t="s">
        <v>2286</v>
      </c>
      <c r="C2269" t="s">
        <v>73</v>
      </c>
      <c r="D2269" s="184">
        <v>32.76</v>
      </c>
    </row>
    <row r="2270" spans="1:4" x14ac:dyDescent="0.25">
      <c r="A2270">
        <v>38633</v>
      </c>
      <c r="B2270" t="s">
        <v>2287</v>
      </c>
      <c r="C2270" t="s">
        <v>10</v>
      </c>
      <c r="D2270" s="184">
        <v>20.52</v>
      </c>
    </row>
    <row r="2271" spans="1:4" x14ac:dyDescent="0.25">
      <c r="A2271">
        <v>12344</v>
      </c>
      <c r="B2271" t="s">
        <v>2288</v>
      </c>
      <c r="C2271" t="s">
        <v>10</v>
      </c>
      <c r="D2271" s="184">
        <v>5.72</v>
      </c>
    </row>
    <row r="2272" spans="1:4" x14ac:dyDescent="0.25">
      <c r="A2272">
        <v>12343</v>
      </c>
      <c r="B2272" t="s">
        <v>2289</v>
      </c>
      <c r="C2272" t="s">
        <v>10</v>
      </c>
      <c r="D2272" s="184">
        <v>8.8800000000000008</v>
      </c>
    </row>
    <row r="2273" spans="1:4" x14ac:dyDescent="0.25">
      <c r="A2273">
        <v>3295</v>
      </c>
      <c r="B2273" t="s">
        <v>2290</v>
      </c>
      <c r="C2273" t="s">
        <v>10</v>
      </c>
      <c r="D2273" s="184">
        <v>31</v>
      </c>
    </row>
    <row r="2274" spans="1:4" x14ac:dyDescent="0.25">
      <c r="A2274">
        <v>3302</v>
      </c>
      <c r="B2274" t="s">
        <v>2291</v>
      </c>
      <c r="C2274" t="s">
        <v>10</v>
      </c>
      <c r="D2274" s="184">
        <v>32.409999999999997</v>
      </c>
    </row>
    <row r="2275" spans="1:4" x14ac:dyDescent="0.25">
      <c r="A2275">
        <v>3297</v>
      </c>
      <c r="B2275" t="s">
        <v>2292</v>
      </c>
      <c r="C2275" t="s">
        <v>10</v>
      </c>
      <c r="D2275" s="184">
        <v>34.6</v>
      </c>
    </row>
    <row r="2276" spans="1:4" x14ac:dyDescent="0.25">
      <c r="A2276">
        <v>3294</v>
      </c>
      <c r="B2276" t="s">
        <v>2293</v>
      </c>
      <c r="C2276" t="s">
        <v>10</v>
      </c>
      <c r="D2276" s="184">
        <v>35.130000000000003</v>
      </c>
    </row>
    <row r="2277" spans="1:4" x14ac:dyDescent="0.25">
      <c r="A2277">
        <v>3292</v>
      </c>
      <c r="B2277" t="s">
        <v>2294</v>
      </c>
      <c r="C2277" t="s">
        <v>10</v>
      </c>
      <c r="D2277" s="184">
        <v>33</v>
      </c>
    </row>
    <row r="2278" spans="1:4" x14ac:dyDescent="0.25">
      <c r="A2278">
        <v>3298</v>
      </c>
      <c r="B2278" t="s">
        <v>2295</v>
      </c>
      <c r="C2278" t="s">
        <v>10</v>
      </c>
      <c r="D2278" s="184">
        <v>77.34</v>
      </c>
    </row>
    <row r="2279" spans="1:4" x14ac:dyDescent="0.25">
      <c r="A2279">
        <v>11596</v>
      </c>
      <c r="B2279" t="s">
        <v>2296</v>
      </c>
      <c r="C2279" t="s">
        <v>10</v>
      </c>
      <c r="D2279" s="184">
        <v>470.66</v>
      </c>
    </row>
    <row r="2280" spans="1:4" x14ac:dyDescent="0.25">
      <c r="A2280">
        <v>34802</v>
      </c>
      <c r="B2280" t="s">
        <v>2297</v>
      </c>
      <c r="C2280" t="s">
        <v>10</v>
      </c>
      <c r="D2280" s="66">
        <v>1292.58</v>
      </c>
    </row>
    <row r="2281" spans="1:4" x14ac:dyDescent="0.25">
      <c r="A2281">
        <v>11588</v>
      </c>
      <c r="B2281" t="s">
        <v>2298</v>
      </c>
      <c r="C2281" t="s">
        <v>10</v>
      </c>
      <c r="D2281" s="66">
        <v>1394.49</v>
      </c>
    </row>
    <row r="2282" spans="1:4" x14ac:dyDescent="0.25">
      <c r="A2282">
        <v>34383</v>
      </c>
      <c r="B2282" t="s">
        <v>2299</v>
      </c>
      <c r="C2282" t="s">
        <v>10</v>
      </c>
      <c r="D2282" s="66">
        <v>1534.04</v>
      </c>
    </row>
    <row r="2283" spans="1:4" x14ac:dyDescent="0.25">
      <c r="A2283">
        <v>40451</v>
      </c>
      <c r="B2283" t="s">
        <v>2300</v>
      </c>
      <c r="C2283" t="s">
        <v>15</v>
      </c>
      <c r="D2283" s="184">
        <v>124</v>
      </c>
    </row>
    <row r="2284" spans="1:4" x14ac:dyDescent="0.25">
      <c r="A2284">
        <v>40453</v>
      </c>
      <c r="B2284" t="s">
        <v>2301</v>
      </c>
      <c r="C2284" t="s">
        <v>15</v>
      </c>
      <c r="D2284" s="184">
        <v>134.16999999999999</v>
      </c>
    </row>
    <row r="2285" spans="1:4" x14ac:dyDescent="0.25">
      <c r="A2285">
        <v>40452</v>
      </c>
      <c r="B2285" t="s">
        <v>2302</v>
      </c>
      <c r="C2285" t="s">
        <v>15</v>
      </c>
      <c r="D2285" s="184">
        <v>147.16</v>
      </c>
    </row>
    <row r="2286" spans="1:4" x14ac:dyDescent="0.25">
      <c r="A2286">
        <v>11594</v>
      </c>
      <c r="B2286" t="s">
        <v>2303</v>
      </c>
      <c r="C2286" t="s">
        <v>10</v>
      </c>
      <c r="D2286" s="184">
        <v>444.46</v>
      </c>
    </row>
    <row r="2287" spans="1:4" x14ac:dyDescent="0.25">
      <c r="A2287">
        <v>3311</v>
      </c>
      <c r="B2287" t="s">
        <v>2304</v>
      </c>
      <c r="C2287" t="s">
        <v>183</v>
      </c>
      <c r="D2287" s="184">
        <v>444.46</v>
      </c>
    </row>
    <row r="2288" spans="1:4" x14ac:dyDescent="0.25">
      <c r="A2288">
        <v>11599</v>
      </c>
      <c r="B2288" t="s">
        <v>2305</v>
      </c>
      <c r="C2288" t="s">
        <v>10</v>
      </c>
      <c r="D2288" s="184">
        <v>591.08000000000004</v>
      </c>
    </row>
    <row r="2289" spans="1:4" x14ac:dyDescent="0.25">
      <c r="A2289">
        <v>11593</v>
      </c>
      <c r="B2289" t="s">
        <v>2306</v>
      </c>
      <c r="C2289" t="s">
        <v>10</v>
      </c>
      <c r="D2289" s="184">
        <v>828.66</v>
      </c>
    </row>
    <row r="2290" spans="1:4" x14ac:dyDescent="0.25">
      <c r="A2290">
        <v>3314</v>
      </c>
      <c r="B2290" t="s">
        <v>2307</v>
      </c>
      <c r="C2290" t="s">
        <v>183</v>
      </c>
      <c r="D2290" s="184">
        <v>592.66</v>
      </c>
    </row>
    <row r="2291" spans="1:4" x14ac:dyDescent="0.25">
      <c r="A2291">
        <v>11597</v>
      </c>
      <c r="B2291" t="s">
        <v>2308</v>
      </c>
      <c r="C2291" t="s">
        <v>10</v>
      </c>
      <c r="D2291" s="184">
        <v>689.19</v>
      </c>
    </row>
    <row r="2292" spans="1:4" x14ac:dyDescent="0.25">
      <c r="A2292">
        <v>3309</v>
      </c>
      <c r="B2292" t="s">
        <v>2309</v>
      </c>
      <c r="C2292" t="s">
        <v>183</v>
      </c>
      <c r="D2292" s="184">
        <v>470.66</v>
      </c>
    </row>
    <row r="2293" spans="1:4" x14ac:dyDescent="0.25">
      <c r="A2293">
        <v>34612</v>
      </c>
      <c r="B2293" t="s">
        <v>2310</v>
      </c>
      <c r="C2293" t="s">
        <v>10</v>
      </c>
      <c r="D2293" s="184">
        <v>852.41</v>
      </c>
    </row>
    <row r="2294" spans="1:4" x14ac:dyDescent="0.25">
      <c r="A2294">
        <v>34635</v>
      </c>
      <c r="B2294" t="s">
        <v>2311</v>
      </c>
      <c r="C2294" t="s">
        <v>10</v>
      </c>
      <c r="D2294" s="66">
        <v>1096.1600000000001</v>
      </c>
    </row>
    <row r="2295" spans="1:4" x14ac:dyDescent="0.25">
      <c r="A2295">
        <v>34633</v>
      </c>
      <c r="B2295" t="s">
        <v>2312</v>
      </c>
      <c r="C2295" t="s">
        <v>10</v>
      </c>
      <c r="D2295" s="66">
        <v>1208.26</v>
      </c>
    </row>
    <row r="2296" spans="1:4" x14ac:dyDescent="0.25">
      <c r="A2296">
        <v>40440</v>
      </c>
      <c r="B2296" t="s">
        <v>2313</v>
      </c>
      <c r="C2296" t="s">
        <v>183</v>
      </c>
      <c r="D2296" s="184">
        <v>617.32000000000005</v>
      </c>
    </row>
    <row r="2297" spans="1:4" x14ac:dyDescent="0.25">
      <c r="A2297">
        <v>40441</v>
      </c>
      <c r="B2297" t="s">
        <v>2314</v>
      </c>
      <c r="C2297" t="s">
        <v>183</v>
      </c>
      <c r="D2297" s="184">
        <v>394.12</v>
      </c>
    </row>
    <row r="2298" spans="1:4" x14ac:dyDescent="0.25">
      <c r="A2298">
        <v>40449</v>
      </c>
      <c r="B2298" t="s">
        <v>2315</v>
      </c>
      <c r="C2298" t="s">
        <v>183</v>
      </c>
      <c r="D2298" s="184">
        <v>331.33</v>
      </c>
    </row>
    <row r="2299" spans="1:4" x14ac:dyDescent="0.25">
      <c r="A2299">
        <v>34800</v>
      </c>
      <c r="B2299" t="s">
        <v>2316</v>
      </c>
      <c r="C2299" t="s">
        <v>183</v>
      </c>
      <c r="D2299" s="184">
        <v>414.33</v>
      </c>
    </row>
    <row r="2300" spans="1:4" x14ac:dyDescent="0.25">
      <c r="A2300">
        <v>11592</v>
      </c>
      <c r="B2300" t="s">
        <v>2317</v>
      </c>
      <c r="C2300" t="s">
        <v>10</v>
      </c>
      <c r="D2300" s="184">
        <v>592.66</v>
      </c>
    </row>
    <row r="2301" spans="1:4" x14ac:dyDescent="0.25">
      <c r="A2301">
        <v>40438</v>
      </c>
      <c r="B2301" t="s">
        <v>2318</v>
      </c>
      <c r="C2301" t="s">
        <v>183</v>
      </c>
      <c r="D2301" s="184">
        <v>276.02999999999997</v>
      </c>
    </row>
    <row r="2302" spans="1:4" x14ac:dyDescent="0.25">
      <c r="A2302">
        <v>40436</v>
      </c>
      <c r="B2302" t="s">
        <v>2319</v>
      </c>
      <c r="C2302" t="s">
        <v>183</v>
      </c>
      <c r="D2302" s="184">
        <v>344.19</v>
      </c>
    </row>
    <row r="2303" spans="1:4" x14ac:dyDescent="0.25">
      <c r="A2303">
        <v>4315</v>
      </c>
      <c r="B2303" t="s">
        <v>2320</v>
      </c>
      <c r="C2303" t="s">
        <v>10</v>
      </c>
      <c r="D2303" s="184">
        <v>2.19</v>
      </c>
    </row>
    <row r="2304" spans="1:4" x14ac:dyDescent="0.25">
      <c r="A2304">
        <v>402</v>
      </c>
      <c r="B2304" t="s">
        <v>2321</v>
      </c>
      <c r="C2304" t="s">
        <v>10</v>
      </c>
      <c r="D2304" s="184">
        <v>16.149999999999999</v>
      </c>
    </row>
    <row r="2305" spans="1:4" x14ac:dyDescent="0.25">
      <c r="A2305">
        <v>4226</v>
      </c>
      <c r="B2305" t="s">
        <v>2322</v>
      </c>
      <c r="C2305" t="s">
        <v>71</v>
      </c>
      <c r="D2305" s="184">
        <v>9.51</v>
      </c>
    </row>
    <row r="2306" spans="1:4" x14ac:dyDescent="0.25">
      <c r="A2306">
        <v>4222</v>
      </c>
      <c r="B2306" t="s">
        <v>2323</v>
      </c>
      <c r="C2306" t="s">
        <v>73</v>
      </c>
      <c r="D2306" s="184">
        <v>6.42</v>
      </c>
    </row>
    <row r="2307" spans="1:4" x14ac:dyDescent="0.25">
      <c r="A2307">
        <v>34804</v>
      </c>
      <c r="B2307" t="s">
        <v>2324</v>
      </c>
      <c r="C2307" t="s">
        <v>15</v>
      </c>
      <c r="D2307" s="184">
        <v>50.03</v>
      </c>
    </row>
    <row r="2308" spans="1:4" x14ac:dyDescent="0.25">
      <c r="A2308">
        <v>4013</v>
      </c>
      <c r="B2308" t="s">
        <v>2325</v>
      </c>
      <c r="C2308" t="s">
        <v>15</v>
      </c>
      <c r="D2308" s="184">
        <v>6.5</v>
      </c>
    </row>
    <row r="2309" spans="1:4" x14ac:dyDescent="0.25">
      <c r="A2309">
        <v>4011</v>
      </c>
      <c r="B2309" t="s">
        <v>2326</v>
      </c>
      <c r="C2309" t="s">
        <v>15</v>
      </c>
      <c r="D2309" s="184">
        <v>7.26</v>
      </c>
    </row>
    <row r="2310" spans="1:4" x14ac:dyDescent="0.25">
      <c r="A2310">
        <v>4021</v>
      </c>
      <c r="B2310" t="s">
        <v>2327</v>
      </c>
      <c r="C2310" t="s">
        <v>15</v>
      </c>
      <c r="D2310" s="184">
        <v>9.06</v>
      </c>
    </row>
    <row r="2311" spans="1:4" x14ac:dyDescent="0.25">
      <c r="A2311">
        <v>4019</v>
      </c>
      <c r="B2311" t="s">
        <v>2328</v>
      </c>
      <c r="C2311" t="s">
        <v>15</v>
      </c>
      <c r="D2311" s="184">
        <v>10.87</v>
      </c>
    </row>
    <row r="2312" spans="1:4" x14ac:dyDescent="0.25">
      <c r="A2312">
        <v>4012</v>
      </c>
      <c r="B2312" t="s">
        <v>2329</v>
      </c>
      <c r="C2312" t="s">
        <v>15</v>
      </c>
      <c r="D2312" s="184">
        <v>14.57</v>
      </c>
    </row>
    <row r="2313" spans="1:4" x14ac:dyDescent="0.25">
      <c r="A2313">
        <v>4020</v>
      </c>
      <c r="B2313" t="s">
        <v>2330</v>
      </c>
      <c r="C2313" t="s">
        <v>15</v>
      </c>
      <c r="D2313" s="184">
        <v>18.25</v>
      </c>
    </row>
    <row r="2314" spans="1:4" x14ac:dyDescent="0.25">
      <c r="A2314">
        <v>4018</v>
      </c>
      <c r="B2314" t="s">
        <v>2331</v>
      </c>
      <c r="C2314" t="s">
        <v>15</v>
      </c>
      <c r="D2314" s="184">
        <v>21.86</v>
      </c>
    </row>
    <row r="2315" spans="1:4" x14ac:dyDescent="0.25">
      <c r="A2315">
        <v>36498</v>
      </c>
      <c r="B2315" t="s">
        <v>2332</v>
      </c>
      <c r="C2315" t="s">
        <v>10</v>
      </c>
      <c r="D2315" s="66">
        <v>6676.55</v>
      </c>
    </row>
    <row r="2316" spans="1:4" x14ac:dyDescent="0.25">
      <c r="A2316">
        <v>12872</v>
      </c>
      <c r="B2316" t="s">
        <v>2333</v>
      </c>
      <c r="C2316" t="s">
        <v>185</v>
      </c>
      <c r="D2316" s="184">
        <v>15.22</v>
      </c>
    </row>
    <row r="2317" spans="1:4" x14ac:dyDescent="0.25">
      <c r="A2317">
        <v>41075</v>
      </c>
      <c r="B2317" t="s">
        <v>2334</v>
      </c>
      <c r="C2317" t="s">
        <v>187</v>
      </c>
      <c r="D2317" s="66">
        <v>2690.62</v>
      </c>
    </row>
    <row r="2318" spans="1:4" x14ac:dyDescent="0.25">
      <c r="A2318">
        <v>44324</v>
      </c>
      <c r="B2318" t="s">
        <v>2335</v>
      </c>
      <c r="C2318" t="s">
        <v>71</v>
      </c>
      <c r="D2318" s="184">
        <v>2.94</v>
      </c>
    </row>
    <row r="2319" spans="1:4" x14ac:dyDescent="0.25">
      <c r="A2319">
        <v>3315</v>
      </c>
      <c r="B2319" t="s">
        <v>2336</v>
      </c>
      <c r="C2319" t="s">
        <v>71</v>
      </c>
      <c r="D2319" s="184">
        <v>0.85</v>
      </c>
    </row>
    <row r="2320" spans="1:4" x14ac:dyDescent="0.25">
      <c r="A2320">
        <v>36870</v>
      </c>
      <c r="B2320" t="s">
        <v>2337</v>
      </c>
      <c r="C2320" t="s">
        <v>71</v>
      </c>
      <c r="D2320" s="184">
        <v>0.66</v>
      </c>
    </row>
    <row r="2321" spans="1:4" x14ac:dyDescent="0.25">
      <c r="A2321">
        <v>5092</v>
      </c>
      <c r="B2321" t="s">
        <v>2338</v>
      </c>
      <c r="C2321" t="s">
        <v>463</v>
      </c>
      <c r="D2321" s="184">
        <v>18.850000000000001</v>
      </c>
    </row>
    <row r="2322" spans="1:4" x14ac:dyDescent="0.25">
      <c r="A2322">
        <v>11462</v>
      </c>
      <c r="B2322" t="s">
        <v>2339</v>
      </c>
      <c r="C2322" t="s">
        <v>463</v>
      </c>
      <c r="D2322" s="184">
        <v>19.28</v>
      </c>
    </row>
    <row r="2323" spans="1:4" x14ac:dyDescent="0.25">
      <c r="A2323">
        <v>36529</v>
      </c>
      <c r="B2323" t="s">
        <v>2340</v>
      </c>
      <c r="C2323" t="s">
        <v>10</v>
      </c>
      <c r="D2323" s="66">
        <v>78443.87</v>
      </c>
    </row>
    <row r="2324" spans="1:4" x14ac:dyDescent="0.25">
      <c r="A2324">
        <v>3318</v>
      </c>
      <c r="B2324" t="s">
        <v>2341</v>
      </c>
      <c r="C2324" t="s">
        <v>10</v>
      </c>
      <c r="D2324" s="66">
        <v>61500</v>
      </c>
    </row>
    <row r="2325" spans="1:4" x14ac:dyDescent="0.25">
      <c r="A2325">
        <v>3324</v>
      </c>
      <c r="B2325" t="s">
        <v>2342</v>
      </c>
      <c r="C2325" t="s">
        <v>15</v>
      </c>
      <c r="D2325" s="184">
        <v>10.71</v>
      </c>
    </row>
    <row r="2326" spans="1:4" x14ac:dyDescent="0.25">
      <c r="A2326">
        <v>3322</v>
      </c>
      <c r="B2326" t="s">
        <v>2343</v>
      </c>
      <c r="C2326" t="s">
        <v>15</v>
      </c>
      <c r="D2326" s="184">
        <v>15</v>
      </c>
    </row>
    <row r="2327" spans="1:4" x14ac:dyDescent="0.25">
      <c r="A2327">
        <v>5076</v>
      </c>
      <c r="B2327" t="s">
        <v>2344</v>
      </c>
      <c r="C2327" t="s">
        <v>71</v>
      </c>
      <c r="D2327" s="184">
        <v>24</v>
      </c>
    </row>
    <row r="2328" spans="1:4" x14ac:dyDescent="0.25">
      <c r="A2328">
        <v>5077</v>
      </c>
      <c r="B2328" t="s">
        <v>2345</v>
      </c>
      <c r="C2328" t="s">
        <v>71</v>
      </c>
      <c r="D2328" s="184">
        <v>26.53</v>
      </c>
    </row>
    <row r="2329" spans="1:4" x14ac:dyDescent="0.25">
      <c r="A2329">
        <v>11837</v>
      </c>
      <c r="B2329" t="s">
        <v>2346</v>
      </c>
      <c r="C2329" t="s">
        <v>10</v>
      </c>
      <c r="D2329" s="184">
        <v>52.61</v>
      </c>
    </row>
    <row r="2330" spans="1:4" x14ac:dyDescent="0.25">
      <c r="A2330">
        <v>38055</v>
      </c>
      <c r="B2330" t="s">
        <v>2347</v>
      </c>
      <c r="C2330" t="s">
        <v>10</v>
      </c>
      <c r="D2330" s="184">
        <v>4.7699999999999996</v>
      </c>
    </row>
    <row r="2331" spans="1:4" x14ac:dyDescent="0.25">
      <c r="A2331">
        <v>415</v>
      </c>
      <c r="B2331" t="s">
        <v>2348</v>
      </c>
      <c r="C2331" t="s">
        <v>10</v>
      </c>
      <c r="D2331" s="184">
        <v>21.57</v>
      </c>
    </row>
    <row r="2332" spans="1:4" x14ac:dyDescent="0.25">
      <c r="A2332">
        <v>416</v>
      </c>
      <c r="B2332" t="s">
        <v>2349</v>
      </c>
      <c r="C2332" t="s">
        <v>10</v>
      </c>
      <c r="D2332" s="184">
        <v>7.9</v>
      </c>
    </row>
    <row r="2333" spans="1:4" x14ac:dyDescent="0.25">
      <c r="A2333">
        <v>425</v>
      </c>
      <c r="B2333" t="s">
        <v>2350</v>
      </c>
      <c r="C2333" t="s">
        <v>10</v>
      </c>
      <c r="D2333" s="184">
        <v>4.8899999999999997</v>
      </c>
    </row>
    <row r="2334" spans="1:4" x14ac:dyDescent="0.25">
      <c r="A2334">
        <v>426</v>
      </c>
      <c r="B2334" t="s">
        <v>2351</v>
      </c>
      <c r="C2334" t="s">
        <v>10</v>
      </c>
      <c r="D2334" s="184">
        <v>26.96</v>
      </c>
    </row>
    <row r="2335" spans="1:4" x14ac:dyDescent="0.25">
      <c r="A2335">
        <v>38056</v>
      </c>
      <c r="B2335" t="s">
        <v>2352</v>
      </c>
      <c r="C2335" t="s">
        <v>10</v>
      </c>
      <c r="D2335" s="184">
        <v>26.33</v>
      </c>
    </row>
    <row r="2336" spans="1:4" x14ac:dyDescent="0.25">
      <c r="A2336">
        <v>1564</v>
      </c>
      <c r="B2336" t="s">
        <v>2353</v>
      </c>
      <c r="C2336" t="s">
        <v>10</v>
      </c>
      <c r="D2336" s="184">
        <v>10.050000000000001</v>
      </c>
    </row>
    <row r="2337" spans="1:4" x14ac:dyDescent="0.25">
      <c r="A2337">
        <v>11032</v>
      </c>
      <c r="B2337" t="s">
        <v>2354</v>
      </c>
      <c r="C2337" t="s">
        <v>10</v>
      </c>
      <c r="D2337" s="184">
        <v>12.33</v>
      </c>
    </row>
    <row r="2338" spans="1:4" x14ac:dyDescent="0.25">
      <c r="A2338">
        <v>36786</v>
      </c>
      <c r="B2338" t="s">
        <v>2355</v>
      </c>
      <c r="C2338" t="s">
        <v>2356</v>
      </c>
      <c r="D2338" s="184">
        <v>150.85</v>
      </c>
    </row>
    <row r="2339" spans="1:4" x14ac:dyDescent="0.25">
      <c r="A2339">
        <v>36785</v>
      </c>
      <c r="B2339" t="s">
        <v>2357</v>
      </c>
      <c r="C2339" t="s">
        <v>2356</v>
      </c>
      <c r="D2339" s="184">
        <v>131.08000000000001</v>
      </c>
    </row>
    <row r="2340" spans="1:4" x14ac:dyDescent="0.25">
      <c r="A2340">
        <v>36782</v>
      </c>
      <c r="B2340" t="s">
        <v>2358</v>
      </c>
      <c r="C2340" t="s">
        <v>2356</v>
      </c>
      <c r="D2340" s="184">
        <v>156.47</v>
      </c>
    </row>
    <row r="2341" spans="1:4" x14ac:dyDescent="0.25">
      <c r="A2341">
        <v>44481</v>
      </c>
      <c r="B2341" t="s">
        <v>2359</v>
      </c>
      <c r="C2341" t="s">
        <v>2356</v>
      </c>
      <c r="D2341" s="184">
        <v>176.25</v>
      </c>
    </row>
    <row r="2342" spans="1:4" x14ac:dyDescent="0.25">
      <c r="A2342">
        <v>4824</v>
      </c>
      <c r="B2342" t="s">
        <v>2360</v>
      </c>
      <c r="C2342" t="s">
        <v>71</v>
      </c>
      <c r="D2342" s="184">
        <v>0.54</v>
      </c>
    </row>
    <row r="2343" spans="1:4" x14ac:dyDescent="0.25">
      <c r="A2343">
        <v>11795</v>
      </c>
      <c r="B2343" t="s">
        <v>2361</v>
      </c>
      <c r="C2343" t="s">
        <v>15</v>
      </c>
      <c r="D2343" s="184">
        <v>562.26</v>
      </c>
    </row>
    <row r="2344" spans="1:4" x14ac:dyDescent="0.25">
      <c r="A2344">
        <v>134</v>
      </c>
      <c r="B2344" t="s">
        <v>2362</v>
      </c>
      <c r="C2344" t="s">
        <v>71</v>
      </c>
      <c r="D2344" s="184">
        <v>1.28</v>
      </c>
    </row>
    <row r="2345" spans="1:4" x14ac:dyDescent="0.25">
      <c r="A2345">
        <v>4229</v>
      </c>
      <c r="B2345" t="s">
        <v>2363</v>
      </c>
      <c r="C2345" t="s">
        <v>71</v>
      </c>
      <c r="D2345" s="184">
        <v>35.89</v>
      </c>
    </row>
    <row r="2346" spans="1:4" x14ac:dyDescent="0.25">
      <c r="A2346">
        <v>11731</v>
      </c>
      <c r="B2346" t="s">
        <v>2364</v>
      </c>
      <c r="C2346" t="s">
        <v>10</v>
      </c>
      <c r="D2346" s="184">
        <v>10.25</v>
      </c>
    </row>
    <row r="2347" spans="1:4" x14ac:dyDescent="0.25">
      <c r="A2347">
        <v>11732</v>
      </c>
      <c r="B2347" t="s">
        <v>2365</v>
      </c>
      <c r="C2347" t="s">
        <v>10</v>
      </c>
      <c r="D2347" s="184">
        <v>26.87</v>
      </c>
    </row>
    <row r="2348" spans="1:4" x14ac:dyDescent="0.25">
      <c r="A2348">
        <v>11244</v>
      </c>
      <c r="B2348" t="s">
        <v>2366</v>
      </c>
      <c r="C2348" t="s">
        <v>10</v>
      </c>
      <c r="D2348" s="184">
        <v>292.55</v>
      </c>
    </row>
    <row r="2349" spans="1:4" x14ac:dyDescent="0.25">
      <c r="A2349">
        <v>11245</v>
      </c>
      <c r="B2349" t="s">
        <v>2367</v>
      </c>
      <c r="C2349" t="s">
        <v>10</v>
      </c>
      <c r="D2349" s="184">
        <v>404.65</v>
      </c>
    </row>
    <row r="2350" spans="1:4" x14ac:dyDescent="0.25">
      <c r="A2350">
        <v>11235</v>
      </c>
      <c r="B2350" t="s">
        <v>2368</v>
      </c>
      <c r="C2350" t="s">
        <v>10</v>
      </c>
      <c r="D2350" s="184">
        <v>223.25</v>
      </c>
    </row>
    <row r="2351" spans="1:4" x14ac:dyDescent="0.25">
      <c r="A2351">
        <v>11236</v>
      </c>
      <c r="B2351" t="s">
        <v>2369</v>
      </c>
      <c r="C2351" t="s">
        <v>10</v>
      </c>
      <c r="D2351" s="184">
        <v>283.72000000000003</v>
      </c>
    </row>
    <row r="2352" spans="1:4" x14ac:dyDescent="0.25">
      <c r="A2352">
        <v>36494</v>
      </c>
      <c r="B2352" t="s">
        <v>2370</v>
      </c>
      <c r="C2352" t="s">
        <v>10</v>
      </c>
      <c r="D2352" s="66">
        <v>651870.31000000006</v>
      </c>
    </row>
    <row r="2353" spans="1:4" x14ac:dyDescent="0.25">
      <c r="A2353">
        <v>36493</v>
      </c>
      <c r="B2353" t="s">
        <v>2371</v>
      </c>
      <c r="C2353" t="s">
        <v>10</v>
      </c>
      <c r="D2353" s="66">
        <v>738542.58</v>
      </c>
    </row>
    <row r="2354" spans="1:4" x14ac:dyDescent="0.25">
      <c r="A2354">
        <v>36492</v>
      </c>
      <c r="B2354" t="s">
        <v>2372</v>
      </c>
      <c r="C2354" t="s">
        <v>10</v>
      </c>
      <c r="D2354" s="66">
        <v>1371932.03</v>
      </c>
    </row>
    <row r="2355" spans="1:4" x14ac:dyDescent="0.25">
      <c r="A2355">
        <v>13333</v>
      </c>
      <c r="B2355" t="s">
        <v>2373</v>
      </c>
      <c r="C2355" t="s">
        <v>10</v>
      </c>
      <c r="D2355" s="66">
        <v>184889.11</v>
      </c>
    </row>
    <row r="2356" spans="1:4" x14ac:dyDescent="0.25">
      <c r="A2356">
        <v>13533</v>
      </c>
      <c r="B2356" t="s">
        <v>2374</v>
      </c>
      <c r="C2356" t="s">
        <v>10</v>
      </c>
      <c r="D2356" s="66">
        <v>165270.32</v>
      </c>
    </row>
    <row r="2357" spans="1:4" x14ac:dyDescent="0.25">
      <c r="A2357">
        <v>36499</v>
      </c>
      <c r="B2357" t="s">
        <v>2375</v>
      </c>
      <c r="C2357" t="s">
        <v>10</v>
      </c>
      <c r="D2357" s="66">
        <v>3605.34</v>
      </c>
    </row>
    <row r="2358" spans="1:4" x14ac:dyDescent="0.25">
      <c r="A2358">
        <v>39585</v>
      </c>
      <c r="B2358" t="s">
        <v>2376</v>
      </c>
      <c r="C2358" t="s">
        <v>10</v>
      </c>
      <c r="D2358" s="66">
        <v>119382.89</v>
      </c>
    </row>
    <row r="2359" spans="1:4" x14ac:dyDescent="0.25">
      <c r="A2359">
        <v>39586</v>
      </c>
      <c r="B2359" t="s">
        <v>2377</v>
      </c>
      <c r="C2359" t="s">
        <v>10</v>
      </c>
      <c r="D2359" s="66">
        <v>140028.04999999999</v>
      </c>
    </row>
    <row r="2360" spans="1:4" x14ac:dyDescent="0.25">
      <c r="A2360">
        <v>39587</v>
      </c>
      <c r="B2360" t="s">
        <v>2378</v>
      </c>
      <c r="C2360" t="s">
        <v>10</v>
      </c>
      <c r="D2360" s="66">
        <v>170546.99</v>
      </c>
    </row>
    <row r="2361" spans="1:4" x14ac:dyDescent="0.25">
      <c r="A2361">
        <v>39588</v>
      </c>
      <c r="B2361" t="s">
        <v>2379</v>
      </c>
      <c r="C2361" t="s">
        <v>10</v>
      </c>
      <c r="D2361" s="66">
        <v>197475.45</v>
      </c>
    </row>
    <row r="2362" spans="1:4" x14ac:dyDescent="0.25">
      <c r="A2362">
        <v>39584</v>
      </c>
      <c r="B2362" t="s">
        <v>2380</v>
      </c>
      <c r="C2362" t="s">
        <v>10</v>
      </c>
      <c r="D2362" s="66">
        <v>106313.61</v>
      </c>
    </row>
    <row r="2363" spans="1:4" x14ac:dyDescent="0.25">
      <c r="A2363">
        <v>39590</v>
      </c>
      <c r="B2363" t="s">
        <v>2381</v>
      </c>
      <c r="C2363" t="s">
        <v>10</v>
      </c>
      <c r="D2363" s="66">
        <v>103764.38</v>
      </c>
    </row>
    <row r="2364" spans="1:4" x14ac:dyDescent="0.25">
      <c r="A2364">
        <v>39592</v>
      </c>
      <c r="B2364" t="s">
        <v>2382</v>
      </c>
      <c r="C2364" t="s">
        <v>10</v>
      </c>
      <c r="D2364" s="66">
        <v>149111.92000000001</v>
      </c>
    </row>
    <row r="2365" spans="1:4" x14ac:dyDescent="0.25">
      <c r="A2365">
        <v>39593</v>
      </c>
      <c r="B2365" t="s">
        <v>2383</v>
      </c>
      <c r="C2365" t="s">
        <v>10</v>
      </c>
      <c r="D2365" s="66">
        <v>170546.99</v>
      </c>
    </row>
    <row r="2366" spans="1:4" x14ac:dyDescent="0.25">
      <c r="A2366">
        <v>14254</v>
      </c>
      <c r="B2366" t="s">
        <v>2384</v>
      </c>
      <c r="C2366" t="s">
        <v>10</v>
      </c>
      <c r="D2366" s="66">
        <v>96942.5</v>
      </c>
    </row>
    <row r="2367" spans="1:4" x14ac:dyDescent="0.25">
      <c r="A2367">
        <v>44494</v>
      </c>
      <c r="B2367" t="s">
        <v>2385</v>
      </c>
      <c r="C2367" t="s">
        <v>10</v>
      </c>
      <c r="D2367" s="66">
        <v>80954.720000000001</v>
      </c>
    </row>
    <row r="2368" spans="1:4" x14ac:dyDescent="0.25">
      <c r="A2368">
        <v>25019</v>
      </c>
      <c r="B2368" t="s">
        <v>2386</v>
      </c>
      <c r="C2368" t="s">
        <v>10</v>
      </c>
      <c r="D2368" s="66">
        <v>138765.44</v>
      </c>
    </row>
    <row r="2369" spans="1:4" x14ac:dyDescent="0.25">
      <c r="A2369">
        <v>36501</v>
      </c>
      <c r="B2369" t="s">
        <v>2387</v>
      </c>
      <c r="C2369" t="s">
        <v>10</v>
      </c>
      <c r="D2369" s="66">
        <v>123549.06</v>
      </c>
    </row>
    <row r="2370" spans="1:4" x14ac:dyDescent="0.25">
      <c r="A2370">
        <v>44493</v>
      </c>
      <c r="B2370" t="s">
        <v>2388</v>
      </c>
      <c r="C2370" t="s">
        <v>10</v>
      </c>
      <c r="D2370" s="66">
        <v>148529.64000000001</v>
      </c>
    </row>
    <row r="2371" spans="1:4" x14ac:dyDescent="0.25">
      <c r="A2371">
        <v>36500</v>
      </c>
      <c r="B2371" t="s">
        <v>2389</v>
      </c>
      <c r="C2371" t="s">
        <v>10</v>
      </c>
      <c r="D2371" s="66">
        <v>87308.75</v>
      </c>
    </row>
    <row r="2372" spans="1:4" x14ac:dyDescent="0.25">
      <c r="A2372">
        <v>20017</v>
      </c>
      <c r="B2372" t="s">
        <v>2390</v>
      </c>
      <c r="C2372" t="s">
        <v>20</v>
      </c>
      <c r="D2372" s="184">
        <v>4.45</v>
      </c>
    </row>
    <row r="2373" spans="1:4" x14ac:dyDescent="0.25">
      <c r="A2373">
        <v>20007</v>
      </c>
      <c r="B2373" t="s">
        <v>2391</v>
      </c>
      <c r="C2373" t="s">
        <v>20</v>
      </c>
      <c r="D2373" s="184">
        <v>2.65</v>
      </c>
    </row>
    <row r="2374" spans="1:4" x14ac:dyDescent="0.25">
      <c r="A2374">
        <v>39831</v>
      </c>
      <c r="B2374" t="s">
        <v>2392</v>
      </c>
      <c r="C2374" t="s">
        <v>497</v>
      </c>
      <c r="D2374" s="184">
        <v>284.20999999999998</v>
      </c>
    </row>
    <row r="2375" spans="1:4" x14ac:dyDescent="0.25">
      <c r="A2375">
        <v>36888</v>
      </c>
      <c r="B2375" t="s">
        <v>2393</v>
      </c>
      <c r="C2375" t="s">
        <v>20</v>
      </c>
      <c r="D2375" s="184">
        <v>43.85</v>
      </c>
    </row>
    <row r="2376" spans="1:4" x14ac:dyDescent="0.25">
      <c r="A2376">
        <v>39836</v>
      </c>
      <c r="B2376" t="s">
        <v>2394</v>
      </c>
      <c r="C2376" t="s">
        <v>497</v>
      </c>
      <c r="D2376" s="184">
        <v>249.73</v>
      </c>
    </row>
    <row r="2377" spans="1:4" x14ac:dyDescent="0.25">
      <c r="A2377">
        <v>39830</v>
      </c>
      <c r="B2377" t="s">
        <v>2395</v>
      </c>
      <c r="C2377" t="s">
        <v>497</v>
      </c>
      <c r="D2377" s="184">
        <v>284.82</v>
      </c>
    </row>
    <row r="2378" spans="1:4" x14ac:dyDescent="0.25">
      <c r="A2378">
        <v>40527</v>
      </c>
      <c r="B2378" t="s">
        <v>2396</v>
      </c>
      <c r="C2378" t="s">
        <v>10</v>
      </c>
      <c r="D2378" s="66">
        <v>2638.34</v>
      </c>
    </row>
    <row r="2379" spans="1:4" x14ac:dyDescent="0.25">
      <c r="A2379">
        <v>36497</v>
      </c>
      <c r="B2379" t="s">
        <v>2397</v>
      </c>
      <c r="C2379" t="s">
        <v>10</v>
      </c>
      <c r="D2379" s="66">
        <v>3011.95</v>
      </c>
    </row>
    <row r="2380" spans="1:4" x14ac:dyDescent="0.25">
      <c r="A2380">
        <v>36487</v>
      </c>
      <c r="B2380" t="s">
        <v>2398</v>
      </c>
      <c r="C2380" t="s">
        <v>10</v>
      </c>
      <c r="D2380" s="66">
        <v>5244.27</v>
      </c>
    </row>
    <row r="2381" spans="1:4" x14ac:dyDescent="0.25">
      <c r="A2381">
        <v>44475</v>
      </c>
      <c r="B2381" t="s">
        <v>2399</v>
      </c>
      <c r="C2381" t="s">
        <v>10</v>
      </c>
      <c r="D2381" s="66">
        <v>1139895.45</v>
      </c>
    </row>
    <row r="2382" spans="1:4" x14ac:dyDescent="0.25">
      <c r="A2382">
        <v>44474</v>
      </c>
      <c r="B2382" t="s">
        <v>2400</v>
      </c>
      <c r="C2382" t="s">
        <v>10</v>
      </c>
      <c r="D2382" s="66">
        <v>2192106.64</v>
      </c>
    </row>
    <row r="2383" spans="1:4" x14ac:dyDescent="0.25">
      <c r="A2383">
        <v>44490</v>
      </c>
      <c r="B2383" t="s">
        <v>2401</v>
      </c>
      <c r="C2383" t="s">
        <v>10</v>
      </c>
      <c r="D2383" s="66">
        <v>3726581.28</v>
      </c>
    </row>
    <row r="2384" spans="1:4" x14ac:dyDescent="0.25">
      <c r="A2384">
        <v>37776</v>
      </c>
      <c r="B2384" t="s">
        <v>2402</v>
      </c>
      <c r="C2384" t="s">
        <v>10</v>
      </c>
      <c r="D2384" s="66">
        <v>228391.8</v>
      </c>
    </row>
    <row r="2385" spans="1:4" x14ac:dyDescent="0.25">
      <c r="A2385">
        <v>37775</v>
      </c>
      <c r="B2385" t="s">
        <v>2403</v>
      </c>
      <c r="C2385" t="s">
        <v>10</v>
      </c>
      <c r="D2385" s="66">
        <v>359734.37</v>
      </c>
    </row>
    <row r="2386" spans="1:4" x14ac:dyDescent="0.25">
      <c r="A2386">
        <v>36491</v>
      </c>
      <c r="B2386" t="s">
        <v>2404</v>
      </c>
      <c r="C2386" t="s">
        <v>10</v>
      </c>
      <c r="D2386" s="66">
        <v>1332203.1200000001</v>
      </c>
    </row>
    <row r="2387" spans="1:4" x14ac:dyDescent="0.25">
      <c r="A2387">
        <v>10712</v>
      </c>
      <c r="B2387" t="s">
        <v>2405</v>
      </c>
      <c r="C2387" t="s">
        <v>10</v>
      </c>
      <c r="D2387" s="66">
        <v>89933.59</v>
      </c>
    </row>
    <row r="2388" spans="1:4" x14ac:dyDescent="0.25">
      <c r="A2388">
        <v>3363</v>
      </c>
      <c r="B2388" t="s">
        <v>2406</v>
      </c>
      <c r="C2388" t="s">
        <v>10</v>
      </c>
      <c r="D2388" s="66">
        <v>126500</v>
      </c>
    </row>
    <row r="2389" spans="1:4" x14ac:dyDescent="0.25">
      <c r="A2389">
        <v>3365</v>
      </c>
      <c r="B2389" t="s">
        <v>2407</v>
      </c>
      <c r="C2389" t="s">
        <v>10</v>
      </c>
      <c r="D2389" s="66">
        <v>295693.75</v>
      </c>
    </row>
    <row r="2390" spans="1:4" x14ac:dyDescent="0.25">
      <c r="A2390">
        <v>7569</v>
      </c>
      <c r="B2390" t="s">
        <v>2408</v>
      </c>
      <c r="C2390" t="s">
        <v>10</v>
      </c>
      <c r="D2390" s="184">
        <v>75.44</v>
      </c>
    </row>
    <row r="2391" spans="1:4" x14ac:dyDescent="0.25">
      <c r="A2391">
        <v>34349</v>
      </c>
      <c r="B2391" t="s">
        <v>2409</v>
      </c>
      <c r="C2391" t="s">
        <v>10</v>
      </c>
      <c r="D2391" s="184">
        <v>25.64</v>
      </c>
    </row>
    <row r="2392" spans="1:4" x14ac:dyDescent="0.25">
      <c r="A2392">
        <v>11991</v>
      </c>
      <c r="B2392" t="s">
        <v>2410</v>
      </c>
      <c r="C2392" t="s">
        <v>10</v>
      </c>
      <c r="D2392" s="184">
        <v>59.92</v>
      </c>
    </row>
    <row r="2393" spans="1:4" x14ac:dyDescent="0.25">
      <c r="A2393">
        <v>20062</v>
      </c>
      <c r="B2393" t="s">
        <v>2411</v>
      </c>
      <c r="C2393" t="s">
        <v>10</v>
      </c>
      <c r="D2393" s="184">
        <v>15.38</v>
      </c>
    </row>
    <row r="2394" spans="1:4" x14ac:dyDescent="0.25">
      <c r="A2394">
        <v>11029</v>
      </c>
      <c r="B2394" t="s">
        <v>2412</v>
      </c>
      <c r="C2394" t="s">
        <v>1476</v>
      </c>
      <c r="D2394" s="184">
        <v>1.89</v>
      </c>
    </row>
    <row r="2395" spans="1:4" x14ac:dyDescent="0.25">
      <c r="A2395">
        <v>4316</v>
      </c>
      <c r="B2395" t="s">
        <v>2413</v>
      </c>
      <c r="C2395" t="s">
        <v>10</v>
      </c>
      <c r="D2395" s="184">
        <v>1.91</v>
      </c>
    </row>
    <row r="2396" spans="1:4" x14ac:dyDescent="0.25">
      <c r="A2396">
        <v>4313</v>
      </c>
      <c r="B2396" t="s">
        <v>2414</v>
      </c>
      <c r="C2396" t="s">
        <v>1476</v>
      </c>
      <c r="D2396" s="184">
        <v>2.74</v>
      </c>
    </row>
    <row r="2397" spans="1:4" x14ac:dyDescent="0.25">
      <c r="A2397">
        <v>4317</v>
      </c>
      <c r="B2397" t="s">
        <v>2415</v>
      </c>
      <c r="C2397" t="s">
        <v>10</v>
      </c>
      <c r="D2397" s="184">
        <v>3.12</v>
      </c>
    </row>
    <row r="2398" spans="1:4" x14ac:dyDescent="0.25">
      <c r="A2398">
        <v>4314</v>
      </c>
      <c r="B2398" t="s">
        <v>2416</v>
      </c>
      <c r="C2398" t="s">
        <v>1476</v>
      </c>
      <c r="D2398" s="184">
        <v>3.65</v>
      </c>
    </row>
    <row r="2399" spans="1:4" x14ac:dyDescent="0.25">
      <c r="A2399">
        <v>10921</v>
      </c>
      <c r="B2399" t="s">
        <v>2417</v>
      </c>
      <c r="C2399" t="s">
        <v>10</v>
      </c>
      <c r="D2399" s="66">
        <v>5284.33</v>
      </c>
    </row>
    <row r="2400" spans="1:4" x14ac:dyDescent="0.25">
      <c r="A2400">
        <v>10922</v>
      </c>
      <c r="B2400" t="s">
        <v>2418</v>
      </c>
      <c r="C2400" t="s">
        <v>10</v>
      </c>
      <c r="D2400" s="66">
        <v>4786.41</v>
      </c>
    </row>
    <row r="2401" spans="1:4" x14ac:dyDescent="0.25">
      <c r="A2401">
        <v>10923</v>
      </c>
      <c r="B2401" t="s">
        <v>2419</v>
      </c>
      <c r="C2401" t="s">
        <v>10</v>
      </c>
      <c r="D2401" s="66">
        <v>2828.97</v>
      </c>
    </row>
    <row r="2402" spans="1:4" x14ac:dyDescent="0.25">
      <c r="A2402">
        <v>10924</v>
      </c>
      <c r="B2402" t="s">
        <v>2420</v>
      </c>
      <c r="C2402" t="s">
        <v>10</v>
      </c>
      <c r="D2402" s="66">
        <v>2979.46</v>
      </c>
    </row>
    <row r="2403" spans="1:4" x14ac:dyDescent="0.25">
      <c r="A2403">
        <v>37772</v>
      </c>
      <c r="B2403" t="s">
        <v>2421</v>
      </c>
      <c r="C2403" t="s">
        <v>10</v>
      </c>
      <c r="D2403" s="66">
        <v>257539.77</v>
      </c>
    </row>
    <row r="2404" spans="1:4" x14ac:dyDescent="0.25">
      <c r="A2404">
        <v>37771</v>
      </c>
      <c r="B2404" t="s">
        <v>2422</v>
      </c>
      <c r="C2404" t="s">
        <v>10</v>
      </c>
      <c r="D2404" s="66">
        <v>273981.3</v>
      </c>
    </row>
    <row r="2405" spans="1:4" x14ac:dyDescent="0.25">
      <c r="A2405">
        <v>12772</v>
      </c>
      <c r="B2405" t="s">
        <v>2423</v>
      </c>
      <c r="C2405" t="s">
        <v>10</v>
      </c>
      <c r="D2405" s="184">
        <v>866.77</v>
      </c>
    </row>
    <row r="2406" spans="1:4" x14ac:dyDescent="0.25">
      <c r="A2406">
        <v>12770</v>
      </c>
      <c r="B2406" t="s">
        <v>2424</v>
      </c>
      <c r="C2406" t="s">
        <v>10</v>
      </c>
      <c r="D2406" s="184">
        <v>521.53</v>
      </c>
    </row>
    <row r="2407" spans="1:4" x14ac:dyDescent="0.25">
      <c r="A2407">
        <v>12775</v>
      </c>
      <c r="B2407" t="s">
        <v>2425</v>
      </c>
      <c r="C2407" t="s">
        <v>10</v>
      </c>
      <c r="D2407" s="184">
        <v>381.97</v>
      </c>
    </row>
    <row r="2408" spans="1:4" x14ac:dyDescent="0.25">
      <c r="A2408">
        <v>12768</v>
      </c>
      <c r="B2408" t="s">
        <v>2426</v>
      </c>
      <c r="C2408" t="s">
        <v>10</v>
      </c>
      <c r="D2408" s="66">
        <v>1219.3599999999999</v>
      </c>
    </row>
    <row r="2409" spans="1:4" x14ac:dyDescent="0.25">
      <c r="A2409">
        <v>12769</v>
      </c>
      <c r="B2409" t="s">
        <v>2427</v>
      </c>
      <c r="C2409" t="s">
        <v>10</v>
      </c>
      <c r="D2409" s="184">
        <v>99.9</v>
      </c>
    </row>
    <row r="2410" spans="1:4" x14ac:dyDescent="0.25">
      <c r="A2410">
        <v>12773</v>
      </c>
      <c r="B2410" t="s">
        <v>2428</v>
      </c>
      <c r="C2410" t="s">
        <v>10</v>
      </c>
      <c r="D2410" s="184">
        <v>107.24</v>
      </c>
    </row>
    <row r="2411" spans="1:4" x14ac:dyDescent="0.25">
      <c r="A2411">
        <v>12774</v>
      </c>
      <c r="B2411" t="s">
        <v>2429</v>
      </c>
      <c r="C2411" t="s">
        <v>10</v>
      </c>
      <c r="D2411" s="184">
        <v>132.22</v>
      </c>
    </row>
    <row r="2412" spans="1:4" x14ac:dyDescent="0.25">
      <c r="A2412">
        <v>12776</v>
      </c>
      <c r="B2412" t="s">
        <v>2430</v>
      </c>
      <c r="C2412" t="s">
        <v>10</v>
      </c>
      <c r="D2412" s="66">
        <v>1968.61</v>
      </c>
    </row>
    <row r="2413" spans="1:4" x14ac:dyDescent="0.25">
      <c r="A2413">
        <v>12777</v>
      </c>
      <c r="B2413" t="s">
        <v>2431</v>
      </c>
      <c r="C2413" t="s">
        <v>10</v>
      </c>
      <c r="D2413" s="66">
        <v>2570.9499999999998</v>
      </c>
    </row>
    <row r="2414" spans="1:4" x14ac:dyDescent="0.25">
      <c r="A2414">
        <v>3391</v>
      </c>
      <c r="B2414" t="s">
        <v>2432</v>
      </c>
      <c r="C2414" t="s">
        <v>10</v>
      </c>
      <c r="D2414" s="184">
        <v>35.700000000000003</v>
      </c>
    </row>
    <row r="2415" spans="1:4" x14ac:dyDescent="0.25">
      <c r="A2415">
        <v>3389</v>
      </c>
      <c r="B2415" t="s">
        <v>2433</v>
      </c>
      <c r="C2415" t="s">
        <v>10</v>
      </c>
      <c r="D2415" s="184">
        <v>18.52</v>
      </c>
    </row>
    <row r="2416" spans="1:4" x14ac:dyDescent="0.25">
      <c r="A2416">
        <v>3390</v>
      </c>
      <c r="B2416" t="s">
        <v>2434</v>
      </c>
      <c r="C2416" t="s">
        <v>10</v>
      </c>
      <c r="D2416" s="184">
        <v>20.84</v>
      </c>
    </row>
    <row r="2417" spans="1:4" x14ac:dyDescent="0.25">
      <c r="A2417">
        <v>12873</v>
      </c>
      <c r="B2417" t="s">
        <v>2435</v>
      </c>
      <c r="C2417" t="s">
        <v>185</v>
      </c>
      <c r="D2417" s="184">
        <v>13.98</v>
      </c>
    </row>
    <row r="2418" spans="1:4" x14ac:dyDescent="0.25">
      <c r="A2418">
        <v>41076</v>
      </c>
      <c r="B2418" t="s">
        <v>2436</v>
      </c>
      <c r="C2418" t="s">
        <v>187</v>
      </c>
      <c r="D2418" s="66">
        <v>2471.64</v>
      </c>
    </row>
    <row r="2419" spans="1:4" x14ac:dyDescent="0.25">
      <c r="A2419">
        <v>140</v>
      </c>
      <c r="B2419" t="s">
        <v>2437</v>
      </c>
      <c r="C2419" t="s">
        <v>71</v>
      </c>
      <c r="D2419" s="184">
        <v>14.35</v>
      </c>
    </row>
    <row r="2420" spans="1:4" x14ac:dyDescent="0.25">
      <c r="A2420">
        <v>151</v>
      </c>
      <c r="B2420" t="s">
        <v>2438</v>
      </c>
      <c r="C2420" t="s">
        <v>73</v>
      </c>
      <c r="D2420" s="184">
        <v>21.18</v>
      </c>
    </row>
    <row r="2421" spans="1:4" x14ac:dyDescent="0.25">
      <c r="A2421">
        <v>7340</v>
      </c>
      <c r="B2421" t="s">
        <v>2439</v>
      </c>
      <c r="C2421" t="s">
        <v>73</v>
      </c>
      <c r="D2421" s="184">
        <v>49.65</v>
      </c>
    </row>
    <row r="2422" spans="1:4" x14ac:dyDescent="0.25">
      <c r="A2422">
        <v>2701</v>
      </c>
      <c r="B2422" t="s">
        <v>2440</v>
      </c>
      <c r="C2422" t="s">
        <v>185</v>
      </c>
      <c r="D2422" s="184">
        <v>12.22</v>
      </c>
    </row>
    <row r="2423" spans="1:4" x14ac:dyDescent="0.25">
      <c r="A2423">
        <v>40929</v>
      </c>
      <c r="B2423" t="s">
        <v>2441</v>
      </c>
      <c r="C2423" t="s">
        <v>187</v>
      </c>
      <c r="D2423" s="66">
        <v>2162.71</v>
      </c>
    </row>
    <row r="2424" spans="1:4" x14ac:dyDescent="0.25">
      <c r="A2424">
        <v>38114</v>
      </c>
      <c r="B2424" t="s">
        <v>2442</v>
      </c>
      <c r="C2424" t="s">
        <v>10</v>
      </c>
      <c r="D2424" s="184">
        <v>15.29</v>
      </c>
    </row>
    <row r="2425" spans="1:4" x14ac:dyDescent="0.25">
      <c r="A2425">
        <v>38064</v>
      </c>
      <c r="B2425" t="s">
        <v>2443</v>
      </c>
      <c r="C2425" t="s">
        <v>10</v>
      </c>
      <c r="D2425" s="184">
        <v>17.09</v>
      </c>
    </row>
    <row r="2426" spans="1:4" x14ac:dyDescent="0.25">
      <c r="A2426">
        <v>38115</v>
      </c>
      <c r="B2426" t="s">
        <v>2444</v>
      </c>
      <c r="C2426" t="s">
        <v>10</v>
      </c>
      <c r="D2426" s="184">
        <v>16.32</v>
      </c>
    </row>
    <row r="2427" spans="1:4" x14ac:dyDescent="0.25">
      <c r="A2427">
        <v>38065</v>
      </c>
      <c r="B2427" t="s">
        <v>2445</v>
      </c>
      <c r="C2427" t="s">
        <v>10</v>
      </c>
      <c r="D2427" s="184">
        <v>24.25</v>
      </c>
    </row>
    <row r="2428" spans="1:4" x14ac:dyDescent="0.25">
      <c r="A2428">
        <v>38078</v>
      </c>
      <c r="B2428" t="s">
        <v>2446</v>
      </c>
      <c r="C2428" t="s">
        <v>10</v>
      </c>
      <c r="D2428" s="184">
        <v>14.15</v>
      </c>
    </row>
    <row r="2429" spans="1:4" x14ac:dyDescent="0.25">
      <c r="A2429">
        <v>38113</v>
      </c>
      <c r="B2429" t="s">
        <v>2447</v>
      </c>
      <c r="C2429" t="s">
        <v>10</v>
      </c>
      <c r="D2429" s="184">
        <v>7.68</v>
      </c>
    </row>
    <row r="2430" spans="1:4" x14ac:dyDescent="0.25">
      <c r="A2430">
        <v>38063</v>
      </c>
      <c r="B2430" t="s">
        <v>2448</v>
      </c>
      <c r="C2430" t="s">
        <v>10</v>
      </c>
      <c r="D2430" s="184">
        <v>8.24</v>
      </c>
    </row>
    <row r="2431" spans="1:4" x14ac:dyDescent="0.25">
      <c r="A2431">
        <v>38080</v>
      </c>
      <c r="B2431" t="s">
        <v>2449</v>
      </c>
      <c r="C2431" t="s">
        <v>10</v>
      </c>
      <c r="D2431" s="184">
        <v>24.57</v>
      </c>
    </row>
    <row r="2432" spans="1:4" x14ac:dyDescent="0.25">
      <c r="A2432">
        <v>38069</v>
      </c>
      <c r="B2432" t="s">
        <v>2450</v>
      </c>
      <c r="C2432" t="s">
        <v>10</v>
      </c>
      <c r="D2432" s="184">
        <v>13.44</v>
      </c>
    </row>
    <row r="2433" spans="1:4" x14ac:dyDescent="0.25">
      <c r="A2433">
        <v>38077</v>
      </c>
      <c r="B2433" t="s">
        <v>2451</v>
      </c>
      <c r="C2433" t="s">
        <v>10</v>
      </c>
      <c r="D2433" s="184">
        <v>13.13</v>
      </c>
    </row>
    <row r="2434" spans="1:4" x14ac:dyDescent="0.25">
      <c r="A2434">
        <v>38073</v>
      </c>
      <c r="B2434" t="s">
        <v>2452</v>
      </c>
      <c r="C2434" t="s">
        <v>10</v>
      </c>
      <c r="D2434" s="184">
        <v>20</v>
      </c>
    </row>
    <row r="2435" spans="1:4" x14ac:dyDescent="0.25">
      <c r="A2435">
        <v>38112</v>
      </c>
      <c r="B2435" t="s">
        <v>2453</v>
      </c>
      <c r="C2435" t="s">
        <v>10</v>
      </c>
      <c r="D2435" s="184">
        <v>5.9</v>
      </c>
    </row>
    <row r="2436" spans="1:4" x14ac:dyDescent="0.25">
      <c r="A2436">
        <v>38062</v>
      </c>
      <c r="B2436" t="s">
        <v>2454</v>
      </c>
      <c r="C2436" t="s">
        <v>10</v>
      </c>
      <c r="D2436" s="184">
        <v>6.05</v>
      </c>
    </row>
    <row r="2437" spans="1:4" x14ac:dyDescent="0.25">
      <c r="A2437">
        <v>12128</v>
      </c>
      <c r="B2437" t="s">
        <v>2455</v>
      </c>
      <c r="C2437" t="s">
        <v>10</v>
      </c>
      <c r="D2437" s="184">
        <v>8.09</v>
      </c>
    </row>
    <row r="2438" spans="1:4" x14ac:dyDescent="0.25">
      <c r="A2438">
        <v>12129</v>
      </c>
      <c r="B2438" t="s">
        <v>2456</v>
      </c>
      <c r="C2438" t="s">
        <v>10</v>
      </c>
      <c r="D2438" s="184">
        <v>10.7</v>
      </c>
    </row>
    <row r="2439" spans="1:4" x14ac:dyDescent="0.25">
      <c r="A2439">
        <v>38081</v>
      </c>
      <c r="B2439" t="s">
        <v>2457</v>
      </c>
      <c r="C2439" t="s">
        <v>10</v>
      </c>
      <c r="D2439" s="184">
        <v>20.84</v>
      </c>
    </row>
    <row r="2440" spans="1:4" x14ac:dyDescent="0.25">
      <c r="A2440">
        <v>38070</v>
      </c>
      <c r="B2440" t="s">
        <v>2458</v>
      </c>
      <c r="C2440" t="s">
        <v>10</v>
      </c>
      <c r="D2440" s="184">
        <v>14.36</v>
      </c>
    </row>
    <row r="2441" spans="1:4" x14ac:dyDescent="0.25">
      <c r="A2441">
        <v>38074</v>
      </c>
      <c r="B2441" t="s">
        <v>2459</v>
      </c>
      <c r="C2441" t="s">
        <v>10</v>
      </c>
      <c r="D2441" s="184">
        <v>21.83</v>
      </c>
    </row>
    <row r="2442" spans="1:4" x14ac:dyDescent="0.25">
      <c r="A2442">
        <v>38079</v>
      </c>
      <c r="B2442" t="s">
        <v>2460</v>
      </c>
      <c r="C2442" t="s">
        <v>10</v>
      </c>
      <c r="D2442" s="184">
        <v>18.739999999999998</v>
      </c>
    </row>
    <row r="2443" spans="1:4" x14ac:dyDescent="0.25">
      <c r="A2443">
        <v>38072</v>
      </c>
      <c r="B2443" t="s">
        <v>2461</v>
      </c>
      <c r="C2443" t="s">
        <v>10</v>
      </c>
      <c r="D2443" s="184">
        <v>18.010000000000002</v>
      </c>
    </row>
    <row r="2444" spans="1:4" x14ac:dyDescent="0.25">
      <c r="A2444">
        <v>38068</v>
      </c>
      <c r="B2444" t="s">
        <v>2462</v>
      </c>
      <c r="C2444" t="s">
        <v>10</v>
      </c>
      <c r="D2444" s="184">
        <v>12.43</v>
      </c>
    </row>
    <row r="2445" spans="1:4" x14ac:dyDescent="0.25">
      <c r="A2445">
        <v>38071</v>
      </c>
      <c r="B2445" t="s">
        <v>2463</v>
      </c>
      <c r="C2445" t="s">
        <v>10</v>
      </c>
      <c r="D2445" s="184">
        <v>14.86</v>
      </c>
    </row>
    <row r="2446" spans="1:4" x14ac:dyDescent="0.25">
      <c r="A2446">
        <v>38412</v>
      </c>
      <c r="B2446" t="s">
        <v>2464</v>
      </c>
      <c r="C2446" t="s">
        <v>10</v>
      </c>
      <c r="D2446" s="66">
        <v>1589.95</v>
      </c>
    </row>
    <row r="2447" spans="1:4" x14ac:dyDescent="0.25">
      <c r="A2447">
        <v>3405</v>
      </c>
      <c r="B2447" t="s">
        <v>2465</v>
      </c>
      <c r="C2447" t="s">
        <v>10</v>
      </c>
      <c r="D2447" s="184">
        <v>91.9</v>
      </c>
    </row>
    <row r="2448" spans="1:4" x14ac:dyDescent="0.25">
      <c r="A2448">
        <v>3394</v>
      </c>
      <c r="B2448" t="s">
        <v>2466</v>
      </c>
      <c r="C2448" t="s">
        <v>10</v>
      </c>
      <c r="D2448" s="184">
        <v>485.11</v>
      </c>
    </row>
    <row r="2449" spans="1:4" x14ac:dyDescent="0.25">
      <c r="A2449">
        <v>3393</v>
      </c>
      <c r="B2449" t="s">
        <v>2467</v>
      </c>
      <c r="C2449" t="s">
        <v>10</v>
      </c>
      <c r="D2449" s="184">
        <v>825.96</v>
      </c>
    </row>
    <row r="2450" spans="1:4" x14ac:dyDescent="0.25">
      <c r="A2450">
        <v>3406</v>
      </c>
      <c r="B2450" t="s">
        <v>2468</v>
      </c>
      <c r="C2450" t="s">
        <v>10</v>
      </c>
      <c r="D2450" s="184">
        <v>28.13</v>
      </c>
    </row>
    <row r="2451" spans="1:4" x14ac:dyDescent="0.25">
      <c r="A2451">
        <v>3395</v>
      </c>
      <c r="B2451" t="s">
        <v>2469</v>
      </c>
      <c r="C2451" t="s">
        <v>10</v>
      </c>
      <c r="D2451" s="184">
        <v>118.66</v>
      </c>
    </row>
    <row r="2452" spans="1:4" x14ac:dyDescent="0.25">
      <c r="A2452">
        <v>3398</v>
      </c>
      <c r="B2452" t="s">
        <v>2470</v>
      </c>
      <c r="C2452" t="s">
        <v>10</v>
      </c>
      <c r="D2452" s="184">
        <v>5.64</v>
      </c>
    </row>
    <row r="2453" spans="1:4" x14ac:dyDescent="0.25">
      <c r="A2453">
        <v>40662</v>
      </c>
      <c r="B2453" t="s">
        <v>2471</v>
      </c>
      <c r="C2453" t="s">
        <v>10</v>
      </c>
      <c r="D2453" s="184">
        <v>285.67</v>
      </c>
    </row>
    <row r="2454" spans="1:4" x14ac:dyDescent="0.25">
      <c r="A2454">
        <v>3437</v>
      </c>
      <c r="B2454" t="s">
        <v>2472</v>
      </c>
      <c r="C2454" t="s">
        <v>15</v>
      </c>
      <c r="D2454" s="184">
        <v>793.54</v>
      </c>
    </row>
    <row r="2455" spans="1:4" x14ac:dyDescent="0.25">
      <c r="A2455">
        <v>11190</v>
      </c>
      <c r="B2455" t="s">
        <v>2473</v>
      </c>
      <c r="C2455" t="s">
        <v>10</v>
      </c>
      <c r="D2455" s="184">
        <v>229</v>
      </c>
    </row>
    <row r="2456" spans="1:4" x14ac:dyDescent="0.25">
      <c r="A2456">
        <v>34377</v>
      </c>
      <c r="B2456" t="s">
        <v>2474</v>
      </c>
      <c r="C2456" t="s">
        <v>10</v>
      </c>
      <c r="D2456" s="184">
        <v>308.76</v>
      </c>
    </row>
    <row r="2457" spans="1:4" x14ac:dyDescent="0.25">
      <c r="A2457">
        <v>3428</v>
      </c>
      <c r="B2457" t="s">
        <v>2475</v>
      </c>
      <c r="C2457" t="s">
        <v>15</v>
      </c>
      <c r="D2457" s="66">
        <v>1177.08</v>
      </c>
    </row>
    <row r="2458" spans="1:4" x14ac:dyDescent="0.25">
      <c r="A2458">
        <v>3429</v>
      </c>
      <c r="B2458" t="s">
        <v>2476</v>
      </c>
      <c r="C2458" t="s">
        <v>15</v>
      </c>
      <c r="D2458" s="184">
        <v>672.52</v>
      </c>
    </row>
    <row r="2459" spans="1:4" x14ac:dyDescent="0.25">
      <c r="A2459">
        <v>34364</v>
      </c>
      <c r="B2459" t="s">
        <v>2477</v>
      </c>
      <c r="C2459" t="s">
        <v>10</v>
      </c>
      <c r="D2459" s="66">
        <v>1013.1</v>
      </c>
    </row>
    <row r="2460" spans="1:4" x14ac:dyDescent="0.25">
      <c r="A2460">
        <v>34369</v>
      </c>
      <c r="B2460" t="s">
        <v>2478</v>
      </c>
      <c r="C2460" t="s">
        <v>10</v>
      </c>
      <c r="D2460" s="66">
        <v>1073.9000000000001</v>
      </c>
    </row>
    <row r="2461" spans="1:4" x14ac:dyDescent="0.25">
      <c r="A2461">
        <v>36896</v>
      </c>
      <c r="B2461" t="s">
        <v>2479</v>
      </c>
      <c r="C2461" t="s">
        <v>10</v>
      </c>
      <c r="D2461" s="184">
        <v>598</v>
      </c>
    </row>
    <row r="2462" spans="1:4" x14ac:dyDescent="0.25">
      <c r="A2462">
        <v>34367</v>
      </c>
      <c r="B2462" t="s">
        <v>2480</v>
      </c>
      <c r="C2462" t="s">
        <v>10</v>
      </c>
      <c r="D2462" s="184">
        <v>770.73</v>
      </c>
    </row>
    <row r="2463" spans="1:4" x14ac:dyDescent="0.25">
      <c r="A2463">
        <v>36897</v>
      </c>
      <c r="B2463" t="s">
        <v>2481</v>
      </c>
      <c r="C2463" t="s">
        <v>10</v>
      </c>
      <c r="D2463" s="184">
        <v>933.17</v>
      </c>
    </row>
    <row r="2464" spans="1:4" x14ac:dyDescent="0.25">
      <c r="A2464">
        <v>40659</v>
      </c>
      <c r="B2464" t="s">
        <v>2482</v>
      </c>
      <c r="C2464" t="s">
        <v>15</v>
      </c>
      <c r="D2464" s="66">
        <v>1122.74</v>
      </c>
    </row>
    <row r="2465" spans="1:4" x14ac:dyDescent="0.25">
      <c r="A2465">
        <v>40660</v>
      </c>
      <c r="B2465" t="s">
        <v>2483</v>
      </c>
      <c r="C2465" t="s">
        <v>15</v>
      </c>
      <c r="D2465" s="66">
        <v>1422.94</v>
      </c>
    </row>
    <row r="2466" spans="1:4" x14ac:dyDescent="0.25">
      <c r="A2466">
        <v>40661</v>
      </c>
      <c r="B2466" t="s">
        <v>2484</v>
      </c>
      <c r="C2466" t="s">
        <v>15</v>
      </c>
      <c r="D2466" s="184">
        <v>874.86</v>
      </c>
    </row>
    <row r="2467" spans="1:4" x14ac:dyDescent="0.25">
      <c r="A2467">
        <v>3421</v>
      </c>
      <c r="B2467" t="s">
        <v>2485</v>
      </c>
      <c r="C2467" t="s">
        <v>15</v>
      </c>
      <c r="D2467" s="184">
        <v>881.56</v>
      </c>
    </row>
    <row r="2468" spans="1:4" x14ac:dyDescent="0.25">
      <c r="A2468">
        <v>599</v>
      </c>
      <c r="B2468" t="s">
        <v>2486</v>
      </c>
      <c r="C2468" t="s">
        <v>15</v>
      </c>
      <c r="D2468" s="66">
        <v>1090.6199999999999</v>
      </c>
    </row>
    <row r="2469" spans="1:4" x14ac:dyDescent="0.25">
      <c r="A2469">
        <v>44053</v>
      </c>
      <c r="B2469" t="s">
        <v>2487</v>
      </c>
      <c r="C2469" t="s">
        <v>10</v>
      </c>
      <c r="D2469" s="66">
        <v>2420.67</v>
      </c>
    </row>
    <row r="2470" spans="1:4" x14ac:dyDescent="0.25">
      <c r="A2470">
        <v>3423</v>
      </c>
      <c r="B2470" t="s">
        <v>2488</v>
      </c>
      <c r="C2470" t="s">
        <v>15</v>
      </c>
      <c r="D2470" s="66">
        <v>1243.21</v>
      </c>
    </row>
    <row r="2471" spans="1:4" x14ac:dyDescent="0.25">
      <c r="A2471">
        <v>34381</v>
      </c>
      <c r="B2471" t="s">
        <v>2489</v>
      </c>
      <c r="C2471" t="s">
        <v>10</v>
      </c>
      <c r="D2471" s="184">
        <v>440.37</v>
      </c>
    </row>
    <row r="2472" spans="1:4" x14ac:dyDescent="0.25">
      <c r="A2472">
        <v>34797</v>
      </c>
      <c r="B2472" t="s">
        <v>2490</v>
      </c>
      <c r="C2472" t="s">
        <v>10</v>
      </c>
      <c r="D2472" s="184">
        <v>498.8</v>
      </c>
    </row>
    <row r="2473" spans="1:4" x14ac:dyDescent="0.25">
      <c r="A2473">
        <v>44054</v>
      </c>
      <c r="B2473" t="s">
        <v>2491</v>
      </c>
      <c r="C2473" t="s">
        <v>10</v>
      </c>
      <c r="D2473" s="184">
        <v>868.39</v>
      </c>
    </row>
    <row r="2474" spans="1:4" x14ac:dyDescent="0.25">
      <c r="A2474">
        <v>44399</v>
      </c>
      <c r="B2474" t="s">
        <v>2492</v>
      </c>
      <c r="C2474" t="s">
        <v>10</v>
      </c>
      <c r="D2474" s="66">
        <v>1186.5</v>
      </c>
    </row>
    <row r="2475" spans="1:4" x14ac:dyDescent="0.25">
      <c r="A2475">
        <v>44503</v>
      </c>
      <c r="B2475" t="s">
        <v>2493</v>
      </c>
      <c r="C2475" t="s">
        <v>185</v>
      </c>
      <c r="D2475" s="184">
        <v>13.31</v>
      </c>
    </row>
    <row r="2476" spans="1:4" x14ac:dyDescent="0.25">
      <c r="A2476">
        <v>41077</v>
      </c>
      <c r="B2476" t="s">
        <v>2494</v>
      </c>
      <c r="C2476" t="s">
        <v>187</v>
      </c>
      <c r="D2476" s="66">
        <v>2356.09</v>
      </c>
    </row>
    <row r="2477" spans="1:4" x14ac:dyDescent="0.25">
      <c r="A2477">
        <v>20159</v>
      </c>
      <c r="B2477" t="s">
        <v>2495</v>
      </c>
      <c r="C2477" t="s">
        <v>10</v>
      </c>
      <c r="D2477" s="184">
        <v>67.87</v>
      </c>
    </row>
    <row r="2478" spans="1:4" x14ac:dyDescent="0.25">
      <c r="A2478">
        <v>37963</v>
      </c>
      <c r="B2478" t="s">
        <v>2496</v>
      </c>
      <c r="C2478" t="s">
        <v>10</v>
      </c>
      <c r="D2478" s="184">
        <v>5.28</v>
      </c>
    </row>
    <row r="2479" spans="1:4" x14ac:dyDescent="0.25">
      <c r="A2479">
        <v>37964</v>
      </c>
      <c r="B2479" t="s">
        <v>2497</v>
      </c>
      <c r="C2479" t="s">
        <v>10</v>
      </c>
      <c r="D2479" s="184">
        <v>8.8000000000000007</v>
      </c>
    </row>
    <row r="2480" spans="1:4" x14ac:dyDescent="0.25">
      <c r="A2480">
        <v>37965</v>
      </c>
      <c r="B2480" t="s">
        <v>2498</v>
      </c>
      <c r="C2480" t="s">
        <v>10</v>
      </c>
      <c r="D2480" s="184">
        <v>12.76</v>
      </c>
    </row>
    <row r="2481" spans="1:4" x14ac:dyDescent="0.25">
      <c r="A2481">
        <v>37966</v>
      </c>
      <c r="B2481" t="s">
        <v>2499</v>
      </c>
      <c r="C2481" t="s">
        <v>10</v>
      </c>
      <c r="D2481" s="184">
        <v>23.11</v>
      </c>
    </row>
    <row r="2482" spans="1:4" x14ac:dyDescent="0.25">
      <c r="A2482">
        <v>37967</v>
      </c>
      <c r="B2482" t="s">
        <v>2500</v>
      </c>
      <c r="C2482" t="s">
        <v>10</v>
      </c>
      <c r="D2482" s="184">
        <v>37.06</v>
      </c>
    </row>
    <row r="2483" spans="1:4" x14ac:dyDescent="0.25">
      <c r="A2483">
        <v>37968</v>
      </c>
      <c r="B2483" t="s">
        <v>2501</v>
      </c>
      <c r="C2483" t="s">
        <v>10</v>
      </c>
      <c r="D2483" s="184">
        <v>81.27</v>
      </c>
    </row>
    <row r="2484" spans="1:4" x14ac:dyDescent="0.25">
      <c r="A2484">
        <v>37969</v>
      </c>
      <c r="B2484" t="s">
        <v>2502</v>
      </c>
      <c r="C2484" t="s">
        <v>10</v>
      </c>
      <c r="D2484" s="184">
        <v>217.11</v>
      </c>
    </row>
    <row r="2485" spans="1:4" x14ac:dyDescent="0.25">
      <c r="A2485">
        <v>37970</v>
      </c>
      <c r="B2485" t="s">
        <v>2503</v>
      </c>
      <c r="C2485" t="s">
        <v>10</v>
      </c>
      <c r="D2485" s="184">
        <v>253.27</v>
      </c>
    </row>
    <row r="2486" spans="1:4" x14ac:dyDescent="0.25">
      <c r="A2486">
        <v>21118</v>
      </c>
      <c r="B2486" t="s">
        <v>2504</v>
      </c>
      <c r="C2486" t="s">
        <v>10</v>
      </c>
      <c r="D2486" s="184">
        <v>3.99</v>
      </c>
    </row>
    <row r="2487" spans="1:4" x14ac:dyDescent="0.25">
      <c r="A2487">
        <v>37956</v>
      </c>
      <c r="B2487" t="s">
        <v>2505</v>
      </c>
      <c r="C2487" t="s">
        <v>10</v>
      </c>
      <c r="D2487" s="184">
        <v>6.32</v>
      </c>
    </row>
    <row r="2488" spans="1:4" x14ac:dyDescent="0.25">
      <c r="A2488">
        <v>37957</v>
      </c>
      <c r="B2488" t="s">
        <v>2506</v>
      </c>
      <c r="C2488" t="s">
        <v>10</v>
      </c>
      <c r="D2488" s="184">
        <v>13.33</v>
      </c>
    </row>
    <row r="2489" spans="1:4" x14ac:dyDescent="0.25">
      <c r="A2489">
        <v>37958</v>
      </c>
      <c r="B2489" t="s">
        <v>2507</v>
      </c>
      <c r="C2489" t="s">
        <v>10</v>
      </c>
      <c r="D2489" s="184">
        <v>23.11</v>
      </c>
    </row>
    <row r="2490" spans="1:4" x14ac:dyDescent="0.25">
      <c r="A2490">
        <v>37959</v>
      </c>
      <c r="B2490" t="s">
        <v>2508</v>
      </c>
      <c r="C2490" t="s">
        <v>10</v>
      </c>
      <c r="D2490" s="184">
        <v>37.06</v>
      </c>
    </row>
    <row r="2491" spans="1:4" x14ac:dyDescent="0.25">
      <c r="A2491">
        <v>37960</v>
      </c>
      <c r="B2491" t="s">
        <v>2509</v>
      </c>
      <c r="C2491" t="s">
        <v>10</v>
      </c>
      <c r="D2491" s="184">
        <v>79.8</v>
      </c>
    </row>
    <row r="2492" spans="1:4" x14ac:dyDescent="0.25">
      <c r="A2492">
        <v>37961</v>
      </c>
      <c r="B2492" t="s">
        <v>2510</v>
      </c>
      <c r="C2492" t="s">
        <v>10</v>
      </c>
      <c r="D2492" s="184">
        <v>211.72</v>
      </c>
    </row>
    <row r="2493" spans="1:4" x14ac:dyDescent="0.25">
      <c r="A2493">
        <v>37962</v>
      </c>
      <c r="B2493" t="s">
        <v>2511</v>
      </c>
      <c r="C2493" t="s">
        <v>10</v>
      </c>
      <c r="D2493" s="184">
        <v>246.01</v>
      </c>
    </row>
    <row r="2494" spans="1:4" x14ac:dyDescent="0.25">
      <c r="A2494">
        <v>3533</v>
      </c>
      <c r="B2494" t="s">
        <v>2512</v>
      </c>
      <c r="C2494" t="s">
        <v>10</v>
      </c>
      <c r="D2494" s="184">
        <v>2.4500000000000002</v>
      </c>
    </row>
    <row r="2495" spans="1:4" x14ac:dyDescent="0.25">
      <c r="A2495">
        <v>3538</v>
      </c>
      <c r="B2495" t="s">
        <v>2513</v>
      </c>
      <c r="C2495" t="s">
        <v>10</v>
      </c>
      <c r="D2495" s="184">
        <v>4.2300000000000004</v>
      </c>
    </row>
    <row r="2496" spans="1:4" x14ac:dyDescent="0.25">
      <c r="A2496">
        <v>3497</v>
      </c>
      <c r="B2496" t="s">
        <v>2514</v>
      </c>
      <c r="C2496" t="s">
        <v>10</v>
      </c>
      <c r="D2496" s="184">
        <v>15.81</v>
      </c>
    </row>
    <row r="2497" spans="1:4" x14ac:dyDescent="0.25">
      <c r="A2497">
        <v>3498</v>
      </c>
      <c r="B2497" t="s">
        <v>2515</v>
      </c>
      <c r="C2497" t="s">
        <v>10</v>
      </c>
      <c r="D2497" s="184">
        <v>5.0199999999999996</v>
      </c>
    </row>
    <row r="2498" spans="1:4" x14ac:dyDescent="0.25">
      <c r="A2498">
        <v>3496</v>
      </c>
      <c r="B2498" t="s">
        <v>2516</v>
      </c>
      <c r="C2498" t="s">
        <v>10</v>
      </c>
      <c r="D2498" s="184">
        <v>4.05</v>
      </c>
    </row>
    <row r="2499" spans="1:4" x14ac:dyDescent="0.25">
      <c r="A2499">
        <v>38429</v>
      </c>
      <c r="B2499" t="s">
        <v>2517</v>
      </c>
      <c r="C2499" t="s">
        <v>10</v>
      </c>
      <c r="D2499" s="184">
        <v>13.47</v>
      </c>
    </row>
    <row r="2500" spans="1:4" x14ac:dyDescent="0.25">
      <c r="A2500">
        <v>38431</v>
      </c>
      <c r="B2500" t="s">
        <v>2518</v>
      </c>
      <c r="C2500" t="s">
        <v>10</v>
      </c>
      <c r="D2500" s="184">
        <v>21.35</v>
      </c>
    </row>
    <row r="2501" spans="1:4" x14ac:dyDescent="0.25">
      <c r="A2501">
        <v>38430</v>
      </c>
      <c r="B2501" t="s">
        <v>2519</v>
      </c>
      <c r="C2501" t="s">
        <v>10</v>
      </c>
      <c r="D2501" s="184">
        <v>27.28</v>
      </c>
    </row>
    <row r="2502" spans="1:4" x14ac:dyDescent="0.25">
      <c r="A2502">
        <v>36348</v>
      </c>
      <c r="B2502" t="s">
        <v>2520</v>
      </c>
      <c r="C2502" t="s">
        <v>10</v>
      </c>
      <c r="D2502" s="184">
        <v>1.94</v>
      </c>
    </row>
    <row r="2503" spans="1:4" x14ac:dyDescent="0.25">
      <c r="A2503">
        <v>36349</v>
      </c>
      <c r="B2503" t="s">
        <v>2521</v>
      </c>
      <c r="C2503" t="s">
        <v>10</v>
      </c>
      <c r="D2503" s="184">
        <v>2.91</v>
      </c>
    </row>
    <row r="2504" spans="1:4" x14ac:dyDescent="0.25">
      <c r="A2504">
        <v>38433</v>
      </c>
      <c r="B2504" t="s">
        <v>2522</v>
      </c>
      <c r="C2504" t="s">
        <v>10</v>
      </c>
      <c r="D2504" s="184">
        <v>5.39</v>
      </c>
    </row>
    <row r="2505" spans="1:4" x14ac:dyDescent="0.25">
      <c r="A2505">
        <v>38440</v>
      </c>
      <c r="B2505" t="s">
        <v>2523</v>
      </c>
      <c r="C2505" t="s">
        <v>10</v>
      </c>
      <c r="D2505" s="184">
        <v>186.04</v>
      </c>
    </row>
    <row r="2506" spans="1:4" x14ac:dyDescent="0.25">
      <c r="A2506">
        <v>36359</v>
      </c>
      <c r="B2506" t="s">
        <v>2524</v>
      </c>
      <c r="C2506" t="s">
        <v>10</v>
      </c>
      <c r="D2506" s="184">
        <v>2.31</v>
      </c>
    </row>
    <row r="2507" spans="1:4" x14ac:dyDescent="0.25">
      <c r="A2507">
        <v>36360</v>
      </c>
      <c r="B2507" t="s">
        <v>2525</v>
      </c>
      <c r="C2507" t="s">
        <v>10</v>
      </c>
      <c r="D2507" s="184">
        <v>3.57</v>
      </c>
    </row>
    <row r="2508" spans="1:4" x14ac:dyDescent="0.25">
      <c r="A2508">
        <v>38434</v>
      </c>
      <c r="B2508" t="s">
        <v>2526</v>
      </c>
      <c r="C2508" t="s">
        <v>10</v>
      </c>
      <c r="D2508" s="184">
        <v>5.46</v>
      </c>
    </row>
    <row r="2509" spans="1:4" x14ac:dyDescent="0.25">
      <c r="A2509">
        <v>38435</v>
      </c>
      <c r="B2509" t="s">
        <v>2527</v>
      </c>
      <c r="C2509" t="s">
        <v>10</v>
      </c>
      <c r="D2509" s="184">
        <v>10.37</v>
      </c>
    </row>
    <row r="2510" spans="1:4" x14ac:dyDescent="0.25">
      <c r="A2510">
        <v>38436</v>
      </c>
      <c r="B2510" t="s">
        <v>2528</v>
      </c>
      <c r="C2510" t="s">
        <v>10</v>
      </c>
      <c r="D2510" s="184">
        <v>21.45</v>
      </c>
    </row>
    <row r="2511" spans="1:4" x14ac:dyDescent="0.25">
      <c r="A2511">
        <v>38437</v>
      </c>
      <c r="B2511" t="s">
        <v>2529</v>
      </c>
      <c r="C2511" t="s">
        <v>10</v>
      </c>
      <c r="D2511" s="184">
        <v>32.21</v>
      </c>
    </row>
    <row r="2512" spans="1:4" x14ac:dyDescent="0.25">
      <c r="A2512">
        <v>38438</v>
      </c>
      <c r="B2512" t="s">
        <v>2530</v>
      </c>
      <c r="C2512" t="s">
        <v>10</v>
      </c>
      <c r="D2512" s="184">
        <v>81.39</v>
      </c>
    </row>
    <row r="2513" spans="1:4" x14ac:dyDescent="0.25">
      <c r="A2513">
        <v>38439</v>
      </c>
      <c r="B2513" t="s">
        <v>2531</v>
      </c>
      <c r="C2513" t="s">
        <v>10</v>
      </c>
      <c r="D2513" s="184">
        <v>124.05</v>
      </c>
    </row>
    <row r="2514" spans="1:4" x14ac:dyDescent="0.25">
      <c r="A2514">
        <v>10836</v>
      </c>
      <c r="B2514" t="s">
        <v>2532</v>
      </c>
      <c r="C2514" t="s">
        <v>10</v>
      </c>
      <c r="D2514" s="184">
        <v>23.79</v>
      </c>
    </row>
    <row r="2515" spans="1:4" x14ac:dyDescent="0.25">
      <c r="A2515">
        <v>20128</v>
      </c>
      <c r="B2515" t="s">
        <v>2533</v>
      </c>
      <c r="C2515" t="s">
        <v>10</v>
      </c>
      <c r="D2515" s="184">
        <v>69.73</v>
      </c>
    </row>
    <row r="2516" spans="1:4" x14ac:dyDescent="0.25">
      <c r="A2516">
        <v>20131</v>
      </c>
      <c r="B2516" t="s">
        <v>2534</v>
      </c>
      <c r="C2516" t="s">
        <v>10</v>
      </c>
      <c r="D2516" s="184">
        <v>63.64</v>
      </c>
    </row>
    <row r="2517" spans="1:4" x14ac:dyDescent="0.25">
      <c r="A2517">
        <v>3521</v>
      </c>
      <c r="B2517" t="s">
        <v>2535</v>
      </c>
      <c r="C2517" t="s">
        <v>10</v>
      </c>
      <c r="D2517" s="184">
        <v>2.13</v>
      </c>
    </row>
    <row r="2518" spans="1:4" x14ac:dyDescent="0.25">
      <c r="A2518">
        <v>3531</v>
      </c>
      <c r="B2518" t="s">
        <v>2536</v>
      </c>
      <c r="C2518" t="s">
        <v>10</v>
      </c>
      <c r="D2518" s="184">
        <v>2.41</v>
      </c>
    </row>
    <row r="2519" spans="1:4" x14ac:dyDescent="0.25">
      <c r="A2519">
        <v>3522</v>
      </c>
      <c r="B2519" t="s">
        <v>2537</v>
      </c>
      <c r="C2519" t="s">
        <v>10</v>
      </c>
      <c r="D2519" s="184">
        <v>3.59</v>
      </c>
    </row>
    <row r="2520" spans="1:4" x14ac:dyDescent="0.25">
      <c r="A2520">
        <v>3527</v>
      </c>
      <c r="B2520" t="s">
        <v>2538</v>
      </c>
      <c r="C2520" t="s">
        <v>10</v>
      </c>
      <c r="D2520" s="184">
        <v>12.34</v>
      </c>
    </row>
    <row r="2521" spans="1:4" x14ac:dyDescent="0.25">
      <c r="A2521">
        <v>10835</v>
      </c>
      <c r="B2521" t="s">
        <v>2539</v>
      </c>
      <c r="C2521" t="s">
        <v>10</v>
      </c>
      <c r="D2521" s="184">
        <v>4.9800000000000004</v>
      </c>
    </row>
    <row r="2522" spans="1:4" x14ac:dyDescent="0.25">
      <c r="A2522">
        <v>3475</v>
      </c>
      <c r="B2522" t="s">
        <v>2540</v>
      </c>
      <c r="C2522" t="s">
        <v>10</v>
      </c>
      <c r="D2522" s="184">
        <v>4.1500000000000004</v>
      </c>
    </row>
    <row r="2523" spans="1:4" x14ac:dyDescent="0.25">
      <c r="A2523">
        <v>3485</v>
      </c>
      <c r="B2523" t="s">
        <v>2541</v>
      </c>
      <c r="C2523" t="s">
        <v>10</v>
      </c>
      <c r="D2523" s="184">
        <v>13.25</v>
      </c>
    </row>
    <row r="2524" spans="1:4" x14ac:dyDescent="0.25">
      <c r="A2524">
        <v>3534</v>
      </c>
      <c r="B2524" t="s">
        <v>2542</v>
      </c>
      <c r="C2524" t="s">
        <v>10</v>
      </c>
      <c r="D2524" s="184">
        <v>5.24</v>
      </c>
    </row>
    <row r="2525" spans="1:4" x14ac:dyDescent="0.25">
      <c r="A2525">
        <v>3543</v>
      </c>
      <c r="B2525" t="s">
        <v>2543</v>
      </c>
      <c r="C2525" t="s">
        <v>10</v>
      </c>
      <c r="D2525" s="184">
        <v>2.63</v>
      </c>
    </row>
    <row r="2526" spans="1:4" x14ac:dyDescent="0.25">
      <c r="A2526">
        <v>3482</v>
      </c>
      <c r="B2526" t="s">
        <v>2544</v>
      </c>
      <c r="C2526" t="s">
        <v>10</v>
      </c>
      <c r="D2526" s="184">
        <v>6.66</v>
      </c>
    </row>
    <row r="2527" spans="1:4" x14ac:dyDescent="0.25">
      <c r="A2527">
        <v>3505</v>
      </c>
      <c r="B2527" t="s">
        <v>2545</v>
      </c>
      <c r="C2527" t="s">
        <v>10</v>
      </c>
      <c r="D2527" s="184">
        <v>3.78</v>
      </c>
    </row>
    <row r="2528" spans="1:4" x14ac:dyDescent="0.25">
      <c r="A2528">
        <v>3516</v>
      </c>
      <c r="B2528" t="s">
        <v>2546</v>
      </c>
      <c r="C2528" t="s">
        <v>10</v>
      </c>
      <c r="D2528" s="184">
        <v>1.3</v>
      </c>
    </row>
    <row r="2529" spans="1:4" x14ac:dyDescent="0.25">
      <c r="A2529">
        <v>3517</v>
      </c>
      <c r="B2529" t="s">
        <v>2547</v>
      </c>
      <c r="C2529" t="s">
        <v>10</v>
      </c>
      <c r="D2529" s="184">
        <v>4.54</v>
      </c>
    </row>
    <row r="2530" spans="1:4" x14ac:dyDescent="0.25">
      <c r="A2530">
        <v>3515</v>
      </c>
      <c r="B2530" t="s">
        <v>2548</v>
      </c>
      <c r="C2530" t="s">
        <v>10</v>
      </c>
      <c r="D2530" s="184">
        <v>6.12</v>
      </c>
    </row>
    <row r="2531" spans="1:4" x14ac:dyDescent="0.25">
      <c r="A2531">
        <v>20147</v>
      </c>
      <c r="B2531" t="s">
        <v>2549</v>
      </c>
      <c r="C2531" t="s">
        <v>10</v>
      </c>
      <c r="D2531" s="184">
        <v>6.58</v>
      </c>
    </row>
    <row r="2532" spans="1:4" x14ac:dyDescent="0.25">
      <c r="A2532">
        <v>3524</v>
      </c>
      <c r="B2532" t="s">
        <v>2550</v>
      </c>
      <c r="C2532" t="s">
        <v>10</v>
      </c>
      <c r="D2532" s="184">
        <v>7.81</v>
      </c>
    </row>
    <row r="2533" spans="1:4" x14ac:dyDescent="0.25">
      <c r="A2533">
        <v>3532</v>
      </c>
      <c r="B2533" t="s">
        <v>2551</v>
      </c>
      <c r="C2533" t="s">
        <v>10</v>
      </c>
      <c r="D2533" s="184">
        <v>14.29</v>
      </c>
    </row>
    <row r="2534" spans="1:4" x14ac:dyDescent="0.25">
      <c r="A2534">
        <v>3528</v>
      </c>
      <c r="B2534" t="s">
        <v>2552</v>
      </c>
      <c r="C2534" t="s">
        <v>10</v>
      </c>
      <c r="D2534" s="184">
        <v>10.26</v>
      </c>
    </row>
    <row r="2535" spans="1:4" x14ac:dyDescent="0.25">
      <c r="A2535">
        <v>37952</v>
      </c>
      <c r="B2535" t="s">
        <v>2553</v>
      </c>
      <c r="C2535" t="s">
        <v>10</v>
      </c>
      <c r="D2535" s="184">
        <v>73.099999999999994</v>
      </c>
    </row>
    <row r="2536" spans="1:4" x14ac:dyDescent="0.25">
      <c r="A2536">
        <v>37951</v>
      </c>
      <c r="B2536" t="s">
        <v>2554</v>
      </c>
      <c r="C2536" t="s">
        <v>10</v>
      </c>
      <c r="D2536" s="184">
        <v>2.66</v>
      </c>
    </row>
    <row r="2537" spans="1:4" x14ac:dyDescent="0.25">
      <c r="A2537">
        <v>3518</v>
      </c>
      <c r="B2537" t="s">
        <v>2555</v>
      </c>
      <c r="C2537" t="s">
        <v>10</v>
      </c>
      <c r="D2537" s="184">
        <v>3.89</v>
      </c>
    </row>
    <row r="2538" spans="1:4" x14ac:dyDescent="0.25">
      <c r="A2538">
        <v>3519</v>
      </c>
      <c r="B2538" t="s">
        <v>2556</v>
      </c>
      <c r="C2538" t="s">
        <v>10</v>
      </c>
      <c r="D2538" s="184">
        <v>9.2200000000000006</v>
      </c>
    </row>
    <row r="2539" spans="1:4" x14ac:dyDescent="0.25">
      <c r="A2539">
        <v>3520</v>
      </c>
      <c r="B2539" t="s">
        <v>2557</v>
      </c>
      <c r="C2539" t="s">
        <v>10</v>
      </c>
      <c r="D2539" s="184">
        <v>10.33</v>
      </c>
    </row>
    <row r="2540" spans="1:4" x14ac:dyDescent="0.25">
      <c r="A2540">
        <v>37950</v>
      </c>
      <c r="B2540" t="s">
        <v>2558</v>
      </c>
      <c r="C2540" t="s">
        <v>10</v>
      </c>
      <c r="D2540" s="184">
        <v>63.64</v>
      </c>
    </row>
    <row r="2541" spans="1:4" x14ac:dyDescent="0.25">
      <c r="A2541">
        <v>37949</v>
      </c>
      <c r="B2541" t="s">
        <v>2559</v>
      </c>
      <c r="C2541" t="s">
        <v>10</v>
      </c>
      <c r="D2541" s="184">
        <v>2.33</v>
      </c>
    </row>
    <row r="2542" spans="1:4" x14ac:dyDescent="0.25">
      <c r="A2542">
        <v>3526</v>
      </c>
      <c r="B2542" t="s">
        <v>2560</v>
      </c>
      <c r="C2542" t="s">
        <v>10</v>
      </c>
      <c r="D2542" s="184">
        <v>3.12</v>
      </c>
    </row>
    <row r="2543" spans="1:4" x14ac:dyDescent="0.25">
      <c r="A2543">
        <v>3509</v>
      </c>
      <c r="B2543" t="s">
        <v>2561</v>
      </c>
      <c r="C2543" t="s">
        <v>10</v>
      </c>
      <c r="D2543" s="184">
        <v>8.1199999999999992</v>
      </c>
    </row>
    <row r="2544" spans="1:4" x14ac:dyDescent="0.25">
      <c r="A2544">
        <v>3530</v>
      </c>
      <c r="B2544" t="s">
        <v>2562</v>
      </c>
      <c r="C2544" t="s">
        <v>10</v>
      </c>
      <c r="D2544" s="184">
        <v>245.95</v>
      </c>
    </row>
    <row r="2545" spans="1:4" x14ac:dyDescent="0.25">
      <c r="A2545">
        <v>3542</v>
      </c>
      <c r="B2545" t="s">
        <v>2563</v>
      </c>
      <c r="C2545" t="s">
        <v>10</v>
      </c>
      <c r="D2545" s="184">
        <v>0.56999999999999995</v>
      </c>
    </row>
    <row r="2546" spans="1:4" x14ac:dyDescent="0.25">
      <c r="A2546">
        <v>3529</v>
      </c>
      <c r="B2546" t="s">
        <v>2564</v>
      </c>
      <c r="C2546" t="s">
        <v>10</v>
      </c>
      <c r="D2546" s="184">
        <v>0.79</v>
      </c>
    </row>
    <row r="2547" spans="1:4" x14ac:dyDescent="0.25">
      <c r="A2547">
        <v>3536</v>
      </c>
      <c r="B2547" t="s">
        <v>2565</v>
      </c>
      <c r="C2547" t="s">
        <v>10</v>
      </c>
      <c r="D2547" s="184">
        <v>2.35</v>
      </c>
    </row>
    <row r="2548" spans="1:4" x14ac:dyDescent="0.25">
      <c r="A2548">
        <v>3535</v>
      </c>
      <c r="B2548" t="s">
        <v>2566</v>
      </c>
      <c r="C2548" t="s">
        <v>10</v>
      </c>
      <c r="D2548" s="184">
        <v>5.58</v>
      </c>
    </row>
    <row r="2549" spans="1:4" x14ac:dyDescent="0.25">
      <c r="A2549">
        <v>3540</v>
      </c>
      <c r="B2549" t="s">
        <v>2567</v>
      </c>
      <c r="C2549" t="s">
        <v>10</v>
      </c>
      <c r="D2549" s="184">
        <v>6.04</v>
      </c>
    </row>
    <row r="2550" spans="1:4" x14ac:dyDescent="0.25">
      <c r="A2550">
        <v>3539</v>
      </c>
      <c r="B2550" t="s">
        <v>2568</v>
      </c>
      <c r="C2550" t="s">
        <v>10</v>
      </c>
      <c r="D2550" s="184">
        <v>26.23</v>
      </c>
    </row>
    <row r="2551" spans="1:4" x14ac:dyDescent="0.25">
      <c r="A2551">
        <v>3513</v>
      </c>
      <c r="B2551" t="s">
        <v>2569</v>
      </c>
      <c r="C2551" t="s">
        <v>10</v>
      </c>
      <c r="D2551" s="184">
        <v>116.59</v>
      </c>
    </row>
    <row r="2552" spans="1:4" x14ac:dyDescent="0.25">
      <c r="A2552">
        <v>3492</v>
      </c>
      <c r="B2552" t="s">
        <v>2570</v>
      </c>
      <c r="C2552" t="s">
        <v>10</v>
      </c>
      <c r="D2552" s="184">
        <v>22.44</v>
      </c>
    </row>
    <row r="2553" spans="1:4" x14ac:dyDescent="0.25">
      <c r="A2553">
        <v>3491</v>
      </c>
      <c r="B2553" t="s">
        <v>2571</v>
      </c>
      <c r="C2553" t="s">
        <v>10</v>
      </c>
      <c r="D2553" s="184">
        <v>12.8</v>
      </c>
    </row>
    <row r="2554" spans="1:4" x14ac:dyDescent="0.25">
      <c r="A2554">
        <v>3493</v>
      </c>
      <c r="B2554" t="s">
        <v>2572</v>
      </c>
      <c r="C2554" t="s">
        <v>10</v>
      </c>
      <c r="D2554" s="184">
        <v>30.68</v>
      </c>
    </row>
    <row r="2555" spans="1:4" x14ac:dyDescent="0.25">
      <c r="A2555">
        <v>12628</v>
      </c>
      <c r="B2555" t="s">
        <v>2573</v>
      </c>
      <c r="C2555" t="s">
        <v>10</v>
      </c>
      <c r="D2555" s="184">
        <v>7.79</v>
      </c>
    </row>
    <row r="2556" spans="1:4" x14ac:dyDescent="0.25">
      <c r="A2556">
        <v>12629</v>
      </c>
      <c r="B2556" t="s">
        <v>2574</v>
      </c>
      <c r="C2556" t="s">
        <v>10</v>
      </c>
      <c r="D2556" s="184">
        <v>8.4600000000000009</v>
      </c>
    </row>
    <row r="2557" spans="1:4" x14ac:dyDescent="0.25">
      <c r="A2557">
        <v>3481</v>
      </c>
      <c r="B2557" t="s">
        <v>2575</v>
      </c>
      <c r="C2557" t="s">
        <v>10</v>
      </c>
      <c r="D2557" s="184">
        <v>15.54</v>
      </c>
    </row>
    <row r="2558" spans="1:4" x14ac:dyDescent="0.25">
      <c r="A2558">
        <v>3510</v>
      </c>
      <c r="B2558" t="s">
        <v>2576</v>
      </c>
      <c r="C2558" t="s">
        <v>10</v>
      </c>
      <c r="D2558" s="184">
        <v>14.52</v>
      </c>
    </row>
    <row r="2559" spans="1:4" x14ac:dyDescent="0.25">
      <c r="A2559">
        <v>3508</v>
      </c>
      <c r="B2559" t="s">
        <v>2577</v>
      </c>
      <c r="C2559" t="s">
        <v>10</v>
      </c>
      <c r="D2559" s="184">
        <v>37.97</v>
      </c>
    </row>
    <row r="2560" spans="1:4" x14ac:dyDescent="0.25">
      <c r="A2560">
        <v>38939</v>
      </c>
      <c r="B2560" t="s">
        <v>2578</v>
      </c>
      <c r="C2560" t="s">
        <v>10</v>
      </c>
      <c r="D2560" s="184">
        <v>18.97</v>
      </c>
    </row>
    <row r="2561" spans="1:4" x14ac:dyDescent="0.25">
      <c r="A2561">
        <v>38940</v>
      </c>
      <c r="B2561" t="s">
        <v>2579</v>
      </c>
      <c r="C2561" t="s">
        <v>10</v>
      </c>
      <c r="D2561" s="184">
        <v>28.96</v>
      </c>
    </row>
    <row r="2562" spans="1:4" x14ac:dyDescent="0.25">
      <c r="A2562">
        <v>38941</v>
      </c>
      <c r="B2562" t="s">
        <v>2580</v>
      </c>
      <c r="C2562" t="s">
        <v>10</v>
      </c>
      <c r="D2562" s="184">
        <v>34.22</v>
      </c>
    </row>
    <row r="2563" spans="1:4" x14ac:dyDescent="0.25">
      <c r="A2563">
        <v>38942</v>
      </c>
      <c r="B2563" t="s">
        <v>2581</v>
      </c>
      <c r="C2563" t="s">
        <v>10</v>
      </c>
      <c r="D2563" s="184">
        <v>38.33</v>
      </c>
    </row>
    <row r="2564" spans="1:4" x14ac:dyDescent="0.25">
      <c r="A2564">
        <v>38987</v>
      </c>
      <c r="B2564" t="s">
        <v>2582</v>
      </c>
      <c r="C2564" t="s">
        <v>10</v>
      </c>
      <c r="D2564" s="184">
        <v>9.66</v>
      </c>
    </row>
    <row r="2565" spans="1:4" x14ac:dyDescent="0.25">
      <c r="A2565">
        <v>38988</v>
      </c>
      <c r="B2565" t="s">
        <v>2583</v>
      </c>
      <c r="C2565" t="s">
        <v>10</v>
      </c>
      <c r="D2565" s="184">
        <v>22.43</v>
      </c>
    </row>
    <row r="2566" spans="1:4" x14ac:dyDescent="0.25">
      <c r="A2566">
        <v>38989</v>
      </c>
      <c r="B2566" t="s">
        <v>2584</v>
      </c>
      <c r="C2566" t="s">
        <v>10</v>
      </c>
      <c r="D2566" s="184">
        <v>29.8</v>
      </c>
    </row>
    <row r="2567" spans="1:4" x14ac:dyDescent="0.25">
      <c r="A2567">
        <v>38990</v>
      </c>
      <c r="B2567" t="s">
        <v>2585</v>
      </c>
      <c r="C2567" t="s">
        <v>10</v>
      </c>
      <c r="D2567" s="184">
        <v>78.56</v>
      </c>
    </row>
    <row r="2568" spans="1:4" x14ac:dyDescent="0.25">
      <c r="A2568">
        <v>38991</v>
      </c>
      <c r="B2568" t="s">
        <v>2586</v>
      </c>
      <c r="C2568" t="s">
        <v>10</v>
      </c>
      <c r="D2568" s="184">
        <v>158.72999999999999</v>
      </c>
    </row>
    <row r="2569" spans="1:4" x14ac:dyDescent="0.25">
      <c r="A2569">
        <v>38913</v>
      </c>
      <c r="B2569" t="s">
        <v>2587</v>
      </c>
      <c r="C2569" t="s">
        <v>10</v>
      </c>
      <c r="D2569" s="184">
        <v>17.600000000000001</v>
      </c>
    </row>
    <row r="2570" spans="1:4" x14ac:dyDescent="0.25">
      <c r="A2570">
        <v>38914</v>
      </c>
      <c r="B2570" t="s">
        <v>2588</v>
      </c>
      <c r="C2570" t="s">
        <v>10</v>
      </c>
      <c r="D2570" s="184">
        <v>20.420000000000002</v>
      </c>
    </row>
    <row r="2571" spans="1:4" x14ac:dyDescent="0.25">
      <c r="A2571">
        <v>38915</v>
      </c>
      <c r="B2571" t="s">
        <v>2589</v>
      </c>
      <c r="C2571" t="s">
        <v>10</v>
      </c>
      <c r="D2571" s="184">
        <v>35.450000000000003</v>
      </c>
    </row>
    <row r="2572" spans="1:4" x14ac:dyDescent="0.25">
      <c r="A2572">
        <v>38916</v>
      </c>
      <c r="B2572" t="s">
        <v>2590</v>
      </c>
      <c r="C2572" t="s">
        <v>10</v>
      </c>
      <c r="D2572" s="184">
        <v>46.77</v>
      </c>
    </row>
    <row r="2573" spans="1:4" x14ac:dyDescent="0.25">
      <c r="A2573">
        <v>39300</v>
      </c>
      <c r="B2573" t="s">
        <v>2591</v>
      </c>
      <c r="C2573" t="s">
        <v>10</v>
      </c>
      <c r="D2573" s="184">
        <v>15.91</v>
      </c>
    </row>
    <row r="2574" spans="1:4" x14ac:dyDescent="0.25">
      <c r="A2574">
        <v>39301</v>
      </c>
      <c r="B2574" t="s">
        <v>2592</v>
      </c>
      <c r="C2574" t="s">
        <v>10</v>
      </c>
      <c r="D2574" s="184">
        <v>22.07</v>
      </c>
    </row>
    <row r="2575" spans="1:4" x14ac:dyDescent="0.25">
      <c r="A2575">
        <v>39302</v>
      </c>
      <c r="B2575" t="s">
        <v>2593</v>
      </c>
      <c r="C2575" t="s">
        <v>10</v>
      </c>
      <c r="D2575" s="184">
        <v>27.73</v>
      </c>
    </row>
    <row r="2576" spans="1:4" x14ac:dyDescent="0.25">
      <c r="A2576">
        <v>39303</v>
      </c>
      <c r="B2576" t="s">
        <v>2594</v>
      </c>
      <c r="C2576" t="s">
        <v>10</v>
      </c>
      <c r="D2576" s="184">
        <v>48.75</v>
      </c>
    </row>
    <row r="2577" spans="1:4" x14ac:dyDescent="0.25">
      <c r="A2577">
        <v>38923</v>
      </c>
      <c r="B2577" t="s">
        <v>2595</v>
      </c>
      <c r="C2577" t="s">
        <v>10</v>
      </c>
      <c r="D2577" s="184">
        <v>15.53</v>
      </c>
    </row>
    <row r="2578" spans="1:4" x14ac:dyDescent="0.25">
      <c r="A2578">
        <v>38925</v>
      </c>
      <c r="B2578" t="s">
        <v>2596</v>
      </c>
      <c r="C2578" t="s">
        <v>10</v>
      </c>
      <c r="D2578" s="184">
        <v>16.690000000000001</v>
      </c>
    </row>
    <row r="2579" spans="1:4" x14ac:dyDescent="0.25">
      <c r="A2579">
        <v>38926</v>
      </c>
      <c r="B2579" t="s">
        <v>2597</v>
      </c>
      <c r="C2579" t="s">
        <v>10</v>
      </c>
      <c r="D2579" s="184">
        <v>23.83</v>
      </c>
    </row>
    <row r="2580" spans="1:4" x14ac:dyDescent="0.25">
      <c r="A2580">
        <v>38927</v>
      </c>
      <c r="B2580" t="s">
        <v>2598</v>
      </c>
      <c r="C2580" t="s">
        <v>10</v>
      </c>
      <c r="D2580" s="184">
        <v>25.49</v>
      </c>
    </row>
    <row r="2581" spans="1:4" x14ac:dyDescent="0.25">
      <c r="A2581">
        <v>39304</v>
      </c>
      <c r="B2581" t="s">
        <v>2599</v>
      </c>
      <c r="C2581" t="s">
        <v>10</v>
      </c>
      <c r="D2581" s="184">
        <v>19.64</v>
      </c>
    </row>
    <row r="2582" spans="1:4" x14ac:dyDescent="0.25">
      <c r="A2582">
        <v>38924</v>
      </c>
      <c r="B2582" t="s">
        <v>2600</v>
      </c>
      <c r="C2582" t="s">
        <v>10</v>
      </c>
      <c r="D2582" s="184">
        <v>27.99</v>
      </c>
    </row>
    <row r="2583" spans="1:4" x14ac:dyDescent="0.25">
      <c r="A2583">
        <v>39305</v>
      </c>
      <c r="B2583" t="s">
        <v>2601</v>
      </c>
      <c r="C2583" t="s">
        <v>10</v>
      </c>
      <c r="D2583" s="184">
        <v>25.71</v>
      </c>
    </row>
    <row r="2584" spans="1:4" x14ac:dyDescent="0.25">
      <c r="A2584">
        <v>39306</v>
      </c>
      <c r="B2584" t="s">
        <v>2602</v>
      </c>
      <c r="C2584" t="s">
        <v>10</v>
      </c>
      <c r="D2584" s="184">
        <v>32.17</v>
      </c>
    </row>
    <row r="2585" spans="1:4" x14ac:dyDescent="0.25">
      <c r="A2585">
        <v>38928</v>
      </c>
      <c r="B2585" t="s">
        <v>2603</v>
      </c>
      <c r="C2585" t="s">
        <v>10</v>
      </c>
      <c r="D2585" s="184">
        <v>28.26</v>
      </c>
    </row>
    <row r="2586" spans="1:4" x14ac:dyDescent="0.25">
      <c r="A2586">
        <v>38929</v>
      </c>
      <c r="B2586" t="s">
        <v>2604</v>
      </c>
      <c r="C2586" t="s">
        <v>10</v>
      </c>
      <c r="D2586" s="184">
        <v>50.1</v>
      </c>
    </row>
    <row r="2587" spans="1:4" x14ac:dyDescent="0.25">
      <c r="A2587">
        <v>39307</v>
      </c>
      <c r="B2587" t="s">
        <v>2605</v>
      </c>
      <c r="C2587" t="s">
        <v>10</v>
      </c>
      <c r="D2587" s="184">
        <v>37.020000000000003</v>
      </c>
    </row>
    <row r="2588" spans="1:4" x14ac:dyDescent="0.25">
      <c r="A2588">
        <v>38930</v>
      </c>
      <c r="B2588" t="s">
        <v>2606</v>
      </c>
      <c r="C2588" t="s">
        <v>10</v>
      </c>
      <c r="D2588" s="184">
        <v>62.94</v>
      </c>
    </row>
    <row r="2589" spans="1:4" x14ac:dyDescent="0.25">
      <c r="A2589">
        <v>38931</v>
      </c>
      <c r="B2589" t="s">
        <v>2607</v>
      </c>
      <c r="C2589" t="s">
        <v>10</v>
      </c>
      <c r="D2589" s="184">
        <v>15.85</v>
      </c>
    </row>
    <row r="2590" spans="1:4" x14ac:dyDescent="0.25">
      <c r="A2590">
        <v>38932</v>
      </c>
      <c r="B2590" t="s">
        <v>2608</v>
      </c>
      <c r="C2590" t="s">
        <v>10</v>
      </c>
      <c r="D2590" s="184">
        <v>16.010000000000002</v>
      </c>
    </row>
    <row r="2591" spans="1:4" x14ac:dyDescent="0.25">
      <c r="A2591">
        <v>38934</v>
      </c>
      <c r="B2591" t="s">
        <v>2609</v>
      </c>
      <c r="C2591" t="s">
        <v>10</v>
      </c>
      <c r="D2591" s="184">
        <v>23.65</v>
      </c>
    </row>
    <row r="2592" spans="1:4" x14ac:dyDescent="0.25">
      <c r="A2592">
        <v>38935</v>
      </c>
      <c r="B2592" t="s">
        <v>2610</v>
      </c>
      <c r="C2592" t="s">
        <v>10</v>
      </c>
      <c r="D2592" s="184">
        <v>25.31</v>
      </c>
    </row>
    <row r="2593" spans="1:4" x14ac:dyDescent="0.25">
      <c r="A2593">
        <v>38936</v>
      </c>
      <c r="B2593" t="s">
        <v>2611</v>
      </c>
      <c r="C2593" t="s">
        <v>10</v>
      </c>
      <c r="D2593" s="184">
        <v>27.11</v>
      </c>
    </row>
    <row r="2594" spans="1:4" x14ac:dyDescent="0.25">
      <c r="A2594">
        <v>38937</v>
      </c>
      <c r="B2594" t="s">
        <v>2612</v>
      </c>
      <c r="C2594" t="s">
        <v>10</v>
      </c>
      <c r="D2594" s="184">
        <v>33.04</v>
      </c>
    </row>
    <row r="2595" spans="1:4" x14ac:dyDescent="0.25">
      <c r="A2595">
        <v>38938</v>
      </c>
      <c r="B2595" t="s">
        <v>2613</v>
      </c>
      <c r="C2595" t="s">
        <v>10</v>
      </c>
      <c r="D2595" s="184">
        <v>49.12</v>
      </c>
    </row>
    <row r="2596" spans="1:4" x14ac:dyDescent="0.25">
      <c r="A2596">
        <v>3489</v>
      </c>
      <c r="B2596" t="s">
        <v>2614</v>
      </c>
      <c r="C2596" t="s">
        <v>10</v>
      </c>
      <c r="D2596" s="184">
        <v>14.35</v>
      </c>
    </row>
    <row r="2597" spans="1:4" x14ac:dyDescent="0.25">
      <c r="A2597">
        <v>20151</v>
      </c>
      <c r="B2597" t="s">
        <v>2615</v>
      </c>
      <c r="C2597" t="s">
        <v>10</v>
      </c>
      <c r="D2597" s="184">
        <v>28.66</v>
      </c>
    </row>
    <row r="2598" spans="1:4" x14ac:dyDescent="0.25">
      <c r="A2598">
        <v>20152</v>
      </c>
      <c r="B2598" t="s">
        <v>2616</v>
      </c>
      <c r="C2598" t="s">
        <v>10</v>
      </c>
      <c r="D2598" s="184">
        <v>99.73</v>
      </c>
    </row>
    <row r="2599" spans="1:4" x14ac:dyDescent="0.25">
      <c r="A2599">
        <v>20148</v>
      </c>
      <c r="B2599" t="s">
        <v>2617</v>
      </c>
      <c r="C2599" t="s">
        <v>10</v>
      </c>
      <c r="D2599" s="184">
        <v>5.7</v>
      </c>
    </row>
    <row r="2600" spans="1:4" x14ac:dyDescent="0.25">
      <c r="A2600">
        <v>20149</v>
      </c>
      <c r="B2600" t="s">
        <v>2618</v>
      </c>
      <c r="C2600" t="s">
        <v>10</v>
      </c>
      <c r="D2600" s="184">
        <v>8.82</v>
      </c>
    </row>
    <row r="2601" spans="1:4" x14ac:dyDescent="0.25">
      <c r="A2601">
        <v>20150</v>
      </c>
      <c r="B2601" t="s">
        <v>2619</v>
      </c>
      <c r="C2601" t="s">
        <v>10</v>
      </c>
      <c r="D2601" s="184">
        <v>20.58</v>
      </c>
    </row>
    <row r="2602" spans="1:4" x14ac:dyDescent="0.25">
      <c r="A2602">
        <v>20157</v>
      </c>
      <c r="B2602" t="s">
        <v>2620</v>
      </c>
      <c r="C2602" t="s">
        <v>10</v>
      </c>
      <c r="D2602" s="184">
        <v>38.67</v>
      </c>
    </row>
    <row r="2603" spans="1:4" x14ac:dyDescent="0.25">
      <c r="A2603">
        <v>20158</v>
      </c>
      <c r="B2603" t="s">
        <v>2621</v>
      </c>
      <c r="C2603" t="s">
        <v>10</v>
      </c>
      <c r="D2603" s="184">
        <v>128.47</v>
      </c>
    </row>
    <row r="2604" spans="1:4" x14ac:dyDescent="0.25">
      <c r="A2604">
        <v>20154</v>
      </c>
      <c r="B2604" t="s">
        <v>2622</v>
      </c>
      <c r="C2604" t="s">
        <v>10</v>
      </c>
      <c r="D2604" s="184">
        <v>7.33</v>
      </c>
    </row>
    <row r="2605" spans="1:4" x14ac:dyDescent="0.25">
      <c r="A2605">
        <v>20155</v>
      </c>
      <c r="B2605" t="s">
        <v>2623</v>
      </c>
      <c r="C2605" t="s">
        <v>10</v>
      </c>
      <c r="D2605" s="184">
        <v>10.97</v>
      </c>
    </row>
    <row r="2606" spans="1:4" x14ac:dyDescent="0.25">
      <c r="A2606">
        <v>20156</v>
      </c>
      <c r="B2606" t="s">
        <v>2624</v>
      </c>
      <c r="C2606" t="s">
        <v>10</v>
      </c>
      <c r="D2606" s="184">
        <v>24.69</v>
      </c>
    </row>
    <row r="2607" spans="1:4" x14ac:dyDescent="0.25">
      <c r="A2607">
        <v>3512</v>
      </c>
      <c r="B2607" t="s">
        <v>2625</v>
      </c>
      <c r="C2607" t="s">
        <v>10</v>
      </c>
      <c r="D2607" s="184">
        <v>224.92</v>
      </c>
    </row>
    <row r="2608" spans="1:4" x14ac:dyDescent="0.25">
      <c r="A2608">
        <v>3499</v>
      </c>
      <c r="B2608" t="s">
        <v>2626</v>
      </c>
      <c r="C2608" t="s">
        <v>10</v>
      </c>
      <c r="D2608" s="184">
        <v>0.95</v>
      </c>
    </row>
    <row r="2609" spans="1:4" x14ac:dyDescent="0.25">
      <c r="A2609">
        <v>3500</v>
      </c>
      <c r="B2609" t="s">
        <v>2627</v>
      </c>
      <c r="C2609" t="s">
        <v>10</v>
      </c>
      <c r="D2609" s="184">
        <v>1.61</v>
      </c>
    </row>
    <row r="2610" spans="1:4" x14ac:dyDescent="0.25">
      <c r="A2610">
        <v>3501</v>
      </c>
      <c r="B2610" t="s">
        <v>2628</v>
      </c>
      <c r="C2610" t="s">
        <v>10</v>
      </c>
      <c r="D2610" s="184">
        <v>4.66</v>
      </c>
    </row>
    <row r="2611" spans="1:4" x14ac:dyDescent="0.25">
      <c r="A2611">
        <v>3502</v>
      </c>
      <c r="B2611" t="s">
        <v>2629</v>
      </c>
      <c r="C2611" t="s">
        <v>10</v>
      </c>
      <c r="D2611" s="184">
        <v>6.64</v>
      </c>
    </row>
    <row r="2612" spans="1:4" x14ac:dyDescent="0.25">
      <c r="A2612">
        <v>3503</v>
      </c>
      <c r="B2612" t="s">
        <v>2630</v>
      </c>
      <c r="C2612" t="s">
        <v>10</v>
      </c>
      <c r="D2612" s="184">
        <v>7.95</v>
      </c>
    </row>
    <row r="2613" spans="1:4" x14ac:dyDescent="0.25">
      <c r="A2613">
        <v>3477</v>
      </c>
      <c r="B2613" t="s">
        <v>2631</v>
      </c>
      <c r="C2613" t="s">
        <v>10</v>
      </c>
      <c r="D2613" s="184">
        <v>30.79</v>
      </c>
    </row>
    <row r="2614" spans="1:4" x14ac:dyDescent="0.25">
      <c r="A2614">
        <v>3478</v>
      </c>
      <c r="B2614" t="s">
        <v>2632</v>
      </c>
      <c r="C2614" t="s">
        <v>10</v>
      </c>
      <c r="D2614" s="184">
        <v>70.739999999999995</v>
      </c>
    </row>
    <row r="2615" spans="1:4" x14ac:dyDescent="0.25">
      <c r="A2615">
        <v>3525</v>
      </c>
      <c r="B2615" t="s">
        <v>2633</v>
      </c>
      <c r="C2615" t="s">
        <v>10</v>
      </c>
      <c r="D2615" s="184">
        <v>83.93</v>
      </c>
    </row>
    <row r="2616" spans="1:4" x14ac:dyDescent="0.25">
      <c r="A2616">
        <v>3511</v>
      </c>
      <c r="B2616" t="s">
        <v>2634</v>
      </c>
      <c r="C2616" t="s">
        <v>10</v>
      </c>
      <c r="D2616" s="184">
        <v>98.48</v>
      </c>
    </row>
    <row r="2617" spans="1:4" x14ac:dyDescent="0.25">
      <c r="A2617">
        <v>38917</v>
      </c>
      <c r="B2617" t="s">
        <v>2635</v>
      </c>
      <c r="C2617" t="s">
        <v>10</v>
      </c>
      <c r="D2617" s="184">
        <v>15.16</v>
      </c>
    </row>
    <row r="2618" spans="1:4" x14ac:dyDescent="0.25">
      <c r="A2618">
        <v>38919</v>
      </c>
      <c r="B2618" t="s">
        <v>2636</v>
      </c>
      <c r="C2618" t="s">
        <v>10</v>
      </c>
      <c r="D2618" s="184">
        <v>22.56</v>
      </c>
    </row>
    <row r="2619" spans="1:4" x14ac:dyDescent="0.25">
      <c r="A2619">
        <v>38922</v>
      </c>
      <c r="B2619" t="s">
        <v>2637</v>
      </c>
      <c r="C2619" t="s">
        <v>10</v>
      </c>
      <c r="D2619" s="184">
        <v>29.14</v>
      </c>
    </row>
    <row r="2620" spans="1:4" x14ac:dyDescent="0.25">
      <c r="A2620">
        <v>38921</v>
      </c>
      <c r="B2620" t="s">
        <v>2638</v>
      </c>
      <c r="C2620" t="s">
        <v>10</v>
      </c>
      <c r="D2620" s="184">
        <v>36.03</v>
      </c>
    </row>
    <row r="2621" spans="1:4" x14ac:dyDescent="0.25">
      <c r="A2621">
        <v>38918</v>
      </c>
      <c r="B2621" t="s">
        <v>2639</v>
      </c>
      <c r="C2621" t="s">
        <v>10</v>
      </c>
      <c r="D2621" s="184">
        <v>34.25</v>
      </c>
    </row>
    <row r="2622" spans="1:4" x14ac:dyDescent="0.25">
      <c r="A2622">
        <v>38920</v>
      </c>
      <c r="B2622" t="s">
        <v>2640</v>
      </c>
      <c r="C2622" t="s">
        <v>10</v>
      </c>
      <c r="D2622" s="184">
        <v>42.81</v>
      </c>
    </row>
    <row r="2623" spans="1:4" x14ac:dyDescent="0.25">
      <c r="A2623">
        <v>12032</v>
      </c>
      <c r="B2623" t="s">
        <v>2641</v>
      </c>
      <c r="C2623" t="s">
        <v>497</v>
      </c>
      <c r="D2623" s="184">
        <v>58.68</v>
      </c>
    </row>
    <row r="2624" spans="1:4" x14ac:dyDescent="0.25">
      <c r="A2624">
        <v>12030</v>
      </c>
      <c r="B2624" t="s">
        <v>2642</v>
      </c>
      <c r="C2624" t="s">
        <v>497</v>
      </c>
      <c r="D2624" s="184">
        <v>55.14</v>
      </c>
    </row>
    <row r="2625" spans="1:4" x14ac:dyDescent="0.25">
      <c r="A2625">
        <v>10908</v>
      </c>
      <c r="B2625" t="s">
        <v>2643</v>
      </c>
      <c r="C2625" t="s">
        <v>10</v>
      </c>
      <c r="D2625" s="184">
        <v>21.65</v>
      </c>
    </row>
    <row r="2626" spans="1:4" x14ac:dyDescent="0.25">
      <c r="A2626">
        <v>10909</v>
      </c>
      <c r="B2626" t="s">
        <v>2644</v>
      </c>
      <c r="C2626" t="s">
        <v>10</v>
      </c>
      <c r="D2626" s="184">
        <v>34.53</v>
      </c>
    </row>
    <row r="2627" spans="1:4" x14ac:dyDescent="0.25">
      <c r="A2627">
        <v>3669</v>
      </c>
      <c r="B2627" t="s">
        <v>2645</v>
      </c>
      <c r="C2627" t="s">
        <v>10</v>
      </c>
      <c r="D2627" s="184">
        <v>14.79</v>
      </c>
    </row>
    <row r="2628" spans="1:4" x14ac:dyDescent="0.25">
      <c r="A2628">
        <v>20138</v>
      </c>
      <c r="B2628" t="s">
        <v>2646</v>
      </c>
      <c r="C2628" t="s">
        <v>10</v>
      </c>
      <c r="D2628" s="184">
        <v>73.510000000000005</v>
      </c>
    </row>
    <row r="2629" spans="1:4" x14ac:dyDescent="0.25">
      <c r="A2629">
        <v>20139</v>
      </c>
      <c r="B2629" t="s">
        <v>2647</v>
      </c>
      <c r="C2629" t="s">
        <v>10</v>
      </c>
      <c r="D2629" s="184">
        <v>123.49</v>
      </c>
    </row>
    <row r="2630" spans="1:4" x14ac:dyDescent="0.25">
      <c r="A2630">
        <v>3668</v>
      </c>
      <c r="B2630" t="s">
        <v>2648</v>
      </c>
      <c r="C2630" t="s">
        <v>10</v>
      </c>
      <c r="D2630" s="184">
        <v>48.96</v>
      </c>
    </row>
    <row r="2631" spans="1:4" x14ac:dyDescent="0.25">
      <c r="A2631">
        <v>3656</v>
      </c>
      <c r="B2631" t="s">
        <v>2649</v>
      </c>
      <c r="C2631" t="s">
        <v>10</v>
      </c>
      <c r="D2631" s="184">
        <v>24.27</v>
      </c>
    </row>
    <row r="2632" spans="1:4" x14ac:dyDescent="0.25">
      <c r="A2632">
        <v>10911</v>
      </c>
      <c r="B2632" t="s">
        <v>2650</v>
      </c>
      <c r="C2632" t="s">
        <v>10</v>
      </c>
      <c r="D2632" s="184">
        <v>26.93</v>
      </c>
    </row>
    <row r="2633" spans="1:4" x14ac:dyDescent="0.25">
      <c r="A2633">
        <v>3654</v>
      </c>
      <c r="B2633" t="s">
        <v>2651</v>
      </c>
      <c r="C2633" t="s">
        <v>10</v>
      </c>
      <c r="D2633" s="184">
        <v>4.99</v>
      </c>
    </row>
    <row r="2634" spans="1:4" x14ac:dyDescent="0.25">
      <c r="A2634">
        <v>3664</v>
      </c>
      <c r="B2634" t="s">
        <v>2652</v>
      </c>
      <c r="C2634" t="s">
        <v>10</v>
      </c>
      <c r="D2634" s="184">
        <v>6.2</v>
      </c>
    </row>
    <row r="2635" spans="1:4" x14ac:dyDescent="0.25">
      <c r="A2635">
        <v>3657</v>
      </c>
      <c r="B2635" t="s">
        <v>2653</v>
      </c>
      <c r="C2635" t="s">
        <v>10</v>
      </c>
      <c r="D2635" s="184">
        <v>6.68</v>
      </c>
    </row>
    <row r="2636" spans="1:4" x14ac:dyDescent="0.25">
      <c r="A2636">
        <v>12625</v>
      </c>
      <c r="B2636" t="s">
        <v>2654</v>
      </c>
      <c r="C2636" t="s">
        <v>10</v>
      </c>
      <c r="D2636" s="184">
        <v>10.69</v>
      </c>
    </row>
    <row r="2637" spans="1:4" x14ac:dyDescent="0.25">
      <c r="A2637">
        <v>20136</v>
      </c>
      <c r="B2637" t="s">
        <v>2655</v>
      </c>
      <c r="C2637" t="s">
        <v>10</v>
      </c>
      <c r="D2637" s="184">
        <v>165.88</v>
      </c>
    </row>
    <row r="2638" spans="1:4" x14ac:dyDescent="0.25">
      <c r="A2638">
        <v>20144</v>
      </c>
      <c r="B2638" t="s">
        <v>2656</v>
      </c>
      <c r="C2638" t="s">
        <v>10</v>
      </c>
      <c r="D2638" s="184">
        <v>72.86</v>
      </c>
    </row>
    <row r="2639" spans="1:4" x14ac:dyDescent="0.25">
      <c r="A2639">
        <v>20143</v>
      </c>
      <c r="B2639" t="s">
        <v>2657</v>
      </c>
      <c r="C2639" t="s">
        <v>10</v>
      </c>
      <c r="D2639" s="184">
        <v>68.05</v>
      </c>
    </row>
    <row r="2640" spans="1:4" x14ac:dyDescent="0.25">
      <c r="A2640">
        <v>20145</v>
      </c>
      <c r="B2640" t="s">
        <v>2658</v>
      </c>
      <c r="C2640" t="s">
        <v>10</v>
      </c>
      <c r="D2640" s="184">
        <v>193.11</v>
      </c>
    </row>
    <row r="2641" spans="1:4" x14ac:dyDescent="0.25">
      <c r="A2641">
        <v>20146</v>
      </c>
      <c r="B2641" t="s">
        <v>2659</v>
      </c>
      <c r="C2641" t="s">
        <v>10</v>
      </c>
      <c r="D2641" s="184">
        <v>217.76</v>
      </c>
    </row>
    <row r="2642" spans="1:4" x14ac:dyDescent="0.25">
      <c r="A2642">
        <v>20140</v>
      </c>
      <c r="B2642" t="s">
        <v>2660</v>
      </c>
      <c r="C2642" t="s">
        <v>10</v>
      </c>
      <c r="D2642" s="184">
        <v>8.67</v>
      </c>
    </row>
    <row r="2643" spans="1:4" x14ac:dyDescent="0.25">
      <c r="A2643">
        <v>20141</v>
      </c>
      <c r="B2643" t="s">
        <v>2661</v>
      </c>
      <c r="C2643" t="s">
        <v>10</v>
      </c>
      <c r="D2643" s="184">
        <v>15.22</v>
      </c>
    </row>
    <row r="2644" spans="1:4" x14ac:dyDescent="0.25">
      <c r="A2644">
        <v>20142</v>
      </c>
      <c r="B2644" t="s">
        <v>2662</v>
      </c>
      <c r="C2644" t="s">
        <v>10</v>
      </c>
      <c r="D2644" s="184">
        <v>46.57</v>
      </c>
    </row>
    <row r="2645" spans="1:4" x14ac:dyDescent="0.25">
      <c r="A2645">
        <v>3659</v>
      </c>
      <c r="B2645" t="s">
        <v>2663</v>
      </c>
      <c r="C2645" t="s">
        <v>10</v>
      </c>
      <c r="D2645" s="184">
        <v>20.2</v>
      </c>
    </row>
    <row r="2646" spans="1:4" x14ac:dyDescent="0.25">
      <c r="A2646">
        <v>3660</v>
      </c>
      <c r="B2646" t="s">
        <v>2664</v>
      </c>
      <c r="C2646" t="s">
        <v>10</v>
      </c>
      <c r="D2646" s="184">
        <v>29.11</v>
      </c>
    </row>
    <row r="2647" spans="1:4" x14ac:dyDescent="0.25">
      <c r="A2647">
        <v>3662</v>
      </c>
      <c r="B2647" t="s">
        <v>2665</v>
      </c>
      <c r="C2647" t="s">
        <v>10</v>
      </c>
      <c r="D2647" s="184">
        <v>11</v>
      </c>
    </row>
    <row r="2648" spans="1:4" x14ac:dyDescent="0.25">
      <c r="A2648">
        <v>3661</v>
      </c>
      <c r="B2648" t="s">
        <v>2666</v>
      </c>
      <c r="C2648" t="s">
        <v>10</v>
      </c>
      <c r="D2648" s="184">
        <v>16.18</v>
      </c>
    </row>
    <row r="2649" spans="1:4" x14ac:dyDescent="0.25">
      <c r="A2649">
        <v>3658</v>
      </c>
      <c r="B2649" t="s">
        <v>2667</v>
      </c>
      <c r="C2649" t="s">
        <v>10</v>
      </c>
      <c r="D2649" s="184">
        <v>20.6</v>
      </c>
    </row>
    <row r="2650" spans="1:4" x14ac:dyDescent="0.25">
      <c r="A2650">
        <v>3670</v>
      </c>
      <c r="B2650" t="s">
        <v>2668</v>
      </c>
      <c r="C2650" t="s">
        <v>10</v>
      </c>
      <c r="D2650" s="184">
        <v>26.88</v>
      </c>
    </row>
    <row r="2651" spans="1:4" x14ac:dyDescent="0.25">
      <c r="A2651">
        <v>3666</v>
      </c>
      <c r="B2651" t="s">
        <v>2669</v>
      </c>
      <c r="C2651" t="s">
        <v>10</v>
      </c>
      <c r="D2651" s="184">
        <v>4.55</v>
      </c>
    </row>
    <row r="2652" spans="1:4" x14ac:dyDescent="0.25">
      <c r="A2652">
        <v>14157</v>
      </c>
      <c r="B2652" t="s">
        <v>2670</v>
      </c>
      <c r="C2652" t="s">
        <v>10</v>
      </c>
      <c r="D2652" s="184">
        <v>1.28</v>
      </c>
    </row>
    <row r="2653" spans="1:4" x14ac:dyDescent="0.25">
      <c r="A2653">
        <v>3653</v>
      </c>
      <c r="B2653" t="s">
        <v>2671</v>
      </c>
      <c r="C2653" t="s">
        <v>10</v>
      </c>
      <c r="D2653" s="184">
        <v>130.91</v>
      </c>
    </row>
    <row r="2654" spans="1:4" x14ac:dyDescent="0.25">
      <c r="A2654">
        <v>3649</v>
      </c>
      <c r="B2654" t="s">
        <v>2672</v>
      </c>
      <c r="C2654" t="s">
        <v>10</v>
      </c>
      <c r="D2654" s="184">
        <v>271.14</v>
      </c>
    </row>
    <row r="2655" spans="1:4" x14ac:dyDescent="0.25">
      <c r="A2655">
        <v>42696</v>
      </c>
      <c r="B2655" t="s">
        <v>2673</v>
      </c>
      <c r="C2655" t="s">
        <v>10</v>
      </c>
      <c r="D2655" s="184">
        <v>758.62</v>
      </c>
    </row>
    <row r="2656" spans="1:4" x14ac:dyDescent="0.25">
      <c r="A2656">
        <v>42697</v>
      </c>
      <c r="B2656" t="s">
        <v>2674</v>
      </c>
      <c r="C2656" t="s">
        <v>10</v>
      </c>
      <c r="D2656" s="66">
        <v>1142.5</v>
      </c>
    </row>
    <row r="2657" spans="1:4" x14ac:dyDescent="0.25">
      <c r="A2657">
        <v>42698</v>
      </c>
      <c r="B2657" t="s">
        <v>2675</v>
      </c>
      <c r="C2657" t="s">
        <v>10</v>
      </c>
      <c r="D2657" s="66">
        <v>1591.47</v>
      </c>
    </row>
    <row r="2658" spans="1:4" x14ac:dyDescent="0.25">
      <c r="A2658">
        <v>39875</v>
      </c>
      <c r="B2658" t="s">
        <v>2676</v>
      </c>
      <c r="C2658" t="s">
        <v>10</v>
      </c>
      <c r="D2658" s="184">
        <v>745.93</v>
      </c>
    </row>
    <row r="2659" spans="1:4" x14ac:dyDescent="0.25">
      <c r="A2659">
        <v>39876</v>
      </c>
      <c r="B2659" t="s">
        <v>2677</v>
      </c>
      <c r="C2659" t="s">
        <v>10</v>
      </c>
      <c r="D2659" s="184">
        <v>933.9</v>
      </c>
    </row>
    <row r="2660" spans="1:4" x14ac:dyDescent="0.25">
      <c r="A2660">
        <v>39877</v>
      </c>
      <c r="B2660" t="s">
        <v>2678</v>
      </c>
      <c r="C2660" t="s">
        <v>10</v>
      </c>
      <c r="D2660" s="66">
        <v>1295.28</v>
      </c>
    </row>
    <row r="2661" spans="1:4" x14ac:dyDescent="0.25">
      <c r="A2661">
        <v>39878</v>
      </c>
      <c r="B2661" t="s">
        <v>2679</v>
      </c>
      <c r="C2661" t="s">
        <v>10</v>
      </c>
      <c r="D2661" s="66">
        <v>1710.86</v>
      </c>
    </row>
    <row r="2662" spans="1:4" x14ac:dyDescent="0.25">
      <c r="A2662">
        <v>39872</v>
      </c>
      <c r="B2662" t="s">
        <v>2680</v>
      </c>
      <c r="C2662" t="s">
        <v>10</v>
      </c>
      <c r="D2662" s="184">
        <v>511.54</v>
      </c>
    </row>
    <row r="2663" spans="1:4" x14ac:dyDescent="0.25">
      <c r="A2663">
        <v>39873</v>
      </c>
      <c r="B2663" t="s">
        <v>2681</v>
      </c>
      <c r="C2663" t="s">
        <v>10</v>
      </c>
      <c r="D2663" s="184">
        <v>593.36</v>
      </c>
    </row>
    <row r="2664" spans="1:4" x14ac:dyDescent="0.25">
      <c r="A2664">
        <v>39874</v>
      </c>
      <c r="B2664" t="s">
        <v>2682</v>
      </c>
      <c r="C2664" t="s">
        <v>10</v>
      </c>
      <c r="D2664" s="184">
        <v>651.72</v>
      </c>
    </row>
    <row r="2665" spans="1:4" x14ac:dyDescent="0.25">
      <c r="A2665">
        <v>3674</v>
      </c>
      <c r="B2665" t="s">
        <v>2683</v>
      </c>
      <c r="C2665" t="s">
        <v>20</v>
      </c>
      <c r="D2665" s="184">
        <v>73.81</v>
      </c>
    </row>
    <row r="2666" spans="1:4" x14ac:dyDescent="0.25">
      <c r="A2666">
        <v>3681</v>
      </c>
      <c r="B2666" t="s">
        <v>2684</v>
      </c>
      <c r="C2666" t="s">
        <v>20</v>
      </c>
      <c r="D2666" s="184">
        <v>109.82</v>
      </c>
    </row>
    <row r="2667" spans="1:4" x14ac:dyDescent="0.25">
      <c r="A2667">
        <v>3676</v>
      </c>
      <c r="B2667" t="s">
        <v>2685</v>
      </c>
      <c r="C2667" t="s">
        <v>20</v>
      </c>
      <c r="D2667" s="184">
        <v>413.28</v>
      </c>
    </row>
    <row r="2668" spans="1:4" x14ac:dyDescent="0.25">
      <c r="A2668">
        <v>3679</v>
      </c>
      <c r="B2668" t="s">
        <v>2686</v>
      </c>
      <c r="C2668" t="s">
        <v>20</v>
      </c>
      <c r="D2668" s="184">
        <v>341.92</v>
      </c>
    </row>
    <row r="2669" spans="1:4" x14ac:dyDescent="0.25">
      <c r="A2669">
        <v>3672</v>
      </c>
      <c r="B2669" t="s">
        <v>2687</v>
      </c>
      <c r="C2669" t="s">
        <v>20</v>
      </c>
      <c r="D2669" s="184">
        <v>1.1599999999999999</v>
      </c>
    </row>
    <row r="2670" spans="1:4" x14ac:dyDescent="0.25">
      <c r="A2670">
        <v>3671</v>
      </c>
      <c r="B2670" t="s">
        <v>2688</v>
      </c>
      <c r="C2670" t="s">
        <v>20</v>
      </c>
      <c r="D2670" s="184">
        <v>1.1000000000000001</v>
      </c>
    </row>
    <row r="2671" spans="1:4" x14ac:dyDescent="0.25">
      <c r="A2671">
        <v>3673</v>
      </c>
      <c r="B2671" t="s">
        <v>2689</v>
      </c>
      <c r="C2671" t="s">
        <v>20</v>
      </c>
      <c r="D2671" s="184">
        <v>1.72</v>
      </c>
    </row>
    <row r="2672" spans="1:4" x14ac:dyDescent="0.25">
      <c r="A2672">
        <v>38394</v>
      </c>
      <c r="B2672" t="s">
        <v>2690</v>
      </c>
      <c r="C2672" t="s">
        <v>10</v>
      </c>
      <c r="D2672" s="184">
        <v>323.39</v>
      </c>
    </row>
    <row r="2673" spans="1:4" x14ac:dyDescent="0.25">
      <c r="A2673">
        <v>3729</v>
      </c>
      <c r="B2673" t="s">
        <v>2691</v>
      </c>
      <c r="C2673" t="s">
        <v>10</v>
      </c>
      <c r="D2673" s="184">
        <v>83.51</v>
      </c>
    </row>
    <row r="2674" spans="1:4" x14ac:dyDescent="0.25">
      <c r="A2674">
        <v>39357</v>
      </c>
      <c r="B2674" t="s">
        <v>2692</v>
      </c>
      <c r="C2674" t="s">
        <v>10</v>
      </c>
      <c r="D2674" s="184">
        <v>137.72999999999999</v>
      </c>
    </row>
    <row r="2675" spans="1:4" x14ac:dyDescent="0.25">
      <c r="A2675">
        <v>39358</v>
      </c>
      <c r="B2675" t="s">
        <v>2693</v>
      </c>
      <c r="C2675" t="s">
        <v>10</v>
      </c>
      <c r="D2675" s="184">
        <v>151.03</v>
      </c>
    </row>
    <row r="2676" spans="1:4" x14ac:dyDescent="0.25">
      <c r="A2676">
        <v>39356</v>
      </c>
      <c r="B2676" t="s">
        <v>2694</v>
      </c>
      <c r="C2676" t="s">
        <v>10</v>
      </c>
      <c r="D2676" s="184">
        <v>257.66000000000003</v>
      </c>
    </row>
    <row r="2677" spans="1:4" x14ac:dyDescent="0.25">
      <c r="A2677">
        <v>39355</v>
      </c>
      <c r="B2677" t="s">
        <v>2695</v>
      </c>
      <c r="C2677" t="s">
        <v>10</v>
      </c>
      <c r="D2677" s="184">
        <v>221.73</v>
      </c>
    </row>
    <row r="2678" spans="1:4" x14ac:dyDescent="0.25">
      <c r="A2678">
        <v>39353</v>
      </c>
      <c r="B2678" t="s">
        <v>2696</v>
      </c>
      <c r="C2678" t="s">
        <v>10</v>
      </c>
      <c r="D2678" s="184">
        <v>304.06</v>
      </c>
    </row>
    <row r="2679" spans="1:4" x14ac:dyDescent="0.25">
      <c r="A2679">
        <v>39354</v>
      </c>
      <c r="B2679" t="s">
        <v>2697</v>
      </c>
      <c r="C2679" t="s">
        <v>10</v>
      </c>
      <c r="D2679" s="184">
        <v>303.05</v>
      </c>
    </row>
    <row r="2680" spans="1:4" x14ac:dyDescent="0.25">
      <c r="A2680">
        <v>39398</v>
      </c>
      <c r="B2680" t="s">
        <v>2698</v>
      </c>
      <c r="C2680" t="s">
        <v>10</v>
      </c>
      <c r="D2680" s="184">
        <v>81.96</v>
      </c>
    </row>
    <row r="2681" spans="1:4" x14ac:dyDescent="0.25">
      <c r="A2681">
        <v>13343</v>
      </c>
      <c r="B2681" t="s">
        <v>2699</v>
      </c>
      <c r="C2681" t="s">
        <v>10</v>
      </c>
      <c r="D2681" s="184">
        <v>50.9</v>
      </c>
    </row>
    <row r="2682" spans="1:4" x14ac:dyDescent="0.25">
      <c r="A2682">
        <v>12118</v>
      </c>
      <c r="B2682" t="s">
        <v>2700</v>
      </c>
      <c r="C2682" t="s">
        <v>10</v>
      </c>
      <c r="D2682" s="184">
        <v>19.420000000000002</v>
      </c>
    </row>
    <row r="2683" spans="1:4" x14ac:dyDescent="0.25">
      <c r="A2683">
        <v>39482</v>
      </c>
      <c r="B2683" t="s">
        <v>2701</v>
      </c>
      <c r="C2683" t="s">
        <v>10</v>
      </c>
      <c r="D2683" s="184">
        <v>577.54</v>
      </c>
    </row>
    <row r="2684" spans="1:4" x14ac:dyDescent="0.25">
      <c r="A2684">
        <v>39486</v>
      </c>
      <c r="B2684" t="s">
        <v>2702</v>
      </c>
      <c r="C2684" t="s">
        <v>10</v>
      </c>
      <c r="D2684" s="184">
        <v>471.35</v>
      </c>
    </row>
    <row r="2685" spans="1:4" x14ac:dyDescent="0.25">
      <c r="A2685">
        <v>39484</v>
      </c>
      <c r="B2685" t="s">
        <v>2703</v>
      </c>
      <c r="C2685" t="s">
        <v>10</v>
      </c>
      <c r="D2685" s="184">
        <v>577.54</v>
      </c>
    </row>
    <row r="2686" spans="1:4" x14ac:dyDescent="0.25">
      <c r="A2686">
        <v>39488</v>
      </c>
      <c r="B2686" t="s">
        <v>2704</v>
      </c>
      <c r="C2686" t="s">
        <v>10</v>
      </c>
      <c r="D2686" s="184">
        <v>479.07</v>
      </c>
    </row>
    <row r="2687" spans="1:4" x14ac:dyDescent="0.25">
      <c r="A2687">
        <v>39485</v>
      </c>
      <c r="B2687" t="s">
        <v>2705</v>
      </c>
      <c r="C2687" t="s">
        <v>10</v>
      </c>
      <c r="D2687" s="184">
        <v>577.54</v>
      </c>
    </row>
    <row r="2688" spans="1:4" x14ac:dyDescent="0.25">
      <c r="A2688">
        <v>39489</v>
      </c>
      <c r="B2688" t="s">
        <v>2706</v>
      </c>
      <c r="C2688" t="s">
        <v>10</v>
      </c>
      <c r="D2688" s="184">
        <v>487.19</v>
      </c>
    </row>
    <row r="2689" spans="1:4" x14ac:dyDescent="0.25">
      <c r="A2689">
        <v>39490</v>
      </c>
      <c r="B2689" t="s">
        <v>2707</v>
      </c>
      <c r="C2689" t="s">
        <v>10</v>
      </c>
      <c r="D2689" s="184">
        <v>725.98</v>
      </c>
    </row>
    <row r="2690" spans="1:4" x14ac:dyDescent="0.25">
      <c r="A2690">
        <v>39494</v>
      </c>
      <c r="B2690" t="s">
        <v>2708</v>
      </c>
      <c r="C2690" t="s">
        <v>10</v>
      </c>
      <c r="D2690" s="184">
        <v>521.30999999999995</v>
      </c>
    </row>
    <row r="2691" spans="1:4" x14ac:dyDescent="0.25">
      <c r="A2691">
        <v>39495</v>
      </c>
      <c r="B2691" t="s">
        <v>2709</v>
      </c>
      <c r="C2691" t="s">
        <v>10</v>
      </c>
      <c r="D2691" s="184">
        <v>587.45000000000005</v>
      </c>
    </row>
    <row r="2692" spans="1:4" x14ac:dyDescent="0.25">
      <c r="A2692">
        <v>39496</v>
      </c>
      <c r="B2692" t="s">
        <v>2710</v>
      </c>
      <c r="C2692" t="s">
        <v>10</v>
      </c>
      <c r="D2692" s="184">
        <v>646.19000000000005</v>
      </c>
    </row>
    <row r="2693" spans="1:4" x14ac:dyDescent="0.25">
      <c r="A2693">
        <v>39492</v>
      </c>
      <c r="B2693" t="s">
        <v>2711</v>
      </c>
      <c r="C2693" t="s">
        <v>10</v>
      </c>
      <c r="D2693" s="184">
        <v>748.12</v>
      </c>
    </row>
    <row r="2694" spans="1:4" x14ac:dyDescent="0.25">
      <c r="A2694">
        <v>39497</v>
      </c>
      <c r="B2694" t="s">
        <v>2712</v>
      </c>
      <c r="C2694" t="s">
        <v>10</v>
      </c>
      <c r="D2694" s="184">
        <v>675.75</v>
      </c>
    </row>
    <row r="2695" spans="1:4" x14ac:dyDescent="0.25">
      <c r="A2695">
        <v>39493</v>
      </c>
      <c r="B2695" t="s">
        <v>2713</v>
      </c>
      <c r="C2695" t="s">
        <v>10</v>
      </c>
      <c r="D2695" s="184">
        <v>802.42</v>
      </c>
    </row>
    <row r="2696" spans="1:4" x14ac:dyDescent="0.25">
      <c r="A2696">
        <v>39500</v>
      </c>
      <c r="B2696" t="s">
        <v>2714</v>
      </c>
      <c r="C2696" t="s">
        <v>10</v>
      </c>
      <c r="D2696" s="184">
        <v>875.51</v>
      </c>
    </row>
    <row r="2697" spans="1:4" x14ac:dyDescent="0.25">
      <c r="A2697">
        <v>39498</v>
      </c>
      <c r="B2697" t="s">
        <v>2715</v>
      </c>
      <c r="C2697" t="s">
        <v>10</v>
      </c>
      <c r="D2697" s="66">
        <v>1079.8</v>
      </c>
    </row>
    <row r="2698" spans="1:4" x14ac:dyDescent="0.25">
      <c r="A2698">
        <v>43628</v>
      </c>
      <c r="B2698" t="s">
        <v>2716</v>
      </c>
      <c r="C2698" t="s">
        <v>10</v>
      </c>
      <c r="D2698" s="184">
        <v>851.11</v>
      </c>
    </row>
    <row r="2699" spans="1:4" x14ac:dyDescent="0.25">
      <c r="A2699">
        <v>39501</v>
      </c>
      <c r="B2699" t="s">
        <v>2717</v>
      </c>
      <c r="C2699" t="s">
        <v>10</v>
      </c>
      <c r="D2699" s="184">
        <v>899.22</v>
      </c>
    </row>
    <row r="2700" spans="1:4" x14ac:dyDescent="0.25">
      <c r="A2700">
        <v>39499</v>
      </c>
      <c r="B2700" t="s">
        <v>2718</v>
      </c>
      <c r="C2700" t="s">
        <v>10</v>
      </c>
      <c r="D2700" s="66">
        <v>1095.1300000000001</v>
      </c>
    </row>
    <row r="2701" spans="1:4" x14ac:dyDescent="0.25">
      <c r="A2701">
        <v>43621</v>
      </c>
      <c r="B2701" t="s">
        <v>2719</v>
      </c>
      <c r="C2701" t="s">
        <v>10</v>
      </c>
      <c r="D2701" s="184">
        <v>904.31</v>
      </c>
    </row>
    <row r="2702" spans="1:4" x14ac:dyDescent="0.25">
      <c r="A2702">
        <v>3733</v>
      </c>
      <c r="B2702" t="s">
        <v>2720</v>
      </c>
      <c r="C2702" t="s">
        <v>15</v>
      </c>
      <c r="D2702" s="184">
        <v>63.51</v>
      </c>
    </row>
    <row r="2703" spans="1:4" x14ac:dyDescent="0.25">
      <c r="A2703">
        <v>3731</v>
      </c>
      <c r="B2703" t="s">
        <v>2721</v>
      </c>
      <c r="C2703" t="s">
        <v>15</v>
      </c>
      <c r="D2703" s="184">
        <v>58.95</v>
      </c>
    </row>
    <row r="2704" spans="1:4" x14ac:dyDescent="0.25">
      <c r="A2704">
        <v>38137</v>
      </c>
      <c r="B2704" t="s">
        <v>2722</v>
      </c>
      <c r="C2704" t="s">
        <v>15</v>
      </c>
      <c r="D2704" s="184">
        <v>59.3</v>
      </c>
    </row>
    <row r="2705" spans="1:4" x14ac:dyDescent="0.25">
      <c r="A2705">
        <v>38135</v>
      </c>
      <c r="B2705" t="s">
        <v>2723</v>
      </c>
      <c r="C2705" t="s">
        <v>15</v>
      </c>
      <c r="D2705" s="184">
        <v>75.17</v>
      </c>
    </row>
    <row r="2706" spans="1:4" x14ac:dyDescent="0.25">
      <c r="A2706">
        <v>38138</v>
      </c>
      <c r="B2706" t="s">
        <v>2724</v>
      </c>
      <c r="C2706" t="s">
        <v>15</v>
      </c>
      <c r="D2706" s="184">
        <v>58.23</v>
      </c>
    </row>
    <row r="2707" spans="1:4" x14ac:dyDescent="0.25">
      <c r="A2707">
        <v>3736</v>
      </c>
      <c r="B2707" t="s">
        <v>2725</v>
      </c>
      <c r="C2707" t="s">
        <v>15</v>
      </c>
      <c r="D2707" s="184">
        <v>69.3</v>
      </c>
    </row>
    <row r="2708" spans="1:4" x14ac:dyDescent="0.25">
      <c r="A2708">
        <v>3741</v>
      </c>
      <c r="B2708" t="s">
        <v>2726</v>
      </c>
      <c r="C2708" t="s">
        <v>15</v>
      </c>
      <c r="D2708" s="184">
        <v>72.239999999999995</v>
      </c>
    </row>
    <row r="2709" spans="1:4" x14ac:dyDescent="0.25">
      <c r="A2709">
        <v>3745</v>
      </c>
      <c r="B2709" t="s">
        <v>2727</v>
      </c>
      <c r="C2709" t="s">
        <v>15</v>
      </c>
      <c r="D2709" s="184">
        <v>77.89</v>
      </c>
    </row>
    <row r="2710" spans="1:4" x14ac:dyDescent="0.25">
      <c r="A2710">
        <v>3743</v>
      </c>
      <c r="B2710" t="s">
        <v>2728</v>
      </c>
      <c r="C2710" t="s">
        <v>15</v>
      </c>
      <c r="D2710" s="184">
        <v>71.98</v>
      </c>
    </row>
    <row r="2711" spans="1:4" x14ac:dyDescent="0.25">
      <c r="A2711">
        <v>3744</v>
      </c>
      <c r="B2711" t="s">
        <v>2729</v>
      </c>
      <c r="C2711" t="s">
        <v>15</v>
      </c>
      <c r="D2711" s="184">
        <v>79.23</v>
      </c>
    </row>
    <row r="2712" spans="1:4" x14ac:dyDescent="0.25">
      <c r="A2712">
        <v>3739</v>
      </c>
      <c r="B2712" t="s">
        <v>2730</v>
      </c>
      <c r="C2712" t="s">
        <v>15</v>
      </c>
      <c r="D2712" s="184">
        <v>83.26</v>
      </c>
    </row>
    <row r="2713" spans="1:4" x14ac:dyDescent="0.25">
      <c r="A2713">
        <v>3737</v>
      </c>
      <c r="B2713" t="s">
        <v>2731</v>
      </c>
      <c r="C2713" t="s">
        <v>15</v>
      </c>
      <c r="D2713" s="184">
        <v>87.29</v>
      </c>
    </row>
    <row r="2714" spans="1:4" x14ac:dyDescent="0.25">
      <c r="A2714">
        <v>3738</v>
      </c>
      <c r="B2714" t="s">
        <v>2732</v>
      </c>
      <c r="C2714" t="s">
        <v>15</v>
      </c>
      <c r="D2714" s="184">
        <v>100.72</v>
      </c>
    </row>
    <row r="2715" spans="1:4" x14ac:dyDescent="0.25">
      <c r="A2715">
        <v>3747</v>
      </c>
      <c r="B2715" t="s">
        <v>2733</v>
      </c>
      <c r="C2715" t="s">
        <v>15</v>
      </c>
      <c r="D2715" s="184">
        <v>79.23</v>
      </c>
    </row>
    <row r="2716" spans="1:4" x14ac:dyDescent="0.25">
      <c r="A2716">
        <v>11649</v>
      </c>
      <c r="B2716" t="s">
        <v>2734</v>
      </c>
      <c r="C2716" t="s">
        <v>10</v>
      </c>
      <c r="D2716" s="184">
        <v>574.80999999999995</v>
      </c>
    </row>
    <row r="2717" spans="1:4" x14ac:dyDescent="0.25">
      <c r="A2717">
        <v>11650</v>
      </c>
      <c r="B2717" t="s">
        <v>2735</v>
      </c>
      <c r="C2717" t="s">
        <v>10</v>
      </c>
      <c r="D2717" s="184">
        <v>979.73</v>
      </c>
    </row>
    <row r="2718" spans="1:4" x14ac:dyDescent="0.25">
      <c r="A2718">
        <v>3742</v>
      </c>
      <c r="B2718" t="s">
        <v>2736</v>
      </c>
      <c r="C2718" t="s">
        <v>15</v>
      </c>
      <c r="D2718" s="184">
        <v>104.48</v>
      </c>
    </row>
    <row r="2719" spans="1:4" x14ac:dyDescent="0.25">
      <c r="A2719">
        <v>3746</v>
      </c>
      <c r="B2719" t="s">
        <v>2737</v>
      </c>
      <c r="C2719" t="s">
        <v>15</v>
      </c>
      <c r="D2719" s="184">
        <v>122</v>
      </c>
    </row>
    <row r="2720" spans="1:4" x14ac:dyDescent="0.25">
      <c r="A2720">
        <v>21106</v>
      </c>
      <c r="B2720" t="s">
        <v>2738</v>
      </c>
      <c r="C2720" t="s">
        <v>71</v>
      </c>
      <c r="D2720" s="184">
        <v>47.28</v>
      </c>
    </row>
    <row r="2721" spans="1:4" x14ac:dyDescent="0.25">
      <c r="A2721">
        <v>3755</v>
      </c>
      <c r="B2721" t="s">
        <v>2739</v>
      </c>
      <c r="C2721" t="s">
        <v>10</v>
      </c>
      <c r="D2721" s="184">
        <v>17.55</v>
      </c>
    </row>
    <row r="2722" spans="1:4" x14ac:dyDescent="0.25">
      <c r="A2722">
        <v>3750</v>
      </c>
      <c r="B2722" t="s">
        <v>2740</v>
      </c>
      <c r="C2722" t="s">
        <v>10</v>
      </c>
      <c r="D2722" s="184">
        <v>23.6</v>
      </c>
    </row>
    <row r="2723" spans="1:4" x14ac:dyDescent="0.25">
      <c r="A2723">
        <v>3756</v>
      </c>
      <c r="B2723" t="s">
        <v>2741</v>
      </c>
      <c r="C2723" t="s">
        <v>10</v>
      </c>
      <c r="D2723" s="184">
        <v>44.1</v>
      </c>
    </row>
    <row r="2724" spans="1:4" x14ac:dyDescent="0.25">
      <c r="A2724">
        <v>39377</v>
      </c>
      <c r="B2724" t="s">
        <v>2742</v>
      </c>
      <c r="C2724" t="s">
        <v>10</v>
      </c>
      <c r="D2724" s="184">
        <v>130.63999999999999</v>
      </c>
    </row>
    <row r="2725" spans="1:4" x14ac:dyDescent="0.25">
      <c r="A2725">
        <v>38191</v>
      </c>
      <c r="B2725" t="s">
        <v>2743</v>
      </c>
      <c r="C2725" t="s">
        <v>10</v>
      </c>
      <c r="D2725" s="184">
        <v>9.7200000000000006</v>
      </c>
    </row>
    <row r="2726" spans="1:4" x14ac:dyDescent="0.25">
      <c r="A2726">
        <v>39381</v>
      </c>
      <c r="B2726" t="s">
        <v>2744</v>
      </c>
      <c r="C2726" t="s">
        <v>10</v>
      </c>
      <c r="D2726" s="184">
        <v>9.07</v>
      </c>
    </row>
    <row r="2727" spans="1:4" x14ac:dyDescent="0.25">
      <c r="A2727">
        <v>38780</v>
      </c>
      <c r="B2727" t="s">
        <v>2745</v>
      </c>
      <c r="C2727" t="s">
        <v>10</v>
      </c>
      <c r="D2727" s="184">
        <v>11.1</v>
      </c>
    </row>
    <row r="2728" spans="1:4" x14ac:dyDescent="0.25">
      <c r="A2728">
        <v>38781</v>
      </c>
      <c r="B2728" t="s">
        <v>2746</v>
      </c>
      <c r="C2728" t="s">
        <v>10</v>
      </c>
      <c r="D2728" s="184">
        <v>37.47</v>
      </c>
    </row>
    <row r="2729" spans="1:4" x14ac:dyDescent="0.25">
      <c r="A2729">
        <v>38192</v>
      </c>
      <c r="B2729" t="s">
        <v>2747</v>
      </c>
      <c r="C2729" t="s">
        <v>10</v>
      </c>
      <c r="D2729" s="184">
        <v>67.8</v>
      </c>
    </row>
    <row r="2730" spans="1:4" x14ac:dyDescent="0.25">
      <c r="A2730">
        <v>3753</v>
      </c>
      <c r="B2730" t="s">
        <v>2748</v>
      </c>
      <c r="C2730" t="s">
        <v>10</v>
      </c>
      <c r="D2730" s="184">
        <v>5.93</v>
      </c>
    </row>
    <row r="2731" spans="1:4" x14ac:dyDescent="0.25">
      <c r="A2731">
        <v>38782</v>
      </c>
      <c r="B2731" t="s">
        <v>2749</v>
      </c>
      <c r="C2731" t="s">
        <v>10</v>
      </c>
      <c r="D2731" s="184">
        <v>7.72</v>
      </c>
    </row>
    <row r="2732" spans="1:4" x14ac:dyDescent="0.25">
      <c r="A2732">
        <v>38778</v>
      </c>
      <c r="B2732" t="s">
        <v>2750</v>
      </c>
      <c r="C2732" t="s">
        <v>10</v>
      </c>
      <c r="D2732" s="184">
        <v>5.8</v>
      </c>
    </row>
    <row r="2733" spans="1:4" x14ac:dyDescent="0.25">
      <c r="A2733">
        <v>38779</v>
      </c>
      <c r="B2733" t="s">
        <v>2751</v>
      </c>
      <c r="C2733" t="s">
        <v>10</v>
      </c>
      <c r="D2733" s="184">
        <v>6.15</v>
      </c>
    </row>
    <row r="2734" spans="1:4" x14ac:dyDescent="0.25">
      <c r="A2734">
        <v>39388</v>
      </c>
      <c r="B2734" t="s">
        <v>2752</v>
      </c>
      <c r="C2734" t="s">
        <v>10</v>
      </c>
      <c r="D2734" s="184">
        <v>9.15</v>
      </c>
    </row>
    <row r="2735" spans="1:4" x14ac:dyDescent="0.25">
      <c r="A2735">
        <v>39387</v>
      </c>
      <c r="B2735" t="s">
        <v>2753</v>
      </c>
      <c r="C2735" t="s">
        <v>10</v>
      </c>
      <c r="D2735" s="184">
        <v>14.26</v>
      </c>
    </row>
    <row r="2736" spans="1:4" x14ac:dyDescent="0.25">
      <c r="A2736">
        <v>39386</v>
      </c>
      <c r="B2736" t="s">
        <v>2754</v>
      </c>
      <c r="C2736" t="s">
        <v>10</v>
      </c>
      <c r="D2736" s="184">
        <v>9.94</v>
      </c>
    </row>
    <row r="2737" spans="1:4" x14ac:dyDescent="0.25">
      <c r="A2737">
        <v>38194</v>
      </c>
      <c r="B2737" t="s">
        <v>2755</v>
      </c>
      <c r="C2737" t="s">
        <v>10</v>
      </c>
      <c r="D2737" s="184">
        <v>7.44</v>
      </c>
    </row>
    <row r="2738" spans="1:4" x14ac:dyDescent="0.25">
      <c r="A2738">
        <v>38193</v>
      </c>
      <c r="B2738" t="s">
        <v>2756</v>
      </c>
      <c r="C2738" t="s">
        <v>10</v>
      </c>
      <c r="D2738" s="184">
        <v>6.46</v>
      </c>
    </row>
    <row r="2739" spans="1:4" x14ac:dyDescent="0.25">
      <c r="A2739">
        <v>12216</v>
      </c>
      <c r="B2739" t="s">
        <v>2757</v>
      </c>
      <c r="C2739" t="s">
        <v>10</v>
      </c>
      <c r="D2739" s="184">
        <v>33.909999999999997</v>
      </c>
    </row>
    <row r="2740" spans="1:4" x14ac:dyDescent="0.25">
      <c r="A2740">
        <v>3757</v>
      </c>
      <c r="B2740" t="s">
        <v>2758</v>
      </c>
      <c r="C2740" t="s">
        <v>10</v>
      </c>
      <c r="D2740" s="184">
        <v>39.200000000000003</v>
      </c>
    </row>
    <row r="2741" spans="1:4" x14ac:dyDescent="0.25">
      <c r="A2741">
        <v>3758</v>
      </c>
      <c r="B2741" t="s">
        <v>2759</v>
      </c>
      <c r="C2741" t="s">
        <v>10</v>
      </c>
      <c r="D2741" s="184">
        <v>45.71</v>
      </c>
    </row>
    <row r="2742" spans="1:4" x14ac:dyDescent="0.25">
      <c r="A2742">
        <v>12214</v>
      </c>
      <c r="B2742" t="s">
        <v>2760</v>
      </c>
      <c r="C2742" t="s">
        <v>10</v>
      </c>
      <c r="D2742" s="184">
        <v>15.65</v>
      </c>
    </row>
    <row r="2743" spans="1:4" x14ac:dyDescent="0.25">
      <c r="A2743">
        <v>3749</v>
      </c>
      <c r="B2743" t="s">
        <v>2761</v>
      </c>
      <c r="C2743" t="s">
        <v>10</v>
      </c>
      <c r="D2743" s="184">
        <v>27.9</v>
      </c>
    </row>
    <row r="2744" spans="1:4" x14ac:dyDescent="0.25">
      <c r="A2744">
        <v>3751</v>
      </c>
      <c r="B2744" t="s">
        <v>2762</v>
      </c>
      <c r="C2744" t="s">
        <v>10</v>
      </c>
      <c r="D2744" s="184">
        <v>38.07</v>
      </c>
    </row>
    <row r="2745" spans="1:4" x14ac:dyDescent="0.25">
      <c r="A2745">
        <v>39376</v>
      </c>
      <c r="B2745" t="s">
        <v>2763</v>
      </c>
      <c r="C2745" t="s">
        <v>10</v>
      </c>
      <c r="D2745" s="184">
        <v>32.1</v>
      </c>
    </row>
    <row r="2746" spans="1:4" x14ac:dyDescent="0.25">
      <c r="A2746">
        <v>3752</v>
      </c>
      <c r="B2746" t="s">
        <v>2764</v>
      </c>
      <c r="C2746" t="s">
        <v>10</v>
      </c>
      <c r="D2746" s="184">
        <v>62.81</v>
      </c>
    </row>
    <row r="2747" spans="1:4" x14ac:dyDescent="0.25">
      <c r="A2747">
        <v>746</v>
      </c>
      <c r="B2747" t="s">
        <v>2765</v>
      </c>
      <c r="C2747" t="s">
        <v>10</v>
      </c>
      <c r="D2747" s="66">
        <v>3300</v>
      </c>
    </row>
    <row r="2748" spans="1:4" x14ac:dyDescent="0.25">
      <c r="A2748">
        <v>20269</v>
      </c>
      <c r="B2748" t="s">
        <v>2766</v>
      </c>
      <c r="C2748" t="s">
        <v>10</v>
      </c>
      <c r="D2748" s="184">
        <v>88.63</v>
      </c>
    </row>
    <row r="2749" spans="1:4" x14ac:dyDescent="0.25">
      <c r="A2749">
        <v>20270</v>
      </c>
      <c r="B2749" t="s">
        <v>2767</v>
      </c>
      <c r="C2749" t="s">
        <v>10</v>
      </c>
      <c r="D2749" s="184">
        <v>97.94</v>
      </c>
    </row>
    <row r="2750" spans="1:4" x14ac:dyDescent="0.25">
      <c r="A2750">
        <v>11696</v>
      </c>
      <c r="B2750" t="s">
        <v>2768</v>
      </c>
      <c r="C2750" t="s">
        <v>10</v>
      </c>
      <c r="D2750" s="184">
        <v>156.77000000000001</v>
      </c>
    </row>
    <row r="2751" spans="1:4" x14ac:dyDescent="0.25">
      <c r="A2751">
        <v>10427</v>
      </c>
      <c r="B2751" t="s">
        <v>2769</v>
      </c>
      <c r="C2751" t="s">
        <v>10</v>
      </c>
      <c r="D2751" s="184">
        <v>438.72</v>
      </c>
    </row>
    <row r="2752" spans="1:4" x14ac:dyDescent="0.25">
      <c r="A2752">
        <v>10428</v>
      </c>
      <c r="B2752" t="s">
        <v>2770</v>
      </c>
      <c r="C2752" t="s">
        <v>10</v>
      </c>
      <c r="D2752" s="184">
        <v>452.02</v>
      </c>
    </row>
    <row r="2753" spans="1:4" x14ac:dyDescent="0.25">
      <c r="A2753">
        <v>36521</v>
      </c>
      <c r="B2753" t="s">
        <v>2771</v>
      </c>
      <c r="C2753" t="s">
        <v>10</v>
      </c>
      <c r="D2753" s="184">
        <v>141.04</v>
      </c>
    </row>
    <row r="2754" spans="1:4" x14ac:dyDescent="0.25">
      <c r="A2754">
        <v>36794</v>
      </c>
      <c r="B2754" t="s">
        <v>2772</v>
      </c>
      <c r="C2754" t="s">
        <v>10</v>
      </c>
      <c r="D2754" s="184">
        <v>150.13999999999999</v>
      </c>
    </row>
    <row r="2755" spans="1:4" x14ac:dyDescent="0.25">
      <c r="A2755">
        <v>10426</v>
      </c>
      <c r="B2755" t="s">
        <v>2773</v>
      </c>
      <c r="C2755" t="s">
        <v>10</v>
      </c>
      <c r="D2755" s="184">
        <v>168.13</v>
      </c>
    </row>
    <row r="2756" spans="1:4" x14ac:dyDescent="0.25">
      <c r="A2756">
        <v>10425</v>
      </c>
      <c r="B2756" t="s">
        <v>2774</v>
      </c>
      <c r="C2756" t="s">
        <v>10</v>
      </c>
      <c r="D2756" s="184">
        <v>85.29</v>
      </c>
    </row>
    <row r="2757" spans="1:4" x14ac:dyDescent="0.25">
      <c r="A2757">
        <v>10431</v>
      </c>
      <c r="B2757" t="s">
        <v>2775</v>
      </c>
      <c r="C2757" t="s">
        <v>10</v>
      </c>
      <c r="D2757" s="184">
        <v>292.02</v>
      </c>
    </row>
    <row r="2758" spans="1:4" x14ac:dyDescent="0.25">
      <c r="A2758">
        <v>10429</v>
      </c>
      <c r="B2758" t="s">
        <v>2776</v>
      </c>
      <c r="C2758" t="s">
        <v>10</v>
      </c>
      <c r="D2758" s="184">
        <v>144.06</v>
      </c>
    </row>
    <row r="2759" spans="1:4" x14ac:dyDescent="0.25">
      <c r="A2759">
        <v>2354</v>
      </c>
      <c r="B2759" t="s">
        <v>2777</v>
      </c>
      <c r="C2759" t="s">
        <v>185</v>
      </c>
      <c r="D2759" s="184">
        <v>10.55</v>
      </c>
    </row>
    <row r="2760" spans="1:4" x14ac:dyDescent="0.25">
      <c r="A2760">
        <v>40932</v>
      </c>
      <c r="B2760" t="s">
        <v>2778</v>
      </c>
      <c r="C2760" t="s">
        <v>187</v>
      </c>
      <c r="D2760" s="66">
        <v>1864.99</v>
      </c>
    </row>
    <row r="2761" spans="1:4" x14ac:dyDescent="0.25">
      <c r="A2761">
        <v>10853</v>
      </c>
      <c r="B2761" t="s">
        <v>2779</v>
      </c>
      <c r="C2761" t="s">
        <v>10</v>
      </c>
      <c r="D2761" s="184">
        <v>116.49</v>
      </c>
    </row>
    <row r="2762" spans="1:4" x14ac:dyDescent="0.25">
      <c r="A2762">
        <v>5093</v>
      </c>
      <c r="B2762" t="s">
        <v>2780</v>
      </c>
      <c r="C2762" t="s">
        <v>463</v>
      </c>
      <c r="D2762" s="184">
        <v>18.649999999999999</v>
      </c>
    </row>
    <row r="2763" spans="1:4" x14ac:dyDescent="0.25">
      <c r="A2763">
        <v>44331</v>
      </c>
      <c r="B2763" t="s">
        <v>2781</v>
      </c>
      <c r="C2763" t="s">
        <v>73</v>
      </c>
      <c r="D2763" s="184">
        <v>34.44</v>
      </c>
    </row>
    <row r="2764" spans="1:4" x14ac:dyDescent="0.25">
      <c r="A2764">
        <v>37768</v>
      </c>
      <c r="B2764" t="s">
        <v>2782</v>
      </c>
      <c r="C2764" t="s">
        <v>10</v>
      </c>
      <c r="D2764" s="66">
        <v>221500</v>
      </c>
    </row>
    <row r="2765" spans="1:4" x14ac:dyDescent="0.25">
      <c r="A2765">
        <v>37773</v>
      </c>
      <c r="B2765" t="s">
        <v>2783</v>
      </c>
      <c r="C2765" t="s">
        <v>10</v>
      </c>
      <c r="D2765" s="66">
        <v>188090.84</v>
      </c>
    </row>
    <row r="2766" spans="1:4" x14ac:dyDescent="0.25">
      <c r="A2766">
        <v>37769</v>
      </c>
      <c r="B2766" t="s">
        <v>2784</v>
      </c>
      <c r="C2766" t="s">
        <v>10</v>
      </c>
      <c r="D2766" s="66">
        <v>314887.76</v>
      </c>
    </row>
    <row r="2767" spans="1:4" x14ac:dyDescent="0.25">
      <c r="A2767">
        <v>37770</v>
      </c>
      <c r="B2767" t="s">
        <v>2785</v>
      </c>
      <c r="C2767" t="s">
        <v>10</v>
      </c>
      <c r="D2767" s="66">
        <v>534414.77</v>
      </c>
    </row>
    <row r="2768" spans="1:4" x14ac:dyDescent="0.25">
      <c r="A2768">
        <v>38382</v>
      </c>
      <c r="B2768" t="s">
        <v>2786</v>
      </c>
      <c r="C2768" t="s">
        <v>10</v>
      </c>
      <c r="D2768" s="184">
        <v>11.77</v>
      </c>
    </row>
    <row r="2769" spans="1:4" x14ac:dyDescent="0.25">
      <c r="A2769">
        <v>38383</v>
      </c>
      <c r="B2769" t="s">
        <v>2787</v>
      </c>
      <c r="C2769" t="s">
        <v>10</v>
      </c>
      <c r="D2769" s="184">
        <v>2.2000000000000002</v>
      </c>
    </row>
    <row r="2770" spans="1:4" x14ac:dyDescent="0.25">
      <c r="A2770">
        <v>3768</v>
      </c>
      <c r="B2770" t="s">
        <v>2788</v>
      </c>
      <c r="C2770" t="s">
        <v>10</v>
      </c>
      <c r="D2770" s="184">
        <v>3.36</v>
      </c>
    </row>
    <row r="2771" spans="1:4" x14ac:dyDescent="0.25">
      <c r="A2771">
        <v>3767</v>
      </c>
      <c r="B2771" t="s">
        <v>2789</v>
      </c>
      <c r="C2771" t="s">
        <v>10</v>
      </c>
      <c r="D2771" s="184">
        <v>1.1200000000000001</v>
      </c>
    </row>
    <row r="2772" spans="1:4" x14ac:dyDescent="0.25">
      <c r="A2772">
        <v>13192</v>
      </c>
      <c r="B2772" t="s">
        <v>2790</v>
      </c>
      <c r="C2772" t="s">
        <v>10</v>
      </c>
      <c r="D2772" s="66">
        <v>7324.8</v>
      </c>
    </row>
    <row r="2773" spans="1:4" x14ac:dyDescent="0.25">
      <c r="A2773">
        <v>38413</v>
      </c>
      <c r="B2773" t="s">
        <v>2791</v>
      </c>
      <c r="C2773" t="s">
        <v>10</v>
      </c>
      <c r="D2773" s="66">
        <v>1211.4100000000001</v>
      </c>
    </row>
    <row r="2774" spans="1:4" x14ac:dyDescent="0.25">
      <c r="A2774">
        <v>42440</v>
      </c>
      <c r="B2774" t="s">
        <v>2792</v>
      </c>
      <c r="C2774" t="s">
        <v>10</v>
      </c>
      <c r="D2774" s="66">
        <v>1213.5999999999999</v>
      </c>
    </row>
    <row r="2775" spans="1:4" x14ac:dyDescent="0.25">
      <c r="A2775">
        <v>20193</v>
      </c>
      <c r="B2775" t="s">
        <v>2793</v>
      </c>
      <c r="C2775" t="s">
        <v>2794</v>
      </c>
      <c r="D2775" s="184">
        <v>7.49</v>
      </c>
    </row>
    <row r="2776" spans="1:4" x14ac:dyDescent="0.25">
      <c r="A2776">
        <v>10527</v>
      </c>
      <c r="B2776" t="s">
        <v>2795</v>
      </c>
      <c r="C2776" t="s">
        <v>2796</v>
      </c>
      <c r="D2776" s="184">
        <v>22.5</v>
      </c>
    </row>
    <row r="2777" spans="1:4" x14ac:dyDescent="0.25">
      <c r="A2777">
        <v>41805</v>
      </c>
      <c r="B2777" t="s">
        <v>2797</v>
      </c>
      <c r="C2777" t="s">
        <v>187</v>
      </c>
      <c r="D2777" s="184">
        <v>502.55</v>
      </c>
    </row>
    <row r="2778" spans="1:4" x14ac:dyDescent="0.25">
      <c r="A2778">
        <v>40271</v>
      </c>
      <c r="B2778" t="s">
        <v>2798</v>
      </c>
      <c r="C2778" t="s">
        <v>187</v>
      </c>
      <c r="D2778" s="184">
        <v>14.62</v>
      </c>
    </row>
    <row r="2779" spans="1:4" x14ac:dyDescent="0.25">
      <c r="A2779">
        <v>40287</v>
      </c>
      <c r="B2779" t="s">
        <v>2799</v>
      </c>
      <c r="C2779" t="s">
        <v>187</v>
      </c>
      <c r="D2779" s="184">
        <v>5.62</v>
      </c>
    </row>
    <row r="2780" spans="1:4" x14ac:dyDescent="0.25">
      <c r="A2780">
        <v>4084</v>
      </c>
      <c r="B2780" t="s">
        <v>2800</v>
      </c>
      <c r="C2780" t="s">
        <v>185</v>
      </c>
      <c r="D2780" s="184">
        <v>2.14</v>
      </c>
    </row>
    <row r="2781" spans="1:4" x14ac:dyDescent="0.25">
      <c r="A2781">
        <v>743</v>
      </c>
      <c r="B2781" t="s">
        <v>2801</v>
      </c>
      <c r="C2781" t="s">
        <v>185</v>
      </c>
      <c r="D2781" s="184">
        <v>2.14</v>
      </c>
    </row>
    <row r="2782" spans="1:4" x14ac:dyDescent="0.25">
      <c r="A2782">
        <v>40293</v>
      </c>
      <c r="B2782" t="s">
        <v>2802</v>
      </c>
      <c r="C2782" t="s">
        <v>185</v>
      </c>
      <c r="D2782" s="184">
        <v>2.56</v>
      </c>
    </row>
    <row r="2783" spans="1:4" x14ac:dyDescent="0.25">
      <c r="A2783">
        <v>40294</v>
      </c>
      <c r="B2783" t="s">
        <v>2803</v>
      </c>
      <c r="C2783" t="s">
        <v>185</v>
      </c>
      <c r="D2783" s="184">
        <v>2.14</v>
      </c>
    </row>
    <row r="2784" spans="1:4" x14ac:dyDescent="0.25">
      <c r="A2784">
        <v>4085</v>
      </c>
      <c r="B2784" t="s">
        <v>2804</v>
      </c>
      <c r="C2784" t="s">
        <v>185</v>
      </c>
      <c r="D2784" s="184">
        <v>2.99</v>
      </c>
    </row>
    <row r="2785" spans="1:4" x14ac:dyDescent="0.25">
      <c r="A2785">
        <v>10779</v>
      </c>
      <c r="B2785" t="s">
        <v>2805</v>
      </c>
      <c r="C2785" t="s">
        <v>187</v>
      </c>
      <c r="D2785" s="184">
        <v>945</v>
      </c>
    </row>
    <row r="2786" spans="1:4" x14ac:dyDescent="0.25">
      <c r="A2786">
        <v>10777</v>
      </c>
      <c r="B2786" t="s">
        <v>2806</v>
      </c>
      <c r="C2786" t="s">
        <v>187</v>
      </c>
      <c r="D2786" s="184">
        <v>858.37</v>
      </c>
    </row>
    <row r="2787" spans="1:4" x14ac:dyDescent="0.25">
      <c r="A2787">
        <v>10775</v>
      </c>
      <c r="B2787" t="s">
        <v>2807</v>
      </c>
      <c r="C2787" t="s">
        <v>187</v>
      </c>
      <c r="D2787" s="184">
        <v>756</v>
      </c>
    </row>
    <row r="2788" spans="1:4" x14ac:dyDescent="0.25">
      <c r="A2788">
        <v>10776</v>
      </c>
      <c r="B2788" t="s">
        <v>2808</v>
      </c>
      <c r="C2788" t="s">
        <v>187</v>
      </c>
      <c r="D2788" s="184">
        <v>590.62</v>
      </c>
    </row>
    <row r="2789" spans="1:4" x14ac:dyDescent="0.25">
      <c r="A2789">
        <v>10778</v>
      </c>
      <c r="B2789" t="s">
        <v>2809</v>
      </c>
      <c r="C2789" t="s">
        <v>187</v>
      </c>
      <c r="D2789" s="184">
        <v>945</v>
      </c>
    </row>
    <row r="2790" spans="1:4" x14ac:dyDescent="0.25">
      <c r="A2790">
        <v>40339</v>
      </c>
      <c r="B2790" t="s">
        <v>2810</v>
      </c>
      <c r="C2790" t="s">
        <v>187</v>
      </c>
      <c r="D2790" s="184">
        <v>5.62</v>
      </c>
    </row>
    <row r="2791" spans="1:4" x14ac:dyDescent="0.25">
      <c r="A2791">
        <v>10749</v>
      </c>
      <c r="B2791" t="s">
        <v>2811</v>
      </c>
      <c r="C2791" t="s">
        <v>187</v>
      </c>
      <c r="D2791" s="184">
        <v>10.31</v>
      </c>
    </row>
    <row r="2792" spans="1:4" x14ac:dyDescent="0.25">
      <c r="A2792">
        <v>40290</v>
      </c>
      <c r="B2792" t="s">
        <v>2812</v>
      </c>
      <c r="C2792" t="s">
        <v>187</v>
      </c>
      <c r="D2792" s="184">
        <v>14.85</v>
      </c>
    </row>
    <row r="2793" spans="1:4" x14ac:dyDescent="0.25">
      <c r="A2793">
        <v>3346</v>
      </c>
      <c r="B2793" t="s">
        <v>2813</v>
      </c>
      <c r="C2793" t="s">
        <v>185</v>
      </c>
      <c r="D2793" s="184">
        <v>15.75</v>
      </c>
    </row>
    <row r="2794" spans="1:4" x14ac:dyDescent="0.25">
      <c r="A2794">
        <v>3348</v>
      </c>
      <c r="B2794" t="s">
        <v>2814</v>
      </c>
      <c r="C2794" t="s">
        <v>185</v>
      </c>
      <c r="D2794" s="184">
        <v>18.84</v>
      </c>
    </row>
    <row r="2795" spans="1:4" x14ac:dyDescent="0.25">
      <c r="A2795">
        <v>39833</v>
      </c>
      <c r="B2795" t="s">
        <v>2815</v>
      </c>
      <c r="C2795" t="s">
        <v>185</v>
      </c>
      <c r="D2795" s="184">
        <v>25.81</v>
      </c>
    </row>
    <row r="2796" spans="1:4" x14ac:dyDescent="0.25">
      <c r="A2796">
        <v>7252</v>
      </c>
      <c r="B2796" t="s">
        <v>2816</v>
      </c>
      <c r="C2796" t="s">
        <v>185</v>
      </c>
      <c r="D2796" s="184">
        <v>2.25</v>
      </c>
    </row>
    <row r="2797" spans="1:4" x14ac:dyDescent="0.25">
      <c r="A2797">
        <v>7247</v>
      </c>
      <c r="B2797" t="s">
        <v>2817</v>
      </c>
      <c r="C2797" t="s">
        <v>185</v>
      </c>
      <c r="D2797" s="184">
        <v>2.25</v>
      </c>
    </row>
    <row r="2798" spans="1:4" x14ac:dyDescent="0.25">
      <c r="A2798">
        <v>40291</v>
      </c>
      <c r="B2798" t="s">
        <v>2818</v>
      </c>
      <c r="C2798" t="s">
        <v>187</v>
      </c>
      <c r="D2798" s="184">
        <v>784.9</v>
      </c>
    </row>
    <row r="2799" spans="1:4" x14ac:dyDescent="0.25">
      <c r="A2799">
        <v>40275</v>
      </c>
      <c r="B2799" t="s">
        <v>2819</v>
      </c>
      <c r="C2799" t="s">
        <v>187</v>
      </c>
      <c r="D2799" s="184">
        <v>22.5</v>
      </c>
    </row>
    <row r="2800" spans="1:4" x14ac:dyDescent="0.25">
      <c r="A2800">
        <v>42408</v>
      </c>
      <c r="B2800" t="s">
        <v>2820</v>
      </c>
      <c r="C2800" t="s">
        <v>15</v>
      </c>
      <c r="D2800" s="184">
        <v>1.44</v>
      </c>
    </row>
    <row r="2801" spans="1:4" x14ac:dyDescent="0.25">
      <c r="A2801">
        <v>3777</v>
      </c>
      <c r="B2801" t="s">
        <v>2821</v>
      </c>
      <c r="C2801" t="s">
        <v>15</v>
      </c>
      <c r="D2801" s="184">
        <v>1.04</v>
      </c>
    </row>
    <row r="2802" spans="1:4" x14ac:dyDescent="0.25">
      <c r="A2802">
        <v>3798</v>
      </c>
      <c r="B2802" t="s">
        <v>2822</v>
      </c>
      <c r="C2802" t="s">
        <v>10</v>
      </c>
      <c r="D2802" s="184">
        <v>125.85</v>
      </c>
    </row>
    <row r="2803" spans="1:4" x14ac:dyDescent="0.25">
      <c r="A2803">
        <v>38769</v>
      </c>
      <c r="B2803" t="s">
        <v>2823</v>
      </c>
      <c r="C2803" t="s">
        <v>10</v>
      </c>
      <c r="D2803" s="184">
        <v>98.28</v>
      </c>
    </row>
    <row r="2804" spans="1:4" x14ac:dyDescent="0.25">
      <c r="A2804">
        <v>39510</v>
      </c>
      <c r="B2804" t="s">
        <v>2824</v>
      </c>
      <c r="C2804" t="s">
        <v>10</v>
      </c>
      <c r="D2804" s="184">
        <v>397.76</v>
      </c>
    </row>
    <row r="2805" spans="1:4" x14ac:dyDescent="0.25">
      <c r="A2805">
        <v>38776</v>
      </c>
      <c r="B2805" t="s">
        <v>2825</v>
      </c>
      <c r="C2805" t="s">
        <v>10</v>
      </c>
      <c r="D2805" s="184">
        <v>422.14</v>
      </c>
    </row>
    <row r="2806" spans="1:4" x14ac:dyDescent="0.25">
      <c r="A2806">
        <v>38774</v>
      </c>
      <c r="B2806" t="s">
        <v>2826</v>
      </c>
      <c r="C2806" t="s">
        <v>10</v>
      </c>
      <c r="D2806" s="184">
        <v>18.690000000000001</v>
      </c>
    </row>
    <row r="2807" spans="1:4" x14ac:dyDescent="0.25">
      <c r="A2807">
        <v>42247</v>
      </c>
      <c r="B2807" t="s">
        <v>2827</v>
      </c>
      <c r="C2807" t="s">
        <v>10</v>
      </c>
      <c r="D2807" s="184">
        <v>637.97</v>
      </c>
    </row>
    <row r="2808" spans="1:4" x14ac:dyDescent="0.25">
      <c r="A2808">
        <v>42248</v>
      </c>
      <c r="B2808" t="s">
        <v>2828</v>
      </c>
      <c r="C2808" t="s">
        <v>10</v>
      </c>
      <c r="D2808" s="184">
        <v>741.05</v>
      </c>
    </row>
    <row r="2809" spans="1:4" x14ac:dyDescent="0.25">
      <c r="A2809">
        <v>42249</v>
      </c>
      <c r="B2809" t="s">
        <v>2829</v>
      </c>
      <c r="C2809" t="s">
        <v>10</v>
      </c>
      <c r="D2809" s="66">
        <v>1227.6600000000001</v>
      </c>
    </row>
    <row r="2810" spans="1:4" x14ac:dyDescent="0.25">
      <c r="A2810">
        <v>42244</v>
      </c>
      <c r="B2810" t="s">
        <v>2830</v>
      </c>
      <c r="C2810" t="s">
        <v>10</v>
      </c>
      <c r="D2810" s="184">
        <v>191.72</v>
      </c>
    </row>
    <row r="2811" spans="1:4" x14ac:dyDescent="0.25">
      <c r="A2811">
        <v>42245</v>
      </c>
      <c r="B2811" t="s">
        <v>2831</v>
      </c>
      <c r="C2811" t="s">
        <v>10</v>
      </c>
      <c r="D2811" s="184">
        <v>353.79</v>
      </c>
    </row>
    <row r="2812" spans="1:4" x14ac:dyDescent="0.25">
      <c r="A2812">
        <v>42246</v>
      </c>
      <c r="B2812" t="s">
        <v>2832</v>
      </c>
      <c r="C2812" t="s">
        <v>10</v>
      </c>
      <c r="D2812" s="184">
        <v>391.63</v>
      </c>
    </row>
    <row r="2813" spans="1:4" x14ac:dyDescent="0.25">
      <c r="A2813">
        <v>42243</v>
      </c>
      <c r="B2813" t="s">
        <v>2833</v>
      </c>
      <c r="C2813" t="s">
        <v>10</v>
      </c>
      <c r="D2813" s="184">
        <v>472.23</v>
      </c>
    </row>
    <row r="2814" spans="1:4" x14ac:dyDescent="0.25">
      <c r="A2814">
        <v>38889</v>
      </c>
      <c r="B2814" t="s">
        <v>2834</v>
      </c>
      <c r="C2814" t="s">
        <v>10</v>
      </c>
      <c r="D2814" s="184">
        <v>75.33</v>
      </c>
    </row>
    <row r="2815" spans="1:4" x14ac:dyDescent="0.25">
      <c r="A2815">
        <v>38784</v>
      </c>
      <c r="B2815" t="s">
        <v>2835</v>
      </c>
      <c r="C2815" t="s">
        <v>10</v>
      </c>
      <c r="D2815" s="184">
        <v>100.78</v>
      </c>
    </row>
    <row r="2816" spans="1:4" x14ac:dyDescent="0.25">
      <c r="A2816">
        <v>3788</v>
      </c>
      <c r="B2816" t="s">
        <v>2836</v>
      </c>
      <c r="C2816" t="s">
        <v>10</v>
      </c>
      <c r="D2816" s="184">
        <v>105.02</v>
      </c>
    </row>
    <row r="2817" spans="1:4" x14ac:dyDescent="0.25">
      <c r="A2817">
        <v>12230</v>
      </c>
      <c r="B2817" t="s">
        <v>2837</v>
      </c>
      <c r="C2817" t="s">
        <v>10</v>
      </c>
      <c r="D2817" s="184">
        <v>27.01</v>
      </c>
    </row>
    <row r="2818" spans="1:4" x14ac:dyDescent="0.25">
      <c r="A2818">
        <v>3780</v>
      </c>
      <c r="B2818" t="s">
        <v>2838</v>
      </c>
      <c r="C2818" t="s">
        <v>10</v>
      </c>
      <c r="D2818" s="184">
        <v>154.94999999999999</v>
      </c>
    </row>
    <row r="2819" spans="1:4" x14ac:dyDescent="0.25">
      <c r="A2819">
        <v>12231</v>
      </c>
      <c r="B2819" t="s">
        <v>2839</v>
      </c>
      <c r="C2819" t="s">
        <v>10</v>
      </c>
      <c r="D2819" s="184">
        <v>44.92</v>
      </c>
    </row>
    <row r="2820" spans="1:4" x14ac:dyDescent="0.25">
      <c r="A2820">
        <v>3811</v>
      </c>
      <c r="B2820" t="s">
        <v>2840</v>
      </c>
      <c r="C2820" t="s">
        <v>10</v>
      </c>
      <c r="D2820" s="184">
        <v>145.54</v>
      </c>
    </row>
    <row r="2821" spans="1:4" x14ac:dyDescent="0.25">
      <c r="A2821">
        <v>12232</v>
      </c>
      <c r="B2821" t="s">
        <v>2841</v>
      </c>
      <c r="C2821" t="s">
        <v>10</v>
      </c>
      <c r="D2821" s="184">
        <v>47.06</v>
      </c>
    </row>
    <row r="2822" spans="1:4" x14ac:dyDescent="0.25">
      <c r="A2822">
        <v>3799</v>
      </c>
      <c r="B2822" t="s">
        <v>2842</v>
      </c>
      <c r="C2822" t="s">
        <v>10</v>
      </c>
      <c r="D2822" s="184">
        <v>205.84</v>
      </c>
    </row>
    <row r="2823" spans="1:4" x14ac:dyDescent="0.25">
      <c r="A2823">
        <v>12239</v>
      </c>
      <c r="B2823" t="s">
        <v>2843</v>
      </c>
      <c r="C2823" t="s">
        <v>10</v>
      </c>
      <c r="D2823" s="184">
        <v>61.62</v>
      </c>
    </row>
    <row r="2824" spans="1:4" x14ac:dyDescent="0.25">
      <c r="A2824">
        <v>38773</v>
      </c>
      <c r="B2824" t="s">
        <v>2844</v>
      </c>
      <c r="C2824" t="s">
        <v>10</v>
      </c>
      <c r="D2824" s="184">
        <v>9.8800000000000008</v>
      </c>
    </row>
    <row r="2825" spans="1:4" x14ac:dyDescent="0.25">
      <c r="A2825">
        <v>12271</v>
      </c>
      <c r="B2825" t="s">
        <v>2845</v>
      </c>
      <c r="C2825" t="s">
        <v>10</v>
      </c>
      <c r="D2825" s="184">
        <v>551.13</v>
      </c>
    </row>
    <row r="2826" spans="1:4" x14ac:dyDescent="0.25">
      <c r="A2826">
        <v>38785</v>
      </c>
      <c r="B2826" t="s">
        <v>2846</v>
      </c>
      <c r="C2826" t="s">
        <v>10</v>
      </c>
      <c r="D2826" s="184">
        <v>260.93</v>
      </c>
    </row>
    <row r="2827" spans="1:4" x14ac:dyDescent="0.25">
      <c r="A2827">
        <v>38786</v>
      </c>
      <c r="B2827" t="s">
        <v>2847</v>
      </c>
      <c r="C2827" t="s">
        <v>10</v>
      </c>
      <c r="D2827" s="184">
        <v>321.39999999999998</v>
      </c>
    </row>
    <row r="2828" spans="1:4" x14ac:dyDescent="0.25">
      <c r="A2828">
        <v>39385</v>
      </c>
      <c r="B2828" t="s">
        <v>2848</v>
      </c>
      <c r="C2828" t="s">
        <v>10</v>
      </c>
      <c r="D2828" s="184">
        <v>17.09</v>
      </c>
    </row>
    <row r="2829" spans="1:4" x14ac:dyDescent="0.25">
      <c r="A2829">
        <v>39389</v>
      </c>
      <c r="B2829" t="s">
        <v>2849</v>
      </c>
      <c r="C2829" t="s">
        <v>10</v>
      </c>
      <c r="D2829" s="184">
        <v>18.55</v>
      </c>
    </row>
    <row r="2830" spans="1:4" x14ac:dyDescent="0.25">
      <c r="A2830">
        <v>39390</v>
      </c>
      <c r="B2830" t="s">
        <v>2850</v>
      </c>
      <c r="C2830" t="s">
        <v>10</v>
      </c>
      <c r="D2830" s="184">
        <v>38.880000000000003</v>
      </c>
    </row>
    <row r="2831" spans="1:4" x14ac:dyDescent="0.25">
      <c r="A2831">
        <v>39391</v>
      </c>
      <c r="B2831" t="s">
        <v>2851</v>
      </c>
      <c r="C2831" t="s">
        <v>10</v>
      </c>
      <c r="D2831" s="184">
        <v>43.65</v>
      </c>
    </row>
    <row r="2832" spans="1:4" x14ac:dyDescent="0.25">
      <c r="A2832">
        <v>3803</v>
      </c>
      <c r="B2832" t="s">
        <v>2852</v>
      </c>
      <c r="C2832" t="s">
        <v>10</v>
      </c>
      <c r="D2832" s="184">
        <v>93.19</v>
      </c>
    </row>
    <row r="2833" spans="1:4" x14ac:dyDescent="0.25">
      <c r="A2833">
        <v>38770</v>
      </c>
      <c r="B2833" t="s">
        <v>2853</v>
      </c>
      <c r="C2833" t="s">
        <v>10</v>
      </c>
      <c r="D2833" s="184">
        <v>107.91</v>
      </c>
    </row>
    <row r="2834" spans="1:4" x14ac:dyDescent="0.25">
      <c r="A2834">
        <v>12267</v>
      </c>
      <c r="B2834" t="s">
        <v>2854</v>
      </c>
      <c r="C2834" t="s">
        <v>10</v>
      </c>
      <c r="D2834" s="184">
        <v>316.22000000000003</v>
      </c>
    </row>
    <row r="2835" spans="1:4" x14ac:dyDescent="0.25">
      <c r="A2835">
        <v>43265</v>
      </c>
      <c r="B2835" t="s">
        <v>2855</v>
      </c>
      <c r="C2835" t="s">
        <v>10</v>
      </c>
      <c r="D2835" s="184">
        <v>53.46</v>
      </c>
    </row>
    <row r="2836" spans="1:4" x14ac:dyDescent="0.25">
      <c r="A2836">
        <v>12266</v>
      </c>
      <c r="B2836" t="s">
        <v>2856</v>
      </c>
      <c r="C2836" t="s">
        <v>10</v>
      </c>
      <c r="D2836" s="184">
        <v>161.85</v>
      </c>
    </row>
    <row r="2837" spans="1:4" x14ac:dyDescent="0.25">
      <c r="A2837">
        <v>39378</v>
      </c>
      <c r="B2837" t="s">
        <v>2857</v>
      </c>
      <c r="C2837" t="s">
        <v>10</v>
      </c>
      <c r="D2837" s="184">
        <v>114.75</v>
      </c>
    </row>
    <row r="2838" spans="1:4" x14ac:dyDescent="0.25">
      <c r="A2838">
        <v>43543</v>
      </c>
      <c r="B2838" t="s">
        <v>2858</v>
      </c>
      <c r="C2838" t="s">
        <v>10</v>
      </c>
      <c r="D2838" s="184">
        <v>239.06</v>
      </c>
    </row>
    <row r="2839" spans="1:4" x14ac:dyDescent="0.25">
      <c r="A2839">
        <v>38775</v>
      </c>
      <c r="B2839" t="s">
        <v>2859</v>
      </c>
      <c r="C2839" t="s">
        <v>10</v>
      </c>
      <c r="D2839" s="184">
        <v>121.65</v>
      </c>
    </row>
    <row r="2840" spans="1:4" x14ac:dyDescent="0.25">
      <c r="A2840">
        <v>21119</v>
      </c>
      <c r="B2840" t="s">
        <v>2860</v>
      </c>
      <c r="C2840" t="s">
        <v>10</v>
      </c>
      <c r="D2840" s="184">
        <v>2.37</v>
      </c>
    </row>
    <row r="2841" spans="1:4" x14ac:dyDescent="0.25">
      <c r="A2841">
        <v>37974</v>
      </c>
      <c r="B2841" t="s">
        <v>2861</v>
      </c>
      <c r="C2841" t="s">
        <v>10</v>
      </c>
      <c r="D2841" s="184">
        <v>3.52</v>
      </c>
    </row>
    <row r="2842" spans="1:4" x14ac:dyDescent="0.25">
      <c r="A2842">
        <v>37975</v>
      </c>
      <c r="B2842" t="s">
        <v>2862</v>
      </c>
      <c r="C2842" t="s">
        <v>10</v>
      </c>
      <c r="D2842" s="184">
        <v>7.15</v>
      </c>
    </row>
    <row r="2843" spans="1:4" x14ac:dyDescent="0.25">
      <c r="A2843">
        <v>37976</v>
      </c>
      <c r="B2843" t="s">
        <v>2863</v>
      </c>
      <c r="C2843" t="s">
        <v>10</v>
      </c>
      <c r="D2843" s="184">
        <v>14.66</v>
      </c>
    </row>
    <row r="2844" spans="1:4" x14ac:dyDescent="0.25">
      <c r="A2844">
        <v>37977</v>
      </c>
      <c r="B2844" t="s">
        <v>2864</v>
      </c>
      <c r="C2844" t="s">
        <v>10</v>
      </c>
      <c r="D2844" s="184">
        <v>20.16</v>
      </c>
    </row>
    <row r="2845" spans="1:4" x14ac:dyDescent="0.25">
      <c r="A2845">
        <v>37978</v>
      </c>
      <c r="B2845" t="s">
        <v>2865</v>
      </c>
      <c r="C2845" t="s">
        <v>10</v>
      </c>
      <c r="D2845" s="184">
        <v>40.869999999999997</v>
      </c>
    </row>
    <row r="2846" spans="1:4" x14ac:dyDescent="0.25">
      <c r="A2846">
        <v>37979</v>
      </c>
      <c r="B2846" t="s">
        <v>2866</v>
      </c>
      <c r="C2846" t="s">
        <v>10</v>
      </c>
      <c r="D2846" s="184">
        <v>175.56</v>
      </c>
    </row>
    <row r="2847" spans="1:4" x14ac:dyDescent="0.25">
      <c r="A2847">
        <v>37980</v>
      </c>
      <c r="B2847" t="s">
        <v>2867</v>
      </c>
      <c r="C2847" t="s">
        <v>10</v>
      </c>
      <c r="D2847" s="184">
        <v>197.3</v>
      </c>
    </row>
    <row r="2848" spans="1:4" x14ac:dyDescent="0.25">
      <c r="A2848">
        <v>36147</v>
      </c>
      <c r="B2848" t="s">
        <v>2868</v>
      </c>
      <c r="C2848" t="s">
        <v>463</v>
      </c>
      <c r="D2848" s="184">
        <v>517.53</v>
      </c>
    </row>
    <row r="2849" spans="1:4" x14ac:dyDescent="0.25">
      <c r="A2849">
        <v>12731</v>
      </c>
      <c r="B2849" t="s">
        <v>2869</v>
      </c>
      <c r="C2849" t="s">
        <v>10</v>
      </c>
      <c r="D2849" s="184">
        <v>425.7</v>
      </c>
    </row>
    <row r="2850" spans="1:4" x14ac:dyDescent="0.25">
      <c r="A2850">
        <v>12723</v>
      </c>
      <c r="B2850" t="s">
        <v>2870</v>
      </c>
      <c r="C2850" t="s">
        <v>10</v>
      </c>
      <c r="D2850" s="184">
        <v>3.3</v>
      </c>
    </row>
    <row r="2851" spans="1:4" x14ac:dyDescent="0.25">
      <c r="A2851">
        <v>12724</v>
      </c>
      <c r="B2851" t="s">
        <v>2871</v>
      </c>
      <c r="C2851" t="s">
        <v>10</v>
      </c>
      <c r="D2851" s="184">
        <v>6.34</v>
      </c>
    </row>
    <row r="2852" spans="1:4" x14ac:dyDescent="0.25">
      <c r="A2852">
        <v>12725</v>
      </c>
      <c r="B2852" t="s">
        <v>2872</v>
      </c>
      <c r="C2852" t="s">
        <v>10</v>
      </c>
      <c r="D2852" s="184">
        <v>12.72</v>
      </c>
    </row>
    <row r="2853" spans="1:4" x14ac:dyDescent="0.25">
      <c r="A2853">
        <v>12726</v>
      </c>
      <c r="B2853" t="s">
        <v>2873</v>
      </c>
      <c r="C2853" t="s">
        <v>10</v>
      </c>
      <c r="D2853" s="184">
        <v>28.08</v>
      </c>
    </row>
    <row r="2854" spans="1:4" x14ac:dyDescent="0.25">
      <c r="A2854">
        <v>12727</v>
      </c>
      <c r="B2854" t="s">
        <v>2874</v>
      </c>
      <c r="C2854" t="s">
        <v>10</v>
      </c>
      <c r="D2854" s="184">
        <v>35.619999999999997</v>
      </c>
    </row>
    <row r="2855" spans="1:4" x14ac:dyDescent="0.25">
      <c r="A2855">
        <v>12728</v>
      </c>
      <c r="B2855" t="s">
        <v>2875</v>
      </c>
      <c r="C2855" t="s">
        <v>10</v>
      </c>
      <c r="D2855" s="184">
        <v>58.18</v>
      </c>
    </row>
    <row r="2856" spans="1:4" x14ac:dyDescent="0.25">
      <c r="A2856">
        <v>12729</v>
      </c>
      <c r="B2856" t="s">
        <v>2876</v>
      </c>
      <c r="C2856" t="s">
        <v>10</v>
      </c>
      <c r="D2856" s="184">
        <v>190.68</v>
      </c>
    </row>
    <row r="2857" spans="1:4" x14ac:dyDescent="0.25">
      <c r="A2857">
        <v>12730</v>
      </c>
      <c r="B2857" t="s">
        <v>2877</v>
      </c>
      <c r="C2857" t="s">
        <v>10</v>
      </c>
      <c r="D2857" s="184">
        <v>291.94</v>
      </c>
    </row>
    <row r="2858" spans="1:4" x14ac:dyDescent="0.25">
      <c r="A2858">
        <v>3840</v>
      </c>
      <c r="B2858" t="s">
        <v>2878</v>
      </c>
      <c r="C2858" t="s">
        <v>10</v>
      </c>
      <c r="D2858" s="184">
        <v>66.069999999999993</v>
      </c>
    </row>
    <row r="2859" spans="1:4" x14ac:dyDescent="0.25">
      <c r="A2859">
        <v>3838</v>
      </c>
      <c r="B2859" t="s">
        <v>2879</v>
      </c>
      <c r="C2859" t="s">
        <v>10</v>
      </c>
      <c r="D2859" s="184">
        <v>145.81</v>
      </c>
    </row>
    <row r="2860" spans="1:4" x14ac:dyDescent="0.25">
      <c r="A2860">
        <v>3844</v>
      </c>
      <c r="B2860" t="s">
        <v>2880</v>
      </c>
      <c r="C2860" t="s">
        <v>10</v>
      </c>
      <c r="D2860" s="184">
        <v>260.08999999999997</v>
      </c>
    </row>
    <row r="2861" spans="1:4" x14ac:dyDescent="0.25">
      <c r="A2861">
        <v>3839</v>
      </c>
      <c r="B2861" t="s">
        <v>2881</v>
      </c>
      <c r="C2861" t="s">
        <v>10</v>
      </c>
      <c r="D2861" s="184">
        <v>473.75</v>
      </c>
    </row>
    <row r="2862" spans="1:4" x14ac:dyDescent="0.25">
      <c r="A2862">
        <v>3843</v>
      </c>
      <c r="B2862" t="s">
        <v>2882</v>
      </c>
      <c r="C2862" t="s">
        <v>10</v>
      </c>
      <c r="D2862" s="184">
        <v>650.23</v>
      </c>
    </row>
    <row r="2863" spans="1:4" x14ac:dyDescent="0.25">
      <c r="A2863">
        <v>3900</v>
      </c>
      <c r="B2863" t="s">
        <v>2883</v>
      </c>
      <c r="C2863" t="s">
        <v>10</v>
      </c>
      <c r="D2863" s="184">
        <v>45.05</v>
      </c>
    </row>
    <row r="2864" spans="1:4" x14ac:dyDescent="0.25">
      <c r="A2864">
        <v>3846</v>
      </c>
      <c r="B2864" t="s">
        <v>2884</v>
      </c>
      <c r="C2864" t="s">
        <v>10</v>
      </c>
      <c r="D2864" s="184">
        <v>14.2</v>
      </c>
    </row>
    <row r="2865" spans="1:4" x14ac:dyDescent="0.25">
      <c r="A2865">
        <v>3886</v>
      </c>
      <c r="B2865" t="s">
        <v>2885</v>
      </c>
      <c r="C2865" t="s">
        <v>10</v>
      </c>
      <c r="D2865" s="184">
        <v>14.95</v>
      </c>
    </row>
    <row r="2866" spans="1:4" x14ac:dyDescent="0.25">
      <c r="A2866">
        <v>3854</v>
      </c>
      <c r="B2866" t="s">
        <v>2886</v>
      </c>
      <c r="C2866" t="s">
        <v>10</v>
      </c>
      <c r="D2866" s="184">
        <v>8.31</v>
      </c>
    </row>
    <row r="2867" spans="1:4" x14ac:dyDescent="0.25">
      <c r="A2867">
        <v>3873</v>
      </c>
      <c r="B2867" t="s">
        <v>2887</v>
      </c>
      <c r="C2867" t="s">
        <v>10</v>
      </c>
      <c r="D2867" s="184">
        <v>11</v>
      </c>
    </row>
    <row r="2868" spans="1:4" x14ac:dyDescent="0.25">
      <c r="A2868">
        <v>38021</v>
      </c>
      <c r="B2868" t="s">
        <v>2888</v>
      </c>
      <c r="C2868" t="s">
        <v>10</v>
      </c>
      <c r="D2868" s="184">
        <v>26.31</v>
      </c>
    </row>
    <row r="2869" spans="1:4" x14ac:dyDescent="0.25">
      <c r="A2869">
        <v>3847</v>
      </c>
      <c r="B2869" t="s">
        <v>2889</v>
      </c>
      <c r="C2869" t="s">
        <v>10</v>
      </c>
      <c r="D2869" s="184">
        <v>29.86</v>
      </c>
    </row>
    <row r="2870" spans="1:4" x14ac:dyDescent="0.25">
      <c r="A2870">
        <v>38022</v>
      </c>
      <c r="B2870" t="s">
        <v>2890</v>
      </c>
      <c r="C2870" t="s">
        <v>10</v>
      </c>
      <c r="D2870" s="184">
        <v>46.64</v>
      </c>
    </row>
    <row r="2871" spans="1:4" x14ac:dyDescent="0.25">
      <c r="A2871">
        <v>3833</v>
      </c>
      <c r="B2871" t="s">
        <v>2891</v>
      </c>
      <c r="C2871" t="s">
        <v>10</v>
      </c>
      <c r="D2871" s="184">
        <v>27.47</v>
      </c>
    </row>
    <row r="2872" spans="1:4" x14ac:dyDescent="0.25">
      <c r="A2872">
        <v>3835</v>
      </c>
      <c r="B2872" t="s">
        <v>2892</v>
      </c>
      <c r="C2872" t="s">
        <v>10</v>
      </c>
      <c r="D2872" s="184">
        <v>89.44</v>
      </c>
    </row>
    <row r="2873" spans="1:4" x14ac:dyDescent="0.25">
      <c r="A2873">
        <v>3836</v>
      </c>
      <c r="B2873" t="s">
        <v>2893</v>
      </c>
      <c r="C2873" t="s">
        <v>10</v>
      </c>
      <c r="D2873" s="184">
        <v>192.5</v>
      </c>
    </row>
    <row r="2874" spans="1:4" x14ac:dyDescent="0.25">
      <c r="A2874">
        <v>3830</v>
      </c>
      <c r="B2874" t="s">
        <v>2894</v>
      </c>
      <c r="C2874" t="s">
        <v>10</v>
      </c>
      <c r="D2874" s="184">
        <v>314.74</v>
      </c>
    </row>
    <row r="2875" spans="1:4" x14ac:dyDescent="0.25">
      <c r="A2875">
        <v>3831</v>
      </c>
      <c r="B2875" t="s">
        <v>2895</v>
      </c>
      <c r="C2875" t="s">
        <v>10</v>
      </c>
      <c r="D2875" s="184">
        <v>526.14</v>
      </c>
    </row>
    <row r="2876" spans="1:4" x14ac:dyDescent="0.25">
      <c r="A2876">
        <v>37981</v>
      </c>
      <c r="B2876" t="s">
        <v>2896</v>
      </c>
      <c r="C2876" t="s">
        <v>10</v>
      </c>
      <c r="D2876" s="184">
        <v>8.0500000000000007</v>
      </c>
    </row>
    <row r="2877" spans="1:4" x14ac:dyDescent="0.25">
      <c r="A2877">
        <v>37982</v>
      </c>
      <c r="B2877" t="s">
        <v>2897</v>
      </c>
      <c r="C2877" t="s">
        <v>10</v>
      </c>
      <c r="D2877" s="184">
        <v>12.22</v>
      </c>
    </row>
    <row r="2878" spans="1:4" x14ac:dyDescent="0.25">
      <c r="A2878">
        <v>37983</v>
      </c>
      <c r="B2878" t="s">
        <v>2898</v>
      </c>
      <c r="C2878" t="s">
        <v>10</v>
      </c>
      <c r="D2878" s="184">
        <v>17.11</v>
      </c>
    </row>
    <row r="2879" spans="1:4" x14ac:dyDescent="0.25">
      <c r="A2879">
        <v>37984</v>
      </c>
      <c r="B2879" t="s">
        <v>2899</v>
      </c>
      <c r="C2879" t="s">
        <v>10</v>
      </c>
      <c r="D2879" s="184">
        <v>29.54</v>
      </c>
    </row>
    <row r="2880" spans="1:4" x14ac:dyDescent="0.25">
      <c r="A2880">
        <v>37985</v>
      </c>
      <c r="B2880" t="s">
        <v>2900</v>
      </c>
      <c r="C2880" t="s">
        <v>10</v>
      </c>
      <c r="D2880" s="184">
        <v>41.37</v>
      </c>
    </row>
    <row r="2881" spans="1:4" x14ac:dyDescent="0.25">
      <c r="A2881">
        <v>3826</v>
      </c>
      <c r="B2881" t="s">
        <v>2901</v>
      </c>
      <c r="C2881" t="s">
        <v>10</v>
      </c>
      <c r="D2881" s="184">
        <v>65.56</v>
      </c>
    </row>
    <row r="2882" spans="1:4" x14ac:dyDescent="0.25">
      <c r="A2882">
        <v>3825</v>
      </c>
      <c r="B2882" t="s">
        <v>2902</v>
      </c>
      <c r="C2882" t="s">
        <v>10</v>
      </c>
      <c r="D2882" s="184">
        <v>18.850000000000001</v>
      </c>
    </row>
    <row r="2883" spans="1:4" x14ac:dyDescent="0.25">
      <c r="A2883">
        <v>3827</v>
      </c>
      <c r="B2883" t="s">
        <v>2903</v>
      </c>
      <c r="C2883" t="s">
        <v>10</v>
      </c>
      <c r="D2883" s="184">
        <v>41.19</v>
      </c>
    </row>
    <row r="2884" spans="1:4" x14ac:dyDescent="0.25">
      <c r="A2884">
        <v>20165</v>
      </c>
      <c r="B2884" t="s">
        <v>2904</v>
      </c>
      <c r="C2884" t="s">
        <v>10</v>
      </c>
      <c r="D2884" s="184">
        <v>32.04</v>
      </c>
    </row>
    <row r="2885" spans="1:4" x14ac:dyDescent="0.25">
      <c r="A2885">
        <v>20166</v>
      </c>
      <c r="B2885" t="s">
        <v>2905</v>
      </c>
      <c r="C2885" t="s">
        <v>10</v>
      </c>
      <c r="D2885" s="184">
        <v>103.54</v>
      </c>
    </row>
    <row r="2886" spans="1:4" x14ac:dyDescent="0.25">
      <c r="A2886">
        <v>20164</v>
      </c>
      <c r="B2886" t="s">
        <v>2906</v>
      </c>
      <c r="C2886" t="s">
        <v>10</v>
      </c>
      <c r="D2886" s="184">
        <v>16.920000000000002</v>
      </c>
    </row>
    <row r="2887" spans="1:4" x14ac:dyDescent="0.25">
      <c r="A2887">
        <v>3893</v>
      </c>
      <c r="B2887" t="s">
        <v>2907</v>
      </c>
      <c r="C2887" t="s">
        <v>10</v>
      </c>
      <c r="D2887" s="184">
        <v>21</v>
      </c>
    </row>
    <row r="2888" spans="1:4" x14ac:dyDescent="0.25">
      <c r="A2888">
        <v>3848</v>
      </c>
      <c r="B2888" t="s">
        <v>2908</v>
      </c>
      <c r="C2888" t="s">
        <v>10</v>
      </c>
      <c r="D2888" s="184">
        <v>12.76</v>
      </c>
    </row>
    <row r="2889" spans="1:4" x14ac:dyDescent="0.25">
      <c r="A2889">
        <v>3895</v>
      </c>
      <c r="B2889" t="s">
        <v>2909</v>
      </c>
      <c r="C2889" t="s">
        <v>10</v>
      </c>
      <c r="D2889" s="184">
        <v>13.88</v>
      </c>
    </row>
    <row r="2890" spans="1:4" x14ac:dyDescent="0.25">
      <c r="A2890">
        <v>12404</v>
      </c>
      <c r="B2890" t="s">
        <v>2910</v>
      </c>
      <c r="C2890" t="s">
        <v>10</v>
      </c>
      <c r="D2890" s="184">
        <v>8.7799999999999994</v>
      </c>
    </row>
    <row r="2891" spans="1:4" x14ac:dyDescent="0.25">
      <c r="A2891">
        <v>3939</v>
      </c>
      <c r="B2891" t="s">
        <v>2911</v>
      </c>
      <c r="C2891" t="s">
        <v>10</v>
      </c>
      <c r="D2891" s="184">
        <v>18.079999999999998</v>
      </c>
    </row>
    <row r="2892" spans="1:4" x14ac:dyDescent="0.25">
      <c r="A2892">
        <v>3911</v>
      </c>
      <c r="B2892" t="s">
        <v>2912</v>
      </c>
      <c r="C2892" t="s">
        <v>10</v>
      </c>
      <c r="D2892" s="184">
        <v>14.77</v>
      </c>
    </row>
    <row r="2893" spans="1:4" x14ac:dyDescent="0.25">
      <c r="A2893">
        <v>3908</v>
      </c>
      <c r="B2893" t="s">
        <v>2913</v>
      </c>
      <c r="C2893" t="s">
        <v>10</v>
      </c>
      <c r="D2893" s="184">
        <v>4.78</v>
      </c>
    </row>
    <row r="2894" spans="1:4" x14ac:dyDescent="0.25">
      <c r="A2894">
        <v>3910</v>
      </c>
      <c r="B2894" t="s">
        <v>2914</v>
      </c>
      <c r="C2894" t="s">
        <v>10</v>
      </c>
      <c r="D2894" s="184">
        <v>10.57</v>
      </c>
    </row>
    <row r="2895" spans="1:4" x14ac:dyDescent="0.25">
      <c r="A2895">
        <v>3913</v>
      </c>
      <c r="B2895" t="s">
        <v>2915</v>
      </c>
      <c r="C2895" t="s">
        <v>10</v>
      </c>
      <c r="D2895" s="184">
        <v>50.53</v>
      </c>
    </row>
    <row r="2896" spans="1:4" x14ac:dyDescent="0.25">
      <c r="A2896">
        <v>3912</v>
      </c>
      <c r="B2896" t="s">
        <v>2916</v>
      </c>
      <c r="C2896" t="s">
        <v>10</v>
      </c>
      <c r="D2896" s="184">
        <v>27.7</v>
      </c>
    </row>
    <row r="2897" spans="1:4" x14ac:dyDescent="0.25">
      <c r="A2897">
        <v>3909</v>
      </c>
      <c r="B2897" t="s">
        <v>2917</v>
      </c>
      <c r="C2897" t="s">
        <v>10</v>
      </c>
      <c r="D2897" s="184">
        <v>6.5</v>
      </c>
    </row>
    <row r="2898" spans="1:4" x14ac:dyDescent="0.25">
      <c r="A2898">
        <v>3914</v>
      </c>
      <c r="B2898" t="s">
        <v>2918</v>
      </c>
      <c r="C2898" t="s">
        <v>10</v>
      </c>
      <c r="D2898" s="184">
        <v>76.22</v>
      </c>
    </row>
    <row r="2899" spans="1:4" x14ac:dyDescent="0.25">
      <c r="A2899">
        <v>3915</v>
      </c>
      <c r="B2899" t="s">
        <v>2919</v>
      </c>
      <c r="C2899" t="s">
        <v>10</v>
      </c>
      <c r="D2899" s="184">
        <v>120.2</v>
      </c>
    </row>
    <row r="2900" spans="1:4" x14ac:dyDescent="0.25">
      <c r="A2900">
        <v>3916</v>
      </c>
      <c r="B2900" t="s">
        <v>2920</v>
      </c>
      <c r="C2900" t="s">
        <v>10</v>
      </c>
      <c r="D2900" s="184">
        <v>218.98</v>
      </c>
    </row>
    <row r="2901" spans="1:4" x14ac:dyDescent="0.25">
      <c r="A2901">
        <v>3917</v>
      </c>
      <c r="B2901" t="s">
        <v>2921</v>
      </c>
      <c r="C2901" t="s">
        <v>10</v>
      </c>
      <c r="D2901" s="184">
        <v>361.18</v>
      </c>
    </row>
    <row r="2902" spans="1:4" x14ac:dyDescent="0.25">
      <c r="A2902">
        <v>1904</v>
      </c>
      <c r="B2902" t="s">
        <v>2922</v>
      </c>
      <c r="C2902" t="s">
        <v>10</v>
      </c>
      <c r="D2902" s="184">
        <v>0.88</v>
      </c>
    </row>
    <row r="2903" spans="1:4" x14ac:dyDescent="0.25">
      <c r="A2903">
        <v>1899</v>
      </c>
      <c r="B2903" t="s">
        <v>2923</v>
      </c>
      <c r="C2903" t="s">
        <v>10</v>
      </c>
      <c r="D2903" s="184">
        <v>1</v>
      </c>
    </row>
    <row r="2904" spans="1:4" x14ac:dyDescent="0.25">
      <c r="A2904">
        <v>1900</v>
      </c>
      <c r="B2904" t="s">
        <v>2924</v>
      </c>
      <c r="C2904" t="s">
        <v>10</v>
      </c>
      <c r="D2904" s="184">
        <v>1.62</v>
      </c>
    </row>
    <row r="2905" spans="1:4" x14ac:dyDescent="0.25">
      <c r="A2905">
        <v>12407</v>
      </c>
      <c r="B2905" t="s">
        <v>2925</v>
      </c>
      <c r="C2905" t="s">
        <v>10</v>
      </c>
      <c r="D2905" s="184">
        <v>27.34</v>
      </c>
    </row>
    <row r="2906" spans="1:4" x14ac:dyDescent="0.25">
      <c r="A2906">
        <v>12408</v>
      </c>
      <c r="B2906" t="s">
        <v>2926</v>
      </c>
      <c r="C2906" t="s">
        <v>10</v>
      </c>
      <c r="D2906" s="184">
        <v>15.43</v>
      </c>
    </row>
    <row r="2907" spans="1:4" x14ac:dyDescent="0.25">
      <c r="A2907">
        <v>12409</v>
      </c>
      <c r="B2907" t="s">
        <v>2927</v>
      </c>
      <c r="C2907" t="s">
        <v>10</v>
      </c>
      <c r="D2907" s="184">
        <v>15.43</v>
      </c>
    </row>
    <row r="2908" spans="1:4" x14ac:dyDescent="0.25">
      <c r="A2908">
        <v>12410</v>
      </c>
      <c r="B2908" t="s">
        <v>2928</v>
      </c>
      <c r="C2908" t="s">
        <v>10</v>
      </c>
      <c r="D2908" s="184">
        <v>10.63</v>
      </c>
    </row>
    <row r="2909" spans="1:4" x14ac:dyDescent="0.25">
      <c r="A2909">
        <v>3936</v>
      </c>
      <c r="B2909" t="s">
        <v>2929</v>
      </c>
      <c r="C2909" t="s">
        <v>10</v>
      </c>
      <c r="D2909" s="184">
        <v>19.21</v>
      </c>
    </row>
    <row r="2910" spans="1:4" x14ac:dyDescent="0.25">
      <c r="A2910">
        <v>3922</v>
      </c>
      <c r="B2910" t="s">
        <v>2930</v>
      </c>
      <c r="C2910" t="s">
        <v>10</v>
      </c>
      <c r="D2910" s="184">
        <v>17.670000000000002</v>
      </c>
    </row>
    <row r="2911" spans="1:4" x14ac:dyDescent="0.25">
      <c r="A2911">
        <v>3924</v>
      </c>
      <c r="B2911" t="s">
        <v>2931</v>
      </c>
      <c r="C2911" t="s">
        <v>10</v>
      </c>
      <c r="D2911" s="184">
        <v>19.21</v>
      </c>
    </row>
    <row r="2912" spans="1:4" x14ac:dyDescent="0.25">
      <c r="A2912">
        <v>3923</v>
      </c>
      <c r="B2912" t="s">
        <v>2932</v>
      </c>
      <c r="C2912" t="s">
        <v>10</v>
      </c>
      <c r="D2912" s="184">
        <v>19.21</v>
      </c>
    </row>
    <row r="2913" spans="1:4" x14ac:dyDescent="0.25">
      <c r="A2913">
        <v>3937</v>
      </c>
      <c r="B2913" t="s">
        <v>2933</v>
      </c>
      <c r="C2913" t="s">
        <v>10</v>
      </c>
      <c r="D2913" s="184">
        <v>15.85</v>
      </c>
    </row>
    <row r="2914" spans="1:4" x14ac:dyDescent="0.25">
      <c r="A2914">
        <v>3921</v>
      </c>
      <c r="B2914" t="s">
        <v>2934</v>
      </c>
      <c r="C2914" t="s">
        <v>10</v>
      </c>
      <c r="D2914" s="184">
        <v>15.86</v>
      </c>
    </row>
    <row r="2915" spans="1:4" x14ac:dyDescent="0.25">
      <c r="A2915">
        <v>3920</v>
      </c>
      <c r="B2915" t="s">
        <v>2935</v>
      </c>
      <c r="C2915" t="s">
        <v>10</v>
      </c>
      <c r="D2915" s="184">
        <v>15.85</v>
      </c>
    </row>
    <row r="2916" spans="1:4" x14ac:dyDescent="0.25">
      <c r="A2916">
        <v>3938</v>
      </c>
      <c r="B2916" t="s">
        <v>2936</v>
      </c>
      <c r="C2916" t="s">
        <v>10</v>
      </c>
      <c r="D2916" s="184">
        <v>10.45</v>
      </c>
    </row>
    <row r="2917" spans="1:4" x14ac:dyDescent="0.25">
      <c r="A2917">
        <v>3919</v>
      </c>
      <c r="B2917" t="s">
        <v>2937</v>
      </c>
      <c r="C2917" t="s">
        <v>10</v>
      </c>
      <c r="D2917" s="184">
        <v>10.65</v>
      </c>
    </row>
    <row r="2918" spans="1:4" x14ac:dyDescent="0.25">
      <c r="A2918">
        <v>3927</v>
      </c>
      <c r="B2918" t="s">
        <v>2938</v>
      </c>
      <c r="C2918" t="s">
        <v>10</v>
      </c>
      <c r="D2918" s="184">
        <v>53.95</v>
      </c>
    </row>
    <row r="2919" spans="1:4" x14ac:dyDescent="0.25">
      <c r="A2919">
        <v>3928</v>
      </c>
      <c r="B2919" t="s">
        <v>2939</v>
      </c>
      <c r="C2919" t="s">
        <v>10</v>
      </c>
      <c r="D2919" s="184">
        <v>53.95</v>
      </c>
    </row>
    <row r="2920" spans="1:4" x14ac:dyDescent="0.25">
      <c r="A2920">
        <v>3926</v>
      </c>
      <c r="B2920" t="s">
        <v>2940</v>
      </c>
      <c r="C2920" t="s">
        <v>10</v>
      </c>
      <c r="D2920" s="184">
        <v>30.75</v>
      </c>
    </row>
    <row r="2921" spans="1:4" x14ac:dyDescent="0.25">
      <c r="A2921">
        <v>3935</v>
      </c>
      <c r="B2921" t="s">
        <v>2941</v>
      </c>
      <c r="C2921" t="s">
        <v>10</v>
      </c>
      <c r="D2921" s="184">
        <v>30.75</v>
      </c>
    </row>
    <row r="2922" spans="1:4" x14ac:dyDescent="0.25">
      <c r="A2922">
        <v>3925</v>
      </c>
      <c r="B2922" t="s">
        <v>2942</v>
      </c>
      <c r="C2922" t="s">
        <v>10</v>
      </c>
      <c r="D2922" s="184">
        <v>30.75</v>
      </c>
    </row>
    <row r="2923" spans="1:4" x14ac:dyDescent="0.25">
      <c r="A2923">
        <v>12406</v>
      </c>
      <c r="B2923" t="s">
        <v>2943</v>
      </c>
      <c r="C2923" t="s">
        <v>10</v>
      </c>
      <c r="D2923" s="184">
        <v>7.55</v>
      </c>
    </row>
    <row r="2924" spans="1:4" x14ac:dyDescent="0.25">
      <c r="A2924">
        <v>3929</v>
      </c>
      <c r="B2924" t="s">
        <v>2944</v>
      </c>
      <c r="C2924" t="s">
        <v>10</v>
      </c>
      <c r="D2924" s="184">
        <v>82.2</v>
      </c>
    </row>
    <row r="2925" spans="1:4" x14ac:dyDescent="0.25">
      <c r="A2925">
        <v>3931</v>
      </c>
      <c r="B2925" t="s">
        <v>2945</v>
      </c>
      <c r="C2925" t="s">
        <v>10</v>
      </c>
      <c r="D2925" s="184">
        <v>82.2</v>
      </c>
    </row>
    <row r="2926" spans="1:4" x14ac:dyDescent="0.25">
      <c r="A2926">
        <v>3930</v>
      </c>
      <c r="B2926" t="s">
        <v>2946</v>
      </c>
      <c r="C2926" t="s">
        <v>10</v>
      </c>
      <c r="D2926" s="184">
        <v>82.2</v>
      </c>
    </row>
    <row r="2927" spans="1:4" x14ac:dyDescent="0.25">
      <c r="A2927">
        <v>3932</v>
      </c>
      <c r="B2927" t="s">
        <v>2947</v>
      </c>
      <c r="C2927" t="s">
        <v>10</v>
      </c>
      <c r="D2927" s="184">
        <v>141.93</v>
      </c>
    </row>
    <row r="2928" spans="1:4" x14ac:dyDescent="0.25">
      <c r="A2928">
        <v>3933</v>
      </c>
      <c r="B2928" t="s">
        <v>2948</v>
      </c>
      <c r="C2928" t="s">
        <v>10</v>
      </c>
      <c r="D2928" s="184">
        <v>141.93</v>
      </c>
    </row>
    <row r="2929" spans="1:4" x14ac:dyDescent="0.25">
      <c r="A2929">
        <v>3934</v>
      </c>
      <c r="B2929" t="s">
        <v>2949</v>
      </c>
      <c r="C2929" t="s">
        <v>10</v>
      </c>
      <c r="D2929" s="184">
        <v>141.93</v>
      </c>
    </row>
    <row r="2930" spans="1:4" x14ac:dyDescent="0.25">
      <c r="A2930">
        <v>40355</v>
      </c>
      <c r="B2930" t="s">
        <v>2950</v>
      </c>
      <c r="C2930" t="s">
        <v>10</v>
      </c>
      <c r="D2930" s="184">
        <v>12.83</v>
      </c>
    </row>
    <row r="2931" spans="1:4" x14ac:dyDescent="0.25">
      <c r="A2931">
        <v>40364</v>
      </c>
      <c r="B2931" t="s">
        <v>2951</v>
      </c>
      <c r="C2931" t="s">
        <v>10</v>
      </c>
      <c r="D2931" s="184">
        <v>60.12</v>
      </c>
    </row>
    <row r="2932" spans="1:4" x14ac:dyDescent="0.25">
      <c r="A2932">
        <v>40361</v>
      </c>
      <c r="B2932" t="s">
        <v>2952</v>
      </c>
      <c r="C2932" t="s">
        <v>10</v>
      </c>
      <c r="D2932" s="184">
        <v>47.01</v>
      </c>
    </row>
    <row r="2933" spans="1:4" x14ac:dyDescent="0.25">
      <c r="A2933">
        <v>40358</v>
      </c>
      <c r="B2933" t="s">
        <v>2953</v>
      </c>
      <c r="C2933" t="s">
        <v>10</v>
      </c>
      <c r="D2933" s="184">
        <v>17.920000000000002</v>
      </c>
    </row>
    <row r="2934" spans="1:4" x14ac:dyDescent="0.25">
      <c r="A2934">
        <v>40370</v>
      </c>
      <c r="B2934" t="s">
        <v>2954</v>
      </c>
      <c r="C2934" t="s">
        <v>10</v>
      </c>
      <c r="D2934" s="184">
        <v>190.78</v>
      </c>
    </row>
    <row r="2935" spans="1:4" x14ac:dyDescent="0.25">
      <c r="A2935">
        <v>40367</v>
      </c>
      <c r="B2935" t="s">
        <v>2955</v>
      </c>
      <c r="C2935" t="s">
        <v>10</v>
      </c>
      <c r="D2935" s="184">
        <v>94.82</v>
      </c>
    </row>
    <row r="2936" spans="1:4" x14ac:dyDescent="0.25">
      <c r="A2936">
        <v>40373</v>
      </c>
      <c r="B2936" t="s">
        <v>2956</v>
      </c>
      <c r="C2936" t="s">
        <v>10</v>
      </c>
      <c r="D2936" s="184">
        <v>257.98</v>
      </c>
    </row>
    <row r="2937" spans="1:4" x14ac:dyDescent="0.25">
      <c r="A2937">
        <v>38947</v>
      </c>
      <c r="B2937" t="s">
        <v>2957</v>
      </c>
      <c r="C2937" t="s">
        <v>10</v>
      </c>
      <c r="D2937" s="184">
        <v>8.92</v>
      </c>
    </row>
    <row r="2938" spans="1:4" x14ac:dyDescent="0.25">
      <c r="A2938">
        <v>38948</v>
      </c>
      <c r="B2938" t="s">
        <v>2958</v>
      </c>
      <c r="C2938" t="s">
        <v>10</v>
      </c>
      <c r="D2938" s="184">
        <v>14.23</v>
      </c>
    </row>
    <row r="2939" spans="1:4" x14ac:dyDescent="0.25">
      <c r="A2939">
        <v>38949</v>
      </c>
      <c r="B2939" t="s">
        <v>2959</v>
      </c>
      <c r="C2939" t="s">
        <v>10</v>
      </c>
      <c r="D2939" s="184">
        <v>15.79</v>
      </c>
    </row>
    <row r="2940" spans="1:4" x14ac:dyDescent="0.25">
      <c r="A2940">
        <v>38951</v>
      </c>
      <c r="B2940" t="s">
        <v>2960</v>
      </c>
      <c r="C2940" t="s">
        <v>10</v>
      </c>
      <c r="D2940" s="184">
        <v>24.97</v>
      </c>
    </row>
    <row r="2941" spans="1:4" x14ac:dyDescent="0.25">
      <c r="A2941">
        <v>39312</v>
      </c>
      <c r="B2941" t="s">
        <v>2961</v>
      </c>
      <c r="C2941" t="s">
        <v>10</v>
      </c>
      <c r="D2941" s="184">
        <v>19.37</v>
      </c>
    </row>
    <row r="2942" spans="1:4" x14ac:dyDescent="0.25">
      <c r="A2942">
        <v>39313</v>
      </c>
      <c r="B2942" t="s">
        <v>2962</v>
      </c>
      <c r="C2942" t="s">
        <v>10</v>
      </c>
      <c r="D2942" s="184">
        <v>25.28</v>
      </c>
    </row>
    <row r="2943" spans="1:4" x14ac:dyDescent="0.25">
      <c r="A2943">
        <v>38950</v>
      </c>
      <c r="B2943" t="s">
        <v>2963</v>
      </c>
      <c r="C2943" t="s">
        <v>10</v>
      </c>
      <c r="D2943" s="184">
        <v>38.049999999999997</v>
      </c>
    </row>
    <row r="2944" spans="1:4" x14ac:dyDescent="0.25">
      <c r="A2944">
        <v>39314</v>
      </c>
      <c r="B2944" t="s">
        <v>2964</v>
      </c>
      <c r="C2944" t="s">
        <v>10</v>
      </c>
      <c r="D2944" s="184">
        <v>40.14</v>
      </c>
    </row>
    <row r="2945" spans="1:4" x14ac:dyDescent="0.25">
      <c r="A2945">
        <v>3907</v>
      </c>
      <c r="B2945" t="s">
        <v>2965</v>
      </c>
      <c r="C2945" t="s">
        <v>10</v>
      </c>
      <c r="D2945" s="184">
        <v>4.66</v>
      </c>
    </row>
    <row r="2946" spans="1:4" x14ac:dyDescent="0.25">
      <c r="A2946">
        <v>3889</v>
      </c>
      <c r="B2946" t="s">
        <v>2966</v>
      </c>
      <c r="C2946" t="s">
        <v>10</v>
      </c>
      <c r="D2946" s="184">
        <v>3.56</v>
      </c>
    </row>
    <row r="2947" spans="1:4" x14ac:dyDescent="0.25">
      <c r="A2947">
        <v>3868</v>
      </c>
      <c r="B2947" t="s">
        <v>2967</v>
      </c>
      <c r="C2947" t="s">
        <v>10</v>
      </c>
      <c r="D2947" s="184">
        <v>1.38</v>
      </c>
    </row>
    <row r="2948" spans="1:4" x14ac:dyDescent="0.25">
      <c r="A2948">
        <v>3869</v>
      </c>
      <c r="B2948" t="s">
        <v>2968</v>
      </c>
      <c r="C2948" t="s">
        <v>10</v>
      </c>
      <c r="D2948" s="184">
        <v>3.96</v>
      </c>
    </row>
    <row r="2949" spans="1:4" x14ac:dyDescent="0.25">
      <c r="A2949">
        <v>3872</v>
      </c>
      <c r="B2949" t="s">
        <v>2969</v>
      </c>
      <c r="C2949" t="s">
        <v>10</v>
      </c>
      <c r="D2949" s="184">
        <v>4.8099999999999996</v>
      </c>
    </row>
    <row r="2950" spans="1:4" x14ac:dyDescent="0.25">
      <c r="A2950">
        <v>3850</v>
      </c>
      <c r="B2950" t="s">
        <v>2970</v>
      </c>
      <c r="C2950" t="s">
        <v>10</v>
      </c>
      <c r="D2950" s="184">
        <v>12.4</v>
      </c>
    </row>
    <row r="2951" spans="1:4" x14ac:dyDescent="0.25">
      <c r="A2951">
        <v>38023</v>
      </c>
      <c r="B2951" t="s">
        <v>2971</v>
      </c>
      <c r="C2951" t="s">
        <v>10</v>
      </c>
      <c r="D2951" s="184">
        <v>5.23</v>
      </c>
    </row>
    <row r="2952" spans="1:4" x14ac:dyDescent="0.25">
      <c r="A2952">
        <v>37986</v>
      </c>
      <c r="B2952" t="s">
        <v>2972</v>
      </c>
      <c r="C2952" t="s">
        <v>10</v>
      </c>
      <c r="D2952" s="184">
        <v>2.76</v>
      </c>
    </row>
    <row r="2953" spans="1:4" x14ac:dyDescent="0.25">
      <c r="A2953">
        <v>37987</v>
      </c>
      <c r="B2953" t="s">
        <v>2973</v>
      </c>
      <c r="C2953" t="s">
        <v>10</v>
      </c>
      <c r="D2953" s="184">
        <v>206.47</v>
      </c>
    </row>
    <row r="2954" spans="1:4" x14ac:dyDescent="0.25">
      <c r="A2954">
        <v>37988</v>
      </c>
      <c r="B2954" t="s">
        <v>2974</v>
      </c>
      <c r="C2954" t="s">
        <v>10</v>
      </c>
      <c r="D2954" s="184">
        <v>336.77</v>
      </c>
    </row>
    <row r="2955" spans="1:4" x14ac:dyDescent="0.25">
      <c r="A2955">
        <v>21120</v>
      </c>
      <c r="B2955" t="s">
        <v>2975</v>
      </c>
      <c r="C2955" t="s">
        <v>10</v>
      </c>
      <c r="D2955" s="184">
        <v>16.78</v>
      </c>
    </row>
    <row r="2956" spans="1:4" x14ac:dyDescent="0.25">
      <c r="A2956">
        <v>39318</v>
      </c>
      <c r="B2956" t="s">
        <v>2976</v>
      </c>
      <c r="C2956" t="s">
        <v>10</v>
      </c>
      <c r="D2956" s="184">
        <v>13.84</v>
      </c>
    </row>
    <row r="2957" spans="1:4" x14ac:dyDescent="0.25">
      <c r="A2957">
        <v>20162</v>
      </c>
      <c r="B2957" t="s">
        <v>2977</v>
      </c>
      <c r="C2957" t="s">
        <v>10</v>
      </c>
      <c r="D2957" s="184">
        <v>22.25</v>
      </c>
    </row>
    <row r="2958" spans="1:4" x14ac:dyDescent="0.25">
      <c r="A2958">
        <v>40366</v>
      </c>
      <c r="B2958" t="s">
        <v>2978</v>
      </c>
      <c r="C2958" t="s">
        <v>10</v>
      </c>
      <c r="D2958" s="184">
        <v>46.9</v>
      </c>
    </row>
    <row r="2959" spans="1:4" x14ac:dyDescent="0.25">
      <c r="A2959">
        <v>40363</v>
      </c>
      <c r="B2959" t="s">
        <v>2979</v>
      </c>
      <c r="C2959" t="s">
        <v>10</v>
      </c>
      <c r="D2959" s="184">
        <v>36.68</v>
      </c>
    </row>
    <row r="2960" spans="1:4" x14ac:dyDescent="0.25">
      <c r="A2960">
        <v>40354</v>
      </c>
      <c r="B2960" t="s">
        <v>2980</v>
      </c>
      <c r="C2960" t="s">
        <v>10</v>
      </c>
      <c r="D2960" s="184">
        <v>15.97</v>
      </c>
    </row>
    <row r="2961" spans="1:4" x14ac:dyDescent="0.25">
      <c r="A2961">
        <v>40360</v>
      </c>
      <c r="B2961" t="s">
        <v>2981</v>
      </c>
      <c r="C2961" t="s">
        <v>10</v>
      </c>
      <c r="D2961" s="184">
        <v>24.05</v>
      </c>
    </row>
    <row r="2962" spans="1:4" x14ac:dyDescent="0.25">
      <c r="A2962">
        <v>40372</v>
      </c>
      <c r="B2962" t="s">
        <v>2982</v>
      </c>
      <c r="C2962" t="s">
        <v>10</v>
      </c>
      <c r="D2962" s="184">
        <v>148.51</v>
      </c>
    </row>
    <row r="2963" spans="1:4" x14ac:dyDescent="0.25">
      <c r="A2963">
        <v>40369</v>
      </c>
      <c r="B2963" t="s">
        <v>2983</v>
      </c>
      <c r="C2963" t="s">
        <v>10</v>
      </c>
      <c r="D2963" s="184">
        <v>73.91</v>
      </c>
    </row>
    <row r="2964" spans="1:4" x14ac:dyDescent="0.25">
      <c r="A2964">
        <v>40357</v>
      </c>
      <c r="B2964" t="s">
        <v>2984</v>
      </c>
      <c r="C2964" t="s">
        <v>10</v>
      </c>
      <c r="D2964" s="184">
        <v>17.920000000000002</v>
      </c>
    </row>
    <row r="2965" spans="1:4" x14ac:dyDescent="0.25">
      <c r="A2965">
        <v>40375</v>
      </c>
      <c r="B2965" t="s">
        <v>2985</v>
      </c>
      <c r="C2965" t="s">
        <v>10</v>
      </c>
      <c r="D2965" s="184">
        <v>201.04</v>
      </c>
    </row>
    <row r="2966" spans="1:4" x14ac:dyDescent="0.25">
      <c r="A2966">
        <v>1893</v>
      </c>
      <c r="B2966" t="s">
        <v>2986</v>
      </c>
      <c r="C2966" t="s">
        <v>10</v>
      </c>
      <c r="D2966" s="184">
        <v>3.34</v>
      </c>
    </row>
    <row r="2967" spans="1:4" x14ac:dyDescent="0.25">
      <c r="A2967">
        <v>1902</v>
      </c>
      <c r="B2967" t="s">
        <v>2987</v>
      </c>
      <c r="C2967" t="s">
        <v>10</v>
      </c>
      <c r="D2967" s="184">
        <v>2.4300000000000002</v>
      </c>
    </row>
    <row r="2968" spans="1:4" x14ac:dyDescent="0.25">
      <c r="A2968">
        <v>1901</v>
      </c>
      <c r="B2968" t="s">
        <v>2988</v>
      </c>
      <c r="C2968" t="s">
        <v>10</v>
      </c>
      <c r="D2968" s="184">
        <v>0.76</v>
      </c>
    </row>
    <row r="2969" spans="1:4" x14ac:dyDescent="0.25">
      <c r="A2969">
        <v>1892</v>
      </c>
      <c r="B2969" t="s">
        <v>2989</v>
      </c>
      <c r="C2969" t="s">
        <v>10</v>
      </c>
      <c r="D2969" s="184">
        <v>1.56</v>
      </c>
    </row>
    <row r="2970" spans="1:4" x14ac:dyDescent="0.25">
      <c r="A2970">
        <v>1907</v>
      </c>
      <c r="B2970" t="s">
        <v>2990</v>
      </c>
      <c r="C2970" t="s">
        <v>10</v>
      </c>
      <c r="D2970" s="184">
        <v>10.74</v>
      </c>
    </row>
    <row r="2971" spans="1:4" x14ac:dyDescent="0.25">
      <c r="A2971">
        <v>1894</v>
      </c>
      <c r="B2971" t="s">
        <v>2991</v>
      </c>
      <c r="C2971" t="s">
        <v>10</v>
      </c>
      <c r="D2971" s="184">
        <v>4.83</v>
      </c>
    </row>
    <row r="2972" spans="1:4" x14ac:dyDescent="0.25">
      <c r="A2972">
        <v>1891</v>
      </c>
      <c r="B2972" t="s">
        <v>2992</v>
      </c>
      <c r="C2972" t="s">
        <v>10</v>
      </c>
      <c r="D2972" s="184">
        <v>1.1200000000000001</v>
      </c>
    </row>
    <row r="2973" spans="1:4" x14ac:dyDescent="0.25">
      <c r="A2973">
        <v>1896</v>
      </c>
      <c r="B2973" t="s">
        <v>2993</v>
      </c>
      <c r="C2973" t="s">
        <v>10</v>
      </c>
      <c r="D2973" s="184">
        <v>14.42</v>
      </c>
    </row>
    <row r="2974" spans="1:4" x14ac:dyDescent="0.25">
      <c r="A2974">
        <v>1895</v>
      </c>
      <c r="B2974" t="s">
        <v>2994</v>
      </c>
      <c r="C2974" t="s">
        <v>10</v>
      </c>
      <c r="D2974" s="184">
        <v>25.35</v>
      </c>
    </row>
    <row r="2975" spans="1:4" x14ac:dyDescent="0.25">
      <c r="A2975">
        <v>2641</v>
      </c>
      <c r="B2975" t="s">
        <v>2995</v>
      </c>
      <c r="C2975" t="s">
        <v>10</v>
      </c>
      <c r="D2975" s="184">
        <v>29.02</v>
      </c>
    </row>
    <row r="2976" spans="1:4" x14ac:dyDescent="0.25">
      <c r="A2976">
        <v>2636</v>
      </c>
      <c r="B2976" t="s">
        <v>2996</v>
      </c>
      <c r="C2976" t="s">
        <v>10</v>
      </c>
      <c r="D2976" s="184">
        <v>1.87</v>
      </c>
    </row>
    <row r="2977" spans="1:4" x14ac:dyDescent="0.25">
      <c r="A2977">
        <v>2637</v>
      </c>
      <c r="B2977" t="s">
        <v>2997</v>
      </c>
      <c r="C2977" t="s">
        <v>10</v>
      </c>
      <c r="D2977" s="184">
        <v>1.99</v>
      </c>
    </row>
    <row r="2978" spans="1:4" x14ac:dyDescent="0.25">
      <c r="A2978">
        <v>2638</v>
      </c>
      <c r="B2978" t="s">
        <v>2998</v>
      </c>
      <c r="C2978" t="s">
        <v>10</v>
      </c>
      <c r="D2978" s="184">
        <v>2.31</v>
      </c>
    </row>
    <row r="2979" spans="1:4" x14ac:dyDescent="0.25">
      <c r="A2979">
        <v>2639</v>
      </c>
      <c r="B2979" t="s">
        <v>2999</v>
      </c>
      <c r="C2979" t="s">
        <v>10</v>
      </c>
      <c r="D2979" s="184">
        <v>4.0999999999999996</v>
      </c>
    </row>
    <row r="2980" spans="1:4" x14ac:dyDescent="0.25">
      <c r="A2980">
        <v>2644</v>
      </c>
      <c r="B2980" t="s">
        <v>3000</v>
      </c>
      <c r="C2980" t="s">
        <v>10</v>
      </c>
      <c r="D2980" s="184">
        <v>5.94</v>
      </c>
    </row>
    <row r="2981" spans="1:4" x14ac:dyDescent="0.25">
      <c r="A2981">
        <v>2643</v>
      </c>
      <c r="B2981" t="s">
        <v>3001</v>
      </c>
      <c r="C2981" t="s">
        <v>10</v>
      </c>
      <c r="D2981" s="184">
        <v>8.2799999999999994</v>
      </c>
    </row>
    <row r="2982" spans="1:4" x14ac:dyDescent="0.25">
      <c r="A2982">
        <v>2640</v>
      </c>
      <c r="B2982" t="s">
        <v>3002</v>
      </c>
      <c r="C2982" t="s">
        <v>10</v>
      </c>
      <c r="D2982" s="184">
        <v>12.08</v>
      </c>
    </row>
    <row r="2983" spans="1:4" x14ac:dyDescent="0.25">
      <c r="A2983">
        <v>2642</v>
      </c>
      <c r="B2983" t="s">
        <v>3003</v>
      </c>
      <c r="C2983" t="s">
        <v>10</v>
      </c>
      <c r="D2983" s="184">
        <v>18.39</v>
      </c>
    </row>
    <row r="2984" spans="1:4" x14ac:dyDescent="0.25">
      <c r="A2984">
        <v>38943</v>
      </c>
      <c r="B2984" t="s">
        <v>3004</v>
      </c>
      <c r="C2984" t="s">
        <v>10</v>
      </c>
      <c r="D2984" s="184">
        <v>6.58</v>
      </c>
    </row>
    <row r="2985" spans="1:4" x14ac:dyDescent="0.25">
      <c r="A2985">
        <v>38944</v>
      </c>
      <c r="B2985" t="s">
        <v>3005</v>
      </c>
      <c r="C2985" t="s">
        <v>10</v>
      </c>
      <c r="D2985" s="184">
        <v>10.18</v>
      </c>
    </row>
    <row r="2986" spans="1:4" x14ac:dyDescent="0.25">
      <c r="A2986">
        <v>38945</v>
      </c>
      <c r="B2986" t="s">
        <v>3006</v>
      </c>
      <c r="C2986" t="s">
        <v>10</v>
      </c>
      <c r="D2986" s="184">
        <v>20.64</v>
      </c>
    </row>
    <row r="2987" spans="1:4" x14ac:dyDescent="0.25">
      <c r="A2987">
        <v>38946</v>
      </c>
      <c r="B2987" t="s">
        <v>3007</v>
      </c>
      <c r="C2987" t="s">
        <v>10</v>
      </c>
      <c r="D2987" s="184">
        <v>30.78</v>
      </c>
    </row>
    <row r="2988" spans="1:4" x14ac:dyDescent="0.25">
      <c r="A2988">
        <v>39308</v>
      </c>
      <c r="B2988" t="s">
        <v>3008</v>
      </c>
      <c r="C2988" t="s">
        <v>10</v>
      </c>
      <c r="D2988" s="184">
        <v>13.42</v>
      </c>
    </row>
    <row r="2989" spans="1:4" x14ac:dyDescent="0.25">
      <c r="A2989">
        <v>39309</v>
      </c>
      <c r="B2989" t="s">
        <v>3009</v>
      </c>
      <c r="C2989" t="s">
        <v>10</v>
      </c>
      <c r="D2989" s="184">
        <v>19.41</v>
      </c>
    </row>
    <row r="2990" spans="1:4" x14ac:dyDescent="0.25">
      <c r="A2990">
        <v>39310</v>
      </c>
      <c r="B2990" t="s">
        <v>3010</v>
      </c>
      <c r="C2990" t="s">
        <v>10</v>
      </c>
      <c r="D2990" s="184">
        <v>29.41</v>
      </c>
    </row>
    <row r="2991" spans="1:4" x14ac:dyDescent="0.25">
      <c r="A2991">
        <v>39311</v>
      </c>
      <c r="B2991" t="s">
        <v>3011</v>
      </c>
      <c r="C2991" t="s">
        <v>10</v>
      </c>
      <c r="D2991" s="184">
        <v>44.21</v>
      </c>
    </row>
    <row r="2992" spans="1:4" x14ac:dyDescent="0.25">
      <c r="A2992">
        <v>39855</v>
      </c>
      <c r="B2992" t="s">
        <v>3012</v>
      </c>
      <c r="C2992" t="s">
        <v>10</v>
      </c>
      <c r="D2992" s="184">
        <v>3.33</v>
      </c>
    </row>
    <row r="2993" spans="1:4" x14ac:dyDescent="0.25">
      <c r="A2993">
        <v>39856</v>
      </c>
      <c r="B2993" t="s">
        <v>3013</v>
      </c>
      <c r="C2993" t="s">
        <v>10</v>
      </c>
      <c r="D2993" s="184">
        <v>7.86</v>
      </c>
    </row>
    <row r="2994" spans="1:4" x14ac:dyDescent="0.25">
      <c r="A2994">
        <v>39857</v>
      </c>
      <c r="B2994" t="s">
        <v>3014</v>
      </c>
      <c r="C2994" t="s">
        <v>10</v>
      </c>
      <c r="D2994" s="184">
        <v>12.72</v>
      </c>
    </row>
    <row r="2995" spans="1:4" x14ac:dyDescent="0.25">
      <c r="A2995">
        <v>39858</v>
      </c>
      <c r="B2995" t="s">
        <v>3015</v>
      </c>
      <c r="C2995" t="s">
        <v>10</v>
      </c>
      <c r="D2995" s="184">
        <v>28.23</v>
      </c>
    </row>
    <row r="2996" spans="1:4" x14ac:dyDescent="0.25">
      <c r="A2996">
        <v>39859</v>
      </c>
      <c r="B2996" t="s">
        <v>3016</v>
      </c>
      <c r="C2996" t="s">
        <v>10</v>
      </c>
      <c r="D2996" s="184">
        <v>43.52</v>
      </c>
    </row>
    <row r="2997" spans="1:4" x14ac:dyDescent="0.25">
      <c r="A2997">
        <v>39860</v>
      </c>
      <c r="B2997" t="s">
        <v>3017</v>
      </c>
      <c r="C2997" t="s">
        <v>10</v>
      </c>
      <c r="D2997" s="184">
        <v>66.78</v>
      </c>
    </row>
    <row r="2998" spans="1:4" x14ac:dyDescent="0.25">
      <c r="A2998">
        <v>39861</v>
      </c>
      <c r="B2998" t="s">
        <v>3018</v>
      </c>
      <c r="C2998" t="s">
        <v>10</v>
      </c>
      <c r="D2998" s="184">
        <v>190.68</v>
      </c>
    </row>
    <row r="2999" spans="1:4" x14ac:dyDescent="0.25">
      <c r="A2999">
        <v>38447</v>
      </c>
      <c r="B2999" t="s">
        <v>3019</v>
      </c>
      <c r="C2999" t="s">
        <v>10</v>
      </c>
      <c r="D2999" s="184">
        <v>133.9</v>
      </c>
    </row>
    <row r="3000" spans="1:4" x14ac:dyDescent="0.25">
      <c r="A3000">
        <v>36320</v>
      </c>
      <c r="B3000" t="s">
        <v>3020</v>
      </c>
      <c r="C3000" t="s">
        <v>10</v>
      </c>
      <c r="D3000" s="184">
        <v>1.94</v>
      </c>
    </row>
    <row r="3001" spans="1:4" x14ac:dyDescent="0.25">
      <c r="A3001">
        <v>36324</v>
      </c>
      <c r="B3001" t="s">
        <v>3021</v>
      </c>
      <c r="C3001" t="s">
        <v>10</v>
      </c>
      <c r="D3001" s="184">
        <v>2.94</v>
      </c>
    </row>
    <row r="3002" spans="1:4" x14ac:dyDescent="0.25">
      <c r="A3002">
        <v>38441</v>
      </c>
      <c r="B3002" t="s">
        <v>3022</v>
      </c>
      <c r="C3002" t="s">
        <v>10</v>
      </c>
      <c r="D3002" s="184">
        <v>3.86</v>
      </c>
    </row>
    <row r="3003" spans="1:4" x14ac:dyDescent="0.25">
      <c r="A3003">
        <v>38442</v>
      </c>
      <c r="B3003" t="s">
        <v>3023</v>
      </c>
      <c r="C3003" t="s">
        <v>10</v>
      </c>
      <c r="D3003" s="184">
        <v>9.82</v>
      </c>
    </row>
    <row r="3004" spans="1:4" x14ac:dyDescent="0.25">
      <c r="A3004">
        <v>38443</v>
      </c>
      <c r="B3004" t="s">
        <v>3024</v>
      </c>
      <c r="C3004" t="s">
        <v>10</v>
      </c>
      <c r="D3004" s="184">
        <v>14.83</v>
      </c>
    </row>
    <row r="3005" spans="1:4" x14ac:dyDescent="0.25">
      <c r="A3005">
        <v>38444</v>
      </c>
      <c r="B3005" t="s">
        <v>3025</v>
      </c>
      <c r="C3005" t="s">
        <v>10</v>
      </c>
      <c r="D3005" s="184">
        <v>22.08</v>
      </c>
    </row>
    <row r="3006" spans="1:4" x14ac:dyDescent="0.25">
      <c r="A3006">
        <v>38445</v>
      </c>
      <c r="B3006" t="s">
        <v>3026</v>
      </c>
      <c r="C3006" t="s">
        <v>10</v>
      </c>
      <c r="D3006" s="184">
        <v>51.85</v>
      </c>
    </row>
    <row r="3007" spans="1:4" x14ac:dyDescent="0.25">
      <c r="A3007">
        <v>38446</v>
      </c>
      <c r="B3007" t="s">
        <v>3027</v>
      </c>
      <c r="C3007" t="s">
        <v>10</v>
      </c>
      <c r="D3007" s="184">
        <v>83.68</v>
      </c>
    </row>
    <row r="3008" spans="1:4" x14ac:dyDescent="0.25">
      <c r="A3008">
        <v>3867</v>
      </c>
      <c r="B3008" t="s">
        <v>3028</v>
      </c>
      <c r="C3008" t="s">
        <v>10</v>
      </c>
      <c r="D3008" s="184">
        <v>83.32</v>
      </c>
    </row>
    <row r="3009" spans="1:4" x14ac:dyDescent="0.25">
      <c r="A3009">
        <v>3861</v>
      </c>
      <c r="B3009" t="s">
        <v>3029</v>
      </c>
      <c r="C3009" t="s">
        <v>10</v>
      </c>
      <c r="D3009" s="184">
        <v>0.69</v>
      </c>
    </row>
    <row r="3010" spans="1:4" x14ac:dyDescent="0.25">
      <c r="A3010">
        <v>3904</v>
      </c>
      <c r="B3010" t="s">
        <v>3030</v>
      </c>
      <c r="C3010" t="s">
        <v>10</v>
      </c>
      <c r="D3010" s="184">
        <v>0.84</v>
      </c>
    </row>
    <row r="3011" spans="1:4" x14ac:dyDescent="0.25">
      <c r="A3011">
        <v>3903</v>
      </c>
      <c r="B3011" t="s">
        <v>3031</v>
      </c>
      <c r="C3011" t="s">
        <v>10</v>
      </c>
      <c r="D3011" s="184">
        <v>2.0699999999999998</v>
      </c>
    </row>
    <row r="3012" spans="1:4" x14ac:dyDescent="0.25">
      <c r="A3012">
        <v>3862</v>
      </c>
      <c r="B3012" t="s">
        <v>3032</v>
      </c>
      <c r="C3012" t="s">
        <v>10</v>
      </c>
      <c r="D3012" s="184">
        <v>4.22</v>
      </c>
    </row>
    <row r="3013" spans="1:4" x14ac:dyDescent="0.25">
      <c r="A3013">
        <v>3863</v>
      </c>
      <c r="B3013" t="s">
        <v>3033</v>
      </c>
      <c r="C3013" t="s">
        <v>10</v>
      </c>
      <c r="D3013" s="184">
        <v>4.95</v>
      </c>
    </row>
    <row r="3014" spans="1:4" x14ac:dyDescent="0.25">
      <c r="A3014">
        <v>3864</v>
      </c>
      <c r="B3014" t="s">
        <v>3034</v>
      </c>
      <c r="C3014" t="s">
        <v>10</v>
      </c>
      <c r="D3014" s="184">
        <v>12.9</v>
      </c>
    </row>
    <row r="3015" spans="1:4" x14ac:dyDescent="0.25">
      <c r="A3015">
        <v>3865</v>
      </c>
      <c r="B3015" t="s">
        <v>3035</v>
      </c>
      <c r="C3015" t="s">
        <v>10</v>
      </c>
      <c r="D3015" s="184">
        <v>22.44</v>
      </c>
    </row>
    <row r="3016" spans="1:4" x14ac:dyDescent="0.25">
      <c r="A3016">
        <v>3866</v>
      </c>
      <c r="B3016" t="s">
        <v>3036</v>
      </c>
      <c r="C3016" t="s">
        <v>10</v>
      </c>
      <c r="D3016" s="184">
        <v>51.36</v>
      </c>
    </row>
    <row r="3017" spans="1:4" x14ac:dyDescent="0.25">
      <c r="A3017">
        <v>3902</v>
      </c>
      <c r="B3017" t="s">
        <v>3037</v>
      </c>
      <c r="C3017" t="s">
        <v>10</v>
      </c>
      <c r="D3017" s="184">
        <v>24.98</v>
      </c>
    </row>
    <row r="3018" spans="1:4" x14ac:dyDescent="0.25">
      <c r="A3018">
        <v>3878</v>
      </c>
      <c r="B3018" t="s">
        <v>3038</v>
      </c>
      <c r="C3018" t="s">
        <v>10</v>
      </c>
      <c r="D3018" s="184">
        <v>7.89</v>
      </c>
    </row>
    <row r="3019" spans="1:4" x14ac:dyDescent="0.25">
      <c r="A3019">
        <v>3877</v>
      </c>
      <c r="B3019" t="s">
        <v>3039</v>
      </c>
      <c r="C3019" t="s">
        <v>10</v>
      </c>
      <c r="D3019" s="184">
        <v>7.21</v>
      </c>
    </row>
    <row r="3020" spans="1:4" x14ac:dyDescent="0.25">
      <c r="A3020">
        <v>3879</v>
      </c>
      <c r="B3020" t="s">
        <v>3040</v>
      </c>
      <c r="C3020" t="s">
        <v>10</v>
      </c>
      <c r="D3020" s="184">
        <v>15.92</v>
      </c>
    </row>
    <row r="3021" spans="1:4" x14ac:dyDescent="0.25">
      <c r="A3021">
        <v>3880</v>
      </c>
      <c r="B3021" t="s">
        <v>3041</v>
      </c>
      <c r="C3021" t="s">
        <v>10</v>
      </c>
      <c r="D3021" s="184">
        <v>35.92</v>
      </c>
    </row>
    <row r="3022" spans="1:4" x14ac:dyDescent="0.25">
      <c r="A3022">
        <v>12892</v>
      </c>
      <c r="B3022" t="s">
        <v>3042</v>
      </c>
      <c r="C3022" t="s">
        <v>463</v>
      </c>
      <c r="D3022" s="184">
        <v>18</v>
      </c>
    </row>
    <row r="3023" spans="1:4" x14ac:dyDescent="0.25">
      <c r="A3023">
        <v>3883</v>
      </c>
      <c r="B3023" t="s">
        <v>3043</v>
      </c>
      <c r="C3023" t="s">
        <v>10</v>
      </c>
      <c r="D3023" s="184">
        <v>1.66</v>
      </c>
    </row>
    <row r="3024" spans="1:4" x14ac:dyDescent="0.25">
      <c r="A3024">
        <v>3876</v>
      </c>
      <c r="B3024" t="s">
        <v>3044</v>
      </c>
      <c r="C3024" t="s">
        <v>10</v>
      </c>
      <c r="D3024" s="184">
        <v>4.1500000000000004</v>
      </c>
    </row>
    <row r="3025" spans="1:4" x14ac:dyDescent="0.25">
      <c r="A3025">
        <v>3884</v>
      </c>
      <c r="B3025" t="s">
        <v>3045</v>
      </c>
      <c r="C3025" t="s">
        <v>10</v>
      </c>
      <c r="D3025" s="184">
        <v>2.48</v>
      </c>
    </row>
    <row r="3026" spans="1:4" x14ac:dyDescent="0.25">
      <c r="A3026">
        <v>3837</v>
      </c>
      <c r="B3026" t="s">
        <v>3046</v>
      </c>
      <c r="C3026" t="s">
        <v>10</v>
      </c>
      <c r="D3026" s="184">
        <v>56.91</v>
      </c>
    </row>
    <row r="3027" spans="1:4" x14ac:dyDescent="0.25">
      <c r="A3027">
        <v>3845</v>
      </c>
      <c r="B3027" t="s">
        <v>3047</v>
      </c>
      <c r="C3027" t="s">
        <v>10</v>
      </c>
      <c r="D3027" s="184">
        <v>20.79</v>
      </c>
    </row>
    <row r="3028" spans="1:4" x14ac:dyDescent="0.25">
      <c r="A3028">
        <v>11045</v>
      </c>
      <c r="B3028" t="s">
        <v>3048</v>
      </c>
      <c r="C3028" t="s">
        <v>10</v>
      </c>
      <c r="D3028" s="184">
        <v>40.1</v>
      </c>
    </row>
    <row r="3029" spans="1:4" x14ac:dyDescent="0.25">
      <c r="A3029">
        <v>20170</v>
      </c>
      <c r="B3029" t="s">
        <v>3049</v>
      </c>
      <c r="C3029" t="s">
        <v>10</v>
      </c>
      <c r="D3029" s="184">
        <v>18.03</v>
      </c>
    </row>
    <row r="3030" spans="1:4" x14ac:dyDescent="0.25">
      <c r="A3030">
        <v>20171</v>
      </c>
      <c r="B3030" t="s">
        <v>3050</v>
      </c>
      <c r="C3030" t="s">
        <v>10</v>
      </c>
      <c r="D3030" s="184">
        <v>53.57</v>
      </c>
    </row>
    <row r="3031" spans="1:4" x14ac:dyDescent="0.25">
      <c r="A3031">
        <v>20167</v>
      </c>
      <c r="B3031" t="s">
        <v>3051</v>
      </c>
      <c r="C3031" t="s">
        <v>10</v>
      </c>
      <c r="D3031" s="184">
        <v>6.7</v>
      </c>
    </row>
    <row r="3032" spans="1:4" x14ac:dyDescent="0.25">
      <c r="A3032">
        <v>20168</v>
      </c>
      <c r="B3032" t="s">
        <v>3052</v>
      </c>
      <c r="C3032" t="s">
        <v>10</v>
      </c>
      <c r="D3032" s="184">
        <v>10.5</v>
      </c>
    </row>
    <row r="3033" spans="1:4" x14ac:dyDescent="0.25">
      <c r="A3033">
        <v>20169</v>
      </c>
      <c r="B3033" t="s">
        <v>3053</v>
      </c>
      <c r="C3033" t="s">
        <v>10</v>
      </c>
      <c r="D3033" s="184">
        <v>14.87</v>
      </c>
    </row>
    <row r="3034" spans="1:4" x14ac:dyDescent="0.25">
      <c r="A3034">
        <v>3899</v>
      </c>
      <c r="B3034" t="s">
        <v>3054</v>
      </c>
      <c r="C3034" t="s">
        <v>10</v>
      </c>
      <c r="D3034" s="184">
        <v>7.87</v>
      </c>
    </row>
    <row r="3035" spans="1:4" x14ac:dyDescent="0.25">
      <c r="A3035">
        <v>38676</v>
      </c>
      <c r="B3035" t="s">
        <v>3055</v>
      </c>
      <c r="C3035" t="s">
        <v>10</v>
      </c>
      <c r="D3035" s="184">
        <v>38.119999999999997</v>
      </c>
    </row>
    <row r="3036" spans="1:4" x14ac:dyDescent="0.25">
      <c r="A3036">
        <v>3897</v>
      </c>
      <c r="B3036" t="s">
        <v>3056</v>
      </c>
      <c r="C3036" t="s">
        <v>10</v>
      </c>
      <c r="D3036" s="184">
        <v>1.66</v>
      </c>
    </row>
    <row r="3037" spans="1:4" x14ac:dyDescent="0.25">
      <c r="A3037">
        <v>3875</v>
      </c>
      <c r="B3037" t="s">
        <v>3057</v>
      </c>
      <c r="C3037" t="s">
        <v>10</v>
      </c>
      <c r="D3037" s="184">
        <v>3.59</v>
      </c>
    </row>
    <row r="3038" spans="1:4" x14ac:dyDescent="0.25">
      <c r="A3038">
        <v>3898</v>
      </c>
      <c r="B3038" t="s">
        <v>3058</v>
      </c>
      <c r="C3038" t="s">
        <v>10</v>
      </c>
      <c r="D3038" s="184">
        <v>6.79</v>
      </c>
    </row>
    <row r="3039" spans="1:4" x14ac:dyDescent="0.25">
      <c r="A3039">
        <v>3855</v>
      </c>
      <c r="B3039" t="s">
        <v>3059</v>
      </c>
      <c r="C3039" t="s">
        <v>10</v>
      </c>
      <c r="D3039" s="184">
        <v>5.51</v>
      </c>
    </row>
    <row r="3040" spans="1:4" x14ac:dyDescent="0.25">
      <c r="A3040">
        <v>3874</v>
      </c>
      <c r="B3040" t="s">
        <v>3060</v>
      </c>
      <c r="C3040" t="s">
        <v>10</v>
      </c>
      <c r="D3040" s="184">
        <v>5.85</v>
      </c>
    </row>
    <row r="3041" spans="1:4" x14ac:dyDescent="0.25">
      <c r="A3041">
        <v>3870</v>
      </c>
      <c r="B3041" t="s">
        <v>3061</v>
      </c>
      <c r="C3041" t="s">
        <v>10</v>
      </c>
      <c r="D3041" s="184">
        <v>7.27</v>
      </c>
    </row>
    <row r="3042" spans="1:4" x14ac:dyDescent="0.25">
      <c r="A3042">
        <v>38678</v>
      </c>
      <c r="B3042" t="s">
        <v>3062</v>
      </c>
      <c r="C3042" t="s">
        <v>10</v>
      </c>
      <c r="D3042" s="184">
        <v>19.78</v>
      </c>
    </row>
    <row r="3043" spans="1:4" x14ac:dyDescent="0.25">
      <c r="A3043">
        <v>3859</v>
      </c>
      <c r="B3043" t="s">
        <v>3063</v>
      </c>
      <c r="C3043" t="s">
        <v>10</v>
      </c>
      <c r="D3043" s="184">
        <v>1.46</v>
      </c>
    </row>
    <row r="3044" spans="1:4" x14ac:dyDescent="0.25">
      <c r="A3044">
        <v>3856</v>
      </c>
      <c r="B3044" t="s">
        <v>3064</v>
      </c>
      <c r="C3044" t="s">
        <v>10</v>
      </c>
      <c r="D3044" s="184">
        <v>1.86</v>
      </c>
    </row>
    <row r="3045" spans="1:4" x14ac:dyDescent="0.25">
      <c r="A3045">
        <v>3906</v>
      </c>
      <c r="B3045" t="s">
        <v>3065</v>
      </c>
      <c r="C3045" t="s">
        <v>10</v>
      </c>
      <c r="D3045" s="184">
        <v>1.75</v>
      </c>
    </row>
    <row r="3046" spans="1:4" x14ac:dyDescent="0.25">
      <c r="A3046">
        <v>3860</v>
      </c>
      <c r="B3046" t="s">
        <v>3066</v>
      </c>
      <c r="C3046" t="s">
        <v>10</v>
      </c>
      <c r="D3046" s="184">
        <v>5.75</v>
      </c>
    </row>
    <row r="3047" spans="1:4" x14ac:dyDescent="0.25">
      <c r="A3047">
        <v>3905</v>
      </c>
      <c r="B3047" t="s">
        <v>3067</v>
      </c>
      <c r="C3047" t="s">
        <v>10</v>
      </c>
      <c r="D3047" s="184">
        <v>12.73</v>
      </c>
    </row>
    <row r="3048" spans="1:4" x14ac:dyDescent="0.25">
      <c r="A3048">
        <v>3871</v>
      </c>
      <c r="B3048" t="s">
        <v>3068</v>
      </c>
      <c r="C3048" t="s">
        <v>10</v>
      </c>
      <c r="D3048" s="184">
        <v>26.42</v>
      </c>
    </row>
    <row r="3049" spans="1:4" x14ac:dyDescent="0.25">
      <c r="A3049">
        <v>37429</v>
      </c>
      <c r="B3049" t="s">
        <v>3069</v>
      </c>
      <c r="C3049" t="s">
        <v>10</v>
      </c>
      <c r="D3049" s="66">
        <v>2927.43</v>
      </c>
    </row>
    <row r="3050" spans="1:4" x14ac:dyDescent="0.25">
      <c r="A3050">
        <v>37426</v>
      </c>
      <c r="B3050" t="s">
        <v>3070</v>
      </c>
      <c r="C3050" t="s">
        <v>10</v>
      </c>
      <c r="D3050" s="184">
        <v>28.16</v>
      </c>
    </row>
    <row r="3051" spans="1:4" x14ac:dyDescent="0.25">
      <c r="A3051">
        <v>37427</v>
      </c>
      <c r="B3051" t="s">
        <v>3071</v>
      </c>
      <c r="C3051" t="s">
        <v>10</v>
      </c>
      <c r="D3051" s="184">
        <v>67.17</v>
      </c>
    </row>
    <row r="3052" spans="1:4" x14ac:dyDescent="0.25">
      <c r="A3052">
        <v>37424</v>
      </c>
      <c r="B3052" t="s">
        <v>3072</v>
      </c>
      <c r="C3052" t="s">
        <v>10</v>
      </c>
      <c r="D3052" s="184">
        <v>12.94</v>
      </c>
    </row>
    <row r="3053" spans="1:4" x14ac:dyDescent="0.25">
      <c r="A3053">
        <v>37428</v>
      </c>
      <c r="B3053" t="s">
        <v>3073</v>
      </c>
      <c r="C3053" t="s">
        <v>10</v>
      </c>
      <c r="D3053" s="184">
        <v>231.5</v>
      </c>
    </row>
    <row r="3054" spans="1:4" x14ac:dyDescent="0.25">
      <c r="A3054">
        <v>37425</v>
      </c>
      <c r="B3054" t="s">
        <v>3074</v>
      </c>
      <c r="C3054" t="s">
        <v>10</v>
      </c>
      <c r="D3054" s="184">
        <v>13.95</v>
      </c>
    </row>
    <row r="3055" spans="1:4" x14ac:dyDescent="0.25">
      <c r="A3055">
        <v>11519</v>
      </c>
      <c r="B3055" t="s">
        <v>3075</v>
      </c>
      <c r="C3055" t="s">
        <v>463</v>
      </c>
      <c r="D3055" s="184">
        <v>46.4</v>
      </c>
    </row>
    <row r="3056" spans="1:4" x14ac:dyDescent="0.25">
      <c r="A3056">
        <v>11520</v>
      </c>
      <c r="B3056" t="s">
        <v>3076</v>
      </c>
      <c r="C3056" t="s">
        <v>463</v>
      </c>
      <c r="D3056" s="184">
        <v>21.45</v>
      </c>
    </row>
    <row r="3057" spans="1:4" x14ac:dyDescent="0.25">
      <c r="A3057">
        <v>11518</v>
      </c>
      <c r="B3057" t="s">
        <v>3077</v>
      </c>
      <c r="C3057" t="s">
        <v>463</v>
      </c>
      <c r="D3057" s="184">
        <v>78</v>
      </c>
    </row>
    <row r="3058" spans="1:4" x14ac:dyDescent="0.25">
      <c r="A3058">
        <v>38473</v>
      </c>
      <c r="B3058" t="s">
        <v>3078</v>
      </c>
      <c r="C3058" t="s">
        <v>10</v>
      </c>
      <c r="D3058" s="184">
        <v>130.5</v>
      </c>
    </row>
    <row r="3059" spans="1:4" x14ac:dyDescent="0.25">
      <c r="A3059">
        <v>4244</v>
      </c>
      <c r="B3059" t="s">
        <v>3079</v>
      </c>
      <c r="C3059" t="s">
        <v>185</v>
      </c>
      <c r="D3059" s="184">
        <v>16.100000000000001</v>
      </c>
    </row>
    <row r="3060" spans="1:4" x14ac:dyDescent="0.25">
      <c r="A3060">
        <v>40977</v>
      </c>
      <c r="B3060" t="s">
        <v>3080</v>
      </c>
      <c r="C3060" t="s">
        <v>187</v>
      </c>
      <c r="D3060" s="66">
        <v>2848.71</v>
      </c>
    </row>
    <row r="3061" spans="1:4" x14ac:dyDescent="0.25">
      <c r="A3061">
        <v>4115</v>
      </c>
      <c r="B3061" t="s">
        <v>3081</v>
      </c>
      <c r="C3061" t="s">
        <v>20</v>
      </c>
      <c r="D3061" s="184">
        <v>29.39</v>
      </c>
    </row>
    <row r="3062" spans="1:4" x14ac:dyDescent="0.25">
      <c r="A3062">
        <v>4119</v>
      </c>
      <c r="B3062" t="s">
        <v>3082</v>
      </c>
      <c r="C3062" t="s">
        <v>20</v>
      </c>
      <c r="D3062" s="184">
        <v>59.36</v>
      </c>
    </row>
    <row r="3063" spans="1:4" x14ac:dyDescent="0.25">
      <c r="A3063">
        <v>2794</v>
      </c>
      <c r="B3063" t="s">
        <v>3083</v>
      </c>
      <c r="C3063" t="s">
        <v>20</v>
      </c>
      <c r="D3063" s="184">
        <v>157.47</v>
      </c>
    </row>
    <row r="3064" spans="1:4" x14ac:dyDescent="0.25">
      <c r="A3064">
        <v>2788</v>
      </c>
      <c r="B3064" t="s">
        <v>3084</v>
      </c>
      <c r="C3064" t="s">
        <v>20</v>
      </c>
      <c r="D3064" s="184">
        <v>229.4</v>
      </c>
    </row>
    <row r="3065" spans="1:4" x14ac:dyDescent="0.25">
      <c r="A3065">
        <v>4006</v>
      </c>
      <c r="B3065" t="s">
        <v>3085</v>
      </c>
      <c r="C3065" t="s">
        <v>183</v>
      </c>
      <c r="D3065" s="66">
        <v>2021.19</v>
      </c>
    </row>
    <row r="3066" spans="1:4" x14ac:dyDescent="0.25">
      <c r="A3066">
        <v>36151</v>
      </c>
      <c r="B3066" t="s">
        <v>3086</v>
      </c>
      <c r="C3066" t="s">
        <v>10</v>
      </c>
      <c r="D3066" s="184">
        <v>40</v>
      </c>
    </row>
    <row r="3067" spans="1:4" x14ac:dyDescent="0.25">
      <c r="A3067">
        <v>37457</v>
      </c>
      <c r="B3067" t="s">
        <v>3087</v>
      </c>
      <c r="C3067" t="s">
        <v>20</v>
      </c>
      <c r="D3067" s="184">
        <v>3.94</v>
      </c>
    </row>
    <row r="3068" spans="1:4" x14ac:dyDescent="0.25">
      <c r="A3068">
        <v>37456</v>
      </c>
      <c r="B3068" t="s">
        <v>3088</v>
      </c>
      <c r="C3068" t="s">
        <v>20</v>
      </c>
      <c r="D3068" s="184">
        <v>2.08</v>
      </c>
    </row>
    <row r="3069" spans="1:4" x14ac:dyDescent="0.25">
      <c r="A3069">
        <v>37461</v>
      </c>
      <c r="B3069" t="s">
        <v>3089</v>
      </c>
      <c r="C3069" t="s">
        <v>20</v>
      </c>
      <c r="D3069" s="184">
        <v>14.64</v>
      </c>
    </row>
    <row r="3070" spans="1:4" x14ac:dyDescent="0.25">
      <c r="A3070">
        <v>37460</v>
      </c>
      <c r="B3070" t="s">
        <v>3090</v>
      </c>
      <c r="C3070" t="s">
        <v>20</v>
      </c>
      <c r="D3070" s="184">
        <v>19.989999999999998</v>
      </c>
    </row>
    <row r="3071" spans="1:4" x14ac:dyDescent="0.25">
      <c r="A3071">
        <v>37458</v>
      </c>
      <c r="B3071" t="s">
        <v>3091</v>
      </c>
      <c r="C3071" t="s">
        <v>20</v>
      </c>
      <c r="D3071" s="184">
        <v>5.86</v>
      </c>
    </row>
    <row r="3072" spans="1:4" x14ac:dyDescent="0.25">
      <c r="A3072">
        <v>37454</v>
      </c>
      <c r="B3072" t="s">
        <v>3092</v>
      </c>
      <c r="C3072" t="s">
        <v>20</v>
      </c>
      <c r="D3072" s="184">
        <v>1.54</v>
      </c>
    </row>
    <row r="3073" spans="1:4" x14ac:dyDescent="0.25">
      <c r="A3073">
        <v>37455</v>
      </c>
      <c r="B3073" t="s">
        <v>3093</v>
      </c>
      <c r="C3073" t="s">
        <v>20</v>
      </c>
      <c r="D3073" s="184">
        <v>2.58</v>
      </c>
    </row>
    <row r="3074" spans="1:4" x14ac:dyDescent="0.25">
      <c r="A3074">
        <v>37459</v>
      </c>
      <c r="B3074" t="s">
        <v>3094</v>
      </c>
      <c r="C3074" t="s">
        <v>20</v>
      </c>
      <c r="D3074" s="184">
        <v>8.23</v>
      </c>
    </row>
    <row r="3075" spans="1:4" x14ac:dyDescent="0.25">
      <c r="A3075">
        <v>21029</v>
      </c>
      <c r="B3075" t="s">
        <v>3095</v>
      </c>
      <c r="C3075" t="s">
        <v>10</v>
      </c>
      <c r="D3075" s="184">
        <v>372.85</v>
      </c>
    </row>
    <row r="3076" spans="1:4" x14ac:dyDescent="0.25">
      <c r="A3076">
        <v>21030</v>
      </c>
      <c r="B3076" t="s">
        <v>3096</v>
      </c>
      <c r="C3076" t="s">
        <v>10</v>
      </c>
      <c r="D3076" s="184">
        <v>459.6</v>
      </c>
    </row>
    <row r="3077" spans="1:4" x14ac:dyDescent="0.25">
      <c r="A3077">
        <v>21031</v>
      </c>
      <c r="B3077" t="s">
        <v>3097</v>
      </c>
      <c r="C3077" t="s">
        <v>10</v>
      </c>
      <c r="D3077" s="184">
        <v>572.19000000000005</v>
      </c>
    </row>
    <row r="3078" spans="1:4" x14ac:dyDescent="0.25">
      <c r="A3078">
        <v>21032</v>
      </c>
      <c r="B3078" t="s">
        <v>3098</v>
      </c>
      <c r="C3078" t="s">
        <v>10</v>
      </c>
      <c r="D3078" s="184">
        <v>610.95000000000005</v>
      </c>
    </row>
    <row r="3079" spans="1:4" x14ac:dyDescent="0.25">
      <c r="A3079">
        <v>37527</v>
      </c>
      <c r="B3079" t="s">
        <v>3099</v>
      </c>
      <c r="C3079" t="s">
        <v>10</v>
      </c>
      <c r="D3079" s="184">
        <v>551.89</v>
      </c>
    </row>
    <row r="3080" spans="1:4" x14ac:dyDescent="0.25">
      <c r="A3080">
        <v>37528</v>
      </c>
      <c r="B3080" t="s">
        <v>3100</v>
      </c>
      <c r="C3080" t="s">
        <v>10</v>
      </c>
      <c r="D3080" s="184">
        <v>658.02</v>
      </c>
    </row>
    <row r="3081" spans="1:4" x14ac:dyDescent="0.25">
      <c r="A3081">
        <v>37529</v>
      </c>
      <c r="B3081" t="s">
        <v>3101</v>
      </c>
      <c r="C3081" t="s">
        <v>10</v>
      </c>
      <c r="D3081" s="184">
        <v>664.48</v>
      </c>
    </row>
    <row r="3082" spans="1:4" x14ac:dyDescent="0.25">
      <c r="A3082">
        <v>37530</v>
      </c>
      <c r="B3082" t="s">
        <v>3102</v>
      </c>
      <c r="C3082" t="s">
        <v>10</v>
      </c>
      <c r="D3082" s="184">
        <v>867.52</v>
      </c>
    </row>
    <row r="3083" spans="1:4" x14ac:dyDescent="0.25">
      <c r="A3083">
        <v>21034</v>
      </c>
      <c r="B3083" t="s">
        <v>3103</v>
      </c>
      <c r="C3083" t="s">
        <v>10</v>
      </c>
      <c r="D3083" s="184">
        <v>740.16</v>
      </c>
    </row>
    <row r="3084" spans="1:4" x14ac:dyDescent="0.25">
      <c r="A3084">
        <v>37531</v>
      </c>
      <c r="B3084" t="s">
        <v>3104</v>
      </c>
      <c r="C3084" t="s">
        <v>10</v>
      </c>
      <c r="D3084" s="184">
        <v>932.12</v>
      </c>
    </row>
    <row r="3085" spans="1:4" x14ac:dyDescent="0.25">
      <c r="A3085">
        <v>21036</v>
      </c>
      <c r="B3085" t="s">
        <v>3105</v>
      </c>
      <c r="C3085" t="s">
        <v>10</v>
      </c>
      <c r="D3085" s="66">
        <v>1133.31</v>
      </c>
    </row>
    <row r="3086" spans="1:4" x14ac:dyDescent="0.25">
      <c r="A3086">
        <v>21037</v>
      </c>
      <c r="B3086" t="s">
        <v>3106</v>
      </c>
      <c r="C3086" t="s">
        <v>10</v>
      </c>
      <c r="D3086" s="66">
        <v>1292.05</v>
      </c>
    </row>
    <row r="3087" spans="1:4" x14ac:dyDescent="0.25">
      <c r="A3087">
        <v>20185</v>
      </c>
      <c r="B3087" t="s">
        <v>3107</v>
      </c>
      <c r="C3087" t="s">
        <v>20</v>
      </c>
      <c r="D3087" s="184">
        <v>23.8</v>
      </c>
    </row>
    <row r="3088" spans="1:4" x14ac:dyDescent="0.25">
      <c r="A3088">
        <v>20260</v>
      </c>
      <c r="B3088" t="s">
        <v>3108</v>
      </c>
      <c r="C3088" t="s">
        <v>10</v>
      </c>
      <c r="D3088" s="184">
        <v>19.14</v>
      </c>
    </row>
    <row r="3089" spans="1:4" x14ac:dyDescent="0.25">
      <c r="A3089">
        <v>37523</v>
      </c>
      <c r="B3089" t="s">
        <v>3109</v>
      </c>
      <c r="C3089" t="s">
        <v>10</v>
      </c>
      <c r="D3089" s="66">
        <v>519087.13</v>
      </c>
    </row>
    <row r="3090" spans="1:4" x14ac:dyDescent="0.25">
      <c r="A3090">
        <v>37515</v>
      </c>
      <c r="B3090" t="s">
        <v>3110</v>
      </c>
      <c r="C3090" t="s">
        <v>10</v>
      </c>
      <c r="D3090" s="66">
        <v>461495</v>
      </c>
    </row>
    <row r="3091" spans="1:4" x14ac:dyDescent="0.25">
      <c r="A3091">
        <v>12899</v>
      </c>
      <c r="B3091" t="s">
        <v>3111</v>
      </c>
      <c r="C3091" t="s">
        <v>10</v>
      </c>
      <c r="D3091" s="184">
        <v>93.17</v>
      </c>
    </row>
    <row r="3092" spans="1:4" x14ac:dyDescent="0.25">
      <c r="A3092">
        <v>12898</v>
      </c>
      <c r="B3092" t="s">
        <v>3112</v>
      </c>
      <c r="C3092" t="s">
        <v>10</v>
      </c>
      <c r="D3092" s="184">
        <v>147.80000000000001</v>
      </c>
    </row>
    <row r="3093" spans="1:4" x14ac:dyDescent="0.25">
      <c r="A3093">
        <v>42528</v>
      </c>
      <c r="B3093" t="s">
        <v>3113</v>
      </c>
      <c r="C3093" t="s">
        <v>15</v>
      </c>
      <c r="D3093" s="184">
        <v>8.99</v>
      </c>
    </row>
    <row r="3094" spans="1:4" x14ac:dyDescent="0.25">
      <c r="A3094">
        <v>39696</v>
      </c>
      <c r="B3094" t="s">
        <v>3114</v>
      </c>
      <c r="C3094" t="s">
        <v>15</v>
      </c>
      <c r="D3094" s="184">
        <v>6.32</v>
      </c>
    </row>
    <row r="3095" spans="1:4" x14ac:dyDescent="0.25">
      <c r="A3095">
        <v>39700</v>
      </c>
      <c r="B3095" t="s">
        <v>3115</v>
      </c>
      <c r="C3095" t="s">
        <v>15</v>
      </c>
      <c r="D3095" s="184">
        <v>24.98</v>
      </c>
    </row>
    <row r="3096" spans="1:4" x14ac:dyDescent="0.25">
      <c r="A3096">
        <v>11621</v>
      </c>
      <c r="B3096" t="s">
        <v>3116</v>
      </c>
      <c r="C3096" t="s">
        <v>15</v>
      </c>
      <c r="D3096" s="184">
        <v>49.71</v>
      </c>
    </row>
    <row r="3097" spans="1:4" x14ac:dyDescent="0.25">
      <c r="A3097">
        <v>4014</v>
      </c>
      <c r="B3097" t="s">
        <v>3117</v>
      </c>
      <c r="C3097" t="s">
        <v>15</v>
      </c>
      <c r="D3097" s="184">
        <v>51.43</v>
      </c>
    </row>
    <row r="3098" spans="1:4" x14ac:dyDescent="0.25">
      <c r="A3098">
        <v>4015</v>
      </c>
      <c r="B3098" t="s">
        <v>3118</v>
      </c>
      <c r="C3098" t="s">
        <v>15</v>
      </c>
      <c r="D3098" s="184">
        <v>63.16</v>
      </c>
    </row>
    <row r="3099" spans="1:4" x14ac:dyDescent="0.25">
      <c r="A3099">
        <v>4017</v>
      </c>
      <c r="B3099" t="s">
        <v>3119</v>
      </c>
      <c r="C3099" t="s">
        <v>15</v>
      </c>
      <c r="D3099" s="184">
        <v>91.9</v>
      </c>
    </row>
    <row r="3100" spans="1:4" x14ac:dyDescent="0.25">
      <c r="A3100">
        <v>4016</v>
      </c>
      <c r="B3100" t="s">
        <v>3120</v>
      </c>
      <c r="C3100" t="s">
        <v>15</v>
      </c>
      <c r="D3100" s="184">
        <v>36.299999999999997</v>
      </c>
    </row>
    <row r="3101" spans="1:4" x14ac:dyDescent="0.25">
      <c r="A3101">
        <v>39699</v>
      </c>
      <c r="B3101" t="s">
        <v>3121</v>
      </c>
      <c r="C3101" t="s">
        <v>15</v>
      </c>
      <c r="D3101" s="184">
        <v>13.55</v>
      </c>
    </row>
    <row r="3102" spans="1:4" x14ac:dyDescent="0.25">
      <c r="A3102">
        <v>38544</v>
      </c>
      <c r="B3102" t="s">
        <v>3122</v>
      </c>
      <c r="C3102" t="s">
        <v>15</v>
      </c>
      <c r="D3102" s="184">
        <v>9.31</v>
      </c>
    </row>
    <row r="3103" spans="1:4" x14ac:dyDescent="0.25">
      <c r="A3103">
        <v>38545</v>
      </c>
      <c r="B3103" t="s">
        <v>3123</v>
      </c>
      <c r="C3103" t="s">
        <v>15</v>
      </c>
      <c r="D3103" s="184">
        <v>5.98</v>
      </c>
    </row>
    <row r="3104" spans="1:4" x14ac:dyDescent="0.25">
      <c r="A3104">
        <v>42527</v>
      </c>
      <c r="B3104" t="s">
        <v>3124</v>
      </c>
      <c r="C3104" t="s">
        <v>15</v>
      </c>
      <c r="D3104" s="184">
        <v>23.75</v>
      </c>
    </row>
    <row r="3105" spans="1:4" x14ac:dyDescent="0.25">
      <c r="A3105">
        <v>39323</v>
      </c>
      <c r="B3105" t="s">
        <v>3125</v>
      </c>
      <c r="C3105" t="s">
        <v>15</v>
      </c>
      <c r="D3105" s="184">
        <v>22.83</v>
      </c>
    </row>
    <row r="3106" spans="1:4" x14ac:dyDescent="0.25">
      <c r="A3106">
        <v>626</v>
      </c>
      <c r="B3106" t="s">
        <v>3126</v>
      </c>
      <c r="C3106" t="s">
        <v>71</v>
      </c>
      <c r="D3106" s="184">
        <v>32.840000000000003</v>
      </c>
    </row>
    <row r="3107" spans="1:4" x14ac:dyDescent="0.25">
      <c r="A3107">
        <v>44504</v>
      </c>
      <c r="B3107" t="s">
        <v>3127</v>
      </c>
      <c r="C3107" t="s">
        <v>15</v>
      </c>
      <c r="D3107" s="184">
        <v>14.77</v>
      </c>
    </row>
    <row r="3108" spans="1:4" x14ac:dyDescent="0.25">
      <c r="A3108">
        <v>44505</v>
      </c>
      <c r="B3108" t="s">
        <v>3128</v>
      </c>
      <c r="C3108" t="s">
        <v>15</v>
      </c>
      <c r="D3108" s="184">
        <v>22.29</v>
      </c>
    </row>
    <row r="3109" spans="1:4" x14ac:dyDescent="0.25">
      <c r="A3109">
        <v>44506</v>
      </c>
      <c r="B3109" t="s">
        <v>3129</v>
      </c>
      <c r="C3109" t="s">
        <v>15</v>
      </c>
      <c r="D3109" s="184">
        <v>23.66</v>
      </c>
    </row>
    <row r="3110" spans="1:4" x14ac:dyDescent="0.25">
      <c r="A3110">
        <v>44507</v>
      </c>
      <c r="B3110" t="s">
        <v>3130</v>
      </c>
      <c r="C3110" t="s">
        <v>15</v>
      </c>
      <c r="D3110" s="184">
        <v>29.58</v>
      </c>
    </row>
    <row r="3111" spans="1:4" x14ac:dyDescent="0.25">
      <c r="A3111">
        <v>44508</v>
      </c>
      <c r="B3111" t="s">
        <v>3131</v>
      </c>
      <c r="C3111" t="s">
        <v>15</v>
      </c>
      <c r="D3111" s="184">
        <v>44.36</v>
      </c>
    </row>
    <row r="3112" spans="1:4" x14ac:dyDescent="0.25">
      <c r="A3112">
        <v>44509</v>
      </c>
      <c r="B3112" t="s">
        <v>3132</v>
      </c>
      <c r="C3112" t="s">
        <v>15</v>
      </c>
      <c r="D3112" s="184">
        <v>59.42</v>
      </c>
    </row>
    <row r="3113" spans="1:4" x14ac:dyDescent="0.25">
      <c r="A3113">
        <v>44510</v>
      </c>
      <c r="B3113" t="s">
        <v>3133</v>
      </c>
      <c r="C3113" t="s">
        <v>15</v>
      </c>
      <c r="D3113" s="184">
        <v>73.790000000000006</v>
      </c>
    </row>
    <row r="3114" spans="1:4" x14ac:dyDescent="0.25">
      <c r="A3114">
        <v>44512</v>
      </c>
      <c r="B3114" t="s">
        <v>3134</v>
      </c>
      <c r="C3114" t="s">
        <v>15</v>
      </c>
      <c r="D3114" s="184">
        <v>16.47</v>
      </c>
    </row>
    <row r="3115" spans="1:4" x14ac:dyDescent="0.25">
      <c r="A3115">
        <v>44513</v>
      </c>
      <c r="B3115" t="s">
        <v>3135</v>
      </c>
      <c r="C3115" t="s">
        <v>15</v>
      </c>
      <c r="D3115" s="184">
        <v>23.25</v>
      </c>
    </row>
    <row r="3116" spans="1:4" x14ac:dyDescent="0.25">
      <c r="A3116">
        <v>44514</v>
      </c>
      <c r="B3116" t="s">
        <v>3136</v>
      </c>
      <c r="C3116" t="s">
        <v>15</v>
      </c>
      <c r="D3116" s="184">
        <v>26.35</v>
      </c>
    </row>
    <row r="3117" spans="1:4" x14ac:dyDescent="0.25">
      <c r="A3117">
        <v>44515</v>
      </c>
      <c r="B3117" t="s">
        <v>3137</v>
      </c>
      <c r="C3117" t="s">
        <v>15</v>
      </c>
      <c r="D3117" s="184">
        <v>32.36</v>
      </c>
    </row>
    <row r="3118" spans="1:4" x14ac:dyDescent="0.25">
      <c r="A3118">
        <v>44511</v>
      </c>
      <c r="B3118" t="s">
        <v>3138</v>
      </c>
      <c r="C3118" t="s">
        <v>15</v>
      </c>
      <c r="D3118" s="184">
        <v>47.9</v>
      </c>
    </row>
    <row r="3119" spans="1:4" x14ac:dyDescent="0.25">
      <c r="A3119">
        <v>44516</v>
      </c>
      <c r="B3119" t="s">
        <v>3139</v>
      </c>
      <c r="C3119" t="s">
        <v>15</v>
      </c>
      <c r="D3119" s="184">
        <v>64.73</v>
      </c>
    </row>
    <row r="3120" spans="1:4" x14ac:dyDescent="0.25">
      <c r="A3120">
        <v>44517</v>
      </c>
      <c r="B3120" t="s">
        <v>3140</v>
      </c>
      <c r="C3120" t="s">
        <v>15</v>
      </c>
      <c r="D3120" s="184">
        <v>80.739999999999995</v>
      </c>
    </row>
    <row r="3121" spans="1:4" x14ac:dyDescent="0.25">
      <c r="A3121">
        <v>11479</v>
      </c>
      <c r="B3121" t="s">
        <v>3141</v>
      </c>
      <c r="C3121" t="s">
        <v>10</v>
      </c>
      <c r="D3121" s="184">
        <v>32.58</v>
      </c>
    </row>
    <row r="3122" spans="1:4" x14ac:dyDescent="0.25">
      <c r="A3122">
        <v>11481</v>
      </c>
      <c r="B3122" t="s">
        <v>3142</v>
      </c>
      <c r="C3122" t="s">
        <v>10</v>
      </c>
      <c r="D3122" s="184">
        <v>29.47</v>
      </c>
    </row>
    <row r="3123" spans="1:4" x14ac:dyDescent="0.25">
      <c r="A3123">
        <v>43609</v>
      </c>
      <c r="B3123" t="s">
        <v>3143</v>
      </c>
      <c r="C3123" t="s">
        <v>10</v>
      </c>
      <c r="D3123" s="184">
        <v>29.47</v>
      </c>
    </row>
    <row r="3124" spans="1:4" x14ac:dyDescent="0.25">
      <c r="A3124">
        <v>11478</v>
      </c>
      <c r="B3124" t="s">
        <v>3144</v>
      </c>
      <c r="C3124" t="s">
        <v>10</v>
      </c>
      <c r="D3124" s="184">
        <v>55.9</v>
      </c>
    </row>
    <row r="3125" spans="1:4" x14ac:dyDescent="0.25">
      <c r="A3125">
        <v>43608</v>
      </c>
      <c r="B3125" t="s">
        <v>3145</v>
      </c>
      <c r="C3125" t="s">
        <v>10</v>
      </c>
      <c r="D3125" s="184">
        <v>42.66</v>
      </c>
    </row>
    <row r="3126" spans="1:4" x14ac:dyDescent="0.25">
      <c r="A3126">
        <v>11476</v>
      </c>
      <c r="B3126" t="s">
        <v>3146</v>
      </c>
      <c r="C3126" t="s">
        <v>10</v>
      </c>
      <c r="D3126" s="184">
        <v>42.66</v>
      </c>
    </row>
    <row r="3127" spans="1:4" x14ac:dyDescent="0.25">
      <c r="A3127">
        <v>40637</v>
      </c>
      <c r="B3127" t="s">
        <v>3147</v>
      </c>
      <c r="C3127" t="s">
        <v>10</v>
      </c>
      <c r="D3127" s="66">
        <v>723336.37</v>
      </c>
    </row>
    <row r="3128" spans="1:4" x14ac:dyDescent="0.25">
      <c r="A3128">
        <v>13836</v>
      </c>
      <c r="B3128" t="s">
        <v>3148</v>
      </c>
      <c r="C3128" t="s">
        <v>10</v>
      </c>
      <c r="D3128" s="66">
        <v>70491.09</v>
      </c>
    </row>
    <row r="3129" spans="1:4" x14ac:dyDescent="0.25">
      <c r="A3129">
        <v>14534</v>
      </c>
      <c r="B3129" t="s">
        <v>3149</v>
      </c>
      <c r="C3129" t="s">
        <v>10</v>
      </c>
      <c r="D3129" s="66">
        <v>29509.43</v>
      </c>
    </row>
    <row r="3130" spans="1:4" x14ac:dyDescent="0.25">
      <c r="A3130">
        <v>14619</v>
      </c>
      <c r="B3130" t="s">
        <v>3150</v>
      </c>
      <c r="C3130" t="s">
        <v>10</v>
      </c>
      <c r="D3130" s="66">
        <v>20705.2</v>
      </c>
    </row>
    <row r="3131" spans="1:4" x14ac:dyDescent="0.25">
      <c r="A3131">
        <v>14535</v>
      </c>
      <c r="B3131" t="s">
        <v>3151</v>
      </c>
      <c r="C3131" t="s">
        <v>10</v>
      </c>
      <c r="D3131" s="66">
        <v>292883.95</v>
      </c>
    </row>
    <row r="3132" spans="1:4" x14ac:dyDescent="0.25">
      <c r="A3132">
        <v>39813</v>
      </c>
      <c r="B3132" t="s">
        <v>3152</v>
      </c>
      <c r="C3132" t="s">
        <v>10</v>
      </c>
      <c r="D3132" s="66">
        <v>30783.51</v>
      </c>
    </row>
    <row r="3133" spans="1:4" x14ac:dyDescent="0.25">
      <c r="A3133">
        <v>40403</v>
      </c>
      <c r="B3133" t="s">
        <v>3153</v>
      </c>
      <c r="C3133" t="s">
        <v>10</v>
      </c>
      <c r="D3133" s="184">
        <v>771.66</v>
      </c>
    </row>
    <row r="3134" spans="1:4" x14ac:dyDescent="0.25">
      <c r="A3134">
        <v>12868</v>
      </c>
      <c r="B3134" t="s">
        <v>3154</v>
      </c>
      <c r="C3134" t="s">
        <v>185</v>
      </c>
      <c r="D3134" s="184">
        <v>14.75</v>
      </c>
    </row>
    <row r="3135" spans="1:4" x14ac:dyDescent="0.25">
      <c r="A3135">
        <v>40916</v>
      </c>
      <c r="B3135" t="s">
        <v>3155</v>
      </c>
      <c r="C3135" t="s">
        <v>187</v>
      </c>
      <c r="D3135" s="66">
        <v>2608.84</v>
      </c>
    </row>
    <row r="3136" spans="1:4" x14ac:dyDescent="0.25">
      <c r="A3136">
        <v>4755</v>
      </c>
      <c r="B3136" t="s">
        <v>3156</v>
      </c>
      <c r="C3136" t="s">
        <v>185</v>
      </c>
      <c r="D3136" s="184">
        <v>15.93</v>
      </c>
    </row>
    <row r="3137" spans="1:4" x14ac:dyDescent="0.25">
      <c r="A3137">
        <v>41067</v>
      </c>
      <c r="B3137" t="s">
        <v>3157</v>
      </c>
      <c r="C3137" t="s">
        <v>187</v>
      </c>
      <c r="D3137" s="66">
        <v>2814.94</v>
      </c>
    </row>
    <row r="3138" spans="1:4" x14ac:dyDescent="0.25">
      <c r="A3138">
        <v>38463</v>
      </c>
      <c r="B3138" t="s">
        <v>3158</v>
      </c>
      <c r="C3138" t="s">
        <v>10</v>
      </c>
      <c r="D3138" s="184">
        <v>31.7</v>
      </c>
    </row>
    <row r="3139" spans="1:4" x14ac:dyDescent="0.25">
      <c r="A3139">
        <v>40703</v>
      </c>
      <c r="B3139" t="s">
        <v>3159</v>
      </c>
      <c r="C3139" t="s">
        <v>10</v>
      </c>
      <c r="D3139" s="66">
        <v>11084.5</v>
      </c>
    </row>
    <row r="3140" spans="1:4" x14ac:dyDescent="0.25">
      <c r="A3140">
        <v>14531</v>
      </c>
      <c r="B3140" t="s">
        <v>3160</v>
      </c>
      <c r="C3140" t="s">
        <v>10</v>
      </c>
      <c r="D3140" s="66">
        <v>20665.68</v>
      </c>
    </row>
    <row r="3141" spans="1:4" x14ac:dyDescent="0.25">
      <c r="A3141">
        <v>36533</v>
      </c>
      <c r="B3141" t="s">
        <v>3161</v>
      </c>
      <c r="C3141" t="s">
        <v>10</v>
      </c>
      <c r="D3141" s="66">
        <v>23780.92</v>
      </c>
    </row>
    <row r="3142" spans="1:4" x14ac:dyDescent="0.25">
      <c r="A3142">
        <v>11616</v>
      </c>
      <c r="B3142" t="s">
        <v>3162</v>
      </c>
      <c r="C3142" t="s">
        <v>10</v>
      </c>
      <c r="D3142" s="66">
        <v>22460.720000000001</v>
      </c>
    </row>
    <row r="3143" spans="1:4" x14ac:dyDescent="0.25">
      <c r="A3143">
        <v>41898</v>
      </c>
      <c r="B3143" t="s">
        <v>3163</v>
      </c>
      <c r="C3143" t="s">
        <v>10</v>
      </c>
      <c r="D3143" s="66">
        <v>25271.37</v>
      </c>
    </row>
    <row r="3144" spans="1:4" x14ac:dyDescent="0.25">
      <c r="A3144">
        <v>13447</v>
      </c>
      <c r="B3144" t="s">
        <v>3164</v>
      </c>
      <c r="C3144" t="s">
        <v>10</v>
      </c>
      <c r="D3144" s="66">
        <v>46501.06</v>
      </c>
    </row>
    <row r="3145" spans="1:4" x14ac:dyDescent="0.25">
      <c r="A3145">
        <v>14529</v>
      </c>
      <c r="B3145" t="s">
        <v>3165</v>
      </c>
      <c r="C3145" t="s">
        <v>10</v>
      </c>
      <c r="D3145" s="66">
        <v>26006.86</v>
      </c>
    </row>
    <row r="3146" spans="1:4" x14ac:dyDescent="0.25">
      <c r="A3146">
        <v>10747</v>
      </c>
      <c r="B3146" t="s">
        <v>3166</v>
      </c>
      <c r="C3146" t="s">
        <v>10</v>
      </c>
      <c r="D3146" s="66">
        <v>25516.7</v>
      </c>
    </row>
    <row r="3147" spans="1:4" x14ac:dyDescent="0.25">
      <c r="A3147">
        <v>36141</v>
      </c>
      <c r="B3147" t="s">
        <v>3167</v>
      </c>
      <c r="C3147" t="s">
        <v>10</v>
      </c>
      <c r="D3147" s="184">
        <v>54</v>
      </c>
    </row>
    <row r="3148" spans="1:4" x14ac:dyDescent="0.25">
      <c r="A3148">
        <v>43651</v>
      </c>
      <c r="B3148" t="s">
        <v>3168</v>
      </c>
      <c r="C3148" t="s">
        <v>71</v>
      </c>
      <c r="D3148" s="184">
        <v>5.99</v>
      </c>
    </row>
    <row r="3149" spans="1:4" x14ac:dyDescent="0.25">
      <c r="A3149">
        <v>43626</v>
      </c>
      <c r="B3149" t="s">
        <v>3169</v>
      </c>
      <c r="C3149" t="s">
        <v>71</v>
      </c>
      <c r="D3149" s="184">
        <v>3.33</v>
      </c>
    </row>
    <row r="3150" spans="1:4" x14ac:dyDescent="0.25">
      <c r="A3150">
        <v>39434</v>
      </c>
      <c r="B3150" t="s">
        <v>3170</v>
      </c>
      <c r="C3150" t="s">
        <v>71</v>
      </c>
      <c r="D3150" s="184">
        <v>3.72</v>
      </c>
    </row>
    <row r="3151" spans="1:4" x14ac:dyDescent="0.25">
      <c r="A3151">
        <v>39433</v>
      </c>
      <c r="B3151" t="s">
        <v>3171</v>
      </c>
      <c r="C3151" t="s">
        <v>71</v>
      </c>
      <c r="D3151" s="184">
        <v>2.96</v>
      </c>
    </row>
    <row r="3152" spans="1:4" x14ac:dyDescent="0.25">
      <c r="A3152">
        <v>4049</v>
      </c>
      <c r="B3152" t="s">
        <v>3172</v>
      </c>
      <c r="C3152" t="s">
        <v>73</v>
      </c>
      <c r="D3152" s="184">
        <v>66.83</v>
      </c>
    </row>
    <row r="3153" spans="1:4" x14ac:dyDescent="0.25">
      <c r="A3153">
        <v>38120</v>
      </c>
      <c r="B3153" t="s">
        <v>3173</v>
      </c>
      <c r="C3153" t="s">
        <v>71</v>
      </c>
      <c r="D3153" s="184">
        <v>233.71</v>
      </c>
    </row>
    <row r="3154" spans="1:4" x14ac:dyDescent="0.25">
      <c r="A3154">
        <v>43652</v>
      </c>
      <c r="B3154" t="s">
        <v>3174</v>
      </c>
      <c r="C3154" t="s">
        <v>71</v>
      </c>
      <c r="D3154" s="184">
        <v>13.42</v>
      </c>
    </row>
    <row r="3155" spans="1:4" x14ac:dyDescent="0.25">
      <c r="A3155">
        <v>10498</v>
      </c>
      <c r="B3155" t="s">
        <v>3175</v>
      </c>
      <c r="C3155" t="s">
        <v>71</v>
      </c>
      <c r="D3155" s="184">
        <v>15.02</v>
      </c>
    </row>
    <row r="3156" spans="1:4" x14ac:dyDescent="0.25">
      <c r="A3156">
        <v>4823</v>
      </c>
      <c r="B3156" t="s">
        <v>3176</v>
      </c>
      <c r="C3156" t="s">
        <v>71</v>
      </c>
      <c r="D3156" s="184">
        <v>40.53</v>
      </c>
    </row>
    <row r="3157" spans="1:4" x14ac:dyDescent="0.25">
      <c r="A3157">
        <v>38877</v>
      </c>
      <c r="B3157" t="s">
        <v>3177</v>
      </c>
      <c r="C3157" t="s">
        <v>71</v>
      </c>
      <c r="D3157" s="184">
        <v>5.34</v>
      </c>
    </row>
    <row r="3158" spans="1:4" x14ac:dyDescent="0.25">
      <c r="A3158">
        <v>34546</v>
      </c>
      <c r="B3158" t="s">
        <v>3178</v>
      </c>
      <c r="C3158" t="s">
        <v>71</v>
      </c>
      <c r="D3158" s="184">
        <v>5.49</v>
      </c>
    </row>
    <row r="3159" spans="1:4" x14ac:dyDescent="0.25">
      <c r="A3159">
        <v>41387</v>
      </c>
      <c r="B3159" t="s">
        <v>3179</v>
      </c>
      <c r="C3159" t="s">
        <v>20</v>
      </c>
      <c r="D3159" s="184">
        <v>53.47</v>
      </c>
    </row>
    <row r="3160" spans="1:4" x14ac:dyDescent="0.25">
      <c r="A3160">
        <v>41388</v>
      </c>
      <c r="B3160" t="s">
        <v>3180</v>
      </c>
      <c r="C3160" t="s">
        <v>20</v>
      </c>
      <c r="D3160" s="184">
        <v>64.150000000000006</v>
      </c>
    </row>
    <row r="3161" spans="1:4" x14ac:dyDescent="0.25">
      <c r="A3161">
        <v>41380</v>
      </c>
      <c r="B3161" t="s">
        <v>3181</v>
      </c>
      <c r="C3161" t="s">
        <v>10</v>
      </c>
      <c r="D3161" s="184">
        <v>426.81</v>
      </c>
    </row>
    <row r="3162" spans="1:4" x14ac:dyDescent="0.25">
      <c r="A3162">
        <v>41381</v>
      </c>
      <c r="B3162" t="s">
        <v>3182</v>
      </c>
      <c r="C3162" t="s">
        <v>10</v>
      </c>
      <c r="D3162" s="184">
        <v>447.13</v>
      </c>
    </row>
    <row r="3163" spans="1:4" x14ac:dyDescent="0.25">
      <c r="A3163">
        <v>41382</v>
      </c>
      <c r="B3163" t="s">
        <v>3183</v>
      </c>
      <c r="C3163" t="s">
        <v>10</v>
      </c>
      <c r="D3163" s="184">
        <v>432.8</v>
      </c>
    </row>
    <row r="3164" spans="1:4" x14ac:dyDescent="0.25">
      <c r="A3164">
        <v>41383</v>
      </c>
      <c r="B3164" t="s">
        <v>3184</v>
      </c>
      <c r="C3164" t="s">
        <v>10</v>
      </c>
      <c r="D3164" s="184">
        <v>587.44000000000005</v>
      </c>
    </row>
    <row r="3165" spans="1:4" x14ac:dyDescent="0.25">
      <c r="A3165">
        <v>41385</v>
      </c>
      <c r="B3165" t="s">
        <v>3185</v>
      </c>
      <c r="C3165" t="s">
        <v>10</v>
      </c>
      <c r="D3165" s="184">
        <v>730.99</v>
      </c>
    </row>
    <row r="3166" spans="1:4" x14ac:dyDescent="0.25">
      <c r="A3166">
        <v>11079</v>
      </c>
      <c r="B3166" t="s">
        <v>3186</v>
      </c>
      <c r="C3166" t="s">
        <v>183</v>
      </c>
      <c r="D3166" s="66">
        <v>1758.02</v>
      </c>
    </row>
    <row r="3167" spans="1:4" x14ac:dyDescent="0.25">
      <c r="A3167">
        <v>11082</v>
      </c>
      <c r="B3167" t="s">
        <v>3187</v>
      </c>
      <c r="C3167" t="s">
        <v>183</v>
      </c>
      <c r="D3167" s="66">
        <v>1758.02</v>
      </c>
    </row>
    <row r="3168" spans="1:4" x14ac:dyDescent="0.25">
      <c r="A3168">
        <v>4058</v>
      </c>
      <c r="B3168" t="s">
        <v>3188</v>
      </c>
      <c r="C3168" t="s">
        <v>185</v>
      </c>
      <c r="D3168" s="184">
        <v>18.05</v>
      </c>
    </row>
    <row r="3169" spans="1:4" x14ac:dyDescent="0.25">
      <c r="A3169">
        <v>40974</v>
      </c>
      <c r="B3169" t="s">
        <v>3189</v>
      </c>
      <c r="C3169" t="s">
        <v>187</v>
      </c>
      <c r="D3169" s="66">
        <v>3190.17</v>
      </c>
    </row>
    <row r="3170" spans="1:4" x14ac:dyDescent="0.25">
      <c r="A3170">
        <v>34794</v>
      </c>
      <c r="B3170" t="s">
        <v>3190</v>
      </c>
      <c r="C3170" t="s">
        <v>185</v>
      </c>
      <c r="D3170" s="184">
        <v>18.12</v>
      </c>
    </row>
    <row r="3171" spans="1:4" x14ac:dyDescent="0.25">
      <c r="A3171">
        <v>40925</v>
      </c>
      <c r="B3171" t="s">
        <v>3191</v>
      </c>
      <c r="C3171" t="s">
        <v>187</v>
      </c>
      <c r="D3171" s="66">
        <v>3203.2</v>
      </c>
    </row>
    <row r="3172" spans="1:4" x14ac:dyDescent="0.25">
      <c r="A3172">
        <v>13741</v>
      </c>
      <c r="B3172" t="s">
        <v>3192</v>
      </c>
      <c r="C3172" t="s">
        <v>10</v>
      </c>
      <c r="D3172" s="66">
        <v>2436.12</v>
      </c>
    </row>
    <row r="3173" spans="1:4" x14ac:dyDescent="0.25">
      <c r="A3173">
        <v>3288</v>
      </c>
      <c r="B3173" t="s">
        <v>3193</v>
      </c>
      <c r="C3173" t="s">
        <v>20</v>
      </c>
      <c r="D3173" s="184">
        <v>5.99</v>
      </c>
    </row>
    <row r="3174" spans="1:4" x14ac:dyDescent="0.25">
      <c r="A3174">
        <v>13587</v>
      </c>
      <c r="B3174" t="s">
        <v>3194</v>
      </c>
      <c r="C3174" t="s">
        <v>20</v>
      </c>
      <c r="D3174" s="184">
        <v>3.62</v>
      </c>
    </row>
    <row r="3175" spans="1:4" x14ac:dyDescent="0.25">
      <c r="A3175">
        <v>38598</v>
      </c>
      <c r="B3175" t="s">
        <v>3195</v>
      </c>
      <c r="C3175" t="s">
        <v>10</v>
      </c>
      <c r="D3175" s="184">
        <v>3.06</v>
      </c>
    </row>
    <row r="3176" spans="1:4" x14ac:dyDescent="0.25">
      <c r="A3176">
        <v>38595</v>
      </c>
      <c r="B3176" t="s">
        <v>3196</v>
      </c>
      <c r="C3176" t="s">
        <v>10</v>
      </c>
      <c r="D3176" s="184">
        <v>2.59</v>
      </c>
    </row>
    <row r="3177" spans="1:4" x14ac:dyDescent="0.25">
      <c r="A3177">
        <v>38592</v>
      </c>
      <c r="B3177" t="s">
        <v>3197</v>
      </c>
      <c r="C3177" t="s">
        <v>10</v>
      </c>
      <c r="D3177" s="184">
        <v>2.62</v>
      </c>
    </row>
    <row r="3178" spans="1:4" x14ac:dyDescent="0.25">
      <c r="A3178">
        <v>38588</v>
      </c>
      <c r="B3178" t="s">
        <v>3198</v>
      </c>
      <c r="C3178" t="s">
        <v>10</v>
      </c>
      <c r="D3178" s="184">
        <v>2.1</v>
      </c>
    </row>
    <row r="3179" spans="1:4" x14ac:dyDescent="0.25">
      <c r="A3179">
        <v>38593</v>
      </c>
      <c r="B3179" t="s">
        <v>3199</v>
      </c>
      <c r="C3179" t="s">
        <v>10</v>
      </c>
      <c r="D3179" s="184">
        <v>2.9</v>
      </c>
    </row>
    <row r="3180" spans="1:4" x14ac:dyDescent="0.25">
      <c r="A3180">
        <v>38589</v>
      </c>
      <c r="B3180" t="s">
        <v>3200</v>
      </c>
      <c r="C3180" t="s">
        <v>10</v>
      </c>
      <c r="D3180" s="184">
        <v>2.2000000000000002</v>
      </c>
    </row>
    <row r="3181" spans="1:4" x14ac:dyDescent="0.25">
      <c r="A3181">
        <v>38594</v>
      </c>
      <c r="B3181" t="s">
        <v>3201</v>
      </c>
      <c r="C3181" t="s">
        <v>10</v>
      </c>
      <c r="D3181" s="184">
        <v>4.57</v>
      </c>
    </row>
    <row r="3182" spans="1:4" x14ac:dyDescent="0.25">
      <c r="A3182">
        <v>34773</v>
      </c>
      <c r="B3182" t="s">
        <v>3202</v>
      </c>
      <c r="C3182" t="s">
        <v>10</v>
      </c>
      <c r="D3182" s="184">
        <v>2.16</v>
      </c>
    </row>
    <row r="3183" spans="1:4" x14ac:dyDescent="0.25">
      <c r="A3183">
        <v>34769</v>
      </c>
      <c r="B3183" t="s">
        <v>3203</v>
      </c>
      <c r="C3183" t="s">
        <v>10</v>
      </c>
      <c r="D3183" s="184">
        <v>2.68</v>
      </c>
    </row>
    <row r="3184" spans="1:4" x14ac:dyDescent="0.25">
      <c r="A3184">
        <v>34763</v>
      </c>
      <c r="B3184" t="s">
        <v>3204</v>
      </c>
      <c r="C3184" t="s">
        <v>10</v>
      </c>
      <c r="D3184" s="184">
        <v>1.65</v>
      </c>
    </row>
    <row r="3185" spans="1:4" x14ac:dyDescent="0.25">
      <c r="A3185">
        <v>34774</v>
      </c>
      <c r="B3185" t="s">
        <v>3205</v>
      </c>
      <c r="C3185" t="s">
        <v>10</v>
      </c>
      <c r="D3185" s="184">
        <v>2.0499999999999998</v>
      </c>
    </row>
    <row r="3186" spans="1:4" x14ac:dyDescent="0.25">
      <c r="A3186">
        <v>34771</v>
      </c>
      <c r="B3186" t="s">
        <v>3206</v>
      </c>
      <c r="C3186" t="s">
        <v>10</v>
      </c>
      <c r="D3186" s="184">
        <v>2.4700000000000002</v>
      </c>
    </row>
    <row r="3187" spans="1:4" x14ac:dyDescent="0.25">
      <c r="A3187">
        <v>34764</v>
      </c>
      <c r="B3187" t="s">
        <v>3207</v>
      </c>
      <c r="C3187" t="s">
        <v>10</v>
      </c>
      <c r="D3187" s="184">
        <v>1.62</v>
      </c>
    </row>
    <row r="3188" spans="1:4" x14ac:dyDescent="0.25">
      <c r="A3188">
        <v>34788</v>
      </c>
      <c r="B3188" t="s">
        <v>3208</v>
      </c>
      <c r="C3188" t="s">
        <v>10</v>
      </c>
      <c r="D3188" s="184">
        <v>1.65</v>
      </c>
    </row>
    <row r="3189" spans="1:4" x14ac:dyDescent="0.25">
      <c r="A3189">
        <v>34781</v>
      </c>
      <c r="B3189" t="s">
        <v>3209</v>
      </c>
      <c r="C3189" t="s">
        <v>10</v>
      </c>
      <c r="D3189" s="184">
        <v>1.87</v>
      </c>
    </row>
    <row r="3190" spans="1:4" x14ac:dyDescent="0.25">
      <c r="A3190">
        <v>41682</v>
      </c>
      <c r="B3190" t="s">
        <v>3210</v>
      </c>
      <c r="C3190" t="s">
        <v>10</v>
      </c>
      <c r="D3190" s="184">
        <v>33.4</v>
      </c>
    </row>
    <row r="3191" spans="1:4" x14ac:dyDescent="0.25">
      <c r="A3191">
        <v>41683</v>
      </c>
      <c r="B3191" t="s">
        <v>3211</v>
      </c>
      <c r="C3191" t="s">
        <v>10</v>
      </c>
      <c r="D3191" s="184">
        <v>24.57</v>
      </c>
    </row>
    <row r="3192" spans="1:4" x14ac:dyDescent="0.25">
      <c r="A3192">
        <v>41680</v>
      </c>
      <c r="B3192" t="s">
        <v>3212</v>
      </c>
      <c r="C3192" t="s">
        <v>10</v>
      </c>
      <c r="D3192" s="184">
        <v>13.23</v>
      </c>
    </row>
    <row r="3193" spans="1:4" x14ac:dyDescent="0.25">
      <c r="A3193">
        <v>41679</v>
      </c>
      <c r="B3193" t="s">
        <v>3213</v>
      </c>
      <c r="C3193" t="s">
        <v>10</v>
      </c>
      <c r="D3193" s="184">
        <v>30.24</v>
      </c>
    </row>
    <row r="3194" spans="1:4" x14ac:dyDescent="0.25">
      <c r="A3194">
        <v>41681</v>
      </c>
      <c r="B3194" t="s">
        <v>3214</v>
      </c>
      <c r="C3194" t="s">
        <v>10</v>
      </c>
      <c r="D3194" s="184">
        <v>20.69</v>
      </c>
    </row>
    <row r="3195" spans="1:4" x14ac:dyDescent="0.25">
      <c r="A3195">
        <v>43386</v>
      </c>
      <c r="B3195" t="s">
        <v>3215</v>
      </c>
      <c r="C3195" t="s">
        <v>10</v>
      </c>
      <c r="D3195" s="184">
        <v>47.25</v>
      </c>
    </row>
    <row r="3196" spans="1:4" x14ac:dyDescent="0.25">
      <c r="A3196">
        <v>4059</v>
      </c>
      <c r="B3196" t="s">
        <v>3216</v>
      </c>
      <c r="C3196" t="s">
        <v>20</v>
      </c>
      <c r="D3196" s="184">
        <v>33.4</v>
      </c>
    </row>
    <row r="3197" spans="1:4" x14ac:dyDescent="0.25">
      <c r="A3197">
        <v>4062</v>
      </c>
      <c r="B3197" t="s">
        <v>3217</v>
      </c>
      <c r="C3197" t="s">
        <v>10</v>
      </c>
      <c r="D3197" s="184">
        <v>33.4</v>
      </c>
    </row>
    <row r="3198" spans="1:4" x14ac:dyDescent="0.25">
      <c r="A3198">
        <v>4061</v>
      </c>
      <c r="B3198" t="s">
        <v>3218</v>
      </c>
      <c r="C3198" t="s">
        <v>10</v>
      </c>
      <c r="D3198" s="184">
        <v>41.58</v>
      </c>
    </row>
    <row r="3199" spans="1:4" x14ac:dyDescent="0.25">
      <c r="A3199">
        <v>41315</v>
      </c>
      <c r="B3199" t="s">
        <v>3219</v>
      </c>
      <c r="C3199" t="s">
        <v>71</v>
      </c>
      <c r="D3199" s="184">
        <v>66.91</v>
      </c>
    </row>
    <row r="3200" spans="1:4" x14ac:dyDescent="0.25">
      <c r="A3200">
        <v>43148</v>
      </c>
      <c r="B3200" t="s">
        <v>3220</v>
      </c>
      <c r="C3200" t="s">
        <v>71</v>
      </c>
      <c r="D3200" s="184">
        <v>45.41</v>
      </c>
    </row>
    <row r="3201" spans="1:4" x14ac:dyDescent="0.25">
      <c r="A3201">
        <v>43147</v>
      </c>
      <c r="B3201" t="s">
        <v>3221</v>
      </c>
      <c r="C3201" t="s">
        <v>71</v>
      </c>
      <c r="D3201" s="184">
        <v>17.59</v>
      </c>
    </row>
    <row r="3202" spans="1:4" x14ac:dyDescent="0.25">
      <c r="A3202">
        <v>10608</v>
      </c>
      <c r="B3202" t="s">
        <v>3222</v>
      </c>
      <c r="C3202" t="s">
        <v>10</v>
      </c>
      <c r="D3202" s="66">
        <v>10084.049999999999</v>
      </c>
    </row>
    <row r="3203" spans="1:4" x14ac:dyDescent="0.25">
      <c r="A3203">
        <v>4069</v>
      </c>
      <c r="B3203" t="s">
        <v>3223</v>
      </c>
      <c r="C3203" t="s">
        <v>185</v>
      </c>
      <c r="D3203" s="184">
        <v>32.33</v>
      </c>
    </row>
    <row r="3204" spans="1:4" x14ac:dyDescent="0.25">
      <c r="A3204">
        <v>40819</v>
      </c>
      <c r="B3204" t="s">
        <v>3224</v>
      </c>
      <c r="C3204" t="s">
        <v>187</v>
      </c>
      <c r="D3204" s="66">
        <v>5715.66</v>
      </c>
    </row>
    <row r="3205" spans="1:4" x14ac:dyDescent="0.25">
      <c r="A3205">
        <v>34361</v>
      </c>
      <c r="B3205" t="s">
        <v>3225</v>
      </c>
      <c r="C3205" t="s">
        <v>71</v>
      </c>
      <c r="D3205" s="184">
        <v>12.8</v>
      </c>
    </row>
    <row r="3206" spans="1:4" x14ac:dyDescent="0.25">
      <c r="A3206">
        <v>36512</v>
      </c>
      <c r="B3206" t="s">
        <v>3226</v>
      </c>
      <c r="C3206" t="s">
        <v>10</v>
      </c>
      <c r="D3206" s="66">
        <v>19509.32</v>
      </c>
    </row>
    <row r="3207" spans="1:4" x14ac:dyDescent="0.25">
      <c r="A3207">
        <v>44478</v>
      </c>
      <c r="B3207" t="s">
        <v>3227</v>
      </c>
      <c r="C3207" t="s">
        <v>71</v>
      </c>
      <c r="D3207" s="184">
        <v>19.690000000000001</v>
      </c>
    </row>
    <row r="3208" spans="1:4" x14ac:dyDescent="0.25">
      <c r="A3208">
        <v>44477</v>
      </c>
      <c r="B3208" t="s">
        <v>3228</v>
      </c>
      <c r="C3208" t="s">
        <v>71</v>
      </c>
      <c r="D3208" s="184">
        <v>19.690000000000001</v>
      </c>
    </row>
    <row r="3209" spans="1:4" x14ac:dyDescent="0.25">
      <c r="A3209">
        <v>11697</v>
      </c>
      <c r="B3209" t="s">
        <v>3229</v>
      </c>
      <c r="C3209" t="s">
        <v>10</v>
      </c>
      <c r="D3209" s="184">
        <v>797.05</v>
      </c>
    </row>
    <row r="3210" spans="1:4" x14ac:dyDescent="0.25">
      <c r="A3210">
        <v>11698</v>
      </c>
      <c r="B3210" t="s">
        <v>3230</v>
      </c>
      <c r="C3210" t="s">
        <v>10</v>
      </c>
      <c r="D3210" s="184">
        <v>950.84</v>
      </c>
    </row>
    <row r="3211" spans="1:4" x14ac:dyDescent="0.25">
      <c r="A3211">
        <v>10432</v>
      </c>
      <c r="B3211" t="s">
        <v>3231</v>
      </c>
      <c r="C3211" t="s">
        <v>10</v>
      </c>
      <c r="D3211" s="184">
        <v>328.02</v>
      </c>
    </row>
    <row r="3212" spans="1:4" x14ac:dyDescent="0.25">
      <c r="A3212">
        <v>11699</v>
      </c>
      <c r="B3212" t="s">
        <v>3232</v>
      </c>
      <c r="C3212" t="s">
        <v>10</v>
      </c>
      <c r="D3212" s="66">
        <v>1050.8900000000001</v>
      </c>
    </row>
    <row r="3213" spans="1:4" x14ac:dyDescent="0.25">
      <c r="A3213">
        <v>44020</v>
      </c>
      <c r="B3213" t="s">
        <v>3233</v>
      </c>
      <c r="C3213" t="s">
        <v>10</v>
      </c>
      <c r="D3213" s="184">
        <v>809.26</v>
      </c>
    </row>
    <row r="3214" spans="1:4" x14ac:dyDescent="0.25">
      <c r="A3214">
        <v>41420</v>
      </c>
      <c r="B3214" t="s">
        <v>3234</v>
      </c>
      <c r="C3214" t="s">
        <v>10</v>
      </c>
      <c r="D3214" s="184">
        <v>10.88</v>
      </c>
    </row>
    <row r="3215" spans="1:4" x14ac:dyDescent="0.25">
      <c r="A3215">
        <v>41422</v>
      </c>
      <c r="B3215" t="s">
        <v>3235</v>
      </c>
      <c r="C3215" t="s">
        <v>10</v>
      </c>
      <c r="D3215" s="184">
        <v>14.86</v>
      </c>
    </row>
    <row r="3216" spans="1:4" x14ac:dyDescent="0.25">
      <c r="A3216">
        <v>41425</v>
      </c>
      <c r="B3216" t="s">
        <v>3236</v>
      </c>
      <c r="C3216" t="s">
        <v>10</v>
      </c>
      <c r="D3216" s="184">
        <v>7.6</v>
      </c>
    </row>
    <row r="3217" spans="1:4" x14ac:dyDescent="0.25">
      <c r="A3217">
        <v>41426</v>
      </c>
      <c r="B3217" t="s">
        <v>3237</v>
      </c>
      <c r="C3217" t="s">
        <v>10</v>
      </c>
      <c r="D3217" s="184">
        <v>13.71</v>
      </c>
    </row>
    <row r="3218" spans="1:4" x14ac:dyDescent="0.25">
      <c r="A3218">
        <v>41419</v>
      </c>
      <c r="B3218" t="s">
        <v>3238</v>
      </c>
      <c r="C3218" t="s">
        <v>10</v>
      </c>
      <c r="D3218" s="184">
        <v>8</v>
      </c>
    </row>
    <row r="3219" spans="1:4" x14ac:dyDescent="0.25">
      <c r="A3219">
        <v>41421</v>
      </c>
      <c r="B3219" t="s">
        <v>3239</v>
      </c>
      <c r="C3219" t="s">
        <v>10</v>
      </c>
      <c r="D3219" s="184">
        <v>10.85</v>
      </c>
    </row>
    <row r="3220" spans="1:4" x14ac:dyDescent="0.25">
      <c r="A3220">
        <v>41414</v>
      </c>
      <c r="B3220" t="s">
        <v>3240</v>
      </c>
      <c r="C3220" t="s">
        <v>10</v>
      </c>
      <c r="D3220" s="184">
        <v>25.16</v>
      </c>
    </row>
    <row r="3221" spans="1:4" x14ac:dyDescent="0.25">
      <c r="A3221">
        <v>41415</v>
      </c>
      <c r="B3221" t="s">
        <v>3241</v>
      </c>
      <c r="C3221" t="s">
        <v>10</v>
      </c>
      <c r="D3221" s="184">
        <v>29.31</v>
      </c>
    </row>
    <row r="3222" spans="1:4" x14ac:dyDescent="0.25">
      <c r="A3222">
        <v>37514</v>
      </c>
      <c r="B3222" t="s">
        <v>3242</v>
      </c>
      <c r="C3222" t="s">
        <v>10</v>
      </c>
      <c r="D3222" s="66">
        <v>189750</v>
      </c>
    </row>
    <row r="3223" spans="1:4" x14ac:dyDescent="0.25">
      <c r="A3223">
        <v>37519</v>
      </c>
      <c r="B3223" t="s">
        <v>3243</v>
      </c>
      <c r="C3223" t="s">
        <v>10</v>
      </c>
      <c r="D3223" s="66">
        <v>292839.92</v>
      </c>
    </row>
    <row r="3224" spans="1:4" x14ac:dyDescent="0.25">
      <c r="A3224">
        <v>37520</v>
      </c>
      <c r="B3224" t="s">
        <v>3244</v>
      </c>
      <c r="C3224" t="s">
        <v>10</v>
      </c>
      <c r="D3224" s="66">
        <v>288039.26</v>
      </c>
    </row>
    <row r="3225" spans="1:4" x14ac:dyDescent="0.25">
      <c r="A3225">
        <v>37521</v>
      </c>
      <c r="B3225" t="s">
        <v>3245</v>
      </c>
      <c r="C3225" t="s">
        <v>10</v>
      </c>
      <c r="D3225" s="66">
        <v>351407.91</v>
      </c>
    </row>
    <row r="3226" spans="1:4" x14ac:dyDescent="0.25">
      <c r="A3226">
        <v>37522</v>
      </c>
      <c r="B3226" t="s">
        <v>3246</v>
      </c>
      <c r="C3226" t="s">
        <v>10</v>
      </c>
      <c r="D3226" s="66">
        <v>361980.28</v>
      </c>
    </row>
    <row r="3227" spans="1:4" x14ac:dyDescent="0.25">
      <c r="A3227">
        <v>21109</v>
      </c>
      <c r="B3227" t="s">
        <v>3247</v>
      </c>
      <c r="C3227" t="s">
        <v>10</v>
      </c>
      <c r="D3227" s="184">
        <v>48.14</v>
      </c>
    </row>
    <row r="3228" spans="1:4" x14ac:dyDescent="0.25">
      <c r="A3228">
        <v>37546</v>
      </c>
      <c r="B3228" t="s">
        <v>3248</v>
      </c>
      <c r="C3228" t="s">
        <v>10</v>
      </c>
      <c r="D3228" s="66">
        <v>13281.62</v>
      </c>
    </row>
    <row r="3229" spans="1:4" x14ac:dyDescent="0.25">
      <c r="A3229">
        <v>37544</v>
      </c>
      <c r="B3229" t="s">
        <v>3249</v>
      </c>
      <c r="C3229" t="s">
        <v>10</v>
      </c>
      <c r="D3229" s="66">
        <v>14047.54</v>
      </c>
    </row>
    <row r="3230" spans="1:4" x14ac:dyDescent="0.25">
      <c r="A3230">
        <v>37545</v>
      </c>
      <c r="B3230" t="s">
        <v>3250</v>
      </c>
      <c r="C3230" t="s">
        <v>10</v>
      </c>
      <c r="D3230" s="66">
        <v>16714.689999999999</v>
      </c>
    </row>
    <row r="3231" spans="1:4" x14ac:dyDescent="0.25">
      <c r="A3231">
        <v>36793</v>
      </c>
      <c r="B3231" t="s">
        <v>3251</v>
      </c>
      <c r="C3231" t="s">
        <v>10</v>
      </c>
      <c r="D3231" s="184">
        <v>769.71</v>
      </c>
    </row>
    <row r="3232" spans="1:4" x14ac:dyDescent="0.25">
      <c r="A3232">
        <v>11769</v>
      </c>
      <c r="B3232" t="s">
        <v>3252</v>
      </c>
      <c r="C3232" t="s">
        <v>10</v>
      </c>
      <c r="D3232" s="184">
        <v>340.15</v>
      </c>
    </row>
    <row r="3233" spans="1:4" x14ac:dyDescent="0.25">
      <c r="A3233">
        <v>11771</v>
      </c>
      <c r="B3233" t="s">
        <v>3253</v>
      </c>
      <c r="C3233" t="s">
        <v>10</v>
      </c>
      <c r="D3233" s="184">
        <v>416.64</v>
      </c>
    </row>
    <row r="3234" spans="1:4" x14ac:dyDescent="0.25">
      <c r="A3234">
        <v>39919</v>
      </c>
      <c r="B3234" t="s">
        <v>3254</v>
      </c>
      <c r="C3234" t="s">
        <v>10</v>
      </c>
      <c r="D3234" s="66">
        <v>66481.84</v>
      </c>
    </row>
    <row r="3235" spans="1:4" x14ac:dyDescent="0.25">
      <c r="A3235">
        <v>38385</v>
      </c>
      <c r="B3235" t="s">
        <v>3255</v>
      </c>
      <c r="C3235" t="s">
        <v>10</v>
      </c>
      <c r="D3235" s="184">
        <v>48.23</v>
      </c>
    </row>
    <row r="3236" spans="1:4" x14ac:dyDescent="0.25">
      <c r="A3236">
        <v>36800</v>
      </c>
      <c r="B3236" t="s">
        <v>3256</v>
      </c>
      <c r="C3236" t="s">
        <v>10</v>
      </c>
      <c r="D3236" s="184">
        <v>204.39</v>
      </c>
    </row>
    <row r="3237" spans="1:4" x14ac:dyDescent="0.25">
      <c r="A3237">
        <v>37587</v>
      </c>
      <c r="B3237" t="s">
        <v>3257</v>
      </c>
      <c r="C3237" t="s">
        <v>10</v>
      </c>
      <c r="D3237" s="184">
        <v>449.04</v>
      </c>
    </row>
    <row r="3238" spans="1:4" x14ac:dyDescent="0.25">
      <c r="A3238">
        <v>11561</v>
      </c>
      <c r="B3238" t="s">
        <v>3258</v>
      </c>
      <c r="C3238" t="s">
        <v>10</v>
      </c>
      <c r="D3238" s="184">
        <v>248.85</v>
      </c>
    </row>
    <row r="3239" spans="1:4" x14ac:dyDescent="0.25">
      <c r="A3239">
        <v>43604</v>
      </c>
      <c r="B3239" t="s">
        <v>3259</v>
      </c>
      <c r="C3239" t="s">
        <v>10</v>
      </c>
      <c r="D3239" s="184">
        <v>132.66</v>
      </c>
    </row>
    <row r="3240" spans="1:4" x14ac:dyDescent="0.25">
      <c r="A3240">
        <v>11560</v>
      </c>
      <c r="B3240" t="s">
        <v>3260</v>
      </c>
      <c r="C3240" t="s">
        <v>10</v>
      </c>
      <c r="D3240" s="184">
        <v>192.07</v>
      </c>
    </row>
    <row r="3241" spans="1:4" x14ac:dyDescent="0.25">
      <c r="A3241">
        <v>11499</v>
      </c>
      <c r="B3241" t="s">
        <v>3261</v>
      </c>
      <c r="C3241" t="s">
        <v>10</v>
      </c>
      <c r="D3241" s="184">
        <v>770.1</v>
      </c>
    </row>
    <row r="3242" spans="1:4" x14ac:dyDescent="0.25">
      <c r="A3242">
        <v>34761</v>
      </c>
      <c r="B3242" t="s">
        <v>3262</v>
      </c>
      <c r="C3242" t="s">
        <v>185</v>
      </c>
      <c r="D3242" s="184">
        <v>16.079999999999998</v>
      </c>
    </row>
    <row r="3243" spans="1:4" x14ac:dyDescent="0.25">
      <c r="A3243">
        <v>40924</v>
      </c>
      <c r="B3243" t="s">
        <v>3263</v>
      </c>
      <c r="C3243" t="s">
        <v>187</v>
      </c>
      <c r="D3243" s="66">
        <v>2841.91</v>
      </c>
    </row>
    <row r="3244" spans="1:4" x14ac:dyDescent="0.25">
      <c r="A3244">
        <v>40983</v>
      </c>
      <c r="B3244" t="s">
        <v>3264</v>
      </c>
      <c r="C3244" t="s">
        <v>187</v>
      </c>
      <c r="D3244" s="66">
        <v>1994.6</v>
      </c>
    </row>
    <row r="3245" spans="1:4" x14ac:dyDescent="0.25">
      <c r="A3245">
        <v>44497</v>
      </c>
      <c r="B3245" t="s">
        <v>3265</v>
      </c>
      <c r="C3245" t="s">
        <v>185</v>
      </c>
      <c r="D3245" s="184">
        <v>11.28</v>
      </c>
    </row>
    <row r="3246" spans="1:4" x14ac:dyDescent="0.25">
      <c r="A3246">
        <v>2437</v>
      </c>
      <c r="B3246" t="s">
        <v>3266</v>
      </c>
      <c r="C3246" t="s">
        <v>185</v>
      </c>
      <c r="D3246" s="184">
        <v>17.920000000000002</v>
      </c>
    </row>
    <row r="3247" spans="1:4" x14ac:dyDescent="0.25">
      <c r="A3247">
        <v>40921</v>
      </c>
      <c r="B3247" t="s">
        <v>3267</v>
      </c>
      <c r="C3247" t="s">
        <v>187</v>
      </c>
      <c r="D3247" s="66">
        <v>3167.83</v>
      </c>
    </row>
    <row r="3248" spans="1:4" x14ac:dyDescent="0.25">
      <c r="A3248">
        <v>14252</v>
      </c>
      <c r="B3248" t="s">
        <v>3268</v>
      </c>
      <c r="C3248" t="s">
        <v>10</v>
      </c>
      <c r="D3248" s="66">
        <v>2316.27</v>
      </c>
    </row>
    <row r="3249" spans="1:4" x14ac:dyDescent="0.25">
      <c r="A3249">
        <v>730</v>
      </c>
      <c r="B3249" t="s">
        <v>3269</v>
      </c>
      <c r="C3249" t="s">
        <v>10</v>
      </c>
      <c r="D3249" s="66">
        <v>6188.63</v>
      </c>
    </row>
    <row r="3250" spans="1:4" x14ac:dyDescent="0.25">
      <c r="A3250">
        <v>723</v>
      </c>
      <c r="B3250" t="s">
        <v>3270</v>
      </c>
      <c r="C3250" t="s">
        <v>10</v>
      </c>
      <c r="D3250" s="66">
        <v>3075.97</v>
      </c>
    </row>
    <row r="3251" spans="1:4" x14ac:dyDescent="0.25">
      <c r="A3251">
        <v>36502</v>
      </c>
      <c r="B3251" t="s">
        <v>3271</v>
      </c>
      <c r="C3251" t="s">
        <v>10</v>
      </c>
      <c r="D3251" s="66">
        <v>2891.04</v>
      </c>
    </row>
    <row r="3252" spans="1:4" x14ac:dyDescent="0.25">
      <c r="A3252">
        <v>36503</v>
      </c>
      <c r="B3252" t="s">
        <v>3272</v>
      </c>
      <c r="C3252" t="s">
        <v>10</v>
      </c>
      <c r="D3252" s="66">
        <v>3565</v>
      </c>
    </row>
    <row r="3253" spans="1:4" x14ac:dyDescent="0.25">
      <c r="A3253">
        <v>4090</v>
      </c>
      <c r="B3253" t="s">
        <v>3273</v>
      </c>
      <c r="C3253" t="s">
        <v>10</v>
      </c>
      <c r="D3253" s="66">
        <v>928000</v>
      </c>
    </row>
    <row r="3254" spans="1:4" x14ac:dyDescent="0.25">
      <c r="A3254">
        <v>13227</v>
      </c>
      <c r="B3254" t="s">
        <v>3274</v>
      </c>
      <c r="C3254" t="s">
        <v>10</v>
      </c>
      <c r="D3254" s="66">
        <v>1153155.72</v>
      </c>
    </row>
    <row r="3255" spans="1:4" x14ac:dyDescent="0.25">
      <c r="A3255">
        <v>10597</v>
      </c>
      <c r="B3255" t="s">
        <v>3275</v>
      </c>
      <c r="C3255" t="s">
        <v>10</v>
      </c>
      <c r="D3255" s="66">
        <v>1213845.1499999999</v>
      </c>
    </row>
    <row r="3256" spans="1:4" x14ac:dyDescent="0.25">
      <c r="A3256">
        <v>39628</v>
      </c>
      <c r="B3256" t="s">
        <v>3276</v>
      </c>
      <c r="C3256" t="s">
        <v>10</v>
      </c>
      <c r="D3256" s="66">
        <v>4094.61</v>
      </c>
    </row>
    <row r="3257" spans="1:4" x14ac:dyDescent="0.25">
      <c r="A3257">
        <v>39404</v>
      </c>
      <c r="B3257" t="s">
        <v>3277</v>
      </c>
      <c r="C3257" t="s">
        <v>10</v>
      </c>
      <c r="D3257" s="66">
        <v>2030.38</v>
      </c>
    </row>
    <row r="3258" spans="1:4" x14ac:dyDescent="0.25">
      <c r="A3258">
        <v>39402</v>
      </c>
      <c r="B3258" t="s">
        <v>3278</v>
      </c>
      <c r="C3258" t="s">
        <v>10</v>
      </c>
      <c r="D3258" s="66">
        <v>1672.65</v>
      </c>
    </row>
    <row r="3259" spans="1:4" x14ac:dyDescent="0.25">
      <c r="A3259">
        <v>39403</v>
      </c>
      <c r="B3259" t="s">
        <v>3279</v>
      </c>
      <c r="C3259" t="s">
        <v>10</v>
      </c>
      <c r="D3259" s="66">
        <v>1636.26</v>
      </c>
    </row>
    <row r="3260" spans="1:4" x14ac:dyDescent="0.25">
      <c r="A3260">
        <v>4093</v>
      </c>
      <c r="B3260" t="s">
        <v>3280</v>
      </c>
      <c r="C3260" t="s">
        <v>185</v>
      </c>
      <c r="D3260" s="184">
        <v>13.1</v>
      </c>
    </row>
    <row r="3261" spans="1:4" x14ac:dyDescent="0.25">
      <c r="A3261">
        <v>10512</v>
      </c>
      <c r="B3261" t="s">
        <v>3281</v>
      </c>
      <c r="C3261" t="s">
        <v>187</v>
      </c>
      <c r="D3261" s="66">
        <v>2315.6</v>
      </c>
    </row>
    <row r="3262" spans="1:4" x14ac:dyDescent="0.25">
      <c r="A3262">
        <v>20020</v>
      </c>
      <c r="B3262" t="s">
        <v>3282</v>
      </c>
      <c r="C3262" t="s">
        <v>185</v>
      </c>
      <c r="D3262" s="184">
        <v>12.35</v>
      </c>
    </row>
    <row r="3263" spans="1:4" x14ac:dyDescent="0.25">
      <c r="A3263">
        <v>41038</v>
      </c>
      <c r="B3263" t="s">
        <v>3283</v>
      </c>
      <c r="C3263" t="s">
        <v>187</v>
      </c>
      <c r="D3263" s="66">
        <v>2184.1999999999998</v>
      </c>
    </row>
    <row r="3264" spans="1:4" x14ac:dyDescent="0.25">
      <c r="A3264">
        <v>4094</v>
      </c>
      <c r="B3264" t="s">
        <v>3284</v>
      </c>
      <c r="C3264" t="s">
        <v>185</v>
      </c>
      <c r="D3264" s="184">
        <v>17.489999999999998</v>
      </c>
    </row>
    <row r="3265" spans="1:4" x14ac:dyDescent="0.25">
      <c r="A3265">
        <v>40988</v>
      </c>
      <c r="B3265" t="s">
        <v>3285</v>
      </c>
      <c r="C3265" t="s">
        <v>187</v>
      </c>
      <c r="D3265" s="66">
        <v>3092.34</v>
      </c>
    </row>
    <row r="3266" spans="1:4" x14ac:dyDescent="0.25">
      <c r="A3266">
        <v>4095</v>
      </c>
      <c r="B3266" t="s">
        <v>3286</v>
      </c>
      <c r="C3266" t="s">
        <v>185</v>
      </c>
      <c r="D3266" s="184">
        <v>12.13</v>
      </c>
    </row>
    <row r="3267" spans="1:4" x14ac:dyDescent="0.25">
      <c r="A3267">
        <v>40990</v>
      </c>
      <c r="B3267" t="s">
        <v>3287</v>
      </c>
      <c r="C3267" t="s">
        <v>187</v>
      </c>
      <c r="D3267" s="66">
        <v>2145.83</v>
      </c>
    </row>
    <row r="3268" spans="1:4" x14ac:dyDescent="0.25">
      <c r="A3268">
        <v>4097</v>
      </c>
      <c r="B3268" t="s">
        <v>3288</v>
      </c>
      <c r="C3268" t="s">
        <v>185</v>
      </c>
      <c r="D3268" s="184">
        <v>14.28</v>
      </c>
    </row>
    <row r="3269" spans="1:4" x14ac:dyDescent="0.25">
      <c r="A3269">
        <v>40994</v>
      </c>
      <c r="B3269" t="s">
        <v>3289</v>
      </c>
      <c r="C3269" t="s">
        <v>187</v>
      </c>
      <c r="D3269" s="66">
        <v>2526.3200000000002</v>
      </c>
    </row>
    <row r="3270" spans="1:4" x14ac:dyDescent="0.25">
      <c r="A3270">
        <v>4096</v>
      </c>
      <c r="B3270" t="s">
        <v>3290</v>
      </c>
      <c r="C3270" t="s">
        <v>185</v>
      </c>
      <c r="D3270" s="184">
        <v>15.33</v>
      </c>
    </row>
    <row r="3271" spans="1:4" x14ac:dyDescent="0.25">
      <c r="A3271">
        <v>40992</v>
      </c>
      <c r="B3271" t="s">
        <v>3291</v>
      </c>
      <c r="C3271" t="s">
        <v>187</v>
      </c>
      <c r="D3271" s="66">
        <v>2711.15</v>
      </c>
    </row>
    <row r="3272" spans="1:4" x14ac:dyDescent="0.25">
      <c r="A3272">
        <v>4114</v>
      </c>
      <c r="B3272" t="s">
        <v>3292</v>
      </c>
      <c r="C3272" t="s">
        <v>10</v>
      </c>
      <c r="D3272" s="184">
        <v>76.55</v>
      </c>
    </row>
    <row r="3273" spans="1:4" x14ac:dyDescent="0.25">
      <c r="A3273">
        <v>36797</v>
      </c>
      <c r="B3273" t="s">
        <v>3293</v>
      </c>
      <c r="C3273" t="s">
        <v>10</v>
      </c>
      <c r="D3273" s="184">
        <v>68.16</v>
      </c>
    </row>
    <row r="3274" spans="1:4" x14ac:dyDescent="0.25">
      <c r="A3274">
        <v>4107</v>
      </c>
      <c r="B3274" t="s">
        <v>3294</v>
      </c>
      <c r="C3274" t="s">
        <v>10</v>
      </c>
      <c r="D3274" s="184">
        <v>64.27</v>
      </c>
    </row>
    <row r="3275" spans="1:4" x14ac:dyDescent="0.25">
      <c r="A3275">
        <v>4102</v>
      </c>
      <c r="B3275" t="s">
        <v>3295</v>
      </c>
      <c r="C3275" t="s">
        <v>10</v>
      </c>
      <c r="D3275" s="184">
        <v>78.45</v>
      </c>
    </row>
    <row r="3276" spans="1:4" x14ac:dyDescent="0.25">
      <c r="A3276">
        <v>36799</v>
      </c>
      <c r="B3276" t="s">
        <v>3296</v>
      </c>
      <c r="C3276" t="s">
        <v>10</v>
      </c>
      <c r="D3276" s="184">
        <v>66.16</v>
      </c>
    </row>
    <row r="3277" spans="1:4" x14ac:dyDescent="0.25">
      <c r="A3277">
        <v>2747</v>
      </c>
      <c r="B3277" t="s">
        <v>3297</v>
      </c>
      <c r="C3277" t="s">
        <v>20</v>
      </c>
      <c r="D3277" s="184">
        <v>33.31</v>
      </c>
    </row>
    <row r="3278" spans="1:4" x14ac:dyDescent="0.25">
      <c r="A3278">
        <v>21138</v>
      </c>
      <c r="B3278" t="s">
        <v>3298</v>
      </c>
      <c r="C3278" t="s">
        <v>20</v>
      </c>
      <c r="D3278" s="184">
        <v>10.56</v>
      </c>
    </row>
    <row r="3279" spans="1:4" x14ac:dyDescent="0.25">
      <c r="A3279">
        <v>10826</v>
      </c>
      <c r="B3279" t="s">
        <v>3299</v>
      </c>
      <c r="C3279" t="s">
        <v>10</v>
      </c>
      <c r="D3279" s="184">
        <v>86.2</v>
      </c>
    </row>
    <row r="3280" spans="1:4" x14ac:dyDescent="0.25">
      <c r="A3280">
        <v>365</v>
      </c>
      <c r="B3280" t="s">
        <v>3300</v>
      </c>
      <c r="C3280" t="s">
        <v>10</v>
      </c>
      <c r="D3280" s="184">
        <v>53.44</v>
      </c>
    </row>
    <row r="3281" spans="1:4" x14ac:dyDescent="0.25">
      <c r="A3281">
        <v>38639</v>
      </c>
      <c r="B3281" t="s">
        <v>3301</v>
      </c>
      <c r="C3281" t="s">
        <v>10</v>
      </c>
      <c r="D3281" s="184">
        <v>206.89</v>
      </c>
    </row>
    <row r="3282" spans="1:4" x14ac:dyDescent="0.25">
      <c r="A3282">
        <v>38640</v>
      </c>
      <c r="B3282" t="s">
        <v>3302</v>
      </c>
      <c r="C3282" t="s">
        <v>10</v>
      </c>
      <c r="D3282" s="184">
        <v>3.1</v>
      </c>
    </row>
    <row r="3283" spans="1:4" x14ac:dyDescent="0.25">
      <c r="A3283">
        <v>358</v>
      </c>
      <c r="B3283" t="s">
        <v>3303</v>
      </c>
      <c r="C3283" t="s">
        <v>10</v>
      </c>
      <c r="D3283" s="184">
        <v>63.79</v>
      </c>
    </row>
    <row r="3284" spans="1:4" x14ac:dyDescent="0.25">
      <c r="A3284">
        <v>359</v>
      </c>
      <c r="B3284" t="s">
        <v>3304</v>
      </c>
      <c r="C3284" t="s">
        <v>10</v>
      </c>
      <c r="D3284" s="184">
        <v>131.03</v>
      </c>
    </row>
    <row r="3285" spans="1:4" x14ac:dyDescent="0.25">
      <c r="A3285">
        <v>38641</v>
      </c>
      <c r="B3285" t="s">
        <v>3305</v>
      </c>
      <c r="C3285" t="s">
        <v>10</v>
      </c>
      <c r="D3285" s="184">
        <v>129.31</v>
      </c>
    </row>
    <row r="3286" spans="1:4" x14ac:dyDescent="0.25">
      <c r="A3286">
        <v>360</v>
      </c>
      <c r="B3286" t="s">
        <v>3306</v>
      </c>
      <c r="C3286" t="s">
        <v>10</v>
      </c>
      <c r="D3286" s="184">
        <v>3</v>
      </c>
    </row>
    <row r="3287" spans="1:4" x14ac:dyDescent="0.25">
      <c r="A3287">
        <v>42430</v>
      </c>
      <c r="B3287" t="s">
        <v>3307</v>
      </c>
      <c r="C3287" t="s">
        <v>10</v>
      </c>
      <c r="D3287" s="66">
        <v>6318.06</v>
      </c>
    </row>
    <row r="3288" spans="1:4" x14ac:dyDescent="0.25">
      <c r="A3288">
        <v>4214</v>
      </c>
      <c r="B3288" t="s">
        <v>3308</v>
      </c>
      <c r="C3288" t="s">
        <v>10</v>
      </c>
      <c r="D3288" s="184">
        <v>9.8800000000000008</v>
      </c>
    </row>
    <row r="3289" spans="1:4" x14ac:dyDescent="0.25">
      <c r="A3289">
        <v>4215</v>
      </c>
      <c r="B3289" t="s">
        <v>3309</v>
      </c>
      <c r="C3289" t="s">
        <v>10</v>
      </c>
      <c r="D3289" s="184">
        <v>6.5</v>
      </c>
    </row>
    <row r="3290" spans="1:4" x14ac:dyDescent="0.25">
      <c r="A3290">
        <v>4210</v>
      </c>
      <c r="B3290" t="s">
        <v>3310</v>
      </c>
      <c r="C3290" t="s">
        <v>10</v>
      </c>
      <c r="D3290" s="184">
        <v>1.0900000000000001</v>
      </c>
    </row>
    <row r="3291" spans="1:4" x14ac:dyDescent="0.25">
      <c r="A3291">
        <v>4212</v>
      </c>
      <c r="B3291" t="s">
        <v>3311</v>
      </c>
      <c r="C3291" t="s">
        <v>10</v>
      </c>
      <c r="D3291" s="184">
        <v>3.14</v>
      </c>
    </row>
    <row r="3292" spans="1:4" x14ac:dyDescent="0.25">
      <c r="A3292">
        <v>4213</v>
      </c>
      <c r="B3292" t="s">
        <v>3312</v>
      </c>
      <c r="C3292" t="s">
        <v>10</v>
      </c>
      <c r="D3292" s="184">
        <v>14.03</v>
      </c>
    </row>
    <row r="3293" spans="1:4" x14ac:dyDescent="0.25">
      <c r="A3293">
        <v>4211</v>
      </c>
      <c r="B3293" t="s">
        <v>3313</v>
      </c>
      <c r="C3293" t="s">
        <v>10</v>
      </c>
      <c r="D3293" s="184">
        <v>1.57</v>
      </c>
    </row>
    <row r="3294" spans="1:4" x14ac:dyDescent="0.25">
      <c r="A3294">
        <v>4209</v>
      </c>
      <c r="B3294" t="s">
        <v>3314</v>
      </c>
      <c r="C3294" t="s">
        <v>10</v>
      </c>
      <c r="D3294" s="184">
        <v>17.82</v>
      </c>
    </row>
    <row r="3295" spans="1:4" x14ac:dyDescent="0.25">
      <c r="A3295">
        <v>4180</v>
      </c>
      <c r="B3295" t="s">
        <v>3315</v>
      </c>
      <c r="C3295" t="s">
        <v>10</v>
      </c>
      <c r="D3295" s="184">
        <v>13.42</v>
      </c>
    </row>
    <row r="3296" spans="1:4" x14ac:dyDescent="0.25">
      <c r="A3296">
        <v>4177</v>
      </c>
      <c r="B3296" t="s">
        <v>3316</v>
      </c>
      <c r="C3296" t="s">
        <v>10</v>
      </c>
      <c r="D3296" s="184">
        <v>4.45</v>
      </c>
    </row>
    <row r="3297" spans="1:4" x14ac:dyDescent="0.25">
      <c r="A3297">
        <v>4179</v>
      </c>
      <c r="B3297" t="s">
        <v>3317</v>
      </c>
      <c r="C3297" t="s">
        <v>10</v>
      </c>
      <c r="D3297" s="184">
        <v>9.11</v>
      </c>
    </row>
    <row r="3298" spans="1:4" x14ac:dyDescent="0.25">
      <c r="A3298">
        <v>4208</v>
      </c>
      <c r="B3298" t="s">
        <v>3318</v>
      </c>
      <c r="C3298" t="s">
        <v>10</v>
      </c>
      <c r="D3298" s="184">
        <v>42.42</v>
      </c>
    </row>
    <row r="3299" spans="1:4" x14ac:dyDescent="0.25">
      <c r="A3299">
        <v>4181</v>
      </c>
      <c r="B3299" t="s">
        <v>3319</v>
      </c>
      <c r="C3299" t="s">
        <v>10</v>
      </c>
      <c r="D3299" s="184">
        <v>27.72</v>
      </c>
    </row>
    <row r="3300" spans="1:4" x14ac:dyDescent="0.25">
      <c r="A3300">
        <v>4178</v>
      </c>
      <c r="B3300" t="s">
        <v>3320</v>
      </c>
      <c r="C3300" t="s">
        <v>10</v>
      </c>
      <c r="D3300" s="184">
        <v>6.17</v>
      </c>
    </row>
    <row r="3301" spans="1:4" x14ac:dyDescent="0.25">
      <c r="A3301">
        <v>4182</v>
      </c>
      <c r="B3301" t="s">
        <v>3321</v>
      </c>
      <c r="C3301" t="s">
        <v>10</v>
      </c>
      <c r="D3301" s="184">
        <v>69.010000000000005</v>
      </c>
    </row>
    <row r="3302" spans="1:4" x14ac:dyDescent="0.25">
      <c r="A3302">
        <v>4183</v>
      </c>
      <c r="B3302" t="s">
        <v>3322</v>
      </c>
      <c r="C3302" t="s">
        <v>10</v>
      </c>
      <c r="D3302" s="184">
        <v>111.1</v>
      </c>
    </row>
    <row r="3303" spans="1:4" x14ac:dyDescent="0.25">
      <c r="A3303">
        <v>4184</v>
      </c>
      <c r="B3303" t="s">
        <v>3323</v>
      </c>
      <c r="C3303" t="s">
        <v>10</v>
      </c>
      <c r="D3303" s="184">
        <v>245.25</v>
      </c>
    </row>
    <row r="3304" spans="1:4" x14ac:dyDescent="0.25">
      <c r="A3304">
        <v>4185</v>
      </c>
      <c r="B3304" t="s">
        <v>3324</v>
      </c>
      <c r="C3304" t="s">
        <v>10</v>
      </c>
      <c r="D3304" s="184">
        <v>407.5</v>
      </c>
    </row>
    <row r="3305" spans="1:4" x14ac:dyDescent="0.25">
      <c r="A3305">
        <v>4205</v>
      </c>
      <c r="B3305" t="s">
        <v>3325</v>
      </c>
      <c r="C3305" t="s">
        <v>10</v>
      </c>
      <c r="D3305" s="184">
        <v>23.53</v>
      </c>
    </row>
    <row r="3306" spans="1:4" x14ac:dyDescent="0.25">
      <c r="A3306">
        <v>4192</v>
      </c>
      <c r="B3306" t="s">
        <v>3326</v>
      </c>
      <c r="C3306" t="s">
        <v>10</v>
      </c>
      <c r="D3306" s="184">
        <v>23.53</v>
      </c>
    </row>
    <row r="3307" spans="1:4" x14ac:dyDescent="0.25">
      <c r="A3307">
        <v>4191</v>
      </c>
      <c r="B3307" t="s">
        <v>3327</v>
      </c>
      <c r="C3307" t="s">
        <v>10</v>
      </c>
      <c r="D3307" s="184">
        <v>23.53</v>
      </c>
    </row>
    <row r="3308" spans="1:4" x14ac:dyDescent="0.25">
      <c r="A3308">
        <v>4207</v>
      </c>
      <c r="B3308" t="s">
        <v>3328</v>
      </c>
      <c r="C3308" t="s">
        <v>10</v>
      </c>
      <c r="D3308" s="184">
        <v>18.940000000000001</v>
      </c>
    </row>
    <row r="3309" spans="1:4" x14ac:dyDescent="0.25">
      <c r="A3309">
        <v>4206</v>
      </c>
      <c r="B3309" t="s">
        <v>3329</v>
      </c>
      <c r="C3309" t="s">
        <v>10</v>
      </c>
      <c r="D3309" s="184">
        <v>18.39</v>
      </c>
    </row>
    <row r="3310" spans="1:4" x14ac:dyDescent="0.25">
      <c r="A3310">
        <v>4190</v>
      </c>
      <c r="B3310" t="s">
        <v>3330</v>
      </c>
      <c r="C3310" t="s">
        <v>10</v>
      </c>
      <c r="D3310" s="184">
        <v>18.39</v>
      </c>
    </row>
    <row r="3311" spans="1:4" x14ac:dyDescent="0.25">
      <c r="A3311">
        <v>4186</v>
      </c>
      <c r="B3311" t="s">
        <v>3331</v>
      </c>
      <c r="C3311" t="s">
        <v>10</v>
      </c>
      <c r="D3311" s="184">
        <v>5.43</v>
      </c>
    </row>
    <row r="3312" spans="1:4" x14ac:dyDescent="0.25">
      <c r="A3312">
        <v>4188</v>
      </c>
      <c r="B3312" t="s">
        <v>3332</v>
      </c>
      <c r="C3312" t="s">
        <v>10</v>
      </c>
      <c r="D3312" s="184">
        <v>11.1</v>
      </c>
    </row>
    <row r="3313" spans="1:4" x14ac:dyDescent="0.25">
      <c r="A3313">
        <v>4189</v>
      </c>
      <c r="B3313" t="s">
        <v>3333</v>
      </c>
      <c r="C3313" t="s">
        <v>10</v>
      </c>
      <c r="D3313" s="184">
        <v>11.1</v>
      </c>
    </row>
    <row r="3314" spans="1:4" x14ac:dyDescent="0.25">
      <c r="A3314">
        <v>4197</v>
      </c>
      <c r="B3314" t="s">
        <v>3334</v>
      </c>
      <c r="C3314" t="s">
        <v>10</v>
      </c>
      <c r="D3314" s="184">
        <v>58.76</v>
      </c>
    </row>
    <row r="3315" spans="1:4" x14ac:dyDescent="0.25">
      <c r="A3315">
        <v>4194</v>
      </c>
      <c r="B3315" t="s">
        <v>3335</v>
      </c>
      <c r="C3315" t="s">
        <v>10</v>
      </c>
      <c r="D3315" s="184">
        <v>35.51</v>
      </c>
    </row>
    <row r="3316" spans="1:4" x14ac:dyDescent="0.25">
      <c r="A3316">
        <v>4193</v>
      </c>
      <c r="B3316" t="s">
        <v>3336</v>
      </c>
      <c r="C3316" t="s">
        <v>10</v>
      </c>
      <c r="D3316" s="184">
        <v>35.51</v>
      </c>
    </row>
    <row r="3317" spans="1:4" x14ac:dyDescent="0.25">
      <c r="A3317">
        <v>4204</v>
      </c>
      <c r="B3317" t="s">
        <v>3337</v>
      </c>
      <c r="C3317" t="s">
        <v>10</v>
      </c>
      <c r="D3317" s="184">
        <v>35.51</v>
      </c>
    </row>
    <row r="3318" spans="1:4" x14ac:dyDescent="0.25">
      <c r="A3318">
        <v>4187</v>
      </c>
      <c r="B3318" t="s">
        <v>3338</v>
      </c>
      <c r="C3318" t="s">
        <v>10</v>
      </c>
      <c r="D3318" s="184">
        <v>7.07</v>
      </c>
    </row>
    <row r="3319" spans="1:4" x14ac:dyDescent="0.25">
      <c r="A3319">
        <v>4202</v>
      </c>
      <c r="B3319" t="s">
        <v>3339</v>
      </c>
      <c r="C3319" t="s">
        <v>10</v>
      </c>
      <c r="D3319" s="184">
        <v>107.32</v>
      </c>
    </row>
    <row r="3320" spans="1:4" x14ac:dyDescent="0.25">
      <c r="A3320">
        <v>4203</v>
      </c>
      <c r="B3320" t="s">
        <v>3340</v>
      </c>
      <c r="C3320" t="s">
        <v>10</v>
      </c>
      <c r="D3320" s="184">
        <v>94.78</v>
      </c>
    </row>
    <row r="3321" spans="1:4" x14ac:dyDescent="0.25">
      <c r="A3321">
        <v>40368</v>
      </c>
      <c r="B3321" t="s">
        <v>3341</v>
      </c>
      <c r="C3321" t="s">
        <v>10</v>
      </c>
      <c r="D3321" s="184">
        <v>57.46</v>
      </c>
    </row>
    <row r="3322" spans="1:4" x14ac:dyDescent="0.25">
      <c r="A3322">
        <v>40365</v>
      </c>
      <c r="B3322" t="s">
        <v>3342</v>
      </c>
      <c r="C3322" t="s">
        <v>10</v>
      </c>
      <c r="D3322" s="184">
        <v>38.76</v>
      </c>
    </row>
    <row r="3323" spans="1:4" x14ac:dyDescent="0.25">
      <c r="A3323">
        <v>40356</v>
      </c>
      <c r="B3323" t="s">
        <v>3343</v>
      </c>
      <c r="C3323" t="s">
        <v>10</v>
      </c>
      <c r="D3323" s="184">
        <v>13.24</v>
      </c>
    </row>
    <row r="3324" spans="1:4" x14ac:dyDescent="0.25">
      <c r="A3324">
        <v>40362</v>
      </c>
      <c r="B3324" t="s">
        <v>3344</v>
      </c>
      <c r="C3324" t="s">
        <v>10</v>
      </c>
      <c r="D3324" s="184">
        <v>25.67</v>
      </c>
    </row>
    <row r="3325" spans="1:4" x14ac:dyDescent="0.25">
      <c r="A3325">
        <v>40374</v>
      </c>
      <c r="B3325" t="s">
        <v>3345</v>
      </c>
      <c r="C3325" t="s">
        <v>10</v>
      </c>
      <c r="D3325" s="184">
        <v>150.16999999999999</v>
      </c>
    </row>
    <row r="3326" spans="1:4" x14ac:dyDescent="0.25">
      <c r="A3326">
        <v>40371</v>
      </c>
      <c r="B3326" t="s">
        <v>3346</v>
      </c>
      <c r="C3326" t="s">
        <v>10</v>
      </c>
      <c r="D3326" s="184">
        <v>94.53</v>
      </c>
    </row>
    <row r="3327" spans="1:4" x14ac:dyDescent="0.25">
      <c r="A3327">
        <v>40359</v>
      </c>
      <c r="B3327" t="s">
        <v>3347</v>
      </c>
      <c r="C3327" t="s">
        <v>10</v>
      </c>
      <c r="D3327" s="184">
        <v>17.11</v>
      </c>
    </row>
    <row r="3328" spans="1:4" x14ac:dyDescent="0.25">
      <c r="A3328">
        <v>7595</v>
      </c>
      <c r="B3328" t="s">
        <v>3348</v>
      </c>
      <c r="C3328" t="s">
        <v>185</v>
      </c>
      <c r="D3328" s="184">
        <v>8.19</v>
      </c>
    </row>
    <row r="3329" spans="1:4" x14ac:dyDescent="0.25">
      <c r="A3329">
        <v>41094</v>
      </c>
      <c r="B3329" t="s">
        <v>3349</v>
      </c>
      <c r="C3329" t="s">
        <v>187</v>
      </c>
      <c r="D3329" s="66">
        <v>1448.52</v>
      </c>
    </row>
    <row r="3330" spans="1:4" x14ac:dyDescent="0.25">
      <c r="A3330">
        <v>39609</v>
      </c>
      <c r="B3330" t="s">
        <v>3350</v>
      </c>
      <c r="C3330" t="s">
        <v>10</v>
      </c>
      <c r="D3330" s="66">
        <v>42509.14</v>
      </c>
    </row>
    <row r="3331" spans="1:4" x14ac:dyDescent="0.25">
      <c r="A3331">
        <v>39610</v>
      </c>
      <c r="B3331" t="s">
        <v>3351</v>
      </c>
      <c r="C3331" t="s">
        <v>10</v>
      </c>
      <c r="D3331" s="66">
        <v>62050.09</v>
      </c>
    </row>
    <row r="3332" spans="1:4" x14ac:dyDescent="0.25">
      <c r="A3332">
        <v>39611</v>
      </c>
      <c r="B3332" t="s">
        <v>3352</v>
      </c>
      <c r="C3332" t="s">
        <v>10</v>
      </c>
      <c r="D3332" s="66">
        <v>75090.759999999995</v>
      </c>
    </row>
    <row r="3333" spans="1:4" x14ac:dyDescent="0.25">
      <c r="A3333">
        <v>39612</v>
      </c>
      <c r="B3333" t="s">
        <v>3353</v>
      </c>
      <c r="C3333" t="s">
        <v>10</v>
      </c>
      <c r="D3333" s="66">
        <v>117631.38</v>
      </c>
    </row>
    <row r="3334" spans="1:4" x14ac:dyDescent="0.25">
      <c r="A3334">
        <v>39608</v>
      </c>
      <c r="B3334" t="s">
        <v>3354</v>
      </c>
      <c r="C3334" t="s">
        <v>10</v>
      </c>
      <c r="D3334" s="66">
        <v>33989.86</v>
      </c>
    </row>
    <row r="3335" spans="1:4" x14ac:dyDescent="0.25">
      <c r="A3335">
        <v>38175</v>
      </c>
      <c r="B3335" t="s">
        <v>3355</v>
      </c>
      <c r="C3335" t="s">
        <v>10</v>
      </c>
      <c r="D3335" s="184">
        <v>4.99</v>
      </c>
    </row>
    <row r="3336" spans="1:4" x14ac:dyDescent="0.25">
      <c r="A3336">
        <v>38176</v>
      </c>
      <c r="B3336" t="s">
        <v>3356</v>
      </c>
      <c r="C3336" t="s">
        <v>10</v>
      </c>
      <c r="D3336" s="184">
        <v>14.68</v>
      </c>
    </row>
    <row r="3337" spans="1:4" x14ac:dyDescent="0.25">
      <c r="A3337">
        <v>36152</v>
      </c>
      <c r="B3337" t="s">
        <v>3357</v>
      </c>
      <c r="C3337" t="s">
        <v>10</v>
      </c>
      <c r="D3337" s="184">
        <v>7.8</v>
      </c>
    </row>
    <row r="3338" spans="1:4" x14ac:dyDescent="0.25">
      <c r="A3338">
        <v>11138</v>
      </c>
      <c r="B3338" t="s">
        <v>3358</v>
      </c>
      <c r="C3338" t="s">
        <v>73</v>
      </c>
      <c r="D3338" s="184">
        <v>3.8</v>
      </c>
    </row>
    <row r="3339" spans="1:4" x14ac:dyDescent="0.25">
      <c r="A3339">
        <v>4221</v>
      </c>
      <c r="B3339" t="s">
        <v>3359</v>
      </c>
      <c r="C3339" t="s">
        <v>73</v>
      </c>
      <c r="D3339" s="184">
        <v>5.91</v>
      </c>
    </row>
    <row r="3340" spans="1:4" x14ac:dyDescent="0.25">
      <c r="A3340">
        <v>4227</v>
      </c>
      <c r="B3340" t="s">
        <v>3360</v>
      </c>
      <c r="C3340" t="s">
        <v>73</v>
      </c>
      <c r="D3340" s="184">
        <v>24.45</v>
      </c>
    </row>
    <row r="3341" spans="1:4" x14ac:dyDescent="0.25">
      <c r="A3341">
        <v>38170</v>
      </c>
      <c r="B3341" t="s">
        <v>3361</v>
      </c>
      <c r="C3341" t="s">
        <v>10</v>
      </c>
      <c r="D3341" s="184">
        <v>21.81</v>
      </c>
    </row>
    <row r="3342" spans="1:4" x14ac:dyDescent="0.25">
      <c r="A3342">
        <v>4252</v>
      </c>
      <c r="B3342" t="s">
        <v>3362</v>
      </c>
      <c r="C3342" t="s">
        <v>185</v>
      </c>
      <c r="D3342" s="184">
        <v>13.76</v>
      </c>
    </row>
    <row r="3343" spans="1:4" x14ac:dyDescent="0.25">
      <c r="A3343">
        <v>40980</v>
      </c>
      <c r="B3343" t="s">
        <v>3363</v>
      </c>
      <c r="C3343" t="s">
        <v>187</v>
      </c>
      <c r="D3343" s="66">
        <v>2434.48</v>
      </c>
    </row>
    <row r="3344" spans="1:4" x14ac:dyDescent="0.25">
      <c r="A3344">
        <v>4243</v>
      </c>
      <c r="B3344" t="s">
        <v>3364</v>
      </c>
      <c r="C3344" t="s">
        <v>185</v>
      </c>
      <c r="D3344" s="184">
        <v>11.81</v>
      </c>
    </row>
    <row r="3345" spans="1:4" x14ac:dyDescent="0.25">
      <c r="A3345">
        <v>41031</v>
      </c>
      <c r="B3345" t="s">
        <v>3365</v>
      </c>
      <c r="C3345" t="s">
        <v>187</v>
      </c>
      <c r="D3345" s="66">
        <v>2087.83</v>
      </c>
    </row>
    <row r="3346" spans="1:4" x14ac:dyDescent="0.25">
      <c r="A3346">
        <v>37666</v>
      </c>
      <c r="B3346" t="s">
        <v>3366</v>
      </c>
      <c r="C3346" t="s">
        <v>185</v>
      </c>
      <c r="D3346" s="184">
        <v>11.38</v>
      </c>
    </row>
    <row r="3347" spans="1:4" x14ac:dyDescent="0.25">
      <c r="A3347">
        <v>40986</v>
      </c>
      <c r="B3347" t="s">
        <v>3367</v>
      </c>
      <c r="C3347" t="s">
        <v>187</v>
      </c>
      <c r="D3347" s="66">
        <v>2014.83</v>
      </c>
    </row>
    <row r="3348" spans="1:4" x14ac:dyDescent="0.25">
      <c r="A3348">
        <v>4250</v>
      </c>
      <c r="B3348" t="s">
        <v>3368</v>
      </c>
      <c r="C3348" t="s">
        <v>185</v>
      </c>
      <c r="D3348" s="184">
        <v>12.41</v>
      </c>
    </row>
    <row r="3349" spans="1:4" x14ac:dyDescent="0.25">
      <c r="A3349">
        <v>40978</v>
      </c>
      <c r="B3349" t="s">
        <v>3369</v>
      </c>
      <c r="C3349" t="s">
        <v>187</v>
      </c>
      <c r="D3349" s="66">
        <v>2195.88</v>
      </c>
    </row>
    <row r="3350" spans="1:4" x14ac:dyDescent="0.25">
      <c r="A3350">
        <v>41043</v>
      </c>
      <c r="B3350" t="s">
        <v>3370</v>
      </c>
      <c r="C3350" t="s">
        <v>187</v>
      </c>
      <c r="D3350" s="66">
        <v>2569.64</v>
      </c>
    </row>
    <row r="3351" spans="1:4" x14ac:dyDescent="0.25">
      <c r="A3351">
        <v>44501</v>
      </c>
      <c r="B3351" t="s">
        <v>3371</v>
      </c>
      <c r="C3351" t="s">
        <v>185</v>
      </c>
      <c r="D3351" s="184">
        <v>14.53</v>
      </c>
    </row>
    <row r="3352" spans="1:4" x14ac:dyDescent="0.25">
      <c r="A3352">
        <v>4234</v>
      </c>
      <c r="B3352" t="s">
        <v>3372</v>
      </c>
      <c r="C3352" t="s">
        <v>185</v>
      </c>
      <c r="D3352" s="184">
        <v>15.93</v>
      </c>
    </row>
    <row r="3353" spans="1:4" x14ac:dyDescent="0.25">
      <c r="A3353">
        <v>40987</v>
      </c>
      <c r="B3353" t="s">
        <v>3373</v>
      </c>
      <c r="C3353" t="s">
        <v>187</v>
      </c>
      <c r="D3353" s="66">
        <v>2814.94</v>
      </c>
    </row>
    <row r="3354" spans="1:4" x14ac:dyDescent="0.25">
      <c r="A3354">
        <v>4253</v>
      </c>
      <c r="B3354" t="s">
        <v>3374</v>
      </c>
      <c r="C3354" t="s">
        <v>185</v>
      </c>
      <c r="D3354" s="184">
        <v>11.45</v>
      </c>
    </row>
    <row r="3355" spans="1:4" x14ac:dyDescent="0.25">
      <c r="A3355">
        <v>40981</v>
      </c>
      <c r="B3355" t="s">
        <v>3375</v>
      </c>
      <c r="C3355" t="s">
        <v>187</v>
      </c>
      <c r="D3355" s="66">
        <v>2024.81</v>
      </c>
    </row>
    <row r="3356" spans="1:4" x14ac:dyDescent="0.25">
      <c r="A3356">
        <v>4254</v>
      </c>
      <c r="B3356" t="s">
        <v>3376</v>
      </c>
      <c r="C3356" t="s">
        <v>185</v>
      </c>
      <c r="D3356" s="184">
        <v>11.51</v>
      </c>
    </row>
    <row r="3357" spans="1:4" x14ac:dyDescent="0.25">
      <c r="A3357">
        <v>41036</v>
      </c>
      <c r="B3357" t="s">
        <v>3377</v>
      </c>
      <c r="C3357" t="s">
        <v>187</v>
      </c>
      <c r="D3357" s="66">
        <v>2035.91</v>
      </c>
    </row>
    <row r="3358" spans="1:4" x14ac:dyDescent="0.25">
      <c r="A3358">
        <v>4251</v>
      </c>
      <c r="B3358" t="s">
        <v>3378</v>
      </c>
      <c r="C3358" t="s">
        <v>185</v>
      </c>
      <c r="D3358" s="184">
        <v>14.26</v>
      </c>
    </row>
    <row r="3359" spans="1:4" x14ac:dyDescent="0.25">
      <c r="A3359">
        <v>40979</v>
      </c>
      <c r="B3359" t="s">
        <v>3379</v>
      </c>
      <c r="C3359" t="s">
        <v>187</v>
      </c>
      <c r="D3359" s="66">
        <v>2520.0100000000002</v>
      </c>
    </row>
    <row r="3360" spans="1:4" x14ac:dyDescent="0.25">
      <c r="A3360">
        <v>4230</v>
      </c>
      <c r="B3360" t="s">
        <v>3380</v>
      </c>
      <c r="C3360" t="s">
        <v>185</v>
      </c>
      <c r="D3360" s="184">
        <v>12.13</v>
      </c>
    </row>
    <row r="3361" spans="1:4" x14ac:dyDescent="0.25">
      <c r="A3361">
        <v>40998</v>
      </c>
      <c r="B3361" t="s">
        <v>3381</v>
      </c>
      <c r="C3361" t="s">
        <v>187</v>
      </c>
      <c r="D3361" s="66">
        <v>2145.83</v>
      </c>
    </row>
    <row r="3362" spans="1:4" x14ac:dyDescent="0.25">
      <c r="A3362">
        <v>4257</v>
      </c>
      <c r="B3362" t="s">
        <v>3382</v>
      </c>
      <c r="C3362" t="s">
        <v>185</v>
      </c>
      <c r="D3362" s="184">
        <v>9.56</v>
      </c>
    </row>
    <row r="3363" spans="1:4" x14ac:dyDescent="0.25">
      <c r="A3363">
        <v>40982</v>
      </c>
      <c r="B3363" t="s">
        <v>3383</v>
      </c>
      <c r="C3363" t="s">
        <v>187</v>
      </c>
      <c r="D3363" s="66">
        <v>1691.65</v>
      </c>
    </row>
    <row r="3364" spans="1:4" x14ac:dyDescent="0.25">
      <c r="A3364">
        <v>4240</v>
      </c>
      <c r="B3364" t="s">
        <v>3384</v>
      </c>
      <c r="C3364" t="s">
        <v>185</v>
      </c>
      <c r="D3364" s="184">
        <v>14.77</v>
      </c>
    </row>
    <row r="3365" spans="1:4" x14ac:dyDescent="0.25">
      <c r="A3365">
        <v>41026</v>
      </c>
      <c r="B3365" t="s">
        <v>3385</v>
      </c>
      <c r="C3365" t="s">
        <v>187</v>
      </c>
      <c r="D3365" s="66">
        <v>2613.4499999999998</v>
      </c>
    </row>
    <row r="3366" spans="1:4" x14ac:dyDescent="0.25">
      <c r="A3366">
        <v>4239</v>
      </c>
      <c r="B3366" t="s">
        <v>3386</v>
      </c>
      <c r="C3366" t="s">
        <v>185</v>
      </c>
      <c r="D3366" s="184">
        <v>18.14</v>
      </c>
    </row>
    <row r="3367" spans="1:4" x14ac:dyDescent="0.25">
      <c r="A3367">
        <v>41024</v>
      </c>
      <c r="B3367" t="s">
        <v>3387</v>
      </c>
      <c r="C3367" t="s">
        <v>187</v>
      </c>
      <c r="D3367" s="66">
        <v>3206.22</v>
      </c>
    </row>
    <row r="3368" spans="1:4" x14ac:dyDescent="0.25">
      <c r="A3368">
        <v>4248</v>
      </c>
      <c r="B3368" t="s">
        <v>3388</v>
      </c>
      <c r="C3368" t="s">
        <v>185</v>
      </c>
      <c r="D3368" s="184">
        <v>13.25</v>
      </c>
    </row>
    <row r="3369" spans="1:4" x14ac:dyDescent="0.25">
      <c r="A3369">
        <v>41033</v>
      </c>
      <c r="B3369" t="s">
        <v>3389</v>
      </c>
      <c r="C3369" t="s">
        <v>187</v>
      </c>
      <c r="D3369" s="66">
        <v>2341.38</v>
      </c>
    </row>
    <row r="3370" spans="1:4" x14ac:dyDescent="0.25">
      <c r="A3370">
        <v>41040</v>
      </c>
      <c r="B3370" t="s">
        <v>3390</v>
      </c>
      <c r="C3370" t="s">
        <v>187</v>
      </c>
      <c r="D3370" s="66">
        <v>2698.13</v>
      </c>
    </row>
    <row r="3371" spans="1:4" x14ac:dyDescent="0.25">
      <c r="A3371">
        <v>44500</v>
      </c>
      <c r="B3371" t="s">
        <v>3391</v>
      </c>
      <c r="C3371" t="s">
        <v>185</v>
      </c>
      <c r="D3371" s="184">
        <v>15.26</v>
      </c>
    </row>
    <row r="3372" spans="1:4" x14ac:dyDescent="0.25">
      <c r="A3372">
        <v>4238</v>
      </c>
      <c r="B3372" t="s">
        <v>3392</v>
      </c>
      <c r="C3372" t="s">
        <v>185</v>
      </c>
      <c r="D3372" s="184">
        <v>12.13</v>
      </c>
    </row>
    <row r="3373" spans="1:4" x14ac:dyDescent="0.25">
      <c r="A3373">
        <v>41012</v>
      </c>
      <c r="B3373" t="s">
        <v>3393</v>
      </c>
      <c r="C3373" t="s">
        <v>187</v>
      </c>
      <c r="D3373" s="66">
        <v>2145.83</v>
      </c>
    </row>
    <row r="3374" spans="1:4" x14ac:dyDescent="0.25">
      <c r="A3374">
        <v>4237</v>
      </c>
      <c r="B3374" t="s">
        <v>3394</v>
      </c>
      <c r="C3374" t="s">
        <v>185</v>
      </c>
      <c r="D3374" s="184">
        <v>12.22</v>
      </c>
    </row>
    <row r="3375" spans="1:4" x14ac:dyDescent="0.25">
      <c r="A3375">
        <v>41002</v>
      </c>
      <c r="B3375" t="s">
        <v>3395</v>
      </c>
      <c r="C3375" t="s">
        <v>187</v>
      </c>
      <c r="D3375" s="66">
        <v>2162.71</v>
      </c>
    </row>
    <row r="3376" spans="1:4" x14ac:dyDescent="0.25">
      <c r="A3376">
        <v>4233</v>
      </c>
      <c r="B3376" t="s">
        <v>3396</v>
      </c>
      <c r="C3376" t="s">
        <v>185</v>
      </c>
      <c r="D3376" s="184">
        <v>13.1</v>
      </c>
    </row>
    <row r="3377" spans="1:4" x14ac:dyDescent="0.25">
      <c r="A3377">
        <v>41001</v>
      </c>
      <c r="B3377" t="s">
        <v>3397</v>
      </c>
      <c r="C3377" t="s">
        <v>187</v>
      </c>
      <c r="D3377" s="66">
        <v>2317.06</v>
      </c>
    </row>
    <row r="3378" spans="1:4" x14ac:dyDescent="0.25">
      <c r="A3378">
        <v>2</v>
      </c>
      <c r="B3378" t="s">
        <v>3398</v>
      </c>
      <c r="C3378" t="s">
        <v>183</v>
      </c>
      <c r="D3378" s="184">
        <v>16.760000000000002</v>
      </c>
    </row>
    <row r="3379" spans="1:4" x14ac:dyDescent="0.25">
      <c r="A3379">
        <v>36517</v>
      </c>
      <c r="B3379" t="s">
        <v>3399</v>
      </c>
      <c r="C3379" t="s">
        <v>10</v>
      </c>
      <c r="D3379" s="66">
        <v>515040</v>
      </c>
    </row>
    <row r="3380" spans="1:4" x14ac:dyDescent="0.25">
      <c r="A3380">
        <v>4262</v>
      </c>
      <c r="B3380" t="s">
        <v>3400</v>
      </c>
      <c r="C3380" t="s">
        <v>10</v>
      </c>
      <c r="D3380" s="66">
        <v>580000</v>
      </c>
    </row>
    <row r="3381" spans="1:4" x14ac:dyDescent="0.25">
      <c r="A3381">
        <v>4263</v>
      </c>
      <c r="B3381" t="s">
        <v>3401</v>
      </c>
      <c r="C3381" t="s">
        <v>10</v>
      </c>
      <c r="D3381" s="66">
        <v>804266.62</v>
      </c>
    </row>
    <row r="3382" spans="1:4" x14ac:dyDescent="0.25">
      <c r="A3382">
        <v>36518</v>
      </c>
      <c r="B3382" t="s">
        <v>3402</v>
      </c>
      <c r="C3382" t="s">
        <v>10</v>
      </c>
      <c r="D3382" s="66">
        <v>915626.62</v>
      </c>
    </row>
    <row r="3383" spans="1:4" x14ac:dyDescent="0.25">
      <c r="A3383">
        <v>14221</v>
      </c>
      <c r="B3383" t="s">
        <v>3403</v>
      </c>
      <c r="C3383" t="s">
        <v>10</v>
      </c>
      <c r="D3383" s="66">
        <v>534373.31000000006</v>
      </c>
    </row>
    <row r="3384" spans="1:4" x14ac:dyDescent="0.25">
      <c r="A3384">
        <v>38402</v>
      </c>
      <c r="B3384" t="s">
        <v>3404</v>
      </c>
      <c r="C3384" t="s">
        <v>10</v>
      </c>
      <c r="D3384" s="184">
        <v>17.420000000000002</v>
      </c>
    </row>
    <row r="3385" spans="1:4" x14ac:dyDescent="0.25">
      <c r="A3385">
        <v>3412</v>
      </c>
      <c r="B3385" t="s">
        <v>3405</v>
      </c>
      <c r="C3385" t="s">
        <v>15</v>
      </c>
      <c r="D3385" s="184">
        <v>17.27</v>
      </c>
    </row>
    <row r="3386" spans="1:4" x14ac:dyDescent="0.25">
      <c r="A3386">
        <v>3413</v>
      </c>
      <c r="B3386" t="s">
        <v>3406</v>
      </c>
      <c r="C3386" t="s">
        <v>15</v>
      </c>
      <c r="D3386" s="184">
        <v>38.869999999999997</v>
      </c>
    </row>
    <row r="3387" spans="1:4" x14ac:dyDescent="0.25">
      <c r="A3387">
        <v>39744</v>
      </c>
      <c r="B3387" t="s">
        <v>3407</v>
      </c>
      <c r="C3387" t="s">
        <v>15</v>
      </c>
      <c r="D3387" s="184">
        <v>30.18</v>
      </c>
    </row>
    <row r="3388" spans="1:4" x14ac:dyDescent="0.25">
      <c r="A3388">
        <v>39745</v>
      </c>
      <c r="B3388" t="s">
        <v>3408</v>
      </c>
      <c r="C3388" t="s">
        <v>15</v>
      </c>
      <c r="D3388" s="184">
        <v>63.7</v>
      </c>
    </row>
    <row r="3389" spans="1:4" x14ac:dyDescent="0.25">
      <c r="A3389">
        <v>39637</v>
      </c>
      <c r="B3389" t="s">
        <v>3409</v>
      </c>
      <c r="C3389" t="s">
        <v>15</v>
      </c>
      <c r="D3389" s="184">
        <v>104.28</v>
      </c>
    </row>
    <row r="3390" spans="1:4" x14ac:dyDescent="0.25">
      <c r="A3390">
        <v>39638</v>
      </c>
      <c r="B3390" t="s">
        <v>3410</v>
      </c>
      <c r="C3390" t="s">
        <v>15</v>
      </c>
      <c r="D3390" s="184">
        <v>118</v>
      </c>
    </row>
    <row r="3391" spans="1:4" x14ac:dyDescent="0.25">
      <c r="A3391">
        <v>39639</v>
      </c>
      <c r="B3391" t="s">
        <v>3411</v>
      </c>
      <c r="C3391" t="s">
        <v>15</v>
      </c>
      <c r="D3391" s="184">
        <v>178.04</v>
      </c>
    </row>
    <row r="3392" spans="1:4" x14ac:dyDescent="0.25">
      <c r="A3392">
        <v>39517</v>
      </c>
      <c r="B3392" t="s">
        <v>3412</v>
      </c>
      <c r="C3392" t="s">
        <v>15</v>
      </c>
      <c r="D3392" s="184">
        <v>250.46</v>
      </c>
    </row>
    <row r="3393" spans="1:4" x14ac:dyDescent="0.25">
      <c r="A3393">
        <v>39518</v>
      </c>
      <c r="B3393" t="s">
        <v>3413</v>
      </c>
      <c r="C3393" t="s">
        <v>15</v>
      </c>
      <c r="D3393" s="184">
        <v>296.93</v>
      </c>
    </row>
    <row r="3394" spans="1:4" x14ac:dyDescent="0.25">
      <c r="A3394">
        <v>38366</v>
      </c>
      <c r="B3394" t="s">
        <v>3414</v>
      </c>
      <c r="C3394" t="s">
        <v>15</v>
      </c>
      <c r="D3394" s="184">
        <v>5.28</v>
      </c>
    </row>
    <row r="3395" spans="1:4" x14ac:dyDescent="0.25">
      <c r="A3395">
        <v>11703</v>
      </c>
      <c r="B3395" t="s">
        <v>3415</v>
      </c>
      <c r="C3395" t="s">
        <v>10</v>
      </c>
      <c r="D3395" s="184">
        <v>31.89</v>
      </c>
    </row>
    <row r="3396" spans="1:4" x14ac:dyDescent="0.25">
      <c r="A3396">
        <v>37400</v>
      </c>
      <c r="B3396" t="s">
        <v>3416</v>
      </c>
      <c r="C3396" t="s">
        <v>10</v>
      </c>
      <c r="D3396" s="184">
        <v>79.02</v>
      </c>
    </row>
    <row r="3397" spans="1:4" x14ac:dyDescent="0.25">
      <c r="A3397">
        <v>25400</v>
      </c>
      <c r="B3397" t="s">
        <v>3417</v>
      </c>
      <c r="C3397" t="s">
        <v>10</v>
      </c>
      <c r="D3397" s="66">
        <v>3994.77</v>
      </c>
    </row>
    <row r="3398" spans="1:4" x14ac:dyDescent="0.25">
      <c r="A3398">
        <v>4276</v>
      </c>
      <c r="B3398" t="s">
        <v>3418</v>
      </c>
      <c r="C3398" t="s">
        <v>10</v>
      </c>
      <c r="D3398" s="184">
        <v>202.54</v>
      </c>
    </row>
    <row r="3399" spans="1:4" x14ac:dyDescent="0.25">
      <c r="A3399">
        <v>4273</v>
      </c>
      <c r="B3399" t="s">
        <v>3419</v>
      </c>
      <c r="C3399" t="s">
        <v>10</v>
      </c>
      <c r="D3399" s="184">
        <v>367.73</v>
      </c>
    </row>
    <row r="3400" spans="1:4" x14ac:dyDescent="0.25">
      <c r="A3400">
        <v>4274</v>
      </c>
      <c r="B3400" t="s">
        <v>3420</v>
      </c>
      <c r="C3400" t="s">
        <v>10</v>
      </c>
      <c r="D3400" s="184">
        <v>134.53</v>
      </c>
    </row>
    <row r="3401" spans="1:4" x14ac:dyDescent="0.25">
      <c r="A3401">
        <v>39438</v>
      </c>
      <c r="B3401" t="s">
        <v>3421</v>
      </c>
      <c r="C3401" t="s">
        <v>10</v>
      </c>
      <c r="D3401" s="184">
        <v>0.28999999999999998</v>
      </c>
    </row>
    <row r="3402" spans="1:4" x14ac:dyDescent="0.25">
      <c r="A3402">
        <v>11963</v>
      </c>
      <c r="B3402" t="s">
        <v>3422</v>
      </c>
      <c r="C3402" t="s">
        <v>10</v>
      </c>
      <c r="D3402" s="184">
        <v>10.8</v>
      </c>
    </row>
    <row r="3403" spans="1:4" x14ac:dyDescent="0.25">
      <c r="A3403">
        <v>11964</v>
      </c>
      <c r="B3403" t="s">
        <v>3423</v>
      </c>
      <c r="C3403" t="s">
        <v>10</v>
      </c>
      <c r="D3403" s="184">
        <v>2.72</v>
      </c>
    </row>
    <row r="3404" spans="1:4" x14ac:dyDescent="0.25">
      <c r="A3404">
        <v>4379</v>
      </c>
      <c r="B3404" t="s">
        <v>3424</v>
      </c>
      <c r="C3404" t="s">
        <v>10</v>
      </c>
      <c r="D3404" s="184">
        <v>0.05</v>
      </c>
    </row>
    <row r="3405" spans="1:4" x14ac:dyDescent="0.25">
      <c r="A3405">
        <v>4377</v>
      </c>
      <c r="B3405" t="s">
        <v>3425</v>
      </c>
      <c r="C3405" t="s">
        <v>10</v>
      </c>
      <c r="D3405" s="184">
        <v>0.21</v>
      </c>
    </row>
    <row r="3406" spans="1:4" x14ac:dyDescent="0.25">
      <c r="A3406">
        <v>4356</v>
      </c>
      <c r="B3406" t="s">
        <v>3426</v>
      </c>
      <c r="C3406" t="s">
        <v>10</v>
      </c>
      <c r="D3406" s="184">
        <v>0.3</v>
      </c>
    </row>
    <row r="3407" spans="1:4" x14ac:dyDescent="0.25">
      <c r="A3407">
        <v>13246</v>
      </c>
      <c r="B3407" t="s">
        <v>3427</v>
      </c>
      <c r="C3407" t="s">
        <v>10</v>
      </c>
      <c r="D3407" s="184">
        <v>0.51</v>
      </c>
    </row>
    <row r="3408" spans="1:4" x14ac:dyDescent="0.25">
      <c r="A3408">
        <v>4346</v>
      </c>
      <c r="B3408" t="s">
        <v>3428</v>
      </c>
      <c r="C3408" t="s">
        <v>10</v>
      </c>
      <c r="D3408" s="184">
        <v>11.57</v>
      </c>
    </row>
    <row r="3409" spans="1:4" x14ac:dyDescent="0.25">
      <c r="A3409">
        <v>11955</v>
      </c>
      <c r="B3409" t="s">
        <v>3429</v>
      </c>
      <c r="C3409" t="s">
        <v>10</v>
      </c>
      <c r="D3409" s="184">
        <v>5.0599999999999996</v>
      </c>
    </row>
    <row r="3410" spans="1:4" x14ac:dyDescent="0.25">
      <c r="A3410">
        <v>11960</v>
      </c>
      <c r="B3410" t="s">
        <v>3430</v>
      </c>
      <c r="C3410" t="s">
        <v>10</v>
      </c>
      <c r="D3410" s="184">
        <v>0.17</v>
      </c>
    </row>
    <row r="3411" spans="1:4" x14ac:dyDescent="0.25">
      <c r="A3411">
        <v>4333</v>
      </c>
      <c r="B3411" t="s">
        <v>3431</v>
      </c>
      <c r="C3411" t="s">
        <v>10</v>
      </c>
      <c r="D3411" s="184">
        <v>0.3</v>
      </c>
    </row>
    <row r="3412" spans="1:4" x14ac:dyDescent="0.25">
      <c r="A3412">
        <v>4358</v>
      </c>
      <c r="B3412" t="s">
        <v>3432</v>
      </c>
      <c r="C3412" t="s">
        <v>10</v>
      </c>
      <c r="D3412" s="184">
        <v>2.31</v>
      </c>
    </row>
    <row r="3413" spans="1:4" x14ac:dyDescent="0.25">
      <c r="A3413">
        <v>39435</v>
      </c>
      <c r="B3413" t="s">
        <v>3433</v>
      </c>
      <c r="C3413" t="s">
        <v>10</v>
      </c>
      <c r="D3413" s="184">
        <v>0.12</v>
      </c>
    </row>
    <row r="3414" spans="1:4" x14ac:dyDescent="0.25">
      <c r="A3414">
        <v>39436</v>
      </c>
      <c r="B3414" t="s">
        <v>3434</v>
      </c>
      <c r="C3414" t="s">
        <v>10</v>
      </c>
      <c r="D3414" s="184">
        <v>0.2</v>
      </c>
    </row>
    <row r="3415" spans="1:4" x14ac:dyDescent="0.25">
      <c r="A3415">
        <v>39437</v>
      </c>
      <c r="B3415" t="s">
        <v>3435</v>
      </c>
      <c r="C3415" t="s">
        <v>10</v>
      </c>
      <c r="D3415" s="184">
        <v>0.26</v>
      </c>
    </row>
    <row r="3416" spans="1:4" x14ac:dyDescent="0.25">
      <c r="A3416">
        <v>39439</v>
      </c>
      <c r="B3416" t="s">
        <v>3436</v>
      </c>
      <c r="C3416" t="s">
        <v>10</v>
      </c>
      <c r="D3416" s="184">
        <v>0.18</v>
      </c>
    </row>
    <row r="3417" spans="1:4" x14ac:dyDescent="0.25">
      <c r="A3417">
        <v>39440</v>
      </c>
      <c r="B3417" t="s">
        <v>3437</v>
      </c>
      <c r="C3417" t="s">
        <v>10</v>
      </c>
      <c r="D3417" s="184">
        <v>0.23</v>
      </c>
    </row>
    <row r="3418" spans="1:4" x14ac:dyDescent="0.25">
      <c r="A3418">
        <v>39441</v>
      </c>
      <c r="B3418" t="s">
        <v>3438</v>
      </c>
      <c r="C3418" t="s">
        <v>10</v>
      </c>
      <c r="D3418" s="184">
        <v>0.28999999999999998</v>
      </c>
    </row>
    <row r="3419" spans="1:4" x14ac:dyDescent="0.25">
      <c r="A3419">
        <v>39442</v>
      </c>
      <c r="B3419" t="s">
        <v>3439</v>
      </c>
      <c r="C3419" t="s">
        <v>10</v>
      </c>
      <c r="D3419" s="184">
        <v>0.21</v>
      </c>
    </row>
    <row r="3420" spans="1:4" x14ac:dyDescent="0.25">
      <c r="A3420">
        <v>39443</v>
      </c>
      <c r="B3420" t="s">
        <v>3440</v>
      </c>
      <c r="C3420" t="s">
        <v>10</v>
      </c>
      <c r="D3420" s="184">
        <v>0.27</v>
      </c>
    </row>
    <row r="3421" spans="1:4" x14ac:dyDescent="0.25">
      <c r="A3421">
        <v>4329</v>
      </c>
      <c r="B3421" t="s">
        <v>3441</v>
      </c>
      <c r="C3421" t="s">
        <v>10</v>
      </c>
      <c r="D3421" s="184">
        <v>2.4700000000000002</v>
      </c>
    </row>
    <row r="3422" spans="1:4" x14ac:dyDescent="0.25">
      <c r="A3422">
        <v>4383</v>
      </c>
      <c r="B3422" t="s">
        <v>3442</v>
      </c>
      <c r="C3422" t="s">
        <v>10</v>
      </c>
      <c r="D3422" s="184">
        <v>22.33</v>
      </c>
    </row>
    <row r="3423" spans="1:4" x14ac:dyDescent="0.25">
      <c r="A3423">
        <v>4344</v>
      </c>
      <c r="B3423" t="s">
        <v>3443</v>
      </c>
      <c r="C3423" t="s">
        <v>10</v>
      </c>
      <c r="D3423" s="184">
        <v>23.41</v>
      </c>
    </row>
    <row r="3424" spans="1:4" x14ac:dyDescent="0.25">
      <c r="A3424">
        <v>436</v>
      </c>
      <c r="B3424" t="s">
        <v>3444</v>
      </c>
      <c r="C3424" t="s">
        <v>10</v>
      </c>
      <c r="D3424" s="184">
        <v>6.85</v>
      </c>
    </row>
    <row r="3425" spans="1:4" x14ac:dyDescent="0.25">
      <c r="A3425">
        <v>442</v>
      </c>
      <c r="B3425" t="s">
        <v>3445</v>
      </c>
      <c r="C3425" t="s">
        <v>10</v>
      </c>
      <c r="D3425" s="184">
        <v>4.05</v>
      </c>
    </row>
    <row r="3426" spans="1:4" x14ac:dyDescent="0.25">
      <c r="A3426">
        <v>11953</v>
      </c>
      <c r="B3426" t="s">
        <v>3446</v>
      </c>
      <c r="C3426" t="s">
        <v>10</v>
      </c>
      <c r="D3426" s="184">
        <v>3.71</v>
      </c>
    </row>
    <row r="3427" spans="1:4" x14ac:dyDescent="0.25">
      <c r="A3427">
        <v>4335</v>
      </c>
      <c r="B3427" t="s">
        <v>3447</v>
      </c>
      <c r="C3427" t="s">
        <v>10</v>
      </c>
      <c r="D3427" s="184">
        <v>15.72</v>
      </c>
    </row>
    <row r="3428" spans="1:4" x14ac:dyDescent="0.25">
      <c r="A3428">
        <v>4334</v>
      </c>
      <c r="B3428" t="s">
        <v>3448</v>
      </c>
      <c r="C3428" t="s">
        <v>10</v>
      </c>
      <c r="D3428" s="184">
        <v>21.56</v>
      </c>
    </row>
    <row r="3429" spans="1:4" x14ac:dyDescent="0.25">
      <c r="A3429">
        <v>4343</v>
      </c>
      <c r="B3429" t="s">
        <v>3449</v>
      </c>
      <c r="C3429" t="s">
        <v>10</v>
      </c>
      <c r="D3429" s="184">
        <v>5.3</v>
      </c>
    </row>
    <row r="3430" spans="1:4" x14ac:dyDescent="0.25">
      <c r="A3430">
        <v>430</v>
      </c>
      <c r="B3430" t="s">
        <v>3450</v>
      </c>
      <c r="C3430" t="s">
        <v>10</v>
      </c>
      <c r="D3430" s="184">
        <v>6.13</v>
      </c>
    </row>
    <row r="3431" spans="1:4" x14ac:dyDescent="0.25">
      <c r="A3431">
        <v>441</v>
      </c>
      <c r="B3431" t="s">
        <v>3451</v>
      </c>
      <c r="C3431" t="s">
        <v>10</v>
      </c>
      <c r="D3431" s="184">
        <v>6.74</v>
      </c>
    </row>
    <row r="3432" spans="1:4" x14ac:dyDescent="0.25">
      <c r="A3432">
        <v>431</v>
      </c>
      <c r="B3432" t="s">
        <v>3452</v>
      </c>
      <c r="C3432" t="s">
        <v>10</v>
      </c>
      <c r="D3432" s="184">
        <v>8.14</v>
      </c>
    </row>
    <row r="3433" spans="1:4" x14ac:dyDescent="0.25">
      <c r="A3433">
        <v>432</v>
      </c>
      <c r="B3433" t="s">
        <v>3453</v>
      </c>
      <c r="C3433" t="s">
        <v>10</v>
      </c>
      <c r="D3433" s="184">
        <v>8.99</v>
      </c>
    </row>
    <row r="3434" spans="1:4" x14ac:dyDescent="0.25">
      <c r="A3434">
        <v>429</v>
      </c>
      <c r="B3434" t="s">
        <v>3454</v>
      </c>
      <c r="C3434" t="s">
        <v>10</v>
      </c>
      <c r="D3434" s="184">
        <v>12.11</v>
      </c>
    </row>
    <row r="3435" spans="1:4" x14ac:dyDescent="0.25">
      <c r="A3435">
        <v>439</v>
      </c>
      <c r="B3435" t="s">
        <v>3455</v>
      </c>
      <c r="C3435" t="s">
        <v>10</v>
      </c>
      <c r="D3435" s="184">
        <v>10.32</v>
      </c>
    </row>
    <row r="3436" spans="1:4" x14ac:dyDescent="0.25">
      <c r="A3436">
        <v>433</v>
      </c>
      <c r="B3436" t="s">
        <v>3456</v>
      </c>
      <c r="C3436" t="s">
        <v>10</v>
      </c>
      <c r="D3436" s="184">
        <v>12.05</v>
      </c>
    </row>
    <row r="3437" spans="1:4" x14ac:dyDescent="0.25">
      <c r="A3437">
        <v>437</v>
      </c>
      <c r="B3437" t="s">
        <v>3457</v>
      </c>
      <c r="C3437" t="s">
        <v>10</v>
      </c>
      <c r="D3437" s="184">
        <v>16.010000000000002</v>
      </c>
    </row>
    <row r="3438" spans="1:4" x14ac:dyDescent="0.25">
      <c r="A3438">
        <v>11790</v>
      </c>
      <c r="B3438" t="s">
        <v>3458</v>
      </c>
      <c r="C3438" t="s">
        <v>10</v>
      </c>
      <c r="D3438" s="184">
        <v>18.16</v>
      </c>
    </row>
    <row r="3439" spans="1:4" x14ac:dyDescent="0.25">
      <c r="A3439">
        <v>428</v>
      </c>
      <c r="B3439" t="s">
        <v>3459</v>
      </c>
      <c r="C3439" t="s">
        <v>10</v>
      </c>
      <c r="D3439" s="184">
        <v>19.75</v>
      </c>
    </row>
    <row r="3440" spans="1:4" x14ac:dyDescent="0.25">
      <c r="A3440">
        <v>4384</v>
      </c>
      <c r="B3440" t="s">
        <v>3460</v>
      </c>
      <c r="C3440" t="s">
        <v>10</v>
      </c>
      <c r="D3440" s="184">
        <v>25.66</v>
      </c>
    </row>
    <row r="3441" spans="1:4" x14ac:dyDescent="0.25">
      <c r="A3441">
        <v>4351</v>
      </c>
      <c r="B3441" t="s">
        <v>3461</v>
      </c>
      <c r="C3441" t="s">
        <v>10</v>
      </c>
      <c r="D3441" s="184">
        <v>19.02</v>
      </c>
    </row>
    <row r="3442" spans="1:4" x14ac:dyDescent="0.25">
      <c r="A3442">
        <v>11054</v>
      </c>
      <c r="B3442" t="s">
        <v>3462</v>
      </c>
      <c r="C3442" t="s">
        <v>10</v>
      </c>
      <c r="D3442" s="184">
        <v>0.04</v>
      </c>
    </row>
    <row r="3443" spans="1:4" x14ac:dyDescent="0.25">
      <c r="A3443">
        <v>11055</v>
      </c>
      <c r="B3443" t="s">
        <v>3463</v>
      </c>
      <c r="C3443" t="s">
        <v>10</v>
      </c>
      <c r="D3443" s="184">
        <v>7.0000000000000007E-2</v>
      </c>
    </row>
    <row r="3444" spans="1:4" x14ac:dyDescent="0.25">
      <c r="A3444">
        <v>11056</v>
      </c>
      <c r="B3444" t="s">
        <v>3464</v>
      </c>
      <c r="C3444" t="s">
        <v>10</v>
      </c>
      <c r="D3444" s="184">
        <v>0.08</v>
      </c>
    </row>
    <row r="3445" spans="1:4" x14ac:dyDescent="0.25">
      <c r="A3445">
        <v>11057</v>
      </c>
      <c r="B3445" t="s">
        <v>3465</v>
      </c>
      <c r="C3445" t="s">
        <v>10</v>
      </c>
      <c r="D3445" s="184">
        <v>0.17</v>
      </c>
    </row>
    <row r="3446" spans="1:4" x14ac:dyDescent="0.25">
      <c r="A3446">
        <v>11059</v>
      </c>
      <c r="B3446" t="s">
        <v>3466</v>
      </c>
      <c r="C3446" t="s">
        <v>10</v>
      </c>
      <c r="D3446" s="184">
        <v>0.32</v>
      </c>
    </row>
    <row r="3447" spans="1:4" x14ac:dyDescent="0.25">
      <c r="A3447">
        <v>11058</v>
      </c>
      <c r="B3447" t="s">
        <v>3467</v>
      </c>
      <c r="C3447" t="s">
        <v>10</v>
      </c>
      <c r="D3447" s="184">
        <v>0.42</v>
      </c>
    </row>
    <row r="3448" spans="1:4" x14ac:dyDescent="0.25">
      <c r="A3448">
        <v>4380</v>
      </c>
      <c r="B3448" t="s">
        <v>3468</v>
      </c>
      <c r="C3448" t="s">
        <v>10</v>
      </c>
      <c r="D3448" s="184">
        <v>1.42</v>
      </c>
    </row>
    <row r="3449" spans="1:4" x14ac:dyDescent="0.25">
      <c r="A3449">
        <v>4299</v>
      </c>
      <c r="B3449" t="s">
        <v>3469</v>
      </c>
      <c r="C3449" t="s">
        <v>10</v>
      </c>
      <c r="D3449" s="184">
        <v>1.34</v>
      </c>
    </row>
    <row r="3450" spans="1:4" x14ac:dyDescent="0.25">
      <c r="A3450">
        <v>4304</v>
      </c>
      <c r="B3450" t="s">
        <v>3470</v>
      </c>
      <c r="C3450" t="s">
        <v>10</v>
      </c>
      <c r="D3450" s="184">
        <v>1.82</v>
      </c>
    </row>
    <row r="3451" spans="1:4" x14ac:dyDescent="0.25">
      <c r="A3451">
        <v>4305</v>
      </c>
      <c r="B3451" t="s">
        <v>3471</v>
      </c>
      <c r="C3451" t="s">
        <v>10</v>
      </c>
      <c r="D3451" s="184">
        <v>2.12</v>
      </c>
    </row>
    <row r="3452" spans="1:4" x14ac:dyDescent="0.25">
      <c r="A3452">
        <v>4306</v>
      </c>
      <c r="B3452" t="s">
        <v>3472</v>
      </c>
      <c r="C3452" t="s">
        <v>10</v>
      </c>
      <c r="D3452" s="184">
        <v>2.46</v>
      </c>
    </row>
    <row r="3453" spans="1:4" x14ac:dyDescent="0.25">
      <c r="A3453">
        <v>4308</v>
      </c>
      <c r="B3453" t="s">
        <v>3473</v>
      </c>
      <c r="C3453" t="s">
        <v>10</v>
      </c>
      <c r="D3453" s="184">
        <v>5.0999999999999996</v>
      </c>
    </row>
    <row r="3454" spans="1:4" x14ac:dyDescent="0.25">
      <c r="A3454">
        <v>4302</v>
      </c>
      <c r="B3454" t="s">
        <v>3474</v>
      </c>
      <c r="C3454" t="s">
        <v>10</v>
      </c>
      <c r="D3454" s="184">
        <v>3.82</v>
      </c>
    </row>
    <row r="3455" spans="1:4" x14ac:dyDescent="0.25">
      <c r="A3455">
        <v>4300</v>
      </c>
      <c r="B3455" t="s">
        <v>3475</v>
      </c>
      <c r="C3455" t="s">
        <v>10</v>
      </c>
      <c r="D3455" s="184">
        <v>0.91</v>
      </c>
    </row>
    <row r="3456" spans="1:4" x14ac:dyDescent="0.25">
      <c r="A3456">
        <v>4301</v>
      </c>
      <c r="B3456" t="s">
        <v>3476</v>
      </c>
      <c r="C3456" t="s">
        <v>10</v>
      </c>
      <c r="D3456" s="184">
        <v>1.1100000000000001</v>
      </c>
    </row>
    <row r="3457" spans="1:4" x14ac:dyDescent="0.25">
      <c r="A3457">
        <v>4320</v>
      </c>
      <c r="B3457" t="s">
        <v>3477</v>
      </c>
      <c r="C3457" t="s">
        <v>10</v>
      </c>
      <c r="D3457" s="184">
        <v>3.38</v>
      </c>
    </row>
    <row r="3458" spans="1:4" x14ac:dyDescent="0.25">
      <c r="A3458">
        <v>4318</v>
      </c>
      <c r="B3458" t="s">
        <v>3478</v>
      </c>
      <c r="C3458" t="s">
        <v>10</v>
      </c>
      <c r="D3458" s="184">
        <v>1.64</v>
      </c>
    </row>
    <row r="3459" spans="1:4" x14ac:dyDescent="0.25">
      <c r="A3459">
        <v>40547</v>
      </c>
      <c r="B3459" t="s">
        <v>3479</v>
      </c>
      <c r="C3459" t="s">
        <v>2214</v>
      </c>
      <c r="D3459" s="184">
        <v>31.18</v>
      </c>
    </row>
    <row r="3460" spans="1:4" x14ac:dyDescent="0.25">
      <c r="A3460">
        <v>11962</v>
      </c>
      <c r="B3460" t="s">
        <v>3480</v>
      </c>
      <c r="C3460" t="s">
        <v>10</v>
      </c>
      <c r="D3460" s="184">
        <v>0.25</v>
      </c>
    </row>
    <row r="3461" spans="1:4" x14ac:dyDescent="0.25">
      <c r="A3461">
        <v>4332</v>
      </c>
      <c r="B3461" t="s">
        <v>3481</v>
      </c>
      <c r="C3461" t="s">
        <v>10</v>
      </c>
      <c r="D3461" s="184">
        <v>1.24</v>
      </c>
    </row>
    <row r="3462" spans="1:4" x14ac:dyDescent="0.25">
      <c r="A3462">
        <v>4331</v>
      </c>
      <c r="B3462" t="s">
        <v>3482</v>
      </c>
      <c r="C3462" t="s">
        <v>10</v>
      </c>
      <c r="D3462" s="184">
        <v>4.68</v>
      </c>
    </row>
    <row r="3463" spans="1:4" x14ac:dyDescent="0.25">
      <c r="A3463">
        <v>4336</v>
      </c>
      <c r="B3463" t="s">
        <v>3483</v>
      </c>
      <c r="C3463" t="s">
        <v>10</v>
      </c>
      <c r="D3463" s="184">
        <v>5.99</v>
      </c>
    </row>
    <row r="3464" spans="1:4" x14ac:dyDescent="0.25">
      <c r="A3464">
        <v>13294</v>
      </c>
      <c r="B3464" t="s">
        <v>3484</v>
      </c>
      <c r="C3464" t="s">
        <v>10</v>
      </c>
      <c r="D3464" s="184">
        <v>1.71</v>
      </c>
    </row>
    <row r="3465" spans="1:4" x14ac:dyDescent="0.25">
      <c r="A3465">
        <v>11948</v>
      </c>
      <c r="B3465" t="s">
        <v>3485</v>
      </c>
      <c r="C3465" t="s">
        <v>10</v>
      </c>
      <c r="D3465" s="184">
        <v>0.77</v>
      </c>
    </row>
    <row r="3466" spans="1:4" x14ac:dyDescent="0.25">
      <c r="A3466">
        <v>4382</v>
      </c>
      <c r="B3466" t="s">
        <v>3486</v>
      </c>
      <c r="C3466" t="s">
        <v>10</v>
      </c>
      <c r="D3466" s="184">
        <v>1.28</v>
      </c>
    </row>
    <row r="3467" spans="1:4" x14ac:dyDescent="0.25">
      <c r="A3467">
        <v>4354</v>
      </c>
      <c r="B3467" t="s">
        <v>3487</v>
      </c>
      <c r="C3467" t="s">
        <v>10</v>
      </c>
      <c r="D3467" s="184">
        <v>53.69</v>
      </c>
    </row>
    <row r="3468" spans="1:4" x14ac:dyDescent="0.25">
      <c r="A3468">
        <v>40839</v>
      </c>
      <c r="B3468" t="s">
        <v>3488</v>
      </c>
      <c r="C3468" t="s">
        <v>2214</v>
      </c>
      <c r="D3468" s="184">
        <v>129.19999999999999</v>
      </c>
    </row>
    <row r="3469" spans="1:4" x14ac:dyDescent="0.25">
      <c r="A3469">
        <v>40552</v>
      </c>
      <c r="B3469" t="s">
        <v>3489</v>
      </c>
      <c r="C3469" t="s">
        <v>2214</v>
      </c>
      <c r="D3469" s="184">
        <v>53.46</v>
      </c>
    </row>
    <row r="3470" spans="1:4" x14ac:dyDescent="0.25">
      <c r="A3470">
        <v>40549</v>
      </c>
      <c r="B3470" t="s">
        <v>3490</v>
      </c>
      <c r="C3470" t="s">
        <v>2214</v>
      </c>
      <c r="D3470" s="184">
        <v>211.62</v>
      </c>
    </row>
    <row r="3471" spans="1:4" x14ac:dyDescent="0.25">
      <c r="A3471">
        <v>4385</v>
      </c>
      <c r="B3471" t="s">
        <v>3491</v>
      </c>
      <c r="C3471" t="s">
        <v>522</v>
      </c>
      <c r="D3471" s="66">
        <v>4136.43</v>
      </c>
    </row>
    <row r="3472" spans="1:4" x14ac:dyDescent="0.25">
      <c r="A3472">
        <v>20078</v>
      </c>
      <c r="B3472" t="s">
        <v>3492</v>
      </c>
      <c r="C3472" t="s">
        <v>10</v>
      </c>
      <c r="D3472" s="184">
        <v>31.75</v>
      </c>
    </row>
    <row r="3473" spans="1:4" x14ac:dyDescent="0.25">
      <c r="A3473">
        <v>39897</v>
      </c>
      <c r="B3473" t="s">
        <v>3493</v>
      </c>
      <c r="C3473" t="s">
        <v>10</v>
      </c>
      <c r="D3473" s="184">
        <v>61.22</v>
      </c>
    </row>
    <row r="3474" spans="1:4" x14ac:dyDescent="0.25">
      <c r="A3474">
        <v>118</v>
      </c>
      <c r="B3474" t="s">
        <v>3494</v>
      </c>
      <c r="C3474" t="s">
        <v>10</v>
      </c>
      <c r="D3474" s="184">
        <v>67.14</v>
      </c>
    </row>
    <row r="3475" spans="1:4" x14ac:dyDescent="0.25">
      <c r="A3475">
        <v>4396</v>
      </c>
      <c r="B3475" t="s">
        <v>3495</v>
      </c>
      <c r="C3475" t="s">
        <v>15</v>
      </c>
      <c r="D3475" s="184">
        <v>193.24</v>
      </c>
    </row>
    <row r="3476" spans="1:4" x14ac:dyDescent="0.25">
      <c r="A3476">
        <v>36881</v>
      </c>
      <c r="B3476" t="s">
        <v>3496</v>
      </c>
      <c r="C3476" t="s">
        <v>15</v>
      </c>
      <c r="D3476" s="184">
        <v>124.45</v>
      </c>
    </row>
    <row r="3477" spans="1:4" x14ac:dyDescent="0.25">
      <c r="A3477">
        <v>4397</v>
      </c>
      <c r="B3477" t="s">
        <v>3497</v>
      </c>
      <c r="C3477" t="s">
        <v>15</v>
      </c>
      <c r="D3477" s="184">
        <v>210.2</v>
      </c>
    </row>
    <row r="3478" spans="1:4" x14ac:dyDescent="0.25">
      <c r="A3478">
        <v>36882</v>
      </c>
      <c r="B3478" t="s">
        <v>3498</v>
      </c>
      <c r="C3478" t="s">
        <v>15</v>
      </c>
      <c r="D3478" s="184">
        <v>148.81</v>
      </c>
    </row>
    <row r="3479" spans="1:4" x14ac:dyDescent="0.25">
      <c r="A3479">
        <v>4751</v>
      </c>
      <c r="B3479" t="s">
        <v>3499</v>
      </c>
      <c r="C3479" t="s">
        <v>185</v>
      </c>
      <c r="D3479" s="184">
        <v>15.93</v>
      </c>
    </row>
    <row r="3480" spans="1:4" x14ac:dyDescent="0.25">
      <c r="A3480">
        <v>41066</v>
      </c>
      <c r="B3480" t="s">
        <v>3500</v>
      </c>
      <c r="C3480" t="s">
        <v>187</v>
      </c>
      <c r="D3480" s="66">
        <v>2814.94</v>
      </c>
    </row>
    <row r="3481" spans="1:4" x14ac:dyDescent="0.25">
      <c r="A3481">
        <v>39604</v>
      </c>
      <c r="B3481" t="s">
        <v>3501</v>
      </c>
      <c r="C3481" t="s">
        <v>10</v>
      </c>
      <c r="D3481" s="184">
        <v>14.16</v>
      </c>
    </row>
    <row r="3482" spans="1:4" x14ac:dyDescent="0.25">
      <c r="A3482">
        <v>39605</v>
      </c>
      <c r="B3482" t="s">
        <v>3502</v>
      </c>
      <c r="C3482" t="s">
        <v>10</v>
      </c>
      <c r="D3482" s="184">
        <v>19.649999999999999</v>
      </c>
    </row>
    <row r="3483" spans="1:4" x14ac:dyDescent="0.25">
      <c r="A3483">
        <v>39606</v>
      </c>
      <c r="B3483" t="s">
        <v>3503</v>
      </c>
      <c r="C3483" t="s">
        <v>10</v>
      </c>
      <c r="D3483" s="184">
        <v>24.95</v>
      </c>
    </row>
    <row r="3484" spans="1:4" x14ac:dyDescent="0.25">
      <c r="A3484">
        <v>39607</v>
      </c>
      <c r="B3484" t="s">
        <v>3504</v>
      </c>
      <c r="C3484" t="s">
        <v>10</v>
      </c>
      <c r="D3484" s="184">
        <v>28.62</v>
      </c>
    </row>
    <row r="3485" spans="1:4" x14ac:dyDescent="0.25">
      <c r="A3485">
        <v>39594</v>
      </c>
      <c r="B3485" t="s">
        <v>3505</v>
      </c>
      <c r="C3485" t="s">
        <v>10</v>
      </c>
      <c r="D3485" s="184">
        <v>271</v>
      </c>
    </row>
    <row r="3486" spans="1:4" x14ac:dyDescent="0.25">
      <c r="A3486">
        <v>39596</v>
      </c>
      <c r="B3486" t="s">
        <v>3506</v>
      </c>
      <c r="C3486" t="s">
        <v>10</v>
      </c>
      <c r="D3486" s="184">
        <v>472.34</v>
      </c>
    </row>
    <row r="3487" spans="1:4" x14ac:dyDescent="0.25">
      <c r="A3487">
        <v>39595</v>
      </c>
      <c r="B3487" t="s">
        <v>3507</v>
      </c>
      <c r="C3487" t="s">
        <v>10</v>
      </c>
      <c r="D3487" s="184">
        <v>396.49</v>
      </c>
    </row>
    <row r="3488" spans="1:4" x14ac:dyDescent="0.25">
      <c r="A3488">
        <v>39597</v>
      </c>
      <c r="B3488" t="s">
        <v>3508</v>
      </c>
      <c r="C3488" t="s">
        <v>10</v>
      </c>
      <c r="D3488" s="184">
        <v>636.97</v>
      </c>
    </row>
    <row r="3489" spans="1:4" x14ac:dyDescent="0.25">
      <c r="A3489">
        <v>10731</v>
      </c>
      <c r="B3489" t="s">
        <v>3509</v>
      </c>
      <c r="C3489" t="s">
        <v>15</v>
      </c>
      <c r="D3489" s="184">
        <v>35.44</v>
      </c>
    </row>
    <row r="3490" spans="1:4" x14ac:dyDescent="0.25">
      <c r="A3490">
        <v>4704</v>
      </c>
      <c r="B3490" t="s">
        <v>3510</v>
      </c>
      <c r="C3490" t="s">
        <v>15</v>
      </c>
      <c r="D3490" s="184">
        <v>31.98</v>
      </c>
    </row>
    <row r="3491" spans="1:4" x14ac:dyDescent="0.25">
      <c r="A3491">
        <v>10730</v>
      </c>
      <c r="B3491" t="s">
        <v>3511</v>
      </c>
      <c r="C3491" t="s">
        <v>15</v>
      </c>
      <c r="D3491" s="184">
        <v>34.26</v>
      </c>
    </row>
    <row r="3492" spans="1:4" x14ac:dyDescent="0.25">
      <c r="A3492">
        <v>4729</v>
      </c>
      <c r="B3492" t="s">
        <v>3512</v>
      </c>
      <c r="C3492" t="s">
        <v>183</v>
      </c>
      <c r="D3492" s="184">
        <v>85.04</v>
      </c>
    </row>
    <row r="3493" spans="1:4" x14ac:dyDescent="0.25">
      <c r="A3493">
        <v>4720</v>
      </c>
      <c r="B3493" t="s">
        <v>3513</v>
      </c>
      <c r="C3493" t="s">
        <v>183</v>
      </c>
      <c r="D3493" s="184">
        <v>97.44</v>
      </c>
    </row>
    <row r="3494" spans="1:4" x14ac:dyDescent="0.25">
      <c r="A3494">
        <v>4721</v>
      </c>
      <c r="B3494" t="s">
        <v>3514</v>
      </c>
      <c r="C3494" t="s">
        <v>183</v>
      </c>
      <c r="D3494" s="184">
        <v>84.4</v>
      </c>
    </row>
    <row r="3495" spans="1:4" x14ac:dyDescent="0.25">
      <c r="A3495">
        <v>4718</v>
      </c>
      <c r="B3495" t="s">
        <v>3515</v>
      </c>
      <c r="C3495" t="s">
        <v>183</v>
      </c>
      <c r="D3495" s="184">
        <v>84.85</v>
      </c>
    </row>
    <row r="3496" spans="1:4" x14ac:dyDescent="0.25">
      <c r="A3496">
        <v>4722</v>
      </c>
      <c r="B3496" t="s">
        <v>3516</v>
      </c>
      <c r="C3496" t="s">
        <v>183</v>
      </c>
      <c r="D3496" s="184">
        <v>79.73</v>
      </c>
    </row>
    <row r="3497" spans="1:4" x14ac:dyDescent="0.25">
      <c r="A3497">
        <v>4723</v>
      </c>
      <c r="B3497" t="s">
        <v>3517</v>
      </c>
      <c r="C3497" t="s">
        <v>183</v>
      </c>
      <c r="D3497" s="184">
        <v>79.040000000000006</v>
      </c>
    </row>
    <row r="3498" spans="1:4" x14ac:dyDescent="0.25">
      <c r="A3498">
        <v>4727</v>
      </c>
      <c r="B3498" t="s">
        <v>3518</v>
      </c>
      <c r="C3498" t="s">
        <v>183</v>
      </c>
      <c r="D3498" s="184">
        <v>72.34</v>
      </c>
    </row>
    <row r="3499" spans="1:4" x14ac:dyDescent="0.25">
      <c r="A3499">
        <v>4748</v>
      </c>
      <c r="B3499" t="s">
        <v>3519</v>
      </c>
      <c r="C3499" t="s">
        <v>183</v>
      </c>
      <c r="D3499" s="184">
        <v>77.95</v>
      </c>
    </row>
    <row r="3500" spans="1:4" x14ac:dyDescent="0.25">
      <c r="A3500">
        <v>4730</v>
      </c>
      <c r="B3500" t="s">
        <v>3520</v>
      </c>
      <c r="C3500" t="s">
        <v>183</v>
      </c>
      <c r="D3500" s="184">
        <v>79.33</v>
      </c>
    </row>
    <row r="3501" spans="1:4" x14ac:dyDescent="0.25">
      <c r="A3501">
        <v>13186</v>
      </c>
      <c r="B3501" t="s">
        <v>3521</v>
      </c>
      <c r="C3501" t="s">
        <v>183</v>
      </c>
      <c r="D3501" s="184">
        <v>62.5</v>
      </c>
    </row>
    <row r="3502" spans="1:4" x14ac:dyDescent="0.25">
      <c r="A3502">
        <v>10737</v>
      </c>
      <c r="B3502" t="s">
        <v>3522</v>
      </c>
      <c r="C3502" t="s">
        <v>15</v>
      </c>
      <c r="D3502" s="184">
        <v>111.37</v>
      </c>
    </row>
    <row r="3503" spans="1:4" x14ac:dyDescent="0.25">
      <c r="A3503">
        <v>10734</v>
      </c>
      <c r="B3503" t="s">
        <v>3523</v>
      </c>
      <c r="C3503" t="s">
        <v>15</v>
      </c>
      <c r="D3503" s="184">
        <v>66.25</v>
      </c>
    </row>
    <row r="3504" spans="1:4" x14ac:dyDescent="0.25">
      <c r="A3504">
        <v>4708</v>
      </c>
      <c r="B3504" t="s">
        <v>3524</v>
      </c>
      <c r="C3504" t="s">
        <v>15</v>
      </c>
      <c r="D3504" s="184">
        <v>128.5</v>
      </c>
    </row>
    <row r="3505" spans="1:4" x14ac:dyDescent="0.25">
      <c r="A3505">
        <v>4712</v>
      </c>
      <c r="B3505" t="s">
        <v>3525</v>
      </c>
      <c r="C3505" t="s">
        <v>15</v>
      </c>
      <c r="D3505" s="184">
        <v>62.82</v>
      </c>
    </row>
    <row r="3506" spans="1:4" x14ac:dyDescent="0.25">
      <c r="A3506">
        <v>4710</v>
      </c>
      <c r="B3506" t="s">
        <v>3526</v>
      </c>
      <c r="C3506" t="s">
        <v>15</v>
      </c>
      <c r="D3506" s="184">
        <v>201.47</v>
      </c>
    </row>
    <row r="3507" spans="1:4" x14ac:dyDescent="0.25">
      <c r="A3507">
        <v>4746</v>
      </c>
      <c r="B3507" t="s">
        <v>3527</v>
      </c>
      <c r="C3507" t="s">
        <v>183</v>
      </c>
      <c r="D3507" s="184">
        <v>59.25</v>
      </c>
    </row>
    <row r="3508" spans="1:4" x14ac:dyDescent="0.25">
      <c r="A3508">
        <v>4750</v>
      </c>
      <c r="B3508" t="s">
        <v>3528</v>
      </c>
      <c r="C3508" t="s">
        <v>185</v>
      </c>
      <c r="D3508" s="184">
        <v>15.93</v>
      </c>
    </row>
    <row r="3509" spans="1:4" x14ac:dyDescent="0.25">
      <c r="A3509">
        <v>41065</v>
      </c>
      <c r="B3509" t="s">
        <v>3529</v>
      </c>
      <c r="C3509" t="s">
        <v>187</v>
      </c>
      <c r="D3509" s="66">
        <v>2814.94</v>
      </c>
    </row>
    <row r="3510" spans="1:4" x14ac:dyDescent="0.25">
      <c r="A3510">
        <v>34747</v>
      </c>
      <c r="B3510" t="s">
        <v>3530</v>
      </c>
      <c r="C3510" t="s">
        <v>20</v>
      </c>
      <c r="D3510" s="184">
        <v>90.92</v>
      </c>
    </row>
    <row r="3511" spans="1:4" x14ac:dyDescent="0.25">
      <c r="A3511">
        <v>4826</v>
      </c>
      <c r="B3511" t="s">
        <v>3531</v>
      </c>
      <c r="C3511" t="s">
        <v>20</v>
      </c>
      <c r="D3511" s="184">
        <v>97.76</v>
      </c>
    </row>
    <row r="3512" spans="1:4" x14ac:dyDescent="0.25">
      <c r="A3512">
        <v>41975</v>
      </c>
      <c r="B3512" t="s">
        <v>3532</v>
      </c>
      <c r="C3512" t="s">
        <v>15</v>
      </c>
      <c r="D3512" s="184">
        <v>76.52</v>
      </c>
    </row>
    <row r="3513" spans="1:4" x14ac:dyDescent="0.25">
      <c r="A3513">
        <v>4825</v>
      </c>
      <c r="B3513" t="s">
        <v>3533</v>
      </c>
      <c r="C3513" t="s">
        <v>20</v>
      </c>
      <c r="D3513" s="184">
        <v>135.32</v>
      </c>
    </row>
    <row r="3514" spans="1:4" x14ac:dyDescent="0.25">
      <c r="A3514">
        <v>34744</v>
      </c>
      <c r="B3514" t="s">
        <v>3534</v>
      </c>
      <c r="C3514" t="s">
        <v>15</v>
      </c>
      <c r="D3514" s="184">
        <v>20.92</v>
      </c>
    </row>
    <row r="3515" spans="1:4" x14ac:dyDescent="0.25">
      <c r="A3515">
        <v>39430</v>
      </c>
      <c r="B3515" t="s">
        <v>3535</v>
      </c>
      <c r="C3515" t="s">
        <v>10</v>
      </c>
      <c r="D3515" s="184">
        <v>2.97</v>
      </c>
    </row>
    <row r="3516" spans="1:4" x14ac:dyDescent="0.25">
      <c r="A3516">
        <v>39573</v>
      </c>
      <c r="B3516" t="s">
        <v>3536</v>
      </c>
      <c r="C3516" t="s">
        <v>10</v>
      </c>
      <c r="D3516" s="184">
        <v>2.92</v>
      </c>
    </row>
    <row r="3517" spans="1:4" x14ac:dyDescent="0.25">
      <c r="A3517">
        <v>38410</v>
      </c>
      <c r="B3517" t="s">
        <v>3537</v>
      </c>
      <c r="C3517" t="s">
        <v>10</v>
      </c>
      <c r="D3517" s="66">
        <v>15552.58</v>
      </c>
    </row>
    <row r="3518" spans="1:4" x14ac:dyDescent="0.25">
      <c r="A3518">
        <v>41596</v>
      </c>
      <c r="B3518" t="s">
        <v>3538</v>
      </c>
      <c r="C3518" t="s">
        <v>71</v>
      </c>
      <c r="D3518" s="184">
        <v>13.96</v>
      </c>
    </row>
    <row r="3519" spans="1:4" x14ac:dyDescent="0.25">
      <c r="A3519">
        <v>41598</v>
      </c>
      <c r="B3519" t="s">
        <v>3539</v>
      </c>
      <c r="C3519" t="s">
        <v>71</v>
      </c>
      <c r="D3519" s="184">
        <v>13.96</v>
      </c>
    </row>
    <row r="3520" spans="1:4" x14ac:dyDescent="0.25">
      <c r="A3520">
        <v>41594</v>
      </c>
      <c r="B3520" t="s">
        <v>3540</v>
      </c>
      <c r="C3520" t="s">
        <v>71</v>
      </c>
      <c r="D3520" s="184">
        <v>14.18</v>
      </c>
    </row>
    <row r="3521" spans="1:4" x14ac:dyDescent="0.25">
      <c r="A3521">
        <v>43663</v>
      </c>
      <c r="B3521" t="s">
        <v>3541</v>
      </c>
      <c r="C3521" t="s">
        <v>71</v>
      </c>
      <c r="D3521" s="184">
        <v>11.68</v>
      </c>
    </row>
    <row r="3522" spans="1:4" x14ac:dyDescent="0.25">
      <c r="A3522">
        <v>4766</v>
      </c>
      <c r="B3522" t="s">
        <v>3542</v>
      </c>
      <c r="C3522" t="s">
        <v>71</v>
      </c>
      <c r="D3522" s="184">
        <v>11</v>
      </c>
    </row>
    <row r="3523" spans="1:4" x14ac:dyDescent="0.25">
      <c r="A3523">
        <v>43664</v>
      </c>
      <c r="B3523" t="s">
        <v>3543</v>
      </c>
      <c r="C3523" t="s">
        <v>71</v>
      </c>
      <c r="D3523" s="184">
        <v>11.74</v>
      </c>
    </row>
    <row r="3524" spans="1:4" x14ac:dyDescent="0.25">
      <c r="A3524">
        <v>43082</v>
      </c>
      <c r="B3524" t="s">
        <v>3544</v>
      </c>
      <c r="C3524" t="s">
        <v>71</v>
      </c>
      <c r="D3524" s="184">
        <v>12.8</v>
      </c>
    </row>
    <row r="3525" spans="1:4" x14ac:dyDescent="0.25">
      <c r="A3525">
        <v>43665</v>
      </c>
      <c r="B3525" t="s">
        <v>3545</v>
      </c>
      <c r="C3525" t="s">
        <v>71</v>
      </c>
      <c r="D3525" s="184">
        <v>11</v>
      </c>
    </row>
    <row r="3526" spans="1:4" x14ac:dyDescent="0.25">
      <c r="A3526">
        <v>10966</v>
      </c>
      <c r="B3526" t="s">
        <v>3546</v>
      </c>
      <c r="C3526" t="s">
        <v>71</v>
      </c>
      <c r="D3526" s="184">
        <v>11.68</v>
      </c>
    </row>
    <row r="3527" spans="1:4" x14ac:dyDescent="0.25">
      <c r="A3527">
        <v>43692</v>
      </c>
      <c r="B3527" t="s">
        <v>3547</v>
      </c>
      <c r="C3527" t="s">
        <v>71</v>
      </c>
      <c r="D3527" s="184">
        <v>11.68</v>
      </c>
    </row>
    <row r="3528" spans="1:4" x14ac:dyDescent="0.25">
      <c r="A3528">
        <v>43083</v>
      </c>
      <c r="B3528" t="s">
        <v>3548</v>
      </c>
      <c r="C3528" t="s">
        <v>71</v>
      </c>
      <c r="D3528" s="184">
        <v>11.09</v>
      </c>
    </row>
    <row r="3529" spans="1:4" x14ac:dyDescent="0.25">
      <c r="A3529">
        <v>40535</v>
      </c>
      <c r="B3529" t="s">
        <v>3549</v>
      </c>
      <c r="C3529" t="s">
        <v>71</v>
      </c>
      <c r="D3529" s="184">
        <v>11.09</v>
      </c>
    </row>
    <row r="3530" spans="1:4" x14ac:dyDescent="0.25">
      <c r="A3530">
        <v>39427</v>
      </c>
      <c r="B3530" t="s">
        <v>3550</v>
      </c>
      <c r="C3530" t="s">
        <v>20</v>
      </c>
      <c r="D3530" s="184">
        <v>7.88</v>
      </c>
    </row>
    <row r="3531" spans="1:4" x14ac:dyDescent="0.25">
      <c r="A3531">
        <v>39424</v>
      </c>
      <c r="B3531" t="s">
        <v>3551</v>
      </c>
      <c r="C3531" t="s">
        <v>20</v>
      </c>
      <c r="D3531" s="184">
        <v>4.6900000000000004</v>
      </c>
    </row>
    <row r="3532" spans="1:4" x14ac:dyDescent="0.25">
      <c r="A3532">
        <v>39425</v>
      </c>
      <c r="B3532" t="s">
        <v>3552</v>
      </c>
      <c r="C3532" t="s">
        <v>20</v>
      </c>
      <c r="D3532" s="184">
        <v>4.62</v>
      </c>
    </row>
    <row r="3533" spans="1:4" x14ac:dyDescent="0.25">
      <c r="A3533">
        <v>40664</v>
      </c>
      <c r="B3533" t="s">
        <v>3553</v>
      </c>
      <c r="C3533" t="s">
        <v>71</v>
      </c>
      <c r="D3533" s="184">
        <v>22.75</v>
      </c>
    </row>
    <row r="3534" spans="1:4" x14ac:dyDescent="0.25">
      <c r="A3534">
        <v>34360</v>
      </c>
      <c r="B3534" t="s">
        <v>3554</v>
      </c>
      <c r="C3534" t="s">
        <v>71</v>
      </c>
      <c r="D3534" s="184">
        <v>47.31</v>
      </c>
    </row>
    <row r="3535" spans="1:4" x14ac:dyDescent="0.25">
      <c r="A3535">
        <v>20259</v>
      </c>
      <c r="B3535" t="s">
        <v>3555</v>
      </c>
      <c r="C3535" t="s">
        <v>20</v>
      </c>
      <c r="D3535" s="184">
        <v>11</v>
      </c>
    </row>
    <row r="3536" spans="1:4" x14ac:dyDescent="0.25">
      <c r="A3536">
        <v>14077</v>
      </c>
      <c r="B3536" t="s">
        <v>3556</v>
      </c>
      <c r="C3536" t="s">
        <v>20</v>
      </c>
      <c r="D3536" s="184">
        <v>168.36</v>
      </c>
    </row>
    <row r="3537" spans="1:4" x14ac:dyDescent="0.25">
      <c r="A3537">
        <v>3678</v>
      </c>
      <c r="B3537" t="s">
        <v>3557</v>
      </c>
      <c r="C3537" t="s">
        <v>20</v>
      </c>
      <c r="D3537" s="184">
        <v>76.099999999999994</v>
      </c>
    </row>
    <row r="3538" spans="1:4" x14ac:dyDescent="0.25">
      <c r="A3538">
        <v>39418</v>
      </c>
      <c r="B3538" t="s">
        <v>3558</v>
      </c>
      <c r="C3538" t="s">
        <v>20</v>
      </c>
      <c r="D3538" s="184">
        <v>8.7899999999999991</v>
      </c>
    </row>
    <row r="3539" spans="1:4" x14ac:dyDescent="0.25">
      <c r="A3539">
        <v>39419</v>
      </c>
      <c r="B3539" t="s">
        <v>3559</v>
      </c>
      <c r="C3539" t="s">
        <v>20</v>
      </c>
      <c r="D3539" s="184">
        <v>10.71</v>
      </c>
    </row>
    <row r="3540" spans="1:4" x14ac:dyDescent="0.25">
      <c r="A3540">
        <v>39420</v>
      </c>
      <c r="B3540" t="s">
        <v>3560</v>
      </c>
      <c r="C3540" t="s">
        <v>20</v>
      </c>
      <c r="D3540" s="184">
        <v>11.82</v>
      </c>
    </row>
    <row r="3541" spans="1:4" x14ac:dyDescent="0.25">
      <c r="A3541">
        <v>39571</v>
      </c>
      <c r="B3541" t="s">
        <v>3561</v>
      </c>
      <c r="C3541" t="s">
        <v>20</v>
      </c>
      <c r="D3541" s="184">
        <v>7.14</v>
      </c>
    </row>
    <row r="3542" spans="1:4" x14ac:dyDescent="0.25">
      <c r="A3542">
        <v>39421</v>
      </c>
      <c r="B3542" t="s">
        <v>3562</v>
      </c>
      <c r="C3542" t="s">
        <v>20</v>
      </c>
      <c r="D3542" s="184">
        <v>10.41</v>
      </c>
    </row>
    <row r="3543" spans="1:4" x14ac:dyDescent="0.25">
      <c r="A3543">
        <v>39422</v>
      </c>
      <c r="B3543" t="s">
        <v>3563</v>
      </c>
      <c r="C3543" t="s">
        <v>20</v>
      </c>
      <c r="D3543" s="184">
        <v>12.15</v>
      </c>
    </row>
    <row r="3544" spans="1:4" x14ac:dyDescent="0.25">
      <c r="A3544">
        <v>39423</v>
      </c>
      <c r="B3544" t="s">
        <v>3564</v>
      </c>
      <c r="C3544" t="s">
        <v>20</v>
      </c>
      <c r="D3544" s="184">
        <v>14.11</v>
      </c>
    </row>
    <row r="3545" spans="1:4" x14ac:dyDescent="0.25">
      <c r="A3545">
        <v>39426</v>
      </c>
      <c r="B3545" t="s">
        <v>3565</v>
      </c>
      <c r="C3545" t="s">
        <v>20</v>
      </c>
      <c r="D3545" s="184">
        <v>31.71</v>
      </c>
    </row>
    <row r="3546" spans="1:4" x14ac:dyDescent="0.25">
      <c r="A3546">
        <v>39429</v>
      </c>
      <c r="B3546" t="s">
        <v>3566</v>
      </c>
      <c r="C3546" t="s">
        <v>20</v>
      </c>
      <c r="D3546" s="184">
        <v>10</v>
      </c>
    </row>
    <row r="3547" spans="1:4" x14ac:dyDescent="0.25">
      <c r="A3547">
        <v>39428</v>
      </c>
      <c r="B3547" t="s">
        <v>3567</v>
      </c>
      <c r="C3547" t="s">
        <v>20</v>
      </c>
      <c r="D3547" s="184">
        <v>7.64</v>
      </c>
    </row>
    <row r="3548" spans="1:4" x14ac:dyDescent="0.25">
      <c r="A3548">
        <v>39572</v>
      </c>
      <c r="B3548" t="s">
        <v>3568</v>
      </c>
      <c r="C3548" t="s">
        <v>20</v>
      </c>
      <c r="D3548" s="184">
        <v>6.62</v>
      </c>
    </row>
    <row r="3549" spans="1:4" x14ac:dyDescent="0.25">
      <c r="A3549">
        <v>39570</v>
      </c>
      <c r="B3549" t="s">
        <v>3569</v>
      </c>
      <c r="C3549" t="s">
        <v>20</v>
      </c>
      <c r="D3549" s="184">
        <v>7.02</v>
      </c>
    </row>
    <row r="3550" spans="1:4" x14ac:dyDescent="0.25">
      <c r="A3550">
        <v>39569</v>
      </c>
      <c r="B3550" t="s">
        <v>3570</v>
      </c>
      <c r="C3550" t="s">
        <v>20</v>
      </c>
      <c r="D3550" s="184">
        <v>6.93</v>
      </c>
    </row>
    <row r="3551" spans="1:4" x14ac:dyDescent="0.25">
      <c r="A3551">
        <v>11552</v>
      </c>
      <c r="B3551" t="s">
        <v>3571</v>
      </c>
      <c r="C3551" t="s">
        <v>20</v>
      </c>
      <c r="D3551" s="184">
        <v>7.7</v>
      </c>
    </row>
    <row r="3552" spans="1:4" x14ac:dyDescent="0.25">
      <c r="A3552">
        <v>40598</v>
      </c>
      <c r="B3552" t="s">
        <v>3572</v>
      </c>
      <c r="C3552" t="s">
        <v>71</v>
      </c>
      <c r="D3552" s="184">
        <v>10.81</v>
      </c>
    </row>
    <row r="3553" spans="1:4" x14ac:dyDescent="0.25">
      <c r="A3553">
        <v>39029</v>
      </c>
      <c r="B3553" t="s">
        <v>3573</v>
      </c>
      <c r="C3553" t="s">
        <v>20</v>
      </c>
      <c r="D3553" s="184">
        <v>22.39</v>
      </c>
    </row>
    <row r="3554" spans="1:4" x14ac:dyDescent="0.25">
      <c r="A3554">
        <v>39028</v>
      </c>
      <c r="B3554" t="s">
        <v>3574</v>
      </c>
      <c r="C3554" t="s">
        <v>20</v>
      </c>
      <c r="D3554" s="184">
        <v>13.03</v>
      </c>
    </row>
    <row r="3555" spans="1:4" x14ac:dyDescent="0.25">
      <c r="A3555">
        <v>39328</v>
      </c>
      <c r="B3555" t="s">
        <v>3575</v>
      </c>
      <c r="C3555" t="s">
        <v>20</v>
      </c>
      <c r="D3555" s="184">
        <v>7.17</v>
      </c>
    </row>
    <row r="3556" spans="1:4" x14ac:dyDescent="0.25">
      <c r="A3556">
        <v>38541</v>
      </c>
      <c r="B3556" t="s">
        <v>3576</v>
      </c>
      <c r="C3556" t="s">
        <v>10</v>
      </c>
      <c r="D3556" s="66">
        <v>3926315.76</v>
      </c>
    </row>
    <row r="3557" spans="1:4" x14ac:dyDescent="0.25">
      <c r="A3557">
        <v>38542</v>
      </c>
      <c r="B3557" t="s">
        <v>3577</v>
      </c>
      <c r="C3557" t="s">
        <v>10</v>
      </c>
      <c r="D3557" s="66">
        <v>6105263.1200000001</v>
      </c>
    </row>
    <row r="3558" spans="1:4" x14ac:dyDescent="0.25">
      <c r="A3558">
        <v>38543</v>
      </c>
      <c r="B3558" t="s">
        <v>3578</v>
      </c>
      <c r="C3558" t="s">
        <v>10</v>
      </c>
      <c r="D3558" s="66">
        <v>1494736.88</v>
      </c>
    </row>
    <row r="3559" spans="1:4" x14ac:dyDescent="0.25">
      <c r="A3559">
        <v>40406</v>
      </c>
      <c r="B3559" t="s">
        <v>3579</v>
      </c>
      <c r="C3559" t="s">
        <v>10</v>
      </c>
      <c r="D3559" s="66">
        <v>74645.61</v>
      </c>
    </row>
    <row r="3560" spans="1:4" x14ac:dyDescent="0.25">
      <c r="A3560">
        <v>40789</v>
      </c>
      <c r="B3560" t="s">
        <v>3580</v>
      </c>
      <c r="C3560" t="s">
        <v>10</v>
      </c>
      <c r="D3560" s="66">
        <v>10757.2</v>
      </c>
    </row>
    <row r="3561" spans="1:4" x14ac:dyDescent="0.25">
      <c r="A3561">
        <v>40791</v>
      </c>
      <c r="B3561" t="s">
        <v>3581</v>
      </c>
      <c r="C3561" t="s">
        <v>10</v>
      </c>
      <c r="D3561" s="66">
        <v>33674.71</v>
      </c>
    </row>
    <row r="3562" spans="1:4" x14ac:dyDescent="0.25">
      <c r="A3562">
        <v>11651</v>
      </c>
      <c r="B3562" t="s">
        <v>3582</v>
      </c>
      <c r="C3562" t="s">
        <v>10</v>
      </c>
      <c r="D3562" s="66">
        <v>18417.18</v>
      </c>
    </row>
    <row r="3563" spans="1:4" x14ac:dyDescent="0.25">
      <c r="A3563">
        <v>40435</v>
      </c>
      <c r="B3563" t="s">
        <v>3583</v>
      </c>
      <c r="C3563" t="s">
        <v>10</v>
      </c>
      <c r="D3563" s="66">
        <v>820000</v>
      </c>
    </row>
    <row r="3564" spans="1:4" x14ac:dyDescent="0.25">
      <c r="A3564">
        <v>39012</v>
      </c>
      <c r="B3564" t="s">
        <v>3584</v>
      </c>
      <c r="C3564" t="s">
        <v>10</v>
      </c>
      <c r="D3564" s="66">
        <v>855556.64</v>
      </c>
    </row>
    <row r="3565" spans="1:4" x14ac:dyDescent="0.25">
      <c r="A3565">
        <v>13617</v>
      </c>
      <c r="B3565" t="s">
        <v>3585</v>
      </c>
      <c r="C3565" t="s">
        <v>10</v>
      </c>
      <c r="D3565" s="66">
        <v>87510.04</v>
      </c>
    </row>
    <row r="3566" spans="1:4" x14ac:dyDescent="0.25">
      <c r="A3566">
        <v>35274</v>
      </c>
      <c r="B3566" t="s">
        <v>3586</v>
      </c>
      <c r="C3566" t="s">
        <v>20</v>
      </c>
      <c r="D3566" s="184">
        <v>39.58</v>
      </c>
    </row>
    <row r="3567" spans="1:4" x14ac:dyDescent="0.25">
      <c r="A3567">
        <v>35275</v>
      </c>
      <c r="B3567" t="s">
        <v>3587</v>
      </c>
      <c r="C3567" t="s">
        <v>20</v>
      </c>
      <c r="D3567" s="184">
        <v>84.01</v>
      </c>
    </row>
    <row r="3568" spans="1:4" x14ac:dyDescent="0.25">
      <c r="A3568">
        <v>35276</v>
      </c>
      <c r="B3568" t="s">
        <v>3588</v>
      </c>
      <c r="C3568" t="s">
        <v>20</v>
      </c>
      <c r="D3568" s="184">
        <v>146.18</v>
      </c>
    </row>
    <row r="3569" spans="1:4" x14ac:dyDescent="0.25">
      <c r="A3569">
        <v>38386</v>
      </c>
      <c r="B3569" t="s">
        <v>3589</v>
      </c>
      <c r="C3569" t="s">
        <v>10</v>
      </c>
      <c r="D3569" s="184">
        <v>5.17</v>
      </c>
    </row>
    <row r="3570" spans="1:4" x14ac:dyDescent="0.25">
      <c r="A3570">
        <v>11091</v>
      </c>
      <c r="B3570" t="s">
        <v>3590</v>
      </c>
      <c r="C3570" t="s">
        <v>10</v>
      </c>
      <c r="D3570" s="184">
        <v>1.63</v>
      </c>
    </row>
    <row r="3571" spans="1:4" x14ac:dyDescent="0.25">
      <c r="A3571">
        <v>37586</v>
      </c>
      <c r="B3571" t="s">
        <v>3591</v>
      </c>
      <c r="C3571" t="s">
        <v>2214</v>
      </c>
      <c r="D3571" s="184">
        <v>47.55</v>
      </c>
    </row>
    <row r="3572" spans="1:4" x14ac:dyDescent="0.25">
      <c r="A3572">
        <v>37395</v>
      </c>
      <c r="B3572" t="s">
        <v>3592</v>
      </c>
      <c r="C3572" t="s">
        <v>2214</v>
      </c>
      <c r="D3572" s="184">
        <v>40.89</v>
      </c>
    </row>
    <row r="3573" spans="1:4" x14ac:dyDescent="0.25">
      <c r="A3573">
        <v>14147</v>
      </c>
      <c r="B3573" t="s">
        <v>3593</v>
      </c>
      <c r="C3573" t="s">
        <v>2214</v>
      </c>
      <c r="D3573" s="184">
        <v>54.24</v>
      </c>
    </row>
    <row r="3574" spans="1:4" x14ac:dyDescent="0.25">
      <c r="A3574">
        <v>37396</v>
      </c>
      <c r="B3574" t="s">
        <v>3594</v>
      </c>
      <c r="C3574" t="s">
        <v>2214</v>
      </c>
      <c r="D3574" s="184">
        <v>33.46</v>
      </c>
    </row>
    <row r="3575" spans="1:4" x14ac:dyDescent="0.25">
      <c r="A3575">
        <v>37397</v>
      </c>
      <c r="B3575" t="s">
        <v>3595</v>
      </c>
      <c r="C3575" t="s">
        <v>2214</v>
      </c>
      <c r="D3575" s="184">
        <v>35.049999999999997</v>
      </c>
    </row>
    <row r="3576" spans="1:4" x14ac:dyDescent="0.25">
      <c r="A3576">
        <v>43606</v>
      </c>
      <c r="B3576" t="s">
        <v>3596</v>
      </c>
      <c r="C3576" t="s">
        <v>10</v>
      </c>
      <c r="D3576" s="184">
        <v>9.2200000000000006</v>
      </c>
    </row>
    <row r="3577" spans="1:4" x14ac:dyDescent="0.25">
      <c r="A3577">
        <v>444</v>
      </c>
      <c r="B3577" t="s">
        <v>3597</v>
      </c>
      <c r="C3577" t="s">
        <v>10</v>
      </c>
      <c r="D3577" s="184">
        <v>32</v>
      </c>
    </row>
    <row r="3578" spans="1:4" x14ac:dyDescent="0.25">
      <c r="A3578">
        <v>445</v>
      </c>
      <c r="B3578" t="s">
        <v>3598</v>
      </c>
      <c r="C3578" t="s">
        <v>10</v>
      </c>
      <c r="D3578" s="184">
        <v>43.8</v>
      </c>
    </row>
    <row r="3579" spans="1:4" x14ac:dyDescent="0.25">
      <c r="A3579">
        <v>4783</v>
      </c>
      <c r="B3579" t="s">
        <v>3599</v>
      </c>
      <c r="C3579" t="s">
        <v>185</v>
      </c>
      <c r="D3579" s="184">
        <v>15.93</v>
      </c>
    </row>
    <row r="3580" spans="1:4" x14ac:dyDescent="0.25">
      <c r="A3580">
        <v>41079</v>
      </c>
      <c r="B3580" t="s">
        <v>3600</v>
      </c>
      <c r="C3580" t="s">
        <v>187</v>
      </c>
      <c r="D3580" s="66">
        <v>2814.94</v>
      </c>
    </row>
    <row r="3581" spans="1:4" x14ac:dyDescent="0.25">
      <c r="A3581">
        <v>12874</v>
      </c>
      <c r="B3581" t="s">
        <v>3601</v>
      </c>
      <c r="C3581" t="s">
        <v>185</v>
      </c>
      <c r="D3581" s="184">
        <v>15.46</v>
      </c>
    </row>
    <row r="3582" spans="1:4" x14ac:dyDescent="0.25">
      <c r="A3582">
        <v>41082</v>
      </c>
      <c r="B3582" t="s">
        <v>3602</v>
      </c>
      <c r="C3582" t="s">
        <v>187</v>
      </c>
      <c r="D3582" s="66">
        <v>2733.48</v>
      </c>
    </row>
    <row r="3583" spans="1:4" x14ac:dyDescent="0.25">
      <c r="A3583">
        <v>4785</v>
      </c>
      <c r="B3583" t="s">
        <v>3603</v>
      </c>
      <c r="C3583" t="s">
        <v>185</v>
      </c>
      <c r="D3583" s="184">
        <v>15.93</v>
      </c>
    </row>
    <row r="3584" spans="1:4" x14ac:dyDescent="0.25">
      <c r="A3584">
        <v>41081</v>
      </c>
      <c r="B3584" t="s">
        <v>3604</v>
      </c>
      <c r="C3584" t="s">
        <v>187</v>
      </c>
      <c r="D3584" s="66">
        <v>2814.94</v>
      </c>
    </row>
    <row r="3585" spans="1:4" x14ac:dyDescent="0.25">
      <c r="A3585">
        <v>4801</v>
      </c>
      <c r="B3585" t="s">
        <v>3605</v>
      </c>
      <c r="C3585" t="s">
        <v>15</v>
      </c>
      <c r="D3585" s="184">
        <v>64.569999999999993</v>
      </c>
    </row>
    <row r="3586" spans="1:4" x14ac:dyDescent="0.25">
      <c r="A3586">
        <v>4794</v>
      </c>
      <c r="B3586" t="s">
        <v>3606</v>
      </c>
      <c r="C3586" t="s">
        <v>15</v>
      </c>
      <c r="D3586" s="184">
        <v>294.07</v>
      </c>
    </row>
    <row r="3587" spans="1:4" x14ac:dyDescent="0.25">
      <c r="A3587">
        <v>4796</v>
      </c>
      <c r="B3587" t="s">
        <v>3607</v>
      </c>
      <c r="C3587" t="s">
        <v>15</v>
      </c>
      <c r="D3587" s="184">
        <v>178.61</v>
      </c>
    </row>
    <row r="3588" spans="1:4" x14ac:dyDescent="0.25">
      <c r="A3588">
        <v>4800</v>
      </c>
      <c r="B3588" t="s">
        <v>3608</v>
      </c>
      <c r="C3588" t="s">
        <v>15</v>
      </c>
      <c r="D3588" s="184">
        <v>49.12</v>
      </c>
    </row>
    <row r="3589" spans="1:4" x14ac:dyDescent="0.25">
      <c r="A3589">
        <v>4795</v>
      </c>
      <c r="B3589" t="s">
        <v>3609</v>
      </c>
      <c r="C3589" t="s">
        <v>15</v>
      </c>
      <c r="D3589" s="184">
        <v>286.26</v>
      </c>
    </row>
    <row r="3590" spans="1:4" x14ac:dyDescent="0.25">
      <c r="A3590">
        <v>39694</v>
      </c>
      <c r="B3590" t="s">
        <v>3610</v>
      </c>
      <c r="C3590" t="s">
        <v>15</v>
      </c>
      <c r="D3590" s="184">
        <v>479.68</v>
      </c>
    </row>
    <row r="3591" spans="1:4" x14ac:dyDescent="0.25">
      <c r="A3591">
        <v>1292</v>
      </c>
      <c r="B3591" t="s">
        <v>3611</v>
      </c>
      <c r="C3591" t="s">
        <v>15</v>
      </c>
      <c r="D3591" s="184">
        <v>61.97</v>
      </c>
    </row>
    <row r="3592" spans="1:4" x14ac:dyDescent="0.25">
      <c r="A3592">
        <v>1287</v>
      </c>
      <c r="B3592" t="s">
        <v>3612</v>
      </c>
      <c r="C3592" t="s">
        <v>15</v>
      </c>
      <c r="D3592" s="184">
        <v>30.4</v>
      </c>
    </row>
    <row r="3593" spans="1:4" x14ac:dyDescent="0.25">
      <c r="A3593">
        <v>1297</v>
      </c>
      <c r="B3593" t="s">
        <v>3613</v>
      </c>
      <c r="C3593" t="s">
        <v>15</v>
      </c>
      <c r="D3593" s="184">
        <v>25.21</v>
      </c>
    </row>
    <row r="3594" spans="1:4" x14ac:dyDescent="0.25">
      <c r="A3594">
        <v>4786</v>
      </c>
      <c r="B3594" t="s">
        <v>3614</v>
      </c>
      <c r="C3594" t="s">
        <v>15</v>
      </c>
      <c r="D3594" s="184">
        <v>88</v>
      </c>
    </row>
    <row r="3595" spans="1:4" x14ac:dyDescent="0.25">
      <c r="A3595">
        <v>10840</v>
      </c>
      <c r="B3595" t="s">
        <v>3615</v>
      </c>
      <c r="C3595" t="s">
        <v>15</v>
      </c>
      <c r="D3595" s="184">
        <v>372.5</v>
      </c>
    </row>
    <row r="3596" spans="1:4" x14ac:dyDescent="0.25">
      <c r="A3596">
        <v>10841</v>
      </c>
      <c r="B3596" t="s">
        <v>3616</v>
      </c>
      <c r="C3596" t="s">
        <v>15</v>
      </c>
      <c r="D3596" s="184">
        <v>281.13</v>
      </c>
    </row>
    <row r="3597" spans="1:4" x14ac:dyDescent="0.25">
      <c r="A3597">
        <v>44540</v>
      </c>
      <c r="B3597" t="s">
        <v>3617</v>
      </c>
      <c r="C3597" t="s">
        <v>15</v>
      </c>
      <c r="D3597" s="184">
        <v>359.22</v>
      </c>
    </row>
    <row r="3598" spans="1:4" x14ac:dyDescent="0.25">
      <c r="A3598">
        <v>10842</v>
      </c>
      <c r="B3598" t="s">
        <v>3618</v>
      </c>
      <c r="C3598" t="s">
        <v>15</v>
      </c>
      <c r="D3598" s="184">
        <v>406.07</v>
      </c>
    </row>
    <row r="3599" spans="1:4" x14ac:dyDescent="0.25">
      <c r="A3599">
        <v>21108</v>
      </c>
      <c r="B3599" t="s">
        <v>3619</v>
      </c>
      <c r="C3599" t="s">
        <v>15</v>
      </c>
      <c r="D3599" s="184">
        <v>82.59</v>
      </c>
    </row>
    <row r="3600" spans="1:4" x14ac:dyDescent="0.25">
      <c r="A3600">
        <v>38180</v>
      </c>
      <c r="B3600" t="s">
        <v>3620</v>
      </c>
      <c r="C3600" t="s">
        <v>15</v>
      </c>
      <c r="D3600" s="184">
        <v>143.81</v>
      </c>
    </row>
    <row r="3601" spans="1:4" x14ac:dyDescent="0.25">
      <c r="A3601">
        <v>40648</v>
      </c>
      <c r="B3601" t="s">
        <v>3621</v>
      </c>
      <c r="C3601" t="s">
        <v>15</v>
      </c>
      <c r="D3601" s="184">
        <v>168.96</v>
      </c>
    </row>
    <row r="3602" spans="1:4" x14ac:dyDescent="0.25">
      <c r="A3602">
        <v>40649</v>
      </c>
      <c r="B3602" t="s">
        <v>3622</v>
      </c>
      <c r="C3602" t="s">
        <v>15</v>
      </c>
      <c r="D3602" s="184">
        <v>98.41</v>
      </c>
    </row>
    <row r="3603" spans="1:4" x14ac:dyDescent="0.25">
      <c r="A3603">
        <v>40650</v>
      </c>
      <c r="B3603" t="s">
        <v>3623</v>
      </c>
      <c r="C3603" t="s">
        <v>15</v>
      </c>
      <c r="D3603" s="184">
        <v>126.72</v>
      </c>
    </row>
    <row r="3604" spans="1:4" x14ac:dyDescent="0.25">
      <c r="A3604">
        <v>40651</v>
      </c>
      <c r="B3604" t="s">
        <v>3624</v>
      </c>
      <c r="C3604" t="s">
        <v>15</v>
      </c>
      <c r="D3604" s="184">
        <v>233.72</v>
      </c>
    </row>
    <row r="3605" spans="1:4" x14ac:dyDescent="0.25">
      <c r="A3605">
        <v>40652</v>
      </c>
      <c r="B3605" t="s">
        <v>3625</v>
      </c>
      <c r="C3605" t="s">
        <v>15</v>
      </c>
      <c r="D3605" s="184">
        <v>125.31</v>
      </c>
    </row>
    <row r="3606" spans="1:4" x14ac:dyDescent="0.25">
      <c r="A3606">
        <v>40647</v>
      </c>
      <c r="B3606" t="s">
        <v>3626</v>
      </c>
      <c r="C3606" t="s">
        <v>15</v>
      </c>
      <c r="D3606" s="184">
        <v>137.97999999999999</v>
      </c>
    </row>
    <row r="3607" spans="1:4" x14ac:dyDescent="0.25">
      <c r="A3607">
        <v>40653</v>
      </c>
      <c r="B3607" t="s">
        <v>3627</v>
      </c>
      <c r="C3607" t="s">
        <v>15</v>
      </c>
      <c r="D3607" s="184">
        <v>105.6</v>
      </c>
    </row>
    <row r="3608" spans="1:4" x14ac:dyDescent="0.25">
      <c r="A3608">
        <v>36178</v>
      </c>
      <c r="B3608" t="s">
        <v>3628</v>
      </c>
      <c r="C3608" t="s">
        <v>10</v>
      </c>
      <c r="D3608" s="184">
        <v>15.09</v>
      </c>
    </row>
    <row r="3609" spans="1:4" x14ac:dyDescent="0.25">
      <c r="A3609">
        <v>38195</v>
      </c>
      <c r="B3609" t="s">
        <v>3629</v>
      </c>
      <c r="C3609" t="s">
        <v>15</v>
      </c>
      <c r="D3609" s="184">
        <v>97.55</v>
      </c>
    </row>
    <row r="3610" spans="1:4" x14ac:dyDescent="0.25">
      <c r="A3610">
        <v>38181</v>
      </c>
      <c r="B3610" t="s">
        <v>3630</v>
      </c>
      <c r="C3610" t="s">
        <v>15</v>
      </c>
      <c r="D3610" s="184">
        <v>196.32</v>
      </c>
    </row>
    <row r="3611" spans="1:4" x14ac:dyDescent="0.25">
      <c r="A3611">
        <v>38182</v>
      </c>
      <c r="B3611" t="s">
        <v>3631</v>
      </c>
      <c r="C3611" t="s">
        <v>15</v>
      </c>
      <c r="D3611" s="184">
        <v>187</v>
      </c>
    </row>
    <row r="3612" spans="1:4" x14ac:dyDescent="0.25">
      <c r="A3612">
        <v>38186</v>
      </c>
      <c r="B3612" t="s">
        <v>3632</v>
      </c>
      <c r="C3612" t="s">
        <v>15</v>
      </c>
      <c r="D3612" s="184">
        <v>486.08</v>
      </c>
    </row>
    <row r="3613" spans="1:4" x14ac:dyDescent="0.25">
      <c r="A3613">
        <v>38185</v>
      </c>
      <c r="B3613" t="s">
        <v>3633</v>
      </c>
      <c r="C3613" t="s">
        <v>15</v>
      </c>
      <c r="D3613" s="184">
        <v>432.78</v>
      </c>
    </row>
    <row r="3614" spans="1:4" x14ac:dyDescent="0.25">
      <c r="A3614">
        <v>40654</v>
      </c>
      <c r="B3614" t="s">
        <v>3634</v>
      </c>
      <c r="C3614" t="s">
        <v>15</v>
      </c>
      <c r="D3614" s="184">
        <v>164.03</v>
      </c>
    </row>
    <row r="3615" spans="1:4" x14ac:dyDescent="0.25">
      <c r="A3615">
        <v>44541</v>
      </c>
      <c r="B3615" t="s">
        <v>3635</v>
      </c>
      <c r="C3615" t="s">
        <v>15</v>
      </c>
      <c r="D3615" s="184">
        <v>296.75</v>
      </c>
    </row>
    <row r="3616" spans="1:4" x14ac:dyDescent="0.25">
      <c r="A3616">
        <v>4822</v>
      </c>
      <c r="B3616" t="s">
        <v>3636</v>
      </c>
      <c r="C3616" t="s">
        <v>15</v>
      </c>
      <c r="D3616" s="184">
        <v>374.56</v>
      </c>
    </row>
    <row r="3617" spans="1:4" x14ac:dyDescent="0.25">
      <c r="A3617">
        <v>4818</v>
      </c>
      <c r="B3617" t="s">
        <v>3637</v>
      </c>
      <c r="C3617" t="s">
        <v>15</v>
      </c>
      <c r="D3617" s="184">
        <v>385</v>
      </c>
    </row>
    <row r="3618" spans="1:4" x14ac:dyDescent="0.25">
      <c r="A3618">
        <v>39567</v>
      </c>
      <c r="B3618" t="s">
        <v>3638</v>
      </c>
      <c r="C3618" t="s">
        <v>15</v>
      </c>
      <c r="D3618" s="184">
        <v>45.03</v>
      </c>
    </row>
    <row r="3619" spans="1:4" x14ac:dyDescent="0.25">
      <c r="A3619">
        <v>39566</v>
      </c>
      <c r="B3619" t="s">
        <v>3639</v>
      </c>
      <c r="C3619" t="s">
        <v>15</v>
      </c>
      <c r="D3619" s="184">
        <v>47.66</v>
      </c>
    </row>
    <row r="3620" spans="1:4" x14ac:dyDescent="0.25">
      <c r="A3620">
        <v>39416</v>
      </c>
      <c r="B3620" t="s">
        <v>3640</v>
      </c>
      <c r="C3620" t="s">
        <v>15</v>
      </c>
      <c r="D3620" s="184">
        <v>29.05</v>
      </c>
    </row>
    <row r="3621" spans="1:4" x14ac:dyDescent="0.25">
      <c r="A3621">
        <v>39417</v>
      </c>
      <c r="B3621" t="s">
        <v>3641</v>
      </c>
      <c r="C3621" t="s">
        <v>15</v>
      </c>
      <c r="D3621" s="184">
        <v>28.33</v>
      </c>
    </row>
    <row r="3622" spans="1:4" x14ac:dyDescent="0.25">
      <c r="A3622">
        <v>43742</v>
      </c>
      <c r="B3622" t="s">
        <v>3642</v>
      </c>
      <c r="C3622" t="s">
        <v>15</v>
      </c>
      <c r="D3622" s="184">
        <v>30.56</v>
      </c>
    </row>
    <row r="3623" spans="1:4" x14ac:dyDescent="0.25">
      <c r="A3623">
        <v>39414</v>
      </c>
      <c r="B3623" t="s">
        <v>3643</v>
      </c>
      <c r="C3623" t="s">
        <v>15</v>
      </c>
      <c r="D3623" s="184">
        <v>27.51</v>
      </c>
    </row>
    <row r="3624" spans="1:4" x14ac:dyDescent="0.25">
      <c r="A3624">
        <v>39415</v>
      </c>
      <c r="B3624" t="s">
        <v>3644</v>
      </c>
      <c r="C3624" t="s">
        <v>15</v>
      </c>
      <c r="D3624" s="184">
        <v>23.71</v>
      </c>
    </row>
    <row r="3625" spans="1:4" x14ac:dyDescent="0.25">
      <c r="A3625">
        <v>43740</v>
      </c>
      <c r="B3625" t="s">
        <v>3645</v>
      </c>
      <c r="C3625" t="s">
        <v>15</v>
      </c>
      <c r="D3625" s="184">
        <v>28.96</v>
      </c>
    </row>
    <row r="3626" spans="1:4" x14ac:dyDescent="0.25">
      <c r="A3626">
        <v>39412</v>
      </c>
      <c r="B3626" t="s">
        <v>3646</v>
      </c>
      <c r="C3626" t="s">
        <v>15</v>
      </c>
      <c r="D3626" s="184">
        <v>19.86</v>
      </c>
    </row>
    <row r="3627" spans="1:4" x14ac:dyDescent="0.25">
      <c r="A3627">
        <v>39413</v>
      </c>
      <c r="B3627" t="s">
        <v>3647</v>
      </c>
      <c r="C3627" t="s">
        <v>15</v>
      </c>
      <c r="D3627" s="184">
        <v>21.47</v>
      </c>
    </row>
    <row r="3628" spans="1:4" x14ac:dyDescent="0.25">
      <c r="A3628">
        <v>43741</v>
      </c>
      <c r="B3628" t="s">
        <v>3648</v>
      </c>
      <c r="C3628" t="s">
        <v>15</v>
      </c>
      <c r="D3628" s="184">
        <v>22.89</v>
      </c>
    </row>
    <row r="3629" spans="1:4" x14ac:dyDescent="0.25">
      <c r="A3629">
        <v>11062</v>
      </c>
      <c r="B3629" t="s">
        <v>3649</v>
      </c>
      <c r="C3629" t="s">
        <v>15</v>
      </c>
      <c r="D3629" s="184">
        <v>54.27</v>
      </c>
    </row>
    <row r="3630" spans="1:4" x14ac:dyDescent="0.25">
      <c r="A3630">
        <v>11063</v>
      </c>
      <c r="B3630" t="s">
        <v>3650</v>
      </c>
      <c r="C3630" t="s">
        <v>15</v>
      </c>
      <c r="D3630" s="184">
        <v>33.22</v>
      </c>
    </row>
    <row r="3631" spans="1:4" x14ac:dyDescent="0.25">
      <c r="A3631">
        <v>13521</v>
      </c>
      <c r="B3631" t="s">
        <v>3651</v>
      </c>
      <c r="C3631" t="s">
        <v>10</v>
      </c>
      <c r="D3631" s="184">
        <v>74.25</v>
      </c>
    </row>
    <row r="3632" spans="1:4" x14ac:dyDescent="0.25">
      <c r="A3632">
        <v>10851</v>
      </c>
      <c r="B3632" t="s">
        <v>3652</v>
      </c>
      <c r="C3632" t="s">
        <v>10</v>
      </c>
      <c r="D3632" s="184">
        <v>56.2</v>
      </c>
    </row>
    <row r="3633" spans="1:4" x14ac:dyDescent="0.25">
      <c r="A3633">
        <v>39515</v>
      </c>
      <c r="B3633" t="s">
        <v>3653</v>
      </c>
      <c r="C3633" t="s">
        <v>10</v>
      </c>
      <c r="D3633" s="184">
        <v>62.91</v>
      </c>
    </row>
    <row r="3634" spans="1:4" x14ac:dyDescent="0.25">
      <c r="A3634">
        <v>39516</v>
      </c>
      <c r="B3634" t="s">
        <v>3654</v>
      </c>
      <c r="C3634" t="s">
        <v>10</v>
      </c>
      <c r="D3634" s="184">
        <v>53.04</v>
      </c>
    </row>
    <row r="3635" spans="1:4" x14ac:dyDescent="0.25">
      <c r="A3635">
        <v>39514</v>
      </c>
      <c r="B3635" t="s">
        <v>3655</v>
      </c>
      <c r="C3635" t="s">
        <v>10</v>
      </c>
      <c r="D3635" s="184">
        <v>33</v>
      </c>
    </row>
    <row r="3636" spans="1:4" x14ac:dyDescent="0.25">
      <c r="A3636">
        <v>4812</v>
      </c>
      <c r="B3636" t="s">
        <v>3656</v>
      </c>
      <c r="C3636" t="s">
        <v>15</v>
      </c>
      <c r="D3636" s="184">
        <v>11.91</v>
      </c>
    </row>
    <row r="3637" spans="1:4" x14ac:dyDescent="0.25">
      <c r="A3637">
        <v>10849</v>
      </c>
      <c r="B3637" t="s">
        <v>3657</v>
      </c>
      <c r="C3637" t="s">
        <v>10</v>
      </c>
      <c r="D3637" s="66">
        <v>1080.01</v>
      </c>
    </row>
    <row r="3638" spans="1:4" x14ac:dyDescent="0.25">
      <c r="A3638">
        <v>10848</v>
      </c>
      <c r="B3638" t="s">
        <v>3658</v>
      </c>
      <c r="C3638" t="s">
        <v>10</v>
      </c>
      <c r="D3638" s="184">
        <v>678.38</v>
      </c>
    </row>
    <row r="3639" spans="1:4" x14ac:dyDescent="0.25">
      <c r="A3639">
        <v>4813</v>
      </c>
      <c r="B3639" t="s">
        <v>3659</v>
      </c>
      <c r="C3639" t="s">
        <v>15</v>
      </c>
      <c r="D3639" s="184">
        <v>225</v>
      </c>
    </row>
    <row r="3640" spans="1:4" x14ac:dyDescent="0.25">
      <c r="A3640">
        <v>37560</v>
      </c>
      <c r="B3640" t="s">
        <v>3660</v>
      </c>
      <c r="C3640" t="s">
        <v>10</v>
      </c>
      <c r="D3640" s="184">
        <v>42.07</v>
      </c>
    </row>
    <row r="3641" spans="1:4" x14ac:dyDescent="0.25">
      <c r="A3641">
        <v>37557</v>
      </c>
      <c r="B3641" t="s">
        <v>3661</v>
      </c>
      <c r="C3641" t="s">
        <v>10</v>
      </c>
      <c r="D3641" s="184">
        <v>12.77</v>
      </c>
    </row>
    <row r="3642" spans="1:4" x14ac:dyDescent="0.25">
      <c r="A3642">
        <v>37556</v>
      </c>
      <c r="B3642" t="s">
        <v>3662</v>
      </c>
      <c r="C3642" t="s">
        <v>10</v>
      </c>
      <c r="D3642" s="184">
        <v>24.71</v>
      </c>
    </row>
    <row r="3643" spans="1:4" x14ac:dyDescent="0.25">
      <c r="A3643">
        <v>37559</v>
      </c>
      <c r="B3643" t="s">
        <v>3663</v>
      </c>
      <c r="C3643" t="s">
        <v>10</v>
      </c>
      <c r="D3643" s="184">
        <v>30.32</v>
      </c>
    </row>
    <row r="3644" spans="1:4" x14ac:dyDescent="0.25">
      <c r="A3644">
        <v>37539</v>
      </c>
      <c r="B3644" t="s">
        <v>3664</v>
      </c>
      <c r="C3644" t="s">
        <v>10</v>
      </c>
      <c r="D3644" s="184">
        <v>21.37</v>
      </c>
    </row>
    <row r="3645" spans="1:4" x14ac:dyDescent="0.25">
      <c r="A3645">
        <v>37558</v>
      </c>
      <c r="B3645" t="s">
        <v>3665</v>
      </c>
      <c r="C3645" t="s">
        <v>10</v>
      </c>
      <c r="D3645" s="184">
        <v>39.840000000000003</v>
      </c>
    </row>
    <row r="3646" spans="1:4" x14ac:dyDescent="0.25">
      <c r="A3646">
        <v>34723</v>
      </c>
      <c r="B3646" t="s">
        <v>3666</v>
      </c>
      <c r="C3646" t="s">
        <v>15</v>
      </c>
      <c r="D3646" s="184">
        <v>519.75</v>
      </c>
    </row>
    <row r="3647" spans="1:4" x14ac:dyDescent="0.25">
      <c r="A3647">
        <v>34721</v>
      </c>
      <c r="B3647" t="s">
        <v>3667</v>
      </c>
      <c r="C3647" t="s">
        <v>15</v>
      </c>
      <c r="D3647" s="184">
        <v>648</v>
      </c>
    </row>
    <row r="3648" spans="1:4" x14ac:dyDescent="0.25">
      <c r="A3648">
        <v>4309</v>
      </c>
      <c r="B3648" t="s">
        <v>3668</v>
      </c>
      <c r="C3648" t="s">
        <v>10</v>
      </c>
      <c r="D3648" s="184">
        <v>7.33</v>
      </c>
    </row>
    <row r="3649" spans="1:4" x14ac:dyDescent="0.25">
      <c r="A3649">
        <v>4307</v>
      </c>
      <c r="B3649" t="s">
        <v>3669</v>
      </c>
      <c r="C3649" t="s">
        <v>10</v>
      </c>
      <c r="D3649" s="184">
        <v>12.54</v>
      </c>
    </row>
    <row r="3650" spans="1:4" x14ac:dyDescent="0.25">
      <c r="A3650">
        <v>10850</v>
      </c>
      <c r="B3650" t="s">
        <v>3670</v>
      </c>
      <c r="C3650" t="s">
        <v>10</v>
      </c>
      <c r="D3650" s="184">
        <v>33.75</v>
      </c>
    </row>
    <row r="3651" spans="1:4" x14ac:dyDescent="0.25">
      <c r="A3651">
        <v>42438</v>
      </c>
      <c r="B3651" t="s">
        <v>3671</v>
      </c>
      <c r="C3651" t="s">
        <v>10</v>
      </c>
      <c r="D3651" s="66">
        <v>2053.0100000000002</v>
      </c>
    </row>
    <row r="3652" spans="1:4" x14ac:dyDescent="0.25">
      <c r="A3652">
        <v>4792</v>
      </c>
      <c r="B3652" t="s">
        <v>3672</v>
      </c>
      <c r="C3652" t="s">
        <v>15</v>
      </c>
      <c r="D3652" s="184">
        <v>138.05000000000001</v>
      </c>
    </row>
    <row r="3653" spans="1:4" x14ac:dyDescent="0.25">
      <c r="A3653">
        <v>4790</v>
      </c>
      <c r="B3653" t="s">
        <v>3673</v>
      </c>
      <c r="C3653" t="s">
        <v>15</v>
      </c>
      <c r="D3653" s="184">
        <v>83</v>
      </c>
    </row>
    <row r="3654" spans="1:4" x14ac:dyDescent="0.25">
      <c r="A3654">
        <v>40671</v>
      </c>
      <c r="B3654" t="s">
        <v>3674</v>
      </c>
      <c r="C3654" t="s">
        <v>15</v>
      </c>
      <c r="D3654" s="184">
        <v>99.08</v>
      </c>
    </row>
    <row r="3655" spans="1:4" x14ac:dyDescent="0.25">
      <c r="A3655">
        <v>7552</v>
      </c>
      <c r="B3655" t="s">
        <v>3675</v>
      </c>
      <c r="C3655" t="s">
        <v>10</v>
      </c>
      <c r="D3655" s="184">
        <v>27</v>
      </c>
    </row>
    <row r="3656" spans="1:4" x14ac:dyDescent="0.25">
      <c r="A3656">
        <v>4893</v>
      </c>
      <c r="B3656" t="s">
        <v>3676</v>
      </c>
      <c r="C3656" t="s">
        <v>10</v>
      </c>
      <c r="D3656" s="184">
        <v>11.12</v>
      </c>
    </row>
    <row r="3657" spans="1:4" x14ac:dyDescent="0.25">
      <c r="A3657">
        <v>4894</v>
      </c>
      <c r="B3657" t="s">
        <v>3677</v>
      </c>
      <c r="C3657" t="s">
        <v>10</v>
      </c>
      <c r="D3657" s="184">
        <v>9.5399999999999991</v>
      </c>
    </row>
    <row r="3658" spans="1:4" x14ac:dyDescent="0.25">
      <c r="A3658">
        <v>4888</v>
      </c>
      <c r="B3658" t="s">
        <v>3678</v>
      </c>
      <c r="C3658" t="s">
        <v>10</v>
      </c>
      <c r="D3658" s="184">
        <v>3.25</v>
      </c>
    </row>
    <row r="3659" spans="1:4" x14ac:dyDescent="0.25">
      <c r="A3659">
        <v>4890</v>
      </c>
      <c r="B3659" t="s">
        <v>3679</v>
      </c>
      <c r="C3659" t="s">
        <v>10</v>
      </c>
      <c r="D3659" s="184">
        <v>6.1</v>
      </c>
    </row>
    <row r="3660" spans="1:4" x14ac:dyDescent="0.25">
      <c r="A3660">
        <v>12411</v>
      </c>
      <c r="B3660" t="s">
        <v>3680</v>
      </c>
      <c r="C3660" t="s">
        <v>10</v>
      </c>
      <c r="D3660" s="184">
        <v>32.869999999999997</v>
      </c>
    </row>
    <row r="3661" spans="1:4" x14ac:dyDescent="0.25">
      <c r="A3661">
        <v>4891</v>
      </c>
      <c r="B3661" t="s">
        <v>3681</v>
      </c>
      <c r="C3661" t="s">
        <v>10</v>
      </c>
      <c r="D3661" s="184">
        <v>16.43</v>
      </c>
    </row>
    <row r="3662" spans="1:4" x14ac:dyDescent="0.25">
      <c r="A3662">
        <v>4889</v>
      </c>
      <c r="B3662" t="s">
        <v>3682</v>
      </c>
      <c r="C3662" t="s">
        <v>10</v>
      </c>
      <c r="D3662" s="184">
        <v>4.3899999999999997</v>
      </c>
    </row>
    <row r="3663" spans="1:4" x14ac:dyDescent="0.25">
      <c r="A3663">
        <v>4892</v>
      </c>
      <c r="B3663" t="s">
        <v>3683</v>
      </c>
      <c r="C3663" t="s">
        <v>10</v>
      </c>
      <c r="D3663" s="184">
        <v>46.03</v>
      </c>
    </row>
    <row r="3664" spans="1:4" x14ac:dyDescent="0.25">
      <c r="A3664">
        <v>12412</v>
      </c>
      <c r="B3664" t="s">
        <v>3684</v>
      </c>
      <c r="C3664" t="s">
        <v>10</v>
      </c>
      <c r="D3664" s="184">
        <v>85.55</v>
      </c>
    </row>
    <row r="3665" spans="1:4" x14ac:dyDescent="0.25">
      <c r="A3665">
        <v>11073</v>
      </c>
      <c r="B3665" t="s">
        <v>3685</v>
      </c>
      <c r="C3665" t="s">
        <v>10</v>
      </c>
      <c r="D3665" s="184">
        <v>6.77</v>
      </c>
    </row>
    <row r="3666" spans="1:4" x14ac:dyDescent="0.25">
      <c r="A3666">
        <v>11071</v>
      </c>
      <c r="B3666" t="s">
        <v>3686</v>
      </c>
      <c r="C3666" t="s">
        <v>10</v>
      </c>
      <c r="D3666" s="184">
        <v>10.98</v>
      </c>
    </row>
    <row r="3667" spans="1:4" x14ac:dyDescent="0.25">
      <c r="A3667">
        <v>11072</v>
      </c>
      <c r="B3667" t="s">
        <v>3687</v>
      </c>
      <c r="C3667" t="s">
        <v>10</v>
      </c>
      <c r="D3667" s="184">
        <v>3.83</v>
      </c>
    </row>
    <row r="3668" spans="1:4" x14ac:dyDescent="0.25">
      <c r="A3668">
        <v>4895</v>
      </c>
      <c r="B3668" t="s">
        <v>3688</v>
      </c>
      <c r="C3668" t="s">
        <v>10</v>
      </c>
      <c r="D3668" s="184">
        <v>0.59</v>
      </c>
    </row>
    <row r="3669" spans="1:4" x14ac:dyDescent="0.25">
      <c r="A3669">
        <v>4907</v>
      </c>
      <c r="B3669" t="s">
        <v>3689</v>
      </c>
      <c r="C3669" t="s">
        <v>10</v>
      </c>
      <c r="D3669" s="184">
        <v>38.29</v>
      </c>
    </row>
    <row r="3670" spans="1:4" x14ac:dyDescent="0.25">
      <c r="A3670">
        <v>4902</v>
      </c>
      <c r="B3670" t="s">
        <v>3690</v>
      </c>
      <c r="C3670" t="s">
        <v>10</v>
      </c>
      <c r="D3670" s="184">
        <v>86.67</v>
      </c>
    </row>
    <row r="3671" spans="1:4" x14ac:dyDescent="0.25">
      <c r="A3671">
        <v>4908</v>
      </c>
      <c r="B3671" t="s">
        <v>3691</v>
      </c>
      <c r="C3671" t="s">
        <v>10</v>
      </c>
      <c r="D3671" s="184">
        <v>176</v>
      </c>
    </row>
    <row r="3672" spans="1:4" x14ac:dyDescent="0.25">
      <c r="A3672">
        <v>4909</v>
      </c>
      <c r="B3672" t="s">
        <v>3692</v>
      </c>
      <c r="C3672" t="s">
        <v>10</v>
      </c>
      <c r="D3672" s="184">
        <v>339.89</v>
      </c>
    </row>
    <row r="3673" spans="1:4" x14ac:dyDescent="0.25">
      <c r="A3673">
        <v>4903</v>
      </c>
      <c r="B3673" t="s">
        <v>3693</v>
      </c>
      <c r="C3673" t="s">
        <v>10</v>
      </c>
      <c r="D3673" s="184">
        <v>999.41</v>
      </c>
    </row>
    <row r="3674" spans="1:4" x14ac:dyDescent="0.25">
      <c r="A3674">
        <v>4897</v>
      </c>
      <c r="B3674" t="s">
        <v>3694</v>
      </c>
      <c r="C3674" t="s">
        <v>10</v>
      </c>
      <c r="D3674" s="184">
        <v>2.4900000000000002</v>
      </c>
    </row>
    <row r="3675" spans="1:4" x14ac:dyDescent="0.25">
      <c r="A3675">
        <v>4896</v>
      </c>
      <c r="B3675" t="s">
        <v>3695</v>
      </c>
      <c r="C3675" t="s">
        <v>10</v>
      </c>
      <c r="D3675" s="184">
        <v>0.89</v>
      </c>
    </row>
    <row r="3676" spans="1:4" x14ac:dyDescent="0.25">
      <c r="A3676">
        <v>4900</v>
      </c>
      <c r="B3676" t="s">
        <v>3696</v>
      </c>
      <c r="C3676" t="s">
        <v>10</v>
      </c>
      <c r="D3676" s="184">
        <v>7.42</v>
      </c>
    </row>
    <row r="3677" spans="1:4" x14ac:dyDescent="0.25">
      <c r="A3677">
        <v>4898</v>
      </c>
      <c r="B3677" t="s">
        <v>3697</v>
      </c>
      <c r="C3677" t="s">
        <v>10</v>
      </c>
      <c r="D3677" s="184">
        <v>2.77</v>
      </c>
    </row>
    <row r="3678" spans="1:4" x14ac:dyDescent="0.25">
      <c r="A3678">
        <v>4899</v>
      </c>
      <c r="B3678" t="s">
        <v>3698</v>
      </c>
      <c r="C3678" t="s">
        <v>10</v>
      </c>
      <c r="D3678" s="184">
        <v>10.18</v>
      </c>
    </row>
    <row r="3679" spans="1:4" x14ac:dyDescent="0.25">
      <c r="A3679">
        <v>11096</v>
      </c>
      <c r="B3679" t="s">
        <v>3699</v>
      </c>
      <c r="C3679" t="s">
        <v>71</v>
      </c>
      <c r="D3679" s="184">
        <v>1.1599999999999999</v>
      </c>
    </row>
    <row r="3680" spans="1:4" x14ac:dyDescent="0.25">
      <c r="A3680">
        <v>4741</v>
      </c>
      <c r="B3680" t="s">
        <v>3700</v>
      </c>
      <c r="C3680" t="s">
        <v>183</v>
      </c>
      <c r="D3680" s="184">
        <v>79.73</v>
      </c>
    </row>
    <row r="3681" spans="1:4" x14ac:dyDescent="0.25">
      <c r="A3681">
        <v>4752</v>
      </c>
      <c r="B3681" t="s">
        <v>3701</v>
      </c>
      <c r="C3681" t="s">
        <v>185</v>
      </c>
      <c r="D3681" s="184">
        <v>11.45</v>
      </c>
    </row>
    <row r="3682" spans="1:4" x14ac:dyDescent="0.25">
      <c r="A3682">
        <v>41091</v>
      </c>
      <c r="B3682" t="s">
        <v>3702</v>
      </c>
      <c r="C3682" t="s">
        <v>187</v>
      </c>
      <c r="D3682" s="66">
        <v>2024.81</v>
      </c>
    </row>
    <row r="3683" spans="1:4" x14ac:dyDescent="0.25">
      <c r="A3683">
        <v>13954</v>
      </c>
      <c r="B3683" t="s">
        <v>3703</v>
      </c>
      <c r="C3683" t="s">
        <v>10</v>
      </c>
      <c r="D3683" s="66">
        <v>6723.23</v>
      </c>
    </row>
    <row r="3684" spans="1:4" x14ac:dyDescent="0.25">
      <c r="A3684">
        <v>3411</v>
      </c>
      <c r="B3684" t="s">
        <v>3704</v>
      </c>
      <c r="C3684" t="s">
        <v>71</v>
      </c>
      <c r="D3684" s="184">
        <v>48.47</v>
      </c>
    </row>
    <row r="3685" spans="1:4" x14ac:dyDescent="0.25">
      <c r="A3685">
        <v>39995</v>
      </c>
      <c r="B3685" t="s">
        <v>3705</v>
      </c>
      <c r="C3685" t="s">
        <v>183</v>
      </c>
      <c r="D3685" s="184">
        <v>372.89</v>
      </c>
    </row>
    <row r="3686" spans="1:4" x14ac:dyDescent="0.25">
      <c r="A3686">
        <v>11615</v>
      </c>
      <c r="B3686" t="s">
        <v>3706</v>
      </c>
      <c r="C3686" t="s">
        <v>15</v>
      </c>
      <c r="D3686" s="184">
        <v>3.16</v>
      </c>
    </row>
    <row r="3687" spans="1:4" x14ac:dyDescent="0.25">
      <c r="A3687">
        <v>3408</v>
      </c>
      <c r="B3687" t="s">
        <v>3707</v>
      </c>
      <c r="C3687" t="s">
        <v>15</v>
      </c>
      <c r="D3687" s="184">
        <v>8.4</v>
      </c>
    </row>
    <row r="3688" spans="1:4" x14ac:dyDescent="0.25">
      <c r="A3688">
        <v>3409</v>
      </c>
      <c r="B3688" t="s">
        <v>3708</v>
      </c>
      <c r="C3688" t="s">
        <v>15</v>
      </c>
      <c r="D3688" s="184">
        <v>21</v>
      </c>
    </row>
    <row r="3689" spans="1:4" x14ac:dyDescent="0.25">
      <c r="A3689">
        <v>11427</v>
      </c>
      <c r="B3689" t="s">
        <v>3709</v>
      </c>
      <c r="C3689" t="s">
        <v>71</v>
      </c>
      <c r="D3689" s="184">
        <v>134.86000000000001</v>
      </c>
    </row>
    <row r="3690" spans="1:4" x14ac:dyDescent="0.25">
      <c r="A3690">
        <v>4491</v>
      </c>
      <c r="B3690" t="s">
        <v>3710</v>
      </c>
      <c r="C3690" t="s">
        <v>20</v>
      </c>
      <c r="D3690" s="184">
        <v>8.98</v>
      </c>
    </row>
    <row r="3691" spans="1:4" x14ac:dyDescent="0.25">
      <c r="A3691">
        <v>2745</v>
      </c>
      <c r="B3691" t="s">
        <v>3711</v>
      </c>
      <c r="C3691" t="s">
        <v>20</v>
      </c>
      <c r="D3691" s="184">
        <v>3.88</v>
      </c>
    </row>
    <row r="3692" spans="1:4" x14ac:dyDescent="0.25">
      <c r="A3692">
        <v>14439</v>
      </c>
      <c r="B3692" t="s">
        <v>3712</v>
      </c>
      <c r="C3692" t="s">
        <v>20</v>
      </c>
      <c r="D3692" s="184">
        <v>4.82</v>
      </c>
    </row>
    <row r="3693" spans="1:4" x14ac:dyDescent="0.25">
      <c r="A3693">
        <v>44496</v>
      </c>
      <c r="B3693" t="s">
        <v>3713</v>
      </c>
      <c r="C3693" t="s">
        <v>10</v>
      </c>
      <c r="D3693" s="184">
        <v>188.63</v>
      </c>
    </row>
    <row r="3694" spans="1:4" x14ac:dyDescent="0.25">
      <c r="A3694">
        <v>12362</v>
      </c>
      <c r="B3694" t="s">
        <v>3714</v>
      </c>
      <c r="C3694" t="s">
        <v>10</v>
      </c>
      <c r="D3694" s="184">
        <v>17.39</v>
      </c>
    </row>
    <row r="3695" spans="1:4" x14ac:dyDescent="0.25">
      <c r="A3695">
        <v>421</v>
      </c>
      <c r="B3695" t="s">
        <v>3715</v>
      </c>
      <c r="C3695" t="s">
        <v>10</v>
      </c>
      <c r="D3695" s="184">
        <v>11.93</v>
      </c>
    </row>
    <row r="3696" spans="1:4" x14ac:dyDescent="0.25">
      <c r="A3696">
        <v>14148</v>
      </c>
      <c r="B3696" t="s">
        <v>3716</v>
      </c>
      <c r="C3696" t="s">
        <v>10</v>
      </c>
      <c r="D3696" s="184">
        <v>0.92</v>
      </c>
    </row>
    <row r="3697" spans="1:4" x14ac:dyDescent="0.25">
      <c r="A3697">
        <v>4341</v>
      </c>
      <c r="B3697" t="s">
        <v>3717</v>
      </c>
      <c r="C3697" t="s">
        <v>10</v>
      </c>
      <c r="D3697" s="184">
        <v>1.1499999999999999</v>
      </c>
    </row>
    <row r="3698" spans="1:4" x14ac:dyDescent="0.25">
      <c r="A3698">
        <v>4337</v>
      </c>
      <c r="B3698" t="s">
        <v>3718</v>
      </c>
      <c r="C3698" t="s">
        <v>10</v>
      </c>
      <c r="D3698" s="184">
        <v>2.92</v>
      </c>
    </row>
    <row r="3699" spans="1:4" x14ac:dyDescent="0.25">
      <c r="A3699">
        <v>4339</v>
      </c>
      <c r="B3699" t="s">
        <v>3719</v>
      </c>
      <c r="C3699" t="s">
        <v>10</v>
      </c>
      <c r="D3699" s="184">
        <v>0.62</v>
      </c>
    </row>
    <row r="3700" spans="1:4" x14ac:dyDescent="0.25">
      <c r="A3700">
        <v>39997</v>
      </c>
      <c r="B3700" t="s">
        <v>3720</v>
      </c>
      <c r="C3700" t="s">
        <v>10</v>
      </c>
      <c r="D3700" s="184">
        <v>0.34</v>
      </c>
    </row>
    <row r="3701" spans="1:4" x14ac:dyDescent="0.25">
      <c r="A3701">
        <v>11971</v>
      </c>
      <c r="B3701" t="s">
        <v>3721</v>
      </c>
      <c r="C3701" t="s">
        <v>10</v>
      </c>
      <c r="D3701" s="184">
        <v>4.83</v>
      </c>
    </row>
    <row r="3702" spans="1:4" x14ac:dyDescent="0.25">
      <c r="A3702">
        <v>4342</v>
      </c>
      <c r="B3702" t="s">
        <v>3722</v>
      </c>
      <c r="C3702" t="s">
        <v>10</v>
      </c>
      <c r="D3702" s="184">
        <v>0.25</v>
      </c>
    </row>
    <row r="3703" spans="1:4" x14ac:dyDescent="0.25">
      <c r="A3703">
        <v>4330</v>
      </c>
      <c r="B3703" t="s">
        <v>3723</v>
      </c>
      <c r="C3703" t="s">
        <v>10</v>
      </c>
      <c r="D3703" s="184">
        <v>0.17</v>
      </c>
    </row>
    <row r="3704" spans="1:4" x14ac:dyDescent="0.25">
      <c r="A3704">
        <v>4340</v>
      </c>
      <c r="B3704" t="s">
        <v>3724</v>
      </c>
      <c r="C3704" t="s">
        <v>10</v>
      </c>
      <c r="D3704" s="184">
        <v>1.35</v>
      </c>
    </row>
    <row r="3705" spans="1:4" x14ac:dyDescent="0.25">
      <c r="A3705">
        <v>5088</v>
      </c>
      <c r="B3705" t="s">
        <v>3725</v>
      </c>
      <c r="C3705" t="s">
        <v>10</v>
      </c>
      <c r="D3705" s="184">
        <v>7.2</v>
      </c>
    </row>
    <row r="3706" spans="1:4" x14ac:dyDescent="0.25">
      <c r="A3706">
        <v>11154</v>
      </c>
      <c r="B3706" t="s">
        <v>3726</v>
      </c>
      <c r="C3706" t="s">
        <v>10</v>
      </c>
      <c r="D3706" s="66">
        <v>1264.1400000000001</v>
      </c>
    </row>
    <row r="3707" spans="1:4" x14ac:dyDescent="0.25">
      <c r="A3707">
        <v>4989</v>
      </c>
      <c r="B3707" t="s">
        <v>3727</v>
      </c>
      <c r="C3707" t="s">
        <v>10</v>
      </c>
      <c r="D3707" s="184">
        <v>305.23</v>
      </c>
    </row>
    <row r="3708" spans="1:4" x14ac:dyDescent="0.25">
      <c r="A3708">
        <v>4982</v>
      </c>
      <c r="B3708" t="s">
        <v>3728</v>
      </c>
      <c r="C3708" t="s">
        <v>10</v>
      </c>
      <c r="D3708" s="184">
        <v>286.29000000000002</v>
      </c>
    </row>
    <row r="3709" spans="1:4" x14ac:dyDescent="0.25">
      <c r="A3709">
        <v>4962</v>
      </c>
      <c r="B3709" t="s">
        <v>3729</v>
      </c>
      <c r="C3709" t="s">
        <v>10</v>
      </c>
      <c r="D3709" s="184">
        <v>225.78</v>
      </c>
    </row>
    <row r="3710" spans="1:4" x14ac:dyDescent="0.25">
      <c r="A3710">
        <v>4981</v>
      </c>
      <c r="B3710" t="s">
        <v>3730</v>
      </c>
      <c r="C3710" t="s">
        <v>10</v>
      </c>
      <c r="D3710" s="184">
        <v>201</v>
      </c>
    </row>
    <row r="3711" spans="1:4" x14ac:dyDescent="0.25">
      <c r="A3711">
        <v>4964</v>
      </c>
      <c r="B3711" t="s">
        <v>3731</v>
      </c>
      <c r="C3711" t="s">
        <v>10</v>
      </c>
      <c r="D3711" s="184">
        <v>254.99</v>
      </c>
    </row>
    <row r="3712" spans="1:4" x14ac:dyDescent="0.25">
      <c r="A3712">
        <v>4992</v>
      </c>
      <c r="B3712" t="s">
        <v>3732</v>
      </c>
      <c r="C3712" t="s">
        <v>10</v>
      </c>
      <c r="D3712" s="184">
        <v>249.08</v>
      </c>
    </row>
    <row r="3713" spans="1:4" x14ac:dyDescent="0.25">
      <c r="A3713">
        <v>4987</v>
      </c>
      <c r="B3713" t="s">
        <v>3733</v>
      </c>
      <c r="C3713" t="s">
        <v>10</v>
      </c>
      <c r="D3713" s="184">
        <v>284.97000000000003</v>
      </c>
    </row>
    <row r="3714" spans="1:4" x14ac:dyDescent="0.25">
      <c r="A3714">
        <v>4930</v>
      </c>
      <c r="B3714" t="s">
        <v>3734</v>
      </c>
      <c r="C3714" t="s">
        <v>15</v>
      </c>
      <c r="D3714" s="184">
        <v>535.44000000000005</v>
      </c>
    </row>
    <row r="3715" spans="1:4" x14ac:dyDescent="0.25">
      <c r="A3715">
        <v>39021</v>
      </c>
      <c r="B3715" t="s">
        <v>3735</v>
      </c>
      <c r="C3715" t="s">
        <v>10</v>
      </c>
      <c r="D3715" s="184">
        <v>569.30999999999995</v>
      </c>
    </row>
    <row r="3716" spans="1:4" x14ac:dyDescent="0.25">
      <c r="A3716">
        <v>39022</v>
      </c>
      <c r="B3716" t="s">
        <v>3736</v>
      </c>
      <c r="C3716" t="s">
        <v>10</v>
      </c>
      <c r="D3716" s="184">
        <v>509.95</v>
      </c>
    </row>
    <row r="3717" spans="1:4" x14ac:dyDescent="0.25">
      <c r="A3717">
        <v>39024</v>
      </c>
      <c r="B3717" t="s">
        <v>3737</v>
      </c>
      <c r="C3717" t="s">
        <v>10</v>
      </c>
      <c r="D3717" s="184">
        <v>683.62</v>
      </c>
    </row>
    <row r="3718" spans="1:4" x14ac:dyDescent="0.25">
      <c r="A3718">
        <v>4914</v>
      </c>
      <c r="B3718" t="s">
        <v>3738</v>
      </c>
      <c r="C3718" t="s">
        <v>15</v>
      </c>
      <c r="D3718" s="184">
        <v>554.29</v>
      </c>
    </row>
    <row r="3719" spans="1:4" x14ac:dyDescent="0.25">
      <c r="A3719">
        <v>4917</v>
      </c>
      <c r="B3719" t="s">
        <v>3739</v>
      </c>
      <c r="C3719" t="s">
        <v>15</v>
      </c>
      <c r="D3719" s="184">
        <v>382.8</v>
      </c>
    </row>
    <row r="3720" spans="1:4" x14ac:dyDescent="0.25">
      <c r="A3720">
        <v>39025</v>
      </c>
      <c r="B3720" t="s">
        <v>3740</v>
      </c>
      <c r="C3720" t="s">
        <v>10</v>
      </c>
      <c r="D3720" s="184">
        <v>700.98</v>
      </c>
    </row>
    <row r="3721" spans="1:4" x14ac:dyDescent="0.25">
      <c r="A3721">
        <v>4922</v>
      </c>
      <c r="B3721" t="s">
        <v>3741</v>
      </c>
      <c r="C3721" t="s">
        <v>15</v>
      </c>
      <c r="D3721" s="184">
        <v>355.08</v>
      </c>
    </row>
    <row r="3722" spans="1:4" x14ac:dyDescent="0.25">
      <c r="A3722">
        <v>4911</v>
      </c>
      <c r="B3722" t="s">
        <v>3742</v>
      </c>
      <c r="C3722" t="s">
        <v>15</v>
      </c>
      <c r="D3722" s="184">
        <v>420</v>
      </c>
    </row>
    <row r="3723" spans="1:4" x14ac:dyDescent="0.25">
      <c r="A3723">
        <v>37518</v>
      </c>
      <c r="B3723" t="s">
        <v>3743</v>
      </c>
      <c r="C3723" t="s">
        <v>15</v>
      </c>
      <c r="D3723" s="184">
        <v>682.5</v>
      </c>
    </row>
    <row r="3724" spans="1:4" x14ac:dyDescent="0.25">
      <c r="A3724">
        <v>4910</v>
      </c>
      <c r="B3724" t="s">
        <v>3744</v>
      </c>
      <c r="C3724" t="s">
        <v>15</v>
      </c>
      <c r="D3724" s="184">
        <v>575.35</v>
      </c>
    </row>
    <row r="3725" spans="1:4" x14ac:dyDescent="0.25">
      <c r="A3725">
        <v>4943</v>
      </c>
      <c r="B3725" t="s">
        <v>3745</v>
      </c>
      <c r="C3725" t="s">
        <v>15</v>
      </c>
      <c r="D3725" s="184">
        <v>857.14</v>
      </c>
    </row>
    <row r="3726" spans="1:4" x14ac:dyDescent="0.25">
      <c r="A3726">
        <v>5002</v>
      </c>
      <c r="B3726" t="s">
        <v>3746</v>
      </c>
      <c r="C3726" t="s">
        <v>15</v>
      </c>
      <c r="D3726" s="184">
        <v>409.73</v>
      </c>
    </row>
    <row r="3727" spans="1:4" x14ac:dyDescent="0.25">
      <c r="A3727">
        <v>4977</v>
      </c>
      <c r="B3727" t="s">
        <v>3747</v>
      </c>
      <c r="C3727" t="s">
        <v>15</v>
      </c>
      <c r="D3727" s="184">
        <v>276.58</v>
      </c>
    </row>
    <row r="3728" spans="1:4" x14ac:dyDescent="0.25">
      <c r="A3728">
        <v>5028</v>
      </c>
      <c r="B3728" t="s">
        <v>3748</v>
      </c>
      <c r="C3728" t="s">
        <v>15</v>
      </c>
      <c r="D3728" s="184">
        <v>676.75</v>
      </c>
    </row>
    <row r="3729" spans="1:4" x14ac:dyDescent="0.25">
      <c r="A3729">
        <v>4998</v>
      </c>
      <c r="B3729" t="s">
        <v>3749</v>
      </c>
      <c r="C3729" t="s">
        <v>15</v>
      </c>
      <c r="D3729" s="184">
        <v>562.04999999999995</v>
      </c>
    </row>
    <row r="3730" spans="1:4" x14ac:dyDescent="0.25">
      <c r="A3730">
        <v>4969</v>
      </c>
      <c r="B3730" t="s">
        <v>3750</v>
      </c>
      <c r="C3730" t="s">
        <v>15</v>
      </c>
      <c r="D3730" s="184">
        <v>391.17</v>
      </c>
    </row>
    <row r="3731" spans="1:4" x14ac:dyDescent="0.25">
      <c r="A3731">
        <v>11364</v>
      </c>
      <c r="B3731" t="s">
        <v>3751</v>
      </c>
      <c r="C3731" t="s">
        <v>10</v>
      </c>
      <c r="D3731" s="184">
        <v>172.68</v>
      </c>
    </row>
    <row r="3732" spans="1:4" x14ac:dyDescent="0.25">
      <c r="A3732">
        <v>11365</v>
      </c>
      <c r="B3732" t="s">
        <v>3752</v>
      </c>
      <c r="C3732" t="s">
        <v>10</v>
      </c>
      <c r="D3732" s="184">
        <v>179.19</v>
      </c>
    </row>
    <row r="3733" spans="1:4" x14ac:dyDescent="0.25">
      <c r="A3733">
        <v>11366</v>
      </c>
      <c r="B3733" t="s">
        <v>3753</v>
      </c>
      <c r="C3733" t="s">
        <v>10</v>
      </c>
      <c r="D3733" s="184">
        <v>190.48</v>
      </c>
    </row>
    <row r="3734" spans="1:4" x14ac:dyDescent="0.25">
      <c r="A3734">
        <v>43777</v>
      </c>
      <c r="B3734" t="s">
        <v>3754</v>
      </c>
      <c r="C3734" t="s">
        <v>10</v>
      </c>
      <c r="D3734" s="184">
        <v>223.75</v>
      </c>
    </row>
    <row r="3735" spans="1:4" x14ac:dyDescent="0.25">
      <c r="A3735">
        <v>20322</v>
      </c>
      <c r="B3735" t="s">
        <v>3755</v>
      </c>
      <c r="C3735" t="s">
        <v>10</v>
      </c>
      <c r="D3735" s="184">
        <v>207.71</v>
      </c>
    </row>
    <row r="3736" spans="1:4" x14ac:dyDescent="0.25">
      <c r="A3736">
        <v>10553</v>
      </c>
      <c r="B3736" t="s">
        <v>3756</v>
      </c>
      <c r="C3736" t="s">
        <v>10</v>
      </c>
      <c r="D3736" s="184">
        <v>188.6</v>
      </c>
    </row>
    <row r="3737" spans="1:4" x14ac:dyDescent="0.25">
      <c r="A3737">
        <v>5020</v>
      </c>
      <c r="B3737" t="s">
        <v>3757</v>
      </c>
      <c r="C3737" t="s">
        <v>10</v>
      </c>
      <c r="D3737" s="184">
        <v>198.84</v>
      </c>
    </row>
    <row r="3738" spans="1:4" x14ac:dyDescent="0.25">
      <c r="A3738">
        <v>10554</v>
      </c>
      <c r="B3738" t="s">
        <v>3758</v>
      </c>
      <c r="C3738" t="s">
        <v>10</v>
      </c>
      <c r="D3738" s="184">
        <v>190.27</v>
      </c>
    </row>
    <row r="3739" spans="1:4" x14ac:dyDescent="0.25">
      <c r="A3739">
        <v>10555</v>
      </c>
      <c r="B3739" t="s">
        <v>3759</v>
      </c>
      <c r="C3739" t="s">
        <v>10</v>
      </c>
      <c r="D3739" s="184">
        <v>207.5</v>
      </c>
    </row>
    <row r="3740" spans="1:4" x14ac:dyDescent="0.25">
      <c r="A3740">
        <v>10556</v>
      </c>
      <c r="B3740" t="s">
        <v>3760</v>
      </c>
      <c r="C3740" t="s">
        <v>10</v>
      </c>
      <c r="D3740" s="184">
        <v>275.89</v>
      </c>
    </row>
    <row r="3741" spans="1:4" x14ac:dyDescent="0.25">
      <c r="A3741">
        <v>39502</v>
      </c>
      <c r="B3741" t="s">
        <v>3761</v>
      </c>
      <c r="C3741" t="s">
        <v>10</v>
      </c>
      <c r="D3741" s="184">
        <v>387.41</v>
      </c>
    </row>
    <row r="3742" spans="1:4" x14ac:dyDescent="0.25">
      <c r="A3742">
        <v>39504</v>
      </c>
      <c r="B3742" t="s">
        <v>3762</v>
      </c>
      <c r="C3742" t="s">
        <v>10</v>
      </c>
      <c r="D3742" s="184">
        <v>428.41</v>
      </c>
    </row>
    <row r="3743" spans="1:4" x14ac:dyDescent="0.25">
      <c r="A3743">
        <v>39503</v>
      </c>
      <c r="B3743" t="s">
        <v>3763</v>
      </c>
      <c r="C3743" t="s">
        <v>10</v>
      </c>
      <c r="D3743" s="184">
        <v>450.88</v>
      </c>
    </row>
    <row r="3744" spans="1:4" x14ac:dyDescent="0.25">
      <c r="A3744">
        <v>39505</v>
      </c>
      <c r="B3744" t="s">
        <v>3764</v>
      </c>
      <c r="C3744" t="s">
        <v>10</v>
      </c>
      <c r="D3744" s="184">
        <v>485.89</v>
      </c>
    </row>
    <row r="3745" spans="1:4" x14ac:dyDescent="0.25">
      <c r="A3745">
        <v>44471</v>
      </c>
      <c r="B3745" t="s">
        <v>3765</v>
      </c>
      <c r="C3745" t="s">
        <v>10</v>
      </c>
      <c r="D3745" s="184">
        <v>528.22</v>
      </c>
    </row>
    <row r="3746" spans="1:4" x14ac:dyDescent="0.25">
      <c r="A3746">
        <v>4944</v>
      </c>
      <c r="B3746" t="s">
        <v>3766</v>
      </c>
      <c r="C3746" t="s">
        <v>15</v>
      </c>
      <c r="D3746" s="66">
        <v>1281.42</v>
      </c>
    </row>
    <row r="3747" spans="1:4" x14ac:dyDescent="0.25">
      <c r="A3747">
        <v>21102</v>
      </c>
      <c r="B3747" t="s">
        <v>3767</v>
      </c>
      <c r="C3747" t="s">
        <v>10</v>
      </c>
      <c r="D3747" s="184">
        <v>37.94</v>
      </c>
    </row>
    <row r="3748" spans="1:4" x14ac:dyDescent="0.25">
      <c r="A3748">
        <v>21101</v>
      </c>
      <c r="B3748" t="s">
        <v>3768</v>
      </c>
      <c r="C3748" t="s">
        <v>10</v>
      </c>
      <c r="D3748" s="184">
        <v>24.36</v>
      </c>
    </row>
    <row r="3749" spans="1:4" x14ac:dyDescent="0.25">
      <c r="A3749">
        <v>34713</v>
      </c>
      <c r="B3749" t="s">
        <v>3769</v>
      </c>
      <c r="C3749" t="s">
        <v>15</v>
      </c>
      <c r="D3749" s="184">
        <v>473.99</v>
      </c>
    </row>
    <row r="3750" spans="1:4" x14ac:dyDescent="0.25">
      <c r="A3750">
        <v>37563</v>
      </c>
      <c r="B3750" t="s">
        <v>3770</v>
      </c>
      <c r="C3750" t="s">
        <v>15</v>
      </c>
      <c r="D3750" s="184">
        <v>589.17999999999995</v>
      </c>
    </row>
    <row r="3751" spans="1:4" x14ac:dyDescent="0.25">
      <c r="A3751">
        <v>4948</v>
      </c>
      <c r="B3751" t="s">
        <v>3771</v>
      </c>
      <c r="C3751" t="s">
        <v>15</v>
      </c>
      <c r="D3751" s="184">
        <v>512.6</v>
      </c>
    </row>
    <row r="3752" spans="1:4" x14ac:dyDescent="0.25">
      <c r="A3752">
        <v>37561</v>
      </c>
      <c r="B3752" t="s">
        <v>3772</v>
      </c>
      <c r="C3752" t="s">
        <v>15</v>
      </c>
      <c r="D3752" s="184">
        <v>478.07</v>
      </c>
    </row>
    <row r="3753" spans="1:4" x14ac:dyDescent="0.25">
      <c r="A3753">
        <v>37562</v>
      </c>
      <c r="B3753" t="s">
        <v>3773</v>
      </c>
      <c r="C3753" t="s">
        <v>15</v>
      </c>
      <c r="D3753" s="184">
        <v>626.80999999999995</v>
      </c>
    </row>
    <row r="3754" spans="1:4" x14ac:dyDescent="0.25">
      <c r="A3754">
        <v>14164</v>
      </c>
      <c r="B3754" t="s">
        <v>3774</v>
      </c>
      <c r="C3754" t="s">
        <v>10</v>
      </c>
      <c r="D3754" s="66">
        <v>2405.31</v>
      </c>
    </row>
    <row r="3755" spans="1:4" x14ac:dyDescent="0.25">
      <c r="A3755">
        <v>14163</v>
      </c>
      <c r="B3755" t="s">
        <v>3775</v>
      </c>
      <c r="C3755" t="s">
        <v>10</v>
      </c>
      <c r="D3755" s="66">
        <v>2733.79</v>
      </c>
    </row>
    <row r="3756" spans="1:4" x14ac:dyDescent="0.25">
      <c r="A3756">
        <v>5051</v>
      </c>
      <c r="B3756" t="s">
        <v>3776</v>
      </c>
      <c r="C3756" t="s">
        <v>10</v>
      </c>
      <c r="D3756" s="66">
        <v>2325.06</v>
      </c>
    </row>
    <row r="3757" spans="1:4" x14ac:dyDescent="0.25">
      <c r="A3757">
        <v>14162</v>
      </c>
      <c r="B3757" t="s">
        <v>3777</v>
      </c>
      <c r="C3757" t="s">
        <v>10</v>
      </c>
      <c r="D3757" s="66">
        <v>2321.6799999999998</v>
      </c>
    </row>
    <row r="3758" spans="1:4" x14ac:dyDescent="0.25">
      <c r="A3758">
        <v>5052</v>
      </c>
      <c r="B3758" t="s">
        <v>3778</v>
      </c>
      <c r="C3758" t="s">
        <v>10</v>
      </c>
      <c r="D3758" s="66">
        <v>1732.3</v>
      </c>
    </row>
    <row r="3759" spans="1:4" x14ac:dyDescent="0.25">
      <c r="A3759">
        <v>14166</v>
      </c>
      <c r="B3759" t="s">
        <v>3779</v>
      </c>
      <c r="C3759" t="s">
        <v>10</v>
      </c>
      <c r="D3759" s="66">
        <v>1754.29</v>
      </c>
    </row>
    <row r="3760" spans="1:4" x14ac:dyDescent="0.25">
      <c r="A3760">
        <v>14165</v>
      </c>
      <c r="B3760" t="s">
        <v>3780</v>
      </c>
      <c r="C3760" t="s">
        <v>10</v>
      </c>
      <c r="D3760" s="66">
        <v>2430.33</v>
      </c>
    </row>
    <row r="3761" spans="1:4" x14ac:dyDescent="0.25">
      <c r="A3761">
        <v>5050</v>
      </c>
      <c r="B3761" t="s">
        <v>3781</v>
      </c>
      <c r="C3761" t="s">
        <v>10</v>
      </c>
      <c r="D3761" s="184">
        <v>598.16</v>
      </c>
    </row>
    <row r="3762" spans="1:4" x14ac:dyDescent="0.25">
      <c r="A3762">
        <v>12366</v>
      </c>
      <c r="B3762" t="s">
        <v>3782</v>
      </c>
      <c r="C3762" t="s">
        <v>10</v>
      </c>
      <c r="D3762" s="66">
        <v>1020.97</v>
      </c>
    </row>
    <row r="3763" spans="1:4" x14ac:dyDescent="0.25">
      <c r="A3763">
        <v>5045</v>
      </c>
      <c r="B3763" t="s">
        <v>3783</v>
      </c>
      <c r="C3763" t="s">
        <v>10</v>
      </c>
      <c r="D3763" s="66">
        <v>1621.63</v>
      </c>
    </row>
    <row r="3764" spans="1:4" x14ac:dyDescent="0.25">
      <c r="A3764">
        <v>5035</v>
      </c>
      <c r="B3764" t="s">
        <v>3784</v>
      </c>
      <c r="C3764" t="s">
        <v>10</v>
      </c>
      <c r="D3764" s="66">
        <v>2487.88</v>
      </c>
    </row>
    <row r="3765" spans="1:4" x14ac:dyDescent="0.25">
      <c r="A3765">
        <v>41180</v>
      </c>
      <c r="B3765" t="s">
        <v>3785</v>
      </c>
      <c r="C3765" t="s">
        <v>10</v>
      </c>
      <c r="D3765" s="66">
        <v>3645.41</v>
      </c>
    </row>
    <row r="3766" spans="1:4" x14ac:dyDescent="0.25">
      <c r="A3766">
        <v>41181</v>
      </c>
      <c r="B3766" t="s">
        <v>3786</v>
      </c>
      <c r="C3766" t="s">
        <v>10</v>
      </c>
      <c r="D3766" s="66">
        <v>4826.41</v>
      </c>
    </row>
    <row r="3767" spans="1:4" x14ac:dyDescent="0.25">
      <c r="A3767">
        <v>41182</v>
      </c>
      <c r="B3767" t="s">
        <v>3787</v>
      </c>
      <c r="C3767" t="s">
        <v>10</v>
      </c>
      <c r="D3767" s="66">
        <v>6923.88</v>
      </c>
    </row>
    <row r="3768" spans="1:4" x14ac:dyDescent="0.25">
      <c r="A3768">
        <v>41183</v>
      </c>
      <c r="B3768" t="s">
        <v>3788</v>
      </c>
      <c r="C3768" t="s">
        <v>10</v>
      </c>
      <c r="D3768" s="66">
        <v>8644.61</v>
      </c>
    </row>
    <row r="3769" spans="1:4" x14ac:dyDescent="0.25">
      <c r="A3769">
        <v>41184</v>
      </c>
      <c r="B3769" t="s">
        <v>3789</v>
      </c>
      <c r="C3769" t="s">
        <v>10</v>
      </c>
      <c r="D3769" s="66">
        <v>13161.95</v>
      </c>
    </row>
    <row r="3770" spans="1:4" x14ac:dyDescent="0.25">
      <c r="A3770">
        <v>41185</v>
      </c>
      <c r="B3770" t="s">
        <v>3790</v>
      </c>
      <c r="C3770" t="s">
        <v>10</v>
      </c>
      <c r="D3770" s="66">
        <v>4881.04</v>
      </c>
    </row>
    <row r="3771" spans="1:4" x14ac:dyDescent="0.25">
      <c r="A3771">
        <v>41186</v>
      </c>
      <c r="B3771" t="s">
        <v>3791</v>
      </c>
      <c r="C3771" t="s">
        <v>10</v>
      </c>
      <c r="D3771" s="66">
        <v>6840.22</v>
      </c>
    </row>
    <row r="3772" spans="1:4" x14ac:dyDescent="0.25">
      <c r="A3772">
        <v>41187</v>
      </c>
      <c r="B3772" t="s">
        <v>3792</v>
      </c>
      <c r="C3772" t="s">
        <v>10</v>
      </c>
      <c r="D3772" s="66">
        <v>9173.2999999999993</v>
      </c>
    </row>
    <row r="3773" spans="1:4" x14ac:dyDescent="0.25">
      <c r="A3773">
        <v>41188</v>
      </c>
      <c r="B3773" t="s">
        <v>3793</v>
      </c>
      <c r="C3773" t="s">
        <v>10</v>
      </c>
      <c r="D3773" s="66">
        <v>11730.6</v>
      </c>
    </row>
    <row r="3774" spans="1:4" x14ac:dyDescent="0.25">
      <c r="A3774">
        <v>5036</v>
      </c>
      <c r="B3774" t="s">
        <v>3794</v>
      </c>
      <c r="C3774" t="s">
        <v>10</v>
      </c>
      <c r="D3774" s="184">
        <v>879.61</v>
      </c>
    </row>
    <row r="3775" spans="1:4" x14ac:dyDescent="0.25">
      <c r="A3775">
        <v>41189</v>
      </c>
      <c r="B3775" t="s">
        <v>3795</v>
      </c>
      <c r="C3775" t="s">
        <v>10</v>
      </c>
      <c r="D3775" s="66">
        <v>15080.92</v>
      </c>
    </row>
    <row r="3776" spans="1:4" x14ac:dyDescent="0.25">
      <c r="A3776">
        <v>41190</v>
      </c>
      <c r="B3776" t="s">
        <v>3796</v>
      </c>
      <c r="C3776" t="s">
        <v>10</v>
      </c>
      <c r="D3776" s="66">
        <v>5244.61</v>
      </c>
    </row>
    <row r="3777" spans="1:4" x14ac:dyDescent="0.25">
      <c r="A3777">
        <v>41191</v>
      </c>
      <c r="B3777" t="s">
        <v>3797</v>
      </c>
      <c r="C3777" t="s">
        <v>10</v>
      </c>
      <c r="D3777" s="66">
        <v>8042.42</v>
      </c>
    </row>
    <row r="3778" spans="1:4" x14ac:dyDescent="0.25">
      <c r="A3778">
        <v>41192</v>
      </c>
      <c r="B3778" t="s">
        <v>3798</v>
      </c>
      <c r="C3778" t="s">
        <v>10</v>
      </c>
      <c r="D3778" s="66">
        <v>8384.16</v>
      </c>
    </row>
    <row r="3779" spans="1:4" x14ac:dyDescent="0.25">
      <c r="A3779">
        <v>41193</v>
      </c>
      <c r="B3779" t="s">
        <v>3799</v>
      </c>
      <c r="C3779" t="s">
        <v>10</v>
      </c>
      <c r="D3779" s="66">
        <v>13699.44</v>
      </c>
    </row>
    <row r="3780" spans="1:4" x14ac:dyDescent="0.25">
      <c r="A3780">
        <v>41194</v>
      </c>
      <c r="B3780" t="s">
        <v>3800</v>
      </c>
      <c r="C3780" t="s">
        <v>10</v>
      </c>
      <c r="D3780" s="66">
        <v>16346.54</v>
      </c>
    </row>
    <row r="3781" spans="1:4" x14ac:dyDescent="0.25">
      <c r="A3781">
        <v>5044</v>
      </c>
      <c r="B3781" t="s">
        <v>3801</v>
      </c>
      <c r="C3781" t="s">
        <v>10</v>
      </c>
      <c r="D3781" s="66">
        <v>1410.41</v>
      </c>
    </row>
    <row r="3782" spans="1:4" x14ac:dyDescent="0.25">
      <c r="A3782">
        <v>5059</v>
      </c>
      <c r="B3782" t="s">
        <v>3802</v>
      </c>
      <c r="C3782" t="s">
        <v>10</v>
      </c>
      <c r="D3782" s="66">
        <v>1051.9100000000001</v>
      </c>
    </row>
    <row r="3783" spans="1:4" x14ac:dyDescent="0.25">
      <c r="A3783">
        <v>41201</v>
      </c>
      <c r="B3783" t="s">
        <v>3803</v>
      </c>
      <c r="C3783" t="s">
        <v>10</v>
      </c>
      <c r="D3783" s="66">
        <v>2134.7600000000002</v>
      </c>
    </row>
    <row r="3784" spans="1:4" x14ac:dyDescent="0.25">
      <c r="A3784">
        <v>41199</v>
      </c>
      <c r="B3784" t="s">
        <v>3804</v>
      </c>
      <c r="C3784" t="s">
        <v>10</v>
      </c>
      <c r="D3784" s="184">
        <v>685.98</v>
      </c>
    </row>
    <row r="3785" spans="1:4" x14ac:dyDescent="0.25">
      <c r="A3785">
        <v>5057</v>
      </c>
      <c r="B3785" t="s">
        <v>3805</v>
      </c>
      <c r="C3785" t="s">
        <v>10</v>
      </c>
      <c r="D3785" s="184">
        <v>928.69</v>
      </c>
    </row>
    <row r="3786" spans="1:4" x14ac:dyDescent="0.25">
      <c r="A3786">
        <v>41200</v>
      </c>
      <c r="B3786" t="s">
        <v>3806</v>
      </c>
      <c r="C3786" t="s">
        <v>10</v>
      </c>
      <c r="D3786" s="66">
        <v>1335.15</v>
      </c>
    </row>
    <row r="3787" spans="1:4" x14ac:dyDescent="0.25">
      <c r="A3787">
        <v>41205</v>
      </c>
      <c r="B3787" t="s">
        <v>3807</v>
      </c>
      <c r="C3787" t="s">
        <v>10</v>
      </c>
      <c r="D3787" s="66">
        <v>2474.0100000000002</v>
      </c>
    </row>
    <row r="3788" spans="1:4" x14ac:dyDescent="0.25">
      <c r="A3788">
        <v>41202</v>
      </c>
      <c r="B3788" t="s">
        <v>3808</v>
      </c>
      <c r="C3788" t="s">
        <v>10</v>
      </c>
      <c r="D3788" s="184">
        <v>721.93</v>
      </c>
    </row>
    <row r="3789" spans="1:4" x14ac:dyDescent="0.25">
      <c r="A3789">
        <v>41206</v>
      </c>
      <c r="B3789" t="s">
        <v>3809</v>
      </c>
      <c r="C3789" t="s">
        <v>10</v>
      </c>
      <c r="D3789" s="66">
        <v>3261.88</v>
      </c>
    </row>
    <row r="3790" spans="1:4" x14ac:dyDescent="0.25">
      <c r="A3790">
        <v>12372</v>
      </c>
      <c r="B3790" t="s">
        <v>3810</v>
      </c>
      <c r="C3790" t="s">
        <v>10</v>
      </c>
      <c r="D3790" s="184">
        <v>758.03</v>
      </c>
    </row>
    <row r="3791" spans="1:4" x14ac:dyDescent="0.25">
      <c r="A3791">
        <v>41207</v>
      </c>
      <c r="B3791" t="s">
        <v>3811</v>
      </c>
      <c r="C3791" t="s">
        <v>10</v>
      </c>
      <c r="D3791" s="66">
        <v>4391.1400000000003</v>
      </c>
    </row>
    <row r="3792" spans="1:4" x14ac:dyDescent="0.25">
      <c r="A3792">
        <v>41203</v>
      </c>
      <c r="B3792" t="s">
        <v>3812</v>
      </c>
      <c r="C3792" t="s">
        <v>10</v>
      </c>
      <c r="D3792" s="66">
        <v>1156.46</v>
      </c>
    </row>
    <row r="3793" spans="1:4" x14ac:dyDescent="0.25">
      <c r="A3793">
        <v>41204</v>
      </c>
      <c r="B3793" t="s">
        <v>3813</v>
      </c>
      <c r="C3793" t="s">
        <v>10</v>
      </c>
      <c r="D3793" s="66">
        <v>1634.94</v>
      </c>
    </row>
    <row r="3794" spans="1:4" x14ac:dyDescent="0.25">
      <c r="A3794">
        <v>41210</v>
      </c>
      <c r="B3794" t="s">
        <v>3814</v>
      </c>
      <c r="C3794" t="s">
        <v>10</v>
      </c>
      <c r="D3794" s="66">
        <v>2731.12</v>
      </c>
    </row>
    <row r="3795" spans="1:4" x14ac:dyDescent="0.25">
      <c r="A3795">
        <v>41208</v>
      </c>
      <c r="B3795" t="s">
        <v>3815</v>
      </c>
      <c r="C3795" t="s">
        <v>10</v>
      </c>
      <c r="D3795" s="184">
        <v>956.05</v>
      </c>
    </row>
    <row r="3796" spans="1:4" x14ac:dyDescent="0.25">
      <c r="A3796">
        <v>41211</v>
      </c>
      <c r="B3796" t="s">
        <v>3816</v>
      </c>
      <c r="C3796" t="s">
        <v>10</v>
      </c>
      <c r="D3796" s="66">
        <v>3848.11</v>
      </c>
    </row>
    <row r="3797" spans="1:4" x14ac:dyDescent="0.25">
      <c r="A3797">
        <v>13339</v>
      </c>
      <c r="B3797" t="s">
        <v>3817</v>
      </c>
      <c r="C3797" t="s">
        <v>10</v>
      </c>
      <c r="D3797" s="66">
        <v>1295.68</v>
      </c>
    </row>
    <row r="3798" spans="1:4" x14ac:dyDescent="0.25">
      <c r="A3798">
        <v>41213</v>
      </c>
      <c r="B3798" t="s">
        <v>3818</v>
      </c>
      <c r="C3798" t="s">
        <v>10</v>
      </c>
      <c r="D3798" s="66">
        <v>7976.19</v>
      </c>
    </row>
    <row r="3799" spans="1:4" x14ac:dyDescent="0.25">
      <c r="A3799">
        <v>41209</v>
      </c>
      <c r="B3799" t="s">
        <v>3819</v>
      </c>
      <c r="C3799" t="s">
        <v>10</v>
      </c>
      <c r="D3799" s="66">
        <v>1782.7</v>
      </c>
    </row>
    <row r="3800" spans="1:4" x14ac:dyDescent="0.25">
      <c r="A3800">
        <v>41216</v>
      </c>
      <c r="B3800" t="s">
        <v>3820</v>
      </c>
      <c r="C3800" t="s">
        <v>10</v>
      </c>
      <c r="D3800" s="66">
        <v>3339.23</v>
      </c>
    </row>
    <row r="3801" spans="1:4" x14ac:dyDescent="0.25">
      <c r="A3801">
        <v>41217</v>
      </c>
      <c r="B3801" t="s">
        <v>3821</v>
      </c>
      <c r="C3801" t="s">
        <v>10</v>
      </c>
      <c r="D3801" s="66">
        <v>5353.97</v>
      </c>
    </row>
    <row r="3802" spans="1:4" x14ac:dyDescent="0.25">
      <c r="A3802">
        <v>41218</v>
      </c>
      <c r="B3802" t="s">
        <v>3822</v>
      </c>
      <c r="C3802" t="s">
        <v>10</v>
      </c>
      <c r="D3802" s="66">
        <v>7179.83</v>
      </c>
    </row>
    <row r="3803" spans="1:4" x14ac:dyDescent="0.25">
      <c r="A3803">
        <v>41214</v>
      </c>
      <c r="B3803" t="s">
        <v>3823</v>
      </c>
      <c r="C3803" t="s">
        <v>10</v>
      </c>
      <c r="D3803" s="66">
        <v>1513.85</v>
      </c>
    </row>
    <row r="3804" spans="1:4" x14ac:dyDescent="0.25">
      <c r="A3804">
        <v>41215</v>
      </c>
      <c r="B3804" t="s">
        <v>3824</v>
      </c>
      <c r="C3804" t="s">
        <v>10</v>
      </c>
      <c r="D3804" s="66">
        <v>2279.31</v>
      </c>
    </row>
    <row r="3805" spans="1:4" x14ac:dyDescent="0.25">
      <c r="A3805">
        <v>41221</v>
      </c>
      <c r="B3805" t="s">
        <v>3825</v>
      </c>
      <c r="C3805" t="s">
        <v>10</v>
      </c>
      <c r="D3805" s="66">
        <v>6599.79</v>
      </c>
    </row>
    <row r="3806" spans="1:4" x14ac:dyDescent="0.25">
      <c r="A3806">
        <v>41222</v>
      </c>
      <c r="B3806" t="s">
        <v>3826</v>
      </c>
      <c r="C3806" t="s">
        <v>10</v>
      </c>
      <c r="D3806" s="66">
        <v>9444.3700000000008</v>
      </c>
    </row>
    <row r="3807" spans="1:4" x14ac:dyDescent="0.25">
      <c r="A3807">
        <v>41195</v>
      </c>
      <c r="B3807" t="s">
        <v>3827</v>
      </c>
      <c r="C3807" t="s">
        <v>10</v>
      </c>
      <c r="D3807" s="184">
        <v>485.41</v>
      </c>
    </row>
    <row r="3808" spans="1:4" x14ac:dyDescent="0.25">
      <c r="A3808">
        <v>41198</v>
      </c>
      <c r="B3808" t="s">
        <v>3828</v>
      </c>
      <c r="C3808" t="s">
        <v>10</v>
      </c>
      <c r="D3808" s="66">
        <v>1896.88</v>
      </c>
    </row>
    <row r="3809" spans="1:4" x14ac:dyDescent="0.25">
      <c r="A3809">
        <v>41196</v>
      </c>
      <c r="B3809" t="s">
        <v>3829</v>
      </c>
      <c r="C3809" t="s">
        <v>10</v>
      </c>
      <c r="D3809" s="184">
        <v>601.70000000000005</v>
      </c>
    </row>
    <row r="3810" spans="1:4" x14ac:dyDescent="0.25">
      <c r="A3810">
        <v>5033</v>
      </c>
      <c r="B3810" t="s">
        <v>3830</v>
      </c>
      <c r="C3810" t="s">
        <v>10</v>
      </c>
      <c r="D3810" s="184">
        <v>790</v>
      </c>
    </row>
    <row r="3811" spans="1:4" x14ac:dyDescent="0.25">
      <c r="A3811">
        <v>41197</v>
      </c>
      <c r="B3811" t="s">
        <v>3831</v>
      </c>
      <c r="C3811" t="s">
        <v>10</v>
      </c>
      <c r="D3811" s="66">
        <v>1173.44</v>
      </c>
    </row>
    <row r="3812" spans="1:4" x14ac:dyDescent="0.25">
      <c r="A3812">
        <v>12388</v>
      </c>
      <c r="B3812" t="s">
        <v>3832</v>
      </c>
      <c r="C3812" t="s">
        <v>10</v>
      </c>
      <c r="D3812" s="184">
        <v>354.06</v>
      </c>
    </row>
    <row r="3813" spans="1:4" x14ac:dyDescent="0.25">
      <c r="A3813">
        <v>2731</v>
      </c>
      <c r="B3813" t="s">
        <v>3833</v>
      </c>
      <c r="C3813" t="s">
        <v>20</v>
      </c>
      <c r="D3813" s="184">
        <v>110.97</v>
      </c>
    </row>
    <row r="3814" spans="1:4" x14ac:dyDescent="0.25">
      <c r="A3814">
        <v>41457</v>
      </c>
      <c r="B3814" t="s">
        <v>3834</v>
      </c>
      <c r="C3814" t="s">
        <v>10</v>
      </c>
      <c r="D3814" s="66">
        <v>1586.26</v>
      </c>
    </row>
    <row r="3815" spans="1:4" x14ac:dyDescent="0.25">
      <c r="A3815">
        <v>41458</v>
      </c>
      <c r="B3815" t="s">
        <v>3835</v>
      </c>
      <c r="C3815" t="s">
        <v>10</v>
      </c>
      <c r="D3815" s="66">
        <v>2214.4899999999998</v>
      </c>
    </row>
    <row r="3816" spans="1:4" x14ac:dyDescent="0.25">
      <c r="A3816">
        <v>41459</v>
      </c>
      <c r="B3816" t="s">
        <v>3836</v>
      </c>
      <c r="C3816" t="s">
        <v>10</v>
      </c>
      <c r="D3816" s="66">
        <v>3089.05</v>
      </c>
    </row>
    <row r="3817" spans="1:4" x14ac:dyDescent="0.25">
      <c r="A3817">
        <v>41461</v>
      </c>
      <c r="B3817" t="s">
        <v>3837</v>
      </c>
      <c r="C3817" t="s">
        <v>10</v>
      </c>
      <c r="D3817" s="66">
        <v>4211.76</v>
      </c>
    </row>
    <row r="3818" spans="1:4" x14ac:dyDescent="0.25">
      <c r="A3818">
        <v>44537</v>
      </c>
      <c r="B3818" t="s">
        <v>3838</v>
      </c>
      <c r="C3818" t="s">
        <v>1149</v>
      </c>
      <c r="D3818" s="184">
        <v>265.91000000000003</v>
      </c>
    </row>
    <row r="3819" spans="1:4" x14ac:dyDescent="0.25">
      <c r="A3819">
        <v>11844</v>
      </c>
      <c r="B3819" t="s">
        <v>3839</v>
      </c>
      <c r="C3819" t="s">
        <v>20</v>
      </c>
      <c r="D3819" s="184">
        <v>41.45</v>
      </c>
    </row>
    <row r="3820" spans="1:4" x14ac:dyDescent="0.25">
      <c r="A3820">
        <v>4465</v>
      </c>
      <c r="B3820" t="s">
        <v>3840</v>
      </c>
      <c r="C3820" t="s">
        <v>20</v>
      </c>
      <c r="D3820" s="184">
        <v>34.44</v>
      </c>
    </row>
    <row r="3821" spans="1:4" x14ac:dyDescent="0.25">
      <c r="A3821">
        <v>35273</v>
      </c>
      <c r="B3821" t="s">
        <v>3841</v>
      </c>
      <c r="C3821" t="s">
        <v>20</v>
      </c>
      <c r="D3821" s="184">
        <v>41.31</v>
      </c>
    </row>
    <row r="3822" spans="1:4" x14ac:dyDescent="0.25">
      <c r="A3822">
        <v>4470</v>
      </c>
      <c r="B3822" t="s">
        <v>3842</v>
      </c>
      <c r="C3822" t="s">
        <v>20</v>
      </c>
      <c r="D3822" s="184">
        <v>95.33</v>
      </c>
    </row>
    <row r="3823" spans="1:4" x14ac:dyDescent="0.25">
      <c r="A3823">
        <v>20208</v>
      </c>
      <c r="B3823" t="s">
        <v>3843</v>
      </c>
      <c r="C3823" t="s">
        <v>20</v>
      </c>
      <c r="D3823" s="184">
        <v>85.8</v>
      </c>
    </row>
    <row r="3824" spans="1:4" x14ac:dyDescent="0.25">
      <c r="A3824">
        <v>20204</v>
      </c>
      <c r="B3824" t="s">
        <v>3844</v>
      </c>
      <c r="C3824" t="s">
        <v>20</v>
      </c>
      <c r="D3824" s="184">
        <v>63.55</v>
      </c>
    </row>
    <row r="3825" spans="1:4" x14ac:dyDescent="0.25">
      <c r="A3825">
        <v>4437</v>
      </c>
      <c r="B3825" t="s">
        <v>3845</v>
      </c>
      <c r="C3825" t="s">
        <v>20</v>
      </c>
      <c r="D3825" s="184">
        <v>71.5</v>
      </c>
    </row>
    <row r="3826" spans="1:4" x14ac:dyDescent="0.25">
      <c r="A3826">
        <v>14580</v>
      </c>
      <c r="B3826" t="s">
        <v>3846</v>
      </c>
      <c r="C3826" t="s">
        <v>20</v>
      </c>
      <c r="D3826" s="184">
        <v>71.5</v>
      </c>
    </row>
    <row r="3827" spans="1:4" x14ac:dyDescent="0.25">
      <c r="A3827">
        <v>40304</v>
      </c>
      <c r="B3827" t="s">
        <v>3847</v>
      </c>
      <c r="C3827" t="s">
        <v>71</v>
      </c>
      <c r="D3827" s="184">
        <v>29.33</v>
      </c>
    </row>
    <row r="3828" spans="1:4" x14ac:dyDescent="0.25">
      <c r="A3828">
        <v>5065</v>
      </c>
      <c r="B3828" t="s">
        <v>3848</v>
      </c>
      <c r="C3828" t="s">
        <v>71</v>
      </c>
      <c r="D3828" s="184">
        <v>45.2</v>
      </c>
    </row>
    <row r="3829" spans="1:4" x14ac:dyDescent="0.25">
      <c r="A3829">
        <v>5072</v>
      </c>
      <c r="B3829" t="s">
        <v>3849</v>
      </c>
      <c r="C3829" t="s">
        <v>71</v>
      </c>
      <c r="D3829" s="184">
        <v>41.81</v>
      </c>
    </row>
    <row r="3830" spans="1:4" x14ac:dyDescent="0.25">
      <c r="A3830">
        <v>5066</v>
      </c>
      <c r="B3830" t="s">
        <v>3850</v>
      </c>
      <c r="C3830" t="s">
        <v>71</v>
      </c>
      <c r="D3830" s="184">
        <v>31.31</v>
      </c>
    </row>
    <row r="3831" spans="1:4" x14ac:dyDescent="0.25">
      <c r="A3831">
        <v>5063</v>
      </c>
      <c r="B3831" t="s">
        <v>3851</v>
      </c>
      <c r="C3831" t="s">
        <v>71</v>
      </c>
      <c r="D3831" s="184">
        <v>28.35</v>
      </c>
    </row>
    <row r="3832" spans="1:4" x14ac:dyDescent="0.25">
      <c r="A3832">
        <v>20247</v>
      </c>
      <c r="B3832" t="s">
        <v>3852</v>
      </c>
      <c r="C3832" t="s">
        <v>71</v>
      </c>
      <c r="D3832" s="184">
        <v>26.31</v>
      </c>
    </row>
    <row r="3833" spans="1:4" x14ac:dyDescent="0.25">
      <c r="A3833">
        <v>5074</v>
      </c>
      <c r="B3833" t="s">
        <v>3853</v>
      </c>
      <c r="C3833" t="s">
        <v>71</v>
      </c>
      <c r="D3833" s="184">
        <v>26.62</v>
      </c>
    </row>
    <row r="3834" spans="1:4" x14ac:dyDescent="0.25">
      <c r="A3834">
        <v>5067</v>
      </c>
      <c r="B3834" t="s">
        <v>3854</v>
      </c>
      <c r="C3834" t="s">
        <v>71</v>
      </c>
      <c r="D3834" s="184">
        <v>25.33</v>
      </c>
    </row>
    <row r="3835" spans="1:4" x14ac:dyDescent="0.25">
      <c r="A3835">
        <v>5078</v>
      </c>
      <c r="B3835" t="s">
        <v>3855</v>
      </c>
      <c r="C3835" t="s">
        <v>71</v>
      </c>
      <c r="D3835" s="184">
        <v>25.04</v>
      </c>
    </row>
    <row r="3836" spans="1:4" x14ac:dyDescent="0.25">
      <c r="A3836">
        <v>5068</v>
      </c>
      <c r="B3836" t="s">
        <v>3856</v>
      </c>
      <c r="C3836" t="s">
        <v>71</v>
      </c>
      <c r="D3836" s="184">
        <v>23.76</v>
      </c>
    </row>
    <row r="3837" spans="1:4" x14ac:dyDescent="0.25">
      <c r="A3837">
        <v>5073</v>
      </c>
      <c r="B3837" t="s">
        <v>3857</v>
      </c>
      <c r="C3837" t="s">
        <v>71</v>
      </c>
      <c r="D3837" s="184">
        <v>24.22</v>
      </c>
    </row>
    <row r="3838" spans="1:4" x14ac:dyDescent="0.25">
      <c r="A3838">
        <v>5069</v>
      </c>
      <c r="B3838" t="s">
        <v>3858</v>
      </c>
      <c r="C3838" t="s">
        <v>71</v>
      </c>
      <c r="D3838" s="184">
        <v>24.22</v>
      </c>
    </row>
    <row r="3839" spans="1:4" x14ac:dyDescent="0.25">
      <c r="A3839">
        <v>5070</v>
      </c>
      <c r="B3839" t="s">
        <v>3859</v>
      </c>
      <c r="C3839" t="s">
        <v>71</v>
      </c>
      <c r="D3839" s="184">
        <v>24.48</v>
      </c>
    </row>
    <row r="3840" spans="1:4" x14ac:dyDescent="0.25">
      <c r="A3840">
        <v>5071</v>
      </c>
      <c r="B3840" t="s">
        <v>3860</v>
      </c>
      <c r="C3840" t="s">
        <v>71</v>
      </c>
      <c r="D3840" s="184">
        <v>23.76</v>
      </c>
    </row>
    <row r="3841" spans="1:4" x14ac:dyDescent="0.25">
      <c r="A3841">
        <v>5061</v>
      </c>
      <c r="B3841" t="s">
        <v>3861</v>
      </c>
      <c r="C3841" t="s">
        <v>71</v>
      </c>
      <c r="D3841" s="184">
        <v>23.36</v>
      </c>
    </row>
    <row r="3842" spans="1:4" x14ac:dyDescent="0.25">
      <c r="A3842">
        <v>5075</v>
      </c>
      <c r="B3842" t="s">
        <v>3862</v>
      </c>
      <c r="C3842" t="s">
        <v>71</v>
      </c>
      <c r="D3842" s="184">
        <v>23.76</v>
      </c>
    </row>
    <row r="3843" spans="1:4" x14ac:dyDescent="0.25">
      <c r="A3843">
        <v>39027</v>
      </c>
      <c r="B3843" t="s">
        <v>3863</v>
      </c>
      <c r="C3843" t="s">
        <v>71</v>
      </c>
      <c r="D3843" s="184">
        <v>23.74</v>
      </c>
    </row>
    <row r="3844" spans="1:4" x14ac:dyDescent="0.25">
      <c r="A3844">
        <v>5062</v>
      </c>
      <c r="B3844" t="s">
        <v>3864</v>
      </c>
      <c r="C3844" t="s">
        <v>71</v>
      </c>
      <c r="D3844" s="184">
        <v>24.08</v>
      </c>
    </row>
    <row r="3845" spans="1:4" x14ac:dyDescent="0.25">
      <c r="A3845">
        <v>40568</v>
      </c>
      <c r="B3845" t="s">
        <v>3865</v>
      </c>
      <c r="C3845" t="s">
        <v>71</v>
      </c>
      <c r="D3845" s="184">
        <v>23.94</v>
      </c>
    </row>
    <row r="3846" spans="1:4" x14ac:dyDescent="0.25">
      <c r="A3846">
        <v>39026</v>
      </c>
      <c r="B3846" t="s">
        <v>3866</v>
      </c>
      <c r="C3846" t="s">
        <v>71</v>
      </c>
      <c r="D3846" s="184">
        <v>26.72</v>
      </c>
    </row>
    <row r="3847" spans="1:4" x14ac:dyDescent="0.25">
      <c r="A3847">
        <v>42431</v>
      </c>
      <c r="B3847" t="s">
        <v>3867</v>
      </c>
      <c r="C3847" t="s">
        <v>10</v>
      </c>
      <c r="D3847" s="66">
        <v>3886.39</v>
      </c>
    </row>
    <row r="3848" spans="1:4" x14ac:dyDescent="0.25">
      <c r="A3848">
        <v>44074</v>
      </c>
      <c r="B3848" t="s">
        <v>3868</v>
      </c>
      <c r="C3848" t="s">
        <v>73</v>
      </c>
      <c r="D3848" s="184">
        <v>424.73</v>
      </c>
    </row>
    <row r="3849" spans="1:4" x14ac:dyDescent="0.25">
      <c r="A3849">
        <v>44072</v>
      </c>
      <c r="B3849" t="s">
        <v>3869</v>
      </c>
      <c r="C3849" t="s">
        <v>73</v>
      </c>
      <c r="D3849" s="184">
        <v>90.52</v>
      </c>
    </row>
    <row r="3850" spans="1:4" x14ac:dyDescent="0.25">
      <c r="A3850">
        <v>511</v>
      </c>
      <c r="B3850" t="s">
        <v>3870</v>
      </c>
      <c r="C3850" t="s">
        <v>73</v>
      </c>
      <c r="D3850" s="184">
        <v>16.75</v>
      </c>
    </row>
    <row r="3851" spans="1:4" x14ac:dyDescent="0.25">
      <c r="A3851">
        <v>37540</v>
      </c>
      <c r="B3851" t="s">
        <v>3871</v>
      </c>
      <c r="C3851" t="s">
        <v>10</v>
      </c>
      <c r="D3851" s="66">
        <v>86418.13</v>
      </c>
    </row>
    <row r="3852" spans="1:4" x14ac:dyDescent="0.25">
      <c r="A3852">
        <v>37548</v>
      </c>
      <c r="B3852" t="s">
        <v>3872</v>
      </c>
      <c r="C3852" t="s">
        <v>10</v>
      </c>
      <c r="D3852" s="66">
        <v>114546.8</v>
      </c>
    </row>
    <row r="3853" spans="1:4" x14ac:dyDescent="0.25">
      <c r="A3853">
        <v>39828</v>
      </c>
      <c r="B3853" t="s">
        <v>3873</v>
      </c>
      <c r="C3853" t="s">
        <v>10</v>
      </c>
      <c r="D3853" s="184">
        <v>687.17</v>
      </c>
    </row>
    <row r="3854" spans="1:4" x14ac:dyDescent="0.25">
      <c r="A3854">
        <v>12273</v>
      </c>
      <c r="B3854" t="s">
        <v>3874</v>
      </c>
      <c r="C3854" t="s">
        <v>10</v>
      </c>
      <c r="D3854" s="184">
        <v>162.62</v>
      </c>
    </row>
    <row r="3855" spans="1:4" x14ac:dyDescent="0.25">
      <c r="A3855">
        <v>38392</v>
      </c>
      <c r="B3855" t="s">
        <v>3875</v>
      </c>
      <c r="C3855" t="s">
        <v>10</v>
      </c>
      <c r="D3855" s="184">
        <v>57.09</v>
      </c>
    </row>
    <row r="3856" spans="1:4" x14ac:dyDescent="0.25">
      <c r="A3856">
        <v>11735</v>
      </c>
      <c r="B3856" t="s">
        <v>3876</v>
      </c>
      <c r="C3856" t="s">
        <v>10</v>
      </c>
      <c r="D3856" s="184">
        <v>9.44</v>
      </c>
    </row>
    <row r="3857" spans="1:4" x14ac:dyDescent="0.25">
      <c r="A3857">
        <v>11737</v>
      </c>
      <c r="B3857" t="s">
        <v>3877</v>
      </c>
      <c r="C3857" t="s">
        <v>10</v>
      </c>
      <c r="D3857" s="184">
        <v>13.39</v>
      </c>
    </row>
    <row r="3858" spans="1:4" x14ac:dyDescent="0.25">
      <c r="A3858">
        <v>11738</v>
      </c>
      <c r="B3858" t="s">
        <v>3878</v>
      </c>
      <c r="C3858" t="s">
        <v>10</v>
      </c>
      <c r="D3858" s="184">
        <v>16.88</v>
      </c>
    </row>
    <row r="3859" spans="1:4" x14ac:dyDescent="0.25">
      <c r="A3859">
        <v>36143</v>
      </c>
      <c r="B3859" t="s">
        <v>3879</v>
      </c>
      <c r="C3859" t="s">
        <v>10</v>
      </c>
      <c r="D3859" s="184">
        <v>41</v>
      </c>
    </row>
    <row r="3860" spans="1:4" x14ac:dyDescent="0.25">
      <c r="A3860">
        <v>36142</v>
      </c>
      <c r="B3860" t="s">
        <v>3880</v>
      </c>
      <c r="C3860" t="s">
        <v>10</v>
      </c>
      <c r="D3860" s="184">
        <v>3</v>
      </c>
    </row>
    <row r="3861" spans="1:4" x14ac:dyDescent="0.25">
      <c r="A3861">
        <v>36146</v>
      </c>
      <c r="B3861" t="s">
        <v>3881</v>
      </c>
      <c r="C3861" t="s">
        <v>10</v>
      </c>
      <c r="D3861" s="184">
        <v>340</v>
      </c>
    </row>
    <row r="3862" spans="1:4" x14ac:dyDescent="0.25">
      <c r="A3862">
        <v>39015</v>
      </c>
      <c r="B3862" t="s">
        <v>3882</v>
      </c>
      <c r="C3862" t="s">
        <v>10</v>
      </c>
      <c r="D3862" s="184">
        <v>0.96</v>
      </c>
    </row>
    <row r="3863" spans="1:4" x14ac:dyDescent="0.25">
      <c r="A3863">
        <v>38377</v>
      </c>
      <c r="B3863" t="s">
        <v>3883</v>
      </c>
      <c r="C3863" t="s">
        <v>10</v>
      </c>
      <c r="D3863" s="184">
        <v>37.28</v>
      </c>
    </row>
    <row r="3864" spans="1:4" x14ac:dyDescent="0.25">
      <c r="A3864">
        <v>38376</v>
      </c>
      <c r="B3864" t="s">
        <v>3884</v>
      </c>
      <c r="C3864" t="s">
        <v>10</v>
      </c>
      <c r="D3864" s="184">
        <v>42.51</v>
      </c>
    </row>
    <row r="3865" spans="1:4" x14ac:dyDescent="0.25">
      <c r="A3865">
        <v>38116</v>
      </c>
      <c r="B3865" t="s">
        <v>3885</v>
      </c>
      <c r="C3865" t="s">
        <v>10</v>
      </c>
      <c r="D3865" s="184">
        <v>4.9400000000000004</v>
      </c>
    </row>
    <row r="3866" spans="1:4" x14ac:dyDescent="0.25">
      <c r="A3866">
        <v>38066</v>
      </c>
      <c r="B3866" t="s">
        <v>3886</v>
      </c>
      <c r="C3866" t="s">
        <v>10</v>
      </c>
      <c r="D3866" s="184">
        <v>8.16</v>
      </c>
    </row>
    <row r="3867" spans="1:4" x14ac:dyDescent="0.25">
      <c r="A3867">
        <v>38117</v>
      </c>
      <c r="B3867" t="s">
        <v>3887</v>
      </c>
      <c r="C3867" t="s">
        <v>10</v>
      </c>
      <c r="D3867" s="184">
        <v>8.42</v>
      </c>
    </row>
    <row r="3868" spans="1:4" x14ac:dyDescent="0.25">
      <c r="A3868">
        <v>38067</v>
      </c>
      <c r="B3868" t="s">
        <v>3888</v>
      </c>
      <c r="C3868" t="s">
        <v>10</v>
      </c>
      <c r="D3868" s="184">
        <v>11.49</v>
      </c>
    </row>
    <row r="3869" spans="1:4" x14ac:dyDescent="0.25">
      <c r="A3869">
        <v>11522</v>
      </c>
      <c r="B3869" t="s">
        <v>3889</v>
      </c>
      <c r="C3869" t="s">
        <v>10</v>
      </c>
      <c r="D3869" s="184">
        <v>13.95</v>
      </c>
    </row>
    <row r="3870" spans="1:4" x14ac:dyDescent="0.25">
      <c r="A3870">
        <v>43600</v>
      </c>
      <c r="B3870" t="s">
        <v>3890</v>
      </c>
      <c r="C3870" t="s">
        <v>10</v>
      </c>
      <c r="D3870" s="184">
        <v>55.89</v>
      </c>
    </row>
    <row r="3871" spans="1:4" x14ac:dyDescent="0.25">
      <c r="A3871">
        <v>5080</v>
      </c>
      <c r="B3871" t="s">
        <v>3891</v>
      </c>
      <c r="C3871" t="s">
        <v>10</v>
      </c>
      <c r="D3871" s="184">
        <v>21.79</v>
      </c>
    </row>
    <row r="3872" spans="1:4" x14ac:dyDescent="0.25">
      <c r="A3872">
        <v>38168</v>
      </c>
      <c r="B3872" t="s">
        <v>3892</v>
      </c>
      <c r="C3872" t="s">
        <v>10</v>
      </c>
      <c r="D3872" s="184">
        <v>152.16999999999999</v>
      </c>
    </row>
    <row r="3873" spans="1:4" x14ac:dyDescent="0.25">
      <c r="A3873">
        <v>43601</v>
      </c>
      <c r="B3873" t="s">
        <v>3893</v>
      </c>
      <c r="C3873" t="s">
        <v>10</v>
      </c>
      <c r="D3873" s="184">
        <v>76.08</v>
      </c>
    </row>
    <row r="3874" spans="1:4" x14ac:dyDescent="0.25">
      <c r="A3874">
        <v>13393</v>
      </c>
      <c r="B3874" t="s">
        <v>3894</v>
      </c>
      <c r="C3874" t="s">
        <v>10</v>
      </c>
      <c r="D3874" s="184">
        <v>435.79</v>
      </c>
    </row>
    <row r="3875" spans="1:4" x14ac:dyDescent="0.25">
      <c r="A3875">
        <v>13395</v>
      </c>
      <c r="B3875" t="s">
        <v>3895</v>
      </c>
      <c r="C3875" t="s">
        <v>10</v>
      </c>
      <c r="D3875" s="184">
        <v>610.71</v>
      </c>
    </row>
    <row r="3876" spans="1:4" x14ac:dyDescent="0.25">
      <c r="A3876">
        <v>12039</v>
      </c>
      <c r="B3876" t="s">
        <v>3896</v>
      </c>
      <c r="C3876" t="s">
        <v>10</v>
      </c>
      <c r="D3876" s="184">
        <v>641.79</v>
      </c>
    </row>
    <row r="3877" spans="1:4" x14ac:dyDescent="0.25">
      <c r="A3877">
        <v>13396</v>
      </c>
      <c r="B3877" t="s">
        <v>3897</v>
      </c>
      <c r="C3877" t="s">
        <v>10</v>
      </c>
      <c r="D3877" s="184">
        <v>901.36</v>
      </c>
    </row>
    <row r="3878" spans="1:4" x14ac:dyDescent="0.25">
      <c r="A3878">
        <v>12041</v>
      </c>
      <c r="B3878" t="s">
        <v>3898</v>
      </c>
      <c r="C3878" t="s">
        <v>10</v>
      </c>
      <c r="D3878" s="184">
        <v>736.01</v>
      </c>
    </row>
    <row r="3879" spans="1:4" x14ac:dyDescent="0.25">
      <c r="A3879">
        <v>12043</v>
      </c>
      <c r="B3879" t="s">
        <v>3899</v>
      </c>
      <c r="C3879" t="s">
        <v>10</v>
      </c>
      <c r="D3879" s="66">
        <v>1553.97</v>
      </c>
    </row>
    <row r="3880" spans="1:4" x14ac:dyDescent="0.25">
      <c r="A3880">
        <v>39762</v>
      </c>
      <c r="B3880" t="s">
        <v>3900</v>
      </c>
      <c r="C3880" t="s">
        <v>10</v>
      </c>
      <c r="D3880" s="184">
        <v>739.73</v>
      </c>
    </row>
    <row r="3881" spans="1:4" x14ac:dyDescent="0.25">
      <c r="A3881">
        <v>12042</v>
      </c>
      <c r="B3881" t="s">
        <v>3901</v>
      </c>
      <c r="C3881" t="s">
        <v>10</v>
      </c>
      <c r="D3881" s="66">
        <v>1079.98</v>
      </c>
    </row>
    <row r="3882" spans="1:4" x14ac:dyDescent="0.25">
      <c r="A3882">
        <v>39763</v>
      </c>
      <c r="B3882" t="s">
        <v>3902</v>
      </c>
      <c r="C3882" t="s">
        <v>10</v>
      </c>
      <c r="D3882" s="66">
        <v>1263.98</v>
      </c>
    </row>
    <row r="3883" spans="1:4" x14ac:dyDescent="0.25">
      <c r="A3883">
        <v>39760</v>
      </c>
      <c r="B3883" t="s">
        <v>3903</v>
      </c>
      <c r="C3883" t="s">
        <v>10</v>
      </c>
      <c r="D3883" s="66">
        <v>1259.82</v>
      </c>
    </row>
    <row r="3884" spans="1:4" x14ac:dyDescent="0.25">
      <c r="A3884">
        <v>39756</v>
      </c>
      <c r="B3884" t="s">
        <v>3904</v>
      </c>
      <c r="C3884" t="s">
        <v>10</v>
      </c>
      <c r="D3884" s="184">
        <v>452.35</v>
      </c>
    </row>
    <row r="3885" spans="1:4" x14ac:dyDescent="0.25">
      <c r="A3885">
        <v>12038</v>
      </c>
      <c r="B3885" t="s">
        <v>3905</v>
      </c>
      <c r="C3885" t="s">
        <v>10</v>
      </c>
      <c r="D3885" s="184">
        <v>565.23</v>
      </c>
    </row>
    <row r="3886" spans="1:4" x14ac:dyDescent="0.25">
      <c r="A3886">
        <v>39757</v>
      </c>
      <c r="B3886" t="s">
        <v>3906</v>
      </c>
      <c r="C3886" t="s">
        <v>10</v>
      </c>
      <c r="D3886" s="184">
        <v>522.66</v>
      </c>
    </row>
    <row r="3887" spans="1:4" x14ac:dyDescent="0.25">
      <c r="A3887">
        <v>39758</v>
      </c>
      <c r="B3887" t="s">
        <v>3907</v>
      </c>
      <c r="C3887" t="s">
        <v>10</v>
      </c>
      <c r="D3887" s="184">
        <v>761.71</v>
      </c>
    </row>
    <row r="3888" spans="1:4" x14ac:dyDescent="0.25">
      <c r="A3888">
        <v>39759</v>
      </c>
      <c r="B3888" t="s">
        <v>3908</v>
      </c>
      <c r="C3888" t="s">
        <v>10</v>
      </c>
      <c r="D3888" s="184">
        <v>940.71</v>
      </c>
    </row>
    <row r="3889" spans="1:4" x14ac:dyDescent="0.25">
      <c r="A3889">
        <v>39761</v>
      </c>
      <c r="B3889" t="s">
        <v>3909</v>
      </c>
      <c r="C3889" t="s">
        <v>10</v>
      </c>
      <c r="D3889" s="66">
        <v>1130.76</v>
      </c>
    </row>
    <row r="3890" spans="1:4" x14ac:dyDescent="0.25">
      <c r="A3890">
        <v>39805</v>
      </c>
      <c r="B3890" t="s">
        <v>3910</v>
      </c>
      <c r="C3890" t="s">
        <v>10</v>
      </c>
      <c r="D3890" s="184">
        <v>133.63</v>
      </c>
    </row>
    <row r="3891" spans="1:4" x14ac:dyDescent="0.25">
      <c r="A3891">
        <v>39806</v>
      </c>
      <c r="B3891" t="s">
        <v>3911</v>
      </c>
      <c r="C3891" t="s">
        <v>10</v>
      </c>
      <c r="D3891" s="184">
        <v>247.58</v>
      </c>
    </row>
    <row r="3892" spans="1:4" x14ac:dyDescent="0.25">
      <c r="A3892">
        <v>39807</v>
      </c>
      <c r="B3892" t="s">
        <v>3912</v>
      </c>
      <c r="C3892" t="s">
        <v>10</v>
      </c>
      <c r="D3892" s="184">
        <v>536.55999999999995</v>
      </c>
    </row>
    <row r="3893" spans="1:4" x14ac:dyDescent="0.25">
      <c r="A3893">
        <v>43100</v>
      </c>
      <c r="B3893" t="s">
        <v>3913</v>
      </c>
      <c r="C3893" t="s">
        <v>10</v>
      </c>
      <c r="D3893" s="184">
        <v>419.48</v>
      </c>
    </row>
    <row r="3894" spans="1:4" x14ac:dyDescent="0.25">
      <c r="A3894">
        <v>39804</v>
      </c>
      <c r="B3894" t="s">
        <v>3914</v>
      </c>
      <c r="C3894" t="s">
        <v>10</v>
      </c>
      <c r="D3894" s="184">
        <v>78.47</v>
      </c>
    </row>
    <row r="3895" spans="1:4" x14ac:dyDescent="0.25">
      <c r="A3895">
        <v>39796</v>
      </c>
      <c r="B3895" t="s">
        <v>3915</v>
      </c>
      <c r="C3895" t="s">
        <v>10</v>
      </c>
      <c r="D3895" s="184">
        <v>81.27</v>
      </c>
    </row>
    <row r="3896" spans="1:4" x14ac:dyDescent="0.25">
      <c r="A3896">
        <v>39797</v>
      </c>
      <c r="B3896" t="s">
        <v>3916</v>
      </c>
      <c r="C3896" t="s">
        <v>10</v>
      </c>
      <c r="D3896" s="184">
        <v>127.58</v>
      </c>
    </row>
    <row r="3897" spans="1:4" x14ac:dyDescent="0.25">
      <c r="A3897">
        <v>39798</v>
      </c>
      <c r="B3897" t="s">
        <v>3917</v>
      </c>
      <c r="C3897" t="s">
        <v>10</v>
      </c>
      <c r="D3897" s="184">
        <v>218.84</v>
      </c>
    </row>
    <row r="3898" spans="1:4" x14ac:dyDescent="0.25">
      <c r="A3898">
        <v>39794</v>
      </c>
      <c r="B3898" t="s">
        <v>3918</v>
      </c>
      <c r="C3898" t="s">
        <v>10</v>
      </c>
      <c r="D3898" s="184">
        <v>34.5</v>
      </c>
    </row>
    <row r="3899" spans="1:4" x14ac:dyDescent="0.25">
      <c r="A3899">
        <v>39795</v>
      </c>
      <c r="B3899" t="s">
        <v>3919</v>
      </c>
      <c r="C3899" t="s">
        <v>10</v>
      </c>
      <c r="D3899" s="184">
        <v>54.5</v>
      </c>
    </row>
    <row r="3900" spans="1:4" x14ac:dyDescent="0.25">
      <c r="A3900">
        <v>39799</v>
      </c>
      <c r="B3900" t="s">
        <v>3920</v>
      </c>
      <c r="C3900" t="s">
        <v>10</v>
      </c>
      <c r="D3900" s="184">
        <v>40.21</v>
      </c>
    </row>
    <row r="3901" spans="1:4" x14ac:dyDescent="0.25">
      <c r="A3901">
        <v>39801</v>
      </c>
      <c r="B3901" t="s">
        <v>3921</v>
      </c>
      <c r="C3901" t="s">
        <v>10</v>
      </c>
      <c r="D3901" s="184">
        <v>115.08</v>
      </c>
    </row>
    <row r="3902" spans="1:4" x14ac:dyDescent="0.25">
      <c r="A3902">
        <v>39802</v>
      </c>
      <c r="B3902" t="s">
        <v>3922</v>
      </c>
      <c r="C3902" t="s">
        <v>10</v>
      </c>
      <c r="D3902" s="184">
        <v>168.69</v>
      </c>
    </row>
    <row r="3903" spans="1:4" x14ac:dyDescent="0.25">
      <c r="A3903">
        <v>39803</v>
      </c>
      <c r="B3903" t="s">
        <v>3923</v>
      </c>
      <c r="C3903" t="s">
        <v>10</v>
      </c>
      <c r="D3903" s="184">
        <v>235.33</v>
      </c>
    </row>
    <row r="3904" spans="1:4" x14ac:dyDescent="0.25">
      <c r="A3904">
        <v>39800</v>
      </c>
      <c r="B3904" t="s">
        <v>3924</v>
      </c>
      <c r="C3904" t="s">
        <v>10</v>
      </c>
      <c r="D3904" s="184">
        <v>68.5</v>
      </c>
    </row>
    <row r="3905" spans="1:4" x14ac:dyDescent="0.25">
      <c r="A3905">
        <v>21059</v>
      </c>
      <c r="B3905" t="s">
        <v>3925</v>
      </c>
      <c r="C3905" t="s">
        <v>10</v>
      </c>
      <c r="D3905" s="184">
        <v>64.180000000000007</v>
      </c>
    </row>
    <row r="3906" spans="1:4" x14ac:dyDescent="0.25">
      <c r="A3906">
        <v>11234</v>
      </c>
      <c r="B3906" t="s">
        <v>3926</v>
      </c>
      <c r="C3906" t="s">
        <v>10</v>
      </c>
      <c r="D3906" s="184">
        <v>96.74</v>
      </c>
    </row>
    <row r="3907" spans="1:4" x14ac:dyDescent="0.25">
      <c r="A3907">
        <v>21060</v>
      </c>
      <c r="B3907" t="s">
        <v>3927</v>
      </c>
      <c r="C3907" t="s">
        <v>10</v>
      </c>
      <c r="D3907" s="184">
        <v>119.06</v>
      </c>
    </row>
    <row r="3908" spans="1:4" x14ac:dyDescent="0.25">
      <c r="A3908">
        <v>21061</v>
      </c>
      <c r="B3908" t="s">
        <v>3928</v>
      </c>
      <c r="C3908" t="s">
        <v>10</v>
      </c>
      <c r="D3908" s="184">
        <v>148.83000000000001</v>
      </c>
    </row>
    <row r="3909" spans="1:4" x14ac:dyDescent="0.25">
      <c r="A3909">
        <v>21062</v>
      </c>
      <c r="B3909" t="s">
        <v>3929</v>
      </c>
      <c r="C3909" t="s">
        <v>10</v>
      </c>
      <c r="D3909" s="184">
        <v>234.41</v>
      </c>
    </row>
    <row r="3910" spans="1:4" x14ac:dyDescent="0.25">
      <c r="A3910">
        <v>11708</v>
      </c>
      <c r="B3910" t="s">
        <v>3930</v>
      </c>
      <c r="C3910" t="s">
        <v>10</v>
      </c>
      <c r="D3910" s="184">
        <v>25.58</v>
      </c>
    </row>
    <row r="3911" spans="1:4" x14ac:dyDescent="0.25">
      <c r="A3911">
        <v>11709</v>
      </c>
      <c r="B3911" t="s">
        <v>3931</v>
      </c>
      <c r="C3911" t="s">
        <v>10</v>
      </c>
      <c r="D3911" s="184">
        <v>60.09</v>
      </c>
    </row>
    <row r="3912" spans="1:4" x14ac:dyDescent="0.25">
      <c r="A3912">
        <v>11710</v>
      </c>
      <c r="B3912" t="s">
        <v>3932</v>
      </c>
      <c r="C3912" t="s">
        <v>10</v>
      </c>
      <c r="D3912" s="184">
        <v>138.13</v>
      </c>
    </row>
    <row r="3913" spans="1:4" x14ac:dyDescent="0.25">
      <c r="A3913">
        <v>11707</v>
      </c>
      <c r="B3913" t="s">
        <v>3933</v>
      </c>
      <c r="C3913" t="s">
        <v>10</v>
      </c>
      <c r="D3913" s="184">
        <v>19.16</v>
      </c>
    </row>
    <row r="3914" spans="1:4" x14ac:dyDescent="0.25">
      <c r="A3914">
        <v>5102</v>
      </c>
      <c r="B3914" t="s">
        <v>3934</v>
      </c>
      <c r="C3914" t="s">
        <v>10</v>
      </c>
      <c r="D3914" s="184">
        <v>13.26</v>
      </c>
    </row>
    <row r="3915" spans="1:4" x14ac:dyDescent="0.25">
      <c r="A3915">
        <v>11739</v>
      </c>
      <c r="B3915" t="s">
        <v>3935</v>
      </c>
      <c r="C3915" t="s">
        <v>10</v>
      </c>
      <c r="D3915" s="184">
        <v>9.4499999999999993</v>
      </c>
    </row>
    <row r="3916" spans="1:4" x14ac:dyDescent="0.25">
      <c r="A3916">
        <v>11711</v>
      </c>
      <c r="B3916" t="s">
        <v>3936</v>
      </c>
      <c r="C3916" t="s">
        <v>10</v>
      </c>
      <c r="D3916" s="184">
        <v>11.05</v>
      </c>
    </row>
    <row r="3917" spans="1:4" x14ac:dyDescent="0.25">
      <c r="A3917">
        <v>11741</v>
      </c>
      <c r="B3917" t="s">
        <v>3937</v>
      </c>
      <c r="C3917" t="s">
        <v>10</v>
      </c>
      <c r="D3917" s="184">
        <v>12.03</v>
      </c>
    </row>
    <row r="3918" spans="1:4" x14ac:dyDescent="0.25">
      <c r="A3918">
        <v>11745</v>
      </c>
      <c r="B3918" t="s">
        <v>3938</v>
      </c>
      <c r="C3918" t="s">
        <v>10</v>
      </c>
      <c r="D3918" s="184">
        <v>15.86</v>
      </c>
    </row>
    <row r="3919" spans="1:4" x14ac:dyDescent="0.25">
      <c r="A3919">
        <v>11743</v>
      </c>
      <c r="B3919" t="s">
        <v>3939</v>
      </c>
      <c r="C3919" t="s">
        <v>10</v>
      </c>
      <c r="D3919" s="184">
        <v>10.1</v>
      </c>
    </row>
    <row r="3920" spans="1:4" x14ac:dyDescent="0.25">
      <c r="A3920">
        <v>40985</v>
      </c>
      <c r="B3920" t="s">
        <v>3940</v>
      </c>
      <c r="C3920" t="s">
        <v>187</v>
      </c>
      <c r="D3920" s="66">
        <v>1825.02</v>
      </c>
    </row>
    <row r="3921" spans="1:4" x14ac:dyDescent="0.25">
      <c r="A3921">
        <v>44502</v>
      </c>
      <c r="B3921" t="s">
        <v>3941</v>
      </c>
      <c r="C3921" t="s">
        <v>185</v>
      </c>
      <c r="D3921" s="184">
        <v>10.31</v>
      </c>
    </row>
    <row r="3922" spans="1:4" x14ac:dyDescent="0.25">
      <c r="A3922">
        <v>1088</v>
      </c>
      <c r="B3922" t="s">
        <v>3942</v>
      </c>
      <c r="C3922" t="s">
        <v>10</v>
      </c>
      <c r="D3922" s="184">
        <v>43.21</v>
      </c>
    </row>
    <row r="3923" spans="1:4" x14ac:dyDescent="0.25">
      <c r="A3923">
        <v>1087</v>
      </c>
      <c r="B3923" t="s">
        <v>3943</v>
      </c>
      <c r="C3923" t="s">
        <v>10</v>
      </c>
      <c r="D3923" s="184">
        <v>53.97</v>
      </c>
    </row>
    <row r="3924" spans="1:4" x14ac:dyDescent="0.25">
      <c r="A3924">
        <v>38777</v>
      </c>
      <c r="B3924" t="s">
        <v>3944</v>
      </c>
      <c r="C3924" t="s">
        <v>10</v>
      </c>
      <c r="D3924" s="184">
        <v>107.49</v>
      </c>
    </row>
    <row r="3925" spans="1:4" x14ac:dyDescent="0.25">
      <c r="A3925">
        <v>1086</v>
      </c>
      <c r="B3925" t="s">
        <v>3945</v>
      </c>
      <c r="C3925" t="s">
        <v>10</v>
      </c>
      <c r="D3925" s="184">
        <v>56.72</v>
      </c>
    </row>
    <row r="3926" spans="1:4" x14ac:dyDescent="0.25">
      <c r="A3926">
        <v>1079</v>
      </c>
      <c r="B3926" t="s">
        <v>3946</v>
      </c>
      <c r="C3926" t="s">
        <v>10</v>
      </c>
      <c r="D3926" s="184">
        <v>58.64</v>
      </c>
    </row>
    <row r="3927" spans="1:4" x14ac:dyDescent="0.25">
      <c r="A3927">
        <v>39374</v>
      </c>
      <c r="B3927" t="s">
        <v>3947</v>
      </c>
      <c r="C3927" t="s">
        <v>10</v>
      </c>
      <c r="D3927" s="184">
        <v>121.9</v>
      </c>
    </row>
    <row r="3928" spans="1:4" x14ac:dyDescent="0.25">
      <c r="A3928">
        <v>1082</v>
      </c>
      <c r="B3928" t="s">
        <v>3948</v>
      </c>
      <c r="C3928" t="s">
        <v>10</v>
      </c>
      <c r="D3928" s="184">
        <v>368.62</v>
      </c>
    </row>
    <row r="3929" spans="1:4" x14ac:dyDescent="0.25">
      <c r="A3929">
        <v>12316</v>
      </c>
      <c r="B3929" t="s">
        <v>3949</v>
      </c>
      <c r="C3929" t="s">
        <v>10</v>
      </c>
      <c r="D3929" s="184">
        <v>168.95</v>
      </c>
    </row>
    <row r="3930" spans="1:4" x14ac:dyDescent="0.25">
      <c r="A3930">
        <v>12317</v>
      </c>
      <c r="B3930" t="s">
        <v>3950</v>
      </c>
      <c r="C3930" t="s">
        <v>10</v>
      </c>
      <c r="D3930" s="184">
        <v>201.47</v>
      </c>
    </row>
    <row r="3931" spans="1:4" x14ac:dyDescent="0.25">
      <c r="A3931">
        <v>12318</v>
      </c>
      <c r="B3931" t="s">
        <v>3951</v>
      </c>
      <c r="C3931" t="s">
        <v>10</v>
      </c>
      <c r="D3931" s="184">
        <v>232.1</v>
      </c>
    </row>
    <row r="3932" spans="1:4" x14ac:dyDescent="0.25">
      <c r="A3932">
        <v>5104</v>
      </c>
      <c r="B3932" t="s">
        <v>3952</v>
      </c>
      <c r="C3932" t="s">
        <v>71</v>
      </c>
      <c r="D3932" s="184">
        <v>77.14</v>
      </c>
    </row>
    <row r="3933" spans="1:4" x14ac:dyDescent="0.25">
      <c r="A3933">
        <v>44530</v>
      </c>
      <c r="B3933" t="s">
        <v>3953</v>
      </c>
      <c r="C3933" t="s">
        <v>10</v>
      </c>
      <c r="D3933" s="184">
        <v>67.010000000000005</v>
      </c>
    </row>
    <row r="3934" spans="1:4" x14ac:dyDescent="0.25">
      <c r="A3934">
        <v>2710</v>
      </c>
      <c r="B3934" t="s">
        <v>3954</v>
      </c>
      <c r="C3934" t="s">
        <v>10</v>
      </c>
      <c r="D3934" s="184">
        <v>53.51</v>
      </c>
    </row>
    <row r="3935" spans="1:4" x14ac:dyDescent="0.25">
      <c r="A3935">
        <v>14575</v>
      </c>
      <c r="B3935" t="s">
        <v>3955</v>
      </c>
      <c r="C3935" t="s">
        <v>10</v>
      </c>
      <c r="D3935" s="66">
        <v>5335391.82</v>
      </c>
    </row>
    <row r="3936" spans="1:4" x14ac:dyDescent="0.25">
      <c r="A3936">
        <v>20034</v>
      </c>
      <c r="B3936" t="s">
        <v>3956</v>
      </c>
      <c r="C3936" t="s">
        <v>10</v>
      </c>
      <c r="D3936" s="184">
        <v>125.21</v>
      </c>
    </row>
    <row r="3937" spans="1:4" x14ac:dyDescent="0.25">
      <c r="A3937">
        <v>20036</v>
      </c>
      <c r="B3937" t="s">
        <v>3957</v>
      </c>
      <c r="C3937" t="s">
        <v>10</v>
      </c>
      <c r="D3937" s="184">
        <v>240.86</v>
      </c>
    </row>
    <row r="3938" spans="1:4" x14ac:dyDescent="0.25">
      <c r="A3938">
        <v>20037</v>
      </c>
      <c r="B3938" t="s">
        <v>3958</v>
      </c>
      <c r="C3938" t="s">
        <v>10</v>
      </c>
      <c r="D3938" s="184">
        <v>454.3</v>
      </c>
    </row>
    <row r="3939" spans="1:4" x14ac:dyDescent="0.25">
      <c r="A3939">
        <v>20043</v>
      </c>
      <c r="B3939" t="s">
        <v>3959</v>
      </c>
      <c r="C3939" t="s">
        <v>10</v>
      </c>
      <c r="D3939" s="184">
        <v>9.2100000000000009</v>
      </c>
    </row>
    <row r="3940" spans="1:4" x14ac:dyDescent="0.25">
      <c r="A3940">
        <v>20044</v>
      </c>
      <c r="B3940" t="s">
        <v>3960</v>
      </c>
      <c r="C3940" t="s">
        <v>10</v>
      </c>
      <c r="D3940" s="184">
        <v>10.76</v>
      </c>
    </row>
    <row r="3941" spans="1:4" x14ac:dyDescent="0.25">
      <c r="A3941">
        <v>20042</v>
      </c>
      <c r="B3941" t="s">
        <v>3961</v>
      </c>
      <c r="C3941" t="s">
        <v>10</v>
      </c>
      <c r="D3941" s="184">
        <v>7.8</v>
      </c>
    </row>
    <row r="3942" spans="1:4" x14ac:dyDescent="0.25">
      <c r="A3942">
        <v>20046</v>
      </c>
      <c r="B3942" t="s">
        <v>3962</v>
      </c>
      <c r="C3942" t="s">
        <v>10</v>
      </c>
      <c r="D3942" s="184">
        <v>22.84</v>
      </c>
    </row>
    <row r="3943" spans="1:4" x14ac:dyDescent="0.25">
      <c r="A3943">
        <v>20047</v>
      </c>
      <c r="B3943" t="s">
        <v>3963</v>
      </c>
      <c r="C3943" t="s">
        <v>10</v>
      </c>
      <c r="D3943" s="184">
        <v>62.42</v>
      </c>
    </row>
    <row r="3944" spans="1:4" x14ac:dyDescent="0.25">
      <c r="A3944">
        <v>20045</v>
      </c>
      <c r="B3944" t="s">
        <v>3964</v>
      </c>
      <c r="C3944" t="s">
        <v>10</v>
      </c>
      <c r="D3944" s="184">
        <v>9.39</v>
      </c>
    </row>
    <row r="3945" spans="1:4" x14ac:dyDescent="0.25">
      <c r="A3945">
        <v>20972</v>
      </c>
      <c r="B3945" t="s">
        <v>3965</v>
      </c>
      <c r="C3945" t="s">
        <v>10</v>
      </c>
      <c r="D3945" s="184">
        <v>111.07</v>
      </c>
    </row>
    <row r="3946" spans="1:4" x14ac:dyDescent="0.25">
      <c r="A3946">
        <v>20032</v>
      </c>
      <c r="B3946" t="s">
        <v>3966</v>
      </c>
      <c r="C3946" t="s">
        <v>10</v>
      </c>
      <c r="D3946" s="184">
        <v>81.13</v>
      </c>
    </row>
    <row r="3947" spans="1:4" x14ac:dyDescent="0.25">
      <c r="A3947">
        <v>11321</v>
      </c>
      <c r="B3947" t="s">
        <v>3967</v>
      </c>
      <c r="C3947" t="s">
        <v>10</v>
      </c>
      <c r="D3947" s="184">
        <v>36.99</v>
      </c>
    </row>
    <row r="3948" spans="1:4" x14ac:dyDescent="0.25">
      <c r="A3948">
        <v>11323</v>
      </c>
      <c r="B3948" t="s">
        <v>3968</v>
      </c>
      <c r="C3948" t="s">
        <v>10</v>
      </c>
      <c r="D3948" s="184">
        <v>42.54</v>
      </c>
    </row>
    <row r="3949" spans="1:4" x14ac:dyDescent="0.25">
      <c r="A3949">
        <v>20327</v>
      </c>
      <c r="B3949" t="s">
        <v>3969</v>
      </c>
      <c r="C3949" t="s">
        <v>10</v>
      </c>
      <c r="D3949" s="184">
        <v>24.14</v>
      </c>
    </row>
    <row r="3950" spans="1:4" x14ac:dyDescent="0.25">
      <c r="A3950">
        <v>13390</v>
      </c>
      <c r="B3950" t="s">
        <v>3970</v>
      </c>
      <c r="C3950" t="s">
        <v>10</v>
      </c>
      <c r="D3950" s="184">
        <v>213.22</v>
      </c>
    </row>
    <row r="3951" spans="1:4" x14ac:dyDescent="0.25">
      <c r="A3951">
        <v>6034</v>
      </c>
      <c r="B3951" t="s">
        <v>3971</v>
      </c>
      <c r="C3951" t="s">
        <v>10</v>
      </c>
      <c r="D3951" s="184">
        <v>8.6</v>
      </c>
    </row>
    <row r="3952" spans="1:4" x14ac:dyDescent="0.25">
      <c r="A3952">
        <v>6036</v>
      </c>
      <c r="B3952" t="s">
        <v>3972</v>
      </c>
      <c r="C3952" t="s">
        <v>10</v>
      </c>
      <c r="D3952" s="184">
        <v>11.71</v>
      </c>
    </row>
    <row r="3953" spans="1:4" x14ac:dyDescent="0.25">
      <c r="A3953">
        <v>6031</v>
      </c>
      <c r="B3953" t="s">
        <v>3973</v>
      </c>
      <c r="C3953" t="s">
        <v>10</v>
      </c>
      <c r="D3953" s="184">
        <v>13.76</v>
      </c>
    </row>
    <row r="3954" spans="1:4" x14ac:dyDescent="0.25">
      <c r="A3954">
        <v>6029</v>
      </c>
      <c r="B3954" t="s">
        <v>3974</v>
      </c>
      <c r="C3954" t="s">
        <v>10</v>
      </c>
      <c r="D3954" s="184">
        <v>13.9</v>
      </c>
    </row>
    <row r="3955" spans="1:4" x14ac:dyDescent="0.25">
      <c r="A3955">
        <v>6033</v>
      </c>
      <c r="B3955" t="s">
        <v>3975</v>
      </c>
      <c r="C3955" t="s">
        <v>10</v>
      </c>
      <c r="D3955" s="184">
        <v>18.329999999999998</v>
      </c>
    </row>
    <row r="3956" spans="1:4" x14ac:dyDescent="0.25">
      <c r="A3956">
        <v>11672</v>
      </c>
      <c r="B3956" t="s">
        <v>3976</v>
      </c>
      <c r="C3956" t="s">
        <v>10</v>
      </c>
      <c r="D3956" s="184">
        <v>39.869999999999997</v>
      </c>
    </row>
    <row r="3957" spans="1:4" x14ac:dyDescent="0.25">
      <c r="A3957">
        <v>11669</v>
      </c>
      <c r="B3957" t="s">
        <v>3977</v>
      </c>
      <c r="C3957" t="s">
        <v>10</v>
      </c>
      <c r="D3957" s="184">
        <v>37.97</v>
      </c>
    </row>
    <row r="3958" spans="1:4" x14ac:dyDescent="0.25">
      <c r="A3958">
        <v>11670</v>
      </c>
      <c r="B3958" t="s">
        <v>3978</v>
      </c>
      <c r="C3958" t="s">
        <v>10</v>
      </c>
      <c r="D3958" s="184">
        <v>14.54</v>
      </c>
    </row>
    <row r="3959" spans="1:4" x14ac:dyDescent="0.25">
      <c r="A3959">
        <v>20055</v>
      </c>
      <c r="B3959" t="s">
        <v>3979</v>
      </c>
      <c r="C3959" t="s">
        <v>10</v>
      </c>
      <c r="D3959" s="184">
        <v>28.43</v>
      </c>
    </row>
    <row r="3960" spans="1:4" x14ac:dyDescent="0.25">
      <c r="A3960">
        <v>11671</v>
      </c>
      <c r="B3960" t="s">
        <v>3980</v>
      </c>
      <c r="C3960" t="s">
        <v>10</v>
      </c>
      <c r="D3960" s="184">
        <v>61.01</v>
      </c>
    </row>
    <row r="3961" spans="1:4" x14ac:dyDescent="0.25">
      <c r="A3961">
        <v>6032</v>
      </c>
      <c r="B3961" t="s">
        <v>3981</v>
      </c>
      <c r="C3961" t="s">
        <v>10</v>
      </c>
      <c r="D3961" s="184">
        <v>17.420000000000002</v>
      </c>
    </row>
    <row r="3962" spans="1:4" x14ac:dyDescent="0.25">
      <c r="A3962">
        <v>11673</v>
      </c>
      <c r="B3962" t="s">
        <v>3982</v>
      </c>
      <c r="C3962" t="s">
        <v>10</v>
      </c>
      <c r="D3962" s="184">
        <v>13.72</v>
      </c>
    </row>
    <row r="3963" spans="1:4" x14ac:dyDescent="0.25">
      <c r="A3963">
        <v>11674</v>
      </c>
      <c r="B3963" t="s">
        <v>3983</v>
      </c>
      <c r="C3963" t="s">
        <v>10</v>
      </c>
      <c r="D3963" s="184">
        <v>17.670000000000002</v>
      </c>
    </row>
    <row r="3964" spans="1:4" x14ac:dyDescent="0.25">
      <c r="A3964">
        <v>11675</v>
      </c>
      <c r="B3964" t="s">
        <v>3984</v>
      </c>
      <c r="C3964" t="s">
        <v>10</v>
      </c>
      <c r="D3964" s="184">
        <v>28.06</v>
      </c>
    </row>
    <row r="3965" spans="1:4" x14ac:dyDescent="0.25">
      <c r="A3965">
        <v>11676</v>
      </c>
      <c r="B3965" t="s">
        <v>3985</v>
      </c>
      <c r="C3965" t="s">
        <v>10</v>
      </c>
      <c r="D3965" s="184">
        <v>37.520000000000003</v>
      </c>
    </row>
    <row r="3966" spans="1:4" x14ac:dyDescent="0.25">
      <c r="A3966">
        <v>11677</v>
      </c>
      <c r="B3966" t="s">
        <v>3986</v>
      </c>
      <c r="C3966" t="s">
        <v>10</v>
      </c>
      <c r="D3966" s="184">
        <v>38.75</v>
      </c>
    </row>
    <row r="3967" spans="1:4" x14ac:dyDescent="0.25">
      <c r="A3967">
        <v>11678</v>
      </c>
      <c r="B3967" t="s">
        <v>3987</v>
      </c>
      <c r="C3967" t="s">
        <v>10</v>
      </c>
      <c r="D3967" s="184">
        <v>70.97</v>
      </c>
    </row>
    <row r="3968" spans="1:4" x14ac:dyDescent="0.25">
      <c r="A3968">
        <v>6038</v>
      </c>
      <c r="B3968" t="s">
        <v>3988</v>
      </c>
      <c r="C3968" t="s">
        <v>10</v>
      </c>
      <c r="D3968" s="184">
        <v>4.5</v>
      </c>
    </row>
    <row r="3969" spans="1:4" x14ac:dyDescent="0.25">
      <c r="A3969">
        <v>11718</v>
      </c>
      <c r="B3969" t="s">
        <v>3989</v>
      </c>
      <c r="C3969" t="s">
        <v>10</v>
      </c>
      <c r="D3969" s="184">
        <v>12.84</v>
      </c>
    </row>
    <row r="3970" spans="1:4" x14ac:dyDescent="0.25">
      <c r="A3970">
        <v>6037</v>
      </c>
      <c r="B3970" t="s">
        <v>3990</v>
      </c>
      <c r="C3970" t="s">
        <v>10</v>
      </c>
      <c r="D3970" s="184">
        <v>9.36</v>
      </c>
    </row>
    <row r="3971" spans="1:4" x14ac:dyDescent="0.25">
      <c r="A3971">
        <v>11719</v>
      </c>
      <c r="B3971" t="s">
        <v>3991</v>
      </c>
      <c r="C3971" t="s">
        <v>10</v>
      </c>
      <c r="D3971" s="184">
        <v>10.41</v>
      </c>
    </row>
    <row r="3972" spans="1:4" x14ac:dyDescent="0.25">
      <c r="A3972">
        <v>6019</v>
      </c>
      <c r="B3972" t="s">
        <v>3992</v>
      </c>
      <c r="C3972" t="s">
        <v>10</v>
      </c>
      <c r="D3972" s="184">
        <v>42.96</v>
      </c>
    </row>
    <row r="3973" spans="1:4" x14ac:dyDescent="0.25">
      <c r="A3973">
        <v>6010</v>
      </c>
      <c r="B3973" t="s">
        <v>3993</v>
      </c>
      <c r="C3973" t="s">
        <v>10</v>
      </c>
      <c r="D3973" s="184">
        <v>73.92</v>
      </c>
    </row>
    <row r="3974" spans="1:4" x14ac:dyDescent="0.25">
      <c r="A3974">
        <v>6017</v>
      </c>
      <c r="B3974" t="s">
        <v>3994</v>
      </c>
      <c r="C3974" t="s">
        <v>10</v>
      </c>
      <c r="D3974" s="184">
        <v>58.55</v>
      </c>
    </row>
    <row r="3975" spans="1:4" x14ac:dyDescent="0.25">
      <c r="A3975">
        <v>6020</v>
      </c>
      <c r="B3975" t="s">
        <v>3995</v>
      </c>
      <c r="C3975" t="s">
        <v>10</v>
      </c>
      <c r="D3975" s="184">
        <v>25.8</v>
      </c>
    </row>
    <row r="3976" spans="1:4" x14ac:dyDescent="0.25">
      <c r="A3976">
        <v>6028</v>
      </c>
      <c r="B3976" t="s">
        <v>3996</v>
      </c>
      <c r="C3976" t="s">
        <v>10</v>
      </c>
      <c r="D3976" s="184">
        <v>102.96</v>
      </c>
    </row>
    <row r="3977" spans="1:4" x14ac:dyDescent="0.25">
      <c r="A3977">
        <v>6011</v>
      </c>
      <c r="B3977" t="s">
        <v>3997</v>
      </c>
      <c r="C3977" t="s">
        <v>10</v>
      </c>
      <c r="D3977" s="184">
        <v>213.53</v>
      </c>
    </row>
    <row r="3978" spans="1:4" x14ac:dyDescent="0.25">
      <c r="A3978">
        <v>6012</v>
      </c>
      <c r="B3978" t="s">
        <v>3998</v>
      </c>
      <c r="C3978" t="s">
        <v>10</v>
      </c>
      <c r="D3978" s="184">
        <v>258.52</v>
      </c>
    </row>
    <row r="3979" spans="1:4" x14ac:dyDescent="0.25">
      <c r="A3979">
        <v>6016</v>
      </c>
      <c r="B3979" t="s">
        <v>3999</v>
      </c>
      <c r="C3979" t="s">
        <v>10</v>
      </c>
      <c r="D3979" s="184">
        <v>27.21</v>
      </c>
    </row>
    <row r="3980" spans="1:4" x14ac:dyDescent="0.25">
      <c r="A3980">
        <v>6027</v>
      </c>
      <c r="B3980" t="s">
        <v>4000</v>
      </c>
      <c r="C3980" t="s">
        <v>10</v>
      </c>
      <c r="D3980" s="184">
        <v>538.66</v>
      </c>
    </row>
    <row r="3981" spans="1:4" x14ac:dyDescent="0.25">
      <c r="A3981">
        <v>6013</v>
      </c>
      <c r="B3981" t="s">
        <v>4001</v>
      </c>
      <c r="C3981" t="s">
        <v>10</v>
      </c>
      <c r="D3981" s="184">
        <v>81.28</v>
      </c>
    </row>
    <row r="3982" spans="1:4" x14ac:dyDescent="0.25">
      <c r="A3982">
        <v>6015</v>
      </c>
      <c r="B3982" t="s">
        <v>4002</v>
      </c>
      <c r="C3982" t="s">
        <v>10</v>
      </c>
      <c r="D3982" s="184">
        <v>118.2</v>
      </c>
    </row>
    <row r="3983" spans="1:4" x14ac:dyDescent="0.25">
      <c r="A3983">
        <v>6014</v>
      </c>
      <c r="B3983" t="s">
        <v>4003</v>
      </c>
      <c r="C3983" t="s">
        <v>10</v>
      </c>
      <c r="D3983" s="184">
        <v>113.01</v>
      </c>
    </row>
    <row r="3984" spans="1:4" x14ac:dyDescent="0.25">
      <c r="A3984">
        <v>6006</v>
      </c>
      <c r="B3984" t="s">
        <v>4004</v>
      </c>
      <c r="C3984" t="s">
        <v>10</v>
      </c>
      <c r="D3984" s="184">
        <v>58.86</v>
      </c>
    </row>
    <row r="3985" spans="1:4" x14ac:dyDescent="0.25">
      <c r="A3985">
        <v>6005</v>
      </c>
      <c r="B3985" t="s">
        <v>4005</v>
      </c>
      <c r="C3985" t="s">
        <v>10</v>
      </c>
      <c r="D3985" s="184">
        <v>66.400000000000006</v>
      </c>
    </row>
    <row r="3986" spans="1:4" x14ac:dyDescent="0.25">
      <c r="A3986">
        <v>11756</v>
      </c>
      <c r="B3986" t="s">
        <v>4006</v>
      </c>
      <c r="C3986" t="s">
        <v>10</v>
      </c>
      <c r="D3986" s="184">
        <v>31.71</v>
      </c>
    </row>
    <row r="3987" spans="1:4" x14ac:dyDescent="0.25">
      <c r="A3987">
        <v>10904</v>
      </c>
      <c r="B3987" t="s">
        <v>4007</v>
      </c>
      <c r="C3987" t="s">
        <v>10</v>
      </c>
      <c r="D3987" s="184">
        <v>155.5</v>
      </c>
    </row>
    <row r="3988" spans="1:4" x14ac:dyDescent="0.25">
      <c r="A3988">
        <v>11752</v>
      </c>
      <c r="B3988" t="s">
        <v>4008</v>
      </c>
      <c r="C3988" t="s">
        <v>10</v>
      </c>
      <c r="D3988" s="184">
        <v>18.28</v>
      </c>
    </row>
    <row r="3989" spans="1:4" x14ac:dyDescent="0.25">
      <c r="A3989">
        <v>11753</v>
      </c>
      <c r="B3989" t="s">
        <v>4009</v>
      </c>
      <c r="C3989" t="s">
        <v>10</v>
      </c>
      <c r="D3989" s="184">
        <v>21.83</v>
      </c>
    </row>
    <row r="3990" spans="1:4" x14ac:dyDescent="0.25">
      <c r="A3990">
        <v>6021</v>
      </c>
      <c r="B3990" t="s">
        <v>4010</v>
      </c>
      <c r="C3990" t="s">
        <v>10</v>
      </c>
      <c r="D3990" s="184">
        <v>60.58</v>
      </c>
    </row>
    <row r="3991" spans="1:4" x14ac:dyDescent="0.25">
      <c r="A3991">
        <v>6024</v>
      </c>
      <c r="B3991" t="s">
        <v>4011</v>
      </c>
      <c r="C3991" t="s">
        <v>10</v>
      </c>
      <c r="D3991" s="184">
        <v>62.62</v>
      </c>
    </row>
    <row r="3992" spans="1:4" x14ac:dyDescent="0.25">
      <c r="A3992">
        <v>38379</v>
      </c>
      <c r="B3992" t="s">
        <v>4012</v>
      </c>
      <c r="C3992" t="s">
        <v>20</v>
      </c>
      <c r="D3992" s="184">
        <v>49.88</v>
      </c>
    </row>
    <row r="3993" spans="1:4" x14ac:dyDescent="0.25">
      <c r="A3993">
        <v>13897</v>
      </c>
      <c r="B3993" t="s">
        <v>4013</v>
      </c>
      <c r="C3993" t="s">
        <v>10</v>
      </c>
      <c r="D3993" s="66">
        <v>6131.58</v>
      </c>
    </row>
    <row r="3994" spans="1:4" x14ac:dyDescent="0.25">
      <c r="A3994">
        <v>10640</v>
      </c>
      <c r="B3994" t="s">
        <v>4014</v>
      </c>
      <c r="C3994" t="s">
        <v>10</v>
      </c>
      <c r="D3994" s="66">
        <v>13279.73</v>
      </c>
    </row>
    <row r="3995" spans="1:4" x14ac:dyDescent="0.25">
      <c r="A3995">
        <v>34357</v>
      </c>
      <c r="B3995" t="s">
        <v>4015</v>
      </c>
      <c r="C3995" t="s">
        <v>71</v>
      </c>
      <c r="D3995" s="184">
        <v>4.8099999999999996</v>
      </c>
    </row>
    <row r="3996" spans="1:4" x14ac:dyDescent="0.25">
      <c r="A3996">
        <v>37329</v>
      </c>
      <c r="B3996" t="s">
        <v>4016</v>
      </c>
      <c r="C3996" t="s">
        <v>71</v>
      </c>
      <c r="D3996" s="184">
        <v>101.41</v>
      </c>
    </row>
    <row r="3997" spans="1:4" x14ac:dyDescent="0.25">
      <c r="A3997">
        <v>2510</v>
      </c>
      <c r="B3997" t="s">
        <v>4017</v>
      </c>
      <c r="C3997" t="s">
        <v>10</v>
      </c>
      <c r="D3997" s="184">
        <v>53.4</v>
      </c>
    </row>
    <row r="3998" spans="1:4" x14ac:dyDescent="0.25">
      <c r="A3998">
        <v>12359</v>
      </c>
      <c r="B3998" t="s">
        <v>4018</v>
      </c>
      <c r="C3998" t="s">
        <v>10</v>
      </c>
      <c r="D3998" s="184">
        <v>132.94999999999999</v>
      </c>
    </row>
    <row r="3999" spans="1:4" x14ac:dyDescent="0.25">
      <c r="A3999">
        <v>7353</v>
      </c>
      <c r="B3999" t="s">
        <v>4019</v>
      </c>
      <c r="C3999" t="s">
        <v>73</v>
      </c>
      <c r="D3999" s="184">
        <v>24.82</v>
      </c>
    </row>
    <row r="4000" spans="1:4" x14ac:dyDescent="0.25">
      <c r="A4000">
        <v>36144</v>
      </c>
      <c r="B4000" t="s">
        <v>4020</v>
      </c>
      <c r="C4000" t="s">
        <v>10</v>
      </c>
      <c r="D4000" s="184">
        <v>2.2400000000000002</v>
      </c>
    </row>
    <row r="4001" spans="1:4" x14ac:dyDescent="0.25">
      <c r="A4001">
        <v>10518</v>
      </c>
      <c r="B4001" t="s">
        <v>4021</v>
      </c>
      <c r="C4001" t="s">
        <v>10</v>
      </c>
      <c r="D4001" s="184">
        <v>137.99</v>
      </c>
    </row>
    <row r="4002" spans="1:4" x14ac:dyDescent="0.25">
      <c r="A4002">
        <v>36530</v>
      </c>
      <c r="B4002" t="s">
        <v>4022</v>
      </c>
      <c r="C4002" t="s">
        <v>10</v>
      </c>
      <c r="D4002" s="66">
        <v>314222.88</v>
      </c>
    </row>
    <row r="4003" spans="1:4" x14ac:dyDescent="0.25">
      <c r="A4003">
        <v>6046</v>
      </c>
      <c r="B4003" t="s">
        <v>4023</v>
      </c>
      <c r="C4003" t="s">
        <v>10</v>
      </c>
      <c r="D4003" s="66">
        <v>340823.77</v>
      </c>
    </row>
    <row r="4004" spans="1:4" x14ac:dyDescent="0.25">
      <c r="A4004">
        <v>36531</v>
      </c>
      <c r="B4004" t="s">
        <v>4024</v>
      </c>
      <c r="C4004" t="s">
        <v>10</v>
      </c>
      <c r="D4004" s="66">
        <v>353292.9</v>
      </c>
    </row>
    <row r="4005" spans="1:4" x14ac:dyDescent="0.25">
      <c r="A4005">
        <v>34684</v>
      </c>
      <c r="B4005" t="s">
        <v>4025</v>
      </c>
      <c r="C4005" t="s">
        <v>15</v>
      </c>
      <c r="D4005" s="184">
        <v>208.13</v>
      </c>
    </row>
    <row r="4006" spans="1:4" x14ac:dyDescent="0.25">
      <c r="A4006">
        <v>34683</v>
      </c>
      <c r="B4006" t="s">
        <v>4026</v>
      </c>
      <c r="C4006" t="s">
        <v>15</v>
      </c>
      <c r="D4006" s="184">
        <v>130.08000000000001</v>
      </c>
    </row>
    <row r="4007" spans="1:4" x14ac:dyDescent="0.25">
      <c r="A4007">
        <v>533</v>
      </c>
      <c r="B4007" t="s">
        <v>4027</v>
      </c>
      <c r="C4007" t="s">
        <v>15</v>
      </c>
      <c r="D4007" s="184">
        <v>23.04</v>
      </c>
    </row>
    <row r="4008" spans="1:4" x14ac:dyDescent="0.25">
      <c r="A4008">
        <v>10515</v>
      </c>
      <c r="B4008" t="s">
        <v>4028</v>
      </c>
      <c r="C4008" t="s">
        <v>15</v>
      </c>
      <c r="D4008" s="184">
        <v>43.47</v>
      </c>
    </row>
    <row r="4009" spans="1:4" x14ac:dyDescent="0.25">
      <c r="A4009">
        <v>536</v>
      </c>
      <c r="B4009" t="s">
        <v>4029</v>
      </c>
      <c r="C4009" t="s">
        <v>15</v>
      </c>
      <c r="D4009" s="184">
        <v>31.45</v>
      </c>
    </row>
    <row r="4010" spans="1:4" x14ac:dyDescent="0.25">
      <c r="A4010">
        <v>153</v>
      </c>
      <c r="B4010" t="s">
        <v>4030</v>
      </c>
      <c r="C4010" t="s">
        <v>73</v>
      </c>
      <c r="D4010" s="184">
        <v>73.64</v>
      </c>
    </row>
    <row r="4011" spans="1:4" x14ac:dyDescent="0.25">
      <c r="A4011">
        <v>34682</v>
      </c>
      <c r="B4011" t="s">
        <v>4031</v>
      </c>
      <c r="C4011" t="s">
        <v>15</v>
      </c>
      <c r="D4011" s="184">
        <v>99.47</v>
      </c>
    </row>
    <row r="4012" spans="1:4" x14ac:dyDescent="0.25">
      <c r="A4012">
        <v>20205</v>
      </c>
      <c r="B4012" t="s">
        <v>4032</v>
      </c>
      <c r="C4012" t="s">
        <v>20</v>
      </c>
      <c r="D4012" s="184">
        <v>2.64</v>
      </c>
    </row>
    <row r="4013" spans="1:4" x14ac:dyDescent="0.25">
      <c r="A4013">
        <v>4412</v>
      </c>
      <c r="B4013" t="s">
        <v>4033</v>
      </c>
      <c r="C4013" t="s">
        <v>20</v>
      </c>
      <c r="D4013" s="184">
        <v>1.58</v>
      </c>
    </row>
    <row r="4014" spans="1:4" x14ac:dyDescent="0.25">
      <c r="A4014">
        <v>4408</v>
      </c>
      <c r="B4014" t="s">
        <v>4034</v>
      </c>
      <c r="C4014" t="s">
        <v>20</v>
      </c>
      <c r="D4014" s="184">
        <v>1.98</v>
      </c>
    </row>
    <row r="4015" spans="1:4" x14ac:dyDescent="0.25">
      <c r="A4015">
        <v>36250</v>
      </c>
      <c r="B4015" t="s">
        <v>4035</v>
      </c>
      <c r="C4015" t="s">
        <v>20</v>
      </c>
      <c r="D4015" s="184">
        <v>5.68</v>
      </c>
    </row>
    <row r="4016" spans="1:4" x14ac:dyDescent="0.25">
      <c r="A4016">
        <v>10857</v>
      </c>
      <c r="B4016" t="s">
        <v>4036</v>
      </c>
      <c r="C4016" t="s">
        <v>20</v>
      </c>
      <c r="D4016" s="184">
        <v>13.8</v>
      </c>
    </row>
    <row r="4017" spans="1:4" x14ac:dyDescent="0.25">
      <c r="A4017">
        <v>4803</v>
      </c>
      <c r="B4017" t="s">
        <v>4037</v>
      </c>
      <c r="C4017" t="s">
        <v>20</v>
      </c>
      <c r="D4017" s="184">
        <v>26.25</v>
      </c>
    </row>
    <row r="4018" spans="1:4" x14ac:dyDescent="0.25">
      <c r="A4018">
        <v>6186</v>
      </c>
      <c r="B4018" t="s">
        <v>4038</v>
      </c>
      <c r="C4018" t="s">
        <v>20</v>
      </c>
      <c r="D4018" s="184">
        <v>16.05</v>
      </c>
    </row>
    <row r="4019" spans="1:4" x14ac:dyDescent="0.25">
      <c r="A4019">
        <v>4829</v>
      </c>
      <c r="B4019" t="s">
        <v>4039</v>
      </c>
      <c r="C4019" t="s">
        <v>20</v>
      </c>
      <c r="D4019" s="184">
        <v>45.83</v>
      </c>
    </row>
    <row r="4020" spans="1:4" x14ac:dyDescent="0.25">
      <c r="A4020">
        <v>39829</v>
      </c>
      <c r="B4020" t="s">
        <v>4040</v>
      </c>
      <c r="C4020" t="s">
        <v>20</v>
      </c>
      <c r="D4020" s="184">
        <v>34.94</v>
      </c>
    </row>
    <row r="4021" spans="1:4" x14ac:dyDescent="0.25">
      <c r="A4021">
        <v>20231</v>
      </c>
      <c r="B4021" t="s">
        <v>4041</v>
      </c>
      <c r="C4021" t="s">
        <v>20</v>
      </c>
      <c r="D4021" s="184">
        <v>55.44</v>
      </c>
    </row>
    <row r="4022" spans="1:4" x14ac:dyDescent="0.25">
      <c r="A4022">
        <v>4804</v>
      </c>
      <c r="B4022" t="s">
        <v>4042</v>
      </c>
      <c r="C4022" t="s">
        <v>20</v>
      </c>
      <c r="D4022" s="184">
        <v>20.149999999999999</v>
      </c>
    </row>
    <row r="4023" spans="1:4" x14ac:dyDescent="0.25">
      <c r="A4023">
        <v>34680</v>
      </c>
      <c r="B4023" t="s">
        <v>4043</v>
      </c>
      <c r="C4023" t="s">
        <v>20</v>
      </c>
      <c r="D4023" s="184">
        <v>30.6</v>
      </c>
    </row>
    <row r="4024" spans="1:4" x14ac:dyDescent="0.25">
      <c r="A4024">
        <v>11573</v>
      </c>
      <c r="B4024" t="s">
        <v>4044</v>
      </c>
      <c r="C4024" t="s">
        <v>10</v>
      </c>
      <c r="D4024" s="184">
        <v>6.24</v>
      </c>
    </row>
    <row r="4025" spans="1:4" x14ac:dyDescent="0.25">
      <c r="A4025">
        <v>38401</v>
      </c>
      <c r="B4025" t="s">
        <v>4045</v>
      </c>
      <c r="C4025" t="s">
        <v>10</v>
      </c>
      <c r="D4025" s="184">
        <v>20.73</v>
      </c>
    </row>
    <row r="4026" spans="1:4" x14ac:dyDescent="0.25">
      <c r="A4026">
        <v>11575</v>
      </c>
      <c r="B4026" t="s">
        <v>4046</v>
      </c>
      <c r="C4026" t="s">
        <v>10</v>
      </c>
      <c r="D4026" s="184">
        <v>60.19</v>
      </c>
    </row>
    <row r="4027" spans="1:4" x14ac:dyDescent="0.25">
      <c r="A4027">
        <v>38179</v>
      </c>
      <c r="B4027" t="s">
        <v>4047</v>
      </c>
      <c r="C4027" t="s">
        <v>10</v>
      </c>
      <c r="D4027" s="184">
        <v>49.77</v>
      </c>
    </row>
    <row r="4028" spans="1:4" x14ac:dyDescent="0.25">
      <c r="A4028">
        <v>20256</v>
      </c>
      <c r="B4028" t="s">
        <v>4048</v>
      </c>
      <c r="C4028" t="s">
        <v>10</v>
      </c>
      <c r="D4028" s="184">
        <v>0.37</v>
      </c>
    </row>
    <row r="4029" spans="1:4" x14ac:dyDescent="0.25">
      <c r="A4029">
        <v>14511</v>
      </c>
      <c r="B4029" t="s">
        <v>4049</v>
      </c>
      <c r="C4029" t="s">
        <v>10</v>
      </c>
      <c r="D4029" s="66">
        <v>993313.97</v>
      </c>
    </row>
    <row r="4030" spans="1:4" x14ac:dyDescent="0.25">
      <c r="A4030">
        <v>10642</v>
      </c>
      <c r="B4030" t="s">
        <v>4050</v>
      </c>
      <c r="C4030" t="s">
        <v>10</v>
      </c>
      <c r="D4030" s="66">
        <v>935750</v>
      </c>
    </row>
    <row r="4031" spans="1:4" x14ac:dyDescent="0.25">
      <c r="A4031">
        <v>14489</v>
      </c>
      <c r="B4031" t="s">
        <v>4051</v>
      </c>
      <c r="C4031" t="s">
        <v>10</v>
      </c>
      <c r="D4031" s="66">
        <v>829992.84</v>
      </c>
    </row>
    <row r="4032" spans="1:4" x14ac:dyDescent="0.25">
      <c r="A4032">
        <v>14513</v>
      </c>
      <c r="B4032" t="s">
        <v>4052</v>
      </c>
      <c r="C4032" t="s">
        <v>10</v>
      </c>
      <c r="D4032" s="66">
        <v>622514.32999999996</v>
      </c>
    </row>
    <row r="4033" spans="1:4" x14ac:dyDescent="0.25">
      <c r="A4033">
        <v>13600</v>
      </c>
      <c r="B4033" t="s">
        <v>4053</v>
      </c>
      <c r="C4033" t="s">
        <v>10</v>
      </c>
      <c r="D4033" s="66">
        <v>803218.79</v>
      </c>
    </row>
    <row r="4034" spans="1:4" x14ac:dyDescent="0.25">
      <c r="A4034">
        <v>10646</v>
      </c>
      <c r="B4034" t="s">
        <v>4054</v>
      </c>
      <c r="C4034" t="s">
        <v>10</v>
      </c>
      <c r="D4034" s="66">
        <v>598746.09</v>
      </c>
    </row>
    <row r="4035" spans="1:4" x14ac:dyDescent="0.25">
      <c r="A4035">
        <v>6070</v>
      </c>
      <c r="B4035" t="s">
        <v>4055</v>
      </c>
      <c r="C4035" t="s">
        <v>10</v>
      </c>
      <c r="D4035" s="66">
        <v>818112.84</v>
      </c>
    </row>
    <row r="4036" spans="1:4" x14ac:dyDescent="0.25">
      <c r="A4036">
        <v>6069</v>
      </c>
      <c r="B4036" t="s">
        <v>4056</v>
      </c>
      <c r="C4036" t="s">
        <v>10</v>
      </c>
      <c r="D4036" s="66">
        <v>180733.46</v>
      </c>
    </row>
    <row r="4037" spans="1:4" x14ac:dyDescent="0.25">
      <c r="A4037">
        <v>14626</v>
      </c>
      <c r="B4037" t="s">
        <v>4057</v>
      </c>
      <c r="C4037" t="s">
        <v>10</v>
      </c>
      <c r="D4037" s="66">
        <v>895646.46</v>
      </c>
    </row>
    <row r="4038" spans="1:4" x14ac:dyDescent="0.25">
      <c r="A4038">
        <v>6067</v>
      </c>
      <c r="B4038" t="s">
        <v>4058</v>
      </c>
      <c r="C4038" t="s">
        <v>10</v>
      </c>
      <c r="D4038" s="66">
        <v>735232.15</v>
      </c>
    </row>
    <row r="4039" spans="1:4" x14ac:dyDescent="0.25">
      <c r="A4039">
        <v>38393</v>
      </c>
      <c r="B4039" t="s">
        <v>4059</v>
      </c>
      <c r="C4039" t="s">
        <v>10</v>
      </c>
      <c r="D4039" s="184">
        <v>15.99</v>
      </c>
    </row>
    <row r="4040" spans="1:4" x14ac:dyDescent="0.25">
      <c r="A4040">
        <v>38390</v>
      </c>
      <c r="B4040" t="s">
        <v>4060</v>
      </c>
      <c r="C4040" t="s">
        <v>10</v>
      </c>
      <c r="D4040" s="184">
        <v>35.46</v>
      </c>
    </row>
    <row r="4041" spans="1:4" x14ac:dyDescent="0.25">
      <c r="A4041">
        <v>36532</v>
      </c>
      <c r="B4041" t="s">
        <v>4061</v>
      </c>
      <c r="C4041" t="s">
        <v>10</v>
      </c>
      <c r="D4041" s="66">
        <v>28801.58</v>
      </c>
    </row>
    <row r="4042" spans="1:4" x14ac:dyDescent="0.25">
      <c r="A4042">
        <v>11578</v>
      </c>
      <c r="B4042" t="s">
        <v>4062</v>
      </c>
      <c r="C4042" t="s">
        <v>10</v>
      </c>
      <c r="D4042" s="184">
        <v>12.99</v>
      </c>
    </row>
    <row r="4043" spans="1:4" x14ac:dyDescent="0.25">
      <c r="A4043">
        <v>11577</v>
      </c>
      <c r="B4043" t="s">
        <v>4063</v>
      </c>
      <c r="C4043" t="s">
        <v>10</v>
      </c>
      <c r="D4043" s="184">
        <v>12.4</v>
      </c>
    </row>
    <row r="4044" spans="1:4" x14ac:dyDescent="0.25">
      <c r="A4044">
        <v>42432</v>
      </c>
      <c r="B4044" t="s">
        <v>4064</v>
      </c>
      <c r="C4044" t="s">
        <v>10</v>
      </c>
      <c r="D4044" s="66">
        <v>2380.86</v>
      </c>
    </row>
    <row r="4045" spans="1:4" x14ac:dyDescent="0.25">
      <c r="A4045">
        <v>42437</v>
      </c>
      <c r="B4045" t="s">
        <v>4065</v>
      </c>
      <c r="C4045" t="s">
        <v>10</v>
      </c>
      <c r="D4045" s="66">
        <v>1810.09</v>
      </c>
    </row>
    <row r="4046" spans="1:4" x14ac:dyDescent="0.25">
      <c r="A4046">
        <v>1116</v>
      </c>
      <c r="B4046" t="s">
        <v>4066</v>
      </c>
      <c r="C4046" t="s">
        <v>20</v>
      </c>
      <c r="D4046" s="184">
        <v>25.04</v>
      </c>
    </row>
    <row r="4047" spans="1:4" x14ac:dyDescent="0.25">
      <c r="A4047">
        <v>1115</v>
      </c>
      <c r="B4047" t="s">
        <v>4067</v>
      </c>
      <c r="C4047" t="s">
        <v>20</v>
      </c>
      <c r="D4047" s="184">
        <v>30</v>
      </c>
    </row>
    <row r="4048" spans="1:4" x14ac:dyDescent="0.25">
      <c r="A4048">
        <v>1113</v>
      </c>
      <c r="B4048" t="s">
        <v>4068</v>
      </c>
      <c r="C4048" t="s">
        <v>20</v>
      </c>
      <c r="D4048" s="184">
        <v>35.07</v>
      </c>
    </row>
    <row r="4049" spans="1:4" x14ac:dyDescent="0.25">
      <c r="A4049">
        <v>1114</v>
      </c>
      <c r="B4049" t="s">
        <v>4069</v>
      </c>
      <c r="C4049" t="s">
        <v>20</v>
      </c>
      <c r="D4049" s="184">
        <v>41.78</v>
      </c>
    </row>
    <row r="4050" spans="1:4" x14ac:dyDescent="0.25">
      <c r="A4050">
        <v>40873</v>
      </c>
      <c r="B4050" t="s">
        <v>4070</v>
      </c>
      <c r="C4050" t="s">
        <v>20</v>
      </c>
      <c r="D4050" s="184">
        <v>32.700000000000003</v>
      </c>
    </row>
    <row r="4051" spans="1:4" x14ac:dyDescent="0.25">
      <c r="A4051">
        <v>20214</v>
      </c>
      <c r="B4051" t="s">
        <v>4071</v>
      </c>
      <c r="C4051" t="s">
        <v>10</v>
      </c>
      <c r="D4051" s="184">
        <v>60.88</v>
      </c>
    </row>
    <row r="4052" spans="1:4" x14ac:dyDescent="0.25">
      <c r="A4052">
        <v>7237</v>
      </c>
      <c r="B4052" t="s">
        <v>4072</v>
      </c>
      <c r="C4052" t="s">
        <v>10</v>
      </c>
      <c r="D4052" s="184">
        <v>59.6</v>
      </c>
    </row>
    <row r="4053" spans="1:4" x14ac:dyDescent="0.25">
      <c r="A4053">
        <v>11757</v>
      </c>
      <c r="B4053" t="s">
        <v>4073</v>
      </c>
      <c r="C4053" t="s">
        <v>10</v>
      </c>
      <c r="D4053" s="184">
        <v>31.09</v>
      </c>
    </row>
    <row r="4054" spans="1:4" x14ac:dyDescent="0.25">
      <c r="A4054">
        <v>11758</v>
      </c>
      <c r="B4054" t="s">
        <v>4074</v>
      </c>
      <c r="C4054" t="s">
        <v>10</v>
      </c>
      <c r="D4054" s="184">
        <v>75.900000000000006</v>
      </c>
    </row>
    <row r="4055" spans="1:4" x14ac:dyDescent="0.25">
      <c r="A4055">
        <v>37526</v>
      </c>
      <c r="B4055" t="s">
        <v>4075</v>
      </c>
      <c r="C4055" t="s">
        <v>10</v>
      </c>
      <c r="D4055" s="184">
        <v>3.41</v>
      </c>
    </row>
    <row r="4056" spans="1:4" x14ac:dyDescent="0.25">
      <c r="A4056">
        <v>6076</v>
      </c>
      <c r="B4056" t="s">
        <v>4076</v>
      </c>
      <c r="C4056" t="s">
        <v>183</v>
      </c>
      <c r="D4056" s="184">
        <v>66.36</v>
      </c>
    </row>
    <row r="4057" spans="1:4" x14ac:dyDescent="0.25">
      <c r="A4057">
        <v>13109</v>
      </c>
      <c r="B4057" t="s">
        <v>4077</v>
      </c>
      <c r="C4057" t="s">
        <v>10</v>
      </c>
      <c r="D4057" s="184">
        <v>276.67</v>
      </c>
    </row>
    <row r="4058" spans="1:4" x14ac:dyDescent="0.25">
      <c r="A4058">
        <v>13110</v>
      </c>
      <c r="B4058" t="s">
        <v>4078</v>
      </c>
      <c r="C4058" t="s">
        <v>10</v>
      </c>
      <c r="D4058" s="184">
        <v>364.11</v>
      </c>
    </row>
    <row r="4059" spans="1:4" x14ac:dyDescent="0.25">
      <c r="A4059">
        <v>7581</v>
      </c>
      <c r="B4059" t="s">
        <v>4079</v>
      </c>
      <c r="C4059" t="s">
        <v>10</v>
      </c>
      <c r="D4059" s="184">
        <v>4.59</v>
      </c>
    </row>
    <row r="4060" spans="1:4" x14ac:dyDescent="0.25">
      <c r="A4060">
        <v>4509</v>
      </c>
      <c r="B4060" t="s">
        <v>4080</v>
      </c>
      <c r="C4060" t="s">
        <v>20</v>
      </c>
      <c r="D4060" s="184">
        <v>4.55</v>
      </c>
    </row>
    <row r="4061" spans="1:4" x14ac:dyDescent="0.25">
      <c r="A4061">
        <v>4512</v>
      </c>
      <c r="B4061" t="s">
        <v>4081</v>
      </c>
      <c r="C4061" t="s">
        <v>20</v>
      </c>
      <c r="D4061" s="184">
        <v>2.17</v>
      </c>
    </row>
    <row r="4062" spans="1:4" x14ac:dyDescent="0.25">
      <c r="A4062">
        <v>4517</v>
      </c>
      <c r="B4062" t="s">
        <v>4082</v>
      </c>
      <c r="C4062" t="s">
        <v>20</v>
      </c>
      <c r="D4062" s="184">
        <v>3.14</v>
      </c>
    </row>
    <row r="4063" spans="1:4" x14ac:dyDescent="0.25">
      <c r="A4063">
        <v>20206</v>
      </c>
      <c r="B4063" t="s">
        <v>4083</v>
      </c>
      <c r="C4063" t="s">
        <v>20</v>
      </c>
      <c r="D4063" s="184">
        <v>7.15</v>
      </c>
    </row>
    <row r="4064" spans="1:4" x14ac:dyDescent="0.25">
      <c r="A4064">
        <v>4460</v>
      </c>
      <c r="B4064" t="s">
        <v>4084</v>
      </c>
      <c r="C4064" t="s">
        <v>20</v>
      </c>
      <c r="D4064" s="184">
        <v>7.34</v>
      </c>
    </row>
    <row r="4065" spans="1:4" x14ac:dyDescent="0.25">
      <c r="A4065">
        <v>4417</v>
      </c>
      <c r="B4065" t="s">
        <v>4085</v>
      </c>
      <c r="C4065" t="s">
        <v>20</v>
      </c>
      <c r="D4065" s="184">
        <v>5.66</v>
      </c>
    </row>
    <row r="4066" spans="1:4" x14ac:dyDescent="0.25">
      <c r="A4066">
        <v>4415</v>
      </c>
      <c r="B4066" t="s">
        <v>4086</v>
      </c>
      <c r="C4066" t="s">
        <v>20</v>
      </c>
      <c r="D4066" s="184">
        <v>3.93</v>
      </c>
    </row>
    <row r="4067" spans="1:4" x14ac:dyDescent="0.25">
      <c r="A4067">
        <v>37373</v>
      </c>
      <c r="B4067" t="s">
        <v>4087</v>
      </c>
      <c r="C4067" t="s">
        <v>185</v>
      </c>
      <c r="D4067" s="184">
        <v>0.06</v>
      </c>
    </row>
    <row r="4068" spans="1:4" x14ac:dyDescent="0.25">
      <c r="A4068">
        <v>40864</v>
      </c>
      <c r="B4068" t="s">
        <v>4088</v>
      </c>
      <c r="C4068" t="s">
        <v>187</v>
      </c>
      <c r="D4068" s="184">
        <v>11.8</v>
      </c>
    </row>
    <row r="4069" spans="1:4" x14ac:dyDescent="0.25">
      <c r="A4069">
        <v>4734</v>
      </c>
      <c r="B4069" t="s">
        <v>4089</v>
      </c>
      <c r="C4069" t="s">
        <v>183</v>
      </c>
      <c r="D4069" s="184">
        <v>277.45999999999998</v>
      </c>
    </row>
    <row r="4070" spans="1:4" x14ac:dyDescent="0.25">
      <c r="A4070">
        <v>6085</v>
      </c>
      <c r="B4070" t="s">
        <v>4090</v>
      </c>
      <c r="C4070" t="s">
        <v>73</v>
      </c>
      <c r="D4070" s="184">
        <v>4.4400000000000004</v>
      </c>
    </row>
    <row r="4071" spans="1:4" x14ac:dyDescent="0.25">
      <c r="A4071">
        <v>38396</v>
      </c>
      <c r="B4071" t="s">
        <v>4091</v>
      </c>
      <c r="C4071" t="s">
        <v>10</v>
      </c>
      <c r="D4071" s="184">
        <v>535.28</v>
      </c>
    </row>
    <row r="4072" spans="1:4" x14ac:dyDescent="0.25">
      <c r="A4072">
        <v>11622</v>
      </c>
      <c r="B4072" t="s">
        <v>4092</v>
      </c>
      <c r="C4072" t="s">
        <v>71</v>
      </c>
      <c r="D4072" s="184">
        <v>55.49</v>
      </c>
    </row>
    <row r="4073" spans="1:4" x14ac:dyDescent="0.25">
      <c r="A4073">
        <v>43143</v>
      </c>
      <c r="B4073" t="s">
        <v>4093</v>
      </c>
      <c r="C4073" t="s">
        <v>73</v>
      </c>
      <c r="D4073" s="184">
        <v>20.96</v>
      </c>
    </row>
    <row r="4074" spans="1:4" x14ac:dyDescent="0.25">
      <c r="A4074">
        <v>7317</v>
      </c>
      <c r="B4074" t="s">
        <v>4094</v>
      </c>
      <c r="C4074" t="s">
        <v>71</v>
      </c>
      <c r="D4074" s="184">
        <v>69.22</v>
      </c>
    </row>
    <row r="4075" spans="1:4" x14ac:dyDescent="0.25">
      <c r="A4075">
        <v>142</v>
      </c>
      <c r="B4075" t="s">
        <v>4095</v>
      </c>
      <c r="C4075" t="s">
        <v>4096</v>
      </c>
      <c r="D4075" s="184">
        <v>26.18</v>
      </c>
    </row>
    <row r="4076" spans="1:4" x14ac:dyDescent="0.25">
      <c r="A4076">
        <v>43142</v>
      </c>
      <c r="B4076" t="s">
        <v>4097</v>
      </c>
      <c r="C4076" t="s">
        <v>73</v>
      </c>
      <c r="D4076" s="184">
        <v>118.94</v>
      </c>
    </row>
    <row r="4077" spans="1:4" x14ac:dyDescent="0.25">
      <c r="A4077">
        <v>38123</v>
      </c>
      <c r="B4077" t="s">
        <v>4098</v>
      </c>
      <c r="C4077" t="s">
        <v>71</v>
      </c>
      <c r="D4077" s="184">
        <v>28.07</v>
      </c>
    </row>
    <row r="4078" spans="1:4" x14ac:dyDescent="0.25">
      <c r="A4078">
        <v>42701</v>
      </c>
      <c r="B4078" t="s">
        <v>4099</v>
      </c>
      <c r="C4078" t="s">
        <v>10</v>
      </c>
      <c r="D4078" s="184">
        <v>58.23</v>
      </c>
    </row>
    <row r="4079" spans="1:4" x14ac:dyDescent="0.25">
      <c r="A4079">
        <v>42702</v>
      </c>
      <c r="B4079" t="s">
        <v>4100</v>
      </c>
      <c r="C4079" t="s">
        <v>10</v>
      </c>
      <c r="D4079" s="184">
        <v>103.47</v>
      </c>
    </row>
    <row r="4080" spans="1:4" x14ac:dyDescent="0.25">
      <c r="A4080">
        <v>37955</v>
      </c>
      <c r="B4080" t="s">
        <v>4101</v>
      </c>
      <c r="C4080" t="s">
        <v>10</v>
      </c>
      <c r="D4080" s="184">
        <v>134.09</v>
      </c>
    </row>
    <row r="4081" spans="1:4" x14ac:dyDescent="0.25">
      <c r="A4081">
        <v>42699</v>
      </c>
      <c r="B4081" t="s">
        <v>4102</v>
      </c>
      <c r="C4081" t="s">
        <v>10</v>
      </c>
      <c r="D4081" s="184">
        <v>35.57</v>
      </c>
    </row>
    <row r="4082" spans="1:4" x14ac:dyDescent="0.25">
      <c r="A4082">
        <v>42700</v>
      </c>
      <c r="B4082" t="s">
        <v>4103</v>
      </c>
      <c r="C4082" t="s">
        <v>10</v>
      </c>
      <c r="D4082" s="184">
        <v>101.4</v>
      </c>
    </row>
    <row r="4083" spans="1:4" x14ac:dyDescent="0.25">
      <c r="A4083">
        <v>37743</v>
      </c>
      <c r="B4083" t="s">
        <v>4104</v>
      </c>
      <c r="C4083" t="s">
        <v>10</v>
      </c>
      <c r="D4083" s="66">
        <v>217162.48</v>
      </c>
    </row>
    <row r="4084" spans="1:4" x14ac:dyDescent="0.25">
      <c r="A4084">
        <v>37744</v>
      </c>
      <c r="B4084" t="s">
        <v>4105</v>
      </c>
      <c r="C4084" t="s">
        <v>10</v>
      </c>
      <c r="D4084" s="66">
        <v>255342.23</v>
      </c>
    </row>
    <row r="4085" spans="1:4" x14ac:dyDescent="0.25">
      <c r="A4085">
        <v>37741</v>
      </c>
      <c r="B4085" t="s">
        <v>4106</v>
      </c>
      <c r="C4085" t="s">
        <v>10</v>
      </c>
      <c r="D4085" s="66">
        <v>197464.65</v>
      </c>
    </row>
    <row r="4086" spans="1:4" x14ac:dyDescent="0.25">
      <c r="A4086">
        <v>39396</v>
      </c>
      <c r="B4086" t="s">
        <v>4107</v>
      </c>
      <c r="C4086" t="s">
        <v>10</v>
      </c>
      <c r="D4086" s="184">
        <v>104.57</v>
      </c>
    </row>
    <row r="4087" spans="1:4" x14ac:dyDescent="0.25">
      <c r="A4087">
        <v>39392</v>
      </c>
      <c r="B4087" t="s">
        <v>4108</v>
      </c>
      <c r="C4087" t="s">
        <v>10</v>
      </c>
      <c r="D4087" s="184">
        <v>117.96</v>
      </c>
    </row>
    <row r="4088" spans="1:4" x14ac:dyDescent="0.25">
      <c r="A4088">
        <v>39393</v>
      </c>
      <c r="B4088" t="s">
        <v>4109</v>
      </c>
      <c r="C4088" t="s">
        <v>10</v>
      </c>
      <c r="D4088" s="184">
        <v>72.95</v>
      </c>
    </row>
    <row r="4089" spans="1:4" x14ac:dyDescent="0.25">
      <c r="A4089">
        <v>39394</v>
      </c>
      <c r="B4089" t="s">
        <v>4110</v>
      </c>
      <c r="C4089" t="s">
        <v>10</v>
      </c>
      <c r="D4089" s="184">
        <v>82.11</v>
      </c>
    </row>
    <row r="4090" spans="1:4" x14ac:dyDescent="0.25">
      <c r="A4090">
        <v>39395</v>
      </c>
      <c r="B4090" t="s">
        <v>4111</v>
      </c>
      <c r="C4090" t="s">
        <v>10</v>
      </c>
      <c r="D4090" s="184">
        <v>76.349999999999994</v>
      </c>
    </row>
    <row r="4091" spans="1:4" x14ac:dyDescent="0.25">
      <c r="A4091">
        <v>14618</v>
      </c>
      <c r="B4091" t="s">
        <v>4112</v>
      </c>
      <c r="C4091" t="s">
        <v>10</v>
      </c>
      <c r="D4091" s="66">
        <v>1768.05</v>
      </c>
    </row>
    <row r="4092" spans="1:4" x14ac:dyDescent="0.25">
      <c r="A4092">
        <v>40269</v>
      </c>
      <c r="B4092" t="s">
        <v>4113</v>
      </c>
      <c r="C4092" t="s">
        <v>10</v>
      </c>
      <c r="D4092" s="66">
        <v>7123.36</v>
      </c>
    </row>
    <row r="4093" spans="1:4" x14ac:dyDescent="0.25">
      <c r="A4093">
        <v>6110</v>
      </c>
      <c r="B4093" t="s">
        <v>4114</v>
      </c>
      <c r="C4093" t="s">
        <v>185</v>
      </c>
      <c r="D4093" s="184">
        <v>15.93</v>
      </c>
    </row>
    <row r="4094" spans="1:4" x14ac:dyDescent="0.25">
      <c r="A4094">
        <v>40910</v>
      </c>
      <c r="B4094" t="s">
        <v>4115</v>
      </c>
      <c r="C4094" t="s">
        <v>187</v>
      </c>
      <c r="D4094" s="66">
        <v>2814.94</v>
      </c>
    </row>
    <row r="4095" spans="1:4" x14ac:dyDescent="0.25">
      <c r="A4095">
        <v>6111</v>
      </c>
      <c r="B4095" t="s">
        <v>4116</v>
      </c>
      <c r="C4095" t="s">
        <v>185</v>
      </c>
      <c r="D4095" s="184">
        <v>11.85</v>
      </c>
    </row>
    <row r="4096" spans="1:4" x14ac:dyDescent="0.25">
      <c r="A4096">
        <v>41084</v>
      </c>
      <c r="B4096" t="s">
        <v>4117</v>
      </c>
      <c r="C4096" t="s">
        <v>187</v>
      </c>
      <c r="D4096" s="66">
        <v>2095.1</v>
      </c>
    </row>
    <row r="4097" spans="1:4" x14ac:dyDescent="0.25">
      <c r="A4097">
        <v>44535</v>
      </c>
      <c r="B4097" t="s">
        <v>4118</v>
      </c>
      <c r="C4097" t="s">
        <v>183</v>
      </c>
      <c r="D4097" s="184">
        <v>53.46</v>
      </c>
    </row>
    <row r="4098" spans="1:4" x14ac:dyDescent="0.25">
      <c r="A4098">
        <v>38637</v>
      </c>
      <c r="B4098" t="s">
        <v>4119</v>
      </c>
      <c r="C4098" t="s">
        <v>10</v>
      </c>
      <c r="D4098" s="184">
        <v>186.89</v>
      </c>
    </row>
    <row r="4099" spans="1:4" x14ac:dyDescent="0.25">
      <c r="A4099">
        <v>6150</v>
      </c>
      <c r="B4099" t="s">
        <v>4120</v>
      </c>
      <c r="C4099" t="s">
        <v>10</v>
      </c>
      <c r="D4099" s="184">
        <v>189.17</v>
      </c>
    </row>
    <row r="4100" spans="1:4" x14ac:dyDescent="0.25">
      <c r="A4100">
        <v>6136</v>
      </c>
      <c r="B4100" t="s">
        <v>4121</v>
      </c>
      <c r="C4100" t="s">
        <v>10</v>
      </c>
      <c r="D4100" s="184">
        <v>148.69999999999999</v>
      </c>
    </row>
    <row r="4101" spans="1:4" x14ac:dyDescent="0.25">
      <c r="A4101">
        <v>38638</v>
      </c>
      <c r="B4101" t="s">
        <v>4122</v>
      </c>
      <c r="C4101" t="s">
        <v>10</v>
      </c>
      <c r="D4101" s="184">
        <v>157.47999999999999</v>
      </c>
    </row>
    <row r="4102" spans="1:4" x14ac:dyDescent="0.25">
      <c r="A4102">
        <v>20262</v>
      </c>
      <c r="B4102" t="s">
        <v>4123</v>
      </c>
      <c r="C4102" t="s">
        <v>10</v>
      </c>
      <c r="D4102" s="184">
        <v>17.760000000000002</v>
      </c>
    </row>
    <row r="4103" spans="1:4" x14ac:dyDescent="0.25">
      <c r="A4103">
        <v>6148</v>
      </c>
      <c r="B4103" t="s">
        <v>4124</v>
      </c>
      <c r="C4103" t="s">
        <v>10</v>
      </c>
      <c r="D4103" s="184">
        <v>10.99</v>
      </c>
    </row>
    <row r="4104" spans="1:4" x14ac:dyDescent="0.25">
      <c r="A4104">
        <v>6145</v>
      </c>
      <c r="B4104" t="s">
        <v>4125</v>
      </c>
      <c r="C4104" t="s">
        <v>10</v>
      </c>
      <c r="D4104" s="184">
        <v>19.71</v>
      </c>
    </row>
    <row r="4105" spans="1:4" x14ac:dyDescent="0.25">
      <c r="A4105">
        <v>6149</v>
      </c>
      <c r="B4105" t="s">
        <v>4126</v>
      </c>
      <c r="C4105" t="s">
        <v>10</v>
      </c>
      <c r="D4105" s="184">
        <v>18.579999999999998</v>
      </c>
    </row>
    <row r="4106" spans="1:4" x14ac:dyDescent="0.25">
      <c r="A4106">
        <v>6146</v>
      </c>
      <c r="B4106" t="s">
        <v>4127</v>
      </c>
      <c r="C4106" t="s">
        <v>10</v>
      </c>
      <c r="D4106" s="184">
        <v>19.72</v>
      </c>
    </row>
    <row r="4107" spans="1:4" x14ac:dyDescent="0.25">
      <c r="A4107">
        <v>44536</v>
      </c>
      <c r="B4107" t="s">
        <v>4128</v>
      </c>
      <c r="C4107" t="s">
        <v>71</v>
      </c>
      <c r="D4107" s="184">
        <v>2.2000000000000002</v>
      </c>
    </row>
    <row r="4108" spans="1:4" x14ac:dyDescent="0.25">
      <c r="A4108">
        <v>39961</v>
      </c>
      <c r="B4108" t="s">
        <v>4129</v>
      </c>
      <c r="C4108" t="s">
        <v>10</v>
      </c>
      <c r="D4108" s="184">
        <v>17.3</v>
      </c>
    </row>
    <row r="4109" spans="1:4" x14ac:dyDescent="0.25">
      <c r="A4109">
        <v>42433</v>
      </c>
      <c r="B4109" t="s">
        <v>4130</v>
      </c>
      <c r="C4109" t="s">
        <v>10</v>
      </c>
      <c r="D4109" s="66">
        <v>4702.72</v>
      </c>
    </row>
    <row r="4110" spans="1:4" x14ac:dyDescent="0.25">
      <c r="A4110">
        <v>42434</v>
      </c>
      <c r="B4110" t="s">
        <v>4131</v>
      </c>
      <c r="C4110" t="s">
        <v>10</v>
      </c>
      <c r="D4110" s="66">
        <v>5081.97</v>
      </c>
    </row>
    <row r="4111" spans="1:4" x14ac:dyDescent="0.25">
      <c r="A4111">
        <v>42435</v>
      </c>
      <c r="B4111" t="s">
        <v>4132</v>
      </c>
      <c r="C4111" t="s">
        <v>10</v>
      </c>
      <c r="D4111" s="66">
        <v>2534.19</v>
      </c>
    </row>
    <row r="4112" spans="1:4" x14ac:dyDescent="0.25">
      <c r="A4112">
        <v>38061</v>
      </c>
      <c r="B4112" t="s">
        <v>4133</v>
      </c>
      <c r="C4112" t="s">
        <v>10</v>
      </c>
      <c r="D4112" s="184">
        <v>47.96</v>
      </c>
    </row>
    <row r="4113" spans="1:4" x14ac:dyDescent="0.25">
      <c r="A4113">
        <v>20250</v>
      </c>
      <c r="B4113" t="s">
        <v>4134</v>
      </c>
      <c r="C4113" t="s">
        <v>71</v>
      </c>
      <c r="D4113" s="184">
        <v>15.39</v>
      </c>
    </row>
    <row r="4114" spans="1:4" x14ac:dyDescent="0.25">
      <c r="A4114">
        <v>13388</v>
      </c>
      <c r="B4114" t="s">
        <v>4135</v>
      </c>
      <c r="C4114" t="s">
        <v>71</v>
      </c>
      <c r="D4114" s="184">
        <v>139.41999999999999</v>
      </c>
    </row>
    <row r="4115" spans="1:4" x14ac:dyDescent="0.25">
      <c r="A4115">
        <v>39914</v>
      </c>
      <c r="B4115" t="s">
        <v>4136</v>
      </c>
      <c r="C4115" t="s">
        <v>71</v>
      </c>
      <c r="D4115" s="184">
        <v>289.41000000000003</v>
      </c>
    </row>
    <row r="4116" spans="1:4" x14ac:dyDescent="0.25">
      <c r="A4116">
        <v>12732</v>
      </c>
      <c r="B4116" t="s">
        <v>4137</v>
      </c>
      <c r="C4116" t="s">
        <v>10</v>
      </c>
      <c r="D4116" s="184">
        <v>333.94</v>
      </c>
    </row>
    <row r="4117" spans="1:4" x14ac:dyDescent="0.25">
      <c r="A4117">
        <v>6160</v>
      </c>
      <c r="B4117" t="s">
        <v>4138</v>
      </c>
      <c r="C4117" t="s">
        <v>185</v>
      </c>
      <c r="D4117" s="184">
        <v>15.93</v>
      </c>
    </row>
    <row r="4118" spans="1:4" x14ac:dyDescent="0.25">
      <c r="A4118">
        <v>41087</v>
      </c>
      <c r="B4118" t="s">
        <v>4139</v>
      </c>
      <c r="C4118" t="s">
        <v>187</v>
      </c>
      <c r="D4118" s="66">
        <v>2814.94</v>
      </c>
    </row>
    <row r="4119" spans="1:4" x14ac:dyDescent="0.25">
      <c r="A4119">
        <v>6166</v>
      </c>
      <c r="B4119" t="s">
        <v>4140</v>
      </c>
      <c r="C4119" t="s">
        <v>185</v>
      </c>
      <c r="D4119" s="184">
        <v>21.35</v>
      </c>
    </row>
    <row r="4120" spans="1:4" x14ac:dyDescent="0.25">
      <c r="A4120">
        <v>41088</v>
      </c>
      <c r="B4120" t="s">
        <v>4141</v>
      </c>
      <c r="C4120" t="s">
        <v>187</v>
      </c>
      <c r="D4120" s="66">
        <v>3773.7</v>
      </c>
    </row>
    <row r="4121" spans="1:4" x14ac:dyDescent="0.25">
      <c r="A4121">
        <v>20232</v>
      </c>
      <c r="B4121" t="s">
        <v>4142</v>
      </c>
      <c r="C4121" t="s">
        <v>20</v>
      </c>
      <c r="D4121" s="184">
        <v>78.48</v>
      </c>
    </row>
    <row r="4122" spans="1:4" x14ac:dyDescent="0.25">
      <c r="A4122">
        <v>10856</v>
      </c>
      <c r="B4122" t="s">
        <v>4143</v>
      </c>
      <c r="C4122" t="s">
        <v>20</v>
      </c>
      <c r="D4122" s="184">
        <v>84.17</v>
      </c>
    </row>
    <row r="4123" spans="1:4" x14ac:dyDescent="0.25">
      <c r="A4123">
        <v>4828</v>
      </c>
      <c r="B4123" t="s">
        <v>4144</v>
      </c>
      <c r="C4123" t="s">
        <v>20</v>
      </c>
      <c r="D4123" s="184">
        <v>68.41</v>
      </c>
    </row>
    <row r="4124" spans="1:4" x14ac:dyDescent="0.25">
      <c r="A4124">
        <v>20249</v>
      </c>
      <c r="B4124" t="s">
        <v>4145</v>
      </c>
      <c r="C4124" t="s">
        <v>20</v>
      </c>
      <c r="D4124" s="184">
        <v>37.46</v>
      </c>
    </row>
    <row r="4125" spans="1:4" x14ac:dyDescent="0.25">
      <c r="A4125">
        <v>11609</v>
      </c>
      <c r="B4125" t="s">
        <v>4146</v>
      </c>
      <c r="C4125" t="s">
        <v>73</v>
      </c>
      <c r="D4125" s="184">
        <v>9.2200000000000006</v>
      </c>
    </row>
    <row r="4126" spans="1:4" x14ac:dyDescent="0.25">
      <c r="A4126">
        <v>20083</v>
      </c>
      <c r="B4126" t="s">
        <v>4147</v>
      </c>
      <c r="C4126" t="s">
        <v>10</v>
      </c>
      <c r="D4126" s="184">
        <v>87.17</v>
      </c>
    </row>
    <row r="4127" spans="1:4" x14ac:dyDescent="0.25">
      <c r="A4127">
        <v>10691</v>
      </c>
      <c r="B4127" t="s">
        <v>4148</v>
      </c>
      <c r="C4127" t="s">
        <v>73</v>
      </c>
      <c r="D4127" s="184">
        <v>61.71</v>
      </c>
    </row>
    <row r="4128" spans="1:4" x14ac:dyDescent="0.25">
      <c r="A4128">
        <v>12295</v>
      </c>
      <c r="B4128" t="s">
        <v>4149</v>
      </c>
      <c r="C4128" t="s">
        <v>10</v>
      </c>
      <c r="D4128" s="184">
        <v>3.12</v>
      </c>
    </row>
    <row r="4129" spans="1:4" x14ac:dyDescent="0.25">
      <c r="A4129">
        <v>12296</v>
      </c>
      <c r="B4129" t="s">
        <v>4150</v>
      </c>
      <c r="C4129" t="s">
        <v>10</v>
      </c>
      <c r="D4129" s="184">
        <v>4.04</v>
      </c>
    </row>
    <row r="4130" spans="1:4" x14ac:dyDescent="0.25">
      <c r="A4130">
        <v>12294</v>
      </c>
      <c r="B4130" t="s">
        <v>4151</v>
      </c>
      <c r="C4130" t="s">
        <v>10</v>
      </c>
      <c r="D4130" s="184">
        <v>9.7100000000000009</v>
      </c>
    </row>
    <row r="4131" spans="1:4" x14ac:dyDescent="0.25">
      <c r="A4131">
        <v>14543</v>
      </c>
      <c r="B4131" t="s">
        <v>4152</v>
      </c>
      <c r="C4131" t="s">
        <v>10</v>
      </c>
      <c r="D4131" s="184">
        <v>6.93</v>
      </c>
    </row>
    <row r="4132" spans="1:4" x14ac:dyDescent="0.25">
      <c r="A4132">
        <v>13329</v>
      </c>
      <c r="B4132" t="s">
        <v>4153</v>
      </c>
      <c r="C4132" t="s">
        <v>10</v>
      </c>
      <c r="D4132" s="184">
        <v>4.07</v>
      </c>
    </row>
    <row r="4133" spans="1:4" x14ac:dyDescent="0.25">
      <c r="A4133">
        <v>21044</v>
      </c>
      <c r="B4133" t="s">
        <v>4154</v>
      </c>
      <c r="C4133" t="s">
        <v>10</v>
      </c>
      <c r="D4133" s="184">
        <v>29.63</v>
      </c>
    </row>
    <row r="4134" spans="1:4" x14ac:dyDescent="0.25">
      <c r="A4134">
        <v>21045</v>
      </c>
      <c r="B4134" t="s">
        <v>4155</v>
      </c>
      <c r="C4134" t="s">
        <v>10</v>
      </c>
      <c r="D4134" s="184">
        <v>40.590000000000003</v>
      </c>
    </row>
    <row r="4135" spans="1:4" x14ac:dyDescent="0.25">
      <c r="A4135">
        <v>21040</v>
      </c>
      <c r="B4135" t="s">
        <v>4156</v>
      </c>
      <c r="C4135" t="s">
        <v>10</v>
      </c>
      <c r="D4135" s="184">
        <v>29</v>
      </c>
    </row>
    <row r="4136" spans="1:4" x14ac:dyDescent="0.25">
      <c r="A4136">
        <v>21041</v>
      </c>
      <c r="B4136" t="s">
        <v>4157</v>
      </c>
      <c r="C4136" t="s">
        <v>10</v>
      </c>
      <c r="D4136" s="184">
        <v>35</v>
      </c>
    </row>
    <row r="4137" spans="1:4" x14ac:dyDescent="0.25">
      <c r="A4137">
        <v>21047</v>
      </c>
      <c r="B4137" t="s">
        <v>4158</v>
      </c>
      <c r="C4137" t="s">
        <v>10</v>
      </c>
      <c r="D4137" s="184">
        <v>43.69</v>
      </c>
    </row>
    <row r="4138" spans="1:4" x14ac:dyDescent="0.25">
      <c r="A4138">
        <v>21043</v>
      </c>
      <c r="B4138" t="s">
        <v>4159</v>
      </c>
      <c r="C4138" t="s">
        <v>10</v>
      </c>
      <c r="D4138" s="184">
        <v>42.54</v>
      </c>
    </row>
    <row r="4139" spans="1:4" x14ac:dyDescent="0.25">
      <c r="A4139">
        <v>21042</v>
      </c>
      <c r="B4139" t="s">
        <v>4160</v>
      </c>
      <c r="C4139" t="s">
        <v>10</v>
      </c>
      <c r="D4139" s="184">
        <v>33.67</v>
      </c>
    </row>
    <row r="4140" spans="1:4" x14ac:dyDescent="0.25">
      <c r="A4140">
        <v>14149</v>
      </c>
      <c r="B4140" t="s">
        <v>4161</v>
      </c>
      <c r="C4140" t="s">
        <v>2214</v>
      </c>
      <c r="D4140" s="184">
        <v>193.02</v>
      </c>
    </row>
    <row r="4141" spans="1:4" x14ac:dyDescent="0.25">
      <c r="A4141">
        <v>38099</v>
      </c>
      <c r="B4141" t="s">
        <v>4162</v>
      </c>
      <c r="C4141" t="s">
        <v>10</v>
      </c>
      <c r="D4141" s="184">
        <v>1.3</v>
      </c>
    </row>
    <row r="4142" spans="1:4" x14ac:dyDescent="0.25">
      <c r="A4142">
        <v>38100</v>
      </c>
      <c r="B4142" t="s">
        <v>4163</v>
      </c>
      <c r="C4142" t="s">
        <v>10</v>
      </c>
      <c r="D4142" s="184">
        <v>2.12</v>
      </c>
    </row>
    <row r="4143" spans="1:4" x14ac:dyDescent="0.25">
      <c r="A4143">
        <v>20061</v>
      </c>
      <c r="B4143" t="s">
        <v>4164</v>
      </c>
      <c r="C4143" t="s">
        <v>10</v>
      </c>
      <c r="D4143" s="184">
        <v>3.54</v>
      </c>
    </row>
    <row r="4144" spans="1:4" x14ac:dyDescent="0.25">
      <c r="A4144">
        <v>7576</v>
      </c>
      <c r="B4144" t="s">
        <v>4165</v>
      </c>
      <c r="C4144" t="s">
        <v>10</v>
      </c>
      <c r="D4144" s="184">
        <v>188.4</v>
      </c>
    </row>
    <row r="4145" spans="1:4" x14ac:dyDescent="0.25">
      <c r="A4145">
        <v>3384</v>
      </c>
      <c r="B4145" t="s">
        <v>4166</v>
      </c>
      <c r="C4145" t="s">
        <v>10</v>
      </c>
      <c r="D4145" s="184">
        <v>6.12</v>
      </c>
    </row>
    <row r="4146" spans="1:4" x14ac:dyDescent="0.25">
      <c r="A4146">
        <v>7572</v>
      </c>
      <c r="B4146" t="s">
        <v>4167</v>
      </c>
      <c r="C4146" t="s">
        <v>10</v>
      </c>
      <c r="D4146" s="184">
        <v>7.84</v>
      </c>
    </row>
    <row r="4147" spans="1:4" x14ac:dyDescent="0.25">
      <c r="A4147">
        <v>3396</v>
      </c>
      <c r="B4147" t="s">
        <v>4168</v>
      </c>
      <c r="C4147" t="s">
        <v>10</v>
      </c>
      <c r="D4147" s="184">
        <v>5.3</v>
      </c>
    </row>
    <row r="4148" spans="1:4" x14ac:dyDescent="0.25">
      <c r="A4148">
        <v>37590</v>
      </c>
      <c r="B4148" t="s">
        <v>4169</v>
      </c>
      <c r="C4148" t="s">
        <v>10</v>
      </c>
      <c r="D4148" s="184">
        <v>21.58</v>
      </c>
    </row>
    <row r="4149" spans="1:4" x14ac:dyDescent="0.25">
      <c r="A4149">
        <v>37591</v>
      </c>
      <c r="B4149" t="s">
        <v>4170</v>
      </c>
      <c r="C4149" t="s">
        <v>10</v>
      </c>
      <c r="D4149" s="184">
        <v>25.94</v>
      </c>
    </row>
    <row r="4150" spans="1:4" x14ac:dyDescent="0.25">
      <c r="A4150">
        <v>12626</v>
      </c>
      <c r="B4150" t="s">
        <v>4171</v>
      </c>
      <c r="C4150" t="s">
        <v>10</v>
      </c>
      <c r="D4150" s="184">
        <v>17.010000000000002</v>
      </c>
    </row>
    <row r="4151" spans="1:4" x14ac:dyDescent="0.25">
      <c r="A4151">
        <v>11033</v>
      </c>
      <c r="B4151" t="s">
        <v>4172</v>
      </c>
      <c r="C4151" t="s">
        <v>10</v>
      </c>
      <c r="D4151" s="184">
        <v>7.01</v>
      </c>
    </row>
    <row r="4152" spans="1:4" x14ac:dyDescent="0.25">
      <c r="A4152">
        <v>390</v>
      </c>
      <c r="B4152" t="s">
        <v>4173</v>
      </c>
      <c r="C4152" t="s">
        <v>10</v>
      </c>
      <c r="D4152" s="184">
        <v>9.59</v>
      </c>
    </row>
    <row r="4153" spans="1:4" x14ac:dyDescent="0.25">
      <c r="A4153">
        <v>42436</v>
      </c>
      <c r="B4153" t="s">
        <v>4174</v>
      </c>
      <c r="C4153" t="s">
        <v>10</v>
      </c>
      <c r="D4153" s="66">
        <v>2652.57</v>
      </c>
    </row>
    <row r="4154" spans="1:4" x14ac:dyDescent="0.25">
      <c r="A4154">
        <v>6193</v>
      </c>
      <c r="B4154" t="s">
        <v>4175</v>
      </c>
      <c r="C4154" t="s">
        <v>20</v>
      </c>
      <c r="D4154" s="184">
        <v>14.69</v>
      </c>
    </row>
    <row r="4155" spans="1:4" x14ac:dyDescent="0.25">
      <c r="A4155">
        <v>6194</v>
      </c>
      <c r="B4155" t="s">
        <v>4176</v>
      </c>
      <c r="C4155" t="s">
        <v>20</v>
      </c>
      <c r="D4155" s="184">
        <v>6.41</v>
      </c>
    </row>
    <row r="4156" spans="1:4" x14ac:dyDescent="0.25">
      <c r="A4156">
        <v>10567</v>
      </c>
      <c r="B4156" t="s">
        <v>4177</v>
      </c>
      <c r="C4156" t="s">
        <v>20</v>
      </c>
      <c r="D4156" s="184">
        <v>10.15</v>
      </c>
    </row>
    <row r="4157" spans="1:4" x14ac:dyDescent="0.25">
      <c r="A4157">
        <v>6212</v>
      </c>
      <c r="B4157" t="s">
        <v>4178</v>
      </c>
      <c r="C4157" t="s">
        <v>20</v>
      </c>
      <c r="D4157" s="184">
        <v>14.89</v>
      </c>
    </row>
    <row r="4158" spans="1:4" x14ac:dyDescent="0.25">
      <c r="A4158">
        <v>3993</v>
      </c>
      <c r="B4158" t="s">
        <v>4179</v>
      </c>
      <c r="C4158" t="s">
        <v>15</v>
      </c>
      <c r="D4158" s="184">
        <v>94.99</v>
      </c>
    </row>
    <row r="4159" spans="1:4" x14ac:dyDescent="0.25">
      <c r="A4159">
        <v>3990</v>
      </c>
      <c r="B4159" t="s">
        <v>4180</v>
      </c>
      <c r="C4159" t="s">
        <v>20</v>
      </c>
      <c r="D4159" s="184">
        <v>17.87</v>
      </c>
    </row>
    <row r="4160" spans="1:4" x14ac:dyDescent="0.25">
      <c r="A4160">
        <v>3992</v>
      </c>
      <c r="B4160" t="s">
        <v>4181</v>
      </c>
      <c r="C4160" t="s">
        <v>20</v>
      </c>
      <c r="D4160" s="184">
        <v>24.13</v>
      </c>
    </row>
    <row r="4161" spans="1:4" x14ac:dyDescent="0.25">
      <c r="A4161">
        <v>6178</v>
      </c>
      <c r="B4161" t="s">
        <v>4182</v>
      </c>
      <c r="C4161" t="s">
        <v>15</v>
      </c>
      <c r="D4161" s="184">
        <v>267.77</v>
      </c>
    </row>
    <row r="4162" spans="1:4" x14ac:dyDescent="0.25">
      <c r="A4162">
        <v>6180</v>
      </c>
      <c r="B4162" t="s">
        <v>4183</v>
      </c>
      <c r="C4162" t="s">
        <v>15</v>
      </c>
      <c r="D4162" s="184">
        <v>289</v>
      </c>
    </row>
    <row r="4163" spans="1:4" x14ac:dyDescent="0.25">
      <c r="A4163">
        <v>6182</v>
      </c>
      <c r="B4163" t="s">
        <v>4184</v>
      </c>
      <c r="C4163" t="s">
        <v>15</v>
      </c>
      <c r="D4163" s="184">
        <v>358.72</v>
      </c>
    </row>
    <row r="4164" spans="1:4" x14ac:dyDescent="0.25">
      <c r="A4164">
        <v>43614</v>
      </c>
      <c r="B4164" t="s">
        <v>4185</v>
      </c>
      <c r="C4164" t="s">
        <v>20</v>
      </c>
      <c r="D4164" s="184">
        <v>12.07</v>
      </c>
    </row>
    <row r="4165" spans="1:4" x14ac:dyDescent="0.25">
      <c r="A4165">
        <v>6189</v>
      </c>
      <c r="B4165" t="s">
        <v>4186</v>
      </c>
      <c r="C4165" t="s">
        <v>20</v>
      </c>
      <c r="D4165" s="184">
        <v>21.45</v>
      </c>
    </row>
    <row r="4166" spans="1:4" x14ac:dyDescent="0.25">
      <c r="A4166">
        <v>6214</v>
      </c>
      <c r="B4166" t="s">
        <v>4187</v>
      </c>
      <c r="C4166" t="s">
        <v>15</v>
      </c>
      <c r="D4166" s="184">
        <v>167.74</v>
      </c>
    </row>
    <row r="4167" spans="1:4" x14ac:dyDescent="0.25">
      <c r="A4167">
        <v>36153</v>
      </c>
      <c r="B4167" t="s">
        <v>4188</v>
      </c>
      <c r="C4167" t="s">
        <v>10</v>
      </c>
      <c r="D4167" s="184">
        <v>267.5</v>
      </c>
    </row>
    <row r="4168" spans="1:4" x14ac:dyDescent="0.25">
      <c r="A4168">
        <v>10740</v>
      </c>
      <c r="B4168" t="s">
        <v>4189</v>
      </c>
      <c r="C4168" t="s">
        <v>10</v>
      </c>
      <c r="D4168" s="66">
        <v>11693.47</v>
      </c>
    </row>
    <row r="4169" spans="1:4" x14ac:dyDescent="0.25">
      <c r="A4169">
        <v>13914</v>
      </c>
      <c r="B4169" t="s">
        <v>4190</v>
      </c>
      <c r="C4169" t="s">
        <v>10</v>
      </c>
      <c r="D4169" s="184">
        <v>846.07</v>
      </c>
    </row>
    <row r="4170" spans="1:4" x14ac:dyDescent="0.25">
      <c r="A4170">
        <v>10742</v>
      </c>
      <c r="B4170" t="s">
        <v>4191</v>
      </c>
      <c r="C4170" t="s">
        <v>10</v>
      </c>
      <c r="D4170" s="66">
        <v>1234</v>
      </c>
    </row>
    <row r="4171" spans="1:4" x14ac:dyDescent="0.25">
      <c r="A4171">
        <v>38465</v>
      </c>
      <c r="B4171" t="s">
        <v>4192</v>
      </c>
      <c r="C4171" t="s">
        <v>10</v>
      </c>
      <c r="D4171" s="184">
        <v>32.32</v>
      </c>
    </row>
    <row r="4172" spans="1:4" x14ac:dyDescent="0.25">
      <c r="A4172">
        <v>7543</v>
      </c>
      <c r="B4172" t="s">
        <v>4193</v>
      </c>
      <c r="C4172" t="s">
        <v>10</v>
      </c>
      <c r="D4172" s="184">
        <v>5.0199999999999996</v>
      </c>
    </row>
    <row r="4173" spans="1:4" x14ac:dyDescent="0.25">
      <c r="A4173">
        <v>43427</v>
      </c>
      <c r="B4173" t="s">
        <v>4194</v>
      </c>
      <c r="C4173" t="s">
        <v>10</v>
      </c>
      <c r="D4173" s="66">
        <v>1588.58</v>
      </c>
    </row>
    <row r="4174" spans="1:4" x14ac:dyDescent="0.25">
      <c r="A4174">
        <v>41613</v>
      </c>
      <c r="B4174" t="s">
        <v>4195</v>
      </c>
      <c r="C4174" t="s">
        <v>10</v>
      </c>
      <c r="D4174" s="184">
        <v>102.11</v>
      </c>
    </row>
    <row r="4175" spans="1:4" x14ac:dyDescent="0.25">
      <c r="A4175">
        <v>41614</v>
      </c>
      <c r="B4175" t="s">
        <v>4196</v>
      </c>
      <c r="C4175" t="s">
        <v>10</v>
      </c>
      <c r="D4175" s="184">
        <v>130.11000000000001</v>
      </c>
    </row>
    <row r="4176" spans="1:4" x14ac:dyDescent="0.25">
      <c r="A4176">
        <v>41615</v>
      </c>
      <c r="B4176" t="s">
        <v>4197</v>
      </c>
      <c r="C4176" t="s">
        <v>10</v>
      </c>
      <c r="D4176" s="184">
        <v>201.1</v>
      </c>
    </row>
    <row r="4177" spans="1:4" x14ac:dyDescent="0.25">
      <c r="A4177">
        <v>41616</v>
      </c>
      <c r="B4177" t="s">
        <v>4198</v>
      </c>
      <c r="C4177" t="s">
        <v>10</v>
      </c>
      <c r="D4177" s="184">
        <v>300.48</v>
      </c>
    </row>
    <row r="4178" spans="1:4" x14ac:dyDescent="0.25">
      <c r="A4178">
        <v>41617</v>
      </c>
      <c r="B4178" t="s">
        <v>4199</v>
      </c>
      <c r="C4178" t="s">
        <v>10</v>
      </c>
      <c r="D4178" s="184">
        <v>597.47</v>
      </c>
    </row>
    <row r="4179" spans="1:4" x14ac:dyDescent="0.25">
      <c r="A4179">
        <v>41618</v>
      </c>
      <c r="B4179" t="s">
        <v>4200</v>
      </c>
      <c r="C4179" t="s">
        <v>10</v>
      </c>
      <c r="D4179" s="66">
        <v>1099.9000000000001</v>
      </c>
    </row>
    <row r="4180" spans="1:4" x14ac:dyDescent="0.25">
      <c r="A4180">
        <v>43428</v>
      </c>
      <c r="B4180" t="s">
        <v>4201</v>
      </c>
      <c r="C4180" t="s">
        <v>10</v>
      </c>
      <c r="D4180" s="66">
        <v>1932</v>
      </c>
    </row>
    <row r="4181" spans="1:4" x14ac:dyDescent="0.25">
      <c r="A4181">
        <v>41619</v>
      </c>
      <c r="B4181" t="s">
        <v>4202</v>
      </c>
      <c r="C4181" t="s">
        <v>10</v>
      </c>
      <c r="D4181" s="184">
        <v>125.17</v>
      </c>
    </row>
    <row r="4182" spans="1:4" x14ac:dyDescent="0.25">
      <c r="A4182">
        <v>41620</v>
      </c>
      <c r="B4182" t="s">
        <v>4203</v>
      </c>
      <c r="C4182" t="s">
        <v>10</v>
      </c>
      <c r="D4182" s="184">
        <v>158.11000000000001</v>
      </c>
    </row>
    <row r="4183" spans="1:4" x14ac:dyDescent="0.25">
      <c r="A4183">
        <v>41622</v>
      </c>
      <c r="B4183" t="s">
        <v>4204</v>
      </c>
      <c r="C4183" t="s">
        <v>10</v>
      </c>
      <c r="D4183" s="184">
        <v>274.23</v>
      </c>
    </row>
    <row r="4184" spans="1:4" x14ac:dyDescent="0.25">
      <c r="A4184">
        <v>41623</v>
      </c>
      <c r="B4184" t="s">
        <v>4205</v>
      </c>
      <c r="C4184" t="s">
        <v>10</v>
      </c>
      <c r="D4184" s="184">
        <v>421.64</v>
      </c>
    </row>
    <row r="4185" spans="1:4" x14ac:dyDescent="0.25">
      <c r="A4185">
        <v>41624</v>
      </c>
      <c r="B4185" t="s">
        <v>4206</v>
      </c>
      <c r="C4185" t="s">
        <v>10</v>
      </c>
      <c r="D4185" s="184">
        <v>790.58</v>
      </c>
    </row>
    <row r="4186" spans="1:4" x14ac:dyDescent="0.25">
      <c r="A4186">
        <v>41625</v>
      </c>
      <c r="B4186" t="s">
        <v>4207</v>
      </c>
      <c r="C4186" t="s">
        <v>10</v>
      </c>
      <c r="D4186" s="66">
        <v>1216.3499999999999</v>
      </c>
    </row>
    <row r="4187" spans="1:4" x14ac:dyDescent="0.25">
      <c r="A4187">
        <v>39352</v>
      </c>
      <c r="B4187" t="s">
        <v>4208</v>
      </c>
      <c r="C4187" t="s">
        <v>10</v>
      </c>
      <c r="D4187" s="184">
        <v>3.1</v>
      </c>
    </row>
    <row r="4188" spans="1:4" x14ac:dyDescent="0.25">
      <c r="A4188">
        <v>39346</v>
      </c>
      <c r="B4188" t="s">
        <v>4209</v>
      </c>
      <c r="C4188" t="s">
        <v>10</v>
      </c>
      <c r="D4188" s="184">
        <v>3.1</v>
      </c>
    </row>
    <row r="4189" spans="1:4" x14ac:dyDescent="0.25">
      <c r="A4189">
        <v>39350</v>
      </c>
      <c r="B4189" t="s">
        <v>4210</v>
      </c>
      <c r="C4189" t="s">
        <v>10</v>
      </c>
      <c r="D4189" s="184">
        <v>3.34</v>
      </c>
    </row>
    <row r="4190" spans="1:4" x14ac:dyDescent="0.25">
      <c r="A4190">
        <v>39351</v>
      </c>
      <c r="B4190" t="s">
        <v>4211</v>
      </c>
      <c r="C4190" t="s">
        <v>10</v>
      </c>
      <c r="D4190" s="184">
        <v>3.86</v>
      </c>
    </row>
    <row r="4191" spans="1:4" x14ac:dyDescent="0.25">
      <c r="A4191">
        <v>38952</v>
      </c>
      <c r="B4191" t="s">
        <v>4212</v>
      </c>
      <c r="C4191" t="s">
        <v>10</v>
      </c>
      <c r="D4191" s="184">
        <v>4.1500000000000004</v>
      </c>
    </row>
    <row r="4192" spans="1:4" x14ac:dyDescent="0.25">
      <c r="A4192">
        <v>38953</v>
      </c>
      <c r="B4192" t="s">
        <v>4213</v>
      </c>
      <c r="C4192" t="s">
        <v>10</v>
      </c>
      <c r="D4192" s="184">
        <v>6.53</v>
      </c>
    </row>
    <row r="4193" spans="1:4" x14ac:dyDescent="0.25">
      <c r="A4193">
        <v>38835</v>
      </c>
      <c r="B4193" t="s">
        <v>4214</v>
      </c>
      <c r="C4193" t="s">
        <v>10</v>
      </c>
      <c r="D4193" s="184">
        <v>5.86</v>
      </c>
    </row>
    <row r="4194" spans="1:4" x14ac:dyDescent="0.25">
      <c r="A4194">
        <v>38837</v>
      </c>
      <c r="B4194" t="s">
        <v>4215</v>
      </c>
      <c r="C4194" t="s">
        <v>10</v>
      </c>
      <c r="D4194" s="184">
        <v>15.27</v>
      </c>
    </row>
    <row r="4195" spans="1:4" x14ac:dyDescent="0.25">
      <c r="A4195">
        <v>38836</v>
      </c>
      <c r="B4195" t="s">
        <v>4216</v>
      </c>
      <c r="C4195" t="s">
        <v>10</v>
      </c>
      <c r="D4195" s="184">
        <v>8.4499999999999993</v>
      </c>
    </row>
    <row r="4196" spans="1:4" x14ac:dyDescent="0.25">
      <c r="A4196">
        <v>2666</v>
      </c>
      <c r="B4196" t="s">
        <v>4217</v>
      </c>
      <c r="C4196" t="s">
        <v>10</v>
      </c>
      <c r="D4196" s="184">
        <v>5.05</v>
      </c>
    </row>
    <row r="4197" spans="1:4" x14ac:dyDescent="0.25">
      <c r="A4197">
        <v>2668</v>
      </c>
      <c r="B4197" t="s">
        <v>4218</v>
      </c>
      <c r="C4197" t="s">
        <v>10</v>
      </c>
      <c r="D4197" s="184">
        <v>5.77</v>
      </c>
    </row>
    <row r="4198" spans="1:4" x14ac:dyDescent="0.25">
      <c r="A4198">
        <v>2664</v>
      </c>
      <c r="B4198" t="s">
        <v>4219</v>
      </c>
      <c r="C4198" t="s">
        <v>10</v>
      </c>
      <c r="D4198" s="184">
        <v>8.51</v>
      </c>
    </row>
    <row r="4199" spans="1:4" x14ac:dyDescent="0.25">
      <c r="A4199">
        <v>2662</v>
      </c>
      <c r="B4199" t="s">
        <v>4220</v>
      </c>
      <c r="C4199" t="s">
        <v>10</v>
      </c>
      <c r="D4199" s="184">
        <v>10.44</v>
      </c>
    </row>
    <row r="4200" spans="1:4" x14ac:dyDescent="0.25">
      <c r="A4200">
        <v>20964</v>
      </c>
      <c r="B4200" t="s">
        <v>4221</v>
      </c>
      <c r="C4200" t="s">
        <v>10</v>
      </c>
      <c r="D4200" s="184">
        <v>60.71</v>
      </c>
    </row>
    <row r="4201" spans="1:4" x14ac:dyDescent="0.25">
      <c r="A4201">
        <v>10905</v>
      </c>
      <c r="B4201" t="s">
        <v>4222</v>
      </c>
      <c r="C4201" t="s">
        <v>10</v>
      </c>
      <c r="D4201" s="184">
        <v>81.45</v>
      </c>
    </row>
    <row r="4202" spans="1:4" x14ac:dyDescent="0.25">
      <c r="A4202">
        <v>42703</v>
      </c>
      <c r="B4202" t="s">
        <v>4223</v>
      </c>
      <c r="C4202" t="s">
        <v>10</v>
      </c>
      <c r="D4202" s="184">
        <v>113.95</v>
      </c>
    </row>
    <row r="4203" spans="1:4" x14ac:dyDescent="0.25">
      <c r="A4203">
        <v>42704</v>
      </c>
      <c r="B4203" t="s">
        <v>4224</v>
      </c>
      <c r="C4203" t="s">
        <v>10</v>
      </c>
      <c r="D4203" s="184">
        <v>174.93</v>
      </c>
    </row>
    <row r="4204" spans="1:4" x14ac:dyDescent="0.25">
      <c r="A4204">
        <v>42705</v>
      </c>
      <c r="B4204" t="s">
        <v>4225</v>
      </c>
      <c r="C4204" t="s">
        <v>10</v>
      </c>
      <c r="D4204" s="184">
        <v>223.18</v>
      </c>
    </row>
    <row r="4205" spans="1:4" x14ac:dyDescent="0.25">
      <c r="A4205">
        <v>42706</v>
      </c>
      <c r="B4205" t="s">
        <v>4226</v>
      </c>
      <c r="C4205" t="s">
        <v>10</v>
      </c>
      <c r="D4205" s="184">
        <v>276.41000000000003</v>
      </c>
    </row>
    <row r="4206" spans="1:4" x14ac:dyDescent="0.25">
      <c r="A4206">
        <v>11289</v>
      </c>
      <c r="B4206" t="s">
        <v>4227</v>
      </c>
      <c r="C4206" t="s">
        <v>10</v>
      </c>
      <c r="D4206" s="184">
        <v>104.18</v>
      </c>
    </row>
    <row r="4207" spans="1:4" x14ac:dyDescent="0.25">
      <c r="A4207">
        <v>11241</v>
      </c>
      <c r="B4207" t="s">
        <v>4228</v>
      </c>
      <c r="C4207" t="s">
        <v>10</v>
      </c>
      <c r="D4207" s="184">
        <v>260.45999999999998</v>
      </c>
    </row>
    <row r="4208" spans="1:4" x14ac:dyDescent="0.25">
      <c r="A4208">
        <v>11301</v>
      </c>
      <c r="B4208" t="s">
        <v>4229</v>
      </c>
      <c r="C4208" t="s">
        <v>10</v>
      </c>
      <c r="D4208" s="184">
        <v>660.46</v>
      </c>
    </row>
    <row r="4209" spans="1:4" x14ac:dyDescent="0.25">
      <c r="A4209">
        <v>21090</v>
      </c>
      <c r="B4209" t="s">
        <v>4230</v>
      </c>
      <c r="C4209" t="s">
        <v>10</v>
      </c>
      <c r="D4209" s="184">
        <v>809.3</v>
      </c>
    </row>
    <row r="4210" spans="1:4" x14ac:dyDescent="0.25">
      <c r="A4210">
        <v>11315</v>
      </c>
      <c r="B4210" t="s">
        <v>4231</v>
      </c>
      <c r="C4210" t="s">
        <v>10</v>
      </c>
      <c r="D4210" s="184">
        <v>158.13</v>
      </c>
    </row>
    <row r="4211" spans="1:4" x14ac:dyDescent="0.25">
      <c r="A4211">
        <v>21071</v>
      </c>
      <c r="B4211" t="s">
        <v>4232</v>
      </c>
      <c r="C4211" t="s">
        <v>10</v>
      </c>
      <c r="D4211" s="184">
        <v>241.86</v>
      </c>
    </row>
    <row r="4212" spans="1:4" x14ac:dyDescent="0.25">
      <c r="A4212">
        <v>14112</v>
      </c>
      <c r="B4212" t="s">
        <v>4233</v>
      </c>
      <c r="C4212" t="s">
        <v>10</v>
      </c>
      <c r="D4212" s="184">
        <v>337.67</v>
      </c>
    </row>
    <row r="4213" spans="1:4" x14ac:dyDescent="0.25">
      <c r="A4213">
        <v>11316</v>
      </c>
      <c r="B4213" t="s">
        <v>4234</v>
      </c>
      <c r="C4213" t="s">
        <v>10</v>
      </c>
      <c r="D4213" s="184">
        <v>520.92999999999995</v>
      </c>
    </row>
    <row r="4214" spans="1:4" x14ac:dyDescent="0.25">
      <c r="A4214">
        <v>6243</v>
      </c>
      <c r="B4214" t="s">
        <v>4235</v>
      </c>
      <c r="C4214" t="s">
        <v>10</v>
      </c>
      <c r="D4214" s="184">
        <v>600</v>
      </c>
    </row>
    <row r="4215" spans="1:4" x14ac:dyDescent="0.25">
      <c r="A4215">
        <v>6240</v>
      </c>
      <c r="B4215" t="s">
        <v>4236</v>
      </c>
      <c r="C4215" t="s">
        <v>10</v>
      </c>
      <c r="D4215" s="184">
        <v>794.41</v>
      </c>
    </row>
    <row r="4216" spans="1:4" x14ac:dyDescent="0.25">
      <c r="A4216">
        <v>11296</v>
      </c>
      <c r="B4216" t="s">
        <v>4237</v>
      </c>
      <c r="C4216" t="s">
        <v>10</v>
      </c>
      <c r="D4216" s="66">
        <v>2531.16</v>
      </c>
    </row>
    <row r="4217" spans="1:4" x14ac:dyDescent="0.25">
      <c r="A4217">
        <v>11299</v>
      </c>
      <c r="B4217" t="s">
        <v>4238</v>
      </c>
      <c r="C4217" t="s">
        <v>10</v>
      </c>
      <c r="D4217" s="184">
        <v>856.74</v>
      </c>
    </row>
    <row r="4218" spans="1:4" x14ac:dyDescent="0.25">
      <c r="A4218">
        <v>11688</v>
      </c>
      <c r="B4218" t="s">
        <v>4239</v>
      </c>
      <c r="C4218" t="s">
        <v>10</v>
      </c>
      <c r="D4218" s="184">
        <v>570.67999999999995</v>
      </c>
    </row>
    <row r="4219" spans="1:4" x14ac:dyDescent="0.25">
      <c r="A4219">
        <v>37736</v>
      </c>
      <c r="B4219" t="s">
        <v>4240</v>
      </c>
      <c r="C4219" t="s">
        <v>10</v>
      </c>
      <c r="D4219" s="66">
        <v>84300</v>
      </c>
    </row>
    <row r="4220" spans="1:4" x14ac:dyDescent="0.25">
      <c r="A4220">
        <v>37739</v>
      </c>
      <c r="B4220" t="s">
        <v>4241</v>
      </c>
      <c r="C4220" t="s">
        <v>10</v>
      </c>
      <c r="D4220" s="66">
        <v>103753.84</v>
      </c>
    </row>
    <row r="4221" spans="1:4" x14ac:dyDescent="0.25">
      <c r="A4221">
        <v>37740</v>
      </c>
      <c r="B4221" t="s">
        <v>4242</v>
      </c>
      <c r="C4221" t="s">
        <v>10</v>
      </c>
      <c r="D4221" s="66">
        <v>59207.35</v>
      </c>
    </row>
    <row r="4222" spans="1:4" x14ac:dyDescent="0.25">
      <c r="A4222">
        <v>37738</v>
      </c>
      <c r="B4222" t="s">
        <v>4243</v>
      </c>
      <c r="C4222" t="s">
        <v>10</v>
      </c>
      <c r="D4222" s="66">
        <v>70343.98</v>
      </c>
    </row>
    <row r="4223" spans="1:4" x14ac:dyDescent="0.25">
      <c r="A4223">
        <v>37737</v>
      </c>
      <c r="B4223" t="s">
        <v>4244</v>
      </c>
      <c r="C4223" t="s">
        <v>10</v>
      </c>
      <c r="D4223" s="66">
        <v>55965.05</v>
      </c>
    </row>
    <row r="4224" spans="1:4" x14ac:dyDescent="0.25">
      <c r="A4224">
        <v>25014</v>
      </c>
      <c r="B4224" t="s">
        <v>4245</v>
      </c>
      <c r="C4224" t="s">
        <v>10</v>
      </c>
      <c r="D4224" s="66">
        <v>117216.46</v>
      </c>
    </row>
    <row r="4225" spans="1:4" x14ac:dyDescent="0.25">
      <c r="A4225">
        <v>25013</v>
      </c>
      <c r="B4225" t="s">
        <v>4246</v>
      </c>
      <c r="C4225" t="s">
        <v>10</v>
      </c>
      <c r="D4225" s="66">
        <v>122855.27</v>
      </c>
    </row>
    <row r="4226" spans="1:4" x14ac:dyDescent="0.25">
      <c r="A4226">
        <v>14405</v>
      </c>
      <c r="B4226" t="s">
        <v>4247</v>
      </c>
      <c r="C4226" t="s">
        <v>10</v>
      </c>
      <c r="D4226" s="66">
        <v>144212.20000000001</v>
      </c>
    </row>
    <row r="4227" spans="1:4" x14ac:dyDescent="0.25">
      <c r="A4227">
        <v>20271</v>
      </c>
      <c r="B4227" t="s">
        <v>4248</v>
      </c>
      <c r="C4227" t="s">
        <v>10</v>
      </c>
      <c r="D4227" s="184">
        <v>491.46</v>
      </c>
    </row>
    <row r="4228" spans="1:4" x14ac:dyDescent="0.25">
      <c r="A4228">
        <v>10423</v>
      </c>
      <c r="B4228" t="s">
        <v>4249</v>
      </c>
      <c r="C4228" t="s">
        <v>10</v>
      </c>
      <c r="D4228" s="184">
        <v>360.84</v>
      </c>
    </row>
    <row r="4229" spans="1:4" x14ac:dyDescent="0.25">
      <c r="A4229">
        <v>36790</v>
      </c>
      <c r="B4229" t="s">
        <v>4250</v>
      </c>
      <c r="C4229" t="s">
        <v>10</v>
      </c>
      <c r="D4229" s="184">
        <v>253.69</v>
      </c>
    </row>
    <row r="4230" spans="1:4" x14ac:dyDescent="0.25">
      <c r="A4230">
        <v>37589</v>
      </c>
      <c r="B4230" t="s">
        <v>4251</v>
      </c>
      <c r="C4230" t="s">
        <v>10</v>
      </c>
      <c r="D4230" s="184">
        <v>310.83999999999997</v>
      </c>
    </row>
    <row r="4231" spans="1:4" x14ac:dyDescent="0.25">
      <c r="A4231">
        <v>11690</v>
      </c>
      <c r="B4231" t="s">
        <v>4252</v>
      </c>
      <c r="C4231" t="s">
        <v>10</v>
      </c>
      <c r="D4231" s="184">
        <v>165.13</v>
      </c>
    </row>
    <row r="4232" spans="1:4" x14ac:dyDescent="0.25">
      <c r="A4232">
        <v>20234</v>
      </c>
      <c r="B4232" t="s">
        <v>4253</v>
      </c>
      <c r="C4232" t="s">
        <v>10</v>
      </c>
      <c r="D4232" s="184">
        <v>208.97</v>
      </c>
    </row>
    <row r="4233" spans="1:4" x14ac:dyDescent="0.25">
      <c r="A4233">
        <v>4763</v>
      </c>
      <c r="B4233" t="s">
        <v>4254</v>
      </c>
      <c r="C4233" t="s">
        <v>185</v>
      </c>
      <c r="D4233" s="184">
        <v>15.93</v>
      </c>
    </row>
    <row r="4234" spans="1:4" x14ac:dyDescent="0.25">
      <c r="A4234">
        <v>41070</v>
      </c>
      <c r="B4234" t="s">
        <v>4255</v>
      </c>
      <c r="C4234" t="s">
        <v>187</v>
      </c>
      <c r="D4234" s="66">
        <v>2814.94</v>
      </c>
    </row>
    <row r="4235" spans="1:4" x14ac:dyDescent="0.25">
      <c r="A4235">
        <v>44480</v>
      </c>
      <c r="B4235" t="s">
        <v>4256</v>
      </c>
      <c r="C4235" t="s">
        <v>183</v>
      </c>
      <c r="D4235" s="184">
        <v>17.59</v>
      </c>
    </row>
    <row r="4236" spans="1:4" x14ac:dyDescent="0.25">
      <c r="A4236">
        <v>11457</v>
      </c>
      <c r="B4236" t="s">
        <v>4257</v>
      </c>
      <c r="C4236" t="s">
        <v>10</v>
      </c>
      <c r="D4236" s="184">
        <v>49.21</v>
      </c>
    </row>
    <row r="4237" spans="1:4" x14ac:dyDescent="0.25">
      <c r="A4237">
        <v>44073</v>
      </c>
      <c r="B4237" t="s">
        <v>4258</v>
      </c>
      <c r="C4237" t="s">
        <v>20</v>
      </c>
      <c r="D4237" s="184">
        <v>0.49</v>
      </c>
    </row>
    <row r="4238" spans="1:4" x14ac:dyDescent="0.25">
      <c r="A4238">
        <v>21121</v>
      </c>
      <c r="B4238" t="s">
        <v>4259</v>
      </c>
      <c r="C4238" t="s">
        <v>10</v>
      </c>
      <c r="D4238" s="184">
        <v>4.5199999999999996</v>
      </c>
    </row>
    <row r="4239" spans="1:4" x14ac:dyDescent="0.25">
      <c r="A4239">
        <v>38010</v>
      </c>
      <c r="B4239" t="s">
        <v>4260</v>
      </c>
      <c r="C4239" t="s">
        <v>10</v>
      </c>
      <c r="D4239" s="184">
        <v>7.4</v>
      </c>
    </row>
    <row r="4240" spans="1:4" x14ac:dyDescent="0.25">
      <c r="A4240">
        <v>38011</v>
      </c>
      <c r="B4240" t="s">
        <v>4261</v>
      </c>
      <c r="C4240" t="s">
        <v>10</v>
      </c>
      <c r="D4240" s="184">
        <v>13.65</v>
      </c>
    </row>
    <row r="4241" spans="1:4" x14ac:dyDescent="0.25">
      <c r="A4241">
        <v>38012</v>
      </c>
      <c r="B4241" t="s">
        <v>4262</v>
      </c>
      <c r="C4241" t="s">
        <v>10</v>
      </c>
      <c r="D4241" s="184">
        <v>46.65</v>
      </c>
    </row>
    <row r="4242" spans="1:4" x14ac:dyDescent="0.25">
      <c r="A4242">
        <v>38013</v>
      </c>
      <c r="B4242" t="s">
        <v>4263</v>
      </c>
      <c r="C4242" t="s">
        <v>10</v>
      </c>
      <c r="D4242" s="184">
        <v>60.56</v>
      </c>
    </row>
    <row r="4243" spans="1:4" x14ac:dyDescent="0.25">
      <c r="A4243">
        <v>38014</v>
      </c>
      <c r="B4243" t="s">
        <v>4264</v>
      </c>
      <c r="C4243" t="s">
        <v>10</v>
      </c>
      <c r="D4243" s="184">
        <v>98.56</v>
      </c>
    </row>
    <row r="4244" spans="1:4" x14ac:dyDescent="0.25">
      <c r="A4244">
        <v>38015</v>
      </c>
      <c r="B4244" t="s">
        <v>4265</v>
      </c>
      <c r="C4244" t="s">
        <v>10</v>
      </c>
      <c r="D4244" s="184">
        <v>237.99</v>
      </c>
    </row>
    <row r="4245" spans="1:4" x14ac:dyDescent="0.25">
      <c r="A4245">
        <v>38016</v>
      </c>
      <c r="B4245" t="s">
        <v>4266</v>
      </c>
      <c r="C4245" t="s">
        <v>10</v>
      </c>
      <c r="D4245" s="184">
        <v>289.58</v>
      </c>
    </row>
    <row r="4246" spans="1:4" x14ac:dyDescent="0.25">
      <c r="A4246">
        <v>12741</v>
      </c>
      <c r="B4246" t="s">
        <v>4267</v>
      </c>
      <c r="C4246" t="s">
        <v>10</v>
      </c>
      <c r="D4246" s="66">
        <v>1603.48</v>
      </c>
    </row>
    <row r="4247" spans="1:4" x14ac:dyDescent="0.25">
      <c r="A4247">
        <v>12733</v>
      </c>
      <c r="B4247" t="s">
        <v>4268</v>
      </c>
      <c r="C4247" t="s">
        <v>10</v>
      </c>
      <c r="D4247" s="184">
        <v>8.07</v>
      </c>
    </row>
    <row r="4248" spans="1:4" x14ac:dyDescent="0.25">
      <c r="A4248">
        <v>12734</v>
      </c>
      <c r="B4248" t="s">
        <v>4269</v>
      </c>
      <c r="C4248" t="s">
        <v>10</v>
      </c>
      <c r="D4248" s="184">
        <v>17.190000000000001</v>
      </c>
    </row>
    <row r="4249" spans="1:4" x14ac:dyDescent="0.25">
      <c r="A4249">
        <v>12735</v>
      </c>
      <c r="B4249" t="s">
        <v>4270</v>
      </c>
      <c r="C4249" t="s">
        <v>10</v>
      </c>
      <c r="D4249" s="184">
        <v>28.29</v>
      </c>
    </row>
    <row r="4250" spans="1:4" x14ac:dyDescent="0.25">
      <c r="A4250">
        <v>12736</v>
      </c>
      <c r="B4250" t="s">
        <v>4271</v>
      </c>
      <c r="C4250" t="s">
        <v>10</v>
      </c>
      <c r="D4250" s="184">
        <v>64.67</v>
      </c>
    </row>
    <row r="4251" spans="1:4" x14ac:dyDescent="0.25">
      <c r="A4251">
        <v>12737</v>
      </c>
      <c r="B4251" t="s">
        <v>4272</v>
      </c>
      <c r="C4251" t="s">
        <v>10</v>
      </c>
      <c r="D4251" s="184">
        <v>83.31</v>
      </c>
    </row>
    <row r="4252" spans="1:4" x14ac:dyDescent="0.25">
      <c r="A4252">
        <v>12738</v>
      </c>
      <c r="B4252" t="s">
        <v>4273</v>
      </c>
      <c r="C4252" t="s">
        <v>10</v>
      </c>
      <c r="D4252" s="184">
        <v>164.67</v>
      </c>
    </row>
    <row r="4253" spans="1:4" x14ac:dyDescent="0.25">
      <c r="A4253">
        <v>12739</v>
      </c>
      <c r="B4253" t="s">
        <v>4274</v>
      </c>
      <c r="C4253" t="s">
        <v>10</v>
      </c>
      <c r="D4253" s="184">
        <v>468.74</v>
      </c>
    </row>
    <row r="4254" spans="1:4" x14ac:dyDescent="0.25">
      <c r="A4254">
        <v>12740</v>
      </c>
      <c r="B4254" t="s">
        <v>4275</v>
      </c>
      <c r="C4254" t="s">
        <v>10</v>
      </c>
      <c r="D4254" s="184">
        <v>733.37</v>
      </c>
    </row>
    <row r="4255" spans="1:4" x14ac:dyDescent="0.25">
      <c r="A4255">
        <v>6297</v>
      </c>
      <c r="B4255" t="s">
        <v>4276</v>
      </c>
      <c r="C4255" t="s">
        <v>10</v>
      </c>
      <c r="D4255" s="184">
        <v>33.020000000000003</v>
      </c>
    </row>
    <row r="4256" spans="1:4" x14ac:dyDescent="0.25">
      <c r="A4256">
        <v>6296</v>
      </c>
      <c r="B4256" t="s">
        <v>4277</v>
      </c>
      <c r="C4256" t="s">
        <v>10</v>
      </c>
      <c r="D4256" s="184">
        <v>26.07</v>
      </c>
    </row>
    <row r="4257" spans="1:4" x14ac:dyDescent="0.25">
      <c r="A4257">
        <v>6294</v>
      </c>
      <c r="B4257" t="s">
        <v>4278</v>
      </c>
      <c r="C4257" t="s">
        <v>10</v>
      </c>
      <c r="D4257" s="184">
        <v>7.43</v>
      </c>
    </row>
    <row r="4258" spans="1:4" x14ac:dyDescent="0.25">
      <c r="A4258">
        <v>6323</v>
      </c>
      <c r="B4258" t="s">
        <v>4279</v>
      </c>
      <c r="C4258" t="s">
        <v>10</v>
      </c>
      <c r="D4258" s="184">
        <v>17.03</v>
      </c>
    </row>
    <row r="4259" spans="1:4" x14ac:dyDescent="0.25">
      <c r="A4259">
        <v>6299</v>
      </c>
      <c r="B4259" t="s">
        <v>4280</v>
      </c>
      <c r="C4259" t="s">
        <v>10</v>
      </c>
      <c r="D4259" s="184">
        <v>99.32</v>
      </c>
    </row>
    <row r="4260" spans="1:4" x14ac:dyDescent="0.25">
      <c r="A4260">
        <v>6298</v>
      </c>
      <c r="B4260" t="s">
        <v>4281</v>
      </c>
      <c r="C4260" t="s">
        <v>10</v>
      </c>
      <c r="D4260" s="184">
        <v>52.31</v>
      </c>
    </row>
    <row r="4261" spans="1:4" x14ac:dyDescent="0.25">
      <c r="A4261">
        <v>6295</v>
      </c>
      <c r="B4261" t="s">
        <v>4282</v>
      </c>
      <c r="C4261" t="s">
        <v>10</v>
      </c>
      <c r="D4261" s="184">
        <v>10.58</v>
      </c>
    </row>
    <row r="4262" spans="1:4" x14ac:dyDescent="0.25">
      <c r="A4262">
        <v>6322</v>
      </c>
      <c r="B4262" t="s">
        <v>4283</v>
      </c>
      <c r="C4262" t="s">
        <v>10</v>
      </c>
      <c r="D4262" s="184">
        <v>133.03</v>
      </c>
    </row>
    <row r="4263" spans="1:4" x14ac:dyDescent="0.25">
      <c r="A4263">
        <v>6300</v>
      </c>
      <c r="B4263" t="s">
        <v>4284</v>
      </c>
      <c r="C4263" t="s">
        <v>10</v>
      </c>
      <c r="D4263" s="184">
        <v>245.26</v>
      </c>
    </row>
    <row r="4264" spans="1:4" x14ac:dyDescent="0.25">
      <c r="A4264">
        <v>6321</v>
      </c>
      <c r="B4264" t="s">
        <v>4285</v>
      </c>
      <c r="C4264" t="s">
        <v>10</v>
      </c>
      <c r="D4264" s="184">
        <v>350.35</v>
      </c>
    </row>
    <row r="4265" spans="1:4" x14ac:dyDescent="0.25">
      <c r="A4265">
        <v>6301</v>
      </c>
      <c r="B4265" t="s">
        <v>4286</v>
      </c>
      <c r="C4265" t="s">
        <v>10</v>
      </c>
      <c r="D4265" s="184">
        <v>821.17</v>
      </c>
    </row>
    <row r="4266" spans="1:4" x14ac:dyDescent="0.25">
      <c r="A4266">
        <v>7105</v>
      </c>
      <c r="B4266" t="s">
        <v>4287</v>
      </c>
      <c r="C4266" t="s">
        <v>10</v>
      </c>
      <c r="D4266" s="184">
        <v>49.68</v>
      </c>
    </row>
    <row r="4267" spans="1:4" x14ac:dyDescent="0.25">
      <c r="A4267">
        <v>20183</v>
      </c>
      <c r="B4267" t="s">
        <v>4288</v>
      </c>
      <c r="C4267" t="s">
        <v>10</v>
      </c>
      <c r="D4267" s="184">
        <v>65.41</v>
      </c>
    </row>
    <row r="4268" spans="1:4" x14ac:dyDescent="0.25">
      <c r="A4268">
        <v>38448</v>
      </c>
      <c r="B4268" t="s">
        <v>4289</v>
      </c>
      <c r="C4268" t="s">
        <v>10</v>
      </c>
      <c r="D4268" s="184">
        <v>307.33999999999997</v>
      </c>
    </row>
    <row r="4269" spans="1:4" x14ac:dyDescent="0.25">
      <c r="A4269">
        <v>20182</v>
      </c>
      <c r="B4269" t="s">
        <v>4290</v>
      </c>
      <c r="C4269" t="s">
        <v>10</v>
      </c>
      <c r="D4269" s="184">
        <v>37.340000000000003</v>
      </c>
    </row>
    <row r="4270" spans="1:4" x14ac:dyDescent="0.25">
      <c r="A4270">
        <v>7119</v>
      </c>
      <c r="B4270" t="s">
        <v>4291</v>
      </c>
      <c r="C4270" t="s">
        <v>10</v>
      </c>
      <c r="D4270" s="184">
        <v>10.36</v>
      </c>
    </row>
    <row r="4271" spans="1:4" x14ac:dyDescent="0.25">
      <c r="A4271">
        <v>7120</v>
      </c>
      <c r="B4271" t="s">
        <v>4292</v>
      </c>
      <c r="C4271" t="s">
        <v>10</v>
      </c>
      <c r="D4271" s="184">
        <v>7.11</v>
      </c>
    </row>
    <row r="4272" spans="1:4" x14ac:dyDescent="0.25">
      <c r="A4272">
        <v>6319</v>
      </c>
      <c r="B4272" t="s">
        <v>4293</v>
      </c>
      <c r="C4272" t="s">
        <v>10</v>
      </c>
      <c r="D4272" s="184">
        <v>38.799999999999997</v>
      </c>
    </row>
    <row r="4273" spans="1:4" x14ac:dyDescent="0.25">
      <c r="A4273">
        <v>6304</v>
      </c>
      <c r="B4273" t="s">
        <v>4294</v>
      </c>
      <c r="C4273" t="s">
        <v>10</v>
      </c>
      <c r="D4273" s="184">
        <v>38.799999999999997</v>
      </c>
    </row>
    <row r="4274" spans="1:4" x14ac:dyDescent="0.25">
      <c r="A4274">
        <v>21116</v>
      </c>
      <c r="B4274" t="s">
        <v>4295</v>
      </c>
      <c r="C4274" t="s">
        <v>10</v>
      </c>
      <c r="D4274" s="184">
        <v>29.38</v>
      </c>
    </row>
    <row r="4275" spans="1:4" x14ac:dyDescent="0.25">
      <c r="A4275">
        <v>6320</v>
      </c>
      <c r="B4275" t="s">
        <v>4296</v>
      </c>
      <c r="C4275" t="s">
        <v>10</v>
      </c>
      <c r="D4275" s="184">
        <v>19.98</v>
      </c>
    </row>
    <row r="4276" spans="1:4" x14ac:dyDescent="0.25">
      <c r="A4276">
        <v>6303</v>
      </c>
      <c r="B4276" t="s">
        <v>4297</v>
      </c>
      <c r="C4276" t="s">
        <v>10</v>
      </c>
      <c r="D4276" s="184">
        <v>19.98</v>
      </c>
    </row>
    <row r="4277" spans="1:4" x14ac:dyDescent="0.25">
      <c r="A4277">
        <v>6308</v>
      </c>
      <c r="B4277" t="s">
        <v>4298</v>
      </c>
      <c r="C4277" t="s">
        <v>10</v>
      </c>
      <c r="D4277" s="184">
        <v>107.36</v>
      </c>
    </row>
    <row r="4278" spans="1:4" x14ac:dyDescent="0.25">
      <c r="A4278">
        <v>6317</v>
      </c>
      <c r="B4278" t="s">
        <v>4299</v>
      </c>
      <c r="C4278" t="s">
        <v>10</v>
      </c>
      <c r="D4278" s="184">
        <v>107.36</v>
      </c>
    </row>
    <row r="4279" spans="1:4" x14ac:dyDescent="0.25">
      <c r="A4279">
        <v>6307</v>
      </c>
      <c r="B4279" t="s">
        <v>4300</v>
      </c>
      <c r="C4279" t="s">
        <v>10</v>
      </c>
      <c r="D4279" s="184">
        <v>107.36</v>
      </c>
    </row>
    <row r="4280" spans="1:4" x14ac:dyDescent="0.25">
      <c r="A4280">
        <v>6309</v>
      </c>
      <c r="B4280" t="s">
        <v>4301</v>
      </c>
      <c r="C4280" t="s">
        <v>10</v>
      </c>
      <c r="D4280" s="184">
        <v>110.48</v>
      </c>
    </row>
    <row r="4281" spans="1:4" x14ac:dyDescent="0.25">
      <c r="A4281">
        <v>6318</v>
      </c>
      <c r="B4281" t="s">
        <v>4302</v>
      </c>
      <c r="C4281" t="s">
        <v>10</v>
      </c>
      <c r="D4281" s="184">
        <v>57.91</v>
      </c>
    </row>
    <row r="4282" spans="1:4" x14ac:dyDescent="0.25">
      <c r="A4282">
        <v>6306</v>
      </c>
      <c r="B4282" t="s">
        <v>4303</v>
      </c>
      <c r="C4282" t="s">
        <v>10</v>
      </c>
      <c r="D4282" s="184">
        <v>57.91</v>
      </c>
    </row>
    <row r="4283" spans="1:4" x14ac:dyDescent="0.25">
      <c r="A4283">
        <v>6305</v>
      </c>
      <c r="B4283" t="s">
        <v>4304</v>
      </c>
      <c r="C4283" t="s">
        <v>10</v>
      </c>
      <c r="D4283" s="184">
        <v>57.91</v>
      </c>
    </row>
    <row r="4284" spans="1:4" x14ac:dyDescent="0.25">
      <c r="A4284">
        <v>6302</v>
      </c>
      <c r="B4284" t="s">
        <v>4305</v>
      </c>
      <c r="C4284" t="s">
        <v>10</v>
      </c>
      <c r="D4284" s="184">
        <v>12.28</v>
      </c>
    </row>
    <row r="4285" spans="1:4" x14ac:dyDescent="0.25">
      <c r="A4285">
        <v>6312</v>
      </c>
      <c r="B4285" t="s">
        <v>4306</v>
      </c>
      <c r="C4285" t="s">
        <v>10</v>
      </c>
      <c r="D4285" s="184">
        <v>154.41999999999999</v>
      </c>
    </row>
    <row r="4286" spans="1:4" x14ac:dyDescent="0.25">
      <c r="A4286">
        <v>6311</v>
      </c>
      <c r="B4286" t="s">
        <v>4307</v>
      </c>
      <c r="C4286" t="s">
        <v>10</v>
      </c>
      <c r="D4286" s="184">
        <v>154.41999999999999</v>
      </c>
    </row>
    <row r="4287" spans="1:4" x14ac:dyDescent="0.25">
      <c r="A4287">
        <v>6310</v>
      </c>
      <c r="B4287" t="s">
        <v>4308</v>
      </c>
      <c r="C4287" t="s">
        <v>10</v>
      </c>
      <c r="D4287" s="184">
        <v>154.41999999999999</v>
      </c>
    </row>
    <row r="4288" spans="1:4" x14ac:dyDescent="0.25">
      <c r="A4288">
        <v>6314</v>
      </c>
      <c r="B4288" t="s">
        <v>4309</v>
      </c>
      <c r="C4288" t="s">
        <v>10</v>
      </c>
      <c r="D4288" s="184">
        <v>154.41999999999999</v>
      </c>
    </row>
    <row r="4289" spans="1:4" x14ac:dyDescent="0.25">
      <c r="A4289">
        <v>6313</v>
      </c>
      <c r="B4289" t="s">
        <v>4310</v>
      </c>
      <c r="C4289" t="s">
        <v>10</v>
      </c>
      <c r="D4289" s="184">
        <v>154.41999999999999</v>
      </c>
    </row>
    <row r="4290" spans="1:4" x14ac:dyDescent="0.25">
      <c r="A4290">
        <v>6315</v>
      </c>
      <c r="B4290" t="s">
        <v>4311</v>
      </c>
      <c r="C4290" t="s">
        <v>10</v>
      </c>
      <c r="D4290" s="184">
        <v>292.39</v>
      </c>
    </row>
    <row r="4291" spans="1:4" x14ac:dyDescent="0.25">
      <c r="A4291">
        <v>6316</v>
      </c>
      <c r="B4291" t="s">
        <v>4312</v>
      </c>
      <c r="C4291" t="s">
        <v>10</v>
      </c>
      <c r="D4291" s="184">
        <v>292.39</v>
      </c>
    </row>
    <row r="4292" spans="1:4" x14ac:dyDescent="0.25">
      <c r="A4292">
        <v>38878</v>
      </c>
      <c r="B4292" t="s">
        <v>4313</v>
      </c>
      <c r="C4292" t="s">
        <v>10</v>
      </c>
      <c r="D4292" s="184">
        <v>21.48</v>
      </c>
    </row>
    <row r="4293" spans="1:4" x14ac:dyDescent="0.25">
      <c r="A4293">
        <v>38879</v>
      </c>
      <c r="B4293" t="s">
        <v>4314</v>
      </c>
      <c r="C4293" t="s">
        <v>10</v>
      </c>
      <c r="D4293" s="184">
        <v>40.26</v>
      </c>
    </row>
    <row r="4294" spans="1:4" x14ac:dyDescent="0.25">
      <c r="A4294">
        <v>38881</v>
      </c>
      <c r="B4294" t="s">
        <v>4315</v>
      </c>
      <c r="C4294" t="s">
        <v>10</v>
      </c>
      <c r="D4294" s="184">
        <v>21.07</v>
      </c>
    </row>
    <row r="4295" spans="1:4" x14ac:dyDescent="0.25">
      <c r="A4295">
        <v>38880</v>
      </c>
      <c r="B4295" t="s">
        <v>4316</v>
      </c>
      <c r="C4295" t="s">
        <v>10</v>
      </c>
      <c r="D4295" s="184">
        <v>22.08</v>
      </c>
    </row>
    <row r="4296" spans="1:4" x14ac:dyDescent="0.25">
      <c r="A4296">
        <v>38882</v>
      </c>
      <c r="B4296" t="s">
        <v>4317</v>
      </c>
      <c r="C4296" t="s">
        <v>10</v>
      </c>
      <c r="D4296" s="184">
        <v>22.87</v>
      </c>
    </row>
    <row r="4297" spans="1:4" x14ac:dyDescent="0.25">
      <c r="A4297">
        <v>38883</v>
      </c>
      <c r="B4297" t="s">
        <v>4318</v>
      </c>
      <c r="C4297" t="s">
        <v>10</v>
      </c>
      <c r="D4297" s="184">
        <v>33.82</v>
      </c>
    </row>
    <row r="4298" spans="1:4" x14ac:dyDescent="0.25">
      <c r="A4298">
        <v>38884</v>
      </c>
      <c r="B4298" t="s">
        <v>4319</v>
      </c>
      <c r="C4298" t="s">
        <v>10</v>
      </c>
      <c r="D4298" s="184">
        <v>36.71</v>
      </c>
    </row>
    <row r="4299" spans="1:4" x14ac:dyDescent="0.25">
      <c r="A4299">
        <v>38885</v>
      </c>
      <c r="B4299" t="s">
        <v>4320</v>
      </c>
      <c r="C4299" t="s">
        <v>10</v>
      </c>
      <c r="D4299" s="184">
        <v>35.51</v>
      </c>
    </row>
    <row r="4300" spans="1:4" x14ac:dyDescent="0.25">
      <c r="A4300">
        <v>38886</v>
      </c>
      <c r="B4300" t="s">
        <v>4321</v>
      </c>
      <c r="C4300" t="s">
        <v>10</v>
      </c>
      <c r="D4300" s="184">
        <v>38.33</v>
      </c>
    </row>
    <row r="4301" spans="1:4" x14ac:dyDescent="0.25">
      <c r="A4301">
        <v>38887</v>
      </c>
      <c r="B4301" t="s">
        <v>4322</v>
      </c>
      <c r="C4301" t="s">
        <v>10</v>
      </c>
      <c r="D4301" s="184">
        <v>34.42</v>
      </c>
    </row>
    <row r="4302" spans="1:4" x14ac:dyDescent="0.25">
      <c r="A4302">
        <v>38888</v>
      </c>
      <c r="B4302" t="s">
        <v>4323</v>
      </c>
      <c r="C4302" t="s">
        <v>10</v>
      </c>
      <c r="D4302" s="184">
        <v>40.92</v>
      </c>
    </row>
    <row r="4303" spans="1:4" x14ac:dyDescent="0.25">
      <c r="A4303">
        <v>38890</v>
      </c>
      <c r="B4303" t="s">
        <v>4324</v>
      </c>
      <c r="C4303" t="s">
        <v>10</v>
      </c>
      <c r="D4303" s="184">
        <v>60.83</v>
      </c>
    </row>
    <row r="4304" spans="1:4" x14ac:dyDescent="0.25">
      <c r="A4304">
        <v>38893</v>
      </c>
      <c r="B4304" t="s">
        <v>4325</v>
      </c>
      <c r="C4304" t="s">
        <v>10</v>
      </c>
      <c r="D4304" s="184">
        <v>48.92</v>
      </c>
    </row>
    <row r="4305" spans="1:4" x14ac:dyDescent="0.25">
      <c r="A4305">
        <v>38894</v>
      </c>
      <c r="B4305" t="s">
        <v>4326</v>
      </c>
      <c r="C4305" t="s">
        <v>10</v>
      </c>
      <c r="D4305" s="184">
        <v>62.13</v>
      </c>
    </row>
    <row r="4306" spans="1:4" x14ac:dyDescent="0.25">
      <c r="A4306">
        <v>38896</v>
      </c>
      <c r="B4306" t="s">
        <v>4327</v>
      </c>
      <c r="C4306" t="s">
        <v>10</v>
      </c>
      <c r="D4306" s="184">
        <v>63.35</v>
      </c>
    </row>
    <row r="4307" spans="1:4" x14ac:dyDescent="0.25">
      <c r="A4307">
        <v>39324</v>
      </c>
      <c r="B4307" t="s">
        <v>4328</v>
      </c>
      <c r="C4307" t="s">
        <v>10</v>
      </c>
      <c r="D4307" s="184">
        <v>10.029999999999999</v>
      </c>
    </row>
    <row r="4308" spans="1:4" x14ac:dyDescent="0.25">
      <c r="A4308">
        <v>39325</v>
      </c>
      <c r="B4308" t="s">
        <v>4329</v>
      </c>
      <c r="C4308" t="s">
        <v>10</v>
      </c>
      <c r="D4308" s="184">
        <v>15.18</v>
      </c>
    </row>
    <row r="4309" spans="1:4" x14ac:dyDescent="0.25">
      <c r="A4309">
        <v>39326</v>
      </c>
      <c r="B4309" t="s">
        <v>4330</v>
      </c>
      <c r="C4309" t="s">
        <v>10</v>
      </c>
      <c r="D4309" s="184">
        <v>39.090000000000003</v>
      </c>
    </row>
    <row r="4310" spans="1:4" x14ac:dyDescent="0.25">
      <c r="A4310">
        <v>39327</v>
      </c>
      <c r="B4310" t="s">
        <v>4331</v>
      </c>
      <c r="C4310" t="s">
        <v>10</v>
      </c>
      <c r="D4310" s="184">
        <v>59.22</v>
      </c>
    </row>
    <row r="4311" spans="1:4" x14ac:dyDescent="0.25">
      <c r="A4311">
        <v>20176</v>
      </c>
      <c r="B4311" t="s">
        <v>4332</v>
      </c>
      <c r="C4311" t="s">
        <v>10</v>
      </c>
      <c r="D4311" s="184">
        <v>56.37</v>
      </c>
    </row>
    <row r="4312" spans="1:4" x14ac:dyDescent="0.25">
      <c r="A4312">
        <v>11378</v>
      </c>
      <c r="B4312" t="s">
        <v>4333</v>
      </c>
      <c r="C4312" t="s">
        <v>10</v>
      </c>
      <c r="D4312" s="184">
        <v>115.7</v>
      </c>
    </row>
    <row r="4313" spans="1:4" x14ac:dyDescent="0.25">
      <c r="A4313">
        <v>11379</v>
      </c>
      <c r="B4313" t="s">
        <v>4334</v>
      </c>
      <c r="C4313" t="s">
        <v>10</v>
      </c>
      <c r="D4313" s="184">
        <v>97.77</v>
      </c>
    </row>
    <row r="4314" spans="1:4" x14ac:dyDescent="0.25">
      <c r="A4314">
        <v>11493</v>
      </c>
      <c r="B4314" t="s">
        <v>4335</v>
      </c>
      <c r="C4314" t="s">
        <v>10</v>
      </c>
      <c r="D4314" s="184">
        <v>56.39</v>
      </c>
    </row>
    <row r="4315" spans="1:4" x14ac:dyDescent="0.25">
      <c r="A4315">
        <v>42717</v>
      </c>
      <c r="B4315" t="s">
        <v>4336</v>
      </c>
      <c r="C4315" t="s">
        <v>10</v>
      </c>
      <c r="D4315" s="184">
        <v>678.12</v>
      </c>
    </row>
    <row r="4316" spans="1:4" x14ac:dyDescent="0.25">
      <c r="A4316">
        <v>42718</v>
      </c>
      <c r="B4316" t="s">
        <v>4337</v>
      </c>
      <c r="C4316" t="s">
        <v>10</v>
      </c>
      <c r="D4316" s="184">
        <v>752.85</v>
      </c>
    </row>
    <row r="4317" spans="1:4" x14ac:dyDescent="0.25">
      <c r="A4317">
        <v>7106</v>
      </c>
      <c r="B4317" t="s">
        <v>4338</v>
      </c>
      <c r="C4317" t="s">
        <v>10</v>
      </c>
      <c r="D4317" s="184">
        <v>168.51</v>
      </c>
    </row>
    <row r="4318" spans="1:4" x14ac:dyDescent="0.25">
      <c r="A4318">
        <v>7104</v>
      </c>
      <c r="B4318" t="s">
        <v>4339</v>
      </c>
      <c r="C4318" t="s">
        <v>10</v>
      </c>
      <c r="D4318" s="184">
        <v>3.51</v>
      </c>
    </row>
    <row r="4319" spans="1:4" x14ac:dyDescent="0.25">
      <c r="A4319">
        <v>7136</v>
      </c>
      <c r="B4319" t="s">
        <v>4340</v>
      </c>
      <c r="C4319" t="s">
        <v>10</v>
      </c>
      <c r="D4319" s="184">
        <v>6.6</v>
      </c>
    </row>
    <row r="4320" spans="1:4" x14ac:dyDescent="0.25">
      <c r="A4320">
        <v>7128</v>
      </c>
      <c r="B4320" t="s">
        <v>4341</v>
      </c>
      <c r="C4320" t="s">
        <v>10</v>
      </c>
      <c r="D4320" s="184">
        <v>10.82</v>
      </c>
    </row>
    <row r="4321" spans="1:4" x14ac:dyDescent="0.25">
      <c r="A4321">
        <v>7108</v>
      </c>
      <c r="B4321" t="s">
        <v>4342</v>
      </c>
      <c r="C4321" t="s">
        <v>10</v>
      </c>
      <c r="D4321" s="184">
        <v>11.58</v>
      </c>
    </row>
    <row r="4322" spans="1:4" x14ac:dyDescent="0.25">
      <c r="A4322">
        <v>7129</v>
      </c>
      <c r="B4322" t="s">
        <v>4343</v>
      </c>
      <c r="C4322" t="s">
        <v>10</v>
      </c>
      <c r="D4322" s="184">
        <v>9.6300000000000008</v>
      </c>
    </row>
    <row r="4323" spans="1:4" x14ac:dyDescent="0.25">
      <c r="A4323">
        <v>7130</v>
      </c>
      <c r="B4323" t="s">
        <v>4344</v>
      </c>
      <c r="C4323" t="s">
        <v>10</v>
      </c>
      <c r="D4323" s="184">
        <v>15.7</v>
      </c>
    </row>
    <row r="4324" spans="1:4" x14ac:dyDescent="0.25">
      <c r="A4324">
        <v>7131</v>
      </c>
      <c r="B4324" t="s">
        <v>4345</v>
      </c>
      <c r="C4324" t="s">
        <v>10</v>
      </c>
      <c r="D4324" s="184">
        <v>19.260000000000002</v>
      </c>
    </row>
    <row r="4325" spans="1:4" x14ac:dyDescent="0.25">
      <c r="A4325">
        <v>7132</v>
      </c>
      <c r="B4325" t="s">
        <v>4346</v>
      </c>
      <c r="C4325" t="s">
        <v>10</v>
      </c>
      <c r="D4325" s="184">
        <v>53.47</v>
      </c>
    </row>
    <row r="4326" spans="1:4" x14ac:dyDescent="0.25">
      <c r="A4326">
        <v>7133</v>
      </c>
      <c r="B4326" t="s">
        <v>4347</v>
      </c>
      <c r="C4326" t="s">
        <v>10</v>
      </c>
      <c r="D4326" s="184">
        <v>83.05</v>
      </c>
    </row>
    <row r="4327" spans="1:4" x14ac:dyDescent="0.25">
      <c r="A4327">
        <v>37420</v>
      </c>
      <c r="B4327" t="s">
        <v>4348</v>
      </c>
      <c r="C4327" t="s">
        <v>10</v>
      </c>
      <c r="D4327" s="184">
        <v>48.01</v>
      </c>
    </row>
    <row r="4328" spans="1:4" x14ac:dyDescent="0.25">
      <c r="A4328">
        <v>37421</v>
      </c>
      <c r="B4328" t="s">
        <v>4349</v>
      </c>
      <c r="C4328" t="s">
        <v>10</v>
      </c>
      <c r="D4328" s="184">
        <v>65.62</v>
      </c>
    </row>
    <row r="4329" spans="1:4" x14ac:dyDescent="0.25">
      <c r="A4329">
        <v>37422</v>
      </c>
      <c r="B4329" t="s">
        <v>4350</v>
      </c>
      <c r="C4329" t="s">
        <v>10</v>
      </c>
      <c r="D4329" s="184">
        <v>61.42</v>
      </c>
    </row>
    <row r="4330" spans="1:4" x14ac:dyDescent="0.25">
      <c r="A4330">
        <v>37443</v>
      </c>
      <c r="B4330" t="s">
        <v>4351</v>
      </c>
      <c r="C4330" t="s">
        <v>10</v>
      </c>
      <c r="D4330" s="184">
        <v>210.18</v>
      </c>
    </row>
    <row r="4331" spans="1:4" x14ac:dyDescent="0.25">
      <c r="A4331">
        <v>37444</v>
      </c>
      <c r="B4331" t="s">
        <v>4352</v>
      </c>
      <c r="C4331" t="s">
        <v>10</v>
      </c>
      <c r="D4331" s="184">
        <v>213.75</v>
      </c>
    </row>
    <row r="4332" spans="1:4" x14ac:dyDescent="0.25">
      <c r="A4332">
        <v>37445</v>
      </c>
      <c r="B4332" t="s">
        <v>4353</v>
      </c>
      <c r="C4332" t="s">
        <v>10</v>
      </c>
      <c r="D4332" s="184">
        <v>323.98</v>
      </c>
    </row>
    <row r="4333" spans="1:4" x14ac:dyDescent="0.25">
      <c r="A4333">
        <v>37446</v>
      </c>
      <c r="B4333" t="s">
        <v>4354</v>
      </c>
      <c r="C4333" t="s">
        <v>10</v>
      </c>
      <c r="D4333" s="184">
        <v>353.19</v>
      </c>
    </row>
    <row r="4334" spans="1:4" x14ac:dyDescent="0.25">
      <c r="A4334">
        <v>37447</v>
      </c>
      <c r="B4334" t="s">
        <v>4355</v>
      </c>
      <c r="C4334" t="s">
        <v>10</v>
      </c>
      <c r="D4334" s="184">
        <v>358.72</v>
      </c>
    </row>
    <row r="4335" spans="1:4" x14ac:dyDescent="0.25">
      <c r="A4335">
        <v>37448</v>
      </c>
      <c r="B4335" t="s">
        <v>4356</v>
      </c>
      <c r="C4335" t="s">
        <v>10</v>
      </c>
      <c r="D4335" s="184">
        <v>492.04</v>
      </c>
    </row>
    <row r="4336" spans="1:4" x14ac:dyDescent="0.25">
      <c r="A4336">
        <v>37440</v>
      </c>
      <c r="B4336" t="s">
        <v>4357</v>
      </c>
      <c r="C4336" t="s">
        <v>10</v>
      </c>
      <c r="D4336" s="184">
        <v>166.83</v>
      </c>
    </row>
    <row r="4337" spans="1:4" x14ac:dyDescent="0.25">
      <c r="A4337">
        <v>37441</v>
      </c>
      <c r="B4337" t="s">
        <v>4358</v>
      </c>
      <c r="C4337" t="s">
        <v>10</v>
      </c>
      <c r="D4337" s="184">
        <v>166.83</v>
      </c>
    </row>
    <row r="4338" spans="1:4" x14ac:dyDescent="0.25">
      <c r="A4338">
        <v>37442</v>
      </c>
      <c r="B4338" t="s">
        <v>4359</v>
      </c>
      <c r="C4338" t="s">
        <v>10</v>
      </c>
      <c r="D4338" s="184">
        <v>200.93</v>
      </c>
    </row>
    <row r="4339" spans="1:4" x14ac:dyDescent="0.25">
      <c r="A4339">
        <v>38017</v>
      </c>
      <c r="B4339" t="s">
        <v>4360</v>
      </c>
      <c r="C4339" t="s">
        <v>10</v>
      </c>
      <c r="D4339" s="184">
        <v>14.27</v>
      </c>
    </row>
    <row r="4340" spans="1:4" x14ac:dyDescent="0.25">
      <c r="A4340">
        <v>38018</v>
      </c>
      <c r="B4340" t="s">
        <v>4361</v>
      </c>
      <c r="C4340" t="s">
        <v>10</v>
      </c>
      <c r="D4340" s="184">
        <v>15.74</v>
      </c>
    </row>
    <row r="4341" spans="1:4" x14ac:dyDescent="0.25">
      <c r="A4341">
        <v>39895</v>
      </c>
      <c r="B4341" t="s">
        <v>4362</v>
      </c>
      <c r="C4341" t="s">
        <v>10</v>
      </c>
      <c r="D4341" s="184">
        <v>58.25</v>
      </c>
    </row>
    <row r="4342" spans="1:4" x14ac:dyDescent="0.25">
      <c r="A4342">
        <v>39896</v>
      </c>
      <c r="B4342" t="s">
        <v>4363</v>
      </c>
      <c r="C4342" t="s">
        <v>10</v>
      </c>
      <c r="D4342" s="184">
        <v>85.37</v>
      </c>
    </row>
    <row r="4343" spans="1:4" x14ac:dyDescent="0.25">
      <c r="A4343">
        <v>38873</v>
      </c>
      <c r="B4343" t="s">
        <v>4364</v>
      </c>
      <c r="C4343" t="s">
        <v>10</v>
      </c>
      <c r="D4343" s="184">
        <v>19.05</v>
      </c>
    </row>
    <row r="4344" spans="1:4" x14ac:dyDescent="0.25">
      <c r="A4344">
        <v>38874</v>
      </c>
      <c r="B4344" t="s">
        <v>4365</v>
      </c>
      <c r="C4344" t="s">
        <v>10</v>
      </c>
      <c r="D4344" s="184">
        <v>23.16</v>
      </c>
    </row>
    <row r="4345" spans="1:4" x14ac:dyDescent="0.25">
      <c r="A4345">
        <v>38875</v>
      </c>
      <c r="B4345" t="s">
        <v>4366</v>
      </c>
      <c r="C4345" t="s">
        <v>10</v>
      </c>
      <c r="D4345" s="184">
        <v>40.94</v>
      </c>
    </row>
    <row r="4346" spans="1:4" x14ac:dyDescent="0.25">
      <c r="A4346">
        <v>38876</v>
      </c>
      <c r="B4346" t="s">
        <v>4367</v>
      </c>
      <c r="C4346" t="s">
        <v>10</v>
      </c>
      <c r="D4346" s="184">
        <v>55.09</v>
      </c>
    </row>
    <row r="4347" spans="1:4" x14ac:dyDescent="0.25">
      <c r="A4347">
        <v>39000</v>
      </c>
      <c r="B4347" t="s">
        <v>4368</v>
      </c>
      <c r="C4347" t="s">
        <v>10</v>
      </c>
      <c r="D4347" s="184">
        <v>42.92</v>
      </c>
    </row>
    <row r="4348" spans="1:4" x14ac:dyDescent="0.25">
      <c r="A4348">
        <v>38674</v>
      </c>
      <c r="B4348" t="s">
        <v>4369</v>
      </c>
      <c r="C4348" t="s">
        <v>10</v>
      </c>
      <c r="D4348" s="184">
        <v>49.6</v>
      </c>
    </row>
    <row r="4349" spans="1:4" x14ac:dyDescent="0.25">
      <c r="A4349">
        <v>38911</v>
      </c>
      <c r="B4349" t="s">
        <v>4370</v>
      </c>
      <c r="C4349" t="s">
        <v>10</v>
      </c>
      <c r="D4349" s="184">
        <v>68.319999999999993</v>
      </c>
    </row>
    <row r="4350" spans="1:4" x14ac:dyDescent="0.25">
      <c r="A4350">
        <v>38912</v>
      </c>
      <c r="B4350" t="s">
        <v>4371</v>
      </c>
      <c r="C4350" t="s">
        <v>10</v>
      </c>
      <c r="D4350" s="184">
        <v>86.82</v>
      </c>
    </row>
    <row r="4351" spans="1:4" x14ac:dyDescent="0.25">
      <c r="A4351">
        <v>38019</v>
      </c>
      <c r="B4351" t="s">
        <v>4372</v>
      </c>
      <c r="C4351" t="s">
        <v>10</v>
      </c>
      <c r="D4351" s="184">
        <v>12.43</v>
      </c>
    </row>
    <row r="4352" spans="1:4" x14ac:dyDescent="0.25">
      <c r="A4352">
        <v>38020</v>
      </c>
      <c r="B4352" t="s">
        <v>4373</v>
      </c>
      <c r="C4352" t="s">
        <v>10</v>
      </c>
      <c r="D4352" s="184">
        <v>15.74</v>
      </c>
    </row>
    <row r="4353" spans="1:4" x14ac:dyDescent="0.25">
      <c r="A4353">
        <v>38454</v>
      </c>
      <c r="B4353" t="s">
        <v>4374</v>
      </c>
      <c r="C4353" t="s">
        <v>10</v>
      </c>
      <c r="D4353" s="184">
        <v>7.83</v>
      </c>
    </row>
    <row r="4354" spans="1:4" x14ac:dyDescent="0.25">
      <c r="A4354">
        <v>38455</v>
      </c>
      <c r="B4354" t="s">
        <v>4375</v>
      </c>
      <c r="C4354" t="s">
        <v>10</v>
      </c>
      <c r="D4354" s="184">
        <v>7.17</v>
      </c>
    </row>
    <row r="4355" spans="1:4" x14ac:dyDescent="0.25">
      <c r="A4355">
        <v>38462</v>
      </c>
      <c r="B4355" t="s">
        <v>4376</v>
      </c>
      <c r="C4355" t="s">
        <v>10</v>
      </c>
      <c r="D4355" s="184">
        <v>202.41</v>
      </c>
    </row>
    <row r="4356" spans="1:4" x14ac:dyDescent="0.25">
      <c r="A4356">
        <v>36362</v>
      </c>
      <c r="B4356" t="s">
        <v>4377</v>
      </c>
      <c r="C4356" t="s">
        <v>10</v>
      </c>
      <c r="D4356" s="184">
        <v>3.08</v>
      </c>
    </row>
    <row r="4357" spans="1:4" x14ac:dyDescent="0.25">
      <c r="A4357">
        <v>36298</v>
      </c>
      <c r="B4357" t="s">
        <v>4378</v>
      </c>
      <c r="C4357" t="s">
        <v>10</v>
      </c>
      <c r="D4357" s="184">
        <v>4.57</v>
      </c>
    </row>
    <row r="4358" spans="1:4" x14ac:dyDescent="0.25">
      <c r="A4358">
        <v>38456</v>
      </c>
      <c r="B4358" t="s">
        <v>4379</v>
      </c>
      <c r="C4358" t="s">
        <v>10</v>
      </c>
      <c r="D4358" s="184">
        <v>7.45</v>
      </c>
    </row>
    <row r="4359" spans="1:4" x14ac:dyDescent="0.25">
      <c r="A4359">
        <v>38457</v>
      </c>
      <c r="B4359" t="s">
        <v>4380</v>
      </c>
      <c r="C4359" t="s">
        <v>10</v>
      </c>
      <c r="D4359" s="184">
        <v>16.78</v>
      </c>
    </row>
    <row r="4360" spans="1:4" x14ac:dyDescent="0.25">
      <c r="A4360">
        <v>38458</v>
      </c>
      <c r="B4360" t="s">
        <v>4381</v>
      </c>
      <c r="C4360" t="s">
        <v>10</v>
      </c>
      <c r="D4360" s="184">
        <v>22.49</v>
      </c>
    </row>
    <row r="4361" spans="1:4" x14ac:dyDescent="0.25">
      <c r="A4361">
        <v>38459</v>
      </c>
      <c r="B4361" t="s">
        <v>4382</v>
      </c>
      <c r="C4361" t="s">
        <v>10</v>
      </c>
      <c r="D4361" s="184">
        <v>39.700000000000003</v>
      </c>
    </row>
    <row r="4362" spans="1:4" x14ac:dyDescent="0.25">
      <c r="A4362">
        <v>38460</v>
      </c>
      <c r="B4362" t="s">
        <v>4383</v>
      </c>
      <c r="C4362" t="s">
        <v>10</v>
      </c>
      <c r="D4362" s="184">
        <v>82.92</v>
      </c>
    </row>
    <row r="4363" spans="1:4" x14ac:dyDescent="0.25">
      <c r="A4363">
        <v>38461</v>
      </c>
      <c r="B4363" t="s">
        <v>4384</v>
      </c>
      <c r="C4363" t="s">
        <v>10</v>
      </c>
      <c r="D4363" s="184">
        <v>126.49</v>
      </c>
    </row>
    <row r="4364" spans="1:4" x14ac:dyDescent="0.25">
      <c r="A4364">
        <v>7094</v>
      </c>
      <c r="B4364" t="s">
        <v>4385</v>
      </c>
      <c r="C4364" t="s">
        <v>10</v>
      </c>
      <c r="D4364" s="184">
        <v>12.14</v>
      </c>
    </row>
    <row r="4365" spans="1:4" x14ac:dyDescent="0.25">
      <c r="A4365">
        <v>7116</v>
      </c>
      <c r="B4365" t="s">
        <v>4386</v>
      </c>
      <c r="C4365" t="s">
        <v>10</v>
      </c>
      <c r="D4365" s="184">
        <v>4.21</v>
      </c>
    </row>
    <row r="4366" spans="1:4" x14ac:dyDescent="0.25">
      <c r="A4366">
        <v>7118</v>
      </c>
      <c r="B4366" t="s">
        <v>4387</v>
      </c>
      <c r="C4366" t="s">
        <v>10</v>
      </c>
      <c r="D4366" s="184">
        <v>26.79</v>
      </c>
    </row>
    <row r="4367" spans="1:4" x14ac:dyDescent="0.25">
      <c r="A4367">
        <v>7117</v>
      </c>
      <c r="B4367" t="s">
        <v>4388</v>
      </c>
      <c r="C4367" t="s">
        <v>10</v>
      </c>
      <c r="D4367" s="184">
        <v>23.82</v>
      </c>
    </row>
    <row r="4368" spans="1:4" x14ac:dyDescent="0.25">
      <c r="A4368">
        <v>7098</v>
      </c>
      <c r="B4368" t="s">
        <v>4389</v>
      </c>
      <c r="C4368" t="s">
        <v>10</v>
      </c>
      <c r="D4368" s="184">
        <v>3.32</v>
      </c>
    </row>
    <row r="4369" spans="1:4" x14ac:dyDescent="0.25">
      <c r="A4369">
        <v>7110</v>
      </c>
      <c r="B4369" t="s">
        <v>4390</v>
      </c>
      <c r="C4369" t="s">
        <v>10</v>
      </c>
      <c r="D4369" s="184">
        <v>58.27</v>
      </c>
    </row>
    <row r="4370" spans="1:4" x14ac:dyDescent="0.25">
      <c r="A4370">
        <v>7123</v>
      </c>
      <c r="B4370" t="s">
        <v>4391</v>
      </c>
      <c r="C4370" t="s">
        <v>10</v>
      </c>
      <c r="D4370" s="184">
        <v>4.2699999999999996</v>
      </c>
    </row>
    <row r="4371" spans="1:4" x14ac:dyDescent="0.25">
      <c r="A4371">
        <v>7121</v>
      </c>
      <c r="B4371" t="s">
        <v>4392</v>
      </c>
      <c r="C4371" t="s">
        <v>10</v>
      </c>
      <c r="D4371" s="184">
        <v>10.53</v>
      </c>
    </row>
    <row r="4372" spans="1:4" x14ac:dyDescent="0.25">
      <c r="A4372">
        <v>7137</v>
      </c>
      <c r="B4372" t="s">
        <v>4393</v>
      </c>
      <c r="C4372" t="s">
        <v>10</v>
      </c>
      <c r="D4372" s="184">
        <v>9.48</v>
      </c>
    </row>
    <row r="4373" spans="1:4" x14ac:dyDescent="0.25">
      <c r="A4373">
        <v>7122</v>
      </c>
      <c r="B4373" t="s">
        <v>4394</v>
      </c>
      <c r="C4373" t="s">
        <v>10</v>
      </c>
      <c r="D4373" s="184">
        <v>11.84</v>
      </c>
    </row>
    <row r="4374" spans="1:4" x14ac:dyDescent="0.25">
      <c r="A4374">
        <v>7114</v>
      </c>
      <c r="B4374" t="s">
        <v>4395</v>
      </c>
      <c r="C4374" t="s">
        <v>10</v>
      </c>
      <c r="D4374" s="184">
        <v>18.260000000000002</v>
      </c>
    </row>
    <row r="4375" spans="1:4" x14ac:dyDescent="0.25">
      <c r="A4375">
        <v>7109</v>
      </c>
      <c r="B4375" t="s">
        <v>4396</v>
      </c>
      <c r="C4375" t="s">
        <v>10</v>
      </c>
      <c r="D4375" s="184">
        <v>3.2</v>
      </c>
    </row>
    <row r="4376" spans="1:4" x14ac:dyDescent="0.25">
      <c r="A4376">
        <v>7135</v>
      </c>
      <c r="B4376" t="s">
        <v>4397</v>
      </c>
      <c r="C4376" t="s">
        <v>10</v>
      </c>
      <c r="D4376" s="184">
        <v>4.99</v>
      </c>
    </row>
    <row r="4377" spans="1:4" x14ac:dyDescent="0.25">
      <c r="A4377">
        <v>37947</v>
      </c>
      <c r="B4377" t="s">
        <v>4398</v>
      </c>
      <c r="C4377" t="s">
        <v>10</v>
      </c>
      <c r="D4377" s="184">
        <v>5.05</v>
      </c>
    </row>
    <row r="4378" spans="1:4" x14ac:dyDescent="0.25">
      <c r="A4378">
        <v>7103</v>
      </c>
      <c r="B4378" t="s">
        <v>4399</v>
      </c>
      <c r="C4378" t="s">
        <v>10</v>
      </c>
      <c r="D4378" s="184">
        <v>11.58</v>
      </c>
    </row>
    <row r="4379" spans="1:4" x14ac:dyDescent="0.25">
      <c r="A4379">
        <v>40419</v>
      </c>
      <c r="B4379" t="s">
        <v>4400</v>
      </c>
      <c r="C4379" t="s">
        <v>10</v>
      </c>
      <c r="D4379" s="184">
        <v>48.71</v>
      </c>
    </row>
    <row r="4380" spans="1:4" x14ac:dyDescent="0.25">
      <c r="A4380">
        <v>40420</v>
      </c>
      <c r="B4380" t="s">
        <v>4401</v>
      </c>
      <c r="C4380" t="s">
        <v>10</v>
      </c>
      <c r="D4380" s="184">
        <v>71.069999999999993</v>
      </c>
    </row>
    <row r="4381" spans="1:4" x14ac:dyDescent="0.25">
      <c r="A4381">
        <v>40421</v>
      </c>
      <c r="B4381" t="s">
        <v>4402</v>
      </c>
      <c r="C4381" t="s">
        <v>10</v>
      </c>
      <c r="D4381" s="184">
        <v>75.650000000000006</v>
      </c>
    </row>
    <row r="4382" spans="1:4" x14ac:dyDescent="0.25">
      <c r="A4382">
        <v>7126</v>
      </c>
      <c r="B4382" t="s">
        <v>4403</v>
      </c>
      <c r="C4382" t="s">
        <v>10</v>
      </c>
      <c r="D4382" s="184">
        <v>24.31</v>
      </c>
    </row>
    <row r="4383" spans="1:4" x14ac:dyDescent="0.25">
      <c r="A4383">
        <v>38905</v>
      </c>
      <c r="B4383" t="s">
        <v>4404</v>
      </c>
      <c r="C4383" t="s">
        <v>10</v>
      </c>
      <c r="D4383" s="184">
        <v>21.41</v>
      </c>
    </row>
    <row r="4384" spans="1:4" x14ac:dyDescent="0.25">
      <c r="A4384">
        <v>38907</v>
      </c>
      <c r="B4384" t="s">
        <v>4405</v>
      </c>
      <c r="C4384" t="s">
        <v>10</v>
      </c>
      <c r="D4384" s="184">
        <v>22.78</v>
      </c>
    </row>
    <row r="4385" spans="1:4" x14ac:dyDescent="0.25">
      <c r="A4385">
        <v>38908</v>
      </c>
      <c r="B4385" t="s">
        <v>4406</v>
      </c>
      <c r="C4385" t="s">
        <v>10</v>
      </c>
      <c r="D4385" s="184">
        <v>25.63</v>
      </c>
    </row>
    <row r="4386" spans="1:4" x14ac:dyDescent="0.25">
      <c r="A4386">
        <v>38909</v>
      </c>
      <c r="B4386" t="s">
        <v>4407</v>
      </c>
      <c r="C4386" t="s">
        <v>10</v>
      </c>
      <c r="D4386" s="184">
        <v>36.85</v>
      </c>
    </row>
    <row r="4387" spans="1:4" x14ac:dyDescent="0.25">
      <c r="A4387">
        <v>38910</v>
      </c>
      <c r="B4387" t="s">
        <v>4408</v>
      </c>
      <c r="C4387" t="s">
        <v>10</v>
      </c>
      <c r="D4387" s="184">
        <v>39.799999999999997</v>
      </c>
    </row>
    <row r="4388" spans="1:4" x14ac:dyDescent="0.25">
      <c r="A4388">
        <v>38897</v>
      </c>
      <c r="B4388" t="s">
        <v>4409</v>
      </c>
      <c r="C4388" t="s">
        <v>10</v>
      </c>
      <c r="D4388" s="184">
        <v>21.5</v>
      </c>
    </row>
    <row r="4389" spans="1:4" x14ac:dyDescent="0.25">
      <c r="A4389">
        <v>38899</v>
      </c>
      <c r="B4389" t="s">
        <v>4410</v>
      </c>
      <c r="C4389" t="s">
        <v>10</v>
      </c>
      <c r="D4389" s="184">
        <v>24.18</v>
      </c>
    </row>
    <row r="4390" spans="1:4" x14ac:dyDescent="0.25">
      <c r="A4390">
        <v>38900</v>
      </c>
      <c r="B4390" t="s">
        <v>4411</v>
      </c>
      <c r="C4390" t="s">
        <v>10</v>
      </c>
      <c r="D4390" s="184">
        <v>25.21</v>
      </c>
    </row>
    <row r="4391" spans="1:4" x14ac:dyDescent="0.25">
      <c r="A4391">
        <v>38901</v>
      </c>
      <c r="B4391" t="s">
        <v>4412</v>
      </c>
      <c r="C4391" t="s">
        <v>10</v>
      </c>
      <c r="D4391" s="184">
        <v>41.24</v>
      </c>
    </row>
    <row r="4392" spans="1:4" x14ac:dyDescent="0.25">
      <c r="A4392">
        <v>38904</v>
      </c>
      <c r="B4392" t="s">
        <v>4413</v>
      </c>
      <c r="C4392" t="s">
        <v>10</v>
      </c>
      <c r="D4392" s="184">
        <v>67</v>
      </c>
    </row>
    <row r="4393" spans="1:4" x14ac:dyDescent="0.25">
      <c r="A4393">
        <v>38903</v>
      </c>
      <c r="B4393" t="s">
        <v>4414</v>
      </c>
      <c r="C4393" t="s">
        <v>10</v>
      </c>
      <c r="D4393" s="184">
        <v>66.58</v>
      </c>
    </row>
    <row r="4394" spans="1:4" x14ac:dyDescent="0.25">
      <c r="A4394">
        <v>7091</v>
      </c>
      <c r="B4394" t="s">
        <v>4415</v>
      </c>
      <c r="C4394" t="s">
        <v>10</v>
      </c>
      <c r="D4394" s="184">
        <v>19.84</v>
      </c>
    </row>
    <row r="4395" spans="1:4" x14ac:dyDescent="0.25">
      <c r="A4395">
        <v>11655</v>
      </c>
      <c r="B4395" t="s">
        <v>4416</v>
      </c>
      <c r="C4395" t="s">
        <v>10</v>
      </c>
      <c r="D4395" s="184">
        <v>18.95</v>
      </c>
    </row>
    <row r="4396" spans="1:4" x14ac:dyDescent="0.25">
      <c r="A4396">
        <v>11656</v>
      </c>
      <c r="B4396" t="s">
        <v>4417</v>
      </c>
      <c r="C4396" t="s">
        <v>10</v>
      </c>
      <c r="D4396" s="184">
        <v>19.82</v>
      </c>
    </row>
    <row r="4397" spans="1:4" x14ac:dyDescent="0.25">
      <c r="A4397">
        <v>37948</v>
      </c>
      <c r="B4397" t="s">
        <v>4418</v>
      </c>
      <c r="C4397" t="s">
        <v>10</v>
      </c>
      <c r="D4397" s="184">
        <v>4.01</v>
      </c>
    </row>
    <row r="4398" spans="1:4" x14ac:dyDescent="0.25">
      <c r="A4398">
        <v>7097</v>
      </c>
      <c r="B4398" t="s">
        <v>4419</v>
      </c>
      <c r="C4398" t="s">
        <v>10</v>
      </c>
      <c r="D4398" s="184">
        <v>8.81</v>
      </c>
    </row>
    <row r="4399" spans="1:4" x14ac:dyDescent="0.25">
      <c r="A4399">
        <v>11657</v>
      </c>
      <c r="B4399" t="s">
        <v>4420</v>
      </c>
      <c r="C4399" t="s">
        <v>10</v>
      </c>
      <c r="D4399" s="184">
        <v>17.28</v>
      </c>
    </row>
    <row r="4400" spans="1:4" x14ac:dyDescent="0.25">
      <c r="A4400">
        <v>11658</v>
      </c>
      <c r="B4400" t="s">
        <v>4421</v>
      </c>
      <c r="C4400" t="s">
        <v>10</v>
      </c>
      <c r="D4400" s="184">
        <v>17.600000000000001</v>
      </c>
    </row>
    <row r="4401" spans="1:4" x14ac:dyDescent="0.25">
      <c r="A4401">
        <v>7146</v>
      </c>
      <c r="B4401" t="s">
        <v>4422</v>
      </c>
      <c r="C4401" t="s">
        <v>10</v>
      </c>
      <c r="D4401" s="184">
        <v>180.45</v>
      </c>
    </row>
    <row r="4402" spans="1:4" x14ac:dyDescent="0.25">
      <c r="A4402">
        <v>7138</v>
      </c>
      <c r="B4402" t="s">
        <v>4423</v>
      </c>
      <c r="C4402" t="s">
        <v>10</v>
      </c>
      <c r="D4402" s="184">
        <v>1.02</v>
      </c>
    </row>
    <row r="4403" spans="1:4" x14ac:dyDescent="0.25">
      <c r="A4403">
        <v>7139</v>
      </c>
      <c r="B4403" t="s">
        <v>4424</v>
      </c>
      <c r="C4403" t="s">
        <v>10</v>
      </c>
      <c r="D4403" s="184">
        <v>1.34</v>
      </c>
    </row>
    <row r="4404" spans="1:4" x14ac:dyDescent="0.25">
      <c r="A4404">
        <v>7140</v>
      </c>
      <c r="B4404" t="s">
        <v>4425</v>
      </c>
      <c r="C4404" t="s">
        <v>10</v>
      </c>
      <c r="D4404" s="184">
        <v>4.45</v>
      </c>
    </row>
    <row r="4405" spans="1:4" x14ac:dyDescent="0.25">
      <c r="A4405">
        <v>7141</v>
      </c>
      <c r="B4405" t="s">
        <v>4426</v>
      </c>
      <c r="C4405" t="s">
        <v>10</v>
      </c>
      <c r="D4405" s="184">
        <v>9.73</v>
      </c>
    </row>
    <row r="4406" spans="1:4" x14ac:dyDescent="0.25">
      <c r="A4406">
        <v>7143</v>
      </c>
      <c r="B4406" t="s">
        <v>4427</v>
      </c>
      <c r="C4406" t="s">
        <v>10</v>
      </c>
      <c r="D4406" s="184">
        <v>32.43</v>
      </c>
    </row>
    <row r="4407" spans="1:4" x14ac:dyDescent="0.25">
      <c r="A4407">
        <v>7144</v>
      </c>
      <c r="B4407" t="s">
        <v>4428</v>
      </c>
      <c r="C4407" t="s">
        <v>10</v>
      </c>
      <c r="D4407" s="184">
        <v>64.88</v>
      </c>
    </row>
    <row r="4408" spans="1:4" x14ac:dyDescent="0.25">
      <c r="A4408">
        <v>7145</v>
      </c>
      <c r="B4408" t="s">
        <v>4429</v>
      </c>
      <c r="C4408" t="s">
        <v>10</v>
      </c>
      <c r="D4408" s="184">
        <v>106.4</v>
      </c>
    </row>
    <row r="4409" spans="1:4" x14ac:dyDescent="0.25">
      <c r="A4409">
        <v>7142</v>
      </c>
      <c r="B4409" t="s">
        <v>4430</v>
      </c>
      <c r="C4409" t="s">
        <v>10</v>
      </c>
      <c r="D4409" s="184">
        <v>10.88</v>
      </c>
    </row>
    <row r="4410" spans="1:4" x14ac:dyDescent="0.25">
      <c r="A4410">
        <v>3593</v>
      </c>
      <c r="B4410" t="s">
        <v>4431</v>
      </c>
      <c r="C4410" t="s">
        <v>10</v>
      </c>
      <c r="D4410" s="184">
        <v>71.67</v>
      </c>
    </row>
    <row r="4411" spans="1:4" x14ac:dyDescent="0.25">
      <c r="A4411">
        <v>3588</v>
      </c>
      <c r="B4411" t="s">
        <v>4432</v>
      </c>
      <c r="C4411" t="s">
        <v>10</v>
      </c>
      <c r="D4411" s="184">
        <v>55.25</v>
      </c>
    </row>
    <row r="4412" spans="1:4" x14ac:dyDescent="0.25">
      <c r="A4412">
        <v>3585</v>
      </c>
      <c r="B4412" t="s">
        <v>4433</v>
      </c>
      <c r="C4412" t="s">
        <v>10</v>
      </c>
      <c r="D4412" s="184">
        <v>17.059999999999999</v>
      </c>
    </row>
    <row r="4413" spans="1:4" x14ac:dyDescent="0.25">
      <c r="A4413">
        <v>3587</v>
      </c>
      <c r="B4413" t="s">
        <v>4434</v>
      </c>
      <c r="C4413" t="s">
        <v>10</v>
      </c>
      <c r="D4413" s="184">
        <v>34.28</v>
      </c>
    </row>
    <row r="4414" spans="1:4" x14ac:dyDescent="0.25">
      <c r="A4414">
        <v>3590</v>
      </c>
      <c r="B4414" t="s">
        <v>4435</v>
      </c>
      <c r="C4414" t="s">
        <v>10</v>
      </c>
      <c r="D4414" s="184">
        <v>203.5</v>
      </c>
    </row>
    <row r="4415" spans="1:4" x14ac:dyDescent="0.25">
      <c r="A4415">
        <v>3589</v>
      </c>
      <c r="B4415" t="s">
        <v>4436</v>
      </c>
      <c r="C4415" t="s">
        <v>10</v>
      </c>
      <c r="D4415" s="184">
        <v>109.23</v>
      </c>
    </row>
    <row r="4416" spans="1:4" x14ac:dyDescent="0.25">
      <c r="A4416">
        <v>3586</v>
      </c>
      <c r="B4416" t="s">
        <v>4437</v>
      </c>
      <c r="C4416" t="s">
        <v>10</v>
      </c>
      <c r="D4416" s="184">
        <v>22.35</v>
      </c>
    </row>
    <row r="4417" spans="1:4" x14ac:dyDescent="0.25">
      <c r="A4417">
        <v>3592</v>
      </c>
      <c r="B4417" t="s">
        <v>4438</v>
      </c>
      <c r="C4417" t="s">
        <v>10</v>
      </c>
      <c r="D4417" s="184">
        <v>321.68</v>
      </c>
    </row>
    <row r="4418" spans="1:4" x14ac:dyDescent="0.25">
      <c r="A4418">
        <v>3591</v>
      </c>
      <c r="B4418" t="s">
        <v>4439</v>
      </c>
      <c r="C4418" t="s">
        <v>10</v>
      </c>
      <c r="D4418" s="184">
        <v>515.66999999999996</v>
      </c>
    </row>
    <row r="4419" spans="1:4" x14ac:dyDescent="0.25">
      <c r="A4419">
        <v>40396</v>
      </c>
      <c r="B4419" t="s">
        <v>4440</v>
      </c>
      <c r="C4419" t="s">
        <v>10</v>
      </c>
      <c r="D4419" s="184">
        <v>133.44999999999999</v>
      </c>
    </row>
    <row r="4420" spans="1:4" x14ac:dyDescent="0.25">
      <c r="A4420">
        <v>40395</v>
      </c>
      <c r="B4420" t="s">
        <v>4441</v>
      </c>
      <c r="C4420" t="s">
        <v>10</v>
      </c>
      <c r="D4420" s="184">
        <v>102.42</v>
      </c>
    </row>
    <row r="4421" spans="1:4" x14ac:dyDescent="0.25">
      <c r="A4421">
        <v>40392</v>
      </c>
      <c r="B4421" t="s">
        <v>4442</v>
      </c>
      <c r="C4421" t="s">
        <v>10</v>
      </c>
      <c r="D4421" s="184">
        <v>32.950000000000003</v>
      </c>
    </row>
    <row r="4422" spans="1:4" x14ac:dyDescent="0.25">
      <c r="A4422">
        <v>40394</v>
      </c>
      <c r="B4422" t="s">
        <v>4443</v>
      </c>
      <c r="C4422" t="s">
        <v>10</v>
      </c>
      <c r="D4422" s="184">
        <v>66.680000000000007</v>
      </c>
    </row>
    <row r="4423" spans="1:4" x14ac:dyDescent="0.25">
      <c r="A4423">
        <v>40398</v>
      </c>
      <c r="B4423" t="s">
        <v>4444</v>
      </c>
      <c r="C4423" t="s">
        <v>10</v>
      </c>
      <c r="D4423" s="184">
        <v>428.14</v>
      </c>
    </row>
    <row r="4424" spans="1:4" x14ac:dyDescent="0.25">
      <c r="A4424">
        <v>40397</v>
      </c>
      <c r="B4424" t="s">
        <v>4445</v>
      </c>
      <c r="C4424" t="s">
        <v>10</v>
      </c>
      <c r="D4424" s="184">
        <v>219.26</v>
      </c>
    </row>
    <row r="4425" spans="1:4" x14ac:dyDescent="0.25">
      <c r="A4425">
        <v>40393</v>
      </c>
      <c r="B4425" t="s">
        <v>4446</v>
      </c>
      <c r="C4425" t="s">
        <v>10</v>
      </c>
      <c r="D4425" s="184">
        <v>42.45</v>
      </c>
    </row>
    <row r="4426" spans="1:4" x14ac:dyDescent="0.25">
      <c r="A4426">
        <v>40399</v>
      </c>
      <c r="B4426" t="s">
        <v>4447</v>
      </c>
      <c r="C4426" t="s">
        <v>10</v>
      </c>
      <c r="D4426" s="184">
        <v>700.44</v>
      </c>
    </row>
    <row r="4427" spans="1:4" x14ac:dyDescent="0.25">
      <c r="A4427">
        <v>39322</v>
      </c>
      <c r="B4427" t="s">
        <v>4448</v>
      </c>
      <c r="C4427" t="s">
        <v>10</v>
      </c>
      <c r="D4427" s="184">
        <v>25.97</v>
      </c>
    </row>
    <row r="4428" spans="1:4" x14ac:dyDescent="0.25">
      <c r="A4428">
        <v>39289</v>
      </c>
      <c r="B4428" t="s">
        <v>4449</v>
      </c>
      <c r="C4428" t="s">
        <v>10</v>
      </c>
      <c r="D4428" s="184">
        <v>31.11</v>
      </c>
    </row>
    <row r="4429" spans="1:4" x14ac:dyDescent="0.25">
      <c r="A4429">
        <v>39290</v>
      </c>
      <c r="B4429" t="s">
        <v>4450</v>
      </c>
      <c r="C4429" t="s">
        <v>10</v>
      </c>
      <c r="D4429" s="184">
        <v>52.8</v>
      </c>
    </row>
    <row r="4430" spans="1:4" x14ac:dyDescent="0.25">
      <c r="A4430">
        <v>39291</v>
      </c>
      <c r="B4430" t="s">
        <v>4451</v>
      </c>
      <c r="C4430" t="s">
        <v>10</v>
      </c>
      <c r="D4430" s="184">
        <v>79.06</v>
      </c>
    </row>
    <row r="4431" spans="1:4" x14ac:dyDescent="0.25">
      <c r="A4431">
        <v>20174</v>
      </c>
      <c r="B4431" t="s">
        <v>4452</v>
      </c>
      <c r="C4431" t="s">
        <v>10</v>
      </c>
      <c r="D4431" s="184">
        <v>48.34</v>
      </c>
    </row>
    <row r="4432" spans="1:4" x14ac:dyDescent="0.25">
      <c r="A4432">
        <v>41892</v>
      </c>
      <c r="B4432" t="s">
        <v>4453</v>
      </c>
      <c r="C4432" t="s">
        <v>10</v>
      </c>
      <c r="D4432" s="184">
        <v>145.6</v>
      </c>
    </row>
    <row r="4433" spans="1:4" x14ac:dyDescent="0.25">
      <c r="A4433">
        <v>7048</v>
      </c>
      <c r="B4433" t="s">
        <v>4454</v>
      </c>
      <c r="C4433" t="s">
        <v>10</v>
      </c>
      <c r="D4433" s="184">
        <v>31.42</v>
      </c>
    </row>
    <row r="4434" spans="1:4" x14ac:dyDescent="0.25">
      <c r="A4434">
        <v>7088</v>
      </c>
      <c r="B4434" t="s">
        <v>4455</v>
      </c>
      <c r="C4434" t="s">
        <v>10</v>
      </c>
      <c r="D4434" s="184">
        <v>68.72</v>
      </c>
    </row>
    <row r="4435" spans="1:4" x14ac:dyDescent="0.25">
      <c r="A4435">
        <v>20179</v>
      </c>
      <c r="B4435" t="s">
        <v>4456</v>
      </c>
      <c r="C4435" t="s">
        <v>10</v>
      </c>
      <c r="D4435" s="184">
        <v>65.08</v>
      </c>
    </row>
    <row r="4436" spans="1:4" x14ac:dyDescent="0.25">
      <c r="A4436">
        <v>20178</v>
      </c>
      <c r="B4436" t="s">
        <v>4457</v>
      </c>
      <c r="C4436" t="s">
        <v>10</v>
      </c>
      <c r="D4436" s="184">
        <v>57.51</v>
      </c>
    </row>
    <row r="4437" spans="1:4" x14ac:dyDescent="0.25">
      <c r="A4437">
        <v>20180</v>
      </c>
      <c r="B4437" t="s">
        <v>4458</v>
      </c>
      <c r="C4437" t="s">
        <v>10</v>
      </c>
      <c r="D4437" s="184">
        <v>105.69</v>
      </c>
    </row>
    <row r="4438" spans="1:4" x14ac:dyDescent="0.25">
      <c r="A4438">
        <v>20181</v>
      </c>
      <c r="B4438" t="s">
        <v>4459</v>
      </c>
      <c r="C4438" t="s">
        <v>10</v>
      </c>
      <c r="D4438" s="184">
        <v>156.78</v>
      </c>
    </row>
    <row r="4439" spans="1:4" x14ac:dyDescent="0.25">
      <c r="A4439">
        <v>20177</v>
      </c>
      <c r="B4439" t="s">
        <v>4460</v>
      </c>
      <c r="C4439" t="s">
        <v>10</v>
      </c>
      <c r="D4439" s="184">
        <v>37.69</v>
      </c>
    </row>
    <row r="4440" spans="1:4" x14ac:dyDescent="0.25">
      <c r="A4440">
        <v>7082</v>
      </c>
      <c r="B4440" t="s">
        <v>4461</v>
      </c>
      <c r="C4440" t="s">
        <v>10</v>
      </c>
      <c r="D4440" s="184">
        <v>73.05</v>
      </c>
    </row>
    <row r="4441" spans="1:4" x14ac:dyDescent="0.25">
      <c r="A4441">
        <v>42707</v>
      </c>
      <c r="B4441" t="s">
        <v>4462</v>
      </c>
      <c r="C4441" t="s">
        <v>10</v>
      </c>
      <c r="D4441" s="184">
        <v>198.38</v>
      </c>
    </row>
    <row r="4442" spans="1:4" x14ac:dyDescent="0.25">
      <c r="A4442">
        <v>7069</v>
      </c>
      <c r="B4442" t="s">
        <v>4463</v>
      </c>
      <c r="C4442" t="s">
        <v>10</v>
      </c>
      <c r="D4442" s="184">
        <v>162.12</v>
      </c>
    </row>
    <row r="4443" spans="1:4" x14ac:dyDescent="0.25">
      <c r="A4443">
        <v>42708</v>
      </c>
      <c r="B4443" t="s">
        <v>4464</v>
      </c>
      <c r="C4443" t="s">
        <v>10</v>
      </c>
      <c r="D4443" s="184">
        <v>520.69000000000005</v>
      </c>
    </row>
    <row r="4444" spans="1:4" x14ac:dyDescent="0.25">
      <c r="A4444">
        <v>7070</v>
      </c>
      <c r="B4444" t="s">
        <v>4465</v>
      </c>
      <c r="C4444" t="s">
        <v>10</v>
      </c>
      <c r="D4444" s="184">
        <v>232.15</v>
      </c>
    </row>
    <row r="4445" spans="1:4" x14ac:dyDescent="0.25">
      <c r="A4445">
        <v>42709</v>
      </c>
      <c r="B4445" t="s">
        <v>4466</v>
      </c>
      <c r="C4445" t="s">
        <v>10</v>
      </c>
      <c r="D4445" s="184">
        <v>778.71</v>
      </c>
    </row>
    <row r="4446" spans="1:4" x14ac:dyDescent="0.25">
      <c r="A4446">
        <v>42710</v>
      </c>
      <c r="B4446" t="s">
        <v>4467</v>
      </c>
      <c r="C4446" t="s">
        <v>10</v>
      </c>
      <c r="D4446" s="66">
        <v>2238.42</v>
      </c>
    </row>
    <row r="4447" spans="1:4" x14ac:dyDescent="0.25">
      <c r="A4447">
        <v>42716</v>
      </c>
      <c r="B4447" t="s">
        <v>4468</v>
      </c>
      <c r="C4447" t="s">
        <v>10</v>
      </c>
      <c r="D4447" s="66">
        <v>2786.1</v>
      </c>
    </row>
    <row r="4448" spans="1:4" x14ac:dyDescent="0.25">
      <c r="A4448">
        <v>20172</v>
      </c>
      <c r="B4448" t="s">
        <v>4469</v>
      </c>
      <c r="C4448" t="s">
        <v>10</v>
      </c>
      <c r="D4448" s="184">
        <v>53.57</v>
      </c>
    </row>
    <row r="4449" spans="1:4" x14ac:dyDescent="0.25">
      <c r="A4449">
        <v>40945</v>
      </c>
      <c r="B4449" t="s">
        <v>4470</v>
      </c>
      <c r="C4449" t="s">
        <v>185</v>
      </c>
      <c r="D4449" s="184">
        <v>15.18</v>
      </c>
    </row>
    <row r="4450" spans="1:4" x14ac:dyDescent="0.25">
      <c r="A4450">
        <v>40946</v>
      </c>
      <c r="B4450" t="s">
        <v>4471</v>
      </c>
      <c r="C4450" t="s">
        <v>187</v>
      </c>
      <c r="D4450" s="66">
        <v>2685.2</v>
      </c>
    </row>
    <row r="4451" spans="1:4" x14ac:dyDescent="0.25">
      <c r="A4451">
        <v>7153</v>
      </c>
      <c r="B4451" t="s">
        <v>4472</v>
      </c>
      <c r="C4451" t="s">
        <v>185</v>
      </c>
      <c r="D4451" s="184">
        <v>22.92</v>
      </c>
    </row>
    <row r="4452" spans="1:4" x14ac:dyDescent="0.25">
      <c r="A4452">
        <v>41089</v>
      </c>
      <c r="B4452" t="s">
        <v>4473</v>
      </c>
      <c r="C4452" t="s">
        <v>187</v>
      </c>
      <c r="D4452" s="66">
        <v>4052.72</v>
      </c>
    </row>
    <row r="4453" spans="1:4" x14ac:dyDescent="0.25">
      <c r="A4453">
        <v>40943</v>
      </c>
      <c r="B4453" t="s">
        <v>4474</v>
      </c>
      <c r="C4453" t="s">
        <v>185</v>
      </c>
      <c r="D4453" s="184">
        <v>24.14</v>
      </c>
    </row>
    <row r="4454" spans="1:4" x14ac:dyDescent="0.25">
      <c r="A4454">
        <v>40944</v>
      </c>
      <c r="B4454" t="s">
        <v>4475</v>
      </c>
      <c r="C4454" t="s">
        <v>187</v>
      </c>
      <c r="D4454" s="66">
        <v>4268.0600000000004</v>
      </c>
    </row>
    <row r="4455" spans="1:4" x14ac:dyDescent="0.25">
      <c r="A4455">
        <v>6175</v>
      </c>
      <c r="B4455" t="s">
        <v>4476</v>
      </c>
      <c r="C4455" t="s">
        <v>185</v>
      </c>
      <c r="D4455" s="184">
        <v>21.12</v>
      </c>
    </row>
    <row r="4456" spans="1:4" x14ac:dyDescent="0.25">
      <c r="A4456">
        <v>41092</v>
      </c>
      <c r="B4456" t="s">
        <v>4477</v>
      </c>
      <c r="C4456" t="s">
        <v>187</v>
      </c>
      <c r="D4456" s="66">
        <v>3733.39</v>
      </c>
    </row>
    <row r="4457" spans="1:4" x14ac:dyDescent="0.25">
      <c r="A4457">
        <v>37712</v>
      </c>
      <c r="B4457" t="s">
        <v>4478</v>
      </c>
      <c r="C4457" t="s">
        <v>15</v>
      </c>
      <c r="D4457" s="184">
        <v>67.72</v>
      </c>
    </row>
    <row r="4458" spans="1:4" x14ac:dyDescent="0.25">
      <c r="A4458">
        <v>34547</v>
      </c>
      <c r="B4458" t="s">
        <v>4479</v>
      </c>
      <c r="C4458" t="s">
        <v>20</v>
      </c>
      <c r="D4458" s="184">
        <v>6.98</v>
      </c>
    </row>
    <row r="4459" spans="1:4" x14ac:dyDescent="0.25">
      <c r="A4459">
        <v>34548</v>
      </c>
      <c r="B4459" t="s">
        <v>4480</v>
      </c>
      <c r="C4459" t="s">
        <v>20</v>
      </c>
      <c r="D4459" s="184">
        <v>11.45</v>
      </c>
    </row>
    <row r="4460" spans="1:4" x14ac:dyDescent="0.25">
      <c r="A4460">
        <v>34558</v>
      </c>
      <c r="B4460" t="s">
        <v>4481</v>
      </c>
      <c r="C4460" t="s">
        <v>20</v>
      </c>
      <c r="D4460" s="184">
        <v>5.67</v>
      </c>
    </row>
    <row r="4461" spans="1:4" x14ac:dyDescent="0.25">
      <c r="A4461">
        <v>34550</v>
      </c>
      <c r="B4461" t="s">
        <v>4482</v>
      </c>
      <c r="C4461" t="s">
        <v>20</v>
      </c>
      <c r="D4461" s="184">
        <v>3.02</v>
      </c>
    </row>
    <row r="4462" spans="1:4" x14ac:dyDescent="0.25">
      <c r="A4462">
        <v>34557</v>
      </c>
      <c r="B4462" t="s">
        <v>4483</v>
      </c>
      <c r="C4462" t="s">
        <v>20</v>
      </c>
      <c r="D4462" s="184">
        <v>4.42</v>
      </c>
    </row>
    <row r="4463" spans="1:4" x14ac:dyDescent="0.25">
      <c r="A4463">
        <v>37411</v>
      </c>
      <c r="B4463" t="s">
        <v>4484</v>
      </c>
      <c r="C4463" t="s">
        <v>15</v>
      </c>
      <c r="D4463" s="184">
        <v>32.31</v>
      </c>
    </row>
    <row r="4464" spans="1:4" x14ac:dyDescent="0.25">
      <c r="A4464">
        <v>39508</v>
      </c>
      <c r="B4464" t="s">
        <v>4485</v>
      </c>
      <c r="C4464" t="s">
        <v>15</v>
      </c>
      <c r="D4464" s="184">
        <v>18.149999999999999</v>
      </c>
    </row>
    <row r="4465" spans="1:4" x14ac:dyDescent="0.25">
      <c r="A4465">
        <v>39507</v>
      </c>
      <c r="B4465" t="s">
        <v>4486</v>
      </c>
      <c r="C4465" t="s">
        <v>15</v>
      </c>
      <c r="D4465" s="184">
        <v>27.07</v>
      </c>
    </row>
    <row r="4466" spans="1:4" x14ac:dyDescent="0.25">
      <c r="A4466">
        <v>7155</v>
      </c>
      <c r="B4466" t="s">
        <v>4487</v>
      </c>
      <c r="C4466" t="s">
        <v>15</v>
      </c>
      <c r="D4466" s="184">
        <v>34.75</v>
      </c>
    </row>
    <row r="4467" spans="1:4" x14ac:dyDescent="0.25">
      <c r="A4467">
        <v>42406</v>
      </c>
      <c r="B4467" t="s">
        <v>4488</v>
      </c>
      <c r="C4467" t="s">
        <v>15</v>
      </c>
      <c r="D4467" s="184">
        <v>39.85</v>
      </c>
    </row>
    <row r="4468" spans="1:4" x14ac:dyDescent="0.25">
      <c r="A4468">
        <v>7156</v>
      </c>
      <c r="B4468" t="s">
        <v>4489</v>
      </c>
      <c r="C4468" t="s">
        <v>15</v>
      </c>
      <c r="D4468" s="184">
        <v>49.86</v>
      </c>
    </row>
    <row r="4469" spans="1:4" x14ac:dyDescent="0.25">
      <c r="A4469">
        <v>43127</v>
      </c>
      <c r="B4469" t="s">
        <v>4490</v>
      </c>
      <c r="C4469" t="s">
        <v>15</v>
      </c>
      <c r="D4469" s="184">
        <v>71.36</v>
      </c>
    </row>
    <row r="4470" spans="1:4" x14ac:dyDescent="0.25">
      <c r="A4470">
        <v>10917</v>
      </c>
      <c r="B4470" t="s">
        <v>4491</v>
      </c>
      <c r="C4470" t="s">
        <v>15</v>
      </c>
      <c r="D4470" s="184">
        <v>15.06</v>
      </c>
    </row>
    <row r="4471" spans="1:4" x14ac:dyDescent="0.25">
      <c r="A4471">
        <v>21141</v>
      </c>
      <c r="B4471" t="s">
        <v>4492</v>
      </c>
      <c r="C4471" t="s">
        <v>15</v>
      </c>
      <c r="D4471" s="184">
        <v>23.32</v>
      </c>
    </row>
    <row r="4472" spans="1:4" x14ac:dyDescent="0.25">
      <c r="A4472">
        <v>39509</v>
      </c>
      <c r="B4472" t="s">
        <v>4493</v>
      </c>
      <c r="C4472" t="s">
        <v>15</v>
      </c>
      <c r="D4472" s="184">
        <v>22.43</v>
      </c>
    </row>
    <row r="4473" spans="1:4" x14ac:dyDescent="0.25">
      <c r="A4473">
        <v>44529</v>
      </c>
      <c r="B4473" t="s">
        <v>4494</v>
      </c>
      <c r="C4473" t="s">
        <v>15</v>
      </c>
      <c r="D4473" s="184">
        <v>13.82</v>
      </c>
    </row>
    <row r="4474" spans="1:4" x14ac:dyDescent="0.25">
      <c r="A4474">
        <v>7167</v>
      </c>
      <c r="B4474" t="s">
        <v>4495</v>
      </c>
      <c r="C4474" t="s">
        <v>15</v>
      </c>
      <c r="D4474" s="184">
        <v>27.21</v>
      </c>
    </row>
    <row r="4475" spans="1:4" x14ac:dyDescent="0.25">
      <c r="A4475">
        <v>10928</v>
      </c>
      <c r="B4475" t="s">
        <v>4496</v>
      </c>
      <c r="C4475" t="s">
        <v>15</v>
      </c>
      <c r="D4475" s="184">
        <v>15.64</v>
      </c>
    </row>
    <row r="4476" spans="1:4" x14ac:dyDescent="0.25">
      <c r="A4476">
        <v>10933</v>
      </c>
      <c r="B4476" t="s">
        <v>4497</v>
      </c>
      <c r="C4476" t="s">
        <v>15</v>
      </c>
      <c r="D4476" s="184">
        <v>23.58</v>
      </c>
    </row>
    <row r="4477" spans="1:4" x14ac:dyDescent="0.25">
      <c r="A4477">
        <v>7158</v>
      </c>
      <c r="B4477" t="s">
        <v>4498</v>
      </c>
      <c r="C4477" t="s">
        <v>15</v>
      </c>
      <c r="D4477" s="184">
        <v>40</v>
      </c>
    </row>
    <row r="4478" spans="1:4" x14ac:dyDescent="0.25">
      <c r="A4478">
        <v>10927</v>
      </c>
      <c r="B4478" t="s">
        <v>4499</v>
      </c>
      <c r="C4478" t="s">
        <v>15</v>
      </c>
      <c r="D4478" s="184">
        <v>25.58</v>
      </c>
    </row>
    <row r="4479" spans="1:4" x14ac:dyDescent="0.25">
      <c r="A4479">
        <v>7162</v>
      </c>
      <c r="B4479" t="s">
        <v>4500</v>
      </c>
      <c r="C4479" t="s">
        <v>15</v>
      </c>
      <c r="D4479" s="184">
        <v>62.59</v>
      </c>
    </row>
    <row r="4480" spans="1:4" x14ac:dyDescent="0.25">
      <c r="A4480">
        <v>10932</v>
      </c>
      <c r="B4480" t="s">
        <v>4501</v>
      </c>
      <c r="C4480" t="s">
        <v>15</v>
      </c>
      <c r="D4480" s="184">
        <v>108.87</v>
      </c>
    </row>
    <row r="4481" spans="1:4" x14ac:dyDescent="0.25">
      <c r="A4481">
        <v>10937</v>
      </c>
      <c r="B4481" t="s">
        <v>4502</v>
      </c>
      <c r="C4481" t="s">
        <v>15</v>
      </c>
      <c r="D4481" s="184">
        <v>27.98</v>
      </c>
    </row>
    <row r="4482" spans="1:4" x14ac:dyDescent="0.25">
      <c r="A4482">
        <v>10935</v>
      </c>
      <c r="B4482" t="s">
        <v>4503</v>
      </c>
      <c r="C4482" t="s">
        <v>15</v>
      </c>
      <c r="D4482" s="184">
        <v>48.53</v>
      </c>
    </row>
    <row r="4483" spans="1:4" x14ac:dyDescent="0.25">
      <c r="A4483">
        <v>10931</v>
      </c>
      <c r="B4483" t="s">
        <v>4504</v>
      </c>
      <c r="C4483" t="s">
        <v>15</v>
      </c>
      <c r="D4483" s="184">
        <v>13.65</v>
      </c>
    </row>
    <row r="4484" spans="1:4" x14ac:dyDescent="0.25">
      <c r="A4484">
        <v>7164</v>
      </c>
      <c r="B4484" t="s">
        <v>4505</v>
      </c>
      <c r="C4484" t="s">
        <v>15</v>
      </c>
      <c r="D4484" s="184">
        <v>45.18</v>
      </c>
    </row>
    <row r="4485" spans="1:4" x14ac:dyDescent="0.25">
      <c r="A4485">
        <v>36887</v>
      </c>
      <c r="B4485" t="s">
        <v>4506</v>
      </c>
      <c r="C4485" t="s">
        <v>15</v>
      </c>
      <c r="D4485" s="184">
        <v>10.87</v>
      </c>
    </row>
    <row r="4486" spans="1:4" x14ac:dyDescent="0.25">
      <c r="A4486">
        <v>34630</v>
      </c>
      <c r="B4486" t="s">
        <v>4507</v>
      </c>
      <c r="C4486" t="s">
        <v>10</v>
      </c>
      <c r="D4486" s="66">
        <v>1100.67</v>
      </c>
    </row>
    <row r="4487" spans="1:4" x14ac:dyDescent="0.25">
      <c r="A4487">
        <v>7161</v>
      </c>
      <c r="B4487" t="s">
        <v>4508</v>
      </c>
      <c r="C4487" t="s">
        <v>15</v>
      </c>
      <c r="D4487" s="184">
        <v>5.62</v>
      </c>
    </row>
    <row r="4488" spans="1:4" x14ac:dyDescent="0.25">
      <c r="A4488">
        <v>7170</v>
      </c>
      <c r="B4488" t="s">
        <v>4509</v>
      </c>
      <c r="C4488" t="s">
        <v>15</v>
      </c>
      <c r="D4488" s="184">
        <v>2.62</v>
      </c>
    </row>
    <row r="4489" spans="1:4" x14ac:dyDescent="0.25">
      <c r="A4489">
        <v>37524</v>
      </c>
      <c r="B4489" t="s">
        <v>4510</v>
      </c>
      <c r="C4489" t="s">
        <v>20</v>
      </c>
      <c r="D4489" s="184">
        <v>2.4</v>
      </c>
    </row>
    <row r="4490" spans="1:4" x14ac:dyDescent="0.25">
      <c r="A4490">
        <v>37525</v>
      </c>
      <c r="B4490" t="s">
        <v>4511</v>
      </c>
      <c r="C4490" t="s">
        <v>20</v>
      </c>
      <c r="D4490" s="184">
        <v>3.28</v>
      </c>
    </row>
    <row r="4491" spans="1:4" x14ac:dyDescent="0.25">
      <c r="A4491">
        <v>36789</v>
      </c>
      <c r="B4491" t="s">
        <v>4512</v>
      </c>
      <c r="C4491" t="s">
        <v>10</v>
      </c>
      <c r="D4491" s="184">
        <v>2.77</v>
      </c>
    </row>
    <row r="4492" spans="1:4" x14ac:dyDescent="0.25">
      <c r="A4492">
        <v>7173</v>
      </c>
      <c r="B4492" t="s">
        <v>4513</v>
      </c>
      <c r="C4492" t="s">
        <v>522</v>
      </c>
      <c r="D4492" s="66">
        <v>1789.99</v>
      </c>
    </row>
    <row r="4493" spans="1:4" x14ac:dyDescent="0.25">
      <c r="A4493">
        <v>7175</v>
      </c>
      <c r="B4493" t="s">
        <v>4514</v>
      </c>
      <c r="C4493" t="s">
        <v>10</v>
      </c>
      <c r="D4493" s="184">
        <v>2.02</v>
      </c>
    </row>
    <row r="4494" spans="1:4" x14ac:dyDescent="0.25">
      <c r="A4494">
        <v>40741</v>
      </c>
      <c r="B4494" t="s">
        <v>4515</v>
      </c>
      <c r="C4494" t="s">
        <v>10</v>
      </c>
      <c r="D4494" s="184">
        <v>2.8</v>
      </c>
    </row>
    <row r="4495" spans="1:4" x14ac:dyDescent="0.25">
      <c r="A4495">
        <v>7184</v>
      </c>
      <c r="B4495" t="s">
        <v>4516</v>
      </c>
      <c r="C4495" t="s">
        <v>15</v>
      </c>
      <c r="D4495" s="184">
        <v>35.770000000000003</v>
      </c>
    </row>
    <row r="4496" spans="1:4" x14ac:dyDescent="0.25">
      <c r="A4496">
        <v>34458</v>
      </c>
      <c r="B4496" t="s">
        <v>4517</v>
      </c>
      <c r="C4496" t="s">
        <v>10</v>
      </c>
      <c r="D4496" s="184">
        <v>166.26</v>
      </c>
    </row>
    <row r="4497" spans="1:4" x14ac:dyDescent="0.25">
      <c r="A4497">
        <v>34464</v>
      </c>
      <c r="B4497" t="s">
        <v>4518</v>
      </c>
      <c r="C4497" t="s">
        <v>10</v>
      </c>
      <c r="D4497" s="184">
        <v>247.49</v>
      </c>
    </row>
    <row r="4498" spans="1:4" x14ac:dyDescent="0.25">
      <c r="A4498">
        <v>34468</v>
      </c>
      <c r="B4498" t="s">
        <v>4519</v>
      </c>
      <c r="C4498" t="s">
        <v>10</v>
      </c>
      <c r="D4498" s="184">
        <v>312.02</v>
      </c>
    </row>
    <row r="4499" spans="1:4" x14ac:dyDescent="0.25">
      <c r="A4499">
        <v>34473</v>
      </c>
      <c r="B4499" t="s">
        <v>4520</v>
      </c>
      <c r="C4499" t="s">
        <v>10</v>
      </c>
      <c r="D4499" s="184">
        <v>189.27</v>
      </c>
    </row>
    <row r="4500" spans="1:4" x14ac:dyDescent="0.25">
      <c r="A4500">
        <v>34480</v>
      </c>
      <c r="B4500" t="s">
        <v>4521</v>
      </c>
      <c r="C4500" t="s">
        <v>10</v>
      </c>
      <c r="D4500" s="184">
        <v>349.79</v>
      </c>
    </row>
    <row r="4501" spans="1:4" x14ac:dyDescent="0.25">
      <c r="A4501">
        <v>34486</v>
      </c>
      <c r="B4501" t="s">
        <v>4522</v>
      </c>
      <c r="C4501" t="s">
        <v>10</v>
      </c>
      <c r="D4501" s="184">
        <v>414.14</v>
      </c>
    </row>
    <row r="4502" spans="1:4" x14ac:dyDescent="0.25">
      <c r="A4502">
        <v>7190</v>
      </c>
      <c r="B4502" t="s">
        <v>4523</v>
      </c>
      <c r="C4502" t="s">
        <v>10</v>
      </c>
      <c r="D4502" s="184">
        <v>13.82</v>
      </c>
    </row>
    <row r="4503" spans="1:4" x14ac:dyDescent="0.25">
      <c r="A4503">
        <v>34417</v>
      </c>
      <c r="B4503" t="s">
        <v>4524</v>
      </c>
      <c r="C4503" t="s">
        <v>10</v>
      </c>
      <c r="D4503" s="184">
        <v>22.13</v>
      </c>
    </row>
    <row r="4504" spans="1:4" x14ac:dyDescent="0.25">
      <c r="A4504">
        <v>7213</v>
      </c>
      <c r="B4504" t="s">
        <v>4525</v>
      </c>
      <c r="C4504" t="s">
        <v>15</v>
      </c>
      <c r="D4504" s="184">
        <v>20.29</v>
      </c>
    </row>
    <row r="4505" spans="1:4" x14ac:dyDescent="0.25">
      <c r="A4505">
        <v>7195</v>
      </c>
      <c r="B4505" t="s">
        <v>4526</v>
      </c>
      <c r="C4505" t="s">
        <v>10</v>
      </c>
      <c r="D4505" s="184">
        <v>59.58</v>
      </c>
    </row>
    <row r="4506" spans="1:4" x14ac:dyDescent="0.25">
      <c r="A4506">
        <v>7186</v>
      </c>
      <c r="B4506" t="s">
        <v>4527</v>
      </c>
      <c r="C4506" t="s">
        <v>10</v>
      </c>
      <c r="D4506" s="184">
        <v>64.900000000000006</v>
      </c>
    </row>
    <row r="4507" spans="1:4" x14ac:dyDescent="0.25">
      <c r="A4507">
        <v>7194</v>
      </c>
      <c r="B4507" t="s">
        <v>4528</v>
      </c>
      <c r="C4507" t="s">
        <v>15</v>
      </c>
      <c r="D4507" s="184">
        <v>29.92</v>
      </c>
    </row>
    <row r="4508" spans="1:4" x14ac:dyDescent="0.25">
      <c r="A4508">
        <v>7197</v>
      </c>
      <c r="B4508" t="s">
        <v>4529</v>
      </c>
      <c r="C4508" t="s">
        <v>10</v>
      </c>
      <c r="D4508" s="184">
        <v>126.29</v>
      </c>
    </row>
    <row r="4509" spans="1:4" x14ac:dyDescent="0.25">
      <c r="A4509">
        <v>7192</v>
      </c>
      <c r="B4509" t="s">
        <v>4530</v>
      </c>
      <c r="C4509" t="s">
        <v>10</v>
      </c>
      <c r="D4509" s="184">
        <v>113.15</v>
      </c>
    </row>
    <row r="4510" spans="1:4" x14ac:dyDescent="0.25">
      <c r="A4510">
        <v>7193</v>
      </c>
      <c r="B4510" t="s">
        <v>4531</v>
      </c>
      <c r="C4510" t="s">
        <v>10</v>
      </c>
      <c r="D4510" s="184">
        <v>127.39</v>
      </c>
    </row>
    <row r="4511" spans="1:4" x14ac:dyDescent="0.25">
      <c r="A4511">
        <v>7189</v>
      </c>
      <c r="B4511" t="s">
        <v>4532</v>
      </c>
      <c r="C4511" t="s">
        <v>10</v>
      </c>
      <c r="D4511" s="184">
        <v>148.04</v>
      </c>
    </row>
    <row r="4512" spans="1:4" x14ac:dyDescent="0.25">
      <c r="A4512">
        <v>34402</v>
      </c>
      <c r="B4512" t="s">
        <v>4533</v>
      </c>
      <c r="C4512" t="s">
        <v>10</v>
      </c>
      <c r="D4512" s="184">
        <v>209</v>
      </c>
    </row>
    <row r="4513" spans="1:4" x14ac:dyDescent="0.25">
      <c r="A4513">
        <v>7245</v>
      </c>
      <c r="B4513" t="s">
        <v>4534</v>
      </c>
      <c r="C4513" t="s">
        <v>10</v>
      </c>
      <c r="D4513" s="184">
        <v>45.79</v>
      </c>
    </row>
    <row r="4514" spans="1:4" x14ac:dyDescent="0.25">
      <c r="A4514">
        <v>34425</v>
      </c>
      <c r="B4514" t="s">
        <v>4535</v>
      </c>
      <c r="C4514" t="s">
        <v>10</v>
      </c>
      <c r="D4514" s="184">
        <v>134.26</v>
      </c>
    </row>
    <row r="4515" spans="1:4" x14ac:dyDescent="0.25">
      <c r="A4515">
        <v>7223</v>
      </c>
      <c r="B4515" t="s">
        <v>4536</v>
      </c>
      <c r="C4515" t="s">
        <v>10</v>
      </c>
      <c r="D4515" s="184">
        <v>149.62</v>
      </c>
    </row>
    <row r="4516" spans="1:4" x14ac:dyDescent="0.25">
      <c r="A4516">
        <v>7234</v>
      </c>
      <c r="B4516" t="s">
        <v>4537</v>
      </c>
      <c r="C4516" t="s">
        <v>10</v>
      </c>
      <c r="D4516" s="184">
        <v>225.78</v>
      </c>
    </row>
    <row r="4517" spans="1:4" x14ac:dyDescent="0.25">
      <c r="A4517">
        <v>7224</v>
      </c>
      <c r="B4517" t="s">
        <v>4538</v>
      </c>
      <c r="C4517" t="s">
        <v>10</v>
      </c>
      <c r="D4517" s="184">
        <v>275.06</v>
      </c>
    </row>
    <row r="4518" spans="1:4" x14ac:dyDescent="0.25">
      <c r="A4518">
        <v>7225</v>
      </c>
      <c r="B4518" t="s">
        <v>4539</v>
      </c>
      <c r="C4518" t="s">
        <v>10</v>
      </c>
      <c r="D4518" s="184">
        <v>294.93</v>
      </c>
    </row>
    <row r="4519" spans="1:4" x14ac:dyDescent="0.25">
      <c r="A4519">
        <v>7226</v>
      </c>
      <c r="B4519" t="s">
        <v>4540</v>
      </c>
      <c r="C4519" t="s">
        <v>10</v>
      </c>
      <c r="D4519" s="184">
        <v>314.74</v>
      </c>
    </row>
    <row r="4520" spans="1:4" x14ac:dyDescent="0.25">
      <c r="A4520">
        <v>7227</v>
      </c>
      <c r="B4520" t="s">
        <v>4541</v>
      </c>
      <c r="C4520" t="s">
        <v>10</v>
      </c>
      <c r="D4520" s="184">
        <v>358.25</v>
      </c>
    </row>
    <row r="4521" spans="1:4" x14ac:dyDescent="0.25">
      <c r="A4521">
        <v>7212</v>
      </c>
      <c r="B4521" t="s">
        <v>4542</v>
      </c>
      <c r="C4521" t="s">
        <v>10</v>
      </c>
      <c r="D4521" s="184">
        <v>393.63</v>
      </c>
    </row>
    <row r="4522" spans="1:4" x14ac:dyDescent="0.25">
      <c r="A4522">
        <v>7229</v>
      </c>
      <c r="B4522" t="s">
        <v>4543</v>
      </c>
      <c r="C4522" t="s">
        <v>10</v>
      </c>
      <c r="D4522" s="184">
        <v>249.51</v>
      </c>
    </row>
    <row r="4523" spans="1:4" x14ac:dyDescent="0.25">
      <c r="A4523">
        <v>7230</v>
      </c>
      <c r="B4523" t="s">
        <v>4544</v>
      </c>
      <c r="C4523" t="s">
        <v>10</v>
      </c>
      <c r="D4523" s="184">
        <v>415.38</v>
      </c>
    </row>
    <row r="4524" spans="1:4" x14ac:dyDescent="0.25">
      <c r="A4524">
        <v>7231</v>
      </c>
      <c r="B4524" t="s">
        <v>4545</v>
      </c>
      <c r="C4524" t="s">
        <v>10</v>
      </c>
      <c r="D4524" s="184">
        <v>589.26</v>
      </c>
    </row>
    <row r="4525" spans="1:4" x14ac:dyDescent="0.25">
      <c r="A4525">
        <v>7220</v>
      </c>
      <c r="B4525" t="s">
        <v>4546</v>
      </c>
      <c r="C4525" t="s">
        <v>10</v>
      </c>
      <c r="D4525" s="184">
        <v>727.38</v>
      </c>
    </row>
    <row r="4526" spans="1:4" x14ac:dyDescent="0.25">
      <c r="A4526">
        <v>34447</v>
      </c>
      <c r="B4526" t="s">
        <v>4547</v>
      </c>
      <c r="C4526" t="s">
        <v>10</v>
      </c>
      <c r="D4526" s="184">
        <v>813.32</v>
      </c>
    </row>
    <row r="4527" spans="1:4" x14ac:dyDescent="0.25">
      <c r="A4527">
        <v>7233</v>
      </c>
      <c r="B4527" t="s">
        <v>4548</v>
      </c>
      <c r="C4527" t="s">
        <v>10</v>
      </c>
      <c r="D4527" s="184">
        <v>933</v>
      </c>
    </row>
    <row r="4528" spans="1:4" x14ac:dyDescent="0.25">
      <c r="A4528">
        <v>40740</v>
      </c>
      <c r="B4528" t="s">
        <v>4549</v>
      </c>
      <c r="C4528" t="s">
        <v>15</v>
      </c>
      <c r="D4528" s="184">
        <v>179.98</v>
      </c>
    </row>
    <row r="4529" spans="1:4" x14ac:dyDescent="0.25">
      <c r="A4529">
        <v>25007</v>
      </c>
      <c r="B4529" t="s">
        <v>4550</v>
      </c>
      <c r="C4529" t="s">
        <v>15</v>
      </c>
      <c r="D4529" s="184">
        <v>51.5</v>
      </c>
    </row>
    <row r="4530" spans="1:4" x14ac:dyDescent="0.25">
      <c r="A4530">
        <v>43071</v>
      </c>
      <c r="B4530" t="s">
        <v>4551</v>
      </c>
      <c r="C4530" t="s">
        <v>15</v>
      </c>
      <c r="D4530" s="184">
        <v>202.65</v>
      </c>
    </row>
    <row r="4531" spans="1:4" x14ac:dyDescent="0.25">
      <c r="A4531">
        <v>39520</v>
      </c>
      <c r="B4531" t="s">
        <v>4552</v>
      </c>
      <c r="C4531" t="s">
        <v>15</v>
      </c>
      <c r="D4531" s="184">
        <v>165.33</v>
      </c>
    </row>
    <row r="4532" spans="1:4" x14ac:dyDescent="0.25">
      <c r="A4532">
        <v>39521</v>
      </c>
      <c r="B4532" t="s">
        <v>4553</v>
      </c>
      <c r="C4532" t="s">
        <v>15</v>
      </c>
      <c r="D4532" s="184">
        <v>170.73</v>
      </c>
    </row>
    <row r="4533" spans="1:4" x14ac:dyDescent="0.25">
      <c r="A4533">
        <v>39522</v>
      </c>
      <c r="B4533" t="s">
        <v>4554</v>
      </c>
      <c r="C4533" t="s">
        <v>15</v>
      </c>
      <c r="D4533" s="184">
        <v>176.3</v>
      </c>
    </row>
    <row r="4534" spans="1:4" x14ac:dyDescent="0.25">
      <c r="A4534">
        <v>7243</v>
      </c>
      <c r="B4534" t="s">
        <v>4555</v>
      </c>
      <c r="C4534" t="s">
        <v>15</v>
      </c>
      <c r="D4534" s="184">
        <v>53.81</v>
      </c>
    </row>
    <row r="4535" spans="1:4" x14ac:dyDescent="0.25">
      <c r="A4535">
        <v>11067</v>
      </c>
      <c r="B4535" t="s">
        <v>4556</v>
      </c>
      <c r="C4535" t="s">
        <v>10</v>
      </c>
      <c r="D4535" s="184">
        <v>481.54</v>
      </c>
    </row>
    <row r="4536" spans="1:4" x14ac:dyDescent="0.25">
      <c r="A4536">
        <v>11068</v>
      </c>
      <c r="B4536" t="s">
        <v>4557</v>
      </c>
      <c r="C4536" t="s">
        <v>10</v>
      </c>
      <c r="D4536" s="184">
        <v>608.35</v>
      </c>
    </row>
    <row r="4537" spans="1:4" x14ac:dyDescent="0.25">
      <c r="A4537">
        <v>7246</v>
      </c>
      <c r="B4537" t="s">
        <v>4558</v>
      </c>
      <c r="C4537" t="s">
        <v>10</v>
      </c>
      <c r="D4537" s="184">
        <v>50.57</v>
      </c>
    </row>
    <row r="4538" spans="1:4" x14ac:dyDescent="0.25">
      <c r="A4538">
        <v>41097</v>
      </c>
      <c r="B4538" t="s">
        <v>4559</v>
      </c>
      <c r="C4538" t="s">
        <v>187</v>
      </c>
      <c r="D4538" s="66">
        <v>2781.48</v>
      </c>
    </row>
    <row r="4539" spans="1:4" x14ac:dyDescent="0.25">
      <c r="A4539">
        <v>12869</v>
      </c>
      <c r="B4539" t="s">
        <v>4560</v>
      </c>
      <c r="C4539" t="s">
        <v>185</v>
      </c>
      <c r="D4539" s="184">
        <v>15.74</v>
      </c>
    </row>
    <row r="4540" spans="1:4" x14ac:dyDescent="0.25">
      <c r="A4540">
        <v>1574</v>
      </c>
      <c r="B4540" t="s">
        <v>4561</v>
      </c>
      <c r="C4540" t="s">
        <v>10</v>
      </c>
      <c r="D4540" s="184">
        <v>1.27</v>
      </c>
    </row>
    <row r="4541" spans="1:4" x14ac:dyDescent="0.25">
      <c r="A4541">
        <v>1581</v>
      </c>
      <c r="B4541" t="s">
        <v>4562</v>
      </c>
      <c r="C4541" t="s">
        <v>10</v>
      </c>
      <c r="D4541" s="184">
        <v>8.83</v>
      </c>
    </row>
    <row r="4542" spans="1:4" x14ac:dyDescent="0.25">
      <c r="A4542">
        <v>1575</v>
      </c>
      <c r="B4542" t="s">
        <v>4563</v>
      </c>
      <c r="C4542" t="s">
        <v>10</v>
      </c>
      <c r="D4542" s="184">
        <v>1.51</v>
      </c>
    </row>
    <row r="4543" spans="1:4" x14ac:dyDescent="0.25">
      <c r="A4543">
        <v>1570</v>
      </c>
      <c r="B4543" t="s">
        <v>4564</v>
      </c>
      <c r="C4543" t="s">
        <v>10</v>
      </c>
      <c r="D4543" s="184">
        <v>0.76</v>
      </c>
    </row>
    <row r="4544" spans="1:4" x14ac:dyDescent="0.25">
      <c r="A4544">
        <v>1576</v>
      </c>
      <c r="B4544" t="s">
        <v>4565</v>
      </c>
      <c r="C4544" t="s">
        <v>10</v>
      </c>
      <c r="D4544" s="184">
        <v>2.09</v>
      </c>
    </row>
    <row r="4545" spans="1:4" x14ac:dyDescent="0.25">
      <c r="A4545">
        <v>1577</v>
      </c>
      <c r="B4545" t="s">
        <v>4566</v>
      </c>
      <c r="C4545" t="s">
        <v>10</v>
      </c>
      <c r="D4545" s="184">
        <v>2.36</v>
      </c>
    </row>
    <row r="4546" spans="1:4" x14ac:dyDescent="0.25">
      <c r="A4546">
        <v>1571</v>
      </c>
      <c r="B4546" t="s">
        <v>4567</v>
      </c>
      <c r="C4546" t="s">
        <v>10</v>
      </c>
      <c r="D4546" s="184">
        <v>0.99</v>
      </c>
    </row>
    <row r="4547" spans="1:4" x14ac:dyDescent="0.25">
      <c r="A4547">
        <v>1578</v>
      </c>
      <c r="B4547" t="s">
        <v>4568</v>
      </c>
      <c r="C4547" t="s">
        <v>10</v>
      </c>
      <c r="D4547" s="184">
        <v>4.09</v>
      </c>
    </row>
    <row r="4548" spans="1:4" x14ac:dyDescent="0.25">
      <c r="A4548">
        <v>1573</v>
      </c>
      <c r="B4548" t="s">
        <v>4569</v>
      </c>
      <c r="C4548" t="s">
        <v>10</v>
      </c>
      <c r="D4548" s="184">
        <v>1.18</v>
      </c>
    </row>
    <row r="4549" spans="1:4" x14ac:dyDescent="0.25">
      <c r="A4549">
        <v>1579</v>
      </c>
      <c r="B4549" t="s">
        <v>4570</v>
      </c>
      <c r="C4549" t="s">
        <v>10</v>
      </c>
      <c r="D4549" s="184">
        <v>5.0999999999999996</v>
      </c>
    </row>
    <row r="4550" spans="1:4" x14ac:dyDescent="0.25">
      <c r="A4550">
        <v>1580</v>
      </c>
      <c r="B4550" t="s">
        <v>4571</v>
      </c>
      <c r="C4550" t="s">
        <v>10</v>
      </c>
      <c r="D4550" s="184">
        <v>6.28</v>
      </c>
    </row>
    <row r="4551" spans="1:4" x14ac:dyDescent="0.25">
      <c r="A4551">
        <v>39321</v>
      </c>
      <c r="B4551" t="s">
        <v>4572</v>
      </c>
      <c r="C4551" t="s">
        <v>10</v>
      </c>
      <c r="D4551" s="184">
        <v>21.84</v>
      </c>
    </row>
    <row r="4552" spans="1:4" x14ac:dyDescent="0.25">
      <c r="A4552">
        <v>39319</v>
      </c>
      <c r="B4552" t="s">
        <v>4573</v>
      </c>
      <c r="C4552" t="s">
        <v>10</v>
      </c>
      <c r="D4552" s="184">
        <v>8.5299999999999994</v>
      </c>
    </row>
    <row r="4553" spans="1:4" x14ac:dyDescent="0.25">
      <c r="A4553">
        <v>39320</v>
      </c>
      <c r="B4553" t="s">
        <v>4574</v>
      </c>
      <c r="C4553" t="s">
        <v>10</v>
      </c>
      <c r="D4553" s="184">
        <v>14.18</v>
      </c>
    </row>
    <row r="4554" spans="1:4" x14ac:dyDescent="0.25">
      <c r="A4554">
        <v>1591</v>
      </c>
      <c r="B4554" t="s">
        <v>4575</v>
      </c>
      <c r="C4554" t="s">
        <v>10</v>
      </c>
      <c r="D4554" s="184">
        <v>19.48</v>
      </c>
    </row>
    <row r="4555" spans="1:4" x14ac:dyDescent="0.25">
      <c r="A4555">
        <v>1547</v>
      </c>
      <c r="B4555" t="s">
        <v>4576</v>
      </c>
      <c r="C4555" t="s">
        <v>10</v>
      </c>
      <c r="D4555" s="184">
        <v>102.08</v>
      </c>
    </row>
    <row r="4556" spans="1:4" x14ac:dyDescent="0.25">
      <c r="A4556">
        <v>38196</v>
      </c>
      <c r="B4556" t="s">
        <v>4577</v>
      </c>
      <c r="C4556" t="s">
        <v>10</v>
      </c>
      <c r="D4556" s="184">
        <v>19.88</v>
      </c>
    </row>
    <row r="4557" spans="1:4" x14ac:dyDescent="0.25">
      <c r="A4557">
        <v>1543</v>
      </c>
      <c r="B4557" t="s">
        <v>4578</v>
      </c>
      <c r="C4557" t="s">
        <v>10</v>
      </c>
      <c r="D4557" s="184">
        <v>21.13</v>
      </c>
    </row>
    <row r="4558" spans="1:4" x14ac:dyDescent="0.25">
      <c r="A4558">
        <v>1585</v>
      </c>
      <c r="B4558" t="s">
        <v>4579</v>
      </c>
      <c r="C4558" t="s">
        <v>10</v>
      </c>
      <c r="D4558" s="184">
        <v>4.09</v>
      </c>
    </row>
    <row r="4559" spans="1:4" x14ac:dyDescent="0.25">
      <c r="A4559">
        <v>1593</v>
      </c>
      <c r="B4559" t="s">
        <v>4580</v>
      </c>
      <c r="C4559" t="s">
        <v>10</v>
      </c>
      <c r="D4559" s="184">
        <v>21.73</v>
      </c>
    </row>
    <row r="4560" spans="1:4" x14ac:dyDescent="0.25">
      <c r="A4560">
        <v>11838</v>
      </c>
      <c r="B4560" t="s">
        <v>4581</v>
      </c>
      <c r="C4560" t="s">
        <v>10</v>
      </c>
      <c r="D4560" s="184">
        <v>28.67</v>
      </c>
    </row>
    <row r="4561" spans="1:4" x14ac:dyDescent="0.25">
      <c r="A4561">
        <v>1594</v>
      </c>
      <c r="B4561" t="s">
        <v>4582</v>
      </c>
      <c r="C4561" t="s">
        <v>10</v>
      </c>
      <c r="D4561" s="184">
        <v>28.98</v>
      </c>
    </row>
    <row r="4562" spans="1:4" x14ac:dyDescent="0.25">
      <c r="A4562">
        <v>1586</v>
      </c>
      <c r="B4562" t="s">
        <v>4583</v>
      </c>
      <c r="C4562" t="s">
        <v>10</v>
      </c>
      <c r="D4562" s="184">
        <v>5.18</v>
      </c>
    </row>
    <row r="4563" spans="1:4" x14ac:dyDescent="0.25">
      <c r="A4563">
        <v>11839</v>
      </c>
      <c r="B4563" t="s">
        <v>4584</v>
      </c>
      <c r="C4563" t="s">
        <v>10</v>
      </c>
      <c r="D4563" s="184">
        <v>41.71</v>
      </c>
    </row>
    <row r="4564" spans="1:4" x14ac:dyDescent="0.25">
      <c r="A4564">
        <v>1587</v>
      </c>
      <c r="B4564" t="s">
        <v>4585</v>
      </c>
      <c r="C4564" t="s">
        <v>10</v>
      </c>
      <c r="D4564" s="184">
        <v>5.27</v>
      </c>
    </row>
    <row r="4565" spans="1:4" x14ac:dyDescent="0.25">
      <c r="A4565">
        <v>1545</v>
      </c>
      <c r="B4565" t="s">
        <v>4586</v>
      </c>
      <c r="C4565" t="s">
        <v>10</v>
      </c>
      <c r="D4565" s="184">
        <v>50.06</v>
      </c>
    </row>
    <row r="4566" spans="1:4" x14ac:dyDescent="0.25">
      <c r="A4566">
        <v>1588</v>
      </c>
      <c r="B4566" t="s">
        <v>4587</v>
      </c>
      <c r="C4566" t="s">
        <v>10</v>
      </c>
      <c r="D4566" s="184">
        <v>7.23</v>
      </c>
    </row>
    <row r="4567" spans="1:4" x14ac:dyDescent="0.25">
      <c r="A4567">
        <v>1535</v>
      </c>
      <c r="B4567" t="s">
        <v>4588</v>
      </c>
      <c r="C4567" t="s">
        <v>10</v>
      </c>
      <c r="D4567" s="184">
        <v>4.17</v>
      </c>
    </row>
    <row r="4568" spans="1:4" x14ac:dyDescent="0.25">
      <c r="A4568">
        <v>1589</v>
      </c>
      <c r="B4568" t="s">
        <v>4589</v>
      </c>
      <c r="C4568" t="s">
        <v>10</v>
      </c>
      <c r="D4568" s="184">
        <v>7.46</v>
      </c>
    </row>
    <row r="4569" spans="1:4" x14ac:dyDescent="0.25">
      <c r="A4569">
        <v>1546</v>
      </c>
      <c r="B4569" t="s">
        <v>4590</v>
      </c>
      <c r="C4569" t="s">
        <v>10</v>
      </c>
      <c r="D4569" s="184">
        <v>84.47</v>
      </c>
    </row>
    <row r="4570" spans="1:4" x14ac:dyDescent="0.25">
      <c r="A4570">
        <v>1590</v>
      </c>
      <c r="B4570" t="s">
        <v>4591</v>
      </c>
      <c r="C4570" t="s">
        <v>10</v>
      </c>
      <c r="D4570" s="184">
        <v>13.14</v>
      </c>
    </row>
    <row r="4571" spans="1:4" x14ac:dyDescent="0.25">
      <c r="A4571">
        <v>1542</v>
      </c>
      <c r="B4571" t="s">
        <v>4592</v>
      </c>
      <c r="C4571" t="s">
        <v>10</v>
      </c>
      <c r="D4571" s="184">
        <v>17.399999999999999</v>
      </c>
    </row>
    <row r="4572" spans="1:4" x14ac:dyDescent="0.25">
      <c r="A4572">
        <v>38415</v>
      </c>
      <c r="B4572" t="s">
        <v>4593</v>
      </c>
      <c r="C4572" t="s">
        <v>10</v>
      </c>
      <c r="D4572" s="66">
        <v>1311.09</v>
      </c>
    </row>
    <row r="4573" spans="1:4" x14ac:dyDescent="0.25">
      <c r="A4573">
        <v>38414</v>
      </c>
      <c r="B4573" t="s">
        <v>4594</v>
      </c>
      <c r="C4573" t="s">
        <v>10</v>
      </c>
      <c r="D4573" s="66">
        <v>1840.13</v>
      </c>
    </row>
    <row r="4574" spans="1:4" x14ac:dyDescent="0.25">
      <c r="A4574">
        <v>38128</v>
      </c>
      <c r="B4574" t="s">
        <v>4595</v>
      </c>
      <c r="C4574" t="s">
        <v>71</v>
      </c>
      <c r="D4574" s="184">
        <v>0.67</v>
      </c>
    </row>
    <row r="4575" spans="1:4" x14ac:dyDescent="0.25">
      <c r="A4575">
        <v>7253</v>
      </c>
      <c r="B4575" t="s">
        <v>4596</v>
      </c>
      <c r="C4575" t="s">
        <v>183</v>
      </c>
      <c r="D4575" s="184">
        <v>143.57</v>
      </c>
    </row>
    <row r="4576" spans="1:4" x14ac:dyDescent="0.25">
      <c r="A4576">
        <v>4806</v>
      </c>
      <c r="B4576" t="s">
        <v>4597</v>
      </c>
      <c r="C4576" t="s">
        <v>20</v>
      </c>
      <c r="D4576" s="184">
        <v>15.24</v>
      </c>
    </row>
    <row r="4577" spans="1:4" x14ac:dyDescent="0.25">
      <c r="A4577">
        <v>34401</v>
      </c>
      <c r="B4577" t="s">
        <v>4598</v>
      </c>
      <c r="C4577" t="s">
        <v>10</v>
      </c>
      <c r="D4577" s="184">
        <v>2.13</v>
      </c>
    </row>
    <row r="4578" spans="1:4" x14ac:dyDescent="0.25">
      <c r="A4578">
        <v>7260</v>
      </c>
      <c r="B4578" t="s">
        <v>4599</v>
      </c>
      <c r="C4578" t="s">
        <v>10</v>
      </c>
      <c r="D4578" s="184">
        <v>1.89</v>
      </c>
    </row>
    <row r="4579" spans="1:4" x14ac:dyDescent="0.25">
      <c r="A4579">
        <v>7256</v>
      </c>
      <c r="B4579" t="s">
        <v>4600</v>
      </c>
      <c r="C4579" t="s">
        <v>10</v>
      </c>
      <c r="D4579" s="184">
        <v>1.87</v>
      </c>
    </row>
    <row r="4580" spans="1:4" x14ac:dyDescent="0.25">
      <c r="A4580">
        <v>7258</v>
      </c>
      <c r="B4580" t="s">
        <v>4601</v>
      </c>
      <c r="C4580" t="s">
        <v>10</v>
      </c>
      <c r="D4580" s="184">
        <v>0.77</v>
      </c>
    </row>
    <row r="4581" spans="1:4" x14ac:dyDescent="0.25">
      <c r="A4581">
        <v>34400</v>
      </c>
      <c r="B4581" t="s">
        <v>4602</v>
      </c>
      <c r="C4581" t="s">
        <v>10</v>
      </c>
      <c r="D4581" s="184">
        <v>3.28</v>
      </c>
    </row>
    <row r="4582" spans="1:4" x14ac:dyDescent="0.25">
      <c r="A4582">
        <v>10617</v>
      </c>
      <c r="B4582" t="s">
        <v>4603</v>
      </c>
      <c r="C4582" t="s">
        <v>10</v>
      </c>
      <c r="D4582" s="184">
        <v>6.27</v>
      </c>
    </row>
    <row r="4583" spans="1:4" x14ac:dyDescent="0.25">
      <c r="A4583">
        <v>7274</v>
      </c>
      <c r="B4583" t="s">
        <v>4604</v>
      </c>
      <c r="C4583" t="s">
        <v>10</v>
      </c>
      <c r="D4583" s="184">
        <v>64.459999999999994</v>
      </c>
    </row>
    <row r="4584" spans="1:4" x14ac:dyDescent="0.25">
      <c r="A4584">
        <v>11663</v>
      </c>
      <c r="B4584" t="s">
        <v>4605</v>
      </c>
      <c r="C4584" t="s">
        <v>10</v>
      </c>
      <c r="D4584" s="184">
        <v>530.29</v>
      </c>
    </row>
    <row r="4585" spans="1:4" x14ac:dyDescent="0.25">
      <c r="A4585">
        <v>154</v>
      </c>
      <c r="B4585" t="s">
        <v>4606</v>
      </c>
      <c r="C4585" t="s">
        <v>73</v>
      </c>
      <c r="D4585" s="184">
        <v>55.36</v>
      </c>
    </row>
    <row r="4586" spans="1:4" x14ac:dyDescent="0.25">
      <c r="A4586">
        <v>38121</v>
      </c>
      <c r="B4586" t="s">
        <v>4607</v>
      </c>
      <c r="C4586" t="s">
        <v>73</v>
      </c>
      <c r="D4586" s="184">
        <v>8.19</v>
      </c>
    </row>
    <row r="4587" spans="1:4" x14ac:dyDescent="0.25">
      <c r="A4587">
        <v>43776</v>
      </c>
      <c r="B4587" t="s">
        <v>4608</v>
      </c>
      <c r="C4587" t="s">
        <v>73</v>
      </c>
      <c r="D4587" s="184">
        <v>20.28</v>
      </c>
    </row>
    <row r="4588" spans="1:4" x14ac:dyDescent="0.25">
      <c r="A4588">
        <v>7343</v>
      </c>
      <c r="B4588" t="s">
        <v>4609</v>
      </c>
      <c r="C4588" t="s">
        <v>73</v>
      </c>
      <c r="D4588" s="184">
        <v>7.25</v>
      </c>
    </row>
    <row r="4589" spans="1:4" x14ac:dyDescent="0.25">
      <c r="A4589">
        <v>7348</v>
      </c>
      <c r="B4589" t="s">
        <v>4610</v>
      </c>
      <c r="C4589" t="s">
        <v>73</v>
      </c>
      <c r="D4589" s="184">
        <v>15.02</v>
      </c>
    </row>
    <row r="4590" spans="1:4" x14ac:dyDescent="0.25">
      <c r="A4590">
        <v>7313</v>
      </c>
      <c r="B4590" t="s">
        <v>4611</v>
      </c>
      <c r="C4590" t="s">
        <v>73</v>
      </c>
      <c r="D4590" s="184">
        <v>36.549999999999997</v>
      </c>
    </row>
    <row r="4591" spans="1:4" x14ac:dyDescent="0.25">
      <c r="A4591">
        <v>7319</v>
      </c>
      <c r="B4591" t="s">
        <v>4612</v>
      </c>
      <c r="C4591" t="s">
        <v>73</v>
      </c>
      <c r="D4591" s="184">
        <v>20.92</v>
      </c>
    </row>
    <row r="4592" spans="1:4" x14ac:dyDescent="0.25">
      <c r="A4592">
        <v>7314</v>
      </c>
      <c r="B4592" t="s">
        <v>4613</v>
      </c>
      <c r="C4592" t="s">
        <v>73</v>
      </c>
      <c r="D4592" s="184">
        <v>32.46</v>
      </c>
    </row>
    <row r="4593" spans="1:4" x14ac:dyDescent="0.25">
      <c r="A4593">
        <v>7304</v>
      </c>
      <c r="B4593" t="s">
        <v>4614</v>
      </c>
      <c r="C4593" t="s">
        <v>73</v>
      </c>
      <c r="D4593" s="184">
        <v>60.12</v>
      </c>
    </row>
    <row r="4594" spans="1:4" x14ac:dyDescent="0.25">
      <c r="A4594">
        <v>43649</v>
      </c>
      <c r="B4594" t="s">
        <v>4615</v>
      </c>
      <c r="C4594" t="s">
        <v>73</v>
      </c>
      <c r="D4594" s="184">
        <v>31.09</v>
      </c>
    </row>
    <row r="4595" spans="1:4" x14ac:dyDescent="0.25">
      <c r="A4595">
        <v>43650</v>
      </c>
      <c r="B4595" t="s">
        <v>4616</v>
      </c>
      <c r="C4595" t="s">
        <v>73</v>
      </c>
      <c r="D4595" s="184">
        <v>29.38</v>
      </c>
    </row>
    <row r="4596" spans="1:4" x14ac:dyDescent="0.25">
      <c r="A4596">
        <v>7311</v>
      </c>
      <c r="B4596" t="s">
        <v>4617</v>
      </c>
      <c r="C4596" t="s">
        <v>73</v>
      </c>
      <c r="D4596" s="184">
        <v>30.1</v>
      </c>
    </row>
    <row r="4597" spans="1:4" x14ac:dyDescent="0.25">
      <c r="A4597">
        <v>7292</v>
      </c>
      <c r="B4597" t="s">
        <v>4618</v>
      </c>
      <c r="C4597" t="s">
        <v>73</v>
      </c>
      <c r="D4597" s="184">
        <v>29.14</v>
      </c>
    </row>
    <row r="4598" spans="1:4" x14ac:dyDescent="0.25">
      <c r="A4598">
        <v>7293</v>
      </c>
      <c r="B4598" t="s">
        <v>4619</v>
      </c>
      <c r="C4598" t="s">
        <v>73</v>
      </c>
      <c r="D4598" s="184">
        <v>32.24</v>
      </c>
    </row>
    <row r="4599" spans="1:4" x14ac:dyDescent="0.25">
      <c r="A4599">
        <v>7306</v>
      </c>
      <c r="B4599" t="s">
        <v>4620</v>
      </c>
      <c r="C4599" t="s">
        <v>73</v>
      </c>
      <c r="D4599" s="184">
        <v>35.58</v>
      </c>
    </row>
    <row r="4600" spans="1:4" x14ac:dyDescent="0.25">
      <c r="A4600">
        <v>7288</v>
      </c>
      <c r="B4600" t="s">
        <v>4621</v>
      </c>
      <c r="C4600" t="s">
        <v>73</v>
      </c>
      <c r="D4600" s="184">
        <v>29.54</v>
      </c>
    </row>
    <row r="4601" spans="1:4" x14ac:dyDescent="0.25">
      <c r="A4601">
        <v>43625</v>
      </c>
      <c r="B4601" t="s">
        <v>4622</v>
      </c>
      <c r="C4601" t="s">
        <v>73</v>
      </c>
      <c r="D4601" s="184">
        <v>23.85</v>
      </c>
    </row>
    <row r="4602" spans="1:4" x14ac:dyDescent="0.25">
      <c r="A4602">
        <v>43647</v>
      </c>
      <c r="B4602" t="s">
        <v>4623</v>
      </c>
      <c r="C4602" t="s">
        <v>73</v>
      </c>
      <c r="D4602" s="184">
        <v>21.66</v>
      </c>
    </row>
    <row r="4603" spans="1:4" x14ac:dyDescent="0.25">
      <c r="A4603">
        <v>43648</v>
      </c>
      <c r="B4603" t="s">
        <v>4624</v>
      </c>
      <c r="C4603" t="s">
        <v>73</v>
      </c>
      <c r="D4603" s="184">
        <v>20.9</v>
      </c>
    </row>
    <row r="4604" spans="1:4" x14ac:dyDescent="0.25">
      <c r="A4604">
        <v>35693</v>
      </c>
      <c r="B4604" t="s">
        <v>4625</v>
      </c>
      <c r="C4604" t="s">
        <v>73</v>
      </c>
      <c r="D4604" s="184">
        <v>9.34</v>
      </c>
    </row>
    <row r="4605" spans="1:4" x14ac:dyDescent="0.25">
      <c r="A4605">
        <v>7356</v>
      </c>
      <c r="B4605" t="s">
        <v>4626</v>
      </c>
      <c r="C4605" t="s">
        <v>73</v>
      </c>
      <c r="D4605" s="184">
        <v>22.4</v>
      </c>
    </row>
    <row r="4606" spans="1:4" x14ac:dyDescent="0.25">
      <c r="A4606">
        <v>35692</v>
      </c>
      <c r="B4606" t="s">
        <v>4627</v>
      </c>
      <c r="C4606" t="s">
        <v>73</v>
      </c>
      <c r="D4606" s="184">
        <v>14.66</v>
      </c>
    </row>
    <row r="4607" spans="1:4" x14ac:dyDescent="0.25">
      <c r="A4607">
        <v>43624</v>
      </c>
      <c r="B4607" t="s">
        <v>4628</v>
      </c>
      <c r="C4607" t="s">
        <v>73</v>
      </c>
      <c r="D4607" s="184">
        <v>27.3</v>
      </c>
    </row>
    <row r="4608" spans="1:4" x14ac:dyDescent="0.25">
      <c r="A4608">
        <v>7342</v>
      </c>
      <c r="B4608" t="s">
        <v>4629</v>
      </c>
      <c r="C4608" t="s">
        <v>71</v>
      </c>
      <c r="D4608" s="184">
        <v>4.01</v>
      </c>
    </row>
    <row r="4609" spans="1:4" x14ac:dyDescent="0.25">
      <c r="A4609">
        <v>7350</v>
      </c>
      <c r="B4609" t="s">
        <v>4630</v>
      </c>
      <c r="C4609" t="s">
        <v>73</v>
      </c>
      <c r="D4609" s="184">
        <v>32.33</v>
      </c>
    </row>
    <row r="4610" spans="1:4" x14ac:dyDescent="0.25">
      <c r="A4610">
        <v>39574</v>
      </c>
      <c r="B4610" t="s">
        <v>4631</v>
      </c>
      <c r="C4610" t="s">
        <v>10</v>
      </c>
      <c r="D4610" s="184">
        <v>6.67</v>
      </c>
    </row>
    <row r="4611" spans="1:4" x14ac:dyDescent="0.25">
      <c r="A4611">
        <v>11060</v>
      </c>
      <c r="B4611" t="s">
        <v>4632</v>
      </c>
      <c r="C4611" t="s">
        <v>10</v>
      </c>
      <c r="D4611" s="184">
        <v>41.58</v>
      </c>
    </row>
    <row r="4612" spans="1:4" x14ac:dyDescent="0.25">
      <c r="A4612">
        <v>37401</v>
      </c>
      <c r="B4612" t="s">
        <v>4633</v>
      </c>
      <c r="C4612" t="s">
        <v>10</v>
      </c>
      <c r="D4612" s="184">
        <v>79.02</v>
      </c>
    </row>
    <row r="4613" spans="1:4" x14ac:dyDescent="0.25">
      <c r="A4613">
        <v>7525</v>
      </c>
      <c r="B4613" t="s">
        <v>4634</v>
      </c>
      <c r="C4613" t="s">
        <v>10</v>
      </c>
      <c r="D4613" s="184">
        <v>38.85</v>
      </c>
    </row>
    <row r="4614" spans="1:4" x14ac:dyDescent="0.25">
      <c r="A4614">
        <v>7524</v>
      </c>
      <c r="B4614" t="s">
        <v>4635</v>
      </c>
      <c r="C4614" t="s">
        <v>10</v>
      </c>
      <c r="D4614" s="184">
        <v>36.61</v>
      </c>
    </row>
    <row r="4615" spans="1:4" x14ac:dyDescent="0.25">
      <c r="A4615">
        <v>38105</v>
      </c>
      <c r="B4615" t="s">
        <v>4636</v>
      </c>
      <c r="C4615" t="s">
        <v>10</v>
      </c>
      <c r="D4615" s="184">
        <v>9.4</v>
      </c>
    </row>
    <row r="4616" spans="1:4" x14ac:dyDescent="0.25">
      <c r="A4616">
        <v>38084</v>
      </c>
      <c r="B4616" t="s">
        <v>4637</v>
      </c>
      <c r="C4616" t="s">
        <v>10</v>
      </c>
      <c r="D4616" s="184">
        <v>13.35</v>
      </c>
    </row>
    <row r="4617" spans="1:4" x14ac:dyDescent="0.25">
      <c r="A4617">
        <v>38103</v>
      </c>
      <c r="B4617" t="s">
        <v>4638</v>
      </c>
      <c r="C4617" t="s">
        <v>10</v>
      </c>
      <c r="D4617" s="184">
        <v>14.12</v>
      </c>
    </row>
    <row r="4618" spans="1:4" x14ac:dyDescent="0.25">
      <c r="A4618">
        <v>38082</v>
      </c>
      <c r="B4618" t="s">
        <v>4639</v>
      </c>
      <c r="C4618" t="s">
        <v>10</v>
      </c>
      <c r="D4618" s="184">
        <v>17.39</v>
      </c>
    </row>
    <row r="4619" spans="1:4" x14ac:dyDescent="0.25">
      <c r="A4619">
        <v>38104</v>
      </c>
      <c r="B4619" t="s">
        <v>4640</v>
      </c>
      <c r="C4619" t="s">
        <v>10</v>
      </c>
      <c r="D4619" s="184">
        <v>27.64</v>
      </c>
    </row>
    <row r="4620" spans="1:4" x14ac:dyDescent="0.25">
      <c r="A4620">
        <v>38083</v>
      </c>
      <c r="B4620" t="s">
        <v>4641</v>
      </c>
      <c r="C4620" t="s">
        <v>10</v>
      </c>
      <c r="D4620" s="184">
        <v>30.69</v>
      </c>
    </row>
    <row r="4621" spans="1:4" x14ac:dyDescent="0.25">
      <c r="A4621">
        <v>38101</v>
      </c>
      <c r="B4621" t="s">
        <v>4642</v>
      </c>
      <c r="C4621" t="s">
        <v>10</v>
      </c>
      <c r="D4621" s="184">
        <v>6.71</v>
      </c>
    </row>
    <row r="4622" spans="1:4" x14ac:dyDescent="0.25">
      <c r="A4622">
        <v>7528</v>
      </c>
      <c r="B4622" t="s">
        <v>4643</v>
      </c>
      <c r="C4622" t="s">
        <v>10</v>
      </c>
      <c r="D4622" s="184">
        <v>7.89</v>
      </c>
    </row>
    <row r="4623" spans="1:4" x14ac:dyDescent="0.25">
      <c r="A4623">
        <v>12147</v>
      </c>
      <c r="B4623" t="s">
        <v>4644</v>
      </c>
      <c r="C4623" t="s">
        <v>10</v>
      </c>
      <c r="D4623" s="184">
        <v>12.03</v>
      </c>
    </row>
    <row r="4624" spans="1:4" x14ac:dyDescent="0.25">
      <c r="A4624">
        <v>38075</v>
      </c>
      <c r="B4624" t="s">
        <v>4645</v>
      </c>
      <c r="C4624" t="s">
        <v>10</v>
      </c>
      <c r="D4624" s="184">
        <v>13.66</v>
      </c>
    </row>
    <row r="4625" spans="1:4" x14ac:dyDescent="0.25">
      <c r="A4625">
        <v>38102</v>
      </c>
      <c r="B4625" t="s">
        <v>4646</v>
      </c>
      <c r="C4625" t="s">
        <v>10</v>
      </c>
      <c r="D4625" s="184">
        <v>8.59</v>
      </c>
    </row>
    <row r="4626" spans="1:4" x14ac:dyDescent="0.25">
      <c r="A4626">
        <v>38076</v>
      </c>
      <c r="B4626" t="s">
        <v>4647</v>
      </c>
      <c r="C4626" t="s">
        <v>10</v>
      </c>
      <c r="D4626" s="184">
        <v>15.32</v>
      </c>
    </row>
    <row r="4627" spans="1:4" x14ac:dyDescent="0.25">
      <c r="A4627">
        <v>7592</v>
      </c>
      <c r="B4627" t="s">
        <v>4648</v>
      </c>
      <c r="C4627" t="s">
        <v>185</v>
      </c>
      <c r="D4627" s="184">
        <v>15.93</v>
      </c>
    </row>
    <row r="4628" spans="1:4" x14ac:dyDescent="0.25">
      <c r="A4628">
        <v>40820</v>
      </c>
      <c r="B4628" t="s">
        <v>4649</v>
      </c>
      <c r="C4628" t="s">
        <v>187</v>
      </c>
      <c r="D4628" s="66">
        <v>2814.94</v>
      </c>
    </row>
    <row r="4629" spans="1:4" x14ac:dyDescent="0.25">
      <c r="A4629">
        <v>11826</v>
      </c>
      <c r="B4629" t="s">
        <v>4650</v>
      </c>
      <c r="C4629" t="s">
        <v>10</v>
      </c>
      <c r="D4629" s="184">
        <v>67.63</v>
      </c>
    </row>
    <row r="4630" spans="1:4" x14ac:dyDescent="0.25">
      <c r="A4630">
        <v>7606</v>
      </c>
      <c r="B4630" t="s">
        <v>4651</v>
      </c>
      <c r="C4630" t="s">
        <v>10</v>
      </c>
      <c r="D4630" s="184">
        <v>81.33</v>
      </c>
    </row>
    <row r="4631" spans="1:4" x14ac:dyDescent="0.25">
      <c r="A4631">
        <v>11763</v>
      </c>
      <c r="B4631" t="s">
        <v>4652</v>
      </c>
      <c r="C4631" t="s">
        <v>10</v>
      </c>
      <c r="D4631" s="184">
        <v>177.61</v>
      </c>
    </row>
    <row r="4632" spans="1:4" x14ac:dyDescent="0.25">
      <c r="A4632">
        <v>11764</v>
      </c>
      <c r="B4632" t="s">
        <v>4653</v>
      </c>
      <c r="C4632" t="s">
        <v>10</v>
      </c>
      <c r="D4632" s="184">
        <v>145.72</v>
      </c>
    </row>
    <row r="4633" spans="1:4" x14ac:dyDescent="0.25">
      <c r="A4633">
        <v>11829</v>
      </c>
      <c r="B4633" t="s">
        <v>4654</v>
      </c>
      <c r="C4633" t="s">
        <v>10</v>
      </c>
      <c r="D4633" s="184">
        <v>35.22</v>
      </c>
    </row>
    <row r="4634" spans="1:4" x14ac:dyDescent="0.25">
      <c r="A4634">
        <v>11830</v>
      </c>
      <c r="B4634" t="s">
        <v>4655</v>
      </c>
      <c r="C4634" t="s">
        <v>10</v>
      </c>
      <c r="D4634" s="184">
        <v>38.03</v>
      </c>
    </row>
    <row r="4635" spans="1:4" x14ac:dyDescent="0.25">
      <c r="A4635">
        <v>11825</v>
      </c>
      <c r="B4635" t="s">
        <v>4656</v>
      </c>
      <c r="C4635" t="s">
        <v>10</v>
      </c>
      <c r="D4635" s="184">
        <v>85.56</v>
      </c>
    </row>
    <row r="4636" spans="1:4" x14ac:dyDescent="0.25">
      <c r="A4636">
        <v>11767</v>
      </c>
      <c r="B4636" t="s">
        <v>4657</v>
      </c>
      <c r="C4636" t="s">
        <v>10</v>
      </c>
      <c r="D4636" s="184">
        <v>227.88</v>
      </c>
    </row>
    <row r="4637" spans="1:4" x14ac:dyDescent="0.25">
      <c r="A4637">
        <v>11766</v>
      </c>
      <c r="B4637" t="s">
        <v>4658</v>
      </c>
      <c r="C4637" t="s">
        <v>10</v>
      </c>
      <c r="D4637" s="184">
        <v>53.12</v>
      </c>
    </row>
    <row r="4638" spans="1:4" x14ac:dyDescent="0.25">
      <c r="A4638">
        <v>11765</v>
      </c>
      <c r="B4638" t="s">
        <v>4659</v>
      </c>
      <c r="C4638" t="s">
        <v>10</v>
      </c>
      <c r="D4638" s="184">
        <v>97.11</v>
      </c>
    </row>
    <row r="4639" spans="1:4" x14ac:dyDescent="0.25">
      <c r="A4639">
        <v>11824</v>
      </c>
      <c r="B4639" t="s">
        <v>4660</v>
      </c>
      <c r="C4639" t="s">
        <v>10</v>
      </c>
      <c r="D4639" s="184">
        <v>62.48</v>
      </c>
    </row>
    <row r="4640" spans="1:4" x14ac:dyDescent="0.25">
      <c r="A4640">
        <v>44045</v>
      </c>
      <c r="B4640" t="s">
        <v>4661</v>
      </c>
      <c r="C4640" t="s">
        <v>10</v>
      </c>
      <c r="D4640" s="184">
        <v>287.10000000000002</v>
      </c>
    </row>
    <row r="4641" spans="1:4" x14ac:dyDescent="0.25">
      <c r="A4641">
        <v>39702</v>
      </c>
      <c r="B4641" t="s">
        <v>4662</v>
      </c>
      <c r="C4641" t="s">
        <v>10</v>
      </c>
      <c r="D4641" s="66">
        <v>1906.74</v>
      </c>
    </row>
    <row r="4642" spans="1:4" x14ac:dyDescent="0.25">
      <c r="A4642">
        <v>13415</v>
      </c>
      <c r="B4642" t="s">
        <v>4663</v>
      </c>
      <c r="C4642" t="s">
        <v>10</v>
      </c>
      <c r="D4642" s="184">
        <v>62.6</v>
      </c>
    </row>
    <row r="4643" spans="1:4" x14ac:dyDescent="0.25">
      <c r="A4643">
        <v>7602</v>
      </c>
      <c r="B4643" t="s">
        <v>4664</v>
      </c>
      <c r="C4643" t="s">
        <v>10</v>
      </c>
      <c r="D4643" s="184">
        <v>39.950000000000003</v>
      </c>
    </row>
    <row r="4644" spans="1:4" x14ac:dyDescent="0.25">
      <c r="A4644">
        <v>7603</v>
      </c>
      <c r="B4644" t="s">
        <v>4665</v>
      </c>
      <c r="C4644" t="s">
        <v>10</v>
      </c>
      <c r="D4644" s="184">
        <v>33.89</v>
      </c>
    </row>
    <row r="4645" spans="1:4" x14ac:dyDescent="0.25">
      <c r="A4645">
        <v>11777</v>
      </c>
      <c r="B4645" t="s">
        <v>4666</v>
      </c>
      <c r="C4645" t="s">
        <v>10</v>
      </c>
      <c r="D4645" s="184">
        <v>161.97999999999999</v>
      </c>
    </row>
    <row r="4646" spans="1:4" x14ac:dyDescent="0.25">
      <c r="A4646">
        <v>13417</v>
      </c>
      <c r="B4646" t="s">
        <v>4667</v>
      </c>
      <c r="C4646" t="s">
        <v>10</v>
      </c>
      <c r="D4646" s="184">
        <v>81.53</v>
      </c>
    </row>
    <row r="4647" spans="1:4" x14ac:dyDescent="0.25">
      <c r="A4647">
        <v>36791</v>
      </c>
      <c r="B4647" t="s">
        <v>4668</v>
      </c>
      <c r="C4647" t="s">
        <v>10</v>
      </c>
      <c r="D4647" s="184">
        <v>122.36</v>
      </c>
    </row>
    <row r="4648" spans="1:4" x14ac:dyDescent="0.25">
      <c r="A4648">
        <v>36795</v>
      </c>
      <c r="B4648" t="s">
        <v>4669</v>
      </c>
      <c r="C4648" t="s">
        <v>10</v>
      </c>
      <c r="D4648" s="66">
        <v>1547.15</v>
      </c>
    </row>
    <row r="4649" spans="1:4" x14ac:dyDescent="0.25">
      <c r="A4649">
        <v>36796</v>
      </c>
      <c r="B4649" t="s">
        <v>4670</v>
      </c>
      <c r="C4649" t="s">
        <v>10</v>
      </c>
      <c r="D4649" s="184">
        <v>128.56</v>
      </c>
    </row>
    <row r="4650" spans="1:4" x14ac:dyDescent="0.25">
      <c r="A4650">
        <v>36792</v>
      </c>
      <c r="B4650" t="s">
        <v>4671</v>
      </c>
      <c r="C4650" t="s">
        <v>10</v>
      </c>
      <c r="D4650" s="184">
        <v>162.86000000000001</v>
      </c>
    </row>
    <row r="4651" spans="1:4" x14ac:dyDescent="0.25">
      <c r="A4651">
        <v>11773</v>
      </c>
      <c r="B4651" t="s">
        <v>4672</v>
      </c>
      <c r="C4651" t="s">
        <v>10</v>
      </c>
      <c r="D4651" s="184">
        <v>108.41</v>
      </c>
    </row>
    <row r="4652" spans="1:4" x14ac:dyDescent="0.25">
      <c r="A4652">
        <v>11762</v>
      </c>
      <c r="B4652" t="s">
        <v>4673</v>
      </c>
      <c r="C4652" t="s">
        <v>10</v>
      </c>
      <c r="D4652" s="184">
        <v>51.42</v>
      </c>
    </row>
    <row r="4653" spans="1:4" x14ac:dyDescent="0.25">
      <c r="A4653">
        <v>7604</v>
      </c>
      <c r="B4653" t="s">
        <v>4674</v>
      </c>
      <c r="C4653" t="s">
        <v>10</v>
      </c>
      <c r="D4653" s="184">
        <v>43.54</v>
      </c>
    </row>
    <row r="4654" spans="1:4" x14ac:dyDescent="0.25">
      <c r="A4654">
        <v>13984</v>
      </c>
      <c r="B4654" t="s">
        <v>4675</v>
      </c>
      <c r="C4654" t="s">
        <v>10</v>
      </c>
      <c r="D4654" s="184">
        <v>63.28</v>
      </c>
    </row>
    <row r="4655" spans="1:4" x14ac:dyDescent="0.25">
      <c r="A4655">
        <v>11772</v>
      </c>
      <c r="B4655" t="s">
        <v>4676</v>
      </c>
      <c r="C4655" t="s">
        <v>10</v>
      </c>
      <c r="D4655" s="184">
        <v>108.75</v>
      </c>
    </row>
    <row r="4656" spans="1:4" x14ac:dyDescent="0.25">
      <c r="A4656">
        <v>13983</v>
      </c>
      <c r="B4656" t="s">
        <v>4677</v>
      </c>
      <c r="C4656" t="s">
        <v>10</v>
      </c>
      <c r="D4656" s="184">
        <v>82.36</v>
      </c>
    </row>
    <row r="4657" spans="1:4" x14ac:dyDescent="0.25">
      <c r="A4657">
        <v>13416</v>
      </c>
      <c r="B4657" t="s">
        <v>4678</v>
      </c>
      <c r="C4657" t="s">
        <v>10</v>
      </c>
      <c r="D4657" s="184">
        <v>73.150000000000006</v>
      </c>
    </row>
    <row r="4658" spans="1:4" x14ac:dyDescent="0.25">
      <c r="A4658">
        <v>40329</v>
      </c>
      <c r="B4658" t="s">
        <v>4679</v>
      </c>
      <c r="C4658" t="s">
        <v>10</v>
      </c>
      <c r="D4658" s="184">
        <v>22.07</v>
      </c>
    </row>
    <row r="4659" spans="1:4" x14ac:dyDescent="0.25">
      <c r="A4659">
        <v>11823</v>
      </c>
      <c r="B4659" t="s">
        <v>4680</v>
      </c>
      <c r="C4659" t="s">
        <v>10</v>
      </c>
      <c r="D4659" s="184">
        <v>9.2899999999999991</v>
      </c>
    </row>
    <row r="4660" spans="1:4" x14ac:dyDescent="0.25">
      <c r="A4660">
        <v>11822</v>
      </c>
      <c r="B4660" t="s">
        <v>4681</v>
      </c>
      <c r="C4660" t="s">
        <v>10</v>
      </c>
      <c r="D4660" s="184">
        <v>48.19</v>
      </c>
    </row>
    <row r="4661" spans="1:4" x14ac:dyDescent="0.25">
      <c r="A4661">
        <v>11831</v>
      </c>
      <c r="B4661" t="s">
        <v>4682</v>
      </c>
      <c r="C4661" t="s">
        <v>10</v>
      </c>
      <c r="D4661" s="184">
        <v>36.590000000000003</v>
      </c>
    </row>
    <row r="4662" spans="1:4" x14ac:dyDescent="0.25">
      <c r="A4662">
        <v>7613</v>
      </c>
      <c r="B4662" t="s">
        <v>4683</v>
      </c>
      <c r="C4662" t="s">
        <v>10</v>
      </c>
      <c r="D4662" s="66">
        <v>130613.67</v>
      </c>
    </row>
    <row r="4663" spans="1:4" x14ac:dyDescent="0.25">
      <c r="A4663">
        <v>7619</v>
      </c>
      <c r="B4663" t="s">
        <v>4684</v>
      </c>
      <c r="C4663" t="s">
        <v>10</v>
      </c>
      <c r="D4663" s="66">
        <v>20190.07</v>
      </c>
    </row>
    <row r="4664" spans="1:4" x14ac:dyDescent="0.25">
      <c r="A4664">
        <v>12076</v>
      </c>
      <c r="B4664" t="s">
        <v>4685</v>
      </c>
      <c r="C4664" t="s">
        <v>10</v>
      </c>
      <c r="D4664" s="66">
        <v>9261.5</v>
      </c>
    </row>
    <row r="4665" spans="1:4" x14ac:dyDescent="0.25">
      <c r="A4665">
        <v>7614</v>
      </c>
      <c r="B4665" t="s">
        <v>4686</v>
      </c>
      <c r="C4665" t="s">
        <v>10</v>
      </c>
      <c r="D4665" s="66">
        <v>25464.5</v>
      </c>
    </row>
    <row r="4666" spans="1:4" x14ac:dyDescent="0.25">
      <c r="A4666">
        <v>7618</v>
      </c>
      <c r="B4666" t="s">
        <v>4687</v>
      </c>
      <c r="C4666" t="s">
        <v>10</v>
      </c>
      <c r="D4666" s="66">
        <v>165156.43</v>
      </c>
    </row>
    <row r="4667" spans="1:4" x14ac:dyDescent="0.25">
      <c r="A4667">
        <v>7620</v>
      </c>
      <c r="B4667" t="s">
        <v>4688</v>
      </c>
      <c r="C4667" t="s">
        <v>10</v>
      </c>
      <c r="D4667" s="66">
        <v>35722.94</v>
      </c>
    </row>
    <row r="4668" spans="1:4" x14ac:dyDescent="0.25">
      <c r="A4668">
        <v>7610</v>
      </c>
      <c r="B4668" t="s">
        <v>4689</v>
      </c>
      <c r="C4668" t="s">
        <v>10</v>
      </c>
      <c r="D4668" s="66">
        <v>11312.26</v>
      </c>
    </row>
    <row r="4669" spans="1:4" x14ac:dyDescent="0.25">
      <c r="A4669">
        <v>7615</v>
      </c>
      <c r="B4669" t="s">
        <v>4690</v>
      </c>
      <c r="C4669" t="s">
        <v>10</v>
      </c>
      <c r="D4669" s="66">
        <v>41676.76</v>
      </c>
    </row>
    <row r="4670" spans="1:4" x14ac:dyDescent="0.25">
      <c r="A4670">
        <v>7617</v>
      </c>
      <c r="B4670" t="s">
        <v>4691</v>
      </c>
      <c r="C4670" t="s">
        <v>10</v>
      </c>
      <c r="D4670" s="66">
        <v>12635.33</v>
      </c>
    </row>
    <row r="4671" spans="1:4" x14ac:dyDescent="0.25">
      <c r="A4671">
        <v>7616</v>
      </c>
      <c r="B4671" t="s">
        <v>4692</v>
      </c>
      <c r="C4671" t="s">
        <v>10</v>
      </c>
      <c r="D4671" s="66">
        <v>68009.87</v>
      </c>
    </row>
    <row r="4672" spans="1:4" x14ac:dyDescent="0.25">
      <c r="A4672">
        <v>7611</v>
      </c>
      <c r="B4672" t="s">
        <v>4693</v>
      </c>
      <c r="C4672" t="s">
        <v>10</v>
      </c>
      <c r="D4672" s="66">
        <v>16339.94</v>
      </c>
    </row>
    <row r="4673" spans="1:4" x14ac:dyDescent="0.25">
      <c r="A4673">
        <v>7612</v>
      </c>
      <c r="B4673" t="s">
        <v>4694</v>
      </c>
      <c r="C4673" t="s">
        <v>10</v>
      </c>
      <c r="D4673" s="66">
        <v>93287.16</v>
      </c>
    </row>
    <row r="4674" spans="1:4" x14ac:dyDescent="0.25">
      <c r="A4674">
        <v>37371</v>
      </c>
      <c r="B4674" t="s">
        <v>4695</v>
      </c>
      <c r="C4674" t="s">
        <v>185</v>
      </c>
      <c r="D4674" s="184">
        <v>0.68</v>
      </c>
    </row>
    <row r="4675" spans="1:4" x14ac:dyDescent="0.25">
      <c r="A4675">
        <v>40861</v>
      </c>
      <c r="B4675" t="s">
        <v>4696</v>
      </c>
      <c r="C4675" t="s">
        <v>187</v>
      </c>
      <c r="D4675" s="184">
        <v>128.34</v>
      </c>
    </row>
    <row r="4676" spans="1:4" x14ac:dyDescent="0.25">
      <c r="A4676">
        <v>36510</v>
      </c>
      <c r="B4676" t="s">
        <v>4697</v>
      </c>
      <c r="C4676" t="s">
        <v>10</v>
      </c>
      <c r="D4676" s="66">
        <v>879448.23</v>
      </c>
    </row>
    <row r="4677" spans="1:4" x14ac:dyDescent="0.25">
      <c r="A4677">
        <v>25020</v>
      </c>
      <c r="B4677" t="s">
        <v>4698</v>
      </c>
      <c r="C4677" t="s">
        <v>10</v>
      </c>
      <c r="D4677" s="66">
        <v>3623017.32</v>
      </c>
    </row>
    <row r="4678" spans="1:4" x14ac:dyDescent="0.25">
      <c r="A4678">
        <v>7622</v>
      </c>
      <c r="B4678" t="s">
        <v>4699</v>
      </c>
      <c r="C4678" t="s">
        <v>10</v>
      </c>
      <c r="D4678" s="66">
        <v>853193.32</v>
      </c>
    </row>
    <row r="4679" spans="1:4" x14ac:dyDescent="0.25">
      <c r="A4679">
        <v>7624</v>
      </c>
      <c r="B4679" t="s">
        <v>4700</v>
      </c>
      <c r="C4679" t="s">
        <v>10</v>
      </c>
      <c r="D4679" s="66">
        <v>1106075.33</v>
      </c>
    </row>
    <row r="4680" spans="1:4" x14ac:dyDescent="0.25">
      <c r="A4680">
        <v>7625</v>
      </c>
      <c r="B4680" t="s">
        <v>4701</v>
      </c>
      <c r="C4680" t="s">
        <v>10</v>
      </c>
      <c r="D4680" s="66">
        <v>1099310.24</v>
      </c>
    </row>
    <row r="4681" spans="1:4" x14ac:dyDescent="0.25">
      <c r="A4681">
        <v>7623</v>
      </c>
      <c r="B4681" t="s">
        <v>4702</v>
      </c>
      <c r="C4681" t="s">
        <v>10</v>
      </c>
      <c r="D4681" s="66">
        <v>3623017.32</v>
      </c>
    </row>
    <row r="4682" spans="1:4" x14ac:dyDescent="0.25">
      <c r="A4682">
        <v>36508</v>
      </c>
      <c r="B4682" t="s">
        <v>4703</v>
      </c>
      <c r="C4682" t="s">
        <v>10</v>
      </c>
      <c r="D4682" s="66">
        <v>1629414.65</v>
      </c>
    </row>
    <row r="4683" spans="1:4" x14ac:dyDescent="0.25">
      <c r="A4683">
        <v>36509</v>
      </c>
      <c r="B4683" t="s">
        <v>4704</v>
      </c>
      <c r="C4683" t="s">
        <v>10</v>
      </c>
      <c r="D4683" s="66">
        <v>892978.19</v>
      </c>
    </row>
    <row r="4684" spans="1:4" x14ac:dyDescent="0.25">
      <c r="A4684">
        <v>13238</v>
      </c>
      <c r="B4684" t="s">
        <v>4705</v>
      </c>
      <c r="C4684" t="s">
        <v>10</v>
      </c>
      <c r="D4684" s="66">
        <v>294392.5</v>
      </c>
    </row>
    <row r="4685" spans="1:4" x14ac:dyDescent="0.25">
      <c r="A4685">
        <v>36511</v>
      </c>
      <c r="B4685" t="s">
        <v>4706</v>
      </c>
      <c r="C4685" t="s">
        <v>10</v>
      </c>
      <c r="D4685" s="66">
        <v>341121.47</v>
      </c>
    </row>
    <row r="4686" spans="1:4" x14ac:dyDescent="0.25">
      <c r="A4686">
        <v>36515</v>
      </c>
      <c r="B4686" t="s">
        <v>4707</v>
      </c>
      <c r="C4686" t="s">
        <v>10</v>
      </c>
      <c r="D4686" s="66">
        <v>100467.27</v>
      </c>
    </row>
    <row r="4687" spans="1:4" x14ac:dyDescent="0.25">
      <c r="A4687">
        <v>10598</v>
      </c>
      <c r="B4687" t="s">
        <v>4708</v>
      </c>
      <c r="C4687" t="s">
        <v>10</v>
      </c>
      <c r="D4687" s="66">
        <v>162922.87</v>
      </c>
    </row>
    <row r="4688" spans="1:4" x14ac:dyDescent="0.25">
      <c r="A4688">
        <v>7640</v>
      </c>
      <c r="B4688" t="s">
        <v>4709</v>
      </c>
      <c r="C4688" t="s">
        <v>10</v>
      </c>
      <c r="D4688" s="66">
        <v>250000</v>
      </c>
    </row>
    <row r="4689" spans="1:4" x14ac:dyDescent="0.25">
      <c r="A4689">
        <v>36513</v>
      </c>
      <c r="B4689" t="s">
        <v>4710</v>
      </c>
      <c r="C4689" t="s">
        <v>10</v>
      </c>
      <c r="D4689" s="66">
        <v>240829.42</v>
      </c>
    </row>
    <row r="4690" spans="1:4" x14ac:dyDescent="0.25">
      <c r="A4690">
        <v>36514</v>
      </c>
      <c r="B4690" t="s">
        <v>4711</v>
      </c>
      <c r="C4690" t="s">
        <v>10</v>
      </c>
      <c r="D4690" s="66">
        <v>268691.57</v>
      </c>
    </row>
    <row r="4691" spans="1:4" x14ac:dyDescent="0.25">
      <c r="A4691">
        <v>11572</v>
      </c>
      <c r="B4691" t="s">
        <v>4712</v>
      </c>
      <c r="C4691" t="s">
        <v>10</v>
      </c>
      <c r="D4691" s="184">
        <v>33.450000000000003</v>
      </c>
    </row>
    <row r="4692" spans="1:4" x14ac:dyDescent="0.25">
      <c r="A4692">
        <v>36149</v>
      </c>
      <c r="B4692" t="s">
        <v>4713</v>
      </c>
      <c r="C4692" t="s">
        <v>10</v>
      </c>
      <c r="D4692" s="184">
        <v>235</v>
      </c>
    </row>
    <row r="4693" spans="1:4" x14ac:dyDescent="0.25">
      <c r="A4693">
        <v>42407</v>
      </c>
      <c r="B4693" t="s">
        <v>4714</v>
      </c>
      <c r="C4693" t="s">
        <v>20</v>
      </c>
      <c r="D4693" s="184">
        <v>11.38</v>
      </c>
    </row>
    <row r="4694" spans="1:4" x14ac:dyDescent="0.25">
      <c r="A4694">
        <v>11581</v>
      </c>
      <c r="B4694" t="s">
        <v>4715</v>
      </c>
      <c r="C4694" t="s">
        <v>20</v>
      </c>
      <c r="D4694" s="184">
        <v>22.08</v>
      </c>
    </row>
    <row r="4695" spans="1:4" x14ac:dyDescent="0.25">
      <c r="A4695">
        <v>43605</v>
      </c>
      <c r="B4695" t="s">
        <v>4716</v>
      </c>
      <c r="C4695" t="s">
        <v>20</v>
      </c>
      <c r="D4695" s="184">
        <v>45.17</v>
      </c>
    </row>
    <row r="4696" spans="1:4" x14ac:dyDescent="0.25">
      <c r="A4696">
        <v>11580</v>
      </c>
      <c r="B4696" t="s">
        <v>4717</v>
      </c>
      <c r="C4696" t="s">
        <v>20</v>
      </c>
      <c r="D4696" s="184">
        <v>8.86</v>
      </c>
    </row>
    <row r="4697" spans="1:4" x14ac:dyDescent="0.25">
      <c r="A4697">
        <v>10743</v>
      </c>
      <c r="B4697" t="s">
        <v>4718</v>
      </c>
      <c r="C4697" t="s">
        <v>10</v>
      </c>
      <c r="D4697" s="184">
        <v>683.15</v>
      </c>
    </row>
    <row r="4698" spans="1:4" x14ac:dyDescent="0.25">
      <c r="A4698">
        <v>39848</v>
      </c>
      <c r="B4698" t="s">
        <v>4719</v>
      </c>
      <c r="C4698" t="s">
        <v>20</v>
      </c>
      <c r="D4698" s="184">
        <v>2</v>
      </c>
    </row>
    <row r="4699" spans="1:4" x14ac:dyDescent="0.25">
      <c r="A4699">
        <v>20999</v>
      </c>
      <c r="B4699" t="s">
        <v>4720</v>
      </c>
      <c r="C4699" t="s">
        <v>20</v>
      </c>
      <c r="D4699" s="184">
        <v>14.69</v>
      </c>
    </row>
    <row r="4700" spans="1:4" x14ac:dyDescent="0.25">
      <c r="A4700">
        <v>21001</v>
      </c>
      <c r="B4700" t="s">
        <v>4721</v>
      </c>
      <c r="C4700" t="s">
        <v>20</v>
      </c>
      <c r="D4700" s="184">
        <v>27.42</v>
      </c>
    </row>
    <row r="4701" spans="1:4" x14ac:dyDescent="0.25">
      <c r="A4701">
        <v>21003</v>
      </c>
      <c r="B4701" t="s">
        <v>4722</v>
      </c>
      <c r="C4701" t="s">
        <v>20</v>
      </c>
      <c r="D4701" s="184">
        <v>45.06</v>
      </c>
    </row>
    <row r="4702" spans="1:4" x14ac:dyDescent="0.25">
      <c r="A4702">
        <v>21006</v>
      </c>
      <c r="B4702" t="s">
        <v>4723</v>
      </c>
      <c r="C4702" t="s">
        <v>20</v>
      </c>
      <c r="D4702" s="184">
        <v>95.62</v>
      </c>
    </row>
    <row r="4703" spans="1:4" x14ac:dyDescent="0.25">
      <c r="A4703">
        <v>21019</v>
      </c>
      <c r="B4703" t="s">
        <v>4724</v>
      </c>
      <c r="C4703" t="s">
        <v>20</v>
      </c>
      <c r="D4703" s="184">
        <v>33.24</v>
      </c>
    </row>
    <row r="4704" spans="1:4" x14ac:dyDescent="0.25">
      <c r="A4704">
        <v>21021</v>
      </c>
      <c r="B4704" t="s">
        <v>4725</v>
      </c>
      <c r="C4704" t="s">
        <v>20</v>
      </c>
      <c r="D4704" s="184">
        <v>52.54</v>
      </c>
    </row>
    <row r="4705" spans="1:4" x14ac:dyDescent="0.25">
      <c r="A4705">
        <v>21024</v>
      </c>
      <c r="B4705" t="s">
        <v>4726</v>
      </c>
      <c r="C4705" t="s">
        <v>20</v>
      </c>
      <c r="D4705" s="184">
        <v>112.58</v>
      </c>
    </row>
    <row r="4706" spans="1:4" x14ac:dyDescent="0.25">
      <c r="A4706">
        <v>40624</v>
      </c>
      <c r="B4706" t="s">
        <v>4727</v>
      </c>
      <c r="C4706" t="s">
        <v>20</v>
      </c>
      <c r="D4706" s="184">
        <v>74.290000000000006</v>
      </c>
    </row>
    <row r="4707" spans="1:4" x14ac:dyDescent="0.25">
      <c r="A4707">
        <v>42575</v>
      </c>
      <c r="B4707" t="s">
        <v>4728</v>
      </c>
      <c r="C4707" t="s">
        <v>20</v>
      </c>
      <c r="D4707" s="184">
        <v>68.180000000000007</v>
      </c>
    </row>
    <row r="4708" spans="1:4" x14ac:dyDescent="0.25">
      <c r="A4708">
        <v>13127</v>
      </c>
      <c r="B4708" t="s">
        <v>4729</v>
      </c>
      <c r="C4708" t="s">
        <v>20</v>
      </c>
      <c r="D4708" s="184">
        <v>33.14</v>
      </c>
    </row>
    <row r="4709" spans="1:4" x14ac:dyDescent="0.25">
      <c r="A4709">
        <v>13137</v>
      </c>
      <c r="B4709" t="s">
        <v>4730</v>
      </c>
      <c r="C4709" t="s">
        <v>20</v>
      </c>
      <c r="D4709" s="184">
        <v>43.97</v>
      </c>
    </row>
    <row r="4710" spans="1:4" x14ac:dyDescent="0.25">
      <c r="A4710">
        <v>42574</v>
      </c>
      <c r="B4710" t="s">
        <v>4731</v>
      </c>
      <c r="C4710" t="s">
        <v>20</v>
      </c>
      <c r="D4710" s="184">
        <v>50.88</v>
      </c>
    </row>
    <row r="4711" spans="1:4" x14ac:dyDescent="0.25">
      <c r="A4711">
        <v>20989</v>
      </c>
      <c r="B4711" t="s">
        <v>4732</v>
      </c>
      <c r="C4711" t="s">
        <v>20</v>
      </c>
      <c r="D4711" s="66">
        <v>1575.44</v>
      </c>
    </row>
    <row r="4712" spans="1:4" x14ac:dyDescent="0.25">
      <c r="A4712">
        <v>21147</v>
      </c>
      <c r="B4712" t="s">
        <v>4733</v>
      </c>
      <c r="C4712" t="s">
        <v>20</v>
      </c>
      <c r="D4712" s="184">
        <v>147.71</v>
      </c>
    </row>
    <row r="4713" spans="1:4" x14ac:dyDescent="0.25">
      <c r="A4713">
        <v>21148</v>
      </c>
      <c r="B4713" t="s">
        <v>4734</v>
      </c>
      <c r="C4713" t="s">
        <v>20</v>
      </c>
      <c r="D4713" s="184">
        <v>91.17</v>
      </c>
    </row>
    <row r="4714" spans="1:4" x14ac:dyDescent="0.25">
      <c r="A4714">
        <v>20984</v>
      </c>
      <c r="B4714" t="s">
        <v>4735</v>
      </c>
      <c r="C4714" t="s">
        <v>20</v>
      </c>
      <c r="D4714" s="66">
        <v>3022.96</v>
      </c>
    </row>
    <row r="4715" spans="1:4" x14ac:dyDescent="0.25">
      <c r="A4715">
        <v>13042</v>
      </c>
      <c r="B4715" t="s">
        <v>4736</v>
      </c>
      <c r="C4715" t="s">
        <v>20</v>
      </c>
      <c r="D4715" s="66">
        <v>1675.17</v>
      </c>
    </row>
    <row r="4716" spans="1:4" x14ac:dyDescent="0.25">
      <c r="A4716">
        <v>21150</v>
      </c>
      <c r="B4716" t="s">
        <v>4737</v>
      </c>
      <c r="C4716" t="s">
        <v>20</v>
      </c>
      <c r="D4716" s="184">
        <v>45.2</v>
      </c>
    </row>
    <row r="4717" spans="1:4" x14ac:dyDescent="0.25">
      <c r="A4717">
        <v>13141</v>
      </c>
      <c r="B4717" t="s">
        <v>4738</v>
      </c>
      <c r="C4717" t="s">
        <v>20</v>
      </c>
      <c r="D4717" s="184">
        <v>56.96</v>
      </c>
    </row>
    <row r="4718" spans="1:4" x14ac:dyDescent="0.25">
      <c r="A4718">
        <v>42576</v>
      </c>
      <c r="B4718" t="s">
        <v>4739</v>
      </c>
      <c r="C4718" t="s">
        <v>20</v>
      </c>
      <c r="D4718" s="184">
        <v>185.97</v>
      </c>
    </row>
    <row r="4719" spans="1:4" x14ac:dyDescent="0.25">
      <c r="A4719">
        <v>21151</v>
      </c>
      <c r="B4719" t="s">
        <v>4740</v>
      </c>
      <c r="C4719" t="s">
        <v>20</v>
      </c>
      <c r="D4719" s="184">
        <v>270.58999999999997</v>
      </c>
    </row>
    <row r="4720" spans="1:4" x14ac:dyDescent="0.25">
      <c r="A4720">
        <v>13142</v>
      </c>
      <c r="B4720" t="s">
        <v>4741</v>
      </c>
      <c r="C4720" t="s">
        <v>20</v>
      </c>
      <c r="D4720" s="184">
        <v>386.83</v>
      </c>
    </row>
    <row r="4721" spans="1:4" x14ac:dyDescent="0.25">
      <c r="A4721">
        <v>42577</v>
      </c>
      <c r="B4721" t="s">
        <v>4742</v>
      </c>
      <c r="C4721" t="s">
        <v>20</v>
      </c>
      <c r="D4721" s="184">
        <v>424.46</v>
      </c>
    </row>
    <row r="4722" spans="1:4" x14ac:dyDescent="0.25">
      <c r="A4722">
        <v>20994</v>
      </c>
      <c r="B4722" t="s">
        <v>4743</v>
      </c>
      <c r="C4722" t="s">
        <v>20</v>
      </c>
      <c r="D4722" s="184">
        <v>729.35</v>
      </c>
    </row>
    <row r="4723" spans="1:4" x14ac:dyDescent="0.25">
      <c r="A4723">
        <v>7672</v>
      </c>
      <c r="B4723" t="s">
        <v>4744</v>
      </c>
      <c r="C4723" t="s">
        <v>20</v>
      </c>
      <c r="D4723" s="184">
        <v>477.8</v>
      </c>
    </row>
    <row r="4724" spans="1:4" x14ac:dyDescent="0.25">
      <c r="A4724">
        <v>20995</v>
      </c>
      <c r="B4724" t="s">
        <v>4745</v>
      </c>
      <c r="C4724" t="s">
        <v>20</v>
      </c>
      <c r="D4724" s="184">
        <v>958.5</v>
      </c>
    </row>
    <row r="4725" spans="1:4" x14ac:dyDescent="0.25">
      <c r="A4725">
        <v>7690</v>
      </c>
      <c r="B4725" t="s">
        <v>4746</v>
      </c>
      <c r="C4725" t="s">
        <v>20</v>
      </c>
      <c r="D4725" s="184">
        <v>554.36</v>
      </c>
    </row>
    <row r="4726" spans="1:4" x14ac:dyDescent="0.25">
      <c r="A4726">
        <v>20980</v>
      </c>
      <c r="B4726" t="s">
        <v>4747</v>
      </c>
      <c r="C4726" t="s">
        <v>20</v>
      </c>
      <c r="D4726" s="184">
        <v>604.76</v>
      </c>
    </row>
    <row r="4727" spans="1:4" x14ac:dyDescent="0.25">
      <c r="A4727">
        <v>7661</v>
      </c>
      <c r="B4727" t="s">
        <v>4748</v>
      </c>
      <c r="C4727" t="s">
        <v>20</v>
      </c>
      <c r="D4727" s="184">
        <v>719.41</v>
      </c>
    </row>
    <row r="4728" spans="1:4" x14ac:dyDescent="0.25">
      <c r="A4728">
        <v>21016</v>
      </c>
      <c r="B4728" t="s">
        <v>4749</v>
      </c>
      <c r="C4728" t="s">
        <v>20</v>
      </c>
      <c r="D4728" s="184">
        <v>192.04</v>
      </c>
    </row>
    <row r="4729" spans="1:4" x14ac:dyDescent="0.25">
      <c r="A4729">
        <v>21008</v>
      </c>
      <c r="B4729" t="s">
        <v>4750</v>
      </c>
      <c r="C4729" t="s">
        <v>20</v>
      </c>
      <c r="D4729" s="184">
        <v>22.43</v>
      </c>
    </row>
    <row r="4730" spans="1:4" x14ac:dyDescent="0.25">
      <c r="A4730">
        <v>21009</v>
      </c>
      <c r="B4730" t="s">
        <v>4751</v>
      </c>
      <c r="C4730" t="s">
        <v>20</v>
      </c>
      <c r="D4730" s="184">
        <v>29.21</v>
      </c>
    </row>
    <row r="4731" spans="1:4" x14ac:dyDescent="0.25">
      <c r="A4731">
        <v>21010</v>
      </c>
      <c r="B4731" t="s">
        <v>4752</v>
      </c>
      <c r="C4731" t="s">
        <v>20</v>
      </c>
      <c r="D4731" s="184">
        <v>39.22</v>
      </c>
    </row>
    <row r="4732" spans="1:4" x14ac:dyDescent="0.25">
      <c r="A4732">
        <v>21011</v>
      </c>
      <c r="B4732" t="s">
        <v>4753</v>
      </c>
      <c r="C4732" t="s">
        <v>20</v>
      </c>
      <c r="D4732" s="184">
        <v>57.16</v>
      </c>
    </row>
    <row r="4733" spans="1:4" x14ac:dyDescent="0.25">
      <c r="A4733">
        <v>21012</v>
      </c>
      <c r="B4733" t="s">
        <v>4754</v>
      </c>
      <c r="C4733" t="s">
        <v>20</v>
      </c>
      <c r="D4733" s="184">
        <v>63.17</v>
      </c>
    </row>
    <row r="4734" spans="1:4" x14ac:dyDescent="0.25">
      <c r="A4734">
        <v>21013</v>
      </c>
      <c r="B4734" t="s">
        <v>4755</v>
      </c>
      <c r="C4734" t="s">
        <v>20</v>
      </c>
      <c r="D4734" s="184">
        <v>82.43</v>
      </c>
    </row>
    <row r="4735" spans="1:4" x14ac:dyDescent="0.25">
      <c r="A4735">
        <v>21014</v>
      </c>
      <c r="B4735" t="s">
        <v>4756</v>
      </c>
      <c r="C4735" t="s">
        <v>20</v>
      </c>
      <c r="D4735" s="184">
        <v>115.34</v>
      </c>
    </row>
    <row r="4736" spans="1:4" x14ac:dyDescent="0.25">
      <c r="A4736">
        <v>21015</v>
      </c>
      <c r="B4736" t="s">
        <v>4757</v>
      </c>
      <c r="C4736" t="s">
        <v>20</v>
      </c>
      <c r="D4736" s="184">
        <v>132.51</v>
      </c>
    </row>
    <row r="4737" spans="1:4" x14ac:dyDescent="0.25">
      <c r="A4737">
        <v>7697</v>
      </c>
      <c r="B4737" t="s">
        <v>4758</v>
      </c>
      <c r="C4737" t="s">
        <v>20</v>
      </c>
      <c r="D4737" s="184">
        <v>63.23</v>
      </c>
    </row>
    <row r="4738" spans="1:4" x14ac:dyDescent="0.25">
      <c r="A4738">
        <v>7698</v>
      </c>
      <c r="B4738" t="s">
        <v>4759</v>
      </c>
      <c r="C4738" t="s">
        <v>20</v>
      </c>
      <c r="D4738" s="184">
        <v>54.43</v>
      </c>
    </row>
    <row r="4739" spans="1:4" x14ac:dyDescent="0.25">
      <c r="A4739">
        <v>7691</v>
      </c>
      <c r="B4739" t="s">
        <v>4760</v>
      </c>
      <c r="C4739" t="s">
        <v>20</v>
      </c>
      <c r="D4739" s="184">
        <v>23</v>
      </c>
    </row>
    <row r="4740" spans="1:4" x14ac:dyDescent="0.25">
      <c r="A4740">
        <v>40626</v>
      </c>
      <c r="B4740" t="s">
        <v>4761</v>
      </c>
      <c r="C4740" t="s">
        <v>20</v>
      </c>
      <c r="D4740" s="184">
        <v>43.16</v>
      </c>
    </row>
    <row r="4741" spans="1:4" x14ac:dyDescent="0.25">
      <c r="A4741">
        <v>7701</v>
      </c>
      <c r="B4741" t="s">
        <v>4762</v>
      </c>
      <c r="C4741" t="s">
        <v>20</v>
      </c>
      <c r="D4741" s="184">
        <v>113.16</v>
      </c>
    </row>
    <row r="4742" spans="1:4" x14ac:dyDescent="0.25">
      <c r="A4742">
        <v>7696</v>
      </c>
      <c r="B4742" t="s">
        <v>4763</v>
      </c>
      <c r="C4742" t="s">
        <v>20</v>
      </c>
      <c r="D4742" s="184">
        <v>91.18</v>
      </c>
    </row>
    <row r="4743" spans="1:4" x14ac:dyDescent="0.25">
      <c r="A4743">
        <v>7700</v>
      </c>
      <c r="B4743" t="s">
        <v>4764</v>
      </c>
      <c r="C4743" t="s">
        <v>20</v>
      </c>
      <c r="D4743" s="184">
        <v>29.09</v>
      </c>
    </row>
    <row r="4744" spans="1:4" x14ac:dyDescent="0.25">
      <c r="A4744">
        <v>7694</v>
      </c>
      <c r="B4744" t="s">
        <v>4765</v>
      </c>
      <c r="C4744" t="s">
        <v>20</v>
      </c>
      <c r="D4744" s="184">
        <v>152.27000000000001</v>
      </c>
    </row>
    <row r="4745" spans="1:4" x14ac:dyDescent="0.25">
      <c r="A4745">
        <v>7693</v>
      </c>
      <c r="B4745" t="s">
        <v>4766</v>
      </c>
      <c r="C4745" t="s">
        <v>20</v>
      </c>
      <c r="D4745" s="184">
        <v>209.71</v>
      </c>
    </row>
    <row r="4746" spans="1:4" x14ac:dyDescent="0.25">
      <c r="A4746">
        <v>7692</v>
      </c>
      <c r="B4746" t="s">
        <v>4767</v>
      </c>
      <c r="C4746" t="s">
        <v>20</v>
      </c>
      <c r="D4746" s="184">
        <v>313.98</v>
      </c>
    </row>
    <row r="4747" spans="1:4" x14ac:dyDescent="0.25">
      <c r="A4747">
        <v>7695</v>
      </c>
      <c r="B4747" t="s">
        <v>4768</v>
      </c>
      <c r="C4747" t="s">
        <v>20</v>
      </c>
      <c r="D4747" s="184">
        <v>340.51</v>
      </c>
    </row>
    <row r="4748" spans="1:4" x14ac:dyDescent="0.25">
      <c r="A4748">
        <v>13356</v>
      </c>
      <c r="B4748" t="s">
        <v>4769</v>
      </c>
      <c r="C4748" t="s">
        <v>20</v>
      </c>
      <c r="D4748" s="184">
        <v>24.69</v>
      </c>
    </row>
    <row r="4749" spans="1:4" x14ac:dyDescent="0.25">
      <c r="A4749">
        <v>36365</v>
      </c>
      <c r="B4749" t="s">
        <v>4770</v>
      </c>
      <c r="C4749" t="s">
        <v>20</v>
      </c>
      <c r="D4749" s="184">
        <v>39.44</v>
      </c>
    </row>
    <row r="4750" spans="1:4" x14ac:dyDescent="0.25">
      <c r="A4750">
        <v>41930</v>
      </c>
      <c r="B4750" t="s">
        <v>4771</v>
      </c>
      <c r="C4750" t="s">
        <v>20</v>
      </c>
      <c r="D4750" s="184">
        <v>127.67</v>
      </c>
    </row>
    <row r="4751" spans="1:4" x14ac:dyDescent="0.25">
      <c r="A4751">
        <v>41931</v>
      </c>
      <c r="B4751" t="s">
        <v>4772</v>
      </c>
      <c r="C4751" t="s">
        <v>20</v>
      </c>
      <c r="D4751" s="184">
        <v>217.71</v>
      </c>
    </row>
    <row r="4752" spans="1:4" x14ac:dyDescent="0.25">
      <c r="A4752">
        <v>41932</v>
      </c>
      <c r="B4752" t="s">
        <v>4773</v>
      </c>
      <c r="C4752" t="s">
        <v>20</v>
      </c>
      <c r="D4752" s="184">
        <v>351.64</v>
      </c>
    </row>
    <row r="4753" spans="1:4" x14ac:dyDescent="0.25">
      <c r="A4753">
        <v>41933</v>
      </c>
      <c r="B4753" t="s">
        <v>4774</v>
      </c>
      <c r="C4753" t="s">
        <v>20</v>
      </c>
      <c r="D4753" s="184">
        <v>435.51</v>
      </c>
    </row>
    <row r="4754" spans="1:4" x14ac:dyDescent="0.25">
      <c r="A4754">
        <v>41934</v>
      </c>
      <c r="B4754" t="s">
        <v>4775</v>
      </c>
      <c r="C4754" t="s">
        <v>20</v>
      </c>
      <c r="D4754" s="184">
        <v>564.09</v>
      </c>
    </row>
    <row r="4755" spans="1:4" x14ac:dyDescent="0.25">
      <c r="A4755">
        <v>41936</v>
      </c>
      <c r="B4755" t="s">
        <v>4776</v>
      </c>
      <c r="C4755" t="s">
        <v>20</v>
      </c>
      <c r="D4755" s="184">
        <v>85.05</v>
      </c>
    </row>
    <row r="4756" spans="1:4" x14ac:dyDescent="0.25">
      <c r="A4756">
        <v>41785</v>
      </c>
      <c r="B4756" t="s">
        <v>4777</v>
      </c>
      <c r="C4756" t="s">
        <v>20</v>
      </c>
      <c r="D4756" s="66">
        <v>2248.63</v>
      </c>
    </row>
    <row r="4757" spans="1:4" x14ac:dyDescent="0.25">
      <c r="A4757">
        <v>41781</v>
      </c>
      <c r="B4757" t="s">
        <v>4778</v>
      </c>
      <c r="C4757" t="s">
        <v>20</v>
      </c>
      <c r="D4757" s="184">
        <v>641.1</v>
      </c>
    </row>
    <row r="4758" spans="1:4" x14ac:dyDescent="0.25">
      <c r="A4758">
        <v>41783</v>
      </c>
      <c r="B4758" t="s">
        <v>4779</v>
      </c>
      <c r="C4758" t="s">
        <v>20</v>
      </c>
      <c r="D4758" s="66">
        <v>1691.77</v>
      </c>
    </row>
    <row r="4759" spans="1:4" x14ac:dyDescent="0.25">
      <c r="A4759">
        <v>41786</v>
      </c>
      <c r="B4759" t="s">
        <v>4780</v>
      </c>
      <c r="C4759" t="s">
        <v>20</v>
      </c>
      <c r="D4759" s="66">
        <v>3529.21</v>
      </c>
    </row>
    <row r="4760" spans="1:4" x14ac:dyDescent="0.25">
      <c r="A4760">
        <v>41779</v>
      </c>
      <c r="B4760" t="s">
        <v>4781</v>
      </c>
      <c r="C4760" t="s">
        <v>20</v>
      </c>
      <c r="D4760" s="184">
        <v>245.88</v>
      </c>
    </row>
    <row r="4761" spans="1:4" x14ac:dyDescent="0.25">
      <c r="A4761">
        <v>41780</v>
      </c>
      <c r="B4761" t="s">
        <v>4782</v>
      </c>
      <c r="C4761" t="s">
        <v>20</v>
      </c>
      <c r="D4761" s="184">
        <v>290.81</v>
      </c>
    </row>
    <row r="4762" spans="1:4" x14ac:dyDescent="0.25">
      <c r="A4762">
        <v>41782</v>
      </c>
      <c r="B4762" t="s">
        <v>4783</v>
      </c>
      <c r="C4762" t="s">
        <v>20</v>
      </c>
      <c r="D4762" s="66">
        <v>1198.81</v>
      </c>
    </row>
    <row r="4763" spans="1:4" x14ac:dyDescent="0.25">
      <c r="A4763">
        <v>38130</v>
      </c>
      <c r="B4763" t="s">
        <v>4784</v>
      </c>
      <c r="C4763" t="s">
        <v>20</v>
      </c>
      <c r="D4763" s="184">
        <v>35.24</v>
      </c>
    </row>
    <row r="4764" spans="1:4" x14ac:dyDescent="0.25">
      <c r="A4764">
        <v>21123</v>
      </c>
      <c r="B4764" t="s">
        <v>4785</v>
      </c>
      <c r="C4764" t="s">
        <v>20</v>
      </c>
      <c r="D4764" s="184">
        <v>10</v>
      </c>
    </row>
    <row r="4765" spans="1:4" x14ac:dyDescent="0.25">
      <c r="A4765">
        <v>21124</v>
      </c>
      <c r="B4765" t="s">
        <v>4786</v>
      </c>
      <c r="C4765" t="s">
        <v>20</v>
      </c>
      <c r="D4765" s="184">
        <v>17.73</v>
      </c>
    </row>
    <row r="4766" spans="1:4" x14ac:dyDescent="0.25">
      <c r="A4766">
        <v>21125</v>
      </c>
      <c r="B4766" t="s">
        <v>4787</v>
      </c>
      <c r="C4766" t="s">
        <v>20</v>
      </c>
      <c r="D4766" s="184">
        <v>28.46</v>
      </c>
    </row>
    <row r="4767" spans="1:4" x14ac:dyDescent="0.25">
      <c r="A4767">
        <v>38028</v>
      </c>
      <c r="B4767" t="s">
        <v>4788</v>
      </c>
      <c r="C4767" t="s">
        <v>20</v>
      </c>
      <c r="D4767" s="184">
        <v>48.29</v>
      </c>
    </row>
    <row r="4768" spans="1:4" x14ac:dyDescent="0.25">
      <c r="A4768">
        <v>38029</v>
      </c>
      <c r="B4768" t="s">
        <v>4789</v>
      </c>
      <c r="C4768" t="s">
        <v>20</v>
      </c>
      <c r="D4768" s="184">
        <v>73.61</v>
      </c>
    </row>
    <row r="4769" spans="1:4" x14ac:dyDescent="0.25">
      <c r="A4769">
        <v>38030</v>
      </c>
      <c r="B4769" t="s">
        <v>4790</v>
      </c>
      <c r="C4769" t="s">
        <v>20</v>
      </c>
      <c r="D4769" s="184">
        <v>113.07</v>
      </c>
    </row>
    <row r="4770" spans="1:4" x14ac:dyDescent="0.25">
      <c r="A4770">
        <v>38031</v>
      </c>
      <c r="B4770" t="s">
        <v>4791</v>
      </c>
      <c r="C4770" t="s">
        <v>20</v>
      </c>
      <c r="D4770" s="184">
        <v>179.18</v>
      </c>
    </row>
    <row r="4771" spans="1:4" x14ac:dyDescent="0.25">
      <c r="A4771">
        <v>39735</v>
      </c>
      <c r="B4771" t="s">
        <v>4792</v>
      </c>
      <c r="C4771" t="s">
        <v>20</v>
      </c>
      <c r="D4771" s="184">
        <v>112.9</v>
      </c>
    </row>
    <row r="4772" spans="1:4" x14ac:dyDescent="0.25">
      <c r="A4772">
        <v>39734</v>
      </c>
      <c r="B4772" t="s">
        <v>4793</v>
      </c>
      <c r="C4772" t="s">
        <v>20</v>
      </c>
      <c r="D4772" s="184">
        <v>133.91999999999999</v>
      </c>
    </row>
    <row r="4773" spans="1:4" x14ac:dyDescent="0.25">
      <c r="A4773">
        <v>39736</v>
      </c>
      <c r="B4773" t="s">
        <v>4794</v>
      </c>
      <c r="C4773" t="s">
        <v>20</v>
      </c>
      <c r="D4773" s="184">
        <v>152.84</v>
      </c>
    </row>
    <row r="4774" spans="1:4" x14ac:dyDescent="0.25">
      <c r="A4774">
        <v>39737</v>
      </c>
      <c r="B4774" t="s">
        <v>4795</v>
      </c>
      <c r="C4774" t="s">
        <v>20</v>
      </c>
      <c r="D4774" s="184">
        <v>20.56</v>
      </c>
    </row>
    <row r="4775" spans="1:4" x14ac:dyDescent="0.25">
      <c r="A4775">
        <v>39738</v>
      </c>
      <c r="B4775" t="s">
        <v>4796</v>
      </c>
      <c r="C4775" t="s">
        <v>20</v>
      </c>
      <c r="D4775" s="184">
        <v>7.43</v>
      </c>
    </row>
    <row r="4776" spans="1:4" x14ac:dyDescent="0.25">
      <c r="A4776">
        <v>39739</v>
      </c>
      <c r="B4776" t="s">
        <v>4797</v>
      </c>
      <c r="C4776" t="s">
        <v>20</v>
      </c>
      <c r="D4776" s="184">
        <v>105.7</v>
      </c>
    </row>
    <row r="4777" spans="1:4" x14ac:dyDescent="0.25">
      <c r="A4777">
        <v>39733</v>
      </c>
      <c r="B4777" t="s">
        <v>4798</v>
      </c>
      <c r="C4777" t="s">
        <v>20</v>
      </c>
      <c r="D4777" s="184">
        <v>182.91</v>
      </c>
    </row>
    <row r="4778" spans="1:4" x14ac:dyDescent="0.25">
      <c r="A4778">
        <v>39854</v>
      </c>
      <c r="B4778" t="s">
        <v>4799</v>
      </c>
      <c r="C4778" t="s">
        <v>20</v>
      </c>
      <c r="D4778" s="184">
        <v>185.5</v>
      </c>
    </row>
    <row r="4779" spans="1:4" x14ac:dyDescent="0.25">
      <c r="A4779">
        <v>39740</v>
      </c>
      <c r="B4779" t="s">
        <v>4800</v>
      </c>
      <c r="C4779" t="s">
        <v>20</v>
      </c>
      <c r="D4779" s="184">
        <v>101.5</v>
      </c>
    </row>
    <row r="4780" spans="1:4" x14ac:dyDescent="0.25">
      <c r="A4780">
        <v>39741</v>
      </c>
      <c r="B4780" t="s">
        <v>4801</v>
      </c>
      <c r="C4780" t="s">
        <v>20</v>
      </c>
      <c r="D4780" s="184">
        <v>18.7</v>
      </c>
    </row>
    <row r="4781" spans="1:4" x14ac:dyDescent="0.25">
      <c r="A4781">
        <v>39853</v>
      </c>
      <c r="B4781" t="s">
        <v>4802</v>
      </c>
      <c r="C4781" t="s">
        <v>20</v>
      </c>
      <c r="D4781" s="184">
        <v>24.57</v>
      </c>
    </row>
    <row r="4782" spans="1:4" x14ac:dyDescent="0.25">
      <c r="A4782">
        <v>39742</v>
      </c>
      <c r="B4782" t="s">
        <v>4803</v>
      </c>
      <c r="C4782" t="s">
        <v>20</v>
      </c>
      <c r="D4782" s="184">
        <v>81.58</v>
      </c>
    </row>
    <row r="4783" spans="1:4" x14ac:dyDescent="0.25">
      <c r="A4783">
        <v>39749</v>
      </c>
      <c r="B4783" t="s">
        <v>4804</v>
      </c>
      <c r="C4783" t="s">
        <v>20</v>
      </c>
      <c r="D4783" s="184">
        <v>112.56</v>
      </c>
    </row>
    <row r="4784" spans="1:4" x14ac:dyDescent="0.25">
      <c r="A4784">
        <v>39751</v>
      </c>
      <c r="B4784" t="s">
        <v>4805</v>
      </c>
      <c r="C4784" t="s">
        <v>20</v>
      </c>
      <c r="D4784" s="184">
        <v>204.54</v>
      </c>
    </row>
    <row r="4785" spans="1:4" x14ac:dyDescent="0.25">
      <c r="A4785">
        <v>39750</v>
      </c>
      <c r="B4785" t="s">
        <v>4806</v>
      </c>
      <c r="C4785" t="s">
        <v>20</v>
      </c>
      <c r="D4785" s="184">
        <v>170.01</v>
      </c>
    </row>
    <row r="4786" spans="1:4" x14ac:dyDescent="0.25">
      <c r="A4786">
        <v>39747</v>
      </c>
      <c r="B4786" t="s">
        <v>4807</v>
      </c>
      <c r="C4786" t="s">
        <v>20</v>
      </c>
      <c r="D4786" s="184">
        <v>54.68</v>
      </c>
    </row>
    <row r="4787" spans="1:4" x14ac:dyDescent="0.25">
      <c r="A4787">
        <v>39753</v>
      </c>
      <c r="B4787" t="s">
        <v>4808</v>
      </c>
      <c r="C4787" t="s">
        <v>20</v>
      </c>
      <c r="D4787" s="184">
        <v>376.5</v>
      </c>
    </row>
    <row r="4788" spans="1:4" x14ac:dyDescent="0.25">
      <c r="A4788">
        <v>39754</v>
      </c>
      <c r="B4788" t="s">
        <v>4809</v>
      </c>
      <c r="C4788" t="s">
        <v>20</v>
      </c>
      <c r="D4788" s="184">
        <v>554.69000000000005</v>
      </c>
    </row>
    <row r="4789" spans="1:4" x14ac:dyDescent="0.25">
      <c r="A4789">
        <v>39748</v>
      </c>
      <c r="B4789" t="s">
        <v>4810</v>
      </c>
      <c r="C4789" t="s">
        <v>20</v>
      </c>
      <c r="D4789" s="184">
        <v>88.48</v>
      </c>
    </row>
    <row r="4790" spans="1:4" x14ac:dyDescent="0.25">
      <c r="A4790">
        <v>39755</v>
      </c>
      <c r="B4790" t="s">
        <v>4811</v>
      </c>
      <c r="C4790" t="s">
        <v>20</v>
      </c>
      <c r="D4790" s="184">
        <v>841.04</v>
      </c>
    </row>
    <row r="4791" spans="1:4" x14ac:dyDescent="0.25">
      <c r="A4791">
        <v>12742</v>
      </c>
      <c r="B4791" t="s">
        <v>4812</v>
      </c>
      <c r="C4791" t="s">
        <v>20</v>
      </c>
      <c r="D4791" s="184">
        <v>665.96</v>
      </c>
    </row>
    <row r="4792" spans="1:4" x14ac:dyDescent="0.25">
      <c r="A4792">
        <v>12713</v>
      </c>
      <c r="B4792" t="s">
        <v>4813</v>
      </c>
      <c r="C4792" t="s">
        <v>20</v>
      </c>
      <c r="D4792" s="184">
        <v>35.32</v>
      </c>
    </row>
    <row r="4793" spans="1:4" x14ac:dyDescent="0.25">
      <c r="A4793">
        <v>12743</v>
      </c>
      <c r="B4793" t="s">
        <v>4814</v>
      </c>
      <c r="C4793" t="s">
        <v>20</v>
      </c>
      <c r="D4793" s="184">
        <v>60.76</v>
      </c>
    </row>
    <row r="4794" spans="1:4" x14ac:dyDescent="0.25">
      <c r="A4794">
        <v>12744</v>
      </c>
      <c r="B4794" t="s">
        <v>4815</v>
      </c>
      <c r="C4794" t="s">
        <v>20</v>
      </c>
      <c r="D4794" s="184">
        <v>77.11</v>
      </c>
    </row>
    <row r="4795" spans="1:4" x14ac:dyDescent="0.25">
      <c r="A4795">
        <v>12745</v>
      </c>
      <c r="B4795" t="s">
        <v>4816</v>
      </c>
      <c r="C4795" t="s">
        <v>20</v>
      </c>
      <c r="D4795" s="184">
        <v>111.98</v>
      </c>
    </row>
    <row r="4796" spans="1:4" x14ac:dyDescent="0.25">
      <c r="A4796">
        <v>12746</v>
      </c>
      <c r="B4796" t="s">
        <v>4817</v>
      </c>
      <c r="C4796" t="s">
        <v>20</v>
      </c>
      <c r="D4796" s="184">
        <v>151.22</v>
      </c>
    </row>
    <row r="4797" spans="1:4" x14ac:dyDescent="0.25">
      <c r="A4797">
        <v>12747</v>
      </c>
      <c r="B4797" t="s">
        <v>4818</v>
      </c>
      <c r="C4797" t="s">
        <v>20</v>
      </c>
      <c r="D4797" s="184">
        <v>219.3</v>
      </c>
    </row>
    <row r="4798" spans="1:4" x14ac:dyDescent="0.25">
      <c r="A4798">
        <v>12748</v>
      </c>
      <c r="B4798" t="s">
        <v>4819</v>
      </c>
      <c r="C4798" t="s">
        <v>20</v>
      </c>
      <c r="D4798" s="184">
        <v>308.95</v>
      </c>
    </row>
    <row r="4799" spans="1:4" x14ac:dyDescent="0.25">
      <c r="A4799">
        <v>12749</v>
      </c>
      <c r="B4799" t="s">
        <v>4820</v>
      </c>
      <c r="C4799" t="s">
        <v>20</v>
      </c>
      <c r="D4799" s="184">
        <v>451.63</v>
      </c>
    </row>
    <row r="4800" spans="1:4" x14ac:dyDescent="0.25">
      <c r="A4800">
        <v>39726</v>
      </c>
      <c r="B4800" t="s">
        <v>4821</v>
      </c>
      <c r="C4800" t="s">
        <v>20</v>
      </c>
      <c r="D4800" s="184">
        <v>148.34</v>
      </c>
    </row>
    <row r="4801" spans="1:4" x14ac:dyDescent="0.25">
      <c r="A4801">
        <v>39728</v>
      </c>
      <c r="B4801" t="s">
        <v>4822</v>
      </c>
      <c r="C4801" t="s">
        <v>20</v>
      </c>
      <c r="D4801" s="184">
        <v>260.72000000000003</v>
      </c>
    </row>
    <row r="4802" spans="1:4" x14ac:dyDescent="0.25">
      <c r="A4802">
        <v>39727</v>
      </c>
      <c r="B4802" t="s">
        <v>4823</v>
      </c>
      <c r="C4802" t="s">
        <v>20</v>
      </c>
      <c r="D4802" s="184">
        <v>214.55</v>
      </c>
    </row>
    <row r="4803" spans="1:4" x14ac:dyDescent="0.25">
      <c r="A4803">
        <v>39724</v>
      </c>
      <c r="B4803" t="s">
        <v>4824</v>
      </c>
      <c r="C4803" t="s">
        <v>20</v>
      </c>
      <c r="D4803" s="184">
        <v>65.69</v>
      </c>
    </row>
    <row r="4804" spans="1:4" x14ac:dyDescent="0.25">
      <c r="A4804">
        <v>39729</v>
      </c>
      <c r="B4804" t="s">
        <v>4825</v>
      </c>
      <c r="C4804" t="s">
        <v>20</v>
      </c>
      <c r="D4804" s="184">
        <v>361.04</v>
      </c>
    </row>
    <row r="4805" spans="1:4" x14ac:dyDescent="0.25">
      <c r="A4805">
        <v>39730</v>
      </c>
      <c r="B4805" t="s">
        <v>4826</v>
      </c>
      <c r="C4805" t="s">
        <v>20</v>
      </c>
      <c r="D4805" s="184">
        <v>468.44</v>
      </c>
    </row>
    <row r="4806" spans="1:4" x14ac:dyDescent="0.25">
      <c r="A4806">
        <v>39731</v>
      </c>
      <c r="B4806" t="s">
        <v>4827</v>
      </c>
      <c r="C4806" t="s">
        <v>20</v>
      </c>
      <c r="D4806" s="184">
        <v>693.79</v>
      </c>
    </row>
    <row r="4807" spans="1:4" x14ac:dyDescent="0.25">
      <c r="A4807">
        <v>39725</v>
      </c>
      <c r="B4807" t="s">
        <v>4828</v>
      </c>
      <c r="C4807" t="s">
        <v>20</v>
      </c>
      <c r="D4807" s="184">
        <v>107.07</v>
      </c>
    </row>
    <row r="4808" spans="1:4" x14ac:dyDescent="0.25">
      <c r="A4808">
        <v>39732</v>
      </c>
      <c r="B4808" t="s">
        <v>4829</v>
      </c>
      <c r="C4808" t="s">
        <v>20</v>
      </c>
      <c r="D4808" s="66">
        <v>1021.22</v>
      </c>
    </row>
    <row r="4809" spans="1:4" x14ac:dyDescent="0.25">
      <c r="A4809">
        <v>39660</v>
      </c>
      <c r="B4809" t="s">
        <v>4830</v>
      </c>
      <c r="C4809" t="s">
        <v>20</v>
      </c>
      <c r="D4809" s="184">
        <v>46.53</v>
      </c>
    </row>
    <row r="4810" spans="1:4" x14ac:dyDescent="0.25">
      <c r="A4810">
        <v>39662</v>
      </c>
      <c r="B4810" t="s">
        <v>4831</v>
      </c>
      <c r="C4810" t="s">
        <v>20</v>
      </c>
      <c r="D4810" s="184">
        <v>22.3</v>
      </c>
    </row>
    <row r="4811" spans="1:4" x14ac:dyDescent="0.25">
      <c r="A4811">
        <v>39661</v>
      </c>
      <c r="B4811" t="s">
        <v>4832</v>
      </c>
      <c r="C4811" t="s">
        <v>20</v>
      </c>
      <c r="D4811" s="184">
        <v>15.21</v>
      </c>
    </row>
    <row r="4812" spans="1:4" x14ac:dyDescent="0.25">
      <c r="A4812">
        <v>39666</v>
      </c>
      <c r="B4812" t="s">
        <v>4833</v>
      </c>
      <c r="C4812" t="s">
        <v>20</v>
      </c>
      <c r="D4812" s="184">
        <v>70</v>
      </c>
    </row>
    <row r="4813" spans="1:4" x14ac:dyDescent="0.25">
      <c r="A4813">
        <v>39664</v>
      </c>
      <c r="B4813" t="s">
        <v>4834</v>
      </c>
      <c r="C4813" t="s">
        <v>20</v>
      </c>
      <c r="D4813" s="184">
        <v>34.31</v>
      </c>
    </row>
    <row r="4814" spans="1:4" x14ac:dyDescent="0.25">
      <c r="A4814">
        <v>39663</v>
      </c>
      <c r="B4814" t="s">
        <v>4835</v>
      </c>
      <c r="C4814" t="s">
        <v>20</v>
      </c>
      <c r="D4814" s="184">
        <v>27.43</v>
      </c>
    </row>
    <row r="4815" spans="1:4" x14ac:dyDescent="0.25">
      <c r="A4815">
        <v>39665</v>
      </c>
      <c r="B4815" t="s">
        <v>4836</v>
      </c>
      <c r="C4815" t="s">
        <v>20</v>
      </c>
      <c r="D4815" s="184">
        <v>57.88</v>
      </c>
    </row>
    <row r="4816" spans="1:4" x14ac:dyDescent="0.25">
      <c r="A4816">
        <v>39752</v>
      </c>
      <c r="B4816" t="s">
        <v>4837</v>
      </c>
      <c r="C4816" t="s">
        <v>20</v>
      </c>
      <c r="D4816" s="184">
        <v>291.04000000000002</v>
      </c>
    </row>
    <row r="4817" spans="1:4" x14ac:dyDescent="0.25">
      <c r="A4817">
        <v>7725</v>
      </c>
      <c r="B4817" t="s">
        <v>4838</v>
      </c>
      <c r="C4817" t="s">
        <v>20</v>
      </c>
      <c r="D4817" s="184">
        <v>196</v>
      </c>
    </row>
    <row r="4818" spans="1:4" x14ac:dyDescent="0.25">
      <c r="A4818">
        <v>7753</v>
      </c>
      <c r="B4818" t="s">
        <v>4839</v>
      </c>
      <c r="C4818" t="s">
        <v>20</v>
      </c>
      <c r="D4818" s="184">
        <v>382.11</v>
      </c>
    </row>
    <row r="4819" spans="1:4" x14ac:dyDescent="0.25">
      <c r="A4819">
        <v>13256</v>
      </c>
      <c r="B4819" t="s">
        <v>4840</v>
      </c>
      <c r="C4819" t="s">
        <v>20</v>
      </c>
      <c r="D4819" s="184">
        <v>535.29</v>
      </c>
    </row>
    <row r="4820" spans="1:4" x14ac:dyDescent="0.25">
      <c r="A4820">
        <v>7757</v>
      </c>
      <c r="B4820" t="s">
        <v>4841</v>
      </c>
      <c r="C4820" t="s">
        <v>20</v>
      </c>
      <c r="D4820" s="184">
        <v>570.70000000000005</v>
      </c>
    </row>
    <row r="4821" spans="1:4" x14ac:dyDescent="0.25">
      <c r="A4821">
        <v>7758</v>
      </c>
      <c r="B4821" t="s">
        <v>4842</v>
      </c>
      <c r="C4821" t="s">
        <v>20</v>
      </c>
      <c r="D4821" s="184">
        <v>826.82</v>
      </c>
    </row>
    <row r="4822" spans="1:4" x14ac:dyDescent="0.25">
      <c r="A4822">
        <v>7759</v>
      </c>
      <c r="B4822" t="s">
        <v>4843</v>
      </c>
      <c r="C4822" t="s">
        <v>20</v>
      </c>
      <c r="D4822" s="66">
        <v>2291.12</v>
      </c>
    </row>
    <row r="4823" spans="1:4" x14ac:dyDescent="0.25">
      <c r="A4823">
        <v>40334</v>
      </c>
      <c r="B4823" t="s">
        <v>4844</v>
      </c>
      <c r="C4823" t="s">
        <v>20</v>
      </c>
      <c r="D4823" s="184">
        <v>89.76</v>
      </c>
    </row>
    <row r="4824" spans="1:4" x14ac:dyDescent="0.25">
      <c r="A4824">
        <v>7745</v>
      </c>
      <c r="B4824" t="s">
        <v>4845</v>
      </c>
      <c r="C4824" t="s">
        <v>20</v>
      </c>
      <c r="D4824" s="184">
        <v>101.29</v>
      </c>
    </row>
    <row r="4825" spans="1:4" x14ac:dyDescent="0.25">
      <c r="A4825">
        <v>7714</v>
      </c>
      <c r="B4825" t="s">
        <v>4846</v>
      </c>
      <c r="C4825" t="s">
        <v>20</v>
      </c>
      <c r="D4825" s="184">
        <v>121.05</v>
      </c>
    </row>
    <row r="4826" spans="1:4" x14ac:dyDescent="0.25">
      <c r="A4826">
        <v>7742</v>
      </c>
      <c r="B4826" t="s">
        <v>4847</v>
      </c>
      <c r="C4826" t="s">
        <v>20</v>
      </c>
      <c r="D4826" s="184">
        <v>267.14999999999998</v>
      </c>
    </row>
    <row r="4827" spans="1:4" x14ac:dyDescent="0.25">
      <c r="A4827">
        <v>7750</v>
      </c>
      <c r="B4827" t="s">
        <v>4848</v>
      </c>
      <c r="C4827" t="s">
        <v>20</v>
      </c>
      <c r="D4827" s="184">
        <v>326.11</v>
      </c>
    </row>
    <row r="4828" spans="1:4" x14ac:dyDescent="0.25">
      <c r="A4828">
        <v>7756</v>
      </c>
      <c r="B4828" t="s">
        <v>4849</v>
      </c>
      <c r="C4828" t="s">
        <v>20</v>
      </c>
      <c r="D4828" s="184">
        <v>374.7</v>
      </c>
    </row>
    <row r="4829" spans="1:4" x14ac:dyDescent="0.25">
      <c r="A4829">
        <v>7765</v>
      </c>
      <c r="B4829" t="s">
        <v>4850</v>
      </c>
      <c r="C4829" t="s">
        <v>20</v>
      </c>
      <c r="D4829" s="184">
        <v>419.99</v>
      </c>
    </row>
    <row r="4830" spans="1:4" x14ac:dyDescent="0.25">
      <c r="A4830">
        <v>12569</v>
      </c>
      <c r="B4830" t="s">
        <v>4851</v>
      </c>
      <c r="C4830" t="s">
        <v>20</v>
      </c>
      <c r="D4830" s="184">
        <v>579.76</v>
      </c>
    </row>
    <row r="4831" spans="1:4" x14ac:dyDescent="0.25">
      <c r="A4831">
        <v>7766</v>
      </c>
      <c r="B4831" t="s">
        <v>4852</v>
      </c>
      <c r="C4831" t="s">
        <v>20</v>
      </c>
      <c r="D4831" s="184">
        <v>615.99</v>
      </c>
    </row>
    <row r="4832" spans="1:4" x14ac:dyDescent="0.25">
      <c r="A4832">
        <v>7767</v>
      </c>
      <c r="B4832" t="s">
        <v>4853</v>
      </c>
      <c r="C4832" t="s">
        <v>20</v>
      </c>
      <c r="D4832" s="184">
        <v>884.47</v>
      </c>
    </row>
    <row r="4833" spans="1:4" x14ac:dyDescent="0.25">
      <c r="A4833">
        <v>7727</v>
      </c>
      <c r="B4833" t="s">
        <v>4854</v>
      </c>
      <c r="C4833" t="s">
        <v>20</v>
      </c>
      <c r="D4833" s="66">
        <v>2569.41</v>
      </c>
    </row>
    <row r="4834" spans="1:4" x14ac:dyDescent="0.25">
      <c r="A4834">
        <v>7760</v>
      </c>
      <c r="B4834" t="s">
        <v>4855</v>
      </c>
      <c r="C4834" t="s">
        <v>20</v>
      </c>
      <c r="D4834" s="184">
        <v>102.11</v>
      </c>
    </row>
    <row r="4835" spans="1:4" x14ac:dyDescent="0.25">
      <c r="A4835">
        <v>7761</v>
      </c>
      <c r="B4835" t="s">
        <v>4856</v>
      </c>
      <c r="C4835" t="s">
        <v>20</v>
      </c>
      <c r="D4835" s="184">
        <v>107.05</v>
      </c>
    </row>
    <row r="4836" spans="1:4" x14ac:dyDescent="0.25">
      <c r="A4836">
        <v>7752</v>
      </c>
      <c r="B4836" t="s">
        <v>4857</v>
      </c>
      <c r="C4836" t="s">
        <v>20</v>
      </c>
      <c r="D4836" s="184">
        <v>130.11000000000001</v>
      </c>
    </row>
    <row r="4837" spans="1:4" x14ac:dyDescent="0.25">
      <c r="A4837">
        <v>7762</v>
      </c>
      <c r="B4837" t="s">
        <v>4858</v>
      </c>
      <c r="C4837" t="s">
        <v>20</v>
      </c>
      <c r="D4837" s="184">
        <v>170.05</v>
      </c>
    </row>
    <row r="4838" spans="1:4" x14ac:dyDescent="0.25">
      <c r="A4838">
        <v>7722</v>
      </c>
      <c r="B4838" t="s">
        <v>4859</v>
      </c>
      <c r="C4838" t="s">
        <v>20</v>
      </c>
      <c r="D4838" s="184">
        <v>260.23</v>
      </c>
    </row>
    <row r="4839" spans="1:4" x14ac:dyDescent="0.25">
      <c r="A4839">
        <v>7763</v>
      </c>
      <c r="B4839" t="s">
        <v>4860</v>
      </c>
      <c r="C4839" t="s">
        <v>20</v>
      </c>
      <c r="D4839" s="184">
        <v>317.05</v>
      </c>
    </row>
    <row r="4840" spans="1:4" x14ac:dyDescent="0.25">
      <c r="A4840">
        <v>7764</v>
      </c>
      <c r="B4840" t="s">
        <v>4861</v>
      </c>
      <c r="C4840" t="s">
        <v>20</v>
      </c>
      <c r="D4840" s="184">
        <v>378.82</v>
      </c>
    </row>
    <row r="4841" spans="1:4" x14ac:dyDescent="0.25">
      <c r="A4841">
        <v>12572</v>
      </c>
      <c r="B4841" t="s">
        <v>4862</v>
      </c>
      <c r="C4841" t="s">
        <v>20</v>
      </c>
      <c r="D4841" s="184">
        <v>535.29</v>
      </c>
    </row>
    <row r="4842" spans="1:4" x14ac:dyDescent="0.25">
      <c r="A4842">
        <v>12573</v>
      </c>
      <c r="B4842" t="s">
        <v>4863</v>
      </c>
      <c r="C4842" t="s">
        <v>20</v>
      </c>
      <c r="D4842" s="184">
        <v>704.11</v>
      </c>
    </row>
    <row r="4843" spans="1:4" x14ac:dyDescent="0.25">
      <c r="A4843">
        <v>12574</v>
      </c>
      <c r="B4843" t="s">
        <v>4864</v>
      </c>
      <c r="C4843" t="s">
        <v>20</v>
      </c>
      <c r="D4843" s="184">
        <v>851.36</v>
      </c>
    </row>
    <row r="4844" spans="1:4" x14ac:dyDescent="0.25">
      <c r="A4844">
        <v>12575</v>
      </c>
      <c r="B4844" t="s">
        <v>4865</v>
      </c>
      <c r="C4844" t="s">
        <v>20</v>
      </c>
      <c r="D4844" s="66">
        <v>1292.94</v>
      </c>
    </row>
    <row r="4845" spans="1:4" x14ac:dyDescent="0.25">
      <c r="A4845">
        <v>12576</v>
      </c>
      <c r="B4845" t="s">
        <v>4866</v>
      </c>
      <c r="C4845" t="s">
        <v>20</v>
      </c>
      <c r="D4845" s="184">
        <v>156.47</v>
      </c>
    </row>
    <row r="4846" spans="1:4" x14ac:dyDescent="0.25">
      <c r="A4846">
        <v>12577</v>
      </c>
      <c r="B4846" t="s">
        <v>4867</v>
      </c>
      <c r="C4846" t="s">
        <v>20</v>
      </c>
      <c r="D4846" s="184">
        <v>210.82</v>
      </c>
    </row>
    <row r="4847" spans="1:4" x14ac:dyDescent="0.25">
      <c r="A4847">
        <v>12578</v>
      </c>
      <c r="B4847" t="s">
        <v>4868</v>
      </c>
      <c r="C4847" t="s">
        <v>20</v>
      </c>
      <c r="D4847" s="184">
        <v>255.29</v>
      </c>
    </row>
    <row r="4848" spans="1:4" x14ac:dyDescent="0.25">
      <c r="A4848">
        <v>12579</v>
      </c>
      <c r="B4848" t="s">
        <v>4869</v>
      </c>
      <c r="C4848" t="s">
        <v>20</v>
      </c>
      <c r="D4848" s="184">
        <v>439.76</v>
      </c>
    </row>
    <row r="4849" spans="1:4" x14ac:dyDescent="0.25">
      <c r="A4849">
        <v>12580</v>
      </c>
      <c r="B4849" t="s">
        <v>4870</v>
      </c>
      <c r="C4849" t="s">
        <v>20</v>
      </c>
      <c r="D4849" s="184">
        <v>458.21</v>
      </c>
    </row>
    <row r="4850" spans="1:4" x14ac:dyDescent="0.25">
      <c r="A4850">
        <v>12581</v>
      </c>
      <c r="B4850" t="s">
        <v>4871</v>
      </c>
      <c r="C4850" t="s">
        <v>20</v>
      </c>
      <c r="D4850" s="184">
        <v>490.82</v>
      </c>
    </row>
    <row r="4851" spans="1:4" x14ac:dyDescent="0.25">
      <c r="A4851">
        <v>7720</v>
      </c>
      <c r="B4851" t="s">
        <v>4872</v>
      </c>
      <c r="C4851" t="s">
        <v>20</v>
      </c>
      <c r="D4851" s="184">
        <v>767.52</v>
      </c>
    </row>
    <row r="4852" spans="1:4" x14ac:dyDescent="0.25">
      <c r="A4852">
        <v>40335</v>
      </c>
      <c r="B4852" t="s">
        <v>4873</v>
      </c>
      <c r="C4852" t="s">
        <v>20</v>
      </c>
      <c r="D4852" s="184">
        <v>160.58000000000001</v>
      </c>
    </row>
    <row r="4853" spans="1:4" x14ac:dyDescent="0.25">
      <c r="A4853">
        <v>7740</v>
      </c>
      <c r="B4853" t="s">
        <v>4874</v>
      </c>
      <c r="C4853" t="s">
        <v>20</v>
      </c>
      <c r="D4853" s="184">
        <v>164.7</v>
      </c>
    </row>
    <row r="4854" spans="1:4" x14ac:dyDescent="0.25">
      <c r="A4854">
        <v>7741</v>
      </c>
      <c r="B4854" t="s">
        <v>4875</v>
      </c>
      <c r="C4854" t="s">
        <v>20</v>
      </c>
      <c r="D4854" s="184">
        <v>304.7</v>
      </c>
    </row>
    <row r="4855" spans="1:4" x14ac:dyDescent="0.25">
      <c r="A4855">
        <v>7774</v>
      </c>
      <c r="B4855" t="s">
        <v>4876</v>
      </c>
      <c r="C4855" t="s">
        <v>20</v>
      </c>
      <c r="D4855" s="184">
        <v>373.88</v>
      </c>
    </row>
    <row r="4856" spans="1:4" x14ac:dyDescent="0.25">
      <c r="A4856">
        <v>7744</v>
      </c>
      <c r="B4856" t="s">
        <v>4877</v>
      </c>
      <c r="C4856" t="s">
        <v>20</v>
      </c>
      <c r="D4856" s="184">
        <v>488.35</v>
      </c>
    </row>
    <row r="4857" spans="1:4" x14ac:dyDescent="0.25">
      <c r="A4857">
        <v>7773</v>
      </c>
      <c r="B4857" t="s">
        <v>4878</v>
      </c>
      <c r="C4857" t="s">
        <v>20</v>
      </c>
      <c r="D4857" s="184">
        <v>499.14</v>
      </c>
    </row>
    <row r="4858" spans="1:4" x14ac:dyDescent="0.25">
      <c r="A4858">
        <v>7754</v>
      </c>
      <c r="B4858" t="s">
        <v>4879</v>
      </c>
      <c r="C4858" t="s">
        <v>20</v>
      </c>
      <c r="D4858" s="184">
        <v>756.82</v>
      </c>
    </row>
    <row r="4859" spans="1:4" x14ac:dyDescent="0.25">
      <c r="A4859">
        <v>7735</v>
      </c>
      <c r="B4859" t="s">
        <v>4880</v>
      </c>
      <c r="C4859" t="s">
        <v>20</v>
      </c>
      <c r="D4859" s="184">
        <v>980</v>
      </c>
    </row>
    <row r="4860" spans="1:4" x14ac:dyDescent="0.25">
      <c r="A4860">
        <v>7755</v>
      </c>
      <c r="B4860" t="s">
        <v>4881</v>
      </c>
      <c r="C4860" t="s">
        <v>20</v>
      </c>
      <c r="D4860" s="184">
        <v>194.35</v>
      </c>
    </row>
    <row r="4861" spans="1:4" x14ac:dyDescent="0.25">
      <c r="A4861">
        <v>7776</v>
      </c>
      <c r="B4861" t="s">
        <v>4882</v>
      </c>
      <c r="C4861" t="s">
        <v>20</v>
      </c>
      <c r="D4861" s="184">
        <v>405.17</v>
      </c>
    </row>
    <row r="4862" spans="1:4" x14ac:dyDescent="0.25">
      <c r="A4862">
        <v>7743</v>
      </c>
      <c r="B4862" t="s">
        <v>4883</v>
      </c>
      <c r="C4862" t="s">
        <v>20</v>
      </c>
      <c r="D4862" s="184">
        <v>429.05</v>
      </c>
    </row>
    <row r="4863" spans="1:4" x14ac:dyDescent="0.25">
      <c r="A4863">
        <v>7733</v>
      </c>
      <c r="B4863" t="s">
        <v>4884</v>
      </c>
      <c r="C4863" t="s">
        <v>20</v>
      </c>
      <c r="D4863" s="184">
        <v>560</v>
      </c>
    </row>
    <row r="4864" spans="1:4" x14ac:dyDescent="0.25">
      <c r="A4864">
        <v>7775</v>
      </c>
      <c r="B4864" t="s">
        <v>4885</v>
      </c>
      <c r="C4864" t="s">
        <v>20</v>
      </c>
      <c r="D4864" s="184">
        <v>613.52</v>
      </c>
    </row>
    <row r="4865" spans="1:4" x14ac:dyDescent="0.25">
      <c r="A4865">
        <v>7734</v>
      </c>
      <c r="B4865" t="s">
        <v>4886</v>
      </c>
      <c r="C4865" t="s">
        <v>20</v>
      </c>
      <c r="D4865" s="184">
        <v>868.82</v>
      </c>
    </row>
    <row r="4866" spans="1:4" x14ac:dyDescent="0.25">
      <c r="A4866">
        <v>37449</v>
      </c>
      <c r="B4866" t="s">
        <v>4887</v>
      </c>
      <c r="C4866" t="s">
        <v>20</v>
      </c>
      <c r="D4866" s="184">
        <v>24.96</v>
      </c>
    </row>
    <row r="4867" spans="1:4" x14ac:dyDescent="0.25">
      <c r="A4867">
        <v>37450</v>
      </c>
      <c r="B4867" t="s">
        <v>4888</v>
      </c>
      <c r="C4867" t="s">
        <v>20</v>
      </c>
      <c r="D4867" s="184">
        <v>34.950000000000003</v>
      </c>
    </row>
    <row r="4868" spans="1:4" x14ac:dyDescent="0.25">
      <c r="A4868">
        <v>37451</v>
      </c>
      <c r="B4868" t="s">
        <v>4889</v>
      </c>
      <c r="C4868" t="s">
        <v>20</v>
      </c>
      <c r="D4868" s="184">
        <v>48.79</v>
      </c>
    </row>
    <row r="4869" spans="1:4" x14ac:dyDescent="0.25">
      <c r="A4869">
        <v>37452</v>
      </c>
      <c r="B4869" t="s">
        <v>4890</v>
      </c>
      <c r="C4869" t="s">
        <v>20</v>
      </c>
      <c r="D4869" s="184">
        <v>70.92</v>
      </c>
    </row>
    <row r="4870" spans="1:4" x14ac:dyDescent="0.25">
      <c r="A4870">
        <v>37453</v>
      </c>
      <c r="B4870" t="s">
        <v>4891</v>
      </c>
      <c r="C4870" t="s">
        <v>20</v>
      </c>
      <c r="D4870" s="184">
        <v>81.680000000000007</v>
      </c>
    </row>
    <row r="4871" spans="1:4" x14ac:dyDescent="0.25">
      <c r="A4871">
        <v>7778</v>
      </c>
      <c r="B4871" t="s">
        <v>4892</v>
      </c>
      <c r="C4871" t="s">
        <v>20</v>
      </c>
      <c r="D4871" s="184">
        <v>30.64</v>
      </c>
    </row>
    <row r="4872" spans="1:4" x14ac:dyDescent="0.25">
      <c r="A4872">
        <v>7796</v>
      </c>
      <c r="B4872" t="s">
        <v>4893</v>
      </c>
      <c r="C4872" t="s">
        <v>20</v>
      </c>
      <c r="D4872" s="184">
        <v>41.99</v>
      </c>
    </row>
    <row r="4873" spans="1:4" x14ac:dyDescent="0.25">
      <c r="A4873">
        <v>7781</v>
      </c>
      <c r="B4873" t="s">
        <v>4894</v>
      </c>
      <c r="C4873" t="s">
        <v>20</v>
      </c>
      <c r="D4873" s="184">
        <v>49.62</v>
      </c>
    </row>
    <row r="4874" spans="1:4" x14ac:dyDescent="0.25">
      <c r="A4874">
        <v>7795</v>
      </c>
      <c r="B4874" t="s">
        <v>4895</v>
      </c>
      <c r="C4874" t="s">
        <v>20</v>
      </c>
      <c r="D4874" s="184">
        <v>73.849999999999994</v>
      </c>
    </row>
    <row r="4875" spans="1:4" x14ac:dyDescent="0.25">
      <c r="A4875">
        <v>7791</v>
      </c>
      <c r="B4875" t="s">
        <v>4896</v>
      </c>
      <c r="C4875" t="s">
        <v>20</v>
      </c>
      <c r="D4875" s="184">
        <v>88.4</v>
      </c>
    </row>
    <row r="4876" spans="1:4" x14ac:dyDescent="0.25">
      <c r="A4876">
        <v>7783</v>
      </c>
      <c r="B4876" t="s">
        <v>4897</v>
      </c>
      <c r="C4876" t="s">
        <v>20</v>
      </c>
      <c r="D4876" s="184">
        <v>31.32</v>
      </c>
    </row>
    <row r="4877" spans="1:4" x14ac:dyDescent="0.25">
      <c r="A4877">
        <v>7790</v>
      </c>
      <c r="B4877" t="s">
        <v>4898</v>
      </c>
      <c r="C4877" t="s">
        <v>20</v>
      </c>
      <c r="D4877" s="184">
        <v>49.36</v>
      </c>
    </row>
    <row r="4878" spans="1:4" x14ac:dyDescent="0.25">
      <c r="A4878">
        <v>7785</v>
      </c>
      <c r="B4878" t="s">
        <v>4899</v>
      </c>
      <c r="C4878" t="s">
        <v>20</v>
      </c>
      <c r="D4878" s="184">
        <v>54.47</v>
      </c>
    </row>
    <row r="4879" spans="1:4" x14ac:dyDescent="0.25">
      <c r="A4879">
        <v>7792</v>
      </c>
      <c r="B4879" t="s">
        <v>4900</v>
      </c>
      <c r="C4879" t="s">
        <v>20</v>
      </c>
      <c r="D4879" s="184">
        <v>77.25</v>
      </c>
    </row>
    <row r="4880" spans="1:4" x14ac:dyDescent="0.25">
      <c r="A4880">
        <v>7793</v>
      </c>
      <c r="B4880" t="s">
        <v>4901</v>
      </c>
      <c r="C4880" t="s">
        <v>20</v>
      </c>
      <c r="D4880" s="184">
        <v>91.24</v>
      </c>
    </row>
    <row r="4881" spans="1:4" x14ac:dyDescent="0.25">
      <c r="A4881">
        <v>13159</v>
      </c>
      <c r="B4881" t="s">
        <v>4902</v>
      </c>
      <c r="C4881" t="s">
        <v>20</v>
      </c>
      <c r="D4881" s="184">
        <v>79.44</v>
      </c>
    </row>
    <row r="4882" spans="1:4" x14ac:dyDescent="0.25">
      <c r="A4882">
        <v>13168</v>
      </c>
      <c r="B4882" t="s">
        <v>4903</v>
      </c>
      <c r="C4882" t="s">
        <v>20</v>
      </c>
      <c r="D4882" s="184">
        <v>96.46</v>
      </c>
    </row>
    <row r="4883" spans="1:4" x14ac:dyDescent="0.25">
      <c r="A4883">
        <v>13173</v>
      </c>
      <c r="B4883" t="s">
        <v>4904</v>
      </c>
      <c r="C4883" t="s">
        <v>20</v>
      </c>
      <c r="D4883" s="184">
        <v>130.5</v>
      </c>
    </row>
    <row r="4884" spans="1:4" x14ac:dyDescent="0.25">
      <c r="A4884">
        <v>12583</v>
      </c>
      <c r="B4884" t="s">
        <v>4905</v>
      </c>
      <c r="C4884" t="s">
        <v>20</v>
      </c>
      <c r="D4884" s="184">
        <v>26.1</v>
      </c>
    </row>
    <row r="4885" spans="1:4" x14ac:dyDescent="0.25">
      <c r="A4885">
        <v>12584</v>
      </c>
      <c r="B4885" t="s">
        <v>4906</v>
      </c>
      <c r="C4885" t="s">
        <v>20</v>
      </c>
      <c r="D4885" s="184">
        <v>34.04</v>
      </c>
    </row>
    <row r="4886" spans="1:4" x14ac:dyDescent="0.25">
      <c r="A4886">
        <v>12613</v>
      </c>
      <c r="B4886" t="s">
        <v>4907</v>
      </c>
      <c r="C4886" t="s">
        <v>10</v>
      </c>
      <c r="D4886" s="184">
        <v>20.18</v>
      </c>
    </row>
    <row r="4887" spans="1:4" x14ac:dyDescent="0.25">
      <c r="A4887">
        <v>1031</v>
      </c>
      <c r="B4887" t="s">
        <v>4908</v>
      </c>
      <c r="C4887" t="s">
        <v>10</v>
      </c>
      <c r="D4887" s="184">
        <v>14.55</v>
      </c>
    </row>
    <row r="4888" spans="1:4" x14ac:dyDescent="0.25">
      <c r="A4888">
        <v>39707</v>
      </c>
      <c r="B4888" t="s">
        <v>4909</v>
      </c>
      <c r="C4888" t="s">
        <v>20</v>
      </c>
      <c r="D4888" s="184">
        <v>4.51</v>
      </c>
    </row>
    <row r="4889" spans="1:4" x14ac:dyDescent="0.25">
      <c r="A4889">
        <v>39708</v>
      </c>
      <c r="B4889" t="s">
        <v>4910</v>
      </c>
      <c r="C4889" t="s">
        <v>20</v>
      </c>
      <c r="D4889" s="184">
        <v>4.37</v>
      </c>
    </row>
    <row r="4890" spans="1:4" x14ac:dyDescent="0.25">
      <c r="A4890">
        <v>39710</v>
      </c>
      <c r="B4890" t="s">
        <v>4911</v>
      </c>
      <c r="C4890" t="s">
        <v>20</v>
      </c>
      <c r="D4890" s="184">
        <v>3.07</v>
      </c>
    </row>
    <row r="4891" spans="1:4" x14ac:dyDescent="0.25">
      <c r="A4891">
        <v>39709</v>
      </c>
      <c r="B4891" t="s">
        <v>4912</v>
      </c>
      <c r="C4891" t="s">
        <v>20</v>
      </c>
      <c r="D4891" s="184">
        <v>4.2699999999999996</v>
      </c>
    </row>
    <row r="4892" spans="1:4" x14ac:dyDescent="0.25">
      <c r="A4892">
        <v>39711</v>
      </c>
      <c r="B4892" t="s">
        <v>4913</v>
      </c>
      <c r="C4892" t="s">
        <v>20</v>
      </c>
      <c r="D4892" s="184">
        <v>4.79</v>
      </c>
    </row>
    <row r="4893" spans="1:4" x14ac:dyDescent="0.25">
      <c r="A4893">
        <v>39712</v>
      </c>
      <c r="B4893" t="s">
        <v>4914</v>
      </c>
      <c r="C4893" t="s">
        <v>20</v>
      </c>
      <c r="D4893" s="184">
        <v>1.68</v>
      </c>
    </row>
    <row r="4894" spans="1:4" x14ac:dyDescent="0.25">
      <c r="A4894">
        <v>39713</v>
      </c>
      <c r="B4894" t="s">
        <v>4915</v>
      </c>
      <c r="C4894" t="s">
        <v>20</v>
      </c>
      <c r="D4894" s="184">
        <v>1.33</v>
      </c>
    </row>
    <row r="4895" spans="1:4" x14ac:dyDescent="0.25">
      <c r="A4895">
        <v>39714</v>
      </c>
      <c r="B4895" t="s">
        <v>4916</v>
      </c>
      <c r="C4895" t="s">
        <v>20</v>
      </c>
      <c r="D4895" s="184">
        <v>3.04</v>
      </c>
    </row>
    <row r="4896" spans="1:4" x14ac:dyDescent="0.25">
      <c r="A4896">
        <v>39715</v>
      </c>
      <c r="B4896" t="s">
        <v>4917</v>
      </c>
      <c r="C4896" t="s">
        <v>20</v>
      </c>
      <c r="D4896" s="184">
        <v>2.17</v>
      </c>
    </row>
    <row r="4897" spans="1:4" x14ac:dyDescent="0.25">
      <c r="A4897">
        <v>39716</v>
      </c>
      <c r="B4897" t="s">
        <v>4918</v>
      </c>
      <c r="C4897" t="s">
        <v>20</v>
      </c>
      <c r="D4897" s="184">
        <v>1.64</v>
      </c>
    </row>
    <row r="4898" spans="1:4" x14ac:dyDescent="0.25">
      <c r="A4898">
        <v>39718</v>
      </c>
      <c r="B4898" t="s">
        <v>4919</v>
      </c>
      <c r="C4898" t="s">
        <v>20</v>
      </c>
      <c r="D4898" s="184">
        <v>2.8</v>
      </c>
    </row>
    <row r="4899" spans="1:4" x14ac:dyDescent="0.25">
      <c r="A4899">
        <v>9813</v>
      </c>
      <c r="B4899" t="s">
        <v>4920</v>
      </c>
      <c r="C4899" t="s">
        <v>20</v>
      </c>
      <c r="D4899" s="184">
        <v>5.71</v>
      </c>
    </row>
    <row r="4900" spans="1:4" x14ac:dyDescent="0.25">
      <c r="A4900">
        <v>9815</v>
      </c>
      <c r="B4900" t="s">
        <v>4921</v>
      </c>
      <c r="C4900" t="s">
        <v>20</v>
      </c>
      <c r="D4900" s="184">
        <v>11.27</v>
      </c>
    </row>
    <row r="4901" spans="1:4" x14ac:dyDescent="0.25">
      <c r="A4901">
        <v>44543</v>
      </c>
      <c r="B4901" t="s">
        <v>4922</v>
      </c>
      <c r="C4901" t="s">
        <v>20</v>
      </c>
      <c r="D4901" s="66">
        <v>5611.02</v>
      </c>
    </row>
    <row r="4902" spans="1:4" x14ac:dyDescent="0.25">
      <c r="A4902">
        <v>44526</v>
      </c>
      <c r="B4902" t="s">
        <v>4923</v>
      </c>
      <c r="C4902" t="s">
        <v>20</v>
      </c>
      <c r="D4902" s="184">
        <v>137.52000000000001</v>
      </c>
    </row>
    <row r="4903" spans="1:4" x14ac:dyDescent="0.25">
      <c r="A4903">
        <v>44518</v>
      </c>
      <c r="B4903" t="s">
        <v>4924</v>
      </c>
      <c r="C4903" t="s">
        <v>20</v>
      </c>
      <c r="D4903" s="66">
        <v>4130.8900000000003</v>
      </c>
    </row>
    <row r="4904" spans="1:4" x14ac:dyDescent="0.25">
      <c r="A4904">
        <v>44544</v>
      </c>
      <c r="B4904" t="s">
        <v>4925</v>
      </c>
      <c r="C4904" t="s">
        <v>20</v>
      </c>
      <c r="D4904" s="66">
        <v>2008.27</v>
      </c>
    </row>
    <row r="4905" spans="1:4" x14ac:dyDescent="0.25">
      <c r="A4905">
        <v>44545</v>
      </c>
      <c r="B4905" t="s">
        <v>4926</v>
      </c>
      <c r="C4905" t="s">
        <v>20</v>
      </c>
      <c r="D4905" s="184">
        <v>295.18</v>
      </c>
    </row>
    <row r="4906" spans="1:4" x14ac:dyDescent="0.25">
      <c r="A4906">
        <v>44546</v>
      </c>
      <c r="B4906" t="s">
        <v>4927</v>
      </c>
      <c r="C4906" t="s">
        <v>20</v>
      </c>
      <c r="D4906" s="66">
        <v>1318.31</v>
      </c>
    </row>
    <row r="4907" spans="1:4" x14ac:dyDescent="0.25">
      <c r="A4907">
        <v>44525</v>
      </c>
      <c r="B4907" t="s">
        <v>4928</v>
      </c>
      <c r="C4907" t="s">
        <v>20</v>
      </c>
      <c r="D4907" s="66">
        <v>5089.16</v>
      </c>
    </row>
    <row r="4908" spans="1:4" x14ac:dyDescent="0.25">
      <c r="A4908">
        <v>44547</v>
      </c>
      <c r="B4908" t="s">
        <v>4929</v>
      </c>
      <c r="C4908" t="s">
        <v>20</v>
      </c>
      <c r="D4908" s="184">
        <v>460.15</v>
      </c>
    </row>
    <row r="4909" spans="1:4" x14ac:dyDescent="0.25">
      <c r="A4909">
        <v>44519</v>
      </c>
      <c r="B4909" t="s">
        <v>4930</v>
      </c>
      <c r="C4909" t="s">
        <v>20</v>
      </c>
      <c r="D4909" s="66">
        <v>1127.5</v>
      </c>
    </row>
    <row r="4910" spans="1:4" x14ac:dyDescent="0.25">
      <c r="A4910">
        <v>44520</v>
      </c>
      <c r="B4910" t="s">
        <v>4931</v>
      </c>
      <c r="C4910" t="s">
        <v>20</v>
      </c>
      <c r="D4910" s="66">
        <v>1816</v>
      </c>
    </row>
    <row r="4911" spans="1:4" x14ac:dyDescent="0.25">
      <c r="A4911">
        <v>44521</v>
      </c>
      <c r="B4911" t="s">
        <v>4932</v>
      </c>
      <c r="C4911" t="s">
        <v>20</v>
      </c>
      <c r="D4911" s="184">
        <v>29.29</v>
      </c>
    </row>
    <row r="4912" spans="1:4" x14ac:dyDescent="0.25">
      <c r="A4912">
        <v>44522</v>
      </c>
      <c r="B4912" t="s">
        <v>4933</v>
      </c>
      <c r="C4912" t="s">
        <v>20</v>
      </c>
      <c r="D4912" s="66">
        <v>3188.22</v>
      </c>
    </row>
    <row r="4913" spans="1:4" x14ac:dyDescent="0.25">
      <c r="A4913">
        <v>44523</v>
      </c>
      <c r="B4913" t="s">
        <v>4934</v>
      </c>
      <c r="C4913" t="s">
        <v>20</v>
      </c>
      <c r="D4913" s="66">
        <v>4741.78</v>
      </c>
    </row>
    <row r="4914" spans="1:4" x14ac:dyDescent="0.25">
      <c r="A4914">
        <v>44527</v>
      </c>
      <c r="B4914" t="s">
        <v>4935</v>
      </c>
      <c r="C4914" t="s">
        <v>20</v>
      </c>
      <c r="D4914" s="66">
        <v>2377.88</v>
      </c>
    </row>
    <row r="4915" spans="1:4" x14ac:dyDescent="0.25">
      <c r="A4915">
        <v>44524</v>
      </c>
      <c r="B4915" t="s">
        <v>4936</v>
      </c>
      <c r="C4915" t="s">
        <v>20</v>
      </c>
      <c r="D4915" s="184">
        <v>65.52</v>
      </c>
    </row>
    <row r="4916" spans="1:4" x14ac:dyDescent="0.25">
      <c r="A4916">
        <v>44542</v>
      </c>
      <c r="B4916" t="s">
        <v>4937</v>
      </c>
      <c r="C4916" t="s">
        <v>20</v>
      </c>
      <c r="D4916" s="66">
        <v>3102.34</v>
      </c>
    </row>
    <row r="4917" spans="1:4" x14ac:dyDescent="0.25">
      <c r="A4917">
        <v>9876</v>
      </c>
      <c r="B4917" t="s">
        <v>4938</v>
      </c>
      <c r="C4917" t="s">
        <v>20</v>
      </c>
      <c r="D4917" s="184">
        <v>27.86</v>
      </c>
    </row>
    <row r="4918" spans="1:4" x14ac:dyDescent="0.25">
      <c r="A4918">
        <v>9877</v>
      </c>
      <c r="B4918" t="s">
        <v>4939</v>
      </c>
      <c r="C4918" t="s">
        <v>20</v>
      </c>
      <c r="D4918" s="184">
        <v>97.6</v>
      </c>
    </row>
    <row r="4919" spans="1:4" x14ac:dyDescent="0.25">
      <c r="A4919">
        <v>9878</v>
      </c>
      <c r="B4919" t="s">
        <v>4940</v>
      </c>
      <c r="C4919" t="s">
        <v>20</v>
      </c>
      <c r="D4919" s="184">
        <v>127.13</v>
      </c>
    </row>
    <row r="4920" spans="1:4" x14ac:dyDescent="0.25">
      <c r="A4920">
        <v>9879</v>
      </c>
      <c r="B4920" t="s">
        <v>4941</v>
      </c>
      <c r="C4920" t="s">
        <v>20</v>
      </c>
      <c r="D4920" s="184">
        <v>303.45</v>
      </c>
    </row>
    <row r="4921" spans="1:4" x14ac:dyDescent="0.25">
      <c r="A4921">
        <v>41986</v>
      </c>
      <c r="B4921" t="s">
        <v>4942</v>
      </c>
      <c r="C4921" t="s">
        <v>20</v>
      </c>
      <c r="D4921" s="66">
        <v>2851.31</v>
      </c>
    </row>
    <row r="4922" spans="1:4" x14ac:dyDescent="0.25">
      <c r="A4922">
        <v>43422</v>
      </c>
      <c r="B4922" t="s">
        <v>4943</v>
      </c>
      <c r="C4922" t="s">
        <v>20</v>
      </c>
      <c r="D4922" s="66">
        <v>3496.86</v>
      </c>
    </row>
    <row r="4923" spans="1:4" x14ac:dyDescent="0.25">
      <c r="A4923">
        <v>41987</v>
      </c>
      <c r="B4923" t="s">
        <v>4944</v>
      </c>
      <c r="C4923" t="s">
        <v>20</v>
      </c>
      <c r="D4923" s="66">
        <v>4053.15</v>
      </c>
    </row>
    <row r="4924" spans="1:4" x14ac:dyDescent="0.25">
      <c r="A4924">
        <v>41988</v>
      </c>
      <c r="B4924" t="s">
        <v>4945</v>
      </c>
      <c r="C4924" t="s">
        <v>20</v>
      </c>
      <c r="D4924" s="66">
        <v>5353.63</v>
      </c>
    </row>
    <row r="4925" spans="1:4" x14ac:dyDescent="0.25">
      <c r="A4925">
        <v>41697</v>
      </c>
      <c r="B4925" t="s">
        <v>4946</v>
      </c>
      <c r="C4925" t="s">
        <v>20</v>
      </c>
      <c r="D4925" s="184">
        <v>948.91</v>
      </c>
    </row>
    <row r="4926" spans="1:4" x14ac:dyDescent="0.25">
      <c r="A4926">
        <v>41985</v>
      </c>
      <c r="B4926" t="s">
        <v>4947</v>
      </c>
      <c r="C4926" t="s">
        <v>20</v>
      </c>
      <c r="D4926" s="66">
        <v>1321.58</v>
      </c>
    </row>
    <row r="4927" spans="1:4" x14ac:dyDescent="0.25">
      <c r="A4927">
        <v>41699</v>
      </c>
      <c r="B4927" t="s">
        <v>4948</v>
      </c>
      <c r="C4927" t="s">
        <v>20</v>
      </c>
      <c r="D4927" s="66">
        <v>1881.87</v>
      </c>
    </row>
    <row r="4928" spans="1:4" x14ac:dyDescent="0.25">
      <c r="A4928">
        <v>38053</v>
      </c>
      <c r="B4928" t="s">
        <v>4949</v>
      </c>
      <c r="C4928" t="s">
        <v>20</v>
      </c>
      <c r="D4928" s="184">
        <v>21.35</v>
      </c>
    </row>
    <row r="4929" spans="1:4" x14ac:dyDescent="0.25">
      <c r="A4929">
        <v>38054</v>
      </c>
      <c r="B4929" t="s">
        <v>4950</v>
      </c>
      <c r="C4929" t="s">
        <v>20</v>
      </c>
      <c r="D4929" s="184">
        <v>36.71</v>
      </c>
    </row>
    <row r="4930" spans="1:4" x14ac:dyDescent="0.25">
      <c r="A4930">
        <v>38052</v>
      </c>
      <c r="B4930" t="s">
        <v>4951</v>
      </c>
      <c r="C4930" t="s">
        <v>20</v>
      </c>
      <c r="D4930" s="184">
        <v>10.34</v>
      </c>
    </row>
    <row r="4931" spans="1:4" x14ac:dyDescent="0.25">
      <c r="A4931">
        <v>38051</v>
      </c>
      <c r="B4931" t="s">
        <v>4952</v>
      </c>
      <c r="C4931" t="s">
        <v>20</v>
      </c>
      <c r="D4931" s="184">
        <v>6.45</v>
      </c>
    </row>
    <row r="4932" spans="1:4" x14ac:dyDescent="0.25">
      <c r="A4932">
        <v>38787</v>
      </c>
      <c r="B4932" t="s">
        <v>4953</v>
      </c>
      <c r="C4932" t="s">
        <v>20</v>
      </c>
      <c r="D4932" s="184">
        <v>6.09</v>
      </c>
    </row>
    <row r="4933" spans="1:4" x14ac:dyDescent="0.25">
      <c r="A4933">
        <v>38825</v>
      </c>
      <c r="B4933" t="s">
        <v>4954</v>
      </c>
      <c r="C4933" t="s">
        <v>20</v>
      </c>
      <c r="D4933" s="184">
        <v>7.98</v>
      </c>
    </row>
    <row r="4934" spans="1:4" x14ac:dyDescent="0.25">
      <c r="A4934">
        <v>38826</v>
      </c>
      <c r="B4934" t="s">
        <v>4955</v>
      </c>
      <c r="C4934" t="s">
        <v>20</v>
      </c>
      <c r="D4934" s="184">
        <v>11.82</v>
      </c>
    </row>
    <row r="4935" spans="1:4" x14ac:dyDescent="0.25">
      <c r="A4935">
        <v>38827</v>
      </c>
      <c r="B4935" t="s">
        <v>4956</v>
      </c>
      <c r="C4935" t="s">
        <v>20</v>
      </c>
      <c r="D4935" s="184">
        <v>18.989999999999998</v>
      </c>
    </row>
    <row r="4936" spans="1:4" x14ac:dyDescent="0.25">
      <c r="A4936">
        <v>38830</v>
      </c>
      <c r="B4936" t="s">
        <v>4957</v>
      </c>
      <c r="C4936" t="s">
        <v>20</v>
      </c>
      <c r="D4936" s="184">
        <v>26.6</v>
      </c>
    </row>
    <row r="4937" spans="1:4" x14ac:dyDescent="0.25">
      <c r="A4937">
        <v>38828</v>
      </c>
      <c r="B4937" t="s">
        <v>4958</v>
      </c>
      <c r="C4937" t="s">
        <v>20</v>
      </c>
      <c r="D4937" s="184">
        <v>11.73</v>
      </c>
    </row>
    <row r="4938" spans="1:4" x14ac:dyDescent="0.25">
      <c r="A4938">
        <v>38829</v>
      </c>
      <c r="B4938" t="s">
        <v>4959</v>
      </c>
      <c r="C4938" t="s">
        <v>20</v>
      </c>
      <c r="D4938" s="184">
        <v>19.21</v>
      </c>
    </row>
    <row r="4939" spans="1:4" x14ac:dyDescent="0.25">
      <c r="A4939">
        <v>38831</v>
      </c>
      <c r="B4939" t="s">
        <v>4960</v>
      </c>
      <c r="C4939" t="s">
        <v>20</v>
      </c>
      <c r="D4939" s="184">
        <v>37.1</v>
      </c>
    </row>
    <row r="4940" spans="1:4" x14ac:dyDescent="0.25">
      <c r="A4940">
        <v>36274</v>
      </c>
      <c r="B4940" t="s">
        <v>4961</v>
      </c>
      <c r="C4940" t="s">
        <v>20</v>
      </c>
      <c r="D4940" s="184">
        <v>9.56</v>
      </c>
    </row>
    <row r="4941" spans="1:4" x14ac:dyDescent="0.25">
      <c r="A4941">
        <v>36278</v>
      </c>
      <c r="B4941" t="s">
        <v>4962</v>
      </c>
      <c r="C4941" t="s">
        <v>20</v>
      </c>
      <c r="D4941" s="184">
        <v>12.97</v>
      </c>
    </row>
    <row r="4942" spans="1:4" x14ac:dyDescent="0.25">
      <c r="A4942">
        <v>38977</v>
      </c>
      <c r="B4942" t="s">
        <v>4963</v>
      </c>
      <c r="C4942" t="s">
        <v>20</v>
      </c>
      <c r="D4942" s="184">
        <v>197.35</v>
      </c>
    </row>
    <row r="4943" spans="1:4" x14ac:dyDescent="0.25">
      <c r="A4943">
        <v>38971</v>
      </c>
      <c r="B4943" t="s">
        <v>4964</v>
      </c>
      <c r="C4943" t="s">
        <v>20</v>
      </c>
      <c r="D4943" s="184">
        <v>16.260000000000002</v>
      </c>
    </row>
    <row r="4944" spans="1:4" x14ac:dyDescent="0.25">
      <c r="A4944">
        <v>38972</v>
      </c>
      <c r="B4944" t="s">
        <v>4965</v>
      </c>
      <c r="C4944" t="s">
        <v>20</v>
      </c>
      <c r="D4944" s="184">
        <v>24.76</v>
      </c>
    </row>
    <row r="4945" spans="1:4" x14ac:dyDescent="0.25">
      <c r="A4945">
        <v>38973</v>
      </c>
      <c r="B4945" t="s">
        <v>4966</v>
      </c>
      <c r="C4945" t="s">
        <v>20</v>
      </c>
      <c r="D4945" s="184">
        <v>32.75</v>
      </c>
    </row>
    <row r="4946" spans="1:4" x14ac:dyDescent="0.25">
      <c r="A4946">
        <v>38974</v>
      </c>
      <c r="B4946" t="s">
        <v>4967</v>
      </c>
      <c r="C4946" t="s">
        <v>20</v>
      </c>
      <c r="D4946" s="184">
        <v>47.77</v>
      </c>
    </row>
    <row r="4947" spans="1:4" x14ac:dyDescent="0.25">
      <c r="A4947">
        <v>38975</v>
      </c>
      <c r="B4947" t="s">
        <v>4968</v>
      </c>
      <c r="C4947" t="s">
        <v>20</v>
      </c>
      <c r="D4947" s="184">
        <v>79.599999999999994</v>
      </c>
    </row>
    <row r="4948" spans="1:4" x14ac:dyDescent="0.25">
      <c r="A4948">
        <v>38976</v>
      </c>
      <c r="B4948" t="s">
        <v>4969</v>
      </c>
      <c r="C4948" t="s">
        <v>20</v>
      </c>
      <c r="D4948" s="184">
        <v>111.64</v>
      </c>
    </row>
    <row r="4949" spans="1:4" x14ac:dyDescent="0.25">
      <c r="A4949">
        <v>38986</v>
      </c>
      <c r="B4949" t="s">
        <v>4970</v>
      </c>
      <c r="C4949" t="s">
        <v>20</v>
      </c>
      <c r="D4949" s="184">
        <v>224.67</v>
      </c>
    </row>
    <row r="4950" spans="1:4" x14ac:dyDescent="0.25">
      <c r="A4950">
        <v>38978</v>
      </c>
      <c r="B4950" t="s">
        <v>4971</v>
      </c>
      <c r="C4950" t="s">
        <v>20</v>
      </c>
      <c r="D4950" s="184">
        <v>9.56</v>
      </c>
    </row>
    <row r="4951" spans="1:4" x14ac:dyDescent="0.25">
      <c r="A4951">
        <v>38979</v>
      </c>
      <c r="B4951" t="s">
        <v>4972</v>
      </c>
      <c r="C4951" t="s">
        <v>20</v>
      </c>
      <c r="D4951" s="184">
        <v>12.97</v>
      </c>
    </row>
    <row r="4952" spans="1:4" x14ac:dyDescent="0.25">
      <c r="A4952">
        <v>38980</v>
      </c>
      <c r="B4952" t="s">
        <v>4973</v>
      </c>
      <c r="C4952" t="s">
        <v>20</v>
      </c>
      <c r="D4952" s="184">
        <v>21.68</v>
      </c>
    </row>
    <row r="4953" spans="1:4" x14ac:dyDescent="0.25">
      <c r="A4953">
        <v>38981</v>
      </c>
      <c r="B4953" t="s">
        <v>4974</v>
      </c>
      <c r="C4953" t="s">
        <v>20</v>
      </c>
      <c r="D4953" s="184">
        <v>30.02</v>
      </c>
    </row>
    <row r="4954" spans="1:4" x14ac:dyDescent="0.25">
      <c r="A4954">
        <v>38982</v>
      </c>
      <c r="B4954" t="s">
        <v>4975</v>
      </c>
      <c r="C4954" t="s">
        <v>20</v>
      </c>
      <c r="D4954" s="184">
        <v>43.69</v>
      </c>
    </row>
    <row r="4955" spans="1:4" x14ac:dyDescent="0.25">
      <c r="A4955">
        <v>38983</v>
      </c>
      <c r="B4955" t="s">
        <v>4976</v>
      </c>
      <c r="C4955" t="s">
        <v>20</v>
      </c>
      <c r="D4955" s="184">
        <v>57.92</v>
      </c>
    </row>
    <row r="4956" spans="1:4" x14ac:dyDescent="0.25">
      <c r="A4956">
        <v>38984</v>
      </c>
      <c r="B4956" t="s">
        <v>4977</v>
      </c>
      <c r="C4956" t="s">
        <v>20</v>
      </c>
      <c r="D4956" s="184">
        <v>111.71</v>
      </c>
    </row>
    <row r="4957" spans="1:4" x14ac:dyDescent="0.25">
      <c r="A4957">
        <v>38985</v>
      </c>
      <c r="B4957" t="s">
        <v>4978</v>
      </c>
      <c r="C4957" t="s">
        <v>20</v>
      </c>
      <c r="D4957" s="184">
        <v>165.38</v>
      </c>
    </row>
    <row r="4958" spans="1:4" x14ac:dyDescent="0.25">
      <c r="A4958">
        <v>9836</v>
      </c>
      <c r="B4958" t="s">
        <v>4979</v>
      </c>
      <c r="C4958" t="s">
        <v>20</v>
      </c>
      <c r="D4958" s="184">
        <v>18.170000000000002</v>
      </c>
    </row>
    <row r="4959" spans="1:4" x14ac:dyDescent="0.25">
      <c r="A4959">
        <v>20065</v>
      </c>
      <c r="B4959" t="s">
        <v>4980</v>
      </c>
      <c r="C4959" t="s">
        <v>20</v>
      </c>
      <c r="D4959" s="184">
        <v>46.48</v>
      </c>
    </row>
    <row r="4960" spans="1:4" x14ac:dyDescent="0.25">
      <c r="A4960">
        <v>9835</v>
      </c>
      <c r="B4960" t="s">
        <v>4981</v>
      </c>
      <c r="C4960" t="s">
        <v>20</v>
      </c>
      <c r="D4960" s="184">
        <v>6.55</v>
      </c>
    </row>
    <row r="4961" spans="1:4" x14ac:dyDescent="0.25">
      <c r="A4961">
        <v>38032</v>
      </c>
      <c r="B4961" t="s">
        <v>4982</v>
      </c>
      <c r="C4961" t="s">
        <v>20</v>
      </c>
      <c r="D4961" s="184">
        <v>65.94</v>
      </c>
    </row>
    <row r="4962" spans="1:4" x14ac:dyDescent="0.25">
      <c r="A4962">
        <v>38033</v>
      </c>
      <c r="B4962" t="s">
        <v>4983</v>
      </c>
      <c r="C4962" t="s">
        <v>20</v>
      </c>
      <c r="D4962" s="184">
        <v>107.91</v>
      </c>
    </row>
    <row r="4963" spans="1:4" x14ac:dyDescent="0.25">
      <c r="A4963">
        <v>38034</v>
      </c>
      <c r="B4963" t="s">
        <v>4984</v>
      </c>
      <c r="C4963" t="s">
        <v>20</v>
      </c>
      <c r="D4963" s="184">
        <v>178.51</v>
      </c>
    </row>
    <row r="4964" spans="1:4" x14ac:dyDescent="0.25">
      <c r="A4964">
        <v>38035</v>
      </c>
      <c r="B4964" t="s">
        <v>4985</v>
      </c>
      <c r="C4964" t="s">
        <v>20</v>
      </c>
      <c r="D4964" s="184">
        <v>248.75</v>
      </c>
    </row>
    <row r="4965" spans="1:4" x14ac:dyDescent="0.25">
      <c r="A4965">
        <v>38036</v>
      </c>
      <c r="B4965" t="s">
        <v>4986</v>
      </c>
      <c r="C4965" t="s">
        <v>20</v>
      </c>
      <c r="D4965" s="184">
        <v>350.99</v>
      </c>
    </row>
    <row r="4966" spans="1:4" x14ac:dyDescent="0.25">
      <c r="A4966">
        <v>38037</v>
      </c>
      <c r="B4966" t="s">
        <v>4987</v>
      </c>
      <c r="C4966" t="s">
        <v>20</v>
      </c>
      <c r="D4966" s="184">
        <v>406.98</v>
      </c>
    </row>
    <row r="4967" spans="1:4" x14ac:dyDescent="0.25">
      <c r="A4967">
        <v>9850</v>
      </c>
      <c r="B4967" t="s">
        <v>4988</v>
      </c>
      <c r="C4967" t="s">
        <v>20</v>
      </c>
      <c r="D4967" s="184">
        <v>150.88</v>
      </c>
    </row>
    <row r="4968" spans="1:4" x14ac:dyDescent="0.25">
      <c r="A4968">
        <v>9853</v>
      </c>
      <c r="B4968" t="s">
        <v>4989</v>
      </c>
      <c r="C4968" t="s">
        <v>20</v>
      </c>
      <c r="D4968" s="184">
        <v>268.31</v>
      </c>
    </row>
    <row r="4969" spans="1:4" x14ac:dyDescent="0.25">
      <c r="A4969">
        <v>9854</v>
      </c>
      <c r="B4969" t="s">
        <v>4990</v>
      </c>
      <c r="C4969" t="s">
        <v>20</v>
      </c>
      <c r="D4969" s="184">
        <v>117.56</v>
      </c>
    </row>
    <row r="4970" spans="1:4" x14ac:dyDescent="0.25">
      <c r="A4970">
        <v>9851</v>
      </c>
      <c r="B4970" t="s">
        <v>4991</v>
      </c>
      <c r="C4970" t="s">
        <v>20</v>
      </c>
      <c r="D4970" s="184">
        <v>203.85</v>
      </c>
    </row>
    <row r="4971" spans="1:4" x14ac:dyDescent="0.25">
      <c r="A4971">
        <v>9855</v>
      </c>
      <c r="B4971" t="s">
        <v>4992</v>
      </c>
      <c r="C4971" t="s">
        <v>20</v>
      </c>
      <c r="D4971" s="184">
        <v>340.96</v>
      </c>
    </row>
    <row r="4972" spans="1:4" x14ac:dyDescent="0.25">
      <c r="A4972">
        <v>9825</v>
      </c>
      <c r="B4972" t="s">
        <v>4993</v>
      </c>
      <c r="C4972" t="s">
        <v>20</v>
      </c>
      <c r="D4972" s="184">
        <v>59</v>
      </c>
    </row>
    <row r="4973" spans="1:4" x14ac:dyDescent="0.25">
      <c r="A4973">
        <v>9828</v>
      </c>
      <c r="B4973" t="s">
        <v>4994</v>
      </c>
      <c r="C4973" t="s">
        <v>20</v>
      </c>
      <c r="D4973" s="184">
        <v>158.79</v>
      </c>
    </row>
    <row r="4974" spans="1:4" x14ac:dyDescent="0.25">
      <c r="A4974">
        <v>9829</v>
      </c>
      <c r="B4974" t="s">
        <v>4995</v>
      </c>
      <c r="C4974" t="s">
        <v>20</v>
      </c>
      <c r="D4974" s="184">
        <v>269.10000000000002</v>
      </c>
    </row>
    <row r="4975" spans="1:4" x14ac:dyDescent="0.25">
      <c r="A4975">
        <v>9826</v>
      </c>
      <c r="B4975" t="s">
        <v>4996</v>
      </c>
      <c r="C4975" t="s">
        <v>20</v>
      </c>
      <c r="D4975" s="184">
        <v>409.67</v>
      </c>
    </row>
    <row r="4976" spans="1:4" x14ac:dyDescent="0.25">
      <c r="A4976">
        <v>9827</v>
      </c>
      <c r="B4976" t="s">
        <v>4997</v>
      </c>
      <c r="C4976" t="s">
        <v>20</v>
      </c>
      <c r="D4976" s="184">
        <v>581.73</v>
      </c>
    </row>
    <row r="4977" spans="1:4" x14ac:dyDescent="0.25">
      <c r="A4977">
        <v>36374</v>
      </c>
      <c r="B4977" t="s">
        <v>4998</v>
      </c>
      <c r="C4977" t="s">
        <v>20</v>
      </c>
      <c r="D4977" s="184">
        <v>70.72</v>
      </c>
    </row>
    <row r="4978" spans="1:4" x14ac:dyDescent="0.25">
      <c r="A4978">
        <v>36084</v>
      </c>
      <c r="B4978" t="s">
        <v>4999</v>
      </c>
      <c r="C4978" t="s">
        <v>20</v>
      </c>
      <c r="D4978" s="184">
        <v>20.95</v>
      </c>
    </row>
    <row r="4979" spans="1:4" x14ac:dyDescent="0.25">
      <c r="A4979">
        <v>36373</v>
      </c>
      <c r="B4979" t="s">
        <v>5000</v>
      </c>
      <c r="C4979" t="s">
        <v>20</v>
      </c>
      <c r="D4979" s="184">
        <v>43.51</v>
      </c>
    </row>
    <row r="4980" spans="1:4" x14ac:dyDescent="0.25">
      <c r="A4980">
        <v>36377</v>
      </c>
      <c r="B4980" t="s">
        <v>5001</v>
      </c>
      <c r="C4980" t="s">
        <v>20</v>
      </c>
      <c r="D4980" s="184">
        <v>84.83</v>
      </c>
    </row>
    <row r="4981" spans="1:4" x14ac:dyDescent="0.25">
      <c r="A4981">
        <v>36375</v>
      </c>
      <c r="B4981" t="s">
        <v>5002</v>
      </c>
      <c r="C4981" t="s">
        <v>20</v>
      </c>
      <c r="D4981" s="184">
        <v>25.85</v>
      </c>
    </row>
    <row r="4982" spans="1:4" x14ac:dyDescent="0.25">
      <c r="A4982">
        <v>36376</v>
      </c>
      <c r="B4982" t="s">
        <v>5003</v>
      </c>
      <c r="C4982" t="s">
        <v>20</v>
      </c>
      <c r="D4982" s="184">
        <v>50.77</v>
      </c>
    </row>
    <row r="4983" spans="1:4" x14ac:dyDescent="0.25">
      <c r="A4983">
        <v>36380</v>
      </c>
      <c r="B4983" t="s">
        <v>5004</v>
      </c>
      <c r="C4983" t="s">
        <v>20</v>
      </c>
      <c r="D4983" s="184">
        <v>106.07</v>
      </c>
    </row>
    <row r="4984" spans="1:4" x14ac:dyDescent="0.25">
      <c r="A4984">
        <v>36378</v>
      </c>
      <c r="B4984" t="s">
        <v>5005</v>
      </c>
      <c r="C4984" t="s">
        <v>20</v>
      </c>
      <c r="D4984" s="184">
        <v>31.78</v>
      </c>
    </row>
    <row r="4985" spans="1:4" x14ac:dyDescent="0.25">
      <c r="A4985">
        <v>36379</v>
      </c>
      <c r="B4985" t="s">
        <v>5006</v>
      </c>
      <c r="C4985" t="s">
        <v>20</v>
      </c>
      <c r="D4985" s="184">
        <v>64.069999999999993</v>
      </c>
    </row>
    <row r="4986" spans="1:4" x14ac:dyDescent="0.25">
      <c r="A4986">
        <v>9859</v>
      </c>
      <c r="B4986" t="s">
        <v>5007</v>
      </c>
      <c r="C4986" t="s">
        <v>20</v>
      </c>
      <c r="D4986" s="184">
        <v>10.78</v>
      </c>
    </row>
    <row r="4987" spans="1:4" x14ac:dyDescent="0.25">
      <c r="A4987">
        <v>9838</v>
      </c>
      <c r="B4987" t="s">
        <v>5008</v>
      </c>
      <c r="C4987" t="s">
        <v>20</v>
      </c>
      <c r="D4987" s="184">
        <v>11.15</v>
      </c>
    </row>
    <row r="4988" spans="1:4" x14ac:dyDescent="0.25">
      <c r="A4988">
        <v>9837</v>
      </c>
      <c r="B4988" t="s">
        <v>5009</v>
      </c>
      <c r="C4988" t="s">
        <v>20</v>
      </c>
      <c r="D4988" s="184">
        <v>16.100000000000001</v>
      </c>
    </row>
    <row r="4989" spans="1:4" x14ac:dyDescent="0.25">
      <c r="A4989">
        <v>9833</v>
      </c>
      <c r="B4989" t="s">
        <v>5010</v>
      </c>
      <c r="C4989" t="s">
        <v>20</v>
      </c>
      <c r="D4989" s="184">
        <v>12</v>
      </c>
    </row>
    <row r="4990" spans="1:4" x14ac:dyDescent="0.25">
      <c r="A4990">
        <v>9830</v>
      </c>
      <c r="B4990" t="s">
        <v>5011</v>
      </c>
      <c r="C4990" t="s">
        <v>20</v>
      </c>
      <c r="D4990" s="184">
        <v>6.42</v>
      </c>
    </row>
    <row r="4991" spans="1:4" x14ac:dyDescent="0.25">
      <c r="A4991">
        <v>9834</v>
      </c>
      <c r="B4991" t="s">
        <v>5012</v>
      </c>
      <c r="C4991" t="s">
        <v>20</v>
      </c>
      <c r="D4991" s="184">
        <v>33.39</v>
      </c>
    </row>
    <row r="4992" spans="1:4" x14ac:dyDescent="0.25">
      <c r="A4992">
        <v>9863</v>
      </c>
      <c r="B4992" t="s">
        <v>5013</v>
      </c>
      <c r="C4992" t="s">
        <v>20</v>
      </c>
      <c r="D4992" s="184">
        <v>77.819999999999993</v>
      </c>
    </row>
    <row r="4993" spans="1:4" x14ac:dyDescent="0.25">
      <c r="A4993">
        <v>9860</v>
      </c>
      <c r="B4993" t="s">
        <v>5014</v>
      </c>
      <c r="C4993" t="s">
        <v>20</v>
      </c>
      <c r="D4993" s="184">
        <v>49.96</v>
      </c>
    </row>
    <row r="4994" spans="1:4" x14ac:dyDescent="0.25">
      <c r="A4994">
        <v>9862</v>
      </c>
      <c r="B4994" t="s">
        <v>5015</v>
      </c>
      <c r="C4994" t="s">
        <v>20</v>
      </c>
      <c r="D4994" s="184">
        <v>35.25</v>
      </c>
    </row>
    <row r="4995" spans="1:4" x14ac:dyDescent="0.25">
      <c r="A4995">
        <v>9861</v>
      </c>
      <c r="B4995" t="s">
        <v>5016</v>
      </c>
      <c r="C4995" t="s">
        <v>20</v>
      </c>
      <c r="D4995" s="184">
        <v>28.33</v>
      </c>
    </row>
    <row r="4996" spans="1:4" x14ac:dyDescent="0.25">
      <c r="A4996">
        <v>9856</v>
      </c>
      <c r="B4996" t="s">
        <v>5017</v>
      </c>
      <c r="C4996" t="s">
        <v>20</v>
      </c>
      <c r="D4996" s="184">
        <v>7.61</v>
      </c>
    </row>
    <row r="4997" spans="1:4" x14ac:dyDescent="0.25">
      <c r="A4997">
        <v>9866</v>
      </c>
      <c r="B4997" t="s">
        <v>5018</v>
      </c>
      <c r="C4997" t="s">
        <v>20</v>
      </c>
      <c r="D4997" s="184">
        <v>20.93</v>
      </c>
    </row>
    <row r="4998" spans="1:4" x14ac:dyDescent="0.25">
      <c r="A4998">
        <v>9857</v>
      </c>
      <c r="B4998" t="s">
        <v>5019</v>
      </c>
      <c r="C4998" t="s">
        <v>20</v>
      </c>
      <c r="D4998" s="184">
        <v>100.65</v>
      </c>
    </row>
    <row r="4999" spans="1:4" x14ac:dyDescent="0.25">
      <c r="A4999">
        <v>9864</v>
      </c>
      <c r="B4999" t="s">
        <v>5020</v>
      </c>
      <c r="C4999" t="s">
        <v>20</v>
      </c>
      <c r="D4999" s="184">
        <v>121.51</v>
      </c>
    </row>
    <row r="5000" spans="1:4" x14ac:dyDescent="0.25">
      <c r="A5000">
        <v>9865</v>
      </c>
      <c r="B5000" t="s">
        <v>5021</v>
      </c>
      <c r="C5000" t="s">
        <v>20</v>
      </c>
      <c r="D5000" s="184">
        <v>174.74</v>
      </c>
    </row>
    <row r="5001" spans="1:4" x14ac:dyDescent="0.25">
      <c r="A5001">
        <v>9858</v>
      </c>
      <c r="B5001" t="s">
        <v>5022</v>
      </c>
      <c r="C5001" t="s">
        <v>20</v>
      </c>
      <c r="D5001" s="184">
        <v>183.2</v>
      </c>
    </row>
    <row r="5002" spans="1:4" x14ac:dyDescent="0.25">
      <c r="A5002">
        <v>9841</v>
      </c>
      <c r="B5002" t="s">
        <v>5023</v>
      </c>
      <c r="C5002" t="s">
        <v>20</v>
      </c>
      <c r="D5002" s="184">
        <v>44.84</v>
      </c>
    </row>
    <row r="5003" spans="1:4" x14ac:dyDescent="0.25">
      <c r="A5003">
        <v>9840</v>
      </c>
      <c r="B5003" t="s">
        <v>5024</v>
      </c>
      <c r="C5003" t="s">
        <v>20</v>
      </c>
      <c r="D5003" s="184">
        <v>91.14</v>
      </c>
    </row>
    <row r="5004" spans="1:4" x14ac:dyDescent="0.25">
      <c r="A5004">
        <v>20067</v>
      </c>
      <c r="B5004" t="s">
        <v>5025</v>
      </c>
      <c r="C5004" t="s">
        <v>20</v>
      </c>
      <c r="D5004" s="184">
        <v>15.66</v>
      </c>
    </row>
    <row r="5005" spans="1:4" x14ac:dyDescent="0.25">
      <c r="A5005">
        <v>20068</v>
      </c>
      <c r="B5005" t="s">
        <v>5026</v>
      </c>
      <c r="C5005" t="s">
        <v>20</v>
      </c>
      <c r="D5005" s="184">
        <v>19.53</v>
      </c>
    </row>
    <row r="5006" spans="1:4" x14ac:dyDescent="0.25">
      <c r="A5006">
        <v>9839</v>
      </c>
      <c r="B5006" t="s">
        <v>5027</v>
      </c>
      <c r="C5006" t="s">
        <v>20</v>
      </c>
      <c r="D5006" s="184">
        <v>25.6</v>
      </c>
    </row>
    <row r="5007" spans="1:4" x14ac:dyDescent="0.25">
      <c r="A5007">
        <v>9870</v>
      </c>
      <c r="B5007" t="s">
        <v>5028</v>
      </c>
      <c r="C5007" t="s">
        <v>20</v>
      </c>
      <c r="D5007" s="184">
        <v>84.86</v>
      </c>
    </row>
    <row r="5008" spans="1:4" x14ac:dyDescent="0.25">
      <c r="A5008">
        <v>9867</v>
      </c>
      <c r="B5008" t="s">
        <v>5029</v>
      </c>
      <c r="C5008" t="s">
        <v>20</v>
      </c>
      <c r="D5008" s="184">
        <v>3.12</v>
      </c>
    </row>
    <row r="5009" spans="1:4" x14ac:dyDescent="0.25">
      <c r="A5009">
        <v>9868</v>
      </c>
      <c r="B5009" t="s">
        <v>5030</v>
      </c>
      <c r="C5009" t="s">
        <v>20</v>
      </c>
      <c r="D5009" s="184">
        <v>4</v>
      </c>
    </row>
    <row r="5010" spans="1:4" x14ac:dyDescent="0.25">
      <c r="A5010">
        <v>9869</v>
      </c>
      <c r="B5010" t="s">
        <v>5031</v>
      </c>
      <c r="C5010" t="s">
        <v>20</v>
      </c>
      <c r="D5010" s="184">
        <v>8.98</v>
      </c>
    </row>
    <row r="5011" spans="1:4" x14ac:dyDescent="0.25">
      <c r="A5011">
        <v>9874</v>
      </c>
      <c r="B5011" t="s">
        <v>5032</v>
      </c>
      <c r="C5011" t="s">
        <v>20</v>
      </c>
      <c r="D5011" s="184">
        <v>13.07</v>
      </c>
    </row>
    <row r="5012" spans="1:4" x14ac:dyDescent="0.25">
      <c r="A5012">
        <v>9875</v>
      </c>
      <c r="B5012" t="s">
        <v>5033</v>
      </c>
      <c r="C5012" t="s">
        <v>20</v>
      </c>
      <c r="D5012" s="184">
        <v>14.98</v>
      </c>
    </row>
    <row r="5013" spans="1:4" x14ac:dyDescent="0.25">
      <c r="A5013">
        <v>9873</v>
      </c>
      <c r="B5013" t="s">
        <v>5034</v>
      </c>
      <c r="C5013" t="s">
        <v>20</v>
      </c>
      <c r="D5013" s="184">
        <v>25.27</v>
      </c>
    </row>
    <row r="5014" spans="1:4" x14ac:dyDescent="0.25">
      <c r="A5014">
        <v>9871</v>
      </c>
      <c r="B5014" t="s">
        <v>5035</v>
      </c>
      <c r="C5014" t="s">
        <v>20</v>
      </c>
      <c r="D5014" s="184">
        <v>42.33</v>
      </c>
    </row>
    <row r="5015" spans="1:4" x14ac:dyDescent="0.25">
      <c r="A5015">
        <v>9872</v>
      </c>
      <c r="B5015" t="s">
        <v>5036</v>
      </c>
      <c r="C5015" t="s">
        <v>20</v>
      </c>
      <c r="D5015" s="184">
        <v>52.89</v>
      </c>
    </row>
    <row r="5016" spans="1:4" x14ac:dyDescent="0.25">
      <c r="A5016">
        <v>7667</v>
      </c>
      <c r="B5016" t="s">
        <v>5037</v>
      </c>
      <c r="C5016" t="s">
        <v>20</v>
      </c>
      <c r="D5016" s="66">
        <v>2691.1</v>
      </c>
    </row>
    <row r="5017" spans="1:4" x14ac:dyDescent="0.25">
      <c r="A5017">
        <v>7660</v>
      </c>
      <c r="B5017" t="s">
        <v>5038</v>
      </c>
      <c r="C5017" t="s">
        <v>20</v>
      </c>
      <c r="D5017" s="66">
        <v>3430.51</v>
      </c>
    </row>
    <row r="5018" spans="1:4" x14ac:dyDescent="0.25">
      <c r="A5018">
        <v>7676</v>
      </c>
      <c r="B5018" t="s">
        <v>5039</v>
      </c>
      <c r="C5018" t="s">
        <v>20</v>
      </c>
      <c r="D5018" s="66">
        <v>3469.72</v>
      </c>
    </row>
    <row r="5019" spans="1:4" x14ac:dyDescent="0.25">
      <c r="A5019">
        <v>12426</v>
      </c>
      <c r="B5019" t="s">
        <v>5040</v>
      </c>
      <c r="C5019" t="s">
        <v>10</v>
      </c>
      <c r="D5019" s="184">
        <v>35.81</v>
      </c>
    </row>
    <row r="5020" spans="1:4" x14ac:dyDescent="0.25">
      <c r="A5020">
        <v>12425</v>
      </c>
      <c r="B5020" t="s">
        <v>5041</v>
      </c>
      <c r="C5020" t="s">
        <v>10</v>
      </c>
      <c r="D5020" s="184">
        <v>49.2</v>
      </c>
    </row>
    <row r="5021" spans="1:4" x14ac:dyDescent="0.25">
      <c r="A5021">
        <v>12427</v>
      </c>
      <c r="B5021" t="s">
        <v>5042</v>
      </c>
      <c r="C5021" t="s">
        <v>10</v>
      </c>
      <c r="D5021" s="184">
        <v>204.21</v>
      </c>
    </row>
    <row r="5022" spans="1:4" x14ac:dyDescent="0.25">
      <c r="A5022">
        <v>12428</v>
      </c>
      <c r="B5022" t="s">
        <v>5043</v>
      </c>
      <c r="C5022" t="s">
        <v>10</v>
      </c>
      <c r="D5022" s="184">
        <v>131.08000000000001</v>
      </c>
    </row>
    <row r="5023" spans="1:4" x14ac:dyDescent="0.25">
      <c r="A5023">
        <v>12430</v>
      </c>
      <c r="B5023" t="s">
        <v>5044</v>
      </c>
      <c r="C5023" t="s">
        <v>10</v>
      </c>
      <c r="D5023" s="184">
        <v>43.9</v>
      </c>
    </row>
    <row r="5024" spans="1:4" x14ac:dyDescent="0.25">
      <c r="A5024">
        <v>12429</v>
      </c>
      <c r="B5024" t="s">
        <v>5045</v>
      </c>
      <c r="C5024" t="s">
        <v>10</v>
      </c>
      <c r="D5024" s="184">
        <v>330.22</v>
      </c>
    </row>
    <row r="5025" spans="1:4" x14ac:dyDescent="0.25">
      <c r="A5025">
        <v>12431</v>
      </c>
      <c r="B5025" t="s">
        <v>5046</v>
      </c>
      <c r="C5025" t="s">
        <v>10</v>
      </c>
      <c r="D5025" s="184">
        <v>561.98</v>
      </c>
    </row>
    <row r="5026" spans="1:4" x14ac:dyDescent="0.25">
      <c r="A5026">
        <v>12432</v>
      </c>
      <c r="B5026" t="s">
        <v>5047</v>
      </c>
      <c r="C5026" t="s">
        <v>10</v>
      </c>
      <c r="D5026" s="184">
        <v>115.58</v>
      </c>
    </row>
    <row r="5027" spans="1:4" x14ac:dyDescent="0.25">
      <c r="A5027">
        <v>12434</v>
      </c>
      <c r="B5027" t="s">
        <v>5048</v>
      </c>
      <c r="C5027" t="s">
        <v>10</v>
      </c>
      <c r="D5027" s="184">
        <v>37.659999999999997</v>
      </c>
    </row>
    <row r="5028" spans="1:4" x14ac:dyDescent="0.25">
      <c r="A5028">
        <v>12433</v>
      </c>
      <c r="B5028" t="s">
        <v>5049</v>
      </c>
      <c r="C5028" t="s">
        <v>10</v>
      </c>
      <c r="D5028" s="184">
        <v>73.58</v>
      </c>
    </row>
    <row r="5029" spans="1:4" x14ac:dyDescent="0.25">
      <c r="A5029">
        <v>12435</v>
      </c>
      <c r="B5029" t="s">
        <v>5050</v>
      </c>
      <c r="C5029" t="s">
        <v>10</v>
      </c>
      <c r="D5029" s="184">
        <v>227.71</v>
      </c>
    </row>
    <row r="5030" spans="1:4" x14ac:dyDescent="0.25">
      <c r="A5030">
        <v>12437</v>
      </c>
      <c r="B5030" t="s">
        <v>5051</v>
      </c>
      <c r="C5030" t="s">
        <v>10</v>
      </c>
      <c r="D5030" s="184">
        <v>183.91</v>
      </c>
    </row>
    <row r="5031" spans="1:4" x14ac:dyDescent="0.25">
      <c r="A5031">
        <v>12439</v>
      </c>
      <c r="B5031" t="s">
        <v>5052</v>
      </c>
      <c r="C5031" t="s">
        <v>10</v>
      </c>
      <c r="D5031" s="184">
        <v>59.02</v>
      </c>
    </row>
    <row r="5032" spans="1:4" x14ac:dyDescent="0.25">
      <c r="A5032">
        <v>12438</v>
      </c>
      <c r="B5032" t="s">
        <v>5053</v>
      </c>
      <c r="C5032" t="s">
        <v>10</v>
      </c>
      <c r="D5032" s="184">
        <v>332.81</v>
      </c>
    </row>
    <row r="5033" spans="1:4" x14ac:dyDescent="0.25">
      <c r="A5033">
        <v>12436</v>
      </c>
      <c r="B5033" t="s">
        <v>5054</v>
      </c>
      <c r="C5033" t="s">
        <v>10</v>
      </c>
      <c r="D5033" s="184">
        <v>420.41</v>
      </c>
    </row>
    <row r="5034" spans="1:4" x14ac:dyDescent="0.25">
      <c r="A5034">
        <v>36357</v>
      </c>
      <c r="B5034" t="s">
        <v>5055</v>
      </c>
      <c r="C5034" t="s">
        <v>10</v>
      </c>
      <c r="D5034" s="184">
        <v>170.07</v>
      </c>
    </row>
    <row r="5035" spans="1:4" x14ac:dyDescent="0.25">
      <c r="A5035">
        <v>12424</v>
      </c>
      <c r="B5035" t="s">
        <v>5056</v>
      </c>
      <c r="C5035" t="s">
        <v>10</v>
      </c>
      <c r="D5035" s="184">
        <v>75.760000000000005</v>
      </c>
    </row>
    <row r="5036" spans="1:4" x14ac:dyDescent="0.25">
      <c r="A5036">
        <v>12440</v>
      </c>
      <c r="B5036" t="s">
        <v>5057</v>
      </c>
      <c r="C5036" t="s">
        <v>10</v>
      </c>
      <c r="D5036" s="184">
        <v>73.22</v>
      </c>
    </row>
    <row r="5037" spans="1:4" x14ac:dyDescent="0.25">
      <c r="A5037">
        <v>9884</v>
      </c>
      <c r="B5037" t="s">
        <v>5058</v>
      </c>
      <c r="C5037" t="s">
        <v>10</v>
      </c>
      <c r="D5037" s="184">
        <v>54.62</v>
      </c>
    </row>
    <row r="5038" spans="1:4" x14ac:dyDescent="0.25">
      <c r="A5038">
        <v>9888</v>
      </c>
      <c r="B5038" t="s">
        <v>5059</v>
      </c>
      <c r="C5038" t="s">
        <v>10</v>
      </c>
      <c r="D5038" s="184">
        <v>43.88</v>
      </c>
    </row>
    <row r="5039" spans="1:4" x14ac:dyDescent="0.25">
      <c r="A5039">
        <v>9883</v>
      </c>
      <c r="B5039" t="s">
        <v>5060</v>
      </c>
      <c r="C5039" t="s">
        <v>10</v>
      </c>
      <c r="D5039" s="184">
        <v>19.149999999999999</v>
      </c>
    </row>
    <row r="5040" spans="1:4" x14ac:dyDescent="0.25">
      <c r="A5040">
        <v>9886</v>
      </c>
      <c r="B5040" t="s">
        <v>5061</v>
      </c>
      <c r="C5040" t="s">
        <v>10</v>
      </c>
      <c r="D5040" s="184">
        <v>26.23</v>
      </c>
    </row>
    <row r="5041" spans="1:4" x14ac:dyDescent="0.25">
      <c r="A5041">
        <v>9889</v>
      </c>
      <c r="B5041" t="s">
        <v>5062</v>
      </c>
      <c r="C5041" t="s">
        <v>10</v>
      </c>
      <c r="D5041" s="184">
        <v>132.88</v>
      </c>
    </row>
    <row r="5042" spans="1:4" x14ac:dyDescent="0.25">
      <c r="A5042">
        <v>9887</v>
      </c>
      <c r="B5042" t="s">
        <v>5063</v>
      </c>
      <c r="C5042" t="s">
        <v>10</v>
      </c>
      <c r="D5042" s="184">
        <v>80.31</v>
      </c>
    </row>
    <row r="5043" spans="1:4" x14ac:dyDescent="0.25">
      <c r="A5043">
        <v>9885</v>
      </c>
      <c r="B5043" t="s">
        <v>5064</v>
      </c>
      <c r="C5043" t="s">
        <v>10</v>
      </c>
      <c r="D5043" s="184">
        <v>25.36</v>
      </c>
    </row>
    <row r="5044" spans="1:4" x14ac:dyDescent="0.25">
      <c r="A5044">
        <v>9890</v>
      </c>
      <c r="B5044" t="s">
        <v>5065</v>
      </c>
      <c r="C5044" t="s">
        <v>10</v>
      </c>
      <c r="D5044" s="184">
        <v>205.86</v>
      </c>
    </row>
    <row r="5045" spans="1:4" x14ac:dyDescent="0.25">
      <c r="A5045">
        <v>9891</v>
      </c>
      <c r="B5045" t="s">
        <v>5066</v>
      </c>
      <c r="C5045" t="s">
        <v>10</v>
      </c>
      <c r="D5045" s="184">
        <v>289</v>
      </c>
    </row>
    <row r="5046" spans="1:4" x14ac:dyDescent="0.25">
      <c r="A5046">
        <v>39292</v>
      </c>
      <c r="B5046" t="s">
        <v>5067</v>
      </c>
      <c r="C5046" t="s">
        <v>10</v>
      </c>
      <c r="D5046" s="184">
        <v>12.03</v>
      </c>
    </row>
    <row r="5047" spans="1:4" x14ac:dyDescent="0.25">
      <c r="A5047">
        <v>39293</v>
      </c>
      <c r="B5047" t="s">
        <v>5068</v>
      </c>
      <c r="C5047" t="s">
        <v>10</v>
      </c>
      <c r="D5047" s="184">
        <v>19.420000000000002</v>
      </c>
    </row>
    <row r="5048" spans="1:4" x14ac:dyDescent="0.25">
      <c r="A5048">
        <v>39294</v>
      </c>
      <c r="B5048" t="s">
        <v>5069</v>
      </c>
      <c r="C5048" t="s">
        <v>10</v>
      </c>
      <c r="D5048" s="184">
        <v>19.420000000000002</v>
      </c>
    </row>
    <row r="5049" spans="1:4" x14ac:dyDescent="0.25">
      <c r="A5049">
        <v>39295</v>
      </c>
      <c r="B5049" t="s">
        <v>5070</v>
      </c>
      <c r="C5049" t="s">
        <v>10</v>
      </c>
      <c r="D5049" s="184">
        <v>33.119999999999997</v>
      </c>
    </row>
    <row r="5050" spans="1:4" x14ac:dyDescent="0.25">
      <c r="A5050">
        <v>36313</v>
      </c>
      <c r="B5050" t="s">
        <v>5071</v>
      </c>
      <c r="C5050" t="s">
        <v>10</v>
      </c>
      <c r="D5050" s="184">
        <v>40.32</v>
      </c>
    </row>
    <row r="5051" spans="1:4" x14ac:dyDescent="0.25">
      <c r="A5051">
        <v>36316</v>
      </c>
      <c r="B5051" t="s">
        <v>5072</v>
      </c>
      <c r="C5051" t="s">
        <v>10</v>
      </c>
      <c r="D5051" s="184">
        <v>48.9</v>
      </c>
    </row>
    <row r="5052" spans="1:4" x14ac:dyDescent="0.25">
      <c r="A5052">
        <v>64</v>
      </c>
      <c r="B5052" t="s">
        <v>5073</v>
      </c>
      <c r="C5052" t="s">
        <v>10</v>
      </c>
      <c r="D5052" s="184">
        <v>5.71</v>
      </c>
    </row>
    <row r="5053" spans="1:4" x14ac:dyDescent="0.25">
      <c r="A5053">
        <v>37423</v>
      </c>
      <c r="B5053" t="s">
        <v>5074</v>
      </c>
      <c r="C5053" t="s">
        <v>10</v>
      </c>
      <c r="D5053" s="184">
        <v>14.1</v>
      </c>
    </row>
    <row r="5054" spans="1:4" x14ac:dyDescent="0.25">
      <c r="A5054">
        <v>39296</v>
      </c>
      <c r="B5054" t="s">
        <v>5075</v>
      </c>
      <c r="C5054" t="s">
        <v>10</v>
      </c>
      <c r="D5054" s="184">
        <v>9.3000000000000007</v>
      </c>
    </row>
    <row r="5055" spans="1:4" x14ac:dyDescent="0.25">
      <c r="A5055">
        <v>39297</v>
      </c>
      <c r="B5055" t="s">
        <v>5076</v>
      </c>
      <c r="C5055" t="s">
        <v>10</v>
      </c>
      <c r="D5055" s="184">
        <v>13.29</v>
      </c>
    </row>
    <row r="5056" spans="1:4" x14ac:dyDescent="0.25">
      <c r="A5056">
        <v>39298</v>
      </c>
      <c r="B5056" t="s">
        <v>5077</v>
      </c>
      <c r="C5056" t="s">
        <v>10</v>
      </c>
      <c r="D5056" s="184">
        <v>23.41</v>
      </c>
    </row>
    <row r="5057" spans="1:4" x14ac:dyDescent="0.25">
      <c r="A5057">
        <v>39299</v>
      </c>
      <c r="B5057" t="s">
        <v>5078</v>
      </c>
      <c r="C5057" t="s">
        <v>10</v>
      </c>
      <c r="D5057" s="184">
        <v>39.85</v>
      </c>
    </row>
    <row r="5058" spans="1:4" x14ac:dyDescent="0.25">
      <c r="A5058">
        <v>9892</v>
      </c>
      <c r="B5058" t="s">
        <v>5079</v>
      </c>
      <c r="C5058" t="s">
        <v>10</v>
      </c>
      <c r="D5058" s="184">
        <v>6.8</v>
      </c>
    </row>
    <row r="5059" spans="1:4" x14ac:dyDescent="0.25">
      <c r="A5059">
        <v>9893</v>
      </c>
      <c r="B5059" t="s">
        <v>5080</v>
      </c>
      <c r="C5059" t="s">
        <v>10</v>
      </c>
      <c r="D5059" s="184">
        <v>92.3</v>
      </c>
    </row>
    <row r="5060" spans="1:4" x14ac:dyDescent="0.25">
      <c r="A5060">
        <v>9901</v>
      </c>
      <c r="B5060" t="s">
        <v>5081</v>
      </c>
      <c r="C5060" t="s">
        <v>10</v>
      </c>
      <c r="D5060" s="184">
        <v>40.96</v>
      </c>
    </row>
    <row r="5061" spans="1:4" x14ac:dyDescent="0.25">
      <c r="A5061">
        <v>9896</v>
      </c>
      <c r="B5061" t="s">
        <v>5082</v>
      </c>
      <c r="C5061" t="s">
        <v>10</v>
      </c>
      <c r="D5061" s="184">
        <v>36.92</v>
      </c>
    </row>
    <row r="5062" spans="1:4" x14ac:dyDescent="0.25">
      <c r="A5062">
        <v>9900</v>
      </c>
      <c r="B5062" t="s">
        <v>5083</v>
      </c>
      <c r="C5062" t="s">
        <v>10</v>
      </c>
      <c r="D5062" s="184">
        <v>22.4</v>
      </c>
    </row>
    <row r="5063" spans="1:4" x14ac:dyDescent="0.25">
      <c r="A5063">
        <v>9898</v>
      </c>
      <c r="B5063" t="s">
        <v>5084</v>
      </c>
      <c r="C5063" t="s">
        <v>10</v>
      </c>
      <c r="D5063" s="184">
        <v>189.8</v>
      </c>
    </row>
    <row r="5064" spans="1:4" x14ac:dyDescent="0.25">
      <c r="A5064">
        <v>9899</v>
      </c>
      <c r="B5064" t="s">
        <v>5085</v>
      </c>
      <c r="C5064" t="s">
        <v>10</v>
      </c>
      <c r="D5064" s="184">
        <v>12.23</v>
      </c>
    </row>
    <row r="5065" spans="1:4" x14ac:dyDescent="0.25">
      <c r="A5065">
        <v>9902</v>
      </c>
      <c r="B5065" t="s">
        <v>5086</v>
      </c>
      <c r="C5065" t="s">
        <v>10</v>
      </c>
      <c r="D5065" s="184">
        <v>240.35</v>
      </c>
    </row>
    <row r="5066" spans="1:4" x14ac:dyDescent="0.25">
      <c r="A5066">
        <v>9908</v>
      </c>
      <c r="B5066" t="s">
        <v>5087</v>
      </c>
      <c r="C5066" t="s">
        <v>10</v>
      </c>
      <c r="D5066" s="184">
        <v>479.23</v>
      </c>
    </row>
    <row r="5067" spans="1:4" x14ac:dyDescent="0.25">
      <c r="A5067">
        <v>9905</v>
      </c>
      <c r="B5067" t="s">
        <v>5088</v>
      </c>
      <c r="C5067" t="s">
        <v>10</v>
      </c>
      <c r="D5067" s="184">
        <v>8.01</v>
      </c>
    </row>
    <row r="5068" spans="1:4" x14ac:dyDescent="0.25">
      <c r="A5068">
        <v>9906</v>
      </c>
      <c r="B5068" t="s">
        <v>5089</v>
      </c>
      <c r="C5068" t="s">
        <v>10</v>
      </c>
      <c r="D5068" s="184">
        <v>9.59</v>
      </c>
    </row>
    <row r="5069" spans="1:4" x14ac:dyDescent="0.25">
      <c r="A5069">
        <v>9895</v>
      </c>
      <c r="B5069" t="s">
        <v>5090</v>
      </c>
      <c r="C5069" t="s">
        <v>10</v>
      </c>
      <c r="D5069" s="184">
        <v>15.74</v>
      </c>
    </row>
    <row r="5070" spans="1:4" x14ac:dyDescent="0.25">
      <c r="A5070">
        <v>9894</v>
      </c>
      <c r="B5070" t="s">
        <v>5091</v>
      </c>
      <c r="C5070" t="s">
        <v>10</v>
      </c>
      <c r="D5070" s="184">
        <v>30.67</v>
      </c>
    </row>
    <row r="5071" spans="1:4" x14ac:dyDescent="0.25">
      <c r="A5071">
        <v>9897</v>
      </c>
      <c r="B5071" t="s">
        <v>5092</v>
      </c>
      <c r="C5071" t="s">
        <v>10</v>
      </c>
      <c r="D5071" s="184">
        <v>33.200000000000003</v>
      </c>
    </row>
    <row r="5072" spans="1:4" x14ac:dyDescent="0.25">
      <c r="A5072">
        <v>9910</v>
      </c>
      <c r="B5072" t="s">
        <v>5093</v>
      </c>
      <c r="C5072" t="s">
        <v>10</v>
      </c>
      <c r="D5072" s="184">
        <v>83.57</v>
      </c>
    </row>
    <row r="5073" spans="1:4" x14ac:dyDescent="0.25">
      <c r="A5073">
        <v>9909</v>
      </c>
      <c r="B5073" t="s">
        <v>5094</v>
      </c>
      <c r="C5073" t="s">
        <v>10</v>
      </c>
      <c r="D5073" s="184">
        <v>168.64</v>
      </c>
    </row>
    <row r="5074" spans="1:4" x14ac:dyDescent="0.25">
      <c r="A5074">
        <v>9907</v>
      </c>
      <c r="B5074" t="s">
        <v>5095</v>
      </c>
      <c r="C5074" t="s">
        <v>10</v>
      </c>
      <c r="D5074" s="184">
        <v>259.3</v>
      </c>
    </row>
    <row r="5075" spans="1:4" x14ac:dyDescent="0.25">
      <c r="A5075">
        <v>20973</v>
      </c>
      <c r="B5075" t="s">
        <v>5096</v>
      </c>
      <c r="C5075" t="s">
        <v>10</v>
      </c>
      <c r="D5075" s="184">
        <v>95.23</v>
      </c>
    </row>
    <row r="5076" spans="1:4" x14ac:dyDescent="0.25">
      <c r="A5076">
        <v>20974</v>
      </c>
      <c r="B5076" t="s">
        <v>5097</v>
      </c>
      <c r="C5076" t="s">
        <v>10</v>
      </c>
      <c r="D5076" s="184">
        <v>136.24</v>
      </c>
    </row>
    <row r="5077" spans="1:4" x14ac:dyDescent="0.25">
      <c r="A5077">
        <v>37989</v>
      </c>
      <c r="B5077" t="s">
        <v>5098</v>
      </c>
      <c r="C5077" t="s">
        <v>10</v>
      </c>
      <c r="D5077" s="184">
        <v>16.21</v>
      </c>
    </row>
    <row r="5078" spans="1:4" x14ac:dyDescent="0.25">
      <c r="A5078">
        <v>37990</v>
      </c>
      <c r="B5078" t="s">
        <v>5099</v>
      </c>
      <c r="C5078" t="s">
        <v>10</v>
      </c>
      <c r="D5078" s="184">
        <v>18.829999999999998</v>
      </c>
    </row>
    <row r="5079" spans="1:4" x14ac:dyDescent="0.25">
      <c r="A5079">
        <v>37991</v>
      </c>
      <c r="B5079" t="s">
        <v>5100</v>
      </c>
      <c r="C5079" t="s">
        <v>10</v>
      </c>
      <c r="D5079" s="184">
        <v>29.79</v>
      </c>
    </row>
    <row r="5080" spans="1:4" x14ac:dyDescent="0.25">
      <c r="A5080">
        <v>37992</v>
      </c>
      <c r="B5080" t="s">
        <v>5101</v>
      </c>
      <c r="C5080" t="s">
        <v>10</v>
      </c>
      <c r="D5080" s="184">
        <v>45.5</v>
      </c>
    </row>
    <row r="5081" spans="1:4" x14ac:dyDescent="0.25">
      <c r="A5081">
        <v>37993</v>
      </c>
      <c r="B5081" t="s">
        <v>5102</v>
      </c>
      <c r="C5081" t="s">
        <v>10</v>
      </c>
      <c r="D5081" s="184">
        <v>67.540000000000006</v>
      </c>
    </row>
    <row r="5082" spans="1:4" x14ac:dyDescent="0.25">
      <c r="A5082">
        <v>37994</v>
      </c>
      <c r="B5082" t="s">
        <v>5103</v>
      </c>
      <c r="C5082" t="s">
        <v>10</v>
      </c>
      <c r="D5082" s="184">
        <v>162.29</v>
      </c>
    </row>
    <row r="5083" spans="1:4" x14ac:dyDescent="0.25">
      <c r="A5083">
        <v>37995</v>
      </c>
      <c r="B5083" t="s">
        <v>5104</v>
      </c>
      <c r="C5083" t="s">
        <v>10</v>
      </c>
      <c r="D5083" s="184">
        <v>235.55</v>
      </c>
    </row>
    <row r="5084" spans="1:4" x14ac:dyDescent="0.25">
      <c r="A5084">
        <v>37996</v>
      </c>
      <c r="B5084" t="s">
        <v>5105</v>
      </c>
      <c r="C5084" t="s">
        <v>10</v>
      </c>
      <c r="D5084" s="184">
        <v>347.3</v>
      </c>
    </row>
    <row r="5085" spans="1:4" x14ac:dyDescent="0.25">
      <c r="A5085">
        <v>13883</v>
      </c>
      <c r="B5085" t="s">
        <v>5106</v>
      </c>
      <c r="C5085" t="s">
        <v>10</v>
      </c>
      <c r="D5085" s="66">
        <v>133972.06</v>
      </c>
    </row>
    <row r="5086" spans="1:4" x14ac:dyDescent="0.25">
      <c r="A5086">
        <v>38604</v>
      </c>
      <c r="B5086" t="s">
        <v>5107</v>
      </c>
      <c r="C5086" t="s">
        <v>10</v>
      </c>
      <c r="D5086" s="66">
        <v>166860.43</v>
      </c>
    </row>
    <row r="5087" spans="1:4" x14ac:dyDescent="0.25">
      <c r="A5087">
        <v>10601</v>
      </c>
      <c r="B5087" t="s">
        <v>5108</v>
      </c>
      <c r="C5087" t="s">
        <v>10</v>
      </c>
      <c r="D5087" s="66">
        <v>3245768.15</v>
      </c>
    </row>
    <row r="5088" spans="1:4" x14ac:dyDescent="0.25">
      <c r="A5088">
        <v>44469</v>
      </c>
      <c r="B5088" t="s">
        <v>5109</v>
      </c>
      <c r="C5088" t="s">
        <v>10</v>
      </c>
      <c r="D5088" s="66">
        <v>8545993.0099999998</v>
      </c>
    </row>
    <row r="5089" spans="1:4" x14ac:dyDescent="0.25">
      <c r="A5089">
        <v>13894</v>
      </c>
      <c r="B5089" t="s">
        <v>5110</v>
      </c>
      <c r="C5089" t="s">
        <v>10</v>
      </c>
      <c r="D5089" s="66">
        <v>392649.25</v>
      </c>
    </row>
    <row r="5090" spans="1:4" x14ac:dyDescent="0.25">
      <c r="A5090">
        <v>13895</v>
      </c>
      <c r="B5090" t="s">
        <v>5111</v>
      </c>
      <c r="C5090" t="s">
        <v>10</v>
      </c>
      <c r="D5090" s="66">
        <v>527982.35</v>
      </c>
    </row>
    <row r="5091" spans="1:4" x14ac:dyDescent="0.25">
      <c r="A5091">
        <v>13892</v>
      </c>
      <c r="B5091" t="s">
        <v>5112</v>
      </c>
      <c r="C5091" t="s">
        <v>10</v>
      </c>
      <c r="D5091" s="66">
        <v>647029.46</v>
      </c>
    </row>
    <row r="5092" spans="1:4" x14ac:dyDescent="0.25">
      <c r="A5092">
        <v>9914</v>
      </c>
      <c r="B5092" t="s">
        <v>5113</v>
      </c>
      <c r="C5092" t="s">
        <v>10</v>
      </c>
      <c r="D5092" s="66">
        <v>700000</v>
      </c>
    </row>
    <row r="5093" spans="1:4" x14ac:dyDescent="0.25">
      <c r="A5093">
        <v>36485</v>
      </c>
      <c r="B5093" t="s">
        <v>5114</v>
      </c>
      <c r="C5093" t="s">
        <v>10</v>
      </c>
      <c r="D5093" s="66">
        <v>606832.91</v>
      </c>
    </row>
    <row r="5094" spans="1:4" x14ac:dyDescent="0.25">
      <c r="A5094">
        <v>9912</v>
      </c>
      <c r="B5094" t="s">
        <v>5115</v>
      </c>
      <c r="C5094" t="s">
        <v>10</v>
      </c>
      <c r="D5094" s="66">
        <v>2642421</v>
      </c>
    </row>
    <row r="5095" spans="1:4" x14ac:dyDescent="0.25">
      <c r="A5095">
        <v>9921</v>
      </c>
      <c r="B5095" t="s">
        <v>5116</v>
      </c>
      <c r="C5095" t="s">
        <v>10</v>
      </c>
      <c r="D5095" s="66">
        <v>1363085.73</v>
      </c>
    </row>
    <row r="5096" spans="1:4" x14ac:dyDescent="0.25">
      <c r="A5096">
        <v>21112</v>
      </c>
      <c r="B5096" t="s">
        <v>5117</v>
      </c>
      <c r="C5096" t="s">
        <v>10</v>
      </c>
      <c r="D5096" s="184">
        <v>133.84</v>
      </c>
    </row>
    <row r="5097" spans="1:4" x14ac:dyDescent="0.25">
      <c r="A5097">
        <v>10228</v>
      </c>
      <c r="B5097" t="s">
        <v>5118</v>
      </c>
      <c r="C5097" t="s">
        <v>10</v>
      </c>
      <c r="D5097" s="184">
        <v>155.49</v>
      </c>
    </row>
    <row r="5098" spans="1:4" x14ac:dyDescent="0.25">
      <c r="A5098">
        <v>11781</v>
      </c>
      <c r="B5098" t="s">
        <v>5119</v>
      </c>
      <c r="C5098" t="s">
        <v>10</v>
      </c>
      <c r="D5098" s="184">
        <v>125.96</v>
      </c>
    </row>
    <row r="5099" spans="1:4" x14ac:dyDescent="0.25">
      <c r="A5099">
        <v>37588</v>
      </c>
      <c r="B5099" t="s">
        <v>5120</v>
      </c>
      <c r="C5099" t="s">
        <v>10</v>
      </c>
      <c r="D5099" s="184">
        <v>46.78</v>
      </c>
    </row>
    <row r="5100" spans="1:4" x14ac:dyDescent="0.25">
      <c r="A5100">
        <v>11746</v>
      </c>
      <c r="B5100" t="s">
        <v>5121</v>
      </c>
      <c r="C5100" t="s">
        <v>10</v>
      </c>
      <c r="D5100" s="184">
        <v>60.27</v>
      </c>
    </row>
    <row r="5101" spans="1:4" x14ac:dyDescent="0.25">
      <c r="A5101">
        <v>11751</v>
      </c>
      <c r="B5101" t="s">
        <v>5122</v>
      </c>
      <c r="C5101" t="s">
        <v>10</v>
      </c>
      <c r="D5101" s="184">
        <v>108.26</v>
      </c>
    </row>
    <row r="5102" spans="1:4" x14ac:dyDescent="0.25">
      <c r="A5102">
        <v>11750</v>
      </c>
      <c r="B5102" t="s">
        <v>5123</v>
      </c>
      <c r="C5102" t="s">
        <v>10</v>
      </c>
      <c r="D5102" s="184">
        <v>89.84</v>
      </c>
    </row>
    <row r="5103" spans="1:4" x14ac:dyDescent="0.25">
      <c r="A5103">
        <v>11748</v>
      </c>
      <c r="B5103" t="s">
        <v>5124</v>
      </c>
      <c r="C5103" t="s">
        <v>10</v>
      </c>
      <c r="D5103" s="184">
        <v>38.68</v>
      </c>
    </row>
    <row r="5104" spans="1:4" x14ac:dyDescent="0.25">
      <c r="A5104">
        <v>11747</v>
      </c>
      <c r="B5104" t="s">
        <v>5125</v>
      </c>
      <c r="C5104" t="s">
        <v>10</v>
      </c>
      <c r="D5104" s="184">
        <v>166.93</v>
      </c>
    </row>
    <row r="5105" spans="1:4" x14ac:dyDescent="0.25">
      <c r="A5105">
        <v>11749</v>
      </c>
      <c r="B5105" t="s">
        <v>5126</v>
      </c>
      <c r="C5105" t="s">
        <v>10</v>
      </c>
      <c r="D5105" s="184">
        <v>44.64</v>
      </c>
    </row>
    <row r="5106" spans="1:4" x14ac:dyDescent="0.25">
      <c r="A5106">
        <v>10236</v>
      </c>
      <c r="B5106" t="s">
        <v>5127</v>
      </c>
      <c r="C5106" t="s">
        <v>10</v>
      </c>
      <c r="D5106" s="184">
        <v>104.95</v>
      </c>
    </row>
    <row r="5107" spans="1:4" x14ac:dyDescent="0.25">
      <c r="A5107">
        <v>10233</v>
      </c>
      <c r="B5107" t="s">
        <v>5128</v>
      </c>
      <c r="C5107" t="s">
        <v>10</v>
      </c>
      <c r="D5107" s="184">
        <v>98.35</v>
      </c>
    </row>
    <row r="5108" spans="1:4" x14ac:dyDescent="0.25">
      <c r="A5108">
        <v>10234</v>
      </c>
      <c r="B5108" t="s">
        <v>5129</v>
      </c>
      <c r="C5108" t="s">
        <v>10</v>
      </c>
      <c r="D5108" s="184">
        <v>61.95</v>
      </c>
    </row>
    <row r="5109" spans="1:4" x14ac:dyDescent="0.25">
      <c r="A5109">
        <v>10231</v>
      </c>
      <c r="B5109" t="s">
        <v>5130</v>
      </c>
      <c r="C5109" t="s">
        <v>10</v>
      </c>
      <c r="D5109" s="184">
        <v>284.10000000000002</v>
      </c>
    </row>
    <row r="5110" spans="1:4" x14ac:dyDescent="0.25">
      <c r="A5110">
        <v>10232</v>
      </c>
      <c r="B5110" t="s">
        <v>5131</v>
      </c>
      <c r="C5110" t="s">
        <v>10</v>
      </c>
      <c r="D5110" s="184">
        <v>158.97999999999999</v>
      </c>
    </row>
    <row r="5111" spans="1:4" x14ac:dyDescent="0.25">
      <c r="A5111">
        <v>10229</v>
      </c>
      <c r="B5111" t="s">
        <v>5132</v>
      </c>
      <c r="C5111" t="s">
        <v>10</v>
      </c>
      <c r="D5111" s="184">
        <v>56.03</v>
      </c>
    </row>
    <row r="5112" spans="1:4" x14ac:dyDescent="0.25">
      <c r="A5112">
        <v>10235</v>
      </c>
      <c r="B5112" t="s">
        <v>5133</v>
      </c>
      <c r="C5112" t="s">
        <v>10</v>
      </c>
      <c r="D5112" s="184">
        <v>389.47</v>
      </c>
    </row>
    <row r="5113" spans="1:4" x14ac:dyDescent="0.25">
      <c r="A5113">
        <v>10230</v>
      </c>
      <c r="B5113" t="s">
        <v>5134</v>
      </c>
      <c r="C5113" t="s">
        <v>10</v>
      </c>
      <c r="D5113" s="184">
        <v>685.44</v>
      </c>
    </row>
    <row r="5114" spans="1:4" x14ac:dyDescent="0.25">
      <c r="A5114">
        <v>10409</v>
      </c>
      <c r="B5114" t="s">
        <v>5135</v>
      </c>
      <c r="C5114" t="s">
        <v>10</v>
      </c>
      <c r="D5114" s="184">
        <v>203.64</v>
      </c>
    </row>
    <row r="5115" spans="1:4" x14ac:dyDescent="0.25">
      <c r="A5115">
        <v>10411</v>
      </c>
      <c r="B5115" t="s">
        <v>5136</v>
      </c>
      <c r="C5115" t="s">
        <v>10</v>
      </c>
      <c r="D5115" s="184">
        <v>182.21</v>
      </c>
    </row>
    <row r="5116" spans="1:4" x14ac:dyDescent="0.25">
      <c r="A5116">
        <v>10404</v>
      </c>
      <c r="B5116" t="s">
        <v>5137</v>
      </c>
      <c r="C5116" t="s">
        <v>10</v>
      </c>
      <c r="D5116" s="184">
        <v>73.900000000000006</v>
      </c>
    </row>
    <row r="5117" spans="1:4" x14ac:dyDescent="0.25">
      <c r="A5117">
        <v>10410</v>
      </c>
      <c r="B5117" t="s">
        <v>5138</v>
      </c>
      <c r="C5117" t="s">
        <v>10</v>
      </c>
      <c r="D5117" s="184">
        <v>121.72</v>
      </c>
    </row>
    <row r="5118" spans="1:4" x14ac:dyDescent="0.25">
      <c r="A5118">
        <v>10405</v>
      </c>
      <c r="B5118" t="s">
        <v>5139</v>
      </c>
      <c r="C5118" t="s">
        <v>10</v>
      </c>
      <c r="D5118" s="184">
        <v>407.98</v>
      </c>
    </row>
    <row r="5119" spans="1:4" x14ac:dyDescent="0.25">
      <c r="A5119">
        <v>10408</v>
      </c>
      <c r="B5119" t="s">
        <v>5140</v>
      </c>
      <c r="C5119" t="s">
        <v>10</v>
      </c>
      <c r="D5119" s="184">
        <v>285.3</v>
      </c>
    </row>
    <row r="5120" spans="1:4" x14ac:dyDescent="0.25">
      <c r="A5120">
        <v>10412</v>
      </c>
      <c r="B5120" t="s">
        <v>5141</v>
      </c>
      <c r="C5120" t="s">
        <v>10</v>
      </c>
      <c r="D5120" s="184">
        <v>89.55</v>
      </c>
    </row>
    <row r="5121" spans="1:4" x14ac:dyDescent="0.25">
      <c r="A5121">
        <v>10406</v>
      </c>
      <c r="B5121" t="s">
        <v>5142</v>
      </c>
      <c r="C5121" t="s">
        <v>10</v>
      </c>
      <c r="D5121" s="184">
        <v>563.51</v>
      </c>
    </row>
    <row r="5122" spans="1:4" x14ac:dyDescent="0.25">
      <c r="A5122">
        <v>10407</v>
      </c>
      <c r="B5122" t="s">
        <v>5143</v>
      </c>
      <c r="C5122" t="s">
        <v>10</v>
      </c>
      <c r="D5122" s="184">
        <v>874.01</v>
      </c>
    </row>
    <row r="5123" spans="1:4" x14ac:dyDescent="0.25">
      <c r="A5123">
        <v>10416</v>
      </c>
      <c r="B5123" t="s">
        <v>5144</v>
      </c>
      <c r="C5123" t="s">
        <v>10</v>
      </c>
      <c r="D5123" s="184">
        <v>108.41</v>
      </c>
    </row>
    <row r="5124" spans="1:4" x14ac:dyDescent="0.25">
      <c r="A5124">
        <v>10419</v>
      </c>
      <c r="B5124" t="s">
        <v>5145</v>
      </c>
      <c r="C5124" t="s">
        <v>10</v>
      </c>
      <c r="D5124" s="184">
        <v>94.1</v>
      </c>
    </row>
    <row r="5125" spans="1:4" x14ac:dyDescent="0.25">
      <c r="A5125">
        <v>21092</v>
      </c>
      <c r="B5125" t="s">
        <v>5146</v>
      </c>
      <c r="C5125" t="s">
        <v>10</v>
      </c>
      <c r="D5125" s="184">
        <v>53.8</v>
      </c>
    </row>
    <row r="5126" spans="1:4" x14ac:dyDescent="0.25">
      <c r="A5126">
        <v>10418</v>
      </c>
      <c r="B5126" t="s">
        <v>5147</v>
      </c>
      <c r="C5126" t="s">
        <v>10</v>
      </c>
      <c r="D5126" s="184">
        <v>62.72</v>
      </c>
    </row>
    <row r="5127" spans="1:4" x14ac:dyDescent="0.25">
      <c r="A5127">
        <v>12657</v>
      </c>
      <c r="B5127" t="s">
        <v>5148</v>
      </c>
      <c r="C5127" t="s">
        <v>10</v>
      </c>
      <c r="D5127" s="184">
        <v>253.12</v>
      </c>
    </row>
    <row r="5128" spans="1:4" x14ac:dyDescent="0.25">
      <c r="A5128">
        <v>10417</v>
      </c>
      <c r="B5128" t="s">
        <v>5149</v>
      </c>
      <c r="C5128" t="s">
        <v>10</v>
      </c>
      <c r="D5128" s="184">
        <v>157.96</v>
      </c>
    </row>
    <row r="5129" spans="1:4" x14ac:dyDescent="0.25">
      <c r="A5129">
        <v>10413</v>
      </c>
      <c r="B5129" t="s">
        <v>5150</v>
      </c>
      <c r="C5129" t="s">
        <v>10</v>
      </c>
      <c r="D5129" s="184">
        <v>57.41</v>
      </c>
    </row>
    <row r="5130" spans="1:4" x14ac:dyDescent="0.25">
      <c r="A5130">
        <v>10414</v>
      </c>
      <c r="B5130" t="s">
        <v>5151</v>
      </c>
      <c r="C5130" t="s">
        <v>10</v>
      </c>
      <c r="D5130" s="184">
        <v>345.65</v>
      </c>
    </row>
    <row r="5131" spans="1:4" x14ac:dyDescent="0.25">
      <c r="A5131">
        <v>10415</v>
      </c>
      <c r="B5131" t="s">
        <v>5152</v>
      </c>
      <c r="C5131" t="s">
        <v>10</v>
      </c>
      <c r="D5131" s="184">
        <v>599.89</v>
      </c>
    </row>
    <row r="5132" spans="1:4" x14ac:dyDescent="0.25">
      <c r="A5132">
        <v>38643</v>
      </c>
      <c r="B5132" t="s">
        <v>5153</v>
      </c>
      <c r="C5132" t="s">
        <v>10</v>
      </c>
      <c r="D5132" s="184">
        <v>37.17</v>
      </c>
    </row>
    <row r="5133" spans="1:4" x14ac:dyDescent="0.25">
      <c r="A5133">
        <v>6157</v>
      </c>
      <c r="B5133" t="s">
        <v>5154</v>
      </c>
      <c r="C5133" t="s">
        <v>10</v>
      </c>
      <c r="D5133" s="184">
        <v>50.78</v>
      </c>
    </row>
    <row r="5134" spans="1:4" x14ac:dyDescent="0.25">
      <c r="A5134">
        <v>6152</v>
      </c>
      <c r="B5134" t="s">
        <v>5155</v>
      </c>
      <c r="C5134" t="s">
        <v>10</v>
      </c>
      <c r="D5134" s="184">
        <v>4.21</v>
      </c>
    </row>
    <row r="5135" spans="1:4" x14ac:dyDescent="0.25">
      <c r="A5135">
        <v>6158</v>
      </c>
      <c r="B5135" t="s">
        <v>5156</v>
      </c>
      <c r="C5135" t="s">
        <v>10</v>
      </c>
      <c r="D5135" s="184">
        <v>5.09</v>
      </c>
    </row>
    <row r="5136" spans="1:4" x14ac:dyDescent="0.25">
      <c r="A5136">
        <v>6153</v>
      </c>
      <c r="B5136" t="s">
        <v>5157</v>
      </c>
      <c r="C5136" t="s">
        <v>10</v>
      </c>
      <c r="D5136" s="184">
        <v>3.96</v>
      </c>
    </row>
    <row r="5137" spans="1:4" x14ac:dyDescent="0.25">
      <c r="A5137">
        <v>6156</v>
      </c>
      <c r="B5137" t="s">
        <v>5158</v>
      </c>
      <c r="C5137" t="s">
        <v>10</v>
      </c>
      <c r="D5137" s="184">
        <v>5.0199999999999996</v>
      </c>
    </row>
    <row r="5138" spans="1:4" x14ac:dyDescent="0.25">
      <c r="A5138">
        <v>6154</v>
      </c>
      <c r="B5138" t="s">
        <v>5159</v>
      </c>
      <c r="C5138" t="s">
        <v>10</v>
      </c>
      <c r="D5138" s="184">
        <v>9.4499999999999993</v>
      </c>
    </row>
    <row r="5139" spans="1:4" x14ac:dyDescent="0.25">
      <c r="A5139">
        <v>6155</v>
      </c>
      <c r="B5139" t="s">
        <v>5160</v>
      </c>
      <c r="C5139" t="s">
        <v>10</v>
      </c>
      <c r="D5139" s="184">
        <v>19.53</v>
      </c>
    </row>
    <row r="5140" spans="1:4" x14ac:dyDescent="0.25">
      <c r="A5140">
        <v>43595</v>
      </c>
      <c r="B5140" t="s">
        <v>5161</v>
      </c>
      <c r="C5140" t="s">
        <v>10</v>
      </c>
      <c r="D5140" s="184">
        <v>20</v>
      </c>
    </row>
    <row r="5141" spans="1:4" x14ac:dyDescent="0.25">
      <c r="A5141">
        <v>43596</v>
      </c>
      <c r="B5141" t="s">
        <v>5162</v>
      </c>
      <c r="C5141" t="s">
        <v>10</v>
      </c>
      <c r="D5141" s="184">
        <v>23.12</v>
      </c>
    </row>
    <row r="5142" spans="1:4" x14ac:dyDescent="0.25">
      <c r="A5142">
        <v>38108</v>
      </c>
      <c r="B5142" t="s">
        <v>5163</v>
      </c>
      <c r="C5142" t="s">
        <v>10</v>
      </c>
      <c r="D5142" s="184">
        <v>41.09</v>
      </c>
    </row>
    <row r="5143" spans="1:4" x14ac:dyDescent="0.25">
      <c r="A5143">
        <v>38087</v>
      </c>
      <c r="B5143" t="s">
        <v>5164</v>
      </c>
      <c r="C5143" t="s">
        <v>10</v>
      </c>
      <c r="D5143" s="184">
        <v>52.85</v>
      </c>
    </row>
    <row r="5144" spans="1:4" x14ac:dyDescent="0.25">
      <c r="A5144">
        <v>38109</v>
      </c>
      <c r="B5144" t="s">
        <v>5165</v>
      </c>
      <c r="C5144" t="s">
        <v>10</v>
      </c>
      <c r="D5144" s="184">
        <v>65.67</v>
      </c>
    </row>
    <row r="5145" spans="1:4" x14ac:dyDescent="0.25">
      <c r="A5145">
        <v>38088</v>
      </c>
      <c r="B5145" t="s">
        <v>5166</v>
      </c>
      <c r="C5145" t="s">
        <v>10</v>
      </c>
      <c r="D5145" s="184">
        <v>69.05</v>
      </c>
    </row>
    <row r="5146" spans="1:4" x14ac:dyDescent="0.25">
      <c r="A5146">
        <v>38110</v>
      </c>
      <c r="B5146" t="s">
        <v>5167</v>
      </c>
      <c r="C5146" t="s">
        <v>10</v>
      </c>
      <c r="D5146" s="184">
        <v>25.26</v>
      </c>
    </row>
    <row r="5147" spans="1:4" x14ac:dyDescent="0.25">
      <c r="A5147">
        <v>38089</v>
      </c>
      <c r="B5147" t="s">
        <v>5168</v>
      </c>
      <c r="C5147" t="s">
        <v>10</v>
      </c>
      <c r="D5147" s="184">
        <v>44.02</v>
      </c>
    </row>
    <row r="5148" spans="1:4" x14ac:dyDescent="0.25">
      <c r="A5148">
        <v>38111</v>
      </c>
      <c r="B5148" t="s">
        <v>5169</v>
      </c>
      <c r="C5148" t="s">
        <v>10</v>
      </c>
      <c r="D5148" s="184">
        <v>28.25</v>
      </c>
    </row>
    <row r="5149" spans="1:4" x14ac:dyDescent="0.25">
      <c r="A5149">
        <v>38090</v>
      </c>
      <c r="B5149" t="s">
        <v>5170</v>
      </c>
      <c r="C5149" t="s">
        <v>10</v>
      </c>
      <c r="D5149" s="184">
        <v>45.5</v>
      </c>
    </row>
    <row r="5150" spans="1:4" x14ac:dyDescent="0.25">
      <c r="A5150">
        <v>13726</v>
      </c>
      <c r="B5150" t="s">
        <v>5171</v>
      </c>
      <c r="C5150" t="s">
        <v>10</v>
      </c>
      <c r="D5150" s="66">
        <v>83150.5</v>
      </c>
    </row>
    <row r="5151" spans="1:4" x14ac:dyDescent="0.25">
      <c r="A5151">
        <v>38400</v>
      </c>
      <c r="B5151" t="s">
        <v>5172</v>
      </c>
      <c r="C5151" t="s">
        <v>10</v>
      </c>
      <c r="D5151" s="184">
        <v>29</v>
      </c>
    </row>
    <row r="5152" spans="1:4" x14ac:dyDescent="0.25">
      <c r="A5152">
        <v>12627</v>
      </c>
      <c r="B5152" t="s">
        <v>5173</v>
      </c>
      <c r="C5152" t="s">
        <v>10</v>
      </c>
      <c r="D5152" s="184">
        <v>0.49</v>
      </c>
    </row>
    <row r="5153" spans="1:4" x14ac:dyDescent="0.25">
      <c r="A5153">
        <v>39996</v>
      </c>
      <c r="B5153" t="s">
        <v>5174</v>
      </c>
      <c r="C5153" t="s">
        <v>20</v>
      </c>
      <c r="D5153" s="184">
        <v>5.01</v>
      </c>
    </row>
    <row r="5154" spans="1:4" x14ac:dyDescent="0.25">
      <c r="A5154">
        <v>10478</v>
      </c>
      <c r="B5154" t="s">
        <v>5175</v>
      </c>
      <c r="C5154" t="s">
        <v>73</v>
      </c>
      <c r="D5154" s="184">
        <v>27.99</v>
      </c>
    </row>
    <row r="5155" spans="1:4" x14ac:dyDescent="0.25">
      <c r="A5155">
        <v>10481</v>
      </c>
      <c r="B5155" t="s">
        <v>5176</v>
      </c>
      <c r="C5155" t="s">
        <v>73</v>
      </c>
      <c r="D5155" s="184">
        <v>24.89</v>
      </c>
    </row>
    <row r="5156" spans="1:4" x14ac:dyDescent="0.25">
      <c r="A5156">
        <v>10475</v>
      </c>
      <c r="B5156" t="s">
        <v>5177</v>
      </c>
      <c r="C5156" t="s">
        <v>73</v>
      </c>
      <c r="D5156" s="184">
        <v>24.08</v>
      </c>
    </row>
    <row r="5157" spans="1:4" x14ac:dyDescent="0.25">
      <c r="A5157">
        <v>4031</v>
      </c>
      <c r="B5157" t="s">
        <v>5178</v>
      </c>
      <c r="C5157" t="s">
        <v>15</v>
      </c>
      <c r="D5157" s="184">
        <v>31.68</v>
      </c>
    </row>
    <row r="5158" spans="1:4" x14ac:dyDescent="0.25">
      <c r="A5158">
        <v>4030</v>
      </c>
      <c r="B5158" t="s">
        <v>5179</v>
      </c>
      <c r="C5158" t="s">
        <v>15</v>
      </c>
      <c r="D5158" s="184">
        <v>6.74</v>
      </c>
    </row>
    <row r="5159" spans="1:4" x14ac:dyDescent="0.25">
      <c r="A5159">
        <v>39399</v>
      </c>
      <c r="B5159" t="s">
        <v>5180</v>
      </c>
      <c r="C5159" t="s">
        <v>10</v>
      </c>
      <c r="D5159" s="66">
        <v>1334.25</v>
      </c>
    </row>
    <row r="5160" spans="1:4" x14ac:dyDescent="0.25">
      <c r="A5160">
        <v>39400</v>
      </c>
      <c r="B5160" t="s">
        <v>5181</v>
      </c>
      <c r="C5160" t="s">
        <v>10</v>
      </c>
      <c r="D5160" s="66">
        <v>1450.27</v>
      </c>
    </row>
    <row r="5161" spans="1:4" x14ac:dyDescent="0.25">
      <c r="A5161">
        <v>39401</v>
      </c>
      <c r="B5161" t="s">
        <v>5182</v>
      </c>
      <c r="C5161" t="s">
        <v>10</v>
      </c>
      <c r="D5161" s="66">
        <v>1626.86</v>
      </c>
    </row>
    <row r="5162" spans="1:4" x14ac:dyDescent="0.25">
      <c r="A5162">
        <v>11652</v>
      </c>
      <c r="B5162" t="s">
        <v>5183</v>
      </c>
      <c r="C5162" t="s">
        <v>10</v>
      </c>
      <c r="D5162" s="66">
        <v>3500</v>
      </c>
    </row>
    <row r="5163" spans="1:4" x14ac:dyDescent="0.25">
      <c r="A5163">
        <v>13896</v>
      </c>
      <c r="B5163" t="s">
        <v>5184</v>
      </c>
      <c r="C5163" t="s">
        <v>10</v>
      </c>
      <c r="D5163" s="66">
        <v>3139.8</v>
      </c>
    </row>
    <row r="5164" spans="1:4" x14ac:dyDescent="0.25">
      <c r="A5164">
        <v>13475</v>
      </c>
      <c r="B5164" t="s">
        <v>5185</v>
      </c>
      <c r="C5164" t="s">
        <v>10</v>
      </c>
      <c r="D5164" s="66">
        <v>3824.66</v>
      </c>
    </row>
    <row r="5165" spans="1:4" x14ac:dyDescent="0.25">
      <c r="A5165">
        <v>44491</v>
      </c>
      <c r="B5165" t="s">
        <v>5186</v>
      </c>
      <c r="C5165" t="s">
        <v>10</v>
      </c>
      <c r="D5165" s="66">
        <v>4282422.76</v>
      </c>
    </row>
    <row r="5166" spans="1:4" x14ac:dyDescent="0.25">
      <c r="A5166">
        <v>44470</v>
      </c>
      <c r="B5166" t="s">
        <v>5187</v>
      </c>
      <c r="C5166" t="s">
        <v>10</v>
      </c>
      <c r="D5166" s="66">
        <v>1802850.28</v>
      </c>
    </row>
    <row r="5167" spans="1:4" x14ac:dyDescent="0.25">
      <c r="A5167">
        <v>13476</v>
      </c>
      <c r="B5167" t="s">
        <v>5188</v>
      </c>
      <c r="C5167" t="s">
        <v>10</v>
      </c>
      <c r="D5167" s="66">
        <v>1815914.54</v>
      </c>
    </row>
    <row r="5168" spans="1:4" x14ac:dyDescent="0.25">
      <c r="A5168">
        <v>10488</v>
      </c>
      <c r="B5168" t="s">
        <v>5189</v>
      </c>
      <c r="C5168" t="s">
        <v>10</v>
      </c>
      <c r="D5168" s="66">
        <v>2200000</v>
      </c>
    </row>
    <row r="5169" spans="1:4" x14ac:dyDescent="0.25">
      <c r="A5169">
        <v>13606</v>
      </c>
      <c r="B5169" t="s">
        <v>5190</v>
      </c>
      <c r="C5169" t="s">
        <v>10</v>
      </c>
      <c r="D5169" s="66">
        <v>1949168.54</v>
      </c>
    </row>
    <row r="5170" spans="1:4" x14ac:dyDescent="0.25">
      <c r="A5170">
        <v>10489</v>
      </c>
      <c r="B5170" t="s">
        <v>5191</v>
      </c>
      <c r="C5170" t="s">
        <v>185</v>
      </c>
      <c r="D5170" s="184">
        <v>13.72</v>
      </c>
    </row>
    <row r="5171" spans="1:4" x14ac:dyDescent="0.25">
      <c r="A5171">
        <v>41073</v>
      </c>
      <c r="B5171" t="s">
        <v>5192</v>
      </c>
      <c r="C5171" t="s">
        <v>187</v>
      </c>
      <c r="D5171" s="66">
        <v>2427.2600000000002</v>
      </c>
    </row>
    <row r="5172" spans="1:4" x14ac:dyDescent="0.25">
      <c r="A5172">
        <v>34391</v>
      </c>
      <c r="B5172" t="s">
        <v>5193</v>
      </c>
      <c r="C5172" t="s">
        <v>15</v>
      </c>
      <c r="D5172" s="66">
        <v>1131.42</v>
      </c>
    </row>
    <row r="5173" spans="1:4" x14ac:dyDescent="0.25">
      <c r="A5173">
        <v>10496</v>
      </c>
      <c r="B5173" t="s">
        <v>5194</v>
      </c>
      <c r="C5173" t="s">
        <v>15</v>
      </c>
      <c r="D5173" s="184">
        <v>984.88</v>
      </c>
    </row>
    <row r="5174" spans="1:4" x14ac:dyDescent="0.25">
      <c r="A5174">
        <v>10497</v>
      </c>
      <c r="B5174" t="s">
        <v>5195</v>
      </c>
      <c r="C5174" t="s">
        <v>15</v>
      </c>
      <c r="D5174" s="66">
        <v>2560.71</v>
      </c>
    </row>
    <row r="5175" spans="1:4" x14ac:dyDescent="0.25">
      <c r="A5175">
        <v>10504</v>
      </c>
      <c r="B5175" t="s">
        <v>5196</v>
      </c>
      <c r="C5175" t="s">
        <v>15</v>
      </c>
      <c r="D5175" s="66">
        <v>2994.06</v>
      </c>
    </row>
    <row r="5176" spans="1:4" x14ac:dyDescent="0.25">
      <c r="A5176">
        <v>34390</v>
      </c>
      <c r="B5176" t="s">
        <v>5197</v>
      </c>
      <c r="C5176" t="s">
        <v>15</v>
      </c>
      <c r="D5176" s="184">
        <v>882.46</v>
      </c>
    </row>
    <row r="5177" spans="1:4" x14ac:dyDescent="0.25">
      <c r="A5177">
        <v>34389</v>
      </c>
      <c r="B5177" t="s">
        <v>5198</v>
      </c>
      <c r="C5177" t="s">
        <v>15</v>
      </c>
      <c r="D5177" s="184">
        <v>275.76</v>
      </c>
    </row>
    <row r="5178" spans="1:4" x14ac:dyDescent="0.25">
      <c r="A5178">
        <v>34388</v>
      </c>
      <c r="B5178" t="s">
        <v>5199</v>
      </c>
      <c r="C5178" t="s">
        <v>15</v>
      </c>
      <c r="D5178" s="184">
        <v>391.92</v>
      </c>
    </row>
    <row r="5179" spans="1:4" x14ac:dyDescent="0.25">
      <c r="A5179">
        <v>34387</v>
      </c>
      <c r="B5179" t="s">
        <v>5200</v>
      </c>
      <c r="C5179" t="s">
        <v>15</v>
      </c>
      <c r="D5179" s="184">
        <v>636.23</v>
      </c>
    </row>
    <row r="5180" spans="1:4" x14ac:dyDescent="0.25">
      <c r="A5180">
        <v>11188</v>
      </c>
      <c r="B5180" t="s">
        <v>5201</v>
      </c>
      <c r="C5180" t="s">
        <v>15</v>
      </c>
      <c r="D5180" s="184">
        <v>315.16000000000003</v>
      </c>
    </row>
    <row r="5181" spans="1:4" x14ac:dyDescent="0.25">
      <c r="A5181">
        <v>11189</v>
      </c>
      <c r="B5181" t="s">
        <v>5202</v>
      </c>
      <c r="C5181" t="s">
        <v>15</v>
      </c>
      <c r="D5181" s="184">
        <v>472.74</v>
      </c>
    </row>
    <row r="5182" spans="1:4" x14ac:dyDescent="0.25">
      <c r="A5182">
        <v>21107</v>
      </c>
      <c r="B5182" t="s">
        <v>5203</v>
      </c>
      <c r="C5182" t="s">
        <v>15</v>
      </c>
      <c r="D5182" s="184">
        <v>340.2</v>
      </c>
    </row>
    <row r="5183" spans="1:4" x14ac:dyDescent="0.25">
      <c r="A5183">
        <v>34386</v>
      </c>
      <c r="B5183" t="s">
        <v>5204</v>
      </c>
      <c r="C5183" t="s">
        <v>15</v>
      </c>
      <c r="D5183" s="184">
        <v>590.92999999999995</v>
      </c>
    </row>
    <row r="5184" spans="1:4" x14ac:dyDescent="0.25">
      <c r="A5184">
        <v>10490</v>
      </c>
      <c r="B5184" t="s">
        <v>5205</v>
      </c>
      <c r="C5184" t="s">
        <v>15</v>
      </c>
      <c r="D5184" s="184">
        <v>177.28</v>
      </c>
    </row>
    <row r="5185" spans="1:4" x14ac:dyDescent="0.25">
      <c r="A5185">
        <v>10492</v>
      </c>
      <c r="B5185" t="s">
        <v>5206</v>
      </c>
      <c r="C5185" t="s">
        <v>15</v>
      </c>
      <c r="D5185" s="184">
        <v>236.37</v>
      </c>
    </row>
    <row r="5186" spans="1:4" x14ac:dyDescent="0.25">
      <c r="A5186">
        <v>10493</v>
      </c>
      <c r="B5186" t="s">
        <v>5207</v>
      </c>
      <c r="C5186" t="s">
        <v>15</v>
      </c>
      <c r="D5186" s="184">
        <v>275.76</v>
      </c>
    </row>
    <row r="5187" spans="1:4" x14ac:dyDescent="0.25">
      <c r="A5187">
        <v>10491</v>
      </c>
      <c r="B5187" t="s">
        <v>5208</v>
      </c>
      <c r="C5187" t="s">
        <v>15</v>
      </c>
      <c r="D5187" s="184">
        <v>334.86</v>
      </c>
    </row>
    <row r="5188" spans="1:4" x14ac:dyDescent="0.25">
      <c r="A5188">
        <v>34385</v>
      </c>
      <c r="B5188" t="s">
        <v>5209</v>
      </c>
      <c r="C5188" t="s">
        <v>15</v>
      </c>
      <c r="D5188" s="184">
        <v>488.5</v>
      </c>
    </row>
    <row r="5189" spans="1:4" x14ac:dyDescent="0.25">
      <c r="A5189">
        <v>10499</v>
      </c>
      <c r="B5189" t="s">
        <v>5210</v>
      </c>
      <c r="C5189" t="s">
        <v>15</v>
      </c>
      <c r="D5189" s="184">
        <v>196.97</v>
      </c>
    </row>
    <row r="5190" spans="1:4" x14ac:dyDescent="0.25">
      <c r="A5190">
        <v>34384</v>
      </c>
      <c r="B5190" t="s">
        <v>5211</v>
      </c>
      <c r="C5190" t="s">
        <v>15</v>
      </c>
      <c r="D5190" s="184">
        <v>590.92999999999995</v>
      </c>
    </row>
    <row r="5191" spans="1:4" x14ac:dyDescent="0.25">
      <c r="A5191">
        <v>11185</v>
      </c>
      <c r="B5191" t="s">
        <v>5212</v>
      </c>
      <c r="C5191" t="s">
        <v>15</v>
      </c>
      <c r="D5191" s="184">
        <v>610.63</v>
      </c>
    </row>
    <row r="5192" spans="1:4" x14ac:dyDescent="0.25">
      <c r="A5192">
        <v>10507</v>
      </c>
      <c r="B5192" t="s">
        <v>5213</v>
      </c>
      <c r="C5192" t="s">
        <v>15</v>
      </c>
      <c r="D5192" s="184">
        <v>462.27</v>
      </c>
    </row>
    <row r="5193" spans="1:4" x14ac:dyDescent="0.25">
      <c r="A5193">
        <v>10505</v>
      </c>
      <c r="B5193" t="s">
        <v>5214</v>
      </c>
      <c r="C5193" t="s">
        <v>15</v>
      </c>
      <c r="D5193" s="184">
        <v>272.77</v>
      </c>
    </row>
    <row r="5194" spans="1:4" x14ac:dyDescent="0.25">
      <c r="A5194">
        <v>10506</v>
      </c>
      <c r="B5194" t="s">
        <v>5215</v>
      </c>
      <c r="C5194" t="s">
        <v>15</v>
      </c>
      <c r="D5194" s="184">
        <v>356.08</v>
      </c>
    </row>
    <row r="5195" spans="1:4" x14ac:dyDescent="0.25">
      <c r="A5195">
        <v>5031</v>
      </c>
      <c r="B5195" t="s">
        <v>5216</v>
      </c>
      <c r="C5195" t="s">
        <v>15</v>
      </c>
      <c r="D5195" s="184">
        <v>500</v>
      </c>
    </row>
    <row r="5196" spans="1:4" x14ac:dyDescent="0.25">
      <c r="A5196">
        <v>10502</v>
      </c>
      <c r="B5196" t="s">
        <v>5217</v>
      </c>
      <c r="C5196" t="s">
        <v>15</v>
      </c>
      <c r="D5196" s="184">
        <v>582.62</v>
      </c>
    </row>
    <row r="5197" spans="1:4" x14ac:dyDescent="0.25">
      <c r="A5197">
        <v>10501</v>
      </c>
      <c r="B5197" t="s">
        <v>5218</v>
      </c>
      <c r="C5197" t="s">
        <v>15</v>
      </c>
      <c r="D5197" s="184">
        <v>329.16</v>
      </c>
    </row>
    <row r="5198" spans="1:4" x14ac:dyDescent="0.25">
      <c r="A5198">
        <v>10503</v>
      </c>
      <c r="B5198" t="s">
        <v>5219</v>
      </c>
      <c r="C5198" t="s">
        <v>15</v>
      </c>
      <c r="D5198" s="184">
        <v>444.7</v>
      </c>
    </row>
    <row r="5199" spans="1:4" x14ac:dyDescent="0.25">
      <c r="A5199">
        <v>4500</v>
      </c>
      <c r="B5199" t="s">
        <v>5220</v>
      </c>
      <c r="C5199" t="s">
        <v>20</v>
      </c>
      <c r="D5199" s="184">
        <v>17.309999999999999</v>
      </c>
    </row>
    <row r="5200" spans="1:4" x14ac:dyDescent="0.25">
      <c r="A5200">
        <v>4448</v>
      </c>
      <c r="B5200" t="s">
        <v>5221</v>
      </c>
      <c r="C5200" t="s">
        <v>20</v>
      </c>
      <c r="D5200" s="184">
        <v>23.78</v>
      </c>
    </row>
    <row r="5201" spans="1:4" x14ac:dyDescent="0.25">
      <c r="A5201">
        <v>20213</v>
      </c>
      <c r="B5201" t="s">
        <v>5222</v>
      </c>
      <c r="C5201" t="s">
        <v>20</v>
      </c>
      <c r="D5201" s="184">
        <v>20.100000000000001</v>
      </c>
    </row>
    <row r="5202" spans="1:4" x14ac:dyDescent="0.25">
      <c r="A5202">
        <v>20211</v>
      </c>
      <c r="B5202" t="s">
        <v>5223</v>
      </c>
      <c r="C5202" t="s">
        <v>20</v>
      </c>
      <c r="D5202" s="184">
        <v>26.61</v>
      </c>
    </row>
    <row r="5203" spans="1:4" x14ac:dyDescent="0.25">
      <c r="A5203">
        <v>40270</v>
      </c>
      <c r="B5203" t="s">
        <v>5224</v>
      </c>
      <c r="C5203" t="s">
        <v>20</v>
      </c>
      <c r="D5203" s="184">
        <v>111.97</v>
      </c>
    </row>
    <row r="5204" spans="1:4" x14ac:dyDescent="0.25">
      <c r="A5204">
        <v>4425</v>
      </c>
      <c r="B5204" t="s">
        <v>5225</v>
      </c>
      <c r="C5204" t="s">
        <v>20</v>
      </c>
      <c r="D5204" s="184">
        <v>21.99</v>
      </c>
    </row>
    <row r="5205" spans="1:4" x14ac:dyDescent="0.25">
      <c r="A5205">
        <v>4472</v>
      </c>
      <c r="B5205" t="s">
        <v>5226</v>
      </c>
      <c r="C5205" t="s">
        <v>20</v>
      </c>
      <c r="D5205" s="184">
        <v>27.48</v>
      </c>
    </row>
    <row r="5206" spans="1:4" x14ac:dyDescent="0.25">
      <c r="A5206">
        <v>35272</v>
      </c>
      <c r="B5206" t="s">
        <v>5227</v>
      </c>
      <c r="C5206" t="s">
        <v>20</v>
      </c>
      <c r="D5206" s="184">
        <v>39.72</v>
      </c>
    </row>
    <row r="5207" spans="1:4" x14ac:dyDescent="0.25">
      <c r="A5207">
        <v>4481</v>
      </c>
      <c r="B5207" t="s">
        <v>5228</v>
      </c>
      <c r="C5207" t="s">
        <v>20</v>
      </c>
      <c r="D5207" s="184">
        <v>42.52</v>
      </c>
    </row>
    <row r="5208" spans="1:4" x14ac:dyDescent="0.25">
      <c r="A5208">
        <v>34345</v>
      </c>
      <c r="B5208" t="s">
        <v>5229</v>
      </c>
      <c r="C5208" t="s">
        <v>185</v>
      </c>
      <c r="D5208" s="184">
        <v>11.85</v>
      </c>
    </row>
    <row r="5209" spans="1:4" x14ac:dyDescent="0.25">
      <c r="A5209">
        <v>41096</v>
      </c>
      <c r="B5209" t="s">
        <v>5230</v>
      </c>
      <c r="C5209" t="s">
        <v>187</v>
      </c>
      <c r="D5209" s="66">
        <v>2095.1</v>
      </c>
    </row>
    <row r="5210" spans="1:4" x14ac:dyDescent="0.25">
      <c r="A5210">
        <v>41776</v>
      </c>
      <c r="B5210" t="s">
        <v>5231</v>
      </c>
      <c r="C5210" t="s">
        <v>185</v>
      </c>
      <c r="D5210" s="184">
        <v>16.25</v>
      </c>
    </row>
    <row r="5211" spans="1:4" x14ac:dyDescent="0.25">
      <c r="A5211" t="s">
        <v>1</v>
      </c>
    </row>
    <row r="5212" spans="1:4" x14ac:dyDescent="0.25">
      <c r="A5212" t="s">
        <v>5232</v>
      </c>
    </row>
  </sheetData>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9"/>
  <sheetViews>
    <sheetView topLeftCell="A225" zoomScaleNormal="100" zoomScaleSheetLayoutView="100" workbookViewId="0">
      <selection activeCell="D254" sqref="D254"/>
    </sheetView>
  </sheetViews>
  <sheetFormatPr defaultRowHeight="15" x14ac:dyDescent="0.25"/>
  <cols>
    <col min="1" max="1" width="14" customWidth="1"/>
    <col min="2" max="2" width="13.85546875" bestFit="1" customWidth="1"/>
    <col min="3" max="3" width="12.140625" customWidth="1"/>
    <col min="4" max="4" width="80.28515625" customWidth="1"/>
    <col min="5" max="5" width="6.7109375" bestFit="1" customWidth="1"/>
    <col min="6" max="6" width="11.7109375" bestFit="1" customWidth="1"/>
    <col min="7" max="7" width="14.140625" bestFit="1" customWidth="1"/>
    <col min="8" max="8" width="11.42578125" customWidth="1"/>
  </cols>
  <sheetData>
    <row r="1" spans="1:16384" x14ac:dyDescent="0.25">
      <c r="A1" s="166" t="str">
        <f>'RESUMO DO ORÇAMENTO'!A1:B1</f>
        <v>OBRA: HOSPITAL VETERINÁRIO CENTRO DE REABILITAÇÃO DE ANIMAIS SILVESTRES - CRAS</v>
      </c>
      <c r="B1" s="71"/>
      <c r="C1" s="71"/>
      <c r="D1" s="71"/>
      <c r="E1" s="598"/>
      <c r="F1" s="599"/>
      <c r="G1" s="599"/>
      <c r="H1" s="600"/>
    </row>
    <row r="2" spans="1:16384" x14ac:dyDescent="0.25">
      <c r="A2" s="601" t="str">
        <f>'RESUMO DO ORÇAMENTO'!A2:B2</f>
        <v>MUNICÍPIO: CUIABÁ - MT</v>
      </c>
      <c r="B2" s="601"/>
      <c r="C2" s="601"/>
      <c r="D2" s="601"/>
      <c r="E2" s="562" t="str">
        <f>'ORÇAMENTO SINTÉTICO'!E2</f>
        <v xml:space="preserve">BDI ADOTADO: </v>
      </c>
      <c r="F2" s="532"/>
      <c r="G2" s="278">
        <f>'ORÇAMENTO SINTÉTICO'!G2</f>
        <v>0.2223</v>
      </c>
      <c r="H2" s="279"/>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4"/>
      <c r="CM2" s="604"/>
      <c r="CN2" s="604"/>
      <c r="CO2" s="604"/>
      <c r="CP2" s="604"/>
      <c r="CQ2" s="604"/>
      <c r="CR2" s="604"/>
      <c r="CS2" s="604"/>
      <c r="CT2" s="604"/>
      <c r="CU2" s="604"/>
      <c r="CV2" s="604"/>
      <c r="CW2" s="604"/>
      <c r="CX2" s="604"/>
      <c r="CY2" s="604"/>
      <c r="CZ2" s="604"/>
      <c r="DA2" s="604"/>
      <c r="DB2" s="604"/>
      <c r="DC2" s="604"/>
      <c r="DD2" s="604"/>
      <c r="DE2" s="604"/>
      <c r="DF2" s="604"/>
      <c r="DG2" s="604"/>
      <c r="DH2" s="604"/>
      <c r="DI2" s="604"/>
      <c r="DJ2" s="604"/>
      <c r="DK2" s="604"/>
      <c r="DL2" s="604"/>
      <c r="DM2" s="604"/>
      <c r="DN2" s="604"/>
      <c r="DO2" s="604"/>
      <c r="DP2" s="604"/>
      <c r="DQ2" s="604"/>
      <c r="DR2" s="604"/>
      <c r="DS2" s="604"/>
      <c r="DT2" s="604"/>
      <c r="DU2" s="604"/>
      <c r="DV2" s="604"/>
      <c r="DW2" s="604"/>
      <c r="DX2" s="604"/>
      <c r="DY2" s="604"/>
      <c r="DZ2" s="604"/>
      <c r="EA2" s="604"/>
      <c r="EB2" s="604"/>
      <c r="EC2" s="604"/>
      <c r="ED2" s="604"/>
      <c r="EE2" s="604"/>
      <c r="EF2" s="604"/>
      <c r="EG2" s="604"/>
      <c r="EH2" s="604"/>
      <c r="EI2" s="604"/>
      <c r="EJ2" s="604"/>
      <c r="EK2" s="604"/>
      <c r="EL2" s="604"/>
      <c r="EM2" s="604"/>
      <c r="EN2" s="604"/>
      <c r="EO2" s="604"/>
      <c r="EP2" s="604"/>
      <c r="EQ2" s="604"/>
      <c r="ER2" s="604"/>
      <c r="ES2" s="604"/>
      <c r="ET2" s="604"/>
      <c r="EU2" s="604"/>
      <c r="EV2" s="604"/>
      <c r="EW2" s="604"/>
      <c r="EX2" s="604"/>
      <c r="EY2" s="604"/>
      <c r="EZ2" s="604"/>
      <c r="FA2" s="604"/>
      <c r="FB2" s="604"/>
      <c r="FC2" s="604"/>
      <c r="FD2" s="604"/>
      <c r="FE2" s="604"/>
      <c r="FF2" s="604"/>
      <c r="FG2" s="604"/>
      <c r="FH2" s="604"/>
      <c r="FI2" s="604"/>
      <c r="FJ2" s="604"/>
      <c r="FK2" s="604"/>
      <c r="FL2" s="604"/>
      <c r="FM2" s="604"/>
      <c r="FN2" s="604"/>
      <c r="FO2" s="604"/>
      <c r="FP2" s="604"/>
      <c r="FQ2" s="604"/>
      <c r="FR2" s="604"/>
      <c r="FS2" s="604"/>
      <c r="FT2" s="604"/>
      <c r="FU2" s="604"/>
      <c r="FV2" s="604"/>
      <c r="FW2" s="604"/>
      <c r="FX2" s="604"/>
      <c r="FY2" s="604"/>
      <c r="FZ2" s="604"/>
      <c r="GA2" s="604"/>
      <c r="GB2" s="604"/>
      <c r="GC2" s="604"/>
      <c r="GD2" s="604"/>
      <c r="GE2" s="604"/>
      <c r="GF2" s="604"/>
      <c r="GG2" s="604"/>
      <c r="GH2" s="604"/>
      <c r="GI2" s="604"/>
      <c r="GJ2" s="604"/>
      <c r="GK2" s="604"/>
      <c r="GL2" s="604"/>
      <c r="GM2" s="604"/>
      <c r="GN2" s="604"/>
      <c r="GO2" s="604"/>
      <c r="GP2" s="604"/>
      <c r="GQ2" s="604"/>
      <c r="GR2" s="604"/>
      <c r="GS2" s="604"/>
      <c r="GT2" s="604"/>
      <c r="GU2" s="604"/>
      <c r="GV2" s="604"/>
      <c r="GW2" s="604"/>
      <c r="GX2" s="604"/>
      <c r="GY2" s="604"/>
      <c r="GZ2" s="604"/>
      <c r="HA2" s="604"/>
      <c r="HB2" s="604"/>
      <c r="HC2" s="604"/>
      <c r="HD2" s="604"/>
      <c r="HE2" s="604"/>
      <c r="HF2" s="604"/>
      <c r="HG2" s="604"/>
      <c r="HH2" s="604"/>
      <c r="HI2" s="604"/>
      <c r="HJ2" s="604"/>
      <c r="HK2" s="604"/>
      <c r="HL2" s="604"/>
      <c r="HM2" s="604"/>
      <c r="HN2" s="604"/>
      <c r="HO2" s="604"/>
      <c r="HP2" s="604"/>
      <c r="HQ2" s="604"/>
      <c r="HR2" s="604"/>
      <c r="HS2" s="604"/>
      <c r="HT2" s="604"/>
      <c r="HU2" s="604"/>
      <c r="HV2" s="604"/>
      <c r="HW2" s="604"/>
      <c r="HX2" s="604"/>
      <c r="HY2" s="604"/>
      <c r="HZ2" s="604"/>
      <c r="IA2" s="604"/>
      <c r="IB2" s="604"/>
      <c r="IC2" s="604"/>
      <c r="ID2" s="604"/>
      <c r="IE2" s="604"/>
      <c r="IF2" s="604"/>
      <c r="IG2" s="604"/>
      <c r="IH2" s="604"/>
      <c r="II2" s="604"/>
      <c r="IJ2" s="604"/>
      <c r="IK2" s="604"/>
      <c r="IL2" s="604"/>
      <c r="IM2" s="604"/>
      <c r="IN2" s="604"/>
      <c r="IO2" s="604"/>
      <c r="IP2" s="604"/>
      <c r="IQ2" s="604"/>
      <c r="IR2" s="604"/>
      <c r="IS2" s="604"/>
      <c r="IT2" s="604"/>
      <c r="IU2" s="604"/>
      <c r="IV2" s="604"/>
      <c r="IW2" s="604"/>
      <c r="IX2" s="604"/>
      <c r="IY2" s="604"/>
      <c r="IZ2" s="604"/>
      <c r="JA2" s="604"/>
      <c r="JB2" s="604"/>
      <c r="JC2" s="604"/>
      <c r="JD2" s="604"/>
      <c r="JE2" s="604"/>
      <c r="JF2" s="604"/>
      <c r="JG2" s="604"/>
      <c r="JH2" s="604"/>
      <c r="JI2" s="604"/>
      <c r="JJ2" s="604"/>
      <c r="JK2" s="604"/>
      <c r="JL2" s="604"/>
      <c r="JM2" s="604"/>
      <c r="JN2" s="604"/>
      <c r="JO2" s="604"/>
      <c r="JP2" s="604"/>
      <c r="JQ2" s="604"/>
      <c r="JR2" s="604"/>
      <c r="JS2" s="604"/>
      <c r="JT2" s="604"/>
      <c r="JU2" s="604"/>
      <c r="JV2" s="604"/>
      <c r="JW2" s="604"/>
      <c r="JX2" s="604"/>
      <c r="JY2" s="604"/>
      <c r="JZ2" s="604"/>
      <c r="KA2" s="604"/>
      <c r="KB2" s="604"/>
      <c r="KC2" s="604"/>
      <c r="KD2" s="604"/>
      <c r="KE2" s="604"/>
      <c r="KF2" s="604"/>
      <c r="KG2" s="604"/>
      <c r="KH2" s="604"/>
      <c r="KI2" s="604"/>
      <c r="KJ2" s="604"/>
      <c r="KK2" s="604"/>
      <c r="KL2" s="604"/>
      <c r="KM2" s="604"/>
      <c r="KN2" s="604"/>
      <c r="KO2" s="604"/>
      <c r="KP2" s="604"/>
      <c r="KQ2" s="604"/>
      <c r="KR2" s="604"/>
      <c r="KS2" s="604"/>
      <c r="KT2" s="604"/>
      <c r="KU2" s="604"/>
      <c r="KV2" s="604"/>
      <c r="KW2" s="604"/>
      <c r="KX2" s="604"/>
      <c r="KY2" s="604"/>
      <c r="KZ2" s="604"/>
      <c r="LA2" s="604"/>
      <c r="LB2" s="604"/>
      <c r="LC2" s="604"/>
      <c r="LD2" s="604"/>
      <c r="LE2" s="604"/>
      <c r="LF2" s="604"/>
      <c r="LG2" s="604"/>
      <c r="LH2" s="604"/>
      <c r="LI2" s="604"/>
      <c r="LJ2" s="604"/>
      <c r="LK2" s="604"/>
      <c r="LL2" s="604"/>
      <c r="LM2" s="604"/>
      <c r="LN2" s="604"/>
      <c r="LO2" s="604"/>
      <c r="LP2" s="604"/>
      <c r="LQ2" s="604"/>
      <c r="LR2" s="604"/>
      <c r="LS2" s="604"/>
      <c r="LT2" s="604"/>
      <c r="LU2" s="604"/>
      <c r="LV2" s="604"/>
      <c r="LW2" s="604"/>
      <c r="LX2" s="604"/>
      <c r="LY2" s="604"/>
      <c r="LZ2" s="604"/>
      <c r="MA2" s="604"/>
      <c r="MB2" s="604"/>
      <c r="MC2" s="604"/>
      <c r="MD2" s="604"/>
      <c r="ME2" s="604"/>
      <c r="MF2" s="604"/>
      <c r="MG2" s="604"/>
      <c r="MH2" s="604"/>
      <c r="MI2" s="604"/>
      <c r="MJ2" s="604"/>
      <c r="MK2" s="604"/>
      <c r="ML2" s="604"/>
      <c r="MM2" s="604"/>
      <c r="MN2" s="604"/>
      <c r="MO2" s="604"/>
      <c r="MP2" s="604"/>
      <c r="MQ2" s="604"/>
      <c r="MR2" s="604"/>
      <c r="MS2" s="604"/>
      <c r="MT2" s="604"/>
      <c r="MU2" s="604"/>
      <c r="MV2" s="604"/>
      <c r="MW2" s="604"/>
      <c r="MX2" s="604"/>
      <c r="MY2" s="604"/>
      <c r="MZ2" s="604"/>
      <c r="NA2" s="604"/>
      <c r="NB2" s="604"/>
      <c r="NC2" s="604"/>
      <c r="ND2" s="604"/>
      <c r="NE2" s="604"/>
      <c r="NF2" s="604"/>
      <c r="NG2" s="604"/>
      <c r="NH2" s="604"/>
      <c r="NI2" s="604"/>
      <c r="NJ2" s="604"/>
      <c r="NK2" s="604"/>
      <c r="NL2" s="604"/>
      <c r="NM2" s="604"/>
      <c r="NN2" s="604"/>
      <c r="NO2" s="604"/>
      <c r="NP2" s="604"/>
      <c r="NQ2" s="604"/>
      <c r="NR2" s="604"/>
      <c r="NS2" s="604"/>
      <c r="NT2" s="604"/>
      <c r="NU2" s="604"/>
      <c r="NV2" s="604"/>
      <c r="NW2" s="604"/>
      <c r="NX2" s="604"/>
      <c r="NY2" s="604"/>
      <c r="NZ2" s="604"/>
      <c r="OA2" s="604"/>
      <c r="OB2" s="604"/>
      <c r="OC2" s="604"/>
      <c r="OD2" s="604"/>
      <c r="OE2" s="604"/>
      <c r="OF2" s="604"/>
      <c r="OG2" s="604"/>
      <c r="OH2" s="604"/>
      <c r="OI2" s="604"/>
      <c r="OJ2" s="604"/>
      <c r="OK2" s="604"/>
      <c r="OL2" s="604"/>
      <c r="OM2" s="604"/>
      <c r="ON2" s="604"/>
      <c r="OO2" s="604"/>
      <c r="OP2" s="604"/>
      <c r="OQ2" s="604"/>
      <c r="OR2" s="604"/>
      <c r="OS2" s="604"/>
      <c r="OT2" s="604"/>
      <c r="OU2" s="604"/>
      <c r="OV2" s="604"/>
      <c r="OW2" s="604"/>
      <c r="OX2" s="604"/>
      <c r="OY2" s="604"/>
      <c r="OZ2" s="604"/>
      <c r="PA2" s="604"/>
      <c r="PB2" s="604"/>
      <c r="PC2" s="604"/>
      <c r="PD2" s="604"/>
      <c r="PE2" s="604"/>
      <c r="PF2" s="604"/>
      <c r="PG2" s="604"/>
      <c r="PH2" s="604"/>
      <c r="PI2" s="604"/>
      <c r="PJ2" s="604"/>
      <c r="PK2" s="604"/>
      <c r="PL2" s="604"/>
      <c r="PM2" s="604"/>
      <c r="PN2" s="604"/>
      <c r="PO2" s="604"/>
      <c r="PP2" s="604"/>
      <c r="PQ2" s="604"/>
      <c r="PR2" s="604"/>
      <c r="PS2" s="604"/>
      <c r="PT2" s="604"/>
      <c r="PU2" s="604"/>
      <c r="PV2" s="604"/>
      <c r="PW2" s="604"/>
      <c r="PX2" s="604"/>
      <c r="PY2" s="604"/>
      <c r="PZ2" s="604"/>
      <c r="QA2" s="604"/>
      <c r="QB2" s="604"/>
      <c r="QC2" s="604"/>
      <c r="QD2" s="604"/>
      <c r="QE2" s="604"/>
      <c r="QF2" s="604"/>
      <c r="QG2" s="604"/>
      <c r="QH2" s="604"/>
      <c r="QI2" s="604"/>
      <c r="QJ2" s="604"/>
      <c r="QK2" s="604"/>
      <c r="QL2" s="604"/>
      <c r="QM2" s="604"/>
      <c r="QN2" s="604"/>
      <c r="QO2" s="604"/>
      <c r="QP2" s="604"/>
      <c r="QQ2" s="604"/>
      <c r="QR2" s="604"/>
      <c r="QS2" s="604"/>
      <c r="QT2" s="604"/>
      <c r="QU2" s="604"/>
      <c r="QV2" s="604"/>
      <c r="QW2" s="604"/>
      <c r="QX2" s="604"/>
      <c r="QY2" s="604"/>
      <c r="QZ2" s="604"/>
      <c r="RA2" s="604"/>
      <c r="RB2" s="604"/>
      <c r="RC2" s="604"/>
      <c r="RD2" s="604"/>
      <c r="RE2" s="604"/>
      <c r="RF2" s="604"/>
      <c r="RG2" s="604"/>
      <c r="RH2" s="604"/>
      <c r="RI2" s="604"/>
      <c r="RJ2" s="604"/>
      <c r="RK2" s="604"/>
      <c r="RL2" s="604"/>
      <c r="RM2" s="604"/>
      <c r="RN2" s="604"/>
      <c r="RO2" s="604"/>
      <c r="RP2" s="604"/>
      <c r="RQ2" s="604"/>
      <c r="RR2" s="604"/>
      <c r="RS2" s="604"/>
      <c r="RT2" s="604"/>
      <c r="RU2" s="604"/>
      <c r="RV2" s="604"/>
      <c r="RW2" s="604"/>
      <c r="RX2" s="604"/>
      <c r="RY2" s="604"/>
      <c r="RZ2" s="604"/>
      <c r="SA2" s="604"/>
      <c r="SB2" s="604"/>
      <c r="SC2" s="604"/>
      <c r="SD2" s="604"/>
      <c r="SE2" s="604"/>
      <c r="SF2" s="604"/>
      <c r="SG2" s="604"/>
      <c r="SH2" s="604"/>
      <c r="SI2" s="604"/>
      <c r="SJ2" s="604"/>
      <c r="SK2" s="604"/>
      <c r="SL2" s="604"/>
      <c r="SM2" s="604"/>
      <c r="SN2" s="604"/>
      <c r="SO2" s="604"/>
      <c r="SP2" s="604"/>
      <c r="SQ2" s="604"/>
      <c r="SR2" s="604"/>
      <c r="SS2" s="604"/>
      <c r="ST2" s="604"/>
      <c r="SU2" s="604"/>
      <c r="SV2" s="604"/>
      <c r="SW2" s="604"/>
      <c r="SX2" s="604"/>
      <c r="SY2" s="604"/>
      <c r="SZ2" s="604"/>
      <c r="TA2" s="604"/>
      <c r="TB2" s="604"/>
      <c r="TC2" s="604"/>
      <c r="TD2" s="604"/>
      <c r="TE2" s="604"/>
      <c r="TF2" s="604"/>
      <c r="TG2" s="604"/>
      <c r="TH2" s="604"/>
      <c r="TI2" s="604"/>
      <c r="TJ2" s="604"/>
      <c r="TK2" s="604"/>
      <c r="TL2" s="604"/>
      <c r="TM2" s="604"/>
      <c r="TN2" s="604"/>
      <c r="TO2" s="604"/>
      <c r="TP2" s="604"/>
      <c r="TQ2" s="604"/>
      <c r="TR2" s="604"/>
      <c r="TS2" s="604"/>
      <c r="TT2" s="604"/>
      <c r="TU2" s="604"/>
      <c r="TV2" s="604"/>
      <c r="TW2" s="604"/>
      <c r="TX2" s="604"/>
      <c r="TY2" s="604"/>
      <c r="TZ2" s="604"/>
      <c r="UA2" s="604"/>
      <c r="UB2" s="604"/>
      <c r="UC2" s="604"/>
      <c r="UD2" s="604"/>
      <c r="UE2" s="604"/>
      <c r="UF2" s="604"/>
      <c r="UG2" s="604"/>
      <c r="UH2" s="604"/>
      <c r="UI2" s="604"/>
      <c r="UJ2" s="604"/>
      <c r="UK2" s="604"/>
      <c r="UL2" s="604"/>
      <c r="UM2" s="604"/>
      <c r="UN2" s="604"/>
      <c r="UO2" s="604"/>
      <c r="UP2" s="604"/>
      <c r="UQ2" s="604"/>
      <c r="UR2" s="604"/>
      <c r="US2" s="604"/>
      <c r="UT2" s="604"/>
      <c r="UU2" s="604"/>
      <c r="UV2" s="604"/>
      <c r="UW2" s="604"/>
      <c r="UX2" s="604"/>
      <c r="UY2" s="604"/>
      <c r="UZ2" s="604"/>
      <c r="VA2" s="604"/>
      <c r="VB2" s="604"/>
      <c r="VC2" s="604"/>
      <c r="VD2" s="604"/>
      <c r="VE2" s="604"/>
      <c r="VF2" s="604"/>
      <c r="VG2" s="604"/>
      <c r="VH2" s="604"/>
      <c r="VI2" s="604"/>
      <c r="VJ2" s="604"/>
      <c r="VK2" s="604"/>
      <c r="VL2" s="604"/>
      <c r="VM2" s="604"/>
      <c r="VN2" s="604"/>
      <c r="VO2" s="604"/>
      <c r="VP2" s="604"/>
      <c r="VQ2" s="604"/>
      <c r="VR2" s="604"/>
      <c r="VS2" s="604"/>
      <c r="VT2" s="604"/>
      <c r="VU2" s="604"/>
      <c r="VV2" s="604"/>
      <c r="VW2" s="604"/>
      <c r="VX2" s="604"/>
      <c r="VY2" s="604"/>
      <c r="VZ2" s="604"/>
      <c r="WA2" s="604"/>
      <c r="WB2" s="604"/>
      <c r="WC2" s="604"/>
      <c r="WD2" s="604"/>
      <c r="WE2" s="604"/>
      <c r="WF2" s="604"/>
      <c r="WG2" s="604"/>
      <c r="WH2" s="604"/>
      <c r="WI2" s="604"/>
      <c r="WJ2" s="604"/>
      <c r="WK2" s="604"/>
      <c r="WL2" s="604"/>
      <c r="WM2" s="604"/>
      <c r="WN2" s="604"/>
      <c r="WO2" s="604"/>
      <c r="WP2" s="604"/>
      <c r="WQ2" s="604"/>
      <c r="WR2" s="604"/>
      <c r="WS2" s="604"/>
      <c r="WT2" s="604"/>
      <c r="WU2" s="604"/>
      <c r="WV2" s="604"/>
      <c r="WW2" s="604"/>
      <c r="WX2" s="604"/>
      <c r="WY2" s="604"/>
      <c r="WZ2" s="604"/>
      <c r="XA2" s="604"/>
      <c r="XB2" s="604"/>
      <c r="XC2" s="604"/>
      <c r="XD2" s="604"/>
      <c r="XE2" s="604"/>
      <c r="XF2" s="604"/>
      <c r="XG2" s="604"/>
      <c r="XH2" s="604"/>
      <c r="XI2" s="604"/>
      <c r="XJ2" s="604"/>
      <c r="XK2" s="604"/>
      <c r="XL2" s="604"/>
      <c r="XM2" s="604"/>
      <c r="XN2" s="604"/>
      <c r="XO2" s="604"/>
      <c r="XP2" s="604"/>
      <c r="XQ2" s="604"/>
      <c r="XR2" s="604"/>
      <c r="XS2" s="604"/>
      <c r="XT2" s="604"/>
      <c r="XU2" s="604"/>
      <c r="XV2" s="604"/>
      <c r="XW2" s="604"/>
      <c r="XX2" s="604"/>
      <c r="XY2" s="604"/>
      <c r="XZ2" s="604"/>
      <c r="YA2" s="604"/>
      <c r="YB2" s="604"/>
      <c r="YC2" s="604"/>
      <c r="YD2" s="604"/>
      <c r="YE2" s="604"/>
      <c r="YF2" s="604"/>
      <c r="YG2" s="604"/>
      <c r="YH2" s="604"/>
      <c r="YI2" s="604"/>
      <c r="YJ2" s="604"/>
      <c r="YK2" s="604"/>
      <c r="YL2" s="604"/>
      <c r="YM2" s="604"/>
      <c r="YN2" s="604"/>
      <c r="YO2" s="604"/>
      <c r="YP2" s="604"/>
      <c r="YQ2" s="604"/>
      <c r="YR2" s="604"/>
      <c r="YS2" s="604"/>
      <c r="YT2" s="604"/>
      <c r="YU2" s="604"/>
      <c r="YV2" s="604"/>
      <c r="YW2" s="604"/>
      <c r="YX2" s="604"/>
      <c r="YY2" s="604"/>
      <c r="YZ2" s="604"/>
      <c r="ZA2" s="604"/>
      <c r="ZB2" s="604"/>
      <c r="ZC2" s="604"/>
      <c r="ZD2" s="604"/>
      <c r="ZE2" s="604"/>
      <c r="ZF2" s="604"/>
      <c r="ZG2" s="604"/>
      <c r="ZH2" s="604"/>
      <c r="ZI2" s="604"/>
      <c r="ZJ2" s="604"/>
      <c r="ZK2" s="604"/>
      <c r="ZL2" s="604"/>
      <c r="ZM2" s="604"/>
      <c r="ZN2" s="604"/>
      <c r="ZO2" s="604"/>
      <c r="ZP2" s="604"/>
      <c r="ZQ2" s="604"/>
      <c r="ZR2" s="604"/>
      <c r="ZS2" s="604"/>
      <c r="ZT2" s="604"/>
      <c r="ZU2" s="604"/>
      <c r="ZV2" s="604"/>
      <c r="ZW2" s="604"/>
      <c r="ZX2" s="604"/>
      <c r="ZY2" s="604"/>
      <c r="ZZ2" s="604"/>
      <c r="AAA2" s="604"/>
      <c r="AAB2" s="604"/>
      <c r="AAC2" s="604"/>
      <c r="AAD2" s="604"/>
      <c r="AAE2" s="604"/>
      <c r="AAF2" s="604"/>
      <c r="AAG2" s="604"/>
      <c r="AAH2" s="604"/>
      <c r="AAI2" s="604"/>
      <c r="AAJ2" s="604"/>
      <c r="AAK2" s="604"/>
      <c r="AAL2" s="604"/>
      <c r="AAM2" s="604"/>
      <c r="AAN2" s="604"/>
      <c r="AAO2" s="604"/>
      <c r="AAP2" s="604"/>
      <c r="AAQ2" s="604"/>
      <c r="AAR2" s="604"/>
      <c r="AAS2" s="604"/>
      <c r="AAT2" s="604"/>
      <c r="AAU2" s="604"/>
      <c r="AAV2" s="604"/>
      <c r="AAW2" s="604"/>
      <c r="AAX2" s="604"/>
      <c r="AAY2" s="604"/>
      <c r="AAZ2" s="604"/>
      <c r="ABA2" s="604"/>
      <c r="ABB2" s="604"/>
      <c r="ABC2" s="604"/>
      <c r="ABD2" s="604"/>
      <c r="ABE2" s="604"/>
      <c r="ABF2" s="604"/>
      <c r="ABG2" s="604"/>
      <c r="ABH2" s="604"/>
      <c r="ABI2" s="604"/>
      <c r="ABJ2" s="604"/>
      <c r="ABK2" s="604"/>
      <c r="ABL2" s="604"/>
      <c r="ABM2" s="604"/>
      <c r="ABN2" s="604"/>
      <c r="ABO2" s="604"/>
      <c r="ABP2" s="604"/>
      <c r="ABQ2" s="604"/>
      <c r="ABR2" s="604"/>
      <c r="ABS2" s="604"/>
      <c r="ABT2" s="604"/>
      <c r="ABU2" s="604"/>
      <c r="ABV2" s="604"/>
      <c r="ABW2" s="604"/>
      <c r="ABX2" s="604"/>
      <c r="ABY2" s="604"/>
      <c r="ABZ2" s="604"/>
      <c r="ACA2" s="604"/>
      <c r="ACB2" s="604"/>
      <c r="ACC2" s="604"/>
      <c r="ACD2" s="604"/>
      <c r="ACE2" s="604"/>
      <c r="ACF2" s="604"/>
      <c r="ACG2" s="604"/>
      <c r="ACH2" s="604"/>
      <c r="ACI2" s="604"/>
      <c r="ACJ2" s="604"/>
      <c r="ACK2" s="604"/>
      <c r="ACL2" s="604"/>
      <c r="ACM2" s="604"/>
      <c r="ACN2" s="604"/>
      <c r="ACO2" s="604"/>
      <c r="ACP2" s="604"/>
      <c r="ACQ2" s="604"/>
      <c r="ACR2" s="604"/>
      <c r="ACS2" s="604"/>
      <c r="ACT2" s="604"/>
      <c r="ACU2" s="604"/>
      <c r="ACV2" s="604"/>
      <c r="ACW2" s="604"/>
      <c r="ACX2" s="604"/>
      <c r="ACY2" s="604"/>
      <c r="ACZ2" s="604"/>
      <c r="ADA2" s="604"/>
      <c r="ADB2" s="604"/>
      <c r="ADC2" s="604"/>
      <c r="ADD2" s="604"/>
      <c r="ADE2" s="604"/>
      <c r="ADF2" s="604"/>
      <c r="ADG2" s="604"/>
      <c r="ADH2" s="604"/>
      <c r="ADI2" s="604"/>
      <c r="ADJ2" s="604"/>
      <c r="ADK2" s="604"/>
      <c r="ADL2" s="604"/>
      <c r="ADM2" s="604"/>
      <c r="ADN2" s="604"/>
      <c r="ADO2" s="604"/>
      <c r="ADP2" s="604"/>
      <c r="ADQ2" s="604"/>
      <c r="ADR2" s="604"/>
      <c r="ADS2" s="604"/>
      <c r="ADT2" s="604"/>
      <c r="ADU2" s="604"/>
      <c r="ADV2" s="604"/>
      <c r="ADW2" s="604"/>
      <c r="ADX2" s="604"/>
      <c r="ADY2" s="604"/>
      <c r="ADZ2" s="604"/>
      <c r="AEA2" s="604"/>
      <c r="AEB2" s="604"/>
      <c r="AEC2" s="604"/>
      <c r="AED2" s="604"/>
      <c r="AEE2" s="604"/>
      <c r="AEF2" s="604"/>
      <c r="AEG2" s="604"/>
      <c r="AEH2" s="604"/>
      <c r="AEI2" s="604"/>
      <c r="AEJ2" s="604"/>
      <c r="AEK2" s="604"/>
      <c r="AEL2" s="604"/>
      <c r="AEM2" s="604"/>
      <c r="AEN2" s="604"/>
      <c r="AEO2" s="604"/>
      <c r="AEP2" s="604"/>
      <c r="AEQ2" s="604"/>
      <c r="AER2" s="604"/>
      <c r="AES2" s="604"/>
      <c r="AET2" s="604"/>
      <c r="AEU2" s="604"/>
      <c r="AEV2" s="604"/>
      <c r="AEW2" s="604"/>
      <c r="AEX2" s="604"/>
      <c r="AEY2" s="604"/>
      <c r="AEZ2" s="604"/>
      <c r="AFA2" s="604"/>
      <c r="AFB2" s="604"/>
      <c r="AFC2" s="604"/>
      <c r="AFD2" s="604"/>
      <c r="AFE2" s="604"/>
      <c r="AFF2" s="604"/>
      <c r="AFG2" s="604"/>
      <c r="AFH2" s="604"/>
      <c r="AFI2" s="604"/>
      <c r="AFJ2" s="604"/>
      <c r="AFK2" s="604"/>
      <c r="AFL2" s="604"/>
      <c r="AFM2" s="604"/>
      <c r="AFN2" s="604"/>
      <c r="AFO2" s="604"/>
      <c r="AFP2" s="604"/>
      <c r="AFQ2" s="604"/>
      <c r="AFR2" s="604"/>
      <c r="AFS2" s="604"/>
      <c r="AFT2" s="604"/>
      <c r="AFU2" s="604"/>
      <c r="AFV2" s="604"/>
      <c r="AFW2" s="604"/>
      <c r="AFX2" s="604"/>
      <c r="AFY2" s="604"/>
      <c r="AFZ2" s="604"/>
      <c r="AGA2" s="604"/>
      <c r="AGB2" s="604"/>
      <c r="AGC2" s="604"/>
      <c r="AGD2" s="604"/>
      <c r="AGE2" s="604"/>
      <c r="AGF2" s="604"/>
      <c r="AGG2" s="604"/>
      <c r="AGH2" s="604"/>
      <c r="AGI2" s="604"/>
      <c r="AGJ2" s="604"/>
      <c r="AGK2" s="604"/>
      <c r="AGL2" s="604"/>
      <c r="AGM2" s="604"/>
      <c r="AGN2" s="604"/>
      <c r="AGO2" s="604"/>
      <c r="AGP2" s="604"/>
      <c r="AGQ2" s="604"/>
      <c r="AGR2" s="604"/>
      <c r="AGS2" s="604"/>
      <c r="AGT2" s="604"/>
      <c r="AGU2" s="604"/>
      <c r="AGV2" s="604"/>
      <c r="AGW2" s="604"/>
      <c r="AGX2" s="604"/>
      <c r="AGY2" s="604"/>
      <c r="AGZ2" s="604"/>
      <c r="AHA2" s="604"/>
      <c r="AHB2" s="604"/>
      <c r="AHC2" s="604"/>
      <c r="AHD2" s="604"/>
      <c r="AHE2" s="604"/>
      <c r="AHF2" s="604"/>
      <c r="AHG2" s="604"/>
      <c r="AHH2" s="604"/>
      <c r="AHI2" s="604"/>
      <c r="AHJ2" s="604"/>
      <c r="AHK2" s="604"/>
      <c r="AHL2" s="604"/>
      <c r="AHM2" s="604"/>
      <c r="AHN2" s="604"/>
      <c r="AHO2" s="604"/>
      <c r="AHP2" s="604"/>
      <c r="AHQ2" s="604"/>
      <c r="AHR2" s="604"/>
      <c r="AHS2" s="604"/>
      <c r="AHT2" s="604"/>
      <c r="AHU2" s="604"/>
      <c r="AHV2" s="604"/>
      <c r="AHW2" s="604"/>
      <c r="AHX2" s="604"/>
      <c r="AHY2" s="604"/>
      <c r="AHZ2" s="604"/>
      <c r="AIA2" s="604"/>
      <c r="AIB2" s="604"/>
      <c r="AIC2" s="604"/>
      <c r="AID2" s="604"/>
      <c r="AIE2" s="604"/>
      <c r="AIF2" s="604"/>
      <c r="AIG2" s="604"/>
      <c r="AIH2" s="604"/>
      <c r="AII2" s="604"/>
      <c r="AIJ2" s="604"/>
      <c r="AIK2" s="604"/>
      <c r="AIL2" s="604"/>
      <c r="AIM2" s="604"/>
      <c r="AIN2" s="604"/>
      <c r="AIO2" s="604"/>
      <c r="AIP2" s="604"/>
      <c r="AIQ2" s="604"/>
      <c r="AIR2" s="604"/>
      <c r="AIS2" s="604"/>
      <c r="AIT2" s="604"/>
      <c r="AIU2" s="604"/>
      <c r="AIV2" s="604"/>
      <c r="AIW2" s="604"/>
      <c r="AIX2" s="604"/>
      <c r="AIY2" s="604"/>
      <c r="AIZ2" s="604"/>
      <c r="AJA2" s="604"/>
      <c r="AJB2" s="604"/>
      <c r="AJC2" s="604"/>
      <c r="AJD2" s="604"/>
      <c r="AJE2" s="604"/>
      <c r="AJF2" s="604"/>
      <c r="AJG2" s="604"/>
      <c r="AJH2" s="604"/>
      <c r="AJI2" s="604"/>
      <c r="AJJ2" s="604"/>
      <c r="AJK2" s="604"/>
      <c r="AJL2" s="604"/>
      <c r="AJM2" s="604"/>
      <c r="AJN2" s="604"/>
      <c r="AJO2" s="604"/>
      <c r="AJP2" s="604"/>
      <c r="AJQ2" s="604"/>
      <c r="AJR2" s="604"/>
      <c r="AJS2" s="604"/>
      <c r="AJT2" s="604"/>
      <c r="AJU2" s="604"/>
      <c r="AJV2" s="604"/>
      <c r="AJW2" s="604"/>
      <c r="AJX2" s="604"/>
      <c r="AJY2" s="604"/>
      <c r="AJZ2" s="604"/>
      <c r="AKA2" s="604"/>
      <c r="AKB2" s="604"/>
      <c r="AKC2" s="604"/>
      <c r="AKD2" s="604"/>
      <c r="AKE2" s="604"/>
      <c r="AKF2" s="604"/>
      <c r="AKG2" s="604"/>
      <c r="AKH2" s="604"/>
      <c r="AKI2" s="604"/>
      <c r="AKJ2" s="604"/>
      <c r="AKK2" s="604"/>
      <c r="AKL2" s="604"/>
      <c r="AKM2" s="604"/>
      <c r="AKN2" s="604"/>
      <c r="AKO2" s="604"/>
      <c r="AKP2" s="604"/>
      <c r="AKQ2" s="604"/>
      <c r="AKR2" s="604"/>
      <c r="AKS2" s="604"/>
      <c r="AKT2" s="604"/>
      <c r="AKU2" s="604"/>
      <c r="AKV2" s="604"/>
      <c r="AKW2" s="604"/>
      <c r="AKX2" s="604"/>
      <c r="AKY2" s="604"/>
      <c r="AKZ2" s="604"/>
      <c r="ALA2" s="604"/>
      <c r="ALB2" s="604"/>
      <c r="ALC2" s="604"/>
      <c r="ALD2" s="604"/>
      <c r="ALE2" s="604"/>
      <c r="ALF2" s="604"/>
      <c r="ALG2" s="604"/>
      <c r="ALH2" s="604"/>
      <c r="ALI2" s="604"/>
      <c r="ALJ2" s="604"/>
      <c r="ALK2" s="604"/>
      <c r="ALL2" s="604"/>
      <c r="ALM2" s="604"/>
      <c r="ALN2" s="604"/>
      <c r="ALO2" s="604"/>
      <c r="ALP2" s="604"/>
      <c r="ALQ2" s="604"/>
      <c r="ALR2" s="604"/>
      <c r="ALS2" s="604"/>
      <c r="ALT2" s="604"/>
      <c r="ALU2" s="604"/>
      <c r="ALV2" s="604"/>
      <c r="ALW2" s="604"/>
      <c r="ALX2" s="604"/>
      <c r="ALY2" s="604"/>
      <c r="ALZ2" s="604"/>
      <c r="AMA2" s="604"/>
      <c r="AMB2" s="604"/>
      <c r="AMC2" s="604"/>
      <c r="AMD2" s="604"/>
      <c r="AME2" s="604"/>
      <c r="AMF2" s="604"/>
      <c r="AMG2" s="604"/>
      <c r="AMH2" s="604"/>
      <c r="AMI2" s="604"/>
      <c r="AMJ2" s="604"/>
      <c r="AMK2" s="604"/>
      <c r="AML2" s="604"/>
      <c r="AMM2" s="604"/>
      <c r="AMN2" s="604"/>
      <c r="AMO2" s="604"/>
      <c r="AMP2" s="604"/>
      <c r="AMQ2" s="604"/>
      <c r="AMR2" s="604"/>
      <c r="AMS2" s="604"/>
      <c r="AMT2" s="604"/>
      <c r="AMU2" s="604"/>
      <c r="AMV2" s="604"/>
      <c r="AMW2" s="604"/>
      <c r="AMX2" s="604"/>
      <c r="AMY2" s="604"/>
      <c r="AMZ2" s="604"/>
      <c r="ANA2" s="604"/>
      <c r="ANB2" s="604"/>
      <c r="ANC2" s="604"/>
      <c r="AND2" s="604"/>
      <c r="ANE2" s="604"/>
      <c r="ANF2" s="604"/>
      <c r="ANG2" s="604"/>
      <c r="ANH2" s="604"/>
      <c r="ANI2" s="604"/>
      <c r="ANJ2" s="604"/>
      <c r="ANK2" s="604"/>
      <c r="ANL2" s="604"/>
      <c r="ANM2" s="604"/>
      <c r="ANN2" s="604"/>
      <c r="ANO2" s="604"/>
      <c r="ANP2" s="604"/>
      <c r="ANQ2" s="604"/>
      <c r="ANR2" s="604"/>
      <c r="ANS2" s="604"/>
      <c r="ANT2" s="604"/>
      <c r="ANU2" s="604"/>
      <c r="ANV2" s="604"/>
      <c r="ANW2" s="604"/>
      <c r="ANX2" s="604"/>
      <c r="ANY2" s="604"/>
      <c r="ANZ2" s="604"/>
      <c r="AOA2" s="604"/>
      <c r="AOB2" s="604"/>
      <c r="AOC2" s="604"/>
      <c r="AOD2" s="604"/>
      <c r="AOE2" s="604"/>
      <c r="AOF2" s="604"/>
      <c r="AOG2" s="604"/>
      <c r="AOH2" s="604"/>
      <c r="AOI2" s="604"/>
      <c r="AOJ2" s="604"/>
      <c r="AOK2" s="604"/>
      <c r="AOL2" s="604"/>
      <c r="AOM2" s="604"/>
      <c r="AON2" s="604"/>
      <c r="AOO2" s="604"/>
      <c r="AOP2" s="604"/>
      <c r="AOQ2" s="604"/>
      <c r="AOR2" s="604"/>
      <c r="AOS2" s="604"/>
      <c r="AOT2" s="604"/>
      <c r="AOU2" s="604"/>
      <c r="AOV2" s="604"/>
      <c r="AOW2" s="604"/>
      <c r="AOX2" s="604"/>
      <c r="AOY2" s="604"/>
      <c r="AOZ2" s="604"/>
      <c r="APA2" s="604"/>
      <c r="APB2" s="604"/>
      <c r="APC2" s="604"/>
      <c r="APD2" s="604"/>
      <c r="APE2" s="604"/>
      <c r="APF2" s="604"/>
      <c r="APG2" s="604"/>
      <c r="APH2" s="604"/>
      <c r="API2" s="604"/>
      <c r="APJ2" s="604"/>
      <c r="APK2" s="604"/>
      <c r="APL2" s="604"/>
      <c r="APM2" s="604"/>
      <c r="APN2" s="604"/>
      <c r="APO2" s="604"/>
      <c r="APP2" s="604"/>
      <c r="APQ2" s="604"/>
      <c r="APR2" s="604"/>
      <c r="APS2" s="604"/>
      <c r="APT2" s="604"/>
      <c r="APU2" s="604"/>
      <c r="APV2" s="604"/>
      <c r="APW2" s="604"/>
      <c r="APX2" s="604"/>
      <c r="APY2" s="604"/>
      <c r="APZ2" s="604"/>
      <c r="AQA2" s="604"/>
      <c r="AQB2" s="604"/>
      <c r="AQC2" s="604"/>
      <c r="AQD2" s="604"/>
      <c r="AQE2" s="604"/>
      <c r="AQF2" s="604"/>
      <c r="AQG2" s="604"/>
      <c r="AQH2" s="604"/>
      <c r="AQI2" s="604"/>
      <c r="AQJ2" s="604"/>
      <c r="AQK2" s="604"/>
      <c r="AQL2" s="604"/>
      <c r="AQM2" s="604"/>
      <c r="AQN2" s="604"/>
      <c r="AQO2" s="604"/>
      <c r="AQP2" s="604"/>
      <c r="AQQ2" s="604"/>
      <c r="AQR2" s="604"/>
      <c r="AQS2" s="604"/>
      <c r="AQT2" s="604"/>
      <c r="AQU2" s="604"/>
      <c r="AQV2" s="604"/>
      <c r="AQW2" s="604"/>
      <c r="AQX2" s="604"/>
      <c r="AQY2" s="604"/>
      <c r="AQZ2" s="604"/>
      <c r="ARA2" s="604"/>
      <c r="ARB2" s="604"/>
      <c r="ARC2" s="604"/>
      <c r="ARD2" s="604"/>
      <c r="ARE2" s="604"/>
      <c r="ARF2" s="604"/>
      <c r="ARG2" s="604"/>
      <c r="ARH2" s="604"/>
      <c r="ARI2" s="604"/>
      <c r="ARJ2" s="604"/>
      <c r="ARK2" s="604"/>
      <c r="ARL2" s="604"/>
      <c r="ARM2" s="604"/>
      <c r="ARN2" s="604"/>
      <c r="ARO2" s="604"/>
      <c r="ARP2" s="604"/>
      <c r="ARQ2" s="604"/>
      <c r="ARR2" s="604"/>
      <c r="ARS2" s="604"/>
      <c r="ART2" s="604"/>
      <c r="ARU2" s="604"/>
      <c r="ARV2" s="604"/>
      <c r="ARW2" s="604"/>
      <c r="ARX2" s="604"/>
      <c r="ARY2" s="604"/>
      <c r="ARZ2" s="604"/>
      <c r="ASA2" s="604"/>
      <c r="ASB2" s="604"/>
      <c r="ASC2" s="604"/>
      <c r="ASD2" s="604"/>
      <c r="ASE2" s="604"/>
      <c r="ASF2" s="604"/>
      <c r="ASG2" s="604"/>
      <c r="ASH2" s="604"/>
      <c r="ASI2" s="604"/>
      <c r="ASJ2" s="604"/>
      <c r="ASK2" s="604"/>
      <c r="ASL2" s="604"/>
      <c r="ASM2" s="604"/>
      <c r="ASN2" s="604"/>
      <c r="ASO2" s="604"/>
      <c r="ASP2" s="604"/>
      <c r="ASQ2" s="604"/>
      <c r="ASR2" s="604"/>
      <c r="ASS2" s="604"/>
      <c r="AST2" s="604"/>
      <c r="ASU2" s="604"/>
      <c r="ASV2" s="604"/>
      <c r="ASW2" s="604"/>
      <c r="ASX2" s="604"/>
      <c r="ASY2" s="604"/>
      <c r="ASZ2" s="604"/>
      <c r="ATA2" s="604"/>
      <c r="ATB2" s="604"/>
      <c r="ATC2" s="604"/>
      <c r="ATD2" s="604"/>
      <c r="ATE2" s="604"/>
      <c r="ATF2" s="604"/>
      <c r="ATG2" s="604"/>
      <c r="ATH2" s="604"/>
      <c r="ATI2" s="604"/>
      <c r="ATJ2" s="604"/>
      <c r="ATK2" s="604"/>
      <c r="ATL2" s="604"/>
      <c r="ATM2" s="604"/>
      <c r="ATN2" s="604"/>
      <c r="ATO2" s="604"/>
      <c r="ATP2" s="604"/>
      <c r="ATQ2" s="604"/>
      <c r="ATR2" s="604"/>
      <c r="ATS2" s="604"/>
      <c r="ATT2" s="604"/>
      <c r="ATU2" s="604"/>
      <c r="ATV2" s="604"/>
      <c r="ATW2" s="604"/>
      <c r="ATX2" s="604"/>
      <c r="ATY2" s="604"/>
      <c r="ATZ2" s="604"/>
      <c r="AUA2" s="604"/>
      <c r="AUB2" s="604"/>
      <c r="AUC2" s="604"/>
      <c r="AUD2" s="604"/>
      <c r="AUE2" s="604"/>
      <c r="AUF2" s="604"/>
      <c r="AUG2" s="604"/>
      <c r="AUH2" s="604"/>
      <c r="AUI2" s="604"/>
      <c r="AUJ2" s="604"/>
      <c r="AUK2" s="604"/>
      <c r="AUL2" s="604"/>
      <c r="AUM2" s="604"/>
      <c r="AUN2" s="604"/>
      <c r="AUO2" s="604"/>
      <c r="AUP2" s="604"/>
      <c r="AUQ2" s="604"/>
      <c r="AUR2" s="604"/>
      <c r="AUS2" s="604"/>
      <c r="AUT2" s="604"/>
      <c r="AUU2" s="604"/>
      <c r="AUV2" s="604"/>
      <c r="AUW2" s="604"/>
      <c r="AUX2" s="604"/>
      <c r="AUY2" s="604"/>
      <c r="AUZ2" s="604"/>
      <c r="AVA2" s="604"/>
      <c r="AVB2" s="604"/>
      <c r="AVC2" s="604"/>
      <c r="AVD2" s="604"/>
      <c r="AVE2" s="604"/>
      <c r="AVF2" s="604"/>
      <c r="AVG2" s="604"/>
      <c r="AVH2" s="604"/>
      <c r="AVI2" s="604"/>
      <c r="AVJ2" s="604"/>
      <c r="AVK2" s="604"/>
      <c r="AVL2" s="604"/>
      <c r="AVM2" s="604"/>
      <c r="AVN2" s="604"/>
      <c r="AVO2" s="604"/>
      <c r="AVP2" s="604"/>
      <c r="AVQ2" s="604"/>
      <c r="AVR2" s="604"/>
      <c r="AVS2" s="604"/>
      <c r="AVT2" s="604"/>
      <c r="AVU2" s="604"/>
      <c r="AVV2" s="604"/>
      <c r="AVW2" s="604"/>
      <c r="AVX2" s="604"/>
      <c r="AVY2" s="604"/>
      <c r="AVZ2" s="604"/>
      <c r="AWA2" s="604"/>
      <c r="AWB2" s="604"/>
      <c r="AWC2" s="604"/>
      <c r="AWD2" s="604"/>
      <c r="AWE2" s="604"/>
      <c r="AWF2" s="604"/>
      <c r="AWG2" s="604"/>
      <c r="AWH2" s="604"/>
      <c r="AWI2" s="604"/>
      <c r="AWJ2" s="604"/>
      <c r="AWK2" s="604"/>
      <c r="AWL2" s="604"/>
      <c r="AWM2" s="604"/>
      <c r="AWN2" s="604"/>
      <c r="AWO2" s="604"/>
      <c r="AWP2" s="604"/>
      <c r="AWQ2" s="604"/>
      <c r="AWR2" s="604"/>
      <c r="AWS2" s="604"/>
      <c r="AWT2" s="604"/>
      <c r="AWU2" s="604"/>
      <c r="AWV2" s="604"/>
      <c r="AWW2" s="604"/>
      <c r="AWX2" s="604"/>
      <c r="AWY2" s="604"/>
      <c r="AWZ2" s="604"/>
      <c r="AXA2" s="604"/>
      <c r="AXB2" s="604"/>
      <c r="AXC2" s="604"/>
      <c r="AXD2" s="604"/>
      <c r="AXE2" s="604"/>
      <c r="AXF2" s="604"/>
      <c r="AXG2" s="604"/>
      <c r="AXH2" s="604"/>
      <c r="AXI2" s="604"/>
      <c r="AXJ2" s="604"/>
      <c r="AXK2" s="604"/>
      <c r="AXL2" s="604"/>
      <c r="AXM2" s="604"/>
      <c r="AXN2" s="604"/>
      <c r="AXO2" s="604"/>
      <c r="AXP2" s="604"/>
      <c r="AXQ2" s="604"/>
      <c r="AXR2" s="604"/>
      <c r="AXS2" s="604"/>
      <c r="AXT2" s="604"/>
      <c r="AXU2" s="604"/>
      <c r="AXV2" s="604"/>
      <c r="AXW2" s="604"/>
      <c r="AXX2" s="604"/>
      <c r="AXY2" s="604"/>
      <c r="AXZ2" s="604"/>
      <c r="AYA2" s="604"/>
      <c r="AYB2" s="604"/>
      <c r="AYC2" s="604"/>
      <c r="AYD2" s="604"/>
      <c r="AYE2" s="604"/>
      <c r="AYF2" s="604"/>
      <c r="AYG2" s="604"/>
      <c r="AYH2" s="604"/>
      <c r="AYI2" s="604"/>
      <c r="AYJ2" s="604"/>
      <c r="AYK2" s="604"/>
      <c r="AYL2" s="604"/>
      <c r="AYM2" s="604"/>
      <c r="AYN2" s="604"/>
      <c r="AYO2" s="604"/>
      <c r="AYP2" s="604"/>
      <c r="AYQ2" s="604"/>
      <c r="AYR2" s="604"/>
      <c r="AYS2" s="604"/>
      <c r="AYT2" s="604"/>
      <c r="AYU2" s="604"/>
      <c r="AYV2" s="604"/>
      <c r="AYW2" s="604"/>
      <c r="AYX2" s="604"/>
      <c r="AYY2" s="604"/>
      <c r="AYZ2" s="604"/>
      <c r="AZA2" s="604"/>
      <c r="AZB2" s="604"/>
      <c r="AZC2" s="604"/>
      <c r="AZD2" s="604"/>
      <c r="AZE2" s="604"/>
      <c r="AZF2" s="604"/>
      <c r="AZG2" s="604"/>
      <c r="AZH2" s="604"/>
      <c r="AZI2" s="604"/>
      <c r="AZJ2" s="604"/>
      <c r="AZK2" s="604"/>
      <c r="AZL2" s="604"/>
      <c r="AZM2" s="604"/>
      <c r="AZN2" s="604"/>
      <c r="AZO2" s="604"/>
      <c r="AZP2" s="604"/>
      <c r="AZQ2" s="604"/>
      <c r="AZR2" s="604"/>
      <c r="AZS2" s="604"/>
      <c r="AZT2" s="604"/>
      <c r="AZU2" s="604"/>
      <c r="AZV2" s="604"/>
      <c r="AZW2" s="604"/>
      <c r="AZX2" s="604"/>
      <c r="AZY2" s="604"/>
      <c r="AZZ2" s="604"/>
      <c r="BAA2" s="604"/>
      <c r="BAB2" s="604"/>
      <c r="BAC2" s="604"/>
      <c r="BAD2" s="604"/>
      <c r="BAE2" s="604"/>
      <c r="BAF2" s="604"/>
      <c r="BAG2" s="604"/>
      <c r="BAH2" s="604"/>
      <c r="BAI2" s="604"/>
      <c r="BAJ2" s="604"/>
      <c r="BAK2" s="604"/>
      <c r="BAL2" s="604"/>
      <c r="BAM2" s="604"/>
      <c r="BAN2" s="604"/>
      <c r="BAO2" s="604"/>
      <c r="BAP2" s="604"/>
      <c r="BAQ2" s="604"/>
      <c r="BAR2" s="604"/>
      <c r="BAS2" s="604"/>
      <c r="BAT2" s="604"/>
      <c r="BAU2" s="604"/>
      <c r="BAV2" s="604"/>
      <c r="BAW2" s="604"/>
      <c r="BAX2" s="604"/>
      <c r="BAY2" s="604"/>
      <c r="BAZ2" s="604"/>
      <c r="BBA2" s="604"/>
      <c r="BBB2" s="604"/>
      <c r="BBC2" s="604"/>
      <c r="BBD2" s="604"/>
      <c r="BBE2" s="604"/>
      <c r="BBF2" s="604"/>
      <c r="BBG2" s="604"/>
      <c r="BBH2" s="604"/>
      <c r="BBI2" s="604"/>
      <c r="BBJ2" s="604"/>
      <c r="BBK2" s="604"/>
      <c r="BBL2" s="604"/>
      <c r="BBM2" s="604"/>
      <c r="BBN2" s="604"/>
      <c r="BBO2" s="604"/>
      <c r="BBP2" s="604"/>
      <c r="BBQ2" s="604"/>
      <c r="BBR2" s="604"/>
      <c r="BBS2" s="604"/>
      <c r="BBT2" s="604"/>
      <c r="BBU2" s="604"/>
      <c r="BBV2" s="604"/>
      <c r="BBW2" s="604"/>
      <c r="BBX2" s="604"/>
      <c r="BBY2" s="604"/>
      <c r="BBZ2" s="604"/>
      <c r="BCA2" s="604"/>
      <c r="BCB2" s="604"/>
      <c r="BCC2" s="604"/>
      <c r="BCD2" s="604"/>
      <c r="BCE2" s="604"/>
      <c r="BCF2" s="604"/>
      <c r="BCG2" s="604"/>
      <c r="BCH2" s="604"/>
      <c r="BCI2" s="604"/>
      <c r="BCJ2" s="604"/>
      <c r="BCK2" s="604"/>
      <c r="BCL2" s="604"/>
      <c r="BCM2" s="604"/>
      <c r="BCN2" s="604"/>
      <c r="BCO2" s="604"/>
      <c r="BCP2" s="604"/>
      <c r="BCQ2" s="604"/>
      <c r="BCR2" s="604"/>
      <c r="BCS2" s="604"/>
      <c r="BCT2" s="604"/>
      <c r="BCU2" s="604"/>
      <c r="BCV2" s="604"/>
      <c r="BCW2" s="604"/>
      <c r="BCX2" s="604"/>
      <c r="BCY2" s="604"/>
      <c r="BCZ2" s="604"/>
      <c r="BDA2" s="604"/>
      <c r="BDB2" s="604"/>
      <c r="BDC2" s="604"/>
      <c r="BDD2" s="604"/>
      <c r="BDE2" s="604"/>
      <c r="BDF2" s="604"/>
      <c r="BDG2" s="604"/>
      <c r="BDH2" s="604"/>
      <c r="BDI2" s="604"/>
      <c r="BDJ2" s="604"/>
      <c r="BDK2" s="604"/>
      <c r="BDL2" s="604"/>
      <c r="BDM2" s="604"/>
      <c r="BDN2" s="604"/>
      <c r="BDO2" s="604"/>
      <c r="BDP2" s="604"/>
      <c r="BDQ2" s="604"/>
      <c r="BDR2" s="604"/>
      <c r="BDS2" s="604"/>
      <c r="BDT2" s="604"/>
      <c r="BDU2" s="604"/>
      <c r="BDV2" s="604"/>
      <c r="BDW2" s="604"/>
      <c r="BDX2" s="604"/>
      <c r="BDY2" s="604"/>
      <c r="BDZ2" s="604"/>
      <c r="BEA2" s="604"/>
      <c r="BEB2" s="604"/>
      <c r="BEC2" s="604"/>
      <c r="BED2" s="604"/>
      <c r="BEE2" s="604"/>
      <c r="BEF2" s="604"/>
      <c r="BEG2" s="604"/>
      <c r="BEH2" s="604"/>
      <c r="BEI2" s="604"/>
      <c r="BEJ2" s="604"/>
      <c r="BEK2" s="604"/>
      <c r="BEL2" s="604"/>
      <c r="BEM2" s="604"/>
      <c r="BEN2" s="604"/>
      <c r="BEO2" s="604"/>
      <c r="BEP2" s="604"/>
      <c r="BEQ2" s="604"/>
      <c r="BER2" s="604"/>
      <c r="BES2" s="604"/>
      <c r="BET2" s="604"/>
      <c r="BEU2" s="604"/>
      <c r="BEV2" s="604"/>
      <c r="BEW2" s="604"/>
      <c r="BEX2" s="604"/>
      <c r="BEY2" s="604"/>
      <c r="BEZ2" s="604"/>
      <c r="BFA2" s="604"/>
      <c r="BFB2" s="604"/>
      <c r="BFC2" s="604"/>
      <c r="BFD2" s="604"/>
      <c r="BFE2" s="604"/>
      <c r="BFF2" s="604"/>
      <c r="BFG2" s="604"/>
      <c r="BFH2" s="604"/>
      <c r="BFI2" s="604"/>
      <c r="BFJ2" s="604"/>
      <c r="BFK2" s="604"/>
      <c r="BFL2" s="604"/>
      <c r="BFM2" s="604"/>
      <c r="BFN2" s="604"/>
      <c r="BFO2" s="604"/>
      <c r="BFP2" s="604"/>
      <c r="BFQ2" s="604"/>
      <c r="BFR2" s="604"/>
      <c r="BFS2" s="604"/>
      <c r="BFT2" s="604"/>
      <c r="BFU2" s="604"/>
      <c r="BFV2" s="604"/>
      <c r="BFW2" s="604"/>
      <c r="BFX2" s="604"/>
      <c r="BFY2" s="604"/>
      <c r="BFZ2" s="604"/>
      <c r="BGA2" s="604"/>
      <c r="BGB2" s="604"/>
      <c r="BGC2" s="604"/>
      <c r="BGD2" s="604"/>
      <c r="BGE2" s="604"/>
      <c r="BGF2" s="604"/>
      <c r="BGG2" s="604"/>
      <c r="BGH2" s="604"/>
      <c r="BGI2" s="604"/>
      <c r="BGJ2" s="604"/>
      <c r="BGK2" s="604"/>
      <c r="BGL2" s="604"/>
      <c r="BGM2" s="604"/>
      <c r="BGN2" s="604"/>
      <c r="BGO2" s="604"/>
      <c r="BGP2" s="604"/>
      <c r="BGQ2" s="604"/>
      <c r="BGR2" s="604"/>
      <c r="BGS2" s="604"/>
      <c r="BGT2" s="604"/>
      <c r="BGU2" s="604"/>
      <c r="BGV2" s="604"/>
      <c r="BGW2" s="604"/>
      <c r="BGX2" s="604"/>
      <c r="BGY2" s="604"/>
      <c r="BGZ2" s="604"/>
      <c r="BHA2" s="604"/>
      <c r="BHB2" s="604"/>
      <c r="BHC2" s="604"/>
      <c r="BHD2" s="604"/>
      <c r="BHE2" s="604"/>
      <c r="BHF2" s="604"/>
      <c r="BHG2" s="604"/>
      <c r="BHH2" s="604"/>
      <c r="BHI2" s="604"/>
      <c r="BHJ2" s="604"/>
      <c r="BHK2" s="604"/>
      <c r="BHL2" s="604"/>
      <c r="BHM2" s="604"/>
      <c r="BHN2" s="604"/>
      <c r="BHO2" s="604"/>
      <c r="BHP2" s="604"/>
      <c r="BHQ2" s="604"/>
      <c r="BHR2" s="604"/>
      <c r="BHS2" s="604"/>
      <c r="BHT2" s="604"/>
      <c r="BHU2" s="604"/>
      <c r="BHV2" s="604"/>
      <c r="BHW2" s="604"/>
      <c r="BHX2" s="604"/>
      <c r="BHY2" s="604"/>
      <c r="BHZ2" s="604"/>
      <c r="BIA2" s="604"/>
      <c r="BIB2" s="604"/>
      <c r="BIC2" s="604"/>
      <c r="BID2" s="604"/>
      <c r="BIE2" s="604"/>
      <c r="BIF2" s="604"/>
      <c r="BIG2" s="604"/>
      <c r="BIH2" s="604"/>
      <c r="BII2" s="604"/>
      <c r="BIJ2" s="604"/>
      <c r="BIK2" s="604"/>
      <c r="BIL2" s="604"/>
      <c r="BIM2" s="604"/>
      <c r="BIN2" s="604"/>
      <c r="BIO2" s="604"/>
      <c r="BIP2" s="604"/>
      <c r="BIQ2" s="604"/>
      <c r="BIR2" s="604"/>
      <c r="BIS2" s="604"/>
      <c r="BIT2" s="604"/>
      <c r="BIU2" s="604"/>
      <c r="BIV2" s="604"/>
      <c r="BIW2" s="604"/>
      <c r="BIX2" s="604"/>
      <c r="BIY2" s="604"/>
      <c r="BIZ2" s="604"/>
      <c r="BJA2" s="604"/>
      <c r="BJB2" s="604"/>
      <c r="BJC2" s="604"/>
      <c r="BJD2" s="604"/>
      <c r="BJE2" s="604"/>
      <c r="BJF2" s="604"/>
      <c r="BJG2" s="604"/>
      <c r="BJH2" s="604"/>
      <c r="BJI2" s="604"/>
      <c r="BJJ2" s="604"/>
      <c r="BJK2" s="604"/>
      <c r="BJL2" s="604"/>
      <c r="BJM2" s="604"/>
      <c r="BJN2" s="604"/>
      <c r="BJO2" s="604"/>
      <c r="BJP2" s="604"/>
      <c r="BJQ2" s="604"/>
      <c r="BJR2" s="604"/>
      <c r="BJS2" s="604"/>
      <c r="BJT2" s="604"/>
      <c r="BJU2" s="604"/>
      <c r="BJV2" s="604"/>
      <c r="BJW2" s="604"/>
      <c r="BJX2" s="604"/>
      <c r="BJY2" s="604"/>
      <c r="BJZ2" s="604"/>
      <c r="BKA2" s="604"/>
      <c r="BKB2" s="604"/>
      <c r="BKC2" s="604"/>
      <c r="BKD2" s="604"/>
      <c r="BKE2" s="604"/>
      <c r="BKF2" s="604"/>
      <c r="BKG2" s="604"/>
      <c r="BKH2" s="604"/>
      <c r="BKI2" s="604"/>
      <c r="BKJ2" s="604"/>
      <c r="BKK2" s="604"/>
      <c r="BKL2" s="604"/>
      <c r="BKM2" s="604"/>
      <c r="BKN2" s="604"/>
      <c r="BKO2" s="604"/>
      <c r="BKP2" s="604"/>
      <c r="BKQ2" s="604"/>
      <c r="BKR2" s="604"/>
      <c r="BKS2" s="604"/>
      <c r="BKT2" s="604"/>
      <c r="BKU2" s="604"/>
      <c r="BKV2" s="604"/>
      <c r="BKW2" s="604"/>
      <c r="BKX2" s="604"/>
      <c r="BKY2" s="604"/>
      <c r="BKZ2" s="604"/>
      <c r="BLA2" s="604"/>
      <c r="BLB2" s="604"/>
      <c r="BLC2" s="604"/>
      <c r="BLD2" s="604"/>
      <c r="BLE2" s="604"/>
      <c r="BLF2" s="604"/>
      <c r="BLG2" s="604"/>
      <c r="BLH2" s="604"/>
      <c r="BLI2" s="604"/>
      <c r="BLJ2" s="604"/>
      <c r="BLK2" s="604"/>
      <c r="BLL2" s="604"/>
      <c r="BLM2" s="604"/>
      <c r="BLN2" s="604"/>
      <c r="BLO2" s="604"/>
      <c r="BLP2" s="604"/>
      <c r="BLQ2" s="604"/>
      <c r="BLR2" s="604"/>
      <c r="BLS2" s="604"/>
      <c r="BLT2" s="604"/>
      <c r="BLU2" s="604"/>
      <c r="BLV2" s="604"/>
      <c r="BLW2" s="604"/>
      <c r="BLX2" s="604"/>
      <c r="BLY2" s="604"/>
      <c r="BLZ2" s="604"/>
      <c r="BMA2" s="604"/>
      <c r="BMB2" s="604"/>
      <c r="BMC2" s="604"/>
      <c r="BMD2" s="604"/>
      <c r="BME2" s="604"/>
      <c r="BMF2" s="604"/>
      <c r="BMG2" s="604"/>
      <c r="BMH2" s="604"/>
      <c r="BMI2" s="604"/>
      <c r="BMJ2" s="604"/>
      <c r="BMK2" s="604"/>
      <c r="BML2" s="604"/>
      <c r="BMM2" s="604"/>
      <c r="BMN2" s="604"/>
      <c r="BMO2" s="604"/>
      <c r="BMP2" s="604"/>
      <c r="BMQ2" s="604"/>
      <c r="BMR2" s="604"/>
      <c r="BMS2" s="604"/>
      <c r="BMT2" s="604"/>
      <c r="BMU2" s="604"/>
      <c r="BMV2" s="604"/>
      <c r="BMW2" s="604"/>
      <c r="BMX2" s="604"/>
      <c r="BMY2" s="604"/>
      <c r="BMZ2" s="604"/>
      <c r="BNA2" s="604"/>
      <c r="BNB2" s="604"/>
      <c r="BNC2" s="604"/>
      <c r="BND2" s="604"/>
      <c r="BNE2" s="604"/>
      <c r="BNF2" s="604"/>
      <c r="BNG2" s="604"/>
      <c r="BNH2" s="604"/>
      <c r="BNI2" s="604"/>
      <c r="BNJ2" s="604"/>
      <c r="BNK2" s="604"/>
      <c r="BNL2" s="604"/>
      <c r="BNM2" s="604"/>
      <c r="BNN2" s="604"/>
      <c r="BNO2" s="604"/>
      <c r="BNP2" s="604"/>
      <c r="BNQ2" s="604"/>
      <c r="BNR2" s="604"/>
      <c r="BNS2" s="604"/>
      <c r="BNT2" s="604"/>
      <c r="BNU2" s="604"/>
      <c r="BNV2" s="604"/>
      <c r="BNW2" s="604"/>
      <c r="BNX2" s="604"/>
      <c r="BNY2" s="604"/>
      <c r="BNZ2" s="604"/>
      <c r="BOA2" s="604"/>
      <c r="BOB2" s="604"/>
      <c r="BOC2" s="604"/>
      <c r="BOD2" s="604"/>
      <c r="BOE2" s="604"/>
      <c r="BOF2" s="604"/>
      <c r="BOG2" s="604"/>
      <c r="BOH2" s="604"/>
      <c r="BOI2" s="604"/>
      <c r="BOJ2" s="604"/>
      <c r="BOK2" s="604"/>
      <c r="BOL2" s="604"/>
      <c r="BOM2" s="604"/>
      <c r="BON2" s="604"/>
      <c r="BOO2" s="604"/>
      <c r="BOP2" s="604"/>
      <c r="BOQ2" s="604"/>
      <c r="BOR2" s="604"/>
      <c r="BOS2" s="604"/>
      <c r="BOT2" s="604"/>
      <c r="BOU2" s="604"/>
      <c r="BOV2" s="604"/>
      <c r="BOW2" s="604"/>
      <c r="BOX2" s="604"/>
      <c r="BOY2" s="604"/>
      <c r="BOZ2" s="604"/>
      <c r="BPA2" s="604"/>
      <c r="BPB2" s="604"/>
      <c r="BPC2" s="604"/>
      <c r="BPD2" s="604"/>
      <c r="BPE2" s="604"/>
      <c r="BPF2" s="604"/>
      <c r="BPG2" s="604"/>
      <c r="BPH2" s="604"/>
      <c r="BPI2" s="604"/>
      <c r="BPJ2" s="604"/>
      <c r="BPK2" s="604"/>
      <c r="BPL2" s="604"/>
      <c r="BPM2" s="604"/>
      <c r="BPN2" s="604"/>
      <c r="BPO2" s="604"/>
      <c r="BPP2" s="604"/>
      <c r="BPQ2" s="604"/>
      <c r="BPR2" s="604"/>
      <c r="BPS2" s="604"/>
      <c r="BPT2" s="604"/>
      <c r="BPU2" s="604"/>
      <c r="BPV2" s="604"/>
      <c r="BPW2" s="604"/>
      <c r="BPX2" s="604"/>
      <c r="BPY2" s="604"/>
      <c r="BPZ2" s="604"/>
      <c r="BQA2" s="604"/>
      <c r="BQB2" s="604"/>
      <c r="BQC2" s="604"/>
      <c r="BQD2" s="604"/>
      <c r="BQE2" s="604"/>
      <c r="BQF2" s="604"/>
      <c r="BQG2" s="604"/>
      <c r="BQH2" s="604"/>
      <c r="BQI2" s="604"/>
      <c r="BQJ2" s="604"/>
      <c r="BQK2" s="604"/>
      <c r="BQL2" s="604"/>
      <c r="BQM2" s="604"/>
      <c r="BQN2" s="604"/>
      <c r="BQO2" s="604"/>
      <c r="BQP2" s="604"/>
      <c r="BQQ2" s="604"/>
      <c r="BQR2" s="604"/>
      <c r="BQS2" s="604"/>
      <c r="BQT2" s="604"/>
      <c r="BQU2" s="604"/>
      <c r="BQV2" s="604"/>
      <c r="BQW2" s="604"/>
      <c r="BQX2" s="604"/>
      <c r="BQY2" s="604"/>
      <c r="BQZ2" s="604"/>
      <c r="BRA2" s="604"/>
      <c r="BRB2" s="604"/>
      <c r="BRC2" s="604"/>
      <c r="BRD2" s="604"/>
      <c r="BRE2" s="604"/>
      <c r="BRF2" s="604"/>
      <c r="BRG2" s="604"/>
      <c r="BRH2" s="604"/>
      <c r="BRI2" s="604"/>
      <c r="BRJ2" s="604"/>
      <c r="BRK2" s="604"/>
      <c r="BRL2" s="604"/>
      <c r="BRM2" s="604"/>
      <c r="BRN2" s="604"/>
      <c r="BRO2" s="604"/>
      <c r="BRP2" s="604"/>
      <c r="BRQ2" s="604"/>
      <c r="BRR2" s="604"/>
      <c r="BRS2" s="604"/>
      <c r="BRT2" s="604"/>
      <c r="BRU2" s="604"/>
      <c r="BRV2" s="604"/>
      <c r="BRW2" s="604"/>
      <c r="BRX2" s="604"/>
      <c r="BRY2" s="604"/>
      <c r="BRZ2" s="604"/>
      <c r="BSA2" s="604"/>
      <c r="BSB2" s="604"/>
      <c r="BSC2" s="604"/>
      <c r="BSD2" s="604"/>
      <c r="BSE2" s="604"/>
      <c r="BSF2" s="604"/>
      <c r="BSG2" s="604"/>
      <c r="BSH2" s="604"/>
      <c r="BSI2" s="604"/>
      <c r="BSJ2" s="604"/>
      <c r="BSK2" s="604"/>
      <c r="BSL2" s="604"/>
      <c r="BSM2" s="604"/>
      <c r="BSN2" s="604"/>
      <c r="BSO2" s="604"/>
      <c r="BSP2" s="604"/>
      <c r="BSQ2" s="604"/>
      <c r="BSR2" s="604"/>
      <c r="BSS2" s="604"/>
      <c r="BST2" s="604"/>
      <c r="BSU2" s="604"/>
      <c r="BSV2" s="604"/>
      <c r="BSW2" s="604"/>
      <c r="BSX2" s="604"/>
      <c r="BSY2" s="604"/>
      <c r="BSZ2" s="604"/>
      <c r="BTA2" s="604"/>
      <c r="BTB2" s="604"/>
      <c r="BTC2" s="604"/>
      <c r="BTD2" s="604"/>
      <c r="BTE2" s="604"/>
      <c r="BTF2" s="604"/>
      <c r="BTG2" s="604"/>
      <c r="BTH2" s="604"/>
      <c r="BTI2" s="604"/>
      <c r="BTJ2" s="604"/>
      <c r="BTK2" s="604"/>
      <c r="BTL2" s="604"/>
      <c r="BTM2" s="604"/>
      <c r="BTN2" s="604"/>
      <c r="BTO2" s="604"/>
      <c r="BTP2" s="604"/>
      <c r="BTQ2" s="604"/>
      <c r="BTR2" s="604"/>
      <c r="BTS2" s="604"/>
      <c r="BTT2" s="604"/>
      <c r="BTU2" s="604"/>
      <c r="BTV2" s="604"/>
      <c r="BTW2" s="604"/>
      <c r="BTX2" s="604"/>
      <c r="BTY2" s="604"/>
      <c r="BTZ2" s="604"/>
      <c r="BUA2" s="604"/>
      <c r="BUB2" s="604"/>
      <c r="BUC2" s="604"/>
      <c r="BUD2" s="604"/>
      <c r="BUE2" s="604"/>
      <c r="BUF2" s="604"/>
      <c r="BUG2" s="604"/>
      <c r="BUH2" s="604"/>
      <c r="BUI2" s="604"/>
      <c r="BUJ2" s="604"/>
      <c r="BUK2" s="604"/>
      <c r="BUL2" s="604"/>
      <c r="BUM2" s="604"/>
      <c r="BUN2" s="604"/>
      <c r="BUO2" s="604"/>
      <c r="BUP2" s="604"/>
      <c r="BUQ2" s="604"/>
      <c r="BUR2" s="604"/>
      <c r="BUS2" s="604"/>
      <c r="BUT2" s="604"/>
      <c r="BUU2" s="604"/>
      <c r="BUV2" s="604"/>
      <c r="BUW2" s="604"/>
      <c r="BUX2" s="604"/>
      <c r="BUY2" s="604"/>
      <c r="BUZ2" s="604"/>
      <c r="BVA2" s="604"/>
      <c r="BVB2" s="604"/>
      <c r="BVC2" s="604"/>
      <c r="BVD2" s="604"/>
      <c r="BVE2" s="604"/>
      <c r="BVF2" s="604"/>
      <c r="BVG2" s="604"/>
      <c r="BVH2" s="604"/>
      <c r="BVI2" s="604"/>
      <c r="BVJ2" s="604"/>
      <c r="BVK2" s="604"/>
      <c r="BVL2" s="604"/>
      <c r="BVM2" s="604"/>
      <c r="BVN2" s="604"/>
      <c r="BVO2" s="604"/>
      <c r="BVP2" s="604"/>
      <c r="BVQ2" s="604"/>
      <c r="BVR2" s="604"/>
      <c r="BVS2" s="604"/>
      <c r="BVT2" s="604"/>
      <c r="BVU2" s="604"/>
      <c r="BVV2" s="604"/>
      <c r="BVW2" s="604"/>
      <c r="BVX2" s="604"/>
      <c r="BVY2" s="604"/>
      <c r="BVZ2" s="604"/>
      <c r="BWA2" s="604"/>
      <c r="BWB2" s="604"/>
      <c r="BWC2" s="604"/>
      <c r="BWD2" s="604"/>
      <c r="BWE2" s="604"/>
      <c r="BWF2" s="604"/>
      <c r="BWG2" s="604"/>
      <c r="BWH2" s="604"/>
      <c r="BWI2" s="604"/>
      <c r="BWJ2" s="604"/>
      <c r="BWK2" s="604"/>
      <c r="BWL2" s="604"/>
      <c r="BWM2" s="604"/>
      <c r="BWN2" s="604"/>
      <c r="BWO2" s="604"/>
      <c r="BWP2" s="604"/>
      <c r="BWQ2" s="604"/>
      <c r="BWR2" s="604"/>
      <c r="BWS2" s="604"/>
      <c r="BWT2" s="604"/>
      <c r="BWU2" s="604"/>
      <c r="BWV2" s="604"/>
      <c r="BWW2" s="604"/>
      <c r="BWX2" s="604"/>
      <c r="BWY2" s="604"/>
      <c r="BWZ2" s="604"/>
      <c r="BXA2" s="604"/>
      <c r="BXB2" s="604"/>
      <c r="BXC2" s="604"/>
      <c r="BXD2" s="604"/>
      <c r="BXE2" s="604"/>
      <c r="BXF2" s="604"/>
      <c r="BXG2" s="604"/>
      <c r="BXH2" s="604"/>
      <c r="BXI2" s="604"/>
      <c r="BXJ2" s="604"/>
      <c r="BXK2" s="604"/>
      <c r="BXL2" s="604"/>
      <c r="BXM2" s="604"/>
      <c r="BXN2" s="604"/>
      <c r="BXO2" s="604"/>
      <c r="BXP2" s="604"/>
      <c r="BXQ2" s="604"/>
      <c r="BXR2" s="604"/>
      <c r="BXS2" s="604"/>
      <c r="BXT2" s="604"/>
      <c r="BXU2" s="604"/>
      <c r="BXV2" s="604"/>
      <c r="BXW2" s="604"/>
      <c r="BXX2" s="604"/>
      <c r="BXY2" s="604"/>
      <c r="BXZ2" s="604"/>
      <c r="BYA2" s="604"/>
      <c r="BYB2" s="604"/>
      <c r="BYC2" s="604"/>
      <c r="BYD2" s="604"/>
      <c r="BYE2" s="604"/>
      <c r="BYF2" s="604"/>
      <c r="BYG2" s="604"/>
      <c r="BYH2" s="604"/>
      <c r="BYI2" s="604"/>
      <c r="BYJ2" s="604"/>
      <c r="BYK2" s="604"/>
      <c r="BYL2" s="604"/>
      <c r="BYM2" s="604"/>
      <c r="BYN2" s="604"/>
      <c r="BYO2" s="604"/>
      <c r="BYP2" s="604"/>
      <c r="BYQ2" s="604"/>
      <c r="BYR2" s="604"/>
      <c r="BYS2" s="604"/>
      <c r="BYT2" s="604"/>
      <c r="BYU2" s="604"/>
      <c r="BYV2" s="604"/>
      <c r="BYW2" s="604"/>
      <c r="BYX2" s="604"/>
      <c r="BYY2" s="604"/>
      <c r="BYZ2" s="604"/>
      <c r="BZA2" s="604"/>
      <c r="BZB2" s="604"/>
      <c r="BZC2" s="604"/>
      <c r="BZD2" s="604"/>
      <c r="BZE2" s="604"/>
      <c r="BZF2" s="604"/>
      <c r="BZG2" s="604"/>
      <c r="BZH2" s="604"/>
      <c r="BZI2" s="604"/>
      <c r="BZJ2" s="604"/>
      <c r="BZK2" s="604"/>
      <c r="BZL2" s="604"/>
      <c r="BZM2" s="604"/>
      <c r="BZN2" s="604"/>
      <c r="BZO2" s="604"/>
      <c r="BZP2" s="604"/>
      <c r="BZQ2" s="604"/>
      <c r="BZR2" s="604"/>
      <c r="BZS2" s="604"/>
      <c r="BZT2" s="604"/>
      <c r="BZU2" s="604"/>
      <c r="BZV2" s="604"/>
      <c r="BZW2" s="604"/>
      <c r="BZX2" s="604"/>
      <c r="BZY2" s="604"/>
      <c r="BZZ2" s="604"/>
      <c r="CAA2" s="604"/>
      <c r="CAB2" s="604"/>
      <c r="CAC2" s="604"/>
      <c r="CAD2" s="604"/>
      <c r="CAE2" s="604"/>
      <c r="CAF2" s="604"/>
      <c r="CAG2" s="604"/>
      <c r="CAH2" s="604"/>
      <c r="CAI2" s="604"/>
      <c r="CAJ2" s="604"/>
      <c r="CAK2" s="604"/>
      <c r="CAL2" s="604"/>
      <c r="CAM2" s="604"/>
      <c r="CAN2" s="604"/>
      <c r="CAO2" s="604"/>
      <c r="CAP2" s="604"/>
      <c r="CAQ2" s="604"/>
      <c r="CAR2" s="604"/>
      <c r="CAS2" s="604"/>
      <c r="CAT2" s="604"/>
      <c r="CAU2" s="604"/>
      <c r="CAV2" s="604"/>
      <c r="CAW2" s="604"/>
      <c r="CAX2" s="604"/>
      <c r="CAY2" s="604"/>
      <c r="CAZ2" s="604"/>
      <c r="CBA2" s="604"/>
      <c r="CBB2" s="604"/>
      <c r="CBC2" s="604"/>
      <c r="CBD2" s="604"/>
      <c r="CBE2" s="604"/>
      <c r="CBF2" s="604"/>
      <c r="CBG2" s="604"/>
      <c r="CBH2" s="604"/>
      <c r="CBI2" s="604"/>
      <c r="CBJ2" s="604"/>
      <c r="CBK2" s="604"/>
      <c r="CBL2" s="604"/>
      <c r="CBM2" s="604"/>
      <c r="CBN2" s="604"/>
      <c r="CBO2" s="604"/>
      <c r="CBP2" s="604"/>
      <c r="CBQ2" s="604"/>
      <c r="CBR2" s="604"/>
      <c r="CBS2" s="604"/>
      <c r="CBT2" s="604"/>
      <c r="CBU2" s="604"/>
      <c r="CBV2" s="604"/>
      <c r="CBW2" s="604"/>
      <c r="CBX2" s="604"/>
      <c r="CBY2" s="604"/>
      <c r="CBZ2" s="604"/>
      <c r="CCA2" s="604"/>
      <c r="CCB2" s="604"/>
      <c r="CCC2" s="604"/>
      <c r="CCD2" s="604"/>
      <c r="CCE2" s="604"/>
      <c r="CCF2" s="604"/>
      <c r="CCG2" s="604"/>
      <c r="CCH2" s="604"/>
      <c r="CCI2" s="604"/>
      <c r="CCJ2" s="604"/>
      <c r="CCK2" s="604"/>
      <c r="CCL2" s="604"/>
      <c r="CCM2" s="604"/>
      <c r="CCN2" s="604"/>
      <c r="CCO2" s="604"/>
      <c r="CCP2" s="604"/>
      <c r="CCQ2" s="604"/>
      <c r="CCR2" s="604"/>
      <c r="CCS2" s="604"/>
      <c r="CCT2" s="604"/>
      <c r="CCU2" s="604"/>
      <c r="CCV2" s="604"/>
      <c r="CCW2" s="604"/>
      <c r="CCX2" s="604"/>
      <c r="CCY2" s="604"/>
      <c r="CCZ2" s="604"/>
      <c r="CDA2" s="604"/>
      <c r="CDB2" s="604"/>
      <c r="CDC2" s="604"/>
      <c r="CDD2" s="604"/>
      <c r="CDE2" s="604"/>
      <c r="CDF2" s="604"/>
      <c r="CDG2" s="604"/>
      <c r="CDH2" s="604"/>
      <c r="CDI2" s="604"/>
      <c r="CDJ2" s="604"/>
      <c r="CDK2" s="604"/>
      <c r="CDL2" s="604"/>
      <c r="CDM2" s="604"/>
      <c r="CDN2" s="604"/>
      <c r="CDO2" s="604"/>
      <c r="CDP2" s="604"/>
      <c r="CDQ2" s="604"/>
      <c r="CDR2" s="604"/>
      <c r="CDS2" s="604"/>
      <c r="CDT2" s="604"/>
      <c r="CDU2" s="604"/>
      <c r="CDV2" s="604"/>
      <c r="CDW2" s="604"/>
      <c r="CDX2" s="604"/>
      <c r="CDY2" s="604"/>
      <c r="CDZ2" s="604"/>
      <c r="CEA2" s="604"/>
      <c r="CEB2" s="604"/>
      <c r="CEC2" s="604"/>
      <c r="CED2" s="604"/>
      <c r="CEE2" s="604"/>
      <c r="CEF2" s="604"/>
      <c r="CEG2" s="604"/>
      <c r="CEH2" s="604"/>
      <c r="CEI2" s="604"/>
      <c r="CEJ2" s="604"/>
      <c r="CEK2" s="604"/>
      <c r="CEL2" s="604"/>
      <c r="CEM2" s="604"/>
      <c r="CEN2" s="604"/>
      <c r="CEO2" s="604"/>
      <c r="CEP2" s="604"/>
      <c r="CEQ2" s="604"/>
      <c r="CER2" s="604"/>
      <c r="CES2" s="604"/>
      <c r="CET2" s="604"/>
      <c r="CEU2" s="604"/>
      <c r="CEV2" s="604"/>
      <c r="CEW2" s="604"/>
      <c r="CEX2" s="604"/>
      <c r="CEY2" s="604"/>
      <c r="CEZ2" s="604"/>
      <c r="CFA2" s="604"/>
      <c r="CFB2" s="604"/>
      <c r="CFC2" s="604"/>
      <c r="CFD2" s="604"/>
      <c r="CFE2" s="604"/>
      <c r="CFF2" s="604"/>
      <c r="CFG2" s="604"/>
      <c r="CFH2" s="604"/>
      <c r="CFI2" s="604"/>
      <c r="CFJ2" s="604"/>
      <c r="CFK2" s="604"/>
      <c r="CFL2" s="604"/>
      <c r="CFM2" s="604"/>
      <c r="CFN2" s="604"/>
      <c r="CFO2" s="604"/>
      <c r="CFP2" s="604"/>
      <c r="CFQ2" s="604"/>
      <c r="CFR2" s="604"/>
      <c r="CFS2" s="604"/>
      <c r="CFT2" s="604"/>
      <c r="CFU2" s="604"/>
      <c r="CFV2" s="604"/>
      <c r="CFW2" s="604"/>
      <c r="CFX2" s="604"/>
      <c r="CFY2" s="604"/>
      <c r="CFZ2" s="604"/>
      <c r="CGA2" s="604"/>
      <c r="CGB2" s="604"/>
      <c r="CGC2" s="604"/>
      <c r="CGD2" s="604"/>
      <c r="CGE2" s="604"/>
      <c r="CGF2" s="604"/>
      <c r="CGG2" s="604"/>
      <c r="CGH2" s="604"/>
      <c r="CGI2" s="604"/>
      <c r="CGJ2" s="604"/>
      <c r="CGK2" s="604"/>
      <c r="CGL2" s="604"/>
      <c r="CGM2" s="604"/>
      <c r="CGN2" s="604"/>
      <c r="CGO2" s="604"/>
      <c r="CGP2" s="604"/>
      <c r="CGQ2" s="604"/>
      <c r="CGR2" s="604"/>
      <c r="CGS2" s="604"/>
      <c r="CGT2" s="604"/>
      <c r="CGU2" s="604"/>
      <c r="CGV2" s="604"/>
      <c r="CGW2" s="604"/>
      <c r="CGX2" s="604"/>
      <c r="CGY2" s="604"/>
      <c r="CGZ2" s="604"/>
      <c r="CHA2" s="604"/>
      <c r="CHB2" s="604"/>
      <c r="CHC2" s="604"/>
      <c r="CHD2" s="604"/>
      <c r="CHE2" s="604"/>
      <c r="CHF2" s="604"/>
      <c r="CHG2" s="604"/>
      <c r="CHH2" s="604"/>
      <c r="CHI2" s="604"/>
      <c r="CHJ2" s="604"/>
      <c r="CHK2" s="604"/>
      <c r="CHL2" s="604"/>
      <c r="CHM2" s="604"/>
      <c r="CHN2" s="604"/>
      <c r="CHO2" s="604"/>
      <c r="CHP2" s="604"/>
      <c r="CHQ2" s="604"/>
      <c r="CHR2" s="604"/>
      <c r="CHS2" s="604"/>
      <c r="CHT2" s="604"/>
      <c r="CHU2" s="604"/>
      <c r="CHV2" s="604"/>
      <c r="CHW2" s="604"/>
      <c r="CHX2" s="604"/>
      <c r="CHY2" s="604"/>
      <c r="CHZ2" s="604"/>
      <c r="CIA2" s="604"/>
      <c r="CIB2" s="604"/>
      <c r="CIC2" s="604"/>
      <c r="CID2" s="604"/>
      <c r="CIE2" s="604"/>
      <c r="CIF2" s="604"/>
      <c r="CIG2" s="604"/>
      <c r="CIH2" s="604"/>
      <c r="CII2" s="604"/>
      <c r="CIJ2" s="604"/>
      <c r="CIK2" s="604"/>
      <c r="CIL2" s="604"/>
      <c r="CIM2" s="604"/>
      <c r="CIN2" s="604"/>
      <c r="CIO2" s="604"/>
      <c r="CIP2" s="604"/>
      <c r="CIQ2" s="604"/>
      <c r="CIR2" s="604"/>
      <c r="CIS2" s="604"/>
      <c r="CIT2" s="604"/>
      <c r="CIU2" s="604"/>
      <c r="CIV2" s="604"/>
      <c r="CIW2" s="604"/>
      <c r="CIX2" s="604"/>
      <c r="CIY2" s="604"/>
      <c r="CIZ2" s="604"/>
      <c r="CJA2" s="604"/>
      <c r="CJB2" s="604"/>
      <c r="CJC2" s="604"/>
      <c r="CJD2" s="604"/>
      <c r="CJE2" s="604"/>
      <c r="CJF2" s="604"/>
      <c r="CJG2" s="604"/>
      <c r="CJH2" s="604"/>
      <c r="CJI2" s="604"/>
      <c r="CJJ2" s="604"/>
      <c r="CJK2" s="604"/>
      <c r="CJL2" s="604"/>
      <c r="CJM2" s="604"/>
      <c r="CJN2" s="604"/>
      <c r="CJO2" s="604"/>
      <c r="CJP2" s="604"/>
      <c r="CJQ2" s="604"/>
      <c r="CJR2" s="604"/>
      <c r="CJS2" s="604"/>
      <c r="CJT2" s="604"/>
      <c r="CJU2" s="604"/>
      <c r="CJV2" s="604"/>
      <c r="CJW2" s="604"/>
      <c r="CJX2" s="604"/>
      <c r="CJY2" s="604"/>
      <c r="CJZ2" s="604"/>
      <c r="CKA2" s="604"/>
      <c r="CKB2" s="604"/>
      <c r="CKC2" s="604"/>
      <c r="CKD2" s="604"/>
      <c r="CKE2" s="604"/>
      <c r="CKF2" s="604"/>
      <c r="CKG2" s="604"/>
      <c r="CKH2" s="604"/>
      <c r="CKI2" s="604"/>
      <c r="CKJ2" s="604"/>
      <c r="CKK2" s="604"/>
      <c r="CKL2" s="604"/>
      <c r="CKM2" s="604"/>
      <c r="CKN2" s="604"/>
      <c r="CKO2" s="604"/>
      <c r="CKP2" s="604"/>
      <c r="CKQ2" s="604"/>
      <c r="CKR2" s="604"/>
      <c r="CKS2" s="604"/>
      <c r="CKT2" s="604"/>
      <c r="CKU2" s="604"/>
      <c r="CKV2" s="604"/>
      <c r="CKW2" s="604"/>
      <c r="CKX2" s="604"/>
      <c r="CKY2" s="604"/>
      <c r="CKZ2" s="604"/>
      <c r="CLA2" s="604"/>
      <c r="CLB2" s="604"/>
      <c r="CLC2" s="604"/>
      <c r="CLD2" s="604"/>
      <c r="CLE2" s="604"/>
      <c r="CLF2" s="604"/>
      <c r="CLG2" s="604"/>
      <c r="CLH2" s="604"/>
      <c r="CLI2" s="604"/>
      <c r="CLJ2" s="604"/>
      <c r="CLK2" s="604"/>
      <c r="CLL2" s="604"/>
      <c r="CLM2" s="604"/>
      <c r="CLN2" s="604"/>
      <c r="CLO2" s="604"/>
      <c r="CLP2" s="604"/>
      <c r="CLQ2" s="604"/>
      <c r="CLR2" s="604"/>
      <c r="CLS2" s="604"/>
      <c r="CLT2" s="604"/>
      <c r="CLU2" s="604"/>
      <c r="CLV2" s="604"/>
      <c r="CLW2" s="604"/>
      <c r="CLX2" s="604"/>
      <c r="CLY2" s="604"/>
      <c r="CLZ2" s="604"/>
      <c r="CMA2" s="604"/>
      <c r="CMB2" s="604"/>
      <c r="CMC2" s="604"/>
      <c r="CMD2" s="604"/>
      <c r="CME2" s="604"/>
      <c r="CMF2" s="604"/>
      <c r="CMG2" s="604"/>
      <c r="CMH2" s="604"/>
      <c r="CMI2" s="604"/>
      <c r="CMJ2" s="604"/>
      <c r="CMK2" s="604"/>
      <c r="CML2" s="604"/>
      <c r="CMM2" s="604"/>
      <c r="CMN2" s="604"/>
      <c r="CMO2" s="604"/>
      <c r="CMP2" s="604"/>
      <c r="CMQ2" s="604"/>
      <c r="CMR2" s="604"/>
      <c r="CMS2" s="604"/>
      <c r="CMT2" s="604"/>
      <c r="CMU2" s="604"/>
      <c r="CMV2" s="604"/>
      <c r="CMW2" s="604"/>
      <c r="CMX2" s="604"/>
      <c r="CMY2" s="604"/>
      <c r="CMZ2" s="604"/>
      <c r="CNA2" s="604"/>
      <c r="CNB2" s="604"/>
      <c r="CNC2" s="604"/>
      <c r="CND2" s="604"/>
      <c r="CNE2" s="604"/>
      <c r="CNF2" s="604"/>
      <c r="CNG2" s="604"/>
      <c r="CNH2" s="604"/>
      <c r="CNI2" s="604"/>
      <c r="CNJ2" s="604"/>
      <c r="CNK2" s="604"/>
      <c r="CNL2" s="604"/>
      <c r="CNM2" s="604"/>
      <c r="CNN2" s="604"/>
      <c r="CNO2" s="604"/>
      <c r="CNP2" s="604"/>
      <c r="CNQ2" s="604"/>
      <c r="CNR2" s="604"/>
      <c r="CNS2" s="604"/>
      <c r="CNT2" s="604"/>
      <c r="CNU2" s="604"/>
      <c r="CNV2" s="604"/>
      <c r="CNW2" s="604"/>
      <c r="CNX2" s="604"/>
      <c r="CNY2" s="604"/>
      <c r="CNZ2" s="604"/>
      <c r="COA2" s="604"/>
      <c r="COB2" s="604"/>
      <c r="COC2" s="604"/>
      <c r="COD2" s="604"/>
      <c r="COE2" s="604"/>
      <c r="COF2" s="604"/>
      <c r="COG2" s="604"/>
      <c r="COH2" s="604"/>
      <c r="COI2" s="604"/>
      <c r="COJ2" s="604"/>
      <c r="COK2" s="604"/>
      <c r="COL2" s="604"/>
      <c r="COM2" s="604"/>
      <c r="CON2" s="604"/>
      <c r="COO2" s="604"/>
      <c r="COP2" s="604"/>
      <c r="COQ2" s="604"/>
      <c r="COR2" s="604"/>
      <c r="COS2" s="604"/>
      <c r="COT2" s="604"/>
      <c r="COU2" s="604"/>
      <c r="COV2" s="604"/>
      <c r="COW2" s="604"/>
      <c r="COX2" s="604"/>
      <c r="COY2" s="604"/>
      <c r="COZ2" s="604"/>
      <c r="CPA2" s="604"/>
      <c r="CPB2" s="604"/>
      <c r="CPC2" s="604"/>
      <c r="CPD2" s="604"/>
      <c r="CPE2" s="604"/>
      <c r="CPF2" s="604"/>
      <c r="CPG2" s="604"/>
      <c r="CPH2" s="604"/>
      <c r="CPI2" s="604"/>
      <c r="CPJ2" s="604"/>
      <c r="CPK2" s="604"/>
      <c r="CPL2" s="604"/>
      <c r="CPM2" s="604"/>
      <c r="CPN2" s="604"/>
      <c r="CPO2" s="604"/>
      <c r="CPP2" s="604"/>
      <c r="CPQ2" s="604"/>
      <c r="CPR2" s="604"/>
      <c r="CPS2" s="604"/>
      <c r="CPT2" s="604"/>
      <c r="CPU2" s="604"/>
      <c r="CPV2" s="604"/>
      <c r="CPW2" s="604"/>
      <c r="CPX2" s="604"/>
      <c r="CPY2" s="604"/>
      <c r="CPZ2" s="604"/>
      <c r="CQA2" s="604"/>
      <c r="CQB2" s="604"/>
      <c r="CQC2" s="604"/>
      <c r="CQD2" s="604"/>
      <c r="CQE2" s="604"/>
      <c r="CQF2" s="604"/>
      <c r="CQG2" s="604"/>
      <c r="CQH2" s="604"/>
      <c r="CQI2" s="604"/>
      <c r="CQJ2" s="604"/>
      <c r="CQK2" s="604"/>
      <c r="CQL2" s="604"/>
      <c r="CQM2" s="604"/>
      <c r="CQN2" s="604"/>
      <c r="CQO2" s="604"/>
      <c r="CQP2" s="604"/>
      <c r="CQQ2" s="604"/>
      <c r="CQR2" s="604"/>
      <c r="CQS2" s="604"/>
      <c r="CQT2" s="604"/>
      <c r="CQU2" s="604"/>
      <c r="CQV2" s="604"/>
      <c r="CQW2" s="604"/>
      <c r="CQX2" s="604"/>
      <c r="CQY2" s="604"/>
      <c r="CQZ2" s="604"/>
      <c r="CRA2" s="604"/>
      <c r="CRB2" s="604"/>
      <c r="CRC2" s="604"/>
      <c r="CRD2" s="604"/>
      <c r="CRE2" s="604"/>
      <c r="CRF2" s="604"/>
      <c r="CRG2" s="604"/>
      <c r="CRH2" s="604"/>
      <c r="CRI2" s="604"/>
      <c r="CRJ2" s="604"/>
      <c r="CRK2" s="604"/>
      <c r="CRL2" s="604"/>
      <c r="CRM2" s="604"/>
      <c r="CRN2" s="604"/>
      <c r="CRO2" s="604"/>
      <c r="CRP2" s="604"/>
      <c r="CRQ2" s="604"/>
      <c r="CRR2" s="604"/>
      <c r="CRS2" s="604"/>
      <c r="CRT2" s="604"/>
      <c r="CRU2" s="604"/>
      <c r="CRV2" s="604"/>
      <c r="CRW2" s="604"/>
      <c r="CRX2" s="604"/>
      <c r="CRY2" s="604"/>
      <c r="CRZ2" s="604"/>
      <c r="CSA2" s="604"/>
      <c r="CSB2" s="604"/>
      <c r="CSC2" s="604"/>
      <c r="CSD2" s="604"/>
      <c r="CSE2" s="604"/>
      <c r="CSF2" s="604"/>
      <c r="CSG2" s="604"/>
      <c r="CSH2" s="604"/>
      <c r="CSI2" s="604"/>
      <c r="CSJ2" s="604"/>
      <c r="CSK2" s="604"/>
      <c r="CSL2" s="604"/>
      <c r="CSM2" s="604"/>
      <c r="CSN2" s="604"/>
      <c r="CSO2" s="604"/>
      <c r="CSP2" s="604"/>
      <c r="CSQ2" s="604"/>
      <c r="CSR2" s="604"/>
      <c r="CSS2" s="604"/>
      <c r="CST2" s="604"/>
      <c r="CSU2" s="604"/>
      <c r="CSV2" s="604"/>
      <c r="CSW2" s="604"/>
      <c r="CSX2" s="604"/>
      <c r="CSY2" s="604"/>
      <c r="CSZ2" s="604"/>
      <c r="CTA2" s="604"/>
      <c r="CTB2" s="604"/>
      <c r="CTC2" s="604"/>
      <c r="CTD2" s="604"/>
      <c r="CTE2" s="604"/>
      <c r="CTF2" s="604"/>
      <c r="CTG2" s="604"/>
      <c r="CTH2" s="604"/>
      <c r="CTI2" s="604"/>
      <c r="CTJ2" s="604"/>
      <c r="CTK2" s="604"/>
      <c r="CTL2" s="604"/>
      <c r="CTM2" s="604"/>
      <c r="CTN2" s="604"/>
      <c r="CTO2" s="604"/>
      <c r="CTP2" s="604"/>
      <c r="CTQ2" s="604"/>
      <c r="CTR2" s="604"/>
      <c r="CTS2" s="604"/>
      <c r="CTT2" s="604"/>
      <c r="CTU2" s="604"/>
      <c r="CTV2" s="604"/>
      <c r="CTW2" s="604"/>
      <c r="CTX2" s="604"/>
      <c r="CTY2" s="604"/>
      <c r="CTZ2" s="604"/>
      <c r="CUA2" s="604"/>
      <c r="CUB2" s="604"/>
      <c r="CUC2" s="604"/>
      <c r="CUD2" s="604"/>
      <c r="CUE2" s="604"/>
      <c r="CUF2" s="604"/>
      <c r="CUG2" s="604"/>
      <c r="CUH2" s="604"/>
      <c r="CUI2" s="604"/>
      <c r="CUJ2" s="604"/>
      <c r="CUK2" s="604"/>
      <c r="CUL2" s="604"/>
      <c r="CUM2" s="604"/>
      <c r="CUN2" s="604"/>
      <c r="CUO2" s="604"/>
      <c r="CUP2" s="604"/>
      <c r="CUQ2" s="604"/>
      <c r="CUR2" s="604"/>
      <c r="CUS2" s="604"/>
      <c r="CUT2" s="604"/>
      <c r="CUU2" s="604"/>
      <c r="CUV2" s="604"/>
      <c r="CUW2" s="604"/>
      <c r="CUX2" s="604"/>
      <c r="CUY2" s="604"/>
      <c r="CUZ2" s="604"/>
      <c r="CVA2" s="604"/>
      <c r="CVB2" s="604"/>
      <c r="CVC2" s="604"/>
      <c r="CVD2" s="604"/>
      <c r="CVE2" s="604"/>
      <c r="CVF2" s="604"/>
      <c r="CVG2" s="604"/>
      <c r="CVH2" s="604"/>
      <c r="CVI2" s="604"/>
      <c r="CVJ2" s="604"/>
      <c r="CVK2" s="604"/>
      <c r="CVL2" s="604"/>
      <c r="CVM2" s="604"/>
      <c r="CVN2" s="604"/>
      <c r="CVO2" s="604"/>
      <c r="CVP2" s="604"/>
      <c r="CVQ2" s="604"/>
      <c r="CVR2" s="604"/>
      <c r="CVS2" s="604"/>
      <c r="CVT2" s="604"/>
      <c r="CVU2" s="604"/>
      <c r="CVV2" s="604"/>
      <c r="CVW2" s="604"/>
      <c r="CVX2" s="604"/>
      <c r="CVY2" s="604"/>
      <c r="CVZ2" s="604"/>
      <c r="CWA2" s="604"/>
      <c r="CWB2" s="604"/>
      <c r="CWC2" s="604"/>
      <c r="CWD2" s="604"/>
      <c r="CWE2" s="604"/>
      <c r="CWF2" s="604"/>
      <c r="CWG2" s="604"/>
      <c r="CWH2" s="604"/>
      <c r="CWI2" s="604"/>
      <c r="CWJ2" s="604"/>
      <c r="CWK2" s="604"/>
      <c r="CWL2" s="604"/>
      <c r="CWM2" s="604"/>
      <c r="CWN2" s="604"/>
      <c r="CWO2" s="604"/>
      <c r="CWP2" s="604"/>
      <c r="CWQ2" s="604"/>
      <c r="CWR2" s="604"/>
      <c r="CWS2" s="604"/>
      <c r="CWT2" s="604"/>
      <c r="CWU2" s="604"/>
      <c r="CWV2" s="604"/>
      <c r="CWW2" s="604"/>
      <c r="CWX2" s="604"/>
      <c r="CWY2" s="604"/>
      <c r="CWZ2" s="604"/>
      <c r="CXA2" s="604"/>
      <c r="CXB2" s="604"/>
      <c r="CXC2" s="604"/>
      <c r="CXD2" s="604"/>
      <c r="CXE2" s="604"/>
      <c r="CXF2" s="604"/>
      <c r="CXG2" s="604"/>
      <c r="CXH2" s="604"/>
      <c r="CXI2" s="604"/>
      <c r="CXJ2" s="604"/>
      <c r="CXK2" s="604"/>
      <c r="CXL2" s="604"/>
      <c r="CXM2" s="604"/>
      <c r="CXN2" s="604"/>
      <c r="CXO2" s="604"/>
      <c r="CXP2" s="604"/>
      <c r="CXQ2" s="604"/>
      <c r="CXR2" s="604"/>
      <c r="CXS2" s="604"/>
      <c r="CXT2" s="604"/>
      <c r="CXU2" s="604"/>
      <c r="CXV2" s="604"/>
      <c r="CXW2" s="604"/>
      <c r="CXX2" s="604"/>
      <c r="CXY2" s="604"/>
      <c r="CXZ2" s="604"/>
      <c r="CYA2" s="604"/>
      <c r="CYB2" s="604"/>
      <c r="CYC2" s="604"/>
      <c r="CYD2" s="604"/>
      <c r="CYE2" s="604"/>
      <c r="CYF2" s="604"/>
      <c r="CYG2" s="604"/>
      <c r="CYH2" s="604"/>
      <c r="CYI2" s="604"/>
      <c r="CYJ2" s="604"/>
      <c r="CYK2" s="604"/>
      <c r="CYL2" s="604"/>
      <c r="CYM2" s="604"/>
      <c r="CYN2" s="604"/>
      <c r="CYO2" s="604"/>
      <c r="CYP2" s="604"/>
      <c r="CYQ2" s="604"/>
      <c r="CYR2" s="604"/>
      <c r="CYS2" s="604"/>
      <c r="CYT2" s="604"/>
      <c r="CYU2" s="604"/>
      <c r="CYV2" s="604"/>
      <c r="CYW2" s="604"/>
      <c r="CYX2" s="604"/>
      <c r="CYY2" s="604"/>
      <c r="CYZ2" s="604"/>
      <c r="CZA2" s="604"/>
      <c r="CZB2" s="604"/>
      <c r="CZC2" s="604"/>
      <c r="CZD2" s="604"/>
      <c r="CZE2" s="604"/>
      <c r="CZF2" s="604"/>
      <c r="CZG2" s="604"/>
      <c r="CZH2" s="604"/>
      <c r="CZI2" s="604"/>
      <c r="CZJ2" s="604"/>
      <c r="CZK2" s="604"/>
      <c r="CZL2" s="604"/>
      <c r="CZM2" s="604"/>
      <c r="CZN2" s="604"/>
      <c r="CZO2" s="604"/>
      <c r="CZP2" s="604"/>
      <c r="CZQ2" s="604"/>
      <c r="CZR2" s="604"/>
      <c r="CZS2" s="604"/>
      <c r="CZT2" s="604"/>
      <c r="CZU2" s="604"/>
      <c r="CZV2" s="604"/>
      <c r="CZW2" s="604"/>
      <c r="CZX2" s="604"/>
      <c r="CZY2" s="604"/>
      <c r="CZZ2" s="604"/>
      <c r="DAA2" s="604"/>
      <c r="DAB2" s="604"/>
      <c r="DAC2" s="604"/>
      <c r="DAD2" s="604"/>
      <c r="DAE2" s="604"/>
      <c r="DAF2" s="604"/>
      <c r="DAG2" s="604"/>
      <c r="DAH2" s="604"/>
      <c r="DAI2" s="604"/>
      <c r="DAJ2" s="604"/>
      <c r="DAK2" s="604"/>
      <c r="DAL2" s="604"/>
      <c r="DAM2" s="604"/>
      <c r="DAN2" s="604"/>
      <c r="DAO2" s="604"/>
      <c r="DAP2" s="604"/>
      <c r="DAQ2" s="604"/>
      <c r="DAR2" s="604"/>
      <c r="DAS2" s="604"/>
      <c r="DAT2" s="604"/>
      <c r="DAU2" s="604"/>
      <c r="DAV2" s="604"/>
      <c r="DAW2" s="604"/>
      <c r="DAX2" s="604"/>
      <c r="DAY2" s="604"/>
      <c r="DAZ2" s="604"/>
      <c r="DBA2" s="604"/>
      <c r="DBB2" s="604"/>
      <c r="DBC2" s="604"/>
      <c r="DBD2" s="604"/>
      <c r="DBE2" s="604"/>
      <c r="DBF2" s="604"/>
      <c r="DBG2" s="604"/>
      <c r="DBH2" s="604"/>
      <c r="DBI2" s="604"/>
      <c r="DBJ2" s="604"/>
      <c r="DBK2" s="604"/>
      <c r="DBL2" s="604"/>
      <c r="DBM2" s="604"/>
      <c r="DBN2" s="604"/>
      <c r="DBO2" s="604"/>
      <c r="DBP2" s="604"/>
      <c r="DBQ2" s="604"/>
      <c r="DBR2" s="604"/>
      <c r="DBS2" s="604"/>
      <c r="DBT2" s="604"/>
      <c r="DBU2" s="604"/>
      <c r="DBV2" s="604"/>
      <c r="DBW2" s="604"/>
      <c r="DBX2" s="604"/>
      <c r="DBY2" s="604"/>
      <c r="DBZ2" s="604"/>
      <c r="DCA2" s="604"/>
      <c r="DCB2" s="604"/>
      <c r="DCC2" s="604"/>
      <c r="DCD2" s="604"/>
      <c r="DCE2" s="604"/>
      <c r="DCF2" s="604"/>
      <c r="DCG2" s="604"/>
      <c r="DCH2" s="604"/>
      <c r="DCI2" s="604"/>
      <c r="DCJ2" s="604"/>
      <c r="DCK2" s="604"/>
      <c r="DCL2" s="604"/>
      <c r="DCM2" s="604"/>
      <c r="DCN2" s="604"/>
      <c r="DCO2" s="604"/>
      <c r="DCP2" s="604"/>
      <c r="DCQ2" s="604"/>
      <c r="DCR2" s="604"/>
      <c r="DCS2" s="604"/>
      <c r="DCT2" s="604"/>
      <c r="DCU2" s="604"/>
      <c r="DCV2" s="604"/>
      <c r="DCW2" s="604"/>
      <c r="DCX2" s="604"/>
      <c r="DCY2" s="604"/>
      <c r="DCZ2" s="604"/>
      <c r="DDA2" s="604"/>
      <c r="DDB2" s="604"/>
      <c r="DDC2" s="604"/>
      <c r="DDD2" s="604"/>
      <c r="DDE2" s="604"/>
      <c r="DDF2" s="604"/>
      <c r="DDG2" s="604"/>
      <c r="DDH2" s="604"/>
      <c r="DDI2" s="604"/>
      <c r="DDJ2" s="604"/>
      <c r="DDK2" s="604"/>
      <c r="DDL2" s="604"/>
      <c r="DDM2" s="604"/>
      <c r="DDN2" s="604"/>
      <c r="DDO2" s="604"/>
      <c r="DDP2" s="604"/>
      <c r="DDQ2" s="604"/>
      <c r="DDR2" s="604"/>
      <c r="DDS2" s="604"/>
      <c r="DDT2" s="604"/>
      <c r="DDU2" s="604"/>
      <c r="DDV2" s="604"/>
      <c r="DDW2" s="604"/>
      <c r="DDX2" s="604"/>
      <c r="DDY2" s="604"/>
      <c r="DDZ2" s="604"/>
      <c r="DEA2" s="604"/>
      <c r="DEB2" s="604"/>
      <c r="DEC2" s="604"/>
      <c r="DED2" s="604"/>
      <c r="DEE2" s="604"/>
      <c r="DEF2" s="604"/>
      <c r="DEG2" s="604"/>
      <c r="DEH2" s="604"/>
      <c r="DEI2" s="604"/>
      <c r="DEJ2" s="604"/>
      <c r="DEK2" s="604"/>
      <c r="DEL2" s="604"/>
      <c r="DEM2" s="604"/>
      <c r="DEN2" s="604"/>
      <c r="DEO2" s="604"/>
      <c r="DEP2" s="604"/>
      <c r="DEQ2" s="604"/>
      <c r="DER2" s="604"/>
      <c r="DES2" s="604"/>
      <c r="DET2" s="604"/>
      <c r="DEU2" s="604"/>
      <c r="DEV2" s="604"/>
      <c r="DEW2" s="604"/>
      <c r="DEX2" s="604"/>
      <c r="DEY2" s="604"/>
      <c r="DEZ2" s="604"/>
      <c r="DFA2" s="604"/>
      <c r="DFB2" s="604"/>
      <c r="DFC2" s="604"/>
      <c r="DFD2" s="604"/>
      <c r="DFE2" s="604"/>
      <c r="DFF2" s="604"/>
      <c r="DFG2" s="604"/>
      <c r="DFH2" s="604"/>
      <c r="DFI2" s="604"/>
      <c r="DFJ2" s="604"/>
      <c r="DFK2" s="604"/>
      <c r="DFL2" s="604"/>
      <c r="DFM2" s="604"/>
      <c r="DFN2" s="604"/>
      <c r="DFO2" s="604"/>
      <c r="DFP2" s="604"/>
      <c r="DFQ2" s="604"/>
      <c r="DFR2" s="604"/>
      <c r="DFS2" s="604"/>
      <c r="DFT2" s="604"/>
      <c r="DFU2" s="604"/>
      <c r="DFV2" s="604"/>
      <c r="DFW2" s="604"/>
      <c r="DFX2" s="604"/>
      <c r="DFY2" s="604"/>
      <c r="DFZ2" s="604"/>
      <c r="DGA2" s="604"/>
      <c r="DGB2" s="604"/>
      <c r="DGC2" s="604"/>
      <c r="DGD2" s="604"/>
      <c r="DGE2" s="604"/>
      <c r="DGF2" s="604"/>
      <c r="DGG2" s="604"/>
      <c r="DGH2" s="604"/>
      <c r="DGI2" s="604"/>
      <c r="DGJ2" s="604"/>
      <c r="DGK2" s="604"/>
      <c r="DGL2" s="604"/>
      <c r="DGM2" s="604"/>
      <c r="DGN2" s="604"/>
      <c r="DGO2" s="604"/>
      <c r="DGP2" s="604"/>
      <c r="DGQ2" s="604"/>
      <c r="DGR2" s="604"/>
      <c r="DGS2" s="604"/>
      <c r="DGT2" s="604"/>
      <c r="DGU2" s="604"/>
      <c r="DGV2" s="604"/>
      <c r="DGW2" s="604"/>
      <c r="DGX2" s="604"/>
      <c r="DGY2" s="604"/>
      <c r="DGZ2" s="604"/>
      <c r="DHA2" s="604"/>
      <c r="DHB2" s="604"/>
      <c r="DHC2" s="604"/>
      <c r="DHD2" s="604"/>
      <c r="DHE2" s="604"/>
      <c r="DHF2" s="604"/>
      <c r="DHG2" s="604"/>
      <c r="DHH2" s="604"/>
      <c r="DHI2" s="604"/>
      <c r="DHJ2" s="604"/>
      <c r="DHK2" s="604"/>
      <c r="DHL2" s="604"/>
      <c r="DHM2" s="604"/>
      <c r="DHN2" s="604"/>
      <c r="DHO2" s="604"/>
      <c r="DHP2" s="604"/>
      <c r="DHQ2" s="604"/>
      <c r="DHR2" s="604"/>
      <c r="DHS2" s="604"/>
      <c r="DHT2" s="604"/>
      <c r="DHU2" s="604"/>
      <c r="DHV2" s="604"/>
      <c r="DHW2" s="604"/>
      <c r="DHX2" s="604"/>
      <c r="DHY2" s="604"/>
      <c r="DHZ2" s="604"/>
      <c r="DIA2" s="604"/>
      <c r="DIB2" s="604"/>
      <c r="DIC2" s="604"/>
      <c r="DID2" s="604"/>
      <c r="DIE2" s="604"/>
      <c r="DIF2" s="604"/>
      <c r="DIG2" s="604"/>
      <c r="DIH2" s="604"/>
      <c r="DII2" s="604"/>
      <c r="DIJ2" s="604"/>
      <c r="DIK2" s="604"/>
      <c r="DIL2" s="604"/>
      <c r="DIM2" s="604"/>
      <c r="DIN2" s="604"/>
      <c r="DIO2" s="604"/>
      <c r="DIP2" s="604"/>
      <c r="DIQ2" s="604"/>
      <c r="DIR2" s="604"/>
      <c r="DIS2" s="604"/>
      <c r="DIT2" s="604"/>
      <c r="DIU2" s="604"/>
      <c r="DIV2" s="604"/>
      <c r="DIW2" s="604"/>
      <c r="DIX2" s="604"/>
      <c r="DIY2" s="604"/>
      <c r="DIZ2" s="604"/>
      <c r="DJA2" s="604"/>
      <c r="DJB2" s="604"/>
      <c r="DJC2" s="604"/>
      <c r="DJD2" s="604"/>
      <c r="DJE2" s="604"/>
      <c r="DJF2" s="604"/>
      <c r="DJG2" s="604"/>
      <c r="DJH2" s="604"/>
      <c r="DJI2" s="604"/>
      <c r="DJJ2" s="604"/>
      <c r="DJK2" s="604"/>
      <c r="DJL2" s="604"/>
      <c r="DJM2" s="604"/>
      <c r="DJN2" s="604"/>
      <c r="DJO2" s="604"/>
      <c r="DJP2" s="604"/>
      <c r="DJQ2" s="604"/>
      <c r="DJR2" s="604"/>
      <c r="DJS2" s="604"/>
      <c r="DJT2" s="604"/>
      <c r="DJU2" s="604"/>
      <c r="DJV2" s="604"/>
      <c r="DJW2" s="604"/>
      <c r="DJX2" s="604"/>
      <c r="DJY2" s="604"/>
      <c r="DJZ2" s="604"/>
      <c r="DKA2" s="604"/>
      <c r="DKB2" s="604"/>
      <c r="DKC2" s="604"/>
      <c r="DKD2" s="604"/>
      <c r="DKE2" s="604"/>
      <c r="DKF2" s="604"/>
      <c r="DKG2" s="604"/>
      <c r="DKH2" s="604"/>
      <c r="DKI2" s="604"/>
      <c r="DKJ2" s="604"/>
      <c r="DKK2" s="604"/>
      <c r="DKL2" s="604"/>
      <c r="DKM2" s="604"/>
      <c r="DKN2" s="604"/>
      <c r="DKO2" s="604"/>
      <c r="DKP2" s="604"/>
      <c r="DKQ2" s="604"/>
      <c r="DKR2" s="604"/>
      <c r="DKS2" s="604"/>
      <c r="DKT2" s="604"/>
      <c r="DKU2" s="604"/>
      <c r="DKV2" s="604"/>
      <c r="DKW2" s="604"/>
      <c r="DKX2" s="604"/>
      <c r="DKY2" s="604"/>
      <c r="DKZ2" s="604"/>
      <c r="DLA2" s="604"/>
      <c r="DLB2" s="604"/>
      <c r="DLC2" s="604"/>
      <c r="DLD2" s="604"/>
      <c r="DLE2" s="604"/>
      <c r="DLF2" s="604"/>
      <c r="DLG2" s="604"/>
      <c r="DLH2" s="604"/>
      <c r="DLI2" s="604"/>
      <c r="DLJ2" s="604"/>
      <c r="DLK2" s="604"/>
      <c r="DLL2" s="604"/>
      <c r="DLM2" s="604"/>
      <c r="DLN2" s="604"/>
      <c r="DLO2" s="604"/>
      <c r="DLP2" s="604"/>
      <c r="DLQ2" s="604"/>
      <c r="DLR2" s="604"/>
      <c r="DLS2" s="604"/>
      <c r="DLT2" s="604"/>
      <c r="DLU2" s="604"/>
      <c r="DLV2" s="604"/>
      <c r="DLW2" s="604"/>
      <c r="DLX2" s="604"/>
      <c r="DLY2" s="604"/>
      <c r="DLZ2" s="604"/>
      <c r="DMA2" s="604"/>
      <c r="DMB2" s="604"/>
      <c r="DMC2" s="604"/>
      <c r="DMD2" s="604"/>
      <c r="DME2" s="604"/>
      <c r="DMF2" s="604"/>
      <c r="DMG2" s="604"/>
      <c r="DMH2" s="604"/>
      <c r="DMI2" s="604"/>
      <c r="DMJ2" s="604"/>
      <c r="DMK2" s="604"/>
      <c r="DML2" s="604"/>
      <c r="DMM2" s="604"/>
      <c r="DMN2" s="604"/>
      <c r="DMO2" s="604"/>
      <c r="DMP2" s="604"/>
      <c r="DMQ2" s="604"/>
      <c r="DMR2" s="604"/>
      <c r="DMS2" s="604"/>
      <c r="DMT2" s="604"/>
      <c r="DMU2" s="604"/>
      <c r="DMV2" s="604"/>
      <c r="DMW2" s="604"/>
      <c r="DMX2" s="604"/>
      <c r="DMY2" s="604"/>
      <c r="DMZ2" s="604"/>
      <c r="DNA2" s="604"/>
      <c r="DNB2" s="604"/>
      <c r="DNC2" s="604"/>
      <c r="DND2" s="604"/>
      <c r="DNE2" s="604"/>
      <c r="DNF2" s="604"/>
      <c r="DNG2" s="604"/>
      <c r="DNH2" s="604"/>
      <c r="DNI2" s="604"/>
      <c r="DNJ2" s="604"/>
      <c r="DNK2" s="604"/>
      <c r="DNL2" s="604"/>
      <c r="DNM2" s="604"/>
      <c r="DNN2" s="604"/>
      <c r="DNO2" s="604"/>
      <c r="DNP2" s="604"/>
      <c r="DNQ2" s="604"/>
      <c r="DNR2" s="604"/>
      <c r="DNS2" s="604"/>
      <c r="DNT2" s="604"/>
      <c r="DNU2" s="604"/>
      <c r="DNV2" s="604"/>
      <c r="DNW2" s="604"/>
      <c r="DNX2" s="604"/>
      <c r="DNY2" s="604"/>
      <c r="DNZ2" s="604"/>
      <c r="DOA2" s="604"/>
      <c r="DOB2" s="604"/>
      <c r="DOC2" s="604"/>
      <c r="DOD2" s="604"/>
      <c r="DOE2" s="604"/>
      <c r="DOF2" s="604"/>
      <c r="DOG2" s="604"/>
      <c r="DOH2" s="604"/>
      <c r="DOI2" s="604"/>
      <c r="DOJ2" s="604"/>
      <c r="DOK2" s="604"/>
      <c r="DOL2" s="604"/>
      <c r="DOM2" s="604"/>
      <c r="DON2" s="604"/>
      <c r="DOO2" s="604"/>
      <c r="DOP2" s="604"/>
      <c r="DOQ2" s="604"/>
      <c r="DOR2" s="604"/>
      <c r="DOS2" s="604"/>
      <c r="DOT2" s="604"/>
      <c r="DOU2" s="604"/>
      <c r="DOV2" s="604"/>
      <c r="DOW2" s="604"/>
      <c r="DOX2" s="604"/>
      <c r="DOY2" s="604"/>
      <c r="DOZ2" s="604"/>
      <c r="DPA2" s="604"/>
      <c r="DPB2" s="604"/>
      <c r="DPC2" s="604"/>
      <c r="DPD2" s="604"/>
      <c r="DPE2" s="604"/>
      <c r="DPF2" s="604"/>
      <c r="DPG2" s="604"/>
      <c r="DPH2" s="604"/>
      <c r="DPI2" s="604"/>
      <c r="DPJ2" s="604"/>
      <c r="DPK2" s="604"/>
      <c r="DPL2" s="604"/>
      <c r="DPM2" s="604"/>
      <c r="DPN2" s="604"/>
      <c r="DPO2" s="604"/>
      <c r="DPP2" s="604"/>
      <c r="DPQ2" s="604"/>
      <c r="DPR2" s="604"/>
      <c r="DPS2" s="604"/>
      <c r="DPT2" s="604"/>
      <c r="DPU2" s="604"/>
      <c r="DPV2" s="604"/>
      <c r="DPW2" s="604"/>
      <c r="DPX2" s="604"/>
      <c r="DPY2" s="604"/>
      <c r="DPZ2" s="604"/>
      <c r="DQA2" s="604"/>
      <c r="DQB2" s="604"/>
      <c r="DQC2" s="604"/>
      <c r="DQD2" s="604"/>
      <c r="DQE2" s="604"/>
      <c r="DQF2" s="604"/>
      <c r="DQG2" s="604"/>
      <c r="DQH2" s="604"/>
      <c r="DQI2" s="604"/>
      <c r="DQJ2" s="604"/>
      <c r="DQK2" s="604"/>
      <c r="DQL2" s="604"/>
      <c r="DQM2" s="604"/>
      <c r="DQN2" s="604"/>
      <c r="DQO2" s="604"/>
      <c r="DQP2" s="604"/>
      <c r="DQQ2" s="604"/>
      <c r="DQR2" s="604"/>
      <c r="DQS2" s="604"/>
      <c r="DQT2" s="604"/>
      <c r="DQU2" s="604"/>
      <c r="DQV2" s="604"/>
      <c r="DQW2" s="604"/>
      <c r="DQX2" s="604"/>
      <c r="DQY2" s="604"/>
      <c r="DQZ2" s="604"/>
      <c r="DRA2" s="604"/>
      <c r="DRB2" s="604"/>
      <c r="DRC2" s="604"/>
      <c r="DRD2" s="604"/>
      <c r="DRE2" s="604"/>
      <c r="DRF2" s="604"/>
      <c r="DRG2" s="604"/>
      <c r="DRH2" s="604"/>
      <c r="DRI2" s="604"/>
      <c r="DRJ2" s="604"/>
      <c r="DRK2" s="604"/>
      <c r="DRL2" s="604"/>
      <c r="DRM2" s="604"/>
      <c r="DRN2" s="604"/>
      <c r="DRO2" s="604"/>
      <c r="DRP2" s="604"/>
      <c r="DRQ2" s="604"/>
      <c r="DRR2" s="604"/>
      <c r="DRS2" s="604"/>
      <c r="DRT2" s="604"/>
      <c r="DRU2" s="604"/>
      <c r="DRV2" s="604"/>
      <c r="DRW2" s="604"/>
      <c r="DRX2" s="604"/>
      <c r="DRY2" s="604"/>
      <c r="DRZ2" s="604"/>
      <c r="DSA2" s="604"/>
      <c r="DSB2" s="604"/>
      <c r="DSC2" s="604"/>
      <c r="DSD2" s="604"/>
      <c r="DSE2" s="604"/>
      <c r="DSF2" s="604"/>
      <c r="DSG2" s="604"/>
      <c r="DSH2" s="604"/>
      <c r="DSI2" s="604"/>
      <c r="DSJ2" s="604"/>
      <c r="DSK2" s="604"/>
      <c r="DSL2" s="604"/>
      <c r="DSM2" s="604"/>
      <c r="DSN2" s="604"/>
      <c r="DSO2" s="604"/>
      <c r="DSP2" s="604"/>
      <c r="DSQ2" s="604"/>
      <c r="DSR2" s="604"/>
      <c r="DSS2" s="604"/>
      <c r="DST2" s="604"/>
      <c r="DSU2" s="604"/>
      <c r="DSV2" s="604"/>
      <c r="DSW2" s="604"/>
      <c r="DSX2" s="604"/>
      <c r="DSY2" s="604"/>
      <c r="DSZ2" s="604"/>
      <c r="DTA2" s="604"/>
      <c r="DTB2" s="604"/>
      <c r="DTC2" s="604"/>
      <c r="DTD2" s="604"/>
      <c r="DTE2" s="604"/>
      <c r="DTF2" s="604"/>
      <c r="DTG2" s="604"/>
      <c r="DTH2" s="604"/>
      <c r="DTI2" s="604"/>
      <c r="DTJ2" s="604"/>
      <c r="DTK2" s="604"/>
      <c r="DTL2" s="604"/>
      <c r="DTM2" s="604"/>
      <c r="DTN2" s="604"/>
      <c r="DTO2" s="604"/>
      <c r="DTP2" s="604"/>
      <c r="DTQ2" s="604"/>
      <c r="DTR2" s="604"/>
      <c r="DTS2" s="604"/>
      <c r="DTT2" s="604"/>
      <c r="DTU2" s="604"/>
      <c r="DTV2" s="604"/>
      <c r="DTW2" s="604"/>
      <c r="DTX2" s="604"/>
      <c r="DTY2" s="604"/>
      <c r="DTZ2" s="604"/>
      <c r="DUA2" s="604"/>
      <c r="DUB2" s="604"/>
      <c r="DUC2" s="604"/>
      <c r="DUD2" s="604"/>
      <c r="DUE2" s="604"/>
      <c r="DUF2" s="604"/>
      <c r="DUG2" s="604"/>
      <c r="DUH2" s="604"/>
      <c r="DUI2" s="604"/>
      <c r="DUJ2" s="604"/>
      <c r="DUK2" s="604"/>
      <c r="DUL2" s="604"/>
      <c r="DUM2" s="604"/>
      <c r="DUN2" s="604"/>
      <c r="DUO2" s="604"/>
      <c r="DUP2" s="604"/>
      <c r="DUQ2" s="604"/>
      <c r="DUR2" s="604"/>
      <c r="DUS2" s="604"/>
      <c r="DUT2" s="604"/>
      <c r="DUU2" s="604"/>
      <c r="DUV2" s="604"/>
      <c r="DUW2" s="604"/>
      <c r="DUX2" s="604"/>
      <c r="DUY2" s="604"/>
      <c r="DUZ2" s="604"/>
      <c r="DVA2" s="604"/>
      <c r="DVB2" s="604"/>
      <c r="DVC2" s="604"/>
      <c r="DVD2" s="604"/>
      <c r="DVE2" s="604"/>
      <c r="DVF2" s="604"/>
      <c r="DVG2" s="604"/>
      <c r="DVH2" s="604"/>
      <c r="DVI2" s="604"/>
      <c r="DVJ2" s="604"/>
      <c r="DVK2" s="604"/>
      <c r="DVL2" s="604"/>
      <c r="DVM2" s="604"/>
      <c r="DVN2" s="604"/>
      <c r="DVO2" s="604"/>
      <c r="DVP2" s="604"/>
      <c r="DVQ2" s="604"/>
      <c r="DVR2" s="604"/>
      <c r="DVS2" s="604"/>
      <c r="DVT2" s="604"/>
      <c r="DVU2" s="604"/>
      <c r="DVV2" s="604"/>
      <c r="DVW2" s="604"/>
      <c r="DVX2" s="604"/>
      <c r="DVY2" s="604"/>
      <c r="DVZ2" s="604"/>
      <c r="DWA2" s="604"/>
      <c r="DWB2" s="604"/>
      <c r="DWC2" s="604"/>
      <c r="DWD2" s="604"/>
      <c r="DWE2" s="604"/>
      <c r="DWF2" s="604"/>
      <c r="DWG2" s="604"/>
      <c r="DWH2" s="604"/>
      <c r="DWI2" s="604"/>
      <c r="DWJ2" s="604"/>
      <c r="DWK2" s="604"/>
      <c r="DWL2" s="604"/>
      <c r="DWM2" s="604"/>
      <c r="DWN2" s="604"/>
      <c r="DWO2" s="604"/>
      <c r="DWP2" s="604"/>
      <c r="DWQ2" s="604"/>
      <c r="DWR2" s="604"/>
      <c r="DWS2" s="604"/>
      <c r="DWT2" s="604"/>
      <c r="DWU2" s="604"/>
      <c r="DWV2" s="604"/>
      <c r="DWW2" s="604"/>
      <c r="DWX2" s="604"/>
      <c r="DWY2" s="604"/>
      <c r="DWZ2" s="604"/>
      <c r="DXA2" s="604"/>
      <c r="DXB2" s="604"/>
      <c r="DXC2" s="604"/>
      <c r="DXD2" s="604"/>
      <c r="DXE2" s="604"/>
      <c r="DXF2" s="604"/>
      <c r="DXG2" s="604"/>
      <c r="DXH2" s="604"/>
      <c r="DXI2" s="604"/>
      <c r="DXJ2" s="604"/>
      <c r="DXK2" s="604"/>
      <c r="DXL2" s="604"/>
      <c r="DXM2" s="604"/>
      <c r="DXN2" s="604"/>
      <c r="DXO2" s="604"/>
      <c r="DXP2" s="604"/>
      <c r="DXQ2" s="604"/>
      <c r="DXR2" s="604"/>
      <c r="DXS2" s="604"/>
      <c r="DXT2" s="604"/>
      <c r="DXU2" s="604"/>
      <c r="DXV2" s="604"/>
      <c r="DXW2" s="604"/>
      <c r="DXX2" s="604"/>
      <c r="DXY2" s="604"/>
      <c r="DXZ2" s="604"/>
      <c r="DYA2" s="604"/>
      <c r="DYB2" s="604"/>
      <c r="DYC2" s="604"/>
      <c r="DYD2" s="604"/>
      <c r="DYE2" s="604"/>
      <c r="DYF2" s="604"/>
      <c r="DYG2" s="604"/>
      <c r="DYH2" s="604"/>
      <c r="DYI2" s="604"/>
      <c r="DYJ2" s="604"/>
      <c r="DYK2" s="604"/>
      <c r="DYL2" s="604"/>
      <c r="DYM2" s="604"/>
      <c r="DYN2" s="604"/>
      <c r="DYO2" s="604"/>
      <c r="DYP2" s="604"/>
      <c r="DYQ2" s="604"/>
      <c r="DYR2" s="604"/>
      <c r="DYS2" s="604"/>
      <c r="DYT2" s="604"/>
      <c r="DYU2" s="604"/>
      <c r="DYV2" s="604"/>
      <c r="DYW2" s="604"/>
      <c r="DYX2" s="604"/>
      <c r="DYY2" s="604"/>
      <c r="DYZ2" s="604"/>
      <c r="DZA2" s="604"/>
      <c r="DZB2" s="604"/>
      <c r="DZC2" s="604"/>
      <c r="DZD2" s="604"/>
      <c r="DZE2" s="604"/>
      <c r="DZF2" s="604"/>
      <c r="DZG2" s="604"/>
      <c r="DZH2" s="604"/>
      <c r="DZI2" s="604"/>
      <c r="DZJ2" s="604"/>
      <c r="DZK2" s="604"/>
      <c r="DZL2" s="604"/>
      <c r="DZM2" s="604"/>
      <c r="DZN2" s="604"/>
      <c r="DZO2" s="604"/>
      <c r="DZP2" s="604"/>
      <c r="DZQ2" s="604"/>
      <c r="DZR2" s="604"/>
      <c r="DZS2" s="604"/>
      <c r="DZT2" s="604"/>
      <c r="DZU2" s="604"/>
      <c r="DZV2" s="604"/>
      <c r="DZW2" s="604"/>
      <c r="DZX2" s="604"/>
      <c r="DZY2" s="604"/>
      <c r="DZZ2" s="604"/>
      <c r="EAA2" s="604"/>
      <c r="EAB2" s="604"/>
      <c r="EAC2" s="604"/>
      <c r="EAD2" s="604"/>
      <c r="EAE2" s="604"/>
      <c r="EAF2" s="604"/>
      <c r="EAG2" s="604"/>
      <c r="EAH2" s="604"/>
      <c r="EAI2" s="604"/>
      <c r="EAJ2" s="604"/>
      <c r="EAK2" s="604"/>
      <c r="EAL2" s="604"/>
      <c r="EAM2" s="604"/>
      <c r="EAN2" s="604"/>
      <c r="EAO2" s="604"/>
      <c r="EAP2" s="604"/>
      <c r="EAQ2" s="604"/>
      <c r="EAR2" s="604"/>
      <c r="EAS2" s="604"/>
      <c r="EAT2" s="604"/>
      <c r="EAU2" s="604"/>
      <c r="EAV2" s="604"/>
      <c r="EAW2" s="604"/>
      <c r="EAX2" s="604"/>
      <c r="EAY2" s="604"/>
      <c r="EAZ2" s="604"/>
      <c r="EBA2" s="604"/>
      <c r="EBB2" s="604"/>
      <c r="EBC2" s="604"/>
      <c r="EBD2" s="604"/>
      <c r="EBE2" s="604"/>
      <c r="EBF2" s="604"/>
      <c r="EBG2" s="604"/>
      <c r="EBH2" s="604"/>
      <c r="EBI2" s="604"/>
      <c r="EBJ2" s="604"/>
      <c r="EBK2" s="604"/>
      <c r="EBL2" s="604"/>
      <c r="EBM2" s="604"/>
      <c r="EBN2" s="604"/>
      <c r="EBO2" s="604"/>
      <c r="EBP2" s="604"/>
      <c r="EBQ2" s="604"/>
      <c r="EBR2" s="604"/>
      <c r="EBS2" s="604"/>
      <c r="EBT2" s="604"/>
      <c r="EBU2" s="604"/>
      <c r="EBV2" s="604"/>
      <c r="EBW2" s="604"/>
      <c r="EBX2" s="604"/>
      <c r="EBY2" s="604"/>
      <c r="EBZ2" s="604"/>
      <c r="ECA2" s="604"/>
      <c r="ECB2" s="604"/>
      <c r="ECC2" s="604"/>
      <c r="ECD2" s="604"/>
      <c r="ECE2" s="604"/>
      <c r="ECF2" s="604"/>
      <c r="ECG2" s="604"/>
      <c r="ECH2" s="604"/>
      <c r="ECI2" s="604"/>
      <c r="ECJ2" s="604"/>
      <c r="ECK2" s="604"/>
      <c r="ECL2" s="604"/>
      <c r="ECM2" s="604"/>
      <c r="ECN2" s="604"/>
      <c r="ECO2" s="604"/>
      <c r="ECP2" s="604"/>
      <c r="ECQ2" s="604"/>
      <c r="ECR2" s="604"/>
      <c r="ECS2" s="604"/>
      <c r="ECT2" s="604"/>
      <c r="ECU2" s="604"/>
      <c r="ECV2" s="604"/>
      <c r="ECW2" s="604"/>
      <c r="ECX2" s="604"/>
      <c r="ECY2" s="604"/>
      <c r="ECZ2" s="604"/>
      <c r="EDA2" s="604"/>
      <c r="EDB2" s="604"/>
      <c r="EDC2" s="604"/>
      <c r="EDD2" s="604"/>
      <c r="EDE2" s="604"/>
      <c r="EDF2" s="604"/>
      <c r="EDG2" s="604"/>
      <c r="EDH2" s="604"/>
      <c r="EDI2" s="604"/>
      <c r="EDJ2" s="604"/>
      <c r="EDK2" s="604"/>
      <c r="EDL2" s="604"/>
      <c r="EDM2" s="604"/>
      <c r="EDN2" s="604"/>
      <c r="EDO2" s="604"/>
      <c r="EDP2" s="604"/>
      <c r="EDQ2" s="604"/>
      <c r="EDR2" s="604"/>
      <c r="EDS2" s="604"/>
      <c r="EDT2" s="604"/>
      <c r="EDU2" s="604"/>
      <c r="EDV2" s="604"/>
      <c r="EDW2" s="604"/>
      <c r="EDX2" s="604"/>
      <c r="EDY2" s="604"/>
      <c r="EDZ2" s="604"/>
      <c r="EEA2" s="604"/>
      <c r="EEB2" s="604"/>
      <c r="EEC2" s="604"/>
      <c r="EED2" s="604"/>
      <c r="EEE2" s="604"/>
      <c r="EEF2" s="604"/>
      <c r="EEG2" s="604"/>
      <c r="EEH2" s="604"/>
      <c r="EEI2" s="604"/>
      <c r="EEJ2" s="604"/>
      <c r="EEK2" s="604"/>
      <c r="EEL2" s="604"/>
      <c r="EEM2" s="604"/>
      <c r="EEN2" s="604"/>
      <c r="EEO2" s="604"/>
      <c r="EEP2" s="604"/>
      <c r="EEQ2" s="604"/>
      <c r="EER2" s="604"/>
      <c r="EES2" s="604"/>
      <c r="EET2" s="604"/>
      <c r="EEU2" s="604"/>
      <c r="EEV2" s="604"/>
      <c r="EEW2" s="604"/>
      <c r="EEX2" s="604"/>
      <c r="EEY2" s="604"/>
      <c r="EEZ2" s="604"/>
      <c r="EFA2" s="604"/>
      <c r="EFB2" s="604"/>
      <c r="EFC2" s="604"/>
      <c r="EFD2" s="604"/>
      <c r="EFE2" s="604"/>
      <c r="EFF2" s="604"/>
      <c r="EFG2" s="604"/>
      <c r="EFH2" s="604"/>
      <c r="EFI2" s="604"/>
      <c r="EFJ2" s="604"/>
      <c r="EFK2" s="604"/>
      <c r="EFL2" s="604"/>
      <c r="EFM2" s="604"/>
      <c r="EFN2" s="604"/>
      <c r="EFO2" s="604"/>
      <c r="EFP2" s="604"/>
      <c r="EFQ2" s="604"/>
      <c r="EFR2" s="604"/>
      <c r="EFS2" s="604"/>
      <c r="EFT2" s="604"/>
      <c r="EFU2" s="604"/>
      <c r="EFV2" s="604"/>
      <c r="EFW2" s="604"/>
      <c r="EFX2" s="604"/>
      <c r="EFY2" s="604"/>
      <c r="EFZ2" s="604"/>
      <c r="EGA2" s="604"/>
      <c r="EGB2" s="604"/>
      <c r="EGC2" s="604"/>
      <c r="EGD2" s="604"/>
      <c r="EGE2" s="604"/>
      <c r="EGF2" s="604"/>
      <c r="EGG2" s="604"/>
      <c r="EGH2" s="604"/>
      <c r="EGI2" s="604"/>
      <c r="EGJ2" s="604"/>
      <c r="EGK2" s="604"/>
      <c r="EGL2" s="604"/>
      <c r="EGM2" s="604"/>
      <c r="EGN2" s="604"/>
      <c r="EGO2" s="604"/>
      <c r="EGP2" s="604"/>
      <c r="EGQ2" s="604"/>
      <c r="EGR2" s="604"/>
      <c r="EGS2" s="604"/>
      <c r="EGT2" s="604"/>
      <c r="EGU2" s="604"/>
      <c r="EGV2" s="604"/>
      <c r="EGW2" s="604"/>
      <c r="EGX2" s="604"/>
      <c r="EGY2" s="604"/>
      <c r="EGZ2" s="604"/>
      <c r="EHA2" s="604"/>
      <c r="EHB2" s="604"/>
      <c r="EHC2" s="604"/>
      <c r="EHD2" s="604"/>
      <c r="EHE2" s="604"/>
      <c r="EHF2" s="604"/>
      <c r="EHG2" s="604"/>
      <c r="EHH2" s="604"/>
      <c r="EHI2" s="604"/>
      <c r="EHJ2" s="604"/>
      <c r="EHK2" s="604"/>
      <c r="EHL2" s="604"/>
      <c r="EHM2" s="604"/>
      <c r="EHN2" s="604"/>
      <c r="EHO2" s="604"/>
      <c r="EHP2" s="604"/>
      <c r="EHQ2" s="604"/>
      <c r="EHR2" s="604"/>
      <c r="EHS2" s="604"/>
      <c r="EHT2" s="604"/>
      <c r="EHU2" s="604"/>
      <c r="EHV2" s="604"/>
      <c r="EHW2" s="604"/>
      <c r="EHX2" s="604"/>
      <c r="EHY2" s="604"/>
      <c r="EHZ2" s="604"/>
      <c r="EIA2" s="604"/>
      <c r="EIB2" s="604"/>
      <c r="EIC2" s="604"/>
      <c r="EID2" s="604"/>
      <c r="EIE2" s="604"/>
      <c r="EIF2" s="604"/>
      <c r="EIG2" s="604"/>
      <c r="EIH2" s="604"/>
      <c r="EII2" s="604"/>
      <c r="EIJ2" s="604"/>
      <c r="EIK2" s="604"/>
      <c r="EIL2" s="604"/>
      <c r="EIM2" s="604"/>
      <c r="EIN2" s="604"/>
      <c r="EIO2" s="604"/>
      <c r="EIP2" s="604"/>
      <c r="EIQ2" s="604"/>
      <c r="EIR2" s="604"/>
      <c r="EIS2" s="604"/>
      <c r="EIT2" s="604"/>
      <c r="EIU2" s="604"/>
      <c r="EIV2" s="604"/>
      <c r="EIW2" s="604"/>
      <c r="EIX2" s="604"/>
      <c r="EIY2" s="604"/>
      <c r="EIZ2" s="604"/>
      <c r="EJA2" s="604"/>
      <c r="EJB2" s="604"/>
      <c r="EJC2" s="604"/>
      <c r="EJD2" s="604"/>
      <c r="EJE2" s="604"/>
      <c r="EJF2" s="604"/>
      <c r="EJG2" s="604"/>
      <c r="EJH2" s="604"/>
      <c r="EJI2" s="604"/>
      <c r="EJJ2" s="604"/>
      <c r="EJK2" s="604"/>
      <c r="EJL2" s="604"/>
      <c r="EJM2" s="604"/>
      <c r="EJN2" s="604"/>
      <c r="EJO2" s="604"/>
      <c r="EJP2" s="604"/>
      <c r="EJQ2" s="604"/>
      <c r="EJR2" s="604"/>
      <c r="EJS2" s="604"/>
      <c r="EJT2" s="604"/>
      <c r="EJU2" s="604"/>
      <c r="EJV2" s="604"/>
      <c r="EJW2" s="604"/>
      <c r="EJX2" s="604"/>
      <c r="EJY2" s="604"/>
      <c r="EJZ2" s="604"/>
      <c r="EKA2" s="604"/>
      <c r="EKB2" s="604"/>
      <c r="EKC2" s="604"/>
      <c r="EKD2" s="604"/>
      <c r="EKE2" s="604"/>
      <c r="EKF2" s="604"/>
      <c r="EKG2" s="604"/>
      <c r="EKH2" s="604"/>
      <c r="EKI2" s="604"/>
      <c r="EKJ2" s="604"/>
      <c r="EKK2" s="604"/>
      <c r="EKL2" s="604"/>
      <c r="EKM2" s="604"/>
      <c r="EKN2" s="604"/>
      <c r="EKO2" s="604"/>
      <c r="EKP2" s="604"/>
      <c r="EKQ2" s="604"/>
      <c r="EKR2" s="604"/>
      <c r="EKS2" s="604"/>
      <c r="EKT2" s="604"/>
      <c r="EKU2" s="604"/>
      <c r="EKV2" s="604"/>
      <c r="EKW2" s="604"/>
      <c r="EKX2" s="604"/>
      <c r="EKY2" s="604"/>
      <c r="EKZ2" s="604"/>
      <c r="ELA2" s="604"/>
      <c r="ELB2" s="604"/>
      <c r="ELC2" s="604"/>
      <c r="ELD2" s="604"/>
      <c r="ELE2" s="604"/>
      <c r="ELF2" s="604"/>
      <c r="ELG2" s="604"/>
      <c r="ELH2" s="604"/>
      <c r="ELI2" s="604"/>
      <c r="ELJ2" s="604"/>
      <c r="ELK2" s="604"/>
      <c r="ELL2" s="604"/>
      <c r="ELM2" s="604"/>
      <c r="ELN2" s="604"/>
      <c r="ELO2" s="604"/>
      <c r="ELP2" s="604"/>
      <c r="ELQ2" s="604"/>
      <c r="ELR2" s="604"/>
      <c r="ELS2" s="604"/>
      <c r="ELT2" s="604"/>
      <c r="ELU2" s="604"/>
      <c r="ELV2" s="604"/>
      <c r="ELW2" s="604"/>
      <c r="ELX2" s="604"/>
      <c r="ELY2" s="604"/>
      <c r="ELZ2" s="604"/>
      <c r="EMA2" s="604"/>
      <c r="EMB2" s="604"/>
      <c r="EMC2" s="604"/>
      <c r="EMD2" s="604"/>
      <c r="EME2" s="604"/>
      <c r="EMF2" s="604"/>
      <c r="EMG2" s="604"/>
      <c r="EMH2" s="604"/>
      <c r="EMI2" s="604"/>
      <c r="EMJ2" s="604"/>
      <c r="EMK2" s="604"/>
      <c r="EML2" s="604"/>
      <c r="EMM2" s="604"/>
      <c r="EMN2" s="604"/>
      <c r="EMO2" s="604"/>
      <c r="EMP2" s="604"/>
      <c r="EMQ2" s="604"/>
      <c r="EMR2" s="604"/>
      <c r="EMS2" s="604"/>
      <c r="EMT2" s="604"/>
      <c r="EMU2" s="604"/>
      <c r="EMV2" s="604"/>
      <c r="EMW2" s="604"/>
      <c r="EMX2" s="604"/>
      <c r="EMY2" s="604"/>
      <c r="EMZ2" s="604"/>
      <c r="ENA2" s="604"/>
      <c r="ENB2" s="604"/>
      <c r="ENC2" s="604"/>
      <c r="END2" s="604"/>
      <c r="ENE2" s="604"/>
      <c r="ENF2" s="604"/>
      <c r="ENG2" s="604"/>
      <c r="ENH2" s="604"/>
      <c r="ENI2" s="604"/>
      <c r="ENJ2" s="604"/>
      <c r="ENK2" s="604"/>
      <c r="ENL2" s="604"/>
      <c r="ENM2" s="604"/>
      <c r="ENN2" s="604"/>
      <c r="ENO2" s="604"/>
      <c r="ENP2" s="604"/>
      <c r="ENQ2" s="604"/>
      <c r="ENR2" s="604"/>
      <c r="ENS2" s="604"/>
      <c r="ENT2" s="604"/>
      <c r="ENU2" s="604"/>
      <c r="ENV2" s="604"/>
      <c r="ENW2" s="604"/>
      <c r="ENX2" s="604"/>
      <c r="ENY2" s="604"/>
      <c r="ENZ2" s="604"/>
      <c r="EOA2" s="604"/>
      <c r="EOB2" s="604"/>
      <c r="EOC2" s="604"/>
      <c r="EOD2" s="604"/>
      <c r="EOE2" s="604"/>
      <c r="EOF2" s="604"/>
      <c r="EOG2" s="604"/>
      <c r="EOH2" s="604"/>
      <c r="EOI2" s="604"/>
      <c r="EOJ2" s="604"/>
      <c r="EOK2" s="604"/>
      <c r="EOL2" s="604"/>
      <c r="EOM2" s="604"/>
      <c r="EON2" s="604"/>
      <c r="EOO2" s="604"/>
      <c r="EOP2" s="604"/>
      <c r="EOQ2" s="604"/>
      <c r="EOR2" s="604"/>
      <c r="EOS2" s="604"/>
      <c r="EOT2" s="604"/>
      <c r="EOU2" s="604"/>
      <c r="EOV2" s="604"/>
      <c r="EOW2" s="604"/>
      <c r="EOX2" s="604"/>
      <c r="EOY2" s="604"/>
      <c r="EOZ2" s="604"/>
      <c r="EPA2" s="604"/>
      <c r="EPB2" s="604"/>
      <c r="EPC2" s="604"/>
      <c r="EPD2" s="604"/>
      <c r="EPE2" s="604"/>
      <c r="EPF2" s="604"/>
      <c r="EPG2" s="604"/>
      <c r="EPH2" s="604"/>
      <c r="EPI2" s="604"/>
      <c r="EPJ2" s="604"/>
      <c r="EPK2" s="604"/>
      <c r="EPL2" s="604"/>
      <c r="EPM2" s="604"/>
      <c r="EPN2" s="604"/>
      <c r="EPO2" s="604"/>
      <c r="EPP2" s="604"/>
      <c r="EPQ2" s="604"/>
      <c r="EPR2" s="604"/>
      <c r="EPS2" s="604"/>
      <c r="EPT2" s="604"/>
      <c r="EPU2" s="604"/>
      <c r="EPV2" s="604"/>
      <c r="EPW2" s="604"/>
      <c r="EPX2" s="604"/>
      <c r="EPY2" s="604"/>
      <c r="EPZ2" s="604"/>
      <c r="EQA2" s="604"/>
      <c r="EQB2" s="604"/>
      <c r="EQC2" s="604"/>
      <c r="EQD2" s="604"/>
      <c r="EQE2" s="604"/>
      <c r="EQF2" s="604"/>
      <c r="EQG2" s="604"/>
      <c r="EQH2" s="604"/>
      <c r="EQI2" s="604"/>
      <c r="EQJ2" s="604"/>
      <c r="EQK2" s="604"/>
      <c r="EQL2" s="604"/>
      <c r="EQM2" s="604"/>
      <c r="EQN2" s="604"/>
      <c r="EQO2" s="604"/>
      <c r="EQP2" s="604"/>
      <c r="EQQ2" s="604"/>
      <c r="EQR2" s="604"/>
      <c r="EQS2" s="604"/>
      <c r="EQT2" s="604"/>
      <c r="EQU2" s="604"/>
      <c r="EQV2" s="604"/>
      <c r="EQW2" s="604"/>
      <c r="EQX2" s="604"/>
      <c r="EQY2" s="604"/>
      <c r="EQZ2" s="604"/>
      <c r="ERA2" s="604"/>
      <c r="ERB2" s="604"/>
      <c r="ERC2" s="604"/>
      <c r="ERD2" s="604"/>
      <c r="ERE2" s="604"/>
      <c r="ERF2" s="604"/>
      <c r="ERG2" s="604"/>
      <c r="ERH2" s="604"/>
      <c r="ERI2" s="604"/>
      <c r="ERJ2" s="604"/>
      <c r="ERK2" s="604"/>
      <c r="ERL2" s="604"/>
      <c r="ERM2" s="604"/>
      <c r="ERN2" s="604"/>
      <c r="ERO2" s="604"/>
      <c r="ERP2" s="604"/>
      <c r="ERQ2" s="604"/>
      <c r="ERR2" s="604"/>
      <c r="ERS2" s="604"/>
      <c r="ERT2" s="604"/>
      <c r="ERU2" s="604"/>
      <c r="ERV2" s="604"/>
      <c r="ERW2" s="604"/>
      <c r="ERX2" s="604"/>
      <c r="ERY2" s="604"/>
      <c r="ERZ2" s="604"/>
      <c r="ESA2" s="604"/>
      <c r="ESB2" s="604"/>
      <c r="ESC2" s="604"/>
      <c r="ESD2" s="604"/>
      <c r="ESE2" s="604"/>
      <c r="ESF2" s="604"/>
      <c r="ESG2" s="604"/>
      <c r="ESH2" s="604"/>
      <c r="ESI2" s="604"/>
      <c r="ESJ2" s="604"/>
      <c r="ESK2" s="604"/>
      <c r="ESL2" s="604"/>
      <c r="ESM2" s="604"/>
      <c r="ESN2" s="604"/>
      <c r="ESO2" s="604"/>
      <c r="ESP2" s="604"/>
      <c r="ESQ2" s="604"/>
      <c r="ESR2" s="604"/>
      <c r="ESS2" s="604"/>
      <c r="EST2" s="604"/>
      <c r="ESU2" s="604"/>
      <c r="ESV2" s="604"/>
      <c r="ESW2" s="604"/>
      <c r="ESX2" s="604"/>
      <c r="ESY2" s="604"/>
      <c r="ESZ2" s="604"/>
      <c r="ETA2" s="604"/>
      <c r="ETB2" s="604"/>
      <c r="ETC2" s="604"/>
      <c r="ETD2" s="604"/>
      <c r="ETE2" s="604"/>
      <c r="ETF2" s="604"/>
      <c r="ETG2" s="604"/>
      <c r="ETH2" s="604"/>
      <c r="ETI2" s="604"/>
      <c r="ETJ2" s="604"/>
      <c r="ETK2" s="604"/>
      <c r="ETL2" s="604"/>
      <c r="ETM2" s="604"/>
      <c r="ETN2" s="604"/>
      <c r="ETO2" s="604"/>
      <c r="ETP2" s="604"/>
      <c r="ETQ2" s="604"/>
      <c r="ETR2" s="604"/>
      <c r="ETS2" s="604"/>
      <c r="ETT2" s="604"/>
      <c r="ETU2" s="604"/>
      <c r="ETV2" s="604"/>
      <c r="ETW2" s="604"/>
      <c r="ETX2" s="604"/>
      <c r="ETY2" s="604"/>
      <c r="ETZ2" s="604"/>
      <c r="EUA2" s="604"/>
      <c r="EUB2" s="604"/>
      <c r="EUC2" s="604"/>
      <c r="EUD2" s="604"/>
      <c r="EUE2" s="604"/>
      <c r="EUF2" s="604"/>
      <c r="EUG2" s="604"/>
      <c r="EUH2" s="604"/>
      <c r="EUI2" s="604"/>
      <c r="EUJ2" s="604"/>
      <c r="EUK2" s="604"/>
      <c r="EUL2" s="604"/>
      <c r="EUM2" s="604"/>
      <c r="EUN2" s="604"/>
      <c r="EUO2" s="604"/>
      <c r="EUP2" s="604"/>
      <c r="EUQ2" s="604"/>
      <c r="EUR2" s="604"/>
      <c r="EUS2" s="604"/>
      <c r="EUT2" s="604"/>
      <c r="EUU2" s="604"/>
      <c r="EUV2" s="604"/>
      <c r="EUW2" s="604"/>
      <c r="EUX2" s="604"/>
      <c r="EUY2" s="604"/>
      <c r="EUZ2" s="604"/>
      <c r="EVA2" s="604"/>
      <c r="EVB2" s="604"/>
      <c r="EVC2" s="604"/>
      <c r="EVD2" s="604"/>
      <c r="EVE2" s="604"/>
      <c r="EVF2" s="604"/>
      <c r="EVG2" s="604"/>
      <c r="EVH2" s="604"/>
      <c r="EVI2" s="604"/>
      <c r="EVJ2" s="604"/>
      <c r="EVK2" s="604"/>
      <c r="EVL2" s="604"/>
      <c r="EVM2" s="604"/>
      <c r="EVN2" s="604"/>
      <c r="EVO2" s="604"/>
      <c r="EVP2" s="604"/>
      <c r="EVQ2" s="604"/>
      <c r="EVR2" s="604"/>
      <c r="EVS2" s="604"/>
      <c r="EVT2" s="604"/>
      <c r="EVU2" s="604"/>
      <c r="EVV2" s="604"/>
      <c r="EVW2" s="604"/>
      <c r="EVX2" s="604"/>
      <c r="EVY2" s="604"/>
      <c r="EVZ2" s="604"/>
      <c r="EWA2" s="604"/>
      <c r="EWB2" s="604"/>
      <c r="EWC2" s="604"/>
      <c r="EWD2" s="604"/>
      <c r="EWE2" s="604"/>
      <c r="EWF2" s="604"/>
      <c r="EWG2" s="604"/>
      <c r="EWH2" s="604"/>
      <c r="EWI2" s="604"/>
      <c r="EWJ2" s="604"/>
      <c r="EWK2" s="604"/>
      <c r="EWL2" s="604"/>
      <c r="EWM2" s="604"/>
      <c r="EWN2" s="604"/>
      <c r="EWO2" s="604"/>
      <c r="EWP2" s="604"/>
      <c r="EWQ2" s="604"/>
      <c r="EWR2" s="604"/>
      <c r="EWS2" s="604"/>
      <c r="EWT2" s="604"/>
      <c r="EWU2" s="604"/>
      <c r="EWV2" s="604"/>
      <c r="EWW2" s="604"/>
      <c r="EWX2" s="604"/>
      <c r="EWY2" s="604"/>
      <c r="EWZ2" s="604"/>
      <c r="EXA2" s="604"/>
      <c r="EXB2" s="604"/>
      <c r="EXC2" s="604"/>
      <c r="EXD2" s="604"/>
      <c r="EXE2" s="604"/>
      <c r="EXF2" s="604"/>
      <c r="EXG2" s="604"/>
      <c r="EXH2" s="604"/>
      <c r="EXI2" s="604"/>
      <c r="EXJ2" s="604"/>
      <c r="EXK2" s="604"/>
      <c r="EXL2" s="604"/>
      <c r="EXM2" s="604"/>
      <c r="EXN2" s="604"/>
      <c r="EXO2" s="604"/>
      <c r="EXP2" s="604"/>
      <c r="EXQ2" s="604"/>
      <c r="EXR2" s="604"/>
      <c r="EXS2" s="604"/>
      <c r="EXT2" s="604"/>
      <c r="EXU2" s="604"/>
      <c r="EXV2" s="604"/>
      <c r="EXW2" s="604"/>
      <c r="EXX2" s="604"/>
      <c r="EXY2" s="604"/>
      <c r="EXZ2" s="604"/>
      <c r="EYA2" s="604"/>
      <c r="EYB2" s="604"/>
      <c r="EYC2" s="604"/>
      <c r="EYD2" s="604"/>
      <c r="EYE2" s="604"/>
      <c r="EYF2" s="604"/>
      <c r="EYG2" s="604"/>
      <c r="EYH2" s="604"/>
      <c r="EYI2" s="604"/>
      <c r="EYJ2" s="604"/>
      <c r="EYK2" s="604"/>
      <c r="EYL2" s="604"/>
      <c r="EYM2" s="604"/>
      <c r="EYN2" s="604"/>
      <c r="EYO2" s="604"/>
      <c r="EYP2" s="604"/>
      <c r="EYQ2" s="604"/>
      <c r="EYR2" s="604"/>
      <c r="EYS2" s="604"/>
      <c r="EYT2" s="604"/>
      <c r="EYU2" s="604"/>
      <c r="EYV2" s="604"/>
      <c r="EYW2" s="604"/>
      <c r="EYX2" s="604"/>
      <c r="EYY2" s="604"/>
      <c r="EYZ2" s="604"/>
      <c r="EZA2" s="604"/>
      <c r="EZB2" s="604"/>
      <c r="EZC2" s="604"/>
      <c r="EZD2" s="604"/>
      <c r="EZE2" s="604"/>
      <c r="EZF2" s="604"/>
      <c r="EZG2" s="604"/>
      <c r="EZH2" s="604"/>
      <c r="EZI2" s="604"/>
      <c r="EZJ2" s="604"/>
      <c r="EZK2" s="604"/>
      <c r="EZL2" s="604"/>
      <c r="EZM2" s="604"/>
      <c r="EZN2" s="604"/>
      <c r="EZO2" s="604"/>
      <c r="EZP2" s="604"/>
      <c r="EZQ2" s="604"/>
      <c r="EZR2" s="604"/>
      <c r="EZS2" s="604"/>
      <c r="EZT2" s="604"/>
      <c r="EZU2" s="604"/>
      <c r="EZV2" s="604"/>
      <c r="EZW2" s="604"/>
      <c r="EZX2" s="604"/>
      <c r="EZY2" s="604"/>
      <c r="EZZ2" s="604"/>
      <c r="FAA2" s="604"/>
      <c r="FAB2" s="604"/>
      <c r="FAC2" s="604"/>
      <c r="FAD2" s="604"/>
      <c r="FAE2" s="604"/>
      <c r="FAF2" s="604"/>
      <c r="FAG2" s="604"/>
      <c r="FAH2" s="604"/>
      <c r="FAI2" s="604"/>
      <c r="FAJ2" s="604"/>
      <c r="FAK2" s="604"/>
      <c r="FAL2" s="604"/>
      <c r="FAM2" s="604"/>
      <c r="FAN2" s="604"/>
      <c r="FAO2" s="604"/>
      <c r="FAP2" s="604"/>
      <c r="FAQ2" s="604"/>
      <c r="FAR2" s="604"/>
      <c r="FAS2" s="604"/>
      <c r="FAT2" s="604"/>
      <c r="FAU2" s="604"/>
      <c r="FAV2" s="604"/>
      <c r="FAW2" s="604"/>
      <c r="FAX2" s="604"/>
      <c r="FAY2" s="604"/>
      <c r="FAZ2" s="604"/>
      <c r="FBA2" s="604"/>
      <c r="FBB2" s="604"/>
      <c r="FBC2" s="604"/>
      <c r="FBD2" s="604"/>
      <c r="FBE2" s="604"/>
      <c r="FBF2" s="604"/>
      <c r="FBG2" s="604"/>
      <c r="FBH2" s="604"/>
      <c r="FBI2" s="604"/>
      <c r="FBJ2" s="604"/>
      <c r="FBK2" s="604"/>
      <c r="FBL2" s="604"/>
      <c r="FBM2" s="604"/>
      <c r="FBN2" s="604"/>
      <c r="FBO2" s="604"/>
      <c r="FBP2" s="604"/>
      <c r="FBQ2" s="604"/>
      <c r="FBR2" s="604"/>
      <c r="FBS2" s="604"/>
      <c r="FBT2" s="604"/>
      <c r="FBU2" s="604"/>
      <c r="FBV2" s="604"/>
      <c r="FBW2" s="604"/>
      <c r="FBX2" s="604"/>
      <c r="FBY2" s="604"/>
      <c r="FBZ2" s="604"/>
      <c r="FCA2" s="604"/>
      <c r="FCB2" s="604"/>
      <c r="FCC2" s="604"/>
      <c r="FCD2" s="604"/>
      <c r="FCE2" s="604"/>
      <c r="FCF2" s="604"/>
      <c r="FCG2" s="604"/>
      <c r="FCH2" s="604"/>
      <c r="FCI2" s="604"/>
      <c r="FCJ2" s="604"/>
      <c r="FCK2" s="604"/>
      <c r="FCL2" s="604"/>
      <c r="FCM2" s="604"/>
      <c r="FCN2" s="604"/>
      <c r="FCO2" s="604"/>
      <c r="FCP2" s="604"/>
      <c r="FCQ2" s="604"/>
      <c r="FCR2" s="604"/>
      <c r="FCS2" s="604"/>
      <c r="FCT2" s="604"/>
      <c r="FCU2" s="604"/>
      <c r="FCV2" s="604"/>
      <c r="FCW2" s="604"/>
      <c r="FCX2" s="604"/>
      <c r="FCY2" s="604"/>
      <c r="FCZ2" s="604"/>
      <c r="FDA2" s="604"/>
      <c r="FDB2" s="604"/>
      <c r="FDC2" s="604"/>
      <c r="FDD2" s="604"/>
      <c r="FDE2" s="604"/>
      <c r="FDF2" s="604"/>
      <c r="FDG2" s="604"/>
      <c r="FDH2" s="604"/>
      <c r="FDI2" s="604"/>
      <c r="FDJ2" s="604"/>
      <c r="FDK2" s="604"/>
      <c r="FDL2" s="604"/>
      <c r="FDM2" s="604"/>
      <c r="FDN2" s="604"/>
      <c r="FDO2" s="604"/>
      <c r="FDP2" s="604"/>
      <c r="FDQ2" s="604"/>
      <c r="FDR2" s="604"/>
      <c r="FDS2" s="604"/>
      <c r="FDT2" s="604"/>
      <c r="FDU2" s="604"/>
      <c r="FDV2" s="604"/>
      <c r="FDW2" s="604"/>
      <c r="FDX2" s="604"/>
      <c r="FDY2" s="604"/>
      <c r="FDZ2" s="604"/>
      <c r="FEA2" s="604"/>
      <c r="FEB2" s="604"/>
      <c r="FEC2" s="604"/>
      <c r="FED2" s="604"/>
      <c r="FEE2" s="604"/>
      <c r="FEF2" s="604"/>
      <c r="FEG2" s="604"/>
      <c r="FEH2" s="604"/>
      <c r="FEI2" s="604"/>
      <c r="FEJ2" s="604"/>
      <c r="FEK2" s="604"/>
      <c r="FEL2" s="604"/>
      <c r="FEM2" s="604"/>
      <c r="FEN2" s="604"/>
      <c r="FEO2" s="604"/>
      <c r="FEP2" s="604"/>
      <c r="FEQ2" s="604"/>
      <c r="FER2" s="604"/>
      <c r="FES2" s="604"/>
      <c r="FET2" s="604"/>
      <c r="FEU2" s="604"/>
      <c r="FEV2" s="604"/>
      <c r="FEW2" s="604"/>
      <c r="FEX2" s="604"/>
      <c r="FEY2" s="604"/>
      <c r="FEZ2" s="604"/>
      <c r="FFA2" s="604"/>
      <c r="FFB2" s="604"/>
      <c r="FFC2" s="604"/>
      <c r="FFD2" s="604"/>
      <c r="FFE2" s="604"/>
      <c r="FFF2" s="604"/>
      <c r="FFG2" s="604"/>
      <c r="FFH2" s="604"/>
      <c r="FFI2" s="604"/>
      <c r="FFJ2" s="604"/>
      <c r="FFK2" s="604"/>
      <c r="FFL2" s="604"/>
      <c r="FFM2" s="604"/>
      <c r="FFN2" s="604"/>
      <c r="FFO2" s="604"/>
      <c r="FFP2" s="604"/>
      <c r="FFQ2" s="604"/>
      <c r="FFR2" s="604"/>
      <c r="FFS2" s="604"/>
      <c r="FFT2" s="604"/>
      <c r="FFU2" s="604"/>
      <c r="FFV2" s="604"/>
      <c r="FFW2" s="604"/>
      <c r="FFX2" s="604"/>
      <c r="FFY2" s="604"/>
      <c r="FFZ2" s="604"/>
      <c r="FGA2" s="604"/>
      <c r="FGB2" s="604"/>
      <c r="FGC2" s="604"/>
      <c r="FGD2" s="604"/>
      <c r="FGE2" s="604"/>
      <c r="FGF2" s="604"/>
      <c r="FGG2" s="604"/>
      <c r="FGH2" s="604"/>
      <c r="FGI2" s="604"/>
      <c r="FGJ2" s="604"/>
      <c r="FGK2" s="604"/>
      <c r="FGL2" s="604"/>
      <c r="FGM2" s="604"/>
      <c r="FGN2" s="604"/>
      <c r="FGO2" s="604"/>
      <c r="FGP2" s="604"/>
      <c r="FGQ2" s="604"/>
      <c r="FGR2" s="604"/>
      <c r="FGS2" s="604"/>
      <c r="FGT2" s="604"/>
      <c r="FGU2" s="604"/>
      <c r="FGV2" s="604"/>
      <c r="FGW2" s="604"/>
      <c r="FGX2" s="604"/>
      <c r="FGY2" s="604"/>
      <c r="FGZ2" s="604"/>
      <c r="FHA2" s="604"/>
      <c r="FHB2" s="604"/>
      <c r="FHC2" s="604"/>
      <c r="FHD2" s="604"/>
      <c r="FHE2" s="604"/>
      <c r="FHF2" s="604"/>
      <c r="FHG2" s="604"/>
      <c r="FHH2" s="604"/>
      <c r="FHI2" s="604"/>
      <c r="FHJ2" s="604"/>
      <c r="FHK2" s="604"/>
      <c r="FHL2" s="604"/>
      <c r="FHM2" s="604"/>
      <c r="FHN2" s="604"/>
      <c r="FHO2" s="604"/>
      <c r="FHP2" s="604"/>
      <c r="FHQ2" s="604"/>
      <c r="FHR2" s="604"/>
      <c r="FHS2" s="604"/>
      <c r="FHT2" s="604"/>
      <c r="FHU2" s="604"/>
      <c r="FHV2" s="604"/>
      <c r="FHW2" s="604"/>
      <c r="FHX2" s="604"/>
      <c r="FHY2" s="604"/>
      <c r="FHZ2" s="604"/>
      <c r="FIA2" s="604"/>
      <c r="FIB2" s="604"/>
      <c r="FIC2" s="604"/>
      <c r="FID2" s="604"/>
      <c r="FIE2" s="604"/>
      <c r="FIF2" s="604"/>
      <c r="FIG2" s="604"/>
      <c r="FIH2" s="604"/>
      <c r="FII2" s="604"/>
      <c r="FIJ2" s="604"/>
      <c r="FIK2" s="604"/>
      <c r="FIL2" s="604"/>
      <c r="FIM2" s="604"/>
      <c r="FIN2" s="604"/>
      <c r="FIO2" s="604"/>
      <c r="FIP2" s="604"/>
      <c r="FIQ2" s="604"/>
      <c r="FIR2" s="604"/>
      <c r="FIS2" s="604"/>
      <c r="FIT2" s="604"/>
      <c r="FIU2" s="604"/>
      <c r="FIV2" s="604"/>
      <c r="FIW2" s="604"/>
      <c r="FIX2" s="604"/>
      <c r="FIY2" s="604"/>
      <c r="FIZ2" s="604"/>
      <c r="FJA2" s="604"/>
      <c r="FJB2" s="604"/>
      <c r="FJC2" s="604"/>
      <c r="FJD2" s="604"/>
      <c r="FJE2" s="604"/>
      <c r="FJF2" s="604"/>
      <c r="FJG2" s="604"/>
      <c r="FJH2" s="604"/>
      <c r="FJI2" s="604"/>
      <c r="FJJ2" s="604"/>
      <c r="FJK2" s="604"/>
      <c r="FJL2" s="604"/>
      <c r="FJM2" s="604"/>
      <c r="FJN2" s="604"/>
      <c r="FJO2" s="604"/>
      <c r="FJP2" s="604"/>
      <c r="FJQ2" s="604"/>
      <c r="FJR2" s="604"/>
      <c r="FJS2" s="604"/>
      <c r="FJT2" s="604"/>
      <c r="FJU2" s="604"/>
      <c r="FJV2" s="604"/>
      <c r="FJW2" s="604"/>
      <c r="FJX2" s="604"/>
      <c r="FJY2" s="604"/>
      <c r="FJZ2" s="604"/>
      <c r="FKA2" s="604"/>
      <c r="FKB2" s="604"/>
      <c r="FKC2" s="604"/>
      <c r="FKD2" s="604"/>
      <c r="FKE2" s="604"/>
      <c r="FKF2" s="604"/>
      <c r="FKG2" s="604"/>
      <c r="FKH2" s="604"/>
      <c r="FKI2" s="604"/>
      <c r="FKJ2" s="604"/>
      <c r="FKK2" s="604"/>
      <c r="FKL2" s="604"/>
      <c r="FKM2" s="604"/>
      <c r="FKN2" s="604"/>
      <c r="FKO2" s="604"/>
      <c r="FKP2" s="604"/>
      <c r="FKQ2" s="604"/>
      <c r="FKR2" s="604"/>
      <c r="FKS2" s="604"/>
      <c r="FKT2" s="604"/>
      <c r="FKU2" s="604"/>
      <c r="FKV2" s="604"/>
      <c r="FKW2" s="604"/>
      <c r="FKX2" s="604"/>
      <c r="FKY2" s="604"/>
      <c r="FKZ2" s="604"/>
      <c r="FLA2" s="604"/>
      <c r="FLB2" s="604"/>
      <c r="FLC2" s="604"/>
      <c r="FLD2" s="604"/>
      <c r="FLE2" s="604"/>
      <c r="FLF2" s="604"/>
      <c r="FLG2" s="604"/>
      <c r="FLH2" s="604"/>
      <c r="FLI2" s="604"/>
      <c r="FLJ2" s="604"/>
      <c r="FLK2" s="604"/>
      <c r="FLL2" s="604"/>
      <c r="FLM2" s="604"/>
      <c r="FLN2" s="604"/>
      <c r="FLO2" s="604"/>
      <c r="FLP2" s="604"/>
      <c r="FLQ2" s="604"/>
      <c r="FLR2" s="604"/>
      <c r="FLS2" s="604"/>
      <c r="FLT2" s="604"/>
      <c r="FLU2" s="604"/>
      <c r="FLV2" s="604"/>
      <c r="FLW2" s="604"/>
      <c r="FLX2" s="604"/>
      <c r="FLY2" s="604"/>
      <c r="FLZ2" s="604"/>
      <c r="FMA2" s="604"/>
      <c r="FMB2" s="604"/>
      <c r="FMC2" s="604"/>
      <c r="FMD2" s="604"/>
      <c r="FME2" s="604"/>
      <c r="FMF2" s="604"/>
      <c r="FMG2" s="604"/>
      <c r="FMH2" s="604"/>
      <c r="FMI2" s="604"/>
      <c r="FMJ2" s="604"/>
      <c r="FMK2" s="604"/>
      <c r="FML2" s="604"/>
      <c r="FMM2" s="604"/>
      <c r="FMN2" s="604"/>
      <c r="FMO2" s="604"/>
      <c r="FMP2" s="604"/>
      <c r="FMQ2" s="604"/>
      <c r="FMR2" s="604"/>
      <c r="FMS2" s="604"/>
      <c r="FMT2" s="604"/>
      <c r="FMU2" s="604"/>
      <c r="FMV2" s="604"/>
      <c r="FMW2" s="604"/>
      <c r="FMX2" s="604"/>
      <c r="FMY2" s="604"/>
      <c r="FMZ2" s="604"/>
      <c r="FNA2" s="604"/>
      <c r="FNB2" s="604"/>
      <c r="FNC2" s="604"/>
      <c r="FND2" s="604"/>
      <c r="FNE2" s="604"/>
      <c r="FNF2" s="604"/>
      <c r="FNG2" s="604"/>
      <c r="FNH2" s="604"/>
      <c r="FNI2" s="604"/>
      <c r="FNJ2" s="604"/>
      <c r="FNK2" s="604"/>
      <c r="FNL2" s="604"/>
      <c r="FNM2" s="604"/>
      <c r="FNN2" s="604"/>
      <c r="FNO2" s="604"/>
      <c r="FNP2" s="604"/>
      <c r="FNQ2" s="604"/>
      <c r="FNR2" s="604"/>
      <c r="FNS2" s="604"/>
      <c r="FNT2" s="604"/>
      <c r="FNU2" s="604"/>
      <c r="FNV2" s="604"/>
      <c r="FNW2" s="604"/>
      <c r="FNX2" s="604"/>
      <c r="FNY2" s="604"/>
      <c r="FNZ2" s="604"/>
      <c r="FOA2" s="604"/>
      <c r="FOB2" s="604"/>
      <c r="FOC2" s="604"/>
      <c r="FOD2" s="604"/>
      <c r="FOE2" s="604"/>
      <c r="FOF2" s="604"/>
      <c r="FOG2" s="604"/>
      <c r="FOH2" s="604"/>
      <c r="FOI2" s="604"/>
      <c r="FOJ2" s="604"/>
      <c r="FOK2" s="604"/>
      <c r="FOL2" s="604"/>
      <c r="FOM2" s="604"/>
      <c r="FON2" s="604"/>
      <c r="FOO2" s="604"/>
      <c r="FOP2" s="604"/>
      <c r="FOQ2" s="604"/>
      <c r="FOR2" s="604"/>
      <c r="FOS2" s="604"/>
      <c r="FOT2" s="604"/>
      <c r="FOU2" s="604"/>
      <c r="FOV2" s="604"/>
      <c r="FOW2" s="604"/>
      <c r="FOX2" s="604"/>
      <c r="FOY2" s="604"/>
      <c r="FOZ2" s="604"/>
      <c r="FPA2" s="604"/>
      <c r="FPB2" s="604"/>
      <c r="FPC2" s="604"/>
      <c r="FPD2" s="604"/>
      <c r="FPE2" s="604"/>
      <c r="FPF2" s="604"/>
      <c r="FPG2" s="604"/>
      <c r="FPH2" s="604"/>
      <c r="FPI2" s="604"/>
      <c r="FPJ2" s="604"/>
      <c r="FPK2" s="604"/>
      <c r="FPL2" s="604"/>
      <c r="FPM2" s="604"/>
      <c r="FPN2" s="604"/>
      <c r="FPO2" s="604"/>
      <c r="FPP2" s="604"/>
      <c r="FPQ2" s="604"/>
      <c r="FPR2" s="604"/>
      <c r="FPS2" s="604"/>
      <c r="FPT2" s="604"/>
      <c r="FPU2" s="604"/>
      <c r="FPV2" s="604"/>
      <c r="FPW2" s="604"/>
      <c r="FPX2" s="604"/>
      <c r="FPY2" s="604"/>
      <c r="FPZ2" s="604"/>
      <c r="FQA2" s="604"/>
      <c r="FQB2" s="604"/>
      <c r="FQC2" s="604"/>
      <c r="FQD2" s="604"/>
      <c r="FQE2" s="604"/>
      <c r="FQF2" s="604"/>
      <c r="FQG2" s="604"/>
      <c r="FQH2" s="604"/>
      <c r="FQI2" s="604"/>
      <c r="FQJ2" s="604"/>
      <c r="FQK2" s="604"/>
      <c r="FQL2" s="604"/>
      <c r="FQM2" s="604"/>
      <c r="FQN2" s="604"/>
      <c r="FQO2" s="604"/>
      <c r="FQP2" s="604"/>
      <c r="FQQ2" s="604"/>
      <c r="FQR2" s="604"/>
      <c r="FQS2" s="604"/>
      <c r="FQT2" s="604"/>
      <c r="FQU2" s="604"/>
      <c r="FQV2" s="604"/>
      <c r="FQW2" s="604"/>
      <c r="FQX2" s="604"/>
      <c r="FQY2" s="604"/>
      <c r="FQZ2" s="604"/>
      <c r="FRA2" s="604"/>
      <c r="FRB2" s="604"/>
      <c r="FRC2" s="604"/>
      <c r="FRD2" s="604"/>
      <c r="FRE2" s="604"/>
      <c r="FRF2" s="604"/>
      <c r="FRG2" s="604"/>
      <c r="FRH2" s="604"/>
      <c r="FRI2" s="604"/>
      <c r="FRJ2" s="604"/>
      <c r="FRK2" s="604"/>
      <c r="FRL2" s="604"/>
      <c r="FRM2" s="604"/>
      <c r="FRN2" s="604"/>
      <c r="FRO2" s="604"/>
      <c r="FRP2" s="604"/>
      <c r="FRQ2" s="604"/>
      <c r="FRR2" s="604"/>
      <c r="FRS2" s="604"/>
      <c r="FRT2" s="604"/>
      <c r="FRU2" s="604"/>
      <c r="FRV2" s="604"/>
      <c r="FRW2" s="604"/>
      <c r="FRX2" s="604"/>
      <c r="FRY2" s="604"/>
      <c r="FRZ2" s="604"/>
      <c r="FSA2" s="604"/>
      <c r="FSB2" s="604"/>
      <c r="FSC2" s="604"/>
      <c r="FSD2" s="604"/>
      <c r="FSE2" s="604"/>
      <c r="FSF2" s="604"/>
      <c r="FSG2" s="604"/>
      <c r="FSH2" s="604"/>
      <c r="FSI2" s="604"/>
      <c r="FSJ2" s="604"/>
      <c r="FSK2" s="604"/>
      <c r="FSL2" s="604"/>
      <c r="FSM2" s="604"/>
      <c r="FSN2" s="604"/>
      <c r="FSO2" s="604"/>
      <c r="FSP2" s="604"/>
      <c r="FSQ2" s="604"/>
      <c r="FSR2" s="604"/>
      <c r="FSS2" s="604"/>
      <c r="FST2" s="604"/>
      <c r="FSU2" s="604"/>
      <c r="FSV2" s="604"/>
      <c r="FSW2" s="604"/>
      <c r="FSX2" s="604"/>
      <c r="FSY2" s="604"/>
      <c r="FSZ2" s="604"/>
      <c r="FTA2" s="604"/>
      <c r="FTB2" s="604"/>
      <c r="FTC2" s="604"/>
      <c r="FTD2" s="604"/>
      <c r="FTE2" s="604"/>
      <c r="FTF2" s="604"/>
      <c r="FTG2" s="604"/>
      <c r="FTH2" s="604"/>
      <c r="FTI2" s="604"/>
      <c r="FTJ2" s="604"/>
      <c r="FTK2" s="604"/>
      <c r="FTL2" s="604"/>
      <c r="FTM2" s="604"/>
      <c r="FTN2" s="604"/>
      <c r="FTO2" s="604"/>
      <c r="FTP2" s="604"/>
      <c r="FTQ2" s="604"/>
      <c r="FTR2" s="604"/>
      <c r="FTS2" s="604"/>
      <c r="FTT2" s="604"/>
      <c r="FTU2" s="604"/>
      <c r="FTV2" s="604"/>
      <c r="FTW2" s="604"/>
      <c r="FTX2" s="604"/>
      <c r="FTY2" s="604"/>
      <c r="FTZ2" s="604"/>
      <c r="FUA2" s="604"/>
      <c r="FUB2" s="604"/>
      <c r="FUC2" s="604"/>
      <c r="FUD2" s="604"/>
      <c r="FUE2" s="604"/>
      <c r="FUF2" s="604"/>
      <c r="FUG2" s="604"/>
      <c r="FUH2" s="604"/>
      <c r="FUI2" s="604"/>
      <c r="FUJ2" s="604"/>
      <c r="FUK2" s="604"/>
      <c r="FUL2" s="604"/>
      <c r="FUM2" s="604"/>
      <c r="FUN2" s="604"/>
      <c r="FUO2" s="604"/>
      <c r="FUP2" s="604"/>
      <c r="FUQ2" s="604"/>
      <c r="FUR2" s="604"/>
      <c r="FUS2" s="604"/>
      <c r="FUT2" s="604"/>
      <c r="FUU2" s="604"/>
      <c r="FUV2" s="604"/>
      <c r="FUW2" s="604"/>
      <c r="FUX2" s="604"/>
      <c r="FUY2" s="604"/>
      <c r="FUZ2" s="604"/>
      <c r="FVA2" s="604"/>
      <c r="FVB2" s="604"/>
      <c r="FVC2" s="604"/>
      <c r="FVD2" s="604"/>
      <c r="FVE2" s="604"/>
      <c r="FVF2" s="604"/>
      <c r="FVG2" s="604"/>
      <c r="FVH2" s="604"/>
      <c r="FVI2" s="604"/>
      <c r="FVJ2" s="604"/>
      <c r="FVK2" s="604"/>
      <c r="FVL2" s="604"/>
      <c r="FVM2" s="604"/>
      <c r="FVN2" s="604"/>
      <c r="FVO2" s="604"/>
      <c r="FVP2" s="604"/>
      <c r="FVQ2" s="604"/>
      <c r="FVR2" s="604"/>
      <c r="FVS2" s="604"/>
      <c r="FVT2" s="604"/>
      <c r="FVU2" s="604"/>
      <c r="FVV2" s="604"/>
      <c r="FVW2" s="604"/>
      <c r="FVX2" s="604"/>
      <c r="FVY2" s="604"/>
      <c r="FVZ2" s="604"/>
      <c r="FWA2" s="604"/>
      <c r="FWB2" s="604"/>
      <c r="FWC2" s="604"/>
      <c r="FWD2" s="604"/>
      <c r="FWE2" s="604"/>
      <c r="FWF2" s="604"/>
      <c r="FWG2" s="604"/>
      <c r="FWH2" s="604"/>
      <c r="FWI2" s="604"/>
      <c r="FWJ2" s="604"/>
      <c r="FWK2" s="604"/>
      <c r="FWL2" s="604"/>
      <c r="FWM2" s="604"/>
      <c r="FWN2" s="604"/>
      <c r="FWO2" s="604"/>
      <c r="FWP2" s="604"/>
      <c r="FWQ2" s="604"/>
      <c r="FWR2" s="604"/>
      <c r="FWS2" s="604"/>
      <c r="FWT2" s="604"/>
      <c r="FWU2" s="604"/>
      <c r="FWV2" s="604"/>
      <c r="FWW2" s="604"/>
      <c r="FWX2" s="604"/>
      <c r="FWY2" s="604"/>
      <c r="FWZ2" s="604"/>
      <c r="FXA2" s="604"/>
      <c r="FXB2" s="604"/>
      <c r="FXC2" s="604"/>
      <c r="FXD2" s="604"/>
      <c r="FXE2" s="604"/>
      <c r="FXF2" s="604"/>
      <c r="FXG2" s="604"/>
      <c r="FXH2" s="604"/>
      <c r="FXI2" s="604"/>
      <c r="FXJ2" s="604"/>
      <c r="FXK2" s="604"/>
      <c r="FXL2" s="604"/>
      <c r="FXM2" s="604"/>
      <c r="FXN2" s="604"/>
      <c r="FXO2" s="604"/>
      <c r="FXP2" s="604"/>
      <c r="FXQ2" s="604"/>
      <c r="FXR2" s="604"/>
      <c r="FXS2" s="604"/>
      <c r="FXT2" s="604"/>
      <c r="FXU2" s="604"/>
      <c r="FXV2" s="604"/>
      <c r="FXW2" s="604"/>
      <c r="FXX2" s="604"/>
      <c r="FXY2" s="604"/>
      <c r="FXZ2" s="604"/>
      <c r="FYA2" s="604"/>
      <c r="FYB2" s="604"/>
      <c r="FYC2" s="604"/>
      <c r="FYD2" s="604"/>
      <c r="FYE2" s="604"/>
      <c r="FYF2" s="604"/>
      <c r="FYG2" s="604"/>
      <c r="FYH2" s="604"/>
      <c r="FYI2" s="604"/>
      <c r="FYJ2" s="604"/>
      <c r="FYK2" s="604"/>
      <c r="FYL2" s="604"/>
      <c r="FYM2" s="604"/>
      <c r="FYN2" s="604"/>
      <c r="FYO2" s="604"/>
      <c r="FYP2" s="604"/>
      <c r="FYQ2" s="604"/>
      <c r="FYR2" s="604"/>
      <c r="FYS2" s="604"/>
      <c r="FYT2" s="604"/>
      <c r="FYU2" s="604"/>
      <c r="FYV2" s="604"/>
      <c r="FYW2" s="604"/>
      <c r="FYX2" s="604"/>
      <c r="FYY2" s="604"/>
      <c r="FYZ2" s="604"/>
      <c r="FZA2" s="604"/>
      <c r="FZB2" s="604"/>
      <c r="FZC2" s="604"/>
      <c r="FZD2" s="604"/>
      <c r="FZE2" s="604"/>
      <c r="FZF2" s="604"/>
      <c r="FZG2" s="604"/>
      <c r="FZH2" s="604"/>
      <c r="FZI2" s="604"/>
      <c r="FZJ2" s="604"/>
      <c r="FZK2" s="604"/>
      <c r="FZL2" s="604"/>
      <c r="FZM2" s="604"/>
      <c r="FZN2" s="604"/>
      <c r="FZO2" s="604"/>
      <c r="FZP2" s="604"/>
      <c r="FZQ2" s="604"/>
      <c r="FZR2" s="604"/>
      <c r="FZS2" s="604"/>
      <c r="FZT2" s="604"/>
      <c r="FZU2" s="604"/>
      <c r="FZV2" s="604"/>
      <c r="FZW2" s="604"/>
      <c r="FZX2" s="604"/>
      <c r="FZY2" s="604"/>
      <c r="FZZ2" s="604"/>
      <c r="GAA2" s="604"/>
      <c r="GAB2" s="604"/>
      <c r="GAC2" s="604"/>
      <c r="GAD2" s="604"/>
      <c r="GAE2" s="604"/>
      <c r="GAF2" s="604"/>
      <c r="GAG2" s="604"/>
      <c r="GAH2" s="604"/>
      <c r="GAI2" s="604"/>
      <c r="GAJ2" s="604"/>
      <c r="GAK2" s="604"/>
      <c r="GAL2" s="604"/>
      <c r="GAM2" s="604"/>
      <c r="GAN2" s="604"/>
      <c r="GAO2" s="604"/>
      <c r="GAP2" s="604"/>
      <c r="GAQ2" s="604"/>
      <c r="GAR2" s="604"/>
      <c r="GAS2" s="604"/>
      <c r="GAT2" s="604"/>
      <c r="GAU2" s="604"/>
      <c r="GAV2" s="604"/>
      <c r="GAW2" s="604"/>
      <c r="GAX2" s="604"/>
      <c r="GAY2" s="604"/>
      <c r="GAZ2" s="604"/>
      <c r="GBA2" s="604"/>
      <c r="GBB2" s="604"/>
      <c r="GBC2" s="604"/>
      <c r="GBD2" s="604"/>
      <c r="GBE2" s="604"/>
      <c r="GBF2" s="604"/>
      <c r="GBG2" s="604"/>
      <c r="GBH2" s="604"/>
      <c r="GBI2" s="604"/>
      <c r="GBJ2" s="604"/>
      <c r="GBK2" s="604"/>
      <c r="GBL2" s="604"/>
      <c r="GBM2" s="604"/>
      <c r="GBN2" s="604"/>
      <c r="GBO2" s="604"/>
      <c r="GBP2" s="604"/>
      <c r="GBQ2" s="604"/>
      <c r="GBR2" s="604"/>
      <c r="GBS2" s="604"/>
      <c r="GBT2" s="604"/>
      <c r="GBU2" s="604"/>
      <c r="GBV2" s="604"/>
      <c r="GBW2" s="604"/>
      <c r="GBX2" s="604"/>
      <c r="GBY2" s="604"/>
      <c r="GBZ2" s="604"/>
      <c r="GCA2" s="604"/>
      <c r="GCB2" s="604"/>
      <c r="GCC2" s="604"/>
      <c r="GCD2" s="604"/>
      <c r="GCE2" s="604"/>
      <c r="GCF2" s="604"/>
      <c r="GCG2" s="604"/>
      <c r="GCH2" s="604"/>
      <c r="GCI2" s="604"/>
      <c r="GCJ2" s="604"/>
      <c r="GCK2" s="604"/>
      <c r="GCL2" s="604"/>
      <c r="GCM2" s="604"/>
      <c r="GCN2" s="604"/>
      <c r="GCO2" s="604"/>
      <c r="GCP2" s="604"/>
      <c r="GCQ2" s="604"/>
      <c r="GCR2" s="604"/>
      <c r="GCS2" s="604"/>
      <c r="GCT2" s="604"/>
      <c r="GCU2" s="604"/>
      <c r="GCV2" s="604"/>
      <c r="GCW2" s="604"/>
      <c r="GCX2" s="604"/>
      <c r="GCY2" s="604"/>
      <c r="GCZ2" s="604"/>
      <c r="GDA2" s="604"/>
      <c r="GDB2" s="604"/>
      <c r="GDC2" s="604"/>
      <c r="GDD2" s="604"/>
      <c r="GDE2" s="604"/>
      <c r="GDF2" s="604"/>
      <c r="GDG2" s="604"/>
      <c r="GDH2" s="604"/>
      <c r="GDI2" s="604"/>
      <c r="GDJ2" s="604"/>
      <c r="GDK2" s="604"/>
      <c r="GDL2" s="604"/>
      <c r="GDM2" s="604"/>
      <c r="GDN2" s="604"/>
      <c r="GDO2" s="604"/>
      <c r="GDP2" s="604"/>
      <c r="GDQ2" s="604"/>
      <c r="GDR2" s="604"/>
      <c r="GDS2" s="604"/>
      <c r="GDT2" s="604"/>
      <c r="GDU2" s="604"/>
      <c r="GDV2" s="604"/>
      <c r="GDW2" s="604"/>
      <c r="GDX2" s="604"/>
      <c r="GDY2" s="604"/>
      <c r="GDZ2" s="604"/>
      <c r="GEA2" s="604"/>
      <c r="GEB2" s="604"/>
      <c r="GEC2" s="604"/>
      <c r="GED2" s="604"/>
      <c r="GEE2" s="604"/>
      <c r="GEF2" s="604"/>
      <c r="GEG2" s="604"/>
      <c r="GEH2" s="604"/>
      <c r="GEI2" s="604"/>
      <c r="GEJ2" s="604"/>
      <c r="GEK2" s="604"/>
      <c r="GEL2" s="604"/>
      <c r="GEM2" s="604"/>
      <c r="GEN2" s="604"/>
      <c r="GEO2" s="604"/>
      <c r="GEP2" s="604"/>
      <c r="GEQ2" s="604"/>
      <c r="GER2" s="604"/>
      <c r="GES2" s="604"/>
      <c r="GET2" s="604"/>
      <c r="GEU2" s="604"/>
      <c r="GEV2" s="604"/>
      <c r="GEW2" s="604"/>
      <c r="GEX2" s="604"/>
      <c r="GEY2" s="604"/>
      <c r="GEZ2" s="604"/>
      <c r="GFA2" s="604"/>
      <c r="GFB2" s="604"/>
      <c r="GFC2" s="604"/>
      <c r="GFD2" s="604"/>
      <c r="GFE2" s="604"/>
      <c r="GFF2" s="604"/>
      <c r="GFG2" s="604"/>
      <c r="GFH2" s="604"/>
      <c r="GFI2" s="604"/>
      <c r="GFJ2" s="604"/>
      <c r="GFK2" s="604"/>
      <c r="GFL2" s="604"/>
      <c r="GFM2" s="604"/>
      <c r="GFN2" s="604"/>
      <c r="GFO2" s="604"/>
      <c r="GFP2" s="604"/>
      <c r="GFQ2" s="604"/>
      <c r="GFR2" s="604"/>
      <c r="GFS2" s="604"/>
      <c r="GFT2" s="604"/>
      <c r="GFU2" s="604"/>
      <c r="GFV2" s="604"/>
      <c r="GFW2" s="604"/>
      <c r="GFX2" s="604"/>
      <c r="GFY2" s="604"/>
      <c r="GFZ2" s="604"/>
      <c r="GGA2" s="604"/>
      <c r="GGB2" s="604"/>
      <c r="GGC2" s="604"/>
      <c r="GGD2" s="604"/>
      <c r="GGE2" s="604"/>
      <c r="GGF2" s="604"/>
      <c r="GGG2" s="604"/>
      <c r="GGH2" s="604"/>
      <c r="GGI2" s="604"/>
      <c r="GGJ2" s="604"/>
      <c r="GGK2" s="604"/>
      <c r="GGL2" s="604"/>
      <c r="GGM2" s="604"/>
      <c r="GGN2" s="604"/>
      <c r="GGO2" s="604"/>
      <c r="GGP2" s="604"/>
      <c r="GGQ2" s="604"/>
      <c r="GGR2" s="604"/>
      <c r="GGS2" s="604"/>
      <c r="GGT2" s="604"/>
      <c r="GGU2" s="604"/>
      <c r="GGV2" s="604"/>
      <c r="GGW2" s="604"/>
      <c r="GGX2" s="604"/>
      <c r="GGY2" s="604"/>
      <c r="GGZ2" s="604"/>
      <c r="GHA2" s="604"/>
      <c r="GHB2" s="604"/>
      <c r="GHC2" s="604"/>
      <c r="GHD2" s="604"/>
      <c r="GHE2" s="604"/>
      <c r="GHF2" s="604"/>
      <c r="GHG2" s="604"/>
      <c r="GHH2" s="604"/>
      <c r="GHI2" s="604"/>
      <c r="GHJ2" s="604"/>
      <c r="GHK2" s="604"/>
      <c r="GHL2" s="604"/>
      <c r="GHM2" s="604"/>
      <c r="GHN2" s="604"/>
      <c r="GHO2" s="604"/>
      <c r="GHP2" s="604"/>
      <c r="GHQ2" s="604"/>
      <c r="GHR2" s="604"/>
      <c r="GHS2" s="604"/>
      <c r="GHT2" s="604"/>
      <c r="GHU2" s="604"/>
      <c r="GHV2" s="604"/>
      <c r="GHW2" s="604"/>
      <c r="GHX2" s="604"/>
      <c r="GHY2" s="604"/>
      <c r="GHZ2" s="604"/>
      <c r="GIA2" s="604"/>
      <c r="GIB2" s="604"/>
      <c r="GIC2" s="604"/>
      <c r="GID2" s="604"/>
      <c r="GIE2" s="604"/>
      <c r="GIF2" s="604"/>
      <c r="GIG2" s="604"/>
      <c r="GIH2" s="604"/>
      <c r="GII2" s="604"/>
      <c r="GIJ2" s="604"/>
      <c r="GIK2" s="604"/>
      <c r="GIL2" s="604"/>
      <c r="GIM2" s="604"/>
      <c r="GIN2" s="604"/>
      <c r="GIO2" s="604"/>
      <c r="GIP2" s="604"/>
      <c r="GIQ2" s="604"/>
      <c r="GIR2" s="604"/>
      <c r="GIS2" s="604"/>
      <c r="GIT2" s="604"/>
      <c r="GIU2" s="604"/>
      <c r="GIV2" s="604"/>
      <c r="GIW2" s="604"/>
      <c r="GIX2" s="604"/>
      <c r="GIY2" s="604"/>
      <c r="GIZ2" s="604"/>
      <c r="GJA2" s="604"/>
      <c r="GJB2" s="604"/>
      <c r="GJC2" s="604"/>
      <c r="GJD2" s="604"/>
      <c r="GJE2" s="604"/>
      <c r="GJF2" s="604"/>
      <c r="GJG2" s="604"/>
      <c r="GJH2" s="604"/>
      <c r="GJI2" s="604"/>
      <c r="GJJ2" s="604"/>
      <c r="GJK2" s="604"/>
      <c r="GJL2" s="604"/>
      <c r="GJM2" s="604"/>
      <c r="GJN2" s="604"/>
      <c r="GJO2" s="604"/>
      <c r="GJP2" s="604"/>
      <c r="GJQ2" s="604"/>
      <c r="GJR2" s="604"/>
      <c r="GJS2" s="604"/>
      <c r="GJT2" s="604"/>
      <c r="GJU2" s="604"/>
      <c r="GJV2" s="604"/>
      <c r="GJW2" s="604"/>
      <c r="GJX2" s="604"/>
      <c r="GJY2" s="604"/>
      <c r="GJZ2" s="604"/>
      <c r="GKA2" s="604"/>
      <c r="GKB2" s="604"/>
      <c r="GKC2" s="604"/>
      <c r="GKD2" s="604"/>
      <c r="GKE2" s="604"/>
      <c r="GKF2" s="604"/>
      <c r="GKG2" s="604"/>
      <c r="GKH2" s="604"/>
      <c r="GKI2" s="604"/>
      <c r="GKJ2" s="604"/>
      <c r="GKK2" s="604"/>
      <c r="GKL2" s="604"/>
      <c r="GKM2" s="604"/>
      <c r="GKN2" s="604"/>
      <c r="GKO2" s="604"/>
      <c r="GKP2" s="604"/>
      <c r="GKQ2" s="604"/>
      <c r="GKR2" s="604"/>
      <c r="GKS2" s="604"/>
      <c r="GKT2" s="604"/>
      <c r="GKU2" s="604"/>
      <c r="GKV2" s="604"/>
      <c r="GKW2" s="604"/>
      <c r="GKX2" s="604"/>
      <c r="GKY2" s="604"/>
      <c r="GKZ2" s="604"/>
      <c r="GLA2" s="604"/>
      <c r="GLB2" s="604"/>
      <c r="GLC2" s="604"/>
      <c r="GLD2" s="604"/>
      <c r="GLE2" s="604"/>
      <c r="GLF2" s="604"/>
      <c r="GLG2" s="604"/>
      <c r="GLH2" s="604"/>
      <c r="GLI2" s="604"/>
      <c r="GLJ2" s="604"/>
      <c r="GLK2" s="604"/>
      <c r="GLL2" s="604"/>
      <c r="GLM2" s="604"/>
      <c r="GLN2" s="604"/>
      <c r="GLO2" s="604"/>
      <c r="GLP2" s="604"/>
      <c r="GLQ2" s="604"/>
      <c r="GLR2" s="604"/>
      <c r="GLS2" s="604"/>
      <c r="GLT2" s="604"/>
      <c r="GLU2" s="604"/>
      <c r="GLV2" s="604"/>
      <c r="GLW2" s="604"/>
      <c r="GLX2" s="604"/>
      <c r="GLY2" s="604"/>
      <c r="GLZ2" s="604"/>
      <c r="GMA2" s="604"/>
      <c r="GMB2" s="604"/>
      <c r="GMC2" s="604"/>
      <c r="GMD2" s="604"/>
      <c r="GME2" s="604"/>
      <c r="GMF2" s="604"/>
      <c r="GMG2" s="604"/>
      <c r="GMH2" s="604"/>
      <c r="GMI2" s="604"/>
      <c r="GMJ2" s="604"/>
      <c r="GMK2" s="604"/>
      <c r="GML2" s="604"/>
      <c r="GMM2" s="604"/>
      <c r="GMN2" s="604"/>
      <c r="GMO2" s="604"/>
      <c r="GMP2" s="604"/>
      <c r="GMQ2" s="604"/>
      <c r="GMR2" s="604"/>
      <c r="GMS2" s="604"/>
      <c r="GMT2" s="604"/>
      <c r="GMU2" s="604"/>
      <c r="GMV2" s="604"/>
      <c r="GMW2" s="604"/>
      <c r="GMX2" s="604"/>
      <c r="GMY2" s="604"/>
      <c r="GMZ2" s="604"/>
      <c r="GNA2" s="604"/>
      <c r="GNB2" s="604"/>
      <c r="GNC2" s="604"/>
      <c r="GND2" s="604"/>
      <c r="GNE2" s="604"/>
      <c r="GNF2" s="604"/>
      <c r="GNG2" s="604"/>
      <c r="GNH2" s="604"/>
      <c r="GNI2" s="604"/>
      <c r="GNJ2" s="604"/>
      <c r="GNK2" s="604"/>
      <c r="GNL2" s="604"/>
      <c r="GNM2" s="604"/>
      <c r="GNN2" s="604"/>
      <c r="GNO2" s="604"/>
      <c r="GNP2" s="604"/>
      <c r="GNQ2" s="604"/>
      <c r="GNR2" s="604"/>
      <c r="GNS2" s="604"/>
      <c r="GNT2" s="604"/>
      <c r="GNU2" s="604"/>
      <c r="GNV2" s="604"/>
      <c r="GNW2" s="604"/>
      <c r="GNX2" s="604"/>
      <c r="GNY2" s="604"/>
      <c r="GNZ2" s="604"/>
      <c r="GOA2" s="604"/>
      <c r="GOB2" s="604"/>
      <c r="GOC2" s="604"/>
      <c r="GOD2" s="604"/>
      <c r="GOE2" s="604"/>
      <c r="GOF2" s="604"/>
      <c r="GOG2" s="604"/>
      <c r="GOH2" s="604"/>
      <c r="GOI2" s="604"/>
      <c r="GOJ2" s="604"/>
      <c r="GOK2" s="604"/>
      <c r="GOL2" s="604"/>
      <c r="GOM2" s="604"/>
      <c r="GON2" s="604"/>
      <c r="GOO2" s="604"/>
      <c r="GOP2" s="604"/>
      <c r="GOQ2" s="604"/>
      <c r="GOR2" s="604"/>
      <c r="GOS2" s="604"/>
      <c r="GOT2" s="604"/>
      <c r="GOU2" s="604"/>
      <c r="GOV2" s="604"/>
      <c r="GOW2" s="604"/>
      <c r="GOX2" s="604"/>
      <c r="GOY2" s="604"/>
      <c r="GOZ2" s="604"/>
      <c r="GPA2" s="604"/>
      <c r="GPB2" s="604"/>
      <c r="GPC2" s="604"/>
      <c r="GPD2" s="604"/>
      <c r="GPE2" s="604"/>
      <c r="GPF2" s="604"/>
      <c r="GPG2" s="604"/>
      <c r="GPH2" s="604"/>
      <c r="GPI2" s="604"/>
      <c r="GPJ2" s="604"/>
      <c r="GPK2" s="604"/>
      <c r="GPL2" s="604"/>
      <c r="GPM2" s="604"/>
      <c r="GPN2" s="604"/>
      <c r="GPO2" s="604"/>
      <c r="GPP2" s="604"/>
      <c r="GPQ2" s="604"/>
      <c r="GPR2" s="604"/>
      <c r="GPS2" s="604"/>
      <c r="GPT2" s="604"/>
      <c r="GPU2" s="604"/>
      <c r="GPV2" s="604"/>
      <c r="GPW2" s="604"/>
      <c r="GPX2" s="604"/>
      <c r="GPY2" s="604"/>
      <c r="GPZ2" s="604"/>
      <c r="GQA2" s="604"/>
      <c r="GQB2" s="604"/>
      <c r="GQC2" s="604"/>
      <c r="GQD2" s="604"/>
      <c r="GQE2" s="604"/>
      <c r="GQF2" s="604"/>
      <c r="GQG2" s="604"/>
      <c r="GQH2" s="604"/>
      <c r="GQI2" s="604"/>
      <c r="GQJ2" s="604"/>
      <c r="GQK2" s="604"/>
      <c r="GQL2" s="604"/>
      <c r="GQM2" s="604"/>
      <c r="GQN2" s="604"/>
      <c r="GQO2" s="604"/>
      <c r="GQP2" s="604"/>
      <c r="GQQ2" s="604"/>
      <c r="GQR2" s="604"/>
      <c r="GQS2" s="604"/>
      <c r="GQT2" s="604"/>
      <c r="GQU2" s="604"/>
      <c r="GQV2" s="604"/>
      <c r="GQW2" s="604"/>
      <c r="GQX2" s="604"/>
      <c r="GQY2" s="604"/>
      <c r="GQZ2" s="604"/>
      <c r="GRA2" s="604"/>
      <c r="GRB2" s="604"/>
      <c r="GRC2" s="604"/>
      <c r="GRD2" s="604"/>
      <c r="GRE2" s="604"/>
      <c r="GRF2" s="604"/>
      <c r="GRG2" s="604"/>
      <c r="GRH2" s="604"/>
      <c r="GRI2" s="604"/>
      <c r="GRJ2" s="604"/>
      <c r="GRK2" s="604"/>
      <c r="GRL2" s="604"/>
      <c r="GRM2" s="604"/>
      <c r="GRN2" s="604"/>
      <c r="GRO2" s="604"/>
      <c r="GRP2" s="604"/>
      <c r="GRQ2" s="604"/>
      <c r="GRR2" s="604"/>
      <c r="GRS2" s="604"/>
      <c r="GRT2" s="604"/>
      <c r="GRU2" s="604"/>
      <c r="GRV2" s="604"/>
      <c r="GRW2" s="604"/>
      <c r="GRX2" s="604"/>
      <c r="GRY2" s="604"/>
      <c r="GRZ2" s="604"/>
      <c r="GSA2" s="604"/>
      <c r="GSB2" s="604"/>
      <c r="GSC2" s="604"/>
      <c r="GSD2" s="604"/>
      <c r="GSE2" s="604"/>
      <c r="GSF2" s="604"/>
      <c r="GSG2" s="604"/>
      <c r="GSH2" s="604"/>
      <c r="GSI2" s="604"/>
      <c r="GSJ2" s="604"/>
      <c r="GSK2" s="604"/>
      <c r="GSL2" s="604"/>
      <c r="GSM2" s="604"/>
      <c r="GSN2" s="604"/>
      <c r="GSO2" s="604"/>
      <c r="GSP2" s="604"/>
      <c r="GSQ2" s="604"/>
      <c r="GSR2" s="604"/>
      <c r="GSS2" s="604"/>
      <c r="GST2" s="604"/>
      <c r="GSU2" s="604"/>
      <c r="GSV2" s="604"/>
      <c r="GSW2" s="604"/>
      <c r="GSX2" s="604"/>
      <c r="GSY2" s="604"/>
      <c r="GSZ2" s="604"/>
      <c r="GTA2" s="604"/>
      <c r="GTB2" s="604"/>
      <c r="GTC2" s="604"/>
      <c r="GTD2" s="604"/>
      <c r="GTE2" s="604"/>
      <c r="GTF2" s="604"/>
      <c r="GTG2" s="604"/>
      <c r="GTH2" s="604"/>
      <c r="GTI2" s="604"/>
      <c r="GTJ2" s="604"/>
      <c r="GTK2" s="604"/>
      <c r="GTL2" s="604"/>
      <c r="GTM2" s="604"/>
      <c r="GTN2" s="604"/>
      <c r="GTO2" s="604"/>
      <c r="GTP2" s="604"/>
      <c r="GTQ2" s="604"/>
      <c r="GTR2" s="604"/>
      <c r="GTS2" s="604"/>
      <c r="GTT2" s="604"/>
      <c r="GTU2" s="604"/>
      <c r="GTV2" s="604"/>
      <c r="GTW2" s="604"/>
      <c r="GTX2" s="604"/>
      <c r="GTY2" s="604"/>
      <c r="GTZ2" s="604"/>
      <c r="GUA2" s="604"/>
      <c r="GUB2" s="604"/>
      <c r="GUC2" s="604"/>
      <c r="GUD2" s="604"/>
      <c r="GUE2" s="604"/>
      <c r="GUF2" s="604"/>
      <c r="GUG2" s="604"/>
      <c r="GUH2" s="604"/>
      <c r="GUI2" s="604"/>
      <c r="GUJ2" s="604"/>
      <c r="GUK2" s="604"/>
      <c r="GUL2" s="604"/>
      <c r="GUM2" s="604"/>
      <c r="GUN2" s="604"/>
      <c r="GUO2" s="604"/>
      <c r="GUP2" s="604"/>
      <c r="GUQ2" s="604"/>
      <c r="GUR2" s="604"/>
      <c r="GUS2" s="604"/>
      <c r="GUT2" s="604"/>
      <c r="GUU2" s="604"/>
      <c r="GUV2" s="604"/>
      <c r="GUW2" s="604"/>
      <c r="GUX2" s="604"/>
      <c r="GUY2" s="604"/>
      <c r="GUZ2" s="604"/>
      <c r="GVA2" s="604"/>
      <c r="GVB2" s="604"/>
      <c r="GVC2" s="604"/>
      <c r="GVD2" s="604"/>
      <c r="GVE2" s="604"/>
      <c r="GVF2" s="604"/>
      <c r="GVG2" s="604"/>
      <c r="GVH2" s="604"/>
      <c r="GVI2" s="604"/>
      <c r="GVJ2" s="604"/>
      <c r="GVK2" s="604"/>
      <c r="GVL2" s="604"/>
      <c r="GVM2" s="604"/>
      <c r="GVN2" s="604"/>
      <c r="GVO2" s="604"/>
      <c r="GVP2" s="604"/>
      <c r="GVQ2" s="604"/>
      <c r="GVR2" s="604"/>
      <c r="GVS2" s="604"/>
      <c r="GVT2" s="604"/>
      <c r="GVU2" s="604"/>
      <c r="GVV2" s="604"/>
      <c r="GVW2" s="604"/>
      <c r="GVX2" s="604"/>
      <c r="GVY2" s="604"/>
      <c r="GVZ2" s="604"/>
      <c r="GWA2" s="604"/>
      <c r="GWB2" s="604"/>
      <c r="GWC2" s="604"/>
      <c r="GWD2" s="604"/>
      <c r="GWE2" s="604"/>
      <c r="GWF2" s="604"/>
      <c r="GWG2" s="604"/>
      <c r="GWH2" s="604"/>
      <c r="GWI2" s="604"/>
      <c r="GWJ2" s="604"/>
      <c r="GWK2" s="604"/>
      <c r="GWL2" s="604"/>
      <c r="GWM2" s="604"/>
      <c r="GWN2" s="604"/>
      <c r="GWO2" s="604"/>
      <c r="GWP2" s="604"/>
      <c r="GWQ2" s="604"/>
      <c r="GWR2" s="604"/>
      <c r="GWS2" s="604"/>
      <c r="GWT2" s="604"/>
      <c r="GWU2" s="604"/>
      <c r="GWV2" s="604"/>
      <c r="GWW2" s="604"/>
      <c r="GWX2" s="604"/>
      <c r="GWY2" s="604"/>
      <c r="GWZ2" s="604"/>
      <c r="GXA2" s="604"/>
      <c r="GXB2" s="604"/>
      <c r="GXC2" s="604"/>
      <c r="GXD2" s="604"/>
      <c r="GXE2" s="604"/>
      <c r="GXF2" s="604"/>
      <c r="GXG2" s="604"/>
      <c r="GXH2" s="604"/>
      <c r="GXI2" s="604"/>
      <c r="GXJ2" s="604"/>
      <c r="GXK2" s="604"/>
      <c r="GXL2" s="604"/>
      <c r="GXM2" s="604"/>
      <c r="GXN2" s="604"/>
      <c r="GXO2" s="604"/>
      <c r="GXP2" s="604"/>
      <c r="GXQ2" s="604"/>
      <c r="GXR2" s="604"/>
      <c r="GXS2" s="604"/>
      <c r="GXT2" s="604"/>
      <c r="GXU2" s="604"/>
      <c r="GXV2" s="604"/>
      <c r="GXW2" s="604"/>
      <c r="GXX2" s="604"/>
      <c r="GXY2" s="604"/>
      <c r="GXZ2" s="604"/>
      <c r="GYA2" s="604"/>
      <c r="GYB2" s="604"/>
      <c r="GYC2" s="604"/>
      <c r="GYD2" s="604"/>
      <c r="GYE2" s="604"/>
      <c r="GYF2" s="604"/>
      <c r="GYG2" s="604"/>
      <c r="GYH2" s="604"/>
      <c r="GYI2" s="604"/>
      <c r="GYJ2" s="604"/>
      <c r="GYK2" s="604"/>
      <c r="GYL2" s="604"/>
      <c r="GYM2" s="604"/>
      <c r="GYN2" s="604"/>
      <c r="GYO2" s="604"/>
      <c r="GYP2" s="604"/>
      <c r="GYQ2" s="604"/>
      <c r="GYR2" s="604"/>
      <c r="GYS2" s="604"/>
      <c r="GYT2" s="604"/>
      <c r="GYU2" s="604"/>
      <c r="GYV2" s="604"/>
      <c r="GYW2" s="604"/>
      <c r="GYX2" s="604"/>
      <c r="GYY2" s="604"/>
      <c r="GYZ2" s="604"/>
      <c r="GZA2" s="604"/>
      <c r="GZB2" s="604"/>
      <c r="GZC2" s="604"/>
      <c r="GZD2" s="604"/>
      <c r="GZE2" s="604"/>
      <c r="GZF2" s="604"/>
      <c r="GZG2" s="604"/>
      <c r="GZH2" s="604"/>
      <c r="GZI2" s="604"/>
      <c r="GZJ2" s="604"/>
      <c r="GZK2" s="604"/>
      <c r="GZL2" s="604"/>
      <c r="GZM2" s="604"/>
      <c r="GZN2" s="604"/>
      <c r="GZO2" s="604"/>
      <c r="GZP2" s="604"/>
      <c r="GZQ2" s="604"/>
      <c r="GZR2" s="604"/>
      <c r="GZS2" s="604"/>
      <c r="GZT2" s="604"/>
      <c r="GZU2" s="604"/>
      <c r="GZV2" s="604"/>
      <c r="GZW2" s="604"/>
      <c r="GZX2" s="604"/>
      <c r="GZY2" s="604"/>
      <c r="GZZ2" s="604"/>
      <c r="HAA2" s="604"/>
      <c r="HAB2" s="604"/>
      <c r="HAC2" s="604"/>
      <c r="HAD2" s="604"/>
      <c r="HAE2" s="604"/>
      <c r="HAF2" s="604"/>
      <c r="HAG2" s="604"/>
      <c r="HAH2" s="604"/>
      <c r="HAI2" s="604"/>
      <c r="HAJ2" s="604"/>
      <c r="HAK2" s="604"/>
      <c r="HAL2" s="604"/>
      <c r="HAM2" s="604"/>
      <c r="HAN2" s="604"/>
      <c r="HAO2" s="604"/>
      <c r="HAP2" s="604"/>
      <c r="HAQ2" s="604"/>
      <c r="HAR2" s="604"/>
      <c r="HAS2" s="604"/>
      <c r="HAT2" s="604"/>
      <c r="HAU2" s="604"/>
      <c r="HAV2" s="604"/>
      <c r="HAW2" s="604"/>
      <c r="HAX2" s="604"/>
      <c r="HAY2" s="604"/>
      <c r="HAZ2" s="604"/>
      <c r="HBA2" s="604"/>
      <c r="HBB2" s="604"/>
      <c r="HBC2" s="604"/>
      <c r="HBD2" s="604"/>
      <c r="HBE2" s="604"/>
      <c r="HBF2" s="604"/>
      <c r="HBG2" s="604"/>
      <c r="HBH2" s="604"/>
      <c r="HBI2" s="604"/>
      <c r="HBJ2" s="604"/>
      <c r="HBK2" s="604"/>
      <c r="HBL2" s="604"/>
      <c r="HBM2" s="604"/>
      <c r="HBN2" s="604"/>
      <c r="HBO2" s="604"/>
      <c r="HBP2" s="604"/>
      <c r="HBQ2" s="604"/>
      <c r="HBR2" s="604"/>
      <c r="HBS2" s="604"/>
      <c r="HBT2" s="604"/>
      <c r="HBU2" s="604"/>
      <c r="HBV2" s="604"/>
      <c r="HBW2" s="604"/>
      <c r="HBX2" s="604"/>
      <c r="HBY2" s="604"/>
      <c r="HBZ2" s="604"/>
      <c r="HCA2" s="604"/>
      <c r="HCB2" s="604"/>
      <c r="HCC2" s="604"/>
      <c r="HCD2" s="604"/>
      <c r="HCE2" s="604"/>
      <c r="HCF2" s="604"/>
      <c r="HCG2" s="604"/>
      <c r="HCH2" s="604"/>
      <c r="HCI2" s="604"/>
      <c r="HCJ2" s="604"/>
      <c r="HCK2" s="604"/>
      <c r="HCL2" s="604"/>
      <c r="HCM2" s="604"/>
      <c r="HCN2" s="604"/>
      <c r="HCO2" s="604"/>
      <c r="HCP2" s="604"/>
      <c r="HCQ2" s="604"/>
      <c r="HCR2" s="604"/>
      <c r="HCS2" s="604"/>
      <c r="HCT2" s="604"/>
      <c r="HCU2" s="604"/>
      <c r="HCV2" s="604"/>
      <c r="HCW2" s="604"/>
      <c r="HCX2" s="604"/>
      <c r="HCY2" s="604"/>
      <c r="HCZ2" s="604"/>
      <c r="HDA2" s="604"/>
      <c r="HDB2" s="604"/>
      <c r="HDC2" s="604"/>
      <c r="HDD2" s="604"/>
      <c r="HDE2" s="604"/>
      <c r="HDF2" s="604"/>
      <c r="HDG2" s="604"/>
      <c r="HDH2" s="604"/>
      <c r="HDI2" s="604"/>
      <c r="HDJ2" s="604"/>
      <c r="HDK2" s="604"/>
      <c r="HDL2" s="604"/>
      <c r="HDM2" s="604"/>
      <c r="HDN2" s="604"/>
      <c r="HDO2" s="604"/>
      <c r="HDP2" s="604"/>
      <c r="HDQ2" s="604"/>
      <c r="HDR2" s="604"/>
      <c r="HDS2" s="604"/>
      <c r="HDT2" s="604"/>
      <c r="HDU2" s="604"/>
      <c r="HDV2" s="604"/>
      <c r="HDW2" s="604"/>
      <c r="HDX2" s="604"/>
      <c r="HDY2" s="604"/>
      <c r="HDZ2" s="604"/>
      <c r="HEA2" s="604"/>
      <c r="HEB2" s="604"/>
      <c r="HEC2" s="604"/>
      <c r="HED2" s="604"/>
      <c r="HEE2" s="604"/>
      <c r="HEF2" s="604"/>
      <c r="HEG2" s="604"/>
      <c r="HEH2" s="604"/>
      <c r="HEI2" s="604"/>
      <c r="HEJ2" s="604"/>
      <c r="HEK2" s="604"/>
      <c r="HEL2" s="604"/>
      <c r="HEM2" s="604"/>
      <c r="HEN2" s="604"/>
      <c r="HEO2" s="604"/>
      <c r="HEP2" s="604"/>
      <c r="HEQ2" s="604"/>
      <c r="HER2" s="604"/>
      <c r="HES2" s="604"/>
      <c r="HET2" s="604"/>
      <c r="HEU2" s="604"/>
      <c r="HEV2" s="604"/>
      <c r="HEW2" s="604"/>
      <c r="HEX2" s="604"/>
      <c r="HEY2" s="604"/>
      <c r="HEZ2" s="604"/>
      <c r="HFA2" s="604"/>
      <c r="HFB2" s="604"/>
      <c r="HFC2" s="604"/>
      <c r="HFD2" s="604"/>
      <c r="HFE2" s="604"/>
      <c r="HFF2" s="604"/>
      <c r="HFG2" s="604"/>
      <c r="HFH2" s="604"/>
      <c r="HFI2" s="604"/>
      <c r="HFJ2" s="604"/>
      <c r="HFK2" s="604"/>
      <c r="HFL2" s="604"/>
      <c r="HFM2" s="604"/>
      <c r="HFN2" s="604"/>
      <c r="HFO2" s="604"/>
      <c r="HFP2" s="604"/>
      <c r="HFQ2" s="604"/>
      <c r="HFR2" s="604"/>
      <c r="HFS2" s="604"/>
      <c r="HFT2" s="604"/>
      <c r="HFU2" s="604"/>
      <c r="HFV2" s="604"/>
      <c r="HFW2" s="604"/>
      <c r="HFX2" s="604"/>
      <c r="HFY2" s="604"/>
      <c r="HFZ2" s="604"/>
      <c r="HGA2" s="604"/>
      <c r="HGB2" s="604"/>
      <c r="HGC2" s="604"/>
      <c r="HGD2" s="604"/>
      <c r="HGE2" s="604"/>
      <c r="HGF2" s="604"/>
      <c r="HGG2" s="604"/>
      <c r="HGH2" s="604"/>
      <c r="HGI2" s="604"/>
      <c r="HGJ2" s="604"/>
      <c r="HGK2" s="604"/>
      <c r="HGL2" s="604"/>
      <c r="HGM2" s="604"/>
      <c r="HGN2" s="604"/>
      <c r="HGO2" s="604"/>
      <c r="HGP2" s="604"/>
      <c r="HGQ2" s="604"/>
      <c r="HGR2" s="604"/>
      <c r="HGS2" s="604"/>
      <c r="HGT2" s="604"/>
      <c r="HGU2" s="604"/>
      <c r="HGV2" s="604"/>
      <c r="HGW2" s="604"/>
      <c r="HGX2" s="604"/>
      <c r="HGY2" s="604"/>
      <c r="HGZ2" s="604"/>
      <c r="HHA2" s="604"/>
      <c r="HHB2" s="604"/>
      <c r="HHC2" s="604"/>
      <c r="HHD2" s="604"/>
      <c r="HHE2" s="604"/>
      <c r="HHF2" s="604"/>
      <c r="HHG2" s="604"/>
      <c r="HHH2" s="604"/>
      <c r="HHI2" s="604"/>
      <c r="HHJ2" s="604"/>
      <c r="HHK2" s="604"/>
      <c r="HHL2" s="604"/>
      <c r="HHM2" s="604"/>
      <c r="HHN2" s="604"/>
      <c r="HHO2" s="604"/>
      <c r="HHP2" s="604"/>
      <c r="HHQ2" s="604"/>
      <c r="HHR2" s="604"/>
      <c r="HHS2" s="604"/>
      <c r="HHT2" s="604"/>
      <c r="HHU2" s="604"/>
      <c r="HHV2" s="604"/>
      <c r="HHW2" s="604"/>
      <c r="HHX2" s="604"/>
      <c r="HHY2" s="604"/>
      <c r="HHZ2" s="604"/>
      <c r="HIA2" s="604"/>
      <c r="HIB2" s="604"/>
      <c r="HIC2" s="604"/>
      <c r="HID2" s="604"/>
      <c r="HIE2" s="604"/>
      <c r="HIF2" s="604"/>
      <c r="HIG2" s="604"/>
      <c r="HIH2" s="604"/>
      <c r="HII2" s="604"/>
      <c r="HIJ2" s="604"/>
      <c r="HIK2" s="604"/>
      <c r="HIL2" s="604"/>
      <c r="HIM2" s="604"/>
      <c r="HIN2" s="604"/>
      <c r="HIO2" s="604"/>
      <c r="HIP2" s="604"/>
      <c r="HIQ2" s="604"/>
      <c r="HIR2" s="604"/>
      <c r="HIS2" s="604"/>
      <c r="HIT2" s="604"/>
      <c r="HIU2" s="604"/>
      <c r="HIV2" s="604"/>
      <c r="HIW2" s="604"/>
      <c r="HIX2" s="604"/>
      <c r="HIY2" s="604"/>
      <c r="HIZ2" s="604"/>
      <c r="HJA2" s="604"/>
      <c r="HJB2" s="604"/>
      <c r="HJC2" s="604"/>
      <c r="HJD2" s="604"/>
      <c r="HJE2" s="604"/>
      <c r="HJF2" s="604"/>
      <c r="HJG2" s="604"/>
      <c r="HJH2" s="604"/>
      <c r="HJI2" s="604"/>
      <c r="HJJ2" s="604"/>
      <c r="HJK2" s="604"/>
      <c r="HJL2" s="604"/>
      <c r="HJM2" s="604"/>
      <c r="HJN2" s="604"/>
      <c r="HJO2" s="604"/>
      <c r="HJP2" s="604"/>
      <c r="HJQ2" s="604"/>
      <c r="HJR2" s="604"/>
      <c r="HJS2" s="604"/>
      <c r="HJT2" s="604"/>
      <c r="HJU2" s="604"/>
      <c r="HJV2" s="604"/>
      <c r="HJW2" s="604"/>
      <c r="HJX2" s="604"/>
      <c r="HJY2" s="604"/>
      <c r="HJZ2" s="604"/>
      <c r="HKA2" s="604"/>
      <c r="HKB2" s="604"/>
      <c r="HKC2" s="604"/>
      <c r="HKD2" s="604"/>
      <c r="HKE2" s="604"/>
      <c r="HKF2" s="604"/>
      <c r="HKG2" s="604"/>
      <c r="HKH2" s="604"/>
      <c r="HKI2" s="604"/>
      <c r="HKJ2" s="604"/>
      <c r="HKK2" s="604"/>
      <c r="HKL2" s="604"/>
      <c r="HKM2" s="604"/>
      <c r="HKN2" s="604"/>
      <c r="HKO2" s="604"/>
      <c r="HKP2" s="604"/>
      <c r="HKQ2" s="604"/>
      <c r="HKR2" s="604"/>
      <c r="HKS2" s="604"/>
      <c r="HKT2" s="604"/>
      <c r="HKU2" s="604"/>
      <c r="HKV2" s="604"/>
      <c r="HKW2" s="604"/>
      <c r="HKX2" s="604"/>
      <c r="HKY2" s="604"/>
      <c r="HKZ2" s="604"/>
      <c r="HLA2" s="604"/>
      <c r="HLB2" s="604"/>
      <c r="HLC2" s="604"/>
      <c r="HLD2" s="604"/>
      <c r="HLE2" s="604"/>
      <c r="HLF2" s="604"/>
      <c r="HLG2" s="604"/>
      <c r="HLH2" s="604"/>
      <c r="HLI2" s="604"/>
      <c r="HLJ2" s="604"/>
      <c r="HLK2" s="604"/>
      <c r="HLL2" s="604"/>
      <c r="HLM2" s="604"/>
      <c r="HLN2" s="604"/>
      <c r="HLO2" s="604"/>
      <c r="HLP2" s="604"/>
      <c r="HLQ2" s="604"/>
      <c r="HLR2" s="604"/>
      <c r="HLS2" s="604"/>
      <c r="HLT2" s="604"/>
      <c r="HLU2" s="604"/>
      <c r="HLV2" s="604"/>
      <c r="HLW2" s="604"/>
      <c r="HLX2" s="604"/>
      <c r="HLY2" s="604"/>
      <c r="HLZ2" s="604"/>
      <c r="HMA2" s="604"/>
      <c r="HMB2" s="604"/>
      <c r="HMC2" s="604"/>
      <c r="HMD2" s="604"/>
      <c r="HME2" s="604"/>
      <c r="HMF2" s="604"/>
      <c r="HMG2" s="604"/>
      <c r="HMH2" s="604"/>
      <c r="HMI2" s="604"/>
      <c r="HMJ2" s="604"/>
      <c r="HMK2" s="604"/>
      <c r="HML2" s="604"/>
      <c r="HMM2" s="604"/>
      <c r="HMN2" s="604"/>
      <c r="HMO2" s="604"/>
      <c r="HMP2" s="604"/>
      <c r="HMQ2" s="604"/>
      <c r="HMR2" s="604"/>
      <c r="HMS2" s="604"/>
      <c r="HMT2" s="604"/>
      <c r="HMU2" s="604"/>
      <c r="HMV2" s="604"/>
      <c r="HMW2" s="604"/>
      <c r="HMX2" s="604"/>
      <c r="HMY2" s="604"/>
      <c r="HMZ2" s="604"/>
      <c r="HNA2" s="604"/>
      <c r="HNB2" s="604"/>
      <c r="HNC2" s="604"/>
      <c r="HND2" s="604"/>
      <c r="HNE2" s="604"/>
      <c r="HNF2" s="604"/>
      <c r="HNG2" s="604"/>
      <c r="HNH2" s="604"/>
      <c r="HNI2" s="604"/>
      <c r="HNJ2" s="604"/>
      <c r="HNK2" s="604"/>
      <c r="HNL2" s="604"/>
      <c r="HNM2" s="604"/>
      <c r="HNN2" s="604"/>
      <c r="HNO2" s="604"/>
      <c r="HNP2" s="604"/>
      <c r="HNQ2" s="604"/>
      <c r="HNR2" s="604"/>
      <c r="HNS2" s="604"/>
      <c r="HNT2" s="604"/>
      <c r="HNU2" s="604"/>
      <c r="HNV2" s="604"/>
      <c r="HNW2" s="604"/>
      <c r="HNX2" s="604"/>
      <c r="HNY2" s="604"/>
      <c r="HNZ2" s="604"/>
      <c r="HOA2" s="604"/>
      <c r="HOB2" s="604"/>
      <c r="HOC2" s="604"/>
      <c r="HOD2" s="604"/>
      <c r="HOE2" s="604"/>
      <c r="HOF2" s="604"/>
      <c r="HOG2" s="604"/>
      <c r="HOH2" s="604"/>
      <c r="HOI2" s="604"/>
      <c r="HOJ2" s="604"/>
      <c r="HOK2" s="604"/>
      <c r="HOL2" s="604"/>
      <c r="HOM2" s="604"/>
      <c r="HON2" s="604"/>
      <c r="HOO2" s="604"/>
      <c r="HOP2" s="604"/>
      <c r="HOQ2" s="604"/>
      <c r="HOR2" s="604"/>
      <c r="HOS2" s="604"/>
      <c r="HOT2" s="604"/>
      <c r="HOU2" s="604"/>
      <c r="HOV2" s="604"/>
      <c r="HOW2" s="604"/>
      <c r="HOX2" s="604"/>
      <c r="HOY2" s="604"/>
      <c r="HOZ2" s="604"/>
      <c r="HPA2" s="604"/>
      <c r="HPB2" s="604"/>
      <c r="HPC2" s="604"/>
      <c r="HPD2" s="604"/>
      <c r="HPE2" s="604"/>
      <c r="HPF2" s="604"/>
      <c r="HPG2" s="604"/>
      <c r="HPH2" s="604"/>
      <c r="HPI2" s="604"/>
      <c r="HPJ2" s="604"/>
      <c r="HPK2" s="604"/>
      <c r="HPL2" s="604"/>
      <c r="HPM2" s="604"/>
      <c r="HPN2" s="604"/>
      <c r="HPO2" s="604"/>
      <c r="HPP2" s="604"/>
      <c r="HPQ2" s="604"/>
      <c r="HPR2" s="604"/>
      <c r="HPS2" s="604"/>
      <c r="HPT2" s="604"/>
      <c r="HPU2" s="604"/>
      <c r="HPV2" s="604"/>
      <c r="HPW2" s="604"/>
      <c r="HPX2" s="604"/>
      <c r="HPY2" s="604"/>
      <c r="HPZ2" s="604"/>
      <c r="HQA2" s="604"/>
      <c r="HQB2" s="604"/>
      <c r="HQC2" s="604"/>
      <c r="HQD2" s="604"/>
      <c r="HQE2" s="604"/>
      <c r="HQF2" s="604"/>
      <c r="HQG2" s="604"/>
      <c r="HQH2" s="604"/>
      <c r="HQI2" s="604"/>
      <c r="HQJ2" s="604"/>
      <c r="HQK2" s="604"/>
      <c r="HQL2" s="604"/>
      <c r="HQM2" s="604"/>
      <c r="HQN2" s="604"/>
      <c r="HQO2" s="604"/>
      <c r="HQP2" s="604"/>
      <c r="HQQ2" s="604"/>
      <c r="HQR2" s="604"/>
      <c r="HQS2" s="604"/>
      <c r="HQT2" s="604"/>
      <c r="HQU2" s="604"/>
      <c r="HQV2" s="604"/>
      <c r="HQW2" s="604"/>
      <c r="HQX2" s="604"/>
      <c r="HQY2" s="604"/>
      <c r="HQZ2" s="604"/>
      <c r="HRA2" s="604"/>
      <c r="HRB2" s="604"/>
      <c r="HRC2" s="604"/>
      <c r="HRD2" s="604"/>
      <c r="HRE2" s="604"/>
      <c r="HRF2" s="604"/>
      <c r="HRG2" s="604"/>
      <c r="HRH2" s="604"/>
      <c r="HRI2" s="604"/>
      <c r="HRJ2" s="604"/>
      <c r="HRK2" s="604"/>
      <c r="HRL2" s="604"/>
      <c r="HRM2" s="604"/>
      <c r="HRN2" s="604"/>
      <c r="HRO2" s="604"/>
      <c r="HRP2" s="604"/>
      <c r="HRQ2" s="604"/>
      <c r="HRR2" s="604"/>
      <c r="HRS2" s="604"/>
      <c r="HRT2" s="604"/>
      <c r="HRU2" s="604"/>
      <c r="HRV2" s="604"/>
      <c r="HRW2" s="604"/>
      <c r="HRX2" s="604"/>
      <c r="HRY2" s="604"/>
      <c r="HRZ2" s="604"/>
      <c r="HSA2" s="604"/>
      <c r="HSB2" s="604"/>
      <c r="HSC2" s="604"/>
      <c r="HSD2" s="604"/>
      <c r="HSE2" s="604"/>
      <c r="HSF2" s="604"/>
      <c r="HSG2" s="604"/>
      <c r="HSH2" s="604"/>
      <c r="HSI2" s="604"/>
      <c r="HSJ2" s="604"/>
      <c r="HSK2" s="604"/>
      <c r="HSL2" s="604"/>
      <c r="HSM2" s="604"/>
      <c r="HSN2" s="604"/>
      <c r="HSO2" s="604"/>
      <c r="HSP2" s="604"/>
      <c r="HSQ2" s="604"/>
      <c r="HSR2" s="604"/>
      <c r="HSS2" s="604"/>
      <c r="HST2" s="604"/>
      <c r="HSU2" s="604"/>
      <c r="HSV2" s="604"/>
      <c r="HSW2" s="604"/>
      <c r="HSX2" s="604"/>
      <c r="HSY2" s="604"/>
      <c r="HSZ2" s="604"/>
      <c r="HTA2" s="604"/>
      <c r="HTB2" s="604"/>
      <c r="HTC2" s="604"/>
      <c r="HTD2" s="604"/>
      <c r="HTE2" s="604"/>
      <c r="HTF2" s="604"/>
      <c r="HTG2" s="604"/>
      <c r="HTH2" s="604"/>
      <c r="HTI2" s="604"/>
      <c r="HTJ2" s="604"/>
      <c r="HTK2" s="604"/>
      <c r="HTL2" s="604"/>
      <c r="HTM2" s="604"/>
      <c r="HTN2" s="604"/>
      <c r="HTO2" s="604"/>
      <c r="HTP2" s="604"/>
      <c r="HTQ2" s="604"/>
      <c r="HTR2" s="604"/>
      <c r="HTS2" s="604"/>
      <c r="HTT2" s="604"/>
      <c r="HTU2" s="604"/>
      <c r="HTV2" s="604"/>
      <c r="HTW2" s="604"/>
      <c r="HTX2" s="604"/>
      <c r="HTY2" s="604"/>
      <c r="HTZ2" s="604"/>
      <c r="HUA2" s="604"/>
      <c r="HUB2" s="604"/>
      <c r="HUC2" s="604"/>
      <c r="HUD2" s="604"/>
      <c r="HUE2" s="604"/>
      <c r="HUF2" s="604"/>
      <c r="HUG2" s="604"/>
      <c r="HUH2" s="604"/>
      <c r="HUI2" s="604"/>
      <c r="HUJ2" s="604"/>
      <c r="HUK2" s="604"/>
      <c r="HUL2" s="604"/>
      <c r="HUM2" s="604"/>
      <c r="HUN2" s="604"/>
      <c r="HUO2" s="604"/>
      <c r="HUP2" s="604"/>
      <c r="HUQ2" s="604"/>
      <c r="HUR2" s="604"/>
      <c r="HUS2" s="604"/>
      <c r="HUT2" s="604"/>
      <c r="HUU2" s="604"/>
      <c r="HUV2" s="604"/>
      <c r="HUW2" s="604"/>
      <c r="HUX2" s="604"/>
      <c r="HUY2" s="604"/>
      <c r="HUZ2" s="604"/>
      <c r="HVA2" s="604"/>
      <c r="HVB2" s="604"/>
      <c r="HVC2" s="604"/>
      <c r="HVD2" s="604"/>
      <c r="HVE2" s="604"/>
      <c r="HVF2" s="604"/>
      <c r="HVG2" s="604"/>
      <c r="HVH2" s="604"/>
      <c r="HVI2" s="604"/>
      <c r="HVJ2" s="604"/>
      <c r="HVK2" s="604"/>
      <c r="HVL2" s="604"/>
      <c r="HVM2" s="604"/>
      <c r="HVN2" s="604"/>
      <c r="HVO2" s="604"/>
      <c r="HVP2" s="604"/>
      <c r="HVQ2" s="604"/>
      <c r="HVR2" s="604"/>
      <c r="HVS2" s="604"/>
      <c r="HVT2" s="604"/>
      <c r="HVU2" s="604"/>
      <c r="HVV2" s="604"/>
      <c r="HVW2" s="604"/>
      <c r="HVX2" s="604"/>
      <c r="HVY2" s="604"/>
      <c r="HVZ2" s="604"/>
      <c r="HWA2" s="604"/>
      <c r="HWB2" s="604"/>
      <c r="HWC2" s="604"/>
      <c r="HWD2" s="604"/>
      <c r="HWE2" s="604"/>
      <c r="HWF2" s="604"/>
      <c r="HWG2" s="604"/>
      <c r="HWH2" s="604"/>
      <c r="HWI2" s="604"/>
      <c r="HWJ2" s="604"/>
      <c r="HWK2" s="604"/>
      <c r="HWL2" s="604"/>
      <c r="HWM2" s="604"/>
      <c r="HWN2" s="604"/>
      <c r="HWO2" s="604"/>
      <c r="HWP2" s="604"/>
      <c r="HWQ2" s="604"/>
      <c r="HWR2" s="604"/>
      <c r="HWS2" s="604"/>
      <c r="HWT2" s="604"/>
      <c r="HWU2" s="604"/>
      <c r="HWV2" s="604"/>
      <c r="HWW2" s="604"/>
      <c r="HWX2" s="604"/>
      <c r="HWY2" s="604"/>
      <c r="HWZ2" s="604"/>
      <c r="HXA2" s="604"/>
      <c r="HXB2" s="604"/>
      <c r="HXC2" s="604"/>
      <c r="HXD2" s="604"/>
      <c r="HXE2" s="604"/>
      <c r="HXF2" s="604"/>
      <c r="HXG2" s="604"/>
      <c r="HXH2" s="604"/>
      <c r="HXI2" s="604"/>
      <c r="HXJ2" s="604"/>
      <c r="HXK2" s="604"/>
      <c r="HXL2" s="604"/>
      <c r="HXM2" s="604"/>
      <c r="HXN2" s="604"/>
      <c r="HXO2" s="604"/>
      <c r="HXP2" s="604"/>
      <c r="HXQ2" s="604"/>
      <c r="HXR2" s="604"/>
      <c r="HXS2" s="604"/>
      <c r="HXT2" s="604"/>
      <c r="HXU2" s="604"/>
      <c r="HXV2" s="604"/>
      <c r="HXW2" s="604"/>
      <c r="HXX2" s="604"/>
      <c r="HXY2" s="604"/>
      <c r="HXZ2" s="604"/>
      <c r="HYA2" s="604"/>
      <c r="HYB2" s="604"/>
      <c r="HYC2" s="604"/>
      <c r="HYD2" s="604"/>
      <c r="HYE2" s="604"/>
      <c r="HYF2" s="604"/>
      <c r="HYG2" s="604"/>
      <c r="HYH2" s="604"/>
      <c r="HYI2" s="604"/>
      <c r="HYJ2" s="604"/>
      <c r="HYK2" s="604"/>
      <c r="HYL2" s="604"/>
      <c r="HYM2" s="604"/>
      <c r="HYN2" s="604"/>
      <c r="HYO2" s="604"/>
      <c r="HYP2" s="604"/>
      <c r="HYQ2" s="604"/>
      <c r="HYR2" s="604"/>
      <c r="HYS2" s="604"/>
      <c r="HYT2" s="604"/>
      <c r="HYU2" s="604"/>
      <c r="HYV2" s="604"/>
      <c r="HYW2" s="604"/>
      <c r="HYX2" s="604"/>
      <c r="HYY2" s="604"/>
      <c r="HYZ2" s="604"/>
      <c r="HZA2" s="604"/>
      <c r="HZB2" s="604"/>
      <c r="HZC2" s="604"/>
      <c r="HZD2" s="604"/>
      <c r="HZE2" s="604"/>
      <c r="HZF2" s="604"/>
      <c r="HZG2" s="604"/>
      <c r="HZH2" s="604"/>
      <c r="HZI2" s="604"/>
      <c r="HZJ2" s="604"/>
      <c r="HZK2" s="604"/>
      <c r="HZL2" s="604"/>
      <c r="HZM2" s="604"/>
      <c r="HZN2" s="604"/>
      <c r="HZO2" s="604"/>
      <c r="HZP2" s="604"/>
      <c r="HZQ2" s="604"/>
      <c r="HZR2" s="604"/>
      <c r="HZS2" s="604"/>
      <c r="HZT2" s="604"/>
      <c r="HZU2" s="604"/>
      <c r="HZV2" s="604"/>
      <c r="HZW2" s="604"/>
      <c r="HZX2" s="604"/>
      <c r="HZY2" s="604"/>
      <c r="HZZ2" s="604"/>
      <c r="IAA2" s="604"/>
      <c r="IAB2" s="604"/>
      <c r="IAC2" s="604"/>
      <c r="IAD2" s="604"/>
      <c r="IAE2" s="604"/>
      <c r="IAF2" s="604"/>
      <c r="IAG2" s="604"/>
      <c r="IAH2" s="604"/>
      <c r="IAI2" s="604"/>
      <c r="IAJ2" s="604"/>
      <c r="IAK2" s="604"/>
      <c r="IAL2" s="604"/>
      <c r="IAM2" s="604"/>
      <c r="IAN2" s="604"/>
      <c r="IAO2" s="604"/>
      <c r="IAP2" s="604"/>
      <c r="IAQ2" s="604"/>
      <c r="IAR2" s="604"/>
      <c r="IAS2" s="604"/>
      <c r="IAT2" s="604"/>
      <c r="IAU2" s="604"/>
      <c r="IAV2" s="604"/>
      <c r="IAW2" s="604"/>
      <c r="IAX2" s="604"/>
      <c r="IAY2" s="604"/>
      <c r="IAZ2" s="604"/>
      <c r="IBA2" s="604"/>
      <c r="IBB2" s="604"/>
      <c r="IBC2" s="604"/>
      <c r="IBD2" s="604"/>
      <c r="IBE2" s="604"/>
      <c r="IBF2" s="604"/>
      <c r="IBG2" s="604"/>
      <c r="IBH2" s="604"/>
      <c r="IBI2" s="604"/>
      <c r="IBJ2" s="604"/>
      <c r="IBK2" s="604"/>
      <c r="IBL2" s="604"/>
      <c r="IBM2" s="604"/>
      <c r="IBN2" s="604"/>
      <c r="IBO2" s="604"/>
      <c r="IBP2" s="604"/>
      <c r="IBQ2" s="604"/>
      <c r="IBR2" s="604"/>
      <c r="IBS2" s="604"/>
      <c r="IBT2" s="604"/>
      <c r="IBU2" s="604"/>
      <c r="IBV2" s="604"/>
      <c r="IBW2" s="604"/>
      <c r="IBX2" s="604"/>
      <c r="IBY2" s="604"/>
      <c r="IBZ2" s="604"/>
      <c r="ICA2" s="604"/>
      <c r="ICB2" s="604"/>
      <c r="ICC2" s="604"/>
      <c r="ICD2" s="604"/>
      <c r="ICE2" s="604"/>
      <c r="ICF2" s="604"/>
      <c r="ICG2" s="604"/>
      <c r="ICH2" s="604"/>
      <c r="ICI2" s="604"/>
      <c r="ICJ2" s="604"/>
      <c r="ICK2" s="604"/>
      <c r="ICL2" s="604"/>
      <c r="ICM2" s="604"/>
      <c r="ICN2" s="604"/>
      <c r="ICO2" s="604"/>
      <c r="ICP2" s="604"/>
      <c r="ICQ2" s="604"/>
      <c r="ICR2" s="604"/>
      <c r="ICS2" s="604"/>
      <c r="ICT2" s="604"/>
      <c r="ICU2" s="604"/>
      <c r="ICV2" s="604"/>
      <c r="ICW2" s="604"/>
      <c r="ICX2" s="604"/>
      <c r="ICY2" s="604"/>
      <c r="ICZ2" s="604"/>
      <c r="IDA2" s="604"/>
      <c r="IDB2" s="604"/>
      <c r="IDC2" s="604"/>
      <c r="IDD2" s="604"/>
      <c r="IDE2" s="604"/>
      <c r="IDF2" s="604"/>
      <c r="IDG2" s="604"/>
      <c r="IDH2" s="604"/>
      <c r="IDI2" s="604"/>
      <c r="IDJ2" s="604"/>
      <c r="IDK2" s="604"/>
      <c r="IDL2" s="604"/>
      <c r="IDM2" s="604"/>
      <c r="IDN2" s="604"/>
      <c r="IDO2" s="604"/>
      <c r="IDP2" s="604"/>
      <c r="IDQ2" s="604"/>
      <c r="IDR2" s="604"/>
      <c r="IDS2" s="604"/>
      <c r="IDT2" s="604"/>
      <c r="IDU2" s="604"/>
      <c r="IDV2" s="604"/>
      <c r="IDW2" s="604"/>
      <c r="IDX2" s="604"/>
      <c r="IDY2" s="604"/>
      <c r="IDZ2" s="604"/>
      <c r="IEA2" s="604"/>
      <c r="IEB2" s="604"/>
      <c r="IEC2" s="604"/>
      <c r="IED2" s="604"/>
      <c r="IEE2" s="604"/>
      <c r="IEF2" s="604"/>
      <c r="IEG2" s="604"/>
      <c r="IEH2" s="604"/>
      <c r="IEI2" s="604"/>
      <c r="IEJ2" s="604"/>
      <c r="IEK2" s="604"/>
      <c r="IEL2" s="604"/>
      <c r="IEM2" s="604"/>
      <c r="IEN2" s="604"/>
      <c r="IEO2" s="604"/>
      <c r="IEP2" s="604"/>
      <c r="IEQ2" s="604"/>
      <c r="IER2" s="604"/>
      <c r="IES2" s="604"/>
      <c r="IET2" s="604"/>
      <c r="IEU2" s="604"/>
      <c r="IEV2" s="604"/>
      <c r="IEW2" s="604"/>
      <c r="IEX2" s="604"/>
      <c r="IEY2" s="604"/>
      <c r="IEZ2" s="604"/>
      <c r="IFA2" s="604"/>
      <c r="IFB2" s="604"/>
      <c r="IFC2" s="604"/>
      <c r="IFD2" s="604"/>
      <c r="IFE2" s="604"/>
      <c r="IFF2" s="604"/>
      <c r="IFG2" s="604"/>
      <c r="IFH2" s="604"/>
      <c r="IFI2" s="604"/>
      <c r="IFJ2" s="604"/>
      <c r="IFK2" s="604"/>
      <c r="IFL2" s="604"/>
      <c r="IFM2" s="604"/>
      <c r="IFN2" s="604"/>
      <c r="IFO2" s="604"/>
      <c r="IFP2" s="604"/>
      <c r="IFQ2" s="604"/>
      <c r="IFR2" s="604"/>
      <c r="IFS2" s="604"/>
      <c r="IFT2" s="604"/>
      <c r="IFU2" s="604"/>
      <c r="IFV2" s="604"/>
      <c r="IFW2" s="604"/>
      <c r="IFX2" s="604"/>
      <c r="IFY2" s="604"/>
      <c r="IFZ2" s="604"/>
      <c r="IGA2" s="604"/>
      <c r="IGB2" s="604"/>
      <c r="IGC2" s="604"/>
      <c r="IGD2" s="604"/>
      <c r="IGE2" s="604"/>
      <c r="IGF2" s="604"/>
      <c r="IGG2" s="604"/>
      <c r="IGH2" s="604"/>
      <c r="IGI2" s="604"/>
      <c r="IGJ2" s="604"/>
      <c r="IGK2" s="604"/>
      <c r="IGL2" s="604"/>
      <c r="IGM2" s="604"/>
      <c r="IGN2" s="604"/>
      <c r="IGO2" s="604"/>
      <c r="IGP2" s="604"/>
      <c r="IGQ2" s="604"/>
      <c r="IGR2" s="604"/>
      <c r="IGS2" s="604"/>
      <c r="IGT2" s="604"/>
      <c r="IGU2" s="604"/>
      <c r="IGV2" s="604"/>
      <c r="IGW2" s="604"/>
      <c r="IGX2" s="604"/>
      <c r="IGY2" s="604"/>
      <c r="IGZ2" s="604"/>
      <c r="IHA2" s="604"/>
      <c r="IHB2" s="604"/>
      <c r="IHC2" s="604"/>
      <c r="IHD2" s="604"/>
      <c r="IHE2" s="604"/>
      <c r="IHF2" s="604"/>
      <c r="IHG2" s="604"/>
      <c r="IHH2" s="604"/>
      <c r="IHI2" s="604"/>
      <c r="IHJ2" s="604"/>
      <c r="IHK2" s="604"/>
      <c r="IHL2" s="604"/>
      <c r="IHM2" s="604"/>
      <c r="IHN2" s="604"/>
      <c r="IHO2" s="604"/>
      <c r="IHP2" s="604"/>
      <c r="IHQ2" s="604"/>
      <c r="IHR2" s="604"/>
      <c r="IHS2" s="604"/>
      <c r="IHT2" s="604"/>
      <c r="IHU2" s="604"/>
      <c r="IHV2" s="604"/>
      <c r="IHW2" s="604"/>
      <c r="IHX2" s="604"/>
      <c r="IHY2" s="604"/>
      <c r="IHZ2" s="604"/>
      <c r="IIA2" s="604"/>
      <c r="IIB2" s="604"/>
      <c r="IIC2" s="604"/>
      <c r="IID2" s="604"/>
      <c r="IIE2" s="604"/>
      <c r="IIF2" s="604"/>
      <c r="IIG2" s="604"/>
      <c r="IIH2" s="604"/>
      <c r="III2" s="604"/>
      <c r="IIJ2" s="604"/>
      <c r="IIK2" s="604"/>
      <c r="IIL2" s="604"/>
      <c r="IIM2" s="604"/>
      <c r="IIN2" s="604"/>
      <c r="IIO2" s="604"/>
      <c r="IIP2" s="604"/>
      <c r="IIQ2" s="604"/>
      <c r="IIR2" s="604"/>
      <c r="IIS2" s="604"/>
      <c r="IIT2" s="604"/>
      <c r="IIU2" s="604"/>
      <c r="IIV2" s="604"/>
      <c r="IIW2" s="604"/>
      <c r="IIX2" s="604"/>
      <c r="IIY2" s="604"/>
      <c r="IIZ2" s="604"/>
      <c r="IJA2" s="604"/>
      <c r="IJB2" s="604"/>
      <c r="IJC2" s="604"/>
      <c r="IJD2" s="604"/>
      <c r="IJE2" s="604"/>
      <c r="IJF2" s="604"/>
      <c r="IJG2" s="604"/>
      <c r="IJH2" s="604"/>
      <c r="IJI2" s="604"/>
      <c r="IJJ2" s="604"/>
      <c r="IJK2" s="604"/>
      <c r="IJL2" s="604"/>
      <c r="IJM2" s="604"/>
      <c r="IJN2" s="604"/>
      <c r="IJO2" s="604"/>
      <c r="IJP2" s="604"/>
      <c r="IJQ2" s="604"/>
      <c r="IJR2" s="604"/>
      <c r="IJS2" s="604"/>
      <c r="IJT2" s="604"/>
      <c r="IJU2" s="604"/>
      <c r="IJV2" s="604"/>
      <c r="IJW2" s="604"/>
      <c r="IJX2" s="604"/>
      <c r="IJY2" s="604"/>
      <c r="IJZ2" s="604"/>
      <c r="IKA2" s="604"/>
      <c r="IKB2" s="604"/>
      <c r="IKC2" s="604"/>
      <c r="IKD2" s="604"/>
      <c r="IKE2" s="604"/>
      <c r="IKF2" s="604"/>
      <c r="IKG2" s="604"/>
      <c r="IKH2" s="604"/>
      <c r="IKI2" s="604"/>
      <c r="IKJ2" s="604"/>
      <c r="IKK2" s="604"/>
      <c r="IKL2" s="604"/>
      <c r="IKM2" s="604"/>
      <c r="IKN2" s="604"/>
      <c r="IKO2" s="604"/>
      <c r="IKP2" s="604"/>
      <c r="IKQ2" s="604"/>
      <c r="IKR2" s="604"/>
      <c r="IKS2" s="604"/>
      <c r="IKT2" s="604"/>
      <c r="IKU2" s="604"/>
      <c r="IKV2" s="604"/>
      <c r="IKW2" s="604"/>
      <c r="IKX2" s="604"/>
      <c r="IKY2" s="604"/>
      <c r="IKZ2" s="604"/>
      <c r="ILA2" s="604"/>
      <c r="ILB2" s="604"/>
      <c r="ILC2" s="604"/>
      <c r="ILD2" s="604"/>
      <c r="ILE2" s="604"/>
      <c r="ILF2" s="604"/>
      <c r="ILG2" s="604"/>
      <c r="ILH2" s="604"/>
      <c r="ILI2" s="604"/>
      <c r="ILJ2" s="604"/>
      <c r="ILK2" s="604"/>
      <c r="ILL2" s="604"/>
      <c r="ILM2" s="604"/>
      <c r="ILN2" s="604"/>
      <c r="ILO2" s="604"/>
      <c r="ILP2" s="604"/>
      <c r="ILQ2" s="604"/>
      <c r="ILR2" s="604"/>
      <c r="ILS2" s="604"/>
      <c r="ILT2" s="604"/>
      <c r="ILU2" s="604"/>
      <c r="ILV2" s="604"/>
      <c r="ILW2" s="604"/>
      <c r="ILX2" s="604"/>
      <c r="ILY2" s="604"/>
      <c r="ILZ2" s="604"/>
      <c r="IMA2" s="604"/>
      <c r="IMB2" s="604"/>
      <c r="IMC2" s="604"/>
      <c r="IMD2" s="604"/>
      <c r="IME2" s="604"/>
      <c r="IMF2" s="604"/>
      <c r="IMG2" s="604"/>
      <c r="IMH2" s="604"/>
      <c r="IMI2" s="604"/>
      <c r="IMJ2" s="604"/>
      <c r="IMK2" s="604"/>
      <c r="IML2" s="604"/>
      <c r="IMM2" s="604"/>
      <c r="IMN2" s="604"/>
      <c r="IMO2" s="604"/>
      <c r="IMP2" s="604"/>
      <c r="IMQ2" s="604"/>
      <c r="IMR2" s="604"/>
      <c r="IMS2" s="604"/>
      <c r="IMT2" s="604"/>
      <c r="IMU2" s="604"/>
      <c r="IMV2" s="604"/>
      <c r="IMW2" s="604"/>
      <c r="IMX2" s="604"/>
      <c r="IMY2" s="604"/>
      <c r="IMZ2" s="604"/>
      <c r="INA2" s="604"/>
      <c r="INB2" s="604"/>
      <c r="INC2" s="604"/>
      <c r="IND2" s="604"/>
      <c r="INE2" s="604"/>
      <c r="INF2" s="604"/>
      <c r="ING2" s="604"/>
      <c r="INH2" s="604"/>
      <c r="INI2" s="604"/>
      <c r="INJ2" s="604"/>
      <c r="INK2" s="604"/>
      <c r="INL2" s="604"/>
      <c r="INM2" s="604"/>
      <c r="INN2" s="604"/>
      <c r="INO2" s="604"/>
      <c r="INP2" s="604"/>
      <c r="INQ2" s="604"/>
      <c r="INR2" s="604"/>
      <c r="INS2" s="604"/>
      <c r="INT2" s="604"/>
      <c r="INU2" s="604"/>
      <c r="INV2" s="604"/>
      <c r="INW2" s="604"/>
      <c r="INX2" s="604"/>
      <c r="INY2" s="604"/>
      <c r="INZ2" s="604"/>
      <c r="IOA2" s="604"/>
      <c r="IOB2" s="604"/>
      <c r="IOC2" s="604"/>
      <c r="IOD2" s="604"/>
      <c r="IOE2" s="604"/>
      <c r="IOF2" s="604"/>
      <c r="IOG2" s="604"/>
      <c r="IOH2" s="604"/>
      <c r="IOI2" s="604"/>
      <c r="IOJ2" s="604"/>
      <c r="IOK2" s="604"/>
      <c r="IOL2" s="604"/>
      <c r="IOM2" s="604"/>
      <c r="ION2" s="604"/>
      <c r="IOO2" s="604"/>
      <c r="IOP2" s="604"/>
      <c r="IOQ2" s="604"/>
      <c r="IOR2" s="604"/>
      <c r="IOS2" s="604"/>
      <c r="IOT2" s="604"/>
      <c r="IOU2" s="604"/>
      <c r="IOV2" s="604"/>
      <c r="IOW2" s="604"/>
      <c r="IOX2" s="604"/>
      <c r="IOY2" s="604"/>
      <c r="IOZ2" s="604"/>
      <c r="IPA2" s="604"/>
      <c r="IPB2" s="604"/>
      <c r="IPC2" s="604"/>
      <c r="IPD2" s="604"/>
      <c r="IPE2" s="604"/>
      <c r="IPF2" s="604"/>
      <c r="IPG2" s="604"/>
      <c r="IPH2" s="604"/>
      <c r="IPI2" s="604"/>
      <c r="IPJ2" s="604"/>
      <c r="IPK2" s="604"/>
      <c r="IPL2" s="604"/>
      <c r="IPM2" s="604"/>
      <c r="IPN2" s="604"/>
      <c r="IPO2" s="604"/>
      <c r="IPP2" s="604"/>
      <c r="IPQ2" s="604"/>
      <c r="IPR2" s="604"/>
      <c r="IPS2" s="604"/>
      <c r="IPT2" s="604"/>
      <c r="IPU2" s="604"/>
      <c r="IPV2" s="604"/>
      <c r="IPW2" s="604"/>
      <c r="IPX2" s="604"/>
      <c r="IPY2" s="604"/>
      <c r="IPZ2" s="604"/>
      <c r="IQA2" s="604"/>
      <c r="IQB2" s="604"/>
      <c r="IQC2" s="604"/>
      <c r="IQD2" s="604"/>
      <c r="IQE2" s="604"/>
      <c r="IQF2" s="604"/>
      <c r="IQG2" s="604"/>
      <c r="IQH2" s="604"/>
      <c r="IQI2" s="604"/>
      <c r="IQJ2" s="604"/>
      <c r="IQK2" s="604"/>
      <c r="IQL2" s="604"/>
      <c r="IQM2" s="604"/>
      <c r="IQN2" s="604"/>
      <c r="IQO2" s="604"/>
      <c r="IQP2" s="604"/>
      <c r="IQQ2" s="604"/>
      <c r="IQR2" s="604"/>
      <c r="IQS2" s="604"/>
      <c r="IQT2" s="604"/>
      <c r="IQU2" s="604"/>
      <c r="IQV2" s="604"/>
      <c r="IQW2" s="604"/>
      <c r="IQX2" s="604"/>
      <c r="IQY2" s="604"/>
      <c r="IQZ2" s="604"/>
      <c r="IRA2" s="604"/>
      <c r="IRB2" s="604"/>
      <c r="IRC2" s="604"/>
      <c r="IRD2" s="604"/>
      <c r="IRE2" s="604"/>
      <c r="IRF2" s="604"/>
      <c r="IRG2" s="604"/>
      <c r="IRH2" s="604"/>
      <c r="IRI2" s="604"/>
      <c r="IRJ2" s="604"/>
      <c r="IRK2" s="604"/>
      <c r="IRL2" s="604"/>
      <c r="IRM2" s="604"/>
      <c r="IRN2" s="604"/>
      <c r="IRO2" s="604"/>
      <c r="IRP2" s="604"/>
      <c r="IRQ2" s="604"/>
      <c r="IRR2" s="604"/>
      <c r="IRS2" s="604"/>
      <c r="IRT2" s="604"/>
      <c r="IRU2" s="604"/>
      <c r="IRV2" s="604"/>
      <c r="IRW2" s="604"/>
      <c r="IRX2" s="604"/>
      <c r="IRY2" s="604"/>
      <c r="IRZ2" s="604"/>
      <c r="ISA2" s="604"/>
      <c r="ISB2" s="604"/>
      <c r="ISC2" s="604"/>
      <c r="ISD2" s="604"/>
      <c r="ISE2" s="604"/>
      <c r="ISF2" s="604"/>
      <c r="ISG2" s="604"/>
      <c r="ISH2" s="604"/>
      <c r="ISI2" s="604"/>
      <c r="ISJ2" s="604"/>
      <c r="ISK2" s="604"/>
      <c r="ISL2" s="604"/>
      <c r="ISM2" s="604"/>
      <c r="ISN2" s="604"/>
      <c r="ISO2" s="604"/>
      <c r="ISP2" s="604"/>
      <c r="ISQ2" s="604"/>
      <c r="ISR2" s="604"/>
      <c r="ISS2" s="604"/>
      <c r="IST2" s="604"/>
      <c r="ISU2" s="604"/>
      <c r="ISV2" s="604"/>
      <c r="ISW2" s="604"/>
      <c r="ISX2" s="604"/>
      <c r="ISY2" s="604"/>
      <c r="ISZ2" s="604"/>
      <c r="ITA2" s="604"/>
      <c r="ITB2" s="604"/>
      <c r="ITC2" s="604"/>
      <c r="ITD2" s="604"/>
      <c r="ITE2" s="604"/>
      <c r="ITF2" s="604"/>
      <c r="ITG2" s="604"/>
      <c r="ITH2" s="604"/>
      <c r="ITI2" s="604"/>
      <c r="ITJ2" s="604"/>
      <c r="ITK2" s="604"/>
      <c r="ITL2" s="604"/>
      <c r="ITM2" s="604"/>
      <c r="ITN2" s="604"/>
      <c r="ITO2" s="604"/>
      <c r="ITP2" s="604"/>
      <c r="ITQ2" s="604"/>
      <c r="ITR2" s="604"/>
      <c r="ITS2" s="604"/>
      <c r="ITT2" s="604"/>
      <c r="ITU2" s="604"/>
      <c r="ITV2" s="604"/>
      <c r="ITW2" s="604"/>
      <c r="ITX2" s="604"/>
      <c r="ITY2" s="604"/>
      <c r="ITZ2" s="604"/>
      <c r="IUA2" s="604"/>
      <c r="IUB2" s="604"/>
      <c r="IUC2" s="604"/>
      <c r="IUD2" s="604"/>
      <c r="IUE2" s="604"/>
      <c r="IUF2" s="604"/>
      <c r="IUG2" s="604"/>
      <c r="IUH2" s="604"/>
      <c r="IUI2" s="604"/>
      <c r="IUJ2" s="604"/>
      <c r="IUK2" s="604"/>
      <c r="IUL2" s="604"/>
      <c r="IUM2" s="604"/>
      <c r="IUN2" s="604"/>
      <c r="IUO2" s="604"/>
      <c r="IUP2" s="604"/>
      <c r="IUQ2" s="604"/>
      <c r="IUR2" s="604"/>
      <c r="IUS2" s="604"/>
      <c r="IUT2" s="604"/>
      <c r="IUU2" s="604"/>
      <c r="IUV2" s="604"/>
      <c r="IUW2" s="604"/>
      <c r="IUX2" s="604"/>
      <c r="IUY2" s="604"/>
      <c r="IUZ2" s="604"/>
      <c r="IVA2" s="604"/>
      <c r="IVB2" s="604"/>
      <c r="IVC2" s="604"/>
      <c r="IVD2" s="604"/>
      <c r="IVE2" s="604"/>
      <c r="IVF2" s="604"/>
      <c r="IVG2" s="604"/>
      <c r="IVH2" s="604"/>
      <c r="IVI2" s="604"/>
      <c r="IVJ2" s="604"/>
      <c r="IVK2" s="604"/>
      <c r="IVL2" s="604"/>
      <c r="IVM2" s="604"/>
      <c r="IVN2" s="604"/>
      <c r="IVO2" s="604"/>
      <c r="IVP2" s="604"/>
      <c r="IVQ2" s="604"/>
      <c r="IVR2" s="604"/>
      <c r="IVS2" s="604"/>
      <c r="IVT2" s="604"/>
      <c r="IVU2" s="604"/>
      <c r="IVV2" s="604"/>
      <c r="IVW2" s="604"/>
      <c r="IVX2" s="604"/>
      <c r="IVY2" s="604"/>
      <c r="IVZ2" s="604"/>
      <c r="IWA2" s="604"/>
      <c r="IWB2" s="604"/>
      <c r="IWC2" s="604"/>
      <c r="IWD2" s="604"/>
      <c r="IWE2" s="604"/>
      <c r="IWF2" s="604"/>
      <c r="IWG2" s="604"/>
      <c r="IWH2" s="604"/>
      <c r="IWI2" s="604"/>
      <c r="IWJ2" s="604"/>
      <c r="IWK2" s="604"/>
      <c r="IWL2" s="604"/>
      <c r="IWM2" s="604"/>
      <c r="IWN2" s="604"/>
      <c r="IWO2" s="604"/>
      <c r="IWP2" s="604"/>
      <c r="IWQ2" s="604"/>
      <c r="IWR2" s="604"/>
      <c r="IWS2" s="604"/>
      <c r="IWT2" s="604"/>
      <c r="IWU2" s="604"/>
      <c r="IWV2" s="604"/>
      <c r="IWW2" s="604"/>
      <c r="IWX2" s="604"/>
      <c r="IWY2" s="604"/>
      <c r="IWZ2" s="604"/>
      <c r="IXA2" s="604"/>
      <c r="IXB2" s="604"/>
      <c r="IXC2" s="604"/>
      <c r="IXD2" s="604"/>
      <c r="IXE2" s="604"/>
      <c r="IXF2" s="604"/>
      <c r="IXG2" s="604"/>
      <c r="IXH2" s="604"/>
      <c r="IXI2" s="604"/>
      <c r="IXJ2" s="604"/>
      <c r="IXK2" s="604"/>
      <c r="IXL2" s="604"/>
      <c r="IXM2" s="604"/>
      <c r="IXN2" s="604"/>
      <c r="IXO2" s="604"/>
      <c r="IXP2" s="604"/>
      <c r="IXQ2" s="604"/>
      <c r="IXR2" s="604"/>
      <c r="IXS2" s="604"/>
      <c r="IXT2" s="604"/>
      <c r="IXU2" s="604"/>
      <c r="IXV2" s="604"/>
      <c r="IXW2" s="604"/>
      <c r="IXX2" s="604"/>
      <c r="IXY2" s="604"/>
      <c r="IXZ2" s="604"/>
      <c r="IYA2" s="604"/>
      <c r="IYB2" s="604"/>
      <c r="IYC2" s="604"/>
      <c r="IYD2" s="604"/>
      <c r="IYE2" s="604"/>
      <c r="IYF2" s="604"/>
      <c r="IYG2" s="604"/>
      <c r="IYH2" s="604"/>
      <c r="IYI2" s="604"/>
      <c r="IYJ2" s="604"/>
      <c r="IYK2" s="604"/>
      <c r="IYL2" s="604"/>
      <c r="IYM2" s="604"/>
      <c r="IYN2" s="604"/>
      <c r="IYO2" s="604"/>
      <c r="IYP2" s="604"/>
      <c r="IYQ2" s="604"/>
      <c r="IYR2" s="604"/>
      <c r="IYS2" s="604"/>
      <c r="IYT2" s="604"/>
      <c r="IYU2" s="604"/>
      <c r="IYV2" s="604"/>
      <c r="IYW2" s="604"/>
      <c r="IYX2" s="604"/>
      <c r="IYY2" s="604"/>
      <c r="IYZ2" s="604"/>
      <c r="IZA2" s="604"/>
      <c r="IZB2" s="604"/>
      <c r="IZC2" s="604"/>
      <c r="IZD2" s="604"/>
      <c r="IZE2" s="604"/>
      <c r="IZF2" s="604"/>
      <c r="IZG2" s="604"/>
      <c r="IZH2" s="604"/>
      <c r="IZI2" s="604"/>
      <c r="IZJ2" s="604"/>
      <c r="IZK2" s="604"/>
      <c r="IZL2" s="604"/>
      <c r="IZM2" s="604"/>
      <c r="IZN2" s="604"/>
      <c r="IZO2" s="604"/>
      <c r="IZP2" s="604"/>
      <c r="IZQ2" s="604"/>
      <c r="IZR2" s="604"/>
      <c r="IZS2" s="604"/>
      <c r="IZT2" s="604"/>
      <c r="IZU2" s="604"/>
      <c r="IZV2" s="604"/>
      <c r="IZW2" s="604"/>
      <c r="IZX2" s="604"/>
      <c r="IZY2" s="604"/>
      <c r="IZZ2" s="604"/>
      <c r="JAA2" s="604"/>
      <c r="JAB2" s="604"/>
      <c r="JAC2" s="604"/>
      <c r="JAD2" s="604"/>
      <c r="JAE2" s="604"/>
      <c r="JAF2" s="604"/>
      <c r="JAG2" s="604"/>
      <c r="JAH2" s="604"/>
      <c r="JAI2" s="604"/>
      <c r="JAJ2" s="604"/>
      <c r="JAK2" s="604"/>
      <c r="JAL2" s="604"/>
      <c r="JAM2" s="604"/>
      <c r="JAN2" s="604"/>
      <c r="JAO2" s="604"/>
      <c r="JAP2" s="604"/>
      <c r="JAQ2" s="604"/>
      <c r="JAR2" s="604"/>
      <c r="JAS2" s="604"/>
      <c r="JAT2" s="604"/>
      <c r="JAU2" s="604"/>
      <c r="JAV2" s="604"/>
      <c r="JAW2" s="604"/>
      <c r="JAX2" s="604"/>
      <c r="JAY2" s="604"/>
      <c r="JAZ2" s="604"/>
      <c r="JBA2" s="604"/>
      <c r="JBB2" s="604"/>
      <c r="JBC2" s="604"/>
      <c r="JBD2" s="604"/>
      <c r="JBE2" s="604"/>
      <c r="JBF2" s="604"/>
      <c r="JBG2" s="604"/>
      <c r="JBH2" s="604"/>
      <c r="JBI2" s="604"/>
      <c r="JBJ2" s="604"/>
      <c r="JBK2" s="604"/>
      <c r="JBL2" s="604"/>
      <c r="JBM2" s="604"/>
      <c r="JBN2" s="604"/>
      <c r="JBO2" s="604"/>
      <c r="JBP2" s="604"/>
      <c r="JBQ2" s="604"/>
      <c r="JBR2" s="604"/>
      <c r="JBS2" s="604"/>
      <c r="JBT2" s="604"/>
      <c r="JBU2" s="604"/>
      <c r="JBV2" s="604"/>
      <c r="JBW2" s="604"/>
      <c r="JBX2" s="604"/>
      <c r="JBY2" s="604"/>
      <c r="JBZ2" s="604"/>
      <c r="JCA2" s="604"/>
      <c r="JCB2" s="604"/>
      <c r="JCC2" s="604"/>
      <c r="JCD2" s="604"/>
      <c r="JCE2" s="604"/>
      <c r="JCF2" s="604"/>
      <c r="JCG2" s="604"/>
      <c r="JCH2" s="604"/>
      <c r="JCI2" s="604"/>
      <c r="JCJ2" s="604"/>
      <c r="JCK2" s="604"/>
      <c r="JCL2" s="604"/>
      <c r="JCM2" s="604"/>
      <c r="JCN2" s="604"/>
      <c r="JCO2" s="604"/>
      <c r="JCP2" s="604"/>
      <c r="JCQ2" s="604"/>
      <c r="JCR2" s="604"/>
      <c r="JCS2" s="604"/>
      <c r="JCT2" s="604"/>
      <c r="JCU2" s="604"/>
      <c r="JCV2" s="604"/>
      <c r="JCW2" s="604"/>
      <c r="JCX2" s="604"/>
      <c r="JCY2" s="604"/>
      <c r="JCZ2" s="604"/>
      <c r="JDA2" s="604"/>
      <c r="JDB2" s="604"/>
      <c r="JDC2" s="604"/>
      <c r="JDD2" s="604"/>
      <c r="JDE2" s="604"/>
      <c r="JDF2" s="604"/>
      <c r="JDG2" s="604"/>
      <c r="JDH2" s="604"/>
      <c r="JDI2" s="604"/>
      <c r="JDJ2" s="604"/>
      <c r="JDK2" s="604"/>
      <c r="JDL2" s="604"/>
      <c r="JDM2" s="604"/>
      <c r="JDN2" s="604"/>
      <c r="JDO2" s="604"/>
      <c r="JDP2" s="604"/>
      <c r="JDQ2" s="604"/>
      <c r="JDR2" s="604"/>
      <c r="JDS2" s="604"/>
      <c r="JDT2" s="604"/>
      <c r="JDU2" s="604"/>
      <c r="JDV2" s="604"/>
      <c r="JDW2" s="604"/>
      <c r="JDX2" s="604"/>
      <c r="JDY2" s="604"/>
      <c r="JDZ2" s="604"/>
      <c r="JEA2" s="604"/>
      <c r="JEB2" s="604"/>
      <c r="JEC2" s="604"/>
      <c r="JED2" s="604"/>
      <c r="JEE2" s="604"/>
      <c r="JEF2" s="604"/>
      <c r="JEG2" s="604"/>
      <c r="JEH2" s="604"/>
      <c r="JEI2" s="604"/>
      <c r="JEJ2" s="604"/>
      <c r="JEK2" s="604"/>
      <c r="JEL2" s="604"/>
      <c r="JEM2" s="604"/>
      <c r="JEN2" s="604"/>
      <c r="JEO2" s="604"/>
      <c r="JEP2" s="604"/>
      <c r="JEQ2" s="604"/>
      <c r="JER2" s="604"/>
      <c r="JES2" s="604"/>
      <c r="JET2" s="604"/>
      <c r="JEU2" s="604"/>
      <c r="JEV2" s="604"/>
      <c r="JEW2" s="604"/>
      <c r="JEX2" s="604"/>
      <c r="JEY2" s="604"/>
      <c r="JEZ2" s="604"/>
      <c r="JFA2" s="604"/>
      <c r="JFB2" s="604"/>
      <c r="JFC2" s="604"/>
      <c r="JFD2" s="604"/>
      <c r="JFE2" s="604"/>
      <c r="JFF2" s="604"/>
      <c r="JFG2" s="604"/>
      <c r="JFH2" s="604"/>
      <c r="JFI2" s="604"/>
      <c r="JFJ2" s="604"/>
      <c r="JFK2" s="604"/>
      <c r="JFL2" s="604"/>
      <c r="JFM2" s="604"/>
      <c r="JFN2" s="604"/>
      <c r="JFO2" s="604"/>
      <c r="JFP2" s="604"/>
      <c r="JFQ2" s="604"/>
      <c r="JFR2" s="604"/>
      <c r="JFS2" s="604"/>
      <c r="JFT2" s="604"/>
      <c r="JFU2" s="604"/>
      <c r="JFV2" s="604"/>
      <c r="JFW2" s="604"/>
      <c r="JFX2" s="604"/>
      <c r="JFY2" s="604"/>
      <c r="JFZ2" s="604"/>
      <c r="JGA2" s="604"/>
      <c r="JGB2" s="604"/>
      <c r="JGC2" s="604"/>
      <c r="JGD2" s="604"/>
      <c r="JGE2" s="604"/>
      <c r="JGF2" s="604"/>
      <c r="JGG2" s="604"/>
      <c r="JGH2" s="604"/>
      <c r="JGI2" s="604"/>
      <c r="JGJ2" s="604"/>
      <c r="JGK2" s="604"/>
      <c r="JGL2" s="604"/>
      <c r="JGM2" s="604"/>
      <c r="JGN2" s="604"/>
      <c r="JGO2" s="604"/>
      <c r="JGP2" s="604"/>
      <c r="JGQ2" s="604"/>
      <c r="JGR2" s="604"/>
      <c r="JGS2" s="604"/>
      <c r="JGT2" s="604"/>
      <c r="JGU2" s="604"/>
      <c r="JGV2" s="604"/>
      <c r="JGW2" s="604"/>
      <c r="JGX2" s="604"/>
      <c r="JGY2" s="604"/>
      <c r="JGZ2" s="604"/>
      <c r="JHA2" s="604"/>
      <c r="JHB2" s="604"/>
      <c r="JHC2" s="604"/>
      <c r="JHD2" s="604"/>
      <c r="JHE2" s="604"/>
      <c r="JHF2" s="604"/>
      <c r="JHG2" s="604"/>
      <c r="JHH2" s="604"/>
      <c r="JHI2" s="604"/>
      <c r="JHJ2" s="604"/>
      <c r="JHK2" s="604"/>
      <c r="JHL2" s="604"/>
      <c r="JHM2" s="604"/>
      <c r="JHN2" s="604"/>
      <c r="JHO2" s="604"/>
      <c r="JHP2" s="604"/>
      <c r="JHQ2" s="604"/>
      <c r="JHR2" s="604"/>
      <c r="JHS2" s="604"/>
      <c r="JHT2" s="604"/>
      <c r="JHU2" s="604"/>
      <c r="JHV2" s="604"/>
      <c r="JHW2" s="604"/>
      <c r="JHX2" s="604"/>
      <c r="JHY2" s="604"/>
      <c r="JHZ2" s="604"/>
      <c r="JIA2" s="604"/>
      <c r="JIB2" s="604"/>
      <c r="JIC2" s="604"/>
      <c r="JID2" s="604"/>
      <c r="JIE2" s="604"/>
      <c r="JIF2" s="604"/>
      <c r="JIG2" s="604"/>
      <c r="JIH2" s="604"/>
      <c r="JII2" s="604"/>
      <c r="JIJ2" s="604"/>
      <c r="JIK2" s="604"/>
      <c r="JIL2" s="604"/>
      <c r="JIM2" s="604"/>
      <c r="JIN2" s="604"/>
      <c r="JIO2" s="604"/>
      <c r="JIP2" s="604"/>
      <c r="JIQ2" s="604"/>
      <c r="JIR2" s="604"/>
      <c r="JIS2" s="604"/>
      <c r="JIT2" s="604"/>
      <c r="JIU2" s="604"/>
      <c r="JIV2" s="604"/>
      <c r="JIW2" s="604"/>
      <c r="JIX2" s="604"/>
      <c r="JIY2" s="604"/>
      <c r="JIZ2" s="604"/>
      <c r="JJA2" s="604"/>
      <c r="JJB2" s="604"/>
      <c r="JJC2" s="604"/>
      <c r="JJD2" s="604"/>
      <c r="JJE2" s="604"/>
      <c r="JJF2" s="604"/>
      <c r="JJG2" s="604"/>
      <c r="JJH2" s="604"/>
      <c r="JJI2" s="604"/>
      <c r="JJJ2" s="604"/>
      <c r="JJK2" s="604"/>
      <c r="JJL2" s="604"/>
      <c r="JJM2" s="604"/>
      <c r="JJN2" s="604"/>
      <c r="JJO2" s="604"/>
      <c r="JJP2" s="604"/>
      <c r="JJQ2" s="604"/>
      <c r="JJR2" s="604"/>
      <c r="JJS2" s="604"/>
      <c r="JJT2" s="604"/>
      <c r="JJU2" s="604"/>
      <c r="JJV2" s="604"/>
      <c r="JJW2" s="604"/>
      <c r="JJX2" s="604"/>
      <c r="JJY2" s="604"/>
      <c r="JJZ2" s="604"/>
      <c r="JKA2" s="604"/>
      <c r="JKB2" s="604"/>
      <c r="JKC2" s="604"/>
      <c r="JKD2" s="604"/>
      <c r="JKE2" s="604"/>
      <c r="JKF2" s="604"/>
      <c r="JKG2" s="604"/>
      <c r="JKH2" s="604"/>
      <c r="JKI2" s="604"/>
      <c r="JKJ2" s="604"/>
      <c r="JKK2" s="604"/>
      <c r="JKL2" s="604"/>
      <c r="JKM2" s="604"/>
      <c r="JKN2" s="604"/>
      <c r="JKO2" s="604"/>
      <c r="JKP2" s="604"/>
      <c r="JKQ2" s="604"/>
      <c r="JKR2" s="604"/>
      <c r="JKS2" s="604"/>
      <c r="JKT2" s="604"/>
      <c r="JKU2" s="604"/>
      <c r="JKV2" s="604"/>
      <c r="JKW2" s="604"/>
      <c r="JKX2" s="604"/>
      <c r="JKY2" s="604"/>
      <c r="JKZ2" s="604"/>
      <c r="JLA2" s="604"/>
      <c r="JLB2" s="604"/>
      <c r="JLC2" s="604"/>
      <c r="JLD2" s="604"/>
      <c r="JLE2" s="604"/>
      <c r="JLF2" s="604"/>
      <c r="JLG2" s="604"/>
      <c r="JLH2" s="604"/>
      <c r="JLI2" s="604"/>
      <c r="JLJ2" s="604"/>
      <c r="JLK2" s="604"/>
      <c r="JLL2" s="604"/>
      <c r="JLM2" s="604"/>
      <c r="JLN2" s="604"/>
      <c r="JLO2" s="604"/>
      <c r="JLP2" s="604"/>
      <c r="JLQ2" s="604"/>
      <c r="JLR2" s="604"/>
      <c r="JLS2" s="604"/>
      <c r="JLT2" s="604"/>
      <c r="JLU2" s="604"/>
      <c r="JLV2" s="604"/>
      <c r="JLW2" s="604"/>
      <c r="JLX2" s="604"/>
      <c r="JLY2" s="604"/>
      <c r="JLZ2" s="604"/>
      <c r="JMA2" s="604"/>
      <c r="JMB2" s="604"/>
      <c r="JMC2" s="604"/>
      <c r="JMD2" s="604"/>
      <c r="JME2" s="604"/>
      <c r="JMF2" s="604"/>
      <c r="JMG2" s="604"/>
      <c r="JMH2" s="604"/>
      <c r="JMI2" s="604"/>
      <c r="JMJ2" s="604"/>
      <c r="JMK2" s="604"/>
      <c r="JML2" s="604"/>
      <c r="JMM2" s="604"/>
      <c r="JMN2" s="604"/>
      <c r="JMO2" s="604"/>
      <c r="JMP2" s="604"/>
      <c r="JMQ2" s="604"/>
      <c r="JMR2" s="604"/>
      <c r="JMS2" s="604"/>
      <c r="JMT2" s="604"/>
      <c r="JMU2" s="604"/>
      <c r="JMV2" s="604"/>
      <c r="JMW2" s="604"/>
      <c r="JMX2" s="604"/>
      <c r="JMY2" s="604"/>
      <c r="JMZ2" s="604"/>
      <c r="JNA2" s="604"/>
      <c r="JNB2" s="604"/>
      <c r="JNC2" s="604"/>
      <c r="JND2" s="604"/>
      <c r="JNE2" s="604"/>
      <c r="JNF2" s="604"/>
      <c r="JNG2" s="604"/>
      <c r="JNH2" s="604"/>
      <c r="JNI2" s="604"/>
      <c r="JNJ2" s="604"/>
      <c r="JNK2" s="604"/>
      <c r="JNL2" s="604"/>
      <c r="JNM2" s="604"/>
      <c r="JNN2" s="604"/>
      <c r="JNO2" s="604"/>
      <c r="JNP2" s="604"/>
      <c r="JNQ2" s="604"/>
      <c r="JNR2" s="604"/>
      <c r="JNS2" s="604"/>
      <c r="JNT2" s="604"/>
      <c r="JNU2" s="604"/>
      <c r="JNV2" s="604"/>
      <c r="JNW2" s="604"/>
      <c r="JNX2" s="604"/>
      <c r="JNY2" s="604"/>
      <c r="JNZ2" s="604"/>
      <c r="JOA2" s="604"/>
      <c r="JOB2" s="604"/>
      <c r="JOC2" s="604"/>
      <c r="JOD2" s="604"/>
      <c r="JOE2" s="604"/>
      <c r="JOF2" s="604"/>
      <c r="JOG2" s="604"/>
      <c r="JOH2" s="604"/>
      <c r="JOI2" s="604"/>
      <c r="JOJ2" s="604"/>
      <c r="JOK2" s="604"/>
      <c r="JOL2" s="604"/>
      <c r="JOM2" s="604"/>
      <c r="JON2" s="604"/>
      <c r="JOO2" s="604"/>
      <c r="JOP2" s="604"/>
      <c r="JOQ2" s="604"/>
      <c r="JOR2" s="604"/>
      <c r="JOS2" s="604"/>
      <c r="JOT2" s="604"/>
      <c r="JOU2" s="604"/>
      <c r="JOV2" s="604"/>
      <c r="JOW2" s="604"/>
      <c r="JOX2" s="604"/>
      <c r="JOY2" s="604"/>
      <c r="JOZ2" s="604"/>
      <c r="JPA2" s="604"/>
      <c r="JPB2" s="604"/>
      <c r="JPC2" s="604"/>
      <c r="JPD2" s="604"/>
      <c r="JPE2" s="604"/>
      <c r="JPF2" s="604"/>
      <c r="JPG2" s="604"/>
      <c r="JPH2" s="604"/>
      <c r="JPI2" s="604"/>
      <c r="JPJ2" s="604"/>
      <c r="JPK2" s="604"/>
      <c r="JPL2" s="604"/>
      <c r="JPM2" s="604"/>
      <c r="JPN2" s="604"/>
      <c r="JPO2" s="604"/>
      <c r="JPP2" s="604"/>
      <c r="JPQ2" s="604"/>
      <c r="JPR2" s="604"/>
      <c r="JPS2" s="604"/>
      <c r="JPT2" s="604"/>
      <c r="JPU2" s="604"/>
      <c r="JPV2" s="604"/>
      <c r="JPW2" s="604"/>
      <c r="JPX2" s="604"/>
      <c r="JPY2" s="604"/>
      <c r="JPZ2" s="604"/>
      <c r="JQA2" s="604"/>
      <c r="JQB2" s="604"/>
      <c r="JQC2" s="604"/>
      <c r="JQD2" s="604"/>
      <c r="JQE2" s="604"/>
      <c r="JQF2" s="604"/>
      <c r="JQG2" s="604"/>
      <c r="JQH2" s="604"/>
      <c r="JQI2" s="604"/>
      <c r="JQJ2" s="604"/>
      <c r="JQK2" s="604"/>
      <c r="JQL2" s="604"/>
      <c r="JQM2" s="604"/>
      <c r="JQN2" s="604"/>
      <c r="JQO2" s="604"/>
      <c r="JQP2" s="604"/>
      <c r="JQQ2" s="604"/>
      <c r="JQR2" s="604"/>
      <c r="JQS2" s="604"/>
      <c r="JQT2" s="604"/>
      <c r="JQU2" s="604"/>
      <c r="JQV2" s="604"/>
      <c r="JQW2" s="604"/>
      <c r="JQX2" s="604"/>
      <c r="JQY2" s="604"/>
      <c r="JQZ2" s="604"/>
      <c r="JRA2" s="604"/>
      <c r="JRB2" s="604"/>
      <c r="JRC2" s="604"/>
      <c r="JRD2" s="604"/>
      <c r="JRE2" s="604"/>
      <c r="JRF2" s="604"/>
      <c r="JRG2" s="604"/>
      <c r="JRH2" s="604"/>
      <c r="JRI2" s="604"/>
      <c r="JRJ2" s="604"/>
      <c r="JRK2" s="604"/>
      <c r="JRL2" s="604"/>
      <c r="JRM2" s="604"/>
      <c r="JRN2" s="604"/>
      <c r="JRO2" s="604"/>
      <c r="JRP2" s="604"/>
      <c r="JRQ2" s="604"/>
      <c r="JRR2" s="604"/>
      <c r="JRS2" s="604"/>
      <c r="JRT2" s="604"/>
      <c r="JRU2" s="604"/>
      <c r="JRV2" s="604"/>
      <c r="JRW2" s="604"/>
      <c r="JRX2" s="604"/>
      <c r="JRY2" s="604"/>
      <c r="JRZ2" s="604"/>
      <c r="JSA2" s="604"/>
      <c r="JSB2" s="604"/>
      <c r="JSC2" s="604"/>
      <c r="JSD2" s="604"/>
      <c r="JSE2" s="604"/>
      <c r="JSF2" s="604"/>
      <c r="JSG2" s="604"/>
      <c r="JSH2" s="604"/>
      <c r="JSI2" s="604"/>
      <c r="JSJ2" s="604"/>
      <c r="JSK2" s="604"/>
      <c r="JSL2" s="604"/>
      <c r="JSM2" s="604"/>
      <c r="JSN2" s="604"/>
      <c r="JSO2" s="604"/>
      <c r="JSP2" s="604"/>
      <c r="JSQ2" s="604"/>
      <c r="JSR2" s="604"/>
      <c r="JSS2" s="604"/>
      <c r="JST2" s="604"/>
      <c r="JSU2" s="604"/>
      <c r="JSV2" s="604"/>
      <c r="JSW2" s="604"/>
      <c r="JSX2" s="604"/>
      <c r="JSY2" s="604"/>
      <c r="JSZ2" s="604"/>
      <c r="JTA2" s="604"/>
      <c r="JTB2" s="604"/>
      <c r="JTC2" s="604"/>
      <c r="JTD2" s="604"/>
      <c r="JTE2" s="604"/>
      <c r="JTF2" s="604"/>
      <c r="JTG2" s="604"/>
      <c r="JTH2" s="604"/>
      <c r="JTI2" s="604"/>
      <c r="JTJ2" s="604"/>
      <c r="JTK2" s="604"/>
      <c r="JTL2" s="604"/>
      <c r="JTM2" s="604"/>
      <c r="JTN2" s="604"/>
      <c r="JTO2" s="604"/>
      <c r="JTP2" s="604"/>
      <c r="JTQ2" s="604"/>
      <c r="JTR2" s="604"/>
      <c r="JTS2" s="604"/>
      <c r="JTT2" s="604"/>
      <c r="JTU2" s="604"/>
      <c r="JTV2" s="604"/>
      <c r="JTW2" s="604"/>
      <c r="JTX2" s="604"/>
      <c r="JTY2" s="604"/>
      <c r="JTZ2" s="604"/>
      <c r="JUA2" s="604"/>
      <c r="JUB2" s="604"/>
      <c r="JUC2" s="604"/>
      <c r="JUD2" s="604"/>
      <c r="JUE2" s="604"/>
      <c r="JUF2" s="604"/>
      <c r="JUG2" s="604"/>
      <c r="JUH2" s="604"/>
      <c r="JUI2" s="604"/>
      <c r="JUJ2" s="604"/>
      <c r="JUK2" s="604"/>
      <c r="JUL2" s="604"/>
      <c r="JUM2" s="604"/>
      <c r="JUN2" s="604"/>
      <c r="JUO2" s="604"/>
      <c r="JUP2" s="604"/>
      <c r="JUQ2" s="604"/>
      <c r="JUR2" s="604"/>
      <c r="JUS2" s="604"/>
      <c r="JUT2" s="604"/>
      <c r="JUU2" s="604"/>
      <c r="JUV2" s="604"/>
      <c r="JUW2" s="604"/>
      <c r="JUX2" s="604"/>
      <c r="JUY2" s="604"/>
      <c r="JUZ2" s="604"/>
      <c r="JVA2" s="604"/>
      <c r="JVB2" s="604"/>
      <c r="JVC2" s="604"/>
      <c r="JVD2" s="604"/>
      <c r="JVE2" s="604"/>
      <c r="JVF2" s="604"/>
      <c r="JVG2" s="604"/>
      <c r="JVH2" s="604"/>
      <c r="JVI2" s="604"/>
      <c r="JVJ2" s="604"/>
      <c r="JVK2" s="604"/>
      <c r="JVL2" s="604"/>
      <c r="JVM2" s="604"/>
      <c r="JVN2" s="604"/>
      <c r="JVO2" s="604"/>
      <c r="JVP2" s="604"/>
      <c r="JVQ2" s="604"/>
      <c r="JVR2" s="604"/>
      <c r="JVS2" s="604"/>
      <c r="JVT2" s="604"/>
      <c r="JVU2" s="604"/>
      <c r="JVV2" s="604"/>
      <c r="JVW2" s="604"/>
      <c r="JVX2" s="604"/>
      <c r="JVY2" s="604"/>
      <c r="JVZ2" s="604"/>
      <c r="JWA2" s="604"/>
      <c r="JWB2" s="604"/>
      <c r="JWC2" s="604"/>
      <c r="JWD2" s="604"/>
      <c r="JWE2" s="604"/>
      <c r="JWF2" s="604"/>
      <c r="JWG2" s="604"/>
      <c r="JWH2" s="604"/>
      <c r="JWI2" s="604"/>
      <c r="JWJ2" s="604"/>
      <c r="JWK2" s="604"/>
      <c r="JWL2" s="604"/>
      <c r="JWM2" s="604"/>
      <c r="JWN2" s="604"/>
      <c r="JWO2" s="604"/>
      <c r="JWP2" s="604"/>
      <c r="JWQ2" s="604"/>
      <c r="JWR2" s="604"/>
      <c r="JWS2" s="604"/>
      <c r="JWT2" s="604"/>
      <c r="JWU2" s="604"/>
      <c r="JWV2" s="604"/>
      <c r="JWW2" s="604"/>
      <c r="JWX2" s="604"/>
      <c r="JWY2" s="604"/>
      <c r="JWZ2" s="604"/>
      <c r="JXA2" s="604"/>
      <c r="JXB2" s="604"/>
      <c r="JXC2" s="604"/>
      <c r="JXD2" s="604"/>
      <c r="JXE2" s="604"/>
      <c r="JXF2" s="604"/>
      <c r="JXG2" s="604"/>
      <c r="JXH2" s="604"/>
      <c r="JXI2" s="604"/>
      <c r="JXJ2" s="604"/>
      <c r="JXK2" s="604"/>
      <c r="JXL2" s="604"/>
      <c r="JXM2" s="604"/>
      <c r="JXN2" s="604"/>
      <c r="JXO2" s="604"/>
      <c r="JXP2" s="604"/>
      <c r="JXQ2" s="604"/>
      <c r="JXR2" s="604"/>
      <c r="JXS2" s="604"/>
      <c r="JXT2" s="604"/>
      <c r="JXU2" s="604"/>
      <c r="JXV2" s="604"/>
      <c r="JXW2" s="604"/>
      <c r="JXX2" s="604"/>
      <c r="JXY2" s="604"/>
      <c r="JXZ2" s="604"/>
      <c r="JYA2" s="604"/>
      <c r="JYB2" s="604"/>
      <c r="JYC2" s="604"/>
      <c r="JYD2" s="604"/>
      <c r="JYE2" s="604"/>
      <c r="JYF2" s="604"/>
      <c r="JYG2" s="604"/>
      <c r="JYH2" s="604"/>
      <c r="JYI2" s="604"/>
      <c r="JYJ2" s="604"/>
      <c r="JYK2" s="604"/>
      <c r="JYL2" s="604"/>
      <c r="JYM2" s="604"/>
      <c r="JYN2" s="604"/>
      <c r="JYO2" s="604"/>
      <c r="JYP2" s="604"/>
      <c r="JYQ2" s="604"/>
      <c r="JYR2" s="604"/>
      <c r="JYS2" s="604"/>
      <c r="JYT2" s="604"/>
      <c r="JYU2" s="604"/>
      <c r="JYV2" s="604"/>
      <c r="JYW2" s="604"/>
      <c r="JYX2" s="604"/>
      <c r="JYY2" s="604"/>
      <c r="JYZ2" s="604"/>
      <c r="JZA2" s="604"/>
      <c r="JZB2" s="604"/>
      <c r="JZC2" s="604"/>
      <c r="JZD2" s="604"/>
      <c r="JZE2" s="604"/>
      <c r="JZF2" s="604"/>
      <c r="JZG2" s="604"/>
      <c r="JZH2" s="604"/>
      <c r="JZI2" s="604"/>
      <c r="JZJ2" s="604"/>
      <c r="JZK2" s="604"/>
      <c r="JZL2" s="604"/>
      <c r="JZM2" s="604"/>
      <c r="JZN2" s="604"/>
      <c r="JZO2" s="604"/>
      <c r="JZP2" s="604"/>
      <c r="JZQ2" s="604"/>
      <c r="JZR2" s="604"/>
      <c r="JZS2" s="604"/>
      <c r="JZT2" s="604"/>
      <c r="JZU2" s="604"/>
      <c r="JZV2" s="604"/>
      <c r="JZW2" s="604"/>
      <c r="JZX2" s="604"/>
      <c r="JZY2" s="604"/>
      <c r="JZZ2" s="604"/>
      <c r="KAA2" s="604"/>
      <c r="KAB2" s="604"/>
      <c r="KAC2" s="604"/>
      <c r="KAD2" s="604"/>
      <c r="KAE2" s="604"/>
      <c r="KAF2" s="604"/>
      <c r="KAG2" s="604"/>
      <c r="KAH2" s="604"/>
      <c r="KAI2" s="604"/>
      <c r="KAJ2" s="604"/>
      <c r="KAK2" s="604"/>
      <c r="KAL2" s="604"/>
      <c r="KAM2" s="604"/>
      <c r="KAN2" s="604"/>
      <c r="KAO2" s="604"/>
      <c r="KAP2" s="604"/>
      <c r="KAQ2" s="604"/>
      <c r="KAR2" s="604"/>
      <c r="KAS2" s="604"/>
      <c r="KAT2" s="604"/>
      <c r="KAU2" s="604"/>
      <c r="KAV2" s="604"/>
      <c r="KAW2" s="604"/>
      <c r="KAX2" s="604"/>
      <c r="KAY2" s="604"/>
      <c r="KAZ2" s="604"/>
      <c r="KBA2" s="604"/>
      <c r="KBB2" s="604"/>
      <c r="KBC2" s="604"/>
      <c r="KBD2" s="604"/>
      <c r="KBE2" s="604"/>
      <c r="KBF2" s="604"/>
      <c r="KBG2" s="604"/>
      <c r="KBH2" s="604"/>
      <c r="KBI2" s="604"/>
      <c r="KBJ2" s="604"/>
      <c r="KBK2" s="604"/>
      <c r="KBL2" s="604"/>
      <c r="KBM2" s="604"/>
      <c r="KBN2" s="604"/>
      <c r="KBO2" s="604"/>
      <c r="KBP2" s="604"/>
      <c r="KBQ2" s="604"/>
      <c r="KBR2" s="604"/>
      <c r="KBS2" s="604"/>
      <c r="KBT2" s="604"/>
      <c r="KBU2" s="604"/>
      <c r="KBV2" s="604"/>
      <c r="KBW2" s="604"/>
      <c r="KBX2" s="604"/>
      <c r="KBY2" s="604"/>
      <c r="KBZ2" s="604"/>
      <c r="KCA2" s="604"/>
      <c r="KCB2" s="604"/>
      <c r="KCC2" s="604"/>
      <c r="KCD2" s="604"/>
      <c r="KCE2" s="604"/>
      <c r="KCF2" s="604"/>
      <c r="KCG2" s="604"/>
      <c r="KCH2" s="604"/>
      <c r="KCI2" s="604"/>
      <c r="KCJ2" s="604"/>
      <c r="KCK2" s="604"/>
      <c r="KCL2" s="604"/>
      <c r="KCM2" s="604"/>
      <c r="KCN2" s="604"/>
      <c r="KCO2" s="604"/>
      <c r="KCP2" s="604"/>
      <c r="KCQ2" s="604"/>
      <c r="KCR2" s="604"/>
      <c r="KCS2" s="604"/>
      <c r="KCT2" s="604"/>
      <c r="KCU2" s="604"/>
      <c r="KCV2" s="604"/>
      <c r="KCW2" s="604"/>
      <c r="KCX2" s="604"/>
      <c r="KCY2" s="604"/>
      <c r="KCZ2" s="604"/>
      <c r="KDA2" s="604"/>
      <c r="KDB2" s="604"/>
      <c r="KDC2" s="604"/>
      <c r="KDD2" s="604"/>
      <c r="KDE2" s="604"/>
      <c r="KDF2" s="604"/>
      <c r="KDG2" s="604"/>
      <c r="KDH2" s="604"/>
      <c r="KDI2" s="604"/>
      <c r="KDJ2" s="604"/>
      <c r="KDK2" s="604"/>
      <c r="KDL2" s="604"/>
      <c r="KDM2" s="604"/>
      <c r="KDN2" s="604"/>
      <c r="KDO2" s="604"/>
      <c r="KDP2" s="604"/>
      <c r="KDQ2" s="604"/>
      <c r="KDR2" s="604"/>
      <c r="KDS2" s="604"/>
      <c r="KDT2" s="604"/>
      <c r="KDU2" s="604"/>
      <c r="KDV2" s="604"/>
      <c r="KDW2" s="604"/>
      <c r="KDX2" s="604"/>
      <c r="KDY2" s="604"/>
      <c r="KDZ2" s="604"/>
      <c r="KEA2" s="604"/>
      <c r="KEB2" s="604"/>
      <c r="KEC2" s="604"/>
      <c r="KED2" s="604"/>
      <c r="KEE2" s="604"/>
      <c r="KEF2" s="604"/>
      <c r="KEG2" s="604"/>
      <c r="KEH2" s="604"/>
      <c r="KEI2" s="604"/>
      <c r="KEJ2" s="604"/>
      <c r="KEK2" s="604"/>
      <c r="KEL2" s="604"/>
      <c r="KEM2" s="604"/>
      <c r="KEN2" s="604"/>
      <c r="KEO2" s="604"/>
      <c r="KEP2" s="604"/>
      <c r="KEQ2" s="604"/>
      <c r="KER2" s="604"/>
      <c r="KES2" s="604"/>
      <c r="KET2" s="604"/>
      <c r="KEU2" s="604"/>
      <c r="KEV2" s="604"/>
      <c r="KEW2" s="604"/>
      <c r="KEX2" s="604"/>
      <c r="KEY2" s="604"/>
      <c r="KEZ2" s="604"/>
      <c r="KFA2" s="604"/>
      <c r="KFB2" s="604"/>
      <c r="KFC2" s="604"/>
      <c r="KFD2" s="604"/>
      <c r="KFE2" s="604"/>
      <c r="KFF2" s="604"/>
      <c r="KFG2" s="604"/>
      <c r="KFH2" s="604"/>
      <c r="KFI2" s="604"/>
      <c r="KFJ2" s="604"/>
      <c r="KFK2" s="604"/>
      <c r="KFL2" s="604"/>
      <c r="KFM2" s="604"/>
      <c r="KFN2" s="604"/>
      <c r="KFO2" s="604"/>
      <c r="KFP2" s="604"/>
      <c r="KFQ2" s="604"/>
      <c r="KFR2" s="604"/>
      <c r="KFS2" s="604"/>
      <c r="KFT2" s="604"/>
      <c r="KFU2" s="604"/>
      <c r="KFV2" s="604"/>
      <c r="KFW2" s="604"/>
      <c r="KFX2" s="604"/>
      <c r="KFY2" s="604"/>
      <c r="KFZ2" s="604"/>
      <c r="KGA2" s="604"/>
      <c r="KGB2" s="604"/>
      <c r="KGC2" s="604"/>
      <c r="KGD2" s="604"/>
      <c r="KGE2" s="604"/>
      <c r="KGF2" s="604"/>
      <c r="KGG2" s="604"/>
      <c r="KGH2" s="604"/>
      <c r="KGI2" s="604"/>
      <c r="KGJ2" s="604"/>
      <c r="KGK2" s="604"/>
      <c r="KGL2" s="604"/>
      <c r="KGM2" s="604"/>
      <c r="KGN2" s="604"/>
      <c r="KGO2" s="604"/>
      <c r="KGP2" s="604"/>
      <c r="KGQ2" s="604"/>
      <c r="KGR2" s="604"/>
      <c r="KGS2" s="604"/>
      <c r="KGT2" s="604"/>
      <c r="KGU2" s="604"/>
      <c r="KGV2" s="604"/>
      <c r="KGW2" s="604"/>
      <c r="KGX2" s="604"/>
      <c r="KGY2" s="604"/>
      <c r="KGZ2" s="604"/>
      <c r="KHA2" s="604"/>
      <c r="KHB2" s="604"/>
      <c r="KHC2" s="604"/>
      <c r="KHD2" s="604"/>
      <c r="KHE2" s="604"/>
      <c r="KHF2" s="604"/>
      <c r="KHG2" s="604"/>
      <c r="KHH2" s="604"/>
      <c r="KHI2" s="604"/>
      <c r="KHJ2" s="604"/>
      <c r="KHK2" s="604"/>
      <c r="KHL2" s="604"/>
      <c r="KHM2" s="604"/>
      <c r="KHN2" s="604"/>
      <c r="KHO2" s="604"/>
      <c r="KHP2" s="604"/>
      <c r="KHQ2" s="604"/>
      <c r="KHR2" s="604"/>
      <c r="KHS2" s="604"/>
      <c r="KHT2" s="604"/>
      <c r="KHU2" s="604"/>
      <c r="KHV2" s="604"/>
      <c r="KHW2" s="604"/>
      <c r="KHX2" s="604"/>
      <c r="KHY2" s="604"/>
      <c r="KHZ2" s="604"/>
      <c r="KIA2" s="604"/>
      <c r="KIB2" s="604"/>
      <c r="KIC2" s="604"/>
      <c r="KID2" s="604"/>
      <c r="KIE2" s="604"/>
      <c r="KIF2" s="604"/>
      <c r="KIG2" s="604"/>
      <c r="KIH2" s="604"/>
      <c r="KII2" s="604"/>
      <c r="KIJ2" s="604"/>
      <c r="KIK2" s="604"/>
      <c r="KIL2" s="604"/>
      <c r="KIM2" s="604"/>
      <c r="KIN2" s="604"/>
      <c r="KIO2" s="604"/>
      <c r="KIP2" s="604"/>
      <c r="KIQ2" s="604"/>
      <c r="KIR2" s="604"/>
      <c r="KIS2" s="604"/>
      <c r="KIT2" s="604"/>
      <c r="KIU2" s="604"/>
      <c r="KIV2" s="604"/>
      <c r="KIW2" s="604"/>
      <c r="KIX2" s="604"/>
      <c r="KIY2" s="604"/>
      <c r="KIZ2" s="604"/>
      <c r="KJA2" s="604"/>
      <c r="KJB2" s="604"/>
      <c r="KJC2" s="604"/>
      <c r="KJD2" s="604"/>
      <c r="KJE2" s="604"/>
      <c r="KJF2" s="604"/>
      <c r="KJG2" s="604"/>
      <c r="KJH2" s="604"/>
      <c r="KJI2" s="604"/>
      <c r="KJJ2" s="604"/>
      <c r="KJK2" s="604"/>
      <c r="KJL2" s="604"/>
      <c r="KJM2" s="604"/>
      <c r="KJN2" s="604"/>
      <c r="KJO2" s="604"/>
      <c r="KJP2" s="604"/>
      <c r="KJQ2" s="604"/>
      <c r="KJR2" s="604"/>
      <c r="KJS2" s="604"/>
      <c r="KJT2" s="604"/>
      <c r="KJU2" s="604"/>
      <c r="KJV2" s="604"/>
      <c r="KJW2" s="604"/>
      <c r="KJX2" s="604"/>
      <c r="KJY2" s="604"/>
      <c r="KJZ2" s="604"/>
      <c r="KKA2" s="604"/>
      <c r="KKB2" s="604"/>
      <c r="KKC2" s="604"/>
      <c r="KKD2" s="604"/>
      <c r="KKE2" s="604"/>
      <c r="KKF2" s="604"/>
      <c r="KKG2" s="604"/>
      <c r="KKH2" s="604"/>
      <c r="KKI2" s="604"/>
      <c r="KKJ2" s="604"/>
      <c r="KKK2" s="604"/>
      <c r="KKL2" s="604"/>
      <c r="KKM2" s="604"/>
      <c r="KKN2" s="604"/>
      <c r="KKO2" s="604"/>
      <c r="KKP2" s="604"/>
      <c r="KKQ2" s="604"/>
      <c r="KKR2" s="604"/>
      <c r="KKS2" s="604"/>
      <c r="KKT2" s="604"/>
      <c r="KKU2" s="604"/>
      <c r="KKV2" s="604"/>
      <c r="KKW2" s="604"/>
      <c r="KKX2" s="604"/>
      <c r="KKY2" s="604"/>
      <c r="KKZ2" s="604"/>
      <c r="KLA2" s="604"/>
      <c r="KLB2" s="604"/>
      <c r="KLC2" s="604"/>
      <c r="KLD2" s="604"/>
      <c r="KLE2" s="604"/>
      <c r="KLF2" s="604"/>
      <c r="KLG2" s="604"/>
      <c r="KLH2" s="604"/>
      <c r="KLI2" s="604"/>
      <c r="KLJ2" s="604"/>
      <c r="KLK2" s="604"/>
      <c r="KLL2" s="604"/>
      <c r="KLM2" s="604"/>
      <c r="KLN2" s="604"/>
      <c r="KLO2" s="604"/>
      <c r="KLP2" s="604"/>
      <c r="KLQ2" s="604"/>
      <c r="KLR2" s="604"/>
      <c r="KLS2" s="604"/>
      <c r="KLT2" s="604"/>
      <c r="KLU2" s="604"/>
      <c r="KLV2" s="604"/>
      <c r="KLW2" s="604"/>
      <c r="KLX2" s="604"/>
      <c r="KLY2" s="604"/>
      <c r="KLZ2" s="604"/>
      <c r="KMA2" s="604"/>
      <c r="KMB2" s="604"/>
      <c r="KMC2" s="604"/>
      <c r="KMD2" s="604"/>
      <c r="KME2" s="604"/>
      <c r="KMF2" s="604"/>
      <c r="KMG2" s="604"/>
      <c r="KMH2" s="604"/>
      <c r="KMI2" s="604"/>
      <c r="KMJ2" s="604"/>
      <c r="KMK2" s="604"/>
      <c r="KML2" s="604"/>
      <c r="KMM2" s="604"/>
      <c r="KMN2" s="604"/>
      <c r="KMO2" s="604"/>
      <c r="KMP2" s="604"/>
      <c r="KMQ2" s="604"/>
      <c r="KMR2" s="604"/>
      <c r="KMS2" s="604"/>
      <c r="KMT2" s="604"/>
      <c r="KMU2" s="604"/>
      <c r="KMV2" s="604"/>
      <c r="KMW2" s="604"/>
      <c r="KMX2" s="604"/>
      <c r="KMY2" s="604"/>
      <c r="KMZ2" s="604"/>
      <c r="KNA2" s="604"/>
      <c r="KNB2" s="604"/>
      <c r="KNC2" s="604"/>
      <c r="KND2" s="604"/>
      <c r="KNE2" s="604"/>
      <c r="KNF2" s="604"/>
      <c r="KNG2" s="604"/>
      <c r="KNH2" s="604"/>
      <c r="KNI2" s="604"/>
      <c r="KNJ2" s="604"/>
      <c r="KNK2" s="604"/>
      <c r="KNL2" s="604"/>
      <c r="KNM2" s="604"/>
      <c r="KNN2" s="604"/>
      <c r="KNO2" s="604"/>
      <c r="KNP2" s="604"/>
      <c r="KNQ2" s="604"/>
      <c r="KNR2" s="604"/>
      <c r="KNS2" s="604"/>
      <c r="KNT2" s="604"/>
      <c r="KNU2" s="604"/>
      <c r="KNV2" s="604"/>
      <c r="KNW2" s="604"/>
      <c r="KNX2" s="604"/>
      <c r="KNY2" s="604"/>
      <c r="KNZ2" s="604"/>
      <c r="KOA2" s="604"/>
      <c r="KOB2" s="604"/>
      <c r="KOC2" s="604"/>
      <c r="KOD2" s="604"/>
      <c r="KOE2" s="604"/>
      <c r="KOF2" s="604"/>
      <c r="KOG2" s="604"/>
      <c r="KOH2" s="604"/>
      <c r="KOI2" s="604"/>
      <c r="KOJ2" s="604"/>
      <c r="KOK2" s="604"/>
      <c r="KOL2" s="604"/>
      <c r="KOM2" s="604"/>
      <c r="KON2" s="604"/>
      <c r="KOO2" s="604"/>
      <c r="KOP2" s="604"/>
      <c r="KOQ2" s="604"/>
      <c r="KOR2" s="604"/>
      <c r="KOS2" s="604"/>
      <c r="KOT2" s="604"/>
      <c r="KOU2" s="604"/>
      <c r="KOV2" s="604"/>
      <c r="KOW2" s="604"/>
      <c r="KOX2" s="604"/>
      <c r="KOY2" s="604"/>
      <c r="KOZ2" s="604"/>
      <c r="KPA2" s="604"/>
      <c r="KPB2" s="604"/>
      <c r="KPC2" s="604"/>
      <c r="KPD2" s="604"/>
      <c r="KPE2" s="604"/>
      <c r="KPF2" s="604"/>
      <c r="KPG2" s="604"/>
      <c r="KPH2" s="604"/>
      <c r="KPI2" s="604"/>
      <c r="KPJ2" s="604"/>
      <c r="KPK2" s="604"/>
      <c r="KPL2" s="604"/>
      <c r="KPM2" s="604"/>
      <c r="KPN2" s="604"/>
      <c r="KPO2" s="604"/>
      <c r="KPP2" s="604"/>
      <c r="KPQ2" s="604"/>
      <c r="KPR2" s="604"/>
      <c r="KPS2" s="604"/>
      <c r="KPT2" s="604"/>
      <c r="KPU2" s="604"/>
      <c r="KPV2" s="604"/>
      <c r="KPW2" s="604"/>
      <c r="KPX2" s="604"/>
      <c r="KPY2" s="604"/>
      <c r="KPZ2" s="604"/>
      <c r="KQA2" s="604"/>
      <c r="KQB2" s="604"/>
      <c r="KQC2" s="604"/>
      <c r="KQD2" s="604"/>
      <c r="KQE2" s="604"/>
      <c r="KQF2" s="604"/>
      <c r="KQG2" s="604"/>
      <c r="KQH2" s="604"/>
      <c r="KQI2" s="604"/>
      <c r="KQJ2" s="604"/>
      <c r="KQK2" s="604"/>
      <c r="KQL2" s="604"/>
      <c r="KQM2" s="604"/>
      <c r="KQN2" s="604"/>
      <c r="KQO2" s="604"/>
      <c r="KQP2" s="604"/>
      <c r="KQQ2" s="604"/>
      <c r="KQR2" s="604"/>
      <c r="KQS2" s="604"/>
      <c r="KQT2" s="604"/>
      <c r="KQU2" s="604"/>
      <c r="KQV2" s="604"/>
      <c r="KQW2" s="604"/>
      <c r="KQX2" s="604"/>
      <c r="KQY2" s="604"/>
      <c r="KQZ2" s="604"/>
      <c r="KRA2" s="604"/>
      <c r="KRB2" s="604"/>
      <c r="KRC2" s="604"/>
      <c r="KRD2" s="604"/>
      <c r="KRE2" s="604"/>
      <c r="KRF2" s="604"/>
      <c r="KRG2" s="604"/>
      <c r="KRH2" s="604"/>
      <c r="KRI2" s="604"/>
      <c r="KRJ2" s="604"/>
      <c r="KRK2" s="604"/>
      <c r="KRL2" s="604"/>
      <c r="KRM2" s="604"/>
      <c r="KRN2" s="604"/>
      <c r="KRO2" s="604"/>
      <c r="KRP2" s="604"/>
      <c r="KRQ2" s="604"/>
      <c r="KRR2" s="604"/>
      <c r="KRS2" s="604"/>
      <c r="KRT2" s="604"/>
      <c r="KRU2" s="604"/>
      <c r="KRV2" s="604"/>
      <c r="KRW2" s="604"/>
      <c r="KRX2" s="604"/>
      <c r="KRY2" s="604"/>
      <c r="KRZ2" s="604"/>
      <c r="KSA2" s="604"/>
      <c r="KSB2" s="604"/>
      <c r="KSC2" s="604"/>
      <c r="KSD2" s="604"/>
      <c r="KSE2" s="604"/>
      <c r="KSF2" s="604"/>
      <c r="KSG2" s="604"/>
      <c r="KSH2" s="604"/>
      <c r="KSI2" s="604"/>
      <c r="KSJ2" s="604"/>
      <c r="KSK2" s="604"/>
      <c r="KSL2" s="604"/>
      <c r="KSM2" s="604"/>
      <c r="KSN2" s="604"/>
      <c r="KSO2" s="604"/>
      <c r="KSP2" s="604"/>
      <c r="KSQ2" s="604"/>
      <c r="KSR2" s="604"/>
      <c r="KSS2" s="604"/>
      <c r="KST2" s="604"/>
      <c r="KSU2" s="604"/>
      <c r="KSV2" s="604"/>
      <c r="KSW2" s="604"/>
      <c r="KSX2" s="604"/>
      <c r="KSY2" s="604"/>
      <c r="KSZ2" s="604"/>
      <c r="KTA2" s="604"/>
      <c r="KTB2" s="604"/>
      <c r="KTC2" s="604"/>
      <c r="KTD2" s="604"/>
      <c r="KTE2" s="604"/>
      <c r="KTF2" s="604"/>
      <c r="KTG2" s="604"/>
      <c r="KTH2" s="604"/>
      <c r="KTI2" s="604"/>
      <c r="KTJ2" s="604"/>
      <c r="KTK2" s="604"/>
      <c r="KTL2" s="604"/>
      <c r="KTM2" s="604"/>
      <c r="KTN2" s="604"/>
      <c r="KTO2" s="604"/>
      <c r="KTP2" s="604"/>
      <c r="KTQ2" s="604"/>
      <c r="KTR2" s="604"/>
      <c r="KTS2" s="604"/>
      <c r="KTT2" s="604"/>
      <c r="KTU2" s="604"/>
      <c r="KTV2" s="604"/>
      <c r="KTW2" s="604"/>
      <c r="KTX2" s="604"/>
      <c r="KTY2" s="604"/>
      <c r="KTZ2" s="604"/>
      <c r="KUA2" s="604"/>
      <c r="KUB2" s="604"/>
      <c r="KUC2" s="604"/>
      <c r="KUD2" s="604"/>
      <c r="KUE2" s="604"/>
      <c r="KUF2" s="604"/>
      <c r="KUG2" s="604"/>
      <c r="KUH2" s="604"/>
      <c r="KUI2" s="604"/>
      <c r="KUJ2" s="604"/>
      <c r="KUK2" s="604"/>
      <c r="KUL2" s="604"/>
      <c r="KUM2" s="604"/>
      <c r="KUN2" s="604"/>
      <c r="KUO2" s="604"/>
      <c r="KUP2" s="604"/>
      <c r="KUQ2" s="604"/>
      <c r="KUR2" s="604"/>
      <c r="KUS2" s="604"/>
      <c r="KUT2" s="604"/>
      <c r="KUU2" s="604"/>
      <c r="KUV2" s="604"/>
      <c r="KUW2" s="604"/>
      <c r="KUX2" s="604"/>
      <c r="KUY2" s="604"/>
      <c r="KUZ2" s="604"/>
      <c r="KVA2" s="604"/>
      <c r="KVB2" s="604"/>
      <c r="KVC2" s="604"/>
      <c r="KVD2" s="604"/>
      <c r="KVE2" s="604"/>
      <c r="KVF2" s="604"/>
      <c r="KVG2" s="604"/>
      <c r="KVH2" s="604"/>
      <c r="KVI2" s="604"/>
      <c r="KVJ2" s="604"/>
      <c r="KVK2" s="604"/>
      <c r="KVL2" s="604"/>
      <c r="KVM2" s="604"/>
      <c r="KVN2" s="604"/>
      <c r="KVO2" s="604"/>
      <c r="KVP2" s="604"/>
      <c r="KVQ2" s="604"/>
      <c r="KVR2" s="604"/>
      <c r="KVS2" s="604"/>
      <c r="KVT2" s="604"/>
      <c r="KVU2" s="604"/>
      <c r="KVV2" s="604"/>
      <c r="KVW2" s="604"/>
      <c r="KVX2" s="604"/>
      <c r="KVY2" s="604"/>
      <c r="KVZ2" s="604"/>
      <c r="KWA2" s="604"/>
      <c r="KWB2" s="604"/>
      <c r="KWC2" s="604"/>
      <c r="KWD2" s="604"/>
      <c r="KWE2" s="604"/>
      <c r="KWF2" s="604"/>
      <c r="KWG2" s="604"/>
      <c r="KWH2" s="604"/>
      <c r="KWI2" s="604"/>
      <c r="KWJ2" s="604"/>
      <c r="KWK2" s="604"/>
      <c r="KWL2" s="604"/>
      <c r="KWM2" s="604"/>
      <c r="KWN2" s="604"/>
      <c r="KWO2" s="604"/>
      <c r="KWP2" s="604"/>
      <c r="KWQ2" s="604"/>
      <c r="KWR2" s="604"/>
      <c r="KWS2" s="604"/>
      <c r="KWT2" s="604"/>
      <c r="KWU2" s="604"/>
      <c r="KWV2" s="604"/>
      <c r="KWW2" s="604"/>
      <c r="KWX2" s="604"/>
      <c r="KWY2" s="604"/>
      <c r="KWZ2" s="604"/>
      <c r="KXA2" s="604"/>
      <c r="KXB2" s="604"/>
      <c r="KXC2" s="604"/>
      <c r="KXD2" s="604"/>
      <c r="KXE2" s="604"/>
      <c r="KXF2" s="604"/>
      <c r="KXG2" s="604"/>
      <c r="KXH2" s="604"/>
      <c r="KXI2" s="604"/>
      <c r="KXJ2" s="604"/>
      <c r="KXK2" s="604"/>
      <c r="KXL2" s="604"/>
      <c r="KXM2" s="604"/>
      <c r="KXN2" s="604"/>
      <c r="KXO2" s="604"/>
      <c r="KXP2" s="604"/>
      <c r="KXQ2" s="604"/>
      <c r="KXR2" s="604"/>
      <c r="KXS2" s="604"/>
      <c r="KXT2" s="604"/>
      <c r="KXU2" s="604"/>
      <c r="KXV2" s="604"/>
      <c r="KXW2" s="604"/>
      <c r="KXX2" s="604"/>
      <c r="KXY2" s="604"/>
      <c r="KXZ2" s="604"/>
      <c r="KYA2" s="604"/>
      <c r="KYB2" s="604"/>
      <c r="KYC2" s="604"/>
      <c r="KYD2" s="604"/>
      <c r="KYE2" s="604"/>
      <c r="KYF2" s="604"/>
      <c r="KYG2" s="604"/>
      <c r="KYH2" s="604"/>
      <c r="KYI2" s="604"/>
      <c r="KYJ2" s="604"/>
      <c r="KYK2" s="604"/>
      <c r="KYL2" s="604"/>
      <c r="KYM2" s="604"/>
      <c r="KYN2" s="604"/>
      <c r="KYO2" s="604"/>
      <c r="KYP2" s="604"/>
      <c r="KYQ2" s="604"/>
      <c r="KYR2" s="604"/>
      <c r="KYS2" s="604"/>
      <c r="KYT2" s="604"/>
      <c r="KYU2" s="604"/>
      <c r="KYV2" s="604"/>
      <c r="KYW2" s="604"/>
      <c r="KYX2" s="604"/>
      <c r="KYY2" s="604"/>
      <c r="KYZ2" s="604"/>
      <c r="KZA2" s="604"/>
      <c r="KZB2" s="604"/>
      <c r="KZC2" s="604"/>
      <c r="KZD2" s="604"/>
      <c r="KZE2" s="604"/>
      <c r="KZF2" s="604"/>
      <c r="KZG2" s="604"/>
      <c r="KZH2" s="604"/>
      <c r="KZI2" s="604"/>
      <c r="KZJ2" s="604"/>
      <c r="KZK2" s="604"/>
      <c r="KZL2" s="604"/>
      <c r="KZM2" s="604"/>
      <c r="KZN2" s="604"/>
      <c r="KZO2" s="604"/>
      <c r="KZP2" s="604"/>
      <c r="KZQ2" s="604"/>
      <c r="KZR2" s="604"/>
      <c r="KZS2" s="604"/>
      <c r="KZT2" s="604"/>
      <c r="KZU2" s="604"/>
      <c r="KZV2" s="604"/>
      <c r="KZW2" s="604"/>
      <c r="KZX2" s="604"/>
      <c r="KZY2" s="604"/>
      <c r="KZZ2" s="604"/>
      <c r="LAA2" s="604"/>
      <c r="LAB2" s="604"/>
      <c r="LAC2" s="604"/>
      <c r="LAD2" s="604"/>
      <c r="LAE2" s="604"/>
      <c r="LAF2" s="604"/>
      <c r="LAG2" s="604"/>
      <c r="LAH2" s="604"/>
      <c r="LAI2" s="604"/>
      <c r="LAJ2" s="604"/>
      <c r="LAK2" s="604"/>
      <c r="LAL2" s="604"/>
      <c r="LAM2" s="604"/>
      <c r="LAN2" s="604"/>
      <c r="LAO2" s="604"/>
      <c r="LAP2" s="604"/>
      <c r="LAQ2" s="604"/>
      <c r="LAR2" s="604"/>
      <c r="LAS2" s="604"/>
      <c r="LAT2" s="604"/>
      <c r="LAU2" s="604"/>
      <c r="LAV2" s="604"/>
      <c r="LAW2" s="604"/>
      <c r="LAX2" s="604"/>
      <c r="LAY2" s="604"/>
      <c r="LAZ2" s="604"/>
      <c r="LBA2" s="604"/>
      <c r="LBB2" s="604"/>
      <c r="LBC2" s="604"/>
      <c r="LBD2" s="604"/>
      <c r="LBE2" s="604"/>
      <c r="LBF2" s="604"/>
      <c r="LBG2" s="604"/>
      <c r="LBH2" s="604"/>
      <c r="LBI2" s="604"/>
      <c r="LBJ2" s="604"/>
      <c r="LBK2" s="604"/>
      <c r="LBL2" s="604"/>
      <c r="LBM2" s="604"/>
      <c r="LBN2" s="604"/>
      <c r="LBO2" s="604"/>
      <c r="LBP2" s="604"/>
      <c r="LBQ2" s="604"/>
      <c r="LBR2" s="604"/>
      <c r="LBS2" s="604"/>
      <c r="LBT2" s="604"/>
      <c r="LBU2" s="604"/>
      <c r="LBV2" s="604"/>
      <c r="LBW2" s="604"/>
      <c r="LBX2" s="604"/>
      <c r="LBY2" s="604"/>
      <c r="LBZ2" s="604"/>
      <c r="LCA2" s="604"/>
      <c r="LCB2" s="604"/>
      <c r="LCC2" s="604"/>
      <c r="LCD2" s="604"/>
      <c r="LCE2" s="604"/>
      <c r="LCF2" s="604"/>
      <c r="LCG2" s="604"/>
      <c r="LCH2" s="604"/>
      <c r="LCI2" s="604"/>
      <c r="LCJ2" s="604"/>
      <c r="LCK2" s="604"/>
      <c r="LCL2" s="604"/>
      <c r="LCM2" s="604"/>
      <c r="LCN2" s="604"/>
      <c r="LCO2" s="604"/>
      <c r="LCP2" s="604"/>
      <c r="LCQ2" s="604"/>
      <c r="LCR2" s="604"/>
      <c r="LCS2" s="604"/>
      <c r="LCT2" s="604"/>
      <c r="LCU2" s="604"/>
      <c r="LCV2" s="604"/>
      <c r="LCW2" s="604"/>
      <c r="LCX2" s="604"/>
      <c r="LCY2" s="604"/>
      <c r="LCZ2" s="604"/>
      <c r="LDA2" s="604"/>
      <c r="LDB2" s="604"/>
      <c r="LDC2" s="604"/>
      <c r="LDD2" s="604"/>
      <c r="LDE2" s="604"/>
      <c r="LDF2" s="604"/>
      <c r="LDG2" s="604"/>
      <c r="LDH2" s="604"/>
      <c r="LDI2" s="604"/>
      <c r="LDJ2" s="604"/>
      <c r="LDK2" s="604"/>
      <c r="LDL2" s="604"/>
      <c r="LDM2" s="604"/>
      <c r="LDN2" s="604"/>
      <c r="LDO2" s="604"/>
      <c r="LDP2" s="604"/>
      <c r="LDQ2" s="604"/>
      <c r="LDR2" s="604"/>
      <c r="LDS2" s="604"/>
      <c r="LDT2" s="604"/>
      <c r="LDU2" s="604"/>
      <c r="LDV2" s="604"/>
      <c r="LDW2" s="604"/>
      <c r="LDX2" s="604"/>
      <c r="LDY2" s="604"/>
      <c r="LDZ2" s="604"/>
      <c r="LEA2" s="604"/>
      <c r="LEB2" s="604"/>
      <c r="LEC2" s="604"/>
      <c r="LED2" s="604"/>
      <c r="LEE2" s="604"/>
      <c r="LEF2" s="604"/>
      <c r="LEG2" s="604"/>
      <c r="LEH2" s="604"/>
      <c r="LEI2" s="604"/>
      <c r="LEJ2" s="604"/>
      <c r="LEK2" s="604"/>
      <c r="LEL2" s="604"/>
      <c r="LEM2" s="604"/>
      <c r="LEN2" s="604"/>
      <c r="LEO2" s="604"/>
      <c r="LEP2" s="604"/>
      <c r="LEQ2" s="604"/>
      <c r="LER2" s="604"/>
      <c r="LES2" s="604"/>
      <c r="LET2" s="604"/>
      <c r="LEU2" s="604"/>
      <c r="LEV2" s="604"/>
      <c r="LEW2" s="604"/>
      <c r="LEX2" s="604"/>
      <c r="LEY2" s="604"/>
      <c r="LEZ2" s="604"/>
      <c r="LFA2" s="604"/>
      <c r="LFB2" s="604"/>
      <c r="LFC2" s="604"/>
      <c r="LFD2" s="604"/>
      <c r="LFE2" s="604"/>
      <c r="LFF2" s="604"/>
      <c r="LFG2" s="604"/>
      <c r="LFH2" s="604"/>
      <c r="LFI2" s="604"/>
      <c r="LFJ2" s="604"/>
      <c r="LFK2" s="604"/>
      <c r="LFL2" s="604"/>
      <c r="LFM2" s="604"/>
      <c r="LFN2" s="604"/>
      <c r="LFO2" s="604"/>
      <c r="LFP2" s="604"/>
      <c r="LFQ2" s="604"/>
      <c r="LFR2" s="604"/>
      <c r="LFS2" s="604"/>
      <c r="LFT2" s="604"/>
      <c r="LFU2" s="604"/>
      <c r="LFV2" s="604"/>
      <c r="LFW2" s="604"/>
      <c r="LFX2" s="604"/>
      <c r="LFY2" s="604"/>
      <c r="LFZ2" s="604"/>
      <c r="LGA2" s="604"/>
      <c r="LGB2" s="604"/>
      <c r="LGC2" s="604"/>
      <c r="LGD2" s="604"/>
      <c r="LGE2" s="604"/>
      <c r="LGF2" s="604"/>
      <c r="LGG2" s="604"/>
      <c r="LGH2" s="604"/>
      <c r="LGI2" s="604"/>
      <c r="LGJ2" s="604"/>
      <c r="LGK2" s="604"/>
      <c r="LGL2" s="604"/>
      <c r="LGM2" s="604"/>
      <c r="LGN2" s="604"/>
      <c r="LGO2" s="604"/>
      <c r="LGP2" s="604"/>
      <c r="LGQ2" s="604"/>
      <c r="LGR2" s="604"/>
      <c r="LGS2" s="604"/>
      <c r="LGT2" s="604"/>
      <c r="LGU2" s="604"/>
      <c r="LGV2" s="604"/>
      <c r="LGW2" s="604"/>
      <c r="LGX2" s="604"/>
      <c r="LGY2" s="604"/>
      <c r="LGZ2" s="604"/>
      <c r="LHA2" s="604"/>
      <c r="LHB2" s="604"/>
      <c r="LHC2" s="604"/>
      <c r="LHD2" s="604"/>
      <c r="LHE2" s="604"/>
      <c r="LHF2" s="604"/>
      <c r="LHG2" s="604"/>
      <c r="LHH2" s="604"/>
      <c r="LHI2" s="604"/>
      <c r="LHJ2" s="604"/>
      <c r="LHK2" s="604"/>
      <c r="LHL2" s="604"/>
      <c r="LHM2" s="604"/>
      <c r="LHN2" s="604"/>
      <c r="LHO2" s="604"/>
      <c r="LHP2" s="604"/>
      <c r="LHQ2" s="604"/>
      <c r="LHR2" s="604"/>
      <c r="LHS2" s="604"/>
      <c r="LHT2" s="604"/>
      <c r="LHU2" s="604"/>
      <c r="LHV2" s="604"/>
      <c r="LHW2" s="604"/>
      <c r="LHX2" s="604"/>
      <c r="LHY2" s="604"/>
      <c r="LHZ2" s="604"/>
      <c r="LIA2" s="604"/>
      <c r="LIB2" s="604"/>
      <c r="LIC2" s="604"/>
      <c r="LID2" s="604"/>
      <c r="LIE2" s="604"/>
      <c r="LIF2" s="604"/>
      <c r="LIG2" s="604"/>
      <c r="LIH2" s="604"/>
      <c r="LII2" s="604"/>
      <c r="LIJ2" s="604"/>
      <c r="LIK2" s="604"/>
      <c r="LIL2" s="604"/>
      <c r="LIM2" s="604"/>
      <c r="LIN2" s="604"/>
      <c r="LIO2" s="604"/>
      <c r="LIP2" s="604"/>
      <c r="LIQ2" s="604"/>
      <c r="LIR2" s="604"/>
      <c r="LIS2" s="604"/>
      <c r="LIT2" s="604"/>
      <c r="LIU2" s="604"/>
      <c r="LIV2" s="604"/>
      <c r="LIW2" s="604"/>
      <c r="LIX2" s="604"/>
      <c r="LIY2" s="604"/>
      <c r="LIZ2" s="604"/>
      <c r="LJA2" s="604"/>
      <c r="LJB2" s="604"/>
      <c r="LJC2" s="604"/>
      <c r="LJD2" s="604"/>
      <c r="LJE2" s="604"/>
      <c r="LJF2" s="604"/>
      <c r="LJG2" s="604"/>
      <c r="LJH2" s="604"/>
      <c r="LJI2" s="604"/>
      <c r="LJJ2" s="604"/>
      <c r="LJK2" s="604"/>
      <c r="LJL2" s="604"/>
      <c r="LJM2" s="604"/>
      <c r="LJN2" s="604"/>
      <c r="LJO2" s="604"/>
      <c r="LJP2" s="604"/>
      <c r="LJQ2" s="604"/>
      <c r="LJR2" s="604"/>
      <c r="LJS2" s="604"/>
      <c r="LJT2" s="604"/>
      <c r="LJU2" s="604"/>
      <c r="LJV2" s="604"/>
      <c r="LJW2" s="604"/>
      <c r="LJX2" s="604"/>
      <c r="LJY2" s="604"/>
      <c r="LJZ2" s="604"/>
      <c r="LKA2" s="604"/>
      <c r="LKB2" s="604"/>
      <c r="LKC2" s="604"/>
      <c r="LKD2" s="604"/>
      <c r="LKE2" s="604"/>
      <c r="LKF2" s="604"/>
      <c r="LKG2" s="604"/>
      <c r="LKH2" s="604"/>
      <c r="LKI2" s="604"/>
      <c r="LKJ2" s="604"/>
      <c r="LKK2" s="604"/>
      <c r="LKL2" s="604"/>
      <c r="LKM2" s="604"/>
      <c r="LKN2" s="604"/>
      <c r="LKO2" s="604"/>
      <c r="LKP2" s="604"/>
      <c r="LKQ2" s="604"/>
      <c r="LKR2" s="604"/>
      <c r="LKS2" s="604"/>
      <c r="LKT2" s="604"/>
      <c r="LKU2" s="604"/>
      <c r="LKV2" s="604"/>
      <c r="LKW2" s="604"/>
      <c r="LKX2" s="604"/>
      <c r="LKY2" s="604"/>
      <c r="LKZ2" s="604"/>
      <c r="LLA2" s="604"/>
      <c r="LLB2" s="604"/>
      <c r="LLC2" s="604"/>
      <c r="LLD2" s="604"/>
      <c r="LLE2" s="604"/>
      <c r="LLF2" s="604"/>
      <c r="LLG2" s="604"/>
      <c r="LLH2" s="604"/>
      <c r="LLI2" s="604"/>
      <c r="LLJ2" s="604"/>
      <c r="LLK2" s="604"/>
      <c r="LLL2" s="604"/>
      <c r="LLM2" s="604"/>
      <c r="LLN2" s="604"/>
      <c r="LLO2" s="604"/>
      <c r="LLP2" s="604"/>
      <c r="LLQ2" s="604"/>
      <c r="LLR2" s="604"/>
      <c r="LLS2" s="604"/>
      <c r="LLT2" s="604"/>
      <c r="LLU2" s="604"/>
      <c r="LLV2" s="604"/>
      <c r="LLW2" s="604"/>
      <c r="LLX2" s="604"/>
      <c r="LLY2" s="604"/>
      <c r="LLZ2" s="604"/>
      <c r="LMA2" s="604"/>
      <c r="LMB2" s="604"/>
      <c r="LMC2" s="604"/>
      <c r="LMD2" s="604"/>
      <c r="LME2" s="604"/>
      <c r="LMF2" s="604"/>
      <c r="LMG2" s="604"/>
      <c r="LMH2" s="604"/>
      <c r="LMI2" s="604"/>
      <c r="LMJ2" s="604"/>
      <c r="LMK2" s="604"/>
      <c r="LML2" s="604"/>
      <c r="LMM2" s="604"/>
      <c r="LMN2" s="604"/>
      <c r="LMO2" s="604"/>
      <c r="LMP2" s="604"/>
      <c r="LMQ2" s="604"/>
      <c r="LMR2" s="604"/>
      <c r="LMS2" s="604"/>
      <c r="LMT2" s="604"/>
      <c r="LMU2" s="604"/>
      <c r="LMV2" s="604"/>
      <c r="LMW2" s="604"/>
      <c r="LMX2" s="604"/>
      <c r="LMY2" s="604"/>
      <c r="LMZ2" s="604"/>
      <c r="LNA2" s="604"/>
      <c r="LNB2" s="604"/>
      <c r="LNC2" s="604"/>
      <c r="LND2" s="604"/>
      <c r="LNE2" s="604"/>
      <c r="LNF2" s="604"/>
      <c r="LNG2" s="604"/>
      <c r="LNH2" s="604"/>
      <c r="LNI2" s="604"/>
      <c r="LNJ2" s="604"/>
      <c r="LNK2" s="604"/>
      <c r="LNL2" s="604"/>
      <c r="LNM2" s="604"/>
      <c r="LNN2" s="604"/>
      <c r="LNO2" s="604"/>
      <c r="LNP2" s="604"/>
      <c r="LNQ2" s="604"/>
      <c r="LNR2" s="604"/>
      <c r="LNS2" s="604"/>
      <c r="LNT2" s="604"/>
      <c r="LNU2" s="604"/>
      <c r="LNV2" s="604"/>
      <c r="LNW2" s="604"/>
      <c r="LNX2" s="604"/>
      <c r="LNY2" s="604"/>
      <c r="LNZ2" s="604"/>
      <c r="LOA2" s="604"/>
      <c r="LOB2" s="604"/>
      <c r="LOC2" s="604"/>
      <c r="LOD2" s="604"/>
      <c r="LOE2" s="604"/>
      <c r="LOF2" s="604"/>
      <c r="LOG2" s="604"/>
      <c r="LOH2" s="604"/>
      <c r="LOI2" s="604"/>
      <c r="LOJ2" s="604"/>
      <c r="LOK2" s="604"/>
      <c r="LOL2" s="604"/>
      <c r="LOM2" s="604"/>
      <c r="LON2" s="604"/>
      <c r="LOO2" s="604"/>
      <c r="LOP2" s="604"/>
      <c r="LOQ2" s="604"/>
      <c r="LOR2" s="604"/>
      <c r="LOS2" s="604"/>
      <c r="LOT2" s="604"/>
      <c r="LOU2" s="604"/>
      <c r="LOV2" s="604"/>
      <c r="LOW2" s="604"/>
      <c r="LOX2" s="604"/>
      <c r="LOY2" s="604"/>
      <c r="LOZ2" s="604"/>
      <c r="LPA2" s="604"/>
      <c r="LPB2" s="604"/>
      <c r="LPC2" s="604"/>
      <c r="LPD2" s="604"/>
      <c r="LPE2" s="604"/>
      <c r="LPF2" s="604"/>
      <c r="LPG2" s="604"/>
      <c r="LPH2" s="604"/>
      <c r="LPI2" s="604"/>
      <c r="LPJ2" s="604"/>
      <c r="LPK2" s="604"/>
      <c r="LPL2" s="604"/>
      <c r="LPM2" s="604"/>
      <c r="LPN2" s="604"/>
      <c r="LPO2" s="604"/>
      <c r="LPP2" s="604"/>
      <c r="LPQ2" s="604"/>
      <c r="LPR2" s="604"/>
      <c r="LPS2" s="604"/>
      <c r="LPT2" s="604"/>
      <c r="LPU2" s="604"/>
      <c r="LPV2" s="604"/>
      <c r="LPW2" s="604"/>
      <c r="LPX2" s="604"/>
      <c r="LPY2" s="604"/>
      <c r="LPZ2" s="604"/>
      <c r="LQA2" s="604"/>
      <c r="LQB2" s="604"/>
      <c r="LQC2" s="604"/>
      <c r="LQD2" s="604"/>
      <c r="LQE2" s="604"/>
      <c r="LQF2" s="604"/>
      <c r="LQG2" s="604"/>
      <c r="LQH2" s="604"/>
      <c r="LQI2" s="604"/>
      <c r="LQJ2" s="604"/>
      <c r="LQK2" s="604"/>
      <c r="LQL2" s="604"/>
      <c r="LQM2" s="604"/>
      <c r="LQN2" s="604"/>
      <c r="LQO2" s="604"/>
      <c r="LQP2" s="604"/>
      <c r="LQQ2" s="604"/>
      <c r="LQR2" s="604"/>
      <c r="LQS2" s="604"/>
      <c r="LQT2" s="604"/>
      <c r="LQU2" s="604"/>
      <c r="LQV2" s="604"/>
      <c r="LQW2" s="604"/>
      <c r="LQX2" s="604"/>
      <c r="LQY2" s="604"/>
      <c r="LQZ2" s="604"/>
      <c r="LRA2" s="604"/>
      <c r="LRB2" s="604"/>
      <c r="LRC2" s="604"/>
      <c r="LRD2" s="604"/>
      <c r="LRE2" s="604"/>
      <c r="LRF2" s="604"/>
      <c r="LRG2" s="604"/>
      <c r="LRH2" s="604"/>
      <c r="LRI2" s="604"/>
      <c r="LRJ2" s="604"/>
      <c r="LRK2" s="604"/>
      <c r="LRL2" s="604"/>
      <c r="LRM2" s="604"/>
      <c r="LRN2" s="604"/>
      <c r="LRO2" s="604"/>
      <c r="LRP2" s="604"/>
      <c r="LRQ2" s="604"/>
      <c r="LRR2" s="604"/>
      <c r="LRS2" s="604"/>
      <c r="LRT2" s="604"/>
      <c r="LRU2" s="604"/>
      <c r="LRV2" s="604"/>
      <c r="LRW2" s="604"/>
      <c r="LRX2" s="604"/>
      <c r="LRY2" s="604"/>
      <c r="LRZ2" s="604"/>
      <c r="LSA2" s="604"/>
      <c r="LSB2" s="604"/>
      <c r="LSC2" s="604"/>
      <c r="LSD2" s="604"/>
      <c r="LSE2" s="604"/>
      <c r="LSF2" s="604"/>
      <c r="LSG2" s="604"/>
      <c r="LSH2" s="604"/>
      <c r="LSI2" s="604"/>
      <c r="LSJ2" s="604"/>
      <c r="LSK2" s="604"/>
      <c r="LSL2" s="604"/>
      <c r="LSM2" s="604"/>
      <c r="LSN2" s="604"/>
      <c r="LSO2" s="604"/>
      <c r="LSP2" s="604"/>
      <c r="LSQ2" s="604"/>
      <c r="LSR2" s="604"/>
      <c r="LSS2" s="604"/>
      <c r="LST2" s="604"/>
      <c r="LSU2" s="604"/>
      <c r="LSV2" s="604"/>
      <c r="LSW2" s="604"/>
      <c r="LSX2" s="604"/>
      <c r="LSY2" s="604"/>
      <c r="LSZ2" s="604"/>
      <c r="LTA2" s="604"/>
      <c r="LTB2" s="604"/>
      <c r="LTC2" s="604"/>
      <c r="LTD2" s="604"/>
      <c r="LTE2" s="604"/>
      <c r="LTF2" s="604"/>
      <c r="LTG2" s="604"/>
      <c r="LTH2" s="604"/>
      <c r="LTI2" s="604"/>
      <c r="LTJ2" s="604"/>
      <c r="LTK2" s="604"/>
      <c r="LTL2" s="604"/>
      <c r="LTM2" s="604"/>
      <c r="LTN2" s="604"/>
      <c r="LTO2" s="604"/>
      <c r="LTP2" s="604"/>
      <c r="LTQ2" s="604"/>
      <c r="LTR2" s="604"/>
      <c r="LTS2" s="604"/>
      <c r="LTT2" s="604"/>
      <c r="LTU2" s="604"/>
      <c r="LTV2" s="604"/>
      <c r="LTW2" s="604"/>
      <c r="LTX2" s="604"/>
      <c r="LTY2" s="604"/>
      <c r="LTZ2" s="604"/>
      <c r="LUA2" s="604"/>
      <c r="LUB2" s="604"/>
      <c r="LUC2" s="604"/>
      <c r="LUD2" s="604"/>
      <c r="LUE2" s="604"/>
      <c r="LUF2" s="604"/>
      <c r="LUG2" s="604"/>
      <c r="LUH2" s="604"/>
      <c r="LUI2" s="604"/>
      <c r="LUJ2" s="604"/>
      <c r="LUK2" s="604"/>
      <c r="LUL2" s="604"/>
      <c r="LUM2" s="604"/>
      <c r="LUN2" s="604"/>
      <c r="LUO2" s="604"/>
      <c r="LUP2" s="604"/>
      <c r="LUQ2" s="604"/>
      <c r="LUR2" s="604"/>
      <c r="LUS2" s="604"/>
      <c r="LUT2" s="604"/>
      <c r="LUU2" s="604"/>
      <c r="LUV2" s="604"/>
      <c r="LUW2" s="604"/>
      <c r="LUX2" s="604"/>
      <c r="LUY2" s="604"/>
      <c r="LUZ2" s="604"/>
      <c r="LVA2" s="604"/>
      <c r="LVB2" s="604"/>
      <c r="LVC2" s="604"/>
      <c r="LVD2" s="604"/>
      <c r="LVE2" s="604"/>
      <c r="LVF2" s="604"/>
      <c r="LVG2" s="604"/>
      <c r="LVH2" s="604"/>
      <c r="LVI2" s="604"/>
      <c r="LVJ2" s="604"/>
      <c r="LVK2" s="604"/>
      <c r="LVL2" s="604"/>
      <c r="LVM2" s="604"/>
      <c r="LVN2" s="604"/>
      <c r="LVO2" s="604"/>
      <c r="LVP2" s="604"/>
      <c r="LVQ2" s="604"/>
      <c r="LVR2" s="604"/>
      <c r="LVS2" s="604"/>
      <c r="LVT2" s="604"/>
      <c r="LVU2" s="604"/>
      <c r="LVV2" s="604"/>
      <c r="LVW2" s="604"/>
      <c r="LVX2" s="604"/>
      <c r="LVY2" s="604"/>
      <c r="LVZ2" s="604"/>
      <c r="LWA2" s="604"/>
      <c r="LWB2" s="604"/>
      <c r="LWC2" s="604"/>
      <c r="LWD2" s="604"/>
      <c r="LWE2" s="604"/>
      <c r="LWF2" s="604"/>
      <c r="LWG2" s="604"/>
      <c r="LWH2" s="604"/>
      <c r="LWI2" s="604"/>
      <c r="LWJ2" s="604"/>
      <c r="LWK2" s="604"/>
      <c r="LWL2" s="604"/>
      <c r="LWM2" s="604"/>
      <c r="LWN2" s="604"/>
      <c r="LWO2" s="604"/>
      <c r="LWP2" s="604"/>
      <c r="LWQ2" s="604"/>
      <c r="LWR2" s="604"/>
      <c r="LWS2" s="604"/>
      <c r="LWT2" s="604"/>
      <c r="LWU2" s="604"/>
      <c r="LWV2" s="604"/>
      <c r="LWW2" s="604"/>
      <c r="LWX2" s="604"/>
      <c r="LWY2" s="604"/>
      <c r="LWZ2" s="604"/>
      <c r="LXA2" s="604"/>
      <c r="LXB2" s="604"/>
      <c r="LXC2" s="604"/>
      <c r="LXD2" s="604"/>
      <c r="LXE2" s="604"/>
      <c r="LXF2" s="604"/>
      <c r="LXG2" s="604"/>
      <c r="LXH2" s="604"/>
      <c r="LXI2" s="604"/>
      <c r="LXJ2" s="604"/>
      <c r="LXK2" s="604"/>
      <c r="LXL2" s="604"/>
      <c r="LXM2" s="604"/>
      <c r="LXN2" s="604"/>
      <c r="LXO2" s="604"/>
      <c r="LXP2" s="604"/>
      <c r="LXQ2" s="604"/>
      <c r="LXR2" s="604"/>
      <c r="LXS2" s="604"/>
      <c r="LXT2" s="604"/>
      <c r="LXU2" s="604"/>
      <c r="LXV2" s="604"/>
      <c r="LXW2" s="604"/>
      <c r="LXX2" s="604"/>
      <c r="LXY2" s="604"/>
      <c r="LXZ2" s="604"/>
      <c r="LYA2" s="604"/>
      <c r="LYB2" s="604"/>
      <c r="LYC2" s="604"/>
      <c r="LYD2" s="604"/>
      <c r="LYE2" s="604"/>
      <c r="LYF2" s="604"/>
      <c r="LYG2" s="604"/>
      <c r="LYH2" s="604"/>
      <c r="LYI2" s="604"/>
      <c r="LYJ2" s="604"/>
      <c r="LYK2" s="604"/>
      <c r="LYL2" s="604"/>
      <c r="LYM2" s="604"/>
      <c r="LYN2" s="604"/>
      <c r="LYO2" s="604"/>
      <c r="LYP2" s="604"/>
      <c r="LYQ2" s="604"/>
      <c r="LYR2" s="604"/>
      <c r="LYS2" s="604"/>
      <c r="LYT2" s="604"/>
      <c r="LYU2" s="604"/>
      <c r="LYV2" s="604"/>
      <c r="LYW2" s="604"/>
      <c r="LYX2" s="604"/>
      <c r="LYY2" s="604"/>
      <c r="LYZ2" s="604"/>
      <c r="LZA2" s="604"/>
      <c r="LZB2" s="604"/>
      <c r="LZC2" s="604"/>
      <c r="LZD2" s="604"/>
      <c r="LZE2" s="604"/>
      <c r="LZF2" s="604"/>
      <c r="LZG2" s="604"/>
      <c r="LZH2" s="604"/>
      <c r="LZI2" s="604"/>
      <c r="LZJ2" s="604"/>
      <c r="LZK2" s="604"/>
      <c r="LZL2" s="604"/>
      <c r="LZM2" s="604"/>
      <c r="LZN2" s="604"/>
      <c r="LZO2" s="604"/>
      <c r="LZP2" s="604"/>
      <c r="LZQ2" s="604"/>
      <c r="LZR2" s="604"/>
      <c r="LZS2" s="604"/>
      <c r="LZT2" s="604"/>
      <c r="LZU2" s="604"/>
      <c r="LZV2" s="604"/>
      <c r="LZW2" s="604"/>
      <c r="LZX2" s="604"/>
      <c r="LZY2" s="604"/>
      <c r="LZZ2" s="604"/>
      <c r="MAA2" s="604"/>
      <c r="MAB2" s="604"/>
      <c r="MAC2" s="604"/>
      <c r="MAD2" s="604"/>
      <c r="MAE2" s="604"/>
      <c r="MAF2" s="604"/>
      <c r="MAG2" s="604"/>
      <c r="MAH2" s="604"/>
      <c r="MAI2" s="604"/>
      <c r="MAJ2" s="604"/>
      <c r="MAK2" s="604"/>
      <c r="MAL2" s="604"/>
      <c r="MAM2" s="604"/>
      <c r="MAN2" s="604"/>
      <c r="MAO2" s="604"/>
      <c r="MAP2" s="604"/>
      <c r="MAQ2" s="604"/>
      <c r="MAR2" s="604"/>
      <c r="MAS2" s="604"/>
      <c r="MAT2" s="604"/>
      <c r="MAU2" s="604"/>
      <c r="MAV2" s="604"/>
      <c r="MAW2" s="604"/>
      <c r="MAX2" s="604"/>
      <c r="MAY2" s="604"/>
      <c r="MAZ2" s="604"/>
      <c r="MBA2" s="604"/>
      <c r="MBB2" s="604"/>
      <c r="MBC2" s="604"/>
      <c r="MBD2" s="604"/>
      <c r="MBE2" s="604"/>
      <c r="MBF2" s="604"/>
      <c r="MBG2" s="604"/>
      <c r="MBH2" s="604"/>
      <c r="MBI2" s="604"/>
      <c r="MBJ2" s="604"/>
      <c r="MBK2" s="604"/>
      <c r="MBL2" s="604"/>
      <c r="MBM2" s="604"/>
      <c r="MBN2" s="604"/>
      <c r="MBO2" s="604"/>
      <c r="MBP2" s="604"/>
      <c r="MBQ2" s="604"/>
      <c r="MBR2" s="604"/>
      <c r="MBS2" s="604"/>
      <c r="MBT2" s="604"/>
      <c r="MBU2" s="604"/>
      <c r="MBV2" s="604"/>
      <c r="MBW2" s="604"/>
      <c r="MBX2" s="604"/>
      <c r="MBY2" s="604"/>
      <c r="MBZ2" s="604"/>
      <c r="MCA2" s="604"/>
      <c r="MCB2" s="604"/>
      <c r="MCC2" s="604"/>
      <c r="MCD2" s="604"/>
      <c r="MCE2" s="604"/>
      <c r="MCF2" s="604"/>
      <c r="MCG2" s="604"/>
      <c r="MCH2" s="604"/>
      <c r="MCI2" s="604"/>
      <c r="MCJ2" s="604"/>
      <c r="MCK2" s="604"/>
      <c r="MCL2" s="604"/>
      <c r="MCM2" s="604"/>
      <c r="MCN2" s="604"/>
      <c r="MCO2" s="604"/>
      <c r="MCP2" s="604"/>
      <c r="MCQ2" s="604"/>
      <c r="MCR2" s="604"/>
      <c r="MCS2" s="604"/>
      <c r="MCT2" s="604"/>
      <c r="MCU2" s="604"/>
      <c r="MCV2" s="604"/>
      <c r="MCW2" s="604"/>
      <c r="MCX2" s="604"/>
      <c r="MCY2" s="604"/>
      <c r="MCZ2" s="604"/>
      <c r="MDA2" s="604"/>
      <c r="MDB2" s="604"/>
      <c r="MDC2" s="604"/>
      <c r="MDD2" s="604"/>
      <c r="MDE2" s="604"/>
      <c r="MDF2" s="604"/>
      <c r="MDG2" s="604"/>
      <c r="MDH2" s="604"/>
      <c r="MDI2" s="604"/>
      <c r="MDJ2" s="604"/>
      <c r="MDK2" s="604"/>
      <c r="MDL2" s="604"/>
      <c r="MDM2" s="604"/>
      <c r="MDN2" s="604"/>
      <c r="MDO2" s="604"/>
      <c r="MDP2" s="604"/>
      <c r="MDQ2" s="604"/>
      <c r="MDR2" s="604"/>
      <c r="MDS2" s="604"/>
      <c r="MDT2" s="604"/>
      <c r="MDU2" s="604"/>
      <c r="MDV2" s="604"/>
      <c r="MDW2" s="604"/>
      <c r="MDX2" s="604"/>
      <c r="MDY2" s="604"/>
      <c r="MDZ2" s="604"/>
      <c r="MEA2" s="604"/>
      <c r="MEB2" s="604"/>
      <c r="MEC2" s="604"/>
      <c r="MED2" s="604"/>
      <c r="MEE2" s="604"/>
      <c r="MEF2" s="604"/>
      <c r="MEG2" s="604"/>
      <c r="MEH2" s="604"/>
      <c r="MEI2" s="604"/>
      <c r="MEJ2" s="604"/>
      <c r="MEK2" s="604"/>
      <c r="MEL2" s="604"/>
      <c r="MEM2" s="604"/>
      <c r="MEN2" s="604"/>
      <c r="MEO2" s="604"/>
      <c r="MEP2" s="604"/>
      <c r="MEQ2" s="604"/>
      <c r="MER2" s="604"/>
      <c r="MES2" s="604"/>
      <c r="MET2" s="604"/>
      <c r="MEU2" s="604"/>
      <c r="MEV2" s="604"/>
      <c r="MEW2" s="604"/>
      <c r="MEX2" s="604"/>
      <c r="MEY2" s="604"/>
      <c r="MEZ2" s="604"/>
      <c r="MFA2" s="604"/>
      <c r="MFB2" s="604"/>
      <c r="MFC2" s="604"/>
      <c r="MFD2" s="604"/>
      <c r="MFE2" s="604"/>
      <c r="MFF2" s="604"/>
      <c r="MFG2" s="604"/>
      <c r="MFH2" s="604"/>
      <c r="MFI2" s="604"/>
      <c r="MFJ2" s="604"/>
      <c r="MFK2" s="604"/>
      <c r="MFL2" s="604"/>
      <c r="MFM2" s="604"/>
      <c r="MFN2" s="604"/>
      <c r="MFO2" s="604"/>
      <c r="MFP2" s="604"/>
      <c r="MFQ2" s="604"/>
      <c r="MFR2" s="604"/>
      <c r="MFS2" s="604"/>
      <c r="MFT2" s="604"/>
      <c r="MFU2" s="604"/>
      <c r="MFV2" s="604"/>
      <c r="MFW2" s="604"/>
      <c r="MFX2" s="604"/>
      <c r="MFY2" s="604"/>
      <c r="MFZ2" s="604"/>
      <c r="MGA2" s="604"/>
      <c r="MGB2" s="604"/>
      <c r="MGC2" s="604"/>
      <c r="MGD2" s="604"/>
      <c r="MGE2" s="604"/>
      <c r="MGF2" s="604"/>
      <c r="MGG2" s="604"/>
      <c r="MGH2" s="604"/>
      <c r="MGI2" s="604"/>
      <c r="MGJ2" s="604"/>
      <c r="MGK2" s="604"/>
      <c r="MGL2" s="604"/>
      <c r="MGM2" s="604"/>
      <c r="MGN2" s="604"/>
      <c r="MGO2" s="604"/>
      <c r="MGP2" s="604"/>
      <c r="MGQ2" s="604"/>
      <c r="MGR2" s="604"/>
      <c r="MGS2" s="604"/>
      <c r="MGT2" s="604"/>
      <c r="MGU2" s="604"/>
      <c r="MGV2" s="604"/>
      <c r="MGW2" s="604"/>
      <c r="MGX2" s="604"/>
      <c r="MGY2" s="604"/>
      <c r="MGZ2" s="604"/>
      <c r="MHA2" s="604"/>
      <c r="MHB2" s="604"/>
      <c r="MHC2" s="604"/>
      <c r="MHD2" s="604"/>
      <c r="MHE2" s="604"/>
      <c r="MHF2" s="604"/>
      <c r="MHG2" s="604"/>
      <c r="MHH2" s="604"/>
      <c r="MHI2" s="604"/>
      <c r="MHJ2" s="604"/>
      <c r="MHK2" s="604"/>
      <c r="MHL2" s="604"/>
      <c r="MHM2" s="604"/>
      <c r="MHN2" s="604"/>
      <c r="MHO2" s="604"/>
      <c r="MHP2" s="604"/>
      <c r="MHQ2" s="604"/>
      <c r="MHR2" s="604"/>
      <c r="MHS2" s="604"/>
      <c r="MHT2" s="604"/>
      <c r="MHU2" s="604"/>
      <c r="MHV2" s="604"/>
      <c r="MHW2" s="604"/>
      <c r="MHX2" s="604"/>
      <c r="MHY2" s="604"/>
      <c r="MHZ2" s="604"/>
      <c r="MIA2" s="604"/>
      <c r="MIB2" s="604"/>
      <c r="MIC2" s="604"/>
      <c r="MID2" s="604"/>
      <c r="MIE2" s="604"/>
      <c r="MIF2" s="604"/>
      <c r="MIG2" s="604"/>
      <c r="MIH2" s="604"/>
      <c r="MII2" s="604"/>
      <c r="MIJ2" s="604"/>
      <c r="MIK2" s="604"/>
      <c r="MIL2" s="604"/>
      <c r="MIM2" s="604"/>
      <c r="MIN2" s="604"/>
      <c r="MIO2" s="604"/>
      <c r="MIP2" s="604"/>
      <c r="MIQ2" s="604"/>
      <c r="MIR2" s="604"/>
      <c r="MIS2" s="604"/>
      <c r="MIT2" s="604"/>
      <c r="MIU2" s="604"/>
      <c r="MIV2" s="604"/>
      <c r="MIW2" s="604"/>
      <c r="MIX2" s="604"/>
      <c r="MIY2" s="604"/>
      <c r="MIZ2" s="604"/>
      <c r="MJA2" s="604"/>
      <c r="MJB2" s="604"/>
      <c r="MJC2" s="604"/>
      <c r="MJD2" s="604"/>
      <c r="MJE2" s="604"/>
      <c r="MJF2" s="604"/>
      <c r="MJG2" s="604"/>
      <c r="MJH2" s="604"/>
      <c r="MJI2" s="604"/>
      <c r="MJJ2" s="604"/>
      <c r="MJK2" s="604"/>
      <c r="MJL2" s="604"/>
      <c r="MJM2" s="604"/>
      <c r="MJN2" s="604"/>
      <c r="MJO2" s="604"/>
      <c r="MJP2" s="604"/>
      <c r="MJQ2" s="604"/>
      <c r="MJR2" s="604"/>
      <c r="MJS2" s="604"/>
      <c r="MJT2" s="604"/>
      <c r="MJU2" s="604"/>
      <c r="MJV2" s="604"/>
      <c r="MJW2" s="604"/>
      <c r="MJX2" s="604"/>
      <c r="MJY2" s="604"/>
      <c r="MJZ2" s="604"/>
      <c r="MKA2" s="604"/>
      <c r="MKB2" s="604"/>
      <c r="MKC2" s="604"/>
      <c r="MKD2" s="604"/>
      <c r="MKE2" s="604"/>
      <c r="MKF2" s="604"/>
      <c r="MKG2" s="604"/>
      <c r="MKH2" s="604"/>
      <c r="MKI2" s="604"/>
      <c r="MKJ2" s="604"/>
      <c r="MKK2" s="604"/>
      <c r="MKL2" s="604"/>
      <c r="MKM2" s="604"/>
      <c r="MKN2" s="604"/>
      <c r="MKO2" s="604"/>
      <c r="MKP2" s="604"/>
      <c r="MKQ2" s="604"/>
      <c r="MKR2" s="604"/>
      <c r="MKS2" s="604"/>
      <c r="MKT2" s="604"/>
      <c r="MKU2" s="604"/>
      <c r="MKV2" s="604"/>
      <c r="MKW2" s="604"/>
      <c r="MKX2" s="604"/>
      <c r="MKY2" s="604"/>
      <c r="MKZ2" s="604"/>
      <c r="MLA2" s="604"/>
      <c r="MLB2" s="604"/>
      <c r="MLC2" s="604"/>
      <c r="MLD2" s="604"/>
      <c r="MLE2" s="604"/>
      <c r="MLF2" s="604"/>
      <c r="MLG2" s="604"/>
      <c r="MLH2" s="604"/>
      <c r="MLI2" s="604"/>
      <c r="MLJ2" s="604"/>
      <c r="MLK2" s="604"/>
      <c r="MLL2" s="604"/>
      <c r="MLM2" s="604"/>
      <c r="MLN2" s="604"/>
      <c r="MLO2" s="604"/>
      <c r="MLP2" s="604"/>
      <c r="MLQ2" s="604"/>
      <c r="MLR2" s="604"/>
      <c r="MLS2" s="604"/>
      <c r="MLT2" s="604"/>
      <c r="MLU2" s="604"/>
      <c r="MLV2" s="604"/>
      <c r="MLW2" s="604"/>
      <c r="MLX2" s="604"/>
      <c r="MLY2" s="604"/>
      <c r="MLZ2" s="604"/>
      <c r="MMA2" s="604"/>
      <c r="MMB2" s="604"/>
      <c r="MMC2" s="604"/>
      <c r="MMD2" s="604"/>
      <c r="MME2" s="604"/>
      <c r="MMF2" s="604"/>
      <c r="MMG2" s="604"/>
      <c r="MMH2" s="604"/>
      <c r="MMI2" s="604"/>
      <c r="MMJ2" s="604"/>
      <c r="MMK2" s="604"/>
      <c r="MML2" s="604"/>
      <c r="MMM2" s="604"/>
      <c r="MMN2" s="604"/>
      <c r="MMO2" s="604"/>
      <c r="MMP2" s="604"/>
      <c r="MMQ2" s="604"/>
      <c r="MMR2" s="604"/>
      <c r="MMS2" s="604"/>
      <c r="MMT2" s="604"/>
      <c r="MMU2" s="604"/>
      <c r="MMV2" s="604"/>
      <c r="MMW2" s="604"/>
      <c r="MMX2" s="604"/>
      <c r="MMY2" s="604"/>
      <c r="MMZ2" s="604"/>
      <c r="MNA2" s="604"/>
      <c r="MNB2" s="604"/>
      <c r="MNC2" s="604"/>
      <c r="MND2" s="604"/>
      <c r="MNE2" s="604"/>
      <c r="MNF2" s="604"/>
      <c r="MNG2" s="604"/>
      <c r="MNH2" s="604"/>
      <c r="MNI2" s="604"/>
      <c r="MNJ2" s="604"/>
      <c r="MNK2" s="604"/>
      <c r="MNL2" s="604"/>
      <c r="MNM2" s="604"/>
      <c r="MNN2" s="604"/>
      <c r="MNO2" s="604"/>
      <c r="MNP2" s="604"/>
      <c r="MNQ2" s="604"/>
      <c r="MNR2" s="604"/>
      <c r="MNS2" s="604"/>
      <c r="MNT2" s="604"/>
      <c r="MNU2" s="604"/>
      <c r="MNV2" s="604"/>
      <c r="MNW2" s="604"/>
      <c r="MNX2" s="604"/>
      <c r="MNY2" s="604"/>
      <c r="MNZ2" s="604"/>
      <c r="MOA2" s="604"/>
      <c r="MOB2" s="604"/>
      <c r="MOC2" s="604"/>
      <c r="MOD2" s="604"/>
      <c r="MOE2" s="604"/>
      <c r="MOF2" s="604"/>
      <c r="MOG2" s="604"/>
      <c r="MOH2" s="604"/>
      <c r="MOI2" s="604"/>
      <c r="MOJ2" s="604"/>
      <c r="MOK2" s="604"/>
      <c r="MOL2" s="604"/>
      <c r="MOM2" s="604"/>
      <c r="MON2" s="604"/>
      <c r="MOO2" s="604"/>
      <c r="MOP2" s="604"/>
      <c r="MOQ2" s="604"/>
      <c r="MOR2" s="604"/>
      <c r="MOS2" s="604"/>
      <c r="MOT2" s="604"/>
      <c r="MOU2" s="604"/>
      <c r="MOV2" s="604"/>
      <c r="MOW2" s="604"/>
      <c r="MOX2" s="604"/>
      <c r="MOY2" s="604"/>
      <c r="MOZ2" s="604"/>
      <c r="MPA2" s="604"/>
      <c r="MPB2" s="604"/>
      <c r="MPC2" s="604"/>
      <c r="MPD2" s="604"/>
      <c r="MPE2" s="604"/>
      <c r="MPF2" s="604"/>
      <c r="MPG2" s="604"/>
      <c r="MPH2" s="604"/>
      <c r="MPI2" s="604"/>
      <c r="MPJ2" s="604"/>
      <c r="MPK2" s="604"/>
      <c r="MPL2" s="604"/>
      <c r="MPM2" s="604"/>
      <c r="MPN2" s="604"/>
      <c r="MPO2" s="604"/>
      <c r="MPP2" s="604"/>
      <c r="MPQ2" s="604"/>
      <c r="MPR2" s="604"/>
      <c r="MPS2" s="604"/>
      <c r="MPT2" s="604"/>
      <c r="MPU2" s="604"/>
      <c r="MPV2" s="604"/>
      <c r="MPW2" s="604"/>
      <c r="MPX2" s="604"/>
      <c r="MPY2" s="604"/>
      <c r="MPZ2" s="604"/>
      <c r="MQA2" s="604"/>
      <c r="MQB2" s="604"/>
      <c r="MQC2" s="604"/>
      <c r="MQD2" s="604"/>
      <c r="MQE2" s="604"/>
      <c r="MQF2" s="604"/>
      <c r="MQG2" s="604"/>
      <c r="MQH2" s="604"/>
      <c r="MQI2" s="604"/>
      <c r="MQJ2" s="604"/>
      <c r="MQK2" s="604"/>
      <c r="MQL2" s="604"/>
      <c r="MQM2" s="604"/>
      <c r="MQN2" s="604"/>
      <c r="MQO2" s="604"/>
      <c r="MQP2" s="604"/>
      <c r="MQQ2" s="604"/>
      <c r="MQR2" s="604"/>
      <c r="MQS2" s="604"/>
      <c r="MQT2" s="604"/>
      <c r="MQU2" s="604"/>
      <c r="MQV2" s="604"/>
      <c r="MQW2" s="604"/>
      <c r="MQX2" s="604"/>
      <c r="MQY2" s="604"/>
      <c r="MQZ2" s="604"/>
      <c r="MRA2" s="604"/>
      <c r="MRB2" s="604"/>
      <c r="MRC2" s="604"/>
      <c r="MRD2" s="604"/>
      <c r="MRE2" s="604"/>
      <c r="MRF2" s="604"/>
      <c r="MRG2" s="604"/>
      <c r="MRH2" s="604"/>
      <c r="MRI2" s="604"/>
      <c r="MRJ2" s="604"/>
      <c r="MRK2" s="604"/>
      <c r="MRL2" s="604"/>
      <c r="MRM2" s="604"/>
      <c r="MRN2" s="604"/>
      <c r="MRO2" s="604"/>
      <c r="MRP2" s="604"/>
      <c r="MRQ2" s="604"/>
      <c r="MRR2" s="604"/>
      <c r="MRS2" s="604"/>
      <c r="MRT2" s="604"/>
      <c r="MRU2" s="604"/>
      <c r="MRV2" s="604"/>
      <c r="MRW2" s="604"/>
      <c r="MRX2" s="604"/>
      <c r="MRY2" s="604"/>
      <c r="MRZ2" s="604"/>
      <c r="MSA2" s="604"/>
      <c r="MSB2" s="604"/>
      <c r="MSC2" s="604"/>
      <c r="MSD2" s="604"/>
      <c r="MSE2" s="604"/>
      <c r="MSF2" s="604"/>
      <c r="MSG2" s="604"/>
      <c r="MSH2" s="604"/>
      <c r="MSI2" s="604"/>
      <c r="MSJ2" s="604"/>
      <c r="MSK2" s="604"/>
      <c r="MSL2" s="604"/>
      <c r="MSM2" s="604"/>
      <c r="MSN2" s="604"/>
      <c r="MSO2" s="604"/>
      <c r="MSP2" s="604"/>
      <c r="MSQ2" s="604"/>
      <c r="MSR2" s="604"/>
      <c r="MSS2" s="604"/>
      <c r="MST2" s="604"/>
      <c r="MSU2" s="604"/>
      <c r="MSV2" s="604"/>
      <c r="MSW2" s="604"/>
      <c r="MSX2" s="604"/>
      <c r="MSY2" s="604"/>
      <c r="MSZ2" s="604"/>
      <c r="MTA2" s="604"/>
      <c r="MTB2" s="604"/>
      <c r="MTC2" s="604"/>
      <c r="MTD2" s="604"/>
      <c r="MTE2" s="604"/>
      <c r="MTF2" s="604"/>
      <c r="MTG2" s="604"/>
      <c r="MTH2" s="604"/>
      <c r="MTI2" s="604"/>
      <c r="MTJ2" s="604"/>
      <c r="MTK2" s="604"/>
      <c r="MTL2" s="604"/>
      <c r="MTM2" s="604"/>
      <c r="MTN2" s="604"/>
      <c r="MTO2" s="604"/>
      <c r="MTP2" s="604"/>
      <c r="MTQ2" s="604"/>
      <c r="MTR2" s="604"/>
      <c r="MTS2" s="604"/>
      <c r="MTT2" s="604"/>
      <c r="MTU2" s="604"/>
      <c r="MTV2" s="604"/>
      <c r="MTW2" s="604"/>
      <c r="MTX2" s="604"/>
      <c r="MTY2" s="604"/>
      <c r="MTZ2" s="604"/>
      <c r="MUA2" s="604"/>
      <c r="MUB2" s="604"/>
      <c r="MUC2" s="604"/>
      <c r="MUD2" s="604"/>
      <c r="MUE2" s="604"/>
      <c r="MUF2" s="604"/>
      <c r="MUG2" s="604"/>
      <c r="MUH2" s="604"/>
      <c r="MUI2" s="604"/>
      <c r="MUJ2" s="604"/>
      <c r="MUK2" s="604"/>
      <c r="MUL2" s="604"/>
      <c r="MUM2" s="604"/>
      <c r="MUN2" s="604"/>
      <c r="MUO2" s="604"/>
      <c r="MUP2" s="604"/>
      <c r="MUQ2" s="604"/>
      <c r="MUR2" s="604"/>
      <c r="MUS2" s="604"/>
      <c r="MUT2" s="604"/>
      <c r="MUU2" s="604"/>
      <c r="MUV2" s="604"/>
      <c r="MUW2" s="604"/>
      <c r="MUX2" s="604"/>
      <c r="MUY2" s="604"/>
      <c r="MUZ2" s="604"/>
      <c r="MVA2" s="604"/>
      <c r="MVB2" s="604"/>
      <c r="MVC2" s="604"/>
      <c r="MVD2" s="604"/>
      <c r="MVE2" s="604"/>
      <c r="MVF2" s="604"/>
      <c r="MVG2" s="604"/>
      <c r="MVH2" s="604"/>
      <c r="MVI2" s="604"/>
      <c r="MVJ2" s="604"/>
      <c r="MVK2" s="604"/>
      <c r="MVL2" s="604"/>
      <c r="MVM2" s="604"/>
      <c r="MVN2" s="604"/>
      <c r="MVO2" s="604"/>
      <c r="MVP2" s="604"/>
      <c r="MVQ2" s="604"/>
      <c r="MVR2" s="604"/>
      <c r="MVS2" s="604"/>
      <c r="MVT2" s="604"/>
      <c r="MVU2" s="604"/>
      <c r="MVV2" s="604"/>
      <c r="MVW2" s="604"/>
      <c r="MVX2" s="604"/>
      <c r="MVY2" s="604"/>
      <c r="MVZ2" s="604"/>
      <c r="MWA2" s="604"/>
      <c r="MWB2" s="604"/>
      <c r="MWC2" s="604"/>
      <c r="MWD2" s="604"/>
      <c r="MWE2" s="604"/>
      <c r="MWF2" s="604"/>
      <c r="MWG2" s="604"/>
      <c r="MWH2" s="604"/>
      <c r="MWI2" s="604"/>
      <c r="MWJ2" s="604"/>
      <c r="MWK2" s="604"/>
      <c r="MWL2" s="604"/>
      <c r="MWM2" s="604"/>
      <c r="MWN2" s="604"/>
      <c r="MWO2" s="604"/>
      <c r="MWP2" s="604"/>
      <c r="MWQ2" s="604"/>
      <c r="MWR2" s="604"/>
      <c r="MWS2" s="604"/>
      <c r="MWT2" s="604"/>
      <c r="MWU2" s="604"/>
      <c r="MWV2" s="604"/>
      <c r="MWW2" s="604"/>
      <c r="MWX2" s="604"/>
      <c r="MWY2" s="604"/>
      <c r="MWZ2" s="604"/>
      <c r="MXA2" s="604"/>
      <c r="MXB2" s="604"/>
      <c r="MXC2" s="604"/>
      <c r="MXD2" s="604"/>
      <c r="MXE2" s="604"/>
      <c r="MXF2" s="604"/>
      <c r="MXG2" s="604"/>
      <c r="MXH2" s="604"/>
      <c r="MXI2" s="604"/>
      <c r="MXJ2" s="604"/>
      <c r="MXK2" s="604"/>
      <c r="MXL2" s="604"/>
      <c r="MXM2" s="604"/>
      <c r="MXN2" s="604"/>
      <c r="MXO2" s="604"/>
      <c r="MXP2" s="604"/>
      <c r="MXQ2" s="604"/>
      <c r="MXR2" s="604"/>
      <c r="MXS2" s="604"/>
      <c r="MXT2" s="604"/>
      <c r="MXU2" s="604"/>
      <c r="MXV2" s="604"/>
      <c r="MXW2" s="604"/>
      <c r="MXX2" s="604"/>
      <c r="MXY2" s="604"/>
      <c r="MXZ2" s="604"/>
      <c r="MYA2" s="604"/>
      <c r="MYB2" s="604"/>
      <c r="MYC2" s="604"/>
      <c r="MYD2" s="604"/>
      <c r="MYE2" s="604"/>
      <c r="MYF2" s="604"/>
      <c r="MYG2" s="604"/>
      <c r="MYH2" s="604"/>
      <c r="MYI2" s="604"/>
      <c r="MYJ2" s="604"/>
      <c r="MYK2" s="604"/>
      <c r="MYL2" s="604"/>
      <c r="MYM2" s="604"/>
      <c r="MYN2" s="604"/>
      <c r="MYO2" s="604"/>
      <c r="MYP2" s="604"/>
      <c r="MYQ2" s="604"/>
      <c r="MYR2" s="604"/>
      <c r="MYS2" s="604"/>
      <c r="MYT2" s="604"/>
      <c r="MYU2" s="604"/>
      <c r="MYV2" s="604"/>
      <c r="MYW2" s="604"/>
      <c r="MYX2" s="604"/>
      <c r="MYY2" s="604"/>
      <c r="MYZ2" s="604"/>
      <c r="MZA2" s="604"/>
      <c r="MZB2" s="604"/>
      <c r="MZC2" s="604"/>
      <c r="MZD2" s="604"/>
      <c r="MZE2" s="604"/>
      <c r="MZF2" s="604"/>
      <c r="MZG2" s="604"/>
      <c r="MZH2" s="604"/>
      <c r="MZI2" s="604"/>
      <c r="MZJ2" s="604"/>
      <c r="MZK2" s="604"/>
      <c r="MZL2" s="604"/>
      <c r="MZM2" s="604"/>
      <c r="MZN2" s="604"/>
      <c r="MZO2" s="604"/>
      <c r="MZP2" s="604"/>
      <c r="MZQ2" s="604"/>
      <c r="MZR2" s="604"/>
      <c r="MZS2" s="604"/>
      <c r="MZT2" s="604"/>
      <c r="MZU2" s="604"/>
      <c r="MZV2" s="604"/>
      <c r="MZW2" s="604"/>
      <c r="MZX2" s="604"/>
      <c r="MZY2" s="604"/>
      <c r="MZZ2" s="604"/>
      <c r="NAA2" s="604"/>
      <c r="NAB2" s="604"/>
      <c r="NAC2" s="604"/>
      <c r="NAD2" s="604"/>
      <c r="NAE2" s="604"/>
      <c r="NAF2" s="604"/>
      <c r="NAG2" s="604"/>
      <c r="NAH2" s="604"/>
      <c r="NAI2" s="604"/>
      <c r="NAJ2" s="604"/>
      <c r="NAK2" s="604"/>
      <c r="NAL2" s="604"/>
      <c r="NAM2" s="604"/>
      <c r="NAN2" s="604"/>
      <c r="NAO2" s="604"/>
      <c r="NAP2" s="604"/>
      <c r="NAQ2" s="604"/>
      <c r="NAR2" s="604"/>
      <c r="NAS2" s="604"/>
      <c r="NAT2" s="604"/>
      <c r="NAU2" s="604"/>
      <c r="NAV2" s="604"/>
      <c r="NAW2" s="604"/>
      <c r="NAX2" s="604"/>
      <c r="NAY2" s="604"/>
      <c r="NAZ2" s="604"/>
      <c r="NBA2" s="604"/>
      <c r="NBB2" s="604"/>
      <c r="NBC2" s="604"/>
      <c r="NBD2" s="604"/>
      <c r="NBE2" s="604"/>
      <c r="NBF2" s="604"/>
      <c r="NBG2" s="604"/>
      <c r="NBH2" s="604"/>
      <c r="NBI2" s="604"/>
      <c r="NBJ2" s="604"/>
      <c r="NBK2" s="604"/>
      <c r="NBL2" s="604"/>
      <c r="NBM2" s="604"/>
      <c r="NBN2" s="604"/>
      <c r="NBO2" s="604"/>
      <c r="NBP2" s="604"/>
      <c r="NBQ2" s="604"/>
      <c r="NBR2" s="604"/>
      <c r="NBS2" s="604"/>
      <c r="NBT2" s="604"/>
      <c r="NBU2" s="604"/>
      <c r="NBV2" s="604"/>
      <c r="NBW2" s="604"/>
      <c r="NBX2" s="604"/>
      <c r="NBY2" s="604"/>
      <c r="NBZ2" s="604"/>
      <c r="NCA2" s="604"/>
      <c r="NCB2" s="604"/>
      <c r="NCC2" s="604"/>
      <c r="NCD2" s="604"/>
      <c r="NCE2" s="604"/>
      <c r="NCF2" s="604"/>
      <c r="NCG2" s="604"/>
      <c r="NCH2" s="604"/>
      <c r="NCI2" s="604"/>
      <c r="NCJ2" s="604"/>
      <c r="NCK2" s="604"/>
      <c r="NCL2" s="604"/>
      <c r="NCM2" s="604"/>
      <c r="NCN2" s="604"/>
      <c r="NCO2" s="604"/>
      <c r="NCP2" s="604"/>
      <c r="NCQ2" s="604"/>
      <c r="NCR2" s="604"/>
      <c r="NCS2" s="604"/>
      <c r="NCT2" s="604"/>
      <c r="NCU2" s="604"/>
      <c r="NCV2" s="604"/>
      <c r="NCW2" s="604"/>
      <c r="NCX2" s="604"/>
      <c r="NCY2" s="604"/>
      <c r="NCZ2" s="604"/>
      <c r="NDA2" s="604"/>
      <c r="NDB2" s="604"/>
      <c r="NDC2" s="604"/>
      <c r="NDD2" s="604"/>
      <c r="NDE2" s="604"/>
      <c r="NDF2" s="604"/>
      <c r="NDG2" s="604"/>
      <c r="NDH2" s="604"/>
      <c r="NDI2" s="604"/>
      <c r="NDJ2" s="604"/>
      <c r="NDK2" s="604"/>
      <c r="NDL2" s="604"/>
      <c r="NDM2" s="604"/>
      <c r="NDN2" s="604"/>
      <c r="NDO2" s="604"/>
      <c r="NDP2" s="604"/>
      <c r="NDQ2" s="604"/>
      <c r="NDR2" s="604"/>
      <c r="NDS2" s="604"/>
      <c r="NDT2" s="604"/>
      <c r="NDU2" s="604"/>
      <c r="NDV2" s="604"/>
      <c r="NDW2" s="604"/>
      <c r="NDX2" s="604"/>
      <c r="NDY2" s="604"/>
      <c r="NDZ2" s="604"/>
      <c r="NEA2" s="604"/>
      <c r="NEB2" s="604"/>
      <c r="NEC2" s="604"/>
      <c r="NED2" s="604"/>
      <c r="NEE2" s="604"/>
      <c r="NEF2" s="604"/>
      <c r="NEG2" s="604"/>
      <c r="NEH2" s="604"/>
      <c r="NEI2" s="604"/>
      <c r="NEJ2" s="604"/>
      <c r="NEK2" s="604"/>
      <c r="NEL2" s="604"/>
      <c r="NEM2" s="604"/>
      <c r="NEN2" s="604"/>
      <c r="NEO2" s="604"/>
      <c r="NEP2" s="604"/>
      <c r="NEQ2" s="604"/>
      <c r="NER2" s="604"/>
      <c r="NES2" s="604"/>
      <c r="NET2" s="604"/>
      <c r="NEU2" s="604"/>
      <c r="NEV2" s="604"/>
      <c r="NEW2" s="604"/>
      <c r="NEX2" s="604"/>
      <c r="NEY2" s="604"/>
      <c r="NEZ2" s="604"/>
      <c r="NFA2" s="604"/>
      <c r="NFB2" s="604"/>
      <c r="NFC2" s="604"/>
      <c r="NFD2" s="604"/>
      <c r="NFE2" s="604"/>
      <c r="NFF2" s="604"/>
      <c r="NFG2" s="604"/>
      <c r="NFH2" s="604"/>
      <c r="NFI2" s="604"/>
      <c r="NFJ2" s="604"/>
      <c r="NFK2" s="604"/>
      <c r="NFL2" s="604"/>
      <c r="NFM2" s="604"/>
      <c r="NFN2" s="604"/>
      <c r="NFO2" s="604"/>
      <c r="NFP2" s="604"/>
      <c r="NFQ2" s="604"/>
      <c r="NFR2" s="604"/>
      <c r="NFS2" s="604"/>
      <c r="NFT2" s="604"/>
      <c r="NFU2" s="604"/>
      <c r="NFV2" s="604"/>
      <c r="NFW2" s="604"/>
      <c r="NFX2" s="604"/>
      <c r="NFY2" s="604"/>
      <c r="NFZ2" s="604"/>
      <c r="NGA2" s="604"/>
      <c r="NGB2" s="604"/>
      <c r="NGC2" s="604"/>
      <c r="NGD2" s="604"/>
      <c r="NGE2" s="604"/>
      <c r="NGF2" s="604"/>
      <c r="NGG2" s="604"/>
      <c r="NGH2" s="604"/>
      <c r="NGI2" s="604"/>
      <c r="NGJ2" s="604"/>
      <c r="NGK2" s="604"/>
      <c r="NGL2" s="604"/>
      <c r="NGM2" s="604"/>
      <c r="NGN2" s="604"/>
      <c r="NGO2" s="604"/>
      <c r="NGP2" s="604"/>
      <c r="NGQ2" s="604"/>
      <c r="NGR2" s="604"/>
      <c r="NGS2" s="604"/>
      <c r="NGT2" s="604"/>
      <c r="NGU2" s="604"/>
      <c r="NGV2" s="604"/>
      <c r="NGW2" s="604"/>
      <c r="NGX2" s="604"/>
      <c r="NGY2" s="604"/>
      <c r="NGZ2" s="604"/>
      <c r="NHA2" s="604"/>
      <c r="NHB2" s="604"/>
      <c r="NHC2" s="604"/>
      <c r="NHD2" s="604"/>
      <c r="NHE2" s="604"/>
      <c r="NHF2" s="604"/>
      <c r="NHG2" s="604"/>
      <c r="NHH2" s="604"/>
      <c r="NHI2" s="604"/>
      <c r="NHJ2" s="604"/>
      <c r="NHK2" s="604"/>
      <c r="NHL2" s="604"/>
      <c r="NHM2" s="604"/>
      <c r="NHN2" s="604"/>
      <c r="NHO2" s="604"/>
      <c r="NHP2" s="604"/>
      <c r="NHQ2" s="604"/>
      <c r="NHR2" s="604"/>
      <c r="NHS2" s="604"/>
      <c r="NHT2" s="604"/>
      <c r="NHU2" s="604"/>
      <c r="NHV2" s="604"/>
      <c r="NHW2" s="604"/>
      <c r="NHX2" s="604"/>
      <c r="NHY2" s="604"/>
      <c r="NHZ2" s="604"/>
      <c r="NIA2" s="604"/>
      <c r="NIB2" s="604"/>
      <c r="NIC2" s="604"/>
      <c r="NID2" s="604"/>
      <c r="NIE2" s="604"/>
      <c r="NIF2" s="604"/>
      <c r="NIG2" s="604"/>
      <c r="NIH2" s="604"/>
      <c r="NII2" s="604"/>
      <c r="NIJ2" s="604"/>
      <c r="NIK2" s="604"/>
      <c r="NIL2" s="604"/>
      <c r="NIM2" s="604"/>
      <c r="NIN2" s="604"/>
      <c r="NIO2" s="604"/>
      <c r="NIP2" s="604"/>
      <c r="NIQ2" s="604"/>
      <c r="NIR2" s="604"/>
      <c r="NIS2" s="604"/>
      <c r="NIT2" s="604"/>
      <c r="NIU2" s="604"/>
      <c r="NIV2" s="604"/>
      <c r="NIW2" s="604"/>
      <c r="NIX2" s="604"/>
      <c r="NIY2" s="604"/>
      <c r="NIZ2" s="604"/>
      <c r="NJA2" s="604"/>
      <c r="NJB2" s="604"/>
      <c r="NJC2" s="604"/>
      <c r="NJD2" s="604"/>
      <c r="NJE2" s="604"/>
      <c r="NJF2" s="604"/>
      <c r="NJG2" s="604"/>
      <c r="NJH2" s="604"/>
      <c r="NJI2" s="604"/>
      <c r="NJJ2" s="604"/>
      <c r="NJK2" s="604"/>
      <c r="NJL2" s="604"/>
      <c r="NJM2" s="604"/>
      <c r="NJN2" s="604"/>
      <c r="NJO2" s="604"/>
      <c r="NJP2" s="604"/>
      <c r="NJQ2" s="604"/>
      <c r="NJR2" s="604"/>
      <c r="NJS2" s="604"/>
      <c r="NJT2" s="604"/>
      <c r="NJU2" s="604"/>
      <c r="NJV2" s="604"/>
      <c r="NJW2" s="604"/>
      <c r="NJX2" s="604"/>
      <c r="NJY2" s="604"/>
      <c r="NJZ2" s="604"/>
      <c r="NKA2" s="604"/>
      <c r="NKB2" s="604"/>
      <c r="NKC2" s="604"/>
      <c r="NKD2" s="604"/>
      <c r="NKE2" s="604"/>
      <c r="NKF2" s="604"/>
      <c r="NKG2" s="604"/>
      <c r="NKH2" s="604"/>
      <c r="NKI2" s="604"/>
      <c r="NKJ2" s="604"/>
      <c r="NKK2" s="604"/>
      <c r="NKL2" s="604"/>
      <c r="NKM2" s="604"/>
      <c r="NKN2" s="604"/>
      <c r="NKO2" s="604"/>
      <c r="NKP2" s="604"/>
      <c r="NKQ2" s="604"/>
      <c r="NKR2" s="604"/>
      <c r="NKS2" s="604"/>
      <c r="NKT2" s="604"/>
      <c r="NKU2" s="604"/>
      <c r="NKV2" s="604"/>
      <c r="NKW2" s="604"/>
      <c r="NKX2" s="604"/>
      <c r="NKY2" s="604"/>
      <c r="NKZ2" s="604"/>
      <c r="NLA2" s="604"/>
      <c r="NLB2" s="604"/>
      <c r="NLC2" s="604"/>
      <c r="NLD2" s="604"/>
      <c r="NLE2" s="604"/>
      <c r="NLF2" s="604"/>
      <c r="NLG2" s="604"/>
      <c r="NLH2" s="604"/>
      <c r="NLI2" s="604"/>
      <c r="NLJ2" s="604"/>
      <c r="NLK2" s="604"/>
      <c r="NLL2" s="604"/>
      <c r="NLM2" s="604"/>
      <c r="NLN2" s="604"/>
      <c r="NLO2" s="604"/>
      <c r="NLP2" s="604"/>
      <c r="NLQ2" s="604"/>
      <c r="NLR2" s="604"/>
      <c r="NLS2" s="604"/>
      <c r="NLT2" s="604"/>
      <c r="NLU2" s="604"/>
      <c r="NLV2" s="604"/>
      <c r="NLW2" s="604"/>
      <c r="NLX2" s="604"/>
      <c r="NLY2" s="604"/>
      <c r="NLZ2" s="604"/>
      <c r="NMA2" s="604"/>
      <c r="NMB2" s="604"/>
      <c r="NMC2" s="604"/>
      <c r="NMD2" s="604"/>
      <c r="NME2" s="604"/>
      <c r="NMF2" s="604"/>
      <c r="NMG2" s="604"/>
      <c r="NMH2" s="604"/>
      <c r="NMI2" s="604"/>
      <c r="NMJ2" s="604"/>
      <c r="NMK2" s="604"/>
      <c r="NML2" s="604"/>
      <c r="NMM2" s="604"/>
      <c r="NMN2" s="604"/>
      <c r="NMO2" s="604"/>
      <c r="NMP2" s="604"/>
      <c r="NMQ2" s="604"/>
      <c r="NMR2" s="604"/>
      <c r="NMS2" s="604"/>
      <c r="NMT2" s="604"/>
      <c r="NMU2" s="604"/>
      <c r="NMV2" s="604"/>
      <c r="NMW2" s="604"/>
      <c r="NMX2" s="604"/>
      <c r="NMY2" s="604"/>
      <c r="NMZ2" s="604"/>
      <c r="NNA2" s="604"/>
      <c r="NNB2" s="604"/>
      <c r="NNC2" s="604"/>
      <c r="NND2" s="604"/>
      <c r="NNE2" s="604"/>
      <c r="NNF2" s="604"/>
      <c r="NNG2" s="604"/>
      <c r="NNH2" s="604"/>
      <c r="NNI2" s="604"/>
      <c r="NNJ2" s="604"/>
      <c r="NNK2" s="604"/>
      <c r="NNL2" s="604"/>
      <c r="NNM2" s="604"/>
      <c r="NNN2" s="604"/>
      <c r="NNO2" s="604"/>
      <c r="NNP2" s="604"/>
      <c r="NNQ2" s="604"/>
      <c r="NNR2" s="604"/>
      <c r="NNS2" s="604"/>
      <c r="NNT2" s="604"/>
      <c r="NNU2" s="604"/>
      <c r="NNV2" s="604"/>
      <c r="NNW2" s="604"/>
      <c r="NNX2" s="604"/>
      <c r="NNY2" s="604"/>
      <c r="NNZ2" s="604"/>
      <c r="NOA2" s="604"/>
      <c r="NOB2" s="604"/>
      <c r="NOC2" s="604"/>
      <c r="NOD2" s="604"/>
      <c r="NOE2" s="604"/>
      <c r="NOF2" s="604"/>
      <c r="NOG2" s="604"/>
      <c r="NOH2" s="604"/>
      <c r="NOI2" s="604"/>
      <c r="NOJ2" s="604"/>
      <c r="NOK2" s="604"/>
      <c r="NOL2" s="604"/>
      <c r="NOM2" s="604"/>
      <c r="NON2" s="604"/>
      <c r="NOO2" s="604"/>
      <c r="NOP2" s="604"/>
      <c r="NOQ2" s="604"/>
      <c r="NOR2" s="604"/>
      <c r="NOS2" s="604"/>
      <c r="NOT2" s="604"/>
      <c r="NOU2" s="604"/>
      <c r="NOV2" s="604"/>
      <c r="NOW2" s="604"/>
      <c r="NOX2" s="604"/>
      <c r="NOY2" s="604"/>
      <c r="NOZ2" s="604"/>
      <c r="NPA2" s="604"/>
      <c r="NPB2" s="604"/>
      <c r="NPC2" s="604"/>
      <c r="NPD2" s="604"/>
      <c r="NPE2" s="604"/>
      <c r="NPF2" s="604"/>
      <c r="NPG2" s="604"/>
      <c r="NPH2" s="604"/>
      <c r="NPI2" s="604"/>
      <c r="NPJ2" s="604"/>
      <c r="NPK2" s="604"/>
      <c r="NPL2" s="604"/>
      <c r="NPM2" s="604"/>
      <c r="NPN2" s="604"/>
      <c r="NPO2" s="604"/>
      <c r="NPP2" s="604"/>
      <c r="NPQ2" s="604"/>
      <c r="NPR2" s="604"/>
      <c r="NPS2" s="604"/>
      <c r="NPT2" s="604"/>
      <c r="NPU2" s="604"/>
      <c r="NPV2" s="604"/>
      <c r="NPW2" s="604"/>
      <c r="NPX2" s="604"/>
      <c r="NPY2" s="604"/>
      <c r="NPZ2" s="604"/>
      <c r="NQA2" s="604"/>
      <c r="NQB2" s="604"/>
      <c r="NQC2" s="604"/>
      <c r="NQD2" s="604"/>
      <c r="NQE2" s="604"/>
      <c r="NQF2" s="604"/>
      <c r="NQG2" s="604"/>
      <c r="NQH2" s="604"/>
      <c r="NQI2" s="604"/>
      <c r="NQJ2" s="604"/>
      <c r="NQK2" s="604"/>
      <c r="NQL2" s="604"/>
      <c r="NQM2" s="604"/>
      <c r="NQN2" s="604"/>
      <c r="NQO2" s="604"/>
      <c r="NQP2" s="604"/>
      <c r="NQQ2" s="604"/>
      <c r="NQR2" s="604"/>
      <c r="NQS2" s="604"/>
      <c r="NQT2" s="604"/>
      <c r="NQU2" s="604"/>
      <c r="NQV2" s="604"/>
      <c r="NQW2" s="604"/>
      <c r="NQX2" s="604"/>
      <c r="NQY2" s="604"/>
      <c r="NQZ2" s="604"/>
      <c r="NRA2" s="604"/>
      <c r="NRB2" s="604"/>
      <c r="NRC2" s="604"/>
      <c r="NRD2" s="604"/>
      <c r="NRE2" s="604"/>
      <c r="NRF2" s="604"/>
      <c r="NRG2" s="604"/>
      <c r="NRH2" s="604"/>
      <c r="NRI2" s="604"/>
      <c r="NRJ2" s="604"/>
      <c r="NRK2" s="604"/>
      <c r="NRL2" s="604"/>
      <c r="NRM2" s="604"/>
      <c r="NRN2" s="604"/>
      <c r="NRO2" s="604"/>
      <c r="NRP2" s="604"/>
      <c r="NRQ2" s="604"/>
      <c r="NRR2" s="604"/>
      <c r="NRS2" s="604"/>
      <c r="NRT2" s="604"/>
      <c r="NRU2" s="604"/>
      <c r="NRV2" s="604"/>
      <c r="NRW2" s="604"/>
      <c r="NRX2" s="604"/>
      <c r="NRY2" s="604"/>
      <c r="NRZ2" s="604"/>
      <c r="NSA2" s="604"/>
      <c r="NSB2" s="604"/>
      <c r="NSC2" s="604"/>
      <c r="NSD2" s="604"/>
      <c r="NSE2" s="604"/>
      <c r="NSF2" s="604"/>
      <c r="NSG2" s="604"/>
      <c r="NSH2" s="604"/>
      <c r="NSI2" s="604"/>
      <c r="NSJ2" s="604"/>
      <c r="NSK2" s="604"/>
      <c r="NSL2" s="604"/>
      <c r="NSM2" s="604"/>
      <c r="NSN2" s="604"/>
      <c r="NSO2" s="604"/>
      <c r="NSP2" s="604"/>
      <c r="NSQ2" s="604"/>
      <c r="NSR2" s="604"/>
      <c r="NSS2" s="604"/>
      <c r="NST2" s="604"/>
      <c r="NSU2" s="604"/>
      <c r="NSV2" s="604"/>
      <c r="NSW2" s="604"/>
      <c r="NSX2" s="604"/>
      <c r="NSY2" s="604"/>
      <c r="NSZ2" s="604"/>
      <c r="NTA2" s="604"/>
      <c r="NTB2" s="604"/>
      <c r="NTC2" s="604"/>
      <c r="NTD2" s="604"/>
      <c r="NTE2" s="604"/>
      <c r="NTF2" s="604"/>
      <c r="NTG2" s="604"/>
      <c r="NTH2" s="604"/>
      <c r="NTI2" s="604"/>
      <c r="NTJ2" s="604"/>
      <c r="NTK2" s="604"/>
      <c r="NTL2" s="604"/>
      <c r="NTM2" s="604"/>
      <c r="NTN2" s="604"/>
      <c r="NTO2" s="604"/>
      <c r="NTP2" s="604"/>
      <c r="NTQ2" s="604"/>
      <c r="NTR2" s="604"/>
      <c r="NTS2" s="604"/>
      <c r="NTT2" s="604"/>
      <c r="NTU2" s="604"/>
      <c r="NTV2" s="604"/>
      <c r="NTW2" s="604"/>
      <c r="NTX2" s="604"/>
      <c r="NTY2" s="604"/>
      <c r="NTZ2" s="604"/>
      <c r="NUA2" s="604"/>
      <c r="NUB2" s="604"/>
      <c r="NUC2" s="604"/>
      <c r="NUD2" s="604"/>
      <c r="NUE2" s="604"/>
      <c r="NUF2" s="604"/>
      <c r="NUG2" s="604"/>
      <c r="NUH2" s="604"/>
      <c r="NUI2" s="604"/>
      <c r="NUJ2" s="604"/>
      <c r="NUK2" s="604"/>
      <c r="NUL2" s="604"/>
      <c r="NUM2" s="604"/>
      <c r="NUN2" s="604"/>
      <c r="NUO2" s="604"/>
      <c r="NUP2" s="604"/>
      <c r="NUQ2" s="604"/>
      <c r="NUR2" s="604"/>
      <c r="NUS2" s="604"/>
      <c r="NUT2" s="604"/>
      <c r="NUU2" s="604"/>
      <c r="NUV2" s="604"/>
      <c r="NUW2" s="604"/>
      <c r="NUX2" s="604"/>
      <c r="NUY2" s="604"/>
      <c r="NUZ2" s="604"/>
      <c r="NVA2" s="604"/>
      <c r="NVB2" s="604"/>
      <c r="NVC2" s="604"/>
      <c r="NVD2" s="604"/>
      <c r="NVE2" s="604"/>
      <c r="NVF2" s="604"/>
      <c r="NVG2" s="604"/>
      <c r="NVH2" s="604"/>
      <c r="NVI2" s="604"/>
      <c r="NVJ2" s="604"/>
      <c r="NVK2" s="604"/>
      <c r="NVL2" s="604"/>
      <c r="NVM2" s="604"/>
      <c r="NVN2" s="604"/>
      <c r="NVO2" s="604"/>
      <c r="NVP2" s="604"/>
      <c r="NVQ2" s="604"/>
      <c r="NVR2" s="604"/>
      <c r="NVS2" s="604"/>
      <c r="NVT2" s="604"/>
      <c r="NVU2" s="604"/>
      <c r="NVV2" s="604"/>
      <c r="NVW2" s="604"/>
      <c r="NVX2" s="604"/>
      <c r="NVY2" s="604"/>
      <c r="NVZ2" s="604"/>
      <c r="NWA2" s="604"/>
      <c r="NWB2" s="604"/>
      <c r="NWC2" s="604"/>
      <c r="NWD2" s="604"/>
      <c r="NWE2" s="604"/>
      <c r="NWF2" s="604"/>
      <c r="NWG2" s="604"/>
      <c r="NWH2" s="604"/>
      <c r="NWI2" s="604"/>
      <c r="NWJ2" s="604"/>
      <c r="NWK2" s="604"/>
      <c r="NWL2" s="604"/>
      <c r="NWM2" s="604"/>
      <c r="NWN2" s="604"/>
      <c r="NWO2" s="604"/>
      <c r="NWP2" s="604"/>
      <c r="NWQ2" s="604"/>
      <c r="NWR2" s="604"/>
      <c r="NWS2" s="604"/>
      <c r="NWT2" s="604"/>
      <c r="NWU2" s="604"/>
      <c r="NWV2" s="604"/>
      <c r="NWW2" s="604"/>
      <c r="NWX2" s="604"/>
      <c r="NWY2" s="604"/>
      <c r="NWZ2" s="604"/>
      <c r="NXA2" s="604"/>
      <c r="NXB2" s="604"/>
      <c r="NXC2" s="604"/>
      <c r="NXD2" s="604"/>
      <c r="NXE2" s="604"/>
      <c r="NXF2" s="604"/>
      <c r="NXG2" s="604"/>
      <c r="NXH2" s="604"/>
      <c r="NXI2" s="604"/>
      <c r="NXJ2" s="604"/>
      <c r="NXK2" s="604"/>
      <c r="NXL2" s="604"/>
      <c r="NXM2" s="604"/>
      <c r="NXN2" s="604"/>
      <c r="NXO2" s="604"/>
      <c r="NXP2" s="604"/>
      <c r="NXQ2" s="604"/>
      <c r="NXR2" s="604"/>
      <c r="NXS2" s="604"/>
      <c r="NXT2" s="604"/>
      <c r="NXU2" s="604"/>
      <c r="NXV2" s="604"/>
      <c r="NXW2" s="604"/>
      <c r="NXX2" s="604"/>
      <c r="NXY2" s="604"/>
      <c r="NXZ2" s="604"/>
      <c r="NYA2" s="604"/>
      <c r="NYB2" s="604"/>
      <c r="NYC2" s="604"/>
      <c r="NYD2" s="604"/>
      <c r="NYE2" s="604"/>
      <c r="NYF2" s="604"/>
      <c r="NYG2" s="604"/>
      <c r="NYH2" s="604"/>
      <c r="NYI2" s="604"/>
      <c r="NYJ2" s="604"/>
      <c r="NYK2" s="604"/>
      <c r="NYL2" s="604"/>
      <c r="NYM2" s="604"/>
      <c r="NYN2" s="604"/>
      <c r="NYO2" s="604"/>
      <c r="NYP2" s="604"/>
      <c r="NYQ2" s="604"/>
      <c r="NYR2" s="604"/>
      <c r="NYS2" s="604"/>
      <c r="NYT2" s="604"/>
      <c r="NYU2" s="604"/>
      <c r="NYV2" s="604"/>
      <c r="NYW2" s="604"/>
      <c r="NYX2" s="604"/>
      <c r="NYY2" s="604"/>
      <c r="NYZ2" s="604"/>
      <c r="NZA2" s="604"/>
      <c r="NZB2" s="604"/>
      <c r="NZC2" s="604"/>
      <c r="NZD2" s="604"/>
      <c r="NZE2" s="604"/>
      <c r="NZF2" s="604"/>
      <c r="NZG2" s="604"/>
      <c r="NZH2" s="604"/>
      <c r="NZI2" s="604"/>
      <c r="NZJ2" s="604"/>
      <c r="NZK2" s="604"/>
      <c r="NZL2" s="604"/>
      <c r="NZM2" s="604"/>
      <c r="NZN2" s="604"/>
      <c r="NZO2" s="604"/>
      <c r="NZP2" s="604"/>
      <c r="NZQ2" s="604"/>
      <c r="NZR2" s="604"/>
      <c r="NZS2" s="604"/>
      <c r="NZT2" s="604"/>
      <c r="NZU2" s="604"/>
      <c r="NZV2" s="604"/>
      <c r="NZW2" s="604"/>
      <c r="NZX2" s="604"/>
      <c r="NZY2" s="604"/>
      <c r="NZZ2" s="604"/>
      <c r="OAA2" s="604"/>
      <c r="OAB2" s="604"/>
      <c r="OAC2" s="604"/>
      <c r="OAD2" s="604"/>
      <c r="OAE2" s="604"/>
      <c r="OAF2" s="604"/>
      <c r="OAG2" s="604"/>
      <c r="OAH2" s="604"/>
      <c r="OAI2" s="604"/>
      <c r="OAJ2" s="604"/>
      <c r="OAK2" s="604"/>
      <c r="OAL2" s="604"/>
      <c r="OAM2" s="604"/>
      <c r="OAN2" s="604"/>
      <c r="OAO2" s="604"/>
      <c r="OAP2" s="604"/>
      <c r="OAQ2" s="604"/>
      <c r="OAR2" s="604"/>
      <c r="OAS2" s="604"/>
      <c r="OAT2" s="604"/>
      <c r="OAU2" s="604"/>
      <c r="OAV2" s="604"/>
      <c r="OAW2" s="604"/>
      <c r="OAX2" s="604"/>
      <c r="OAY2" s="604"/>
      <c r="OAZ2" s="604"/>
      <c r="OBA2" s="604"/>
      <c r="OBB2" s="604"/>
      <c r="OBC2" s="604"/>
      <c r="OBD2" s="604"/>
      <c r="OBE2" s="604"/>
      <c r="OBF2" s="604"/>
      <c r="OBG2" s="604"/>
      <c r="OBH2" s="604"/>
      <c r="OBI2" s="604"/>
      <c r="OBJ2" s="604"/>
      <c r="OBK2" s="604"/>
      <c r="OBL2" s="604"/>
      <c r="OBM2" s="604"/>
      <c r="OBN2" s="604"/>
      <c r="OBO2" s="604"/>
      <c r="OBP2" s="604"/>
      <c r="OBQ2" s="604"/>
      <c r="OBR2" s="604"/>
      <c r="OBS2" s="604"/>
      <c r="OBT2" s="604"/>
      <c r="OBU2" s="604"/>
      <c r="OBV2" s="604"/>
      <c r="OBW2" s="604"/>
      <c r="OBX2" s="604"/>
      <c r="OBY2" s="604"/>
      <c r="OBZ2" s="604"/>
      <c r="OCA2" s="604"/>
      <c r="OCB2" s="604"/>
      <c r="OCC2" s="604"/>
      <c r="OCD2" s="604"/>
      <c r="OCE2" s="604"/>
      <c r="OCF2" s="604"/>
      <c r="OCG2" s="604"/>
      <c r="OCH2" s="604"/>
      <c r="OCI2" s="604"/>
      <c r="OCJ2" s="604"/>
      <c r="OCK2" s="604"/>
      <c r="OCL2" s="604"/>
      <c r="OCM2" s="604"/>
      <c r="OCN2" s="604"/>
      <c r="OCO2" s="604"/>
      <c r="OCP2" s="604"/>
      <c r="OCQ2" s="604"/>
      <c r="OCR2" s="604"/>
      <c r="OCS2" s="604"/>
      <c r="OCT2" s="604"/>
      <c r="OCU2" s="604"/>
      <c r="OCV2" s="604"/>
      <c r="OCW2" s="604"/>
      <c r="OCX2" s="604"/>
      <c r="OCY2" s="604"/>
      <c r="OCZ2" s="604"/>
      <c r="ODA2" s="604"/>
      <c r="ODB2" s="604"/>
      <c r="ODC2" s="604"/>
      <c r="ODD2" s="604"/>
      <c r="ODE2" s="604"/>
      <c r="ODF2" s="604"/>
      <c r="ODG2" s="604"/>
      <c r="ODH2" s="604"/>
      <c r="ODI2" s="604"/>
      <c r="ODJ2" s="604"/>
      <c r="ODK2" s="604"/>
      <c r="ODL2" s="604"/>
      <c r="ODM2" s="604"/>
      <c r="ODN2" s="604"/>
      <c r="ODO2" s="604"/>
      <c r="ODP2" s="604"/>
      <c r="ODQ2" s="604"/>
      <c r="ODR2" s="604"/>
      <c r="ODS2" s="604"/>
      <c r="ODT2" s="604"/>
      <c r="ODU2" s="604"/>
      <c r="ODV2" s="604"/>
      <c r="ODW2" s="604"/>
      <c r="ODX2" s="604"/>
      <c r="ODY2" s="604"/>
      <c r="ODZ2" s="604"/>
      <c r="OEA2" s="604"/>
      <c r="OEB2" s="604"/>
      <c r="OEC2" s="604"/>
      <c r="OED2" s="604"/>
      <c r="OEE2" s="604"/>
      <c r="OEF2" s="604"/>
      <c r="OEG2" s="604"/>
      <c r="OEH2" s="604"/>
      <c r="OEI2" s="604"/>
      <c r="OEJ2" s="604"/>
      <c r="OEK2" s="604"/>
      <c r="OEL2" s="604"/>
      <c r="OEM2" s="604"/>
      <c r="OEN2" s="604"/>
      <c r="OEO2" s="604"/>
      <c r="OEP2" s="604"/>
      <c r="OEQ2" s="604"/>
      <c r="OER2" s="604"/>
      <c r="OES2" s="604"/>
      <c r="OET2" s="604"/>
      <c r="OEU2" s="604"/>
      <c r="OEV2" s="604"/>
      <c r="OEW2" s="604"/>
      <c r="OEX2" s="604"/>
      <c r="OEY2" s="604"/>
      <c r="OEZ2" s="604"/>
      <c r="OFA2" s="604"/>
      <c r="OFB2" s="604"/>
      <c r="OFC2" s="604"/>
      <c r="OFD2" s="604"/>
      <c r="OFE2" s="604"/>
      <c r="OFF2" s="604"/>
      <c r="OFG2" s="604"/>
      <c r="OFH2" s="604"/>
      <c r="OFI2" s="604"/>
      <c r="OFJ2" s="604"/>
      <c r="OFK2" s="604"/>
      <c r="OFL2" s="604"/>
      <c r="OFM2" s="604"/>
      <c r="OFN2" s="604"/>
      <c r="OFO2" s="604"/>
      <c r="OFP2" s="604"/>
      <c r="OFQ2" s="604"/>
      <c r="OFR2" s="604"/>
      <c r="OFS2" s="604"/>
      <c r="OFT2" s="604"/>
      <c r="OFU2" s="604"/>
      <c r="OFV2" s="604"/>
      <c r="OFW2" s="604"/>
      <c r="OFX2" s="604"/>
      <c r="OFY2" s="604"/>
      <c r="OFZ2" s="604"/>
      <c r="OGA2" s="604"/>
      <c r="OGB2" s="604"/>
      <c r="OGC2" s="604"/>
      <c r="OGD2" s="604"/>
      <c r="OGE2" s="604"/>
      <c r="OGF2" s="604"/>
      <c r="OGG2" s="604"/>
      <c r="OGH2" s="604"/>
      <c r="OGI2" s="604"/>
      <c r="OGJ2" s="604"/>
      <c r="OGK2" s="604"/>
      <c r="OGL2" s="604"/>
      <c r="OGM2" s="604"/>
      <c r="OGN2" s="604"/>
      <c r="OGO2" s="604"/>
      <c r="OGP2" s="604"/>
      <c r="OGQ2" s="604"/>
      <c r="OGR2" s="604"/>
      <c r="OGS2" s="604"/>
      <c r="OGT2" s="604"/>
      <c r="OGU2" s="604"/>
      <c r="OGV2" s="604"/>
      <c r="OGW2" s="604"/>
      <c r="OGX2" s="604"/>
      <c r="OGY2" s="604"/>
      <c r="OGZ2" s="604"/>
      <c r="OHA2" s="604"/>
      <c r="OHB2" s="604"/>
      <c r="OHC2" s="604"/>
      <c r="OHD2" s="604"/>
      <c r="OHE2" s="604"/>
      <c r="OHF2" s="604"/>
      <c r="OHG2" s="604"/>
      <c r="OHH2" s="604"/>
      <c r="OHI2" s="604"/>
      <c r="OHJ2" s="604"/>
      <c r="OHK2" s="604"/>
      <c r="OHL2" s="604"/>
      <c r="OHM2" s="604"/>
      <c r="OHN2" s="604"/>
      <c r="OHO2" s="604"/>
      <c r="OHP2" s="604"/>
      <c r="OHQ2" s="604"/>
      <c r="OHR2" s="604"/>
      <c r="OHS2" s="604"/>
      <c r="OHT2" s="604"/>
      <c r="OHU2" s="604"/>
      <c r="OHV2" s="604"/>
      <c r="OHW2" s="604"/>
      <c r="OHX2" s="604"/>
      <c r="OHY2" s="604"/>
      <c r="OHZ2" s="604"/>
      <c r="OIA2" s="604"/>
      <c r="OIB2" s="604"/>
      <c r="OIC2" s="604"/>
      <c r="OID2" s="604"/>
      <c r="OIE2" s="604"/>
      <c r="OIF2" s="604"/>
      <c r="OIG2" s="604"/>
      <c r="OIH2" s="604"/>
      <c r="OII2" s="604"/>
      <c r="OIJ2" s="604"/>
      <c r="OIK2" s="604"/>
      <c r="OIL2" s="604"/>
      <c r="OIM2" s="604"/>
      <c r="OIN2" s="604"/>
      <c r="OIO2" s="604"/>
      <c r="OIP2" s="604"/>
      <c r="OIQ2" s="604"/>
      <c r="OIR2" s="604"/>
      <c r="OIS2" s="604"/>
      <c r="OIT2" s="604"/>
      <c r="OIU2" s="604"/>
      <c r="OIV2" s="604"/>
      <c r="OIW2" s="604"/>
      <c r="OIX2" s="604"/>
      <c r="OIY2" s="604"/>
      <c r="OIZ2" s="604"/>
      <c r="OJA2" s="604"/>
      <c r="OJB2" s="604"/>
      <c r="OJC2" s="604"/>
      <c r="OJD2" s="604"/>
      <c r="OJE2" s="604"/>
      <c r="OJF2" s="604"/>
      <c r="OJG2" s="604"/>
      <c r="OJH2" s="604"/>
      <c r="OJI2" s="604"/>
      <c r="OJJ2" s="604"/>
      <c r="OJK2" s="604"/>
      <c r="OJL2" s="604"/>
      <c r="OJM2" s="604"/>
      <c r="OJN2" s="604"/>
      <c r="OJO2" s="604"/>
      <c r="OJP2" s="604"/>
      <c r="OJQ2" s="604"/>
      <c r="OJR2" s="604"/>
      <c r="OJS2" s="604"/>
      <c r="OJT2" s="604"/>
      <c r="OJU2" s="604"/>
      <c r="OJV2" s="604"/>
      <c r="OJW2" s="604"/>
      <c r="OJX2" s="604"/>
      <c r="OJY2" s="604"/>
      <c r="OJZ2" s="604"/>
      <c r="OKA2" s="604"/>
      <c r="OKB2" s="604"/>
      <c r="OKC2" s="604"/>
      <c r="OKD2" s="604"/>
      <c r="OKE2" s="604"/>
      <c r="OKF2" s="604"/>
      <c r="OKG2" s="604"/>
      <c r="OKH2" s="604"/>
      <c r="OKI2" s="604"/>
      <c r="OKJ2" s="604"/>
      <c r="OKK2" s="604"/>
      <c r="OKL2" s="604"/>
      <c r="OKM2" s="604"/>
      <c r="OKN2" s="604"/>
      <c r="OKO2" s="604"/>
      <c r="OKP2" s="604"/>
      <c r="OKQ2" s="604"/>
      <c r="OKR2" s="604"/>
      <c r="OKS2" s="604"/>
      <c r="OKT2" s="604"/>
      <c r="OKU2" s="604"/>
      <c r="OKV2" s="604"/>
      <c r="OKW2" s="604"/>
      <c r="OKX2" s="604"/>
      <c r="OKY2" s="604"/>
      <c r="OKZ2" s="604"/>
      <c r="OLA2" s="604"/>
      <c r="OLB2" s="604"/>
      <c r="OLC2" s="604"/>
      <c r="OLD2" s="604"/>
      <c r="OLE2" s="604"/>
      <c r="OLF2" s="604"/>
      <c r="OLG2" s="604"/>
      <c r="OLH2" s="604"/>
      <c r="OLI2" s="604"/>
      <c r="OLJ2" s="604"/>
      <c r="OLK2" s="604"/>
      <c r="OLL2" s="604"/>
      <c r="OLM2" s="604"/>
      <c r="OLN2" s="604"/>
      <c r="OLO2" s="604"/>
      <c r="OLP2" s="604"/>
      <c r="OLQ2" s="604"/>
      <c r="OLR2" s="604"/>
      <c r="OLS2" s="604"/>
      <c r="OLT2" s="604"/>
      <c r="OLU2" s="604"/>
      <c r="OLV2" s="604"/>
      <c r="OLW2" s="604"/>
      <c r="OLX2" s="604"/>
      <c r="OLY2" s="604"/>
      <c r="OLZ2" s="604"/>
      <c r="OMA2" s="604"/>
      <c r="OMB2" s="604"/>
      <c r="OMC2" s="604"/>
      <c r="OMD2" s="604"/>
      <c r="OME2" s="604"/>
      <c r="OMF2" s="604"/>
      <c r="OMG2" s="604"/>
      <c r="OMH2" s="604"/>
      <c r="OMI2" s="604"/>
      <c r="OMJ2" s="604"/>
      <c r="OMK2" s="604"/>
      <c r="OML2" s="604"/>
      <c r="OMM2" s="604"/>
      <c r="OMN2" s="604"/>
      <c r="OMO2" s="604"/>
      <c r="OMP2" s="604"/>
      <c r="OMQ2" s="604"/>
      <c r="OMR2" s="604"/>
      <c r="OMS2" s="604"/>
      <c r="OMT2" s="604"/>
      <c r="OMU2" s="604"/>
      <c r="OMV2" s="604"/>
      <c r="OMW2" s="604"/>
      <c r="OMX2" s="604"/>
      <c r="OMY2" s="604"/>
      <c r="OMZ2" s="604"/>
      <c r="ONA2" s="604"/>
      <c r="ONB2" s="604"/>
      <c r="ONC2" s="604"/>
      <c r="OND2" s="604"/>
      <c r="ONE2" s="604"/>
      <c r="ONF2" s="604"/>
      <c r="ONG2" s="604"/>
      <c r="ONH2" s="604"/>
      <c r="ONI2" s="604"/>
      <c r="ONJ2" s="604"/>
      <c r="ONK2" s="604"/>
      <c r="ONL2" s="604"/>
      <c r="ONM2" s="604"/>
      <c r="ONN2" s="604"/>
      <c r="ONO2" s="604"/>
      <c r="ONP2" s="604"/>
      <c r="ONQ2" s="604"/>
      <c r="ONR2" s="604"/>
      <c r="ONS2" s="604"/>
      <c r="ONT2" s="604"/>
      <c r="ONU2" s="604"/>
      <c r="ONV2" s="604"/>
      <c r="ONW2" s="604"/>
      <c r="ONX2" s="604"/>
      <c r="ONY2" s="604"/>
      <c r="ONZ2" s="604"/>
      <c r="OOA2" s="604"/>
      <c r="OOB2" s="604"/>
      <c r="OOC2" s="604"/>
      <c r="OOD2" s="604"/>
      <c r="OOE2" s="604"/>
      <c r="OOF2" s="604"/>
      <c r="OOG2" s="604"/>
      <c r="OOH2" s="604"/>
      <c r="OOI2" s="604"/>
      <c r="OOJ2" s="604"/>
      <c r="OOK2" s="604"/>
      <c r="OOL2" s="604"/>
      <c r="OOM2" s="604"/>
      <c r="OON2" s="604"/>
      <c r="OOO2" s="604"/>
      <c r="OOP2" s="604"/>
      <c r="OOQ2" s="604"/>
      <c r="OOR2" s="604"/>
      <c r="OOS2" s="604"/>
      <c r="OOT2" s="604"/>
      <c r="OOU2" s="604"/>
      <c r="OOV2" s="604"/>
      <c r="OOW2" s="604"/>
      <c r="OOX2" s="604"/>
      <c r="OOY2" s="604"/>
      <c r="OOZ2" s="604"/>
      <c r="OPA2" s="604"/>
      <c r="OPB2" s="604"/>
      <c r="OPC2" s="604"/>
      <c r="OPD2" s="604"/>
      <c r="OPE2" s="604"/>
      <c r="OPF2" s="604"/>
      <c r="OPG2" s="604"/>
      <c r="OPH2" s="604"/>
      <c r="OPI2" s="604"/>
      <c r="OPJ2" s="604"/>
      <c r="OPK2" s="604"/>
      <c r="OPL2" s="604"/>
      <c r="OPM2" s="604"/>
      <c r="OPN2" s="604"/>
      <c r="OPO2" s="604"/>
      <c r="OPP2" s="604"/>
      <c r="OPQ2" s="604"/>
      <c r="OPR2" s="604"/>
      <c r="OPS2" s="604"/>
      <c r="OPT2" s="604"/>
      <c r="OPU2" s="604"/>
      <c r="OPV2" s="604"/>
      <c r="OPW2" s="604"/>
      <c r="OPX2" s="604"/>
      <c r="OPY2" s="604"/>
      <c r="OPZ2" s="604"/>
      <c r="OQA2" s="604"/>
      <c r="OQB2" s="604"/>
      <c r="OQC2" s="604"/>
      <c r="OQD2" s="604"/>
      <c r="OQE2" s="604"/>
      <c r="OQF2" s="604"/>
      <c r="OQG2" s="604"/>
      <c r="OQH2" s="604"/>
      <c r="OQI2" s="604"/>
      <c r="OQJ2" s="604"/>
      <c r="OQK2" s="604"/>
      <c r="OQL2" s="604"/>
      <c r="OQM2" s="604"/>
      <c r="OQN2" s="604"/>
      <c r="OQO2" s="604"/>
      <c r="OQP2" s="604"/>
      <c r="OQQ2" s="604"/>
      <c r="OQR2" s="604"/>
      <c r="OQS2" s="604"/>
      <c r="OQT2" s="604"/>
      <c r="OQU2" s="604"/>
      <c r="OQV2" s="604"/>
      <c r="OQW2" s="604"/>
      <c r="OQX2" s="604"/>
      <c r="OQY2" s="604"/>
      <c r="OQZ2" s="604"/>
      <c r="ORA2" s="604"/>
      <c r="ORB2" s="604"/>
      <c r="ORC2" s="604"/>
      <c r="ORD2" s="604"/>
      <c r="ORE2" s="604"/>
      <c r="ORF2" s="604"/>
      <c r="ORG2" s="604"/>
      <c r="ORH2" s="604"/>
      <c r="ORI2" s="604"/>
      <c r="ORJ2" s="604"/>
      <c r="ORK2" s="604"/>
      <c r="ORL2" s="604"/>
      <c r="ORM2" s="604"/>
      <c r="ORN2" s="604"/>
      <c r="ORO2" s="604"/>
      <c r="ORP2" s="604"/>
      <c r="ORQ2" s="604"/>
      <c r="ORR2" s="604"/>
      <c r="ORS2" s="604"/>
      <c r="ORT2" s="604"/>
      <c r="ORU2" s="604"/>
      <c r="ORV2" s="604"/>
      <c r="ORW2" s="604"/>
      <c r="ORX2" s="604"/>
      <c r="ORY2" s="604"/>
      <c r="ORZ2" s="604"/>
      <c r="OSA2" s="604"/>
      <c r="OSB2" s="604"/>
      <c r="OSC2" s="604"/>
      <c r="OSD2" s="604"/>
      <c r="OSE2" s="604"/>
      <c r="OSF2" s="604"/>
      <c r="OSG2" s="604"/>
      <c r="OSH2" s="604"/>
      <c r="OSI2" s="604"/>
      <c r="OSJ2" s="604"/>
      <c r="OSK2" s="604"/>
      <c r="OSL2" s="604"/>
      <c r="OSM2" s="604"/>
      <c r="OSN2" s="604"/>
      <c r="OSO2" s="604"/>
      <c r="OSP2" s="604"/>
      <c r="OSQ2" s="604"/>
      <c r="OSR2" s="604"/>
      <c r="OSS2" s="604"/>
      <c r="OST2" s="604"/>
      <c r="OSU2" s="604"/>
      <c r="OSV2" s="604"/>
      <c r="OSW2" s="604"/>
      <c r="OSX2" s="604"/>
      <c r="OSY2" s="604"/>
      <c r="OSZ2" s="604"/>
      <c r="OTA2" s="604"/>
      <c r="OTB2" s="604"/>
      <c r="OTC2" s="604"/>
      <c r="OTD2" s="604"/>
      <c r="OTE2" s="604"/>
      <c r="OTF2" s="604"/>
      <c r="OTG2" s="604"/>
      <c r="OTH2" s="604"/>
      <c r="OTI2" s="604"/>
      <c r="OTJ2" s="604"/>
      <c r="OTK2" s="604"/>
      <c r="OTL2" s="604"/>
      <c r="OTM2" s="604"/>
      <c r="OTN2" s="604"/>
      <c r="OTO2" s="604"/>
      <c r="OTP2" s="604"/>
      <c r="OTQ2" s="604"/>
      <c r="OTR2" s="604"/>
      <c r="OTS2" s="604"/>
      <c r="OTT2" s="604"/>
      <c r="OTU2" s="604"/>
      <c r="OTV2" s="604"/>
      <c r="OTW2" s="604"/>
      <c r="OTX2" s="604"/>
      <c r="OTY2" s="604"/>
      <c r="OTZ2" s="604"/>
      <c r="OUA2" s="604"/>
      <c r="OUB2" s="604"/>
      <c r="OUC2" s="604"/>
      <c r="OUD2" s="604"/>
      <c r="OUE2" s="604"/>
      <c r="OUF2" s="604"/>
      <c r="OUG2" s="604"/>
      <c r="OUH2" s="604"/>
      <c r="OUI2" s="604"/>
      <c r="OUJ2" s="604"/>
      <c r="OUK2" s="604"/>
      <c r="OUL2" s="604"/>
      <c r="OUM2" s="604"/>
      <c r="OUN2" s="604"/>
      <c r="OUO2" s="604"/>
      <c r="OUP2" s="604"/>
      <c r="OUQ2" s="604"/>
      <c r="OUR2" s="604"/>
      <c r="OUS2" s="604"/>
      <c r="OUT2" s="604"/>
      <c r="OUU2" s="604"/>
      <c r="OUV2" s="604"/>
      <c r="OUW2" s="604"/>
      <c r="OUX2" s="604"/>
      <c r="OUY2" s="604"/>
      <c r="OUZ2" s="604"/>
      <c r="OVA2" s="604"/>
      <c r="OVB2" s="604"/>
      <c r="OVC2" s="604"/>
      <c r="OVD2" s="604"/>
      <c r="OVE2" s="604"/>
      <c r="OVF2" s="604"/>
      <c r="OVG2" s="604"/>
      <c r="OVH2" s="604"/>
      <c r="OVI2" s="604"/>
      <c r="OVJ2" s="604"/>
      <c r="OVK2" s="604"/>
      <c r="OVL2" s="604"/>
      <c r="OVM2" s="604"/>
      <c r="OVN2" s="604"/>
      <c r="OVO2" s="604"/>
      <c r="OVP2" s="604"/>
      <c r="OVQ2" s="604"/>
      <c r="OVR2" s="604"/>
      <c r="OVS2" s="604"/>
      <c r="OVT2" s="604"/>
      <c r="OVU2" s="604"/>
      <c r="OVV2" s="604"/>
      <c r="OVW2" s="604"/>
      <c r="OVX2" s="604"/>
      <c r="OVY2" s="604"/>
      <c r="OVZ2" s="604"/>
      <c r="OWA2" s="604"/>
      <c r="OWB2" s="604"/>
      <c r="OWC2" s="604"/>
      <c r="OWD2" s="604"/>
      <c r="OWE2" s="604"/>
      <c r="OWF2" s="604"/>
      <c r="OWG2" s="604"/>
      <c r="OWH2" s="604"/>
      <c r="OWI2" s="604"/>
      <c r="OWJ2" s="604"/>
      <c r="OWK2" s="604"/>
      <c r="OWL2" s="604"/>
      <c r="OWM2" s="604"/>
      <c r="OWN2" s="604"/>
      <c r="OWO2" s="604"/>
      <c r="OWP2" s="604"/>
      <c r="OWQ2" s="604"/>
      <c r="OWR2" s="604"/>
      <c r="OWS2" s="604"/>
      <c r="OWT2" s="604"/>
      <c r="OWU2" s="604"/>
      <c r="OWV2" s="604"/>
      <c r="OWW2" s="604"/>
      <c r="OWX2" s="604"/>
      <c r="OWY2" s="604"/>
      <c r="OWZ2" s="604"/>
      <c r="OXA2" s="604"/>
      <c r="OXB2" s="604"/>
      <c r="OXC2" s="604"/>
      <c r="OXD2" s="604"/>
      <c r="OXE2" s="604"/>
      <c r="OXF2" s="604"/>
      <c r="OXG2" s="604"/>
      <c r="OXH2" s="604"/>
      <c r="OXI2" s="604"/>
      <c r="OXJ2" s="604"/>
      <c r="OXK2" s="604"/>
      <c r="OXL2" s="604"/>
      <c r="OXM2" s="604"/>
      <c r="OXN2" s="604"/>
      <c r="OXO2" s="604"/>
      <c r="OXP2" s="604"/>
      <c r="OXQ2" s="604"/>
      <c r="OXR2" s="604"/>
      <c r="OXS2" s="604"/>
      <c r="OXT2" s="604"/>
      <c r="OXU2" s="604"/>
      <c r="OXV2" s="604"/>
      <c r="OXW2" s="604"/>
      <c r="OXX2" s="604"/>
      <c r="OXY2" s="604"/>
      <c r="OXZ2" s="604"/>
      <c r="OYA2" s="604"/>
      <c r="OYB2" s="604"/>
      <c r="OYC2" s="604"/>
      <c r="OYD2" s="604"/>
      <c r="OYE2" s="604"/>
      <c r="OYF2" s="604"/>
      <c r="OYG2" s="604"/>
      <c r="OYH2" s="604"/>
      <c r="OYI2" s="604"/>
      <c r="OYJ2" s="604"/>
      <c r="OYK2" s="604"/>
      <c r="OYL2" s="604"/>
      <c r="OYM2" s="604"/>
      <c r="OYN2" s="604"/>
      <c r="OYO2" s="604"/>
      <c r="OYP2" s="604"/>
      <c r="OYQ2" s="604"/>
      <c r="OYR2" s="604"/>
      <c r="OYS2" s="604"/>
      <c r="OYT2" s="604"/>
      <c r="OYU2" s="604"/>
      <c r="OYV2" s="604"/>
      <c r="OYW2" s="604"/>
      <c r="OYX2" s="604"/>
      <c r="OYY2" s="604"/>
      <c r="OYZ2" s="604"/>
      <c r="OZA2" s="604"/>
      <c r="OZB2" s="604"/>
      <c r="OZC2" s="604"/>
      <c r="OZD2" s="604"/>
      <c r="OZE2" s="604"/>
      <c r="OZF2" s="604"/>
      <c r="OZG2" s="604"/>
      <c r="OZH2" s="604"/>
      <c r="OZI2" s="604"/>
      <c r="OZJ2" s="604"/>
      <c r="OZK2" s="604"/>
      <c r="OZL2" s="604"/>
      <c r="OZM2" s="604"/>
      <c r="OZN2" s="604"/>
      <c r="OZO2" s="604"/>
      <c r="OZP2" s="604"/>
      <c r="OZQ2" s="604"/>
      <c r="OZR2" s="604"/>
      <c r="OZS2" s="604"/>
      <c r="OZT2" s="604"/>
      <c r="OZU2" s="604"/>
      <c r="OZV2" s="604"/>
      <c r="OZW2" s="604"/>
      <c r="OZX2" s="604"/>
      <c r="OZY2" s="604"/>
      <c r="OZZ2" s="604"/>
      <c r="PAA2" s="604"/>
      <c r="PAB2" s="604"/>
      <c r="PAC2" s="604"/>
      <c r="PAD2" s="604"/>
      <c r="PAE2" s="604"/>
      <c r="PAF2" s="604"/>
      <c r="PAG2" s="604"/>
      <c r="PAH2" s="604"/>
      <c r="PAI2" s="604"/>
      <c r="PAJ2" s="604"/>
      <c r="PAK2" s="604"/>
      <c r="PAL2" s="604"/>
      <c r="PAM2" s="604"/>
      <c r="PAN2" s="604"/>
      <c r="PAO2" s="604"/>
      <c r="PAP2" s="604"/>
      <c r="PAQ2" s="604"/>
      <c r="PAR2" s="604"/>
      <c r="PAS2" s="604"/>
      <c r="PAT2" s="604"/>
      <c r="PAU2" s="604"/>
      <c r="PAV2" s="604"/>
      <c r="PAW2" s="604"/>
      <c r="PAX2" s="604"/>
      <c r="PAY2" s="604"/>
      <c r="PAZ2" s="604"/>
      <c r="PBA2" s="604"/>
      <c r="PBB2" s="604"/>
      <c r="PBC2" s="604"/>
      <c r="PBD2" s="604"/>
      <c r="PBE2" s="604"/>
      <c r="PBF2" s="604"/>
      <c r="PBG2" s="604"/>
      <c r="PBH2" s="604"/>
      <c r="PBI2" s="604"/>
      <c r="PBJ2" s="604"/>
      <c r="PBK2" s="604"/>
      <c r="PBL2" s="604"/>
      <c r="PBM2" s="604"/>
      <c r="PBN2" s="604"/>
      <c r="PBO2" s="604"/>
      <c r="PBP2" s="604"/>
      <c r="PBQ2" s="604"/>
      <c r="PBR2" s="604"/>
      <c r="PBS2" s="604"/>
      <c r="PBT2" s="604"/>
      <c r="PBU2" s="604"/>
      <c r="PBV2" s="604"/>
      <c r="PBW2" s="604"/>
      <c r="PBX2" s="604"/>
      <c r="PBY2" s="604"/>
      <c r="PBZ2" s="604"/>
      <c r="PCA2" s="604"/>
      <c r="PCB2" s="604"/>
      <c r="PCC2" s="604"/>
      <c r="PCD2" s="604"/>
      <c r="PCE2" s="604"/>
      <c r="PCF2" s="604"/>
      <c r="PCG2" s="604"/>
      <c r="PCH2" s="604"/>
      <c r="PCI2" s="604"/>
      <c r="PCJ2" s="604"/>
      <c r="PCK2" s="604"/>
      <c r="PCL2" s="604"/>
      <c r="PCM2" s="604"/>
      <c r="PCN2" s="604"/>
      <c r="PCO2" s="604"/>
      <c r="PCP2" s="604"/>
      <c r="PCQ2" s="604"/>
      <c r="PCR2" s="604"/>
      <c r="PCS2" s="604"/>
      <c r="PCT2" s="604"/>
      <c r="PCU2" s="604"/>
      <c r="PCV2" s="604"/>
      <c r="PCW2" s="604"/>
      <c r="PCX2" s="604"/>
      <c r="PCY2" s="604"/>
      <c r="PCZ2" s="604"/>
      <c r="PDA2" s="604"/>
      <c r="PDB2" s="604"/>
      <c r="PDC2" s="604"/>
      <c r="PDD2" s="604"/>
      <c r="PDE2" s="604"/>
      <c r="PDF2" s="604"/>
      <c r="PDG2" s="604"/>
      <c r="PDH2" s="604"/>
      <c r="PDI2" s="604"/>
      <c r="PDJ2" s="604"/>
      <c r="PDK2" s="604"/>
      <c r="PDL2" s="604"/>
      <c r="PDM2" s="604"/>
      <c r="PDN2" s="604"/>
      <c r="PDO2" s="604"/>
      <c r="PDP2" s="604"/>
      <c r="PDQ2" s="604"/>
      <c r="PDR2" s="604"/>
      <c r="PDS2" s="604"/>
      <c r="PDT2" s="604"/>
      <c r="PDU2" s="604"/>
      <c r="PDV2" s="604"/>
      <c r="PDW2" s="604"/>
      <c r="PDX2" s="604"/>
      <c r="PDY2" s="604"/>
      <c r="PDZ2" s="604"/>
      <c r="PEA2" s="604"/>
      <c r="PEB2" s="604"/>
      <c r="PEC2" s="604"/>
      <c r="PED2" s="604"/>
      <c r="PEE2" s="604"/>
      <c r="PEF2" s="604"/>
      <c r="PEG2" s="604"/>
      <c r="PEH2" s="604"/>
      <c r="PEI2" s="604"/>
      <c r="PEJ2" s="604"/>
      <c r="PEK2" s="604"/>
      <c r="PEL2" s="604"/>
      <c r="PEM2" s="604"/>
      <c r="PEN2" s="604"/>
      <c r="PEO2" s="604"/>
      <c r="PEP2" s="604"/>
      <c r="PEQ2" s="604"/>
      <c r="PER2" s="604"/>
      <c r="PES2" s="604"/>
      <c r="PET2" s="604"/>
      <c r="PEU2" s="604"/>
      <c r="PEV2" s="604"/>
      <c r="PEW2" s="604"/>
      <c r="PEX2" s="604"/>
      <c r="PEY2" s="604"/>
      <c r="PEZ2" s="604"/>
      <c r="PFA2" s="604"/>
      <c r="PFB2" s="604"/>
      <c r="PFC2" s="604"/>
      <c r="PFD2" s="604"/>
      <c r="PFE2" s="604"/>
      <c r="PFF2" s="604"/>
      <c r="PFG2" s="604"/>
      <c r="PFH2" s="604"/>
      <c r="PFI2" s="604"/>
      <c r="PFJ2" s="604"/>
      <c r="PFK2" s="604"/>
      <c r="PFL2" s="604"/>
      <c r="PFM2" s="604"/>
      <c r="PFN2" s="604"/>
      <c r="PFO2" s="604"/>
      <c r="PFP2" s="604"/>
      <c r="PFQ2" s="604"/>
      <c r="PFR2" s="604"/>
      <c r="PFS2" s="604"/>
      <c r="PFT2" s="604"/>
      <c r="PFU2" s="604"/>
      <c r="PFV2" s="604"/>
      <c r="PFW2" s="604"/>
      <c r="PFX2" s="604"/>
      <c r="PFY2" s="604"/>
      <c r="PFZ2" s="604"/>
      <c r="PGA2" s="604"/>
      <c r="PGB2" s="604"/>
      <c r="PGC2" s="604"/>
      <c r="PGD2" s="604"/>
      <c r="PGE2" s="604"/>
      <c r="PGF2" s="604"/>
      <c r="PGG2" s="604"/>
      <c r="PGH2" s="604"/>
      <c r="PGI2" s="604"/>
      <c r="PGJ2" s="604"/>
      <c r="PGK2" s="604"/>
      <c r="PGL2" s="604"/>
      <c r="PGM2" s="604"/>
      <c r="PGN2" s="604"/>
      <c r="PGO2" s="604"/>
      <c r="PGP2" s="604"/>
      <c r="PGQ2" s="604"/>
      <c r="PGR2" s="604"/>
      <c r="PGS2" s="604"/>
      <c r="PGT2" s="604"/>
      <c r="PGU2" s="604"/>
      <c r="PGV2" s="604"/>
      <c r="PGW2" s="604"/>
      <c r="PGX2" s="604"/>
      <c r="PGY2" s="604"/>
      <c r="PGZ2" s="604"/>
      <c r="PHA2" s="604"/>
      <c r="PHB2" s="604"/>
      <c r="PHC2" s="604"/>
      <c r="PHD2" s="604"/>
      <c r="PHE2" s="604"/>
      <c r="PHF2" s="604"/>
      <c r="PHG2" s="604"/>
      <c r="PHH2" s="604"/>
      <c r="PHI2" s="604"/>
      <c r="PHJ2" s="604"/>
      <c r="PHK2" s="604"/>
      <c r="PHL2" s="604"/>
      <c r="PHM2" s="604"/>
      <c r="PHN2" s="604"/>
      <c r="PHO2" s="604"/>
      <c r="PHP2" s="604"/>
      <c r="PHQ2" s="604"/>
      <c r="PHR2" s="604"/>
      <c r="PHS2" s="604"/>
      <c r="PHT2" s="604"/>
      <c r="PHU2" s="604"/>
      <c r="PHV2" s="604"/>
      <c r="PHW2" s="604"/>
      <c r="PHX2" s="604"/>
      <c r="PHY2" s="604"/>
      <c r="PHZ2" s="604"/>
      <c r="PIA2" s="604"/>
      <c r="PIB2" s="604"/>
      <c r="PIC2" s="604"/>
      <c r="PID2" s="604"/>
      <c r="PIE2" s="604"/>
      <c r="PIF2" s="604"/>
      <c r="PIG2" s="604"/>
      <c r="PIH2" s="604"/>
      <c r="PII2" s="604"/>
      <c r="PIJ2" s="604"/>
      <c r="PIK2" s="604"/>
      <c r="PIL2" s="604"/>
      <c r="PIM2" s="604"/>
      <c r="PIN2" s="604"/>
      <c r="PIO2" s="604"/>
      <c r="PIP2" s="604"/>
      <c r="PIQ2" s="604"/>
      <c r="PIR2" s="604"/>
      <c r="PIS2" s="604"/>
      <c r="PIT2" s="604"/>
      <c r="PIU2" s="604"/>
      <c r="PIV2" s="604"/>
      <c r="PIW2" s="604"/>
      <c r="PIX2" s="604"/>
      <c r="PIY2" s="604"/>
      <c r="PIZ2" s="604"/>
      <c r="PJA2" s="604"/>
      <c r="PJB2" s="604"/>
      <c r="PJC2" s="604"/>
      <c r="PJD2" s="604"/>
      <c r="PJE2" s="604"/>
      <c r="PJF2" s="604"/>
      <c r="PJG2" s="604"/>
      <c r="PJH2" s="604"/>
      <c r="PJI2" s="604"/>
      <c r="PJJ2" s="604"/>
      <c r="PJK2" s="604"/>
      <c r="PJL2" s="604"/>
      <c r="PJM2" s="604"/>
      <c r="PJN2" s="604"/>
      <c r="PJO2" s="604"/>
      <c r="PJP2" s="604"/>
      <c r="PJQ2" s="604"/>
      <c r="PJR2" s="604"/>
      <c r="PJS2" s="604"/>
      <c r="PJT2" s="604"/>
      <c r="PJU2" s="604"/>
      <c r="PJV2" s="604"/>
      <c r="PJW2" s="604"/>
      <c r="PJX2" s="604"/>
      <c r="PJY2" s="604"/>
      <c r="PJZ2" s="604"/>
      <c r="PKA2" s="604"/>
      <c r="PKB2" s="604"/>
      <c r="PKC2" s="604"/>
      <c r="PKD2" s="604"/>
      <c r="PKE2" s="604"/>
      <c r="PKF2" s="604"/>
      <c r="PKG2" s="604"/>
      <c r="PKH2" s="604"/>
      <c r="PKI2" s="604"/>
      <c r="PKJ2" s="604"/>
      <c r="PKK2" s="604"/>
      <c r="PKL2" s="604"/>
      <c r="PKM2" s="604"/>
      <c r="PKN2" s="604"/>
      <c r="PKO2" s="604"/>
      <c r="PKP2" s="604"/>
      <c r="PKQ2" s="604"/>
      <c r="PKR2" s="604"/>
      <c r="PKS2" s="604"/>
      <c r="PKT2" s="604"/>
      <c r="PKU2" s="604"/>
      <c r="PKV2" s="604"/>
      <c r="PKW2" s="604"/>
      <c r="PKX2" s="604"/>
      <c r="PKY2" s="604"/>
      <c r="PKZ2" s="604"/>
      <c r="PLA2" s="604"/>
      <c r="PLB2" s="604"/>
      <c r="PLC2" s="604"/>
      <c r="PLD2" s="604"/>
      <c r="PLE2" s="604"/>
      <c r="PLF2" s="604"/>
      <c r="PLG2" s="604"/>
      <c r="PLH2" s="604"/>
      <c r="PLI2" s="604"/>
      <c r="PLJ2" s="604"/>
      <c r="PLK2" s="604"/>
      <c r="PLL2" s="604"/>
      <c r="PLM2" s="604"/>
      <c r="PLN2" s="604"/>
      <c r="PLO2" s="604"/>
      <c r="PLP2" s="604"/>
      <c r="PLQ2" s="604"/>
      <c r="PLR2" s="604"/>
      <c r="PLS2" s="604"/>
      <c r="PLT2" s="604"/>
      <c r="PLU2" s="604"/>
      <c r="PLV2" s="604"/>
      <c r="PLW2" s="604"/>
      <c r="PLX2" s="604"/>
      <c r="PLY2" s="604"/>
      <c r="PLZ2" s="604"/>
      <c r="PMA2" s="604"/>
      <c r="PMB2" s="604"/>
      <c r="PMC2" s="604"/>
      <c r="PMD2" s="604"/>
      <c r="PME2" s="604"/>
      <c r="PMF2" s="604"/>
      <c r="PMG2" s="604"/>
      <c r="PMH2" s="604"/>
      <c r="PMI2" s="604"/>
      <c r="PMJ2" s="604"/>
      <c r="PMK2" s="604"/>
      <c r="PML2" s="604"/>
      <c r="PMM2" s="604"/>
      <c r="PMN2" s="604"/>
      <c r="PMO2" s="604"/>
      <c r="PMP2" s="604"/>
      <c r="PMQ2" s="604"/>
      <c r="PMR2" s="604"/>
      <c r="PMS2" s="604"/>
      <c r="PMT2" s="604"/>
      <c r="PMU2" s="604"/>
      <c r="PMV2" s="604"/>
      <c r="PMW2" s="604"/>
      <c r="PMX2" s="604"/>
      <c r="PMY2" s="604"/>
      <c r="PMZ2" s="604"/>
      <c r="PNA2" s="604"/>
      <c r="PNB2" s="604"/>
      <c r="PNC2" s="604"/>
      <c r="PND2" s="604"/>
      <c r="PNE2" s="604"/>
      <c r="PNF2" s="604"/>
      <c r="PNG2" s="604"/>
      <c r="PNH2" s="604"/>
      <c r="PNI2" s="604"/>
      <c r="PNJ2" s="604"/>
      <c r="PNK2" s="604"/>
      <c r="PNL2" s="604"/>
      <c r="PNM2" s="604"/>
      <c r="PNN2" s="604"/>
      <c r="PNO2" s="604"/>
      <c r="PNP2" s="604"/>
      <c r="PNQ2" s="604"/>
      <c r="PNR2" s="604"/>
      <c r="PNS2" s="604"/>
      <c r="PNT2" s="604"/>
      <c r="PNU2" s="604"/>
      <c r="PNV2" s="604"/>
      <c r="PNW2" s="604"/>
      <c r="PNX2" s="604"/>
      <c r="PNY2" s="604"/>
      <c r="PNZ2" s="604"/>
      <c r="POA2" s="604"/>
      <c r="POB2" s="604"/>
      <c r="POC2" s="604"/>
      <c r="POD2" s="604"/>
      <c r="POE2" s="604"/>
      <c r="POF2" s="604"/>
      <c r="POG2" s="604"/>
      <c r="POH2" s="604"/>
      <c r="POI2" s="604"/>
      <c r="POJ2" s="604"/>
      <c r="POK2" s="604"/>
      <c r="POL2" s="604"/>
      <c r="POM2" s="604"/>
      <c r="PON2" s="604"/>
      <c r="POO2" s="604"/>
      <c r="POP2" s="604"/>
      <c r="POQ2" s="604"/>
      <c r="POR2" s="604"/>
      <c r="POS2" s="604"/>
      <c r="POT2" s="604"/>
      <c r="POU2" s="604"/>
      <c r="POV2" s="604"/>
      <c r="POW2" s="604"/>
      <c r="POX2" s="604"/>
      <c r="POY2" s="604"/>
      <c r="POZ2" s="604"/>
      <c r="PPA2" s="604"/>
      <c r="PPB2" s="604"/>
      <c r="PPC2" s="604"/>
      <c r="PPD2" s="604"/>
      <c r="PPE2" s="604"/>
      <c r="PPF2" s="604"/>
      <c r="PPG2" s="604"/>
      <c r="PPH2" s="604"/>
      <c r="PPI2" s="604"/>
      <c r="PPJ2" s="604"/>
      <c r="PPK2" s="604"/>
      <c r="PPL2" s="604"/>
      <c r="PPM2" s="604"/>
      <c r="PPN2" s="604"/>
      <c r="PPO2" s="604"/>
      <c r="PPP2" s="604"/>
      <c r="PPQ2" s="604"/>
      <c r="PPR2" s="604"/>
      <c r="PPS2" s="604"/>
      <c r="PPT2" s="604"/>
      <c r="PPU2" s="604"/>
      <c r="PPV2" s="604"/>
      <c r="PPW2" s="604"/>
      <c r="PPX2" s="604"/>
      <c r="PPY2" s="604"/>
      <c r="PPZ2" s="604"/>
      <c r="PQA2" s="604"/>
      <c r="PQB2" s="604"/>
      <c r="PQC2" s="604"/>
      <c r="PQD2" s="604"/>
      <c r="PQE2" s="604"/>
      <c r="PQF2" s="604"/>
      <c r="PQG2" s="604"/>
      <c r="PQH2" s="604"/>
      <c r="PQI2" s="604"/>
      <c r="PQJ2" s="604"/>
      <c r="PQK2" s="604"/>
      <c r="PQL2" s="604"/>
      <c r="PQM2" s="604"/>
      <c r="PQN2" s="604"/>
      <c r="PQO2" s="604"/>
      <c r="PQP2" s="604"/>
      <c r="PQQ2" s="604"/>
      <c r="PQR2" s="604"/>
      <c r="PQS2" s="604"/>
      <c r="PQT2" s="604"/>
      <c r="PQU2" s="604"/>
      <c r="PQV2" s="604"/>
      <c r="PQW2" s="604"/>
      <c r="PQX2" s="604"/>
      <c r="PQY2" s="604"/>
      <c r="PQZ2" s="604"/>
      <c r="PRA2" s="604"/>
      <c r="PRB2" s="604"/>
      <c r="PRC2" s="604"/>
      <c r="PRD2" s="604"/>
      <c r="PRE2" s="604"/>
      <c r="PRF2" s="604"/>
      <c r="PRG2" s="604"/>
      <c r="PRH2" s="604"/>
      <c r="PRI2" s="604"/>
      <c r="PRJ2" s="604"/>
      <c r="PRK2" s="604"/>
      <c r="PRL2" s="604"/>
      <c r="PRM2" s="604"/>
      <c r="PRN2" s="604"/>
      <c r="PRO2" s="604"/>
      <c r="PRP2" s="604"/>
      <c r="PRQ2" s="604"/>
      <c r="PRR2" s="604"/>
      <c r="PRS2" s="604"/>
      <c r="PRT2" s="604"/>
      <c r="PRU2" s="604"/>
      <c r="PRV2" s="604"/>
      <c r="PRW2" s="604"/>
      <c r="PRX2" s="604"/>
      <c r="PRY2" s="604"/>
      <c r="PRZ2" s="604"/>
      <c r="PSA2" s="604"/>
      <c r="PSB2" s="604"/>
      <c r="PSC2" s="604"/>
      <c r="PSD2" s="604"/>
      <c r="PSE2" s="604"/>
      <c r="PSF2" s="604"/>
      <c r="PSG2" s="604"/>
      <c r="PSH2" s="604"/>
      <c r="PSI2" s="604"/>
      <c r="PSJ2" s="604"/>
      <c r="PSK2" s="604"/>
      <c r="PSL2" s="604"/>
      <c r="PSM2" s="604"/>
      <c r="PSN2" s="604"/>
      <c r="PSO2" s="604"/>
      <c r="PSP2" s="604"/>
      <c r="PSQ2" s="604"/>
      <c r="PSR2" s="604"/>
      <c r="PSS2" s="604"/>
      <c r="PST2" s="604"/>
      <c r="PSU2" s="604"/>
      <c r="PSV2" s="604"/>
      <c r="PSW2" s="604"/>
      <c r="PSX2" s="604"/>
      <c r="PSY2" s="604"/>
      <c r="PSZ2" s="604"/>
      <c r="PTA2" s="604"/>
      <c r="PTB2" s="604"/>
      <c r="PTC2" s="604"/>
      <c r="PTD2" s="604"/>
      <c r="PTE2" s="604"/>
      <c r="PTF2" s="604"/>
      <c r="PTG2" s="604"/>
      <c r="PTH2" s="604"/>
      <c r="PTI2" s="604"/>
      <c r="PTJ2" s="604"/>
      <c r="PTK2" s="604"/>
      <c r="PTL2" s="604"/>
      <c r="PTM2" s="604"/>
      <c r="PTN2" s="604"/>
      <c r="PTO2" s="604"/>
      <c r="PTP2" s="604"/>
      <c r="PTQ2" s="604"/>
      <c r="PTR2" s="604"/>
      <c r="PTS2" s="604"/>
      <c r="PTT2" s="604"/>
      <c r="PTU2" s="604"/>
      <c r="PTV2" s="604"/>
      <c r="PTW2" s="604"/>
      <c r="PTX2" s="604"/>
      <c r="PTY2" s="604"/>
      <c r="PTZ2" s="604"/>
      <c r="PUA2" s="604"/>
      <c r="PUB2" s="604"/>
      <c r="PUC2" s="604"/>
      <c r="PUD2" s="604"/>
      <c r="PUE2" s="604"/>
      <c r="PUF2" s="604"/>
      <c r="PUG2" s="604"/>
      <c r="PUH2" s="604"/>
      <c r="PUI2" s="604"/>
      <c r="PUJ2" s="604"/>
      <c r="PUK2" s="604"/>
      <c r="PUL2" s="604"/>
      <c r="PUM2" s="604"/>
      <c r="PUN2" s="604"/>
      <c r="PUO2" s="604"/>
      <c r="PUP2" s="604"/>
      <c r="PUQ2" s="604"/>
      <c r="PUR2" s="604"/>
      <c r="PUS2" s="604"/>
      <c r="PUT2" s="604"/>
      <c r="PUU2" s="604"/>
      <c r="PUV2" s="604"/>
      <c r="PUW2" s="604"/>
      <c r="PUX2" s="604"/>
      <c r="PUY2" s="604"/>
      <c r="PUZ2" s="604"/>
      <c r="PVA2" s="604"/>
      <c r="PVB2" s="604"/>
      <c r="PVC2" s="604"/>
      <c r="PVD2" s="604"/>
      <c r="PVE2" s="604"/>
      <c r="PVF2" s="604"/>
      <c r="PVG2" s="604"/>
      <c r="PVH2" s="604"/>
      <c r="PVI2" s="604"/>
      <c r="PVJ2" s="604"/>
      <c r="PVK2" s="604"/>
      <c r="PVL2" s="604"/>
      <c r="PVM2" s="604"/>
      <c r="PVN2" s="604"/>
      <c r="PVO2" s="604"/>
      <c r="PVP2" s="604"/>
      <c r="PVQ2" s="604"/>
      <c r="PVR2" s="604"/>
      <c r="PVS2" s="604"/>
      <c r="PVT2" s="604"/>
      <c r="PVU2" s="604"/>
      <c r="PVV2" s="604"/>
      <c r="PVW2" s="604"/>
      <c r="PVX2" s="604"/>
      <c r="PVY2" s="604"/>
      <c r="PVZ2" s="604"/>
      <c r="PWA2" s="604"/>
      <c r="PWB2" s="604"/>
      <c r="PWC2" s="604"/>
      <c r="PWD2" s="604"/>
      <c r="PWE2" s="604"/>
      <c r="PWF2" s="604"/>
      <c r="PWG2" s="604"/>
      <c r="PWH2" s="604"/>
      <c r="PWI2" s="604"/>
      <c r="PWJ2" s="604"/>
      <c r="PWK2" s="604"/>
      <c r="PWL2" s="604"/>
      <c r="PWM2" s="604"/>
      <c r="PWN2" s="604"/>
      <c r="PWO2" s="604"/>
      <c r="PWP2" s="604"/>
      <c r="PWQ2" s="604"/>
      <c r="PWR2" s="604"/>
      <c r="PWS2" s="604"/>
      <c r="PWT2" s="604"/>
      <c r="PWU2" s="604"/>
      <c r="PWV2" s="604"/>
      <c r="PWW2" s="604"/>
      <c r="PWX2" s="604"/>
      <c r="PWY2" s="604"/>
      <c r="PWZ2" s="604"/>
      <c r="PXA2" s="604"/>
      <c r="PXB2" s="604"/>
      <c r="PXC2" s="604"/>
      <c r="PXD2" s="604"/>
      <c r="PXE2" s="604"/>
      <c r="PXF2" s="604"/>
      <c r="PXG2" s="604"/>
      <c r="PXH2" s="604"/>
      <c r="PXI2" s="604"/>
      <c r="PXJ2" s="604"/>
      <c r="PXK2" s="604"/>
      <c r="PXL2" s="604"/>
      <c r="PXM2" s="604"/>
      <c r="PXN2" s="604"/>
      <c r="PXO2" s="604"/>
      <c r="PXP2" s="604"/>
      <c r="PXQ2" s="604"/>
      <c r="PXR2" s="604"/>
      <c r="PXS2" s="604"/>
      <c r="PXT2" s="604"/>
      <c r="PXU2" s="604"/>
      <c r="PXV2" s="604"/>
      <c r="PXW2" s="604"/>
      <c r="PXX2" s="604"/>
      <c r="PXY2" s="604"/>
      <c r="PXZ2" s="604"/>
      <c r="PYA2" s="604"/>
      <c r="PYB2" s="604"/>
      <c r="PYC2" s="604"/>
      <c r="PYD2" s="604"/>
      <c r="PYE2" s="604"/>
      <c r="PYF2" s="604"/>
      <c r="PYG2" s="604"/>
      <c r="PYH2" s="604"/>
      <c r="PYI2" s="604"/>
      <c r="PYJ2" s="604"/>
      <c r="PYK2" s="604"/>
      <c r="PYL2" s="604"/>
      <c r="PYM2" s="604"/>
      <c r="PYN2" s="604"/>
      <c r="PYO2" s="604"/>
      <c r="PYP2" s="604"/>
      <c r="PYQ2" s="604"/>
      <c r="PYR2" s="604"/>
      <c r="PYS2" s="604"/>
      <c r="PYT2" s="604"/>
      <c r="PYU2" s="604"/>
      <c r="PYV2" s="604"/>
      <c r="PYW2" s="604"/>
      <c r="PYX2" s="604"/>
      <c r="PYY2" s="604"/>
      <c r="PYZ2" s="604"/>
      <c r="PZA2" s="604"/>
      <c r="PZB2" s="604"/>
      <c r="PZC2" s="604"/>
      <c r="PZD2" s="604"/>
      <c r="PZE2" s="604"/>
      <c r="PZF2" s="604"/>
      <c r="PZG2" s="604"/>
      <c r="PZH2" s="604"/>
      <c r="PZI2" s="604"/>
      <c r="PZJ2" s="604"/>
      <c r="PZK2" s="604"/>
      <c r="PZL2" s="604"/>
      <c r="PZM2" s="604"/>
      <c r="PZN2" s="604"/>
      <c r="PZO2" s="604"/>
      <c r="PZP2" s="604"/>
      <c r="PZQ2" s="604"/>
      <c r="PZR2" s="604"/>
      <c r="PZS2" s="604"/>
      <c r="PZT2" s="604"/>
      <c r="PZU2" s="604"/>
      <c r="PZV2" s="604"/>
      <c r="PZW2" s="604"/>
      <c r="PZX2" s="604"/>
      <c r="PZY2" s="604"/>
      <c r="PZZ2" s="604"/>
      <c r="QAA2" s="604"/>
      <c r="QAB2" s="604"/>
      <c r="QAC2" s="604"/>
      <c r="QAD2" s="604"/>
      <c r="QAE2" s="604"/>
      <c r="QAF2" s="604"/>
      <c r="QAG2" s="604"/>
      <c r="QAH2" s="604"/>
      <c r="QAI2" s="604"/>
      <c r="QAJ2" s="604"/>
      <c r="QAK2" s="604"/>
      <c r="QAL2" s="604"/>
      <c r="QAM2" s="604"/>
      <c r="QAN2" s="604"/>
      <c r="QAO2" s="604"/>
      <c r="QAP2" s="604"/>
      <c r="QAQ2" s="604"/>
      <c r="QAR2" s="604"/>
      <c r="QAS2" s="604"/>
      <c r="QAT2" s="604"/>
      <c r="QAU2" s="604"/>
      <c r="QAV2" s="604"/>
      <c r="QAW2" s="604"/>
      <c r="QAX2" s="604"/>
      <c r="QAY2" s="604"/>
      <c r="QAZ2" s="604"/>
      <c r="QBA2" s="604"/>
      <c r="QBB2" s="604"/>
      <c r="QBC2" s="604"/>
      <c r="QBD2" s="604"/>
      <c r="QBE2" s="604"/>
      <c r="QBF2" s="604"/>
      <c r="QBG2" s="604"/>
      <c r="QBH2" s="604"/>
      <c r="QBI2" s="604"/>
      <c r="QBJ2" s="604"/>
      <c r="QBK2" s="604"/>
      <c r="QBL2" s="604"/>
      <c r="QBM2" s="604"/>
      <c r="QBN2" s="604"/>
      <c r="QBO2" s="604"/>
      <c r="QBP2" s="604"/>
      <c r="QBQ2" s="604"/>
      <c r="QBR2" s="604"/>
      <c r="QBS2" s="604"/>
      <c r="QBT2" s="604"/>
      <c r="QBU2" s="604"/>
      <c r="QBV2" s="604"/>
      <c r="QBW2" s="604"/>
      <c r="QBX2" s="604"/>
      <c r="QBY2" s="604"/>
      <c r="QBZ2" s="604"/>
      <c r="QCA2" s="604"/>
      <c r="QCB2" s="604"/>
      <c r="QCC2" s="604"/>
      <c r="QCD2" s="604"/>
      <c r="QCE2" s="604"/>
      <c r="QCF2" s="604"/>
      <c r="QCG2" s="604"/>
      <c r="QCH2" s="604"/>
      <c r="QCI2" s="604"/>
      <c r="QCJ2" s="604"/>
      <c r="QCK2" s="604"/>
      <c r="QCL2" s="604"/>
      <c r="QCM2" s="604"/>
      <c r="QCN2" s="604"/>
      <c r="QCO2" s="604"/>
      <c r="QCP2" s="604"/>
      <c r="QCQ2" s="604"/>
      <c r="QCR2" s="604"/>
      <c r="QCS2" s="604"/>
      <c r="QCT2" s="604"/>
      <c r="QCU2" s="604"/>
      <c r="QCV2" s="604"/>
      <c r="QCW2" s="604"/>
      <c r="QCX2" s="604"/>
      <c r="QCY2" s="604"/>
      <c r="QCZ2" s="604"/>
      <c r="QDA2" s="604"/>
      <c r="QDB2" s="604"/>
      <c r="QDC2" s="604"/>
      <c r="QDD2" s="604"/>
      <c r="QDE2" s="604"/>
      <c r="QDF2" s="604"/>
      <c r="QDG2" s="604"/>
      <c r="QDH2" s="604"/>
      <c r="QDI2" s="604"/>
      <c r="QDJ2" s="604"/>
      <c r="QDK2" s="604"/>
      <c r="QDL2" s="604"/>
      <c r="QDM2" s="604"/>
      <c r="QDN2" s="604"/>
      <c r="QDO2" s="604"/>
      <c r="QDP2" s="604"/>
      <c r="QDQ2" s="604"/>
      <c r="QDR2" s="604"/>
      <c r="QDS2" s="604"/>
      <c r="QDT2" s="604"/>
      <c r="QDU2" s="604"/>
      <c r="QDV2" s="604"/>
      <c r="QDW2" s="604"/>
      <c r="QDX2" s="604"/>
      <c r="QDY2" s="604"/>
      <c r="QDZ2" s="604"/>
      <c r="QEA2" s="604"/>
      <c r="QEB2" s="604"/>
      <c r="QEC2" s="604"/>
      <c r="QED2" s="604"/>
      <c r="QEE2" s="604"/>
      <c r="QEF2" s="604"/>
      <c r="QEG2" s="604"/>
      <c r="QEH2" s="604"/>
      <c r="QEI2" s="604"/>
      <c r="QEJ2" s="604"/>
      <c r="QEK2" s="604"/>
      <c r="QEL2" s="604"/>
      <c r="QEM2" s="604"/>
      <c r="QEN2" s="604"/>
      <c r="QEO2" s="604"/>
      <c r="QEP2" s="604"/>
      <c r="QEQ2" s="604"/>
      <c r="QER2" s="604"/>
      <c r="QES2" s="604"/>
      <c r="QET2" s="604"/>
      <c r="QEU2" s="604"/>
      <c r="QEV2" s="604"/>
      <c r="QEW2" s="604"/>
      <c r="QEX2" s="604"/>
      <c r="QEY2" s="604"/>
      <c r="QEZ2" s="604"/>
      <c r="QFA2" s="604"/>
      <c r="QFB2" s="604"/>
      <c r="QFC2" s="604"/>
      <c r="QFD2" s="604"/>
      <c r="QFE2" s="604"/>
      <c r="QFF2" s="604"/>
      <c r="QFG2" s="604"/>
      <c r="QFH2" s="604"/>
      <c r="QFI2" s="604"/>
      <c r="QFJ2" s="604"/>
      <c r="QFK2" s="604"/>
      <c r="QFL2" s="604"/>
      <c r="QFM2" s="604"/>
      <c r="QFN2" s="604"/>
      <c r="QFO2" s="604"/>
      <c r="QFP2" s="604"/>
      <c r="QFQ2" s="604"/>
      <c r="QFR2" s="604"/>
      <c r="QFS2" s="604"/>
      <c r="QFT2" s="604"/>
      <c r="QFU2" s="604"/>
      <c r="QFV2" s="604"/>
      <c r="QFW2" s="604"/>
      <c r="QFX2" s="604"/>
      <c r="QFY2" s="604"/>
      <c r="QFZ2" s="604"/>
      <c r="QGA2" s="604"/>
      <c r="QGB2" s="604"/>
      <c r="QGC2" s="604"/>
      <c r="QGD2" s="604"/>
      <c r="QGE2" s="604"/>
      <c r="QGF2" s="604"/>
      <c r="QGG2" s="604"/>
      <c r="QGH2" s="604"/>
      <c r="QGI2" s="604"/>
      <c r="QGJ2" s="604"/>
      <c r="QGK2" s="604"/>
      <c r="QGL2" s="604"/>
      <c r="QGM2" s="604"/>
      <c r="QGN2" s="604"/>
      <c r="QGO2" s="604"/>
      <c r="QGP2" s="604"/>
      <c r="QGQ2" s="604"/>
      <c r="QGR2" s="604"/>
      <c r="QGS2" s="604"/>
      <c r="QGT2" s="604"/>
      <c r="QGU2" s="604"/>
      <c r="QGV2" s="604"/>
      <c r="QGW2" s="604"/>
      <c r="QGX2" s="604"/>
      <c r="QGY2" s="604"/>
      <c r="QGZ2" s="604"/>
      <c r="QHA2" s="604"/>
      <c r="QHB2" s="604"/>
      <c r="QHC2" s="604"/>
      <c r="QHD2" s="604"/>
      <c r="QHE2" s="604"/>
      <c r="QHF2" s="604"/>
      <c r="QHG2" s="604"/>
      <c r="QHH2" s="604"/>
      <c r="QHI2" s="604"/>
      <c r="QHJ2" s="604"/>
      <c r="QHK2" s="604"/>
      <c r="QHL2" s="604"/>
      <c r="QHM2" s="604"/>
      <c r="QHN2" s="604"/>
      <c r="QHO2" s="604"/>
      <c r="QHP2" s="604"/>
      <c r="QHQ2" s="604"/>
      <c r="QHR2" s="604"/>
      <c r="QHS2" s="604"/>
      <c r="QHT2" s="604"/>
      <c r="QHU2" s="604"/>
      <c r="QHV2" s="604"/>
      <c r="QHW2" s="604"/>
      <c r="QHX2" s="604"/>
      <c r="QHY2" s="604"/>
      <c r="QHZ2" s="604"/>
      <c r="QIA2" s="604"/>
      <c r="QIB2" s="604"/>
      <c r="QIC2" s="604"/>
      <c r="QID2" s="604"/>
      <c r="QIE2" s="604"/>
      <c r="QIF2" s="604"/>
      <c r="QIG2" s="604"/>
      <c r="QIH2" s="604"/>
      <c r="QII2" s="604"/>
      <c r="QIJ2" s="604"/>
      <c r="QIK2" s="604"/>
      <c r="QIL2" s="604"/>
      <c r="QIM2" s="604"/>
      <c r="QIN2" s="604"/>
      <c r="QIO2" s="604"/>
      <c r="QIP2" s="604"/>
      <c r="QIQ2" s="604"/>
      <c r="QIR2" s="604"/>
      <c r="QIS2" s="604"/>
      <c r="QIT2" s="604"/>
      <c r="QIU2" s="604"/>
      <c r="QIV2" s="604"/>
      <c r="QIW2" s="604"/>
      <c r="QIX2" s="604"/>
      <c r="QIY2" s="604"/>
      <c r="QIZ2" s="604"/>
      <c r="QJA2" s="604"/>
      <c r="QJB2" s="604"/>
      <c r="QJC2" s="604"/>
      <c r="QJD2" s="604"/>
      <c r="QJE2" s="604"/>
      <c r="QJF2" s="604"/>
      <c r="QJG2" s="604"/>
      <c r="QJH2" s="604"/>
      <c r="QJI2" s="604"/>
      <c r="QJJ2" s="604"/>
      <c r="QJK2" s="604"/>
      <c r="QJL2" s="604"/>
      <c r="QJM2" s="604"/>
      <c r="QJN2" s="604"/>
      <c r="QJO2" s="604"/>
      <c r="QJP2" s="604"/>
      <c r="QJQ2" s="604"/>
      <c r="QJR2" s="604"/>
      <c r="QJS2" s="604"/>
      <c r="QJT2" s="604"/>
      <c r="QJU2" s="604"/>
      <c r="QJV2" s="604"/>
      <c r="QJW2" s="604"/>
      <c r="QJX2" s="604"/>
      <c r="QJY2" s="604"/>
      <c r="QJZ2" s="604"/>
      <c r="QKA2" s="604"/>
      <c r="QKB2" s="604"/>
      <c r="QKC2" s="604"/>
      <c r="QKD2" s="604"/>
      <c r="QKE2" s="604"/>
      <c r="QKF2" s="604"/>
      <c r="QKG2" s="604"/>
      <c r="QKH2" s="604"/>
      <c r="QKI2" s="604"/>
      <c r="QKJ2" s="604"/>
      <c r="QKK2" s="604"/>
      <c r="QKL2" s="604"/>
      <c r="QKM2" s="604"/>
      <c r="QKN2" s="604"/>
      <c r="QKO2" s="604"/>
      <c r="QKP2" s="604"/>
      <c r="QKQ2" s="604"/>
      <c r="QKR2" s="604"/>
      <c r="QKS2" s="604"/>
      <c r="QKT2" s="604"/>
      <c r="QKU2" s="604"/>
      <c r="QKV2" s="604"/>
      <c r="QKW2" s="604"/>
      <c r="QKX2" s="604"/>
      <c r="QKY2" s="604"/>
      <c r="QKZ2" s="604"/>
      <c r="QLA2" s="604"/>
      <c r="QLB2" s="604"/>
      <c r="QLC2" s="604"/>
      <c r="QLD2" s="604"/>
      <c r="QLE2" s="604"/>
      <c r="QLF2" s="604"/>
      <c r="QLG2" s="604"/>
      <c r="QLH2" s="604"/>
      <c r="QLI2" s="604"/>
      <c r="QLJ2" s="604"/>
      <c r="QLK2" s="604"/>
      <c r="QLL2" s="604"/>
      <c r="QLM2" s="604"/>
      <c r="QLN2" s="604"/>
      <c r="QLO2" s="604"/>
      <c r="QLP2" s="604"/>
      <c r="QLQ2" s="604"/>
      <c r="QLR2" s="604"/>
      <c r="QLS2" s="604"/>
      <c r="QLT2" s="604"/>
      <c r="QLU2" s="604"/>
      <c r="QLV2" s="604"/>
      <c r="QLW2" s="604"/>
      <c r="QLX2" s="604"/>
      <c r="QLY2" s="604"/>
      <c r="QLZ2" s="604"/>
      <c r="QMA2" s="604"/>
      <c r="QMB2" s="604"/>
      <c r="QMC2" s="604"/>
      <c r="QMD2" s="604"/>
      <c r="QME2" s="604"/>
      <c r="QMF2" s="604"/>
      <c r="QMG2" s="604"/>
      <c r="QMH2" s="604"/>
      <c r="QMI2" s="604"/>
      <c r="QMJ2" s="604"/>
      <c r="QMK2" s="604"/>
      <c r="QML2" s="604"/>
      <c r="QMM2" s="604"/>
      <c r="QMN2" s="604"/>
      <c r="QMO2" s="604"/>
      <c r="QMP2" s="604"/>
      <c r="QMQ2" s="604"/>
      <c r="QMR2" s="604"/>
      <c r="QMS2" s="604"/>
      <c r="QMT2" s="604"/>
      <c r="QMU2" s="604"/>
      <c r="QMV2" s="604"/>
      <c r="QMW2" s="604"/>
      <c r="QMX2" s="604"/>
      <c r="QMY2" s="604"/>
      <c r="QMZ2" s="604"/>
      <c r="QNA2" s="604"/>
      <c r="QNB2" s="604"/>
      <c r="QNC2" s="604"/>
      <c r="QND2" s="604"/>
      <c r="QNE2" s="604"/>
      <c r="QNF2" s="604"/>
      <c r="QNG2" s="604"/>
      <c r="QNH2" s="604"/>
      <c r="QNI2" s="604"/>
      <c r="QNJ2" s="604"/>
      <c r="QNK2" s="604"/>
      <c r="QNL2" s="604"/>
      <c r="QNM2" s="604"/>
      <c r="QNN2" s="604"/>
      <c r="QNO2" s="604"/>
      <c r="QNP2" s="604"/>
      <c r="QNQ2" s="604"/>
      <c r="QNR2" s="604"/>
      <c r="QNS2" s="604"/>
      <c r="QNT2" s="604"/>
      <c r="QNU2" s="604"/>
      <c r="QNV2" s="604"/>
      <c r="QNW2" s="604"/>
      <c r="QNX2" s="604"/>
      <c r="QNY2" s="604"/>
      <c r="QNZ2" s="604"/>
      <c r="QOA2" s="604"/>
      <c r="QOB2" s="604"/>
      <c r="QOC2" s="604"/>
      <c r="QOD2" s="604"/>
      <c r="QOE2" s="604"/>
      <c r="QOF2" s="604"/>
      <c r="QOG2" s="604"/>
      <c r="QOH2" s="604"/>
      <c r="QOI2" s="604"/>
      <c r="QOJ2" s="604"/>
      <c r="QOK2" s="604"/>
      <c r="QOL2" s="604"/>
      <c r="QOM2" s="604"/>
      <c r="QON2" s="604"/>
      <c r="QOO2" s="604"/>
      <c r="QOP2" s="604"/>
      <c r="QOQ2" s="604"/>
      <c r="QOR2" s="604"/>
      <c r="QOS2" s="604"/>
      <c r="QOT2" s="604"/>
      <c r="QOU2" s="604"/>
      <c r="QOV2" s="604"/>
      <c r="QOW2" s="604"/>
      <c r="QOX2" s="604"/>
      <c r="QOY2" s="604"/>
      <c r="QOZ2" s="604"/>
      <c r="QPA2" s="604"/>
      <c r="QPB2" s="604"/>
      <c r="QPC2" s="604"/>
      <c r="QPD2" s="604"/>
      <c r="QPE2" s="604"/>
      <c r="QPF2" s="604"/>
      <c r="QPG2" s="604"/>
      <c r="QPH2" s="604"/>
      <c r="QPI2" s="604"/>
      <c r="QPJ2" s="604"/>
      <c r="QPK2" s="604"/>
      <c r="QPL2" s="604"/>
      <c r="QPM2" s="604"/>
      <c r="QPN2" s="604"/>
      <c r="QPO2" s="604"/>
      <c r="QPP2" s="604"/>
      <c r="QPQ2" s="604"/>
      <c r="QPR2" s="604"/>
      <c r="QPS2" s="604"/>
      <c r="QPT2" s="604"/>
      <c r="QPU2" s="604"/>
      <c r="QPV2" s="604"/>
      <c r="QPW2" s="604"/>
      <c r="QPX2" s="604"/>
      <c r="QPY2" s="604"/>
      <c r="QPZ2" s="604"/>
      <c r="QQA2" s="604"/>
      <c r="QQB2" s="604"/>
      <c r="QQC2" s="604"/>
      <c r="QQD2" s="604"/>
      <c r="QQE2" s="604"/>
      <c r="QQF2" s="604"/>
      <c r="QQG2" s="604"/>
      <c r="QQH2" s="604"/>
      <c r="QQI2" s="604"/>
      <c r="QQJ2" s="604"/>
      <c r="QQK2" s="604"/>
      <c r="QQL2" s="604"/>
      <c r="QQM2" s="604"/>
      <c r="QQN2" s="604"/>
      <c r="QQO2" s="604"/>
      <c r="QQP2" s="604"/>
      <c r="QQQ2" s="604"/>
      <c r="QQR2" s="604"/>
      <c r="QQS2" s="604"/>
      <c r="QQT2" s="604"/>
      <c r="QQU2" s="604"/>
      <c r="QQV2" s="604"/>
      <c r="QQW2" s="604"/>
      <c r="QQX2" s="604"/>
      <c r="QQY2" s="604"/>
      <c r="QQZ2" s="604"/>
      <c r="QRA2" s="604"/>
      <c r="QRB2" s="604"/>
      <c r="QRC2" s="604"/>
      <c r="QRD2" s="604"/>
      <c r="QRE2" s="604"/>
      <c r="QRF2" s="604"/>
      <c r="QRG2" s="604"/>
      <c r="QRH2" s="604"/>
      <c r="QRI2" s="604"/>
      <c r="QRJ2" s="604"/>
      <c r="QRK2" s="604"/>
      <c r="QRL2" s="604"/>
      <c r="QRM2" s="604"/>
      <c r="QRN2" s="604"/>
      <c r="QRO2" s="604"/>
      <c r="QRP2" s="604"/>
      <c r="QRQ2" s="604"/>
      <c r="QRR2" s="604"/>
      <c r="QRS2" s="604"/>
      <c r="QRT2" s="604"/>
      <c r="QRU2" s="604"/>
      <c r="QRV2" s="604"/>
      <c r="QRW2" s="604"/>
      <c r="QRX2" s="604"/>
      <c r="QRY2" s="604"/>
      <c r="QRZ2" s="604"/>
      <c r="QSA2" s="604"/>
      <c r="QSB2" s="604"/>
      <c r="QSC2" s="604"/>
      <c r="QSD2" s="604"/>
      <c r="QSE2" s="604"/>
      <c r="QSF2" s="604"/>
      <c r="QSG2" s="604"/>
      <c r="QSH2" s="604"/>
      <c r="QSI2" s="604"/>
      <c r="QSJ2" s="604"/>
      <c r="QSK2" s="604"/>
      <c r="QSL2" s="604"/>
      <c r="QSM2" s="604"/>
      <c r="QSN2" s="604"/>
      <c r="QSO2" s="604"/>
      <c r="QSP2" s="604"/>
      <c r="QSQ2" s="604"/>
      <c r="QSR2" s="604"/>
      <c r="QSS2" s="604"/>
      <c r="QST2" s="604"/>
      <c r="QSU2" s="604"/>
      <c r="QSV2" s="604"/>
      <c r="QSW2" s="604"/>
      <c r="QSX2" s="604"/>
      <c r="QSY2" s="604"/>
      <c r="QSZ2" s="604"/>
      <c r="QTA2" s="604"/>
      <c r="QTB2" s="604"/>
      <c r="QTC2" s="604"/>
      <c r="QTD2" s="604"/>
      <c r="QTE2" s="604"/>
      <c r="QTF2" s="604"/>
      <c r="QTG2" s="604"/>
      <c r="QTH2" s="604"/>
      <c r="QTI2" s="604"/>
      <c r="QTJ2" s="604"/>
      <c r="QTK2" s="604"/>
      <c r="QTL2" s="604"/>
      <c r="QTM2" s="604"/>
      <c r="QTN2" s="604"/>
      <c r="QTO2" s="604"/>
      <c r="QTP2" s="604"/>
      <c r="QTQ2" s="604"/>
      <c r="QTR2" s="604"/>
      <c r="QTS2" s="604"/>
      <c r="QTT2" s="604"/>
      <c r="QTU2" s="604"/>
      <c r="QTV2" s="604"/>
      <c r="QTW2" s="604"/>
      <c r="QTX2" s="604"/>
      <c r="QTY2" s="604"/>
      <c r="QTZ2" s="604"/>
      <c r="QUA2" s="604"/>
      <c r="QUB2" s="604"/>
      <c r="QUC2" s="604"/>
      <c r="QUD2" s="604"/>
      <c r="QUE2" s="604"/>
      <c r="QUF2" s="604"/>
      <c r="QUG2" s="604"/>
      <c r="QUH2" s="604"/>
      <c r="QUI2" s="604"/>
      <c r="QUJ2" s="604"/>
      <c r="QUK2" s="604"/>
      <c r="QUL2" s="604"/>
      <c r="QUM2" s="604"/>
      <c r="QUN2" s="604"/>
      <c r="QUO2" s="604"/>
      <c r="QUP2" s="604"/>
      <c r="QUQ2" s="604"/>
      <c r="QUR2" s="604"/>
      <c r="QUS2" s="604"/>
      <c r="QUT2" s="604"/>
      <c r="QUU2" s="604"/>
      <c r="QUV2" s="604"/>
      <c r="QUW2" s="604"/>
      <c r="QUX2" s="604"/>
      <c r="QUY2" s="604"/>
      <c r="QUZ2" s="604"/>
      <c r="QVA2" s="604"/>
      <c r="QVB2" s="604"/>
      <c r="QVC2" s="604"/>
      <c r="QVD2" s="604"/>
      <c r="QVE2" s="604"/>
      <c r="QVF2" s="604"/>
      <c r="QVG2" s="604"/>
      <c r="QVH2" s="604"/>
      <c r="QVI2" s="604"/>
      <c r="QVJ2" s="604"/>
      <c r="QVK2" s="604"/>
      <c r="QVL2" s="604"/>
      <c r="QVM2" s="604"/>
      <c r="QVN2" s="604"/>
      <c r="QVO2" s="604"/>
      <c r="QVP2" s="604"/>
      <c r="QVQ2" s="604"/>
      <c r="QVR2" s="604"/>
      <c r="QVS2" s="604"/>
      <c r="QVT2" s="604"/>
      <c r="QVU2" s="604"/>
      <c r="QVV2" s="604"/>
      <c r="QVW2" s="604"/>
      <c r="QVX2" s="604"/>
      <c r="QVY2" s="604"/>
      <c r="QVZ2" s="604"/>
      <c r="QWA2" s="604"/>
      <c r="QWB2" s="604"/>
      <c r="QWC2" s="604"/>
      <c r="QWD2" s="604"/>
      <c r="QWE2" s="604"/>
      <c r="QWF2" s="604"/>
      <c r="QWG2" s="604"/>
      <c r="QWH2" s="604"/>
      <c r="QWI2" s="604"/>
      <c r="QWJ2" s="604"/>
      <c r="QWK2" s="604"/>
      <c r="QWL2" s="604"/>
      <c r="QWM2" s="604"/>
      <c r="QWN2" s="604"/>
      <c r="QWO2" s="604"/>
      <c r="QWP2" s="604"/>
      <c r="QWQ2" s="604"/>
      <c r="QWR2" s="604"/>
      <c r="QWS2" s="604"/>
      <c r="QWT2" s="604"/>
      <c r="QWU2" s="604"/>
      <c r="QWV2" s="604"/>
      <c r="QWW2" s="604"/>
      <c r="QWX2" s="604"/>
      <c r="QWY2" s="604"/>
      <c r="QWZ2" s="604"/>
      <c r="QXA2" s="604"/>
      <c r="QXB2" s="604"/>
      <c r="QXC2" s="604"/>
      <c r="QXD2" s="604"/>
      <c r="QXE2" s="604"/>
      <c r="QXF2" s="604"/>
      <c r="QXG2" s="604"/>
      <c r="QXH2" s="604"/>
      <c r="QXI2" s="604"/>
      <c r="QXJ2" s="604"/>
      <c r="QXK2" s="604"/>
      <c r="QXL2" s="604"/>
      <c r="QXM2" s="604"/>
      <c r="QXN2" s="604"/>
      <c r="QXO2" s="604"/>
      <c r="QXP2" s="604"/>
      <c r="QXQ2" s="604"/>
      <c r="QXR2" s="604"/>
      <c r="QXS2" s="604"/>
      <c r="QXT2" s="604"/>
      <c r="QXU2" s="604"/>
      <c r="QXV2" s="604"/>
      <c r="QXW2" s="604"/>
      <c r="QXX2" s="604"/>
      <c r="QXY2" s="604"/>
      <c r="QXZ2" s="604"/>
      <c r="QYA2" s="604"/>
      <c r="QYB2" s="604"/>
      <c r="QYC2" s="604"/>
      <c r="QYD2" s="604"/>
      <c r="QYE2" s="604"/>
      <c r="QYF2" s="604"/>
      <c r="QYG2" s="604"/>
      <c r="QYH2" s="604"/>
      <c r="QYI2" s="604"/>
      <c r="QYJ2" s="604"/>
      <c r="QYK2" s="604"/>
      <c r="QYL2" s="604"/>
      <c r="QYM2" s="604"/>
      <c r="QYN2" s="604"/>
      <c r="QYO2" s="604"/>
      <c r="QYP2" s="604"/>
      <c r="QYQ2" s="604"/>
      <c r="QYR2" s="604"/>
      <c r="QYS2" s="604"/>
      <c r="QYT2" s="604"/>
      <c r="QYU2" s="604"/>
      <c r="QYV2" s="604"/>
      <c r="QYW2" s="604"/>
      <c r="QYX2" s="604"/>
      <c r="QYY2" s="604"/>
      <c r="QYZ2" s="604"/>
      <c r="QZA2" s="604"/>
      <c r="QZB2" s="604"/>
      <c r="QZC2" s="604"/>
      <c r="QZD2" s="604"/>
      <c r="QZE2" s="604"/>
      <c r="QZF2" s="604"/>
      <c r="QZG2" s="604"/>
      <c r="QZH2" s="604"/>
      <c r="QZI2" s="604"/>
      <c r="QZJ2" s="604"/>
      <c r="QZK2" s="604"/>
      <c r="QZL2" s="604"/>
      <c r="QZM2" s="604"/>
      <c r="QZN2" s="604"/>
      <c r="QZO2" s="604"/>
      <c r="QZP2" s="604"/>
      <c r="QZQ2" s="604"/>
      <c r="QZR2" s="604"/>
      <c r="QZS2" s="604"/>
      <c r="QZT2" s="604"/>
      <c r="QZU2" s="604"/>
      <c r="QZV2" s="604"/>
      <c r="QZW2" s="604"/>
      <c r="QZX2" s="604"/>
      <c r="QZY2" s="604"/>
      <c r="QZZ2" s="604"/>
      <c r="RAA2" s="604"/>
      <c r="RAB2" s="604"/>
      <c r="RAC2" s="604"/>
      <c r="RAD2" s="604"/>
      <c r="RAE2" s="604"/>
      <c r="RAF2" s="604"/>
      <c r="RAG2" s="604"/>
      <c r="RAH2" s="604"/>
      <c r="RAI2" s="604"/>
      <c r="RAJ2" s="604"/>
      <c r="RAK2" s="604"/>
      <c r="RAL2" s="604"/>
      <c r="RAM2" s="604"/>
      <c r="RAN2" s="604"/>
      <c r="RAO2" s="604"/>
      <c r="RAP2" s="604"/>
      <c r="RAQ2" s="604"/>
      <c r="RAR2" s="604"/>
      <c r="RAS2" s="604"/>
      <c r="RAT2" s="604"/>
      <c r="RAU2" s="604"/>
      <c r="RAV2" s="604"/>
      <c r="RAW2" s="604"/>
      <c r="RAX2" s="604"/>
      <c r="RAY2" s="604"/>
      <c r="RAZ2" s="604"/>
      <c r="RBA2" s="604"/>
      <c r="RBB2" s="604"/>
      <c r="RBC2" s="604"/>
      <c r="RBD2" s="604"/>
      <c r="RBE2" s="604"/>
      <c r="RBF2" s="604"/>
      <c r="RBG2" s="604"/>
      <c r="RBH2" s="604"/>
      <c r="RBI2" s="604"/>
      <c r="RBJ2" s="604"/>
      <c r="RBK2" s="604"/>
      <c r="RBL2" s="604"/>
      <c r="RBM2" s="604"/>
      <c r="RBN2" s="604"/>
      <c r="RBO2" s="604"/>
      <c r="RBP2" s="604"/>
      <c r="RBQ2" s="604"/>
      <c r="RBR2" s="604"/>
      <c r="RBS2" s="604"/>
      <c r="RBT2" s="604"/>
      <c r="RBU2" s="604"/>
      <c r="RBV2" s="604"/>
      <c r="RBW2" s="604"/>
      <c r="RBX2" s="604"/>
      <c r="RBY2" s="604"/>
      <c r="RBZ2" s="604"/>
      <c r="RCA2" s="604"/>
      <c r="RCB2" s="604"/>
      <c r="RCC2" s="604"/>
      <c r="RCD2" s="604"/>
      <c r="RCE2" s="604"/>
      <c r="RCF2" s="604"/>
      <c r="RCG2" s="604"/>
      <c r="RCH2" s="604"/>
      <c r="RCI2" s="604"/>
      <c r="RCJ2" s="604"/>
      <c r="RCK2" s="604"/>
      <c r="RCL2" s="604"/>
      <c r="RCM2" s="604"/>
      <c r="RCN2" s="604"/>
      <c r="RCO2" s="604"/>
      <c r="RCP2" s="604"/>
      <c r="RCQ2" s="604"/>
      <c r="RCR2" s="604"/>
      <c r="RCS2" s="604"/>
      <c r="RCT2" s="604"/>
      <c r="RCU2" s="604"/>
      <c r="RCV2" s="604"/>
      <c r="RCW2" s="604"/>
      <c r="RCX2" s="604"/>
      <c r="RCY2" s="604"/>
      <c r="RCZ2" s="604"/>
      <c r="RDA2" s="604"/>
      <c r="RDB2" s="604"/>
      <c r="RDC2" s="604"/>
      <c r="RDD2" s="604"/>
      <c r="RDE2" s="604"/>
      <c r="RDF2" s="604"/>
      <c r="RDG2" s="604"/>
      <c r="RDH2" s="604"/>
      <c r="RDI2" s="604"/>
      <c r="RDJ2" s="604"/>
      <c r="RDK2" s="604"/>
      <c r="RDL2" s="604"/>
      <c r="RDM2" s="604"/>
      <c r="RDN2" s="604"/>
      <c r="RDO2" s="604"/>
      <c r="RDP2" s="604"/>
      <c r="RDQ2" s="604"/>
      <c r="RDR2" s="604"/>
      <c r="RDS2" s="604"/>
      <c r="RDT2" s="604"/>
      <c r="RDU2" s="604"/>
      <c r="RDV2" s="604"/>
      <c r="RDW2" s="604"/>
      <c r="RDX2" s="604"/>
      <c r="RDY2" s="604"/>
      <c r="RDZ2" s="604"/>
      <c r="REA2" s="604"/>
      <c r="REB2" s="604"/>
      <c r="REC2" s="604"/>
      <c r="RED2" s="604"/>
      <c r="REE2" s="604"/>
      <c r="REF2" s="604"/>
      <c r="REG2" s="604"/>
      <c r="REH2" s="604"/>
      <c r="REI2" s="604"/>
      <c r="REJ2" s="604"/>
      <c r="REK2" s="604"/>
      <c r="REL2" s="604"/>
      <c r="REM2" s="604"/>
      <c r="REN2" s="604"/>
      <c r="REO2" s="604"/>
      <c r="REP2" s="604"/>
      <c r="REQ2" s="604"/>
      <c r="RER2" s="604"/>
      <c r="RES2" s="604"/>
      <c r="RET2" s="604"/>
      <c r="REU2" s="604"/>
      <c r="REV2" s="604"/>
      <c r="REW2" s="604"/>
      <c r="REX2" s="604"/>
      <c r="REY2" s="604"/>
      <c r="REZ2" s="604"/>
      <c r="RFA2" s="604"/>
      <c r="RFB2" s="604"/>
      <c r="RFC2" s="604"/>
      <c r="RFD2" s="604"/>
      <c r="RFE2" s="604"/>
      <c r="RFF2" s="604"/>
      <c r="RFG2" s="604"/>
      <c r="RFH2" s="604"/>
      <c r="RFI2" s="604"/>
      <c r="RFJ2" s="604"/>
      <c r="RFK2" s="604"/>
      <c r="RFL2" s="604"/>
      <c r="RFM2" s="604"/>
      <c r="RFN2" s="604"/>
      <c r="RFO2" s="604"/>
      <c r="RFP2" s="604"/>
      <c r="RFQ2" s="604"/>
      <c r="RFR2" s="604"/>
      <c r="RFS2" s="604"/>
      <c r="RFT2" s="604"/>
      <c r="RFU2" s="604"/>
      <c r="RFV2" s="604"/>
      <c r="RFW2" s="604"/>
      <c r="RFX2" s="604"/>
      <c r="RFY2" s="604"/>
      <c r="RFZ2" s="604"/>
      <c r="RGA2" s="604"/>
      <c r="RGB2" s="604"/>
      <c r="RGC2" s="604"/>
      <c r="RGD2" s="604"/>
      <c r="RGE2" s="604"/>
      <c r="RGF2" s="604"/>
      <c r="RGG2" s="604"/>
      <c r="RGH2" s="604"/>
      <c r="RGI2" s="604"/>
      <c r="RGJ2" s="604"/>
      <c r="RGK2" s="604"/>
      <c r="RGL2" s="604"/>
      <c r="RGM2" s="604"/>
      <c r="RGN2" s="604"/>
      <c r="RGO2" s="604"/>
      <c r="RGP2" s="604"/>
      <c r="RGQ2" s="604"/>
      <c r="RGR2" s="604"/>
      <c r="RGS2" s="604"/>
      <c r="RGT2" s="604"/>
      <c r="RGU2" s="604"/>
      <c r="RGV2" s="604"/>
      <c r="RGW2" s="604"/>
      <c r="RGX2" s="604"/>
      <c r="RGY2" s="604"/>
      <c r="RGZ2" s="604"/>
      <c r="RHA2" s="604"/>
      <c r="RHB2" s="604"/>
      <c r="RHC2" s="604"/>
      <c r="RHD2" s="604"/>
      <c r="RHE2" s="604"/>
      <c r="RHF2" s="604"/>
      <c r="RHG2" s="604"/>
      <c r="RHH2" s="604"/>
      <c r="RHI2" s="604"/>
      <c r="RHJ2" s="604"/>
      <c r="RHK2" s="604"/>
      <c r="RHL2" s="604"/>
      <c r="RHM2" s="604"/>
      <c r="RHN2" s="604"/>
      <c r="RHO2" s="604"/>
      <c r="RHP2" s="604"/>
      <c r="RHQ2" s="604"/>
      <c r="RHR2" s="604"/>
      <c r="RHS2" s="604"/>
      <c r="RHT2" s="604"/>
      <c r="RHU2" s="604"/>
      <c r="RHV2" s="604"/>
      <c r="RHW2" s="604"/>
      <c r="RHX2" s="604"/>
      <c r="RHY2" s="604"/>
      <c r="RHZ2" s="604"/>
      <c r="RIA2" s="604"/>
      <c r="RIB2" s="604"/>
      <c r="RIC2" s="604"/>
      <c r="RID2" s="604"/>
      <c r="RIE2" s="604"/>
      <c r="RIF2" s="604"/>
      <c r="RIG2" s="604"/>
      <c r="RIH2" s="604"/>
      <c r="RII2" s="604"/>
      <c r="RIJ2" s="604"/>
      <c r="RIK2" s="604"/>
      <c r="RIL2" s="604"/>
      <c r="RIM2" s="604"/>
      <c r="RIN2" s="604"/>
      <c r="RIO2" s="604"/>
      <c r="RIP2" s="604"/>
      <c r="RIQ2" s="604"/>
      <c r="RIR2" s="604"/>
      <c r="RIS2" s="604"/>
      <c r="RIT2" s="604"/>
      <c r="RIU2" s="604"/>
      <c r="RIV2" s="604"/>
      <c r="RIW2" s="604"/>
      <c r="RIX2" s="604"/>
      <c r="RIY2" s="604"/>
      <c r="RIZ2" s="604"/>
      <c r="RJA2" s="604"/>
      <c r="RJB2" s="604"/>
      <c r="RJC2" s="604"/>
      <c r="RJD2" s="604"/>
      <c r="RJE2" s="604"/>
      <c r="RJF2" s="604"/>
      <c r="RJG2" s="604"/>
      <c r="RJH2" s="604"/>
      <c r="RJI2" s="604"/>
      <c r="RJJ2" s="604"/>
      <c r="RJK2" s="604"/>
      <c r="RJL2" s="604"/>
      <c r="RJM2" s="604"/>
      <c r="RJN2" s="604"/>
      <c r="RJO2" s="604"/>
      <c r="RJP2" s="604"/>
      <c r="RJQ2" s="604"/>
      <c r="RJR2" s="604"/>
      <c r="RJS2" s="604"/>
      <c r="RJT2" s="604"/>
      <c r="RJU2" s="604"/>
      <c r="RJV2" s="604"/>
      <c r="RJW2" s="604"/>
      <c r="RJX2" s="604"/>
      <c r="RJY2" s="604"/>
      <c r="RJZ2" s="604"/>
      <c r="RKA2" s="604"/>
      <c r="RKB2" s="604"/>
      <c r="RKC2" s="604"/>
      <c r="RKD2" s="604"/>
      <c r="RKE2" s="604"/>
      <c r="RKF2" s="604"/>
      <c r="RKG2" s="604"/>
      <c r="RKH2" s="604"/>
      <c r="RKI2" s="604"/>
      <c r="RKJ2" s="604"/>
      <c r="RKK2" s="604"/>
      <c r="RKL2" s="604"/>
      <c r="RKM2" s="604"/>
      <c r="RKN2" s="604"/>
      <c r="RKO2" s="604"/>
      <c r="RKP2" s="604"/>
      <c r="RKQ2" s="604"/>
      <c r="RKR2" s="604"/>
      <c r="RKS2" s="604"/>
      <c r="RKT2" s="604"/>
      <c r="RKU2" s="604"/>
      <c r="RKV2" s="604"/>
      <c r="RKW2" s="604"/>
      <c r="RKX2" s="604"/>
      <c r="RKY2" s="604"/>
      <c r="RKZ2" s="604"/>
      <c r="RLA2" s="604"/>
      <c r="RLB2" s="604"/>
      <c r="RLC2" s="604"/>
      <c r="RLD2" s="604"/>
      <c r="RLE2" s="604"/>
      <c r="RLF2" s="604"/>
      <c r="RLG2" s="604"/>
      <c r="RLH2" s="604"/>
      <c r="RLI2" s="604"/>
      <c r="RLJ2" s="604"/>
      <c r="RLK2" s="604"/>
      <c r="RLL2" s="604"/>
      <c r="RLM2" s="604"/>
      <c r="RLN2" s="604"/>
      <c r="RLO2" s="604"/>
      <c r="RLP2" s="604"/>
      <c r="RLQ2" s="604"/>
      <c r="RLR2" s="604"/>
      <c r="RLS2" s="604"/>
      <c r="RLT2" s="604"/>
      <c r="RLU2" s="604"/>
      <c r="RLV2" s="604"/>
      <c r="RLW2" s="604"/>
      <c r="RLX2" s="604"/>
      <c r="RLY2" s="604"/>
      <c r="RLZ2" s="604"/>
      <c r="RMA2" s="604"/>
      <c r="RMB2" s="604"/>
      <c r="RMC2" s="604"/>
      <c r="RMD2" s="604"/>
      <c r="RME2" s="604"/>
      <c r="RMF2" s="604"/>
      <c r="RMG2" s="604"/>
      <c r="RMH2" s="604"/>
      <c r="RMI2" s="604"/>
      <c r="RMJ2" s="604"/>
      <c r="RMK2" s="604"/>
      <c r="RML2" s="604"/>
      <c r="RMM2" s="604"/>
      <c r="RMN2" s="604"/>
      <c r="RMO2" s="604"/>
      <c r="RMP2" s="604"/>
      <c r="RMQ2" s="604"/>
      <c r="RMR2" s="604"/>
      <c r="RMS2" s="604"/>
      <c r="RMT2" s="604"/>
      <c r="RMU2" s="604"/>
      <c r="RMV2" s="604"/>
      <c r="RMW2" s="604"/>
      <c r="RMX2" s="604"/>
      <c r="RMY2" s="604"/>
      <c r="RMZ2" s="604"/>
      <c r="RNA2" s="604"/>
      <c r="RNB2" s="604"/>
      <c r="RNC2" s="604"/>
      <c r="RND2" s="604"/>
      <c r="RNE2" s="604"/>
      <c r="RNF2" s="604"/>
      <c r="RNG2" s="604"/>
      <c r="RNH2" s="604"/>
      <c r="RNI2" s="604"/>
      <c r="RNJ2" s="604"/>
      <c r="RNK2" s="604"/>
      <c r="RNL2" s="604"/>
      <c r="RNM2" s="604"/>
      <c r="RNN2" s="604"/>
      <c r="RNO2" s="604"/>
      <c r="RNP2" s="604"/>
      <c r="RNQ2" s="604"/>
      <c r="RNR2" s="604"/>
      <c r="RNS2" s="604"/>
      <c r="RNT2" s="604"/>
      <c r="RNU2" s="604"/>
      <c r="RNV2" s="604"/>
      <c r="RNW2" s="604"/>
      <c r="RNX2" s="604"/>
      <c r="RNY2" s="604"/>
      <c r="RNZ2" s="604"/>
      <c r="ROA2" s="604"/>
      <c r="ROB2" s="604"/>
      <c r="ROC2" s="604"/>
      <c r="ROD2" s="604"/>
      <c r="ROE2" s="604"/>
      <c r="ROF2" s="604"/>
      <c r="ROG2" s="604"/>
      <c r="ROH2" s="604"/>
      <c r="ROI2" s="604"/>
      <c r="ROJ2" s="604"/>
      <c r="ROK2" s="604"/>
      <c r="ROL2" s="604"/>
      <c r="ROM2" s="604"/>
      <c r="RON2" s="604"/>
      <c r="ROO2" s="604"/>
      <c r="ROP2" s="604"/>
      <c r="ROQ2" s="604"/>
      <c r="ROR2" s="604"/>
      <c r="ROS2" s="604"/>
      <c r="ROT2" s="604"/>
      <c r="ROU2" s="604"/>
      <c r="ROV2" s="604"/>
      <c r="ROW2" s="604"/>
      <c r="ROX2" s="604"/>
      <c r="ROY2" s="604"/>
      <c r="ROZ2" s="604"/>
      <c r="RPA2" s="604"/>
      <c r="RPB2" s="604"/>
      <c r="RPC2" s="604"/>
      <c r="RPD2" s="604"/>
      <c r="RPE2" s="604"/>
      <c r="RPF2" s="604"/>
      <c r="RPG2" s="604"/>
      <c r="RPH2" s="604"/>
      <c r="RPI2" s="604"/>
      <c r="RPJ2" s="604"/>
      <c r="RPK2" s="604"/>
      <c r="RPL2" s="604"/>
      <c r="RPM2" s="604"/>
      <c r="RPN2" s="604"/>
      <c r="RPO2" s="604"/>
      <c r="RPP2" s="604"/>
      <c r="RPQ2" s="604"/>
      <c r="RPR2" s="604"/>
      <c r="RPS2" s="604"/>
      <c r="RPT2" s="604"/>
      <c r="RPU2" s="604"/>
      <c r="RPV2" s="604"/>
      <c r="RPW2" s="604"/>
      <c r="RPX2" s="604"/>
      <c r="RPY2" s="604"/>
      <c r="RPZ2" s="604"/>
      <c r="RQA2" s="604"/>
      <c r="RQB2" s="604"/>
      <c r="RQC2" s="604"/>
      <c r="RQD2" s="604"/>
      <c r="RQE2" s="604"/>
      <c r="RQF2" s="604"/>
      <c r="RQG2" s="604"/>
      <c r="RQH2" s="604"/>
      <c r="RQI2" s="604"/>
      <c r="RQJ2" s="604"/>
      <c r="RQK2" s="604"/>
      <c r="RQL2" s="604"/>
      <c r="RQM2" s="604"/>
      <c r="RQN2" s="604"/>
      <c r="RQO2" s="604"/>
      <c r="RQP2" s="604"/>
      <c r="RQQ2" s="604"/>
      <c r="RQR2" s="604"/>
      <c r="RQS2" s="604"/>
      <c r="RQT2" s="604"/>
      <c r="RQU2" s="604"/>
      <c r="RQV2" s="604"/>
      <c r="RQW2" s="604"/>
      <c r="RQX2" s="604"/>
      <c r="RQY2" s="604"/>
      <c r="RQZ2" s="604"/>
      <c r="RRA2" s="604"/>
      <c r="RRB2" s="604"/>
      <c r="RRC2" s="604"/>
      <c r="RRD2" s="604"/>
      <c r="RRE2" s="604"/>
      <c r="RRF2" s="604"/>
      <c r="RRG2" s="604"/>
      <c r="RRH2" s="604"/>
      <c r="RRI2" s="604"/>
      <c r="RRJ2" s="604"/>
      <c r="RRK2" s="604"/>
      <c r="RRL2" s="604"/>
      <c r="RRM2" s="604"/>
      <c r="RRN2" s="604"/>
      <c r="RRO2" s="604"/>
      <c r="RRP2" s="604"/>
      <c r="RRQ2" s="604"/>
      <c r="RRR2" s="604"/>
      <c r="RRS2" s="604"/>
      <c r="RRT2" s="604"/>
      <c r="RRU2" s="604"/>
      <c r="RRV2" s="604"/>
      <c r="RRW2" s="604"/>
      <c r="RRX2" s="604"/>
      <c r="RRY2" s="604"/>
      <c r="RRZ2" s="604"/>
      <c r="RSA2" s="604"/>
      <c r="RSB2" s="604"/>
      <c r="RSC2" s="604"/>
      <c r="RSD2" s="604"/>
      <c r="RSE2" s="604"/>
      <c r="RSF2" s="604"/>
      <c r="RSG2" s="604"/>
      <c r="RSH2" s="604"/>
      <c r="RSI2" s="604"/>
      <c r="RSJ2" s="604"/>
      <c r="RSK2" s="604"/>
      <c r="RSL2" s="604"/>
      <c r="RSM2" s="604"/>
      <c r="RSN2" s="604"/>
      <c r="RSO2" s="604"/>
      <c r="RSP2" s="604"/>
      <c r="RSQ2" s="604"/>
      <c r="RSR2" s="604"/>
      <c r="RSS2" s="604"/>
      <c r="RST2" s="604"/>
      <c r="RSU2" s="604"/>
      <c r="RSV2" s="604"/>
      <c r="RSW2" s="604"/>
      <c r="RSX2" s="604"/>
      <c r="RSY2" s="604"/>
      <c r="RSZ2" s="604"/>
      <c r="RTA2" s="604"/>
      <c r="RTB2" s="604"/>
      <c r="RTC2" s="604"/>
      <c r="RTD2" s="604"/>
      <c r="RTE2" s="604"/>
      <c r="RTF2" s="604"/>
      <c r="RTG2" s="604"/>
      <c r="RTH2" s="604"/>
      <c r="RTI2" s="604"/>
      <c r="RTJ2" s="604"/>
      <c r="RTK2" s="604"/>
      <c r="RTL2" s="604"/>
      <c r="RTM2" s="604"/>
      <c r="RTN2" s="604"/>
      <c r="RTO2" s="604"/>
      <c r="RTP2" s="604"/>
      <c r="RTQ2" s="604"/>
      <c r="RTR2" s="604"/>
      <c r="RTS2" s="604"/>
      <c r="RTT2" s="604"/>
      <c r="RTU2" s="604"/>
      <c r="RTV2" s="604"/>
      <c r="RTW2" s="604"/>
      <c r="RTX2" s="604"/>
      <c r="RTY2" s="604"/>
      <c r="RTZ2" s="604"/>
      <c r="RUA2" s="604"/>
      <c r="RUB2" s="604"/>
      <c r="RUC2" s="604"/>
      <c r="RUD2" s="604"/>
      <c r="RUE2" s="604"/>
      <c r="RUF2" s="604"/>
      <c r="RUG2" s="604"/>
      <c r="RUH2" s="604"/>
      <c r="RUI2" s="604"/>
      <c r="RUJ2" s="604"/>
      <c r="RUK2" s="604"/>
      <c r="RUL2" s="604"/>
      <c r="RUM2" s="604"/>
      <c r="RUN2" s="604"/>
      <c r="RUO2" s="604"/>
      <c r="RUP2" s="604"/>
      <c r="RUQ2" s="604"/>
      <c r="RUR2" s="604"/>
      <c r="RUS2" s="604"/>
      <c r="RUT2" s="604"/>
      <c r="RUU2" s="604"/>
      <c r="RUV2" s="604"/>
      <c r="RUW2" s="604"/>
      <c r="RUX2" s="604"/>
      <c r="RUY2" s="604"/>
      <c r="RUZ2" s="604"/>
      <c r="RVA2" s="604"/>
      <c r="RVB2" s="604"/>
      <c r="RVC2" s="604"/>
      <c r="RVD2" s="604"/>
      <c r="RVE2" s="604"/>
      <c r="RVF2" s="604"/>
      <c r="RVG2" s="604"/>
      <c r="RVH2" s="604"/>
      <c r="RVI2" s="604"/>
      <c r="RVJ2" s="604"/>
      <c r="RVK2" s="604"/>
      <c r="RVL2" s="604"/>
      <c r="RVM2" s="604"/>
      <c r="RVN2" s="604"/>
      <c r="RVO2" s="604"/>
      <c r="RVP2" s="604"/>
      <c r="RVQ2" s="604"/>
      <c r="RVR2" s="604"/>
      <c r="RVS2" s="604"/>
      <c r="RVT2" s="604"/>
      <c r="RVU2" s="604"/>
      <c r="RVV2" s="604"/>
      <c r="RVW2" s="604"/>
      <c r="RVX2" s="604"/>
      <c r="RVY2" s="604"/>
      <c r="RVZ2" s="604"/>
      <c r="RWA2" s="604"/>
      <c r="RWB2" s="604"/>
      <c r="RWC2" s="604"/>
      <c r="RWD2" s="604"/>
      <c r="RWE2" s="604"/>
      <c r="RWF2" s="604"/>
      <c r="RWG2" s="604"/>
      <c r="RWH2" s="604"/>
      <c r="RWI2" s="604"/>
      <c r="RWJ2" s="604"/>
      <c r="RWK2" s="604"/>
      <c r="RWL2" s="604"/>
      <c r="RWM2" s="604"/>
      <c r="RWN2" s="604"/>
      <c r="RWO2" s="604"/>
      <c r="RWP2" s="604"/>
      <c r="RWQ2" s="604"/>
      <c r="RWR2" s="604"/>
      <c r="RWS2" s="604"/>
      <c r="RWT2" s="604"/>
      <c r="RWU2" s="604"/>
      <c r="RWV2" s="604"/>
      <c r="RWW2" s="604"/>
      <c r="RWX2" s="604"/>
      <c r="RWY2" s="604"/>
      <c r="RWZ2" s="604"/>
      <c r="RXA2" s="604"/>
      <c r="RXB2" s="604"/>
      <c r="RXC2" s="604"/>
      <c r="RXD2" s="604"/>
      <c r="RXE2" s="604"/>
      <c r="RXF2" s="604"/>
      <c r="RXG2" s="604"/>
      <c r="RXH2" s="604"/>
      <c r="RXI2" s="604"/>
      <c r="RXJ2" s="604"/>
      <c r="RXK2" s="604"/>
      <c r="RXL2" s="604"/>
      <c r="RXM2" s="604"/>
      <c r="RXN2" s="604"/>
      <c r="RXO2" s="604"/>
      <c r="RXP2" s="604"/>
      <c r="RXQ2" s="604"/>
      <c r="RXR2" s="604"/>
      <c r="RXS2" s="604"/>
      <c r="RXT2" s="604"/>
      <c r="RXU2" s="604"/>
      <c r="RXV2" s="604"/>
      <c r="RXW2" s="604"/>
      <c r="RXX2" s="604"/>
      <c r="RXY2" s="604"/>
      <c r="RXZ2" s="604"/>
      <c r="RYA2" s="604"/>
      <c r="RYB2" s="604"/>
      <c r="RYC2" s="604"/>
      <c r="RYD2" s="604"/>
      <c r="RYE2" s="604"/>
      <c r="RYF2" s="604"/>
      <c r="RYG2" s="604"/>
      <c r="RYH2" s="604"/>
      <c r="RYI2" s="604"/>
      <c r="RYJ2" s="604"/>
      <c r="RYK2" s="604"/>
      <c r="RYL2" s="604"/>
      <c r="RYM2" s="604"/>
      <c r="RYN2" s="604"/>
      <c r="RYO2" s="604"/>
      <c r="RYP2" s="604"/>
      <c r="RYQ2" s="604"/>
      <c r="RYR2" s="604"/>
      <c r="RYS2" s="604"/>
      <c r="RYT2" s="604"/>
      <c r="RYU2" s="604"/>
      <c r="RYV2" s="604"/>
      <c r="RYW2" s="604"/>
      <c r="RYX2" s="604"/>
      <c r="RYY2" s="604"/>
      <c r="RYZ2" s="604"/>
      <c r="RZA2" s="604"/>
      <c r="RZB2" s="604"/>
      <c r="RZC2" s="604"/>
      <c r="RZD2" s="604"/>
      <c r="RZE2" s="604"/>
      <c r="RZF2" s="604"/>
      <c r="RZG2" s="604"/>
      <c r="RZH2" s="604"/>
      <c r="RZI2" s="604"/>
      <c r="RZJ2" s="604"/>
      <c r="RZK2" s="604"/>
      <c r="RZL2" s="604"/>
      <c r="RZM2" s="604"/>
      <c r="RZN2" s="604"/>
      <c r="RZO2" s="604"/>
      <c r="RZP2" s="604"/>
      <c r="RZQ2" s="604"/>
      <c r="RZR2" s="604"/>
      <c r="RZS2" s="604"/>
      <c r="RZT2" s="604"/>
      <c r="RZU2" s="604"/>
      <c r="RZV2" s="604"/>
      <c r="RZW2" s="604"/>
      <c r="RZX2" s="604"/>
      <c r="RZY2" s="604"/>
      <c r="RZZ2" s="604"/>
      <c r="SAA2" s="604"/>
      <c r="SAB2" s="604"/>
      <c r="SAC2" s="604"/>
      <c r="SAD2" s="604"/>
      <c r="SAE2" s="604"/>
      <c r="SAF2" s="604"/>
      <c r="SAG2" s="604"/>
      <c r="SAH2" s="604"/>
      <c r="SAI2" s="604"/>
      <c r="SAJ2" s="604"/>
      <c r="SAK2" s="604"/>
      <c r="SAL2" s="604"/>
      <c r="SAM2" s="604"/>
      <c r="SAN2" s="604"/>
      <c r="SAO2" s="604"/>
      <c r="SAP2" s="604"/>
      <c r="SAQ2" s="604"/>
      <c r="SAR2" s="604"/>
      <c r="SAS2" s="604"/>
      <c r="SAT2" s="604"/>
      <c r="SAU2" s="604"/>
      <c r="SAV2" s="604"/>
      <c r="SAW2" s="604"/>
      <c r="SAX2" s="604"/>
      <c r="SAY2" s="604"/>
      <c r="SAZ2" s="604"/>
      <c r="SBA2" s="604"/>
      <c r="SBB2" s="604"/>
      <c r="SBC2" s="604"/>
      <c r="SBD2" s="604"/>
      <c r="SBE2" s="604"/>
      <c r="SBF2" s="604"/>
      <c r="SBG2" s="604"/>
      <c r="SBH2" s="604"/>
      <c r="SBI2" s="604"/>
      <c r="SBJ2" s="604"/>
      <c r="SBK2" s="604"/>
      <c r="SBL2" s="604"/>
      <c r="SBM2" s="604"/>
      <c r="SBN2" s="604"/>
      <c r="SBO2" s="604"/>
      <c r="SBP2" s="604"/>
      <c r="SBQ2" s="604"/>
      <c r="SBR2" s="604"/>
      <c r="SBS2" s="604"/>
      <c r="SBT2" s="604"/>
      <c r="SBU2" s="604"/>
      <c r="SBV2" s="604"/>
      <c r="SBW2" s="604"/>
      <c r="SBX2" s="604"/>
      <c r="SBY2" s="604"/>
      <c r="SBZ2" s="604"/>
      <c r="SCA2" s="604"/>
      <c r="SCB2" s="604"/>
      <c r="SCC2" s="604"/>
      <c r="SCD2" s="604"/>
      <c r="SCE2" s="604"/>
      <c r="SCF2" s="604"/>
      <c r="SCG2" s="604"/>
      <c r="SCH2" s="604"/>
      <c r="SCI2" s="604"/>
      <c r="SCJ2" s="604"/>
      <c r="SCK2" s="604"/>
      <c r="SCL2" s="604"/>
      <c r="SCM2" s="604"/>
      <c r="SCN2" s="604"/>
      <c r="SCO2" s="604"/>
      <c r="SCP2" s="604"/>
      <c r="SCQ2" s="604"/>
      <c r="SCR2" s="604"/>
      <c r="SCS2" s="604"/>
      <c r="SCT2" s="604"/>
      <c r="SCU2" s="604"/>
      <c r="SCV2" s="604"/>
      <c r="SCW2" s="604"/>
      <c r="SCX2" s="604"/>
      <c r="SCY2" s="604"/>
      <c r="SCZ2" s="604"/>
      <c r="SDA2" s="604"/>
      <c r="SDB2" s="604"/>
      <c r="SDC2" s="604"/>
      <c r="SDD2" s="604"/>
      <c r="SDE2" s="604"/>
      <c r="SDF2" s="604"/>
      <c r="SDG2" s="604"/>
      <c r="SDH2" s="604"/>
      <c r="SDI2" s="604"/>
      <c r="SDJ2" s="604"/>
      <c r="SDK2" s="604"/>
      <c r="SDL2" s="604"/>
      <c r="SDM2" s="604"/>
      <c r="SDN2" s="604"/>
      <c r="SDO2" s="604"/>
      <c r="SDP2" s="604"/>
      <c r="SDQ2" s="604"/>
      <c r="SDR2" s="604"/>
      <c r="SDS2" s="604"/>
      <c r="SDT2" s="604"/>
      <c r="SDU2" s="604"/>
      <c r="SDV2" s="604"/>
      <c r="SDW2" s="604"/>
      <c r="SDX2" s="604"/>
      <c r="SDY2" s="604"/>
      <c r="SDZ2" s="604"/>
      <c r="SEA2" s="604"/>
      <c r="SEB2" s="604"/>
      <c r="SEC2" s="604"/>
      <c r="SED2" s="604"/>
      <c r="SEE2" s="604"/>
      <c r="SEF2" s="604"/>
      <c r="SEG2" s="604"/>
      <c r="SEH2" s="604"/>
      <c r="SEI2" s="604"/>
      <c r="SEJ2" s="604"/>
      <c r="SEK2" s="604"/>
      <c r="SEL2" s="604"/>
      <c r="SEM2" s="604"/>
      <c r="SEN2" s="604"/>
      <c r="SEO2" s="604"/>
      <c r="SEP2" s="604"/>
      <c r="SEQ2" s="604"/>
      <c r="SER2" s="604"/>
      <c r="SES2" s="604"/>
      <c r="SET2" s="604"/>
      <c r="SEU2" s="604"/>
      <c r="SEV2" s="604"/>
      <c r="SEW2" s="604"/>
      <c r="SEX2" s="604"/>
      <c r="SEY2" s="604"/>
      <c r="SEZ2" s="604"/>
      <c r="SFA2" s="604"/>
      <c r="SFB2" s="604"/>
      <c r="SFC2" s="604"/>
      <c r="SFD2" s="604"/>
      <c r="SFE2" s="604"/>
      <c r="SFF2" s="604"/>
      <c r="SFG2" s="604"/>
      <c r="SFH2" s="604"/>
      <c r="SFI2" s="604"/>
      <c r="SFJ2" s="604"/>
      <c r="SFK2" s="604"/>
      <c r="SFL2" s="604"/>
      <c r="SFM2" s="604"/>
      <c r="SFN2" s="604"/>
      <c r="SFO2" s="604"/>
      <c r="SFP2" s="604"/>
      <c r="SFQ2" s="604"/>
      <c r="SFR2" s="604"/>
      <c r="SFS2" s="604"/>
      <c r="SFT2" s="604"/>
      <c r="SFU2" s="604"/>
      <c r="SFV2" s="604"/>
      <c r="SFW2" s="604"/>
      <c r="SFX2" s="604"/>
      <c r="SFY2" s="604"/>
      <c r="SFZ2" s="604"/>
      <c r="SGA2" s="604"/>
      <c r="SGB2" s="604"/>
      <c r="SGC2" s="604"/>
      <c r="SGD2" s="604"/>
      <c r="SGE2" s="604"/>
      <c r="SGF2" s="604"/>
      <c r="SGG2" s="604"/>
      <c r="SGH2" s="604"/>
      <c r="SGI2" s="604"/>
      <c r="SGJ2" s="604"/>
      <c r="SGK2" s="604"/>
      <c r="SGL2" s="604"/>
      <c r="SGM2" s="604"/>
      <c r="SGN2" s="604"/>
      <c r="SGO2" s="604"/>
      <c r="SGP2" s="604"/>
      <c r="SGQ2" s="604"/>
      <c r="SGR2" s="604"/>
      <c r="SGS2" s="604"/>
      <c r="SGT2" s="604"/>
      <c r="SGU2" s="604"/>
      <c r="SGV2" s="604"/>
      <c r="SGW2" s="604"/>
      <c r="SGX2" s="604"/>
      <c r="SGY2" s="604"/>
      <c r="SGZ2" s="604"/>
      <c r="SHA2" s="604"/>
      <c r="SHB2" s="604"/>
      <c r="SHC2" s="604"/>
      <c r="SHD2" s="604"/>
      <c r="SHE2" s="604"/>
      <c r="SHF2" s="604"/>
      <c r="SHG2" s="604"/>
      <c r="SHH2" s="604"/>
      <c r="SHI2" s="604"/>
      <c r="SHJ2" s="604"/>
      <c r="SHK2" s="604"/>
      <c r="SHL2" s="604"/>
      <c r="SHM2" s="604"/>
      <c r="SHN2" s="604"/>
      <c r="SHO2" s="604"/>
      <c r="SHP2" s="604"/>
      <c r="SHQ2" s="604"/>
      <c r="SHR2" s="604"/>
      <c r="SHS2" s="604"/>
      <c r="SHT2" s="604"/>
      <c r="SHU2" s="604"/>
      <c r="SHV2" s="604"/>
      <c r="SHW2" s="604"/>
      <c r="SHX2" s="604"/>
      <c r="SHY2" s="604"/>
      <c r="SHZ2" s="604"/>
      <c r="SIA2" s="604"/>
      <c r="SIB2" s="604"/>
      <c r="SIC2" s="604"/>
      <c r="SID2" s="604"/>
      <c r="SIE2" s="604"/>
      <c r="SIF2" s="604"/>
      <c r="SIG2" s="604"/>
      <c r="SIH2" s="604"/>
      <c r="SII2" s="604"/>
      <c r="SIJ2" s="604"/>
      <c r="SIK2" s="604"/>
      <c r="SIL2" s="604"/>
      <c r="SIM2" s="604"/>
      <c r="SIN2" s="604"/>
      <c r="SIO2" s="604"/>
      <c r="SIP2" s="604"/>
      <c r="SIQ2" s="604"/>
      <c r="SIR2" s="604"/>
      <c r="SIS2" s="604"/>
      <c r="SIT2" s="604"/>
      <c r="SIU2" s="604"/>
      <c r="SIV2" s="604"/>
      <c r="SIW2" s="604"/>
      <c r="SIX2" s="604"/>
      <c r="SIY2" s="604"/>
      <c r="SIZ2" s="604"/>
      <c r="SJA2" s="604"/>
      <c r="SJB2" s="604"/>
      <c r="SJC2" s="604"/>
      <c r="SJD2" s="604"/>
      <c r="SJE2" s="604"/>
      <c r="SJF2" s="604"/>
      <c r="SJG2" s="604"/>
      <c r="SJH2" s="604"/>
      <c r="SJI2" s="604"/>
      <c r="SJJ2" s="604"/>
      <c r="SJK2" s="604"/>
      <c r="SJL2" s="604"/>
      <c r="SJM2" s="604"/>
      <c r="SJN2" s="604"/>
      <c r="SJO2" s="604"/>
      <c r="SJP2" s="604"/>
      <c r="SJQ2" s="604"/>
      <c r="SJR2" s="604"/>
      <c r="SJS2" s="604"/>
      <c r="SJT2" s="604"/>
      <c r="SJU2" s="604"/>
      <c r="SJV2" s="604"/>
      <c r="SJW2" s="604"/>
      <c r="SJX2" s="604"/>
      <c r="SJY2" s="604"/>
      <c r="SJZ2" s="604"/>
      <c r="SKA2" s="604"/>
      <c r="SKB2" s="604"/>
      <c r="SKC2" s="604"/>
      <c r="SKD2" s="604"/>
      <c r="SKE2" s="604"/>
      <c r="SKF2" s="604"/>
      <c r="SKG2" s="604"/>
      <c r="SKH2" s="604"/>
      <c r="SKI2" s="604"/>
      <c r="SKJ2" s="604"/>
      <c r="SKK2" s="604"/>
      <c r="SKL2" s="604"/>
      <c r="SKM2" s="604"/>
      <c r="SKN2" s="604"/>
      <c r="SKO2" s="604"/>
      <c r="SKP2" s="604"/>
      <c r="SKQ2" s="604"/>
      <c r="SKR2" s="604"/>
      <c r="SKS2" s="604"/>
      <c r="SKT2" s="604"/>
      <c r="SKU2" s="604"/>
      <c r="SKV2" s="604"/>
      <c r="SKW2" s="604"/>
      <c r="SKX2" s="604"/>
      <c r="SKY2" s="604"/>
      <c r="SKZ2" s="604"/>
      <c r="SLA2" s="604"/>
      <c r="SLB2" s="604"/>
      <c r="SLC2" s="604"/>
      <c r="SLD2" s="604"/>
      <c r="SLE2" s="604"/>
      <c r="SLF2" s="604"/>
      <c r="SLG2" s="604"/>
      <c r="SLH2" s="604"/>
      <c r="SLI2" s="604"/>
      <c r="SLJ2" s="604"/>
      <c r="SLK2" s="604"/>
      <c r="SLL2" s="604"/>
      <c r="SLM2" s="604"/>
      <c r="SLN2" s="604"/>
      <c r="SLO2" s="604"/>
      <c r="SLP2" s="604"/>
      <c r="SLQ2" s="604"/>
      <c r="SLR2" s="604"/>
      <c r="SLS2" s="604"/>
      <c r="SLT2" s="604"/>
      <c r="SLU2" s="604"/>
      <c r="SLV2" s="604"/>
      <c r="SLW2" s="604"/>
      <c r="SLX2" s="604"/>
      <c r="SLY2" s="604"/>
      <c r="SLZ2" s="604"/>
      <c r="SMA2" s="604"/>
      <c r="SMB2" s="604"/>
      <c r="SMC2" s="604"/>
      <c r="SMD2" s="604"/>
      <c r="SME2" s="604"/>
      <c r="SMF2" s="604"/>
      <c r="SMG2" s="604"/>
      <c r="SMH2" s="604"/>
      <c r="SMI2" s="604"/>
      <c r="SMJ2" s="604"/>
      <c r="SMK2" s="604"/>
      <c r="SML2" s="604"/>
      <c r="SMM2" s="604"/>
      <c r="SMN2" s="604"/>
      <c r="SMO2" s="604"/>
      <c r="SMP2" s="604"/>
      <c r="SMQ2" s="604"/>
      <c r="SMR2" s="604"/>
      <c r="SMS2" s="604"/>
      <c r="SMT2" s="604"/>
      <c r="SMU2" s="604"/>
      <c r="SMV2" s="604"/>
      <c r="SMW2" s="604"/>
      <c r="SMX2" s="604"/>
      <c r="SMY2" s="604"/>
      <c r="SMZ2" s="604"/>
      <c r="SNA2" s="604"/>
      <c r="SNB2" s="604"/>
      <c r="SNC2" s="604"/>
      <c r="SND2" s="604"/>
      <c r="SNE2" s="604"/>
      <c r="SNF2" s="604"/>
      <c r="SNG2" s="604"/>
      <c r="SNH2" s="604"/>
      <c r="SNI2" s="604"/>
      <c r="SNJ2" s="604"/>
      <c r="SNK2" s="604"/>
      <c r="SNL2" s="604"/>
      <c r="SNM2" s="604"/>
      <c r="SNN2" s="604"/>
      <c r="SNO2" s="604"/>
      <c r="SNP2" s="604"/>
      <c r="SNQ2" s="604"/>
      <c r="SNR2" s="604"/>
      <c r="SNS2" s="604"/>
      <c r="SNT2" s="604"/>
      <c r="SNU2" s="604"/>
      <c r="SNV2" s="604"/>
      <c r="SNW2" s="604"/>
      <c r="SNX2" s="604"/>
      <c r="SNY2" s="604"/>
      <c r="SNZ2" s="604"/>
      <c r="SOA2" s="604"/>
      <c r="SOB2" s="604"/>
      <c r="SOC2" s="604"/>
      <c r="SOD2" s="604"/>
      <c r="SOE2" s="604"/>
      <c r="SOF2" s="604"/>
      <c r="SOG2" s="604"/>
      <c r="SOH2" s="604"/>
      <c r="SOI2" s="604"/>
      <c r="SOJ2" s="604"/>
      <c r="SOK2" s="604"/>
      <c r="SOL2" s="604"/>
      <c r="SOM2" s="604"/>
      <c r="SON2" s="604"/>
      <c r="SOO2" s="604"/>
      <c r="SOP2" s="604"/>
      <c r="SOQ2" s="604"/>
      <c r="SOR2" s="604"/>
      <c r="SOS2" s="604"/>
      <c r="SOT2" s="604"/>
      <c r="SOU2" s="604"/>
      <c r="SOV2" s="604"/>
      <c r="SOW2" s="604"/>
      <c r="SOX2" s="604"/>
      <c r="SOY2" s="604"/>
      <c r="SOZ2" s="604"/>
      <c r="SPA2" s="604"/>
      <c r="SPB2" s="604"/>
      <c r="SPC2" s="604"/>
      <c r="SPD2" s="604"/>
      <c r="SPE2" s="604"/>
      <c r="SPF2" s="604"/>
      <c r="SPG2" s="604"/>
      <c r="SPH2" s="604"/>
      <c r="SPI2" s="604"/>
      <c r="SPJ2" s="604"/>
      <c r="SPK2" s="604"/>
      <c r="SPL2" s="604"/>
      <c r="SPM2" s="604"/>
      <c r="SPN2" s="604"/>
      <c r="SPO2" s="604"/>
      <c r="SPP2" s="604"/>
      <c r="SPQ2" s="604"/>
      <c r="SPR2" s="604"/>
      <c r="SPS2" s="604"/>
      <c r="SPT2" s="604"/>
      <c r="SPU2" s="604"/>
      <c r="SPV2" s="604"/>
      <c r="SPW2" s="604"/>
      <c r="SPX2" s="604"/>
      <c r="SPY2" s="604"/>
      <c r="SPZ2" s="604"/>
      <c r="SQA2" s="604"/>
      <c r="SQB2" s="604"/>
      <c r="SQC2" s="604"/>
      <c r="SQD2" s="604"/>
      <c r="SQE2" s="604"/>
      <c r="SQF2" s="604"/>
      <c r="SQG2" s="604"/>
      <c r="SQH2" s="604"/>
      <c r="SQI2" s="604"/>
      <c r="SQJ2" s="604"/>
      <c r="SQK2" s="604"/>
      <c r="SQL2" s="604"/>
      <c r="SQM2" s="604"/>
      <c r="SQN2" s="604"/>
      <c r="SQO2" s="604"/>
      <c r="SQP2" s="604"/>
      <c r="SQQ2" s="604"/>
      <c r="SQR2" s="604"/>
      <c r="SQS2" s="604"/>
      <c r="SQT2" s="604"/>
      <c r="SQU2" s="604"/>
      <c r="SQV2" s="604"/>
      <c r="SQW2" s="604"/>
      <c r="SQX2" s="604"/>
      <c r="SQY2" s="604"/>
      <c r="SQZ2" s="604"/>
      <c r="SRA2" s="604"/>
      <c r="SRB2" s="604"/>
      <c r="SRC2" s="604"/>
      <c r="SRD2" s="604"/>
      <c r="SRE2" s="604"/>
      <c r="SRF2" s="604"/>
      <c r="SRG2" s="604"/>
      <c r="SRH2" s="604"/>
      <c r="SRI2" s="604"/>
      <c r="SRJ2" s="604"/>
      <c r="SRK2" s="604"/>
      <c r="SRL2" s="604"/>
      <c r="SRM2" s="604"/>
      <c r="SRN2" s="604"/>
      <c r="SRO2" s="604"/>
      <c r="SRP2" s="604"/>
      <c r="SRQ2" s="604"/>
      <c r="SRR2" s="604"/>
      <c r="SRS2" s="604"/>
      <c r="SRT2" s="604"/>
      <c r="SRU2" s="604"/>
      <c r="SRV2" s="604"/>
      <c r="SRW2" s="604"/>
      <c r="SRX2" s="604"/>
      <c r="SRY2" s="604"/>
      <c r="SRZ2" s="604"/>
      <c r="SSA2" s="604"/>
      <c r="SSB2" s="604"/>
      <c r="SSC2" s="604"/>
      <c r="SSD2" s="604"/>
      <c r="SSE2" s="604"/>
      <c r="SSF2" s="604"/>
      <c r="SSG2" s="604"/>
      <c r="SSH2" s="604"/>
      <c r="SSI2" s="604"/>
      <c r="SSJ2" s="604"/>
      <c r="SSK2" s="604"/>
      <c r="SSL2" s="604"/>
      <c r="SSM2" s="604"/>
      <c r="SSN2" s="604"/>
      <c r="SSO2" s="604"/>
      <c r="SSP2" s="604"/>
      <c r="SSQ2" s="604"/>
      <c r="SSR2" s="604"/>
      <c r="SSS2" s="604"/>
      <c r="SST2" s="604"/>
      <c r="SSU2" s="604"/>
      <c r="SSV2" s="604"/>
      <c r="SSW2" s="604"/>
      <c r="SSX2" s="604"/>
      <c r="SSY2" s="604"/>
      <c r="SSZ2" s="604"/>
      <c r="STA2" s="604"/>
      <c r="STB2" s="604"/>
      <c r="STC2" s="604"/>
      <c r="STD2" s="604"/>
      <c r="STE2" s="604"/>
      <c r="STF2" s="604"/>
      <c r="STG2" s="604"/>
      <c r="STH2" s="604"/>
      <c r="STI2" s="604"/>
      <c r="STJ2" s="604"/>
      <c r="STK2" s="604"/>
      <c r="STL2" s="604"/>
      <c r="STM2" s="604"/>
      <c r="STN2" s="604"/>
      <c r="STO2" s="604"/>
      <c r="STP2" s="604"/>
      <c r="STQ2" s="604"/>
      <c r="STR2" s="604"/>
      <c r="STS2" s="604"/>
      <c r="STT2" s="604"/>
      <c r="STU2" s="604"/>
      <c r="STV2" s="604"/>
      <c r="STW2" s="604"/>
      <c r="STX2" s="604"/>
      <c r="STY2" s="604"/>
      <c r="STZ2" s="604"/>
      <c r="SUA2" s="604"/>
      <c r="SUB2" s="604"/>
      <c r="SUC2" s="604"/>
      <c r="SUD2" s="604"/>
      <c r="SUE2" s="604"/>
      <c r="SUF2" s="604"/>
      <c r="SUG2" s="604"/>
      <c r="SUH2" s="604"/>
      <c r="SUI2" s="604"/>
      <c r="SUJ2" s="604"/>
      <c r="SUK2" s="604"/>
      <c r="SUL2" s="604"/>
      <c r="SUM2" s="604"/>
      <c r="SUN2" s="604"/>
      <c r="SUO2" s="604"/>
      <c r="SUP2" s="604"/>
      <c r="SUQ2" s="604"/>
      <c r="SUR2" s="604"/>
      <c r="SUS2" s="604"/>
      <c r="SUT2" s="604"/>
      <c r="SUU2" s="604"/>
      <c r="SUV2" s="604"/>
      <c r="SUW2" s="604"/>
      <c r="SUX2" s="604"/>
      <c r="SUY2" s="604"/>
      <c r="SUZ2" s="604"/>
      <c r="SVA2" s="604"/>
      <c r="SVB2" s="604"/>
      <c r="SVC2" s="604"/>
      <c r="SVD2" s="604"/>
      <c r="SVE2" s="604"/>
      <c r="SVF2" s="604"/>
      <c r="SVG2" s="604"/>
      <c r="SVH2" s="604"/>
      <c r="SVI2" s="604"/>
      <c r="SVJ2" s="604"/>
      <c r="SVK2" s="604"/>
      <c r="SVL2" s="604"/>
      <c r="SVM2" s="604"/>
      <c r="SVN2" s="604"/>
      <c r="SVO2" s="604"/>
      <c r="SVP2" s="604"/>
      <c r="SVQ2" s="604"/>
      <c r="SVR2" s="604"/>
      <c r="SVS2" s="604"/>
      <c r="SVT2" s="604"/>
      <c r="SVU2" s="604"/>
      <c r="SVV2" s="604"/>
      <c r="SVW2" s="604"/>
      <c r="SVX2" s="604"/>
      <c r="SVY2" s="604"/>
      <c r="SVZ2" s="604"/>
      <c r="SWA2" s="604"/>
      <c r="SWB2" s="604"/>
      <c r="SWC2" s="604"/>
      <c r="SWD2" s="604"/>
      <c r="SWE2" s="604"/>
      <c r="SWF2" s="604"/>
      <c r="SWG2" s="604"/>
      <c r="SWH2" s="604"/>
      <c r="SWI2" s="604"/>
      <c r="SWJ2" s="604"/>
      <c r="SWK2" s="604"/>
      <c r="SWL2" s="604"/>
      <c r="SWM2" s="604"/>
      <c r="SWN2" s="604"/>
      <c r="SWO2" s="604"/>
      <c r="SWP2" s="604"/>
      <c r="SWQ2" s="604"/>
      <c r="SWR2" s="604"/>
      <c r="SWS2" s="604"/>
      <c r="SWT2" s="604"/>
      <c r="SWU2" s="604"/>
      <c r="SWV2" s="604"/>
      <c r="SWW2" s="604"/>
      <c r="SWX2" s="604"/>
      <c r="SWY2" s="604"/>
      <c r="SWZ2" s="604"/>
      <c r="SXA2" s="604"/>
      <c r="SXB2" s="604"/>
      <c r="SXC2" s="604"/>
      <c r="SXD2" s="604"/>
      <c r="SXE2" s="604"/>
      <c r="SXF2" s="604"/>
      <c r="SXG2" s="604"/>
      <c r="SXH2" s="604"/>
      <c r="SXI2" s="604"/>
      <c r="SXJ2" s="604"/>
      <c r="SXK2" s="604"/>
      <c r="SXL2" s="604"/>
      <c r="SXM2" s="604"/>
      <c r="SXN2" s="604"/>
      <c r="SXO2" s="604"/>
      <c r="SXP2" s="604"/>
      <c r="SXQ2" s="604"/>
      <c r="SXR2" s="604"/>
      <c r="SXS2" s="604"/>
      <c r="SXT2" s="604"/>
      <c r="SXU2" s="604"/>
      <c r="SXV2" s="604"/>
      <c r="SXW2" s="604"/>
      <c r="SXX2" s="604"/>
      <c r="SXY2" s="604"/>
      <c r="SXZ2" s="604"/>
      <c r="SYA2" s="604"/>
      <c r="SYB2" s="604"/>
      <c r="SYC2" s="604"/>
      <c r="SYD2" s="604"/>
      <c r="SYE2" s="604"/>
      <c r="SYF2" s="604"/>
      <c r="SYG2" s="604"/>
      <c r="SYH2" s="604"/>
      <c r="SYI2" s="604"/>
      <c r="SYJ2" s="604"/>
      <c r="SYK2" s="604"/>
      <c r="SYL2" s="604"/>
      <c r="SYM2" s="604"/>
      <c r="SYN2" s="604"/>
      <c r="SYO2" s="604"/>
      <c r="SYP2" s="604"/>
      <c r="SYQ2" s="604"/>
      <c r="SYR2" s="604"/>
      <c r="SYS2" s="604"/>
      <c r="SYT2" s="604"/>
      <c r="SYU2" s="604"/>
      <c r="SYV2" s="604"/>
      <c r="SYW2" s="604"/>
      <c r="SYX2" s="604"/>
      <c r="SYY2" s="604"/>
      <c r="SYZ2" s="604"/>
      <c r="SZA2" s="604"/>
      <c r="SZB2" s="604"/>
      <c r="SZC2" s="604"/>
      <c r="SZD2" s="604"/>
      <c r="SZE2" s="604"/>
      <c r="SZF2" s="604"/>
      <c r="SZG2" s="604"/>
      <c r="SZH2" s="604"/>
      <c r="SZI2" s="604"/>
      <c r="SZJ2" s="604"/>
      <c r="SZK2" s="604"/>
      <c r="SZL2" s="604"/>
      <c r="SZM2" s="604"/>
      <c r="SZN2" s="604"/>
      <c r="SZO2" s="604"/>
      <c r="SZP2" s="604"/>
      <c r="SZQ2" s="604"/>
      <c r="SZR2" s="604"/>
      <c r="SZS2" s="604"/>
      <c r="SZT2" s="604"/>
      <c r="SZU2" s="604"/>
      <c r="SZV2" s="604"/>
      <c r="SZW2" s="604"/>
      <c r="SZX2" s="604"/>
      <c r="SZY2" s="604"/>
      <c r="SZZ2" s="604"/>
      <c r="TAA2" s="604"/>
      <c r="TAB2" s="604"/>
      <c r="TAC2" s="604"/>
      <c r="TAD2" s="604"/>
      <c r="TAE2" s="604"/>
      <c r="TAF2" s="604"/>
      <c r="TAG2" s="604"/>
      <c r="TAH2" s="604"/>
      <c r="TAI2" s="604"/>
      <c r="TAJ2" s="604"/>
      <c r="TAK2" s="604"/>
      <c r="TAL2" s="604"/>
      <c r="TAM2" s="604"/>
      <c r="TAN2" s="604"/>
      <c r="TAO2" s="604"/>
      <c r="TAP2" s="604"/>
      <c r="TAQ2" s="604"/>
      <c r="TAR2" s="604"/>
      <c r="TAS2" s="604"/>
      <c r="TAT2" s="604"/>
      <c r="TAU2" s="604"/>
      <c r="TAV2" s="604"/>
      <c r="TAW2" s="604"/>
      <c r="TAX2" s="604"/>
      <c r="TAY2" s="604"/>
      <c r="TAZ2" s="604"/>
      <c r="TBA2" s="604"/>
      <c r="TBB2" s="604"/>
      <c r="TBC2" s="604"/>
      <c r="TBD2" s="604"/>
      <c r="TBE2" s="604"/>
      <c r="TBF2" s="604"/>
      <c r="TBG2" s="604"/>
      <c r="TBH2" s="604"/>
      <c r="TBI2" s="604"/>
      <c r="TBJ2" s="604"/>
      <c r="TBK2" s="604"/>
      <c r="TBL2" s="604"/>
      <c r="TBM2" s="604"/>
      <c r="TBN2" s="604"/>
      <c r="TBO2" s="604"/>
      <c r="TBP2" s="604"/>
      <c r="TBQ2" s="604"/>
      <c r="TBR2" s="604"/>
      <c r="TBS2" s="604"/>
      <c r="TBT2" s="604"/>
      <c r="TBU2" s="604"/>
      <c r="TBV2" s="604"/>
      <c r="TBW2" s="604"/>
      <c r="TBX2" s="604"/>
      <c r="TBY2" s="604"/>
      <c r="TBZ2" s="604"/>
      <c r="TCA2" s="604"/>
      <c r="TCB2" s="604"/>
      <c r="TCC2" s="604"/>
      <c r="TCD2" s="604"/>
      <c r="TCE2" s="604"/>
      <c r="TCF2" s="604"/>
      <c r="TCG2" s="604"/>
      <c r="TCH2" s="604"/>
      <c r="TCI2" s="604"/>
      <c r="TCJ2" s="604"/>
      <c r="TCK2" s="604"/>
      <c r="TCL2" s="604"/>
      <c r="TCM2" s="604"/>
      <c r="TCN2" s="604"/>
      <c r="TCO2" s="604"/>
      <c r="TCP2" s="604"/>
      <c r="TCQ2" s="604"/>
      <c r="TCR2" s="604"/>
      <c r="TCS2" s="604"/>
      <c r="TCT2" s="604"/>
      <c r="TCU2" s="604"/>
      <c r="TCV2" s="604"/>
      <c r="TCW2" s="604"/>
      <c r="TCX2" s="604"/>
      <c r="TCY2" s="604"/>
      <c r="TCZ2" s="604"/>
      <c r="TDA2" s="604"/>
      <c r="TDB2" s="604"/>
      <c r="TDC2" s="604"/>
      <c r="TDD2" s="604"/>
      <c r="TDE2" s="604"/>
      <c r="TDF2" s="604"/>
      <c r="TDG2" s="604"/>
      <c r="TDH2" s="604"/>
      <c r="TDI2" s="604"/>
      <c r="TDJ2" s="604"/>
      <c r="TDK2" s="604"/>
      <c r="TDL2" s="604"/>
      <c r="TDM2" s="604"/>
      <c r="TDN2" s="604"/>
      <c r="TDO2" s="604"/>
      <c r="TDP2" s="604"/>
      <c r="TDQ2" s="604"/>
      <c r="TDR2" s="604"/>
      <c r="TDS2" s="604"/>
      <c r="TDT2" s="604"/>
      <c r="TDU2" s="604"/>
      <c r="TDV2" s="604"/>
      <c r="TDW2" s="604"/>
      <c r="TDX2" s="604"/>
      <c r="TDY2" s="604"/>
      <c r="TDZ2" s="604"/>
      <c r="TEA2" s="604"/>
      <c r="TEB2" s="604"/>
      <c r="TEC2" s="604"/>
      <c r="TED2" s="604"/>
      <c r="TEE2" s="604"/>
      <c r="TEF2" s="604"/>
      <c r="TEG2" s="604"/>
      <c r="TEH2" s="604"/>
      <c r="TEI2" s="604"/>
      <c r="TEJ2" s="604"/>
      <c r="TEK2" s="604"/>
      <c r="TEL2" s="604"/>
      <c r="TEM2" s="604"/>
      <c r="TEN2" s="604"/>
      <c r="TEO2" s="604"/>
      <c r="TEP2" s="604"/>
      <c r="TEQ2" s="604"/>
      <c r="TER2" s="604"/>
      <c r="TES2" s="604"/>
      <c r="TET2" s="604"/>
      <c r="TEU2" s="604"/>
      <c r="TEV2" s="604"/>
      <c r="TEW2" s="604"/>
      <c r="TEX2" s="604"/>
      <c r="TEY2" s="604"/>
      <c r="TEZ2" s="604"/>
      <c r="TFA2" s="604"/>
      <c r="TFB2" s="604"/>
      <c r="TFC2" s="604"/>
      <c r="TFD2" s="604"/>
      <c r="TFE2" s="604"/>
      <c r="TFF2" s="604"/>
      <c r="TFG2" s="604"/>
      <c r="TFH2" s="604"/>
      <c r="TFI2" s="604"/>
      <c r="TFJ2" s="604"/>
      <c r="TFK2" s="604"/>
      <c r="TFL2" s="604"/>
      <c r="TFM2" s="604"/>
      <c r="TFN2" s="604"/>
      <c r="TFO2" s="604"/>
      <c r="TFP2" s="604"/>
      <c r="TFQ2" s="604"/>
      <c r="TFR2" s="604"/>
      <c r="TFS2" s="604"/>
      <c r="TFT2" s="604"/>
      <c r="TFU2" s="604"/>
      <c r="TFV2" s="604"/>
      <c r="TFW2" s="604"/>
      <c r="TFX2" s="604"/>
      <c r="TFY2" s="604"/>
      <c r="TFZ2" s="604"/>
      <c r="TGA2" s="604"/>
      <c r="TGB2" s="604"/>
      <c r="TGC2" s="604"/>
      <c r="TGD2" s="604"/>
      <c r="TGE2" s="604"/>
      <c r="TGF2" s="604"/>
      <c r="TGG2" s="604"/>
      <c r="TGH2" s="604"/>
      <c r="TGI2" s="604"/>
      <c r="TGJ2" s="604"/>
      <c r="TGK2" s="604"/>
      <c r="TGL2" s="604"/>
      <c r="TGM2" s="604"/>
      <c r="TGN2" s="604"/>
      <c r="TGO2" s="604"/>
      <c r="TGP2" s="604"/>
      <c r="TGQ2" s="604"/>
      <c r="TGR2" s="604"/>
      <c r="TGS2" s="604"/>
      <c r="TGT2" s="604"/>
      <c r="TGU2" s="604"/>
      <c r="TGV2" s="604"/>
      <c r="TGW2" s="604"/>
      <c r="TGX2" s="604"/>
      <c r="TGY2" s="604"/>
      <c r="TGZ2" s="604"/>
      <c r="THA2" s="604"/>
      <c r="THB2" s="604"/>
      <c r="THC2" s="604"/>
      <c r="THD2" s="604"/>
      <c r="THE2" s="604"/>
      <c r="THF2" s="604"/>
      <c r="THG2" s="604"/>
      <c r="THH2" s="604"/>
      <c r="THI2" s="604"/>
      <c r="THJ2" s="604"/>
      <c r="THK2" s="604"/>
      <c r="THL2" s="604"/>
      <c r="THM2" s="604"/>
      <c r="THN2" s="604"/>
      <c r="THO2" s="604"/>
      <c r="THP2" s="604"/>
      <c r="THQ2" s="604"/>
      <c r="THR2" s="604"/>
      <c r="THS2" s="604"/>
      <c r="THT2" s="604"/>
      <c r="THU2" s="604"/>
      <c r="THV2" s="604"/>
      <c r="THW2" s="604"/>
      <c r="THX2" s="604"/>
      <c r="THY2" s="604"/>
      <c r="THZ2" s="604"/>
      <c r="TIA2" s="604"/>
      <c r="TIB2" s="604"/>
      <c r="TIC2" s="604"/>
      <c r="TID2" s="604"/>
      <c r="TIE2" s="604"/>
      <c r="TIF2" s="604"/>
      <c r="TIG2" s="604"/>
      <c r="TIH2" s="604"/>
      <c r="TII2" s="604"/>
      <c r="TIJ2" s="604"/>
      <c r="TIK2" s="604"/>
      <c r="TIL2" s="604"/>
      <c r="TIM2" s="604"/>
      <c r="TIN2" s="604"/>
      <c r="TIO2" s="604"/>
      <c r="TIP2" s="604"/>
      <c r="TIQ2" s="604"/>
      <c r="TIR2" s="604"/>
      <c r="TIS2" s="604"/>
      <c r="TIT2" s="604"/>
      <c r="TIU2" s="604"/>
      <c r="TIV2" s="604"/>
      <c r="TIW2" s="604"/>
      <c r="TIX2" s="604"/>
      <c r="TIY2" s="604"/>
      <c r="TIZ2" s="604"/>
      <c r="TJA2" s="604"/>
      <c r="TJB2" s="604"/>
      <c r="TJC2" s="604"/>
      <c r="TJD2" s="604"/>
      <c r="TJE2" s="604"/>
      <c r="TJF2" s="604"/>
      <c r="TJG2" s="604"/>
      <c r="TJH2" s="604"/>
      <c r="TJI2" s="604"/>
      <c r="TJJ2" s="604"/>
      <c r="TJK2" s="604"/>
      <c r="TJL2" s="604"/>
      <c r="TJM2" s="604"/>
      <c r="TJN2" s="604"/>
      <c r="TJO2" s="604"/>
      <c r="TJP2" s="604"/>
      <c r="TJQ2" s="604"/>
      <c r="TJR2" s="604"/>
      <c r="TJS2" s="604"/>
      <c r="TJT2" s="604"/>
      <c r="TJU2" s="604"/>
      <c r="TJV2" s="604"/>
      <c r="TJW2" s="604"/>
      <c r="TJX2" s="604"/>
      <c r="TJY2" s="604"/>
      <c r="TJZ2" s="604"/>
      <c r="TKA2" s="604"/>
      <c r="TKB2" s="604"/>
      <c r="TKC2" s="604"/>
      <c r="TKD2" s="604"/>
      <c r="TKE2" s="604"/>
      <c r="TKF2" s="604"/>
      <c r="TKG2" s="604"/>
      <c r="TKH2" s="604"/>
      <c r="TKI2" s="604"/>
      <c r="TKJ2" s="604"/>
      <c r="TKK2" s="604"/>
      <c r="TKL2" s="604"/>
      <c r="TKM2" s="604"/>
      <c r="TKN2" s="604"/>
      <c r="TKO2" s="604"/>
      <c r="TKP2" s="604"/>
      <c r="TKQ2" s="604"/>
      <c r="TKR2" s="604"/>
      <c r="TKS2" s="604"/>
      <c r="TKT2" s="604"/>
      <c r="TKU2" s="604"/>
      <c r="TKV2" s="604"/>
      <c r="TKW2" s="604"/>
      <c r="TKX2" s="604"/>
      <c r="TKY2" s="604"/>
      <c r="TKZ2" s="604"/>
      <c r="TLA2" s="604"/>
      <c r="TLB2" s="604"/>
      <c r="TLC2" s="604"/>
      <c r="TLD2" s="604"/>
      <c r="TLE2" s="604"/>
      <c r="TLF2" s="604"/>
      <c r="TLG2" s="604"/>
      <c r="TLH2" s="604"/>
      <c r="TLI2" s="604"/>
      <c r="TLJ2" s="604"/>
      <c r="TLK2" s="604"/>
      <c r="TLL2" s="604"/>
      <c r="TLM2" s="604"/>
      <c r="TLN2" s="604"/>
      <c r="TLO2" s="604"/>
      <c r="TLP2" s="604"/>
      <c r="TLQ2" s="604"/>
      <c r="TLR2" s="604"/>
      <c r="TLS2" s="604"/>
      <c r="TLT2" s="604"/>
      <c r="TLU2" s="604"/>
      <c r="TLV2" s="604"/>
      <c r="TLW2" s="604"/>
      <c r="TLX2" s="604"/>
      <c r="TLY2" s="604"/>
      <c r="TLZ2" s="604"/>
      <c r="TMA2" s="604"/>
      <c r="TMB2" s="604"/>
      <c r="TMC2" s="604"/>
      <c r="TMD2" s="604"/>
      <c r="TME2" s="604"/>
      <c r="TMF2" s="604"/>
      <c r="TMG2" s="604"/>
      <c r="TMH2" s="604"/>
      <c r="TMI2" s="604"/>
      <c r="TMJ2" s="604"/>
      <c r="TMK2" s="604"/>
      <c r="TML2" s="604"/>
      <c r="TMM2" s="604"/>
      <c r="TMN2" s="604"/>
      <c r="TMO2" s="604"/>
      <c r="TMP2" s="604"/>
      <c r="TMQ2" s="604"/>
      <c r="TMR2" s="604"/>
      <c r="TMS2" s="604"/>
      <c r="TMT2" s="604"/>
      <c r="TMU2" s="604"/>
      <c r="TMV2" s="604"/>
      <c r="TMW2" s="604"/>
      <c r="TMX2" s="604"/>
      <c r="TMY2" s="604"/>
      <c r="TMZ2" s="604"/>
      <c r="TNA2" s="604"/>
      <c r="TNB2" s="604"/>
      <c r="TNC2" s="604"/>
      <c r="TND2" s="604"/>
      <c r="TNE2" s="604"/>
      <c r="TNF2" s="604"/>
      <c r="TNG2" s="604"/>
      <c r="TNH2" s="604"/>
      <c r="TNI2" s="604"/>
      <c r="TNJ2" s="604"/>
      <c r="TNK2" s="604"/>
      <c r="TNL2" s="604"/>
      <c r="TNM2" s="604"/>
      <c r="TNN2" s="604"/>
      <c r="TNO2" s="604"/>
      <c r="TNP2" s="604"/>
      <c r="TNQ2" s="604"/>
      <c r="TNR2" s="604"/>
      <c r="TNS2" s="604"/>
      <c r="TNT2" s="604"/>
      <c r="TNU2" s="604"/>
      <c r="TNV2" s="604"/>
      <c r="TNW2" s="604"/>
      <c r="TNX2" s="604"/>
      <c r="TNY2" s="604"/>
      <c r="TNZ2" s="604"/>
      <c r="TOA2" s="604"/>
      <c r="TOB2" s="604"/>
      <c r="TOC2" s="604"/>
      <c r="TOD2" s="604"/>
      <c r="TOE2" s="604"/>
      <c r="TOF2" s="604"/>
      <c r="TOG2" s="604"/>
      <c r="TOH2" s="604"/>
      <c r="TOI2" s="604"/>
      <c r="TOJ2" s="604"/>
      <c r="TOK2" s="604"/>
      <c r="TOL2" s="604"/>
      <c r="TOM2" s="604"/>
      <c r="TON2" s="604"/>
      <c r="TOO2" s="604"/>
      <c r="TOP2" s="604"/>
      <c r="TOQ2" s="604"/>
      <c r="TOR2" s="604"/>
      <c r="TOS2" s="604"/>
      <c r="TOT2" s="604"/>
      <c r="TOU2" s="604"/>
      <c r="TOV2" s="604"/>
      <c r="TOW2" s="604"/>
      <c r="TOX2" s="604"/>
      <c r="TOY2" s="604"/>
      <c r="TOZ2" s="604"/>
      <c r="TPA2" s="604"/>
      <c r="TPB2" s="604"/>
      <c r="TPC2" s="604"/>
      <c r="TPD2" s="604"/>
      <c r="TPE2" s="604"/>
      <c r="TPF2" s="604"/>
      <c r="TPG2" s="604"/>
      <c r="TPH2" s="604"/>
      <c r="TPI2" s="604"/>
      <c r="TPJ2" s="604"/>
      <c r="TPK2" s="604"/>
      <c r="TPL2" s="604"/>
      <c r="TPM2" s="604"/>
      <c r="TPN2" s="604"/>
      <c r="TPO2" s="604"/>
      <c r="TPP2" s="604"/>
      <c r="TPQ2" s="604"/>
      <c r="TPR2" s="604"/>
      <c r="TPS2" s="604"/>
      <c r="TPT2" s="604"/>
      <c r="TPU2" s="604"/>
      <c r="TPV2" s="604"/>
      <c r="TPW2" s="604"/>
      <c r="TPX2" s="604"/>
      <c r="TPY2" s="604"/>
      <c r="TPZ2" s="604"/>
      <c r="TQA2" s="604"/>
      <c r="TQB2" s="604"/>
      <c r="TQC2" s="604"/>
      <c r="TQD2" s="604"/>
      <c r="TQE2" s="604"/>
      <c r="TQF2" s="604"/>
      <c r="TQG2" s="604"/>
      <c r="TQH2" s="604"/>
      <c r="TQI2" s="604"/>
      <c r="TQJ2" s="604"/>
      <c r="TQK2" s="604"/>
      <c r="TQL2" s="604"/>
      <c r="TQM2" s="604"/>
      <c r="TQN2" s="604"/>
      <c r="TQO2" s="604"/>
      <c r="TQP2" s="604"/>
      <c r="TQQ2" s="604"/>
      <c r="TQR2" s="604"/>
      <c r="TQS2" s="604"/>
      <c r="TQT2" s="604"/>
      <c r="TQU2" s="604"/>
      <c r="TQV2" s="604"/>
      <c r="TQW2" s="604"/>
      <c r="TQX2" s="604"/>
      <c r="TQY2" s="604"/>
      <c r="TQZ2" s="604"/>
      <c r="TRA2" s="604"/>
      <c r="TRB2" s="604"/>
      <c r="TRC2" s="604"/>
      <c r="TRD2" s="604"/>
      <c r="TRE2" s="604"/>
      <c r="TRF2" s="604"/>
      <c r="TRG2" s="604"/>
      <c r="TRH2" s="604"/>
      <c r="TRI2" s="604"/>
      <c r="TRJ2" s="604"/>
      <c r="TRK2" s="604"/>
      <c r="TRL2" s="604"/>
      <c r="TRM2" s="604"/>
      <c r="TRN2" s="604"/>
      <c r="TRO2" s="604"/>
      <c r="TRP2" s="604"/>
      <c r="TRQ2" s="604"/>
      <c r="TRR2" s="604"/>
      <c r="TRS2" s="604"/>
      <c r="TRT2" s="604"/>
      <c r="TRU2" s="604"/>
      <c r="TRV2" s="604"/>
      <c r="TRW2" s="604"/>
      <c r="TRX2" s="604"/>
      <c r="TRY2" s="604"/>
      <c r="TRZ2" s="604"/>
      <c r="TSA2" s="604"/>
      <c r="TSB2" s="604"/>
      <c r="TSC2" s="604"/>
      <c r="TSD2" s="604"/>
      <c r="TSE2" s="604"/>
      <c r="TSF2" s="604"/>
      <c r="TSG2" s="604"/>
      <c r="TSH2" s="604"/>
      <c r="TSI2" s="604"/>
      <c r="TSJ2" s="604"/>
      <c r="TSK2" s="604"/>
      <c r="TSL2" s="604"/>
      <c r="TSM2" s="604"/>
      <c r="TSN2" s="604"/>
      <c r="TSO2" s="604"/>
      <c r="TSP2" s="604"/>
      <c r="TSQ2" s="604"/>
      <c r="TSR2" s="604"/>
      <c r="TSS2" s="604"/>
      <c r="TST2" s="604"/>
      <c r="TSU2" s="604"/>
      <c r="TSV2" s="604"/>
      <c r="TSW2" s="604"/>
      <c r="TSX2" s="604"/>
      <c r="TSY2" s="604"/>
      <c r="TSZ2" s="604"/>
      <c r="TTA2" s="604"/>
      <c r="TTB2" s="604"/>
      <c r="TTC2" s="604"/>
      <c r="TTD2" s="604"/>
      <c r="TTE2" s="604"/>
      <c r="TTF2" s="604"/>
      <c r="TTG2" s="604"/>
      <c r="TTH2" s="604"/>
      <c r="TTI2" s="604"/>
      <c r="TTJ2" s="604"/>
      <c r="TTK2" s="604"/>
      <c r="TTL2" s="604"/>
      <c r="TTM2" s="604"/>
      <c r="TTN2" s="604"/>
      <c r="TTO2" s="604"/>
      <c r="TTP2" s="604"/>
      <c r="TTQ2" s="604"/>
      <c r="TTR2" s="604"/>
      <c r="TTS2" s="604"/>
      <c r="TTT2" s="604"/>
      <c r="TTU2" s="604"/>
      <c r="TTV2" s="604"/>
      <c r="TTW2" s="604"/>
      <c r="TTX2" s="604"/>
      <c r="TTY2" s="604"/>
      <c r="TTZ2" s="604"/>
      <c r="TUA2" s="604"/>
      <c r="TUB2" s="604"/>
      <c r="TUC2" s="604"/>
      <c r="TUD2" s="604"/>
      <c r="TUE2" s="604"/>
      <c r="TUF2" s="604"/>
      <c r="TUG2" s="604"/>
      <c r="TUH2" s="604"/>
      <c r="TUI2" s="604"/>
      <c r="TUJ2" s="604"/>
      <c r="TUK2" s="604"/>
      <c r="TUL2" s="604"/>
      <c r="TUM2" s="604"/>
      <c r="TUN2" s="604"/>
      <c r="TUO2" s="604"/>
      <c r="TUP2" s="604"/>
      <c r="TUQ2" s="604"/>
      <c r="TUR2" s="604"/>
      <c r="TUS2" s="604"/>
      <c r="TUT2" s="604"/>
      <c r="TUU2" s="604"/>
      <c r="TUV2" s="604"/>
      <c r="TUW2" s="604"/>
      <c r="TUX2" s="604"/>
      <c r="TUY2" s="604"/>
      <c r="TUZ2" s="604"/>
      <c r="TVA2" s="604"/>
      <c r="TVB2" s="604"/>
      <c r="TVC2" s="604"/>
      <c r="TVD2" s="604"/>
      <c r="TVE2" s="604"/>
      <c r="TVF2" s="604"/>
      <c r="TVG2" s="604"/>
      <c r="TVH2" s="604"/>
      <c r="TVI2" s="604"/>
      <c r="TVJ2" s="604"/>
      <c r="TVK2" s="604"/>
      <c r="TVL2" s="604"/>
      <c r="TVM2" s="604"/>
      <c r="TVN2" s="604"/>
      <c r="TVO2" s="604"/>
      <c r="TVP2" s="604"/>
      <c r="TVQ2" s="604"/>
      <c r="TVR2" s="604"/>
      <c r="TVS2" s="604"/>
      <c r="TVT2" s="604"/>
      <c r="TVU2" s="604"/>
      <c r="TVV2" s="604"/>
      <c r="TVW2" s="604"/>
      <c r="TVX2" s="604"/>
      <c r="TVY2" s="604"/>
      <c r="TVZ2" s="604"/>
      <c r="TWA2" s="604"/>
      <c r="TWB2" s="604"/>
      <c r="TWC2" s="604"/>
      <c r="TWD2" s="604"/>
      <c r="TWE2" s="604"/>
      <c r="TWF2" s="604"/>
      <c r="TWG2" s="604"/>
      <c r="TWH2" s="604"/>
      <c r="TWI2" s="604"/>
      <c r="TWJ2" s="604"/>
      <c r="TWK2" s="604"/>
      <c r="TWL2" s="604"/>
      <c r="TWM2" s="604"/>
      <c r="TWN2" s="604"/>
      <c r="TWO2" s="604"/>
      <c r="TWP2" s="604"/>
      <c r="TWQ2" s="604"/>
      <c r="TWR2" s="604"/>
      <c r="TWS2" s="604"/>
      <c r="TWT2" s="604"/>
      <c r="TWU2" s="604"/>
      <c r="TWV2" s="604"/>
      <c r="TWW2" s="604"/>
      <c r="TWX2" s="604"/>
      <c r="TWY2" s="604"/>
      <c r="TWZ2" s="604"/>
      <c r="TXA2" s="604"/>
      <c r="TXB2" s="604"/>
      <c r="TXC2" s="604"/>
      <c r="TXD2" s="604"/>
      <c r="TXE2" s="604"/>
      <c r="TXF2" s="604"/>
      <c r="TXG2" s="604"/>
      <c r="TXH2" s="604"/>
      <c r="TXI2" s="604"/>
      <c r="TXJ2" s="604"/>
      <c r="TXK2" s="604"/>
      <c r="TXL2" s="604"/>
      <c r="TXM2" s="604"/>
      <c r="TXN2" s="604"/>
      <c r="TXO2" s="604"/>
      <c r="TXP2" s="604"/>
      <c r="TXQ2" s="604"/>
      <c r="TXR2" s="604"/>
      <c r="TXS2" s="604"/>
      <c r="TXT2" s="604"/>
      <c r="TXU2" s="604"/>
      <c r="TXV2" s="604"/>
      <c r="TXW2" s="604"/>
      <c r="TXX2" s="604"/>
      <c r="TXY2" s="604"/>
      <c r="TXZ2" s="604"/>
      <c r="TYA2" s="604"/>
      <c r="TYB2" s="604"/>
      <c r="TYC2" s="604"/>
      <c r="TYD2" s="604"/>
      <c r="TYE2" s="604"/>
      <c r="TYF2" s="604"/>
      <c r="TYG2" s="604"/>
      <c r="TYH2" s="604"/>
      <c r="TYI2" s="604"/>
      <c r="TYJ2" s="604"/>
      <c r="TYK2" s="604"/>
      <c r="TYL2" s="604"/>
      <c r="TYM2" s="604"/>
      <c r="TYN2" s="604"/>
      <c r="TYO2" s="604"/>
      <c r="TYP2" s="604"/>
      <c r="TYQ2" s="604"/>
      <c r="TYR2" s="604"/>
      <c r="TYS2" s="604"/>
      <c r="TYT2" s="604"/>
      <c r="TYU2" s="604"/>
      <c r="TYV2" s="604"/>
      <c r="TYW2" s="604"/>
      <c r="TYX2" s="604"/>
      <c r="TYY2" s="604"/>
      <c r="TYZ2" s="604"/>
      <c r="TZA2" s="604"/>
      <c r="TZB2" s="604"/>
      <c r="TZC2" s="604"/>
      <c r="TZD2" s="604"/>
      <c r="TZE2" s="604"/>
      <c r="TZF2" s="604"/>
      <c r="TZG2" s="604"/>
      <c r="TZH2" s="604"/>
      <c r="TZI2" s="604"/>
      <c r="TZJ2" s="604"/>
      <c r="TZK2" s="604"/>
      <c r="TZL2" s="604"/>
      <c r="TZM2" s="604"/>
      <c r="TZN2" s="604"/>
      <c r="TZO2" s="604"/>
      <c r="TZP2" s="604"/>
      <c r="TZQ2" s="604"/>
      <c r="TZR2" s="604"/>
      <c r="TZS2" s="604"/>
      <c r="TZT2" s="604"/>
      <c r="TZU2" s="604"/>
      <c r="TZV2" s="604"/>
      <c r="TZW2" s="604"/>
      <c r="TZX2" s="604"/>
      <c r="TZY2" s="604"/>
      <c r="TZZ2" s="604"/>
      <c r="UAA2" s="604"/>
      <c r="UAB2" s="604"/>
      <c r="UAC2" s="604"/>
      <c r="UAD2" s="604"/>
      <c r="UAE2" s="604"/>
      <c r="UAF2" s="604"/>
      <c r="UAG2" s="604"/>
      <c r="UAH2" s="604"/>
      <c r="UAI2" s="604"/>
      <c r="UAJ2" s="604"/>
      <c r="UAK2" s="604"/>
      <c r="UAL2" s="604"/>
      <c r="UAM2" s="604"/>
      <c r="UAN2" s="604"/>
      <c r="UAO2" s="604"/>
      <c r="UAP2" s="604"/>
      <c r="UAQ2" s="604"/>
      <c r="UAR2" s="604"/>
      <c r="UAS2" s="604"/>
      <c r="UAT2" s="604"/>
      <c r="UAU2" s="604"/>
      <c r="UAV2" s="604"/>
      <c r="UAW2" s="604"/>
      <c r="UAX2" s="604"/>
      <c r="UAY2" s="604"/>
      <c r="UAZ2" s="604"/>
      <c r="UBA2" s="604"/>
      <c r="UBB2" s="604"/>
      <c r="UBC2" s="604"/>
      <c r="UBD2" s="604"/>
      <c r="UBE2" s="604"/>
      <c r="UBF2" s="604"/>
      <c r="UBG2" s="604"/>
      <c r="UBH2" s="604"/>
      <c r="UBI2" s="604"/>
      <c r="UBJ2" s="604"/>
      <c r="UBK2" s="604"/>
      <c r="UBL2" s="604"/>
      <c r="UBM2" s="604"/>
      <c r="UBN2" s="604"/>
      <c r="UBO2" s="604"/>
      <c r="UBP2" s="604"/>
      <c r="UBQ2" s="604"/>
      <c r="UBR2" s="604"/>
      <c r="UBS2" s="604"/>
      <c r="UBT2" s="604"/>
      <c r="UBU2" s="604"/>
      <c r="UBV2" s="604"/>
      <c r="UBW2" s="604"/>
      <c r="UBX2" s="604"/>
      <c r="UBY2" s="604"/>
      <c r="UBZ2" s="604"/>
      <c r="UCA2" s="604"/>
      <c r="UCB2" s="604"/>
      <c r="UCC2" s="604"/>
      <c r="UCD2" s="604"/>
      <c r="UCE2" s="604"/>
      <c r="UCF2" s="604"/>
      <c r="UCG2" s="604"/>
      <c r="UCH2" s="604"/>
      <c r="UCI2" s="604"/>
      <c r="UCJ2" s="604"/>
      <c r="UCK2" s="604"/>
      <c r="UCL2" s="604"/>
      <c r="UCM2" s="604"/>
      <c r="UCN2" s="604"/>
      <c r="UCO2" s="604"/>
      <c r="UCP2" s="604"/>
      <c r="UCQ2" s="604"/>
      <c r="UCR2" s="604"/>
      <c r="UCS2" s="604"/>
      <c r="UCT2" s="604"/>
      <c r="UCU2" s="604"/>
      <c r="UCV2" s="604"/>
      <c r="UCW2" s="604"/>
      <c r="UCX2" s="604"/>
      <c r="UCY2" s="604"/>
      <c r="UCZ2" s="604"/>
      <c r="UDA2" s="604"/>
      <c r="UDB2" s="604"/>
      <c r="UDC2" s="604"/>
      <c r="UDD2" s="604"/>
      <c r="UDE2" s="604"/>
      <c r="UDF2" s="604"/>
      <c r="UDG2" s="604"/>
      <c r="UDH2" s="604"/>
      <c r="UDI2" s="604"/>
      <c r="UDJ2" s="604"/>
      <c r="UDK2" s="604"/>
      <c r="UDL2" s="604"/>
      <c r="UDM2" s="604"/>
      <c r="UDN2" s="604"/>
      <c r="UDO2" s="604"/>
      <c r="UDP2" s="604"/>
      <c r="UDQ2" s="604"/>
      <c r="UDR2" s="604"/>
      <c r="UDS2" s="604"/>
      <c r="UDT2" s="604"/>
      <c r="UDU2" s="604"/>
      <c r="UDV2" s="604"/>
      <c r="UDW2" s="604"/>
      <c r="UDX2" s="604"/>
      <c r="UDY2" s="604"/>
      <c r="UDZ2" s="604"/>
      <c r="UEA2" s="604"/>
      <c r="UEB2" s="604"/>
      <c r="UEC2" s="604"/>
      <c r="UED2" s="604"/>
      <c r="UEE2" s="604"/>
      <c r="UEF2" s="604"/>
      <c r="UEG2" s="604"/>
      <c r="UEH2" s="604"/>
      <c r="UEI2" s="604"/>
      <c r="UEJ2" s="604"/>
      <c r="UEK2" s="604"/>
      <c r="UEL2" s="604"/>
      <c r="UEM2" s="604"/>
      <c r="UEN2" s="604"/>
      <c r="UEO2" s="604"/>
      <c r="UEP2" s="604"/>
      <c r="UEQ2" s="604"/>
      <c r="UER2" s="604"/>
      <c r="UES2" s="604"/>
      <c r="UET2" s="604"/>
      <c r="UEU2" s="604"/>
      <c r="UEV2" s="604"/>
      <c r="UEW2" s="604"/>
      <c r="UEX2" s="604"/>
      <c r="UEY2" s="604"/>
      <c r="UEZ2" s="604"/>
      <c r="UFA2" s="604"/>
      <c r="UFB2" s="604"/>
      <c r="UFC2" s="604"/>
      <c r="UFD2" s="604"/>
      <c r="UFE2" s="604"/>
      <c r="UFF2" s="604"/>
      <c r="UFG2" s="604"/>
      <c r="UFH2" s="604"/>
      <c r="UFI2" s="604"/>
      <c r="UFJ2" s="604"/>
      <c r="UFK2" s="604"/>
      <c r="UFL2" s="604"/>
      <c r="UFM2" s="604"/>
      <c r="UFN2" s="604"/>
      <c r="UFO2" s="604"/>
      <c r="UFP2" s="604"/>
      <c r="UFQ2" s="604"/>
      <c r="UFR2" s="604"/>
      <c r="UFS2" s="604"/>
      <c r="UFT2" s="604"/>
      <c r="UFU2" s="604"/>
      <c r="UFV2" s="604"/>
      <c r="UFW2" s="604"/>
      <c r="UFX2" s="604"/>
      <c r="UFY2" s="604"/>
      <c r="UFZ2" s="604"/>
      <c r="UGA2" s="604"/>
      <c r="UGB2" s="604"/>
      <c r="UGC2" s="604"/>
      <c r="UGD2" s="604"/>
      <c r="UGE2" s="604"/>
      <c r="UGF2" s="604"/>
      <c r="UGG2" s="604"/>
      <c r="UGH2" s="604"/>
      <c r="UGI2" s="604"/>
      <c r="UGJ2" s="604"/>
      <c r="UGK2" s="604"/>
      <c r="UGL2" s="604"/>
      <c r="UGM2" s="604"/>
      <c r="UGN2" s="604"/>
      <c r="UGO2" s="604"/>
      <c r="UGP2" s="604"/>
      <c r="UGQ2" s="604"/>
      <c r="UGR2" s="604"/>
      <c r="UGS2" s="604"/>
      <c r="UGT2" s="604"/>
      <c r="UGU2" s="604"/>
      <c r="UGV2" s="604"/>
      <c r="UGW2" s="604"/>
      <c r="UGX2" s="604"/>
      <c r="UGY2" s="604"/>
      <c r="UGZ2" s="604"/>
      <c r="UHA2" s="604"/>
      <c r="UHB2" s="604"/>
      <c r="UHC2" s="604"/>
      <c r="UHD2" s="604"/>
      <c r="UHE2" s="604"/>
      <c r="UHF2" s="604"/>
      <c r="UHG2" s="604"/>
      <c r="UHH2" s="604"/>
      <c r="UHI2" s="604"/>
      <c r="UHJ2" s="604"/>
      <c r="UHK2" s="604"/>
      <c r="UHL2" s="604"/>
      <c r="UHM2" s="604"/>
      <c r="UHN2" s="604"/>
      <c r="UHO2" s="604"/>
      <c r="UHP2" s="604"/>
      <c r="UHQ2" s="604"/>
      <c r="UHR2" s="604"/>
      <c r="UHS2" s="604"/>
      <c r="UHT2" s="604"/>
      <c r="UHU2" s="604"/>
      <c r="UHV2" s="604"/>
      <c r="UHW2" s="604"/>
      <c r="UHX2" s="604"/>
      <c r="UHY2" s="604"/>
      <c r="UHZ2" s="604"/>
      <c r="UIA2" s="604"/>
      <c r="UIB2" s="604"/>
      <c r="UIC2" s="604"/>
      <c r="UID2" s="604"/>
      <c r="UIE2" s="604"/>
      <c r="UIF2" s="604"/>
      <c r="UIG2" s="604"/>
      <c r="UIH2" s="604"/>
      <c r="UII2" s="604"/>
      <c r="UIJ2" s="604"/>
      <c r="UIK2" s="604"/>
      <c r="UIL2" s="604"/>
      <c r="UIM2" s="604"/>
      <c r="UIN2" s="604"/>
      <c r="UIO2" s="604"/>
      <c r="UIP2" s="604"/>
      <c r="UIQ2" s="604"/>
      <c r="UIR2" s="604"/>
      <c r="UIS2" s="604"/>
      <c r="UIT2" s="604"/>
      <c r="UIU2" s="604"/>
      <c r="UIV2" s="604"/>
      <c r="UIW2" s="604"/>
      <c r="UIX2" s="604"/>
      <c r="UIY2" s="604"/>
      <c r="UIZ2" s="604"/>
      <c r="UJA2" s="604"/>
      <c r="UJB2" s="604"/>
      <c r="UJC2" s="604"/>
      <c r="UJD2" s="604"/>
      <c r="UJE2" s="604"/>
      <c r="UJF2" s="604"/>
      <c r="UJG2" s="604"/>
      <c r="UJH2" s="604"/>
      <c r="UJI2" s="604"/>
      <c r="UJJ2" s="604"/>
      <c r="UJK2" s="604"/>
      <c r="UJL2" s="604"/>
      <c r="UJM2" s="604"/>
      <c r="UJN2" s="604"/>
      <c r="UJO2" s="604"/>
      <c r="UJP2" s="604"/>
      <c r="UJQ2" s="604"/>
      <c r="UJR2" s="604"/>
      <c r="UJS2" s="604"/>
      <c r="UJT2" s="604"/>
      <c r="UJU2" s="604"/>
      <c r="UJV2" s="604"/>
      <c r="UJW2" s="604"/>
      <c r="UJX2" s="604"/>
      <c r="UJY2" s="604"/>
      <c r="UJZ2" s="604"/>
      <c r="UKA2" s="604"/>
      <c r="UKB2" s="604"/>
      <c r="UKC2" s="604"/>
      <c r="UKD2" s="604"/>
      <c r="UKE2" s="604"/>
      <c r="UKF2" s="604"/>
      <c r="UKG2" s="604"/>
      <c r="UKH2" s="604"/>
      <c r="UKI2" s="604"/>
      <c r="UKJ2" s="604"/>
      <c r="UKK2" s="604"/>
      <c r="UKL2" s="604"/>
      <c r="UKM2" s="604"/>
      <c r="UKN2" s="604"/>
      <c r="UKO2" s="604"/>
      <c r="UKP2" s="604"/>
      <c r="UKQ2" s="604"/>
      <c r="UKR2" s="604"/>
      <c r="UKS2" s="604"/>
      <c r="UKT2" s="604"/>
      <c r="UKU2" s="604"/>
      <c r="UKV2" s="604"/>
      <c r="UKW2" s="604"/>
      <c r="UKX2" s="604"/>
      <c r="UKY2" s="604"/>
      <c r="UKZ2" s="604"/>
      <c r="ULA2" s="604"/>
      <c r="ULB2" s="604"/>
      <c r="ULC2" s="604"/>
      <c r="ULD2" s="604"/>
      <c r="ULE2" s="604"/>
      <c r="ULF2" s="604"/>
      <c r="ULG2" s="604"/>
      <c r="ULH2" s="604"/>
      <c r="ULI2" s="604"/>
      <c r="ULJ2" s="604"/>
      <c r="ULK2" s="604"/>
      <c r="ULL2" s="604"/>
      <c r="ULM2" s="604"/>
      <c r="ULN2" s="604"/>
      <c r="ULO2" s="604"/>
      <c r="ULP2" s="604"/>
      <c r="ULQ2" s="604"/>
      <c r="ULR2" s="604"/>
      <c r="ULS2" s="604"/>
      <c r="ULT2" s="604"/>
      <c r="ULU2" s="604"/>
      <c r="ULV2" s="604"/>
      <c r="ULW2" s="604"/>
      <c r="ULX2" s="604"/>
      <c r="ULY2" s="604"/>
      <c r="ULZ2" s="604"/>
      <c r="UMA2" s="604"/>
      <c r="UMB2" s="604"/>
      <c r="UMC2" s="604"/>
      <c r="UMD2" s="604"/>
      <c r="UME2" s="604"/>
      <c r="UMF2" s="604"/>
      <c r="UMG2" s="604"/>
      <c r="UMH2" s="604"/>
      <c r="UMI2" s="604"/>
      <c r="UMJ2" s="604"/>
      <c r="UMK2" s="604"/>
      <c r="UML2" s="604"/>
      <c r="UMM2" s="604"/>
      <c r="UMN2" s="604"/>
      <c r="UMO2" s="604"/>
      <c r="UMP2" s="604"/>
      <c r="UMQ2" s="604"/>
      <c r="UMR2" s="604"/>
      <c r="UMS2" s="604"/>
      <c r="UMT2" s="604"/>
      <c r="UMU2" s="604"/>
      <c r="UMV2" s="604"/>
      <c r="UMW2" s="604"/>
      <c r="UMX2" s="604"/>
      <c r="UMY2" s="604"/>
      <c r="UMZ2" s="604"/>
      <c r="UNA2" s="604"/>
      <c r="UNB2" s="604"/>
      <c r="UNC2" s="604"/>
      <c r="UND2" s="604"/>
      <c r="UNE2" s="604"/>
      <c r="UNF2" s="604"/>
      <c r="UNG2" s="604"/>
      <c r="UNH2" s="604"/>
      <c r="UNI2" s="604"/>
      <c r="UNJ2" s="604"/>
      <c r="UNK2" s="604"/>
      <c r="UNL2" s="604"/>
      <c r="UNM2" s="604"/>
      <c r="UNN2" s="604"/>
      <c r="UNO2" s="604"/>
      <c r="UNP2" s="604"/>
      <c r="UNQ2" s="604"/>
      <c r="UNR2" s="604"/>
      <c r="UNS2" s="604"/>
      <c r="UNT2" s="604"/>
      <c r="UNU2" s="604"/>
      <c r="UNV2" s="604"/>
      <c r="UNW2" s="604"/>
      <c r="UNX2" s="604"/>
      <c r="UNY2" s="604"/>
      <c r="UNZ2" s="604"/>
      <c r="UOA2" s="604"/>
      <c r="UOB2" s="604"/>
      <c r="UOC2" s="604"/>
      <c r="UOD2" s="604"/>
      <c r="UOE2" s="604"/>
      <c r="UOF2" s="604"/>
      <c r="UOG2" s="604"/>
      <c r="UOH2" s="604"/>
      <c r="UOI2" s="604"/>
      <c r="UOJ2" s="604"/>
      <c r="UOK2" s="604"/>
      <c r="UOL2" s="604"/>
      <c r="UOM2" s="604"/>
      <c r="UON2" s="604"/>
      <c r="UOO2" s="604"/>
      <c r="UOP2" s="604"/>
      <c r="UOQ2" s="604"/>
      <c r="UOR2" s="604"/>
      <c r="UOS2" s="604"/>
      <c r="UOT2" s="604"/>
      <c r="UOU2" s="604"/>
      <c r="UOV2" s="604"/>
      <c r="UOW2" s="604"/>
      <c r="UOX2" s="604"/>
      <c r="UOY2" s="604"/>
      <c r="UOZ2" s="604"/>
      <c r="UPA2" s="604"/>
      <c r="UPB2" s="604"/>
      <c r="UPC2" s="604"/>
      <c r="UPD2" s="604"/>
      <c r="UPE2" s="604"/>
      <c r="UPF2" s="604"/>
      <c r="UPG2" s="604"/>
      <c r="UPH2" s="604"/>
      <c r="UPI2" s="604"/>
      <c r="UPJ2" s="604"/>
      <c r="UPK2" s="604"/>
      <c r="UPL2" s="604"/>
      <c r="UPM2" s="604"/>
      <c r="UPN2" s="604"/>
      <c r="UPO2" s="604"/>
      <c r="UPP2" s="604"/>
      <c r="UPQ2" s="604"/>
      <c r="UPR2" s="604"/>
      <c r="UPS2" s="604"/>
      <c r="UPT2" s="604"/>
      <c r="UPU2" s="604"/>
      <c r="UPV2" s="604"/>
      <c r="UPW2" s="604"/>
      <c r="UPX2" s="604"/>
      <c r="UPY2" s="604"/>
      <c r="UPZ2" s="604"/>
      <c r="UQA2" s="604"/>
      <c r="UQB2" s="604"/>
      <c r="UQC2" s="604"/>
      <c r="UQD2" s="604"/>
      <c r="UQE2" s="604"/>
      <c r="UQF2" s="604"/>
      <c r="UQG2" s="604"/>
      <c r="UQH2" s="604"/>
      <c r="UQI2" s="604"/>
      <c r="UQJ2" s="604"/>
      <c r="UQK2" s="604"/>
      <c r="UQL2" s="604"/>
      <c r="UQM2" s="604"/>
      <c r="UQN2" s="604"/>
      <c r="UQO2" s="604"/>
      <c r="UQP2" s="604"/>
      <c r="UQQ2" s="604"/>
      <c r="UQR2" s="604"/>
      <c r="UQS2" s="604"/>
      <c r="UQT2" s="604"/>
      <c r="UQU2" s="604"/>
      <c r="UQV2" s="604"/>
      <c r="UQW2" s="604"/>
      <c r="UQX2" s="604"/>
      <c r="UQY2" s="604"/>
      <c r="UQZ2" s="604"/>
      <c r="URA2" s="604"/>
      <c r="URB2" s="604"/>
      <c r="URC2" s="604"/>
      <c r="URD2" s="604"/>
      <c r="URE2" s="604"/>
      <c r="URF2" s="604"/>
      <c r="URG2" s="604"/>
      <c r="URH2" s="604"/>
      <c r="URI2" s="604"/>
      <c r="URJ2" s="604"/>
      <c r="URK2" s="604"/>
      <c r="URL2" s="604"/>
      <c r="URM2" s="604"/>
      <c r="URN2" s="604"/>
      <c r="URO2" s="604"/>
      <c r="URP2" s="604"/>
      <c r="URQ2" s="604"/>
      <c r="URR2" s="604"/>
      <c r="URS2" s="604"/>
      <c r="URT2" s="604"/>
      <c r="URU2" s="604"/>
      <c r="URV2" s="604"/>
      <c r="URW2" s="604"/>
      <c r="URX2" s="604"/>
      <c r="URY2" s="604"/>
      <c r="URZ2" s="604"/>
      <c r="USA2" s="604"/>
      <c r="USB2" s="604"/>
      <c r="USC2" s="604"/>
      <c r="USD2" s="604"/>
      <c r="USE2" s="604"/>
      <c r="USF2" s="604"/>
      <c r="USG2" s="604"/>
      <c r="USH2" s="604"/>
      <c r="USI2" s="604"/>
      <c r="USJ2" s="604"/>
      <c r="USK2" s="604"/>
      <c r="USL2" s="604"/>
      <c r="USM2" s="604"/>
      <c r="USN2" s="604"/>
      <c r="USO2" s="604"/>
      <c r="USP2" s="604"/>
      <c r="USQ2" s="604"/>
      <c r="USR2" s="604"/>
      <c r="USS2" s="604"/>
      <c r="UST2" s="604"/>
      <c r="USU2" s="604"/>
      <c r="USV2" s="604"/>
      <c r="USW2" s="604"/>
      <c r="USX2" s="604"/>
      <c r="USY2" s="604"/>
      <c r="USZ2" s="604"/>
      <c r="UTA2" s="604"/>
      <c r="UTB2" s="604"/>
      <c r="UTC2" s="604"/>
      <c r="UTD2" s="604"/>
      <c r="UTE2" s="604"/>
      <c r="UTF2" s="604"/>
      <c r="UTG2" s="604"/>
      <c r="UTH2" s="604"/>
      <c r="UTI2" s="604"/>
      <c r="UTJ2" s="604"/>
      <c r="UTK2" s="604"/>
      <c r="UTL2" s="604"/>
      <c r="UTM2" s="604"/>
      <c r="UTN2" s="604"/>
      <c r="UTO2" s="604"/>
      <c r="UTP2" s="604"/>
      <c r="UTQ2" s="604"/>
      <c r="UTR2" s="604"/>
      <c r="UTS2" s="604"/>
      <c r="UTT2" s="604"/>
      <c r="UTU2" s="604"/>
      <c r="UTV2" s="604"/>
      <c r="UTW2" s="604"/>
      <c r="UTX2" s="604"/>
      <c r="UTY2" s="604"/>
      <c r="UTZ2" s="604"/>
      <c r="UUA2" s="604"/>
      <c r="UUB2" s="604"/>
      <c r="UUC2" s="604"/>
      <c r="UUD2" s="604"/>
      <c r="UUE2" s="604"/>
      <c r="UUF2" s="604"/>
      <c r="UUG2" s="604"/>
      <c r="UUH2" s="604"/>
      <c r="UUI2" s="604"/>
      <c r="UUJ2" s="604"/>
      <c r="UUK2" s="604"/>
      <c r="UUL2" s="604"/>
      <c r="UUM2" s="604"/>
      <c r="UUN2" s="604"/>
      <c r="UUO2" s="604"/>
      <c r="UUP2" s="604"/>
      <c r="UUQ2" s="604"/>
      <c r="UUR2" s="604"/>
      <c r="UUS2" s="604"/>
      <c r="UUT2" s="604"/>
      <c r="UUU2" s="604"/>
      <c r="UUV2" s="604"/>
      <c r="UUW2" s="604"/>
      <c r="UUX2" s="604"/>
      <c r="UUY2" s="604"/>
      <c r="UUZ2" s="604"/>
      <c r="UVA2" s="604"/>
      <c r="UVB2" s="604"/>
      <c r="UVC2" s="604"/>
      <c r="UVD2" s="604"/>
      <c r="UVE2" s="604"/>
      <c r="UVF2" s="604"/>
      <c r="UVG2" s="604"/>
      <c r="UVH2" s="604"/>
      <c r="UVI2" s="604"/>
      <c r="UVJ2" s="604"/>
      <c r="UVK2" s="604"/>
      <c r="UVL2" s="604"/>
      <c r="UVM2" s="604"/>
      <c r="UVN2" s="604"/>
      <c r="UVO2" s="604"/>
      <c r="UVP2" s="604"/>
      <c r="UVQ2" s="604"/>
      <c r="UVR2" s="604"/>
      <c r="UVS2" s="604"/>
      <c r="UVT2" s="604"/>
      <c r="UVU2" s="604"/>
      <c r="UVV2" s="604"/>
      <c r="UVW2" s="604"/>
      <c r="UVX2" s="604"/>
      <c r="UVY2" s="604"/>
      <c r="UVZ2" s="604"/>
      <c r="UWA2" s="604"/>
      <c r="UWB2" s="604"/>
      <c r="UWC2" s="604"/>
      <c r="UWD2" s="604"/>
      <c r="UWE2" s="604"/>
      <c r="UWF2" s="604"/>
      <c r="UWG2" s="604"/>
      <c r="UWH2" s="604"/>
      <c r="UWI2" s="604"/>
      <c r="UWJ2" s="604"/>
      <c r="UWK2" s="604"/>
      <c r="UWL2" s="604"/>
      <c r="UWM2" s="604"/>
      <c r="UWN2" s="604"/>
      <c r="UWO2" s="604"/>
      <c r="UWP2" s="604"/>
      <c r="UWQ2" s="604"/>
      <c r="UWR2" s="604"/>
      <c r="UWS2" s="604"/>
      <c r="UWT2" s="604"/>
      <c r="UWU2" s="604"/>
      <c r="UWV2" s="604"/>
      <c r="UWW2" s="604"/>
      <c r="UWX2" s="604"/>
      <c r="UWY2" s="604"/>
      <c r="UWZ2" s="604"/>
      <c r="UXA2" s="604"/>
      <c r="UXB2" s="604"/>
      <c r="UXC2" s="604"/>
      <c r="UXD2" s="604"/>
      <c r="UXE2" s="604"/>
      <c r="UXF2" s="604"/>
      <c r="UXG2" s="604"/>
      <c r="UXH2" s="604"/>
      <c r="UXI2" s="604"/>
      <c r="UXJ2" s="604"/>
      <c r="UXK2" s="604"/>
      <c r="UXL2" s="604"/>
      <c r="UXM2" s="604"/>
      <c r="UXN2" s="604"/>
      <c r="UXO2" s="604"/>
      <c r="UXP2" s="604"/>
      <c r="UXQ2" s="604"/>
      <c r="UXR2" s="604"/>
      <c r="UXS2" s="604"/>
      <c r="UXT2" s="604"/>
      <c r="UXU2" s="604"/>
      <c r="UXV2" s="604"/>
      <c r="UXW2" s="604"/>
      <c r="UXX2" s="604"/>
      <c r="UXY2" s="604"/>
      <c r="UXZ2" s="604"/>
      <c r="UYA2" s="604"/>
      <c r="UYB2" s="604"/>
      <c r="UYC2" s="604"/>
      <c r="UYD2" s="604"/>
      <c r="UYE2" s="604"/>
      <c r="UYF2" s="604"/>
      <c r="UYG2" s="604"/>
      <c r="UYH2" s="604"/>
      <c r="UYI2" s="604"/>
      <c r="UYJ2" s="604"/>
      <c r="UYK2" s="604"/>
      <c r="UYL2" s="604"/>
      <c r="UYM2" s="604"/>
      <c r="UYN2" s="604"/>
      <c r="UYO2" s="604"/>
      <c r="UYP2" s="604"/>
      <c r="UYQ2" s="604"/>
      <c r="UYR2" s="604"/>
      <c r="UYS2" s="604"/>
      <c r="UYT2" s="604"/>
      <c r="UYU2" s="604"/>
      <c r="UYV2" s="604"/>
      <c r="UYW2" s="604"/>
      <c r="UYX2" s="604"/>
      <c r="UYY2" s="604"/>
      <c r="UYZ2" s="604"/>
      <c r="UZA2" s="604"/>
      <c r="UZB2" s="604"/>
      <c r="UZC2" s="604"/>
      <c r="UZD2" s="604"/>
      <c r="UZE2" s="604"/>
      <c r="UZF2" s="604"/>
      <c r="UZG2" s="604"/>
      <c r="UZH2" s="604"/>
      <c r="UZI2" s="604"/>
      <c r="UZJ2" s="604"/>
      <c r="UZK2" s="604"/>
      <c r="UZL2" s="604"/>
      <c r="UZM2" s="604"/>
      <c r="UZN2" s="604"/>
      <c r="UZO2" s="604"/>
      <c r="UZP2" s="604"/>
      <c r="UZQ2" s="604"/>
      <c r="UZR2" s="604"/>
      <c r="UZS2" s="604"/>
      <c r="UZT2" s="604"/>
      <c r="UZU2" s="604"/>
      <c r="UZV2" s="604"/>
      <c r="UZW2" s="604"/>
      <c r="UZX2" s="604"/>
      <c r="UZY2" s="604"/>
      <c r="UZZ2" s="604"/>
      <c r="VAA2" s="604"/>
      <c r="VAB2" s="604"/>
      <c r="VAC2" s="604"/>
      <c r="VAD2" s="604"/>
      <c r="VAE2" s="604"/>
      <c r="VAF2" s="604"/>
      <c r="VAG2" s="604"/>
      <c r="VAH2" s="604"/>
      <c r="VAI2" s="604"/>
      <c r="VAJ2" s="604"/>
      <c r="VAK2" s="604"/>
      <c r="VAL2" s="604"/>
      <c r="VAM2" s="604"/>
      <c r="VAN2" s="604"/>
      <c r="VAO2" s="604"/>
      <c r="VAP2" s="604"/>
      <c r="VAQ2" s="604"/>
      <c r="VAR2" s="604"/>
      <c r="VAS2" s="604"/>
      <c r="VAT2" s="604"/>
      <c r="VAU2" s="604"/>
      <c r="VAV2" s="604"/>
      <c r="VAW2" s="604"/>
      <c r="VAX2" s="604"/>
      <c r="VAY2" s="604"/>
      <c r="VAZ2" s="604"/>
      <c r="VBA2" s="604"/>
      <c r="VBB2" s="604"/>
      <c r="VBC2" s="604"/>
      <c r="VBD2" s="604"/>
      <c r="VBE2" s="604"/>
      <c r="VBF2" s="604"/>
      <c r="VBG2" s="604"/>
      <c r="VBH2" s="604"/>
      <c r="VBI2" s="604"/>
      <c r="VBJ2" s="604"/>
      <c r="VBK2" s="604"/>
      <c r="VBL2" s="604"/>
      <c r="VBM2" s="604"/>
      <c r="VBN2" s="604"/>
      <c r="VBO2" s="604"/>
      <c r="VBP2" s="604"/>
      <c r="VBQ2" s="604"/>
      <c r="VBR2" s="604"/>
      <c r="VBS2" s="604"/>
      <c r="VBT2" s="604"/>
      <c r="VBU2" s="604"/>
      <c r="VBV2" s="604"/>
      <c r="VBW2" s="604"/>
      <c r="VBX2" s="604"/>
      <c r="VBY2" s="604"/>
      <c r="VBZ2" s="604"/>
      <c r="VCA2" s="604"/>
      <c r="VCB2" s="604"/>
      <c r="VCC2" s="604"/>
      <c r="VCD2" s="604"/>
      <c r="VCE2" s="604"/>
      <c r="VCF2" s="604"/>
      <c r="VCG2" s="604"/>
      <c r="VCH2" s="604"/>
      <c r="VCI2" s="604"/>
      <c r="VCJ2" s="604"/>
      <c r="VCK2" s="604"/>
      <c r="VCL2" s="604"/>
      <c r="VCM2" s="604"/>
      <c r="VCN2" s="604"/>
      <c r="VCO2" s="604"/>
      <c r="VCP2" s="604"/>
      <c r="VCQ2" s="604"/>
      <c r="VCR2" s="604"/>
      <c r="VCS2" s="604"/>
      <c r="VCT2" s="604"/>
      <c r="VCU2" s="604"/>
      <c r="VCV2" s="604"/>
      <c r="VCW2" s="604"/>
      <c r="VCX2" s="604"/>
      <c r="VCY2" s="604"/>
      <c r="VCZ2" s="604"/>
      <c r="VDA2" s="604"/>
      <c r="VDB2" s="604"/>
      <c r="VDC2" s="604"/>
      <c r="VDD2" s="604"/>
      <c r="VDE2" s="604"/>
      <c r="VDF2" s="604"/>
      <c r="VDG2" s="604"/>
      <c r="VDH2" s="604"/>
      <c r="VDI2" s="604"/>
      <c r="VDJ2" s="604"/>
      <c r="VDK2" s="604"/>
      <c r="VDL2" s="604"/>
      <c r="VDM2" s="604"/>
      <c r="VDN2" s="604"/>
      <c r="VDO2" s="604"/>
      <c r="VDP2" s="604"/>
      <c r="VDQ2" s="604"/>
      <c r="VDR2" s="604"/>
      <c r="VDS2" s="604"/>
      <c r="VDT2" s="604"/>
      <c r="VDU2" s="604"/>
      <c r="VDV2" s="604"/>
      <c r="VDW2" s="604"/>
      <c r="VDX2" s="604"/>
      <c r="VDY2" s="604"/>
      <c r="VDZ2" s="604"/>
      <c r="VEA2" s="604"/>
      <c r="VEB2" s="604"/>
      <c r="VEC2" s="604"/>
      <c r="VED2" s="604"/>
      <c r="VEE2" s="604"/>
      <c r="VEF2" s="604"/>
      <c r="VEG2" s="604"/>
      <c r="VEH2" s="604"/>
      <c r="VEI2" s="604"/>
      <c r="VEJ2" s="604"/>
      <c r="VEK2" s="604"/>
      <c r="VEL2" s="604"/>
      <c r="VEM2" s="604"/>
      <c r="VEN2" s="604"/>
      <c r="VEO2" s="604"/>
      <c r="VEP2" s="604"/>
      <c r="VEQ2" s="604"/>
      <c r="VER2" s="604"/>
      <c r="VES2" s="604"/>
      <c r="VET2" s="604"/>
      <c r="VEU2" s="604"/>
      <c r="VEV2" s="604"/>
      <c r="VEW2" s="604"/>
      <c r="VEX2" s="604"/>
      <c r="VEY2" s="604"/>
      <c r="VEZ2" s="604"/>
      <c r="VFA2" s="604"/>
      <c r="VFB2" s="604"/>
      <c r="VFC2" s="604"/>
      <c r="VFD2" s="604"/>
      <c r="VFE2" s="604"/>
      <c r="VFF2" s="604"/>
      <c r="VFG2" s="604"/>
      <c r="VFH2" s="604"/>
      <c r="VFI2" s="604"/>
      <c r="VFJ2" s="604"/>
      <c r="VFK2" s="604"/>
      <c r="VFL2" s="604"/>
      <c r="VFM2" s="604"/>
      <c r="VFN2" s="604"/>
      <c r="VFO2" s="604"/>
      <c r="VFP2" s="604"/>
      <c r="VFQ2" s="604"/>
      <c r="VFR2" s="604"/>
      <c r="VFS2" s="604"/>
      <c r="VFT2" s="604"/>
      <c r="VFU2" s="604"/>
      <c r="VFV2" s="604"/>
      <c r="VFW2" s="604"/>
      <c r="VFX2" s="604"/>
      <c r="VFY2" s="604"/>
      <c r="VFZ2" s="604"/>
      <c r="VGA2" s="604"/>
      <c r="VGB2" s="604"/>
      <c r="VGC2" s="604"/>
      <c r="VGD2" s="604"/>
      <c r="VGE2" s="604"/>
      <c r="VGF2" s="604"/>
      <c r="VGG2" s="604"/>
      <c r="VGH2" s="604"/>
      <c r="VGI2" s="604"/>
      <c r="VGJ2" s="604"/>
      <c r="VGK2" s="604"/>
      <c r="VGL2" s="604"/>
      <c r="VGM2" s="604"/>
      <c r="VGN2" s="604"/>
      <c r="VGO2" s="604"/>
      <c r="VGP2" s="604"/>
      <c r="VGQ2" s="604"/>
      <c r="VGR2" s="604"/>
      <c r="VGS2" s="604"/>
      <c r="VGT2" s="604"/>
      <c r="VGU2" s="604"/>
      <c r="VGV2" s="604"/>
      <c r="VGW2" s="604"/>
      <c r="VGX2" s="604"/>
      <c r="VGY2" s="604"/>
      <c r="VGZ2" s="604"/>
      <c r="VHA2" s="604"/>
      <c r="VHB2" s="604"/>
      <c r="VHC2" s="604"/>
      <c r="VHD2" s="604"/>
      <c r="VHE2" s="604"/>
      <c r="VHF2" s="604"/>
      <c r="VHG2" s="604"/>
      <c r="VHH2" s="604"/>
      <c r="VHI2" s="604"/>
      <c r="VHJ2" s="604"/>
      <c r="VHK2" s="604"/>
      <c r="VHL2" s="604"/>
      <c r="VHM2" s="604"/>
      <c r="VHN2" s="604"/>
      <c r="VHO2" s="604"/>
      <c r="VHP2" s="604"/>
      <c r="VHQ2" s="604"/>
      <c r="VHR2" s="604"/>
      <c r="VHS2" s="604"/>
      <c r="VHT2" s="604"/>
      <c r="VHU2" s="604"/>
      <c r="VHV2" s="604"/>
      <c r="VHW2" s="604"/>
      <c r="VHX2" s="604"/>
      <c r="VHY2" s="604"/>
      <c r="VHZ2" s="604"/>
      <c r="VIA2" s="604"/>
      <c r="VIB2" s="604"/>
      <c r="VIC2" s="604"/>
      <c r="VID2" s="604"/>
      <c r="VIE2" s="604"/>
      <c r="VIF2" s="604"/>
      <c r="VIG2" s="604"/>
      <c r="VIH2" s="604"/>
      <c r="VII2" s="604"/>
      <c r="VIJ2" s="604"/>
      <c r="VIK2" s="604"/>
      <c r="VIL2" s="604"/>
      <c r="VIM2" s="604"/>
      <c r="VIN2" s="604"/>
      <c r="VIO2" s="604"/>
      <c r="VIP2" s="604"/>
      <c r="VIQ2" s="604"/>
      <c r="VIR2" s="604"/>
      <c r="VIS2" s="604"/>
      <c r="VIT2" s="604"/>
      <c r="VIU2" s="604"/>
      <c r="VIV2" s="604"/>
      <c r="VIW2" s="604"/>
      <c r="VIX2" s="604"/>
      <c r="VIY2" s="604"/>
      <c r="VIZ2" s="604"/>
      <c r="VJA2" s="604"/>
      <c r="VJB2" s="604"/>
      <c r="VJC2" s="604"/>
      <c r="VJD2" s="604"/>
      <c r="VJE2" s="604"/>
      <c r="VJF2" s="604"/>
      <c r="VJG2" s="604"/>
      <c r="VJH2" s="604"/>
      <c r="VJI2" s="604"/>
      <c r="VJJ2" s="604"/>
      <c r="VJK2" s="604"/>
      <c r="VJL2" s="604"/>
      <c r="VJM2" s="604"/>
      <c r="VJN2" s="604"/>
      <c r="VJO2" s="604"/>
      <c r="VJP2" s="604"/>
      <c r="VJQ2" s="604"/>
      <c r="VJR2" s="604"/>
      <c r="VJS2" s="604"/>
      <c r="VJT2" s="604"/>
      <c r="VJU2" s="604"/>
      <c r="VJV2" s="604"/>
      <c r="VJW2" s="604"/>
      <c r="VJX2" s="604"/>
      <c r="VJY2" s="604"/>
      <c r="VJZ2" s="604"/>
      <c r="VKA2" s="604"/>
      <c r="VKB2" s="604"/>
      <c r="VKC2" s="604"/>
      <c r="VKD2" s="604"/>
      <c r="VKE2" s="604"/>
      <c r="VKF2" s="604"/>
      <c r="VKG2" s="604"/>
      <c r="VKH2" s="604"/>
      <c r="VKI2" s="604"/>
      <c r="VKJ2" s="604"/>
      <c r="VKK2" s="604"/>
      <c r="VKL2" s="604"/>
      <c r="VKM2" s="604"/>
      <c r="VKN2" s="604"/>
      <c r="VKO2" s="604"/>
      <c r="VKP2" s="604"/>
      <c r="VKQ2" s="604"/>
      <c r="VKR2" s="604"/>
      <c r="VKS2" s="604"/>
      <c r="VKT2" s="604"/>
      <c r="VKU2" s="604"/>
      <c r="VKV2" s="604"/>
      <c r="VKW2" s="604"/>
      <c r="VKX2" s="604"/>
      <c r="VKY2" s="604"/>
      <c r="VKZ2" s="604"/>
      <c r="VLA2" s="604"/>
      <c r="VLB2" s="604"/>
      <c r="VLC2" s="604"/>
      <c r="VLD2" s="604"/>
      <c r="VLE2" s="604"/>
      <c r="VLF2" s="604"/>
      <c r="VLG2" s="604"/>
      <c r="VLH2" s="604"/>
      <c r="VLI2" s="604"/>
      <c r="VLJ2" s="604"/>
      <c r="VLK2" s="604"/>
      <c r="VLL2" s="604"/>
      <c r="VLM2" s="604"/>
      <c r="VLN2" s="604"/>
      <c r="VLO2" s="604"/>
      <c r="VLP2" s="604"/>
      <c r="VLQ2" s="604"/>
      <c r="VLR2" s="604"/>
      <c r="VLS2" s="604"/>
      <c r="VLT2" s="604"/>
      <c r="VLU2" s="604"/>
      <c r="VLV2" s="604"/>
      <c r="VLW2" s="604"/>
      <c r="VLX2" s="604"/>
      <c r="VLY2" s="604"/>
      <c r="VLZ2" s="604"/>
      <c r="VMA2" s="604"/>
      <c r="VMB2" s="604"/>
      <c r="VMC2" s="604"/>
      <c r="VMD2" s="604"/>
      <c r="VME2" s="604"/>
      <c r="VMF2" s="604"/>
      <c r="VMG2" s="604"/>
      <c r="VMH2" s="604"/>
      <c r="VMI2" s="604"/>
      <c r="VMJ2" s="604"/>
      <c r="VMK2" s="604"/>
      <c r="VML2" s="604"/>
      <c r="VMM2" s="604"/>
      <c r="VMN2" s="604"/>
      <c r="VMO2" s="604"/>
      <c r="VMP2" s="604"/>
      <c r="VMQ2" s="604"/>
      <c r="VMR2" s="604"/>
      <c r="VMS2" s="604"/>
      <c r="VMT2" s="604"/>
      <c r="VMU2" s="604"/>
      <c r="VMV2" s="604"/>
      <c r="VMW2" s="604"/>
      <c r="VMX2" s="604"/>
      <c r="VMY2" s="604"/>
      <c r="VMZ2" s="604"/>
      <c r="VNA2" s="604"/>
      <c r="VNB2" s="604"/>
      <c r="VNC2" s="604"/>
      <c r="VND2" s="604"/>
      <c r="VNE2" s="604"/>
      <c r="VNF2" s="604"/>
      <c r="VNG2" s="604"/>
      <c r="VNH2" s="604"/>
      <c r="VNI2" s="604"/>
      <c r="VNJ2" s="604"/>
      <c r="VNK2" s="604"/>
      <c r="VNL2" s="604"/>
      <c r="VNM2" s="604"/>
      <c r="VNN2" s="604"/>
      <c r="VNO2" s="604"/>
      <c r="VNP2" s="604"/>
      <c r="VNQ2" s="604"/>
      <c r="VNR2" s="604"/>
      <c r="VNS2" s="604"/>
      <c r="VNT2" s="604"/>
      <c r="VNU2" s="604"/>
      <c r="VNV2" s="604"/>
      <c r="VNW2" s="604"/>
      <c r="VNX2" s="604"/>
      <c r="VNY2" s="604"/>
      <c r="VNZ2" s="604"/>
      <c r="VOA2" s="604"/>
      <c r="VOB2" s="604"/>
      <c r="VOC2" s="604"/>
      <c r="VOD2" s="604"/>
      <c r="VOE2" s="604"/>
      <c r="VOF2" s="604"/>
      <c r="VOG2" s="604"/>
      <c r="VOH2" s="604"/>
      <c r="VOI2" s="604"/>
      <c r="VOJ2" s="604"/>
      <c r="VOK2" s="604"/>
      <c r="VOL2" s="604"/>
      <c r="VOM2" s="604"/>
      <c r="VON2" s="604"/>
      <c r="VOO2" s="604"/>
      <c r="VOP2" s="604"/>
      <c r="VOQ2" s="604"/>
      <c r="VOR2" s="604"/>
      <c r="VOS2" s="604"/>
      <c r="VOT2" s="604"/>
      <c r="VOU2" s="604"/>
      <c r="VOV2" s="604"/>
      <c r="VOW2" s="604"/>
      <c r="VOX2" s="604"/>
      <c r="VOY2" s="604"/>
      <c r="VOZ2" s="604"/>
      <c r="VPA2" s="604"/>
      <c r="VPB2" s="604"/>
      <c r="VPC2" s="604"/>
      <c r="VPD2" s="604"/>
      <c r="VPE2" s="604"/>
      <c r="VPF2" s="604"/>
      <c r="VPG2" s="604"/>
      <c r="VPH2" s="604"/>
      <c r="VPI2" s="604"/>
      <c r="VPJ2" s="604"/>
      <c r="VPK2" s="604"/>
      <c r="VPL2" s="604"/>
      <c r="VPM2" s="604"/>
      <c r="VPN2" s="604"/>
      <c r="VPO2" s="604"/>
      <c r="VPP2" s="604"/>
      <c r="VPQ2" s="604"/>
      <c r="VPR2" s="604"/>
      <c r="VPS2" s="604"/>
      <c r="VPT2" s="604"/>
      <c r="VPU2" s="604"/>
      <c r="VPV2" s="604"/>
      <c r="VPW2" s="604"/>
      <c r="VPX2" s="604"/>
      <c r="VPY2" s="604"/>
      <c r="VPZ2" s="604"/>
      <c r="VQA2" s="604"/>
      <c r="VQB2" s="604"/>
      <c r="VQC2" s="604"/>
      <c r="VQD2" s="604"/>
      <c r="VQE2" s="604"/>
      <c r="VQF2" s="604"/>
      <c r="VQG2" s="604"/>
      <c r="VQH2" s="604"/>
      <c r="VQI2" s="604"/>
      <c r="VQJ2" s="604"/>
      <c r="VQK2" s="604"/>
      <c r="VQL2" s="604"/>
      <c r="VQM2" s="604"/>
      <c r="VQN2" s="604"/>
      <c r="VQO2" s="604"/>
      <c r="VQP2" s="604"/>
      <c r="VQQ2" s="604"/>
      <c r="VQR2" s="604"/>
      <c r="VQS2" s="604"/>
      <c r="VQT2" s="604"/>
      <c r="VQU2" s="604"/>
      <c r="VQV2" s="604"/>
      <c r="VQW2" s="604"/>
      <c r="VQX2" s="604"/>
      <c r="VQY2" s="604"/>
      <c r="VQZ2" s="604"/>
      <c r="VRA2" s="604"/>
      <c r="VRB2" s="604"/>
      <c r="VRC2" s="604"/>
      <c r="VRD2" s="604"/>
      <c r="VRE2" s="604"/>
      <c r="VRF2" s="604"/>
      <c r="VRG2" s="604"/>
      <c r="VRH2" s="604"/>
      <c r="VRI2" s="604"/>
      <c r="VRJ2" s="604"/>
      <c r="VRK2" s="604"/>
      <c r="VRL2" s="604"/>
      <c r="VRM2" s="604"/>
      <c r="VRN2" s="604"/>
      <c r="VRO2" s="604"/>
      <c r="VRP2" s="604"/>
      <c r="VRQ2" s="604"/>
      <c r="VRR2" s="604"/>
      <c r="VRS2" s="604"/>
      <c r="VRT2" s="604"/>
      <c r="VRU2" s="604"/>
      <c r="VRV2" s="604"/>
      <c r="VRW2" s="604"/>
      <c r="VRX2" s="604"/>
      <c r="VRY2" s="604"/>
      <c r="VRZ2" s="604"/>
      <c r="VSA2" s="604"/>
      <c r="VSB2" s="604"/>
      <c r="VSC2" s="604"/>
      <c r="VSD2" s="604"/>
      <c r="VSE2" s="604"/>
      <c r="VSF2" s="604"/>
      <c r="VSG2" s="604"/>
      <c r="VSH2" s="604"/>
      <c r="VSI2" s="604"/>
      <c r="VSJ2" s="604"/>
      <c r="VSK2" s="604"/>
      <c r="VSL2" s="604"/>
      <c r="VSM2" s="604"/>
      <c r="VSN2" s="604"/>
      <c r="VSO2" s="604"/>
      <c r="VSP2" s="604"/>
      <c r="VSQ2" s="604"/>
      <c r="VSR2" s="604"/>
      <c r="VSS2" s="604"/>
      <c r="VST2" s="604"/>
      <c r="VSU2" s="604"/>
      <c r="VSV2" s="604"/>
      <c r="VSW2" s="604"/>
      <c r="VSX2" s="604"/>
      <c r="VSY2" s="604"/>
      <c r="VSZ2" s="604"/>
      <c r="VTA2" s="604"/>
      <c r="VTB2" s="604"/>
      <c r="VTC2" s="604"/>
      <c r="VTD2" s="604"/>
      <c r="VTE2" s="604"/>
      <c r="VTF2" s="604"/>
      <c r="VTG2" s="604"/>
      <c r="VTH2" s="604"/>
      <c r="VTI2" s="604"/>
      <c r="VTJ2" s="604"/>
      <c r="VTK2" s="604"/>
      <c r="VTL2" s="604"/>
      <c r="VTM2" s="604"/>
      <c r="VTN2" s="604"/>
      <c r="VTO2" s="604"/>
      <c r="VTP2" s="604"/>
      <c r="VTQ2" s="604"/>
      <c r="VTR2" s="604"/>
      <c r="VTS2" s="604"/>
      <c r="VTT2" s="604"/>
      <c r="VTU2" s="604"/>
      <c r="VTV2" s="604"/>
      <c r="VTW2" s="604"/>
      <c r="VTX2" s="604"/>
      <c r="VTY2" s="604"/>
      <c r="VTZ2" s="604"/>
      <c r="VUA2" s="604"/>
      <c r="VUB2" s="604"/>
      <c r="VUC2" s="604"/>
      <c r="VUD2" s="604"/>
      <c r="VUE2" s="604"/>
      <c r="VUF2" s="604"/>
      <c r="VUG2" s="604"/>
      <c r="VUH2" s="604"/>
      <c r="VUI2" s="604"/>
      <c r="VUJ2" s="604"/>
      <c r="VUK2" s="604"/>
      <c r="VUL2" s="604"/>
      <c r="VUM2" s="604"/>
      <c r="VUN2" s="604"/>
      <c r="VUO2" s="604"/>
      <c r="VUP2" s="604"/>
      <c r="VUQ2" s="604"/>
      <c r="VUR2" s="604"/>
      <c r="VUS2" s="604"/>
      <c r="VUT2" s="604"/>
      <c r="VUU2" s="604"/>
      <c r="VUV2" s="604"/>
      <c r="VUW2" s="604"/>
      <c r="VUX2" s="604"/>
      <c r="VUY2" s="604"/>
      <c r="VUZ2" s="604"/>
      <c r="VVA2" s="604"/>
      <c r="VVB2" s="604"/>
      <c r="VVC2" s="604"/>
      <c r="VVD2" s="604"/>
      <c r="VVE2" s="604"/>
      <c r="VVF2" s="604"/>
      <c r="VVG2" s="604"/>
      <c r="VVH2" s="604"/>
      <c r="VVI2" s="604"/>
      <c r="VVJ2" s="604"/>
      <c r="VVK2" s="604"/>
      <c r="VVL2" s="604"/>
      <c r="VVM2" s="604"/>
      <c r="VVN2" s="604"/>
      <c r="VVO2" s="604"/>
      <c r="VVP2" s="604"/>
      <c r="VVQ2" s="604"/>
      <c r="VVR2" s="604"/>
      <c r="VVS2" s="604"/>
      <c r="VVT2" s="604"/>
      <c r="VVU2" s="604"/>
      <c r="VVV2" s="604"/>
      <c r="VVW2" s="604"/>
      <c r="VVX2" s="604"/>
      <c r="VVY2" s="604"/>
      <c r="VVZ2" s="604"/>
      <c r="VWA2" s="604"/>
      <c r="VWB2" s="604"/>
      <c r="VWC2" s="604"/>
      <c r="VWD2" s="604"/>
      <c r="VWE2" s="604"/>
      <c r="VWF2" s="604"/>
      <c r="VWG2" s="604"/>
      <c r="VWH2" s="604"/>
      <c r="VWI2" s="604"/>
      <c r="VWJ2" s="604"/>
      <c r="VWK2" s="604"/>
      <c r="VWL2" s="604"/>
      <c r="VWM2" s="604"/>
      <c r="VWN2" s="604"/>
      <c r="VWO2" s="604"/>
      <c r="VWP2" s="604"/>
      <c r="VWQ2" s="604"/>
      <c r="VWR2" s="604"/>
      <c r="VWS2" s="604"/>
      <c r="VWT2" s="604"/>
      <c r="VWU2" s="604"/>
      <c r="VWV2" s="604"/>
      <c r="VWW2" s="604"/>
      <c r="VWX2" s="604"/>
      <c r="VWY2" s="604"/>
      <c r="VWZ2" s="604"/>
      <c r="VXA2" s="604"/>
      <c r="VXB2" s="604"/>
      <c r="VXC2" s="604"/>
      <c r="VXD2" s="604"/>
      <c r="VXE2" s="604"/>
      <c r="VXF2" s="604"/>
      <c r="VXG2" s="604"/>
      <c r="VXH2" s="604"/>
      <c r="VXI2" s="604"/>
      <c r="VXJ2" s="604"/>
      <c r="VXK2" s="604"/>
      <c r="VXL2" s="604"/>
      <c r="VXM2" s="604"/>
      <c r="VXN2" s="604"/>
      <c r="VXO2" s="604"/>
      <c r="VXP2" s="604"/>
      <c r="VXQ2" s="604"/>
      <c r="VXR2" s="604"/>
      <c r="VXS2" s="604"/>
      <c r="VXT2" s="604"/>
      <c r="VXU2" s="604"/>
      <c r="VXV2" s="604"/>
      <c r="VXW2" s="604"/>
      <c r="VXX2" s="604"/>
      <c r="VXY2" s="604"/>
      <c r="VXZ2" s="604"/>
      <c r="VYA2" s="604"/>
      <c r="VYB2" s="604"/>
      <c r="VYC2" s="604"/>
      <c r="VYD2" s="604"/>
      <c r="VYE2" s="604"/>
      <c r="VYF2" s="604"/>
      <c r="VYG2" s="604"/>
      <c r="VYH2" s="604"/>
      <c r="VYI2" s="604"/>
      <c r="VYJ2" s="604"/>
      <c r="VYK2" s="604"/>
      <c r="VYL2" s="604"/>
      <c r="VYM2" s="604"/>
      <c r="VYN2" s="604"/>
      <c r="VYO2" s="604"/>
      <c r="VYP2" s="604"/>
      <c r="VYQ2" s="604"/>
      <c r="VYR2" s="604"/>
      <c r="VYS2" s="604"/>
      <c r="VYT2" s="604"/>
      <c r="VYU2" s="604"/>
      <c r="VYV2" s="604"/>
      <c r="VYW2" s="604"/>
      <c r="VYX2" s="604"/>
      <c r="VYY2" s="604"/>
      <c r="VYZ2" s="604"/>
      <c r="VZA2" s="604"/>
      <c r="VZB2" s="604"/>
      <c r="VZC2" s="604"/>
      <c r="VZD2" s="604"/>
      <c r="VZE2" s="604"/>
      <c r="VZF2" s="604"/>
      <c r="VZG2" s="604"/>
      <c r="VZH2" s="604"/>
      <c r="VZI2" s="604"/>
      <c r="VZJ2" s="604"/>
      <c r="VZK2" s="604"/>
      <c r="VZL2" s="604"/>
      <c r="VZM2" s="604"/>
      <c r="VZN2" s="604"/>
      <c r="VZO2" s="604"/>
      <c r="VZP2" s="604"/>
      <c r="VZQ2" s="604"/>
      <c r="VZR2" s="604"/>
      <c r="VZS2" s="604"/>
      <c r="VZT2" s="604"/>
      <c r="VZU2" s="604"/>
      <c r="VZV2" s="604"/>
      <c r="VZW2" s="604"/>
      <c r="VZX2" s="604"/>
      <c r="VZY2" s="604"/>
      <c r="VZZ2" s="604"/>
      <c r="WAA2" s="604"/>
      <c r="WAB2" s="604"/>
      <c r="WAC2" s="604"/>
      <c r="WAD2" s="604"/>
      <c r="WAE2" s="604"/>
      <c r="WAF2" s="604"/>
      <c r="WAG2" s="604"/>
      <c r="WAH2" s="604"/>
      <c r="WAI2" s="604"/>
      <c r="WAJ2" s="604"/>
      <c r="WAK2" s="604"/>
      <c r="WAL2" s="604"/>
      <c r="WAM2" s="604"/>
      <c r="WAN2" s="604"/>
      <c r="WAO2" s="604"/>
      <c r="WAP2" s="604"/>
      <c r="WAQ2" s="604"/>
      <c r="WAR2" s="604"/>
      <c r="WAS2" s="604"/>
      <c r="WAT2" s="604"/>
      <c r="WAU2" s="604"/>
      <c r="WAV2" s="604"/>
      <c r="WAW2" s="604"/>
      <c r="WAX2" s="604"/>
      <c r="WAY2" s="604"/>
      <c r="WAZ2" s="604"/>
      <c r="WBA2" s="604"/>
      <c r="WBB2" s="604"/>
      <c r="WBC2" s="604"/>
      <c r="WBD2" s="604"/>
      <c r="WBE2" s="604"/>
      <c r="WBF2" s="604"/>
      <c r="WBG2" s="604"/>
      <c r="WBH2" s="604"/>
      <c r="WBI2" s="604"/>
      <c r="WBJ2" s="604"/>
      <c r="WBK2" s="604"/>
      <c r="WBL2" s="604"/>
      <c r="WBM2" s="604"/>
      <c r="WBN2" s="604"/>
      <c r="WBO2" s="604"/>
      <c r="WBP2" s="604"/>
      <c r="WBQ2" s="604"/>
      <c r="WBR2" s="604"/>
      <c r="WBS2" s="604"/>
      <c r="WBT2" s="604"/>
      <c r="WBU2" s="604"/>
      <c r="WBV2" s="604"/>
      <c r="WBW2" s="604"/>
      <c r="WBX2" s="604"/>
      <c r="WBY2" s="604"/>
      <c r="WBZ2" s="604"/>
      <c r="WCA2" s="604"/>
      <c r="WCB2" s="604"/>
      <c r="WCC2" s="604"/>
      <c r="WCD2" s="604"/>
      <c r="WCE2" s="604"/>
      <c r="WCF2" s="604"/>
      <c r="WCG2" s="604"/>
      <c r="WCH2" s="604"/>
      <c r="WCI2" s="604"/>
      <c r="WCJ2" s="604"/>
      <c r="WCK2" s="604"/>
      <c r="WCL2" s="604"/>
      <c r="WCM2" s="604"/>
      <c r="WCN2" s="604"/>
      <c r="WCO2" s="604"/>
      <c r="WCP2" s="604"/>
      <c r="WCQ2" s="604"/>
      <c r="WCR2" s="604"/>
      <c r="WCS2" s="604"/>
      <c r="WCT2" s="604"/>
      <c r="WCU2" s="604"/>
      <c r="WCV2" s="604"/>
      <c r="WCW2" s="604"/>
      <c r="WCX2" s="604"/>
      <c r="WCY2" s="604"/>
      <c r="WCZ2" s="604"/>
      <c r="WDA2" s="604"/>
      <c r="WDB2" s="604"/>
      <c r="WDC2" s="604"/>
      <c r="WDD2" s="604"/>
      <c r="WDE2" s="604"/>
      <c r="WDF2" s="604"/>
      <c r="WDG2" s="604"/>
      <c r="WDH2" s="604"/>
      <c r="WDI2" s="604"/>
      <c r="WDJ2" s="604"/>
      <c r="WDK2" s="604"/>
      <c r="WDL2" s="604"/>
      <c r="WDM2" s="604"/>
      <c r="WDN2" s="604"/>
      <c r="WDO2" s="604"/>
      <c r="WDP2" s="604"/>
      <c r="WDQ2" s="604"/>
      <c r="WDR2" s="604"/>
      <c r="WDS2" s="604"/>
      <c r="WDT2" s="604"/>
      <c r="WDU2" s="604"/>
      <c r="WDV2" s="604"/>
      <c r="WDW2" s="604"/>
      <c r="WDX2" s="604"/>
      <c r="WDY2" s="604"/>
      <c r="WDZ2" s="604"/>
      <c r="WEA2" s="604"/>
      <c r="WEB2" s="604"/>
      <c r="WEC2" s="604"/>
      <c r="WED2" s="604"/>
      <c r="WEE2" s="604"/>
      <c r="WEF2" s="604"/>
      <c r="WEG2" s="604"/>
      <c r="WEH2" s="604"/>
      <c r="WEI2" s="604"/>
      <c r="WEJ2" s="604"/>
      <c r="WEK2" s="604"/>
      <c r="WEL2" s="604"/>
      <c r="WEM2" s="604"/>
      <c r="WEN2" s="604"/>
      <c r="WEO2" s="604"/>
      <c r="WEP2" s="604"/>
      <c r="WEQ2" s="604"/>
      <c r="WER2" s="604"/>
      <c r="WES2" s="604"/>
      <c r="WET2" s="604"/>
      <c r="WEU2" s="604"/>
      <c r="WEV2" s="604"/>
      <c r="WEW2" s="604"/>
      <c r="WEX2" s="604"/>
      <c r="WEY2" s="604"/>
      <c r="WEZ2" s="604"/>
      <c r="WFA2" s="604"/>
      <c r="WFB2" s="604"/>
      <c r="WFC2" s="604"/>
      <c r="WFD2" s="604"/>
      <c r="WFE2" s="604"/>
      <c r="WFF2" s="604"/>
      <c r="WFG2" s="604"/>
      <c r="WFH2" s="604"/>
      <c r="WFI2" s="604"/>
      <c r="WFJ2" s="604"/>
      <c r="WFK2" s="604"/>
      <c r="WFL2" s="604"/>
      <c r="WFM2" s="604"/>
      <c r="WFN2" s="604"/>
      <c r="WFO2" s="604"/>
      <c r="WFP2" s="604"/>
      <c r="WFQ2" s="604"/>
      <c r="WFR2" s="604"/>
      <c r="WFS2" s="604"/>
      <c r="WFT2" s="604"/>
      <c r="WFU2" s="604"/>
      <c r="WFV2" s="604"/>
      <c r="WFW2" s="604"/>
      <c r="WFX2" s="604"/>
      <c r="WFY2" s="604"/>
      <c r="WFZ2" s="604"/>
      <c r="WGA2" s="604"/>
      <c r="WGB2" s="604"/>
      <c r="WGC2" s="604"/>
      <c r="WGD2" s="604"/>
      <c r="WGE2" s="604"/>
      <c r="WGF2" s="604"/>
      <c r="WGG2" s="604"/>
      <c r="WGH2" s="604"/>
      <c r="WGI2" s="604"/>
      <c r="WGJ2" s="604"/>
      <c r="WGK2" s="604"/>
      <c r="WGL2" s="604"/>
      <c r="WGM2" s="604"/>
      <c r="WGN2" s="604"/>
      <c r="WGO2" s="604"/>
      <c r="WGP2" s="604"/>
      <c r="WGQ2" s="604"/>
      <c r="WGR2" s="604"/>
      <c r="WGS2" s="604"/>
      <c r="WGT2" s="604"/>
      <c r="WGU2" s="604"/>
      <c r="WGV2" s="604"/>
      <c r="WGW2" s="604"/>
      <c r="WGX2" s="604"/>
      <c r="WGY2" s="604"/>
      <c r="WGZ2" s="604"/>
      <c r="WHA2" s="604"/>
      <c r="WHB2" s="604"/>
      <c r="WHC2" s="604"/>
      <c r="WHD2" s="604"/>
      <c r="WHE2" s="604"/>
      <c r="WHF2" s="604"/>
      <c r="WHG2" s="604"/>
      <c r="WHH2" s="604"/>
      <c r="WHI2" s="604"/>
      <c r="WHJ2" s="604"/>
      <c r="WHK2" s="604"/>
      <c r="WHL2" s="604"/>
      <c r="WHM2" s="604"/>
      <c r="WHN2" s="604"/>
      <c r="WHO2" s="604"/>
      <c r="WHP2" s="604"/>
      <c r="WHQ2" s="604"/>
      <c r="WHR2" s="604"/>
      <c r="WHS2" s="604"/>
      <c r="WHT2" s="604"/>
      <c r="WHU2" s="604"/>
      <c r="WHV2" s="604"/>
      <c r="WHW2" s="604"/>
      <c r="WHX2" s="604"/>
      <c r="WHY2" s="604"/>
      <c r="WHZ2" s="604"/>
      <c r="WIA2" s="604"/>
      <c r="WIB2" s="604"/>
      <c r="WIC2" s="604"/>
      <c r="WID2" s="604"/>
      <c r="WIE2" s="604"/>
      <c r="WIF2" s="604"/>
      <c r="WIG2" s="604"/>
      <c r="WIH2" s="604"/>
      <c r="WII2" s="604"/>
      <c r="WIJ2" s="604"/>
      <c r="WIK2" s="604"/>
      <c r="WIL2" s="604"/>
      <c r="WIM2" s="604"/>
      <c r="WIN2" s="604"/>
      <c r="WIO2" s="604"/>
      <c r="WIP2" s="604"/>
      <c r="WIQ2" s="604"/>
      <c r="WIR2" s="604"/>
      <c r="WIS2" s="604"/>
      <c r="WIT2" s="604"/>
      <c r="WIU2" s="604"/>
      <c r="WIV2" s="604"/>
      <c r="WIW2" s="604"/>
      <c r="WIX2" s="604"/>
      <c r="WIY2" s="604"/>
      <c r="WIZ2" s="604"/>
      <c r="WJA2" s="604"/>
      <c r="WJB2" s="604"/>
      <c r="WJC2" s="604"/>
      <c r="WJD2" s="604"/>
      <c r="WJE2" s="604"/>
      <c r="WJF2" s="604"/>
      <c r="WJG2" s="604"/>
      <c r="WJH2" s="604"/>
      <c r="WJI2" s="604"/>
      <c r="WJJ2" s="604"/>
      <c r="WJK2" s="604"/>
      <c r="WJL2" s="604"/>
      <c r="WJM2" s="604"/>
      <c r="WJN2" s="604"/>
      <c r="WJO2" s="604"/>
      <c r="WJP2" s="604"/>
      <c r="WJQ2" s="604"/>
      <c r="WJR2" s="604"/>
      <c r="WJS2" s="604"/>
      <c r="WJT2" s="604"/>
      <c r="WJU2" s="604"/>
      <c r="WJV2" s="604"/>
      <c r="WJW2" s="604"/>
      <c r="WJX2" s="604"/>
      <c r="WJY2" s="604"/>
      <c r="WJZ2" s="604"/>
      <c r="WKA2" s="604"/>
      <c r="WKB2" s="604"/>
      <c r="WKC2" s="604"/>
      <c r="WKD2" s="604"/>
      <c r="WKE2" s="604"/>
      <c r="WKF2" s="604"/>
      <c r="WKG2" s="604"/>
      <c r="WKH2" s="604"/>
      <c r="WKI2" s="604"/>
      <c r="WKJ2" s="604"/>
      <c r="WKK2" s="604"/>
      <c r="WKL2" s="604"/>
      <c r="WKM2" s="604"/>
      <c r="WKN2" s="604"/>
      <c r="WKO2" s="604"/>
      <c r="WKP2" s="604"/>
      <c r="WKQ2" s="604"/>
      <c r="WKR2" s="604"/>
      <c r="WKS2" s="604"/>
      <c r="WKT2" s="604"/>
      <c r="WKU2" s="604"/>
      <c r="WKV2" s="604"/>
      <c r="WKW2" s="604"/>
      <c r="WKX2" s="604"/>
      <c r="WKY2" s="604"/>
      <c r="WKZ2" s="604"/>
      <c r="WLA2" s="604"/>
      <c r="WLB2" s="604"/>
      <c r="WLC2" s="604"/>
      <c r="WLD2" s="604"/>
      <c r="WLE2" s="604"/>
      <c r="WLF2" s="604"/>
      <c r="WLG2" s="604"/>
      <c r="WLH2" s="604"/>
      <c r="WLI2" s="604"/>
      <c r="WLJ2" s="604"/>
      <c r="WLK2" s="604"/>
      <c r="WLL2" s="604"/>
      <c r="WLM2" s="604"/>
      <c r="WLN2" s="604"/>
      <c r="WLO2" s="604"/>
      <c r="WLP2" s="604"/>
      <c r="WLQ2" s="604"/>
      <c r="WLR2" s="604"/>
      <c r="WLS2" s="604"/>
      <c r="WLT2" s="604"/>
      <c r="WLU2" s="604"/>
      <c r="WLV2" s="604"/>
      <c r="WLW2" s="604"/>
      <c r="WLX2" s="604"/>
      <c r="WLY2" s="604"/>
      <c r="WLZ2" s="604"/>
      <c r="WMA2" s="604"/>
      <c r="WMB2" s="604"/>
      <c r="WMC2" s="604"/>
      <c r="WMD2" s="604"/>
      <c r="WME2" s="604"/>
      <c r="WMF2" s="604"/>
      <c r="WMG2" s="604"/>
      <c r="WMH2" s="604"/>
      <c r="WMI2" s="604"/>
      <c r="WMJ2" s="604"/>
      <c r="WMK2" s="604"/>
      <c r="WML2" s="604"/>
      <c r="WMM2" s="604"/>
      <c r="WMN2" s="604"/>
      <c r="WMO2" s="604"/>
      <c r="WMP2" s="604"/>
      <c r="WMQ2" s="604"/>
      <c r="WMR2" s="604"/>
      <c r="WMS2" s="604"/>
      <c r="WMT2" s="604"/>
      <c r="WMU2" s="604"/>
      <c r="WMV2" s="604"/>
      <c r="WMW2" s="604"/>
      <c r="WMX2" s="604"/>
      <c r="WMY2" s="604"/>
      <c r="WMZ2" s="604"/>
      <c r="WNA2" s="604"/>
      <c r="WNB2" s="604"/>
      <c r="WNC2" s="604"/>
      <c r="WND2" s="604"/>
      <c r="WNE2" s="604"/>
      <c r="WNF2" s="604"/>
      <c r="WNG2" s="604"/>
      <c r="WNH2" s="604"/>
      <c r="WNI2" s="604"/>
      <c r="WNJ2" s="604"/>
      <c r="WNK2" s="604"/>
      <c r="WNL2" s="604"/>
      <c r="WNM2" s="604"/>
      <c r="WNN2" s="604"/>
      <c r="WNO2" s="604"/>
      <c r="WNP2" s="604"/>
      <c r="WNQ2" s="604"/>
      <c r="WNR2" s="604"/>
      <c r="WNS2" s="604"/>
      <c r="WNT2" s="604"/>
      <c r="WNU2" s="604"/>
      <c r="WNV2" s="604"/>
      <c r="WNW2" s="604"/>
      <c r="WNX2" s="604"/>
      <c r="WNY2" s="604"/>
      <c r="WNZ2" s="604"/>
      <c r="WOA2" s="604"/>
      <c r="WOB2" s="604"/>
      <c r="WOC2" s="604"/>
      <c r="WOD2" s="604"/>
      <c r="WOE2" s="604"/>
      <c r="WOF2" s="604"/>
      <c r="WOG2" s="604"/>
      <c r="WOH2" s="604"/>
      <c r="WOI2" s="604"/>
      <c r="WOJ2" s="604"/>
      <c r="WOK2" s="604"/>
      <c r="WOL2" s="604"/>
      <c r="WOM2" s="604"/>
      <c r="WON2" s="604"/>
      <c r="WOO2" s="604"/>
      <c r="WOP2" s="604"/>
      <c r="WOQ2" s="604"/>
      <c r="WOR2" s="604"/>
      <c r="WOS2" s="604"/>
      <c r="WOT2" s="604"/>
      <c r="WOU2" s="604"/>
      <c r="WOV2" s="604"/>
      <c r="WOW2" s="604"/>
      <c r="WOX2" s="604"/>
      <c r="WOY2" s="604"/>
      <c r="WOZ2" s="604"/>
      <c r="WPA2" s="604"/>
      <c r="WPB2" s="604"/>
      <c r="WPC2" s="604"/>
      <c r="WPD2" s="604"/>
      <c r="WPE2" s="604"/>
      <c r="WPF2" s="604"/>
      <c r="WPG2" s="604"/>
      <c r="WPH2" s="604"/>
      <c r="WPI2" s="604"/>
      <c r="WPJ2" s="604"/>
      <c r="WPK2" s="604"/>
      <c r="WPL2" s="604"/>
      <c r="WPM2" s="604"/>
      <c r="WPN2" s="604"/>
      <c r="WPO2" s="604"/>
      <c r="WPP2" s="604"/>
      <c r="WPQ2" s="604"/>
      <c r="WPR2" s="604"/>
      <c r="WPS2" s="604"/>
      <c r="WPT2" s="604"/>
      <c r="WPU2" s="604"/>
      <c r="WPV2" s="604"/>
      <c r="WPW2" s="604"/>
      <c r="WPX2" s="604"/>
      <c r="WPY2" s="604"/>
      <c r="WPZ2" s="604"/>
      <c r="WQA2" s="604"/>
      <c r="WQB2" s="604"/>
      <c r="WQC2" s="604"/>
      <c r="WQD2" s="604"/>
      <c r="WQE2" s="604"/>
      <c r="WQF2" s="604"/>
      <c r="WQG2" s="604"/>
      <c r="WQH2" s="604"/>
      <c r="WQI2" s="604"/>
      <c r="WQJ2" s="604"/>
      <c r="WQK2" s="604"/>
      <c r="WQL2" s="604"/>
      <c r="WQM2" s="604"/>
      <c r="WQN2" s="604"/>
      <c r="WQO2" s="604"/>
      <c r="WQP2" s="604"/>
      <c r="WQQ2" s="604"/>
      <c r="WQR2" s="604"/>
      <c r="WQS2" s="604"/>
      <c r="WQT2" s="604"/>
      <c r="WQU2" s="604"/>
      <c r="WQV2" s="604"/>
      <c r="WQW2" s="604"/>
      <c r="WQX2" s="604"/>
      <c r="WQY2" s="604"/>
      <c r="WQZ2" s="604"/>
      <c r="WRA2" s="604"/>
      <c r="WRB2" s="604"/>
      <c r="WRC2" s="604"/>
      <c r="WRD2" s="604"/>
      <c r="WRE2" s="604"/>
      <c r="WRF2" s="604"/>
      <c r="WRG2" s="604"/>
      <c r="WRH2" s="604"/>
      <c r="WRI2" s="604"/>
      <c r="WRJ2" s="604"/>
      <c r="WRK2" s="604"/>
      <c r="WRL2" s="604"/>
      <c r="WRM2" s="604"/>
      <c r="WRN2" s="604"/>
      <c r="WRO2" s="604"/>
      <c r="WRP2" s="604"/>
      <c r="WRQ2" s="604"/>
      <c r="WRR2" s="604"/>
      <c r="WRS2" s="604"/>
      <c r="WRT2" s="604"/>
      <c r="WRU2" s="604"/>
      <c r="WRV2" s="604"/>
      <c r="WRW2" s="604"/>
      <c r="WRX2" s="604"/>
      <c r="WRY2" s="604"/>
      <c r="WRZ2" s="604"/>
      <c r="WSA2" s="604"/>
      <c r="WSB2" s="604"/>
      <c r="WSC2" s="604"/>
      <c r="WSD2" s="604"/>
      <c r="WSE2" s="604"/>
      <c r="WSF2" s="604"/>
      <c r="WSG2" s="604"/>
      <c r="WSH2" s="604"/>
      <c r="WSI2" s="604"/>
      <c r="WSJ2" s="604"/>
      <c r="WSK2" s="604"/>
      <c r="WSL2" s="604"/>
      <c r="WSM2" s="604"/>
      <c r="WSN2" s="604"/>
      <c r="WSO2" s="604"/>
      <c r="WSP2" s="604"/>
      <c r="WSQ2" s="604"/>
      <c r="WSR2" s="604"/>
      <c r="WSS2" s="604"/>
      <c r="WST2" s="604"/>
      <c r="WSU2" s="604"/>
      <c r="WSV2" s="604"/>
      <c r="WSW2" s="604"/>
      <c r="WSX2" s="604"/>
      <c r="WSY2" s="604"/>
      <c r="WSZ2" s="604"/>
      <c r="WTA2" s="604"/>
      <c r="WTB2" s="604"/>
      <c r="WTC2" s="604"/>
      <c r="WTD2" s="604"/>
      <c r="WTE2" s="604"/>
      <c r="WTF2" s="604"/>
      <c r="WTG2" s="604"/>
      <c r="WTH2" s="604"/>
      <c r="WTI2" s="604"/>
      <c r="WTJ2" s="604"/>
      <c r="WTK2" s="604"/>
      <c r="WTL2" s="604"/>
      <c r="WTM2" s="604"/>
      <c r="WTN2" s="604"/>
      <c r="WTO2" s="604"/>
      <c r="WTP2" s="604"/>
      <c r="WTQ2" s="604"/>
      <c r="WTR2" s="604"/>
      <c r="WTS2" s="604"/>
      <c r="WTT2" s="604"/>
      <c r="WTU2" s="604"/>
      <c r="WTV2" s="604"/>
      <c r="WTW2" s="604"/>
      <c r="WTX2" s="604"/>
      <c r="WTY2" s="604"/>
      <c r="WTZ2" s="604"/>
      <c r="WUA2" s="604"/>
      <c r="WUB2" s="604"/>
      <c r="WUC2" s="604"/>
      <c r="WUD2" s="604"/>
      <c r="WUE2" s="604"/>
      <c r="WUF2" s="604"/>
      <c r="WUG2" s="604"/>
      <c r="WUH2" s="604"/>
      <c r="WUI2" s="604"/>
      <c r="WUJ2" s="604"/>
      <c r="WUK2" s="604"/>
      <c r="WUL2" s="604"/>
      <c r="WUM2" s="604"/>
      <c r="WUN2" s="604"/>
      <c r="WUO2" s="604"/>
      <c r="WUP2" s="604"/>
      <c r="WUQ2" s="604"/>
      <c r="WUR2" s="604"/>
      <c r="WUS2" s="604"/>
      <c r="WUT2" s="604"/>
      <c r="WUU2" s="604"/>
      <c r="WUV2" s="604"/>
      <c r="WUW2" s="604"/>
      <c r="WUX2" s="604"/>
      <c r="WUY2" s="604"/>
      <c r="WUZ2" s="604"/>
      <c r="WVA2" s="604"/>
      <c r="WVB2" s="604"/>
      <c r="WVC2" s="604"/>
      <c r="WVD2" s="604"/>
      <c r="WVE2" s="604"/>
      <c r="WVF2" s="604"/>
      <c r="WVG2" s="604"/>
      <c r="WVH2" s="604"/>
      <c r="WVI2" s="604"/>
      <c r="WVJ2" s="604"/>
      <c r="WVK2" s="604"/>
      <c r="WVL2" s="604"/>
      <c r="WVM2" s="604"/>
      <c r="WVN2" s="604"/>
      <c r="WVO2" s="604"/>
      <c r="WVP2" s="604"/>
      <c r="WVQ2" s="604"/>
      <c r="WVR2" s="604"/>
      <c r="WVS2" s="604"/>
      <c r="WVT2" s="604"/>
      <c r="WVU2" s="604"/>
      <c r="WVV2" s="604"/>
      <c r="WVW2" s="604"/>
      <c r="WVX2" s="604"/>
      <c r="WVY2" s="604"/>
      <c r="WVZ2" s="604"/>
      <c r="WWA2" s="604"/>
      <c r="WWB2" s="604"/>
      <c r="WWC2" s="604"/>
      <c r="WWD2" s="604"/>
      <c r="WWE2" s="604"/>
      <c r="WWF2" s="604"/>
      <c r="WWG2" s="604"/>
      <c r="WWH2" s="604"/>
      <c r="WWI2" s="604"/>
      <c r="WWJ2" s="604"/>
      <c r="WWK2" s="604"/>
      <c r="WWL2" s="604"/>
      <c r="WWM2" s="604"/>
      <c r="WWN2" s="604"/>
      <c r="WWO2" s="604"/>
      <c r="WWP2" s="604"/>
      <c r="WWQ2" s="604"/>
      <c r="WWR2" s="604"/>
      <c r="WWS2" s="604"/>
      <c r="WWT2" s="604"/>
      <c r="WWU2" s="604"/>
      <c r="WWV2" s="604"/>
      <c r="WWW2" s="604"/>
      <c r="WWX2" s="604"/>
      <c r="WWY2" s="604"/>
      <c r="WWZ2" s="604"/>
      <c r="WXA2" s="604"/>
      <c r="WXB2" s="604"/>
      <c r="WXC2" s="604"/>
      <c r="WXD2" s="604"/>
      <c r="WXE2" s="604"/>
      <c r="WXF2" s="604"/>
      <c r="WXG2" s="604"/>
      <c r="WXH2" s="604"/>
      <c r="WXI2" s="604"/>
      <c r="WXJ2" s="604"/>
      <c r="WXK2" s="604"/>
      <c r="WXL2" s="604"/>
      <c r="WXM2" s="604"/>
      <c r="WXN2" s="604"/>
      <c r="WXO2" s="604"/>
      <c r="WXP2" s="604"/>
      <c r="WXQ2" s="604"/>
      <c r="WXR2" s="604"/>
      <c r="WXS2" s="604"/>
      <c r="WXT2" s="604"/>
      <c r="WXU2" s="604"/>
      <c r="WXV2" s="604"/>
      <c r="WXW2" s="604"/>
      <c r="WXX2" s="604"/>
      <c r="WXY2" s="604"/>
      <c r="WXZ2" s="604"/>
      <c r="WYA2" s="604"/>
      <c r="WYB2" s="604"/>
      <c r="WYC2" s="604"/>
      <c r="WYD2" s="604"/>
      <c r="WYE2" s="604"/>
      <c r="WYF2" s="604"/>
      <c r="WYG2" s="604"/>
      <c r="WYH2" s="604"/>
      <c r="WYI2" s="604"/>
      <c r="WYJ2" s="604"/>
      <c r="WYK2" s="604"/>
      <c r="WYL2" s="604"/>
      <c r="WYM2" s="604"/>
      <c r="WYN2" s="604"/>
      <c r="WYO2" s="604"/>
      <c r="WYP2" s="604"/>
      <c r="WYQ2" s="604"/>
      <c r="WYR2" s="604"/>
      <c r="WYS2" s="604"/>
      <c r="WYT2" s="604"/>
      <c r="WYU2" s="604"/>
      <c r="WYV2" s="604"/>
      <c r="WYW2" s="604"/>
      <c r="WYX2" s="604"/>
      <c r="WYY2" s="604"/>
      <c r="WYZ2" s="604"/>
      <c r="WZA2" s="604"/>
      <c r="WZB2" s="604"/>
      <c r="WZC2" s="604"/>
      <c r="WZD2" s="604"/>
      <c r="WZE2" s="604"/>
      <c r="WZF2" s="604"/>
      <c r="WZG2" s="604"/>
      <c r="WZH2" s="604"/>
      <c r="WZI2" s="604"/>
      <c r="WZJ2" s="604"/>
      <c r="WZK2" s="604"/>
      <c r="WZL2" s="604"/>
      <c r="WZM2" s="604"/>
      <c r="WZN2" s="604"/>
      <c r="WZO2" s="604"/>
      <c r="WZP2" s="604"/>
      <c r="WZQ2" s="604"/>
      <c r="WZR2" s="604"/>
      <c r="WZS2" s="604"/>
      <c r="WZT2" s="604"/>
      <c r="WZU2" s="604"/>
      <c r="WZV2" s="604"/>
      <c r="WZW2" s="604"/>
      <c r="WZX2" s="604"/>
      <c r="WZY2" s="604"/>
      <c r="WZZ2" s="604"/>
      <c r="XAA2" s="604"/>
      <c r="XAB2" s="604"/>
      <c r="XAC2" s="604"/>
      <c r="XAD2" s="604"/>
      <c r="XAE2" s="604"/>
      <c r="XAF2" s="604"/>
      <c r="XAG2" s="604"/>
      <c r="XAH2" s="604"/>
      <c r="XAI2" s="604"/>
      <c r="XAJ2" s="604"/>
      <c r="XAK2" s="604"/>
      <c r="XAL2" s="604"/>
      <c r="XAM2" s="604"/>
      <c r="XAN2" s="604"/>
      <c r="XAO2" s="604"/>
      <c r="XAP2" s="604"/>
      <c r="XAQ2" s="604"/>
      <c r="XAR2" s="604"/>
      <c r="XAS2" s="604"/>
      <c r="XAT2" s="604"/>
      <c r="XAU2" s="604"/>
      <c r="XAV2" s="604"/>
      <c r="XAW2" s="604"/>
      <c r="XAX2" s="604"/>
      <c r="XAY2" s="604"/>
      <c r="XAZ2" s="604"/>
      <c r="XBA2" s="604"/>
      <c r="XBB2" s="604"/>
      <c r="XBC2" s="604"/>
      <c r="XBD2" s="604"/>
      <c r="XBE2" s="604"/>
      <c r="XBF2" s="604"/>
      <c r="XBG2" s="604"/>
      <c r="XBH2" s="604"/>
      <c r="XBI2" s="604"/>
      <c r="XBJ2" s="604"/>
      <c r="XBK2" s="604"/>
      <c r="XBL2" s="604"/>
      <c r="XBM2" s="604"/>
      <c r="XBN2" s="604"/>
      <c r="XBO2" s="604"/>
      <c r="XBP2" s="604"/>
      <c r="XBQ2" s="604"/>
      <c r="XBR2" s="604"/>
      <c r="XBS2" s="604"/>
      <c r="XBT2" s="604"/>
      <c r="XBU2" s="604"/>
      <c r="XBV2" s="604"/>
      <c r="XBW2" s="604"/>
      <c r="XBX2" s="604"/>
      <c r="XBY2" s="604"/>
      <c r="XBZ2" s="604"/>
      <c r="XCA2" s="604"/>
      <c r="XCB2" s="604"/>
      <c r="XCC2" s="604"/>
      <c r="XCD2" s="604"/>
      <c r="XCE2" s="604"/>
      <c r="XCF2" s="604"/>
      <c r="XCG2" s="604"/>
      <c r="XCH2" s="604"/>
      <c r="XCI2" s="604"/>
      <c r="XCJ2" s="604"/>
      <c r="XCK2" s="604"/>
      <c r="XCL2" s="604"/>
      <c r="XCM2" s="604"/>
      <c r="XCN2" s="604"/>
      <c r="XCO2" s="604"/>
      <c r="XCP2" s="604"/>
      <c r="XCQ2" s="604"/>
      <c r="XCR2" s="604"/>
      <c r="XCS2" s="604"/>
      <c r="XCT2" s="604"/>
      <c r="XCU2" s="604"/>
      <c r="XCV2" s="604"/>
      <c r="XCW2" s="604"/>
      <c r="XCX2" s="604"/>
      <c r="XCY2" s="604"/>
      <c r="XCZ2" s="604"/>
      <c r="XDA2" s="604"/>
      <c r="XDB2" s="604"/>
      <c r="XDC2" s="604"/>
      <c r="XDD2" s="604"/>
      <c r="XDE2" s="604"/>
      <c r="XDF2" s="604"/>
      <c r="XDG2" s="604"/>
      <c r="XDH2" s="604"/>
      <c r="XDI2" s="604"/>
      <c r="XDJ2" s="604"/>
      <c r="XDK2" s="604"/>
      <c r="XDL2" s="604"/>
      <c r="XDM2" s="604"/>
      <c r="XDN2" s="604"/>
      <c r="XDO2" s="604"/>
      <c r="XDP2" s="604"/>
      <c r="XDQ2" s="604"/>
      <c r="XDR2" s="604"/>
      <c r="XDS2" s="604"/>
      <c r="XDT2" s="604"/>
      <c r="XDU2" s="604"/>
      <c r="XDV2" s="604"/>
      <c r="XDW2" s="604"/>
      <c r="XDX2" s="604"/>
      <c r="XDY2" s="604"/>
      <c r="XDZ2" s="604"/>
      <c r="XEA2" s="604"/>
      <c r="XEB2" s="604"/>
      <c r="XEC2" s="604"/>
      <c r="XED2" s="604"/>
      <c r="XEE2" s="604"/>
      <c r="XEF2" s="604"/>
      <c r="XEG2" s="604"/>
      <c r="XEH2" s="604"/>
      <c r="XEI2" s="604"/>
      <c r="XEJ2" s="604"/>
      <c r="XEK2" s="604"/>
      <c r="XEL2" s="604"/>
      <c r="XEM2" s="604"/>
      <c r="XEN2" s="604"/>
      <c r="XEO2" s="604"/>
      <c r="XEP2" s="604"/>
      <c r="XEQ2" s="604"/>
      <c r="XER2" s="604"/>
      <c r="XES2" s="604"/>
      <c r="XET2" s="604"/>
      <c r="XEU2" s="604"/>
      <c r="XEV2" s="604"/>
      <c r="XEW2" s="604"/>
      <c r="XEX2" s="604"/>
      <c r="XEY2" s="604"/>
      <c r="XEZ2" s="604"/>
      <c r="XFA2" s="604"/>
      <c r="XFB2" s="604"/>
      <c r="XFC2" s="604"/>
      <c r="XFD2" s="604"/>
    </row>
    <row r="3" spans="1:16384" x14ac:dyDescent="0.25">
      <c r="A3" s="567" t="str">
        <f>'RESUMO DO ORÇAMENTO'!A3:B3</f>
        <v>ENDEREÇO: RUA DE ACESSO AO INPE (ATRAS DA ASSOFT) , BAIRRO JARDIM VITÓRIA</v>
      </c>
      <c r="B3" s="567"/>
      <c r="C3" s="567"/>
      <c r="D3" s="602"/>
      <c r="E3" s="104" t="str">
        <f>'ORÇAMENTO SINTÉTICO'!E3</f>
        <v xml:space="preserve">BDI DIFERENCIADO: </v>
      </c>
      <c r="F3" s="254"/>
      <c r="G3" s="277">
        <f>'ORÇAMENTO SINTÉTICO'!G3</f>
        <v>0.1772</v>
      </c>
      <c r="H3" s="255"/>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604"/>
      <c r="BJ3" s="604"/>
      <c r="BK3" s="604"/>
      <c r="BL3" s="604"/>
      <c r="BM3" s="604"/>
      <c r="BN3" s="604"/>
      <c r="BO3" s="604"/>
      <c r="BP3" s="604"/>
      <c r="BQ3" s="604"/>
      <c r="BR3" s="604"/>
      <c r="BS3" s="604"/>
      <c r="BT3" s="604"/>
      <c r="BU3" s="604"/>
      <c r="BV3" s="604"/>
      <c r="BW3" s="604"/>
      <c r="BX3" s="604"/>
      <c r="BY3" s="604"/>
      <c r="BZ3" s="604"/>
      <c r="CA3" s="604"/>
      <c r="CB3" s="604"/>
      <c r="CC3" s="604"/>
      <c r="CD3" s="604"/>
      <c r="CE3" s="604"/>
      <c r="CF3" s="604"/>
      <c r="CG3" s="604"/>
      <c r="CH3" s="604"/>
      <c r="CI3" s="604"/>
      <c r="CJ3" s="604"/>
      <c r="CK3" s="604"/>
      <c r="CL3" s="604"/>
      <c r="CM3" s="604"/>
      <c r="CN3" s="604"/>
      <c r="CO3" s="604"/>
      <c r="CP3" s="604"/>
      <c r="CQ3" s="604"/>
      <c r="CR3" s="604"/>
      <c r="CS3" s="604"/>
      <c r="CT3" s="604"/>
      <c r="CU3" s="604"/>
      <c r="CV3" s="604"/>
      <c r="CW3" s="604"/>
      <c r="CX3" s="604"/>
      <c r="CY3" s="604"/>
      <c r="CZ3" s="604"/>
      <c r="DA3" s="604"/>
      <c r="DB3" s="604"/>
      <c r="DC3" s="604"/>
      <c r="DD3" s="604"/>
      <c r="DE3" s="604"/>
      <c r="DF3" s="604"/>
      <c r="DG3" s="604"/>
      <c r="DH3" s="604"/>
      <c r="DI3" s="604"/>
      <c r="DJ3" s="604"/>
      <c r="DK3" s="604"/>
      <c r="DL3" s="604"/>
      <c r="DM3" s="604"/>
      <c r="DN3" s="604"/>
      <c r="DO3" s="604"/>
      <c r="DP3" s="604"/>
      <c r="DQ3" s="604"/>
      <c r="DR3" s="604"/>
      <c r="DS3" s="604"/>
      <c r="DT3" s="604"/>
      <c r="DU3" s="604"/>
      <c r="DV3" s="604"/>
      <c r="DW3" s="604"/>
      <c r="DX3" s="604"/>
      <c r="DY3" s="604"/>
      <c r="DZ3" s="604"/>
      <c r="EA3" s="604"/>
      <c r="EB3" s="604"/>
      <c r="EC3" s="604"/>
      <c r="ED3" s="604"/>
      <c r="EE3" s="604"/>
      <c r="EF3" s="604"/>
      <c r="EG3" s="604"/>
      <c r="EH3" s="604"/>
      <c r="EI3" s="604"/>
      <c r="EJ3" s="604"/>
      <c r="EK3" s="604"/>
      <c r="EL3" s="604"/>
      <c r="EM3" s="604"/>
      <c r="EN3" s="604"/>
      <c r="EO3" s="604"/>
      <c r="EP3" s="604"/>
      <c r="EQ3" s="604"/>
      <c r="ER3" s="604"/>
      <c r="ES3" s="604"/>
      <c r="ET3" s="604"/>
      <c r="EU3" s="604"/>
      <c r="EV3" s="604"/>
      <c r="EW3" s="604"/>
      <c r="EX3" s="604"/>
      <c r="EY3" s="604"/>
      <c r="EZ3" s="604"/>
      <c r="FA3" s="604"/>
      <c r="FB3" s="604"/>
      <c r="FC3" s="604"/>
      <c r="FD3" s="604"/>
      <c r="FE3" s="604"/>
      <c r="FF3" s="604"/>
      <c r="FG3" s="604"/>
      <c r="FH3" s="604"/>
      <c r="FI3" s="604"/>
      <c r="FJ3" s="604"/>
      <c r="FK3" s="604"/>
      <c r="FL3" s="604"/>
      <c r="FM3" s="604"/>
      <c r="FN3" s="604"/>
      <c r="FO3" s="604"/>
      <c r="FP3" s="604"/>
      <c r="FQ3" s="604"/>
      <c r="FR3" s="604"/>
      <c r="FS3" s="604"/>
      <c r="FT3" s="604"/>
      <c r="FU3" s="604"/>
      <c r="FV3" s="604"/>
      <c r="FW3" s="604"/>
      <c r="FX3" s="604"/>
      <c r="FY3" s="604"/>
      <c r="FZ3" s="604"/>
      <c r="GA3" s="604"/>
      <c r="GB3" s="604"/>
      <c r="GC3" s="604"/>
      <c r="GD3" s="604"/>
      <c r="GE3" s="604"/>
      <c r="GF3" s="604"/>
      <c r="GG3" s="604"/>
      <c r="GH3" s="604"/>
      <c r="GI3" s="604"/>
      <c r="GJ3" s="604"/>
      <c r="GK3" s="604"/>
      <c r="GL3" s="604"/>
      <c r="GM3" s="604"/>
      <c r="GN3" s="604"/>
      <c r="GO3" s="604"/>
      <c r="GP3" s="604"/>
      <c r="GQ3" s="604"/>
      <c r="GR3" s="604"/>
      <c r="GS3" s="604"/>
      <c r="GT3" s="604"/>
      <c r="GU3" s="604"/>
      <c r="GV3" s="604"/>
      <c r="GW3" s="604"/>
      <c r="GX3" s="604"/>
      <c r="GY3" s="604"/>
      <c r="GZ3" s="604"/>
      <c r="HA3" s="604"/>
      <c r="HB3" s="604"/>
      <c r="HC3" s="604"/>
      <c r="HD3" s="604"/>
      <c r="HE3" s="604"/>
      <c r="HF3" s="604"/>
      <c r="HG3" s="604"/>
      <c r="HH3" s="604"/>
      <c r="HI3" s="604"/>
      <c r="HJ3" s="604"/>
      <c r="HK3" s="604"/>
      <c r="HL3" s="604"/>
      <c r="HM3" s="604"/>
      <c r="HN3" s="604"/>
      <c r="HO3" s="604"/>
      <c r="HP3" s="604"/>
      <c r="HQ3" s="604"/>
      <c r="HR3" s="604"/>
      <c r="HS3" s="604"/>
      <c r="HT3" s="604"/>
      <c r="HU3" s="604"/>
      <c r="HV3" s="604"/>
      <c r="HW3" s="604"/>
      <c r="HX3" s="604"/>
      <c r="HY3" s="604"/>
      <c r="HZ3" s="604"/>
      <c r="IA3" s="604"/>
      <c r="IB3" s="604"/>
      <c r="IC3" s="604"/>
      <c r="ID3" s="604"/>
      <c r="IE3" s="604"/>
      <c r="IF3" s="604"/>
      <c r="IG3" s="604"/>
      <c r="IH3" s="604"/>
      <c r="II3" s="604"/>
      <c r="IJ3" s="604"/>
      <c r="IK3" s="604"/>
      <c r="IL3" s="604"/>
      <c r="IM3" s="604"/>
      <c r="IN3" s="604"/>
      <c r="IO3" s="604"/>
      <c r="IP3" s="604"/>
      <c r="IQ3" s="604"/>
      <c r="IR3" s="604"/>
      <c r="IS3" s="604"/>
      <c r="IT3" s="604"/>
      <c r="IU3" s="604"/>
      <c r="IV3" s="604"/>
      <c r="IW3" s="604"/>
      <c r="IX3" s="604"/>
      <c r="IY3" s="604"/>
      <c r="IZ3" s="604"/>
      <c r="JA3" s="604"/>
      <c r="JB3" s="604"/>
      <c r="JC3" s="604"/>
      <c r="JD3" s="604"/>
      <c r="JE3" s="604"/>
      <c r="JF3" s="604"/>
      <c r="JG3" s="604"/>
      <c r="JH3" s="604"/>
      <c r="JI3" s="604"/>
      <c r="JJ3" s="604"/>
      <c r="JK3" s="604"/>
      <c r="JL3" s="604"/>
      <c r="JM3" s="604"/>
      <c r="JN3" s="604"/>
      <c r="JO3" s="604"/>
      <c r="JP3" s="604"/>
      <c r="JQ3" s="604"/>
      <c r="JR3" s="604"/>
      <c r="JS3" s="604"/>
      <c r="JT3" s="604"/>
      <c r="JU3" s="604"/>
      <c r="JV3" s="604"/>
      <c r="JW3" s="604"/>
      <c r="JX3" s="604"/>
      <c r="JY3" s="604"/>
      <c r="JZ3" s="604"/>
      <c r="KA3" s="604"/>
      <c r="KB3" s="604"/>
      <c r="KC3" s="604"/>
      <c r="KD3" s="604"/>
      <c r="KE3" s="604"/>
      <c r="KF3" s="604"/>
      <c r="KG3" s="604"/>
      <c r="KH3" s="604"/>
      <c r="KI3" s="604"/>
      <c r="KJ3" s="604"/>
      <c r="KK3" s="604"/>
      <c r="KL3" s="604"/>
      <c r="KM3" s="604"/>
      <c r="KN3" s="604"/>
      <c r="KO3" s="604"/>
      <c r="KP3" s="604"/>
      <c r="KQ3" s="604"/>
      <c r="KR3" s="604"/>
      <c r="KS3" s="604"/>
      <c r="KT3" s="604"/>
      <c r="KU3" s="604"/>
      <c r="KV3" s="604"/>
      <c r="KW3" s="604"/>
      <c r="KX3" s="604"/>
      <c r="KY3" s="604"/>
      <c r="KZ3" s="604"/>
      <c r="LA3" s="604"/>
      <c r="LB3" s="604"/>
      <c r="LC3" s="604"/>
      <c r="LD3" s="604"/>
      <c r="LE3" s="604"/>
      <c r="LF3" s="604"/>
      <c r="LG3" s="604"/>
      <c r="LH3" s="604"/>
      <c r="LI3" s="604"/>
      <c r="LJ3" s="604"/>
      <c r="LK3" s="604"/>
      <c r="LL3" s="604"/>
      <c r="LM3" s="604"/>
      <c r="LN3" s="604"/>
      <c r="LO3" s="604"/>
      <c r="LP3" s="604"/>
      <c r="LQ3" s="604"/>
      <c r="LR3" s="604"/>
      <c r="LS3" s="604"/>
      <c r="LT3" s="604"/>
      <c r="LU3" s="604"/>
      <c r="LV3" s="604"/>
      <c r="LW3" s="604"/>
      <c r="LX3" s="604"/>
      <c r="LY3" s="604"/>
      <c r="LZ3" s="604"/>
      <c r="MA3" s="604"/>
      <c r="MB3" s="604"/>
      <c r="MC3" s="604"/>
      <c r="MD3" s="604"/>
      <c r="ME3" s="604"/>
      <c r="MF3" s="604"/>
      <c r="MG3" s="604"/>
      <c r="MH3" s="604"/>
      <c r="MI3" s="604"/>
      <c r="MJ3" s="604"/>
      <c r="MK3" s="604"/>
      <c r="ML3" s="604"/>
      <c r="MM3" s="604"/>
      <c r="MN3" s="604"/>
      <c r="MO3" s="604"/>
      <c r="MP3" s="604"/>
      <c r="MQ3" s="604"/>
      <c r="MR3" s="604"/>
      <c r="MS3" s="604"/>
      <c r="MT3" s="604"/>
      <c r="MU3" s="604"/>
      <c r="MV3" s="604"/>
      <c r="MW3" s="604"/>
      <c r="MX3" s="604"/>
      <c r="MY3" s="604"/>
      <c r="MZ3" s="604"/>
      <c r="NA3" s="604"/>
      <c r="NB3" s="604"/>
      <c r="NC3" s="604"/>
      <c r="ND3" s="604"/>
      <c r="NE3" s="604"/>
      <c r="NF3" s="604"/>
      <c r="NG3" s="604"/>
      <c r="NH3" s="604"/>
      <c r="NI3" s="604"/>
      <c r="NJ3" s="604"/>
      <c r="NK3" s="604"/>
      <c r="NL3" s="604"/>
      <c r="NM3" s="604"/>
      <c r="NN3" s="604"/>
      <c r="NO3" s="604"/>
      <c r="NP3" s="604"/>
      <c r="NQ3" s="604"/>
      <c r="NR3" s="604"/>
      <c r="NS3" s="604"/>
      <c r="NT3" s="604"/>
      <c r="NU3" s="604"/>
      <c r="NV3" s="604"/>
      <c r="NW3" s="604"/>
      <c r="NX3" s="604"/>
      <c r="NY3" s="604"/>
      <c r="NZ3" s="604"/>
      <c r="OA3" s="604"/>
      <c r="OB3" s="604"/>
      <c r="OC3" s="604"/>
      <c r="OD3" s="604"/>
      <c r="OE3" s="604"/>
      <c r="OF3" s="604"/>
      <c r="OG3" s="604"/>
      <c r="OH3" s="604"/>
      <c r="OI3" s="604"/>
      <c r="OJ3" s="604"/>
      <c r="OK3" s="604"/>
      <c r="OL3" s="604"/>
      <c r="OM3" s="604"/>
      <c r="ON3" s="604"/>
      <c r="OO3" s="604"/>
      <c r="OP3" s="604"/>
      <c r="OQ3" s="604"/>
      <c r="OR3" s="604"/>
      <c r="OS3" s="604"/>
      <c r="OT3" s="604"/>
      <c r="OU3" s="604"/>
      <c r="OV3" s="604"/>
      <c r="OW3" s="604"/>
      <c r="OX3" s="604"/>
      <c r="OY3" s="604"/>
      <c r="OZ3" s="604"/>
      <c r="PA3" s="604"/>
      <c r="PB3" s="604"/>
      <c r="PC3" s="604"/>
      <c r="PD3" s="604"/>
      <c r="PE3" s="604"/>
      <c r="PF3" s="604"/>
      <c r="PG3" s="604"/>
      <c r="PH3" s="604"/>
      <c r="PI3" s="604"/>
      <c r="PJ3" s="604"/>
      <c r="PK3" s="604"/>
      <c r="PL3" s="604"/>
      <c r="PM3" s="604"/>
      <c r="PN3" s="604"/>
      <c r="PO3" s="604"/>
      <c r="PP3" s="604"/>
      <c r="PQ3" s="604"/>
      <c r="PR3" s="604"/>
      <c r="PS3" s="604"/>
      <c r="PT3" s="604"/>
      <c r="PU3" s="604"/>
      <c r="PV3" s="604"/>
      <c r="PW3" s="604"/>
      <c r="PX3" s="604"/>
      <c r="PY3" s="604"/>
      <c r="PZ3" s="604"/>
      <c r="QA3" s="604"/>
      <c r="QB3" s="604"/>
      <c r="QC3" s="604"/>
      <c r="QD3" s="604"/>
      <c r="QE3" s="604"/>
      <c r="QF3" s="604"/>
      <c r="QG3" s="604"/>
      <c r="QH3" s="604"/>
      <c r="QI3" s="604"/>
      <c r="QJ3" s="604"/>
      <c r="QK3" s="604"/>
      <c r="QL3" s="604"/>
      <c r="QM3" s="604"/>
      <c r="QN3" s="604"/>
      <c r="QO3" s="604"/>
      <c r="QP3" s="604"/>
      <c r="QQ3" s="604"/>
      <c r="QR3" s="604"/>
      <c r="QS3" s="604"/>
      <c r="QT3" s="604"/>
      <c r="QU3" s="604"/>
      <c r="QV3" s="604"/>
      <c r="QW3" s="604"/>
      <c r="QX3" s="604"/>
      <c r="QY3" s="604"/>
      <c r="QZ3" s="604"/>
      <c r="RA3" s="604"/>
      <c r="RB3" s="604"/>
      <c r="RC3" s="604"/>
      <c r="RD3" s="604"/>
      <c r="RE3" s="604"/>
      <c r="RF3" s="604"/>
      <c r="RG3" s="604"/>
      <c r="RH3" s="604"/>
      <c r="RI3" s="604"/>
      <c r="RJ3" s="604"/>
      <c r="RK3" s="604"/>
      <c r="RL3" s="604"/>
      <c r="RM3" s="604"/>
      <c r="RN3" s="604"/>
      <c r="RO3" s="604"/>
      <c r="RP3" s="604"/>
      <c r="RQ3" s="604"/>
      <c r="RR3" s="604"/>
      <c r="RS3" s="604"/>
      <c r="RT3" s="604"/>
      <c r="RU3" s="604"/>
      <c r="RV3" s="604"/>
      <c r="RW3" s="604"/>
      <c r="RX3" s="604"/>
      <c r="RY3" s="604"/>
      <c r="RZ3" s="604"/>
      <c r="SA3" s="604"/>
      <c r="SB3" s="604"/>
      <c r="SC3" s="604"/>
      <c r="SD3" s="604"/>
      <c r="SE3" s="604"/>
      <c r="SF3" s="604"/>
      <c r="SG3" s="604"/>
      <c r="SH3" s="604"/>
      <c r="SI3" s="604"/>
      <c r="SJ3" s="604"/>
      <c r="SK3" s="604"/>
      <c r="SL3" s="604"/>
      <c r="SM3" s="604"/>
      <c r="SN3" s="604"/>
      <c r="SO3" s="604"/>
      <c r="SP3" s="604"/>
      <c r="SQ3" s="604"/>
      <c r="SR3" s="604"/>
      <c r="SS3" s="604"/>
      <c r="ST3" s="604"/>
      <c r="SU3" s="604"/>
      <c r="SV3" s="604"/>
      <c r="SW3" s="604"/>
      <c r="SX3" s="604"/>
      <c r="SY3" s="604"/>
      <c r="SZ3" s="604"/>
      <c r="TA3" s="604"/>
      <c r="TB3" s="604"/>
      <c r="TC3" s="604"/>
      <c r="TD3" s="604"/>
      <c r="TE3" s="604"/>
      <c r="TF3" s="604"/>
      <c r="TG3" s="604"/>
      <c r="TH3" s="604"/>
      <c r="TI3" s="604"/>
      <c r="TJ3" s="604"/>
      <c r="TK3" s="604"/>
      <c r="TL3" s="604"/>
      <c r="TM3" s="604"/>
      <c r="TN3" s="604"/>
      <c r="TO3" s="604"/>
      <c r="TP3" s="604"/>
      <c r="TQ3" s="604"/>
      <c r="TR3" s="604"/>
      <c r="TS3" s="604"/>
      <c r="TT3" s="604"/>
      <c r="TU3" s="604"/>
      <c r="TV3" s="604"/>
      <c r="TW3" s="604"/>
      <c r="TX3" s="604"/>
      <c r="TY3" s="604"/>
      <c r="TZ3" s="604"/>
      <c r="UA3" s="604"/>
      <c r="UB3" s="604"/>
      <c r="UC3" s="604"/>
      <c r="UD3" s="604"/>
      <c r="UE3" s="604"/>
      <c r="UF3" s="604"/>
      <c r="UG3" s="604"/>
      <c r="UH3" s="604"/>
      <c r="UI3" s="604"/>
      <c r="UJ3" s="604"/>
      <c r="UK3" s="604"/>
      <c r="UL3" s="604"/>
      <c r="UM3" s="604"/>
      <c r="UN3" s="604"/>
      <c r="UO3" s="604"/>
      <c r="UP3" s="604"/>
      <c r="UQ3" s="604"/>
      <c r="UR3" s="604"/>
      <c r="US3" s="604"/>
      <c r="UT3" s="604"/>
      <c r="UU3" s="604"/>
      <c r="UV3" s="604"/>
      <c r="UW3" s="604"/>
      <c r="UX3" s="604"/>
      <c r="UY3" s="604"/>
      <c r="UZ3" s="604"/>
      <c r="VA3" s="604"/>
      <c r="VB3" s="604"/>
      <c r="VC3" s="604"/>
      <c r="VD3" s="604"/>
      <c r="VE3" s="604"/>
      <c r="VF3" s="604"/>
      <c r="VG3" s="604"/>
      <c r="VH3" s="604"/>
      <c r="VI3" s="604"/>
      <c r="VJ3" s="604"/>
      <c r="VK3" s="604"/>
      <c r="VL3" s="604"/>
      <c r="VM3" s="604"/>
      <c r="VN3" s="604"/>
      <c r="VO3" s="604"/>
      <c r="VP3" s="604"/>
      <c r="VQ3" s="604"/>
      <c r="VR3" s="604"/>
      <c r="VS3" s="604"/>
      <c r="VT3" s="604"/>
      <c r="VU3" s="604"/>
      <c r="VV3" s="604"/>
      <c r="VW3" s="604"/>
      <c r="VX3" s="604"/>
      <c r="VY3" s="604"/>
      <c r="VZ3" s="604"/>
      <c r="WA3" s="604"/>
      <c r="WB3" s="604"/>
      <c r="WC3" s="604"/>
      <c r="WD3" s="604"/>
      <c r="WE3" s="604"/>
      <c r="WF3" s="604"/>
      <c r="WG3" s="604"/>
      <c r="WH3" s="604"/>
      <c r="WI3" s="604"/>
      <c r="WJ3" s="604"/>
      <c r="WK3" s="604"/>
      <c r="WL3" s="604"/>
      <c r="WM3" s="604"/>
      <c r="WN3" s="604"/>
      <c r="WO3" s="604"/>
      <c r="WP3" s="604"/>
      <c r="WQ3" s="604"/>
      <c r="WR3" s="604"/>
      <c r="WS3" s="604"/>
      <c r="WT3" s="604"/>
      <c r="WU3" s="604"/>
      <c r="WV3" s="604"/>
      <c r="WW3" s="604"/>
      <c r="WX3" s="604"/>
      <c r="WY3" s="604"/>
      <c r="WZ3" s="604"/>
      <c r="XA3" s="604"/>
      <c r="XB3" s="604"/>
      <c r="XC3" s="604"/>
      <c r="XD3" s="604"/>
      <c r="XE3" s="604"/>
      <c r="XF3" s="604"/>
      <c r="XG3" s="604"/>
      <c r="XH3" s="604"/>
      <c r="XI3" s="604"/>
      <c r="XJ3" s="604"/>
      <c r="XK3" s="604"/>
      <c r="XL3" s="604"/>
      <c r="XM3" s="604"/>
      <c r="XN3" s="604"/>
      <c r="XO3" s="604"/>
      <c r="XP3" s="604"/>
      <c r="XQ3" s="604"/>
      <c r="XR3" s="604"/>
      <c r="XS3" s="604"/>
      <c r="XT3" s="604"/>
      <c r="XU3" s="604"/>
      <c r="XV3" s="604"/>
      <c r="XW3" s="604"/>
      <c r="XX3" s="604"/>
      <c r="XY3" s="604"/>
      <c r="XZ3" s="604"/>
      <c r="YA3" s="604"/>
      <c r="YB3" s="604"/>
      <c r="YC3" s="604"/>
      <c r="YD3" s="604"/>
      <c r="YE3" s="604"/>
      <c r="YF3" s="604"/>
      <c r="YG3" s="604"/>
      <c r="YH3" s="604"/>
      <c r="YI3" s="604"/>
      <c r="YJ3" s="604"/>
      <c r="YK3" s="604"/>
      <c r="YL3" s="604"/>
      <c r="YM3" s="604"/>
      <c r="YN3" s="604"/>
      <c r="YO3" s="604"/>
      <c r="YP3" s="604"/>
      <c r="YQ3" s="604"/>
      <c r="YR3" s="604"/>
      <c r="YS3" s="604"/>
      <c r="YT3" s="604"/>
      <c r="YU3" s="604"/>
      <c r="YV3" s="604"/>
      <c r="YW3" s="604"/>
      <c r="YX3" s="604"/>
      <c r="YY3" s="604"/>
      <c r="YZ3" s="604"/>
      <c r="ZA3" s="604"/>
      <c r="ZB3" s="604"/>
      <c r="ZC3" s="604"/>
      <c r="ZD3" s="604"/>
      <c r="ZE3" s="604"/>
      <c r="ZF3" s="604"/>
      <c r="ZG3" s="604"/>
      <c r="ZH3" s="604"/>
      <c r="ZI3" s="604"/>
      <c r="ZJ3" s="604"/>
      <c r="ZK3" s="604"/>
      <c r="ZL3" s="604"/>
      <c r="ZM3" s="604"/>
      <c r="ZN3" s="604"/>
      <c r="ZO3" s="604"/>
      <c r="ZP3" s="604"/>
      <c r="ZQ3" s="604"/>
      <c r="ZR3" s="604"/>
      <c r="ZS3" s="604"/>
      <c r="ZT3" s="604"/>
      <c r="ZU3" s="604"/>
      <c r="ZV3" s="604"/>
      <c r="ZW3" s="604"/>
      <c r="ZX3" s="604"/>
      <c r="ZY3" s="604"/>
      <c r="ZZ3" s="604"/>
      <c r="AAA3" s="604"/>
      <c r="AAB3" s="604"/>
      <c r="AAC3" s="604"/>
      <c r="AAD3" s="604"/>
      <c r="AAE3" s="604"/>
      <c r="AAF3" s="604"/>
      <c r="AAG3" s="604"/>
      <c r="AAH3" s="604"/>
      <c r="AAI3" s="604"/>
      <c r="AAJ3" s="604"/>
      <c r="AAK3" s="604"/>
      <c r="AAL3" s="604"/>
      <c r="AAM3" s="604"/>
      <c r="AAN3" s="604"/>
      <c r="AAO3" s="604"/>
      <c r="AAP3" s="604"/>
      <c r="AAQ3" s="604"/>
      <c r="AAR3" s="604"/>
      <c r="AAS3" s="604"/>
      <c r="AAT3" s="604"/>
      <c r="AAU3" s="604"/>
      <c r="AAV3" s="604"/>
      <c r="AAW3" s="604"/>
      <c r="AAX3" s="604"/>
      <c r="AAY3" s="604"/>
      <c r="AAZ3" s="604"/>
      <c r="ABA3" s="604"/>
      <c r="ABB3" s="604"/>
      <c r="ABC3" s="604"/>
      <c r="ABD3" s="604"/>
      <c r="ABE3" s="604"/>
      <c r="ABF3" s="604"/>
      <c r="ABG3" s="604"/>
      <c r="ABH3" s="604"/>
      <c r="ABI3" s="604"/>
      <c r="ABJ3" s="604"/>
      <c r="ABK3" s="604"/>
      <c r="ABL3" s="604"/>
      <c r="ABM3" s="604"/>
      <c r="ABN3" s="604"/>
      <c r="ABO3" s="604"/>
      <c r="ABP3" s="604"/>
      <c r="ABQ3" s="604"/>
      <c r="ABR3" s="604"/>
      <c r="ABS3" s="604"/>
      <c r="ABT3" s="604"/>
      <c r="ABU3" s="604"/>
      <c r="ABV3" s="604"/>
      <c r="ABW3" s="604"/>
      <c r="ABX3" s="604"/>
      <c r="ABY3" s="604"/>
      <c r="ABZ3" s="604"/>
      <c r="ACA3" s="604"/>
      <c r="ACB3" s="604"/>
      <c r="ACC3" s="604"/>
      <c r="ACD3" s="604"/>
      <c r="ACE3" s="604"/>
      <c r="ACF3" s="604"/>
      <c r="ACG3" s="604"/>
      <c r="ACH3" s="604"/>
      <c r="ACI3" s="604"/>
      <c r="ACJ3" s="604"/>
      <c r="ACK3" s="604"/>
      <c r="ACL3" s="604"/>
      <c r="ACM3" s="604"/>
      <c r="ACN3" s="604"/>
      <c r="ACO3" s="604"/>
      <c r="ACP3" s="604"/>
      <c r="ACQ3" s="604"/>
      <c r="ACR3" s="604"/>
      <c r="ACS3" s="604"/>
      <c r="ACT3" s="604"/>
      <c r="ACU3" s="604"/>
      <c r="ACV3" s="604"/>
      <c r="ACW3" s="604"/>
      <c r="ACX3" s="604"/>
      <c r="ACY3" s="604"/>
      <c r="ACZ3" s="604"/>
      <c r="ADA3" s="604"/>
      <c r="ADB3" s="604"/>
      <c r="ADC3" s="604"/>
      <c r="ADD3" s="604"/>
      <c r="ADE3" s="604"/>
      <c r="ADF3" s="604"/>
      <c r="ADG3" s="604"/>
      <c r="ADH3" s="604"/>
      <c r="ADI3" s="604"/>
      <c r="ADJ3" s="604"/>
      <c r="ADK3" s="604"/>
      <c r="ADL3" s="604"/>
      <c r="ADM3" s="604"/>
      <c r="ADN3" s="604"/>
      <c r="ADO3" s="604"/>
      <c r="ADP3" s="604"/>
      <c r="ADQ3" s="604"/>
      <c r="ADR3" s="604"/>
      <c r="ADS3" s="604"/>
      <c r="ADT3" s="604"/>
      <c r="ADU3" s="604"/>
      <c r="ADV3" s="604"/>
      <c r="ADW3" s="604"/>
      <c r="ADX3" s="604"/>
      <c r="ADY3" s="604"/>
      <c r="ADZ3" s="604"/>
      <c r="AEA3" s="604"/>
      <c r="AEB3" s="604"/>
      <c r="AEC3" s="604"/>
      <c r="AED3" s="604"/>
      <c r="AEE3" s="604"/>
      <c r="AEF3" s="604"/>
      <c r="AEG3" s="604"/>
      <c r="AEH3" s="604"/>
      <c r="AEI3" s="604"/>
      <c r="AEJ3" s="604"/>
      <c r="AEK3" s="604"/>
      <c r="AEL3" s="604"/>
      <c r="AEM3" s="604"/>
      <c r="AEN3" s="604"/>
      <c r="AEO3" s="604"/>
      <c r="AEP3" s="604"/>
      <c r="AEQ3" s="604"/>
      <c r="AER3" s="604"/>
      <c r="AES3" s="604"/>
      <c r="AET3" s="604"/>
      <c r="AEU3" s="604"/>
      <c r="AEV3" s="604"/>
      <c r="AEW3" s="604"/>
      <c r="AEX3" s="604"/>
      <c r="AEY3" s="604"/>
      <c r="AEZ3" s="604"/>
      <c r="AFA3" s="604"/>
      <c r="AFB3" s="604"/>
      <c r="AFC3" s="604"/>
      <c r="AFD3" s="604"/>
      <c r="AFE3" s="604"/>
      <c r="AFF3" s="604"/>
      <c r="AFG3" s="604"/>
      <c r="AFH3" s="604"/>
      <c r="AFI3" s="604"/>
      <c r="AFJ3" s="604"/>
      <c r="AFK3" s="604"/>
      <c r="AFL3" s="604"/>
      <c r="AFM3" s="604"/>
      <c r="AFN3" s="604"/>
      <c r="AFO3" s="604"/>
      <c r="AFP3" s="604"/>
      <c r="AFQ3" s="604"/>
      <c r="AFR3" s="604"/>
      <c r="AFS3" s="604"/>
      <c r="AFT3" s="604"/>
      <c r="AFU3" s="604"/>
      <c r="AFV3" s="604"/>
      <c r="AFW3" s="604"/>
      <c r="AFX3" s="604"/>
      <c r="AFY3" s="604"/>
      <c r="AFZ3" s="604"/>
      <c r="AGA3" s="604"/>
      <c r="AGB3" s="604"/>
      <c r="AGC3" s="604"/>
      <c r="AGD3" s="604"/>
      <c r="AGE3" s="604"/>
      <c r="AGF3" s="604"/>
      <c r="AGG3" s="604"/>
      <c r="AGH3" s="604"/>
      <c r="AGI3" s="604"/>
      <c r="AGJ3" s="604"/>
      <c r="AGK3" s="604"/>
      <c r="AGL3" s="604"/>
      <c r="AGM3" s="604"/>
      <c r="AGN3" s="604"/>
      <c r="AGO3" s="604"/>
      <c r="AGP3" s="604"/>
      <c r="AGQ3" s="604"/>
      <c r="AGR3" s="604"/>
      <c r="AGS3" s="604"/>
      <c r="AGT3" s="604"/>
      <c r="AGU3" s="604"/>
      <c r="AGV3" s="604"/>
      <c r="AGW3" s="604"/>
      <c r="AGX3" s="604"/>
      <c r="AGY3" s="604"/>
      <c r="AGZ3" s="604"/>
      <c r="AHA3" s="604"/>
      <c r="AHB3" s="604"/>
      <c r="AHC3" s="604"/>
      <c r="AHD3" s="604"/>
      <c r="AHE3" s="604"/>
      <c r="AHF3" s="604"/>
      <c r="AHG3" s="604"/>
      <c r="AHH3" s="604"/>
      <c r="AHI3" s="604"/>
      <c r="AHJ3" s="604"/>
      <c r="AHK3" s="604"/>
      <c r="AHL3" s="604"/>
      <c r="AHM3" s="604"/>
      <c r="AHN3" s="604"/>
      <c r="AHO3" s="604"/>
      <c r="AHP3" s="604"/>
      <c r="AHQ3" s="604"/>
      <c r="AHR3" s="604"/>
      <c r="AHS3" s="604"/>
      <c r="AHT3" s="604"/>
      <c r="AHU3" s="604"/>
      <c r="AHV3" s="604"/>
      <c r="AHW3" s="604"/>
      <c r="AHX3" s="604"/>
      <c r="AHY3" s="604"/>
      <c r="AHZ3" s="604"/>
      <c r="AIA3" s="604"/>
      <c r="AIB3" s="604"/>
      <c r="AIC3" s="604"/>
      <c r="AID3" s="604"/>
      <c r="AIE3" s="604"/>
      <c r="AIF3" s="604"/>
      <c r="AIG3" s="604"/>
      <c r="AIH3" s="604"/>
      <c r="AII3" s="604"/>
      <c r="AIJ3" s="604"/>
      <c r="AIK3" s="604"/>
      <c r="AIL3" s="604"/>
      <c r="AIM3" s="604"/>
      <c r="AIN3" s="604"/>
      <c r="AIO3" s="604"/>
      <c r="AIP3" s="604"/>
      <c r="AIQ3" s="604"/>
      <c r="AIR3" s="604"/>
      <c r="AIS3" s="604"/>
      <c r="AIT3" s="604"/>
      <c r="AIU3" s="604"/>
      <c r="AIV3" s="604"/>
      <c r="AIW3" s="604"/>
      <c r="AIX3" s="604"/>
      <c r="AIY3" s="604"/>
      <c r="AIZ3" s="604"/>
      <c r="AJA3" s="604"/>
      <c r="AJB3" s="604"/>
      <c r="AJC3" s="604"/>
      <c r="AJD3" s="604"/>
      <c r="AJE3" s="604"/>
      <c r="AJF3" s="604"/>
      <c r="AJG3" s="604"/>
      <c r="AJH3" s="604"/>
      <c r="AJI3" s="604"/>
      <c r="AJJ3" s="604"/>
      <c r="AJK3" s="604"/>
      <c r="AJL3" s="604"/>
      <c r="AJM3" s="604"/>
      <c r="AJN3" s="604"/>
      <c r="AJO3" s="604"/>
      <c r="AJP3" s="604"/>
      <c r="AJQ3" s="604"/>
      <c r="AJR3" s="604"/>
      <c r="AJS3" s="604"/>
      <c r="AJT3" s="604"/>
      <c r="AJU3" s="604"/>
      <c r="AJV3" s="604"/>
      <c r="AJW3" s="604"/>
      <c r="AJX3" s="604"/>
      <c r="AJY3" s="604"/>
      <c r="AJZ3" s="604"/>
      <c r="AKA3" s="604"/>
      <c r="AKB3" s="604"/>
      <c r="AKC3" s="604"/>
      <c r="AKD3" s="604"/>
      <c r="AKE3" s="604"/>
      <c r="AKF3" s="604"/>
      <c r="AKG3" s="604"/>
      <c r="AKH3" s="604"/>
      <c r="AKI3" s="604"/>
      <c r="AKJ3" s="604"/>
      <c r="AKK3" s="604"/>
      <c r="AKL3" s="604"/>
      <c r="AKM3" s="604"/>
      <c r="AKN3" s="604"/>
      <c r="AKO3" s="604"/>
      <c r="AKP3" s="604"/>
      <c r="AKQ3" s="604"/>
      <c r="AKR3" s="604"/>
      <c r="AKS3" s="604"/>
      <c r="AKT3" s="604"/>
      <c r="AKU3" s="604"/>
      <c r="AKV3" s="604"/>
      <c r="AKW3" s="604"/>
      <c r="AKX3" s="604"/>
      <c r="AKY3" s="604"/>
      <c r="AKZ3" s="604"/>
      <c r="ALA3" s="604"/>
      <c r="ALB3" s="604"/>
      <c r="ALC3" s="604"/>
      <c r="ALD3" s="604"/>
      <c r="ALE3" s="604"/>
      <c r="ALF3" s="604"/>
      <c r="ALG3" s="604"/>
      <c r="ALH3" s="604"/>
      <c r="ALI3" s="604"/>
      <c r="ALJ3" s="604"/>
      <c r="ALK3" s="604"/>
      <c r="ALL3" s="604"/>
      <c r="ALM3" s="604"/>
      <c r="ALN3" s="604"/>
      <c r="ALO3" s="604"/>
      <c r="ALP3" s="604"/>
      <c r="ALQ3" s="604"/>
      <c r="ALR3" s="604"/>
      <c r="ALS3" s="604"/>
      <c r="ALT3" s="604"/>
      <c r="ALU3" s="604"/>
      <c r="ALV3" s="604"/>
      <c r="ALW3" s="604"/>
      <c r="ALX3" s="604"/>
      <c r="ALY3" s="604"/>
      <c r="ALZ3" s="604"/>
      <c r="AMA3" s="604"/>
      <c r="AMB3" s="604"/>
      <c r="AMC3" s="604"/>
      <c r="AMD3" s="604"/>
      <c r="AME3" s="604"/>
      <c r="AMF3" s="604"/>
      <c r="AMG3" s="604"/>
      <c r="AMH3" s="604"/>
      <c r="AMI3" s="604"/>
      <c r="AMJ3" s="604"/>
      <c r="AMK3" s="604"/>
      <c r="AML3" s="604"/>
      <c r="AMM3" s="604"/>
      <c r="AMN3" s="604"/>
      <c r="AMO3" s="604"/>
      <c r="AMP3" s="604"/>
      <c r="AMQ3" s="604"/>
      <c r="AMR3" s="604"/>
      <c r="AMS3" s="604"/>
      <c r="AMT3" s="604"/>
      <c r="AMU3" s="604"/>
      <c r="AMV3" s="604"/>
      <c r="AMW3" s="604"/>
      <c r="AMX3" s="604"/>
      <c r="AMY3" s="604"/>
      <c r="AMZ3" s="604"/>
      <c r="ANA3" s="604"/>
      <c r="ANB3" s="604"/>
      <c r="ANC3" s="604"/>
      <c r="AND3" s="604"/>
      <c r="ANE3" s="604"/>
      <c r="ANF3" s="604"/>
      <c r="ANG3" s="604"/>
      <c r="ANH3" s="604"/>
      <c r="ANI3" s="604"/>
      <c r="ANJ3" s="604"/>
      <c r="ANK3" s="604"/>
      <c r="ANL3" s="604"/>
      <c r="ANM3" s="604"/>
      <c r="ANN3" s="604"/>
      <c r="ANO3" s="604"/>
      <c r="ANP3" s="604"/>
      <c r="ANQ3" s="604"/>
      <c r="ANR3" s="604"/>
      <c r="ANS3" s="604"/>
      <c r="ANT3" s="604"/>
      <c r="ANU3" s="604"/>
      <c r="ANV3" s="604"/>
      <c r="ANW3" s="604"/>
      <c r="ANX3" s="604"/>
      <c r="ANY3" s="604"/>
      <c r="ANZ3" s="604"/>
      <c r="AOA3" s="604"/>
      <c r="AOB3" s="604"/>
      <c r="AOC3" s="604"/>
      <c r="AOD3" s="604"/>
      <c r="AOE3" s="604"/>
      <c r="AOF3" s="604"/>
      <c r="AOG3" s="604"/>
      <c r="AOH3" s="604"/>
      <c r="AOI3" s="604"/>
      <c r="AOJ3" s="604"/>
      <c r="AOK3" s="604"/>
      <c r="AOL3" s="604"/>
      <c r="AOM3" s="604"/>
      <c r="AON3" s="604"/>
      <c r="AOO3" s="604"/>
      <c r="AOP3" s="604"/>
      <c r="AOQ3" s="604"/>
      <c r="AOR3" s="604"/>
      <c r="AOS3" s="604"/>
      <c r="AOT3" s="604"/>
      <c r="AOU3" s="604"/>
      <c r="AOV3" s="604"/>
      <c r="AOW3" s="604"/>
      <c r="AOX3" s="604"/>
      <c r="AOY3" s="604"/>
      <c r="AOZ3" s="604"/>
      <c r="APA3" s="604"/>
      <c r="APB3" s="604"/>
      <c r="APC3" s="604"/>
      <c r="APD3" s="604"/>
      <c r="APE3" s="604"/>
      <c r="APF3" s="604"/>
      <c r="APG3" s="604"/>
      <c r="APH3" s="604"/>
      <c r="API3" s="604"/>
      <c r="APJ3" s="604"/>
      <c r="APK3" s="604"/>
      <c r="APL3" s="604"/>
      <c r="APM3" s="604"/>
      <c r="APN3" s="604"/>
      <c r="APO3" s="604"/>
      <c r="APP3" s="604"/>
      <c r="APQ3" s="604"/>
      <c r="APR3" s="604"/>
      <c r="APS3" s="604"/>
      <c r="APT3" s="604"/>
      <c r="APU3" s="604"/>
      <c r="APV3" s="604"/>
      <c r="APW3" s="604"/>
      <c r="APX3" s="604"/>
      <c r="APY3" s="604"/>
      <c r="APZ3" s="604"/>
      <c r="AQA3" s="604"/>
      <c r="AQB3" s="604"/>
      <c r="AQC3" s="604"/>
      <c r="AQD3" s="604"/>
      <c r="AQE3" s="604"/>
      <c r="AQF3" s="604"/>
      <c r="AQG3" s="604"/>
      <c r="AQH3" s="604"/>
      <c r="AQI3" s="604"/>
      <c r="AQJ3" s="604"/>
      <c r="AQK3" s="604"/>
      <c r="AQL3" s="604"/>
      <c r="AQM3" s="604"/>
      <c r="AQN3" s="604"/>
      <c r="AQO3" s="604"/>
      <c r="AQP3" s="604"/>
      <c r="AQQ3" s="604"/>
      <c r="AQR3" s="604"/>
      <c r="AQS3" s="604"/>
      <c r="AQT3" s="604"/>
      <c r="AQU3" s="604"/>
      <c r="AQV3" s="604"/>
      <c r="AQW3" s="604"/>
      <c r="AQX3" s="604"/>
      <c r="AQY3" s="604"/>
      <c r="AQZ3" s="604"/>
      <c r="ARA3" s="604"/>
      <c r="ARB3" s="604"/>
      <c r="ARC3" s="604"/>
      <c r="ARD3" s="604"/>
      <c r="ARE3" s="604"/>
      <c r="ARF3" s="604"/>
      <c r="ARG3" s="604"/>
      <c r="ARH3" s="604"/>
      <c r="ARI3" s="604"/>
      <c r="ARJ3" s="604"/>
      <c r="ARK3" s="604"/>
      <c r="ARL3" s="604"/>
      <c r="ARM3" s="604"/>
      <c r="ARN3" s="604"/>
      <c r="ARO3" s="604"/>
      <c r="ARP3" s="604"/>
      <c r="ARQ3" s="604"/>
      <c r="ARR3" s="604"/>
      <c r="ARS3" s="604"/>
      <c r="ART3" s="604"/>
      <c r="ARU3" s="604"/>
      <c r="ARV3" s="604"/>
      <c r="ARW3" s="604"/>
      <c r="ARX3" s="604"/>
      <c r="ARY3" s="604"/>
      <c r="ARZ3" s="604"/>
      <c r="ASA3" s="604"/>
      <c r="ASB3" s="604"/>
      <c r="ASC3" s="604"/>
      <c r="ASD3" s="604"/>
      <c r="ASE3" s="604"/>
      <c r="ASF3" s="604"/>
      <c r="ASG3" s="604"/>
      <c r="ASH3" s="604"/>
      <c r="ASI3" s="604"/>
      <c r="ASJ3" s="604"/>
      <c r="ASK3" s="604"/>
      <c r="ASL3" s="604"/>
      <c r="ASM3" s="604"/>
      <c r="ASN3" s="604"/>
      <c r="ASO3" s="604"/>
      <c r="ASP3" s="604"/>
      <c r="ASQ3" s="604"/>
      <c r="ASR3" s="604"/>
      <c r="ASS3" s="604"/>
      <c r="AST3" s="604"/>
      <c r="ASU3" s="604"/>
      <c r="ASV3" s="604"/>
      <c r="ASW3" s="604"/>
      <c r="ASX3" s="604"/>
      <c r="ASY3" s="604"/>
      <c r="ASZ3" s="604"/>
      <c r="ATA3" s="604"/>
      <c r="ATB3" s="604"/>
      <c r="ATC3" s="604"/>
      <c r="ATD3" s="604"/>
      <c r="ATE3" s="604"/>
      <c r="ATF3" s="604"/>
      <c r="ATG3" s="604"/>
      <c r="ATH3" s="604"/>
      <c r="ATI3" s="604"/>
      <c r="ATJ3" s="604"/>
      <c r="ATK3" s="604"/>
      <c r="ATL3" s="604"/>
      <c r="ATM3" s="604"/>
      <c r="ATN3" s="604"/>
      <c r="ATO3" s="604"/>
      <c r="ATP3" s="604"/>
      <c r="ATQ3" s="604"/>
      <c r="ATR3" s="604"/>
      <c r="ATS3" s="604"/>
      <c r="ATT3" s="604"/>
      <c r="ATU3" s="604"/>
      <c r="ATV3" s="604"/>
      <c r="ATW3" s="604"/>
      <c r="ATX3" s="604"/>
      <c r="ATY3" s="604"/>
      <c r="ATZ3" s="604"/>
      <c r="AUA3" s="604"/>
      <c r="AUB3" s="604"/>
      <c r="AUC3" s="604"/>
      <c r="AUD3" s="604"/>
      <c r="AUE3" s="604"/>
      <c r="AUF3" s="604"/>
      <c r="AUG3" s="604"/>
      <c r="AUH3" s="604"/>
      <c r="AUI3" s="604"/>
      <c r="AUJ3" s="604"/>
      <c r="AUK3" s="604"/>
      <c r="AUL3" s="604"/>
      <c r="AUM3" s="604"/>
      <c r="AUN3" s="604"/>
      <c r="AUO3" s="604"/>
      <c r="AUP3" s="604"/>
      <c r="AUQ3" s="604"/>
      <c r="AUR3" s="604"/>
      <c r="AUS3" s="604"/>
      <c r="AUT3" s="604"/>
      <c r="AUU3" s="604"/>
      <c r="AUV3" s="604"/>
      <c r="AUW3" s="604"/>
      <c r="AUX3" s="604"/>
      <c r="AUY3" s="604"/>
      <c r="AUZ3" s="604"/>
      <c r="AVA3" s="604"/>
      <c r="AVB3" s="604"/>
      <c r="AVC3" s="604"/>
      <c r="AVD3" s="604"/>
      <c r="AVE3" s="604"/>
      <c r="AVF3" s="604"/>
      <c r="AVG3" s="604"/>
      <c r="AVH3" s="604"/>
      <c r="AVI3" s="604"/>
      <c r="AVJ3" s="604"/>
      <c r="AVK3" s="604"/>
      <c r="AVL3" s="604"/>
      <c r="AVM3" s="604"/>
      <c r="AVN3" s="604"/>
      <c r="AVO3" s="604"/>
      <c r="AVP3" s="604"/>
      <c r="AVQ3" s="604"/>
      <c r="AVR3" s="604"/>
      <c r="AVS3" s="604"/>
      <c r="AVT3" s="604"/>
      <c r="AVU3" s="604"/>
      <c r="AVV3" s="604"/>
      <c r="AVW3" s="604"/>
      <c r="AVX3" s="604"/>
      <c r="AVY3" s="604"/>
      <c r="AVZ3" s="604"/>
      <c r="AWA3" s="604"/>
      <c r="AWB3" s="604"/>
      <c r="AWC3" s="604"/>
      <c r="AWD3" s="604"/>
      <c r="AWE3" s="604"/>
      <c r="AWF3" s="604"/>
      <c r="AWG3" s="604"/>
      <c r="AWH3" s="604"/>
      <c r="AWI3" s="604"/>
      <c r="AWJ3" s="604"/>
      <c r="AWK3" s="604"/>
      <c r="AWL3" s="604"/>
      <c r="AWM3" s="604"/>
      <c r="AWN3" s="604"/>
      <c r="AWO3" s="604"/>
      <c r="AWP3" s="604"/>
      <c r="AWQ3" s="604"/>
      <c r="AWR3" s="604"/>
      <c r="AWS3" s="604"/>
      <c r="AWT3" s="604"/>
      <c r="AWU3" s="604"/>
      <c r="AWV3" s="604"/>
      <c r="AWW3" s="604"/>
      <c r="AWX3" s="604"/>
      <c r="AWY3" s="604"/>
      <c r="AWZ3" s="604"/>
      <c r="AXA3" s="604"/>
      <c r="AXB3" s="604"/>
      <c r="AXC3" s="604"/>
      <c r="AXD3" s="604"/>
      <c r="AXE3" s="604"/>
      <c r="AXF3" s="604"/>
      <c r="AXG3" s="604"/>
      <c r="AXH3" s="604"/>
      <c r="AXI3" s="604"/>
      <c r="AXJ3" s="604"/>
      <c r="AXK3" s="604"/>
      <c r="AXL3" s="604"/>
      <c r="AXM3" s="604"/>
      <c r="AXN3" s="604"/>
      <c r="AXO3" s="604"/>
      <c r="AXP3" s="604"/>
      <c r="AXQ3" s="604"/>
      <c r="AXR3" s="604"/>
      <c r="AXS3" s="604"/>
      <c r="AXT3" s="604"/>
      <c r="AXU3" s="604"/>
      <c r="AXV3" s="604"/>
      <c r="AXW3" s="604"/>
      <c r="AXX3" s="604"/>
      <c r="AXY3" s="604"/>
      <c r="AXZ3" s="604"/>
      <c r="AYA3" s="604"/>
      <c r="AYB3" s="604"/>
      <c r="AYC3" s="604"/>
      <c r="AYD3" s="604"/>
      <c r="AYE3" s="604"/>
      <c r="AYF3" s="604"/>
      <c r="AYG3" s="604"/>
      <c r="AYH3" s="604"/>
      <c r="AYI3" s="604"/>
      <c r="AYJ3" s="604"/>
      <c r="AYK3" s="604"/>
      <c r="AYL3" s="604"/>
      <c r="AYM3" s="604"/>
      <c r="AYN3" s="604"/>
      <c r="AYO3" s="604"/>
      <c r="AYP3" s="604"/>
      <c r="AYQ3" s="604"/>
      <c r="AYR3" s="604"/>
      <c r="AYS3" s="604"/>
      <c r="AYT3" s="604"/>
      <c r="AYU3" s="604"/>
      <c r="AYV3" s="604"/>
      <c r="AYW3" s="604"/>
      <c r="AYX3" s="604"/>
      <c r="AYY3" s="604"/>
      <c r="AYZ3" s="604"/>
      <c r="AZA3" s="604"/>
      <c r="AZB3" s="604"/>
      <c r="AZC3" s="604"/>
      <c r="AZD3" s="604"/>
      <c r="AZE3" s="604"/>
      <c r="AZF3" s="604"/>
      <c r="AZG3" s="604"/>
      <c r="AZH3" s="604"/>
      <c r="AZI3" s="604"/>
      <c r="AZJ3" s="604"/>
      <c r="AZK3" s="604"/>
      <c r="AZL3" s="604"/>
      <c r="AZM3" s="604"/>
      <c r="AZN3" s="604"/>
      <c r="AZO3" s="604"/>
      <c r="AZP3" s="604"/>
      <c r="AZQ3" s="604"/>
      <c r="AZR3" s="604"/>
      <c r="AZS3" s="604"/>
      <c r="AZT3" s="604"/>
      <c r="AZU3" s="604"/>
      <c r="AZV3" s="604"/>
      <c r="AZW3" s="604"/>
      <c r="AZX3" s="604"/>
      <c r="AZY3" s="604"/>
      <c r="AZZ3" s="604"/>
      <c r="BAA3" s="604"/>
      <c r="BAB3" s="604"/>
      <c r="BAC3" s="604"/>
      <c r="BAD3" s="604"/>
      <c r="BAE3" s="604"/>
      <c r="BAF3" s="604"/>
      <c r="BAG3" s="604"/>
      <c r="BAH3" s="604"/>
      <c r="BAI3" s="604"/>
      <c r="BAJ3" s="604"/>
      <c r="BAK3" s="604"/>
      <c r="BAL3" s="604"/>
      <c r="BAM3" s="604"/>
      <c r="BAN3" s="604"/>
      <c r="BAO3" s="604"/>
      <c r="BAP3" s="604"/>
      <c r="BAQ3" s="604"/>
      <c r="BAR3" s="604"/>
      <c r="BAS3" s="604"/>
      <c r="BAT3" s="604"/>
      <c r="BAU3" s="604"/>
      <c r="BAV3" s="604"/>
      <c r="BAW3" s="604"/>
      <c r="BAX3" s="604"/>
      <c r="BAY3" s="604"/>
      <c r="BAZ3" s="604"/>
      <c r="BBA3" s="604"/>
      <c r="BBB3" s="604"/>
      <c r="BBC3" s="604"/>
      <c r="BBD3" s="604"/>
      <c r="BBE3" s="604"/>
      <c r="BBF3" s="604"/>
      <c r="BBG3" s="604"/>
      <c r="BBH3" s="604"/>
      <c r="BBI3" s="604"/>
      <c r="BBJ3" s="604"/>
      <c r="BBK3" s="604"/>
      <c r="BBL3" s="604"/>
      <c r="BBM3" s="604"/>
      <c r="BBN3" s="604"/>
      <c r="BBO3" s="604"/>
      <c r="BBP3" s="604"/>
      <c r="BBQ3" s="604"/>
      <c r="BBR3" s="604"/>
      <c r="BBS3" s="604"/>
      <c r="BBT3" s="604"/>
      <c r="BBU3" s="604"/>
      <c r="BBV3" s="604"/>
      <c r="BBW3" s="604"/>
      <c r="BBX3" s="604"/>
      <c r="BBY3" s="604"/>
      <c r="BBZ3" s="604"/>
      <c r="BCA3" s="604"/>
      <c r="BCB3" s="604"/>
      <c r="BCC3" s="604"/>
      <c r="BCD3" s="604"/>
      <c r="BCE3" s="604"/>
      <c r="BCF3" s="604"/>
      <c r="BCG3" s="604"/>
      <c r="BCH3" s="604"/>
      <c r="BCI3" s="604"/>
      <c r="BCJ3" s="604"/>
      <c r="BCK3" s="604"/>
      <c r="BCL3" s="604"/>
      <c r="BCM3" s="604"/>
      <c r="BCN3" s="604"/>
      <c r="BCO3" s="604"/>
      <c r="BCP3" s="604"/>
      <c r="BCQ3" s="604"/>
      <c r="BCR3" s="604"/>
      <c r="BCS3" s="604"/>
      <c r="BCT3" s="604"/>
      <c r="BCU3" s="604"/>
      <c r="BCV3" s="604"/>
      <c r="BCW3" s="604"/>
      <c r="BCX3" s="604"/>
      <c r="BCY3" s="604"/>
      <c r="BCZ3" s="604"/>
      <c r="BDA3" s="604"/>
      <c r="BDB3" s="604"/>
      <c r="BDC3" s="604"/>
      <c r="BDD3" s="604"/>
      <c r="BDE3" s="604"/>
      <c r="BDF3" s="604"/>
      <c r="BDG3" s="604"/>
      <c r="BDH3" s="604"/>
      <c r="BDI3" s="604"/>
      <c r="BDJ3" s="604"/>
      <c r="BDK3" s="604"/>
      <c r="BDL3" s="604"/>
      <c r="BDM3" s="604"/>
      <c r="BDN3" s="604"/>
      <c r="BDO3" s="604"/>
      <c r="BDP3" s="604"/>
      <c r="BDQ3" s="604"/>
      <c r="BDR3" s="604"/>
      <c r="BDS3" s="604"/>
      <c r="BDT3" s="604"/>
      <c r="BDU3" s="604"/>
      <c r="BDV3" s="604"/>
      <c r="BDW3" s="604"/>
      <c r="BDX3" s="604"/>
      <c r="BDY3" s="604"/>
      <c r="BDZ3" s="604"/>
      <c r="BEA3" s="604"/>
      <c r="BEB3" s="604"/>
      <c r="BEC3" s="604"/>
      <c r="BED3" s="604"/>
      <c r="BEE3" s="604"/>
      <c r="BEF3" s="604"/>
      <c r="BEG3" s="604"/>
      <c r="BEH3" s="604"/>
      <c r="BEI3" s="604"/>
      <c r="BEJ3" s="604"/>
      <c r="BEK3" s="604"/>
      <c r="BEL3" s="604"/>
      <c r="BEM3" s="604"/>
      <c r="BEN3" s="604"/>
      <c r="BEO3" s="604"/>
      <c r="BEP3" s="604"/>
      <c r="BEQ3" s="604"/>
      <c r="BER3" s="604"/>
      <c r="BES3" s="604"/>
      <c r="BET3" s="604"/>
      <c r="BEU3" s="604"/>
      <c r="BEV3" s="604"/>
      <c r="BEW3" s="604"/>
      <c r="BEX3" s="604"/>
      <c r="BEY3" s="604"/>
      <c r="BEZ3" s="604"/>
      <c r="BFA3" s="604"/>
      <c r="BFB3" s="604"/>
      <c r="BFC3" s="604"/>
      <c r="BFD3" s="604"/>
      <c r="BFE3" s="604"/>
      <c r="BFF3" s="604"/>
      <c r="BFG3" s="604"/>
      <c r="BFH3" s="604"/>
      <c r="BFI3" s="604"/>
      <c r="BFJ3" s="604"/>
      <c r="BFK3" s="604"/>
      <c r="BFL3" s="604"/>
      <c r="BFM3" s="604"/>
      <c r="BFN3" s="604"/>
      <c r="BFO3" s="604"/>
      <c r="BFP3" s="604"/>
      <c r="BFQ3" s="604"/>
      <c r="BFR3" s="604"/>
      <c r="BFS3" s="604"/>
      <c r="BFT3" s="604"/>
      <c r="BFU3" s="604"/>
      <c r="BFV3" s="604"/>
      <c r="BFW3" s="604"/>
      <c r="BFX3" s="604"/>
      <c r="BFY3" s="604"/>
      <c r="BFZ3" s="604"/>
      <c r="BGA3" s="604"/>
      <c r="BGB3" s="604"/>
      <c r="BGC3" s="604"/>
      <c r="BGD3" s="604"/>
      <c r="BGE3" s="604"/>
      <c r="BGF3" s="604"/>
      <c r="BGG3" s="604"/>
      <c r="BGH3" s="604"/>
      <c r="BGI3" s="604"/>
      <c r="BGJ3" s="604"/>
      <c r="BGK3" s="604"/>
      <c r="BGL3" s="604"/>
      <c r="BGM3" s="604"/>
      <c r="BGN3" s="604"/>
      <c r="BGO3" s="604"/>
      <c r="BGP3" s="604"/>
      <c r="BGQ3" s="604"/>
      <c r="BGR3" s="604"/>
      <c r="BGS3" s="604"/>
      <c r="BGT3" s="604"/>
      <c r="BGU3" s="604"/>
      <c r="BGV3" s="604"/>
      <c r="BGW3" s="604"/>
      <c r="BGX3" s="604"/>
      <c r="BGY3" s="604"/>
      <c r="BGZ3" s="604"/>
      <c r="BHA3" s="604"/>
      <c r="BHB3" s="604"/>
      <c r="BHC3" s="604"/>
      <c r="BHD3" s="604"/>
      <c r="BHE3" s="604"/>
      <c r="BHF3" s="604"/>
      <c r="BHG3" s="604"/>
      <c r="BHH3" s="604"/>
      <c r="BHI3" s="604"/>
      <c r="BHJ3" s="604"/>
      <c r="BHK3" s="604"/>
      <c r="BHL3" s="604"/>
      <c r="BHM3" s="604"/>
      <c r="BHN3" s="604"/>
      <c r="BHO3" s="604"/>
      <c r="BHP3" s="604"/>
      <c r="BHQ3" s="604"/>
      <c r="BHR3" s="604"/>
      <c r="BHS3" s="604"/>
      <c r="BHT3" s="604"/>
      <c r="BHU3" s="604"/>
      <c r="BHV3" s="604"/>
      <c r="BHW3" s="604"/>
      <c r="BHX3" s="604"/>
      <c r="BHY3" s="604"/>
      <c r="BHZ3" s="604"/>
      <c r="BIA3" s="604"/>
      <c r="BIB3" s="604"/>
      <c r="BIC3" s="604"/>
      <c r="BID3" s="604"/>
      <c r="BIE3" s="604"/>
      <c r="BIF3" s="604"/>
      <c r="BIG3" s="604"/>
      <c r="BIH3" s="604"/>
      <c r="BII3" s="604"/>
      <c r="BIJ3" s="604"/>
      <c r="BIK3" s="604"/>
      <c r="BIL3" s="604"/>
      <c r="BIM3" s="604"/>
      <c r="BIN3" s="604"/>
      <c r="BIO3" s="604"/>
      <c r="BIP3" s="604"/>
      <c r="BIQ3" s="604"/>
      <c r="BIR3" s="604"/>
      <c r="BIS3" s="604"/>
      <c r="BIT3" s="604"/>
      <c r="BIU3" s="604"/>
      <c r="BIV3" s="604"/>
      <c r="BIW3" s="604"/>
      <c r="BIX3" s="604"/>
      <c r="BIY3" s="604"/>
      <c r="BIZ3" s="604"/>
      <c r="BJA3" s="604"/>
      <c r="BJB3" s="604"/>
      <c r="BJC3" s="604"/>
      <c r="BJD3" s="604"/>
      <c r="BJE3" s="604"/>
      <c r="BJF3" s="604"/>
      <c r="BJG3" s="604"/>
      <c r="BJH3" s="604"/>
      <c r="BJI3" s="604"/>
      <c r="BJJ3" s="604"/>
      <c r="BJK3" s="604"/>
      <c r="BJL3" s="604"/>
      <c r="BJM3" s="604"/>
      <c r="BJN3" s="604"/>
      <c r="BJO3" s="604"/>
      <c r="BJP3" s="604"/>
      <c r="BJQ3" s="604"/>
      <c r="BJR3" s="604"/>
      <c r="BJS3" s="604"/>
      <c r="BJT3" s="604"/>
      <c r="BJU3" s="604"/>
      <c r="BJV3" s="604"/>
      <c r="BJW3" s="604"/>
      <c r="BJX3" s="604"/>
      <c r="BJY3" s="604"/>
      <c r="BJZ3" s="604"/>
      <c r="BKA3" s="604"/>
      <c r="BKB3" s="604"/>
      <c r="BKC3" s="604"/>
      <c r="BKD3" s="604"/>
      <c r="BKE3" s="604"/>
      <c r="BKF3" s="604"/>
      <c r="BKG3" s="604"/>
      <c r="BKH3" s="604"/>
      <c r="BKI3" s="604"/>
      <c r="BKJ3" s="604"/>
      <c r="BKK3" s="604"/>
      <c r="BKL3" s="604"/>
      <c r="BKM3" s="604"/>
      <c r="BKN3" s="604"/>
      <c r="BKO3" s="604"/>
      <c r="BKP3" s="604"/>
      <c r="BKQ3" s="604"/>
      <c r="BKR3" s="604"/>
      <c r="BKS3" s="604"/>
      <c r="BKT3" s="604"/>
      <c r="BKU3" s="604"/>
      <c r="BKV3" s="604"/>
      <c r="BKW3" s="604"/>
      <c r="BKX3" s="604"/>
      <c r="BKY3" s="604"/>
      <c r="BKZ3" s="604"/>
      <c r="BLA3" s="604"/>
      <c r="BLB3" s="604"/>
      <c r="BLC3" s="604"/>
      <c r="BLD3" s="604"/>
      <c r="BLE3" s="604"/>
      <c r="BLF3" s="604"/>
      <c r="BLG3" s="604"/>
      <c r="BLH3" s="604"/>
      <c r="BLI3" s="604"/>
      <c r="BLJ3" s="604"/>
      <c r="BLK3" s="604"/>
      <c r="BLL3" s="604"/>
      <c r="BLM3" s="604"/>
      <c r="BLN3" s="604"/>
      <c r="BLO3" s="604"/>
      <c r="BLP3" s="604"/>
      <c r="BLQ3" s="604"/>
      <c r="BLR3" s="604"/>
      <c r="BLS3" s="604"/>
      <c r="BLT3" s="604"/>
      <c r="BLU3" s="604"/>
      <c r="BLV3" s="604"/>
      <c r="BLW3" s="604"/>
      <c r="BLX3" s="604"/>
      <c r="BLY3" s="604"/>
      <c r="BLZ3" s="604"/>
      <c r="BMA3" s="604"/>
      <c r="BMB3" s="604"/>
      <c r="BMC3" s="604"/>
      <c r="BMD3" s="604"/>
      <c r="BME3" s="604"/>
      <c r="BMF3" s="604"/>
      <c r="BMG3" s="604"/>
      <c r="BMH3" s="604"/>
      <c r="BMI3" s="604"/>
      <c r="BMJ3" s="604"/>
      <c r="BMK3" s="604"/>
      <c r="BML3" s="604"/>
      <c r="BMM3" s="604"/>
      <c r="BMN3" s="604"/>
      <c r="BMO3" s="604"/>
      <c r="BMP3" s="604"/>
      <c r="BMQ3" s="604"/>
      <c r="BMR3" s="604"/>
      <c r="BMS3" s="604"/>
      <c r="BMT3" s="604"/>
      <c r="BMU3" s="604"/>
      <c r="BMV3" s="604"/>
      <c r="BMW3" s="604"/>
      <c r="BMX3" s="604"/>
      <c r="BMY3" s="604"/>
      <c r="BMZ3" s="604"/>
      <c r="BNA3" s="604"/>
      <c r="BNB3" s="604"/>
      <c r="BNC3" s="604"/>
      <c r="BND3" s="604"/>
      <c r="BNE3" s="604"/>
      <c r="BNF3" s="604"/>
      <c r="BNG3" s="604"/>
      <c r="BNH3" s="604"/>
      <c r="BNI3" s="604"/>
      <c r="BNJ3" s="604"/>
      <c r="BNK3" s="604"/>
      <c r="BNL3" s="604"/>
      <c r="BNM3" s="604"/>
      <c r="BNN3" s="604"/>
      <c r="BNO3" s="604"/>
      <c r="BNP3" s="604"/>
      <c r="BNQ3" s="604"/>
      <c r="BNR3" s="604"/>
      <c r="BNS3" s="604"/>
      <c r="BNT3" s="604"/>
      <c r="BNU3" s="604"/>
      <c r="BNV3" s="604"/>
      <c r="BNW3" s="604"/>
      <c r="BNX3" s="604"/>
      <c r="BNY3" s="604"/>
      <c r="BNZ3" s="604"/>
      <c r="BOA3" s="604"/>
      <c r="BOB3" s="604"/>
      <c r="BOC3" s="604"/>
      <c r="BOD3" s="604"/>
      <c r="BOE3" s="604"/>
      <c r="BOF3" s="604"/>
      <c r="BOG3" s="604"/>
      <c r="BOH3" s="604"/>
      <c r="BOI3" s="604"/>
      <c r="BOJ3" s="604"/>
      <c r="BOK3" s="604"/>
      <c r="BOL3" s="604"/>
      <c r="BOM3" s="604"/>
      <c r="BON3" s="604"/>
      <c r="BOO3" s="604"/>
      <c r="BOP3" s="604"/>
      <c r="BOQ3" s="604"/>
      <c r="BOR3" s="604"/>
      <c r="BOS3" s="604"/>
      <c r="BOT3" s="604"/>
      <c r="BOU3" s="604"/>
      <c r="BOV3" s="604"/>
      <c r="BOW3" s="604"/>
      <c r="BOX3" s="604"/>
      <c r="BOY3" s="604"/>
      <c r="BOZ3" s="604"/>
      <c r="BPA3" s="604"/>
      <c r="BPB3" s="604"/>
      <c r="BPC3" s="604"/>
      <c r="BPD3" s="604"/>
      <c r="BPE3" s="604"/>
      <c r="BPF3" s="604"/>
      <c r="BPG3" s="604"/>
      <c r="BPH3" s="604"/>
      <c r="BPI3" s="604"/>
      <c r="BPJ3" s="604"/>
      <c r="BPK3" s="604"/>
      <c r="BPL3" s="604"/>
      <c r="BPM3" s="604"/>
      <c r="BPN3" s="604"/>
      <c r="BPO3" s="604"/>
      <c r="BPP3" s="604"/>
      <c r="BPQ3" s="604"/>
      <c r="BPR3" s="604"/>
      <c r="BPS3" s="604"/>
      <c r="BPT3" s="604"/>
      <c r="BPU3" s="604"/>
      <c r="BPV3" s="604"/>
      <c r="BPW3" s="604"/>
      <c r="BPX3" s="604"/>
      <c r="BPY3" s="604"/>
      <c r="BPZ3" s="604"/>
      <c r="BQA3" s="604"/>
      <c r="BQB3" s="604"/>
      <c r="BQC3" s="604"/>
      <c r="BQD3" s="604"/>
      <c r="BQE3" s="604"/>
      <c r="BQF3" s="604"/>
      <c r="BQG3" s="604"/>
      <c r="BQH3" s="604"/>
      <c r="BQI3" s="604"/>
      <c r="BQJ3" s="604"/>
      <c r="BQK3" s="604"/>
      <c r="BQL3" s="604"/>
      <c r="BQM3" s="604"/>
      <c r="BQN3" s="604"/>
      <c r="BQO3" s="604"/>
      <c r="BQP3" s="604"/>
      <c r="BQQ3" s="604"/>
      <c r="BQR3" s="604"/>
      <c r="BQS3" s="604"/>
      <c r="BQT3" s="604"/>
      <c r="BQU3" s="604"/>
      <c r="BQV3" s="604"/>
      <c r="BQW3" s="604"/>
      <c r="BQX3" s="604"/>
      <c r="BQY3" s="604"/>
      <c r="BQZ3" s="604"/>
      <c r="BRA3" s="604"/>
      <c r="BRB3" s="604"/>
      <c r="BRC3" s="604"/>
      <c r="BRD3" s="604"/>
      <c r="BRE3" s="604"/>
      <c r="BRF3" s="604"/>
      <c r="BRG3" s="604"/>
      <c r="BRH3" s="604"/>
      <c r="BRI3" s="604"/>
      <c r="BRJ3" s="604"/>
      <c r="BRK3" s="604"/>
      <c r="BRL3" s="604"/>
      <c r="BRM3" s="604"/>
      <c r="BRN3" s="604"/>
      <c r="BRO3" s="604"/>
      <c r="BRP3" s="604"/>
      <c r="BRQ3" s="604"/>
      <c r="BRR3" s="604"/>
      <c r="BRS3" s="604"/>
      <c r="BRT3" s="604"/>
      <c r="BRU3" s="604"/>
      <c r="BRV3" s="604"/>
      <c r="BRW3" s="604"/>
      <c r="BRX3" s="604"/>
      <c r="BRY3" s="604"/>
      <c r="BRZ3" s="604"/>
      <c r="BSA3" s="604"/>
      <c r="BSB3" s="604"/>
      <c r="BSC3" s="604"/>
      <c r="BSD3" s="604"/>
      <c r="BSE3" s="604"/>
      <c r="BSF3" s="604"/>
      <c r="BSG3" s="604"/>
      <c r="BSH3" s="604"/>
      <c r="BSI3" s="604"/>
      <c r="BSJ3" s="604"/>
      <c r="BSK3" s="604"/>
      <c r="BSL3" s="604"/>
      <c r="BSM3" s="604"/>
      <c r="BSN3" s="604"/>
      <c r="BSO3" s="604"/>
      <c r="BSP3" s="604"/>
      <c r="BSQ3" s="604"/>
      <c r="BSR3" s="604"/>
      <c r="BSS3" s="604"/>
      <c r="BST3" s="604"/>
      <c r="BSU3" s="604"/>
      <c r="BSV3" s="604"/>
      <c r="BSW3" s="604"/>
      <c r="BSX3" s="604"/>
      <c r="BSY3" s="604"/>
      <c r="BSZ3" s="604"/>
      <c r="BTA3" s="604"/>
      <c r="BTB3" s="604"/>
      <c r="BTC3" s="604"/>
      <c r="BTD3" s="604"/>
      <c r="BTE3" s="604"/>
      <c r="BTF3" s="604"/>
      <c r="BTG3" s="604"/>
      <c r="BTH3" s="604"/>
      <c r="BTI3" s="604"/>
      <c r="BTJ3" s="604"/>
      <c r="BTK3" s="604"/>
      <c r="BTL3" s="604"/>
      <c r="BTM3" s="604"/>
      <c r="BTN3" s="604"/>
      <c r="BTO3" s="604"/>
      <c r="BTP3" s="604"/>
      <c r="BTQ3" s="604"/>
      <c r="BTR3" s="604"/>
      <c r="BTS3" s="604"/>
      <c r="BTT3" s="604"/>
      <c r="BTU3" s="604"/>
      <c r="BTV3" s="604"/>
      <c r="BTW3" s="604"/>
      <c r="BTX3" s="604"/>
      <c r="BTY3" s="604"/>
      <c r="BTZ3" s="604"/>
      <c r="BUA3" s="604"/>
      <c r="BUB3" s="604"/>
      <c r="BUC3" s="604"/>
      <c r="BUD3" s="604"/>
      <c r="BUE3" s="604"/>
      <c r="BUF3" s="604"/>
      <c r="BUG3" s="604"/>
      <c r="BUH3" s="604"/>
      <c r="BUI3" s="604"/>
      <c r="BUJ3" s="604"/>
      <c r="BUK3" s="604"/>
      <c r="BUL3" s="604"/>
      <c r="BUM3" s="604"/>
      <c r="BUN3" s="604"/>
      <c r="BUO3" s="604"/>
      <c r="BUP3" s="604"/>
      <c r="BUQ3" s="604"/>
      <c r="BUR3" s="604"/>
      <c r="BUS3" s="604"/>
      <c r="BUT3" s="604"/>
      <c r="BUU3" s="604"/>
      <c r="BUV3" s="604"/>
      <c r="BUW3" s="604"/>
      <c r="BUX3" s="604"/>
      <c r="BUY3" s="604"/>
      <c r="BUZ3" s="604"/>
      <c r="BVA3" s="604"/>
      <c r="BVB3" s="604"/>
      <c r="BVC3" s="604"/>
      <c r="BVD3" s="604"/>
      <c r="BVE3" s="604"/>
      <c r="BVF3" s="604"/>
      <c r="BVG3" s="604"/>
      <c r="BVH3" s="604"/>
      <c r="BVI3" s="604"/>
      <c r="BVJ3" s="604"/>
      <c r="BVK3" s="604"/>
      <c r="BVL3" s="604"/>
      <c r="BVM3" s="604"/>
      <c r="BVN3" s="604"/>
      <c r="BVO3" s="604"/>
      <c r="BVP3" s="604"/>
      <c r="BVQ3" s="604"/>
      <c r="BVR3" s="604"/>
      <c r="BVS3" s="604"/>
      <c r="BVT3" s="604"/>
      <c r="BVU3" s="604"/>
      <c r="BVV3" s="604"/>
      <c r="BVW3" s="604"/>
      <c r="BVX3" s="604"/>
      <c r="BVY3" s="604"/>
      <c r="BVZ3" s="604"/>
      <c r="BWA3" s="604"/>
      <c r="BWB3" s="604"/>
      <c r="BWC3" s="604"/>
      <c r="BWD3" s="604"/>
      <c r="BWE3" s="604"/>
      <c r="BWF3" s="604"/>
      <c r="BWG3" s="604"/>
      <c r="BWH3" s="604"/>
      <c r="BWI3" s="604"/>
      <c r="BWJ3" s="604"/>
      <c r="BWK3" s="604"/>
      <c r="BWL3" s="604"/>
      <c r="BWM3" s="604"/>
      <c r="BWN3" s="604"/>
      <c r="BWO3" s="604"/>
      <c r="BWP3" s="604"/>
      <c r="BWQ3" s="604"/>
      <c r="BWR3" s="604"/>
      <c r="BWS3" s="604"/>
      <c r="BWT3" s="604"/>
      <c r="BWU3" s="604"/>
      <c r="BWV3" s="604"/>
      <c r="BWW3" s="604"/>
      <c r="BWX3" s="604"/>
      <c r="BWY3" s="604"/>
      <c r="BWZ3" s="604"/>
      <c r="BXA3" s="604"/>
      <c r="BXB3" s="604"/>
      <c r="BXC3" s="604"/>
      <c r="BXD3" s="604"/>
      <c r="BXE3" s="604"/>
      <c r="BXF3" s="604"/>
      <c r="BXG3" s="604"/>
      <c r="BXH3" s="604"/>
      <c r="BXI3" s="604"/>
      <c r="BXJ3" s="604"/>
      <c r="BXK3" s="604"/>
      <c r="BXL3" s="604"/>
      <c r="BXM3" s="604"/>
      <c r="BXN3" s="604"/>
      <c r="BXO3" s="604"/>
      <c r="BXP3" s="604"/>
      <c r="BXQ3" s="604"/>
      <c r="BXR3" s="604"/>
      <c r="BXS3" s="604"/>
      <c r="BXT3" s="604"/>
      <c r="BXU3" s="604"/>
      <c r="BXV3" s="604"/>
      <c r="BXW3" s="604"/>
      <c r="BXX3" s="604"/>
      <c r="BXY3" s="604"/>
      <c r="BXZ3" s="604"/>
      <c r="BYA3" s="604"/>
      <c r="BYB3" s="604"/>
      <c r="BYC3" s="604"/>
      <c r="BYD3" s="604"/>
      <c r="BYE3" s="604"/>
      <c r="BYF3" s="604"/>
      <c r="BYG3" s="604"/>
      <c r="BYH3" s="604"/>
      <c r="BYI3" s="604"/>
      <c r="BYJ3" s="604"/>
      <c r="BYK3" s="604"/>
      <c r="BYL3" s="604"/>
      <c r="BYM3" s="604"/>
      <c r="BYN3" s="604"/>
      <c r="BYO3" s="604"/>
      <c r="BYP3" s="604"/>
      <c r="BYQ3" s="604"/>
      <c r="BYR3" s="604"/>
      <c r="BYS3" s="604"/>
      <c r="BYT3" s="604"/>
      <c r="BYU3" s="604"/>
      <c r="BYV3" s="604"/>
      <c r="BYW3" s="604"/>
      <c r="BYX3" s="604"/>
      <c r="BYY3" s="604"/>
      <c r="BYZ3" s="604"/>
      <c r="BZA3" s="604"/>
      <c r="BZB3" s="604"/>
      <c r="BZC3" s="604"/>
      <c r="BZD3" s="604"/>
      <c r="BZE3" s="604"/>
      <c r="BZF3" s="604"/>
      <c r="BZG3" s="604"/>
      <c r="BZH3" s="604"/>
      <c r="BZI3" s="604"/>
      <c r="BZJ3" s="604"/>
      <c r="BZK3" s="604"/>
      <c r="BZL3" s="604"/>
      <c r="BZM3" s="604"/>
      <c r="BZN3" s="604"/>
      <c r="BZO3" s="604"/>
      <c r="BZP3" s="604"/>
      <c r="BZQ3" s="604"/>
      <c r="BZR3" s="604"/>
      <c r="BZS3" s="604"/>
      <c r="BZT3" s="604"/>
      <c r="BZU3" s="604"/>
      <c r="BZV3" s="604"/>
      <c r="BZW3" s="604"/>
      <c r="BZX3" s="604"/>
      <c r="BZY3" s="604"/>
      <c r="BZZ3" s="604"/>
      <c r="CAA3" s="604"/>
      <c r="CAB3" s="604"/>
      <c r="CAC3" s="604"/>
      <c r="CAD3" s="604"/>
      <c r="CAE3" s="604"/>
      <c r="CAF3" s="604"/>
      <c r="CAG3" s="604"/>
      <c r="CAH3" s="604"/>
      <c r="CAI3" s="604"/>
      <c r="CAJ3" s="604"/>
      <c r="CAK3" s="604"/>
      <c r="CAL3" s="604"/>
      <c r="CAM3" s="604"/>
      <c r="CAN3" s="604"/>
      <c r="CAO3" s="604"/>
      <c r="CAP3" s="604"/>
      <c r="CAQ3" s="604"/>
      <c r="CAR3" s="604"/>
      <c r="CAS3" s="604"/>
      <c r="CAT3" s="604"/>
      <c r="CAU3" s="604"/>
      <c r="CAV3" s="604"/>
      <c r="CAW3" s="604"/>
      <c r="CAX3" s="604"/>
      <c r="CAY3" s="604"/>
      <c r="CAZ3" s="604"/>
      <c r="CBA3" s="604"/>
      <c r="CBB3" s="604"/>
      <c r="CBC3" s="604"/>
      <c r="CBD3" s="604"/>
      <c r="CBE3" s="604"/>
      <c r="CBF3" s="604"/>
      <c r="CBG3" s="604"/>
      <c r="CBH3" s="604"/>
      <c r="CBI3" s="604"/>
      <c r="CBJ3" s="604"/>
      <c r="CBK3" s="604"/>
      <c r="CBL3" s="604"/>
      <c r="CBM3" s="604"/>
      <c r="CBN3" s="604"/>
      <c r="CBO3" s="604"/>
      <c r="CBP3" s="604"/>
      <c r="CBQ3" s="604"/>
      <c r="CBR3" s="604"/>
      <c r="CBS3" s="604"/>
      <c r="CBT3" s="604"/>
      <c r="CBU3" s="604"/>
      <c r="CBV3" s="604"/>
      <c r="CBW3" s="604"/>
      <c r="CBX3" s="604"/>
      <c r="CBY3" s="604"/>
      <c r="CBZ3" s="604"/>
      <c r="CCA3" s="604"/>
      <c r="CCB3" s="604"/>
      <c r="CCC3" s="604"/>
      <c r="CCD3" s="604"/>
      <c r="CCE3" s="604"/>
      <c r="CCF3" s="604"/>
      <c r="CCG3" s="604"/>
      <c r="CCH3" s="604"/>
      <c r="CCI3" s="604"/>
      <c r="CCJ3" s="604"/>
      <c r="CCK3" s="604"/>
      <c r="CCL3" s="604"/>
      <c r="CCM3" s="604"/>
      <c r="CCN3" s="604"/>
      <c r="CCO3" s="604"/>
      <c r="CCP3" s="604"/>
      <c r="CCQ3" s="604"/>
      <c r="CCR3" s="604"/>
      <c r="CCS3" s="604"/>
      <c r="CCT3" s="604"/>
      <c r="CCU3" s="604"/>
      <c r="CCV3" s="604"/>
      <c r="CCW3" s="604"/>
      <c r="CCX3" s="604"/>
      <c r="CCY3" s="604"/>
      <c r="CCZ3" s="604"/>
      <c r="CDA3" s="604"/>
      <c r="CDB3" s="604"/>
      <c r="CDC3" s="604"/>
      <c r="CDD3" s="604"/>
      <c r="CDE3" s="604"/>
      <c r="CDF3" s="604"/>
      <c r="CDG3" s="604"/>
      <c r="CDH3" s="604"/>
      <c r="CDI3" s="604"/>
      <c r="CDJ3" s="604"/>
      <c r="CDK3" s="604"/>
      <c r="CDL3" s="604"/>
      <c r="CDM3" s="604"/>
      <c r="CDN3" s="604"/>
      <c r="CDO3" s="604"/>
      <c r="CDP3" s="604"/>
      <c r="CDQ3" s="604"/>
      <c r="CDR3" s="604"/>
      <c r="CDS3" s="604"/>
      <c r="CDT3" s="604"/>
      <c r="CDU3" s="604"/>
      <c r="CDV3" s="604"/>
      <c r="CDW3" s="604"/>
      <c r="CDX3" s="604"/>
      <c r="CDY3" s="604"/>
      <c r="CDZ3" s="604"/>
      <c r="CEA3" s="604"/>
      <c r="CEB3" s="604"/>
      <c r="CEC3" s="604"/>
      <c r="CED3" s="604"/>
      <c r="CEE3" s="604"/>
      <c r="CEF3" s="604"/>
      <c r="CEG3" s="604"/>
      <c r="CEH3" s="604"/>
      <c r="CEI3" s="604"/>
      <c r="CEJ3" s="604"/>
      <c r="CEK3" s="604"/>
      <c r="CEL3" s="604"/>
      <c r="CEM3" s="604"/>
      <c r="CEN3" s="604"/>
      <c r="CEO3" s="604"/>
      <c r="CEP3" s="604"/>
      <c r="CEQ3" s="604"/>
      <c r="CER3" s="604"/>
      <c r="CES3" s="604"/>
      <c r="CET3" s="604"/>
      <c r="CEU3" s="604"/>
      <c r="CEV3" s="604"/>
      <c r="CEW3" s="604"/>
      <c r="CEX3" s="604"/>
      <c r="CEY3" s="604"/>
      <c r="CEZ3" s="604"/>
      <c r="CFA3" s="604"/>
      <c r="CFB3" s="604"/>
      <c r="CFC3" s="604"/>
      <c r="CFD3" s="604"/>
      <c r="CFE3" s="604"/>
      <c r="CFF3" s="604"/>
      <c r="CFG3" s="604"/>
      <c r="CFH3" s="604"/>
      <c r="CFI3" s="604"/>
      <c r="CFJ3" s="604"/>
      <c r="CFK3" s="604"/>
      <c r="CFL3" s="604"/>
      <c r="CFM3" s="604"/>
      <c r="CFN3" s="604"/>
      <c r="CFO3" s="604"/>
      <c r="CFP3" s="604"/>
      <c r="CFQ3" s="604"/>
      <c r="CFR3" s="604"/>
      <c r="CFS3" s="604"/>
      <c r="CFT3" s="604"/>
      <c r="CFU3" s="604"/>
      <c r="CFV3" s="604"/>
      <c r="CFW3" s="604"/>
      <c r="CFX3" s="604"/>
      <c r="CFY3" s="604"/>
      <c r="CFZ3" s="604"/>
      <c r="CGA3" s="604"/>
      <c r="CGB3" s="604"/>
      <c r="CGC3" s="604"/>
      <c r="CGD3" s="604"/>
      <c r="CGE3" s="604"/>
      <c r="CGF3" s="604"/>
      <c r="CGG3" s="604"/>
      <c r="CGH3" s="604"/>
      <c r="CGI3" s="604"/>
      <c r="CGJ3" s="604"/>
      <c r="CGK3" s="604"/>
      <c r="CGL3" s="604"/>
      <c r="CGM3" s="604"/>
      <c r="CGN3" s="604"/>
      <c r="CGO3" s="604"/>
      <c r="CGP3" s="604"/>
      <c r="CGQ3" s="604"/>
      <c r="CGR3" s="604"/>
      <c r="CGS3" s="604"/>
      <c r="CGT3" s="604"/>
      <c r="CGU3" s="604"/>
      <c r="CGV3" s="604"/>
      <c r="CGW3" s="604"/>
      <c r="CGX3" s="604"/>
      <c r="CGY3" s="604"/>
      <c r="CGZ3" s="604"/>
      <c r="CHA3" s="604"/>
      <c r="CHB3" s="604"/>
      <c r="CHC3" s="604"/>
      <c r="CHD3" s="604"/>
      <c r="CHE3" s="604"/>
      <c r="CHF3" s="604"/>
      <c r="CHG3" s="604"/>
      <c r="CHH3" s="604"/>
      <c r="CHI3" s="604"/>
      <c r="CHJ3" s="604"/>
      <c r="CHK3" s="604"/>
      <c r="CHL3" s="604"/>
      <c r="CHM3" s="604"/>
      <c r="CHN3" s="604"/>
      <c r="CHO3" s="604"/>
      <c r="CHP3" s="604"/>
      <c r="CHQ3" s="604"/>
      <c r="CHR3" s="604"/>
      <c r="CHS3" s="604"/>
      <c r="CHT3" s="604"/>
      <c r="CHU3" s="604"/>
      <c r="CHV3" s="604"/>
      <c r="CHW3" s="604"/>
      <c r="CHX3" s="604"/>
      <c r="CHY3" s="604"/>
      <c r="CHZ3" s="604"/>
      <c r="CIA3" s="604"/>
      <c r="CIB3" s="604"/>
      <c r="CIC3" s="604"/>
      <c r="CID3" s="604"/>
      <c r="CIE3" s="604"/>
      <c r="CIF3" s="604"/>
      <c r="CIG3" s="604"/>
      <c r="CIH3" s="604"/>
      <c r="CII3" s="604"/>
      <c r="CIJ3" s="604"/>
      <c r="CIK3" s="604"/>
      <c r="CIL3" s="604"/>
      <c r="CIM3" s="604"/>
      <c r="CIN3" s="604"/>
      <c r="CIO3" s="604"/>
      <c r="CIP3" s="604"/>
      <c r="CIQ3" s="604"/>
      <c r="CIR3" s="604"/>
      <c r="CIS3" s="604"/>
      <c r="CIT3" s="604"/>
      <c r="CIU3" s="604"/>
      <c r="CIV3" s="604"/>
      <c r="CIW3" s="604"/>
      <c r="CIX3" s="604"/>
      <c r="CIY3" s="604"/>
      <c r="CIZ3" s="604"/>
      <c r="CJA3" s="604"/>
      <c r="CJB3" s="604"/>
      <c r="CJC3" s="604"/>
      <c r="CJD3" s="604"/>
      <c r="CJE3" s="604"/>
      <c r="CJF3" s="604"/>
      <c r="CJG3" s="604"/>
      <c r="CJH3" s="604"/>
      <c r="CJI3" s="604"/>
      <c r="CJJ3" s="604"/>
      <c r="CJK3" s="604"/>
      <c r="CJL3" s="604"/>
      <c r="CJM3" s="604"/>
      <c r="CJN3" s="604"/>
      <c r="CJO3" s="604"/>
      <c r="CJP3" s="604"/>
      <c r="CJQ3" s="604"/>
      <c r="CJR3" s="604"/>
      <c r="CJS3" s="604"/>
      <c r="CJT3" s="604"/>
      <c r="CJU3" s="604"/>
      <c r="CJV3" s="604"/>
      <c r="CJW3" s="604"/>
      <c r="CJX3" s="604"/>
      <c r="CJY3" s="604"/>
      <c r="CJZ3" s="604"/>
      <c r="CKA3" s="604"/>
      <c r="CKB3" s="604"/>
      <c r="CKC3" s="604"/>
      <c r="CKD3" s="604"/>
      <c r="CKE3" s="604"/>
      <c r="CKF3" s="604"/>
      <c r="CKG3" s="604"/>
      <c r="CKH3" s="604"/>
      <c r="CKI3" s="604"/>
      <c r="CKJ3" s="604"/>
      <c r="CKK3" s="604"/>
      <c r="CKL3" s="604"/>
      <c r="CKM3" s="604"/>
      <c r="CKN3" s="604"/>
      <c r="CKO3" s="604"/>
      <c r="CKP3" s="604"/>
      <c r="CKQ3" s="604"/>
      <c r="CKR3" s="604"/>
      <c r="CKS3" s="604"/>
      <c r="CKT3" s="604"/>
      <c r="CKU3" s="604"/>
      <c r="CKV3" s="604"/>
      <c r="CKW3" s="604"/>
      <c r="CKX3" s="604"/>
      <c r="CKY3" s="604"/>
      <c r="CKZ3" s="604"/>
      <c r="CLA3" s="604"/>
      <c r="CLB3" s="604"/>
      <c r="CLC3" s="604"/>
      <c r="CLD3" s="604"/>
      <c r="CLE3" s="604"/>
      <c r="CLF3" s="604"/>
      <c r="CLG3" s="604"/>
      <c r="CLH3" s="604"/>
      <c r="CLI3" s="604"/>
      <c r="CLJ3" s="604"/>
      <c r="CLK3" s="604"/>
      <c r="CLL3" s="604"/>
      <c r="CLM3" s="604"/>
      <c r="CLN3" s="604"/>
      <c r="CLO3" s="604"/>
      <c r="CLP3" s="604"/>
      <c r="CLQ3" s="604"/>
      <c r="CLR3" s="604"/>
      <c r="CLS3" s="604"/>
      <c r="CLT3" s="604"/>
      <c r="CLU3" s="604"/>
      <c r="CLV3" s="604"/>
      <c r="CLW3" s="604"/>
      <c r="CLX3" s="604"/>
      <c r="CLY3" s="604"/>
      <c r="CLZ3" s="604"/>
      <c r="CMA3" s="604"/>
      <c r="CMB3" s="604"/>
      <c r="CMC3" s="604"/>
      <c r="CMD3" s="604"/>
      <c r="CME3" s="604"/>
      <c r="CMF3" s="604"/>
      <c r="CMG3" s="604"/>
      <c r="CMH3" s="604"/>
      <c r="CMI3" s="604"/>
      <c r="CMJ3" s="604"/>
      <c r="CMK3" s="604"/>
      <c r="CML3" s="604"/>
      <c r="CMM3" s="604"/>
      <c r="CMN3" s="604"/>
      <c r="CMO3" s="604"/>
      <c r="CMP3" s="604"/>
      <c r="CMQ3" s="604"/>
      <c r="CMR3" s="604"/>
      <c r="CMS3" s="604"/>
      <c r="CMT3" s="604"/>
      <c r="CMU3" s="604"/>
      <c r="CMV3" s="604"/>
      <c r="CMW3" s="604"/>
      <c r="CMX3" s="604"/>
      <c r="CMY3" s="604"/>
      <c r="CMZ3" s="604"/>
      <c r="CNA3" s="604"/>
      <c r="CNB3" s="604"/>
      <c r="CNC3" s="604"/>
      <c r="CND3" s="604"/>
      <c r="CNE3" s="604"/>
      <c r="CNF3" s="604"/>
      <c r="CNG3" s="604"/>
      <c r="CNH3" s="604"/>
      <c r="CNI3" s="604"/>
      <c r="CNJ3" s="604"/>
      <c r="CNK3" s="604"/>
      <c r="CNL3" s="604"/>
      <c r="CNM3" s="604"/>
      <c r="CNN3" s="604"/>
      <c r="CNO3" s="604"/>
      <c r="CNP3" s="604"/>
      <c r="CNQ3" s="604"/>
      <c r="CNR3" s="604"/>
      <c r="CNS3" s="604"/>
      <c r="CNT3" s="604"/>
      <c r="CNU3" s="604"/>
      <c r="CNV3" s="604"/>
      <c r="CNW3" s="604"/>
      <c r="CNX3" s="604"/>
      <c r="CNY3" s="604"/>
      <c r="CNZ3" s="604"/>
      <c r="COA3" s="604"/>
      <c r="COB3" s="604"/>
      <c r="COC3" s="604"/>
      <c r="COD3" s="604"/>
      <c r="COE3" s="604"/>
      <c r="COF3" s="604"/>
      <c r="COG3" s="604"/>
      <c r="COH3" s="604"/>
      <c r="COI3" s="604"/>
      <c r="COJ3" s="604"/>
      <c r="COK3" s="604"/>
      <c r="COL3" s="604"/>
      <c r="COM3" s="604"/>
      <c r="CON3" s="604"/>
      <c r="COO3" s="604"/>
      <c r="COP3" s="604"/>
      <c r="COQ3" s="604"/>
      <c r="COR3" s="604"/>
      <c r="COS3" s="604"/>
      <c r="COT3" s="604"/>
      <c r="COU3" s="604"/>
      <c r="COV3" s="604"/>
      <c r="COW3" s="604"/>
      <c r="COX3" s="604"/>
      <c r="COY3" s="604"/>
      <c r="COZ3" s="604"/>
      <c r="CPA3" s="604"/>
      <c r="CPB3" s="604"/>
      <c r="CPC3" s="604"/>
      <c r="CPD3" s="604"/>
      <c r="CPE3" s="604"/>
      <c r="CPF3" s="604"/>
      <c r="CPG3" s="604"/>
      <c r="CPH3" s="604"/>
      <c r="CPI3" s="604"/>
      <c r="CPJ3" s="604"/>
      <c r="CPK3" s="604"/>
      <c r="CPL3" s="604"/>
      <c r="CPM3" s="604"/>
      <c r="CPN3" s="604"/>
      <c r="CPO3" s="604"/>
      <c r="CPP3" s="604"/>
      <c r="CPQ3" s="604"/>
      <c r="CPR3" s="604"/>
      <c r="CPS3" s="604"/>
      <c r="CPT3" s="604"/>
      <c r="CPU3" s="604"/>
      <c r="CPV3" s="604"/>
      <c r="CPW3" s="604"/>
      <c r="CPX3" s="604"/>
      <c r="CPY3" s="604"/>
      <c r="CPZ3" s="604"/>
      <c r="CQA3" s="604"/>
      <c r="CQB3" s="604"/>
      <c r="CQC3" s="604"/>
      <c r="CQD3" s="604"/>
      <c r="CQE3" s="604"/>
      <c r="CQF3" s="604"/>
      <c r="CQG3" s="604"/>
      <c r="CQH3" s="604"/>
      <c r="CQI3" s="604"/>
      <c r="CQJ3" s="604"/>
      <c r="CQK3" s="604"/>
      <c r="CQL3" s="604"/>
      <c r="CQM3" s="604"/>
      <c r="CQN3" s="604"/>
      <c r="CQO3" s="604"/>
      <c r="CQP3" s="604"/>
      <c r="CQQ3" s="604"/>
      <c r="CQR3" s="604"/>
      <c r="CQS3" s="604"/>
      <c r="CQT3" s="604"/>
      <c r="CQU3" s="604"/>
      <c r="CQV3" s="604"/>
      <c r="CQW3" s="604"/>
      <c r="CQX3" s="604"/>
      <c r="CQY3" s="604"/>
      <c r="CQZ3" s="604"/>
      <c r="CRA3" s="604"/>
      <c r="CRB3" s="604"/>
      <c r="CRC3" s="604"/>
      <c r="CRD3" s="604"/>
      <c r="CRE3" s="604"/>
      <c r="CRF3" s="604"/>
      <c r="CRG3" s="604"/>
      <c r="CRH3" s="604"/>
      <c r="CRI3" s="604"/>
      <c r="CRJ3" s="604"/>
      <c r="CRK3" s="604"/>
      <c r="CRL3" s="604"/>
      <c r="CRM3" s="604"/>
      <c r="CRN3" s="604"/>
      <c r="CRO3" s="604"/>
      <c r="CRP3" s="604"/>
      <c r="CRQ3" s="604"/>
      <c r="CRR3" s="604"/>
      <c r="CRS3" s="604"/>
      <c r="CRT3" s="604"/>
      <c r="CRU3" s="604"/>
      <c r="CRV3" s="604"/>
      <c r="CRW3" s="604"/>
      <c r="CRX3" s="604"/>
      <c r="CRY3" s="604"/>
      <c r="CRZ3" s="604"/>
      <c r="CSA3" s="604"/>
      <c r="CSB3" s="604"/>
      <c r="CSC3" s="604"/>
      <c r="CSD3" s="604"/>
      <c r="CSE3" s="604"/>
      <c r="CSF3" s="604"/>
      <c r="CSG3" s="604"/>
      <c r="CSH3" s="604"/>
      <c r="CSI3" s="604"/>
      <c r="CSJ3" s="604"/>
      <c r="CSK3" s="604"/>
      <c r="CSL3" s="604"/>
      <c r="CSM3" s="604"/>
      <c r="CSN3" s="604"/>
      <c r="CSO3" s="604"/>
      <c r="CSP3" s="604"/>
      <c r="CSQ3" s="604"/>
      <c r="CSR3" s="604"/>
      <c r="CSS3" s="604"/>
      <c r="CST3" s="604"/>
      <c r="CSU3" s="604"/>
      <c r="CSV3" s="604"/>
      <c r="CSW3" s="604"/>
      <c r="CSX3" s="604"/>
      <c r="CSY3" s="604"/>
      <c r="CSZ3" s="604"/>
      <c r="CTA3" s="604"/>
      <c r="CTB3" s="604"/>
      <c r="CTC3" s="604"/>
      <c r="CTD3" s="604"/>
      <c r="CTE3" s="604"/>
      <c r="CTF3" s="604"/>
      <c r="CTG3" s="604"/>
      <c r="CTH3" s="604"/>
      <c r="CTI3" s="604"/>
      <c r="CTJ3" s="604"/>
      <c r="CTK3" s="604"/>
      <c r="CTL3" s="604"/>
      <c r="CTM3" s="604"/>
      <c r="CTN3" s="604"/>
      <c r="CTO3" s="604"/>
      <c r="CTP3" s="604"/>
      <c r="CTQ3" s="604"/>
      <c r="CTR3" s="604"/>
      <c r="CTS3" s="604"/>
      <c r="CTT3" s="604"/>
      <c r="CTU3" s="604"/>
      <c r="CTV3" s="604"/>
      <c r="CTW3" s="604"/>
      <c r="CTX3" s="604"/>
      <c r="CTY3" s="604"/>
      <c r="CTZ3" s="604"/>
      <c r="CUA3" s="604"/>
      <c r="CUB3" s="604"/>
      <c r="CUC3" s="604"/>
      <c r="CUD3" s="604"/>
      <c r="CUE3" s="604"/>
      <c r="CUF3" s="604"/>
      <c r="CUG3" s="604"/>
      <c r="CUH3" s="604"/>
      <c r="CUI3" s="604"/>
      <c r="CUJ3" s="604"/>
      <c r="CUK3" s="604"/>
      <c r="CUL3" s="604"/>
      <c r="CUM3" s="604"/>
      <c r="CUN3" s="604"/>
      <c r="CUO3" s="604"/>
      <c r="CUP3" s="604"/>
      <c r="CUQ3" s="604"/>
      <c r="CUR3" s="604"/>
      <c r="CUS3" s="604"/>
      <c r="CUT3" s="604"/>
      <c r="CUU3" s="604"/>
      <c r="CUV3" s="604"/>
      <c r="CUW3" s="604"/>
      <c r="CUX3" s="604"/>
      <c r="CUY3" s="604"/>
      <c r="CUZ3" s="604"/>
      <c r="CVA3" s="604"/>
      <c r="CVB3" s="604"/>
      <c r="CVC3" s="604"/>
      <c r="CVD3" s="604"/>
      <c r="CVE3" s="604"/>
      <c r="CVF3" s="604"/>
      <c r="CVG3" s="604"/>
      <c r="CVH3" s="604"/>
      <c r="CVI3" s="604"/>
      <c r="CVJ3" s="604"/>
      <c r="CVK3" s="604"/>
      <c r="CVL3" s="604"/>
      <c r="CVM3" s="604"/>
      <c r="CVN3" s="604"/>
      <c r="CVO3" s="604"/>
      <c r="CVP3" s="604"/>
      <c r="CVQ3" s="604"/>
      <c r="CVR3" s="604"/>
      <c r="CVS3" s="604"/>
      <c r="CVT3" s="604"/>
      <c r="CVU3" s="604"/>
      <c r="CVV3" s="604"/>
      <c r="CVW3" s="604"/>
      <c r="CVX3" s="604"/>
      <c r="CVY3" s="604"/>
      <c r="CVZ3" s="604"/>
      <c r="CWA3" s="604"/>
      <c r="CWB3" s="604"/>
      <c r="CWC3" s="604"/>
      <c r="CWD3" s="604"/>
      <c r="CWE3" s="604"/>
      <c r="CWF3" s="604"/>
      <c r="CWG3" s="604"/>
      <c r="CWH3" s="604"/>
      <c r="CWI3" s="604"/>
      <c r="CWJ3" s="604"/>
      <c r="CWK3" s="604"/>
      <c r="CWL3" s="604"/>
      <c r="CWM3" s="604"/>
      <c r="CWN3" s="604"/>
      <c r="CWO3" s="604"/>
      <c r="CWP3" s="604"/>
      <c r="CWQ3" s="604"/>
      <c r="CWR3" s="604"/>
      <c r="CWS3" s="604"/>
      <c r="CWT3" s="604"/>
      <c r="CWU3" s="604"/>
      <c r="CWV3" s="604"/>
      <c r="CWW3" s="604"/>
      <c r="CWX3" s="604"/>
      <c r="CWY3" s="604"/>
      <c r="CWZ3" s="604"/>
      <c r="CXA3" s="604"/>
      <c r="CXB3" s="604"/>
      <c r="CXC3" s="604"/>
      <c r="CXD3" s="604"/>
      <c r="CXE3" s="604"/>
      <c r="CXF3" s="604"/>
      <c r="CXG3" s="604"/>
      <c r="CXH3" s="604"/>
      <c r="CXI3" s="604"/>
      <c r="CXJ3" s="604"/>
      <c r="CXK3" s="604"/>
      <c r="CXL3" s="604"/>
      <c r="CXM3" s="604"/>
      <c r="CXN3" s="604"/>
      <c r="CXO3" s="604"/>
      <c r="CXP3" s="604"/>
      <c r="CXQ3" s="604"/>
      <c r="CXR3" s="604"/>
      <c r="CXS3" s="604"/>
      <c r="CXT3" s="604"/>
      <c r="CXU3" s="604"/>
      <c r="CXV3" s="604"/>
      <c r="CXW3" s="604"/>
      <c r="CXX3" s="604"/>
      <c r="CXY3" s="604"/>
      <c r="CXZ3" s="604"/>
      <c r="CYA3" s="604"/>
      <c r="CYB3" s="604"/>
      <c r="CYC3" s="604"/>
      <c r="CYD3" s="604"/>
      <c r="CYE3" s="604"/>
      <c r="CYF3" s="604"/>
      <c r="CYG3" s="604"/>
      <c r="CYH3" s="604"/>
      <c r="CYI3" s="604"/>
      <c r="CYJ3" s="604"/>
      <c r="CYK3" s="604"/>
      <c r="CYL3" s="604"/>
      <c r="CYM3" s="604"/>
      <c r="CYN3" s="604"/>
      <c r="CYO3" s="604"/>
      <c r="CYP3" s="604"/>
      <c r="CYQ3" s="604"/>
      <c r="CYR3" s="604"/>
      <c r="CYS3" s="604"/>
      <c r="CYT3" s="604"/>
      <c r="CYU3" s="604"/>
      <c r="CYV3" s="604"/>
      <c r="CYW3" s="604"/>
      <c r="CYX3" s="604"/>
      <c r="CYY3" s="604"/>
      <c r="CYZ3" s="604"/>
      <c r="CZA3" s="604"/>
      <c r="CZB3" s="604"/>
      <c r="CZC3" s="604"/>
      <c r="CZD3" s="604"/>
      <c r="CZE3" s="604"/>
      <c r="CZF3" s="604"/>
      <c r="CZG3" s="604"/>
      <c r="CZH3" s="604"/>
      <c r="CZI3" s="604"/>
      <c r="CZJ3" s="604"/>
      <c r="CZK3" s="604"/>
      <c r="CZL3" s="604"/>
      <c r="CZM3" s="604"/>
      <c r="CZN3" s="604"/>
      <c r="CZO3" s="604"/>
      <c r="CZP3" s="604"/>
      <c r="CZQ3" s="604"/>
      <c r="CZR3" s="604"/>
      <c r="CZS3" s="604"/>
      <c r="CZT3" s="604"/>
      <c r="CZU3" s="604"/>
      <c r="CZV3" s="604"/>
      <c r="CZW3" s="604"/>
      <c r="CZX3" s="604"/>
      <c r="CZY3" s="604"/>
      <c r="CZZ3" s="604"/>
      <c r="DAA3" s="604"/>
      <c r="DAB3" s="604"/>
      <c r="DAC3" s="604"/>
      <c r="DAD3" s="604"/>
      <c r="DAE3" s="604"/>
      <c r="DAF3" s="604"/>
      <c r="DAG3" s="604"/>
      <c r="DAH3" s="604"/>
      <c r="DAI3" s="604"/>
      <c r="DAJ3" s="604"/>
      <c r="DAK3" s="604"/>
      <c r="DAL3" s="604"/>
      <c r="DAM3" s="604"/>
      <c r="DAN3" s="604"/>
      <c r="DAO3" s="604"/>
      <c r="DAP3" s="604"/>
      <c r="DAQ3" s="604"/>
      <c r="DAR3" s="604"/>
      <c r="DAS3" s="604"/>
      <c r="DAT3" s="604"/>
      <c r="DAU3" s="604"/>
      <c r="DAV3" s="604"/>
      <c r="DAW3" s="604"/>
      <c r="DAX3" s="604"/>
      <c r="DAY3" s="604"/>
      <c r="DAZ3" s="604"/>
      <c r="DBA3" s="604"/>
      <c r="DBB3" s="604"/>
      <c r="DBC3" s="604"/>
      <c r="DBD3" s="604"/>
      <c r="DBE3" s="604"/>
      <c r="DBF3" s="604"/>
      <c r="DBG3" s="604"/>
      <c r="DBH3" s="604"/>
      <c r="DBI3" s="604"/>
      <c r="DBJ3" s="604"/>
      <c r="DBK3" s="604"/>
      <c r="DBL3" s="604"/>
      <c r="DBM3" s="604"/>
      <c r="DBN3" s="604"/>
      <c r="DBO3" s="604"/>
      <c r="DBP3" s="604"/>
      <c r="DBQ3" s="604"/>
      <c r="DBR3" s="604"/>
      <c r="DBS3" s="604"/>
      <c r="DBT3" s="604"/>
      <c r="DBU3" s="604"/>
      <c r="DBV3" s="604"/>
      <c r="DBW3" s="604"/>
      <c r="DBX3" s="604"/>
      <c r="DBY3" s="604"/>
      <c r="DBZ3" s="604"/>
      <c r="DCA3" s="604"/>
      <c r="DCB3" s="604"/>
      <c r="DCC3" s="604"/>
      <c r="DCD3" s="604"/>
      <c r="DCE3" s="604"/>
      <c r="DCF3" s="604"/>
      <c r="DCG3" s="604"/>
      <c r="DCH3" s="604"/>
      <c r="DCI3" s="604"/>
      <c r="DCJ3" s="604"/>
      <c r="DCK3" s="604"/>
      <c r="DCL3" s="604"/>
      <c r="DCM3" s="604"/>
      <c r="DCN3" s="604"/>
      <c r="DCO3" s="604"/>
      <c r="DCP3" s="604"/>
      <c r="DCQ3" s="604"/>
      <c r="DCR3" s="604"/>
      <c r="DCS3" s="604"/>
      <c r="DCT3" s="604"/>
      <c r="DCU3" s="604"/>
      <c r="DCV3" s="604"/>
      <c r="DCW3" s="604"/>
      <c r="DCX3" s="604"/>
      <c r="DCY3" s="604"/>
      <c r="DCZ3" s="604"/>
      <c r="DDA3" s="604"/>
      <c r="DDB3" s="604"/>
      <c r="DDC3" s="604"/>
      <c r="DDD3" s="604"/>
      <c r="DDE3" s="604"/>
      <c r="DDF3" s="604"/>
      <c r="DDG3" s="604"/>
      <c r="DDH3" s="604"/>
      <c r="DDI3" s="604"/>
      <c r="DDJ3" s="604"/>
      <c r="DDK3" s="604"/>
      <c r="DDL3" s="604"/>
      <c r="DDM3" s="604"/>
      <c r="DDN3" s="604"/>
      <c r="DDO3" s="604"/>
      <c r="DDP3" s="604"/>
      <c r="DDQ3" s="604"/>
      <c r="DDR3" s="604"/>
      <c r="DDS3" s="604"/>
      <c r="DDT3" s="604"/>
      <c r="DDU3" s="604"/>
      <c r="DDV3" s="604"/>
      <c r="DDW3" s="604"/>
      <c r="DDX3" s="604"/>
      <c r="DDY3" s="604"/>
      <c r="DDZ3" s="604"/>
      <c r="DEA3" s="604"/>
      <c r="DEB3" s="604"/>
      <c r="DEC3" s="604"/>
      <c r="DED3" s="604"/>
      <c r="DEE3" s="604"/>
      <c r="DEF3" s="604"/>
      <c r="DEG3" s="604"/>
      <c r="DEH3" s="604"/>
      <c r="DEI3" s="604"/>
      <c r="DEJ3" s="604"/>
      <c r="DEK3" s="604"/>
      <c r="DEL3" s="604"/>
      <c r="DEM3" s="604"/>
      <c r="DEN3" s="604"/>
      <c r="DEO3" s="604"/>
      <c r="DEP3" s="604"/>
      <c r="DEQ3" s="604"/>
      <c r="DER3" s="604"/>
      <c r="DES3" s="604"/>
      <c r="DET3" s="604"/>
      <c r="DEU3" s="604"/>
      <c r="DEV3" s="604"/>
      <c r="DEW3" s="604"/>
      <c r="DEX3" s="604"/>
      <c r="DEY3" s="604"/>
      <c r="DEZ3" s="604"/>
      <c r="DFA3" s="604"/>
      <c r="DFB3" s="604"/>
      <c r="DFC3" s="604"/>
      <c r="DFD3" s="604"/>
      <c r="DFE3" s="604"/>
      <c r="DFF3" s="604"/>
      <c r="DFG3" s="604"/>
      <c r="DFH3" s="604"/>
      <c r="DFI3" s="604"/>
      <c r="DFJ3" s="604"/>
      <c r="DFK3" s="604"/>
      <c r="DFL3" s="604"/>
      <c r="DFM3" s="604"/>
      <c r="DFN3" s="604"/>
      <c r="DFO3" s="604"/>
      <c r="DFP3" s="604"/>
      <c r="DFQ3" s="604"/>
      <c r="DFR3" s="604"/>
      <c r="DFS3" s="604"/>
      <c r="DFT3" s="604"/>
      <c r="DFU3" s="604"/>
      <c r="DFV3" s="604"/>
      <c r="DFW3" s="604"/>
      <c r="DFX3" s="604"/>
      <c r="DFY3" s="604"/>
      <c r="DFZ3" s="604"/>
      <c r="DGA3" s="604"/>
      <c r="DGB3" s="604"/>
      <c r="DGC3" s="604"/>
      <c r="DGD3" s="604"/>
      <c r="DGE3" s="604"/>
      <c r="DGF3" s="604"/>
      <c r="DGG3" s="604"/>
      <c r="DGH3" s="604"/>
      <c r="DGI3" s="604"/>
      <c r="DGJ3" s="604"/>
      <c r="DGK3" s="604"/>
      <c r="DGL3" s="604"/>
      <c r="DGM3" s="604"/>
      <c r="DGN3" s="604"/>
      <c r="DGO3" s="604"/>
      <c r="DGP3" s="604"/>
      <c r="DGQ3" s="604"/>
      <c r="DGR3" s="604"/>
      <c r="DGS3" s="604"/>
      <c r="DGT3" s="604"/>
      <c r="DGU3" s="604"/>
      <c r="DGV3" s="604"/>
      <c r="DGW3" s="604"/>
      <c r="DGX3" s="604"/>
      <c r="DGY3" s="604"/>
      <c r="DGZ3" s="604"/>
      <c r="DHA3" s="604"/>
      <c r="DHB3" s="604"/>
      <c r="DHC3" s="604"/>
      <c r="DHD3" s="604"/>
      <c r="DHE3" s="604"/>
      <c r="DHF3" s="604"/>
      <c r="DHG3" s="604"/>
      <c r="DHH3" s="604"/>
      <c r="DHI3" s="604"/>
      <c r="DHJ3" s="604"/>
      <c r="DHK3" s="604"/>
      <c r="DHL3" s="604"/>
      <c r="DHM3" s="604"/>
      <c r="DHN3" s="604"/>
      <c r="DHO3" s="604"/>
      <c r="DHP3" s="604"/>
      <c r="DHQ3" s="604"/>
      <c r="DHR3" s="604"/>
      <c r="DHS3" s="604"/>
      <c r="DHT3" s="604"/>
      <c r="DHU3" s="604"/>
      <c r="DHV3" s="604"/>
      <c r="DHW3" s="604"/>
      <c r="DHX3" s="604"/>
      <c r="DHY3" s="604"/>
      <c r="DHZ3" s="604"/>
      <c r="DIA3" s="604"/>
      <c r="DIB3" s="604"/>
      <c r="DIC3" s="604"/>
      <c r="DID3" s="604"/>
      <c r="DIE3" s="604"/>
      <c r="DIF3" s="604"/>
      <c r="DIG3" s="604"/>
      <c r="DIH3" s="604"/>
      <c r="DII3" s="604"/>
      <c r="DIJ3" s="604"/>
      <c r="DIK3" s="604"/>
      <c r="DIL3" s="604"/>
      <c r="DIM3" s="604"/>
      <c r="DIN3" s="604"/>
      <c r="DIO3" s="604"/>
      <c r="DIP3" s="604"/>
      <c r="DIQ3" s="604"/>
      <c r="DIR3" s="604"/>
      <c r="DIS3" s="604"/>
      <c r="DIT3" s="604"/>
      <c r="DIU3" s="604"/>
      <c r="DIV3" s="604"/>
      <c r="DIW3" s="604"/>
      <c r="DIX3" s="604"/>
      <c r="DIY3" s="604"/>
      <c r="DIZ3" s="604"/>
      <c r="DJA3" s="604"/>
      <c r="DJB3" s="604"/>
      <c r="DJC3" s="604"/>
      <c r="DJD3" s="604"/>
      <c r="DJE3" s="604"/>
      <c r="DJF3" s="604"/>
      <c r="DJG3" s="604"/>
      <c r="DJH3" s="604"/>
      <c r="DJI3" s="604"/>
      <c r="DJJ3" s="604"/>
      <c r="DJK3" s="604"/>
      <c r="DJL3" s="604"/>
      <c r="DJM3" s="604"/>
      <c r="DJN3" s="604"/>
      <c r="DJO3" s="604"/>
      <c r="DJP3" s="604"/>
      <c r="DJQ3" s="604"/>
      <c r="DJR3" s="604"/>
      <c r="DJS3" s="604"/>
      <c r="DJT3" s="604"/>
      <c r="DJU3" s="604"/>
      <c r="DJV3" s="604"/>
      <c r="DJW3" s="604"/>
      <c r="DJX3" s="604"/>
      <c r="DJY3" s="604"/>
      <c r="DJZ3" s="604"/>
      <c r="DKA3" s="604"/>
      <c r="DKB3" s="604"/>
      <c r="DKC3" s="604"/>
      <c r="DKD3" s="604"/>
      <c r="DKE3" s="604"/>
      <c r="DKF3" s="604"/>
      <c r="DKG3" s="604"/>
      <c r="DKH3" s="604"/>
      <c r="DKI3" s="604"/>
      <c r="DKJ3" s="604"/>
      <c r="DKK3" s="604"/>
      <c r="DKL3" s="604"/>
      <c r="DKM3" s="604"/>
      <c r="DKN3" s="604"/>
      <c r="DKO3" s="604"/>
      <c r="DKP3" s="604"/>
      <c r="DKQ3" s="604"/>
      <c r="DKR3" s="604"/>
      <c r="DKS3" s="604"/>
      <c r="DKT3" s="604"/>
      <c r="DKU3" s="604"/>
      <c r="DKV3" s="604"/>
      <c r="DKW3" s="604"/>
      <c r="DKX3" s="604"/>
      <c r="DKY3" s="604"/>
      <c r="DKZ3" s="604"/>
      <c r="DLA3" s="604"/>
      <c r="DLB3" s="604"/>
      <c r="DLC3" s="604"/>
      <c r="DLD3" s="604"/>
      <c r="DLE3" s="604"/>
      <c r="DLF3" s="604"/>
      <c r="DLG3" s="604"/>
      <c r="DLH3" s="604"/>
      <c r="DLI3" s="604"/>
      <c r="DLJ3" s="604"/>
      <c r="DLK3" s="604"/>
      <c r="DLL3" s="604"/>
      <c r="DLM3" s="604"/>
      <c r="DLN3" s="604"/>
      <c r="DLO3" s="604"/>
      <c r="DLP3" s="604"/>
      <c r="DLQ3" s="604"/>
      <c r="DLR3" s="604"/>
      <c r="DLS3" s="604"/>
      <c r="DLT3" s="604"/>
      <c r="DLU3" s="604"/>
      <c r="DLV3" s="604"/>
      <c r="DLW3" s="604"/>
      <c r="DLX3" s="604"/>
      <c r="DLY3" s="604"/>
      <c r="DLZ3" s="604"/>
      <c r="DMA3" s="604"/>
      <c r="DMB3" s="604"/>
      <c r="DMC3" s="604"/>
      <c r="DMD3" s="604"/>
      <c r="DME3" s="604"/>
      <c r="DMF3" s="604"/>
      <c r="DMG3" s="604"/>
      <c r="DMH3" s="604"/>
      <c r="DMI3" s="604"/>
      <c r="DMJ3" s="604"/>
      <c r="DMK3" s="604"/>
      <c r="DML3" s="604"/>
      <c r="DMM3" s="604"/>
      <c r="DMN3" s="604"/>
      <c r="DMO3" s="604"/>
      <c r="DMP3" s="604"/>
      <c r="DMQ3" s="604"/>
      <c r="DMR3" s="604"/>
      <c r="DMS3" s="604"/>
      <c r="DMT3" s="604"/>
      <c r="DMU3" s="604"/>
      <c r="DMV3" s="604"/>
      <c r="DMW3" s="604"/>
      <c r="DMX3" s="604"/>
      <c r="DMY3" s="604"/>
      <c r="DMZ3" s="604"/>
      <c r="DNA3" s="604"/>
      <c r="DNB3" s="604"/>
      <c r="DNC3" s="604"/>
      <c r="DND3" s="604"/>
      <c r="DNE3" s="604"/>
      <c r="DNF3" s="604"/>
      <c r="DNG3" s="604"/>
      <c r="DNH3" s="604"/>
      <c r="DNI3" s="604"/>
      <c r="DNJ3" s="604"/>
      <c r="DNK3" s="604"/>
      <c r="DNL3" s="604"/>
      <c r="DNM3" s="604"/>
      <c r="DNN3" s="604"/>
      <c r="DNO3" s="604"/>
      <c r="DNP3" s="604"/>
      <c r="DNQ3" s="604"/>
      <c r="DNR3" s="604"/>
      <c r="DNS3" s="604"/>
      <c r="DNT3" s="604"/>
      <c r="DNU3" s="604"/>
      <c r="DNV3" s="604"/>
      <c r="DNW3" s="604"/>
      <c r="DNX3" s="604"/>
      <c r="DNY3" s="604"/>
      <c r="DNZ3" s="604"/>
      <c r="DOA3" s="604"/>
      <c r="DOB3" s="604"/>
      <c r="DOC3" s="604"/>
      <c r="DOD3" s="604"/>
      <c r="DOE3" s="604"/>
      <c r="DOF3" s="604"/>
      <c r="DOG3" s="604"/>
      <c r="DOH3" s="604"/>
      <c r="DOI3" s="604"/>
      <c r="DOJ3" s="604"/>
      <c r="DOK3" s="604"/>
      <c r="DOL3" s="604"/>
      <c r="DOM3" s="604"/>
      <c r="DON3" s="604"/>
      <c r="DOO3" s="604"/>
      <c r="DOP3" s="604"/>
      <c r="DOQ3" s="604"/>
      <c r="DOR3" s="604"/>
      <c r="DOS3" s="604"/>
      <c r="DOT3" s="604"/>
      <c r="DOU3" s="604"/>
      <c r="DOV3" s="604"/>
      <c r="DOW3" s="604"/>
      <c r="DOX3" s="604"/>
      <c r="DOY3" s="604"/>
      <c r="DOZ3" s="604"/>
      <c r="DPA3" s="604"/>
      <c r="DPB3" s="604"/>
      <c r="DPC3" s="604"/>
      <c r="DPD3" s="604"/>
      <c r="DPE3" s="604"/>
      <c r="DPF3" s="604"/>
      <c r="DPG3" s="604"/>
      <c r="DPH3" s="604"/>
      <c r="DPI3" s="604"/>
      <c r="DPJ3" s="604"/>
      <c r="DPK3" s="604"/>
      <c r="DPL3" s="604"/>
      <c r="DPM3" s="604"/>
      <c r="DPN3" s="604"/>
      <c r="DPO3" s="604"/>
      <c r="DPP3" s="604"/>
      <c r="DPQ3" s="604"/>
      <c r="DPR3" s="604"/>
      <c r="DPS3" s="604"/>
      <c r="DPT3" s="604"/>
      <c r="DPU3" s="604"/>
      <c r="DPV3" s="604"/>
      <c r="DPW3" s="604"/>
      <c r="DPX3" s="604"/>
      <c r="DPY3" s="604"/>
      <c r="DPZ3" s="604"/>
      <c r="DQA3" s="604"/>
      <c r="DQB3" s="604"/>
      <c r="DQC3" s="604"/>
      <c r="DQD3" s="604"/>
      <c r="DQE3" s="604"/>
      <c r="DQF3" s="604"/>
      <c r="DQG3" s="604"/>
      <c r="DQH3" s="604"/>
      <c r="DQI3" s="604"/>
      <c r="DQJ3" s="604"/>
      <c r="DQK3" s="604"/>
      <c r="DQL3" s="604"/>
      <c r="DQM3" s="604"/>
      <c r="DQN3" s="604"/>
      <c r="DQO3" s="604"/>
      <c r="DQP3" s="604"/>
      <c r="DQQ3" s="604"/>
      <c r="DQR3" s="604"/>
      <c r="DQS3" s="604"/>
      <c r="DQT3" s="604"/>
      <c r="DQU3" s="604"/>
      <c r="DQV3" s="604"/>
      <c r="DQW3" s="604"/>
      <c r="DQX3" s="604"/>
      <c r="DQY3" s="604"/>
      <c r="DQZ3" s="604"/>
      <c r="DRA3" s="604"/>
      <c r="DRB3" s="604"/>
      <c r="DRC3" s="604"/>
      <c r="DRD3" s="604"/>
      <c r="DRE3" s="604"/>
      <c r="DRF3" s="604"/>
      <c r="DRG3" s="604"/>
      <c r="DRH3" s="604"/>
      <c r="DRI3" s="604"/>
      <c r="DRJ3" s="604"/>
      <c r="DRK3" s="604"/>
      <c r="DRL3" s="604"/>
      <c r="DRM3" s="604"/>
      <c r="DRN3" s="604"/>
      <c r="DRO3" s="604"/>
      <c r="DRP3" s="604"/>
      <c r="DRQ3" s="604"/>
      <c r="DRR3" s="604"/>
      <c r="DRS3" s="604"/>
      <c r="DRT3" s="604"/>
      <c r="DRU3" s="604"/>
      <c r="DRV3" s="604"/>
      <c r="DRW3" s="604"/>
      <c r="DRX3" s="604"/>
      <c r="DRY3" s="604"/>
      <c r="DRZ3" s="604"/>
      <c r="DSA3" s="604"/>
      <c r="DSB3" s="604"/>
      <c r="DSC3" s="604"/>
      <c r="DSD3" s="604"/>
      <c r="DSE3" s="604"/>
      <c r="DSF3" s="604"/>
      <c r="DSG3" s="604"/>
      <c r="DSH3" s="604"/>
      <c r="DSI3" s="604"/>
      <c r="DSJ3" s="604"/>
      <c r="DSK3" s="604"/>
      <c r="DSL3" s="604"/>
      <c r="DSM3" s="604"/>
      <c r="DSN3" s="604"/>
      <c r="DSO3" s="604"/>
      <c r="DSP3" s="604"/>
      <c r="DSQ3" s="604"/>
      <c r="DSR3" s="604"/>
      <c r="DSS3" s="604"/>
      <c r="DST3" s="604"/>
      <c r="DSU3" s="604"/>
      <c r="DSV3" s="604"/>
      <c r="DSW3" s="604"/>
      <c r="DSX3" s="604"/>
      <c r="DSY3" s="604"/>
      <c r="DSZ3" s="604"/>
      <c r="DTA3" s="604"/>
      <c r="DTB3" s="604"/>
      <c r="DTC3" s="604"/>
      <c r="DTD3" s="604"/>
      <c r="DTE3" s="604"/>
      <c r="DTF3" s="604"/>
      <c r="DTG3" s="604"/>
      <c r="DTH3" s="604"/>
      <c r="DTI3" s="604"/>
      <c r="DTJ3" s="604"/>
      <c r="DTK3" s="604"/>
      <c r="DTL3" s="604"/>
      <c r="DTM3" s="604"/>
      <c r="DTN3" s="604"/>
      <c r="DTO3" s="604"/>
      <c r="DTP3" s="604"/>
      <c r="DTQ3" s="604"/>
      <c r="DTR3" s="604"/>
      <c r="DTS3" s="604"/>
      <c r="DTT3" s="604"/>
      <c r="DTU3" s="604"/>
      <c r="DTV3" s="604"/>
      <c r="DTW3" s="604"/>
      <c r="DTX3" s="604"/>
      <c r="DTY3" s="604"/>
      <c r="DTZ3" s="604"/>
      <c r="DUA3" s="604"/>
      <c r="DUB3" s="604"/>
      <c r="DUC3" s="604"/>
      <c r="DUD3" s="604"/>
      <c r="DUE3" s="604"/>
      <c r="DUF3" s="604"/>
      <c r="DUG3" s="604"/>
      <c r="DUH3" s="604"/>
      <c r="DUI3" s="604"/>
      <c r="DUJ3" s="604"/>
      <c r="DUK3" s="604"/>
      <c r="DUL3" s="604"/>
      <c r="DUM3" s="604"/>
      <c r="DUN3" s="604"/>
      <c r="DUO3" s="604"/>
      <c r="DUP3" s="604"/>
      <c r="DUQ3" s="604"/>
      <c r="DUR3" s="604"/>
      <c r="DUS3" s="604"/>
      <c r="DUT3" s="604"/>
      <c r="DUU3" s="604"/>
      <c r="DUV3" s="604"/>
      <c r="DUW3" s="604"/>
      <c r="DUX3" s="604"/>
      <c r="DUY3" s="604"/>
      <c r="DUZ3" s="604"/>
      <c r="DVA3" s="604"/>
      <c r="DVB3" s="604"/>
      <c r="DVC3" s="604"/>
      <c r="DVD3" s="604"/>
      <c r="DVE3" s="604"/>
      <c r="DVF3" s="604"/>
      <c r="DVG3" s="604"/>
      <c r="DVH3" s="604"/>
      <c r="DVI3" s="604"/>
      <c r="DVJ3" s="604"/>
      <c r="DVK3" s="604"/>
      <c r="DVL3" s="604"/>
      <c r="DVM3" s="604"/>
      <c r="DVN3" s="604"/>
      <c r="DVO3" s="604"/>
      <c r="DVP3" s="604"/>
      <c r="DVQ3" s="604"/>
      <c r="DVR3" s="604"/>
      <c r="DVS3" s="604"/>
      <c r="DVT3" s="604"/>
      <c r="DVU3" s="604"/>
      <c r="DVV3" s="604"/>
      <c r="DVW3" s="604"/>
      <c r="DVX3" s="604"/>
      <c r="DVY3" s="604"/>
      <c r="DVZ3" s="604"/>
      <c r="DWA3" s="604"/>
      <c r="DWB3" s="604"/>
      <c r="DWC3" s="604"/>
      <c r="DWD3" s="604"/>
      <c r="DWE3" s="604"/>
      <c r="DWF3" s="604"/>
      <c r="DWG3" s="604"/>
      <c r="DWH3" s="604"/>
      <c r="DWI3" s="604"/>
      <c r="DWJ3" s="604"/>
      <c r="DWK3" s="604"/>
      <c r="DWL3" s="604"/>
      <c r="DWM3" s="604"/>
      <c r="DWN3" s="604"/>
      <c r="DWO3" s="604"/>
      <c r="DWP3" s="604"/>
      <c r="DWQ3" s="604"/>
      <c r="DWR3" s="604"/>
      <c r="DWS3" s="604"/>
      <c r="DWT3" s="604"/>
      <c r="DWU3" s="604"/>
      <c r="DWV3" s="604"/>
      <c r="DWW3" s="604"/>
      <c r="DWX3" s="604"/>
      <c r="DWY3" s="604"/>
      <c r="DWZ3" s="604"/>
      <c r="DXA3" s="604"/>
      <c r="DXB3" s="604"/>
      <c r="DXC3" s="604"/>
      <c r="DXD3" s="604"/>
      <c r="DXE3" s="604"/>
      <c r="DXF3" s="604"/>
      <c r="DXG3" s="604"/>
      <c r="DXH3" s="604"/>
      <c r="DXI3" s="604"/>
      <c r="DXJ3" s="604"/>
      <c r="DXK3" s="604"/>
      <c r="DXL3" s="604"/>
      <c r="DXM3" s="604"/>
      <c r="DXN3" s="604"/>
      <c r="DXO3" s="604"/>
      <c r="DXP3" s="604"/>
      <c r="DXQ3" s="604"/>
      <c r="DXR3" s="604"/>
      <c r="DXS3" s="604"/>
      <c r="DXT3" s="604"/>
      <c r="DXU3" s="604"/>
      <c r="DXV3" s="604"/>
      <c r="DXW3" s="604"/>
      <c r="DXX3" s="604"/>
      <c r="DXY3" s="604"/>
      <c r="DXZ3" s="604"/>
      <c r="DYA3" s="604"/>
      <c r="DYB3" s="604"/>
      <c r="DYC3" s="604"/>
      <c r="DYD3" s="604"/>
      <c r="DYE3" s="604"/>
      <c r="DYF3" s="604"/>
      <c r="DYG3" s="604"/>
      <c r="DYH3" s="604"/>
      <c r="DYI3" s="604"/>
      <c r="DYJ3" s="604"/>
      <c r="DYK3" s="604"/>
      <c r="DYL3" s="604"/>
      <c r="DYM3" s="604"/>
      <c r="DYN3" s="604"/>
      <c r="DYO3" s="604"/>
      <c r="DYP3" s="604"/>
      <c r="DYQ3" s="604"/>
      <c r="DYR3" s="604"/>
      <c r="DYS3" s="604"/>
      <c r="DYT3" s="604"/>
      <c r="DYU3" s="604"/>
      <c r="DYV3" s="604"/>
      <c r="DYW3" s="604"/>
      <c r="DYX3" s="604"/>
      <c r="DYY3" s="604"/>
      <c r="DYZ3" s="604"/>
      <c r="DZA3" s="604"/>
      <c r="DZB3" s="604"/>
      <c r="DZC3" s="604"/>
      <c r="DZD3" s="604"/>
      <c r="DZE3" s="604"/>
      <c r="DZF3" s="604"/>
      <c r="DZG3" s="604"/>
      <c r="DZH3" s="604"/>
      <c r="DZI3" s="604"/>
      <c r="DZJ3" s="604"/>
      <c r="DZK3" s="604"/>
      <c r="DZL3" s="604"/>
      <c r="DZM3" s="604"/>
      <c r="DZN3" s="604"/>
      <c r="DZO3" s="604"/>
      <c r="DZP3" s="604"/>
      <c r="DZQ3" s="604"/>
      <c r="DZR3" s="604"/>
      <c r="DZS3" s="604"/>
      <c r="DZT3" s="604"/>
      <c r="DZU3" s="604"/>
      <c r="DZV3" s="604"/>
      <c r="DZW3" s="604"/>
      <c r="DZX3" s="604"/>
      <c r="DZY3" s="604"/>
      <c r="DZZ3" s="604"/>
      <c r="EAA3" s="604"/>
      <c r="EAB3" s="604"/>
      <c r="EAC3" s="604"/>
      <c r="EAD3" s="604"/>
      <c r="EAE3" s="604"/>
      <c r="EAF3" s="604"/>
      <c r="EAG3" s="604"/>
      <c r="EAH3" s="604"/>
      <c r="EAI3" s="604"/>
      <c r="EAJ3" s="604"/>
      <c r="EAK3" s="604"/>
      <c r="EAL3" s="604"/>
      <c r="EAM3" s="604"/>
      <c r="EAN3" s="604"/>
      <c r="EAO3" s="604"/>
      <c r="EAP3" s="604"/>
      <c r="EAQ3" s="604"/>
      <c r="EAR3" s="604"/>
      <c r="EAS3" s="604"/>
      <c r="EAT3" s="604"/>
      <c r="EAU3" s="604"/>
      <c r="EAV3" s="604"/>
      <c r="EAW3" s="604"/>
      <c r="EAX3" s="604"/>
      <c r="EAY3" s="604"/>
      <c r="EAZ3" s="604"/>
      <c r="EBA3" s="604"/>
      <c r="EBB3" s="604"/>
      <c r="EBC3" s="604"/>
      <c r="EBD3" s="604"/>
      <c r="EBE3" s="604"/>
      <c r="EBF3" s="604"/>
      <c r="EBG3" s="604"/>
      <c r="EBH3" s="604"/>
      <c r="EBI3" s="604"/>
      <c r="EBJ3" s="604"/>
      <c r="EBK3" s="604"/>
      <c r="EBL3" s="604"/>
      <c r="EBM3" s="604"/>
      <c r="EBN3" s="604"/>
      <c r="EBO3" s="604"/>
      <c r="EBP3" s="604"/>
      <c r="EBQ3" s="604"/>
      <c r="EBR3" s="604"/>
      <c r="EBS3" s="604"/>
      <c r="EBT3" s="604"/>
      <c r="EBU3" s="604"/>
      <c r="EBV3" s="604"/>
      <c r="EBW3" s="604"/>
      <c r="EBX3" s="604"/>
      <c r="EBY3" s="604"/>
      <c r="EBZ3" s="604"/>
      <c r="ECA3" s="604"/>
      <c r="ECB3" s="604"/>
      <c r="ECC3" s="604"/>
      <c r="ECD3" s="604"/>
      <c r="ECE3" s="604"/>
      <c r="ECF3" s="604"/>
      <c r="ECG3" s="604"/>
      <c r="ECH3" s="604"/>
      <c r="ECI3" s="604"/>
      <c r="ECJ3" s="604"/>
      <c r="ECK3" s="604"/>
      <c r="ECL3" s="604"/>
      <c r="ECM3" s="604"/>
      <c r="ECN3" s="604"/>
      <c r="ECO3" s="604"/>
      <c r="ECP3" s="604"/>
      <c r="ECQ3" s="604"/>
      <c r="ECR3" s="604"/>
      <c r="ECS3" s="604"/>
      <c r="ECT3" s="604"/>
      <c r="ECU3" s="604"/>
      <c r="ECV3" s="604"/>
      <c r="ECW3" s="604"/>
      <c r="ECX3" s="604"/>
      <c r="ECY3" s="604"/>
      <c r="ECZ3" s="604"/>
      <c r="EDA3" s="604"/>
      <c r="EDB3" s="604"/>
      <c r="EDC3" s="604"/>
      <c r="EDD3" s="604"/>
      <c r="EDE3" s="604"/>
      <c r="EDF3" s="604"/>
      <c r="EDG3" s="604"/>
      <c r="EDH3" s="604"/>
      <c r="EDI3" s="604"/>
      <c r="EDJ3" s="604"/>
      <c r="EDK3" s="604"/>
      <c r="EDL3" s="604"/>
      <c r="EDM3" s="604"/>
      <c r="EDN3" s="604"/>
      <c r="EDO3" s="604"/>
      <c r="EDP3" s="604"/>
      <c r="EDQ3" s="604"/>
      <c r="EDR3" s="604"/>
      <c r="EDS3" s="604"/>
      <c r="EDT3" s="604"/>
      <c r="EDU3" s="604"/>
      <c r="EDV3" s="604"/>
      <c r="EDW3" s="604"/>
      <c r="EDX3" s="604"/>
      <c r="EDY3" s="604"/>
      <c r="EDZ3" s="604"/>
      <c r="EEA3" s="604"/>
      <c r="EEB3" s="604"/>
      <c r="EEC3" s="604"/>
      <c r="EED3" s="604"/>
      <c r="EEE3" s="604"/>
      <c r="EEF3" s="604"/>
      <c r="EEG3" s="604"/>
      <c r="EEH3" s="604"/>
      <c r="EEI3" s="604"/>
      <c r="EEJ3" s="604"/>
      <c r="EEK3" s="604"/>
      <c r="EEL3" s="604"/>
      <c r="EEM3" s="604"/>
      <c r="EEN3" s="604"/>
      <c r="EEO3" s="604"/>
      <c r="EEP3" s="604"/>
      <c r="EEQ3" s="604"/>
      <c r="EER3" s="604"/>
      <c r="EES3" s="604"/>
      <c r="EET3" s="604"/>
      <c r="EEU3" s="604"/>
      <c r="EEV3" s="604"/>
      <c r="EEW3" s="604"/>
      <c r="EEX3" s="604"/>
      <c r="EEY3" s="604"/>
      <c r="EEZ3" s="604"/>
      <c r="EFA3" s="604"/>
      <c r="EFB3" s="604"/>
      <c r="EFC3" s="604"/>
      <c r="EFD3" s="604"/>
      <c r="EFE3" s="604"/>
      <c r="EFF3" s="604"/>
      <c r="EFG3" s="604"/>
      <c r="EFH3" s="604"/>
      <c r="EFI3" s="604"/>
      <c r="EFJ3" s="604"/>
      <c r="EFK3" s="604"/>
      <c r="EFL3" s="604"/>
      <c r="EFM3" s="604"/>
      <c r="EFN3" s="604"/>
      <c r="EFO3" s="604"/>
      <c r="EFP3" s="604"/>
      <c r="EFQ3" s="604"/>
      <c r="EFR3" s="604"/>
      <c r="EFS3" s="604"/>
      <c r="EFT3" s="604"/>
      <c r="EFU3" s="604"/>
      <c r="EFV3" s="604"/>
      <c r="EFW3" s="604"/>
      <c r="EFX3" s="604"/>
      <c r="EFY3" s="604"/>
      <c r="EFZ3" s="604"/>
      <c r="EGA3" s="604"/>
      <c r="EGB3" s="604"/>
      <c r="EGC3" s="604"/>
      <c r="EGD3" s="604"/>
      <c r="EGE3" s="604"/>
      <c r="EGF3" s="604"/>
      <c r="EGG3" s="604"/>
      <c r="EGH3" s="604"/>
      <c r="EGI3" s="604"/>
      <c r="EGJ3" s="604"/>
      <c r="EGK3" s="604"/>
      <c r="EGL3" s="604"/>
      <c r="EGM3" s="604"/>
      <c r="EGN3" s="604"/>
      <c r="EGO3" s="604"/>
      <c r="EGP3" s="604"/>
      <c r="EGQ3" s="604"/>
      <c r="EGR3" s="604"/>
      <c r="EGS3" s="604"/>
      <c r="EGT3" s="604"/>
      <c r="EGU3" s="604"/>
      <c r="EGV3" s="604"/>
      <c r="EGW3" s="604"/>
      <c r="EGX3" s="604"/>
      <c r="EGY3" s="604"/>
      <c r="EGZ3" s="604"/>
      <c r="EHA3" s="604"/>
      <c r="EHB3" s="604"/>
      <c r="EHC3" s="604"/>
      <c r="EHD3" s="604"/>
      <c r="EHE3" s="604"/>
      <c r="EHF3" s="604"/>
      <c r="EHG3" s="604"/>
      <c r="EHH3" s="604"/>
      <c r="EHI3" s="604"/>
      <c r="EHJ3" s="604"/>
      <c r="EHK3" s="604"/>
      <c r="EHL3" s="604"/>
      <c r="EHM3" s="604"/>
      <c r="EHN3" s="604"/>
      <c r="EHO3" s="604"/>
      <c r="EHP3" s="604"/>
      <c r="EHQ3" s="604"/>
      <c r="EHR3" s="604"/>
      <c r="EHS3" s="604"/>
      <c r="EHT3" s="604"/>
      <c r="EHU3" s="604"/>
      <c r="EHV3" s="604"/>
      <c r="EHW3" s="604"/>
      <c r="EHX3" s="604"/>
      <c r="EHY3" s="604"/>
      <c r="EHZ3" s="604"/>
      <c r="EIA3" s="604"/>
      <c r="EIB3" s="604"/>
      <c r="EIC3" s="604"/>
      <c r="EID3" s="604"/>
      <c r="EIE3" s="604"/>
      <c r="EIF3" s="604"/>
      <c r="EIG3" s="604"/>
      <c r="EIH3" s="604"/>
      <c r="EII3" s="604"/>
      <c r="EIJ3" s="604"/>
      <c r="EIK3" s="604"/>
      <c r="EIL3" s="604"/>
      <c r="EIM3" s="604"/>
      <c r="EIN3" s="604"/>
      <c r="EIO3" s="604"/>
      <c r="EIP3" s="604"/>
      <c r="EIQ3" s="604"/>
      <c r="EIR3" s="604"/>
      <c r="EIS3" s="604"/>
      <c r="EIT3" s="604"/>
      <c r="EIU3" s="604"/>
      <c r="EIV3" s="604"/>
      <c r="EIW3" s="604"/>
      <c r="EIX3" s="604"/>
      <c r="EIY3" s="604"/>
      <c r="EIZ3" s="604"/>
      <c r="EJA3" s="604"/>
      <c r="EJB3" s="604"/>
      <c r="EJC3" s="604"/>
      <c r="EJD3" s="604"/>
      <c r="EJE3" s="604"/>
      <c r="EJF3" s="604"/>
      <c r="EJG3" s="604"/>
      <c r="EJH3" s="604"/>
      <c r="EJI3" s="604"/>
      <c r="EJJ3" s="604"/>
      <c r="EJK3" s="604"/>
      <c r="EJL3" s="604"/>
      <c r="EJM3" s="604"/>
      <c r="EJN3" s="604"/>
      <c r="EJO3" s="604"/>
      <c r="EJP3" s="604"/>
      <c r="EJQ3" s="604"/>
      <c r="EJR3" s="604"/>
      <c r="EJS3" s="604"/>
      <c r="EJT3" s="604"/>
      <c r="EJU3" s="604"/>
      <c r="EJV3" s="604"/>
      <c r="EJW3" s="604"/>
      <c r="EJX3" s="604"/>
      <c r="EJY3" s="604"/>
      <c r="EJZ3" s="604"/>
      <c r="EKA3" s="604"/>
      <c r="EKB3" s="604"/>
      <c r="EKC3" s="604"/>
      <c r="EKD3" s="604"/>
      <c r="EKE3" s="604"/>
      <c r="EKF3" s="604"/>
      <c r="EKG3" s="604"/>
      <c r="EKH3" s="604"/>
      <c r="EKI3" s="604"/>
      <c r="EKJ3" s="604"/>
      <c r="EKK3" s="604"/>
      <c r="EKL3" s="604"/>
      <c r="EKM3" s="604"/>
      <c r="EKN3" s="604"/>
      <c r="EKO3" s="604"/>
      <c r="EKP3" s="604"/>
      <c r="EKQ3" s="604"/>
      <c r="EKR3" s="604"/>
      <c r="EKS3" s="604"/>
      <c r="EKT3" s="604"/>
      <c r="EKU3" s="604"/>
      <c r="EKV3" s="604"/>
      <c r="EKW3" s="604"/>
      <c r="EKX3" s="604"/>
      <c r="EKY3" s="604"/>
      <c r="EKZ3" s="604"/>
      <c r="ELA3" s="604"/>
      <c r="ELB3" s="604"/>
      <c r="ELC3" s="604"/>
      <c r="ELD3" s="604"/>
      <c r="ELE3" s="604"/>
      <c r="ELF3" s="604"/>
      <c r="ELG3" s="604"/>
      <c r="ELH3" s="604"/>
      <c r="ELI3" s="604"/>
      <c r="ELJ3" s="604"/>
      <c r="ELK3" s="604"/>
      <c r="ELL3" s="604"/>
      <c r="ELM3" s="604"/>
      <c r="ELN3" s="604"/>
      <c r="ELO3" s="604"/>
      <c r="ELP3" s="604"/>
      <c r="ELQ3" s="604"/>
      <c r="ELR3" s="604"/>
      <c r="ELS3" s="604"/>
      <c r="ELT3" s="604"/>
      <c r="ELU3" s="604"/>
      <c r="ELV3" s="604"/>
      <c r="ELW3" s="604"/>
      <c r="ELX3" s="604"/>
      <c r="ELY3" s="604"/>
      <c r="ELZ3" s="604"/>
      <c r="EMA3" s="604"/>
      <c r="EMB3" s="604"/>
      <c r="EMC3" s="604"/>
      <c r="EMD3" s="604"/>
      <c r="EME3" s="604"/>
      <c r="EMF3" s="604"/>
      <c r="EMG3" s="604"/>
      <c r="EMH3" s="604"/>
      <c r="EMI3" s="604"/>
      <c r="EMJ3" s="604"/>
      <c r="EMK3" s="604"/>
      <c r="EML3" s="604"/>
      <c r="EMM3" s="604"/>
      <c r="EMN3" s="604"/>
      <c r="EMO3" s="604"/>
      <c r="EMP3" s="604"/>
      <c r="EMQ3" s="604"/>
      <c r="EMR3" s="604"/>
      <c r="EMS3" s="604"/>
      <c r="EMT3" s="604"/>
      <c r="EMU3" s="604"/>
      <c r="EMV3" s="604"/>
      <c r="EMW3" s="604"/>
      <c r="EMX3" s="604"/>
      <c r="EMY3" s="604"/>
      <c r="EMZ3" s="604"/>
      <c r="ENA3" s="604"/>
      <c r="ENB3" s="604"/>
      <c r="ENC3" s="604"/>
      <c r="END3" s="604"/>
      <c r="ENE3" s="604"/>
      <c r="ENF3" s="604"/>
      <c r="ENG3" s="604"/>
      <c r="ENH3" s="604"/>
      <c r="ENI3" s="604"/>
      <c r="ENJ3" s="604"/>
      <c r="ENK3" s="604"/>
      <c r="ENL3" s="604"/>
      <c r="ENM3" s="604"/>
      <c r="ENN3" s="604"/>
      <c r="ENO3" s="604"/>
      <c r="ENP3" s="604"/>
      <c r="ENQ3" s="604"/>
      <c r="ENR3" s="604"/>
      <c r="ENS3" s="604"/>
      <c r="ENT3" s="604"/>
      <c r="ENU3" s="604"/>
      <c r="ENV3" s="604"/>
      <c r="ENW3" s="604"/>
      <c r="ENX3" s="604"/>
      <c r="ENY3" s="604"/>
      <c r="ENZ3" s="604"/>
      <c r="EOA3" s="604"/>
      <c r="EOB3" s="604"/>
      <c r="EOC3" s="604"/>
      <c r="EOD3" s="604"/>
      <c r="EOE3" s="604"/>
      <c r="EOF3" s="604"/>
      <c r="EOG3" s="604"/>
      <c r="EOH3" s="604"/>
      <c r="EOI3" s="604"/>
      <c r="EOJ3" s="604"/>
      <c r="EOK3" s="604"/>
      <c r="EOL3" s="604"/>
      <c r="EOM3" s="604"/>
      <c r="EON3" s="604"/>
      <c r="EOO3" s="604"/>
      <c r="EOP3" s="604"/>
      <c r="EOQ3" s="604"/>
      <c r="EOR3" s="604"/>
      <c r="EOS3" s="604"/>
      <c r="EOT3" s="604"/>
      <c r="EOU3" s="604"/>
      <c r="EOV3" s="604"/>
      <c r="EOW3" s="604"/>
      <c r="EOX3" s="604"/>
      <c r="EOY3" s="604"/>
      <c r="EOZ3" s="604"/>
      <c r="EPA3" s="604"/>
      <c r="EPB3" s="604"/>
      <c r="EPC3" s="604"/>
      <c r="EPD3" s="604"/>
      <c r="EPE3" s="604"/>
      <c r="EPF3" s="604"/>
      <c r="EPG3" s="604"/>
      <c r="EPH3" s="604"/>
      <c r="EPI3" s="604"/>
      <c r="EPJ3" s="604"/>
      <c r="EPK3" s="604"/>
      <c r="EPL3" s="604"/>
      <c r="EPM3" s="604"/>
      <c r="EPN3" s="604"/>
      <c r="EPO3" s="604"/>
      <c r="EPP3" s="604"/>
      <c r="EPQ3" s="604"/>
      <c r="EPR3" s="604"/>
      <c r="EPS3" s="604"/>
      <c r="EPT3" s="604"/>
      <c r="EPU3" s="604"/>
      <c r="EPV3" s="604"/>
      <c r="EPW3" s="604"/>
      <c r="EPX3" s="604"/>
      <c r="EPY3" s="604"/>
      <c r="EPZ3" s="604"/>
      <c r="EQA3" s="604"/>
      <c r="EQB3" s="604"/>
      <c r="EQC3" s="604"/>
      <c r="EQD3" s="604"/>
      <c r="EQE3" s="604"/>
      <c r="EQF3" s="604"/>
      <c r="EQG3" s="604"/>
      <c r="EQH3" s="604"/>
      <c r="EQI3" s="604"/>
      <c r="EQJ3" s="604"/>
      <c r="EQK3" s="604"/>
      <c r="EQL3" s="604"/>
      <c r="EQM3" s="604"/>
      <c r="EQN3" s="604"/>
      <c r="EQO3" s="604"/>
      <c r="EQP3" s="604"/>
      <c r="EQQ3" s="604"/>
      <c r="EQR3" s="604"/>
      <c r="EQS3" s="604"/>
      <c r="EQT3" s="604"/>
      <c r="EQU3" s="604"/>
      <c r="EQV3" s="604"/>
      <c r="EQW3" s="604"/>
      <c r="EQX3" s="604"/>
      <c r="EQY3" s="604"/>
      <c r="EQZ3" s="604"/>
      <c r="ERA3" s="604"/>
      <c r="ERB3" s="604"/>
      <c r="ERC3" s="604"/>
      <c r="ERD3" s="604"/>
      <c r="ERE3" s="604"/>
      <c r="ERF3" s="604"/>
      <c r="ERG3" s="604"/>
      <c r="ERH3" s="604"/>
      <c r="ERI3" s="604"/>
      <c r="ERJ3" s="604"/>
      <c r="ERK3" s="604"/>
      <c r="ERL3" s="604"/>
      <c r="ERM3" s="604"/>
      <c r="ERN3" s="604"/>
      <c r="ERO3" s="604"/>
      <c r="ERP3" s="604"/>
      <c r="ERQ3" s="604"/>
      <c r="ERR3" s="604"/>
      <c r="ERS3" s="604"/>
      <c r="ERT3" s="604"/>
      <c r="ERU3" s="604"/>
      <c r="ERV3" s="604"/>
      <c r="ERW3" s="604"/>
      <c r="ERX3" s="604"/>
      <c r="ERY3" s="604"/>
      <c r="ERZ3" s="604"/>
      <c r="ESA3" s="604"/>
      <c r="ESB3" s="604"/>
      <c r="ESC3" s="604"/>
      <c r="ESD3" s="604"/>
      <c r="ESE3" s="604"/>
      <c r="ESF3" s="604"/>
      <c r="ESG3" s="604"/>
      <c r="ESH3" s="604"/>
      <c r="ESI3" s="604"/>
      <c r="ESJ3" s="604"/>
      <c r="ESK3" s="604"/>
      <c r="ESL3" s="604"/>
      <c r="ESM3" s="604"/>
      <c r="ESN3" s="604"/>
      <c r="ESO3" s="604"/>
      <c r="ESP3" s="604"/>
      <c r="ESQ3" s="604"/>
      <c r="ESR3" s="604"/>
      <c r="ESS3" s="604"/>
      <c r="EST3" s="604"/>
      <c r="ESU3" s="604"/>
      <c r="ESV3" s="604"/>
      <c r="ESW3" s="604"/>
      <c r="ESX3" s="604"/>
      <c r="ESY3" s="604"/>
      <c r="ESZ3" s="604"/>
      <c r="ETA3" s="604"/>
      <c r="ETB3" s="604"/>
      <c r="ETC3" s="604"/>
      <c r="ETD3" s="604"/>
      <c r="ETE3" s="604"/>
      <c r="ETF3" s="604"/>
      <c r="ETG3" s="604"/>
      <c r="ETH3" s="604"/>
      <c r="ETI3" s="604"/>
      <c r="ETJ3" s="604"/>
      <c r="ETK3" s="604"/>
      <c r="ETL3" s="604"/>
      <c r="ETM3" s="604"/>
      <c r="ETN3" s="604"/>
      <c r="ETO3" s="604"/>
      <c r="ETP3" s="604"/>
      <c r="ETQ3" s="604"/>
      <c r="ETR3" s="604"/>
      <c r="ETS3" s="604"/>
      <c r="ETT3" s="604"/>
      <c r="ETU3" s="604"/>
      <c r="ETV3" s="604"/>
      <c r="ETW3" s="604"/>
      <c r="ETX3" s="604"/>
      <c r="ETY3" s="604"/>
      <c r="ETZ3" s="604"/>
      <c r="EUA3" s="604"/>
      <c r="EUB3" s="604"/>
      <c r="EUC3" s="604"/>
      <c r="EUD3" s="604"/>
      <c r="EUE3" s="604"/>
      <c r="EUF3" s="604"/>
      <c r="EUG3" s="604"/>
      <c r="EUH3" s="604"/>
      <c r="EUI3" s="604"/>
      <c r="EUJ3" s="604"/>
      <c r="EUK3" s="604"/>
      <c r="EUL3" s="604"/>
      <c r="EUM3" s="604"/>
      <c r="EUN3" s="604"/>
      <c r="EUO3" s="604"/>
      <c r="EUP3" s="604"/>
      <c r="EUQ3" s="604"/>
      <c r="EUR3" s="604"/>
      <c r="EUS3" s="604"/>
      <c r="EUT3" s="604"/>
      <c r="EUU3" s="604"/>
      <c r="EUV3" s="604"/>
      <c r="EUW3" s="604"/>
      <c r="EUX3" s="604"/>
      <c r="EUY3" s="604"/>
      <c r="EUZ3" s="604"/>
      <c r="EVA3" s="604"/>
      <c r="EVB3" s="604"/>
      <c r="EVC3" s="604"/>
      <c r="EVD3" s="604"/>
      <c r="EVE3" s="604"/>
      <c r="EVF3" s="604"/>
      <c r="EVG3" s="604"/>
      <c r="EVH3" s="604"/>
      <c r="EVI3" s="604"/>
      <c r="EVJ3" s="604"/>
      <c r="EVK3" s="604"/>
      <c r="EVL3" s="604"/>
      <c r="EVM3" s="604"/>
      <c r="EVN3" s="604"/>
      <c r="EVO3" s="604"/>
      <c r="EVP3" s="604"/>
      <c r="EVQ3" s="604"/>
      <c r="EVR3" s="604"/>
      <c r="EVS3" s="604"/>
      <c r="EVT3" s="604"/>
      <c r="EVU3" s="604"/>
      <c r="EVV3" s="604"/>
      <c r="EVW3" s="604"/>
      <c r="EVX3" s="604"/>
      <c r="EVY3" s="604"/>
      <c r="EVZ3" s="604"/>
      <c r="EWA3" s="604"/>
      <c r="EWB3" s="604"/>
      <c r="EWC3" s="604"/>
      <c r="EWD3" s="604"/>
      <c r="EWE3" s="604"/>
      <c r="EWF3" s="604"/>
      <c r="EWG3" s="604"/>
      <c r="EWH3" s="604"/>
      <c r="EWI3" s="604"/>
      <c r="EWJ3" s="604"/>
      <c r="EWK3" s="604"/>
      <c r="EWL3" s="604"/>
      <c r="EWM3" s="604"/>
      <c r="EWN3" s="604"/>
      <c r="EWO3" s="604"/>
      <c r="EWP3" s="604"/>
      <c r="EWQ3" s="604"/>
      <c r="EWR3" s="604"/>
      <c r="EWS3" s="604"/>
      <c r="EWT3" s="604"/>
      <c r="EWU3" s="604"/>
      <c r="EWV3" s="604"/>
      <c r="EWW3" s="604"/>
      <c r="EWX3" s="604"/>
      <c r="EWY3" s="604"/>
      <c r="EWZ3" s="604"/>
      <c r="EXA3" s="604"/>
      <c r="EXB3" s="604"/>
      <c r="EXC3" s="604"/>
      <c r="EXD3" s="604"/>
      <c r="EXE3" s="604"/>
      <c r="EXF3" s="604"/>
      <c r="EXG3" s="604"/>
      <c r="EXH3" s="604"/>
      <c r="EXI3" s="604"/>
      <c r="EXJ3" s="604"/>
      <c r="EXK3" s="604"/>
      <c r="EXL3" s="604"/>
      <c r="EXM3" s="604"/>
      <c r="EXN3" s="604"/>
      <c r="EXO3" s="604"/>
      <c r="EXP3" s="604"/>
      <c r="EXQ3" s="604"/>
      <c r="EXR3" s="604"/>
      <c r="EXS3" s="604"/>
      <c r="EXT3" s="604"/>
      <c r="EXU3" s="604"/>
      <c r="EXV3" s="604"/>
      <c r="EXW3" s="604"/>
      <c r="EXX3" s="604"/>
      <c r="EXY3" s="604"/>
      <c r="EXZ3" s="604"/>
      <c r="EYA3" s="604"/>
      <c r="EYB3" s="604"/>
      <c r="EYC3" s="604"/>
      <c r="EYD3" s="604"/>
      <c r="EYE3" s="604"/>
      <c r="EYF3" s="604"/>
      <c r="EYG3" s="604"/>
      <c r="EYH3" s="604"/>
      <c r="EYI3" s="604"/>
      <c r="EYJ3" s="604"/>
      <c r="EYK3" s="604"/>
      <c r="EYL3" s="604"/>
      <c r="EYM3" s="604"/>
      <c r="EYN3" s="604"/>
      <c r="EYO3" s="604"/>
      <c r="EYP3" s="604"/>
      <c r="EYQ3" s="604"/>
      <c r="EYR3" s="604"/>
      <c r="EYS3" s="604"/>
      <c r="EYT3" s="604"/>
      <c r="EYU3" s="604"/>
      <c r="EYV3" s="604"/>
      <c r="EYW3" s="604"/>
      <c r="EYX3" s="604"/>
      <c r="EYY3" s="604"/>
      <c r="EYZ3" s="604"/>
      <c r="EZA3" s="604"/>
      <c r="EZB3" s="604"/>
      <c r="EZC3" s="604"/>
      <c r="EZD3" s="604"/>
      <c r="EZE3" s="604"/>
      <c r="EZF3" s="604"/>
      <c r="EZG3" s="604"/>
      <c r="EZH3" s="604"/>
      <c r="EZI3" s="604"/>
      <c r="EZJ3" s="604"/>
      <c r="EZK3" s="604"/>
      <c r="EZL3" s="604"/>
      <c r="EZM3" s="604"/>
      <c r="EZN3" s="604"/>
      <c r="EZO3" s="604"/>
      <c r="EZP3" s="604"/>
      <c r="EZQ3" s="604"/>
      <c r="EZR3" s="604"/>
      <c r="EZS3" s="604"/>
      <c r="EZT3" s="604"/>
      <c r="EZU3" s="604"/>
      <c r="EZV3" s="604"/>
      <c r="EZW3" s="604"/>
      <c r="EZX3" s="604"/>
      <c r="EZY3" s="604"/>
      <c r="EZZ3" s="604"/>
      <c r="FAA3" s="604"/>
      <c r="FAB3" s="604"/>
      <c r="FAC3" s="604"/>
      <c r="FAD3" s="604"/>
      <c r="FAE3" s="604"/>
      <c r="FAF3" s="604"/>
      <c r="FAG3" s="604"/>
      <c r="FAH3" s="604"/>
      <c r="FAI3" s="604"/>
      <c r="FAJ3" s="604"/>
      <c r="FAK3" s="604"/>
      <c r="FAL3" s="604"/>
      <c r="FAM3" s="604"/>
      <c r="FAN3" s="604"/>
      <c r="FAO3" s="604"/>
      <c r="FAP3" s="604"/>
      <c r="FAQ3" s="604"/>
      <c r="FAR3" s="604"/>
      <c r="FAS3" s="604"/>
      <c r="FAT3" s="604"/>
      <c r="FAU3" s="604"/>
      <c r="FAV3" s="604"/>
      <c r="FAW3" s="604"/>
      <c r="FAX3" s="604"/>
      <c r="FAY3" s="604"/>
      <c r="FAZ3" s="604"/>
      <c r="FBA3" s="604"/>
      <c r="FBB3" s="604"/>
      <c r="FBC3" s="604"/>
      <c r="FBD3" s="604"/>
      <c r="FBE3" s="604"/>
      <c r="FBF3" s="604"/>
      <c r="FBG3" s="604"/>
      <c r="FBH3" s="604"/>
      <c r="FBI3" s="604"/>
      <c r="FBJ3" s="604"/>
      <c r="FBK3" s="604"/>
      <c r="FBL3" s="604"/>
      <c r="FBM3" s="604"/>
      <c r="FBN3" s="604"/>
      <c r="FBO3" s="604"/>
      <c r="FBP3" s="604"/>
      <c r="FBQ3" s="604"/>
      <c r="FBR3" s="604"/>
      <c r="FBS3" s="604"/>
      <c r="FBT3" s="604"/>
      <c r="FBU3" s="604"/>
      <c r="FBV3" s="604"/>
      <c r="FBW3" s="604"/>
      <c r="FBX3" s="604"/>
      <c r="FBY3" s="604"/>
      <c r="FBZ3" s="604"/>
      <c r="FCA3" s="604"/>
      <c r="FCB3" s="604"/>
      <c r="FCC3" s="604"/>
      <c r="FCD3" s="604"/>
      <c r="FCE3" s="604"/>
      <c r="FCF3" s="604"/>
      <c r="FCG3" s="604"/>
      <c r="FCH3" s="604"/>
      <c r="FCI3" s="604"/>
      <c r="FCJ3" s="604"/>
      <c r="FCK3" s="604"/>
      <c r="FCL3" s="604"/>
      <c r="FCM3" s="604"/>
      <c r="FCN3" s="604"/>
      <c r="FCO3" s="604"/>
      <c r="FCP3" s="604"/>
      <c r="FCQ3" s="604"/>
      <c r="FCR3" s="604"/>
      <c r="FCS3" s="604"/>
      <c r="FCT3" s="604"/>
      <c r="FCU3" s="604"/>
      <c r="FCV3" s="604"/>
      <c r="FCW3" s="604"/>
      <c r="FCX3" s="604"/>
      <c r="FCY3" s="604"/>
      <c r="FCZ3" s="604"/>
      <c r="FDA3" s="604"/>
      <c r="FDB3" s="604"/>
      <c r="FDC3" s="604"/>
      <c r="FDD3" s="604"/>
      <c r="FDE3" s="604"/>
      <c r="FDF3" s="604"/>
      <c r="FDG3" s="604"/>
      <c r="FDH3" s="604"/>
      <c r="FDI3" s="604"/>
      <c r="FDJ3" s="604"/>
      <c r="FDK3" s="604"/>
      <c r="FDL3" s="604"/>
      <c r="FDM3" s="604"/>
      <c r="FDN3" s="604"/>
      <c r="FDO3" s="604"/>
      <c r="FDP3" s="604"/>
      <c r="FDQ3" s="604"/>
      <c r="FDR3" s="604"/>
      <c r="FDS3" s="604"/>
      <c r="FDT3" s="604"/>
      <c r="FDU3" s="604"/>
      <c r="FDV3" s="604"/>
      <c r="FDW3" s="604"/>
      <c r="FDX3" s="604"/>
      <c r="FDY3" s="604"/>
      <c r="FDZ3" s="604"/>
      <c r="FEA3" s="604"/>
      <c r="FEB3" s="604"/>
      <c r="FEC3" s="604"/>
      <c r="FED3" s="604"/>
      <c r="FEE3" s="604"/>
      <c r="FEF3" s="604"/>
      <c r="FEG3" s="604"/>
      <c r="FEH3" s="604"/>
      <c r="FEI3" s="604"/>
      <c r="FEJ3" s="604"/>
      <c r="FEK3" s="604"/>
      <c r="FEL3" s="604"/>
      <c r="FEM3" s="604"/>
      <c r="FEN3" s="604"/>
      <c r="FEO3" s="604"/>
      <c r="FEP3" s="604"/>
      <c r="FEQ3" s="604"/>
      <c r="FER3" s="604"/>
      <c r="FES3" s="604"/>
      <c r="FET3" s="604"/>
      <c r="FEU3" s="604"/>
      <c r="FEV3" s="604"/>
      <c r="FEW3" s="604"/>
      <c r="FEX3" s="604"/>
      <c r="FEY3" s="604"/>
      <c r="FEZ3" s="604"/>
      <c r="FFA3" s="604"/>
      <c r="FFB3" s="604"/>
      <c r="FFC3" s="604"/>
      <c r="FFD3" s="604"/>
      <c r="FFE3" s="604"/>
      <c r="FFF3" s="604"/>
      <c r="FFG3" s="604"/>
      <c r="FFH3" s="604"/>
      <c r="FFI3" s="604"/>
      <c r="FFJ3" s="604"/>
      <c r="FFK3" s="604"/>
      <c r="FFL3" s="604"/>
      <c r="FFM3" s="604"/>
      <c r="FFN3" s="604"/>
      <c r="FFO3" s="604"/>
      <c r="FFP3" s="604"/>
      <c r="FFQ3" s="604"/>
      <c r="FFR3" s="604"/>
      <c r="FFS3" s="604"/>
      <c r="FFT3" s="604"/>
      <c r="FFU3" s="604"/>
      <c r="FFV3" s="604"/>
      <c r="FFW3" s="604"/>
      <c r="FFX3" s="604"/>
      <c r="FFY3" s="604"/>
      <c r="FFZ3" s="604"/>
      <c r="FGA3" s="604"/>
      <c r="FGB3" s="604"/>
      <c r="FGC3" s="604"/>
      <c r="FGD3" s="604"/>
      <c r="FGE3" s="604"/>
      <c r="FGF3" s="604"/>
      <c r="FGG3" s="604"/>
      <c r="FGH3" s="604"/>
      <c r="FGI3" s="604"/>
      <c r="FGJ3" s="604"/>
      <c r="FGK3" s="604"/>
      <c r="FGL3" s="604"/>
      <c r="FGM3" s="604"/>
      <c r="FGN3" s="604"/>
      <c r="FGO3" s="604"/>
      <c r="FGP3" s="604"/>
      <c r="FGQ3" s="604"/>
      <c r="FGR3" s="604"/>
      <c r="FGS3" s="604"/>
      <c r="FGT3" s="604"/>
      <c r="FGU3" s="604"/>
      <c r="FGV3" s="604"/>
      <c r="FGW3" s="604"/>
      <c r="FGX3" s="604"/>
      <c r="FGY3" s="604"/>
      <c r="FGZ3" s="604"/>
      <c r="FHA3" s="604"/>
      <c r="FHB3" s="604"/>
      <c r="FHC3" s="604"/>
      <c r="FHD3" s="604"/>
      <c r="FHE3" s="604"/>
      <c r="FHF3" s="604"/>
      <c r="FHG3" s="604"/>
      <c r="FHH3" s="604"/>
      <c r="FHI3" s="604"/>
      <c r="FHJ3" s="604"/>
      <c r="FHK3" s="604"/>
      <c r="FHL3" s="604"/>
      <c r="FHM3" s="604"/>
      <c r="FHN3" s="604"/>
      <c r="FHO3" s="604"/>
      <c r="FHP3" s="604"/>
      <c r="FHQ3" s="604"/>
      <c r="FHR3" s="604"/>
      <c r="FHS3" s="604"/>
      <c r="FHT3" s="604"/>
      <c r="FHU3" s="604"/>
      <c r="FHV3" s="604"/>
      <c r="FHW3" s="604"/>
      <c r="FHX3" s="604"/>
      <c r="FHY3" s="604"/>
      <c r="FHZ3" s="604"/>
      <c r="FIA3" s="604"/>
      <c r="FIB3" s="604"/>
      <c r="FIC3" s="604"/>
      <c r="FID3" s="604"/>
      <c r="FIE3" s="604"/>
      <c r="FIF3" s="604"/>
      <c r="FIG3" s="604"/>
      <c r="FIH3" s="604"/>
      <c r="FII3" s="604"/>
      <c r="FIJ3" s="604"/>
      <c r="FIK3" s="604"/>
      <c r="FIL3" s="604"/>
      <c r="FIM3" s="604"/>
      <c r="FIN3" s="604"/>
      <c r="FIO3" s="604"/>
      <c r="FIP3" s="604"/>
      <c r="FIQ3" s="604"/>
      <c r="FIR3" s="604"/>
      <c r="FIS3" s="604"/>
      <c r="FIT3" s="604"/>
      <c r="FIU3" s="604"/>
      <c r="FIV3" s="604"/>
      <c r="FIW3" s="604"/>
      <c r="FIX3" s="604"/>
      <c r="FIY3" s="604"/>
      <c r="FIZ3" s="604"/>
      <c r="FJA3" s="604"/>
      <c r="FJB3" s="604"/>
      <c r="FJC3" s="604"/>
      <c r="FJD3" s="604"/>
      <c r="FJE3" s="604"/>
      <c r="FJF3" s="604"/>
      <c r="FJG3" s="604"/>
      <c r="FJH3" s="604"/>
      <c r="FJI3" s="604"/>
      <c r="FJJ3" s="604"/>
      <c r="FJK3" s="604"/>
      <c r="FJL3" s="604"/>
      <c r="FJM3" s="604"/>
      <c r="FJN3" s="604"/>
      <c r="FJO3" s="604"/>
      <c r="FJP3" s="604"/>
      <c r="FJQ3" s="604"/>
      <c r="FJR3" s="604"/>
      <c r="FJS3" s="604"/>
      <c r="FJT3" s="604"/>
      <c r="FJU3" s="604"/>
      <c r="FJV3" s="604"/>
      <c r="FJW3" s="604"/>
      <c r="FJX3" s="604"/>
      <c r="FJY3" s="604"/>
      <c r="FJZ3" s="604"/>
      <c r="FKA3" s="604"/>
      <c r="FKB3" s="604"/>
      <c r="FKC3" s="604"/>
      <c r="FKD3" s="604"/>
      <c r="FKE3" s="604"/>
      <c r="FKF3" s="604"/>
      <c r="FKG3" s="604"/>
      <c r="FKH3" s="604"/>
      <c r="FKI3" s="604"/>
      <c r="FKJ3" s="604"/>
      <c r="FKK3" s="604"/>
      <c r="FKL3" s="604"/>
      <c r="FKM3" s="604"/>
      <c r="FKN3" s="604"/>
      <c r="FKO3" s="604"/>
      <c r="FKP3" s="604"/>
      <c r="FKQ3" s="604"/>
      <c r="FKR3" s="604"/>
      <c r="FKS3" s="604"/>
      <c r="FKT3" s="604"/>
      <c r="FKU3" s="604"/>
      <c r="FKV3" s="604"/>
      <c r="FKW3" s="604"/>
      <c r="FKX3" s="604"/>
      <c r="FKY3" s="604"/>
      <c r="FKZ3" s="604"/>
      <c r="FLA3" s="604"/>
      <c r="FLB3" s="604"/>
      <c r="FLC3" s="604"/>
      <c r="FLD3" s="604"/>
      <c r="FLE3" s="604"/>
      <c r="FLF3" s="604"/>
      <c r="FLG3" s="604"/>
      <c r="FLH3" s="604"/>
      <c r="FLI3" s="604"/>
      <c r="FLJ3" s="604"/>
      <c r="FLK3" s="604"/>
      <c r="FLL3" s="604"/>
      <c r="FLM3" s="604"/>
      <c r="FLN3" s="604"/>
      <c r="FLO3" s="604"/>
      <c r="FLP3" s="604"/>
      <c r="FLQ3" s="604"/>
      <c r="FLR3" s="604"/>
      <c r="FLS3" s="604"/>
      <c r="FLT3" s="604"/>
      <c r="FLU3" s="604"/>
      <c r="FLV3" s="604"/>
      <c r="FLW3" s="604"/>
      <c r="FLX3" s="604"/>
      <c r="FLY3" s="604"/>
      <c r="FLZ3" s="604"/>
      <c r="FMA3" s="604"/>
      <c r="FMB3" s="604"/>
      <c r="FMC3" s="604"/>
      <c r="FMD3" s="604"/>
      <c r="FME3" s="604"/>
      <c r="FMF3" s="604"/>
      <c r="FMG3" s="604"/>
      <c r="FMH3" s="604"/>
      <c r="FMI3" s="604"/>
      <c r="FMJ3" s="604"/>
      <c r="FMK3" s="604"/>
      <c r="FML3" s="604"/>
      <c r="FMM3" s="604"/>
      <c r="FMN3" s="604"/>
      <c r="FMO3" s="604"/>
      <c r="FMP3" s="604"/>
      <c r="FMQ3" s="604"/>
      <c r="FMR3" s="604"/>
      <c r="FMS3" s="604"/>
      <c r="FMT3" s="604"/>
      <c r="FMU3" s="604"/>
      <c r="FMV3" s="604"/>
      <c r="FMW3" s="604"/>
      <c r="FMX3" s="604"/>
      <c r="FMY3" s="604"/>
      <c r="FMZ3" s="604"/>
      <c r="FNA3" s="604"/>
      <c r="FNB3" s="604"/>
      <c r="FNC3" s="604"/>
      <c r="FND3" s="604"/>
      <c r="FNE3" s="604"/>
      <c r="FNF3" s="604"/>
      <c r="FNG3" s="604"/>
      <c r="FNH3" s="604"/>
      <c r="FNI3" s="604"/>
      <c r="FNJ3" s="604"/>
      <c r="FNK3" s="604"/>
      <c r="FNL3" s="604"/>
      <c r="FNM3" s="604"/>
      <c r="FNN3" s="604"/>
      <c r="FNO3" s="604"/>
      <c r="FNP3" s="604"/>
      <c r="FNQ3" s="604"/>
      <c r="FNR3" s="604"/>
      <c r="FNS3" s="604"/>
      <c r="FNT3" s="604"/>
      <c r="FNU3" s="604"/>
      <c r="FNV3" s="604"/>
      <c r="FNW3" s="604"/>
      <c r="FNX3" s="604"/>
      <c r="FNY3" s="604"/>
      <c r="FNZ3" s="604"/>
      <c r="FOA3" s="604"/>
      <c r="FOB3" s="604"/>
      <c r="FOC3" s="604"/>
      <c r="FOD3" s="604"/>
      <c r="FOE3" s="604"/>
      <c r="FOF3" s="604"/>
      <c r="FOG3" s="604"/>
      <c r="FOH3" s="604"/>
      <c r="FOI3" s="604"/>
      <c r="FOJ3" s="604"/>
      <c r="FOK3" s="604"/>
      <c r="FOL3" s="604"/>
      <c r="FOM3" s="604"/>
      <c r="FON3" s="604"/>
      <c r="FOO3" s="604"/>
      <c r="FOP3" s="604"/>
      <c r="FOQ3" s="604"/>
      <c r="FOR3" s="604"/>
      <c r="FOS3" s="604"/>
      <c r="FOT3" s="604"/>
      <c r="FOU3" s="604"/>
      <c r="FOV3" s="604"/>
      <c r="FOW3" s="604"/>
      <c r="FOX3" s="604"/>
      <c r="FOY3" s="604"/>
      <c r="FOZ3" s="604"/>
      <c r="FPA3" s="604"/>
      <c r="FPB3" s="604"/>
      <c r="FPC3" s="604"/>
      <c r="FPD3" s="604"/>
      <c r="FPE3" s="604"/>
      <c r="FPF3" s="604"/>
      <c r="FPG3" s="604"/>
      <c r="FPH3" s="604"/>
      <c r="FPI3" s="604"/>
      <c r="FPJ3" s="604"/>
      <c r="FPK3" s="604"/>
      <c r="FPL3" s="604"/>
      <c r="FPM3" s="604"/>
      <c r="FPN3" s="604"/>
      <c r="FPO3" s="604"/>
      <c r="FPP3" s="604"/>
      <c r="FPQ3" s="604"/>
      <c r="FPR3" s="604"/>
      <c r="FPS3" s="604"/>
      <c r="FPT3" s="604"/>
      <c r="FPU3" s="604"/>
      <c r="FPV3" s="604"/>
      <c r="FPW3" s="604"/>
      <c r="FPX3" s="604"/>
      <c r="FPY3" s="604"/>
      <c r="FPZ3" s="604"/>
      <c r="FQA3" s="604"/>
      <c r="FQB3" s="604"/>
      <c r="FQC3" s="604"/>
      <c r="FQD3" s="604"/>
      <c r="FQE3" s="604"/>
      <c r="FQF3" s="604"/>
      <c r="FQG3" s="604"/>
      <c r="FQH3" s="604"/>
      <c r="FQI3" s="604"/>
      <c r="FQJ3" s="604"/>
      <c r="FQK3" s="604"/>
      <c r="FQL3" s="604"/>
      <c r="FQM3" s="604"/>
      <c r="FQN3" s="604"/>
      <c r="FQO3" s="604"/>
      <c r="FQP3" s="604"/>
      <c r="FQQ3" s="604"/>
      <c r="FQR3" s="604"/>
      <c r="FQS3" s="604"/>
      <c r="FQT3" s="604"/>
      <c r="FQU3" s="604"/>
      <c r="FQV3" s="604"/>
      <c r="FQW3" s="604"/>
      <c r="FQX3" s="604"/>
      <c r="FQY3" s="604"/>
      <c r="FQZ3" s="604"/>
      <c r="FRA3" s="604"/>
      <c r="FRB3" s="604"/>
      <c r="FRC3" s="604"/>
      <c r="FRD3" s="604"/>
      <c r="FRE3" s="604"/>
      <c r="FRF3" s="604"/>
      <c r="FRG3" s="604"/>
      <c r="FRH3" s="604"/>
      <c r="FRI3" s="604"/>
      <c r="FRJ3" s="604"/>
      <c r="FRK3" s="604"/>
      <c r="FRL3" s="604"/>
      <c r="FRM3" s="604"/>
      <c r="FRN3" s="604"/>
      <c r="FRO3" s="604"/>
      <c r="FRP3" s="604"/>
      <c r="FRQ3" s="604"/>
      <c r="FRR3" s="604"/>
      <c r="FRS3" s="604"/>
      <c r="FRT3" s="604"/>
      <c r="FRU3" s="604"/>
      <c r="FRV3" s="604"/>
      <c r="FRW3" s="604"/>
      <c r="FRX3" s="604"/>
      <c r="FRY3" s="604"/>
      <c r="FRZ3" s="604"/>
      <c r="FSA3" s="604"/>
      <c r="FSB3" s="604"/>
      <c r="FSC3" s="604"/>
      <c r="FSD3" s="604"/>
      <c r="FSE3" s="604"/>
      <c r="FSF3" s="604"/>
      <c r="FSG3" s="604"/>
      <c r="FSH3" s="604"/>
      <c r="FSI3" s="604"/>
      <c r="FSJ3" s="604"/>
      <c r="FSK3" s="604"/>
      <c r="FSL3" s="604"/>
      <c r="FSM3" s="604"/>
      <c r="FSN3" s="604"/>
      <c r="FSO3" s="604"/>
      <c r="FSP3" s="604"/>
      <c r="FSQ3" s="604"/>
      <c r="FSR3" s="604"/>
      <c r="FSS3" s="604"/>
      <c r="FST3" s="604"/>
      <c r="FSU3" s="604"/>
      <c r="FSV3" s="604"/>
      <c r="FSW3" s="604"/>
      <c r="FSX3" s="604"/>
      <c r="FSY3" s="604"/>
      <c r="FSZ3" s="604"/>
      <c r="FTA3" s="604"/>
      <c r="FTB3" s="604"/>
      <c r="FTC3" s="604"/>
      <c r="FTD3" s="604"/>
      <c r="FTE3" s="604"/>
      <c r="FTF3" s="604"/>
      <c r="FTG3" s="604"/>
      <c r="FTH3" s="604"/>
      <c r="FTI3" s="604"/>
      <c r="FTJ3" s="604"/>
      <c r="FTK3" s="604"/>
      <c r="FTL3" s="604"/>
      <c r="FTM3" s="604"/>
      <c r="FTN3" s="604"/>
      <c r="FTO3" s="604"/>
      <c r="FTP3" s="604"/>
      <c r="FTQ3" s="604"/>
      <c r="FTR3" s="604"/>
      <c r="FTS3" s="604"/>
      <c r="FTT3" s="604"/>
      <c r="FTU3" s="604"/>
      <c r="FTV3" s="604"/>
      <c r="FTW3" s="604"/>
      <c r="FTX3" s="604"/>
      <c r="FTY3" s="604"/>
      <c r="FTZ3" s="604"/>
      <c r="FUA3" s="604"/>
      <c r="FUB3" s="604"/>
      <c r="FUC3" s="604"/>
      <c r="FUD3" s="604"/>
      <c r="FUE3" s="604"/>
      <c r="FUF3" s="604"/>
      <c r="FUG3" s="604"/>
      <c r="FUH3" s="604"/>
      <c r="FUI3" s="604"/>
      <c r="FUJ3" s="604"/>
      <c r="FUK3" s="604"/>
      <c r="FUL3" s="604"/>
      <c r="FUM3" s="604"/>
      <c r="FUN3" s="604"/>
      <c r="FUO3" s="604"/>
      <c r="FUP3" s="604"/>
      <c r="FUQ3" s="604"/>
      <c r="FUR3" s="604"/>
      <c r="FUS3" s="604"/>
      <c r="FUT3" s="604"/>
      <c r="FUU3" s="604"/>
      <c r="FUV3" s="604"/>
      <c r="FUW3" s="604"/>
      <c r="FUX3" s="604"/>
      <c r="FUY3" s="604"/>
      <c r="FUZ3" s="604"/>
      <c r="FVA3" s="604"/>
      <c r="FVB3" s="604"/>
      <c r="FVC3" s="604"/>
      <c r="FVD3" s="604"/>
      <c r="FVE3" s="604"/>
      <c r="FVF3" s="604"/>
      <c r="FVG3" s="604"/>
      <c r="FVH3" s="604"/>
      <c r="FVI3" s="604"/>
      <c r="FVJ3" s="604"/>
      <c r="FVK3" s="604"/>
      <c r="FVL3" s="604"/>
      <c r="FVM3" s="604"/>
      <c r="FVN3" s="604"/>
      <c r="FVO3" s="604"/>
      <c r="FVP3" s="604"/>
      <c r="FVQ3" s="604"/>
      <c r="FVR3" s="604"/>
      <c r="FVS3" s="604"/>
      <c r="FVT3" s="604"/>
      <c r="FVU3" s="604"/>
      <c r="FVV3" s="604"/>
      <c r="FVW3" s="604"/>
      <c r="FVX3" s="604"/>
      <c r="FVY3" s="604"/>
      <c r="FVZ3" s="604"/>
      <c r="FWA3" s="604"/>
      <c r="FWB3" s="604"/>
      <c r="FWC3" s="604"/>
      <c r="FWD3" s="604"/>
      <c r="FWE3" s="604"/>
      <c r="FWF3" s="604"/>
      <c r="FWG3" s="604"/>
      <c r="FWH3" s="604"/>
      <c r="FWI3" s="604"/>
      <c r="FWJ3" s="604"/>
      <c r="FWK3" s="604"/>
      <c r="FWL3" s="604"/>
      <c r="FWM3" s="604"/>
      <c r="FWN3" s="604"/>
      <c r="FWO3" s="604"/>
      <c r="FWP3" s="604"/>
      <c r="FWQ3" s="604"/>
      <c r="FWR3" s="604"/>
      <c r="FWS3" s="604"/>
      <c r="FWT3" s="604"/>
      <c r="FWU3" s="604"/>
      <c r="FWV3" s="604"/>
      <c r="FWW3" s="604"/>
      <c r="FWX3" s="604"/>
      <c r="FWY3" s="604"/>
      <c r="FWZ3" s="604"/>
      <c r="FXA3" s="604"/>
      <c r="FXB3" s="604"/>
      <c r="FXC3" s="604"/>
      <c r="FXD3" s="604"/>
      <c r="FXE3" s="604"/>
      <c r="FXF3" s="604"/>
      <c r="FXG3" s="604"/>
      <c r="FXH3" s="604"/>
      <c r="FXI3" s="604"/>
      <c r="FXJ3" s="604"/>
      <c r="FXK3" s="604"/>
      <c r="FXL3" s="604"/>
      <c r="FXM3" s="604"/>
      <c r="FXN3" s="604"/>
      <c r="FXO3" s="604"/>
      <c r="FXP3" s="604"/>
      <c r="FXQ3" s="604"/>
      <c r="FXR3" s="604"/>
      <c r="FXS3" s="604"/>
      <c r="FXT3" s="604"/>
      <c r="FXU3" s="604"/>
      <c r="FXV3" s="604"/>
      <c r="FXW3" s="604"/>
      <c r="FXX3" s="604"/>
      <c r="FXY3" s="604"/>
      <c r="FXZ3" s="604"/>
      <c r="FYA3" s="604"/>
      <c r="FYB3" s="604"/>
      <c r="FYC3" s="604"/>
      <c r="FYD3" s="604"/>
      <c r="FYE3" s="604"/>
      <c r="FYF3" s="604"/>
      <c r="FYG3" s="604"/>
      <c r="FYH3" s="604"/>
      <c r="FYI3" s="604"/>
      <c r="FYJ3" s="604"/>
      <c r="FYK3" s="604"/>
      <c r="FYL3" s="604"/>
      <c r="FYM3" s="604"/>
      <c r="FYN3" s="604"/>
      <c r="FYO3" s="604"/>
      <c r="FYP3" s="604"/>
      <c r="FYQ3" s="604"/>
      <c r="FYR3" s="604"/>
      <c r="FYS3" s="604"/>
      <c r="FYT3" s="604"/>
      <c r="FYU3" s="604"/>
      <c r="FYV3" s="604"/>
      <c r="FYW3" s="604"/>
      <c r="FYX3" s="604"/>
      <c r="FYY3" s="604"/>
      <c r="FYZ3" s="604"/>
      <c r="FZA3" s="604"/>
      <c r="FZB3" s="604"/>
      <c r="FZC3" s="604"/>
      <c r="FZD3" s="604"/>
      <c r="FZE3" s="604"/>
      <c r="FZF3" s="604"/>
      <c r="FZG3" s="604"/>
      <c r="FZH3" s="604"/>
      <c r="FZI3" s="604"/>
      <c r="FZJ3" s="604"/>
      <c r="FZK3" s="604"/>
      <c r="FZL3" s="604"/>
      <c r="FZM3" s="604"/>
      <c r="FZN3" s="604"/>
      <c r="FZO3" s="604"/>
      <c r="FZP3" s="604"/>
      <c r="FZQ3" s="604"/>
      <c r="FZR3" s="604"/>
      <c r="FZS3" s="604"/>
      <c r="FZT3" s="604"/>
      <c r="FZU3" s="604"/>
      <c r="FZV3" s="604"/>
      <c r="FZW3" s="604"/>
      <c r="FZX3" s="604"/>
      <c r="FZY3" s="604"/>
      <c r="FZZ3" s="604"/>
      <c r="GAA3" s="604"/>
      <c r="GAB3" s="604"/>
      <c r="GAC3" s="604"/>
      <c r="GAD3" s="604"/>
      <c r="GAE3" s="604"/>
      <c r="GAF3" s="604"/>
      <c r="GAG3" s="604"/>
      <c r="GAH3" s="604"/>
      <c r="GAI3" s="604"/>
      <c r="GAJ3" s="604"/>
      <c r="GAK3" s="604"/>
      <c r="GAL3" s="604"/>
      <c r="GAM3" s="604"/>
      <c r="GAN3" s="604"/>
      <c r="GAO3" s="604"/>
      <c r="GAP3" s="604"/>
      <c r="GAQ3" s="604"/>
      <c r="GAR3" s="604"/>
      <c r="GAS3" s="604"/>
      <c r="GAT3" s="604"/>
      <c r="GAU3" s="604"/>
      <c r="GAV3" s="604"/>
      <c r="GAW3" s="604"/>
      <c r="GAX3" s="604"/>
      <c r="GAY3" s="604"/>
      <c r="GAZ3" s="604"/>
      <c r="GBA3" s="604"/>
      <c r="GBB3" s="604"/>
      <c r="GBC3" s="604"/>
      <c r="GBD3" s="604"/>
      <c r="GBE3" s="604"/>
      <c r="GBF3" s="604"/>
      <c r="GBG3" s="604"/>
      <c r="GBH3" s="604"/>
      <c r="GBI3" s="604"/>
      <c r="GBJ3" s="604"/>
      <c r="GBK3" s="604"/>
      <c r="GBL3" s="604"/>
      <c r="GBM3" s="604"/>
      <c r="GBN3" s="604"/>
      <c r="GBO3" s="604"/>
      <c r="GBP3" s="604"/>
      <c r="GBQ3" s="604"/>
      <c r="GBR3" s="604"/>
      <c r="GBS3" s="604"/>
      <c r="GBT3" s="604"/>
      <c r="GBU3" s="604"/>
      <c r="GBV3" s="604"/>
      <c r="GBW3" s="604"/>
      <c r="GBX3" s="604"/>
      <c r="GBY3" s="604"/>
      <c r="GBZ3" s="604"/>
      <c r="GCA3" s="604"/>
      <c r="GCB3" s="604"/>
      <c r="GCC3" s="604"/>
      <c r="GCD3" s="604"/>
      <c r="GCE3" s="604"/>
      <c r="GCF3" s="604"/>
      <c r="GCG3" s="604"/>
      <c r="GCH3" s="604"/>
      <c r="GCI3" s="604"/>
      <c r="GCJ3" s="604"/>
      <c r="GCK3" s="604"/>
      <c r="GCL3" s="604"/>
      <c r="GCM3" s="604"/>
      <c r="GCN3" s="604"/>
      <c r="GCO3" s="604"/>
      <c r="GCP3" s="604"/>
      <c r="GCQ3" s="604"/>
      <c r="GCR3" s="604"/>
      <c r="GCS3" s="604"/>
      <c r="GCT3" s="604"/>
      <c r="GCU3" s="604"/>
      <c r="GCV3" s="604"/>
      <c r="GCW3" s="604"/>
      <c r="GCX3" s="604"/>
      <c r="GCY3" s="604"/>
      <c r="GCZ3" s="604"/>
      <c r="GDA3" s="604"/>
      <c r="GDB3" s="604"/>
      <c r="GDC3" s="604"/>
      <c r="GDD3" s="604"/>
      <c r="GDE3" s="604"/>
      <c r="GDF3" s="604"/>
      <c r="GDG3" s="604"/>
      <c r="GDH3" s="604"/>
      <c r="GDI3" s="604"/>
      <c r="GDJ3" s="604"/>
      <c r="GDK3" s="604"/>
      <c r="GDL3" s="604"/>
      <c r="GDM3" s="604"/>
      <c r="GDN3" s="604"/>
      <c r="GDO3" s="604"/>
      <c r="GDP3" s="604"/>
      <c r="GDQ3" s="604"/>
      <c r="GDR3" s="604"/>
      <c r="GDS3" s="604"/>
      <c r="GDT3" s="604"/>
      <c r="GDU3" s="604"/>
      <c r="GDV3" s="604"/>
      <c r="GDW3" s="604"/>
      <c r="GDX3" s="604"/>
      <c r="GDY3" s="604"/>
      <c r="GDZ3" s="604"/>
      <c r="GEA3" s="604"/>
      <c r="GEB3" s="604"/>
      <c r="GEC3" s="604"/>
      <c r="GED3" s="604"/>
      <c r="GEE3" s="604"/>
      <c r="GEF3" s="604"/>
      <c r="GEG3" s="604"/>
      <c r="GEH3" s="604"/>
      <c r="GEI3" s="604"/>
      <c r="GEJ3" s="604"/>
      <c r="GEK3" s="604"/>
      <c r="GEL3" s="604"/>
      <c r="GEM3" s="604"/>
      <c r="GEN3" s="604"/>
      <c r="GEO3" s="604"/>
      <c r="GEP3" s="604"/>
      <c r="GEQ3" s="604"/>
      <c r="GER3" s="604"/>
      <c r="GES3" s="604"/>
      <c r="GET3" s="604"/>
      <c r="GEU3" s="604"/>
      <c r="GEV3" s="604"/>
      <c r="GEW3" s="604"/>
      <c r="GEX3" s="604"/>
      <c r="GEY3" s="604"/>
      <c r="GEZ3" s="604"/>
      <c r="GFA3" s="604"/>
      <c r="GFB3" s="604"/>
      <c r="GFC3" s="604"/>
      <c r="GFD3" s="604"/>
      <c r="GFE3" s="604"/>
      <c r="GFF3" s="604"/>
      <c r="GFG3" s="604"/>
      <c r="GFH3" s="604"/>
      <c r="GFI3" s="604"/>
      <c r="GFJ3" s="604"/>
      <c r="GFK3" s="604"/>
      <c r="GFL3" s="604"/>
      <c r="GFM3" s="604"/>
      <c r="GFN3" s="604"/>
      <c r="GFO3" s="604"/>
      <c r="GFP3" s="604"/>
      <c r="GFQ3" s="604"/>
      <c r="GFR3" s="604"/>
      <c r="GFS3" s="604"/>
      <c r="GFT3" s="604"/>
      <c r="GFU3" s="604"/>
      <c r="GFV3" s="604"/>
      <c r="GFW3" s="604"/>
      <c r="GFX3" s="604"/>
      <c r="GFY3" s="604"/>
      <c r="GFZ3" s="604"/>
      <c r="GGA3" s="604"/>
      <c r="GGB3" s="604"/>
      <c r="GGC3" s="604"/>
      <c r="GGD3" s="604"/>
      <c r="GGE3" s="604"/>
      <c r="GGF3" s="604"/>
      <c r="GGG3" s="604"/>
      <c r="GGH3" s="604"/>
      <c r="GGI3" s="604"/>
      <c r="GGJ3" s="604"/>
      <c r="GGK3" s="604"/>
      <c r="GGL3" s="604"/>
      <c r="GGM3" s="604"/>
      <c r="GGN3" s="604"/>
      <c r="GGO3" s="604"/>
      <c r="GGP3" s="604"/>
      <c r="GGQ3" s="604"/>
      <c r="GGR3" s="604"/>
      <c r="GGS3" s="604"/>
      <c r="GGT3" s="604"/>
      <c r="GGU3" s="604"/>
      <c r="GGV3" s="604"/>
      <c r="GGW3" s="604"/>
      <c r="GGX3" s="604"/>
      <c r="GGY3" s="604"/>
      <c r="GGZ3" s="604"/>
      <c r="GHA3" s="604"/>
      <c r="GHB3" s="604"/>
      <c r="GHC3" s="604"/>
      <c r="GHD3" s="604"/>
      <c r="GHE3" s="604"/>
      <c r="GHF3" s="604"/>
      <c r="GHG3" s="604"/>
      <c r="GHH3" s="604"/>
      <c r="GHI3" s="604"/>
      <c r="GHJ3" s="604"/>
      <c r="GHK3" s="604"/>
      <c r="GHL3" s="604"/>
      <c r="GHM3" s="604"/>
      <c r="GHN3" s="604"/>
      <c r="GHO3" s="604"/>
      <c r="GHP3" s="604"/>
      <c r="GHQ3" s="604"/>
      <c r="GHR3" s="604"/>
      <c r="GHS3" s="604"/>
      <c r="GHT3" s="604"/>
      <c r="GHU3" s="604"/>
      <c r="GHV3" s="604"/>
      <c r="GHW3" s="604"/>
      <c r="GHX3" s="604"/>
      <c r="GHY3" s="604"/>
      <c r="GHZ3" s="604"/>
      <c r="GIA3" s="604"/>
      <c r="GIB3" s="604"/>
      <c r="GIC3" s="604"/>
      <c r="GID3" s="604"/>
      <c r="GIE3" s="604"/>
      <c r="GIF3" s="604"/>
      <c r="GIG3" s="604"/>
      <c r="GIH3" s="604"/>
      <c r="GII3" s="604"/>
      <c r="GIJ3" s="604"/>
      <c r="GIK3" s="604"/>
      <c r="GIL3" s="604"/>
      <c r="GIM3" s="604"/>
      <c r="GIN3" s="604"/>
      <c r="GIO3" s="604"/>
      <c r="GIP3" s="604"/>
      <c r="GIQ3" s="604"/>
      <c r="GIR3" s="604"/>
      <c r="GIS3" s="604"/>
      <c r="GIT3" s="604"/>
      <c r="GIU3" s="604"/>
      <c r="GIV3" s="604"/>
      <c r="GIW3" s="604"/>
      <c r="GIX3" s="604"/>
      <c r="GIY3" s="604"/>
      <c r="GIZ3" s="604"/>
      <c r="GJA3" s="604"/>
      <c r="GJB3" s="604"/>
      <c r="GJC3" s="604"/>
      <c r="GJD3" s="604"/>
      <c r="GJE3" s="604"/>
      <c r="GJF3" s="604"/>
      <c r="GJG3" s="604"/>
      <c r="GJH3" s="604"/>
      <c r="GJI3" s="604"/>
      <c r="GJJ3" s="604"/>
      <c r="GJK3" s="604"/>
      <c r="GJL3" s="604"/>
      <c r="GJM3" s="604"/>
      <c r="GJN3" s="604"/>
      <c r="GJO3" s="604"/>
      <c r="GJP3" s="604"/>
      <c r="GJQ3" s="604"/>
      <c r="GJR3" s="604"/>
      <c r="GJS3" s="604"/>
      <c r="GJT3" s="604"/>
      <c r="GJU3" s="604"/>
      <c r="GJV3" s="604"/>
      <c r="GJW3" s="604"/>
      <c r="GJX3" s="604"/>
      <c r="GJY3" s="604"/>
      <c r="GJZ3" s="604"/>
      <c r="GKA3" s="604"/>
      <c r="GKB3" s="604"/>
      <c r="GKC3" s="604"/>
      <c r="GKD3" s="604"/>
      <c r="GKE3" s="604"/>
      <c r="GKF3" s="604"/>
      <c r="GKG3" s="604"/>
      <c r="GKH3" s="604"/>
      <c r="GKI3" s="604"/>
      <c r="GKJ3" s="604"/>
      <c r="GKK3" s="604"/>
      <c r="GKL3" s="604"/>
      <c r="GKM3" s="604"/>
      <c r="GKN3" s="604"/>
      <c r="GKO3" s="604"/>
      <c r="GKP3" s="604"/>
      <c r="GKQ3" s="604"/>
      <c r="GKR3" s="604"/>
      <c r="GKS3" s="604"/>
      <c r="GKT3" s="604"/>
      <c r="GKU3" s="604"/>
      <c r="GKV3" s="604"/>
      <c r="GKW3" s="604"/>
      <c r="GKX3" s="604"/>
      <c r="GKY3" s="604"/>
      <c r="GKZ3" s="604"/>
      <c r="GLA3" s="604"/>
      <c r="GLB3" s="604"/>
      <c r="GLC3" s="604"/>
      <c r="GLD3" s="604"/>
      <c r="GLE3" s="604"/>
      <c r="GLF3" s="604"/>
      <c r="GLG3" s="604"/>
      <c r="GLH3" s="604"/>
      <c r="GLI3" s="604"/>
      <c r="GLJ3" s="604"/>
      <c r="GLK3" s="604"/>
      <c r="GLL3" s="604"/>
      <c r="GLM3" s="604"/>
      <c r="GLN3" s="604"/>
      <c r="GLO3" s="604"/>
      <c r="GLP3" s="604"/>
      <c r="GLQ3" s="604"/>
      <c r="GLR3" s="604"/>
      <c r="GLS3" s="604"/>
      <c r="GLT3" s="604"/>
      <c r="GLU3" s="604"/>
      <c r="GLV3" s="604"/>
      <c r="GLW3" s="604"/>
      <c r="GLX3" s="604"/>
      <c r="GLY3" s="604"/>
      <c r="GLZ3" s="604"/>
      <c r="GMA3" s="604"/>
      <c r="GMB3" s="604"/>
      <c r="GMC3" s="604"/>
      <c r="GMD3" s="604"/>
      <c r="GME3" s="604"/>
      <c r="GMF3" s="604"/>
      <c r="GMG3" s="604"/>
      <c r="GMH3" s="604"/>
      <c r="GMI3" s="604"/>
      <c r="GMJ3" s="604"/>
      <c r="GMK3" s="604"/>
      <c r="GML3" s="604"/>
      <c r="GMM3" s="604"/>
      <c r="GMN3" s="604"/>
      <c r="GMO3" s="604"/>
      <c r="GMP3" s="604"/>
      <c r="GMQ3" s="604"/>
      <c r="GMR3" s="604"/>
      <c r="GMS3" s="604"/>
      <c r="GMT3" s="604"/>
      <c r="GMU3" s="604"/>
      <c r="GMV3" s="604"/>
      <c r="GMW3" s="604"/>
      <c r="GMX3" s="604"/>
      <c r="GMY3" s="604"/>
      <c r="GMZ3" s="604"/>
      <c r="GNA3" s="604"/>
      <c r="GNB3" s="604"/>
      <c r="GNC3" s="604"/>
      <c r="GND3" s="604"/>
      <c r="GNE3" s="604"/>
      <c r="GNF3" s="604"/>
      <c r="GNG3" s="604"/>
      <c r="GNH3" s="604"/>
      <c r="GNI3" s="604"/>
      <c r="GNJ3" s="604"/>
      <c r="GNK3" s="604"/>
      <c r="GNL3" s="604"/>
      <c r="GNM3" s="604"/>
      <c r="GNN3" s="604"/>
      <c r="GNO3" s="604"/>
      <c r="GNP3" s="604"/>
      <c r="GNQ3" s="604"/>
      <c r="GNR3" s="604"/>
      <c r="GNS3" s="604"/>
      <c r="GNT3" s="604"/>
      <c r="GNU3" s="604"/>
      <c r="GNV3" s="604"/>
      <c r="GNW3" s="604"/>
      <c r="GNX3" s="604"/>
      <c r="GNY3" s="604"/>
      <c r="GNZ3" s="604"/>
      <c r="GOA3" s="604"/>
      <c r="GOB3" s="604"/>
      <c r="GOC3" s="604"/>
      <c r="GOD3" s="604"/>
      <c r="GOE3" s="604"/>
      <c r="GOF3" s="604"/>
      <c r="GOG3" s="604"/>
      <c r="GOH3" s="604"/>
      <c r="GOI3" s="604"/>
      <c r="GOJ3" s="604"/>
      <c r="GOK3" s="604"/>
      <c r="GOL3" s="604"/>
      <c r="GOM3" s="604"/>
      <c r="GON3" s="604"/>
      <c r="GOO3" s="604"/>
      <c r="GOP3" s="604"/>
      <c r="GOQ3" s="604"/>
      <c r="GOR3" s="604"/>
      <c r="GOS3" s="604"/>
      <c r="GOT3" s="604"/>
      <c r="GOU3" s="604"/>
      <c r="GOV3" s="604"/>
      <c r="GOW3" s="604"/>
      <c r="GOX3" s="604"/>
      <c r="GOY3" s="604"/>
      <c r="GOZ3" s="604"/>
      <c r="GPA3" s="604"/>
      <c r="GPB3" s="604"/>
      <c r="GPC3" s="604"/>
      <c r="GPD3" s="604"/>
      <c r="GPE3" s="604"/>
      <c r="GPF3" s="604"/>
      <c r="GPG3" s="604"/>
      <c r="GPH3" s="604"/>
      <c r="GPI3" s="604"/>
      <c r="GPJ3" s="604"/>
      <c r="GPK3" s="604"/>
      <c r="GPL3" s="604"/>
      <c r="GPM3" s="604"/>
      <c r="GPN3" s="604"/>
      <c r="GPO3" s="604"/>
      <c r="GPP3" s="604"/>
      <c r="GPQ3" s="604"/>
      <c r="GPR3" s="604"/>
      <c r="GPS3" s="604"/>
      <c r="GPT3" s="604"/>
      <c r="GPU3" s="604"/>
      <c r="GPV3" s="604"/>
      <c r="GPW3" s="604"/>
      <c r="GPX3" s="604"/>
      <c r="GPY3" s="604"/>
      <c r="GPZ3" s="604"/>
      <c r="GQA3" s="604"/>
      <c r="GQB3" s="604"/>
      <c r="GQC3" s="604"/>
      <c r="GQD3" s="604"/>
      <c r="GQE3" s="604"/>
      <c r="GQF3" s="604"/>
      <c r="GQG3" s="604"/>
      <c r="GQH3" s="604"/>
      <c r="GQI3" s="604"/>
      <c r="GQJ3" s="604"/>
      <c r="GQK3" s="604"/>
      <c r="GQL3" s="604"/>
      <c r="GQM3" s="604"/>
      <c r="GQN3" s="604"/>
      <c r="GQO3" s="604"/>
      <c r="GQP3" s="604"/>
      <c r="GQQ3" s="604"/>
      <c r="GQR3" s="604"/>
      <c r="GQS3" s="604"/>
      <c r="GQT3" s="604"/>
      <c r="GQU3" s="604"/>
      <c r="GQV3" s="604"/>
      <c r="GQW3" s="604"/>
      <c r="GQX3" s="604"/>
      <c r="GQY3" s="604"/>
      <c r="GQZ3" s="604"/>
      <c r="GRA3" s="604"/>
      <c r="GRB3" s="604"/>
      <c r="GRC3" s="604"/>
      <c r="GRD3" s="604"/>
      <c r="GRE3" s="604"/>
      <c r="GRF3" s="604"/>
      <c r="GRG3" s="604"/>
      <c r="GRH3" s="604"/>
      <c r="GRI3" s="604"/>
      <c r="GRJ3" s="604"/>
      <c r="GRK3" s="604"/>
      <c r="GRL3" s="604"/>
      <c r="GRM3" s="604"/>
      <c r="GRN3" s="604"/>
      <c r="GRO3" s="604"/>
      <c r="GRP3" s="604"/>
      <c r="GRQ3" s="604"/>
      <c r="GRR3" s="604"/>
      <c r="GRS3" s="604"/>
      <c r="GRT3" s="604"/>
      <c r="GRU3" s="604"/>
      <c r="GRV3" s="604"/>
      <c r="GRW3" s="604"/>
      <c r="GRX3" s="604"/>
      <c r="GRY3" s="604"/>
      <c r="GRZ3" s="604"/>
      <c r="GSA3" s="604"/>
      <c r="GSB3" s="604"/>
      <c r="GSC3" s="604"/>
      <c r="GSD3" s="604"/>
      <c r="GSE3" s="604"/>
      <c r="GSF3" s="604"/>
      <c r="GSG3" s="604"/>
      <c r="GSH3" s="604"/>
      <c r="GSI3" s="604"/>
      <c r="GSJ3" s="604"/>
      <c r="GSK3" s="604"/>
      <c r="GSL3" s="604"/>
      <c r="GSM3" s="604"/>
      <c r="GSN3" s="604"/>
      <c r="GSO3" s="604"/>
      <c r="GSP3" s="604"/>
      <c r="GSQ3" s="604"/>
      <c r="GSR3" s="604"/>
      <c r="GSS3" s="604"/>
      <c r="GST3" s="604"/>
      <c r="GSU3" s="604"/>
      <c r="GSV3" s="604"/>
      <c r="GSW3" s="604"/>
      <c r="GSX3" s="604"/>
      <c r="GSY3" s="604"/>
      <c r="GSZ3" s="604"/>
      <c r="GTA3" s="604"/>
      <c r="GTB3" s="604"/>
      <c r="GTC3" s="604"/>
      <c r="GTD3" s="604"/>
      <c r="GTE3" s="604"/>
      <c r="GTF3" s="604"/>
      <c r="GTG3" s="604"/>
      <c r="GTH3" s="604"/>
      <c r="GTI3" s="604"/>
      <c r="GTJ3" s="604"/>
      <c r="GTK3" s="604"/>
      <c r="GTL3" s="604"/>
      <c r="GTM3" s="604"/>
      <c r="GTN3" s="604"/>
      <c r="GTO3" s="604"/>
      <c r="GTP3" s="604"/>
      <c r="GTQ3" s="604"/>
      <c r="GTR3" s="604"/>
      <c r="GTS3" s="604"/>
      <c r="GTT3" s="604"/>
      <c r="GTU3" s="604"/>
      <c r="GTV3" s="604"/>
      <c r="GTW3" s="604"/>
      <c r="GTX3" s="604"/>
      <c r="GTY3" s="604"/>
      <c r="GTZ3" s="604"/>
      <c r="GUA3" s="604"/>
      <c r="GUB3" s="604"/>
      <c r="GUC3" s="604"/>
      <c r="GUD3" s="604"/>
      <c r="GUE3" s="604"/>
      <c r="GUF3" s="604"/>
      <c r="GUG3" s="604"/>
      <c r="GUH3" s="604"/>
      <c r="GUI3" s="604"/>
      <c r="GUJ3" s="604"/>
      <c r="GUK3" s="604"/>
      <c r="GUL3" s="604"/>
      <c r="GUM3" s="604"/>
      <c r="GUN3" s="604"/>
      <c r="GUO3" s="604"/>
      <c r="GUP3" s="604"/>
      <c r="GUQ3" s="604"/>
      <c r="GUR3" s="604"/>
      <c r="GUS3" s="604"/>
      <c r="GUT3" s="604"/>
      <c r="GUU3" s="604"/>
      <c r="GUV3" s="604"/>
      <c r="GUW3" s="604"/>
      <c r="GUX3" s="604"/>
      <c r="GUY3" s="604"/>
      <c r="GUZ3" s="604"/>
      <c r="GVA3" s="604"/>
      <c r="GVB3" s="604"/>
      <c r="GVC3" s="604"/>
      <c r="GVD3" s="604"/>
      <c r="GVE3" s="604"/>
      <c r="GVF3" s="604"/>
      <c r="GVG3" s="604"/>
      <c r="GVH3" s="604"/>
      <c r="GVI3" s="604"/>
      <c r="GVJ3" s="604"/>
      <c r="GVK3" s="604"/>
      <c r="GVL3" s="604"/>
      <c r="GVM3" s="604"/>
      <c r="GVN3" s="604"/>
      <c r="GVO3" s="604"/>
      <c r="GVP3" s="604"/>
      <c r="GVQ3" s="604"/>
      <c r="GVR3" s="604"/>
      <c r="GVS3" s="604"/>
      <c r="GVT3" s="604"/>
      <c r="GVU3" s="604"/>
      <c r="GVV3" s="604"/>
      <c r="GVW3" s="604"/>
      <c r="GVX3" s="604"/>
      <c r="GVY3" s="604"/>
      <c r="GVZ3" s="604"/>
      <c r="GWA3" s="604"/>
      <c r="GWB3" s="604"/>
      <c r="GWC3" s="604"/>
      <c r="GWD3" s="604"/>
      <c r="GWE3" s="604"/>
      <c r="GWF3" s="604"/>
      <c r="GWG3" s="604"/>
      <c r="GWH3" s="604"/>
      <c r="GWI3" s="604"/>
      <c r="GWJ3" s="604"/>
      <c r="GWK3" s="604"/>
      <c r="GWL3" s="604"/>
      <c r="GWM3" s="604"/>
      <c r="GWN3" s="604"/>
      <c r="GWO3" s="604"/>
      <c r="GWP3" s="604"/>
      <c r="GWQ3" s="604"/>
      <c r="GWR3" s="604"/>
      <c r="GWS3" s="604"/>
      <c r="GWT3" s="604"/>
      <c r="GWU3" s="604"/>
      <c r="GWV3" s="604"/>
      <c r="GWW3" s="604"/>
      <c r="GWX3" s="604"/>
      <c r="GWY3" s="604"/>
      <c r="GWZ3" s="604"/>
      <c r="GXA3" s="604"/>
      <c r="GXB3" s="604"/>
      <c r="GXC3" s="604"/>
      <c r="GXD3" s="604"/>
      <c r="GXE3" s="604"/>
      <c r="GXF3" s="604"/>
      <c r="GXG3" s="604"/>
      <c r="GXH3" s="604"/>
      <c r="GXI3" s="604"/>
      <c r="GXJ3" s="604"/>
      <c r="GXK3" s="604"/>
      <c r="GXL3" s="604"/>
      <c r="GXM3" s="604"/>
      <c r="GXN3" s="604"/>
      <c r="GXO3" s="604"/>
      <c r="GXP3" s="604"/>
      <c r="GXQ3" s="604"/>
      <c r="GXR3" s="604"/>
      <c r="GXS3" s="604"/>
      <c r="GXT3" s="604"/>
      <c r="GXU3" s="604"/>
      <c r="GXV3" s="604"/>
      <c r="GXW3" s="604"/>
      <c r="GXX3" s="604"/>
      <c r="GXY3" s="604"/>
      <c r="GXZ3" s="604"/>
      <c r="GYA3" s="604"/>
      <c r="GYB3" s="604"/>
      <c r="GYC3" s="604"/>
      <c r="GYD3" s="604"/>
      <c r="GYE3" s="604"/>
      <c r="GYF3" s="604"/>
      <c r="GYG3" s="604"/>
      <c r="GYH3" s="604"/>
      <c r="GYI3" s="604"/>
      <c r="GYJ3" s="604"/>
      <c r="GYK3" s="604"/>
      <c r="GYL3" s="604"/>
      <c r="GYM3" s="604"/>
      <c r="GYN3" s="604"/>
      <c r="GYO3" s="604"/>
      <c r="GYP3" s="604"/>
      <c r="GYQ3" s="604"/>
      <c r="GYR3" s="604"/>
      <c r="GYS3" s="604"/>
      <c r="GYT3" s="604"/>
      <c r="GYU3" s="604"/>
      <c r="GYV3" s="604"/>
      <c r="GYW3" s="604"/>
      <c r="GYX3" s="604"/>
      <c r="GYY3" s="604"/>
      <c r="GYZ3" s="604"/>
      <c r="GZA3" s="604"/>
      <c r="GZB3" s="604"/>
      <c r="GZC3" s="604"/>
      <c r="GZD3" s="604"/>
      <c r="GZE3" s="604"/>
      <c r="GZF3" s="604"/>
      <c r="GZG3" s="604"/>
      <c r="GZH3" s="604"/>
      <c r="GZI3" s="604"/>
      <c r="GZJ3" s="604"/>
      <c r="GZK3" s="604"/>
      <c r="GZL3" s="604"/>
      <c r="GZM3" s="604"/>
      <c r="GZN3" s="604"/>
      <c r="GZO3" s="604"/>
      <c r="GZP3" s="604"/>
      <c r="GZQ3" s="604"/>
      <c r="GZR3" s="604"/>
      <c r="GZS3" s="604"/>
      <c r="GZT3" s="604"/>
      <c r="GZU3" s="604"/>
      <c r="GZV3" s="604"/>
      <c r="GZW3" s="604"/>
      <c r="GZX3" s="604"/>
      <c r="GZY3" s="604"/>
      <c r="GZZ3" s="604"/>
      <c r="HAA3" s="604"/>
      <c r="HAB3" s="604"/>
      <c r="HAC3" s="604"/>
      <c r="HAD3" s="604"/>
      <c r="HAE3" s="604"/>
      <c r="HAF3" s="604"/>
      <c r="HAG3" s="604"/>
      <c r="HAH3" s="604"/>
      <c r="HAI3" s="604"/>
      <c r="HAJ3" s="604"/>
      <c r="HAK3" s="604"/>
      <c r="HAL3" s="604"/>
      <c r="HAM3" s="604"/>
      <c r="HAN3" s="604"/>
      <c r="HAO3" s="604"/>
      <c r="HAP3" s="604"/>
      <c r="HAQ3" s="604"/>
      <c r="HAR3" s="604"/>
      <c r="HAS3" s="604"/>
      <c r="HAT3" s="604"/>
      <c r="HAU3" s="604"/>
      <c r="HAV3" s="604"/>
      <c r="HAW3" s="604"/>
      <c r="HAX3" s="604"/>
      <c r="HAY3" s="604"/>
      <c r="HAZ3" s="604"/>
      <c r="HBA3" s="604"/>
      <c r="HBB3" s="604"/>
      <c r="HBC3" s="604"/>
      <c r="HBD3" s="604"/>
      <c r="HBE3" s="604"/>
      <c r="HBF3" s="604"/>
      <c r="HBG3" s="604"/>
      <c r="HBH3" s="604"/>
      <c r="HBI3" s="604"/>
      <c r="HBJ3" s="604"/>
      <c r="HBK3" s="604"/>
      <c r="HBL3" s="604"/>
      <c r="HBM3" s="604"/>
      <c r="HBN3" s="604"/>
      <c r="HBO3" s="604"/>
      <c r="HBP3" s="604"/>
      <c r="HBQ3" s="604"/>
      <c r="HBR3" s="604"/>
      <c r="HBS3" s="604"/>
      <c r="HBT3" s="604"/>
      <c r="HBU3" s="604"/>
      <c r="HBV3" s="604"/>
      <c r="HBW3" s="604"/>
      <c r="HBX3" s="604"/>
      <c r="HBY3" s="604"/>
      <c r="HBZ3" s="604"/>
      <c r="HCA3" s="604"/>
      <c r="HCB3" s="604"/>
      <c r="HCC3" s="604"/>
      <c r="HCD3" s="604"/>
      <c r="HCE3" s="604"/>
      <c r="HCF3" s="604"/>
      <c r="HCG3" s="604"/>
      <c r="HCH3" s="604"/>
      <c r="HCI3" s="604"/>
      <c r="HCJ3" s="604"/>
      <c r="HCK3" s="604"/>
      <c r="HCL3" s="604"/>
      <c r="HCM3" s="604"/>
      <c r="HCN3" s="604"/>
      <c r="HCO3" s="604"/>
      <c r="HCP3" s="604"/>
      <c r="HCQ3" s="604"/>
      <c r="HCR3" s="604"/>
      <c r="HCS3" s="604"/>
      <c r="HCT3" s="604"/>
      <c r="HCU3" s="604"/>
      <c r="HCV3" s="604"/>
      <c r="HCW3" s="604"/>
      <c r="HCX3" s="604"/>
      <c r="HCY3" s="604"/>
      <c r="HCZ3" s="604"/>
      <c r="HDA3" s="604"/>
      <c r="HDB3" s="604"/>
      <c r="HDC3" s="604"/>
      <c r="HDD3" s="604"/>
      <c r="HDE3" s="604"/>
      <c r="HDF3" s="604"/>
      <c r="HDG3" s="604"/>
      <c r="HDH3" s="604"/>
      <c r="HDI3" s="604"/>
      <c r="HDJ3" s="604"/>
      <c r="HDK3" s="604"/>
      <c r="HDL3" s="604"/>
      <c r="HDM3" s="604"/>
      <c r="HDN3" s="604"/>
      <c r="HDO3" s="604"/>
      <c r="HDP3" s="604"/>
      <c r="HDQ3" s="604"/>
      <c r="HDR3" s="604"/>
      <c r="HDS3" s="604"/>
      <c r="HDT3" s="604"/>
      <c r="HDU3" s="604"/>
      <c r="HDV3" s="604"/>
      <c r="HDW3" s="604"/>
      <c r="HDX3" s="604"/>
      <c r="HDY3" s="604"/>
      <c r="HDZ3" s="604"/>
      <c r="HEA3" s="604"/>
      <c r="HEB3" s="604"/>
      <c r="HEC3" s="604"/>
      <c r="HED3" s="604"/>
      <c r="HEE3" s="604"/>
      <c r="HEF3" s="604"/>
      <c r="HEG3" s="604"/>
      <c r="HEH3" s="604"/>
      <c r="HEI3" s="604"/>
      <c r="HEJ3" s="604"/>
      <c r="HEK3" s="604"/>
      <c r="HEL3" s="604"/>
      <c r="HEM3" s="604"/>
      <c r="HEN3" s="604"/>
      <c r="HEO3" s="604"/>
      <c r="HEP3" s="604"/>
      <c r="HEQ3" s="604"/>
      <c r="HER3" s="604"/>
      <c r="HES3" s="604"/>
      <c r="HET3" s="604"/>
      <c r="HEU3" s="604"/>
      <c r="HEV3" s="604"/>
      <c r="HEW3" s="604"/>
      <c r="HEX3" s="604"/>
      <c r="HEY3" s="604"/>
      <c r="HEZ3" s="604"/>
      <c r="HFA3" s="604"/>
      <c r="HFB3" s="604"/>
      <c r="HFC3" s="604"/>
      <c r="HFD3" s="604"/>
      <c r="HFE3" s="604"/>
      <c r="HFF3" s="604"/>
      <c r="HFG3" s="604"/>
      <c r="HFH3" s="604"/>
      <c r="HFI3" s="604"/>
      <c r="HFJ3" s="604"/>
      <c r="HFK3" s="604"/>
      <c r="HFL3" s="604"/>
      <c r="HFM3" s="604"/>
      <c r="HFN3" s="604"/>
      <c r="HFO3" s="604"/>
      <c r="HFP3" s="604"/>
      <c r="HFQ3" s="604"/>
      <c r="HFR3" s="604"/>
      <c r="HFS3" s="604"/>
      <c r="HFT3" s="604"/>
      <c r="HFU3" s="604"/>
      <c r="HFV3" s="604"/>
      <c r="HFW3" s="604"/>
      <c r="HFX3" s="604"/>
      <c r="HFY3" s="604"/>
      <c r="HFZ3" s="604"/>
      <c r="HGA3" s="604"/>
      <c r="HGB3" s="604"/>
      <c r="HGC3" s="604"/>
      <c r="HGD3" s="604"/>
      <c r="HGE3" s="604"/>
      <c r="HGF3" s="604"/>
      <c r="HGG3" s="604"/>
      <c r="HGH3" s="604"/>
      <c r="HGI3" s="604"/>
      <c r="HGJ3" s="604"/>
      <c r="HGK3" s="604"/>
      <c r="HGL3" s="604"/>
      <c r="HGM3" s="604"/>
      <c r="HGN3" s="604"/>
      <c r="HGO3" s="604"/>
      <c r="HGP3" s="604"/>
      <c r="HGQ3" s="604"/>
      <c r="HGR3" s="604"/>
      <c r="HGS3" s="604"/>
      <c r="HGT3" s="604"/>
      <c r="HGU3" s="604"/>
      <c r="HGV3" s="604"/>
      <c r="HGW3" s="604"/>
      <c r="HGX3" s="604"/>
      <c r="HGY3" s="604"/>
      <c r="HGZ3" s="604"/>
      <c r="HHA3" s="604"/>
      <c r="HHB3" s="604"/>
      <c r="HHC3" s="604"/>
      <c r="HHD3" s="604"/>
      <c r="HHE3" s="604"/>
      <c r="HHF3" s="604"/>
      <c r="HHG3" s="604"/>
      <c r="HHH3" s="604"/>
      <c r="HHI3" s="604"/>
      <c r="HHJ3" s="604"/>
      <c r="HHK3" s="604"/>
      <c r="HHL3" s="604"/>
      <c r="HHM3" s="604"/>
      <c r="HHN3" s="604"/>
      <c r="HHO3" s="604"/>
      <c r="HHP3" s="604"/>
      <c r="HHQ3" s="604"/>
      <c r="HHR3" s="604"/>
      <c r="HHS3" s="604"/>
      <c r="HHT3" s="604"/>
      <c r="HHU3" s="604"/>
      <c r="HHV3" s="604"/>
      <c r="HHW3" s="604"/>
      <c r="HHX3" s="604"/>
      <c r="HHY3" s="604"/>
      <c r="HHZ3" s="604"/>
      <c r="HIA3" s="604"/>
      <c r="HIB3" s="604"/>
      <c r="HIC3" s="604"/>
      <c r="HID3" s="604"/>
      <c r="HIE3" s="604"/>
      <c r="HIF3" s="604"/>
      <c r="HIG3" s="604"/>
      <c r="HIH3" s="604"/>
      <c r="HII3" s="604"/>
      <c r="HIJ3" s="604"/>
      <c r="HIK3" s="604"/>
      <c r="HIL3" s="604"/>
      <c r="HIM3" s="604"/>
      <c r="HIN3" s="604"/>
      <c r="HIO3" s="604"/>
      <c r="HIP3" s="604"/>
      <c r="HIQ3" s="604"/>
      <c r="HIR3" s="604"/>
      <c r="HIS3" s="604"/>
      <c r="HIT3" s="604"/>
      <c r="HIU3" s="604"/>
      <c r="HIV3" s="604"/>
      <c r="HIW3" s="604"/>
      <c r="HIX3" s="604"/>
      <c r="HIY3" s="604"/>
      <c r="HIZ3" s="604"/>
      <c r="HJA3" s="604"/>
      <c r="HJB3" s="604"/>
      <c r="HJC3" s="604"/>
      <c r="HJD3" s="604"/>
      <c r="HJE3" s="604"/>
      <c r="HJF3" s="604"/>
      <c r="HJG3" s="604"/>
      <c r="HJH3" s="604"/>
      <c r="HJI3" s="604"/>
      <c r="HJJ3" s="604"/>
      <c r="HJK3" s="604"/>
      <c r="HJL3" s="604"/>
      <c r="HJM3" s="604"/>
      <c r="HJN3" s="604"/>
      <c r="HJO3" s="604"/>
      <c r="HJP3" s="604"/>
      <c r="HJQ3" s="604"/>
      <c r="HJR3" s="604"/>
      <c r="HJS3" s="604"/>
      <c r="HJT3" s="604"/>
      <c r="HJU3" s="604"/>
      <c r="HJV3" s="604"/>
      <c r="HJW3" s="604"/>
      <c r="HJX3" s="604"/>
      <c r="HJY3" s="604"/>
      <c r="HJZ3" s="604"/>
      <c r="HKA3" s="604"/>
      <c r="HKB3" s="604"/>
      <c r="HKC3" s="604"/>
      <c r="HKD3" s="604"/>
      <c r="HKE3" s="604"/>
      <c r="HKF3" s="604"/>
      <c r="HKG3" s="604"/>
      <c r="HKH3" s="604"/>
      <c r="HKI3" s="604"/>
      <c r="HKJ3" s="604"/>
      <c r="HKK3" s="604"/>
      <c r="HKL3" s="604"/>
      <c r="HKM3" s="604"/>
      <c r="HKN3" s="604"/>
      <c r="HKO3" s="604"/>
      <c r="HKP3" s="604"/>
      <c r="HKQ3" s="604"/>
      <c r="HKR3" s="604"/>
      <c r="HKS3" s="604"/>
      <c r="HKT3" s="604"/>
      <c r="HKU3" s="604"/>
      <c r="HKV3" s="604"/>
      <c r="HKW3" s="604"/>
      <c r="HKX3" s="604"/>
      <c r="HKY3" s="604"/>
      <c r="HKZ3" s="604"/>
      <c r="HLA3" s="604"/>
      <c r="HLB3" s="604"/>
      <c r="HLC3" s="604"/>
      <c r="HLD3" s="604"/>
      <c r="HLE3" s="604"/>
      <c r="HLF3" s="604"/>
      <c r="HLG3" s="604"/>
      <c r="HLH3" s="604"/>
      <c r="HLI3" s="604"/>
      <c r="HLJ3" s="604"/>
      <c r="HLK3" s="604"/>
      <c r="HLL3" s="604"/>
      <c r="HLM3" s="604"/>
      <c r="HLN3" s="604"/>
      <c r="HLO3" s="604"/>
      <c r="HLP3" s="604"/>
      <c r="HLQ3" s="604"/>
      <c r="HLR3" s="604"/>
      <c r="HLS3" s="604"/>
      <c r="HLT3" s="604"/>
      <c r="HLU3" s="604"/>
      <c r="HLV3" s="604"/>
      <c r="HLW3" s="604"/>
      <c r="HLX3" s="604"/>
      <c r="HLY3" s="604"/>
      <c r="HLZ3" s="604"/>
      <c r="HMA3" s="604"/>
      <c r="HMB3" s="604"/>
      <c r="HMC3" s="604"/>
      <c r="HMD3" s="604"/>
      <c r="HME3" s="604"/>
      <c r="HMF3" s="604"/>
      <c r="HMG3" s="604"/>
      <c r="HMH3" s="604"/>
      <c r="HMI3" s="604"/>
      <c r="HMJ3" s="604"/>
      <c r="HMK3" s="604"/>
      <c r="HML3" s="604"/>
      <c r="HMM3" s="604"/>
      <c r="HMN3" s="604"/>
      <c r="HMO3" s="604"/>
      <c r="HMP3" s="604"/>
      <c r="HMQ3" s="604"/>
      <c r="HMR3" s="604"/>
      <c r="HMS3" s="604"/>
      <c r="HMT3" s="604"/>
      <c r="HMU3" s="604"/>
      <c r="HMV3" s="604"/>
      <c r="HMW3" s="604"/>
      <c r="HMX3" s="604"/>
      <c r="HMY3" s="604"/>
      <c r="HMZ3" s="604"/>
      <c r="HNA3" s="604"/>
      <c r="HNB3" s="604"/>
      <c r="HNC3" s="604"/>
      <c r="HND3" s="604"/>
      <c r="HNE3" s="604"/>
      <c r="HNF3" s="604"/>
      <c r="HNG3" s="604"/>
      <c r="HNH3" s="604"/>
      <c r="HNI3" s="604"/>
      <c r="HNJ3" s="604"/>
      <c r="HNK3" s="604"/>
      <c r="HNL3" s="604"/>
      <c r="HNM3" s="604"/>
      <c r="HNN3" s="604"/>
      <c r="HNO3" s="604"/>
      <c r="HNP3" s="604"/>
      <c r="HNQ3" s="604"/>
      <c r="HNR3" s="604"/>
      <c r="HNS3" s="604"/>
      <c r="HNT3" s="604"/>
      <c r="HNU3" s="604"/>
      <c r="HNV3" s="604"/>
      <c r="HNW3" s="604"/>
      <c r="HNX3" s="604"/>
      <c r="HNY3" s="604"/>
      <c r="HNZ3" s="604"/>
      <c r="HOA3" s="604"/>
      <c r="HOB3" s="604"/>
      <c r="HOC3" s="604"/>
      <c r="HOD3" s="604"/>
      <c r="HOE3" s="604"/>
      <c r="HOF3" s="604"/>
      <c r="HOG3" s="604"/>
      <c r="HOH3" s="604"/>
      <c r="HOI3" s="604"/>
      <c r="HOJ3" s="604"/>
      <c r="HOK3" s="604"/>
      <c r="HOL3" s="604"/>
      <c r="HOM3" s="604"/>
      <c r="HON3" s="604"/>
      <c r="HOO3" s="604"/>
      <c r="HOP3" s="604"/>
      <c r="HOQ3" s="604"/>
      <c r="HOR3" s="604"/>
      <c r="HOS3" s="604"/>
      <c r="HOT3" s="604"/>
      <c r="HOU3" s="604"/>
      <c r="HOV3" s="604"/>
      <c r="HOW3" s="604"/>
      <c r="HOX3" s="604"/>
      <c r="HOY3" s="604"/>
      <c r="HOZ3" s="604"/>
      <c r="HPA3" s="604"/>
      <c r="HPB3" s="604"/>
      <c r="HPC3" s="604"/>
      <c r="HPD3" s="604"/>
      <c r="HPE3" s="604"/>
      <c r="HPF3" s="604"/>
      <c r="HPG3" s="604"/>
      <c r="HPH3" s="604"/>
      <c r="HPI3" s="604"/>
      <c r="HPJ3" s="604"/>
      <c r="HPK3" s="604"/>
      <c r="HPL3" s="604"/>
      <c r="HPM3" s="604"/>
      <c r="HPN3" s="604"/>
      <c r="HPO3" s="604"/>
      <c r="HPP3" s="604"/>
      <c r="HPQ3" s="604"/>
      <c r="HPR3" s="604"/>
      <c r="HPS3" s="604"/>
      <c r="HPT3" s="604"/>
      <c r="HPU3" s="604"/>
      <c r="HPV3" s="604"/>
      <c r="HPW3" s="604"/>
      <c r="HPX3" s="604"/>
      <c r="HPY3" s="604"/>
      <c r="HPZ3" s="604"/>
      <c r="HQA3" s="604"/>
      <c r="HQB3" s="604"/>
      <c r="HQC3" s="604"/>
      <c r="HQD3" s="604"/>
      <c r="HQE3" s="604"/>
      <c r="HQF3" s="604"/>
      <c r="HQG3" s="604"/>
      <c r="HQH3" s="604"/>
      <c r="HQI3" s="604"/>
      <c r="HQJ3" s="604"/>
      <c r="HQK3" s="604"/>
      <c r="HQL3" s="604"/>
      <c r="HQM3" s="604"/>
      <c r="HQN3" s="604"/>
      <c r="HQO3" s="604"/>
      <c r="HQP3" s="604"/>
      <c r="HQQ3" s="604"/>
      <c r="HQR3" s="604"/>
      <c r="HQS3" s="604"/>
      <c r="HQT3" s="604"/>
      <c r="HQU3" s="604"/>
      <c r="HQV3" s="604"/>
      <c r="HQW3" s="604"/>
      <c r="HQX3" s="604"/>
      <c r="HQY3" s="604"/>
      <c r="HQZ3" s="604"/>
      <c r="HRA3" s="604"/>
      <c r="HRB3" s="604"/>
      <c r="HRC3" s="604"/>
      <c r="HRD3" s="604"/>
      <c r="HRE3" s="604"/>
      <c r="HRF3" s="604"/>
      <c r="HRG3" s="604"/>
      <c r="HRH3" s="604"/>
      <c r="HRI3" s="604"/>
      <c r="HRJ3" s="604"/>
      <c r="HRK3" s="604"/>
      <c r="HRL3" s="604"/>
      <c r="HRM3" s="604"/>
      <c r="HRN3" s="604"/>
      <c r="HRO3" s="604"/>
      <c r="HRP3" s="604"/>
      <c r="HRQ3" s="604"/>
      <c r="HRR3" s="604"/>
      <c r="HRS3" s="604"/>
      <c r="HRT3" s="604"/>
      <c r="HRU3" s="604"/>
      <c r="HRV3" s="604"/>
      <c r="HRW3" s="604"/>
      <c r="HRX3" s="604"/>
      <c r="HRY3" s="604"/>
      <c r="HRZ3" s="604"/>
      <c r="HSA3" s="604"/>
      <c r="HSB3" s="604"/>
      <c r="HSC3" s="604"/>
      <c r="HSD3" s="604"/>
      <c r="HSE3" s="604"/>
      <c r="HSF3" s="604"/>
      <c r="HSG3" s="604"/>
      <c r="HSH3" s="604"/>
      <c r="HSI3" s="604"/>
      <c r="HSJ3" s="604"/>
      <c r="HSK3" s="604"/>
      <c r="HSL3" s="604"/>
      <c r="HSM3" s="604"/>
      <c r="HSN3" s="604"/>
      <c r="HSO3" s="604"/>
      <c r="HSP3" s="604"/>
      <c r="HSQ3" s="604"/>
      <c r="HSR3" s="604"/>
      <c r="HSS3" s="604"/>
      <c r="HST3" s="604"/>
      <c r="HSU3" s="604"/>
      <c r="HSV3" s="604"/>
      <c r="HSW3" s="604"/>
      <c r="HSX3" s="604"/>
      <c r="HSY3" s="604"/>
      <c r="HSZ3" s="604"/>
      <c r="HTA3" s="604"/>
      <c r="HTB3" s="604"/>
      <c r="HTC3" s="604"/>
      <c r="HTD3" s="604"/>
      <c r="HTE3" s="604"/>
      <c r="HTF3" s="604"/>
      <c r="HTG3" s="604"/>
      <c r="HTH3" s="604"/>
      <c r="HTI3" s="604"/>
      <c r="HTJ3" s="604"/>
      <c r="HTK3" s="604"/>
      <c r="HTL3" s="604"/>
      <c r="HTM3" s="604"/>
      <c r="HTN3" s="604"/>
      <c r="HTO3" s="604"/>
      <c r="HTP3" s="604"/>
      <c r="HTQ3" s="604"/>
      <c r="HTR3" s="604"/>
      <c r="HTS3" s="604"/>
      <c r="HTT3" s="604"/>
      <c r="HTU3" s="604"/>
      <c r="HTV3" s="604"/>
      <c r="HTW3" s="604"/>
      <c r="HTX3" s="604"/>
      <c r="HTY3" s="604"/>
      <c r="HTZ3" s="604"/>
      <c r="HUA3" s="604"/>
      <c r="HUB3" s="604"/>
      <c r="HUC3" s="604"/>
      <c r="HUD3" s="604"/>
      <c r="HUE3" s="604"/>
      <c r="HUF3" s="604"/>
      <c r="HUG3" s="604"/>
      <c r="HUH3" s="604"/>
      <c r="HUI3" s="604"/>
      <c r="HUJ3" s="604"/>
      <c r="HUK3" s="604"/>
      <c r="HUL3" s="604"/>
      <c r="HUM3" s="604"/>
      <c r="HUN3" s="604"/>
      <c r="HUO3" s="604"/>
      <c r="HUP3" s="604"/>
      <c r="HUQ3" s="604"/>
      <c r="HUR3" s="604"/>
      <c r="HUS3" s="604"/>
      <c r="HUT3" s="604"/>
      <c r="HUU3" s="604"/>
      <c r="HUV3" s="604"/>
      <c r="HUW3" s="604"/>
      <c r="HUX3" s="604"/>
      <c r="HUY3" s="604"/>
      <c r="HUZ3" s="604"/>
      <c r="HVA3" s="604"/>
      <c r="HVB3" s="604"/>
      <c r="HVC3" s="604"/>
      <c r="HVD3" s="604"/>
      <c r="HVE3" s="604"/>
      <c r="HVF3" s="604"/>
      <c r="HVG3" s="604"/>
      <c r="HVH3" s="604"/>
      <c r="HVI3" s="604"/>
      <c r="HVJ3" s="604"/>
      <c r="HVK3" s="604"/>
      <c r="HVL3" s="604"/>
      <c r="HVM3" s="604"/>
      <c r="HVN3" s="604"/>
      <c r="HVO3" s="604"/>
      <c r="HVP3" s="604"/>
      <c r="HVQ3" s="604"/>
      <c r="HVR3" s="604"/>
      <c r="HVS3" s="604"/>
      <c r="HVT3" s="604"/>
      <c r="HVU3" s="604"/>
      <c r="HVV3" s="604"/>
      <c r="HVW3" s="604"/>
      <c r="HVX3" s="604"/>
      <c r="HVY3" s="604"/>
      <c r="HVZ3" s="604"/>
      <c r="HWA3" s="604"/>
      <c r="HWB3" s="604"/>
      <c r="HWC3" s="604"/>
      <c r="HWD3" s="604"/>
      <c r="HWE3" s="604"/>
      <c r="HWF3" s="604"/>
      <c r="HWG3" s="604"/>
      <c r="HWH3" s="604"/>
      <c r="HWI3" s="604"/>
      <c r="HWJ3" s="604"/>
      <c r="HWK3" s="604"/>
      <c r="HWL3" s="604"/>
      <c r="HWM3" s="604"/>
      <c r="HWN3" s="604"/>
      <c r="HWO3" s="604"/>
      <c r="HWP3" s="604"/>
      <c r="HWQ3" s="604"/>
      <c r="HWR3" s="604"/>
      <c r="HWS3" s="604"/>
      <c r="HWT3" s="604"/>
      <c r="HWU3" s="604"/>
      <c r="HWV3" s="604"/>
      <c r="HWW3" s="604"/>
      <c r="HWX3" s="604"/>
      <c r="HWY3" s="604"/>
      <c r="HWZ3" s="604"/>
      <c r="HXA3" s="604"/>
      <c r="HXB3" s="604"/>
      <c r="HXC3" s="604"/>
      <c r="HXD3" s="604"/>
      <c r="HXE3" s="604"/>
      <c r="HXF3" s="604"/>
      <c r="HXG3" s="604"/>
      <c r="HXH3" s="604"/>
      <c r="HXI3" s="604"/>
      <c r="HXJ3" s="604"/>
      <c r="HXK3" s="604"/>
      <c r="HXL3" s="604"/>
      <c r="HXM3" s="604"/>
      <c r="HXN3" s="604"/>
      <c r="HXO3" s="604"/>
      <c r="HXP3" s="604"/>
      <c r="HXQ3" s="604"/>
      <c r="HXR3" s="604"/>
      <c r="HXS3" s="604"/>
      <c r="HXT3" s="604"/>
      <c r="HXU3" s="604"/>
      <c r="HXV3" s="604"/>
      <c r="HXW3" s="604"/>
      <c r="HXX3" s="604"/>
      <c r="HXY3" s="604"/>
      <c r="HXZ3" s="604"/>
      <c r="HYA3" s="604"/>
      <c r="HYB3" s="604"/>
      <c r="HYC3" s="604"/>
      <c r="HYD3" s="604"/>
      <c r="HYE3" s="604"/>
      <c r="HYF3" s="604"/>
      <c r="HYG3" s="604"/>
      <c r="HYH3" s="604"/>
      <c r="HYI3" s="604"/>
      <c r="HYJ3" s="604"/>
      <c r="HYK3" s="604"/>
      <c r="HYL3" s="604"/>
      <c r="HYM3" s="604"/>
      <c r="HYN3" s="604"/>
      <c r="HYO3" s="604"/>
      <c r="HYP3" s="604"/>
      <c r="HYQ3" s="604"/>
      <c r="HYR3" s="604"/>
      <c r="HYS3" s="604"/>
      <c r="HYT3" s="604"/>
      <c r="HYU3" s="604"/>
      <c r="HYV3" s="604"/>
      <c r="HYW3" s="604"/>
      <c r="HYX3" s="604"/>
      <c r="HYY3" s="604"/>
      <c r="HYZ3" s="604"/>
      <c r="HZA3" s="604"/>
      <c r="HZB3" s="604"/>
      <c r="HZC3" s="604"/>
      <c r="HZD3" s="604"/>
      <c r="HZE3" s="604"/>
      <c r="HZF3" s="604"/>
      <c r="HZG3" s="604"/>
      <c r="HZH3" s="604"/>
      <c r="HZI3" s="604"/>
      <c r="HZJ3" s="604"/>
      <c r="HZK3" s="604"/>
      <c r="HZL3" s="604"/>
      <c r="HZM3" s="604"/>
      <c r="HZN3" s="604"/>
      <c r="HZO3" s="604"/>
      <c r="HZP3" s="604"/>
      <c r="HZQ3" s="604"/>
      <c r="HZR3" s="604"/>
      <c r="HZS3" s="604"/>
      <c r="HZT3" s="604"/>
      <c r="HZU3" s="604"/>
      <c r="HZV3" s="604"/>
      <c r="HZW3" s="604"/>
      <c r="HZX3" s="604"/>
      <c r="HZY3" s="604"/>
      <c r="HZZ3" s="604"/>
      <c r="IAA3" s="604"/>
      <c r="IAB3" s="604"/>
      <c r="IAC3" s="604"/>
      <c r="IAD3" s="604"/>
      <c r="IAE3" s="604"/>
      <c r="IAF3" s="604"/>
      <c r="IAG3" s="604"/>
      <c r="IAH3" s="604"/>
      <c r="IAI3" s="604"/>
      <c r="IAJ3" s="604"/>
      <c r="IAK3" s="604"/>
      <c r="IAL3" s="604"/>
      <c r="IAM3" s="604"/>
      <c r="IAN3" s="604"/>
      <c r="IAO3" s="604"/>
      <c r="IAP3" s="604"/>
      <c r="IAQ3" s="604"/>
      <c r="IAR3" s="604"/>
      <c r="IAS3" s="604"/>
      <c r="IAT3" s="604"/>
      <c r="IAU3" s="604"/>
      <c r="IAV3" s="604"/>
      <c r="IAW3" s="604"/>
      <c r="IAX3" s="604"/>
      <c r="IAY3" s="604"/>
      <c r="IAZ3" s="604"/>
      <c r="IBA3" s="604"/>
      <c r="IBB3" s="604"/>
      <c r="IBC3" s="604"/>
      <c r="IBD3" s="604"/>
      <c r="IBE3" s="604"/>
      <c r="IBF3" s="604"/>
      <c r="IBG3" s="604"/>
      <c r="IBH3" s="604"/>
      <c r="IBI3" s="604"/>
      <c r="IBJ3" s="604"/>
      <c r="IBK3" s="604"/>
      <c r="IBL3" s="604"/>
      <c r="IBM3" s="604"/>
      <c r="IBN3" s="604"/>
      <c r="IBO3" s="604"/>
      <c r="IBP3" s="604"/>
      <c r="IBQ3" s="604"/>
      <c r="IBR3" s="604"/>
      <c r="IBS3" s="604"/>
      <c r="IBT3" s="604"/>
      <c r="IBU3" s="604"/>
      <c r="IBV3" s="604"/>
      <c r="IBW3" s="604"/>
      <c r="IBX3" s="604"/>
      <c r="IBY3" s="604"/>
      <c r="IBZ3" s="604"/>
      <c r="ICA3" s="604"/>
      <c r="ICB3" s="604"/>
      <c r="ICC3" s="604"/>
      <c r="ICD3" s="604"/>
      <c r="ICE3" s="604"/>
      <c r="ICF3" s="604"/>
      <c r="ICG3" s="604"/>
      <c r="ICH3" s="604"/>
      <c r="ICI3" s="604"/>
      <c r="ICJ3" s="604"/>
      <c r="ICK3" s="604"/>
      <c r="ICL3" s="604"/>
      <c r="ICM3" s="604"/>
      <c r="ICN3" s="604"/>
      <c r="ICO3" s="604"/>
      <c r="ICP3" s="604"/>
      <c r="ICQ3" s="604"/>
      <c r="ICR3" s="604"/>
      <c r="ICS3" s="604"/>
      <c r="ICT3" s="604"/>
      <c r="ICU3" s="604"/>
      <c r="ICV3" s="604"/>
      <c r="ICW3" s="604"/>
      <c r="ICX3" s="604"/>
      <c r="ICY3" s="604"/>
      <c r="ICZ3" s="604"/>
      <c r="IDA3" s="604"/>
      <c r="IDB3" s="604"/>
      <c r="IDC3" s="604"/>
      <c r="IDD3" s="604"/>
      <c r="IDE3" s="604"/>
      <c r="IDF3" s="604"/>
      <c r="IDG3" s="604"/>
      <c r="IDH3" s="604"/>
      <c r="IDI3" s="604"/>
      <c r="IDJ3" s="604"/>
      <c r="IDK3" s="604"/>
      <c r="IDL3" s="604"/>
      <c r="IDM3" s="604"/>
      <c r="IDN3" s="604"/>
      <c r="IDO3" s="604"/>
      <c r="IDP3" s="604"/>
      <c r="IDQ3" s="604"/>
      <c r="IDR3" s="604"/>
      <c r="IDS3" s="604"/>
      <c r="IDT3" s="604"/>
      <c r="IDU3" s="604"/>
      <c r="IDV3" s="604"/>
      <c r="IDW3" s="604"/>
      <c r="IDX3" s="604"/>
      <c r="IDY3" s="604"/>
      <c r="IDZ3" s="604"/>
      <c r="IEA3" s="604"/>
      <c r="IEB3" s="604"/>
      <c r="IEC3" s="604"/>
      <c r="IED3" s="604"/>
      <c r="IEE3" s="604"/>
      <c r="IEF3" s="604"/>
      <c r="IEG3" s="604"/>
      <c r="IEH3" s="604"/>
      <c r="IEI3" s="604"/>
      <c r="IEJ3" s="604"/>
      <c r="IEK3" s="604"/>
      <c r="IEL3" s="604"/>
      <c r="IEM3" s="604"/>
      <c r="IEN3" s="604"/>
      <c r="IEO3" s="604"/>
      <c r="IEP3" s="604"/>
      <c r="IEQ3" s="604"/>
      <c r="IER3" s="604"/>
      <c r="IES3" s="604"/>
      <c r="IET3" s="604"/>
      <c r="IEU3" s="604"/>
      <c r="IEV3" s="604"/>
      <c r="IEW3" s="604"/>
      <c r="IEX3" s="604"/>
      <c r="IEY3" s="604"/>
      <c r="IEZ3" s="604"/>
      <c r="IFA3" s="604"/>
      <c r="IFB3" s="604"/>
      <c r="IFC3" s="604"/>
      <c r="IFD3" s="604"/>
      <c r="IFE3" s="604"/>
      <c r="IFF3" s="604"/>
      <c r="IFG3" s="604"/>
      <c r="IFH3" s="604"/>
      <c r="IFI3" s="604"/>
      <c r="IFJ3" s="604"/>
      <c r="IFK3" s="604"/>
      <c r="IFL3" s="604"/>
      <c r="IFM3" s="604"/>
      <c r="IFN3" s="604"/>
      <c r="IFO3" s="604"/>
      <c r="IFP3" s="604"/>
      <c r="IFQ3" s="604"/>
      <c r="IFR3" s="604"/>
      <c r="IFS3" s="604"/>
      <c r="IFT3" s="604"/>
      <c r="IFU3" s="604"/>
      <c r="IFV3" s="604"/>
      <c r="IFW3" s="604"/>
      <c r="IFX3" s="604"/>
      <c r="IFY3" s="604"/>
      <c r="IFZ3" s="604"/>
      <c r="IGA3" s="604"/>
      <c r="IGB3" s="604"/>
      <c r="IGC3" s="604"/>
      <c r="IGD3" s="604"/>
      <c r="IGE3" s="604"/>
      <c r="IGF3" s="604"/>
      <c r="IGG3" s="604"/>
      <c r="IGH3" s="604"/>
      <c r="IGI3" s="604"/>
      <c r="IGJ3" s="604"/>
      <c r="IGK3" s="604"/>
      <c r="IGL3" s="604"/>
      <c r="IGM3" s="604"/>
      <c r="IGN3" s="604"/>
      <c r="IGO3" s="604"/>
      <c r="IGP3" s="604"/>
      <c r="IGQ3" s="604"/>
      <c r="IGR3" s="604"/>
      <c r="IGS3" s="604"/>
      <c r="IGT3" s="604"/>
      <c r="IGU3" s="604"/>
      <c r="IGV3" s="604"/>
      <c r="IGW3" s="604"/>
      <c r="IGX3" s="604"/>
      <c r="IGY3" s="604"/>
      <c r="IGZ3" s="604"/>
      <c r="IHA3" s="604"/>
      <c r="IHB3" s="604"/>
      <c r="IHC3" s="604"/>
      <c r="IHD3" s="604"/>
      <c r="IHE3" s="604"/>
      <c r="IHF3" s="604"/>
      <c r="IHG3" s="604"/>
      <c r="IHH3" s="604"/>
      <c r="IHI3" s="604"/>
      <c r="IHJ3" s="604"/>
      <c r="IHK3" s="604"/>
      <c r="IHL3" s="604"/>
      <c r="IHM3" s="604"/>
      <c r="IHN3" s="604"/>
      <c r="IHO3" s="604"/>
      <c r="IHP3" s="604"/>
      <c r="IHQ3" s="604"/>
      <c r="IHR3" s="604"/>
      <c r="IHS3" s="604"/>
      <c r="IHT3" s="604"/>
      <c r="IHU3" s="604"/>
      <c r="IHV3" s="604"/>
      <c r="IHW3" s="604"/>
      <c r="IHX3" s="604"/>
      <c r="IHY3" s="604"/>
      <c r="IHZ3" s="604"/>
      <c r="IIA3" s="604"/>
      <c r="IIB3" s="604"/>
      <c r="IIC3" s="604"/>
      <c r="IID3" s="604"/>
      <c r="IIE3" s="604"/>
      <c r="IIF3" s="604"/>
      <c r="IIG3" s="604"/>
      <c r="IIH3" s="604"/>
      <c r="III3" s="604"/>
      <c r="IIJ3" s="604"/>
      <c r="IIK3" s="604"/>
      <c r="IIL3" s="604"/>
      <c r="IIM3" s="604"/>
      <c r="IIN3" s="604"/>
      <c r="IIO3" s="604"/>
      <c r="IIP3" s="604"/>
      <c r="IIQ3" s="604"/>
      <c r="IIR3" s="604"/>
      <c r="IIS3" s="604"/>
      <c r="IIT3" s="604"/>
      <c r="IIU3" s="604"/>
      <c r="IIV3" s="604"/>
      <c r="IIW3" s="604"/>
      <c r="IIX3" s="604"/>
      <c r="IIY3" s="604"/>
      <c r="IIZ3" s="604"/>
      <c r="IJA3" s="604"/>
      <c r="IJB3" s="604"/>
      <c r="IJC3" s="604"/>
      <c r="IJD3" s="604"/>
      <c r="IJE3" s="604"/>
      <c r="IJF3" s="604"/>
      <c r="IJG3" s="604"/>
      <c r="IJH3" s="604"/>
      <c r="IJI3" s="604"/>
      <c r="IJJ3" s="604"/>
      <c r="IJK3" s="604"/>
      <c r="IJL3" s="604"/>
      <c r="IJM3" s="604"/>
      <c r="IJN3" s="604"/>
      <c r="IJO3" s="604"/>
      <c r="IJP3" s="604"/>
      <c r="IJQ3" s="604"/>
      <c r="IJR3" s="604"/>
      <c r="IJS3" s="604"/>
      <c r="IJT3" s="604"/>
      <c r="IJU3" s="604"/>
      <c r="IJV3" s="604"/>
      <c r="IJW3" s="604"/>
      <c r="IJX3" s="604"/>
      <c r="IJY3" s="604"/>
      <c r="IJZ3" s="604"/>
      <c r="IKA3" s="604"/>
      <c r="IKB3" s="604"/>
      <c r="IKC3" s="604"/>
      <c r="IKD3" s="604"/>
      <c r="IKE3" s="604"/>
      <c r="IKF3" s="604"/>
      <c r="IKG3" s="604"/>
      <c r="IKH3" s="604"/>
      <c r="IKI3" s="604"/>
      <c r="IKJ3" s="604"/>
      <c r="IKK3" s="604"/>
      <c r="IKL3" s="604"/>
      <c r="IKM3" s="604"/>
      <c r="IKN3" s="604"/>
      <c r="IKO3" s="604"/>
      <c r="IKP3" s="604"/>
      <c r="IKQ3" s="604"/>
      <c r="IKR3" s="604"/>
      <c r="IKS3" s="604"/>
      <c r="IKT3" s="604"/>
      <c r="IKU3" s="604"/>
      <c r="IKV3" s="604"/>
      <c r="IKW3" s="604"/>
      <c r="IKX3" s="604"/>
      <c r="IKY3" s="604"/>
      <c r="IKZ3" s="604"/>
      <c r="ILA3" s="604"/>
      <c r="ILB3" s="604"/>
      <c r="ILC3" s="604"/>
      <c r="ILD3" s="604"/>
      <c r="ILE3" s="604"/>
      <c r="ILF3" s="604"/>
      <c r="ILG3" s="604"/>
      <c r="ILH3" s="604"/>
      <c r="ILI3" s="604"/>
      <c r="ILJ3" s="604"/>
      <c r="ILK3" s="604"/>
      <c r="ILL3" s="604"/>
      <c r="ILM3" s="604"/>
      <c r="ILN3" s="604"/>
      <c r="ILO3" s="604"/>
      <c r="ILP3" s="604"/>
      <c r="ILQ3" s="604"/>
      <c r="ILR3" s="604"/>
      <c r="ILS3" s="604"/>
      <c r="ILT3" s="604"/>
      <c r="ILU3" s="604"/>
      <c r="ILV3" s="604"/>
      <c r="ILW3" s="604"/>
      <c r="ILX3" s="604"/>
      <c r="ILY3" s="604"/>
      <c r="ILZ3" s="604"/>
      <c r="IMA3" s="604"/>
      <c r="IMB3" s="604"/>
      <c r="IMC3" s="604"/>
      <c r="IMD3" s="604"/>
      <c r="IME3" s="604"/>
      <c r="IMF3" s="604"/>
      <c r="IMG3" s="604"/>
      <c r="IMH3" s="604"/>
      <c r="IMI3" s="604"/>
      <c r="IMJ3" s="604"/>
      <c r="IMK3" s="604"/>
      <c r="IML3" s="604"/>
      <c r="IMM3" s="604"/>
      <c r="IMN3" s="604"/>
      <c r="IMO3" s="604"/>
      <c r="IMP3" s="604"/>
      <c r="IMQ3" s="604"/>
      <c r="IMR3" s="604"/>
      <c r="IMS3" s="604"/>
      <c r="IMT3" s="604"/>
      <c r="IMU3" s="604"/>
      <c r="IMV3" s="604"/>
      <c r="IMW3" s="604"/>
      <c r="IMX3" s="604"/>
      <c r="IMY3" s="604"/>
      <c r="IMZ3" s="604"/>
      <c r="INA3" s="604"/>
      <c r="INB3" s="604"/>
      <c r="INC3" s="604"/>
      <c r="IND3" s="604"/>
      <c r="INE3" s="604"/>
      <c r="INF3" s="604"/>
      <c r="ING3" s="604"/>
      <c r="INH3" s="604"/>
      <c r="INI3" s="604"/>
      <c r="INJ3" s="604"/>
      <c r="INK3" s="604"/>
      <c r="INL3" s="604"/>
      <c r="INM3" s="604"/>
      <c r="INN3" s="604"/>
      <c r="INO3" s="604"/>
      <c r="INP3" s="604"/>
      <c r="INQ3" s="604"/>
      <c r="INR3" s="604"/>
      <c r="INS3" s="604"/>
      <c r="INT3" s="604"/>
      <c r="INU3" s="604"/>
      <c r="INV3" s="604"/>
      <c r="INW3" s="604"/>
      <c r="INX3" s="604"/>
      <c r="INY3" s="604"/>
      <c r="INZ3" s="604"/>
      <c r="IOA3" s="604"/>
      <c r="IOB3" s="604"/>
      <c r="IOC3" s="604"/>
      <c r="IOD3" s="604"/>
      <c r="IOE3" s="604"/>
      <c r="IOF3" s="604"/>
      <c r="IOG3" s="604"/>
      <c r="IOH3" s="604"/>
      <c r="IOI3" s="604"/>
      <c r="IOJ3" s="604"/>
      <c r="IOK3" s="604"/>
      <c r="IOL3" s="604"/>
      <c r="IOM3" s="604"/>
      <c r="ION3" s="604"/>
      <c r="IOO3" s="604"/>
      <c r="IOP3" s="604"/>
      <c r="IOQ3" s="604"/>
      <c r="IOR3" s="604"/>
      <c r="IOS3" s="604"/>
      <c r="IOT3" s="604"/>
      <c r="IOU3" s="604"/>
      <c r="IOV3" s="604"/>
      <c r="IOW3" s="604"/>
      <c r="IOX3" s="604"/>
      <c r="IOY3" s="604"/>
      <c r="IOZ3" s="604"/>
      <c r="IPA3" s="604"/>
      <c r="IPB3" s="604"/>
      <c r="IPC3" s="604"/>
      <c r="IPD3" s="604"/>
      <c r="IPE3" s="604"/>
      <c r="IPF3" s="604"/>
      <c r="IPG3" s="604"/>
      <c r="IPH3" s="604"/>
      <c r="IPI3" s="604"/>
      <c r="IPJ3" s="604"/>
      <c r="IPK3" s="604"/>
      <c r="IPL3" s="604"/>
      <c r="IPM3" s="604"/>
      <c r="IPN3" s="604"/>
      <c r="IPO3" s="604"/>
      <c r="IPP3" s="604"/>
      <c r="IPQ3" s="604"/>
      <c r="IPR3" s="604"/>
      <c r="IPS3" s="604"/>
      <c r="IPT3" s="604"/>
      <c r="IPU3" s="604"/>
      <c r="IPV3" s="604"/>
      <c r="IPW3" s="604"/>
      <c r="IPX3" s="604"/>
      <c r="IPY3" s="604"/>
      <c r="IPZ3" s="604"/>
      <c r="IQA3" s="604"/>
      <c r="IQB3" s="604"/>
      <c r="IQC3" s="604"/>
      <c r="IQD3" s="604"/>
      <c r="IQE3" s="604"/>
      <c r="IQF3" s="604"/>
      <c r="IQG3" s="604"/>
      <c r="IQH3" s="604"/>
      <c r="IQI3" s="604"/>
      <c r="IQJ3" s="604"/>
      <c r="IQK3" s="604"/>
      <c r="IQL3" s="604"/>
      <c r="IQM3" s="604"/>
      <c r="IQN3" s="604"/>
      <c r="IQO3" s="604"/>
      <c r="IQP3" s="604"/>
      <c r="IQQ3" s="604"/>
      <c r="IQR3" s="604"/>
      <c r="IQS3" s="604"/>
      <c r="IQT3" s="604"/>
      <c r="IQU3" s="604"/>
      <c r="IQV3" s="604"/>
      <c r="IQW3" s="604"/>
      <c r="IQX3" s="604"/>
      <c r="IQY3" s="604"/>
      <c r="IQZ3" s="604"/>
      <c r="IRA3" s="604"/>
      <c r="IRB3" s="604"/>
      <c r="IRC3" s="604"/>
      <c r="IRD3" s="604"/>
      <c r="IRE3" s="604"/>
      <c r="IRF3" s="604"/>
      <c r="IRG3" s="604"/>
      <c r="IRH3" s="604"/>
      <c r="IRI3" s="604"/>
      <c r="IRJ3" s="604"/>
      <c r="IRK3" s="604"/>
      <c r="IRL3" s="604"/>
      <c r="IRM3" s="604"/>
      <c r="IRN3" s="604"/>
      <c r="IRO3" s="604"/>
      <c r="IRP3" s="604"/>
      <c r="IRQ3" s="604"/>
      <c r="IRR3" s="604"/>
      <c r="IRS3" s="604"/>
      <c r="IRT3" s="604"/>
      <c r="IRU3" s="604"/>
      <c r="IRV3" s="604"/>
      <c r="IRW3" s="604"/>
      <c r="IRX3" s="604"/>
      <c r="IRY3" s="604"/>
      <c r="IRZ3" s="604"/>
      <c r="ISA3" s="604"/>
      <c r="ISB3" s="604"/>
      <c r="ISC3" s="604"/>
      <c r="ISD3" s="604"/>
      <c r="ISE3" s="604"/>
      <c r="ISF3" s="604"/>
      <c r="ISG3" s="604"/>
      <c r="ISH3" s="604"/>
      <c r="ISI3" s="604"/>
      <c r="ISJ3" s="604"/>
      <c r="ISK3" s="604"/>
      <c r="ISL3" s="604"/>
      <c r="ISM3" s="604"/>
      <c r="ISN3" s="604"/>
      <c r="ISO3" s="604"/>
      <c r="ISP3" s="604"/>
      <c r="ISQ3" s="604"/>
      <c r="ISR3" s="604"/>
      <c r="ISS3" s="604"/>
      <c r="IST3" s="604"/>
      <c r="ISU3" s="604"/>
      <c r="ISV3" s="604"/>
      <c r="ISW3" s="604"/>
      <c r="ISX3" s="604"/>
      <c r="ISY3" s="604"/>
      <c r="ISZ3" s="604"/>
      <c r="ITA3" s="604"/>
      <c r="ITB3" s="604"/>
      <c r="ITC3" s="604"/>
      <c r="ITD3" s="604"/>
      <c r="ITE3" s="604"/>
      <c r="ITF3" s="604"/>
      <c r="ITG3" s="604"/>
      <c r="ITH3" s="604"/>
      <c r="ITI3" s="604"/>
      <c r="ITJ3" s="604"/>
      <c r="ITK3" s="604"/>
      <c r="ITL3" s="604"/>
      <c r="ITM3" s="604"/>
      <c r="ITN3" s="604"/>
      <c r="ITO3" s="604"/>
      <c r="ITP3" s="604"/>
      <c r="ITQ3" s="604"/>
      <c r="ITR3" s="604"/>
      <c r="ITS3" s="604"/>
      <c r="ITT3" s="604"/>
      <c r="ITU3" s="604"/>
      <c r="ITV3" s="604"/>
      <c r="ITW3" s="604"/>
      <c r="ITX3" s="604"/>
      <c r="ITY3" s="604"/>
      <c r="ITZ3" s="604"/>
      <c r="IUA3" s="604"/>
      <c r="IUB3" s="604"/>
      <c r="IUC3" s="604"/>
      <c r="IUD3" s="604"/>
      <c r="IUE3" s="604"/>
      <c r="IUF3" s="604"/>
      <c r="IUG3" s="604"/>
      <c r="IUH3" s="604"/>
      <c r="IUI3" s="604"/>
      <c r="IUJ3" s="604"/>
      <c r="IUK3" s="604"/>
      <c r="IUL3" s="604"/>
      <c r="IUM3" s="604"/>
      <c r="IUN3" s="604"/>
      <c r="IUO3" s="604"/>
      <c r="IUP3" s="604"/>
      <c r="IUQ3" s="604"/>
      <c r="IUR3" s="604"/>
      <c r="IUS3" s="604"/>
      <c r="IUT3" s="604"/>
      <c r="IUU3" s="604"/>
      <c r="IUV3" s="604"/>
      <c r="IUW3" s="604"/>
      <c r="IUX3" s="604"/>
      <c r="IUY3" s="604"/>
      <c r="IUZ3" s="604"/>
      <c r="IVA3" s="604"/>
      <c r="IVB3" s="604"/>
      <c r="IVC3" s="604"/>
      <c r="IVD3" s="604"/>
      <c r="IVE3" s="604"/>
      <c r="IVF3" s="604"/>
      <c r="IVG3" s="604"/>
      <c r="IVH3" s="604"/>
      <c r="IVI3" s="604"/>
      <c r="IVJ3" s="604"/>
      <c r="IVK3" s="604"/>
      <c r="IVL3" s="604"/>
      <c r="IVM3" s="604"/>
      <c r="IVN3" s="604"/>
      <c r="IVO3" s="604"/>
      <c r="IVP3" s="604"/>
      <c r="IVQ3" s="604"/>
      <c r="IVR3" s="604"/>
      <c r="IVS3" s="604"/>
      <c r="IVT3" s="604"/>
      <c r="IVU3" s="604"/>
      <c r="IVV3" s="604"/>
      <c r="IVW3" s="604"/>
      <c r="IVX3" s="604"/>
      <c r="IVY3" s="604"/>
      <c r="IVZ3" s="604"/>
      <c r="IWA3" s="604"/>
      <c r="IWB3" s="604"/>
      <c r="IWC3" s="604"/>
      <c r="IWD3" s="604"/>
      <c r="IWE3" s="604"/>
      <c r="IWF3" s="604"/>
      <c r="IWG3" s="604"/>
      <c r="IWH3" s="604"/>
      <c r="IWI3" s="604"/>
      <c r="IWJ3" s="604"/>
      <c r="IWK3" s="604"/>
      <c r="IWL3" s="604"/>
      <c r="IWM3" s="604"/>
      <c r="IWN3" s="604"/>
      <c r="IWO3" s="604"/>
      <c r="IWP3" s="604"/>
      <c r="IWQ3" s="604"/>
      <c r="IWR3" s="604"/>
      <c r="IWS3" s="604"/>
      <c r="IWT3" s="604"/>
      <c r="IWU3" s="604"/>
      <c r="IWV3" s="604"/>
      <c r="IWW3" s="604"/>
      <c r="IWX3" s="604"/>
      <c r="IWY3" s="604"/>
      <c r="IWZ3" s="604"/>
      <c r="IXA3" s="604"/>
      <c r="IXB3" s="604"/>
      <c r="IXC3" s="604"/>
      <c r="IXD3" s="604"/>
      <c r="IXE3" s="604"/>
      <c r="IXF3" s="604"/>
      <c r="IXG3" s="604"/>
      <c r="IXH3" s="604"/>
      <c r="IXI3" s="604"/>
      <c r="IXJ3" s="604"/>
      <c r="IXK3" s="604"/>
      <c r="IXL3" s="604"/>
      <c r="IXM3" s="604"/>
      <c r="IXN3" s="604"/>
      <c r="IXO3" s="604"/>
      <c r="IXP3" s="604"/>
      <c r="IXQ3" s="604"/>
      <c r="IXR3" s="604"/>
      <c r="IXS3" s="604"/>
      <c r="IXT3" s="604"/>
      <c r="IXU3" s="604"/>
      <c r="IXV3" s="604"/>
      <c r="IXW3" s="604"/>
      <c r="IXX3" s="604"/>
      <c r="IXY3" s="604"/>
      <c r="IXZ3" s="604"/>
      <c r="IYA3" s="604"/>
      <c r="IYB3" s="604"/>
      <c r="IYC3" s="604"/>
      <c r="IYD3" s="604"/>
      <c r="IYE3" s="604"/>
      <c r="IYF3" s="604"/>
      <c r="IYG3" s="604"/>
      <c r="IYH3" s="604"/>
      <c r="IYI3" s="604"/>
      <c r="IYJ3" s="604"/>
      <c r="IYK3" s="604"/>
      <c r="IYL3" s="604"/>
      <c r="IYM3" s="604"/>
      <c r="IYN3" s="604"/>
      <c r="IYO3" s="604"/>
      <c r="IYP3" s="604"/>
      <c r="IYQ3" s="604"/>
      <c r="IYR3" s="604"/>
      <c r="IYS3" s="604"/>
      <c r="IYT3" s="604"/>
      <c r="IYU3" s="604"/>
      <c r="IYV3" s="604"/>
      <c r="IYW3" s="604"/>
      <c r="IYX3" s="604"/>
      <c r="IYY3" s="604"/>
      <c r="IYZ3" s="604"/>
      <c r="IZA3" s="604"/>
      <c r="IZB3" s="604"/>
      <c r="IZC3" s="604"/>
      <c r="IZD3" s="604"/>
      <c r="IZE3" s="604"/>
      <c r="IZF3" s="604"/>
      <c r="IZG3" s="604"/>
      <c r="IZH3" s="604"/>
      <c r="IZI3" s="604"/>
      <c r="IZJ3" s="604"/>
      <c r="IZK3" s="604"/>
      <c r="IZL3" s="604"/>
      <c r="IZM3" s="604"/>
      <c r="IZN3" s="604"/>
      <c r="IZO3" s="604"/>
      <c r="IZP3" s="604"/>
      <c r="IZQ3" s="604"/>
      <c r="IZR3" s="604"/>
      <c r="IZS3" s="604"/>
      <c r="IZT3" s="604"/>
      <c r="IZU3" s="604"/>
      <c r="IZV3" s="604"/>
      <c r="IZW3" s="604"/>
      <c r="IZX3" s="604"/>
      <c r="IZY3" s="604"/>
      <c r="IZZ3" s="604"/>
      <c r="JAA3" s="604"/>
      <c r="JAB3" s="604"/>
      <c r="JAC3" s="604"/>
      <c r="JAD3" s="604"/>
      <c r="JAE3" s="604"/>
      <c r="JAF3" s="604"/>
      <c r="JAG3" s="604"/>
      <c r="JAH3" s="604"/>
      <c r="JAI3" s="604"/>
      <c r="JAJ3" s="604"/>
      <c r="JAK3" s="604"/>
      <c r="JAL3" s="604"/>
      <c r="JAM3" s="604"/>
      <c r="JAN3" s="604"/>
      <c r="JAO3" s="604"/>
      <c r="JAP3" s="604"/>
      <c r="JAQ3" s="604"/>
      <c r="JAR3" s="604"/>
      <c r="JAS3" s="604"/>
      <c r="JAT3" s="604"/>
      <c r="JAU3" s="604"/>
      <c r="JAV3" s="604"/>
      <c r="JAW3" s="604"/>
      <c r="JAX3" s="604"/>
      <c r="JAY3" s="604"/>
      <c r="JAZ3" s="604"/>
      <c r="JBA3" s="604"/>
      <c r="JBB3" s="604"/>
      <c r="JBC3" s="604"/>
      <c r="JBD3" s="604"/>
      <c r="JBE3" s="604"/>
      <c r="JBF3" s="604"/>
      <c r="JBG3" s="604"/>
      <c r="JBH3" s="604"/>
      <c r="JBI3" s="604"/>
      <c r="JBJ3" s="604"/>
      <c r="JBK3" s="604"/>
      <c r="JBL3" s="604"/>
      <c r="JBM3" s="604"/>
      <c r="JBN3" s="604"/>
      <c r="JBO3" s="604"/>
      <c r="JBP3" s="604"/>
      <c r="JBQ3" s="604"/>
      <c r="JBR3" s="604"/>
      <c r="JBS3" s="604"/>
      <c r="JBT3" s="604"/>
      <c r="JBU3" s="604"/>
      <c r="JBV3" s="604"/>
      <c r="JBW3" s="604"/>
      <c r="JBX3" s="604"/>
      <c r="JBY3" s="604"/>
      <c r="JBZ3" s="604"/>
      <c r="JCA3" s="604"/>
      <c r="JCB3" s="604"/>
      <c r="JCC3" s="604"/>
      <c r="JCD3" s="604"/>
      <c r="JCE3" s="604"/>
      <c r="JCF3" s="604"/>
      <c r="JCG3" s="604"/>
      <c r="JCH3" s="604"/>
      <c r="JCI3" s="604"/>
      <c r="JCJ3" s="604"/>
      <c r="JCK3" s="604"/>
      <c r="JCL3" s="604"/>
      <c r="JCM3" s="604"/>
      <c r="JCN3" s="604"/>
      <c r="JCO3" s="604"/>
      <c r="JCP3" s="604"/>
      <c r="JCQ3" s="604"/>
      <c r="JCR3" s="604"/>
      <c r="JCS3" s="604"/>
      <c r="JCT3" s="604"/>
      <c r="JCU3" s="604"/>
      <c r="JCV3" s="604"/>
      <c r="JCW3" s="604"/>
      <c r="JCX3" s="604"/>
      <c r="JCY3" s="604"/>
      <c r="JCZ3" s="604"/>
      <c r="JDA3" s="604"/>
      <c r="JDB3" s="604"/>
      <c r="JDC3" s="604"/>
      <c r="JDD3" s="604"/>
      <c r="JDE3" s="604"/>
      <c r="JDF3" s="604"/>
      <c r="JDG3" s="604"/>
      <c r="JDH3" s="604"/>
      <c r="JDI3" s="604"/>
      <c r="JDJ3" s="604"/>
      <c r="JDK3" s="604"/>
      <c r="JDL3" s="604"/>
      <c r="JDM3" s="604"/>
      <c r="JDN3" s="604"/>
      <c r="JDO3" s="604"/>
      <c r="JDP3" s="604"/>
      <c r="JDQ3" s="604"/>
      <c r="JDR3" s="604"/>
      <c r="JDS3" s="604"/>
      <c r="JDT3" s="604"/>
      <c r="JDU3" s="604"/>
      <c r="JDV3" s="604"/>
      <c r="JDW3" s="604"/>
      <c r="JDX3" s="604"/>
      <c r="JDY3" s="604"/>
      <c r="JDZ3" s="604"/>
      <c r="JEA3" s="604"/>
      <c r="JEB3" s="604"/>
      <c r="JEC3" s="604"/>
      <c r="JED3" s="604"/>
      <c r="JEE3" s="604"/>
      <c r="JEF3" s="604"/>
      <c r="JEG3" s="604"/>
      <c r="JEH3" s="604"/>
      <c r="JEI3" s="604"/>
      <c r="JEJ3" s="604"/>
      <c r="JEK3" s="604"/>
      <c r="JEL3" s="604"/>
      <c r="JEM3" s="604"/>
      <c r="JEN3" s="604"/>
      <c r="JEO3" s="604"/>
      <c r="JEP3" s="604"/>
      <c r="JEQ3" s="604"/>
      <c r="JER3" s="604"/>
      <c r="JES3" s="604"/>
      <c r="JET3" s="604"/>
      <c r="JEU3" s="604"/>
      <c r="JEV3" s="604"/>
      <c r="JEW3" s="604"/>
      <c r="JEX3" s="604"/>
      <c r="JEY3" s="604"/>
      <c r="JEZ3" s="604"/>
      <c r="JFA3" s="604"/>
      <c r="JFB3" s="604"/>
      <c r="JFC3" s="604"/>
      <c r="JFD3" s="604"/>
      <c r="JFE3" s="604"/>
      <c r="JFF3" s="604"/>
      <c r="JFG3" s="604"/>
      <c r="JFH3" s="604"/>
      <c r="JFI3" s="604"/>
      <c r="JFJ3" s="604"/>
      <c r="JFK3" s="604"/>
      <c r="JFL3" s="604"/>
      <c r="JFM3" s="604"/>
      <c r="JFN3" s="604"/>
      <c r="JFO3" s="604"/>
      <c r="JFP3" s="604"/>
      <c r="JFQ3" s="604"/>
      <c r="JFR3" s="604"/>
      <c r="JFS3" s="604"/>
      <c r="JFT3" s="604"/>
      <c r="JFU3" s="604"/>
      <c r="JFV3" s="604"/>
      <c r="JFW3" s="604"/>
      <c r="JFX3" s="604"/>
      <c r="JFY3" s="604"/>
      <c r="JFZ3" s="604"/>
      <c r="JGA3" s="604"/>
      <c r="JGB3" s="604"/>
      <c r="JGC3" s="604"/>
      <c r="JGD3" s="604"/>
      <c r="JGE3" s="604"/>
      <c r="JGF3" s="604"/>
      <c r="JGG3" s="604"/>
      <c r="JGH3" s="604"/>
      <c r="JGI3" s="604"/>
      <c r="JGJ3" s="604"/>
      <c r="JGK3" s="604"/>
      <c r="JGL3" s="604"/>
      <c r="JGM3" s="604"/>
      <c r="JGN3" s="604"/>
      <c r="JGO3" s="604"/>
      <c r="JGP3" s="604"/>
      <c r="JGQ3" s="604"/>
      <c r="JGR3" s="604"/>
      <c r="JGS3" s="604"/>
      <c r="JGT3" s="604"/>
      <c r="JGU3" s="604"/>
      <c r="JGV3" s="604"/>
      <c r="JGW3" s="604"/>
      <c r="JGX3" s="604"/>
      <c r="JGY3" s="604"/>
      <c r="JGZ3" s="604"/>
      <c r="JHA3" s="604"/>
      <c r="JHB3" s="604"/>
      <c r="JHC3" s="604"/>
      <c r="JHD3" s="604"/>
      <c r="JHE3" s="604"/>
      <c r="JHF3" s="604"/>
      <c r="JHG3" s="604"/>
      <c r="JHH3" s="604"/>
      <c r="JHI3" s="604"/>
      <c r="JHJ3" s="604"/>
      <c r="JHK3" s="604"/>
      <c r="JHL3" s="604"/>
      <c r="JHM3" s="604"/>
      <c r="JHN3" s="604"/>
      <c r="JHO3" s="604"/>
      <c r="JHP3" s="604"/>
      <c r="JHQ3" s="604"/>
      <c r="JHR3" s="604"/>
      <c r="JHS3" s="604"/>
      <c r="JHT3" s="604"/>
      <c r="JHU3" s="604"/>
      <c r="JHV3" s="604"/>
      <c r="JHW3" s="604"/>
      <c r="JHX3" s="604"/>
      <c r="JHY3" s="604"/>
      <c r="JHZ3" s="604"/>
      <c r="JIA3" s="604"/>
      <c r="JIB3" s="604"/>
      <c r="JIC3" s="604"/>
      <c r="JID3" s="604"/>
      <c r="JIE3" s="604"/>
      <c r="JIF3" s="604"/>
      <c r="JIG3" s="604"/>
      <c r="JIH3" s="604"/>
      <c r="JII3" s="604"/>
      <c r="JIJ3" s="604"/>
      <c r="JIK3" s="604"/>
      <c r="JIL3" s="604"/>
      <c r="JIM3" s="604"/>
      <c r="JIN3" s="604"/>
      <c r="JIO3" s="604"/>
      <c r="JIP3" s="604"/>
      <c r="JIQ3" s="604"/>
      <c r="JIR3" s="604"/>
      <c r="JIS3" s="604"/>
      <c r="JIT3" s="604"/>
      <c r="JIU3" s="604"/>
      <c r="JIV3" s="604"/>
      <c r="JIW3" s="604"/>
      <c r="JIX3" s="604"/>
      <c r="JIY3" s="604"/>
      <c r="JIZ3" s="604"/>
      <c r="JJA3" s="604"/>
      <c r="JJB3" s="604"/>
      <c r="JJC3" s="604"/>
      <c r="JJD3" s="604"/>
      <c r="JJE3" s="604"/>
      <c r="JJF3" s="604"/>
      <c r="JJG3" s="604"/>
      <c r="JJH3" s="604"/>
      <c r="JJI3" s="604"/>
      <c r="JJJ3" s="604"/>
      <c r="JJK3" s="604"/>
      <c r="JJL3" s="604"/>
      <c r="JJM3" s="604"/>
      <c r="JJN3" s="604"/>
      <c r="JJO3" s="604"/>
      <c r="JJP3" s="604"/>
      <c r="JJQ3" s="604"/>
      <c r="JJR3" s="604"/>
      <c r="JJS3" s="604"/>
      <c r="JJT3" s="604"/>
      <c r="JJU3" s="604"/>
      <c r="JJV3" s="604"/>
      <c r="JJW3" s="604"/>
      <c r="JJX3" s="604"/>
      <c r="JJY3" s="604"/>
      <c r="JJZ3" s="604"/>
      <c r="JKA3" s="604"/>
      <c r="JKB3" s="604"/>
      <c r="JKC3" s="604"/>
      <c r="JKD3" s="604"/>
      <c r="JKE3" s="604"/>
      <c r="JKF3" s="604"/>
      <c r="JKG3" s="604"/>
      <c r="JKH3" s="604"/>
      <c r="JKI3" s="604"/>
      <c r="JKJ3" s="604"/>
      <c r="JKK3" s="604"/>
      <c r="JKL3" s="604"/>
      <c r="JKM3" s="604"/>
      <c r="JKN3" s="604"/>
      <c r="JKO3" s="604"/>
      <c r="JKP3" s="604"/>
      <c r="JKQ3" s="604"/>
      <c r="JKR3" s="604"/>
      <c r="JKS3" s="604"/>
      <c r="JKT3" s="604"/>
      <c r="JKU3" s="604"/>
      <c r="JKV3" s="604"/>
      <c r="JKW3" s="604"/>
      <c r="JKX3" s="604"/>
      <c r="JKY3" s="604"/>
      <c r="JKZ3" s="604"/>
      <c r="JLA3" s="604"/>
      <c r="JLB3" s="604"/>
      <c r="JLC3" s="604"/>
      <c r="JLD3" s="604"/>
      <c r="JLE3" s="604"/>
      <c r="JLF3" s="604"/>
      <c r="JLG3" s="604"/>
      <c r="JLH3" s="604"/>
      <c r="JLI3" s="604"/>
      <c r="JLJ3" s="604"/>
      <c r="JLK3" s="604"/>
      <c r="JLL3" s="604"/>
      <c r="JLM3" s="604"/>
      <c r="JLN3" s="604"/>
      <c r="JLO3" s="604"/>
      <c r="JLP3" s="604"/>
      <c r="JLQ3" s="604"/>
      <c r="JLR3" s="604"/>
      <c r="JLS3" s="604"/>
      <c r="JLT3" s="604"/>
      <c r="JLU3" s="604"/>
      <c r="JLV3" s="604"/>
      <c r="JLW3" s="604"/>
      <c r="JLX3" s="604"/>
      <c r="JLY3" s="604"/>
      <c r="JLZ3" s="604"/>
      <c r="JMA3" s="604"/>
      <c r="JMB3" s="604"/>
      <c r="JMC3" s="604"/>
      <c r="JMD3" s="604"/>
      <c r="JME3" s="604"/>
      <c r="JMF3" s="604"/>
      <c r="JMG3" s="604"/>
      <c r="JMH3" s="604"/>
      <c r="JMI3" s="604"/>
      <c r="JMJ3" s="604"/>
      <c r="JMK3" s="604"/>
      <c r="JML3" s="604"/>
      <c r="JMM3" s="604"/>
      <c r="JMN3" s="604"/>
      <c r="JMO3" s="604"/>
      <c r="JMP3" s="604"/>
      <c r="JMQ3" s="604"/>
      <c r="JMR3" s="604"/>
      <c r="JMS3" s="604"/>
      <c r="JMT3" s="604"/>
      <c r="JMU3" s="604"/>
      <c r="JMV3" s="604"/>
      <c r="JMW3" s="604"/>
      <c r="JMX3" s="604"/>
      <c r="JMY3" s="604"/>
      <c r="JMZ3" s="604"/>
      <c r="JNA3" s="604"/>
      <c r="JNB3" s="604"/>
      <c r="JNC3" s="604"/>
      <c r="JND3" s="604"/>
      <c r="JNE3" s="604"/>
      <c r="JNF3" s="604"/>
      <c r="JNG3" s="604"/>
      <c r="JNH3" s="604"/>
      <c r="JNI3" s="604"/>
      <c r="JNJ3" s="604"/>
      <c r="JNK3" s="604"/>
      <c r="JNL3" s="604"/>
      <c r="JNM3" s="604"/>
      <c r="JNN3" s="604"/>
      <c r="JNO3" s="604"/>
      <c r="JNP3" s="604"/>
      <c r="JNQ3" s="604"/>
      <c r="JNR3" s="604"/>
      <c r="JNS3" s="604"/>
      <c r="JNT3" s="604"/>
      <c r="JNU3" s="604"/>
      <c r="JNV3" s="604"/>
      <c r="JNW3" s="604"/>
      <c r="JNX3" s="604"/>
      <c r="JNY3" s="604"/>
      <c r="JNZ3" s="604"/>
      <c r="JOA3" s="604"/>
      <c r="JOB3" s="604"/>
      <c r="JOC3" s="604"/>
      <c r="JOD3" s="604"/>
      <c r="JOE3" s="604"/>
      <c r="JOF3" s="604"/>
      <c r="JOG3" s="604"/>
      <c r="JOH3" s="604"/>
      <c r="JOI3" s="604"/>
      <c r="JOJ3" s="604"/>
      <c r="JOK3" s="604"/>
      <c r="JOL3" s="604"/>
      <c r="JOM3" s="604"/>
      <c r="JON3" s="604"/>
      <c r="JOO3" s="604"/>
      <c r="JOP3" s="604"/>
      <c r="JOQ3" s="604"/>
      <c r="JOR3" s="604"/>
      <c r="JOS3" s="604"/>
      <c r="JOT3" s="604"/>
      <c r="JOU3" s="604"/>
      <c r="JOV3" s="604"/>
      <c r="JOW3" s="604"/>
      <c r="JOX3" s="604"/>
      <c r="JOY3" s="604"/>
      <c r="JOZ3" s="604"/>
      <c r="JPA3" s="604"/>
      <c r="JPB3" s="604"/>
      <c r="JPC3" s="604"/>
      <c r="JPD3" s="604"/>
      <c r="JPE3" s="604"/>
      <c r="JPF3" s="604"/>
      <c r="JPG3" s="604"/>
      <c r="JPH3" s="604"/>
      <c r="JPI3" s="604"/>
      <c r="JPJ3" s="604"/>
      <c r="JPK3" s="604"/>
      <c r="JPL3" s="604"/>
      <c r="JPM3" s="604"/>
      <c r="JPN3" s="604"/>
      <c r="JPO3" s="604"/>
      <c r="JPP3" s="604"/>
      <c r="JPQ3" s="604"/>
      <c r="JPR3" s="604"/>
      <c r="JPS3" s="604"/>
      <c r="JPT3" s="604"/>
      <c r="JPU3" s="604"/>
      <c r="JPV3" s="604"/>
      <c r="JPW3" s="604"/>
      <c r="JPX3" s="604"/>
      <c r="JPY3" s="604"/>
      <c r="JPZ3" s="604"/>
      <c r="JQA3" s="604"/>
      <c r="JQB3" s="604"/>
      <c r="JQC3" s="604"/>
      <c r="JQD3" s="604"/>
      <c r="JQE3" s="604"/>
      <c r="JQF3" s="604"/>
      <c r="JQG3" s="604"/>
      <c r="JQH3" s="604"/>
      <c r="JQI3" s="604"/>
      <c r="JQJ3" s="604"/>
      <c r="JQK3" s="604"/>
      <c r="JQL3" s="604"/>
      <c r="JQM3" s="604"/>
      <c r="JQN3" s="604"/>
      <c r="JQO3" s="604"/>
      <c r="JQP3" s="604"/>
      <c r="JQQ3" s="604"/>
      <c r="JQR3" s="604"/>
      <c r="JQS3" s="604"/>
      <c r="JQT3" s="604"/>
      <c r="JQU3" s="604"/>
      <c r="JQV3" s="604"/>
      <c r="JQW3" s="604"/>
      <c r="JQX3" s="604"/>
      <c r="JQY3" s="604"/>
      <c r="JQZ3" s="604"/>
      <c r="JRA3" s="604"/>
      <c r="JRB3" s="604"/>
      <c r="JRC3" s="604"/>
      <c r="JRD3" s="604"/>
      <c r="JRE3" s="604"/>
      <c r="JRF3" s="604"/>
      <c r="JRG3" s="604"/>
      <c r="JRH3" s="604"/>
      <c r="JRI3" s="604"/>
      <c r="JRJ3" s="604"/>
      <c r="JRK3" s="604"/>
      <c r="JRL3" s="604"/>
      <c r="JRM3" s="604"/>
      <c r="JRN3" s="604"/>
      <c r="JRO3" s="604"/>
      <c r="JRP3" s="604"/>
      <c r="JRQ3" s="604"/>
      <c r="JRR3" s="604"/>
      <c r="JRS3" s="604"/>
      <c r="JRT3" s="604"/>
      <c r="JRU3" s="604"/>
      <c r="JRV3" s="604"/>
      <c r="JRW3" s="604"/>
      <c r="JRX3" s="604"/>
      <c r="JRY3" s="604"/>
      <c r="JRZ3" s="604"/>
      <c r="JSA3" s="604"/>
      <c r="JSB3" s="604"/>
      <c r="JSC3" s="604"/>
      <c r="JSD3" s="604"/>
      <c r="JSE3" s="604"/>
      <c r="JSF3" s="604"/>
      <c r="JSG3" s="604"/>
      <c r="JSH3" s="604"/>
      <c r="JSI3" s="604"/>
      <c r="JSJ3" s="604"/>
      <c r="JSK3" s="604"/>
      <c r="JSL3" s="604"/>
      <c r="JSM3" s="604"/>
      <c r="JSN3" s="604"/>
      <c r="JSO3" s="604"/>
      <c r="JSP3" s="604"/>
      <c r="JSQ3" s="604"/>
      <c r="JSR3" s="604"/>
      <c r="JSS3" s="604"/>
      <c r="JST3" s="604"/>
      <c r="JSU3" s="604"/>
      <c r="JSV3" s="604"/>
      <c r="JSW3" s="604"/>
      <c r="JSX3" s="604"/>
      <c r="JSY3" s="604"/>
      <c r="JSZ3" s="604"/>
      <c r="JTA3" s="604"/>
      <c r="JTB3" s="604"/>
      <c r="JTC3" s="604"/>
      <c r="JTD3" s="604"/>
      <c r="JTE3" s="604"/>
      <c r="JTF3" s="604"/>
      <c r="JTG3" s="604"/>
      <c r="JTH3" s="604"/>
      <c r="JTI3" s="604"/>
      <c r="JTJ3" s="604"/>
      <c r="JTK3" s="604"/>
      <c r="JTL3" s="604"/>
      <c r="JTM3" s="604"/>
      <c r="JTN3" s="604"/>
      <c r="JTO3" s="604"/>
      <c r="JTP3" s="604"/>
      <c r="JTQ3" s="604"/>
      <c r="JTR3" s="604"/>
      <c r="JTS3" s="604"/>
      <c r="JTT3" s="604"/>
      <c r="JTU3" s="604"/>
      <c r="JTV3" s="604"/>
      <c r="JTW3" s="604"/>
      <c r="JTX3" s="604"/>
      <c r="JTY3" s="604"/>
      <c r="JTZ3" s="604"/>
      <c r="JUA3" s="604"/>
      <c r="JUB3" s="604"/>
      <c r="JUC3" s="604"/>
      <c r="JUD3" s="604"/>
      <c r="JUE3" s="604"/>
      <c r="JUF3" s="604"/>
      <c r="JUG3" s="604"/>
      <c r="JUH3" s="604"/>
      <c r="JUI3" s="604"/>
      <c r="JUJ3" s="604"/>
      <c r="JUK3" s="604"/>
      <c r="JUL3" s="604"/>
      <c r="JUM3" s="604"/>
      <c r="JUN3" s="604"/>
      <c r="JUO3" s="604"/>
      <c r="JUP3" s="604"/>
      <c r="JUQ3" s="604"/>
      <c r="JUR3" s="604"/>
      <c r="JUS3" s="604"/>
      <c r="JUT3" s="604"/>
      <c r="JUU3" s="604"/>
      <c r="JUV3" s="604"/>
      <c r="JUW3" s="604"/>
      <c r="JUX3" s="604"/>
      <c r="JUY3" s="604"/>
      <c r="JUZ3" s="604"/>
      <c r="JVA3" s="604"/>
      <c r="JVB3" s="604"/>
      <c r="JVC3" s="604"/>
      <c r="JVD3" s="604"/>
      <c r="JVE3" s="604"/>
      <c r="JVF3" s="604"/>
      <c r="JVG3" s="604"/>
      <c r="JVH3" s="604"/>
      <c r="JVI3" s="604"/>
      <c r="JVJ3" s="604"/>
      <c r="JVK3" s="604"/>
      <c r="JVL3" s="604"/>
      <c r="JVM3" s="604"/>
      <c r="JVN3" s="604"/>
      <c r="JVO3" s="604"/>
      <c r="JVP3" s="604"/>
      <c r="JVQ3" s="604"/>
      <c r="JVR3" s="604"/>
      <c r="JVS3" s="604"/>
      <c r="JVT3" s="604"/>
      <c r="JVU3" s="604"/>
      <c r="JVV3" s="604"/>
      <c r="JVW3" s="604"/>
      <c r="JVX3" s="604"/>
      <c r="JVY3" s="604"/>
      <c r="JVZ3" s="604"/>
      <c r="JWA3" s="604"/>
      <c r="JWB3" s="604"/>
      <c r="JWC3" s="604"/>
      <c r="JWD3" s="604"/>
      <c r="JWE3" s="604"/>
      <c r="JWF3" s="604"/>
      <c r="JWG3" s="604"/>
      <c r="JWH3" s="604"/>
      <c r="JWI3" s="604"/>
      <c r="JWJ3" s="604"/>
      <c r="JWK3" s="604"/>
      <c r="JWL3" s="604"/>
      <c r="JWM3" s="604"/>
      <c r="JWN3" s="604"/>
      <c r="JWO3" s="604"/>
      <c r="JWP3" s="604"/>
      <c r="JWQ3" s="604"/>
      <c r="JWR3" s="604"/>
      <c r="JWS3" s="604"/>
      <c r="JWT3" s="604"/>
      <c r="JWU3" s="604"/>
      <c r="JWV3" s="604"/>
      <c r="JWW3" s="604"/>
      <c r="JWX3" s="604"/>
      <c r="JWY3" s="604"/>
      <c r="JWZ3" s="604"/>
      <c r="JXA3" s="604"/>
      <c r="JXB3" s="604"/>
      <c r="JXC3" s="604"/>
      <c r="JXD3" s="604"/>
      <c r="JXE3" s="604"/>
      <c r="JXF3" s="604"/>
      <c r="JXG3" s="604"/>
      <c r="JXH3" s="604"/>
      <c r="JXI3" s="604"/>
      <c r="JXJ3" s="604"/>
      <c r="JXK3" s="604"/>
      <c r="JXL3" s="604"/>
      <c r="JXM3" s="604"/>
      <c r="JXN3" s="604"/>
      <c r="JXO3" s="604"/>
      <c r="JXP3" s="604"/>
      <c r="JXQ3" s="604"/>
      <c r="JXR3" s="604"/>
      <c r="JXS3" s="604"/>
      <c r="JXT3" s="604"/>
      <c r="JXU3" s="604"/>
      <c r="JXV3" s="604"/>
      <c r="JXW3" s="604"/>
      <c r="JXX3" s="604"/>
      <c r="JXY3" s="604"/>
      <c r="JXZ3" s="604"/>
      <c r="JYA3" s="604"/>
      <c r="JYB3" s="604"/>
      <c r="JYC3" s="604"/>
      <c r="JYD3" s="604"/>
      <c r="JYE3" s="604"/>
      <c r="JYF3" s="604"/>
      <c r="JYG3" s="604"/>
      <c r="JYH3" s="604"/>
      <c r="JYI3" s="604"/>
      <c r="JYJ3" s="604"/>
      <c r="JYK3" s="604"/>
      <c r="JYL3" s="604"/>
      <c r="JYM3" s="604"/>
      <c r="JYN3" s="604"/>
      <c r="JYO3" s="604"/>
      <c r="JYP3" s="604"/>
      <c r="JYQ3" s="604"/>
      <c r="JYR3" s="604"/>
      <c r="JYS3" s="604"/>
      <c r="JYT3" s="604"/>
      <c r="JYU3" s="604"/>
      <c r="JYV3" s="604"/>
      <c r="JYW3" s="604"/>
      <c r="JYX3" s="604"/>
      <c r="JYY3" s="604"/>
      <c r="JYZ3" s="604"/>
      <c r="JZA3" s="604"/>
      <c r="JZB3" s="604"/>
      <c r="JZC3" s="604"/>
      <c r="JZD3" s="604"/>
      <c r="JZE3" s="604"/>
      <c r="JZF3" s="604"/>
      <c r="JZG3" s="604"/>
      <c r="JZH3" s="604"/>
      <c r="JZI3" s="604"/>
      <c r="JZJ3" s="604"/>
      <c r="JZK3" s="604"/>
      <c r="JZL3" s="604"/>
      <c r="JZM3" s="604"/>
      <c r="JZN3" s="604"/>
      <c r="JZO3" s="604"/>
      <c r="JZP3" s="604"/>
      <c r="JZQ3" s="604"/>
      <c r="JZR3" s="604"/>
      <c r="JZS3" s="604"/>
      <c r="JZT3" s="604"/>
      <c r="JZU3" s="604"/>
      <c r="JZV3" s="604"/>
      <c r="JZW3" s="604"/>
      <c r="JZX3" s="604"/>
      <c r="JZY3" s="604"/>
      <c r="JZZ3" s="604"/>
      <c r="KAA3" s="604"/>
      <c r="KAB3" s="604"/>
      <c r="KAC3" s="604"/>
      <c r="KAD3" s="604"/>
      <c r="KAE3" s="604"/>
      <c r="KAF3" s="604"/>
      <c r="KAG3" s="604"/>
      <c r="KAH3" s="604"/>
      <c r="KAI3" s="604"/>
      <c r="KAJ3" s="604"/>
      <c r="KAK3" s="604"/>
      <c r="KAL3" s="604"/>
      <c r="KAM3" s="604"/>
      <c r="KAN3" s="604"/>
      <c r="KAO3" s="604"/>
      <c r="KAP3" s="604"/>
      <c r="KAQ3" s="604"/>
      <c r="KAR3" s="604"/>
      <c r="KAS3" s="604"/>
      <c r="KAT3" s="604"/>
      <c r="KAU3" s="604"/>
      <c r="KAV3" s="604"/>
      <c r="KAW3" s="604"/>
      <c r="KAX3" s="604"/>
      <c r="KAY3" s="604"/>
      <c r="KAZ3" s="604"/>
      <c r="KBA3" s="604"/>
      <c r="KBB3" s="604"/>
      <c r="KBC3" s="604"/>
      <c r="KBD3" s="604"/>
      <c r="KBE3" s="604"/>
      <c r="KBF3" s="604"/>
      <c r="KBG3" s="604"/>
      <c r="KBH3" s="604"/>
      <c r="KBI3" s="604"/>
      <c r="KBJ3" s="604"/>
      <c r="KBK3" s="604"/>
      <c r="KBL3" s="604"/>
      <c r="KBM3" s="604"/>
      <c r="KBN3" s="604"/>
      <c r="KBO3" s="604"/>
      <c r="KBP3" s="604"/>
      <c r="KBQ3" s="604"/>
      <c r="KBR3" s="604"/>
      <c r="KBS3" s="604"/>
      <c r="KBT3" s="604"/>
      <c r="KBU3" s="604"/>
      <c r="KBV3" s="604"/>
      <c r="KBW3" s="604"/>
      <c r="KBX3" s="604"/>
      <c r="KBY3" s="604"/>
      <c r="KBZ3" s="604"/>
      <c r="KCA3" s="604"/>
      <c r="KCB3" s="604"/>
      <c r="KCC3" s="604"/>
      <c r="KCD3" s="604"/>
      <c r="KCE3" s="604"/>
      <c r="KCF3" s="604"/>
      <c r="KCG3" s="604"/>
      <c r="KCH3" s="604"/>
      <c r="KCI3" s="604"/>
      <c r="KCJ3" s="604"/>
      <c r="KCK3" s="604"/>
      <c r="KCL3" s="604"/>
      <c r="KCM3" s="604"/>
      <c r="KCN3" s="604"/>
      <c r="KCO3" s="604"/>
      <c r="KCP3" s="604"/>
      <c r="KCQ3" s="604"/>
      <c r="KCR3" s="604"/>
      <c r="KCS3" s="604"/>
      <c r="KCT3" s="604"/>
      <c r="KCU3" s="604"/>
      <c r="KCV3" s="604"/>
      <c r="KCW3" s="604"/>
      <c r="KCX3" s="604"/>
      <c r="KCY3" s="604"/>
      <c r="KCZ3" s="604"/>
      <c r="KDA3" s="604"/>
      <c r="KDB3" s="604"/>
      <c r="KDC3" s="604"/>
      <c r="KDD3" s="604"/>
      <c r="KDE3" s="604"/>
      <c r="KDF3" s="604"/>
      <c r="KDG3" s="604"/>
      <c r="KDH3" s="604"/>
      <c r="KDI3" s="604"/>
      <c r="KDJ3" s="604"/>
      <c r="KDK3" s="604"/>
      <c r="KDL3" s="604"/>
      <c r="KDM3" s="604"/>
      <c r="KDN3" s="604"/>
      <c r="KDO3" s="604"/>
      <c r="KDP3" s="604"/>
      <c r="KDQ3" s="604"/>
      <c r="KDR3" s="604"/>
      <c r="KDS3" s="604"/>
      <c r="KDT3" s="604"/>
      <c r="KDU3" s="604"/>
      <c r="KDV3" s="604"/>
      <c r="KDW3" s="604"/>
      <c r="KDX3" s="604"/>
      <c r="KDY3" s="604"/>
      <c r="KDZ3" s="604"/>
      <c r="KEA3" s="604"/>
      <c r="KEB3" s="604"/>
      <c r="KEC3" s="604"/>
      <c r="KED3" s="604"/>
      <c r="KEE3" s="604"/>
      <c r="KEF3" s="604"/>
      <c r="KEG3" s="604"/>
      <c r="KEH3" s="604"/>
      <c r="KEI3" s="604"/>
      <c r="KEJ3" s="604"/>
      <c r="KEK3" s="604"/>
      <c r="KEL3" s="604"/>
      <c r="KEM3" s="604"/>
      <c r="KEN3" s="604"/>
      <c r="KEO3" s="604"/>
      <c r="KEP3" s="604"/>
      <c r="KEQ3" s="604"/>
      <c r="KER3" s="604"/>
      <c r="KES3" s="604"/>
      <c r="KET3" s="604"/>
      <c r="KEU3" s="604"/>
      <c r="KEV3" s="604"/>
      <c r="KEW3" s="604"/>
      <c r="KEX3" s="604"/>
      <c r="KEY3" s="604"/>
      <c r="KEZ3" s="604"/>
      <c r="KFA3" s="604"/>
      <c r="KFB3" s="604"/>
      <c r="KFC3" s="604"/>
      <c r="KFD3" s="604"/>
      <c r="KFE3" s="604"/>
      <c r="KFF3" s="604"/>
      <c r="KFG3" s="604"/>
      <c r="KFH3" s="604"/>
      <c r="KFI3" s="604"/>
      <c r="KFJ3" s="604"/>
      <c r="KFK3" s="604"/>
      <c r="KFL3" s="604"/>
      <c r="KFM3" s="604"/>
      <c r="KFN3" s="604"/>
      <c r="KFO3" s="604"/>
      <c r="KFP3" s="604"/>
      <c r="KFQ3" s="604"/>
      <c r="KFR3" s="604"/>
      <c r="KFS3" s="604"/>
      <c r="KFT3" s="604"/>
      <c r="KFU3" s="604"/>
      <c r="KFV3" s="604"/>
      <c r="KFW3" s="604"/>
      <c r="KFX3" s="604"/>
      <c r="KFY3" s="604"/>
      <c r="KFZ3" s="604"/>
      <c r="KGA3" s="604"/>
      <c r="KGB3" s="604"/>
      <c r="KGC3" s="604"/>
      <c r="KGD3" s="604"/>
      <c r="KGE3" s="604"/>
      <c r="KGF3" s="604"/>
      <c r="KGG3" s="604"/>
      <c r="KGH3" s="604"/>
      <c r="KGI3" s="604"/>
      <c r="KGJ3" s="604"/>
      <c r="KGK3" s="604"/>
      <c r="KGL3" s="604"/>
      <c r="KGM3" s="604"/>
      <c r="KGN3" s="604"/>
      <c r="KGO3" s="604"/>
      <c r="KGP3" s="604"/>
      <c r="KGQ3" s="604"/>
      <c r="KGR3" s="604"/>
      <c r="KGS3" s="604"/>
      <c r="KGT3" s="604"/>
      <c r="KGU3" s="604"/>
      <c r="KGV3" s="604"/>
      <c r="KGW3" s="604"/>
      <c r="KGX3" s="604"/>
      <c r="KGY3" s="604"/>
      <c r="KGZ3" s="604"/>
      <c r="KHA3" s="604"/>
      <c r="KHB3" s="604"/>
      <c r="KHC3" s="604"/>
      <c r="KHD3" s="604"/>
      <c r="KHE3" s="604"/>
      <c r="KHF3" s="604"/>
      <c r="KHG3" s="604"/>
      <c r="KHH3" s="604"/>
      <c r="KHI3" s="604"/>
      <c r="KHJ3" s="604"/>
      <c r="KHK3" s="604"/>
      <c r="KHL3" s="604"/>
      <c r="KHM3" s="604"/>
      <c r="KHN3" s="604"/>
      <c r="KHO3" s="604"/>
      <c r="KHP3" s="604"/>
      <c r="KHQ3" s="604"/>
      <c r="KHR3" s="604"/>
      <c r="KHS3" s="604"/>
      <c r="KHT3" s="604"/>
      <c r="KHU3" s="604"/>
      <c r="KHV3" s="604"/>
      <c r="KHW3" s="604"/>
      <c r="KHX3" s="604"/>
      <c r="KHY3" s="604"/>
      <c r="KHZ3" s="604"/>
      <c r="KIA3" s="604"/>
      <c r="KIB3" s="604"/>
      <c r="KIC3" s="604"/>
      <c r="KID3" s="604"/>
      <c r="KIE3" s="604"/>
      <c r="KIF3" s="604"/>
      <c r="KIG3" s="604"/>
      <c r="KIH3" s="604"/>
      <c r="KII3" s="604"/>
      <c r="KIJ3" s="604"/>
      <c r="KIK3" s="604"/>
      <c r="KIL3" s="604"/>
      <c r="KIM3" s="604"/>
      <c r="KIN3" s="604"/>
      <c r="KIO3" s="604"/>
      <c r="KIP3" s="604"/>
      <c r="KIQ3" s="604"/>
      <c r="KIR3" s="604"/>
      <c r="KIS3" s="604"/>
      <c r="KIT3" s="604"/>
      <c r="KIU3" s="604"/>
      <c r="KIV3" s="604"/>
      <c r="KIW3" s="604"/>
      <c r="KIX3" s="604"/>
      <c r="KIY3" s="604"/>
      <c r="KIZ3" s="604"/>
      <c r="KJA3" s="604"/>
      <c r="KJB3" s="604"/>
      <c r="KJC3" s="604"/>
      <c r="KJD3" s="604"/>
      <c r="KJE3" s="604"/>
      <c r="KJF3" s="604"/>
      <c r="KJG3" s="604"/>
      <c r="KJH3" s="604"/>
      <c r="KJI3" s="604"/>
      <c r="KJJ3" s="604"/>
      <c r="KJK3" s="604"/>
      <c r="KJL3" s="604"/>
      <c r="KJM3" s="604"/>
      <c r="KJN3" s="604"/>
      <c r="KJO3" s="604"/>
      <c r="KJP3" s="604"/>
      <c r="KJQ3" s="604"/>
      <c r="KJR3" s="604"/>
      <c r="KJS3" s="604"/>
      <c r="KJT3" s="604"/>
      <c r="KJU3" s="604"/>
      <c r="KJV3" s="604"/>
      <c r="KJW3" s="604"/>
      <c r="KJX3" s="604"/>
      <c r="KJY3" s="604"/>
      <c r="KJZ3" s="604"/>
      <c r="KKA3" s="604"/>
      <c r="KKB3" s="604"/>
      <c r="KKC3" s="604"/>
      <c r="KKD3" s="604"/>
      <c r="KKE3" s="604"/>
      <c r="KKF3" s="604"/>
      <c r="KKG3" s="604"/>
      <c r="KKH3" s="604"/>
      <c r="KKI3" s="604"/>
      <c r="KKJ3" s="604"/>
      <c r="KKK3" s="604"/>
      <c r="KKL3" s="604"/>
      <c r="KKM3" s="604"/>
      <c r="KKN3" s="604"/>
      <c r="KKO3" s="604"/>
      <c r="KKP3" s="604"/>
      <c r="KKQ3" s="604"/>
      <c r="KKR3" s="604"/>
      <c r="KKS3" s="604"/>
      <c r="KKT3" s="604"/>
      <c r="KKU3" s="604"/>
      <c r="KKV3" s="604"/>
      <c r="KKW3" s="604"/>
      <c r="KKX3" s="604"/>
      <c r="KKY3" s="604"/>
      <c r="KKZ3" s="604"/>
      <c r="KLA3" s="604"/>
      <c r="KLB3" s="604"/>
      <c r="KLC3" s="604"/>
      <c r="KLD3" s="604"/>
      <c r="KLE3" s="604"/>
      <c r="KLF3" s="604"/>
      <c r="KLG3" s="604"/>
      <c r="KLH3" s="604"/>
      <c r="KLI3" s="604"/>
      <c r="KLJ3" s="604"/>
      <c r="KLK3" s="604"/>
      <c r="KLL3" s="604"/>
      <c r="KLM3" s="604"/>
      <c r="KLN3" s="604"/>
      <c r="KLO3" s="604"/>
      <c r="KLP3" s="604"/>
      <c r="KLQ3" s="604"/>
      <c r="KLR3" s="604"/>
      <c r="KLS3" s="604"/>
      <c r="KLT3" s="604"/>
      <c r="KLU3" s="604"/>
      <c r="KLV3" s="604"/>
      <c r="KLW3" s="604"/>
      <c r="KLX3" s="604"/>
      <c r="KLY3" s="604"/>
      <c r="KLZ3" s="604"/>
      <c r="KMA3" s="604"/>
      <c r="KMB3" s="604"/>
      <c r="KMC3" s="604"/>
      <c r="KMD3" s="604"/>
      <c r="KME3" s="604"/>
      <c r="KMF3" s="604"/>
      <c r="KMG3" s="604"/>
      <c r="KMH3" s="604"/>
      <c r="KMI3" s="604"/>
      <c r="KMJ3" s="604"/>
      <c r="KMK3" s="604"/>
      <c r="KML3" s="604"/>
      <c r="KMM3" s="604"/>
      <c r="KMN3" s="604"/>
      <c r="KMO3" s="604"/>
      <c r="KMP3" s="604"/>
      <c r="KMQ3" s="604"/>
      <c r="KMR3" s="604"/>
      <c r="KMS3" s="604"/>
      <c r="KMT3" s="604"/>
      <c r="KMU3" s="604"/>
      <c r="KMV3" s="604"/>
      <c r="KMW3" s="604"/>
      <c r="KMX3" s="604"/>
      <c r="KMY3" s="604"/>
      <c r="KMZ3" s="604"/>
      <c r="KNA3" s="604"/>
      <c r="KNB3" s="604"/>
      <c r="KNC3" s="604"/>
      <c r="KND3" s="604"/>
      <c r="KNE3" s="604"/>
      <c r="KNF3" s="604"/>
      <c r="KNG3" s="604"/>
      <c r="KNH3" s="604"/>
      <c r="KNI3" s="604"/>
      <c r="KNJ3" s="604"/>
      <c r="KNK3" s="604"/>
      <c r="KNL3" s="604"/>
      <c r="KNM3" s="604"/>
      <c r="KNN3" s="604"/>
      <c r="KNO3" s="604"/>
      <c r="KNP3" s="604"/>
      <c r="KNQ3" s="604"/>
      <c r="KNR3" s="604"/>
      <c r="KNS3" s="604"/>
      <c r="KNT3" s="604"/>
      <c r="KNU3" s="604"/>
      <c r="KNV3" s="604"/>
      <c r="KNW3" s="604"/>
      <c r="KNX3" s="604"/>
      <c r="KNY3" s="604"/>
      <c r="KNZ3" s="604"/>
      <c r="KOA3" s="604"/>
      <c r="KOB3" s="604"/>
      <c r="KOC3" s="604"/>
      <c r="KOD3" s="604"/>
      <c r="KOE3" s="604"/>
      <c r="KOF3" s="604"/>
      <c r="KOG3" s="604"/>
      <c r="KOH3" s="604"/>
      <c r="KOI3" s="604"/>
      <c r="KOJ3" s="604"/>
      <c r="KOK3" s="604"/>
      <c r="KOL3" s="604"/>
      <c r="KOM3" s="604"/>
      <c r="KON3" s="604"/>
      <c r="KOO3" s="604"/>
      <c r="KOP3" s="604"/>
      <c r="KOQ3" s="604"/>
      <c r="KOR3" s="604"/>
      <c r="KOS3" s="604"/>
      <c r="KOT3" s="604"/>
      <c r="KOU3" s="604"/>
      <c r="KOV3" s="604"/>
      <c r="KOW3" s="604"/>
      <c r="KOX3" s="604"/>
      <c r="KOY3" s="604"/>
      <c r="KOZ3" s="604"/>
      <c r="KPA3" s="604"/>
      <c r="KPB3" s="604"/>
      <c r="KPC3" s="604"/>
      <c r="KPD3" s="604"/>
      <c r="KPE3" s="604"/>
      <c r="KPF3" s="604"/>
      <c r="KPG3" s="604"/>
      <c r="KPH3" s="604"/>
      <c r="KPI3" s="604"/>
      <c r="KPJ3" s="604"/>
      <c r="KPK3" s="604"/>
      <c r="KPL3" s="604"/>
      <c r="KPM3" s="604"/>
      <c r="KPN3" s="604"/>
      <c r="KPO3" s="604"/>
      <c r="KPP3" s="604"/>
      <c r="KPQ3" s="604"/>
      <c r="KPR3" s="604"/>
      <c r="KPS3" s="604"/>
      <c r="KPT3" s="604"/>
      <c r="KPU3" s="604"/>
      <c r="KPV3" s="604"/>
      <c r="KPW3" s="604"/>
      <c r="KPX3" s="604"/>
      <c r="KPY3" s="604"/>
      <c r="KPZ3" s="604"/>
      <c r="KQA3" s="604"/>
      <c r="KQB3" s="604"/>
      <c r="KQC3" s="604"/>
      <c r="KQD3" s="604"/>
      <c r="KQE3" s="604"/>
      <c r="KQF3" s="604"/>
      <c r="KQG3" s="604"/>
      <c r="KQH3" s="604"/>
      <c r="KQI3" s="604"/>
      <c r="KQJ3" s="604"/>
      <c r="KQK3" s="604"/>
      <c r="KQL3" s="604"/>
      <c r="KQM3" s="604"/>
      <c r="KQN3" s="604"/>
      <c r="KQO3" s="604"/>
      <c r="KQP3" s="604"/>
      <c r="KQQ3" s="604"/>
      <c r="KQR3" s="604"/>
      <c r="KQS3" s="604"/>
      <c r="KQT3" s="604"/>
      <c r="KQU3" s="604"/>
      <c r="KQV3" s="604"/>
      <c r="KQW3" s="604"/>
      <c r="KQX3" s="604"/>
      <c r="KQY3" s="604"/>
      <c r="KQZ3" s="604"/>
      <c r="KRA3" s="604"/>
      <c r="KRB3" s="604"/>
      <c r="KRC3" s="604"/>
      <c r="KRD3" s="604"/>
      <c r="KRE3" s="604"/>
      <c r="KRF3" s="604"/>
      <c r="KRG3" s="604"/>
      <c r="KRH3" s="604"/>
      <c r="KRI3" s="604"/>
      <c r="KRJ3" s="604"/>
      <c r="KRK3" s="604"/>
      <c r="KRL3" s="604"/>
      <c r="KRM3" s="604"/>
      <c r="KRN3" s="604"/>
      <c r="KRO3" s="604"/>
      <c r="KRP3" s="604"/>
      <c r="KRQ3" s="604"/>
      <c r="KRR3" s="604"/>
      <c r="KRS3" s="604"/>
      <c r="KRT3" s="604"/>
      <c r="KRU3" s="604"/>
      <c r="KRV3" s="604"/>
      <c r="KRW3" s="604"/>
      <c r="KRX3" s="604"/>
      <c r="KRY3" s="604"/>
      <c r="KRZ3" s="604"/>
      <c r="KSA3" s="604"/>
      <c r="KSB3" s="604"/>
      <c r="KSC3" s="604"/>
      <c r="KSD3" s="604"/>
      <c r="KSE3" s="604"/>
      <c r="KSF3" s="604"/>
      <c r="KSG3" s="604"/>
      <c r="KSH3" s="604"/>
      <c r="KSI3" s="604"/>
      <c r="KSJ3" s="604"/>
      <c r="KSK3" s="604"/>
      <c r="KSL3" s="604"/>
      <c r="KSM3" s="604"/>
      <c r="KSN3" s="604"/>
      <c r="KSO3" s="604"/>
      <c r="KSP3" s="604"/>
      <c r="KSQ3" s="604"/>
      <c r="KSR3" s="604"/>
      <c r="KSS3" s="604"/>
      <c r="KST3" s="604"/>
      <c r="KSU3" s="604"/>
      <c r="KSV3" s="604"/>
      <c r="KSW3" s="604"/>
      <c r="KSX3" s="604"/>
      <c r="KSY3" s="604"/>
      <c r="KSZ3" s="604"/>
      <c r="KTA3" s="604"/>
      <c r="KTB3" s="604"/>
      <c r="KTC3" s="604"/>
      <c r="KTD3" s="604"/>
      <c r="KTE3" s="604"/>
      <c r="KTF3" s="604"/>
      <c r="KTG3" s="604"/>
      <c r="KTH3" s="604"/>
      <c r="KTI3" s="604"/>
      <c r="KTJ3" s="604"/>
      <c r="KTK3" s="604"/>
      <c r="KTL3" s="604"/>
      <c r="KTM3" s="604"/>
      <c r="KTN3" s="604"/>
      <c r="KTO3" s="604"/>
      <c r="KTP3" s="604"/>
      <c r="KTQ3" s="604"/>
      <c r="KTR3" s="604"/>
      <c r="KTS3" s="604"/>
      <c r="KTT3" s="604"/>
      <c r="KTU3" s="604"/>
      <c r="KTV3" s="604"/>
      <c r="KTW3" s="604"/>
      <c r="KTX3" s="604"/>
      <c r="KTY3" s="604"/>
      <c r="KTZ3" s="604"/>
      <c r="KUA3" s="604"/>
      <c r="KUB3" s="604"/>
      <c r="KUC3" s="604"/>
      <c r="KUD3" s="604"/>
      <c r="KUE3" s="604"/>
      <c r="KUF3" s="604"/>
      <c r="KUG3" s="604"/>
      <c r="KUH3" s="604"/>
      <c r="KUI3" s="604"/>
      <c r="KUJ3" s="604"/>
      <c r="KUK3" s="604"/>
      <c r="KUL3" s="604"/>
      <c r="KUM3" s="604"/>
      <c r="KUN3" s="604"/>
      <c r="KUO3" s="604"/>
      <c r="KUP3" s="604"/>
      <c r="KUQ3" s="604"/>
      <c r="KUR3" s="604"/>
      <c r="KUS3" s="604"/>
      <c r="KUT3" s="604"/>
      <c r="KUU3" s="604"/>
      <c r="KUV3" s="604"/>
      <c r="KUW3" s="604"/>
      <c r="KUX3" s="604"/>
      <c r="KUY3" s="604"/>
      <c r="KUZ3" s="604"/>
      <c r="KVA3" s="604"/>
      <c r="KVB3" s="604"/>
      <c r="KVC3" s="604"/>
      <c r="KVD3" s="604"/>
      <c r="KVE3" s="604"/>
      <c r="KVF3" s="604"/>
      <c r="KVG3" s="604"/>
      <c r="KVH3" s="604"/>
      <c r="KVI3" s="604"/>
      <c r="KVJ3" s="604"/>
      <c r="KVK3" s="604"/>
      <c r="KVL3" s="604"/>
      <c r="KVM3" s="604"/>
      <c r="KVN3" s="604"/>
      <c r="KVO3" s="604"/>
      <c r="KVP3" s="604"/>
      <c r="KVQ3" s="604"/>
      <c r="KVR3" s="604"/>
      <c r="KVS3" s="604"/>
      <c r="KVT3" s="604"/>
      <c r="KVU3" s="604"/>
      <c r="KVV3" s="604"/>
      <c r="KVW3" s="604"/>
      <c r="KVX3" s="604"/>
      <c r="KVY3" s="604"/>
      <c r="KVZ3" s="604"/>
      <c r="KWA3" s="604"/>
      <c r="KWB3" s="604"/>
      <c r="KWC3" s="604"/>
      <c r="KWD3" s="604"/>
      <c r="KWE3" s="604"/>
      <c r="KWF3" s="604"/>
      <c r="KWG3" s="604"/>
      <c r="KWH3" s="604"/>
      <c r="KWI3" s="604"/>
      <c r="KWJ3" s="604"/>
      <c r="KWK3" s="604"/>
      <c r="KWL3" s="604"/>
      <c r="KWM3" s="604"/>
      <c r="KWN3" s="604"/>
      <c r="KWO3" s="604"/>
      <c r="KWP3" s="604"/>
      <c r="KWQ3" s="604"/>
      <c r="KWR3" s="604"/>
      <c r="KWS3" s="604"/>
      <c r="KWT3" s="604"/>
      <c r="KWU3" s="604"/>
      <c r="KWV3" s="604"/>
      <c r="KWW3" s="604"/>
      <c r="KWX3" s="604"/>
      <c r="KWY3" s="604"/>
      <c r="KWZ3" s="604"/>
      <c r="KXA3" s="604"/>
      <c r="KXB3" s="604"/>
      <c r="KXC3" s="604"/>
      <c r="KXD3" s="604"/>
      <c r="KXE3" s="604"/>
      <c r="KXF3" s="604"/>
      <c r="KXG3" s="604"/>
      <c r="KXH3" s="604"/>
      <c r="KXI3" s="604"/>
      <c r="KXJ3" s="604"/>
      <c r="KXK3" s="604"/>
      <c r="KXL3" s="604"/>
      <c r="KXM3" s="604"/>
      <c r="KXN3" s="604"/>
      <c r="KXO3" s="604"/>
      <c r="KXP3" s="604"/>
      <c r="KXQ3" s="604"/>
      <c r="KXR3" s="604"/>
      <c r="KXS3" s="604"/>
      <c r="KXT3" s="604"/>
      <c r="KXU3" s="604"/>
      <c r="KXV3" s="604"/>
      <c r="KXW3" s="604"/>
      <c r="KXX3" s="604"/>
      <c r="KXY3" s="604"/>
      <c r="KXZ3" s="604"/>
      <c r="KYA3" s="604"/>
      <c r="KYB3" s="604"/>
      <c r="KYC3" s="604"/>
      <c r="KYD3" s="604"/>
      <c r="KYE3" s="604"/>
      <c r="KYF3" s="604"/>
      <c r="KYG3" s="604"/>
      <c r="KYH3" s="604"/>
      <c r="KYI3" s="604"/>
      <c r="KYJ3" s="604"/>
      <c r="KYK3" s="604"/>
      <c r="KYL3" s="604"/>
      <c r="KYM3" s="604"/>
      <c r="KYN3" s="604"/>
      <c r="KYO3" s="604"/>
      <c r="KYP3" s="604"/>
      <c r="KYQ3" s="604"/>
      <c r="KYR3" s="604"/>
      <c r="KYS3" s="604"/>
      <c r="KYT3" s="604"/>
      <c r="KYU3" s="604"/>
      <c r="KYV3" s="604"/>
      <c r="KYW3" s="604"/>
      <c r="KYX3" s="604"/>
      <c r="KYY3" s="604"/>
      <c r="KYZ3" s="604"/>
      <c r="KZA3" s="604"/>
      <c r="KZB3" s="604"/>
      <c r="KZC3" s="604"/>
      <c r="KZD3" s="604"/>
      <c r="KZE3" s="604"/>
      <c r="KZF3" s="604"/>
      <c r="KZG3" s="604"/>
      <c r="KZH3" s="604"/>
      <c r="KZI3" s="604"/>
      <c r="KZJ3" s="604"/>
      <c r="KZK3" s="604"/>
      <c r="KZL3" s="604"/>
      <c r="KZM3" s="604"/>
      <c r="KZN3" s="604"/>
      <c r="KZO3" s="604"/>
      <c r="KZP3" s="604"/>
      <c r="KZQ3" s="604"/>
      <c r="KZR3" s="604"/>
      <c r="KZS3" s="604"/>
      <c r="KZT3" s="604"/>
      <c r="KZU3" s="604"/>
      <c r="KZV3" s="604"/>
      <c r="KZW3" s="604"/>
      <c r="KZX3" s="604"/>
      <c r="KZY3" s="604"/>
      <c r="KZZ3" s="604"/>
      <c r="LAA3" s="604"/>
      <c r="LAB3" s="604"/>
      <c r="LAC3" s="604"/>
      <c r="LAD3" s="604"/>
      <c r="LAE3" s="604"/>
      <c r="LAF3" s="604"/>
      <c r="LAG3" s="604"/>
      <c r="LAH3" s="604"/>
      <c r="LAI3" s="604"/>
      <c r="LAJ3" s="604"/>
      <c r="LAK3" s="604"/>
      <c r="LAL3" s="604"/>
      <c r="LAM3" s="604"/>
      <c r="LAN3" s="604"/>
      <c r="LAO3" s="604"/>
      <c r="LAP3" s="604"/>
      <c r="LAQ3" s="604"/>
      <c r="LAR3" s="604"/>
      <c r="LAS3" s="604"/>
      <c r="LAT3" s="604"/>
      <c r="LAU3" s="604"/>
      <c r="LAV3" s="604"/>
      <c r="LAW3" s="604"/>
      <c r="LAX3" s="604"/>
      <c r="LAY3" s="604"/>
      <c r="LAZ3" s="604"/>
      <c r="LBA3" s="604"/>
      <c r="LBB3" s="604"/>
      <c r="LBC3" s="604"/>
      <c r="LBD3" s="604"/>
      <c r="LBE3" s="604"/>
      <c r="LBF3" s="604"/>
      <c r="LBG3" s="604"/>
      <c r="LBH3" s="604"/>
      <c r="LBI3" s="604"/>
      <c r="LBJ3" s="604"/>
      <c r="LBK3" s="604"/>
      <c r="LBL3" s="604"/>
      <c r="LBM3" s="604"/>
      <c r="LBN3" s="604"/>
      <c r="LBO3" s="604"/>
      <c r="LBP3" s="604"/>
      <c r="LBQ3" s="604"/>
      <c r="LBR3" s="604"/>
      <c r="LBS3" s="604"/>
      <c r="LBT3" s="604"/>
      <c r="LBU3" s="604"/>
      <c r="LBV3" s="604"/>
      <c r="LBW3" s="604"/>
      <c r="LBX3" s="604"/>
      <c r="LBY3" s="604"/>
      <c r="LBZ3" s="604"/>
      <c r="LCA3" s="604"/>
      <c r="LCB3" s="604"/>
      <c r="LCC3" s="604"/>
      <c r="LCD3" s="604"/>
      <c r="LCE3" s="604"/>
      <c r="LCF3" s="604"/>
      <c r="LCG3" s="604"/>
      <c r="LCH3" s="604"/>
      <c r="LCI3" s="604"/>
      <c r="LCJ3" s="604"/>
      <c r="LCK3" s="604"/>
      <c r="LCL3" s="604"/>
      <c r="LCM3" s="604"/>
      <c r="LCN3" s="604"/>
      <c r="LCO3" s="604"/>
      <c r="LCP3" s="604"/>
      <c r="LCQ3" s="604"/>
      <c r="LCR3" s="604"/>
      <c r="LCS3" s="604"/>
      <c r="LCT3" s="604"/>
      <c r="LCU3" s="604"/>
      <c r="LCV3" s="604"/>
      <c r="LCW3" s="604"/>
      <c r="LCX3" s="604"/>
      <c r="LCY3" s="604"/>
      <c r="LCZ3" s="604"/>
      <c r="LDA3" s="604"/>
      <c r="LDB3" s="604"/>
      <c r="LDC3" s="604"/>
      <c r="LDD3" s="604"/>
      <c r="LDE3" s="604"/>
      <c r="LDF3" s="604"/>
      <c r="LDG3" s="604"/>
      <c r="LDH3" s="604"/>
      <c r="LDI3" s="604"/>
      <c r="LDJ3" s="604"/>
      <c r="LDK3" s="604"/>
      <c r="LDL3" s="604"/>
      <c r="LDM3" s="604"/>
      <c r="LDN3" s="604"/>
      <c r="LDO3" s="604"/>
      <c r="LDP3" s="604"/>
      <c r="LDQ3" s="604"/>
      <c r="LDR3" s="604"/>
      <c r="LDS3" s="604"/>
      <c r="LDT3" s="604"/>
      <c r="LDU3" s="604"/>
      <c r="LDV3" s="604"/>
      <c r="LDW3" s="604"/>
      <c r="LDX3" s="604"/>
      <c r="LDY3" s="604"/>
      <c r="LDZ3" s="604"/>
      <c r="LEA3" s="604"/>
      <c r="LEB3" s="604"/>
      <c r="LEC3" s="604"/>
      <c r="LED3" s="604"/>
      <c r="LEE3" s="604"/>
      <c r="LEF3" s="604"/>
      <c r="LEG3" s="604"/>
      <c r="LEH3" s="604"/>
      <c r="LEI3" s="604"/>
      <c r="LEJ3" s="604"/>
      <c r="LEK3" s="604"/>
      <c r="LEL3" s="604"/>
      <c r="LEM3" s="604"/>
      <c r="LEN3" s="604"/>
      <c r="LEO3" s="604"/>
      <c r="LEP3" s="604"/>
      <c r="LEQ3" s="604"/>
      <c r="LER3" s="604"/>
      <c r="LES3" s="604"/>
      <c r="LET3" s="604"/>
      <c r="LEU3" s="604"/>
      <c r="LEV3" s="604"/>
      <c r="LEW3" s="604"/>
      <c r="LEX3" s="604"/>
      <c r="LEY3" s="604"/>
      <c r="LEZ3" s="604"/>
      <c r="LFA3" s="604"/>
      <c r="LFB3" s="604"/>
      <c r="LFC3" s="604"/>
      <c r="LFD3" s="604"/>
      <c r="LFE3" s="604"/>
      <c r="LFF3" s="604"/>
      <c r="LFG3" s="604"/>
      <c r="LFH3" s="604"/>
      <c r="LFI3" s="604"/>
      <c r="LFJ3" s="604"/>
      <c r="LFK3" s="604"/>
      <c r="LFL3" s="604"/>
      <c r="LFM3" s="604"/>
      <c r="LFN3" s="604"/>
      <c r="LFO3" s="604"/>
      <c r="LFP3" s="604"/>
      <c r="LFQ3" s="604"/>
      <c r="LFR3" s="604"/>
      <c r="LFS3" s="604"/>
      <c r="LFT3" s="604"/>
      <c r="LFU3" s="604"/>
      <c r="LFV3" s="604"/>
      <c r="LFW3" s="604"/>
      <c r="LFX3" s="604"/>
      <c r="LFY3" s="604"/>
      <c r="LFZ3" s="604"/>
      <c r="LGA3" s="604"/>
      <c r="LGB3" s="604"/>
      <c r="LGC3" s="604"/>
      <c r="LGD3" s="604"/>
      <c r="LGE3" s="604"/>
      <c r="LGF3" s="604"/>
      <c r="LGG3" s="604"/>
      <c r="LGH3" s="604"/>
      <c r="LGI3" s="604"/>
      <c r="LGJ3" s="604"/>
      <c r="LGK3" s="604"/>
      <c r="LGL3" s="604"/>
      <c r="LGM3" s="604"/>
      <c r="LGN3" s="604"/>
      <c r="LGO3" s="604"/>
      <c r="LGP3" s="604"/>
      <c r="LGQ3" s="604"/>
      <c r="LGR3" s="604"/>
      <c r="LGS3" s="604"/>
      <c r="LGT3" s="604"/>
      <c r="LGU3" s="604"/>
      <c r="LGV3" s="604"/>
      <c r="LGW3" s="604"/>
      <c r="LGX3" s="604"/>
      <c r="LGY3" s="604"/>
      <c r="LGZ3" s="604"/>
      <c r="LHA3" s="604"/>
      <c r="LHB3" s="604"/>
      <c r="LHC3" s="604"/>
      <c r="LHD3" s="604"/>
      <c r="LHE3" s="604"/>
      <c r="LHF3" s="604"/>
      <c r="LHG3" s="604"/>
      <c r="LHH3" s="604"/>
      <c r="LHI3" s="604"/>
      <c r="LHJ3" s="604"/>
      <c r="LHK3" s="604"/>
      <c r="LHL3" s="604"/>
      <c r="LHM3" s="604"/>
      <c r="LHN3" s="604"/>
      <c r="LHO3" s="604"/>
      <c r="LHP3" s="604"/>
      <c r="LHQ3" s="604"/>
      <c r="LHR3" s="604"/>
      <c r="LHS3" s="604"/>
      <c r="LHT3" s="604"/>
      <c r="LHU3" s="604"/>
      <c r="LHV3" s="604"/>
      <c r="LHW3" s="604"/>
      <c r="LHX3" s="604"/>
      <c r="LHY3" s="604"/>
      <c r="LHZ3" s="604"/>
      <c r="LIA3" s="604"/>
      <c r="LIB3" s="604"/>
      <c r="LIC3" s="604"/>
      <c r="LID3" s="604"/>
      <c r="LIE3" s="604"/>
      <c r="LIF3" s="604"/>
      <c r="LIG3" s="604"/>
      <c r="LIH3" s="604"/>
      <c r="LII3" s="604"/>
      <c r="LIJ3" s="604"/>
      <c r="LIK3" s="604"/>
      <c r="LIL3" s="604"/>
      <c r="LIM3" s="604"/>
      <c r="LIN3" s="604"/>
      <c r="LIO3" s="604"/>
      <c r="LIP3" s="604"/>
      <c r="LIQ3" s="604"/>
      <c r="LIR3" s="604"/>
      <c r="LIS3" s="604"/>
      <c r="LIT3" s="604"/>
      <c r="LIU3" s="604"/>
      <c r="LIV3" s="604"/>
      <c r="LIW3" s="604"/>
      <c r="LIX3" s="604"/>
      <c r="LIY3" s="604"/>
      <c r="LIZ3" s="604"/>
      <c r="LJA3" s="604"/>
      <c r="LJB3" s="604"/>
      <c r="LJC3" s="604"/>
      <c r="LJD3" s="604"/>
      <c r="LJE3" s="604"/>
      <c r="LJF3" s="604"/>
      <c r="LJG3" s="604"/>
      <c r="LJH3" s="604"/>
      <c r="LJI3" s="604"/>
      <c r="LJJ3" s="604"/>
      <c r="LJK3" s="604"/>
      <c r="LJL3" s="604"/>
      <c r="LJM3" s="604"/>
      <c r="LJN3" s="604"/>
      <c r="LJO3" s="604"/>
      <c r="LJP3" s="604"/>
      <c r="LJQ3" s="604"/>
      <c r="LJR3" s="604"/>
      <c r="LJS3" s="604"/>
      <c r="LJT3" s="604"/>
      <c r="LJU3" s="604"/>
      <c r="LJV3" s="604"/>
      <c r="LJW3" s="604"/>
      <c r="LJX3" s="604"/>
      <c r="LJY3" s="604"/>
      <c r="LJZ3" s="604"/>
      <c r="LKA3" s="604"/>
      <c r="LKB3" s="604"/>
      <c r="LKC3" s="604"/>
      <c r="LKD3" s="604"/>
      <c r="LKE3" s="604"/>
      <c r="LKF3" s="604"/>
      <c r="LKG3" s="604"/>
      <c r="LKH3" s="604"/>
      <c r="LKI3" s="604"/>
      <c r="LKJ3" s="604"/>
      <c r="LKK3" s="604"/>
      <c r="LKL3" s="604"/>
      <c r="LKM3" s="604"/>
      <c r="LKN3" s="604"/>
      <c r="LKO3" s="604"/>
      <c r="LKP3" s="604"/>
      <c r="LKQ3" s="604"/>
      <c r="LKR3" s="604"/>
      <c r="LKS3" s="604"/>
      <c r="LKT3" s="604"/>
      <c r="LKU3" s="604"/>
      <c r="LKV3" s="604"/>
      <c r="LKW3" s="604"/>
      <c r="LKX3" s="604"/>
      <c r="LKY3" s="604"/>
      <c r="LKZ3" s="604"/>
      <c r="LLA3" s="604"/>
      <c r="LLB3" s="604"/>
      <c r="LLC3" s="604"/>
      <c r="LLD3" s="604"/>
      <c r="LLE3" s="604"/>
      <c r="LLF3" s="604"/>
      <c r="LLG3" s="604"/>
      <c r="LLH3" s="604"/>
      <c r="LLI3" s="604"/>
      <c r="LLJ3" s="604"/>
      <c r="LLK3" s="604"/>
      <c r="LLL3" s="604"/>
      <c r="LLM3" s="604"/>
      <c r="LLN3" s="604"/>
      <c r="LLO3" s="604"/>
      <c r="LLP3" s="604"/>
      <c r="LLQ3" s="604"/>
      <c r="LLR3" s="604"/>
      <c r="LLS3" s="604"/>
      <c r="LLT3" s="604"/>
      <c r="LLU3" s="604"/>
      <c r="LLV3" s="604"/>
      <c r="LLW3" s="604"/>
      <c r="LLX3" s="604"/>
      <c r="LLY3" s="604"/>
      <c r="LLZ3" s="604"/>
      <c r="LMA3" s="604"/>
      <c r="LMB3" s="604"/>
      <c r="LMC3" s="604"/>
      <c r="LMD3" s="604"/>
      <c r="LME3" s="604"/>
      <c r="LMF3" s="604"/>
      <c r="LMG3" s="604"/>
      <c r="LMH3" s="604"/>
      <c r="LMI3" s="604"/>
      <c r="LMJ3" s="604"/>
      <c r="LMK3" s="604"/>
      <c r="LML3" s="604"/>
      <c r="LMM3" s="604"/>
      <c r="LMN3" s="604"/>
      <c r="LMO3" s="604"/>
      <c r="LMP3" s="604"/>
      <c r="LMQ3" s="604"/>
      <c r="LMR3" s="604"/>
      <c r="LMS3" s="604"/>
      <c r="LMT3" s="604"/>
      <c r="LMU3" s="604"/>
      <c r="LMV3" s="604"/>
      <c r="LMW3" s="604"/>
      <c r="LMX3" s="604"/>
      <c r="LMY3" s="604"/>
      <c r="LMZ3" s="604"/>
      <c r="LNA3" s="604"/>
      <c r="LNB3" s="604"/>
      <c r="LNC3" s="604"/>
      <c r="LND3" s="604"/>
      <c r="LNE3" s="604"/>
      <c r="LNF3" s="604"/>
      <c r="LNG3" s="604"/>
      <c r="LNH3" s="604"/>
      <c r="LNI3" s="604"/>
      <c r="LNJ3" s="604"/>
      <c r="LNK3" s="604"/>
      <c r="LNL3" s="604"/>
      <c r="LNM3" s="604"/>
      <c r="LNN3" s="604"/>
      <c r="LNO3" s="604"/>
      <c r="LNP3" s="604"/>
      <c r="LNQ3" s="604"/>
      <c r="LNR3" s="604"/>
      <c r="LNS3" s="604"/>
      <c r="LNT3" s="604"/>
      <c r="LNU3" s="604"/>
      <c r="LNV3" s="604"/>
      <c r="LNW3" s="604"/>
      <c r="LNX3" s="604"/>
      <c r="LNY3" s="604"/>
      <c r="LNZ3" s="604"/>
      <c r="LOA3" s="604"/>
      <c r="LOB3" s="604"/>
      <c r="LOC3" s="604"/>
      <c r="LOD3" s="604"/>
      <c r="LOE3" s="604"/>
      <c r="LOF3" s="604"/>
      <c r="LOG3" s="604"/>
      <c r="LOH3" s="604"/>
      <c r="LOI3" s="604"/>
      <c r="LOJ3" s="604"/>
      <c r="LOK3" s="604"/>
      <c r="LOL3" s="604"/>
      <c r="LOM3" s="604"/>
      <c r="LON3" s="604"/>
      <c r="LOO3" s="604"/>
      <c r="LOP3" s="604"/>
      <c r="LOQ3" s="604"/>
      <c r="LOR3" s="604"/>
      <c r="LOS3" s="604"/>
      <c r="LOT3" s="604"/>
      <c r="LOU3" s="604"/>
      <c r="LOV3" s="604"/>
      <c r="LOW3" s="604"/>
      <c r="LOX3" s="604"/>
      <c r="LOY3" s="604"/>
      <c r="LOZ3" s="604"/>
      <c r="LPA3" s="604"/>
      <c r="LPB3" s="604"/>
      <c r="LPC3" s="604"/>
      <c r="LPD3" s="604"/>
      <c r="LPE3" s="604"/>
      <c r="LPF3" s="604"/>
      <c r="LPG3" s="604"/>
      <c r="LPH3" s="604"/>
      <c r="LPI3" s="604"/>
      <c r="LPJ3" s="604"/>
      <c r="LPK3" s="604"/>
      <c r="LPL3" s="604"/>
      <c r="LPM3" s="604"/>
      <c r="LPN3" s="604"/>
      <c r="LPO3" s="604"/>
      <c r="LPP3" s="604"/>
      <c r="LPQ3" s="604"/>
      <c r="LPR3" s="604"/>
      <c r="LPS3" s="604"/>
      <c r="LPT3" s="604"/>
      <c r="LPU3" s="604"/>
      <c r="LPV3" s="604"/>
      <c r="LPW3" s="604"/>
      <c r="LPX3" s="604"/>
      <c r="LPY3" s="604"/>
      <c r="LPZ3" s="604"/>
      <c r="LQA3" s="604"/>
      <c r="LQB3" s="604"/>
      <c r="LQC3" s="604"/>
      <c r="LQD3" s="604"/>
      <c r="LQE3" s="604"/>
      <c r="LQF3" s="604"/>
      <c r="LQG3" s="604"/>
      <c r="LQH3" s="604"/>
      <c r="LQI3" s="604"/>
      <c r="LQJ3" s="604"/>
      <c r="LQK3" s="604"/>
      <c r="LQL3" s="604"/>
      <c r="LQM3" s="604"/>
      <c r="LQN3" s="604"/>
      <c r="LQO3" s="604"/>
      <c r="LQP3" s="604"/>
      <c r="LQQ3" s="604"/>
      <c r="LQR3" s="604"/>
      <c r="LQS3" s="604"/>
      <c r="LQT3" s="604"/>
      <c r="LQU3" s="604"/>
      <c r="LQV3" s="604"/>
      <c r="LQW3" s="604"/>
      <c r="LQX3" s="604"/>
      <c r="LQY3" s="604"/>
      <c r="LQZ3" s="604"/>
      <c r="LRA3" s="604"/>
      <c r="LRB3" s="604"/>
      <c r="LRC3" s="604"/>
      <c r="LRD3" s="604"/>
      <c r="LRE3" s="604"/>
      <c r="LRF3" s="604"/>
      <c r="LRG3" s="604"/>
      <c r="LRH3" s="604"/>
      <c r="LRI3" s="604"/>
      <c r="LRJ3" s="604"/>
      <c r="LRK3" s="604"/>
      <c r="LRL3" s="604"/>
      <c r="LRM3" s="604"/>
      <c r="LRN3" s="604"/>
      <c r="LRO3" s="604"/>
      <c r="LRP3" s="604"/>
      <c r="LRQ3" s="604"/>
      <c r="LRR3" s="604"/>
      <c r="LRS3" s="604"/>
      <c r="LRT3" s="604"/>
      <c r="LRU3" s="604"/>
      <c r="LRV3" s="604"/>
      <c r="LRW3" s="604"/>
      <c r="LRX3" s="604"/>
      <c r="LRY3" s="604"/>
      <c r="LRZ3" s="604"/>
      <c r="LSA3" s="604"/>
      <c r="LSB3" s="604"/>
      <c r="LSC3" s="604"/>
      <c r="LSD3" s="604"/>
      <c r="LSE3" s="604"/>
      <c r="LSF3" s="604"/>
      <c r="LSG3" s="604"/>
      <c r="LSH3" s="604"/>
      <c r="LSI3" s="604"/>
      <c r="LSJ3" s="604"/>
      <c r="LSK3" s="604"/>
      <c r="LSL3" s="604"/>
      <c r="LSM3" s="604"/>
      <c r="LSN3" s="604"/>
      <c r="LSO3" s="604"/>
      <c r="LSP3" s="604"/>
      <c r="LSQ3" s="604"/>
      <c r="LSR3" s="604"/>
      <c r="LSS3" s="604"/>
      <c r="LST3" s="604"/>
      <c r="LSU3" s="604"/>
      <c r="LSV3" s="604"/>
      <c r="LSW3" s="604"/>
      <c r="LSX3" s="604"/>
      <c r="LSY3" s="604"/>
      <c r="LSZ3" s="604"/>
      <c r="LTA3" s="604"/>
      <c r="LTB3" s="604"/>
      <c r="LTC3" s="604"/>
      <c r="LTD3" s="604"/>
      <c r="LTE3" s="604"/>
      <c r="LTF3" s="604"/>
      <c r="LTG3" s="604"/>
      <c r="LTH3" s="604"/>
      <c r="LTI3" s="604"/>
      <c r="LTJ3" s="604"/>
      <c r="LTK3" s="604"/>
      <c r="LTL3" s="604"/>
      <c r="LTM3" s="604"/>
      <c r="LTN3" s="604"/>
      <c r="LTO3" s="604"/>
      <c r="LTP3" s="604"/>
      <c r="LTQ3" s="604"/>
      <c r="LTR3" s="604"/>
      <c r="LTS3" s="604"/>
      <c r="LTT3" s="604"/>
      <c r="LTU3" s="604"/>
      <c r="LTV3" s="604"/>
      <c r="LTW3" s="604"/>
      <c r="LTX3" s="604"/>
      <c r="LTY3" s="604"/>
      <c r="LTZ3" s="604"/>
      <c r="LUA3" s="604"/>
      <c r="LUB3" s="604"/>
      <c r="LUC3" s="604"/>
      <c r="LUD3" s="604"/>
      <c r="LUE3" s="604"/>
      <c r="LUF3" s="604"/>
      <c r="LUG3" s="604"/>
      <c r="LUH3" s="604"/>
      <c r="LUI3" s="604"/>
      <c r="LUJ3" s="604"/>
      <c r="LUK3" s="604"/>
      <c r="LUL3" s="604"/>
      <c r="LUM3" s="604"/>
      <c r="LUN3" s="604"/>
      <c r="LUO3" s="604"/>
      <c r="LUP3" s="604"/>
      <c r="LUQ3" s="604"/>
      <c r="LUR3" s="604"/>
      <c r="LUS3" s="604"/>
      <c r="LUT3" s="604"/>
      <c r="LUU3" s="604"/>
      <c r="LUV3" s="604"/>
      <c r="LUW3" s="604"/>
      <c r="LUX3" s="604"/>
      <c r="LUY3" s="604"/>
      <c r="LUZ3" s="604"/>
      <c r="LVA3" s="604"/>
      <c r="LVB3" s="604"/>
      <c r="LVC3" s="604"/>
      <c r="LVD3" s="604"/>
      <c r="LVE3" s="604"/>
      <c r="LVF3" s="604"/>
      <c r="LVG3" s="604"/>
      <c r="LVH3" s="604"/>
      <c r="LVI3" s="604"/>
      <c r="LVJ3" s="604"/>
      <c r="LVK3" s="604"/>
      <c r="LVL3" s="604"/>
      <c r="LVM3" s="604"/>
      <c r="LVN3" s="604"/>
      <c r="LVO3" s="604"/>
      <c r="LVP3" s="604"/>
      <c r="LVQ3" s="604"/>
      <c r="LVR3" s="604"/>
      <c r="LVS3" s="604"/>
      <c r="LVT3" s="604"/>
      <c r="LVU3" s="604"/>
      <c r="LVV3" s="604"/>
      <c r="LVW3" s="604"/>
      <c r="LVX3" s="604"/>
      <c r="LVY3" s="604"/>
      <c r="LVZ3" s="604"/>
      <c r="LWA3" s="604"/>
      <c r="LWB3" s="604"/>
      <c r="LWC3" s="604"/>
      <c r="LWD3" s="604"/>
      <c r="LWE3" s="604"/>
      <c r="LWF3" s="604"/>
      <c r="LWG3" s="604"/>
      <c r="LWH3" s="604"/>
      <c r="LWI3" s="604"/>
      <c r="LWJ3" s="604"/>
      <c r="LWK3" s="604"/>
      <c r="LWL3" s="604"/>
      <c r="LWM3" s="604"/>
      <c r="LWN3" s="604"/>
      <c r="LWO3" s="604"/>
      <c r="LWP3" s="604"/>
      <c r="LWQ3" s="604"/>
      <c r="LWR3" s="604"/>
      <c r="LWS3" s="604"/>
      <c r="LWT3" s="604"/>
      <c r="LWU3" s="604"/>
      <c r="LWV3" s="604"/>
      <c r="LWW3" s="604"/>
      <c r="LWX3" s="604"/>
      <c r="LWY3" s="604"/>
      <c r="LWZ3" s="604"/>
      <c r="LXA3" s="604"/>
      <c r="LXB3" s="604"/>
      <c r="LXC3" s="604"/>
      <c r="LXD3" s="604"/>
      <c r="LXE3" s="604"/>
      <c r="LXF3" s="604"/>
      <c r="LXG3" s="604"/>
      <c r="LXH3" s="604"/>
      <c r="LXI3" s="604"/>
      <c r="LXJ3" s="604"/>
      <c r="LXK3" s="604"/>
      <c r="LXL3" s="604"/>
      <c r="LXM3" s="604"/>
      <c r="LXN3" s="604"/>
      <c r="LXO3" s="604"/>
      <c r="LXP3" s="604"/>
      <c r="LXQ3" s="604"/>
      <c r="LXR3" s="604"/>
      <c r="LXS3" s="604"/>
      <c r="LXT3" s="604"/>
      <c r="LXU3" s="604"/>
      <c r="LXV3" s="604"/>
      <c r="LXW3" s="604"/>
      <c r="LXX3" s="604"/>
      <c r="LXY3" s="604"/>
      <c r="LXZ3" s="604"/>
      <c r="LYA3" s="604"/>
      <c r="LYB3" s="604"/>
      <c r="LYC3" s="604"/>
      <c r="LYD3" s="604"/>
      <c r="LYE3" s="604"/>
      <c r="LYF3" s="604"/>
      <c r="LYG3" s="604"/>
      <c r="LYH3" s="604"/>
      <c r="LYI3" s="604"/>
      <c r="LYJ3" s="604"/>
      <c r="LYK3" s="604"/>
      <c r="LYL3" s="604"/>
      <c r="LYM3" s="604"/>
      <c r="LYN3" s="604"/>
      <c r="LYO3" s="604"/>
      <c r="LYP3" s="604"/>
      <c r="LYQ3" s="604"/>
      <c r="LYR3" s="604"/>
      <c r="LYS3" s="604"/>
      <c r="LYT3" s="604"/>
      <c r="LYU3" s="604"/>
      <c r="LYV3" s="604"/>
      <c r="LYW3" s="604"/>
      <c r="LYX3" s="604"/>
      <c r="LYY3" s="604"/>
      <c r="LYZ3" s="604"/>
      <c r="LZA3" s="604"/>
      <c r="LZB3" s="604"/>
      <c r="LZC3" s="604"/>
      <c r="LZD3" s="604"/>
      <c r="LZE3" s="604"/>
      <c r="LZF3" s="604"/>
      <c r="LZG3" s="604"/>
      <c r="LZH3" s="604"/>
      <c r="LZI3" s="604"/>
      <c r="LZJ3" s="604"/>
      <c r="LZK3" s="604"/>
      <c r="LZL3" s="604"/>
      <c r="LZM3" s="604"/>
      <c r="LZN3" s="604"/>
      <c r="LZO3" s="604"/>
      <c r="LZP3" s="604"/>
      <c r="LZQ3" s="604"/>
      <c r="LZR3" s="604"/>
      <c r="LZS3" s="604"/>
      <c r="LZT3" s="604"/>
      <c r="LZU3" s="604"/>
      <c r="LZV3" s="604"/>
      <c r="LZW3" s="604"/>
      <c r="LZX3" s="604"/>
      <c r="LZY3" s="604"/>
      <c r="LZZ3" s="604"/>
      <c r="MAA3" s="604"/>
      <c r="MAB3" s="604"/>
      <c r="MAC3" s="604"/>
      <c r="MAD3" s="604"/>
      <c r="MAE3" s="604"/>
      <c r="MAF3" s="604"/>
      <c r="MAG3" s="604"/>
      <c r="MAH3" s="604"/>
      <c r="MAI3" s="604"/>
      <c r="MAJ3" s="604"/>
      <c r="MAK3" s="604"/>
      <c r="MAL3" s="604"/>
      <c r="MAM3" s="604"/>
      <c r="MAN3" s="604"/>
      <c r="MAO3" s="604"/>
      <c r="MAP3" s="604"/>
      <c r="MAQ3" s="604"/>
      <c r="MAR3" s="604"/>
      <c r="MAS3" s="604"/>
      <c r="MAT3" s="604"/>
      <c r="MAU3" s="604"/>
      <c r="MAV3" s="604"/>
      <c r="MAW3" s="604"/>
      <c r="MAX3" s="604"/>
      <c r="MAY3" s="604"/>
      <c r="MAZ3" s="604"/>
      <c r="MBA3" s="604"/>
      <c r="MBB3" s="604"/>
      <c r="MBC3" s="604"/>
      <c r="MBD3" s="604"/>
      <c r="MBE3" s="604"/>
      <c r="MBF3" s="604"/>
      <c r="MBG3" s="604"/>
      <c r="MBH3" s="604"/>
      <c r="MBI3" s="604"/>
      <c r="MBJ3" s="604"/>
      <c r="MBK3" s="604"/>
      <c r="MBL3" s="604"/>
      <c r="MBM3" s="604"/>
      <c r="MBN3" s="604"/>
      <c r="MBO3" s="604"/>
      <c r="MBP3" s="604"/>
      <c r="MBQ3" s="604"/>
      <c r="MBR3" s="604"/>
      <c r="MBS3" s="604"/>
      <c r="MBT3" s="604"/>
      <c r="MBU3" s="604"/>
      <c r="MBV3" s="604"/>
      <c r="MBW3" s="604"/>
      <c r="MBX3" s="604"/>
      <c r="MBY3" s="604"/>
      <c r="MBZ3" s="604"/>
      <c r="MCA3" s="604"/>
      <c r="MCB3" s="604"/>
      <c r="MCC3" s="604"/>
      <c r="MCD3" s="604"/>
      <c r="MCE3" s="604"/>
      <c r="MCF3" s="604"/>
      <c r="MCG3" s="604"/>
      <c r="MCH3" s="604"/>
      <c r="MCI3" s="604"/>
      <c r="MCJ3" s="604"/>
      <c r="MCK3" s="604"/>
      <c r="MCL3" s="604"/>
      <c r="MCM3" s="604"/>
      <c r="MCN3" s="604"/>
      <c r="MCO3" s="604"/>
      <c r="MCP3" s="604"/>
      <c r="MCQ3" s="604"/>
      <c r="MCR3" s="604"/>
      <c r="MCS3" s="604"/>
      <c r="MCT3" s="604"/>
      <c r="MCU3" s="604"/>
      <c r="MCV3" s="604"/>
      <c r="MCW3" s="604"/>
      <c r="MCX3" s="604"/>
      <c r="MCY3" s="604"/>
      <c r="MCZ3" s="604"/>
      <c r="MDA3" s="604"/>
      <c r="MDB3" s="604"/>
      <c r="MDC3" s="604"/>
      <c r="MDD3" s="604"/>
      <c r="MDE3" s="604"/>
      <c r="MDF3" s="604"/>
      <c r="MDG3" s="604"/>
      <c r="MDH3" s="604"/>
      <c r="MDI3" s="604"/>
      <c r="MDJ3" s="604"/>
      <c r="MDK3" s="604"/>
      <c r="MDL3" s="604"/>
      <c r="MDM3" s="604"/>
      <c r="MDN3" s="604"/>
      <c r="MDO3" s="604"/>
      <c r="MDP3" s="604"/>
      <c r="MDQ3" s="604"/>
      <c r="MDR3" s="604"/>
      <c r="MDS3" s="604"/>
      <c r="MDT3" s="604"/>
      <c r="MDU3" s="604"/>
      <c r="MDV3" s="604"/>
      <c r="MDW3" s="604"/>
      <c r="MDX3" s="604"/>
      <c r="MDY3" s="604"/>
      <c r="MDZ3" s="604"/>
      <c r="MEA3" s="604"/>
      <c r="MEB3" s="604"/>
      <c r="MEC3" s="604"/>
      <c r="MED3" s="604"/>
      <c r="MEE3" s="604"/>
      <c r="MEF3" s="604"/>
      <c r="MEG3" s="604"/>
      <c r="MEH3" s="604"/>
      <c r="MEI3" s="604"/>
      <c r="MEJ3" s="604"/>
      <c r="MEK3" s="604"/>
      <c r="MEL3" s="604"/>
      <c r="MEM3" s="604"/>
      <c r="MEN3" s="604"/>
      <c r="MEO3" s="604"/>
      <c r="MEP3" s="604"/>
      <c r="MEQ3" s="604"/>
      <c r="MER3" s="604"/>
      <c r="MES3" s="604"/>
      <c r="MET3" s="604"/>
      <c r="MEU3" s="604"/>
      <c r="MEV3" s="604"/>
      <c r="MEW3" s="604"/>
      <c r="MEX3" s="604"/>
      <c r="MEY3" s="604"/>
      <c r="MEZ3" s="604"/>
      <c r="MFA3" s="604"/>
      <c r="MFB3" s="604"/>
      <c r="MFC3" s="604"/>
      <c r="MFD3" s="604"/>
      <c r="MFE3" s="604"/>
      <c r="MFF3" s="604"/>
      <c r="MFG3" s="604"/>
      <c r="MFH3" s="604"/>
      <c r="MFI3" s="604"/>
      <c r="MFJ3" s="604"/>
      <c r="MFK3" s="604"/>
      <c r="MFL3" s="604"/>
      <c r="MFM3" s="604"/>
      <c r="MFN3" s="604"/>
      <c r="MFO3" s="604"/>
      <c r="MFP3" s="604"/>
      <c r="MFQ3" s="604"/>
      <c r="MFR3" s="604"/>
      <c r="MFS3" s="604"/>
      <c r="MFT3" s="604"/>
      <c r="MFU3" s="604"/>
      <c r="MFV3" s="604"/>
      <c r="MFW3" s="604"/>
      <c r="MFX3" s="604"/>
      <c r="MFY3" s="604"/>
      <c r="MFZ3" s="604"/>
      <c r="MGA3" s="604"/>
      <c r="MGB3" s="604"/>
      <c r="MGC3" s="604"/>
      <c r="MGD3" s="604"/>
      <c r="MGE3" s="604"/>
      <c r="MGF3" s="604"/>
      <c r="MGG3" s="604"/>
      <c r="MGH3" s="604"/>
      <c r="MGI3" s="604"/>
      <c r="MGJ3" s="604"/>
      <c r="MGK3" s="604"/>
      <c r="MGL3" s="604"/>
      <c r="MGM3" s="604"/>
      <c r="MGN3" s="604"/>
      <c r="MGO3" s="604"/>
      <c r="MGP3" s="604"/>
      <c r="MGQ3" s="604"/>
      <c r="MGR3" s="604"/>
      <c r="MGS3" s="604"/>
      <c r="MGT3" s="604"/>
      <c r="MGU3" s="604"/>
      <c r="MGV3" s="604"/>
      <c r="MGW3" s="604"/>
      <c r="MGX3" s="604"/>
      <c r="MGY3" s="604"/>
      <c r="MGZ3" s="604"/>
      <c r="MHA3" s="604"/>
      <c r="MHB3" s="604"/>
      <c r="MHC3" s="604"/>
      <c r="MHD3" s="604"/>
      <c r="MHE3" s="604"/>
      <c r="MHF3" s="604"/>
      <c r="MHG3" s="604"/>
      <c r="MHH3" s="604"/>
      <c r="MHI3" s="604"/>
      <c r="MHJ3" s="604"/>
      <c r="MHK3" s="604"/>
      <c r="MHL3" s="604"/>
      <c r="MHM3" s="604"/>
      <c r="MHN3" s="604"/>
      <c r="MHO3" s="604"/>
      <c r="MHP3" s="604"/>
      <c r="MHQ3" s="604"/>
      <c r="MHR3" s="604"/>
      <c r="MHS3" s="604"/>
      <c r="MHT3" s="604"/>
      <c r="MHU3" s="604"/>
      <c r="MHV3" s="604"/>
      <c r="MHW3" s="604"/>
      <c r="MHX3" s="604"/>
      <c r="MHY3" s="604"/>
      <c r="MHZ3" s="604"/>
      <c r="MIA3" s="604"/>
      <c r="MIB3" s="604"/>
      <c r="MIC3" s="604"/>
      <c r="MID3" s="604"/>
      <c r="MIE3" s="604"/>
      <c r="MIF3" s="604"/>
      <c r="MIG3" s="604"/>
      <c r="MIH3" s="604"/>
      <c r="MII3" s="604"/>
      <c r="MIJ3" s="604"/>
      <c r="MIK3" s="604"/>
      <c r="MIL3" s="604"/>
      <c r="MIM3" s="604"/>
      <c r="MIN3" s="604"/>
      <c r="MIO3" s="604"/>
      <c r="MIP3" s="604"/>
      <c r="MIQ3" s="604"/>
      <c r="MIR3" s="604"/>
      <c r="MIS3" s="604"/>
      <c r="MIT3" s="604"/>
      <c r="MIU3" s="604"/>
      <c r="MIV3" s="604"/>
      <c r="MIW3" s="604"/>
      <c r="MIX3" s="604"/>
      <c r="MIY3" s="604"/>
      <c r="MIZ3" s="604"/>
      <c r="MJA3" s="604"/>
      <c r="MJB3" s="604"/>
      <c r="MJC3" s="604"/>
      <c r="MJD3" s="604"/>
      <c r="MJE3" s="604"/>
      <c r="MJF3" s="604"/>
      <c r="MJG3" s="604"/>
      <c r="MJH3" s="604"/>
      <c r="MJI3" s="604"/>
      <c r="MJJ3" s="604"/>
      <c r="MJK3" s="604"/>
      <c r="MJL3" s="604"/>
      <c r="MJM3" s="604"/>
      <c r="MJN3" s="604"/>
      <c r="MJO3" s="604"/>
      <c r="MJP3" s="604"/>
      <c r="MJQ3" s="604"/>
      <c r="MJR3" s="604"/>
      <c r="MJS3" s="604"/>
      <c r="MJT3" s="604"/>
      <c r="MJU3" s="604"/>
      <c r="MJV3" s="604"/>
      <c r="MJW3" s="604"/>
      <c r="MJX3" s="604"/>
      <c r="MJY3" s="604"/>
      <c r="MJZ3" s="604"/>
      <c r="MKA3" s="604"/>
      <c r="MKB3" s="604"/>
      <c r="MKC3" s="604"/>
      <c r="MKD3" s="604"/>
      <c r="MKE3" s="604"/>
      <c r="MKF3" s="604"/>
      <c r="MKG3" s="604"/>
      <c r="MKH3" s="604"/>
      <c r="MKI3" s="604"/>
      <c r="MKJ3" s="604"/>
      <c r="MKK3" s="604"/>
      <c r="MKL3" s="604"/>
      <c r="MKM3" s="604"/>
      <c r="MKN3" s="604"/>
      <c r="MKO3" s="604"/>
      <c r="MKP3" s="604"/>
      <c r="MKQ3" s="604"/>
      <c r="MKR3" s="604"/>
      <c r="MKS3" s="604"/>
      <c r="MKT3" s="604"/>
      <c r="MKU3" s="604"/>
      <c r="MKV3" s="604"/>
      <c r="MKW3" s="604"/>
      <c r="MKX3" s="604"/>
      <c r="MKY3" s="604"/>
      <c r="MKZ3" s="604"/>
      <c r="MLA3" s="604"/>
      <c r="MLB3" s="604"/>
      <c r="MLC3" s="604"/>
      <c r="MLD3" s="604"/>
      <c r="MLE3" s="604"/>
      <c r="MLF3" s="604"/>
      <c r="MLG3" s="604"/>
      <c r="MLH3" s="604"/>
      <c r="MLI3" s="604"/>
      <c r="MLJ3" s="604"/>
      <c r="MLK3" s="604"/>
      <c r="MLL3" s="604"/>
      <c r="MLM3" s="604"/>
      <c r="MLN3" s="604"/>
      <c r="MLO3" s="604"/>
      <c r="MLP3" s="604"/>
      <c r="MLQ3" s="604"/>
      <c r="MLR3" s="604"/>
      <c r="MLS3" s="604"/>
      <c r="MLT3" s="604"/>
      <c r="MLU3" s="604"/>
      <c r="MLV3" s="604"/>
      <c r="MLW3" s="604"/>
      <c r="MLX3" s="604"/>
      <c r="MLY3" s="604"/>
      <c r="MLZ3" s="604"/>
      <c r="MMA3" s="604"/>
      <c r="MMB3" s="604"/>
      <c r="MMC3" s="604"/>
      <c r="MMD3" s="604"/>
      <c r="MME3" s="604"/>
      <c r="MMF3" s="604"/>
      <c r="MMG3" s="604"/>
      <c r="MMH3" s="604"/>
      <c r="MMI3" s="604"/>
      <c r="MMJ3" s="604"/>
      <c r="MMK3" s="604"/>
      <c r="MML3" s="604"/>
      <c r="MMM3" s="604"/>
      <c r="MMN3" s="604"/>
      <c r="MMO3" s="604"/>
      <c r="MMP3" s="604"/>
      <c r="MMQ3" s="604"/>
      <c r="MMR3" s="604"/>
      <c r="MMS3" s="604"/>
      <c r="MMT3" s="604"/>
      <c r="MMU3" s="604"/>
      <c r="MMV3" s="604"/>
      <c r="MMW3" s="604"/>
      <c r="MMX3" s="604"/>
      <c r="MMY3" s="604"/>
      <c r="MMZ3" s="604"/>
      <c r="MNA3" s="604"/>
      <c r="MNB3" s="604"/>
      <c r="MNC3" s="604"/>
      <c r="MND3" s="604"/>
      <c r="MNE3" s="604"/>
      <c r="MNF3" s="604"/>
      <c r="MNG3" s="604"/>
      <c r="MNH3" s="604"/>
      <c r="MNI3" s="604"/>
      <c r="MNJ3" s="604"/>
      <c r="MNK3" s="604"/>
      <c r="MNL3" s="604"/>
      <c r="MNM3" s="604"/>
      <c r="MNN3" s="604"/>
      <c r="MNO3" s="604"/>
      <c r="MNP3" s="604"/>
      <c r="MNQ3" s="604"/>
      <c r="MNR3" s="604"/>
      <c r="MNS3" s="604"/>
      <c r="MNT3" s="604"/>
      <c r="MNU3" s="604"/>
      <c r="MNV3" s="604"/>
      <c r="MNW3" s="604"/>
      <c r="MNX3" s="604"/>
      <c r="MNY3" s="604"/>
      <c r="MNZ3" s="604"/>
      <c r="MOA3" s="604"/>
      <c r="MOB3" s="604"/>
      <c r="MOC3" s="604"/>
      <c r="MOD3" s="604"/>
      <c r="MOE3" s="604"/>
      <c r="MOF3" s="604"/>
      <c r="MOG3" s="604"/>
      <c r="MOH3" s="604"/>
      <c r="MOI3" s="604"/>
      <c r="MOJ3" s="604"/>
      <c r="MOK3" s="604"/>
      <c r="MOL3" s="604"/>
      <c r="MOM3" s="604"/>
      <c r="MON3" s="604"/>
      <c r="MOO3" s="604"/>
      <c r="MOP3" s="604"/>
      <c r="MOQ3" s="604"/>
      <c r="MOR3" s="604"/>
      <c r="MOS3" s="604"/>
      <c r="MOT3" s="604"/>
      <c r="MOU3" s="604"/>
      <c r="MOV3" s="604"/>
      <c r="MOW3" s="604"/>
      <c r="MOX3" s="604"/>
      <c r="MOY3" s="604"/>
      <c r="MOZ3" s="604"/>
      <c r="MPA3" s="604"/>
      <c r="MPB3" s="604"/>
      <c r="MPC3" s="604"/>
      <c r="MPD3" s="604"/>
      <c r="MPE3" s="604"/>
      <c r="MPF3" s="604"/>
      <c r="MPG3" s="604"/>
      <c r="MPH3" s="604"/>
      <c r="MPI3" s="604"/>
      <c r="MPJ3" s="604"/>
      <c r="MPK3" s="604"/>
      <c r="MPL3" s="604"/>
      <c r="MPM3" s="604"/>
      <c r="MPN3" s="604"/>
      <c r="MPO3" s="604"/>
      <c r="MPP3" s="604"/>
      <c r="MPQ3" s="604"/>
      <c r="MPR3" s="604"/>
      <c r="MPS3" s="604"/>
      <c r="MPT3" s="604"/>
      <c r="MPU3" s="604"/>
      <c r="MPV3" s="604"/>
      <c r="MPW3" s="604"/>
      <c r="MPX3" s="604"/>
      <c r="MPY3" s="604"/>
      <c r="MPZ3" s="604"/>
      <c r="MQA3" s="604"/>
      <c r="MQB3" s="604"/>
      <c r="MQC3" s="604"/>
      <c r="MQD3" s="604"/>
      <c r="MQE3" s="604"/>
      <c r="MQF3" s="604"/>
      <c r="MQG3" s="604"/>
      <c r="MQH3" s="604"/>
      <c r="MQI3" s="604"/>
      <c r="MQJ3" s="604"/>
      <c r="MQK3" s="604"/>
      <c r="MQL3" s="604"/>
      <c r="MQM3" s="604"/>
      <c r="MQN3" s="604"/>
      <c r="MQO3" s="604"/>
      <c r="MQP3" s="604"/>
      <c r="MQQ3" s="604"/>
      <c r="MQR3" s="604"/>
      <c r="MQS3" s="604"/>
      <c r="MQT3" s="604"/>
      <c r="MQU3" s="604"/>
      <c r="MQV3" s="604"/>
      <c r="MQW3" s="604"/>
      <c r="MQX3" s="604"/>
      <c r="MQY3" s="604"/>
      <c r="MQZ3" s="604"/>
      <c r="MRA3" s="604"/>
      <c r="MRB3" s="604"/>
      <c r="MRC3" s="604"/>
      <c r="MRD3" s="604"/>
      <c r="MRE3" s="604"/>
      <c r="MRF3" s="604"/>
      <c r="MRG3" s="604"/>
      <c r="MRH3" s="604"/>
      <c r="MRI3" s="604"/>
      <c r="MRJ3" s="604"/>
      <c r="MRK3" s="604"/>
      <c r="MRL3" s="604"/>
      <c r="MRM3" s="604"/>
      <c r="MRN3" s="604"/>
      <c r="MRO3" s="604"/>
      <c r="MRP3" s="604"/>
      <c r="MRQ3" s="604"/>
      <c r="MRR3" s="604"/>
      <c r="MRS3" s="604"/>
      <c r="MRT3" s="604"/>
      <c r="MRU3" s="604"/>
      <c r="MRV3" s="604"/>
      <c r="MRW3" s="604"/>
      <c r="MRX3" s="604"/>
      <c r="MRY3" s="604"/>
      <c r="MRZ3" s="604"/>
      <c r="MSA3" s="604"/>
      <c r="MSB3" s="604"/>
      <c r="MSC3" s="604"/>
      <c r="MSD3" s="604"/>
      <c r="MSE3" s="604"/>
      <c r="MSF3" s="604"/>
      <c r="MSG3" s="604"/>
      <c r="MSH3" s="604"/>
      <c r="MSI3" s="604"/>
      <c r="MSJ3" s="604"/>
      <c r="MSK3" s="604"/>
      <c r="MSL3" s="604"/>
      <c r="MSM3" s="604"/>
      <c r="MSN3" s="604"/>
      <c r="MSO3" s="604"/>
      <c r="MSP3" s="604"/>
      <c r="MSQ3" s="604"/>
      <c r="MSR3" s="604"/>
      <c r="MSS3" s="604"/>
      <c r="MST3" s="604"/>
      <c r="MSU3" s="604"/>
      <c r="MSV3" s="604"/>
      <c r="MSW3" s="604"/>
      <c r="MSX3" s="604"/>
      <c r="MSY3" s="604"/>
      <c r="MSZ3" s="604"/>
      <c r="MTA3" s="604"/>
      <c r="MTB3" s="604"/>
      <c r="MTC3" s="604"/>
      <c r="MTD3" s="604"/>
      <c r="MTE3" s="604"/>
      <c r="MTF3" s="604"/>
      <c r="MTG3" s="604"/>
      <c r="MTH3" s="604"/>
      <c r="MTI3" s="604"/>
      <c r="MTJ3" s="604"/>
      <c r="MTK3" s="604"/>
      <c r="MTL3" s="604"/>
      <c r="MTM3" s="604"/>
      <c r="MTN3" s="604"/>
      <c r="MTO3" s="604"/>
      <c r="MTP3" s="604"/>
      <c r="MTQ3" s="604"/>
      <c r="MTR3" s="604"/>
      <c r="MTS3" s="604"/>
      <c r="MTT3" s="604"/>
      <c r="MTU3" s="604"/>
      <c r="MTV3" s="604"/>
      <c r="MTW3" s="604"/>
      <c r="MTX3" s="604"/>
      <c r="MTY3" s="604"/>
      <c r="MTZ3" s="604"/>
      <c r="MUA3" s="604"/>
      <c r="MUB3" s="604"/>
      <c r="MUC3" s="604"/>
      <c r="MUD3" s="604"/>
      <c r="MUE3" s="604"/>
      <c r="MUF3" s="604"/>
      <c r="MUG3" s="604"/>
      <c r="MUH3" s="604"/>
      <c r="MUI3" s="604"/>
      <c r="MUJ3" s="604"/>
      <c r="MUK3" s="604"/>
      <c r="MUL3" s="604"/>
      <c r="MUM3" s="604"/>
      <c r="MUN3" s="604"/>
      <c r="MUO3" s="604"/>
      <c r="MUP3" s="604"/>
      <c r="MUQ3" s="604"/>
      <c r="MUR3" s="604"/>
      <c r="MUS3" s="604"/>
      <c r="MUT3" s="604"/>
      <c r="MUU3" s="604"/>
      <c r="MUV3" s="604"/>
      <c r="MUW3" s="604"/>
      <c r="MUX3" s="604"/>
      <c r="MUY3" s="604"/>
      <c r="MUZ3" s="604"/>
      <c r="MVA3" s="604"/>
      <c r="MVB3" s="604"/>
      <c r="MVC3" s="604"/>
      <c r="MVD3" s="604"/>
      <c r="MVE3" s="604"/>
      <c r="MVF3" s="604"/>
      <c r="MVG3" s="604"/>
      <c r="MVH3" s="604"/>
      <c r="MVI3" s="604"/>
      <c r="MVJ3" s="604"/>
      <c r="MVK3" s="604"/>
      <c r="MVL3" s="604"/>
      <c r="MVM3" s="604"/>
      <c r="MVN3" s="604"/>
      <c r="MVO3" s="604"/>
      <c r="MVP3" s="604"/>
      <c r="MVQ3" s="604"/>
      <c r="MVR3" s="604"/>
      <c r="MVS3" s="604"/>
      <c r="MVT3" s="604"/>
      <c r="MVU3" s="604"/>
      <c r="MVV3" s="604"/>
      <c r="MVW3" s="604"/>
      <c r="MVX3" s="604"/>
      <c r="MVY3" s="604"/>
      <c r="MVZ3" s="604"/>
      <c r="MWA3" s="604"/>
      <c r="MWB3" s="604"/>
      <c r="MWC3" s="604"/>
      <c r="MWD3" s="604"/>
      <c r="MWE3" s="604"/>
      <c r="MWF3" s="604"/>
      <c r="MWG3" s="604"/>
      <c r="MWH3" s="604"/>
      <c r="MWI3" s="604"/>
      <c r="MWJ3" s="604"/>
      <c r="MWK3" s="604"/>
      <c r="MWL3" s="604"/>
      <c r="MWM3" s="604"/>
      <c r="MWN3" s="604"/>
      <c r="MWO3" s="604"/>
      <c r="MWP3" s="604"/>
      <c r="MWQ3" s="604"/>
      <c r="MWR3" s="604"/>
      <c r="MWS3" s="604"/>
      <c r="MWT3" s="604"/>
      <c r="MWU3" s="604"/>
      <c r="MWV3" s="604"/>
      <c r="MWW3" s="604"/>
      <c r="MWX3" s="604"/>
      <c r="MWY3" s="604"/>
      <c r="MWZ3" s="604"/>
      <c r="MXA3" s="604"/>
      <c r="MXB3" s="604"/>
      <c r="MXC3" s="604"/>
      <c r="MXD3" s="604"/>
      <c r="MXE3" s="604"/>
      <c r="MXF3" s="604"/>
      <c r="MXG3" s="604"/>
      <c r="MXH3" s="604"/>
      <c r="MXI3" s="604"/>
      <c r="MXJ3" s="604"/>
      <c r="MXK3" s="604"/>
      <c r="MXL3" s="604"/>
      <c r="MXM3" s="604"/>
      <c r="MXN3" s="604"/>
      <c r="MXO3" s="604"/>
      <c r="MXP3" s="604"/>
      <c r="MXQ3" s="604"/>
      <c r="MXR3" s="604"/>
      <c r="MXS3" s="604"/>
      <c r="MXT3" s="604"/>
      <c r="MXU3" s="604"/>
      <c r="MXV3" s="604"/>
      <c r="MXW3" s="604"/>
      <c r="MXX3" s="604"/>
      <c r="MXY3" s="604"/>
      <c r="MXZ3" s="604"/>
      <c r="MYA3" s="604"/>
      <c r="MYB3" s="604"/>
      <c r="MYC3" s="604"/>
      <c r="MYD3" s="604"/>
      <c r="MYE3" s="604"/>
      <c r="MYF3" s="604"/>
      <c r="MYG3" s="604"/>
      <c r="MYH3" s="604"/>
      <c r="MYI3" s="604"/>
      <c r="MYJ3" s="604"/>
      <c r="MYK3" s="604"/>
      <c r="MYL3" s="604"/>
      <c r="MYM3" s="604"/>
      <c r="MYN3" s="604"/>
      <c r="MYO3" s="604"/>
      <c r="MYP3" s="604"/>
      <c r="MYQ3" s="604"/>
      <c r="MYR3" s="604"/>
      <c r="MYS3" s="604"/>
      <c r="MYT3" s="604"/>
      <c r="MYU3" s="604"/>
      <c r="MYV3" s="604"/>
      <c r="MYW3" s="604"/>
      <c r="MYX3" s="604"/>
      <c r="MYY3" s="604"/>
      <c r="MYZ3" s="604"/>
      <c r="MZA3" s="604"/>
      <c r="MZB3" s="604"/>
      <c r="MZC3" s="604"/>
      <c r="MZD3" s="604"/>
      <c r="MZE3" s="604"/>
      <c r="MZF3" s="604"/>
      <c r="MZG3" s="604"/>
      <c r="MZH3" s="604"/>
      <c r="MZI3" s="604"/>
      <c r="MZJ3" s="604"/>
      <c r="MZK3" s="604"/>
      <c r="MZL3" s="604"/>
      <c r="MZM3" s="604"/>
      <c r="MZN3" s="604"/>
      <c r="MZO3" s="604"/>
      <c r="MZP3" s="604"/>
      <c r="MZQ3" s="604"/>
      <c r="MZR3" s="604"/>
      <c r="MZS3" s="604"/>
      <c r="MZT3" s="604"/>
      <c r="MZU3" s="604"/>
      <c r="MZV3" s="604"/>
      <c r="MZW3" s="604"/>
      <c r="MZX3" s="604"/>
      <c r="MZY3" s="604"/>
      <c r="MZZ3" s="604"/>
      <c r="NAA3" s="604"/>
      <c r="NAB3" s="604"/>
      <c r="NAC3" s="604"/>
      <c r="NAD3" s="604"/>
      <c r="NAE3" s="604"/>
      <c r="NAF3" s="604"/>
      <c r="NAG3" s="604"/>
      <c r="NAH3" s="604"/>
      <c r="NAI3" s="604"/>
      <c r="NAJ3" s="604"/>
      <c r="NAK3" s="604"/>
      <c r="NAL3" s="604"/>
      <c r="NAM3" s="604"/>
      <c r="NAN3" s="604"/>
      <c r="NAO3" s="604"/>
      <c r="NAP3" s="604"/>
      <c r="NAQ3" s="604"/>
      <c r="NAR3" s="604"/>
      <c r="NAS3" s="604"/>
      <c r="NAT3" s="604"/>
      <c r="NAU3" s="604"/>
      <c r="NAV3" s="604"/>
      <c r="NAW3" s="604"/>
      <c r="NAX3" s="604"/>
      <c r="NAY3" s="604"/>
      <c r="NAZ3" s="604"/>
      <c r="NBA3" s="604"/>
      <c r="NBB3" s="604"/>
      <c r="NBC3" s="604"/>
      <c r="NBD3" s="604"/>
      <c r="NBE3" s="604"/>
      <c r="NBF3" s="604"/>
      <c r="NBG3" s="604"/>
      <c r="NBH3" s="604"/>
      <c r="NBI3" s="604"/>
      <c r="NBJ3" s="604"/>
      <c r="NBK3" s="604"/>
      <c r="NBL3" s="604"/>
      <c r="NBM3" s="604"/>
      <c r="NBN3" s="604"/>
      <c r="NBO3" s="604"/>
      <c r="NBP3" s="604"/>
      <c r="NBQ3" s="604"/>
      <c r="NBR3" s="604"/>
      <c r="NBS3" s="604"/>
      <c r="NBT3" s="604"/>
      <c r="NBU3" s="604"/>
      <c r="NBV3" s="604"/>
      <c r="NBW3" s="604"/>
      <c r="NBX3" s="604"/>
      <c r="NBY3" s="604"/>
      <c r="NBZ3" s="604"/>
      <c r="NCA3" s="604"/>
      <c r="NCB3" s="604"/>
      <c r="NCC3" s="604"/>
      <c r="NCD3" s="604"/>
      <c r="NCE3" s="604"/>
      <c r="NCF3" s="604"/>
      <c r="NCG3" s="604"/>
      <c r="NCH3" s="604"/>
      <c r="NCI3" s="604"/>
      <c r="NCJ3" s="604"/>
      <c r="NCK3" s="604"/>
      <c r="NCL3" s="604"/>
      <c r="NCM3" s="604"/>
      <c r="NCN3" s="604"/>
      <c r="NCO3" s="604"/>
      <c r="NCP3" s="604"/>
      <c r="NCQ3" s="604"/>
      <c r="NCR3" s="604"/>
      <c r="NCS3" s="604"/>
      <c r="NCT3" s="604"/>
      <c r="NCU3" s="604"/>
      <c r="NCV3" s="604"/>
      <c r="NCW3" s="604"/>
      <c r="NCX3" s="604"/>
      <c r="NCY3" s="604"/>
      <c r="NCZ3" s="604"/>
      <c r="NDA3" s="604"/>
      <c r="NDB3" s="604"/>
      <c r="NDC3" s="604"/>
      <c r="NDD3" s="604"/>
      <c r="NDE3" s="604"/>
      <c r="NDF3" s="604"/>
      <c r="NDG3" s="604"/>
      <c r="NDH3" s="604"/>
      <c r="NDI3" s="604"/>
      <c r="NDJ3" s="604"/>
      <c r="NDK3" s="604"/>
      <c r="NDL3" s="604"/>
      <c r="NDM3" s="604"/>
      <c r="NDN3" s="604"/>
      <c r="NDO3" s="604"/>
      <c r="NDP3" s="604"/>
      <c r="NDQ3" s="604"/>
      <c r="NDR3" s="604"/>
      <c r="NDS3" s="604"/>
      <c r="NDT3" s="604"/>
      <c r="NDU3" s="604"/>
      <c r="NDV3" s="604"/>
      <c r="NDW3" s="604"/>
      <c r="NDX3" s="604"/>
      <c r="NDY3" s="604"/>
      <c r="NDZ3" s="604"/>
      <c r="NEA3" s="604"/>
      <c r="NEB3" s="604"/>
      <c r="NEC3" s="604"/>
      <c r="NED3" s="604"/>
      <c r="NEE3" s="604"/>
      <c r="NEF3" s="604"/>
      <c r="NEG3" s="604"/>
      <c r="NEH3" s="604"/>
      <c r="NEI3" s="604"/>
      <c r="NEJ3" s="604"/>
      <c r="NEK3" s="604"/>
      <c r="NEL3" s="604"/>
      <c r="NEM3" s="604"/>
      <c r="NEN3" s="604"/>
      <c r="NEO3" s="604"/>
      <c r="NEP3" s="604"/>
      <c r="NEQ3" s="604"/>
      <c r="NER3" s="604"/>
      <c r="NES3" s="604"/>
      <c r="NET3" s="604"/>
      <c r="NEU3" s="604"/>
      <c r="NEV3" s="604"/>
      <c r="NEW3" s="604"/>
      <c r="NEX3" s="604"/>
      <c r="NEY3" s="604"/>
      <c r="NEZ3" s="604"/>
      <c r="NFA3" s="604"/>
      <c r="NFB3" s="604"/>
      <c r="NFC3" s="604"/>
      <c r="NFD3" s="604"/>
      <c r="NFE3" s="604"/>
      <c r="NFF3" s="604"/>
      <c r="NFG3" s="604"/>
      <c r="NFH3" s="604"/>
      <c r="NFI3" s="604"/>
      <c r="NFJ3" s="604"/>
      <c r="NFK3" s="604"/>
      <c r="NFL3" s="604"/>
      <c r="NFM3" s="604"/>
      <c r="NFN3" s="604"/>
      <c r="NFO3" s="604"/>
      <c r="NFP3" s="604"/>
      <c r="NFQ3" s="604"/>
      <c r="NFR3" s="604"/>
      <c r="NFS3" s="604"/>
      <c r="NFT3" s="604"/>
      <c r="NFU3" s="604"/>
      <c r="NFV3" s="604"/>
      <c r="NFW3" s="604"/>
      <c r="NFX3" s="604"/>
      <c r="NFY3" s="604"/>
      <c r="NFZ3" s="604"/>
      <c r="NGA3" s="604"/>
      <c r="NGB3" s="604"/>
      <c r="NGC3" s="604"/>
      <c r="NGD3" s="604"/>
      <c r="NGE3" s="604"/>
      <c r="NGF3" s="604"/>
      <c r="NGG3" s="604"/>
      <c r="NGH3" s="604"/>
      <c r="NGI3" s="604"/>
      <c r="NGJ3" s="604"/>
      <c r="NGK3" s="604"/>
      <c r="NGL3" s="604"/>
      <c r="NGM3" s="604"/>
      <c r="NGN3" s="604"/>
      <c r="NGO3" s="604"/>
      <c r="NGP3" s="604"/>
      <c r="NGQ3" s="604"/>
      <c r="NGR3" s="604"/>
      <c r="NGS3" s="604"/>
      <c r="NGT3" s="604"/>
      <c r="NGU3" s="604"/>
      <c r="NGV3" s="604"/>
      <c r="NGW3" s="604"/>
      <c r="NGX3" s="604"/>
      <c r="NGY3" s="604"/>
      <c r="NGZ3" s="604"/>
      <c r="NHA3" s="604"/>
      <c r="NHB3" s="604"/>
      <c r="NHC3" s="604"/>
      <c r="NHD3" s="604"/>
      <c r="NHE3" s="604"/>
      <c r="NHF3" s="604"/>
      <c r="NHG3" s="604"/>
      <c r="NHH3" s="604"/>
      <c r="NHI3" s="604"/>
      <c r="NHJ3" s="604"/>
      <c r="NHK3" s="604"/>
      <c r="NHL3" s="604"/>
      <c r="NHM3" s="604"/>
      <c r="NHN3" s="604"/>
      <c r="NHO3" s="604"/>
      <c r="NHP3" s="604"/>
      <c r="NHQ3" s="604"/>
      <c r="NHR3" s="604"/>
      <c r="NHS3" s="604"/>
      <c r="NHT3" s="604"/>
      <c r="NHU3" s="604"/>
      <c r="NHV3" s="604"/>
      <c r="NHW3" s="604"/>
      <c r="NHX3" s="604"/>
      <c r="NHY3" s="604"/>
      <c r="NHZ3" s="604"/>
      <c r="NIA3" s="604"/>
      <c r="NIB3" s="604"/>
      <c r="NIC3" s="604"/>
      <c r="NID3" s="604"/>
      <c r="NIE3" s="604"/>
      <c r="NIF3" s="604"/>
      <c r="NIG3" s="604"/>
      <c r="NIH3" s="604"/>
      <c r="NII3" s="604"/>
      <c r="NIJ3" s="604"/>
      <c r="NIK3" s="604"/>
      <c r="NIL3" s="604"/>
      <c r="NIM3" s="604"/>
      <c r="NIN3" s="604"/>
      <c r="NIO3" s="604"/>
      <c r="NIP3" s="604"/>
      <c r="NIQ3" s="604"/>
      <c r="NIR3" s="604"/>
      <c r="NIS3" s="604"/>
      <c r="NIT3" s="604"/>
      <c r="NIU3" s="604"/>
      <c r="NIV3" s="604"/>
      <c r="NIW3" s="604"/>
      <c r="NIX3" s="604"/>
      <c r="NIY3" s="604"/>
      <c r="NIZ3" s="604"/>
      <c r="NJA3" s="604"/>
      <c r="NJB3" s="604"/>
      <c r="NJC3" s="604"/>
      <c r="NJD3" s="604"/>
      <c r="NJE3" s="604"/>
      <c r="NJF3" s="604"/>
      <c r="NJG3" s="604"/>
      <c r="NJH3" s="604"/>
      <c r="NJI3" s="604"/>
      <c r="NJJ3" s="604"/>
      <c r="NJK3" s="604"/>
      <c r="NJL3" s="604"/>
      <c r="NJM3" s="604"/>
      <c r="NJN3" s="604"/>
      <c r="NJO3" s="604"/>
      <c r="NJP3" s="604"/>
      <c r="NJQ3" s="604"/>
      <c r="NJR3" s="604"/>
      <c r="NJS3" s="604"/>
      <c r="NJT3" s="604"/>
      <c r="NJU3" s="604"/>
      <c r="NJV3" s="604"/>
      <c r="NJW3" s="604"/>
      <c r="NJX3" s="604"/>
      <c r="NJY3" s="604"/>
      <c r="NJZ3" s="604"/>
      <c r="NKA3" s="604"/>
      <c r="NKB3" s="604"/>
      <c r="NKC3" s="604"/>
      <c r="NKD3" s="604"/>
      <c r="NKE3" s="604"/>
      <c r="NKF3" s="604"/>
      <c r="NKG3" s="604"/>
      <c r="NKH3" s="604"/>
      <c r="NKI3" s="604"/>
      <c r="NKJ3" s="604"/>
      <c r="NKK3" s="604"/>
      <c r="NKL3" s="604"/>
      <c r="NKM3" s="604"/>
      <c r="NKN3" s="604"/>
      <c r="NKO3" s="604"/>
      <c r="NKP3" s="604"/>
      <c r="NKQ3" s="604"/>
      <c r="NKR3" s="604"/>
      <c r="NKS3" s="604"/>
      <c r="NKT3" s="604"/>
      <c r="NKU3" s="604"/>
      <c r="NKV3" s="604"/>
      <c r="NKW3" s="604"/>
      <c r="NKX3" s="604"/>
      <c r="NKY3" s="604"/>
      <c r="NKZ3" s="604"/>
      <c r="NLA3" s="604"/>
      <c r="NLB3" s="604"/>
      <c r="NLC3" s="604"/>
      <c r="NLD3" s="604"/>
      <c r="NLE3" s="604"/>
      <c r="NLF3" s="604"/>
      <c r="NLG3" s="604"/>
      <c r="NLH3" s="604"/>
      <c r="NLI3" s="604"/>
      <c r="NLJ3" s="604"/>
      <c r="NLK3" s="604"/>
      <c r="NLL3" s="604"/>
      <c r="NLM3" s="604"/>
      <c r="NLN3" s="604"/>
      <c r="NLO3" s="604"/>
      <c r="NLP3" s="604"/>
      <c r="NLQ3" s="604"/>
      <c r="NLR3" s="604"/>
      <c r="NLS3" s="604"/>
      <c r="NLT3" s="604"/>
      <c r="NLU3" s="604"/>
      <c r="NLV3" s="604"/>
      <c r="NLW3" s="604"/>
      <c r="NLX3" s="604"/>
      <c r="NLY3" s="604"/>
      <c r="NLZ3" s="604"/>
      <c r="NMA3" s="604"/>
      <c r="NMB3" s="604"/>
      <c r="NMC3" s="604"/>
      <c r="NMD3" s="604"/>
      <c r="NME3" s="604"/>
      <c r="NMF3" s="604"/>
      <c r="NMG3" s="604"/>
      <c r="NMH3" s="604"/>
      <c r="NMI3" s="604"/>
      <c r="NMJ3" s="604"/>
      <c r="NMK3" s="604"/>
      <c r="NML3" s="604"/>
      <c r="NMM3" s="604"/>
      <c r="NMN3" s="604"/>
      <c r="NMO3" s="604"/>
      <c r="NMP3" s="604"/>
      <c r="NMQ3" s="604"/>
      <c r="NMR3" s="604"/>
      <c r="NMS3" s="604"/>
      <c r="NMT3" s="604"/>
      <c r="NMU3" s="604"/>
      <c r="NMV3" s="604"/>
      <c r="NMW3" s="604"/>
      <c r="NMX3" s="604"/>
      <c r="NMY3" s="604"/>
      <c r="NMZ3" s="604"/>
      <c r="NNA3" s="604"/>
      <c r="NNB3" s="604"/>
      <c r="NNC3" s="604"/>
      <c r="NND3" s="604"/>
      <c r="NNE3" s="604"/>
      <c r="NNF3" s="604"/>
      <c r="NNG3" s="604"/>
      <c r="NNH3" s="604"/>
      <c r="NNI3" s="604"/>
      <c r="NNJ3" s="604"/>
      <c r="NNK3" s="604"/>
      <c r="NNL3" s="604"/>
      <c r="NNM3" s="604"/>
      <c r="NNN3" s="604"/>
      <c r="NNO3" s="604"/>
      <c r="NNP3" s="604"/>
      <c r="NNQ3" s="604"/>
      <c r="NNR3" s="604"/>
      <c r="NNS3" s="604"/>
      <c r="NNT3" s="604"/>
      <c r="NNU3" s="604"/>
      <c r="NNV3" s="604"/>
      <c r="NNW3" s="604"/>
      <c r="NNX3" s="604"/>
      <c r="NNY3" s="604"/>
      <c r="NNZ3" s="604"/>
      <c r="NOA3" s="604"/>
      <c r="NOB3" s="604"/>
      <c r="NOC3" s="604"/>
      <c r="NOD3" s="604"/>
      <c r="NOE3" s="604"/>
      <c r="NOF3" s="604"/>
      <c r="NOG3" s="604"/>
      <c r="NOH3" s="604"/>
      <c r="NOI3" s="604"/>
      <c r="NOJ3" s="604"/>
      <c r="NOK3" s="604"/>
      <c r="NOL3" s="604"/>
      <c r="NOM3" s="604"/>
      <c r="NON3" s="604"/>
      <c r="NOO3" s="604"/>
      <c r="NOP3" s="604"/>
      <c r="NOQ3" s="604"/>
      <c r="NOR3" s="604"/>
      <c r="NOS3" s="604"/>
      <c r="NOT3" s="604"/>
      <c r="NOU3" s="604"/>
      <c r="NOV3" s="604"/>
      <c r="NOW3" s="604"/>
      <c r="NOX3" s="604"/>
      <c r="NOY3" s="604"/>
      <c r="NOZ3" s="604"/>
      <c r="NPA3" s="604"/>
      <c r="NPB3" s="604"/>
      <c r="NPC3" s="604"/>
      <c r="NPD3" s="604"/>
      <c r="NPE3" s="604"/>
      <c r="NPF3" s="604"/>
      <c r="NPG3" s="604"/>
      <c r="NPH3" s="604"/>
      <c r="NPI3" s="604"/>
      <c r="NPJ3" s="604"/>
      <c r="NPK3" s="604"/>
      <c r="NPL3" s="604"/>
      <c r="NPM3" s="604"/>
      <c r="NPN3" s="604"/>
      <c r="NPO3" s="604"/>
      <c r="NPP3" s="604"/>
      <c r="NPQ3" s="604"/>
      <c r="NPR3" s="604"/>
      <c r="NPS3" s="604"/>
      <c r="NPT3" s="604"/>
      <c r="NPU3" s="604"/>
      <c r="NPV3" s="604"/>
      <c r="NPW3" s="604"/>
      <c r="NPX3" s="604"/>
      <c r="NPY3" s="604"/>
      <c r="NPZ3" s="604"/>
      <c r="NQA3" s="604"/>
      <c r="NQB3" s="604"/>
      <c r="NQC3" s="604"/>
      <c r="NQD3" s="604"/>
      <c r="NQE3" s="604"/>
      <c r="NQF3" s="604"/>
      <c r="NQG3" s="604"/>
      <c r="NQH3" s="604"/>
      <c r="NQI3" s="604"/>
      <c r="NQJ3" s="604"/>
      <c r="NQK3" s="604"/>
      <c r="NQL3" s="604"/>
      <c r="NQM3" s="604"/>
      <c r="NQN3" s="604"/>
      <c r="NQO3" s="604"/>
      <c r="NQP3" s="604"/>
      <c r="NQQ3" s="604"/>
      <c r="NQR3" s="604"/>
      <c r="NQS3" s="604"/>
      <c r="NQT3" s="604"/>
      <c r="NQU3" s="604"/>
      <c r="NQV3" s="604"/>
      <c r="NQW3" s="604"/>
      <c r="NQX3" s="604"/>
      <c r="NQY3" s="604"/>
      <c r="NQZ3" s="604"/>
      <c r="NRA3" s="604"/>
      <c r="NRB3" s="604"/>
      <c r="NRC3" s="604"/>
      <c r="NRD3" s="604"/>
      <c r="NRE3" s="604"/>
      <c r="NRF3" s="604"/>
      <c r="NRG3" s="604"/>
      <c r="NRH3" s="604"/>
      <c r="NRI3" s="604"/>
      <c r="NRJ3" s="604"/>
      <c r="NRK3" s="604"/>
      <c r="NRL3" s="604"/>
      <c r="NRM3" s="604"/>
      <c r="NRN3" s="604"/>
      <c r="NRO3" s="604"/>
      <c r="NRP3" s="604"/>
      <c r="NRQ3" s="604"/>
      <c r="NRR3" s="604"/>
      <c r="NRS3" s="604"/>
      <c r="NRT3" s="604"/>
      <c r="NRU3" s="604"/>
      <c r="NRV3" s="604"/>
      <c r="NRW3" s="604"/>
      <c r="NRX3" s="604"/>
      <c r="NRY3" s="604"/>
      <c r="NRZ3" s="604"/>
      <c r="NSA3" s="604"/>
      <c r="NSB3" s="604"/>
      <c r="NSC3" s="604"/>
      <c r="NSD3" s="604"/>
      <c r="NSE3" s="604"/>
      <c r="NSF3" s="604"/>
      <c r="NSG3" s="604"/>
      <c r="NSH3" s="604"/>
      <c r="NSI3" s="604"/>
      <c r="NSJ3" s="604"/>
      <c r="NSK3" s="604"/>
      <c r="NSL3" s="604"/>
      <c r="NSM3" s="604"/>
      <c r="NSN3" s="604"/>
      <c r="NSO3" s="604"/>
      <c r="NSP3" s="604"/>
      <c r="NSQ3" s="604"/>
      <c r="NSR3" s="604"/>
      <c r="NSS3" s="604"/>
      <c r="NST3" s="604"/>
      <c r="NSU3" s="604"/>
      <c r="NSV3" s="604"/>
      <c r="NSW3" s="604"/>
      <c r="NSX3" s="604"/>
      <c r="NSY3" s="604"/>
      <c r="NSZ3" s="604"/>
      <c r="NTA3" s="604"/>
      <c r="NTB3" s="604"/>
      <c r="NTC3" s="604"/>
      <c r="NTD3" s="604"/>
      <c r="NTE3" s="604"/>
      <c r="NTF3" s="604"/>
      <c r="NTG3" s="604"/>
      <c r="NTH3" s="604"/>
      <c r="NTI3" s="604"/>
      <c r="NTJ3" s="604"/>
      <c r="NTK3" s="604"/>
      <c r="NTL3" s="604"/>
      <c r="NTM3" s="604"/>
      <c r="NTN3" s="604"/>
      <c r="NTO3" s="604"/>
      <c r="NTP3" s="604"/>
      <c r="NTQ3" s="604"/>
      <c r="NTR3" s="604"/>
      <c r="NTS3" s="604"/>
      <c r="NTT3" s="604"/>
      <c r="NTU3" s="604"/>
      <c r="NTV3" s="604"/>
      <c r="NTW3" s="604"/>
      <c r="NTX3" s="604"/>
      <c r="NTY3" s="604"/>
      <c r="NTZ3" s="604"/>
      <c r="NUA3" s="604"/>
      <c r="NUB3" s="604"/>
      <c r="NUC3" s="604"/>
      <c r="NUD3" s="604"/>
      <c r="NUE3" s="604"/>
      <c r="NUF3" s="604"/>
      <c r="NUG3" s="604"/>
      <c r="NUH3" s="604"/>
      <c r="NUI3" s="604"/>
      <c r="NUJ3" s="604"/>
      <c r="NUK3" s="604"/>
      <c r="NUL3" s="604"/>
      <c r="NUM3" s="604"/>
      <c r="NUN3" s="604"/>
      <c r="NUO3" s="604"/>
      <c r="NUP3" s="604"/>
      <c r="NUQ3" s="604"/>
      <c r="NUR3" s="604"/>
      <c r="NUS3" s="604"/>
      <c r="NUT3" s="604"/>
      <c r="NUU3" s="604"/>
      <c r="NUV3" s="604"/>
      <c r="NUW3" s="604"/>
      <c r="NUX3" s="604"/>
      <c r="NUY3" s="604"/>
      <c r="NUZ3" s="604"/>
      <c r="NVA3" s="604"/>
      <c r="NVB3" s="604"/>
      <c r="NVC3" s="604"/>
      <c r="NVD3" s="604"/>
      <c r="NVE3" s="604"/>
      <c r="NVF3" s="604"/>
      <c r="NVG3" s="604"/>
      <c r="NVH3" s="604"/>
      <c r="NVI3" s="604"/>
      <c r="NVJ3" s="604"/>
      <c r="NVK3" s="604"/>
      <c r="NVL3" s="604"/>
      <c r="NVM3" s="604"/>
      <c r="NVN3" s="604"/>
      <c r="NVO3" s="604"/>
      <c r="NVP3" s="604"/>
      <c r="NVQ3" s="604"/>
      <c r="NVR3" s="604"/>
      <c r="NVS3" s="604"/>
      <c r="NVT3" s="604"/>
      <c r="NVU3" s="604"/>
      <c r="NVV3" s="604"/>
      <c r="NVW3" s="604"/>
      <c r="NVX3" s="604"/>
      <c r="NVY3" s="604"/>
      <c r="NVZ3" s="604"/>
      <c r="NWA3" s="604"/>
      <c r="NWB3" s="604"/>
      <c r="NWC3" s="604"/>
      <c r="NWD3" s="604"/>
      <c r="NWE3" s="604"/>
      <c r="NWF3" s="604"/>
      <c r="NWG3" s="604"/>
      <c r="NWH3" s="604"/>
      <c r="NWI3" s="604"/>
      <c r="NWJ3" s="604"/>
      <c r="NWK3" s="604"/>
      <c r="NWL3" s="604"/>
      <c r="NWM3" s="604"/>
      <c r="NWN3" s="604"/>
      <c r="NWO3" s="604"/>
      <c r="NWP3" s="604"/>
      <c r="NWQ3" s="604"/>
      <c r="NWR3" s="604"/>
      <c r="NWS3" s="604"/>
      <c r="NWT3" s="604"/>
      <c r="NWU3" s="604"/>
      <c r="NWV3" s="604"/>
      <c r="NWW3" s="604"/>
      <c r="NWX3" s="604"/>
      <c r="NWY3" s="604"/>
      <c r="NWZ3" s="604"/>
      <c r="NXA3" s="604"/>
      <c r="NXB3" s="604"/>
      <c r="NXC3" s="604"/>
      <c r="NXD3" s="604"/>
      <c r="NXE3" s="604"/>
      <c r="NXF3" s="604"/>
      <c r="NXG3" s="604"/>
      <c r="NXH3" s="604"/>
      <c r="NXI3" s="604"/>
      <c r="NXJ3" s="604"/>
      <c r="NXK3" s="604"/>
      <c r="NXL3" s="604"/>
      <c r="NXM3" s="604"/>
      <c r="NXN3" s="604"/>
      <c r="NXO3" s="604"/>
      <c r="NXP3" s="604"/>
      <c r="NXQ3" s="604"/>
      <c r="NXR3" s="604"/>
      <c r="NXS3" s="604"/>
      <c r="NXT3" s="604"/>
      <c r="NXU3" s="604"/>
      <c r="NXV3" s="604"/>
      <c r="NXW3" s="604"/>
      <c r="NXX3" s="604"/>
      <c r="NXY3" s="604"/>
      <c r="NXZ3" s="604"/>
      <c r="NYA3" s="604"/>
      <c r="NYB3" s="604"/>
      <c r="NYC3" s="604"/>
      <c r="NYD3" s="604"/>
      <c r="NYE3" s="604"/>
      <c r="NYF3" s="604"/>
      <c r="NYG3" s="604"/>
      <c r="NYH3" s="604"/>
      <c r="NYI3" s="604"/>
      <c r="NYJ3" s="604"/>
      <c r="NYK3" s="604"/>
      <c r="NYL3" s="604"/>
      <c r="NYM3" s="604"/>
      <c r="NYN3" s="604"/>
      <c r="NYO3" s="604"/>
      <c r="NYP3" s="604"/>
      <c r="NYQ3" s="604"/>
      <c r="NYR3" s="604"/>
      <c r="NYS3" s="604"/>
      <c r="NYT3" s="604"/>
      <c r="NYU3" s="604"/>
      <c r="NYV3" s="604"/>
      <c r="NYW3" s="604"/>
      <c r="NYX3" s="604"/>
      <c r="NYY3" s="604"/>
      <c r="NYZ3" s="604"/>
      <c r="NZA3" s="604"/>
      <c r="NZB3" s="604"/>
      <c r="NZC3" s="604"/>
      <c r="NZD3" s="604"/>
      <c r="NZE3" s="604"/>
      <c r="NZF3" s="604"/>
      <c r="NZG3" s="604"/>
      <c r="NZH3" s="604"/>
      <c r="NZI3" s="604"/>
      <c r="NZJ3" s="604"/>
      <c r="NZK3" s="604"/>
      <c r="NZL3" s="604"/>
      <c r="NZM3" s="604"/>
      <c r="NZN3" s="604"/>
      <c r="NZO3" s="604"/>
      <c r="NZP3" s="604"/>
      <c r="NZQ3" s="604"/>
      <c r="NZR3" s="604"/>
      <c r="NZS3" s="604"/>
      <c r="NZT3" s="604"/>
      <c r="NZU3" s="604"/>
      <c r="NZV3" s="604"/>
      <c r="NZW3" s="604"/>
      <c r="NZX3" s="604"/>
      <c r="NZY3" s="604"/>
      <c r="NZZ3" s="604"/>
      <c r="OAA3" s="604"/>
      <c r="OAB3" s="604"/>
      <c r="OAC3" s="604"/>
      <c r="OAD3" s="604"/>
      <c r="OAE3" s="604"/>
      <c r="OAF3" s="604"/>
      <c r="OAG3" s="604"/>
      <c r="OAH3" s="604"/>
      <c r="OAI3" s="604"/>
      <c r="OAJ3" s="604"/>
      <c r="OAK3" s="604"/>
      <c r="OAL3" s="604"/>
      <c r="OAM3" s="604"/>
      <c r="OAN3" s="604"/>
      <c r="OAO3" s="604"/>
      <c r="OAP3" s="604"/>
      <c r="OAQ3" s="604"/>
      <c r="OAR3" s="604"/>
      <c r="OAS3" s="604"/>
      <c r="OAT3" s="604"/>
      <c r="OAU3" s="604"/>
      <c r="OAV3" s="604"/>
      <c r="OAW3" s="604"/>
      <c r="OAX3" s="604"/>
      <c r="OAY3" s="604"/>
      <c r="OAZ3" s="604"/>
      <c r="OBA3" s="604"/>
      <c r="OBB3" s="604"/>
      <c r="OBC3" s="604"/>
      <c r="OBD3" s="604"/>
      <c r="OBE3" s="604"/>
      <c r="OBF3" s="604"/>
      <c r="OBG3" s="604"/>
      <c r="OBH3" s="604"/>
      <c r="OBI3" s="604"/>
      <c r="OBJ3" s="604"/>
      <c r="OBK3" s="604"/>
      <c r="OBL3" s="604"/>
      <c r="OBM3" s="604"/>
      <c r="OBN3" s="604"/>
      <c r="OBO3" s="604"/>
      <c r="OBP3" s="604"/>
      <c r="OBQ3" s="604"/>
      <c r="OBR3" s="604"/>
      <c r="OBS3" s="604"/>
      <c r="OBT3" s="604"/>
      <c r="OBU3" s="604"/>
      <c r="OBV3" s="604"/>
      <c r="OBW3" s="604"/>
      <c r="OBX3" s="604"/>
      <c r="OBY3" s="604"/>
      <c r="OBZ3" s="604"/>
      <c r="OCA3" s="604"/>
      <c r="OCB3" s="604"/>
      <c r="OCC3" s="604"/>
      <c r="OCD3" s="604"/>
      <c r="OCE3" s="604"/>
      <c r="OCF3" s="604"/>
      <c r="OCG3" s="604"/>
      <c r="OCH3" s="604"/>
      <c r="OCI3" s="604"/>
      <c r="OCJ3" s="604"/>
      <c r="OCK3" s="604"/>
      <c r="OCL3" s="604"/>
      <c r="OCM3" s="604"/>
      <c r="OCN3" s="604"/>
      <c r="OCO3" s="604"/>
      <c r="OCP3" s="604"/>
      <c r="OCQ3" s="604"/>
      <c r="OCR3" s="604"/>
      <c r="OCS3" s="604"/>
      <c r="OCT3" s="604"/>
      <c r="OCU3" s="604"/>
      <c r="OCV3" s="604"/>
      <c r="OCW3" s="604"/>
      <c r="OCX3" s="604"/>
      <c r="OCY3" s="604"/>
      <c r="OCZ3" s="604"/>
      <c r="ODA3" s="604"/>
      <c r="ODB3" s="604"/>
      <c r="ODC3" s="604"/>
      <c r="ODD3" s="604"/>
      <c r="ODE3" s="604"/>
      <c r="ODF3" s="604"/>
      <c r="ODG3" s="604"/>
      <c r="ODH3" s="604"/>
      <c r="ODI3" s="604"/>
      <c r="ODJ3" s="604"/>
      <c r="ODK3" s="604"/>
      <c r="ODL3" s="604"/>
      <c r="ODM3" s="604"/>
      <c r="ODN3" s="604"/>
      <c r="ODO3" s="604"/>
      <c r="ODP3" s="604"/>
      <c r="ODQ3" s="604"/>
      <c r="ODR3" s="604"/>
      <c r="ODS3" s="604"/>
      <c r="ODT3" s="604"/>
      <c r="ODU3" s="604"/>
      <c r="ODV3" s="604"/>
      <c r="ODW3" s="604"/>
      <c r="ODX3" s="604"/>
      <c r="ODY3" s="604"/>
      <c r="ODZ3" s="604"/>
      <c r="OEA3" s="604"/>
      <c r="OEB3" s="604"/>
      <c r="OEC3" s="604"/>
      <c r="OED3" s="604"/>
      <c r="OEE3" s="604"/>
      <c r="OEF3" s="604"/>
      <c r="OEG3" s="604"/>
      <c r="OEH3" s="604"/>
      <c r="OEI3" s="604"/>
      <c r="OEJ3" s="604"/>
      <c r="OEK3" s="604"/>
      <c r="OEL3" s="604"/>
      <c r="OEM3" s="604"/>
      <c r="OEN3" s="604"/>
      <c r="OEO3" s="604"/>
      <c r="OEP3" s="604"/>
      <c r="OEQ3" s="604"/>
      <c r="OER3" s="604"/>
      <c r="OES3" s="604"/>
      <c r="OET3" s="604"/>
      <c r="OEU3" s="604"/>
      <c r="OEV3" s="604"/>
      <c r="OEW3" s="604"/>
      <c r="OEX3" s="604"/>
      <c r="OEY3" s="604"/>
      <c r="OEZ3" s="604"/>
      <c r="OFA3" s="604"/>
      <c r="OFB3" s="604"/>
      <c r="OFC3" s="604"/>
      <c r="OFD3" s="604"/>
      <c r="OFE3" s="604"/>
      <c r="OFF3" s="604"/>
      <c r="OFG3" s="604"/>
      <c r="OFH3" s="604"/>
      <c r="OFI3" s="604"/>
      <c r="OFJ3" s="604"/>
      <c r="OFK3" s="604"/>
      <c r="OFL3" s="604"/>
      <c r="OFM3" s="604"/>
      <c r="OFN3" s="604"/>
      <c r="OFO3" s="604"/>
      <c r="OFP3" s="604"/>
      <c r="OFQ3" s="604"/>
      <c r="OFR3" s="604"/>
      <c r="OFS3" s="604"/>
      <c r="OFT3" s="604"/>
      <c r="OFU3" s="604"/>
      <c r="OFV3" s="604"/>
      <c r="OFW3" s="604"/>
      <c r="OFX3" s="604"/>
      <c r="OFY3" s="604"/>
      <c r="OFZ3" s="604"/>
      <c r="OGA3" s="604"/>
      <c r="OGB3" s="604"/>
      <c r="OGC3" s="604"/>
      <c r="OGD3" s="604"/>
      <c r="OGE3" s="604"/>
      <c r="OGF3" s="604"/>
      <c r="OGG3" s="604"/>
      <c r="OGH3" s="604"/>
      <c r="OGI3" s="604"/>
      <c r="OGJ3" s="604"/>
      <c r="OGK3" s="604"/>
      <c r="OGL3" s="604"/>
      <c r="OGM3" s="604"/>
      <c r="OGN3" s="604"/>
      <c r="OGO3" s="604"/>
      <c r="OGP3" s="604"/>
      <c r="OGQ3" s="604"/>
      <c r="OGR3" s="604"/>
      <c r="OGS3" s="604"/>
      <c r="OGT3" s="604"/>
      <c r="OGU3" s="604"/>
      <c r="OGV3" s="604"/>
      <c r="OGW3" s="604"/>
      <c r="OGX3" s="604"/>
      <c r="OGY3" s="604"/>
      <c r="OGZ3" s="604"/>
      <c r="OHA3" s="604"/>
      <c r="OHB3" s="604"/>
      <c r="OHC3" s="604"/>
      <c r="OHD3" s="604"/>
      <c r="OHE3" s="604"/>
      <c r="OHF3" s="604"/>
      <c r="OHG3" s="604"/>
      <c r="OHH3" s="604"/>
      <c r="OHI3" s="604"/>
      <c r="OHJ3" s="604"/>
      <c r="OHK3" s="604"/>
      <c r="OHL3" s="604"/>
      <c r="OHM3" s="604"/>
      <c r="OHN3" s="604"/>
      <c r="OHO3" s="604"/>
      <c r="OHP3" s="604"/>
      <c r="OHQ3" s="604"/>
      <c r="OHR3" s="604"/>
      <c r="OHS3" s="604"/>
      <c r="OHT3" s="604"/>
      <c r="OHU3" s="604"/>
      <c r="OHV3" s="604"/>
      <c r="OHW3" s="604"/>
      <c r="OHX3" s="604"/>
      <c r="OHY3" s="604"/>
      <c r="OHZ3" s="604"/>
      <c r="OIA3" s="604"/>
      <c r="OIB3" s="604"/>
      <c r="OIC3" s="604"/>
      <c r="OID3" s="604"/>
      <c r="OIE3" s="604"/>
      <c r="OIF3" s="604"/>
      <c r="OIG3" s="604"/>
      <c r="OIH3" s="604"/>
      <c r="OII3" s="604"/>
      <c r="OIJ3" s="604"/>
      <c r="OIK3" s="604"/>
      <c r="OIL3" s="604"/>
      <c r="OIM3" s="604"/>
      <c r="OIN3" s="604"/>
      <c r="OIO3" s="604"/>
      <c r="OIP3" s="604"/>
      <c r="OIQ3" s="604"/>
      <c r="OIR3" s="604"/>
      <c r="OIS3" s="604"/>
      <c r="OIT3" s="604"/>
      <c r="OIU3" s="604"/>
      <c r="OIV3" s="604"/>
      <c r="OIW3" s="604"/>
      <c r="OIX3" s="604"/>
      <c r="OIY3" s="604"/>
      <c r="OIZ3" s="604"/>
      <c r="OJA3" s="604"/>
      <c r="OJB3" s="604"/>
      <c r="OJC3" s="604"/>
      <c r="OJD3" s="604"/>
      <c r="OJE3" s="604"/>
      <c r="OJF3" s="604"/>
      <c r="OJG3" s="604"/>
      <c r="OJH3" s="604"/>
      <c r="OJI3" s="604"/>
      <c r="OJJ3" s="604"/>
      <c r="OJK3" s="604"/>
      <c r="OJL3" s="604"/>
      <c r="OJM3" s="604"/>
      <c r="OJN3" s="604"/>
      <c r="OJO3" s="604"/>
      <c r="OJP3" s="604"/>
      <c r="OJQ3" s="604"/>
      <c r="OJR3" s="604"/>
      <c r="OJS3" s="604"/>
      <c r="OJT3" s="604"/>
      <c r="OJU3" s="604"/>
      <c r="OJV3" s="604"/>
      <c r="OJW3" s="604"/>
      <c r="OJX3" s="604"/>
      <c r="OJY3" s="604"/>
      <c r="OJZ3" s="604"/>
      <c r="OKA3" s="604"/>
      <c r="OKB3" s="604"/>
      <c r="OKC3" s="604"/>
      <c r="OKD3" s="604"/>
      <c r="OKE3" s="604"/>
      <c r="OKF3" s="604"/>
      <c r="OKG3" s="604"/>
      <c r="OKH3" s="604"/>
      <c r="OKI3" s="604"/>
      <c r="OKJ3" s="604"/>
      <c r="OKK3" s="604"/>
      <c r="OKL3" s="604"/>
      <c r="OKM3" s="604"/>
      <c r="OKN3" s="604"/>
      <c r="OKO3" s="604"/>
      <c r="OKP3" s="604"/>
      <c r="OKQ3" s="604"/>
      <c r="OKR3" s="604"/>
      <c r="OKS3" s="604"/>
      <c r="OKT3" s="604"/>
      <c r="OKU3" s="604"/>
      <c r="OKV3" s="604"/>
      <c r="OKW3" s="604"/>
      <c r="OKX3" s="604"/>
      <c r="OKY3" s="604"/>
      <c r="OKZ3" s="604"/>
      <c r="OLA3" s="604"/>
      <c r="OLB3" s="604"/>
      <c r="OLC3" s="604"/>
      <c r="OLD3" s="604"/>
      <c r="OLE3" s="604"/>
      <c r="OLF3" s="604"/>
      <c r="OLG3" s="604"/>
      <c r="OLH3" s="604"/>
      <c r="OLI3" s="604"/>
      <c r="OLJ3" s="604"/>
      <c r="OLK3" s="604"/>
      <c r="OLL3" s="604"/>
      <c r="OLM3" s="604"/>
      <c r="OLN3" s="604"/>
      <c r="OLO3" s="604"/>
      <c r="OLP3" s="604"/>
      <c r="OLQ3" s="604"/>
      <c r="OLR3" s="604"/>
      <c r="OLS3" s="604"/>
      <c r="OLT3" s="604"/>
      <c r="OLU3" s="604"/>
      <c r="OLV3" s="604"/>
      <c r="OLW3" s="604"/>
      <c r="OLX3" s="604"/>
      <c r="OLY3" s="604"/>
      <c r="OLZ3" s="604"/>
      <c r="OMA3" s="604"/>
      <c r="OMB3" s="604"/>
      <c r="OMC3" s="604"/>
      <c r="OMD3" s="604"/>
      <c r="OME3" s="604"/>
      <c r="OMF3" s="604"/>
      <c r="OMG3" s="604"/>
      <c r="OMH3" s="604"/>
      <c r="OMI3" s="604"/>
      <c r="OMJ3" s="604"/>
      <c r="OMK3" s="604"/>
      <c r="OML3" s="604"/>
      <c r="OMM3" s="604"/>
      <c r="OMN3" s="604"/>
      <c r="OMO3" s="604"/>
      <c r="OMP3" s="604"/>
      <c r="OMQ3" s="604"/>
      <c r="OMR3" s="604"/>
      <c r="OMS3" s="604"/>
      <c r="OMT3" s="604"/>
      <c r="OMU3" s="604"/>
      <c r="OMV3" s="604"/>
      <c r="OMW3" s="604"/>
      <c r="OMX3" s="604"/>
      <c r="OMY3" s="604"/>
      <c r="OMZ3" s="604"/>
      <c r="ONA3" s="604"/>
      <c r="ONB3" s="604"/>
      <c r="ONC3" s="604"/>
      <c r="OND3" s="604"/>
      <c r="ONE3" s="604"/>
      <c r="ONF3" s="604"/>
      <c r="ONG3" s="604"/>
      <c r="ONH3" s="604"/>
      <c r="ONI3" s="604"/>
      <c r="ONJ3" s="604"/>
      <c r="ONK3" s="604"/>
      <c r="ONL3" s="604"/>
      <c r="ONM3" s="604"/>
      <c r="ONN3" s="604"/>
      <c r="ONO3" s="604"/>
      <c r="ONP3" s="604"/>
      <c r="ONQ3" s="604"/>
      <c r="ONR3" s="604"/>
      <c r="ONS3" s="604"/>
      <c r="ONT3" s="604"/>
      <c r="ONU3" s="604"/>
      <c r="ONV3" s="604"/>
      <c r="ONW3" s="604"/>
      <c r="ONX3" s="604"/>
      <c r="ONY3" s="604"/>
      <c r="ONZ3" s="604"/>
      <c r="OOA3" s="604"/>
      <c r="OOB3" s="604"/>
      <c r="OOC3" s="604"/>
      <c r="OOD3" s="604"/>
      <c r="OOE3" s="604"/>
      <c r="OOF3" s="604"/>
      <c r="OOG3" s="604"/>
      <c r="OOH3" s="604"/>
      <c r="OOI3" s="604"/>
      <c r="OOJ3" s="604"/>
      <c r="OOK3" s="604"/>
      <c r="OOL3" s="604"/>
      <c r="OOM3" s="604"/>
      <c r="OON3" s="604"/>
      <c r="OOO3" s="604"/>
      <c r="OOP3" s="604"/>
      <c r="OOQ3" s="604"/>
      <c r="OOR3" s="604"/>
      <c r="OOS3" s="604"/>
      <c r="OOT3" s="604"/>
      <c r="OOU3" s="604"/>
      <c r="OOV3" s="604"/>
      <c r="OOW3" s="604"/>
      <c r="OOX3" s="604"/>
      <c r="OOY3" s="604"/>
      <c r="OOZ3" s="604"/>
      <c r="OPA3" s="604"/>
      <c r="OPB3" s="604"/>
      <c r="OPC3" s="604"/>
      <c r="OPD3" s="604"/>
      <c r="OPE3" s="604"/>
      <c r="OPF3" s="604"/>
      <c r="OPG3" s="604"/>
      <c r="OPH3" s="604"/>
      <c r="OPI3" s="604"/>
      <c r="OPJ3" s="604"/>
      <c r="OPK3" s="604"/>
      <c r="OPL3" s="604"/>
      <c r="OPM3" s="604"/>
      <c r="OPN3" s="604"/>
      <c r="OPO3" s="604"/>
      <c r="OPP3" s="604"/>
      <c r="OPQ3" s="604"/>
      <c r="OPR3" s="604"/>
      <c r="OPS3" s="604"/>
      <c r="OPT3" s="604"/>
      <c r="OPU3" s="604"/>
      <c r="OPV3" s="604"/>
      <c r="OPW3" s="604"/>
      <c r="OPX3" s="604"/>
      <c r="OPY3" s="604"/>
      <c r="OPZ3" s="604"/>
      <c r="OQA3" s="604"/>
      <c r="OQB3" s="604"/>
      <c r="OQC3" s="604"/>
      <c r="OQD3" s="604"/>
      <c r="OQE3" s="604"/>
      <c r="OQF3" s="604"/>
      <c r="OQG3" s="604"/>
      <c r="OQH3" s="604"/>
      <c r="OQI3" s="604"/>
      <c r="OQJ3" s="604"/>
      <c r="OQK3" s="604"/>
      <c r="OQL3" s="604"/>
      <c r="OQM3" s="604"/>
      <c r="OQN3" s="604"/>
      <c r="OQO3" s="604"/>
      <c r="OQP3" s="604"/>
      <c r="OQQ3" s="604"/>
      <c r="OQR3" s="604"/>
      <c r="OQS3" s="604"/>
      <c r="OQT3" s="604"/>
      <c r="OQU3" s="604"/>
      <c r="OQV3" s="604"/>
      <c r="OQW3" s="604"/>
      <c r="OQX3" s="604"/>
      <c r="OQY3" s="604"/>
      <c r="OQZ3" s="604"/>
      <c r="ORA3" s="604"/>
      <c r="ORB3" s="604"/>
      <c r="ORC3" s="604"/>
      <c r="ORD3" s="604"/>
      <c r="ORE3" s="604"/>
      <c r="ORF3" s="604"/>
      <c r="ORG3" s="604"/>
      <c r="ORH3" s="604"/>
      <c r="ORI3" s="604"/>
      <c r="ORJ3" s="604"/>
      <c r="ORK3" s="604"/>
      <c r="ORL3" s="604"/>
      <c r="ORM3" s="604"/>
      <c r="ORN3" s="604"/>
      <c r="ORO3" s="604"/>
      <c r="ORP3" s="604"/>
      <c r="ORQ3" s="604"/>
      <c r="ORR3" s="604"/>
      <c r="ORS3" s="604"/>
      <c r="ORT3" s="604"/>
      <c r="ORU3" s="604"/>
      <c r="ORV3" s="604"/>
      <c r="ORW3" s="604"/>
      <c r="ORX3" s="604"/>
      <c r="ORY3" s="604"/>
      <c r="ORZ3" s="604"/>
      <c r="OSA3" s="604"/>
      <c r="OSB3" s="604"/>
      <c r="OSC3" s="604"/>
      <c r="OSD3" s="604"/>
      <c r="OSE3" s="604"/>
      <c r="OSF3" s="604"/>
      <c r="OSG3" s="604"/>
      <c r="OSH3" s="604"/>
      <c r="OSI3" s="604"/>
      <c r="OSJ3" s="604"/>
      <c r="OSK3" s="604"/>
      <c r="OSL3" s="604"/>
      <c r="OSM3" s="604"/>
      <c r="OSN3" s="604"/>
      <c r="OSO3" s="604"/>
      <c r="OSP3" s="604"/>
      <c r="OSQ3" s="604"/>
      <c r="OSR3" s="604"/>
      <c r="OSS3" s="604"/>
      <c r="OST3" s="604"/>
      <c r="OSU3" s="604"/>
      <c r="OSV3" s="604"/>
      <c r="OSW3" s="604"/>
      <c r="OSX3" s="604"/>
      <c r="OSY3" s="604"/>
      <c r="OSZ3" s="604"/>
      <c r="OTA3" s="604"/>
      <c r="OTB3" s="604"/>
      <c r="OTC3" s="604"/>
      <c r="OTD3" s="604"/>
      <c r="OTE3" s="604"/>
      <c r="OTF3" s="604"/>
      <c r="OTG3" s="604"/>
      <c r="OTH3" s="604"/>
      <c r="OTI3" s="604"/>
      <c r="OTJ3" s="604"/>
      <c r="OTK3" s="604"/>
      <c r="OTL3" s="604"/>
      <c r="OTM3" s="604"/>
      <c r="OTN3" s="604"/>
      <c r="OTO3" s="604"/>
      <c r="OTP3" s="604"/>
      <c r="OTQ3" s="604"/>
      <c r="OTR3" s="604"/>
      <c r="OTS3" s="604"/>
      <c r="OTT3" s="604"/>
      <c r="OTU3" s="604"/>
      <c r="OTV3" s="604"/>
      <c r="OTW3" s="604"/>
      <c r="OTX3" s="604"/>
      <c r="OTY3" s="604"/>
      <c r="OTZ3" s="604"/>
      <c r="OUA3" s="604"/>
      <c r="OUB3" s="604"/>
      <c r="OUC3" s="604"/>
      <c r="OUD3" s="604"/>
      <c r="OUE3" s="604"/>
      <c r="OUF3" s="604"/>
      <c r="OUG3" s="604"/>
      <c r="OUH3" s="604"/>
      <c r="OUI3" s="604"/>
      <c r="OUJ3" s="604"/>
      <c r="OUK3" s="604"/>
      <c r="OUL3" s="604"/>
      <c r="OUM3" s="604"/>
      <c r="OUN3" s="604"/>
      <c r="OUO3" s="604"/>
      <c r="OUP3" s="604"/>
      <c r="OUQ3" s="604"/>
      <c r="OUR3" s="604"/>
      <c r="OUS3" s="604"/>
      <c r="OUT3" s="604"/>
      <c r="OUU3" s="604"/>
      <c r="OUV3" s="604"/>
      <c r="OUW3" s="604"/>
      <c r="OUX3" s="604"/>
      <c r="OUY3" s="604"/>
      <c r="OUZ3" s="604"/>
      <c r="OVA3" s="604"/>
      <c r="OVB3" s="604"/>
      <c r="OVC3" s="604"/>
      <c r="OVD3" s="604"/>
      <c r="OVE3" s="604"/>
      <c r="OVF3" s="604"/>
      <c r="OVG3" s="604"/>
      <c r="OVH3" s="604"/>
      <c r="OVI3" s="604"/>
      <c r="OVJ3" s="604"/>
      <c r="OVK3" s="604"/>
      <c r="OVL3" s="604"/>
      <c r="OVM3" s="604"/>
      <c r="OVN3" s="604"/>
      <c r="OVO3" s="604"/>
      <c r="OVP3" s="604"/>
      <c r="OVQ3" s="604"/>
      <c r="OVR3" s="604"/>
      <c r="OVS3" s="604"/>
      <c r="OVT3" s="604"/>
      <c r="OVU3" s="604"/>
      <c r="OVV3" s="604"/>
      <c r="OVW3" s="604"/>
      <c r="OVX3" s="604"/>
      <c r="OVY3" s="604"/>
      <c r="OVZ3" s="604"/>
      <c r="OWA3" s="604"/>
      <c r="OWB3" s="604"/>
      <c r="OWC3" s="604"/>
      <c r="OWD3" s="604"/>
      <c r="OWE3" s="604"/>
      <c r="OWF3" s="604"/>
      <c r="OWG3" s="604"/>
      <c r="OWH3" s="604"/>
      <c r="OWI3" s="604"/>
      <c r="OWJ3" s="604"/>
      <c r="OWK3" s="604"/>
      <c r="OWL3" s="604"/>
      <c r="OWM3" s="604"/>
      <c r="OWN3" s="604"/>
      <c r="OWO3" s="604"/>
      <c r="OWP3" s="604"/>
      <c r="OWQ3" s="604"/>
      <c r="OWR3" s="604"/>
      <c r="OWS3" s="604"/>
      <c r="OWT3" s="604"/>
      <c r="OWU3" s="604"/>
      <c r="OWV3" s="604"/>
      <c r="OWW3" s="604"/>
      <c r="OWX3" s="604"/>
      <c r="OWY3" s="604"/>
      <c r="OWZ3" s="604"/>
      <c r="OXA3" s="604"/>
      <c r="OXB3" s="604"/>
      <c r="OXC3" s="604"/>
      <c r="OXD3" s="604"/>
      <c r="OXE3" s="604"/>
      <c r="OXF3" s="604"/>
      <c r="OXG3" s="604"/>
      <c r="OXH3" s="604"/>
      <c r="OXI3" s="604"/>
      <c r="OXJ3" s="604"/>
      <c r="OXK3" s="604"/>
      <c r="OXL3" s="604"/>
      <c r="OXM3" s="604"/>
      <c r="OXN3" s="604"/>
      <c r="OXO3" s="604"/>
      <c r="OXP3" s="604"/>
      <c r="OXQ3" s="604"/>
      <c r="OXR3" s="604"/>
      <c r="OXS3" s="604"/>
      <c r="OXT3" s="604"/>
      <c r="OXU3" s="604"/>
      <c r="OXV3" s="604"/>
      <c r="OXW3" s="604"/>
      <c r="OXX3" s="604"/>
      <c r="OXY3" s="604"/>
      <c r="OXZ3" s="604"/>
      <c r="OYA3" s="604"/>
      <c r="OYB3" s="604"/>
      <c r="OYC3" s="604"/>
      <c r="OYD3" s="604"/>
      <c r="OYE3" s="604"/>
      <c r="OYF3" s="604"/>
      <c r="OYG3" s="604"/>
      <c r="OYH3" s="604"/>
      <c r="OYI3" s="604"/>
      <c r="OYJ3" s="604"/>
      <c r="OYK3" s="604"/>
      <c r="OYL3" s="604"/>
      <c r="OYM3" s="604"/>
      <c r="OYN3" s="604"/>
      <c r="OYO3" s="604"/>
      <c r="OYP3" s="604"/>
      <c r="OYQ3" s="604"/>
      <c r="OYR3" s="604"/>
      <c r="OYS3" s="604"/>
      <c r="OYT3" s="604"/>
      <c r="OYU3" s="604"/>
      <c r="OYV3" s="604"/>
      <c r="OYW3" s="604"/>
      <c r="OYX3" s="604"/>
      <c r="OYY3" s="604"/>
      <c r="OYZ3" s="604"/>
      <c r="OZA3" s="604"/>
      <c r="OZB3" s="604"/>
      <c r="OZC3" s="604"/>
      <c r="OZD3" s="604"/>
      <c r="OZE3" s="604"/>
      <c r="OZF3" s="604"/>
      <c r="OZG3" s="604"/>
      <c r="OZH3" s="604"/>
      <c r="OZI3" s="604"/>
      <c r="OZJ3" s="604"/>
      <c r="OZK3" s="604"/>
      <c r="OZL3" s="604"/>
      <c r="OZM3" s="604"/>
      <c r="OZN3" s="604"/>
      <c r="OZO3" s="604"/>
      <c r="OZP3" s="604"/>
      <c r="OZQ3" s="604"/>
      <c r="OZR3" s="604"/>
      <c r="OZS3" s="604"/>
      <c r="OZT3" s="604"/>
      <c r="OZU3" s="604"/>
      <c r="OZV3" s="604"/>
      <c r="OZW3" s="604"/>
      <c r="OZX3" s="604"/>
      <c r="OZY3" s="604"/>
      <c r="OZZ3" s="604"/>
      <c r="PAA3" s="604"/>
      <c r="PAB3" s="604"/>
      <c r="PAC3" s="604"/>
      <c r="PAD3" s="604"/>
      <c r="PAE3" s="604"/>
      <c r="PAF3" s="604"/>
      <c r="PAG3" s="604"/>
      <c r="PAH3" s="604"/>
      <c r="PAI3" s="604"/>
      <c r="PAJ3" s="604"/>
      <c r="PAK3" s="604"/>
      <c r="PAL3" s="604"/>
      <c r="PAM3" s="604"/>
      <c r="PAN3" s="604"/>
      <c r="PAO3" s="604"/>
      <c r="PAP3" s="604"/>
      <c r="PAQ3" s="604"/>
      <c r="PAR3" s="604"/>
      <c r="PAS3" s="604"/>
      <c r="PAT3" s="604"/>
      <c r="PAU3" s="604"/>
      <c r="PAV3" s="604"/>
      <c r="PAW3" s="604"/>
      <c r="PAX3" s="604"/>
      <c r="PAY3" s="604"/>
      <c r="PAZ3" s="604"/>
      <c r="PBA3" s="604"/>
      <c r="PBB3" s="604"/>
      <c r="PBC3" s="604"/>
      <c r="PBD3" s="604"/>
      <c r="PBE3" s="604"/>
      <c r="PBF3" s="604"/>
      <c r="PBG3" s="604"/>
      <c r="PBH3" s="604"/>
      <c r="PBI3" s="604"/>
      <c r="PBJ3" s="604"/>
      <c r="PBK3" s="604"/>
      <c r="PBL3" s="604"/>
      <c r="PBM3" s="604"/>
      <c r="PBN3" s="604"/>
      <c r="PBO3" s="604"/>
      <c r="PBP3" s="604"/>
      <c r="PBQ3" s="604"/>
      <c r="PBR3" s="604"/>
      <c r="PBS3" s="604"/>
      <c r="PBT3" s="604"/>
      <c r="PBU3" s="604"/>
      <c r="PBV3" s="604"/>
      <c r="PBW3" s="604"/>
      <c r="PBX3" s="604"/>
      <c r="PBY3" s="604"/>
      <c r="PBZ3" s="604"/>
      <c r="PCA3" s="604"/>
      <c r="PCB3" s="604"/>
      <c r="PCC3" s="604"/>
      <c r="PCD3" s="604"/>
      <c r="PCE3" s="604"/>
      <c r="PCF3" s="604"/>
      <c r="PCG3" s="604"/>
      <c r="PCH3" s="604"/>
      <c r="PCI3" s="604"/>
      <c r="PCJ3" s="604"/>
      <c r="PCK3" s="604"/>
      <c r="PCL3" s="604"/>
      <c r="PCM3" s="604"/>
      <c r="PCN3" s="604"/>
      <c r="PCO3" s="604"/>
      <c r="PCP3" s="604"/>
      <c r="PCQ3" s="604"/>
      <c r="PCR3" s="604"/>
      <c r="PCS3" s="604"/>
      <c r="PCT3" s="604"/>
      <c r="PCU3" s="604"/>
      <c r="PCV3" s="604"/>
      <c r="PCW3" s="604"/>
      <c r="PCX3" s="604"/>
      <c r="PCY3" s="604"/>
      <c r="PCZ3" s="604"/>
      <c r="PDA3" s="604"/>
      <c r="PDB3" s="604"/>
      <c r="PDC3" s="604"/>
      <c r="PDD3" s="604"/>
      <c r="PDE3" s="604"/>
      <c r="PDF3" s="604"/>
      <c r="PDG3" s="604"/>
      <c r="PDH3" s="604"/>
      <c r="PDI3" s="604"/>
      <c r="PDJ3" s="604"/>
      <c r="PDK3" s="604"/>
      <c r="PDL3" s="604"/>
      <c r="PDM3" s="604"/>
      <c r="PDN3" s="604"/>
      <c r="PDO3" s="604"/>
      <c r="PDP3" s="604"/>
      <c r="PDQ3" s="604"/>
      <c r="PDR3" s="604"/>
      <c r="PDS3" s="604"/>
      <c r="PDT3" s="604"/>
      <c r="PDU3" s="604"/>
      <c r="PDV3" s="604"/>
      <c r="PDW3" s="604"/>
      <c r="PDX3" s="604"/>
      <c r="PDY3" s="604"/>
      <c r="PDZ3" s="604"/>
      <c r="PEA3" s="604"/>
      <c r="PEB3" s="604"/>
      <c r="PEC3" s="604"/>
      <c r="PED3" s="604"/>
      <c r="PEE3" s="604"/>
      <c r="PEF3" s="604"/>
      <c r="PEG3" s="604"/>
      <c r="PEH3" s="604"/>
      <c r="PEI3" s="604"/>
      <c r="PEJ3" s="604"/>
      <c r="PEK3" s="604"/>
      <c r="PEL3" s="604"/>
      <c r="PEM3" s="604"/>
      <c r="PEN3" s="604"/>
      <c r="PEO3" s="604"/>
      <c r="PEP3" s="604"/>
      <c r="PEQ3" s="604"/>
      <c r="PER3" s="604"/>
      <c r="PES3" s="604"/>
      <c r="PET3" s="604"/>
      <c r="PEU3" s="604"/>
      <c r="PEV3" s="604"/>
      <c r="PEW3" s="604"/>
      <c r="PEX3" s="604"/>
      <c r="PEY3" s="604"/>
      <c r="PEZ3" s="604"/>
      <c r="PFA3" s="604"/>
      <c r="PFB3" s="604"/>
      <c r="PFC3" s="604"/>
      <c r="PFD3" s="604"/>
      <c r="PFE3" s="604"/>
      <c r="PFF3" s="604"/>
      <c r="PFG3" s="604"/>
      <c r="PFH3" s="604"/>
      <c r="PFI3" s="604"/>
      <c r="PFJ3" s="604"/>
      <c r="PFK3" s="604"/>
      <c r="PFL3" s="604"/>
      <c r="PFM3" s="604"/>
      <c r="PFN3" s="604"/>
      <c r="PFO3" s="604"/>
      <c r="PFP3" s="604"/>
      <c r="PFQ3" s="604"/>
      <c r="PFR3" s="604"/>
      <c r="PFS3" s="604"/>
      <c r="PFT3" s="604"/>
      <c r="PFU3" s="604"/>
      <c r="PFV3" s="604"/>
      <c r="PFW3" s="604"/>
      <c r="PFX3" s="604"/>
      <c r="PFY3" s="604"/>
      <c r="PFZ3" s="604"/>
      <c r="PGA3" s="604"/>
      <c r="PGB3" s="604"/>
      <c r="PGC3" s="604"/>
      <c r="PGD3" s="604"/>
      <c r="PGE3" s="604"/>
      <c r="PGF3" s="604"/>
      <c r="PGG3" s="604"/>
      <c r="PGH3" s="604"/>
      <c r="PGI3" s="604"/>
      <c r="PGJ3" s="604"/>
      <c r="PGK3" s="604"/>
      <c r="PGL3" s="604"/>
      <c r="PGM3" s="604"/>
      <c r="PGN3" s="604"/>
      <c r="PGO3" s="604"/>
      <c r="PGP3" s="604"/>
      <c r="PGQ3" s="604"/>
      <c r="PGR3" s="604"/>
      <c r="PGS3" s="604"/>
      <c r="PGT3" s="604"/>
      <c r="PGU3" s="604"/>
      <c r="PGV3" s="604"/>
      <c r="PGW3" s="604"/>
      <c r="PGX3" s="604"/>
      <c r="PGY3" s="604"/>
      <c r="PGZ3" s="604"/>
      <c r="PHA3" s="604"/>
      <c r="PHB3" s="604"/>
      <c r="PHC3" s="604"/>
      <c r="PHD3" s="604"/>
      <c r="PHE3" s="604"/>
      <c r="PHF3" s="604"/>
      <c r="PHG3" s="604"/>
      <c r="PHH3" s="604"/>
      <c r="PHI3" s="604"/>
      <c r="PHJ3" s="604"/>
      <c r="PHK3" s="604"/>
      <c r="PHL3" s="604"/>
      <c r="PHM3" s="604"/>
      <c r="PHN3" s="604"/>
      <c r="PHO3" s="604"/>
      <c r="PHP3" s="604"/>
      <c r="PHQ3" s="604"/>
      <c r="PHR3" s="604"/>
      <c r="PHS3" s="604"/>
      <c r="PHT3" s="604"/>
      <c r="PHU3" s="604"/>
      <c r="PHV3" s="604"/>
      <c r="PHW3" s="604"/>
      <c r="PHX3" s="604"/>
      <c r="PHY3" s="604"/>
      <c r="PHZ3" s="604"/>
      <c r="PIA3" s="604"/>
      <c r="PIB3" s="604"/>
      <c r="PIC3" s="604"/>
      <c r="PID3" s="604"/>
      <c r="PIE3" s="604"/>
      <c r="PIF3" s="604"/>
      <c r="PIG3" s="604"/>
      <c r="PIH3" s="604"/>
      <c r="PII3" s="604"/>
      <c r="PIJ3" s="604"/>
      <c r="PIK3" s="604"/>
      <c r="PIL3" s="604"/>
      <c r="PIM3" s="604"/>
      <c r="PIN3" s="604"/>
      <c r="PIO3" s="604"/>
      <c r="PIP3" s="604"/>
      <c r="PIQ3" s="604"/>
      <c r="PIR3" s="604"/>
      <c r="PIS3" s="604"/>
      <c r="PIT3" s="604"/>
      <c r="PIU3" s="604"/>
      <c r="PIV3" s="604"/>
      <c r="PIW3" s="604"/>
      <c r="PIX3" s="604"/>
      <c r="PIY3" s="604"/>
      <c r="PIZ3" s="604"/>
      <c r="PJA3" s="604"/>
      <c r="PJB3" s="604"/>
      <c r="PJC3" s="604"/>
      <c r="PJD3" s="604"/>
      <c r="PJE3" s="604"/>
      <c r="PJF3" s="604"/>
      <c r="PJG3" s="604"/>
      <c r="PJH3" s="604"/>
      <c r="PJI3" s="604"/>
      <c r="PJJ3" s="604"/>
      <c r="PJK3" s="604"/>
      <c r="PJL3" s="604"/>
      <c r="PJM3" s="604"/>
      <c r="PJN3" s="604"/>
      <c r="PJO3" s="604"/>
      <c r="PJP3" s="604"/>
      <c r="PJQ3" s="604"/>
      <c r="PJR3" s="604"/>
      <c r="PJS3" s="604"/>
      <c r="PJT3" s="604"/>
      <c r="PJU3" s="604"/>
      <c r="PJV3" s="604"/>
      <c r="PJW3" s="604"/>
      <c r="PJX3" s="604"/>
      <c r="PJY3" s="604"/>
      <c r="PJZ3" s="604"/>
      <c r="PKA3" s="604"/>
      <c r="PKB3" s="604"/>
      <c r="PKC3" s="604"/>
      <c r="PKD3" s="604"/>
      <c r="PKE3" s="604"/>
      <c r="PKF3" s="604"/>
      <c r="PKG3" s="604"/>
      <c r="PKH3" s="604"/>
      <c r="PKI3" s="604"/>
      <c r="PKJ3" s="604"/>
      <c r="PKK3" s="604"/>
      <c r="PKL3" s="604"/>
      <c r="PKM3" s="604"/>
      <c r="PKN3" s="604"/>
      <c r="PKO3" s="604"/>
      <c r="PKP3" s="604"/>
      <c r="PKQ3" s="604"/>
      <c r="PKR3" s="604"/>
      <c r="PKS3" s="604"/>
      <c r="PKT3" s="604"/>
      <c r="PKU3" s="604"/>
      <c r="PKV3" s="604"/>
      <c r="PKW3" s="604"/>
      <c r="PKX3" s="604"/>
      <c r="PKY3" s="604"/>
      <c r="PKZ3" s="604"/>
      <c r="PLA3" s="604"/>
      <c r="PLB3" s="604"/>
      <c r="PLC3" s="604"/>
      <c r="PLD3" s="604"/>
      <c r="PLE3" s="604"/>
      <c r="PLF3" s="604"/>
      <c r="PLG3" s="604"/>
      <c r="PLH3" s="604"/>
      <c r="PLI3" s="604"/>
      <c r="PLJ3" s="604"/>
      <c r="PLK3" s="604"/>
      <c r="PLL3" s="604"/>
      <c r="PLM3" s="604"/>
      <c r="PLN3" s="604"/>
      <c r="PLO3" s="604"/>
      <c r="PLP3" s="604"/>
      <c r="PLQ3" s="604"/>
      <c r="PLR3" s="604"/>
      <c r="PLS3" s="604"/>
      <c r="PLT3" s="604"/>
      <c r="PLU3" s="604"/>
      <c r="PLV3" s="604"/>
      <c r="PLW3" s="604"/>
      <c r="PLX3" s="604"/>
      <c r="PLY3" s="604"/>
      <c r="PLZ3" s="604"/>
      <c r="PMA3" s="604"/>
      <c r="PMB3" s="604"/>
      <c r="PMC3" s="604"/>
      <c r="PMD3" s="604"/>
      <c r="PME3" s="604"/>
      <c r="PMF3" s="604"/>
      <c r="PMG3" s="604"/>
      <c r="PMH3" s="604"/>
      <c r="PMI3" s="604"/>
      <c r="PMJ3" s="604"/>
      <c r="PMK3" s="604"/>
      <c r="PML3" s="604"/>
      <c r="PMM3" s="604"/>
      <c r="PMN3" s="604"/>
      <c r="PMO3" s="604"/>
      <c r="PMP3" s="604"/>
      <c r="PMQ3" s="604"/>
      <c r="PMR3" s="604"/>
      <c r="PMS3" s="604"/>
      <c r="PMT3" s="604"/>
      <c r="PMU3" s="604"/>
      <c r="PMV3" s="604"/>
      <c r="PMW3" s="604"/>
      <c r="PMX3" s="604"/>
      <c r="PMY3" s="604"/>
      <c r="PMZ3" s="604"/>
      <c r="PNA3" s="604"/>
      <c r="PNB3" s="604"/>
      <c r="PNC3" s="604"/>
      <c r="PND3" s="604"/>
      <c r="PNE3" s="604"/>
      <c r="PNF3" s="604"/>
      <c r="PNG3" s="604"/>
      <c r="PNH3" s="604"/>
      <c r="PNI3" s="604"/>
      <c r="PNJ3" s="604"/>
      <c r="PNK3" s="604"/>
      <c r="PNL3" s="604"/>
      <c r="PNM3" s="604"/>
      <c r="PNN3" s="604"/>
      <c r="PNO3" s="604"/>
      <c r="PNP3" s="604"/>
      <c r="PNQ3" s="604"/>
      <c r="PNR3" s="604"/>
      <c r="PNS3" s="604"/>
      <c r="PNT3" s="604"/>
      <c r="PNU3" s="604"/>
      <c r="PNV3" s="604"/>
      <c r="PNW3" s="604"/>
      <c r="PNX3" s="604"/>
      <c r="PNY3" s="604"/>
      <c r="PNZ3" s="604"/>
      <c r="POA3" s="604"/>
      <c r="POB3" s="604"/>
      <c r="POC3" s="604"/>
      <c r="POD3" s="604"/>
      <c r="POE3" s="604"/>
      <c r="POF3" s="604"/>
      <c r="POG3" s="604"/>
      <c r="POH3" s="604"/>
      <c r="POI3" s="604"/>
      <c r="POJ3" s="604"/>
      <c r="POK3" s="604"/>
      <c r="POL3" s="604"/>
      <c r="POM3" s="604"/>
      <c r="PON3" s="604"/>
      <c r="POO3" s="604"/>
      <c r="POP3" s="604"/>
      <c r="POQ3" s="604"/>
      <c r="POR3" s="604"/>
      <c r="POS3" s="604"/>
      <c r="POT3" s="604"/>
      <c r="POU3" s="604"/>
      <c r="POV3" s="604"/>
      <c r="POW3" s="604"/>
      <c r="POX3" s="604"/>
      <c r="POY3" s="604"/>
      <c r="POZ3" s="604"/>
      <c r="PPA3" s="604"/>
      <c r="PPB3" s="604"/>
      <c r="PPC3" s="604"/>
      <c r="PPD3" s="604"/>
      <c r="PPE3" s="604"/>
      <c r="PPF3" s="604"/>
      <c r="PPG3" s="604"/>
      <c r="PPH3" s="604"/>
      <c r="PPI3" s="604"/>
      <c r="PPJ3" s="604"/>
      <c r="PPK3" s="604"/>
      <c r="PPL3" s="604"/>
      <c r="PPM3" s="604"/>
      <c r="PPN3" s="604"/>
      <c r="PPO3" s="604"/>
      <c r="PPP3" s="604"/>
      <c r="PPQ3" s="604"/>
      <c r="PPR3" s="604"/>
      <c r="PPS3" s="604"/>
      <c r="PPT3" s="604"/>
      <c r="PPU3" s="604"/>
      <c r="PPV3" s="604"/>
      <c r="PPW3" s="604"/>
      <c r="PPX3" s="604"/>
      <c r="PPY3" s="604"/>
      <c r="PPZ3" s="604"/>
      <c r="PQA3" s="604"/>
      <c r="PQB3" s="604"/>
      <c r="PQC3" s="604"/>
      <c r="PQD3" s="604"/>
      <c r="PQE3" s="604"/>
      <c r="PQF3" s="604"/>
      <c r="PQG3" s="604"/>
      <c r="PQH3" s="604"/>
      <c r="PQI3" s="604"/>
      <c r="PQJ3" s="604"/>
      <c r="PQK3" s="604"/>
      <c r="PQL3" s="604"/>
      <c r="PQM3" s="604"/>
      <c r="PQN3" s="604"/>
      <c r="PQO3" s="604"/>
      <c r="PQP3" s="604"/>
      <c r="PQQ3" s="604"/>
      <c r="PQR3" s="604"/>
      <c r="PQS3" s="604"/>
      <c r="PQT3" s="604"/>
      <c r="PQU3" s="604"/>
      <c r="PQV3" s="604"/>
      <c r="PQW3" s="604"/>
      <c r="PQX3" s="604"/>
      <c r="PQY3" s="604"/>
      <c r="PQZ3" s="604"/>
      <c r="PRA3" s="604"/>
      <c r="PRB3" s="604"/>
      <c r="PRC3" s="604"/>
      <c r="PRD3" s="604"/>
      <c r="PRE3" s="604"/>
      <c r="PRF3" s="604"/>
      <c r="PRG3" s="604"/>
      <c r="PRH3" s="604"/>
      <c r="PRI3" s="604"/>
      <c r="PRJ3" s="604"/>
      <c r="PRK3" s="604"/>
      <c r="PRL3" s="604"/>
      <c r="PRM3" s="604"/>
      <c r="PRN3" s="604"/>
      <c r="PRO3" s="604"/>
      <c r="PRP3" s="604"/>
      <c r="PRQ3" s="604"/>
      <c r="PRR3" s="604"/>
      <c r="PRS3" s="604"/>
      <c r="PRT3" s="604"/>
      <c r="PRU3" s="604"/>
      <c r="PRV3" s="604"/>
      <c r="PRW3" s="604"/>
      <c r="PRX3" s="604"/>
      <c r="PRY3" s="604"/>
      <c r="PRZ3" s="604"/>
      <c r="PSA3" s="604"/>
      <c r="PSB3" s="604"/>
      <c r="PSC3" s="604"/>
      <c r="PSD3" s="604"/>
      <c r="PSE3" s="604"/>
      <c r="PSF3" s="604"/>
      <c r="PSG3" s="604"/>
      <c r="PSH3" s="604"/>
      <c r="PSI3" s="604"/>
      <c r="PSJ3" s="604"/>
      <c r="PSK3" s="604"/>
      <c r="PSL3" s="604"/>
      <c r="PSM3" s="604"/>
      <c r="PSN3" s="604"/>
      <c r="PSO3" s="604"/>
      <c r="PSP3" s="604"/>
      <c r="PSQ3" s="604"/>
      <c r="PSR3" s="604"/>
      <c r="PSS3" s="604"/>
      <c r="PST3" s="604"/>
      <c r="PSU3" s="604"/>
      <c r="PSV3" s="604"/>
      <c r="PSW3" s="604"/>
      <c r="PSX3" s="604"/>
      <c r="PSY3" s="604"/>
      <c r="PSZ3" s="604"/>
      <c r="PTA3" s="604"/>
      <c r="PTB3" s="604"/>
      <c r="PTC3" s="604"/>
      <c r="PTD3" s="604"/>
      <c r="PTE3" s="604"/>
      <c r="PTF3" s="604"/>
      <c r="PTG3" s="604"/>
      <c r="PTH3" s="604"/>
      <c r="PTI3" s="604"/>
      <c r="PTJ3" s="604"/>
      <c r="PTK3" s="604"/>
      <c r="PTL3" s="604"/>
      <c r="PTM3" s="604"/>
      <c r="PTN3" s="604"/>
      <c r="PTO3" s="604"/>
      <c r="PTP3" s="604"/>
      <c r="PTQ3" s="604"/>
      <c r="PTR3" s="604"/>
      <c r="PTS3" s="604"/>
      <c r="PTT3" s="604"/>
      <c r="PTU3" s="604"/>
      <c r="PTV3" s="604"/>
      <c r="PTW3" s="604"/>
      <c r="PTX3" s="604"/>
      <c r="PTY3" s="604"/>
      <c r="PTZ3" s="604"/>
      <c r="PUA3" s="604"/>
      <c r="PUB3" s="604"/>
      <c r="PUC3" s="604"/>
      <c r="PUD3" s="604"/>
      <c r="PUE3" s="604"/>
      <c r="PUF3" s="604"/>
      <c r="PUG3" s="604"/>
      <c r="PUH3" s="604"/>
      <c r="PUI3" s="604"/>
      <c r="PUJ3" s="604"/>
      <c r="PUK3" s="604"/>
      <c r="PUL3" s="604"/>
      <c r="PUM3" s="604"/>
      <c r="PUN3" s="604"/>
      <c r="PUO3" s="604"/>
      <c r="PUP3" s="604"/>
      <c r="PUQ3" s="604"/>
      <c r="PUR3" s="604"/>
      <c r="PUS3" s="604"/>
      <c r="PUT3" s="604"/>
      <c r="PUU3" s="604"/>
      <c r="PUV3" s="604"/>
      <c r="PUW3" s="604"/>
      <c r="PUX3" s="604"/>
      <c r="PUY3" s="604"/>
      <c r="PUZ3" s="604"/>
      <c r="PVA3" s="604"/>
      <c r="PVB3" s="604"/>
      <c r="PVC3" s="604"/>
      <c r="PVD3" s="604"/>
      <c r="PVE3" s="604"/>
      <c r="PVF3" s="604"/>
      <c r="PVG3" s="604"/>
      <c r="PVH3" s="604"/>
      <c r="PVI3" s="604"/>
      <c r="PVJ3" s="604"/>
      <c r="PVK3" s="604"/>
      <c r="PVL3" s="604"/>
      <c r="PVM3" s="604"/>
      <c r="PVN3" s="604"/>
      <c r="PVO3" s="604"/>
      <c r="PVP3" s="604"/>
      <c r="PVQ3" s="604"/>
      <c r="PVR3" s="604"/>
      <c r="PVS3" s="604"/>
      <c r="PVT3" s="604"/>
      <c r="PVU3" s="604"/>
      <c r="PVV3" s="604"/>
      <c r="PVW3" s="604"/>
      <c r="PVX3" s="604"/>
      <c r="PVY3" s="604"/>
      <c r="PVZ3" s="604"/>
      <c r="PWA3" s="604"/>
      <c r="PWB3" s="604"/>
      <c r="PWC3" s="604"/>
      <c r="PWD3" s="604"/>
      <c r="PWE3" s="604"/>
      <c r="PWF3" s="604"/>
      <c r="PWG3" s="604"/>
      <c r="PWH3" s="604"/>
      <c r="PWI3" s="604"/>
      <c r="PWJ3" s="604"/>
      <c r="PWK3" s="604"/>
      <c r="PWL3" s="604"/>
      <c r="PWM3" s="604"/>
      <c r="PWN3" s="604"/>
      <c r="PWO3" s="604"/>
      <c r="PWP3" s="604"/>
      <c r="PWQ3" s="604"/>
      <c r="PWR3" s="604"/>
      <c r="PWS3" s="604"/>
      <c r="PWT3" s="604"/>
      <c r="PWU3" s="604"/>
      <c r="PWV3" s="604"/>
      <c r="PWW3" s="604"/>
      <c r="PWX3" s="604"/>
      <c r="PWY3" s="604"/>
      <c r="PWZ3" s="604"/>
      <c r="PXA3" s="604"/>
      <c r="PXB3" s="604"/>
      <c r="PXC3" s="604"/>
      <c r="PXD3" s="604"/>
      <c r="PXE3" s="604"/>
      <c r="PXF3" s="604"/>
      <c r="PXG3" s="604"/>
      <c r="PXH3" s="604"/>
      <c r="PXI3" s="604"/>
      <c r="PXJ3" s="604"/>
      <c r="PXK3" s="604"/>
      <c r="PXL3" s="604"/>
      <c r="PXM3" s="604"/>
      <c r="PXN3" s="604"/>
      <c r="PXO3" s="604"/>
      <c r="PXP3" s="604"/>
      <c r="PXQ3" s="604"/>
      <c r="PXR3" s="604"/>
      <c r="PXS3" s="604"/>
      <c r="PXT3" s="604"/>
      <c r="PXU3" s="604"/>
      <c r="PXV3" s="604"/>
      <c r="PXW3" s="604"/>
      <c r="PXX3" s="604"/>
      <c r="PXY3" s="604"/>
      <c r="PXZ3" s="604"/>
      <c r="PYA3" s="604"/>
      <c r="PYB3" s="604"/>
      <c r="PYC3" s="604"/>
      <c r="PYD3" s="604"/>
      <c r="PYE3" s="604"/>
      <c r="PYF3" s="604"/>
      <c r="PYG3" s="604"/>
      <c r="PYH3" s="604"/>
      <c r="PYI3" s="604"/>
      <c r="PYJ3" s="604"/>
      <c r="PYK3" s="604"/>
      <c r="PYL3" s="604"/>
      <c r="PYM3" s="604"/>
      <c r="PYN3" s="604"/>
      <c r="PYO3" s="604"/>
      <c r="PYP3" s="604"/>
      <c r="PYQ3" s="604"/>
      <c r="PYR3" s="604"/>
      <c r="PYS3" s="604"/>
      <c r="PYT3" s="604"/>
      <c r="PYU3" s="604"/>
      <c r="PYV3" s="604"/>
      <c r="PYW3" s="604"/>
      <c r="PYX3" s="604"/>
      <c r="PYY3" s="604"/>
      <c r="PYZ3" s="604"/>
      <c r="PZA3" s="604"/>
      <c r="PZB3" s="604"/>
      <c r="PZC3" s="604"/>
      <c r="PZD3" s="604"/>
      <c r="PZE3" s="604"/>
      <c r="PZF3" s="604"/>
      <c r="PZG3" s="604"/>
      <c r="PZH3" s="604"/>
      <c r="PZI3" s="604"/>
      <c r="PZJ3" s="604"/>
      <c r="PZK3" s="604"/>
      <c r="PZL3" s="604"/>
      <c r="PZM3" s="604"/>
      <c r="PZN3" s="604"/>
      <c r="PZO3" s="604"/>
      <c r="PZP3" s="604"/>
      <c r="PZQ3" s="604"/>
      <c r="PZR3" s="604"/>
      <c r="PZS3" s="604"/>
      <c r="PZT3" s="604"/>
      <c r="PZU3" s="604"/>
      <c r="PZV3" s="604"/>
      <c r="PZW3" s="604"/>
      <c r="PZX3" s="604"/>
      <c r="PZY3" s="604"/>
      <c r="PZZ3" s="604"/>
      <c r="QAA3" s="604"/>
      <c r="QAB3" s="604"/>
      <c r="QAC3" s="604"/>
      <c r="QAD3" s="604"/>
      <c r="QAE3" s="604"/>
      <c r="QAF3" s="604"/>
      <c r="QAG3" s="604"/>
      <c r="QAH3" s="604"/>
      <c r="QAI3" s="604"/>
      <c r="QAJ3" s="604"/>
      <c r="QAK3" s="604"/>
      <c r="QAL3" s="604"/>
      <c r="QAM3" s="604"/>
      <c r="QAN3" s="604"/>
      <c r="QAO3" s="604"/>
      <c r="QAP3" s="604"/>
      <c r="QAQ3" s="604"/>
      <c r="QAR3" s="604"/>
      <c r="QAS3" s="604"/>
      <c r="QAT3" s="604"/>
      <c r="QAU3" s="604"/>
      <c r="QAV3" s="604"/>
      <c r="QAW3" s="604"/>
      <c r="QAX3" s="604"/>
      <c r="QAY3" s="604"/>
      <c r="QAZ3" s="604"/>
      <c r="QBA3" s="604"/>
      <c r="QBB3" s="604"/>
      <c r="QBC3" s="604"/>
      <c r="QBD3" s="604"/>
      <c r="QBE3" s="604"/>
      <c r="QBF3" s="604"/>
      <c r="QBG3" s="604"/>
      <c r="QBH3" s="604"/>
      <c r="QBI3" s="604"/>
      <c r="QBJ3" s="604"/>
      <c r="QBK3" s="604"/>
      <c r="QBL3" s="604"/>
      <c r="QBM3" s="604"/>
      <c r="QBN3" s="604"/>
      <c r="QBO3" s="604"/>
      <c r="QBP3" s="604"/>
      <c r="QBQ3" s="604"/>
      <c r="QBR3" s="604"/>
      <c r="QBS3" s="604"/>
      <c r="QBT3" s="604"/>
      <c r="QBU3" s="604"/>
      <c r="QBV3" s="604"/>
      <c r="QBW3" s="604"/>
      <c r="QBX3" s="604"/>
      <c r="QBY3" s="604"/>
      <c r="QBZ3" s="604"/>
      <c r="QCA3" s="604"/>
      <c r="QCB3" s="604"/>
      <c r="QCC3" s="604"/>
      <c r="QCD3" s="604"/>
      <c r="QCE3" s="604"/>
      <c r="QCF3" s="604"/>
      <c r="QCG3" s="604"/>
      <c r="QCH3" s="604"/>
      <c r="QCI3" s="604"/>
      <c r="QCJ3" s="604"/>
      <c r="QCK3" s="604"/>
      <c r="QCL3" s="604"/>
      <c r="QCM3" s="604"/>
      <c r="QCN3" s="604"/>
      <c r="QCO3" s="604"/>
      <c r="QCP3" s="604"/>
      <c r="QCQ3" s="604"/>
      <c r="QCR3" s="604"/>
      <c r="QCS3" s="604"/>
      <c r="QCT3" s="604"/>
      <c r="QCU3" s="604"/>
      <c r="QCV3" s="604"/>
      <c r="QCW3" s="604"/>
      <c r="QCX3" s="604"/>
      <c r="QCY3" s="604"/>
      <c r="QCZ3" s="604"/>
      <c r="QDA3" s="604"/>
      <c r="QDB3" s="604"/>
      <c r="QDC3" s="604"/>
      <c r="QDD3" s="604"/>
      <c r="QDE3" s="604"/>
      <c r="QDF3" s="604"/>
      <c r="QDG3" s="604"/>
      <c r="QDH3" s="604"/>
      <c r="QDI3" s="604"/>
      <c r="QDJ3" s="604"/>
      <c r="QDK3" s="604"/>
      <c r="QDL3" s="604"/>
      <c r="QDM3" s="604"/>
      <c r="QDN3" s="604"/>
      <c r="QDO3" s="604"/>
      <c r="QDP3" s="604"/>
      <c r="QDQ3" s="604"/>
      <c r="QDR3" s="604"/>
      <c r="QDS3" s="604"/>
      <c r="QDT3" s="604"/>
      <c r="QDU3" s="604"/>
      <c r="QDV3" s="604"/>
      <c r="QDW3" s="604"/>
      <c r="QDX3" s="604"/>
      <c r="QDY3" s="604"/>
      <c r="QDZ3" s="604"/>
      <c r="QEA3" s="604"/>
      <c r="QEB3" s="604"/>
      <c r="QEC3" s="604"/>
      <c r="QED3" s="604"/>
      <c r="QEE3" s="604"/>
      <c r="QEF3" s="604"/>
      <c r="QEG3" s="604"/>
      <c r="QEH3" s="604"/>
      <c r="QEI3" s="604"/>
      <c r="QEJ3" s="604"/>
      <c r="QEK3" s="604"/>
      <c r="QEL3" s="604"/>
      <c r="QEM3" s="604"/>
      <c r="QEN3" s="604"/>
      <c r="QEO3" s="604"/>
      <c r="QEP3" s="604"/>
      <c r="QEQ3" s="604"/>
      <c r="QER3" s="604"/>
      <c r="QES3" s="604"/>
      <c r="QET3" s="604"/>
      <c r="QEU3" s="604"/>
      <c r="QEV3" s="604"/>
      <c r="QEW3" s="604"/>
      <c r="QEX3" s="604"/>
      <c r="QEY3" s="604"/>
      <c r="QEZ3" s="604"/>
      <c r="QFA3" s="604"/>
      <c r="QFB3" s="604"/>
      <c r="QFC3" s="604"/>
      <c r="QFD3" s="604"/>
      <c r="QFE3" s="604"/>
      <c r="QFF3" s="604"/>
      <c r="QFG3" s="604"/>
      <c r="QFH3" s="604"/>
      <c r="QFI3" s="604"/>
      <c r="QFJ3" s="604"/>
      <c r="QFK3" s="604"/>
      <c r="QFL3" s="604"/>
      <c r="QFM3" s="604"/>
      <c r="QFN3" s="604"/>
      <c r="QFO3" s="604"/>
      <c r="QFP3" s="604"/>
      <c r="QFQ3" s="604"/>
      <c r="QFR3" s="604"/>
      <c r="QFS3" s="604"/>
      <c r="QFT3" s="604"/>
      <c r="QFU3" s="604"/>
      <c r="QFV3" s="604"/>
      <c r="QFW3" s="604"/>
      <c r="QFX3" s="604"/>
      <c r="QFY3" s="604"/>
      <c r="QFZ3" s="604"/>
      <c r="QGA3" s="604"/>
      <c r="QGB3" s="604"/>
      <c r="QGC3" s="604"/>
      <c r="QGD3" s="604"/>
      <c r="QGE3" s="604"/>
      <c r="QGF3" s="604"/>
      <c r="QGG3" s="604"/>
      <c r="QGH3" s="604"/>
      <c r="QGI3" s="604"/>
      <c r="QGJ3" s="604"/>
      <c r="QGK3" s="604"/>
      <c r="QGL3" s="604"/>
      <c r="QGM3" s="604"/>
      <c r="QGN3" s="604"/>
      <c r="QGO3" s="604"/>
      <c r="QGP3" s="604"/>
      <c r="QGQ3" s="604"/>
      <c r="QGR3" s="604"/>
      <c r="QGS3" s="604"/>
      <c r="QGT3" s="604"/>
      <c r="QGU3" s="604"/>
      <c r="QGV3" s="604"/>
      <c r="QGW3" s="604"/>
      <c r="QGX3" s="604"/>
      <c r="QGY3" s="604"/>
      <c r="QGZ3" s="604"/>
      <c r="QHA3" s="604"/>
      <c r="QHB3" s="604"/>
      <c r="QHC3" s="604"/>
      <c r="QHD3" s="604"/>
      <c r="QHE3" s="604"/>
      <c r="QHF3" s="604"/>
      <c r="QHG3" s="604"/>
      <c r="QHH3" s="604"/>
      <c r="QHI3" s="604"/>
      <c r="QHJ3" s="604"/>
      <c r="QHK3" s="604"/>
      <c r="QHL3" s="604"/>
      <c r="QHM3" s="604"/>
      <c r="QHN3" s="604"/>
      <c r="QHO3" s="604"/>
      <c r="QHP3" s="604"/>
      <c r="QHQ3" s="604"/>
      <c r="QHR3" s="604"/>
      <c r="QHS3" s="604"/>
      <c r="QHT3" s="604"/>
      <c r="QHU3" s="604"/>
      <c r="QHV3" s="604"/>
      <c r="QHW3" s="604"/>
      <c r="QHX3" s="604"/>
      <c r="QHY3" s="604"/>
      <c r="QHZ3" s="604"/>
      <c r="QIA3" s="604"/>
      <c r="QIB3" s="604"/>
      <c r="QIC3" s="604"/>
      <c r="QID3" s="604"/>
      <c r="QIE3" s="604"/>
      <c r="QIF3" s="604"/>
      <c r="QIG3" s="604"/>
      <c r="QIH3" s="604"/>
      <c r="QII3" s="604"/>
      <c r="QIJ3" s="604"/>
      <c r="QIK3" s="604"/>
      <c r="QIL3" s="604"/>
      <c r="QIM3" s="604"/>
      <c r="QIN3" s="604"/>
      <c r="QIO3" s="604"/>
      <c r="QIP3" s="604"/>
      <c r="QIQ3" s="604"/>
      <c r="QIR3" s="604"/>
      <c r="QIS3" s="604"/>
      <c r="QIT3" s="604"/>
      <c r="QIU3" s="604"/>
      <c r="QIV3" s="604"/>
      <c r="QIW3" s="604"/>
      <c r="QIX3" s="604"/>
      <c r="QIY3" s="604"/>
      <c r="QIZ3" s="604"/>
      <c r="QJA3" s="604"/>
      <c r="QJB3" s="604"/>
      <c r="QJC3" s="604"/>
      <c r="QJD3" s="604"/>
      <c r="QJE3" s="604"/>
      <c r="QJF3" s="604"/>
      <c r="QJG3" s="604"/>
      <c r="QJH3" s="604"/>
      <c r="QJI3" s="604"/>
      <c r="QJJ3" s="604"/>
      <c r="QJK3" s="604"/>
      <c r="QJL3" s="604"/>
      <c r="QJM3" s="604"/>
      <c r="QJN3" s="604"/>
      <c r="QJO3" s="604"/>
      <c r="QJP3" s="604"/>
      <c r="QJQ3" s="604"/>
      <c r="QJR3" s="604"/>
      <c r="QJS3" s="604"/>
      <c r="QJT3" s="604"/>
      <c r="QJU3" s="604"/>
      <c r="QJV3" s="604"/>
      <c r="QJW3" s="604"/>
      <c r="QJX3" s="604"/>
      <c r="QJY3" s="604"/>
      <c r="QJZ3" s="604"/>
      <c r="QKA3" s="604"/>
      <c r="QKB3" s="604"/>
      <c r="QKC3" s="604"/>
      <c r="QKD3" s="604"/>
      <c r="QKE3" s="604"/>
      <c r="QKF3" s="604"/>
      <c r="QKG3" s="604"/>
      <c r="QKH3" s="604"/>
      <c r="QKI3" s="604"/>
      <c r="QKJ3" s="604"/>
      <c r="QKK3" s="604"/>
      <c r="QKL3" s="604"/>
      <c r="QKM3" s="604"/>
      <c r="QKN3" s="604"/>
      <c r="QKO3" s="604"/>
      <c r="QKP3" s="604"/>
      <c r="QKQ3" s="604"/>
      <c r="QKR3" s="604"/>
      <c r="QKS3" s="604"/>
      <c r="QKT3" s="604"/>
      <c r="QKU3" s="604"/>
      <c r="QKV3" s="604"/>
      <c r="QKW3" s="604"/>
      <c r="QKX3" s="604"/>
      <c r="QKY3" s="604"/>
      <c r="QKZ3" s="604"/>
      <c r="QLA3" s="604"/>
      <c r="QLB3" s="604"/>
      <c r="QLC3" s="604"/>
      <c r="QLD3" s="604"/>
      <c r="QLE3" s="604"/>
      <c r="QLF3" s="604"/>
      <c r="QLG3" s="604"/>
      <c r="QLH3" s="604"/>
      <c r="QLI3" s="604"/>
      <c r="QLJ3" s="604"/>
      <c r="QLK3" s="604"/>
      <c r="QLL3" s="604"/>
      <c r="QLM3" s="604"/>
      <c r="QLN3" s="604"/>
      <c r="QLO3" s="604"/>
      <c r="QLP3" s="604"/>
      <c r="QLQ3" s="604"/>
      <c r="QLR3" s="604"/>
      <c r="QLS3" s="604"/>
      <c r="QLT3" s="604"/>
      <c r="QLU3" s="604"/>
      <c r="QLV3" s="604"/>
      <c r="QLW3" s="604"/>
      <c r="QLX3" s="604"/>
      <c r="QLY3" s="604"/>
      <c r="QLZ3" s="604"/>
      <c r="QMA3" s="604"/>
      <c r="QMB3" s="604"/>
      <c r="QMC3" s="604"/>
      <c r="QMD3" s="604"/>
      <c r="QME3" s="604"/>
      <c r="QMF3" s="604"/>
      <c r="QMG3" s="604"/>
      <c r="QMH3" s="604"/>
      <c r="QMI3" s="604"/>
      <c r="QMJ3" s="604"/>
      <c r="QMK3" s="604"/>
      <c r="QML3" s="604"/>
      <c r="QMM3" s="604"/>
      <c r="QMN3" s="604"/>
      <c r="QMO3" s="604"/>
      <c r="QMP3" s="604"/>
      <c r="QMQ3" s="604"/>
      <c r="QMR3" s="604"/>
      <c r="QMS3" s="604"/>
      <c r="QMT3" s="604"/>
      <c r="QMU3" s="604"/>
      <c r="QMV3" s="604"/>
      <c r="QMW3" s="604"/>
      <c r="QMX3" s="604"/>
      <c r="QMY3" s="604"/>
      <c r="QMZ3" s="604"/>
      <c r="QNA3" s="604"/>
      <c r="QNB3" s="604"/>
      <c r="QNC3" s="604"/>
      <c r="QND3" s="604"/>
      <c r="QNE3" s="604"/>
      <c r="QNF3" s="604"/>
      <c r="QNG3" s="604"/>
      <c r="QNH3" s="604"/>
      <c r="QNI3" s="604"/>
      <c r="QNJ3" s="604"/>
      <c r="QNK3" s="604"/>
      <c r="QNL3" s="604"/>
      <c r="QNM3" s="604"/>
      <c r="QNN3" s="604"/>
      <c r="QNO3" s="604"/>
      <c r="QNP3" s="604"/>
      <c r="QNQ3" s="604"/>
      <c r="QNR3" s="604"/>
      <c r="QNS3" s="604"/>
      <c r="QNT3" s="604"/>
      <c r="QNU3" s="604"/>
      <c r="QNV3" s="604"/>
      <c r="QNW3" s="604"/>
      <c r="QNX3" s="604"/>
      <c r="QNY3" s="604"/>
      <c r="QNZ3" s="604"/>
      <c r="QOA3" s="604"/>
      <c r="QOB3" s="604"/>
      <c r="QOC3" s="604"/>
      <c r="QOD3" s="604"/>
      <c r="QOE3" s="604"/>
      <c r="QOF3" s="604"/>
      <c r="QOG3" s="604"/>
      <c r="QOH3" s="604"/>
      <c r="QOI3" s="604"/>
      <c r="QOJ3" s="604"/>
      <c r="QOK3" s="604"/>
      <c r="QOL3" s="604"/>
      <c r="QOM3" s="604"/>
      <c r="QON3" s="604"/>
      <c r="QOO3" s="604"/>
      <c r="QOP3" s="604"/>
      <c r="QOQ3" s="604"/>
      <c r="QOR3" s="604"/>
      <c r="QOS3" s="604"/>
      <c r="QOT3" s="604"/>
      <c r="QOU3" s="604"/>
      <c r="QOV3" s="604"/>
      <c r="QOW3" s="604"/>
      <c r="QOX3" s="604"/>
      <c r="QOY3" s="604"/>
      <c r="QOZ3" s="604"/>
      <c r="QPA3" s="604"/>
      <c r="QPB3" s="604"/>
      <c r="QPC3" s="604"/>
      <c r="QPD3" s="604"/>
      <c r="QPE3" s="604"/>
      <c r="QPF3" s="604"/>
      <c r="QPG3" s="604"/>
      <c r="QPH3" s="604"/>
      <c r="QPI3" s="604"/>
      <c r="QPJ3" s="604"/>
      <c r="QPK3" s="604"/>
      <c r="QPL3" s="604"/>
      <c r="QPM3" s="604"/>
      <c r="QPN3" s="604"/>
      <c r="QPO3" s="604"/>
      <c r="QPP3" s="604"/>
      <c r="QPQ3" s="604"/>
      <c r="QPR3" s="604"/>
      <c r="QPS3" s="604"/>
      <c r="QPT3" s="604"/>
      <c r="QPU3" s="604"/>
      <c r="QPV3" s="604"/>
      <c r="QPW3" s="604"/>
      <c r="QPX3" s="604"/>
      <c r="QPY3" s="604"/>
      <c r="QPZ3" s="604"/>
      <c r="QQA3" s="604"/>
      <c r="QQB3" s="604"/>
      <c r="QQC3" s="604"/>
      <c r="QQD3" s="604"/>
      <c r="QQE3" s="604"/>
      <c r="QQF3" s="604"/>
      <c r="QQG3" s="604"/>
      <c r="QQH3" s="604"/>
      <c r="QQI3" s="604"/>
      <c r="QQJ3" s="604"/>
      <c r="QQK3" s="604"/>
      <c r="QQL3" s="604"/>
      <c r="QQM3" s="604"/>
      <c r="QQN3" s="604"/>
      <c r="QQO3" s="604"/>
      <c r="QQP3" s="604"/>
      <c r="QQQ3" s="604"/>
      <c r="QQR3" s="604"/>
      <c r="QQS3" s="604"/>
      <c r="QQT3" s="604"/>
      <c r="QQU3" s="604"/>
      <c r="QQV3" s="604"/>
      <c r="QQW3" s="604"/>
      <c r="QQX3" s="604"/>
      <c r="QQY3" s="604"/>
      <c r="QQZ3" s="604"/>
      <c r="QRA3" s="604"/>
      <c r="QRB3" s="604"/>
      <c r="QRC3" s="604"/>
      <c r="QRD3" s="604"/>
      <c r="QRE3" s="604"/>
      <c r="QRF3" s="604"/>
      <c r="QRG3" s="604"/>
      <c r="QRH3" s="604"/>
      <c r="QRI3" s="604"/>
      <c r="QRJ3" s="604"/>
      <c r="QRK3" s="604"/>
      <c r="QRL3" s="604"/>
      <c r="QRM3" s="604"/>
      <c r="QRN3" s="604"/>
      <c r="QRO3" s="604"/>
      <c r="QRP3" s="604"/>
      <c r="QRQ3" s="604"/>
      <c r="QRR3" s="604"/>
      <c r="QRS3" s="604"/>
      <c r="QRT3" s="604"/>
      <c r="QRU3" s="604"/>
      <c r="QRV3" s="604"/>
      <c r="QRW3" s="604"/>
      <c r="QRX3" s="604"/>
      <c r="QRY3" s="604"/>
      <c r="QRZ3" s="604"/>
      <c r="QSA3" s="604"/>
      <c r="QSB3" s="604"/>
      <c r="QSC3" s="604"/>
      <c r="QSD3" s="604"/>
      <c r="QSE3" s="604"/>
      <c r="QSF3" s="604"/>
      <c r="QSG3" s="604"/>
      <c r="QSH3" s="604"/>
      <c r="QSI3" s="604"/>
      <c r="QSJ3" s="604"/>
      <c r="QSK3" s="604"/>
      <c r="QSL3" s="604"/>
      <c r="QSM3" s="604"/>
      <c r="QSN3" s="604"/>
      <c r="QSO3" s="604"/>
      <c r="QSP3" s="604"/>
      <c r="QSQ3" s="604"/>
      <c r="QSR3" s="604"/>
      <c r="QSS3" s="604"/>
      <c r="QST3" s="604"/>
      <c r="QSU3" s="604"/>
      <c r="QSV3" s="604"/>
      <c r="QSW3" s="604"/>
      <c r="QSX3" s="604"/>
      <c r="QSY3" s="604"/>
      <c r="QSZ3" s="604"/>
      <c r="QTA3" s="604"/>
      <c r="QTB3" s="604"/>
      <c r="QTC3" s="604"/>
      <c r="QTD3" s="604"/>
      <c r="QTE3" s="604"/>
      <c r="QTF3" s="604"/>
      <c r="QTG3" s="604"/>
      <c r="QTH3" s="604"/>
      <c r="QTI3" s="604"/>
      <c r="QTJ3" s="604"/>
      <c r="QTK3" s="604"/>
      <c r="QTL3" s="604"/>
      <c r="QTM3" s="604"/>
      <c r="QTN3" s="604"/>
      <c r="QTO3" s="604"/>
      <c r="QTP3" s="604"/>
      <c r="QTQ3" s="604"/>
      <c r="QTR3" s="604"/>
      <c r="QTS3" s="604"/>
      <c r="QTT3" s="604"/>
      <c r="QTU3" s="604"/>
      <c r="QTV3" s="604"/>
      <c r="QTW3" s="604"/>
      <c r="QTX3" s="604"/>
      <c r="QTY3" s="604"/>
      <c r="QTZ3" s="604"/>
      <c r="QUA3" s="604"/>
      <c r="QUB3" s="604"/>
      <c r="QUC3" s="604"/>
      <c r="QUD3" s="604"/>
      <c r="QUE3" s="604"/>
      <c r="QUF3" s="604"/>
      <c r="QUG3" s="604"/>
      <c r="QUH3" s="604"/>
      <c r="QUI3" s="604"/>
      <c r="QUJ3" s="604"/>
      <c r="QUK3" s="604"/>
      <c r="QUL3" s="604"/>
      <c r="QUM3" s="604"/>
      <c r="QUN3" s="604"/>
      <c r="QUO3" s="604"/>
      <c r="QUP3" s="604"/>
      <c r="QUQ3" s="604"/>
      <c r="QUR3" s="604"/>
      <c r="QUS3" s="604"/>
      <c r="QUT3" s="604"/>
      <c r="QUU3" s="604"/>
      <c r="QUV3" s="604"/>
      <c r="QUW3" s="604"/>
      <c r="QUX3" s="604"/>
      <c r="QUY3" s="604"/>
      <c r="QUZ3" s="604"/>
      <c r="QVA3" s="604"/>
      <c r="QVB3" s="604"/>
      <c r="QVC3" s="604"/>
      <c r="QVD3" s="604"/>
      <c r="QVE3" s="604"/>
      <c r="QVF3" s="604"/>
      <c r="QVG3" s="604"/>
      <c r="QVH3" s="604"/>
      <c r="QVI3" s="604"/>
      <c r="QVJ3" s="604"/>
      <c r="QVK3" s="604"/>
      <c r="QVL3" s="604"/>
      <c r="QVM3" s="604"/>
      <c r="QVN3" s="604"/>
      <c r="QVO3" s="604"/>
      <c r="QVP3" s="604"/>
      <c r="QVQ3" s="604"/>
      <c r="QVR3" s="604"/>
      <c r="QVS3" s="604"/>
      <c r="QVT3" s="604"/>
      <c r="QVU3" s="604"/>
      <c r="QVV3" s="604"/>
      <c r="QVW3" s="604"/>
      <c r="QVX3" s="604"/>
      <c r="QVY3" s="604"/>
      <c r="QVZ3" s="604"/>
      <c r="QWA3" s="604"/>
      <c r="QWB3" s="604"/>
      <c r="QWC3" s="604"/>
      <c r="QWD3" s="604"/>
      <c r="QWE3" s="604"/>
      <c r="QWF3" s="604"/>
      <c r="QWG3" s="604"/>
      <c r="QWH3" s="604"/>
      <c r="QWI3" s="604"/>
      <c r="QWJ3" s="604"/>
      <c r="QWK3" s="604"/>
      <c r="QWL3" s="604"/>
      <c r="QWM3" s="604"/>
      <c r="QWN3" s="604"/>
      <c r="QWO3" s="604"/>
      <c r="QWP3" s="604"/>
      <c r="QWQ3" s="604"/>
      <c r="QWR3" s="604"/>
      <c r="QWS3" s="604"/>
      <c r="QWT3" s="604"/>
      <c r="QWU3" s="604"/>
      <c r="QWV3" s="604"/>
      <c r="QWW3" s="604"/>
      <c r="QWX3" s="604"/>
      <c r="QWY3" s="604"/>
      <c r="QWZ3" s="604"/>
      <c r="QXA3" s="604"/>
      <c r="QXB3" s="604"/>
      <c r="QXC3" s="604"/>
      <c r="QXD3" s="604"/>
      <c r="QXE3" s="604"/>
      <c r="QXF3" s="604"/>
      <c r="QXG3" s="604"/>
      <c r="QXH3" s="604"/>
      <c r="QXI3" s="604"/>
      <c r="QXJ3" s="604"/>
      <c r="QXK3" s="604"/>
      <c r="QXL3" s="604"/>
      <c r="QXM3" s="604"/>
      <c r="QXN3" s="604"/>
      <c r="QXO3" s="604"/>
      <c r="QXP3" s="604"/>
      <c r="QXQ3" s="604"/>
      <c r="QXR3" s="604"/>
      <c r="QXS3" s="604"/>
      <c r="QXT3" s="604"/>
      <c r="QXU3" s="604"/>
      <c r="QXV3" s="604"/>
      <c r="QXW3" s="604"/>
      <c r="QXX3" s="604"/>
      <c r="QXY3" s="604"/>
      <c r="QXZ3" s="604"/>
      <c r="QYA3" s="604"/>
      <c r="QYB3" s="604"/>
      <c r="QYC3" s="604"/>
      <c r="QYD3" s="604"/>
      <c r="QYE3" s="604"/>
      <c r="QYF3" s="604"/>
      <c r="QYG3" s="604"/>
      <c r="QYH3" s="604"/>
      <c r="QYI3" s="604"/>
      <c r="QYJ3" s="604"/>
      <c r="QYK3" s="604"/>
      <c r="QYL3" s="604"/>
      <c r="QYM3" s="604"/>
      <c r="QYN3" s="604"/>
      <c r="QYO3" s="604"/>
      <c r="QYP3" s="604"/>
      <c r="QYQ3" s="604"/>
      <c r="QYR3" s="604"/>
      <c r="QYS3" s="604"/>
      <c r="QYT3" s="604"/>
      <c r="QYU3" s="604"/>
      <c r="QYV3" s="604"/>
      <c r="QYW3" s="604"/>
      <c r="QYX3" s="604"/>
      <c r="QYY3" s="604"/>
      <c r="QYZ3" s="604"/>
      <c r="QZA3" s="604"/>
      <c r="QZB3" s="604"/>
      <c r="QZC3" s="604"/>
      <c r="QZD3" s="604"/>
      <c r="QZE3" s="604"/>
      <c r="QZF3" s="604"/>
      <c r="QZG3" s="604"/>
      <c r="QZH3" s="604"/>
      <c r="QZI3" s="604"/>
      <c r="QZJ3" s="604"/>
      <c r="QZK3" s="604"/>
      <c r="QZL3" s="604"/>
      <c r="QZM3" s="604"/>
      <c r="QZN3" s="604"/>
      <c r="QZO3" s="604"/>
      <c r="QZP3" s="604"/>
      <c r="QZQ3" s="604"/>
      <c r="QZR3" s="604"/>
      <c r="QZS3" s="604"/>
      <c r="QZT3" s="604"/>
      <c r="QZU3" s="604"/>
      <c r="QZV3" s="604"/>
      <c r="QZW3" s="604"/>
      <c r="QZX3" s="604"/>
      <c r="QZY3" s="604"/>
      <c r="QZZ3" s="604"/>
      <c r="RAA3" s="604"/>
      <c r="RAB3" s="604"/>
      <c r="RAC3" s="604"/>
      <c r="RAD3" s="604"/>
      <c r="RAE3" s="604"/>
      <c r="RAF3" s="604"/>
      <c r="RAG3" s="604"/>
      <c r="RAH3" s="604"/>
      <c r="RAI3" s="604"/>
      <c r="RAJ3" s="604"/>
      <c r="RAK3" s="604"/>
      <c r="RAL3" s="604"/>
      <c r="RAM3" s="604"/>
      <c r="RAN3" s="604"/>
      <c r="RAO3" s="604"/>
      <c r="RAP3" s="604"/>
      <c r="RAQ3" s="604"/>
      <c r="RAR3" s="604"/>
      <c r="RAS3" s="604"/>
      <c r="RAT3" s="604"/>
      <c r="RAU3" s="604"/>
      <c r="RAV3" s="604"/>
      <c r="RAW3" s="604"/>
      <c r="RAX3" s="604"/>
      <c r="RAY3" s="604"/>
      <c r="RAZ3" s="604"/>
      <c r="RBA3" s="604"/>
      <c r="RBB3" s="604"/>
      <c r="RBC3" s="604"/>
      <c r="RBD3" s="604"/>
      <c r="RBE3" s="604"/>
      <c r="RBF3" s="604"/>
      <c r="RBG3" s="604"/>
      <c r="RBH3" s="604"/>
      <c r="RBI3" s="604"/>
      <c r="RBJ3" s="604"/>
      <c r="RBK3" s="604"/>
      <c r="RBL3" s="604"/>
      <c r="RBM3" s="604"/>
      <c r="RBN3" s="604"/>
      <c r="RBO3" s="604"/>
      <c r="RBP3" s="604"/>
      <c r="RBQ3" s="604"/>
      <c r="RBR3" s="604"/>
      <c r="RBS3" s="604"/>
      <c r="RBT3" s="604"/>
      <c r="RBU3" s="604"/>
      <c r="RBV3" s="604"/>
      <c r="RBW3" s="604"/>
      <c r="RBX3" s="604"/>
      <c r="RBY3" s="604"/>
      <c r="RBZ3" s="604"/>
      <c r="RCA3" s="604"/>
      <c r="RCB3" s="604"/>
      <c r="RCC3" s="604"/>
      <c r="RCD3" s="604"/>
      <c r="RCE3" s="604"/>
      <c r="RCF3" s="604"/>
      <c r="RCG3" s="604"/>
      <c r="RCH3" s="604"/>
      <c r="RCI3" s="604"/>
      <c r="RCJ3" s="604"/>
      <c r="RCK3" s="604"/>
      <c r="RCL3" s="604"/>
      <c r="RCM3" s="604"/>
      <c r="RCN3" s="604"/>
      <c r="RCO3" s="604"/>
      <c r="RCP3" s="604"/>
      <c r="RCQ3" s="604"/>
      <c r="RCR3" s="604"/>
      <c r="RCS3" s="604"/>
      <c r="RCT3" s="604"/>
      <c r="RCU3" s="604"/>
      <c r="RCV3" s="604"/>
      <c r="RCW3" s="604"/>
      <c r="RCX3" s="604"/>
      <c r="RCY3" s="604"/>
      <c r="RCZ3" s="604"/>
      <c r="RDA3" s="604"/>
      <c r="RDB3" s="604"/>
      <c r="RDC3" s="604"/>
      <c r="RDD3" s="604"/>
      <c r="RDE3" s="604"/>
      <c r="RDF3" s="604"/>
      <c r="RDG3" s="604"/>
      <c r="RDH3" s="604"/>
      <c r="RDI3" s="604"/>
      <c r="RDJ3" s="604"/>
      <c r="RDK3" s="604"/>
      <c r="RDL3" s="604"/>
      <c r="RDM3" s="604"/>
      <c r="RDN3" s="604"/>
      <c r="RDO3" s="604"/>
      <c r="RDP3" s="604"/>
      <c r="RDQ3" s="604"/>
      <c r="RDR3" s="604"/>
      <c r="RDS3" s="604"/>
      <c r="RDT3" s="604"/>
      <c r="RDU3" s="604"/>
      <c r="RDV3" s="604"/>
      <c r="RDW3" s="604"/>
      <c r="RDX3" s="604"/>
      <c r="RDY3" s="604"/>
      <c r="RDZ3" s="604"/>
      <c r="REA3" s="604"/>
      <c r="REB3" s="604"/>
      <c r="REC3" s="604"/>
      <c r="RED3" s="604"/>
      <c r="REE3" s="604"/>
      <c r="REF3" s="604"/>
      <c r="REG3" s="604"/>
      <c r="REH3" s="604"/>
      <c r="REI3" s="604"/>
      <c r="REJ3" s="604"/>
      <c r="REK3" s="604"/>
      <c r="REL3" s="604"/>
      <c r="REM3" s="604"/>
      <c r="REN3" s="604"/>
      <c r="REO3" s="604"/>
      <c r="REP3" s="604"/>
      <c r="REQ3" s="604"/>
      <c r="RER3" s="604"/>
      <c r="RES3" s="604"/>
      <c r="RET3" s="604"/>
      <c r="REU3" s="604"/>
      <c r="REV3" s="604"/>
      <c r="REW3" s="604"/>
      <c r="REX3" s="604"/>
      <c r="REY3" s="604"/>
      <c r="REZ3" s="604"/>
      <c r="RFA3" s="604"/>
      <c r="RFB3" s="604"/>
      <c r="RFC3" s="604"/>
      <c r="RFD3" s="604"/>
      <c r="RFE3" s="604"/>
      <c r="RFF3" s="604"/>
      <c r="RFG3" s="604"/>
      <c r="RFH3" s="604"/>
      <c r="RFI3" s="604"/>
      <c r="RFJ3" s="604"/>
      <c r="RFK3" s="604"/>
      <c r="RFL3" s="604"/>
      <c r="RFM3" s="604"/>
      <c r="RFN3" s="604"/>
      <c r="RFO3" s="604"/>
      <c r="RFP3" s="604"/>
      <c r="RFQ3" s="604"/>
      <c r="RFR3" s="604"/>
      <c r="RFS3" s="604"/>
      <c r="RFT3" s="604"/>
      <c r="RFU3" s="604"/>
      <c r="RFV3" s="604"/>
      <c r="RFW3" s="604"/>
      <c r="RFX3" s="604"/>
      <c r="RFY3" s="604"/>
      <c r="RFZ3" s="604"/>
      <c r="RGA3" s="604"/>
      <c r="RGB3" s="604"/>
      <c r="RGC3" s="604"/>
      <c r="RGD3" s="604"/>
      <c r="RGE3" s="604"/>
      <c r="RGF3" s="604"/>
      <c r="RGG3" s="604"/>
      <c r="RGH3" s="604"/>
      <c r="RGI3" s="604"/>
      <c r="RGJ3" s="604"/>
      <c r="RGK3" s="604"/>
      <c r="RGL3" s="604"/>
      <c r="RGM3" s="604"/>
      <c r="RGN3" s="604"/>
      <c r="RGO3" s="604"/>
      <c r="RGP3" s="604"/>
      <c r="RGQ3" s="604"/>
      <c r="RGR3" s="604"/>
      <c r="RGS3" s="604"/>
      <c r="RGT3" s="604"/>
      <c r="RGU3" s="604"/>
      <c r="RGV3" s="604"/>
      <c r="RGW3" s="604"/>
      <c r="RGX3" s="604"/>
      <c r="RGY3" s="604"/>
      <c r="RGZ3" s="604"/>
      <c r="RHA3" s="604"/>
      <c r="RHB3" s="604"/>
      <c r="RHC3" s="604"/>
      <c r="RHD3" s="604"/>
      <c r="RHE3" s="604"/>
      <c r="RHF3" s="604"/>
      <c r="RHG3" s="604"/>
      <c r="RHH3" s="604"/>
      <c r="RHI3" s="604"/>
      <c r="RHJ3" s="604"/>
      <c r="RHK3" s="604"/>
      <c r="RHL3" s="604"/>
      <c r="RHM3" s="604"/>
      <c r="RHN3" s="604"/>
      <c r="RHO3" s="604"/>
      <c r="RHP3" s="604"/>
      <c r="RHQ3" s="604"/>
      <c r="RHR3" s="604"/>
      <c r="RHS3" s="604"/>
      <c r="RHT3" s="604"/>
      <c r="RHU3" s="604"/>
      <c r="RHV3" s="604"/>
      <c r="RHW3" s="604"/>
      <c r="RHX3" s="604"/>
      <c r="RHY3" s="604"/>
      <c r="RHZ3" s="604"/>
      <c r="RIA3" s="604"/>
      <c r="RIB3" s="604"/>
      <c r="RIC3" s="604"/>
      <c r="RID3" s="604"/>
      <c r="RIE3" s="604"/>
      <c r="RIF3" s="604"/>
      <c r="RIG3" s="604"/>
      <c r="RIH3" s="604"/>
      <c r="RII3" s="604"/>
      <c r="RIJ3" s="604"/>
      <c r="RIK3" s="604"/>
      <c r="RIL3" s="604"/>
      <c r="RIM3" s="604"/>
      <c r="RIN3" s="604"/>
      <c r="RIO3" s="604"/>
      <c r="RIP3" s="604"/>
      <c r="RIQ3" s="604"/>
      <c r="RIR3" s="604"/>
      <c r="RIS3" s="604"/>
      <c r="RIT3" s="604"/>
      <c r="RIU3" s="604"/>
      <c r="RIV3" s="604"/>
      <c r="RIW3" s="604"/>
      <c r="RIX3" s="604"/>
      <c r="RIY3" s="604"/>
      <c r="RIZ3" s="604"/>
      <c r="RJA3" s="604"/>
      <c r="RJB3" s="604"/>
      <c r="RJC3" s="604"/>
      <c r="RJD3" s="604"/>
      <c r="RJE3" s="604"/>
      <c r="RJF3" s="604"/>
      <c r="RJG3" s="604"/>
      <c r="RJH3" s="604"/>
      <c r="RJI3" s="604"/>
      <c r="RJJ3" s="604"/>
      <c r="RJK3" s="604"/>
      <c r="RJL3" s="604"/>
      <c r="RJM3" s="604"/>
      <c r="RJN3" s="604"/>
      <c r="RJO3" s="604"/>
      <c r="RJP3" s="604"/>
      <c r="RJQ3" s="604"/>
      <c r="RJR3" s="604"/>
      <c r="RJS3" s="604"/>
      <c r="RJT3" s="604"/>
      <c r="RJU3" s="604"/>
      <c r="RJV3" s="604"/>
      <c r="RJW3" s="604"/>
      <c r="RJX3" s="604"/>
      <c r="RJY3" s="604"/>
      <c r="RJZ3" s="604"/>
      <c r="RKA3" s="604"/>
      <c r="RKB3" s="604"/>
      <c r="RKC3" s="604"/>
      <c r="RKD3" s="604"/>
      <c r="RKE3" s="604"/>
      <c r="RKF3" s="604"/>
      <c r="RKG3" s="604"/>
      <c r="RKH3" s="604"/>
      <c r="RKI3" s="604"/>
      <c r="RKJ3" s="604"/>
      <c r="RKK3" s="604"/>
      <c r="RKL3" s="604"/>
      <c r="RKM3" s="604"/>
      <c r="RKN3" s="604"/>
      <c r="RKO3" s="604"/>
      <c r="RKP3" s="604"/>
      <c r="RKQ3" s="604"/>
      <c r="RKR3" s="604"/>
      <c r="RKS3" s="604"/>
      <c r="RKT3" s="604"/>
      <c r="RKU3" s="604"/>
      <c r="RKV3" s="604"/>
      <c r="RKW3" s="604"/>
      <c r="RKX3" s="604"/>
      <c r="RKY3" s="604"/>
      <c r="RKZ3" s="604"/>
      <c r="RLA3" s="604"/>
      <c r="RLB3" s="604"/>
      <c r="RLC3" s="604"/>
      <c r="RLD3" s="604"/>
      <c r="RLE3" s="604"/>
      <c r="RLF3" s="604"/>
      <c r="RLG3" s="604"/>
      <c r="RLH3" s="604"/>
      <c r="RLI3" s="604"/>
      <c r="RLJ3" s="604"/>
      <c r="RLK3" s="604"/>
      <c r="RLL3" s="604"/>
      <c r="RLM3" s="604"/>
      <c r="RLN3" s="604"/>
      <c r="RLO3" s="604"/>
      <c r="RLP3" s="604"/>
      <c r="RLQ3" s="604"/>
      <c r="RLR3" s="604"/>
      <c r="RLS3" s="604"/>
      <c r="RLT3" s="604"/>
      <c r="RLU3" s="604"/>
      <c r="RLV3" s="604"/>
      <c r="RLW3" s="604"/>
      <c r="RLX3" s="604"/>
      <c r="RLY3" s="604"/>
      <c r="RLZ3" s="604"/>
      <c r="RMA3" s="604"/>
      <c r="RMB3" s="604"/>
      <c r="RMC3" s="604"/>
      <c r="RMD3" s="604"/>
      <c r="RME3" s="604"/>
      <c r="RMF3" s="604"/>
      <c r="RMG3" s="604"/>
      <c r="RMH3" s="604"/>
      <c r="RMI3" s="604"/>
      <c r="RMJ3" s="604"/>
      <c r="RMK3" s="604"/>
      <c r="RML3" s="604"/>
      <c r="RMM3" s="604"/>
      <c r="RMN3" s="604"/>
      <c r="RMO3" s="604"/>
      <c r="RMP3" s="604"/>
      <c r="RMQ3" s="604"/>
      <c r="RMR3" s="604"/>
      <c r="RMS3" s="604"/>
      <c r="RMT3" s="604"/>
      <c r="RMU3" s="604"/>
      <c r="RMV3" s="604"/>
      <c r="RMW3" s="604"/>
      <c r="RMX3" s="604"/>
      <c r="RMY3" s="604"/>
      <c r="RMZ3" s="604"/>
      <c r="RNA3" s="604"/>
      <c r="RNB3" s="604"/>
      <c r="RNC3" s="604"/>
      <c r="RND3" s="604"/>
      <c r="RNE3" s="604"/>
      <c r="RNF3" s="604"/>
      <c r="RNG3" s="604"/>
      <c r="RNH3" s="604"/>
      <c r="RNI3" s="604"/>
      <c r="RNJ3" s="604"/>
      <c r="RNK3" s="604"/>
      <c r="RNL3" s="604"/>
      <c r="RNM3" s="604"/>
      <c r="RNN3" s="604"/>
      <c r="RNO3" s="604"/>
      <c r="RNP3" s="604"/>
      <c r="RNQ3" s="604"/>
      <c r="RNR3" s="604"/>
      <c r="RNS3" s="604"/>
      <c r="RNT3" s="604"/>
      <c r="RNU3" s="604"/>
      <c r="RNV3" s="604"/>
      <c r="RNW3" s="604"/>
      <c r="RNX3" s="604"/>
      <c r="RNY3" s="604"/>
      <c r="RNZ3" s="604"/>
      <c r="ROA3" s="604"/>
      <c r="ROB3" s="604"/>
      <c r="ROC3" s="604"/>
      <c r="ROD3" s="604"/>
      <c r="ROE3" s="604"/>
      <c r="ROF3" s="604"/>
      <c r="ROG3" s="604"/>
      <c r="ROH3" s="604"/>
      <c r="ROI3" s="604"/>
      <c r="ROJ3" s="604"/>
      <c r="ROK3" s="604"/>
      <c r="ROL3" s="604"/>
      <c r="ROM3" s="604"/>
      <c r="RON3" s="604"/>
      <c r="ROO3" s="604"/>
      <c r="ROP3" s="604"/>
      <c r="ROQ3" s="604"/>
      <c r="ROR3" s="604"/>
      <c r="ROS3" s="604"/>
      <c r="ROT3" s="604"/>
      <c r="ROU3" s="604"/>
      <c r="ROV3" s="604"/>
      <c r="ROW3" s="604"/>
      <c r="ROX3" s="604"/>
      <c r="ROY3" s="604"/>
      <c r="ROZ3" s="604"/>
      <c r="RPA3" s="604"/>
      <c r="RPB3" s="604"/>
      <c r="RPC3" s="604"/>
      <c r="RPD3" s="604"/>
      <c r="RPE3" s="604"/>
      <c r="RPF3" s="604"/>
      <c r="RPG3" s="604"/>
      <c r="RPH3" s="604"/>
      <c r="RPI3" s="604"/>
      <c r="RPJ3" s="604"/>
      <c r="RPK3" s="604"/>
      <c r="RPL3" s="604"/>
      <c r="RPM3" s="604"/>
      <c r="RPN3" s="604"/>
      <c r="RPO3" s="604"/>
      <c r="RPP3" s="604"/>
      <c r="RPQ3" s="604"/>
      <c r="RPR3" s="604"/>
      <c r="RPS3" s="604"/>
      <c r="RPT3" s="604"/>
      <c r="RPU3" s="604"/>
      <c r="RPV3" s="604"/>
      <c r="RPW3" s="604"/>
      <c r="RPX3" s="604"/>
      <c r="RPY3" s="604"/>
      <c r="RPZ3" s="604"/>
      <c r="RQA3" s="604"/>
      <c r="RQB3" s="604"/>
      <c r="RQC3" s="604"/>
      <c r="RQD3" s="604"/>
      <c r="RQE3" s="604"/>
      <c r="RQF3" s="604"/>
      <c r="RQG3" s="604"/>
      <c r="RQH3" s="604"/>
      <c r="RQI3" s="604"/>
      <c r="RQJ3" s="604"/>
      <c r="RQK3" s="604"/>
      <c r="RQL3" s="604"/>
      <c r="RQM3" s="604"/>
      <c r="RQN3" s="604"/>
      <c r="RQO3" s="604"/>
      <c r="RQP3" s="604"/>
      <c r="RQQ3" s="604"/>
      <c r="RQR3" s="604"/>
      <c r="RQS3" s="604"/>
      <c r="RQT3" s="604"/>
      <c r="RQU3" s="604"/>
      <c r="RQV3" s="604"/>
      <c r="RQW3" s="604"/>
      <c r="RQX3" s="604"/>
      <c r="RQY3" s="604"/>
      <c r="RQZ3" s="604"/>
      <c r="RRA3" s="604"/>
      <c r="RRB3" s="604"/>
      <c r="RRC3" s="604"/>
      <c r="RRD3" s="604"/>
      <c r="RRE3" s="604"/>
      <c r="RRF3" s="604"/>
      <c r="RRG3" s="604"/>
      <c r="RRH3" s="604"/>
      <c r="RRI3" s="604"/>
      <c r="RRJ3" s="604"/>
      <c r="RRK3" s="604"/>
      <c r="RRL3" s="604"/>
      <c r="RRM3" s="604"/>
      <c r="RRN3" s="604"/>
      <c r="RRO3" s="604"/>
      <c r="RRP3" s="604"/>
      <c r="RRQ3" s="604"/>
      <c r="RRR3" s="604"/>
      <c r="RRS3" s="604"/>
      <c r="RRT3" s="604"/>
      <c r="RRU3" s="604"/>
      <c r="RRV3" s="604"/>
      <c r="RRW3" s="604"/>
      <c r="RRX3" s="604"/>
      <c r="RRY3" s="604"/>
      <c r="RRZ3" s="604"/>
      <c r="RSA3" s="604"/>
      <c r="RSB3" s="604"/>
      <c r="RSC3" s="604"/>
      <c r="RSD3" s="604"/>
      <c r="RSE3" s="604"/>
      <c r="RSF3" s="604"/>
      <c r="RSG3" s="604"/>
      <c r="RSH3" s="604"/>
      <c r="RSI3" s="604"/>
      <c r="RSJ3" s="604"/>
      <c r="RSK3" s="604"/>
      <c r="RSL3" s="604"/>
      <c r="RSM3" s="604"/>
      <c r="RSN3" s="604"/>
      <c r="RSO3" s="604"/>
      <c r="RSP3" s="604"/>
      <c r="RSQ3" s="604"/>
      <c r="RSR3" s="604"/>
      <c r="RSS3" s="604"/>
      <c r="RST3" s="604"/>
      <c r="RSU3" s="604"/>
      <c r="RSV3" s="604"/>
      <c r="RSW3" s="604"/>
      <c r="RSX3" s="604"/>
      <c r="RSY3" s="604"/>
      <c r="RSZ3" s="604"/>
      <c r="RTA3" s="604"/>
      <c r="RTB3" s="604"/>
      <c r="RTC3" s="604"/>
      <c r="RTD3" s="604"/>
      <c r="RTE3" s="604"/>
      <c r="RTF3" s="604"/>
      <c r="RTG3" s="604"/>
      <c r="RTH3" s="604"/>
      <c r="RTI3" s="604"/>
      <c r="RTJ3" s="604"/>
      <c r="RTK3" s="604"/>
      <c r="RTL3" s="604"/>
      <c r="RTM3" s="604"/>
      <c r="RTN3" s="604"/>
      <c r="RTO3" s="604"/>
      <c r="RTP3" s="604"/>
      <c r="RTQ3" s="604"/>
      <c r="RTR3" s="604"/>
      <c r="RTS3" s="604"/>
      <c r="RTT3" s="604"/>
      <c r="RTU3" s="604"/>
      <c r="RTV3" s="604"/>
      <c r="RTW3" s="604"/>
      <c r="RTX3" s="604"/>
      <c r="RTY3" s="604"/>
      <c r="RTZ3" s="604"/>
      <c r="RUA3" s="604"/>
      <c r="RUB3" s="604"/>
      <c r="RUC3" s="604"/>
      <c r="RUD3" s="604"/>
      <c r="RUE3" s="604"/>
      <c r="RUF3" s="604"/>
      <c r="RUG3" s="604"/>
      <c r="RUH3" s="604"/>
      <c r="RUI3" s="604"/>
      <c r="RUJ3" s="604"/>
      <c r="RUK3" s="604"/>
      <c r="RUL3" s="604"/>
      <c r="RUM3" s="604"/>
      <c r="RUN3" s="604"/>
      <c r="RUO3" s="604"/>
      <c r="RUP3" s="604"/>
      <c r="RUQ3" s="604"/>
      <c r="RUR3" s="604"/>
      <c r="RUS3" s="604"/>
      <c r="RUT3" s="604"/>
      <c r="RUU3" s="604"/>
      <c r="RUV3" s="604"/>
      <c r="RUW3" s="604"/>
      <c r="RUX3" s="604"/>
      <c r="RUY3" s="604"/>
      <c r="RUZ3" s="604"/>
      <c r="RVA3" s="604"/>
      <c r="RVB3" s="604"/>
      <c r="RVC3" s="604"/>
      <c r="RVD3" s="604"/>
      <c r="RVE3" s="604"/>
      <c r="RVF3" s="604"/>
      <c r="RVG3" s="604"/>
      <c r="RVH3" s="604"/>
      <c r="RVI3" s="604"/>
      <c r="RVJ3" s="604"/>
      <c r="RVK3" s="604"/>
      <c r="RVL3" s="604"/>
      <c r="RVM3" s="604"/>
      <c r="RVN3" s="604"/>
      <c r="RVO3" s="604"/>
      <c r="RVP3" s="604"/>
      <c r="RVQ3" s="604"/>
      <c r="RVR3" s="604"/>
      <c r="RVS3" s="604"/>
      <c r="RVT3" s="604"/>
      <c r="RVU3" s="604"/>
      <c r="RVV3" s="604"/>
      <c r="RVW3" s="604"/>
      <c r="RVX3" s="604"/>
      <c r="RVY3" s="604"/>
      <c r="RVZ3" s="604"/>
      <c r="RWA3" s="604"/>
      <c r="RWB3" s="604"/>
      <c r="RWC3" s="604"/>
      <c r="RWD3" s="604"/>
      <c r="RWE3" s="604"/>
      <c r="RWF3" s="604"/>
      <c r="RWG3" s="604"/>
      <c r="RWH3" s="604"/>
      <c r="RWI3" s="604"/>
      <c r="RWJ3" s="604"/>
      <c r="RWK3" s="604"/>
      <c r="RWL3" s="604"/>
      <c r="RWM3" s="604"/>
      <c r="RWN3" s="604"/>
      <c r="RWO3" s="604"/>
      <c r="RWP3" s="604"/>
      <c r="RWQ3" s="604"/>
      <c r="RWR3" s="604"/>
      <c r="RWS3" s="604"/>
      <c r="RWT3" s="604"/>
      <c r="RWU3" s="604"/>
      <c r="RWV3" s="604"/>
      <c r="RWW3" s="604"/>
      <c r="RWX3" s="604"/>
      <c r="RWY3" s="604"/>
      <c r="RWZ3" s="604"/>
      <c r="RXA3" s="604"/>
      <c r="RXB3" s="604"/>
      <c r="RXC3" s="604"/>
      <c r="RXD3" s="604"/>
      <c r="RXE3" s="604"/>
      <c r="RXF3" s="604"/>
      <c r="RXG3" s="604"/>
      <c r="RXH3" s="604"/>
      <c r="RXI3" s="604"/>
      <c r="RXJ3" s="604"/>
      <c r="RXK3" s="604"/>
      <c r="RXL3" s="604"/>
      <c r="RXM3" s="604"/>
      <c r="RXN3" s="604"/>
      <c r="RXO3" s="604"/>
      <c r="RXP3" s="604"/>
      <c r="RXQ3" s="604"/>
      <c r="RXR3" s="604"/>
      <c r="RXS3" s="604"/>
      <c r="RXT3" s="604"/>
      <c r="RXU3" s="604"/>
      <c r="RXV3" s="604"/>
      <c r="RXW3" s="604"/>
      <c r="RXX3" s="604"/>
      <c r="RXY3" s="604"/>
      <c r="RXZ3" s="604"/>
      <c r="RYA3" s="604"/>
      <c r="RYB3" s="604"/>
      <c r="RYC3" s="604"/>
      <c r="RYD3" s="604"/>
      <c r="RYE3" s="604"/>
      <c r="RYF3" s="604"/>
      <c r="RYG3" s="604"/>
      <c r="RYH3" s="604"/>
      <c r="RYI3" s="604"/>
      <c r="RYJ3" s="604"/>
      <c r="RYK3" s="604"/>
      <c r="RYL3" s="604"/>
      <c r="RYM3" s="604"/>
      <c r="RYN3" s="604"/>
      <c r="RYO3" s="604"/>
      <c r="RYP3" s="604"/>
      <c r="RYQ3" s="604"/>
      <c r="RYR3" s="604"/>
      <c r="RYS3" s="604"/>
      <c r="RYT3" s="604"/>
      <c r="RYU3" s="604"/>
      <c r="RYV3" s="604"/>
      <c r="RYW3" s="604"/>
      <c r="RYX3" s="604"/>
      <c r="RYY3" s="604"/>
      <c r="RYZ3" s="604"/>
      <c r="RZA3" s="604"/>
      <c r="RZB3" s="604"/>
      <c r="RZC3" s="604"/>
      <c r="RZD3" s="604"/>
      <c r="RZE3" s="604"/>
      <c r="RZF3" s="604"/>
      <c r="RZG3" s="604"/>
      <c r="RZH3" s="604"/>
      <c r="RZI3" s="604"/>
      <c r="RZJ3" s="604"/>
      <c r="RZK3" s="604"/>
      <c r="RZL3" s="604"/>
      <c r="RZM3" s="604"/>
      <c r="RZN3" s="604"/>
      <c r="RZO3" s="604"/>
      <c r="RZP3" s="604"/>
      <c r="RZQ3" s="604"/>
      <c r="RZR3" s="604"/>
      <c r="RZS3" s="604"/>
      <c r="RZT3" s="604"/>
      <c r="RZU3" s="604"/>
      <c r="RZV3" s="604"/>
      <c r="RZW3" s="604"/>
      <c r="RZX3" s="604"/>
      <c r="RZY3" s="604"/>
      <c r="RZZ3" s="604"/>
      <c r="SAA3" s="604"/>
      <c r="SAB3" s="604"/>
      <c r="SAC3" s="604"/>
      <c r="SAD3" s="604"/>
      <c r="SAE3" s="604"/>
      <c r="SAF3" s="604"/>
      <c r="SAG3" s="604"/>
      <c r="SAH3" s="604"/>
      <c r="SAI3" s="604"/>
      <c r="SAJ3" s="604"/>
      <c r="SAK3" s="604"/>
      <c r="SAL3" s="604"/>
      <c r="SAM3" s="604"/>
      <c r="SAN3" s="604"/>
      <c r="SAO3" s="604"/>
      <c r="SAP3" s="604"/>
      <c r="SAQ3" s="604"/>
      <c r="SAR3" s="604"/>
      <c r="SAS3" s="604"/>
      <c r="SAT3" s="604"/>
      <c r="SAU3" s="604"/>
      <c r="SAV3" s="604"/>
      <c r="SAW3" s="604"/>
      <c r="SAX3" s="604"/>
      <c r="SAY3" s="604"/>
      <c r="SAZ3" s="604"/>
      <c r="SBA3" s="604"/>
      <c r="SBB3" s="604"/>
      <c r="SBC3" s="604"/>
      <c r="SBD3" s="604"/>
      <c r="SBE3" s="604"/>
      <c r="SBF3" s="604"/>
      <c r="SBG3" s="604"/>
      <c r="SBH3" s="604"/>
      <c r="SBI3" s="604"/>
      <c r="SBJ3" s="604"/>
      <c r="SBK3" s="604"/>
      <c r="SBL3" s="604"/>
      <c r="SBM3" s="604"/>
      <c r="SBN3" s="604"/>
      <c r="SBO3" s="604"/>
      <c r="SBP3" s="604"/>
      <c r="SBQ3" s="604"/>
      <c r="SBR3" s="604"/>
      <c r="SBS3" s="604"/>
      <c r="SBT3" s="604"/>
      <c r="SBU3" s="604"/>
      <c r="SBV3" s="604"/>
      <c r="SBW3" s="604"/>
      <c r="SBX3" s="604"/>
      <c r="SBY3" s="604"/>
      <c r="SBZ3" s="604"/>
      <c r="SCA3" s="604"/>
      <c r="SCB3" s="604"/>
      <c r="SCC3" s="604"/>
      <c r="SCD3" s="604"/>
      <c r="SCE3" s="604"/>
      <c r="SCF3" s="604"/>
      <c r="SCG3" s="604"/>
      <c r="SCH3" s="604"/>
      <c r="SCI3" s="604"/>
      <c r="SCJ3" s="604"/>
      <c r="SCK3" s="604"/>
      <c r="SCL3" s="604"/>
      <c r="SCM3" s="604"/>
      <c r="SCN3" s="604"/>
      <c r="SCO3" s="604"/>
      <c r="SCP3" s="604"/>
      <c r="SCQ3" s="604"/>
      <c r="SCR3" s="604"/>
      <c r="SCS3" s="604"/>
      <c r="SCT3" s="604"/>
      <c r="SCU3" s="604"/>
      <c r="SCV3" s="604"/>
      <c r="SCW3" s="604"/>
      <c r="SCX3" s="604"/>
      <c r="SCY3" s="604"/>
      <c r="SCZ3" s="604"/>
      <c r="SDA3" s="604"/>
      <c r="SDB3" s="604"/>
      <c r="SDC3" s="604"/>
      <c r="SDD3" s="604"/>
      <c r="SDE3" s="604"/>
      <c r="SDF3" s="604"/>
      <c r="SDG3" s="604"/>
      <c r="SDH3" s="604"/>
      <c r="SDI3" s="604"/>
      <c r="SDJ3" s="604"/>
      <c r="SDK3" s="604"/>
      <c r="SDL3" s="604"/>
      <c r="SDM3" s="604"/>
      <c r="SDN3" s="604"/>
      <c r="SDO3" s="604"/>
      <c r="SDP3" s="604"/>
      <c r="SDQ3" s="604"/>
      <c r="SDR3" s="604"/>
      <c r="SDS3" s="604"/>
      <c r="SDT3" s="604"/>
      <c r="SDU3" s="604"/>
      <c r="SDV3" s="604"/>
      <c r="SDW3" s="604"/>
      <c r="SDX3" s="604"/>
      <c r="SDY3" s="604"/>
      <c r="SDZ3" s="604"/>
      <c r="SEA3" s="604"/>
      <c r="SEB3" s="604"/>
      <c r="SEC3" s="604"/>
      <c r="SED3" s="604"/>
      <c r="SEE3" s="604"/>
      <c r="SEF3" s="604"/>
      <c r="SEG3" s="604"/>
      <c r="SEH3" s="604"/>
      <c r="SEI3" s="604"/>
      <c r="SEJ3" s="604"/>
      <c r="SEK3" s="604"/>
      <c r="SEL3" s="604"/>
      <c r="SEM3" s="604"/>
      <c r="SEN3" s="604"/>
      <c r="SEO3" s="604"/>
      <c r="SEP3" s="604"/>
      <c r="SEQ3" s="604"/>
      <c r="SER3" s="604"/>
      <c r="SES3" s="604"/>
      <c r="SET3" s="604"/>
      <c r="SEU3" s="604"/>
      <c r="SEV3" s="604"/>
      <c r="SEW3" s="604"/>
      <c r="SEX3" s="604"/>
      <c r="SEY3" s="604"/>
      <c r="SEZ3" s="604"/>
      <c r="SFA3" s="604"/>
      <c r="SFB3" s="604"/>
      <c r="SFC3" s="604"/>
      <c r="SFD3" s="604"/>
      <c r="SFE3" s="604"/>
      <c r="SFF3" s="604"/>
      <c r="SFG3" s="604"/>
      <c r="SFH3" s="604"/>
      <c r="SFI3" s="604"/>
      <c r="SFJ3" s="604"/>
      <c r="SFK3" s="604"/>
      <c r="SFL3" s="604"/>
      <c r="SFM3" s="604"/>
      <c r="SFN3" s="604"/>
      <c r="SFO3" s="604"/>
      <c r="SFP3" s="604"/>
      <c r="SFQ3" s="604"/>
      <c r="SFR3" s="604"/>
      <c r="SFS3" s="604"/>
      <c r="SFT3" s="604"/>
      <c r="SFU3" s="604"/>
      <c r="SFV3" s="604"/>
      <c r="SFW3" s="604"/>
      <c r="SFX3" s="604"/>
      <c r="SFY3" s="604"/>
      <c r="SFZ3" s="604"/>
      <c r="SGA3" s="604"/>
      <c r="SGB3" s="604"/>
      <c r="SGC3" s="604"/>
      <c r="SGD3" s="604"/>
      <c r="SGE3" s="604"/>
      <c r="SGF3" s="604"/>
      <c r="SGG3" s="604"/>
      <c r="SGH3" s="604"/>
      <c r="SGI3" s="604"/>
      <c r="SGJ3" s="604"/>
      <c r="SGK3" s="604"/>
      <c r="SGL3" s="604"/>
      <c r="SGM3" s="604"/>
      <c r="SGN3" s="604"/>
      <c r="SGO3" s="604"/>
      <c r="SGP3" s="604"/>
      <c r="SGQ3" s="604"/>
      <c r="SGR3" s="604"/>
      <c r="SGS3" s="604"/>
      <c r="SGT3" s="604"/>
      <c r="SGU3" s="604"/>
      <c r="SGV3" s="604"/>
      <c r="SGW3" s="604"/>
      <c r="SGX3" s="604"/>
      <c r="SGY3" s="604"/>
      <c r="SGZ3" s="604"/>
      <c r="SHA3" s="604"/>
      <c r="SHB3" s="604"/>
      <c r="SHC3" s="604"/>
      <c r="SHD3" s="604"/>
      <c r="SHE3" s="604"/>
      <c r="SHF3" s="604"/>
      <c r="SHG3" s="604"/>
      <c r="SHH3" s="604"/>
      <c r="SHI3" s="604"/>
      <c r="SHJ3" s="604"/>
      <c r="SHK3" s="604"/>
      <c r="SHL3" s="604"/>
      <c r="SHM3" s="604"/>
      <c r="SHN3" s="604"/>
      <c r="SHO3" s="604"/>
      <c r="SHP3" s="604"/>
      <c r="SHQ3" s="604"/>
      <c r="SHR3" s="604"/>
      <c r="SHS3" s="604"/>
      <c r="SHT3" s="604"/>
      <c r="SHU3" s="604"/>
      <c r="SHV3" s="604"/>
      <c r="SHW3" s="604"/>
      <c r="SHX3" s="604"/>
      <c r="SHY3" s="604"/>
      <c r="SHZ3" s="604"/>
      <c r="SIA3" s="604"/>
      <c r="SIB3" s="604"/>
      <c r="SIC3" s="604"/>
      <c r="SID3" s="604"/>
      <c r="SIE3" s="604"/>
      <c r="SIF3" s="604"/>
      <c r="SIG3" s="604"/>
      <c r="SIH3" s="604"/>
      <c r="SII3" s="604"/>
      <c r="SIJ3" s="604"/>
      <c r="SIK3" s="604"/>
      <c r="SIL3" s="604"/>
      <c r="SIM3" s="604"/>
      <c r="SIN3" s="604"/>
      <c r="SIO3" s="604"/>
      <c r="SIP3" s="604"/>
      <c r="SIQ3" s="604"/>
      <c r="SIR3" s="604"/>
      <c r="SIS3" s="604"/>
      <c r="SIT3" s="604"/>
      <c r="SIU3" s="604"/>
      <c r="SIV3" s="604"/>
      <c r="SIW3" s="604"/>
      <c r="SIX3" s="604"/>
      <c r="SIY3" s="604"/>
      <c r="SIZ3" s="604"/>
      <c r="SJA3" s="604"/>
      <c r="SJB3" s="604"/>
      <c r="SJC3" s="604"/>
      <c r="SJD3" s="604"/>
      <c r="SJE3" s="604"/>
      <c r="SJF3" s="604"/>
      <c r="SJG3" s="604"/>
      <c r="SJH3" s="604"/>
      <c r="SJI3" s="604"/>
      <c r="SJJ3" s="604"/>
      <c r="SJK3" s="604"/>
      <c r="SJL3" s="604"/>
      <c r="SJM3" s="604"/>
      <c r="SJN3" s="604"/>
      <c r="SJO3" s="604"/>
      <c r="SJP3" s="604"/>
      <c r="SJQ3" s="604"/>
      <c r="SJR3" s="604"/>
      <c r="SJS3" s="604"/>
      <c r="SJT3" s="604"/>
      <c r="SJU3" s="604"/>
      <c r="SJV3" s="604"/>
      <c r="SJW3" s="604"/>
      <c r="SJX3" s="604"/>
      <c r="SJY3" s="604"/>
      <c r="SJZ3" s="604"/>
      <c r="SKA3" s="604"/>
      <c r="SKB3" s="604"/>
      <c r="SKC3" s="604"/>
      <c r="SKD3" s="604"/>
      <c r="SKE3" s="604"/>
      <c r="SKF3" s="604"/>
      <c r="SKG3" s="604"/>
      <c r="SKH3" s="604"/>
      <c r="SKI3" s="604"/>
      <c r="SKJ3" s="604"/>
      <c r="SKK3" s="604"/>
      <c r="SKL3" s="604"/>
      <c r="SKM3" s="604"/>
      <c r="SKN3" s="604"/>
      <c r="SKO3" s="604"/>
      <c r="SKP3" s="604"/>
      <c r="SKQ3" s="604"/>
      <c r="SKR3" s="604"/>
      <c r="SKS3" s="604"/>
      <c r="SKT3" s="604"/>
      <c r="SKU3" s="604"/>
      <c r="SKV3" s="604"/>
      <c r="SKW3" s="604"/>
      <c r="SKX3" s="604"/>
      <c r="SKY3" s="604"/>
      <c r="SKZ3" s="604"/>
      <c r="SLA3" s="604"/>
      <c r="SLB3" s="604"/>
      <c r="SLC3" s="604"/>
      <c r="SLD3" s="604"/>
      <c r="SLE3" s="604"/>
      <c r="SLF3" s="604"/>
      <c r="SLG3" s="604"/>
      <c r="SLH3" s="604"/>
      <c r="SLI3" s="604"/>
      <c r="SLJ3" s="604"/>
      <c r="SLK3" s="604"/>
      <c r="SLL3" s="604"/>
      <c r="SLM3" s="604"/>
      <c r="SLN3" s="604"/>
      <c r="SLO3" s="604"/>
      <c r="SLP3" s="604"/>
      <c r="SLQ3" s="604"/>
      <c r="SLR3" s="604"/>
      <c r="SLS3" s="604"/>
      <c r="SLT3" s="604"/>
      <c r="SLU3" s="604"/>
      <c r="SLV3" s="604"/>
      <c r="SLW3" s="604"/>
      <c r="SLX3" s="604"/>
      <c r="SLY3" s="604"/>
      <c r="SLZ3" s="604"/>
      <c r="SMA3" s="604"/>
      <c r="SMB3" s="604"/>
      <c r="SMC3" s="604"/>
      <c r="SMD3" s="604"/>
      <c r="SME3" s="604"/>
      <c r="SMF3" s="604"/>
      <c r="SMG3" s="604"/>
      <c r="SMH3" s="604"/>
      <c r="SMI3" s="604"/>
      <c r="SMJ3" s="604"/>
      <c r="SMK3" s="604"/>
      <c r="SML3" s="604"/>
      <c r="SMM3" s="604"/>
      <c r="SMN3" s="604"/>
      <c r="SMO3" s="604"/>
      <c r="SMP3" s="604"/>
      <c r="SMQ3" s="604"/>
      <c r="SMR3" s="604"/>
      <c r="SMS3" s="604"/>
      <c r="SMT3" s="604"/>
      <c r="SMU3" s="604"/>
      <c r="SMV3" s="604"/>
      <c r="SMW3" s="604"/>
      <c r="SMX3" s="604"/>
      <c r="SMY3" s="604"/>
      <c r="SMZ3" s="604"/>
      <c r="SNA3" s="604"/>
      <c r="SNB3" s="604"/>
      <c r="SNC3" s="604"/>
      <c r="SND3" s="604"/>
      <c r="SNE3" s="604"/>
      <c r="SNF3" s="604"/>
      <c r="SNG3" s="604"/>
      <c r="SNH3" s="604"/>
      <c r="SNI3" s="604"/>
      <c r="SNJ3" s="604"/>
      <c r="SNK3" s="604"/>
      <c r="SNL3" s="604"/>
      <c r="SNM3" s="604"/>
      <c r="SNN3" s="604"/>
      <c r="SNO3" s="604"/>
      <c r="SNP3" s="604"/>
      <c r="SNQ3" s="604"/>
      <c r="SNR3" s="604"/>
      <c r="SNS3" s="604"/>
      <c r="SNT3" s="604"/>
      <c r="SNU3" s="604"/>
      <c r="SNV3" s="604"/>
      <c r="SNW3" s="604"/>
      <c r="SNX3" s="604"/>
      <c r="SNY3" s="604"/>
      <c r="SNZ3" s="604"/>
      <c r="SOA3" s="604"/>
      <c r="SOB3" s="604"/>
      <c r="SOC3" s="604"/>
      <c r="SOD3" s="604"/>
      <c r="SOE3" s="604"/>
      <c r="SOF3" s="604"/>
      <c r="SOG3" s="604"/>
      <c r="SOH3" s="604"/>
      <c r="SOI3" s="604"/>
      <c r="SOJ3" s="604"/>
      <c r="SOK3" s="604"/>
      <c r="SOL3" s="604"/>
      <c r="SOM3" s="604"/>
      <c r="SON3" s="604"/>
      <c r="SOO3" s="604"/>
      <c r="SOP3" s="604"/>
      <c r="SOQ3" s="604"/>
      <c r="SOR3" s="604"/>
      <c r="SOS3" s="604"/>
      <c r="SOT3" s="604"/>
      <c r="SOU3" s="604"/>
      <c r="SOV3" s="604"/>
      <c r="SOW3" s="604"/>
      <c r="SOX3" s="604"/>
      <c r="SOY3" s="604"/>
      <c r="SOZ3" s="604"/>
      <c r="SPA3" s="604"/>
      <c r="SPB3" s="604"/>
      <c r="SPC3" s="604"/>
      <c r="SPD3" s="604"/>
      <c r="SPE3" s="604"/>
      <c r="SPF3" s="604"/>
      <c r="SPG3" s="604"/>
      <c r="SPH3" s="604"/>
      <c r="SPI3" s="604"/>
      <c r="SPJ3" s="604"/>
      <c r="SPK3" s="604"/>
      <c r="SPL3" s="604"/>
      <c r="SPM3" s="604"/>
      <c r="SPN3" s="604"/>
      <c r="SPO3" s="604"/>
      <c r="SPP3" s="604"/>
      <c r="SPQ3" s="604"/>
      <c r="SPR3" s="604"/>
      <c r="SPS3" s="604"/>
      <c r="SPT3" s="604"/>
      <c r="SPU3" s="604"/>
      <c r="SPV3" s="604"/>
      <c r="SPW3" s="604"/>
      <c r="SPX3" s="604"/>
      <c r="SPY3" s="604"/>
      <c r="SPZ3" s="604"/>
      <c r="SQA3" s="604"/>
      <c r="SQB3" s="604"/>
      <c r="SQC3" s="604"/>
      <c r="SQD3" s="604"/>
      <c r="SQE3" s="604"/>
      <c r="SQF3" s="604"/>
      <c r="SQG3" s="604"/>
      <c r="SQH3" s="604"/>
      <c r="SQI3" s="604"/>
      <c r="SQJ3" s="604"/>
      <c r="SQK3" s="604"/>
      <c r="SQL3" s="604"/>
      <c r="SQM3" s="604"/>
      <c r="SQN3" s="604"/>
      <c r="SQO3" s="604"/>
      <c r="SQP3" s="604"/>
      <c r="SQQ3" s="604"/>
      <c r="SQR3" s="604"/>
      <c r="SQS3" s="604"/>
      <c r="SQT3" s="604"/>
      <c r="SQU3" s="604"/>
      <c r="SQV3" s="604"/>
      <c r="SQW3" s="604"/>
      <c r="SQX3" s="604"/>
      <c r="SQY3" s="604"/>
      <c r="SQZ3" s="604"/>
      <c r="SRA3" s="604"/>
      <c r="SRB3" s="604"/>
      <c r="SRC3" s="604"/>
      <c r="SRD3" s="604"/>
      <c r="SRE3" s="604"/>
      <c r="SRF3" s="604"/>
      <c r="SRG3" s="604"/>
      <c r="SRH3" s="604"/>
      <c r="SRI3" s="604"/>
      <c r="SRJ3" s="604"/>
      <c r="SRK3" s="604"/>
      <c r="SRL3" s="604"/>
      <c r="SRM3" s="604"/>
      <c r="SRN3" s="604"/>
      <c r="SRO3" s="604"/>
      <c r="SRP3" s="604"/>
      <c r="SRQ3" s="604"/>
      <c r="SRR3" s="604"/>
      <c r="SRS3" s="604"/>
      <c r="SRT3" s="604"/>
      <c r="SRU3" s="604"/>
      <c r="SRV3" s="604"/>
      <c r="SRW3" s="604"/>
      <c r="SRX3" s="604"/>
      <c r="SRY3" s="604"/>
      <c r="SRZ3" s="604"/>
      <c r="SSA3" s="604"/>
      <c r="SSB3" s="604"/>
      <c r="SSC3" s="604"/>
      <c r="SSD3" s="604"/>
      <c r="SSE3" s="604"/>
      <c r="SSF3" s="604"/>
      <c r="SSG3" s="604"/>
      <c r="SSH3" s="604"/>
      <c r="SSI3" s="604"/>
      <c r="SSJ3" s="604"/>
      <c r="SSK3" s="604"/>
      <c r="SSL3" s="604"/>
      <c r="SSM3" s="604"/>
      <c r="SSN3" s="604"/>
      <c r="SSO3" s="604"/>
      <c r="SSP3" s="604"/>
      <c r="SSQ3" s="604"/>
      <c r="SSR3" s="604"/>
      <c r="SSS3" s="604"/>
      <c r="SST3" s="604"/>
      <c r="SSU3" s="604"/>
      <c r="SSV3" s="604"/>
      <c r="SSW3" s="604"/>
      <c r="SSX3" s="604"/>
      <c r="SSY3" s="604"/>
      <c r="SSZ3" s="604"/>
      <c r="STA3" s="604"/>
      <c r="STB3" s="604"/>
      <c r="STC3" s="604"/>
      <c r="STD3" s="604"/>
      <c r="STE3" s="604"/>
      <c r="STF3" s="604"/>
      <c r="STG3" s="604"/>
      <c r="STH3" s="604"/>
      <c r="STI3" s="604"/>
      <c r="STJ3" s="604"/>
      <c r="STK3" s="604"/>
      <c r="STL3" s="604"/>
      <c r="STM3" s="604"/>
      <c r="STN3" s="604"/>
      <c r="STO3" s="604"/>
      <c r="STP3" s="604"/>
      <c r="STQ3" s="604"/>
      <c r="STR3" s="604"/>
      <c r="STS3" s="604"/>
      <c r="STT3" s="604"/>
      <c r="STU3" s="604"/>
      <c r="STV3" s="604"/>
      <c r="STW3" s="604"/>
      <c r="STX3" s="604"/>
      <c r="STY3" s="604"/>
      <c r="STZ3" s="604"/>
      <c r="SUA3" s="604"/>
      <c r="SUB3" s="604"/>
      <c r="SUC3" s="604"/>
      <c r="SUD3" s="604"/>
      <c r="SUE3" s="604"/>
      <c r="SUF3" s="604"/>
      <c r="SUG3" s="604"/>
      <c r="SUH3" s="604"/>
      <c r="SUI3" s="604"/>
      <c r="SUJ3" s="604"/>
      <c r="SUK3" s="604"/>
      <c r="SUL3" s="604"/>
      <c r="SUM3" s="604"/>
      <c r="SUN3" s="604"/>
      <c r="SUO3" s="604"/>
      <c r="SUP3" s="604"/>
      <c r="SUQ3" s="604"/>
      <c r="SUR3" s="604"/>
      <c r="SUS3" s="604"/>
      <c r="SUT3" s="604"/>
      <c r="SUU3" s="604"/>
      <c r="SUV3" s="604"/>
      <c r="SUW3" s="604"/>
      <c r="SUX3" s="604"/>
      <c r="SUY3" s="604"/>
      <c r="SUZ3" s="604"/>
      <c r="SVA3" s="604"/>
      <c r="SVB3" s="604"/>
      <c r="SVC3" s="604"/>
      <c r="SVD3" s="604"/>
      <c r="SVE3" s="604"/>
      <c r="SVF3" s="604"/>
      <c r="SVG3" s="604"/>
      <c r="SVH3" s="604"/>
      <c r="SVI3" s="604"/>
      <c r="SVJ3" s="604"/>
      <c r="SVK3" s="604"/>
      <c r="SVL3" s="604"/>
      <c r="SVM3" s="604"/>
      <c r="SVN3" s="604"/>
      <c r="SVO3" s="604"/>
      <c r="SVP3" s="604"/>
      <c r="SVQ3" s="604"/>
      <c r="SVR3" s="604"/>
      <c r="SVS3" s="604"/>
      <c r="SVT3" s="604"/>
      <c r="SVU3" s="604"/>
      <c r="SVV3" s="604"/>
      <c r="SVW3" s="604"/>
      <c r="SVX3" s="604"/>
      <c r="SVY3" s="604"/>
      <c r="SVZ3" s="604"/>
      <c r="SWA3" s="604"/>
      <c r="SWB3" s="604"/>
      <c r="SWC3" s="604"/>
      <c r="SWD3" s="604"/>
      <c r="SWE3" s="604"/>
      <c r="SWF3" s="604"/>
      <c r="SWG3" s="604"/>
      <c r="SWH3" s="604"/>
      <c r="SWI3" s="604"/>
      <c r="SWJ3" s="604"/>
      <c r="SWK3" s="604"/>
      <c r="SWL3" s="604"/>
      <c r="SWM3" s="604"/>
      <c r="SWN3" s="604"/>
      <c r="SWO3" s="604"/>
      <c r="SWP3" s="604"/>
      <c r="SWQ3" s="604"/>
      <c r="SWR3" s="604"/>
      <c r="SWS3" s="604"/>
      <c r="SWT3" s="604"/>
      <c r="SWU3" s="604"/>
      <c r="SWV3" s="604"/>
      <c r="SWW3" s="604"/>
      <c r="SWX3" s="604"/>
      <c r="SWY3" s="604"/>
      <c r="SWZ3" s="604"/>
      <c r="SXA3" s="604"/>
      <c r="SXB3" s="604"/>
      <c r="SXC3" s="604"/>
      <c r="SXD3" s="604"/>
      <c r="SXE3" s="604"/>
      <c r="SXF3" s="604"/>
      <c r="SXG3" s="604"/>
      <c r="SXH3" s="604"/>
      <c r="SXI3" s="604"/>
      <c r="SXJ3" s="604"/>
      <c r="SXK3" s="604"/>
      <c r="SXL3" s="604"/>
      <c r="SXM3" s="604"/>
      <c r="SXN3" s="604"/>
      <c r="SXO3" s="604"/>
      <c r="SXP3" s="604"/>
      <c r="SXQ3" s="604"/>
      <c r="SXR3" s="604"/>
      <c r="SXS3" s="604"/>
      <c r="SXT3" s="604"/>
      <c r="SXU3" s="604"/>
      <c r="SXV3" s="604"/>
      <c r="SXW3" s="604"/>
      <c r="SXX3" s="604"/>
      <c r="SXY3" s="604"/>
      <c r="SXZ3" s="604"/>
      <c r="SYA3" s="604"/>
      <c r="SYB3" s="604"/>
      <c r="SYC3" s="604"/>
      <c r="SYD3" s="604"/>
      <c r="SYE3" s="604"/>
      <c r="SYF3" s="604"/>
      <c r="SYG3" s="604"/>
      <c r="SYH3" s="604"/>
      <c r="SYI3" s="604"/>
      <c r="SYJ3" s="604"/>
      <c r="SYK3" s="604"/>
      <c r="SYL3" s="604"/>
      <c r="SYM3" s="604"/>
      <c r="SYN3" s="604"/>
      <c r="SYO3" s="604"/>
      <c r="SYP3" s="604"/>
      <c r="SYQ3" s="604"/>
      <c r="SYR3" s="604"/>
      <c r="SYS3" s="604"/>
      <c r="SYT3" s="604"/>
      <c r="SYU3" s="604"/>
      <c r="SYV3" s="604"/>
      <c r="SYW3" s="604"/>
      <c r="SYX3" s="604"/>
      <c r="SYY3" s="604"/>
      <c r="SYZ3" s="604"/>
      <c r="SZA3" s="604"/>
      <c r="SZB3" s="604"/>
      <c r="SZC3" s="604"/>
      <c r="SZD3" s="604"/>
      <c r="SZE3" s="604"/>
      <c r="SZF3" s="604"/>
      <c r="SZG3" s="604"/>
      <c r="SZH3" s="604"/>
      <c r="SZI3" s="604"/>
      <c r="SZJ3" s="604"/>
      <c r="SZK3" s="604"/>
      <c r="SZL3" s="604"/>
      <c r="SZM3" s="604"/>
      <c r="SZN3" s="604"/>
      <c r="SZO3" s="604"/>
      <c r="SZP3" s="604"/>
      <c r="SZQ3" s="604"/>
      <c r="SZR3" s="604"/>
      <c r="SZS3" s="604"/>
      <c r="SZT3" s="604"/>
      <c r="SZU3" s="604"/>
      <c r="SZV3" s="604"/>
      <c r="SZW3" s="604"/>
      <c r="SZX3" s="604"/>
      <c r="SZY3" s="604"/>
      <c r="SZZ3" s="604"/>
      <c r="TAA3" s="604"/>
      <c r="TAB3" s="604"/>
      <c r="TAC3" s="604"/>
      <c r="TAD3" s="604"/>
      <c r="TAE3" s="604"/>
      <c r="TAF3" s="604"/>
      <c r="TAG3" s="604"/>
      <c r="TAH3" s="604"/>
      <c r="TAI3" s="604"/>
      <c r="TAJ3" s="604"/>
      <c r="TAK3" s="604"/>
      <c r="TAL3" s="604"/>
      <c r="TAM3" s="604"/>
      <c r="TAN3" s="604"/>
      <c r="TAO3" s="604"/>
      <c r="TAP3" s="604"/>
      <c r="TAQ3" s="604"/>
      <c r="TAR3" s="604"/>
      <c r="TAS3" s="604"/>
      <c r="TAT3" s="604"/>
      <c r="TAU3" s="604"/>
      <c r="TAV3" s="604"/>
      <c r="TAW3" s="604"/>
      <c r="TAX3" s="604"/>
      <c r="TAY3" s="604"/>
      <c r="TAZ3" s="604"/>
      <c r="TBA3" s="604"/>
      <c r="TBB3" s="604"/>
      <c r="TBC3" s="604"/>
      <c r="TBD3" s="604"/>
      <c r="TBE3" s="604"/>
      <c r="TBF3" s="604"/>
      <c r="TBG3" s="604"/>
      <c r="TBH3" s="604"/>
      <c r="TBI3" s="604"/>
      <c r="TBJ3" s="604"/>
      <c r="TBK3" s="604"/>
      <c r="TBL3" s="604"/>
      <c r="TBM3" s="604"/>
      <c r="TBN3" s="604"/>
      <c r="TBO3" s="604"/>
      <c r="TBP3" s="604"/>
      <c r="TBQ3" s="604"/>
      <c r="TBR3" s="604"/>
      <c r="TBS3" s="604"/>
      <c r="TBT3" s="604"/>
      <c r="TBU3" s="604"/>
      <c r="TBV3" s="604"/>
      <c r="TBW3" s="604"/>
      <c r="TBX3" s="604"/>
      <c r="TBY3" s="604"/>
      <c r="TBZ3" s="604"/>
      <c r="TCA3" s="604"/>
      <c r="TCB3" s="604"/>
      <c r="TCC3" s="604"/>
      <c r="TCD3" s="604"/>
      <c r="TCE3" s="604"/>
      <c r="TCF3" s="604"/>
      <c r="TCG3" s="604"/>
      <c r="TCH3" s="604"/>
      <c r="TCI3" s="604"/>
      <c r="TCJ3" s="604"/>
      <c r="TCK3" s="604"/>
      <c r="TCL3" s="604"/>
      <c r="TCM3" s="604"/>
      <c r="TCN3" s="604"/>
      <c r="TCO3" s="604"/>
      <c r="TCP3" s="604"/>
      <c r="TCQ3" s="604"/>
      <c r="TCR3" s="604"/>
      <c r="TCS3" s="604"/>
      <c r="TCT3" s="604"/>
      <c r="TCU3" s="604"/>
      <c r="TCV3" s="604"/>
      <c r="TCW3" s="604"/>
      <c r="TCX3" s="604"/>
      <c r="TCY3" s="604"/>
      <c r="TCZ3" s="604"/>
      <c r="TDA3" s="604"/>
      <c r="TDB3" s="604"/>
      <c r="TDC3" s="604"/>
      <c r="TDD3" s="604"/>
      <c r="TDE3" s="604"/>
      <c r="TDF3" s="604"/>
      <c r="TDG3" s="604"/>
      <c r="TDH3" s="604"/>
      <c r="TDI3" s="604"/>
      <c r="TDJ3" s="604"/>
      <c r="TDK3" s="604"/>
      <c r="TDL3" s="604"/>
      <c r="TDM3" s="604"/>
      <c r="TDN3" s="604"/>
      <c r="TDO3" s="604"/>
      <c r="TDP3" s="604"/>
      <c r="TDQ3" s="604"/>
      <c r="TDR3" s="604"/>
      <c r="TDS3" s="604"/>
      <c r="TDT3" s="604"/>
      <c r="TDU3" s="604"/>
      <c r="TDV3" s="604"/>
      <c r="TDW3" s="604"/>
      <c r="TDX3" s="604"/>
      <c r="TDY3" s="604"/>
      <c r="TDZ3" s="604"/>
      <c r="TEA3" s="604"/>
      <c r="TEB3" s="604"/>
      <c r="TEC3" s="604"/>
      <c r="TED3" s="604"/>
      <c r="TEE3" s="604"/>
      <c r="TEF3" s="604"/>
      <c r="TEG3" s="604"/>
      <c r="TEH3" s="604"/>
      <c r="TEI3" s="604"/>
      <c r="TEJ3" s="604"/>
      <c r="TEK3" s="604"/>
      <c r="TEL3" s="604"/>
      <c r="TEM3" s="604"/>
      <c r="TEN3" s="604"/>
      <c r="TEO3" s="604"/>
      <c r="TEP3" s="604"/>
      <c r="TEQ3" s="604"/>
      <c r="TER3" s="604"/>
      <c r="TES3" s="604"/>
      <c r="TET3" s="604"/>
      <c r="TEU3" s="604"/>
      <c r="TEV3" s="604"/>
      <c r="TEW3" s="604"/>
      <c r="TEX3" s="604"/>
      <c r="TEY3" s="604"/>
      <c r="TEZ3" s="604"/>
      <c r="TFA3" s="604"/>
      <c r="TFB3" s="604"/>
      <c r="TFC3" s="604"/>
      <c r="TFD3" s="604"/>
      <c r="TFE3" s="604"/>
      <c r="TFF3" s="604"/>
      <c r="TFG3" s="604"/>
      <c r="TFH3" s="604"/>
      <c r="TFI3" s="604"/>
      <c r="TFJ3" s="604"/>
      <c r="TFK3" s="604"/>
      <c r="TFL3" s="604"/>
      <c r="TFM3" s="604"/>
      <c r="TFN3" s="604"/>
      <c r="TFO3" s="604"/>
      <c r="TFP3" s="604"/>
      <c r="TFQ3" s="604"/>
      <c r="TFR3" s="604"/>
      <c r="TFS3" s="604"/>
      <c r="TFT3" s="604"/>
      <c r="TFU3" s="604"/>
      <c r="TFV3" s="604"/>
      <c r="TFW3" s="604"/>
      <c r="TFX3" s="604"/>
      <c r="TFY3" s="604"/>
      <c r="TFZ3" s="604"/>
      <c r="TGA3" s="604"/>
      <c r="TGB3" s="604"/>
      <c r="TGC3" s="604"/>
      <c r="TGD3" s="604"/>
      <c r="TGE3" s="604"/>
      <c r="TGF3" s="604"/>
      <c r="TGG3" s="604"/>
      <c r="TGH3" s="604"/>
      <c r="TGI3" s="604"/>
      <c r="TGJ3" s="604"/>
      <c r="TGK3" s="604"/>
      <c r="TGL3" s="604"/>
      <c r="TGM3" s="604"/>
      <c r="TGN3" s="604"/>
      <c r="TGO3" s="604"/>
      <c r="TGP3" s="604"/>
      <c r="TGQ3" s="604"/>
      <c r="TGR3" s="604"/>
      <c r="TGS3" s="604"/>
      <c r="TGT3" s="604"/>
      <c r="TGU3" s="604"/>
      <c r="TGV3" s="604"/>
      <c r="TGW3" s="604"/>
      <c r="TGX3" s="604"/>
      <c r="TGY3" s="604"/>
      <c r="TGZ3" s="604"/>
      <c r="THA3" s="604"/>
      <c r="THB3" s="604"/>
      <c r="THC3" s="604"/>
      <c r="THD3" s="604"/>
      <c r="THE3" s="604"/>
      <c r="THF3" s="604"/>
      <c r="THG3" s="604"/>
      <c r="THH3" s="604"/>
      <c r="THI3" s="604"/>
      <c r="THJ3" s="604"/>
      <c r="THK3" s="604"/>
      <c r="THL3" s="604"/>
      <c r="THM3" s="604"/>
      <c r="THN3" s="604"/>
      <c r="THO3" s="604"/>
      <c r="THP3" s="604"/>
      <c r="THQ3" s="604"/>
      <c r="THR3" s="604"/>
      <c r="THS3" s="604"/>
      <c r="THT3" s="604"/>
      <c r="THU3" s="604"/>
      <c r="THV3" s="604"/>
      <c r="THW3" s="604"/>
      <c r="THX3" s="604"/>
      <c r="THY3" s="604"/>
      <c r="THZ3" s="604"/>
      <c r="TIA3" s="604"/>
      <c r="TIB3" s="604"/>
      <c r="TIC3" s="604"/>
      <c r="TID3" s="604"/>
      <c r="TIE3" s="604"/>
      <c r="TIF3" s="604"/>
      <c r="TIG3" s="604"/>
      <c r="TIH3" s="604"/>
      <c r="TII3" s="604"/>
      <c r="TIJ3" s="604"/>
      <c r="TIK3" s="604"/>
      <c r="TIL3" s="604"/>
      <c r="TIM3" s="604"/>
      <c r="TIN3" s="604"/>
      <c r="TIO3" s="604"/>
      <c r="TIP3" s="604"/>
      <c r="TIQ3" s="604"/>
      <c r="TIR3" s="604"/>
      <c r="TIS3" s="604"/>
      <c r="TIT3" s="604"/>
      <c r="TIU3" s="604"/>
      <c r="TIV3" s="604"/>
      <c r="TIW3" s="604"/>
      <c r="TIX3" s="604"/>
      <c r="TIY3" s="604"/>
      <c r="TIZ3" s="604"/>
      <c r="TJA3" s="604"/>
      <c r="TJB3" s="604"/>
      <c r="TJC3" s="604"/>
      <c r="TJD3" s="604"/>
      <c r="TJE3" s="604"/>
      <c r="TJF3" s="604"/>
      <c r="TJG3" s="604"/>
      <c r="TJH3" s="604"/>
      <c r="TJI3" s="604"/>
      <c r="TJJ3" s="604"/>
      <c r="TJK3" s="604"/>
      <c r="TJL3" s="604"/>
      <c r="TJM3" s="604"/>
      <c r="TJN3" s="604"/>
      <c r="TJO3" s="604"/>
      <c r="TJP3" s="604"/>
      <c r="TJQ3" s="604"/>
      <c r="TJR3" s="604"/>
      <c r="TJS3" s="604"/>
      <c r="TJT3" s="604"/>
      <c r="TJU3" s="604"/>
      <c r="TJV3" s="604"/>
      <c r="TJW3" s="604"/>
      <c r="TJX3" s="604"/>
      <c r="TJY3" s="604"/>
      <c r="TJZ3" s="604"/>
      <c r="TKA3" s="604"/>
      <c r="TKB3" s="604"/>
      <c r="TKC3" s="604"/>
      <c r="TKD3" s="604"/>
      <c r="TKE3" s="604"/>
      <c r="TKF3" s="604"/>
      <c r="TKG3" s="604"/>
      <c r="TKH3" s="604"/>
      <c r="TKI3" s="604"/>
      <c r="TKJ3" s="604"/>
      <c r="TKK3" s="604"/>
      <c r="TKL3" s="604"/>
      <c r="TKM3" s="604"/>
      <c r="TKN3" s="604"/>
      <c r="TKO3" s="604"/>
      <c r="TKP3" s="604"/>
      <c r="TKQ3" s="604"/>
      <c r="TKR3" s="604"/>
      <c r="TKS3" s="604"/>
      <c r="TKT3" s="604"/>
      <c r="TKU3" s="604"/>
      <c r="TKV3" s="604"/>
      <c r="TKW3" s="604"/>
      <c r="TKX3" s="604"/>
      <c r="TKY3" s="604"/>
      <c r="TKZ3" s="604"/>
      <c r="TLA3" s="604"/>
      <c r="TLB3" s="604"/>
      <c r="TLC3" s="604"/>
      <c r="TLD3" s="604"/>
      <c r="TLE3" s="604"/>
      <c r="TLF3" s="604"/>
      <c r="TLG3" s="604"/>
      <c r="TLH3" s="604"/>
      <c r="TLI3" s="604"/>
      <c r="TLJ3" s="604"/>
      <c r="TLK3" s="604"/>
      <c r="TLL3" s="604"/>
      <c r="TLM3" s="604"/>
      <c r="TLN3" s="604"/>
      <c r="TLO3" s="604"/>
      <c r="TLP3" s="604"/>
      <c r="TLQ3" s="604"/>
      <c r="TLR3" s="604"/>
      <c r="TLS3" s="604"/>
      <c r="TLT3" s="604"/>
      <c r="TLU3" s="604"/>
      <c r="TLV3" s="604"/>
      <c r="TLW3" s="604"/>
      <c r="TLX3" s="604"/>
      <c r="TLY3" s="604"/>
      <c r="TLZ3" s="604"/>
      <c r="TMA3" s="604"/>
      <c r="TMB3" s="604"/>
      <c r="TMC3" s="604"/>
      <c r="TMD3" s="604"/>
      <c r="TME3" s="604"/>
      <c r="TMF3" s="604"/>
      <c r="TMG3" s="604"/>
      <c r="TMH3" s="604"/>
      <c r="TMI3" s="604"/>
      <c r="TMJ3" s="604"/>
      <c r="TMK3" s="604"/>
      <c r="TML3" s="604"/>
      <c r="TMM3" s="604"/>
      <c r="TMN3" s="604"/>
      <c r="TMO3" s="604"/>
      <c r="TMP3" s="604"/>
      <c r="TMQ3" s="604"/>
      <c r="TMR3" s="604"/>
      <c r="TMS3" s="604"/>
      <c r="TMT3" s="604"/>
      <c r="TMU3" s="604"/>
      <c r="TMV3" s="604"/>
      <c r="TMW3" s="604"/>
      <c r="TMX3" s="604"/>
      <c r="TMY3" s="604"/>
      <c r="TMZ3" s="604"/>
      <c r="TNA3" s="604"/>
      <c r="TNB3" s="604"/>
      <c r="TNC3" s="604"/>
      <c r="TND3" s="604"/>
      <c r="TNE3" s="604"/>
      <c r="TNF3" s="604"/>
      <c r="TNG3" s="604"/>
      <c r="TNH3" s="604"/>
      <c r="TNI3" s="604"/>
      <c r="TNJ3" s="604"/>
      <c r="TNK3" s="604"/>
      <c r="TNL3" s="604"/>
      <c r="TNM3" s="604"/>
      <c r="TNN3" s="604"/>
      <c r="TNO3" s="604"/>
      <c r="TNP3" s="604"/>
      <c r="TNQ3" s="604"/>
      <c r="TNR3" s="604"/>
      <c r="TNS3" s="604"/>
      <c r="TNT3" s="604"/>
      <c r="TNU3" s="604"/>
      <c r="TNV3" s="604"/>
      <c r="TNW3" s="604"/>
      <c r="TNX3" s="604"/>
      <c r="TNY3" s="604"/>
      <c r="TNZ3" s="604"/>
      <c r="TOA3" s="604"/>
      <c r="TOB3" s="604"/>
      <c r="TOC3" s="604"/>
      <c r="TOD3" s="604"/>
      <c r="TOE3" s="604"/>
      <c r="TOF3" s="604"/>
      <c r="TOG3" s="604"/>
      <c r="TOH3" s="604"/>
      <c r="TOI3" s="604"/>
      <c r="TOJ3" s="604"/>
      <c r="TOK3" s="604"/>
      <c r="TOL3" s="604"/>
      <c r="TOM3" s="604"/>
      <c r="TON3" s="604"/>
      <c r="TOO3" s="604"/>
      <c r="TOP3" s="604"/>
      <c r="TOQ3" s="604"/>
      <c r="TOR3" s="604"/>
      <c r="TOS3" s="604"/>
      <c r="TOT3" s="604"/>
      <c r="TOU3" s="604"/>
      <c r="TOV3" s="604"/>
      <c r="TOW3" s="604"/>
      <c r="TOX3" s="604"/>
      <c r="TOY3" s="604"/>
      <c r="TOZ3" s="604"/>
      <c r="TPA3" s="604"/>
      <c r="TPB3" s="604"/>
      <c r="TPC3" s="604"/>
      <c r="TPD3" s="604"/>
      <c r="TPE3" s="604"/>
      <c r="TPF3" s="604"/>
      <c r="TPG3" s="604"/>
      <c r="TPH3" s="604"/>
      <c r="TPI3" s="604"/>
      <c r="TPJ3" s="604"/>
      <c r="TPK3" s="604"/>
      <c r="TPL3" s="604"/>
      <c r="TPM3" s="604"/>
      <c r="TPN3" s="604"/>
      <c r="TPO3" s="604"/>
      <c r="TPP3" s="604"/>
      <c r="TPQ3" s="604"/>
      <c r="TPR3" s="604"/>
      <c r="TPS3" s="604"/>
      <c r="TPT3" s="604"/>
      <c r="TPU3" s="604"/>
      <c r="TPV3" s="604"/>
      <c r="TPW3" s="604"/>
      <c r="TPX3" s="604"/>
      <c r="TPY3" s="604"/>
      <c r="TPZ3" s="604"/>
      <c r="TQA3" s="604"/>
      <c r="TQB3" s="604"/>
      <c r="TQC3" s="604"/>
      <c r="TQD3" s="604"/>
      <c r="TQE3" s="604"/>
      <c r="TQF3" s="604"/>
      <c r="TQG3" s="604"/>
      <c r="TQH3" s="604"/>
      <c r="TQI3" s="604"/>
      <c r="TQJ3" s="604"/>
      <c r="TQK3" s="604"/>
      <c r="TQL3" s="604"/>
      <c r="TQM3" s="604"/>
      <c r="TQN3" s="604"/>
      <c r="TQO3" s="604"/>
      <c r="TQP3" s="604"/>
      <c r="TQQ3" s="604"/>
      <c r="TQR3" s="604"/>
      <c r="TQS3" s="604"/>
      <c r="TQT3" s="604"/>
      <c r="TQU3" s="604"/>
      <c r="TQV3" s="604"/>
      <c r="TQW3" s="604"/>
      <c r="TQX3" s="604"/>
      <c r="TQY3" s="604"/>
      <c r="TQZ3" s="604"/>
      <c r="TRA3" s="604"/>
      <c r="TRB3" s="604"/>
      <c r="TRC3" s="604"/>
      <c r="TRD3" s="604"/>
      <c r="TRE3" s="604"/>
      <c r="TRF3" s="604"/>
      <c r="TRG3" s="604"/>
      <c r="TRH3" s="604"/>
      <c r="TRI3" s="604"/>
      <c r="TRJ3" s="604"/>
      <c r="TRK3" s="604"/>
      <c r="TRL3" s="604"/>
      <c r="TRM3" s="604"/>
      <c r="TRN3" s="604"/>
      <c r="TRO3" s="604"/>
      <c r="TRP3" s="604"/>
      <c r="TRQ3" s="604"/>
      <c r="TRR3" s="604"/>
      <c r="TRS3" s="604"/>
      <c r="TRT3" s="604"/>
      <c r="TRU3" s="604"/>
      <c r="TRV3" s="604"/>
      <c r="TRW3" s="604"/>
      <c r="TRX3" s="604"/>
      <c r="TRY3" s="604"/>
      <c r="TRZ3" s="604"/>
      <c r="TSA3" s="604"/>
      <c r="TSB3" s="604"/>
      <c r="TSC3" s="604"/>
      <c r="TSD3" s="604"/>
      <c r="TSE3" s="604"/>
      <c r="TSF3" s="604"/>
      <c r="TSG3" s="604"/>
      <c r="TSH3" s="604"/>
      <c r="TSI3" s="604"/>
      <c r="TSJ3" s="604"/>
      <c r="TSK3" s="604"/>
      <c r="TSL3" s="604"/>
      <c r="TSM3" s="604"/>
      <c r="TSN3" s="604"/>
      <c r="TSO3" s="604"/>
      <c r="TSP3" s="604"/>
      <c r="TSQ3" s="604"/>
      <c r="TSR3" s="604"/>
      <c r="TSS3" s="604"/>
      <c r="TST3" s="604"/>
      <c r="TSU3" s="604"/>
      <c r="TSV3" s="604"/>
      <c r="TSW3" s="604"/>
      <c r="TSX3" s="604"/>
      <c r="TSY3" s="604"/>
      <c r="TSZ3" s="604"/>
      <c r="TTA3" s="604"/>
      <c r="TTB3" s="604"/>
      <c r="TTC3" s="604"/>
      <c r="TTD3" s="604"/>
      <c r="TTE3" s="604"/>
      <c r="TTF3" s="604"/>
      <c r="TTG3" s="604"/>
      <c r="TTH3" s="604"/>
      <c r="TTI3" s="604"/>
      <c r="TTJ3" s="604"/>
      <c r="TTK3" s="604"/>
      <c r="TTL3" s="604"/>
      <c r="TTM3" s="604"/>
      <c r="TTN3" s="604"/>
      <c r="TTO3" s="604"/>
      <c r="TTP3" s="604"/>
      <c r="TTQ3" s="604"/>
      <c r="TTR3" s="604"/>
      <c r="TTS3" s="604"/>
      <c r="TTT3" s="604"/>
      <c r="TTU3" s="604"/>
      <c r="TTV3" s="604"/>
      <c r="TTW3" s="604"/>
      <c r="TTX3" s="604"/>
      <c r="TTY3" s="604"/>
      <c r="TTZ3" s="604"/>
      <c r="TUA3" s="604"/>
      <c r="TUB3" s="604"/>
      <c r="TUC3" s="604"/>
      <c r="TUD3" s="604"/>
      <c r="TUE3" s="604"/>
      <c r="TUF3" s="604"/>
      <c r="TUG3" s="604"/>
      <c r="TUH3" s="604"/>
      <c r="TUI3" s="604"/>
      <c r="TUJ3" s="604"/>
      <c r="TUK3" s="604"/>
      <c r="TUL3" s="604"/>
      <c r="TUM3" s="604"/>
      <c r="TUN3" s="604"/>
      <c r="TUO3" s="604"/>
      <c r="TUP3" s="604"/>
      <c r="TUQ3" s="604"/>
      <c r="TUR3" s="604"/>
      <c r="TUS3" s="604"/>
      <c r="TUT3" s="604"/>
      <c r="TUU3" s="604"/>
      <c r="TUV3" s="604"/>
      <c r="TUW3" s="604"/>
      <c r="TUX3" s="604"/>
      <c r="TUY3" s="604"/>
      <c r="TUZ3" s="604"/>
      <c r="TVA3" s="604"/>
      <c r="TVB3" s="604"/>
      <c r="TVC3" s="604"/>
      <c r="TVD3" s="604"/>
      <c r="TVE3" s="604"/>
      <c r="TVF3" s="604"/>
      <c r="TVG3" s="604"/>
      <c r="TVH3" s="604"/>
      <c r="TVI3" s="604"/>
      <c r="TVJ3" s="604"/>
      <c r="TVK3" s="604"/>
      <c r="TVL3" s="604"/>
      <c r="TVM3" s="604"/>
      <c r="TVN3" s="604"/>
      <c r="TVO3" s="604"/>
      <c r="TVP3" s="604"/>
      <c r="TVQ3" s="604"/>
      <c r="TVR3" s="604"/>
      <c r="TVS3" s="604"/>
      <c r="TVT3" s="604"/>
      <c r="TVU3" s="604"/>
      <c r="TVV3" s="604"/>
      <c r="TVW3" s="604"/>
      <c r="TVX3" s="604"/>
      <c r="TVY3" s="604"/>
      <c r="TVZ3" s="604"/>
      <c r="TWA3" s="604"/>
      <c r="TWB3" s="604"/>
      <c r="TWC3" s="604"/>
      <c r="TWD3" s="604"/>
      <c r="TWE3" s="604"/>
      <c r="TWF3" s="604"/>
      <c r="TWG3" s="604"/>
      <c r="TWH3" s="604"/>
      <c r="TWI3" s="604"/>
      <c r="TWJ3" s="604"/>
      <c r="TWK3" s="604"/>
      <c r="TWL3" s="604"/>
      <c r="TWM3" s="604"/>
      <c r="TWN3" s="604"/>
      <c r="TWO3" s="604"/>
      <c r="TWP3" s="604"/>
      <c r="TWQ3" s="604"/>
      <c r="TWR3" s="604"/>
      <c r="TWS3" s="604"/>
      <c r="TWT3" s="604"/>
      <c r="TWU3" s="604"/>
      <c r="TWV3" s="604"/>
      <c r="TWW3" s="604"/>
      <c r="TWX3" s="604"/>
      <c r="TWY3" s="604"/>
      <c r="TWZ3" s="604"/>
      <c r="TXA3" s="604"/>
      <c r="TXB3" s="604"/>
      <c r="TXC3" s="604"/>
      <c r="TXD3" s="604"/>
      <c r="TXE3" s="604"/>
      <c r="TXF3" s="604"/>
      <c r="TXG3" s="604"/>
      <c r="TXH3" s="604"/>
      <c r="TXI3" s="604"/>
      <c r="TXJ3" s="604"/>
      <c r="TXK3" s="604"/>
      <c r="TXL3" s="604"/>
      <c r="TXM3" s="604"/>
      <c r="TXN3" s="604"/>
      <c r="TXO3" s="604"/>
      <c r="TXP3" s="604"/>
      <c r="TXQ3" s="604"/>
      <c r="TXR3" s="604"/>
      <c r="TXS3" s="604"/>
      <c r="TXT3" s="604"/>
      <c r="TXU3" s="604"/>
      <c r="TXV3" s="604"/>
      <c r="TXW3" s="604"/>
      <c r="TXX3" s="604"/>
      <c r="TXY3" s="604"/>
      <c r="TXZ3" s="604"/>
      <c r="TYA3" s="604"/>
      <c r="TYB3" s="604"/>
      <c r="TYC3" s="604"/>
      <c r="TYD3" s="604"/>
      <c r="TYE3" s="604"/>
      <c r="TYF3" s="604"/>
      <c r="TYG3" s="604"/>
      <c r="TYH3" s="604"/>
      <c r="TYI3" s="604"/>
      <c r="TYJ3" s="604"/>
      <c r="TYK3" s="604"/>
      <c r="TYL3" s="604"/>
      <c r="TYM3" s="604"/>
      <c r="TYN3" s="604"/>
      <c r="TYO3" s="604"/>
      <c r="TYP3" s="604"/>
      <c r="TYQ3" s="604"/>
      <c r="TYR3" s="604"/>
      <c r="TYS3" s="604"/>
      <c r="TYT3" s="604"/>
      <c r="TYU3" s="604"/>
      <c r="TYV3" s="604"/>
      <c r="TYW3" s="604"/>
      <c r="TYX3" s="604"/>
      <c r="TYY3" s="604"/>
      <c r="TYZ3" s="604"/>
      <c r="TZA3" s="604"/>
      <c r="TZB3" s="604"/>
      <c r="TZC3" s="604"/>
      <c r="TZD3" s="604"/>
      <c r="TZE3" s="604"/>
      <c r="TZF3" s="604"/>
      <c r="TZG3" s="604"/>
      <c r="TZH3" s="604"/>
      <c r="TZI3" s="604"/>
      <c r="TZJ3" s="604"/>
      <c r="TZK3" s="604"/>
      <c r="TZL3" s="604"/>
      <c r="TZM3" s="604"/>
      <c r="TZN3" s="604"/>
      <c r="TZO3" s="604"/>
      <c r="TZP3" s="604"/>
      <c r="TZQ3" s="604"/>
      <c r="TZR3" s="604"/>
      <c r="TZS3" s="604"/>
      <c r="TZT3" s="604"/>
      <c r="TZU3" s="604"/>
      <c r="TZV3" s="604"/>
      <c r="TZW3" s="604"/>
      <c r="TZX3" s="604"/>
      <c r="TZY3" s="604"/>
      <c r="TZZ3" s="604"/>
      <c r="UAA3" s="604"/>
      <c r="UAB3" s="604"/>
      <c r="UAC3" s="604"/>
      <c r="UAD3" s="604"/>
      <c r="UAE3" s="604"/>
      <c r="UAF3" s="604"/>
      <c r="UAG3" s="604"/>
      <c r="UAH3" s="604"/>
      <c r="UAI3" s="604"/>
      <c r="UAJ3" s="604"/>
      <c r="UAK3" s="604"/>
      <c r="UAL3" s="604"/>
      <c r="UAM3" s="604"/>
      <c r="UAN3" s="604"/>
      <c r="UAO3" s="604"/>
      <c r="UAP3" s="604"/>
      <c r="UAQ3" s="604"/>
      <c r="UAR3" s="604"/>
      <c r="UAS3" s="604"/>
      <c r="UAT3" s="604"/>
      <c r="UAU3" s="604"/>
      <c r="UAV3" s="604"/>
      <c r="UAW3" s="604"/>
      <c r="UAX3" s="604"/>
      <c r="UAY3" s="604"/>
      <c r="UAZ3" s="604"/>
      <c r="UBA3" s="604"/>
      <c r="UBB3" s="604"/>
      <c r="UBC3" s="604"/>
      <c r="UBD3" s="604"/>
      <c r="UBE3" s="604"/>
      <c r="UBF3" s="604"/>
      <c r="UBG3" s="604"/>
      <c r="UBH3" s="604"/>
      <c r="UBI3" s="604"/>
      <c r="UBJ3" s="604"/>
      <c r="UBK3" s="604"/>
      <c r="UBL3" s="604"/>
      <c r="UBM3" s="604"/>
      <c r="UBN3" s="604"/>
      <c r="UBO3" s="604"/>
      <c r="UBP3" s="604"/>
      <c r="UBQ3" s="604"/>
      <c r="UBR3" s="604"/>
      <c r="UBS3" s="604"/>
      <c r="UBT3" s="604"/>
      <c r="UBU3" s="604"/>
      <c r="UBV3" s="604"/>
      <c r="UBW3" s="604"/>
      <c r="UBX3" s="604"/>
      <c r="UBY3" s="604"/>
      <c r="UBZ3" s="604"/>
      <c r="UCA3" s="604"/>
      <c r="UCB3" s="604"/>
      <c r="UCC3" s="604"/>
      <c r="UCD3" s="604"/>
      <c r="UCE3" s="604"/>
      <c r="UCF3" s="604"/>
      <c r="UCG3" s="604"/>
      <c r="UCH3" s="604"/>
      <c r="UCI3" s="604"/>
      <c r="UCJ3" s="604"/>
      <c r="UCK3" s="604"/>
      <c r="UCL3" s="604"/>
      <c r="UCM3" s="604"/>
      <c r="UCN3" s="604"/>
      <c r="UCO3" s="604"/>
      <c r="UCP3" s="604"/>
      <c r="UCQ3" s="604"/>
      <c r="UCR3" s="604"/>
      <c r="UCS3" s="604"/>
      <c r="UCT3" s="604"/>
      <c r="UCU3" s="604"/>
      <c r="UCV3" s="604"/>
      <c r="UCW3" s="604"/>
      <c r="UCX3" s="604"/>
      <c r="UCY3" s="604"/>
      <c r="UCZ3" s="604"/>
      <c r="UDA3" s="604"/>
      <c r="UDB3" s="604"/>
      <c r="UDC3" s="604"/>
      <c r="UDD3" s="604"/>
      <c r="UDE3" s="604"/>
      <c r="UDF3" s="604"/>
      <c r="UDG3" s="604"/>
      <c r="UDH3" s="604"/>
      <c r="UDI3" s="604"/>
      <c r="UDJ3" s="604"/>
      <c r="UDK3" s="604"/>
      <c r="UDL3" s="604"/>
      <c r="UDM3" s="604"/>
      <c r="UDN3" s="604"/>
      <c r="UDO3" s="604"/>
      <c r="UDP3" s="604"/>
      <c r="UDQ3" s="604"/>
      <c r="UDR3" s="604"/>
      <c r="UDS3" s="604"/>
      <c r="UDT3" s="604"/>
      <c r="UDU3" s="604"/>
      <c r="UDV3" s="604"/>
      <c r="UDW3" s="604"/>
      <c r="UDX3" s="604"/>
      <c r="UDY3" s="604"/>
      <c r="UDZ3" s="604"/>
      <c r="UEA3" s="604"/>
      <c r="UEB3" s="604"/>
      <c r="UEC3" s="604"/>
      <c r="UED3" s="604"/>
      <c r="UEE3" s="604"/>
      <c r="UEF3" s="604"/>
      <c r="UEG3" s="604"/>
      <c r="UEH3" s="604"/>
      <c r="UEI3" s="604"/>
      <c r="UEJ3" s="604"/>
      <c r="UEK3" s="604"/>
      <c r="UEL3" s="604"/>
      <c r="UEM3" s="604"/>
      <c r="UEN3" s="604"/>
      <c r="UEO3" s="604"/>
      <c r="UEP3" s="604"/>
      <c r="UEQ3" s="604"/>
      <c r="UER3" s="604"/>
      <c r="UES3" s="604"/>
      <c r="UET3" s="604"/>
      <c r="UEU3" s="604"/>
      <c r="UEV3" s="604"/>
      <c r="UEW3" s="604"/>
      <c r="UEX3" s="604"/>
      <c r="UEY3" s="604"/>
      <c r="UEZ3" s="604"/>
      <c r="UFA3" s="604"/>
      <c r="UFB3" s="604"/>
      <c r="UFC3" s="604"/>
      <c r="UFD3" s="604"/>
      <c r="UFE3" s="604"/>
      <c r="UFF3" s="604"/>
      <c r="UFG3" s="604"/>
      <c r="UFH3" s="604"/>
      <c r="UFI3" s="604"/>
      <c r="UFJ3" s="604"/>
      <c r="UFK3" s="604"/>
      <c r="UFL3" s="604"/>
      <c r="UFM3" s="604"/>
      <c r="UFN3" s="604"/>
      <c r="UFO3" s="604"/>
      <c r="UFP3" s="604"/>
      <c r="UFQ3" s="604"/>
      <c r="UFR3" s="604"/>
      <c r="UFS3" s="604"/>
      <c r="UFT3" s="604"/>
      <c r="UFU3" s="604"/>
      <c r="UFV3" s="604"/>
      <c r="UFW3" s="604"/>
      <c r="UFX3" s="604"/>
      <c r="UFY3" s="604"/>
      <c r="UFZ3" s="604"/>
      <c r="UGA3" s="604"/>
      <c r="UGB3" s="604"/>
      <c r="UGC3" s="604"/>
      <c r="UGD3" s="604"/>
      <c r="UGE3" s="604"/>
      <c r="UGF3" s="604"/>
      <c r="UGG3" s="604"/>
      <c r="UGH3" s="604"/>
      <c r="UGI3" s="604"/>
      <c r="UGJ3" s="604"/>
      <c r="UGK3" s="604"/>
      <c r="UGL3" s="604"/>
      <c r="UGM3" s="604"/>
      <c r="UGN3" s="604"/>
      <c r="UGO3" s="604"/>
      <c r="UGP3" s="604"/>
      <c r="UGQ3" s="604"/>
      <c r="UGR3" s="604"/>
      <c r="UGS3" s="604"/>
      <c r="UGT3" s="604"/>
      <c r="UGU3" s="604"/>
      <c r="UGV3" s="604"/>
      <c r="UGW3" s="604"/>
      <c r="UGX3" s="604"/>
      <c r="UGY3" s="604"/>
      <c r="UGZ3" s="604"/>
      <c r="UHA3" s="604"/>
      <c r="UHB3" s="604"/>
      <c r="UHC3" s="604"/>
      <c r="UHD3" s="604"/>
      <c r="UHE3" s="604"/>
      <c r="UHF3" s="604"/>
      <c r="UHG3" s="604"/>
      <c r="UHH3" s="604"/>
      <c r="UHI3" s="604"/>
      <c r="UHJ3" s="604"/>
      <c r="UHK3" s="604"/>
      <c r="UHL3" s="604"/>
      <c r="UHM3" s="604"/>
      <c r="UHN3" s="604"/>
      <c r="UHO3" s="604"/>
      <c r="UHP3" s="604"/>
      <c r="UHQ3" s="604"/>
      <c r="UHR3" s="604"/>
      <c r="UHS3" s="604"/>
      <c r="UHT3" s="604"/>
      <c r="UHU3" s="604"/>
      <c r="UHV3" s="604"/>
      <c r="UHW3" s="604"/>
      <c r="UHX3" s="604"/>
      <c r="UHY3" s="604"/>
      <c r="UHZ3" s="604"/>
      <c r="UIA3" s="604"/>
      <c r="UIB3" s="604"/>
      <c r="UIC3" s="604"/>
      <c r="UID3" s="604"/>
      <c r="UIE3" s="604"/>
      <c r="UIF3" s="604"/>
      <c r="UIG3" s="604"/>
      <c r="UIH3" s="604"/>
      <c r="UII3" s="604"/>
      <c r="UIJ3" s="604"/>
      <c r="UIK3" s="604"/>
      <c r="UIL3" s="604"/>
      <c r="UIM3" s="604"/>
      <c r="UIN3" s="604"/>
      <c r="UIO3" s="604"/>
      <c r="UIP3" s="604"/>
      <c r="UIQ3" s="604"/>
      <c r="UIR3" s="604"/>
      <c r="UIS3" s="604"/>
      <c r="UIT3" s="604"/>
      <c r="UIU3" s="604"/>
      <c r="UIV3" s="604"/>
      <c r="UIW3" s="604"/>
      <c r="UIX3" s="604"/>
      <c r="UIY3" s="604"/>
      <c r="UIZ3" s="604"/>
      <c r="UJA3" s="604"/>
      <c r="UJB3" s="604"/>
      <c r="UJC3" s="604"/>
      <c r="UJD3" s="604"/>
      <c r="UJE3" s="604"/>
      <c r="UJF3" s="604"/>
      <c r="UJG3" s="604"/>
      <c r="UJH3" s="604"/>
      <c r="UJI3" s="604"/>
      <c r="UJJ3" s="604"/>
      <c r="UJK3" s="604"/>
      <c r="UJL3" s="604"/>
      <c r="UJM3" s="604"/>
      <c r="UJN3" s="604"/>
      <c r="UJO3" s="604"/>
      <c r="UJP3" s="604"/>
      <c r="UJQ3" s="604"/>
      <c r="UJR3" s="604"/>
      <c r="UJS3" s="604"/>
      <c r="UJT3" s="604"/>
      <c r="UJU3" s="604"/>
      <c r="UJV3" s="604"/>
      <c r="UJW3" s="604"/>
      <c r="UJX3" s="604"/>
      <c r="UJY3" s="604"/>
      <c r="UJZ3" s="604"/>
      <c r="UKA3" s="604"/>
      <c r="UKB3" s="604"/>
      <c r="UKC3" s="604"/>
      <c r="UKD3" s="604"/>
      <c r="UKE3" s="604"/>
      <c r="UKF3" s="604"/>
      <c r="UKG3" s="604"/>
      <c r="UKH3" s="604"/>
      <c r="UKI3" s="604"/>
      <c r="UKJ3" s="604"/>
      <c r="UKK3" s="604"/>
      <c r="UKL3" s="604"/>
      <c r="UKM3" s="604"/>
      <c r="UKN3" s="604"/>
      <c r="UKO3" s="604"/>
      <c r="UKP3" s="604"/>
      <c r="UKQ3" s="604"/>
      <c r="UKR3" s="604"/>
      <c r="UKS3" s="604"/>
      <c r="UKT3" s="604"/>
      <c r="UKU3" s="604"/>
      <c r="UKV3" s="604"/>
      <c r="UKW3" s="604"/>
      <c r="UKX3" s="604"/>
      <c r="UKY3" s="604"/>
      <c r="UKZ3" s="604"/>
      <c r="ULA3" s="604"/>
      <c r="ULB3" s="604"/>
      <c r="ULC3" s="604"/>
      <c r="ULD3" s="604"/>
      <c r="ULE3" s="604"/>
      <c r="ULF3" s="604"/>
      <c r="ULG3" s="604"/>
      <c r="ULH3" s="604"/>
      <c r="ULI3" s="604"/>
      <c r="ULJ3" s="604"/>
      <c r="ULK3" s="604"/>
      <c r="ULL3" s="604"/>
      <c r="ULM3" s="604"/>
      <c r="ULN3" s="604"/>
      <c r="ULO3" s="604"/>
      <c r="ULP3" s="604"/>
      <c r="ULQ3" s="604"/>
      <c r="ULR3" s="604"/>
      <c r="ULS3" s="604"/>
      <c r="ULT3" s="604"/>
      <c r="ULU3" s="604"/>
      <c r="ULV3" s="604"/>
      <c r="ULW3" s="604"/>
      <c r="ULX3" s="604"/>
      <c r="ULY3" s="604"/>
      <c r="ULZ3" s="604"/>
      <c r="UMA3" s="604"/>
      <c r="UMB3" s="604"/>
      <c r="UMC3" s="604"/>
      <c r="UMD3" s="604"/>
      <c r="UME3" s="604"/>
      <c r="UMF3" s="604"/>
      <c r="UMG3" s="604"/>
      <c r="UMH3" s="604"/>
      <c r="UMI3" s="604"/>
      <c r="UMJ3" s="604"/>
      <c r="UMK3" s="604"/>
      <c r="UML3" s="604"/>
      <c r="UMM3" s="604"/>
      <c r="UMN3" s="604"/>
      <c r="UMO3" s="604"/>
      <c r="UMP3" s="604"/>
      <c r="UMQ3" s="604"/>
      <c r="UMR3" s="604"/>
      <c r="UMS3" s="604"/>
      <c r="UMT3" s="604"/>
      <c r="UMU3" s="604"/>
      <c r="UMV3" s="604"/>
      <c r="UMW3" s="604"/>
      <c r="UMX3" s="604"/>
      <c r="UMY3" s="604"/>
      <c r="UMZ3" s="604"/>
      <c r="UNA3" s="604"/>
      <c r="UNB3" s="604"/>
      <c r="UNC3" s="604"/>
      <c r="UND3" s="604"/>
      <c r="UNE3" s="604"/>
      <c r="UNF3" s="604"/>
      <c r="UNG3" s="604"/>
      <c r="UNH3" s="604"/>
      <c r="UNI3" s="604"/>
      <c r="UNJ3" s="604"/>
      <c r="UNK3" s="604"/>
      <c r="UNL3" s="604"/>
      <c r="UNM3" s="604"/>
      <c r="UNN3" s="604"/>
      <c r="UNO3" s="604"/>
      <c r="UNP3" s="604"/>
      <c r="UNQ3" s="604"/>
      <c r="UNR3" s="604"/>
      <c r="UNS3" s="604"/>
      <c r="UNT3" s="604"/>
      <c r="UNU3" s="604"/>
      <c r="UNV3" s="604"/>
      <c r="UNW3" s="604"/>
      <c r="UNX3" s="604"/>
      <c r="UNY3" s="604"/>
      <c r="UNZ3" s="604"/>
      <c r="UOA3" s="604"/>
      <c r="UOB3" s="604"/>
      <c r="UOC3" s="604"/>
      <c r="UOD3" s="604"/>
      <c r="UOE3" s="604"/>
      <c r="UOF3" s="604"/>
      <c r="UOG3" s="604"/>
      <c r="UOH3" s="604"/>
      <c r="UOI3" s="604"/>
      <c r="UOJ3" s="604"/>
      <c r="UOK3" s="604"/>
      <c r="UOL3" s="604"/>
      <c r="UOM3" s="604"/>
      <c r="UON3" s="604"/>
      <c r="UOO3" s="604"/>
      <c r="UOP3" s="604"/>
      <c r="UOQ3" s="604"/>
      <c r="UOR3" s="604"/>
      <c r="UOS3" s="604"/>
      <c r="UOT3" s="604"/>
      <c r="UOU3" s="604"/>
      <c r="UOV3" s="604"/>
      <c r="UOW3" s="604"/>
      <c r="UOX3" s="604"/>
      <c r="UOY3" s="604"/>
      <c r="UOZ3" s="604"/>
      <c r="UPA3" s="604"/>
      <c r="UPB3" s="604"/>
      <c r="UPC3" s="604"/>
      <c r="UPD3" s="604"/>
      <c r="UPE3" s="604"/>
      <c r="UPF3" s="604"/>
      <c r="UPG3" s="604"/>
      <c r="UPH3" s="604"/>
      <c r="UPI3" s="604"/>
      <c r="UPJ3" s="604"/>
      <c r="UPK3" s="604"/>
      <c r="UPL3" s="604"/>
      <c r="UPM3" s="604"/>
      <c r="UPN3" s="604"/>
      <c r="UPO3" s="604"/>
      <c r="UPP3" s="604"/>
      <c r="UPQ3" s="604"/>
      <c r="UPR3" s="604"/>
      <c r="UPS3" s="604"/>
      <c r="UPT3" s="604"/>
      <c r="UPU3" s="604"/>
      <c r="UPV3" s="604"/>
      <c r="UPW3" s="604"/>
      <c r="UPX3" s="604"/>
      <c r="UPY3" s="604"/>
      <c r="UPZ3" s="604"/>
      <c r="UQA3" s="604"/>
      <c r="UQB3" s="604"/>
      <c r="UQC3" s="604"/>
      <c r="UQD3" s="604"/>
      <c r="UQE3" s="604"/>
      <c r="UQF3" s="604"/>
      <c r="UQG3" s="604"/>
      <c r="UQH3" s="604"/>
      <c r="UQI3" s="604"/>
      <c r="UQJ3" s="604"/>
      <c r="UQK3" s="604"/>
      <c r="UQL3" s="604"/>
      <c r="UQM3" s="604"/>
      <c r="UQN3" s="604"/>
      <c r="UQO3" s="604"/>
      <c r="UQP3" s="604"/>
      <c r="UQQ3" s="604"/>
      <c r="UQR3" s="604"/>
      <c r="UQS3" s="604"/>
      <c r="UQT3" s="604"/>
      <c r="UQU3" s="604"/>
      <c r="UQV3" s="604"/>
      <c r="UQW3" s="604"/>
      <c r="UQX3" s="604"/>
      <c r="UQY3" s="604"/>
      <c r="UQZ3" s="604"/>
      <c r="URA3" s="604"/>
      <c r="URB3" s="604"/>
      <c r="URC3" s="604"/>
      <c r="URD3" s="604"/>
      <c r="URE3" s="604"/>
      <c r="URF3" s="604"/>
      <c r="URG3" s="604"/>
      <c r="URH3" s="604"/>
      <c r="URI3" s="604"/>
      <c r="URJ3" s="604"/>
      <c r="URK3" s="604"/>
      <c r="URL3" s="604"/>
      <c r="URM3" s="604"/>
      <c r="URN3" s="604"/>
      <c r="URO3" s="604"/>
      <c r="URP3" s="604"/>
      <c r="URQ3" s="604"/>
      <c r="URR3" s="604"/>
      <c r="URS3" s="604"/>
      <c r="URT3" s="604"/>
      <c r="URU3" s="604"/>
      <c r="URV3" s="604"/>
      <c r="URW3" s="604"/>
      <c r="URX3" s="604"/>
      <c r="URY3" s="604"/>
      <c r="URZ3" s="604"/>
      <c r="USA3" s="604"/>
      <c r="USB3" s="604"/>
      <c r="USC3" s="604"/>
      <c r="USD3" s="604"/>
      <c r="USE3" s="604"/>
      <c r="USF3" s="604"/>
      <c r="USG3" s="604"/>
      <c r="USH3" s="604"/>
      <c r="USI3" s="604"/>
      <c r="USJ3" s="604"/>
      <c r="USK3" s="604"/>
      <c r="USL3" s="604"/>
      <c r="USM3" s="604"/>
      <c r="USN3" s="604"/>
      <c r="USO3" s="604"/>
      <c r="USP3" s="604"/>
      <c r="USQ3" s="604"/>
      <c r="USR3" s="604"/>
      <c r="USS3" s="604"/>
      <c r="UST3" s="604"/>
      <c r="USU3" s="604"/>
      <c r="USV3" s="604"/>
      <c r="USW3" s="604"/>
      <c r="USX3" s="604"/>
      <c r="USY3" s="604"/>
      <c r="USZ3" s="604"/>
      <c r="UTA3" s="604"/>
      <c r="UTB3" s="604"/>
      <c r="UTC3" s="604"/>
      <c r="UTD3" s="604"/>
      <c r="UTE3" s="604"/>
      <c r="UTF3" s="604"/>
      <c r="UTG3" s="604"/>
      <c r="UTH3" s="604"/>
      <c r="UTI3" s="604"/>
      <c r="UTJ3" s="604"/>
      <c r="UTK3" s="604"/>
      <c r="UTL3" s="604"/>
      <c r="UTM3" s="604"/>
      <c r="UTN3" s="604"/>
      <c r="UTO3" s="604"/>
      <c r="UTP3" s="604"/>
      <c r="UTQ3" s="604"/>
      <c r="UTR3" s="604"/>
      <c r="UTS3" s="604"/>
      <c r="UTT3" s="604"/>
      <c r="UTU3" s="604"/>
      <c r="UTV3" s="604"/>
      <c r="UTW3" s="604"/>
      <c r="UTX3" s="604"/>
      <c r="UTY3" s="604"/>
      <c r="UTZ3" s="604"/>
      <c r="UUA3" s="604"/>
      <c r="UUB3" s="604"/>
      <c r="UUC3" s="604"/>
      <c r="UUD3" s="604"/>
      <c r="UUE3" s="604"/>
      <c r="UUF3" s="604"/>
      <c r="UUG3" s="604"/>
      <c r="UUH3" s="604"/>
      <c r="UUI3" s="604"/>
      <c r="UUJ3" s="604"/>
      <c r="UUK3" s="604"/>
      <c r="UUL3" s="604"/>
      <c r="UUM3" s="604"/>
      <c r="UUN3" s="604"/>
      <c r="UUO3" s="604"/>
      <c r="UUP3" s="604"/>
      <c r="UUQ3" s="604"/>
      <c r="UUR3" s="604"/>
      <c r="UUS3" s="604"/>
      <c r="UUT3" s="604"/>
      <c r="UUU3" s="604"/>
      <c r="UUV3" s="604"/>
      <c r="UUW3" s="604"/>
      <c r="UUX3" s="604"/>
      <c r="UUY3" s="604"/>
      <c r="UUZ3" s="604"/>
      <c r="UVA3" s="604"/>
      <c r="UVB3" s="604"/>
      <c r="UVC3" s="604"/>
      <c r="UVD3" s="604"/>
      <c r="UVE3" s="604"/>
      <c r="UVF3" s="604"/>
      <c r="UVG3" s="604"/>
      <c r="UVH3" s="604"/>
      <c r="UVI3" s="604"/>
      <c r="UVJ3" s="604"/>
      <c r="UVK3" s="604"/>
      <c r="UVL3" s="604"/>
      <c r="UVM3" s="604"/>
      <c r="UVN3" s="604"/>
      <c r="UVO3" s="604"/>
      <c r="UVP3" s="604"/>
      <c r="UVQ3" s="604"/>
      <c r="UVR3" s="604"/>
      <c r="UVS3" s="604"/>
      <c r="UVT3" s="604"/>
      <c r="UVU3" s="604"/>
      <c r="UVV3" s="604"/>
      <c r="UVW3" s="604"/>
      <c r="UVX3" s="604"/>
      <c r="UVY3" s="604"/>
      <c r="UVZ3" s="604"/>
      <c r="UWA3" s="604"/>
      <c r="UWB3" s="604"/>
      <c r="UWC3" s="604"/>
      <c r="UWD3" s="604"/>
      <c r="UWE3" s="604"/>
      <c r="UWF3" s="604"/>
      <c r="UWG3" s="604"/>
      <c r="UWH3" s="604"/>
      <c r="UWI3" s="604"/>
      <c r="UWJ3" s="604"/>
      <c r="UWK3" s="604"/>
      <c r="UWL3" s="604"/>
      <c r="UWM3" s="604"/>
      <c r="UWN3" s="604"/>
      <c r="UWO3" s="604"/>
      <c r="UWP3" s="604"/>
      <c r="UWQ3" s="604"/>
      <c r="UWR3" s="604"/>
      <c r="UWS3" s="604"/>
      <c r="UWT3" s="604"/>
      <c r="UWU3" s="604"/>
      <c r="UWV3" s="604"/>
      <c r="UWW3" s="604"/>
      <c r="UWX3" s="604"/>
      <c r="UWY3" s="604"/>
      <c r="UWZ3" s="604"/>
      <c r="UXA3" s="604"/>
      <c r="UXB3" s="604"/>
      <c r="UXC3" s="604"/>
      <c r="UXD3" s="604"/>
      <c r="UXE3" s="604"/>
      <c r="UXF3" s="604"/>
      <c r="UXG3" s="604"/>
      <c r="UXH3" s="604"/>
      <c r="UXI3" s="604"/>
      <c r="UXJ3" s="604"/>
      <c r="UXK3" s="604"/>
      <c r="UXL3" s="604"/>
      <c r="UXM3" s="604"/>
      <c r="UXN3" s="604"/>
      <c r="UXO3" s="604"/>
      <c r="UXP3" s="604"/>
      <c r="UXQ3" s="604"/>
      <c r="UXR3" s="604"/>
      <c r="UXS3" s="604"/>
      <c r="UXT3" s="604"/>
      <c r="UXU3" s="604"/>
      <c r="UXV3" s="604"/>
      <c r="UXW3" s="604"/>
      <c r="UXX3" s="604"/>
      <c r="UXY3" s="604"/>
      <c r="UXZ3" s="604"/>
      <c r="UYA3" s="604"/>
      <c r="UYB3" s="604"/>
      <c r="UYC3" s="604"/>
      <c r="UYD3" s="604"/>
      <c r="UYE3" s="604"/>
      <c r="UYF3" s="604"/>
      <c r="UYG3" s="604"/>
      <c r="UYH3" s="604"/>
      <c r="UYI3" s="604"/>
      <c r="UYJ3" s="604"/>
      <c r="UYK3" s="604"/>
      <c r="UYL3" s="604"/>
      <c r="UYM3" s="604"/>
      <c r="UYN3" s="604"/>
      <c r="UYO3" s="604"/>
      <c r="UYP3" s="604"/>
      <c r="UYQ3" s="604"/>
      <c r="UYR3" s="604"/>
      <c r="UYS3" s="604"/>
      <c r="UYT3" s="604"/>
      <c r="UYU3" s="604"/>
      <c r="UYV3" s="604"/>
      <c r="UYW3" s="604"/>
      <c r="UYX3" s="604"/>
      <c r="UYY3" s="604"/>
      <c r="UYZ3" s="604"/>
      <c r="UZA3" s="604"/>
      <c r="UZB3" s="604"/>
      <c r="UZC3" s="604"/>
      <c r="UZD3" s="604"/>
      <c r="UZE3" s="604"/>
      <c r="UZF3" s="604"/>
      <c r="UZG3" s="604"/>
      <c r="UZH3" s="604"/>
      <c r="UZI3" s="604"/>
      <c r="UZJ3" s="604"/>
      <c r="UZK3" s="604"/>
      <c r="UZL3" s="604"/>
      <c r="UZM3" s="604"/>
      <c r="UZN3" s="604"/>
      <c r="UZO3" s="604"/>
      <c r="UZP3" s="604"/>
      <c r="UZQ3" s="604"/>
      <c r="UZR3" s="604"/>
      <c r="UZS3" s="604"/>
      <c r="UZT3" s="604"/>
      <c r="UZU3" s="604"/>
      <c r="UZV3" s="604"/>
      <c r="UZW3" s="604"/>
      <c r="UZX3" s="604"/>
      <c r="UZY3" s="604"/>
      <c r="UZZ3" s="604"/>
      <c r="VAA3" s="604"/>
      <c r="VAB3" s="604"/>
      <c r="VAC3" s="604"/>
      <c r="VAD3" s="604"/>
      <c r="VAE3" s="604"/>
      <c r="VAF3" s="604"/>
      <c r="VAG3" s="604"/>
      <c r="VAH3" s="604"/>
      <c r="VAI3" s="604"/>
      <c r="VAJ3" s="604"/>
      <c r="VAK3" s="604"/>
      <c r="VAL3" s="604"/>
      <c r="VAM3" s="604"/>
      <c r="VAN3" s="604"/>
      <c r="VAO3" s="604"/>
      <c r="VAP3" s="604"/>
      <c r="VAQ3" s="604"/>
      <c r="VAR3" s="604"/>
      <c r="VAS3" s="604"/>
      <c r="VAT3" s="604"/>
      <c r="VAU3" s="604"/>
      <c r="VAV3" s="604"/>
      <c r="VAW3" s="604"/>
      <c r="VAX3" s="604"/>
      <c r="VAY3" s="604"/>
      <c r="VAZ3" s="604"/>
      <c r="VBA3" s="604"/>
      <c r="VBB3" s="604"/>
      <c r="VBC3" s="604"/>
      <c r="VBD3" s="604"/>
      <c r="VBE3" s="604"/>
      <c r="VBF3" s="604"/>
      <c r="VBG3" s="604"/>
      <c r="VBH3" s="604"/>
      <c r="VBI3" s="604"/>
      <c r="VBJ3" s="604"/>
      <c r="VBK3" s="604"/>
      <c r="VBL3" s="604"/>
      <c r="VBM3" s="604"/>
      <c r="VBN3" s="604"/>
      <c r="VBO3" s="604"/>
      <c r="VBP3" s="604"/>
      <c r="VBQ3" s="604"/>
      <c r="VBR3" s="604"/>
      <c r="VBS3" s="604"/>
      <c r="VBT3" s="604"/>
      <c r="VBU3" s="604"/>
      <c r="VBV3" s="604"/>
      <c r="VBW3" s="604"/>
      <c r="VBX3" s="604"/>
      <c r="VBY3" s="604"/>
      <c r="VBZ3" s="604"/>
      <c r="VCA3" s="604"/>
      <c r="VCB3" s="604"/>
      <c r="VCC3" s="604"/>
      <c r="VCD3" s="604"/>
      <c r="VCE3" s="604"/>
      <c r="VCF3" s="604"/>
      <c r="VCG3" s="604"/>
      <c r="VCH3" s="604"/>
      <c r="VCI3" s="604"/>
      <c r="VCJ3" s="604"/>
      <c r="VCK3" s="604"/>
      <c r="VCL3" s="604"/>
      <c r="VCM3" s="604"/>
      <c r="VCN3" s="604"/>
      <c r="VCO3" s="604"/>
      <c r="VCP3" s="604"/>
      <c r="VCQ3" s="604"/>
      <c r="VCR3" s="604"/>
      <c r="VCS3" s="604"/>
      <c r="VCT3" s="604"/>
      <c r="VCU3" s="604"/>
      <c r="VCV3" s="604"/>
      <c r="VCW3" s="604"/>
      <c r="VCX3" s="604"/>
      <c r="VCY3" s="604"/>
      <c r="VCZ3" s="604"/>
      <c r="VDA3" s="604"/>
      <c r="VDB3" s="604"/>
      <c r="VDC3" s="604"/>
      <c r="VDD3" s="604"/>
      <c r="VDE3" s="604"/>
      <c r="VDF3" s="604"/>
      <c r="VDG3" s="604"/>
      <c r="VDH3" s="604"/>
      <c r="VDI3" s="604"/>
      <c r="VDJ3" s="604"/>
      <c r="VDK3" s="604"/>
      <c r="VDL3" s="604"/>
      <c r="VDM3" s="604"/>
      <c r="VDN3" s="604"/>
      <c r="VDO3" s="604"/>
      <c r="VDP3" s="604"/>
      <c r="VDQ3" s="604"/>
      <c r="VDR3" s="604"/>
      <c r="VDS3" s="604"/>
      <c r="VDT3" s="604"/>
      <c r="VDU3" s="604"/>
      <c r="VDV3" s="604"/>
      <c r="VDW3" s="604"/>
      <c r="VDX3" s="604"/>
      <c r="VDY3" s="604"/>
      <c r="VDZ3" s="604"/>
      <c r="VEA3" s="604"/>
      <c r="VEB3" s="604"/>
      <c r="VEC3" s="604"/>
      <c r="VED3" s="604"/>
      <c r="VEE3" s="604"/>
      <c r="VEF3" s="604"/>
      <c r="VEG3" s="604"/>
      <c r="VEH3" s="604"/>
      <c r="VEI3" s="604"/>
      <c r="VEJ3" s="604"/>
      <c r="VEK3" s="604"/>
      <c r="VEL3" s="604"/>
      <c r="VEM3" s="604"/>
      <c r="VEN3" s="604"/>
      <c r="VEO3" s="604"/>
      <c r="VEP3" s="604"/>
      <c r="VEQ3" s="604"/>
      <c r="VER3" s="604"/>
      <c r="VES3" s="604"/>
      <c r="VET3" s="604"/>
      <c r="VEU3" s="604"/>
      <c r="VEV3" s="604"/>
      <c r="VEW3" s="604"/>
      <c r="VEX3" s="604"/>
      <c r="VEY3" s="604"/>
      <c r="VEZ3" s="604"/>
      <c r="VFA3" s="604"/>
      <c r="VFB3" s="604"/>
      <c r="VFC3" s="604"/>
      <c r="VFD3" s="604"/>
      <c r="VFE3" s="604"/>
      <c r="VFF3" s="604"/>
      <c r="VFG3" s="604"/>
      <c r="VFH3" s="604"/>
      <c r="VFI3" s="604"/>
      <c r="VFJ3" s="604"/>
      <c r="VFK3" s="604"/>
      <c r="VFL3" s="604"/>
      <c r="VFM3" s="604"/>
      <c r="VFN3" s="604"/>
      <c r="VFO3" s="604"/>
      <c r="VFP3" s="604"/>
      <c r="VFQ3" s="604"/>
      <c r="VFR3" s="604"/>
      <c r="VFS3" s="604"/>
      <c r="VFT3" s="604"/>
      <c r="VFU3" s="604"/>
      <c r="VFV3" s="604"/>
      <c r="VFW3" s="604"/>
      <c r="VFX3" s="604"/>
      <c r="VFY3" s="604"/>
      <c r="VFZ3" s="604"/>
      <c r="VGA3" s="604"/>
      <c r="VGB3" s="604"/>
      <c r="VGC3" s="604"/>
      <c r="VGD3" s="604"/>
      <c r="VGE3" s="604"/>
      <c r="VGF3" s="604"/>
      <c r="VGG3" s="604"/>
      <c r="VGH3" s="604"/>
      <c r="VGI3" s="604"/>
      <c r="VGJ3" s="604"/>
      <c r="VGK3" s="604"/>
      <c r="VGL3" s="604"/>
      <c r="VGM3" s="604"/>
      <c r="VGN3" s="604"/>
      <c r="VGO3" s="604"/>
      <c r="VGP3" s="604"/>
      <c r="VGQ3" s="604"/>
      <c r="VGR3" s="604"/>
      <c r="VGS3" s="604"/>
      <c r="VGT3" s="604"/>
      <c r="VGU3" s="604"/>
      <c r="VGV3" s="604"/>
      <c r="VGW3" s="604"/>
      <c r="VGX3" s="604"/>
      <c r="VGY3" s="604"/>
      <c r="VGZ3" s="604"/>
      <c r="VHA3" s="604"/>
      <c r="VHB3" s="604"/>
      <c r="VHC3" s="604"/>
      <c r="VHD3" s="604"/>
      <c r="VHE3" s="604"/>
      <c r="VHF3" s="604"/>
      <c r="VHG3" s="604"/>
      <c r="VHH3" s="604"/>
      <c r="VHI3" s="604"/>
      <c r="VHJ3" s="604"/>
      <c r="VHK3" s="604"/>
      <c r="VHL3" s="604"/>
      <c r="VHM3" s="604"/>
      <c r="VHN3" s="604"/>
      <c r="VHO3" s="604"/>
      <c r="VHP3" s="604"/>
      <c r="VHQ3" s="604"/>
      <c r="VHR3" s="604"/>
      <c r="VHS3" s="604"/>
      <c r="VHT3" s="604"/>
      <c r="VHU3" s="604"/>
      <c r="VHV3" s="604"/>
      <c r="VHW3" s="604"/>
      <c r="VHX3" s="604"/>
      <c r="VHY3" s="604"/>
      <c r="VHZ3" s="604"/>
      <c r="VIA3" s="604"/>
      <c r="VIB3" s="604"/>
      <c r="VIC3" s="604"/>
      <c r="VID3" s="604"/>
      <c r="VIE3" s="604"/>
      <c r="VIF3" s="604"/>
      <c r="VIG3" s="604"/>
      <c r="VIH3" s="604"/>
      <c r="VII3" s="604"/>
      <c r="VIJ3" s="604"/>
      <c r="VIK3" s="604"/>
      <c r="VIL3" s="604"/>
      <c r="VIM3" s="604"/>
      <c r="VIN3" s="604"/>
      <c r="VIO3" s="604"/>
      <c r="VIP3" s="604"/>
      <c r="VIQ3" s="604"/>
      <c r="VIR3" s="604"/>
      <c r="VIS3" s="604"/>
      <c r="VIT3" s="604"/>
      <c r="VIU3" s="604"/>
      <c r="VIV3" s="604"/>
      <c r="VIW3" s="604"/>
      <c r="VIX3" s="604"/>
      <c r="VIY3" s="604"/>
      <c r="VIZ3" s="604"/>
      <c r="VJA3" s="604"/>
      <c r="VJB3" s="604"/>
      <c r="VJC3" s="604"/>
      <c r="VJD3" s="604"/>
      <c r="VJE3" s="604"/>
      <c r="VJF3" s="604"/>
      <c r="VJG3" s="604"/>
      <c r="VJH3" s="604"/>
      <c r="VJI3" s="604"/>
      <c r="VJJ3" s="604"/>
      <c r="VJK3" s="604"/>
      <c r="VJL3" s="604"/>
      <c r="VJM3" s="604"/>
      <c r="VJN3" s="604"/>
      <c r="VJO3" s="604"/>
      <c r="VJP3" s="604"/>
      <c r="VJQ3" s="604"/>
      <c r="VJR3" s="604"/>
      <c r="VJS3" s="604"/>
      <c r="VJT3" s="604"/>
      <c r="VJU3" s="604"/>
      <c r="VJV3" s="604"/>
      <c r="VJW3" s="604"/>
      <c r="VJX3" s="604"/>
      <c r="VJY3" s="604"/>
      <c r="VJZ3" s="604"/>
      <c r="VKA3" s="604"/>
      <c r="VKB3" s="604"/>
      <c r="VKC3" s="604"/>
      <c r="VKD3" s="604"/>
      <c r="VKE3" s="604"/>
      <c r="VKF3" s="604"/>
      <c r="VKG3" s="604"/>
      <c r="VKH3" s="604"/>
      <c r="VKI3" s="604"/>
      <c r="VKJ3" s="604"/>
      <c r="VKK3" s="604"/>
      <c r="VKL3" s="604"/>
      <c r="VKM3" s="604"/>
      <c r="VKN3" s="604"/>
      <c r="VKO3" s="604"/>
      <c r="VKP3" s="604"/>
      <c r="VKQ3" s="604"/>
      <c r="VKR3" s="604"/>
      <c r="VKS3" s="604"/>
      <c r="VKT3" s="604"/>
      <c r="VKU3" s="604"/>
      <c r="VKV3" s="604"/>
      <c r="VKW3" s="604"/>
      <c r="VKX3" s="604"/>
      <c r="VKY3" s="604"/>
      <c r="VKZ3" s="604"/>
      <c r="VLA3" s="604"/>
      <c r="VLB3" s="604"/>
      <c r="VLC3" s="604"/>
      <c r="VLD3" s="604"/>
      <c r="VLE3" s="604"/>
      <c r="VLF3" s="604"/>
      <c r="VLG3" s="604"/>
      <c r="VLH3" s="604"/>
      <c r="VLI3" s="604"/>
      <c r="VLJ3" s="604"/>
      <c r="VLK3" s="604"/>
      <c r="VLL3" s="604"/>
      <c r="VLM3" s="604"/>
      <c r="VLN3" s="604"/>
      <c r="VLO3" s="604"/>
      <c r="VLP3" s="604"/>
      <c r="VLQ3" s="604"/>
      <c r="VLR3" s="604"/>
      <c r="VLS3" s="604"/>
      <c r="VLT3" s="604"/>
      <c r="VLU3" s="604"/>
      <c r="VLV3" s="604"/>
      <c r="VLW3" s="604"/>
      <c r="VLX3" s="604"/>
      <c r="VLY3" s="604"/>
      <c r="VLZ3" s="604"/>
      <c r="VMA3" s="604"/>
      <c r="VMB3" s="604"/>
      <c r="VMC3" s="604"/>
      <c r="VMD3" s="604"/>
      <c r="VME3" s="604"/>
      <c r="VMF3" s="604"/>
      <c r="VMG3" s="604"/>
      <c r="VMH3" s="604"/>
      <c r="VMI3" s="604"/>
      <c r="VMJ3" s="604"/>
      <c r="VMK3" s="604"/>
      <c r="VML3" s="604"/>
      <c r="VMM3" s="604"/>
      <c r="VMN3" s="604"/>
      <c r="VMO3" s="604"/>
      <c r="VMP3" s="604"/>
      <c r="VMQ3" s="604"/>
      <c r="VMR3" s="604"/>
      <c r="VMS3" s="604"/>
      <c r="VMT3" s="604"/>
      <c r="VMU3" s="604"/>
      <c r="VMV3" s="604"/>
      <c r="VMW3" s="604"/>
      <c r="VMX3" s="604"/>
      <c r="VMY3" s="604"/>
      <c r="VMZ3" s="604"/>
      <c r="VNA3" s="604"/>
      <c r="VNB3" s="604"/>
      <c r="VNC3" s="604"/>
      <c r="VND3" s="604"/>
      <c r="VNE3" s="604"/>
      <c r="VNF3" s="604"/>
      <c r="VNG3" s="604"/>
      <c r="VNH3" s="604"/>
      <c r="VNI3" s="604"/>
      <c r="VNJ3" s="604"/>
      <c r="VNK3" s="604"/>
      <c r="VNL3" s="604"/>
      <c r="VNM3" s="604"/>
      <c r="VNN3" s="604"/>
      <c r="VNO3" s="604"/>
      <c r="VNP3" s="604"/>
      <c r="VNQ3" s="604"/>
      <c r="VNR3" s="604"/>
      <c r="VNS3" s="604"/>
      <c r="VNT3" s="604"/>
      <c r="VNU3" s="604"/>
      <c r="VNV3" s="604"/>
      <c r="VNW3" s="604"/>
      <c r="VNX3" s="604"/>
      <c r="VNY3" s="604"/>
      <c r="VNZ3" s="604"/>
      <c r="VOA3" s="604"/>
      <c r="VOB3" s="604"/>
      <c r="VOC3" s="604"/>
      <c r="VOD3" s="604"/>
      <c r="VOE3" s="604"/>
      <c r="VOF3" s="604"/>
      <c r="VOG3" s="604"/>
      <c r="VOH3" s="604"/>
      <c r="VOI3" s="604"/>
      <c r="VOJ3" s="604"/>
      <c r="VOK3" s="604"/>
      <c r="VOL3" s="604"/>
      <c r="VOM3" s="604"/>
      <c r="VON3" s="604"/>
      <c r="VOO3" s="604"/>
      <c r="VOP3" s="604"/>
      <c r="VOQ3" s="604"/>
      <c r="VOR3" s="604"/>
      <c r="VOS3" s="604"/>
      <c r="VOT3" s="604"/>
      <c r="VOU3" s="604"/>
      <c r="VOV3" s="604"/>
      <c r="VOW3" s="604"/>
      <c r="VOX3" s="604"/>
      <c r="VOY3" s="604"/>
      <c r="VOZ3" s="604"/>
      <c r="VPA3" s="604"/>
      <c r="VPB3" s="604"/>
      <c r="VPC3" s="604"/>
      <c r="VPD3" s="604"/>
      <c r="VPE3" s="604"/>
      <c r="VPF3" s="604"/>
      <c r="VPG3" s="604"/>
      <c r="VPH3" s="604"/>
      <c r="VPI3" s="604"/>
      <c r="VPJ3" s="604"/>
      <c r="VPK3" s="604"/>
      <c r="VPL3" s="604"/>
      <c r="VPM3" s="604"/>
      <c r="VPN3" s="604"/>
      <c r="VPO3" s="604"/>
      <c r="VPP3" s="604"/>
      <c r="VPQ3" s="604"/>
      <c r="VPR3" s="604"/>
      <c r="VPS3" s="604"/>
      <c r="VPT3" s="604"/>
      <c r="VPU3" s="604"/>
      <c r="VPV3" s="604"/>
      <c r="VPW3" s="604"/>
      <c r="VPX3" s="604"/>
      <c r="VPY3" s="604"/>
      <c r="VPZ3" s="604"/>
      <c r="VQA3" s="604"/>
      <c r="VQB3" s="604"/>
      <c r="VQC3" s="604"/>
      <c r="VQD3" s="604"/>
      <c r="VQE3" s="604"/>
      <c r="VQF3" s="604"/>
      <c r="VQG3" s="604"/>
      <c r="VQH3" s="604"/>
      <c r="VQI3" s="604"/>
      <c r="VQJ3" s="604"/>
      <c r="VQK3" s="604"/>
      <c r="VQL3" s="604"/>
      <c r="VQM3" s="604"/>
      <c r="VQN3" s="604"/>
      <c r="VQO3" s="604"/>
      <c r="VQP3" s="604"/>
      <c r="VQQ3" s="604"/>
      <c r="VQR3" s="604"/>
      <c r="VQS3" s="604"/>
      <c r="VQT3" s="604"/>
      <c r="VQU3" s="604"/>
      <c r="VQV3" s="604"/>
      <c r="VQW3" s="604"/>
      <c r="VQX3" s="604"/>
      <c r="VQY3" s="604"/>
      <c r="VQZ3" s="604"/>
      <c r="VRA3" s="604"/>
      <c r="VRB3" s="604"/>
      <c r="VRC3" s="604"/>
      <c r="VRD3" s="604"/>
      <c r="VRE3" s="604"/>
      <c r="VRF3" s="604"/>
      <c r="VRG3" s="604"/>
      <c r="VRH3" s="604"/>
      <c r="VRI3" s="604"/>
      <c r="VRJ3" s="604"/>
      <c r="VRK3" s="604"/>
      <c r="VRL3" s="604"/>
      <c r="VRM3" s="604"/>
      <c r="VRN3" s="604"/>
      <c r="VRO3" s="604"/>
      <c r="VRP3" s="604"/>
      <c r="VRQ3" s="604"/>
      <c r="VRR3" s="604"/>
      <c r="VRS3" s="604"/>
      <c r="VRT3" s="604"/>
      <c r="VRU3" s="604"/>
      <c r="VRV3" s="604"/>
      <c r="VRW3" s="604"/>
      <c r="VRX3" s="604"/>
      <c r="VRY3" s="604"/>
      <c r="VRZ3" s="604"/>
      <c r="VSA3" s="604"/>
      <c r="VSB3" s="604"/>
      <c r="VSC3" s="604"/>
      <c r="VSD3" s="604"/>
      <c r="VSE3" s="604"/>
      <c r="VSF3" s="604"/>
      <c r="VSG3" s="604"/>
      <c r="VSH3" s="604"/>
      <c r="VSI3" s="604"/>
      <c r="VSJ3" s="604"/>
      <c r="VSK3" s="604"/>
      <c r="VSL3" s="604"/>
      <c r="VSM3" s="604"/>
      <c r="VSN3" s="604"/>
      <c r="VSO3" s="604"/>
      <c r="VSP3" s="604"/>
      <c r="VSQ3" s="604"/>
      <c r="VSR3" s="604"/>
      <c r="VSS3" s="604"/>
      <c r="VST3" s="604"/>
      <c r="VSU3" s="604"/>
      <c r="VSV3" s="604"/>
      <c r="VSW3" s="604"/>
      <c r="VSX3" s="604"/>
      <c r="VSY3" s="604"/>
      <c r="VSZ3" s="604"/>
      <c r="VTA3" s="604"/>
      <c r="VTB3" s="604"/>
      <c r="VTC3" s="604"/>
      <c r="VTD3" s="604"/>
      <c r="VTE3" s="604"/>
      <c r="VTF3" s="604"/>
      <c r="VTG3" s="604"/>
      <c r="VTH3" s="604"/>
      <c r="VTI3" s="604"/>
      <c r="VTJ3" s="604"/>
      <c r="VTK3" s="604"/>
      <c r="VTL3" s="604"/>
      <c r="VTM3" s="604"/>
      <c r="VTN3" s="604"/>
      <c r="VTO3" s="604"/>
      <c r="VTP3" s="604"/>
      <c r="VTQ3" s="604"/>
      <c r="VTR3" s="604"/>
      <c r="VTS3" s="604"/>
      <c r="VTT3" s="604"/>
      <c r="VTU3" s="604"/>
      <c r="VTV3" s="604"/>
      <c r="VTW3" s="604"/>
      <c r="VTX3" s="604"/>
      <c r="VTY3" s="604"/>
      <c r="VTZ3" s="604"/>
      <c r="VUA3" s="604"/>
      <c r="VUB3" s="604"/>
      <c r="VUC3" s="604"/>
      <c r="VUD3" s="604"/>
      <c r="VUE3" s="604"/>
      <c r="VUF3" s="604"/>
      <c r="VUG3" s="604"/>
      <c r="VUH3" s="604"/>
      <c r="VUI3" s="604"/>
      <c r="VUJ3" s="604"/>
      <c r="VUK3" s="604"/>
      <c r="VUL3" s="604"/>
      <c r="VUM3" s="604"/>
      <c r="VUN3" s="604"/>
      <c r="VUO3" s="604"/>
      <c r="VUP3" s="604"/>
      <c r="VUQ3" s="604"/>
      <c r="VUR3" s="604"/>
      <c r="VUS3" s="604"/>
      <c r="VUT3" s="604"/>
      <c r="VUU3" s="604"/>
      <c r="VUV3" s="604"/>
      <c r="VUW3" s="604"/>
      <c r="VUX3" s="604"/>
      <c r="VUY3" s="604"/>
      <c r="VUZ3" s="604"/>
      <c r="VVA3" s="604"/>
      <c r="VVB3" s="604"/>
      <c r="VVC3" s="604"/>
      <c r="VVD3" s="604"/>
      <c r="VVE3" s="604"/>
      <c r="VVF3" s="604"/>
      <c r="VVG3" s="604"/>
      <c r="VVH3" s="604"/>
      <c r="VVI3" s="604"/>
      <c r="VVJ3" s="604"/>
      <c r="VVK3" s="604"/>
      <c r="VVL3" s="604"/>
      <c r="VVM3" s="604"/>
      <c r="VVN3" s="604"/>
      <c r="VVO3" s="604"/>
      <c r="VVP3" s="604"/>
      <c r="VVQ3" s="604"/>
      <c r="VVR3" s="604"/>
      <c r="VVS3" s="604"/>
      <c r="VVT3" s="604"/>
      <c r="VVU3" s="604"/>
      <c r="VVV3" s="604"/>
      <c r="VVW3" s="604"/>
      <c r="VVX3" s="604"/>
      <c r="VVY3" s="604"/>
      <c r="VVZ3" s="604"/>
      <c r="VWA3" s="604"/>
      <c r="VWB3" s="604"/>
      <c r="VWC3" s="604"/>
      <c r="VWD3" s="604"/>
      <c r="VWE3" s="604"/>
      <c r="VWF3" s="604"/>
      <c r="VWG3" s="604"/>
      <c r="VWH3" s="604"/>
      <c r="VWI3" s="604"/>
      <c r="VWJ3" s="604"/>
      <c r="VWK3" s="604"/>
      <c r="VWL3" s="604"/>
      <c r="VWM3" s="604"/>
      <c r="VWN3" s="604"/>
      <c r="VWO3" s="604"/>
      <c r="VWP3" s="604"/>
      <c r="VWQ3" s="604"/>
      <c r="VWR3" s="604"/>
      <c r="VWS3" s="604"/>
      <c r="VWT3" s="604"/>
      <c r="VWU3" s="604"/>
      <c r="VWV3" s="604"/>
      <c r="VWW3" s="604"/>
      <c r="VWX3" s="604"/>
      <c r="VWY3" s="604"/>
      <c r="VWZ3" s="604"/>
      <c r="VXA3" s="604"/>
      <c r="VXB3" s="604"/>
      <c r="VXC3" s="604"/>
      <c r="VXD3" s="604"/>
      <c r="VXE3" s="604"/>
      <c r="VXF3" s="604"/>
      <c r="VXG3" s="604"/>
      <c r="VXH3" s="604"/>
      <c r="VXI3" s="604"/>
      <c r="VXJ3" s="604"/>
      <c r="VXK3" s="604"/>
      <c r="VXL3" s="604"/>
      <c r="VXM3" s="604"/>
      <c r="VXN3" s="604"/>
      <c r="VXO3" s="604"/>
      <c r="VXP3" s="604"/>
      <c r="VXQ3" s="604"/>
      <c r="VXR3" s="604"/>
      <c r="VXS3" s="604"/>
      <c r="VXT3" s="604"/>
      <c r="VXU3" s="604"/>
      <c r="VXV3" s="604"/>
      <c r="VXW3" s="604"/>
      <c r="VXX3" s="604"/>
      <c r="VXY3" s="604"/>
      <c r="VXZ3" s="604"/>
      <c r="VYA3" s="604"/>
      <c r="VYB3" s="604"/>
      <c r="VYC3" s="604"/>
      <c r="VYD3" s="604"/>
      <c r="VYE3" s="604"/>
      <c r="VYF3" s="604"/>
      <c r="VYG3" s="604"/>
      <c r="VYH3" s="604"/>
      <c r="VYI3" s="604"/>
      <c r="VYJ3" s="604"/>
      <c r="VYK3" s="604"/>
      <c r="VYL3" s="604"/>
      <c r="VYM3" s="604"/>
      <c r="VYN3" s="604"/>
      <c r="VYO3" s="604"/>
      <c r="VYP3" s="604"/>
      <c r="VYQ3" s="604"/>
      <c r="VYR3" s="604"/>
      <c r="VYS3" s="604"/>
      <c r="VYT3" s="604"/>
      <c r="VYU3" s="604"/>
      <c r="VYV3" s="604"/>
      <c r="VYW3" s="604"/>
      <c r="VYX3" s="604"/>
      <c r="VYY3" s="604"/>
      <c r="VYZ3" s="604"/>
      <c r="VZA3" s="604"/>
      <c r="VZB3" s="604"/>
      <c r="VZC3" s="604"/>
      <c r="VZD3" s="604"/>
      <c r="VZE3" s="604"/>
      <c r="VZF3" s="604"/>
      <c r="VZG3" s="604"/>
      <c r="VZH3" s="604"/>
      <c r="VZI3" s="604"/>
      <c r="VZJ3" s="604"/>
      <c r="VZK3" s="604"/>
      <c r="VZL3" s="604"/>
      <c r="VZM3" s="604"/>
      <c r="VZN3" s="604"/>
      <c r="VZO3" s="604"/>
      <c r="VZP3" s="604"/>
      <c r="VZQ3" s="604"/>
      <c r="VZR3" s="604"/>
      <c r="VZS3" s="604"/>
      <c r="VZT3" s="604"/>
      <c r="VZU3" s="604"/>
      <c r="VZV3" s="604"/>
      <c r="VZW3" s="604"/>
      <c r="VZX3" s="604"/>
      <c r="VZY3" s="604"/>
      <c r="VZZ3" s="604"/>
      <c r="WAA3" s="604"/>
      <c r="WAB3" s="604"/>
      <c r="WAC3" s="604"/>
      <c r="WAD3" s="604"/>
      <c r="WAE3" s="604"/>
      <c r="WAF3" s="604"/>
      <c r="WAG3" s="604"/>
      <c r="WAH3" s="604"/>
      <c r="WAI3" s="604"/>
      <c r="WAJ3" s="604"/>
      <c r="WAK3" s="604"/>
      <c r="WAL3" s="604"/>
      <c r="WAM3" s="604"/>
      <c r="WAN3" s="604"/>
      <c r="WAO3" s="604"/>
      <c r="WAP3" s="604"/>
      <c r="WAQ3" s="604"/>
      <c r="WAR3" s="604"/>
      <c r="WAS3" s="604"/>
      <c r="WAT3" s="604"/>
      <c r="WAU3" s="604"/>
      <c r="WAV3" s="604"/>
      <c r="WAW3" s="604"/>
      <c r="WAX3" s="604"/>
      <c r="WAY3" s="604"/>
      <c r="WAZ3" s="604"/>
      <c r="WBA3" s="604"/>
      <c r="WBB3" s="604"/>
      <c r="WBC3" s="604"/>
      <c r="WBD3" s="604"/>
      <c r="WBE3" s="604"/>
      <c r="WBF3" s="604"/>
      <c r="WBG3" s="604"/>
      <c r="WBH3" s="604"/>
      <c r="WBI3" s="604"/>
      <c r="WBJ3" s="604"/>
      <c r="WBK3" s="604"/>
      <c r="WBL3" s="604"/>
      <c r="WBM3" s="604"/>
      <c r="WBN3" s="604"/>
      <c r="WBO3" s="604"/>
      <c r="WBP3" s="604"/>
      <c r="WBQ3" s="604"/>
      <c r="WBR3" s="604"/>
      <c r="WBS3" s="604"/>
      <c r="WBT3" s="604"/>
      <c r="WBU3" s="604"/>
      <c r="WBV3" s="604"/>
      <c r="WBW3" s="604"/>
      <c r="WBX3" s="604"/>
      <c r="WBY3" s="604"/>
      <c r="WBZ3" s="604"/>
      <c r="WCA3" s="604"/>
      <c r="WCB3" s="604"/>
      <c r="WCC3" s="604"/>
      <c r="WCD3" s="604"/>
      <c r="WCE3" s="604"/>
      <c r="WCF3" s="604"/>
      <c r="WCG3" s="604"/>
      <c r="WCH3" s="604"/>
      <c r="WCI3" s="604"/>
      <c r="WCJ3" s="604"/>
      <c r="WCK3" s="604"/>
      <c r="WCL3" s="604"/>
      <c r="WCM3" s="604"/>
      <c r="WCN3" s="604"/>
      <c r="WCO3" s="604"/>
      <c r="WCP3" s="604"/>
      <c r="WCQ3" s="604"/>
      <c r="WCR3" s="604"/>
      <c r="WCS3" s="604"/>
      <c r="WCT3" s="604"/>
      <c r="WCU3" s="604"/>
      <c r="WCV3" s="604"/>
      <c r="WCW3" s="604"/>
      <c r="WCX3" s="604"/>
      <c r="WCY3" s="604"/>
      <c r="WCZ3" s="604"/>
      <c r="WDA3" s="604"/>
      <c r="WDB3" s="604"/>
      <c r="WDC3" s="604"/>
      <c r="WDD3" s="604"/>
      <c r="WDE3" s="604"/>
      <c r="WDF3" s="604"/>
      <c r="WDG3" s="604"/>
      <c r="WDH3" s="604"/>
      <c r="WDI3" s="604"/>
      <c r="WDJ3" s="604"/>
      <c r="WDK3" s="604"/>
      <c r="WDL3" s="604"/>
      <c r="WDM3" s="604"/>
      <c r="WDN3" s="604"/>
      <c r="WDO3" s="604"/>
      <c r="WDP3" s="604"/>
      <c r="WDQ3" s="604"/>
      <c r="WDR3" s="604"/>
      <c r="WDS3" s="604"/>
      <c r="WDT3" s="604"/>
      <c r="WDU3" s="604"/>
      <c r="WDV3" s="604"/>
      <c r="WDW3" s="604"/>
      <c r="WDX3" s="604"/>
      <c r="WDY3" s="604"/>
      <c r="WDZ3" s="604"/>
      <c r="WEA3" s="604"/>
      <c r="WEB3" s="604"/>
      <c r="WEC3" s="604"/>
      <c r="WED3" s="604"/>
      <c r="WEE3" s="604"/>
      <c r="WEF3" s="604"/>
      <c r="WEG3" s="604"/>
      <c r="WEH3" s="604"/>
      <c r="WEI3" s="604"/>
      <c r="WEJ3" s="604"/>
      <c r="WEK3" s="604"/>
      <c r="WEL3" s="604"/>
      <c r="WEM3" s="604"/>
      <c r="WEN3" s="604"/>
      <c r="WEO3" s="604"/>
      <c r="WEP3" s="604"/>
      <c r="WEQ3" s="604"/>
      <c r="WER3" s="604"/>
      <c r="WES3" s="604"/>
      <c r="WET3" s="604"/>
      <c r="WEU3" s="604"/>
      <c r="WEV3" s="604"/>
      <c r="WEW3" s="604"/>
      <c r="WEX3" s="604"/>
      <c r="WEY3" s="604"/>
      <c r="WEZ3" s="604"/>
      <c r="WFA3" s="604"/>
      <c r="WFB3" s="604"/>
      <c r="WFC3" s="604"/>
      <c r="WFD3" s="604"/>
      <c r="WFE3" s="604"/>
      <c r="WFF3" s="604"/>
      <c r="WFG3" s="604"/>
      <c r="WFH3" s="604"/>
      <c r="WFI3" s="604"/>
      <c r="WFJ3" s="604"/>
      <c r="WFK3" s="604"/>
      <c r="WFL3" s="604"/>
      <c r="WFM3" s="604"/>
      <c r="WFN3" s="604"/>
      <c r="WFO3" s="604"/>
      <c r="WFP3" s="604"/>
      <c r="WFQ3" s="604"/>
      <c r="WFR3" s="604"/>
      <c r="WFS3" s="604"/>
      <c r="WFT3" s="604"/>
      <c r="WFU3" s="604"/>
      <c r="WFV3" s="604"/>
      <c r="WFW3" s="604"/>
      <c r="WFX3" s="604"/>
      <c r="WFY3" s="604"/>
      <c r="WFZ3" s="604"/>
      <c r="WGA3" s="604"/>
      <c r="WGB3" s="604"/>
      <c r="WGC3" s="604"/>
      <c r="WGD3" s="604"/>
      <c r="WGE3" s="604"/>
      <c r="WGF3" s="604"/>
      <c r="WGG3" s="604"/>
      <c r="WGH3" s="604"/>
      <c r="WGI3" s="604"/>
      <c r="WGJ3" s="604"/>
      <c r="WGK3" s="604"/>
      <c r="WGL3" s="604"/>
      <c r="WGM3" s="604"/>
      <c r="WGN3" s="604"/>
      <c r="WGO3" s="604"/>
      <c r="WGP3" s="604"/>
      <c r="WGQ3" s="604"/>
      <c r="WGR3" s="604"/>
      <c r="WGS3" s="604"/>
      <c r="WGT3" s="604"/>
      <c r="WGU3" s="604"/>
      <c r="WGV3" s="604"/>
      <c r="WGW3" s="604"/>
      <c r="WGX3" s="604"/>
      <c r="WGY3" s="604"/>
      <c r="WGZ3" s="604"/>
      <c r="WHA3" s="604"/>
      <c r="WHB3" s="604"/>
      <c r="WHC3" s="604"/>
      <c r="WHD3" s="604"/>
      <c r="WHE3" s="604"/>
      <c r="WHF3" s="604"/>
      <c r="WHG3" s="604"/>
      <c r="WHH3" s="604"/>
      <c r="WHI3" s="604"/>
      <c r="WHJ3" s="604"/>
      <c r="WHK3" s="604"/>
      <c r="WHL3" s="604"/>
      <c r="WHM3" s="604"/>
      <c r="WHN3" s="604"/>
      <c r="WHO3" s="604"/>
      <c r="WHP3" s="604"/>
      <c r="WHQ3" s="604"/>
      <c r="WHR3" s="604"/>
      <c r="WHS3" s="604"/>
      <c r="WHT3" s="604"/>
      <c r="WHU3" s="604"/>
      <c r="WHV3" s="604"/>
      <c r="WHW3" s="604"/>
      <c r="WHX3" s="604"/>
      <c r="WHY3" s="604"/>
      <c r="WHZ3" s="604"/>
      <c r="WIA3" s="604"/>
      <c r="WIB3" s="604"/>
      <c r="WIC3" s="604"/>
      <c r="WID3" s="604"/>
      <c r="WIE3" s="604"/>
      <c r="WIF3" s="604"/>
      <c r="WIG3" s="604"/>
      <c r="WIH3" s="604"/>
      <c r="WII3" s="604"/>
      <c r="WIJ3" s="604"/>
      <c r="WIK3" s="604"/>
      <c r="WIL3" s="604"/>
      <c r="WIM3" s="604"/>
      <c r="WIN3" s="604"/>
      <c r="WIO3" s="604"/>
      <c r="WIP3" s="604"/>
      <c r="WIQ3" s="604"/>
      <c r="WIR3" s="604"/>
      <c r="WIS3" s="604"/>
      <c r="WIT3" s="604"/>
      <c r="WIU3" s="604"/>
      <c r="WIV3" s="604"/>
      <c r="WIW3" s="604"/>
      <c r="WIX3" s="604"/>
      <c r="WIY3" s="604"/>
      <c r="WIZ3" s="604"/>
      <c r="WJA3" s="604"/>
      <c r="WJB3" s="604"/>
      <c r="WJC3" s="604"/>
      <c r="WJD3" s="604"/>
      <c r="WJE3" s="604"/>
      <c r="WJF3" s="604"/>
      <c r="WJG3" s="604"/>
      <c r="WJH3" s="604"/>
      <c r="WJI3" s="604"/>
      <c r="WJJ3" s="604"/>
      <c r="WJK3" s="604"/>
      <c r="WJL3" s="604"/>
      <c r="WJM3" s="604"/>
      <c r="WJN3" s="604"/>
      <c r="WJO3" s="604"/>
      <c r="WJP3" s="604"/>
      <c r="WJQ3" s="604"/>
      <c r="WJR3" s="604"/>
      <c r="WJS3" s="604"/>
      <c r="WJT3" s="604"/>
      <c r="WJU3" s="604"/>
      <c r="WJV3" s="604"/>
      <c r="WJW3" s="604"/>
      <c r="WJX3" s="604"/>
      <c r="WJY3" s="604"/>
      <c r="WJZ3" s="604"/>
      <c r="WKA3" s="604"/>
      <c r="WKB3" s="604"/>
      <c r="WKC3" s="604"/>
      <c r="WKD3" s="604"/>
      <c r="WKE3" s="604"/>
      <c r="WKF3" s="604"/>
      <c r="WKG3" s="604"/>
      <c r="WKH3" s="604"/>
      <c r="WKI3" s="604"/>
      <c r="WKJ3" s="604"/>
      <c r="WKK3" s="604"/>
      <c r="WKL3" s="604"/>
      <c r="WKM3" s="604"/>
      <c r="WKN3" s="604"/>
      <c r="WKO3" s="604"/>
      <c r="WKP3" s="604"/>
      <c r="WKQ3" s="604"/>
      <c r="WKR3" s="604"/>
      <c r="WKS3" s="604"/>
      <c r="WKT3" s="604"/>
      <c r="WKU3" s="604"/>
      <c r="WKV3" s="604"/>
      <c r="WKW3" s="604"/>
      <c r="WKX3" s="604"/>
      <c r="WKY3" s="604"/>
      <c r="WKZ3" s="604"/>
      <c r="WLA3" s="604"/>
      <c r="WLB3" s="604"/>
      <c r="WLC3" s="604"/>
      <c r="WLD3" s="604"/>
      <c r="WLE3" s="604"/>
      <c r="WLF3" s="604"/>
      <c r="WLG3" s="604"/>
      <c r="WLH3" s="604"/>
      <c r="WLI3" s="604"/>
      <c r="WLJ3" s="604"/>
      <c r="WLK3" s="604"/>
      <c r="WLL3" s="604"/>
      <c r="WLM3" s="604"/>
      <c r="WLN3" s="604"/>
      <c r="WLO3" s="604"/>
      <c r="WLP3" s="604"/>
      <c r="WLQ3" s="604"/>
      <c r="WLR3" s="604"/>
      <c r="WLS3" s="604"/>
      <c r="WLT3" s="604"/>
      <c r="WLU3" s="604"/>
      <c r="WLV3" s="604"/>
      <c r="WLW3" s="604"/>
      <c r="WLX3" s="604"/>
      <c r="WLY3" s="604"/>
      <c r="WLZ3" s="604"/>
      <c r="WMA3" s="604"/>
      <c r="WMB3" s="604"/>
      <c r="WMC3" s="604"/>
      <c r="WMD3" s="604"/>
      <c r="WME3" s="604"/>
      <c r="WMF3" s="604"/>
      <c r="WMG3" s="604"/>
      <c r="WMH3" s="604"/>
      <c r="WMI3" s="604"/>
      <c r="WMJ3" s="604"/>
      <c r="WMK3" s="604"/>
      <c r="WML3" s="604"/>
      <c r="WMM3" s="604"/>
      <c r="WMN3" s="604"/>
      <c r="WMO3" s="604"/>
      <c r="WMP3" s="604"/>
      <c r="WMQ3" s="604"/>
      <c r="WMR3" s="604"/>
      <c r="WMS3" s="604"/>
      <c r="WMT3" s="604"/>
      <c r="WMU3" s="604"/>
      <c r="WMV3" s="604"/>
      <c r="WMW3" s="604"/>
      <c r="WMX3" s="604"/>
      <c r="WMY3" s="604"/>
      <c r="WMZ3" s="604"/>
      <c r="WNA3" s="604"/>
      <c r="WNB3" s="604"/>
      <c r="WNC3" s="604"/>
      <c r="WND3" s="604"/>
      <c r="WNE3" s="604"/>
      <c r="WNF3" s="604"/>
      <c r="WNG3" s="604"/>
      <c r="WNH3" s="604"/>
      <c r="WNI3" s="604"/>
      <c r="WNJ3" s="604"/>
      <c r="WNK3" s="604"/>
      <c r="WNL3" s="604"/>
      <c r="WNM3" s="604"/>
      <c r="WNN3" s="604"/>
      <c r="WNO3" s="604"/>
      <c r="WNP3" s="604"/>
      <c r="WNQ3" s="604"/>
      <c r="WNR3" s="604"/>
      <c r="WNS3" s="604"/>
      <c r="WNT3" s="604"/>
      <c r="WNU3" s="604"/>
      <c r="WNV3" s="604"/>
      <c r="WNW3" s="604"/>
      <c r="WNX3" s="604"/>
      <c r="WNY3" s="604"/>
      <c r="WNZ3" s="604"/>
      <c r="WOA3" s="604"/>
      <c r="WOB3" s="604"/>
      <c r="WOC3" s="604"/>
      <c r="WOD3" s="604"/>
      <c r="WOE3" s="604"/>
      <c r="WOF3" s="604"/>
      <c r="WOG3" s="604"/>
      <c r="WOH3" s="604"/>
      <c r="WOI3" s="604"/>
      <c r="WOJ3" s="604"/>
      <c r="WOK3" s="604"/>
      <c r="WOL3" s="604"/>
      <c r="WOM3" s="604"/>
      <c r="WON3" s="604"/>
      <c r="WOO3" s="604"/>
      <c r="WOP3" s="604"/>
      <c r="WOQ3" s="604"/>
      <c r="WOR3" s="604"/>
      <c r="WOS3" s="604"/>
      <c r="WOT3" s="604"/>
      <c r="WOU3" s="604"/>
      <c r="WOV3" s="604"/>
      <c r="WOW3" s="604"/>
      <c r="WOX3" s="604"/>
      <c r="WOY3" s="604"/>
      <c r="WOZ3" s="604"/>
      <c r="WPA3" s="604"/>
      <c r="WPB3" s="604"/>
      <c r="WPC3" s="604"/>
      <c r="WPD3" s="604"/>
      <c r="WPE3" s="604"/>
      <c r="WPF3" s="604"/>
      <c r="WPG3" s="604"/>
      <c r="WPH3" s="604"/>
      <c r="WPI3" s="604"/>
      <c r="WPJ3" s="604"/>
      <c r="WPK3" s="604"/>
      <c r="WPL3" s="604"/>
      <c r="WPM3" s="604"/>
      <c r="WPN3" s="604"/>
      <c r="WPO3" s="604"/>
      <c r="WPP3" s="604"/>
      <c r="WPQ3" s="604"/>
      <c r="WPR3" s="604"/>
      <c r="WPS3" s="604"/>
      <c r="WPT3" s="604"/>
      <c r="WPU3" s="604"/>
      <c r="WPV3" s="604"/>
      <c r="WPW3" s="604"/>
      <c r="WPX3" s="604"/>
      <c r="WPY3" s="604"/>
      <c r="WPZ3" s="604"/>
      <c r="WQA3" s="604"/>
      <c r="WQB3" s="604"/>
      <c r="WQC3" s="604"/>
      <c r="WQD3" s="604"/>
      <c r="WQE3" s="604"/>
      <c r="WQF3" s="604"/>
      <c r="WQG3" s="604"/>
      <c r="WQH3" s="604"/>
      <c r="WQI3" s="604"/>
      <c r="WQJ3" s="604"/>
      <c r="WQK3" s="604"/>
      <c r="WQL3" s="604"/>
      <c r="WQM3" s="604"/>
      <c r="WQN3" s="604"/>
      <c r="WQO3" s="604"/>
      <c r="WQP3" s="604"/>
      <c r="WQQ3" s="604"/>
      <c r="WQR3" s="604"/>
      <c r="WQS3" s="604"/>
      <c r="WQT3" s="604"/>
      <c r="WQU3" s="604"/>
      <c r="WQV3" s="604"/>
      <c r="WQW3" s="604"/>
      <c r="WQX3" s="604"/>
      <c r="WQY3" s="604"/>
      <c r="WQZ3" s="604"/>
      <c r="WRA3" s="604"/>
      <c r="WRB3" s="604"/>
      <c r="WRC3" s="604"/>
      <c r="WRD3" s="604"/>
      <c r="WRE3" s="604"/>
      <c r="WRF3" s="604"/>
      <c r="WRG3" s="604"/>
      <c r="WRH3" s="604"/>
      <c r="WRI3" s="604"/>
      <c r="WRJ3" s="604"/>
      <c r="WRK3" s="604"/>
      <c r="WRL3" s="604"/>
      <c r="WRM3" s="604"/>
      <c r="WRN3" s="604"/>
      <c r="WRO3" s="604"/>
      <c r="WRP3" s="604"/>
      <c r="WRQ3" s="604"/>
      <c r="WRR3" s="604"/>
      <c r="WRS3" s="604"/>
      <c r="WRT3" s="604"/>
      <c r="WRU3" s="604"/>
      <c r="WRV3" s="604"/>
      <c r="WRW3" s="604"/>
      <c r="WRX3" s="604"/>
      <c r="WRY3" s="604"/>
      <c r="WRZ3" s="604"/>
      <c r="WSA3" s="604"/>
      <c r="WSB3" s="604"/>
      <c r="WSC3" s="604"/>
      <c r="WSD3" s="604"/>
      <c r="WSE3" s="604"/>
      <c r="WSF3" s="604"/>
      <c r="WSG3" s="604"/>
      <c r="WSH3" s="604"/>
      <c r="WSI3" s="604"/>
      <c r="WSJ3" s="604"/>
      <c r="WSK3" s="604"/>
      <c r="WSL3" s="604"/>
      <c r="WSM3" s="604"/>
      <c r="WSN3" s="604"/>
      <c r="WSO3" s="604"/>
      <c r="WSP3" s="604"/>
      <c r="WSQ3" s="604"/>
      <c r="WSR3" s="604"/>
      <c r="WSS3" s="604"/>
      <c r="WST3" s="604"/>
      <c r="WSU3" s="604"/>
      <c r="WSV3" s="604"/>
      <c r="WSW3" s="604"/>
      <c r="WSX3" s="604"/>
      <c r="WSY3" s="604"/>
      <c r="WSZ3" s="604"/>
      <c r="WTA3" s="604"/>
      <c r="WTB3" s="604"/>
      <c r="WTC3" s="604"/>
      <c r="WTD3" s="604"/>
      <c r="WTE3" s="604"/>
      <c r="WTF3" s="604"/>
      <c r="WTG3" s="604"/>
      <c r="WTH3" s="604"/>
      <c r="WTI3" s="604"/>
      <c r="WTJ3" s="604"/>
      <c r="WTK3" s="604"/>
      <c r="WTL3" s="604"/>
      <c r="WTM3" s="604"/>
      <c r="WTN3" s="604"/>
      <c r="WTO3" s="604"/>
      <c r="WTP3" s="604"/>
      <c r="WTQ3" s="604"/>
      <c r="WTR3" s="604"/>
      <c r="WTS3" s="604"/>
      <c r="WTT3" s="604"/>
      <c r="WTU3" s="604"/>
      <c r="WTV3" s="604"/>
      <c r="WTW3" s="604"/>
      <c r="WTX3" s="604"/>
      <c r="WTY3" s="604"/>
      <c r="WTZ3" s="604"/>
      <c r="WUA3" s="604"/>
      <c r="WUB3" s="604"/>
      <c r="WUC3" s="604"/>
      <c r="WUD3" s="604"/>
      <c r="WUE3" s="604"/>
      <c r="WUF3" s="604"/>
      <c r="WUG3" s="604"/>
      <c r="WUH3" s="604"/>
      <c r="WUI3" s="604"/>
      <c r="WUJ3" s="604"/>
      <c r="WUK3" s="604"/>
      <c r="WUL3" s="604"/>
      <c r="WUM3" s="604"/>
      <c r="WUN3" s="604"/>
      <c r="WUO3" s="604"/>
      <c r="WUP3" s="604"/>
      <c r="WUQ3" s="604"/>
      <c r="WUR3" s="604"/>
      <c r="WUS3" s="604"/>
      <c r="WUT3" s="604"/>
      <c r="WUU3" s="604"/>
      <c r="WUV3" s="604"/>
      <c r="WUW3" s="604"/>
      <c r="WUX3" s="604"/>
      <c r="WUY3" s="604"/>
      <c r="WUZ3" s="604"/>
      <c r="WVA3" s="604"/>
      <c r="WVB3" s="604"/>
      <c r="WVC3" s="604"/>
      <c r="WVD3" s="604"/>
      <c r="WVE3" s="604"/>
      <c r="WVF3" s="604"/>
      <c r="WVG3" s="604"/>
      <c r="WVH3" s="604"/>
      <c r="WVI3" s="604"/>
      <c r="WVJ3" s="604"/>
      <c r="WVK3" s="604"/>
      <c r="WVL3" s="604"/>
      <c r="WVM3" s="604"/>
      <c r="WVN3" s="604"/>
      <c r="WVO3" s="604"/>
      <c r="WVP3" s="604"/>
      <c r="WVQ3" s="604"/>
      <c r="WVR3" s="604"/>
      <c r="WVS3" s="604"/>
      <c r="WVT3" s="604"/>
      <c r="WVU3" s="604"/>
      <c r="WVV3" s="604"/>
      <c r="WVW3" s="604"/>
      <c r="WVX3" s="604"/>
      <c r="WVY3" s="604"/>
      <c r="WVZ3" s="604"/>
      <c r="WWA3" s="604"/>
      <c r="WWB3" s="604"/>
      <c r="WWC3" s="604"/>
      <c r="WWD3" s="604"/>
      <c r="WWE3" s="604"/>
      <c r="WWF3" s="604"/>
      <c r="WWG3" s="604"/>
      <c r="WWH3" s="604"/>
      <c r="WWI3" s="604"/>
      <c r="WWJ3" s="604"/>
      <c r="WWK3" s="604"/>
      <c r="WWL3" s="604"/>
      <c r="WWM3" s="604"/>
      <c r="WWN3" s="604"/>
      <c r="WWO3" s="604"/>
      <c r="WWP3" s="604"/>
      <c r="WWQ3" s="604"/>
      <c r="WWR3" s="604"/>
      <c r="WWS3" s="604"/>
      <c r="WWT3" s="604"/>
      <c r="WWU3" s="604"/>
      <c r="WWV3" s="604"/>
      <c r="WWW3" s="604"/>
      <c r="WWX3" s="604"/>
      <c r="WWY3" s="604"/>
      <c r="WWZ3" s="604"/>
      <c r="WXA3" s="604"/>
      <c r="WXB3" s="604"/>
      <c r="WXC3" s="604"/>
      <c r="WXD3" s="604"/>
      <c r="WXE3" s="604"/>
      <c r="WXF3" s="604"/>
      <c r="WXG3" s="604"/>
      <c r="WXH3" s="604"/>
      <c r="WXI3" s="604"/>
      <c r="WXJ3" s="604"/>
      <c r="WXK3" s="604"/>
      <c r="WXL3" s="604"/>
      <c r="WXM3" s="604"/>
      <c r="WXN3" s="604"/>
      <c r="WXO3" s="604"/>
      <c r="WXP3" s="604"/>
      <c r="WXQ3" s="604"/>
      <c r="WXR3" s="604"/>
      <c r="WXS3" s="604"/>
      <c r="WXT3" s="604"/>
      <c r="WXU3" s="604"/>
      <c r="WXV3" s="604"/>
      <c r="WXW3" s="604"/>
      <c r="WXX3" s="604"/>
      <c r="WXY3" s="604"/>
      <c r="WXZ3" s="604"/>
      <c r="WYA3" s="604"/>
      <c r="WYB3" s="604"/>
      <c r="WYC3" s="604"/>
      <c r="WYD3" s="604"/>
      <c r="WYE3" s="604"/>
      <c r="WYF3" s="604"/>
      <c r="WYG3" s="604"/>
      <c r="WYH3" s="604"/>
      <c r="WYI3" s="604"/>
      <c r="WYJ3" s="604"/>
      <c r="WYK3" s="604"/>
      <c r="WYL3" s="604"/>
      <c r="WYM3" s="604"/>
      <c r="WYN3" s="604"/>
      <c r="WYO3" s="604"/>
      <c r="WYP3" s="604"/>
      <c r="WYQ3" s="604"/>
      <c r="WYR3" s="604"/>
      <c r="WYS3" s="604"/>
      <c r="WYT3" s="604"/>
      <c r="WYU3" s="604"/>
      <c r="WYV3" s="604"/>
      <c r="WYW3" s="604"/>
      <c r="WYX3" s="604"/>
      <c r="WYY3" s="604"/>
      <c r="WYZ3" s="604"/>
      <c r="WZA3" s="604"/>
      <c r="WZB3" s="604"/>
      <c r="WZC3" s="604"/>
      <c r="WZD3" s="604"/>
      <c r="WZE3" s="604"/>
      <c r="WZF3" s="604"/>
      <c r="WZG3" s="604"/>
      <c r="WZH3" s="604"/>
      <c r="WZI3" s="604"/>
      <c r="WZJ3" s="604"/>
      <c r="WZK3" s="604"/>
      <c r="WZL3" s="604"/>
      <c r="WZM3" s="604"/>
      <c r="WZN3" s="604"/>
      <c r="WZO3" s="604"/>
      <c r="WZP3" s="604"/>
      <c r="WZQ3" s="604"/>
      <c r="WZR3" s="604"/>
      <c r="WZS3" s="604"/>
      <c r="WZT3" s="604"/>
      <c r="WZU3" s="604"/>
      <c r="WZV3" s="604"/>
      <c r="WZW3" s="604"/>
      <c r="WZX3" s="604"/>
      <c r="WZY3" s="604"/>
      <c r="WZZ3" s="604"/>
      <c r="XAA3" s="604"/>
      <c r="XAB3" s="604"/>
      <c r="XAC3" s="604"/>
      <c r="XAD3" s="604"/>
      <c r="XAE3" s="604"/>
      <c r="XAF3" s="604"/>
      <c r="XAG3" s="604"/>
      <c r="XAH3" s="604"/>
      <c r="XAI3" s="604"/>
      <c r="XAJ3" s="604"/>
      <c r="XAK3" s="604"/>
      <c r="XAL3" s="604"/>
      <c r="XAM3" s="604"/>
      <c r="XAN3" s="604"/>
      <c r="XAO3" s="604"/>
      <c r="XAP3" s="604"/>
      <c r="XAQ3" s="604"/>
      <c r="XAR3" s="604"/>
      <c r="XAS3" s="604"/>
      <c r="XAT3" s="604"/>
      <c r="XAU3" s="604"/>
      <c r="XAV3" s="604"/>
      <c r="XAW3" s="604"/>
      <c r="XAX3" s="604"/>
      <c r="XAY3" s="604"/>
      <c r="XAZ3" s="604"/>
      <c r="XBA3" s="604"/>
      <c r="XBB3" s="604"/>
      <c r="XBC3" s="604"/>
      <c r="XBD3" s="604"/>
      <c r="XBE3" s="604"/>
      <c r="XBF3" s="604"/>
      <c r="XBG3" s="604"/>
      <c r="XBH3" s="604"/>
      <c r="XBI3" s="604"/>
      <c r="XBJ3" s="604"/>
      <c r="XBK3" s="604"/>
      <c r="XBL3" s="604"/>
      <c r="XBM3" s="604"/>
      <c r="XBN3" s="604"/>
      <c r="XBO3" s="604"/>
      <c r="XBP3" s="604"/>
      <c r="XBQ3" s="604"/>
      <c r="XBR3" s="604"/>
      <c r="XBS3" s="604"/>
      <c r="XBT3" s="604"/>
      <c r="XBU3" s="604"/>
      <c r="XBV3" s="604"/>
      <c r="XBW3" s="604"/>
      <c r="XBX3" s="604"/>
      <c r="XBY3" s="604"/>
      <c r="XBZ3" s="604"/>
      <c r="XCA3" s="604"/>
      <c r="XCB3" s="604"/>
      <c r="XCC3" s="604"/>
      <c r="XCD3" s="604"/>
      <c r="XCE3" s="604"/>
      <c r="XCF3" s="604"/>
      <c r="XCG3" s="604"/>
      <c r="XCH3" s="604"/>
      <c r="XCI3" s="604"/>
      <c r="XCJ3" s="604"/>
      <c r="XCK3" s="604"/>
      <c r="XCL3" s="604"/>
      <c r="XCM3" s="604"/>
      <c r="XCN3" s="604"/>
      <c r="XCO3" s="604"/>
      <c r="XCP3" s="604"/>
      <c r="XCQ3" s="604"/>
      <c r="XCR3" s="604"/>
      <c r="XCS3" s="604"/>
      <c r="XCT3" s="604"/>
      <c r="XCU3" s="604"/>
      <c r="XCV3" s="604"/>
      <c r="XCW3" s="604"/>
      <c r="XCX3" s="604"/>
      <c r="XCY3" s="604"/>
      <c r="XCZ3" s="604"/>
      <c r="XDA3" s="604"/>
      <c r="XDB3" s="604"/>
      <c r="XDC3" s="604"/>
      <c r="XDD3" s="604"/>
      <c r="XDE3" s="604"/>
      <c r="XDF3" s="604"/>
      <c r="XDG3" s="604"/>
      <c r="XDH3" s="604"/>
      <c r="XDI3" s="604"/>
      <c r="XDJ3" s="604"/>
      <c r="XDK3" s="604"/>
      <c r="XDL3" s="604"/>
      <c r="XDM3" s="604"/>
      <c r="XDN3" s="604"/>
      <c r="XDO3" s="604"/>
      <c r="XDP3" s="604"/>
      <c r="XDQ3" s="604"/>
      <c r="XDR3" s="604"/>
      <c r="XDS3" s="604"/>
      <c r="XDT3" s="604"/>
      <c r="XDU3" s="604"/>
      <c r="XDV3" s="604"/>
      <c r="XDW3" s="604"/>
      <c r="XDX3" s="604"/>
      <c r="XDY3" s="604"/>
      <c r="XDZ3" s="604"/>
      <c r="XEA3" s="604"/>
      <c r="XEB3" s="604"/>
      <c r="XEC3" s="604"/>
      <c r="XED3" s="604"/>
      <c r="XEE3" s="604"/>
      <c r="XEF3" s="604"/>
      <c r="XEG3" s="604"/>
      <c r="XEH3" s="604"/>
      <c r="XEI3" s="604"/>
      <c r="XEJ3" s="604"/>
      <c r="XEK3" s="604"/>
      <c r="XEL3" s="604"/>
      <c r="XEM3" s="604"/>
      <c r="XEN3" s="604"/>
      <c r="XEO3" s="604"/>
      <c r="XEP3" s="604"/>
      <c r="XEQ3" s="604"/>
      <c r="XER3" s="604"/>
      <c r="XES3" s="604"/>
      <c r="XET3" s="604"/>
      <c r="XEU3" s="604"/>
      <c r="XEV3" s="604"/>
      <c r="XEW3" s="604"/>
      <c r="XEX3" s="604"/>
      <c r="XEY3" s="604"/>
      <c r="XEZ3" s="604"/>
      <c r="XFA3" s="604"/>
      <c r="XFB3" s="604"/>
      <c r="XFC3" s="604"/>
      <c r="XFD3" s="604"/>
    </row>
    <row r="4" spans="1:16384" s="165" customFormat="1" ht="12.75" x14ac:dyDescent="0.25">
      <c r="A4" s="562" t="str">
        <f>'ORÇAMENTO SINTÉTICO'!A4</f>
        <v>TIPO DE PROJETO: CONSTRUÇÃO</v>
      </c>
      <c r="B4" s="532"/>
      <c r="C4" s="532"/>
      <c r="D4" s="563"/>
      <c r="E4" s="274" t="str">
        <f>'ORÇAMENTO SINTÉTICO'!E4</f>
        <v>DATA DE ELABORAÇÃO: 07/04/2022</v>
      </c>
      <c r="F4" s="275"/>
      <c r="G4" s="275"/>
      <c r="H4" s="276"/>
    </row>
    <row r="5" spans="1:16384" x14ac:dyDescent="0.25">
      <c r="A5" s="601" t="str">
        <f>'RESUMO DO ORÇAMENTO'!A5:B5</f>
        <v>RESPONSÁVEL TÉCNICO: ENGº CIVIL RAUL YAMAMURA FREITAS</v>
      </c>
      <c r="B5" s="601"/>
      <c r="C5" s="601"/>
      <c r="D5" s="601"/>
      <c r="E5" s="366" t="str">
        <f>'RESUMO DO ORÇAMENTO'!A7</f>
        <v>REVISÃO: 04</v>
      </c>
      <c r="F5" s="367"/>
      <c r="G5" s="367"/>
      <c r="H5" s="368"/>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4"/>
      <c r="BV5" s="604"/>
      <c r="BW5" s="604"/>
      <c r="BX5" s="604"/>
      <c r="BY5" s="604"/>
      <c r="BZ5" s="604"/>
      <c r="CA5" s="604"/>
      <c r="CB5" s="604"/>
      <c r="CC5" s="604"/>
      <c r="CD5" s="604"/>
      <c r="CE5" s="604"/>
      <c r="CF5" s="604"/>
      <c r="CG5" s="604"/>
      <c r="CH5" s="604"/>
      <c r="CI5" s="604"/>
      <c r="CJ5" s="604"/>
      <c r="CK5" s="604"/>
      <c r="CL5" s="604"/>
      <c r="CM5" s="604"/>
      <c r="CN5" s="604"/>
      <c r="CO5" s="604"/>
      <c r="CP5" s="604"/>
      <c r="CQ5" s="604"/>
      <c r="CR5" s="604"/>
      <c r="CS5" s="604"/>
      <c r="CT5" s="604"/>
      <c r="CU5" s="604"/>
      <c r="CV5" s="604"/>
      <c r="CW5" s="604"/>
      <c r="CX5" s="604"/>
      <c r="CY5" s="604"/>
      <c r="CZ5" s="604"/>
      <c r="DA5" s="604"/>
      <c r="DB5" s="604"/>
      <c r="DC5" s="604"/>
      <c r="DD5" s="604"/>
      <c r="DE5" s="604"/>
      <c r="DF5" s="604"/>
      <c r="DG5" s="604"/>
      <c r="DH5" s="604"/>
      <c r="DI5" s="604"/>
      <c r="DJ5" s="604"/>
      <c r="DK5" s="604"/>
      <c r="DL5" s="604"/>
      <c r="DM5" s="604"/>
      <c r="DN5" s="604"/>
      <c r="DO5" s="604"/>
      <c r="DP5" s="604"/>
      <c r="DQ5" s="604"/>
      <c r="DR5" s="604"/>
      <c r="DS5" s="604"/>
      <c r="DT5" s="604"/>
      <c r="DU5" s="604"/>
      <c r="DV5" s="604"/>
      <c r="DW5" s="604"/>
      <c r="DX5" s="604"/>
      <c r="DY5" s="604"/>
      <c r="DZ5" s="604"/>
      <c r="EA5" s="604"/>
      <c r="EB5" s="604"/>
      <c r="EC5" s="604"/>
      <c r="ED5" s="604"/>
      <c r="EE5" s="604"/>
      <c r="EF5" s="604"/>
      <c r="EG5" s="604"/>
      <c r="EH5" s="604"/>
      <c r="EI5" s="604"/>
      <c r="EJ5" s="604"/>
      <c r="EK5" s="604"/>
      <c r="EL5" s="604"/>
      <c r="EM5" s="604"/>
      <c r="EN5" s="604"/>
      <c r="EO5" s="604"/>
      <c r="EP5" s="604"/>
      <c r="EQ5" s="604"/>
      <c r="ER5" s="604"/>
      <c r="ES5" s="604"/>
      <c r="ET5" s="604"/>
      <c r="EU5" s="604"/>
      <c r="EV5" s="604"/>
      <c r="EW5" s="604"/>
      <c r="EX5" s="604"/>
      <c r="EY5" s="604"/>
      <c r="EZ5" s="604"/>
      <c r="FA5" s="604"/>
      <c r="FB5" s="604"/>
      <c r="FC5" s="604"/>
      <c r="FD5" s="604"/>
      <c r="FE5" s="604"/>
      <c r="FF5" s="604"/>
      <c r="FG5" s="604"/>
      <c r="FH5" s="604"/>
      <c r="FI5" s="604"/>
      <c r="FJ5" s="604"/>
      <c r="FK5" s="604"/>
      <c r="FL5" s="604"/>
      <c r="FM5" s="604"/>
      <c r="FN5" s="604"/>
      <c r="FO5" s="604"/>
      <c r="FP5" s="604"/>
      <c r="FQ5" s="604"/>
      <c r="FR5" s="604"/>
      <c r="FS5" s="604"/>
      <c r="FT5" s="604"/>
      <c r="FU5" s="604"/>
      <c r="FV5" s="604"/>
      <c r="FW5" s="604"/>
      <c r="FX5" s="604"/>
      <c r="FY5" s="604"/>
      <c r="FZ5" s="604"/>
      <c r="GA5" s="604"/>
      <c r="GB5" s="604"/>
      <c r="GC5" s="604"/>
      <c r="GD5" s="604"/>
      <c r="GE5" s="604"/>
      <c r="GF5" s="604"/>
      <c r="GG5" s="604"/>
      <c r="GH5" s="604"/>
      <c r="GI5" s="604"/>
      <c r="GJ5" s="604"/>
      <c r="GK5" s="604"/>
      <c r="GL5" s="604"/>
      <c r="GM5" s="604"/>
      <c r="GN5" s="604"/>
      <c r="GO5" s="604"/>
      <c r="GP5" s="604"/>
      <c r="GQ5" s="604"/>
      <c r="GR5" s="604"/>
      <c r="GS5" s="604"/>
      <c r="GT5" s="604"/>
      <c r="GU5" s="604"/>
      <c r="GV5" s="604"/>
      <c r="GW5" s="604"/>
      <c r="GX5" s="604"/>
      <c r="GY5" s="604"/>
      <c r="GZ5" s="604"/>
      <c r="HA5" s="604"/>
      <c r="HB5" s="604"/>
      <c r="HC5" s="604"/>
      <c r="HD5" s="604"/>
      <c r="HE5" s="604"/>
      <c r="HF5" s="604"/>
      <c r="HG5" s="604"/>
      <c r="HH5" s="604"/>
      <c r="HI5" s="604"/>
      <c r="HJ5" s="604"/>
      <c r="HK5" s="604"/>
      <c r="HL5" s="604"/>
      <c r="HM5" s="604"/>
      <c r="HN5" s="604"/>
      <c r="HO5" s="604"/>
      <c r="HP5" s="604"/>
      <c r="HQ5" s="604"/>
      <c r="HR5" s="604"/>
      <c r="HS5" s="604"/>
      <c r="HT5" s="604"/>
      <c r="HU5" s="604"/>
      <c r="HV5" s="604"/>
      <c r="HW5" s="604"/>
      <c r="HX5" s="604"/>
      <c r="HY5" s="604"/>
      <c r="HZ5" s="604"/>
      <c r="IA5" s="604"/>
      <c r="IB5" s="604"/>
      <c r="IC5" s="604"/>
      <c r="ID5" s="604"/>
      <c r="IE5" s="604"/>
      <c r="IF5" s="604"/>
      <c r="IG5" s="604"/>
      <c r="IH5" s="604"/>
      <c r="II5" s="604"/>
      <c r="IJ5" s="604"/>
      <c r="IK5" s="604"/>
      <c r="IL5" s="604"/>
      <c r="IM5" s="604"/>
      <c r="IN5" s="604"/>
      <c r="IO5" s="604"/>
      <c r="IP5" s="604"/>
      <c r="IQ5" s="604"/>
      <c r="IR5" s="604"/>
      <c r="IS5" s="604"/>
      <c r="IT5" s="604"/>
      <c r="IU5" s="604"/>
      <c r="IV5" s="604"/>
      <c r="IW5" s="604"/>
      <c r="IX5" s="604"/>
      <c r="IY5" s="604"/>
      <c r="IZ5" s="604"/>
      <c r="JA5" s="604"/>
      <c r="JB5" s="604"/>
      <c r="JC5" s="604"/>
      <c r="JD5" s="604"/>
      <c r="JE5" s="604"/>
      <c r="JF5" s="604"/>
      <c r="JG5" s="604"/>
      <c r="JH5" s="604"/>
      <c r="JI5" s="604"/>
      <c r="JJ5" s="604"/>
      <c r="JK5" s="604"/>
      <c r="JL5" s="604"/>
      <c r="JM5" s="604"/>
      <c r="JN5" s="604"/>
      <c r="JO5" s="604"/>
      <c r="JP5" s="604"/>
      <c r="JQ5" s="604"/>
      <c r="JR5" s="604"/>
      <c r="JS5" s="604"/>
      <c r="JT5" s="604"/>
      <c r="JU5" s="604"/>
      <c r="JV5" s="604"/>
      <c r="JW5" s="604"/>
      <c r="JX5" s="604"/>
      <c r="JY5" s="604"/>
      <c r="JZ5" s="604"/>
      <c r="KA5" s="604"/>
      <c r="KB5" s="604"/>
      <c r="KC5" s="604"/>
      <c r="KD5" s="604"/>
      <c r="KE5" s="604"/>
      <c r="KF5" s="604"/>
      <c r="KG5" s="604"/>
      <c r="KH5" s="604"/>
      <c r="KI5" s="604"/>
      <c r="KJ5" s="604"/>
      <c r="KK5" s="604"/>
      <c r="KL5" s="604"/>
      <c r="KM5" s="604"/>
      <c r="KN5" s="604"/>
      <c r="KO5" s="604"/>
      <c r="KP5" s="604"/>
      <c r="KQ5" s="604"/>
      <c r="KR5" s="604"/>
      <c r="KS5" s="604"/>
      <c r="KT5" s="604"/>
      <c r="KU5" s="604"/>
      <c r="KV5" s="604"/>
      <c r="KW5" s="604"/>
      <c r="KX5" s="604"/>
      <c r="KY5" s="604"/>
      <c r="KZ5" s="604"/>
      <c r="LA5" s="604"/>
      <c r="LB5" s="604"/>
      <c r="LC5" s="604"/>
      <c r="LD5" s="604"/>
      <c r="LE5" s="604"/>
      <c r="LF5" s="604"/>
      <c r="LG5" s="604"/>
      <c r="LH5" s="604"/>
      <c r="LI5" s="604"/>
      <c r="LJ5" s="604"/>
      <c r="LK5" s="604"/>
      <c r="LL5" s="604"/>
      <c r="LM5" s="604"/>
      <c r="LN5" s="604"/>
      <c r="LO5" s="604"/>
      <c r="LP5" s="604"/>
      <c r="LQ5" s="604"/>
      <c r="LR5" s="604"/>
      <c r="LS5" s="604"/>
      <c r="LT5" s="604"/>
      <c r="LU5" s="604"/>
      <c r="LV5" s="604"/>
      <c r="LW5" s="604"/>
      <c r="LX5" s="604"/>
      <c r="LY5" s="604"/>
      <c r="LZ5" s="604"/>
      <c r="MA5" s="604"/>
      <c r="MB5" s="604"/>
      <c r="MC5" s="604"/>
      <c r="MD5" s="604"/>
      <c r="ME5" s="604"/>
      <c r="MF5" s="604"/>
      <c r="MG5" s="604"/>
      <c r="MH5" s="604"/>
      <c r="MI5" s="604"/>
      <c r="MJ5" s="604"/>
      <c r="MK5" s="604"/>
      <c r="ML5" s="604"/>
      <c r="MM5" s="604"/>
      <c r="MN5" s="604"/>
      <c r="MO5" s="604"/>
      <c r="MP5" s="604"/>
      <c r="MQ5" s="604"/>
      <c r="MR5" s="604"/>
      <c r="MS5" s="604"/>
      <c r="MT5" s="604"/>
      <c r="MU5" s="604"/>
      <c r="MV5" s="604"/>
      <c r="MW5" s="604"/>
      <c r="MX5" s="604"/>
      <c r="MY5" s="604"/>
      <c r="MZ5" s="604"/>
      <c r="NA5" s="604"/>
      <c r="NB5" s="604"/>
      <c r="NC5" s="604"/>
      <c r="ND5" s="604"/>
      <c r="NE5" s="604"/>
      <c r="NF5" s="604"/>
      <c r="NG5" s="604"/>
      <c r="NH5" s="604"/>
      <c r="NI5" s="604"/>
      <c r="NJ5" s="604"/>
      <c r="NK5" s="604"/>
      <c r="NL5" s="604"/>
      <c r="NM5" s="604"/>
      <c r="NN5" s="604"/>
      <c r="NO5" s="604"/>
      <c r="NP5" s="604"/>
      <c r="NQ5" s="604"/>
      <c r="NR5" s="604"/>
      <c r="NS5" s="604"/>
      <c r="NT5" s="604"/>
      <c r="NU5" s="604"/>
      <c r="NV5" s="604"/>
      <c r="NW5" s="604"/>
      <c r="NX5" s="604"/>
      <c r="NY5" s="604"/>
      <c r="NZ5" s="604"/>
      <c r="OA5" s="604"/>
      <c r="OB5" s="604"/>
      <c r="OC5" s="604"/>
      <c r="OD5" s="604"/>
      <c r="OE5" s="604"/>
      <c r="OF5" s="604"/>
      <c r="OG5" s="604"/>
      <c r="OH5" s="604"/>
      <c r="OI5" s="604"/>
      <c r="OJ5" s="604"/>
      <c r="OK5" s="604"/>
      <c r="OL5" s="604"/>
      <c r="OM5" s="604"/>
      <c r="ON5" s="604"/>
      <c r="OO5" s="604"/>
      <c r="OP5" s="604"/>
      <c r="OQ5" s="604"/>
      <c r="OR5" s="604"/>
      <c r="OS5" s="604"/>
      <c r="OT5" s="604"/>
      <c r="OU5" s="604"/>
      <c r="OV5" s="604"/>
      <c r="OW5" s="604"/>
      <c r="OX5" s="604"/>
      <c r="OY5" s="604"/>
      <c r="OZ5" s="604"/>
      <c r="PA5" s="604"/>
      <c r="PB5" s="604"/>
      <c r="PC5" s="604"/>
      <c r="PD5" s="604"/>
      <c r="PE5" s="604"/>
      <c r="PF5" s="604"/>
      <c r="PG5" s="604"/>
      <c r="PH5" s="604"/>
      <c r="PI5" s="604"/>
      <c r="PJ5" s="604"/>
      <c r="PK5" s="604"/>
      <c r="PL5" s="604"/>
      <c r="PM5" s="604"/>
      <c r="PN5" s="604"/>
      <c r="PO5" s="604"/>
      <c r="PP5" s="604"/>
      <c r="PQ5" s="604"/>
      <c r="PR5" s="604"/>
      <c r="PS5" s="604"/>
      <c r="PT5" s="604"/>
      <c r="PU5" s="604"/>
      <c r="PV5" s="604"/>
      <c r="PW5" s="604"/>
      <c r="PX5" s="604"/>
      <c r="PY5" s="604"/>
      <c r="PZ5" s="604"/>
      <c r="QA5" s="604"/>
      <c r="QB5" s="604"/>
      <c r="QC5" s="604"/>
      <c r="QD5" s="604"/>
      <c r="QE5" s="604"/>
      <c r="QF5" s="604"/>
      <c r="QG5" s="604"/>
      <c r="QH5" s="604"/>
      <c r="QI5" s="604"/>
      <c r="QJ5" s="604"/>
      <c r="QK5" s="604"/>
      <c r="QL5" s="604"/>
      <c r="QM5" s="604"/>
      <c r="QN5" s="604"/>
      <c r="QO5" s="604"/>
      <c r="QP5" s="604"/>
      <c r="QQ5" s="604"/>
      <c r="QR5" s="604"/>
      <c r="QS5" s="604"/>
      <c r="QT5" s="604"/>
      <c r="QU5" s="604"/>
      <c r="QV5" s="604"/>
      <c r="QW5" s="604"/>
      <c r="QX5" s="604"/>
      <c r="QY5" s="604"/>
      <c r="QZ5" s="604"/>
      <c r="RA5" s="604"/>
      <c r="RB5" s="604"/>
      <c r="RC5" s="604"/>
      <c r="RD5" s="604"/>
      <c r="RE5" s="604"/>
      <c r="RF5" s="604"/>
      <c r="RG5" s="604"/>
      <c r="RH5" s="604"/>
      <c r="RI5" s="604"/>
      <c r="RJ5" s="604"/>
      <c r="RK5" s="604"/>
      <c r="RL5" s="604"/>
      <c r="RM5" s="604"/>
      <c r="RN5" s="604"/>
      <c r="RO5" s="604"/>
      <c r="RP5" s="604"/>
      <c r="RQ5" s="604"/>
      <c r="RR5" s="604"/>
      <c r="RS5" s="604"/>
      <c r="RT5" s="604"/>
      <c r="RU5" s="604"/>
      <c r="RV5" s="604"/>
      <c r="RW5" s="604"/>
      <c r="RX5" s="604"/>
      <c r="RY5" s="604"/>
      <c r="RZ5" s="604"/>
      <c r="SA5" s="604"/>
      <c r="SB5" s="604"/>
      <c r="SC5" s="604"/>
      <c r="SD5" s="604"/>
      <c r="SE5" s="604"/>
      <c r="SF5" s="604"/>
      <c r="SG5" s="604"/>
      <c r="SH5" s="604"/>
      <c r="SI5" s="604"/>
      <c r="SJ5" s="604"/>
      <c r="SK5" s="604"/>
      <c r="SL5" s="604"/>
      <c r="SM5" s="604"/>
      <c r="SN5" s="604"/>
      <c r="SO5" s="604"/>
      <c r="SP5" s="604"/>
      <c r="SQ5" s="604"/>
      <c r="SR5" s="604"/>
      <c r="SS5" s="604"/>
      <c r="ST5" s="604"/>
      <c r="SU5" s="604"/>
      <c r="SV5" s="604"/>
      <c r="SW5" s="604"/>
      <c r="SX5" s="604"/>
      <c r="SY5" s="604"/>
      <c r="SZ5" s="604"/>
      <c r="TA5" s="604"/>
      <c r="TB5" s="604"/>
      <c r="TC5" s="604"/>
      <c r="TD5" s="604"/>
      <c r="TE5" s="604"/>
      <c r="TF5" s="604"/>
      <c r="TG5" s="604"/>
      <c r="TH5" s="604"/>
      <c r="TI5" s="604"/>
      <c r="TJ5" s="604"/>
      <c r="TK5" s="604"/>
      <c r="TL5" s="604"/>
      <c r="TM5" s="604"/>
      <c r="TN5" s="604"/>
      <c r="TO5" s="604"/>
      <c r="TP5" s="604"/>
      <c r="TQ5" s="604"/>
      <c r="TR5" s="604"/>
      <c r="TS5" s="604"/>
      <c r="TT5" s="604"/>
      <c r="TU5" s="604"/>
      <c r="TV5" s="604"/>
      <c r="TW5" s="604"/>
      <c r="TX5" s="604"/>
      <c r="TY5" s="604"/>
      <c r="TZ5" s="604"/>
      <c r="UA5" s="604"/>
      <c r="UB5" s="604"/>
      <c r="UC5" s="604"/>
      <c r="UD5" s="604"/>
      <c r="UE5" s="604"/>
      <c r="UF5" s="604"/>
      <c r="UG5" s="604"/>
      <c r="UH5" s="604"/>
      <c r="UI5" s="604"/>
      <c r="UJ5" s="604"/>
      <c r="UK5" s="604"/>
      <c r="UL5" s="604"/>
      <c r="UM5" s="604"/>
      <c r="UN5" s="604"/>
      <c r="UO5" s="604"/>
      <c r="UP5" s="604"/>
      <c r="UQ5" s="604"/>
      <c r="UR5" s="604"/>
      <c r="US5" s="604"/>
      <c r="UT5" s="604"/>
      <c r="UU5" s="604"/>
      <c r="UV5" s="604"/>
      <c r="UW5" s="604"/>
      <c r="UX5" s="604"/>
      <c r="UY5" s="604"/>
      <c r="UZ5" s="604"/>
      <c r="VA5" s="604"/>
      <c r="VB5" s="604"/>
      <c r="VC5" s="604"/>
      <c r="VD5" s="604"/>
      <c r="VE5" s="604"/>
      <c r="VF5" s="604"/>
      <c r="VG5" s="604"/>
      <c r="VH5" s="604"/>
      <c r="VI5" s="604"/>
      <c r="VJ5" s="604"/>
      <c r="VK5" s="604"/>
      <c r="VL5" s="604"/>
      <c r="VM5" s="604"/>
      <c r="VN5" s="604"/>
      <c r="VO5" s="604"/>
      <c r="VP5" s="604"/>
      <c r="VQ5" s="604"/>
      <c r="VR5" s="604"/>
      <c r="VS5" s="604"/>
      <c r="VT5" s="604"/>
      <c r="VU5" s="604"/>
      <c r="VV5" s="604"/>
      <c r="VW5" s="604"/>
      <c r="VX5" s="604"/>
      <c r="VY5" s="604"/>
      <c r="VZ5" s="604"/>
      <c r="WA5" s="604"/>
      <c r="WB5" s="604"/>
      <c r="WC5" s="604"/>
      <c r="WD5" s="604"/>
      <c r="WE5" s="604"/>
      <c r="WF5" s="604"/>
      <c r="WG5" s="604"/>
      <c r="WH5" s="604"/>
      <c r="WI5" s="604"/>
      <c r="WJ5" s="604"/>
      <c r="WK5" s="604"/>
      <c r="WL5" s="604"/>
      <c r="WM5" s="604"/>
      <c r="WN5" s="604"/>
      <c r="WO5" s="604"/>
      <c r="WP5" s="604"/>
      <c r="WQ5" s="604"/>
      <c r="WR5" s="604"/>
      <c r="WS5" s="604"/>
      <c r="WT5" s="604"/>
      <c r="WU5" s="604"/>
      <c r="WV5" s="604"/>
      <c r="WW5" s="604"/>
      <c r="WX5" s="604"/>
      <c r="WY5" s="604"/>
      <c r="WZ5" s="604"/>
      <c r="XA5" s="604"/>
      <c r="XB5" s="604"/>
      <c r="XC5" s="604"/>
      <c r="XD5" s="604"/>
      <c r="XE5" s="604"/>
      <c r="XF5" s="604"/>
      <c r="XG5" s="604"/>
      <c r="XH5" s="604"/>
      <c r="XI5" s="604"/>
      <c r="XJ5" s="604"/>
      <c r="XK5" s="604"/>
      <c r="XL5" s="604"/>
      <c r="XM5" s="604"/>
      <c r="XN5" s="604"/>
      <c r="XO5" s="604"/>
      <c r="XP5" s="604"/>
      <c r="XQ5" s="604"/>
      <c r="XR5" s="604"/>
      <c r="XS5" s="604"/>
      <c r="XT5" s="604"/>
      <c r="XU5" s="604"/>
      <c r="XV5" s="604"/>
      <c r="XW5" s="604"/>
      <c r="XX5" s="604"/>
      <c r="XY5" s="604"/>
      <c r="XZ5" s="604"/>
      <c r="YA5" s="604"/>
      <c r="YB5" s="604"/>
      <c r="YC5" s="604"/>
      <c r="YD5" s="604"/>
      <c r="YE5" s="604"/>
      <c r="YF5" s="604"/>
      <c r="YG5" s="604"/>
      <c r="YH5" s="604"/>
      <c r="YI5" s="604"/>
      <c r="YJ5" s="604"/>
      <c r="YK5" s="604"/>
      <c r="YL5" s="604"/>
      <c r="YM5" s="604"/>
      <c r="YN5" s="604"/>
      <c r="YO5" s="604"/>
      <c r="YP5" s="604"/>
      <c r="YQ5" s="604"/>
      <c r="YR5" s="604"/>
      <c r="YS5" s="604"/>
      <c r="YT5" s="604"/>
      <c r="YU5" s="604"/>
      <c r="YV5" s="604"/>
      <c r="YW5" s="604"/>
      <c r="YX5" s="604"/>
      <c r="YY5" s="604"/>
      <c r="YZ5" s="604"/>
      <c r="ZA5" s="604"/>
      <c r="ZB5" s="604"/>
      <c r="ZC5" s="604"/>
      <c r="ZD5" s="604"/>
      <c r="ZE5" s="604"/>
      <c r="ZF5" s="604"/>
      <c r="ZG5" s="604"/>
      <c r="ZH5" s="604"/>
      <c r="ZI5" s="604"/>
      <c r="ZJ5" s="604"/>
      <c r="ZK5" s="604"/>
      <c r="ZL5" s="604"/>
      <c r="ZM5" s="604"/>
      <c r="ZN5" s="604"/>
      <c r="ZO5" s="604"/>
      <c r="ZP5" s="604"/>
      <c r="ZQ5" s="604"/>
      <c r="ZR5" s="604"/>
      <c r="ZS5" s="604"/>
      <c r="ZT5" s="604"/>
      <c r="ZU5" s="604"/>
      <c r="ZV5" s="604"/>
      <c r="ZW5" s="604"/>
      <c r="ZX5" s="604"/>
      <c r="ZY5" s="604"/>
      <c r="ZZ5" s="604"/>
      <c r="AAA5" s="604"/>
      <c r="AAB5" s="604"/>
      <c r="AAC5" s="604"/>
      <c r="AAD5" s="604"/>
      <c r="AAE5" s="604"/>
      <c r="AAF5" s="604"/>
      <c r="AAG5" s="604"/>
      <c r="AAH5" s="604"/>
      <c r="AAI5" s="604"/>
      <c r="AAJ5" s="604"/>
      <c r="AAK5" s="604"/>
      <c r="AAL5" s="604"/>
      <c r="AAM5" s="604"/>
      <c r="AAN5" s="604"/>
      <c r="AAO5" s="604"/>
      <c r="AAP5" s="604"/>
      <c r="AAQ5" s="604"/>
      <c r="AAR5" s="604"/>
      <c r="AAS5" s="604"/>
      <c r="AAT5" s="604"/>
      <c r="AAU5" s="604"/>
      <c r="AAV5" s="604"/>
      <c r="AAW5" s="604"/>
      <c r="AAX5" s="604"/>
      <c r="AAY5" s="604"/>
      <c r="AAZ5" s="604"/>
      <c r="ABA5" s="604"/>
      <c r="ABB5" s="604"/>
      <c r="ABC5" s="604"/>
      <c r="ABD5" s="604"/>
      <c r="ABE5" s="604"/>
      <c r="ABF5" s="604"/>
      <c r="ABG5" s="604"/>
      <c r="ABH5" s="604"/>
      <c r="ABI5" s="604"/>
      <c r="ABJ5" s="604"/>
      <c r="ABK5" s="604"/>
      <c r="ABL5" s="604"/>
      <c r="ABM5" s="604"/>
      <c r="ABN5" s="604"/>
      <c r="ABO5" s="604"/>
      <c r="ABP5" s="604"/>
      <c r="ABQ5" s="604"/>
      <c r="ABR5" s="604"/>
      <c r="ABS5" s="604"/>
      <c r="ABT5" s="604"/>
      <c r="ABU5" s="604"/>
      <c r="ABV5" s="604"/>
      <c r="ABW5" s="604"/>
      <c r="ABX5" s="604"/>
      <c r="ABY5" s="604"/>
      <c r="ABZ5" s="604"/>
      <c r="ACA5" s="604"/>
      <c r="ACB5" s="604"/>
      <c r="ACC5" s="604"/>
      <c r="ACD5" s="604"/>
      <c r="ACE5" s="604"/>
      <c r="ACF5" s="604"/>
      <c r="ACG5" s="604"/>
      <c r="ACH5" s="604"/>
      <c r="ACI5" s="604"/>
      <c r="ACJ5" s="604"/>
      <c r="ACK5" s="604"/>
      <c r="ACL5" s="604"/>
      <c r="ACM5" s="604"/>
      <c r="ACN5" s="604"/>
      <c r="ACO5" s="604"/>
      <c r="ACP5" s="604"/>
      <c r="ACQ5" s="604"/>
      <c r="ACR5" s="604"/>
      <c r="ACS5" s="604"/>
      <c r="ACT5" s="604"/>
      <c r="ACU5" s="604"/>
      <c r="ACV5" s="604"/>
      <c r="ACW5" s="604"/>
      <c r="ACX5" s="604"/>
      <c r="ACY5" s="604"/>
      <c r="ACZ5" s="604"/>
      <c r="ADA5" s="604"/>
      <c r="ADB5" s="604"/>
      <c r="ADC5" s="604"/>
      <c r="ADD5" s="604"/>
      <c r="ADE5" s="604"/>
      <c r="ADF5" s="604"/>
      <c r="ADG5" s="604"/>
      <c r="ADH5" s="604"/>
      <c r="ADI5" s="604"/>
      <c r="ADJ5" s="604"/>
      <c r="ADK5" s="604"/>
      <c r="ADL5" s="604"/>
      <c r="ADM5" s="604"/>
      <c r="ADN5" s="604"/>
      <c r="ADO5" s="604"/>
      <c r="ADP5" s="604"/>
      <c r="ADQ5" s="604"/>
      <c r="ADR5" s="604"/>
      <c r="ADS5" s="604"/>
      <c r="ADT5" s="604"/>
      <c r="ADU5" s="604"/>
      <c r="ADV5" s="604"/>
      <c r="ADW5" s="604"/>
      <c r="ADX5" s="604"/>
      <c r="ADY5" s="604"/>
      <c r="ADZ5" s="604"/>
      <c r="AEA5" s="604"/>
      <c r="AEB5" s="604"/>
      <c r="AEC5" s="604"/>
      <c r="AED5" s="604"/>
      <c r="AEE5" s="604"/>
      <c r="AEF5" s="604"/>
      <c r="AEG5" s="604"/>
      <c r="AEH5" s="604"/>
      <c r="AEI5" s="604"/>
      <c r="AEJ5" s="604"/>
      <c r="AEK5" s="604"/>
      <c r="AEL5" s="604"/>
      <c r="AEM5" s="604"/>
      <c r="AEN5" s="604"/>
      <c r="AEO5" s="604"/>
      <c r="AEP5" s="604"/>
      <c r="AEQ5" s="604"/>
      <c r="AER5" s="604"/>
      <c r="AES5" s="604"/>
      <c r="AET5" s="604"/>
      <c r="AEU5" s="604"/>
      <c r="AEV5" s="604"/>
      <c r="AEW5" s="604"/>
      <c r="AEX5" s="604"/>
      <c r="AEY5" s="604"/>
      <c r="AEZ5" s="604"/>
      <c r="AFA5" s="604"/>
      <c r="AFB5" s="604"/>
      <c r="AFC5" s="604"/>
      <c r="AFD5" s="604"/>
      <c r="AFE5" s="604"/>
      <c r="AFF5" s="604"/>
      <c r="AFG5" s="604"/>
      <c r="AFH5" s="604"/>
      <c r="AFI5" s="604"/>
      <c r="AFJ5" s="604"/>
      <c r="AFK5" s="604"/>
      <c r="AFL5" s="604"/>
      <c r="AFM5" s="604"/>
      <c r="AFN5" s="604"/>
      <c r="AFO5" s="604"/>
      <c r="AFP5" s="604"/>
      <c r="AFQ5" s="604"/>
      <c r="AFR5" s="604"/>
      <c r="AFS5" s="604"/>
      <c r="AFT5" s="604"/>
      <c r="AFU5" s="604"/>
      <c r="AFV5" s="604"/>
      <c r="AFW5" s="604"/>
      <c r="AFX5" s="604"/>
      <c r="AFY5" s="604"/>
      <c r="AFZ5" s="604"/>
      <c r="AGA5" s="604"/>
      <c r="AGB5" s="604"/>
      <c r="AGC5" s="604"/>
      <c r="AGD5" s="604"/>
      <c r="AGE5" s="604"/>
      <c r="AGF5" s="604"/>
      <c r="AGG5" s="604"/>
      <c r="AGH5" s="604"/>
      <c r="AGI5" s="604"/>
      <c r="AGJ5" s="604"/>
      <c r="AGK5" s="604"/>
      <c r="AGL5" s="604"/>
      <c r="AGM5" s="604"/>
      <c r="AGN5" s="604"/>
      <c r="AGO5" s="604"/>
      <c r="AGP5" s="604"/>
      <c r="AGQ5" s="604"/>
      <c r="AGR5" s="604"/>
      <c r="AGS5" s="604"/>
      <c r="AGT5" s="604"/>
      <c r="AGU5" s="604"/>
      <c r="AGV5" s="604"/>
      <c r="AGW5" s="604"/>
      <c r="AGX5" s="604"/>
      <c r="AGY5" s="604"/>
      <c r="AGZ5" s="604"/>
      <c r="AHA5" s="604"/>
      <c r="AHB5" s="604"/>
      <c r="AHC5" s="604"/>
      <c r="AHD5" s="604"/>
      <c r="AHE5" s="604"/>
      <c r="AHF5" s="604"/>
      <c r="AHG5" s="604"/>
      <c r="AHH5" s="604"/>
      <c r="AHI5" s="604"/>
      <c r="AHJ5" s="604"/>
      <c r="AHK5" s="604"/>
      <c r="AHL5" s="604"/>
      <c r="AHM5" s="604"/>
      <c r="AHN5" s="604"/>
      <c r="AHO5" s="604"/>
      <c r="AHP5" s="604"/>
      <c r="AHQ5" s="604"/>
      <c r="AHR5" s="604"/>
      <c r="AHS5" s="604"/>
      <c r="AHT5" s="604"/>
      <c r="AHU5" s="604"/>
      <c r="AHV5" s="604"/>
      <c r="AHW5" s="604"/>
      <c r="AHX5" s="604"/>
      <c r="AHY5" s="604"/>
      <c r="AHZ5" s="604"/>
      <c r="AIA5" s="604"/>
      <c r="AIB5" s="604"/>
      <c r="AIC5" s="604"/>
      <c r="AID5" s="604"/>
      <c r="AIE5" s="604"/>
      <c r="AIF5" s="604"/>
      <c r="AIG5" s="604"/>
      <c r="AIH5" s="604"/>
      <c r="AII5" s="604"/>
      <c r="AIJ5" s="604"/>
      <c r="AIK5" s="604"/>
      <c r="AIL5" s="604"/>
      <c r="AIM5" s="604"/>
      <c r="AIN5" s="604"/>
      <c r="AIO5" s="604"/>
      <c r="AIP5" s="604"/>
      <c r="AIQ5" s="604"/>
      <c r="AIR5" s="604"/>
      <c r="AIS5" s="604"/>
      <c r="AIT5" s="604"/>
      <c r="AIU5" s="604"/>
      <c r="AIV5" s="604"/>
      <c r="AIW5" s="604"/>
      <c r="AIX5" s="604"/>
      <c r="AIY5" s="604"/>
      <c r="AIZ5" s="604"/>
      <c r="AJA5" s="604"/>
      <c r="AJB5" s="604"/>
      <c r="AJC5" s="604"/>
      <c r="AJD5" s="604"/>
      <c r="AJE5" s="604"/>
      <c r="AJF5" s="604"/>
      <c r="AJG5" s="604"/>
      <c r="AJH5" s="604"/>
      <c r="AJI5" s="604"/>
      <c r="AJJ5" s="604"/>
      <c r="AJK5" s="604"/>
      <c r="AJL5" s="604"/>
      <c r="AJM5" s="604"/>
      <c r="AJN5" s="604"/>
      <c r="AJO5" s="604"/>
      <c r="AJP5" s="604"/>
      <c r="AJQ5" s="604"/>
      <c r="AJR5" s="604"/>
      <c r="AJS5" s="604"/>
      <c r="AJT5" s="604"/>
      <c r="AJU5" s="604"/>
      <c r="AJV5" s="604"/>
      <c r="AJW5" s="604"/>
      <c r="AJX5" s="604"/>
      <c r="AJY5" s="604"/>
      <c r="AJZ5" s="604"/>
      <c r="AKA5" s="604"/>
      <c r="AKB5" s="604"/>
      <c r="AKC5" s="604"/>
      <c r="AKD5" s="604"/>
      <c r="AKE5" s="604"/>
      <c r="AKF5" s="604"/>
      <c r="AKG5" s="604"/>
      <c r="AKH5" s="604"/>
      <c r="AKI5" s="604"/>
      <c r="AKJ5" s="604"/>
      <c r="AKK5" s="604"/>
      <c r="AKL5" s="604"/>
      <c r="AKM5" s="604"/>
      <c r="AKN5" s="604"/>
      <c r="AKO5" s="604"/>
      <c r="AKP5" s="604"/>
      <c r="AKQ5" s="604"/>
      <c r="AKR5" s="604"/>
      <c r="AKS5" s="604"/>
      <c r="AKT5" s="604"/>
      <c r="AKU5" s="604"/>
      <c r="AKV5" s="604"/>
      <c r="AKW5" s="604"/>
      <c r="AKX5" s="604"/>
      <c r="AKY5" s="604"/>
      <c r="AKZ5" s="604"/>
      <c r="ALA5" s="604"/>
      <c r="ALB5" s="604"/>
      <c r="ALC5" s="604"/>
      <c r="ALD5" s="604"/>
      <c r="ALE5" s="604"/>
      <c r="ALF5" s="604"/>
      <c r="ALG5" s="604"/>
      <c r="ALH5" s="604"/>
      <c r="ALI5" s="604"/>
      <c r="ALJ5" s="604"/>
      <c r="ALK5" s="604"/>
      <c r="ALL5" s="604"/>
      <c r="ALM5" s="604"/>
      <c r="ALN5" s="604"/>
      <c r="ALO5" s="604"/>
      <c r="ALP5" s="604"/>
      <c r="ALQ5" s="604"/>
      <c r="ALR5" s="604"/>
      <c r="ALS5" s="604"/>
      <c r="ALT5" s="604"/>
      <c r="ALU5" s="604"/>
      <c r="ALV5" s="604"/>
      <c r="ALW5" s="604"/>
      <c r="ALX5" s="604"/>
      <c r="ALY5" s="604"/>
      <c r="ALZ5" s="604"/>
      <c r="AMA5" s="604"/>
      <c r="AMB5" s="604"/>
      <c r="AMC5" s="604"/>
      <c r="AMD5" s="604"/>
      <c r="AME5" s="604"/>
      <c r="AMF5" s="604"/>
      <c r="AMG5" s="604"/>
      <c r="AMH5" s="604"/>
      <c r="AMI5" s="604"/>
      <c r="AMJ5" s="604"/>
      <c r="AMK5" s="604"/>
      <c r="AML5" s="604"/>
      <c r="AMM5" s="604"/>
      <c r="AMN5" s="604"/>
      <c r="AMO5" s="604"/>
      <c r="AMP5" s="604"/>
      <c r="AMQ5" s="604"/>
      <c r="AMR5" s="604"/>
      <c r="AMS5" s="604"/>
      <c r="AMT5" s="604"/>
      <c r="AMU5" s="604"/>
      <c r="AMV5" s="604"/>
      <c r="AMW5" s="604"/>
      <c r="AMX5" s="604"/>
      <c r="AMY5" s="604"/>
      <c r="AMZ5" s="604"/>
      <c r="ANA5" s="604"/>
      <c r="ANB5" s="604"/>
      <c r="ANC5" s="604"/>
      <c r="AND5" s="604"/>
      <c r="ANE5" s="604"/>
      <c r="ANF5" s="604"/>
      <c r="ANG5" s="604"/>
      <c r="ANH5" s="604"/>
      <c r="ANI5" s="604"/>
      <c r="ANJ5" s="604"/>
      <c r="ANK5" s="604"/>
      <c r="ANL5" s="604"/>
      <c r="ANM5" s="604"/>
      <c r="ANN5" s="604"/>
      <c r="ANO5" s="604"/>
      <c r="ANP5" s="604"/>
      <c r="ANQ5" s="604"/>
      <c r="ANR5" s="604"/>
      <c r="ANS5" s="604"/>
      <c r="ANT5" s="604"/>
      <c r="ANU5" s="604"/>
      <c r="ANV5" s="604"/>
      <c r="ANW5" s="604"/>
      <c r="ANX5" s="604"/>
      <c r="ANY5" s="604"/>
      <c r="ANZ5" s="604"/>
      <c r="AOA5" s="604"/>
      <c r="AOB5" s="604"/>
      <c r="AOC5" s="604"/>
      <c r="AOD5" s="604"/>
      <c r="AOE5" s="604"/>
      <c r="AOF5" s="604"/>
      <c r="AOG5" s="604"/>
      <c r="AOH5" s="604"/>
      <c r="AOI5" s="604"/>
      <c r="AOJ5" s="604"/>
      <c r="AOK5" s="604"/>
      <c r="AOL5" s="604"/>
      <c r="AOM5" s="604"/>
      <c r="AON5" s="604"/>
      <c r="AOO5" s="604"/>
      <c r="AOP5" s="604"/>
      <c r="AOQ5" s="604"/>
      <c r="AOR5" s="604"/>
      <c r="AOS5" s="604"/>
      <c r="AOT5" s="604"/>
      <c r="AOU5" s="604"/>
      <c r="AOV5" s="604"/>
      <c r="AOW5" s="604"/>
      <c r="AOX5" s="604"/>
      <c r="AOY5" s="604"/>
      <c r="AOZ5" s="604"/>
      <c r="APA5" s="604"/>
      <c r="APB5" s="604"/>
      <c r="APC5" s="604"/>
      <c r="APD5" s="604"/>
      <c r="APE5" s="604"/>
      <c r="APF5" s="604"/>
      <c r="APG5" s="604"/>
      <c r="APH5" s="604"/>
      <c r="API5" s="604"/>
      <c r="APJ5" s="604"/>
      <c r="APK5" s="604"/>
      <c r="APL5" s="604"/>
      <c r="APM5" s="604"/>
      <c r="APN5" s="604"/>
      <c r="APO5" s="604"/>
      <c r="APP5" s="604"/>
      <c r="APQ5" s="604"/>
      <c r="APR5" s="604"/>
      <c r="APS5" s="604"/>
      <c r="APT5" s="604"/>
      <c r="APU5" s="604"/>
      <c r="APV5" s="604"/>
      <c r="APW5" s="604"/>
      <c r="APX5" s="604"/>
      <c r="APY5" s="604"/>
      <c r="APZ5" s="604"/>
      <c r="AQA5" s="604"/>
      <c r="AQB5" s="604"/>
      <c r="AQC5" s="604"/>
      <c r="AQD5" s="604"/>
      <c r="AQE5" s="604"/>
      <c r="AQF5" s="604"/>
      <c r="AQG5" s="604"/>
      <c r="AQH5" s="604"/>
      <c r="AQI5" s="604"/>
      <c r="AQJ5" s="604"/>
      <c r="AQK5" s="604"/>
      <c r="AQL5" s="604"/>
      <c r="AQM5" s="604"/>
      <c r="AQN5" s="604"/>
      <c r="AQO5" s="604"/>
      <c r="AQP5" s="604"/>
      <c r="AQQ5" s="604"/>
      <c r="AQR5" s="604"/>
      <c r="AQS5" s="604"/>
      <c r="AQT5" s="604"/>
      <c r="AQU5" s="604"/>
      <c r="AQV5" s="604"/>
      <c r="AQW5" s="604"/>
      <c r="AQX5" s="604"/>
      <c r="AQY5" s="604"/>
      <c r="AQZ5" s="604"/>
      <c r="ARA5" s="604"/>
      <c r="ARB5" s="604"/>
      <c r="ARC5" s="604"/>
      <c r="ARD5" s="604"/>
      <c r="ARE5" s="604"/>
      <c r="ARF5" s="604"/>
      <c r="ARG5" s="604"/>
      <c r="ARH5" s="604"/>
      <c r="ARI5" s="604"/>
      <c r="ARJ5" s="604"/>
      <c r="ARK5" s="604"/>
      <c r="ARL5" s="604"/>
      <c r="ARM5" s="604"/>
      <c r="ARN5" s="604"/>
      <c r="ARO5" s="604"/>
      <c r="ARP5" s="604"/>
      <c r="ARQ5" s="604"/>
      <c r="ARR5" s="604"/>
      <c r="ARS5" s="604"/>
      <c r="ART5" s="604"/>
      <c r="ARU5" s="604"/>
      <c r="ARV5" s="604"/>
      <c r="ARW5" s="604"/>
      <c r="ARX5" s="604"/>
      <c r="ARY5" s="604"/>
      <c r="ARZ5" s="604"/>
      <c r="ASA5" s="604"/>
      <c r="ASB5" s="604"/>
      <c r="ASC5" s="604"/>
      <c r="ASD5" s="604"/>
      <c r="ASE5" s="604"/>
      <c r="ASF5" s="604"/>
      <c r="ASG5" s="604"/>
      <c r="ASH5" s="604"/>
      <c r="ASI5" s="604"/>
      <c r="ASJ5" s="604"/>
      <c r="ASK5" s="604"/>
      <c r="ASL5" s="604"/>
      <c r="ASM5" s="604"/>
      <c r="ASN5" s="604"/>
      <c r="ASO5" s="604"/>
      <c r="ASP5" s="604"/>
      <c r="ASQ5" s="604"/>
      <c r="ASR5" s="604"/>
      <c r="ASS5" s="604"/>
      <c r="AST5" s="604"/>
      <c r="ASU5" s="604"/>
      <c r="ASV5" s="604"/>
      <c r="ASW5" s="604"/>
      <c r="ASX5" s="604"/>
      <c r="ASY5" s="604"/>
      <c r="ASZ5" s="604"/>
      <c r="ATA5" s="604"/>
      <c r="ATB5" s="604"/>
      <c r="ATC5" s="604"/>
      <c r="ATD5" s="604"/>
      <c r="ATE5" s="604"/>
      <c r="ATF5" s="604"/>
      <c r="ATG5" s="604"/>
      <c r="ATH5" s="604"/>
      <c r="ATI5" s="604"/>
      <c r="ATJ5" s="604"/>
      <c r="ATK5" s="604"/>
      <c r="ATL5" s="604"/>
      <c r="ATM5" s="604"/>
      <c r="ATN5" s="604"/>
      <c r="ATO5" s="604"/>
      <c r="ATP5" s="604"/>
      <c r="ATQ5" s="604"/>
      <c r="ATR5" s="604"/>
      <c r="ATS5" s="604"/>
      <c r="ATT5" s="604"/>
      <c r="ATU5" s="604"/>
      <c r="ATV5" s="604"/>
      <c r="ATW5" s="604"/>
      <c r="ATX5" s="604"/>
      <c r="ATY5" s="604"/>
      <c r="ATZ5" s="604"/>
      <c r="AUA5" s="604"/>
      <c r="AUB5" s="604"/>
      <c r="AUC5" s="604"/>
      <c r="AUD5" s="604"/>
      <c r="AUE5" s="604"/>
      <c r="AUF5" s="604"/>
      <c r="AUG5" s="604"/>
      <c r="AUH5" s="604"/>
      <c r="AUI5" s="604"/>
      <c r="AUJ5" s="604"/>
      <c r="AUK5" s="604"/>
      <c r="AUL5" s="604"/>
      <c r="AUM5" s="604"/>
      <c r="AUN5" s="604"/>
      <c r="AUO5" s="604"/>
      <c r="AUP5" s="604"/>
      <c r="AUQ5" s="604"/>
      <c r="AUR5" s="604"/>
      <c r="AUS5" s="604"/>
      <c r="AUT5" s="604"/>
      <c r="AUU5" s="604"/>
      <c r="AUV5" s="604"/>
      <c r="AUW5" s="604"/>
      <c r="AUX5" s="604"/>
      <c r="AUY5" s="604"/>
      <c r="AUZ5" s="604"/>
      <c r="AVA5" s="604"/>
      <c r="AVB5" s="604"/>
      <c r="AVC5" s="604"/>
      <c r="AVD5" s="604"/>
      <c r="AVE5" s="604"/>
      <c r="AVF5" s="604"/>
      <c r="AVG5" s="604"/>
      <c r="AVH5" s="604"/>
      <c r="AVI5" s="604"/>
      <c r="AVJ5" s="604"/>
      <c r="AVK5" s="604"/>
      <c r="AVL5" s="604"/>
      <c r="AVM5" s="604"/>
      <c r="AVN5" s="604"/>
      <c r="AVO5" s="604"/>
      <c r="AVP5" s="604"/>
      <c r="AVQ5" s="604"/>
      <c r="AVR5" s="604"/>
      <c r="AVS5" s="604"/>
      <c r="AVT5" s="604"/>
      <c r="AVU5" s="604"/>
      <c r="AVV5" s="604"/>
      <c r="AVW5" s="604"/>
      <c r="AVX5" s="604"/>
      <c r="AVY5" s="604"/>
      <c r="AVZ5" s="604"/>
      <c r="AWA5" s="604"/>
      <c r="AWB5" s="604"/>
      <c r="AWC5" s="604"/>
      <c r="AWD5" s="604"/>
      <c r="AWE5" s="604"/>
      <c r="AWF5" s="604"/>
      <c r="AWG5" s="604"/>
      <c r="AWH5" s="604"/>
      <c r="AWI5" s="604"/>
      <c r="AWJ5" s="604"/>
      <c r="AWK5" s="604"/>
      <c r="AWL5" s="604"/>
      <c r="AWM5" s="604"/>
      <c r="AWN5" s="604"/>
      <c r="AWO5" s="604"/>
      <c r="AWP5" s="604"/>
      <c r="AWQ5" s="604"/>
      <c r="AWR5" s="604"/>
      <c r="AWS5" s="604"/>
      <c r="AWT5" s="604"/>
      <c r="AWU5" s="604"/>
      <c r="AWV5" s="604"/>
      <c r="AWW5" s="604"/>
      <c r="AWX5" s="604"/>
      <c r="AWY5" s="604"/>
      <c r="AWZ5" s="604"/>
      <c r="AXA5" s="604"/>
      <c r="AXB5" s="604"/>
      <c r="AXC5" s="604"/>
      <c r="AXD5" s="604"/>
      <c r="AXE5" s="604"/>
      <c r="AXF5" s="604"/>
      <c r="AXG5" s="604"/>
      <c r="AXH5" s="604"/>
      <c r="AXI5" s="604"/>
      <c r="AXJ5" s="604"/>
      <c r="AXK5" s="604"/>
      <c r="AXL5" s="604"/>
      <c r="AXM5" s="604"/>
      <c r="AXN5" s="604"/>
      <c r="AXO5" s="604"/>
      <c r="AXP5" s="604"/>
      <c r="AXQ5" s="604"/>
      <c r="AXR5" s="604"/>
      <c r="AXS5" s="604"/>
      <c r="AXT5" s="604"/>
      <c r="AXU5" s="604"/>
      <c r="AXV5" s="604"/>
      <c r="AXW5" s="604"/>
      <c r="AXX5" s="604"/>
      <c r="AXY5" s="604"/>
      <c r="AXZ5" s="604"/>
      <c r="AYA5" s="604"/>
      <c r="AYB5" s="604"/>
      <c r="AYC5" s="604"/>
      <c r="AYD5" s="604"/>
      <c r="AYE5" s="604"/>
      <c r="AYF5" s="604"/>
      <c r="AYG5" s="604"/>
      <c r="AYH5" s="604"/>
      <c r="AYI5" s="604"/>
      <c r="AYJ5" s="604"/>
      <c r="AYK5" s="604"/>
      <c r="AYL5" s="604"/>
      <c r="AYM5" s="604"/>
      <c r="AYN5" s="604"/>
      <c r="AYO5" s="604"/>
      <c r="AYP5" s="604"/>
      <c r="AYQ5" s="604"/>
      <c r="AYR5" s="604"/>
      <c r="AYS5" s="604"/>
      <c r="AYT5" s="604"/>
      <c r="AYU5" s="604"/>
      <c r="AYV5" s="604"/>
      <c r="AYW5" s="604"/>
      <c r="AYX5" s="604"/>
      <c r="AYY5" s="604"/>
      <c r="AYZ5" s="604"/>
      <c r="AZA5" s="604"/>
      <c r="AZB5" s="604"/>
      <c r="AZC5" s="604"/>
      <c r="AZD5" s="604"/>
      <c r="AZE5" s="604"/>
      <c r="AZF5" s="604"/>
      <c r="AZG5" s="604"/>
      <c r="AZH5" s="604"/>
      <c r="AZI5" s="604"/>
      <c r="AZJ5" s="604"/>
      <c r="AZK5" s="604"/>
      <c r="AZL5" s="604"/>
      <c r="AZM5" s="604"/>
      <c r="AZN5" s="604"/>
      <c r="AZO5" s="604"/>
      <c r="AZP5" s="604"/>
      <c r="AZQ5" s="604"/>
      <c r="AZR5" s="604"/>
      <c r="AZS5" s="604"/>
      <c r="AZT5" s="604"/>
      <c r="AZU5" s="604"/>
      <c r="AZV5" s="604"/>
      <c r="AZW5" s="604"/>
      <c r="AZX5" s="604"/>
      <c r="AZY5" s="604"/>
      <c r="AZZ5" s="604"/>
      <c r="BAA5" s="604"/>
      <c r="BAB5" s="604"/>
      <c r="BAC5" s="604"/>
      <c r="BAD5" s="604"/>
      <c r="BAE5" s="604"/>
      <c r="BAF5" s="604"/>
      <c r="BAG5" s="604"/>
      <c r="BAH5" s="604"/>
      <c r="BAI5" s="604"/>
      <c r="BAJ5" s="604"/>
      <c r="BAK5" s="604"/>
      <c r="BAL5" s="604"/>
      <c r="BAM5" s="604"/>
      <c r="BAN5" s="604"/>
      <c r="BAO5" s="604"/>
      <c r="BAP5" s="604"/>
      <c r="BAQ5" s="604"/>
      <c r="BAR5" s="604"/>
      <c r="BAS5" s="604"/>
      <c r="BAT5" s="604"/>
      <c r="BAU5" s="604"/>
      <c r="BAV5" s="604"/>
      <c r="BAW5" s="604"/>
      <c r="BAX5" s="604"/>
      <c r="BAY5" s="604"/>
      <c r="BAZ5" s="604"/>
      <c r="BBA5" s="604"/>
      <c r="BBB5" s="604"/>
      <c r="BBC5" s="604"/>
      <c r="BBD5" s="604"/>
      <c r="BBE5" s="604"/>
      <c r="BBF5" s="604"/>
      <c r="BBG5" s="604"/>
      <c r="BBH5" s="604"/>
      <c r="BBI5" s="604"/>
      <c r="BBJ5" s="604"/>
      <c r="BBK5" s="604"/>
      <c r="BBL5" s="604"/>
      <c r="BBM5" s="604"/>
      <c r="BBN5" s="604"/>
      <c r="BBO5" s="604"/>
      <c r="BBP5" s="604"/>
      <c r="BBQ5" s="604"/>
      <c r="BBR5" s="604"/>
      <c r="BBS5" s="604"/>
      <c r="BBT5" s="604"/>
      <c r="BBU5" s="604"/>
      <c r="BBV5" s="604"/>
      <c r="BBW5" s="604"/>
      <c r="BBX5" s="604"/>
      <c r="BBY5" s="604"/>
      <c r="BBZ5" s="604"/>
      <c r="BCA5" s="604"/>
      <c r="BCB5" s="604"/>
      <c r="BCC5" s="604"/>
      <c r="BCD5" s="604"/>
      <c r="BCE5" s="604"/>
      <c r="BCF5" s="604"/>
      <c r="BCG5" s="604"/>
      <c r="BCH5" s="604"/>
      <c r="BCI5" s="604"/>
      <c r="BCJ5" s="604"/>
      <c r="BCK5" s="604"/>
      <c r="BCL5" s="604"/>
      <c r="BCM5" s="604"/>
      <c r="BCN5" s="604"/>
      <c r="BCO5" s="604"/>
      <c r="BCP5" s="604"/>
      <c r="BCQ5" s="604"/>
      <c r="BCR5" s="604"/>
      <c r="BCS5" s="604"/>
      <c r="BCT5" s="604"/>
      <c r="BCU5" s="604"/>
      <c r="BCV5" s="604"/>
      <c r="BCW5" s="604"/>
      <c r="BCX5" s="604"/>
      <c r="BCY5" s="604"/>
      <c r="BCZ5" s="604"/>
      <c r="BDA5" s="604"/>
      <c r="BDB5" s="604"/>
      <c r="BDC5" s="604"/>
      <c r="BDD5" s="604"/>
      <c r="BDE5" s="604"/>
      <c r="BDF5" s="604"/>
      <c r="BDG5" s="604"/>
      <c r="BDH5" s="604"/>
      <c r="BDI5" s="604"/>
      <c r="BDJ5" s="604"/>
      <c r="BDK5" s="604"/>
      <c r="BDL5" s="604"/>
      <c r="BDM5" s="604"/>
      <c r="BDN5" s="604"/>
      <c r="BDO5" s="604"/>
      <c r="BDP5" s="604"/>
      <c r="BDQ5" s="604"/>
      <c r="BDR5" s="604"/>
      <c r="BDS5" s="604"/>
      <c r="BDT5" s="604"/>
      <c r="BDU5" s="604"/>
      <c r="BDV5" s="604"/>
      <c r="BDW5" s="604"/>
      <c r="BDX5" s="604"/>
      <c r="BDY5" s="604"/>
      <c r="BDZ5" s="604"/>
      <c r="BEA5" s="604"/>
      <c r="BEB5" s="604"/>
      <c r="BEC5" s="604"/>
      <c r="BED5" s="604"/>
      <c r="BEE5" s="604"/>
      <c r="BEF5" s="604"/>
      <c r="BEG5" s="604"/>
      <c r="BEH5" s="604"/>
      <c r="BEI5" s="604"/>
      <c r="BEJ5" s="604"/>
      <c r="BEK5" s="604"/>
      <c r="BEL5" s="604"/>
      <c r="BEM5" s="604"/>
      <c r="BEN5" s="604"/>
      <c r="BEO5" s="604"/>
      <c r="BEP5" s="604"/>
      <c r="BEQ5" s="604"/>
      <c r="BER5" s="604"/>
      <c r="BES5" s="604"/>
      <c r="BET5" s="604"/>
      <c r="BEU5" s="604"/>
      <c r="BEV5" s="604"/>
      <c r="BEW5" s="604"/>
      <c r="BEX5" s="604"/>
      <c r="BEY5" s="604"/>
      <c r="BEZ5" s="604"/>
      <c r="BFA5" s="604"/>
      <c r="BFB5" s="604"/>
      <c r="BFC5" s="604"/>
      <c r="BFD5" s="604"/>
      <c r="BFE5" s="604"/>
      <c r="BFF5" s="604"/>
      <c r="BFG5" s="604"/>
      <c r="BFH5" s="604"/>
      <c r="BFI5" s="604"/>
      <c r="BFJ5" s="604"/>
      <c r="BFK5" s="604"/>
      <c r="BFL5" s="604"/>
      <c r="BFM5" s="604"/>
      <c r="BFN5" s="604"/>
      <c r="BFO5" s="604"/>
      <c r="BFP5" s="604"/>
      <c r="BFQ5" s="604"/>
      <c r="BFR5" s="604"/>
      <c r="BFS5" s="604"/>
      <c r="BFT5" s="604"/>
      <c r="BFU5" s="604"/>
      <c r="BFV5" s="604"/>
      <c r="BFW5" s="604"/>
      <c r="BFX5" s="604"/>
      <c r="BFY5" s="604"/>
      <c r="BFZ5" s="604"/>
      <c r="BGA5" s="604"/>
      <c r="BGB5" s="604"/>
      <c r="BGC5" s="604"/>
      <c r="BGD5" s="604"/>
      <c r="BGE5" s="604"/>
      <c r="BGF5" s="604"/>
      <c r="BGG5" s="604"/>
      <c r="BGH5" s="604"/>
      <c r="BGI5" s="604"/>
      <c r="BGJ5" s="604"/>
      <c r="BGK5" s="604"/>
      <c r="BGL5" s="604"/>
      <c r="BGM5" s="604"/>
      <c r="BGN5" s="604"/>
      <c r="BGO5" s="604"/>
      <c r="BGP5" s="604"/>
      <c r="BGQ5" s="604"/>
      <c r="BGR5" s="604"/>
      <c r="BGS5" s="604"/>
      <c r="BGT5" s="604"/>
      <c r="BGU5" s="604"/>
      <c r="BGV5" s="604"/>
      <c r="BGW5" s="604"/>
      <c r="BGX5" s="604"/>
      <c r="BGY5" s="604"/>
      <c r="BGZ5" s="604"/>
      <c r="BHA5" s="604"/>
      <c r="BHB5" s="604"/>
      <c r="BHC5" s="604"/>
      <c r="BHD5" s="604"/>
      <c r="BHE5" s="604"/>
      <c r="BHF5" s="604"/>
      <c r="BHG5" s="604"/>
      <c r="BHH5" s="604"/>
      <c r="BHI5" s="604"/>
      <c r="BHJ5" s="604"/>
      <c r="BHK5" s="604"/>
      <c r="BHL5" s="604"/>
      <c r="BHM5" s="604"/>
      <c r="BHN5" s="604"/>
      <c r="BHO5" s="604"/>
      <c r="BHP5" s="604"/>
      <c r="BHQ5" s="604"/>
      <c r="BHR5" s="604"/>
      <c r="BHS5" s="604"/>
      <c r="BHT5" s="604"/>
      <c r="BHU5" s="604"/>
      <c r="BHV5" s="604"/>
      <c r="BHW5" s="604"/>
      <c r="BHX5" s="604"/>
      <c r="BHY5" s="604"/>
      <c r="BHZ5" s="604"/>
      <c r="BIA5" s="604"/>
      <c r="BIB5" s="604"/>
      <c r="BIC5" s="604"/>
      <c r="BID5" s="604"/>
      <c r="BIE5" s="604"/>
      <c r="BIF5" s="604"/>
      <c r="BIG5" s="604"/>
      <c r="BIH5" s="604"/>
      <c r="BII5" s="604"/>
      <c r="BIJ5" s="604"/>
      <c r="BIK5" s="604"/>
      <c r="BIL5" s="604"/>
      <c r="BIM5" s="604"/>
      <c r="BIN5" s="604"/>
      <c r="BIO5" s="604"/>
      <c r="BIP5" s="604"/>
      <c r="BIQ5" s="604"/>
      <c r="BIR5" s="604"/>
      <c r="BIS5" s="604"/>
      <c r="BIT5" s="604"/>
      <c r="BIU5" s="604"/>
      <c r="BIV5" s="604"/>
      <c r="BIW5" s="604"/>
      <c r="BIX5" s="604"/>
      <c r="BIY5" s="604"/>
      <c r="BIZ5" s="604"/>
      <c r="BJA5" s="604"/>
      <c r="BJB5" s="604"/>
      <c r="BJC5" s="604"/>
      <c r="BJD5" s="604"/>
      <c r="BJE5" s="604"/>
      <c r="BJF5" s="604"/>
      <c r="BJG5" s="604"/>
      <c r="BJH5" s="604"/>
      <c r="BJI5" s="604"/>
      <c r="BJJ5" s="604"/>
      <c r="BJK5" s="604"/>
      <c r="BJL5" s="604"/>
      <c r="BJM5" s="604"/>
      <c r="BJN5" s="604"/>
      <c r="BJO5" s="604"/>
      <c r="BJP5" s="604"/>
      <c r="BJQ5" s="604"/>
      <c r="BJR5" s="604"/>
      <c r="BJS5" s="604"/>
      <c r="BJT5" s="604"/>
      <c r="BJU5" s="604"/>
      <c r="BJV5" s="604"/>
      <c r="BJW5" s="604"/>
      <c r="BJX5" s="604"/>
      <c r="BJY5" s="604"/>
      <c r="BJZ5" s="604"/>
      <c r="BKA5" s="604"/>
      <c r="BKB5" s="604"/>
      <c r="BKC5" s="604"/>
      <c r="BKD5" s="604"/>
      <c r="BKE5" s="604"/>
      <c r="BKF5" s="604"/>
      <c r="BKG5" s="604"/>
      <c r="BKH5" s="604"/>
      <c r="BKI5" s="604"/>
      <c r="BKJ5" s="604"/>
      <c r="BKK5" s="604"/>
      <c r="BKL5" s="604"/>
      <c r="BKM5" s="604"/>
      <c r="BKN5" s="604"/>
      <c r="BKO5" s="604"/>
      <c r="BKP5" s="604"/>
      <c r="BKQ5" s="604"/>
      <c r="BKR5" s="604"/>
      <c r="BKS5" s="604"/>
      <c r="BKT5" s="604"/>
      <c r="BKU5" s="604"/>
      <c r="BKV5" s="604"/>
      <c r="BKW5" s="604"/>
      <c r="BKX5" s="604"/>
      <c r="BKY5" s="604"/>
      <c r="BKZ5" s="604"/>
      <c r="BLA5" s="604"/>
      <c r="BLB5" s="604"/>
      <c r="BLC5" s="604"/>
      <c r="BLD5" s="604"/>
      <c r="BLE5" s="604"/>
      <c r="BLF5" s="604"/>
      <c r="BLG5" s="604"/>
      <c r="BLH5" s="604"/>
      <c r="BLI5" s="604"/>
      <c r="BLJ5" s="604"/>
      <c r="BLK5" s="604"/>
      <c r="BLL5" s="604"/>
      <c r="BLM5" s="604"/>
      <c r="BLN5" s="604"/>
      <c r="BLO5" s="604"/>
      <c r="BLP5" s="604"/>
      <c r="BLQ5" s="604"/>
      <c r="BLR5" s="604"/>
      <c r="BLS5" s="604"/>
      <c r="BLT5" s="604"/>
      <c r="BLU5" s="604"/>
      <c r="BLV5" s="604"/>
      <c r="BLW5" s="604"/>
      <c r="BLX5" s="604"/>
      <c r="BLY5" s="604"/>
      <c r="BLZ5" s="604"/>
      <c r="BMA5" s="604"/>
      <c r="BMB5" s="604"/>
      <c r="BMC5" s="604"/>
      <c r="BMD5" s="604"/>
      <c r="BME5" s="604"/>
      <c r="BMF5" s="604"/>
      <c r="BMG5" s="604"/>
      <c r="BMH5" s="604"/>
      <c r="BMI5" s="604"/>
      <c r="BMJ5" s="604"/>
      <c r="BMK5" s="604"/>
      <c r="BML5" s="604"/>
      <c r="BMM5" s="604"/>
      <c r="BMN5" s="604"/>
      <c r="BMO5" s="604"/>
      <c r="BMP5" s="604"/>
      <c r="BMQ5" s="604"/>
      <c r="BMR5" s="604"/>
      <c r="BMS5" s="604"/>
      <c r="BMT5" s="604"/>
      <c r="BMU5" s="604"/>
      <c r="BMV5" s="604"/>
      <c r="BMW5" s="604"/>
      <c r="BMX5" s="604"/>
      <c r="BMY5" s="604"/>
      <c r="BMZ5" s="604"/>
      <c r="BNA5" s="604"/>
      <c r="BNB5" s="604"/>
      <c r="BNC5" s="604"/>
      <c r="BND5" s="604"/>
      <c r="BNE5" s="604"/>
      <c r="BNF5" s="604"/>
      <c r="BNG5" s="604"/>
      <c r="BNH5" s="604"/>
      <c r="BNI5" s="604"/>
      <c r="BNJ5" s="604"/>
      <c r="BNK5" s="604"/>
      <c r="BNL5" s="604"/>
      <c r="BNM5" s="604"/>
      <c r="BNN5" s="604"/>
      <c r="BNO5" s="604"/>
      <c r="BNP5" s="604"/>
      <c r="BNQ5" s="604"/>
      <c r="BNR5" s="604"/>
      <c r="BNS5" s="604"/>
      <c r="BNT5" s="604"/>
      <c r="BNU5" s="604"/>
      <c r="BNV5" s="604"/>
      <c r="BNW5" s="604"/>
      <c r="BNX5" s="604"/>
      <c r="BNY5" s="604"/>
      <c r="BNZ5" s="604"/>
      <c r="BOA5" s="604"/>
      <c r="BOB5" s="604"/>
      <c r="BOC5" s="604"/>
      <c r="BOD5" s="604"/>
      <c r="BOE5" s="604"/>
      <c r="BOF5" s="604"/>
      <c r="BOG5" s="604"/>
      <c r="BOH5" s="604"/>
      <c r="BOI5" s="604"/>
      <c r="BOJ5" s="604"/>
      <c r="BOK5" s="604"/>
      <c r="BOL5" s="604"/>
      <c r="BOM5" s="604"/>
      <c r="BON5" s="604"/>
      <c r="BOO5" s="604"/>
      <c r="BOP5" s="604"/>
      <c r="BOQ5" s="604"/>
      <c r="BOR5" s="604"/>
      <c r="BOS5" s="604"/>
      <c r="BOT5" s="604"/>
      <c r="BOU5" s="604"/>
      <c r="BOV5" s="604"/>
      <c r="BOW5" s="604"/>
      <c r="BOX5" s="604"/>
      <c r="BOY5" s="604"/>
      <c r="BOZ5" s="604"/>
      <c r="BPA5" s="604"/>
      <c r="BPB5" s="604"/>
      <c r="BPC5" s="604"/>
      <c r="BPD5" s="604"/>
      <c r="BPE5" s="604"/>
      <c r="BPF5" s="604"/>
      <c r="BPG5" s="604"/>
      <c r="BPH5" s="604"/>
      <c r="BPI5" s="604"/>
      <c r="BPJ5" s="604"/>
      <c r="BPK5" s="604"/>
      <c r="BPL5" s="604"/>
      <c r="BPM5" s="604"/>
      <c r="BPN5" s="604"/>
      <c r="BPO5" s="604"/>
      <c r="BPP5" s="604"/>
      <c r="BPQ5" s="604"/>
      <c r="BPR5" s="604"/>
      <c r="BPS5" s="604"/>
      <c r="BPT5" s="604"/>
      <c r="BPU5" s="604"/>
      <c r="BPV5" s="604"/>
      <c r="BPW5" s="604"/>
      <c r="BPX5" s="604"/>
      <c r="BPY5" s="604"/>
      <c r="BPZ5" s="604"/>
      <c r="BQA5" s="604"/>
      <c r="BQB5" s="604"/>
      <c r="BQC5" s="604"/>
      <c r="BQD5" s="604"/>
      <c r="BQE5" s="604"/>
      <c r="BQF5" s="604"/>
      <c r="BQG5" s="604"/>
      <c r="BQH5" s="604"/>
      <c r="BQI5" s="604"/>
      <c r="BQJ5" s="604"/>
      <c r="BQK5" s="604"/>
      <c r="BQL5" s="604"/>
      <c r="BQM5" s="604"/>
      <c r="BQN5" s="604"/>
      <c r="BQO5" s="604"/>
      <c r="BQP5" s="604"/>
      <c r="BQQ5" s="604"/>
      <c r="BQR5" s="604"/>
      <c r="BQS5" s="604"/>
      <c r="BQT5" s="604"/>
      <c r="BQU5" s="604"/>
      <c r="BQV5" s="604"/>
      <c r="BQW5" s="604"/>
      <c r="BQX5" s="604"/>
      <c r="BQY5" s="604"/>
      <c r="BQZ5" s="604"/>
      <c r="BRA5" s="604"/>
      <c r="BRB5" s="604"/>
      <c r="BRC5" s="604"/>
      <c r="BRD5" s="604"/>
      <c r="BRE5" s="604"/>
      <c r="BRF5" s="604"/>
      <c r="BRG5" s="604"/>
      <c r="BRH5" s="604"/>
      <c r="BRI5" s="604"/>
      <c r="BRJ5" s="604"/>
      <c r="BRK5" s="604"/>
      <c r="BRL5" s="604"/>
      <c r="BRM5" s="604"/>
      <c r="BRN5" s="604"/>
      <c r="BRO5" s="604"/>
      <c r="BRP5" s="604"/>
      <c r="BRQ5" s="604"/>
      <c r="BRR5" s="604"/>
      <c r="BRS5" s="604"/>
      <c r="BRT5" s="604"/>
      <c r="BRU5" s="604"/>
      <c r="BRV5" s="604"/>
      <c r="BRW5" s="604"/>
      <c r="BRX5" s="604"/>
      <c r="BRY5" s="604"/>
      <c r="BRZ5" s="604"/>
      <c r="BSA5" s="604"/>
      <c r="BSB5" s="604"/>
      <c r="BSC5" s="604"/>
      <c r="BSD5" s="604"/>
      <c r="BSE5" s="604"/>
      <c r="BSF5" s="604"/>
      <c r="BSG5" s="604"/>
      <c r="BSH5" s="604"/>
      <c r="BSI5" s="604"/>
      <c r="BSJ5" s="604"/>
      <c r="BSK5" s="604"/>
      <c r="BSL5" s="604"/>
      <c r="BSM5" s="604"/>
      <c r="BSN5" s="604"/>
      <c r="BSO5" s="604"/>
      <c r="BSP5" s="604"/>
      <c r="BSQ5" s="604"/>
      <c r="BSR5" s="604"/>
      <c r="BSS5" s="604"/>
      <c r="BST5" s="604"/>
      <c r="BSU5" s="604"/>
      <c r="BSV5" s="604"/>
      <c r="BSW5" s="604"/>
      <c r="BSX5" s="604"/>
      <c r="BSY5" s="604"/>
      <c r="BSZ5" s="604"/>
      <c r="BTA5" s="604"/>
      <c r="BTB5" s="604"/>
      <c r="BTC5" s="604"/>
      <c r="BTD5" s="604"/>
      <c r="BTE5" s="604"/>
      <c r="BTF5" s="604"/>
      <c r="BTG5" s="604"/>
      <c r="BTH5" s="604"/>
      <c r="BTI5" s="604"/>
      <c r="BTJ5" s="604"/>
      <c r="BTK5" s="604"/>
      <c r="BTL5" s="604"/>
      <c r="BTM5" s="604"/>
      <c r="BTN5" s="604"/>
      <c r="BTO5" s="604"/>
      <c r="BTP5" s="604"/>
      <c r="BTQ5" s="604"/>
      <c r="BTR5" s="604"/>
      <c r="BTS5" s="604"/>
      <c r="BTT5" s="604"/>
      <c r="BTU5" s="604"/>
      <c r="BTV5" s="604"/>
      <c r="BTW5" s="604"/>
      <c r="BTX5" s="604"/>
      <c r="BTY5" s="604"/>
      <c r="BTZ5" s="604"/>
      <c r="BUA5" s="604"/>
      <c r="BUB5" s="604"/>
      <c r="BUC5" s="604"/>
      <c r="BUD5" s="604"/>
      <c r="BUE5" s="604"/>
      <c r="BUF5" s="604"/>
      <c r="BUG5" s="604"/>
      <c r="BUH5" s="604"/>
      <c r="BUI5" s="604"/>
      <c r="BUJ5" s="604"/>
      <c r="BUK5" s="604"/>
      <c r="BUL5" s="604"/>
      <c r="BUM5" s="604"/>
      <c r="BUN5" s="604"/>
      <c r="BUO5" s="604"/>
      <c r="BUP5" s="604"/>
      <c r="BUQ5" s="604"/>
      <c r="BUR5" s="604"/>
      <c r="BUS5" s="604"/>
      <c r="BUT5" s="604"/>
      <c r="BUU5" s="604"/>
      <c r="BUV5" s="604"/>
      <c r="BUW5" s="604"/>
      <c r="BUX5" s="604"/>
      <c r="BUY5" s="604"/>
      <c r="BUZ5" s="604"/>
      <c r="BVA5" s="604"/>
      <c r="BVB5" s="604"/>
      <c r="BVC5" s="604"/>
      <c r="BVD5" s="604"/>
      <c r="BVE5" s="604"/>
      <c r="BVF5" s="604"/>
      <c r="BVG5" s="604"/>
      <c r="BVH5" s="604"/>
      <c r="BVI5" s="604"/>
      <c r="BVJ5" s="604"/>
      <c r="BVK5" s="604"/>
      <c r="BVL5" s="604"/>
      <c r="BVM5" s="604"/>
      <c r="BVN5" s="604"/>
      <c r="BVO5" s="604"/>
      <c r="BVP5" s="604"/>
      <c r="BVQ5" s="604"/>
      <c r="BVR5" s="604"/>
      <c r="BVS5" s="604"/>
      <c r="BVT5" s="604"/>
      <c r="BVU5" s="604"/>
      <c r="BVV5" s="604"/>
      <c r="BVW5" s="604"/>
      <c r="BVX5" s="604"/>
      <c r="BVY5" s="604"/>
      <c r="BVZ5" s="604"/>
      <c r="BWA5" s="604"/>
      <c r="BWB5" s="604"/>
      <c r="BWC5" s="604"/>
      <c r="BWD5" s="604"/>
      <c r="BWE5" s="604"/>
      <c r="BWF5" s="604"/>
      <c r="BWG5" s="604"/>
      <c r="BWH5" s="604"/>
      <c r="BWI5" s="604"/>
      <c r="BWJ5" s="604"/>
      <c r="BWK5" s="604"/>
      <c r="BWL5" s="604"/>
      <c r="BWM5" s="604"/>
      <c r="BWN5" s="604"/>
      <c r="BWO5" s="604"/>
      <c r="BWP5" s="604"/>
      <c r="BWQ5" s="604"/>
      <c r="BWR5" s="604"/>
      <c r="BWS5" s="604"/>
      <c r="BWT5" s="604"/>
      <c r="BWU5" s="604"/>
      <c r="BWV5" s="604"/>
      <c r="BWW5" s="604"/>
      <c r="BWX5" s="604"/>
      <c r="BWY5" s="604"/>
      <c r="BWZ5" s="604"/>
      <c r="BXA5" s="604"/>
      <c r="BXB5" s="604"/>
      <c r="BXC5" s="604"/>
      <c r="BXD5" s="604"/>
      <c r="BXE5" s="604"/>
      <c r="BXF5" s="604"/>
      <c r="BXG5" s="604"/>
      <c r="BXH5" s="604"/>
      <c r="BXI5" s="604"/>
      <c r="BXJ5" s="604"/>
      <c r="BXK5" s="604"/>
      <c r="BXL5" s="604"/>
      <c r="BXM5" s="604"/>
      <c r="BXN5" s="604"/>
      <c r="BXO5" s="604"/>
      <c r="BXP5" s="604"/>
      <c r="BXQ5" s="604"/>
      <c r="BXR5" s="604"/>
      <c r="BXS5" s="604"/>
      <c r="BXT5" s="604"/>
      <c r="BXU5" s="604"/>
      <c r="BXV5" s="604"/>
      <c r="BXW5" s="604"/>
      <c r="BXX5" s="604"/>
      <c r="BXY5" s="604"/>
      <c r="BXZ5" s="604"/>
      <c r="BYA5" s="604"/>
      <c r="BYB5" s="604"/>
      <c r="BYC5" s="604"/>
      <c r="BYD5" s="604"/>
      <c r="BYE5" s="604"/>
      <c r="BYF5" s="604"/>
      <c r="BYG5" s="604"/>
      <c r="BYH5" s="604"/>
      <c r="BYI5" s="604"/>
      <c r="BYJ5" s="604"/>
      <c r="BYK5" s="604"/>
      <c r="BYL5" s="604"/>
      <c r="BYM5" s="604"/>
      <c r="BYN5" s="604"/>
      <c r="BYO5" s="604"/>
      <c r="BYP5" s="604"/>
      <c r="BYQ5" s="604"/>
      <c r="BYR5" s="604"/>
      <c r="BYS5" s="604"/>
      <c r="BYT5" s="604"/>
      <c r="BYU5" s="604"/>
      <c r="BYV5" s="604"/>
      <c r="BYW5" s="604"/>
      <c r="BYX5" s="604"/>
      <c r="BYY5" s="604"/>
      <c r="BYZ5" s="604"/>
      <c r="BZA5" s="604"/>
      <c r="BZB5" s="604"/>
      <c r="BZC5" s="604"/>
      <c r="BZD5" s="604"/>
      <c r="BZE5" s="604"/>
      <c r="BZF5" s="604"/>
      <c r="BZG5" s="604"/>
      <c r="BZH5" s="604"/>
      <c r="BZI5" s="604"/>
      <c r="BZJ5" s="604"/>
      <c r="BZK5" s="604"/>
      <c r="BZL5" s="604"/>
      <c r="BZM5" s="604"/>
      <c r="BZN5" s="604"/>
      <c r="BZO5" s="604"/>
      <c r="BZP5" s="604"/>
      <c r="BZQ5" s="604"/>
      <c r="BZR5" s="604"/>
      <c r="BZS5" s="604"/>
      <c r="BZT5" s="604"/>
      <c r="BZU5" s="604"/>
      <c r="BZV5" s="604"/>
      <c r="BZW5" s="604"/>
      <c r="BZX5" s="604"/>
      <c r="BZY5" s="604"/>
      <c r="BZZ5" s="604"/>
      <c r="CAA5" s="604"/>
      <c r="CAB5" s="604"/>
      <c r="CAC5" s="604"/>
      <c r="CAD5" s="604"/>
      <c r="CAE5" s="604"/>
      <c r="CAF5" s="604"/>
      <c r="CAG5" s="604"/>
      <c r="CAH5" s="604"/>
      <c r="CAI5" s="604"/>
      <c r="CAJ5" s="604"/>
      <c r="CAK5" s="604"/>
      <c r="CAL5" s="604"/>
      <c r="CAM5" s="604"/>
      <c r="CAN5" s="604"/>
      <c r="CAO5" s="604"/>
      <c r="CAP5" s="604"/>
      <c r="CAQ5" s="604"/>
      <c r="CAR5" s="604"/>
      <c r="CAS5" s="604"/>
      <c r="CAT5" s="604"/>
      <c r="CAU5" s="604"/>
      <c r="CAV5" s="604"/>
      <c r="CAW5" s="604"/>
      <c r="CAX5" s="604"/>
      <c r="CAY5" s="604"/>
      <c r="CAZ5" s="604"/>
      <c r="CBA5" s="604"/>
      <c r="CBB5" s="604"/>
      <c r="CBC5" s="604"/>
      <c r="CBD5" s="604"/>
      <c r="CBE5" s="604"/>
      <c r="CBF5" s="604"/>
      <c r="CBG5" s="604"/>
      <c r="CBH5" s="604"/>
      <c r="CBI5" s="604"/>
      <c r="CBJ5" s="604"/>
      <c r="CBK5" s="604"/>
      <c r="CBL5" s="604"/>
      <c r="CBM5" s="604"/>
      <c r="CBN5" s="604"/>
      <c r="CBO5" s="604"/>
      <c r="CBP5" s="604"/>
      <c r="CBQ5" s="604"/>
      <c r="CBR5" s="604"/>
      <c r="CBS5" s="604"/>
      <c r="CBT5" s="604"/>
      <c r="CBU5" s="604"/>
      <c r="CBV5" s="604"/>
      <c r="CBW5" s="604"/>
      <c r="CBX5" s="604"/>
      <c r="CBY5" s="604"/>
      <c r="CBZ5" s="604"/>
      <c r="CCA5" s="604"/>
      <c r="CCB5" s="604"/>
      <c r="CCC5" s="604"/>
      <c r="CCD5" s="604"/>
      <c r="CCE5" s="604"/>
      <c r="CCF5" s="604"/>
      <c r="CCG5" s="604"/>
      <c r="CCH5" s="604"/>
      <c r="CCI5" s="604"/>
      <c r="CCJ5" s="604"/>
      <c r="CCK5" s="604"/>
      <c r="CCL5" s="604"/>
      <c r="CCM5" s="604"/>
      <c r="CCN5" s="604"/>
      <c r="CCO5" s="604"/>
      <c r="CCP5" s="604"/>
      <c r="CCQ5" s="604"/>
      <c r="CCR5" s="604"/>
      <c r="CCS5" s="604"/>
      <c r="CCT5" s="604"/>
      <c r="CCU5" s="604"/>
      <c r="CCV5" s="604"/>
      <c r="CCW5" s="604"/>
      <c r="CCX5" s="604"/>
      <c r="CCY5" s="604"/>
      <c r="CCZ5" s="604"/>
      <c r="CDA5" s="604"/>
      <c r="CDB5" s="604"/>
      <c r="CDC5" s="604"/>
      <c r="CDD5" s="604"/>
      <c r="CDE5" s="604"/>
      <c r="CDF5" s="604"/>
      <c r="CDG5" s="604"/>
      <c r="CDH5" s="604"/>
      <c r="CDI5" s="604"/>
      <c r="CDJ5" s="604"/>
      <c r="CDK5" s="604"/>
      <c r="CDL5" s="604"/>
      <c r="CDM5" s="604"/>
      <c r="CDN5" s="604"/>
      <c r="CDO5" s="604"/>
      <c r="CDP5" s="604"/>
      <c r="CDQ5" s="604"/>
      <c r="CDR5" s="604"/>
      <c r="CDS5" s="604"/>
      <c r="CDT5" s="604"/>
      <c r="CDU5" s="604"/>
      <c r="CDV5" s="604"/>
      <c r="CDW5" s="604"/>
      <c r="CDX5" s="604"/>
      <c r="CDY5" s="604"/>
      <c r="CDZ5" s="604"/>
      <c r="CEA5" s="604"/>
      <c r="CEB5" s="604"/>
      <c r="CEC5" s="604"/>
      <c r="CED5" s="604"/>
      <c r="CEE5" s="604"/>
      <c r="CEF5" s="604"/>
      <c r="CEG5" s="604"/>
      <c r="CEH5" s="604"/>
      <c r="CEI5" s="604"/>
      <c r="CEJ5" s="604"/>
      <c r="CEK5" s="604"/>
      <c r="CEL5" s="604"/>
      <c r="CEM5" s="604"/>
      <c r="CEN5" s="604"/>
      <c r="CEO5" s="604"/>
      <c r="CEP5" s="604"/>
      <c r="CEQ5" s="604"/>
      <c r="CER5" s="604"/>
      <c r="CES5" s="604"/>
      <c r="CET5" s="604"/>
      <c r="CEU5" s="604"/>
      <c r="CEV5" s="604"/>
      <c r="CEW5" s="604"/>
      <c r="CEX5" s="604"/>
      <c r="CEY5" s="604"/>
      <c r="CEZ5" s="604"/>
      <c r="CFA5" s="604"/>
      <c r="CFB5" s="604"/>
      <c r="CFC5" s="604"/>
      <c r="CFD5" s="604"/>
      <c r="CFE5" s="604"/>
      <c r="CFF5" s="604"/>
      <c r="CFG5" s="604"/>
      <c r="CFH5" s="604"/>
      <c r="CFI5" s="604"/>
      <c r="CFJ5" s="604"/>
      <c r="CFK5" s="604"/>
      <c r="CFL5" s="604"/>
      <c r="CFM5" s="604"/>
      <c r="CFN5" s="604"/>
      <c r="CFO5" s="604"/>
      <c r="CFP5" s="604"/>
      <c r="CFQ5" s="604"/>
      <c r="CFR5" s="604"/>
      <c r="CFS5" s="604"/>
      <c r="CFT5" s="604"/>
      <c r="CFU5" s="604"/>
      <c r="CFV5" s="604"/>
      <c r="CFW5" s="604"/>
      <c r="CFX5" s="604"/>
      <c r="CFY5" s="604"/>
      <c r="CFZ5" s="604"/>
      <c r="CGA5" s="604"/>
      <c r="CGB5" s="604"/>
      <c r="CGC5" s="604"/>
      <c r="CGD5" s="604"/>
      <c r="CGE5" s="604"/>
      <c r="CGF5" s="604"/>
      <c r="CGG5" s="604"/>
      <c r="CGH5" s="604"/>
      <c r="CGI5" s="604"/>
      <c r="CGJ5" s="604"/>
      <c r="CGK5" s="604"/>
      <c r="CGL5" s="604"/>
      <c r="CGM5" s="604"/>
      <c r="CGN5" s="604"/>
      <c r="CGO5" s="604"/>
      <c r="CGP5" s="604"/>
      <c r="CGQ5" s="604"/>
      <c r="CGR5" s="604"/>
      <c r="CGS5" s="604"/>
      <c r="CGT5" s="604"/>
      <c r="CGU5" s="604"/>
      <c r="CGV5" s="604"/>
      <c r="CGW5" s="604"/>
      <c r="CGX5" s="604"/>
      <c r="CGY5" s="604"/>
      <c r="CGZ5" s="604"/>
      <c r="CHA5" s="604"/>
      <c r="CHB5" s="604"/>
      <c r="CHC5" s="604"/>
      <c r="CHD5" s="604"/>
      <c r="CHE5" s="604"/>
      <c r="CHF5" s="604"/>
      <c r="CHG5" s="604"/>
      <c r="CHH5" s="604"/>
      <c r="CHI5" s="604"/>
      <c r="CHJ5" s="604"/>
      <c r="CHK5" s="604"/>
      <c r="CHL5" s="604"/>
      <c r="CHM5" s="604"/>
      <c r="CHN5" s="604"/>
      <c r="CHO5" s="604"/>
      <c r="CHP5" s="604"/>
      <c r="CHQ5" s="604"/>
      <c r="CHR5" s="604"/>
      <c r="CHS5" s="604"/>
      <c r="CHT5" s="604"/>
      <c r="CHU5" s="604"/>
      <c r="CHV5" s="604"/>
      <c r="CHW5" s="604"/>
      <c r="CHX5" s="604"/>
      <c r="CHY5" s="604"/>
      <c r="CHZ5" s="604"/>
      <c r="CIA5" s="604"/>
      <c r="CIB5" s="604"/>
      <c r="CIC5" s="604"/>
      <c r="CID5" s="604"/>
      <c r="CIE5" s="604"/>
      <c r="CIF5" s="604"/>
      <c r="CIG5" s="604"/>
      <c r="CIH5" s="604"/>
      <c r="CII5" s="604"/>
      <c r="CIJ5" s="604"/>
      <c r="CIK5" s="604"/>
      <c r="CIL5" s="604"/>
      <c r="CIM5" s="604"/>
      <c r="CIN5" s="604"/>
      <c r="CIO5" s="604"/>
      <c r="CIP5" s="604"/>
      <c r="CIQ5" s="604"/>
      <c r="CIR5" s="604"/>
      <c r="CIS5" s="604"/>
      <c r="CIT5" s="604"/>
      <c r="CIU5" s="604"/>
      <c r="CIV5" s="604"/>
      <c r="CIW5" s="604"/>
      <c r="CIX5" s="604"/>
      <c r="CIY5" s="604"/>
      <c r="CIZ5" s="604"/>
      <c r="CJA5" s="604"/>
      <c r="CJB5" s="604"/>
      <c r="CJC5" s="604"/>
      <c r="CJD5" s="604"/>
      <c r="CJE5" s="604"/>
      <c r="CJF5" s="604"/>
      <c r="CJG5" s="604"/>
      <c r="CJH5" s="604"/>
      <c r="CJI5" s="604"/>
      <c r="CJJ5" s="604"/>
      <c r="CJK5" s="604"/>
      <c r="CJL5" s="604"/>
      <c r="CJM5" s="604"/>
      <c r="CJN5" s="604"/>
      <c r="CJO5" s="604"/>
      <c r="CJP5" s="604"/>
      <c r="CJQ5" s="604"/>
      <c r="CJR5" s="604"/>
      <c r="CJS5" s="604"/>
      <c r="CJT5" s="604"/>
      <c r="CJU5" s="604"/>
      <c r="CJV5" s="604"/>
      <c r="CJW5" s="604"/>
      <c r="CJX5" s="604"/>
      <c r="CJY5" s="604"/>
      <c r="CJZ5" s="604"/>
      <c r="CKA5" s="604"/>
      <c r="CKB5" s="604"/>
      <c r="CKC5" s="604"/>
      <c r="CKD5" s="604"/>
      <c r="CKE5" s="604"/>
      <c r="CKF5" s="604"/>
      <c r="CKG5" s="604"/>
      <c r="CKH5" s="604"/>
      <c r="CKI5" s="604"/>
      <c r="CKJ5" s="604"/>
      <c r="CKK5" s="604"/>
      <c r="CKL5" s="604"/>
      <c r="CKM5" s="604"/>
      <c r="CKN5" s="604"/>
      <c r="CKO5" s="604"/>
      <c r="CKP5" s="604"/>
      <c r="CKQ5" s="604"/>
      <c r="CKR5" s="604"/>
      <c r="CKS5" s="604"/>
      <c r="CKT5" s="604"/>
      <c r="CKU5" s="604"/>
      <c r="CKV5" s="604"/>
      <c r="CKW5" s="604"/>
      <c r="CKX5" s="604"/>
      <c r="CKY5" s="604"/>
      <c r="CKZ5" s="604"/>
      <c r="CLA5" s="604"/>
      <c r="CLB5" s="604"/>
      <c r="CLC5" s="604"/>
      <c r="CLD5" s="604"/>
      <c r="CLE5" s="604"/>
      <c r="CLF5" s="604"/>
      <c r="CLG5" s="604"/>
      <c r="CLH5" s="604"/>
      <c r="CLI5" s="604"/>
      <c r="CLJ5" s="604"/>
      <c r="CLK5" s="604"/>
      <c r="CLL5" s="604"/>
      <c r="CLM5" s="604"/>
      <c r="CLN5" s="604"/>
      <c r="CLO5" s="604"/>
      <c r="CLP5" s="604"/>
      <c r="CLQ5" s="604"/>
      <c r="CLR5" s="604"/>
      <c r="CLS5" s="604"/>
      <c r="CLT5" s="604"/>
      <c r="CLU5" s="604"/>
      <c r="CLV5" s="604"/>
      <c r="CLW5" s="604"/>
      <c r="CLX5" s="604"/>
      <c r="CLY5" s="604"/>
      <c r="CLZ5" s="604"/>
      <c r="CMA5" s="604"/>
      <c r="CMB5" s="604"/>
      <c r="CMC5" s="604"/>
      <c r="CMD5" s="604"/>
      <c r="CME5" s="604"/>
      <c r="CMF5" s="604"/>
      <c r="CMG5" s="604"/>
      <c r="CMH5" s="604"/>
      <c r="CMI5" s="604"/>
      <c r="CMJ5" s="604"/>
      <c r="CMK5" s="604"/>
      <c r="CML5" s="604"/>
      <c r="CMM5" s="604"/>
      <c r="CMN5" s="604"/>
      <c r="CMO5" s="604"/>
      <c r="CMP5" s="604"/>
      <c r="CMQ5" s="604"/>
      <c r="CMR5" s="604"/>
      <c r="CMS5" s="604"/>
      <c r="CMT5" s="604"/>
      <c r="CMU5" s="604"/>
      <c r="CMV5" s="604"/>
      <c r="CMW5" s="604"/>
      <c r="CMX5" s="604"/>
      <c r="CMY5" s="604"/>
      <c r="CMZ5" s="604"/>
      <c r="CNA5" s="604"/>
      <c r="CNB5" s="604"/>
      <c r="CNC5" s="604"/>
      <c r="CND5" s="604"/>
      <c r="CNE5" s="604"/>
      <c r="CNF5" s="604"/>
      <c r="CNG5" s="604"/>
      <c r="CNH5" s="604"/>
      <c r="CNI5" s="604"/>
      <c r="CNJ5" s="604"/>
      <c r="CNK5" s="604"/>
      <c r="CNL5" s="604"/>
      <c r="CNM5" s="604"/>
      <c r="CNN5" s="604"/>
      <c r="CNO5" s="604"/>
      <c r="CNP5" s="604"/>
      <c r="CNQ5" s="604"/>
      <c r="CNR5" s="604"/>
      <c r="CNS5" s="604"/>
      <c r="CNT5" s="604"/>
      <c r="CNU5" s="604"/>
      <c r="CNV5" s="604"/>
      <c r="CNW5" s="604"/>
      <c r="CNX5" s="604"/>
      <c r="CNY5" s="604"/>
      <c r="CNZ5" s="604"/>
      <c r="COA5" s="604"/>
      <c r="COB5" s="604"/>
      <c r="COC5" s="604"/>
      <c r="COD5" s="604"/>
      <c r="COE5" s="604"/>
      <c r="COF5" s="604"/>
      <c r="COG5" s="604"/>
      <c r="COH5" s="604"/>
      <c r="COI5" s="604"/>
      <c r="COJ5" s="604"/>
      <c r="COK5" s="604"/>
      <c r="COL5" s="604"/>
      <c r="COM5" s="604"/>
      <c r="CON5" s="604"/>
      <c r="COO5" s="604"/>
      <c r="COP5" s="604"/>
      <c r="COQ5" s="604"/>
      <c r="COR5" s="604"/>
      <c r="COS5" s="604"/>
      <c r="COT5" s="604"/>
      <c r="COU5" s="604"/>
      <c r="COV5" s="604"/>
      <c r="COW5" s="604"/>
      <c r="COX5" s="604"/>
      <c r="COY5" s="604"/>
      <c r="COZ5" s="604"/>
      <c r="CPA5" s="604"/>
      <c r="CPB5" s="604"/>
      <c r="CPC5" s="604"/>
      <c r="CPD5" s="604"/>
      <c r="CPE5" s="604"/>
      <c r="CPF5" s="604"/>
      <c r="CPG5" s="604"/>
      <c r="CPH5" s="604"/>
      <c r="CPI5" s="604"/>
      <c r="CPJ5" s="604"/>
      <c r="CPK5" s="604"/>
      <c r="CPL5" s="604"/>
      <c r="CPM5" s="604"/>
      <c r="CPN5" s="604"/>
      <c r="CPO5" s="604"/>
      <c r="CPP5" s="604"/>
      <c r="CPQ5" s="604"/>
      <c r="CPR5" s="604"/>
      <c r="CPS5" s="604"/>
      <c r="CPT5" s="604"/>
      <c r="CPU5" s="604"/>
      <c r="CPV5" s="604"/>
      <c r="CPW5" s="604"/>
      <c r="CPX5" s="604"/>
      <c r="CPY5" s="604"/>
      <c r="CPZ5" s="604"/>
      <c r="CQA5" s="604"/>
      <c r="CQB5" s="604"/>
      <c r="CQC5" s="604"/>
      <c r="CQD5" s="604"/>
      <c r="CQE5" s="604"/>
      <c r="CQF5" s="604"/>
      <c r="CQG5" s="604"/>
      <c r="CQH5" s="604"/>
      <c r="CQI5" s="604"/>
      <c r="CQJ5" s="604"/>
      <c r="CQK5" s="604"/>
      <c r="CQL5" s="604"/>
      <c r="CQM5" s="604"/>
      <c r="CQN5" s="604"/>
      <c r="CQO5" s="604"/>
      <c r="CQP5" s="604"/>
      <c r="CQQ5" s="604"/>
      <c r="CQR5" s="604"/>
      <c r="CQS5" s="604"/>
      <c r="CQT5" s="604"/>
      <c r="CQU5" s="604"/>
      <c r="CQV5" s="604"/>
      <c r="CQW5" s="604"/>
      <c r="CQX5" s="604"/>
      <c r="CQY5" s="604"/>
      <c r="CQZ5" s="604"/>
      <c r="CRA5" s="604"/>
      <c r="CRB5" s="604"/>
      <c r="CRC5" s="604"/>
      <c r="CRD5" s="604"/>
      <c r="CRE5" s="604"/>
      <c r="CRF5" s="604"/>
      <c r="CRG5" s="604"/>
      <c r="CRH5" s="604"/>
      <c r="CRI5" s="604"/>
      <c r="CRJ5" s="604"/>
      <c r="CRK5" s="604"/>
      <c r="CRL5" s="604"/>
      <c r="CRM5" s="604"/>
      <c r="CRN5" s="604"/>
      <c r="CRO5" s="604"/>
      <c r="CRP5" s="604"/>
      <c r="CRQ5" s="604"/>
      <c r="CRR5" s="604"/>
      <c r="CRS5" s="604"/>
      <c r="CRT5" s="604"/>
      <c r="CRU5" s="604"/>
      <c r="CRV5" s="604"/>
      <c r="CRW5" s="604"/>
      <c r="CRX5" s="604"/>
      <c r="CRY5" s="604"/>
      <c r="CRZ5" s="604"/>
      <c r="CSA5" s="604"/>
      <c r="CSB5" s="604"/>
      <c r="CSC5" s="604"/>
      <c r="CSD5" s="604"/>
      <c r="CSE5" s="604"/>
      <c r="CSF5" s="604"/>
      <c r="CSG5" s="604"/>
      <c r="CSH5" s="604"/>
      <c r="CSI5" s="604"/>
      <c r="CSJ5" s="604"/>
      <c r="CSK5" s="604"/>
      <c r="CSL5" s="604"/>
      <c r="CSM5" s="604"/>
      <c r="CSN5" s="604"/>
      <c r="CSO5" s="604"/>
      <c r="CSP5" s="604"/>
      <c r="CSQ5" s="604"/>
      <c r="CSR5" s="604"/>
      <c r="CSS5" s="604"/>
      <c r="CST5" s="604"/>
      <c r="CSU5" s="604"/>
      <c r="CSV5" s="604"/>
      <c r="CSW5" s="604"/>
      <c r="CSX5" s="604"/>
      <c r="CSY5" s="604"/>
      <c r="CSZ5" s="604"/>
      <c r="CTA5" s="604"/>
      <c r="CTB5" s="604"/>
      <c r="CTC5" s="604"/>
      <c r="CTD5" s="604"/>
      <c r="CTE5" s="604"/>
      <c r="CTF5" s="604"/>
      <c r="CTG5" s="604"/>
      <c r="CTH5" s="604"/>
      <c r="CTI5" s="604"/>
      <c r="CTJ5" s="604"/>
      <c r="CTK5" s="604"/>
      <c r="CTL5" s="604"/>
      <c r="CTM5" s="604"/>
      <c r="CTN5" s="604"/>
      <c r="CTO5" s="604"/>
      <c r="CTP5" s="604"/>
      <c r="CTQ5" s="604"/>
      <c r="CTR5" s="604"/>
      <c r="CTS5" s="604"/>
      <c r="CTT5" s="604"/>
      <c r="CTU5" s="604"/>
      <c r="CTV5" s="604"/>
      <c r="CTW5" s="604"/>
      <c r="CTX5" s="604"/>
      <c r="CTY5" s="604"/>
      <c r="CTZ5" s="604"/>
      <c r="CUA5" s="604"/>
      <c r="CUB5" s="604"/>
      <c r="CUC5" s="604"/>
      <c r="CUD5" s="604"/>
      <c r="CUE5" s="604"/>
      <c r="CUF5" s="604"/>
      <c r="CUG5" s="604"/>
      <c r="CUH5" s="604"/>
      <c r="CUI5" s="604"/>
      <c r="CUJ5" s="604"/>
      <c r="CUK5" s="604"/>
      <c r="CUL5" s="604"/>
      <c r="CUM5" s="604"/>
      <c r="CUN5" s="604"/>
      <c r="CUO5" s="604"/>
      <c r="CUP5" s="604"/>
      <c r="CUQ5" s="604"/>
      <c r="CUR5" s="604"/>
      <c r="CUS5" s="604"/>
      <c r="CUT5" s="604"/>
      <c r="CUU5" s="604"/>
      <c r="CUV5" s="604"/>
      <c r="CUW5" s="604"/>
      <c r="CUX5" s="604"/>
      <c r="CUY5" s="604"/>
      <c r="CUZ5" s="604"/>
      <c r="CVA5" s="604"/>
      <c r="CVB5" s="604"/>
      <c r="CVC5" s="604"/>
      <c r="CVD5" s="604"/>
      <c r="CVE5" s="604"/>
      <c r="CVF5" s="604"/>
      <c r="CVG5" s="604"/>
      <c r="CVH5" s="604"/>
      <c r="CVI5" s="604"/>
      <c r="CVJ5" s="604"/>
      <c r="CVK5" s="604"/>
      <c r="CVL5" s="604"/>
      <c r="CVM5" s="604"/>
      <c r="CVN5" s="604"/>
      <c r="CVO5" s="604"/>
      <c r="CVP5" s="604"/>
      <c r="CVQ5" s="604"/>
      <c r="CVR5" s="604"/>
      <c r="CVS5" s="604"/>
      <c r="CVT5" s="604"/>
      <c r="CVU5" s="604"/>
      <c r="CVV5" s="604"/>
      <c r="CVW5" s="604"/>
      <c r="CVX5" s="604"/>
      <c r="CVY5" s="604"/>
      <c r="CVZ5" s="604"/>
      <c r="CWA5" s="604"/>
      <c r="CWB5" s="604"/>
      <c r="CWC5" s="604"/>
      <c r="CWD5" s="604"/>
      <c r="CWE5" s="604"/>
      <c r="CWF5" s="604"/>
      <c r="CWG5" s="604"/>
      <c r="CWH5" s="604"/>
      <c r="CWI5" s="604"/>
      <c r="CWJ5" s="604"/>
      <c r="CWK5" s="604"/>
      <c r="CWL5" s="604"/>
      <c r="CWM5" s="604"/>
      <c r="CWN5" s="604"/>
      <c r="CWO5" s="604"/>
      <c r="CWP5" s="604"/>
      <c r="CWQ5" s="604"/>
      <c r="CWR5" s="604"/>
      <c r="CWS5" s="604"/>
      <c r="CWT5" s="604"/>
      <c r="CWU5" s="604"/>
      <c r="CWV5" s="604"/>
      <c r="CWW5" s="604"/>
      <c r="CWX5" s="604"/>
      <c r="CWY5" s="604"/>
      <c r="CWZ5" s="604"/>
      <c r="CXA5" s="604"/>
      <c r="CXB5" s="604"/>
      <c r="CXC5" s="604"/>
      <c r="CXD5" s="604"/>
      <c r="CXE5" s="604"/>
      <c r="CXF5" s="604"/>
      <c r="CXG5" s="604"/>
      <c r="CXH5" s="604"/>
      <c r="CXI5" s="604"/>
      <c r="CXJ5" s="604"/>
      <c r="CXK5" s="604"/>
      <c r="CXL5" s="604"/>
      <c r="CXM5" s="604"/>
      <c r="CXN5" s="604"/>
      <c r="CXO5" s="604"/>
      <c r="CXP5" s="604"/>
      <c r="CXQ5" s="604"/>
      <c r="CXR5" s="604"/>
      <c r="CXS5" s="604"/>
      <c r="CXT5" s="604"/>
      <c r="CXU5" s="604"/>
      <c r="CXV5" s="604"/>
      <c r="CXW5" s="604"/>
      <c r="CXX5" s="604"/>
      <c r="CXY5" s="604"/>
      <c r="CXZ5" s="604"/>
      <c r="CYA5" s="604"/>
      <c r="CYB5" s="604"/>
      <c r="CYC5" s="604"/>
      <c r="CYD5" s="604"/>
      <c r="CYE5" s="604"/>
      <c r="CYF5" s="604"/>
      <c r="CYG5" s="604"/>
      <c r="CYH5" s="604"/>
      <c r="CYI5" s="604"/>
      <c r="CYJ5" s="604"/>
      <c r="CYK5" s="604"/>
      <c r="CYL5" s="604"/>
      <c r="CYM5" s="604"/>
      <c r="CYN5" s="604"/>
      <c r="CYO5" s="604"/>
      <c r="CYP5" s="604"/>
      <c r="CYQ5" s="604"/>
      <c r="CYR5" s="604"/>
      <c r="CYS5" s="604"/>
      <c r="CYT5" s="604"/>
      <c r="CYU5" s="604"/>
      <c r="CYV5" s="604"/>
      <c r="CYW5" s="604"/>
      <c r="CYX5" s="604"/>
      <c r="CYY5" s="604"/>
      <c r="CYZ5" s="604"/>
      <c r="CZA5" s="604"/>
      <c r="CZB5" s="604"/>
      <c r="CZC5" s="604"/>
      <c r="CZD5" s="604"/>
      <c r="CZE5" s="604"/>
      <c r="CZF5" s="604"/>
      <c r="CZG5" s="604"/>
      <c r="CZH5" s="604"/>
      <c r="CZI5" s="604"/>
      <c r="CZJ5" s="604"/>
      <c r="CZK5" s="604"/>
      <c r="CZL5" s="604"/>
      <c r="CZM5" s="604"/>
      <c r="CZN5" s="604"/>
      <c r="CZO5" s="604"/>
      <c r="CZP5" s="604"/>
      <c r="CZQ5" s="604"/>
      <c r="CZR5" s="604"/>
      <c r="CZS5" s="604"/>
      <c r="CZT5" s="604"/>
      <c r="CZU5" s="604"/>
      <c r="CZV5" s="604"/>
      <c r="CZW5" s="604"/>
      <c r="CZX5" s="604"/>
      <c r="CZY5" s="604"/>
      <c r="CZZ5" s="604"/>
      <c r="DAA5" s="604"/>
      <c r="DAB5" s="604"/>
      <c r="DAC5" s="604"/>
      <c r="DAD5" s="604"/>
      <c r="DAE5" s="604"/>
      <c r="DAF5" s="604"/>
      <c r="DAG5" s="604"/>
      <c r="DAH5" s="604"/>
      <c r="DAI5" s="604"/>
      <c r="DAJ5" s="604"/>
      <c r="DAK5" s="604"/>
      <c r="DAL5" s="604"/>
      <c r="DAM5" s="604"/>
      <c r="DAN5" s="604"/>
      <c r="DAO5" s="604"/>
      <c r="DAP5" s="604"/>
      <c r="DAQ5" s="604"/>
      <c r="DAR5" s="604"/>
      <c r="DAS5" s="604"/>
      <c r="DAT5" s="604"/>
      <c r="DAU5" s="604"/>
      <c r="DAV5" s="604"/>
      <c r="DAW5" s="604"/>
      <c r="DAX5" s="604"/>
      <c r="DAY5" s="604"/>
      <c r="DAZ5" s="604"/>
      <c r="DBA5" s="604"/>
      <c r="DBB5" s="604"/>
      <c r="DBC5" s="604"/>
      <c r="DBD5" s="604"/>
      <c r="DBE5" s="604"/>
      <c r="DBF5" s="604"/>
      <c r="DBG5" s="604"/>
      <c r="DBH5" s="604"/>
      <c r="DBI5" s="604"/>
      <c r="DBJ5" s="604"/>
      <c r="DBK5" s="604"/>
      <c r="DBL5" s="604"/>
      <c r="DBM5" s="604"/>
      <c r="DBN5" s="604"/>
      <c r="DBO5" s="604"/>
      <c r="DBP5" s="604"/>
      <c r="DBQ5" s="604"/>
      <c r="DBR5" s="604"/>
      <c r="DBS5" s="604"/>
      <c r="DBT5" s="604"/>
      <c r="DBU5" s="604"/>
      <c r="DBV5" s="604"/>
      <c r="DBW5" s="604"/>
      <c r="DBX5" s="604"/>
      <c r="DBY5" s="604"/>
      <c r="DBZ5" s="604"/>
      <c r="DCA5" s="604"/>
      <c r="DCB5" s="604"/>
      <c r="DCC5" s="604"/>
      <c r="DCD5" s="604"/>
      <c r="DCE5" s="604"/>
      <c r="DCF5" s="604"/>
      <c r="DCG5" s="604"/>
      <c r="DCH5" s="604"/>
      <c r="DCI5" s="604"/>
      <c r="DCJ5" s="604"/>
      <c r="DCK5" s="604"/>
      <c r="DCL5" s="604"/>
      <c r="DCM5" s="604"/>
      <c r="DCN5" s="604"/>
      <c r="DCO5" s="604"/>
      <c r="DCP5" s="604"/>
      <c r="DCQ5" s="604"/>
      <c r="DCR5" s="604"/>
      <c r="DCS5" s="604"/>
      <c r="DCT5" s="604"/>
      <c r="DCU5" s="604"/>
      <c r="DCV5" s="604"/>
      <c r="DCW5" s="604"/>
      <c r="DCX5" s="604"/>
      <c r="DCY5" s="604"/>
      <c r="DCZ5" s="604"/>
      <c r="DDA5" s="604"/>
      <c r="DDB5" s="604"/>
      <c r="DDC5" s="604"/>
      <c r="DDD5" s="604"/>
      <c r="DDE5" s="604"/>
      <c r="DDF5" s="604"/>
      <c r="DDG5" s="604"/>
      <c r="DDH5" s="604"/>
      <c r="DDI5" s="604"/>
      <c r="DDJ5" s="604"/>
      <c r="DDK5" s="604"/>
      <c r="DDL5" s="604"/>
      <c r="DDM5" s="604"/>
      <c r="DDN5" s="604"/>
      <c r="DDO5" s="604"/>
      <c r="DDP5" s="604"/>
      <c r="DDQ5" s="604"/>
      <c r="DDR5" s="604"/>
      <c r="DDS5" s="604"/>
      <c r="DDT5" s="604"/>
      <c r="DDU5" s="604"/>
      <c r="DDV5" s="604"/>
      <c r="DDW5" s="604"/>
      <c r="DDX5" s="604"/>
      <c r="DDY5" s="604"/>
      <c r="DDZ5" s="604"/>
      <c r="DEA5" s="604"/>
      <c r="DEB5" s="604"/>
      <c r="DEC5" s="604"/>
      <c r="DED5" s="604"/>
      <c r="DEE5" s="604"/>
      <c r="DEF5" s="604"/>
      <c r="DEG5" s="604"/>
      <c r="DEH5" s="604"/>
      <c r="DEI5" s="604"/>
      <c r="DEJ5" s="604"/>
      <c r="DEK5" s="604"/>
      <c r="DEL5" s="604"/>
      <c r="DEM5" s="604"/>
      <c r="DEN5" s="604"/>
      <c r="DEO5" s="604"/>
      <c r="DEP5" s="604"/>
      <c r="DEQ5" s="604"/>
      <c r="DER5" s="604"/>
      <c r="DES5" s="604"/>
      <c r="DET5" s="604"/>
      <c r="DEU5" s="604"/>
      <c r="DEV5" s="604"/>
      <c r="DEW5" s="604"/>
      <c r="DEX5" s="604"/>
      <c r="DEY5" s="604"/>
      <c r="DEZ5" s="604"/>
      <c r="DFA5" s="604"/>
      <c r="DFB5" s="604"/>
      <c r="DFC5" s="604"/>
      <c r="DFD5" s="604"/>
      <c r="DFE5" s="604"/>
      <c r="DFF5" s="604"/>
      <c r="DFG5" s="604"/>
      <c r="DFH5" s="604"/>
      <c r="DFI5" s="604"/>
      <c r="DFJ5" s="604"/>
      <c r="DFK5" s="604"/>
      <c r="DFL5" s="604"/>
      <c r="DFM5" s="604"/>
      <c r="DFN5" s="604"/>
      <c r="DFO5" s="604"/>
      <c r="DFP5" s="604"/>
      <c r="DFQ5" s="604"/>
      <c r="DFR5" s="604"/>
      <c r="DFS5" s="604"/>
      <c r="DFT5" s="604"/>
      <c r="DFU5" s="604"/>
      <c r="DFV5" s="604"/>
      <c r="DFW5" s="604"/>
      <c r="DFX5" s="604"/>
      <c r="DFY5" s="604"/>
      <c r="DFZ5" s="604"/>
      <c r="DGA5" s="604"/>
      <c r="DGB5" s="604"/>
      <c r="DGC5" s="604"/>
      <c r="DGD5" s="604"/>
      <c r="DGE5" s="604"/>
      <c r="DGF5" s="604"/>
      <c r="DGG5" s="604"/>
      <c r="DGH5" s="604"/>
      <c r="DGI5" s="604"/>
      <c r="DGJ5" s="604"/>
      <c r="DGK5" s="604"/>
      <c r="DGL5" s="604"/>
      <c r="DGM5" s="604"/>
      <c r="DGN5" s="604"/>
      <c r="DGO5" s="604"/>
      <c r="DGP5" s="604"/>
      <c r="DGQ5" s="604"/>
      <c r="DGR5" s="604"/>
      <c r="DGS5" s="604"/>
      <c r="DGT5" s="604"/>
      <c r="DGU5" s="604"/>
      <c r="DGV5" s="604"/>
      <c r="DGW5" s="604"/>
      <c r="DGX5" s="604"/>
      <c r="DGY5" s="604"/>
      <c r="DGZ5" s="604"/>
      <c r="DHA5" s="604"/>
      <c r="DHB5" s="604"/>
      <c r="DHC5" s="604"/>
      <c r="DHD5" s="604"/>
      <c r="DHE5" s="604"/>
      <c r="DHF5" s="604"/>
      <c r="DHG5" s="604"/>
      <c r="DHH5" s="604"/>
      <c r="DHI5" s="604"/>
      <c r="DHJ5" s="604"/>
      <c r="DHK5" s="604"/>
      <c r="DHL5" s="604"/>
      <c r="DHM5" s="604"/>
      <c r="DHN5" s="604"/>
      <c r="DHO5" s="604"/>
      <c r="DHP5" s="604"/>
      <c r="DHQ5" s="604"/>
      <c r="DHR5" s="604"/>
      <c r="DHS5" s="604"/>
      <c r="DHT5" s="604"/>
      <c r="DHU5" s="604"/>
      <c r="DHV5" s="604"/>
      <c r="DHW5" s="604"/>
      <c r="DHX5" s="604"/>
      <c r="DHY5" s="604"/>
      <c r="DHZ5" s="604"/>
      <c r="DIA5" s="604"/>
      <c r="DIB5" s="604"/>
      <c r="DIC5" s="604"/>
      <c r="DID5" s="604"/>
      <c r="DIE5" s="604"/>
      <c r="DIF5" s="604"/>
      <c r="DIG5" s="604"/>
      <c r="DIH5" s="604"/>
      <c r="DII5" s="604"/>
      <c r="DIJ5" s="604"/>
      <c r="DIK5" s="604"/>
      <c r="DIL5" s="604"/>
      <c r="DIM5" s="604"/>
      <c r="DIN5" s="604"/>
      <c r="DIO5" s="604"/>
      <c r="DIP5" s="604"/>
      <c r="DIQ5" s="604"/>
      <c r="DIR5" s="604"/>
      <c r="DIS5" s="604"/>
      <c r="DIT5" s="604"/>
      <c r="DIU5" s="604"/>
      <c r="DIV5" s="604"/>
      <c r="DIW5" s="604"/>
      <c r="DIX5" s="604"/>
      <c r="DIY5" s="604"/>
      <c r="DIZ5" s="604"/>
      <c r="DJA5" s="604"/>
      <c r="DJB5" s="604"/>
      <c r="DJC5" s="604"/>
      <c r="DJD5" s="604"/>
      <c r="DJE5" s="604"/>
      <c r="DJF5" s="604"/>
      <c r="DJG5" s="604"/>
      <c r="DJH5" s="604"/>
      <c r="DJI5" s="604"/>
      <c r="DJJ5" s="604"/>
      <c r="DJK5" s="604"/>
      <c r="DJL5" s="604"/>
      <c r="DJM5" s="604"/>
      <c r="DJN5" s="604"/>
      <c r="DJO5" s="604"/>
      <c r="DJP5" s="604"/>
      <c r="DJQ5" s="604"/>
      <c r="DJR5" s="604"/>
      <c r="DJS5" s="604"/>
      <c r="DJT5" s="604"/>
      <c r="DJU5" s="604"/>
      <c r="DJV5" s="604"/>
      <c r="DJW5" s="604"/>
      <c r="DJX5" s="604"/>
      <c r="DJY5" s="604"/>
      <c r="DJZ5" s="604"/>
      <c r="DKA5" s="604"/>
      <c r="DKB5" s="604"/>
      <c r="DKC5" s="604"/>
      <c r="DKD5" s="604"/>
      <c r="DKE5" s="604"/>
      <c r="DKF5" s="604"/>
      <c r="DKG5" s="604"/>
      <c r="DKH5" s="604"/>
      <c r="DKI5" s="604"/>
      <c r="DKJ5" s="604"/>
      <c r="DKK5" s="604"/>
      <c r="DKL5" s="604"/>
      <c r="DKM5" s="604"/>
      <c r="DKN5" s="604"/>
      <c r="DKO5" s="604"/>
      <c r="DKP5" s="604"/>
      <c r="DKQ5" s="604"/>
      <c r="DKR5" s="604"/>
      <c r="DKS5" s="604"/>
      <c r="DKT5" s="604"/>
      <c r="DKU5" s="604"/>
      <c r="DKV5" s="604"/>
      <c r="DKW5" s="604"/>
      <c r="DKX5" s="604"/>
      <c r="DKY5" s="604"/>
      <c r="DKZ5" s="604"/>
      <c r="DLA5" s="604"/>
      <c r="DLB5" s="604"/>
      <c r="DLC5" s="604"/>
      <c r="DLD5" s="604"/>
      <c r="DLE5" s="604"/>
      <c r="DLF5" s="604"/>
      <c r="DLG5" s="604"/>
      <c r="DLH5" s="604"/>
      <c r="DLI5" s="604"/>
      <c r="DLJ5" s="604"/>
      <c r="DLK5" s="604"/>
      <c r="DLL5" s="604"/>
      <c r="DLM5" s="604"/>
      <c r="DLN5" s="604"/>
      <c r="DLO5" s="604"/>
      <c r="DLP5" s="604"/>
      <c r="DLQ5" s="604"/>
      <c r="DLR5" s="604"/>
      <c r="DLS5" s="604"/>
      <c r="DLT5" s="604"/>
      <c r="DLU5" s="604"/>
      <c r="DLV5" s="604"/>
      <c r="DLW5" s="604"/>
      <c r="DLX5" s="604"/>
      <c r="DLY5" s="604"/>
      <c r="DLZ5" s="604"/>
      <c r="DMA5" s="604"/>
      <c r="DMB5" s="604"/>
      <c r="DMC5" s="604"/>
      <c r="DMD5" s="604"/>
      <c r="DME5" s="604"/>
      <c r="DMF5" s="604"/>
      <c r="DMG5" s="604"/>
      <c r="DMH5" s="604"/>
      <c r="DMI5" s="604"/>
      <c r="DMJ5" s="604"/>
      <c r="DMK5" s="604"/>
      <c r="DML5" s="604"/>
      <c r="DMM5" s="604"/>
      <c r="DMN5" s="604"/>
      <c r="DMO5" s="604"/>
      <c r="DMP5" s="604"/>
      <c r="DMQ5" s="604"/>
      <c r="DMR5" s="604"/>
      <c r="DMS5" s="604"/>
      <c r="DMT5" s="604"/>
      <c r="DMU5" s="604"/>
      <c r="DMV5" s="604"/>
      <c r="DMW5" s="604"/>
      <c r="DMX5" s="604"/>
      <c r="DMY5" s="604"/>
      <c r="DMZ5" s="604"/>
      <c r="DNA5" s="604"/>
      <c r="DNB5" s="604"/>
      <c r="DNC5" s="604"/>
      <c r="DND5" s="604"/>
      <c r="DNE5" s="604"/>
      <c r="DNF5" s="604"/>
      <c r="DNG5" s="604"/>
      <c r="DNH5" s="604"/>
      <c r="DNI5" s="604"/>
      <c r="DNJ5" s="604"/>
      <c r="DNK5" s="604"/>
      <c r="DNL5" s="604"/>
      <c r="DNM5" s="604"/>
      <c r="DNN5" s="604"/>
      <c r="DNO5" s="604"/>
      <c r="DNP5" s="604"/>
      <c r="DNQ5" s="604"/>
      <c r="DNR5" s="604"/>
      <c r="DNS5" s="604"/>
      <c r="DNT5" s="604"/>
      <c r="DNU5" s="604"/>
      <c r="DNV5" s="604"/>
      <c r="DNW5" s="604"/>
      <c r="DNX5" s="604"/>
      <c r="DNY5" s="604"/>
      <c r="DNZ5" s="604"/>
      <c r="DOA5" s="604"/>
      <c r="DOB5" s="604"/>
      <c r="DOC5" s="604"/>
      <c r="DOD5" s="604"/>
      <c r="DOE5" s="604"/>
      <c r="DOF5" s="604"/>
      <c r="DOG5" s="604"/>
      <c r="DOH5" s="604"/>
      <c r="DOI5" s="604"/>
      <c r="DOJ5" s="604"/>
      <c r="DOK5" s="604"/>
      <c r="DOL5" s="604"/>
      <c r="DOM5" s="604"/>
      <c r="DON5" s="604"/>
      <c r="DOO5" s="604"/>
      <c r="DOP5" s="604"/>
      <c r="DOQ5" s="604"/>
      <c r="DOR5" s="604"/>
      <c r="DOS5" s="604"/>
      <c r="DOT5" s="604"/>
      <c r="DOU5" s="604"/>
      <c r="DOV5" s="604"/>
      <c r="DOW5" s="604"/>
      <c r="DOX5" s="604"/>
      <c r="DOY5" s="604"/>
      <c r="DOZ5" s="604"/>
      <c r="DPA5" s="604"/>
      <c r="DPB5" s="604"/>
      <c r="DPC5" s="604"/>
      <c r="DPD5" s="604"/>
      <c r="DPE5" s="604"/>
      <c r="DPF5" s="604"/>
      <c r="DPG5" s="604"/>
      <c r="DPH5" s="604"/>
      <c r="DPI5" s="604"/>
      <c r="DPJ5" s="604"/>
      <c r="DPK5" s="604"/>
      <c r="DPL5" s="604"/>
      <c r="DPM5" s="604"/>
      <c r="DPN5" s="604"/>
      <c r="DPO5" s="604"/>
      <c r="DPP5" s="604"/>
      <c r="DPQ5" s="604"/>
      <c r="DPR5" s="604"/>
      <c r="DPS5" s="604"/>
      <c r="DPT5" s="604"/>
      <c r="DPU5" s="604"/>
      <c r="DPV5" s="604"/>
      <c r="DPW5" s="604"/>
      <c r="DPX5" s="604"/>
      <c r="DPY5" s="604"/>
      <c r="DPZ5" s="604"/>
      <c r="DQA5" s="604"/>
      <c r="DQB5" s="604"/>
      <c r="DQC5" s="604"/>
      <c r="DQD5" s="604"/>
      <c r="DQE5" s="604"/>
      <c r="DQF5" s="604"/>
      <c r="DQG5" s="604"/>
      <c r="DQH5" s="604"/>
      <c r="DQI5" s="604"/>
      <c r="DQJ5" s="604"/>
      <c r="DQK5" s="604"/>
      <c r="DQL5" s="604"/>
      <c r="DQM5" s="604"/>
      <c r="DQN5" s="604"/>
      <c r="DQO5" s="604"/>
      <c r="DQP5" s="604"/>
      <c r="DQQ5" s="604"/>
      <c r="DQR5" s="604"/>
      <c r="DQS5" s="604"/>
      <c r="DQT5" s="604"/>
      <c r="DQU5" s="604"/>
      <c r="DQV5" s="604"/>
      <c r="DQW5" s="604"/>
      <c r="DQX5" s="604"/>
      <c r="DQY5" s="604"/>
      <c r="DQZ5" s="604"/>
      <c r="DRA5" s="604"/>
      <c r="DRB5" s="604"/>
      <c r="DRC5" s="604"/>
      <c r="DRD5" s="604"/>
      <c r="DRE5" s="604"/>
      <c r="DRF5" s="604"/>
      <c r="DRG5" s="604"/>
      <c r="DRH5" s="604"/>
      <c r="DRI5" s="604"/>
      <c r="DRJ5" s="604"/>
      <c r="DRK5" s="604"/>
      <c r="DRL5" s="604"/>
      <c r="DRM5" s="604"/>
      <c r="DRN5" s="604"/>
      <c r="DRO5" s="604"/>
      <c r="DRP5" s="604"/>
      <c r="DRQ5" s="604"/>
      <c r="DRR5" s="604"/>
      <c r="DRS5" s="604"/>
      <c r="DRT5" s="604"/>
      <c r="DRU5" s="604"/>
      <c r="DRV5" s="604"/>
      <c r="DRW5" s="604"/>
      <c r="DRX5" s="604"/>
      <c r="DRY5" s="604"/>
      <c r="DRZ5" s="604"/>
      <c r="DSA5" s="604"/>
      <c r="DSB5" s="604"/>
      <c r="DSC5" s="604"/>
      <c r="DSD5" s="604"/>
      <c r="DSE5" s="604"/>
      <c r="DSF5" s="604"/>
      <c r="DSG5" s="604"/>
      <c r="DSH5" s="604"/>
      <c r="DSI5" s="604"/>
      <c r="DSJ5" s="604"/>
      <c r="DSK5" s="604"/>
      <c r="DSL5" s="604"/>
      <c r="DSM5" s="604"/>
      <c r="DSN5" s="604"/>
      <c r="DSO5" s="604"/>
      <c r="DSP5" s="604"/>
      <c r="DSQ5" s="604"/>
      <c r="DSR5" s="604"/>
      <c r="DSS5" s="604"/>
      <c r="DST5" s="604"/>
      <c r="DSU5" s="604"/>
      <c r="DSV5" s="604"/>
      <c r="DSW5" s="604"/>
      <c r="DSX5" s="604"/>
      <c r="DSY5" s="604"/>
      <c r="DSZ5" s="604"/>
      <c r="DTA5" s="604"/>
      <c r="DTB5" s="604"/>
      <c r="DTC5" s="604"/>
      <c r="DTD5" s="604"/>
      <c r="DTE5" s="604"/>
      <c r="DTF5" s="604"/>
      <c r="DTG5" s="604"/>
      <c r="DTH5" s="604"/>
      <c r="DTI5" s="604"/>
      <c r="DTJ5" s="604"/>
      <c r="DTK5" s="604"/>
      <c r="DTL5" s="604"/>
      <c r="DTM5" s="604"/>
      <c r="DTN5" s="604"/>
      <c r="DTO5" s="604"/>
      <c r="DTP5" s="604"/>
      <c r="DTQ5" s="604"/>
      <c r="DTR5" s="604"/>
      <c r="DTS5" s="604"/>
      <c r="DTT5" s="604"/>
      <c r="DTU5" s="604"/>
      <c r="DTV5" s="604"/>
      <c r="DTW5" s="604"/>
      <c r="DTX5" s="604"/>
      <c r="DTY5" s="604"/>
      <c r="DTZ5" s="604"/>
      <c r="DUA5" s="604"/>
      <c r="DUB5" s="604"/>
      <c r="DUC5" s="604"/>
      <c r="DUD5" s="604"/>
      <c r="DUE5" s="604"/>
      <c r="DUF5" s="604"/>
      <c r="DUG5" s="604"/>
      <c r="DUH5" s="604"/>
      <c r="DUI5" s="604"/>
      <c r="DUJ5" s="604"/>
      <c r="DUK5" s="604"/>
      <c r="DUL5" s="604"/>
      <c r="DUM5" s="604"/>
      <c r="DUN5" s="604"/>
      <c r="DUO5" s="604"/>
      <c r="DUP5" s="604"/>
      <c r="DUQ5" s="604"/>
      <c r="DUR5" s="604"/>
      <c r="DUS5" s="604"/>
      <c r="DUT5" s="604"/>
      <c r="DUU5" s="604"/>
      <c r="DUV5" s="604"/>
      <c r="DUW5" s="604"/>
      <c r="DUX5" s="604"/>
      <c r="DUY5" s="604"/>
      <c r="DUZ5" s="604"/>
      <c r="DVA5" s="604"/>
      <c r="DVB5" s="604"/>
      <c r="DVC5" s="604"/>
      <c r="DVD5" s="604"/>
      <c r="DVE5" s="604"/>
      <c r="DVF5" s="604"/>
      <c r="DVG5" s="604"/>
      <c r="DVH5" s="604"/>
      <c r="DVI5" s="604"/>
      <c r="DVJ5" s="604"/>
      <c r="DVK5" s="604"/>
      <c r="DVL5" s="604"/>
      <c r="DVM5" s="604"/>
      <c r="DVN5" s="604"/>
      <c r="DVO5" s="604"/>
      <c r="DVP5" s="604"/>
      <c r="DVQ5" s="604"/>
      <c r="DVR5" s="604"/>
      <c r="DVS5" s="604"/>
      <c r="DVT5" s="604"/>
      <c r="DVU5" s="604"/>
      <c r="DVV5" s="604"/>
      <c r="DVW5" s="604"/>
      <c r="DVX5" s="604"/>
      <c r="DVY5" s="604"/>
      <c r="DVZ5" s="604"/>
      <c r="DWA5" s="604"/>
      <c r="DWB5" s="604"/>
      <c r="DWC5" s="604"/>
      <c r="DWD5" s="604"/>
      <c r="DWE5" s="604"/>
      <c r="DWF5" s="604"/>
      <c r="DWG5" s="604"/>
      <c r="DWH5" s="604"/>
      <c r="DWI5" s="604"/>
      <c r="DWJ5" s="604"/>
      <c r="DWK5" s="604"/>
      <c r="DWL5" s="604"/>
      <c r="DWM5" s="604"/>
      <c r="DWN5" s="604"/>
      <c r="DWO5" s="604"/>
      <c r="DWP5" s="604"/>
      <c r="DWQ5" s="604"/>
      <c r="DWR5" s="604"/>
      <c r="DWS5" s="604"/>
      <c r="DWT5" s="604"/>
      <c r="DWU5" s="604"/>
      <c r="DWV5" s="604"/>
      <c r="DWW5" s="604"/>
      <c r="DWX5" s="604"/>
      <c r="DWY5" s="604"/>
      <c r="DWZ5" s="604"/>
      <c r="DXA5" s="604"/>
      <c r="DXB5" s="604"/>
      <c r="DXC5" s="604"/>
      <c r="DXD5" s="604"/>
      <c r="DXE5" s="604"/>
      <c r="DXF5" s="604"/>
      <c r="DXG5" s="604"/>
      <c r="DXH5" s="604"/>
      <c r="DXI5" s="604"/>
      <c r="DXJ5" s="604"/>
      <c r="DXK5" s="604"/>
      <c r="DXL5" s="604"/>
      <c r="DXM5" s="604"/>
      <c r="DXN5" s="604"/>
      <c r="DXO5" s="604"/>
      <c r="DXP5" s="604"/>
      <c r="DXQ5" s="604"/>
      <c r="DXR5" s="604"/>
      <c r="DXS5" s="604"/>
      <c r="DXT5" s="604"/>
      <c r="DXU5" s="604"/>
      <c r="DXV5" s="604"/>
      <c r="DXW5" s="604"/>
      <c r="DXX5" s="604"/>
      <c r="DXY5" s="604"/>
      <c r="DXZ5" s="604"/>
      <c r="DYA5" s="604"/>
      <c r="DYB5" s="604"/>
      <c r="DYC5" s="604"/>
      <c r="DYD5" s="604"/>
      <c r="DYE5" s="604"/>
      <c r="DYF5" s="604"/>
      <c r="DYG5" s="604"/>
      <c r="DYH5" s="604"/>
      <c r="DYI5" s="604"/>
      <c r="DYJ5" s="604"/>
      <c r="DYK5" s="604"/>
      <c r="DYL5" s="604"/>
      <c r="DYM5" s="604"/>
      <c r="DYN5" s="604"/>
      <c r="DYO5" s="604"/>
      <c r="DYP5" s="604"/>
      <c r="DYQ5" s="604"/>
      <c r="DYR5" s="604"/>
      <c r="DYS5" s="604"/>
      <c r="DYT5" s="604"/>
      <c r="DYU5" s="604"/>
      <c r="DYV5" s="604"/>
      <c r="DYW5" s="604"/>
      <c r="DYX5" s="604"/>
      <c r="DYY5" s="604"/>
      <c r="DYZ5" s="604"/>
      <c r="DZA5" s="604"/>
      <c r="DZB5" s="604"/>
      <c r="DZC5" s="604"/>
      <c r="DZD5" s="604"/>
      <c r="DZE5" s="604"/>
      <c r="DZF5" s="604"/>
      <c r="DZG5" s="604"/>
      <c r="DZH5" s="604"/>
      <c r="DZI5" s="604"/>
      <c r="DZJ5" s="604"/>
      <c r="DZK5" s="604"/>
      <c r="DZL5" s="604"/>
      <c r="DZM5" s="604"/>
      <c r="DZN5" s="604"/>
      <c r="DZO5" s="604"/>
      <c r="DZP5" s="604"/>
      <c r="DZQ5" s="604"/>
      <c r="DZR5" s="604"/>
      <c r="DZS5" s="604"/>
      <c r="DZT5" s="604"/>
      <c r="DZU5" s="604"/>
      <c r="DZV5" s="604"/>
      <c r="DZW5" s="604"/>
      <c r="DZX5" s="604"/>
      <c r="DZY5" s="604"/>
      <c r="DZZ5" s="604"/>
      <c r="EAA5" s="604"/>
      <c r="EAB5" s="604"/>
      <c r="EAC5" s="604"/>
      <c r="EAD5" s="604"/>
      <c r="EAE5" s="604"/>
      <c r="EAF5" s="604"/>
      <c r="EAG5" s="604"/>
      <c r="EAH5" s="604"/>
      <c r="EAI5" s="604"/>
      <c r="EAJ5" s="604"/>
      <c r="EAK5" s="604"/>
      <c r="EAL5" s="604"/>
      <c r="EAM5" s="604"/>
      <c r="EAN5" s="604"/>
      <c r="EAO5" s="604"/>
      <c r="EAP5" s="604"/>
      <c r="EAQ5" s="604"/>
      <c r="EAR5" s="604"/>
      <c r="EAS5" s="604"/>
      <c r="EAT5" s="604"/>
      <c r="EAU5" s="604"/>
      <c r="EAV5" s="604"/>
      <c r="EAW5" s="604"/>
      <c r="EAX5" s="604"/>
      <c r="EAY5" s="604"/>
      <c r="EAZ5" s="604"/>
      <c r="EBA5" s="604"/>
      <c r="EBB5" s="604"/>
      <c r="EBC5" s="604"/>
      <c r="EBD5" s="604"/>
      <c r="EBE5" s="604"/>
      <c r="EBF5" s="604"/>
      <c r="EBG5" s="604"/>
      <c r="EBH5" s="604"/>
      <c r="EBI5" s="604"/>
      <c r="EBJ5" s="604"/>
      <c r="EBK5" s="604"/>
      <c r="EBL5" s="604"/>
      <c r="EBM5" s="604"/>
      <c r="EBN5" s="604"/>
      <c r="EBO5" s="604"/>
      <c r="EBP5" s="604"/>
      <c r="EBQ5" s="604"/>
      <c r="EBR5" s="604"/>
      <c r="EBS5" s="604"/>
      <c r="EBT5" s="604"/>
      <c r="EBU5" s="604"/>
      <c r="EBV5" s="604"/>
      <c r="EBW5" s="604"/>
      <c r="EBX5" s="604"/>
      <c r="EBY5" s="604"/>
      <c r="EBZ5" s="604"/>
      <c r="ECA5" s="604"/>
      <c r="ECB5" s="604"/>
      <c r="ECC5" s="604"/>
      <c r="ECD5" s="604"/>
      <c r="ECE5" s="604"/>
      <c r="ECF5" s="604"/>
      <c r="ECG5" s="604"/>
      <c r="ECH5" s="604"/>
      <c r="ECI5" s="604"/>
      <c r="ECJ5" s="604"/>
      <c r="ECK5" s="604"/>
      <c r="ECL5" s="604"/>
      <c r="ECM5" s="604"/>
      <c r="ECN5" s="604"/>
      <c r="ECO5" s="604"/>
      <c r="ECP5" s="604"/>
      <c r="ECQ5" s="604"/>
      <c r="ECR5" s="604"/>
      <c r="ECS5" s="604"/>
      <c r="ECT5" s="604"/>
      <c r="ECU5" s="604"/>
      <c r="ECV5" s="604"/>
      <c r="ECW5" s="604"/>
      <c r="ECX5" s="604"/>
      <c r="ECY5" s="604"/>
      <c r="ECZ5" s="604"/>
      <c r="EDA5" s="604"/>
      <c r="EDB5" s="604"/>
      <c r="EDC5" s="604"/>
      <c r="EDD5" s="604"/>
      <c r="EDE5" s="604"/>
      <c r="EDF5" s="604"/>
      <c r="EDG5" s="604"/>
      <c r="EDH5" s="604"/>
      <c r="EDI5" s="604"/>
      <c r="EDJ5" s="604"/>
      <c r="EDK5" s="604"/>
      <c r="EDL5" s="604"/>
      <c r="EDM5" s="604"/>
      <c r="EDN5" s="604"/>
      <c r="EDO5" s="604"/>
      <c r="EDP5" s="604"/>
      <c r="EDQ5" s="604"/>
      <c r="EDR5" s="604"/>
      <c r="EDS5" s="604"/>
      <c r="EDT5" s="604"/>
      <c r="EDU5" s="604"/>
      <c r="EDV5" s="604"/>
      <c r="EDW5" s="604"/>
      <c r="EDX5" s="604"/>
      <c r="EDY5" s="604"/>
      <c r="EDZ5" s="604"/>
      <c r="EEA5" s="604"/>
      <c r="EEB5" s="604"/>
      <c r="EEC5" s="604"/>
      <c r="EED5" s="604"/>
      <c r="EEE5" s="604"/>
      <c r="EEF5" s="604"/>
      <c r="EEG5" s="604"/>
      <c r="EEH5" s="604"/>
      <c r="EEI5" s="604"/>
      <c r="EEJ5" s="604"/>
      <c r="EEK5" s="604"/>
      <c r="EEL5" s="604"/>
      <c r="EEM5" s="604"/>
      <c r="EEN5" s="604"/>
      <c r="EEO5" s="604"/>
      <c r="EEP5" s="604"/>
      <c r="EEQ5" s="604"/>
      <c r="EER5" s="604"/>
      <c r="EES5" s="604"/>
      <c r="EET5" s="604"/>
      <c r="EEU5" s="604"/>
      <c r="EEV5" s="604"/>
      <c r="EEW5" s="604"/>
      <c r="EEX5" s="604"/>
      <c r="EEY5" s="604"/>
      <c r="EEZ5" s="604"/>
      <c r="EFA5" s="604"/>
      <c r="EFB5" s="604"/>
      <c r="EFC5" s="604"/>
      <c r="EFD5" s="604"/>
      <c r="EFE5" s="604"/>
      <c r="EFF5" s="604"/>
      <c r="EFG5" s="604"/>
      <c r="EFH5" s="604"/>
      <c r="EFI5" s="604"/>
      <c r="EFJ5" s="604"/>
      <c r="EFK5" s="604"/>
      <c r="EFL5" s="604"/>
      <c r="EFM5" s="604"/>
      <c r="EFN5" s="604"/>
      <c r="EFO5" s="604"/>
      <c r="EFP5" s="604"/>
      <c r="EFQ5" s="604"/>
      <c r="EFR5" s="604"/>
      <c r="EFS5" s="604"/>
      <c r="EFT5" s="604"/>
      <c r="EFU5" s="604"/>
      <c r="EFV5" s="604"/>
      <c r="EFW5" s="604"/>
      <c r="EFX5" s="604"/>
      <c r="EFY5" s="604"/>
      <c r="EFZ5" s="604"/>
      <c r="EGA5" s="604"/>
      <c r="EGB5" s="604"/>
      <c r="EGC5" s="604"/>
      <c r="EGD5" s="604"/>
      <c r="EGE5" s="604"/>
      <c r="EGF5" s="604"/>
      <c r="EGG5" s="604"/>
      <c r="EGH5" s="604"/>
      <c r="EGI5" s="604"/>
      <c r="EGJ5" s="604"/>
      <c r="EGK5" s="604"/>
      <c r="EGL5" s="604"/>
      <c r="EGM5" s="604"/>
      <c r="EGN5" s="604"/>
      <c r="EGO5" s="604"/>
      <c r="EGP5" s="604"/>
      <c r="EGQ5" s="604"/>
      <c r="EGR5" s="604"/>
      <c r="EGS5" s="604"/>
      <c r="EGT5" s="604"/>
      <c r="EGU5" s="604"/>
      <c r="EGV5" s="604"/>
      <c r="EGW5" s="604"/>
      <c r="EGX5" s="604"/>
      <c r="EGY5" s="604"/>
      <c r="EGZ5" s="604"/>
      <c r="EHA5" s="604"/>
      <c r="EHB5" s="604"/>
      <c r="EHC5" s="604"/>
      <c r="EHD5" s="604"/>
      <c r="EHE5" s="604"/>
      <c r="EHF5" s="604"/>
      <c r="EHG5" s="604"/>
      <c r="EHH5" s="604"/>
      <c r="EHI5" s="604"/>
      <c r="EHJ5" s="604"/>
      <c r="EHK5" s="604"/>
      <c r="EHL5" s="604"/>
      <c r="EHM5" s="604"/>
      <c r="EHN5" s="604"/>
      <c r="EHO5" s="604"/>
      <c r="EHP5" s="604"/>
      <c r="EHQ5" s="604"/>
      <c r="EHR5" s="604"/>
      <c r="EHS5" s="604"/>
      <c r="EHT5" s="604"/>
      <c r="EHU5" s="604"/>
      <c r="EHV5" s="604"/>
      <c r="EHW5" s="604"/>
      <c r="EHX5" s="604"/>
      <c r="EHY5" s="604"/>
      <c r="EHZ5" s="604"/>
      <c r="EIA5" s="604"/>
      <c r="EIB5" s="604"/>
      <c r="EIC5" s="604"/>
      <c r="EID5" s="604"/>
      <c r="EIE5" s="604"/>
      <c r="EIF5" s="604"/>
      <c r="EIG5" s="604"/>
      <c r="EIH5" s="604"/>
      <c r="EII5" s="604"/>
      <c r="EIJ5" s="604"/>
      <c r="EIK5" s="604"/>
      <c r="EIL5" s="604"/>
      <c r="EIM5" s="604"/>
      <c r="EIN5" s="604"/>
      <c r="EIO5" s="604"/>
      <c r="EIP5" s="604"/>
      <c r="EIQ5" s="604"/>
      <c r="EIR5" s="604"/>
      <c r="EIS5" s="604"/>
      <c r="EIT5" s="604"/>
      <c r="EIU5" s="604"/>
      <c r="EIV5" s="604"/>
      <c r="EIW5" s="604"/>
      <c r="EIX5" s="604"/>
      <c r="EIY5" s="604"/>
      <c r="EIZ5" s="604"/>
      <c r="EJA5" s="604"/>
      <c r="EJB5" s="604"/>
      <c r="EJC5" s="604"/>
      <c r="EJD5" s="604"/>
      <c r="EJE5" s="604"/>
      <c r="EJF5" s="604"/>
      <c r="EJG5" s="604"/>
      <c r="EJH5" s="604"/>
      <c r="EJI5" s="604"/>
      <c r="EJJ5" s="604"/>
      <c r="EJK5" s="604"/>
      <c r="EJL5" s="604"/>
      <c r="EJM5" s="604"/>
      <c r="EJN5" s="604"/>
      <c r="EJO5" s="604"/>
      <c r="EJP5" s="604"/>
      <c r="EJQ5" s="604"/>
      <c r="EJR5" s="604"/>
      <c r="EJS5" s="604"/>
      <c r="EJT5" s="604"/>
      <c r="EJU5" s="604"/>
      <c r="EJV5" s="604"/>
      <c r="EJW5" s="604"/>
      <c r="EJX5" s="604"/>
      <c r="EJY5" s="604"/>
      <c r="EJZ5" s="604"/>
      <c r="EKA5" s="604"/>
      <c r="EKB5" s="604"/>
      <c r="EKC5" s="604"/>
      <c r="EKD5" s="604"/>
      <c r="EKE5" s="604"/>
      <c r="EKF5" s="604"/>
      <c r="EKG5" s="604"/>
      <c r="EKH5" s="604"/>
      <c r="EKI5" s="604"/>
      <c r="EKJ5" s="604"/>
      <c r="EKK5" s="604"/>
      <c r="EKL5" s="604"/>
      <c r="EKM5" s="604"/>
      <c r="EKN5" s="604"/>
      <c r="EKO5" s="604"/>
      <c r="EKP5" s="604"/>
      <c r="EKQ5" s="604"/>
      <c r="EKR5" s="604"/>
      <c r="EKS5" s="604"/>
      <c r="EKT5" s="604"/>
      <c r="EKU5" s="604"/>
      <c r="EKV5" s="604"/>
      <c r="EKW5" s="604"/>
      <c r="EKX5" s="604"/>
      <c r="EKY5" s="604"/>
      <c r="EKZ5" s="604"/>
      <c r="ELA5" s="604"/>
      <c r="ELB5" s="604"/>
      <c r="ELC5" s="604"/>
      <c r="ELD5" s="604"/>
      <c r="ELE5" s="604"/>
      <c r="ELF5" s="604"/>
      <c r="ELG5" s="604"/>
      <c r="ELH5" s="604"/>
      <c r="ELI5" s="604"/>
      <c r="ELJ5" s="604"/>
      <c r="ELK5" s="604"/>
      <c r="ELL5" s="604"/>
      <c r="ELM5" s="604"/>
      <c r="ELN5" s="604"/>
      <c r="ELO5" s="604"/>
      <c r="ELP5" s="604"/>
      <c r="ELQ5" s="604"/>
      <c r="ELR5" s="604"/>
      <c r="ELS5" s="604"/>
      <c r="ELT5" s="604"/>
      <c r="ELU5" s="604"/>
      <c r="ELV5" s="604"/>
      <c r="ELW5" s="604"/>
      <c r="ELX5" s="604"/>
      <c r="ELY5" s="604"/>
      <c r="ELZ5" s="604"/>
      <c r="EMA5" s="604"/>
      <c r="EMB5" s="604"/>
      <c r="EMC5" s="604"/>
      <c r="EMD5" s="604"/>
      <c r="EME5" s="604"/>
      <c r="EMF5" s="604"/>
      <c r="EMG5" s="604"/>
      <c r="EMH5" s="604"/>
      <c r="EMI5" s="604"/>
      <c r="EMJ5" s="604"/>
      <c r="EMK5" s="604"/>
      <c r="EML5" s="604"/>
      <c r="EMM5" s="604"/>
      <c r="EMN5" s="604"/>
      <c r="EMO5" s="604"/>
      <c r="EMP5" s="604"/>
      <c r="EMQ5" s="604"/>
      <c r="EMR5" s="604"/>
      <c r="EMS5" s="604"/>
      <c r="EMT5" s="604"/>
      <c r="EMU5" s="604"/>
      <c r="EMV5" s="604"/>
      <c r="EMW5" s="604"/>
      <c r="EMX5" s="604"/>
      <c r="EMY5" s="604"/>
      <c r="EMZ5" s="604"/>
      <c r="ENA5" s="604"/>
      <c r="ENB5" s="604"/>
      <c r="ENC5" s="604"/>
      <c r="END5" s="604"/>
      <c r="ENE5" s="604"/>
      <c r="ENF5" s="604"/>
      <c r="ENG5" s="604"/>
      <c r="ENH5" s="604"/>
      <c r="ENI5" s="604"/>
      <c r="ENJ5" s="604"/>
      <c r="ENK5" s="604"/>
      <c r="ENL5" s="604"/>
      <c r="ENM5" s="604"/>
      <c r="ENN5" s="604"/>
      <c r="ENO5" s="604"/>
      <c r="ENP5" s="604"/>
      <c r="ENQ5" s="604"/>
      <c r="ENR5" s="604"/>
      <c r="ENS5" s="604"/>
      <c r="ENT5" s="604"/>
      <c r="ENU5" s="604"/>
      <c r="ENV5" s="604"/>
      <c r="ENW5" s="604"/>
      <c r="ENX5" s="604"/>
      <c r="ENY5" s="604"/>
      <c r="ENZ5" s="604"/>
      <c r="EOA5" s="604"/>
      <c r="EOB5" s="604"/>
      <c r="EOC5" s="604"/>
      <c r="EOD5" s="604"/>
      <c r="EOE5" s="604"/>
      <c r="EOF5" s="604"/>
      <c r="EOG5" s="604"/>
      <c r="EOH5" s="604"/>
      <c r="EOI5" s="604"/>
      <c r="EOJ5" s="604"/>
      <c r="EOK5" s="604"/>
      <c r="EOL5" s="604"/>
      <c r="EOM5" s="604"/>
      <c r="EON5" s="604"/>
      <c r="EOO5" s="604"/>
      <c r="EOP5" s="604"/>
      <c r="EOQ5" s="604"/>
      <c r="EOR5" s="604"/>
      <c r="EOS5" s="604"/>
      <c r="EOT5" s="604"/>
      <c r="EOU5" s="604"/>
      <c r="EOV5" s="604"/>
      <c r="EOW5" s="604"/>
      <c r="EOX5" s="604"/>
      <c r="EOY5" s="604"/>
      <c r="EOZ5" s="604"/>
      <c r="EPA5" s="604"/>
      <c r="EPB5" s="604"/>
      <c r="EPC5" s="604"/>
      <c r="EPD5" s="604"/>
      <c r="EPE5" s="604"/>
      <c r="EPF5" s="604"/>
      <c r="EPG5" s="604"/>
      <c r="EPH5" s="604"/>
      <c r="EPI5" s="604"/>
      <c r="EPJ5" s="604"/>
      <c r="EPK5" s="604"/>
      <c r="EPL5" s="604"/>
      <c r="EPM5" s="604"/>
      <c r="EPN5" s="604"/>
      <c r="EPO5" s="604"/>
      <c r="EPP5" s="604"/>
      <c r="EPQ5" s="604"/>
      <c r="EPR5" s="604"/>
      <c r="EPS5" s="604"/>
      <c r="EPT5" s="604"/>
      <c r="EPU5" s="604"/>
      <c r="EPV5" s="604"/>
      <c r="EPW5" s="604"/>
      <c r="EPX5" s="604"/>
      <c r="EPY5" s="604"/>
      <c r="EPZ5" s="604"/>
      <c r="EQA5" s="604"/>
      <c r="EQB5" s="604"/>
      <c r="EQC5" s="604"/>
      <c r="EQD5" s="604"/>
      <c r="EQE5" s="604"/>
      <c r="EQF5" s="604"/>
      <c r="EQG5" s="604"/>
      <c r="EQH5" s="604"/>
      <c r="EQI5" s="604"/>
      <c r="EQJ5" s="604"/>
      <c r="EQK5" s="604"/>
      <c r="EQL5" s="604"/>
      <c r="EQM5" s="604"/>
      <c r="EQN5" s="604"/>
      <c r="EQO5" s="604"/>
      <c r="EQP5" s="604"/>
      <c r="EQQ5" s="604"/>
      <c r="EQR5" s="604"/>
      <c r="EQS5" s="604"/>
      <c r="EQT5" s="604"/>
      <c r="EQU5" s="604"/>
      <c r="EQV5" s="604"/>
      <c r="EQW5" s="604"/>
      <c r="EQX5" s="604"/>
      <c r="EQY5" s="604"/>
      <c r="EQZ5" s="604"/>
      <c r="ERA5" s="604"/>
      <c r="ERB5" s="604"/>
      <c r="ERC5" s="604"/>
      <c r="ERD5" s="604"/>
      <c r="ERE5" s="604"/>
      <c r="ERF5" s="604"/>
      <c r="ERG5" s="604"/>
      <c r="ERH5" s="604"/>
      <c r="ERI5" s="604"/>
      <c r="ERJ5" s="604"/>
      <c r="ERK5" s="604"/>
      <c r="ERL5" s="604"/>
      <c r="ERM5" s="604"/>
      <c r="ERN5" s="604"/>
      <c r="ERO5" s="604"/>
      <c r="ERP5" s="604"/>
      <c r="ERQ5" s="604"/>
      <c r="ERR5" s="604"/>
      <c r="ERS5" s="604"/>
      <c r="ERT5" s="604"/>
      <c r="ERU5" s="604"/>
      <c r="ERV5" s="604"/>
      <c r="ERW5" s="604"/>
      <c r="ERX5" s="604"/>
      <c r="ERY5" s="604"/>
      <c r="ERZ5" s="604"/>
      <c r="ESA5" s="604"/>
      <c r="ESB5" s="604"/>
      <c r="ESC5" s="604"/>
      <c r="ESD5" s="604"/>
      <c r="ESE5" s="604"/>
      <c r="ESF5" s="604"/>
      <c r="ESG5" s="604"/>
      <c r="ESH5" s="604"/>
      <c r="ESI5" s="604"/>
      <c r="ESJ5" s="604"/>
      <c r="ESK5" s="604"/>
      <c r="ESL5" s="604"/>
      <c r="ESM5" s="604"/>
      <c r="ESN5" s="604"/>
      <c r="ESO5" s="604"/>
      <c r="ESP5" s="604"/>
      <c r="ESQ5" s="604"/>
      <c r="ESR5" s="604"/>
      <c r="ESS5" s="604"/>
      <c r="EST5" s="604"/>
      <c r="ESU5" s="604"/>
      <c r="ESV5" s="604"/>
      <c r="ESW5" s="604"/>
      <c r="ESX5" s="604"/>
      <c r="ESY5" s="604"/>
      <c r="ESZ5" s="604"/>
      <c r="ETA5" s="604"/>
      <c r="ETB5" s="604"/>
      <c r="ETC5" s="604"/>
      <c r="ETD5" s="604"/>
      <c r="ETE5" s="604"/>
      <c r="ETF5" s="604"/>
      <c r="ETG5" s="604"/>
      <c r="ETH5" s="604"/>
      <c r="ETI5" s="604"/>
      <c r="ETJ5" s="604"/>
      <c r="ETK5" s="604"/>
      <c r="ETL5" s="604"/>
      <c r="ETM5" s="604"/>
      <c r="ETN5" s="604"/>
      <c r="ETO5" s="604"/>
      <c r="ETP5" s="604"/>
      <c r="ETQ5" s="604"/>
      <c r="ETR5" s="604"/>
      <c r="ETS5" s="604"/>
      <c r="ETT5" s="604"/>
      <c r="ETU5" s="604"/>
      <c r="ETV5" s="604"/>
      <c r="ETW5" s="604"/>
      <c r="ETX5" s="604"/>
      <c r="ETY5" s="604"/>
      <c r="ETZ5" s="604"/>
      <c r="EUA5" s="604"/>
      <c r="EUB5" s="604"/>
      <c r="EUC5" s="604"/>
      <c r="EUD5" s="604"/>
      <c r="EUE5" s="604"/>
      <c r="EUF5" s="604"/>
      <c r="EUG5" s="604"/>
      <c r="EUH5" s="604"/>
      <c r="EUI5" s="604"/>
      <c r="EUJ5" s="604"/>
      <c r="EUK5" s="604"/>
      <c r="EUL5" s="604"/>
      <c r="EUM5" s="604"/>
      <c r="EUN5" s="604"/>
      <c r="EUO5" s="604"/>
      <c r="EUP5" s="604"/>
      <c r="EUQ5" s="604"/>
      <c r="EUR5" s="604"/>
      <c r="EUS5" s="604"/>
      <c r="EUT5" s="604"/>
      <c r="EUU5" s="604"/>
      <c r="EUV5" s="604"/>
      <c r="EUW5" s="604"/>
      <c r="EUX5" s="604"/>
      <c r="EUY5" s="604"/>
      <c r="EUZ5" s="604"/>
      <c r="EVA5" s="604"/>
      <c r="EVB5" s="604"/>
      <c r="EVC5" s="604"/>
      <c r="EVD5" s="604"/>
      <c r="EVE5" s="604"/>
      <c r="EVF5" s="604"/>
      <c r="EVG5" s="604"/>
      <c r="EVH5" s="604"/>
      <c r="EVI5" s="604"/>
      <c r="EVJ5" s="604"/>
      <c r="EVK5" s="604"/>
      <c r="EVL5" s="604"/>
      <c r="EVM5" s="604"/>
      <c r="EVN5" s="604"/>
      <c r="EVO5" s="604"/>
      <c r="EVP5" s="604"/>
      <c r="EVQ5" s="604"/>
      <c r="EVR5" s="604"/>
      <c r="EVS5" s="604"/>
      <c r="EVT5" s="604"/>
      <c r="EVU5" s="604"/>
      <c r="EVV5" s="604"/>
      <c r="EVW5" s="604"/>
      <c r="EVX5" s="604"/>
      <c r="EVY5" s="604"/>
      <c r="EVZ5" s="604"/>
      <c r="EWA5" s="604"/>
      <c r="EWB5" s="604"/>
      <c r="EWC5" s="604"/>
      <c r="EWD5" s="604"/>
      <c r="EWE5" s="604"/>
      <c r="EWF5" s="604"/>
      <c r="EWG5" s="604"/>
      <c r="EWH5" s="604"/>
      <c r="EWI5" s="604"/>
      <c r="EWJ5" s="604"/>
      <c r="EWK5" s="604"/>
      <c r="EWL5" s="604"/>
      <c r="EWM5" s="604"/>
      <c r="EWN5" s="604"/>
      <c r="EWO5" s="604"/>
      <c r="EWP5" s="604"/>
      <c r="EWQ5" s="604"/>
      <c r="EWR5" s="604"/>
      <c r="EWS5" s="604"/>
      <c r="EWT5" s="604"/>
      <c r="EWU5" s="604"/>
      <c r="EWV5" s="604"/>
      <c r="EWW5" s="604"/>
      <c r="EWX5" s="604"/>
      <c r="EWY5" s="604"/>
      <c r="EWZ5" s="604"/>
      <c r="EXA5" s="604"/>
      <c r="EXB5" s="604"/>
      <c r="EXC5" s="604"/>
      <c r="EXD5" s="604"/>
      <c r="EXE5" s="604"/>
      <c r="EXF5" s="604"/>
      <c r="EXG5" s="604"/>
      <c r="EXH5" s="604"/>
      <c r="EXI5" s="604"/>
      <c r="EXJ5" s="604"/>
      <c r="EXK5" s="604"/>
      <c r="EXL5" s="604"/>
      <c r="EXM5" s="604"/>
      <c r="EXN5" s="604"/>
      <c r="EXO5" s="604"/>
      <c r="EXP5" s="604"/>
      <c r="EXQ5" s="604"/>
      <c r="EXR5" s="604"/>
      <c r="EXS5" s="604"/>
      <c r="EXT5" s="604"/>
      <c r="EXU5" s="604"/>
      <c r="EXV5" s="604"/>
      <c r="EXW5" s="604"/>
      <c r="EXX5" s="604"/>
      <c r="EXY5" s="604"/>
      <c r="EXZ5" s="604"/>
      <c r="EYA5" s="604"/>
      <c r="EYB5" s="604"/>
      <c r="EYC5" s="604"/>
      <c r="EYD5" s="604"/>
      <c r="EYE5" s="604"/>
      <c r="EYF5" s="604"/>
      <c r="EYG5" s="604"/>
      <c r="EYH5" s="604"/>
      <c r="EYI5" s="604"/>
      <c r="EYJ5" s="604"/>
      <c r="EYK5" s="604"/>
      <c r="EYL5" s="604"/>
      <c r="EYM5" s="604"/>
      <c r="EYN5" s="604"/>
      <c r="EYO5" s="604"/>
      <c r="EYP5" s="604"/>
      <c r="EYQ5" s="604"/>
      <c r="EYR5" s="604"/>
      <c r="EYS5" s="604"/>
      <c r="EYT5" s="604"/>
      <c r="EYU5" s="604"/>
      <c r="EYV5" s="604"/>
      <c r="EYW5" s="604"/>
      <c r="EYX5" s="604"/>
      <c r="EYY5" s="604"/>
      <c r="EYZ5" s="604"/>
      <c r="EZA5" s="604"/>
      <c r="EZB5" s="604"/>
      <c r="EZC5" s="604"/>
      <c r="EZD5" s="604"/>
      <c r="EZE5" s="604"/>
      <c r="EZF5" s="604"/>
      <c r="EZG5" s="604"/>
      <c r="EZH5" s="604"/>
      <c r="EZI5" s="604"/>
      <c r="EZJ5" s="604"/>
      <c r="EZK5" s="604"/>
      <c r="EZL5" s="604"/>
      <c r="EZM5" s="604"/>
      <c r="EZN5" s="604"/>
      <c r="EZO5" s="604"/>
      <c r="EZP5" s="604"/>
      <c r="EZQ5" s="604"/>
      <c r="EZR5" s="604"/>
      <c r="EZS5" s="604"/>
      <c r="EZT5" s="604"/>
      <c r="EZU5" s="604"/>
      <c r="EZV5" s="604"/>
      <c r="EZW5" s="604"/>
      <c r="EZX5" s="604"/>
      <c r="EZY5" s="604"/>
      <c r="EZZ5" s="604"/>
      <c r="FAA5" s="604"/>
      <c r="FAB5" s="604"/>
      <c r="FAC5" s="604"/>
      <c r="FAD5" s="604"/>
      <c r="FAE5" s="604"/>
      <c r="FAF5" s="604"/>
      <c r="FAG5" s="604"/>
      <c r="FAH5" s="604"/>
      <c r="FAI5" s="604"/>
      <c r="FAJ5" s="604"/>
      <c r="FAK5" s="604"/>
      <c r="FAL5" s="604"/>
      <c r="FAM5" s="604"/>
      <c r="FAN5" s="604"/>
      <c r="FAO5" s="604"/>
      <c r="FAP5" s="604"/>
      <c r="FAQ5" s="604"/>
      <c r="FAR5" s="604"/>
      <c r="FAS5" s="604"/>
      <c r="FAT5" s="604"/>
      <c r="FAU5" s="604"/>
      <c r="FAV5" s="604"/>
      <c r="FAW5" s="604"/>
      <c r="FAX5" s="604"/>
      <c r="FAY5" s="604"/>
      <c r="FAZ5" s="604"/>
      <c r="FBA5" s="604"/>
      <c r="FBB5" s="604"/>
      <c r="FBC5" s="604"/>
      <c r="FBD5" s="604"/>
      <c r="FBE5" s="604"/>
      <c r="FBF5" s="604"/>
      <c r="FBG5" s="604"/>
      <c r="FBH5" s="604"/>
      <c r="FBI5" s="604"/>
      <c r="FBJ5" s="604"/>
      <c r="FBK5" s="604"/>
      <c r="FBL5" s="604"/>
      <c r="FBM5" s="604"/>
      <c r="FBN5" s="604"/>
      <c r="FBO5" s="604"/>
      <c r="FBP5" s="604"/>
      <c r="FBQ5" s="604"/>
      <c r="FBR5" s="604"/>
      <c r="FBS5" s="604"/>
      <c r="FBT5" s="604"/>
      <c r="FBU5" s="604"/>
      <c r="FBV5" s="604"/>
      <c r="FBW5" s="604"/>
      <c r="FBX5" s="604"/>
      <c r="FBY5" s="604"/>
      <c r="FBZ5" s="604"/>
      <c r="FCA5" s="604"/>
      <c r="FCB5" s="604"/>
      <c r="FCC5" s="604"/>
      <c r="FCD5" s="604"/>
      <c r="FCE5" s="604"/>
      <c r="FCF5" s="604"/>
      <c r="FCG5" s="604"/>
      <c r="FCH5" s="604"/>
      <c r="FCI5" s="604"/>
      <c r="FCJ5" s="604"/>
      <c r="FCK5" s="604"/>
      <c r="FCL5" s="604"/>
      <c r="FCM5" s="604"/>
      <c r="FCN5" s="604"/>
      <c r="FCO5" s="604"/>
      <c r="FCP5" s="604"/>
      <c r="FCQ5" s="604"/>
      <c r="FCR5" s="604"/>
      <c r="FCS5" s="604"/>
      <c r="FCT5" s="604"/>
      <c r="FCU5" s="604"/>
      <c r="FCV5" s="604"/>
      <c r="FCW5" s="604"/>
      <c r="FCX5" s="604"/>
      <c r="FCY5" s="604"/>
      <c r="FCZ5" s="604"/>
      <c r="FDA5" s="604"/>
      <c r="FDB5" s="604"/>
      <c r="FDC5" s="604"/>
      <c r="FDD5" s="604"/>
      <c r="FDE5" s="604"/>
      <c r="FDF5" s="604"/>
      <c r="FDG5" s="604"/>
      <c r="FDH5" s="604"/>
      <c r="FDI5" s="604"/>
      <c r="FDJ5" s="604"/>
      <c r="FDK5" s="604"/>
      <c r="FDL5" s="604"/>
      <c r="FDM5" s="604"/>
      <c r="FDN5" s="604"/>
      <c r="FDO5" s="604"/>
      <c r="FDP5" s="604"/>
      <c r="FDQ5" s="604"/>
      <c r="FDR5" s="604"/>
      <c r="FDS5" s="604"/>
      <c r="FDT5" s="604"/>
      <c r="FDU5" s="604"/>
      <c r="FDV5" s="604"/>
      <c r="FDW5" s="604"/>
      <c r="FDX5" s="604"/>
      <c r="FDY5" s="604"/>
      <c r="FDZ5" s="604"/>
      <c r="FEA5" s="604"/>
      <c r="FEB5" s="604"/>
      <c r="FEC5" s="604"/>
      <c r="FED5" s="604"/>
      <c r="FEE5" s="604"/>
      <c r="FEF5" s="604"/>
      <c r="FEG5" s="604"/>
      <c r="FEH5" s="604"/>
      <c r="FEI5" s="604"/>
      <c r="FEJ5" s="604"/>
      <c r="FEK5" s="604"/>
      <c r="FEL5" s="604"/>
      <c r="FEM5" s="604"/>
      <c r="FEN5" s="604"/>
      <c r="FEO5" s="604"/>
      <c r="FEP5" s="604"/>
      <c r="FEQ5" s="604"/>
      <c r="FER5" s="604"/>
      <c r="FES5" s="604"/>
      <c r="FET5" s="604"/>
      <c r="FEU5" s="604"/>
      <c r="FEV5" s="604"/>
      <c r="FEW5" s="604"/>
      <c r="FEX5" s="604"/>
      <c r="FEY5" s="604"/>
      <c r="FEZ5" s="604"/>
      <c r="FFA5" s="604"/>
      <c r="FFB5" s="604"/>
      <c r="FFC5" s="604"/>
      <c r="FFD5" s="604"/>
      <c r="FFE5" s="604"/>
      <c r="FFF5" s="604"/>
      <c r="FFG5" s="604"/>
      <c r="FFH5" s="604"/>
      <c r="FFI5" s="604"/>
      <c r="FFJ5" s="604"/>
      <c r="FFK5" s="604"/>
      <c r="FFL5" s="604"/>
      <c r="FFM5" s="604"/>
      <c r="FFN5" s="604"/>
      <c r="FFO5" s="604"/>
      <c r="FFP5" s="604"/>
      <c r="FFQ5" s="604"/>
      <c r="FFR5" s="604"/>
      <c r="FFS5" s="604"/>
      <c r="FFT5" s="604"/>
      <c r="FFU5" s="604"/>
      <c r="FFV5" s="604"/>
      <c r="FFW5" s="604"/>
      <c r="FFX5" s="604"/>
      <c r="FFY5" s="604"/>
      <c r="FFZ5" s="604"/>
      <c r="FGA5" s="604"/>
      <c r="FGB5" s="604"/>
      <c r="FGC5" s="604"/>
      <c r="FGD5" s="604"/>
      <c r="FGE5" s="604"/>
      <c r="FGF5" s="604"/>
      <c r="FGG5" s="604"/>
      <c r="FGH5" s="604"/>
      <c r="FGI5" s="604"/>
      <c r="FGJ5" s="604"/>
      <c r="FGK5" s="604"/>
      <c r="FGL5" s="604"/>
      <c r="FGM5" s="604"/>
      <c r="FGN5" s="604"/>
      <c r="FGO5" s="604"/>
      <c r="FGP5" s="604"/>
      <c r="FGQ5" s="604"/>
      <c r="FGR5" s="604"/>
      <c r="FGS5" s="604"/>
      <c r="FGT5" s="604"/>
      <c r="FGU5" s="604"/>
      <c r="FGV5" s="604"/>
      <c r="FGW5" s="604"/>
      <c r="FGX5" s="604"/>
      <c r="FGY5" s="604"/>
      <c r="FGZ5" s="604"/>
      <c r="FHA5" s="604"/>
      <c r="FHB5" s="604"/>
      <c r="FHC5" s="604"/>
      <c r="FHD5" s="604"/>
      <c r="FHE5" s="604"/>
      <c r="FHF5" s="604"/>
      <c r="FHG5" s="604"/>
      <c r="FHH5" s="604"/>
      <c r="FHI5" s="604"/>
      <c r="FHJ5" s="604"/>
      <c r="FHK5" s="604"/>
      <c r="FHL5" s="604"/>
      <c r="FHM5" s="604"/>
      <c r="FHN5" s="604"/>
      <c r="FHO5" s="604"/>
      <c r="FHP5" s="604"/>
      <c r="FHQ5" s="604"/>
      <c r="FHR5" s="604"/>
      <c r="FHS5" s="604"/>
      <c r="FHT5" s="604"/>
      <c r="FHU5" s="604"/>
      <c r="FHV5" s="604"/>
      <c r="FHW5" s="604"/>
      <c r="FHX5" s="604"/>
      <c r="FHY5" s="604"/>
      <c r="FHZ5" s="604"/>
      <c r="FIA5" s="604"/>
      <c r="FIB5" s="604"/>
      <c r="FIC5" s="604"/>
      <c r="FID5" s="604"/>
      <c r="FIE5" s="604"/>
      <c r="FIF5" s="604"/>
      <c r="FIG5" s="604"/>
      <c r="FIH5" s="604"/>
      <c r="FII5" s="604"/>
      <c r="FIJ5" s="604"/>
      <c r="FIK5" s="604"/>
      <c r="FIL5" s="604"/>
      <c r="FIM5" s="604"/>
      <c r="FIN5" s="604"/>
      <c r="FIO5" s="604"/>
      <c r="FIP5" s="604"/>
      <c r="FIQ5" s="604"/>
      <c r="FIR5" s="604"/>
      <c r="FIS5" s="604"/>
      <c r="FIT5" s="604"/>
      <c r="FIU5" s="604"/>
      <c r="FIV5" s="604"/>
      <c r="FIW5" s="604"/>
      <c r="FIX5" s="604"/>
      <c r="FIY5" s="604"/>
      <c r="FIZ5" s="604"/>
      <c r="FJA5" s="604"/>
      <c r="FJB5" s="604"/>
      <c r="FJC5" s="604"/>
      <c r="FJD5" s="604"/>
      <c r="FJE5" s="604"/>
      <c r="FJF5" s="604"/>
      <c r="FJG5" s="604"/>
      <c r="FJH5" s="604"/>
      <c r="FJI5" s="604"/>
      <c r="FJJ5" s="604"/>
      <c r="FJK5" s="604"/>
      <c r="FJL5" s="604"/>
      <c r="FJM5" s="604"/>
      <c r="FJN5" s="604"/>
      <c r="FJO5" s="604"/>
      <c r="FJP5" s="604"/>
      <c r="FJQ5" s="604"/>
      <c r="FJR5" s="604"/>
      <c r="FJS5" s="604"/>
      <c r="FJT5" s="604"/>
      <c r="FJU5" s="604"/>
      <c r="FJV5" s="604"/>
      <c r="FJW5" s="604"/>
      <c r="FJX5" s="604"/>
      <c r="FJY5" s="604"/>
      <c r="FJZ5" s="604"/>
      <c r="FKA5" s="604"/>
      <c r="FKB5" s="604"/>
      <c r="FKC5" s="604"/>
      <c r="FKD5" s="604"/>
      <c r="FKE5" s="604"/>
      <c r="FKF5" s="604"/>
      <c r="FKG5" s="604"/>
      <c r="FKH5" s="604"/>
      <c r="FKI5" s="604"/>
      <c r="FKJ5" s="604"/>
      <c r="FKK5" s="604"/>
      <c r="FKL5" s="604"/>
      <c r="FKM5" s="604"/>
      <c r="FKN5" s="604"/>
      <c r="FKO5" s="604"/>
      <c r="FKP5" s="604"/>
      <c r="FKQ5" s="604"/>
      <c r="FKR5" s="604"/>
      <c r="FKS5" s="604"/>
      <c r="FKT5" s="604"/>
      <c r="FKU5" s="604"/>
      <c r="FKV5" s="604"/>
      <c r="FKW5" s="604"/>
      <c r="FKX5" s="604"/>
      <c r="FKY5" s="604"/>
      <c r="FKZ5" s="604"/>
      <c r="FLA5" s="604"/>
      <c r="FLB5" s="604"/>
      <c r="FLC5" s="604"/>
      <c r="FLD5" s="604"/>
      <c r="FLE5" s="604"/>
      <c r="FLF5" s="604"/>
      <c r="FLG5" s="604"/>
      <c r="FLH5" s="604"/>
      <c r="FLI5" s="604"/>
      <c r="FLJ5" s="604"/>
      <c r="FLK5" s="604"/>
      <c r="FLL5" s="604"/>
      <c r="FLM5" s="604"/>
      <c r="FLN5" s="604"/>
      <c r="FLO5" s="604"/>
      <c r="FLP5" s="604"/>
      <c r="FLQ5" s="604"/>
      <c r="FLR5" s="604"/>
      <c r="FLS5" s="604"/>
      <c r="FLT5" s="604"/>
      <c r="FLU5" s="604"/>
      <c r="FLV5" s="604"/>
      <c r="FLW5" s="604"/>
      <c r="FLX5" s="604"/>
      <c r="FLY5" s="604"/>
      <c r="FLZ5" s="604"/>
      <c r="FMA5" s="604"/>
      <c r="FMB5" s="604"/>
      <c r="FMC5" s="604"/>
      <c r="FMD5" s="604"/>
      <c r="FME5" s="604"/>
      <c r="FMF5" s="604"/>
      <c r="FMG5" s="604"/>
      <c r="FMH5" s="604"/>
      <c r="FMI5" s="604"/>
      <c r="FMJ5" s="604"/>
      <c r="FMK5" s="604"/>
      <c r="FML5" s="604"/>
      <c r="FMM5" s="604"/>
      <c r="FMN5" s="604"/>
      <c r="FMO5" s="604"/>
      <c r="FMP5" s="604"/>
      <c r="FMQ5" s="604"/>
      <c r="FMR5" s="604"/>
      <c r="FMS5" s="604"/>
      <c r="FMT5" s="604"/>
      <c r="FMU5" s="604"/>
      <c r="FMV5" s="604"/>
      <c r="FMW5" s="604"/>
      <c r="FMX5" s="604"/>
      <c r="FMY5" s="604"/>
      <c r="FMZ5" s="604"/>
      <c r="FNA5" s="604"/>
      <c r="FNB5" s="604"/>
      <c r="FNC5" s="604"/>
      <c r="FND5" s="604"/>
      <c r="FNE5" s="604"/>
      <c r="FNF5" s="604"/>
      <c r="FNG5" s="604"/>
      <c r="FNH5" s="604"/>
      <c r="FNI5" s="604"/>
      <c r="FNJ5" s="604"/>
      <c r="FNK5" s="604"/>
      <c r="FNL5" s="604"/>
      <c r="FNM5" s="604"/>
      <c r="FNN5" s="604"/>
      <c r="FNO5" s="604"/>
      <c r="FNP5" s="604"/>
      <c r="FNQ5" s="604"/>
      <c r="FNR5" s="604"/>
      <c r="FNS5" s="604"/>
      <c r="FNT5" s="604"/>
      <c r="FNU5" s="604"/>
      <c r="FNV5" s="604"/>
      <c r="FNW5" s="604"/>
      <c r="FNX5" s="604"/>
      <c r="FNY5" s="604"/>
      <c r="FNZ5" s="604"/>
      <c r="FOA5" s="604"/>
      <c r="FOB5" s="604"/>
      <c r="FOC5" s="604"/>
      <c r="FOD5" s="604"/>
      <c r="FOE5" s="604"/>
      <c r="FOF5" s="604"/>
      <c r="FOG5" s="604"/>
      <c r="FOH5" s="604"/>
      <c r="FOI5" s="604"/>
      <c r="FOJ5" s="604"/>
      <c r="FOK5" s="604"/>
      <c r="FOL5" s="604"/>
      <c r="FOM5" s="604"/>
      <c r="FON5" s="604"/>
      <c r="FOO5" s="604"/>
      <c r="FOP5" s="604"/>
      <c r="FOQ5" s="604"/>
      <c r="FOR5" s="604"/>
      <c r="FOS5" s="604"/>
      <c r="FOT5" s="604"/>
      <c r="FOU5" s="604"/>
      <c r="FOV5" s="604"/>
      <c r="FOW5" s="604"/>
      <c r="FOX5" s="604"/>
      <c r="FOY5" s="604"/>
      <c r="FOZ5" s="604"/>
      <c r="FPA5" s="604"/>
      <c r="FPB5" s="604"/>
      <c r="FPC5" s="604"/>
      <c r="FPD5" s="604"/>
      <c r="FPE5" s="604"/>
      <c r="FPF5" s="604"/>
      <c r="FPG5" s="604"/>
      <c r="FPH5" s="604"/>
      <c r="FPI5" s="604"/>
      <c r="FPJ5" s="604"/>
      <c r="FPK5" s="604"/>
      <c r="FPL5" s="604"/>
      <c r="FPM5" s="604"/>
      <c r="FPN5" s="604"/>
      <c r="FPO5" s="604"/>
      <c r="FPP5" s="604"/>
      <c r="FPQ5" s="604"/>
      <c r="FPR5" s="604"/>
      <c r="FPS5" s="604"/>
      <c r="FPT5" s="604"/>
      <c r="FPU5" s="604"/>
      <c r="FPV5" s="604"/>
      <c r="FPW5" s="604"/>
      <c r="FPX5" s="604"/>
      <c r="FPY5" s="604"/>
      <c r="FPZ5" s="604"/>
      <c r="FQA5" s="604"/>
      <c r="FQB5" s="604"/>
      <c r="FQC5" s="604"/>
      <c r="FQD5" s="604"/>
      <c r="FQE5" s="604"/>
      <c r="FQF5" s="604"/>
      <c r="FQG5" s="604"/>
      <c r="FQH5" s="604"/>
      <c r="FQI5" s="604"/>
      <c r="FQJ5" s="604"/>
      <c r="FQK5" s="604"/>
      <c r="FQL5" s="604"/>
      <c r="FQM5" s="604"/>
      <c r="FQN5" s="604"/>
      <c r="FQO5" s="604"/>
      <c r="FQP5" s="604"/>
      <c r="FQQ5" s="604"/>
      <c r="FQR5" s="604"/>
      <c r="FQS5" s="604"/>
      <c r="FQT5" s="604"/>
      <c r="FQU5" s="604"/>
      <c r="FQV5" s="604"/>
      <c r="FQW5" s="604"/>
      <c r="FQX5" s="604"/>
      <c r="FQY5" s="604"/>
      <c r="FQZ5" s="604"/>
      <c r="FRA5" s="604"/>
      <c r="FRB5" s="604"/>
      <c r="FRC5" s="604"/>
      <c r="FRD5" s="604"/>
      <c r="FRE5" s="604"/>
      <c r="FRF5" s="604"/>
      <c r="FRG5" s="604"/>
      <c r="FRH5" s="604"/>
      <c r="FRI5" s="604"/>
      <c r="FRJ5" s="604"/>
      <c r="FRK5" s="604"/>
      <c r="FRL5" s="604"/>
      <c r="FRM5" s="604"/>
      <c r="FRN5" s="604"/>
      <c r="FRO5" s="604"/>
      <c r="FRP5" s="604"/>
      <c r="FRQ5" s="604"/>
      <c r="FRR5" s="604"/>
      <c r="FRS5" s="604"/>
      <c r="FRT5" s="604"/>
      <c r="FRU5" s="604"/>
      <c r="FRV5" s="604"/>
      <c r="FRW5" s="604"/>
      <c r="FRX5" s="604"/>
      <c r="FRY5" s="604"/>
      <c r="FRZ5" s="604"/>
      <c r="FSA5" s="604"/>
      <c r="FSB5" s="604"/>
      <c r="FSC5" s="604"/>
      <c r="FSD5" s="604"/>
      <c r="FSE5" s="604"/>
      <c r="FSF5" s="604"/>
      <c r="FSG5" s="604"/>
      <c r="FSH5" s="604"/>
      <c r="FSI5" s="604"/>
      <c r="FSJ5" s="604"/>
      <c r="FSK5" s="604"/>
      <c r="FSL5" s="604"/>
      <c r="FSM5" s="604"/>
      <c r="FSN5" s="604"/>
      <c r="FSO5" s="604"/>
      <c r="FSP5" s="604"/>
      <c r="FSQ5" s="604"/>
      <c r="FSR5" s="604"/>
      <c r="FSS5" s="604"/>
      <c r="FST5" s="604"/>
      <c r="FSU5" s="604"/>
      <c r="FSV5" s="604"/>
      <c r="FSW5" s="604"/>
      <c r="FSX5" s="604"/>
      <c r="FSY5" s="604"/>
      <c r="FSZ5" s="604"/>
      <c r="FTA5" s="604"/>
      <c r="FTB5" s="604"/>
      <c r="FTC5" s="604"/>
      <c r="FTD5" s="604"/>
      <c r="FTE5" s="604"/>
      <c r="FTF5" s="604"/>
      <c r="FTG5" s="604"/>
      <c r="FTH5" s="604"/>
      <c r="FTI5" s="604"/>
      <c r="FTJ5" s="604"/>
      <c r="FTK5" s="604"/>
      <c r="FTL5" s="604"/>
      <c r="FTM5" s="604"/>
      <c r="FTN5" s="604"/>
      <c r="FTO5" s="604"/>
      <c r="FTP5" s="604"/>
      <c r="FTQ5" s="604"/>
      <c r="FTR5" s="604"/>
      <c r="FTS5" s="604"/>
      <c r="FTT5" s="604"/>
      <c r="FTU5" s="604"/>
      <c r="FTV5" s="604"/>
      <c r="FTW5" s="604"/>
      <c r="FTX5" s="604"/>
      <c r="FTY5" s="604"/>
      <c r="FTZ5" s="604"/>
      <c r="FUA5" s="604"/>
      <c r="FUB5" s="604"/>
      <c r="FUC5" s="604"/>
      <c r="FUD5" s="604"/>
      <c r="FUE5" s="604"/>
      <c r="FUF5" s="604"/>
      <c r="FUG5" s="604"/>
      <c r="FUH5" s="604"/>
      <c r="FUI5" s="604"/>
      <c r="FUJ5" s="604"/>
      <c r="FUK5" s="604"/>
      <c r="FUL5" s="604"/>
      <c r="FUM5" s="604"/>
      <c r="FUN5" s="604"/>
      <c r="FUO5" s="604"/>
      <c r="FUP5" s="604"/>
      <c r="FUQ5" s="604"/>
      <c r="FUR5" s="604"/>
      <c r="FUS5" s="604"/>
      <c r="FUT5" s="604"/>
      <c r="FUU5" s="604"/>
      <c r="FUV5" s="604"/>
      <c r="FUW5" s="604"/>
      <c r="FUX5" s="604"/>
      <c r="FUY5" s="604"/>
      <c r="FUZ5" s="604"/>
      <c r="FVA5" s="604"/>
      <c r="FVB5" s="604"/>
      <c r="FVC5" s="604"/>
      <c r="FVD5" s="604"/>
      <c r="FVE5" s="604"/>
      <c r="FVF5" s="604"/>
      <c r="FVG5" s="604"/>
      <c r="FVH5" s="604"/>
      <c r="FVI5" s="604"/>
      <c r="FVJ5" s="604"/>
      <c r="FVK5" s="604"/>
      <c r="FVL5" s="604"/>
      <c r="FVM5" s="604"/>
      <c r="FVN5" s="604"/>
      <c r="FVO5" s="604"/>
      <c r="FVP5" s="604"/>
      <c r="FVQ5" s="604"/>
      <c r="FVR5" s="604"/>
      <c r="FVS5" s="604"/>
      <c r="FVT5" s="604"/>
      <c r="FVU5" s="604"/>
      <c r="FVV5" s="604"/>
      <c r="FVW5" s="604"/>
      <c r="FVX5" s="604"/>
      <c r="FVY5" s="604"/>
      <c r="FVZ5" s="604"/>
      <c r="FWA5" s="604"/>
      <c r="FWB5" s="604"/>
      <c r="FWC5" s="604"/>
      <c r="FWD5" s="604"/>
      <c r="FWE5" s="604"/>
      <c r="FWF5" s="604"/>
      <c r="FWG5" s="604"/>
      <c r="FWH5" s="604"/>
      <c r="FWI5" s="604"/>
      <c r="FWJ5" s="604"/>
      <c r="FWK5" s="604"/>
      <c r="FWL5" s="604"/>
      <c r="FWM5" s="604"/>
      <c r="FWN5" s="604"/>
      <c r="FWO5" s="604"/>
      <c r="FWP5" s="604"/>
      <c r="FWQ5" s="604"/>
      <c r="FWR5" s="604"/>
      <c r="FWS5" s="604"/>
      <c r="FWT5" s="604"/>
      <c r="FWU5" s="604"/>
      <c r="FWV5" s="604"/>
      <c r="FWW5" s="604"/>
      <c r="FWX5" s="604"/>
      <c r="FWY5" s="604"/>
      <c r="FWZ5" s="604"/>
      <c r="FXA5" s="604"/>
      <c r="FXB5" s="604"/>
      <c r="FXC5" s="604"/>
      <c r="FXD5" s="604"/>
      <c r="FXE5" s="604"/>
      <c r="FXF5" s="604"/>
      <c r="FXG5" s="604"/>
      <c r="FXH5" s="604"/>
      <c r="FXI5" s="604"/>
      <c r="FXJ5" s="604"/>
      <c r="FXK5" s="604"/>
      <c r="FXL5" s="604"/>
      <c r="FXM5" s="604"/>
      <c r="FXN5" s="604"/>
      <c r="FXO5" s="604"/>
      <c r="FXP5" s="604"/>
      <c r="FXQ5" s="604"/>
      <c r="FXR5" s="604"/>
      <c r="FXS5" s="604"/>
      <c r="FXT5" s="604"/>
      <c r="FXU5" s="604"/>
      <c r="FXV5" s="604"/>
      <c r="FXW5" s="604"/>
      <c r="FXX5" s="604"/>
      <c r="FXY5" s="604"/>
      <c r="FXZ5" s="604"/>
      <c r="FYA5" s="604"/>
      <c r="FYB5" s="604"/>
      <c r="FYC5" s="604"/>
      <c r="FYD5" s="604"/>
      <c r="FYE5" s="604"/>
      <c r="FYF5" s="604"/>
      <c r="FYG5" s="604"/>
      <c r="FYH5" s="604"/>
      <c r="FYI5" s="604"/>
      <c r="FYJ5" s="604"/>
      <c r="FYK5" s="604"/>
      <c r="FYL5" s="604"/>
      <c r="FYM5" s="604"/>
      <c r="FYN5" s="604"/>
      <c r="FYO5" s="604"/>
      <c r="FYP5" s="604"/>
      <c r="FYQ5" s="604"/>
      <c r="FYR5" s="604"/>
      <c r="FYS5" s="604"/>
      <c r="FYT5" s="604"/>
      <c r="FYU5" s="604"/>
      <c r="FYV5" s="604"/>
      <c r="FYW5" s="604"/>
      <c r="FYX5" s="604"/>
      <c r="FYY5" s="604"/>
      <c r="FYZ5" s="604"/>
      <c r="FZA5" s="604"/>
      <c r="FZB5" s="604"/>
      <c r="FZC5" s="604"/>
      <c r="FZD5" s="604"/>
      <c r="FZE5" s="604"/>
      <c r="FZF5" s="604"/>
      <c r="FZG5" s="604"/>
      <c r="FZH5" s="604"/>
      <c r="FZI5" s="604"/>
      <c r="FZJ5" s="604"/>
      <c r="FZK5" s="604"/>
      <c r="FZL5" s="604"/>
      <c r="FZM5" s="604"/>
      <c r="FZN5" s="604"/>
      <c r="FZO5" s="604"/>
      <c r="FZP5" s="604"/>
      <c r="FZQ5" s="604"/>
      <c r="FZR5" s="604"/>
      <c r="FZS5" s="604"/>
      <c r="FZT5" s="604"/>
      <c r="FZU5" s="604"/>
      <c r="FZV5" s="604"/>
      <c r="FZW5" s="604"/>
      <c r="FZX5" s="604"/>
      <c r="FZY5" s="604"/>
      <c r="FZZ5" s="604"/>
      <c r="GAA5" s="604"/>
      <c r="GAB5" s="604"/>
      <c r="GAC5" s="604"/>
      <c r="GAD5" s="604"/>
      <c r="GAE5" s="604"/>
      <c r="GAF5" s="604"/>
      <c r="GAG5" s="604"/>
      <c r="GAH5" s="604"/>
      <c r="GAI5" s="604"/>
      <c r="GAJ5" s="604"/>
      <c r="GAK5" s="604"/>
      <c r="GAL5" s="604"/>
      <c r="GAM5" s="604"/>
      <c r="GAN5" s="604"/>
      <c r="GAO5" s="604"/>
      <c r="GAP5" s="604"/>
      <c r="GAQ5" s="604"/>
      <c r="GAR5" s="604"/>
      <c r="GAS5" s="604"/>
      <c r="GAT5" s="604"/>
      <c r="GAU5" s="604"/>
      <c r="GAV5" s="604"/>
      <c r="GAW5" s="604"/>
      <c r="GAX5" s="604"/>
      <c r="GAY5" s="604"/>
      <c r="GAZ5" s="604"/>
      <c r="GBA5" s="604"/>
      <c r="GBB5" s="604"/>
      <c r="GBC5" s="604"/>
      <c r="GBD5" s="604"/>
      <c r="GBE5" s="604"/>
      <c r="GBF5" s="604"/>
      <c r="GBG5" s="604"/>
      <c r="GBH5" s="604"/>
      <c r="GBI5" s="604"/>
      <c r="GBJ5" s="604"/>
      <c r="GBK5" s="604"/>
      <c r="GBL5" s="604"/>
      <c r="GBM5" s="604"/>
      <c r="GBN5" s="604"/>
      <c r="GBO5" s="604"/>
      <c r="GBP5" s="604"/>
      <c r="GBQ5" s="604"/>
      <c r="GBR5" s="604"/>
      <c r="GBS5" s="604"/>
      <c r="GBT5" s="604"/>
      <c r="GBU5" s="604"/>
      <c r="GBV5" s="604"/>
      <c r="GBW5" s="604"/>
      <c r="GBX5" s="604"/>
      <c r="GBY5" s="604"/>
      <c r="GBZ5" s="604"/>
      <c r="GCA5" s="604"/>
      <c r="GCB5" s="604"/>
      <c r="GCC5" s="604"/>
      <c r="GCD5" s="604"/>
      <c r="GCE5" s="604"/>
      <c r="GCF5" s="604"/>
      <c r="GCG5" s="604"/>
      <c r="GCH5" s="604"/>
      <c r="GCI5" s="604"/>
      <c r="GCJ5" s="604"/>
      <c r="GCK5" s="604"/>
      <c r="GCL5" s="604"/>
      <c r="GCM5" s="604"/>
      <c r="GCN5" s="604"/>
      <c r="GCO5" s="604"/>
      <c r="GCP5" s="604"/>
      <c r="GCQ5" s="604"/>
      <c r="GCR5" s="604"/>
      <c r="GCS5" s="604"/>
      <c r="GCT5" s="604"/>
      <c r="GCU5" s="604"/>
      <c r="GCV5" s="604"/>
      <c r="GCW5" s="604"/>
      <c r="GCX5" s="604"/>
      <c r="GCY5" s="604"/>
      <c r="GCZ5" s="604"/>
      <c r="GDA5" s="604"/>
      <c r="GDB5" s="604"/>
      <c r="GDC5" s="604"/>
      <c r="GDD5" s="604"/>
      <c r="GDE5" s="604"/>
      <c r="GDF5" s="604"/>
      <c r="GDG5" s="604"/>
      <c r="GDH5" s="604"/>
      <c r="GDI5" s="604"/>
      <c r="GDJ5" s="604"/>
      <c r="GDK5" s="604"/>
      <c r="GDL5" s="604"/>
      <c r="GDM5" s="604"/>
      <c r="GDN5" s="604"/>
      <c r="GDO5" s="604"/>
      <c r="GDP5" s="604"/>
      <c r="GDQ5" s="604"/>
      <c r="GDR5" s="604"/>
      <c r="GDS5" s="604"/>
      <c r="GDT5" s="604"/>
      <c r="GDU5" s="604"/>
      <c r="GDV5" s="604"/>
      <c r="GDW5" s="604"/>
      <c r="GDX5" s="604"/>
      <c r="GDY5" s="604"/>
      <c r="GDZ5" s="604"/>
      <c r="GEA5" s="604"/>
      <c r="GEB5" s="604"/>
      <c r="GEC5" s="604"/>
      <c r="GED5" s="604"/>
      <c r="GEE5" s="604"/>
      <c r="GEF5" s="604"/>
      <c r="GEG5" s="604"/>
      <c r="GEH5" s="604"/>
      <c r="GEI5" s="604"/>
      <c r="GEJ5" s="604"/>
      <c r="GEK5" s="604"/>
      <c r="GEL5" s="604"/>
      <c r="GEM5" s="604"/>
      <c r="GEN5" s="604"/>
      <c r="GEO5" s="604"/>
      <c r="GEP5" s="604"/>
      <c r="GEQ5" s="604"/>
      <c r="GER5" s="604"/>
      <c r="GES5" s="604"/>
      <c r="GET5" s="604"/>
      <c r="GEU5" s="604"/>
      <c r="GEV5" s="604"/>
      <c r="GEW5" s="604"/>
      <c r="GEX5" s="604"/>
      <c r="GEY5" s="604"/>
      <c r="GEZ5" s="604"/>
      <c r="GFA5" s="604"/>
      <c r="GFB5" s="604"/>
      <c r="GFC5" s="604"/>
      <c r="GFD5" s="604"/>
      <c r="GFE5" s="604"/>
      <c r="GFF5" s="604"/>
      <c r="GFG5" s="604"/>
      <c r="GFH5" s="604"/>
      <c r="GFI5" s="604"/>
      <c r="GFJ5" s="604"/>
      <c r="GFK5" s="604"/>
      <c r="GFL5" s="604"/>
      <c r="GFM5" s="604"/>
      <c r="GFN5" s="604"/>
      <c r="GFO5" s="604"/>
      <c r="GFP5" s="604"/>
      <c r="GFQ5" s="604"/>
      <c r="GFR5" s="604"/>
      <c r="GFS5" s="604"/>
      <c r="GFT5" s="604"/>
      <c r="GFU5" s="604"/>
      <c r="GFV5" s="604"/>
      <c r="GFW5" s="604"/>
      <c r="GFX5" s="604"/>
      <c r="GFY5" s="604"/>
      <c r="GFZ5" s="604"/>
      <c r="GGA5" s="604"/>
      <c r="GGB5" s="604"/>
      <c r="GGC5" s="604"/>
      <c r="GGD5" s="604"/>
      <c r="GGE5" s="604"/>
      <c r="GGF5" s="604"/>
      <c r="GGG5" s="604"/>
      <c r="GGH5" s="604"/>
      <c r="GGI5" s="604"/>
      <c r="GGJ5" s="604"/>
      <c r="GGK5" s="604"/>
      <c r="GGL5" s="604"/>
      <c r="GGM5" s="604"/>
      <c r="GGN5" s="604"/>
      <c r="GGO5" s="604"/>
      <c r="GGP5" s="604"/>
      <c r="GGQ5" s="604"/>
      <c r="GGR5" s="604"/>
      <c r="GGS5" s="604"/>
      <c r="GGT5" s="604"/>
      <c r="GGU5" s="604"/>
      <c r="GGV5" s="604"/>
      <c r="GGW5" s="604"/>
      <c r="GGX5" s="604"/>
      <c r="GGY5" s="604"/>
      <c r="GGZ5" s="604"/>
      <c r="GHA5" s="604"/>
      <c r="GHB5" s="604"/>
      <c r="GHC5" s="604"/>
      <c r="GHD5" s="604"/>
      <c r="GHE5" s="604"/>
      <c r="GHF5" s="604"/>
      <c r="GHG5" s="604"/>
      <c r="GHH5" s="604"/>
      <c r="GHI5" s="604"/>
      <c r="GHJ5" s="604"/>
      <c r="GHK5" s="604"/>
      <c r="GHL5" s="604"/>
      <c r="GHM5" s="604"/>
      <c r="GHN5" s="604"/>
      <c r="GHO5" s="604"/>
      <c r="GHP5" s="604"/>
      <c r="GHQ5" s="604"/>
      <c r="GHR5" s="604"/>
      <c r="GHS5" s="604"/>
      <c r="GHT5" s="604"/>
      <c r="GHU5" s="604"/>
      <c r="GHV5" s="604"/>
      <c r="GHW5" s="604"/>
      <c r="GHX5" s="604"/>
      <c r="GHY5" s="604"/>
      <c r="GHZ5" s="604"/>
      <c r="GIA5" s="604"/>
      <c r="GIB5" s="604"/>
      <c r="GIC5" s="604"/>
      <c r="GID5" s="604"/>
      <c r="GIE5" s="604"/>
      <c r="GIF5" s="604"/>
      <c r="GIG5" s="604"/>
      <c r="GIH5" s="604"/>
      <c r="GII5" s="604"/>
      <c r="GIJ5" s="604"/>
      <c r="GIK5" s="604"/>
      <c r="GIL5" s="604"/>
      <c r="GIM5" s="604"/>
      <c r="GIN5" s="604"/>
      <c r="GIO5" s="604"/>
      <c r="GIP5" s="604"/>
      <c r="GIQ5" s="604"/>
      <c r="GIR5" s="604"/>
      <c r="GIS5" s="604"/>
      <c r="GIT5" s="604"/>
      <c r="GIU5" s="604"/>
      <c r="GIV5" s="604"/>
      <c r="GIW5" s="604"/>
      <c r="GIX5" s="604"/>
      <c r="GIY5" s="604"/>
      <c r="GIZ5" s="604"/>
      <c r="GJA5" s="604"/>
      <c r="GJB5" s="604"/>
      <c r="GJC5" s="604"/>
      <c r="GJD5" s="604"/>
      <c r="GJE5" s="604"/>
      <c r="GJF5" s="604"/>
      <c r="GJG5" s="604"/>
      <c r="GJH5" s="604"/>
      <c r="GJI5" s="604"/>
      <c r="GJJ5" s="604"/>
      <c r="GJK5" s="604"/>
      <c r="GJL5" s="604"/>
      <c r="GJM5" s="604"/>
      <c r="GJN5" s="604"/>
      <c r="GJO5" s="604"/>
      <c r="GJP5" s="604"/>
      <c r="GJQ5" s="604"/>
      <c r="GJR5" s="604"/>
      <c r="GJS5" s="604"/>
      <c r="GJT5" s="604"/>
      <c r="GJU5" s="604"/>
      <c r="GJV5" s="604"/>
      <c r="GJW5" s="604"/>
      <c r="GJX5" s="604"/>
      <c r="GJY5" s="604"/>
      <c r="GJZ5" s="604"/>
      <c r="GKA5" s="604"/>
      <c r="GKB5" s="604"/>
      <c r="GKC5" s="604"/>
      <c r="GKD5" s="604"/>
      <c r="GKE5" s="604"/>
      <c r="GKF5" s="604"/>
      <c r="GKG5" s="604"/>
      <c r="GKH5" s="604"/>
      <c r="GKI5" s="604"/>
      <c r="GKJ5" s="604"/>
      <c r="GKK5" s="604"/>
      <c r="GKL5" s="604"/>
      <c r="GKM5" s="604"/>
      <c r="GKN5" s="604"/>
      <c r="GKO5" s="604"/>
      <c r="GKP5" s="604"/>
      <c r="GKQ5" s="604"/>
      <c r="GKR5" s="604"/>
      <c r="GKS5" s="604"/>
      <c r="GKT5" s="604"/>
      <c r="GKU5" s="604"/>
      <c r="GKV5" s="604"/>
      <c r="GKW5" s="604"/>
      <c r="GKX5" s="604"/>
      <c r="GKY5" s="604"/>
      <c r="GKZ5" s="604"/>
      <c r="GLA5" s="604"/>
      <c r="GLB5" s="604"/>
      <c r="GLC5" s="604"/>
      <c r="GLD5" s="604"/>
      <c r="GLE5" s="604"/>
      <c r="GLF5" s="604"/>
      <c r="GLG5" s="604"/>
      <c r="GLH5" s="604"/>
      <c r="GLI5" s="604"/>
      <c r="GLJ5" s="604"/>
      <c r="GLK5" s="604"/>
      <c r="GLL5" s="604"/>
      <c r="GLM5" s="604"/>
      <c r="GLN5" s="604"/>
      <c r="GLO5" s="604"/>
      <c r="GLP5" s="604"/>
      <c r="GLQ5" s="604"/>
      <c r="GLR5" s="604"/>
      <c r="GLS5" s="604"/>
      <c r="GLT5" s="604"/>
      <c r="GLU5" s="604"/>
      <c r="GLV5" s="604"/>
      <c r="GLW5" s="604"/>
      <c r="GLX5" s="604"/>
      <c r="GLY5" s="604"/>
      <c r="GLZ5" s="604"/>
      <c r="GMA5" s="604"/>
      <c r="GMB5" s="604"/>
      <c r="GMC5" s="604"/>
      <c r="GMD5" s="604"/>
      <c r="GME5" s="604"/>
      <c r="GMF5" s="604"/>
      <c r="GMG5" s="604"/>
      <c r="GMH5" s="604"/>
      <c r="GMI5" s="604"/>
      <c r="GMJ5" s="604"/>
      <c r="GMK5" s="604"/>
      <c r="GML5" s="604"/>
      <c r="GMM5" s="604"/>
      <c r="GMN5" s="604"/>
      <c r="GMO5" s="604"/>
      <c r="GMP5" s="604"/>
      <c r="GMQ5" s="604"/>
      <c r="GMR5" s="604"/>
      <c r="GMS5" s="604"/>
      <c r="GMT5" s="604"/>
      <c r="GMU5" s="604"/>
      <c r="GMV5" s="604"/>
      <c r="GMW5" s="604"/>
      <c r="GMX5" s="604"/>
      <c r="GMY5" s="604"/>
      <c r="GMZ5" s="604"/>
      <c r="GNA5" s="604"/>
      <c r="GNB5" s="604"/>
      <c r="GNC5" s="604"/>
      <c r="GND5" s="604"/>
      <c r="GNE5" s="604"/>
      <c r="GNF5" s="604"/>
      <c r="GNG5" s="604"/>
      <c r="GNH5" s="604"/>
      <c r="GNI5" s="604"/>
      <c r="GNJ5" s="604"/>
      <c r="GNK5" s="604"/>
      <c r="GNL5" s="604"/>
      <c r="GNM5" s="604"/>
      <c r="GNN5" s="604"/>
      <c r="GNO5" s="604"/>
      <c r="GNP5" s="604"/>
      <c r="GNQ5" s="604"/>
      <c r="GNR5" s="604"/>
      <c r="GNS5" s="604"/>
      <c r="GNT5" s="604"/>
      <c r="GNU5" s="604"/>
      <c r="GNV5" s="604"/>
      <c r="GNW5" s="604"/>
      <c r="GNX5" s="604"/>
      <c r="GNY5" s="604"/>
      <c r="GNZ5" s="604"/>
      <c r="GOA5" s="604"/>
      <c r="GOB5" s="604"/>
      <c r="GOC5" s="604"/>
      <c r="GOD5" s="604"/>
      <c r="GOE5" s="604"/>
      <c r="GOF5" s="604"/>
      <c r="GOG5" s="604"/>
      <c r="GOH5" s="604"/>
      <c r="GOI5" s="604"/>
      <c r="GOJ5" s="604"/>
      <c r="GOK5" s="604"/>
      <c r="GOL5" s="604"/>
      <c r="GOM5" s="604"/>
      <c r="GON5" s="604"/>
      <c r="GOO5" s="604"/>
      <c r="GOP5" s="604"/>
      <c r="GOQ5" s="604"/>
      <c r="GOR5" s="604"/>
      <c r="GOS5" s="604"/>
      <c r="GOT5" s="604"/>
      <c r="GOU5" s="604"/>
      <c r="GOV5" s="604"/>
      <c r="GOW5" s="604"/>
      <c r="GOX5" s="604"/>
      <c r="GOY5" s="604"/>
      <c r="GOZ5" s="604"/>
      <c r="GPA5" s="604"/>
      <c r="GPB5" s="604"/>
      <c r="GPC5" s="604"/>
      <c r="GPD5" s="604"/>
      <c r="GPE5" s="604"/>
      <c r="GPF5" s="604"/>
      <c r="GPG5" s="604"/>
      <c r="GPH5" s="604"/>
      <c r="GPI5" s="604"/>
      <c r="GPJ5" s="604"/>
      <c r="GPK5" s="604"/>
      <c r="GPL5" s="604"/>
      <c r="GPM5" s="604"/>
      <c r="GPN5" s="604"/>
      <c r="GPO5" s="604"/>
      <c r="GPP5" s="604"/>
      <c r="GPQ5" s="604"/>
      <c r="GPR5" s="604"/>
      <c r="GPS5" s="604"/>
      <c r="GPT5" s="604"/>
      <c r="GPU5" s="604"/>
      <c r="GPV5" s="604"/>
      <c r="GPW5" s="604"/>
      <c r="GPX5" s="604"/>
      <c r="GPY5" s="604"/>
      <c r="GPZ5" s="604"/>
      <c r="GQA5" s="604"/>
      <c r="GQB5" s="604"/>
      <c r="GQC5" s="604"/>
      <c r="GQD5" s="604"/>
      <c r="GQE5" s="604"/>
      <c r="GQF5" s="604"/>
      <c r="GQG5" s="604"/>
      <c r="GQH5" s="604"/>
      <c r="GQI5" s="604"/>
      <c r="GQJ5" s="604"/>
      <c r="GQK5" s="604"/>
      <c r="GQL5" s="604"/>
      <c r="GQM5" s="604"/>
      <c r="GQN5" s="604"/>
      <c r="GQO5" s="604"/>
      <c r="GQP5" s="604"/>
      <c r="GQQ5" s="604"/>
      <c r="GQR5" s="604"/>
      <c r="GQS5" s="604"/>
      <c r="GQT5" s="604"/>
      <c r="GQU5" s="604"/>
      <c r="GQV5" s="604"/>
      <c r="GQW5" s="604"/>
      <c r="GQX5" s="604"/>
      <c r="GQY5" s="604"/>
      <c r="GQZ5" s="604"/>
      <c r="GRA5" s="604"/>
      <c r="GRB5" s="604"/>
      <c r="GRC5" s="604"/>
      <c r="GRD5" s="604"/>
      <c r="GRE5" s="604"/>
      <c r="GRF5" s="604"/>
      <c r="GRG5" s="604"/>
      <c r="GRH5" s="604"/>
      <c r="GRI5" s="604"/>
      <c r="GRJ5" s="604"/>
      <c r="GRK5" s="604"/>
      <c r="GRL5" s="604"/>
      <c r="GRM5" s="604"/>
      <c r="GRN5" s="604"/>
      <c r="GRO5" s="604"/>
      <c r="GRP5" s="604"/>
      <c r="GRQ5" s="604"/>
      <c r="GRR5" s="604"/>
      <c r="GRS5" s="604"/>
      <c r="GRT5" s="604"/>
      <c r="GRU5" s="604"/>
      <c r="GRV5" s="604"/>
      <c r="GRW5" s="604"/>
      <c r="GRX5" s="604"/>
      <c r="GRY5" s="604"/>
      <c r="GRZ5" s="604"/>
      <c r="GSA5" s="604"/>
      <c r="GSB5" s="604"/>
      <c r="GSC5" s="604"/>
      <c r="GSD5" s="604"/>
      <c r="GSE5" s="604"/>
      <c r="GSF5" s="604"/>
      <c r="GSG5" s="604"/>
      <c r="GSH5" s="604"/>
      <c r="GSI5" s="604"/>
      <c r="GSJ5" s="604"/>
      <c r="GSK5" s="604"/>
      <c r="GSL5" s="604"/>
      <c r="GSM5" s="604"/>
      <c r="GSN5" s="604"/>
      <c r="GSO5" s="604"/>
      <c r="GSP5" s="604"/>
      <c r="GSQ5" s="604"/>
      <c r="GSR5" s="604"/>
      <c r="GSS5" s="604"/>
      <c r="GST5" s="604"/>
      <c r="GSU5" s="604"/>
      <c r="GSV5" s="604"/>
      <c r="GSW5" s="604"/>
      <c r="GSX5" s="604"/>
      <c r="GSY5" s="604"/>
      <c r="GSZ5" s="604"/>
      <c r="GTA5" s="604"/>
      <c r="GTB5" s="604"/>
      <c r="GTC5" s="604"/>
      <c r="GTD5" s="604"/>
      <c r="GTE5" s="604"/>
      <c r="GTF5" s="604"/>
      <c r="GTG5" s="604"/>
      <c r="GTH5" s="604"/>
      <c r="GTI5" s="604"/>
      <c r="GTJ5" s="604"/>
      <c r="GTK5" s="604"/>
      <c r="GTL5" s="604"/>
      <c r="GTM5" s="604"/>
      <c r="GTN5" s="604"/>
      <c r="GTO5" s="604"/>
      <c r="GTP5" s="604"/>
      <c r="GTQ5" s="604"/>
      <c r="GTR5" s="604"/>
      <c r="GTS5" s="604"/>
      <c r="GTT5" s="604"/>
      <c r="GTU5" s="604"/>
      <c r="GTV5" s="604"/>
      <c r="GTW5" s="604"/>
      <c r="GTX5" s="604"/>
      <c r="GTY5" s="604"/>
      <c r="GTZ5" s="604"/>
      <c r="GUA5" s="604"/>
      <c r="GUB5" s="604"/>
      <c r="GUC5" s="604"/>
      <c r="GUD5" s="604"/>
      <c r="GUE5" s="604"/>
      <c r="GUF5" s="604"/>
      <c r="GUG5" s="604"/>
      <c r="GUH5" s="604"/>
      <c r="GUI5" s="604"/>
      <c r="GUJ5" s="604"/>
      <c r="GUK5" s="604"/>
      <c r="GUL5" s="604"/>
      <c r="GUM5" s="604"/>
      <c r="GUN5" s="604"/>
      <c r="GUO5" s="604"/>
      <c r="GUP5" s="604"/>
      <c r="GUQ5" s="604"/>
      <c r="GUR5" s="604"/>
      <c r="GUS5" s="604"/>
      <c r="GUT5" s="604"/>
      <c r="GUU5" s="604"/>
      <c r="GUV5" s="604"/>
      <c r="GUW5" s="604"/>
      <c r="GUX5" s="604"/>
      <c r="GUY5" s="604"/>
      <c r="GUZ5" s="604"/>
      <c r="GVA5" s="604"/>
      <c r="GVB5" s="604"/>
      <c r="GVC5" s="604"/>
      <c r="GVD5" s="604"/>
      <c r="GVE5" s="604"/>
      <c r="GVF5" s="604"/>
      <c r="GVG5" s="604"/>
      <c r="GVH5" s="604"/>
      <c r="GVI5" s="604"/>
      <c r="GVJ5" s="604"/>
      <c r="GVK5" s="604"/>
      <c r="GVL5" s="604"/>
      <c r="GVM5" s="604"/>
      <c r="GVN5" s="604"/>
      <c r="GVO5" s="604"/>
      <c r="GVP5" s="604"/>
      <c r="GVQ5" s="604"/>
      <c r="GVR5" s="604"/>
      <c r="GVS5" s="604"/>
      <c r="GVT5" s="604"/>
      <c r="GVU5" s="604"/>
      <c r="GVV5" s="604"/>
      <c r="GVW5" s="604"/>
      <c r="GVX5" s="604"/>
      <c r="GVY5" s="604"/>
      <c r="GVZ5" s="604"/>
      <c r="GWA5" s="604"/>
      <c r="GWB5" s="604"/>
      <c r="GWC5" s="604"/>
      <c r="GWD5" s="604"/>
      <c r="GWE5" s="604"/>
      <c r="GWF5" s="604"/>
      <c r="GWG5" s="604"/>
      <c r="GWH5" s="604"/>
      <c r="GWI5" s="604"/>
      <c r="GWJ5" s="604"/>
      <c r="GWK5" s="604"/>
      <c r="GWL5" s="604"/>
      <c r="GWM5" s="604"/>
      <c r="GWN5" s="604"/>
      <c r="GWO5" s="604"/>
      <c r="GWP5" s="604"/>
      <c r="GWQ5" s="604"/>
      <c r="GWR5" s="604"/>
      <c r="GWS5" s="604"/>
      <c r="GWT5" s="604"/>
      <c r="GWU5" s="604"/>
      <c r="GWV5" s="604"/>
      <c r="GWW5" s="604"/>
      <c r="GWX5" s="604"/>
      <c r="GWY5" s="604"/>
      <c r="GWZ5" s="604"/>
      <c r="GXA5" s="604"/>
      <c r="GXB5" s="604"/>
      <c r="GXC5" s="604"/>
      <c r="GXD5" s="604"/>
      <c r="GXE5" s="604"/>
      <c r="GXF5" s="604"/>
      <c r="GXG5" s="604"/>
      <c r="GXH5" s="604"/>
      <c r="GXI5" s="604"/>
      <c r="GXJ5" s="604"/>
      <c r="GXK5" s="604"/>
      <c r="GXL5" s="604"/>
      <c r="GXM5" s="604"/>
      <c r="GXN5" s="604"/>
      <c r="GXO5" s="604"/>
      <c r="GXP5" s="604"/>
      <c r="GXQ5" s="604"/>
      <c r="GXR5" s="604"/>
      <c r="GXS5" s="604"/>
      <c r="GXT5" s="604"/>
      <c r="GXU5" s="604"/>
      <c r="GXV5" s="604"/>
      <c r="GXW5" s="604"/>
      <c r="GXX5" s="604"/>
      <c r="GXY5" s="604"/>
      <c r="GXZ5" s="604"/>
      <c r="GYA5" s="604"/>
      <c r="GYB5" s="604"/>
      <c r="GYC5" s="604"/>
      <c r="GYD5" s="604"/>
      <c r="GYE5" s="604"/>
      <c r="GYF5" s="604"/>
      <c r="GYG5" s="604"/>
      <c r="GYH5" s="604"/>
      <c r="GYI5" s="604"/>
      <c r="GYJ5" s="604"/>
      <c r="GYK5" s="604"/>
      <c r="GYL5" s="604"/>
      <c r="GYM5" s="604"/>
      <c r="GYN5" s="604"/>
      <c r="GYO5" s="604"/>
      <c r="GYP5" s="604"/>
      <c r="GYQ5" s="604"/>
      <c r="GYR5" s="604"/>
      <c r="GYS5" s="604"/>
      <c r="GYT5" s="604"/>
      <c r="GYU5" s="604"/>
      <c r="GYV5" s="604"/>
      <c r="GYW5" s="604"/>
      <c r="GYX5" s="604"/>
      <c r="GYY5" s="604"/>
      <c r="GYZ5" s="604"/>
      <c r="GZA5" s="604"/>
      <c r="GZB5" s="604"/>
      <c r="GZC5" s="604"/>
      <c r="GZD5" s="604"/>
      <c r="GZE5" s="604"/>
      <c r="GZF5" s="604"/>
      <c r="GZG5" s="604"/>
      <c r="GZH5" s="604"/>
      <c r="GZI5" s="604"/>
      <c r="GZJ5" s="604"/>
      <c r="GZK5" s="604"/>
      <c r="GZL5" s="604"/>
      <c r="GZM5" s="604"/>
      <c r="GZN5" s="604"/>
      <c r="GZO5" s="604"/>
      <c r="GZP5" s="604"/>
      <c r="GZQ5" s="604"/>
      <c r="GZR5" s="604"/>
      <c r="GZS5" s="604"/>
      <c r="GZT5" s="604"/>
      <c r="GZU5" s="604"/>
      <c r="GZV5" s="604"/>
      <c r="GZW5" s="604"/>
      <c r="GZX5" s="604"/>
      <c r="GZY5" s="604"/>
      <c r="GZZ5" s="604"/>
      <c r="HAA5" s="604"/>
      <c r="HAB5" s="604"/>
      <c r="HAC5" s="604"/>
      <c r="HAD5" s="604"/>
      <c r="HAE5" s="604"/>
      <c r="HAF5" s="604"/>
      <c r="HAG5" s="604"/>
      <c r="HAH5" s="604"/>
      <c r="HAI5" s="604"/>
      <c r="HAJ5" s="604"/>
      <c r="HAK5" s="604"/>
      <c r="HAL5" s="604"/>
      <c r="HAM5" s="604"/>
      <c r="HAN5" s="604"/>
      <c r="HAO5" s="604"/>
      <c r="HAP5" s="604"/>
      <c r="HAQ5" s="604"/>
      <c r="HAR5" s="604"/>
      <c r="HAS5" s="604"/>
      <c r="HAT5" s="604"/>
      <c r="HAU5" s="604"/>
      <c r="HAV5" s="604"/>
      <c r="HAW5" s="604"/>
      <c r="HAX5" s="604"/>
      <c r="HAY5" s="604"/>
      <c r="HAZ5" s="604"/>
      <c r="HBA5" s="604"/>
      <c r="HBB5" s="604"/>
      <c r="HBC5" s="604"/>
      <c r="HBD5" s="604"/>
      <c r="HBE5" s="604"/>
      <c r="HBF5" s="604"/>
      <c r="HBG5" s="604"/>
      <c r="HBH5" s="604"/>
      <c r="HBI5" s="604"/>
      <c r="HBJ5" s="604"/>
      <c r="HBK5" s="604"/>
      <c r="HBL5" s="604"/>
      <c r="HBM5" s="604"/>
      <c r="HBN5" s="604"/>
      <c r="HBO5" s="604"/>
      <c r="HBP5" s="604"/>
      <c r="HBQ5" s="604"/>
      <c r="HBR5" s="604"/>
      <c r="HBS5" s="604"/>
      <c r="HBT5" s="604"/>
      <c r="HBU5" s="604"/>
      <c r="HBV5" s="604"/>
      <c r="HBW5" s="604"/>
      <c r="HBX5" s="604"/>
      <c r="HBY5" s="604"/>
      <c r="HBZ5" s="604"/>
      <c r="HCA5" s="604"/>
      <c r="HCB5" s="604"/>
      <c r="HCC5" s="604"/>
      <c r="HCD5" s="604"/>
      <c r="HCE5" s="604"/>
      <c r="HCF5" s="604"/>
      <c r="HCG5" s="604"/>
      <c r="HCH5" s="604"/>
      <c r="HCI5" s="604"/>
      <c r="HCJ5" s="604"/>
      <c r="HCK5" s="604"/>
      <c r="HCL5" s="604"/>
      <c r="HCM5" s="604"/>
      <c r="HCN5" s="604"/>
      <c r="HCO5" s="604"/>
      <c r="HCP5" s="604"/>
      <c r="HCQ5" s="604"/>
      <c r="HCR5" s="604"/>
      <c r="HCS5" s="604"/>
      <c r="HCT5" s="604"/>
      <c r="HCU5" s="604"/>
      <c r="HCV5" s="604"/>
      <c r="HCW5" s="604"/>
      <c r="HCX5" s="604"/>
      <c r="HCY5" s="604"/>
      <c r="HCZ5" s="604"/>
      <c r="HDA5" s="604"/>
      <c r="HDB5" s="604"/>
      <c r="HDC5" s="604"/>
      <c r="HDD5" s="604"/>
      <c r="HDE5" s="604"/>
      <c r="HDF5" s="604"/>
      <c r="HDG5" s="604"/>
      <c r="HDH5" s="604"/>
      <c r="HDI5" s="604"/>
      <c r="HDJ5" s="604"/>
      <c r="HDK5" s="604"/>
      <c r="HDL5" s="604"/>
      <c r="HDM5" s="604"/>
      <c r="HDN5" s="604"/>
      <c r="HDO5" s="604"/>
      <c r="HDP5" s="604"/>
      <c r="HDQ5" s="604"/>
      <c r="HDR5" s="604"/>
      <c r="HDS5" s="604"/>
      <c r="HDT5" s="604"/>
      <c r="HDU5" s="604"/>
      <c r="HDV5" s="604"/>
      <c r="HDW5" s="604"/>
      <c r="HDX5" s="604"/>
      <c r="HDY5" s="604"/>
      <c r="HDZ5" s="604"/>
      <c r="HEA5" s="604"/>
      <c r="HEB5" s="604"/>
      <c r="HEC5" s="604"/>
      <c r="HED5" s="604"/>
      <c r="HEE5" s="604"/>
      <c r="HEF5" s="604"/>
      <c r="HEG5" s="604"/>
      <c r="HEH5" s="604"/>
      <c r="HEI5" s="604"/>
      <c r="HEJ5" s="604"/>
      <c r="HEK5" s="604"/>
      <c r="HEL5" s="604"/>
      <c r="HEM5" s="604"/>
      <c r="HEN5" s="604"/>
      <c r="HEO5" s="604"/>
      <c r="HEP5" s="604"/>
      <c r="HEQ5" s="604"/>
      <c r="HER5" s="604"/>
      <c r="HES5" s="604"/>
      <c r="HET5" s="604"/>
      <c r="HEU5" s="604"/>
      <c r="HEV5" s="604"/>
      <c r="HEW5" s="604"/>
      <c r="HEX5" s="604"/>
      <c r="HEY5" s="604"/>
      <c r="HEZ5" s="604"/>
      <c r="HFA5" s="604"/>
      <c r="HFB5" s="604"/>
      <c r="HFC5" s="604"/>
      <c r="HFD5" s="604"/>
      <c r="HFE5" s="604"/>
      <c r="HFF5" s="604"/>
      <c r="HFG5" s="604"/>
      <c r="HFH5" s="604"/>
      <c r="HFI5" s="604"/>
      <c r="HFJ5" s="604"/>
      <c r="HFK5" s="604"/>
      <c r="HFL5" s="604"/>
      <c r="HFM5" s="604"/>
      <c r="HFN5" s="604"/>
      <c r="HFO5" s="604"/>
      <c r="HFP5" s="604"/>
      <c r="HFQ5" s="604"/>
      <c r="HFR5" s="604"/>
      <c r="HFS5" s="604"/>
      <c r="HFT5" s="604"/>
      <c r="HFU5" s="604"/>
      <c r="HFV5" s="604"/>
      <c r="HFW5" s="604"/>
      <c r="HFX5" s="604"/>
      <c r="HFY5" s="604"/>
      <c r="HFZ5" s="604"/>
      <c r="HGA5" s="604"/>
      <c r="HGB5" s="604"/>
      <c r="HGC5" s="604"/>
      <c r="HGD5" s="604"/>
      <c r="HGE5" s="604"/>
      <c r="HGF5" s="604"/>
      <c r="HGG5" s="604"/>
      <c r="HGH5" s="604"/>
      <c r="HGI5" s="604"/>
      <c r="HGJ5" s="604"/>
      <c r="HGK5" s="604"/>
      <c r="HGL5" s="604"/>
      <c r="HGM5" s="604"/>
      <c r="HGN5" s="604"/>
      <c r="HGO5" s="604"/>
      <c r="HGP5" s="604"/>
      <c r="HGQ5" s="604"/>
      <c r="HGR5" s="604"/>
      <c r="HGS5" s="604"/>
      <c r="HGT5" s="604"/>
      <c r="HGU5" s="604"/>
      <c r="HGV5" s="604"/>
      <c r="HGW5" s="604"/>
      <c r="HGX5" s="604"/>
      <c r="HGY5" s="604"/>
      <c r="HGZ5" s="604"/>
      <c r="HHA5" s="604"/>
      <c r="HHB5" s="604"/>
      <c r="HHC5" s="604"/>
      <c r="HHD5" s="604"/>
      <c r="HHE5" s="604"/>
      <c r="HHF5" s="604"/>
      <c r="HHG5" s="604"/>
      <c r="HHH5" s="604"/>
      <c r="HHI5" s="604"/>
      <c r="HHJ5" s="604"/>
      <c r="HHK5" s="604"/>
      <c r="HHL5" s="604"/>
      <c r="HHM5" s="604"/>
      <c r="HHN5" s="604"/>
      <c r="HHO5" s="604"/>
      <c r="HHP5" s="604"/>
      <c r="HHQ5" s="604"/>
      <c r="HHR5" s="604"/>
      <c r="HHS5" s="604"/>
      <c r="HHT5" s="604"/>
      <c r="HHU5" s="604"/>
      <c r="HHV5" s="604"/>
      <c r="HHW5" s="604"/>
      <c r="HHX5" s="604"/>
      <c r="HHY5" s="604"/>
      <c r="HHZ5" s="604"/>
      <c r="HIA5" s="604"/>
      <c r="HIB5" s="604"/>
      <c r="HIC5" s="604"/>
      <c r="HID5" s="604"/>
      <c r="HIE5" s="604"/>
      <c r="HIF5" s="604"/>
      <c r="HIG5" s="604"/>
      <c r="HIH5" s="604"/>
      <c r="HII5" s="604"/>
      <c r="HIJ5" s="604"/>
      <c r="HIK5" s="604"/>
      <c r="HIL5" s="604"/>
      <c r="HIM5" s="604"/>
      <c r="HIN5" s="604"/>
      <c r="HIO5" s="604"/>
      <c r="HIP5" s="604"/>
      <c r="HIQ5" s="604"/>
      <c r="HIR5" s="604"/>
      <c r="HIS5" s="604"/>
      <c r="HIT5" s="604"/>
      <c r="HIU5" s="604"/>
      <c r="HIV5" s="604"/>
      <c r="HIW5" s="604"/>
      <c r="HIX5" s="604"/>
      <c r="HIY5" s="604"/>
      <c r="HIZ5" s="604"/>
      <c r="HJA5" s="604"/>
      <c r="HJB5" s="604"/>
      <c r="HJC5" s="604"/>
      <c r="HJD5" s="604"/>
      <c r="HJE5" s="604"/>
      <c r="HJF5" s="604"/>
      <c r="HJG5" s="604"/>
      <c r="HJH5" s="604"/>
      <c r="HJI5" s="604"/>
      <c r="HJJ5" s="604"/>
      <c r="HJK5" s="604"/>
      <c r="HJL5" s="604"/>
      <c r="HJM5" s="604"/>
      <c r="HJN5" s="604"/>
      <c r="HJO5" s="604"/>
      <c r="HJP5" s="604"/>
      <c r="HJQ5" s="604"/>
      <c r="HJR5" s="604"/>
      <c r="HJS5" s="604"/>
      <c r="HJT5" s="604"/>
      <c r="HJU5" s="604"/>
      <c r="HJV5" s="604"/>
      <c r="HJW5" s="604"/>
      <c r="HJX5" s="604"/>
      <c r="HJY5" s="604"/>
      <c r="HJZ5" s="604"/>
      <c r="HKA5" s="604"/>
      <c r="HKB5" s="604"/>
      <c r="HKC5" s="604"/>
      <c r="HKD5" s="604"/>
      <c r="HKE5" s="604"/>
      <c r="HKF5" s="604"/>
      <c r="HKG5" s="604"/>
      <c r="HKH5" s="604"/>
      <c r="HKI5" s="604"/>
      <c r="HKJ5" s="604"/>
      <c r="HKK5" s="604"/>
      <c r="HKL5" s="604"/>
      <c r="HKM5" s="604"/>
      <c r="HKN5" s="604"/>
      <c r="HKO5" s="604"/>
      <c r="HKP5" s="604"/>
      <c r="HKQ5" s="604"/>
      <c r="HKR5" s="604"/>
      <c r="HKS5" s="604"/>
      <c r="HKT5" s="604"/>
      <c r="HKU5" s="604"/>
      <c r="HKV5" s="604"/>
      <c r="HKW5" s="604"/>
      <c r="HKX5" s="604"/>
      <c r="HKY5" s="604"/>
      <c r="HKZ5" s="604"/>
      <c r="HLA5" s="604"/>
      <c r="HLB5" s="604"/>
      <c r="HLC5" s="604"/>
      <c r="HLD5" s="604"/>
      <c r="HLE5" s="604"/>
      <c r="HLF5" s="604"/>
      <c r="HLG5" s="604"/>
      <c r="HLH5" s="604"/>
      <c r="HLI5" s="604"/>
      <c r="HLJ5" s="604"/>
      <c r="HLK5" s="604"/>
      <c r="HLL5" s="604"/>
      <c r="HLM5" s="604"/>
      <c r="HLN5" s="604"/>
      <c r="HLO5" s="604"/>
      <c r="HLP5" s="604"/>
      <c r="HLQ5" s="604"/>
      <c r="HLR5" s="604"/>
      <c r="HLS5" s="604"/>
      <c r="HLT5" s="604"/>
      <c r="HLU5" s="604"/>
      <c r="HLV5" s="604"/>
      <c r="HLW5" s="604"/>
      <c r="HLX5" s="604"/>
      <c r="HLY5" s="604"/>
      <c r="HLZ5" s="604"/>
      <c r="HMA5" s="604"/>
      <c r="HMB5" s="604"/>
      <c r="HMC5" s="604"/>
      <c r="HMD5" s="604"/>
      <c r="HME5" s="604"/>
      <c r="HMF5" s="604"/>
      <c r="HMG5" s="604"/>
      <c r="HMH5" s="604"/>
      <c r="HMI5" s="604"/>
      <c r="HMJ5" s="604"/>
      <c r="HMK5" s="604"/>
      <c r="HML5" s="604"/>
      <c r="HMM5" s="604"/>
      <c r="HMN5" s="604"/>
      <c r="HMO5" s="604"/>
      <c r="HMP5" s="604"/>
      <c r="HMQ5" s="604"/>
      <c r="HMR5" s="604"/>
      <c r="HMS5" s="604"/>
      <c r="HMT5" s="604"/>
      <c r="HMU5" s="604"/>
      <c r="HMV5" s="604"/>
      <c r="HMW5" s="604"/>
      <c r="HMX5" s="604"/>
      <c r="HMY5" s="604"/>
      <c r="HMZ5" s="604"/>
      <c r="HNA5" s="604"/>
      <c r="HNB5" s="604"/>
      <c r="HNC5" s="604"/>
      <c r="HND5" s="604"/>
      <c r="HNE5" s="604"/>
      <c r="HNF5" s="604"/>
      <c r="HNG5" s="604"/>
      <c r="HNH5" s="604"/>
      <c r="HNI5" s="604"/>
      <c r="HNJ5" s="604"/>
      <c r="HNK5" s="604"/>
      <c r="HNL5" s="604"/>
      <c r="HNM5" s="604"/>
      <c r="HNN5" s="604"/>
      <c r="HNO5" s="604"/>
      <c r="HNP5" s="604"/>
      <c r="HNQ5" s="604"/>
      <c r="HNR5" s="604"/>
      <c r="HNS5" s="604"/>
      <c r="HNT5" s="604"/>
      <c r="HNU5" s="604"/>
      <c r="HNV5" s="604"/>
      <c r="HNW5" s="604"/>
      <c r="HNX5" s="604"/>
      <c r="HNY5" s="604"/>
      <c r="HNZ5" s="604"/>
      <c r="HOA5" s="604"/>
      <c r="HOB5" s="604"/>
      <c r="HOC5" s="604"/>
      <c r="HOD5" s="604"/>
      <c r="HOE5" s="604"/>
      <c r="HOF5" s="604"/>
      <c r="HOG5" s="604"/>
      <c r="HOH5" s="604"/>
      <c r="HOI5" s="604"/>
      <c r="HOJ5" s="604"/>
      <c r="HOK5" s="604"/>
      <c r="HOL5" s="604"/>
      <c r="HOM5" s="604"/>
      <c r="HON5" s="604"/>
      <c r="HOO5" s="604"/>
      <c r="HOP5" s="604"/>
      <c r="HOQ5" s="604"/>
      <c r="HOR5" s="604"/>
      <c r="HOS5" s="604"/>
      <c r="HOT5" s="604"/>
      <c r="HOU5" s="604"/>
      <c r="HOV5" s="604"/>
      <c r="HOW5" s="604"/>
      <c r="HOX5" s="604"/>
      <c r="HOY5" s="604"/>
      <c r="HOZ5" s="604"/>
      <c r="HPA5" s="604"/>
      <c r="HPB5" s="604"/>
      <c r="HPC5" s="604"/>
      <c r="HPD5" s="604"/>
      <c r="HPE5" s="604"/>
      <c r="HPF5" s="604"/>
      <c r="HPG5" s="604"/>
      <c r="HPH5" s="604"/>
      <c r="HPI5" s="604"/>
      <c r="HPJ5" s="604"/>
      <c r="HPK5" s="604"/>
      <c r="HPL5" s="604"/>
      <c r="HPM5" s="604"/>
      <c r="HPN5" s="604"/>
      <c r="HPO5" s="604"/>
      <c r="HPP5" s="604"/>
      <c r="HPQ5" s="604"/>
      <c r="HPR5" s="604"/>
      <c r="HPS5" s="604"/>
      <c r="HPT5" s="604"/>
      <c r="HPU5" s="604"/>
      <c r="HPV5" s="604"/>
      <c r="HPW5" s="604"/>
      <c r="HPX5" s="604"/>
      <c r="HPY5" s="604"/>
      <c r="HPZ5" s="604"/>
      <c r="HQA5" s="604"/>
      <c r="HQB5" s="604"/>
      <c r="HQC5" s="604"/>
      <c r="HQD5" s="604"/>
      <c r="HQE5" s="604"/>
      <c r="HQF5" s="604"/>
      <c r="HQG5" s="604"/>
      <c r="HQH5" s="604"/>
      <c r="HQI5" s="604"/>
      <c r="HQJ5" s="604"/>
      <c r="HQK5" s="604"/>
      <c r="HQL5" s="604"/>
      <c r="HQM5" s="604"/>
      <c r="HQN5" s="604"/>
      <c r="HQO5" s="604"/>
      <c r="HQP5" s="604"/>
      <c r="HQQ5" s="604"/>
      <c r="HQR5" s="604"/>
      <c r="HQS5" s="604"/>
      <c r="HQT5" s="604"/>
      <c r="HQU5" s="604"/>
      <c r="HQV5" s="604"/>
      <c r="HQW5" s="604"/>
      <c r="HQX5" s="604"/>
      <c r="HQY5" s="604"/>
      <c r="HQZ5" s="604"/>
      <c r="HRA5" s="604"/>
      <c r="HRB5" s="604"/>
      <c r="HRC5" s="604"/>
      <c r="HRD5" s="604"/>
      <c r="HRE5" s="604"/>
      <c r="HRF5" s="604"/>
      <c r="HRG5" s="604"/>
      <c r="HRH5" s="604"/>
      <c r="HRI5" s="604"/>
      <c r="HRJ5" s="604"/>
      <c r="HRK5" s="604"/>
      <c r="HRL5" s="604"/>
      <c r="HRM5" s="604"/>
      <c r="HRN5" s="604"/>
      <c r="HRO5" s="604"/>
      <c r="HRP5" s="604"/>
      <c r="HRQ5" s="604"/>
      <c r="HRR5" s="604"/>
      <c r="HRS5" s="604"/>
      <c r="HRT5" s="604"/>
      <c r="HRU5" s="604"/>
      <c r="HRV5" s="604"/>
      <c r="HRW5" s="604"/>
      <c r="HRX5" s="604"/>
      <c r="HRY5" s="604"/>
      <c r="HRZ5" s="604"/>
      <c r="HSA5" s="604"/>
      <c r="HSB5" s="604"/>
      <c r="HSC5" s="604"/>
      <c r="HSD5" s="604"/>
      <c r="HSE5" s="604"/>
      <c r="HSF5" s="604"/>
      <c r="HSG5" s="604"/>
      <c r="HSH5" s="604"/>
      <c r="HSI5" s="604"/>
      <c r="HSJ5" s="604"/>
      <c r="HSK5" s="604"/>
      <c r="HSL5" s="604"/>
      <c r="HSM5" s="604"/>
      <c r="HSN5" s="604"/>
      <c r="HSO5" s="604"/>
      <c r="HSP5" s="604"/>
      <c r="HSQ5" s="604"/>
      <c r="HSR5" s="604"/>
      <c r="HSS5" s="604"/>
      <c r="HST5" s="604"/>
      <c r="HSU5" s="604"/>
      <c r="HSV5" s="604"/>
      <c r="HSW5" s="604"/>
      <c r="HSX5" s="604"/>
      <c r="HSY5" s="604"/>
      <c r="HSZ5" s="604"/>
      <c r="HTA5" s="604"/>
      <c r="HTB5" s="604"/>
      <c r="HTC5" s="604"/>
      <c r="HTD5" s="604"/>
      <c r="HTE5" s="604"/>
      <c r="HTF5" s="604"/>
      <c r="HTG5" s="604"/>
      <c r="HTH5" s="604"/>
      <c r="HTI5" s="604"/>
      <c r="HTJ5" s="604"/>
      <c r="HTK5" s="604"/>
      <c r="HTL5" s="604"/>
      <c r="HTM5" s="604"/>
      <c r="HTN5" s="604"/>
      <c r="HTO5" s="604"/>
      <c r="HTP5" s="604"/>
      <c r="HTQ5" s="604"/>
      <c r="HTR5" s="604"/>
      <c r="HTS5" s="604"/>
      <c r="HTT5" s="604"/>
      <c r="HTU5" s="604"/>
      <c r="HTV5" s="604"/>
      <c r="HTW5" s="604"/>
      <c r="HTX5" s="604"/>
      <c r="HTY5" s="604"/>
      <c r="HTZ5" s="604"/>
      <c r="HUA5" s="604"/>
      <c r="HUB5" s="604"/>
      <c r="HUC5" s="604"/>
      <c r="HUD5" s="604"/>
      <c r="HUE5" s="604"/>
      <c r="HUF5" s="604"/>
      <c r="HUG5" s="604"/>
      <c r="HUH5" s="604"/>
      <c r="HUI5" s="604"/>
      <c r="HUJ5" s="604"/>
      <c r="HUK5" s="604"/>
      <c r="HUL5" s="604"/>
      <c r="HUM5" s="604"/>
      <c r="HUN5" s="604"/>
      <c r="HUO5" s="604"/>
      <c r="HUP5" s="604"/>
      <c r="HUQ5" s="604"/>
      <c r="HUR5" s="604"/>
      <c r="HUS5" s="604"/>
      <c r="HUT5" s="604"/>
      <c r="HUU5" s="604"/>
      <c r="HUV5" s="604"/>
      <c r="HUW5" s="604"/>
      <c r="HUX5" s="604"/>
      <c r="HUY5" s="604"/>
      <c r="HUZ5" s="604"/>
      <c r="HVA5" s="604"/>
      <c r="HVB5" s="604"/>
      <c r="HVC5" s="604"/>
      <c r="HVD5" s="604"/>
      <c r="HVE5" s="604"/>
      <c r="HVF5" s="604"/>
      <c r="HVG5" s="604"/>
      <c r="HVH5" s="604"/>
      <c r="HVI5" s="604"/>
      <c r="HVJ5" s="604"/>
      <c r="HVK5" s="604"/>
      <c r="HVL5" s="604"/>
      <c r="HVM5" s="604"/>
      <c r="HVN5" s="604"/>
      <c r="HVO5" s="604"/>
      <c r="HVP5" s="604"/>
      <c r="HVQ5" s="604"/>
      <c r="HVR5" s="604"/>
      <c r="HVS5" s="604"/>
      <c r="HVT5" s="604"/>
      <c r="HVU5" s="604"/>
      <c r="HVV5" s="604"/>
      <c r="HVW5" s="604"/>
      <c r="HVX5" s="604"/>
      <c r="HVY5" s="604"/>
      <c r="HVZ5" s="604"/>
      <c r="HWA5" s="604"/>
      <c r="HWB5" s="604"/>
      <c r="HWC5" s="604"/>
      <c r="HWD5" s="604"/>
      <c r="HWE5" s="604"/>
      <c r="HWF5" s="604"/>
      <c r="HWG5" s="604"/>
      <c r="HWH5" s="604"/>
      <c r="HWI5" s="604"/>
      <c r="HWJ5" s="604"/>
      <c r="HWK5" s="604"/>
      <c r="HWL5" s="604"/>
      <c r="HWM5" s="604"/>
      <c r="HWN5" s="604"/>
      <c r="HWO5" s="604"/>
      <c r="HWP5" s="604"/>
      <c r="HWQ5" s="604"/>
      <c r="HWR5" s="604"/>
      <c r="HWS5" s="604"/>
      <c r="HWT5" s="604"/>
      <c r="HWU5" s="604"/>
      <c r="HWV5" s="604"/>
      <c r="HWW5" s="604"/>
      <c r="HWX5" s="604"/>
      <c r="HWY5" s="604"/>
      <c r="HWZ5" s="604"/>
      <c r="HXA5" s="604"/>
      <c r="HXB5" s="604"/>
      <c r="HXC5" s="604"/>
      <c r="HXD5" s="604"/>
      <c r="HXE5" s="604"/>
      <c r="HXF5" s="604"/>
      <c r="HXG5" s="604"/>
      <c r="HXH5" s="604"/>
      <c r="HXI5" s="604"/>
      <c r="HXJ5" s="604"/>
      <c r="HXK5" s="604"/>
      <c r="HXL5" s="604"/>
      <c r="HXM5" s="604"/>
      <c r="HXN5" s="604"/>
      <c r="HXO5" s="604"/>
      <c r="HXP5" s="604"/>
      <c r="HXQ5" s="604"/>
      <c r="HXR5" s="604"/>
      <c r="HXS5" s="604"/>
      <c r="HXT5" s="604"/>
      <c r="HXU5" s="604"/>
      <c r="HXV5" s="604"/>
      <c r="HXW5" s="604"/>
      <c r="HXX5" s="604"/>
      <c r="HXY5" s="604"/>
      <c r="HXZ5" s="604"/>
      <c r="HYA5" s="604"/>
      <c r="HYB5" s="604"/>
      <c r="HYC5" s="604"/>
      <c r="HYD5" s="604"/>
      <c r="HYE5" s="604"/>
      <c r="HYF5" s="604"/>
      <c r="HYG5" s="604"/>
      <c r="HYH5" s="604"/>
      <c r="HYI5" s="604"/>
      <c r="HYJ5" s="604"/>
      <c r="HYK5" s="604"/>
      <c r="HYL5" s="604"/>
      <c r="HYM5" s="604"/>
      <c r="HYN5" s="604"/>
      <c r="HYO5" s="604"/>
      <c r="HYP5" s="604"/>
      <c r="HYQ5" s="604"/>
      <c r="HYR5" s="604"/>
      <c r="HYS5" s="604"/>
      <c r="HYT5" s="604"/>
      <c r="HYU5" s="604"/>
      <c r="HYV5" s="604"/>
      <c r="HYW5" s="604"/>
      <c r="HYX5" s="604"/>
      <c r="HYY5" s="604"/>
      <c r="HYZ5" s="604"/>
      <c r="HZA5" s="604"/>
      <c r="HZB5" s="604"/>
      <c r="HZC5" s="604"/>
      <c r="HZD5" s="604"/>
      <c r="HZE5" s="604"/>
      <c r="HZF5" s="604"/>
      <c r="HZG5" s="604"/>
      <c r="HZH5" s="604"/>
      <c r="HZI5" s="604"/>
      <c r="HZJ5" s="604"/>
      <c r="HZK5" s="604"/>
      <c r="HZL5" s="604"/>
      <c r="HZM5" s="604"/>
      <c r="HZN5" s="604"/>
      <c r="HZO5" s="604"/>
      <c r="HZP5" s="604"/>
      <c r="HZQ5" s="604"/>
      <c r="HZR5" s="604"/>
      <c r="HZS5" s="604"/>
      <c r="HZT5" s="604"/>
      <c r="HZU5" s="604"/>
      <c r="HZV5" s="604"/>
      <c r="HZW5" s="604"/>
      <c r="HZX5" s="604"/>
      <c r="HZY5" s="604"/>
      <c r="HZZ5" s="604"/>
      <c r="IAA5" s="604"/>
      <c r="IAB5" s="604"/>
      <c r="IAC5" s="604"/>
      <c r="IAD5" s="604"/>
      <c r="IAE5" s="604"/>
      <c r="IAF5" s="604"/>
      <c r="IAG5" s="604"/>
      <c r="IAH5" s="604"/>
      <c r="IAI5" s="604"/>
      <c r="IAJ5" s="604"/>
      <c r="IAK5" s="604"/>
      <c r="IAL5" s="604"/>
      <c r="IAM5" s="604"/>
      <c r="IAN5" s="604"/>
      <c r="IAO5" s="604"/>
      <c r="IAP5" s="604"/>
      <c r="IAQ5" s="604"/>
      <c r="IAR5" s="604"/>
      <c r="IAS5" s="604"/>
      <c r="IAT5" s="604"/>
      <c r="IAU5" s="604"/>
      <c r="IAV5" s="604"/>
      <c r="IAW5" s="604"/>
      <c r="IAX5" s="604"/>
      <c r="IAY5" s="604"/>
      <c r="IAZ5" s="604"/>
      <c r="IBA5" s="604"/>
      <c r="IBB5" s="604"/>
      <c r="IBC5" s="604"/>
      <c r="IBD5" s="604"/>
      <c r="IBE5" s="604"/>
      <c r="IBF5" s="604"/>
      <c r="IBG5" s="604"/>
      <c r="IBH5" s="604"/>
      <c r="IBI5" s="604"/>
      <c r="IBJ5" s="604"/>
      <c r="IBK5" s="604"/>
      <c r="IBL5" s="604"/>
      <c r="IBM5" s="604"/>
      <c r="IBN5" s="604"/>
      <c r="IBO5" s="604"/>
      <c r="IBP5" s="604"/>
      <c r="IBQ5" s="604"/>
      <c r="IBR5" s="604"/>
      <c r="IBS5" s="604"/>
      <c r="IBT5" s="604"/>
      <c r="IBU5" s="604"/>
      <c r="IBV5" s="604"/>
      <c r="IBW5" s="604"/>
      <c r="IBX5" s="604"/>
      <c r="IBY5" s="604"/>
      <c r="IBZ5" s="604"/>
      <c r="ICA5" s="604"/>
      <c r="ICB5" s="604"/>
      <c r="ICC5" s="604"/>
      <c r="ICD5" s="604"/>
      <c r="ICE5" s="604"/>
      <c r="ICF5" s="604"/>
      <c r="ICG5" s="604"/>
      <c r="ICH5" s="604"/>
      <c r="ICI5" s="604"/>
      <c r="ICJ5" s="604"/>
      <c r="ICK5" s="604"/>
      <c r="ICL5" s="604"/>
      <c r="ICM5" s="604"/>
      <c r="ICN5" s="604"/>
      <c r="ICO5" s="604"/>
      <c r="ICP5" s="604"/>
      <c r="ICQ5" s="604"/>
      <c r="ICR5" s="604"/>
      <c r="ICS5" s="604"/>
      <c r="ICT5" s="604"/>
      <c r="ICU5" s="604"/>
      <c r="ICV5" s="604"/>
      <c r="ICW5" s="604"/>
      <c r="ICX5" s="604"/>
      <c r="ICY5" s="604"/>
      <c r="ICZ5" s="604"/>
      <c r="IDA5" s="604"/>
      <c r="IDB5" s="604"/>
      <c r="IDC5" s="604"/>
      <c r="IDD5" s="604"/>
      <c r="IDE5" s="604"/>
      <c r="IDF5" s="604"/>
      <c r="IDG5" s="604"/>
      <c r="IDH5" s="604"/>
      <c r="IDI5" s="604"/>
      <c r="IDJ5" s="604"/>
      <c r="IDK5" s="604"/>
      <c r="IDL5" s="604"/>
      <c r="IDM5" s="604"/>
      <c r="IDN5" s="604"/>
      <c r="IDO5" s="604"/>
      <c r="IDP5" s="604"/>
      <c r="IDQ5" s="604"/>
      <c r="IDR5" s="604"/>
      <c r="IDS5" s="604"/>
      <c r="IDT5" s="604"/>
      <c r="IDU5" s="604"/>
      <c r="IDV5" s="604"/>
      <c r="IDW5" s="604"/>
      <c r="IDX5" s="604"/>
      <c r="IDY5" s="604"/>
      <c r="IDZ5" s="604"/>
      <c r="IEA5" s="604"/>
      <c r="IEB5" s="604"/>
      <c r="IEC5" s="604"/>
      <c r="IED5" s="604"/>
      <c r="IEE5" s="604"/>
      <c r="IEF5" s="604"/>
      <c r="IEG5" s="604"/>
      <c r="IEH5" s="604"/>
      <c r="IEI5" s="604"/>
      <c r="IEJ5" s="604"/>
      <c r="IEK5" s="604"/>
      <c r="IEL5" s="604"/>
      <c r="IEM5" s="604"/>
      <c r="IEN5" s="604"/>
      <c r="IEO5" s="604"/>
      <c r="IEP5" s="604"/>
      <c r="IEQ5" s="604"/>
      <c r="IER5" s="604"/>
      <c r="IES5" s="604"/>
      <c r="IET5" s="604"/>
      <c r="IEU5" s="604"/>
      <c r="IEV5" s="604"/>
      <c r="IEW5" s="604"/>
      <c r="IEX5" s="604"/>
      <c r="IEY5" s="604"/>
      <c r="IEZ5" s="604"/>
      <c r="IFA5" s="604"/>
      <c r="IFB5" s="604"/>
      <c r="IFC5" s="604"/>
      <c r="IFD5" s="604"/>
      <c r="IFE5" s="604"/>
      <c r="IFF5" s="604"/>
      <c r="IFG5" s="604"/>
      <c r="IFH5" s="604"/>
      <c r="IFI5" s="604"/>
      <c r="IFJ5" s="604"/>
      <c r="IFK5" s="604"/>
      <c r="IFL5" s="604"/>
      <c r="IFM5" s="604"/>
      <c r="IFN5" s="604"/>
      <c r="IFO5" s="604"/>
      <c r="IFP5" s="604"/>
      <c r="IFQ5" s="604"/>
      <c r="IFR5" s="604"/>
      <c r="IFS5" s="604"/>
      <c r="IFT5" s="604"/>
      <c r="IFU5" s="604"/>
      <c r="IFV5" s="604"/>
      <c r="IFW5" s="604"/>
      <c r="IFX5" s="604"/>
      <c r="IFY5" s="604"/>
      <c r="IFZ5" s="604"/>
      <c r="IGA5" s="604"/>
      <c r="IGB5" s="604"/>
      <c r="IGC5" s="604"/>
      <c r="IGD5" s="604"/>
      <c r="IGE5" s="604"/>
      <c r="IGF5" s="604"/>
      <c r="IGG5" s="604"/>
      <c r="IGH5" s="604"/>
      <c r="IGI5" s="604"/>
      <c r="IGJ5" s="604"/>
      <c r="IGK5" s="604"/>
      <c r="IGL5" s="604"/>
      <c r="IGM5" s="604"/>
      <c r="IGN5" s="604"/>
      <c r="IGO5" s="604"/>
      <c r="IGP5" s="604"/>
      <c r="IGQ5" s="604"/>
      <c r="IGR5" s="604"/>
      <c r="IGS5" s="604"/>
      <c r="IGT5" s="604"/>
      <c r="IGU5" s="604"/>
      <c r="IGV5" s="604"/>
      <c r="IGW5" s="604"/>
      <c r="IGX5" s="604"/>
      <c r="IGY5" s="604"/>
      <c r="IGZ5" s="604"/>
      <c r="IHA5" s="604"/>
      <c r="IHB5" s="604"/>
      <c r="IHC5" s="604"/>
      <c r="IHD5" s="604"/>
      <c r="IHE5" s="604"/>
      <c r="IHF5" s="604"/>
      <c r="IHG5" s="604"/>
      <c r="IHH5" s="604"/>
      <c r="IHI5" s="604"/>
      <c r="IHJ5" s="604"/>
      <c r="IHK5" s="604"/>
      <c r="IHL5" s="604"/>
      <c r="IHM5" s="604"/>
      <c r="IHN5" s="604"/>
      <c r="IHO5" s="604"/>
      <c r="IHP5" s="604"/>
      <c r="IHQ5" s="604"/>
      <c r="IHR5" s="604"/>
      <c r="IHS5" s="604"/>
      <c r="IHT5" s="604"/>
      <c r="IHU5" s="604"/>
      <c r="IHV5" s="604"/>
      <c r="IHW5" s="604"/>
      <c r="IHX5" s="604"/>
      <c r="IHY5" s="604"/>
      <c r="IHZ5" s="604"/>
      <c r="IIA5" s="604"/>
      <c r="IIB5" s="604"/>
      <c r="IIC5" s="604"/>
      <c r="IID5" s="604"/>
      <c r="IIE5" s="604"/>
      <c r="IIF5" s="604"/>
      <c r="IIG5" s="604"/>
      <c r="IIH5" s="604"/>
      <c r="III5" s="604"/>
      <c r="IIJ5" s="604"/>
      <c r="IIK5" s="604"/>
      <c r="IIL5" s="604"/>
      <c r="IIM5" s="604"/>
      <c r="IIN5" s="604"/>
      <c r="IIO5" s="604"/>
      <c r="IIP5" s="604"/>
      <c r="IIQ5" s="604"/>
      <c r="IIR5" s="604"/>
      <c r="IIS5" s="604"/>
      <c r="IIT5" s="604"/>
      <c r="IIU5" s="604"/>
      <c r="IIV5" s="604"/>
      <c r="IIW5" s="604"/>
      <c r="IIX5" s="604"/>
      <c r="IIY5" s="604"/>
      <c r="IIZ5" s="604"/>
      <c r="IJA5" s="604"/>
      <c r="IJB5" s="604"/>
      <c r="IJC5" s="604"/>
      <c r="IJD5" s="604"/>
      <c r="IJE5" s="604"/>
      <c r="IJF5" s="604"/>
      <c r="IJG5" s="604"/>
      <c r="IJH5" s="604"/>
      <c r="IJI5" s="604"/>
      <c r="IJJ5" s="604"/>
      <c r="IJK5" s="604"/>
      <c r="IJL5" s="604"/>
      <c r="IJM5" s="604"/>
      <c r="IJN5" s="604"/>
      <c r="IJO5" s="604"/>
      <c r="IJP5" s="604"/>
      <c r="IJQ5" s="604"/>
      <c r="IJR5" s="604"/>
      <c r="IJS5" s="604"/>
      <c r="IJT5" s="604"/>
      <c r="IJU5" s="604"/>
      <c r="IJV5" s="604"/>
      <c r="IJW5" s="604"/>
      <c r="IJX5" s="604"/>
      <c r="IJY5" s="604"/>
      <c r="IJZ5" s="604"/>
      <c r="IKA5" s="604"/>
      <c r="IKB5" s="604"/>
      <c r="IKC5" s="604"/>
      <c r="IKD5" s="604"/>
      <c r="IKE5" s="604"/>
      <c r="IKF5" s="604"/>
      <c r="IKG5" s="604"/>
      <c r="IKH5" s="604"/>
      <c r="IKI5" s="604"/>
      <c r="IKJ5" s="604"/>
      <c r="IKK5" s="604"/>
      <c r="IKL5" s="604"/>
      <c r="IKM5" s="604"/>
      <c r="IKN5" s="604"/>
      <c r="IKO5" s="604"/>
      <c r="IKP5" s="604"/>
      <c r="IKQ5" s="604"/>
      <c r="IKR5" s="604"/>
      <c r="IKS5" s="604"/>
      <c r="IKT5" s="604"/>
      <c r="IKU5" s="604"/>
      <c r="IKV5" s="604"/>
      <c r="IKW5" s="604"/>
      <c r="IKX5" s="604"/>
      <c r="IKY5" s="604"/>
      <c r="IKZ5" s="604"/>
      <c r="ILA5" s="604"/>
      <c r="ILB5" s="604"/>
      <c r="ILC5" s="604"/>
      <c r="ILD5" s="604"/>
      <c r="ILE5" s="604"/>
      <c r="ILF5" s="604"/>
      <c r="ILG5" s="604"/>
      <c r="ILH5" s="604"/>
      <c r="ILI5" s="604"/>
      <c r="ILJ5" s="604"/>
      <c r="ILK5" s="604"/>
      <c r="ILL5" s="604"/>
      <c r="ILM5" s="604"/>
      <c r="ILN5" s="604"/>
      <c r="ILO5" s="604"/>
      <c r="ILP5" s="604"/>
      <c r="ILQ5" s="604"/>
      <c r="ILR5" s="604"/>
      <c r="ILS5" s="604"/>
      <c r="ILT5" s="604"/>
      <c r="ILU5" s="604"/>
      <c r="ILV5" s="604"/>
      <c r="ILW5" s="604"/>
      <c r="ILX5" s="604"/>
      <c r="ILY5" s="604"/>
      <c r="ILZ5" s="604"/>
      <c r="IMA5" s="604"/>
      <c r="IMB5" s="604"/>
      <c r="IMC5" s="604"/>
      <c r="IMD5" s="604"/>
      <c r="IME5" s="604"/>
      <c r="IMF5" s="604"/>
      <c r="IMG5" s="604"/>
      <c r="IMH5" s="604"/>
      <c r="IMI5" s="604"/>
      <c r="IMJ5" s="604"/>
      <c r="IMK5" s="604"/>
      <c r="IML5" s="604"/>
      <c r="IMM5" s="604"/>
      <c r="IMN5" s="604"/>
      <c r="IMO5" s="604"/>
      <c r="IMP5" s="604"/>
      <c r="IMQ5" s="604"/>
      <c r="IMR5" s="604"/>
      <c r="IMS5" s="604"/>
      <c r="IMT5" s="604"/>
      <c r="IMU5" s="604"/>
      <c r="IMV5" s="604"/>
      <c r="IMW5" s="604"/>
      <c r="IMX5" s="604"/>
      <c r="IMY5" s="604"/>
      <c r="IMZ5" s="604"/>
      <c r="INA5" s="604"/>
      <c r="INB5" s="604"/>
      <c r="INC5" s="604"/>
      <c r="IND5" s="604"/>
      <c r="INE5" s="604"/>
      <c r="INF5" s="604"/>
      <c r="ING5" s="604"/>
      <c r="INH5" s="604"/>
      <c r="INI5" s="604"/>
      <c r="INJ5" s="604"/>
      <c r="INK5" s="604"/>
      <c r="INL5" s="604"/>
      <c r="INM5" s="604"/>
      <c r="INN5" s="604"/>
      <c r="INO5" s="604"/>
      <c r="INP5" s="604"/>
      <c r="INQ5" s="604"/>
      <c r="INR5" s="604"/>
      <c r="INS5" s="604"/>
      <c r="INT5" s="604"/>
      <c r="INU5" s="604"/>
      <c r="INV5" s="604"/>
      <c r="INW5" s="604"/>
      <c r="INX5" s="604"/>
      <c r="INY5" s="604"/>
      <c r="INZ5" s="604"/>
      <c r="IOA5" s="604"/>
      <c r="IOB5" s="604"/>
      <c r="IOC5" s="604"/>
      <c r="IOD5" s="604"/>
      <c r="IOE5" s="604"/>
      <c r="IOF5" s="604"/>
      <c r="IOG5" s="604"/>
      <c r="IOH5" s="604"/>
      <c r="IOI5" s="604"/>
      <c r="IOJ5" s="604"/>
      <c r="IOK5" s="604"/>
      <c r="IOL5" s="604"/>
      <c r="IOM5" s="604"/>
      <c r="ION5" s="604"/>
      <c r="IOO5" s="604"/>
      <c r="IOP5" s="604"/>
      <c r="IOQ5" s="604"/>
      <c r="IOR5" s="604"/>
      <c r="IOS5" s="604"/>
      <c r="IOT5" s="604"/>
      <c r="IOU5" s="604"/>
      <c r="IOV5" s="604"/>
      <c r="IOW5" s="604"/>
      <c r="IOX5" s="604"/>
      <c r="IOY5" s="604"/>
      <c r="IOZ5" s="604"/>
      <c r="IPA5" s="604"/>
      <c r="IPB5" s="604"/>
      <c r="IPC5" s="604"/>
      <c r="IPD5" s="604"/>
      <c r="IPE5" s="604"/>
      <c r="IPF5" s="604"/>
      <c r="IPG5" s="604"/>
      <c r="IPH5" s="604"/>
      <c r="IPI5" s="604"/>
      <c r="IPJ5" s="604"/>
      <c r="IPK5" s="604"/>
      <c r="IPL5" s="604"/>
      <c r="IPM5" s="604"/>
      <c r="IPN5" s="604"/>
      <c r="IPO5" s="604"/>
      <c r="IPP5" s="604"/>
      <c r="IPQ5" s="604"/>
      <c r="IPR5" s="604"/>
      <c r="IPS5" s="604"/>
      <c r="IPT5" s="604"/>
      <c r="IPU5" s="604"/>
      <c r="IPV5" s="604"/>
      <c r="IPW5" s="604"/>
      <c r="IPX5" s="604"/>
      <c r="IPY5" s="604"/>
      <c r="IPZ5" s="604"/>
      <c r="IQA5" s="604"/>
      <c r="IQB5" s="604"/>
      <c r="IQC5" s="604"/>
      <c r="IQD5" s="604"/>
      <c r="IQE5" s="604"/>
      <c r="IQF5" s="604"/>
      <c r="IQG5" s="604"/>
      <c r="IQH5" s="604"/>
      <c r="IQI5" s="604"/>
      <c r="IQJ5" s="604"/>
      <c r="IQK5" s="604"/>
      <c r="IQL5" s="604"/>
      <c r="IQM5" s="604"/>
      <c r="IQN5" s="604"/>
      <c r="IQO5" s="604"/>
      <c r="IQP5" s="604"/>
      <c r="IQQ5" s="604"/>
      <c r="IQR5" s="604"/>
      <c r="IQS5" s="604"/>
      <c r="IQT5" s="604"/>
      <c r="IQU5" s="604"/>
      <c r="IQV5" s="604"/>
      <c r="IQW5" s="604"/>
      <c r="IQX5" s="604"/>
      <c r="IQY5" s="604"/>
      <c r="IQZ5" s="604"/>
      <c r="IRA5" s="604"/>
      <c r="IRB5" s="604"/>
      <c r="IRC5" s="604"/>
      <c r="IRD5" s="604"/>
      <c r="IRE5" s="604"/>
      <c r="IRF5" s="604"/>
      <c r="IRG5" s="604"/>
      <c r="IRH5" s="604"/>
      <c r="IRI5" s="604"/>
      <c r="IRJ5" s="604"/>
      <c r="IRK5" s="604"/>
      <c r="IRL5" s="604"/>
      <c r="IRM5" s="604"/>
      <c r="IRN5" s="604"/>
      <c r="IRO5" s="604"/>
      <c r="IRP5" s="604"/>
      <c r="IRQ5" s="604"/>
      <c r="IRR5" s="604"/>
      <c r="IRS5" s="604"/>
      <c r="IRT5" s="604"/>
      <c r="IRU5" s="604"/>
      <c r="IRV5" s="604"/>
      <c r="IRW5" s="604"/>
      <c r="IRX5" s="604"/>
      <c r="IRY5" s="604"/>
      <c r="IRZ5" s="604"/>
      <c r="ISA5" s="604"/>
      <c r="ISB5" s="604"/>
      <c r="ISC5" s="604"/>
      <c r="ISD5" s="604"/>
      <c r="ISE5" s="604"/>
      <c r="ISF5" s="604"/>
      <c r="ISG5" s="604"/>
      <c r="ISH5" s="604"/>
      <c r="ISI5" s="604"/>
      <c r="ISJ5" s="604"/>
      <c r="ISK5" s="604"/>
      <c r="ISL5" s="604"/>
      <c r="ISM5" s="604"/>
      <c r="ISN5" s="604"/>
      <c r="ISO5" s="604"/>
      <c r="ISP5" s="604"/>
      <c r="ISQ5" s="604"/>
      <c r="ISR5" s="604"/>
      <c r="ISS5" s="604"/>
      <c r="IST5" s="604"/>
      <c r="ISU5" s="604"/>
      <c r="ISV5" s="604"/>
      <c r="ISW5" s="604"/>
      <c r="ISX5" s="604"/>
      <c r="ISY5" s="604"/>
      <c r="ISZ5" s="604"/>
      <c r="ITA5" s="604"/>
      <c r="ITB5" s="604"/>
      <c r="ITC5" s="604"/>
      <c r="ITD5" s="604"/>
      <c r="ITE5" s="604"/>
      <c r="ITF5" s="604"/>
      <c r="ITG5" s="604"/>
      <c r="ITH5" s="604"/>
      <c r="ITI5" s="604"/>
      <c r="ITJ5" s="604"/>
      <c r="ITK5" s="604"/>
      <c r="ITL5" s="604"/>
      <c r="ITM5" s="604"/>
      <c r="ITN5" s="604"/>
      <c r="ITO5" s="604"/>
      <c r="ITP5" s="604"/>
      <c r="ITQ5" s="604"/>
      <c r="ITR5" s="604"/>
      <c r="ITS5" s="604"/>
      <c r="ITT5" s="604"/>
      <c r="ITU5" s="604"/>
      <c r="ITV5" s="604"/>
      <c r="ITW5" s="604"/>
      <c r="ITX5" s="604"/>
      <c r="ITY5" s="604"/>
      <c r="ITZ5" s="604"/>
      <c r="IUA5" s="604"/>
      <c r="IUB5" s="604"/>
      <c r="IUC5" s="604"/>
      <c r="IUD5" s="604"/>
      <c r="IUE5" s="604"/>
      <c r="IUF5" s="604"/>
      <c r="IUG5" s="604"/>
      <c r="IUH5" s="604"/>
      <c r="IUI5" s="604"/>
      <c r="IUJ5" s="604"/>
      <c r="IUK5" s="604"/>
      <c r="IUL5" s="604"/>
      <c r="IUM5" s="604"/>
      <c r="IUN5" s="604"/>
      <c r="IUO5" s="604"/>
      <c r="IUP5" s="604"/>
      <c r="IUQ5" s="604"/>
      <c r="IUR5" s="604"/>
      <c r="IUS5" s="604"/>
      <c r="IUT5" s="604"/>
      <c r="IUU5" s="604"/>
      <c r="IUV5" s="604"/>
      <c r="IUW5" s="604"/>
      <c r="IUX5" s="604"/>
      <c r="IUY5" s="604"/>
      <c r="IUZ5" s="604"/>
      <c r="IVA5" s="604"/>
      <c r="IVB5" s="604"/>
      <c r="IVC5" s="604"/>
      <c r="IVD5" s="604"/>
      <c r="IVE5" s="604"/>
      <c r="IVF5" s="604"/>
      <c r="IVG5" s="604"/>
      <c r="IVH5" s="604"/>
      <c r="IVI5" s="604"/>
      <c r="IVJ5" s="604"/>
      <c r="IVK5" s="604"/>
      <c r="IVL5" s="604"/>
      <c r="IVM5" s="604"/>
      <c r="IVN5" s="604"/>
      <c r="IVO5" s="604"/>
      <c r="IVP5" s="604"/>
      <c r="IVQ5" s="604"/>
      <c r="IVR5" s="604"/>
      <c r="IVS5" s="604"/>
      <c r="IVT5" s="604"/>
      <c r="IVU5" s="604"/>
      <c r="IVV5" s="604"/>
      <c r="IVW5" s="604"/>
      <c r="IVX5" s="604"/>
      <c r="IVY5" s="604"/>
      <c r="IVZ5" s="604"/>
      <c r="IWA5" s="604"/>
      <c r="IWB5" s="604"/>
      <c r="IWC5" s="604"/>
      <c r="IWD5" s="604"/>
      <c r="IWE5" s="604"/>
      <c r="IWF5" s="604"/>
      <c r="IWG5" s="604"/>
      <c r="IWH5" s="604"/>
      <c r="IWI5" s="604"/>
      <c r="IWJ5" s="604"/>
      <c r="IWK5" s="604"/>
      <c r="IWL5" s="604"/>
      <c r="IWM5" s="604"/>
      <c r="IWN5" s="604"/>
      <c r="IWO5" s="604"/>
      <c r="IWP5" s="604"/>
      <c r="IWQ5" s="604"/>
      <c r="IWR5" s="604"/>
      <c r="IWS5" s="604"/>
      <c r="IWT5" s="604"/>
      <c r="IWU5" s="604"/>
      <c r="IWV5" s="604"/>
      <c r="IWW5" s="604"/>
      <c r="IWX5" s="604"/>
      <c r="IWY5" s="604"/>
      <c r="IWZ5" s="604"/>
      <c r="IXA5" s="604"/>
      <c r="IXB5" s="604"/>
      <c r="IXC5" s="604"/>
      <c r="IXD5" s="604"/>
      <c r="IXE5" s="604"/>
      <c r="IXF5" s="604"/>
      <c r="IXG5" s="604"/>
      <c r="IXH5" s="604"/>
      <c r="IXI5" s="604"/>
      <c r="IXJ5" s="604"/>
      <c r="IXK5" s="604"/>
      <c r="IXL5" s="604"/>
      <c r="IXM5" s="604"/>
      <c r="IXN5" s="604"/>
      <c r="IXO5" s="604"/>
      <c r="IXP5" s="604"/>
      <c r="IXQ5" s="604"/>
      <c r="IXR5" s="604"/>
      <c r="IXS5" s="604"/>
      <c r="IXT5" s="604"/>
      <c r="IXU5" s="604"/>
      <c r="IXV5" s="604"/>
      <c r="IXW5" s="604"/>
      <c r="IXX5" s="604"/>
      <c r="IXY5" s="604"/>
      <c r="IXZ5" s="604"/>
      <c r="IYA5" s="604"/>
      <c r="IYB5" s="604"/>
      <c r="IYC5" s="604"/>
      <c r="IYD5" s="604"/>
      <c r="IYE5" s="604"/>
      <c r="IYF5" s="604"/>
      <c r="IYG5" s="604"/>
      <c r="IYH5" s="604"/>
      <c r="IYI5" s="604"/>
      <c r="IYJ5" s="604"/>
      <c r="IYK5" s="604"/>
      <c r="IYL5" s="604"/>
      <c r="IYM5" s="604"/>
      <c r="IYN5" s="604"/>
      <c r="IYO5" s="604"/>
      <c r="IYP5" s="604"/>
      <c r="IYQ5" s="604"/>
      <c r="IYR5" s="604"/>
      <c r="IYS5" s="604"/>
      <c r="IYT5" s="604"/>
      <c r="IYU5" s="604"/>
      <c r="IYV5" s="604"/>
      <c r="IYW5" s="604"/>
      <c r="IYX5" s="604"/>
      <c r="IYY5" s="604"/>
      <c r="IYZ5" s="604"/>
      <c r="IZA5" s="604"/>
      <c r="IZB5" s="604"/>
      <c r="IZC5" s="604"/>
      <c r="IZD5" s="604"/>
      <c r="IZE5" s="604"/>
      <c r="IZF5" s="604"/>
      <c r="IZG5" s="604"/>
      <c r="IZH5" s="604"/>
      <c r="IZI5" s="604"/>
      <c r="IZJ5" s="604"/>
      <c r="IZK5" s="604"/>
      <c r="IZL5" s="604"/>
      <c r="IZM5" s="604"/>
      <c r="IZN5" s="604"/>
      <c r="IZO5" s="604"/>
      <c r="IZP5" s="604"/>
      <c r="IZQ5" s="604"/>
      <c r="IZR5" s="604"/>
      <c r="IZS5" s="604"/>
      <c r="IZT5" s="604"/>
      <c r="IZU5" s="604"/>
      <c r="IZV5" s="604"/>
      <c r="IZW5" s="604"/>
      <c r="IZX5" s="604"/>
      <c r="IZY5" s="604"/>
      <c r="IZZ5" s="604"/>
      <c r="JAA5" s="604"/>
      <c r="JAB5" s="604"/>
      <c r="JAC5" s="604"/>
      <c r="JAD5" s="604"/>
      <c r="JAE5" s="604"/>
      <c r="JAF5" s="604"/>
      <c r="JAG5" s="604"/>
      <c r="JAH5" s="604"/>
      <c r="JAI5" s="604"/>
      <c r="JAJ5" s="604"/>
      <c r="JAK5" s="604"/>
      <c r="JAL5" s="604"/>
      <c r="JAM5" s="604"/>
      <c r="JAN5" s="604"/>
      <c r="JAO5" s="604"/>
      <c r="JAP5" s="604"/>
      <c r="JAQ5" s="604"/>
      <c r="JAR5" s="604"/>
      <c r="JAS5" s="604"/>
      <c r="JAT5" s="604"/>
      <c r="JAU5" s="604"/>
      <c r="JAV5" s="604"/>
      <c r="JAW5" s="604"/>
      <c r="JAX5" s="604"/>
      <c r="JAY5" s="604"/>
      <c r="JAZ5" s="604"/>
      <c r="JBA5" s="604"/>
      <c r="JBB5" s="604"/>
      <c r="JBC5" s="604"/>
      <c r="JBD5" s="604"/>
      <c r="JBE5" s="604"/>
      <c r="JBF5" s="604"/>
      <c r="JBG5" s="604"/>
      <c r="JBH5" s="604"/>
      <c r="JBI5" s="604"/>
      <c r="JBJ5" s="604"/>
      <c r="JBK5" s="604"/>
      <c r="JBL5" s="604"/>
      <c r="JBM5" s="604"/>
      <c r="JBN5" s="604"/>
      <c r="JBO5" s="604"/>
      <c r="JBP5" s="604"/>
      <c r="JBQ5" s="604"/>
      <c r="JBR5" s="604"/>
      <c r="JBS5" s="604"/>
      <c r="JBT5" s="604"/>
      <c r="JBU5" s="604"/>
      <c r="JBV5" s="604"/>
      <c r="JBW5" s="604"/>
      <c r="JBX5" s="604"/>
      <c r="JBY5" s="604"/>
      <c r="JBZ5" s="604"/>
      <c r="JCA5" s="604"/>
      <c r="JCB5" s="604"/>
      <c r="JCC5" s="604"/>
      <c r="JCD5" s="604"/>
      <c r="JCE5" s="604"/>
      <c r="JCF5" s="604"/>
      <c r="JCG5" s="604"/>
      <c r="JCH5" s="604"/>
      <c r="JCI5" s="604"/>
      <c r="JCJ5" s="604"/>
      <c r="JCK5" s="604"/>
      <c r="JCL5" s="604"/>
      <c r="JCM5" s="604"/>
      <c r="JCN5" s="604"/>
      <c r="JCO5" s="604"/>
      <c r="JCP5" s="604"/>
      <c r="JCQ5" s="604"/>
      <c r="JCR5" s="604"/>
      <c r="JCS5" s="604"/>
      <c r="JCT5" s="604"/>
      <c r="JCU5" s="604"/>
      <c r="JCV5" s="604"/>
      <c r="JCW5" s="604"/>
      <c r="JCX5" s="604"/>
      <c r="JCY5" s="604"/>
      <c r="JCZ5" s="604"/>
      <c r="JDA5" s="604"/>
      <c r="JDB5" s="604"/>
      <c r="JDC5" s="604"/>
      <c r="JDD5" s="604"/>
      <c r="JDE5" s="604"/>
      <c r="JDF5" s="604"/>
      <c r="JDG5" s="604"/>
      <c r="JDH5" s="604"/>
      <c r="JDI5" s="604"/>
      <c r="JDJ5" s="604"/>
      <c r="JDK5" s="604"/>
      <c r="JDL5" s="604"/>
      <c r="JDM5" s="604"/>
      <c r="JDN5" s="604"/>
      <c r="JDO5" s="604"/>
      <c r="JDP5" s="604"/>
      <c r="JDQ5" s="604"/>
      <c r="JDR5" s="604"/>
      <c r="JDS5" s="604"/>
      <c r="JDT5" s="604"/>
      <c r="JDU5" s="604"/>
      <c r="JDV5" s="604"/>
      <c r="JDW5" s="604"/>
      <c r="JDX5" s="604"/>
      <c r="JDY5" s="604"/>
      <c r="JDZ5" s="604"/>
      <c r="JEA5" s="604"/>
      <c r="JEB5" s="604"/>
      <c r="JEC5" s="604"/>
      <c r="JED5" s="604"/>
      <c r="JEE5" s="604"/>
      <c r="JEF5" s="604"/>
      <c r="JEG5" s="604"/>
      <c r="JEH5" s="604"/>
      <c r="JEI5" s="604"/>
      <c r="JEJ5" s="604"/>
      <c r="JEK5" s="604"/>
      <c r="JEL5" s="604"/>
      <c r="JEM5" s="604"/>
      <c r="JEN5" s="604"/>
      <c r="JEO5" s="604"/>
      <c r="JEP5" s="604"/>
      <c r="JEQ5" s="604"/>
      <c r="JER5" s="604"/>
      <c r="JES5" s="604"/>
      <c r="JET5" s="604"/>
      <c r="JEU5" s="604"/>
      <c r="JEV5" s="604"/>
      <c r="JEW5" s="604"/>
      <c r="JEX5" s="604"/>
      <c r="JEY5" s="604"/>
      <c r="JEZ5" s="604"/>
      <c r="JFA5" s="604"/>
      <c r="JFB5" s="604"/>
      <c r="JFC5" s="604"/>
      <c r="JFD5" s="604"/>
      <c r="JFE5" s="604"/>
      <c r="JFF5" s="604"/>
      <c r="JFG5" s="604"/>
      <c r="JFH5" s="604"/>
      <c r="JFI5" s="604"/>
      <c r="JFJ5" s="604"/>
      <c r="JFK5" s="604"/>
      <c r="JFL5" s="604"/>
      <c r="JFM5" s="604"/>
      <c r="JFN5" s="604"/>
      <c r="JFO5" s="604"/>
      <c r="JFP5" s="604"/>
      <c r="JFQ5" s="604"/>
      <c r="JFR5" s="604"/>
      <c r="JFS5" s="604"/>
      <c r="JFT5" s="604"/>
      <c r="JFU5" s="604"/>
      <c r="JFV5" s="604"/>
      <c r="JFW5" s="604"/>
      <c r="JFX5" s="604"/>
      <c r="JFY5" s="604"/>
      <c r="JFZ5" s="604"/>
      <c r="JGA5" s="604"/>
      <c r="JGB5" s="604"/>
      <c r="JGC5" s="604"/>
      <c r="JGD5" s="604"/>
      <c r="JGE5" s="604"/>
      <c r="JGF5" s="604"/>
      <c r="JGG5" s="604"/>
      <c r="JGH5" s="604"/>
      <c r="JGI5" s="604"/>
      <c r="JGJ5" s="604"/>
      <c r="JGK5" s="604"/>
      <c r="JGL5" s="604"/>
      <c r="JGM5" s="604"/>
      <c r="JGN5" s="604"/>
      <c r="JGO5" s="604"/>
      <c r="JGP5" s="604"/>
      <c r="JGQ5" s="604"/>
      <c r="JGR5" s="604"/>
      <c r="JGS5" s="604"/>
      <c r="JGT5" s="604"/>
      <c r="JGU5" s="604"/>
      <c r="JGV5" s="604"/>
      <c r="JGW5" s="604"/>
      <c r="JGX5" s="604"/>
      <c r="JGY5" s="604"/>
      <c r="JGZ5" s="604"/>
      <c r="JHA5" s="604"/>
      <c r="JHB5" s="604"/>
      <c r="JHC5" s="604"/>
      <c r="JHD5" s="604"/>
      <c r="JHE5" s="604"/>
      <c r="JHF5" s="604"/>
      <c r="JHG5" s="604"/>
      <c r="JHH5" s="604"/>
      <c r="JHI5" s="604"/>
      <c r="JHJ5" s="604"/>
      <c r="JHK5" s="604"/>
      <c r="JHL5" s="604"/>
      <c r="JHM5" s="604"/>
      <c r="JHN5" s="604"/>
      <c r="JHO5" s="604"/>
      <c r="JHP5" s="604"/>
      <c r="JHQ5" s="604"/>
      <c r="JHR5" s="604"/>
      <c r="JHS5" s="604"/>
      <c r="JHT5" s="604"/>
      <c r="JHU5" s="604"/>
      <c r="JHV5" s="604"/>
      <c r="JHW5" s="604"/>
      <c r="JHX5" s="604"/>
      <c r="JHY5" s="604"/>
      <c r="JHZ5" s="604"/>
      <c r="JIA5" s="604"/>
      <c r="JIB5" s="604"/>
      <c r="JIC5" s="604"/>
      <c r="JID5" s="604"/>
      <c r="JIE5" s="604"/>
      <c r="JIF5" s="604"/>
      <c r="JIG5" s="604"/>
      <c r="JIH5" s="604"/>
      <c r="JII5" s="604"/>
      <c r="JIJ5" s="604"/>
      <c r="JIK5" s="604"/>
      <c r="JIL5" s="604"/>
      <c r="JIM5" s="604"/>
      <c r="JIN5" s="604"/>
      <c r="JIO5" s="604"/>
      <c r="JIP5" s="604"/>
      <c r="JIQ5" s="604"/>
      <c r="JIR5" s="604"/>
      <c r="JIS5" s="604"/>
      <c r="JIT5" s="604"/>
      <c r="JIU5" s="604"/>
      <c r="JIV5" s="604"/>
      <c r="JIW5" s="604"/>
      <c r="JIX5" s="604"/>
      <c r="JIY5" s="604"/>
      <c r="JIZ5" s="604"/>
      <c r="JJA5" s="604"/>
      <c r="JJB5" s="604"/>
      <c r="JJC5" s="604"/>
      <c r="JJD5" s="604"/>
      <c r="JJE5" s="604"/>
      <c r="JJF5" s="604"/>
      <c r="JJG5" s="604"/>
      <c r="JJH5" s="604"/>
      <c r="JJI5" s="604"/>
      <c r="JJJ5" s="604"/>
      <c r="JJK5" s="604"/>
      <c r="JJL5" s="604"/>
      <c r="JJM5" s="604"/>
      <c r="JJN5" s="604"/>
      <c r="JJO5" s="604"/>
      <c r="JJP5" s="604"/>
      <c r="JJQ5" s="604"/>
      <c r="JJR5" s="604"/>
      <c r="JJS5" s="604"/>
      <c r="JJT5" s="604"/>
      <c r="JJU5" s="604"/>
      <c r="JJV5" s="604"/>
      <c r="JJW5" s="604"/>
      <c r="JJX5" s="604"/>
      <c r="JJY5" s="604"/>
      <c r="JJZ5" s="604"/>
      <c r="JKA5" s="604"/>
      <c r="JKB5" s="604"/>
      <c r="JKC5" s="604"/>
      <c r="JKD5" s="604"/>
      <c r="JKE5" s="604"/>
      <c r="JKF5" s="604"/>
      <c r="JKG5" s="604"/>
      <c r="JKH5" s="604"/>
      <c r="JKI5" s="604"/>
      <c r="JKJ5" s="604"/>
      <c r="JKK5" s="604"/>
      <c r="JKL5" s="604"/>
      <c r="JKM5" s="604"/>
      <c r="JKN5" s="604"/>
      <c r="JKO5" s="604"/>
      <c r="JKP5" s="604"/>
      <c r="JKQ5" s="604"/>
      <c r="JKR5" s="604"/>
      <c r="JKS5" s="604"/>
      <c r="JKT5" s="604"/>
      <c r="JKU5" s="604"/>
      <c r="JKV5" s="604"/>
      <c r="JKW5" s="604"/>
      <c r="JKX5" s="604"/>
      <c r="JKY5" s="604"/>
      <c r="JKZ5" s="604"/>
      <c r="JLA5" s="604"/>
      <c r="JLB5" s="604"/>
      <c r="JLC5" s="604"/>
      <c r="JLD5" s="604"/>
      <c r="JLE5" s="604"/>
      <c r="JLF5" s="604"/>
      <c r="JLG5" s="604"/>
      <c r="JLH5" s="604"/>
      <c r="JLI5" s="604"/>
      <c r="JLJ5" s="604"/>
      <c r="JLK5" s="604"/>
      <c r="JLL5" s="604"/>
      <c r="JLM5" s="604"/>
      <c r="JLN5" s="604"/>
      <c r="JLO5" s="604"/>
      <c r="JLP5" s="604"/>
      <c r="JLQ5" s="604"/>
      <c r="JLR5" s="604"/>
      <c r="JLS5" s="604"/>
      <c r="JLT5" s="604"/>
      <c r="JLU5" s="604"/>
      <c r="JLV5" s="604"/>
      <c r="JLW5" s="604"/>
      <c r="JLX5" s="604"/>
      <c r="JLY5" s="604"/>
      <c r="JLZ5" s="604"/>
      <c r="JMA5" s="604"/>
      <c r="JMB5" s="604"/>
      <c r="JMC5" s="604"/>
      <c r="JMD5" s="604"/>
      <c r="JME5" s="604"/>
      <c r="JMF5" s="604"/>
      <c r="JMG5" s="604"/>
      <c r="JMH5" s="604"/>
      <c r="JMI5" s="604"/>
      <c r="JMJ5" s="604"/>
      <c r="JMK5" s="604"/>
      <c r="JML5" s="604"/>
      <c r="JMM5" s="604"/>
      <c r="JMN5" s="604"/>
      <c r="JMO5" s="604"/>
      <c r="JMP5" s="604"/>
      <c r="JMQ5" s="604"/>
      <c r="JMR5" s="604"/>
      <c r="JMS5" s="604"/>
      <c r="JMT5" s="604"/>
      <c r="JMU5" s="604"/>
      <c r="JMV5" s="604"/>
      <c r="JMW5" s="604"/>
      <c r="JMX5" s="604"/>
      <c r="JMY5" s="604"/>
      <c r="JMZ5" s="604"/>
      <c r="JNA5" s="604"/>
      <c r="JNB5" s="604"/>
      <c r="JNC5" s="604"/>
      <c r="JND5" s="604"/>
      <c r="JNE5" s="604"/>
      <c r="JNF5" s="604"/>
      <c r="JNG5" s="604"/>
      <c r="JNH5" s="604"/>
      <c r="JNI5" s="604"/>
      <c r="JNJ5" s="604"/>
      <c r="JNK5" s="604"/>
      <c r="JNL5" s="604"/>
      <c r="JNM5" s="604"/>
      <c r="JNN5" s="604"/>
      <c r="JNO5" s="604"/>
      <c r="JNP5" s="604"/>
      <c r="JNQ5" s="604"/>
      <c r="JNR5" s="604"/>
      <c r="JNS5" s="604"/>
      <c r="JNT5" s="604"/>
      <c r="JNU5" s="604"/>
      <c r="JNV5" s="604"/>
      <c r="JNW5" s="604"/>
      <c r="JNX5" s="604"/>
      <c r="JNY5" s="604"/>
      <c r="JNZ5" s="604"/>
      <c r="JOA5" s="604"/>
      <c r="JOB5" s="604"/>
      <c r="JOC5" s="604"/>
      <c r="JOD5" s="604"/>
      <c r="JOE5" s="604"/>
      <c r="JOF5" s="604"/>
      <c r="JOG5" s="604"/>
      <c r="JOH5" s="604"/>
      <c r="JOI5" s="604"/>
      <c r="JOJ5" s="604"/>
      <c r="JOK5" s="604"/>
      <c r="JOL5" s="604"/>
      <c r="JOM5" s="604"/>
      <c r="JON5" s="604"/>
      <c r="JOO5" s="604"/>
      <c r="JOP5" s="604"/>
      <c r="JOQ5" s="604"/>
      <c r="JOR5" s="604"/>
      <c r="JOS5" s="604"/>
      <c r="JOT5" s="604"/>
      <c r="JOU5" s="604"/>
      <c r="JOV5" s="604"/>
      <c r="JOW5" s="604"/>
      <c r="JOX5" s="604"/>
      <c r="JOY5" s="604"/>
      <c r="JOZ5" s="604"/>
      <c r="JPA5" s="604"/>
      <c r="JPB5" s="604"/>
      <c r="JPC5" s="604"/>
      <c r="JPD5" s="604"/>
      <c r="JPE5" s="604"/>
      <c r="JPF5" s="604"/>
      <c r="JPG5" s="604"/>
      <c r="JPH5" s="604"/>
      <c r="JPI5" s="604"/>
      <c r="JPJ5" s="604"/>
      <c r="JPK5" s="604"/>
      <c r="JPL5" s="604"/>
      <c r="JPM5" s="604"/>
      <c r="JPN5" s="604"/>
      <c r="JPO5" s="604"/>
      <c r="JPP5" s="604"/>
      <c r="JPQ5" s="604"/>
      <c r="JPR5" s="604"/>
      <c r="JPS5" s="604"/>
      <c r="JPT5" s="604"/>
      <c r="JPU5" s="604"/>
      <c r="JPV5" s="604"/>
      <c r="JPW5" s="604"/>
      <c r="JPX5" s="604"/>
      <c r="JPY5" s="604"/>
      <c r="JPZ5" s="604"/>
      <c r="JQA5" s="604"/>
      <c r="JQB5" s="604"/>
      <c r="JQC5" s="604"/>
      <c r="JQD5" s="604"/>
      <c r="JQE5" s="604"/>
      <c r="JQF5" s="604"/>
      <c r="JQG5" s="604"/>
      <c r="JQH5" s="604"/>
      <c r="JQI5" s="604"/>
      <c r="JQJ5" s="604"/>
      <c r="JQK5" s="604"/>
      <c r="JQL5" s="604"/>
      <c r="JQM5" s="604"/>
      <c r="JQN5" s="604"/>
      <c r="JQO5" s="604"/>
      <c r="JQP5" s="604"/>
      <c r="JQQ5" s="604"/>
      <c r="JQR5" s="604"/>
      <c r="JQS5" s="604"/>
      <c r="JQT5" s="604"/>
      <c r="JQU5" s="604"/>
      <c r="JQV5" s="604"/>
      <c r="JQW5" s="604"/>
      <c r="JQX5" s="604"/>
      <c r="JQY5" s="604"/>
      <c r="JQZ5" s="604"/>
      <c r="JRA5" s="604"/>
      <c r="JRB5" s="604"/>
      <c r="JRC5" s="604"/>
      <c r="JRD5" s="604"/>
      <c r="JRE5" s="604"/>
      <c r="JRF5" s="604"/>
      <c r="JRG5" s="604"/>
      <c r="JRH5" s="604"/>
      <c r="JRI5" s="604"/>
      <c r="JRJ5" s="604"/>
      <c r="JRK5" s="604"/>
      <c r="JRL5" s="604"/>
      <c r="JRM5" s="604"/>
      <c r="JRN5" s="604"/>
      <c r="JRO5" s="604"/>
      <c r="JRP5" s="604"/>
      <c r="JRQ5" s="604"/>
      <c r="JRR5" s="604"/>
      <c r="JRS5" s="604"/>
      <c r="JRT5" s="604"/>
      <c r="JRU5" s="604"/>
      <c r="JRV5" s="604"/>
      <c r="JRW5" s="604"/>
      <c r="JRX5" s="604"/>
      <c r="JRY5" s="604"/>
      <c r="JRZ5" s="604"/>
      <c r="JSA5" s="604"/>
      <c r="JSB5" s="604"/>
      <c r="JSC5" s="604"/>
      <c r="JSD5" s="604"/>
      <c r="JSE5" s="604"/>
      <c r="JSF5" s="604"/>
      <c r="JSG5" s="604"/>
      <c r="JSH5" s="604"/>
      <c r="JSI5" s="604"/>
      <c r="JSJ5" s="604"/>
      <c r="JSK5" s="604"/>
      <c r="JSL5" s="604"/>
      <c r="JSM5" s="604"/>
      <c r="JSN5" s="604"/>
      <c r="JSO5" s="604"/>
      <c r="JSP5" s="604"/>
      <c r="JSQ5" s="604"/>
      <c r="JSR5" s="604"/>
      <c r="JSS5" s="604"/>
      <c r="JST5" s="604"/>
      <c r="JSU5" s="604"/>
      <c r="JSV5" s="604"/>
      <c r="JSW5" s="604"/>
      <c r="JSX5" s="604"/>
      <c r="JSY5" s="604"/>
      <c r="JSZ5" s="604"/>
      <c r="JTA5" s="604"/>
      <c r="JTB5" s="604"/>
      <c r="JTC5" s="604"/>
      <c r="JTD5" s="604"/>
      <c r="JTE5" s="604"/>
      <c r="JTF5" s="604"/>
      <c r="JTG5" s="604"/>
      <c r="JTH5" s="604"/>
      <c r="JTI5" s="604"/>
      <c r="JTJ5" s="604"/>
      <c r="JTK5" s="604"/>
      <c r="JTL5" s="604"/>
      <c r="JTM5" s="604"/>
      <c r="JTN5" s="604"/>
      <c r="JTO5" s="604"/>
      <c r="JTP5" s="604"/>
      <c r="JTQ5" s="604"/>
      <c r="JTR5" s="604"/>
      <c r="JTS5" s="604"/>
      <c r="JTT5" s="604"/>
      <c r="JTU5" s="604"/>
      <c r="JTV5" s="604"/>
      <c r="JTW5" s="604"/>
      <c r="JTX5" s="604"/>
      <c r="JTY5" s="604"/>
      <c r="JTZ5" s="604"/>
      <c r="JUA5" s="604"/>
      <c r="JUB5" s="604"/>
      <c r="JUC5" s="604"/>
      <c r="JUD5" s="604"/>
      <c r="JUE5" s="604"/>
      <c r="JUF5" s="604"/>
      <c r="JUG5" s="604"/>
      <c r="JUH5" s="604"/>
      <c r="JUI5" s="604"/>
      <c r="JUJ5" s="604"/>
      <c r="JUK5" s="604"/>
      <c r="JUL5" s="604"/>
      <c r="JUM5" s="604"/>
      <c r="JUN5" s="604"/>
      <c r="JUO5" s="604"/>
      <c r="JUP5" s="604"/>
      <c r="JUQ5" s="604"/>
      <c r="JUR5" s="604"/>
      <c r="JUS5" s="604"/>
      <c r="JUT5" s="604"/>
      <c r="JUU5" s="604"/>
      <c r="JUV5" s="604"/>
      <c r="JUW5" s="604"/>
      <c r="JUX5" s="604"/>
      <c r="JUY5" s="604"/>
      <c r="JUZ5" s="604"/>
      <c r="JVA5" s="604"/>
      <c r="JVB5" s="604"/>
      <c r="JVC5" s="604"/>
      <c r="JVD5" s="604"/>
      <c r="JVE5" s="604"/>
      <c r="JVF5" s="604"/>
      <c r="JVG5" s="604"/>
      <c r="JVH5" s="604"/>
      <c r="JVI5" s="604"/>
      <c r="JVJ5" s="604"/>
      <c r="JVK5" s="604"/>
      <c r="JVL5" s="604"/>
      <c r="JVM5" s="604"/>
      <c r="JVN5" s="604"/>
      <c r="JVO5" s="604"/>
      <c r="JVP5" s="604"/>
      <c r="JVQ5" s="604"/>
      <c r="JVR5" s="604"/>
      <c r="JVS5" s="604"/>
      <c r="JVT5" s="604"/>
      <c r="JVU5" s="604"/>
      <c r="JVV5" s="604"/>
      <c r="JVW5" s="604"/>
      <c r="JVX5" s="604"/>
      <c r="JVY5" s="604"/>
      <c r="JVZ5" s="604"/>
      <c r="JWA5" s="604"/>
      <c r="JWB5" s="604"/>
      <c r="JWC5" s="604"/>
      <c r="JWD5" s="604"/>
      <c r="JWE5" s="604"/>
      <c r="JWF5" s="604"/>
      <c r="JWG5" s="604"/>
      <c r="JWH5" s="604"/>
      <c r="JWI5" s="604"/>
      <c r="JWJ5" s="604"/>
      <c r="JWK5" s="604"/>
      <c r="JWL5" s="604"/>
      <c r="JWM5" s="604"/>
      <c r="JWN5" s="604"/>
      <c r="JWO5" s="604"/>
      <c r="JWP5" s="604"/>
      <c r="JWQ5" s="604"/>
      <c r="JWR5" s="604"/>
      <c r="JWS5" s="604"/>
      <c r="JWT5" s="604"/>
      <c r="JWU5" s="604"/>
      <c r="JWV5" s="604"/>
      <c r="JWW5" s="604"/>
      <c r="JWX5" s="604"/>
      <c r="JWY5" s="604"/>
      <c r="JWZ5" s="604"/>
      <c r="JXA5" s="604"/>
      <c r="JXB5" s="604"/>
      <c r="JXC5" s="604"/>
      <c r="JXD5" s="604"/>
      <c r="JXE5" s="604"/>
      <c r="JXF5" s="604"/>
      <c r="JXG5" s="604"/>
      <c r="JXH5" s="604"/>
      <c r="JXI5" s="604"/>
      <c r="JXJ5" s="604"/>
      <c r="JXK5" s="604"/>
      <c r="JXL5" s="604"/>
      <c r="JXM5" s="604"/>
      <c r="JXN5" s="604"/>
      <c r="JXO5" s="604"/>
      <c r="JXP5" s="604"/>
      <c r="JXQ5" s="604"/>
      <c r="JXR5" s="604"/>
      <c r="JXS5" s="604"/>
      <c r="JXT5" s="604"/>
      <c r="JXU5" s="604"/>
      <c r="JXV5" s="604"/>
      <c r="JXW5" s="604"/>
      <c r="JXX5" s="604"/>
      <c r="JXY5" s="604"/>
      <c r="JXZ5" s="604"/>
      <c r="JYA5" s="604"/>
      <c r="JYB5" s="604"/>
      <c r="JYC5" s="604"/>
      <c r="JYD5" s="604"/>
      <c r="JYE5" s="604"/>
      <c r="JYF5" s="604"/>
      <c r="JYG5" s="604"/>
      <c r="JYH5" s="604"/>
      <c r="JYI5" s="604"/>
      <c r="JYJ5" s="604"/>
      <c r="JYK5" s="604"/>
      <c r="JYL5" s="604"/>
      <c r="JYM5" s="604"/>
      <c r="JYN5" s="604"/>
      <c r="JYO5" s="604"/>
      <c r="JYP5" s="604"/>
      <c r="JYQ5" s="604"/>
      <c r="JYR5" s="604"/>
      <c r="JYS5" s="604"/>
      <c r="JYT5" s="604"/>
      <c r="JYU5" s="604"/>
      <c r="JYV5" s="604"/>
      <c r="JYW5" s="604"/>
      <c r="JYX5" s="604"/>
      <c r="JYY5" s="604"/>
      <c r="JYZ5" s="604"/>
      <c r="JZA5" s="604"/>
      <c r="JZB5" s="604"/>
      <c r="JZC5" s="604"/>
      <c r="JZD5" s="604"/>
      <c r="JZE5" s="604"/>
      <c r="JZF5" s="604"/>
      <c r="JZG5" s="604"/>
      <c r="JZH5" s="604"/>
      <c r="JZI5" s="604"/>
      <c r="JZJ5" s="604"/>
      <c r="JZK5" s="604"/>
      <c r="JZL5" s="604"/>
      <c r="JZM5" s="604"/>
      <c r="JZN5" s="604"/>
      <c r="JZO5" s="604"/>
      <c r="JZP5" s="604"/>
      <c r="JZQ5" s="604"/>
      <c r="JZR5" s="604"/>
      <c r="JZS5" s="604"/>
      <c r="JZT5" s="604"/>
      <c r="JZU5" s="604"/>
      <c r="JZV5" s="604"/>
      <c r="JZW5" s="604"/>
      <c r="JZX5" s="604"/>
      <c r="JZY5" s="604"/>
      <c r="JZZ5" s="604"/>
      <c r="KAA5" s="604"/>
      <c r="KAB5" s="604"/>
      <c r="KAC5" s="604"/>
      <c r="KAD5" s="604"/>
      <c r="KAE5" s="604"/>
      <c r="KAF5" s="604"/>
      <c r="KAG5" s="604"/>
      <c r="KAH5" s="604"/>
      <c r="KAI5" s="604"/>
      <c r="KAJ5" s="604"/>
      <c r="KAK5" s="604"/>
      <c r="KAL5" s="604"/>
      <c r="KAM5" s="604"/>
      <c r="KAN5" s="604"/>
      <c r="KAO5" s="604"/>
      <c r="KAP5" s="604"/>
      <c r="KAQ5" s="604"/>
      <c r="KAR5" s="604"/>
      <c r="KAS5" s="604"/>
      <c r="KAT5" s="604"/>
      <c r="KAU5" s="604"/>
      <c r="KAV5" s="604"/>
      <c r="KAW5" s="604"/>
      <c r="KAX5" s="604"/>
      <c r="KAY5" s="604"/>
      <c r="KAZ5" s="604"/>
      <c r="KBA5" s="604"/>
      <c r="KBB5" s="604"/>
      <c r="KBC5" s="604"/>
      <c r="KBD5" s="604"/>
      <c r="KBE5" s="604"/>
      <c r="KBF5" s="604"/>
      <c r="KBG5" s="604"/>
      <c r="KBH5" s="604"/>
      <c r="KBI5" s="604"/>
      <c r="KBJ5" s="604"/>
      <c r="KBK5" s="604"/>
      <c r="KBL5" s="604"/>
      <c r="KBM5" s="604"/>
      <c r="KBN5" s="604"/>
      <c r="KBO5" s="604"/>
      <c r="KBP5" s="604"/>
      <c r="KBQ5" s="604"/>
      <c r="KBR5" s="604"/>
      <c r="KBS5" s="604"/>
      <c r="KBT5" s="604"/>
      <c r="KBU5" s="604"/>
      <c r="KBV5" s="604"/>
      <c r="KBW5" s="604"/>
      <c r="KBX5" s="604"/>
      <c r="KBY5" s="604"/>
      <c r="KBZ5" s="604"/>
      <c r="KCA5" s="604"/>
      <c r="KCB5" s="604"/>
      <c r="KCC5" s="604"/>
      <c r="KCD5" s="604"/>
      <c r="KCE5" s="604"/>
      <c r="KCF5" s="604"/>
      <c r="KCG5" s="604"/>
      <c r="KCH5" s="604"/>
      <c r="KCI5" s="604"/>
      <c r="KCJ5" s="604"/>
      <c r="KCK5" s="604"/>
      <c r="KCL5" s="604"/>
      <c r="KCM5" s="604"/>
      <c r="KCN5" s="604"/>
      <c r="KCO5" s="604"/>
      <c r="KCP5" s="604"/>
      <c r="KCQ5" s="604"/>
      <c r="KCR5" s="604"/>
      <c r="KCS5" s="604"/>
      <c r="KCT5" s="604"/>
      <c r="KCU5" s="604"/>
      <c r="KCV5" s="604"/>
      <c r="KCW5" s="604"/>
      <c r="KCX5" s="604"/>
      <c r="KCY5" s="604"/>
      <c r="KCZ5" s="604"/>
      <c r="KDA5" s="604"/>
      <c r="KDB5" s="604"/>
      <c r="KDC5" s="604"/>
      <c r="KDD5" s="604"/>
      <c r="KDE5" s="604"/>
      <c r="KDF5" s="604"/>
      <c r="KDG5" s="604"/>
      <c r="KDH5" s="604"/>
      <c r="KDI5" s="604"/>
      <c r="KDJ5" s="604"/>
      <c r="KDK5" s="604"/>
      <c r="KDL5" s="604"/>
      <c r="KDM5" s="604"/>
      <c r="KDN5" s="604"/>
      <c r="KDO5" s="604"/>
      <c r="KDP5" s="604"/>
      <c r="KDQ5" s="604"/>
      <c r="KDR5" s="604"/>
      <c r="KDS5" s="604"/>
      <c r="KDT5" s="604"/>
      <c r="KDU5" s="604"/>
      <c r="KDV5" s="604"/>
      <c r="KDW5" s="604"/>
      <c r="KDX5" s="604"/>
      <c r="KDY5" s="604"/>
      <c r="KDZ5" s="604"/>
      <c r="KEA5" s="604"/>
      <c r="KEB5" s="604"/>
      <c r="KEC5" s="604"/>
      <c r="KED5" s="604"/>
      <c r="KEE5" s="604"/>
      <c r="KEF5" s="604"/>
      <c r="KEG5" s="604"/>
      <c r="KEH5" s="604"/>
      <c r="KEI5" s="604"/>
      <c r="KEJ5" s="604"/>
      <c r="KEK5" s="604"/>
      <c r="KEL5" s="604"/>
      <c r="KEM5" s="604"/>
      <c r="KEN5" s="604"/>
      <c r="KEO5" s="604"/>
      <c r="KEP5" s="604"/>
      <c r="KEQ5" s="604"/>
      <c r="KER5" s="604"/>
      <c r="KES5" s="604"/>
      <c r="KET5" s="604"/>
      <c r="KEU5" s="604"/>
      <c r="KEV5" s="604"/>
      <c r="KEW5" s="604"/>
      <c r="KEX5" s="604"/>
      <c r="KEY5" s="604"/>
      <c r="KEZ5" s="604"/>
      <c r="KFA5" s="604"/>
      <c r="KFB5" s="604"/>
      <c r="KFC5" s="604"/>
      <c r="KFD5" s="604"/>
      <c r="KFE5" s="604"/>
      <c r="KFF5" s="604"/>
      <c r="KFG5" s="604"/>
      <c r="KFH5" s="604"/>
      <c r="KFI5" s="604"/>
      <c r="KFJ5" s="604"/>
      <c r="KFK5" s="604"/>
      <c r="KFL5" s="604"/>
      <c r="KFM5" s="604"/>
      <c r="KFN5" s="604"/>
      <c r="KFO5" s="604"/>
      <c r="KFP5" s="604"/>
      <c r="KFQ5" s="604"/>
      <c r="KFR5" s="604"/>
      <c r="KFS5" s="604"/>
      <c r="KFT5" s="604"/>
      <c r="KFU5" s="604"/>
      <c r="KFV5" s="604"/>
      <c r="KFW5" s="604"/>
      <c r="KFX5" s="604"/>
      <c r="KFY5" s="604"/>
      <c r="KFZ5" s="604"/>
      <c r="KGA5" s="604"/>
      <c r="KGB5" s="604"/>
      <c r="KGC5" s="604"/>
      <c r="KGD5" s="604"/>
      <c r="KGE5" s="604"/>
      <c r="KGF5" s="604"/>
      <c r="KGG5" s="604"/>
      <c r="KGH5" s="604"/>
      <c r="KGI5" s="604"/>
      <c r="KGJ5" s="604"/>
      <c r="KGK5" s="604"/>
      <c r="KGL5" s="604"/>
      <c r="KGM5" s="604"/>
      <c r="KGN5" s="604"/>
      <c r="KGO5" s="604"/>
      <c r="KGP5" s="604"/>
      <c r="KGQ5" s="604"/>
      <c r="KGR5" s="604"/>
      <c r="KGS5" s="604"/>
      <c r="KGT5" s="604"/>
      <c r="KGU5" s="604"/>
      <c r="KGV5" s="604"/>
      <c r="KGW5" s="604"/>
      <c r="KGX5" s="604"/>
      <c r="KGY5" s="604"/>
      <c r="KGZ5" s="604"/>
      <c r="KHA5" s="604"/>
      <c r="KHB5" s="604"/>
      <c r="KHC5" s="604"/>
      <c r="KHD5" s="604"/>
      <c r="KHE5" s="604"/>
      <c r="KHF5" s="604"/>
      <c r="KHG5" s="604"/>
      <c r="KHH5" s="604"/>
      <c r="KHI5" s="604"/>
      <c r="KHJ5" s="604"/>
      <c r="KHK5" s="604"/>
      <c r="KHL5" s="604"/>
      <c r="KHM5" s="604"/>
      <c r="KHN5" s="604"/>
      <c r="KHO5" s="604"/>
      <c r="KHP5" s="604"/>
      <c r="KHQ5" s="604"/>
      <c r="KHR5" s="604"/>
      <c r="KHS5" s="604"/>
      <c r="KHT5" s="604"/>
      <c r="KHU5" s="604"/>
      <c r="KHV5" s="604"/>
      <c r="KHW5" s="604"/>
      <c r="KHX5" s="604"/>
      <c r="KHY5" s="604"/>
      <c r="KHZ5" s="604"/>
      <c r="KIA5" s="604"/>
      <c r="KIB5" s="604"/>
      <c r="KIC5" s="604"/>
      <c r="KID5" s="604"/>
      <c r="KIE5" s="604"/>
      <c r="KIF5" s="604"/>
      <c r="KIG5" s="604"/>
      <c r="KIH5" s="604"/>
      <c r="KII5" s="604"/>
      <c r="KIJ5" s="604"/>
      <c r="KIK5" s="604"/>
      <c r="KIL5" s="604"/>
      <c r="KIM5" s="604"/>
      <c r="KIN5" s="604"/>
      <c r="KIO5" s="604"/>
      <c r="KIP5" s="604"/>
      <c r="KIQ5" s="604"/>
      <c r="KIR5" s="604"/>
      <c r="KIS5" s="604"/>
      <c r="KIT5" s="604"/>
      <c r="KIU5" s="604"/>
      <c r="KIV5" s="604"/>
      <c r="KIW5" s="604"/>
      <c r="KIX5" s="604"/>
      <c r="KIY5" s="604"/>
      <c r="KIZ5" s="604"/>
      <c r="KJA5" s="604"/>
      <c r="KJB5" s="604"/>
      <c r="KJC5" s="604"/>
      <c r="KJD5" s="604"/>
      <c r="KJE5" s="604"/>
      <c r="KJF5" s="604"/>
      <c r="KJG5" s="604"/>
      <c r="KJH5" s="604"/>
      <c r="KJI5" s="604"/>
      <c r="KJJ5" s="604"/>
      <c r="KJK5" s="604"/>
      <c r="KJL5" s="604"/>
      <c r="KJM5" s="604"/>
      <c r="KJN5" s="604"/>
      <c r="KJO5" s="604"/>
      <c r="KJP5" s="604"/>
      <c r="KJQ5" s="604"/>
      <c r="KJR5" s="604"/>
      <c r="KJS5" s="604"/>
      <c r="KJT5" s="604"/>
      <c r="KJU5" s="604"/>
      <c r="KJV5" s="604"/>
      <c r="KJW5" s="604"/>
      <c r="KJX5" s="604"/>
      <c r="KJY5" s="604"/>
      <c r="KJZ5" s="604"/>
      <c r="KKA5" s="604"/>
      <c r="KKB5" s="604"/>
      <c r="KKC5" s="604"/>
      <c r="KKD5" s="604"/>
      <c r="KKE5" s="604"/>
      <c r="KKF5" s="604"/>
      <c r="KKG5" s="604"/>
      <c r="KKH5" s="604"/>
      <c r="KKI5" s="604"/>
      <c r="KKJ5" s="604"/>
      <c r="KKK5" s="604"/>
      <c r="KKL5" s="604"/>
      <c r="KKM5" s="604"/>
      <c r="KKN5" s="604"/>
      <c r="KKO5" s="604"/>
      <c r="KKP5" s="604"/>
      <c r="KKQ5" s="604"/>
      <c r="KKR5" s="604"/>
      <c r="KKS5" s="604"/>
      <c r="KKT5" s="604"/>
      <c r="KKU5" s="604"/>
      <c r="KKV5" s="604"/>
      <c r="KKW5" s="604"/>
      <c r="KKX5" s="604"/>
      <c r="KKY5" s="604"/>
      <c r="KKZ5" s="604"/>
      <c r="KLA5" s="604"/>
      <c r="KLB5" s="604"/>
      <c r="KLC5" s="604"/>
      <c r="KLD5" s="604"/>
      <c r="KLE5" s="604"/>
      <c r="KLF5" s="604"/>
      <c r="KLG5" s="604"/>
      <c r="KLH5" s="604"/>
      <c r="KLI5" s="604"/>
      <c r="KLJ5" s="604"/>
      <c r="KLK5" s="604"/>
      <c r="KLL5" s="604"/>
      <c r="KLM5" s="604"/>
      <c r="KLN5" s="604"/>
      <c r="KLO5" s="604"/>
      <c r="KLP5" s="604"/>
      <c r="KLQ5" s="604"/>
      <c r="KLR5" s="604"/>
      <c r="KLS5" s="604"/>
      <c r="KLT5" s="604"/>
      <c r="KLU5" s="604"/>
      <c r="KLV5" s="604"/>
      <c r="KLW5" s="604"/>
      <c r="KLX5" s="604"/>
      <c r="KLY5" s="604"/>
      <c r="KLZ5" s="604"/>
      <c r="KMA5" s="604"/>
      <c r="KMB5" s="604"/>
      <c r="KMC5" s="604"/>
      <c r="KMD5" s="604"/>
      <c r="KME5" s="604"/>
      <c r="KMF5" s="604"/>
      <c r="KMG5" s="604"/>
      <c r="KMH5" s="604"/>
      <c r="KMI5" s="604"/>
      <c r="KMJ5" s="604"/>
      <c r="KMK5" s="604"/>
      <c r="KML5" s="604"/>
      <c r="KMM5" s="604"/>
      <c r="KMN5" s="604"/>
      <c r="KMO5" s="604"/>
      <c r="KMP5" s="604"/>
      <c r="KMQ5" s="604"/>
      <c r="KMR5" s="604"/>
      <c r="KMS5" s="604"/>
      <c r="KMT5" s="604"/>
      <c r="KMU5" s="604"/>
      <c r="KMV5" s="604"/>
      <c r="KMW5" s="604"/>
      <c r="KMX5" s="604"/>
      <c r="KMY5" s="604"/>
      <c r="KMZ5" s="604"/>
      <c r="KNA5" s="604"/>
      <c r="KNB5" s="604"/>
      <c r="KNC5" s="604"/>
      <c r="KND5" s="604"/>
      <c r="KNE5" s="604"/>
      <c r="KNF5" s="604"/>
      <c r="KNG5" s="604"/>
      <c r="KNH5" s="604"/>
      <c r="KNI5" s="604"/>
      <c r="KNJ5" s="604"/>
      <c r="KNK5" s="604"/>
      <c r="KNL5" s="604"/>
      <c r="KNM5" s="604"/>
      <c r="KNN5" s="604"/>
      <c r="KNO5" s="604"/>
      <c r="KNP5" s="604"/>
      <c r="KNQ5" s="604"/>
      <c r="KNR5" s="604"/>
      <c r="KNS5" s="604"/>
      <c r="KNT5" s="604"/>
      <c r="KNU5" s="604"/>
      <c r="KNV5" s="604"/>
      <c r="KNW5" s="604"/>
      <c r="KNX5" s="604"/>
      <c r="KNY5" s="604"/>
      <c r="KNZ5" s="604"/>
      <c r="KOA5" s="604"/>
      <c r="KOB5" s="604"/>
      <c r="KOC5" s="604"/>
      <c r="KOD5" s="604"/>
      <c r="KOE5" s="604"/>
      <c r="KOF5" s="604"/>
      <c r="KOG5" s="604"/>
      <c r="KOH5" s="604"/>
      <c r="KOI5" s="604"/>
      <c r="KOJ5" s="604"/>
      <c r="KOK5" s="604"/>
      <c r="KOL5" s="604"/>
      <c r="KOM5" s="604"/>
      <c r="KON5" s="604"/>
      <c r="KOO5" s="604"/>
      <c r="KOP5" s="604"/>
      <c r="KOQ5" s="604"/>
      <c r="KOR5" s="604"/>
      <c r="KOS5" s="604"/>
      <c r="KOT5" s="604"/>
      <c r="KOU5" s="604"/>
      <c r="KOV5" s="604"/>
      <c r="KOW5" s="604"/>
      <c r="KOX5" s="604"/>
      <c r="KOY5" s="604"/>
      <c r="KOZ5" s="604"/>
      <c r="KPA5" s="604"/>
      <c r="KPB5" s="604"/>
      <c r="KPC5" s="604"/>
      <c r="KPD5" s="604"/>
      <c r="KPE5" s="604"/>
      <c r="KPF5" s="604"/>
      <c r="KPG5" s="604"/>
      <c r="KPH5" s="604"/>
      <c r="KPI5" s="604"/>
      <c r="KPJ5" s="604"/>
      <c r="KPK5" s="604"/>
      <c r="KPL5" s="604"/>
      <c r="KPM5" s="604"/>
      <c r="KPN5" s="604"/>
      <c r="KPO5" s="604"/>
      <c r="KPP5" s="604"/>
      <c r="KPQ5" s="604"/>
      <c r="KPR5" s="604"/>
      <c r="KPS5" s="604"/>
      <c r="KPT5" s="604"/>
      <c r="KPU5" s="604"/>
      <c r="KPV5" s="604"/>
      <c r="KPW5" s="604"/>
      <c r="KPX5" s="604"/>
      <c r="KPY5" s="604"/>
      <c r="KPZ5" s="604"/>
      <c r="KQA5" s="604"/>
      <c r="KQB5" s="604"/>
      <c r="KQC5" s="604"/>
      <c r="KQD5" s="604"/>
      <c r="KQE5" s="604"/>
      <c r="KQF5" s="604"/>
      <c r="KQG5" s="604"/>
      <c r="KQH5" s="604"/>
      <c r="KQI5" s="604"/>
      <c r="KQJ5" s="604"/>
      <c r="KQK5" s="604"/>
      <c r="KQL5" s="604"/>
      <c r="KQM5" s="604"/>
      <c r="KQN5" s="604"/>
      <c r="KQO5" s="604"/>
      <c r="KQP5" s="604"/>
      <c r="KQQ5" s="604"/>
      <c r="KQR5" s="604"/>
      <c r="KQS5" s="604"/>
      <c r="KQT5" s="604"/>
      <c r="KQU5" s="604"/>
      <c r="KQV5" s="604"/>
      <c r="KQW5" s="604"/>
      <c r="KQX5" s="604"/>
      <c r="KQY5" s="604"/>
      <c r="KQZ5" s="604"/>
      <c r="KRA5" s="604"/>
      <c r="KRB5" s="604"/>
      <c r="KRC5" s="604"/>
      <c r="KRD5" s="604"/>
      <c r="KRE5" s="604"/>
      <c r="KRF5" s="604"/>
      <c r="KRG5" s="604"/>
      <c r="KRH5" s="604"/>
      <c r="KRI5" s="604"/>
      <c r="KRJ5" s="604"/>
      <c r="KRK5" s="604"/>
      <c r="KRL5" s="604"/>
      <c r="KRM5" s="604"/>
      <c r="KRN5" s="604"/>
      <c r="KRO5" s="604"/>
      <c r="KRP5" s="604"/>
      <c r="KRQ5" s="604"/>
      <c r="KRR5" s="604"/>
      <c r="KRS5" s="604"/>
      <c r="KRT5" s="604"/>
      <c r="KRU5" s="604"/>
      <c r="KRV5" s="604"/>
      <c r="KRW5" s="604"/>
      <c r="KRX5" s="604"/>
      <c r="KRY5" s="604"/>
      <c r="KRZ5" s="604"/>
      <c r="KSA5" s="604"/>
      <c r="KSB5" s="604"/>
      <c r="KSC5" s="604"/>
      <c r="KSD5" s="604"/>
      <c r="KSE5" s="604"/>
      <c r="KSF5" s="604"/>
      <c r="KSG5" s="604"/>
      <c r="KSH5" s="604"/>
      <c r="KSI5" s="604"/>
      <c r="KSJ5" s="604"/>
      <c r="KSK5" s="604"/>
      <c r="KSL5" s="604"/>
      <c r="KSM5" s="604"/>
      <c r="KSN5" s="604"/>
      <c r="KSO5" s="604"/>
      <c r="KSP5" s="604"/>
      <c r="KSQ5" s="604"/>
      <c r="KSR5" s="604"/>
      <c r="KSS5" s="604"/>
      <c r="KST5" s="604"/>
      <c r="KSU5" s="604"/>
      <c r="KSV5" s="604"/>
      <c r="KSW5" s="604"/>
      <c r="KSX5" s="604"/>
      <c r="KSY5" s="604"/>
      <c r="KSZ5" s="604"/>
      <c r="KTA5" s="604"/>
      <c r="KTB5" s="604"/>
      <c r="KTC5" s="604"/>
      <c r="KTD5" s="604"/>
      <c r="KTE5" s="604"/>
      <c r="KTF5" s="604"/>
      <c r="KTG5" s="604"/>
      <c r="KTH5" s="604"/>
      <c r="KTI5" s="604"/>
      <c r="KTJ5" s="604"/>
      <c r="KTK5" s="604"/>
      <c r="KTL5" s="604"/>
      <c r="KTM5" s="604"/>
      <c r="KTN5" s="604"/>
      <c r="KTO5" s="604"/>
      <c r="KTP5" s="604"/>
      <c r="KTQ5" s="604"/>
      <c r="KTR5" s="604"/>
      <c r="KTS5" s="604"/>
      <c r="KTT5" s="604"/>
      <c r="KTU5" s="604"/>
      <c r="KTV5" s="604"/>
      <c r="KTW5" s="604"/>
      <c r="KTX5" s="604"/>
      <c r="KTY5" s="604"/>
      <c r="KTZ5" s="604"/>
      <c r="KUA5" s="604"/>
      <c r="KUB5" s="604"/>
      <c r="KUC5" s="604"/>
      <c r="KUD5" s="604"/>
      <c r="KUE5" s="604"/>
      <c r="KUF5" s="604"/>
      <c r="KUG5" s="604"/>
      <c r="KUH5" s="604"/>
      <c r="KUI5" s="604"/>
      <c r="KUJ5" s="604"/>
      <c r="KUK5" s="604"/>
      <c r="KUL5" s="604"/>
      <c r="KUM5" s="604"/>
      <c r="KUN5" s="604"/>
      <c r="KUO5" s="604"/>
      <c r="KUP5" s="604"/>
      <c r="KUQ5" s="604"/>
      <c r="KUR5" s="604"/>
      <c r="KUS5" s="604"/>
      <c r="KUT5" s="604"/>
      <c r="KUU5" s="604"/>
      <c r="KUV5" s="604"/>
      <c r="KUW5" s="604"/>
      <c r="KUX5" s="604"/>
      <c r="KUY5" s="604"/>
      <c r="KUZ5" s="604"/>
      <c r="KVA5" s="604"/>
      <c r="KVB5" s="604"/>
      <c r="KVC5" s="604"/>
      <c r="KVD5" s="604"/>
      <c r="KVE5" s="604"/>
      <c r="KVF5" s="604"/>
      <c r="KVG5" s="604"/>
      <c r="KVH5" s="604"/>
      <c r="KVI5" s="604"/>
      <c r="KVJ5" s="604"/>
      <c r="KVK5" s="604"/>
      <c r="KVL5" s="604"/>
      <c r="KVM5" s="604"/>
      <c r="KVN5" s="604"/>
      <c r="KVO5" s="604"/>
      <c r="KVP5" s="604"/>
      <c r="KVQ5" s="604"/>
      <c r="KVR5" s="604"/>
      <c r="KVS5" s="604"/>
      <c r="KVT5" s="604"/>
      <c r="KVU5" s="604"/>
      <c r="KVV5" s="604"/>
      <c r="KVW5" s="604"/>
      <c r="KVX5" s="604"/>
      <c r="KVY5" s="604"/>
      <c r="KVZ5" s="604"/>
      <c r="KWA5" s="604"/>
      <c r="KWB5" s="604"/>
      <c r="KWC5" s="604"/>
      <c r="KWD5" s="604"/>
      <c r="KWE5" s="604"/>
      <c r="KWF5" s="604"/>
      <c r="KWG5" s="604"/>
      <c r="KWH5" s="604"/>
      <c r="KWI5" s="604"/>
      <c r="KWJ5" s="604"/>
      <c r="KWK5" s="604"/>
      <c r="KWL5" s="604"/>
      <c r="KWM5" s="604"/>
      <c r="KWN5" s="604"/>
      <c r="KWO5" s="604"/>
      <c r="KWP5" s="604"/>
      <c r="KWQ5" s="604"/>
      <c r="KWR5" s="604"/>
      <c r="KWS5" s="604"/>
      <c r="KWT5" s="604"/>
      <c r="KWU5" s="604"/>
      <c r="KWV5" s="604"/>
      <c r="KWW5" s="604"/>
      <c r="KWX5" s="604"/>
      <c r="KWY5" s="604"/>
      <c r="KWZ5" s="604"/>
      <c r="KXA5" s="604"/>
      <c r="KXB5" s="604"/>
      <c r="KXC5" s="604"/>
      <c r="KXD5" s="604"/>
      <c r="KXE5" s="604"/>
      <c r="KXF5" s="604"/>
      <c r="KXG5" s="604"/>
      <c r="KXH5" s="604"/>
      <c r="KXI5" s="604"/>
      <c r="KXJ5" s="604"/>
      <c r="KXK5" s="604"/>
      <c r="KXL5" s="604"/>
      <c r="KXM5" s="604"/>
      <c r="KXN5" s="604"/>
      <c r="KXO5" s="604"/>
      <c r="KXP5" s="604"/>
      <c r="KXQ5" s="604"/>
      <c r="KXR5" s="604"/>
      <c r="KXS5" s="604"/>
      <c r="KXT5" s="604"/>
      <c r="KXU5" s="604"/>
      <c r="KXV5" s="604"/>
      <c r="KXW5" s="604"/>
      <c r="KXX5" s="604"/>
      <c r="KXY5" s="604"/>
      <c r="KXZ5" s="604"/>
      <c r="KYA5" s="604"/>
      <c r="KYB5" s="604"/>
      <c r="KYC5" s="604"/>
      <c r="KYD5" s="604"/>
      <c r="KYE5" s="604"/>
      <c r="KYF5" s="604"/>
      <c r="KYG5" s="604"/>
      <c r="KYH5" s="604"/>
      <c r="KYI5" s="604"/>
      <c r="KYJ5" s="604"/>
      <c r="KYK5" s="604"/>
      <c r="KYL5" s="604"/>
      <c r="KYM5" s="604"/>
      <c r="KYN5" s="604"/>
      <c r="KYO5" s="604"/>
      <c r="KYP5" s="604"/>
      <c r="KYQ5" s="604"/>
      <c r="KYR5" s="604"/>
      <c r="KYS5" s="604"/>
      <c r="KYT5" s="604"/>
      <c r="KYU5" s="604"/>
      <c r="KYV5" s="604"/>
      <c r="KYW5" s="604"/>
      <c r="KYX5" s="604"/>
      <c r="KYY5" s="604"/>
      <c r="KYZ5" s="604"/>
      <c r="KZA5" s="604"/>
      <c r="KZB5" s="604"/>
      <c r="KZC5" s="604"/>
      <c r="KZD5" s="604"/>
      <c r="KZE5" s="604"/>
      <c r="KZF5" s="604"/>
      <c r="KZG5" s="604"/>
      <c r="KZH5" s="604"/>
      <c r="KZI5" s="604"/>
      <c r="KZJ5" s="604"/>
      <c r="KZK5" s="604"/>
      <c r="KZL5" s="604"/>
      <c r="KZM5" s="604"/>
      <c r="KZN5" s="604"/>
      <c r="KZO5" s="604"/>
      <c r="KZP5" s="604"/>
      <c r="KZQ5" s="604"/>
      <c r="KZR5" s="604"/>
      <c r="KZS5" s="604"/>
      <c r="KZT5" s="604"/>
      <c r="KZU5" s="604"/>
      <c r="KZV5" s="604"/>
      <c r="KZW5" s="604"/>
      <c r="KZX5" s="604"/>
      <c r="KZY5" s="604"/>
      <c r="KZZ5" s="604"/>
      <c r="LAA5" s="604"/>
      <c r="LAB5" s="604"/>
      <c r="LAC5" s="604"/>
      <c r="LAD5" s="604"/>
      <c r="LAE5" s="604"/>
      <c r="LAF5" s="604"/>
      <c r="LAG5" s="604"/>
      <c r="LAH5" s="604"/>
      <c r="LAI5" s="604"/>
      <c r="LAJ5" s="604"/>
      <c r="LAK5" s="604"/>
      <c r="LAL5" s="604"/>
      <c r="LAM5" s="604"/>
      <c r="LAN5" s="604"/>
      <c r="LAO5" s="604"/>
      <c r="LAP5" s="604"/>
      <c r="LAQ5" s="604"/>
      <c r="LAR5" s="604"/>
      <c r="LAS5" s="604"/>
      <c r="LAT5" s="604"/>
      <c r="LAU5" s="604"/>
      <c r="LAV5" s="604"/>
      <c r="LAW5" s="604"/>
      <c r="LAX5" s="604"/>
      <c r="LAY5" s="604"/>
      <c r="LAZ5" s="604"/>
      <c r="LBA5" s="604"/>
      <c r="LBB5" s="604"/>
      <c r="LBC5" s="604"/>
      <c r="LBD5" s="604"/>
      <c r="LBE5" s="604"/>
      <c r="LBF5" s="604"/>
      <c r="LBG5" s="604"/>
      <c r="LBH5" s="604"/>
      <c r="LBI5" s="604"/>
      <c r="LBJ5" s="604"/>
      <c r="LBK5" s="604"/>
      <c r="LBL5" s="604"/>
      <c r="LBM5" s="604"/>
      <c r="LBN5" s="604"/>
      <c r="LBO5" s="604"/>
      <c r="LBP5" s="604"/>
      <c r="LBQ5" s="604"/>
      <c r="LBR5" s="604"/>
      <c r="LBS5" s="604"/>
      <c r="LBT5" s="604"/>
      <c r="LBU5" s="604"/>
      <c r="LBV5" s="604"/>
      <c r="LBW5" s="604"/>
      <c r="LBX5" s="604"/>
      <c r="LBY5" s="604"/>
      <c r="LBZ5" s="604"/>
      <c r="LCA5" s="604"/>
      <c r="LCB5" s="604"/>
      <c r="LCC5" s="604"/>
      <c r="LCD5" s="604"/>
      <c r="LCE5" s="604"/>
      <c r="LCF5" s="604"/>
      <c r="LCG5" s="604"/>
      <c r="LCH5" s="604"/>
      <c r="LCI5" s="604"/>
      <c r="LCJ5" s="604"/>
      <c r="LCK5" s="604"/>
      <c r="LCL5" s="604"/>
      <c r="LCM5" s="604"/>
      <c r="LCN5" s="604"/>
      <c r="LCO5" s="604"/>
      <c r="LCP5" s="604"/>
      <c r="LCQ5" s="604"/>
      <c r="LCR5" s="604"/>
      <c r="LCS5" s="604"/>
      <c r="LCT5" s="604"/>
      <c r="LCU5" s="604"/>
      <c r="LCV5" s="604"/>
      <c r="LCW5" s="604"/>
      <c r="LCX5" s="604"/>
      <c r="LCY5" s="604"/>
      <c r="LCZ5" s="604"/>
      <c r="LDA5" s="604"/>
      <c r="LDB5" s="604"/>
      <c r="LDC5" s="604"/>
      <c r="LDD5" s="604"/>
      <c r="LDE5" s="604"/>
      <c r="LDF5" s="604"/>
      <c r="LDG5" s="604"/>
      <c r="LDH5" s="604"/>
      <c r="LDI5" s="604"/>
      <c r="LDJ5" s="604"/>
      <c r="LDK5" s="604"/>
      <c r="LDL5" s="604"/>
      <c r="LDM5" s="604"/>
      <c r="LDN5" s="604"/>
      <c r="LDO5" s="604"/>
      <c r="LDP5" s="604"/>
      <c r="LDQ5" s="604"/>
      <c r="LDR5" s="604"/>
      <c r="LDS5" s="604"/>
      <c r="LDT5" s="604"/>
      <c r="LDU5" s="604"/>
      <c r="LDV5" s="604"/>
      <c r="LDW5" s="604"/>
      <c r="LDX5" s="604"/>
      <c r="LDY5" s="604"/>
      <c r="LDZ5" s="604"/>
      <c r="LEA5" s="604"/>
      <c r="LEB5" s="604"/>
      <c r="LEC5" s="604"/>
      <c r="LED5" s="604"/>
      <c r="LEE5" s="604"/>
      <c r="LEF5" s="604"/>
      <c r="LEG5" s="604"/>
      <c r="LEH5" s="604"/>
      <c r="LEI5" s="604"/>
      <c r="LEJ5" s="604"/>
      <c r="LEK5" s="604"/>
      <c r="LEL5" s="604"/>
      <c r="LEM5" s="604"/>
      <c r="LEN5" s="604"/>
      <c r="LEO5" s="604"/>
      <c r="LEP5" s="604"/>
      <c r="LEQ5" s="604"/>
      <c r="LER5" s="604"/>
      <c r="LES5" s="604"/>
      <c r="LET5" s="604"/>
      <c r="LEU5" s="604"/>
      <c r="LEV5" s="604"/>
      <c r="LEW5" s="604"/>
      <c r="LEX5" s="604"/>
      <c r="LEY5" s="604"/>
      <c r="LEZ5" s="604"/>
      <c r="LFA5" s="604"/>
      <c r="LFB5" s="604"/>
      <c r="LFC5" s="604"/>
      <c r="LFD5" s="604"/>
      <c r="LFE5" s="604"/>
      <c r="LFF5" s="604"/>
      <c r="LFG5" s="604"/>
      <c r="LFH5" s="604"/>
      <c r="LFI5" s="604"/>
      <c r="LFJ5" s="604"/>
      <c r="LFK5" s="604"/>
      <c r="LFL5" s="604"/>
      <c r="LFM5" s="604"/>
      <c r="LFN5" s="604"/>
      <c r="LFO5" s="604"/>
      <c r="LFP5" s="604"/>
      <c r="LFQ5" s="604"/>
      <c r="LFR5" s="604"/>
      <c r="LFS5" s="604"/>
      <c r="LFT5" s="604"/>
      <c r="LFU5" s="604"/>
      <c r="LFV5" s="604"/>
      <c r="LFW5" s="604"/>
      <c r="LFX5" s="604"/>
      <c r="LFY5" s="604"/>
      <c r="LFZ5" s="604"/>
      <c r="LGA5" s="604"/>
      <c r="LGB5" s="604"/>
      <c r="LGC5" s="604"/>
      <c r="LGD5" s="604"/>
      <c r="LGE5" s="604"/>
      <c r="LGF5" s="604"/>
      <c r="LGG5" s="604"/>
      <c r="LGH5" s="604"/>
      <c r="LGI5" s="604"/>
      <c r="LGJ5" s="604"/>
      <c r="LGK5" s="604"/>
      <c r="LGL5" s="604"/>
      <c r="LGM5" s="604"/>
      <c r="LGN5" s="604"/>
      <c r="LGO5" s="604"/>
      <c r="LGP5" s="604"/>
      <c r="LGQ5" s="604"/>
      <c r="LGR5" s="604"/>
      <c r="LGS5" s="604"/>
      <c r="LGT5" s="604"/>
      <c r="LGU5" s="604"/>
      <c r="LGV5" s="604"/>
      <c r="LGW5" s="604"/>
      <c r="LGX5" s="604"/>
      <c r="LGY5" s="604"/>
      <c r="LGZ5" s="604"/>
      <c r="LHA5" s="604"/>
      <c r="LHB5" s="604"/>
      <c r="LHC5" s="604"/>
      <c r="LHD5" s="604"/>
      <c r="LHE5" s="604"/>
      <c r="LHF5" s="604"/>
      <c r="LHG5" s="604"/>
      <c r="LHH5" s="604"/>
      <c r="LHI5" s="604"/>
      <c r="LHJ5" s="604"/>
      <c r="LHK5" s="604"/>
      <c r="LHL5" s="604"/>
      <c r="LHM5" s="604"/>
      <c r="LHN5" s="604"/>
      <c r="LHO5" s="604"/>
      <c r="LHP5" s="604"/>
      <c r="LHQ5" s="604"/>
      <c r="LHR5" s="604"/>
      <c r="LHS5" s="604"/>
      <c r="LHT5" s="604"/>
      <c r="LHU5" s="604"/>
      <c r="LHV5" s="604"/>
      <c r="LHW5" s="604"/>
      <c r="LHX5" s="604"/>
      <c r="LHY5" s="604"/>
      <c r="LHZ5" s="604"/>
      <c r="LIA5" s="604"/>
      <c r="LIB5" s="604"/>
      <c r="LIC5" s="604"/>
      <c r="LID5" s="604"/>
      <c r="LIE5" s="604"/>
      <c r="LIF5" s="604"/>
      <c r="LIG5" s="604"/>
      <c r="LIH5" s="604"/>
      <c r="LII5" s="604"/>
      <c r="LIJ5" s="604"/>
      <c r="LIK5" s="604"/>
      <c r="LIL5" s="604"/>
      <c r="LIM5" s="604"/>
      <c r="LIN5" s="604"/>
      <c r="LIO5" s="604"/>
      <c r="LIP5" s="604"/>
      <c r="LIQ5" s="604"/>
      <c r="LIR5" s="604"/>
      <c r="LIS5" s="604"/>
      <c r="LIT5" s="604"/>
      <c r="LIU5" s="604"/>
      <c r="LIV5" s="604"/>
      <c r="LIW5" s="604"/>
      <c r="LIX5" s="604"/>
      <c r="LIY5" s="604"/>
      <c r="LIZ5" s="604"/>
      <c r="LJA5" s="604"/>
      <c r="LJB5" s="604"/>
      <c r="LJC5" s="604"/>
      <c r="LJD5" s="604"/>
      <c r="LJE5" s="604"/>
      <c r="LJF5" s="604"/>
      <c r="LJG5" s="604"/>
      <c r="LJH5" s="604"/>
      <c r="LJI5" s="604"/>
      <c r="LJJ5" s="604"/>
      <c r="LJK5" s="604"/>
      <c r="LJL5" s="604"/>
      <c r="LJM5" s="604"/>
      <c r="LJN5" s="604"/>
      <c r="LJO5" s="604"/>
      <c r="LJP5" s="604"/>
      <c r="LJQ5" s="604"/>
      <c r="LJR5" s="604"/>
      <c r="LJS5" s="604"/>
      <c r="LJT5" s="604"/>
      <c r="LJU5" s="604"/>
      <c r="LJV5" s="604"/>
      <c r="LJW5" s="604"/>
      <c r="LJX5" s="604"/>
      <c r="LJY5" s="604"/>
      <c r="LJZ5" s="604"/>
      <c r="LKA5" s="604"/>
      <c r="LKB5" s="604"/>
      <c r="LKC5" s="604"/>
      <c r="LKD5" s="604"/>
      <c r="LKE5" s="604"/>
      <c r="LKF5" s="604"/>
      <c r="LKG5" s="604"/>
      <c r="LKH5" s="604"/>
      <c r="LKI5" s="604"/>
      <c r="LKJ5" s="604"/>
      <c r="LKK5" s="604"/>
      <c r="LKL5" s="604"/>
      <c r="LKM5" s="604"/>
      <c r="LKN5" s="604"/>
      <c r="LKO5" s="604"/>
      <c r="LKP5" s="604"/>
      <c r="LKQ5" s="604"/>
      <c r="LKR5" s="604"/>
      <c r="LKS5" s="604"/>
      <c r="LKT5" s="604"/>
      <c r="LKU5" s="604"/>
      <c r="LKV5" s="604"/>
      <c r="LKW5" s="604"/>
      <c r="LKX5" s="604"/>
      <c r="LKY5" s="604"/>
      <c r="LKZ5" s="604"/>
      <c r="LLA5" s="604"/>
      <c r="LLB5" s="604"/>
      <c r="LLC5" s="604"/>
      <c r="LLD5" s="604"/>
      <c r="LLE5" s="604"/>
      <c r="LLF5" s="604"/>
      <c r="LLG5" s="604"/>
      <c r="LLH5" s="604"/>
      <c r="LLI5" s="604"/>
      <c r="LLJ5" s="604"/>
      <c r="LLK5" s="604"/>
      <c r="LLL5" s="604"/>
      <c r="LLM5" s="604"/>
      <c r="LLN5" s="604"/>
      <c r="LLO5" s="604"/>
      <c r="LLP5" s="604"/>
      <c r="LLQ5" s="604"/>
      <c r="LLR5" s="604"/>
      <c r="LLS5" s="604"/>
      <c r="LLT5" s="604"/>
      <c r="LLU5" s="604"/>
      <c r="LLV5" s="604"/>
      <c r="LLW5" s="604"/>
      <c r="LLX5" s="604"/>
      <c r="LLY5" s="604"/>
      <c r="LLZ5" s="604"/>
      <c r="LMA5" s="604"/>
      <c r="LMB5" s="604"/>
      <c r="LMC5" s="604"/>
      <c r="LMD5" s="604"/>
      <c r="LME5" s="604"/>
      <c r="LMF5" s="604"/>
      <c r="LMG5" s="604"/>
      <c r="LMH5" s="604"/>
      <c r="LMI5" s="604"/>
      <c r="LMJ5" s="604"/>
      <c r="LMK5" s="604"/>
      <c r="LML5" s="604"/>
      <c r="LMM5" s="604"/>
      <c r="LMN5" s="604"/>
      <c r="LMO5" s="604"/>
      <c r="LMP5" s="604"/>
      <c r="LMQ5" s="604"/>
      <c r="LMR5" s="604"/>
      <c r="LMS5" s="604"/>
      <c r="LMT5" s="604"/>
      <c r="LMU5" s="604"/>
      <c r="LMV5" s="604"/>
      <c r="LMW5" s="604"/>
      <c r="LMX5" s="604"/>
      <c r="LMY5" s="604"/>
      <c r="LMZ5" s="604"/>
      <c r="LNA5" s="604"/>
      <c r="LNB5" s="604"/>
      <c r="LNC5" s="604"/>
      <c r="LND5" s="604"/>
      <c r="LNE5" s="604"/>
      <c r="LNF5" s="604"/>
      <c r="LNG5" s="604"/>
      <c r="LNH5" s="604"/>
      <c r="LNI5" s="604"/>
      <c r="LNJ5" s="604"/>
      <c r="LNK5" s="604"/>
      <c r="LNL5" s="604"/>
      <c r="LNM5" s="604"/>
      <c r="LNN5" s="604"/>
      <c r="LNO5" s="604"/>
      <c r="LNP5" s="604"/>
      <c r="LNQ5" s="604"/>
      <c r="LNR5" s="604"/>
      <c r="LNS5" s="604"/>
      <c r="LNT5" s="604"/>
      <c r="LNU5" s="604"/>
      <c r="LNV5" s="604"/>
      <c r="LNW5" s="604"/>
      <c r="LNX5" s="604"/>
      <c r="LNY5" s="604"/>
      <c r="LNZ5" s="604"/>
      <c r="LOA5" s="604"/>
      <c r="LOB5" s="604"/>
      <c r="LOC5" s="604"/>
      <c r="LOD5" s="604"/>
      <c r="LOE5" s="604"/>
      <c r="LOF5" s="604"/>
      <c r="LOG5" s="604"/>
      <c r="LOH5" s="604"/>
      <c r="LOI5" s="604"/>
      <c r="LOJ5" s="604"/>
      <c r="LOK5" s="604"/>
      <c r="LOL5" s="604"/>
      <c r="LOM5" s="604"/>
      <c r="LON5" s="604"/>
      <c r="LOO5" s="604"/>
      <c r="LOP5" s="604"/>
      <c r="LOQ5" s="604"/>
      <c r="LOR5" s="604"/>
      <c r="LOS5" s="604"/>
      <c r="LOT5" s="604"/>
      <c r="LOU5" s="604"/>
      <c r="LOV5" s="604"/>
      <c r="LOW5" s="604"/>
      <c r="LOX5" s="604"/>
      <c r="LOY5" s="604"/>
      <c r="LOZ5" s="604"/>
      <c r="LPA5" s="604"/>
      <c r="LPB5" s="604"/>
      <c r="LPC5" s="604"/>
      <c r="LPD5" s="604"/>
      <c r="LPE5" s="604"/>
      <c r="LPF5" s="604"/>
      <c r="LPG5" s="604"/>
      <c r="LPH5" s="604"/>
      <c r="LPI5" s="604"/>
      <c r="LPJ5" s="604"/>
      <c r="LPK5" s="604"/>
      <c r="LPL5" s="604"/>
      <c r="LPM5" s="604"/>
      <c r="LPN5" s="604"/>
      <c r="LPO5" s="604"/>
      <c r="LPP5" s="604"/>
      <c r="LPQ5" s="604"/>
      <c r="LPR5" s="604"/>
      <c r="LPS5" s="604"/>
      <c r="LPT5" s="604"/>
      <c r="LPU5" s="604"/>
      <c r="LPV5" s="604"/>
      <c r="LPW5" s="604"/>
      <c r="LPX5" s="604"/>
      <c r="LPY5" s="604"/>
      <c r="LPZ5" s="604"/>
      <c r="LQA5" s="604"/>
      <c r="LQB5" s="604"/>
      <c r="LQC5" s="604"/>
      <c r="LQD5" s="604"/>
      <c r="LQE5" s="604"/>
      <c r="LQF5" s="604"/>
      <c r="LQG5" s="604"/>
      <c r="LQH5" s="604"/>
      <c r="LQI5" s="604"/>
      <c r="LQJ5" s="604"/>
      <c r="LQK5" s="604"/>
      <c r="LQL5" s="604"/>
      <c r="LQM5" s="604"/>
      <c r="LQN5" s="604"/>
      <c r="LQO5" s="604"/>
      <c r="LQP5" s="604"/>
      <c r="LQQ5" s="604"/>
      <c r="LQR5" s="604"/>
      <c r="LQS5" s="604"/>
      <c r="LQT5" s="604"/>
      <c r="LQU5" s="604"/>
      <c r="LQV5" s="604"/>
      <c r="LQW5" s="604"/>
      <c r="LQX5" s="604"/>
      <c r="LQY5" s="604"/>
      <c r="LQZ5" s="604"/>
      <c r="LRA5" s="604"/>
      <c r="LRB5" s="604"/>
      <c r="LRC5" s="604"/>
      <c r="LRD5" s="604"/>
      <c r="LRE5" s="604"/>
      <c r="LRF5" s="604"/>
      <c r="LRG5" s="604"/>
      <c r="LRH5" s="604"/>
      <c r="LRI5" s="604"/>
      <c r="LRJ5" s="604"/>
      <c r="LRK5" s="604"/>
      <c r="LRL5" s="604"/>
      <c r="LRM5" s="604"/>
      <c r="LRN5" s="604"/>
      <c r="LRO5" s="604"/>
      <c r="LRP5" s="604"/>
      <c r="LRQ5" s="604"/>
      <c r="LRR5" s="604"/>
      <c r="LRS5" s="604"/>
      <c r="LRT5" s="604"/>
      <c r="LRU5" s="604"/>
      <c r="LRV5" s="604"/>
      <c r="LRW5" s="604"/>
      <c r="LRX5" s="604"/>
      <c r="LRY5" s="604"/>
      <c r="LRZ5" s="604"/>
      <c r="LSA5" s="604"/>
      <c r="LSB5" s="604"/>
      <c r="LSC5" s="604"/>
      <c r="LSD5" s="604"/>
      <c r="LSE5" s="604"/>
      <c r="LSF5" s="604"/>
      <c r="LSG5" s="604"/>
      <c r="LSH5" s="604"/>
      <c r="LSI5" s="604"/>
      <c r="LSJ5" s="604"/>
      <c r="LSK5" s="604"/>
      <c r="LSL5" s="604"/>
      <c r="LSM5" s="604"/>
      <c r="LSN5" s="604"/>
      <c r="LSO5" s="604"/>
      <c r="LSP5" s="604"/>
      <c r="LSQ5" s="604"/>
      <c r="LSR5" s="604"/>
      <c r="LSS5" s="604"/>
      <c r="LST5" s="604"/>
      <c r="LSU5" s="604"/>
      <c r="LSV5" s="604"/>
      <c r="LSW5" s="604"/>
      <c r="LSX5" s="604"/>
      <c r="LSY5" s="604"/>
      <c r="LSZ5" s="604"/>
      <c r="LTA5" s="604"/>
      <c r="LTB5" s="604"/>
      <c r="LTC5" s="604"/>
      <c r="LTD5" s="604"/>
      <c r="LTE5" s="604"/>
      <c r="LTF5" s="604"/>
      <c r="LTG5" s="604"/>
      <c r="LTH5" s="604"/>
      <c r="LTI5" s="604"/>
      <c r="LTJ5" s="604"/>
      <c r="LTK5" s="604"/>
      <c r="LTL5" s="604"/>
      <c r="LTM5" s="604"/>
      <c r="LTN5" s="604"/>
      <c r="LTO5" s="604"/>
      <c r="LTP5" s="604"/>
      <c r="LTQ5" s="604"/>
      <c r="LTR5" s="604"/>
      <c r="LTS5" s="604"/>
      <c r="LTT5" s="604"/>
      <c r="LTU5" s="604"/>
      <c r="LTV5" s="604"/>
      <c r="LTW5" s="604"/>
      <c r="LTX5" s="604"/>
      <c r="LTY5" s="604"/>
      <c r="LTZ5" s="604"/>
      <c r="LUA5" s="604"/>
      <c r="LUB5" s="604"/>
      <c r="LUC5" s="604"/>
      <c r="LUD5" s="604"/>
      <c r="LUE5" s="604"/>
      <c r="LUF5" s="604"/>
      <c r="LUG5" s="604"/>
      <c r="LUH5" s="604"/>
      <c r="LUI5" s="604"/>
      <c r="LUJ5" s="604"/>
      <c r="LUK5" s="604"/>
      <c r="LUL5" s="604"/>
      <c r="LUM5" s="604"/>
      <c r="LUN5" s="604"/>
      <c r="LUO5" s="604"/>
      <c r="LUP5" s="604"/>
      <c r="LUQ5" s="604"/>
      <c r="LUR5" s="604"/>
      <c r="LUS5" s="604"/>
      <c r="LUT5" s="604"/>
      <c r="LUU5" s="604"/>
      <c r="LUV5" s="604"/>
      <c r="LUW5" s="604"/>
      <c r="LUX5" s="604"/>
      <c r="LUY5" s="604"/>
      <c r="LUZ5" s="604"/>
      <c r="LVA5" s="604"/>
      <c r="LVB5" s="604"/>
      <c r="LVC5" s="604"/>
      <c r="LVD5" s="604"/>
      <c r="LVE5" s="604"/>
      <c r="LVF5" s="604"/>
      <c r="LVG5" s="604"/>
      <c r="LVH5" s="604"/>
      <c r="LVI5" s="604"/>
      <c r="LVJ5" s="604"/>
      <c r="LVK5" s="604"/>
      <c r="LVL5" s="604"/>
      <c r="LVM5" s="604"/>
      <c r="LVN5" s="604"/>
      <c r="LVO5" s="604"/>
      <c r="LVP5" s="604"/>
      <c r="LVQ5" s="604"/>
      <c r="LVR5" s="604"/>
      <c r="LVS5" s="604"/>
      <c r="LVT5" s="604"/>
      <c r="LVU5" s="604"/>
      <c r="LVV5" s="604"/>
      <c r="LVW5" s="604"/>
      <c r="LVX5" s="604"/>
      <c r="LVY5" s="604"/>
      <c r="LVZ5" s="604"/>
      <c r="LWA5" s="604"/>
      <c r="LWB5" s="604"/>
      <c r="LWC5" s="604"/>
      <c r="LWD5" s="604"/>
      <c r="LWE5" s="604"/>
      <c r="LWF5" s="604"/>
      <c r="LWG5" s="604"/>
      <c r="LWH5" s="604"/>
      <c r="LWI5" s="604"/>
      <c r="LWJ5" s="604"/>
      <c r="LWK5" s="604"/>
      <c r="LWL5" s="604"/>
      <c r="LWM5" s="604"/>
      <c r="LWN5" s="604"/>
      <c r="LWO5" s="604"/>
      <c r="LWP5" s="604"/>
      <c r="LWQ5" s="604"/>
      <c r="LWR5" s="604"/>
      <c r="LWS5" s="604"/>
      <c r="LWT5" s="604"/>
      <c r="LWU5" s="604"/>
      <c r="LWV5" s="604"/>
      <c r="LWW5" s="604"/>
      <c r="LWX5" s="604"/>
      <c r="LWY5" s="604"/>
      <c r="LWZ5" s="604"/>
      <c r="LXA5" s="604"/>
      <c r="LXB5" s="604"/>
      <c r="LXC5" s="604"/>
      <c r="LXD5" s="604"/>
      <c r="LXE5" s="604"/>
      <c r="LXF5" s="604"/>
      <c r="LXG5" s="604"/>
      <c r="LXH5" s="604"/>
      <c r="LXI5" s="604"/>
      <c r="LXJ5" s="604"/>
      <c r="LXK5" s="604"/>
      <c r="LXL5" s="604"/>
      <c r="LXM5" s="604"/>
      <c r="LXN5" s="604"/>
      <c r="LXO5" s="604"/>
      <c r="LXP5" s="604"/>
      <c r="LXQ5" s="604"/>
      <c r="LXR5" s="604"/>
      <c r="LXS5" s="604"/>
      <c r="LXT5" s="604"/>
      <c r="LXU5" s="604"/>
      <c r="LXV5" s="604"/>
      <c r="LXW5" s="604"/>
      <c r="LXX5" s="604"/>
      <c r="LXY5" s="604"/>
      <c r="LXZ5" s="604"/>
      <c r="LYA5" s="604"/>
      <c r="LYB5" s="604"/>
      <c r="LYC5" s="604"/>
      <c r="LYD5" s="604"/>
      <c r="LYE5" s="604"/>
      <c r="LYF5" s="604"/>
      <c r="LYG5" s="604"/>
      <c r="LYH5" s="604"/>
      <c r="LYI5" s="604"/>
      <c r="LYJ5" s="604"/>
      <c r="LYK5" s="604"/>
      <c r="LYL5" s="604"/>
      <c r="LYM5" s="604"/>
      <c r="LYN5" s="604"/>
      <c r="LYO5" s="604"/>
      <c r="LYP5" s="604"/>
      <c r="LYQ5" s="604"/>
      <c r="LYR5" s="604"/>
      <c r="LYS5" s="604"/>
      <c r="LYT5" s="604"/>
      <c r="LYU5" s="604"/>
      <c r="LYV5" s="604"/>
      <c r="LYW5" s="604"/>
      <c r="LYX5" s="604"/>
      <c r="LYY5" s="604"/>
      <c r="LYZ5" s="604"/>
      <c r="LZA5" s="604"/>
      <c r="LZB5" s="604"/>
      <c r="LZC5" s="604"/>
      <c r="LZD5" s="604"/>
      <c r="LZE5" s="604"/>
      <c r="LZF5" s="604"/>
      <c r="LZG5" s="604"/>
      <c r="LZH5" s="604"/>
      <c r="LZI5" s="604"/>
      <c r="LZJ5" s="604"/>
      <c r="LZK5" s="604"/>
      <c r="LZL5" s="604"/>
      <c r="LZM5" s="604"/>
      <c r="LZN5" s="604"/>
      <c r="LZO5" s="604"/>
      <c r="LZP5" s="604"/>
      <c r="LZQ5" s="604"/>
      <c r="LZR5" s="604"/>
      <c r="LZS5" s="604"/>
      <c r="LZT5" s="604"/>
      <c r="LZU5" s="604"/>
      <c r="LZV5" s="604"/>
      <c r="LZW5" s="604"/>
      <c r="LZX5" s="604"/>
      <c r="LZY5" s="604"/>
      <c r="LZZ5" s="604"/>
      <c r="MAA5" s="604"/>
      <c r="MAB5" s="604"/>
      <c r="MAC5" s="604"/>
      <c r="MAD5" s="604"/>
      <c r="MAE5" s="604"/>
      <c r="MAF5" s="604"/>
      <c r="MAG5" s="604"/>
      <c r="MAH5" s="604"/>
      <c r="MAI5" s="604"/>
      <c r="MAJ5" s="604"/>
      <c r="MAK5" s="604"/>
      <c r="MAL5" s="604"/>
      <c r="MAM5" s="604"/>
      <c r="MAN5" s="604"/>
      <c r="MAO5" s="604"/>
      <c r="MAP5" s="604"/>
      <c r="MAQ5" s="604"/>
      <c r="MAR5" s="604"/>
      <c r="MAS5" s="604"/>
      <c r="MAT5" s="604"/>
      <c r="MAU5" s="604"/>
      <c r="MAV5" s="604"/>
      <c r="MAW5" s="604"/>
      <c r="MAX5" s="604"/>
      <c r="MAY5" s="604"/>
      <c r="MAZ5" s="604"/>
      <c r="MBA5" s="604"/>
      <c r="MBB5" s="604"/>
      <c r="MBC5" s="604"/>
      <c r="MBD5" s="604"/>
      <c r="MBE5" s="604"/>
      <c r="MBF5" s="604"/>
      <c r="MBG5" s="604"/>
      <c r="MBH5" s="604"/>
      <c r="MBI5" s="604"/>
      <c r="MBJ5" s="604"/>
      <c r="MBK5" s="604"/>
      <c r="MBL5" s="604"/>
      <c r="MBM5" s="604"/>
      <c r="MBN5" s="604"/>
      <c r="MBO5" s="604"/>
      <c r="MBP5" s="604"/>
      <c r="MBQ5" s="604"/>
      <c r="MBR5" s="604"/>
      <c r="MBS5" s="604"/>
      <c r="MBT5" s="604"/>
      <c r="MBU5" s="604"/>
      <c r="MBV5" s="604"/>
      <c r="MBW5" s="604"/>
      <c r="MBX5" s="604"/>
      <c r="MBY5" s="604"/>
      <c r="MBZ5" s="604"/>
      <c r="MCA5" s="604"/>
      <c r="MCB5" s="604"/>
      <c r="MCC5" s="604"/>
      <c r="MCD5" s="604"/>
      <c r="MCE5" s="604"/>
      <c r="MCF5" s="604"/>
      <c r="MCG5" s="604"/>
      <c r="MCH5" s="604"/>
      <c r="MCI5" s="604"/>
      <c r="MCJ5" s="604"/>
      <c r="MCK5" s="604"/>
      <c r="MCL5" s="604"/>
      <c r="MCM5" s="604"/>
      <c r="MCN5" s="604"/>
      <c r="MCO5" s="604"/>
      <c r="MCP5" s="604"/>
      <c r="MCQ5" s="604"/>
      <c r="MCR5" s="604"/>
      <c r="MCS5" s="604"/>
      <c r="MCT5" s="604"/>
      <c r="MCU5" s="604"/>
      <c r="MCV5" s="604"/>
      <c r="MCW5" s="604"/>
      <c r="MCX5" s="604"/>
      <c r="MCY5" s="604"/>
      <c r="MCZ5" s="604"/>
      <c r="MDA5" s="604"/>
      <c r="MDB5" s="604"/>
      <c r="MDC5" s="604"/>
      <c r="MDD5" s="604"/>
      <c r="MDE5" s="604"/>
      <c r="MDF5" s="604"/>
      <c r="MDG5" s="604"/>
      <c r="MDH5" s="604"/>
      <c r="MDI5" s="604"/>
      <c r="MDJ5" s="604"/>
      <c r="MDK5" s="604"/>
      <c r="MDL5" s="604"/>
      <c r="MDM5" s="604"/>
      <c r="MDN5" s="604"/>
      <c r="MDO5" s="604"/>
      <c r="MDP5" s="604"/>
      <c r="MDQ5" s="604"/>
      <c r="MDR5" s="604"/>
      <c r="MDS5" s="604"/>
      <c r="MDT5" s="604"/>
      <c r="MDU5" s="604"/>
      <c r="MDV5" s="604"/>
      <c r="MDW5" s="604"/>
      <c r="MDX5" s="604"/>
      <c r="MDY5" s="604"/>
      <c r="MDZ5" s="604"/>
      <c r="MEA5" s="604"/>
      <c r="MEB5" s="604"/>
      <c r="MEC5" s="604"/>
      <c r="MED5" s="604"/>
      <c r="MEE5" s="604"/>
      <c r="MEF5" s="604"/>
      <c r="MEG5" s="604"/>
      <c r="MEH5" s="604"/>
      <c r="MEI5" s="604"/>
      <c r="MEJ5" s="604"/>
      <c r="MEK5" s="604"/>
      <c r="MEL5" s="604"/>
      <c r="MEM5" s="604"/>
      <c r="MEN5" s="604"/>
      <c r="MEO5" s="604"/>
      <c r="MEP5" s="604"/>
      <c r="MEQ5" s="604"/>
      <c r="MER5" s="604"/>
      <c r="MES5" s="604"/>
      <c r="MET5" s="604"/>
      <c r="MEU5" s="604"/>
      <c r="MEV5" s="604"/>
      <c r="MEW5" s="604"/>
      <c r="MEX5" s="604"/>
      <c r="MEY5" s="604"/>
      <c r="MEZ5" s="604"/>
      <c r="MFA5" s="604"/>
      <c r="MFB5" s="604"/>
      <c r="MFC5" s="604"/>
      <c r="MFD5" s="604"/>
      <c r="MFE5" s="604"/>
      <c r="MFF5" s="604"/>
      <c r="MFG5" s="604"/>
      <c r="MFH5" s="604"/>
      <c r="MFI5" s="604"/>
      <c r="MFJ5" s="604"/>
      <c r="MFK5" s="604"/>
      <c r="MFL5" s="604"/>
      <c r="MFM5" s="604"/>
      <c r="MFN5" s="604"/>
      <c r="MFO5" s="604"/>
      <c r="MFP5" s="604"/>
      <c r="MFQ5" s="604"/>
      <c r="MFR5" s="604"/>
      <c r="MFS5" s="604"/>
      <c r="MFT5" s="604"/>
      <c r="MFU5" s="604"/>
      <c r="MFV5" s="604"/>
      <c r="MFW5" s="604"/>
      <c r="MFX5" s="604"/>
      <c r="MFY5" s="604"/>
      <c r="MFZ5" s="604"/>
      <c r="MGA5" s="604"/>
      <c r="MGB5" s="604"/>
      <c r="MGC5" s="604"/>
      <c r="MGD5" s="604"/>
      <c r="MGE5" s="604"/>
      <c r="MGF5" s="604"/>
      <c r="MGG5" s="604"/>
      <c r="MGH5" s="604"/>
      <c r="MGI5" s="604"/>
      <c r="MGJ5" s="604"/>
      <c r="MGK5" s="604"/>
      <c r="MGL5" s="604"/>
      <c r="MGM5" s="604"/>
      <c r="MGN5" s="604"/>
      <c r="MGO5" s="604"/>
      <c r="MGP5" s="604"/>
      <c r="MGQ5" s="604"/>
      <c r="MGR5" s="604"/>
      <c r="MGS5" s="604"/>
      <c r="MGT5" s="604"/>
      <c r="MGU5" s="604"/>
      <c r="MGV5" s="604"/>
      <c r="MGW5" s="604"/>
      <c r="MGX5" s="604"/>
      <c r="MGY5" s="604"/>
      <c r="MGZ5" s="604"/>
      <c r="MHA5" s="604"/>
      <c r="MHB5" s="604"/>
      <c r="MHC5" s="604"/>
      <c r="MHD5" s="604"/>
      <c r="MHE5" s="604"/>
      <c r="MHF5" s="604"/>
      <c r="MHG5" s="604"/>
      <c r="MHH5" s="604"/>
      <c r="MHI5" s="604"/>
      <c r="MHJ5" s="604"/>
      <c r="MHK5" s="604"/>
      <c r="MHL5" s="604"/>
      <c r="MHM5" s="604"/>
      <c r="MHN5" s="604"/>
      <c r="MHO5" s="604"/>
      <c r="MHP5" s="604"/>
      <c r="MHQ5" s="604"/>
      <c r="MHR5" s="604"/>
      <c r="MHS5" s="604"/>
      <c r="MHT5" s="604"/>
      <c r="MHU5" s="604"/>
      <c r="MHV5" s="604"/>
      <c r="MHW5" s="604"/>
      <c r="MHX5" s="604"/>
      <c r="MHY5" s="604"/>
      <c r="MHZ5" s="604"/>
      <c r="MIA5" s="604"/>
      <c r="MIB5" s="604"/>
      <c r="MIC5" s="604"/>
      <c r="MID5" s="604"/>
      <c r="MIE5" s="604"/>
      <c r="MIF5" s="604"/>
      <c r="MIG5" s="604"/>
      <c r="MIH5" s="604"/>
      <c r="MII5" s="604"/>
      <c r="MIJ5" s="604"/>
      <c r="MIK5" s="604"/>
      <c r="MIL5" s="604"/>
      <c r="MIM5" s="604"/>
      <c r="MIN5" s="604"/>
      <c r="MIO5" s="604"/>
      <c r="MIP5" s="604"/>
      <c r="MIQ5" s="604"/>
      <c r="MIR5" s="604"/>
      <c r="MIS5" s="604"/>
      <c r="MIT5" s="604"/>
      <c r="MIU5" s="604"/>
      <c r="MIV5" s="604"/>
      <c r="MIW5" s="604"/>
      <c r="MIX5" s="604"/>
      <c r="MIY5" s="604"/>
      <c r="MIZ5" s="604"/>
      <c r="MJA5" s="604"/>
      <c r="MJB5" s="604"/>
      <c r="MJC5" s="604"/>
      <c r="MJD5" s="604"/>
      <c r="MJE5" s="604"/>
      <c r="MJF5" s="604"/>
      <c r="MJG5" s="604"/>
      <c r="MJH5" s="604"/>
      <c r="MJI5" s="604"/>
      <c r="MJJ5" s="604"/>
      <c r="MJK5" s="604"/>
      <c r="MJL5" s="604"/>
      <c r="MJM5" s="604"/>
      <c r="MJN5" s="604"/>
      <c r="MJO5" s="604"/>
      <c r="MJP5" s="604"/>
      <c r="MJQ5" s="604"/>
      <c r="MJR5" s="604"/>
      <c r="MJS5" s="604"/>
      <c r="MJT5" s="604"/>
      <c r="MJU5" s="604"/>
      <c r="MJV5" s="604"/>
      <c r="MJW5" s="604"/>
      <c r="MJX5" s="604"/>
      <c r="MJY5" s="604"/>
      <c r="MJZ5" s="604"/>
      <c r="MKA5" s="604"/>
      <c r="MKB5" s="604"/>
      <c r="MKC5" s="604"/>
      <c r="MKD5" s="604"/>
      <c r="MKE5" s="604"/>
      <c r="MKF5" s="604"/>
      <c r="MKG5" s="604"/>
      <c r="MKH5" s="604"/>
      <c r="MKI5" s="604"/>
      <c r="MKJ5" s="604"/>
      <c r="MKK5" s="604"/>
      <c r="MKL5" s="604"/>
      <c r="MKM5" s="604"/>
      <c r="MKN5" s="604"/>
      <c r="MKO5" s="604"/>
      <c r="MKP5" s="604"/>
      <c r="MKQ5" s="604"/>
      <c r="MKR5" s="604"/>
      <c r="MKS5" s="604"/>
      <c r="MKT5" s="604"/>
      <c r="MKU5" s="604"/>
      <c r="MKV5" s="604"/>
      <c r="MKW5" s="604"/>
      <c r="MKX5" s="604"/>
      <c r="MKY5" s="604"/>
      <c r="MKZ5" s="604"/>
      <c r="MLA5" s="604"/>
      <c r="MLB5" s="604"/>
      <c r="MLC5" s="604"/>
      <c r="MLD5" s="604"/>
      <c r="MLE5" s="604"/>
      <c r="MLF5" s="604"/>
      <c r="MLG5" s="604"/>
      <c r="MLH5" s="604"/>
      <c r="MLI5" s="604"/>
      <c r="MLJ5" s="604"/>
      <c r="MLK5" s="604"/>
      <c r="MLL5" s="604"/>
      <c r="MLM5" s="604"/>
      <c r="MLN5" s="604"/>
      <c r="MLO5" s="604"/>
      <c r="MLP5" s="604"/>
      <c r="MLQ5" s="604"/>
      <c r="MLR5" s="604"/>
      <c r="MLS5" s="604"/>
      <c r="MLT5" s="604"/>
      <c r="MLU5" s="604"/>
      <c r="MLV5" s="604"/>
      <c r="MLW5" s="604"/>
      <c r="MLX5" s="604"/>
      <c r="MLY5" s="604"/>
      <c r="MLZ5" s="604"/>
      <c r="MMA5" s="604"/>
      <c r="MMB5" s="604"/>
      <c r="MMC5" s="604"/>
      <c r="MMD5" s="604"/>
      <c r="MME5" s="604"/>
      <c r="MMF5" s="604"/>
      <c r="MMG5" s="604"/>
      <c r="MMH5" s="604"/>
      <c r="MMI5" s="604"/>
      <c r="MMJ5" s="604"/>
      <c r="MMK5" s="604"/>
      <c r="MML5" s="604"/>
      <c r="MMM5" s="604"/>
      <c r="MMN5" s="604"/>
      <c r="MMO5" s="604"/>
      <c r="MMP5" s="604"/>
      <c r="MMQ5" s="604"/>
      <c r="MMR5" s="604"/>
      <c r="MMS5" s="604"/>
      <c r="MMT5" s="604"/>
      <c r="MMU5" s="604"/>
      <c r="MMV5" s="604"/>
      <c r="MMW5" s="604"/>
      <c r="MMX5" s="604"/>
      <c r="MMY5" s="604"/>
      <c r="MMZ5" s="604"/>
      <c r="MNA5" s="604"/>
      <c r="MNB5" s="604"/>
      <c r="MNC5" s="604"/>
      <c r="MND5" s="604"/>
      <c r="MNE5" s="604"/>
      <c r="MNF5" s="604"/>
      <c r="MNG5" s="604"/>
      <c r="MNH5" s="604"/>
      <c r="MNI5" s="604"/>
      <c r="MNJ5" s="604"/>
      <c r="MNK5" s="604"/>
      <c r="MNL5" s="604"/>
      <c r="MNM5" s="604"/>
      <c r="MNN5" s="604"/>
      <c r="MNO5" s="604"/>
      <c r="MNP5" s="604"/>
      <c r="MNQ5" s="604"/>
      <c r="MNR5" s="604"/>
      <c r="MNS5" s="604"/>
      <c r="MNT5" s="604"/>
      <c r="MNU5" s="604"/>
      <c r="MNV5" s="604"/>
      <c r="MNW5" s="604"/>
      <c r="MNX5" s="604"/>
      <c r="MNY5" s="604"/>
      <c r="MNZ5" s="604"/>
      <c r="MOA5" s="604"/>
      <c r="MOB5" s="604"/>
      <c r="MOC5" s="604"/>
      <c r="MOD5" s="604"/>
      <c r="MOE5" s="604"/>
      <c r="MOF5" s="604"/>
      <c r="MOG5" s="604"/>
      <c r="MOH5" s="604"/>
      <c r="MOI5" s="604"/>
      <c r="MOJ5" s="604"/>
      <c r="MOK5" s="604"/>
      <c r="MOL5" s="604"/>
      <c r="MOM5" s="604"/>
      <c r="MON5" s="604"/>
      <c r="MOO5" s="604"/>
      <c r="MOP5" s="604"/>
      <c r="MOQ5" s="604"/>
      <c r="MOR5" s="604"/>
      <c r="MOS5" s="604"/>
      <c r="MOT5" s="604"/>
      <c r="MOU5" s="604"/>
      <c r="MOV5" s="604"/>
      <c r="MOW5" s="604"/>
      <c r="MOX5" s="604"/>
      <c r="MOY5" s="604"/>
      <c r="MOZ5" s="604"/>
      <c r="MPA5" s="604"/>
      <c r="MPB5" s="604"/>
      <c r="MPC5" s="604"/>
      <c r="MPD5" s="604"/>
      <c r="MPE5" s="604"/>
      <c r="MPF5" s="604"/>
      <c r="MPG5" s="604"/>
      <c r="MPH5" s="604"/>
      <c r="MPI5" s="604"/>
      <c r="MPJ5" s="604"/>
      <c r="MPK5" s="604"/>
      <c r="MPL5" s="604"/>
      <c r="MPM5" s="604"/>
      <c r="MPN5" s="604"/>
      <c r="MPO5" s="604"/>
      <c r="MPP5" s="604"/>
      <c r="MPQ5" s="604"/>
      <c r="MPR5" s="604"/>
      <c r="MPS5" s="604"/>
      <c r="MPT5" s="604"/>
      <c r="MPU5" s="604"/>
      <c r="MPV5" s="604"/>
      <c r="MPW5" s="604"/>
      <c r="MPX5" s="604"/>
      <c r="MPY5" s="604"/>
      <c r="MPZ5" s="604"/>
      <c r="MQA5" s="604"/>
      <c r="MQB5" s="604"/>
      <c r="MQC5" s="604"/>
      <c r="MQD5" s="604"/>
      <c r="MQE5" s="604"/>
      <c r="MQF5" s="604"/>
      <c r="MQG5" s="604"/>
      <c r="MQH5" s="604"/>
      <c r="MQI5" s="604"/>
      <c r="MQJ5" s="604"/>
      <c r="MQK5" s="604"/>
      <c r="MQL5" s="604"/>
      <c r="MQM5" s="604"/>
      <c r="MQN5" s="604"/>
      <c r="MQO5" s="604"/>
      <c r="MQP5" s="604"/>
      <c r="MQQ5" s="604"/>
      <c r="MQR5" s="604"/>
      <c r="MQS5" s="604"/>
      <c r="MQT5" s="604"/>
      <c r="MQU5" s="604"/>
      <c r="MQV5" s="604"/>
      <c r="MQW5" s="604"/>
      <c r="MQX5" s="604"/>
      <c r="MQY5" s="604"/>
      <c r="MQZ5" s="604"/>
      <c r="MRA5" s="604"/>
      <c r="MRB5" s="604"/>
      <c r="MRC5" s="604"/>
      <c r="MRD5" s="604"/>
      <c r="MRE5" s="604"/>
      <c r="MRF5" s="604"/>
      <c r="MRG5" s="604"/>
      <c r="MRH5" s="604"/>
      <c r="MRI5" s="604"/>
      <c r="MRJ5" s="604"/>
      <c r="MRK5" s="604"/>
      <c r="MRL5" s="604"/>
      <c r="MRM5" s="604"/>
      <c r="MRN5" s="604"/>
      <c r="MRO5" s="604"/>
      <c r="MRP5" s="604"/>
      <c r="MRQ5" s="604"/>
      <c r="MRR5" s="604"/>
      <c r="MRS5" s="604"/>
      <c r="MRT5" s="604"/>
      <c r="MRU5" s="604"/>
      <c r="MRV5" s="604"/>
      <c r="MRW5" s="604"/>
      <c r="MRX5" s="604"/>
      <c r="MRY5" s="604"/>
      <c r="MRZ5" s="604"/>
      <c r="MSA5" s="604"/>
      <c r="MSB5" s="604"/>
      <c r="MSC5" s="604"/>
      <c r="MSD5" s="604"/>
      <c r="MSE5" s="604"/>
      <c r="MSF5" s="604"/>
      <c r="MSG5" s="604"/>
      <c r="MSH5" s="604"/>
      <c r="MSI5" s="604"/>
      <c r="MSJ5" s="604"/>
      <c r="MSK5" s="604"/>
      <c r="MSL5" s="604"/>
      <c r="MSM5" s="604"/>
      <c r="MSN5" s="604"/>
      <c r="MSO5" s="604"/>
      <c r="MSP5" s="604"/>
      <c r="MSQ5" s="604"/>
      <c r="MSR5" s="604"/>
      <c r="MSS5" s="604"/>
      <c r="MST5" s="604"/>
      <c r="MSU5" s="604"/>
      <c r="MSV5" s="604"/>
      <c r="MSW5" s="604"/>
      <c r="MSX5" s="604"/>
      <c r="MSY5" s="604"/>
      <c r="MSZ5" s="604"/>
      <c r="MTA5" s="604"/>
      <c r="MTB5" s="604"/>
      <c r="MTC5" s="604"/>
      <c r="MTD5" s="604"/>
      <c r="MTE5" s="604"/>
      <c r="MTF5" s="604"/>
      <c r="MTG5" s="604"/>
      <c r="MTH5" s="604"/>
      <c r="MTI5" s="604"/>
      <c r="MTJ5" s="604"/>
      <c r="MTK5" s="604"/>
      <c r="MTL5" s="604"/>
      <c r="MTM5" s="604"/>
      <c r="MTN5" s="604"/>
      <c r="MTO5" s="604"/>
      <c r="MTP5" s="604"/>
      <c r="MTQ5" s="604"/>
      <c r="MTR5" s="604"/>
      <c r="MTS5" s="604"/>
      <c r="MTT5" s="604"/>
      <c r="MTU5" s="604"/>
      <c r="MTV5" s="604"/>
      <c r="MTW5" s="604"/>
      <c r="MTX5" s="604"/>
      <c r="MTY5" s="604"/>
      <c r="MTZ5" s="604"/>
      <c r="MUA5" s="604"/>
      <c r="MUB5" s="604"/>
      <c r="MUC5" s="604"/>
      <c r="MUD5" s="604"/>
      <c r="MUE5" s="604"/>
      <c r="MUF5" s="604"/>
      <c r="MUG5" s="604"/>
      <c r="MUH5" s="604"/>
      <c r="MUI5" s="604"/>
      <c r="MUJ5" s="604"/>
      <c r="MUK5" s="604"/>
      <c r="MUL5" s="604"/>
      <c r="MUM5" s="604"/>
      <c r="MUN5" s="604"/>
      <c r="MUO5" s="604"/>
      <c r="MUP5" s="604"/>
      <c r="MUQ5" s="604"/>
      <c r="MUR5" s="604"/>
      <c r="MUS5" s="604"/>
      <c r="MUT5" s="604"/>
      <c r="MUU5" s="604"/>
      <c r="MUV5" s="604"/>
      <c r="MUW5" s="604"/>
      <c r="MUX5" s="604"/>
      <c r="MUY5" s="604"/>
      <c r="MUZ5" s="604"/>
      <c r="MVA5" s="604"/>
      <c r="MVB5" s="604"/>
      <c r="MVC5" s="604"/>
      <c r="MVD5" s="604"/>
      <c r="MVE5" s="604"/>
      <c r="MVF5" s="604"/>
      <c r="MVG5" s="604"/>
      <c r="MVH5" s="604"/>
      <c r="MVI5" s="604"/>
      <c r="MVJ5" s="604"/>
      <c r="MVK5" s="604"/>
      <c r="MVL5" s="604"/>
      <c r="MVM5" s="604"/>
      <c r="MVN5" s="604"/>
      <c r="MVO5" s="604"/>
      <c r="MVP5" s="604"/>
      <c r="MVQ5" s="604"/>
      <c r="MVR5" s="604"/>
      <c r="MVS5" s="604"/>
      <c r="MVT5" s="604"/>
      <c r="MVU5" s="604"/>
      <c r="MVV5" s="604"/>
      <c r="MVW5" s="604"/>
      <c r="MVX5" s="604"/>
      <c r="MVY5" s="604"/>
      <c r="MVZ5" s="604"/>
      <c r="MWA5" s="604"/>
      <c r="MWB5" s="604"/>
      <c r="MWC5" s="604"/>
      <c r="MWD5" s="604"/>
      <c r="MWE5" s="604"/>
      <c r="MWF5" s="604"/>
      <c r="MWG5" s="604"/>
      <c r="MWH5" s="604"/>
      <c r="MWI5" s="604"/>
      <c r="MWJ5" s="604"/>
      <c r="MWK5" s="604"/>
      <c r="MWL5" s="604"/>
      <c r="MWM5" s="604"/>
      <c r="MWN5" s="604"/>
      <c r="MWO5" s="604"/>
      <c r="MWP5" s="604"/>
      <c r="MWQ5" s="604"/>
      <c r="MWR5" s="604"/>
      <c r="MWS5" s="604"/>
      <c r="MWT5" s="604"/>
      <c r="MWU5" s="604"/>
      <c r="MWV5" s="604"/>
      <c r="MWW5" s="604"/>
      <c r="MWX5" s="604"/>
      <c r="MWY5" s="604"/>
      <c r="MWZ5" s="604"/>
      <c r="MXA5" s="604"/>
      <c r="MXB5" s="604"/>
      <c r="MXC5" s="604"/>
      <c r="MXD5" s="604"/>
      <c r="MXE5" s="604"/>
      <c r="MXF5" s="604"/>
      <c r="MXG5" s="604"/>
      <c r="MXH5" s="604"/>
      <c r="MXI5" s="604"/>
      <c r="MXJ5" s="604"/>
      <c r="MXK5" s="604"/>
      <c r="MXL5" s="604"/>
      <c r="MXM5" s="604"/>
      <c r="MXN5" s="604"/>
      <c r="MXO5" s="604"/>
      <c r="MXP5" s="604"/>
      <c r="MXQ5" s="604"/>
      <c r="MXR5" s="604"/>
      <c r="MXS5" s="604"/>
      <c r="MXT5" s="604"/>
      <c r="MXU5" s="604"/>
      <c r="MXV5" s="604"/>
      <c r="MXW5" s="604"/>
      <c r="MXX5" s="604"/>
      <c r="MXY5" s="604"/>
      <c r="MXZ5" s="604"/>
      <c r="MYA5" s="604"/>
      <c r="MYB5" s="604"/>
      <c r="MYC5" s="604"/>
      <c r="MYD5" s="604"/>
      <c r="MYE5" s="604"/>
      <c r="MYF5" s="604"/>
      <c r="MYG5" s="604"/>
      <c r="MYH5" s="604"/>
      <c r="MYI5" s="604"/>
      <c r="MYJ5" s="604"/>
      <c r="MYK5" s="604"/>
      <c r="MYL5" s="604"/>
      <c r="MYM5" s="604"/>
      <c r="MYN5" s="604"/>
      <c r="MYO5" s="604"/>
      <c r="MYP5" s="604"/>
      <c r="MYQ5" s="604"/>
      <c r="MYR5" s="604"/>
      <c r="MYS5" s="604"/>
      <c r="MYT5" s="604"/>
      <c r="MYU5" s="604"/>
      <c r="MYV5" s="604"/>
      <c r="MYW5" s="604"/>
      <c r="MYX5" s="604"/>
      <c r="MYY5" s="604"/>
      <c r="MYZ5" s="604"/>
      <c r="MZA5" s="604"/>
      <c r="MZB5" s="604"/>
      <c r="MZC5" s="604"/>
      <c r="MZD5" s="604"/>
      <c r="MZE5" s="604"/>
      <c r="MZF5" s="604"/>
      <c r="MZG5" s="604"/>
      <c r="MZH5" s="604"/>
      <c r="MZI5" s="604"/>
      <c r="MZJ5" s="604"/>
      <c r="MZK5" s="604"/>
      <c r="MZL5" s="604"/>
      <c r="MZM5" s="604"/>
      <c r="MZN5" s="604"/>
      <c r="MZO5" s="604"/>
      <c r="MZP5" s="604"/>
      <c r="MZQ5" s="604"/>
      <c r="MZR5" s="604"/>
      <c r="MZS5" s="604"/>
      <c r="MZT5" s="604"/>
      <c r="MZU5" s="604"/>
      <c r="MZV5" s="604"/>
      <c r="MZW5" s="604"/>
      <c r="MZX5" s="604"/>
      <c r="MZY5" s="604"/>
      <c r="MZZ5" s="604"/>
      <c r="NAA5" s="604"/>
      <c r="NAB5" s="604"/>
      <c r="NAC5" s="604"/>
      <c r="NAD5" s="604"/>
      <c r="NAE5" s="604"/>
      <c r="NAF5" s="604"/>
      <c r="NAG5" s="604"/>
      <c r="NAH5" s="604"/>
      <c r="NAI5" s="604"/>
      <c r="NAJ5" s="604"/>
      <c r="NAK5" s="604"/>
      <c r="NAL5" s="604"/>
      <c r="NAM5" s="604"/>
      <c r="NAN5" s="604"/>
      <c r="NAO5" s="604"/>
      <c r="NAP5" s="604"/>
      <c r="NAQ5" s="604"/>
      <c r="NAR5" s="604"/>
      <c r="NAS5" s="604"/>
      <c r="NAT5" s="604"/>
      <c r="NAU5" s="604"/>
      <c r="NAV5" s="604"/>
      <c r="NAW5" s="604"/>
      <c r="NAX5" s="604"/>
      <c r="NAY5" s="604"/>
      <c r="NAZ5" s="604"/>
      <c r="NBA5" s="604"/>
      <c r="NBB5" s="604"/>
      <c r="NBC5" s="604"/>
      <c r="NBD5" s="604"/>
      <c r="NBE5" s="604"/>
      <c r="NBF5" s="604"/>
      <c r="NBG5" s="604"/>
      <c r="NBH5" s="604"/>
      <c r="NBI5" s="604"/>
      <c r="NBJ5" s="604"/>
      <c r="NBK5" s="604"/>
      <c r="NBL5" s="604"/>
      <c r="NBM5" s="604"/>
      <c r="NBN5" s="604"/>
      <c r="NBO5" s="604"/>
      <c r="NBP5" s="604"/>
      <c r="NBQ5" s="604"/>
      <c r="NBR5" s="604"/>
      <c r="NBS5" s="604"/>
      <c r="NBT5" s="604"/>
      <c r="NBU5" s="604"/>
      <c r="NBV5" s="604"/>
      <c r="NBW5" s="604"/>
      <c r="NBX5" s="604"/>
      <c r="NBY5" s="604"/>
      <c r="NBZ5" s="604"/>
      <c r="NCA5" s="604"/>
      <c r="NCB5" s="604"/>
      <c r="NCC5" s="604"/>
      <c r="NCD5" s="604"/>
      <c r="NCE5" s="604"/>
      <c r="NCF5" s="604"/>
      <c r="NCG5" s="604"/>
      <c r="NCH5" s="604"/>
      <c r="NCI5" s="604"/>
      <c r="NCJ5" s="604"/>
      <c r="NCK5" s="604"/>
      <c r="NCL5" s="604"/>
      <c r="NCM5" s="604"/>
      <c r="NCN5" s="604"/>
      <c r="NCO5" s="604"/>
      <c r="NCP5" s="604"/>
      <c r="NCQ5" s="604"/>
      <c r="NCR5" s="604"/>
      <c r="NCS5" s="604"/>
      <c r="NCT5" s="604"/>
      <c r="NCU5" s="604"/>
      <c r="NCV5" s="604"/>
      <c r="NCW5" s="604"/>
      <c r="NCX5" s="604"/>
      <c r="NCY5" s="604"/>
      <c r="NCZ5" s="604"/>
      <c r="NDA5" s="604"/>
      <c r="NDB5" s="604"/>
      <c r="NDC5" s="604"/>
      <c r="NDD5" s="604"/>
      <c r="NDE5" s="604"/>
      <c r="NDF5" s="604"/>
      <c r="NDG5" s="604"/>
      <c r="NDH5" s="604"/>
      <c r="NDI5" s="604"/>
      <c r="NDJ5" s="604"/>
      <c r="NDK5" s="604"/>
      <c r="NDL5" s="604"/>
      <c r="NDM5" s="604"/>
      <c r="NDN5" s="604"/>
      <c r="NDO5" s="604"/>
      <c r="NDP5" s="604"/>
      <c r="NDQ5" s="604"/>
      <c r="NDR5" s="604"/>
      <c r="NDS5" s="604"/>
      <c r="NDT5" s="604"/>
      <c r="NDU5" s="604"/>
      <c r="NDV5" s="604"/>
      <c r="NDW5" s="604"/>
      <c r="NDX5" s="604"/>
      <c r="NDY5" s="604"/>
      <c r="NDZ5" s="604"/>
      <c r="NEA5" s="604"/>
      <c r="NEB5" s="604"/>
      <c r="NEC5" s="604"/>
      <c r="NED5" s="604"/>
      <c r="NEE5" s="604"/>
      <c r="NEF5" s="604"/>
      <c r="NEG5" s="604"/>
      <c r="NEH5" s="604"/>
      <c r="NEI5" s="604"/>
      <c r="NEJ5" s="604"/>
      <c r="NEK5" s="604"/>
      <c r="NEL5" s="604"/>
      <c r="NEM5" s="604"/>
      <c r="NEN5" s="604"/>
      <c r="NEO5" s="604"/>
      <c r="NEP5" s="604"/>
      <c r="NEQ5" s="604"/>
      <c r="NER5" s="604"/>
      <c r="NES5" s="604"/>
      <c r="NET5" s="604"/>
      <c r="NEU5" s="604"/>
      <c r="NEV5" s="604"/>
      <c r="NEW5" s="604"/>
      <c r="NEX5" s="604"/>
      <c r="NEY5" s="604"/>
      <c r="NEZ5" s="604"/>
      <c r="NFA5" s="604"/>
      <c r="NFB5" s="604"/>
      <c r="NFC5" s="604"/>
      <c r="NFD5" s="604"/>
      <c r="NFE5" s="604"/>
      <c r="NFF5" s="604"/>
      <c r="NFG5" s="604"/>
      <c r="NFH5" s="604"/>
      <c r="NFI5" s="604"/>
      <c r="NFJ5" s="604"/>
      <c r="NFK5" s="604"/>
      <c r="NFL5" s="604"/>
      <c r="NFM5" s="604"/>
      <c r="NFN5" s="604"/>
      <c r="NFO5" s="604"/>
      <c r="NFP5" s="604"/>
      <c r="NFQ5" s="604"/>
      <c r="NFR5" s="604"/>
      <c r="NFS5" s="604"/>
      <c r="NFT5" s="604"/>
      <c r="NFU5" s="604"/>
      <c r="NFV5" s="604"/>
      <c r="NFW5" s="604"/>
      <c r="NFX5" s="604"/>
      <c r="NFY5" s="604"/>
      <c r="NFZ5" s="604"/>
      <c r="NGA5" s="604"/>
      <c r="NGB5" s="604"/>
      <c r="NGC5" s="604"/>
      <c r="NGD5" s="604"/>
      <c r="NGE5" s="604"/>
      <c r="NGF5" s="604"/>
      <c r="NGG5" s="604"/>
      <c r="NGH5" s="604"/>
      <c r="NGI5" s="604"/>
      <c r="NGJ5" s="604"/>
      <c r="NGK5" s="604"/>
      <c r="NGL5" s="604"/>
      <c r="NGM5" s="604"/>
      <c r="NGN5" s="604"/>
      <c r="NGO5" s="604"/>
      <c r="NGP5" s="604"/>
      <c r="NGQ5" s="604"/>
      <c r="NGR5" s="604"/>
      <c r="NGS5" s="604"/>
      <c r="NGT5" s="604"/>
      <c r="NGU5" s="604"/>
      <c r="NGV5" s="604"/>
      <c r="NGW5" s="604"/>
      <c r="NGX5" s="604"/>
      <c r="NGY5" s="604"/>
      <c r="NGZ5" s="604"/>
      <c r="NHA5" s="604"/>
      <c r="NHB5" s="604"/>
      <c r="NHC5" s="604"/>
      <c r="NHD5" s="604"/>
      <c r="NHE5" s="604"/>
      <c r="NHF5" s="604"/>
      <c r="NHG5" s="604"/>
      <c r="NHH5" s="604"/>
      <c r="NHI5" s="604"/>
      <c r="NHJ5" s="604"/>
      <c r="NHK5" s="604"/>
      <c r="NHL5" s="604"/>
      <c r="NHM5" s="604"/>
      <c r="NHN5" s="604"/>
      <c r="NHO5" s="604"/>
      <c r="NHP5" s="604"/>
      <c r="NHQ5" s="604"/>
      <c r="NHR5" s="604"/>
      <c r="NHS5" s="604"/>
      <c r="NHT5" s="604"/>
      <c r="NHU5" s="604"/>
      <c r="NHV5" s="604"/>
      <c r="NHW5" s="604"/>
      <c r="NHX5" s="604"/>
      <c r="NHY5" s="604"/>
      <c r="NHZ5" s="604"/>
      <c r="NIA5" s="604"/>
      <c r="NIB5" s="604"/>
      <c r="NIC5" s="604"/>
      <c r="NID5" s="604"/>
      <c r="NIE5" s="604"/>
      <c r="NIF5" s="604"/>
      <c r="NIG5" s="604"/>
      <c r="NIH5" s="604"/>
      <c r="NII5" s="604"/>
      <c r="NIJ5" s="604"/>
      <c r="NIK5" s="604"/>
      <c r="NIL5" s="604"/>
      <c r="NIM5" s="604"/>
      <c r="NIN5" s="604"/>
      <c r="NIO5" s="604"/>
      <c r="NIP5" s="604"/>
      <c r="NIQ5" s="604"/>
      <c r="NIR5" s="604"/>
      <c r="NIS5" s="604"/>
      <c r="NIT5" s="604"/>
      <c r="NIU5" s="604"/>
      <c r="NIV5" s="604"/>
      <c r="NIW5" s="604"/>
      <c r="NIX5" s="604"/>
      <c r="NIY5" s="604"/>
      <c r="NIZ5" s="604"/>
      <c r="NJA5" s="604"/>
      <c r="NJB5" s="604"/>
      <c r="NJC5" s="604"/>
      <c r="NJD5" s="604"/>
      <c r="NJE5" s="604"/>
      <c r="NJF5" s="604"/>
      <c r="NJG5" s="604"/>
      <c r="NJH5" s="604"/>
      <c r="NJI5" s="604"/>
      <c r="NJJ5" s="604"/>
      <c r="NJK5" s="604"/>
      <c r="NJL5" s="604"/>
      <c r="NJM5" s="604"/>
      <c r="NJN5" s="604"/>
      <c r="NJO5" s="604"/>
      <c r="NJP5" s="604"/>
      <c r="NJQ5" s="604"/>
      <c r="NJR5" s="604"/>
      <c r="NJS5" s="604"/>
      <c r="NJT5" s="604"/>
      <c r="NJU5" s="604"/>
      <c r="NJV5" s="604"/>
      <c r="NJW5" s="604"/>
      <c r="NJX5" s="604"/>
      <c r="NJY5" s="604"/>
      <c r="NJZ5" s="604"/>
      <c r="NKA5" s="604"/>
      <c r="NKB5" s="604"/>
      <c r="NKC5" s="604"/>
      <c r="NKD5" s="604"/>
      <c r="NKE5" s="604"/>
      <c r="NKF5" s="604"/>
      <c r="NKG5" s="604"/>
      <c r="NKH5" s="604"/>
      <c r="NKI5" s="604"/>
      <c r="NKJ5" s="604"/>
      <c r="NKK5" s="604"/>
      <c r="NKL5" s="604"/>
      <c r="NKM5" s="604"/>
      <c r="NKN5" s="604"/>
      <c r="NKO5" s="604"/>
      <c r="NKP5" s="604"/>
      <c r="NKQ5" s="604"/>
      <c r="NKR5" s="604"/>
      <c r="NKS5" s="604"/>
      <c r="NKT5" s="604"/>
      <c r="NKU5" s="604"/>
      <c r="NKV5" s="604"/>
      <c r="NKW5" s="604"/>
      <c r="NKX5" s="604"/>
      <c r="NKY5" s="604"/>
      <c r="NKZ5" s="604"/>
      <c r="NLA5" s="604"/>
      <c r="NLB5" s="604"/>
      <c r="NLC5" s="604"/>
      <c r="NLD5" s="604"/>
      <c r="NLE5" s="604"/>
      <c r="NLF5" s="604"/>
      <c r="NLG5" s="604"/>
      <c r="NLH5" s="604"/>
      <c r="NLI5" s="604"/>
      <c r="NLJ5" s="604"/>
      <c r="NLK5" s="604"/>
      <c r="NLL5" s="604"/>
      <c r="NLM5" s="604"/>
      <c r="NLN5" s="604"/>
      <c r="NLO5" s="604"/>
      <c r="NLP5" s="604"/>
      <c r="NLQ5" s="604"/>
      <c r="NLR5" s="604"/>
      <c r="NLS5" s="604"/>
      <c r="NLT5" s="604"/>
      <c r="NLU5" s="604"/>
      <c r="NLV5" s="604"/>
      <c r="NLW5" s="604"/>
      <c r="NLX5" s="604"/>
      <c r="NLY5" s="604"/>
      <c r="NLZ5" s="604"/>
      <c r="NMA5" s="604"/>
      <c r="NMB5" s="604"/>
      <c r="NMC5" s="604"/>
      <c r="NMD5" s="604"/>
      <c r="NME5" s="604"/>
      <c r="NMF5" s="604"/>
      <c r="NMG5" s="604"/>
      <c r="NMH5" s="604"/>
      <c r="NMI5" s="604"/>
      <c r="NMJ5" s="604"/>
      <c r="NMK5" s="604"/>
      <c r="NML5" s="604"/>
      <c r="NMM5" s="604"/>
      <c r="NMN5" s="604"/>
      <c r="NMO5" s="604"/>
      <c r="NMP5" s="604"/>
      <c r="NMQ5" s="604"/>
      <c r="NMR5" s="604"/>
      <c r="NMS5" s="604"/>
      <c r="NMT5" s="604"/>
      <c r="NMU5" s="604"/>
      <c r="NMV5" s="604"/>
      <c r="NMW5" s="604"/>
      <c r="NMX5" s="604"/>
      <c r="NMY5" s="604"/>
      <c r="NMZ5" s="604"/>
      <c r="NNA5" s="604"/>
      <c r="NNB5" s="604"/>
      <c r="NNC5" s="604"/>
      <c r="NND5" s="604"/>
      <c r="NNE5" s="604"/>
      <c r="NNF5" s="604"/>
      <c r="NNG5" s="604"/>
      <c r="NNH5" s="604"/>
      <c r="NNI5" s="604"/>
      <c r="NNJ5" s="604"/>
      <c r="NNK5" s="604"/>
      <c r="NNL5" s="604"/>
      <c r="NNM5" s="604"/>
      <c r="NNN5" s="604"/>
      <c r="NNO5" s="604"/>
      <c r="NNP5" s="604"/>
      <c r="NNQ5" s="604"/>
      <c r="NNR5" s="604"/>
      <c r="NNS5" s="604"/>
      <c r="NNT5" s="604"/>
      <c r="NNU5" s="604"/>
      <c r="NNV5" s="604"/>
      <c r="NNW5" s="604"/>
      <c r="NNX5" s="604"/>
      <c r="NNY5" s="604"/>
      <c r="NNZ5" s="604"/>
      <c r="NOA5" s="604"/>
      <c r="NOB5" s="604"/>
      <c r="NOC5" s="604"/>
      <c r="NOD5" s="604"/>
      <c r="NOE5" s="604"/>
      <c r="NOF5" s="604"/>
      <c r="NOG5" s="604"/>
      <c r="NOH5" s="604"/>
      <c r="NOI5" s="604"/>
      <c r="NOJ5" s="604"/>
      <c r="NOK5" s="604"/>
      <c r="NOL5" s="604"/>
      <c r="NOM5" s="604"/>
      <c r="NON5" s="604"/>
      <c r="NOO5" s="604"/>
      <c r="NOP5" s="604"/>
      <c r="NOQ5" s="604"/>
      <c r="NOR5" s="604"/>
      <c r="NOS5" s="604"/>
      <c r="NOT5" s="604"/>
      <c r="NOU5" s="604"/>
      <c r="NOV5" s="604"/>
      <c r="NOW5" s="604"/>
      <c r="NOX5" s="604"/>
      <c r="NOY5" s="604"/>
      <c r="NOZ5" s="604"/>
      <c r="NPA5" s="604"/>
      <c r="NPB5" s="604"/>
      <c r="NPC5" s="604"/>
      <c r="NPD5" s="604"/>
      <c r="NPE5" s="604"/>
      <c r="NPF5" s="604"/>
      <c r="NPG5" s="604"/>
      <c r="NPH5" s="604"/>
      <c r="NPI5" s="604"/>
      <c r="NPJ5" s="604"/>
      <c r="NPK5" s="604"/>
      <c r="NPL5" s="604"/>
      <c r="NPM5" s="604"/>
      <c r="NPN5" s="604"/>
      <c r="NPO5" s="604"/>
      <c r="NPP5" s="604"/>
      <c r="NPQ5" s="604"/>
      <c r="NPR5" s="604"/>
      <c r="NPS5" s="604"/>
      <c r="NPT5" s="604"/>
      <c r="NPU5" s="604"/>
      <c r="NPV5" s="604"/>
      <c r="NPW5" s="604"/>
      <c r="NPX5" s="604"/>
      <c r="NPY5" s="604"/>
      <c r="NPZ5" s="604"/>
      <c r="NQA5" s="604"/>
      <c r="NQB5" s="604"/>
      <c r="NQC5" s="604"/>
      <c r="NQD5" s="604"/>
      <c r="NQE5" s="604"/>
      <c r="NQF5" s="604"/>
      <c r="NQG5" s="604"/>
      <c r="NQH5" s="604"/>
      <c r="NQI5" s="604"/>
      <c r="NQJ5" s="604"/>
      <c r="NQK5" s="604"/>
      <c r="NQL5" s="604"/>
      <c r="NQM5" s="604"/>
      <c r="NQN5" s="604"/>
      <c r="NQO5" s="604"/>
      <c r="NQP5" s="604"/>
      <c r="NQQ5" s="604"/>
      <c r="NQR5" s="604"/>
      <c r="NQS5" s="604"/>
      <c r="NQT5" s="604"/>
      <c r="NQU5" s="604"/>
      <c r="NQV5" s="604"/>
      <c r="NQW5" s="604"/>
      <c r="NQX5" s="604"/>
      <c r="NQY5" s="604"/>
      <c r="NQZ5" s="604"/>
      <c r="NRA5" s="604"/>
      <c r="NRB5" s="604"/>
      <c r="NRC5" s="604"/>
      <c r="NRD5" s="604"/>
      <c r="NRE5" s="604"/>
      <c r="NRF5" s="604"/>
      <c r="NRG5" s="604"/>
      <c r="NRH5" s="604"/>
      <c r="NRI5" s="604"/>
      <c r="NRJ5" s="604"/>
      <c r="NRK5" s="604"/>
      <c r="NRL5" s="604"/>
      <c r="NRM5" s="604"/>
      <c r="NRN5" s="604"/>
      <c r="NRO5" s="604"/>
      <c r="NRP5" s="604"/>
      <c r="NRQ5" s="604"/>
      <c r="NRR5" s="604"/>
      <c r="NRS5" s="604"/>
      <c r="NRT5" s="604"/>
      <c r="NRU5" s="604"/>
      <c r="NRV5" s="604"/>
      <c r="NRW5" s="604"/>
      <c r="NRX5" s="604"/>
      <c r="NRY5" s="604"/>
      <c r="NRZ5" s="604"/>
      <c r="NSA5" s="604"/>
      <c r="NSB5" s="604"/>
      <c r="NSC5" s="604"/>
      <c r="NSD5" s="604"/>
      <c r="NSE5" s="604"/>
      <c r="NSF5" s="604"/>
      <c r="NSG5" s="604"/>
      <c r="NSH5" s="604"/>
      <c r="NSI5" s="604"/>
      <c r="NSJ5" s="604"/>
      <c r="NSK5" s="604"/>
      <c r="NSL5" s="604"/>
      <c r="NSM5" s="604"/>
      <c r="NSN5" s="604"/>
      <c r="NSO5" s="604"/>
      <c r="NSP5" s="604"/>
      <c r="NSQ5" s="604"/>
      <c r="NSR5" s="604"/>
      <c r="NSS5" s="604"/>
      <c r="NST5" s="604"/>
      <c r="NSU5" s="604"/>
      <c r="NSV5" s="604"/>
      <c r="NSW5" s="604"/>
      <c r="NSX5" s="604"/>
      <c r="NSY5" s="604"/>
      <c r="NSZ5" s="604"/>
      <c r="NTA5" s="604"/>
      <c r="NTB5" s="604"/>
      <c r="NTC5" s="604"/>
      <c r="NTD5" s="604"/>
      <c r="NTE5" s="604"/>
      <c r="NTF5" s="604"/>
      <c r="NTG5" s="604"/>
      <c r="NTH5" s="604"/>
      <c r="NTI5" s="604"/>
      <c r="NTJ5" s="604"/>
      <c r="NTK5" s="604"/>
      <c r="NTL5" s="604"/>
      <c r="NTM5" s="604"/>
      <c r="NTN5" s="604"/>
      <c r="NTO5" s="604"/>
      <c r="NTP5" s="604"/>
      <c r="NTQ5" s="604"/>
      <c r="NTR5" s="604"/>
      <c r="NTS5" s="604"/>
      <c r="NTT5" s="604"/>
      <c r="NTU5" s="604"/>
      <c r="NTV5" s="604"/>
      <c r="NTW5" s="604"/>
      <c r="NTX5" s="604"/>
      <c r="NTY5" s="604"/>
      <c r="NTZ5" s="604"/>
      <c r="NUA5" s="604"/>
      <c r="NUB5" s="604"/>
      <c r="NUC5" s="604"/>
      <c r="NUD5" s="604"/>
      <c r="NUE5" s="604"/>
      <c r="NUF5" s="604"/>
      <c r="NUG5" s="604"/>
      <c r="NUH5" s="604"/>
      <c r="NUI5" s="604"/>
      <c r="NUJ5" s="604"/>
      <c r="NUK5" s="604"/>
      <c r="NUL5" s="604"/>
      <c r="NUM5" s="604"/>
      <c r="NUN5" s="604"/>
      <c r="NUO5" s="604"/>
      <c r="NUP5" s="604"/>
      <c r="NUQ5" s="604"/>
      <c r="NUR5" s="604"/>
      <c r="NUS5" s="604"/>
      <c r="NUT5" s="604"/>
      <c r="NUU5" s="604"/>
      <c r="NUV5" s="604"/>
      <c r="NUW5" s="604"/>
      <c r="NUX5" s="604"/>
      <c r="NUY5" s="604"/>
      <c r="NUZ5" s="604"/>
      <c r="NVA5" s="604"/>
      <c r="NVB5" s="604"/>
      <c r="NVC5" s="604"/>
      <c r="NVD5" s="604"/>
      <c r="NVE5" s="604"/>
      <c r="NVF5" s="604"/>
      <c r="NVG5" s="604"/>
      <c r="NVH5" s="604"/>
      <c r="NVI5" s="604"/>
      <c r="NVJ5" s="604"/>
      <c r="NVK5" s="604"/>
      <c r="NVL5" s="604"/>
      <c r="NVM5" s="604"/>
      <c r="NVN5" s="604"/>
      <c r="NVO5" s="604"/>
      <c r="NVP5" s="604"/>
      <c r="NVQ5" s="604"/>
      <c r="NVR5" s="604"/>
      <c r="NVS5" s="604"/>
      <c r="NVT5" s="604"/>
      <c r="NVU5" s="604"/>
      <c r="NVV5" s="604"/>
      <c r="NVW5" s="604"/>
      <c r="NVX5" s="604"/>
      <c r="NVY5" s="604"/>
      <c r="NVZ5" s="604"/>
      <c r="NWA5" s="604"/>
      <c r="NWB5" s="604"/>
      <c r="NWC5" s="604"/>
      <c r="NWD5" s="604"/>
      <c r="NWE5" s="604"/>
      <c r="NWF5" s="604"/>
      <c r="NWG5" s="604"/>
      <c r="NWH5" s="604"/>
      <c r="NWI5" s="604"/>
      <c r="NWJ5" s="604"/>
      <c r="NWK5" s="604"/>
      <c r="NWL5" s="604"/>
      <c r="NWM5" s="604"/>
      <c r="NWN5" s="604"/>
      <c r="NWO5" s="604"/>
      <c r="NWP5" s="604"/>
      <c r="NWQ5" s="604"/>
      <c r="NWR5" s="604"/>
      <c r="NWS5" s="604"/>
      <c r="NWT5" s="604"/>
      <c r="NWU5" s="604"/>
      <c r="NWV5" s="604"/>
      <c r="NWW5" s="604"/>
      <c r="NWX5" s="604"/>
      <c r="NWY5" s="604"/>
      <c r="NWZ5" s="604"/>
      <c r="NXA5" s="604"/>
      <c r="NXB5" s="604"/>
      <c r="NXC5" s="604"/>
      <c r="NXD5" s="604"/>
      <c r="NXE5" s="604"/>
      <c r="NXF5" s="604"/>
      <c r="NXG5" s="604"/>
      <c r="NXH5" s="604"/>
      <c r="NXI5" s="604"/>
      <c r="NXJ5" s="604"/>
      <c r="NXK5" s="604"/>
      <c r="NXL5" s="604"/>
      <c r="NXM5" s="604"/>
      <c r="NXN5" s="604"/>
      <c r="NXO5" s="604"/>
      <c r="NXP5" s="604"/>
      <c r="NXQ5" s="604"/>
      <c r="NXR5" s="604"/>
      <c r="NXS5" s="604"/>
      <c r="NXT5" s="604"/>
      <c r="NXU5" s="604"/>
      <c r="NXV5" s="604"/>
      <c r="NXW5" s="604"/>
      <c r="NXX5" s="604"/>
      <c r="NXY5" s="604"/>
      <c r="NXZ5" s="604"/>
      <c r="NYA5" s="604"/>
      <c r="NYB5" s="604"/>
      <c r="NYC5" s="604"/>
      <c r="NYD5" s="604"/>
      <c r="NYE5" s="604"/>
      <c r="NYF5" s="604"/>
      <c r="NYG5" s="604"/>
      <c r="NYH5" s="604"/>
      <c r="NYI5" s="604"/>
      <c r="NYJ5" s="604"/>
      <c r="NYK5" s="604"/>
      <c r="NYL5" s="604"/>
      <c r="NYM5" s="604"/>
      <c r="NYN5" s="604"/>
      <c r="NYO5" s="604"/>
      <c r="NYP5" s="604"/>
      <c r="NYQ5" s="604"/>
      <c r="NYR5" s="604"/>
      <c r="NYS5" s="604"/>
      <c r="NYT5" s="604"/>
      <c r="NYU5" s="604"/>
      <c r="NYV5" s="604"/>
      <c r="NYW5" s="604"/>
      <c r="NYX5" s="604"/>
      <c r="NYY5" s="604"/>
      <c r="NYZ5" s="604"/>
      <c r="NZA5" s="604"/>
      <c r="NZB5" s="604"/>
      <c r="NZC5" s="604"/>
      <c r="NZD5" s="604"/>
      <c r="NZE5" s="604"/>
      <c r="NZF5" s="604"/>
      <c r="NZG5" s="604"/>
      <c r="NZH5" s="604"/>
      <c r="NZI5" s="604"/>
      <c r="NZJ5" s="604"/>
      <c r="NZK5" s="604"/>
      <c r="NZL5" s="604"/>
      <c r="NZM5" s="604"/>
      <c r="NZN5" s="604"/>
      <c r="NZO5" s="604"/>
      <c r="NZP5" s="604"/>
      <c r="NZQ5" s="604"/>
      <c r="NZR5" s="604"/>
      <c r="NZS5" s="604"/>
      <c r="NZT5" s="604"/>
      <c r="NZU5" s="604"/>
      <c r="NZV5" s="604"/>
      <c r="NZW5" s="604"/>
      <c r="NZX5" s="604"/>
      <c r="NZY5" s="604"/>
      <c r="NZZ5" s="604"/>
      <c r="OAA5" s="604"/>
      <c r="OAB5" s="604"/>
      <c r="OAC5" s="604"/>
      <c r="OAD5" s="604"/>
      <c r="OAE5" s="604"/>
      <c r="OAF5" s="604"/>
      <c r="OAG5" s="604"/>
      <c r="OAH5" s="604"/>
      <c r="OAI5" s="604"/>
      <c r="OAJ5" s="604"/>
      <c r="OAK5" s="604"/>
      <c r="OAL5" s="604"/>
      <c r="OAM5" s="604"/>
      <c r="OAN5" s="604"/>
      <c r="OAO5" s="604"/>
      <c r="OAP5" s="604"/>
      <c r="OAQ5" s="604"/>
      <c r="OAR5" s="604"/>
      <c r="OAS5" s="604"/>
      <c r="OAT5" s="604"/>
      <c r="OAU5" s="604"/>
      <c r="OAV5" s="604"/>
      <c r="OAW5" s="604"/>
      <c r="OAX5" s="604"/>
      <c r="OAY5" s="604"/>
      <c r="OAZ5" s="604"/>
      <c r="OBA5" s="604"/>
      <c r="OBB5" s="604"/>
      <c r="OBC5" s="604"/>
      <c r="OBD5" s="604"/>
      <c r="OBE5" s="604"/>
      <c r="OBF5" s="604"/>
      <c r="OBG5" s="604"/>
      <c r="OBH5" s="604"/>
      <c r="OBI5" s="604"/>
      <c r="OBJ5" s="604"/>
      <c r="OBK5" s="604"/>
      <c r="OBL5" s="604"/>
      <c r="OBM5" s="604"/>
      <c r="OBN5" s="604"/>
      <c r="OBO5" s="604"/>
      <c r="OBP5" s="604"/>
      <c r="OBQ5" s="604"/>
      <c r="OBR5" s="604"/>
      <c r="OBS5" s="604"/>
      <c r="OBT5" s="604"/>
      <c r="OBU5" s="604"/>
      <c r="OBV5" s="604"/>
      <c r="OBW5" s="604"/>
      <c r="OBX5" s="604"/>
      <c r="OBY5" s="604"/>
      <c r="OBZ5" s="604"/>
      <c r="OCA5" s="604"/>
      <c r="OCB5" s="604"/>
      <c r="OCC5" s="604"/>
      <c r="OCD5" s="604"/>
      <c r="OCE5" s="604"/>
      <c r="OCF5" s="604"/>
      <c r="OCG5" s="604"/>
      <c r="OCH5" s="604"/>
      <c r="OCI5" s="604"/>
      <c r="OCJ5" s="604"/>
      <c r="OCK5" s="604"/>
      <c r="OCL5" s="604"/>
      <c r="OCM5" s="604"/>
      <c r="OCN5" s="604"/>
      <c r="OCO5" s="604"/>
      <c r="OCP5" s="604"/>
      <c r="OCQ5" s="604"/>
      <c r="OCR5" s="604"/>
      <c r="OCS5" s="604"/>
      <c r="OCT5" s="604"/>
      <c r="OCU5" s="604"/>
      <c r="OCV5" s="604"/>
      <c r="OCW5" s="604"/>
      <c r="OCX5" s="604"/>
      <c r="OCY5" s="604"/>
      <c r="OCZ5" s="604"/>
      <c r="ODA5" s="604"/>
      <c r="ODB5" s="604"/>
      <c r="ODC5" s="604"/>
      <c r="ODD5" s="604"/>
      <c r="ODE5" s="604"/>
      <c r="ODF5" s="604"/>
      <c r="ODG5" s="604"/>
      <c r="ODH5" s="604"/>
      <c r="ODI5" s="604"/>
      <c r="ODJ5" s="604"/>
      <c r="ODK5" s="604"/>
      <c r="ODL5" s="604"/>
      <c r="ODM5" s="604"/>
      <c r="ODN5" s="604"/>
      <c r="ODO5" s="604"/>
      <c r="ODP5" s="604"/>
      <c r="ODQ5" s="604"/>
      <c r="ODR5" s="604"/>
      <c r="ODS5" s="604"/>
      <c r="ODT5" s="604"/>
      <c r="ODU5" s="604"/>
      <c r="ODV5" s="604"/>
      <c r="ODW5" s="604"/>
      <c r="ODX5" s="604"/>
      <c r="ODY5" s="604"/>
      <c r="ODZ5" s="604"/>
      <c r="OEA5" s="604"/>
      <c r="OEB5" s="604"/>
      <c r="OEC5" s="604"/>
      <c r="OED5" s="604"/>
      <c r="OEE5" s="604"/>
      <c r="OEF5" s="604"/>
      <c r="OEG5" s="604"/>
      <c r="OEH5" s="604"/>
      <c r="OEI5" s="604"/>
      <c r="OEJ5" s="604"/>
      <c r="OEK5" s="604"/>
      <c r="OEL5" s="604"/>
      <c r="OEM5" s="604"/>
      <c r="OEN5" s="604"/>
      <c r="OEO5" s="604"/>
      <c r="OEP5" s="604"/>
      <c r="OEQ5" s="604"/>
      <c r="OER5" s="604"/>
      <c r="OES5" s="604"/>
      <c r="OET5" s="604"/>
      <c r="OEU5" s="604"/>
      <c r="OEV5" s="604"/>
      <c r="OEW5" s="604"/>
      <c r="OEX5" s="604"/>
      <c r="OEY5" s="604"/>
      <c r="OEZ5" s="604"/>
      <c r="OFA5" s="604"/>
      <c r="OFB5" s="604"/>
      <c r="OFC5" s="604"/>
      <c r="OFD5" s="604"/>
      <c r="OFE5" s="604"/>
      <c r="OFF5" s="604"/>
      <c r="OFG5" s="604"/>
      <c r="OFH5" s="604"/>
      <c r="OFI5" s="604"/>
      <c r="OFJ5" s="604"/>
      <c r="OFK5" s="604"/>
      <c r="OFL5" s="604"/>
      <c r="OFM5" s="604"/>
      <c r="OFN5" s="604"/>
      <c r="OFO5" s="604"/>
      <c r="OFP5" s="604"/>
      <c r="OFQ5" s="604"/>
      <c r="OFR5" s="604"/>
      <c r="OFS5" s="604"/>
      <c r="OFT5" s="604"/>
      <c r="OFU5" s="604"/>
      <c r="OFV5" s="604"/>
      <c r="OFW5" s="604"/>
      <c r="OFX5" s="604"/>
      <c r="OFY5" s="604"/>
      <c r="OFZ5" s="604"/>
      <c r="OGA5" s="604"/>
      <c r="OGB5" s="604"/>
      <c r="OGC5" s="604"/>
      <c r="OGD5" s="604"/>
      <c r="OGE5" s="604"/>
      <c r="OGF5" s="604"/>
      <c r="OGG5" s="604"/>
      <c r="OGH5" s="604"/>
      <c r="OGI5" s="604"/>
      <c r="OGJ5" s="604"/>
      <c r="OGK5" s="604"/>
      <c r="OGL5" s="604"/>
      <c r="OGM5" s="604"/>
      <c r="OGN5" s="604"/>
      <c r="OGO5" s="604"/>
      <c r="OGP5" s="604"/>
      <c r="OGQ5" s="604"/>
      <c r="OGR5" s="604"/>
      <c r="OGS5" s="604"/>
      <c r="OGT5" s="604"/>
      <c r="OGU5" s="604"/>
      <c r="OGV5" s="604"/>
      <c r="OGW5" s="604"/>
      <c r="OGX5" s="604"/>
      <c r="OGY5" s="604"/>
      <c r="OGZ5" s="604"/>
      <c r="OHA5" s="604"/>
      <c r="OHB5" s="604"/>
      <c r="OHC5" s="604"/>
      <c r="OHD5" s="604"/>
      <c r="OHE5" s="604"/>
      <c r="OHF5" s="604"/>
      <c r="OHG5" s="604"/>
      <c r="OHH5" s="604"/>
      <c r="OHI5" s="604"/>
      <c r="OHJ5" s="604"/>
      <c r="OHK5" s="604"/>
      <c r="OHL5" s="604"/>
      <c r="OHM5" s="604"/>
      <c r="OHN5" s="604"/>
      <c r="OHO5" s="604"/>
      <c r="OHP5" s="604"/>
      <c r="OHQ5" s="604"/>
      <c r="OHR5" s="604"/>
      <c r="OHS5" s="604"/>
      <c r="OHT5" s="604"/>
      <c r="OHU5" s="604"/>
      <c r="OHV5" s="604"/>
      <c r="OHW5" s="604"/>
      <c r="OHX5" s="604"/>
      <c r="OHY5" s="604"/>
      <c r="OHZ5" s="604"/>
      <c r="OIA5" s="604"/>
      <c r="OIB5" s="604"/>
      <c r="OIC5" s="604"/>
      <c r="OID5" s="604"/>
      <c r="OIE5" s="604"/>
      <c r="OIF5" s="604"/>
      <c r="OIG5" s="604"/>
      <c r="OIH5" s="604"/>
      <c r="OII5" s="604"/>
      <c r="OIJ5" s="604"/>
      <c r="OIK5" s="604"/>
      <c r="OIL5" s="604"/>
      <c r="OIM5" s="604"/>
      <c r="OIN5" s="604"/>
      <c r="OIO5" s="604"/>
      <c r="OIP5" s="604"/>
      <c r="OIQ5" s="604"/>
      <c r="OIR5" s="604"/>
      <c r="OIS5" s="604"/>
      <c r="OIT5" s="604"/>
      <c r="OIU5" s="604"/>
      <c r="OIV5" s="604"/>
      <c r="OIW5" s="604"/>
      <c r="OIX5" s="604"/>
      <c r="OIY5" s="604"/>
      <c r="OIZ5" s="604"/>
      <c r="OJA5" s="604"/>
      <c r="OJB5" s="604"/>
      <c r="OJC5" s="604"/>
      <c r="OJD5" s="604"/>
      <c r="OJE5" s="604"/>
      <c r="OJF5" s="604"/>
      <c r="OJG5" s="604"/>
      <c r="OJH5" s="604"/>
      <c r="OJI5" s="604"/>
      <c r="OJJ5" s="604"/>
      <c r="OJK5" s="604"/>
      <c r="OJL5" s="604"/>
      <c r="OJM5" s="604"/>
      <c r="OJN5" s="604"/>
      <c r="OJO5" s="604"/>
      <c r="OJP5" s="604"/>
      <c r="OJQ5" s="604"/>
      <c r="OJR5" s="604"/>
      <c r="OJS5" s="604"/>
      <c r="OJT5" s="604"/>
      <c r="OJU5" s="604"/>
      <c r="OJV5" s="604"/>
      <c r="OJW5" s="604"/>
      <c r="OJX5" s="604"/>
      <c r="OJY5" s="604"/>
      <c r="OJZ5" s="604"/>
      <c r="OKA5" s="604"/>
      <c r="OKB5" s="604"/>
      <c r="OKC5" s="604"/>
      <c r="OKD5" s="604"/>
      <c r="OKE5" s="604"/>
      <c r="OKF5" s="604"/>
      <c r="OKG5" s="604"/>
      <c r="OKH5" s="604"/>
      <c r="OKI5" s="604"/>
      <c r="OKJ5" s="604"/>
      <c r="OKK5" s="604"/>
      <c r="OKL5" s="604"/>
      <c r="OKM5" s="604"/>
      <c r="OKN5" s="604"/>
      <c r="OKO5" s="604"/>
      <c r="OKP5" s="604"/>
      <c r="OKQ5" s="604"/>
      <c r="OKR5" s="604"/>
      <c r="OKS5" s="604"/>
      <c r="OKT5" s="604"/>
      <c r="OKU5" s="604"/>
      <c r="OKV5" s="604"/>
      <c r="OKW5" s="604"/>
      <c r="OKX5" s="604"/>
      <c r="OKY5" s="604"/>
      <c r="OKZ5" s="604"/>
      <c r="OLA5" s="604"/>
      <c r="OLB5" s="604"/>
      <c r="OLC5" s="604"/>
      <c r="OLD5" s="604"/>
      <c r="OLE5" s="604"/>
      <c r="OLF5" s="604"/>
      <c r="OLG5" s="604"/>
      <c r="OLH5" s="604"/>
      <c r="OLI5" s="604"/>
      <c r="OLJ5" s="604"/>
      <c r="OLK5" s="604"/>
      <c r="OLL5" s="604"/>
      <c r="OLM5" s="604"/>
      <c r="OLN5" s="604"/>
      <c r="OLO5" s="604"/>
      <c r="OLP5" s="604"/>
      <c r="OLQ5" s="604"/>
      <c r="OLR5" s="604"/>
      <c r="OLS5" s="604"/>
      <c r="OLT5" s="604"/>
      <c r="OLU5" s="604"/>
      <c r="OLV5" s="604"/>
      <c r="OLW5" s="604"/>
      <c r="OLX5" s="604"/>
      <c r="OLY5" s="604"/>
      <c r="OLZ5" s="604"/>
      <c r="OMA5" s="604"/>
      <c r="OMB5" s="604"/>
      <c r="OMC5" s="604"/>
      <c r="OMD5" s="604"/>
      <c r="OME5" s="604"/>
      <c r="OMF5" s="604"/>
      <c r="OMG5" s="604"/>
      <c r="OMH5" s="604"/>
      <c r="OMI5" s="604"/>
      <c r="OMJ5" s="604"/>
      <c r="OMK5" s="604"/>
      <c r="OML5" s="604"/>
      <c r="OMM5" s="604"/>
      <c r="OMN5" s="604"/>
      <c r="OMO5" s="604"/>
      <c r="OMP5" s="604"/>
      <c r="OMQ5" s="604"/>
      <c r="OMR5" s="604"/>
      <c r="OMS5" s="604"/>
      <c r="OMT5" s="604"/>
      <c r="OMU5" s="604"/>
      <c r="OMV5" s="604"/>
      <c r="OMW5" s="604"/>
      <c r="OMX5" s="604"/>
      <c r="OMY5" s="604"/>
      <c r="OMZ5" s="604"/>
      <c r="ONA5" s="604"/>
      <c r="ONB5" s="604"/>
      <c r="ONC5" s="604"/>
      <c r="OND5" s="604"/>
      <c r="ONE5" s="604"/>
      <c r="ONF5" s="604"/>
      <c r="ONG5" s="604"/>
      <c r="ONH5" s="604"/>
      <c r="ONI5" s="604"/>
      <c r="ONJ5" s="604"/>
      <c r="ONK5" s="604"/>
      <c r="ONL5" s="604"/>
      <c r="ONM5" s="604"/>
      <c r="ONN5" s="604"/>
      <c r="ONO5" s="604"/>
      <c r="ONP5" s="604"/>
      <c r="ONQ5" s="604"/>
      <c r="ONR5" s="604"/>
      <c r="ONS5" s="604"/>
      <c r="ONT5" s="604"/>
      <c r="ONU5" s="604"/>
      <c r="ONV5" s="604"/>
      <c r="ONW5" s="604"/>
      <c r="ONX5" s="604"/>
      <c r="ONY5" s="604"/>
      <c r="ONZ5" s="604"/>
      <c r="OOA5" s="604"/>
      <c r="OOB5" s="604"/>
      <c r="OOC5" s="604"/>
      <c r="OOD5" s="604"/>
      <c r="OOE5" s="604"/>
      <c r="OOF5" s="604"/>
      <c r="OOG5" s="604"/>
      <c r="OOH5" s="604"/>
      <c r="OOI5" s="604"/>
      <c r="OOJ5" s="604"/>
      <c r="OOK5" s="604"/>
      <c r="OOL5" s="604"/>
      <c r="OOM5" s="604"/>
      <c r="OON5" s="604"/>
      <c r="OOO5" s="604"/>
      <c r="OOP5" s="604"/>
      <c r="OOQ5" s="604"/>
      <c r="OOR5" s="604"/>
      <c r="OOS5" s="604"/>
      <c r="OOT5" s="604"/>
      <c r="OOU5" s="604"/>
      <c r="OOV5" s="604"/>
      <c r="OOW5" s="604"/>
      <c r="OOX5" s="604"/>
      <c r="OOY5" s="604"/>
      <c r="OOZ5" s="604"/>
      <c r="OPA5" s="604"/>
      <c r="OPB5" s="604"/>
      <c r="OPC5" s="604"/>
      <c r="OPD5" s="604"/>
      <c r="OPE5" s="604"/>
      <c r="OPF5" s="604"/>
      <c r="OPG5" s="604"/>
      <c r="OPH5" s="604"/>
      <c r="OPI5" s="604"/>
      <c r="OPJ5" s="604"/>
      <c r="OPK5" s="604"/>
      <c r="OPL5" s="604"/>
      <c r="OPM5" s="604"/>
      <c r="OPN5" s="604"/>
      <c r="OPO5" s="604"/>
      <c r="OPP5" s="604"/>
      <c r="OPQ5" s="604"/>
      <c r="OPR5" s="604"/>
      <c r="OPS5" s="604"/>
      <c r="OPT5" s="604"/>
      <c r="OPU5" s="604"/>
      <c r="OPV5" s="604"/>
      <c r="OPW5" s="604"/>
      <c r="OPX5" s="604"/>
      <c r="OPY5" s="604"/>
      <c r="OPZ5" s="604"/>
      <c r="OQA5" s="604"/>
      <c r="OQB5" s="604"/>
      <c r="OQC5" s="604"/>
      <c r="OQD5" s="604"/>
      <c r="OQE5" s="604"/>
      <c r="OQF5" s="604"/>
      <c r="OQG5" s="604"/>
      <c r="OQH5" s="604"/>
      <c r="OQI5" s="604"/>
      <c r="OQJ5" s="604"/>
      <c r="OQK5" s="604"/>
      <c r="OQL5" s="604"/>
      <c r="OQM5" s="604"/>
      <c r="OQN5" s="604"/>
      <c r="OQO5" s="604"/>
      <c r="OQP5" s="604"/>
      <c r="OQQ5" s="604"/>
      <c r="OQR5" s="604"/>
      <c r="OQS5" s="604"/>
      <c r="OQT5" s="604"/>
      <c r="OQU5" s="604"/>
      <c r="OQV5" s="604"/>
      <c r="OQW5" s="604"/>
      <c r="OQX5" s="604"/>
      <c r="OQY5" s="604"/>
      <c r="OQZ5" s="604"/>
      <c r="ORA5" s="604"/>
      <c r="ORB5" s="604"/>
      <c r="ORC5" s="604"/>
      <c r="ORD5" s="604"/>
      <c r="ORE5" s="604"/>
      <c r="ORF5" s="604"/>
      <c r="ORG5" s="604"/>
      <c r="ORH5" s="604"/>
      <c r="ORI5" s="604"/>
      <c r="ORJ5" s="604"/>
      <c r="ORK5" s="604"/>
      <c r="ORL5" s="604"/>
      <c r="ORM5" s="604"/>
      <c r="ORN5" s="604"/>
      <c r="ORO5" s="604"/>
      <c r="ORP5" s="604"/>
      <c r="ORQ5" s="604"/>
      <c r="ORR5" s="604"/>
      <c r="ORS5" s="604"/>
      <c r="ORT5" s="604"/>
      <c r="ORU5" s="604"/>
      <c r="ORV5" s="604"/>
      <c r="ORW5" s="604"/>
      <c r="ORX5" s="604"/>
      <c r="ORY5" s="604"/>
      <c r="ORZ5" s="604"/>
      <c r="OSA5" s="604"/>
      <c r="OSB5" s="604"/>
      <c r="OSC5" s="604"/>
      <c r="OSD5" s="604"/>
      <c r="OSE5" s="604"/>
      <c r="OSF5" s="604"/>
      <c r="OSG5" s="604"/>
      <c r="OSH5" s="604"/>
      <c r="OSI5" s="604"/>
      <c r="OSJ5" s="604"/>
      <c r="OSK5" s="604"/>
      <c r="OSL5" s="604"/>
      <c r="OSM5" s="604"/>
      <c r="OSN5" s="604"/>
      <c r="OSO5" s="604"/>
      <c r="OSP5" s="604"/>
      <c r="OSQ5" s="604"/>
      <c r="OSR5" s="604"/>
      <c r="OSS5" s="604"/>
      <c r="OST5" s="604"/>
      <c r="OSU5" s="604"/>
      <c r="OSV5" s="604"/>
      <c r="OSW5" s="604"/>
      <c r="OSX5" s="604"/>
      <c r="OSY5" s="604"/>
      <c r="OSZ5" s="604"/>
      <c r="OTA5" s="604"/>
      <c r="OTB5" s="604"/>
      <c r="OTC5" s="604"/>
      <c r="OTD5" s="604"/>
      <c r="OTE5" s="604"/>
      <c r="OTF5" s="604"/>
      <c r="OTG5" s="604"/>
      <c r="OTH5" s="604"/>
      <c r="OTI5" s="604"/>
      <c r="OTJ5" s="604"/>
      <c r="OTK5" s="604"/>
      <c r="OTL5" s="604"/>
      <c r="OTM5" s="604"/>
      <c r="OTN5" s="604"/>
      <c r="OTO5" s="604"/>
      <c r="OTP5" s="604"/>
      <c r="OTQ5" s="604"/>
      <c r="OTR5" s="604"/>
      <c r="OTS5" s="604"/>
      <c r="OTT5" s="604"/>
      <c r="OTU5" s="604"/>
      <c r="OTV5" s="604"/>
      <c r="OTW5" s="604"/>
      <c r="OTX5" s="604"/>
      <c r="OTY5" s="604"/>
      <c r="OTZ5" s="604"/>
      <c r="OUA5" s="604"/>
      <c r="OUB5" s="604"/>
      <c r="OUC5" s="604"/>
      <c r="OUD5" s="604"/>
      <c r="OUE5" s="604"/>
      <c r="OUF5" s="604"/>
      <c r="OUG5" s="604"/>
      <c r="OUH5" s="604"/>
      <c r="OUI5" s="604"/>
      <c r="OUJ5" s="604"/>
      <c r="OUK5" s="604"/>
      <c r="OUL5" s="604"/>
      <c r="OUM5" s="604"/>
      <c r="OUN5" s="604"/>
      <c r="OUO5" s="604"/>
      <c r="OUP5" s="604"/>
      <c r="OUQ5" s="604"/>
      <c r="OUR5" s="604"/>
      <c r="OUS5" s="604"/>
      <c r="OUT5" s="604"/>
      <c r="OUU5" s="604"/>
      <c r="OUV5" s="604"/>
      <c r="OUW5" s="604"/>
      <c r="OUX5" s="604"/>
      <c r="OUY5" s="604"/>
      <c r="OUZ5" s="604"/>
      <c r="OVA5" s="604"/>
      <c r="OVB5" s="604"/>
      <c r="OVC5" s="604"/>
      <c r="OVD5" s="604"/>
      <c r="OVE5" s="604"/>
      <c r="OVF5" s="604"/>
      <c r="OVG5" s="604"/>
      <c r="OVH5" s="604"/>
      <c r="OVI5" s="604"/>
      <c r="OVJ5" s="604"/>
      <c r="OVK5" s="604"/>
      <c r="OVL5" s="604"/>
      <c r="OVM5" s="604"/>
      <c r="OVN5" s="604"/>
      <c r="OVO5" s="604"/>
      <c r="OVP5" s="604"/>
      <c r="OVQ5" s="604"/>
      <c r="OVR5" s="604"/>
      <c r="OVS5" s="604"/>
      <c r="OVT5" s="604"/>
      <c r="OVU5" s="604"/>
      <c r="OVV5" s="604"/>
      <c r="OVW5" s="604"/>
      <c r="OVX5" s="604"/>
      <c r="OVY5" s="604"/>
      <c r="OVZ5" s="604"/>
      <c r="OWA5" s="604"/>
      <c r="OWB5" s="604"/>
      <c r="OWC5" s="604"/>
      <c r="OWD5" s="604"/>
      <c r="OWE5" s="604"/>
      <c r="OWF5" s="604"/>
      <c r="OWG5" s="604"/>
      <c r="OWH5" s="604"/>
      <c r="OWI5" s="604"/>
      <c r="OWJ5" s="604"/>
      <c r="OWK5" s="604"/>
      <c r="OWL5" s="604"/>
      <c r="OWM5" s="604"/>
      <c r="OWN5" s="604"/>
      <c r="OWO5" s="604"/>
      <c r="OWP5" s="604"/>
      <c r="OWQ5" s="604"/>
      <c r="OWR5" s="604"/>
      <c r="OWS5" s="604"/>
      <c r="OWT5" s="604"/>
      <c r="OWU5" s="604"/>
      <c r="OWV5" s="604"/>
      <c r="OWW5" s="604"/>
      <c r="OWX5" s="604"/>
      <c r="OWY5" s="604"/>
      <c r="OWZ5" s="604"/>
      <c r="OXA5" s="604"/>
      <c r="OXB5" s="604"/>
      <c r="OXC5" s="604"/>
      <c r="OXD5" s="604"/>
      <c r="OXE5" s="604"/>
      <c r="OXF5" s="604"/>
      <c r="OXG5" s="604"/>
      <c r="OXH5" s="604"/>
      <c r="OXI5" s="604"/>
      <c r="OXJ5" s="604"/>
      <c r="OXK5" s="604"/>
      <c r="OXL5" s="604"/>
      <c r="OXM5" s="604"/>
      <c r="OXN5" s="604"/>
      <c r="OXO5" s="604"/>
      <c r="OXP5" s="604"/>
      <c r="OXQ5" s="604"/>
      <c r="OXR5" s="604"/>
      <c r="OXS5" s="604"/>
      <c r="OXT5" s="604"/>
      <c r="OXU5" s="604"/>
      <c r="OXV5" s="604"/>
      <c r="OXW5" s="604"/>
      <c r="OXX5" s="604"/>
      <c r="OXY5" s="604"/>
      <c r="OXZ5" s="604"/>
      <c r="OYA5" s="604"/>
      <c r="OYB5" s="604"/>
      <c r="OYC5" s="604"/>
      <c r="OYD5" s="604"/>
      <c r="OYE5" s="604"/>
      <c r="OYF5" s="604"/>
      <c r="OYG5" s="604"/>
      <c r="OYH5" s="604"/>
      <c r="OYI5" s="604"/>
      <c r="OYJ5" s="604"/>
      <c r="OYK5" s="604"/>
      <c r="OYL5" s="604"/>
      <c r="OYM5" s="604"/>
      <c r="OYN5" s="604"/>
      <c r="OYO5" s="604"/>
      <c r="OYP5" s="604"/>
      <c r="OYQ5" s="604"/>
      <c r="OYR5" s="604"/>
      <c r="OYS5" s="604"/>
      <c r="OYT5" s="604"/>
      <c r="OYU5" s="604"/>
      <c r="OYV5" s="604"/>
      <c r="OYW5" s="604"/>
      <c r="OYX5" s="604"/>
      <c r="OYY5" s="604"/>
      <c r="OYZ5" s="604"/>
      <c r="OZA5" s="604"/>
      <c r="OZB5" s="604"/>
      <c r="OZC5" s="604"/>
      <c r="OZD5" s="604"/>
      <c r="OZE5" s="604"/>
      <c r="OZF5" s="604"/>
      <c r="OZG5" s="604"/>
      <c r="OZH5" s="604"/>
      <c r="OZI5" s="604"/>
      <c r="OZJ5" s="604"/>
      <c r="OZK5" s="604"/>
      <c r="OZL5" s="604"/>
      <c r="OZM5" s="604"/>
      <c r="OZN5" s="604"/>
      <c r="OZO5" s="604"/>
      <c r="OZP5" s="604"/>
      <c r="OZQ5" s="604"/>
      <c r="OZR5" s="604"/>
      <c r="OZS5" s="604"/>
      <c r="OZT5" s="604"/>
      <c r="OZU5" s="604"/>
      <c r="OZV5" s="604"/>
      <c r="OZW5" s="604"/>
      <c r="OZX5" s="604"/>
      <c r="OZY5" s="604"/>
      <c r="OZZ5" s="604"/>
      <c r="PAA5" s="604"/>
      <c r="PAB5" s="604"/>
      <c r="PAC5" s="604"/>
      <c r="PAD5" s="604"/>
      <c r="PAE5" s="604"/>
      <c r="PAF5" s="604"/>
      <c r="PAG5" s="604"/>
      <c r="PAH5" s="604"/>
      <c r="PAI5" s="604"/>
      <c r="PAJ5" s="604"/>
      <c r="PAK5" s="604"/>
      <c r="PAL5" s="604"/>
      <c r="PAM5" s="604"/>
      <c r="PAN5" s="604"/>
      <c r="PAO5" s="604"/>
      <c r="PAP5" s="604"/>
      <c r="PAQ5" s="604"/>
      <c r="PAR5" s="604"/>
      <c r="PAS5" s="604"/>
      <c r="PAT5" s="604"/>
      <c r="PAU5" s="604"/>
      <c r="PAV5" s="604"/>
      <c r="PAW5" s="604"/>
      <c r="PAX5" s="604"/>
      <c r="PAY5" s="604"/>
      <c r="PAZ5" s="604"/>
      <c r="PBA5" s="604"/>
      <c r="PBB5" s="604"/>
      <c r="PBC5" s="604"/>
      <c r="PBD5" s="604"/>
      <c r="PBE5" s="604"/>
      <c r="PBF5" s="604"/>
      <c r="PBG5" s="604"/>
      <c r="PBH5" s="604"/>
      <c r="PBI5" s="604"/>
      <c r="PBJ5" s="604"/>
      <c r="PBK5" s="604"/>
      <c r="PBL5" s="604"/>
      <c r="PBM5" s="604"/>
      <c r="PBN5" s="604"/>
      <c r="PBO5" s="604"/>
      <c r="PBP5" s="604"/>
      <c r="PBQ5" s="604"/>
      <c r="PBR5" s="604"/>
      <c r="PBS5" s="604"/>
      <c r="PBT5" s="604"/>
      <c r="PBU5" s="604"/>
      <c r="PBV5" s="604"/>
      <c r="PBW5" s="604"/>
      <c r="PBX5" s="604"/>
      <c r="PBY5" s="604"/>
      <c r="PBZ5" s="604"/>
      <c r="PCA5" s="604"/>
      <c r="PCB5" s="604"/>
      <c r="PCC5" s="604"/>
      <c r="PCD5" s="604"/>
      <c r="PCE5" s="604"/>
      <c r="PCF5" s="604"/>
      <c r="PCG5" s="604"/>
      <c r="PCH5" s="604"/>
      <c r="PCI5" s="604"/>
      <c r="PCJ5" s="604"/>
      <c r="PCK5" s="604"/>
      <c r="PCL5" s="604"/>
      <c r="PCM5" s="604"/>
      <c r="PCN5" s="604"/>
      <c r="PCO5" s="604"/>
      <c r="PCP5" s="604"/>
      <c r="PCQ5" s="604"/>
      <c r="PCR5" s="604"/>
      <c r="PCS5" s="604"/>
      <c r="PCT5" s="604"/>
      <c r="PCU5" s="604"/>
      <c r="PCV5" s="604"/>
      <c r="PCW5" s="604"/>
      <c r="PCX5" s="604"/>
      <c r="PCY5" s="604"/>
      <c r="PCZ5" s="604"/>
      <c r="PDA5" s="604"/>
      <c r="PDB5" s="604"/>
      <c r="PDC5" s="604"/>
      <c r="PDD5" s="604"/>
      <c r="PDE5" s="604"/>
      <c r="PDF5" s="604"/>
      <c r="PDG5" s="604"/>
      <c r="PDH5" s="604"/>
      <c r="PDI5" s="604"/>
      <c r="PDJ5" s="604"/>
      <c r="PDK5" s="604"/>
      <c r="PDL5" s="604"/>
      <c r="PDM5" s="604"/>
      <c r="PDN5" s="604"/>
      <c r="PDO5" s="604"/>
      <c r="PDP5" s="604"/>
      <c r="PDQ5" s="604"/>
      <c r="PDR5" s="604"/>
      <c r="PDS5" s="604"/>
      <c r="PDT5" s="604"/>
      <c r="PDU5" s="604"/>
      <c r="PDV5" s="604"/>
      <c r="PDW5" s="604"/>
      <c r="PDX5" s="604"/>
      <c r="PDY5" s="604"/>
      <c r="PDZ5" s="604"/>
      <c r="PEA5" s="604"/>
      <c r="PEB5" s="604"/>
      <c r="PEC5" s="604"/>
      <c r="PED5" s="604"/>
      <c r="PEE5" s="604"/>
      <c r="PEF5" s="604"/>
      <c r="PEG5" s="604"/>
      <c r="PEH5" s="604"/>
      <c r="PEI5" s="604"/>
      <c r="PEJ5" s="604"/>
      <c r="PEK5" s="604"/>
      <c r="PEL5" s="604"/>
      <c r="PEM5" s="604"/>
      <c r="PEN5" s="604"/>
      <c r="PEO5" s="604"/>
      <c r="PEP5" s="604"/>
      <c r="PEQ5" s="604"/>
      <c r="PER5" s="604"/>
      <c r="PES5" s="604"/>
      <c r="PET5" s="604"/>
      <c r="PEU5" s="604"/>
      <c r="PEV5" s="604"/>
      <c r="PEW5" s="604"/>
      <c r="PEX5" s="604"/>
      <c r="PEY5" s="604"/>
      <c r="PEZ5" s="604"/>
      <c r="PFA5" s="604"/>
      <c r="PFB5" s="604"/>
      <c r="PFC5" s="604"/>
      <c r="PFD5" s="604"/>
      <c r="PFE5" s="604"/>
      <c r="PFF5" s="604"/>
      <c r="PFG5" s="604"/>
      <c r="PFH5" s="604"/>
      <c r="PFI5" s="604"/>
      <c r="PFJ5" s="604"/>
      <c r="PFK5" s="604"/>
      <c r="PFL5" s="604"/>
      <c r="PFM5" s="604"/>
      <c r="PFN5" s="604"/>
      <c r="PFO5" s="604"/>
      <c r="PFP5" s="604"/>
      <c r="PFQ5" s="604"/>
      <c r="PFR5" s="604"/>
      <c r="PFS5" s="604"/>
      <c r="PFT5" s="604"/>
      <c r="PFU5" s="604"/>
      <c r="PFV5" s="604"/>
      <c r="PFW5" s="604"/>
      <c r="PFX5" s="604"/>
      <c r="PFY5" s="604"/>
      <c r="PFZ5" s="604"/>
      <c r="PGA5" s="604"/>
      <c r="PGB5" s="604"/>
      <c r="PGC5" s="604"/>
      <c r="PGD5" s="604"/>
      <c r="PGE5" s="604"/>
      <c r="PGF5" s="604"/>
      <c r="PGG5" s="604"/>
      <c r="PGH5" s="604"/>
      <c r="PGI5" s="604"/>
      <c r="PGJ5" s="604"/>
      <c r="PGK5" s="604"/>
      <c r="PGL5" s="604"/>
      <c r="PGM5" s="604"/>
      <c r="PGN5" s="604"/>
      <c r="PGO5" s="604"/>
      <c r="PGP5" s="604"/>
      <c r="PGQ5" s="604"/>
      <c r="PGR5" s="604"/>
      <c r="PGS5" s="604"/>
      <c r="PGT5" s="604"/>
      <c r="PGU5" s="604"/>
      <c r="PGV5" s="604"/>
      <c r="PGW5" s="604"/>
      <c r="PGX5" s="604"/>
      <c r="PGY5" s="604"/>
      <c r="PGZ5" s="604"/>
      <c r="PHA5" s="604"/>
      <c r="PHB5" s="604"/>
      <c r="PHC5" s="604"/>
      <c r="PHD5" s="604"/>
      <c r="PHE5" s="604"/>
      <c r="PHF5" s="604"/>
      <c r="PHG5" s="604"/>
      <c r="PHH5" s="604"/>
      <c r="PHI5" s="604"/>
      <c r="PHJ5" s="604"/>
      <c r="PHK5" s="604"/>
      <c r="PHL5" s="604"/>
      <c r="PHM5" s="604"/>
      <c r="PHN5" s="604"/>
      <c r="PHO5" s="604"/>
      <c r="PHP5" s="604"/>
      <c r="PHQ5" s="604"/>
      <c r="PHR5" s="604"/>
      <c r="PHS5" s="604"/>
      <c r="PHT5" s="604"/>
      <c r="PHU5" s="604"/>
      <c r="PHV5" s="604"/>
      <c r="PHW5" s="604"/>
      <c r="PHX5" s="604"/>
      <c r="PHY5" s="604"/>
      <c r="PHZ5" s="604"/>
      <c r="PIA5" s="604"/>
      <c r="PIB5" s="604"/>
      <c r="PIC5" s="604"/>
      <c r="PID5" s="604"/>
      <c r="PIE5" s="604"/>
      <c r="PIF5" s="604"/>
      <c r="PIG5" s="604"/>
      <c r="PIH5" s="604"/>
      <c r="PII5" s="604"/>
      <c r="PIJ5" s="604"/>
      <c r="PIK5" s="604"/>
      <c r="PIL5" s="604"/>
      <c r="PIM5" s="604"/>
      <c r="PIN5" s="604"/>
      <c r="PIO5" s="604"/>
      <c r="PIP5" s="604"/>
      <c r="PIQ5" s="604"/>
      <c r="PIR5" s="604"/>
      <c r="PIS5" s="604"/>
      <c r="PIT5" s="604"/>
      <c r="PIU5" s="604"/>
      <c r="PIV5" s="604"/>
      <c r="PIW5" s="604"/>
      <c r="PIX5" s="604"/>
      <c r="PIY5" s="604"/>
      <c r="PIZ5" s="604"/>
      <c r="PJA5" s="604"/>
      <c r="PJB5" s="604"/>
      <c r="PJC5" s="604"/>
      <c r="PJD5" s="604"/>
      <c r="PJE5" s="604"/>
      <c r="PJF5" s="604"/>
      <c r="PJG5" s="604"/>
      <c r="PJH5" s="604"/>
      <c r="PJI5" s="604"/>
      <c r="PJJ5" s="604"/>
      <c r="PJK5" s="604"/>
      <c r="PJL5" s="604"/>
      <c r="PJM5" s="604"/>
      <c r="PJN5" s="604"/>
      <c r="PJO5" s="604"/>
      <c r="PJP5" s="604"/>
      <c r="PJQ5" s="604"/>
      <c r="PJR5" s="604"/>
      <c r="PJS5" s="604"/>
      <c r="PJT5" s="604"/>
      <c r="PJU5" s="604"/>
      <c r="PJV5" s="604"/>
      <c r="PJW5" s="604"/>
      <c r="PJX5" s="604"/>
      <c r="PJY5" s="604"/>
      <c r="PJZ5" s="604"/>
      <c r="PKA5" s="604"/>
      <c r="PKB5" s="604"/>
      <c r="PKC5" s="604"/>
      <c r="PKD5" s="604"/>
      <c r="PKE5" s="604"/>
      <c r="PKF5" s="604"/>
      <c r="PKG5" s="604"/>
      <c r="PKH5" s="604"/>
      <c r="PKI5" s="604"/>
      <c r="PKJ5" s="604"/>
      <c r="PKK5" s="604"/>
      <c r="PKL5" s="604"/>
      <c r="PKM5" s="604"/>
      <c r="PKN5" s="604"/>
      <c r="PKO5" s="604"/>
      <c r="PKP5" s="604"/>
      <c r="PKQ5" s="604"/>
      <c r="PKR5" s="604"/>
      <c r="PKS5" s="604"/>
      <c r="PKT5" s="604"/>
      <c r="PKU5" s="604"/>
      <c r="PKV5" s="604"/>
      <c r="PKW5" s="604"/>
      <c r="PKX5" s="604"/>
      <c r="PKY5" s="604"/>
      <c r="PKZ5" s="604"/>
      <c r="PLA5" s="604"/>
      <c r="PLB5" s="604"/>
      <c r="PLC5" s="604"/>
      <c r="PLD5" s="604"/>
      <c r="PLE5" s="604"/>
      <c r="PLF5" s="604"/>
      <c r="PLG5" s="604"/>
      <c r="PLH5" s="604"/>
      <c r="PLI5" s="604"/>
      <c r="PLJ5" s="604"/>
      <c r="PLK5" s="604"/>
      <c r="PLL5" s="604"/>
      <c r="PLM5" s="604"/>
      <c r="PLN5" s="604"/>
      <c r="PLO5" s="604"/>
      <c r="PLP5" s="604"/>
      <c r="PLQ5" s="604"/>
      <c r="PLR5" s="604"/>
      <c r="PLS5" s="604"/>
      <c r="PLT5" s="604"/>
      <c r="PLU5" s="604"/>
      <c r="PLV5" s="604"/>
      <c r="PLW5" s="604"/>
      <c r="PLX5" s="604"/>
      <c r="PLY5" s="604"/>
      <c r="PLZ5" s="604"/>
      <c r="PMA5" s="604"/>
      <c r="PMB5" s="604"/>
      <c r="PMC5" s="604"/>
      <c r="PMD5" s="604"/>
      <c r="PME5" s="604"/>
      <c r="PMF5" s="604"/>
      <c r="PMG5" s="604"/>
      <c r="PMH5" s="604"/>
      <c r="PMI5" s="604"/>
      <c r="PMJ5" s="604"/>
      <c r="PMK5" s="604"/>
      <c r="PML5" s="604"/>
      <c r="PMM5" s="604"/>
      <c r="PMN5" s="604"/>
      <c r="PMO5" s="604"/>
      <c r="PMP5" s="604"/>
      <c r="PMQ5" s="604"/>
      <c r="PMR5" s="604"/>
      <c r="PMS5" s="604"/>
      <c r="PMT5" s="604"/>
      <c r="PMU5" s="604"/>
      <c r="PMV5" s="604"/>
      <c r="PMW5" s="604"/>
      <c r="PMX5" s="604"/>
      <c r="PMY5" s="604"/>
      <c r="PMZ5" s="604"/>
      <c r="PNA5" s="604"/>
      <c r="PNB5" s="604"/>
      <c r="PNC5" s="604"/>
      <c r="PND5" s="604"/>
      <c r="PNE5" s="604"/>
      <c r="PNF5" s="604"/>
      <c r="PNG5" s="604"/>
      <c r="PNH5" s="604"/>
      <c r="PNI5" s="604"/>
      <c r="PNJ5" s="604"/>
      <c r="PNK5" s="604"/>
      <c r="PNL5" s="604"/>
      <c r="PNM5" s="604"/>
      <c r="PNN5" s="604"/>
      <c r="PNO5" s="604"/>
      <c r="PNP5" s="604"/>
      <c r="PNQ5" s="604"/>
      <c r="PNR5" s="604"/>
      <c r="PNS5" s="604"/>
      <c r="PNT5" s="604"/>
      <c r="PNU5" s="604"/>
      <c r="PNV5" s="604"/>
      <c r="PNW5" s="604"/>
      <c r="PNX5" s="604"/>
      <c r="PNY5" s="604"/>
      <c r="PNZ5" s="604"/>
      <c r="POA5" s="604"/>
      <c r="POB5" s="604"/>
      <c r="POC5" s="604"/>
      <c r="POD5" s="604"/>
      <c r="POE5" s="604"/>
      <c r="POF5" s="604"/>
      <c r="POG5" s="604"/>
      <c r="POH5" s="604"/>
      <c r="POI5" s="604"/>
      <c r="POJ5" s="604"/>
      <c r="POK5" s="604"/>
      <c r="POL5" s="604"/>
      <c r="POM5" s="604"/>
      <c r="PON5" s="604"/>
      <c r="POO5" s="604"/>
      <c r="POP5" s="604"/>
      <c r="POQ5" s="604"/>
      <c r="POR5" s="604"/>
      <c r="POS5" s="604"/>
      <c r="POT5" s="604"/>
      <c r="POU5" s="604"/>
      <c r="POV5" s="604"/>
      <c r="POW5" s="604"/>
      <c r="POX5" s="604"/>
      <c r="POY5" s="604"/>
      <c r="POZ5" s="604"/>
      <c r="PPA5" s="604"/>
      <c r="PPB5" s="604"/>
      <c r="PPC5" s="604"/>
      <c r="PPD5" s="604"/>
      <c r="PPE5" s="604"/>
      <c r="PPF5" s="604"/>
      <c r="PPG5" s="604"/>
      <c r="PPH5" s="604"/>
      <c r="PPI5" s="604"/>
      <c r="PPJ5" s="604"/>
      <c r="PPK5" s="604"/>
      <c r="PPL5" s="604"/>
      <c r="PPM5" s="604"/>
      <c r="PPN5" s="604"/>
      <c r="PPO5" s="604"/>
      <c r="PPP5" s="604"/>
      <c r="PPQ5" s="604"/>
      <c r="PPR5" s="604"/>
      <c r="PPS5" s="604"/>
      <c r="PPT5" s="604"/>
      <c r="PPU5" s="604"/>
      <c r="PPV5" s="604"/>
      <c r="PPW5" s="604"/>
      <c r="PPX5" s="604"/>
      <c r="PPY5" s="604"/>
      <c r="PPZ5" s="604"/>
      <c r="PQA5" s="604"/>
      <c r="PQB5" s="604"/>
      <c r="PQC5" s="604"/>
      <c r="PQD5" s="604"/>
      <c r="PQE5" s="604"/>
      <c r="PQF5" s="604"/>
      <c r="PQG5" s="604"/>
      <c r="PQH5" s="604"/>
      <c r="PQI5" s="604"/>
      <c r="PQJ5" s="604"/>
      <c r="PQK5" s="604"/>
      <c r="PQL5" s="604"/>
      <c r="PQM5" s="604"/>
      <c r="PQN5" s="604"/>
      <c r="PQO5" s="604"/>
      <c r="PQP5" s="604"/>
      <c r="PQQ5" s="604"/>
      <c r="PQR5" s="604"/>
      <c r="PQS5" s="604"/>
      <c r="PQT5" s="604"/>
      <c r="PQU5" s="604"/>
      <c r="PQV5" s="604"/>
      <c r="PQW5" s="604"/>
      <c r="PQX5" s="604"/>
      <c r="PQY5" s="604"/>
      <c r="PQZ5" s="604"/>
      <c r="PRA5" s="604"/>
      <c r="PRB5" s="604"/>
      <c r="PRC5" s="604"/>
      <c r="PRD5" s="604"/>
      <c r="PRE5" s="604"/>
      <c r="PRF5" s="604"/>
      <c r="PRG5" s="604"/>
      <c r="PRH5" s="604"/>
      <c r="PRI5" s="604"/>
      <c r="PRJ5" s="604"/>
      <c r="PRK5" s="604"/>
      <c r="PRL5" s="604"/>
      <c r="PRM5" s="604"/>
      <c r="PRN5" s="604"/>
      <c r="PRO5" s="604"/>
      <c r="PRP5" s="604"/>
      <c r="PRQ5" s="604"/>
      <c r="PRR5" s="604"/>
      <c r="PRS5" s="604"/>
      <c r="PRT5" s="604"/>
      <c r="PRU5" s="604"/>
      <c r="PRV5" s="604"/>
      <c r="PRW5" s="604"/>
      <c r="PRX5" s="604"/>
      <c r="PRY5" s="604"/>
      <c r="PRZ5" s="604"/>
      <c r="PSA5" s="604"/>
      <c r="PSB5" s="604"/>
      <c r="PSC5" s="604"/>
      <c r="PSD5" s="604"/>
      <c r="PSE5" s="604"/>
      <c r="PSF5" s="604"/>
      <c r="PSG5" s="604"/>
      <c r="PSH5" s="604"/>
      <c r="PSI5" s="604"/>
      <c r="PSJ5" s="604"/>
      <c r="PSK5" s="604"/>
      <c r="PSL5" s="604"/>
      <c r="PSM5" s="604"/>
      <c r="PSN5" s="604"/>
      <c r="PSO5" s="604"/>
      <c r="PSP5" s="604"/>
      <c r="PSQ5" s="604"/>
      <c r="PSR5" s="604"/>
      <c r="PSS5" s="604"/>
      <c r="PST5" s="604"/>
      <c r="PSU5" s="604"/>
      <c r="PSV5" s="604"/>
      <c r="PSW5" s="604"/>
      <c r="PSX5" s="604"/>
      <c r="PSY5" s="604"/>
      <c r="PSZ5" s="604"/>
      <c r="PTA5" s="604"/>
      <c r="PTB5" s="604"/>
      <c r="PTC5" s="604"/>
      <c r="PTD5" s="604"/>
      <c r="PTE5" s="604"/>
      <c r="PTF5" s="604"/>
      <c r="PTG5" s="604"/>
      <c r="PTH5" s="604"/>
      <c r="PTI5" s="604"/>
      <c r="PTJ5" s="604"/>
      <c r="PTK5" s="604"/>
      <c r="PTL5" s="604"/>
      <c r="PTM5" s="604"/>
      <c r="PTN5" s="604"/>
      <c r="PTO5" s="604"/>
      <c r="PTP5" s="604"/>
      <c r="PTQ5" s="604"/>
      <c r="PTR5" s="604"/>
      <c r="PTS5" s="604"/>
      <c r="PTT5" s="604"/>
      <c r="PTU5" s="604"/>
      <c r="PTV5" s="604"/>
      <c r="PTW5" s="604"/>
      <c r="PTX5" s="604"/>
      <c r="PTY5" s="604"/>
      <c r="PTZ5" s="604"/>
      <c r="PUA5" s="604"/>
      <c r="PUB5" s="604"/>
      <c r="PUC5" s="604"/>
      <c r="PUD5" s="604"/>
      <c r="PUE5" s="604"/>
      <c r="PUF5" s="604"/>
      <c r="PUG5" s="604"/>
      <c r="PUH5" s="604"/>
      <c r="PUI5" s="604"/>
      <c r="PUJ5" s="604"/>
      <c r="PUK5" s="604"/>
      <c r="PUL5" s="604"/>
      <c r="PUM5" s="604"/>
      <c r="PUN5" s="604"/>
      <c r="PUO5" s="604"/>
      <c r="PUP5" s="604"/>
      <c r="PUQ5" s="604"/>
      <c r="PUR5" s="604"/>
      <c r="PUS5" s="604"/>
      <c r="PUT5" s="604"/>
      <c r="PUU5" s="604"/>
      <c r="PUV5" s="604"/>
      <c r="PUW5" s="604"/>
      <c r="PUX5" s="604"/>
      <c r="PUY5" s="604"/>
      <c r="PUZ5" s="604"/>
      <c r="PVA5" s="604"/>
      <c r="PVB5" s="604"/>
      <c r="PVC5" s="604"/>
      <c r="PVD5" s="604"/>
      <c r="PVE5" s="604"/>
      <c r="PVF5" s="604"/>
      <c r="PVG5" s="604"/>
      <c r="PVH5" s="604"/>
      <c r="PVI5" s="604"/>
      <c r="PVJ5" s="604"/>
      <c r="PVK5" s="604"/>
      <c r="PVL5" s="604"/>
      <c r="PVM5" s="604"/>
      <c r="PVN5" s="604"/>
      <c r="PVO5" s="604"/>
      <c r="PVP5" s="604"/>
      <c r="PVQ5" s="604"/>
      <c r="PVR5" s="604"/>
      <c r="PVS5" s="604"/>
      <c r="PVT5" s="604"/>
      <c r="PVU5" s="604"/>
      <c r="PVV5" s="604"/>
      <c r="PVW5" s="604"/>
      <c r="PVX5" s="604"/>
      <c r="PVY5" s="604"/>
      <c r="PVZ5" s="604"/>
      <c r="PWA5" s="604"/>
      <c r="PWB5" s="604"/>
      <c r="PWC5" s="604"/>
      <c r="PWD5" s="604"/>
      <c r="PWE5" s="604"/>
      <c r="PWF5" s="604"/>
      <c r="PWG5" s="604"/>
      <c r="PWH5" s="604"/>
      <c r="PWI5" s="604"/>
      <c r="PWJ5" s="604"/>
      <c r="PWK5" s="604"/>
      <c r="PWL5" s="604"/>
      <c r="PWM5" s="604"/>
      <c r="PWN5" s="604"/>
      <c r="PWO5" s="604"/>
      <c r="PWP5" s="604"/>
      <c r="PWQ5" s="604"/>
      <c r="PWR5" s="604"/>
      <c r="PWS5" s="604"/>
      <c r="PWT5" s="604"/>
      <c r="PWU5" s="604"/>
      <c r="PWV5" s="604"/>
      <c r="PWW5" s="604"/>
      <c r="PWX5" s="604"/>
      <c r="PWY5" s="604"/>
      <c r="PWZ5" s="604"/>
      <c r="PXA5" s="604"/>
      <c r="PXB5" s="604"/>
      <c r="PXC5" s="604"/>
      <c r="PXD5" s="604"/>
      <c r="PXE5" s="604"/>
      <c r="PXF5" s="604"/>
      <c r="PXG5" s="604"/>
      <c r="PXH5" s="604"/>
      <c r="PXI5" s="604"/>
      <c r="PXJ5" s="604"/>
      <c r="PXK5" s="604"/>
      <c r="PXL5" s="604"/>
      <c r="PXM5" s="604"/>
      <c r="PXN5" s="604"/>
      <c r="PXO5" s="604"/>
      <c r="PXP5" s="604"/>
      <c r="PXQ5" s="604"/>
      <c r="PXR5" s="604"/>
      <c r="PXS5" s="604"/>
      <c r="PXT5" s="604"/>
      <c r="PXU5" s="604"/>
      <c r="PXV5" s="604"/>
      <c r="PXW5" s="604"/>
      <c r="PXX5" s="604"/>
      <c r="PXY5" s="604"/>
      <c r="PXZ5" s="604"/>
      <c r="PYA5" s="604"/>
      <c r="PYB5" s="604"/>
      <c r="PYC5" s="604"/>
      <c r="PYD5" s="604"/>
      <c r="PYE5" s="604"/>
      <c r="PYF5" s="604"/>
      <c r="PYG5" s="604"/>
      <c r="PYH5" s="604"/>
      <c r="PYI5" s="604"/>
      <c r="PYJ5" s="604"/>
      <c r="PYK5" s="604"/>
      <c r="PYL5" s="604"/>
      <c r="PYM5" s="604"/>
      <c r="PYN5" s="604"/>
      <c r="PYO5" s="604"/>
      <c r="PYP5" s="604"/>
      <c r="PYQ5" s="604"/>
      <c r="PYR5" s="604"/>
      <c r="PYS5" s="604"/>
      <c r="PYT5" s="604"/>
      <c r="PYU5" s="604"/>
      <c r="PYV5" s="604"/>
      <c r="PYW5" s="604"/>
      <c r="PYX5" s="604"/>
      <c r="PYY5" s="604"/>
      <c r="PYZ5" s="604"/>
      <c r="PZA5" s="604"/>
      <c r="PZB5" s="604"/>
      <c r="PZC5" s="604"/>
      <c r="PZD5" s="604"/>
      <c r="PZE5" s="604"/>
      <c r="PZF5" s="604"/>
      <c r="PZG5" s="604"/>
      <c r="PZH5" s="604"/>
      <c r="PZI5" s="604"/>
      <c r="PZJ5" s="604"/>
      <c r="PZK5" s="604"/>
      <c r="PZL5" s="604"/>
      <c r="PZM5" s="604"/>
      <c r="PZN5" s="604"/>
      <c r="PZO5" s="604"/>
      <c r="PZP5" s="604"/>
      <c r="PZQ5" s="604"/>
      <c r="PZR5" s="604"/>
      <c r="PZS5" s="604"/>
      <c r="PZT5" s="604"/>
      <c r="PZU5" s="604"/>
      <c r="PZV5" s="604"/>
      <c r="PZW5" s="604"/>
      <c r="PZX5" s="604"/>
      <c r="PZY5" s="604"/>
      <c r="PZZ5" s="604"/>
      <c r="QAA5" s="604"/>
      <c r="QAB5" s="604"/>
      <c r="QAC5" s="604"/>
      <c r="QAD5" s="604"/>
      <c r="QAE5" s="604"/>
      <c r="QAF5" s="604"/>
      <c r="QAG5" s="604"/>
      <c r="QAH5" s="604"/>
      <c r="QAI5" s="604"/>
      <c r="QAJ5" s="604"/>
      <c r="QAK5" s="604"/>
      <c r="QAL5" s="604"/>
      <c r="QAM5" s="604"/>
      <c r="QAN5" s="604"/>
      <c r="QAO5" s="604"/>
      <c r="QAP5" s="604"/>
      <c r="QAQ5" s="604"/>
      <c r="QAR5" s="604"/>
      <c r="QAS5" s="604"/>
      <c r="QAT5" s="604"/>
      <c r="QAU5" s="604"/>
      <c r="QAV5" s="604"/>
      <c r="QAW5" s="604"/>
      <c r="QAX5" s="604"/>
      <c r="QAY5" s="604"/>
      <c r="QAZ5" s="604"/>
      <c r="QBA5" s="604"/>
      <c r="QBB5" s="604"/>
      <c r="QBC5" s="604"/>
      <c r="QBD5" s="604"/>
      <c r="QBE5" s="604"/>
      <c r="QBF5" s="604"/>
      <c r="QBG5" s="604"/>
      <c r="QBH5" s="604"/>
      <c r="QBI5" s="604"/>
      <c r="QBJ5" s="604"/>
      <c r="QBK5" s="604"/>
      <c r="QBL5" s="604"/>
      <c r="QBM5" s="604"/>
      <c r="QBN5" s="604"/>
      <c r="QBO5" s="604"/>
      <c r="QBP5" s="604"/>
      <c r="QBQ5" s="604"/>
      <c r="QBR5" s="604"/>
      <c r="QBS5" s="604"/>
      <c r="QBT5" s="604"/>
      <c r="QBU5" s="604"/>
      <c r="QBV5" s="604"/>
      <c r="QBW5" s="604"/>
      <c r="QBX5" s="604"/>
      <c r="QBY5" s="604"/>
      <c r="QBZ5" s="604"/>
      <c r="QCA5" s="604"/>
      <c r="QCB5" s="604"/>
      <c r="QCC5" s="604"/>
      <c r="QCD5" s="604"/>
      <c r="QCE5" s="604"/>
      <c r="QCF5" s="604"/>
      <c r="QCG5" s="604"/>
      <c r="QCH5" s="604"/>
      <c r="QCI5" s="604"/>
      <c r="QCJ5" s="604"/>
      <c r="QCK5" s="604"/>
      <c r="QCL5" s="604"/>
      <c r="QCM5" s="604"/>
      <c r="QCN5" s="604"/>
      <c r="QCO5" s="604"/>
      <c r="QCP5" s="604"/>
      <c r="QCQ5" s="604"/>
      <c r="QCR5" s="604"/>
      <c r="QCS5" s="604"/>
      <c r="QCT5" s="604"/>
      <c r="QCU5" s="604"/>
      <c r="QCV5" s="604"/>
      <c r="QCW5" s="604"/>
      <c r="QCX5" s="604"/>
      <c r="QCY5" s="604"/>
      <c r="QCZ5" s="604"/>
      <c r="QDA5" s="604"/>
      <c r="QDB5" s="604"/>
      <c r="QDC5" s="604"/>
      <c r="QDD5" s="604"/>
      <c r="QDE5" s="604"/>
      <c r="QDF5" s="604"/>
      <c r="QDG5" s="604"/>
      <c r="QDH5" s="604"/>
      <c r="QDI5" s="604"/>
      <c r="QDJ5" s="604"/>
      <c r="QDK5" s="604"/>
      <c r="QDL5" s="604"/>
      <c r="QDM5" s="604"/>
      <c r="QDN5" s="604"/>
      <c r="QDO5" s="604"/>
      <c r="QDP5" s="604"/>
      <c r="QDQ5" s="604"/>
      <c r="QDR5" s="604"/>
      <c r="QDS5" s="604"/>
      <c r="QDT5" s="604"/>
      <c r="QDU5" s="604"/>
      <c r="QDV5" s="604"/>
      <c r="QDW5" s="604"/>
      <c r="QDX5" s="604"/>
      <c r="QDY5" s="604"/>
      <c r="QDZ5" s="604"/>
      <c r="QEA5" s="604"/>
      <c r="QEB5" s="604"/>
      <c r="QEC5" s="604"/>
      <c r="QED5" s="604"/>
      <c r="QEE5" s="604"/>
      <c r="QEF5" s="604"/>
      <c r="QEG5" s="604"/>
      <c r="QEH5" s="604"/>
      <c r="QEI5" s="604"/>
      <c r="QEJ5" s="604"/>
      <c r="QEK5" s="604"/>
      <c r="QEL5" s="604"/>
      <c r="QEM5" s="604"/>
      <c r="QEN5" s="604"/>
      <c r="QEO5" s="604"/>
      <c r="QEP5" s="604"/>
      <c r="QEQ5" s="604"/>
      <c r="QER5" s="604"/>
      <c r="QES5" s="604"/>
      <c r="QET5" s="604"/>
      <c r="QEU5" s="604"/>
      <c r="QEV5" s="604"/>
      <c r="QEW5" s="604"/>
      <c r="QEX5" s="604"/>
      <c r="QEY5" s="604"/>
      <c r="QEZ5" s="604"/>
      <c r="QFA5" s="604"/>
      <c r="QFB5" s="604"/>
      <c r="QFC5" s="604"/>
      <c r="QFD5" s="604"/>
      <c r="QFE5" s="604"/>
      <c r="QFF5" s="604"/>
      <c r="QFG5" s="604"/>
      <c r="QFH5" s="604"/>
      <c r="QFI5" s="604"/>
      <c r="QFJ5" s="604"/>
      <c r="QFK5" s="604"/>
      <c r="QFL5" s="604"/>
      <c r="QFM5" s="604"/>
      <c r="QFN5" s="604"/>
      <c r="QFO5" s="604"/>
      <c r="QFP5" s="604"/>
      <c r="QFQ5" s="604"/>
      <c r="QFR5" s="604"/>
      <c r="QFS5" s="604"/>
      <c r="QFT5" s="604"/>
      <c r="QFU5" s="604"/>
      <c r="QFV5" s="604"/>
      <c r="QFW5" s="604"/>
      <c r="QFX5" s="604"/>
      <c r="QFY5" s="604"/>
      <c r="QFZ5" s="604"/>
      <c r="QGA5" s="604"/>
      <c r="QGB5" s="604"/>
      <c r="QGC5" s="604"/>
      <c r="QGD5" s="604"/>
      <c r="QGE5" s="604"/>
      <c r="QGF5" s="604"/>
      <c r="QGG5" s="604"/>
      <c r="QGH5" s="604"/>
      <c r="QGI5" s="604"/>
      <c r="QGJ5" s="604"/>
      <c r="QGK5" s="604"/>
      <c r="QGL5" s="604"/>
      <c r="QGM5" s="604"/>
      <c r="QGN5" s="604"/>
      <c r="QGO5" s="604"/>
      <c r="QGP5" s="604"/>
      <c r="QGQ5" s="604"/>
      <c r="QGR5" s="604"/>
      <c r="QGS5" s="604"/>
      <c r="QGT5" s="604"/>
      <c r="QGU5" s="604"/>
      <c r="QGV5" s="604"/>
      <c r="QGW5" s="604"/>
      <c r="QGX5" s="604"/>
      <c r="QGY5" s="604"/>
      <c r="QGZ5" s="604"/>
      <c r="QHA5" s="604"/>
      <c r="QHB5" s="604"/>
      <c r="QHC5" s="604"/>
      <c r="QHD5" s="604"/>
      <c r="QHE5" s="604"/>
      <c r="QHF5" s="604"/>
      <c r="QHG5" s="604"/>
      <c r="QHH5" s="604"/>
      <c r="QHI5" s="604"/>
      <c r="QHJ5" s="604"/>
      <c r="QHK5" s="604"/>
      <c r="QHL5" s="604"/>
      <c r="QHM5" s="604"/>
      <c r="QHN5" s="604"/>
      <c r="QHO5" s="604"/>
      <c r="QHP5" s="604"/>
      <c r="QHQ5" s="604"/>
      <c r="QHR5" s="604"/>
      <c r="QHS5" s="604"/>
      <c r="QHT5" s="604"/>
      <c r="QHU5" s="604"/>
      <c r="QHV5" s="604"/>
      <c r="QHW5" s="604"/>
      <c r="QHX5" s="604"/>
      <c r="QHY5" s="604"/>
      <c r="QHZ5" s="604"/>
      <c r="QIA5" s="604"/>
      <c r="QIB5" s="604"/>
      <c r="QIC5" s="604"/>
      <c r="QID5" s="604"/>
      <c r="QIE5" s="604"/>
      <c r="QIF5" s="604"/>
      <c r="QIG5" s="604"/>
      <c r="QIH5" s="604"/>
      <c r="QII5" s="604"/>
      <c r="QIJ5" s="604"/>
      <c r="QIK5" s="604"/>
      <c r="QIL5" s="604"/>
      <c r="QIM5" s="604"/>
      <c r="QIN5" s="604"/>
      <c r="QIO5" s="604"/>
      <c r="QIP5" s="604"/>
      <c r="QIQ5" s="604"/>
      <c r="QIR5" s="604"/>
      <c r="QIS5" s="604"/>
      <c r="QIT5" s="604"/>
      <c r="QIU5" s="604"/>
      <c r="QIV5" s="604"/>
      <c r="QIW5" s="604"/>
      <c r="QIX5" s="604"/>
      <c r="QIY5" s="604"/>
      <c r="QIZ5" s="604"/>
      <c r="QJA5" s="604"/>
      <c r="QJB5" s="604"/>
      <c r="QJC5" s="604"/>
      <c r="QJD5" s="604"/>
      <c r="QJE5" s="604"/>
      <c r="QJF5" s="604"/>
      <c r="QJG5" s="604"/>
      <c r="QJH5" s="604"/>
      <c r="QJI5" s="604"/>
      <c r="QJJ5" s="604"/>
      <c r="QJK5" s="604"/>
      <c r="QJL5" s="604"/>
      <c r="QJM5" s="604"/>
      <c r="QJN5" s="604"/>
      <c r="QJO5" s="604"/>
      <c r="QJP5" s="604"/>
      <c r="QJQ5" s="604"/>
      <c r="QJR5" s="604"/>
      <c r="QJS5" s="604"/>
      <c r="QJT5" s="604"/>
      <c r="QJU5" s="604"/>
      <c r="QJV5" s="604"/>
      <c r="QJW5" s="604"/>
      <c r="QJX5" s="604"/>
      <c r="QJY5" s="604"/>
      <c r="QJZ5" s="604"/>
      <c r="QKA5" s="604"/>
      <c r="QKB5" s="604"/>
      <c r="QKC5" s="604"/>
      <c r="QKD5" s="604"/>
      <c r="QKE5" s="604"/>
      <c r="QKF5" s="604"/>
      <c r="QKG5" s="604"/>
      <c r="QKH5" s="604"/>
      <c r="QKI5" s="604"/>
      <c r="QKJ5" s="604"/>
      <c r="QKK5" s="604"/>
      <c r="QKL5" s="604"/>
      <c r="QKM5" s="604"/>
      <c r="QKN5" s="604"/>
      <c r="QKO5" s="604"/>
      <c r="QKP5" s="604"/>
      <c r="QKQ5" s="604"/>
      <c r="QKR5" s="604"/>
      <c r="QKS5" s="604"/>
      <c r="QKT5" s="604"/>
      <c r="QKU5" s="604"/>
      <c r="QKV5" s="604"/>
      <c r="QKW5" s="604"/>
      <c r="QKX5" s="604"/>
      <c r="QKY5" s="604"/>
      <c r="QKZ5" s="604"/>
      <c r="QLA5" s="604"/>
      <c r="QLB5" s="604"/>
      <c r="QLC5" s="604"/>
      <c r="QLD5" s="604"/>
      <c r="QLE5" s="604"/>
      <c r="QLF5" s="604"/>
      <c r="QLG5" s="604"/>
      <c r="QLH5" s="604"/>
      <c r="QLI5" s="604"/>
      <c r="QLJ5" s="604"/>
      <c r="QLK5" s="604"/>
      <c r="QLL5" s="604"/>
      <c r="QLM5" s="604"/>
      <c r="QLN5" s="604"/>
      <c r="QLO5" s="604"/>
      <c r="QLP5" s="604"/>
      <c r="QLQ5" s="604"/>
      <c r="QLR5" s="604"/>
      <c r="QLS5" s="604"/>
      <c r="QLT5" s="604"/>
      <c r="QLU5" s="604"/>
      <c r="QLV5" s="604"/>
      <c r="QLW5" s="604"/>
      <c r="QLX5" s="604"/>
      <c r="QLY5" s="604"/>
      <c r="QLZ5" s="604"/>
      <c r="QMA5" s="604"/>
      <c r="QMB5" s="604"/>
      <c r="QMC5" s="604"/>
      <c r="QMD5" s="604"/>
      <c r="QME5" s="604"/>
      <c r="QMF5" s="604"/>
      <c r="QMG5" s="604"/>
      <c r="QMH5" s="604"/>
      <c r="QMI5" s="604"/>
      <c r="QMJ5" s="604"/>
      <c r="QMK5" s="604"/>
      <c r="QML5" s="604"/>
      <c r="QMM5" s="604"/>
      <c r="QMN5" s="604"/>
      <c r="QMO5" s="604"/>
      <c r="QMP5" s="604"/>
      <c r="QMQ5" s="604"/>
      <c r="QMR5" s="604"/>
      <c r="QMS5" s="604"/>
      <c r="QMT5" s="604"/>
      <c r="QMU5" s="604"/>
      <c r="QMV5" s="604"/>
      <c r="QMW5" s="604"/>
      <c r="QMX5" s="604"/>
      <c r="QMY5" s="604"/>
      <c r="QMZ5" s="604"/>
      <c r="QNA5" s="604"/>
      <c r="QNB5" s="604"/>
      <c r="QNC5" s="604"/>
      <c r="QND5" s="604"/>
      <c r="QNE5" s="604"/>
      <c r="QNF5" s="604"/>
      <c r="QNG5" s="604"/>
      <c r="QNH5" s="604"/>
      <c r="QNI5" s="604"/>
      <c r="QNJ5" s="604"/>
      <c r="QNK5" s="604"/>
      <c r="QNL5" s="604"/>
      <c r="QNM5" s="604"/>
      <c r="QNN5" s="604"/>
      <c r="QNO5" s="604"/>
      <c r="QNP5" s="604"/>
      <c r="QNQ5" s="604"/>
      <c r="QNR5" s="604"/>
      <c r="QNS5" s="604"/>
      <c r="QNT5" s="604"/>
      <c r="QNU5" s="604"/>
      <c r="QNV5" s="604"/>
      <c r="QNW5" s="604"/>
      <c r="QNX5" s="604"/>
      <c r="QNY5" s="604"/>
      <c r="QNZ5" s="604"/>
      <c r="QOA5" s="604"/>
      <c r="QOB5" s="604"/>
      <c r="QOC5" s="604"/>
      <c r="QOD5" s="604"/>
      <c r="QOE5" s="604"/>
      <c r="QOF5" s="604"/>
      <c r="QOG5" s="604"/>
      <c r="QOH5" s="604"/>
      <c r="QOI5" s="604"/>
      <c r="QOJ5" s="604"/>
      <c r="QOK5" s="604"/>
      <c r="QOL5" s="604"/>
      <c r="QOM5" s="604"/>
      <c r="QON5" s="604"/>
      <c r="QOO5" s="604"/>
      <c r="QOP5" s="604"/>
      <c r="QOQ5" s="604"/>
      <c r="QOR5" s="604"/>
      <c r="QOS5" s="604"/>
      <c r="QOT5" s="604"/>
      <c r="QOU5" s="604"/>
      <c r="QOV5" s="604"/>
      <c r="QOW5" s="604"/>
      <c r="QOX5" s="604"/>
      <c r="QOY5" s="604"/>
      <c r="QOZ5" s="604"/>
      <c r="QPA5" s="604"/>
      <c r="QPB5" s="604"/>
      <c r="QPC5" s="604"/>
      <c r="QPD5" s="604"/>
      <c r="QPE5" s="604"/>
      <c r="QPF5" s="604"/>
      <c r="QPG5" s="604"/>
      <c r="QPH5" s="604"/>
      <c r="QPI5" s="604"/>
      <c r="QPJ5" s="604"/>
      <c r="QPK5" s="604"/>
      <c r="QPL5" s="604"/>
      <c r="QPM5" s="604"/>
      <c r="QPN5" s="604"/>
      <c r="QPO5" s="604"/>
      <c r="QPP5" s="604"/>
      <c r="QPQ5" s="604"/>
      <c r="QPR5" s="604"/>
      <c r="QPS5" s="604"/>
      <c r="QPT5" s="604"/>
      <c r="QPU5" s="604"/>
      <c r="QPV5" s="604"/>
      <c r="QPW5" s="604"/>
      <c r="QPX5" s="604"/>
      <c r="QPY5" s="604"/>
      <c r="QPZ5" s="604"/>
      <c r="QQA5" s="604"/>
      <c r="QQB5" s="604"/>
      <c r="QQC5" s="604"/>
      <c r="QQD5" s="604"/>
      <c r="QQE5" s="604"/>
      <c r="QQF5" s="604"/>
      <c r="QQG5" s="604"/>
      <c r="QQH5" s="604"/>
      <c r="QQI5" s="604"/>
      <c r="QQJ5" s="604"/>
      <c r="QQK5" s="604"/>
      <c r="QQL5" s="604"/>
      <c r="QQM5" s="604"/>
      <c r="QQN5" s="604"/>
      <c r="QQO5" s="604"/>
      <c r="QQP5" s="604"/>
      <c r="QQQ5" s="604"/>
      <c r="QQR5" s="604"/>
      <c r="QQS5" s="604"/>
      <c r="QQT5" s="604"/>
      <c r="QQU5" s="604"/>
      <c r="QQV5" s="604"/>
      <c r="QQW5" s="604"/>
      <c r="QQX5" s="604"/>
      <c r="QQY5" s="604"/>
      <c r="QQZ5" s="604"/>
      <c r="QRA5" s="604"/>
      <c r="QRB5" s="604"/>
      <c r="QRC5" s="604"/>
      <c r="QRD5" s="604"/>
      <c r="QRE5" s="604"/>
      <c r="QRF5" s="604"/>
      <c r="QRG5" s="604"/>
      <c r="QRH5" s="604"/>
      <c r="QRI5" s="604"/>
      <c r="QRJ5" s="604"/>
      <c r="QRK5" s="604"/>
      <c r="QRL5" s="604"/>
      <c r="QRM5" s="604"/>
      <c r="QRN5" s="604"/>
      <c r="QRO5" s="604"/>
      <c r="QRP5" s="604"/>
      <c r="QRQ5" s="604"/>
      <c r="QRR5" s="604"/>
      <c r="QRS5" s="604"/>
      <c r="QRT5" s="604"/>
      <c r="QRU5" s="604"/>
      <c r="QRV5" s="604"/>
      <c r="QRW5" s="604"/>
      <c r="QRX5" s="604"/>
      <c r="QRY5" s="604"/>
      <c r="QRZ5" s="604"/>
      <c r="QSA5" s="604"/>
      <c r="QSB5" s="604"/>
      <c r="QSC5" s="604"/>
      <c r="QSD5" s="604"/>
      <c r="QSE5" s="604"/>
      <c r="QSF5" s="604"/>
      <c r="QSG5" s="604"/>
      <c r="QSH5" s="604"/>
      <c r="QSI5" s="604"/>
      <c r="QSJ5" s="604"/>
      <c r="QSK5" s="604"/>
      <c r="QSL5" s="604"/>
      <c r="QSM5" s="604"/>
      <c r="QSN5" s="604"/>
      <c r="QSO5" s="604"/>
      <c r="QSP5" s="604"/>
      <c r="QSQ5" s="604"/>
      <c r="QSR5" s="604"/>
      <c r="QSS5" s="604"/>
      <c r="QST5" s="604"/>
      <c r="QSU5" s="604"/>
      <c r="QSV5" s="604"/>
      <c r="QSW5" s="604"/>
      <c r="QSX5" s="604"/>
      <c r="QSY5" s="604"/>
      <c r="QSZ5" s="604"/>
      <c r="QTA5" s="604"/>
      <c r="QTB5" s="604"/>
      <c r="QTC5" s="604"/>
      <c r="QTD5" s="604"/>
      <c r="QTE5" s="604"/>
      <c r="QTF5" s="604"/>
      <c r="QTG5" s="604"/>
      <c r="QTH5" s="604"/>
      <c r="QTI5" s="604"/>
      <c r="QTJ5" s="604"/>
      <c r="QTK5" s="604"/>
      <c r="QTL5" s="604"/>
      <c r="QTM5" s="604"/>
      <c r="QTN5" s="604"/>
      <c r="QTO5" s="604"/>
      <c r="QTP5" s="604"/>
      <c r="QTQ5" s="604"/>
      <c r="QTR5" s="604"/>
      <c r="QTS5" s="604"/>
      <c r="QTT5" s="604"/>
      <c r="QTU5" s="604"/>
      <c r="QTV5" s="604"/>
      <c r="QTW5" s="604"/>
      <c r="QTX5" s="604"/>
      <c r="QTY5" s="604"/>
      <c r="QTZ5" s="604"/>
      <c r="QUA5" s="604"/>
      <c r="QUB5" s="604"/>
      <c r="QUC5" s="604"/>
      <c r="QUD5" s="604"/>
      <c r="QUE5" s="604"/>
      <c r="QUF5" s="604"/>
      <c r="QUG5" s="604"/>
      <c r="QUH5" s="604"/>
      <c r="QUI5" s="604"/>
      <c r="QUJ5" s="604"/>
      <c r="QUK5" s="604"/>
      <c r="QUL5" s="604"/>
      <c r="QUM5" s="604"/>
      <c r="QUN5" s="604"/>
      <c r="QUO5" s="604"/>
      <c r="QUP5" s="604"/>
      <c r="QUQ5" s="604"/>
      <c r="QUR5" s="604"/>
      <c r="QUS5" s="604"/>
      <c r="QUT5" s="604"/>
      <c r="QUU5" s="604"/>
      <c r="QUV5" s="604"/>
      <c r="QUW5" s="604"/>
      <c r="QUX5" s="604"/>
      <c r="QUY5" s="604"/>
      <c r="QUZ5" s="604"/>
      <c r="QVA5" s="604"/>
      <c r="QVB5" s="604"/>
      <c r="QVC5" s="604"/>
      <c r="QVD5" s="604"/>
      <c r="QVE5" s="604"/>
      <c r="QVF5" s="604"/>
      <c r="QVG5" s="604"/>
      <c r="QVH5" s="604"/>
      <c r="QVI5" s="604"/>
      <c r="QVJ5" s="604"/>
      <c r="QVK5" s="604"/>
      <c r="QVL5" s="604"/>
      <c r="QVM5" s="604"/>
      <c r="QVN5" s="604"/>
      <c r="QVO5" s="604"/>
      <c r="QVP5" s="604"/>
      <c r="QVQ5" s="604"/>
      <c r="QVR5" s="604"/>
      <c r="QVS5" s="604"/>
      <c r="QVT5" s="604"/>
      <c r="QVU5" s="604"/>
      <c r="QVV5" s="604"/>
      <c r="QVW5" s="604"/>
      <c r="QVX5" s="604"/>
      <c r="QVY5" s="604"/>
      <c r="QVZ5" s="604"/>
      <c r="QWA5" s="604"/>
      <c r="QWB5" s="604"/>
      <c r="QWC5" s="604"/>
      <c r="QWD5" s="604"/>
      <c r="QWE5" s="604"/>
      <c r="QWF5" s="604"/>
      <c r="QWG5" s="604"/>
      <c r="QWH5" s="604"/>
      <c r="QWI5" s="604"/>
      <c r="QWJ5" s="604"/>
      <c r="QWK5" s="604"/>
      <c r="QWL5" s="604"/>
      <c r="QWM5" s="604"/>
      <c r="QWN5" s="604"/>
      <c r="QWO5" s="604"/>
      <c r="QWP5" s="604"/>
      <c r="QWQ5" s="604"/>
      <c r="QWR5" s="604"/>
      <c r="QWS5" s="604"/>
      <c r="QWT5" s="604"/>
      <c r="QWU5" s="604"/>
      <c r="QWV5" s="604"/>
      <c r="QWW5" s="604"/>
      <c r="QWX5" s="604"/>
      <c r="QWY5" s="604"/>
      <c r="QWZ5" s="604"/>
      <c r="QXA5" s="604"/>
      <c r="QXB5" s="604"/>
      <c r="QXC5" s="604"/>
      <c r="QXD5" s="604"/>
      <c r="QXE5" s="604"/>
      <c r="QXF5" s="604"/>
      <c r="QXG5" s="604"/>
      <c r="QXH5" s="604"/>
      <c r="QXI5" s="604"/>
      <c r="QXJ5" s="604"/>
      <c r="QXK5" s="604"/>
      <c r="QXL5" s="604"/>
      <c r="QXM5" s="604"/>
      <c r="QXN5" s="604"/>
      <c r="QXO5" s="604"/>
      <c r="QXP5" s="604"/>
      <c r="QXQ5" s="604"/>
      <c r="QXR5" s="604"/>
      <c r="QXS5" s="604"/>
      <c r="QXT5" s="604"/>
      <c r="QXU5" s="604"/>
      <c r="QXV5" s="604"/>
      <c r="QXW5" s="604"/>
      <c r="QXX5" s="604"/>
      <c r="QXY5" s="604"/>
      <c r="QXZ5" s="604"/>
      <c r="QYA5" s="604"/>
      <c r="QYB5" s="604"/>
      <c r="QYC5" s="604"/>
      <c r="QYD5" s="604"/>
      <c r="QYE5" s="604"/>
      <c r="QYF5" s="604"/>
      <c r="QYG5" s="604"/>
      <c r="QYH5" s="604"/>
      <c r="QYI5" s="604"/>
      <c r="QYJ5" s="604"/>
      <c r="QYK5" s="604"/>
      <c r="QYL5" s="604"/>
      <c r="QYM5" s="604"/>
      <c r="QYN5" s="604"/>
      <c r="QYO5" s="604"/>
      <c r="QYP5" s="604"/>
      <c r="QYQ5" s="604"/>
      <c r="QYR5" s="604"/>
      <c r="QYS5" s="604"/>
      <c r="QYT5" s="604"/>
      <c r="QYU5" s="604"/>
      <c r="QYV5" s="604"/>
      <c r="QYW5" s="604"/>
      <c r="QYX5" s="604"/>
      <c r="QYY5" s="604"/>
      <c r="QYZ5" s="604"/>
      <c r="QZA5" s="604"/>
      <c r="QZB5" s="604"/>
      <c r="QZC5" s="604"/>
      <c r="QZD5" s="604"/>
      <c r="QZE5" s="604"/>
      <c r="QZF5" s="604"/>
      <c r="QZG5" s="604"/>
      <c r="QZH5" s="604"/>
      <c r="QZI5" s="604"/>
      <c r="QZJ5" s="604"/>
      <c r="QZK5" s="604"/>
      <c r="QZL5" s="604"/>
      <c r="QZM5" s="604"/>
      <c r="QZN5" s="604"/>
      <c r="QZO5" s="604"/>
      <c r="QZP5" s="604"/>
      <c r="QZQ5" s="604"/>
      <c r="QZR5" s="604"/>
      <c r="QZS5" s="604"/>
      <c r="QZT5" s="604"/>
      <c r="QZU5" s="604"/>
      <c r="QZV5" s="604"/>
      <c r="QZW5" s="604"/>
      <c r="QZX5" s="604"/>
      <c r="QZY5" s="604"/>
      <c r="QZZ5" s="604"/>
      <c r="RAA5" s="604"/>
      <c r="RAB5" s="604"/>
      <c r="RAC5" s="604"/>
      <c r="RAD5" s="604"/>
      <c r="RAE5" s="604"/>
      <c r="RAF5" s="604"/>
      <c r="RAG5" s="604"/>
      <c r="RAH5" s="604"/>
      <c r="RAI5" s="604"/>
      <c r="RAJ5" s="604"/>
      <c r="RAK5" s="604"/>
      <c r="RAL5" s="604"/>
      <c r="RAM5" s="604"/>
      <c r="RAN5" s="604"/>
      <c r="RAO5" s="604"/>
      <c r="RAP5" s="604"/>
      <c r="RAQ5" s="604"/>
      <c r="RAR5" s="604"/>
      <c r="RAS5" s="604"/>
      <c r="RAT5" s="604"/>
      <c r="RAU5" s="604"/>
      <c r="RAV5" s="604"/>
      <c r="RAW5" s="604"/>
      <c r="RAX5" s="604"/>
      <c r="RAY5" s="604"/>
      <c r="RAZ5" s="604"/>
      <c r="RBA5" s="604"/>
      <c r="RBB5" s="604"/>
      <c r="RBC5" s="604"/>
      <c r="RBD5" s="604"/>
      <c r="RBE5" s="604"/>
      <c r="RBF5" s="604"/>
      <c r="RBG5" s="604"/>
      <c r="RBH5" s="604"/>
      <c r="RBI5" s="604"/>
      <c r="RBJ5" s="604"/>
      <c r="RBK5" s="604"/>
      <c r="RBL5" s="604"/>
      <c r="RBM5" s="604"/>
      <c r="RBN5" s="604"/>
      <c r="RBO5" s="604"/>
      <c r="RBP5" s="604"/>
      <c r="RBQ5" s="604"/>
      <c r="RBR5" s="604"/>
      <c r="RBS5" s="604"/>
      <c r="RBT5" s="604"/>
      <c r="RBU5" s="604"/>
      <c r="RBV5" s="604"/>
      <c r="RBW5" s="604"/>
      <c r="RBX5" s="604"/>
      <c r="RBY5" s="604"/>
      <c r="RBZ5" s="604"/>
      <c r="RCA5" s="604"/>
      <c r="RCB5" s="604"/>
      <c r="RCC5" s="604"/>
      <c r="RCD5" s="604"/>
      <c r="RCE5" s="604"/>
      <c r="RCF5" s="604"/>
      <c r="RCG5" s="604"/>
      <c r="RCH5" s="604"/>
      <c r="RCI5" s="604"/>
      <c r="RCJ5" s="604"/>
      <c r="RCK5" s="604"/>
      <c r="RCL5" s="604"/>
      <c r="RCM5" s="604"/>
      <c r="RCN5" s="604"/>
      <c r="RCO5" s="604"/>
      <c r="RCP5" s="604"/>
      <c r="RCQ5" s="604"/>
      <c r="RCR5" s="604"/>
      <c r="RCS5" s="604"/>
      <c r="RCT5" s="604"/>
      <c r="RCU5" s="604"/>
      <c r="RCV5" s="604"/>
      <c r="RCW5" s="604"/>
      <c r="RCX5" s="604"/>
      <c r="RCY5" s="604"/>
      <c r="RCZ5" s="604"/>
      <c r="RDA5" s="604"/>
      <c r="RDB5" s="604"/>
      <c r="RDC5" s="604"/>
      <c r="RDD5" s="604"/>
      <c r="RDE5" s="604"/>
      <c r="RDF5" s="604"/>
      <c r="RDG5" s="604"/>
      <c r="RDH5" s="604"/>
      <c r="RDI5" s="604"/>
      <c r="RDJ5" s="604"/>
      <c r="RDK5" s="604"/>
      <c r="RDL5" s="604"/>
      <c r="RDM5" s="604"/>
      <c r="RDN5" s="604"/>
      <c r="RDO5" s="604"/>
      <c r="RDP5" s="604"/>
      <c r="RDQ5" s="604"/>
      <c r="RDR5" s="604"/>
      <c r="RDS5" s="604"/>
      <c r="RDT5" s="604"/>
      <c r="RDU5" s="604"/>
      <c r="RDV5" s="604"/>
      <c r="RDW5" s="604"/>
      <c r="RDX5" s="604"/>
      <c r="RDY5" s="604"/>
      <c r="RDZ5" s="604"/>
      <c r="REA5" s="604"/>
      <c r="REB5" s="604"/>
      <c r="REC5" s="604"/>
      <c r="RED5" s="604"/>
      <c r="REE5" s="604"/>
      <c r="REF5" s="604"/>
      <c r="REG5" s="604"/>
      <c r="REH5" s="604"/>
      <c r="REI5" s="604"/>
      <c r="REJ5" s="604"/>
      <c r="REK5" s="604"/>
      <c r="REL5" s="604"/>
      <c r="REM5" s="604"/>
      <c r="REN5" s="604"/>
      <c r="REO5" s="604"/>
      <c r="REP5" s="604"/>
      <c r="REQ5" s="604"/>
      <c r="RER5" s="604"/>
      <c r="RES5" s="604"/>
      <c r="RET5" s="604"/>
      <c r="REU5" s="604"/>
      <c r="REV5" s="604"/>
      <c r="REW5" s="604"/>
      <c r="REX5" s="604"/>
      <c r="REY5" s="604"/>
      <c r="REZ5" s="604"/>
      <c r="RFA5" s="604"/>
      <c r="RFB5" s="604"/>
      <c r="RFC5" s="604"/>
      <c r="RFD5" s="604"/>
      <c r="RFE5" s="604"/>
      <c r="RFF5" s="604"/>
      <c r="RFG5" s="604"/>
      <c r="RFH5" s="604"/>
      <c r="RFI5" s="604"/>
      <c r="RFJ5" s="604"/>
      <c r="RFK5" s="604"/>
      <c r="RFL5" s="604"/>
      <c r="RFM5" s="604"/>
      <c r="RFN5" s="604"/>
      <c r="RFO5" s="604"/>
      <c r="RFP5" s="604"/>
      <c r="RFQ5" s="604"/>
      <c r="RFR5" s="604"/>
      <c r="RFS5" s="604"/>
      <c r="RFT5" s="604"/>
      <c r="RFU5" s="604"/>
      <c r="RFV5" s="604"/>
      <c r="RFW5" s="604"/>
      <c r="RFX5" s="604"/>
      <c r="RFY5" s="604"/>
      <c r="RFZ5" s="604"/>
      <c r="RGA5" s="604"/>
      <c r="RGB5" s="604"/>
      <c r="RGC5" s="604"/>
      <c r="RGD5" s="604"/>
      <c r="RGE5" s="604"/>
      <c r="RGF5" s="604"/>
      <c r="RGG5" s="604"/>
      <c r="RGH5" s="604"/>
      <c r="RGI5" s="604"/>
      <c r="RGJ5" s="604"/>
      <c r="RGK5" s="604"/>
      <c r="RGL5" s="604"/>
      <c r="RGM5" s="604"/>
      <c r="RGN5" s="604"/>
      <c r="RGO5" s="604"/>
      <c r="RGP5" s="604"/>
      <c r="RGQ5" s="604"/>
      <c r="RGR5" s="604"/>
      <c r="RGS5" s="604"/>
      <c r="RGT5" s="604"/>
      <c r="RGU5" s="604"/>
      <c r="RGV5" s="604"/>
      <c r="RGW5" s="604"/>
      <c r="RGX5" s="604"/>
      <c r="RGY5" s="604"/>
      <c r="RGZ5" s="604"/>
      <c r="RHA5" s="604"/>
      <c r="RHB5" s="604"/>
      <c r="RHC5" s="604"/>
      <c r="RHD5" s="604"/>
      <c r="RHE5" s="604"/>
      <c r="RHF5" s="604"/>
      <c r="RHG5" s="604"/>
      <c r="RHH5" s="604"/>
      <c r="RHI5" s="604"/>
      <c r="RHJ5" s="604"/>
      <c r="RHK5" s="604"/>
      <c r="RHL5" s="604"/>
      <c r="RHM5" s="604"/>
      <c r="RHN5" s="604"/>
      <c r="RHO5" s="604"/>
      <c r="RHP5" s="604"/>
      <c r="RHQ5" s="604"/>
      <c r="RHR5" s="604"/>
      <c r="RHS5" s="604"/>
      <c r="RHT5" s="604"/>
      <c r="RHU5" s="604"/>
      <c r="RHV5" s="604"/>
      <c r="RHW5" s="604"/>
      <c r="RHX5" s="604"/>
      <c r="RHY5" s="604"/>
      <c r="RHZ5" s="604"/>
      <c r="RIA5" s="604"/>
      <c r="RIB5" s="604"/>
      <c r="RIC5" s="604"/>
      <c r="RID5" s="604"/>
      <c r="RIE5" s="604"/>
      <c r="RIF5" s="604"/>
      <c r="RIG5" s="604"/>
      <c r="RIH5" s="604"/>
      <c r="RII5" s="604"/>
      <c r="RIJ5" s="604"/>
      <c r="RIK5" s="604"/>
      <c r="RIL5" s="604"/>
      <c r="RIM5" s="604"/>
      <c r="RIN5" s="604"/>
      <c r="RIO5" s="604"/>
      <c r="RIP5" s="604"/>
      <c r="RIQ5" s="604"/>
      <c r="RIR5" s="604"/>
      <c r="RIS5" s="604"/>
      <c r="RIT5" s="604"/>
      <c r="RIU5" s="604"/>
      <c r="RIV5" s="604"/>
      <c r="RIW5" s="604"/>
      <c r="RIX5" s="604"/>
      <c r="RIY5" s="604"/>
      <c r="RIZ5" s="604"/>
      <c r="RJA5" s="604"/>
      <c r="RJB5" s="604"/>
      <c r="RJC5" s="604"/>
      <c r="RJD5" s="604"/>
      <c r="RJE5" s="604"/>
      <c r="RJF5" s="604"/>
      <c r="RJG5" s="604"/>
      <c r="RJH5" s="604"/>
      <c r="RJI5" s="604"/>
      <c r="RJJ5" s="604"/>
      <c r="RJK5" s="604"/>
      <c r="RJL5" s="604"/>
      <c r="RJM5" s="604"/>
      <c r="RJN5" s="604"/>
      <c r="RJO5" s="604"/>
      <c r="RJP5" s="604"/>
      <c r="RJQ5" s="604"/>
      <c r="RJR5" s="604"/>
      <c r="RJS5" s="604"/>
      <c r="RJT5" s="604"/>
      <c r="RJU5" s="604"/>
      <c r="RJV5" s="604"/>
      <c r="RJW5" s="604"/>
      <c r="RJX5" s="604"/>
      <c r="RJY5" s="604"/>
      <c r="RJZ5" s="604"/>
      <c r="RKA5" s="604"/>
      <c r="RKB5" s="604"/>
      <c r="RKC5" s="604"/>
      <c r="RKD5" s="604"/>
      <c r="RKE5" s="604"/>
      <c r="RKF5" s="604"/>
      <c r="RKG5" s="604"/>
      <c r="RKH5" s="604"/>
      <c r="RKI5" s="604"/>
      <c r="RKJ5" s="604"/>
      <c r="RKK5" s="604"/>
      <c r="RKL5" s="604"/>
      <c r="RKM5" s="604"/>
      <c r="RKN5" s="604"/>
      <c r="RKO5" s="604"/>
      <c r="RKP5" s="604"/>
      <c r="RKQ5" s="604"/>
      <c r="RKR5" s="604"/>
      <c r="RKS5" s="604"/>
      <c r="RKT5" s="604"/>
      <c r="RKU5" s="604"/>
      <c r="RKV5" s="604"/>
      <c r="RKW5" s="604"/>
      <c r="RKX5" s="604"/>
      <c r="RKY5" s="604"/>
      <c r="RKZ5" s="604"/>
      <c r="RLA5" s="604"/>
      <c r="RLB5" s="604"/>
      <c r="RLC5" s="604"/>
      <c r="RLD5" s="604"/>
      <c r="RLE5" s="604"/>
      <c r="RLF5" s="604"/>
      <c r="RLG5" s="604"/>
      <c r="RLH5" s="604"/>
      <c r="RLI5" s="604"/>
      <c r="RLJ5" s="604"/>
      <c r="RLK5" s="604"/>
      <c r="RLL5" s="604"/>
      <c r="RLM5" s="604"/>
      <c r="RLN5" s="604"/>
      <c r="RLO5" s="604"/>
      <c r="RLP5" s="604"/>
      <c r="RLQ5" s="604"/>
      <c r="RLR5" s="604"/>
      <c r="RLS5" s="604"/>
      <c r="RLT5" s="604"/>
      <c r="RLU5" s="604"/>
      <c r="RLV5" s="604"/>
      <c r="RLW5" s="604"/>
      <c r="RLX5" s="604"/>
      <c r="RLY5" s="604"/>
      <c r="RLZ5" s="604"/>
      <c r="RMA5" s="604"/>
      <c r="RMB5" s="604"/>
      <c r="RMC5" s="604"/>
      <c r="RMD5" s="604"/>
      <c r="RME5" s="604"/>
      <c r="RMF5" s="604"/>
      <c r="RMG5" s="604"/>
      <c r="RMH5" s="604"/>
      <c r="RMI5" s="604"/>
      <c r="RMJ5" s="604"/>
      <c r="RMK5" s="604"/>
      <c r="RML5" s="604"/>
      <c r="RMM5" s="604"/>
      <c r="RMN5" s="604"/>
      <c r="RMO5" s="604"/>
      <c r="RMP5" s="604"/>
      <c r="RMQ5" s="604"/>
      <c r="RMR5" s="604"/>
      <c r="RMS5" s="604"/>
      <c r="RMT5" s="604"/>
      <c r="RMU5" s="604"/>
      <c r="RMV5" s="604"/>
      <c r="RMW5" s="604"/>
      <c r="RMX5" s="604"/>
      <c r="RMY5" s="604"/>
      <c r="RMZ5" s="604"/>
      <c r="RNA5" s="604"/>
      <c r="RNB5" s="604"/>
      <c r="RNC5" s="604"/>
      <c r="RND5" s="604"/>
      <c r="RNE5" s="604"/>
      <c r="RNF5" s="604"/>
      <c r="RNG5" s="604"/>
      <c r="RNH5" s="604"/>
      <c r="RNI5" s="604"/>
      <c r="RNJ5" s="604"/>
      <c r="RNK5" s="604"/>
      <c r="RNL5" s="604"/>
      <c r="RNM5" s="604"/>
      <c r="RNN5" s="604"/>
      <c r="RNO5" s="604"/>
      <c r="RNP5" s="604"/>
      <c r="RNQ5" s="604"/>
      <c r="RNR5" s="604"/>
      <c r="RNS5" s="604"/>
      <c r="RNT5" s="604"/>
      <c r="RNU5" s="604"/>
      <c r="RNV5" s="604"/>
      <c r="RNW5" s="604"/>
      <c r="RNX5" s="604"/>
      <c r="RNY5" s="604"/>
      <c r="RNZ5" s="604"/>
      <c r="ROA5" s="604"/>
      <c r="ROB5" s="604"/>
      <c r="ROC5" s="604"/>
      <c r="ROD5" s="604"/>
      <c r="ROE5" s="604"/>
      <c r="ROF5" s="604"/>
      <c r="ROG5" s="604"/>
      <c r="ROH5" s="604"/>
      <c r="ROI5" s="604"/>
      <c r="ROJ5" s="604"/>
      <c r="ROK5" s="604"/>
      <c r="ROL5" s="604"/>
      <c r="ROM5" s="604"/>
      <c r="RON5" s="604"/>
      <c r="ROO5" s="604"/>
      <c r="ROP5" s="604"/>
      <c r="ROQ5" s="604"/>
      <c r="ROR5" s="604"/>
      <c r="ROS5" s="604"/>
      <c r="ROT5" s="604"/>
      <c r="ROU5" s="604"/>
      <c r="ROV5" s="604"/>
      <c r="ROW5" s="604"/>
      <c r="ROX5" s="604"/>
      <c r="ROY5" s="604"/>
      <c r="ROZ5" s="604"/>
      <c r="RPA5" s="604"/>
      <c r="RPB5" s="604"/>
      <c r="RPC5" s="604"/>
      <c r="RPD5" s="604"/>
      <c r="RPE5" s="604"/>
      <c r="RPF5" s="604"/>
      <c r="RPG5" s="604"/>
      <c r="RPH5" s="604"/>
      <c r="RPI5" s="604"/>
      <c r="RPJ5" s="604"/>
      <c r="RPK5" s="604"/>
      <c r="RPL5" s="604"/>
      <c r="RPM5" s="604"/>
      <c r="RPN5" s="604"/>
      <c r="RPO5" s="604"/>
      <c r="RPP5" s="604"/>
      <c r="RPQ5" s="604"/>
      <c r="RPR5" s="604"/>
      <c r="RPS5" s="604"/>
      <c r="RPT5" s="604"/>
      <c r="RPU5" s="604"/>
      <c r="RPV5" s="604"/>
      <c r="RPW5" s="604"/>
      <c r="RPX5" s="604"/>
      <c r="RPY5" s="604"/>
      <c r="RPZ5" s="604"/>
      <c r="RQA5" s="604"/>
      <c r="RQB5" s="604"/>
      <c r="RQC5" s="604"/>
      <c r="RQD5" s="604"/>
      <c r="RQE5" s="604"/>
      <c r="RQF5" s="604"/>
      <c r="RQG5" s="604"/>
      <c r="RQH5" s="604"/>
      <c r="RQI5" s="604"/>
      <c r="RQJ5" s="604"/>
      <c r="RQK5" s="604"/>
      <c r="RQL5" s="604"/>
      <c r="RQM5" s="604"/>
      <c r="RQN5" s="604"/>
      <c r="RQO5" s="604"/>
      <c r="RQP5" s="604"/>
      <c r="RQQ5" s="604"/>
      <c r="RQR5" s="604"/>
      <c r="RQS5" s="604"/>
      <c r="RQT5" s="604"/>
      <c r="RQU5" s="604"/>
      <c r="RQV5" s="604"/>
      <c r="RQW5" s="604"/>
      <c r="RQX5" s="604"/>
      <c r="RQY5" s="604"/>
      <c r="RQZ5" s="604"/>
      <c r="RRA5" s="604"/>
      <c r="RRB5" s="604"/>
      <c r="RRC5" s="604"/>
      <c r="RRD5" s="604"/>
      <c r="RRE5" s="604"/>
      <c r="RRF5" s="604"/>
      <c r="RRG5" s="604"/>
      <c r="RRH5" s="604"/>
      <c r="RRI5" s="604"/>
      <c r="RRJ5" s="604"/>
      <c r="RRK5" s="604"/>
      <c r="RRL5" s="604"/>
      <c r="RRM5" s="604"/>
      <c r="RRN5" s="604"/>
      <c r="RRO5" s="604"/>
      <c r="RRP5" s="604"/>
      <c r="RRQ5" s="604"/>
      <c r="RRR5" s="604"/>
      <c r="RRS5" s="604"/>
      <c r="RRT5" s="604"/>
      <c r="RRU5" s="604"/>
      <c r="RRV5" s="604"/>
      <c r="RRW5" s="604"/>
      <c r="RRX5" s="604"/>
      <c r="RRY5" s="604"/>
      <c r="RRZ5" s="604"/>
      <c r="RSA5" s="604"/>
      <c r="RSB5" s="604"/>
      <c r="RSC5" s="604"/>
      <c r="RSD5" s="604"/>
      <c r="RSE5" s="604"/>
      <c r="RSF5" s="604"/>
      <c r="RSG5" s="604"/>
      <c r="RSH5" s="604"/>
      <c r="RSI5" s="604"/>
      <c r="RSJ5" s="604"/>
      <c r="RSK5" s="604"/>
      <c r="RSL5" s="604"/>
      <c r="RSM5" s="604"/>
      <c r="RSN5" s="604"/>
      <c r="RSO5" s="604"/>
      <c r="RSP5" s="604"/>
      <c r="RSQ5" s="604"/>
      <c r="RSR5" s="604"/>
      <c r="RSS5" s="604"/>
      <c r="RST5" s="604"/>
      <c r="RSU5" s="604"/>
      <c r="RSV5" s="604"/>
      <c r="RSW5" s="604"/>
      <c r="RSX5" s="604"/>
      <c r="RSY5" s="604"/>
      <c r="RSZ5" s="604"/>
      <c r="RTA5" s="604"/>
      <c r="RTB5" s="604"/>
      <c r="RTC5" s="604"/>
      <c r="RTD5" s="604"/>
      <c r="RTE5" s="604"/>
      <c r="RTF5" s="604"/>
      <c r="RTG5" s="604"/>
      <c r="RTH5" s="604"/>
      <c r="RTI5" s="604"/>
      <c r="RTJ5" s="604"/>
      <c r="RTK5" s="604"/>
      <c r="RTL5" s="604"/>
      <c r="RTM5" s="604"/>
      <c r="RTN5" s="604"/>
      <c r="RTO5" s="604"/>
      <c r="RTP5" s="604"/>
      <c r="RTQ5" s="604"/>
      <c r="RTR5" s="604"/>
      <c r="RTS5" s="604"/>
      <c r="RTT5" s="604"/>
      <c r="RTU5" s="604"/>
      <c r="RTV5" s="604"/>
      <c r="RTW5" s="604"/>
      <c r="RTX5" s="604"/>
      <c r="RTY5" s="604"/>
      <c r="RTZ5" s="604"/>
      <c r="RUA5" s="604"/>
      <c r="RUB5" s="604"/>
      <c r="RUC5" s="604"/>
      <c r="RUD5" s="604"/>
      <c r="RUE5" s="604"/>
      <c r="RUF5" s="604"/>
      <c r="RUG5" s="604"/>
      <c r="RUH5" s="604"/>
      <c r="RUI5" s="604"/>
      <c r="RUJ5" s="604"/>
      <c r="RUK5" s="604"/>
      <c r="RUL5" s="604"/>
      <c r="RUM5" s="604"/>
      <c r="RUN5" s="604"/>
      <c r="RUO5" s="604"/>
      <c r="RUP5" s="604"/>
      <c r="RUQ5" s="604"/>
      <c r="RUR5" s="604"/>
      <c r="RUS5" s="604"/>
      <c r="RUT5" s="604"/>
      <c r="RUU5" s="604"/>
      <c r="RUV5" s="604"/>
      <c r="RUW5" s="604"/>
      <c r="RUX5" s="604"/>
      <c r="RUY5" s="604"/>
      <c r="RUZ5" s="604"/>
      <c r="RVA5" s="604"/>
      <c r="RVB5" s="604"/>
      <c r="RVC5" s="604"/>
      <c r="RVD5" s="604"/>
      <c r="RVE5" s="604"/>
      <c r="RVF5" s="604"/>
      <c r="RVG5" s="604"/>
      <c r="RVH5" s="604"/>
      <c r="RVI5" s="604"/>
      <c r="RVJ5" s="604"/>
      <c r="RVK5" s="604"/>
      <c r="RVL5" s="604"/>
      <c r="RVM5" s="604"/>
      <c r="RVN5" s="604"/>
      <c r="RVO5" s="604"/>
      <c r="RVP5" s="604"/>
      <c r="RVQ5" s="604"/>
      <c r="RVR5" s="604"/>
      <c r="RVS5" s="604"/>
      <c r="RVT5" s="604"/>
      <c r="RVU5" s="604"/>
      <c r="RVV5" s="604"/>
      <c r="RVW5" s="604"/>
      <c r="RVX5" s="604"/>
      <c r="RVY5" s="604"/>
      <c r="RVZ5" s="604"/>
      <c r="RWA5" s="604"/>
      <c r="RWB5" s="604"/>
      <c r="RWC5" s="604"/>
      <c r="RWD5" s="604"/>
      <c r="RWE5" s="604"/>
      <c r="RWF5" s="604"/>
      <c r="RWG5" s="604"/>
      <c r="RWH5" s="604"/>
      <c r="RWI5" s="604"/>
      <c r="RWJ5" s="604"/>
      <c r="RWK5" s="604"/>
      <c r="RWL5" s="604"/>
      <c r="RWM5" s="604"/>
      <c r="RWN5" s="604"/>
      <c r="RWO5" s="604"/>
      <c r="RWP5" s="604"/>
      <c r="RWQ5" s="604"/>
      <c r="RWR5" s="604"/>
      <c r="RWS5" s="604"/>
      <c r="RWT5" s="604"/>
      <c r="RWU5" s="604"/>
      <c r="RWV5" s="604"/>
      <c r="RWW5" s="604"/>
      <c r="RWX5" s="604"/>
      <c r="RWY5" s="604"/>
      <c r="RWZ5" s="604"/>
      <c r="RXA5" s="604"/>
      <c r="RXB5" s="604"/>
      <c r="RXC5" s="604"/>
      <c r="RXD5" s="604"/>
      <c r="RXE5" s="604"/>
      <c r="RXF5" s="604"/>
      <c r="RXG5" s="604"/>
      <c r="RXH5" s="604"/>
      <c r="RXI5" s="604"/>
      <c r="RXJ5" s="604"/>
      <c r="RXK5" s="604"/>
      <c r="RXL5" s="604"/>
      <c r="RXM5" s="604"/>
      <c r="RXN5" s="604"/>
      <c r="RXO5" s="604"/>
      <c r="RXP5" s="604"/>
      <c r="RXQ5" s="604"/>
      <c r="RXR5" s="604"/>
      <c r="RXS5" s="604"/>
      <c r="RXT5" s="604"/>
      <c r="RXU5" s="604"/>
      <c r="RXV5" s="604"/>
      <c r="RXW5" s="604"/>
      <c r="RXX5" s="604"/>
      <c r="RXY5" s="604"/>
      <c r="RXZ5" s="604"/>
      <c r="RYA5" s="604"/>
      <c r="RYB5" s="604"/>
      <c r="RYC5" s="604"/>
      <c r="RYD5" s="604"/>
      <c r="RYE5" s="604"/>
      <c r="RYF5" s="604"/>
      <c r="RYG5" s="604"/>
      <c r="RYH5" s="604"/>
      <c r="RYI5" s="604"/>
      <c r="RYJ5" s="604"/>
      <c r="RYK5" s="604"/>
      <c r="RYL5" s="604"/>
      <c r="RYM5" s="604"/>
      <c r="RYN5" s="604"/>
      <c r="RYO5" s="604"/>
      <c r="RYP5" s="604"/>
      <c r="RYQ5" s="604"/>
      <c r="RYR5" s="604"/>
      <c r="RYS5" s="604"/>
      <c r="RYT5" s="604"/>
      <c r="RYU5" s="604"/>
      <c r="RYV5" s="604"/>
      <c r="RYW5" s="604"/>
      <c r="RYX5" s="604"/>
      <c r="RYY5" s="604"/>
      <c r="RYZ5" s="604"/>
      <c r="RZA5" s="604"/>
      <c r="RZB5" s="604"/>
      <c r="RZC5" s="604"/>
      <c r="RZD5" s="604"/>
      <c r="RZE5" s="604"/>
      <c r="RZF5" s="604"/>
      <c r="RZG5" s="604"/>
      <c r="RZH5" s="604"/>
      <c r="RZI5" s="604"/>
      <c r="RZJ5" s="604"/>
      <c r="RZK5" s="604"/>
      <c r="RZL5" s="604"/>
      <c r="RZM5" s="604"/>
      <c r="RZN5" s="604"/>
      <c r="RZO5" s="604"/>
      <c r="RZP5" s="604"/>
      <c r="RZQ5" s="604"/>
      <c r="RZR5" s="604"/>
      <c r="RZS5" s="604"/>
      <c r="RZT5" s="604"/>
      <c r="RZU5" s="604"/>
      <c r="RZV5" s="604"/>
      <c r="RZW5" s="604"/>
      <c r="RZX5" s="604"/>
      <c r="RZY5" s="604"/>
      <c r="RZZ5" s="604"/>
      <c r="SAA5" s="604"/>
      <c r="SAB5" s="604"/>
      <c r="SAC5" s="604"/>
      <c r="SAD5" s="604"/>
      <c r="SAE5" s="604"/>
      <c r="SAF5" s="604"/>
      <c r="SAG5" s="604"/>
      <c r="SAH5" s="604"/>
      <c r="SAI5" s="604"/>
      <c r="SAJ5" s="604"/>
      <c r="SAK5" s="604"/>
      <c r="SAL5" s="604"/>
      <c r="SAM5" s="604"/>
      <c r="SAN5" s="604"/>
      <c r="SAO5" s="604"/>
      <c r="SAP5" s="604"/>
      <c r="SAQ5" s="604"/>
      <c r="SAR5" s="604"/>
      <c r="SAS5" s="604"/>
      <c r="SAT5" s="604"/>
      <c r="SAU5" s="604"/>
      <c r="SAV5" s="604"/>
      <c r="SAW5" s="604"/>
      <c r="SAX5" s="604"/>
      <c r="SAY5" s="604"/>
      <c r="SAZ5" s="604"/>
      <c r="SBA5" s="604"/>
      <c r="SBB5" s="604"/>
      <c r="SBC5" s="604"/>
      <c r="SBD5" s="604"/>
      <c r="SBE5" s="604"/>
      <c r="SBF5" s="604"/>
      <c r="SBG5" s="604"/>
      <c r="SBH5" s="604"/>
      <c r="SBI5" s="604"/>
      <c r="SBJ5" s="604"/>
      <c r="SBK5" s="604"/>
      <c r="SBL5" s="604"/>
      <c r="SBM5" s="604"/>
      <c r="SBN5" s="604"/>
      <c r="SBO5" s="604"/>
      <c r="SBP5" s="604"/>
      <c r="SBQ5" s="604"/>
      <c r="SBR5" s="604"/>
      <c r="SBS5" s="604"/>
      <c r="SBT5" s="604"/>
      <c r="SBU5" s="604"/>
      <c r="SBV5" s="604"/>
      <c r="SBW5" s="604"/>
      <c r="SBX5" s="604"/>
      <c r="SBY5" s="604"/>
      <c r="SBZ5" s="604"/>
      <c r="SCA5" s="604"/>
      <c r="SCB5" s="604"/>
      <c r="SCC5" s="604"/>
      <c r="SCD5" s="604"/>
      <c r="SCE5" s="604"/>
      <c r="SCF5" s="604"/>
      <c r="SCG5" s="604"/>
      <c r="SCH5" s="604"/>
      <c r="SCI5" s="604"/>
      <c r="SCJ5" s="604"/>
      <c r="SCK5" s="604"/>
      <c r="SCL5" s="604"/>
      <c r="SCM5" s="604"/>
      <c r="SCN5" s="604"/>
      <c r="SCO5" s="604"/>
      <c r="SCP5" s="604"/>
      <c r="SCQ5" s="604"/>
      <c r="SCR5" s="604"/>
      <c r="SCS5" s="604"/>
      <c r="SCT5" s="604"/>
      <c r="SCU5" s="604"/>
      <c r="SCV5" s="604"/>
      <c r="SCW5" s="604"/>
      <c r="SCX5" s="604"/>
      <c r="SCY5" s="604"/>
      <c r="SCZ5" s="604"/>
      <c r="SDA5" s="604"/>
      <c r="SDB5" s="604"/>
      <c r="SDC5" s="604"/>
      <c r="SDD5" s="604"/>
      <c r="SDE5" s="604"/>
      <c r="SDF5" s="604"/>
      <c r="SDG5" s="604"/>
      <c r="SDH5" s="604"/>
      <c r="SDI5" s="604"/>
      <c r="SDJ5" s="604"/>
      <c r="SDK5" s="604"/>
      <c r="SDL5" s="604"/>
      <c r="SDM5" s="604"/>
      <c r="SDN5" s="604"/>
      <c r="SDO5" s="604"/>
      <c r="SDP5" s="604"/>
      <c r="SDQ5" s="604"/>
      <c r="SDR5" s="604"/>
      <c r="SDS5" s="604"/>
      <c r="SDT5" s="604"/>
      <c r="SDU5" s="604"/>
      <c r="SDV5" s="604"/>
      <c r="SDW5" s="604"/>
      <c r="SDX5" s="604"/>
      <c r="SDY5" s="604"/>
      <c r="SDZ5" s="604"/>
      <c r="SEA5" s="604"/>
      <c r="SEB5" s="604"/>
      <c r="SEC5" s="604"/>
      <c r="SED5" s="604"/>
      <c r="SEE5" s="604"/>
      <c r="SEF5" s="604"/>
      <c r="SEG5" s="604"/>
      <c r="SEH5" s="604"/>
      <c r="SEI5" s="604"/>
      <c r="SEJ5" s="604"/>
      <c r="SEK5" s="604"/>
      <c r="SEL5" s="604"/>
      <c r="SEM5" s="604"/>
      <c r="SEN5" s="604"/>
      <c r="SEO5" s="604"/>
      <c r="SEP5" s="604"/>
      <c r="SEQ5" s="604"/>
      <c r="SER5" s="604"/>
      <c r="SES5" s="604"/>
      <c r="SET5" s="604"/>
      <c r="SEU5" s="604"/>
      <c r="SEV5" s="604"/>
      <c r="SEW5" s="604"/>
      <c r="SEX5" s="604"/>
      <c r="SEY5" s="604"/>
      <c r="SEZ5" s="604"/>
      <c r="SFA5" s="604"/>
      <c r="SFB5" s="604"/>
      <c r="SFC5" s="604"/>
      <c r="SFD5" s="604"/>
      <c r="SFE5" s="604"/>
      <c r="SFF5" s="604"/>
      <c r="SFG5" s="604"/>
      <c r="SFH5" s="604"/>
      <c r="SFI5" s="604"/>
      <c r="SFJ5" s="604"/>
      <c r="SFK5" s="604"/>
      <c r="SFL5" s="604"/>
      <c r="SFM5" s="604"/>
      <c r="SFN5" s="604"/>
      <c r="SFO5" s="604"/>
      <c r="SFP5" s="604"/>
      <c r="SFQ5" s="604"/>
      <c r="SFR5" s="604"/>
      <c r="SFS5" s="604"/>
      <c r="SFT5" s="604"/>
      <c r="SFU5" s="604"/>
      <c r="SFV5" s="604"/>
      <c r="SFW5" s="604"/>
      <c r="SFX5" s="604"/>
      <c r="SFY5" s="604"/>
      <c r="SFZ5" s="604"/>
      <c r="SGA5" s="604"/>
      <c r="SGB5" s="604"/>
      <c r="SGC5" s="604"/>
      <c r="SGD5" s="604"/>
      <c r="SGE5" s="604"/>
      <c r="SGF5" s="604"/>
      <c r="SGG5" s="604"/>
      <c r="SGH5" s="604"/>
      <c r="SGI5" s="604"/>
      <c r="SGJ5" s="604"/>
      <c r="SGK5" s="604"/>
      <c r="SGL5" s="604"/>
      <c r="SGM5" s="604"/>
      <c r="SGN5" s="604"/>
      <c r="SGO5" s="604"/>
      <c r="SGP5" s="604"/>
      <c r="SGQ5" s="604"/>
      <c r="SGR5" s="604"/>
      <c r="SGS5" s="604"/>
      <c r="SGT5" s="604"/>
      <c r="SGU5" s="604"/>
      <c r="SGV5" s="604"/>
      <c r="SGW5" s="604"/>
      <c r="SGX5" s="604"/>
      <c r="SGY5" s="604"/>
      <c r="SGZ5" s="604"/>
      <c r="SHA5" s="604"/>
      <c r="SHB5" s="604"/>
      <c r="SHC5" s="604"/>
      <c r="SHD5" s="604"/>
      <c r="SHE5" s="604"/>
      <c r="SHF5" s="604"/>
      <c r="SHG5" s="604"/>
      <c r="SHH5" s="604"/>
      <c r="SHI5" s="604"/>
      <c r="SHJ5" s="604"/>
      <c r="SHK5" s="604"/>
      <c r="SHL5" s="604"/>
      <c r="SHM5" s="604"/>
      <c r="SHN5" s="604"/>
      <c r="SHO5" s="604"/>
      <c r="SHP5" s="604"/>
      <c r="SHQ5" s="604"/>
      <c r="SHR5" s="604"/>
      <c r="SHS5" s="604"/>
      <c r="SHT5" s="604"/>
      <c r="SHU5" s="604"/>
      <c r="SHV5" s="604"/>
      <c r="SHW5" s="604"/>
      <c r="SHX5" s="604"/>
      <c r="SHY5" s="604"/>
      <c r="SHZ5" s="604"/>
      <c r="SIA5" s="604"/>
      <c r="SIB5" s="604"/>
      <c r="SIC5" s="604"/>
      <c r="SID5" s="604"/>
      <c r="SIE5" s="604"/>
      <c r="SIF5" s="604"/>
      <c r="SIG5" s="604"/>
      <c r="SIH5" s="604"/>
      <c r="SII5" s="604"/>
      <c r="SIJ5" s="604"/>
      <c r="SIK5" s="604"/>
      <c r="SIL5" s="604"/>
      <c r="SIM5" s="604"/>
      <c r="SIN5" s="604"/>
      <c r="SIO5" s="604"/>
      <c r="SIP5" s="604"/>
      <c r="SIQ5" s="604"/>
      <c r="SIR5" s="604"/>
      <c r="SIS5" s="604"/>
      <c r="SIT5" s="604"/>
      <c r="SIU5" s="604"/>
      <c r="SIV5" s="604"/>
      <c r="SIW5" s="604"/>
      <c r="SIX5" s="604"/>
      <c r="SIY5" s="604"/>
      <c r="SIZ5" s="604"/>
      <c r="SJA5" s="604"/>
      <c r="SJB5" s="604"/>
      <c r="SJC5" s="604"/>
      <c r="SJD5" s="604"/>
      <c r="SJE5" s="604"/>
      <c r="SJF5" s="604"/>
      <c r="SJG5" s="604"/>
      <c r="SJH5" s="604"/>
      <c r="SJI5" s="604"/>
      <c r="SJJ5" s="604"/>
      <c r="SJK5" s="604"/>
      <c r="SJL5" s="604"/>
      <c r="SJM5" s="604"/>
      <c r="SJN5" s="604"/>
      <c r="SJO5" s="604"/>
      <c r="SJP5" s="604"/>
      <c r="SJQ5" s="604"/>
      <c r="SJR5" s="604"/>
      <c r="SJS5" s="604"/>
      <c r="SJT5" s="604"/>
      <c r="SJU5" s="604"/>
      <c r="SJV5" s="604"/>
      <c r="SJW5" s="604"/>
      <c r="SJX5" s="604"/>
      <c r="SJY5" s="604"/>
      <c r="SJZ5" s="604"/>
      <c r="SKA5" s="604"/>
      <c r="SKB5" s="604"/>
      <c r="SKC5" s="604"/>
      <c r="SKD5" s="604"/>
      <c r="SKE5" s="604"/>
      <c r="SKF5" s="604"/>
      <c r="SKG5" s="604"/>
      <c r="SKH5" s="604"/>
      <c r="SKI5" s="604"/>
      <c r="SKJ5" s="604"/>
      <c r="SKK5" s="604"/>
      <c r="SKL5" s="604"/>
      <c r="SKM5" s="604"/>
      <c r="SKN5" s="604"/>
      <c r="SKO5" s="604"/>
      <c r="SKP5" s="604"/>
      <c r="SKQ5" s="604"/>
      <c r="SKR5" s="604"/>
      <c r="SKS5" s="604"/>
      <c r="SKT5" s="604"/>
      <c r="SKU5" s="604"/>
      <c r="SKV5" s="604"/>
      <c r="SKW5" s="604"/>
      <c r="SKX5" s="604"/>
      <c r="SKY5" s="604"/>
      <c r="SKZ5" s="604"/>
      <c r="SLA5" s="604"/>
      <c r="SLB5" s="604"/>
      <c r="SLC5" s="604"/>
      <c r="SLD5" s="604"/>
      <c r="SLE5" s="604"/>
      <c r="SLF5" s="604"/>
      <c r="SLG5" s="604"/>
      <c r="SLH5" s="604"/>
      <c r="SLI5" s="604"/>
      <c r="SLJ5" s="604"/>
      <c r="SLK5" s="604"/>
      <c r="SLL5" s="604"/>
      <c r="SLM5" s="604"/>
      <c r="SLN5" s="604"/>
      <c r="SLO5" s="604"/>
      <c r="SLP5" s="604"/>
      <c r="SLQ5" s="604"/>
      <c r="SLR5" s="604"/>
      <c r="SLS5" s="604"/>
      <c r="SLT5" s="604"/>
      <c r="SLU5" s="604"/>
      <c r="SLV5" s="604"/>
      <c r="SLW5" s="604"/>
      <c r="SLX5" s="604"/>
      <c r="SLY5" s="604"/>
      <c r="SLZ5" s="604"/>
      <c r="SMA5" s="604"/>
      <c r="SMB5" s="604"/>
      <c r="SMC5" s="604"/>
      <c r="SMD5" s="604"/>
      <c r="SME5" s="604"/>
      <c r="SMF5" s="604"/>
      <c r="SMG5" s="604"/>
      <c r="SMH5" s="604"/>
      <c r="SMI5" s="604"/>
      <c r="SMJ5" s="604"/>
      <c r="SMK5" s="604"/>
      <c r="SML5" s="604"/>
      <c r="SMM5" s="604"/>
      <c r="SMN5" s="604"/>
      <c r="SMO5" s="604"/>
      <c r="SMP5" s="604"/>
      <c r="SMQ5" s="604"/>
      <c r="SMR5" s="604"/>
      <c r="SMS5" s="604"/>
      <c r="SMT5" s="604"/>
      <c r="SMU5" s="604"/>
      <c r="SMV5" s="604"/>
      <c r="SMW5" s="604"/>
      <c r="SMX5" s="604"/>
      <c r="SMY5" s="604"/>
      <c r="SMZ5" s="604"/>
      <c r="SNA5" s="604"/>
      <c r="SNB5" s="604"/>
      <c r="SNC5" s="604"/>
      <c r="SND5" s="604"/>
      <c r="SNE5" s="604"/>
      <c r="SNF5" s="604"/>
      <c r="SNG5" s="604"/>
      <c r="SNH5" s="604"/>
      <c r="SNI5" s="604"/>
      <c r="SNJ5" s="604"/>
      <c r="SNK5" s="604"/>
      <c r="SNL5" s="604"/>
      <c r="SNM5" s="604"/>
      <c r="SNN5" s="604"/>
      <c r="SNO5" s="604"/>
      <c r="SNP5" s="604"/>
      <c r="SNQ5" s="604"/>
      <c r="SNR5" s="604"/>
      <c r="SNS5" s="604"/>
      <c r="SNT5" s="604"/>
      <c r="SNU5" s="604"/>
      <c r="SNV5" s="604"/>
      <c r="SNW5" s="604"/>
      <c r="SNX5" s="604"/>
      <c r="SNY5" s="604"/>
      <c r="SNZ5" s="604"/>
      <c r="SOA5" s="604"/>
      <c r="SOB5" s="604"/>
      <c r="SOC5" s="604"/>
      <c r="SOD5" s="604"/>
      <c r="SOE5" s="604"/>
      <c r="SOF5" s="604"/>
      <c r="SOG5" s="604"/>
      <c r="SOH5" s="604"/>
      <c r="SOI5" s="604"/>
      <c r="SOJ5" s="604"/>
      <c r="SOK5" s="604"/>
      <c r="SOL5" s="604"/>
      <c r="SOM5" s="604"/>
      <c r="SON5" s="604"/>
      <c r="SOO5" s="604"/>
      <c r="SOP5" s="604"/>
      <c r="SOQ5" s="604"/>
      <c r="SOR5" s="604"/>
      <c r="SOS5" s="604"/>
      <c r="SOT5" s="604"/>
      <c r="SOU5" s="604"/>
      <c r="SOV5" s="604"/>
      <c r="SOW5" s="604"/>
      <c r="SOX5" s="604"/>
      <c r="SOY5" s="604"/>
      <c r="SOZ5" s="604"/>
      <c r="SPA5" s="604"/>
      <c r="SPB5" s="604"/>
      <c r="SPC5" s="604"/>
      <c r="SPD5" s="604"/>
      <c r="SPE5" s="604"/>
      <c r="SPF5" s="604"/>
      <c r="SPG5" s="604"/>
      <c r="SPH5" s="604"/>
      <c r="SPI5" s="604"/>
      <c r="SPJ5" s="604"/>
      <c r="SPK5" s="604"/>
      <c r="SPL5" s="604"/>
      <c r="SPM5" s="604"/>
      <c r="SPN5" s="604"/>
      <c r="SPO5" s="604"/>
      <c r="SPP5" s="604"/>
      <c r="SPQ5" s="604"/>
      <c r="SPR5" s="604"/>
      <c r="SPS5" s="604"/>
      <c r="SPT5" s="604"/>
      <c r="SPU5" s="604"/>
      <c r="SPV5" s="604"/>
      <c r="SPW5" s="604"/>
      <c r="SPX5" s="604"/>
      <c r="SPY5" s="604"/>
      <c r="SPZ5" s="604"/>
      <c r="SQA5" s="604"/>
      <c r="SQB5" s="604"/>
      <c r="SQC5" s="604"/>
      <c r="SQD5" s="604"/>
      <c r="SQE5" s="604"/>
      <c r="SQF5" s="604"/>
      <c r="SQG5" s="604"/>
      <c r="SQH5" s="604"/>
      <c r="SQI5" s="604"/>
      <c r="SQJ5" s="604"/>
      <c r="SQK5" s="604"/>
      <c r="SQL5" s="604"/>
      <c r="SQM5" s="604"/>
      <c r="SQN5" s="604"/>
      <c r="SQO5" s="604"/>
      <c r="SQP5" s="604"/>
      <c r="SQQ5" s="604"/>
      <c r="SQR5" s="604"/>
      <c r="SQS5" s="604"/>
      <c r="SQT5" s="604"/>
      <c r="SQU5" s="604"/>
      <c r="SQV5" s="604"/>
      <c r="SQW5" s="604"/>
      <c r="SQX5" s="604"/>
      <c r="SQY5" s="604"/>
      <c r="SQZ5" s="604"/>
      <c r="SRA5" s="604"/>
      <c r="SRB5" s="604"/>
      <c r="SRC5" s="604"/>
      <c r="SRD5" s="604"/>
      <c r="SRE5" s="604"/>
      <c r="SRF5" s="604"/>
      <c r="SRG5" s="604"/>
      <c r="SRH5" s="604"/>
      <c r="SRI5" s="604"/>
      <c r="SRJ5" s="604"/>
      <c r="SRK5" s="604"/>
      <c r="SRL5" s="604"/>
      <c r="SRM5" s="604"/>
      <c r="SRN5" s="604"/>
      <c r="SRO5" s="604"/>
      <c r="SRP5" s="604"/>
      <c r="SRQ5" s="604"/>
      <c r="SRR5" s="604"/>
      <c r="SRS5" s="604"/>
      <c r="SRT5" s="604"/>
      <c r="SRU5" s="604"/>
      <c r="SRV5" s="604"/>
      <c r="SRW5" s="604"/>
      <c r="SRX5" s="604"/>
      <c r="SRY5" s="604"/>
      <c r="SRZ5" s="604"/>
      <c r="SSA5" s="604"/>
      <c r="SSB5" s="604"/>
      <c r="SSC5" s="604"/>
      <c r="SSD5" s="604"/>
      <c r="SSE5" s="604"/>
      <c r="SSF5" s="604"/>
      <c r="SSG5" s="604"/>
      <c r="SSH5" s="604"/>
      <c r="SSI5" s="604"/>
      <c r="SSJ5" s="604"/>
      <c r="SSK5" s="604"/>
      <c r="SSL5" s="604"/>
      <c r="SSM5" s="604"/>
      <c r="SSN5" s="604"/>
      <c r="SSO5" s="604"/>
      <c r="SSP5" s="604"/>
      <c r="SSQ5" s="604"/>
      <c r="SSR5" s="604"/>
      <c r="SSS5" s="604"/>
      <c r="SST5" s="604"/>
      <c r="SSU5" s="604"/>
      <c r="SSV5" s="604"/>
      <c r="SSW5" s="604"/>
      <c r="SSX5" s="604"/>
      <c r="SSY5" s="604"/>
      <c r="SSZ5" s="604"/>
      <c r="STA5" s="604"/>
      <c r="STB5" s="604"/>
      <c r="STC5" s="604"/>
      <c r="STD5" s="604"/>
      <c r="STE5" s="604"/>
      <c r="STF5" s="604"/>
      <c r="STG5" s="604"/>
      <c r="STH5" s="604"/>
      <c r="STI5" s="604"/>
      <c r="STJ5" s="604"/>
      <c r="STK5" s="604"/>
      <c r="STL5" s="604"/>
      <c r="STM5" s="604"/>
      <c r="STN5" s="604"/>
      <c r="STO5" s="604"/>
      <c r="STP5" s="604"/>
      <c r="STQ5" s="604"/>
      <c r="STR5" s="604"/>
      <c r="STS5" s="604"/>
      <c r="STT5" s="604"/>
      <c r="STU5" s="604"/>
      <c r="STV5" s="604"/>
      <c r="STW5" s="604"/>
      <c r="STX5" s="604"/>
      <c r="STY5" s="604"/>
      <c r="STZ5" s="604"/>
      <c r="SUA5" s="604"/>
      <c r="SUB5" s="604"/>
      <c r="SUC5" s="604"/>
      <c r="SUD5" s="604"/>
      <c r="SUE5" s="604"/>
      <c r="SUF5" s="604"/>
      <c r="SUG5" s="604"/>
      <c r="SUH5" s="604"/>
      <c r="SUI5" s="604"/>
      <c r="SUJ5" s="604"/>
      <c r="SUK5" s="604"/>
      <c r="SUL5" s="604"/>
      <c r="SUM5" s="604"/>
      <c r="SUN5" s="604"/>
      <c r="SUO5" s="604"/>
      <c r="SUP5" s="604"/>
      <c r="SUQ5" s="604"/>
      <c r="SUR5" s="604"/>
      <c r="SUS5" s="604"/>
      <c r="SUT5" s="604"/>
      <c r="SUU5" s="604"/>
      <c r="SUV5" s="604"/>
      <c r="SUW5" s="604"/>
      <c r="SUX5" s="604"/>
      <c r="SUY5" s="604"/>
      <c r="SUZ5" s="604"/>
      <c r="SVA5" s="604"/>
      <c r="SVB5" s="604"/>
      <c r="SVC5" s="604"/>
      <c r="SVD5" s="604"/>
      <c r="SVE5" s="604"/>
      <c r="SVF5" s="604"/>
      <c r="SVG5" s="604"/>
      <c r="SVH5" s="604"/>
      <c r="SVI5" s="604"/>
      <c r="SVJ5" s="604"/>
      <c r="SVK5" s="604"/>
      <c r="SVL5" s="604"/>
      <c r="SVM5" s="604"/>
      <c r="SVN5" s="604"/>
      <c r="SVO5" s="604"/>
      <c r="SVP5" s="604"/>
      <c r="SVQ5" s="604"/>
      <c r="SVR5" s="604"/>
      <c r="SVS5" s="604"/>
      <c r="SVT5" s="604"/>
      <c r="SVU5" s="604"/>
      <c r="SVV5" s="604"/>
      <c r="SVW5" s="604"/>
      <c r="SVX5" s="604"/>
      <c r="SVY5" s="604"/>
      <c r="SVZ5" s="604"/>
      <c r="SWA5" s="604"/>
      <c r="SWB5" s="604"/>
      <c r="SWC5" s="604"/>
      <c r="SWD5" s="604"/>
      <c r="SWE5" s="604"/>
      <c r="SWF5" s="604"/>
      <c r="SWG5" s="604"/>
      <c r="SWH5" s="604"/>
      <c r="SWI5" s="604"/>
      <c r="SWJ5" s="604"/>
      <c r="SWK5" s="604"/>
      <c r="SWL5" s="604"/>
      <c r="SWM5" s="604"/>
      <c r="SWN5" s="604"/>
      <c r="SWO5" s="604"/>
      <c r="SWP5" s="604"/>
      <c r="SWQ5" s="604"/>
      <c r="SWR5" s="604"/>
      <c r="SWS5" s="604"/>
      <c r="SWT5" s="604"/>
      <c r="SWU5" s="604"/>
      <c r="SWV5" s="604"/>
      <c r="SWW5" s="604"/>
      <c r="SWX5" s="604"/>
      <c r="SWY5" s="604"/>
      <c r="SWZ5" s="604"/>
      <c r="SXA5" s="604"/>
      <c r="SXB5" s="604"/>
      <c r="SXC5" s="604"/>
      <c r="SXD5" s="604"/>
      <c r="SXE5" s="604"/>
      <c r="SXF5" s="604"/>
      <c r="SXG5" s="604"/>
      <c r="SXH5" s="604"/>
      <c r="SXI5" s="604"/>
      <c r="SXJ5" s="604"/>
      <c r="SXK5" s="604"/>
      <c r="SXL5" s="604"/>
      <c r="SXM5" s="604"/>
      <c r="SXN5" s="604"/>
      <c r="SXO5" s="604"/>
      <c r="SXP5" s="604"/>
      <c r="SXQ5" s="604"/>
      <c r="SXR5" s="604"/>
      <c r="SXS5" s="604"/>
      <c r="SXT5" s="604"/>
      <c r="SXU5" s="604"/>
      <c r="SXV5" s="604"/>
      <c r="SXW5" s="604"/>
      <c r="SXX5" s="604"/>
      <c r="SXY5" s="604"/>
      <c r="SXZ5" s="604"/>
      <c r="SYA5" s="604"/>
      <c r="SYB5" s="604"/>
      <c r="SYC5" s="604"/>
      <c r="SYD5" s="604"/>
      <c r="SYE5" s="604"/>
      <c r="SYF5" s="604"/>
      <c r="SYG5" s="604"/>
      <c r="SYH5" s="604"/>
      <c r="SYI5" s="604"/>
      <c r="SYJ5" s="604"/>
      <c r="SYK5" s="604"/>
      <c r="SYL5" s="604"/>
      <c r="SYM5" s="604"/>
      <c r="SYN5" s="604"/>
      <c r="SYO5" s="604"/>
      <c r="SYP5" s="604"/>
      <c r="SYQ5" s="604"/>
      <c r="SYR5" s="604"/>
      <c r="SYS5" s="604"/>
      <c r="SYT5" s="604"/>
      <c r="SYU5" s="604"/>
      <c r="SYV5" s="604"/>
      <c r="SYW5" s="604"/>
      <c r="SYX5" s="604"/>
      <c r="SYY5" s="604"/>
      <c r="SYZ5" s="604"/>
      <c r="SZA5" s="604"/>
      <c r="SZB5" s="604"/>
      <c r="SZC5" s="604"/>
      <c r="SZD5" s="604"/>
      <c r="SZE5" s="604"/>
      <c r="SZF5" s="604"/>
      <c r="SZG5" s="604"/>
      <c r="SZH5" s="604"/>
      <c r="SZI5" s="604"/>
      <c r="SZJ5" s="604"/>
      <c r="SZK5" s="604"/>
      <c r="SZL5" s="604"/>
      <c r="SZM5" s="604"/>
      <c r="SZN5" s="604"/>
      <c r="SZO5" s="604"/>
      <c r="SZP5" s="604"/>
      <c r="SZQ5" s="604"/>
      <c r="SZR5" s="604"/>
      <c r="SZS5" s="604"/>
      <c r="SZT5" s="604"/>
      <c r="SZU5" s="604"/>
      <c r="SZV5" s="604"/>
      <c r="SZW5" s="604"/>
      <c r="SZX5" s="604"/>
      <c r="SZY5" s="604"/>
      <c r="SZZ5" s="604"/>
      <c r="TAA5" s="604"/>
      <c r="TAB5" s="604"/>
      <c r="TAC5" s="604"/>
      <c r="TAD5" s="604"/>
      <c r="TAE5" s="604"/>
      <c r="TAF5" s="604"/>
      <c r="TAG5" s="604"/>
      <c r="TAH5" s="604"/>
      <c r="TAI5" s="604"/>
      <c r="TAJ5" s="604"/>
      <c r="TAK5" s="604"/>
      <c r="TAL5" s="604"/>
      <c r="TAM5" s="604"/>
      <c r="TAN5" s="604"/>
      <c r="TAO5" s="604"/>
      <c r="TAP5" s="604"/>
      <c r="TAQ5" s="604"/>
      <c r="TAR5" s="604"/>
      <c r="TAS5" s="604"/>
      <c r="TAT5" s="604"/>
      <c r="TAU5" s="604"/>
      <c r="TAV5" s="604"/>
      <c r="TAW5" s="604"/>
      <c r="TAX5" s="604"/>
      <c r="TAY5" s="604"/>
      <c r="TAZ5" s="604"/>
      <c r="TBA5" s="604"/>
      <c r="TBB5" s="604"/>
      <c r="TBC5" s="604"/>
      <c r="TBD5" s="604"/>
      <c r="TBE5" s="604"/>
      <c r="TBF5" s="604"/>
      <c r="TBG5" s="604"/>
      <c r="TBH5" s="604"/>
      <c r="TBI5" s="604"/>
      <c r="TBJ5" s="604"/>
      <c r="TBK5" s="604"/>
      <c r="TBL5" s="604"/>
      <c r="TBM5" s="604"/>
      <c r="TBN5" s="604"/>
      <c r="TBO5" s="604"/>
      <c r="TBP5" s="604"/>
      <c r="TBQ5" s="604"/>
      <c r="TBR5" s="604"/>
      <c r="TBS5" s="604"/>
      <c r="TBT5" s="604"/>
      <c r="TBU5" s="604"/>
      <c r="TBV5" s="604"/>
      <c r="TBW5" s="604"/>
      <c r="TBX5" s="604"/>
      <c r="TBY5" s="604"/>
      <c r="TBZ5" s="604"/>
      <c r="TCA5" s="604"/>
      <c r="TCB5" s="604"/>
      <c r="TCC5" s="604"/>
      <c r="TCD5" s="604"/>
      <c r="TCE5" s="604"/>
      <c r="TCF5" s="604"/>
      <c r="TCG5" s="604"/>
      <c r="TCH5" s="604"/>
      <c r="TCI5" s="604"/>
      <c r="TCJ5" s="604"/>
      <c r="TCK5" s="604"/>
      <c r="TCL5" s="604"/>
      <c r="TCM5" s="604"/>
      <c r="TCN5" s="604"/>
      <c r="TCO5" s="604"/>
      <c r="TCP5" s="604"/>
      <c r="TCQ5" s="604"/>
      <c r="TCR5" s="604"/>
      <c r="TCS5" s="604"/>
      <c r="TCT5" s="604"/>
      <c r="TCU5" s="604"/>
      <c r="TCV5" s="604"/>
      <c r="TCW5" s="604"/>
      <c r="TCX5" s="604"/>
      <c r="TCY5" s="604"/>
      <c r="TCZ5" s="604"/>
      <c r="TDA5" s="604"/>
      <c r="TDB5" s="604"/>
      <c r="TDC5" s="604"/>
      <c r="TDD5" s="604"/>
      <c r="TDE5" s="604"/>
      <c r="TDF5" s="604"/>
      <c r="TDG5" s="604"/>
      <c r="TDH5" s="604"/>
      <c r="TDI5" s="604"/>
      <c r="TDJ5" s="604"/>
      <c r="TDK5" s="604"/>
      <c r="TDL5" s="604"/>
      <c r="TDM5" s="604"/>
      <c r="TDN5" s="604"/>
      <c r="TDO5" s="604"/>
      <c r="TDP5" s="604"/>
      <c r="TDQ5" s="604"/>
      <c r="TDR5" s="604"/>
      <c r="TDS5" s="604"/>
      <c r="TDT5" s="604"/>
      <c r="TDU5" s="604"/>
      <c r="TDV5" s="604"/>
      <c r="TDW5" s="604"/>
      <c r="TDX5" s="604"/>
      <c r="TDY5" s="604"/>
      <c r="TDZ5" s="604"/>
      <c r="TEA5" s="604"/>
      <c r="TEB5" s="604"/>
      <c r="TEC5" s="604"/>
      <c r="TED5" s="604"/>
      <c r="TEE5" s="604"/>
      <c r="TEF5" s="604"/>
      <c r="TEG5" s="604"/>
      <c r="TEH5" s="604"/>
      <c r="TEI5" s="604"/>
      <c r="TEJ5" s="604"/>
      <c r="TEK5" s="604"/>
      <c r="TEL5" s="604"/>
      <c r="TEM5" s="604"/>
      <c r="TEN5" s="604"/>
      <c r="TEO5" s="604"/>
      <c r="TEP5" s="604"/>
      <c r="TEQ5" s="604"/>
      <c r="TER5" s="604"/>
      <c r="TES5" s="604"/>
      <c r="TET5" s="604"/>
      <c r="TEU5" s="604"/>
      <c r="TEV5" s="604"/>
      <c r="TEW5" s="604"/>
      <c r="TEX5" s="604"/>
      <c r="TEY5" s="604"/>
      <c r="TEZ5" s="604"/>
      <c r="TFA5" s="604"/>
      <c r="TFB5" s="604"/>
      <c r="TFC5" s="604"/>
      <c r="TFD5" s="604"/>
      <c r="TFE5" s="604"/>
      <c r="TFF5" s="604"/>
      <c r="TFG5" s="604"/>
      <c r="TFH5" s="604"/>
      <c r="TFI5" s="604"/>
      <c r="TFJ5" s="604"/>
      <c r="TFK5" s="604"/>
      <c r="TFL5" s="604"/>
      <c r="TFM5" s="604"/>
      <c r="TFN5" s="604"/>
      <c r="TFO5" s="604"/>
      <c r="TFP5" s="604"/>
      <c r="TFQ5" s="604"/>
      <c r="TFR5" s="604"/>
      <c r="TFS5" s="604"/>
      <c r="TFT5" s="604"/>
      <c r="TFU5" s="604"/>
      <c r="TFV5" s="604"/>
      <c r="TFW5" s="604"/>
      <c r="TFX5" s="604"/>
      <c r="TFY5" s="604"/>
      <c r="TFZ5" s="604"/>
      <c r="TGA5" s="604"/>
      <c r="TGB5" s="604"/>
      <c r="TGC5" s="604"/>
      <c r="TGD5" s="604"/>
      <c r="TGE5" s="604"/>
      <c r="TGF5" s="604"/>
      <c r="TGG5" s="604"/>
      <c r="TGH5" s="604"/>
      <c r="TGI5" s="604"/>
      <c r="TGJ5" s="604"/>
      <c r="TGK5" s="604"/>
      <c r="TGL5" s="604"/>
      <c r="TGM5" s="604"/>
      <c r="TGN5" s="604"/>
      <c r="TGO5" s="604"/>
      <c r="TGP5" s="604"/>
      <c r="TGQ5" s="604"/>
      <c r="TGR5" s="604"/>
      <c r="TGS5" s="604"/>
      <c r="TGT5" s="604"/>
      <c r="TGU5" s="604"/>
      <c r="TGV5" s="604"/>
      <c r="TGW5" s="604"/>
      <c r="TGX5" s="604"/>
      <c r="TGY5" s="604"/>
      <c r="TGZ5" s="604"/>
      <c r="THA5" s="604"/>
      <c r="THB5" s="604"/>
      <c r="THC5" s="604"/>
      <c r="THD5" s="604"/>
      <c r="THE5" s="604"/>
      <c r="THF5" s="604"/>
      <c r="THG5" s="604"/>
      <c r="THH5" s="604"/>
      <c r="THI5" s="604"/>
      <c r="THJ5" s="604"/>
      <c r="THK5" s="604"/>
      <c r="THL5" s="604"/>
      <c r="THM5" s="604"/>
      <c r="THN5" s="604"/>
      <c r="THO5" s="604"/>
      <c r="THP5" s="604"/>
      <c r="THQ5" s="604"/>
      <c r="THR5" s="604"/>
      <c r="THS5" s="604"/>
      <c r="THT5" s="604"/>
      <c r="THU5" s="604"/>
      <c r="THV5" s="604"/>
      <c r="THW5" s="604"/>
      <c r="THX5" s="604"/>
      <c r="THY5" s="604"/>
      <c r="THZ5" s="604"/>
      <c r="TIA5" s="604"/>
      <c r="TIB5" s="604"/>
      <c r="TIC5" s="604"/>
      <c r="TID5" s="604"/>
      <c r="TIE5" s="604"/>
      <c r="TIF5" s="604"/>
      <c r="TIG5" s="604"/>
      <c r="TIH5" s="604"/>
      <c r="TII5" s="604"/>
      <c r="TIJ5" s="604"/>
      <c r="TIK5" s="604"/>
      <c r="TIL5" s="604"/>
      <c r="TIM5" s="604"/>
      <c r="TIN5" s="604"/>
      <c r="TIO5" s="604"/>
      <c r="TIP5" s="604"/>
      <c r="TIQ5" s="604"/>
      <c r="TIR5" s="604"/>
      <c r="TIS5" s="604"/>
      <c r="TIT5" s="604"/>
      <c r="TIU5" s="604"/>
      <c r="TIV5" s="604"/>
      <c r="TIW5" s="604"/>
      <c r="TIX5" s="604"/>
      <c r="TIY5" s="604"/>
      <c r="TIZ5" s="604"/>
      <c r="TJA5" s="604"/>
      <c r="TJB5" s="604"/>
      <c r="TJC5" s="604"/>
      <c r="TJD5" s="604"/>
      <c r="TJE5" s="604"/>
      <c r="TJF5" s="604"/>
      <c r="TJG5" s="604"/>
      <c r="TJH5" s="604"/>
      <c r="TJI5" s="604"/>
      <c r="TJJ5" s="604"/>
      <c r="TJK5" s="604"/>
      <c r="TJL5" s="604"/>
      <c r="TJM5" s="604"/>
      <c r="TJN5" s="604"/>
      <c r="TJO5" s="604"/>
      <c r="TJP5" s="604"/>
      <c r="TJQ5" s="604"/>
      <c r="TJR5" s="604"/>
      <c r="TJS5" s="604"/>
      <c r="TJT5" s="604"/>
      <c r="TJU5" s="604"/>
      <c r="TJV5" s="604"/>
      <c r="TJW5" s="604"/>
      <c r="TJX5" s="604"/>
      <c r="TJY5" s="604"/>
      <c r="TJZ5" s="604"/>
      <c r="TKA5" s="604"/>
      <c r="TKB5" s="604"/>
      <c r="TKC5" s="604"/>
      <c r="TKD5" s="604"/>
      <c r="TKE5" s="604"/>
      <c r="TKF5" s="604"/>
      <c r="TKG5" s="604"/>
      <c r="TKH5" s="604"/>
      <c r="TKI5" s="604"/>
      <c r="TKJ5" s="604"/>
      <c r="TKK5" s="604"/>
      <c r="TKL5" s="604"/>
      <c r="TKM5" s="604"/>
      <c r="TKN5" s="604"/>
      <c r="TKO5" s="604"/>
      <c r="TKP5" s="604"/>
      <c r="TKQ5" s="604"/>
      <c r="TKR5" s="604"/>
      <c r="TKS5" s="604"/>
      <c r="TKT5" s="604"/>
      <c r="TKU5" s="604"/>
      <c r="TKV5" s="604"/>
      <c r="TKW5" s="604"/>
      <c r="TKX5" s="604"/>
      <c r="TKY5" s="604"/>
      <c r="TKZ5" s="604"/>
      <c r="TLA5" s="604"/>
      <c r="TLB5" s="604"/>
      <c r="TLC5" s="604"/>
      <c r="TLD5" s="604"/>
      <c r="TLE5" s="604"/>
      <c r="TLF5" s="604"/>
      <c r="TLG5" s="604"/>
      <c r="TLH5" s="604"/>
      <c r="TLI5" s="604"/>
      <c r="TLJ5" s="604"/>
      <c r="TLK5" s="604"/>
      <c r="TLL5" s="604"/>
      <c r="TLM5" s="604"/>
      <c r="TLN5" s="604"/>
      <c r="TLO5" s="604"/>
      <c r="TLP5" s="604"/>
      <c r="TLQ5" s="604"/>
      <c r="TLR5" s="604"/>
      <c r="TLS5" s="604"/>
      <c r="TLT5" s="604"/>
      <c r="TLU5" s="604"/>
      <c r="TLV5" s="604"/>
      <c r="TLW5" s="604"/>
      <c r="TLX5" s="604"/>
      <c r="TLY5" s="604"/>
      <c r="TLZ5" s="604"/>
      <c r="TMA5" s="604"/>
      <c r="TMB5" s="604"/>
      <c r="TMC5" s="604"/>
      <c r="TMD5" s="604"/>
      <c r="TME5" s="604"/>
      <c r="TMF5" s="604"/>
      <c r="TMG5" s="604"/>
      <c r="TMH5" s="604"/>
      <c r="TMI5" s="604"/>
      <c r="TMJ5" s="604"/>
      <c r="TMK5" s="604"/>
      <c r="TML5" s="604"/>
      <c r="TMM5" s="604"/>
      <c r="TMN5" s="604"/>
      <c r="TMO5" s="604"/>
      <c r="TMP5" s="604"/>
      <c r="TMQ5" s="604"/>
      <c r="TMR5" s="604"/>
      <c r="TMS5" s="604"/>
      <c r="TMT5" s="604"/>
      <c r="TMU5" s="604"/>
      <c r="TMV5" s="604"/>
      <c r="TMW5" s="604"/>
      <c r="TMX5" s="604"/>
      <c r="TMY5" s="604"/>
      <c r="TMZ5" s="604"/>
      <c r="TNA5" s="604"/>
      <c r="TNB5" s="604"/>
      <c r="TNC5" s="604"/>
      <c r="TND5" s="604"/>
      <c r="TNE5" s="604"/>
      <c r="TNF5" s="604"/>
      <c r="TNG5" s="604"/>
      <c r="TNH5" s="604"/>
      <c r="TNI5" s="604"/>
      <c r="TNJ5" s="604"/>
      <c r="TNK5" s="604"/>
      <c r="TNL5" s="604"/>
      <c r="TNM5" s="604"/>
      <c r="TNN5" s="604"/>
      <c r="TNO5" s="604"/>
      <c r="TNP5" s="604"/>
      <c r="TNQ5" s="604"/>
      <c r="TNR5" s="604"/>
      <c r="TNS5" s="604"/>
      <c r="TNT5" s="604"/>
      <c r="TNU5" s="604"/>
      <c r="TNV5" s="604"/>
      <c r="TNW5" s="604"/>
      <c r="TNX5" s="604"/>
      <c r="TNY5" s="604"/>
      <c r="TNZ5" s="604"/>
      <c r="TOA5" s="604"/>
      <c r="TOB5" s="604"/>
      <c r="TOC5" s="604"/>
      <c r="TOD5" s="604"/>
      <c r="TOE5" s="604"/>
      <c r="TOF5" s="604"/>
      <c r="TOG5" s="604"/>
      <c r="TOH5" s="604"/>
      <c r="TOI5" s="604"/>
      <c r="TOJ5" s="604"/>
      <c r="TOK5" s="604"/>
      <c r="TOL5" s="604"/>
      <c r="TOM5" s="604"/>
      <c r="TON5" s="604"/>
      <c r="TOO5" s="604"/>
      <c r="TOP5" s="604"/>
      <c r="TOQ5" s="604"/>
      <c r="TOR5" s="604"/>
      <c r="TOS5" s="604"/>
      <c r="TOT5" s="604"/>
      <c r="TOU5" s="604"/>
      <c r="TOV5" s="604"/>
      <c r="TOW5" s="604"/>
      <c r="TOX5" s="604"/>
      <c r="TOY5" s="604"/>
      <c r="TOZ5" s="604"/>
      <c r="TPA5" s="604"/>
      <c r="TPB5" s="604"/>
      <c r="TPC5" s="604"/>
      <c r="TPD5" s="604"/>
      <c r="TPE5" s="604"/>
      <c r="TPF5" s="604"/>
      <c r="TPG5" s="604"/>
      <c r="TPH5" s="604"/>
      <c r="TPI5" s="604"/>
      <c r="TPJ5" s="604"/>
      <c r="TPK5" s="604"/>
      <c r="TPL5" s="604"/>
      <c r="TPM5" s="604"/>
      <c r="TPN5" s="604"/>
      <c r="TPO5" s="604"/>
      <c r="TPP5" s="604"/>
      <c r="TPQ5" s="604"/>
      <c r="TPR5" s="604"/>
      <c r="TPS5" s="604"/>
      <c r="TPT5" s="604"/>
      <c r="TPU5" s="604"/>
      <c r="TPV5" s="604"/>
      <c r="TPW5" s="604"/>
      <c r="TPX5" s="604"/>
      <c r="TPY5" s="604"/>
      <c r="TPZ5" s="604"/>
      <c r="TQA5" s="604"/>
      <c r="TQB5" s="604"/>
      <c r="TQC5" s="604"/>
      <c r="TQD5" s="604"/>
      <c r="TQE5" s="604"/>
      <c r="TQF5" s="604"/>
      <c r="TQG5" s="604"/>
      <c r="TQH5" s="604"/>
      <c r="TQI5" s="604"/>
      <c r="TQJ5" s="604"/>
      <c r="TQK5" s="604"/>
      <c r="TQL5" s="604"/>
      <c r="TQM5" s="604"/>
      <c r="TQN5" s="604"/>
      <c r="TQO5" s="604"/>
      <c r="TQP5" s="604"/>
      <c r="TQQ5" s="604"/>
      <c r="TQR5" s="604"/>
      <c r="TQS5" s="604"/>
      <c r="TQT5" s="604"/>
      <c r="TQU5" s="604"/>
      <c r="TQV5" s="604"/>
      <c r="TQW5" s="604"/>
      <c r="TQX5" s="604"/>
      <c r="TQY5" s="604"/>
      <c r="TQZ5" s="604"/>
      <c r="TRA5" s="604"/>
      <c r="TRB5" s="604"/>
      <c r="TRC5" s="604"/>
      <c r="TRD5" s="604"/>
      <c r="TRE5" s="604"/>
      <c r="TRF5" s="604"/>
      <c r="TRG5" s="604"/>
      <c r="TRH5" s="604"/>
      <c r="TRI5" s="604"/>
      <c r="TRJ5" s="604"/>
      <c r="TRK5" s="604"/>
      <c r="TRL5" s="604"/>
      <c r="TRM5" s="604"/>
      <c r="TRN5" s="604"/>
      <c r="TRO5" s="604"/>
      <c r="TRP5" s="604"/>
      <c r="TRQ5" s="604"/>
      <c r="TRR5" s="604"/>
      <c r="TRS5" s="604"/>
      <c r="TRT5" s="604"/>
      <c r="TRU5" s="604"/>
      <c r="TRV5" s="604"/>
      <c r="TRW5" s="604"/>
      <c r="TRX5" s="604"/>
      <c r="TRY5" s="604"/>
      <c r="TRZ5" s="604"/>
      <c r="TSA5" s="604"/>
      <c r="TSB5" s="604"/>
      <c r="TSC5" s="604"/>
      <c r="TSD5" s="604"/>
      <c r="TSE5" s="604"/>
      <c r="TSF5" s="604"/>
      <c r="TSG5" s="604"/>
      <c r="TSH5" s="604"/>
      <c r="TSI5" s="604"/>
      <c r="TSJ5" s="604"/>
      <c r="TSK5" s="604"/>
      <c r="TSL5" s="604"/>
      <c r="TSM5" s="604"/>
      <c r="TSN5" s="604"/>
      <c r="TSO5" s="604"/>
      <c r="TSP5" s="604"/>
      <c r="TSQ5" s="604"/>
      <c r="TSR5" s="604"/>
      <c r="TSS5" s="604"/>
      <c r="TST5" s="604"/>
      <c r="TSU5" s="604"/>
      <c r="TSV5" s="604"/>
      <c r="TSW5" s="604"/>
      <c r="TSX5" s="604"/>
      <c r="TSY5" s="604"/>
      <c r="TSZ5" s="604"/>
      <c r="TTA5" s="604"/>
      <c r="TTB5" s="604"/>
      <c r="TTC5" s="604"/>
      <c r="TTD5" s="604"/>
      <c r="TTE5" s="604"/>
      <c r="TTF5" s="604"/>
      <c r="TTG5" s="604"/>
      <c r="TTH5" s="604"/>
      <c r="TTI5" s="604"/>
      <c r="TTJ5" s="604"/>
      <c r="TTK5" s="604"/>
      <c r="TTL5" s="604"/>
      <c r="TTM5" s="604"/>
      <c r="TTN5" s="604"/>
      <c r="TTO5" s="604"/>
      <c r="TTP5" s="604"/>
      <c r="TTQ5" s="604"/>
      <c r="TTR5" s="604"/>
      <c r="TTS5" s="604"/>
      <c r="TTT5" s="604"/>
      <c r="TTU5" s="604"/>
      <c r="TTV5" s="604"/>
      <c r="TTW5" s="604"/>
      <c r="TTX5" s="604"/>
      <c r="TTY5" s="604"/>
      <c r="TTZ5" s="604"/>
      <c r="TUA5" s="604"/>
      <c r="TUB5" s="604"/>
      <c r="TUC5" s="604"/>
      <c r="TUD5" s="604"/>
      <c r="TUE5" s="604"/>
      <c r="TUF5" s="604"/>
      <c r="TUG5" s="604"/>
      <c r="TUH5" s="604"/>
      <c r="TUI5" s="604"/>
      <c r="TUJ5" s="604"/>
      <c r="TUK5" s="604"/>
      <c r="TUL5" s="604"/>
      <c r="TUM5" s="604"/>
      <c r="TUN5" s="604"/>
      <c r="TUO5" s="604"/>
      <c r="TUP5" s="604"/>
      <c r="TUQ5" s="604"/>
      <c r="TUR5" s="604"/>
      <c r="TUS5" s="604"/>
      <c r="TUT5" s="604"/>
      <c r="TUU5" s="604"/>
      <c r="TUV5" s="604"/>
      <c r="TUW5" s="604"/>
      <c r="TUX5" s="604"/>
      <c r="TUY5" s="604"/>
      <c r="TUZ5" s="604"/>
      <c r="TVA5" s="604"/>
      <c r="TVB5" s="604"/>
      <c r="TVC5" s="604"/>
      <c r="TVD5" s="604"/>
      <c r="TVE5" s="604"/>
      <c r="TVF5" s="604"/>
      <c r="TVG5" s="604"/>
      <c r="TVH5" s="604"/>
      <c r="TVI5" s="604"/>
      <c r="TVJ5" s="604"/>
      <c r="TVK5" s="604"/>
      <c r="TVL5" s="604"/>
      <c r="TVM5" s="604"/>
      <c r="TVN5" s="604"/>
      <c r="TVO5" s="604"/>
      <c r="TVP5" s="604"/>
      <c r="TVQ5" s="604"/>
      <c r="TVR5" s="604"/>
      <c r="TVS5" s="604"/>
      <c r="TVT5" s="604"/>
      <c r="TVU5" s="604"/>
      <c r="TVV5" s="604"/>
      <c r="TVW5" s="604"/>
      <c r="TVX5" s="604"/>
      <c r="TVY5" s="604"/>
      <c r="TVZ5" s="604"/>
      <c r="TWA5" s="604"/>
      <c r="TWB5" s="604"/>
      <c r="TWC5" s="604"/>
      <c r="TWD5" s="604"/>
      <c r="TWE5" s="604"/>
      <c r="TWF5" s="604"/>
      <c r="TWG5" s="604"/>
      <c r="TWH5" s="604"/>
      <c r="TWI5" s="604"/>
      <c r="TWJ5" s="604"/>
      <c r="TWK5" s="604"/>
      <c r="TWL5" s="604"/>
      <c r="TWM5" s="604"/>
      <c r="TWN5" s="604"/>
      <c r="TWO5" s="604"/>
      <c r="TWP5" s="604"/>
      <c r="TWQ5" s="604"/>
      <c r="TWR5" s="604"/>
      <c r="TWS5" s="604"/>
      <c r="TWT5" s="604"/>
      <c r="TWU5" s="604"/>
      <c r="TWV5" s="604"/>
      <c r="TWW5" s="604"/>
      <c r="TWX5" s="604"/>
      <c r="TWY5" s="604"/>
      <c r="TWZ5" s="604"/>
      <c r="TXA5" s="604"/>
      <c r="TXB5" s="604"/>
      <c r="TXC5" s="604"/>
      <c r="TXD5" s="604"/>
      <c r="TXE5" s="604"/>
      <c r="TXF5" s="604"/>
      <c r="TXG5" s="604"/>
      <c r="TXH5" s="604"/>
      <c r="TXI5" s="604"/>
      <c r="TXJ5" s="604"/>
      <c r="TXK5" s="604"/>
      <c r="TXL5" s="604"/>
      <c r="TXM5" s="604"/>
      <c r="TXN5" s="604"/>
      <c r="TXO5" s="604"/>
      <c r="TXP5" s="604"/>
      <c r="TXQ5" s="604"/>
      <c r="TXR5" s="604"/>
      <c r="TXS5" s="604"/>
      <c r="TXT5" s="604"/>
      <c r="TXU5" s="604"/>
      <c r="TXV5" s="604"/>
      <c r="TXW5" s="604"/>
      <c r="TXX5" s="604"/>
      <c r="TXY5" s="604"/>
      <c r="TXZ5" s="604"/>
      <c r="TYA5" s="604"/>
      <c r="TYB5" s="604"/>
      <c r="TYC5" s="604"/>
      <c r="TYD5" s="604"/>
      <c r="TYE5" s="604"/>
      <c r="TYF5" s="604"/>
      <c r="TYG5" s="604"/>
      <c r="TYH5" s="604"/>
      <c r="TYI5" s="604"/>
      <c r="TYJ5" s="604"/>
      <c r="TYK5" s="604"/>
      <c r="TYL5" s="604"/>
      <c r="TYM5" s="604"/>
      <c r="TYN5" s="604"/>
      <c r="TYO5" s="604"/>
      <c r="TYP5" s="604"/>
      <c r="TYQ5" s="604"/>
      <c r="TYR5" s="604"/>
      <c r="TYS5" s="604"/>
      <c r="TYT5" s="604"/>
      <c r="TYU5" s="604"/>
      <c r="TYV5" s="604"/>
      <c r="TYW5" s="604"/>
      <c r="TYX5" s="604"/>
      <c r="TYY5" s="604"/>
      <c r="TYZ5" s="604"/>
      <c r="TZA5" s="604"/>
      <c r="TZB5" s="604"/>
      <c r="TZC5" s="604"/>
      <c r="TZD5" s="604"/>
      <c r="TZE5" s="604"/>
      <c r="TZF5" s="604"/>
      <c r="TZG5" s="604"/>
      <c r="TZH5" s="604"/>
      <c r="TZI5" s="604"/>
      <c r="TZJ5" s="604"/>
      <c r="TZK5" s="604"/>
      <c r="TZL5" s="604"/>
      <c r="TZM5" s="604"/>
      <c r="TZN5" s="604"/>
      <c r="TZO5" s="604"/>
      <c r="TZP5" s="604"/>
      <c r="TZQ5" s="604"/>
      <c r="TZR5" s="604"/>
      <c r="TZS5" s="604"/>
      <c r="TZT5" s="604"/>
      <c r="TZU5" s="604"/>
      <c r="TZV5" s="604"/>
      <c r="TZW5" s="604"/>
      <c r="TZX5" s="604"/>
      <c r="TZY5" s="604"/>
      <c r="TZZ5" s="604"/>
      <c r="UAA5" s="604"/>
      <c r="UAB5" s="604"/>
      <c r="UAC5" s="604"/>
      <c r="UAD5" s="604"/>
      <c r="UAE5" s="604"/>
      <c r="UAF5" s="604"/>
      <c r="UAG5" s="604"/>
      <c r="UAH5" s="604"/>
      <c r="UAI5" s="604"/>
      <c r="UAJ5" s="604"/>
      <c r="UAK5" s="604"/>
      <c r="UAL5" s="604"/>
      <c r="UAM5" s="604"/>
      <c r="UAN5" s="604"/>
      <c r="UAO5" s="604"/>
      <c r="UAP5" s="604"/>
      <c r="UAQ5" s="604"/>
      <c r="UAR5" s="604"/>
      <c r="UAS5" s="604"/>
      <c r="UAT5" s="604"/>
      <c r="UAU5" s="604"/>
      <c r="UAV5" s="604"/>
      <c r="UAW5" s="604"/>
      <c r="UAX5" s="604"/>
      <c r="UAY5" s="604"/>
      <c r="UAZ5" s="604"/>
      <c r="UBA5" s="604"/>
      <c r="UBB5" s="604"/>
      <c r="UBC5" s="604"/>
      <c r="UBD5" s="604"/>
      <c r="UBE5" s="604"/>
      <c r="UBF5" s="604"/>
      <c r="UBG5" s="604"/>
      <c r="UBH5" s="604"/>
      <c r="UBI5" s="604"/>
      <c r="UBJ5" s="604"/>
      <c r="UBK5" s="604"/>
      <c r="UBL5" s="604"/>
      <c r="UBM5" s="604"/>
      <c r="UBN5" s="604"/>
      <c r="UBO5" s="604"/>
      <c r="UBP5" s="604"/>
      <c r="UBQ5" s="604"/>
      <c r="UBR5" s="604"/>
      <c r="UBS5" s="604"/>
      <c r="UBT5" s="604"/>
      <c r="UBU5" s="604"/>
      <c r="UBV5" s="604"/>
      <c r="UBW5" s="604"/>
      <c r="UBX5" s="604"/>
      <c r="UBY5" s="604"/>
      <c r="UBZ5" s="604"/>
      <c r="UCA5" s="604"/>
      <c r="UCB5" s="604"/>
      <c r="UCC5" s="604"/>
      <c r="UCD5" s="604"/>
      <c r="UCE5" s="604"/>
      <c r="UCF5" s="604"/>
      <c r="UCG5" s="604"/>
      <c r="UCH5" s="604"/>
      <c r="UCI5" s="604"/>
      <c r="UCJ5" s="604"/>
      <c r="UCK5" s="604"/>
      <c r="UCL5" s="604"/>
      <c r="UCM5" s="604"/>
      <c r="UCN5" s="604"/>
      <c r="UCO5" s="604"/>
      <c r="UCP5" s="604"/>
      <c r="UCQ5" s="604"/>
      <c r="UCR5" s="604"/>
      <c r="UCS5" s="604"/>
      <c r="UCT5" s="604"/>
      <c r="UCU5" s="604"/>
      <c r="UCV5" s="604"/>
      <c r="UCW5" s="604"/>
      <c r="UCX5" s="604"/>
      <c r="UCY5" s="604"/>
      <c r="UCZ5" s="604"/>
      <c r="UDA5" s="604"/>
      <c r="UDB5" s="604"/>
      <c r="UDC5" s="604"/>
      <c r="UDD5" s="604"/>
      <c r="UDE5" s="604"/>
      <c r="UDF5" s="604"/>
      <c r="UDG5" s="604"/>
      <c r="UDH5" s="604"/>
      <c r="UDI5" s="604"/>
      <c r="UDJ5" s="604"/>
      <c r="UDK5" s="604"/>
      <c r="UDL5" s="604"/>
      <c r="UDM5" s="604"/>
      <c r="UDN5" s="604"/>
      <c r="UDO5" s="604"/>
      <c r="UDP5" s="604"/>
      <c r="UDQ5" s="604"/>
      <c r="UDR5" s="604"/>
      <c r="UDS5" s="604"/>
      <c r="UDT5" s="604"/>
      <c r="UDU5" s="604"/>
      <c r="UDV5" s="604"/>
      <c r="UDW5" s="604"/>
      <c r="UDX5" s="604"/>
      <c r="UDY5" s="604"/>
      <c r="UDZ5" s="604"/>
      <c r="UEA5" s="604"/>
      <c r="UEB5" s="604"/>
      <c r="UEC5" s="604"/>
      <c r="UED5" s="604"/>
      <c r="UEE5" s="604"/>
      <c r="UEF5" s="604"/>
      <c r="UEG5" s="604"/>
      <c r="UEH5" s="604"/>
      <c r="UEI5" s="604"/>
      <c r="UEJ5" s="604"/>
      <c r="UEK5" s="604"/>
      <c r="UEL5" s="604"/>
      <c r="UEM5" s="604"/>
      <c r="UEN5" s="604"/>
      <c r="UEO5" s="604"/>
      <c r="UEP5" s="604"/>
      <c r="UEQ5" s="604"/>
      <c r="UER5" s="604"/>
      <c r="UES5" s="604"/>
      <c r="UET5" s="604"/>
      <c r="UEU5" s="604"/>
      <c r="UEV5" s="604"/>
      <c r="UEW5" s="604"/>
      <c r="UEX5" s="604"/>
      <c r="UEY5" s="604"/>
      <c r="UEZ5" s="604"/>
      <c r="UFA5" s="604"/>
      <c r="UFB5" s="604"/>
      <c r="UFC5" s="604"/>
      <c r="UFD5" s="604"/>
      <c r="UFE5" s="604"/>
      <c r="UFF5" s="604"/>
      <c r="UFG5" s="604"/>
      <c r="UFH5" s="604"/>
      <c r="UFI5" s="604"/>
      <c r="UFJ5" s="604"/>
      <c r="UFK5" s="604"/>
      <c r="UFL5" s="604"/>
      <c r="UFM5" s="604"/>
      <c r="UFN5" s="604"/>
      <c r="UFO5" s="604"/>
      <c r="UFP5" s="604"/>
      <c r="UFQ5" s="604"/>
      <c r="UFR5" s="604"/>
      <c r="UFS5" s="604"/>
      <c r="UFT5" s="604"/>
      <c r="UFU5" s="604"/>
      <c r="UFV5" s="604"/>
      <c r="UFW5" s="604"/>
      <c r="UFX5" s="604"/>
      <c r="UFY5" s="604"/>
      <c r="UFZ5" s="604"/>
      <c r="UGA5" s="604"/>
      <c r="UGB5" s="604"/>
      <c r="UGC5" s="604"/>
      <c r="UGD5" s="604"/>
      <c r="UGE5" s="604"/>
      <c r="UGF5" s="604"/>
      <c r="UGG5" s="604"/>
      <c r="UGH5" s="604"/>
      <c r="UGI5" s="604"/>
      <c r="UGJ5" s="604"/>
      <c r="UGK5" s="604"/>
      <c r="UGL5" s="604"/>
      <c r="UGM5" s="604"/>
      <c r="UGN5" s="604"/>
      <c r="UGO5" s="604"/>
      <c r="UGP5" s="604"/>
      <c r="UGQ5" s="604"/>
      <c r="UGR5" s="604"/>
      <c r="UGS5" s="604"/>
      <c r="UGT5" s="604"/>
      <c r="UGU5" s="604"/>
      <c r="UGV5" s="604"/>
      <c r="UGW5" s="604"/>
      <c r="UGX5" s="604"/>
      <c r="UGY5" s="604"/>
      <c r="UGZ5" s="604"/>
      <c r="UHA5" s="604"/>
      <c r="UHB5" s="604"/>
      <c r="UHC5" s="604"/>
      <c r="UHD5" s="604"/>
      <c r="UHE5" s="604"/>
      <c r="UHF5" s="604"/>
      <c r="UHG5" s="604"/>
      <c r="UHH5" s="604"/>
      <c r="UHI5" s="604"/>
      <c r="UHJ5" s="604"/>
      <c r="UHK5" s="604"/>
      <c r="UHL5" s="604"/>
      <c r="UHM5" s="604"/>
      <c r="UHN5" s="604"/>
      <c r="UHO5" s="604"/>
      <c r="UHP5" s="604"/>
      <c r="UHQ5" s="604"/>
      <c r="UHR5" s="604"/>
      <c r="UHS5" s="604"/>
      <c r="UHT5" s="604"/>
      <c r="UHU5" s="604"/>
      <c r="UHV5" s="604"/>
      <c r="UHW5" s="604"/>
      <c r="UHX5" s="604"/>
      <c r="UHY5" s="604"/>
      <c r="UHZ5" s="604"/>
      <c r="UIA5" s="604"/>
      <c r="UIB5" s="604"/>
      <c r="UIC5" s="604"/>
      <c r="UID5" s="604"/>
      <c r="UIE5" s="604"/>
      <c r="UIF5" s="604"/>
      <c r="UIG5" s="604"/>
      <c r="UIH5" s="604"/>
      <c r="UII5" s="604"/>
      <c r="UIJ5" s="604"/>
      <c r="UIK5" s="604"/>
      <c r="UIL5" s="604"/>
      <c r="UIM5" s="604"/>
      <c r="UIN5" s="604"/>
      <c r="UIO5" s="604"/>
      <c r="UIP5" s="604"/>
      <c r="UIQ5" s="604"/>
      <c r="UIR5" s="604"/>
      <c r="UIS5" s="604"/>
      <c r="UIT5" s="604"/>
      <c r="UIU5" s="604"/>
      <c r="UIV5" s="604"/>
      <c r="UIW5" s="604"/>
      <c r="UIX5" s="604"/>
      <c r="UIY5" s="604"/>
      <c r="UIZ5" s="604"/>
      <c r="UJA5" s="604"/>
      <c r="UJB5" s="604"/>
      <c r="UJC5" s="604"/>
      <c r="UJD5" s="604"/>
      <c r="UJE5" s="604"/>
      <c r="UJF5" s="604"/>
      <c r="UJG5" s="604"/>
      <c r="UJH5" s="604"/>
      <c r="UJI5" s="604"/>
      <c r="UJJ5" s="604"/>
      <c r="UJK5" s="604"/>
      <c r="UJL5" s="604"/>
      <c r="UJM5" s="604"/>
      <c r="UJN5" s="604"/>
      <c r="UJO5" s="604"/>
      <c r="UJP5" s="604"/>
      <c r="UJQ5" s="604"/>
      <c r="UJR5" s="604"/>
      <c r="UJS5" s="604"/>
      <c r="UJT5" s="604"/>
      <c r="UJU5" s="604"/>
      <c r="UJV5" s="604"/>
      <c r="UJW5" s="604"/>
      <c r="UJX5" s="604"/>
      <c r="UJY5" s="604"/>
      <c r="UJZ5" s="604"/>
      <c r="UKA5" s="604"/>
      <c r="UKB5" s="604"/>
      <c r="UKC5" s="604"/>
      <c r="UKD5" s="604"/>
      <c r="UKE5" s="604"/>
      <c r="UKF5" s="604"/>
      <c r="UKG5" s="604"/>
      <c r="UKH5" s="604"/>
      <c r="UKI5" s="604"/>
      <c r="UKJ5" s="604"/>
      <c r="UKK5" s="604"/>
      <c r="UKL5" s="604"/>
      <c r="UKM5" s="604"/>
      <c r="UKN5" s="604"/>
      <c r="UKO5" s="604"/>
      <c r="UKP5" s="604"/>
      <c r="UKQ5" s="604"/>
      <c r="UKR5" s="604"/>
      <c r="UKS5" s="604"/>
      <c r="UKT5" s="604"/>
      <c r="UKU5" s="604"/>
      <c r="UKV5" s="604"/>
      <c r="UKW5" s="604"/>
      <c r="UKX5" s="604"/>
      <c r="UKY5" s="604"/>
      <c r="UKZ5" s="604"/>
      <c r="ULA5" s="604"/>
      <c r="ULB5" s="604"/>
      <c r="ULC5" s="604"/>
      <c r="ULD5" s="604"/>
      <c r="ULE5" s="604"/>
      <c r="ULF5" s="604"/>
      <c r="ULG5" s="604"/>
      <c r="ULH5" s="604"/>
      <c r="ULI5" s="604"/>
      <c r="ULJ5" s="604"/>
      <c r="ULK5" s="604"/>
      <c r="ULL5" s="604"/>
      <c r="ULM5" s="604"/>
      <c r="ULN5" s="604"/>
      <c r="ULO5" s="604"/>
      <c r="ULP5" s="604"/>
      <c r="ULQ5" s="604"/>
      <c r="ULR5" s="604"/>
      <c r="ULS5" s="604"/>
      <c r="ULT5" s="604"/>
      <c r="ULU5" s="604"/>
      <c r="ULV5" s="604"/>
      <c r="ULW5" s="604"/>
      <c r="ULX5" s="604"/>
      <c r="ULY5" s="604"/>
      <c r="ULZ5" s="604"/>
      <c r="UMA5" s="604"/>
      <c r="UMB5" s="604"/>
      <c r="UMC5" s="604"/>
      <c r="UMD5" s="604"/>
      <c r="UME5" s="604"/>
      <c r="UMF5" s="604"/>
      <c r="UMG5" s="604"/>
      <c r="UMH5" s="604"/>
      <c r="UMI5" s="604"/>
      <c r="UMJ5" s="604"/>
      <c r="UMK5" s="604"/>
      <c r="UML5" s="604"/>
      <c r="UMM5" s="604"/>
      <c r="UMN5" s="604"/>
      <c r="UMO5" s="604"/>
      <c r="UMP5" s="604"/>
      <c r="UMQ5" s="604"/>
      <c r="UMR5" s="604"/>
      <c r="UMS5" s="604"/>
      <c r="UMT5" s="604"/>
      <c r="UMU5" s="604"/>
      <c r="UMV5" s="604"/>
      <c r="UMW5" s="604"/>
      <c r="UMX5" s="604"/>
      <c r="UMY5" s="604"/>
      <c r="UMZ5" s="604"/>
      <c r="UNA5" s="604"/>
      <c r="UNB5" s="604"/>
      <c r="UNC5" s="604"/>
      <c r="UND5" s="604"/>
      <c r="UNE5" s="604"/>
      <c r="UNF5" s="604"/>
      <c r="UNG5" s="604"/>
      <c r="UNH5" s="604"/>
      <c r="UNI5" s="604"/>
      <c r="UNJ5" s="604"/>
      <c r="UNK5" s="604"/>
      <c r="UNL5" s="604"/>
      <c r="UNM5" s="604"/>
      <c r="UNN5" s="604"/>
      <c r="UNO5" s="604"/>
      <c r="UNP5" s="604"/>
      <c r="UNQ5" s="604"/>
      <c r="UNR5" s="604"/>
      <c r="UNS5" s="604"/>
      <c r="UNT5" s="604"/>
      <c r="UNU5" s="604"/>
      <c r="UNV5" s="604"/>
      <c r="UNW5" s="604"/>
      <c r="UNX5" s="604"/>
      <c r="UNY5" s="604"/>
      <c r="UNZ5" s="604"/>
      <c r="UOA5" s="604"/>
      <c r="UOB5" s="604"/>
      <c r="UOC5" s="604"/>
      <c r="UOD5" s="604"/>
      <c r="UOE5" s="604"/>
      <c r="UOF5" s="604"/>
      <c r="UOG5" s="604"/>
      <c r="UOH5" s="604"/>
      <c r="UOI5" s="604"/>
      <c r="UOJ5" s="604"/>
      <c r="UOK5" s="604"/>
      <c r="UOL5" s="604"/>
      <c r="UOM5" s="604"/>
      <c r="UON5" s="604"/>
      <c r="UOO5" s="604"/>
      <c r="UOP5" s="604"/>
      <c r="UOQ5" s="604"/>
      <c r="UOR5" s="604"/>
      <c r="UOS5" s="604"/>
      <c r="UOT5" s="604"/>
      <c r="UOU5" s="604"/>
      <c r="UOV5" s="604"/>
      <c r="UOW5" s="604"/>
      <c r="UOX5" s="604"/>
      <c r="UOY5" s="604"/>
      <c r="UOZ5" s="604"/>
      <c r="UPA5" s="604"/>
      <c r="UPB5" s="604"/>
      <c r="UPC5" s="604"/>
      <c r="UPD5" s="604"/>
      <c r="UPE5" s="604"/>
      <c r="UPF5" s="604"/>
      <c r="UPG5" s="604"/>
      <c r="UPH5" s="604"/>
      <c r="UPI5" s="604"/>
      <c r="UPJ5" s="604"/>
      <c r="UPK5" s="604"/>
      <c r="UPL5" s="604"/>
      <c r="UPM5" s="604"/>
      <c r="UPN5" s="604"/>
      <c r="UPO5" s="604"/>
      <c r="UPP5" s="604"/>
      <c r="UPQ5" s="604"/>
      <c r="UPR5" s="604"/>
      <c r="UPS5" s="604"/>
      <c r="UPT5" s="604"/>
      <c r="UPU5" s="604"/>
      <c r="UPV5" s="604"/>
      <c r="UPW5" s="604"/>
      <c r="UPX5" s="604"/>
      <c r="UPY5" s="604"/>
      <c r="UPZ5" s="604"/>
      <c r="UQA5" s="604"/>
      <c r="UQB5" s="604"/>
      <c r="UQC5" s="604"/>
      <c r="UQD5" s="604"/>
      <c r="UQE5" s="604"/>
      <c r="UQF5" s="604"/>
      <c r="UQG5" s="604"/>
      <c r="UQH5" s="604"/>
      <c r="UQI5" s="604"/>
      <c r="UQJ5" s="604"/>
      <c r="UQK5" s="604"/>
      <c r="UQL5" s="604"/>
      <c r="UQM5" s="604"/>
      <c r="UQN5" s="604"/>
      <c r="UQO5" s="604"/>
      <c r="UQP5" s="604"/>
      <c r="UQQ5" s="604"/>
      <c r="UQR5" s="604"/>
      <c r="UQS5" s="604"/>
      <c r="UQT5" s="604"/>
      <c r="UQU5" s="604"/>
      <c r="UQV5" s="604"/>
      <c r="UQW5" s="604"/>
      <c r="UQX5" s="604"/>
      <c r="UQY5" s="604"/>
      <c r="UQZ5" s="604"/>
      <c r="URA5" s="604"/>
      <c r="URB5" s="604"/>
      <c r="URC5" s="604"/>
      <c r="URD5" s="604"/>
      <c r="URE5" s="604"/>
      <c r="URF5" s="604"/>
      <c r="URG5" s="604"/>
      <c r="URH5" s="604"/>
      <c r="URI5" s="604"/>
      <c r="URJ5" s="604"/>
      <c r="URK5" s="604"/>
      <c r="URL5" s="604"/>
      <c r="URM5" s="604"/>
      <c r="URN5" s="604"/>
      <c r="URO5" s="604"/>
      <c r="URP5" s="604"/>
      <c r="URQ5" s="604"/>
      <c r="URR5" s="604"/>
      <c r="URS5" s="604"/>
      <c r="URT5" s="604"/>
      <c r="URU5" s="604"/>
      <c r="URV5" s="604"/>
      <c r="URW5" s="604"/>
      <c r="URX5" s="604"/>
      <c r="URY5" s="604"/>
      <c r="URZ5" s="604"/>
      <c r="USA5" s="604"/>
      <c r="USB5" s="604"/>
      <c r="USC5" s="604"/>
      <c r="USD5" s="604"/>
      <c r="USE5" s="604"/>
      <c r="USF5" s="604"/>
      <c r="USG5" s="604"/>
      <c r="USH5" s="604"/>
      <c r="USI5" s="604"/>
      <c r="USJ5" s="604"/>
      <c r="USK5" s="604"/>
      <c r="USL5" s="604"/>
      <c r="USM5" s="604"/>
      <c r="USN5" s="604"/>
      <c r="USO5" s="604"/>
      <c r="USP5" s="604"/>
      <c r="USQ5" s="604"/>
      <c r="USR5" s="604"/>
      <c r="USS5" s="604"/>
      <c r="UST5" s="604"/>
      <c r="USU5" s="604"/>
      <c r="USV5" s="604"/>
      <c r="USW5" s="604"/>
      <c r="USX5" s="604"/>
      <c r="USY5" s="604"/>
      <c r="USZ5" s="604"/>
      <c r="UTA5" s="604"/>
      <c r="UTB5" s="604"/>
      <c r="UTC5" s="604"/>
      <c r="UTD5" s="604"/>
      <c r="UTE5" s="604"/>
      <c r="UTF5" s="604"/>
      <c r="UTG5" s="604"/>
      <c r="UTH5" s="604"/>
      <c r="UTI5" s="604"/>
      <c r="UTJ5" s="604"/>
      <c r="UTK5" s="604"/>
      <c r="UTL5" s="604"/>
      <c r="UTM5" s="604"/>
      <c r="UTN5" s="604"/>
      <c r="UTO5" s="604"/>
      <c r="UTP5" s="604"/>
      <c r="UTQ5" s="604"/>
      <c r="UTR5" s="604"/>
      <c r="UTS5" s="604"/>
      <c r="UTT5" s="604"/>
      <c r="UTU5" s="604"/>
      <c r="UTV5" s="604"/>
      <c r="UTW5" s="604"/>
      <c r="UTX5" s="604"/>
      <c r="UTY5" s="604"/>
      <c r="UTZ5" s="604"/>
      <c r="UUA5" s="604"/>
      <c r="UUB5" s="604"/>
      <c r="UUC5" s="604"/>
      <c r="UUD5" s="604"/>
      <c r="UUE5" s="604"/>
      <c r="UUF5" s="604"/>
      <c r="UUG5" s="604"/>
      <c r="UUH5" s="604"/>
      <c r="UUI5" s="604"/>
      <c r="UUJ5" s="604"/>
      <c r="UUK5" s="604"/>
      <c r="UUL5" s="604"/>
      <c r="UUM5" s="604"/>
      <c r="UUN5" s="604"/>
      <c r="UUO5" s="604"/>
      <c r="UUP5" s="604"/>
      <c r="UUQ5" s="604"/>
      <c r="UUR5" s="604"/>
      <c r="UUS5" s="604"/>
      <c r="UUT5" s="604"/>
      <c r="UUU5" s="604"/>
      <c r="UUV5" s="604"/>
      <c r="UUW5" s="604"/>
      <c r="UUX5" s="604"/>
      <c r="UUY5" s="604"/>
      <c r="UUZ5" s="604"/>
      <c r="UVA5" s="604"/>
      <c r="UVB5" s="604"/>
      <c r="UVC5" s="604"/>
      <c r="UVD5" s="604"/>
      <c r="UVE5" s="604"/>
      <c r="UVF5" s="604"/>
      <c r="UVG5" s="604"/>
      <c r="UVH5" s="604"/>
      <c r="UVI5" s="604"/>
      <c r="UVJ5" s="604"/>
      <c r="UVK5" s="604"/>
      <c r="UVL5" s="604"/>
      <c r="UVM5" s="604"/>
      <c r="UVN5" s="604"/>
      <c r="UVO5" s="604"/>
      <c r="UVP5" s="604"/>
      <c r="UVQ5" s="604"/>
      <c r="UVR5" s="604"/>
      <c r="UVS5" s="604"/>
      <c r="UVT5" s="604"/>
      <c r="UVU5" s="604"/>
      <c r="UVV5" s="604"/>
      <c r="UVW5" s="604"/>
      <c r="UVX5" s="604"/>
      <c r="UVY5" s="604"/>
      <c r="UVZ5" s="604"/>
      <c r="UWA5" s="604"/>
      <c r="UWB5" s="604"/>
      <c r="UWC5" s="604"/>
      <c r="UWD5" s="604"/>
      <c r="UWE5" s="604"/>
      <c r="UWF5" s="604"/>
      <c r="UWG5" s="604"/>
      <c r="UWH5" s="604"/>
      <c r="UWI5" s="604"/>
      <c r="UWJ5" s="604"/>
      <c r="UWK5" s="604"/>
      <c r="UWL5" s="604"/>
      <c r="UWM5" s="604"/>
      <c r="UWN5" s="604"/>
      <c r="UWO5" s="604"/>
      <c r="UWP5" s="604"/>
      <c r="UWQ5" s="604"/>
      <c r="UWR5" s="604"/>
      <c r="UWS5" s="604"/>
      <c r="UWT5" s="604"/>
      <c r="UWU5" s="604"/>
      <c r="UWV5" s="604"/>
      <c r="UWW5" s="604"/>
      <c r="UWX5" s="604"/>
      <c r="UWY5" s="604"/>
      <c r="UWZ5" s="604"/>
      <c r="UXA5" s="604"/>
      <c r="UXB5" s="604"/>
      <c r="UXC5" s="604"/>
      <c r="UXD5" s="604"/>
      <c r="UXE5" s="604"/>
      <c r="UXF5" s="604"/>
      <c r="UXG5" s="604"/>
      <c r="UXH5" s="604"/>
      <c r="UXI5" s="604"/>
      <c r="UXJ5" s="604"/>
      <c r="UXK5" s="604"/>
      <c r="UXL5" s="604"/>
      <c r="UXM5" s="604"/>
      <c r="UXN5" s="604"/>
      <c r="UXO5" s="604"/>
      <c r="UXP5" s="604"/>
      <c r="UXQ5" s="604"/>
      <c r="UXR5" s="604"/>
      <c r="UXS5" s="604"/>
      <c r="UXT5" s="604"/>
      <c r="UXU5" s="604"/>
      <c r="UXV5" s="604"/>
      <c r="UXW5" s="604"/>
      <c r="UXX5" s="604"/>
      <c r="UXY5" s="604"/>
      <c r="UXZ5" s="604"/>
      <c r="UYA5" s="604"/>
      <c r="UYB5" s="604"/>
      <c r="UYC5" s="604"/>
      <c r="UYD5" s="604"/>
      <c r="UYE5" s="604"/>
      <c r="UYF5" s="604"/>
      <c r="UYG5" s="604"/>
      <c r="UYH5" s="604"/>
      <c r="UYI5" s="604"/>
      <c r="UYJ5" s="604"/>
      <c r="UYK5" s="604"/>
      <c r="UYL5" s="604"/>
      <c r="UYM5" s="604"/>
      <c r="UYN5" s="604"/>
      <c r="UYO5" s="604"/>
      <c r="UYP5" s="604"/>
      <c r="UYQ5" s="604"/>
      <c r="UYR5" s="604"/>
      <c r="UYS5" s="604"/>
      <c r="UYT5" s="604"/>
      <c r="UYU5" s="604"/>
      <c r="UYV5" s="604"/>
      <c r="UYW5" s="604"/>
      <c r="UYX5" s="604"/>
      <c r="UYY5" s="604"/>
      <c r="UYZ5" s="604"/>
      <c r="UZA5" s="604"/>
      <c r="UZB5" s="604"/>
      <c r="UZC5" s="604"/>
      <c r="UZD5" s="604"/>
      <c r="UZE5" s="604"/>
      <c r="UZF5" s="604"/>
      <c r="UZG5" s="604"/>
      <c r="UZH5" s="604"/>
      <c r="UZI5" s="604"/>
      <c r="UZJ5" s="604"/>
      <c r="UZK5" s="604"/>
      <c r="UZL5" s="604"/>
      <c r="UZM5" s="604"/>
      <c r="UZN5" s="604"/>
      <c r="UZO5" s="604"/>
      <c r="UZP5" s="604"/>
      <c r="UZQ5" s="604"/>
      <c r="UZR5" s="604"/>
      <c r="UZS5" s="604"/>
      <c r="UZT5" s="604"/>
      <c r="UZU5" s="604"/>
      <c r="UZV5" s="604"/>
      <c r="UZW5" s="604"/>
      <c r="UZX5" s="604"/>
      <c r="UZY5" s="604"/>
      <c r="UZZ5" s="604"/>
      <c r="VAA5" s="604"/>
      <c r="VAB5" s="604"/>
      <c r="VAC5" s="604"/>
      <c r="VAD5" s="604"/>
      <c r="VAE5" s="604"/>
      <c r="VAF5" s="604"/>
      <c r="VAG5" s="604"/>
      <c r="VAH5" s="604"/>
      <c r="VAI5" s="604"/>
      <c r="VAJ5" s="604"/>
      <c r="VAK5" s="604"/>
      <c r="VAL5" s="604"/>
      <c r="VAM5" s="604"/>
      <c r="VAN5" s="604"/>
      <c r="VAO5" s="604"/>
      <c r="VAP5" s="604"/>
      <c r="VAQ5" s="604"/>
      <c r="VAR5" s="604"/>
      <c r="VAS5" s="604"/>
      <c r="VAT5" s="604"/>
      <c r="VAU5" s="604"/>
      <c r="VAV5" s="604"/>
      <c r="VAW5" s="604"/>
      <c r="VAX5" s="604"/>
      <c r="VAY5" s="604"/>
      <c r="VAZ5" s="604"/>
      <c r="VBA5" s="604"/>
      <c r="VBB5" s="604"/>
      <c r="VBC5" s="604"/>
      <c r="VBD5" s="604"/>
      <c r="VBE5" s="604"/>
      <c r="VBF5" s="604"/>
      <c r="VBG5" s="604"/>
      <c r="VBH5" s="604"/>
      <c r="VBI5" s="604"/>
      <c r="VBJ5" s="604"/>
      <c r="VBK5" s="604"/>
      <c r="VBL5" s="604"/>
      <c r="VBM5" s="604"/>
      <c r="VBN5" s="604"/>
      <c r="VBO5" s="604"/>
      <c r="VBP5" s="604"/>
      <c r="VBQ5" s="604"/>
      <c r="VBR5" s="604"/>
      <c r="VBS5" s="604"/>
      <c r="VBT5" s="604"/>
      <c r="VBU5" s="604"/>
      <c r="VBV5" s="604"/>
      <c r="VBW5" s="604"/>
      <c r="VBX5" s="604"/>
      <c r="VBY5" s="604"/>
      <c r="VBZ5" s="604"/>
      <c r="VCA5" s="604"/>
      <c r="VCB5" s="604"/>
      <c r="VCC5" s="604"/>
      <c r="VCD5" s="604"/>
      <c r="VCE5" s="604"/>
      <c r="VCF5" s="604"/>
      <c r="VCG5" s="604"/>
      <c r="VCH5" s="604"/>
      <c r="VCI5" s="604"/>
      <c r="VCJ5" s="604"/>
      <c r="VCK5" s="604"/>
      <c r="VCL5" s="604"/>
      <c r="VCM5" s="604"/>
      <c r="VCN5" s="604"/>
      <c r="VCO5" s="604"/>
      <c r="VCP5" s="604"/>
      <c r="VCQ5" s="604"/>
      <c r="VCR5" s="604"/>
      <c r="VCS5" s="604"/>
      <c r="VCT5" s="604"/>
      <c r="VCU5" s="604"/>
      <c r="VCV5" s="604"/>
      <c r="VCW5" s="604"/>
      <c r="VCX5" s="604"/>
      <c r="VCY5" s="604"/>
      <c r="VCZ5" s="604"/>
      <c r="VDA5" s="604"/>
      <c r="VDB5" s="604"/>
      <c r="VDC5" s="604"/>
      <c r="VDD5" s="604"/>
      <c r="VDE5" s="604"/>
      <c r="VDF5" s="604"/>
      <c r="VDG5" s="604"/>
      <c r="VDH5" s="604"/>
      <c r="VDI5" s="604"/>
      <c r="VDJ5" s="604"/>
      <c r="VDK5" s="604"/>
      <c r="VDL5" s="604"/>
      <c r="VDM5" s="604"/>
      <c r="VDN5" s="604"/>
      <c r="VDO5" s="604"/>
      <c r="VDP5" s="604"/>
      <c r="VDQ5" s="604"/>
      <c r="VDR5" s="604"/>
      <c r="VDS5" s="604"/>
      <c r="VDT5" s="604"/>
      <c r="VDU5" s="604"/>
      <c r="VDV5" s="604"/>
      <c r="VDW5" s="604"/>
      <c r="VDX5" s="604"/>
      <c r="VDY5" s="604"/>
      <c r="VDZ5" s="604"/>
      <c r="VEA5" s="604"/>
      <c r="VEB5" s="604"/>
      <c r="VEC5" s="604"/>
      <c r="VED5" s="604"/>
      <c r="VEE5" s="604"/>
      <c r="VEF5" s="604"/>
      <c r="VEG5" s="604"/>
      <c r="VEH5" s="604"/>
      <c r="VEI5" s="604"/>
      <c r="VEJ5" s="604"/>
      <c r="VEK5" s="604"/>
      <c r="VEL5" s="604"/>
      <c r="VEM5" s="604"/>
      <c r="VEN5" s="604"/>
      <c r="VEO5" s="604"/>
      <c r="VEP5" s="604"/>
      <c r="VEQ5" s="604"/>
      <c r="VER5" s="604"/>
      <c r="VES5" s="604"/>
      <c r="VET5" s="604"/>
      <c r="VEU5" s="604"/>
      <c r="VEV5" s="604"/>
      <c r="VEW5" s="604"/>
      <c r="VEX5" s="604"/>
      <c r="VEY5" s="604"/>
      <c r="VEZ5" s="604"/>
      <c r="VFA5" s="604"/>
      <c r="VFB5" s="604"/>
      <c r="VFC5" s="604"/>
      <c r="VFD5" s="604"/>
      <c r="VFE5" s="604"/>
      <c r="VFF5" s="604"/>
      <c r="VFG5" s="604"/>
      <c r="VFH5" s="604"/>
      <c r="VFI5" s="604"/>
      <c r="VFJ5" s="604"/>
      <c r="VFK5" s="604"/>
      <c r="VFL5" s="604"/>
      <c r="VFM5" s="604"/>
      <c r="VFN5" s="604"/>
      <c r="VFO5" s="604"/>
      <c r="VFP5" s="604"/>
      <c r="VFQ5" s="604"/>
      <c r="VFR5" s="604"/>
      <c r="VFS5" s="604"/>
      <c r="VFT5" s="604"/>
      <c r="VFU5" s="604"/>
      <c r="VFV5" s="604"/>
      <c r="VFW5" s="604"/>
      <c r="VFX5" s="604"/>
      <c r="VFY5" s="604"/>
      <c r="VFZ5" s="604"/>
      <c r="VGA5" s="604"/>
      <c r="VGB5" s="604"/>
      <c r="VGC5" s="604"/>
      <c r="VGD5" s="604"/>
      <c r="VGE5" s="604"/>
      <c r="VGF5" s="604"/>
      <c r="VGG5" s="604"/>
      <c r="VGH5" s="604"/>
      <c r="VGI5" s="604"/>
      <c r="VGJ5" s="604"/>
      <c r="VGK5" s="604"/>
      <c r="VGL5" s="604"/>
      <c r="VGM5" s="604"/>
      <c r="VGN5" s="604"/>
      <c r="VGO5" s="604"/>
      <c r="VGP5" s="604"/>
      <c r="VGQ5" s="604"/>
      <c r="VGR5" s="604"/>
      <c r="VGS5" s="604"/>
      <c r="VGT5" s="604"/>
      <c r="VGU5" s="604"/>
      <c r="VGV5" s="604"/>
      <c r="VGW5" s="604"/>
      <c r="VGX5" s="604"/>
      <c r="VGY5" s="604"/>
      <c r="VGZ5" s="604"/>
      <c r="VHA5" s="604"/>
      <c r="VHB5" s="604"/>
      <c r="VHC5" s="604"/>
      <c r="VHD5" s="604"/>
      <c r="VHE5" s="604"/>
      <c r="VHF5" s="604"/>
      <c r="VHG5" s="604"/>
      <c r="VHH5" s="604"/>
      <c r="VHI5" s="604"/>
      <c r="VHJ5" s="604"/>
      <c r="VHK5" s="604"/>
      <c r="VHL5" s="604"/>
      <c r="VHM5" s="604"/>
      <c r="VHN5" s="604"/>
      <c r="VHO5" s="604"/>
      <c r="VHP5" s="604"/>
      <c r="VHQ5" s="604"/>
      <c r="VHR5" s="604"/>
      <c r="VHS5" s="604"/>
      <c r="VHT5" s="604"/>
      <c r="VHU5" s="604"/>
      <c r="VHV5" s="604"/>
      <c r="VHW5" s="604"/>
      <c r="VHX5" s="604"/>
      <c r="VHY5" s="604"/>
      <c r="VHZ5" s="604"/>
      <c r="VIA5" s="604"/>
      <c r="VIB5" s="604"/>
      <c r="VIC5" s="604"/>
      <c r="VID5" s="604"/>
      <c r="VIE5" s="604"/>
      <c r="VIF5" s="604"/>
      <c r="VIG5" s="604"/>
      <c r="VIH5" s="604"/>
      <c r="VII5" s="604"/>
      <c r="VIJ5" s="604"/>
      <c r="VIK5" s="604"/>
      <c r="VIL5" s="604"/>
      <c r="VIM5" s="604"/>
      <c r="VIN5" s="604"/>
      <c r="VIO5" s="604"/>
      <c r="VIP5" s="604"/>
      <c r="VIQ5" s="604"/>
      <c r="VIR5" s="604"/>
      <c r="VIS5" s="604"/>
      <c r="VIT5" s="604"/>
      <c r="VIU5" s="604"/>
      <c r="VIV5" s="604"/>
      <c r="VIW5" s="604"/>
      <c r="VIX5" s="604"/>
      <c r="VIY5" s="604"/>
      <c r="VIZ5" s="604"/>
      <c r="VJA5" s="604"/>
      <c r="VJB5" s="604"/>
      <c r="VJC5" s="604"/>
      <c r="VJD5" s="604"/>
      <c r="VJE5" s="604"/>
      <c r="VJF5" s="604"/>
      <c r="VJG5" s="604"/>
      <c r="VJH5" s="604"/>
      <c r="VJI5" s="604"/>
      <c r="VJJ5" s="604"/>
      <c r="VJK5" s="604"/>
      <c r="VJL5" s="604"/>
      <c r="VJM5" s="604"/>
      <c r="VJN5" s="604"/>
      <c r="VJO5" s="604"/>
      <c r="VJP5" s="604"/>
      <c r="VJQ5" s="604"/>
      <c r="VJR5" s="604"/>
      <c r="VJS5" s="604"/>
      <c r="VJT5" s="604"/>
      <c r="VJU5" s="604"/>
      <c r="VJV5" s="604"/>
      <c r="VJW5" s="604"/>
      <c r="VJX5" s="604"/>
      <c r="VJY5" s="604"/>
      <c r="VJZ5" s="604"/>
      <c r="VKA5" s="604"/>
      <c r="VKB5" s="604"/>
      <c r="VKC5" s="604"/>
      <c r="VKD5" s="604"/>
      <c r="VKE5" s="604"/>
      <c r="VKF5" s="604"/>
      <c r="VKG5" s="604"/>
      <c r="VKH5" s="604"/>
      <c r="VKI5" s="604"/>
      <c r="VKJ5" s="604"/>
      <c r="VKK5" s="604"/>
      <c r="VKL5" s="604"/>
      <c r="VKM5" s="604"/>
      <c r="VKN5" s="604"/>
      <c r="VKO5" s="604"/>
      <c r="VKP5" s="604"/>
      <c r="VKQ5" s="604"/>
      <c r="VKR5" s="604"/>
      <c r="VKS5" s="604"/>
      <c r="VKT5" s="604"/>
      <c r="VKU5" s="604"/>
      <c r="VKV5" s="604"/>
      <c r="VKW5" s="604"/>
      <c r="VKX5" s="604"/>
      <c r="VKY5" s="604"/>
      <c r="VKZ5" s="604"/>
      <c r="VLA5" s="604"/>
      <c r="VLB5" s="604"/>
      <c r="VLC5" s="604"/>
      <c r="VLD5" s="604"/>
      <c r="VLE5" s="604"/>
      <c r="VLF5" s="604"/>
      <c r="VLG5" s="604"/>
      <c r="VLH5" s="604"/>
      <c r="VLI5" s="604"/>
      <c r="VLJ5" s="604"/>
      <c r="VLK5" s="604"/>
      <c r="VLL5" s="604"/>
      <c r="VLM5" s="604"/>
      <c r="VLN5" s="604"/>
      <c r="VLO5" s="604"/>
      <c r="VLP5" s="604"/>
      <c r="VLQ5" s="604"/>
      <c r="VLR5" s="604"/>
      <c r="VLS5" s="604"/>
      <c r="VLT5" s="604"/>
      <c r="VLU5" s="604"/>
      <c r="VLV5" s="604"/>
      <c r="VLW5" s="604"/>
      <c r="VLX5" s="604"/>
      <c r="VLY5" s="604"/>
      <c r="VLZ5" s="604"/>
      <c r="VMA5" s="604"/>
      <c r="VMB5" s="604"/>
      <c r="VMC5" s="604"/>
      <c r="VMD5" s="604"/>
      <c r="VME5" s="604"/>
      <c r="VMF5" s="604"/>
      <c r="VMG5" s="604"/>
      <c r="VMH5" s="604"/>
      <c r="VMI5" s="604"/>
      <c r="VMJ5" s="604"/>
      <c r="VMK5" s="604"/>
      <c r="VML5" s="604"/>
      <c r="VMM5" s="604"/>
      <c r="VMN5" s="604"/>
      <c r="VMO5" s="604"/>
      <c r="VMP5" s="604"/>
      <c r="VMQ5" s="604"/>
      <c r="VMR5" s="604"/>
      <c r="VMS5" s="604"/>
      <c r="VMT5" s="604"/>
      <c r="VMU5" s="604"/>
      <c r="VMV5" s="604"/>
      <c r="VMW5" s="604"/>
      <c r="VMX5" s="604"/>
      <c r="VMY5" s="604"/>
      <c r="VMZ5" s="604"/>
      <c r="VNA5" s="604"/>
      <c r="VNB5" s="604"/>
      <c r="VNC5" s="604"/>
      <c r="VND5" s="604"/>
      <c r="VNE5" s="604"/>
      <c r="VNF5" s="604"/>
      <c r="VNG5" s="604"/>
      <c r="VNH5" s="604"/>
      <c r="VNI5" s="604"/>
      <c r="VNJ5" s="604"/>
      <c r="VNK5" s="604"/>
      <c r="VNL5" s="604"/>
      <c r="VNM5" s="604"/>
      <c r="VNN5" s="604"/>
      <c r="VNO5" s="604"/>
      <c r="VNP5" s="604"/>
      <c r="VNQ5" s="604"/>
      <c r="VNR5" s="604"/>
      <c r="VNS5" s="604"/>
      <c r="VNT5" s="604"/>
      <c r="VNU5" s="604"/>
      <c r="VNV5" s="604"/>
      <c r="VNW5" s="604"/>
      <c r="VNX5" s="604"/>
      <c r="VNY5" s="604"/>
      <c r="VNZ5" s="604"/>
      <c r="VOA5" s="604"/>
      <c r="VOB5" s="604"/>
      <c r="VOC5" s="604"/>
      <c r="VOD5" s="604"/>
      <c r="VOE5" s="604"/>
      <c r="VOF5" s="604"/>
      <c r="VOG5" s="604"/>
      <c r="VOH5" s="604"/>
      <c r="VOI5" s="604"/>
      <c r="VOJ5" s="604"/>
      <c r="VOK5" s="604"/>
      <c r="VOL5" s="604"/>
      <c r="VOM5" s="604"/>
      <c r="VON5" s="604"/>
      <c r="VOO5" s="604"/>
      <c r="VOP5" s="604"/>
      <c r="VOQ5" s="604"/>
      <c r="VOR5" s="604"/>
      <c r="VOS5" s="604"/>
      <c r="VOT5" s="604"/>
      <c r="VOU5" s="604"/>
      <c r="VOV5" s="604"/>
      <c r="VOW5" s="604"/>
      <c r="VOX5" s="604"/>
      <c r="VOY5" s="604"/>
      <c r="VOZ5" s="604"/>
      <c r="VPA5" s="604"/>
      <c r="VPB5" s="604"/>
      <c r="VPC5" s="604"/>
      <c r="VPD5" s="604"/>
      <c r="VPE5" s="604"/>
      <c r="VPF5" s="604"/>
      <c r="VPG5" s="604"/>
      <c r="VPH5" s="604"/>
      <c r="VPI5" s="604"/>
      <c r="VPJ5" s="604"/>
      <c r="VPK5" s="604"/>
      <c r="VPL5" s="604"/>
      <c r="VPM5" s="604"/>
      <c r="VPN5" s="604"/>
      <c r="VPO5" s="604"/>
      <c r="VPP5" s="604"/>
      <c r="VPQ5" s="604"/>
      <c r="VPR5" s="604"/>
      <c r="VPS5" s="604"/>
      <c r="VPT5" s="604"/>
      <c r="VPU5" s="604"/>
      <c r="VPV5" s="604"/>
      <c r="VPW5" s="604"/>
      <c r="VPX5" s="604"/>
      <c r="VPY5" s="604"/>
      <c r="VPZ5" s="604"/>
      <c r="VQA5" s="604"/>
      <c r="VQB5" s="604"/>
      <c r="VQC5" s="604"/>
      <c r="VQD5" s="604"/>
      <c r="VQE5" s="604"/>
      <c r="VQF5" s="604"/>
      <c r="VQG5" s="604"/>
      <c r="VQH5" s="604"/>
      <c r="VQI5" s="604"/>
      <c r="VQJ5" s="604"/>
      <c r="VQK5" s="604"/>
      <c r="VQL5" s="604"/>
      <c r="VQM5" s="604"/>
      <c r="VQN5" s="604"/>
      <c r="VQO5" s="604"/>
      <c r="VQP5" s="604"/>
      <c r="VQQ5" s="604"/>
      <c r="VQR5" s="604"/>
      <c r="VQS5" s="604"/>
      <c r="VQT5" s="604"/>
      <c r="VQU5" s="604"/>
      <c r="VQV5" s="604"/>
      <c r="VQW5" s="604"/>
      <c r="VQX5" s="604"/>
      <c r="VQY5" s="604"/>
      <c r="VQZ5" s="604"/>
      <c r="VRA5" s="604"/>
      <c r="VRB5" s="604"/>
      <c r="VRC5" s="604"/>
      <c r="VRD5" s="604"/>
      <c r="VRE5" s="604"/>
      <c r="VRF5" s="604"/>
      <c r="VRG5" s="604"/>
      <c r="VRH5" s="604"/>
      <c r="VRI5" s="604"/>
      <c r="VRJ5" s="604"/>
      <c r="VRK5" s="604"/>
      <c r="VRL5" s="604"/>
      <c r="VRM5" s="604"/>
      <c r="VRN5" s="604"/>
      <c r="VRO5" s="604"/>
      <c r="VRP5" s="604"/>
      <c r="VRQ5" s="604"/>
      <c r="VRR5" s="604"/>
      <c r="VRS5" s="604"/>
      <c r="VRT5" s="604"/>
      <c r="VRU5" s="604"/>
      <c r="VRV5" s="604"/>
      <c r="VRW5" s="604"/>
      <c r="VRX5" s="604"/>
      <c r="VRY5" s="604"/>
      <c r="VRZ5" s="604"/>
      <c r="VSA5" s="604"/>
      <c r="VSB5" s="604"/>
      <c r="VSC5" s="604"/>
      <c r="VSD5" s="604"/>
      <c r="VSE5" s="604"/>
      <c r="VSF5" s="604"/>
      <c r="VSG5" s="604"/>
      <c r="VSH5" s="604"/>
      <c r="VSI5" s="604"/>
      <c r="VSJ5" s="604"/>
      <c r="VSK5" s="604"/>
      <c r="VSL5" s="604"/>
      <c r="VSM5" s="604"/>
      <c r="VSN5" s="604"/>
      <c r="VSO5" s="604"/>
      <c r="VSP5" s="604"/>
      <c r="VSQ5" s="604"/>
      <c r="VSR5" s="604"/>
      <c r="VSS5" s="604"/>
      <c r="VST5" s="604"/>
      <c r="VSU5" s="604"/>
      <c r="VSV5" s="604"/>
      <c r="VSW5" s="604"/>
      <c r="VSX5" s="604"/>
      <c r="VSY5" s="604"/>
      <c r="VSZ5" s="604"/>
      <c r="VTA5" s="604"/>
      <c r="VTB5" s="604"/>
      <c r="VTC5" s="604"/>
      <c r="VTD5" s="604"/>
      <c r="VTE5" s="604"/>
      <c r="VTF5" s="604"/>
      <c r="VTG5" s="604"/>
      <c r="VTH5" s="604"/>
      <c r="VTI5" s="604"/>
      <c r="VTJ5" s="604"/>
      <c r="VTK5" s="604"/>
      <c r="VTL5" s="604"/>
      <c r="VTM5" s="604"/>
      <c r="VTN5" s="604"/>
      <c r="VTO5" s="604"/>
      <c r="VTP5" s="604"/>
      <c r="VTQ5" s="604"/>
      <c r="VTR5" s="604"/>
      <c r="VTS5" s="604"/>
      <c r="VTT5" s="604"/>
      <c r="VTU5" s="604"/>
      <c r="VTV5" s="604"/>
      <c r="VTW5" s="604"/>
      <c r="VTX5" s="604"/>
      <c r="VTY5" s="604"/>
      <c r="VTZ5" s="604"/>
      <c r="VUA5" s="604"/>
      <c r="VUB5" s="604"/>
      <c r="VUC5" s="604"/>
      <c r="VUD5" s="604"/>
      <c r="VUE5" s="604"/>
      <c r="VUF5" s="604"/>
      <c r="VUG5" s="604"/>
      <c r="VUH5" s="604"/>
      <c r="VUI5" s="604"/>
      <c r="VUJ5" s="604"/>
      <c r="VUK5" s="604"/>
      <c r="VUL5" s="604"/>
      <c r="VUM5" s="604"/>
      <c r="VUN5" s="604"/>
      <c r="VUO5" s="604"/>
      <c r="VUP5" s="604"/>
      <c r="VUQ5" s="604"/>
      <c r="VUR5" s="604"/>
      <c r="VUS5" s="604"/>
      <c r="VUT5" s="604"/>
      <c r="VUU5" s="604"/>
      <c r="VUV5" s="604"/>
      <c r="VUW5" s="604"/>
      <c r="VUX5" s="604"/>
      <c r="VUY5" s="604"/>
      <c r="VUZ5" s="604"/>
      <c r="VVA5" s="604"/>
      <c r="VVB5" s="604"/>
      <c r="VVC5" s="604"/>
      <c r="VVD5" s="604"/>
      <c r="VVE5" s="604"/>
      <c r="VVF5" s="604"/>
      <c r="VVG5" s="604"/>
      <c r="VVH5" s="604"/>
      <c r="VVI5" s="604"/>
      <c r="VVJ5" s="604"/>
      <c r="VVK5" s="604"/>
      <c r="VVL5" s="604"/>
      <c r="VVM5" s="604"/>
      <c r="VVN5" s="604"/>
      <c r="VVO5" s="604"/>
      <c r="VVP5" s="604"/>
      <c r="VVQ5" s="604"/>
      <c r="VVR5" s="604"/>
      <c r="VVS5" s="604"/>
      <c r="VVT5" s="604"/>
      <c r="VVU5" s="604"/>
      <c r="VVV5" s="604"/>
      <c r="VVW5" s="604"/>
      <c r="VVX5" s="604"/>
      <c r="VVY5" s="604"/>
      <c r="VVZ5" s="604"/>
      <c r="VWA5" s="604"/>
      <c r="VWB5" s="604"/>
      <c r="VWC5" s="604"/>
      <c r="VWD5" s="604"/>
      <c r="VWE5" s="604"/>
      <c r="VWF5" s="604"/>
      <c r="VWG5" s="604"/>
      <c r="VWH5" s="604"/>
      <c r="VWI5" s="604"/>
      <c r="VWJ5" s="604"/>
      <c r="VWK5" s="604"/>
      <c r="VWL5" s="604"/>
      <c r="VWM5" s="604"/>
      <c r="VWN5" s="604"/>
      <c r="VWO5" s="604"/>
      <c r="VWP5" s="604"/>
      <c r="VWQ5" s="604"/>
      <c r="VWR5" s="604"/>
      <c r="VWS5" s="604"/>
      <c r="VWT5" s="604"/>
      <c r="VWU5" s="604"/>
      <c r="VWV5" s="604"/>
      <c r="VWW5" s="604"/>
      <c r="VWX5" s="604"/>
      <c r="VWY5" s="604"/>
      <c r="VWZ5" s="604"/>
      <c r="VXA5" s="604"/>
      <c r="VXB5" s="604"/>
      <c r="VXC5" s="604"/>
      <c r="VXD5" s="604"/>
      <c r="VXE5" s="604"/>
      <c r="VXF5" s="604"/>
      <c r="VXG5" s="604"/>
      <c r="VXH5" s="604"/>
      <c r="VXI5" s="604"/>
      <c r="VXJ5" s="604"/>
      <c r="VXK5" s="604"/>
      <c r="VXL5" s="604"/>
      <c r="VXM5" s="604"/>
      <c r="VXN5" s="604"/>
      <c r="VXO5" s="604"/>
      <c r="VXP5" s="604"/>
      <c r="VXQ5" s="604"/>
      <c r="VXR5" s="604"/>
      <c r="VXS5" s="604"/>
      <c r="VXT5" s="604"/>
      <c r="VXU5" s="604"/>
      <c r="VXV5" s="604"/>
      <c r="VXW5" s="604"/>
      <c r="VXX5" s="604"/>
      <c r="VXY5" s="604"/>
      <c r="VXZ5" s="604"/>
      <c r="VYA5" s="604"/>
      <c r="VYB5" s="604"/>
      <c r="VYC5" s="604"/>
      <c r="VYD5" s="604"/>
      <c r="VYE5" s="604"/>
      <c r="VYF5" s="604"/>
      <c r="VYG5" s="604"/>
      <c r="VYH5" s="604"/>
      <c r="VYI5" s="604"/>
      <c r="VYJ5" s="604"/>
      <c r="VYK5" s="604"/>
      <c r="VYL5" s="604"/>
      <c r="VYM5" s="604"/>
      <c r="VYN5" s="604"/>
      <c r="VYO5" s="604"/>
      <c r="VYP5" s="604"/>
      <c r="VYQ5" s="604"/>
      <c r="VYR5" s="604"/>
      <c r="VYS5" s="604"/>
      <c r="VYT5" s="604"/>
      <c r="VYU5" s="604"/>
      <c r="VYV5" s="604"/>
      <c r="VYW5" s="604"/>
      <c r="VYX5" s="604"/>
      <c r="VYY5" s="604"/>
      <c r="VYZ5" s="604"/>
      <c r="VZA5" s="604"/>
      <c r="VZB5" s="604"/>
      <c r="VZC5" s="604"/>
      <c r="VZD5" s="604"/>
      <c r="VZE5" s="604"/>
      <c r="VZF5" s="604"/>
      <c r="VZG5" s="604"/>
      <c r="VZH5" s="604"/>
      <c r="VZI5" s="604"/>
      <c r="VZJ5" s="604"/>
      <c r="VZK5" s="604"/>
      <c r="VZL5" s="604"/>
      <c r="VZM5" s="604"/>
      <c r="VZN5" s="604"/>
      <c r="VZO5" s="604"/>
      <c r="VZP5" s="604"/>
      <c r="VZQ5" s="604"/>
      <c r="VZR5" s="604"/>
      <c r="VZS5" s="604"/>
      <c r="VZT5" s="604"/>
      <c r="VZU5" s="604"/>
      <c r="VZV5" s="604"/>
      <c r="VZW5" s="604"/>
      <c r="VZX5" s="604"/>
      <c r="VZY5" s="604"/>
      <c r="VZZ5" s="604"/>
      <c r="WAA5" s="604"/>
      <c r="WAB5" s="604"/>
      <c r="WAC5" s="604"/>
      <c r="WAD5" s="604"/>
      <c r="WAE5" s="604"/>
      <c r="WAF5" s="604"/>
      <c r="WAG5" s="604"/>
      <c r="WAH5" s="604"/>
      <c r="WAI5" s="604"/>
      <c r="WAJ5" s="604"/>
      <c r="WAK5" s="604"/>
      <c r="WAL5" s="604"/>
      <c r="WAM5" s="604"/>
      <c r="WAN5" s="604"/>
      <c r="WAO5" s="604"/>
      <c r="WAP5" s="604"/>
      <c r="WAQ5" s="604"/>
      <c r="WAR5" s="604"/>
      <c r="WAS5" s="604"/>
      <c r="WAT5" s="604"/>
      <c r="WAU5" s="604"/>
      <c r="WAV5" s="604"/>
      <c r="WAW5" s="604"/>
      <c r="WAX5" s="604"/>
      <c r="WAY5" s="604"/>
      <c r="WAZ5" s="604"/>
      <c r="WBA5" s="604"/>
      <c r="WBB5" s="604"/>
      <c r="WBC5" s="604"/>
      <c r="WBD5" s="604"/>
      <c r="WBE5" s="604"/>
      <c r="WBF5" s="604"/>
      <c r="WBG5" s="604"/>
      <c r="WBH5" s="604"/>
      <c r="WBI5" s="604"/>
      <c r="WBJ5" s="604"/>
      <c r="WBK5" s="604"/>
      <c r="WBL5" s="604"/>
      <c r="WBM5" s="604"/>
      <c r="WBN5" s="604"/>
      <c r="WBO5" s="604"/>
      <c r="WBP5" s="604"/>
      <c r="WBQ5" s="604"/>
      <c r="WBR5" s="604"/>
      <c r="WBS5" s="604"/>
      <c r="WBT5" s="604"/>
      <c r="WBU5" s="604"/>
      <c r="WBV5" s="604"/>
      <c r="WBW5" s="604"/>
      <c r="WBX5" s="604"/>
      <c r="WBY5" s="604"/>
      <c r="WBZ5" s="604"/>
      <c r="WCA5" s="604"/>
      <c r="WCB5" s="604"/>
      <c r="WCC5" s="604"/>
      <c r="WCD5" s="604"/>
      <c r="WCE5" s="604"/>
      <c r="WCF5" s="604"/>
      <c r="WCG5" s="604"/>
      <c r="WCH5" s="604"/>
      <c r="WCI5" s="604"/>
      <c r="WCJ5" s="604"/>
      <c r="WCK5" s="604"/>
      <c r="WCL5" s="604"/>
      <c r="WCM5" s="604"/>
      <c r="WCN5" s="604"/>
      <c r="WCO5" s="604"/>
      <c r="WCP5" s="604"/>
      <c r="WCQ5" s="604"/>
      <c r="WCR5" s="604"/>
      <c r="WCS5" s="604"/>
      <c r="WCT5" s="604"/>
      <c r="WCU5" s="604"/>
      <c r="WCV5" s="604"/>
      <c r="WCW5" s="604"/>
      <c r="WCX5" s="604"/>
      <c r="WCY5" s="604"/>
      <c r="WCZ5" s="604"/>
      <c r="WDA5" s="604"/>
      <c r="WDB5" s="604"/>
      <c r="WDC5" s="604"/>
      <c r="WDD5" s="604"/>
      <c r="WDE5" s="604"/>
      <c r="WDF5" s="604"/>
      <c r="WDG5" s="604"/>
      <c r="WDH5" s="604"/>
      <c r="WDI5" s="604"/>
      <c r="WDJ5" s="604"/>
      <c r="WDK5" s="604"/>
      <c r="WDL5" s="604"/>
      <c r="WDM5" s="604"/>
      <c r="WDN5" s="604"/>
      <c r="WDO5" s="604"/>
      <c r="WDP5" s="604"/>
      <c r="WDQ5" s="604"/>
      <c r="WDR5" s="604"/>
      <c r="WDS5" s="604"/>
      <c r="WDT5" s="604"/>
      <c r="WDU5" s="604"/>
      <c r="WDV5" s="604"/>
      <c r="WDW5" s="604"/>
      <c r="WDX5" s="604"/>
      <c r="WDY5" s="604"/>
      <c r="WDZ5" s="604"/>
      <c r="WEA5" s="604"/>
      <c r="WEB5" s="604"/>
      <c r="WEC5" s="604"/>
      <c r="WED5" s="604"/>
      <c r="WEE5" s="604"/>
      <c r="WEF5" s="604"/>
      <c r="WEG5" s="604"/>
      <c r="WEH5" s="604"/>
      <c r="WEI5" s="604"/>
      <c r="WEJ5" s="604"/>
      <c r="WEK5" s="604"/>
      <c r="WEL5" s="604"/>
      <c r="WEM5" s="604"/>
      <c r="WEN5" s="604"/>
      <c r="WEO5" s="604"/>
      <c r="WEP5" s="604"/>
      <c r="WEQ5" s="604"/>
      <c r="WER5" s="604"/>
      <c r="WES5" s="604"/>
      <c r="WET5" s="604"/>
      <c r="WEU5" s="604"/>
      <c r="WEV5" s="604"/>
      <c r="WEW5" s="604"/>
      <c r="WEX5" s="604"/>
      <c r="WEY5" s="604"/>
      <c r="WEZ5" s="604"/>
      <c r="WFA5" s="604"/>
      <c r="WFB5" s="604"/>
      <c r="WFC5" s="604"/>
      <c r="WFD5" s="604"/>
      <c r="WFE5" s="604"/>
      <c r="WFF5" s="604"/>
      <c r="WFG5" s="604"/>
      <c r="WFH5" s="604"/>
      <c r="WFI5" s="604"/>
      <c r="WFJ5" s="604"/>
      <c r="WFK5" s="604"/>
      <c r="WFL5" s="604"/>
      <c r="WFM5" s="604"/>
      <c r="WFN5" s="604"/>
      <c r="WFO5" s="604"/>
      <c r="WFP5" s="604"/>
      <c r="WFQ5" s="604"/>
      <c r="WFR5" s="604"/>
      <c r="WFS5" s="604"/>
      <c r="WFT5" s="604"/>
      <c r="WFU5" s="604"/>
      <c r="WFV5" s="604"/>
      <c r="WFW5" s="604"/>
      <c r="WFX5" s="604"/>
      <c r="WFY5" s="604"/>
      <c r="WFZ5" s="604"/>
      <c r="WGA5" s="604"/>
      <c r="WGB5" s="604"/>
      <c r="WGC5" s="604"/>
      <c r="WGD5" s="604"/>
      <c r="WGE5" s="604"/>
      <c r="WGF5" s="604"/>
      <c r="WGG5" s="604"/>
      <c r="WGH5" s="604"/>
      <c r="WGI5" s="604"/>
      <c r="WGJ5" s="604"/>
      <c r="WGK5" s="604"/>
      <c r="WGL5" s="604"/>
      <c r="WGM5" s="604"/>
      <c r="WGN5" s="604"/>
      <c r="WGO5" s="604"/>
      <c r="WGP5" s="604"/>
      <c r="WGQ5" s="604"/>
      <c r="WGR5" s="604"/>
      <c r="WGS5" s="604"/>
      <c r="WGT5" s="604"/>
      <c r="WGU5" s="604"/>
      <c r="WGV5" s="604"/>
      <c r="WGW5" s="604"/>
      <c r="WGX5" s="604"/>
      <c r="WGY5" s="604"/>
      <c r="WGZ5" s="604"/>
      <c r="WHA5" s="604"/>
      <c r="WHB5" s="604"/>
      <c r="WHC5" s="604"/>
      <c r="WHD5" s="604"/>
      <c r="WHE5" s="604"/>
      <c r="WHF5" s="604"/>
      <c r="WHG5" s="604"/>
      <c r="WHH5" s="604"/>
      <c r="WHI5" s="604"/>
      <c r="WHJ5" s="604"/>
      <c r="WHK5" s="604"/>
      <c r="WHL5" s="604"/>
      <c r="WHM5" s="604"/>
      <c r="WHN5" s="604"/>
      <c r="WHO5" s="604"/>
      <c r="WHP5" s="604"/>
      <c r="WHQ5" s="604"/>
      <c r="WHR5" s="604"/>
      <c r="WHS5" s="604"/>
      <c r="WHT5" s="604"/>
      <c r="WHU5" s="604"/>
      <c r="WHV5" s="604"/>
      <c r="WHW5" s="604"/>
      <c r="WHX5" s="604"/>
      <c r="WHY5" s="604"/>
      <c r="WHZ5" s="604"/>
      <c r="WIA5" s="604"/>
      <c r="WIB5" s="604"/>
      <c r="WIC5" s="604"/>
      <c r="WID5" s="604"/>
      <c r="WIE5" s="604"/>
      <c r="WIF5" s="604"/>
      <c r="WIG5" s="604"/>
      <c r="WIH5" s="604"/>
      <c r="WII5" s="604"/>
      <c r="WIJ5" s="604"/>
      <c r="WIK5" s="604"/>
      <c r="WIL5" s="604"/>
      <c r="WIM5" s="604"/>
      <c r="WIN5" s="604"/>
      <c r="WIO5" s="604"/>
      <c r="WIP5" s="604"/>
      <c r="WIQ5" s="604"/>
      <c r="WIR5" s="604"/>
      <c r="WIS5" s="604"/>
      <c r="WIT5" s="604"/>
      <c r="WIU5" s="604"/>
      <c r="WIV5" s="604"/>
      <c r="WIW5" s="604"/>
      <c r="WIX5" s="604"/>
      <c r="WIY5" s="604"/>
      <c r="WIZ5" s="604"/>
      <c r="WJA5" s="604"/>
      <c r="WJB5" s="604"/>
      <c r="WJC5" s="604"/>
      <c r="WJD5" s="604"/>
      <c r="WJE5" s="604"/>
      <c r="WJF5" s="604"/>
      <c r="WJG5" s="604"/>
      <c r="WJH5" s="604"/>
      <c r="WJI5" s="604"/>
      <c r="WJJ5" s="604"/>
      <c r="WJK5" s="604"/>
      <c r="WJL5" s="604"/>
      <c r="WJM5" s="604"/>
      <c r="WJN5" s="604"/>
      <c r="WJO5" s="604"/>
      <c r="WJP5" s="604"/>
      <c r="WJQ5" s="604"/>
      <c r="WJR5" s="604"/>
      <c r="WJS5" s="604"/>
      <c r="WJT5" s="604"/>
      <c r="WJU5" s="604"/>
      <c r="WJV5" s="604"/>
      <c r="WJW5" s="604"/>
      <c r="WJX5" s="604"/>
      <c r="WJY5" s="604"/>
      <c r="WJZ5" s="604"/>
      <c r="WKA5" s="604"/>
      <c r="WKB5" s="604"/>
      <c r="WKC5" s="604"/>
      <c r="WKD5" s="604"/>
      <c r="WKE5" s="604"/>
      <c r="WKF5" s="604"/>
      <c r="WKG5" s="604"/>
      <c r="WKH5" s="604"/>
      <c r="WKI5" s="604"/>
      <c r="WKJ5" s="604"/>
      <c r="WKK5" s="604"/>
      <c r="WKL5" s="604"/>
      <c r="WKM5" s="604"/>
      <c r="WKN5" s="604"/>
      <c r="WKO5" s="604"/>
      <c r="WKP5" s="604"/>
      <c r="WKQ5" s="604"/>
      <c r="WKR5" s="604"/>
      <c r="WKS5" s="604"/>
      <c r="WKT5" s="604"/>
      <c r="WKU5" s="604"/>
      <c r="WKV5" s="604"/>
      <c r="WKW5" s="604"/>
      <c r="WKX5" s="604"/>
      <c r="WKY5" s="604"/>
      <c r="WKZ5" s="604"/>
      <c r="WLA5" s="604"/>
      <c r="WLB5" s="604"/>
      <c r="WLC5" s="604"/>
      <c r="WLD5" s="604"/>
      <c r="WLE5" s="604"/>
      <c r="WLF5" s="604"/>
      <c r="WLG5" s="604"/>
      <c r="WLH5" s="604"/>
      <c r="WLI5" s="604"/>
      <c r="WLJ5" s="604"/>
      <c r="WLK5" s="604"/>
      <c r="WLL5" s="604"/>
      <c r="WLM5" s="604"/>
      <c r="WLN5" s="604"/>
      <c r="WLO5" s="604"/>
      <c r="WLP5" s="604"/>
      <c r="WLQ5" s="604"/>
      <c r="WLR5" s="604"/>
      <c r="WLS5" s="604"/>
      <c r="WLT5" s="604"/>
      <c r="WLU5" s="604"/>
      <c r="WLV5" s="604"/>
      <c r="WLW5" s="604"/>
      <c r="WLX5" s="604"/>
      <c r="WLY5" s="604"/>
      <c r="WLZ5" s="604"/>
      <c r="WMA5" s="604"/>
      <c r="WMB5" s="604"/>
      <c r="WMC5" s="604"/>
      <c r="WMD5" s="604"/>
      <c r="WME5" s="604"/>
      <c r="WMF5" s="604"/>
      <c r="WMG5" s="604"/>
      <c r="WMH5" s="604"/>
      <c r="WMI5" s="604"/>
      <c r="WMJ5" s="604"/>
      <c r="WMK5" s="604"/>
      <c r="WML5" s="604"/>
      <c r="WMM5" s="604"/>
      <c r="WMN5" s="604"/>
      <c r="WMO5" s="604"/>
      <c r="WMP5" s="604"/>
      <c r="WMQ5" s="604"/>
      <c r="WMR5" s="604"/>
      <c r="WMS5" s="604"/>
      <c r="WMT5" s="604"/>
      <c r="WMU5" s="604"/>
      <c r="WMV5" s="604"/>
      <c r="WMW5" s="604"/>
      <c r="WMX5" s="604"/>
      <c r="WMY5" s="604"/>
      <c r="WMZ5" s="604"/>
      <c r="WNA5" s="604"/>
      <c r="WNB5" s="604"/>
      <c r="WNC5" s="604"/>
      <c r="WND5" s="604"/>
      <c r="WNE5" s="604"/>
      <c r="WNF5" s="604"/>
      <c r="WNG5" s="604"/>
      <c r="WNH5" s="604"/>
      <c r="WNI5" s="604"/>
      <c r="WNJ5" s="604"/>
      <c r="WNK5" s="604"/>
      <c r="WNL5" s="604"/>
      <c r="WNM5" s="604"/>
      <c r="WNN5" s="604"/>
      <c r="WNO5" s="604"/>
      <c r="WNP5" s="604"/>
      <c r="WNQ5" s="604"/>
      <c r="WNR5" s="604"/>
      <c r="WNS5" s="604"/>
      <c r="WNT5" s="604"/>
      <c r="WNU5" s="604"/>
      <c r="WNV5" s="604"/>
      <c r="WNW5" s="604"/>
      <c r="WNX5" s="604"/>
      <c r="WNY5" s="604"/>
      <c r="WNZ5" s="604"/>
      <c r="WOA5" s="604"/>
      <c r="WOB5" s="604"/>
      <c r="WOC5" s="604"/>
      <c r="WOD5" s="604"/>
      <c r="WOE5" s="604"/>
      <c r="WOF5" s="604"/>
      <c r="WOG5" s="604"/>
      <c r="WOH5" s="604"/>
      <c r="WOI5" s="604"/>
      <c r="WOJ5" s="604"/>
      <c r="WOK5" s="604"/>
      <c r="WOL5" s="604"/>
      <c r="WOM5" s="604"/>
      <c r="WON5" s="604"/>
      <c r="WOO5" s="604"/>
      <c r="WOP5" s="604"/>
      <c r="WOQ5" s="604"/>
      <c r="WOR5" s="604"/>
      <c r="WOS5" s="604"/>
      <c r="WOT5" s="604"/>
      <c r="WOU5" s="604"/>
      <c r="WOV5" s="604"/>
      <c r="WOW5" s="604"/>
      <c r="WOX5" s="604"/>
      <c r="WOY5" s="604"/>
      <c r="WOZ5" s="604"/>
      <c r="WPA5" s="604"/>
      <c r="WPB5" s="604"/>
      <c r="WPC5" s="604"/>
      <c r="WPD5" s="604"/>
      <c r="WPE5" s="604"/>
      <c r="WPF5" s="604"/>
      <c r="WPG5" s="604"/>
      <c r="WPH5" s="604"/>
      <c r="WPI5" s="604"/>
      <c r="WPJ5" s="604"/>
      <c r="WPK5" s="604"/>
      <c r="WPL5" s="604"/>
      <c r="WPM5" s="604"/>
      <c r="WPN5" s="604"/>
      <c r="WPO5" s="604"/>
      <c r="WPP5" s="604"/>
      <c r="WPQ5" s="604"/>
      <c r="WPR5" s="604"/>
      <c r="WPS5" s="604"/>
      <c r="WPT5" s="604"/>
      <c r="WPU5" s="604"/>
      <c r="WPV5" s="604"/>
      <c r="WPW5" s="604"/>
      <c r="WPX5" s="604"/>
      <c r="WPY5" s="604"/>
      <c r="WPZ5" s="604"/>
      <c r="WQA5" s="604"/>
      <c r="WQB5" s="604"/>
      <c r="WQC5" s="604"/>
      <c r="WQD5" s="604"/>
      <c r="WQE5" s="604"/>
      <c r="WQF5" s="604"/>
      <c r="WQG5" s="604"/>
      <c r="WQH5" s="604"/>
      <c r="WQI5" s="604"/>
      <c r="WQJ5" s="604"/>
      <c r="WQK5" s="604"/>
      <c r="WQL5" s="604"/>
      <c r="WQM5" s="604"/>
      <c r="WQN5" s="604"/>
      <c r="WQO5" s="604"/>
      <c r="WQP5" s="604"/>
      <c r="WQQ5" s="604"/>
      <c r="WQR5" s="604"/>
      <c r="WQS5" s="604"/>
      <c r="WQT5" s="604"/>
      <c r="WQU5" s="604"/>
      <c r="WQV5" s="604"/>
      <c r="WQW5" s="604"/>
      <c r="WQX5" s="604"/>
      <c r="WQY5" s="604"/>
      <c r="WQZ5" s="604"/>
      <c r="WRA5" s="604"/>
      <c r="WRB5" s="604"/>
      <c r="WRC5" s="604"/>
      <c r="WRD5" s="604"/>
      <c r="WRE5" s="604"/>
      <c r="WRF5" s="604"/>
      <c r="WRG5" s="604"/>
      <c r="WRH5" s="604"/>
      <c r="WRI5" s="604"/>
      <c r="WRJ5" s="604"/>
      <c r="WRK5" s="604"/>
      <c r="WRL5" s="604"/>
      <c r="WRM5" s="604"/>
      <c r="WRN5" s="604"/>
      <c r="WRO5" s="604"/>
      <c r="WRP5" s="604"/>
      <c r="WRQ5" s="604"/>
      <c r="WRR5" s="604"/>
      <c r="WRS5" s="604"/>
      <c r="WRT5" s="604"/>
      <c r="WRU5" s="604"/>
      <c r="WRV5" s="604"/>
      <c r="WRW5" s="604"/>
      <c r="WRX5" s="604"/>
      <c r="WRY5" s="604"/>
      <c r="WRZ5" s="604"/>
      <c r="WSA5" s="604"/>
      <c r="WSB5" s="604"/>
      <c r="WSC5" s="604"/>
      <c r="WSD5" s="604"/>
      <c r="WSE5" s="604"/>
      <c r="WSF5" s="604"/>
      <c r="WSG5" s="604"/>
      <c r="WSH5" s="604"/>
      <c r="WSI5" s="604"/>
      <c r="WSJ5" s="604"/>
      <c r="WSK5" s="604"/>
      <c r="WSL5" s="604"/>
      <c r="WSM5" s="604"/>
      <c r="WSN5" s="604"/>
      <c r="WSO5" s="604"/>
      <c r="WSP5" s="604"/>
      <c r="WSQ5" s="604"/>
      <c r="WSR5" s="604"/>
      <c r="WSS5" s="604"/>
      <c r="WST5" s="604"/>
      <c r="WSU5" s="604"/>
      <c r="WSV5" s="604"/>
      <c r="WSW5" s="604"/>
      <c r="WSX5" s="604"/>
      <c r="WSY5" s="604"/>
      <c r="WSZ5" s="604"/>
      <c r="WTA5" s="604"/>
      <c r="WTB5" s="604"/>
      <c r="WTC5" s="604"/>
      <c r="WTD5" s="604"/>
      <c r="WTE5" s="604"/>
      <c r="WTF5" s="604"/>
      <c r="WTG5" s="604"/>
      <c r="WTH5" s="604"/>
      <c r="WTI5" s="604"/>
      <c r="WTJ5" s="604"/>
      <c r="WTK5" s="604"/>
      <c r="WTL5" s="604"/>
      <c r="WTM5" s="604"/>
      <c r="WTN5" s="604"/>
      <c r="WTO5" s="604"/>
      <c r="WTP5" s="604"/>
      <c r="WTQ5" s="604"/>
      <c r="WTR5" s="604"/>
      <c r="WTS5" s="604"/>
      <c r="WTT5" s="604"/>
      <c r="WTU5" s="604"/>
      <c r="WTV5" s="604"/>
      <c r="WTW5" s="604"/>
      <c r="WTX5" s="604"/>
      <c r="WTY5" s="604"/>
      <c r="WTZ5" s="604"/>
      <c r="WUA5" s="604"/>
      <c r="WUB5" s="604"/>
      <c r="WUC5" s="604"/>
      <c r="WUD5" s="604"/>
      <c r="WUE5" s="604"/>
      <c r="WUF5" s="604"/>
      <c r="WUG5" s="604"/>
      <c r="WUH5" s="604"/>
      <c r="WUI5" s="604"/>
      <c r="WUJ5" s="604"/>
      <c r="WUK5" s="604"/>
      <c r="WUL5" s="604"/>
      <c r="WUM5" s="604"/>
      <c r="WUN5" s="604"/>
      <c r="WUO5" s="604"/>
      <c r="WUP5" s="604"/>
      <c r="WUQ5" s="604"/>
      <c r="WUR5" s="604"/>
      <c r="WUS5" s="604"/>
      <c r="WUT5" s="604"/>
      <c r="WUU5" s="604"/>
      <c r="WUV5" s="604"/>
      <c r="WUW5" s="604"/>
      <c r="WUX5" s="604"/>
      <c r="WUY5" s="604"/>
      <c r="WUZ5" s="604"/>
      <c r="WVA5" s="604"/>
      <c r="WVB5" s="604"/>
      <c r="WVC5" s="604"/>
      <c r="WVD5" s="604"/>
      <c r="WVE5" s="604"/>
      <c r="WVF5" s="604"/>
      <c r="WVG5" s="604"/>
      <c r="WVH5" s="604"/>
      <c r="WVI5" s="604"/>
      <c r="WVJ5" s="604"/>
      <c r="WVK5" s="604"/>
      <c r="WVL5" s="604"/>
      <c r="WVM5" s="604"/>
      <c r="WVN5" s="604"/>
      <c r="WVO5" s="604"/>
      <c r="WVP5" s="604"/>
      <c r="WVQ5" s="604"/>
      <c r="WVR5" s="604"/>
      <c r="WVS5" s="604"/>
      <c r="WVT5" s="604"/>
      <c r="WVU5" s="604"/>
      <c r="WVV5" s="604"/>
      <c r="WVW5" s="604"/>
      <c r="WVX5" s="604"/>
      <c r="WVY5" s="604"/>
      <c r="WVZ5" s="604"/>
      <c r="WWA5" s="604"/>
      <c r="WWB5" s="604"/>
      <c r="WWC5" s="604"/>
      <c r="WWD5" s="604"/>
      <c r="WWE5" s="604"/>
      <c r="WWF5" s="604"/>
      <c r="WWG5" s="604"/>
      <c r="WWH5" s="604"/>
      <c r="WWI5" s="604"/>
      <c r="WWJ5" s="604"/>
      <c r="WWK5" s="604"/>
      <c r="WWL5" s="604"/>
      <c r="WWM5" s="604"/>
      <c r="WWN5" s="604"/>
      <c r="WWO5" s="604"/>
      <c r="WWP5" s="604"/>
      <c r="WWQ5" s="604"/>
      <c r="WWR5" s="604"/>
      <c r="WWS5" s="604"/>
      <c r="WWT5" s="604"/>
      <c r="WWU5" s="604"/>
      <c r="WWV5" s="604"/>
      <c r="WWW5" s="604"/>
      <c r="WWX5" s="604"/>
      <c r="WWY5" s="604"/>
      <c r="WWZ5" s="604"/>
      <c r="WXA5" s="604"/>
      <c r="WXB5" s="604"/>
      <c r="WXC5" s="604"/>
      <c r="WXD5" s="604"/>
      <c r="WXE5" s="604"/>
      <c r="WXF5" s="604"/>
      <c r="WXG5" s="604"/>
      <c r="WXH5" s="604"/>
      <c r="WXI5" s="604"/>
      <c r="WXJ5" s="604"/>
      <c r="WXK5" s="604"/>
      <c r="WXL5" s="604"/>
      <c r="WXM5" s="604"/>
      <c r="WXN5" s="604"/>
      <c r="WXO5" s="604"/>
      <c r="WXP5" s="604"/>
      <c r="WXQ5" s="604"/>
      <c r="WXR5" s="604"/>
      <c r="WXS5" s="604"/>
      <c r="WXT5" s="604"/>
      <c r="WXU5" s="604"/>
      <c r="WXV5" s="604"/>
      <c r="WXW5" s="604"/>
      <c r="WXX5" s="604"/>
      <c r="WXY5" s="604"/>
      <c r="WXZ5" s="604"/>
      <c r="WYA5" s="604"/>
      <c r="WYB5" s="604"/>
      <c r="WYC5" s="604"/>
      <c r="WYD5" s="604"/>
      <c r="WYE5" s="604"/>
      <c r="WYF5" s="604"/>
      <c r="WYG5" s="604"/>
      <c r="WYH5" s="604"/>
      <c r="WYI5" s="604"/>
      <c r="WYJ5" s="604"/>
      <c r="WYK5" s="604"/>
      <c r="WYL5" s="604"/>
      <c r="WYM5" s="604"/>
      <c r="WYN5" s="604"/>
      <c r="WYO5" s="604"/>
      <c r="WYP5" s="604"/>
      <c r="WYQ5" s="604"/>
      <c r="WYR5" s="604"/>
      <c r="WYS5" s="604"/>
      <c r="WYT5" s="604"/>
      <c r="WYU5" s="604"/>
      <c r="WYV5" s="604"/>
      <c r="WYW5" s="604"/>
      <c r="WYX5" s="604"/>
      <c r="WYY5" s="604"/>
      <c r="WYZ5" s="604"/>
      <c r="WZA5" s="604"/>
      <c r="WZB5" s="604"/>
      <c r="WZC5" s="604"/>
      <c r="WZD5" s="604"/>
      <c r="WZE5" s="604"/>
      <c r="WZF5" s="604"/>
      <c r="WZG5" s="604"/>
      <c r="WZH5" s="604"/>
      <c r="WZI5" s="604"/>
      <c r="WZJ5" s="604"/>
      <c r="WZK5" s="604"/>
      <c r="WZL5" s="604"/>
      <c r="WZM5" s="604"/>
      <c r="WZN5" s="604"/>
      <c r="WZO5" s="604"/>
      <c r="WZP5" s="604"/>
      <c r="WZQ5" s="604"/>
      <c r="WZR5" s="604"/>
      <c r="WZS5" s="604"/>
      <c r="WZT5" s="604"/>
      <c r="WZU5" s="604"/>
      <c r="WZV5" s="604"/>
      <c r="WZW5" s="604"/>
      <c r="WZX5" s="604"/>
      <c r="WZY5" s="604"/>
      <c r="WZZ5" s="604"/>
      <c r="XAA5" s="604"/>
      <c r="XAB5" s="604"/>
      <c r="XAC5" s="604"/>
      <c r="XAD5" s="604"/>
      <c r="XAE5" s="604"/>
      <c r="XAF5" s="604"/>
      <c r="XAG5" s="604"/>
      <c r="XAH5" s="604"/>
      <c r="XAI5" s="604"/>
      <c r="XAJ5" s="604"/>
      <c r="XAK5" s="604"/>
      <c r="XAL5" s="604"/>
      <c r="XAM5" s="604"/>
      <c r="XAN5" s="604"/>
      <c r="XAO5" s="604"/>
      <c r="XAP5" s="604"/>
      <c r="XAQ5" s="604"/>
      <c r="XAR5" s="604"/>
      <c r="XAS5" s="604"/>
      <c r="XAT5" s="604"/>
      <c r="XAU5" s="604"/>
      <c r="XAV5" s="604"/>
      <c r="XAW5" s="604"/>
      <c r="XAX5" s="604"/>
      <c r="XAY5" s="604"/>
      <c r="XAZ5" s="604"/>
      <c r="XBA5" s="604"/>
      <c r="XBB5" s="604"/>
      <c r="XBC5" s="604"/>
      <c r="XBD5" s="604"/>
      <c r="XBE5" s="604"/>
      <c r="XBF5" s="604"/>
      <c r="XBG5" s="604"/>
      <c r="XBH5" s="604"/>
      <c r="XBI5" s="604"/>
      <c r="XBJ5" s="604"/>
      <c r="XBK5" s="604"/>
      <c r="XBL5" s="604"/>
      <c r="XBM5" s="604"/>
      <c r="XBN5" s="604"/>
      <c r="XBO5" s="604"/>
      <c r="XBP5" s="604"/>
      <c r="XBQ5" s="604"/>
      <c r="XBR5" s="604"/>
      <c r="XBS5" s="604"/>
      <c r="XBT5" s="604"/>
      <c r="XBU5" s="604"/>
      <c r="XBV5" s="604"/>
      <c r="XBW5" s="604"/>
      <c r="XBX5" s="604"/>
      <c r="XBY5" s="604"/>
      <c r="XBZ5" s="604"/>
      <c r="XCA5" s="604"/>
      <c r="XCB5" s="604"/>
      <c r="XCC5" s="604"/>
      <c r="XCD5" s="604"/>
      <c r="XCE5" s="604"/>
      <c r="XCF5" s="604"/>
      <c r="XCG5" s="604"/>
      <c r="XCH5" s="604"/>
      <c r="XCI5" s="604"/>
      <c r="XCJ5" s="604"/>
      <c r="XCK5" s="604"/>
      <c r="XCL5" s="604"/>
      <c r="XCM5" s="604"/>
      <c r="XCN5" s="604"/>
      <c r="XCO5" s="604"/>
      <c r="XCP5" s="604"/>
      <c r="XCQ5" s="604"/>
      <c r="XCR5" s="604"/>
      <c r="XCS5" s="604"/>
      <c r="XCT5" s="604"/>
      <c r="XCU5" s="604"/>
      <c r="XCV5" s="604"/>
      <c r="XCW5" s="604"/>
      <c r="XCX5" s="604"/>
      <c r="XCY5" s="604"/>
      <c r="XCZ5" s="604"/>
      <c r="XDA5" s="604"/>
      <c r="XDB5" s="604"/>
      <c r="XDC5" s="604"/>
      <c r="XDD5" s="604"/>
      <c r="XDE5" s="604"/>
      <c r="XDF5" s="604"/>
      <c r="XDG5" s="604"/>
      <c r="XDH5" s="604"/>
      <c r="XDI5" s="604"/>
      <c r="XDJ5" s="604"/>
      <c r="XDK5" s="604"/>
      <c r="XDL5" s="604"/>
      <c r="XDM5" s="604"/>
      <c r="XDN5" s="604"/>
      <c r="XDO5" s="604"/>
      <c r="XDP5" s="604"/>
      <c r="XDQ5" s="604"/>
      <c r="XDR5" s="604"/>
      <c r="XDS5" s="604"/>
      <c r="XDT5" s="604"/>
      <c r="XDU5" s="604"/>
      <c r="XDV5" s="604"/>
      <c r="XDW5" s="604"/>
      <c r="XDX5" s="604"/>
      <c r="XDY5" s="604"/>
      <c r="XDZ5" s="604"/>
      <c r="XEA5" s="604"/>
      <c r="XEB5" s="604"/>
      <c r="XEC5" s="604"/>
      <c r="XED5" s="604"/>
      <c r="XEE5" s="604"/>
      <c r="XEF5" s="604"/>
      <c r="XEG5" s="604"/>
      <c r="XEH5" s="604"/>
      <c r="XEI5" s="604"/>
      <c r="XEJ5" s="604"/>
      <c r="XEK5" s="604"/>
      <c r="XEL5" s="604"/>
      <c r="XEM5" s="604"/>
      <c r="XEN5" s="604"/>
      <c r="XEO5" s="604"/>
      <c r="XEP5" s="604"/>
      <c r="XEQ5" s="604"/>
      <c r="XER5" s="604"/>
      <c r="XES5" s="604"/>
      <c r="XET5" s="604"/>
      <c r="XEU5" s="604"/>
      <c r="XEV5" s="604"/>
      <c r="XEW5" s="604"/>
      <c r="XEX5" s="604"/>
      <c r="XEY5" s="604"/>
      <c r="XEZ5" s="604"/>
      <c r="XFA5" s="604"/>
      <c r="XFB5" s="604"/>
      <c r="XFC5" s="604"/>
      <c r="XFD5" s="604"/>
    </row>
    <row r="6" spans="1:16384" x14ac:dyDescent="0.25">
      <c r="A6" s="562" t="str">
        <f>'RESUMO DO ORÇAMENTO'!A6:B6</f>
        <v>Nº. CREA: MT031208</v>
      </c>
      <c r="B6" s="532"/>
      <c r="C6" s="532"/>
      <c r="D6" s="563"/>
      <c r="E6" s="603"/>
      <c r="F6" s="603"/>
      <c r="G6" s="603"/>
      <c r="H6" s="603"/>
      <c r="I6" s="604"/>
      <c r="J6" s="604"/>
      <c r="K6" s="604"/>
      <c r="L6" s="604"/>
      <c r="M6" s="604"/>
      <c r="N6" s="604"/>
      <c r="O6" s="604"/>
      <c r="P6" s="604"/>
      <c r="Q6" s="604"/>
      <c r="R6" s="604"/>
      <c r="S6" s="604"/>
      <c r="T6" s="604"/>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c r="AT6" s="604"/>
      <c r="AU6" s="604"/>
      <c r="AV6" s="604"/>
      <c r="AW6" s="604"/>
      <c r="AX6" s="604"/>
      <c r="AY6" s="604"/>
      <c r="AZ6" s="604"/>
      <c r="BA6" s="604"/>
      <c r="BB6" s="604"/>
      <c r="BC6" s="604"/>
      <c r="BD6" s="604"/>
      <c r="BE6" s="604"/>
      <c r="BF6" s="604"/>
      <c r="BG6" s="604"/>
      <c r="BH6" s="604"/>
      <c r="BI6" s="604"/>
      <c r="BJ6" s="604"/>
      <c r="BK6" s="604"/>
      <c r="BL6" s="604"/>
      <c r="BM6" s="604"/>
      <c r="BN6" s="604"/>
      <c r="BO6" s="604"/>
      <c r="BP6" s="604"/>
      <c r="BQ6" s="604"/>
      <c r="BR6" s="604"/>
      <c r="BS6" s="604"/>
      <c r="BT6" s="604"/>
      <c r="BU6" s="604"/>
      <c r="BV6" s="604"/>
      <c r="BW6" s="604"/>
      <c r="BX6" s="604"/>
      <c r="BY6" s="604"/>
      <c r="BZ6" s="604"/>
      <c r="CA6" s="604"/>
      <c r="CB6" s="604"/>
      <c r="CC6" s="604"/>
      <c r="CD6" s="604"/>
      <c r="CE6" s="604"/>
      <c r="CF6" s="604"/>
      <c r="CG6" s="604"/>
      <c r="CH6" s="604"/>
      <c r="CI6" s="604"/>
      <c r="CJ6" s="604"/>
      <c r="CK6" s="604"/>
      <c r="CL6" s="604"/>
      <c r="CM6" s="604"/>
      <c r="CN6" s="604"/>
      <c r="CO6" s="604"/>
      <c r="CP6" s="604"/>
      <c r="CQ6" s="604"/>
      <c r="CR6" s="604"/>
      <c r="CS6" s="604"/>
      <c r="CT6" s="604"/>
      <c r="CU6" s="604"/>
      <c r="CV6" s="604"/>
      <c r="CW6" s="604"/>
      <c r="CX6" s="604"/>
      <c r="CY6" s="604"/>
      <c r="CZ6" s="604"/>
      <c r="DA6" s="604"/>
      <c r="DB6" s="604"/>
      <c r="DC6" s="604"/>
      <c r="DD6" s="604"/>
      <c r="DE6" s="604"/>
      <c r="DF6" s="604"/>
      <c r="DG6" s="604"/>
      <c r="DH6" s="604"/>
      <c r="DI6" s="604"/>
      <c r="DJ6" s="604"/>
      <c r="DK6" s="604"/>
      <c r="DL6" s="604"/>
      <c r="DM6" s="604"/>
      <c r="DN6" s="604"/>
      <c r="DO6" s="604"/>
      <c r="DP6" s="604"/>
      <c r="DQ6" s="604"/>
      <c r="DR6" s="604"/>
      <c r="DS6" s="604"/>
      <c r="DT6" s="604"/>
      <c r="DU6" s="604"/>
      <c r="DV6" s="604"/>
      <c r="DW6" s="604"/>
      <c r="DX6" s="604"/>
      <c r="DY6" s="604"/>
      <c r="DZ6" s="604"/>
      <c r="EA6" s="604"/>
      <c r="EB6" s="604"/>
      <c r="EC6" s="604"/>
      <c r="ED6" s="604"/>
      <c r="EE6" s="604"/>
      <c r="EF6" s="604"/>
      <c r="EG6" s="604"/>
      <c r="EH6" s="604"/>
      <c r="EI6" s="604"/>
      <c r="EJ6" s="604"/>
      <c r="EK6" s="604"/>
      <c r="EL6" s="604"/>
      <c r="EM6" s="604"/>
      <c r="EN6" s="604"/>
      <c r="EO6" s="604"/>
      <c r="EP6" s="604"/>
      <c r="EQ6" s="604"/>
      <c r="ER6" s="604"/>
      <c r="ES6" s="604"/>
      <c r="ET6" s="604"/>
      <c r="EU6" s="604"/>
      <c r="EV6" s="604"/>
      <c r="EW6" s="604"/>
      <c r="EX6" s="604"/>
      <c r="EY6" s="604"/>
      <c r="EZ6" s="604"/>
      <c r="FA6" s="604"/>
      <c r="FB6" s="604"/>
      <c r="FC6" s="604"/>
      <c r="FD6" s="604"/>
      <c r="FE6" s="604"/>
      <c r="FF6" s="604"/>
      <c r="FG6" s="604"/>
      <c r="FH6" s="604"/>
      <c r="FI6" s="604"/>
      <c r="FJ6" s="604"/>
      <c r="FK6" s="604"/>
      <c r="FL6" s="604"/>
      <c r="FM6" s="604"/>
      <c r="FN6" s="604"/>
      <c r="FO6" s="604"/>
      <c r="FP6" s="604"/>
      <c r="FQ6" s="604"/>
      <c r="FR6" s="604"/>
      <c r="FS6" s="604"/>
      <c r="FT6" s="604"/>
      <c r="FU6" s="604"/>
      <c r="FV6" s="604"/>
      <c r="FW6" s="604"/>
      <c r="FX6" s="604"/>
      <c r="FY6" s="604"/>
      <c r="FZ6" s="604"/>
      <c r="GA6" s="604"/>
      <c r="GB6" s="604"/>
      <c r="GC6" s="604"/>
      <c r="GD6" s="604"/>
      <c r="GE6" s="604"/>
      <c r="GF6" s="604"/>
      <c r="GG6" s="604"/>
      <c r="GH6" s="604"/>
      <c r="GI6" s="604"/>
      <c r="GJ6" s="604"/>
      <c r="GK6" s="604"/>
      <c r="GL6" s="604"/>
      <c r="GM6" s="604"/>
      <c r="GN6" s="604"/>
      <c r="GO6" s="604"/>
      <c r="GP6" s="604"/>
      <c r="GQ6" s="604"/>
      <c r="GR6" s="604"/>
      <c r="GS6" s="604"/>
      <c r="GT6" s="604"/>
      <c r="GU6" s="604"/>
      <c r="GV6" s="604"/>
      <c r="GW6" s="604"/>
      <c r="GX6" s="604"/>
      <c r="GY6" s="604"/>
      <c r="GZ6" s="604"/>
      <c r="HA6" s="604"/>
      <c r="HB6" s="604"/>
      <c r="HC6" s="604"/>
      <c r="HD6" s="604"/>
      <c r="HE6" s="604"/>
      <c r="HF6" s="604"/>
      <c r="HG6" s="604"/>
      <c r="HH6" s="604"/>
      <c r="HI6" s="604"/>
      <c r="HJ6" s="604"/>
      <c r="HK6" s="604"/>
      <c r="HL6" s="604"/>
      <c r="HM6" s="604"/>
      <c r="HN6" s="604"/>
      <c r="HO6" s="604"/>
      <c r="HP6" s="604"/>
      <c r="HQ6" s="604"/>
      <c r="HR6" s="604"/>
      <c r="HS6" s="604"/>
      <c r="HT6" s="604"/>
      <c r="HU6" s="604"/>
      <c r="HV6" s="604"/>
      <c r="HW6" s="604"/>
      <c r="HX6" s="604"/>
      <c r="HY6" s="604"/>
      <c r="HZ6" s="604"/>
      <c r="IA6" s="604"/>
      <c r="IB6" s="604"/>
      <c r="IC6" s="604"/>
      <c r="ID6" s="604"/>
      <c r="IE6" s="604"/>
      <c r="IF6" s="604"/>
      <c r="IG6" s="604"/>
      <c r="IH6" s="604"/>
      <c r="II6" s="604"/>
      <c r="IJ6" s="604"/>
      <c r="IK6" s="604"/>
      <c r="IL6" s="604"/>
      <c r="IM6" s="604"/>
      <c r="IN6" s="604"/>
      <c r="IO6" s="604"/>
      <c r="IP6" s="604"/>
      <c r="IQ6" s="604"/>
      <c r="IR6" s="604"/>
      <c r="IS6" s="604"/>
      <c r="IT6" s="604"/>
      <c r="IU6" s="604"/>
      <c r="IV6" s="604"/>
      <c r="IW6" s="604"/>
      <c r="IX6" s="604"/>
      <c r="IY6" s="604"/>
      <c r="IZ6" s="604"/>
      <c r="JA6" s="604"/>
      <c r="JB6" s="604"/>
      <c r="JC6" s="604"/>
      <c r="JD6" s="604"/>
      <c r="JE6" s="604"/>
      <c r="JF6" s="604"/>
      <c r="JG6" s="604"/>
      <c r="JH6" s="604"/>
      <c r="JI6" s="604"/>
      <c r="JJ6" s="604"/>
      <c r="JK6" s="604"/>
      <c r="JL6" s="604"/>
      <c r="JM6" s="604"/>
      <c r="JN6" s="604"/>
      <c r="JO6" s="604"/>
      <c r="JP6" s="604"/>
      <c r="JQ6" s="604"/>
      <c r="JR6" s="604"/>
      <c r="JS6" s="604"/>
      <c r="JT6" s="604"/>
      <c r="JU6" s="604"/>
      <c r="JV6" s="604"/>
      <c r="JW6" s="604"/>
      <c r="JX6" s="604"/>
      <c r="JY6" s="604"/>
      <c r="JZ6" s="604"/>
      <c r="KA6" s="604"/>
      <c r="KB6" s="604"/>
      <c r="KC6" s="604"/>
      <c r="KD6" s="604"/>
      <c r="KE6" s="604"/>
      <c r="KF6" s="604"/>
      <c r="KG6" s="604"/>
      <c r="KH6" s="604"/>
      <c r="KI6" s="604"/>
      <c r="KJ6" s="604"/>
      <c r="KK6" s="604"/>
      <c r="KL6" s="604"/>
      <c r="KM6" s="604"/>
      <c r="KN6" s="604"/>
      <c r="KO6" s="604"/>
      <c r="KP6" s="604"/>
      <c r="KQ6" s="604"/>
      <c r="KR6" s="604"/>
      <c r="KS6" s="604"/>
      <c r="KT6" s="604"/>
      <c r="KU6" s="604"/>
      <c r="KV6" s="604"/>
      <c r="KW6" s="604"/>
      <c r="KX6" s="604"/>
      <c r="KY6" s="604"/>
      <c r="KZ6" s="604"/>
      <c r="LA6" s="604"/>
      <c r="LB6" s="604"/>
      <c r="LC6" s="604"/>
      <c r="LD6" s="604"/>
      <c r="LE6" s="604"/>
      <c r="LF6" s="604"/>
      <c r="LG6" s="604"/>
      <c r="LH6" s="604"/>
      <c r="LI6" s="604"/>
      <c r="LJ6" s="604"/>
      <c r="LK6" s="604"/>
      <c r="LL6" s="604"/>
      <c r="LM6" s="604"/>
      <c r="LN6" s="604"/>
      <c r="LO6" s="604"/>
      <c r="LP6" s="604"/>
      <c r="LQ6" s="604"/>
      <c r="LR6" s="604"/>
      <c r="LS6" s="604"/>
      <c r="LT6" s="604"/>
      <c r="LU6" s="604"/>
      <c r="LV6" s="604"/>
      <c r="LW6" s="604"/>
      <c r="LX6" s="604"/>
      <c r="LY6" s="604"/>
      <c r="LZ6" s="604"/>
      <c r="MA6" s="604"/>
      <c r="MB6" s="604"/>
      <c r="MC6" s="604"/>
      <c r="MD6" s="604"/>
      <c r="ME6" s="604"/>
      <c r="MF6" s="604"/>
      <c r="MG6" s="604"/>
      <c r="MH6" s="604"/>
      <c r="MI6" s="604"/>
      <c r="MJ6" s="604"/>
      <c r="MK6" s="604"/>
      <c r="ML6" s="604"/>
      <c r="MM6" s="604"/>
      <c r="MN6" s="604"/>
      <c r="MO6" s="604"/>
      <c r="MP6" s="604"/>
      <c r="MQ6" s="604"/>
      <c r="MR6" s="604"/>
      <c r="MS6" s="604"/>
      <c r="MT6" s="604"/>
      <c r="MU6" s="604"/>
      <c r="MV6" s="604"/>
      <c r="MW6" s="604"/>
      <c r="MX6" s="604"/>
      <c r="MY6" s="604"/>
      <c r="MZ6" s="604"/>
      <c r="NA6" s="604"/>
      <c r="NB6" s="604"/>
      <c r="NC6" s="604"/>
      <c r="ND6" s="604"/>
      <c r="NE6" s="604"/>
      <c r="NF6" s="604"/>
      <c r="NG6" s="604"/>
      <c r="NH6" s="604"/>
      <c r="NI6" s="604"/>
      <c r="NJ6" s="604"/>
      <c r="NK6" s="604"/>
      <c r="NL6" s="604"/>
      <c r="NM6" s="604"/>
      <c r="NN6" s="604"/>
      <c r="NO6" s="604"/>
      <c r="NP6" s="604"/>
      <c r="NQ6" s="604"/>
      <c r="NR6" s="604"/>
      <c r="NS6" s="604"/>
      <c r="NT6" s="604"/>
      <c r="NU6" s="604"/>
      <c r="NV6" s="604"/>
      <c r="NW6" s="604"/>
      <c r="NX6" s="604"/>
      <c r="NY6" s="604"/>
      <c r="NZ6" s="604"/>
      <c r="OA6" s="604"/>
      <c r="OB6" s="604"/>
      <c r="OC6" s="604"/>
      <c r="OD6" s="604"/>
      <c r="OE6" s="604"/>
      <c r="OF6" s="604"/>
      <c r="OG6" s="604"/>
      <c r="OH6" s="604"/>
      <c r="OI6" s="604"/>
      <c r="OJ6" s="604"/>
      <c r="OK6" s="604"/>
      <c r="OL6" s="604"/>
      <c r="OM6" s="604"/>
      <c r="ON6" s="604"/>
      <c r="OO6" s="604"/>
      <c r="OP6" s="604"/>
      <c r="OQ6" s="604"/>
      <c r="OR6" s="604"/>
      <c r="OS6" s="604"/>
      <c r="OT6" s="604"/>
      <c r="OU6" s="604"/>
      <c r="OV6" s="604"/>
      <c r="OW6" s="604"/>
      <c r="OX6" s="604"/>
      <c r="OY6" s="604"/>
      <c r="OZ6" s="604"/>
      <c r="PA6" s="604"/>
      <c r="PB6" s="604"/>
      <c r="PC6" s="604"/>
      <c r="PD6" s="604"/>
      <c r="PE6" s="604"/>
      <c r="PF6" s="604"/>
      <c r="PG6" s="604"/>
      <c r="PH6" s="604"/>
      <c r="PI6" s="604"/>
      <c r="PJ6" s="604"/>
      <c r="PK6" s="604"/>
      <c r="PL6" s="604"/>
      <c r="PM6" s="604"/>
      <c r="PN6" s="604"/>
      <c r="PO6" s="604"/>
      <c r="PP6" s="604"/>
      <c r="PQ6" s="604"/>
      <c r="PR6" s="604"/>
      <c r="PS6" s="604"/>
      <c r="PT6" s="604"/>
      <c r="PU6" s="604"/>
      <c r="PV6" s="604"/>
      <c r="PW6" s="604"/>
      <c r="PX6" s="604"/>
      <c r="PY6" s="604"/>
      <c r="PZ6" s="604"/>
      <c r="QA6" s="604"/>
      <c r="QB6" s="604"/>
      <c r="QC6" s="604"/>
      <c r="QD6" s="604"/>
      <c r="QE6" s="604"/>
      <c r="QF6" s="604"/>
      <c r="QG6" s="604"/>
      <c r="QH6" s="604"/>
      <c r="QI6" s="604"/>
      <c r="QJ6" s="604"/>
      <c r="QK6" s="604"/>
      <c r="QL6" s="604"/>
      <c r="QM6" s="604"/>
      <c r="QN6" s="604"/>
      <c r="QO6" s="604"/>
      <c r="QP6" s="604"/>
      <c r="QQ6" s="604"/>
      <c r="QR6" s="604"/>
      <c r="QS6" s="604"/>
      <c r="QT6" s="604"/>
      <c r="QU6" s="604"/>
      <c r="QV6" s="604"/>
      <c r="QW6" s="604"/>
      <c r="QX6" s="604"/>
      <c r="QY6" s="604"/>
      <c r="QZ6" s="604"/>
      <c r="RA6" s="604"/>
      <c r="RB6" s="604"/>
      <c r="RC6" s="604"/>
      <c r="RD6" s="604"/>
      <c r="RE6" s="604"/>
      <c r="RF6" s="604"/>
      <c r="RG6" s="604"/>
      <c r="RH6" s="604"/>
      <c r="RI6" s="604"/>
      <c r="RJ6" s="604"/>
      <c r="RK6" s="604"/>
      <c r="RL6" s="604"/>
      <c r="RM6" s="604"/>
      <c r="RN6" s="604"/>
      <c r="RO6" s="604"/>
      <c r="RP6" s="604"/>
      <c r="RQ6" s="604"/>
      <c r="RR6" s="604"/>
      <c r="RS6" s="604"/>
      <c r="RT6" s="604"/>
      <c r="RU6" s="604"/>
      <c r="RV6" s="604"/>
      <c r="RW6" s="604"/>
      <c r="RX6" s="604"/>
      <c r="RY6" s="604"/>
      <c r="RZ6" s="604"/>
      <c r="SA6" s="604"/>
      <c r="SB6" s="604"/>
      <c r="SC6" s="604"/>
      <c r="SD6" s="604"/>
      <c r="SE6" s="604"/>
      <c r="SF6" s="604"/>
      <c r="SG6" s="604"/>
      <c r="SH6" s="604"/>
      <c r="SI6" s="604"/>
      <c r="SJ6" s="604"/>
      <c r="SK6" s="604"/>
      <c r="SL6" s="604"/>
      <c r="SM6" s="604"/>
      <c r="SN6" s="604"/>
      <c r="SO6" s="604"/>
      <c r="SP6" s="604"/>
      <c r="SQ6" s="604"/>
      <c r="SR6" s="604"/>
      <c r="SS6" s="604"/>
      <c r="ST6" s="604"/>
      <c r="SU6" s="604"/>
      <c r="SV6" s="604"/>
      <c r="SW6" s="604"/>
      <c r="SX6" s="604"/>
      <c r="SY6" s="604"/>
      <c r="SZ6" s="604"/>
      <c r="TA6" s="604"/>
      <c r="TB6" s="604"/>
      <c r="TC6" s="604"/>
      <c r="TD6" s="604"/>
      <c r="TE6" s="604"/>
      <c r="TF6" s="604"/>
      <c r="TG6" s="604"/>
      <c r="TH6" s="604"/>
      <c r="TI6" s="604"/>
      <c r="TJ6" s="604"/>
      <c r="TK6" s="604"/>
      <c r="TL6" s="604"/>
      <c r="TM6" s="604"/>
      <c r="TN6" s="604"/>
      <c r="TO6" s="604"/>
      <c r="TP6" s="604"/>
      <c r="TQ6" s="604"/>
      <c r="TR6" s="604"/>
      <c r="TS6" s="604"/>
      <c r="TT6" s="604"/>
      <c r="TU6" s="604"/>
      <c r="TV6" s="604"/>
      <c r="TW6" s="604"/>
      <c r="TX6" s="604"/>
      <c r="TY6" s="604"/>
      <c r="TZ6" s="604"/>
      <c r="UA6" s="604"/>
      <c r="UB6" s="604"/>
      <c r="UC6" s="604"/>
      <c r="UD6" s="604"/>
      <c r="UE6" s="604"/>
      <c r="UF6" s="604"/>
      <c r="UG6" s="604"/>
      <c r="UH6" s="604"/>
      <c r="UI6" s="604"/>
      <c r="UJ6" s="604"/>
      <c r="UK6" s="604"/>
      <c r="UL6" s="604"/>
      <c r="UM6" s="604"/>
      <c r="UN6" s="604"/>
      <c r="UO6" s="604"/>
      <c r="UP6" s="604"/>
      <c r="UQ6" s="604"/>
      <c r="UR6" s="604"/>
      <c r="US6" s="604"/>
      <c r="UT6" s="604"/>
      <c r="UU6" s="604"/>
      <c r="UV6" s="604"/>
      <c r="UW6" s="604"/>
      <c r="UX6" s="604"/>
      <c r="UY6" s="604"/>
      <c r="UZ6" s="604"/>
      <c r="VA6" s="604"/>
      <c r="VB6" s="604"/>
      <c r="VC6" s="604"/>
      <c r="VD6" s="604"/>
      <c r="VE6" s="604"/>
      <c r="VF6" s="604"/>
      <c r="VG6" s="604"/>
      <c r="VH6" s="604"/>
      <c r="VI6" s="604"/>
      <c r="VJ6" s="604"/>
      <c r="VK6" s="604"/>
      <c r="VL6" s="604"/>
      <c r="VM6" s="604"/>
      <c r="VN6" s="604"/>
      <c r="VO6" s="604"/>
      <c r="VP6" s="604"/>
      <c r="VQ6" s="604"/>
      <c r="VR6" s="604"/>
      <c r="VS6" s="604"/>
      <c r="VT6" s="604"/>
      <c r="VU6" s="604"/>
      <c r="VV6" s="604"/>
      <c r="VW6" s="604"/>
      <c r="VX6" s="604"/>
      <c r="VY6" s="604"/>
      <c r="VZ6" s="604"/>
      <c r="WA6" s="604"/>
      <c r="WB6" s="604"/>
      <c r="WC6" s="604"/>
      <c r="WD6" s="604"/>
      <c r="WE6" s="604"/>
      <c r="WF6" s="604"/>
      <c r="WG6" s="604"/>
      <c r="WH6" s="604"/>
      <c r="WI6" s="604"/>
      <c r="WJ6" s="604"/>
      <c r="WK6" s="604"/>
      <c r="WL6" s="604"/>
      <c r="WM6" s="604"/>
      <c r="WN6" s="604"/>
      <c r="WO6" s="604"/>
      <c r="WP6" s="604"/>
      <c r="WQ6" s="604"/>
      <c r="WR6" s="604"/>
      <c r="WS6" s="604"/>
      <c r="WT6" s="604"/>
      <c r="WU6" s="604"/>
      <c r="WV6" s="604"/>
      <c r="WW6" s="604"/>
      <c r="WX6" s="604"/>
      <c r="WY6" s="604"/>
      <c r="WZ6" s="604"/>
      <c r="XA6" s="604"/>
      <c r="XB6" s="604"/>
      <c r="XC6" s="604"/>
      <c r="XD6" s="604"/>
      <c r="XE6" s="604"/>
      <c r="XF6" s="604"/>
      <c r="XG6" s="604"/>
      <c r="XH6" s="604"/>
      <c r="XI6" s="604"/>
      <c r="XJ6" s="604"/>
      <c r="XK6" s="604"/>
      <c r="XL6" s="604"/>
      <c r="XM6" s="604"/>
      <c r="XN6" s="604"/>
      <c r="XO6" s="604"/>
      <c r="XP6" s="604"/>
      <c r="XQ6" s="604"/>
      <c r="XR6" s="604"/>
      <c r="XS6" s="604"/>
      <c r="XT6" s="604"/>
      <c r="XU6" s="604"/>
      <c r="XV6" s="604"/>
      <c r="XW6" s="604"/>
      <c r="XX6" s="604"/>
      <c r="XY6" s="604"/>
      <c r="XZ6" s="604"/>
      <c r="YA6" s="604"/>
      <c r="YB6" s="604"/>
      <c r="YC6" s="604"/>
      <c r="YD6" s="604"/>
      <c r="YE6" s="604"/>
      <c r="YF6" s="604"/>
      <c r="YG6" s="604"/>
      <c r="YH6" s="604"/>
      <c r="YI6" s="604"/>
      <c r="YJ6" s="604"/>
      <c r="YK6" s="604"/>
      <c r="YL6" s="604"/>
      <c r="YM6" s="604"/>
      <c r="YN6" s="604"/>
      <c r="YO6" s="604"/>
      <c r="YP6" s="604"/>
      <c r="YQ6" s="604"/>
      <c r="YR6" s="604"/>
      <c r="YS6" s="604"/>
      <c r="YT6" s="604"/>
      <c r="YU6" s="604"/>
      <c r="YV6" s="604"/>
      <c r="YW6" s="604"/>
      <c r="YX6" s="604"/>
      <c r="YY6" s="604"/>
      <c r="YZ6" s="604"/>
      <c r="ZA6" s="604"/>
      <c r="ZB6" s="604"/>
      <c r="ZC6" s="604"/>
      <c r="ZD6" s="604"/>
      <c r="ZE6" s="604"/>
      <c r="ZF6" s="604"/>
      <c r="ZG6" s="604"/>
      <c r="ZH6" s="604"/>
      <c r="ZI6" s="604"/>
      <c r="ZJ6" s="604"/>
      <c r="ZK6" s="604"/>
      <c r="ZL6" s="604"/>
      <c r="ZM6" s="604"/>
      <c r="ZN6" s="604"/>
      <c r="ZO6" s="604"/>
      <c r="ZP6" s="604"/>
      <c r="ZQ6" s="604"/>
      <c r="ZR6" s="604"/>
      <c r="ZS6" s="604"/>
      <c r="ZT6" s="604"/>
      <c r="ZU6" s="604"/>
      <c r="ZV6" s="604"/>
      <c r="ZW6" s="604"/>
      <c r="ZX6" s="604"/>
      <c r="ZY6" s="604"/>
      <c r="ZZ6" s="604"/>
      <c r="AAA6" s="604"/>
      <c r="AAB6" s="604"/>
      <c r="AAC6" s="604"/>
      <c r="AAD6" s="604"/>
      <c r="AAE6" s="604"/>
      <c r="AAF6" s="604"/>
      <c r="AAG6" s="604"/>
      <c r="AAH6" s="604"/>
      <c r="AAI6" s="604"/>
      <c r="AAJ6" s="604"/>
      <c r="AAK6" s="604"/>
      <c r="AAL6" s="604"/>
      <c r="AAM6" s="604"/>
      <c r="AAN6" s="604"/>
      <c r="AAO6" s="604"/>
      <c r="AAP6" s="604"/>
      <c r="AAQ6" s="604"/>
      <c r="AAR6" s="604"/>
      <c r="AAS6" s="604"/>
      <c r="AAT6" s="604"/>
      <c r="AAU6" s="604"/>
      <c r="AAV6" s="604"/>
      <c r="AAW6" s="604"/>
      <c r="AAX6" s="604"/>
      <c r="AAY6" s="604"/>
      <c r="AAZ6" s="604"/>
      <c r="ABA6" s="604"/>
      <c r="ABB6" s="604"/>
      <c r="ABC6" s="604"/>
      <c r="ABD6" s="604"/>
      <c r="ABE6" s="604"/>
      <c r="ABF6" s="604"/>
      <c r="ABG6" s="604"/>
      <c r="ABH6" s="604"/>
      <c r="ABI6" s="604"/>
      <c r="ABJ6" s="604"/>
      <c r="ABK6" s="604"/>
      <c r="ABL6" s="604"/>
      <c r="ABM6" s="604"/>
      <c r="ABN6" s="604"/>
      <c r="ABO6" s="604"/>
      <c r="ABP6" s="604"/>
      <c r="ABQ6" s="604"/>
      <c r="ABR6" s="604"/>
      <c r="ABS6" s="604"/>
      <c r="ABT6" s="604"/>
      <c r="ABU6" s="604"/>
      <c r="ABV6" s="604"/>
      <c r="ABW6" s="604"/>
      <c r="ABX6" s="604"/>
      <c r="ABY6" s="604"/>
      <c r="ABZ6" s="604"/>
      <c r="ACA6" s="604"/>
      <c r="ACB6" s="604"/>
      <c r="ACC6" s="604"/>
      <c r="ACD6" s="604"/>
      <c r="ACE6" s="604"/>
      <c r="ACF6" s="604"/>
      <c r="ACG6" s="604"/>
      <c r="ACH6" s="604"/>
      <c r="ACI6" s="604"/>
      <c r="ACJ6" s="604"/>
      <c r="ACK6" s="604"/>
      <c r="ACL6" s="604"/>
      <c r="ACM6" s="604"/>
      <c r="ACN6" s="604"/>
      <c r="ACO6" s="604"/>
      <c r="ACP6" s="604"/>
      <c r="ACQ6" s="604"/>
      <c r="ACR6" s="604"/>
      <c r="ACS6" s="604"/>
      <c r="ACT6" s="604"/>
      <c r="ACU6" s="604"/>
      <c r="ACV6" s="604"/>
      <c r="ACW6" s="604"/>
      <c r="ACX6" s="604"/>
      <c r="ACY6" s="604"/>
      <c r="ACZ6" s="604"/>
      <c r="ADA6" s="604"/>
      <c r="ADB6" s="604"/>
      <c r="ADC6" s="604"/>
      <c r="ADD6" s="604"/>
      <c r="ADE6" s="604"/>
      <c r="ADF6" s="604"/>
      <c r="ADG6" s="604"/>
      <c r="ADH6" s="604"/>
      <c r="ADI6" s="604"/>
      <c r="ADJ6" s="604"/>
      <c r="ADK6" s="604"/>
      <c r="ADL6" s="604"/>
      <c r="ADM6" s="604"/>
      <c r="ADN6" s="604"/>
      <c r="ADO6" s="604"/>
      <c r="ADP6" s="604"/>
      <c r="ADQ6" s="604"/>
      <c r="ADR6" s="604"/>
      <c r="ADS6" s="604"/>
      <c r="ADT6" s="604"/>
      <c r="ADU6" s="604"/>
      <c r="ADV6" s="604"/>
      <c r="ADW6" s="604"/>
      <c r="ADX6" s="604"/>
      <c r="ADY6" s="604"/>
      <c r="ADZ6" s="604"/>
      <c r="AEA6" s="604"/>
      <c r="AEB6" s="604"/>
      <c r="AEC6" s="604"/>
      <c r="AED6" s="604"/>
      <c r="AEE6" s="604"/>
      <c r="AEF6" s="604"/>
      <c r="AEG6" s="604"/>
      <c r="AEH6" s="604"/>
      <c r="AEI6" s="604"/>
      <c r="AEJ6" s="604"/>
      <c r="AEK6" s="604"/>
      <c r="AEL6" s="604"/>
      <c r="AEM6" s="604"/>
      <c r="AEN6" s="604"/>
      <c r="AEO6" s="604"/>
      <c r="AEP6" s="604"/>
      <c r="AEQ6" s="604"/>
      <c r="AER6" s="604"/>
      <c r="AES6" s="604"/>
      <c r="AET6" s="604"/>
      <c r="AEU6" s="604"/>
      <c r="AEV6" s="604"/>
      <c r="AEW6" s="604"/>
      <c r="AEX6" s="604"/>
      <c r="AEY6" s="604"/>
      <c r="AEZ6" s="604"/>
      <c r="AFA6" s="604"/>
      <c r="AFB6" s="604"/>
      <c r="AFC6" s="604"/>
      <c r="AFD6" s="604"/>
      <c r="AFE6" s="604"/>
      <c r="AFF6" s="604"/>
      <c r="AFG6" s="604"/>
      <c r="AFH6" s="604"/>
      <c r="AFI6" s="604"/>
      <c r="AFJ6" s="604"/>
      <c r="AFK6" s="604"/>
      <c r="AFL6" s="604"/>
      <c r="AFM6" s="604"/>
      <c r="AFN6" s="604"/>
      <c r="AFO6" s="604"/>
      <c r="AFP6" s="604"/>
      <c r="AFQ6" s="604"/>
      <c r="AFR6" s="604"/>
      <c r="AFS6" s="604"/>
      <c r="AFT6" s="604"/>
      <c r="AFU6" s="604"/>
      <c r="AFV6" s="604"/>
      <c r="AFW6" s="604"/>
      <c r="AFX6" s="604"/>
      <c r="AFY6" s="604"/>
      <c r="AFZ6" s="604"/>
      <c r="AGA6" s="604"/>
      <c r="AGB6" s="604"/>
      <c r="AGC6" s="604"/>
      <c r="AGD6" s="604"/>
      <c r="AGE6" s="604"/>
      <c r="AGF6" s="604"/>
      <c r="AGG6" s="604"/>
      <c r="AGH6" s="604"/>
      <c r="AGI6" s="604"/>
      <c r="AGJ6" s="604"/>
      <c r="AGK6" s="604"/>
      <c r="AGL6" s="604"/>
      <c r="AGM6" s="604"/>
      <c r="AGN6" s="604"/>
      <c r="AGO6" s="604"/>
      <c r="AGP6" s="604"/>
      <c r="AGQ6" s="604"/>
      <c r="AGR6" s="604"/>
      <c r="AGS6" s="604"/>
      <c r="AGT6" s="604"/>
      <c r="AGU6" s="604"/>
      <c r="AGV6" s="604"/>
      <c r="AGW6" s="604"/>
      <c r="AGX6" s="604"/>
      <c r="AGY6" s="604"/>
      <c r="AGZ6" s="604"/>
      <c r="AHA6" s="604"/>
      <c r="AHB6" s="604"/>
      <c r="AHC6" s="604"/>
      <c r="AHD6" s="604"/>
      <c r="AHE6" s="604"/>
      <c r="AHF6" s="604"/>
      <c r="AHG6" s="604"/>
      <c r="AHH6" s="604"/>
      <c r="AHI6" s="604"/>
      <c r="AHJ6" s="604"/>
      <c r="AHK6" s="604"/>
      <c r="AHL6" s="604"/>
      <c r="AHM6" s="604"/>
      <c r="AHN6" s="604"/>
      <c r="AHO6" s="604"/>
      <c r="AHP6" s="604"/>
      <c r="AHQ6" s="604"/>
      <c r="AHR6" s="604"/>
      <c r="AHS6" s="604"/>
      <c r="AHT6" s="604"/>
      <c r="AHU6" s="604"/>
      <c r="AHV6" s="604"/>
      <c r="AHW6" s="604"/>
      <c r="AHX6" s="604"/>
      <c r="AHY6" s="604"/>
      <c r="AHZ6" s="604"/>
      <c r="AIA6" s="604"/>
      <c r="AIB6" s="604"/>
      <c r="AIC6" s="604"/>
      <c r="AID6" s="604"/>
      <c r="AIE6" s="604"/>
      <c r="AIF6" s="604"/>
      <c r="AIG6" s="604"/>
      <c r="AIH6" s="604"/>
      <c r="AII6" s="604"/>
      <c r="AIJ6" s="604"/>
      <c r="AIK6" s="604"/>
      <c r="AIL6" s="604"/>
      <c r="AIM6" s="604"/>
      <c r="AIN6" s="604"/>
      <c r="AIO6" s="604"/>
      <c r="AIP6" s="604"/>
      <c r="AIQ6" s="604"/>
      <c r="AIR6" s="604"/>
      <c r="AIS6" s="604"/>
      <c r="AIT6" s="604"/>
      <c r="AIU6" s="604"/>
      <c r="AIV6" s="604"/>
      <c r="AIW6" s="604"/>
      <c r="AIX6" s="604"/>
      <c r="AIY6" s="604"/>
      <c r="AIZ6" s="604"/>
      <c r="AJA6" s="604"/>
      <c r="AJB6" s="604"/>
      <c r="AJC6" s="604"/>
      <c r="AJD6" s="604"/>
      <c r="AJE6" s="604"/>
      <c r="AJF6" s="604"/>
      <c r="AJG6" s="604"/>
      <c r="AJH6" s="604"/>
      <c r="AJI6" s="604"/>
      <c r="AJJ6" s="604"/>
      <c r="AJK6" s="604"/>
      <c r="AJL6" s="604"/>
      <c r="AJM6" s="604"/>
      <c r="AJN6" s="604"/>
      <c r="AJO6" s="604"/>
      <c r="AJP6" s="604"/>
      <c r="AJQ6" s="604"/>
      <c r="AJR6" s="604"/>
      <c r="AJS6" s="604"/>
      <c r="AJT6" s="604"/>
      <c r="AJU6" s="604"/>
      <c r="AJV6" s="604"/>
      <c r="AJW6" s="604"/>
      <c r="AJX6" s="604"/>
      <c r="AJY6" s="604"/>
      <c r="AJZ6" s="604"/>
      <c r="AKA6" s="604"/>
      <c r="AKB6" s="604"/>
      <c r="AKC6" s="604"/>
      <c r="AKD6" s="604"/>
      <c r="AKE6" s="604"/>
      <c r="AKF6" s="604"/>
      <c r="AKG6" s="604"/>
      <c r="AKH6" s="604"/>
      <c r="AKI6" s="604"/>
      <c r="AKJ6" s="604"/>
      <c r="AKK6" s="604"/>
      <c r="AKL6" s="604"/>
      <c r="AKM6" s="604"/>
      <c r="AKN6" s="604"/>
      <c r="AKO6" s="604"/>
      <c r="AKP6" s="604"/>
      <c r="AKQ6" s="604"/>
      <c r="AKR6" s="604"/>
      <c r="AKS6" s="604"/>
      <c r="AKT6" s="604"/>
      <c r="AKU6" s="604"/>
      <c r="AKV6" s="604"/>
      <c r="AKW6" s="604"/>
      <c r="AKX6" s="604"/>
      <c r="AKY6" s="604"/>
      <c r="AKZ6" s="604"/>
      <c r="ALA6" s="604"/>
      <c r="ALB6" s="604"/>
      <c r="ALC6" s="604"/>
      <c r="ALD6" s="604"/>
      <c r="ALE6" s="604"/>
      <c r="ALF6" s="604"/>
      <c r="ALG6" s="604"/>
      <c r="ALH6" s="604"/>
      <c r="ALI6" s="604"/>
      <c r="ALJ6" s="604"/>
      <c r="ALK6" s="604"/>
      <c r="ALL6" s="604"/>
      <c r="ALM6" s="604"/>
      <c r="ALN6" s="604"/>
      <c r="ALO6" s="604"/>
      <c r="ALP6" s="604"/>
      <c r="ALQ6" s="604"/>
      <c r="ALR6" s="604"/>
      <c r="ALS6" s="604"/>
      <c r="ALT6" s="604"/>
      <c r="ALU6" s="604"/>
      <c r="ALV6" s="604"/>
      <c r="ALW6" s="604"/>
      <c r="ALX6" s="604"/>
      <c r="ALY6" s="604"/>
      <c r="ALZ6" s="604"/>
      <c r="AMA6" s="604"/>
      <c r="AMB6" s="604"/>
      <c r="AMC6" s="604"/>
      <c r="AMD6" s="604"/>
      <c r="AME6" s="604"/>
      <c r="AMF6" s="604"/>
      <c r="AMG6" s="604"/>
      <c r="AMH6" s="604"/>
      <c r="AMI6" s="604"/>
      <c r="AMJ6" s="604"/>
      <c r="AMK6" s="604"/>
      <c r="AML6" s="604"/>
      <c r="AMM6" s="604"/>
      <c r="AMN6" s="604"/>
      <c r="AMO6" s="604"/>
      <c r="AMP6" s="604"/>
      <c r="AMQ6" s="604"/>
      <c r="AMR6" s="604"/>
      <c r="AMS6" s="604"/>
      <c r="AMT6" s="604"/>
      <c r="AMU6" s="604"/>
      <c r="AMV6" s="604"/>
      <c r="AMW6" s="604"/>
      <c r="AMX6" s="604"/>
      <c r="AMY6" s="604"/>
      <c r="AMZ6" s="604"/>
      <c r="ANA6" s="604"/>
      <c r="ANB6" s="604"/>
      <c r="ANC6" s="604"/>
      <c r="AND6" s="604"/>
      <c r="ANE6" s="604"/>
      <c r="ANF6" s="604"/>
      <c r="ANG6" s="604"/>
      <c r="ANH6" s="604"/>
      <c r="ANI6" s="604"/>
      <c r="ANJ6" s="604"/>
      <c r="ANK6" s="604"/>
      <c r="ANL6" s="604"/>
      <c r="ANM6" s="604"/>
      <c r="ANN6" s="604"/>
      <c r="ANO6" s="604"/>
      <c r="ANP6" s="604"/>
      <c r="ANQ6" s="604"/>
      <c r="ANR6" s="604"/>
      <c r="ANS6" s="604"/>
      <c r="ANT6" s="604"/>
      <c r="ANU6" s="604"/>
      <c r="ANV6" s="604"/>
      <c r="ANW6" s="604"/>
      <c r="ANX6" s="604"/>
      <c r="ANY6" s="604"/>
      <c r="ANZ6" s="604"/>
      <c r="AOA6" s="604"/>
      <c r="AOB6" s="604"/>
      <c r="AOC6" s="604"/>
      <c r="AOD6" s="604"/>
      <c r="AOE6" s="604"/>
      <c r="AOF6" s="604"/>
      <c r="AOG6" s="604"/>
      <c r="AOH6" s="604"/>
      <c r="AOI6" s="604"/>
      <c r="AOJ6" s="604"/>
      <c r="AOK6" s="604"/>
      <c r="AOL6" s="604"/>
      <c r="AOM6" s="604"/>
      <c r="AON6" s="604"/>
      <c r="AOO6" s="604"/>
      <c r="AOP6" s="604"/>
      <c r="AOQ6" s="604"/>
      <c r="AOR6" s="604"/>
      <c r="AOS6" s="604"/>
      <c r="AOT6" s="604"/>
      <c r="AOU6" s="604"/>
      <c r="AOV6" s="604"/>
      <c r="AOW6" s="604"/>
      <c r="AOX6" s="604"/>
      <c r="AOY6" s="604"/>
      <c r="AOZ6" s="604"/>
      <c r="APA6" s="604"/>
      <c r="APB6" s="604"/>
      <c r="APC6" s="604"/>
      <c r="APD6" s="604"/>
      <c r="APE6" s="604"/>
      <c r="APF6" s="604"/>
      <c r="APG6" s="604"/>
      <c r="APH6" s="604"/>
      <c r="API6" s="604"/>
      <c r="APJ6" s="604"/>
      <c r="APK6" s="604"/>
      <c r="APL6" s="604"/>
      <c r="APM6" s="604"/>
      <c r="APN6" s="604"/>
      <c r="APO6" s="604"/>
      <c r="APP6" s="604"/>
      <c r="APQ6" s="604"/>
      <c r="APR6" s="604"/>
      <c r="APS6" s="604"/>
      <c r="APT6" s="604"/>
      <c r="APU6" s="604"/>
      <c r="APV6" s="604"/>
      <c r="APW6" s="604"/>
      <c r="APX6" s="604"/>
      <c r="APY6" s="604"/>
      <c r="APZ6" s="604"/>
      <c r="AQA6" s="604"/>
      <c r="AQB6" s="604"/>
      <c r="AQC6" s="604"/>
      <c r="AQD6" s="604"/>
      <c r="AQE6" s="604"/>
      <c r="AQF6" s="604"/>
      <c r="AQG6" s="604"/>
      <c r="AQH6" s="604"/>
      <c r="AQI6" s="604"/>
      <c r="AQJ6" s="604"/>
      <c r="AQK6" s="604"/>
      <c r="AQL6" s="604"/>
      <c r="AQM6" s="604"/>
      <c r="AQN6" s="604"/>
      <c r="AQO6" s="604"/>
      <c r="AQP6" s="604"/>
      <c r="AQQ6" s="604"/>
      <c r="AQR6" s="604"/>
      <c r="AQS6" s="604"/>
      <c r="AQT6" s="604"/>
      <c r="AQU6" s="604"/>
      <c r="AQV6" s="604"/>
      <c r="AQW6" s="604"/>
      <c r="AQX6" s="604"/>
      <c r="AQY6" s="604"/>
      <c r="AQZ6" s="604"/>
      <c r="ARA6" s="604"/>
      <c r="ARB6" s="604"/>
      <c r="ARC6" s="604"/>
      <c r="ARD6" s="604"/>
      <c r="ARE6" s="604"/>
      <c r="ARF6" s="604"/>
      <c r="ARG6" s="604"/>
      <c r="ARH6" s="604"/>
      <c r="ARI6" s="604"/>
      <c r="ARJ6" s="604"/>
      <c r="ARK6" s="604"/>
      <c r="ARL6" s="604"/>
      <c r="ARM6" s="604"/>
      <c r="ARN6" s="604"/>
      <c r="ARO6" s="604"/>
      <c r="ARP6" s="604"/>
      <c r="ARQ6" s="604"/>
      <c r="ARR6" s="604"/>
      <c r="ARS6" s="604"/>
      <c r="ART6" s="604"/>
      <c r="ARU6" s="604"/>
      <c r="ARV6" s="604"/>
      <c r="ARW6" s="604"/>
      <c r="ARX6" s="604"/>
      <c r="ARY6" s="604"/>
      <c r="ARZ6" s="604"/>
      <c r="ASA6" s="604"/>
      <c r="ASB6" s="604"/>
      <c r="ASC6" s="604"/>
      <c r="ASD6" s="604"/>
      <c r="ASE6" s="604"/>
      <c r="ASF6" s="604"/>
      <c r="ASG6" s="604"/>
      <c r="ASH6" s="604"/>
      <c r="ASI6" s="604"/>
      <c r="ASJ6" s="604"/>
      <c r="ASK6" s="604"/>
      <c r="ASL6" s="604"/>
      <c r="ASM6" s="604"/>
      <c r="ASN6" s="604"/>
      <c r="ASO6" s="604"/>
      <c r="ASP6" s="604"/>
      <c r="ASQ6" s="604"/>
      <c r="ASR6" s="604"/>
      <c r="ASS6" s="604"/>
      <c r="AST6" s="604"/>
      <c r="ASU6" s="604"/>
      <c r="ASV6" s="604"/>
      <c r="ASW6" s="604"/>
      <c r="ASX6" s="604"/>
      <c r="ASY6" s="604"/>
      <c r="ASZ6" s="604"/>
      <c r="ATA6" s="604"/>
      <c r="ATB6" s="604"/>
      <c r="ATC6" s="604"/>
      <c r="ATD6" s="604"/>
      <c r="ATE6" s="604"/>
      <c r="ATF6" s="604"/>
      <c r="ATG6" s="604"/>
      <c r="ATH6" s="604"/>
      <c r="ATI6" s="604"/>
      <c r="ATJ6" s="604"/>
      <c r="ATK6" s="604"/>
      <c r="ATL6" s="604"/>
      <c r="ATM6" s="604"/>
      <c r="ATN6" s="604"/>
      <c r="ATO6" s="604"/>
      <c r="ATP6" s="604"/>
      <c r="ATQ6" s="604"/>
      <c r="ATR6" s="604"/>
      <c r="ATS6" s="604"/>
      <c r="ATT6" s="604"/>
      <c r="ATU6" s="604"/>
      <c r="ATV6" s="604"/>
      <c r="ATW6" s="604"/>
      <c r="ATX6" s="604"/>
      <c r="ATY6" s="604"/>
      <c r="ATZ6" s="604"/>
      <c r="AUA6" s="604"/>
      <c r="AUB6" s="604"/>
      <c r="AUC6" s="604"/>
      <c r="AUD6" s="604"/>
      <c r="AUE6" s="604"/>
      <c r="AUF6" s="604"/>
      <c r="AUG6" s="604"/>
      <c r="AUH6" s="604"/>
      <c r="AUI6" s="604"/>
      <c r="AUJ6" s="604"/>
      <c r="AUK6" s="604"/>
      <c r="AUL6" s="604"/>
      <c r="AUM6" s="604"/>
      <c r="AUN6" s="604"/>
      <c r="AUO6" s="604"/>
      <c r="AUP6" s="604"/>
      <c r="AUQ6" s="604"/>
      <c r="AUR6" s="604"/>
      <c r="AUS6" s="604"/>
      <c r="AUT6" s="604"/>
      <c r="AUU6" s="604"/>
      <c r="AUV6" s="604"/>
      <c r="AUW6" s="604"/>
      <c r="AUX6" s="604"/>
      <c r="AUY6" s="604"/>
      <c r="AUZ6" s="604"/>
      <c r="AVA6" s="604"/>
      <c r="AVB6" s="604"/>
      <c r="AVC6" s="604"/>
      <c r="AVD6" s="604"/>
      <c r="AVE6" s="604"/>
      <c r="AVF6" s="604"/>
      <c r="AVG6" s="604"/>
      <c r="AVH6" s="604"/>
      <c r="AVI6" s="604"/>
      <c r="AVJ6" s="604"/>
      <c r="AVK6" s="604"/>
      <c r="AVL6" s="604"/>
      <c r="AVM6" s="604"/>
      <c r="AVN6" s="604"/>
      <c r="AVO6" s="604"/>
      <c r="AVP6" s="604"/>
      <c r="AVQ6" s="604"/>
      <c r="AVR6" s="604"/>
      <c r="AVS6" s="604"/>
      <c r="AVT6" s="604"/>
      <c r="AVU6" s="604"/>
      <c r="AVV6" s="604"/>
      <c r="AVW6" s="604"/>
      <c r="AVX6" s="604"/>
      <c r="AVY6" s="604"/>
      <c r="AVZ6" s="604"/>
      <c r="AWA6" s="604"/>
      <c r="AWB6" s="604"/>
      <c r="AWC6" s="604"/>
      <c r="AWD6" s="604"/>
      <c r="AWE6" s="604"/>
      <c r="AWF6" s="604"/>
      <c r="AWG6" s="604"/>
      <c r="AWH6" s="604"/>
      <c r="AWI6" s="604"/>
      <c r="AWJ6" s="604"/>
      <c r="AWK6" s="604"/>
      <c r="AWL6" s="604"/>
      <c r="AWM6" s="604"/>
      <c r="AWN6" s="604"/>
      <c r="AWO6" s="604"/>
      <c r="AWP6" s="604"/>
      <c r="AWQ6" s="604"/>
      <c r="AWR6" s="604"/>
      <c r="AWS6" s="604"/>
      <c r="AWT6" s="604"/>
      <c r="AWU6" s="604"/>
      <c r="AWV6" s="604"/>
      <c r="AWW6" s="604"/>
      <c r="AWX6" s="604"/>
      <c r="AWY6" s="604"/>
      <c r="AWZ6" s="604"/>
      <c r="AXA6" s="604"/>
      <c r="AXB6" s="604"/>
      <c r="AXC6" s="604"/>
      <c r="AXD6" s="604"/>
      <c r="AXE6" s="604"/>
      <c r="AXF6" s="604"/>
      <c r="AXG6" s="604"/>
      <c r="AXH6" s="604"/>
      <c r="AXI6" s="604"/>
      <c r="AXJ6" s="604"/>
      <c r="AXK6" s="604"/>
      <c r="AXL6" s="604"/>
      <c r="AXM6" s="604"/>
      <c r="AXN6" s="604"/>
      <c r="AXO6" s="604"/>
      <c r="AXP6" s="604"/>
      <c r="AXQ6" s="604"/>
      <c r="AXR6" s="604"/>
      <c r="AXS6" s="604"/>
      <c r="AXT6" s="604"/>
      <c r="AXU6" s="604"/>
      <c r="AXV6" s="604"/>
      <c r="AXW6" s="604"/>
      <c r="AXX6" s="604"/>
      <c r="AXY6" s="604"/>
      <c r="AXZ6" s="604"/>
      <c r="AYA6" s="604"/>
      <c r="AYB6" s="604"/>
      <c r="AYC6" s="604"/>
      <c r="AYD6" s="604"/>
      <c r="AYE6" s="604"/>
      <c r="AYF6" s="604"/>
      <c r="AYG6" s="604"/>
      <c r="AYH6" s="604"/>
      <c r="AYI6" s="604"/>
      <c r="AYJ6" s="604"/>
      <c r="AYK6" s="604"/>
      <c r="AYL6" s="604"/>
      <c r="AYM6" s="604"/>
      <c r="AYN6" s="604"/>
      <c r="AYO6" s="604"/>
      <c r="AYP6" s="604"/>
      <c r="AYQ6" s="604"/>
      <c r="AYR6" s="604"/>
      <c r="AYS6" s="604"/>
      <c r="AYT6" s="604"/>
      <c r="AYU6" s="604"/>
      <c r="AYV6" s="604"/>
      <c r="AYW6" s="604"/>
      <c r="AYX6" s="604"/>
      <c r="AYY6" s="604"/>
      <c r="AYZ6" s="604"/>
      <c r="AZA6" s="604"/>
      <c r="AZB6" s="604"/>
      <c r="AZC6" s="604"/>
      <c r="AZD6" s="604"/>
      <c r="AZE6" s="604"/>
      <c r="AZF6" s="604"/>
      <c r="AZG6" s="604"/>
      <c r="AZH6" s="604"/>
      <c r="AZI6" s="604"/>
      <c r="AZJ6" s="604"/>
      <c r="AZK6" s="604"/>
      <c r="AZL6" s="604"/>
      <c r="AZM6" s="604"/>
      <c r="AZN6" s="604"/>
      <c r="AZO6" s="604"/>
      <c r="AZP6" s="604"/>
      <c r="AZQ6" s="604"/>
      <c r="AZR6" s="604"/>
      <c r="AZS6" s="604"/>
      <c r="AZT6" s="604"/>
      <c r="AZU6" s="604"/>
      <c r="AZV6" s="604"/>
      <c r="AZW6" s="604"/>
      <c r="AZX6" s="604"/>
      <c r="AZY6" s="604"/>
      <c r="AZZ6" s="604"/>
      <c r="BAA6" s="604"/>
      <c r="BAB6" s="604"/>
      <c r="BAC6" s="604"/>
      <c r="BAD6" s="604"/>
      <c r="BAE6" s="604"/>
      <c r="BAF6" s="604"/>
      <c r="BAG6" s="604"/>
      <c r="BAH6" s="604"/>
      <c r="BAI6" s="604"/>
      <c r="BAJ6" s="604"/>
      <c r="BAK6" s="604"/>
      <c r="BAL6" s="604"/>
      <c r="BAM6" s="604"/>
      <c r="BAN6" s="604"/>
      <c r="BAO6" s="604"/>
      <c r="BAP6" s="604"/>
      <c r="BAQ6" s="604"/>
      <c r="BAR6" s="604"/>
      <c r="BAS6" s="604"/>
      <c r="BAT6" s="604"/>
      <c r="BAU6" s="604"/>
      <c r="BAV6" s="604"/>
      <c r="BAW6" s="604"/>
      <c r="BAX6" s="604"/>
      <c r="BAY6" s="604"/>
      <c r="BAZ6" s="604"/>
      <c r="BBA6" s="604"/>
      <c r="BBB6" s="604"/>
      <c r="BBC6" s="604"/>
      <c r="BBD6" s="604"/>
      <c r="BBE6" s="604"/>
      <c r="BBF6" s="604"/>
      <c r="BBG6" s="604"/>
      <c r="BBH6" s="604"/>
      <c r="BBI6" s="604"/>
      <c r="BBJ6" s="604"/>
      <c r="BBK6" s="604"/>
      <c r="BBL6" s="604"/>
      <c r="BBM6" s="604"/>
      <c r="BBN6" s="604"/>
      <c r="BBO6" s="604"/>
      <c r="BBP6" s="604"/>
      <c r="BBQ6" s="604"/>
      <c r="BBR6" s="604"/>
      <c r="BBS6" s="604"/>
      <c r="BBT6" s="604"/>
      <c r="BBU6" s="604"/>
      <c r="BBV6" s="604"/>
      <c r="BBW6" s="604"/>
      <c r="BBX6" s="604"/>
      <c r="BBY6" s="604"/>
      <c r="BBZ6" s="604"/>
      <c r="BCA6" s="604"/>
      <c r="BCB6" s="604"/>
      <c r="BCC6" s="604"/>
      <c r="BCD6" s="604"/>
      <c r="BCE6" s="604"/>
      <c r="BCF6" s="604"/>
      <c r="BCG6" s="604"/>
      <c r="BCH6" s="604"/>
      <c r="BCI6" s="604"/>
      <c r="BCJ6" s="604"/>
      <c r="BCK6" s="604"/>
      <c r="BCL6" s="604"/>
      <c r="BCM6" s="604"/>
      <c r="BCN6" s="604"/>
      <c r="BCO6" s="604"/>
      <c r="BCP6" s="604"/>
      <c r="BCQ6" s="604"/>
      <c r="BCR6" s="604"/>
      <c r="BCS6" s="604"/>
      <c r="BCT6" s="604"/>
      <c r="BCU6" s="604"/>
      <c r="BCV6" s="604"/>
      <c r="BCW6" s="604"/>
      <c r="BCX6" s="604"/>
      <c r="BCY6" s="604"/>
      <c r="BCZ6" s="604"/>
      <c r="BDA6" s="604"/>
      <c r="BDB6" s="604"/>
      <c r="BDC6" s="604"/>
      <c r="BDD6" s="604"/>
      <c r="BDE6" s="604"/>
      <c r="BDF6" s="604"/>
      <c r="BDG6" s="604"/>
      <c r="BDH6" s="604"/>
      <c r="BDI6" s="604"/>
      <c r="BDJ6" s="604"/>
      <c r="BDK6" s="604"/>
      <c r="BDL6" s="604"/>
      <c r="BDM6" s="604"/>
      <c r="BDN6" s="604"/>
      <c r="BDO6" s="604"/>
      <c r="BDP6" s="604"/>
      <c r="BDQ6" s="604"/>
      <c r="BDR6" s="604"/>
      <c r="BDS6" s="604"/>
      <c r="BDT6" s="604"/>
      <c r="BDU6" s="604"/>
      <c r="BDV6" s="604"/>
      <c r="BDW6" s="604"/>
      <c r="BDX6" s="604"/>
      <c r="BDY6" s="604"/>
      <c r="BDZ6" s="604"/>
      <c r="BEA6" s="604"/>
      <c r="BEB6" s="604"/>
      <c r="BEC6" s="604"/>
      <c r="BED6" s="604"/>
      <c r="BEE6" s="604"/>
      <c r="BEF6" s="604"/>
      <c r="BEG6" s="604"/>
      <c r="BEH6" s="604"/>
      <c r="BEI6" s="604"/>
      <c r="BEJ6" s="604"/>
      <c r="BEK6" s="604"/>
      <c r="BEL6" s="604"/>
      <c r="BEM6" s="604"/>
      <c r="BEN6" s="604"/>
      <c r="BEO6" s="604"/>
      <c r="BEP6" s="604"/>
      <c r="BEQ6" s="604"/>
      <c r="BER6" s="604"/>
      <c r="BES6" s="604"/>
      <c r="BET6" s="604"/>
      <c r="BEU6" s="604"/>
      <c r="BEV6" s="604"/>
      <c r="BEW6" s="604"/>
      <c r="BEX6" s="604"/>
      <c r="BEY6" s="604"/>
      <c r="BEZ6" s="604"/>
      <c r="BFA6" s="604"/>
      <c r="BFB6" s="604"/>
      <c r="BFC6" s="604"/>
      <c r="BFD6" s="604"/>
      <c r="BFE6" s="604"/>
      <c r="BFF6" s="604"/>
      <c r="BFG6" s="604"/>
      <c r="BFH6" s="604"/>
      <c r="BFI6" s="604"/>
      <c r="BFJ6" s="604"/>
      <c r="BFK6" s="604"/>
      <c r="BFL6" s="604"/>
      <c r="BFM6" s="604"/>
      <c r="BFN6" s="604"/>
      <c r="BFO6" s="604"/>
      <c r="BFP6" s="604"/>
      <c r="BFQ6" s="604"/>
      <c r="BFR6" s="604"/>
      <c r="BFS6" s="604"/>
      <c r="BFT6" s="604"/>
      <c r="BFU6" s="604"/>
      <c r="BFV6" s="604"/>
      <c r="BFW6" s="604"/>
      <c r="BFX6" s="604"/>
      <c r="BFY6" s="604"/>
      <c r="BFZ6" s="604"/>
      <c r="BGA6" s="604"/>
      <c r="BGB6" s="604"/>
      <c r="BGC6" s="604"/>
      <c r="BGD6" s="604"/>
      <c r="BGE6" s="604"/>
      <c r="BGF6" s="604"/>
      <c r="BGG6" s="604"/>
      <c r="BGH6" s="604"/>
      <c r="BGI6" s="604"/>
      <c r="BGJ6" s="604"/>
      <c r="BGK6" s="604"/>
      <c r="BGL6" s="604"/>
      <c r="BGM6" s="604"/>
      <c r="BGN6" s="604"/>
      <c r="BGO6" s="604"/>
      <c r="BGP6" s="604"/>
      <c r="BGQ6" s="604"/>
      <c r="BGR6" s="604"/>
      <c r="BGS6" s="604"/>
      <c r="BGT6" s="604"/>
      <c r="BGU6" s="604"/>
      <c r="BGV6" s="604"/>
      <c r="BGW6" s="604"/>
      <c r="BGX6" s="604"/>
      <c r="BGY6" s="604"/>
      <c r="BGZ6" s="604"/>
      <c r="BHA6" s="604"/>
      <c r="BHB6" s="604"/>
      <c r="BHC6" s="604"/>
      <c r="BHD6" s="604"/>
      <c r="BHE6" s="604"/>
      <c r="BHF6" s="604"/>
      <c r="BHG6" s="604"/>
      <c r="BHH6" s="604"/>
      <c r="BHI6" s="604"/>
      <c r="BHJ6" s="604"/>
      <c r="BHK6" s="604"/>
      <c r="BHL6" s="604"/>
      <c r="BHM6" s="604"/>
      <c r="BHN6" s="604"/>
      <c r="BHO6" s="604"/>
      <c r="BHP6" s="604"/>
      <c r="BHQ6" s="604"/>
      <c r="BHR6" s="604"/>
      <c r="BHS6" s="604"/>
      <c r="BHT6" s="604"/>
      <c r="BHU6" s="604"/>
      <c r="BHV6" s="604"/>
      <c r="BHW6" s="604"/>
      <c r="BHX6" s="604"/>
      <c r="BHY6" s="604"/>
      <c r="BHZ6" s="604"/>
      <c r="BIA6" s="604"/>
      <c r="BIB6" s="604"/>
      <c r="BIC6" s="604"/>
      <c r="BID6" s="604"/>
      <c r="BIE6" s="604"/>
      <c r="BIF6" s="604"/>
      <c r="BIG6" s="604"/>
      <c r="BIH6" s="604"/>
      <c r="BII6" s="604"/>
      <c r="BIJ6" s="604"/>
      <c r="BIK6" s="604"/>
      <c r="BIL6" s="604"/>
      <c r="BIM6" s="604"/>
      <c r="BIN6" s="604"/>
      <c r="BIO6" s="604"/>
      <c r="BIP6" s="604"/>
      <c r="BIQ6" s="604"/>
      <c r="BIR6" s="604"/>
      <c r="BIS6" s="604"/>
      <c r="BIT6" s="604"/>
      <c r="BIU6" s="604"/>
      <c r="BIV6" s="604"/>
      <c r="BIW6" s="604"/>
      <c r="BIX6" s="604"/>
      <c r="BIY6" s="604"/>
      <c r="BIZ6" s="604"/>
      <c r="BJA6" s="604"/>
      <c r="BJB6" s="604"/>
      <c r="BJC6" s="604"/>
      <c r="BJD6" s="604"/>
      <c r="BJE6" s="604"/>
      <c r="BJF6" s="604"/>
      <c r="BJG6" s="604"/>
      <c r="BJH6" s="604"/>
      <c r="BJI6" s="604"/>
      <c r="BJJ6" s="604"/>
      <c r="BJK6" s="604"/>
      <c r="BJL6" s="604"/>
      <c r="BJM6" s="604"/>
      <c r="BJN6" s="604"/>
      <c r="BJO6" s="604"/>
      <c r="BJP6" s="604"/>
      <c r="BJQ6" s="604"/>
      <c r="BJR6" s="604"/>
      <c r="BJS6" s="604"/>
      <c r="BJT6" s="604"/>
      <c r="BJU6" s="604"/>
      <c r="BJV6" s="604"/>
      <c r="BJW6" s="604"/>
      <c r="BJX6" s="604"/>
      <c r="BJY6" s="604"/>
      <c r="BJZ6" s="604"/>
      <c r="BKA6" s="604"/>
      <c r="BKB6" s="604"/>
      <c r="BKC6" s="604"/>
      <c r="BKD6" s="604"/>
      <c r="BKE6" s="604"/>
      <c r="BKF6" s="604"/>
      <c r="BKG6" s="604"/>
      <c r="BKH6" s="604"/>
      <c r="BKI6" s="604"/>
      <c r="BKJ6" s="604"/>
      <c r="BKK6" s="604"/>
      <c r="BKL6" s="604"/>
      <c r="BKM6" s="604"/>
      <c r="BKN6" s="604"/>
      <c r="BKO6" s="604"/>
      <c r="BKP6" s="604"/>
      <c r="BKQ6" s="604"/>
      <c r="BKR6" s="604"/>
      <c r="BKS6" s="604"/>
      <c r="BKT6" s="604"/>
      <c r="BKU6" s="604"/>
      <c r="BKV6" s="604"/>
      <c r="BKW6" s="604"/>
      <c r="BKX6" s="604"/>
      <c r="BKY6" s="604"/>
      <c r="BKZ6" s="604"/>
      <c r="BLA6" s="604"/>
      <c r="BLB6" s="604"/>
      <c r="BLC6" s="604"/>
      <c r="BLD6" s="604"/>
      <c r="BLE6" s="604"/>
      <c r="BLF6" s="604"/>
      <c r="BLG6" s="604"/>
      <c r="BLH6" s="604"/>
      <c r="BLI6" s="604"/>
      <c r="BLJ6" s="604"/>
      <c r="BLK6" s="604"/>
      <c r="BLL6" s="604"/>
      <c r="BLM6" s="604"/>
      <c r="BLN6" s="604"/>
      <c r="BLO6" s="604"/>
      <c r="BLP6" s="604"/>
      <c r="BLQ6" s="604"/>
      <c r="BLR6" s="604"/>
      <c r="BLS6" s="604"/>
      <c r="BLT6" s="604"/>
      <c r="BLU6" s="604"/>
      <c r="BLV6" s="604"/>
      <c r="BLW6" s="604"/>
      <c r="BLX6" s="604"/>
      <c r="BLY6" s="604"/>
      <c r="BLZ6" s="604"/>
      <c r="BMA6" s="604"/>
      <c r="BMB6" s="604"/>
      <c r="BMC6" s="604"/>
      <c r="BMD6" s="604"/>
      <c r="BME6" s="604"/>
      <c r="BMF6" s="604"/>
      <c r="BMG6" s="604"/>
      <c r="BMH6" s="604"/>
      <c r="BMI6" s="604"/>
      <c r="BMJ6" s="604"/>
      <c r="BMK6" s="604"/>
      <c r="BML6" s="604"/>
      <c r="BMM6" s="604"/>
      <c r="BMN6" s="604"/>
      <c r="BMO6" s="604"/>
      <c r="BMP6" s="604"/>
      <c r="BMQ6" s="604"/>
      <c r="BMR6" s="604"/>
      <c r="BMS6" s="604"/>
      <c r="BMT6" s="604"/>
      <c r="BMU6" s="604"/>
      <c r="BMV6" s="604"/>
      <c r="BMW6" s="604"/>
      <c r="BMX6" s="604"/>
      <c r="BMY6" s="604"/>
      <c r="BMZ6" s="604"/>
      <c r="BNA6" s="604"/>
      <c r="BNB6" s="604"/>
      <c r="BNC6" s="604"/>
      <c r="BND6" s="604"/>
      <c r="BNE6" s="604"/>
      <c r="BNF6" s="604"/>
      <c r="BNG6" s="604"/>
      <c r="BNH6" s="604"/>
      <c r="BNI6" s="604"/>
      <c r="BNJ6" s="604"/>
      <c r="BNK6" s="604"/>
      <c r="BNL6" s="604"/>
      <c r="BNM6" s="604"/>
      <c r="BNN6" s="604"/>
      <c r="BNO6" s="604"/>
      <c r="BNP6" s="604"/>
      <c r="BNQ6" s="604"/>
      <c r="BNR6" s="604"/>
      <c r="BNS6" s="604"/>
      <c r="BNT6" s="604"/>
      <c r="BNU6" s="604"/>
      <c r="BNV6" s="604"/>
      <c r="BNW6" s="604"/>
      <c r="BNX6" s="604"/>
      <c r="BNY6" s="604"/>
      <c r="BNZ6" s="604"/>
      <c r="BOA6" s="604"/>
      <c r="BOB6" s="604"/>
      <c r="BOC6" s="604"/>
      <c r="BOD6" s="604"/>
      <c r="BOE6" s="604"/>
      <c r="BOF6" s="604"/>
      <c r="BOG6" s="604"/>
      <c r="BOH6" s="604"/>
      <c r="BOI6" s="604"/>
      <c r="BOJ6" s="604"/>
      <c r="BOK6" s="604"/>
      <c r="BOL6" s="604"/>
      <c r="BOM6" s="604"/>
      <c r="BON6" s="604"/>
      <c r="BOO6" s="604"/>
      <c r="BOP6" s="604"/>
      <c r="BOQ6" s="604"/>
      <c r="BOR6" s="604"/>
      <c r="BOS6" s="604"/>
      <c r="BOT6" s="604"/>
      <c r="BOU6" s="604"/>
      <c r="BOV6" s="604"/>
      <c r="BOW6" s="604"/>
      <c r="BOX6" s="604"/>
      <c r="BOY6" s="604"/>
      <c r="BOZ6" s="604"/>
      <c r="BPA6" s="604"/>
      <c r="BPB6" s="604"/>
      <c r="BPC6" s="604"/>
      <c r="BPD6" s="604"/>
      <c r="BPE6" s="604"/>
      <c r="BPF6" s="604"/>
      <c r="BPG6" s="604"/>
      <c r="BPH6" s="604"/>
      <c r="BPI6" s="604"/>
      <c r="BPJ6" s="604"/>
      <c r="BPK6" s="604"/>
      <c r="BPL6" s="604"/>
      <c r="BPM6" s="604"/>
      <c r="BPN6" s="604"/>
      <c r="BPO6" s="604"/>
      <c r="BPP6" s="604"/>
      <c r="BPQ6" s="604"/>
      <c r="BPR6" s="604"/>
      <c r="BPS6" s="604"/>
      <c r="BPT6" s="604"/>
      <c r="BPU6" s="604"/>
      <c r="BPV6" s="604"/>
      <c r="BPW6" s="604"/>
      <c r="BPX6" s="604"/>
      <c r="BPY6" s="604"/>
      <c r="BPZ6" s="604"/>
      <c r="BQA6" s="604"/>
      <c r="BQB6" s="604"/>
      <c r="BQC6" s="604"/>
      <c r="BQD6" s="604"/>
      <c r="BQE6" s="604"/>
      <c r="BQF6" s="604"/>
      <c r="BQG6" s="604"/>
      <c r="BQH6" s="604"/>
      <c r="BQI6" s="604"/>
      <c r="BQJ6" s="604"/>
      <c r="BQK6" s="604"/>
      <c r="BQL6" s="604"/>
      <c r="BQM6" s="604"/>
      <c r="BQN6" s="604"/>
      <c r="BQO6" s="604"/>
      <c r="BQP6" s="604"/>
      <c r="BQQ6" s="604"/>
      <c r="BQR6" s="604"/>
      <c r="BQS6" s="604"/>
      <c r="BQT6" s="604"/>
      <c r="BQU6" s="604"/>
      <c r="BQV6" s="604"/>
      <c r="BQW6" s="604"/>
      <c r="BQX6" s="604"/>
      <c r="BQY6" s="604"/>
      <c r="BQZ6" s="604"/>
      <c r="BRA6" s="604"/>
      <c r="BRB6" s="604"/>
      <c r="BRC6" s="604"/>
      <c r="BRD6" s="604"/>
      <c r="BRE6" s="604"/>
      <c r="BRF6" s="604"/>
      <c r="BRG6" s="604"/>
      <c r="BRH6" s="604"/>
      <c r="BRI6" s="604"/>
      <c r="BRJ6" s="604"/>
      <c r="BRK6" s="604"/>
      <c r="BRL6" s="604"/>
      <c r="BRM6" s="604"/>
      <c r="BRN6" s="604"/>
      <c r="BRO6" s="604"/>
      <c r="BRP6" s="604"/>
      <c r="BRQ6" s="604"/>
      <c r="BRR6" s="604"/>
      <c r="BRS6" s="604"/>
      <c r="BRT6" s="604"/>
      <c r="BRU6" s="604"/>
      <c r="BRV6" s="604"/>
      <c r="BRW6" s="604"/>
      <c r="BRX6" s="604"/>
      <c r="BRY6" s="604"/>
      <c r="BRZ6" s="604"/>
      <c r="BSA6" s="604"/>
      <c r="BSB6" s="604"/>
      <c r="BSC6" s="604"/>
      <c r="BSD6" s="604"/>
      <c r="BSE6" s="604"/>
      <c r="BSF6" s="604"/>
      <c r="BSG6" s="604"/>
      <c r="BSH6" s="604"/>
      <c r="BSI6" s="604"/>
      <c r="BSJ6" s="604"/>
      <c r="BSK6" s="604"/>
      <c r="BSL6" s="604"/>
      <c r="BSM6" s="604"/>
      <c r="BSN6" s="604"/>
      <c r="BSO6" s="604"/>
      <c r="BSP6" s="604"/>
      <c r="BSQ6" s="604"/>
      <c r="BSR6" s="604"/>
      <c r="BSS6" s="604"/>
      <c r="BST6" s="604"/>
      <c r="BSU6" s="604"/>
      <c r="BSV6" s="604"/>
      <c r="BSW6" s="604"/>
      <c r="BSX6" s="604"/>
      <c r="BSY6" s="604"/>
      <c r="BSZ6" s="604"/>
      <c r="BTA6" s="604"/>
      <c r="BTB6" s="604"/>
      <c r="BTC6" s="604"/>
      <c r="BTD6" s="604"/>
      <c r="BTE6" s="604"/>
      <c r="BTF6" s="604"/>
      <c r="BTG6" s="604"/>
      <c r="BTH6" s="604"/>
      <c r="BTI6" s="604"/>
      <c r="BTJ6" s="604"/>
      <c r="BTK6" s="604"/>
      <c r="BTL6" s="604"/>
      <c r="BTM6" s="604"/>
      <c r="BTN6" s="604"/>
      <c r="BTO6" s="604"/>
      <c r="BTP6" s="604"/>
      <c r="BTQ6" s="604"/>
      <c r="BTR6" s="604"/>
      <c r="BTS6" s="604"/>
      <c r="BTT6" s="604"/>
      <c r="BTU6" s="604"/>
      <c r="BTV6" s="604"/>
      <c r="BTW6" s="604"/>
      <c r="BTX6" s="604"/>
      <c r="BTY6" s="604"/>
      <c r="BTZ6" s="604"/>
      <c r="BUA6" s="604"/>
      <c r="BUB6" s="604"/>
      <c r="BUC6" s="604"/>
      <c r="BUD6" s="604"/>
      <c r="BUE6" s="604"/>
      <c r="BUF6" s="604"/>
      <c r="BUG6" s="604"/>
      <c r="BUH6" s="604"/>
      <c r="BUI6" s="604"/>
      <c r="BUJ6" s="604"/>
      <c r="BUK6" s="604"/>
      <c r="BUL6" s="604"/>
      <c r="BUM6" s="604"/>
      <c r="BUN6" s="604"/>
      <c r="BUO6" s="604"/>
      <c r="BUP6" s="604"/>
      <c r="BUQ6" s="604"/>
      <c r="BUR6" s="604"/>
      <c r="BUS6" s="604"/>
      <c r="BUT6" s="604"/>
      <c r="BUU6" s="604"/>
      <c r="BUV6" s="604"/>
      <c r="BUW6" s="604"/>
      <c r="BUX6" s="604"/>
      <c r="BUY6" s="604"/>
      <c r="BUZ6" s="604"/>
      <c r="BVA6" s="604"/>
      <c r="BVB6" s="604"/>
      <c r="BVC6" s="604"/>
      <c r="BVD6" s="604"/>
      <c r="BVE6" s="604"/>
      <c r="BVF6" s="604"/>
      <c r="BVG6" s="604"/>
      <c r="BVH6" s="604"/>
      <c r="BVI6" s="604"/>
      <c r="BVJ6" s="604"/>
      <c r="BVK6" s="604"/>
      <c r="BVL6" s="604"/>
      <c r="BVM6" s="604"/>
      <c r="BVN6" s="604"/>
      <c r="BVO6" s="604"/>
      <c r="BVP6" s="604"/>
      <c r="BVQ6" s="604"/>
      <c r="BVR6" s="604"/>
      <c r="BVS6" s="604"/>
      <c r="BVT6" s="604"/>
      <c r="BVU6" s="604"/>
      <c r="BVV6" s="604"/>
      <c r="BVW6" s="604"/>
      <c r="BVX6" s="604"/>
      <c r="BVY6" s="604"/>
      <c r="BVZ6" s="604"/>
      <c r="BWA6" s="604"/>
      <c r="BWB6" s="604"/>
      <c r="BWC6" s="604"/>
      <c r="BWD6" s="604"/>
      <c r="BWE6" s="604"/>
      <c r="BWF6" s="604"/>
      <c r="BWG6" s="604"/>
      <c r="BWH6" s="604"/>
      <c r="BWI6" s="604"/>
      <c r="BWJ6" s="604"/>
      <c r="BWK6" s="604"/>
      <c r="BWL6" s="604"/>
      <c r="BWM6" s="604"/>
      <c r="BWN6" s="604"/>
      <c r="BWO6" s="604"/>
      <c r="BWP6" s="604"/>
      <c r="BWQ6" s="604"/>
      <c r="BWR6" s="604"/>
      <c r="BWS6" s="604"/>
      <c r="BWT6" s="604"/>
      <c r="BWU6" s="604"/>
      <c r="BWV6" s="604"/>
      <c r="BWW6" s="604"/>
      <c r="BWX6" s="604"/>
      <c r="BWY6" s="604"/>
      <c r="BWZ6" s="604"/>
      <c r="BXA6" s="604"/>
      <c r="BXB6" s="604"/>
      <c r="BXC6" s="604"/>
      <c r="BXD6" s="604"/>
      <c r="BXE6" s="604"/>
      <c r="BXF6" s="604"/>
      <c r="BXG6" s="604"/>
      <c r="BXH6" s="604"/>
      <c r="BXI6" s="604"/>
      <c r="BXJ6" s="604"/>
      <c r="BXK6" s="604"/>
      <c r="BXL6" s="604"/>
      <c r="BXM6" s="604"/>
      <c r="BXN6" s="604"/>
      <c r="BXO6" s="604"/>
      <c r="BXP6" s="604"/>
      <c r="BXQ6" s="604"/>
      <c r="BXR6" s="604"/>
      <c r="BXS6" s="604"/>
      <c r="BXT6" s="604"/>
      <c r="BXU6" s="604"/>
      <c r="BXV6" s="604"/>
      <c r="BXW6" s="604"/>
      <c r="BXX6" s="604"/>
      <c r="BXY6" s="604"/>
      <c r="BXZ6" s="604"/>
      <c r="BYA6" s="604"/>
      <c r="BYB6" s="604"/>
      <c r="BYC6" s="604"/>
      <c r="BYD6" s="604"/>
      <c r="BYE6" s="604"/>
      <c r="BYF6" s="604"/>
      <c r="BYG6" s="604"/>
      <c r="BYH6" s="604"/>
      <c r="BYI6" s="604"/>
      <c r="BYJ6" s="604"/>
      <c r="BYK6" s="604"/>
      <c r="BYL6" s="604"/>
      <c r="BYM6" s="604"/>
      <c r="BYN6" s="604"/>
      <c r="BYO6" s="604"/>
      <c r="BYP6" s="604"/>
      <c r="BYQ6" s="604"/>
      <c r="BYR6" s="604"/>
      <c r="BYS6" s="604"/>
      <c r="BYT6" s="604"/>
      <c r="BYU6" s="604"/>
      <c r="BYV6" s="604"/>
      <c r="BYW6" s="604"/>
      <c r="BYX6" s="604"/>
      <c r="BYY6" s="604"/>
      <c r="BYZ6" s="604"/>
      <c r="BZA6" s="604"/>
      <c r="BZB6" s="604"/>
      <c r="BZC6" s="604"/>
      <c r="BZD6" s="604"/>
      <c r="BZE6" s="604"/>
      <c r="BZF6" s="604"/>
      <c r="BZG6" s="604"/>
      <c r="BZH6" s="604"/>
      <c r="BZI6" s="604"/>
      <c r="BZJ6" s="604"/>
      <c r="BZK6" s="604"/>
      <c r="BZL6" s="604"/>
      <c r="BZM6" s="604"/>
      <c r="BZN6" s="604"/>
      <c r="BZO6" s="604"/>
      <c r="BZP6" s="604"/>
      <c r="BZQ6" s="604"/>
      <c r="BZR6" s="604"/>
      <c r="BZS6" s="604"/>
      <c r="BZT6" s="604"/>
      <c r="BZU6" s="604"/>
      <c r="BZV6" s="604"/>
      <c r="BZW6" s="604"/>
      <c r="BZX6" s="604"/>
      <c r="BZY6" s="604"/>
      <c r="BZZ6" s="604"/>
      <c r="CAA6" s="604"/>
      <c r="CAB6" s="604"/>
      <c r="CAC6" s="604"/>
      <c r="CAD6" s="604"/>
      <c r="CAE6" s="604"/>
      <c r="CAF6" s="604"/>
      <c r="CAG6" s="604"/>
      <c r="CAH6" s="604"/>
      <c r="CAI6" s="604"/>
      <c r="CAJ6" s="604"/>
      <c r="CAK6" s="604"/>
      <c r="CAL6" s="604"/>
      <c r="CAM6" s="604"/>
      <c r="CAN6" s="604"/>
      <c r="CAO6" s="604"/>
      <c r="CAP6" s="604"/>
      <c r="CAQ6" s="604"/>
      <c r="CAR6" s="604"/>
      <c r="CAS6" s="604"/>
      <c r="CAT6" s="604"/>
      <c r="CAU6" s="604"/>
      <c r="CAV6" s="604"/>
      <c r="CAW6" s="604"/>
      <c r="CAX6" s="604"/>
      <c r="CAY6" s="604"/>
      <c r="CAZ6" s="604"/>
      <c r="CBA6" s="604"/>
      <c r="CBB6" s="604"/>
      <c r="CBC6" s="604"/>
      <c r="CBD6" s="604"/>
      <c r="CBE6" s="604"/>
      <c r="CBF6" s="604"/>
      <c r="CBG6" s="604"/>
      <c r="CBH6" s="604"/>
      <c r="CBI6" s="604"/>
      <c r="CBJ6" s="604"/>
      <c r="CBK6" s="604"/>
      <c r="CBL6" s="604"/>
      <c r="CBM6" s="604"/>
      <c r="CBN6" s="604"/>
      <c r="CBO6" s="604"/>
      <c r="CBP6" s="604"/>
      <c r="CBQ6" s="604"/>
      <c r="CBR6" s="604"/>
      <c r="CBS6" s="604"/>
      <c r="CBT6" s="604"/>
      <c r="CBU6" s="604"/>
      <c r="CBV6" s="604"/>
      <c r="CBW6" s="604"/>
      <c r="CBX6" s="604"/>
      <c r="CBY6" s="604"/>
      <c r="CBZ6" s="604"/>
      <c r="CCA6" s="604"/>
      <c r="CCB6" s="604"/>
      <c r="CCC6" s="604"/>
      <c r="CCD6" s="604"/>
      <c r="CCE6" s="604"/>
      <c r="CCF6" s="604"/>
      <c r="CCG6" s="604"/>
      <c r="CCH6" s="604"/>
      <c r="CCI6" s="604"/>
      <c r="CCJ6" s="604"/>
      <c r="CCK6" s="604"/>
      <c r="CCL6" s="604"/>
      <c r="CCM6" s="604"/>
      <c r="CCN6" s="604"/>
      <c r="CCO6" s="604"/>
      <c r="CCP6" s="604"/>
      <c r="CCQ6" s="604"/>
      <c r="CCR6" s="604"/>
      <c r="CCS6" s="604"/>
      <c r="CCT6" s="604"/>
      <c r="CCU6" s="604"/>
      <c r="CCV6" s="604"/>
      <c r="CCW6" s="604"/>
      <c r="CCX6" s="604"/>
      <c r="CCY6" s="604"/>
      <c r="CCZ6" s="604"/>
      <c r="CDA6" s="604"/>
      <c r="CDB6" s="604"/>
      <c r="CDC6" s="604"/>
      <c r="CDD6" s="604"/>
      <c r="CDE6" s="604"/>
      <c r="CDF6" s="604"/>
      <c r="CDG6" s="604"/>
      <c r="CDH6" s="604"/>
      <c r="CDI6" s="604"/>
      <c r="CDJ6" s="604"/>
      <c r="CDK6" s="604"/>
      <c r="CDL6" s="604"/>
      <c r="CDM6" s="604"/>
      <c r="CDN6" s="604"/>
      <c r="CDO6" s="604"/>
      <c r="CDP6" s="604"/>
      <c r="CDQ6" s="604"/>
      <c r="CDR6" s="604"/>
      <c r="CDS6" s="604"/>
      <c r="CDT6" s="604"/>
      <c r="CDU6" s="604"/>
      <c r="CDV6" s="604"/>
      <c r="CDW6" s="604"/>
      <c r="CDX6" s="604"/>
      <c r="CDY6" s="604"/>
      <c r="CDZ6" s="604"/>
      <c r="CEA6" s="604"/>
      <c r="CEB6" s="604"/>
      <c r="CEC6" s="604"/>
      <c r="CED6" s="604"/>
      <c r="CEE6" s="604"/>
      <c r="CEF6" s="604"/>
      <c r="CEG6" s="604"/>
      <c r="CEH6" s="604"/>
      <c r="CEI6" s="604"/>
      <c r="CEJ6" s="604"/>
      <c r="CEK6" s="604"/>
      <c r="CEL6" s="604"/>
      <c r="CEM6" s="604"/>
      <c r="CEN6" s="604"/>
      <c r="CEO6" s="604"/>
      <c r="CEP6" s="604"/>
      <c r="CEQ6" s="604"/>
      <c r="CER6" s="604"/>
      <c r="CES6" s="604"/>
      <c r="CET6" s="604"/>
      <c r="CEU6" s="604"/>
      <c r="CEV6" s="604"/>
      <c r="CEW6" s="604"/>
      <c r="CEX6" s="604"/>
      <c r="CEY6" s="604"/>
      <c r="CEZ6" s="604"/>
      <c r="CFA6" s="604"/>
      <c r="CFB6" s="604"/>
      <c r="CFC6" s="604"/>
      <c r="CFD6" s="604"/>
      <c r="CFE6" s="604"/>
      <c r="CFF6" s="604"/>
      <c r="CFG6" s="604"/>
      <c r="CFH6" s="604"/>
      <c r="CFI6" s="604"/>
      <c r="CFJ6" s="604"/>
      <c r="CFK6" s="604"/>
      <c r="CFL6" s="604"/>
      <c r="CFM6" s="604"/>
      <c r="CFN6" s="604"/>
      <c r="CFO6" s="604"/>
      <c r="CFP6" s="604"/>
      <c r="CFQ6" s="604"/>
      <c r="CFR6" s="604"/>
      <c r="CFS6" s="604"/>
      <c r="CFT6" s="604"/>
      <c r="CFU6" s="604"/>
      <c r="CFV6" s="604"/>
      <c r="CFW6" s="604"/>
      <c r="CFX6" s="604"/>
      <c r="CFY6" s="604"/>
      <c r="CFZ6" s="604"/>
      <c r="CGA6" s="604"/>
      <c r="CGB6" s="604"/>
      <c r="CGC6" s="604"/>
      <c r="CGD6" s="604"/>
      <c r="CGE6" s="604"/>
      <c r="CGF6" s="604"/>
      <c r="CGG6" s="604"/>
      <c r="CGH6" s="604"/>
      <c r="CGI6" s="604"/>
      <c r="CGJ6" s="604"/>
      <c r="CGK6" s="604"/>
      <c r="CGL6" s="604"/>
      <c r="CGM6" s="604"/>
      <c r="CGN6" s="604"/>
      <c r="CGO6" s="604"/>
      <c r="CGP6" s="604"/>
      <c r="CGQ6" s="604"/>
      <c r="CGR6" s="604"/>
      <c r="CGS6" s="604"/>
      <c r="CGT6" s="604"/>
      <c r="CGU6" s="604"/>
      <c r="CGV6" s="604"/>
      <c r="CGW6" s="604"/>
      <c r="CGX6" s="604"/>
      <c r="CGY6" s="604"/>
      <c r="CGZ6" s="604"/>
      <c r="CHA6" s="604"/>
      <c r="CHB6" s="604"/>
      <c r="CHC6" s="604"/>
      <c r="CHD6" s="604"/>
      <c r="CHE6" s="604"/>
      <c r="CHF6" s="604"/>
      <c r="CHG6" s="604"/>
      <c r="CHH6" s="604"/>
      <c r="CHI6" s="604"/>
      <c r="CHJ6" s="604"/>
      <c r="CHK6" s="604"/>
      <c r="CHL6" s="604"/>
      <c r="CHM6" s="604"/>
      <c r="CHN6" s="604"/>
      <c r="CHO6" s="604"/>
      <c r="CHP6" s="604"/>
      <c r="CHQ6" s="604"/>
      <c r="CHR6" s="604"/>
      <c r="CHS6" s="604"/>
      <c r="CHT6" s="604"/>
      <c r="CHU6" s="604"/>
      <c r="CHV6" s="604"/>
      <c r="CHW6" s="604"/>
      <c r="CHX6" s="604"/>
      <c r="CHY6" s="604"/>
      <c r="CHZ6" s="604"/>
      <c r="CIA6" s="604"/>
      <c r="CIB6" s="604"/>
      <c r="CIC6" s="604"/>
      <c r="CID6" s="604"/>
      <c r="CIE6" s="604"/>
      <c r="CIF6" s="604"/>
      <c r="CIG6" s="604"/>
      <c r="CIH6" s="604"/>
      <c r="CII6" s="604"/>
      <c r="CIJ6" s="604"/>
      <c r="CIK6" s="604"/>
      <c r="CIL6" s="604"/>
      <c r="CIM6" s="604"/>
      <c r="CIN6" s="604"/>
      <c r="CIO6" s="604"/>
      <c r="CIP6" s="604"/>
      <c r="CIQ6" s="604"/>
      <c r="CIR6" s="604"/>
      <c r="CIS6" s="604"/>
      <c r="CIT6" s="604"/>
      <c r="CIU6" s="604"/>
      <c r="CIV6" s="604"/>
      <c r="CIW6" s="604"/>
      <c r="CIX6" s="604"/>
      <c r="CIY6" s="604"/>
      <c r="CIZ6" s="604"/>
      <c r="CJA6" s="604"/>
      <c r="CJB6" s="604"/>
      <c r="CJC6" s="604"/>
      <c r="CJD6" s="604"/>
      <c r="CJE6" s="604"/>
      <c r="CJF6" s="604"/>
      <c r="CJG6" s="604"/>
      <c r="CJH6" s="604"/>
      <c r="CJI6" s="604"/>
      <c r="CJJ6" s="604"/>
      <c r="CJK6" s="604"/>
      <c r="CJL6" s="604"/>
      <c r="CJM6" s="604"/>
      <c r="CJN6" s="604"/>
      <c r="CJO6" s="604"/>
      <c r="CJP6" s="604"/>
      <c r="CJQ6" s="604"/>
      <c r="CJR6" s="604"/>
      <c r="CJS6" s="604"/>
      <c r="CJT6" s="604"/>
      <c r="CJU6" s="604"/>
      <c r="CJV6" s="604"/>
      <c r="CJW6" s="604"/>
      <c r="CJX6" s="604"/>
      <c r="CJY6" s="604"/>
      <c r="CJZ6" s="604"/>
      <c r="CKA6" s="604"/>
      <c r="CKB6" s="604"/>
      <c r="CKC6" s="604"/>
      <c r="CKD6" s="604"/>
      <c r="CKE6" s="604"/>
      <c r="CKF6" s="604"/>
      <c r="CKG6" s="604"/>
      <c r="CKH6" s="604"/>
      <c r="CKI6" s="604"/>
      <c r="CKJ6" s="604"/>
      <c r="CKK6" s="604"/>
      <c r="CKL6" s="604"/>
      <c r="CKM6" s="604"/>
      <c r="CKN6" s="604"/>
      <c r="CKO6" s="604"/>
      <c r="CKP6" s="604"/>
      <c r="CKQ6" s="604"/>
      <c r="CKR6" s="604"/>
      <c r="CKS6" s="604"/>
      <c r="CKT6" s="604"/>
      <c r="CKU6" s="604"/>
      <c r="CKV6" s="604"/>
      <c r="CKW6" s="604"/>
      <c r="CKX6" s="604"/>
      <c r="CKY6" s="604"/>
      <c r="CKZ6" s="604"/>
      <c r="CLA6" s="604"/>
      <c r="CLB6" s="604"/>
      <c r="CLC6" s="604"/>
      <c r="CLD6" s="604"/>
      <c r="CLE6" s="604"/>
      <c r="CLF6" s="604"/>
      <c r="CLG6" s="604"/>
      <c r="CLH6" s="604"/>
      <c r="CLI6" s="604"/>
      <c r="CLJ6" s="604"/>
      <c r="CLK6" s="604"/>
      <c r="CLL6" s="604"/>
      <c r="CLM6" s="604"/>
      <c r="CLN6" s="604"/>
      <c r="CLO6" s="604"/>
      <c r="CLP6" s="604"/>
      <c r="CLQ6" s="604"/>
      <c r="CLR6" s="604"/>
      <c r="CLS6" s="604"/>
      <c r="CLT6" s="604"/>
      <c r="CLU6" s="604"/>
      <c r="CLV6" s="604"/>
      <c r="CLW6" s="604"/>
      <c r="CLX6" s="604"/>
      <c r="CLY6" s="604"/>
      <c r="CLZ6" s="604"/>
      <c r="CMA6" s="604"/>
      <c r="CMB6" s="604"/>
      <c r="CMC6" s="604"/>
      <c r="CMD6" s="604"/>
      <c r="CME6" s="604"/>
      <c r="CMF6" s="604"/>
      <c r="CMG6" s="604"/>
      <c r="CMH6" s="604"/>
      <c r="CMI6" s="604"/>
      <c r="CMJ6" s="604"/>
      <c r="CMK6" s="604"/>
      <c r="CML6" s="604"/>
      <c r="CMM6" s="604"/>
      <c r="CMN6" s="604"/>
      <c r="CMO6" s="604"/>
      <c r="CMP6" s="604"/>
      <c r="CMQ6" s="604"/>
      <c r="CMR6" s="604"/>
      <c r="CMS6" s="604"/>
      <c r="CMT6" s="604"/>
      <c r="CMU6" s="604"/>
      <c r="CMV6" s="604"/>
      <c r="CMW6" s="604"/>
      <c r="CMX6" s="604"/>
      <c r="CMY6" s="604"/>
      <c r="CMZ6" s="604"/>
      <c r="CNA6" s="604"/>
      <c r="CNB6" s="604"/>
      <c r="CNC6" s="604"/>
      <c r="CND6" s="604"/>
      <c r="CNE6" s="604"/>
      <c r="CNF6" s="604"/>
      <c r="CNG6" s="604"/>
      <c r="CNH6" s="604"/>
      <c r="CNI6" s="604"/>
      <c r="CNJ6" s="604"/>
      <c r="CNK6" s="604"/>
      <c r="CNL6" s="604"/>
      <c r="CNM6" s="604"/>
      <c r="CNN6" s="604"/>
      <c r="CNO6" s="604"/>
      <c r="CNP6" s="604"/>
      <c r="CNQ6" s="604"/>
      <c r="CNR6" s="604"/>
      <c r="CNS6" s="604"/>
      <c r="CNT6" s="604"/>
      <c r="CNU6" s="604"/>
      <c r="CNV6" s="604"/>
      <c r="CNW6" s="604"/>
      <c r="CNX6" s="604"/>
      <c r="CNY6" s="604"/>
      <c r="CNZ6" s="604"/>
      <c r="COA6" s="604"/>
      <c r="COB6" s="604"/>
      <c r="COC6" s="604"/>
      <c r="COD6" s="604"/>
      <c r="COE6" s="604"/>
      <c r="COF6" s="604"/>
      <c r="COG6" s="604"/>
      <c r="COH6" s="604"/>
      <c r="COI6" s="604"/>
      <c r="COJ6" s="604"/>
      <c r="COK6" s="604"/>
      <c r="COL6" s="604"/>
      <c r="COM6" s="604"/>
      <c r="CON6" s="604"/>
      <c r="COO6" s="604"/>
      <c r="COP6" s="604"/>
      <c r="COQ6" s="604"/>
      <c r="COR6" s="604"/>
      <c r="COS6" s="604"/>
      <c r="COT6" s="604"/>
      <c r="COU6" s="604"/>
      <c r="COV6" s="604"/>
      <c r="COW6" s="604"/>
      <c r="COX6" s="604"/>
      <c r="COY6" s="604"/>
      <c r="COZ6" s="604"/>
      <c r="CPA6" s="604"/>
      <c r="CPB6" s="604"/>
      <c r="CPC6" s="604"/>
      <c r="CPD6" s="604"/>
      <c r="CPE6" s="604"/>
      <c r="CPF6" s="604"/>
      <c r="CPG6" s="604"/>
      <c r="CPH6" s="604"/>
      <c r="CPI6" s="604"/>
      <c r="CPJ6" s="604"/>
      <c r="CPK6" s="604"/>
      <c r="CPL6" s="604"/>
      <c r="CPM6" s="604"/>
      <c r="CPN6" s="604"/>
      <c r="CPO6" s="604"/>
      <c r="CPP6" s="604"/>
      <c r="CPQ6" s="604"/>
      <c r="CPR6" s="604"/>
      <c r="CPS6" s="604"/>
      <c r="CPT6" s="604"/>
      <c r="CPU6" s="604"/>
      <c r="CPV6" s="604"/>
      <c r="CPW6" s="604"/>
      <c r="CPX6" s="604"/>
      <c r="CPY6" s="604"/>
      <c r="CPZ6" s="604"/>
      <c r="CQA6" s="604"/>
      <c r="CQB6" s="604"/>
      <c r="CQC6" s="604"/>
      <c r="CQD6" s="604"/>
      <c r="CQE6" s="604"/>
      <c r="CQF6" s="604"/>
      <c r="CQG6" s="604"/>
      <c r="CQH6" s="604"/>
      <c r="CQI6" s="604"/>
      <c r="CQJ6" s="604"/>
      <c r="CQK6" s="604"/>
      <c r="CQL6" s="604"/>
      <c r="CQM6" s="604"/>
      <c r="CQN6" s="604"/>
      <c r="CQO6" s="604"/>
      <c r="CQP6" s="604"/>
      <c r="CQQ6" s="604"/>
      <c r="CQR6" s="604"/>
      <c r="CQS6" s="604"/>
      <c r="CQT6" s="604"/>
      <c r="CQU6" s="604"/>
      <c r="CQV6" s="604"/>
      <c r="CQW6" s="604"/>
      <c r="CQX6" s="604"/>
      <c r="CQY6" s="604"/>
      <c r="CQZ6" s="604"/>
      <c r="CRA6" s="604"/>
      <c r="CRB6" s="604"/>
      <c r="CRC6" s="604"/>
      <c r="CRD6" s="604"/>
      <c r="CRE6" s="604"/>
      <c r="CRF6" s="604"/>
      <c r="CRG6" s="604"/>
      <c r="CRH6" s="604"/>
      <c r="CRI6" s="604"/>
      <c r="CRJ6" s="604"/>
      <c r="CRK6" s="604"/>
      <c r="CRL6" s="604"/>
      <c r="CRM6" s="604"/>
      <c r="CRN6" s="604"/>
      <c r="CRO6" s="604"/>
      <c r="CRP6" s="604"/>
      <c r="CRQ6" s="604"/>
      <c r="CRR6" s="604"/>
      <c r="CRS6" s="604"/>
      <c r="CRT6" s="604"/>
      <c r="CRU6" s="604"/>
      <c r="CRV6" s="604"/>
      <c r="CRW6" s="604"/>
      <c r="CRX6" s="604"/>
      <c r="CRY6" s="604"/>
      <c r="CRZ6" s="604"/>
      <c r="CSA6" s="604"/>
      <c r="CSB6" s="604"/>
      <c r="CSC6" s="604"/>
      <c r="CSD6" s="604"/>
      <c r="CSE6" s="604"/>
      <c r="CSF6" s="604"/>
      <c r="CSG6" s="604"/>
      <c r="CSH6" s="604"/>
      <c r="CSI6" s="604"/>
      <c r="CSJ6" s="604"/>
      <c r="CSK6" s="604"/>
      <c r="CSL6" s="604"/>
      <c r="CSM6" s="604"/>
      <c r="CSN6" s="604"/>
      <c r="CSO6" s="604"/>
      <c r="CSP6" s="604"/>
      <c r="CSQ6" s="604"/>
      <c r="CSR6" s="604"/>
      <c r="CSS6" s="604"/>
      <c r="CST6" s="604"/>
      <c r="CSU6" s="604"/>
      <c r="CSV6" s="604"/>
      <c r="CSW6" s="604"/>
      <c r="CSX6" s="604"/>
      <c r="CSY6" s="604"/>
      <c r="CSZ6" s="604"/>
      <c r="CTA6" s="604"/>
      <c r="CTB6" s="604"/>
      <c r="CTC6" s="604"/>
      <c r="CTD6" s="604"/>
      <c r="CTE6" s="604"/>
      <c r="CTF6" s="604"/>
      <c r="CTG6" s="604"/>
      <c r="CTH6" s="604"/>
      <c r="CTI6" s="604"/>
      <c r="CTJ6" s="604"/>
      <c r="CTK6" s="604"/>
      <c r="CTL6" s="604"/>
      <c r="CTM6" s="604"/>
      <c r="CTN6" s="604"/>
      <c r="CTO6" s="604"/>
      <c r="CTP6" s="604"/>
      <c r="CTQ6" s="604"/>
      <c r="CTR6" s="604"/>
      <c r="CTS6" s="604"/>
      <c r="CTT6" s="604"/>
      <c r="CTU6" s="604"/>
      <c r="CTV6" s="604"/>
      <c r="CTW6" s="604"/>
      <c r="CTX6" s="604"/>
      <c r="CTY6" s="604"/>
      <c r="CTZ6" s="604"/>
      <c r="CUA6" s="604"/>
      <c r="CUB6" s="604"/>
      <c r="CUC6" s="604"/>
      <c r="CUD6" s="604"/>
      <c r="CUE6" s="604"/>
      <c r="CUF6" s="604"/>
      <c r="CUG6" s="604"/>
      <c r="CUH6" s="604"/>
      <c r="CUI6" s="604"/>
      <c r="CUJ6" s="604"/>
      <c r="CUK6" s="604"/>
      <c r="CUL6" s="604"/>
      <c r="CUM6" s="604"/>
      <c r="CUN6" s="604"/>
      <c r="CUO6" s="604"/>
      <c r="CUP6" s="604"/>
      <c r="CUQ6" s="604"/>
      <c r="CUR6" s="604"/>
      <c r="CUS6" s="604"/>
      <c r="CUT6" s="604"/>
      <c r="CUU6" s="604"/>
      <c r="CUV6" s="604"/>
      <c r="CUW6" s="604"/>
      <c r="CUX6" s="604"/>
      <c r="CUY6" s="604"/>
      <c r="CUZ6" s="604"/>
      <c r="CVA6" s="604"/>
      <c r="CVB6" s="604"/>
      <c r="CVC6" s="604"/>
      <c r="CVD6" s="604"/>
      <c r="CVE6" s="604"/>
      <c r="CVF6" s="604"/>
      <c r="CVG6" s="604"/>
      <c r="CVH6" s="604"/>
      <c r="CVI6" s="604"/>
      <c r="CVJ6" s="604"/>
      <c r="CVK6" s="604"/>
      <c r="CVL6" s="604"/>
      <c r="CVM6" s="604"/>
      <c r="CVN6" s="604"/>
      <c r="CVO6" s="604"/>
      <c r="CVP6" s="604"/>
      <c r="CVQ6" s="604"/>
      <c r="CVR6" s="604"/>
      <c r="CVS6" s="604"/>
      <c r="CVT6" s="604"/>
      <c r="CVU6" s="604"/>
      <c r="CVV6" s="604"/>
      <c r="CVW6" s="604"/>
      <c r="CVX6" s="604"/>
      <c r="CVY6" s="604"/>
      <c r="CVZ6" s="604"/>
      <c r="CWA6" s="604"/>
      <c r="CWB6" s="604"/>
      <c r="CWC6" s="604"/>
      <c r="CWD6" s="604"/>
      <c r="CWE6" s="604"/>
      <c r="CWF6" s="604"/>
      <c r="CWG6" s="604"/>
      <c r="CWH6" s="604"/>
      <c r="CWI6" s="604"/>
      <c r="CWJ6" s="604"/>
      <c r="CWK6" s="604"/>
      <c r="CWL6" s="604"/>
      <c r="CWM6" s="604"/>
      <c r="CWN6" s="604"/>
      <c r="CWO6" s="604"/>
      <c r="CWP6" s="604"/>
      <c r="CWQ6" s="604"/>
      <c r="CWR6" s="604"/>
      <c r="CWS6" s="604"/>
      <c r="CWT6" s="604"/>
      <c r="CWU6" s="604"/>
      <c r="CWV6" s="604"/>
      <c r="CWW6" s="604"/>
      <c r="CWX6" s="604"/>
      <c r="CWY6" s="604"/>
      <c r="CWZ6" s="604"/>
      <c r="CXA6" s="604"/>
      <c r="CXB6" s="604"/>
      <c r="CXC6" s="604"/>
      <c r="CXD6" s="604"/>
      <c r="CXE6" s="604"/>
      <c r="CXF6" s="604"/>
      <c r="CXG6" s="604"/>
      <c r="CXH6" s="604"/>
      <c r="CXI6" s="604"/>
      <c r="CXJ6" s="604"/>
      <c r="CXK6" s="604"/>
      <c r="CXL6" s="604"/>
      <c r="CXM6" s="604"/>
      <c r="CXN6" s="604"/>
      <c r="CXO6" s="604"/>
      <c r="CXP6" s="604"/>
      <c r="CXQ6" s="604"/>
      <c r="CXR6" s="604"/>
      <c r="CXS6" s="604"/>
      <c r="CXT6" s="604"/>
      <c r="CXU6" s="604"/>
      <c r="CXV6" s="604"/>
      <c r="CXW6" s="604"/>
      <c r="CXX6" s="604"/>
      <c r="CXY6" s="604"/>
      <c r="CXZ6" s="604"/>
      <c r="CYA6" s="604"/>
      <c r="CYB6" s="604"/>
      <c r="CYC6" s="604"/>
      <c r="CYD6" s="604"/>
      <c r="CYE6" s="604"/>
      <c r="CYF6" s="604"/>
      <c r="CYG6" s="604"/>
      <c r="CYH6" s="604"/>
      <c r="CYI6" s="604"/>
      <c r="CYJ6" s="604"/>
      <c r="CYK6" s="604"/>
      <c r="CYL6" s="604"/>
      <c r="CYM6" s="604"/>
      <c r="CYN6" s="604"/>
      <c r="CYO6" s="604"/>
      <c r="CYP6" s="604"/>
      <c r="CYQ6" s="604"/>
      <c r="CYR6" s="604"/>
      <c r="CYS6" s="604"/>
      <c r="CYT6" s="604"/>
      <c r="CYU6" s="604"/>
      <c r="CYV6" s="604"/>
      <c r="CYW6" s="604"/>
      <c r="CYX6" s="604"/>
      <c r="CYY6" s="604"/>
      <c r="CYZ6" s="604"/>
      <c r="CZA6" s="604"/>
      <c r="CZB6" s="604"/>
      <c r="CZC6" s="604"/>
      <c r="CZD6" s="604"/>
      <c r="CZE6" s="604"/>
      <c r="CZF6" s="604"/>
      <c r="CZG6" s="604"/>
      <c r="CZH6" s="604"/>
      <c r="CZI6" s="604"/>
      <c r="CZJ6" s="604"/>
      <c r="CZK6" s="604"/>
      <c r="CZL6" s="604"/>
      <c r="CZM6" s="604"/>
      <c r="CZN6" s="604"/>
      <c r="CZO6" s="604"/>
      <c r="CZP6" s="604"/>
      <c r="CZQ6" s="604"/>
      <c r="CZR6" s="604"/>
      <c r="CZS6" s="604"/>
      <c r="CZT6" s="604"/>
      <c r="CZU6" s="604"/>
      <c r="CZV6" s="604"/>
      <c r="CZW6" s="604"/>
      <c r="CZX6" s="604"/>
      <c r="CZY6" s="604"/>
      <c r="CZZ6" s="604"/>
      <c r="DAA6" s="604"/>
      <c r="DAB6" s="604"/>
      <c r="DAC6" s="604"/>
      <c r="DAD6" s="604"/>
      <c r="DAE6" s="604"/>
      <c r="DAF6" s="604"/>
      <c r="DAG6" s="604"/>
      <c r="DAH6" s="604"/>
      <c r="DAI6" s="604"/>
      <c r="DAJ6" s="604"/>
      <c r="DAK6" s="604"/>
      <c r="DAL6" s="604"/>
      <c r="DAM6" s="604"/>
      <c r="DAN6" s="604"/>
      <c r="DAO6" s="604"/>
      <c r="DAP6" s="604"/>
      <c r="DAQ6" s="604"/>
      <c r="DAR6" s="604"/>
      <c r="DAS6" s="604"/>
      <c r="DAT6" s="604"/>
      <c r="DAU6" s="604"/>
      <c r="DAV6" s="604"/>
      <c r="DAW6" s="604"/>
      <c r="DAX6" s="604"/>
      <c r="DAY6" s="604"/>
      <c r="DAZ6" s="604"/>
      <c r="DBA6" s="604"/>
      <c r="DBB6" s="604"/>
      <c r="DBC6" s="604"/>
      <c r="DBD6" s="604"/>
      <c r="DBE6" s="604"/>
      <c r="DBF6" s="604"/>
      <c r="DBG6" s="604"/>
      <c r="DBH6" s="604"/>
      <c r="DBI6" s="604"/>
      <c r="DBJ6" s="604"/>
      <c r="DBK6" s="604"/>
      <c r="DBL6" s="604"/>
      <c r="DBM6" s="604"/>
      <c r="DBN6" s="604"/>
      <c r="DBO6" s="604"/>
      <c r="DBP6" s="604"/>
      <c r="DBQ6" s="604"/>
      <c r="DBR6" s="604"/>
      <c r="DBS6" s="604"/>
      <c r="DBT6" s="604"/>
      <c r="DBU6" s="604"/>
      <c r="DBV6" s="604"/>
      <c r="DBW6" s="604"/>
      <c r="DBX6" s="604"/>
      <c r="DBY6" s="604"/>
      <c r="DBZ6" s="604"/>
      <c r="DCA6" s="604"/>
      <c r="DCB6" s="604"/>
      <c r="DCC6" s="604"/>
      <c r="DCD6" s="604"/>
      <c r="DCE6" s="604"/>
      <c r="DCF6" s="604"/>
      <c r="DCG6" s="604"/>
      <c r="DCH6" s="604"/>
      <c r="DCI6" s="604"/>
      <c r="DCJ6" s="604"/>
      <c r="DCK6" s="604"/>
      <c r="DCL6" s="604"/>
      <c r="DCM6" s="604"/>
      <c r="DCN6" s="604"/>
      <c r="DCO6" s="604"/>
      <c r="DCP6" s="604"/>
      <c r="DCQ6" s="604"/>
      <c r="DCR6" s="604"/>
      <c r="DCS6" s="604"/>
      <c r="DCT6" s="604"/>
      <c r="DCU6" s="604"/>
      <c r="DCV6" s="604"/>
      <c r="DCW6" s="604"/>
      <c r="DCX6" s="604"/>
      <c r="DCY6" s="604"/>
      <c r="DCZ6" s="604"/>
      <c r="DDA6" s="604"/>
      <c r="DDB6" s="604"/>
      <c r="DDC6" s="604"/>
      <c r="DDD6" s="604"/>
      <c r="DDE6" s="604"/>
      <c r="DDF6" s="604"/>
      <c r="DDG6" s="604"/>
      <c r="DDH6" s="604"/>
      <c r="DDI6" s="604"/>
      <c r="DDJ6" s="604"/>
      <c r="DDK6" s="604"/>
      <c r="DDL6" s="604"/>
      <c r="DDM6" s="604"/>
      <c r="DDN6" s="604"/>
      <c r="DDO6" s="604"/>
      <c r="DDP6" s="604"/>
      <c r="DDQ6" s="604"/>
      <c r="DDR6" s="604"/>
      <c r="DDS6" s="604"/>
      <c r="DDT6" s="604"/>
      <c r="DDU6" s="604"/>
      <c r="DDV6" s="604"/>
      <c r="DDW6" s="604"/>
      <c r="DDX6" s="604"/>
      <c r="DDY6" s="604"/>
      <c r="DDZ6" s="604"/>
      <c r="DEA6" s="604"/>
      <c r="DEB6" s="604"/>
      <c r="DEC6" s="604"/>
      <c r="DED6" s="604"/>
      <c r="DEE6" s="604"/>
      <c r="DEF6" s="604"/>
      <c r="DEG6" s="604"/>
      <c r="DEH6" s="604"/>
      <c r="DEI6" s="604"/>
      <c r="DEJ6" s="604"/>
      <c r="DEK6" s="604"/>
      <c r="DEL6" s="604"/>
      <c r="DEM6" s="604"/>
      <c r="DEN6" s="604"/>
      <c r="DEO6" s="604"/>
      <c r="DEP6" s="604"/>
      <c r="DEQ6" s="604"/>
      <c r="DER6" s="604"/>
      <c r="DES6" s="604"/>
      <c r="DET6" s="604"/>
      <c r="DEU6" s="604"/>
      <c r="DEV6" s="604"/>
      <c r="DEW6" s="604"/>
      <c r="DEX6" s="604"/>
      <c r="DEY6" s="604"/>
      <c r="DEZ6" s="604"/>
      <c r="DFA6" s="604"/>
      <c r="DFB6" s="604"/>
      <c r="DFC6" s="604"/>
      <c r="DFD6" s="604"/>
      <c r="DFE6" s="604"/>
      <c r="DFF6" s="604"/>
      <c r="DFG6" s="604"/>
      <c r="DFH6" s="604"/>
      <c r="DFI6" s="604"/>
      <c r="DFJ6" s="604"/>
      <c r="DFK6" s="604"/>
      <c r="DFL6" s="604"/>
      <c r="DFM6" s="604"/>
      <c r="DFN6" s="604"/>
      <c r="DFO6" s="604"/>
      <c r="DFP6" s="604"/>
      <c r="DFQ6" s="604"/>
      <c r="DFR6" s="604"/>
      <c r="DFS6" s="604"/>
      <c r="DFT6" s="604"/>
      <c r="DFU6" s="604"/>
      <c r="DFV6" s="604"/>
      <c r="DFW6" s="604"/>
      <c r="DFX6" s="604"/>
      <c r="DFY6" s="604"/>
      <c r="DFZ6" s="604"/>
      <c r="DGA6" s="604"/>
      <c r="DGB6" s="604"/>
      <c r="DGC6" s="604"/>
      <c r="DGD6" s="604"/>
      <c r="DGE6" s="604"/>
      <c r="DGF6" s="604"/>
      <c r="DGG6" s="604"/>
      <c r="DGH6" s="604"/>
      <c r="DGI6" s="604"/>
      <c r="DGJ6" s="604"/>
      <c r="DGK6" s="604"/>
      <c r="DGL6" s="604"/>
      <c r="DGM6" s="604"/>
      <c r="DGN6" s="604"/>
      <c r="DGO6" s="604"/>
      <c r="DGP6" s="604"/>
      <c r="DGQ6" s="604"/>
      <c r="DGR6" s="604"/>
      <c r="DGS6" s="604"/>
      <c r="DGT6" s="604"/>
      <c r="DGU6" s="604"/>
      <c r="DGV6" s="604"/>
      <c r="DGW6" s="604"/>
      <c r="DGX6" s="604"/>
      <c r="DGY6" s="604"/>
      <c r="DGZ6" s="604"/>
      <c r="DHA6" s="604"/>
      <c r="DHB6" s="604"/>
      <c r="DHC6" s="604"/>
      <c r="DHD6" s="604"/>
      <c r="DHE6" s="604"/>
      <c r="DHF6" s="604"/>
      <c r="DHG6" s="604"/>
      <c r="DHH6" s="604"/>
      <c r="DHI6" s="604"/>
      <c r="DHJ6" s="604"/>
      <c r="DHK6" s="604"/>
      <c r="DHL6" s="604"/>
      <c r="DHM6" s="604"/>
      <c r="DHN6" s="604"/>
      <c r="DHO6" s="604"/>
      <c r="DHP6" s="604"/>
      <c r="DHQ6" s="604"/>
      <c r="DHR6" s="604"/>
      <c r="DHS6" s="604"/>
      <c r="DHT6" s="604"/>
      <c r="DHU6" s="604"/>
      <c r="DHV6" s="604"/>
      <c r="DHW6" s="604"/>
      <c r="DHX6" s="604"/>
      <c r="DHY6" s="604"/>
      <c r="DHZ6" s="604"/>
      <c r="DIA6" s="604"/>
      <c r="DIB6" s="604"/>
      <c r="DIC6" s="604"/>
      <c r="DID6" s="604"/>
      <c r="DIE6" s="604"/>
      <c r="DIF6" s="604"/>
      <c r="DIG6" s="604"/>
      <c r="DIH6" s="604"/>
      <c r="DII6" s="604"/>
      <c r="DIJ6" s="604"/>
      <c r="DIK6" s="604"/>
      <c r="DIL6" s="604"/>
      <c r="DIM6" s="604"/>
      <c r="DIN6" s="604"/>
      <c r="DIO6" s="604"/>
      <c r="DIP6" s="604"/>
      <c r="DIQ6" s="604"/>
      <c r="DIR6" s="604"/>
      <c r="DIS6" s="604"/>
      <c r="DIT6" s="604"/>
      <c r="DIU6" s="604"/>
      <c r="DIV6" s="604"/>
      <c r="DIW6" s="604"/>
      <c r="DIX6" s="604"/>
      <c r="DIY6" s="604"/>
      <c r="DIZ6" s="604"/>
      <c r="DJA6" s="604"/>
      <c r="DJB6" s="604"/>
      <c r="DJC6" s="604"/>
      <c r="DJD6" s="604"/>
      <c r="DJE6" s="604"/>
      <c r="DJF6" s="604"/>
      <c r="DJG6" s="604"/>
      <c r="DJH6" s="604"/>
      <c r="DJI6" s="604"/>
      <c r="DJJ6" s="604"/>
      <c r="DJK6" s="604"/>
      <c r="DJL6" s="604"/>
      <c r="DJM6" s="604"/>
      <c r="DJN6" s="604"/>
      <c r="DJO6" s="604"/>
      <c r="DJP6" s="604"/>
      <c r="DJQ6" s="604"/>
      <c r="DJR6" s="604"/>
      <c r="DJS6" s="604"/>
      <c r="DJT6" s="604"/>
      <c r="DJU6" s="604"/>
      <c r="DJV6" s="604"/>
      <c r="DJW6" s="604"/>
      <c r="DJX6" s="604"/>
      <c r="DJY6" s="604"/>
      <c r="DJZ6" s="604"/>
      <c r="DKA6" s="604"/>
      <c r="DKB6" s="604"/>
      <c r="DKC6" s="604"/>
      <c r="DKD6" s="604"/>
      <c r="DKE6" s="604"/>
      <c r="DKF6" s="604"/>
      <c r="DKG6" s="604"/>
      <c r="DKH6" s="604"/>
      <c r="DKI6" s="604"/>
      <c r="DKJ6" s="604"/>
      <c r="DKK6" s="604"/>
      <c r="DKL6" s="604"/>
      <c r="DKM6" s="604"/>
      <c r="DKN6" s="604"/>
      <c r="DKO6" s="604"/>
      <c r="DKP6" s="604"/>
      <c r="DKQ6" s="604"/>
      <c r="DKR6" s="604"/>
      <c r="DKS6" s="604"/>
      <c r="DKT6" s="604"/>
      <c r="DKU6" s="604"/>
      <c r="DKV6" s="604"/>
      <c r="DKW6" s="604"/>
      <c r="DKX6" s="604"/>
      <c r="DKY6" s="604"/>
      <c r="DKZ6" s="604"/>
      <c r="DLA6" s="604"/>
      <c r="DLB6" s="604"/>
      <c r="DLC6" s="604"/>
      <c r="DLD6" s="604"/>
      <c r="DLE6" s="604"/>
      <c r="DLF6" s="604"/>
      <c r="DLG6" s="604"/>
      <c r="DLH6" s="604"/>
      <c r="DLI6" s="604"/>
      <c r="DLJ6" s="604"/>
      <c r="DLK6" s="604"/>
      <c r="DLL6" s="604"/>
      <c r="DLM6" s="604"/>
      <c r="DLN6" s="604"/>
      <c r="DLO6" s="604"/>
      <c r="DLP6" s="604"/>
      <c r="DLQ6" s="604"/>
      <c r="DLR6" s="604"/>
      <c r="DLS6" s="604"/>
      <c r="DLT6" s="604"/>
      <c r="DLU6" s="604"/>
      <c r="DLV6" s="604"/>
      <c r="DLW6" s="604"/>
      <c r="DLX6" s="604"/>
      <c r="DLY6" s="604"/>
      <c r="DLZ6" s="604"/>
      <c r="DMA6" s="604"/>
      <c r="DMB6" s="604"/>
      <c r="DMC6" s="604"/>
      <c r="DMD6" s="604"/>
      <c r="DME6" s="604"/>
      <c r="DMF6" s="604"/>
      <c r="DMG6" s="604"/>
      <c r="DMH6" s="604"/>
      <c r="DMI6" s="604"/>
      <c r="DMJ6" s="604"/>
      <c r="DMK6" s="604"/>
      <c r="DML6" s="604"/>
      <c r="DMM6" s="604"/>
      <c r="DMN6" s="604"/>
      <c r="DMO6" s="604"/>
      <c r="DMP6" s="604"/>
      <c r="DMQ6" s="604"/>
      <c r="DMR6" s="604"/>
      <c r="DMS6" s="604"/>
      <c r="DMT6" s="604"/>
      <c r="DMU6" s="604"/>
      <c r="DMV6" s="604"/>
      <c r="DMW6" s="604"/>
      <c r="DMX6" s="604"/>
      <c r="DMY6" s="604"/>
      <c r="DMZ6" s="604"/>
      <c r="DNA6" s="604"/>
      <c r="DNB6" s="604"/>
      <c r="DNC6" s="604"/>
      <c r="DND6" s="604"/>
      <c r="DNE6" s="604"/>
      <c r="DNF6" s="604"/>
      <c r="DNG6" s="604"/>
      <c r="DNH6" s="604"/>
      <c r="DNI6" s="604"/>
      <c r="DNJ6" s="604"/>
      <c r="DNK6" s="604"/>
      <c r="DNL6" s="604"/>
      <c r="DNM6" s="604"/>
      <c r="DNN6" s="604"/>
      <c r="DNO6" s="604"/>
      <c r="DNP6" s="604"/>
      <c r="DNQ6" s="604"/>
      <c r="DNR6" s="604"/>
      <c r="DNS6" s="604"/>
      <c r="DNT6" s="604"/>
      <c r="DNU6" s="604"/>
      <c r="DNV6" s="604"/>
      <c r="DNW6" s="604"/>
      <c r="DNX6" s="604"/>
      <c r="DNY6" s="604"/>
      <c r="DNZ6" s="604"/>
      <c r="DOA6" s="604"/>
      <c r="DOB6" s="604"/>
      <c r="DOC6" s="604"/>
      <c r="DOD6" s="604"/>
      <c r="DOE6" s="604"/>
      <c r="DOF6" s="604"/>
      <c r="DOG6" s="604"/>
      <c r="DOH6" s="604"/>
      <c r="DOI6" s="604"/>
      <c r="DOJ6" s="604"/>
      <c r="DOK6" s="604"/>
      <c r="DOL6" s="604"/>
      <c r="DOM6" s="604"/>
      <c r="DON6" s="604"/>
      <c r="DOO6" s="604"/>
      <c r="DOP6" s="604"/>
      <c r="DOQ6" s="604"/>
      <c r="DOR6" s="604"/>
      <c r="DOS6" s="604"/>
      <c r="DOT6" s="604"/>
      <c r="DOU6" s="604"/>
      <c r="DOV6" s="604"/>
      <c r="DOW6" s="604"/>
      <c r="DOX6" s="604"/>
      <c r="DOY6" s="604"/>
      <c r="DOZ6" s="604"/>
      <c r="DPA6" s="604"/>
      <c r="DPB6" s="604"/>
      <c r="DPC6" s="604"/>
      <c r="DPD6" s="604"/>
      <c r="DPE6" s="604"/>
      <c r="DPF6" s="604"/>
      <c r="DPG6" s="604"/>
      <c r="DPH6" s="604"/>
      <c r="DPI6" s="604"/>
      <c r="DPJ6" s="604"/>
      <c r="DPK6" s="604"/>
      <c r="DPL6" s="604"/>
      <c r="DPM6" s="604"/>
      <c r="DPN6" s="604"/>
      <c r="DPO6" s="604"/>
      <c r="DPP6" s="604"/>
      <c r="DPQ6" s="604"/>
      <c r="DPR6" s="604"/>
      <c r="DPS6" s="604"/>
      <c r="DPT6" s="604"/>
      <c r="DPU6" s="604"/>
      <c r="DPV6" s="604"/>
      <c r="DPW6" s="604"/>
      <c r="DPX6" s="604"/>
      <c r="DPY6" s="604"/>
      <c r="DPZ6" s="604"/>
      <c r="DQA6" s="604"/>
      <c r="DQB6" s="604"/>
      <c r="DQC6" s="604"/>
      <c r="DQD6" s="604"/>
      <c r="DQE6" s="604"/>
      <c r="DQF6" s="604"/>
      <c r="DQG6" s="604"/>
      <c r="DQH6" s="604"/>
      <c r="DQI6" s="604"/>
      <c r="DQJ6" s="604"/>
      <c r="DQK6" s="604"/>
      <c r="DQL6" s="604"/>
      <c r="DQM6" s="604"/>
      <c r="DQN6" s="604"/>
      <c r="DQO6" s="604"/>
      <c r="DQP6" s="604"/>
      <c r="DQQ6" s="604"/>
      <c r="DQR6" s="604"/>
      <c r="DQS6" s="604"/>
      <c r="DQT6" s="604"/>
      <c r="DQU6" s="604"/>
      <c r="DQV6" s="604"/>
      <c r="DQW6" s="604"/>
      <c r="DQX6" s="604"/>
      <c r="DQY6" s="604"/>
      <c r="DQZ6" s="604"/>
      <c r="DRA6" s="604"/>
      <c r="DRB6" s="604"/>
      <c r="DRC6" s="604"/>
      <c r="DRD6" s="604"/>
      <c r="DRE6" s="604"/>
      <c r="DRF6" s="604"/>
      <c r="DRG6" s="604"/>
      <c r="DRH6" s="604"/>
      <c r="DRI6" s="604"/>
      <c r="DRJ6" s="604"/>
      <c r="DRK6" s="604"/>
      <c r="DRL6" s="604"/>
      <c r="DRM6" s="604"/>
      <c r="DRN6" s="604"/>
      <c r="DRO6" s="604"/>
      <c r="DRP6" s="604"/>
      <c r="DRQ6" s="604"/>
      <c r="DRR6" s="604"/>
      <c r="DRS6" s="604"/>
      <c r="DRT6" s="604"/>
      <c r="DRU6" s="604"/>
      <c r="DRV6" s="604"/>
      <c r="DRW6" s="604"/>
      <c r="DRX6" s="604"/>
      <c r="DRY6" s="604"/>
      <c r="DRZ6" s="604"/>
      <c r="DSA6" s="604"/>
      <c r="DSB6" s="604"/>
      <c r="DSC6" s="604"/>
      <c r="DSD6" s="604"/>
      <c r="DSE6" s="604"/>
      <c r="DSF6" s="604"/>
      <c r="DSG6" s="604"/>
      <c r="DSH6" s="604"/>
      <c r="DSI6" s="604"/>
      <c r="DSJ6" s="604"/>
      <c r="DSK6" s="604"/>
      <c r="DSL6" s="604"/>
      <c r="DSM6" s="604"/>
      <c r="DSN6" s="604"/>
      <c r="DSO6" s="604"/>
      <c r="DSP6" s="604"/>
      <c r="DSQ6" s="604"/>
      <c r="DSR6" s="604"/>
      <c r="DSS6" s="604"/>
      <c r="DST6" s="604"/>
      <c r="DSU6" s="604"/>
      <c r="DSV6" s="604"/>
      <c r="DSW6" s="604"/>
      <c r="DSX6" s="604"/>
      <c r="DSY6" s="604"/>
      <c r="DSZ6" s="604"/>
      <c r="DTA6" s="604"/>
      <c r="DTB6" s="604"/>
      <c r="DTC6" s="604"/>
      <c r="DTD6" s="604"/>
      <c r="DTE6" s="604"/>
      <c r="DTF6" s="604"/>
      <c r="DTG6" s="604"/>
      <c r="DTH6" s="604"/>
      <c r="DTI6" s="604"/>
      <c r="DTJ6" s="604"/>
      <c r="DTK6" s="604"/>
      <c r="DTL6" s="604"/>
      <c r="DTM6" s="604"/>
      <c r="DTN6" s="604"/>
      <c r="DTO6" s="604"/>
      <c r="DTP6" s="604"/>
      <c r="DTQ6" s="604"/>
      <c r="DTR6" s="604"/>
      <c r="DTS6" s="604"/>
      <c r="DTT6" s="604"/>
      <c r="DTU6" s="604"/>
      <c r="DTV6" s="604"/>
      <c r="DTW6" s="604"/>
      <c r="DTX6" s="604"/>
      <c r="DTY6" s="604"/>
      <c r="DTZ6" s="604"/>
      <c r="DUA6" s="604"/>
      <c r="DUB6" s="604"/>
      <c r="DUC6" s="604"/>
      <c r="DUD6" s="604"/>
      <c r="DUE6" s="604"/>
      <c r="DUF6" s="604"/>
      <c r="DUG6" s="604"/>
      <c r="DUH6" s="604"/>
      <c r="DUI6" s="604"/>
      <c r="DUJ6" s="604"/>
      <c r="DUK6" s="604"/>
      <c r="DUL6" s="604"/>
      <c r="DUM6" s="604"/>
      <c r="DUN6" s="604"/>
      <c r="DUO6" s="604"/>
      <c r="DUP6" s="604"/>
      <c r="DUQ6" s="604"/>
      <c r="DUR6" s="604"/>
      <c r="DUS6" s="604"/>
      <c r="DUT6" s="604"/>
      <c r="DUU6" s="604"/>
      <c r="DUV6" s="604"/>
      <c r="DUW6" s="604"/>
      <c r="DUX6" s="604"/>
      <c r="DUY6" s="604"/>
      <c r="DUZ6" s="604"/>
      <c r="DVA6" s="604"/>
      <c r="DVB6" s="604"/>
      <c r="DVC6" s="604"/>
      <c r="DVD6" s="604"/>
      <c r="DVE6" s="604"/>
      <c r="DVF6" s="604"/>
      <c r="DVG6" s="604"/>
      <c r="DVH6" s="604"/>
      <c r="DVI6" s="604"/>
      <c r="DVJ6" s="604"/>
      <c r="DVK6" s="604"/>
      <c r="DVL6" s="604"/>
      <c r="DVM6" s="604"/>
      <c r="DVN6" s="604"/>
      <c r="DVO6" s="604"/>
      <c r="DVP6" s="604"/>
      <c r="DVQ6" s="604"/>
      <c r="DVR6" s="604"/>
      <c r="DVS6" s="604"/>
      <c r="DVT6" s="604"/>
      <c r="DVU6" s="604"/>
      <c r="DVV6" s="604"/>
      <c r="DVW6" s="604"/>
      <c r="DVX6" s="604"/>
      <c r="DVY6" s="604"/>
      <c r="DVZ6" s="604"/>
      <c r="DWA6" s="604"/>
      <c r="DWB6" s="604"/>
      <c r="DWC6" s="604"/>
      <c r="DWD6" s="604"/>
      <c r="DWE6" s="604"/>
      <c r="DWF6" s="604"/>
      <c r="DWG6" s="604"/>
      <c r="DWH6" s="604"/>
      <c r="DWI6" s="604"/>
      <c r="DWJ6" s="604"/>
      <c r="DWK6" s="604"/>
      <c r="DWL6" s="604"/>
      <c r="DWM6" s="604"/>
      <c r="DWN6" s="604"/>
      <c r="DWO6" s="604"/>
      <c r="DWP6" s="604"/>
      <c r="DWQ6" s="604"/>
      <c r="DWR6" s="604"/>
      <c r="DWS6" s="604"/>
      <c r="DWT6" s="604"/>
      <c r="DWU6" s="604"/>
      <c r="DWV6" s="604"/>
      <c r="DWW6" s="604"/>
      <c r="DWX6" s="604"/>
      <c r="DWY6" s="604"/>
      <c r="DWZ6" s="604"/>
      <c r="DXA6" s="604"/>
      <c r="DXB6" s="604"/>
      <c r="DXC6" s="604"/>
      <c r="DXD6" s="604"/>
      <c r="DXE6" s="604"/>
      <c r="DXF6" s="604"/>
      <c r="DXG6" s="604"/>
      <c r="DXH6" s="604"/>
      <c r="DXI6" s="604"/>
      <c r="DXJ6" s="604"/>
      <c r="DXK6" s="604"/>
      <c r="DXL6" s="604"/>
      <c r="DXM6" s="604"/>
      <c r="DXN6" s="604"/>
      <c r="DXO6" s="604"/>
      <c r="DXP6" s="604"/>
      <c r="DXQ6" s="604"/>
      <c r="DXR6" s="604"/>
      <c r="DXS6" s="604"/>
      <c r="DXT6" s="604"/>
      <c r="DXU6" s="604"/>
      <c r="DXV6" s="604"/>
      <c r="DXW6" s="604"/>
      <c r="DXX6" s="604"/>
      <c r="DXY6" s="604"/>
      <c r="DXZ6" s="604"/>
      <c r="DYA6" s="604"/>
      <c r="DYB6" s="604"/>
      <c r="DYC6" s="604"/>
      <c r="DYD6" s="604"/>
      <c r="DYE6" s="604"/>
      <c r="DYF6" s="604"/>
      <c r="DYG6" s="604"/>
      <c r="DYH6" s="604"/>
      <c r="DYI6" s="604"/>
      <c r="DYJ6" s="604"/>
      <c r="DYK6" s="604"/>
      <c r="DYL6" s="604"/>
      <c r="DYM6" s="604"/>
      <c r="DYN6" s="604"/>
      <c r="DYO6" s="604"/>
      <c r="DYP6" s="604"/>
      <c r="DYQ6" s="604"/>
      <c r="DYR6" s="604"/>
      <c r="DYS6" s="604"/>
      <c r="DYT6" s="604"/>
      <c r="DYU6" s="604"/>
      <c r="DYV6" s="604"/>
      <c r="DYW6" s="604"/>
      <c r="DYX6" s="604"/>
      <c r="DYY6" s="604"/>
      <c r="DYZ6" s="604"/>
      <c r="DZA6" s="604"/>
      <c r="DZB6" s="604"/>
      <c r="DZC6" s="604"/>
      <c r="DZD6" s="604"/>
      <c r="DZE6" s="604"/>
      <c r="DZF6" s="604"/>
      <c r="DZG6" s="604"/>
      <c r="DZH6" s="604"/>
      <c r="DZI6" s="604"/>
      <c r="DZJ6" s="604"/>
      <c r="DZK6" s="604"/>
      <c r="DZL6" s="604"/>
      <c r="DZM6" s="604"/>
      <c r="DZN6" s="604"/>
      <c r="DZO6" s="604"/>
      <c r="DZP6" s="604"/>
      <c r="DZQ6" s="604"/>
      <c r="DZR6" s="604"/>
      <c r="DZS6" s="604"/>
      <c r="DZT6" s="604"/>
      <c r="DZU6" s="604"/>
      <c r="DZV6" s="604"/>
      <c r="DZW6" s="604"/>
      <c r="DZX6" s="604"/>
      <c r="DZY6" s="604"/>
      <c r="DZZ6" s="604"/>
      <c r="EAA6" s="604"/>
      <c r="EAB6" s="604"/>
      <c r="EAC6" s="604"/>
      <c r="EAD6" s="604"/>
      <c r="EAE6" s="604"/>
      <c r="EAF6" s="604"/>
      <c r="EAG6" s="604"/>
      <c r="EAH6" s="604"/>
      <c r="EAI6" s="604"/>
      <c r="EAJ6" s="604"/>
      <c r="EAK6" s="604"/>
      <c r="EAL6" s="604"/>
      <c r="EAM6" s="604"/>
      <c r="EAN6" s="604"/>
      <c r="EAO6" s="604"/>
      <c r="EAP6" s="604"/>
      <c r="EAQ6" s="604"/>
      <c r="EAR6" s="604"/>
      <c r="EAS6" s="604"/>
      <c r="EAT6" s="604"/>
      <c r="EAU6" s="604"/>
      <c r="EAV6" s="604"/>
      <c r="EAW6" s="604"/>
      <c r="EAX6" s="604"/>
      <c r="EAY6" s="604"/>
      <c r="EAZ6" s="604"/>
      <c r="EBA6" s="604"/>
      <c r="EBB6" s="604"/>
      <c r="EBC6" s="604"/>
      <c r="EBD6" s="604"/>
      <c r="EBE6" s="604"/>
      <c r="EBF6" s="604"/>
      <c r="EBG6" s="604"/>
      <c r="EBH6" s="604"/>
      <c r="EBI6" s="604"/>
      <c r="EBJ6" s="604"/>
      <c r="EBK6" s="604"/>
      <c r="EBL6" s="604"/>
      <c r="EBM6" s="604"/>
      <c r="EBN6" s="604"/>
      <c r="EBO6" s="604"/>
      <c r="EBP6" s="604"/>
      <c r="EBQ6" s="604"/>
      <c r="EBR6" s="604"/>
      <c r="EBS6" s="604"/>
      <c r="EBT6" s="604"/>
      <c r="EBU6" s="604"/>
      <c r="EBV6" s="604"/>
      <c r="EBW6" s="604"/>
      <c r="EBX6" s="604"/>
      <c r="EBY6" s="604"/>
      <c r="EBZ6" s="604"/>
      <c r="ECA6" s="604"/>
      <c r="ECB6" s="604"/>
      <c r="ECC6" s="604"/>
      <c r="ECD6" s="604"/>
      <c r="ECE6" s="604"/>
      <c r="ECF6" s="604"/>
      <c r="ECG6" s="604"/>
      <c r="ECH6" s="604"/>
      <c r="ECI6" s="604"/>
      <c r="ECJ6" s="604"/>
      <c r="ECK6" s="604"/>
      <c r="ECL6" s="604"/>
      <c r="ECM6" s="604"/>
      <c r="ECN6" s="604"/>
      <c r="ECO6" s="604"/>
      <c r="ECP6" s="604"/>
      <c r="ECQ6" s="604"/>
      <c r="ECR6" s="604"/>
      <c r="ECS6" s="604"/>
      <c r="ECT6" s="604"/>
      <c r="ECU6" s="604"/>
      <c r="ECV6" s="604"/>
      <c r="ECW6" s="604"/>
      <c r="ECX6" s="604"/>
      <c r="ECY6" s="604"/>
      <c r="ECZ6" s="604"/>
      <c r="EDA6" s="604"/>
      <c r="EDB6" s="604"/>
      <c r="EDC6" s="604"/>
      <c r="EDD6" s="604"/>
      <c r="EDE6" s="604"/>
      <c r="EDF6" s="604"/>
      <c r="EDG6" s="604"/>
      <c r="EDH6" s="604"/>
      <c r="EDI6" s="604"/>
      <c r="EDJ6" s="604"/>
      <c r="EDK6" s="604"/>
      <c r="EDL6" s="604"/>
      <c r="EDM6" s="604"/>
      <c r="EDN6" s="604"/>
      <c r="EDO6" s="604"/>
      <c r="EDP6" s="604"/>
      <c r="EDQ6" s="604"/>
      <c r="EDR6" s="604"/>
      <c r="EDS6" s="604"/>
      <c r="EDT6" s="604"/>
      <c r="EDU6" s="604"/>
      <c r="EDV6" s="604"/>
      <c r="EDW6" s="604"/>
      <c r="EDX6" s="604"/>
      <c r="EDY6" s="604"/>
      <c r="EDZ6" s="604"/>
      <c r="EEA6" s="604"/>
      <c r="EEB6" s="604"/>
      <c r="EEC6" s="604"/>
      <c r="EED6" s="604"/>
      <c r="EEE6" s="604"/>
      <c r="EEF6" s="604"/>
      <c r="EEG6" s="604"/>
      <c r="EEH6" s="604"/>
      <c r="EEI6" s="604"/>
      <c r="EEJ6" s="604"/>
      <c r="EEK6" s="604"/>
      <c r="EEL6" s="604"/>
      <c r="EEM6" s="604"/>
      <c r="EEN6" s="604"/>
      <c r="EEO6" s="604"/>
      <c r="EEP6" s="604"/>
      <c r="EEQ6" s="604"/>
      <c r="EER6" s="604"/>
      <c r="EES6" s="604"/>
      <c r="EET6" s="604"/>
      <c r="EEU6" s="604"/>
      <c r="EEV6" s="604"/>
      <c r="EEW6" s="604"/>
      <c r="EEX6" s="604"/>
      <c r="EEY6" s="604"/>
      <c r="EEZ6" s="604"/>
      <c r="EFA6" s="604"/>
      <c r="EFB6" s="604"/>
      <c r="EFC6" s="604"/>
      <c r="EFD6" s="604"/>
      <c r="EFE6" s="604"/>
      <c r="EFF6" s="604"/>
      <c r="EFG6" s="604"/>
      <c r="EFH6" s="604"/>
      <c r="EFI6" s="604"/>
      <c r="EFJ6" s="604"/>
      <c r="EFK6" s="604"/>
      <c r="EFL6" s="604"/>
      <c r="EFM6" s="604"/>
      <c r="EFN6" s="604"/>
      <c r="EFO6" s="604"/>
      <c r="EFP6" s="604"/>
      <c r="EFQ6" s="604"/>
      <c r="EFR6" s="604"/>
      <c r="EFS6" s="604"/>
      <c r="EFT6" s="604"/>
      <c r="EFU6" s="604"/>
      <c r="EFV6" s="604"/>
      <c r="EFW6" s="604"/>
      <c r="EFX6" s="604"/>
      <c r="EFY6" s="604"/>
      <c r="EFZ6" s="604"/>
      <c r="EGA6" s="604"/>
      <c r="EGB6" s="604"/>
      <c r="EGC6" s="604"/>
      <c r="EGD6" s="604"/>
      <c r="EGE6" s="604"/>
      <c r="EGF6" s="604"/>
      <c r="EGG6" s="604"/>
      <c r="EGH6" s="604"/>
      <c r="EGI6" s="604"/>
      <c r="EGJ6" s="604"/>
      <c r="EGK6" s="604"/>
      <c r="EGL6" s="604"/>
      <c r="EGM6" s="604"/>
      <c r="EGN6" s="604"/>
      <c r="EGO6" s="604"/>
      <c r="EGP6" s="604"/>
      <c r="EGQ6" s="604"/>
      <c r="EGR6" s="604"/>
      <c r="EGS6" s="604"/>
      <c r="EGT6" s="604"/>
      <c r="EGU6" s="604"/>
      <c r="EGV6" s="604"/>
      <c r="EGW6" s="604"/>
      <c r="EGX6" s="604"/>
      <c r="EGY6" s="604"/>
      <c r="EGZ6" s="604"/>
      <c r="EHA6" s="604"/>
      <c r="EHB6" s="604"/>
      <c r="EHC6" s="604"/>
      <c r="EHD6" s="604"/>
      <c r="EHE6" s="604"/>
      <c r="EHF6" s="604"/>
      <c r="EHG6" s="604"/>
      <c r="EHH6" s="604"/>
      <c r="EHI6" s="604"/>
      <c r="EHJ6" s="604"/>
      <c r="EHK6" s="604"/>
      <c r="EHL6" s="604"/>
      <c r="EHM6" s="604"/>
      <c r="EHN6" s="604"/>
      <c r="EHO6" s="604"/>
      <c r="EHP6" s="604"/>
      <c r="EHQ6" s="604"/>
      <c r="EHR6" s="604"/>
      <c r="EHS6" s="604"/>
      <c r="EHT6" s="604"/>
      <c r="EHU6" s="604"/>
      <c r="EHV6" s="604"/>
      <c r="EHW6" s="604"/>
      <c r="EHX6" s="604"/>
      <c r="EHY6" s="604"/>
      <c r="EHZ6" s="604"/>
      <c r="EIA6" s="604"/>
      <c r="EIB6" s="604"/>
      <c r="EIC6" s="604"/>
      <c r="EID6" s="604"/>
      <c r="EIE6" s="604"/>
      <c r="EIF6" s="604"/>
      <c r="EIG6" s="604"/>
      <c r="EIH6" s="604"/>
      <c r="EII6" s="604"/>
      <c r="EIJ6" s="604"/>
      <c r="EIK6" s="604"/>
      <c r="EIL6" s="604"/>
      <c r="EIM6" s="604"/>
      <c r="EIN6" s="604"/>
      <c r="EIO6" s="604"/>
      <c r="EIP6" s="604"/>
      <c r="EIQ6" s="604"/>
      <c r="EIR6" s="604"/>
      <c r="EIS6" s="604"/>
      <c r="EIT6" s="604"/>
      <c r="EIU6" s="604"/>
      <c r="EIV6" s="604"/>
      <c r="EIW6" s="604"/>
      <c r="EIX6" s="604"/>
      <c r="EIY6" s="604"/>
      <c r="EIZ6" s="604"/>
      <c r="EJA6" s="604"/>
      <c r="EJB6" s="604"/>
      <c r="EJC6" s="604"/>
      <c r="EJD6" s="604"/>
      <c r="EJE6" s="604"/>
      <c r="EJF6" s="604"/>
      <c r="EJG6" s="604"/>
      <c r="EJH6" s="604"/>
      <c r="EJI6" s="604"/>
      <c r="EJJ6" s="604"/>
      <c r="EJK6" s="604"/>
      <c r="EJL6" s="604"/>
      <c r="EJM6" s="604"/>
      <c r="EJN6" s="604"/>
      <c r="EJO6" s="604"/>
      <c r="EJP6" s="604"/>
      <c r="EJQ6" s="604"/>
      <c r="EJR6" s="604"/>
      <c r="EJS6" s="604"/>
      <c r="EJT6" s="604"/>
      <c r="EJU6" s="604"/>
      <c r="EJV6" s="604"/>
      <c r="EJW6" s="604"/>
      <c r="EJX6" s="604"/>
      <c r="EJY6" s="604"/>
      <c r="EJZ6" s="604"/>
      <c r="EKA6" s="604"/>
      <c r="EKB6" s="604"/>
      <c r="EKC6" s="604"/>
      <c r="EKD6" s="604"/>
      <c r="EKE6" s="604"/>
      <c r="EKF6" s="604"/>
      <c r="EKG6" s="604"/>
      <c r="EKH6" s="604"/>
      <c r="EKI6" s="604"/>
      <c r="EKJ6" s="604"/>
      <c r="EKK6" s="604"/>
      <c r="EKL6" s="604"/>
      <c r="EKM6" s="604"/>
      <c r="EKN6" s="604"/>
      <c r="EKO6" s="604"/>
      <c r="EKP6" s="604"/>
      <c r="EKQ6" s="604"/>
      <c r="EKR6" s="604"/>
      <c r="EKS6" s="604"/>
      <c r="EKT6" s="604"/>
      <c r="EKU6" s="604"/>
      <c r="EKV6" s="604"/>
      <c r="EKW6" s="604"/>
      <c r="EKX6" s="604"/>
      <c r="EKY6" s="604"/>
      <c r="EKZ6" s="604"/>
      <c r="ELA6" s="604"/>
      <c r="ELB6" s="604"/>
      <c r="ELC6" s="604"/>
      <c r="ELD6" s="604"/>
      <c r="ELE6" s="604"/>
      <c r="ELF6" s="604"/>
      <c r="ELG6" s="604"/>
      <c r="ELH6" s="604"/>
      <c r="ELI6" s="604"/>
      <c r="ELJ6" s="604"/>
      <c r="ELK6" s="604"/>
      <c r="ELL6" s="604"/>
      <c r="ELM6" s="604"/>
      <c r="ELN6" s="604"/>
      <c r="ELO6" s="604"/>
      <c r="ELP6" s="604"/>
      <c r="ELQ6" s="604"/>
      <c r="ELR6" s="604"/>
      <c r="ELS6" s="604"/>
      <c r="ELT6" s="604"/>
      <c r="ELU6" s="604"/>
      <c r="ELV6" s="604"/>
      <c r="ELW6" s="604"/>
      <c r="ELX6" s="604"/>
      <c r="ELY6" s="604"/>
      <c r="ELZ6" s="604"/>
      <c r="EMA6" s="604"/>
      <c r="EMB6" s="604"/>
      <c r="EMC6" s="604"/>
      <c r="EMD6" s="604"/>
      <c r="EME6" s="604"/>
      <c r="EMF6" s="604"/>
      <c r="EMG6" s="604"/>
      <c r="EMH6" s="604"/>
      <c r="EMI6" s="604"/>
      <c r="EMJ6" s="604"/>
      <c r="EMK6" s="604"/>
      <c r="EML6" s="604"/>
      <c r="EMM6" s="604"/>
      <c r="EMN6" s="604"/>
      <c r="EMO6" s="604"/>
      <c r="EMP6" s="604"/>
      <c r="EMQ6" s="604"/>
      <c r="EMR6" s="604"/>
      <c r="EMS6" s="604"/>
      <c r="EMT6" s="604"/>
      <c r="EMU6" s="604"/>
      <c r="EMV6" s="604"/>
      <c r="EMW6" s="604"/>
      <c r="EMX6" s="604"/>
      <c r="EMY6" s="604"/>
      <c r="EMZ6" s="604"/>
      <c r="ENA6" s="604"/>
      <c r="ENB6" s="604"/>
      <c r="ENC6" s="604"/>
      <c r="END6" s="604"/>
      <c r="ENE6" s="604"/>
      <c r="ENF6" s="604"/>
      <c r="ENG6" s="604"/>
      <c r="ENH6" s="604"/>
      <c r="ENI6" s="604"/>
      <c r="ENJ6" s="604"/>
      <c r="ENK6" s="604"/>
      <c r="ENL6" s="604"/>
      <c r="ENM6" s="604"/>
      <c r="ENN6" s="604"/>
      <c r="ENO6" s="604"/>
      <c r="ENP6" s="604"/>
      <c r="ENQ6" s="604"/>
      <c r="ENR6" s="604"/>
      <c r="ENS6" s="604"/>
      <c r="ENT6" s="604"/>
      <c r="ENU6" s="604"/>
      <c r="ENV6" s="604"/>
      <c r="ENW6" s="604"/>
      <c r="ENX6" s="604"/>
      <c r="ENY6" s="604"/>
      <c r="ENZ6" s="604"/>
      <c r="EOA6" s="604"/>
      <c r="EOB6" s="604"/>
      <c r="EOC6" s="604"/>
      <c r="EOD6" s="604"/>
      <c r="EOE6" s="604"/>
      <c r="EOF6" s="604"/>
      <c r="EOG6" s="604"/>
      <c r="EOH6" s="604"/>
      <c r="EOI6" s="604"/>
      <c r="EOJ6" s="604"/>
      <c r="EOK6" s="604"/>
      <c r="EOL6" s="604"/>
      <c r="EOM6" s="604"/>
      <c r="EON6" s="604"/>
      <c r="EOO6" s="604"/>
      <c r="EOP6" s="604"/>
      <c r="EOQ6" s="604"/>
      <c r="EOR6" s="604"/>
      <c r="EOS6" s="604"/>
      <c r="EOT6" s="604"/>
      <c r="EOU6" s="604"/>
      <c r="EOV6" s="604"/>
      <c r="EOW6" s="604"/>
      <c r="EOX6" s="604"/>
      <c r="EOY6" s="604"/>
      <c r="EOZ6" s="604"/>
      <c r="EPA6" s="604"/>
      <c r="EPB6" s="604"/>
      <c r="EPC6" s="604"/>
      <c r="EPD6" s="604"/>
      <c r="EPE6" s="604"/>
      <c r="EPF6" s="604"/>
      <c r="EPG6" s="604"/>
      <c r="EPH6" s="604"/>
      <c r="EPI6" s="604"/>
      <c r="EPJ6" s="604"/>
      <c r="EPK6" s="604"/>
      <c r="EPL6" s="604"/>
      <c r="EPM6" s="604"/>
      <c r="EPN6" s="604"/>
      <c r="EPO6" s="604"/>
      <c r="EPP6" s="604"/>
      <c r="EPQ6" s="604"/>
      <c r="EPR6" s="604"/>
      <c r="EPS6" s="604"/>
      <c r="EPT6" s="604"/>
      <c r="EPU6" s="604"/>
      <c r="EPV6" s="604"/>
      <c r="EPW6" s="604"/>
      <c r="EPX6" s="604"/>
      <c r="EPY6" s="604"/>
      <c r="EPZ6" s="604"/>
      <c r="EQA6" s="604"/>
      <c r="EQB6" s="604"/>
      <c r="EQC6" s="604"/>
      <c r="EQD6" s="604"/>
      <c r="EQE6" s="604"/>
      <c r="EQF6" s="604"/>
      <c r="EQG6" s="604"/>
      <c r="EQH6" s="604"/>
      <c r="EQI6" s="604"/>
      <c r="EQJ6" s="604"/>
      <c r="EQK6" s="604"/>
      <c r="EQL6" s="604"/>
      <c r="EQM6" s="604"/>
      <c r="EQN6" s="604"/>
      <c r="EQO6" s="604"/>
      <c r="EQP6" s="604"/>
      <c r="EQQ6" s="604"/>
      <c r="EQR6" s="604"/>
      <c r="EQS6" s="604"/>
      <c r="EQT6" s="604"/>
      <c r="EQU6" s="604"/>
      <c r="EQV6" s="604"/>
      <c r="EQW6" s="604"/>
      <c r="EQX6" s="604"/>
      <c r="EQY6" s="604"/>
      <c r="EQZ6" s="604"/>
      <c r="ERA6" s="604"/>
      <c r="ERB6" s="604"/>
      <c r="ERC6" s="604"/>
      <c r="ERD6" s="604"/>
      <c r="ERE6" s="604"/>
      <c r="ERF6" s="604"/>
      <c r="ERG6" s="604"/>
      <c r="ERH6" s="604"/>
      <c r="ERI6" s="604"/>
      <c r="ERJ6" s="604"/>
      <c r="ERK6" s="604"/>
      <c r="ERL6" s="604"/>
      <c r="ERM6" s="604"/>
      <c r="ERN6" s="604"/>
      <c r="ERO6" s="604"/>
      <c r="ERP6" s="604"/>
      <c r="ERQ6" s="604"/>
      <c r="ERR6" s="604"/>
      <c r="ERS6" s="604"/>
      <c r="ERT6" s="604"/>
      <c r="ERU6" s="604"/>
      <c r="ERV6" s="604"/>
      <c r="ERW6" s="604"/>
      <c r="ERX6" s="604"/>
      <c r="ERY6" s="604"/>
      <c r="ERZ6" s="604"/>
      <c r="ESA6" s="604"/>
      <c r="ESB6" s="604"/>
      <c r="ESC6" s="604"/>
      <c r="ESD6" s="604"/>
      <c r="ESE6" s="604"/>
      <c r="ESF6" s="604"/>
      <c r="ESG6" s="604"/>
      <c r="ESH6" s="604"/>
      <c r="ESI6" s="604"/>
      <c r="ESJ6" s="604"/>
      <c r="ESK6" s="604"/>
      <c r="ESL6" s="604"/>
      <c r="ESM6" s="604"/>
      <c r="ESN6" s="604"/>
      <c r="ESO6" s="604"/>
      <c r="ESP6" s="604"/>
      <c r="ESQ6" s="604"/>
      <c r="ESR6" s="604"/>
      <c r="ESS6" s="604"/>
      <c r="EST6" s="604"/>
      <c r="ESU6" s="604"/>
      <c r="ESV6" s="604"/>
      <c r="ESW6" s="604"/>
      <c r="ESX6" s="604"/>
      <c r="ESY6" s="604"/>
      <c r="ESZ6" s="604"/>
      <c r="ETA6" s="604"/>
      <c r="ETB6" s="604"/>
      <c r="ETC6" s="604"/>
      <c r="ETD6" s="604"/>
      <c r="ETE6" s="604"/>
      <c r="ETF6" s="604"/>
      <c r="ETG6" s="604"/>
      <c r="ETH6" s="604"/>
      <c r="ETI6" s="604"/>
      <c r="ETJ6" s="604"/>
      <c r="ETK6" s="604"/>
      <c r="ETL6" s="604"/>
      <c r="ETM6" s="604"/>
      <c r="ETN6" s="604"/>
      <c r="ETO6" s="604"/>
      <c r="ETP6" s="604"/>
      <c r="ETQ6" s="604"/>
      <c r="ETR6" s="604"/>
      <c r="ETS6" s="604"/>
      <c r="ETT6" s="604"/>
      <c r="ETU6" s="604"/>
      <c r="ETV6" s="604"/>
      <c r="ETW6" s="604"/>
      <c r="ETX6" s="604"/>
      <c r="ETY6" s="604"/>
      <c r="ETZ6" s="604"/>
      <c r="EUA6" s="604"/>
      <c r="EUB6" s="604"/>
      <c r="EUC6" s="604"/>
      <c r="EUD6" s="604"/>
      <c r="EUE6" s="604"/>
      <c r="EUF6" s="604"/>
      <c r="EUG6" s="604"/>
      <c r="EUH6" s="604"/>
      <c r="EUI6" s="604"/>
      <c r="EUJ6" s="604"/>
      <c r="EUK6" s="604"/>
      <c r="EUL6" s="604"/>
      <c r="EUM6" s="604"/>
      <c r="EUN6" s="604"/>
      <c r="EUO6" s="604"/>
      <c r="EUP6" s="604"/>
      <c r="EUQ6" s="604"/>
      <c r="EUR6" s="604"/>
      <c r="EUS6" s="604"/>
      <c r="EUT6" s="604"/>
      <c r="EUU6" s="604"/>
      <c r="EUV6" s="604"/>
      <c r="EUW6" s="604"/>
      <c r="EUX6" s="604"/>
      <c r="EUY6" s="604"/>
      <c r="EUZ6" s="604"/>
      <c r="EVA6" s="604"/>
      <c r="EVB6" s="604"/>
      <c r="EVC6" s="604"/>
      <c r="EVD6" s="604"/>
      <c r="EVE6" s="604"/>
      <c r="EVF6" s="604"/>
      <c r="EVG6" s="604"/>
      <c r="EVH6" s="604"/>
      <c r="EVI6" s="604"/>
      <c r="EVJ6" s="604"/>
      <c r="EVK6" s="604"/>
      <c r="EVL6" s="604"/>
      <c r="EVM6" s="604"/>
      <c r="EVN6" s="604"/>
      <c r="EVO6" s="604"/>
      <c r="EVP6" s="604"/>
      <c r="EVQ6" s="604"/>
      <c r="EVR6" s="604"/>
      <c r="EVS6" s="604"/>
      <c r="EVT6" s="604"/>
      <c r="EVU6" s="604"/>
      <c r="EVV6" s="604"/>
      <c r="EVW6" s="604"/>
      <c r="EVX6" s="604"/>
      <c r="EVY6" s="604"/>
      <c r="EVZ6" s="604"/>
      <c r="EWA6" s="604"/>
      <c r="EWB6" s="604"/>
      <c r="EWC6" s="604"/>
      <c r="EWD6" s="604"/>
      <c r="EWE6" s="604"/>
      <c r="EWF6" s="604"/>
      <c r="EWG6" s="604"/>
      <c r="EWH6" s="604"/>
      <c r="EWI6" s="604"/>
      <c r="EWJ6" s="604"/>
      <c r="EWK6" s="604"/>
      <c r="EWL6" s="604"/>
      <c r="EWM6" s="604"/>
      <c r="EWN6" s="604"/>
      <c r="EWO6" s="604"/>
      <c r="EWP6" s="604"/>
      <c r="EWQ6" s="604"/>
      <c r="EWR6" s="604"/>
      <c r="EWS6" s="604"/>
      <c r="EWT6" s="604"/>
      <c r="EWU6" s="604"/>
      <c r="EWV6" s="604"/>
      <c r="EWW6" s="604"/>
      <c r="EWX6" s="604"/>
      <c r="EWY6" s="604"/>
      <c r="EWZ6" s="604"/>
      <c r="EXA6" s="604"/>
      <c r="EXB6" s="604"/>
      <c r="EXC6" s="604"/>
      <c r="EXD6" s="604"/>
      <c r="EXE6" s="604"/>
      <c r="EXF6" s="604"/>
      <c r="EXG6" s="604"/>
      <c r="EXH6" s="604"/>
      <c r="EXI6" s="604"/>
      <c r="EXJ6" s="604"/>
      <c r="EXK6" s="604"/>
      <c r="EXL6" s="604"/>
      <c r="EXM6" s="604"/>
      <c r="EXN6" s="604"/>
      <c r="EXO6" s="604"/>
      <c r="EXP6" s="604"/>
      <c r="EXQ6" s="604"/>
      <c r="EXR6" s="604"/>
      <c r="EXS6" s="604"/>
      <c r="EXT6" s="604"/>
      <c r="EXU6" s="604"/>
      <c r="EXV6" s="604"/>
      <c r="EXW6" s="604"/>
      <c r="EXX6" s="604"/>
      <c r="EXY6" s="604"/>
      <c r="EXZ6" s="604"/>
      <c r="EYA6" s="604"/>
      <c r="EYB6" s="604"/>
      <c r="EYC6" s="604"/>
      <c r="EYD6" s="604"/>
      <c r="EYE6" s="604"/>
      <c r="EYF6" s="604"/>
      <c r="EYG6" s="604"/>
      <c r="EYH6" s="604"/>
      <c r="EYI6" s="604"/>
      <c r="EYJ6" s="604"/>
      <c r="EYK6" s="604"/>
      <c r="EYL6" s="604"/>
      <c r="EYM6" s="604"/>
      <c r="EYN6" s="604"/>
      <c r="EYO6" s="604"/>
      <c r="EYP6" s="604"/>
      <c r="EYQ6" s="604"/>
      <c r="EYR6" s="604"/>
      <c r="EYS6" s="604"/>
      <c r="EYT6" s="604"/>
      <c r="EYU6" s="604"/>
      <c r="EYV6" s="604"/>
      <c r="EYW6" s="604"/>
      <c r="EYX6" s="604"/>
      <c r="EYY6" s="604"/>
      <c r="EYZ6" s="604"/>
      <c r="EZA6" s="604"/>
      <c r="EZB6" s="604"/>
      <c r="EZC6" s="604"/>
      <c r="EZD6" s="604"/>
      <c r="EZE6" s="604"/>
      <c r="EZF6" s="604"/>
      <c r="EZG6" s="604"/>
      <c r="EZH6" s="604"/>
      <c r="EZI6" s="604"/>
      <c r="EZJ6" s="604"/>
      <c r="EZK6" s="604"/>
      <c r="EZL6" s="604"/>
      <c r="EZM6" s="604"/>
      <c r="EZN6" s="604"/>
      <c r="EZO6" s="604"/>
      <c r="EZP6" s="604"/>
      <c r="EZQ6" s="604"/>
      <c r="EZR6" s="604"/>
      <c r="EZS6" s="604"/>
      <c r="EZT6" s="604"/>
      <c r="EZU6" s="604"/>
      <c r="EZV6" s="604"/>
      <c r="EZW6" s="604"/>
      <c r="EZX6" s="604"/>
      <c r="EZY6" s="604"/>
      <c r="EZZ6" s="604"/>
      <c r="FAA6" s="604"/>
      <c r="FAB6" s="604"/>
      <c r="FAC6" s="604"/>
      <c r="FAD6" s="604"/>
      <c r="FAE6" s="604"/>
      <c r="FAF6" s="604"/>
      <c r="FAG6" s="604"/>
      <c r="FAH6" s="604"/>
      <c r="FAI6" s="604"/>
      <c r="FAJ6" s="604"/>
      <c r="FAK6" s="604"/>
      <c r="FAL6" s="604"/>
      <c r="FAM6" s="604"/>
      <c r="FAN6" s="604"/>
      <c r="FAO6" s="604"/>
      <c r="FAP6" s="604"/>
      <c r="FAQ6" s="604"/>
      <c r="FAR6" s="604"/>
      <c r="FAS6" s="604"/>
      <c r="FAT6" s="604"/>
      <c r="FAU6" s="604"/>
      <c r="FAV6" s="604"/>
      <c r="FAW6" s="604"/>
      <c r="FAX6" s="604"/>
      <c r="FAY6" s="604"/>
      <c r="FAZ6" s="604"/>
      <c r="FBA6" s="604"/>
      <c r="FBB6" s="604"/>
      <c r="FBC6" s="604"/>
      <c r="FBD6" s="604"/>
      <c r="FBE6" s="604"/>
      <c r="FBF6" s="604"/>
      <c r="FBG6" s="604"/>
      <c r="FBH6" s="604"/>
      <c r="FBI6" s="604"/>
      <c r="FBJ6" s="604"/>
      <c r="FBK6" s="604"/>
      <c r="FBL6" s="604"/>
      <c r="FBM6" s="604"/>
      <c r="FBN6" s="604"/>
      <c r="FBO6" s="604"/>
      <c r="FBP6" s="604"/>
      <c r="FBQ6" s="604"/>
      <c r="FBR6" s="604"/>
      <c r="FBS6" s="604"/>
      <c r="FBT6" s="604"/>
      <c r="FBU6" s="604"/>
      <c r="FBV6" s="604"/>
      <c r="FBW6" s="604"/>
      <c r="FBX6" s="604"/>
      <c r="FBY6" s="604"/>
      <c r="FBZ6" s="604"/>
      <c r="FCA6" s="604"/>
      <c r="FCB6" s="604"/>
      <c r="FCC6" s="604"/>
      <c r="FCD6" s="604"/>
      <c r="FCE6" s="604"/>
      <c r="FCF6" s="604"/>
      <c r="FCG6" s="604"/>
      <c r="FCH6" s="604"/>
      <c r="FCI6" s="604"/>
      <c r="FCJ6" s="604"/>
      <c r="FCK6" s="604"/>
      <c r="FCL6" s="604"/>
      <c r="FCM6" s="604"/>
      <c r="FCN6" s="604"/>
      <c r="FCO6" s="604"/>
      <c r="FCP6" s="604"/>
      <c r="FCQ6" s="604"/>
      <c r="FCR6" s="604"/>
      <c r="FCS6" s="604"/>
      <c r="FCT6" s="604"/>
      <c r="FCU6" s="604"/>
      <c r="FCV6" s="604"/>
      <c r="FCW6" s="604"/>
      <c r="FCX6" s="604"/>
      <c r="FCY6" s="604"/>
      <c r="FCZ6" s="604"/>
      <c r="FDA6" s="604"/>
      <c r="FDB6" s="604"/>
      <c r="FDC6" s="604"/>
      <c r="FDD6" s="604"/>
      <c r="FDE6" s="604"/>
      <c r="FDF6" s="604"/>
      <c r="FDG6" s="604"/>
      <c r="FDH6" s="604"/>
      <c r="FDI6" s="604"/>
      <c r="FDJ6" s="604"/>
      <c r="FDK6" s="604"/>
      <c r="FDL6" s="604"/>
      <c r="FDM6" s="604"/>
      <c r="FDN6" s="604"/>
      <c r="FDO6" s="604"/>
      <c r="FDP6" s="604"/>
      <c r="FDQ6" s="604"/>
      <c r="FDR6" s="604"/>
      <c r="FDS6" s="604"/>
      <c r="FDT6" s="604"/>
      <c r="FDU6" s="604"/>
      <c r="FDV6" s="604"/>
      <c r="FDW6" s="604"/>
      <c r="FDX6" s="604"/>
      <c r="FDY6" s="604"/>
      <c r="FDZ6" s="604"/>
      <c r="FEA6" s="604"/>
      <c r="FEB6" s="604"/>
      <c r="FEC6" s="604"/>
      <c r="FED6" s="604"/>
      <c r="FEE6" s="604"/>
      <c r="FEF6" s="604"/>
      <c r="FEG6" s="604"/>
      <c r="FEH6" s="604"/>
      <c r="FEI6" s="604"/>
      <c r="FEJ6" s="604"/>
      <c r="FEK6" s="604"/>
      <c r="FEL6" s="604"/>
      <c r="FEM6" s="604"/>
      <c r="FEN6" s="604"/>
      <c r="FEO6" s="604"/>
      <c r="FEP6" s="604"/>
      <c r="FEQ6" s="604"/>
      <c r="FER6" s="604"/>
      <c r="FES6" s="604"/>
      <c r="FET6" s="604"/>
      <c r="FEU6" s="604"/>
      <c r="FEV6" s="604"/>
      <c r="FEW6" s="604"/>
      <c r="FEX6" s="604"/>
      <c r="FEY6" s="604"/>
      <c r="FEZ6" s="604"/>
      <c r="FFA6" s="604"/>
      <c r="FFB6" s="604"/>
      <c r="FFC6" s="604"/>
      <c r="FFD6" s="604"/>
      <c r="FFE6" s="604"/>
      <c r="FFF6" s="604"/>
      <c r="FFG6" s="604"/>
      <c r="FFH6" s="604"/>
      <c r="FFI6" s="604"/>
      <c r="FFJ6" s="604"/>
      <c r="FFK6" s="604"/>
      <c r="FFL6" s="604"/>
      <c r="FFM6" s="604"/>
      <c r="FFN6" s="604"/>
      <c r="FFO6" s="604"/>
      <c r="FFP6" s="604"/>
      <c r="FFQ6" s="604"/>
      <c r="FFR6" s="604"/>
      <c r="FFS6" s="604"/>
      <c r="FFT6" s="604"/>
      <c r="FFU6" s="604"/>
      <c r="FFV6" s="604"/>
      <c r="FFW6" s="604"/>
      <c r="FFX6" s="604"/>
      <c r="FFY6" s="604"/>
      <c r="FFZ6" s="604"/>
      <c r="FGA6" s="604"/>
      <c r="FGB6" s="604"/>
      <c r="FGC6" s="604"/>
      <c r="FGD6" s="604"/>
      <c r="FGE6" s="604"/>
      <c r="FGF6" s="604"/>
      <c r="FGG6" s="604"/>
      <c r="FGH6" s="604"/>
      <c r="FGI6" s="604"/>
      <c r="FGJ6" s="604"/>
      <c r="FGK6" s="604"/>
      <c r="FGL6" s="604"/>
      <c r="FGM6" s="604"/>
      <c r="FGN6" s="604"/>
      <c r="FGO6" s="604"/>
      <c r="FGP6" s="604"/>
      <c r="FGQ6" s="604"/>
      <c r="FGR6" s="604"/>
      <c r="FGS6" s="604"/>
      <c r="FGT6" s="604"/>
      <c r="FGU6" s="604"/>
      <c r="FGV6" s="604"/>
      <c r="FGW6" s="604"/>
      <c r="FGX6" s="604"/>
      <c r="FGY6" s="604"/>
      <c r="FGZ6" s="604"/>
      <c r="FHA6" s="604"/>
      <c r="FHB6" s="604"/>
      <c r="FHC6" s="604"/>
      <c r="FHD6" s="604"/>
      <c r="FHE6" s="604"/>
      <c r="FHF6" s="604"/>
      <c r="FHG6" s="604"/>
      <c r="FHH6" s="604"/>
      <c r="FHI6" s="604"/>
      <c r="FHJ6" s="604"/>
      <c r="FHK6" s="604"/>
      <c r="FHL6" s="604"/>
      <c r="FHM6" s="604"/>
      <c r="FHN6" s="604"/>
      <c r="FHO6" s="604"/>
      <c r="FHP6" s="604"/>
      <c r="FHQ6" s="604"/>
      <c r="FHR6" s="604"/>
      <c r="FHS6" s="604"/>
      <c r="FHT6" s="604"/>
      <c r="FHU6" s="604"/>
      <c r="FHV6" s="604"/>
      <c r="FHW6" s="604"/>
      <c r="FHX6" s="604"/>
      <c r="FHY6" s="604"/>
      <c r="FHZ6" s="604"/>
      <c r="FIA6" s="604"/>
      <c r="FIB6" s="604"/>
      <c r="FIC6" s="604"/>
      <c r="FID6" s="604"/>
      <c r="FIE6" s="604"/>
      <c r="FIF6" s="604"/>
      <c r="FIG6" s="604"/>
      <c r="FIH6" s="604"/>
      <c r="FII6" s="604"/>
      <c r="FIJ6" s="604"/>
      <c r="FIK6" s="604"/>
      <c r="FIL6" s="604"/>
      <c r="FIM6" s="604"/>
      <c r="FIN6" s="604"/>
      <c r="FIO6" s="604"/>
      <c r="FIP6" s="604"/>
      <c r="FIQ6" s="604"/>
      <c r="FIR6" s="604"/>
      <c r="FIS6" s="604"/>
      <c r="FIT6" s="604"/>
      <c r="FIU6" s="604"/>
      <c r="FIV6" s="604"/>
      <c r="FIW6" s="604"/>
      <c r="FIX6" s="604"/>
      <c r="FIY6" s="604"/>
      <c r="FIZ6" s="604"/>
      <c r="FJA6" s="604"/>
      <c r="FJB6" s="604"/>
      <c r="FJC6" s="604"/>
      <c r="FJD6" s="604"/>
      <c r="FJE6" s="604"/>
      <c r="FJF6" s="604"/>
      <c r="FJG6" s="604"/>
      <c r="FJH6" s="604"/>
      <c r="FJI6" s="604"/>
      <c r="FJJ6" s="604"/>
      <c r="FJK6" s="604"/>
      <c r="FJL6" s="604"/>
      <c r="FJM6" s="604"/>
      <c r="FJN6" s="604"/>
      <c r="FJO6" s="604"/>
      <c r="FJP6" s="604"/>
      <c r="FJQ6" s="604"/>
      <c r="FJR6" s="604"/>
      <c r="FJS6" s="604"/>
      <c r="FJT6" s="604"/>
      <c r="FJU6" s="604"/>
      <c r="FJV6" s="604"/>
      <c r="FJW6" s="604"/>
      <c r="FJX6" s="604"/>
      <c r="FJY6" s="604"/>
      <c r="FJZ6" s="604"/>
      <c r="FKA6" s="604"/>
      <c r="FKB6" s="604"/>
      <c r="FKC6" s="604"/>
      <c r="FKD6" s="604"/>
      <c r="FKE6" s="604"/>
      <c r="FKF6" s="604"/>
      <c r="FKG6" s="604"/>
      <c r="FKH6" s="604"/>
      <c r="FKI6" s="604"/>
      <c r="FKJ6" s="604"/>
      <c r="FKK6" s="604"/>
      <c r="FKL6" s="604"/>
      <c r="FKM6" s="604"/>
      <c r="FKN6" s="604"/>
      <c r="FKO6" s="604"/>
      <c r="FKP6" s="604"/>
      <c r="FKQ6" s="604"/>
      <c r="FKR6" s="604"/>
      <c r="FKS6" s="604"/>
      <c r="FKT6" s="604"/>
      <c r="FKU6" s="604"/>
      <c r="FKV6" s="604"/>
      <c r="FKW6" s="604"/>
      <c r="FKX6" s="604"/>
      <c r="FKY6" s="604"/>
      <c r="FKZ6" s="604"/>
      <c r="FLA6" s="604"/>
      <c r="FLB6" s="604"/>
      <c r="FLC6" s="604"/>
      <c r="FLD6" s="604"/>
      <c r="FLE6" s="604"/>
      <c r="FLF6" s="604"/>
      <c r="FLG6" s="604"/>
      <c r="FLH6" s="604"/>
      <c r="FLI6" s="604"/>
      <c r="FLJ6" s="604"/>
      <c r="FLK6" s="604"/>
      <c r="FLL6" s="604"/>
      <c r="FLM6" s="604"/>
      <c r="FLN6" s="604"/>
      <c r="FLO6" s="604"/>
      <c r="FLP6" s="604"/>
      <c r="FLQ6" s="604"/>
      <c r="FLR6" s="604"/>
      <c r="FLS6" s="604"/>
      <c r="FLT6" s="604"/>
      <c r="FLU6" s="604"/>
      <c r="FLV6" s="604"/>
      <c r="FLW6" s="604"/>
      <c r="FLX6" s="604"/>
      <c r="FLY6" s="604"/>
      <c r="FLZ6" s="604"/>
      <c r="FMA6" s="604"/>
      <c r="FMB6" s="604"/>
      <c r="FMC6" s="604"/>
      <c r="FMD6" s="604"/>
      <c r="FME6" s="604"/>
      <c r="FMF6" s="604"/>
      <c r="FMG6" s="604"/>
      <c r="FMH6" s="604"/>
      <c r="FMI6" s="604"/>
      <c r="FMJ6" s="604"/>
      <c r="FMK6" s="604"/>
      <c r="FML6" s="604"/>
      <c r="FMM6" s="604"/>
      <c r="FMN6" s="604"/>
      <c r="FMO6" s="604"/>
      <c r="FMP6" s="604"/>
      <c r="FMQ6" s="604"/>
      <c r="FMR6" s="604"/>
      <c r="FMS6" s="604"/>
      <c r="FMT6" s="604"/>
      <c r="FMU6" s="604"/>
      <c r="FMV6" s="604"/>
      <c r="FMW6" s="604"/>
      <c r="FMX6" s="604"/>
      <c r="FMY6" s="604"/>
      <c r="FMZ6" s="604"/>
      <c r="FNA6" s="604"/>
      <c r="FNB6" s="604"/>
      <c r="FNC6" s="604"/>
      <c r="FND6" s="604"/>
      <c r="FNE6" s="604"/>
      <c r="FNF6" s="604"/>
      <c r="FNG6" s="604"/>
      <c r="FNH6" s="604"/>
      <c r="FNI6" s="604"/>
      <c r="FNJ6" s="604"/>
      <c r="FNK6" s="604"/>
      <c r="FNL6" s="604"/>
      <c r="FNM6" s="604"/>
      <c r="FNN6" s="604"/>
      <c r="FNO6" s="604"/>
      <c r="FNP6" s="604"/>
      <c r="FNQ6" s="604"/>
      <c r="FNR6" s="604"/>
      <c r="FNS6" s="604"/>
      <c r="FNT6" s="604"/>
      <c r="FNU6" s="604"/>
      <c r="FNV6" s="604"/>
      <c r="FNW6" s="604"/>
      <c r="FNX6" s="604"/>
      <c r="FNY6" s="604"/>
      <c r="FNZ6" s="604"/>
      <c r="FOA6" s="604"/>
      <c r="FOB6" s="604"/>
      <c r="FOC6" s="604"/>
      <c r="FOD6" s="604"/>
      <c r="FOE6" s="604"/>
      <c r="FOF6" s="604"/>
      <c r="FOG6" s="604"/>
      <c r="FOH6" s="604"/>
      <c r="FOI6" s="604"/>
      <c r="FOJ6" s="604"/>
      <c r="FOK6" s="604"/>
      <c r="FOL6" s="604"/>
      <c r="FOM6" s="604"/>
      <c r="FON6" s="604"/>
      <c r="FOO6" s="604"/>
      <c r="FOP6" s="604"/>
      <c r="FOQ6" s="604"/>
      <c r="FOR6" s="604"/>
      <c r="FOS6" s="604"/>
      <c r="FOT6" s="604"/>
      <c r="FOU6" s="604"/>
      <c r="FOV6" s="604"/>
      <c r="FOW6" s="604"/>
      <c r="FOX6" s="604"/>
      <c r="FOY6" s="604"/>
      <c r="FOZ6" s="604"/>
      <c r="FPA6" s="604"/>
      <c r="FPB6" s="604"/>
      <c r="FPC6" s="604"/>
      <c r="FPD6" s="604"/>
      <c r="FPE6" s="604"/>
      <c r="FPF6" s="604"/>
      <c r="FPG6" s="604"/>
      <c r="FPH6" s="604"/>
      <c r="FPI6" s="604"/>
      <c r="FPJ6" s="604"/>
      <c r="FPK6" s="604"/>
      <c r="FPL6" s="604"/>
      <c r="FPM6" s="604"/>
      <c r="FPN6" s="604"/>
      <c r="FPO6" s="604"/>
      <c r="FPP6" s="604"/>
      <c r="FPQ6" s="604"/>
      <c r="FPR6" s="604"/>
      <c r="FPS6" s="604"/>
      <c r="FPT6" s="604"/>
      <c r="FPU6" s="604"/>
      <c r="FPV6" s="604"/>
      <c r="FPW6" s="604"/>
      <c r="FPX6" s="604"/>
      <c r="FPY6" s="604"/>
      <c r="FPZ6" s="604"/>
      <c r="FQA6" s="604"/>
      <c r="FQB6" s="604"/>
      <c r="FQC6" s="604"/>
      <c r="FQD6" s="604"/>
      <c r="FQE6" s="604"/>
      <c r="FQF6" s="604"/>
      <c r="FQG6" s="604"/>
      <c r="FQH6" s="604"/>
      <c r="FQI6" s="604"/>
      <c r="FQJ6" s="604"/>
      <c r="FQK6" s="604"/>
      <c r="FQL6" s="604"/>
      <c r="FQM6" s="604"/>
      <c r="FQN6" s="604"/>
      <c r="FQO6" s="604"/>
      <c r="FQP6" s="604"/>
      <c r="FQQ6" s="604"/>
      <c r="FQR6" s="604"/>
      <c r="FQS6" s="604"/>
      <c r="FQT6" s="604"/>
      <c r="FQU6" s="604"/>
      <c r="FQV6" s="604"/>
      <c r="FQW6" s="604"/>
      <c r="FQX6" s="604"/>
      <c r="FQY6" s="604"/>
      <c r="FQZ6" s="604"/>
      <c r="FRA6" s="604"/>
      <c r="FRB6" s="604"/>
      <c r="FRC6" s="604"/>
      <c r="FRD6" s="604"/>
      <c r="FRE6" s="604"/>
      <c r="FRF6" s="604"/>
      <c r="FRG6" s="604"/>
      <c r="FRH6" s="604"/>
      <c r="FRI6" s="604"/>
      <c r="FRJ6" s="604"/>
      <c r="FRK6" s="604"/>
      <c r="FRL6" s="604"/>
      <c r="FRM6" s="604"/>
      <c r="FRN6" s="604"/>
      <c r="FRO6" s="604"/>
      <c r="FRP6" s="604"/>
      <c r="FRQ6" s="604"/>
      <c r="FRR6" s="604"/>
      <c r="FRS6" s="604"/>
      <c r="FRT6" s="604"/>
      <c r="FRU6" s="604"/>
      <c r="FRV6" s="604"/>
      <c r="FRW6" s="604"/>
      <c r="FRX6" s="604"/>
      <c r="FRY6" s="604"/>
      <c r="FRZ6" s="604"/>
      <c r="FSA6" s="604"/>
      <c r="FSB6" s="604"/>
      <c r="FSC6" s="604"/>
      <c r="FSD6" s="604"/>
      <c r="FSE6" s="604"/>
      <c r="FSF6" s="604"/>
      <c r="FSG6" s="604"/>
      <c r="FSH6" s="604"/>
      <c r="FSI6" s="604"/>
      <c r="FSJ6" s="604"/>
      <c r="FSK6" s="604"/>
      <c r="FSL6" s="604"/>
      <c r="FSM6" s="604"/>
      <c r="FSN6" s="604"/>
      <c r="FSO6" s="604"/>
      <c r="FSP6" s="604"/>
      <c r="FSQ6" s="604"/>
      <c r="FSR6" s="604"/>
      <c r="FSS6" s="604"/>
      <c r="FST6" s="604"/>
      <c r="FSU6" s="604"/>
      <c r="FSV6" s="604"/>
      <c r="FSW6" s="604"/>
      <c r="FSX6" s="604"/>
      <c r="FSY6" s="604"/>
      <c r="FSZ6" s="604"/>
      <c r="FTA6" s="604"/>
      <c r="FTB6" s="604"/>
      <c r="FTC6" s="604"/>
      <c r="FTD6" s="604"/>
      <c r="FTE6" s="604"/>
      <c r="FTF6" s="604"/>
      <c r="FTG6" s="604"/>
      <c r="FTH6" s="604"/>
      <c r="FTI6" s="604"/>
      <c r="FTJ6" s="604"/>
      <c r="FTK6" s="604"/>
      <c r="FTL6" s="604"/>
      <c r="FTM6" s="604"/>
      <c r="FTN6" s="604"/>
      <c r="FTO6" s="604"/>
      <c r="FTP6" s="604"/>
      <c r="FTQ6" s="604"/>
      <c r="FTR6" s="604"/>
      <c r="FTS6" s="604"/>
      <c r="FTT6" s="604"/>
      <c r="FTU6" s="604"/>
      <c r="FTV6" s="604"/>
      <c r="FTW6" s="604"/>
      <c r="FTX6" s="604"/>
      <c r="FTY6" s="604"/>
      <c r="FTZ6" s="604"/>
      <c r="FUA6" s="604"/>
      <c r="FUB6" s="604"/>
      <c r="FUC6" s="604"/>
      <c r="FUD6" s="604"/>
      <c r="FUE6" s="604"/>
      <c r="FUF6" s="604"/>
      <c r="FUG6" s="604"/>
      <c r="FUH6" s="604"/>
      <c r="FUI6" s="604"/>
      <c r="FUJ6" s="604"/>
      <c r="FUK6" s="604"/>
      <c r="FUL6" s="604"/>
      <c r="FUM6" s="604"/>
      <c r="FUN6" s="604"/>
      <c r="FUO6" s="604"/>
      <c r="FUP6" s="604"/>
      <c r="FUQ6" s="604"/>
      <c r="FUR6" s="604"/>
      <c r="FUS6" s="604"/>
      <c r="FUT6" s="604"/>
      <c r="FUU6" s="604"/>
      <c r="FUV6" s="604"/>
      <c r="FUW6" s="604"/>
      <c r="FUX6" s="604"/>
      <c r="FUY6" s="604"/>
      <c r="FUZ6" s="604"/>
      <c r="FVA6" s="604"/>
      <c r="FVB6" s="604"/>
      <c r="FVC6" s="604"/>
      <c r="FVD6" s="604"/>
      <c r="FVE6" s="604"/>
      <c r="FVF6" s="604"/>
      <c r="FVG6" s="604"/>
      <c r="FVH6" s="604"/>
      <c r="FVI6" s="604"/>
      <c r="FVJ6" s="604"/>
      <c r="FVK6" s="604"/>
      <c r="FVL6" s="604"/>
      <c r="FVM6" s="604"/>
      <c r="FVN6" s="604"/>
      <c r="FVO6" s="604"/>
      <c r="FVP6" s="604"/>
      <c r="FVQ6" s="604"/>
      <c r="FVR6" s="604"/>
      <c r="FVS6" s="604"/>
      <c r="FVT6" s="604"/>
      <c r="FVU6" s="604"/>
      <c r="FVV6" s="604"/>
      <c r="FVW6" s="604"/>
      <c r="FVX6" s="604"/>
      <c r="FVY6" s="604"/>
      <c r="FVZ6" s="604"/>
      <c r="FWA6" s="604"/>
      <c r="FWB6" s="604"/>
      <c r="FWC6" s="604"/>
      <c r="FWD6" s="604"/>
      <c r="FWE6" s="604"/>
      <c r="FWF6" s="604"/>
      <c r="FWG6" s="604"/>
      <c r="FWH6" s="604"/>
      <c r="FWI6" s="604"/>
      <c r="FWJ6" s="604"/>
      <c r="FWK6" s="604"/>
      <c r="FWL6" s="604"/>
      <c r="FWM6" s="604"/>
      <c r="FWN6" s="604"/>
      <c r="FWO6" s="604"/>
      <c r="FWP6" s="604"/>
      <c r="FWQ6" s="604"/>
      <c r="FWR6" s="604"/>
      <c r="FWS6" s="604"/>
      <c r="FWT6" s="604"/>
      <c r="FWU6" s="604"/>
      <c r="FWV6" s="604"/>
      <c r="FWW6" s="604"/>
      <c r="FWX6" s="604"/>
      <c r="FWY6" s="604"/>
      <c r="FWZ6" s="604"/>
      <c r="FXA6" s="604"/>
      <c r="FXB6" s="604"/>
      <c r="FXC6" s="604"/>
      <c r="FXD6" s="604"/>
      <c r="FXE6" s="604"/>
      <c r="FXF6" s="604"/>
      <c r="FXG6" s="604"/>
      <c r="FXH6" s="604"/>
      <c r="FXI6" s="604"/>
      <c r="FXJ6" s="604"/>
      <c r="FXK6" s="604"/>
      <c r="FXL6" s="604"/>
      <c r="FXM6" s="604"/>
      <c r="FXN6" s="604"/>
      <c r="FXO6" s="604"/>
      <c r="FXP6" s="604"/>
      <c r="FXQ6" s="604"/>
      <c r="FXR6" s="604"/>
      <c r="FXS6" s="604"/>
      <c r="FXT6" s="604"/>
      <c r="FXU6" s="604"/>
      <c r="FXV6" s="604"/>
      <c r="FXW6" s="604"/>
      <c r="FXX6" s="604"/>
      <c r="FXY6" s="604"/>
      <c r="FXZ6" s="604"/>
      <c r="FYA6" s="604"/>
      <c r="FYB6" s="604"/>
      <c r="FYC6" s="604"/>
      <c r="FYD6" s="604"/>
      <c r="FYE6" s="604"/>
      <c r="FYF6" s="604"/>
      <c r="FYG6" s="604"/>
      <c r="FYH6" s="604"/>
      <c r="FYI6" s="604"/>
      <c r="FYJ6" s="604"/>
      <c r="FYK6" s="604"/>
      <c r="FYL6" s="604"/>
      <c r="FYM6" s="604"/>
      <c r="FYN6" s="604"/>
      <c r="FYO6" s="604"/>
      <c r="FYP6" s="604"/>
      <c r="FYQ6" s="604"/>
      <c r="FYR6" s="604"/>
      <c r="FYS6" s="604"/>
      <c r="FYT6" s="604"/>
      <c r="FYU6" s="604"/>
      <c r="FYV6" s="604"/>
      <c r="FYW6" s="604"/>
      <c r="FYX6" s="604"/>
      <c r="FYY6" s="604"/>
      <c r="FYZ6" s="604"/>
      <c r="FZA6" s="604"/>
      <c r="FZB6" s="604"/>
      <c r="FZC6" s="604"/>
      <c r="FZD6" s="604"/>
      <c r="FZE6" s="604"/>
      <c r="FZF6" s="604"/>
      <c r="FZG6" s="604"/>
      <c r="FZH6" s="604"/>
      <c r="FZI6" s="604"/>
      <c r="FZJ6" s="604"/>
      <c r="FZK6" s="604"/>
      <c r="FZL6" s="604"/>
      <c r="FZM6" s="604"/>
      <c r="FZN6" s="604"/>
      <c r="FZO6" s="604"/>
      <c r="FZP6" s="604"/>
      <c r="FZQ6" s="604"/>
      <c r="FZR6" s="604"/>
      <c r="FZS6" s="604"/>
      <c r="FZT6" s="604"/>
      <c r="FZU6" s="604"/>
      <c r="FZV6" s="604"/>
      <c r="FZW6" s="604"/>
      <c r="FZX6" s="604"/>
      <c r="FZY6" s="604"/>
      <c r="FZZ6" s="604"/>
      <c r="GAA6" s="604"/>
      <c r="GAB6" s="604"/>
      <c r="GAC6" s="604"/>
      <c r="GAD6" s="604"/>
      <c r="GAE6" s="604"/>
      <c r="GAF6" s="604"/>
      <c r="GAG6" s="604"/>
      <c r="GAH6" s="604"/>
      <c r="GAI6" s="604"/>
      <c r="GAJ6" s="604"/>
      <c r="GAK6" s="604"/>
      <c r="GAL6" s="604"/>
      <c r="GAM6" s="604"/>
      <c r="GAN6" s="604"/>
      <c r="GAO6" s="604"/>
      <c r="GAP6" s="604"/>
      <c r="GAQ6" s="604"/>
      <c r="GAR6" s="604"/>
      <c r="GAS6" s="604"/>
      <c r="GAT6" s="604"/>
      <c r="GAU6" s="604"/>
      <c r="GAV6" s="604"/>
      <c r="GAW6" s="604"/>
      <c r="GAX6" s="604"/>
      <c r="GAY6" s="604"/>
      <c r="GAZ6" s="604"/>
      <c r="GBA6" s="604"/>
      <c r="GBB6" s="604"/>
      <c r="GBC6" s="604"/>
      <c r="GBD6" s="604"/>
      <c r="GBE6" s="604"/>
      <c r="GBF6" s="604"/>
      <c r="GBG6" s="604"/>
      <c r="GBH6" s="604"/>
      <c r="GBI6" s="604"/>
      <c r="GBJ6" s="604"/>
      <c r="GBK6" s="604"/>
      <c r="GBL6" s="604"/>
      <c r="GBM6" s="604"/>
      <c r="GBN6" s="604"/>
      <c r="GBO6" s="604"/>
      <c r="GBP6" s="604"/>
      <c r="GBQ6" s="604"/>
      <c r="GBR6" s="604"/>
      <c r="GBS6" s="604"/>
      <c r="GBT6" s="604"/>
      <c r="GBU6" s="604"/>
      <c r="GBV6" s="604"/>
      <c r="GBW6" s="604"/>
      <c r="GBX6" s="604"/>
      <c r="GBY6" s="604"/>
      <c r="GBZ6" s="604"/>
      <c r="GCA6" s="604"/>
      <c r="GCB6" s="604"/>
      <c r="GCC6" s="604"/>
      <c r="GCD6" s="604"/>
      <c r="GCE6" s="604"/>
      <c r="GCF6" s="604"/>
      <c r="GCG6" s="604"/>
      <c r="GCH6" s="604"/>
      <c r="GCI6" s="604"/>
      <c r="GCJ6" s="604"/>
      <c r="GCK6" s="604"/>
      <c r="GCL6" s="604"/>
      <c r="GCM6" s="604"/>
      <c r="GCN6" s="604"/>
      <c r="GCO6" s="604"/>
      <c r="GCP6" s="604"/>
      <c r="GCQ6" s="604"/>
      <c r="GCR6" s="604"/>
      <c r="GCS6" s="604"/>
      <c r="GCT6" s="604"/>
      <c r="GCU6" s="604"/>
      <c r="GCV6" s="604"/>
      <c r="GCW6" s="604"/>
      <c r="GCX6" s="604"/>
      <c r="GCY6" s="604"/>
      <c r="GCZ6" s="604"/>
      <c r="GDA6" s="604"/>
      <c r="GDB6" s="604"/>
      <c r="GDC6" s="604"/>
      <c r="GDD6" s="604"/>
      <c r="GDE6" s="604"/>
      <c r="GDF6" s="604"/>
      <c r="GDG6" s="604"/>
      <c r="GDH6" s="604"/>
      <c r="GDI6" s="604"/>
      <c r="GDJ6" s="604"/>
      <c r="GDK6" s="604"/>
      <c r="GDL6" s="604"/>
      <c r="GDM6" s="604"/>
      <c r="GDN6" s="604"/>
      <c r="GDO6" s="604"/>
      <c r="GDP6" s="604"/>
      <c r="GDQ6" s="604"/>
      <c r="GDR6" s="604"/>
      <c r="GDS6" s="604"/>
      <c r="GDT6" s="604"/>
      <c r="GDU6" s="604"/>
      <c r="GDV6" s="604"/>
      <c r="GDW6" s="604"/>
      <c r="GDX6" s="604"/>
      <c r="GDY6" s="604"/>
      <c r="GDZ6" s="604"/>
      <c r="GEA6" s="604"/>
      <c r="GEB6" s="604"/>
      <c r="GEC6" s="604"/>
      <c r="GED6" s="604"/>
      <c r="GEE6" s="604"/>
      <c r="GEF6" s="604"/>
      <c r="GEG6" s="604"/>
      <c r="GEH6" s="604"/>
      <c r="GEI6" s="604"/>
      <c r="GEJ6" s="604"/>
      <c r="GEK6" s="604"/>
      <c r="GEL6" s="604"/>
      <c r="GEM6" s="604"/>
      <c r="GEN6" s="604"/>
      <c r="GEO6" s="604"/>
      <c r="GEP6" s="604"/>
      <c r="GEQ6" s="604"/>
      <c r="GER6" s="604"/>
      <c r="GES6" s="604"/>
      <c r="GET6" s="604"/>
      <c r="GEU6" s="604"/>
      <c r="GEV6" s="604"/>
      <c r="GEW6" s="604"/>
      <c r="GEX6" s="604"/>
      <c r="GEY6" s="604"/>
      <c r="GEZ6" s="604"/>
      <c r="GFA6" s="604"/>
      <c r="GFB6" s="604"/>
      <c r="GFC6" s="604"/>
      <c r="GFD6" s="604"/>
      <c r="GFE6" s="604"/>
      <c r="GFF6" s="604"/>
      <c r="GFG6" s="604"/>
      <c r="GFH6" s="604"/>
      <c r="GFI6" s="604"/>
      <c r="GFJ6" s="604"/>
      <c r="GFK6" s="604"/>
      <c r="GFL6" s="604"/>
      <c r="GFM6" s="604"/>
      <c r="GFN6" s="604"/>
      <c r="GFO6" s="604"/>
      <c r="GFP6" s="604"/>
      <c r="GFQ6" s="604"/>
      <c r="GFR6" s="604"/>
      <c r="GFS6" s="604"/>
      <c r="GFT6" s="604"/>
      <c r="GFU6" s="604"/>
      <c r="GFV6" s="604"/>
      <c r="GFW6" s="604"/>
      <c r="GFX6" s="604"/>
      <c r="GFY6" s="604"/>
      <c r="GFZ6" s="604"/>
      <c r="GGA6" s="604"/>
      <c r="GGB6" s="604"/>
      <c r="GGC6" s="604"/>
      <c r="GGD6" s="604"/>
      <c r="GGE6" s="604"/>
      <c r="GGF6" s="604"/>
      <c r="GGG6" s="604"/>
      <c r="GGH6" s="604"/>
      <c r="GGI6" s="604"/>
      <c r="GGJ6" s="604"/>
      <c r="GGK6" s="604"/>
      <c r="GGL6" s="604"/>
      <c r="GGM6" s="604"/>
      <c r="GGN6" s="604"/>
      <c r="GGO6" s="604"/>
      <c r="GGP6" s="604"/>
      <c r="GGQ6" s="604"/>
      <c r="GGR6" s="604"/>
      <c r="GGS6" s="604"/>
      <c r="GGT6" s="604"/>
      <c r="GGU6" s="604"/>
      <c r="GGV6" s="604"/>
      <c r="GGW6" s="604"/>
      <c r="GGX6" s="604"/>
      <c r="GGY6" s="604"/>
      <c r="GGZ6" s="604"/>
      <c r="GHA6" s="604"/>
      <c r="GHB6" s="604"/>
      <c r="GHC6" s="604"/>
      <c r="GHD6" s="604"/>
      <c r="GHE6" s="604"/>
      <c r="GHF6" s="604"/>
      <c r="GHG6" s="604"/>
      <c r="GHH6" s="604"/>
      <c r="GHI6" s="604"/>
      <c r="GHJ6" s="604"/>
      <c r="GHK6" s="604"/>
      <c r="GHL6" s="604"/>
      <c r="GHM6" s="604"/>
      <c r="GHN6" s="604"/>
      <c r="GHO6" s="604"/>
      <c r="GHP6" s="604"/>
      <c r="GHQ6" s="604"/>
      <c r="GHR6" s="604"/>
      <c r="GHS6" s="604"/>
      <c r="GHT6" s="604"/>
      <c r="GHU6" s="604"/>
      <c r="GHV6" s="604"/>
      <c r="GHW6" s="604"/>
      <c r="GHX6" s="604"/>
      <c r="GHY6" s="604"/>
      <c r="GHZ6" s="604"/>
      <c r="GIA6" s="604"/>
      <c r="GIB6" s="604"/>
      <c r="GIC6" s="604"/>
      <c r="GID6" s="604"/>
      <c r="GIE6" s="604"/>
      <c r="GIF6" s="604"/>
      <c r="GIG6" s="604"/>
      <c r="GIH6" s="604"/>
      <c r="GII6" s="604"/>
      <c r="GIJ6" s="604"/>
      <c r="GIK6" s="604"/>
      <c r="GIL6" s="604"/>
      <c r="GIM6" s="604"/>
      <c r="GIN6" s="604"/>
      <c r="GIO6" s="604"/>
      <c r="GIP6" s="604"/>
      <c r="GIQ6" s="604"/>
      <c r="GIR6" s="604"/>
      <c r="GIS6" s="604"/>
      <c r="GIT6" s="604"/>
      <c r="GIU6" s="604"/>
      <c r="GIV6" s="604"/>
      <c r="GIW6" s="604"/>
      <c r="GIX6" s="604"/>
      <c r="GIY6" s="604"/>
      <c r="GIZ6" s="604"/>
      <c r="GJA6" s="604"/>
      <c r="GJB6" s="604"/>
      <c r="GJC6" s="604"/>
      <c r="GJD6" s="604"/>
      <c r="GJE6" s="604"/>
      <c r="GJF6" s="604"/>
      <c r="GJG6" s="604"/>
      <c r="GJH6" s="604"/>
      <c r="GJI6" s="604"/>
      <c r="GJJ6" s="604"/>
      <c r="GJK6" s="604"/>
      <c r="GJL6" s="604"/>
      <c r="GJM6" s="604"/>
      <c r="GJN6" s="604"/>
      <c r="GJO6" s="604"/>
      <c r="GJP6" s="604"/>
      <c r="GJQ6" s="604"/>
      <c r="GJR6" s="604"/>
      <c r="GJS6" s="604"/>
      <c r="GJT6" s="604"/>
      <c r="GJU6" s="604"/>
      <c r="GJV6" s="604"/>
      <c r="GJW6" s="604"/>
      <c r="GJX6" s="604"/>
      <c r="GJY6" s="604"/>
      <c r="GJZ6" s="604"/>
      <c r="GKA6" s="604"/>
      <c r="GKB6" s="604"/>
      <c r="GKC6" s="604"/>
      <c r="GKD6" s="604"/>
      <c r="GKE6" s="604"/>
      <c r="GKF6" s="604"/>
      <c r="GKG6" s="604"/>
      <c r="GKH6" s="604"/>
      <c r="GKI6" s="604"/>
      <c r="GKJ6" s="604"/>
      <c r="GKK6" s="604"/>
      <c r="GKL6" s="604"/>
      <c r="GKM6" s="604"/>
      <c r="GKN6" s="604"/>
      <c r="GKO6" s="604"/>
      <c r="GKP6" s="604"/>
      <c r="GKQ6" s="604"/>
      <c r="GKR6" s="604"/>
      <c r="GKS6" s="604"/>
      <c r="GKT6" s="604"/>
      <c r="GKU6" s="604"/>
      <c r="GKV6" s="604"/>
      <c r="GKW6" s="604"/>
      <c r="GKX6" s="604"/>
      <c r="GKY6" s="604"/>
      <c r="GKZ6" s="604"/>
      <c r="GLA6" s="604"/>
      <c r="GLB6" s="604"/>
      <c r="GLC6" s="604"/>
      <c r="GLD6" s="604"/>
      <c r="GLE6" s="604"/>
      <c r="GLF6" s="604"/>
      <c r="GLG6" s="604"/>
      <c r="GLH6" s="604"/>
      <c r="GLI6" s="604"/>
      <c r="GLJ6" s="604"/>
      <c r="GLK6" s="604"/>
      <c r="GLL6" s="604"/>
      <c r="GLM6" s="604"/>
      <c r="GLN6" s="604"/>
      <c r="GLO6" s="604"/>
      <c r="GLP6" s="604"/>
      <c r="GLQ6" s="604"/>
      <c r="GLR6" s="604"/>
      <c r="GLS6" s="604"/>
      <c r="GLT6" s="604"/>
      <c r="GLU6" s="604"/>
      <c r="GLV6" s="604"/>
      <c r="GLW6" s="604"/>
      <c r="GLX6" s="604"/>
      <c r="GLY6" s="604"/>
      <c r="GLZ6" s="604"/>
      <c r="GMA6" s="604"/>
      <c r="GMB6" s="604"/>
      <c r="GMC6" s="604"/>
      <c r="GMD6" s="604"/>
      <c r="GME6" s="604"/>
      <c r="GMF6" s="604"/>
      <c r="GMG6" s="604"/>
      <c r="GMH6" s="604"/>
      <c r="GMI6" s="604"/>
      <c r="GMJ6" s="604"/>
      <c r="GMK6" s="604"/>
      <c r="GML6" s="604"/>
      <c r="GMM6" s="604"/>
      <c r="GMN6" s="604"/>
      <c r="GMO6" s="604"/>
      <c r="GMP6" s="604"/>
      <c r="GMQ6" s="604"/>
      <c r="GMR6" s="604"/>
      <c r="GMS6" s="604"/>
      <c r="GMT6" s="604"/>
      <c r="GMU6" s="604"/>
      <c r="GMV6" s="604"/>
      <c r="GMW6" s="604"/>
      <c r="GMX6" s="604"/>
      <c r="GMY6" s="604"/>
      <c r="GMZ6" s="604"/>
      <c r="GNA6" s="604"/>
      <c r="GNB6" s="604"/>
      <c r="GNC6" s="604"/>
      <c r="GND6" s="604"/>
      <c r="GNE6" s="604"/>
      <c r="GNF6" s="604"/>
      <c r="GNG6" s="604"/>
      <c r="GNH6" s="604"/>
      <c r="GNI6" s="604"/>
      <c r="GNJ6" s="604"/>
      <c r="GNK6" s="604"/>
      <c r="GNL6" s="604"/>
      <c r="GNM6" s="604"/>
      <c r="GNN6" s="604"/>
      <c r="GNO6" s="604"/>
      <c r="GNP6" s="604"/>
      <c r="GNQ6" s="604"/>
      <c r="GNR6" s="604"/>
      <c r="GNS6" s="604"/>
      <c r="GNT6" s="604"/>
      <c r="GNU6" s="604"/>
      <c r="GNV6" s="604"/>
      <c r="GNW6" s="604"/>
      <c r="GNX6" s="604"/>
      <c r="GNY6" s="604"/>
      <c r="GNZ6" s="604"/>
      <c r="GOA6" s="604"/>
      <c r="GOB6" s="604"/>
      <c r="GOC6" s="604"/>
      <c r="GOD6" s="604"/>
      <c r="GOE6" s="604"/>
      <c r="GOF6" s="604"/>
      <c r="GOG6" s="604"/>
      <c r="GOH6" s="604"/>
      <c r="GOI6" s="604"/>
      <c r="GOJ6" s="604"/>
      <c r="GOK6" s="604"/>
      <c r="GOL6" s="604"/>
      <c r="GOM6" s="604"/>
      <c r="GON6" s="604"/>
      <c r="GOO6" s="604"/>
      <c r="GOP6" s="604"/>
      <c r="GOQ6" s="604"/>
      <c r="GOR6" s="604"/>
      <c r="GOS6" s="604"/>
      <c r="GOT6" s="604"/>
      <c r="GOU6" s="604"/>
      <c r="GOV6" s="604"/>
      <c r="GOW6" s="604"/>
      <c r="GOX6" s="604"/>
      <c r="GOY6" s="604"/>
      <c r="GOZ6" s="604"/>
      <c r="GPA6" s="604"/>
      <c r="GPB6" s="604"/>
      <c r="GPC6" s="604"/>
      <c r="GPD6" s="604"/>
      <c r="GPE6" s="604"/>
      <c r="GPF6" s="604"/>
      <c r="GPG6" s="604"/>
      <c r="GPH6" s="604"/>
      <c r="GPI6" s="604"/>
      <c r="GPJ6" s="604"/>
      <c r="GPK6" s="604"/>
      <c r="GPL6" s="604"/>
      <c r="GPM6" s="604"/>
      <c r="GPN6" s="604"/>
      <c r="GPO6" s="604"/>
      <c r="GPP6" s="604"/>
      <c r="GPQ6" s="604"/>
      <c r="GPR6" s="604"/>
      <c r="GPS6" s="604"/>
      <c r="GPT6" s="604"/>
      <c r="GPU6" s="604"/>
      <c r="GPV6" s="604"/>
      <c r="GPW6" s="604"/>
      <c r="GPX6" s="604"/>
      <c r="GPY6" s="604"/>
      <c r="GPZ6" s="604"/>
      <c r="GQA6" s="604"/>
      <c r="GQB6" s="604"/>
      <c r="GQC6" s="604"/>
      <c r="GQD6" s="604"/>
      <c r="GQE6" s="604"/>
      <c r="GQF6" s="604"/>
      <c r="GQG6" s="604"/>
      <c r="GQH6" s="604"/>
      <c r="GQI6" s="604"/>
      <c r="GQJ6" s="604"/>
      <c r="GQK6" s="604"/>
      <c r="GQL6" s="604"/>
      <c r="GQM6" s="604"/>
      <c r="GQN6" s="604"/>
      <c r="GQO6" s="604"/>
      <c r="GQP6" s="604"/>
      <c r="GQQ6" s="604"/>
      <c r="GQR6" s="604"/>
      <c r="GQS6" s="604"/>
      <c r="GQT6" s="604"/>
      <c r="GQU6" s="604"/>
      <c r="GQV6" s="604"/>
      <c r="GQW6" s="604"/>
      <c r="GQX6" s="604"/>
      <c r="GQY6" s="604"/>
      <c r="GQZ6" s="604"/>
      <c r="GRA6" s="604"/>
      <c r="GRB6" s="604"/>
      <c r="GRC6" s="604"/>
      <c r="GRD6" s="604"/>
      <c r="GRE6" s="604"/>
      <c r="GRF6" s="604"/>
      <c r="GRG6" s="604"/>
      <c r="GRH6" s="604"/>
      <c r="GRI6" s="604"/>
      <c r="GRJ6" s="604"/>
      <c r="GRK6" s="604"/>
      <c r="GRL6" s="604"/>
      <c r="GRM6" s="604"/>
      <c r="GRN6" s="604"/>
      <c r="GRO6" s="604"/>
      <c r="GRP6" s="604"/>
      <c r="GRQ6" s="604"/>
      <c r="GRR6" s="604"/>
      <c r="GRS6" s="604"/>
      <c r="GRT6" s="604"/>
      <c r="GRU6" s="604"/>
      <c r="GRV6" s="604"/>
      <c r="GRW6" s="604"/>
      <c r="GRX6" s="604"/>
      <c r="GRY6" s="604"/>
      <c r="GRZ6" s="604"/>
      <c r="GSA6" s="604"/>
      <c r="GSB6" s="604"/>
      <c r="GSC6" s="604"/>
      <c r="GSD6" s="604"/>
      <c r="GSE6" s="604"/>
      <c r="GSF6" s="604"/>
      <c r="GSG6" s="604"/>
      <c r="GSH6" s="604"/>
      <c r="GSI6" s="604"/>
      <c r="GSJ6" s="604"/>
      <c r="GSK6" s="604"/>
      <c r="GSL6" s="604"/>
      <c r="GSM6" s="604"/>
      <c r="GSN6" s="604"/>
      <c r="GSO6" s="604"/>
      <c r="GSP6" s="604"/>
      <c r="GSQ6" s="604"/>
      <c r="GSR6" s="604"/>
      <c r="GSS6" s="604"/>
      <c r="GST6" s="604"/>
      <c r="GSU6" s="604"/>
      <c r="GSV6" s="604"/>
      <c r="GSW6" s="604"/>
      <c r="GSX6" s="604"/>
      <c r="GSY6" s="604"/>
      <c r="GSZ6" s="604"/>
      <c r="GTA6" s="604"/>
      <c r="GTB6" s="604"/>
      <c r="GTC6" s="604"/>
      <c r="GTD6" s="604"/>
      <c r="GTE6" s="604"/>
      <c r="GTF6" s="604"/>
      <c r="GTG6" s="604"/>
      <c r="GTH6" s="604"/>
      <c r="GTI6" s="604"/>
      <c r="GTJ6" s="604"/>
      <c r="GTK6" s="604"/>
      <c r="GTL6" s="604"/>
      <c r="GTM6" s="604"/>
      <c r="GTN6" s="604"/>
      <c r="GTO6" s="604"/>
      <c r="GTP6" s="604"/>
      <c r="GTQ6" s="604"/>
      <c r="GTR6" s="604"/>
      <c r="GTS6" s="604"/>
      <c r="GTT6" s="604"/>
      <c r="GTU6" s="604"/>
      <c r="GTV6" s="604"/>
      <c r="GTW6" s="604"/>
      <c r="GTX6" s="604"/>
      <c r="GTY6" s="604"/>
      <c r="GTZ6" s="604"/>
      <c r="GUA6" s="604"/>
      <c r="GUB6" s="604"/>
      <c r="GUC6" s="604"/>
      <c r="GUD6" s="604"/>
      <c r="GUE6" s="604"/>
      <c r="GUF6" s="604"/>
      <c r="GUG6" s="604"/>
      <c r="GUH6" s="604"/>
      <c r="GUI6" s="604"/>
      <c r="GUJ6" s="604"/>
      <c r="GUK6" s="604"/>
      <c r="GUL6" s="604"/>
      <c r="GUM6" s="604"/>
      <c r="GUN6" s="604"/>
      <c r="GUO6" s="604"/>
      <c r="GUP6" s="604"/>
      <c r="GUQ6" s="604"/>
      <c r="GUR6" s="604"/>
      <c r="GUS6" s="604"/>
      <c r="GUT6" s="604"/>
      <c r="GUU6" s="604"/>
      <c r="GUV6" s="604"/>
      <c r="GUW6" s="604"/>
      <c r="GUX6" s="604"/>
      <c r="GUY6" s="604"/>
      <c r="GUZ6" s="604"/>
      <c r="GVA6" s="604"/>
      <c r="GVB6" s="604"/>
      <c r="GVC6" s="604"/>
      <c r="GVD6" s="604"/>
      <c r="GVE6" s="604"/>
      <c r="GVF6" s="604"/>
      <c r="GVG6" s="604"/>
      <c r="GVH6" s="604"/>
      <c r="GVI6" s="604"/>
      <c r="GVJ6" s="604"/>
      <c r="GVK6" s="604"/>
      <c r="GVL6" s="604"/>
      <c r="GVM6" s="604"/>
      <c r="GVN6" s="604"/>
      <c r="GVO6" s="604"/>
      <c r="GVP6" s="604"/>
      <c r="GVQ6" s="604"/>
      <c r="GVR6" s="604"/>
      <c r="GVS6" s="604"/>
      <c r="GVT6" s="604"/>
      <c r="GVU6" s="604"/>
      <c r="GVV6" s="604"/>
      <c r="GVW6" s="604"/>
      <c r="GVX6" s="604"/>
      <c r="GVY6" s="604"/>
      <c r="GVZ6" s="604"/>
      <c r="GWA6" s="604"/>
      <c r="GWB6" s="604"/>
      <c r="GWC6" s="604"/>
      <c r="GWD6" s="604"/>
      <c r="GWE6" s="604"/>
      <c r="GWF6" s="604"/>
      <c r="GWG6" s="604"/>
      <c r="GWH6" s="604"/>
      <c r="GWI6" s="604"/>
      <c r="GWJ6" s="604"/>
      <c r="GWK6" s="604"/>
      <c r="GWL6" s="604"/>
      <c r="GWM6" s="604"/>
      <c r="GWN6" s="604"/>
      <c r="GWO6" s="604"/>
      <c r="GWP6" s="604"/>
      <c r="GWQ6" s="604"/>
      <c r="GWR6" s="604"/>
      <c r="GWS6" s="604"/>
      <c r="GWT6" s="604"/>
      <c r="GWU6" s="604"/>
      <c r="GWV6" s="604"/>
      <c r="GWW6" s="604"/>
      <c r="GWX6" s="604"/>
      <c r="GWY6" s="604"/>
      <c r="GWZ6" s="604"/>
      <c r="GXA6" s="604"/>
      <c r="GXB6" s="604"/>
      <c r="GXC6" s="604"/>
      <c r="GXD6" s="604"/>
      <c r="GXE6" s="604"/>
      <c r="GXF6" s="604"/>
      <c r="GXG6" s="604"/>
      <c r="GXH6" s="604"/>
      <c r="GXI6" s="604"/>
      <c r="GXJ6" s="604"/>
      <c r="GXK6" s="604"/>
      <c r="GXL6" s="604"/>
      <c r="GXM6" s="604"/>
      <c r="GXN6" s="604"/>
      <c r="GXO6" s="604"/>
      <c r="GXP6" s="604"/>
      <c r="GXQ6" s="604"/>
      <c r="GXR6" s="604"/>
      <c r="GXS6" s="604"/>
      <c r="GXT6" s="604"/>
      <c r="GXU6" s="604"/>
      <c r="GXV6" s="604"/>
      <c r="GXW6" s="604"/>
      <c r="GXX6" s="604"/>
      <c r="GXY6" s="604"/>
      <c r="GXZ6" s="604"/>
      <c r="GYA6" s="604"/>
      <c r="GYB6" s="604"/>
      <c r="GYC6" s="604"/>
      <c r="GYD6" s="604"/>
      <c r="GYE6" s="604"/>
      <c r="GYF6" s="604"/>
      <c r="GYG6" s="604"/>
      <c r="GYH6" s="604"/>
      <c r="GYI6" s="604"/>
      <c r="GYJ6" s="604"/>
      <c r="GYK6" s="604"/>
      <c r="GYL6" s="604"/>
      <c r="GYM6" s="604"/>
      <c r="GYN6" s="604"/>
      <c r="GYO6" s="604"/>
      <c r="GYP6" s="604"/>
      <c r="GYQ6" s="604"/>
      <c r="GYR6" s="604"/>
      <c r="GYS6" s="604"/>
      <c r="GYT6" s="604"/>
      <c r="GYU6" s="604"/>
      <c r="GYV6" s="604"/>
      <c r="GYW6" s="604"/>
      <c r="GYX6" s="604"/>
      <c r="GYY6" s="604"/>
      <c r="GYZ6" s="604"/>
      <c r="GZA6" s="604"/>
      <c r="GZB6" s="604"/>
      <c r="GZC6" s="604"/>
      <c r="GZD6" s="604"/>
      <c r="GZE6" s="604"/>
      <c r="GZF6" s="604"/>
      <c r="GZG6" s="604"/>
      <c r="GZH6" s="604"/>
      <c r="GZI6" s="604"/>
      <c r="GZJ6" s="604"/>
      <c r="GZK6" s="604"/>
      <c r="GZL6" s="604"/>
      <c r="GZM6" s="604"/>
      <c r="GZN6" s="604"/>
      <c r="GZO6" s="604"/>
      <c r="GZP6" s="604"/>
      <c r="GZQ6" s="604"/>
      <c r="GZR6" s="604"/>
      <c r="GZS6" s="604"/>
      <c r="GZT6" s="604"/>
      <c r="GZU6" s="604"/>
      <c r="GZV6" s="604"/>
      <c r="GZW6" s="604"/>
      <c r="GZX6" s="604"/>
      <c r="GZY6" s="604"/>
      <c r="GZZ6" s="604"/>
      <c r="HAA6" s="604"/>
      <c r="HAB6" s="604"/>
      <c r="HAC6" s="604"/>
      <c r="HAD6" s="604"/>
      <c r="HAE6" s="604"/>
      <c r="HAF6" s="604"/>
      <c r="HAG6" s="604"/>
      <c r="HAH6" s="604"/>
      <c r="HAI6" s="604"/>
      <c r="HAJ6" s="604"/>
      <c r="HAK6" s="604"/>
      <c r="HAL6" s="604"/>
      <c r="HAM6" s="604"/>
      <c r="HAN6" s="604"/>
      <c r="HAO6" s="604"/>
      <c r="HAP6" s="604"/>
      <c r="HAQ6" s="604"/>
      <c r="HAR6" s="604"/>
      <c r="HAS6" s="604"/>
      <c r="HAT6" s="604"/>
      <c r="HAU6" s="604"/>
      <c r="HAV6" s="604"/>
      <c r="HAW6" s="604"/>
      <c r="HAX6" s="604"/>
      <c r="HAY6" s="604"/>
      <c r="HAZ6" s="604"/>
      <c r="HBA6" s="604"/>
      <c r="HBB6" s="604"/>
      <c r="HBC6" s="604"/>
      <c r="HBD6" s="604"/>
      <c r="HBE6" s="604"/>
      <c r="HBF6" s="604"/>
      <c r="HBG6" s="604"/>
      <c r="HBH6" s="604"/>
      <c r="HBI6" s="604"/>
      <c r="HBJ6" s="604"/>
      <c r="HBK6" s="604"/>
      <c r="HBL6" s="604"/>
      <c r="HBM6" s="604"/>
      <c r="HBN6" s="604"/>
      <c r="HBO6" s="604"/>
      <c r="HBP6" s="604"/>
      <c r="HBQ6" s="604"/>
      <c r="HBR6" s="604"/>
      <c r="HBS6" s="604"/>
      <c r="HBT6" s="604"/>
      <c r="HBU6" s="604"/>
      <c r="HBV6" s="604"/>
      <c r="HBW6" s="604"/>
      <c r="HBX6" s="604"/>
      <c r="HBY6" s="604"/>
      <c r="HBZ6" s="604"/>
      <c r="HCA6" s="604"/>
      <c r="HCB6" s="604"/>
      <c r="HCC6" s="604"/>
      <c r="HCD6" s="604"/>
      <c r="HCE6" s="604"/>
      <c r="HCF6" s="604"/>
      <c r="HCG6" s="604"/>
      <c r="HCH6" s="604"/>
      <c r="HCI6" s="604"/>
      <c r="HCJ6" s="604"/>
      <c r="HCK6" s="604"/>
      <c r="HCL6" s="604"/>
      <c r="HCM6" s="604"/>
      <c r="HCN6" s="604"/>
      <c r="HCO6" s="604"/>
      <c r="HCP6" s="604"/>
      <c r="HCQ6" s="604"/>
      <c r="HCR6" s="604"/>
      <c r="HCS6" s="604"/>
      <c r="HCT6" s="604"/>
      <c r="HCU6" s="604"/>
      <c r="HCV6" s="604"/>
      <c r="HCW6" s="604"/>
      <c r="HCX6" s="604"/>
      <c r="HCY6" s="604"/>
      <c r="HCZ6" s="604"/>
      <c r="HDA6" s="604"/>
      <c r="HDB6" s="604"/>
      <c r="HDC6" s="604"/>
      <c r="HDD6" s="604"/>
      <c r="HDE6" s="604"/>
      <c r="HDF6" s="604"/>
      <c r="HDG6" s="604"/>
      <c r="HDH6" s="604"/>
      <c r="HDI6" s="604"/>
      <c r="HDJ6" s="604"/>
      <c r="HDK6" s="604"/>
      <c r="HDL6" s="604"/>
      <c r="HDM6" s="604"/>
      <c r="HDN6" s="604"/>
      <c r="HDO6" s="604"/>
      <c r="HDP6" s="604"/>
      <c r="HDQ6" s="604"/>
      <c r="HDR6" s="604"/>
      <c r="HDS6" s="604"/>
      <c r="HDT6" s="604"/>
      <c r="HDU6" s="604"/>
      <c r="HDV6" s="604"/>
      <c r="HDW6" s="604"/>
      <c r="HDX6" s="604"/>
      <c r="HDY6" s="604"/>
      <c r="HDZ6" s="604"/>
      <c r="HEA6" s="604"/>
      <c r="HEB6" s="604"/>
      <c r="HEC6" s="604"/>
      <c r="HED6" s="604"/>
      <c r="HEE6" s="604"/>
      <c r="HEF6" s="604"/>
      <c r="HEG6" s="604"/>
      <c r="HEH6" s="604"/>
      <c r="HEI6" s="604"/>
      <c r="HEJ6" s="604"/>
      <c r="HEK6" s="604"/>
      <c r="HEL6" s="604"/>
      <c r="HEM6" s="604"/>
      <c r="HEN6" s="604"/>
      <c r="HEO6" s="604"/>
      <c r="HEP6" s="604"/>
      <c r="HEQ6" s="604"/>
      <c r="HER6" s="604"/>
      <c r="HES6" s="604"/>
      <c r="HET6" s="604"/>
      <c r="HEU6" s="604"/>
      <c r="HEV6" s="604"/>
      <c r="HEW6" s="604"/>
      <c r="HEX6" s="604"/>
      <c r="HEY6" s="604"/>
      <c r="HEZ6" s="604"/>
      <c r="HFA6" s="604"/>
      <c r="HFB6" s="604"/>
      <c r="HFC6" s="604"/>
      <c r="HFD6" s="604"/>
      <c r="HFE6" s="604"/>
      <c r="HFF6" s="604"/>
      <c r="HFG6" s="604"/>
      <c r="HFH6" s="604"/>
      <c r="HFI6" s="604"/>
      <c r="HFJ6" s="604"/>
      <c r="HFK6" s="604"/>
      <c r="HFL6" s="604"/>
      <c r="HFM6" s="604"/>
      <c r="HFN6" s="604"/>
      <c r="HFO6" s="604"/>
      <c r="HFP6" s="604"/>
      <c r="HFQ6" s="604"/>
      <c r="HFR6" s="604"/>
      <c r="HFS6" s="604"/>
      <c r="HFT6" s="604"/>
      <c r="HFU6" s="604"/>
      <c r="HFV6" s="604"/>
      <c r="HFW6" s="604"/>
      <c r="HFX6" s="604"/>
      <c r="HFY6" s="604"/>
      <c r="HFZ6" s="604"/>
      <c r="HGA6" s="604"/>
      <c r="HGB6" s="604"/>
      <c r="HGC6" s="604"/>
      <c r="HGD6" s="604"/>
      <c r="HGE6" s="604"/>
      <c r="HGF6" s="604"/>
      <c r="HGG6" s="604"/>
      <c r="HGH6" s="604"/>
      <c r="HGI6" s="604"/>
      <c r="HGJ6" s="604"/>
      <c r="HGK6" s="604"/>
      <c r="HGL6" s="604"/>
      <c r="HGM6" s="604"/>
      <c r="HGN6" s="604"/>
      <c r="HGO6" s="604"/>
      <c r="HGP6" s="604"/>
      <c r="HGQ6" s="604"/>
      <c r="HGR6" s="604"/>
      <c r="HGS6" s="604"/>
      <c r="HGT6" s="604"/>
      <c r="HGU6" s="604"/>
      <c r="HGV6" s="604"/>
      <c r="HGW6" s="604"/>
      <c r="HGX6" s="604"/>
      <c r="HGY6" s="604"/>
      <c r="HGZ6" s="604"/>
      <c r="HHA6" s="604"/>
      <c r="HHB6" s="604"/>
      <c r="HHC6" s="604"/>
      <c r="HHD6" s="604"/>
      <c r="HHE6" s="604"/>
      <c r="HHF6" s="604"/>
      <c r="HHG6" s="604"/>
      <c r="HHH6" s="604"/>
      <c r="HHI6" s="604"/>
      <c r="HHJ6" s="604"/>
      <c r="HHK6" s="604"/>
      <c r="HHL6" s="604"/>
      <c r="HHM6" s="604"/>
      <c r="HHN6" s="604"/>
      <c r="HHO6" s="604"/>
      <c r="HHP6" s="604"/>
      <c r="HHQ6" s="604"/>
      <c r="HHR6" s="604"/>
      <c r="HHS6" s="604"/>
      <c r="HHT6" s="604"/>
      <c r="HHU6" s="604"/>
      <c r="HHV6" s="604"/>
      <c r="HHW6" s="604"/>
      <c r="HHX6" s="604"/>
      <c r="HHY6" s="604"/>
      <c r="HHZ6" s="604"/>
      <c r="HIA6" s="604"/>
      <c r="HIB6" s="604"/>
      <c r="HIC6" s="604"/>
      <c r="HID6" s="604"/>
      <c r="HIE6" s="604"/>
      <c r="HIF6" s="604"/>
      <c r="HIG6" s="604"/>
      <c r="HIH6" s="604"/>
      <c r="HII6" s="604"/>
      <c r="HIJ6" s="604"/>
      <c r="HIK6" s="604"/>
      <c r="HIL6" s="604"/>
      <c r="HIM6" s="604"/>
      <c r="HIN6" s="604"/>
      <c r="HIO6" s="604"/>
      <c r="HIP6" s="604"/>
      <c r="HIQ6" s="604"/>
      <c r="HIR6" s="604"/>
      <c r="HIS6" s="604"/>
      <c r="HIT6" s="604"/>
      <c r="HIU6" s="604"/>
      <c r="HIV6" s="604"/>
      <c r="HIW6" s="604"/>
      <c r="HIX6" s="604"/>
      <c r="HIY6" s="604"/>
      <c r="HIZ6" s="604"/>
      <c r="HJA6" s="604"/>
      <c r="HJB6" s="604"/>
      <c r="HJC6" s="604"/>
      <c r="HJD6" s="604"/>
      <c r="HJE6" s="604"/>
      <c r="HJF6" s="604"/>
      <c r="HJG6" s="604"/>
      <c r="HJH6" s="604"/>
      <c r="HJI6" s="604"/>
      <c r="HJJ6" s="604"/>
      <c r="HJK6" s="604"/>
      <c r="HJL6" s="604"/>
      <c r="HJM6" s="604"/>
      <c r="HJN6" s="604"/>
      <c r="HJO6" s="604"/>
      <c r="HJP6" s="604"/>
      <c r="HJQ6" s="604"/>
      <c r="HJR6" s="604"/>
      <c r="HJS6" s="604"/>
      <c r="HJT6" s="604"/>
      <c r="HJU6" s="604"/>
      <c r="HJV6" s="604"/>
      <c r="HJW6" s="604"/>
      <c r="HJX6" s="604"/>
      <c r="HJY6" s="604"/>
      <c r="HJZ6" s="604"/>
      <c r="HKA6" s="604"/>
      <c r="HKB6" s="604"/>
      <c r="HKC6" s="604"/>
      <c r="HKD6" s="604"/>
      <c r="HKE6" s="604"/>
      <c r="HKF6" s="604"/>
      <c r="HKG6" s="604"/>
      <c r="HKH6" s="604"/>
      <c r="HKI6" s="604"/>
      <c r="HKJ6" s="604"/>
      <c r="HKK6" s="604"/>
      <c r="HKL6" s="604"/>
      <c r="HKM6" s="604"/>
      <c r="HKN6" s="604"/>
      <c r="HKO6" s="604"/>
      <c r="HKP6" s="604"/>
      <c r="HKQ6" s="604"/>
      <c r="HKR6" s="604"/>
      <c r="HKS6" s="604"/>
      <c r="HKT6" s="604"/>
      <c r="HKU6" s="604"/>
      <c r="HKV6" s="604"/>
      <c r="HKW6" s="604"/>
      <c r="HKX6" s="604"/>
      <c r="HKY6" s="604"/>
      <c r="HKZ6" s="604"/>
      <c r="HLA6" s="604"/>
      <c r="HLB6" s="604"/>
      <c r="HLC6" s="604"/>
      <c r="HLD6" s="604"/>
      <c r="HLE6" s="604"/>
      <c r="HLF6" s="604"/>
      <c r="HLG6" s="604"/>
      <c r="HLH6" s="604"/>
      <c r="HLI6" s="604"/>
      <c r="HLJ6" s="604"/>
      <c r="HLK6" s="604"/>
      <c r="HLL6" s="604"/>
      <c r="HLM6" s="604"/>
      <c r="HLN6" s="604"/>
      <c r="HLO6" s="604"/>
      <c r="HLP6" s="604"/>
      <c r="HLQ6" s="604"/>
      <c r="HLR6" s="604"/>
      <c r="HLS6" s="604"/>
      <c r="HLT6" s="604"/>
      <c r="HLU6" s="604"/>
      <c r="HLV6" s="604"/>
      <c r="HLW6" s="604"/>
      <c r="HLX6" s="604"/>
      <c r="HLY6" s="604"/>
      <c r="HLZ6" s="604"/>
      <c r="HMA6" s="604"/>
      <c r="HMB6" s="604"/>
      <c r="HMC6" s="604"/>
      <c r="HMD6" s="604"/>
      <c r="HME6" s="604"/>
      <c r="HMF6" s="604"/>
      <c r="HMG6" s="604"/>
      <c r="HMH6" s="604"/>
      <c r="HMI6" s="604"/>
      <c r="HMJ6" s="604"/>
      <c r="HMK6" s="604"/>
      <c r="HML6" s="604"/>
      <c r="HMM6" s="604"/>
      <c r="HMN6" s="604"/>
      <c r="HMO6" s="604"/>
      <c r="HMP6" s="604"/>
      <c r="HMQ6" s="604"/>
      <c r="HMR6" s="604"/>
      <c r="HMS6" s="604"/>
      <c r="HMT6" s="604"/>
      <c r="HMU6" s="604"/>
      <c r="HMV6" s="604"/>
      <c r="HMW6" s="604"/>
      <c r="HMX6" s="604"/>
      <c r="HMY6" s="604"/>
      <c r="HMZ6" s="604"/>
      <c r="HNA6" s="604"/>
      <c r="HNB6" s="604"/>
      <c r="HNC6" s="604"/>
      <c r="HND6" s="604"/>
      <c r="HNE6" s="604"/>
      <c r="HNF6" s="604"/>
      <c r="HNG6" s="604"/>
      <c r="HNH6" s="604"/>
      <c r="HNI6" s="604"/>
      <c r="HNJ6" s="604"/>
      <c r="HNK6" s="604"/>
      <c r="HNL6" s="604"/>
      <c r="HNM6" s="604"/>
      <c r="HNN6" s="604"/>
      <c r="HNO6" s="604"/>
      <c r="HNP6" s="604"/>
      <c r="HNQ6" s="604"/>
      <c r="HNR6" s="604"/>
      <c r="HNS6" s="604"/>
      <c r="HNT6" s="604"/>
      <c r="HNU6" s="604"/>
      <c r="HNV6" s="604"/>
      <c r="HNW6" s="604"/>
      <c r="HNX6" s="604"/>
      <c r="HNY6" s="604"/>
      <c r="HNZ6" s="604"/>
      <c r="HOA6" s="604"/>
      <c r="HOB6" s="604"/>
      <c r="HOC6" s="604"/>
      <c r="HOD6" s="604"/>
      <c r="HOE6" s="604"/>
      <c r="HOF6" s="604"/>
      <c r="HOG6" s="604"/>
      <c r="HOH6" s="604"/>
      <c r="HOI6" s="604"/>
      <c r="HOJ6" s="604"/>
      <c r="HOK6" s="604"/>
      <c r="HOL6" s="604"/>
      <c r="HOM6" s="604"/>
      <c r="HON6" s="604"/>
      <c r="HOO6" s="604"/>
      <c r="HOP6" s="604"/>
      <c r="HOQ6" s="604"/>
      <c r="HOR6" s="604"/>
      <c r="HOS6" s="604"/>
      <c r="HOT6" s="604"/>
      <c r="HOU6" s="604"/>
      <c r="HOV6" s="604"/>
      <c r="HOW6" s="604"/>
      <c r="HOX6" s="604"/>
      <c r="HOY6" s="604"/>
      <c r="HOZ6" s="604"/>
      <c r="HPA6" s="604"/>
      <c r="HPB6" s="604"/>
      <c r="HPC6" s="604"/>
      <c r="HPD6" s="604"/>
      <c r="HPE6" s="604"/>
      <c r="HPF6" s="604"/>
      <c r="HPG6" s="604"/>
      <c r="HPH6" s="604"/>
      <c r="HPI6" s="604"/>
      <c r="HPJ6" s="604"/>
      <c r="HPK6" s="604"/>
      <c r="HPL6" s="604"/>
      <c r="HPM6" s="604"/>
      <c r="HPN6" s="604"/>
      <c r="HPO6" s="604"/>
      <c r="HPP6" s="604"/>
      <c r="HPQ6" s="604"/>
      <c r="HPR6" s="604"/>
      <c r="HPS6" s="604"/>
      <c r="HPT6" s="604"/>
      <c r="HPU6" s="604"/>
      <c r="HPV6" s="604"/>
      <c r="HPW6" s="604"/>
      <c r="HPX6" s="604"/>
      <c r="HPY6" s="604"/>
      <c r="HPZ6" s="604"/>
      <c r="HQA6" s="604"/>
      <c r="HQB6" s="604"/>
      <c r="HQC6" s="604"/>
      <c r="HQD6" s="604"/>
      <c r="HQE6" s="604"/>
      <c r="HQF6" s="604"/>
      <c r="HQG6" s="604"/>
      <c r="HQH6" s="604"/>
      <c r="HQI6" s="604"/>
      <c r="HQJ6" s="604"/>
      <c r="HQK6" s="604"/>
      <c r="HQL6" s="604"/>
      <c r="HQM6" s="604"/>
      <c r="HQN6" s="604"/>
      <c r="HQO6" s="604"/>
      <c r="HQP6" s="604"/>
      <c r="HQQ6" s="604"/>
      <c r="HQR6" s="604"/>
      <c r="HQS6" s="604"/>
      <c r="HQT6" s="604"/>
      <c r="HQU6" s="604"/>
      <c r="HQV6" s="604"/>
      <c r="HQW6" s="604"/>
      <c r="HQX6" s="604"/>
      <c r="HQY6" s="604"/>
      <c r="HQZ6" s="604"/>
      <c r="HRA6" s="604"/>
      <c r="HRB6" s="604"/>
      <c r="HRC6" s="604"/>
      <c r="HRD6" s="604"/>
      <c r="HRE6" s="604"/>
      <c r="HRF6" s="604"/>
      <c r="HRG6" s="604"/>
      <c r="HRH6" s="604"/>
      <c r="HRI6" s="604"/>
      <c r="HRJ6" s="604"/>
      <c r="HRK6" s="604"/>
      <c r="HRL6" s="604"/>
      <c r="HRM6" s="604"/>
      <c r="HRN6" s="604"/>
      <c r="HRO6" s="604"/>
      <c r="HRP6" s="604"/>
      <c r="HRQ6" s="604"/>
      <c r="HRR6" s="604"/>
      <c r="HRS6" s="604"/>
      <c r="HRT6" s="604"/>
      <c r="HRU6" s="604"/>
      <c r="HRV6" s="604"/>
      <c r="HRW6" s="604"/>
      <c r="HRX6" s="604"/>
      <c r="HRY6" s="604"/>
      <c r="HRZ6" s="604"/>
      <c r="HSA6" s="604"/>
      <c r="HSB6" s="604"/>
      <c r="HSC6" s="604"/>
      <c r="HSD6" s="604"/>
      <c r="HSE6" s="604"/>
      <c r="HSF6" s="604"/>
      <c r="HSG6" s="604"/>
      <c r="HSH6" s="604"/>
      <c r="HSI6" s="604"/>
      <c r="HSJ6" s="604"/>
      <c r="HSK6" s="604"/>
      <c r="HSL6" s="604"/>
      <c r="HSM6" s="604"/>
      <c r="HSN6" s="604"/>
      <c r="HSO6" s="604"/>
      <c r="HSP6" s="604"/>
      <c r="HSQ6" s="604"/>
      <c r="HSR6" s="604"/>
      <c r="HSS6" s="604"/>
      <c r="HST6" s="604"/>
      <c r="HSU6" s="604"/>
      <c r="HSV6" s="604"/>
      <c r="HSW6" s="604"/>
      <c r="HSX6" s="604"/>
      <c r="HSY6" s="604"/>
      <c r="HSZ6" s="604"/>
      <c r="HTA6" s="604"/>
      <c r="HTB6" s="604"/>
      <c r="HTC6" s="604"/>
      <c r="HTD6" s="604"/>
      <c r="HTE6" s="604"/>
      <c r="HTF6" s="604"/>
      <c r="HTG6" s="604"/>
      <c r="HTH6" s="604"/>
      <c r="HTI6" s="604"/>
      <c r="HTJ6" s="604"/>
      <c r="HTK6" s="604"/>
      <c r="HTL6" s="604"/>
      <c r="HTM6" s="604"/>
      <c r="HTN6" s="604"/>
      <c r="HTO6" s="604"/>
      <c r="HTP6" s="604"/>
      <c r="HTQ6" s="604"/>
      <c r="HTR6" s="604"/>
      <c r="HTS6" s="604"/>
      <c r="HTT6" s="604"/>
      <c r="HTU6" s="604"/>
      <c r="HTV6" s="604"/>
      <c r="HTW6" s="604"/>
      <c r="HTX6" s="604"/>
      <c r="HTY6" s="604"/>
      <c r="HTZ6" s="604"/>
      <c r="HUA6" s="604"/>
      <c r="HUB6" s="604"/>
      <c r="HUC6" s="604"/>
      <c r="HUD6" s="604"/>
      <c r="HUE6" s="604"/>
      <c r="HUF6" s="604"/>
      <c r="HUG6" s="604"/>
      <c r="HUH6" s="604"/>
      <c r="HUI6" s="604"/>
      <c r="HUJ6" s="604"/>
      <c r="HUK6" s="604"/>
      <c r="HUL6" s="604"/>
      <c r="HUM6" s="604"/>
      <c r="HUN6" s="604"/>
      <c r="HUO6" s="604"/>
      <c r="HUP6" s="604"/>
      <c r="HUQ6" s="604"/>
      <c r="HUR6" s="604"/>
      <c r="HUS6" s="604"/>
      <c r="HUT6" s="604"/>
      <c r="HUU6" s="604"/>
      <c r="HUV6" s="604"/>
      <c r="HUW6" s="604"/>
      <c r="HUX6" s="604"/>
      <c r="HUY6" s="604"/>
      <c r="HUZ6" s="604"/>
      <c r="HVA6" s="604"/>
      <c r="HVB6" s="604"/>
      <c r="HVC6" s="604"/>
      <c r="HVD6" s="604"/>
      <c r="HVE6" s="604"/>
      <c r="HVF6" s="604"/>
      <c r="HVG6" s="604"/>
      <c r="HVH6" s="604"/>
      <c r="HVI6" s="604"/>
      <c r="HVJ6" s="604"/>
      <c r="HVK6" s="604"/>
      <c r="HVL6" s="604"/>
      <c r="HVM6" s="604"/>
      <c r="HVN6" s="604"/>
      <c r="HVO6" s="604"/>
      <c r="HVP6" s="604"/>
      <c r="HVQ6" s="604"/>
      <c r="HVR6" s="604"/>
      <c r="HVS6" s="604"/>
      <c r="HVT6" s="604"/>
      <c r="HVU6" s="604"/>
      <c r="HVV6" s="604"/>
      <c r="HVW6" s="604"/>
      <c r="HVX6" s="604"/>
      <c r="HVY6" s="604"/>
      <c r="HVZ6" s="604"/>
      <c r="HWA6" s="604"/>
      <c r="HWB6" s="604"/>
      <c r="HWC6" s="604"/>
      <c r="HWD6" s="604"/>
      <c r="HWE6" s="604"/>
      <c r="HWF6" s="604"/>
      <c r="HWG6" s="604"/>
      <c r="HWH6" s="604"/>
      <c r="HWI6" s="604"/>
      <c r="HWJ6" s="604"/>
      <c r="HWK6" s="604"/>
      <c r="HWL6" s="604"/>
      <c r="HWM6" s="604"/>
      <c r="HWN6" s="604"/>
      <c r="HWO6" s="604"/>
      <c r="HWP6" s="604"/>
      <c r="HWQ6" s="604"/>
      <c r="HWR6" s="604"/>
      <c r="HWS6" s="604"/>
      <c r="HWT6" s="604"/>
      <c r="HWU6" s="604"/>
      <c r="HWV6" s="604"/>
      <c r="HWW6" s="604"/>
      <c r="HWX6" s="604"/>
      <c r="HWY6" s="604"/>
      <c r="HWZ6" s="604"/>
      <c r="HXA6" s="604"/>
      <c r="HXB6" s="604"/>
      <c r="HXC6" s="604"/>
      <c r="HXD6" s="604"/>
      <c r="HXE6" s="604"/>
      <c r="HXF6" s="604"/>
      <c r="HXG6" s="604"/>
      <c r="HXH6" s="604"/>
      <c r="HXI6" s="604"/>
      <c r="HXJ6" s="604"/>
      <c r="HXK6" s="604"/>
      <c r="HXL6" s="604"/>
      <c r="HXM6" s="604"/>
      <c r="HXN6" s="604"/>
      <c r="HXO6" s="604"/>
      <c r="HXP6" s="604"/>
      <c r="HXQ6" s="604"/>
      <c r="HXR6" s="604"/>
      <c r="HXS6" s="604"/>
      <c r="HXT6" s="604"/>
      <c r="HXU6" s="604"/>
      <c r="HXV6" s="604"/>
      <c r="HXW6" s="604"/>
      <c r="HXX6" s="604"/>
      <c r="HXY6" s="604"/>
      <c r="HXZ6" s="604"/>
      <c r="HYA6" s="604"/>
      <c r="HYB6" s="604"/>
      <c r="HYC6" s="604"/>
      <c r="HYD6" s="604"/>
      <c r="HYE6" s="604"/>
      <c r="HYF6" s="604"/>
      <c r="HYG6" s="604"/>
      <c r="HYH6" s="604"/>
      <c r="HYI6" s="604"/>
      <c r="HYJ6" s="604"/>
      <c r="HYK6" s="604"/>
      <c r="HYL6" s="604"/>
      <c r="HYM6" s="604"/>
      <c r="HYN6" s="604"/>
      <c r="HYO6" s="604"/>
      <c r="HYP6" s="604"/>
      <c r="HYQ6" s="604"/>
      <c r="HYR6" s="604"/>
      <c r="HYS6" s="604"/>
      <c r="HYT6" s="604"/>
      <c r="HYU6" s="604"/>
      <c r="HYV6" s="604"/>
      <c r="HYW6" s="604"/>
      <c r="HYX6" s="604"/>
      <c r="HYY6" s="604"/>
      <c r="HYZ6" s="604"/>
      <c r="HZA6" s="604"/>
      <c r="HZB6" s="604"/>
      <c r="HZC6" s="604"/>
      <c r="HZD6" s="604"/>
      <c r="HZE6" s="604"/>
      <c r="HZF6" s="604"/>
      <c r="HZG6" s="604"/>
      <c r="HZH6" s="604"/>
      <c r="HZI6" s="604"/>
      <c r="HZJ6" s="604"/>
      <c r="HZK6" s="604"/>
      <c r="HZL6" s="604"/>
      <c r="HZM6" s="604"/>
      <c r="HZN6" s="604"/>
      <c r="HZO6" s="604"/>
      <c r="HZP6" s="604"/>
      <c r="HZQ6" s="604"/>
      <c r="HZR6" s="604"/>
      <c r="HZS6" s="604"/>
      <c r="HZT6" s="604"/>
      <c r="HZU6" s="604"/>
      <c r="HZV6" s="604"/>
      <c r="HZW6" s="604"/>
      <c r="HZX6" s="604"/>
      <c r="HZY6" s="604"/>
      <c r="HZZ6" s="604"/>
      <c r="IAA6" s="604"/>
      <c r="IAB6" s="604"/>
      <c r="IAC6" s="604"/>
      <c r="IAD6" s="604"/>
      <c r="IAE6" s="604"/>
      <c r="IAF6" s="604"/>
      <c r="IAG6" s="604"/>
      <c r="IAH6" s="604"/>
      <c r="IAI6" s="604"/>
      <c r="IAJ6" s="604"/>
      <c r="IAK6" s="604"/>
      <c r="IAL6" s="604"/>
      <c r="IAM6" s="604"/>
      <c r="IAN6" s="604"/>
      <c r="IAO6" s="604"/>
      <c r="IAP6" s="604"/>
      <c r="IAQ6" s="604"/>
      <c r="IAR6" s="604"/>
      <c r="IAS6" s="604"/>
      <c r="IAT6" s="604"/>
      <c r="IAU6" s="604"/>
      <c r="IAV6" s="604"/>
      <c r="IAW6" s="604"/>
      <c r="IAX6" s="604"/>
      <c r="IAY6" s="604"/>
      <c r="IAZ6" s="604"/>
      <c r="IBA6" s="604"/>
      <c r="IBB6" s="604"/>
      <c r="IBC6" s="604"/>
      <c r="IBD6" s="604"/>
      <c r="IBE6" s="604"/>
      <c r="IBF6" s="604"/>
      <c r="IBG6" s="604"/>
      <c r="IBH6" s="604"/>
      <c r="IBI6" s="604"/>
      <c r="IBJ6" s="604"/>
      <c r="IBK6" s="604"/>
      <c r="IBL6" s="604"/>
      <c r="IBM6" s="604"/>
      <c r="IBN6" s="604"/>
      <c r="IBO6" s="604"/>
      <c r="IBP6" s="604"/>
      <c r="IBQ6" s="604"/>
      <c r="IBR6" s="604"/>
      <c r="IBS6" s="604"/>
      <c r="IBT6" s="604"/>
      <c r="IBU6" s="604"/>
      <c r="IBV6" s="604"/>
      <c r="IBW6" s="604"/>
      <c r="IBX6" s="604"/>
      <c r="IBY6" s="604"/>
      <c r="IBZ6" s="604"/>
      <c r="ICA6" s="604"/>
      <c r="ICB6" s="604"/>
      <c r="ICC6" s="604"/>
      <c r="ICD6" s="604"/>
      <c r="ICE6" s="604"/>
      <c r="ICF6" s="604"/>
      <c r="ICG6" s="604"/>
      <c r="ICH6" s="604"/>
      <c r="ICI6" s="604"/>
      <c r="ICJ6" s="604"/>
      <c r="ICK6" s="604"/>
      <c r="ICL6" s="604"/>
      <c r="ICM6" s="604"/>
      <c r="ICN6" s="604"/>
      <c r="ICO6" s="604"/>
      <c r="ICP6" s="604"/>
      <c r="ICQ6" s="604"/>
      <c r="ICR6" s="604"/>
      <c r="ICS6" s="604"/>
      <c r="ICT6" s="604"/>
      <c r="ICU6" s="604"/>
      <c r="ICV6" s="604"/>
      <c r="ICW6" s="604"/>
      <c r="ICX6" s="604"/>
      <c r="ICY6" s="604"/>
      <c r="ICZ6" s="604"/>
      <c r="IDA6" s="604"/>
      <c r="IDB6" s="604"/>
      <c r="IDC6" s="604"/>
      <c r="IDD6" s="604"/>
      <c r="IDE6" s="604"/>
      <c r="IDF6" s="604"/>
      <c r="IDG6" s="604"/>
      <c r="IDH6" s="604"/>
      <c r="IDI6" s="604"/>
      <c r="IDJ6" s="604"/>
      <c r="IDK6" s="604"/>
      <c r="IDL6" s="604"/>
      <c r="IDM6" s="604"/>
      <c r="IDN6" s="604"/>
      <c r="IDO6" s="604"/>
      <c r="IDP6" s="604"/>
      <c r="IDQ6" s="604"/>
      <c r="IDR6" s="604"/>
      <c r="IDS6" s="604"/>
      <c r="IDT6" s="604"/>
      <c r="IDU6" s="604"/>
      <c r="IDV6" s="604"/>
      <c r="IDW6" s="604"/>
      <c r="IDX6" s="604"/>
      <c r="IDY6" s="604"/>
      <c r="IDZ6" s="604"/>
      <c r="IEA6" s="604"/>
      <c r="IEB6" s="604"/>
      <c r="IEC6" s="604"/>
      <c r="IED6" s="604"/>
      <c r="IEE6" s="604"/>
      <c r="IEF6" s="604"/>
      <c r="IEG6" s="604"/>
      <c r="IEH6" s="604"/>
      <c r="IEI6" s="604"/>
      <c r="IEJ6" s="604"/>
      <c r="IEK6" s="604"/>
      <c r="IEL6" s="604"/>
      <c r="IEM6" s="604"/>
      <c r="IEN6" s="604"/>
      <c r="IEO6" s="604"/>
      <c r="IEP6" s="604"/>
      <c r="IEQ6" s="604"/>
      <c r="IER6" s="604"/>
      <c r="IES6" s="604"/>
      <c r="IET6" s="604"/>
      <c r="IEU6" s="604"/>
      <c r="IEV6" s="604"/>
      <c r="IEW6" s="604"/>
      <c r="IEX6" s="604"/>
      <c r="IEY6" s="604"/>
      <c r="IEZ6" s="604"/>
      <c r="IFA6" s="604"/>
      <c r="IFB6" s="604"/>
      <c r="IFC6" s="604"/>
      <c r="IFD6" s="604"/>
      <c r="IFE6" s="604"/>
      <c r="IFF6" s="604"/>
      <c r="IFG6" s="604"/>
      <c r="IFH6" s="604"/>
      <c r="IFI6" s="604"/>
      <c r="IFJ6" s="604"/>
      <c r="IFK6" s="604"/>
      <c r="IFL6" s="604"/>
      <c r="IFM6" s="604"/>
      <c r="IFN6" s="604"/>
      <c r="IFO6" s="604"/>
      <c r="IFP6" s="604"/>
      <c r="IFQ6" s="604"/>
      <c r="IFR6" s="604"/>
      <c r="IFS6" s="604"/>
      <c r="IFT6" s="604"/>
      <c r="IFU6" s="604"/>
      <c r="IFV6" s="604"/>
      <c r="IFW6" s="604"/>
      <c r="IFX6" s="604"/>
      <c r="IFY6" s="604"/>
      <c r="IFZ6" s="604"/>
      <c r="IGA6" s="604"/>
      <c r="IGB6" s="604"/>
      <c r="IGC6" s="604"/>
      <c r="IGD6" s="604"/>
      <c r="IGE6" s="604"/>
      <c r="IGF6" s="604"/>
      <c r="IGG6" s="604"/>
      <c r="IGH6" s="604"/>
      <c r="IGI6" s="604"/>
      <c r="IGJ6" s="604"/>
      <c r="IGK6" s="604"/>
      <c r="IGL6" s="604"/>
      <c r="IGM6" s="604"/>
      <c r="IGN6" s="604"/>
      <c r="IGO6" s="604"/>
      <c r="IGP6" s="604"/>
      <c r="IGQ6" s="604"/>
      <c r="IGR6" s="604"/>
      <c r="IGS6" s="604"/>
      <c r="IGT6" s="604"/>
      <c r="IGU6" s="604"/>
      <c r="IGV6" s="604"/>
      <c r="IGW6" s="604"/>
      <c r="IGX6" s="604"/>
      <c r="IGY6" s="604"/>
      <c r="IGZ6" s="604"/>
      <c r="IHA6" s="604"/>
      <c r="IHB6" s="604"/>
      <c r="IHC6" s="604"/>
      <c r="IHD6" s="604"/>
      <c r="IHE6" s="604"/>
      <c r="IHF6" s="604"/>
      <c r="IHG6" s="604"/>
      <c r="IHH6" s="604"/>
      <c r="IHI6" s="604"/>
      <c r="IHJ6" s="604"/>
      <c r="IHK6" s="604"/>
      <c r="IHL6" s="604"/>
      <c r="IHM6" s="604"/>
      <c r="IHN6" s="604"/>
      <c r="IHO6" s="604"/>
      <c r="IHP6" s="604"/>
      <c r="IHQ6" s="604"/>
      <c r="IHR6" s="604"/>
      <c r="IHS6" s="604"/>
      <c r="IHT6" s="604"/>
      <c r="IHU6" s="604"/>
      <c r="IHV6" s="604"/>
      <c r="IHW6" s="604"/>
      <c r="IHX6" s="604"/>
      <c r="IHY6" s="604"/>
      <c r="IHZ6" s="604"/>
      <c r="IIA6" s="604"/>
      <c r="IIB6" s="604"/>
      <c r="IIC6" s="604"/>
      <c r="IID6" s="604"/>
      <c r="IIE6" s="604"/>
      <c r="IIF6" s="604"/>
      <c r="IIG6" s="604"/>
      <c r="IIH6" s="604"/>
      <c r="III6" s="604"/>
      <c r="IIJ6" s="604"/>
      <c r="IIK6" s="604"/>
      <c r="IIL6" s="604"/>
      <c r="IIM6" s="604"/>
      <c r="IIN6" s="604"/>
      <c r="IIO6" s="604"/>
      <c r="IIP6" s="604"/>
      <c r="IIQ6" s="604"/>
      <c r="IIR6" s="604"/>
      <c r="IIS6" s="604"/>
      <c r="IIT6" s="604"/>
      <c r="IIU6" s="604"/>
      <c r="IIV6" s="604"/>
      <c r="IIW6" s="604"/>
      <c r="IIX6" s="604"/>
      <c r="IIY6" s="604"/>
      <c r="IIZ6" s="604"/>
      <c r="IJA6" s="604"/>
      <c r="IJB6" s="604"/>
      <c r="IJC6" s="604"/>
      <c r="IJD6" s="604"/>
      <c r="IJE6" s="604"/>
      <c r="IJF6" s="604"/>
      <c r="IJG6" s="604"/>
      <c r="IJH6" s="604"/>
      <c r="IJI6" s="604"/>
      <c r="IJJ6" s="604"/>
      <c r="IJK6" s="604"/>
      <c r="IJL6" s="604"/>
      <c r="IJM6" s="604"/>
      <c r="IJN6" s="604"/>
      <c r="IJO6" s="604"/>
      <c r="IJP6" s="604"/>
      <c r="IJQ6" s="604"/>
      <c r="IJR6" s="604"/>
      <c r="IJS6" s="604"/>
      <c r="IJT6" s="604"/>
      <c r="IJU6" s="604"/>
      <c r="IJV6" s="604"/>
      <c r="IJW6" s="604"/>
      <c r="IJX6" s="604"/>
      <c r="IJY6" s="604"/>
      <c r="IJZ6" s="604"/>
      <c r="IKA6" s="604"/>
      <c r="IKB6" s="604"/>
      <c r="IKC6" s="604"/>
      <c r="IKD6" s="604"/>
      <c r="IKE6" s="604"/>
      <c r="IKF6" s="604"/>
      <c r="IKG6" s="604"/>
      <c r="IKH6" s="604"/>
      <c r="IKI6" s="604"/>
      <c r="IKJ6" s="604"/>
      <c r="IKK6" s="604"/>
      <c r="IKL6" s="604"/>
      <c r="IKM6" s="604"/>
      <c r="IKN6" s="604"/>
      <c r="IKO6" s="604"/>
      <c r="IKP6" s="604"/>
      <c r="IKQ6" s="604"/>
      <c r="IKR6" s="604"/>
      <c r="IKS6" s="604"/>
      <c r="IKT6" s="604"/>
      <c r="IKU6" s="604"/>
      <c r="IKV6" s="604"/>
      <c r="IKW6" s="604"/>
      <c r="IKX6" s="604"/>
      <c r="IKY6" s="604"/>
      <c r="IKZ6" s="604"/>
      <c r="ILA6" s="604"/>
      <c r="ILB6" s="604"/>
      <c r="ILC6" s="604"/>
      <c r="ILD6" s="604"/>
      <c r="ILE6" s="604"/>
      <c r="ILF6" s="604"/>
      <c r="ILG6" s="604"/>
      <c r="ILH6" s="604"/>
      <c r="ILI6" s="604"/>
      <c r="ILJ6" s="604"/>
      <c r="ILK6" s="604"/>
      <c r="ILL6" s="604"/>
      <c r="ILM6" s="604"/>
      <c r="ILN6" s="604"/>
      <c r="ILO6" s="604"/>
      <c r="ILP6" s="604"/>
      <c r="ILQ6" s="604"/>
      <c r="ILR6" s="604"/>
      <c r="ILS6" s="604"/>
      <c r="ILT6" s="604"/>
      <c r="ILU6" s="604"/>
      <c r="ILV6" s="604"/>
      <c r="ILW6" s="604"/>
      <c r="ILX6" s="604"/>
      <c r="ILY6" s="604"/>
      <c r="ILZ6" s="604"/>
      <c r="IMA6" s="604"/>
      <c r="IMB6" s="604"/>
      <c r="IMC6" s="604"/>
      <c r="IMD6" s="604"/>
      <c r="IME6" s="604"/>
      <c r="IMF6" s="604"/>
      <c r="IMG6" s="604"/>
      <c r="IMH6" s="604"/>
      <c r="IMI6" s="604"/>
      <c r="IMJ6" s="604"/>
      <c r="IMK6" s="604"/>
      <c r="IML6" s="604"/>
      <c r="IMM6" s="604"/>
      <c r="IMN6" s="604"/>
      <c r="IMO6" s="604"/>
      <c r="IMP6" s="604"/>
      <c r="IMQ6" s="604"/>
      <c r="IMR6" s="604"/>
      <c r="IMS6" s="604"/>
      <c r="IMT6" s="604"/>
      <c r="IMU6" s="604"/>
      <c r="IMV6" s="604"/>
      <c r="IMW6" s="604"/>
      <c r="IMX6" s="604"/>
      <c r="IMY6" s="604"/>
      <c r="IMZ6" s="604"/>
      <c r="INA6" s="604"/>
      <c r="INB6" s="604"/>
      <c r="INC6" s="604"/>
      <c r="IND6" s="604"/>
      <c r="INE6" s="604"/>
      <c r="INF6" s="604"/>
      <c r="ING6" s="604"/>
      <c r="INH6" s="604"/>
      <c r="INI6" s="604"/>
      <c r="INJ6" s="604"/>
      <c r="INK6" s="604"/>
      <c r="INL6" s="604"/>
      <c r="INM6" s="604"/>
      <c r="INN6" s="604"/>
      <c r="INO6" s="604"/>
      <c r="INP6" s="604"/>
      <c r="INQ6" s="604"/>
      <c r="INR6" s="604"/>
      <c r="INS6" s="604"/>
      <c r="INT6" s="604"/>
      <c r="INU6" s="604"/>
      <c r="INV6" s="604"/>
      <c r="INW6" s="604"/>
      <c r="INX6" s="604"/>
      <c r="INY6" s="604"/>
      <c r="INZ6" s="604"/>
      <c r="IOA6" s="604"/>
      <c r="IOB6" s="604"/>
      <c r="IOC6" s="604"/>
      <c r="IOD6" s="604"/>
      <c r="IOE6" s="604"/>
      <c r="IOF6" s="604"/>
      <c r="IOG6" s="604"/>
      <c r="IOH6" s="604"/>
      <c r="IOI6" s="604"/>
      <c r="IOJ6" s="604"/>
      <c r="IOK6" s="604"/>
      <c r="IOL6" s="604"/>
      <c r="IOM6" s="604"/>
      <c r="ION6" s="604"/>
      <c r="IOO6" s="604"/>
      <c r="IOP6" s="604"/>
      <c r="IOQ6" s="604"/>
      <c r="IOR6" s="604"/>
      <c r="IOS6" s="604"/>
      <c r="IOT6" s="604"/>
      <c r="IOU6" s="604"/>
      <c r="IOV6" s="604"/>
      <c r="IOW6" s="604"/>
      <c r="IOX6" s="604"/>
      <c r="IOY6" s="604"/>
      <c r="IOZ6" s="604"/>
      <c r="IPA6" s="604"/>
      <c r="IPB6" s="604"/>
      <c r="IPC6" s="604"/>
      <c r="IPD6" s="604"/>
      <c r="IPE6" s="604"/>
      <c r="IPF6" s="604"/>
      <c r="IPG6" s="604"/>
      <c r="IPH6" s="604"/>
      <c r="IPI6" s="604"/>
      <c r="IPJ6" s="604"/>
      <c r="IPK6" s="604"/>
      <c r="IPL6" s="604"/>
      <c r="IPM6" s="604"/>
      <c r="IPN6" s="604"/>
      <c r="IPO6" s="604"/>
      <c r="IPP6" s="604"/>
      <c r="IPQ6" s="604"/>
      <c r="IPR6" s="604"/>
      <c r="IPS6" s="604"/>
      <c r="IPT6" s="604"/>
      <c r="IPU6" s="604"/>
      <c r="IPV6" s="604"/>
      <c r="IPW6" s="604"/>
      <c r="IPX6" s="604"/>
      <c r="IPY6" s="604"/>
      <c r="IPZ6" s="604"/>
      <c r="IQA6" s="604"/>
      <c r="IQB6" s="604"/>
      <c r="IQC6" s="604"/>
      <c r="IQD6" s="604"/>
      <c r="IQE6" s="604"/>
      <c r="IQF6" s="604"/>
      <c r="IQG6" s="604"/>
      <c r="IQH6" s="604"/>
      <c r="IQI6" s="604"/>
      <c r="IQJ6" s="604"/>
      <c r="IQK6" s="604"/>
      <c r="IQL6" s="604"/>
      <c r="IQM6" s="604"/>
      <c r="IQN6" s="604"/>
      <c r="IQO6" s="604"/>
      <c r="IQP6" s="604"/>
      <c r="IQQ6" s="604"/>
      <c r="IQR6" s="604"/>
      <c r="IQS6" s="604"/>
      <c r="IQT6" s="604"/>
      <c r="IQU6" s="604"/>
      <c r="IQV6" s="604"/>
      <c r="IQW6" s="604"/>
      <c r="IQX6" s="604"/>
      <c r="IQY6" s="604"/>
      <c r="IQZ6" s="604"/>
      <c r="IRA6" s="604"/>
      <c r="IRB6" s="604"/>
      <c r="IRC6" s="604"/>
      <c r="IRD6" s="604"/>
      <c r="IRE6" s="604"/>
      <c r="IRF6" s="604"/>
      <c r="IRG6" s="604"/>
      <c r="IRH6" s="604"/>
      <c r="IRI6" s="604"/>
      <c r="IRJ6" s="604"/>
      <c r="IRK6" s="604"/>
      <c r="IRL6" s="604"/>
      <c r="IRM6" s="604"/>
      <c r="IRN6" s="604"/>
      <c r="IRO6" s="604"/>
      <c r="IRP6" s="604"/>
      <c r="IRQ6" s="604"/>
      <c r="IRR6" s="604"/>
      <c r="IRS6" s="604"/>
      <c r="IRT6" s="604"/>
      <c r="IRU6" s="604"/>
      <c r="IRV6" s="604"/>
      <c r="IRW6" s="604"/>
      <c r="IRX6" s="604"/>
      <c r="IRY6" s="604"/>
      <c r="IRZ6" s="604"/>
      <c r="ISA6" s="604"/>
      <c r="ISB6" s="604"/>
      <c r="ISC6" s="604"/>
      <c r="ISD6" s="604"/>
      <c r="ISE6" s="604"/>
      <c r="ISF6" s="604"/>
      <c r="ISG6" s="604"/>
      <c r="ISH6" s="604"/>
      <c r="ISI6" s="604"/>
      <c r="ISJ6" s="604"/>
      <c r="ISK6" s="604"/>
      <c r="ISL6" s="604"/>
      <c r="ISM6" s="604"/>
      <c r="ISN6" s="604"/>
      <c r="ISO6" s="604"/>
      <c r="ISP6" s="604"/>
      <c r="ISQ6" s="604"/>
      <c r="ISR6" s="604"/>
      <c r="ISS6" s="604"/>
      <c r="IST6" s="604"/>
      <c r="ISU6" s="604"/>
      <c r="ISV6" s="604"/>
      <c r="ISW6" s="604"/>
      <c r="ISX6" s="604"/>
      <c r="ISY6" s="604"/>
      <c r="ISZ6" s="604"/>
      <c r="ITA6" s="604"/>
      <c r="ITB6" s="604"/>
      <c r="ITC6" s="604"/>
      <c r="ITD6" s="604"/>
      <c r="ITE6" s="604"/>
      <c r="ITF6" s="604"/>
      <c r="ITG6" s="604"/>
      <c r="ITH6" s="604"/>
      <c r="ITI6" s="604"/>
      <c r="ITJ6" s="604"/>
      <c r="ITK6" s="604"/>
      <c r="ITL6" s="604"/>
      <c r="ITM6" s="604"/>
      <c r="ITN6" s="604"/>
      <c r="ITO6" s="604"/>
      <c r="ITP6" s="604"/>
      <c r="ITQ6" s="604"/>
      <c r="ITR6" s="604"/>
      <c r="ITS6" s="604"/>
      <c r="ITT6" s="604"/>
      <c r="ITU6" s="604"/>
      <c r="ITV6" s="604"/>
      <c r="ITW6" s="604"/>
      <c r="ITX6" s="604"/>
      <c r="ITY6" s="604"/>
      <c r="ITZ6" s="604"/>
      <c r="IUA6" s="604"/>
      <c r="IUB6" s="604"/>
      <c r="IUC6" s="604"/>
      <c r="IUD6" s="604"/>
      <c r="IUE6" s="604"/>
      <c r="IUF6" s="604"/>
      <c r="IUG6" s="604"/>
      <c r="IUH6" s="604"/>
      <c r="IUI6" s="604"/>
      <c r="IUJ6" s="604"/>
      <c r="IUK6" s="604"/>
      <c r="IUL6" s="604"/>
      <c r="IUM6" s="604"/>
      <c r="IUN6" s="604"/>
      <c r="IUO6" s="604"/>
      <c r="IUP6" s="604"/>
      <c r="IUQ6" s="604"/>
      <c r="IUR6" s="604"/>
      <c r="IUS6" s="604"/>
      <c r="IUT6" s="604"/>
      <c r="IUU6" s="604"/>
      <c r="IUV6" s="604"/>
      <c r="IUW6" s="604"/>
      <c r="IUX6" s="604"/>
      <c r="IUY6" s="604"/>
      <c r="IUZ6" s="604"/>
      <c r="IVA6" s="604"/>
      <c r="IVB6" s="604"/>
      <c r="IVC6" s="604"/>
      <c r="IVD6" s="604"/>
      <c r="IVE6" s="604"/>
      <c r="IVF6" s="604"/>
      <c r="IVG6" s="604"/>
      <c r="IVH6" s="604"/>
      <c r="IVI6" s="604"/>
      <c r="IVJ6" s="604"/>
      <c r="IVK6" s="604"/>
      <c r="IVL6" s="604"/>
      <c r="IVM6" s="604"/>
      <c r="IVN6" s="604"/>
      <c r="IVO6" s="604"/>
      <c r="IVP6" s="604"/>
      <c r="IVQ6" s="604"/>
      <c r="IVR6" s="604"/>
      <c r="IVS6" s="604"/>
      <c r="IVT6" s="604"/>
      <c r="IVU6" s="604"/>
      <c r="IVV6" s="604"/>
      <c r="IVW6" s="604"/>
      <c r="IVX6" s="604"/>
      <c r="IVY6" s="604"/>
      <c r="IVZ6" s="604"/>
      <c r="IWA6" s="604"/>
      <c r="IWB6" s="604"/>
      <c r="IWC6" s="604"/>
      <c r="IWD6" s="604"/>
      <c r="IWE6" s="604"/>
      <c r="IWF6" s="604"/>
      <c r="IWG6" s="604"/>
      <c r="IWH6" s="604"/>
      <c r="IWI6" s="604"/>
      <c r="IWJ6" s="604"/>
      <c r="IWK6" s="604"/>
      <c r="IWL6" s="604"/>
      <c r="IWM6" s="604"/>
      <c r="IWN6" s="604"/>
      <c r="IWO6" s="604"/>
      <c r="IWP6" s="604"/>
      <c r="IWQ6" s="604"/>
      <c r="IWR6" s="604"/>
      <c r="IWS6" s="604"/>
      <c r="IWT6" s="604"/>
      <c r="IWU6" s="604"/>
      <c r="IWV6" s="604"/>
      <c r="IWW6" s="604"/>
      <c r="IWX6" s="604"/>
      <c r="IWY6" s="604"/>
      <c r="IWZ6" s="604"/>
      <c r="IXA6" s="604"/>
      <c r="IXB6" s="604"/>
      <c r="IXC6" s="604"/>
      <c r="IXD6" s="604"/>
      <c r="IXE6" s="604"/>
      <c r="IXF6" s="604"/>
      <c r="IXG6" s="604"/>
      <c r="IXH6" s="604"/>
      <c r="IXI6" s="604"/>
      <c r="IXJ6" s="604"/>
      <c r="IXK6" s="604"/>
      <c r="IXL6" s="604"/>
      <c r="IXM6" s="604"/>
      <c r="IXN6" s="604"/>
      <c r="IXO6" s="604"/>
      <c r="IXP6" s="604"/>
      <c r="IXQ6" s="604"/>
      <c r="IXR6" s="604"/>
      <c r="IXS6" s="604"/>
      <c r="IXT6" s="604"/>
      <c r="IXU6" s="604"/>
      <c r="IXV6" s="604"/>
      <c r="IXW6" s="604"/>
      <c r="IXX6" s="604"/>
      <c r="IXY6" s="604"/>
      <c r="IXZ6" s="604"/>
      <c r="IYA6" s="604"/>
      <c r="IYB6" s="604"/>
      <c r="IYC6" s="604"/>
      <c r="IYD6" s="604"/>
      <c r="IYE6" s="604"/>
      <c r="IYF6" s="604"/>
      <c r="IYG6" s="604"/>
      <c r="IYH6" s="604"/>
      <c r="IYI6" s="604"/>
      <c r="IYJ6" s="604"/>
      <c r="IYK6" s="604"/>
      <c r="IYL6" s="604"/>
      <c r="IYM6" s="604"/>
      <c r="IYN6" s="604"/>
      <c r="IYO6" s="604"/>
      <c r="IYP6" s="604"/>
      <c r="IYQ6" s="604"/>
      <c r="IYR6" s="604"/>
      <c r="IYS6" s="604"/>
      <c r="IYT6" s="604"/>
      <c r="IYU6" s="604"/>
      <c r="IYV6" s="604"/>
      <c r="IYW6" s="604"/>
      <c r="IYX6" s="604"/>
      <c r="IYY6" s="604"/>
      <c r="IYZ6" s="604"/>
      <c r="IZA6" s="604"/>
      <c r="IZB6" s="604"/>
      <c r="IZC6" s="604"/>
      <c r="IZD6" s="604"/>
      <c r="IZE6" s="604"/>
      <c r="IZF6" s="604"/>
      <c r="IZG6" s="604"/>
      <c r="IZH6" s="604"/>
      <c r="IZI6" s="604"/>
      <c r="IZJ6" s="604"/>
      <c r="IZK6" s="604"/>
      <c r="IZL6" s="604"/>
      <c r="IZM6" s="604"/>
      <c r="IZN6" s="604"/>
      <c r="IZO6" s="604"/>
      <c r="IZP6" s="604"/>
      <c r="IZQ6" s="604"/>
      <c r="IZR6" s="604"/>
      <c r="IZS6" s="604"/>
      <c r="IZT6" s="604"/>
      <c r="IZU6" s="604"/>
      <c r="IZV6" s="604"/>
      <c r="IZW6" s="604"/>
      <c r="IZX6" s="604"/>
      <c r="IZY6" s="604"/>
      <c r="IZZ6" s="604"/>
      <c r="JAA6" s="604"/>
      <c r="JAB6" s="604"/>
      <c r="JAC6" s="604"/>
      <c r="JAD6" s="604"/>
      <c r="JAE6" s="604"/>
      <c r="JAF6" s="604"/>
      <c r="JAG6" s="604"/>
      <c r="JAH6" s="604"/>
      <c r="JAI6" s="604"/>
      <c r="JAJ6" s="604"/>
      <c r="JAK6" s="604"/>
      <c r="JAL6" s="604"/>
      <c r="JAM6" s="604"/>
      <c r="JAN6" s="604"/>
      <c r="JAO6" s="604"/>
      <c r="JAP6" s="604"/>
      <c r="JAQ6" s="604"/>
      <c r="JAR6" s="604"/>
      <c r="JAS6" s="604"/>
      <c r="JAT6" s="604"/>
      <c r="JAU6" s="604"/>
      <c r="JAV6" s="604"/>
      <c r="JAW6" s="604"/>
      <c r="JAX6" s="604"/>
      <c r="JAY6" s="604"/>
      <c r="JAZ6" s="604"/>
      <c r="JBA6" s="604"/>
      <c r="JBB6" s="604"/>
      <c r="JBC6" s="604"/>
      <c r="JBD6" s="604"/>
      <c r="JBE6" s="604"/>
      <c r="JBF6" s="604"/>
      <c r="JBG6" s="604"/>
      <c r="JBH6" s="604"/>
      <c r="JBI6" s="604"/>
      <c r="JBJ6" s="604"/>
      <c r="JBK6" s="604"/>
      <c r="JBL6" s="604"/>
      <c r="JBM6" s="604"/>
      <c r="JBN6" s="604"/>
      <c r="JBO6" s="604"/>
      <c r="JBP6" s="604"/>
      <c r="JBQ6" s="604"/>
      <c r="JBR6" s="604"/>
      <c r="JBS6" s="604"/>
      <c r="JBT6" s="604"/>
      <c r="JBU6" s="604"/>
      <c r="JBV6" s="604"/>
      <c r="JBW6" s="604"/>
      <c r="JBX6" s="604"/>
      <c r="JBY6" s="604"/>
      <c r="JBZ6" s="604"/>
      <c r="JCA6" s="604"/>
      <c r="JCB6" s="604"/>
      <c r="JCC6" s="604"/>
      <c r="JCD6" s="604"/>
      <c r="JCE6" s="604"/>
      <c r="JCF6" s="604"/>
      <c r="JCG6" s="604"/>
      <c r="JCH6" s="604"/>
      <c r="JCI6" s="604"/>
      <c r="JCJ6" s="604"/>
      <c r="JCK6" s="604"/>
      <c r="JCL6" s="604"/>
      <c r="JCM6" s="604"/>
      <c r="JCN6" s="604"/>
      <c r="JCO6" s="604"/>
      <c r="JCP6" s="604"/>
      <c r="JCQ6" s="604"/>
      <c r="JCR6" s="604"/>
      <c r="JCS6" s="604"/>
      <c r="JCT6" s="604"/>
      <c r="JCU6" s="604"/>
      <c r="JCV6" s="604"/>
      <c r="JCW6" s="604"/>
      <c r="JCX6" s="604"/>
      <c r="JCY6" s="604"/>
      <c r="JCZ6" s="604"/>
      <c r="JDA6" s="604"/>
      <c r="JDB6" s="604"/>
      <c r="JDC6" s="604"/>
      <c r="JDD6" s="604"/>
      <c r="JDE6" s="604"/>
      <c r="JDF6" s="604"/>
      <c r="JDG6" s="604"/>
      <c r="JDH6" s="604"/>
      <c r="JDI6" s="604"/>
      <c r="JDJ6" s="604"/>
      <c r="JDK6" s="604"/>
      <c r="JDL6" s="604"/>
      <c r="JDM6" s="604"/>
      <c r="JDN6" s="604"/>
      <c r="JDO6" s="604"/>
      <c r="JDP6" s="604"/>
      <c r="JDQ6" s="604"/>
      <c r="JDR6" s="604"/>
      <c r="JDS6" s="604"/>
      <c r="JDT6" s="604"/>
      <c r="JDU6" s="604"/>
      <c r="JDV6" s="604"/>
      <c r="JDW6" s="604"/>
      <c r="JDX6" s="604"/>
      <c r="JDY6" s="604"/>
      <c r="JDZ6" s="604"/>
      <c r="JEA6" s="604"/>
      <c r="JEB6" s="604"/>
      <c r="JEC6" s="604"/>
      <c r="JED6" s="604"/>
      <c r="JEE6" s="604"/>
      <c r="JEF6" s="604"/>
      <c r="JEG6" s="604"/>
      <c r="JEH6" s="604"/>
      <c r="JEI6" s="604"/>
      <c r="JEJ6" s="604"/>
      <c r="JEK6" s="604"/>
      <c r="JEL6" s="604"/>
      <c r="JEM6" s="604"/>
      <c r="JEN6" s="604"/>
      <c r="JEO6" s="604"/>
      <c r="JEP6" s="604"/>
      <c r="JEQ6" s="604"/>
      <c r="JER6" s="604"/>
      <c r="JES6" s="604"/>
      <c r="JET6" s="604"/>
      <c r="JEU6" s="604"/>
      <c r="JEV6" s="604"/>
      <c r="JEW6" s="604"/>
      <c r="JEX6" s="604"/>
      <c r="JEY6" s="604"/>
      <c r="JEZ6" s="604"/>
      <c r="JFA6" s="604"/>
      <c r="JFB6" s="604"/>
      <c r="JFC6" s="604"/>
      <c r="JFD6" s="604"/>
      <c r="JFE6" s="604"/>
      <c r="JFF6" s="604"/>
      <c r="JFG6" s="604"/>
      <c r="JFH6" s="604"/>
      <c r="JFI6" s="604"/>
      <c r="JFJ6" s="604"/>
      <c r="JFK6" s="604"/>
      <c r="JFL6" s="604"/>
      <c r="JFM6" s="604"/>
      <c r="JFN6" s="604"/>
      <c r="JFO6" s="604"/>
      <c r="JFP6" s="604"/>
      <c r="JFQ6" s="604"/>
      <c r="JFR6" s="604"/>
      <c r="JFS6" s="604"/>
      <c r="JFT6" s="604"/>
      <c r="JFU6" s="604"/>
      <c r="JFV6" s="604"/>
      <c r="JFW6" s="604"/>
      <c r="JFX6" s="604"/>
      <c r="JFY6" s="604"/>
      <c r="JFZ6" s="604"/>
      <c r="JGA6" s="604"/>
      <c r="JGB6" s="604"/>
      <c r="JGC6" s="604"/>
      <c r="JGD6" s="604"/>
      <c r="JGE6" s="604"/>
      <c r="JGF6" s="604"/>
      <c r="JGG6" s="604"/>
      <c r="JGH6" s="604"/>
      <c r="JGI6" s="604"/>
      <c r="JGJ6" s="604"/>
      <c r="JGK6" s="604"/>
      <c r="JGL6" s="604"/>
      <c r="JGM6" s="604"/>
      <c r="JGN6" s="604"/>
      <c r="JGO6" s="604"/>
      <c r="JGP6" s="604"/>
      <c r="JGQ6" s="604"/>
      <c r="JGR6" s="604"/>
      <c r="JGS6" s="604"/>
      <c r="JGT6" s="604"/>
      <c r="JGU6" s="604"/>
      <c r="JGV6" s="604"/>
      <c r="JGW6" s="604"/>
      <c r="JGX6" s="604"/>
      <c r="JGY6" s="604"/>
      <c r="JGZ6" s="604"/>
      <c r="JHA6" s="604"/>
      <c r="JHB6" s="604"/>
      <c r="JHC6" s="604"/>
      <c r="JHD6" s="604"/>
      <c r="JHE6" s="604"/>
      <c r="JHF6" s="604"/>
      <c r="JHG6" s="604"/>
      <c r="JHH6" s="604"/>
      <c r="JHI6" s="604"/>
      <c r="JHJ6" s="604"/>
      <c r="JHK6" s="604"/>
      <c r="JHL6" s="604"/>
      <c r="JHM6" s="604"/>
      <c r="JHN6" s="604"/>
      <c r="JHO6" s="604"/>
      <c r="JHP6" s="604"/>
      <c r="JHQ6" s="604"/>
      <c r="JHR6" s="604"/>
      <c r="JHS6" s="604"/>
      <c r="JHT6" s="604"/>
      <c r="JHU6" s="604"/>
      <c r="JHV6" s="604"/>
      <c r="JHW6" s="604"/>
      <c r="JHX6" s="604"/>
      <c r="JHY6" s="604"/>
      <c r="JHZ6" s="604"/>
      <c r="JIA6" s="604"/>
      <c r="JIB6" s="604"/>
      <c r="JIC6" s="604"/>
      <c r="JID6" s="604"/>
      <c r="JIE6" s="604"/>
      <c r="JIF6" s="604"/>
      <c r="JIG6" s="604"/>
      <c r="JIH6" s="604"/>
      <c r="JII6" s="604"/>
      <c r="JIJ6" s="604"/>
      <c r="JIK6" s="604"/>
      <c r="JIL6" s="604"/>
      <c r="JIM6" s="604"/>
      <c r="JIN6" s="604"/>
      <c r="JIO6" s="604"/>
      <c r="JIP6" s="604"/>
      <c r="JIQ6" s="604"/>
      <c r="JIR6" s="604"/>
      <c r="JIS6" s="604"/>
      <c r="JIT6" s="604"/>
      <c r="JIU6" s="604"/>
      <c r="JIV6" s="604"/>
      <c r="JIW6" s="604"/>
      <c r="JIX6" s="604"/>
      <c r="JIY6" s="604"/>
      <c r="JIZ6" s="604"/>
      <c r="JJA6" s="604"/>
      <c r="JJB6" s="604"/>
      <c r="JJC6" s="604"/>
      <c r="JJD6" s="604"/>
      <c r="JJE6" s="604"/>
      <c r="JJF6" s="604"/>
      <c r="JJG6" s="604"/>
      <c r="JJH6" s="604"/>
      <c r="JJI6" s="604"/>
      <c r="JJJ6" s="604"/>
      <c r="JJK6" s="604"/>
      <c r="JJL6" s="604"/>
      <c r="JJM6" s="604"/>
      <c r="JJN6" s="604"/>
      <c r="JJO6" s="604"/>
      <c r="JJP6" s="604"/>
      <c r="JJQ6" s="604"/>
      <c r="JJR6" s="604"/>
      <c r="JJS6" s="604"/>
      <c r="JJT6" s="604"/>
      <c r="JJU6" s="604"/>
      <c r="JJV6" s="604"/>
      <c r="JJW6" s="604"/>
      <c r="JJX6" s="604"/>
      <c r="JJY6" s="604"/>
      <c r="JJZ6" s="604"/>
      <c r="JKA6" s="604"/>
      <c r="JKB6" s="604"/>
      <c r="JKC6" s="604"/>
      <c r="JKD6" s="604"/>
      <c r="JKE6" s="604"/>
      <c r="JKF6" s="604"/>
      <c r="JKG6" s="604"/>
      <c r="JKH6" s="604"/>
      <c r="JKI6" s="604"/>
      <c r="JKJ6" s="604"/>
      <c r="JKK6" s="604"/>
      <c r="JKL6" s="604"/>
      <c r="JKM6" s="604"/>
      <c r="JKN6" s="604"/>
      <c r="JKO6" s="604"/>
      <c r="JKP6" s="604"/>
      <c r="JKQ6" s="604"/>
      <c r="JKR6" s="604"/>
      <c r="JKS6" s="604"/>
      <c r="JKT6" s="604"/>
      <c r="JKU6" s="604"/>
      <c r="JKV6" s="604"/>
      <c r="JKW6" s="604"/>
      <c r="JKX6" s="604"/>
      <c r="JKY6" s="604"/>
      <c r="JKZ6" s="604"/>
      <c r="JLA6" s="604"/>
      <c r="JLB6" s="604"/>
      <c r="JLC6" s="604"/>
      <c r="JLD6" s="604"/>
      <c r="JLE6" s="604"/>
      <c r="JLF6" s="604"/>
      <c r="JLG6" s="604"/>
      <c r="JLH6" s="604"/>
      <c r="JLI6" s="604"/>
      <c r="JLJ6" s="604"/>
      <c r="JLK6" s="604"/>
      <c r="JLL6" s="604"/>
      <c r="JLM6" s="604"/>
      <c r="JLN6" s="604"/>
      <c r="JLO6" s="604"/>
      <c r="JLP6" s="604"/>
      <c r="JLQ6" s="604"/>
      <c r="JLR6" s="604"/>
      <c r="JLS6" s="604"/>
      <c r="JLT6" s="604"/>
      <c r="JLU6" s="604"/>
      <c r="JLV6" s="604"/>
      <c r="JLW6" s="604"/>
      <c r="JLX6" s="604"/>
      <c r="JLY6" s="604"/>
      <c r="JLZ6" s="604"/>
      <c r="JMA6" s="604"/>
      <c r="JMB6" s="604"/>
      <c r="JMC6" s="604"/>
      <c r="JMD6" s="604"/>
      <c r="JME6" s="604"/>
      <c r="JMF6" s="604"/>
      <c r="JMG6" s="604"/>
      <c r="JMH6" s="604"/>
      <c r="JMI6" s="604"/>
      <c r="JMJ6" s="604"/>
      <c r="JMK6" s="604"/>
      <c r="JML6" s="604"/>
      <c r="JMM6" s="604"/>
      <c r="JMN6" s="604"/>
      <c r="JMO6" s="604"/>
      <c r="JMP6" s="604"/>
      <c r="JMQ6" s="604"/>
      <c r="JMR6" s="604"/>
      <c r="JMS6" s="604"/>
      <c r="JMT6" s="604"/>
      <c r="JMU6" s="604"/>
      <c r="JMV6" s="604"/>
      <c r="JMW6" s="604"/>
      <c r="JMX6" s="604"/>
      <c r="JMY6" s="604"/>
      <c r="JMZ6" s="604"/>
      <c r="JNA6" s="604"/>
      <c r="JNB6" s="604"/>
      <c r="JNC6" s="604"/>
      <c r="JND6" s="604"/>
      <c r="JNE6" s="604"/>
      <c r="JNF6" s="604"/>
      <c r="JNG6" s="604"/>
      <c r="JNH6" s="604"/>
      <c r="JNI6" s="604"/>
      <c r="JNJ6" s="604"/>
      <c r="JNK6" s="604"/>
      <c r="JNL6" s="604"/>
      <c r="JNM6" s="604"/>
      <c r="JNN6" s="604"/>
      <c r="JNO6" s="604"/>
      <c r="JNP6" s="604"/>
      <c r="JNQ6" s="604"/>
      <c r="JNR6" s="604"/>
      <c r="JNS6" s="604"/>
      <c r="JNT6" s="604"/>
      <c r="JNU6" s="604"/>
      <c r="JNV6" s="604"/>
      <c r="JNW6" s="604"/>
      <c r="JNX6" s="604"/>
      <c r="JNY6" s="604"/>
      <c r="JNZ6" s="604"/>
      <c r="JOA6" s="604"/>
      <c r="JOB6" s="604"/>
      <c r="JOC6" s="604"/>
      <c r="JOD6" s="604"/>
      <c r="JOE6" s="604"/>
      <c r="JOF6" s="604"/>
      <c r="JOG6" s="604"/>
      <c r="JOH6" s="604"/>
      <c r="JOI6" s="604"/>
      <c r="JOJ6" s="604"/>
      <c r="JOK6" s="604"/>
      <c r="JOL6" s="604"/>
      <c r="JOM6" s="604"/>
      <c r="JON6" s="604"/>
      <c r="JOO6" s="604"/>
      <c r="JOP6" s="604"/>
      <c r="JOQ6" s="604"/>
      <c r="JOR6" s="604"/>
      <c r="JOS6" s="604"/>
      <c r="JOT6" s="604"/>
      <c r="JOU6" s="604"/>
      <c r="JOV6" s="604"/>
      <c r="JOW6" s="604"/>
      <c r="JOX6" s="604"/>
      <c r="JOY6" s="604"/>
      <c r="JOZ6" s="604"/>
      <c r="JPA6" s="604"/>
      <c r="JPB6" s="604"/>
      <c r="JPC6" s="604"/>
      <c r="JPD6" s="604"/>
      <c r="JPE6" s="604"/>
      <c r="JPF6" s="604"/>
      <c r="JPG6" s="604"/>
      <c r="JPH6" s="604"/>
      <c r="JPI6" s="604"/>
      <c r="JPJ6" s="604"/>
      <c r="JPK6" s="604"/>
      <c r="JPL6" s="604"/>
      <c r="JPM6" s="604"/>
      <c r="JPN6" s="604"/>
      <c r="JPO6" s="604"/>
      <c r="JPP6" s="604"/>
      <c r="JPQ6" s="604"/>
      <c r="JPR6" s="604"/>
      <c r="JPS6" s="604"/>
      <c r="JPT6" s="604"/>
      <c r="JPU6" s="604"/>
      <c r="JPV6" s="604"/>
      <c r="JPW6" s="604"/>
      <c r="JPX6" s="604"/>
      <c r="JPY6" s="604"/>
      <c r="JPZ6" s="604"/>
      <c r="JQA6" s="604"/>
      <c r="JQB6" s="604"/>
      <c r="JQC6" s="604"/>
      <c r="JQD6" s="604"/>
      <c r="JQE6" s="604"/>
      <c r="JQF6" s="604"/>
      <c r="JQG6" s="604"/>
      <c r="JQH6" s="604"/>
      <c r="JQI6" s="604"/>
      <c r="JQJ6" s="604"/>
      <c r="JQK6" s="604"/>
      <c r="JQL6" s="604"/>
      <c r="JQM6" s="604"/>
      <c r="JQN6" s="604"/>
      <c r="JQO6" s="604"/>
      <c r="JQP6" s="604"/>
      <c r="JQQ6" s="604"/>
      <c r="JQR6" s="604"/>
      <c r="JQS6" s="604"/>
      <c r="JQT6" s="604"/>
      <c r="JQU6" s="604"/>
      <c r="JQV6" s="604"/>
      <c r="JQW6" s="604"/>
      <c r="JQX6" s="604"/>
      <c r="JQY6" s="604"/>
      <c r="JQZ6" s="604"/>
      <c r="JRA6" s="604"/>
      <c r="JRB6" s="604"/>
      <c r="JRC6" s="604"/>
      <c r="JRD6" s="604"/>
      <c r="JRE6" s="604"/>
      <c r="JRF6" s="604"/>
      <c r="JRG6" s="604"/>
      <c r="JRH6" s="604"/>
      <c r="JRI6" s="604"/>
      <c r="JRJ6" s="604"/>
      <c r="JRK6" s="604"/>
      <c r="JRL6" s="604"/>
      <c r="JRM6" s="604"/>
      <c r="JRN6" s="604"/>
      <c r="JRO6" s="604"/>
      <c r="JRP6" s="604"/>
      <c r="JRQ6" s="604"/>
      <c r="JRR6" s="604"/>
      <c r="JRS6" s="604"/>
      <c r="JRT6" s="604"/>
      <c r="JRU6" s="604"/>
      <c r="JRV6" s="604"/>
      <c r="JRW6" s="604"/>
      <c r="JRX6" s="604"/>
      <c r="JRY6" s="604"/>
      <c r="JRZ6" s="604"/>
      <c r="JSA6" s="604"/>
      <c r="JSB6" s="604"/>
      <c r="JSC6" s="604"/>
      <c r="JSD6" s="604"/>
      <c r="JSE6" s="604"/>
      <c r="JSF6" s="604"/>
      <c r="JSG6" s="604"/>
      <c r="JSH6" s="604"/>
      <c r="JSI6" s="604"/>
      <c r="JSJ6" s="604"/>
      <c r="JSK6" s="604"/>
      <c r="JSL6" s="604"/>
      <c r="JSM6" s="604"/>
      <c r="JSN6" s="604"/>
      <c r="JSO6" s="604"/>
      <c r="JSP6" s="604"/>
      <c r="JSQ6" s="604"/>
      <c r="JSR6" s="604"/>
      <c r="JSS6" s="604"/>
      <c r="JST6" s="604"/>
      <c r="JSU6" s="604"/>
      <c r="JSV6" s="604"/>
      <c r="JSW6" s="604"/>
      <c r="JSX6" s="604"/>
      <c r="JSY6" s="604"/>
      <c r="JSZ6" s="604"/>
      <c r="JTA6" s="604"/>
      <c r="JTB6" s="604"/>
      <c r="JTC6" s="604"/>
      <c r="JTD6" s="604"/>
      <c r="JTE6" s="604"/>
      <c r="JTF6" s="604"/>
      <c r="JTG6" s="604"/>
      <c r="JTH6" s="604"/>
      <c r="JTI6" s="604"/>
      <c r="JTJ6" s="604"/>
      <c r="JTK6" s="604"/>
      <c r="JTL6" s="604"/>
      <c r="JTM6" s="604"/>
      <c r="JTN6" s="604"/>
      <c r="JTO6" s="604"/>
      <c r="JTP6" s="604"/>
      <c r="JTQ6" s="604"/>
      <c r="JTR6" s="604"/>
      <c r="JTS6" s="604"/>
      <c r="JTT6" s="604"/>
      <c r="JTU6" s="604"/>
      <c r="JTV6" s="604"/>
      <c r="JTW6" s="604"/>
      <c r="JTX6" s="604"/>
      <c r="JTY6" s="604"/>
      <c r="JTZ6" s="604"/>
      <c r="JUA6" s="604"/>
      <c r="JUB6" s="604"/>
      <c r="JUC6" s="604"/>
      <c r="JUD6" s="604"/>
      <c r="JUE6" s="604"/>
      <c r="JUF6" s="604"/>
      <c r="JUG6" s="604"/>
      <c r="JUH6" s="604"/>
      <c r="JUI6" s="604"/>
      <c r="JUJ6" s="604"/>
      <c r="JUK6" s="604"/>
      <c r="JUL6" s="604"/>
      <c r="JUM6" s="604"/>
      <c r="JUN6" s="604"/>
      <c r="JUO6" s="604"/>
      <c r="JUP6" s="604"/>
      <c r="JUQ6" s="604"/>
      <c r="JUR6" s="604"/>
      <c r="JUS6" s="604"/>
      <c r="JUT6" s="604"/>
      <c r="JUU6" s="604"/>
      <c r="JUV6" s="604"/>
      <c r="JUW6" s="604"/>
      <c r="JUX6" s="604"/>
      <c r="JUY6" s="604"/>
      <c r="JUZ6" s="604"/>
      <c r="JVA6" s="604"/>
      <c r="JVB6" s="604"/>
      <c r="JVC6" s="604"/>
      <c r="JVD6" s="604"/>
      <c r="JVE6" s="604"/>
      <c r="JVF6" s="604"/>
      <c r="JVG6" s="604"/>
      <c r="JVH6" s="604"/>
      <c r="JVI6" s="604"/>
      <c r="JVJ6" s="604"/>
      <c r="JVK6" s="604"/>
      <c r="JVL6" s="604"/>
      <c r="JVM6" s="604"/>
      <c r="JVN6" s="604"/>
      <c r="JVO6" s="604"/>
      <c r="JVP6" s="604"/>
      <c r="JVQ6" s="604"/>
      <c r="JVR6" s="604"/>
      <c r="JVS6" s="604"/>
      <c r="JVT6" s="604"/>
      <c r="JVU6" s="604"/>
      <c r="JVV6" s="604"/>
      <c r="JVW6" s="604"/>
      <c r="JVX6" s="604"/>
      <c r="JVY6" s="604"/>
      <c r="JVZ6" s="604"/>
      <c r="JWA6" s="604"/>
      <c r="JWB6" s="604"/>
      <c r="JWC6" s="604"/>
      <c r="JWD6" s="604"/>
      <c r="JWE6" s="604"/>
      <c r="JWF6" s="604"/>
      <c r="JWG6" s="604"/>
      <c r="JWH6" s="604"/>
      <c r="JWI6" s="604"/>
      <c r="JWJ6" s="604"/>
      <c r="JWK6" s="604"/>
      <c r="JWL6" s="604"/>
      <c r="JWM6" s="604"/>
      <c r="JWN6" s="604"/>
      <c r="JWO6" s="604"/>
      <c r="JWP6" s="604"/>
      <c r="JWQ6" s="604"/>
      <c r="JWR6" s="604"/>
      <c r="JWS6" s="604"/>
      <c r="JWT6" s="604"/>
      <c r="JWU6" s="604"/>
      <c r="JWV6" s="604"/>
      <c r="JWW6" s="604"/>
      <c r="JWX6" s="604"/>
      <c r="JWY6" s="604"/>
      <c r="JWZ6" s="604"/>
      <c r="JXA6" s="604"/>
      <c r="JXB6" s="604"/>
      <c r="JXC6" s="604"/>
      <c r="JXD6" s="604"/>
      <c r="JXE6" s="604"/>
      <c r="JXF6" s="604"/>
      <c r="JXG6" s="604"/>
      <c r="JXH6" s="604"/>
      <c r="JXI6" s="604"/>
      <c r="JXJ6" s="604"/>
      <c r="JXK6" s="604"/>
      <c r="JXL6" s="604"/>
      <c r="JXM6" s="604"/>
      <c r="JXN6" s="604"/>
      <c r="JXO6" s="604"/>
      <c r="JXP6" s="604"/>
      <c r="JXQ6" s="604"/>
      <c r="JXR6" s="604"/>
      <c r="JXS6" s="604"/>
      <c r="JXT6" s="604"/>
      <c r="JXU6" s="604"/>
      <c r="JXV6" s="604"/>
      <c r="JXW6" s="604"/>
      <c r="JXX6" s="604"/>
      <c r="JXY6" s="604"/>
      <c r="JXZ6" s="604"/>
      <c r="JYA6" s="604"/>
      <c r="JYB6" s="604"/>
      <c r="JYC6" s="604"/>
      <c r="JYD6" s="604"/>
      <c r="JYE6" s="604"/>
      <c r="JYF6" s="604"/>
      <c r="JYG6" s="604"/>
      <c r="JYH6" s="604"/>
      <c r="JYI6" s="604"/>
      <c r="JYJ6" s="604"/>
      <c r="JYK6" s="604"/>
      <c r="JYL6" s="604"/>
      <c r="JYM6" s="604"/>
      <c r="JYN6" s="604"/>
      <c r="JYO6" s="604"/>
      <c r="JYP6" s="604"/>
      <c r="JYQ6" s="604"/>
      <c r="JYR6" s="604"/>
      <c r="JYS6" s="604"/>
      <c r="JYT6" s="604"/>
      <c r="JYU6" s="604"/>
      <c r="JYV6" s="604"/>
      <c r="JYW6" s="604"/>
      <c r="JYX6" s="604"/>
      <c r="JYY6" s="604"/>
      <c r="JYZ6" s="604"/>
      <c r="JZA6" s="604"/>
      <c r="JZB6" s="604"/>
      <c r="JZC6" s="604"/>
      <c r="JZD6" s="604"/>
      <c r="JZE6" s="604"/>
      <c r="JZF6" s="604"/>
      <c r="JZG6" s="604"/>
      <c r="JZH6" s="604"/>
      <c r="JZI6" s="604"/>
      <c r="JZJ6" s="604"/>
      <c r="JZK6" s="604"/>
      <c r="JZL6" s="604"/>
      <c r="JZM6" s="604"/>
      <c r="JZN6" s="604"/>
      <c r="JZO6" s="604"/>
      <c r="JZP6" s="604"/>
      <c r="JZQ6" s="604"/>
      <c r="JZR6" s="604"/>
      <c r="JZS6" s="604"/>
      <c r="JZT6" s="604"/>
      <c r="JZU6" s="604"/>
      <c r="JZV6" s="604"/>
      <c r="JZW6" s="604"/>
      <c r="JZX6" s="604"/>
      <c r="JZY6" s="604"/>
      <c r="JZZ6" s="604"/>
      <c r="KAA6" s="604"/>
      <c r="KAB6" s="604"/>
      <c r="KAC6" s="604"/>
      <c r="KAD6" s="604"/>
      <c r="KAE6" s="604"/>
      <c r="KAF6" s="604"/>
      <c r="KAG6" s="604"/>
      <c r="KAH6" s="604"/>
      <c r="KAI6" s="604"/>
      <c r="KAJ6" s="604"/>
      <c r="KAK6" s="604"/>
      <c r="KAL6" s="604"/>
      <c r="KAM6" s="604"/>
      <c r="KAN6" s="604"/>
      <c r="KAO6" s="604"/>
      <c r="KAP6" s="604"/>
      <c r="KAQ6" s="604"/>
      <c r="KAR6" s="604"/>
      <c r="KAS6" s="604"/>
      <c r="KAT6" s="604"/>
      <c r="KAU6" s="604"/>
      <c r="KAV6" s="604"/>
      <c r="KAW6" s="604"/>
      <c r="KAX6" s="604"/>
      <c r="KAY6" s="604"/>
      <c r="KAZ6" s="604"/>
      <c r="KBA6" s="604"/>
      <c r="KBB6" s="604"/>
      <c r="KBC6" s="604"/>
      <c r="KBD6" s="604"/>
      <c r="KBE6" s="604"/>
      <c r="KBF6" s="604"/>
      <c r="KBG6" s="604"/>
      <c r="KBH6" s="604"/>
      <c r="KBI6" s="604"/>
      <c r="KBJ6" s="604"/>
      <c r="KBK6" s="604"/>
      <c r="KBL6" s="604"/>
      <c r="KBM6" s="604"/>
      <c r="KBN6" s="604"/>
      <c r="KBO6" s="604"/>
      <c r="KBP6" s="604"/>
      <c r="KBQ6" s="604"/>
      <c r="KBR6" s="604"/>
      <c r="KBS6" s="604"/>
      <c r="KBT6" s="604"/>
      <c r="KBU6" s="604"/>
      <c r="KBV6" s="604"/>
      <c r="KBW6" s="604"/>
      <c r="KBX6" s="604"/>
      <c r="KBY6" s="604"/>
      <c r="KBZ6" s="604"/>
      <c r="KCA6" s="604"/>
      <c r="KCB6" s="604"/>
      <c r="KCC6" s="604"/>
      <c r="KCD6" s="604"/>
      <c r="KCE6" s="604"/>
      <c r="KCF6" s="604"/>
      <c r="KCG6" s="604"/>
      <c r="KCH6" s="604"/>
      <c r="KCI6" s="604"/>
      <c r="KCJ6" s="604"/>
      <c r="KCK6" s="604"/>
      <c r="KCL6" s="604"/>
      <c r="KCM6" s="604"/>
      <c r="KCN6" s="604"/>
      <c r="KCO6" s="604"/>
      <c r="KCP6" s="604"/>
      <c r="KCQ6" s="604"/>
      <c r="KCR6" s="604"/>
      <c r="KCS6" s="604"/>
      <c r="KCT6" s="604"/>
      <c r="KCU6" s="604"/>
      <c r="KCV6" s="604"/>
      <c r="KCW6" s="604"/>
      <c r="KCX6" s="604"/>
      <c r="KCY6" s="604"/>
      <c r="KCZ6" s="604"/>
      <c r="KDA6" s="604"/>
      <c r="KDB6" s="604"/>
      <c r="KDC6" s="604"/>
      <c r="KDD6" s="604"/>
      <c r="KDE6" s="604"/>
      <c r="KDF6" s="604"/>
      <c r="KDG6" s="604"/>
      <c r="KDH6" s="604"/>
      <c r="KDI6" s="604"/>
      <c r="KDJ6" s="604"/>
      <c r="KDK6" s="604"/>
      <c r="KDL6" s="604"/>
      <c r="KDM6" s="604"/>
      <c r="KDN6" s="604"/>
      <c r="KDO6" s="604"/>
      <c r="KDP6" s="604"/>
      <c r="KDQ6" s="604"/>
      <c r="KDR6" s="604"/>
      <c r="KDS6" s="604"/>
      <c r="KDT6" s="604"/>
      <c r="KDU6" s="604"/>
      <c r="KDV6" s="604"/>
      <c r="KDW6" s="604"/>
      <c r="KDX6" s="604"/>
      <c r="KDY6" s="604"/>
      <c r="KDZ6" s="604"/>
      <c r="KEA6" s="604"/>
      <c r="KEB6" s="604"/>
      <c r="KEC6" s="604"/>
      <c r="KED6" s="604"/>
      <c r="KEE6" s="604"/>
      <c r="KEF6" s="604"/>
      <c r="KEG6" s="604"/>
      <c r="KEH6" s="604"/>
      <c r="KEI6" s="604"/>
      <c r="KEJ6" s="604"/>
      <c r="KEK6" s="604"/>
      <c r="KEL6" s="604"/>
      <c r="KEM6" s="604"/>
      <c r="KEN6" s="604"/>
      <c r="KEO6" s="604"/>
      <c r="KEP6" s="604"/>
      <c r="KEQ6" s="604"/>
      <c r="KER6" s="604"/>
      <c r="KES6" s="604"/>
      <c r="KET6" s="604"/>
      <c r="KEU6" s="604"/>
      <c r="KEV6" s="604"/>
      <c r="KEW6" s="604"/>
      <c r="KEX6" s="604"/>
      <c r="KEY6" s="604"/>
      <c r="KEZ6" s="604"/>
      <c r="KFA6" s="604"/>
      <c r="KFB6" s="604"/>
      <c r="KFC6" s="604"/>
      <c r="KFD6" s="604"/>
      <c r="KFE6" s="604"/>
      <c r="KFF6" s="604"/>
      <c r="KFG6" s="604"/>
      <c r="KFH6" s="604"/>
      <c r="KFI6" s="604"/>
      <c r="KFJ6" s="604"/>
      <c r="KFK6" s="604"/>
      <c r="KFL6" s="604"/>
      <c r="KFM6" s="604"/>
      <c r="KFN6" s="604"/>
      <c r="KFO6" s="604"/>
      <c r="KFP6" s="604"/>
      <c r="KFQ6" s="604"/>
      <c r="KFR6" s="604"/>
      <c r="KFS6" s="604"/>
      <c r="KFT6" s="604"/>
      <c r="KFU6" s="604"/>
      <c r="KFV6" s="604"/>
      <c r="KFW6" s="604"/>
      <c r="KFX6" s="604"/>
      <c r="KFY6" s="604"/>
      <c r="KFZ6" s="604"/>
      <c r="KGA6" s="604"/>
      <c r="KGB6" s="604"/>
      <c r="KGC6" s="604"/>
      <c r="KGD6" s="604"/>
      <c r="KGE6" s="604"/>
      <c r="KGF6" s="604"/>
      <c r="KGG6" s="604"/>
      <c r="KGH6" s="604"/>
      <c r="KGI6" s="604"/>
      <c r="KGJ6" s="604"/>
      <c r="KGK6" s="604"/>
      <c r="KGL6" s="604"/>
      <c r="KGM6" s="604"/>
      <c r="KGN6" s="604"/>
      <c r="KGO6" s="604"/>
      <c r="KGP6" s="604"/>
      <c r="KGQ6" s="604"/>
      <c r="KGR6" s="604"/>
      <c r="KGS6" s="604"/>
      <c r="KGT6" s="604"/>
      <c r="KGU6" s="604"/>
      <c r="KGV6" s="604"/>
      <c r="KGW6" s="604"/>
      <c r="KGX6" s="604"/>
      <c r="KGY6" s="604"/>
      <c r="KGZ6" s="604"/>
      <c r="KHA6" s="604"/>
      <c r="KHB6" s="604"/>
      <c r="KHC6" s="604"/>
      <c r="KHD6" s="604"/>
      <c r="KHE6" s="604"/>
      <c r="KHF6" s="604"/>
      <c r="KHG6" s="604"/>
      <c r="KHH6" s="604"/>
      <c r="KHI6" s="604"/>
      <c r="KHJ6" s="604"/>
      <c r="KHK6" s="604"/>
      <c r="KHL6" s="604"/>
      <c r="KHM6" s="604"/>
      <c r="KHN6" s="604"/>
      <c r="KHO6" s="604"/>
      <c r="KHP6" s="604"/>
      <c r="KHQ6" s="604"/>
      <c r="KHR6" s="604"/>
      <c r="KHS6" s="604"/>
      <c r="KHT6" s="604"/>
      <c r="KHU6" s="604"/>
      <c r="KHV6" s="604"/>
      <c r="KHW6" s="604"/>
      <c r="KHX6" s="604"/>
      <c r="KHY6" s="604"/>
      <c r="KHZ6" s="604"/>
      <c r="KIA6" s="604"/>
      <c r="KIB6" s="604"/>
      <c r="KIC6" s="604"/>
      <c r="KID6" s="604"/>
      <c r="KIE6" s="604"/>
      <c r="KIF6" s="604"/>
      <c r="KIG6" s="604"/>
      <c r="KIH6" s="604"/>
      <c r="KII6" s="604"/>
      <c r="KIJ6" s="604"/>
      <c r="KIK6" s="604"/>
      <c r="KIL6" s="604"/>
      <c r="KIM6" s="604"/>
      <c r="KIN6" s="604"/>
      <c r="KIO6" s="604"/>
      <c r="KIP6" s="604"/>
      <c r="KIQ6" s="604"/>
      <c r="KIR6" s="604"/>
      <c r="KIS6" s="604"/>
      <c r="KIT6" s="604"/>
      <c r="KIU6" s="604"/>
      <c r="KIV6" s="604"/>
      <c r="KIW6" s="604"/>
      <c r="KIX6" s="604"/>
      <c r="KIY6" s="604"/>
      <c r="KIZ6" s="604"/>
      <c r="KJA6" s="604"/>
      <c r="KJB6" s="604"/>
      <c r="KJC6" s="604"/>
      <c r="KJD6" s="604"/>
      <c r="KJE6" s="604"/>
      <c r="KJF6" s="604"/>
      <c r="KJG6" s="604"/>
      <c r="KJH6" s="604"/>
      <c r="KJI6" s="604"/>
      <c r="KJJ6" s="604"/>
      <c r="KJK6" s="604"/>
      <c r="KJL6" s="604"/>
      <c r="KJM6" s="604"/>
      <c r="KJN6" s="604"/>
      <c r="KJO6" s="604"/>
      <c r="KJP6" s="604"/>
      <c r="KJQ6" s="604"/>
      <c r="KJR6" s="604"/>
      <c r="KJS6" s="604"/>
      <c r="KJT6" s="604"/>
      <c r="KJU6" s="604"/>
      <c r="KJV6" s="604"/>
      <c r="KJW6" s="604"/>
      <c r="KJX6" s="604"/>
      <c r="KJY6" s="604"/>
      <c r="KJZ6" s="604"/>
      <c r="KKA6" s="604"/>
      <c r="KKB6" s="604"/>
      <c r="KKC6" s="604"/>
      <c r="KKD6" s="604"/>
      <c r="KKE6" s="604"/>
      <c r="KKF6" s="604"/>
      <c r="KKG6" s="604"/>
      <c r="KKH6" s="604"/>
      <c r="KKI6" s="604"/>
      <c r="KKJ6" s="604"/>
      <c r="KKK6" s="604"/>
      <c r="KKL6" s="604"/>
      <c r="KKM6" s="604"/>
      <c r="KKN6" s="604"/>
      <c r="KKO6" s="604"/>
      <c r="KKP6" s="604"/>
      <c r="KKQ6" s="604"/>
      <c r="KKR6" s="604"/>
      <c r="KKS6" s="604"/>
      <c r="KKT6" s="604"/>
      <c r="KKU6" s="604"/>
      <c r="KKV6" s="604"/>
      <c r="KKW6" s="604"/>
      <c r="KKX6" s="604"/>
      <c r="KKY6" s="604"/>
      <c r="KKZ6" s="604"/>
      <c r="KLA6" s="604"/>
      <c r="KLB6" s="604"/>
      <c r="KLC6" s="604"/>
      <c r="KLD6" s="604"/>
      <c r="KLE6" s="604"/>
      <c r="KLF6" s="604"/>
      <c r="KLG6" s="604"/>
      <c r="KLH6" s="604"/>
      <c r="KLI6" s="604"/>
      <c r="KLJ6" s="604"/>
      <c r="KLK6" s="604"/>
      <c r="KLL6" s="604"/>
      <c r="KLM6" s="604"/>
      <c r="KLN6" s="604"/>
      <c r="KLO6" s="604"/>
      <c r="KLP6" s="604"/>
      <c r="KLQ6" s="604"/>
      <c r="KLR6" s="604"/>
      <c r="KLS6" s="604"/>
      <c r="KLT6" s="604"/>
      <c r="KLU6" s="604"/>
      <c r="KLV6" s="604"/>
      <c r="KLW6" s="604"/>
      <c r="KLX6" s="604"/>
      <c r="KLY6" s="604"/>
      <c r="KLZ6" s="604"/>
      <c r="KMA6" s="604"/>
      <c r="KMB6" s="604"/>
      <c r="KMC6" s="604"/>
      <c r="KMD6" s="604"/>
      <c r="KME6" s="604"/>
      <c r="KMF6" s="604"/>
      <c r="KMG6" s="604"/>
      <c r="KMH6" s="604"/>
      <c r="KMI6" s="604"/>
      <c r="KMJ6" s="604"/>
      <c r="KMK6" s="604"/>
      <c r="KML6" s="604"/>
      <c r="KMM6" s="604"/>
      <c r="KMN6" s="604"/>
      <c r="KMO6" s="604"/>
      <c r="KMP6" s="604"/>
      <c r="KMQ6" s="604"/>
      <c r="KMR6" s="604"/>
      <c r="KMS6" s="604"/>
      <c r="KMT6" s="604"/>
      <c r="KMU6" s="604"/>
      <c r="KMV6" s="604"/>
      <c r="KMW6" s="604"/>
      <c r="KMX6" s="604"/>
      <c r="KMY6" s="604"/>
      <c r="KMZ6" s="604"/>
      <c r="KNA6" s="604"/>
      <c r="KNB6" s="604"/>
      <c r="KNC6" s="604"/>
      <c r="KND6" s="604"/>
      <c r="KNE6" s="604"/>
      <c r="KNF6" s="604"/>
      <c r="KNG6" s="604"/>
      <c r="KNH6" s="604"/>
      <c r="KNI6" s="604"/>
      <c r="KNJ6" s="604"/>
      <c r="KNK6" s="604"/>
      <c r="KNL6" s="604"/>
      <c r="KNM6" s="604"/>
      <c r="KNN6" s="604"/>
      <c r="KNO6" s="604"/>
      <c r="KNP6" s="604"/>
      <c r="KNQ6" s="604"/>
      <c r="KNR6" s="604"/>
      <c r="KNS6" s="604"/>
      <c r="KNT6" s="604"/>
      <c r="KNU6" s="604"/>
      <c r="KNV6" s="604"/>
      <c r="KNW6" s="604"/>
      <c r="KNX6" s="604"/>
      <c r="KNY6" s="604"/>
      <c r="KNZ6" s="604"/>
      <c r="KOA6" s="604"/>
      <c r="KOB6" s="604"/>
      <c r="KOC6" s="604"/>
      <c r="KOD6" s="604"/>
      <c r="KOE6" s="604"/>
      <c r="KOF6" s="604"/>
      <c r="KOG6" s="604"/>
      <c r="KOH6" s="604"/>
      <c r="KOI6" s="604"/>
      <c r="KOJ6" s="604"/>
      <c r="KOK6" s="604"/>
      <c r="KOL6" s="604"/>
      <c r="KOM6" s="604"/>
      <c r="KON6" s="604"/>
      <c r="KOO6" s="604"/>
      <c r="KOP6" s="604"/>
      <c r="KOQ6" s="604"/>
      <c r="KOR6" s="604"/>
      <c r="KOS6" s="604"/>
      <c r="KOT6" s="604"/>
      <c r="KOU6" s="604"/>
      <c r="KOV6" s="604"/>
      <c r="KOW6" s="604"/>
      <c r="KOX6" s="604"/>
      <c r="KOY6" s="604"/>
      <c r="KOZ6" s="604"/>
      <c r="KPA6" s="604"/>
      <c r="KPB6" s="604"/>
      <c r="KPC6" s="604"/>
      <c r="KPD6" s="604"/>
      <c r="KPE6" s="604"/>
      <c r="KPF6" s="604"/>
      <c r="KPG6" s="604"/>
      <c r="KPH6" s="604"/>
      <c r="KPI6" s="604"/>
      <c r="KPJ6" s="604"/>
      <c r="KPK6" s="604"/>
      <c r="KPL6" s="604"/>
      <c r="KPM6" s="604"/>
      <c r="KPN6" s="604"/>
      <c r="KPO6" s="604"/>
      <c r="KPP6" s="604"/>
      <c r="KPQ6" s="604"/>
      <c r="KPR6" s="604"/>
      <c r="KPS6" s="604"/>
      <c r="KPT6" s="604"/>
      <c r="KPU6" s="604"/>
      <c r="KPV6" s="604"/>
      <c r="KPW6" s="604"/>
      <c r="KPX6" s="604"/>
      <c r="KPY6" s="604"/>
      <c r="KPZ6" s="604"/>
      <c r="KQA6" s="604"/>
      <c r="KQB6" s="604"/>
      <c r="KQC6" s="604"/>
      <c r="KQD6" s="604"/>
      <c r="KQE6" s="604"/>
      <c r="KQF6" s="604"/>
      <c r="KQG6" s="604"/>
      <c r="KQH6" s="604"/>
      <c r="KQI6" s="604"/>
      <c r="KQJ6" s="604"/>
      <c r="KQK6" s="604"/>
      <c r="KQL6" s="604"/>
      <c r="KQM6" s="604"/>
      <c r="KQN6" s="604"/>
      <c r="KQO6" s="604"/>
      <c r="KQP6" s="604"/>
      <c r="KQQ6" s="604"/>
      <c r="KQR6" s="604"/>
      <c r="KQS6" s="604"/>
      <c r="KQT6" s="604"/>
      <c r="KQU6" s="604"/>
      <c r="KQV6" s="604"/>
      <c r="KQW6" s="604"/>
      <c r="KQX6" s="604"/>
      <c r="KQY6" s="604"/>
      <c r="KQZ6" s="604"/>
      <c r="KRA6" s="604"/>
      <c r="KRB6" s="604"/>
      <c r="KRC6" s="604"/>
      <c r="KRD6" s="604"/>
      <c r="KRE6" s="604"/>
      <c r="KRF6" s="604"/>
      <c r="KRG6" s="604"/>
      <c r="KRH6" s="604"/>
      <c r="KRI6" s="604"/>
      <c r="KRJ6" s="604"/>
      <c r="KRK6" s="604"/>
      <c r="KRL6" s="604"/>
      <c r="KRM6" s="604"/>
      <c r="KRN6" s="604"/>
      <c r="KRO6" s="604"/>
      <c r="KRP6" s="604"/>
      <c r="KRQ6" s="604"/>
      <c r="KRR6" s="604"/>
      <c r="KRS6" s="604"/>
      <c r="KRT6" s="604"/>
      <c r="KRU6" s="604"/>
      <c r="KRV6" s="604"/>
      <c r="KRW6" s="604"/>
      <c r="KRX6" s="604"/>
      <c r="KRY6" s="604"/>
      <c r="KRZ6" s="604"/>
      <c r="KSA6" s="604"/>
      <c r="KSB6" s="604"/>
      <c r="KSC6" s="604"/>
      <c r="KSD6" s="604"/>
      <c r="KSE6" s="604"/>
      <c r="KSF6" s="604"/>
      <c r="KSG6" s="604"/>
      <c r="KSH6" s="604"/>
      <c r="KSI6" s="604"/>
      <c r="KSJ6" s="604"/>
      <c r="KSK6" s="604"/>
      <c r="KSL6" s="604"/>
      <c r="KSM6" s="604"/>
      <c r="KSN6" s="604"/>
      <c r="KSO6" s="604"/>
      <c r="KSP6" s="604"/>
      <c r="KSQ6" s="604"/>
      <c r="KSR6" s="604"/>
      <c r="KSS6" s="604"/>
      <c r="KST6" s="604"/>
      <c r="KSU6" s="604"/>
      <c r="KSV6" s="604"/>
      <c r="KSW6" s="604"/>
      <c r="KSX6" s="604"/>
      <c r="KSY6" s="604"/>
      <c r="KSZ6" s="604"/>
      <c r="KTA6" s="604"/>
      <c r="KTB6" s="604"/>
      <c r="KTC6" s="604"/>
      <c r="KTD6" s="604"/>
      <c r="KTE6" s="604"/>
      <c r="KTF6" s="604"/>
      <c r="KTG6" s="604"/>
      <c r="KTH6" s="604"/>
      <c r="KTI6" s="604"/>
      <c r="KTJ6" s="604"/>
      <c r="KTK6" s="604"/>
      <c r="KTL6" s="604"/>
      <c r="KTM6" s="604"/>
      <c r="KTN6" s="604"/>
      <c r="KTO6" s="604"/>
      <c r="KTP6" s="604"/>
      <c r="KTQ6" s="604"/>
      <c r="KTR6" s="604"/>
      <c r="KTS6" s="604"/>
      <c r="KTT6" s="604"/>
      <c r="KTU6" s="604"/>
      <c r="KTV6" s="604"/>
      <c r="KTW6" s="604"/>
      <c r="KTX6" s="604"/>
      <c r="KTY6" s="604"/>
      <c r="KTZ6" s="604"/>
      <c r="KUA6" s="604"/>
      <c r="KUB6" s="604"/>
      <c r="KUC6" s="604"/>
      <c r="KUD6" s="604"/>
      <c r="KUE6" s="604"/>
      <c r="KUF6" s="604"/>
      <c r="KUG6" s="604"/>
      <c r="KUH6" s="604"/>
      <c r="KUI6" s="604"/>
      <c r="KUJ6" s="604"/>
      <c r="KUK6" s="604"/>
      <c r="KUL6" s="604"/>
      <c r="KUM6" s="604"/>
      <c r="KUN6" s="604"/>
      <c r="KUO6" s="604"/>
      <c r="KUP6" s="604"/>
      <c r="KUQ6" s="604"/>
      <c r="KUR6" s="604"/>
      <c r="KUS6" s="604"/>
      <c r="KUT6" s="604"/>
      <c r="KUU6" s="604"/>
      <c r="KUV6" s="604"/>
      <c r="KUW6" s="604"/>
      <c r="KUX6" s="604"/>
      <c r="KUY6" s="604"/>
      <c r="KUZ6" s="604"/>
      <c r="KVA6" s="604"/>
      <c r="KVB6" s="604"/>
      <c r="KVC6" s="604"/>
      <c r="KVD6" s="604"/>
      <c r="KVE6" s="604"/>
      <c r="KVF6" s="604"/>
      <c r="KVG6" s="604"/>
      <c r="KVH6" s="604"/>
      <c r="KVI6" s="604"/>
      <c r="KVJ6" s="604"/>
      <c r="KVK6" s="604"/>
      <c r="KVL6" s="604"/>
      <c r="KVM6" s="604"/>
      <c r="KVN6" s="604"/>
      <c r="KVO6" s="604"/>
      <c r="KVP6" s="604"/>
      <c r="KVQ6" s="604"/>
      <c r="KVR6" s="604"/>
      <c r="KVS6" s="604"/>
      <c r="KVT6" s="604"/>
      <c r="KVU6" s="604"/>
      <c r="KVV6" s="604"/>
      <c r="KVW6" s="604"/>
      <c r="KVX6" s="604"/>
      <c r="KVY6" s="604"/>
      <c r="KVZ6" s="604"/>
      <c r="KWA6" s="604"/>
      <c r="KWB6" s="604"/>
      <c r="KWC6" s="604"/>
      <c r="KWD6" s="604"/>
      <c r="KWE6" s="604"/>
      <c r="KWF6" s="604"/>
      <c r="KWG6" s="604"/>
      <c r="KWH6" s="604"/>
      <c r="KWI6" s="604"/>
      <c r="KWJ6" s="604"/>
      <c r="KWK6" s="604"/>
      <c r="KWL6" s="604"/>
      <c r="KWM6" s="604"/>
      <c r="KWN6" s="604"/>
      <c r="KWO6" s="604"/>
      <c r="KWP6" s="604"/>
      <c r="KWQ6" s="604"/>
      <c r="KWR6" s="604"/>
      <c r="KWS6" s="604"/>
      <c r="KWT6" s="604"/>
      <c r="KWU6" s="604"/>
      <c r="KWV6" s="604"/>
      <c r="KWW6" s="604"/>
      <c r="KWX6" s="604"/>
      <c r="KWY6" s="604"/>
      <c r="KWZ6" s="604"/>
      <c r="KXA6" s="604"/>
      <c r="KXB6" s="604"/>
      <c r="KXC6" s="604"/>
      <c r="KXD6" s="604"/>
      <c r="KXE6" s="604"/>
      <c r="KXF6" s="604"/>
      <c r="KXG6" s="604"/>
      <c r="KXH6" s="604"/>
      <c r="KXI6" s="604"/>
      <c r="KXJ6" s="604"/>
      <c r="KXK6" s="604"/>
      <c r="KXL6" s="604"/>
      <c r="KXM6" s="604"/>
      <c r="KXN6" s="604"/>
      <c r="KXO6" s="604"/>
      <c r="KXP6" s="604"/>
      <c r="KXQ6" s="604"/>
      <c r="KXR6" s="604"/>
      <c r="KXS6" s="604"/>
      <c r="KXT6" s="604"/>
      <c r="KXU6" s="604"/>
      <c r="KXV6" s="604"/>
      <c r="KXW6" s="604"/>
      <c r="KXX6" s="604"/>
      <c r="KXY6" s="604"/>
      <c r="KXZ6" s="604"/>
      <c r="KYA6" s="604"/>
      <c r="KYB6" s="604"/>
      <c r="KYC6" s="604"/>
      <c r="KYD6" s="604"/>
      <c r="KYE6" s="604"/>
      <c r="KYF6" s="604"/>
      <c r="KYG6" s="604"/>
      <c r="KYH6" s="604"/>
      <c r="KYI6" s="604"/>
      <c r="KYJ6" s="604"/>
      <c r="KYK6" s="604"/>
      <c r="KYL6" s="604"/>
      <c r="KYM6" s="604"/>
      <c r="KYN6" s="604"/>
      <c r="KYO6" s="604"/>
      <c r="KYP6" s="604"/>
      <c r="KYQ6" s="604"/>
      <c r="KYR6" s="604"/>
      <c r="KYS6" s="604"/>
      <c r="KYT6" s="604"/>
      <c r="KYU6" s="604"/>
      <c r="KYV6" s="604"/>
      <c r="KYW6" s="604"/>
      <c r="KYX6" s="604"/>
      <c r="KYY6" s="604"/>
      <c r="KYZ6" s="604"/>
      <c r="KZA6" s="604"/>
      <c r="KZB6" s="604"/>
      <c r="KZC6" s="604"/>
      <c r="KZD6" s="604"/>
      <c r="KZE6" s="604"/>
      <c r="KZF6" s="604"/>
      <c r="KZG6" s="604"/>
      <c r="KZH6" s="604"/>
      <c r="KZI6" s="604"/>
      <c r="KZJ6" s="604"/>
      <c r="KZK6" s="604"/>
      <c r="KZL6" s="604"/>
      <c r="KZM6" s="604"/>
      <c r="KZN6" s="604"/>
      <c r="KZO6" s="604"/>
      <c r="KZP6" s="604"/>
      <c r="KZQ6" s="604"/>
      <c r="KZR6" s="604"/>
      <c r="KZS6" s="604"/>
      <c r="KZT6" s="604"/>
      <c r="KZU6" s="604"/>
      <c r="KZV6" s="604"/>
      <c r="KZW6" s="604"/>
      <c r="KZX6" s="604"/>
      <c r="KZY6" s="604"/>
      <c r="KZZ6" s="604"/>
      <c r="LAA6" s="604"/>
      <c r="LAB6" s="604"/>
      <c r="LAC6" s="604"/>
      <c r="LAD6" s="604"/>
      <c r="LAE6" s="604"/>
      <c r="LAF6" s="604"/>
      <c r="LAG6" s="604"/>
      <c r="LAH6" s="604"/>
      <c r="LAI6" s="604"/>
      <c r="LAJ6" s="604"/>
      <c r="LAK6" s="604"/>
      <c r="LAL6" s="604"/>
      <c r="LAM6" s="604"/>
      <c r="LAN6" s="604"/>
      <c r="LAO6" s="604"/>
      <c r="LAP6" s="604"/>
      <c r="LAQ6" s="604"/>
      <c r="LAR6" s="604"/>
      <c r="LAS6" s="604"/>
      <c r="LAT6" s="604"/>
      <c r="LAU6" s="604"/>
      <c r="LAV6" s="604"/>
      <c r="LAW6" s="604"/>
      <c r="LAX6" s="604"/>
      <c r="LAY6" s="604"/>
      <c r="LAZ6" s="604"/>
      <c r="LBA6" s="604"/>
      <c r="LBB6" s="604"/>
      <c r="LBC6" s="604"/>
      <c r="LBD6" s="604"/>
      <c r="LBE6" s="604"/>
      <c r="LBF6" s="604"/>
      <c r="LBG6" s="604"/>
      <c r="LBH6" s="604"/>
      <c r="LBI6" s="604"/>
      <c r="LBJ6" s="604"/>
      <c r="LBK6" s="604"/>
      <c r="LBL6" s="604"/>
      <c r="LBM6" s="604"/>
      <c r="LBN6" s="604"/>
      <c r="LBO6" s="604"/>
      <c r="LBP6" s="604"/>
      <c r="LBQ6" s="604"/>
      <c r="LBR6" s="604"/>
      <c r="LBS6" s="604"/>
      <c r="LBT6" s="604"/>
      <c r="LBU6" s="604"/>
      <c r="LBV6" s="604"/>
      <c r="LBW6" s="604"/>
      <c r="LBX6" s="604"/>
      <c r="LBY6" s="604"/>
      <c r="LBZ6" s="604"/>
      <c r="LCA6" s="604"/>
      <c r="LCB6" s="604"/>
      <c r="LCC6" s="604"/>
      <c r="LCD6" s="604"/>
      <c r="LCE6" s="604"/>
      <c r="LCF6" s="604"/>
      <c r="LCG6" s="604"/>
      <c r="LCH6" s="604"/>
      <c r="LCI6" s="604"/>
      <c r="LCJ6" s="604"/>
      <c r="LCK6" s="604"/>
      <c r="LCL6" s="604"/>
      <c r="LCM6" s="604"/>
      <c r="LCN6" s="604"/>
      <c r="LCO6" s="604"/>
      <c r="LCP6" s="604"/>
      <c r="LCQ6" s="604"/>
      <c r="LCR6" s="604"/>
      <c r="LCS6" s="604"/>
      <c r="LCT6" s="604"/>
      <c r="LCU6" s="604"/>
      <c r="LCV6" s="604"/>
      <c r="LCW6" s="604"/>
      <c r="LCX6" s="604"/>
      <c r="LCY6" s="604"/>
      <c r="LCZ6" s="604"/>
      <c r="LDA6" s="604"/>
      <c r="LDB6" s="604"/>
      <c r="LDC6" s="604"/>
      <c r="LDD6" s="604"/>
      <c r="LDE6" s="604"/>
      <c r="LDF6" s="604"/>
      <c r="LDG6" s="604"/>
      <c r="LDH6" s="604"/>
      <c r="LDI6" s="604"/>
      <c r="LDJ6" s="604"/>
      <c r="LDK6" s="604"/>
      <c r="LDL6" s="604"/>
      <c r="LDM6" s="604"/>
      <c r="LDN6" s="604"/>
      <c r="LDO6" s="604"/>
      <c r="LDP6" s="604"/>
      <c r="LDQ6" s="604"/>
      <c r="LDR6" s="604"/>
      <c r="LDS6" s="604"/>
      <c r="LDT6" s="604"/>
      <c r="LDU6" s="604"/>
      <c r="LDV6" s="604"/>
      <c r="LDW6" s="604"/>
      <c r="LDX6" s="604"/>
      <c r="LDY6" s="604"/>
      <c r="LDZ6" s="604"/>
      <c r="LEA6" s="604"/>
      <c r="LEB6" s="604"/>
      <c r="LEC6" s="604"/>
      <c r="LED6" s="604"/>
      <c r="LEE6" s="604"/>
      <c r="LEF6" s="604"/>
      <c r="LEG6" s="604"/>
      <c r="LEH6" s="604"/>
      <c r="LEI6" s="604"/>
      <c r="LEJ6" s="604"/>
      <c r="LEK6" s="604"/>
      <c r="LEL6" s="604"/>
      <c r="LEM6" s="604"/>
      <c r="LEN6" s="604"/>
      <c r="LEO6" s="604"/>
      <c r="LEP6" s="604"/>
      <c r="LEQ6" s="604"/>
      <c r="LER6" s="604"/>
      <c r="LES6" s="604"/>
      <c r="LET6" s="604"/>
      <c r="LEU6" s="604"/>
      <c r="LEV6" s="604"/>
      <c r="LEW6" s="604"/>
      <c r="LEX6" s="604"/>
      <c r="LEY6" s="604"/>
      <c r="LEZ6" s="604"/>
      <c r="LFA6" s="604"/>
      <c r="LFB6" s="604"/>
      <c r="LFC6" s="604"/>
      <c r="LFD6" s="604"/>
      <c r="LFE6" s="604"/>
      <c r="LFF6" s="604"/>
      <c r="LFG6" s="604"/>
      <c r="LFH6" s="604"/>
      <c r="LFI6" s="604"/>
      <c r="LFJ6" s="604"/>
      <c r="LFK6" s="604"/>
      <c r="LFL6" s="604"/>
      <c r="LFM6" s="604"/>
      <c r="LFN6" s="604"/>
      <c r="LFO6" s="604"/>
      <c r="LFP6" s="604"/>
      <c r="LFQ6" s="604"/>
      <c r="LFR6" s="604"/>
      <c r="LFS6" s="604"/>
      <c r="LFT6" s="604"/>
      <c r="LFU6" s="604"/>
      <c r="LFV6" s="604"/>
      <c r="LFW6" s="604"/>
      <c r="LFX6" s="604"/>
      <c r="LFY6" s="604"/>
      <c r="LFZ6" s="604"/>
      <c r="LGA6" s="604"/>
      <c r="LGB6" s="604"/>
      <c r="LGC6" s="604"/>
      <c r="LGD6" s="604"/>
      <c r="LGE6" s="604"/>
      <c r="LGF6" s="604"/>
      <c r="LGG6" s="604"/>
      <c r="LGH6" s="604"/>
      <c r="LGI6" s="604"/>
      <c r="LGJ6" s="604"/>
      <c r="LGK6" s="604"/>
      <c r="LGL6" s="604"/>
      <c r="LGM6" s="604"/>
      <c r="LGN6" s="604"/>
      <c r="LGO6" s="604"/>
      <c r="LGP6" s="604"/>
      <c r="LGQ6" s="604"/>
      <c r="LGR6" s="604"/>
      <c r="LGS6" s="604"/>
      <c r="LGT6" s="604"/>
      <c r="LGU6" s="604"/>
      <c r="LGV6" s="604"/>
      <c r="LGW6" s="604"/>
      <c r="LGX6" s="604"/>
      <c r="LGY6" s="604"/>
      <c r="LGZ6" s="604"/>
      <c r="LHA6" s="604"/>
      <c r="LHB6" s="604"/>
      <c r="LHC6" s="604"/>
      <c r="LHD6" s="604"/>
      <c r="LHE6" s="604"/>
      <c r="LHF6" s="604"/>
      <c r="LHG6" s="604"/>
      <c r="LHH6" s="604"/>
      <c r="LHI6" s="604"/>
      <c r="LHJ6" s="604"/>
      <c r="LHK6" s="604"/>
      <c r="LHL6" s="604"/>
      <c r="LHM6" s="604"/>
      <c r="LHN6" s="604"/>
      <c r="LHO6" s="604"/>
      <c r="LHP6" s="604"/>
      <c r="LHQ6" s="604"/>
      <c r="LHR6" s="604"/>
      <c r="LHS6" s="604"/>
      <c r="LHT6" s="604"/>
      <c r="LHU6" s="604"/>
      <c r="LHV6" s="604"/>
      <c r="LHW6" s="604"/>
      <c r="LHX6" s="604"/>
      <c r="LHY6" s="604"/>
      <c r="LHZ6" s="604"/>
      <c r="LIA6" s="604"/>
      <c r="LIB6" s="604"/>
      <c r="LIC6" s="604"/>
      <c r="LID6" s="604"/>
      <c r="LIE6" s="604"/>
      <c r="LIF6" s="604"/>
      <c r="LIG6" s="604"/>
      <c r="LIH6" s="604"/>
      <c r="LII6" s="604"/>
      <c r="LIJ6" s="604"/>
      <c r="LIK6" s="604"/>
      <c r="LIL6" s="604"/>
      <c r="LIM6" s="604"/>
      <c r="LIN6" s="604"/>
      <c r="LIO6" s="604"/>
      <c r="LIP6" s="604"/>
      <c r="LIQ6" s="604"/>
      <c r="LIR6" s="604"/>
      <c r="LIS6" s="604"/>
      <c r="LIT6" s="604"/>
      <c r="LIU6" s="604"/>
      <c r="LIV6" s="604"/>
      <c r="LIW6" s="604"/>
      <c r="LIX6" s="604"/>
      <c r="LIY6" s="604"/>
      <c r="LIZ6" s="604"/>
      <c r="LJA6" s="604"/>
      <c r="LJB6" s="604"/>
      <c r="LJC6" s="604"/>
      <c r="LJD6" s="604"/>
      <c r="LJE6" s="604"/>
      <c r="LJF6" s="604"/>
      <c r="LJG6" s="604"/>
      <c r="LJH6" s="604"/>
      <c r="LJI6" s="604"/>
      <c r="LJJ6" s="604"/>
      <c r="LJK6" s="604"/>
      <c r="LJL6" s="604"/>
      <c r="LJM6" s="604"/>
      <c r="LJN6" s="604"/>
      <c r="LJO6" s="604"/>
      <c r="LJP6" s="604"/>
      <c r="LJQ6" s="604"/>
      <c r="LJR6" s="604"/>
      <c r="LJS6" s="604"/>
      <c r="LJT6" s="604"/>
      <c r="LJU6" s="604"/>
      <c r="LJV6" s="604"/>
      <c r="LJW6" s="604"/>
      <c r="LJX6" s="604"/>
      <c r="LJY6" s="604"/>
      <c r="LJZ6" s="604"/>
      <c r="LKA6" s="604"/>
      <c r="LKB6" s="604"/>
      <c r="LKC6" s="604"/>
      <c r="LKD6" s="604"/>
      <c r="LKE6" s="604"/>
      <c r="LKF6" s="604"/>
      <c r="LKG6" s="604"/>
      <c r="LKH6" s="604"/>
      <c r="LKI6" s="604"/>
      <c r="LKJ6" s="604"/>
      <c r="LKK6" s="604"/>
      <c r="LKL6" s="604"/>
      <c r="LKM6" s="604"/>
      <c r="LKN6" s="604"/>
      <c r="LKO6" s="604"/>
      <c r="LKP6" s="604"/>
      <c r="LKQ6" s="604"/>
      <c r="LKR6" s="604"/>
      <c r="LKS6" s="604"/>
      <c r="LKT6" s="604"/>
      <c r="LKU6" s="604"/>
      <c r="LKV6" s="604"/>
      <c r="LKW6" s="604"/>
      <c r="LKX6" s="604"/>
      <c r="LKY6" s="604"/>
      <c r="LKZ6" s="604"/>
      <c r="LLA6" s="604"/>
      <c r="LLB6" s="604"/>
      <c r="LLC6" s="604"/>
      <c r="LLD6" s="604"/>
      <c r="LLE6" s="604"/>
      <c r="LLF6" s="604"/>
      <c r="LLG6" s="604"/>
      <c r="LLH6" s="604"/>
      <c r="LLI6" s="604"/>
      <c r="LLJ6" s="604"/>
      <c r="LLK6" s="604"/>
      <c r="LLL6" s="604"/>
      <c r="LLM6" s="604"/>
      <c r="LLN6" s="604"/>
      <c r="LLO6" s="604"/>
      <c r="LLP6" s="604"/>
      <c r="LLQ6" s="604"/>
      <c r="LLR6" s="604"/>
      <c r="LLS6" s="604"/>
      <c r="LLT6" s="604"/>
      <c r="LLU6" s="604"/>
      <c r="LLV6" s="604"/>
      <c r="LLW6" s="604"/>
      <c r="LLX6" s="604"/>
      <c r="LLY6" s="604"/>
      <c r="LLZ6" s="604"/>
      <c r="LMA6" s="604"/>
      <c r="LMB6" s="604"/>
      <c r="LMC6" s="604"/>
      <c r="LMD6" s="604"/>
      <c r="LME6" s="604"/>
      <c r="LMF6" s="604"/>
      <c r="LMG6" s="604"/>
      <c r="LMH6" s="604"/>
      <c r="LMI6" s="604"/>
      <c r="LMJ6" s="604"/>
      <c r="LMK6" s="604"/>
      <c r="LML6" s="604"/>
      <c r="LMM6" s="604"/>
      <c r="LMN6" s="604"/>
      <c r="LMO6" s="604"/>
      <c r="LMP6" s="604"/>
      <c r="LMQ6" s="604"/>
      <c r="LMR6" s="604"/>
      <c r="LMS6" s="604"/>
      <c r="LMT6" s="604"/>
      <c r="LMU6" s="604"/>
      <c r="LMV6" s="604"/>
      <c r="LMW6" s="604"/>
      <c r="LMX6" s="604"/>
      <c r="LMY6" s="604"/>
      <c r="LMZ6" s="604"/>
      <c r="LNA6" s="604"/>
      <c r="LNB6" s="604"/>
      <c r="LNC6" s="604"/>
      <c r="LND6" s="604"/>
      <c r="LNE6" s="604"/>
      <c r="LNF6" s="604"/>
      <c r="LNG6" s="604"/>
      <c r="LNH6" s="604"/>
      <c r="LNI6" s="604"/>
      <c r="LNJ6" s="604"/>
      <c r="LNK6" s="604"/>
      <c r="LNL6" s="604"/>
      <c r="LNM6" s="604"/>
      <c r="LNN6" s="604"/>
      <c r="LNO6" s="604"/>
      <c r="LNP6" s="604"/>
      <c r="LNQ6" s="604"/>
      <c r="LNR6" s="604"/>
      <c r="LNS6" s="604"/>
      <c r="LNT6" s="604"/>
      <c r="LNU6" s="604"/>
      <c r="LNV6" s="604"/>
      <c r="LNW6" s="604"/>
      <c r="LNX6" s="604"/>
      <c r="LNY6" s="604"/>
      <c r="LNZ6" s="604"/>
      <c r="LOA6" s="604"/>
      <c r="LOB6" s="604"/>
      <c r="LOC6" s="604"/>
      <c r="LOD6" s="604"/>
      <c r="LOE6" s="604"/>
      <c r="LOF6" s="604"/>
      <c r="LOG6" s="604"/>
      <c r="LOH6" s="604"/>
      <c r="LOI6" s="604"/>
      <c r="LOJ6" s="604"/>
      <c r="LOK6" s="604"/>
      <c r="LOL6" s="604"/>
      <c r="LOM6" s="604"/>
      <c r="LON6" s="604"/>
      <c r="LOO6" s="604"/>
      <c r="LOP6" s="604"/>
      <c r="LOQ6" s="604"/>
      <c r="LOR6" s="604"/>
      <c r="LOS6" s="604"/>
      <c r="LOT6" s="604"/>
      <c r="LOU6" s="604"/>
      <c r="LOV6" s="604"/>
      <c r="LOW6" s="604"/>
      <c r="LOX6" s="604"/>
      <c r="LOY6" s="604"/>
      <c r="LOZ6" s="604"/>
      <c r="LPA6" s="604"/>
      <c r="LPB6" s="604"/>
      <c r="LPC6" s="604"/>
      <c r="LPD6" s="604"/>
      <c r="LPE6" s="604"/>
      <c r="LPF6" s="604"/>
      <c r="LPG6" s="604"/>
      <c r="LPH6" s="604"/>
      <c r="LPI6" s="604"/>
      <c r="LPJ6" s="604"/>
      <c r="LPK6" s="604"/>
      <c r="LPL6" s="604"/>
      <c r="LPM6" s="604"/>
      <c r="LPN6" s="604"/>
      <c r="LPO6" s="604"/>
      <c r="LPP6" s="604"/>
      <c r="LPQ6" s="604"/>
      <c r="LPR6" s="604"/>
      <c r="LPS6" s="604"/>
      <c r="LPT6" s="604"/>
      <c r="LPU6" s="604"/>
      <c r="LPV6" s="604"/>
      <c r="LPW6" s="604"/>
      <c r="LPX6" s="604"/>
      <c r="LPY6" s="604"/>
      <c r="LPZ6" s="604"/>
      <c r="LQA6" s="604"/>
      <c r="LQB6" s="604"/>
      <c r="LQC6" s="604"/>
      <c r="LQD6" s="604"/>
      <c r="LQE6" s="604"/>
      <c r="LQF6" s="604"/>
      <c r="LQG6" s="604"/>
      <c r="LQH6" s="604"/>
      <c r="LQI6" s="604"/>
      <c r="LQJ6" s="604"/>
      <c r="LQK6" s="604"/>
      <c r="LQL6" s="604"/>
      <c r="LQM6" s="604"/>
      <c r="LQN6" s="604"/>
      <c r="LQO6" s="604"/>
      <c r="LQP6" s="604"/>
      <c r="LQQ6" s="604"/>
      <c r="LQR6" s="604"/>
      <c r="LQS6" s="604"/>
      <c r="LQT6" s="604"/>
      <c r="LQU6" s="604"/>
      <c r="LQV6" s="604"/>
      <c r="LQW6" s="604"/>
      <c r="LQX6" s="604"/>
      <c r="LQY6" s="604"/>
      <c r="LQZ6" s="604"/>
      <c r="LRA6" s="604"/>
      <c r="LRB6" s="604"/>
      <c r="LRC6" s="604"/>
      <c r="LRD6" s="604"/>
      <c r="LRE6" s="604"/>
      <c r="LRF6" s="604"/>
      <c r="LRG6" s="604"/>
      <c r="LRH6" s="604"/>
      <c r="LRI6" s="604"/>
      <c r="LRJ6" s="604"/>
      <c r="LRK6" s="604"/>
      <c r="LRL6" s="604"/>
      <c r="LRM6" s="604"/>
      <c r="LRN6" s="604"/>
      <c r="LRO6" s="604"/>
      <c r="LRP6" s="604"/>
      <c r="LRQ6" s="604"/>
      <c r="LRR6" s="604"/>
      <c r="LRS6" s="604"/>
      <c r="LRT6" s="604"/>
      <c r="LRU6" s="604"/>
      <c r="LRV6" s="604"/>
      <c r="LRW6" s="604"/>
      <c r="LRX6" s="604"/>
      <c r="LRY6" s="604"/>
      <c r="LRZ6" s="604"/>
      <c r="LSA6" s="604"/>
      <c r="LSB6" s="604"/>
      <c r="LSC6" s="604"/>
      <c r="LSD6" s="604"/>
      <c r="LSE6" s="604"/>
      <c r="LSF6" s="604"/>
      <c r="LSG6" s="604"/>
      <c r="LSH6" s="604"/>
      <c r="LSI6" s="604"/>
      <c r="LSJ6" s="604"/>
      <c r="LSK6" s="604"/>
      <c r="LSL6" s="604"/>
      <c r="LSM6" s="604"/>
      <c r="LSN6" s="604"/>
      <c r="LSO6" s="604"/>
      <c r="LSP6" s="604"/>
      <c r="LSQ6" s="604"/>
      <c r="LSR6" s="604"/>
      <c r="LSS6" s="604"/>
      <c r="LST6" s="604"/>
      <c r="LSU6" s="604"/>
      <c r="LSV6" s="604"/>
      <c r="LSW6" s="604"/>
      <c r="LSX6" s="604"/>
      <c r="LSY6" s="604"/>
      <c r="LSZ6" s="604"/>
      <c r="LTA6" s="604"/>
      <c r="LTB6" s="604"/>
      <c r="LTC6" s="604"/>
      <c r="LTD6" s="604"/>
      <c r="LTE6" s="604"/>
      <c r="LTF6" s="604"/>
      <c r="LTG6" s="604"/>
      <c r="LTH6" s="604"/>
      <c r="LTI6" s="604"/>
      <c r="LTJ6" s="604"/>
      <c r="LTK6" s="604"/>
      <c r="LTL6" s="604"/>
      <c r="LTM6" s="604"/>
      <c r="LTN6" s="604"/>
      <c r="LTO6" s="604"/>
      <c r="LTP6" s="604"/>
      <c r="LTQ6" s="604"/>
      <c r="LTR6" s="604"/>
      <c r="LTS6" s="604"/>
      <c r="LTT6" s="604"/>
      <c r="LTU6" s="604"/>
      <c r="LTV6" s="604"/>
      <c r="LTW6" s="604"/>
      <c r="LTX6" s="604"/>
      <c r="LTY6" s="604"/>
      <c r="LTZ6" s="604"/>
      <c r="LUA6" s="604"/>
      <c r="LUB6" s="604"/>
      <c r="LUC6" s="604"/>
      <c r="LUD6" s="604"/>
      <c r="LUE6" s="604"/>
      <c r="LUF6" s="604"/>
      <c r="LUG6" s="604"/>
      <c r="LUH6" s="604"/>
      <c r="LUI6" s="604"/>
      <c r="LUJ6" s="604"/>
      <c r="LUK6" s="604"/>
      <c r="LUL6" s="604"/>
      <c r="LUM6" s="604"/>
      <c r="LUN6" s="604"/>
      <c r="LUO6" s="604"/>
      <c r="LUP6" s="604"/>
      <c r="LUQ6" s="604"/>
      <c r="LUR6" s="604"/>
      <c r="LUS6" s="604"/>
      <c r="LUT6" s="604"/>
      <c r="LUU6" s="604"/>
      <c r="LUV6" s="604"/>
      <c r="LUW6" s="604"/>
      <c r="LUX6" s="604"/>
      <c r="LUY6" s="604"/>
      <c r="LUZ6" s="604"/>
      <c r="LVA6" s="604"/>
      <c r="LVB6" s="604"/>
      <c r="LVC6" s="604"/>
      <c r="LVD6" s="604"/>
      <c r="LVE6" s="604"/>
      <c r="LVF6" s="604"/>
      <c r="LVG6" s="604"/>
      <c r="LVH6" s="604"/>
      <c r="LVI6" s="604"/>
      <c r="LVJ6" s="604"/>
      <c r="LVK6" s="604"/>
      <c r="LVL6" s="604"/>
      <c r="LVM6" s="604"/>
      <c r="LVN6" s="604"/>
      <c r="LVO6" s="604"/>
      <c r="LVP6" s="604"/>
      <c r="LVQ6" s="604"/>
      <c r="LVR6" s="604"/>
      <c r="LVS6" s="604"/>
      <c r="LVT6" s="604"/>
      <c r="LVU6" s="604"/>
      <c r="LVV6" s="604"/>
      <c r="LVW6" s="604"/>
      <c r="LVX6" s="604"/>
      <c r="LVY6" s="604"/>
      <c r="LVZ6" s="604"/>
      <c r="LWA6" s="604"/>
      <c r="LWB6" s="604"/>
      <c r="LWC6" s="604"/>
      <c r="LWD6" s="604"/>
      <c r="LWE6" s="604"/>
      <c r="LWF6" s="604"/>
      <c r="LWG6" s="604"/>
      <c r="LWH6" s="604"/>
      <c r="LWI6" s="604"/>
      <c r="LWJ6" s="604"/>
      <c r="LWK6" s="604"/>
      <c r="LWL6" s="604"/>
      <c r="LWM6" s="604"/>
      <c r="LWN6" s="604"/>
      <c r="LWO6" s="604"/>
      <c r="LWP6" s="604"/>
      <c r="LWQ6" s="604"/>
      <c r="LWR6" s="604"/>
      <c r="LWS6" s="604"/>
      <c r="LWT6" s="604"/>
      <c r="LWU6" s="604"/>
      <c r="LWV6" s="604"/>
      <c r="LWW6" s="604"/>
      <c r="LWX6" s="604"/>
      <c r="LWY6" s="604"/>
      <c r="LWZ6" s="604"/>
      <c r="LXA6" s="604"/>
      <c r="LXB6" s="604"/>
      <c r="LXC6" s="604"/>
      <c r="LXD6" s="604"/>
      <c r="LXE6" s="604"/>
      <c r="LXF6" s="604"/>
      <c r="LXG6" s="604"/>
      <c r="LXH6" s="604"/>
      <c r="LXI6" s="604"/>
      <c r="LXJ6" s="604"/>
      <c r="LXK6" s="604"/>
      <c r="LXL6" s="604"/>
      <c r="LXM6" s="604"/>
      <c r="LXN6" s="604"/>
      <c r="LXO6" s="604"/>
      <c r="LXP6" s="604"/>
      <c r="LXQ6" s="604"/>
      <c r="LXR6" s="604"/>
      <c r="LXS6" s="604"/>
      <c r="LXT6" s="604"/>
      <c r="LXU6" s="604"/>
      <c r="LXV6" s="604"/>
      <c r="LXW6" s="604"/>
      <c r="LXX6" s="604"/>
      <c r="LXY6" s="604"/>
      <c r="LXZ6" s="604"/>
      <c r="LYA6" s="604"/>
      <c r="LYB6" s="604"/>
      <c r="LYC6" s="604"/>
      <c r="LYD6" s="604"/>
      <c r="LYE6" s="604"/>
      <c r="LYF6" s="604"/>
      <c r="LYG6" s="604"/>
      <c r="LYH6" s="604"/>
      <c r="LYI6" s="604"/>
      <c r="LYJ6" s="604"/>
      <c r="LYK6" s="604"/>
      <c r="LYL6" s="604"/>
      <c r="LYM6" s="604"/>
      <c r="LYN6" s="604"/>
      <c r="LYO6" s="604"/>
      <c r="LYP6" s="604"/>
      <c r="LYQ6" s="604"/>
      <c r="LYR6" s="604"/>
      <c r="LYS6" s="604"/>
      <c r="LYT6" s="604"/>
      <c r="LYU6" s="604"/>
      <c r="LYV6" s="604"/>
      <c r="LYW6" s="604"/>
      <c r="LYX6" s="604"/>
      <c r="LYY6" s="604"/>
      <c r="LYZ6" s="604"/>
      <c r="LZA6" s="604"/>
      <c r="LZB6" s="604"/>
      <c r="LZC6" s="604"/>
      <c r="LZD6" s="604"/>
      <c r="LZE6" s="604"/>
      <c r="LZF6" s="604"/>
      <c r="LZG6" s="604"/>
      <c r="LZH6" s="604"/>
      <c r="LZI6" s="604"/>
      <c r="LZJ6" s="604"/>
      <c r="LZK6" s="604"/>
      <c r="LZL6" s="604"/>
      <c r="LZM6" s="604"/>
      <c r="LZN6" s="604"/>
      <c r="LZO6" s="604"/>
      <c r="LZP6" s="604"/>
      <c r="LZQ6" s="604"/>
      <c r="LZR6" s="604"/>
      <c r="LZS6" s="604"/>
      <c r="LZT6" s="604"/>
      <c r="LZU6" s="604"/>
      <c r="LZV6" s="604"/>
      <c r="LZW6" s="604"/>
      <c r="LZX6" s="604"/>
      <c r="LZY6" s="604"/>
      <c r="LZZ6" s="604"/>
      <c r="MAA6" s="604"/>
      <c r="MAB6" s="604"/>
      <c r="MAC6" s="604"/>
      <c r="MAD6" s="604"/>
      <c r="MAE6" s="604"/>
      <c r="MAF6" s="604"/>
      <c r="MAG6" s="604"/>
      <c r="MAH6" s="604"/>
      <c r="MAI6" s="604"/>
      <c r="MAJ6" s="604"/>
      <c r="MAK6" s="604"/>
      <c r="MAL6" s="604"/>
      <c r="MAM6" s="604"/>
      <c r="MAN6" s="604"/>
      <c r="MAO6" s="604"/>
      <c r="MAP6" s="604"/>
      <c r="MAQ6" s="604"/>
      <c r="MAR6" s="604"/>
      <c r="MAS6" s="604"/>
      <c r="MAT6" s="604"/>
      <c r="MAU6" s="604"/>
      <c r="MAV6" s="604"/>
      <c r="MAW6" s="604"/>
      <c r="MAX6" s="604"/>
      <c r="MAY6" s="604"/>
      <c r="MAZ6" s="604"/>
      <c r="MBA6" s="604"/>
      <c r="MBB6" s="604"/>
      <c r="MBC6" s="604"/>
      <c r="MBD6" s="604"/>
      <c r="MBE6" s="604"/>
      <c r="MBF6" s="604"/>
      <c r="MBG6" s="604"/>
      <c r="MBH6" s="604"/>
      <c r="MBI6" s="604"/>
      <c r="MBJ6" s="604"/>
      <c r="MBK6" s="604"/>
      <c r="MBL6" s="604"/>
      <c r="MBM6" s="604"/>
      <c r="MBN6" s="604"/>
      <c r="MBO6" s="604"/>
      <c r="MBP6" s="604"/>
      <c r="MBQ6" s="604"/>
      <c r="MBR6" s="604"/>
      <c r="MBS6" s="604"/>
      <c r="MBT6" s="604"/>
      <c r="MBU6" s="604"/>
      <c r="MBV6" s="604"/>
      <c r="MBW6" s="604"/>
      <c r="MBX6" s="604"/>
      <c r="MBY6" s="604"/>
      <c r="MBZ6" s="604"/>
      <c r="MCA6" s="604"/>
      <c r="MCB6" s="604"/>
      <c r="MCC6" s="604"/>
      <c r="MCD6" s="604"/>
      <c r="MCE6" s="604"/>
      <c r="MCF6" s="604"/>
      <c r="MCG6" s="604"/>
      <c r="MCH6" s="604"/>
      <c r="MCI6" s="604"/>
      <c r="MCJ6" s="604"/>
      <c r="MCK6" s="604"/>
      <c r="MCL6" s="604"/>
      <c r="MCM6" s="604"/>
      <c r="MCN6" s="604"/>
      <c r="MCO6" s="604"/>
      <c r="MCP6" s="604"/>
      <c r="MCQ6" s="604"/>
      <c r="MCR6" s="604"/>
      <c r="MCS6" s="604"/>
      <c r="MCT6" s="604"/>
      <c r="MCU6" s="604"/>
      <c r="MCV6" s="604"/>
      <c r="MCW6" s="604"/>
      <c r="MCX6" s="604"/>
      <c r="MCY6" s="604"/>
      <c r="MCZ6" s="604"/>
      <c r="MDA6" s="604"/>
      <c r="MDB6" s="604"/>
      <c r="MDC6" s="604"/>
      <c r="MDD6" s="604"/>
      <c r="MDE6" s="604"/>
      <c r="MDF6" s="604"/>
      <c r="MDG6" s="604"/>
      <c r="MDH6" s="604"/>
      <c r="MDI6" s="604"/>
      <c r="MDJ6" s="604"/>
      <c r="MDK6" s="604"/>
      <c r="MDL6" s="604"/>
      <c r="MDM6" s="604"/>
      <c r="MDN6" s="604"/>
      <c r="MDO6" s="604"/>
      <c r="MDP6" s="604"/>
      <c r="MDQ6" s="604"/>
      <c r="MDR6" s="604"/>
      <c r="MDS6" s="604"/>
      <c r="MDT6" s="604"/>
      <c r="MDU6" s="604"/>
      <c r="MDV6" s="604"/>
      <c r="MDW6" s="604"/>
      <c r="MDX6" s="604"/>
      <c r="MDY6" s="604"/>
      <c r="MDZ6" s="604"/>
      <c r="MEA6" s="604"/>
      <c r="MEB6" s="604"/>
      <c r="MEC6" s="604"/>
      <c r="MED6" s="604"/>
      <c r="MEE6" s="604"/>
      <c r="MEF6" s="604"/>
      <c r="MEG6" s="604"/>
      <c r="MEH6" s="604"/>
      <c r="MEI6" s="604"/>
      <c r="MEJ6" s="604"/>
      <c r="MEK6" s="604"/>
      <c r="MEL6" s="604"/>
      <c r="MEM6" s="604"/>
      <c r="MEN6" s="604"/>
      <c r="MEO6" s="604"/>
      <c r="MEP6" s="604"/>
      <c r="MEQ6" s="604"/>
      <c r="MER6" s="604"/>
      <c r="MES6" s="604"/>
      <c r="MET6" s="604"/>
      <c r="MEU6" s="604"/>
      <c r="MEV6" s="604"/>
      <c r="MEW6" s="604"/>
      <c r="MEX6" s="604"/>
      <c r="MEY6" s="604"/>
      <c r="MEZ6" s="604"/>
      <c r="MFA6" s="604"/>
      <c r="MFB6" s="604"/>
      <c r="MFC6" s="604"/>
      <c r="MFD6" s="604"/>
      <c r="MFE6" s="604"/>
      <c r="MFF6" s="604"/>
      <c r="MFG6" s="604"/>
      <c r="MFH6" s="604"/>
      <c r="MFI6" s="604"/>
      <c r="MFJ6" s="604"/>
      <c r="MFK6" s="604"/>
      <c r="MFL6" s="604"/>
      <c r="MFM6" s="604"/>
      <c r="MFN6" s="604"/>
      <c r="MFO6" s="604"/>
      <c r="MFP6" s="604"/>
      <c r="MFQ6" s="604"/>
      <c r="MFR6" s="604"/>
      <c r="MFS6" s="604"/>
      <c r="MFT6" s="604"/>
      <c r="MFU6" s="604"/>
      <c r="MFV6" s="604"/>
      <c r="MFW6" s="604"/>
      <c r="MFX6" s="604"/>
      <c r="MFY6" s="604"/>
      <c r="MFZ6" s="604"/>
      <c r="MGA6" s="604"/>
      <c r="MGB6" s="604"/>
      <c r="MGC6" s="604"/>
      <c r="MGD6" s="604"/>
      <c r="MGE6" s="604"/>
      <c r="MGF6" s="604"/>
      <c r="MGG6" s="604"/>
      <c r="MGH6" s="604"/>
      <c r="MGI6" s="604"/>
      <c r="MGJ6" s="604"/>
      <c r="MGK6" s="604"/>
      <c r="MGL6" s="604"/>
      <c r="MGM6" s="604"/>
      <c r="MGN6" s="604"/>
      <c r="MGO6" s="604"/>
      <c r="MGP6" s="604"/>
      <c r="MGQ6" s="604"/>
      <c r="MGR6" s="604"/>
      <c r="MGS6" s="604"/>
      <c r="MGT6" s="604"/>
      <c r="MGU6" s="604"/>
      <c r="MGV6" s="604"/>
      <c r="MGW6" s="604"/>
      <c r="MGX6" s="604"/>
      <c r="MGY6" s="604"/>
      <c r="MGZ6" s="604"/>
      <c r="MHA6" s="604"/>
      <c r="MHB6" s="604"/>
      <c r="MHC6" s="604"/>
      <c r="MHD6" s="604"/>
      <c r="MHE6" s="604"/>
      <c r="MHF6" s="604"/>
      <c r="MHG6" s="604"/>
      <c r="MHH6" s="604"/>
      <c r="MHI6" s="604"/>
      <c r="MHJ6" s="604"/>
      <c r="MHK6" s="604"/>
      <c r="MHL6" s="604"/>
      <c r="MHM6" s="604"/>
      <c r="MHN6" s="604"/>
      <c r="MHO6" s="604"/>
      <c r="MHP6" s="604"/>
      <c r="MHQ6" s="604"/>
      <c r="MHR6" s="604"/>
      <c r="MHS6" s="604"/>
      <c r="MHT6" s="604"/>
      <c r="MHU6" s="604"/>
      <c r="MHV6" s="604"/>
      <c r="MHW6" s="604"/>
      <c r="MHX6" s="604"/>
      <c r="MHY6" s="604"/>
      <c r="MHZ6" s="604"/>
      <c r="MIA6" s="604"/>
      <c r="MIB6" s="604"/>
      <c r="MIC6" s="604"/>
      <c r="MID6" s="604"/>
      <c r="MIE6" s="604"/>
      <c r="MIF6" s="604"/>
      <c r="MIG6" s="604"/>
      <c r="MIH6" s="604"/>
      <c r="MII6" s="604"/>
      <c r="MIJ6" s="604"/>
      <c r="MIK6" s="604"/>
      <c r="MIL6" s="604"/>
      <c r="MIM6" s="604"/>
      <c r="MIN6" s="604"/>
      <c r="MIO6" s="604"/>
      <c r="MIP6" s="604"/>
      <c r="MIQ6" s="604"/>
      <c r="MIR6" s="604"/>
      <c r="MIS6" s="604"/>
      <c r="MIT6" s="604"/>
      <c r="MIU6" s="604"/>
      <c r="MIV6" s="604"/>
      <c r="MIW6" s="604"/>
      <c r="MIX6" s="604"/>
      <c r="MIY6" s="604"/>
      <c r="MIZ6" s="604"/>
      <c r="MJA6" s="604"/>
      <c r="MJB6" s="604"/>
      <c r="MJC6" s="604"/>
      <c r="MJD6" s="604"/>
      <c r="MJE6" s="604"/>
      <c r="MJF6" s="604"/>
      <c r="MJG6" s="604"/>
      <c r="MJH6" s="604"/>
      <c r="MJI6" s="604"/>
      <c r="MJJ6" s="604"/>
      <c r="MJK6" s="604"/>
      <c r="MJL6" s="604"/>
      <c r="MJM6" s="604"/>
      <c r="MJN6" s="604"/>
      <c r="MJO6" s="604"/>
      <c r="MJP6" s="604"/>
      <c r="MJQ6" s="604"/>
      <c r="MJR6" s="604"/>
      <c r="MJS6" s="604"/>
      <c r="MJT6" s="604"/>
      <c r="MJU6" s="604"/>
      <c r="MJV6" s="604"/>
      <c r="MJW6" s="604"/>
      <c r="MJX6" s="604"/>
      <c r="MJY6" s="604"/>
      <c r="MJZ6" s="604"/>
      <c r="MKA6" s="604"/>
      <c r="MKB6" s="604"/>
      <c r="MKC6" s="604"/>
      <c r="MKD6" s="604"/>
      <c r="MKE6" s="604"/>
      <c r="MKF6" s="604"/>
      <c r="MKG6" s="604"/>
      <c r="MKH6" s="604"/>
      <c r="MKI6" s="604"/>
      <c r="MKJ6" s="604"/>
      <c r="MKK6" s="604"/>
      <c r="MKL6" s="604"/>
      <c r="MKM6" s="604"/>
      <c r="MKN6" s="604"/>
      <c r="MKO6" s="604"/>
      <c r="MKP6" s="604"/>
      <c r="MKQ6" s="604"/>
      <c r="MKR6" s="604"/>
      <c r="MKS6" s="604"/>
      <c r="MKT6" s="604"/>
      <c r="MKU6" s="604"/>
      <c r="MKV6" s="604"/>
      <c r="MKW6" s="604"/>
      <c r="MKX6" s="604"/>
      <c r="MKY6" s="604"/>
      <c r="MKZ6" s="604"/>
      <c r="MLA6" s="604"/>
      <c r="MLB6" s="604"/>
      <c r="MLC6" s="604"/>
      <c r="MLD6" s="604"/>
      <c r="MLE6" s="604"/>
      <c r="MLF6" s="604"/>
      <c r="MLG6" s="604"/>
      <c r="MLH6" s="604"/>
      <c r="MLI6" s="604"/>
      <c r="MLJ6" s="604"/>
      <c r="MLK6" s="604"/>
      <c r="MLL6" s="604"/>
      <c r="MLM6" s="604"/>
      <c r="MLN6" s="604"/>
      <c r="MLO6" s="604"/>
      <c r="MLP6" s="604"/>
      <c r="MLQ6" s="604"/>
      <c r="MLR6" s="604"/>
      <c r="MLS6" s="604"/>
      <c r="MLT6" s="604"/>
      <c r="MLU6" s="604"/>
      <c r="MLV6" s="604"/>
      <c r="MLW6" s="604"/>
      <c r="MLX6" s="604"/>
      <c r="MLY6" s="604"/>
      <c r="MLZ6" s="604"/>
      <c r="MMA6" s="604"/>
      <c r="MMB6" s="604"/>
      <c r="MMC6" s="604"/>
      <c r="MMD6" s="604"/>
      <c r="MME6" s="604"/>
      <c r="MMF6" s="604"/>
      <c r="MMG6" s="604"/>
      <c r="MMH6" s="604"/>
      <c r="MMI6" s="604"/>
      <c r="MMJ6" s="604"/>
      <c r="MMK6" s="604"/>
      <c r="MML6" s="604"/>
      <c r="MMM6" s="604"/>
      <c r="MMN6" s="604"/>
      <c r="MMO6" s="604"/>
      <c r="MMP6" s="604"/>
      <c r="MMQ6" s="604"/>
      <c r="MMR6" s="604"/>
      <c r="MMS6" s="604"/>
      <c r="MMT6" s="604"/>
      <c r="MMU6" s="604"/>
      <c r="MMV6" s="604"/>
      <c r="MMW6" s="604"/>
      <c r="MMX6" s="604"/>
      <c r="MMY6" s="604"/>
      <c r="MMZ6" s="604"/>
      <c r="MNA6" s="604"/>
      <c r="MNB6" s="604"/>
      <c r="MNC6" s="604"/>
      <c r="MND6" s="604"/>
      <c r="MNE6" s="604"/>
      <c r="MNF6" s="604"/>
      <c r="MNG6" s="604"/>
      <c r="MNH6" s="604"/>
      <c r="MNI6" s="604"/>
      <c r="MNJ6" s="604"/>
      <c r="MNK6" s="604"/>
      <c r="MNL6" s="604"/>
      <c r="MNM6" s="604"/>
      <c r="MNN6" s="604"/>
      <c r="MNO6" s="604"/>
      <c r="MNP6" s="604"/>
      <c r="MNQ6" s="604"/>
      <c r="MNR6" s="604"/>
      <c r="MNS6" s="604"/>
      <c r="MNT6" s="604"/>
      <c r="MNU6" s="604"/>
      <c r="MNV6" s="604"/>
      <c r="MNW6" s="604"/>
      <c r="MNX6" s="604"/>
      <c r="MNY6" s="604"/>
      <c r="MNZ6" s="604"/>
      <c r="MOA6" s="604"/>
      <c r="MOB6" s="604"/>
      <c r="MOC6" s="604"/>
      <c r="MOD6" s="604"/>
      <c r="MOE6" s="604"/>
      <c r="MOF6" s="604"/>
      <c r="MOG6" s="604"/>
      <c r="MOH6" s="604"/>
      <c r="MOI6" s="604"/>
      <c r="MOJ6" s="604"/>
      <c r="MOK6" s="604"/>
      <c r="MOL6" s="604"/>
      <c r="MOM6" s="604"/>
      <c r="MON6" s="604"/>
      <c r="MOO6" s="604"/>
      <c r="MOP6" s="604"/>
      <c r="MOQ6" s="604"/>
      <c r="MOR6" s="604"/>
      <c r="MOS6" s="604"/>
      <c r="MOT6" s="604"/>
      <c r="MOU6" s="604"/>
      <c r="MOV6" s="604"/>
      <c r="MOW6" s="604"/>
      <c r="MOX6" s="604"/>
      <c r="MOY6" s="604"/>
      <c r="MOZ6" s="604"/>
      <c r="MPA6" s="604"/>
      <c r="MPB6" s="604"/>
      <c r="MPC6" s="604"/>
      <c r="MPD6" s="604"/>
      <c r="MPE6" s="604"/>
      <c r="MPF6" s="604"/>
      <c r="MPG6" s="604"/>
      <c r="MPH6" s="604"/>
      <c r="MPI6" s="604"/>
      <c r="MPJ6" s="604"/>
      <c r="MPK6" s="604"/>
      <c r="MPL6" s="604"/>
      <c r="MPM6" s="604"/>
      <c r="MPN6" s="604"/>
      <c r="MPO6" s="604"/>
      <c r="MPP6" s="604"/>
      <c r="MPQ6" s="604"/>
      <c r="MPR6" s="604"/>
      <c r="MPS6" s="604"/>
      <c r="MPT6" s="604"/>
      <c r="MPU6" s="604"/>
      <c r="MPV6" s="604"/>
      <c r="MPW6" s="604"/>
      <c r="MPX6" s="604"/>
      <c r="MPY6" s="604"/>
      <c r="MPZ6" s="604"/>
      <c r="MQA6" s="604"/>
      <c r="MQB6" s="604"/>
      <c r="MQC6" s="604"/>
      <c r="MQD6" s="604"/>
      <c r="MQE6" s="604"/>
      <c r="MQF6" s="604"/>
      <c r="MQG6" s="604"/>
      <c r="MQH6" s="604"/>
      <c r="MQI6" s="604"/>
      <c r="MQJ6" s="604"/>
      <c r="MQK6" s="604"/>
      <c r="MQL6" s="604"/>
      <c r="MQM6" s="604"/>
      <c r="MQN6" s="604"/>
      <c r="MQO6" s="604"/>
      <c r="MQP6" s="604"/>
      <c r="MQQ6" s="604"/>
      <c r="MQR6" s="604"/>
      <c r="MQS6" s="604"/>
      <c r="MQT6" s="604"/>
      <c r="MQU6" s="604"/>
      <c r="MQV6" s="604"/>
      <c r="MQW6" s="604"/>
      <c r="MQX6" s="604"/>
      <c r="MQY6" s="604"/>
      <c r="MQZ6" s="604"/>
      <c r="MRA6" s="604"/>
      <c r="MRB6" s="604"/>
      <c r="MRC6" s="604"/>
      <c r="MRD6" s="604"/>
      <c r="MRE6" s="604"/>
      <c r="MRF6" s="604"/>
      <c r="MRG6" s="604"/>
      <c r="MRH6" s="604"/>
      <c r="MRI6" s="604"/>
      <c r="MRJ6" s="604"/>
      <c r="MRK6" s="604"/>
      <c r="MRL6" s="604"/>
      <c r="MRM6" s="604"/>
      <c r="MRN6" s="604"/>
      <c r="MRO6" s="604"/>
      <c r="MRP6" s="604"/>
      <c r="MRQ6" s="604"/>
      <c r="MRR6" s="604"/>
      <c r="MRS6" s="604"/>
      <c r="MRT6" s="604"/>
      <c r="MRU6" s="604"/>
      <c r="MRV6" s="604"/>
      <c r="MRW6" s="604"/>
      <c r="MRX6" s="604"/>
      <c r="MRY6" s="604"/>
      <c r="MRZ6" s="604"/>
      <c r="MSA6" s="604"/>
      <c r="MSB6" s="604"/>
      <c r="MSC6" s="604"/>
      <c r="MSD6" s="604"/>
      <c r="MSE6" s="604"/>
      <c r="MSF6" s="604"/>
      <c r="MSG6" s="604"/>
      <c r="MSH6" s="604"/>
      <c r="MSI6" s="604"/>
      <c r="MSJ6" s="604"/>
      <c r="MSK6" s="604"/>
      <c r="MSL6" s="604"/>
      <c r="MSM6" s="604"/>
      <c r="MSN6" s="604"/>
      <c r="MSO6" s="604"/>
      <c r="MSP6" s="604"/>
      <c r="MSQ6" s="604"/>
      <c r="MSR6" s="604"/>
      <c r="MSS6" s="604"/>
      <c r="MST6" s="604"/>
      <c r="MSU6" s="604"/>
      <c r="MSV6" s="604"/>
      <c r="MSW6" s="604"/>
      <c r="MSX6" s="604"/>
      <c r="MSY6" s="604"/>
      <c r="MSZ6" s="604"/>
      <c r="MTA6" s="604"/>
      <c r="MTB6" s="604"/>
      <c r="MTC6" s="604"/>
      <c r="MTD6" s="604"/>
      <c r="MTE6" s="604"/>
      <c r="MTF6" s="604"/>
      <c r="MTG6" s="604"/>
      <c r="MTH6" s="604"/>
      <c r="MTI6" s="604"/>
      <c r="MTJ6" s="604"/>
      <c r="MTK6" s="604"/>
      <c r="MTL6" s="604"/>
      <c r="MTM6" s="604"/>
      <c r="MTN6" s="604"/>
      <c r="MTO6" s="604"/>
      <c r="MTP6" s="604"/>
      <c r="MTQ6" s="604"/>
      <c r="MTR6" s="604"/>
      <c r="MTS6" s="604"/>
      <c r="MTT6" s="604"/>
      <c r="MTU6" s="604"/>
      <c r="MTV6" s="604"/>
      <c r="MTW6" s="604"/>
      <c r="MTX6" s="604"/>
      <c r="MTY6" s="604"/>
      <c r="MTZ6" s="604"/>
      <c r="MUA6" s="604"/>
      <c r="MUB6" s="604"/>
      <c r="MUC6" s="604"/>
      <c r="MUD6" s="604"/>
      <c r="MUE6" s="604"/>
      <c r="MUF6" s="604"/>
      <c r="MUG6" s="604"/>
      <c r="MUH6" s="604"/>
      <c r="MUI6" s="604"/>
      <c r="MUJ6" s="604"/>
      <c r="MUK6" s="604"/>
      <c r="MUL6" s="604"/>
      <c r="MUM6" s="604"/>
      <c r="MUN6" s="604"/>
      <c r="MUO6" s="604"/>
      <c r="MUP6" s="604"/>
      <c r="MUQ6" s="604"/>
      <c r="MUR6" s="604"/>
      <c r="MUS6" s="604"/>
      <c r="MUT6" s="604"/>
      <c r="MUU6" s="604"/>
      <c r="MUV6" s="604"/>
      <c r="MUW6" s="604"/>
      <c r="MUX6" s="604"/>
      <c r="MUY6" s="604"/>
      <c r="MUZ6" s="604"/>
      <c r="MVA6" s="604"/>
      <c r="MVB6" s="604"/>
      <c r="MVC6" s="604"/>
      <c r="MVD6" s="604"/>
      <c r="MVE6" s="604"/>
      <c r="MVF6" s="604"/>
      <c r="MVG6" s="604"/>
      <c r="MVH6" s="604"/>
      <c r="MVI6" s="604"/>
      <c r="MVJ6" s="604"/>
      <c r="MVK6" s="604"/>
      <c r="MVL6" s="604"/>
      <c r="MVM6" s="604"/>
      <c r="MVN6" s="604"/>
      <c r="MVO6" s="604"/>
      <c r="MVP6" s="604"/>
      <c r="MVQ6" s="604"/>
      <c r="MVR6" s="604"/>
      <c r="MVS6" s="604"/>
      <c r="MVT6" s="604"/>
      <c r="MVU6" s="604"/>
      <c r="MVV6" s="604"/>
      <c r="MVW6" s="604"/>
      <c r="MVX6" s="604"/>
      <c r="MVY6" s="604"/>
      <c r="MVZ6" s="604"/>
      <c r="MWA6" s="604"/>
      <c r="MWB6" s="604"/>
      <c r="MWC6" s="604"/>
      <c r="MWD6" s="604"/>
      <c r="MWE6" s="604"/>
      <c r="MWF6" s="604"/>
      <c r="MWG6" s="604"/>
      <c r="MWH6" s="604"/>
      <c r="MWI6" s="604"/>
      <c r="MWJ6" s="604"/>
      <c r="MWK6" s="604"/>
      <c r="MWL6" s="604"/>
      <c r="MWM6" s="604"/>
      <c r="MWN6" s="604"/>
      <c r="MWO6" s="604"/>
      <c r="MWP6" s="604"/>
      <c r="MWQ6" s="604"/>
      <c r="MWR6" s="604"/>
      <c r="MWS6" s="604"/>
      <c r="MWT6" s="604"/>
      <c r="MWU6" s="604"/>
      <c r="MWV6" s="604"/>
      <c r="MWW6" s="604"/>
      <c r="MWX6" s="604"/>
      <c r="MWY6" s="604"/>
      <c r="MWZ6" s="604"/>
      <c r="MXA6" s="604"/>
      <c r="MXB6" s="604"/>
      <c r="MXC6" s="604"/>
      <c r="MXD6" s="604"/>
      <c r="MXE6" s="604"/>
      <c r="MXF6" s="604"/>
      <c r="MXG6" s="604"/>
      <c r="MXH6" s="604"/>
      <c r="MXI6" s="604"/>
      <c r="MXJ6" s="604"/>
      <c r="MXK6" s="604"/>
      <c r="MXL6" s="604"/>
      <c r="MXM6" s="604"/>
      <c r="MXN6" s="604"/>
      <c r="MXO6" s="604"/>
      <c r="MXP6" s="604"/>
      <c r="MXQ6" s="604"/>
      <c r="MXR6" s="604"/>
      <c r="MXS6" s="604"/>
      <c r="MXT6" s="604"/>
      <c r="MXU6" s="604"/>
      <c r="MXV6" s="604"/>
      <c r="MXW6" s="604"/>
      <c r="MXX6" s="604"/>
      <c r="MXY6" s="604"/>
      <c r="MXZ6" s="604"/>
      <c r="MYA6" s="604"/>
      <c r="MYB6" s="604"/>
      <c r="MYC6" s="604"/>
      <c r="MYD6" s="604"/>
      <c r="MYE6" s="604"/>
      <c r="MYF6" s="604"/>
      <c r="MYG6" s="604"/>
      <c r="MYH6" s="604"/>
      <c r="MYI6" s="604"/>
      <c r="MYJ6" s="604"/>
      <c r="MYK6" s="604"/>
      <c r="MYL6" s="604"/>
      <c r="MYM6" s="604"/>
      <c r="MYN6" s="604"/>
      <c r="MYO6" s="604"/>
      <c r="MYP6" s="604"/>
      <c r="MYQ6" s="604"/>
      <c r="MYR6" s="604"/>
      <c r="MYS6" s="604"/>
      <c r="MYT6" s="604"/>
      <c r="MYU6" s="604"/>
      <c r="MYV6" s="604"/>
      <c r="MYW6" s="604"/>
      <c r="MYX6" s="604"/>
      <c r="MYY6" s="604"/>
      <c r="MYZ6" s="604"/>
      <c r="MZA6" s="604"/>
      <c r="MZB6" s="604"/>
      <c r="MZC6" s="604"/>
      <c r="MZD6" s="604"/>
      <c r="MZE6" s="604"/>
      <c r="MZF6" s="604"/>
      <c r="MZG6" s="604"/>
      <c r="MZH6" s="604"/>
      <c r="MZI6" s="604"/>
      <c r="MZJ6" s="604"/>
      <c r="MZK6" s="604"/>
      <c r="MZL6" s="604"/>
      <c r="MZM6" s="604"/>
      <c r="MZN6" s="604"/>
      <c r="MZO6" s="604"/>
      <c r="MZP6" s="604"/>
      <c r="MZQ6" s="604"/>
      <c r="MZR6" s="604"/>
      <c r="MZS6" s="604"/>
      <c r="MZT6" s="604"/>
      <c r="MZU6" s="604"/>
      <c r="MZV6" s="604"/>
      <c r="MZW6" s="604"/>
      <c r="MZX6" s="604"/>
      <c r="MZY6" s="604"/>
      <c r="MZZ6" s="604"/>
      <c r="NAA6" s="604"/>
      <c r="NAB6" s="604"/>
      <c r="NAC6" s="604"/>
      <c r="NAD6" s="604"/>
      <c r="NAE6" s="604"/>
      <c r="NAF6" s="604"/>
      <c r="NAG6" s="604"/>
      <c r="NAH6" s="604"/>
      <c r="NAI6" s="604"/>
      <c r="NAJ6" s="604"/>
      <c r="NAK6" s="604"/>
      <c r="NAL6" s="604"/>
      <c r="NAM6" s="604"/>
      <c r="NAN6" s="604"/>
      <c r="NAO6" s="604"/>
      <c r="NAP6" s="604"/>
      <c r="NAQ6" s="604"/>
      <c r="NAR6" s="604"/>
      <c r="NAS6" s="604"/>
      <c r="NAT6" s="604"/>
      <c r="NAU6" s="604"/>
      <c r="NAV6" s="604"/>
      <c r="NAW6" s="604"/>
      <c r="NAX6" s="604"/>
      <c r="NAY6" s="604"/>
      <c r="NAZ6" s="604"/>
      <c r="NBA6" s="604"/>
      <c r="NBB6" s="604"/>
      <c r="NBC6" s="604"/>
      <c r="NBD6" s="604"/>
      <c r="NBE6" s="604"/>
      <c r="NBF6" s="604"/>
      <c r="NBG6" s="604"/>
      <c r="NBH6" s="604"/>
      <c r="NBI6" s="604"/>
      <c r="NBJ6" s="604"/>
      <c r="NBK6" s="604"/>
      <c r="NBL6" s="604"/>
      <c r="NBM6" s="604"/>
      <c r="NBN6" s="604"/>
      <c r="NBO6" s="604"/>
      <c r="NBP6" s="604"/>
      <c r="NBQ6" s="604"/>
      <c r="NBR6" s="604"/>
      <c r="NBS6" s="604"/>
      <c r="NBT6" s="604"/>
      <c r="NBU6" s="604"/>
      <c r="NBV6" s="604"/>
      <c r="NBW6" s="604"/>
      <c r="NBX6" s="604"/>
      <c r="NBY6" s="604"/>
      <c r="NBZ6" s="604"/>
      <c r="NCA6" s="604"/>
      <c r="NCB6" s="604"/>
      <c r="NCC6" s="604"/>
      <c r="NCD6" s="604"/>
      <c r="NCE6" s="604"/>
      <c r="NCF6" s="604"/>
      <c r="NCG6" s="604"/>
      <c r="NCH6" s="604"/>
      <c r="NCI6" s="604"/>
      <c r="NCJ6" s="604"/>
      <c r="NCK6" s="604"/>
      <c r="NCL6" s="604"/>
      <c r="NCM6" s="604"/>
      <c r="NCN6" s="604"/>
      <c r="NCO6" s="604"/>
      <c r="NCP6" s="604"/>
      <c r="NCQ6" s="604"/>
      <c r="NCR6" s="604"/>
      <c r="NCS6" s="604"/>
      <c r="NCT6" s="604"/>
      <c r="NCU6" s="604"/>
      <c r="NCV6" s="604"/>
      <c r="NCW6" s="604"/>
      <c r="NCX6" s="604"/>
      <c r="NCY6" s="604"/>
      <c r="NCZ6" s="604"/>
      <c r="NDA6" s="604"/>
      <c r="NDB6" s="604"/>
      <c r="NDC6" s="604"/>
      <c r="NDD6" s="604"/>
      <c r="NDE6" s="604"/>
      <c r="NDF6" s="604"/>
      <c r="NDG6" s="604"/>
      <c r="NDH6" s="604"/>
      <c r="NDI6" s="604"/>
      <c r="NDJ6" s="604"/>
      <c r="NDK6" s="604"/>
      <c r="NDL6" s="604"/>
      <c r="NDM6" s="604"/>
      <c r="NDN6" s="604"/>
      <c r="NDO6" s="604"/>
      <c r="NDP6" s="604"/>
      <c r="NDQ6" s="604"/>
      <c r="NDR6" s="604"/>
      <c r="NDS6" s="604"/>
      <c r="NDT6" s="604"/>
      <c r="NDU6" s="604"/>
      <c r="NDV6" s="604"/>
      <c r="NDW6" s="604"/>
      <c r="NDX6" s="604"/>
      <c r="NDY6" s="604"/>
      <c r="NDZ6" s="604"/>
      <c r="NEA6" s="604"/>
      <c r="NEB6" s="604"/>
      <c r="NEC6" s="604"/>
      <c r="NED6" s="604"/>
      <c r="NEE6" s="604"/>
      <c r="NEF6" s="604"/>
      <c r="NEG6" s="604"/>
      <c r="NEH6" s="604"/>
      <c r="NEI6" s="604"/>
      <c r="NEJ6" s="604"/>
      <c r="NEK6" s="604"/>
      <c r="NEL6" s="604"/>
      <c r="NEM6" s="604"/>
      <c r="NEN6" s="604"/>
      <c r="NEO6" s="604"/>
      <c r="NEP6" s="604"/>
      <c r="NEQ6" s="604"/>
      <c r="NER6" s="604"/>
      <c r="NES6" s="604"/>
      <c r="NET6" s="604"/>
      <c r="NEU6" s="604"/>
      <c r="NEV6" s="604"/>
      <c r="NEW6" s="604"/>
      <c r="NEX6" s="604"/>
      <c r="NEY6" s="604"/>
      <c r="NEZ6" s="604"/>
      <c r="NFA6" s="604"/>
      <c r="NFB6" s="604"/>
      <c r="NFC6" s="604"/>
      <c r="NFD6" s="604"/>
      <c r="NFE6" s="604"/>
      <c r="NFF6" s="604"/>
      <c r="NFG6" s="604"/>
      <c r="NFH6" s="604"/>
      <c r="NFI6" s="604"/>
      <c r="NFJ6" s="604"/>
      <c r="NFK6" s="604"/>
      <c r="NFL6" s="604"/>
      <c r="NFM6" s="604"/>
      <c r="NFN6" s="604"/>
      <c r="NFO6" s="604"/>
      <c r="NFP6" s="604"/>
      <c r="NFQ6" s="604"/>
      <c r="NFR6" s="604"/>
      <c r="NFS6" s="604"/>
      <c r="NFT6" s="604"/>
      <c r="NFU6" s="604"/>
      <c r="NFV6" s="604"/>
      <c r="NFW6" s="604"/>
      <c r="NFX6" s="604"/>
      <c r="NFY6" s="604"/>
      <c r="NFZ6" s="604"/>
      <c r="NGA6" s="604"/>
      <c r="NGB6" s="604"/>
      <c r="NGC6" s="604"/>
      <c r="NGD6" s="604"/>
      <c r="NGE6" s="604"/>
      <c r="NGF6" s="604"/>
      <c r="NGG6" s="604"/>
      <c r="NGH6" s="604"/>
      <c r="NGI6" s="604"/>
      <c r="NGJ6" s="604"/>
      <c r="NGK6" s="604"/>
      <c r="NGL6" s="604"/>
      <c r="NGM6" s="604"/>
      <c r="NGN6" s="604"/>
      <c r="NGO6" s="604"/>
      <c r="NGP6" s="604"/>
      <c r="NGQ6" s="604"/>
      <c r="NGR6" s="604"/>
      <c r="NGS6" s="604"/>
      <c r="NGT6" s="604"/>
      <c r="NGU6" s="604"/>
      <c r="NGV6" s="604"/>
      <c r="NGW6" s="604"/>
      <c r="NGX6" s="604"/>
      <c r="NGY6" s="604"/>
      <c r="NGZ6" s="604"/>
      <c r="NHA6" s="604"/>
      <c r="NHB6" s="604"/>
      <c r="NHC6" s="604"/>
      <c r="NHD6" s="604"/>
      <c r="NHE6" s="604"/>
      <c r="NHF6" s="604"/>
      <c r="NHG6" s="604"/>
      <c r="NHH6" s="604"/>
      <c r="NHI6" s="604"/>
      <c r="NHJ6" s="604"/>
      <c r="NHK6" s="604"/>
      <c r="NHL6" s="604"/>
      <c r="NHM6" s="604"/>
      <c r="NHN6" s="604"/>
      <c r="NHO6" s="604"/>
      <c r="NHP6" s="604"/>
      <c r="NHQ6" s="604"/>
      <c r="NHR6" s="604"/>
      <c r="NHS6" s="604"/>
      <c r="NHT6" s="604"/>
      <c r="NHU6" s="604"/>
      <c r="NHV6" s="604"/>
      <c r="NHW6" s="604"/>
      <c r="NHX6" s="604"/>
      <c r="NHY6" s="604"/>
      <c r="NHZ6" s="604"/>
      <c r="NIA6" s="604"/>
      <c r="NIB6" s="604"/>
      <c r="NIC6" s="604"/>
      <c r="NID6" s="604"/>
      <c r="NIE6" s="604"/>
      <c r="NIF6" s="604"/>
      <c r="NIG6" s="604"/>
      <c r="NIH6" s="604"/>
      <c r="NII6" s="604"/>
      <c r="NIJ6" s="604"/>
      <c r="NIK6" s="604"/>
      <c r="NIL6" s="604"/>
      <c r="NIM6" s="604"/>
      <c r="NIN6" s="604"/>
      <c r="NIO6" s="604"/>
      <c r="NIP6" s="604"/>
      <c r="NIQ6" s="604"/>
      <c r="NIR6" s="604"/>
      <c r="NIS6" s="604"/>
      <c r="NIT6" s="604"/>
      <c r="NIU6" s="604"/>
      <c r="NIV6" s="604"/>
      <c r="NIW6" s="604"/>
      <c r="NIX6" s="604"/>
      <c r="NIY6" s="604"/>
      <c r="NIZ6" s="604"/>
      <c r="NJA6" s="604"/>
      <c r="NJB6" s="604"/>
      <c r="NJC6" s="604"/>
      <c r="NJD6" s="604"/>
      <c r="NJE6" s="604"/>
      <c r="NJF6" s="604"/>
      <c r="NJG6" s="604"/>
      <c r="NJH6" s="604"/>
      <c r="NJI6" s="604"/>
      <c r="NJJ6" s="604"/>
      <c r="NJK6" s="604"/>
      <c r="NJL6" s="604"/>
      <c r="NJM6" s="604"/>
      <c r="NJN6" s="604"/>
      <c r="NJO6" s="604"/>
      <c r="NJP6" s="604"/>
      <c r="NJQ6" s="604"/>
      <c r="NJR6" s="604"/>
      <c r="NJS6" s="604"/>
      <c r="NJT6" s="604"/>
      <c r="NJU6" s="604"/>
      <c r="NJV6" s="604"/>
      <c r="NJW6" s="604"/>
      <c r="NJX6" s="604"/>
      <c r="NJY6" s="604"/>
      <c r="NJZ6" s="604"/>
      <c r="NKA6" s="604"/>
      <c r="NKB6" s="604"/>
      <c r="NKC6" s="604"/>
      <c r="NKD6" s="604"/>
      <c r="NKE6" s="604"/>
      <c r="NKF6" s="604"/>
      <c r="NKG6" s="604"/>
      <c r="NKH6" s="604"/>
      <c r="NKI6" s="604"/>
      <c r="NKJ6" s="604"/>
      <c r="NKK6" s="604"/>
      <c r="NKL6" s="604"/>
      <c r="NKM6" s="604"/>
      <c r="NKN6" s="604"/>
      <c r="NKO6" s="604"/>
      <c r="NKP6" s="604"/>
      <c r="NKQ6" s="604"/>
      <c r="NKR6" s="604"/>
      <c r="NKS6" s="604"/>
      <c r="NKT6" s="604"/>
      <c r="NKU6" s="604"/>
      <c r="NKV6" s="604"/>
      <c r="NKW6" s="604"/>
      <c r="NKX6" s="604"/>
      <c r="NKY6" s="604"/>
      <c r="NKZ6" s="604"/>
      <c r="NLA6" s="604"/>
      <c r="NLB6" s="604"/>
      <c r="NLC6" s="604"/>
      <c r="NLD6" s="604"/>
      <c r="NLE6" s="604"/>
      <c r="NLF6" s="604"/>
      <c r="NLG6" s="604"/>
      <c r="NLH6" s="604"/>
      <c r="NLI6" s="604"/>
      <c r="NLJ6" s="604"/>
      <c r="NLK6" s="604"/>
      <c r="NLL6" s="604"/>
      <c r="NLM6" s="604"/>
      <c r="NLN6" s="604"/>
      <c r="NLO6" s="604"/>
      <c r="NLP6" s="604"/>
      <c r="NLQ6" s="604"/>
      <c r="NLR6" s="604"/>
      <c r="NLS6" s="604"/>
      <c r="NLT6" s="604"/>
      <c r="NLU6" s="604"/>
      <c r="NLV6" s="604"/>
      <c r="NLW6" s="604"/>
      <c r="NLX6" s="604"/>
      <c r="NLY6" s="604"/>
      <c r="NLZ6" s="604"/>
      <c r="NMA6" s="604"/>
      <c r="NMB6" s="604"/>
      <c r="NMC6" s="604"/>
      <c r="NMD6" s="604"/>
      <c r="NME6" s="604"/>
      <c r="NMF6" s="604"/>
      <c r="NMG6" s="604"/>
      <c r="NMH6" s="604"/>
      <c r="NMI6" s="604"/>
      <c r="NMJ6" s="604"/>
      <c r="NMK6" s="604"/>
      <c r="NML6" s="604"/>
      <c r="NMM6" s="604"/>
      <c r="NMN6" s="604"/>
      <c r="NMO6" s="604"/>
      <c r="NMP6" s="604"/>
      <c r="NMQ6" s="604"/>
      <c r="NMR6" s="604"/>
      <c r="NMS6" s="604"/>
      <c r="NMT6" s="604"/>
      <c r="NMU6" s="604"/>
      <c r="NMV6" s="604"/>
      <c r="NMW6" s="604"/>
      <c r="NMX6" s="604"/>
      <c r="NMY6" s="604"/>
      <c r="NMZ6" s="604"/>
      <c r="NNA6" s="604"/>
      <c r="NNB6" s="604"/>
      <c r="NNC6" s="604"/>
      <c r="NND6" s="604"/>
      <c r="NNE6" s="604"/>
      <c r="NNF6" s="604"/>
      <c r="NNG6" s="604"/>
      <c r="NNH6" s="604"/>
      <c r="NNI6" s="604"/>
      <c r="NNJ6" s="604"/>
      <c r="NNK6" s="604"/>
      <c r="NNL6" s="604"/>
      <c r="NNM6" s="604"/>
      <c r="NNN6" s="604"/>
      <c r="NNO6" s="604"/>
      <c r="NNP6" s="604"/>
      <c r="NNQ6" s="604"/>
      <c r="NNR6" s="604"/>
      <c r="NNS6" s="604"/>
      <c r="NNT6" s="604"/>
      <c r="NNU6" s="604"/>
      <c r="NNV6" s="604"/>
      <c r="NNW6" s="604"/>
      <c r="NNX6" s="604"/>
      <c r="NNY6" s="604"/>
      <c r="NNZ6" s="604"/>
      <c r="NOA6" s="604"/>
      <c r="NOB6" s="604"/>
      <c r="NOC6" s="604"/>
      <c r="NOD6" s="604"/>
      <c r="NOE6" s="604"/>
      <c r="NOF6" s="604"/>
      <c r="NOG6" s="604"/>
      <c r="NOH6" s="604"/>
      <c r="NOI6" s="604"/>
      <c r="NOJ6" s="604"/>
      <c r="NOK6" s="604"/>
      <c r="NOL6" s="604"/>
      <c r="NOM6" s="604"/>
      <c r="NON6" s="604"/>
      <c r="NOO6" s="604"/>
      <c r="NOP6" s="604"/>
      <c r="NOQ6" s="604"/>
      <c r="NOR6" s="604"/>
      <c r="NOS6" s="604"/>
      <c r="NOT6" s="604"/>
      <c r="NOU6" s="604"/>
      <c r="NOV6" s="604"/>
      <c r="NOW6" s="604"/>
      <c r="NOX6" s="604"/>
      <c r="NOY6" s="604"/>
      <c r="NOZ6" s="604"/>
      <c r="NPA6" s="604"/>
      <c r="NPB6" s="604"/>
      <c r="NPC6" s="604"/>
      <c r="NPD6" s="604"/>
      <c r="NPE6" s="604"/>
      <c r="NPF6" s="604"/>
      <c r="NPG6" s="604"/>
      <c r="NPH6" s="604"/>
      <c r="NPI6" s="604"/>
      <c r="NPJ6" s="604"/>
      <c r="NPK6" s="604"/>
      <c r="NPL6" s="604"/>
      <c r="NPM6" s="604"/>
      <c r="NPN6" s="604"/>
      <c r="NPO6" s="604"/>
      <c r="NPP6" s="604"/>
      <c r="NPQ6" s="604"/>
      <c r="NPR6" s="604"/>
      <c r="NPS6" s="604"/>
      <c r="NPT6" s="604"/>
      <c r="NPU6" s="604"/>
      <c r="NPV6" s="604"/>
      <c r="NPW6" s="604"/>
      <c r="NPX6" s="604"/>
      <c r="NPY6" s="604"/>
      <c r="NPZ6" s="604"/>
      <c r="NQA6" s="604"/>
      <c r="NQB6" s="604"/>
      <c r="NQC6" s="604"/>
      <c r="NQD6" s="604"/>
      <c r="NQE6" s="604"/>
      <c r="NQF6" s="604"/>
      <c r="NQG6" s="604"/>
      <c r="NQH6" s="604"/>
      <c r="NQI6" s="604"/>
      <c r="NQJ6" s="604"/>
      <c r="NQK6" s="604"/>
      <c r="NQL6" s="604"/>
      <c r="NQM6" s="604"/>
      <c r="NQN6" s="604"/>
      <c r="NQO6" s="604"/>
      <c r="NQP6" s="604"/>
      <c r="NQQ6" s="604"/>
      <c r="NQR6" s="604"/>
      <c r="NQS6" s="604"/>
      <c r="NQT6" s="604"/>
      <c r="NQU6" s="604"/>
      <c r="NQV6" s="604"/>
      <c r="NQW6" s="604"/>
      <c r="NQX6" s="604"/>
      <c r="NQY6" s="604"/>
      <c r="NQZ6" s="604"/>
      <c r="NRA6" s="604"/>
      <c r="NRB6" s="604"/>
      <c r="NRC6" s="604"/>
      <c r="NRD6" s="604"/>
      <c r="NRE6" s="604"/>
      <c r="NRF6" s="604"/>
      <c r="NRG6" s="604"/>
      <c r="NRH6" s="604"/>
      <c r="NRI6" s="604"/>
      <c r="NRJ6" s="604"/>
      <c r="NRK6" s="604"/>
      <c r="NRL6" s="604"/>
      <c r="NRM6" s="604"/>
      <c r="NRN6" s="604"/>
      <c r="NRO6" s="604"/>
      <c r="NRP6" s="604"/>
      <c r="NRQ6" s="604"/>
      <c r="NRR6" s="604"/>
      <c r="NRS6" s="604"/>
      <c r="NRT6" s="604"/>
      <c r="NRU6" s="604"/>
      <c r="NRV6" s="604"/>
      <c r="NRW6" s="604"/>
      <c r="NRX6" s="604"/>
      <c r="NRY6" s="604"/>
      <c r="NRZ6" s="604"/>
      <c r="NSA6" s="604"/>
      <c r="NSB6" s="604"/>
      <c r="NSC6" s="604"/>
      <c r="NSD6" s="604"/>
      <c r="NSE6" s="604"/>
      <c r="NSF6" s="604"/>
      <c r="NSG6" s="604"/>
      <c r="NSH6" s="604"/>
      <c r="NSI6" s="604"/>
      <c r="NSJ6" s="604"/>
      <c r="NSK6" s="604"/>
      <c r="NSL6" s="604"/>
      <c r="NSM6" s="604"/>
      <c r="NSN6" s="604"/>
      <c r="NSO6" s="604"/>
      <c r="NSP6" s="604"/>
      <c r="NSQ6" s="604"/>
      <c r="NSR6" s="604"/>
      <c r="NSS6" s="604"/>
      <c r="NST6" s="604"/>
      <c r="NSU6" s="604"/>
      <c r="NSV6" s="604"/>
      <c r="NSW6" s="604"/>
      <c r="NSX6" s="604"/>
      <c r="NSY6" s="604"/>
      <c r="NSZ6" s="604"/>
      <c r="NTA6" s="604"/>
      <c r="NTB6" s="604"/>
      <c r="NTC6" s="604"/>
      <c r="NTD6" s="604"/>
      <c r="NTE6" s="604"/>
      <c r="NTF6" s="604"/>
      <c r="NTG6" s="604"/>
      <c r="NTH6" s="604"/>
      <c r="NTI6" s="604"/>
      <c r="NTJ6" s="604"/>
      <c r="NTK6" s="604"/>
      <c r="NTL6" s="604"/>
      <c r="NTM6" s="604"/>
      <c r="NTN6" s="604"/>
      <c r="NTO6" s="604"/>
      <c r="NTP6" s="604"/>
      <c r="NTQ6" s="604"/>
      <c r="NTR6" s="604"/>
      <c r="NTS6" s="604"/>
      <c r="NTT6" s="604"/>
      <c r="NTU6" s="604"/>
      <c r="NTV6" s="604"/>
      <c r="NTW6" s="604"/>
      <c r="NTX6" s="604"/>
      <c r="NTY6" s="604"/>
      <c r="NTZ6" s="604"/>
      <c r="NUA6" s="604"/>
      <c r="NUB6" s="604"/>
      <c r="NUC6" s="604"/>
      <c r="NUD6" s="604"/>
      <c r="NUE6" s="604"/>
      <c r="NUF6" s="604"/>
      <c r="NUG6" s="604"/>
      <c r="NUH6" s="604"/>
      <c r="NUI6" s="604"/>
      <c r="NUJ6" s="604"/>
      <c r="NUK6" s="604"/>
      <c r="NUL6" s="604"/>
      <c r="NUM6" s="604"/>
      <c r="NUN6" s="604"/>
      <c r="NUO6" s="604"/>
      <c r="NUP6" s="604"/>
      <c r="NUQ6" s="604"/>
      <c r="NUR6" s="604"/>
      <c r="NUS6" s="604"/>
      <c r="NUT6" s="604"/>
      <c r="NUU6" s="604"/>
      <c r="NUV6" s="604"/>
      <c r="NUW6" s="604"/>
      <c r="NUX6" s="604"/>
      <c r="NUY6" s="604"/>
      <c r="NUZ6" s="604"/>
      <c r="NVA6" s="604"/>
      <c r="NVB6" s="604"/>
      <c r="NVC6" s="604"/>
      <c r="NVD6" s="604"/>
      <c r="NVE6" s="604"/>
      <c r="NVF6" s="604"/>
      <c r="NVG6" s="604"/>
      <c r="NVH6" s="604"/>
      <c r="NVI6" s="604"/>
      <c r="NVJ6" s="604"/>
      <c r="NVK6" s="604"/>
      <c r="NVL6" s="604"/>
      <c r="NVM6" s="604"/>
      <c r="NVN6" s="604"/>
      <c r="NVO6" s="604"/>
      <c r="NVP6" s="604"/>
      <c r="NVQ6" s="604"/>
      <c r="NVR6" s="604"/>
      <c r="NVS6" s="604"/>
      <c r="NVT6" s="604"/>
      <c r="NVU6" s="604"/>
      <c r="NVV6" s="604"/>
      <c r="NVW6" s="604"/>
      <c r="NVX6" s="604"/>
      <c r="NVY6" s="604"/>
      <c r="NVZ6" s="604"/>
      <c r="NWA6" s="604"/>
      <c r="NWB6" s="604"/>
      <c r="NWC6" s="604"/>
      <c r="NWD6" s="604"/>
      <c r="NWE6" s="604"/>
      <c r="NWF6" s="604"/>
      <c r="NWG6" s="604"/>
      <c r="NWH6" s="604"/>
      <c r="NWI6" s="604"/>
      <c r="NWJ6" s="604"/>
      <c r="NWK6" s="604"/>
      <c r="NWL6" s="604"/>
      <c r="NWM6" s="604"/>
      <c r="NWN6" s="604"/>
      <c r="NWO6" s="604"/>
      <c r="NWP6" s="604"/>
      <c r="NWQ6" s="604"/>
      <c r="NWR6" s="604"/>
      <c r="NWS6" s="604"/>
      <c r="NWT6" s="604"/>
      <c r="NWU6" s="604"/>
      <c r="NWV6" s="604"/>
      <c r="NWW6" s="604"/>
      <c r="NWX6" s="604"/>
      <c r="NWY6" s="604"/>
      <c r="NWZ6" s="604"/>
      <c r="NXA6" s="604"/>
      <c r="NXB6" s="604"/>
      <c r="NXC6" s="604"/>
      <c r="NXD6" s="604"/>
      <c r="NXE6" s="604"/>
      <c r="NXF6" s="604"/>
      <c r="NXG6" s="604"/>
      <c r="NXH6" s="604"/>
      <c r="NXI6" s="604"/>
      <c r="NXJ6" s="604"/>
      <c r="NXK6" s="604"/>
      <c r="NXL6" s="604"/>
      <c r="NXM6" s="604"/>
      <c r="NXN6" s="604"/>
      <c r="NXO6" s="604"/>
      <c r="NXP6" s="604"/>
      <c r="NXQ6" s="604"/>
      <c r="NXR6" s="604"/>
      <c r="NXS6" s="604"/>
      <c r="NXT6" s="604"/>
      <c r="NXU6" s="604"/>
      <c r="NXV6" s="604"/>
      <c r="NXW6" s="604"/>
      <c r="NXX6" s="604"/>
      <c r="NXY6" s="604"/>
      <c r="NXZ6" s="604"/>
      <c r="NYA6" s="604"/>
      <c r="NYB6" s="604"/>
      <c r="NYC6" s="604"/>
      <c r="NYD6" s="604"/>
      <c r="NYE6" s="604"/>
      <c r="NYF6" s="604"/>
      <c r="NYG6" s="604"/>
      <c r="NYH6" s="604"/>
      <c r="NYI6" s="604"/>
      <c r="NYJ6" s="604"/>
      <c r="NYK6" s="604"/>
      <c r="NYL6" s="604"/>
      <c r="NYM6" s="604"/>
      <c r="NYN6" s="604"/>
      <c r="NYO6" s="604"/>
      <c r="NYP6" s="604"/>
      <c r="NYQ6" s="604"/>
      <c r="NYR6" s="604"/>
      <c r="NYS6" s="604"/>
      <c r="NYT6" s="604"/>
      <c r="NYU6" s="604"/>
      <c r="NYV6" s="604"/>
      <c r="NYW6" s="604"/>
      <c r="NYX6" s="604"/>
      <c r="NYY6" s="604"/>
      <c r="NYZ6" s="604"/>
      <c r="NZA6" s="604"/>
      <c r="NZB6" s="604"/>
      <c r="NZC6" s="604"/>
      <c r="NZD6" s="604"/>
      <c r="NZE6" s="604"/>
      <c r="NZF6" s="604"/>
      <c r="NZG6" s="604"/>
      <c r="NZH6" s="604"/>
      <c r="NZI6" s="604"/>
      <c r="NZJ6" s="604"/>
      <c r="NZK6" s="604"/>
      <c r="NZL6" s="604"/>
      <c r="NZM6" s="604"/>
      <c r="NZN6" s="604"/>
      <c r="NZO6" s="604"/>
      <c r="NZP6" s="604"/>
      <c r="NZQ6" s="604"/>
      <c r="NZR6" s="604"/>
      <c r="NZS6" s="604"/>
      <c r="NZT6" s="604"/>
      <c r="NZU6" s="604"/>
      <c r="NZV6" s="604"/>
      <c r="NZW6" s="604"/>
      <c r="NZX6" s="604"/>
      <c r="NZY6" s="604"/>
      <c r="NZZ6" s="604"/>
      <c r="OAA6" s="604"/>
      <c r="OAB6" s="604"/>
      <c r="OAC6" s="604"/>
      <c r="OAD6" s="604"/>
      <c r="OAE6" s="604"/>
      <c r="OAF6" s="604"/>
      <c r="OAG6" s="604"/>
      <c r="OAH6" s="604"/>
      <c r="OAI6" s="604"/>
      <c r="OAJ6" s="604"/>
      <c r="OAK6" s="604"/>
      <c r="OAL6" s="604"/>
      <c r="OAM6" s="604"/>
      <c r="OAN6" s="604"/>
      <c r="OAO6" s="604"/>
      <c r="OAP6" s="604"/>
      <c r="OAQ6" s="604"/>
      <c r="OAR6" s="604"/>
      <c r="OAS6" s="604"/>
      <c r="OAT6" s="604"/>
      <c r="OAU6" s="604"/>
      <c r="OAV6" s="604"/>
      <c r="OAW6" s="604"/>
      <c r="OAX6" s="604"/>
      <c r="OAY6" s="604"/>
      <c r="OAZ6" s="604"/>
      <c r="OBA6" s="604"/>
      <c r="OBB6" s="604"/>
      <c r="OBC6" s="604"/>
      <c r="OBD6" s="604"/>
      <c r="OBE6" s="604"/>
      <c r="OBF6" s="604"/>
      <c r="OBG6" s="604"/>
      <c r="OBH6" s="604"/>
      <c r="OBI6" s="604"/>
      <c r="OBJ6" s="604"/>
      <c r="OBK6" s="604"/>
      <c r="OBL6" s="604"/>
      <c r="OBM6" s="604"/>
      <c r="OBN6" s="604"/>
      <c r="OBO6" s="604"/>
      <c r="OBP6" s="604"/>
      <c r="OBQ6" s="604"/>
      <c r="OBR6" s="604"/>
      <c r="OBS6" s="604"/>
      <c r="OBT6" s="604"/>
      <c r="OBU6" s="604"/>
      <c r="OBV6" s="604"/>
      <c r="OBW6" s="604"/>
      <c r="OBX6" s="604"/>
      <c r="OBY6" s="604"/>
      <c r="OBZ6" s="604"/>
      <c r="OCA6" s="604"/>
      <c r="OCB6" s="604"/>
      <c r="OCC6" s="604"/>
      <c r="OCD6" s="604"/>
      <c r="OCE6" s="604"/>
      <c r="OCF6" s="604"/>
      <c r="OCG6" s="604"/>
      <c r="OCH6" s="604"/>
      <c r="OCI6" s="604"/>
      <c r="OCJ6" s="604"/>
      <c r="OCK6" s="604"/>
      <c r="OCL6" s="604"/>
      <c r="OCM6" s="604"/>
      <c r="OCN6" s="604"/>
      <c r="OCO6" s="604"/>
      <c r="OCP6" s="604"/>
      <c r="OCQ6" s="604"/>
      <c r="OCR6" s="604"/>
      <c r="OCS6" s="604"/>
      <c r="OCT6" s="604"/>
      <c r="OCU6" s="604"/>
      <c r="OCV6" s="604"/>
      <c r="OCW6" s="604"/>
      <c r="OCX6" s="604"/>
      <c r="OCY6" s="604"/>
      <c r="OCZ6" s="604"/>
      <c r="ODA6" s="604"/>
      <c r="ODB6" s="604"/>
      <c r="ODC6" s="604"/>
      <c r="ODD6" s="604"/>
      <c r="ODE6" s="604"/>
      <c r="ODF6" s="604"/>
      <c r="ODG6" s="604"/>
      <c r="ODH6" s="604"/>
      <c r="ODI6" s="604"/>
      <c r="ODJ6" s="604"/>
      <c r="ODK6" s="604"/>
      <c r="ODL6" s="604"/>
      <c r="ODM6" s="604"/>
      <c r="ODN6" s="604"/>
      <c r="ODO6" s="604"/>
      <c r="ODP6" s="604"/>
      <c r="ODQ6" s="604"/>
      <c r="ODR6" s="604"/>
      <c r="ODS6" s="604"/>
      <c r="ODT6" s="604"/>
      <c r="ODU6" s="604"/>
      <c r="ODV6" s="604"/>
      <c r="ODW6" s="604"/>
      <c r="ODX6" s="604"/>
      <c r="ODY6" s="604"/>
      <c r="ODZ6" s="604"/>
      <c r="OEA6" s="604"/>
      <c r="OEB6" s="604"/>
      <c r="OEC6" s="604"/>
      <c r="OED6" s="604"/>
      <c r="OEE6" s="604"/>
      <c r="OEF6" s="604"/>
      <c r="OEG6" s="604"/>
      <c r="OEH6" s="604"/>
      <c r="OEI6" s="604"/>
      <c r="OEJ6" s="604"/>
      <c r="OEK6" s="604"/>
      <c r="OEL6" s="604"/>
      <c r="OEM6" s="604"/>
      <c r="OEN6" s="604"/>
      <c r="OEO6" s="604"/>
      <c r="OEP6" s="604"/>
      <c r="OEQ6" s="604"/>
      <c r="OER6" s="604"/>
      <c r="OES6" s="604"/>
      <c r="OET6" s="604"/>
      <c r="OEU6" s="604"/>
      <c r="OEV6" s="604"/>
      <c r="OEW6" s="604"/>
      <c r="OEX6" s="604"/>
      <c r="OEY6" s="604"/>
      <c r="OEZ6" s="604"/>
      <c r="OFA6" s="604"/>
      <c r="OFB6" s="604"/>
      <c r="OFC6" s="604"/>
      <c r="OFD6" s="604"/>
      <c r="OFE6" s="604"/>
      <c r="OFF6" s="604"/>
      <c r="OFG6" s="604"/>
      <c r="OFH6" s="604"/>
      <c r="OFI6" s="604"/>
      <c r="OFJ6" s="604"/>
      <c r="OFK6" s="604"/>
      <c r="OFL6" s="604"/>
      <c r="OFM6" s="604"/>
      <c r="OFN6" s="604"/>
      <c r="OFO6" s="604"/>
      <c r="OFP6" s="604"/>
      <c r="OFQ6" s="604"/>
      <c r="OFR6" s="604"/>
      <c r="OFS6" s="604"/>
      <c r="OFT6" s="604"/>
      <c r="OFU6" s="604"/>
      <c r="OFV6" s="604"/>
      <c r="OFW6" s="604"/>
      <c r="OFX6" s="604"/>
      <c r="OFY6" s="604"/>
      <c r="OFZ6" s="604"/>
      <c r="OGA6" s="604"/>
      <c r="OGB6" s="604"/>
      <c r="OGC6" s="604"/>
      <c r="OGD6" s="604"/>
      <c r="OGE6" s="604"/>
      <c r="OGF6" s="604"/>
      <c r="OGG6" s="604"/>
      <c r="OGH6" s="604"/>
      <c r="OGI6" s="604"/>
      <c r="OGJ6" s="604"/>
      <c r="OGK6" s="604"/>
      <c r="OGL6" s="604"/>
      <c r="OGM6" s="604"/>
      <c r="OGN6" s="604"/>
      <c r="OGO6" s="604"/>
      <c r="OGP6" s="604"/>
      <c r="OGQ6" s="604"/>
      <c r="OGR6" s="604"/>
      <c r="OGS6" s="604"/>
      <c r="OGT6" s="604"/>
      <c r="OGU6" s="604"/>
      <c r="OGV6" s="604"/>
      <c r="OGW6" s="604"/>
      <c r="OGX6" s="604"/>
      <c r="OGY6" s="604"/>
      <c r="OGZ6" s="604"/>
      <c r="OHA6" s="604"/>
      <c r="OHB6" s="604"/>
      <c r="OHC6" s="604"/>
      <c r="OHD6" s="604"/>
      <c r="OHE6" s="604"/>
      <c r="OHF6" s="604"/>
      <c r="OHG6" s="604"/>
      <c r="OHH6" s="604"/>
      <c r="OHI6" s="604"/>
      <c r="OHJ6" s="604"/>
      <c r="OHK6" s="604"/>
      <c r="OHL6" s="604"/>
      <c r="OHM6" s="604"/>
      <c r="OHN6" s="604"/>
      <c r="OHO6" s="604"/>
      <c r="OHP6" s="604"/>
      <c r="OHQ6" s="604"/>
      <c r="OHR6" s="604"/>
      <c r="OHS6" s="604"/>
      <c r="OHT6" s="604"/>
      <c r="OHU6" s="604"/>
      <c r="OHV6" s="604"/>
      <c r="OHW6" s="604"/>
      <c r="OHX6" s="604"/>
      <c r="OHY6" s="604"/>
      <c r="OHZ6" s="604"/>
      <c r="OIA6" s="604"/>
      <c r="OIB6" s="604"/>
      <c r="OIC6" s="604"/>
      <c r="OID6" s="604"/>
      <c r="OIE6" s="604"/>
      <c r="OIF6" s="604"/>
      <c r="OIG6" s="604"/>
      <c r="OIH6" s="604"/>
      <c r="OII6" s="604"/>
      <c r="OIJ6" s="604"/>
      <c r="OIK6" s="604"/>
      <c r="OIL6" s="604"/>
      <c r="OIM6" s="604"/>
      <c r="OIN6" s="604"/>
      <c r="OIO6" s="604"/>
      <c r="OIP6" s="604"/>
      <c r="OIQ6" s="604"/>
      <c r="OIR6" s="604"/>
      <c r="OIS6" s="604"/>
      <c r="OIT6" s="604"/>
      <c r="OIU6" s="604"/>
      <c r="OIV6" s="604"/>
      <c r="OIW6" s="604"/>
      <c r="OIX6" s="604"/>
      <c r="OIY6" s="604"/>
      <c r="OIZ6" s="604"/>
      <c r="OJA6" s="604"/>
      <c r="OJB6" s="604"/>
      <c r="OJC6" s="604"/>
      <c r="OJD6" s="604"/>
      <c r="OJE6" s="604"/>
      <c r="OJF6" s="604"/>
      <c r="OJG6" s="604"/>
      <c r="OJH6" s="604"/>
      <c r="OJI6" s="604"/>
      <c r="OJJ6" s="604"/>
      <c r="OJK6" s="604"/>
      <c r="OJL6" s="604"/>
      <c r="OJM6" s="604"/>
      <c r="OJN6" s="604"/>
      <c r="OJO6" s="604"/>
      <c r="OJP6" s="604"/>
      <c r="OJQ6" s="604"/>
      <c r="OJR6" s="604"/>
      <c r="OJS6" s="604"/>
      <c r="OJT6" s="604"/>
      <c r="OJU6" s="604"/>
      <c r="OJV6" s="604"/>
      <c r="OJW6" s="604"/>
      <c r="OJX6" s="604"/>
      <c r="OJY6" s="604"/>
      <c r="OJZ6" s="604"/>
      <c r="OKA6" s="604"/>
      <c r="OKB6" s="604"/>
      <c r="OKC6" s="604"/>
      <c r="OKD6" s="604"/>
      <c r="OKE6" s="604"/>
      <c r="OKF6" s="604"/>
      <c r="OKG6" s="604"/>
      <c r="OKH6" s="604"/>
      <c r="OKI6" s="604"/>
      <c r="OKJ6" s="604"/>
      <c r="OKK6" s="604"/>
      <c r="OKL6" s="604"/>
      <c r="OKM6" s="604"/>
      <c r="OKN6" s="604"/>
      <c r="OKO6" s="604"/>
      <c r="OKP6" s="604"/>
      <c r="OKQ6" s="604"/>
      <c r="OKR6" s="604"/>
      <c r="OKS6" s="604"/>
      <c r="OKT6" s="604"/>
      <c r="OKU6" s="604"/>
      <c r="OKV6" s="604"/>
      <c r="OKW6" s="604"/>
      <c r="OKX6" s="604"/>
      <c r="OKY6" s="604"/>
      <c r="OKZ6" s="604"/>
      <c r="OLA6" s="604"/>
      <c r="OLB6" s="604"/>
      <c r="OLC6" s="604"/>
      <c r="OLD6" s="604"/>
      <c r="OLE6" s="604"/>
      <c r="OLF6" s="604"/>
      <c r="OLG6" s="604"/>
      <c r="OLH6" s="604"/>
      <c r="OLI6" s="604"/>
      <c r="OLJ6" s="604"/>
      <c r="OLK6" s="604"/>
      <c r="OLL6" s="604"/>
      <c r="OLM6" s="604"/>
      <c r="OLN6" s="604"/>
      <c r="OLO6" s="604"/>
      <c r="OLP6" s="604"/>
      <c r="OLQ6" s="604"/>
      <c r="OLR6" s="604"/>
      <c r="OLS6" s="604"/>
      <c r="OLT6" s="604"/>
      <c r="OLU6" s="604"/>
      <c r="OLV6" s="604"/>
      <c r="OLW6" s="604"/>
      <c r="OLX6" s="604"/>
      <c r="OLY6" s="604"/>
      <c r="OLZ6" s="604"/>
      <c r="OMA6" s="604"/>
      <c r="OMB6" s="604"/>
      <c r="OMC6" s="604"/>
      <c r="OMD6" s="604"/>
      <c r="OME6" s="604"/>
      <c r="OMF6" s="604"/>
      <c r="OMG6" s="604"/>
      <c r="OMH6" s="604"/>
      <c r="OMI6" s="604"/>
      <c r="OMJ6" s="604"/>
      <c r="OMK6" s="604"/>
      <c r="OML6" s="604"/>
      <c r="OMM6" s="604"/>
      <c r="OMN6" s="604"/>
      <c r="OMO6" s="604"/>
      <c r="OMP6" s="604"/>
      <c r="OMQ6" s="604"/>
      <c r="OMR6" s="604"/>
      <c r="OMS6" s="604"/>
      <c r="OMT6" s="604"/>
      <c r="OMU6" s="604"/>
      <c r="OMV6" s="604"/>
      <c r="OMW6" s="604"/>
      <c r="OMX6" s="604"/>
      <c r="OMY6" s="604"/>
      <c r="OMZ6" s="604"/>
      <c r="ONA6" s="604"/>
      <c r="ONB6" s="604"/>
      <c r="ONC6" s="604"/>
      <c r="OND6" s="604"/>
      <c r="ONE6" s="604"/>
      <c r="ONF6" s="604"/>
      <c r="ONG6" s="604"/>
      <c r="ONH6" s="604"/>
      <c r="ONI6" s="604"/>
      <c r="ONJ6" s="604"/>
      <c r="ONK6" s="604"/>
      <c r="ONL6" s="604"/>
      <c r="ONM6" s="604"/>
      <c r="ONN6" s="604"/>
      <c r="ONO6" s="604"/>
      <c r="ONP6" s="604"/>
      <c r="ONQ6" s="604"/>
      <c r="ONR6" s="604"/>
      <c r="ONS6" s="604"/>
      <c r="ONT6" s="604"/>
      <c r="ONU6" s="604"/>
      <c r="ONV6" s="604"/>
      <c r="ONW6" s="604"/>
      <c r="ONX6" s="604"/>
      <c r="ONY6" s="604"/>
      <c r="ONZ6" s="604"/>
      <c r="OOA6" s="604"/>
      <c r="OOB6" s="604"/>
      <c r="OOC6" s="604"/>
      <c r="OOD6" s="604"/>
      <c r="OOE6" s="604"/>
      <c r="OOF6" s="604"/>
      <c r="OOG6" s="604"/>
      <c r="OOH6" s="604"/>
      <c r="OOI6" s="604"/>
      <c r="OOJ6" s="604"/>
      <c r="OOK6" s="604"/>
      <c r="OOL6" s="604"/>
      <c r="OOM6" s="604"/>
      <c r="OON6" s="604"/>
      <c r="OOO6" s="604"/>
      <c r="OOP6" s="604"/>
      <c r="OOQ6" s="604"/>
      <c r="OOR6" s="604"/>
      <c r="OOS6" s="604"/>
      <c r="OOT6" s="604"/>
      <c r="OOU6" s="604"/>
      <c r="OOV6" s="604"/>
      <c r="OOW6" s="604"/>
      <c r="OOX6" s="604"/>
      <c r="OOY6" s="604"/>
      <c r="OOZ6" s="604"/>
      <c r="OPA6" s="604"/>
      <c r="OPB6" s="604"/>
      <c r="OPC6" s="604"/>
      <c r="OPD6" s="604"/>
      <c r="OPE6" s="604"/>
      <c r="OPF6" s="604"/>
      <c r="OPG6" s="604"/>
      <c r="OPH6" s="604"/>
      <c r="OPI6" s="604"/>
      <c r="OPJ6" s="604"/>
      <c r="OPK6" s="604"/>
      <c r="OPL6" s="604"/>
      <c r="OPM6" s="604"/>
      <c r="OPN6" s="604"/>
      <c r="OPO6" s="604"/>
      <c r="OPP6" s="604"/>
      <c r="OPQ6" s="604"/>
      <c r="OPR6" s="604"/>
      <c r="OPS6" s="604"/>
      <c r="OPT6" s="604"/>
      <c r="OPU6" s="604"/>
      <c r="OPV6" s="604"/>
      <c r="OPW6" s="604"/>
      <c r="OPX6" s="604"/>
      <c r="OPY6" s="604"/>
      <c r="OPZ6" s="604"/>
      <c r="OQA6" s="604"/>
      <c r="OQB6" s="604"/>
      <c r="OQC6" s="604"/>
      <c r="OQD6" s="604"/>
      <c r="OQE6" s="604"/>
      <c r="OQF6" s="604"/>
      <c r="OQG6" s="604"/>
      <c r="OQH6" s="604"/>
      <c r="OQI6" s="604"/>
      <c r="OQJ6" s="604"/>
      <c r="OQK6" s="604"/>
      <c r="OQL6" s="604"/>
      <c r="OQM6" s="604"/>
      <c r="OQN6" s="604"/>
      <c r="OQO6" s="604"/>
      <c r="OQP6" s="604"/>
      <c r="OQQ6" s="604"/>
      <c r="OQR6" s="604"/>
      <c r="OQS6" s="604"/>
      <c r="OQT6" s="604"/>
      <c r="OQU6" s="604"/>
      <c r="OQV6" s="604"/>
      <c r="OQW6" s="604"/>
      <c r="OQX6" s="604"/>
      <c r="OQY6" s="604"/>
      <c r="OQZ6" s="604"/>
      <c r="ORA6" s="604"/>
      <c r="ORB6" s="604"/>
      <c r="ORC6" s="604"/>
      <c r="ORD6" s="604"/>
      <c r="ORE6" s="604"/>
      <c r="ORF6" s="604"/>
      <c r="ORG6" s="604"/>
      <c r="ORH6" s="604"/>
      <c r="ORI6" s="604"/>
      <c r="ORJ6" s="604"/>
      <c r="ORK6" s="604"/>
      <c r="ORL6" s="604"/>
      <c r="ORM6" s="604"/>
      <c r="ORN6" s="604"/>
      <c r="ORO6" s="604"/>
      <c r="ORP6" s="604"/>
      <c r="ORQ6" s="604"/>
      <c r="ORR6" s="604"/>
      <c r="ORS6" s="604"/>
      <c r="ORT6" s="604"/>
      <c r="ORU6" s="604"/>
      <c r="ORV6" s="604"/>
      <c r="ORW6" s="604"/>
      <c r="ORX6" s="604"/>
      <c r="ORY6" s="604"/>
      <c r="ORZ6" s="604"/>
      <c r="OSA6" s="604"/>
      <c r="OSB6" s="604"/>
      <c r="OSC6" s="604"/>
      <c r="OSD6" s="604"/>
      <c r="OSE6" s="604"/>
      <c r="OSF6" s="604"/>
      <c r="OSG6" s="604"/>
      <c r="OSH6" s="604"/>
      <c r="OSI6" s="604"/>
      <c r="OSJ6" s="604"/>
      <c r="OSK6" s="604"/>
      <c r="OSL6" s="604"/>
      <c r="OSM6" s="604"/>
      <c r="OSN6" s="604"/>
      <c r="OSO6" s="604"/>
      <c r="OSP6" s="604"/>
      <c r="OSQ6" s="604"/>
      <c r="OSR6" s="604"/>
      <c r="OSS6" s="604"/>
      <c r="OST6" s="604"/>
      <c r="OSU6" s="604"/>
      <c r="OSV6" s="604"/>
      <c r="OSW6" s="604"/>
      <c r="OSX6" s="604"/>
      <c r="OSY6" s="604"/>
      <c r="OSZ6" s="604"/>
      <c r="OTA6" s="604"/>
      <c r="OTB6" s="604"/>
      <c r="OTC6" s="604"/>
      <c r="OTD6" s="604"/>
      <c r="OTE6" s="604"/>
      <c r="OTF6" s="604"/>
      <c r="OTG6" s="604"/>
      <c r="OTH6" s="604"/>
      <c r="OTI6" s="604"/>
      <c r="OTJ6" s="604"/>
      <c r="OTK6" s="604"/>
      <c r="OTL6" s="604"/>
      <c r="OTM6" s="604"/>
      <c r="OTN6" s="604"/>
      <c r="OTO6" s="604"/>
      <c r="OTP6" s="604"/>
      <c r="OTQ6" s="604"/>
      <c r="OTR6" s="604"/>
      <c r="OTS6" s="604"/>
      <c r="OTT6" s="604"/>
      <c r="OTU6" s="604"/>
      <c r="OTV6" s="604"/>
      <c r="OTW6" s="604"/>
      <c r="OTX6" s="604"/>
      <c r="OTY6" s="604"/>
      <c r="OTZ6" s="604"/>
      <c r="OUA6" s="604"/>
      <c r="OUB6" s="604"/>
      <c r="OUC6" s="604"/>
      <c r="OUD6" s="604"/>
      <c r="OUE6" s="604"/>
      <c r="OUF6" s="604"/>
      <c r="OUG6" s="604"/>
      <c r="OUH6" s="604"/>
      <c r="OUI6" s="604"/>
      <c r="OUJ6" s="604"/>
      <c r="OUK6" s="604"/>
      <c r="OUL6" s="604"/>
      <c r="OUM6" s="604"/>
      <c r="OUN6" s="604"/>
      <c r="OUO6" s="604"/>
      <c r="OUP6" s="604"/>
      <c r="OUQ6" s="604"/>
      <c r="OUR6" s="604"/>
      <c r="OUS6" s="604"/>
      <c r="OUT6" s="604"/>
      <c r="OUU6" s="604"/>
      <c r="OUV6" s="604"/>
      <c r="OUW6" s="604"/>
      <c r="OUX6" s="604"/>
      <c r="OUY6" s="604"/>
      <c r="OUZ6" s="604"/>
      <c r="OVA6" s="604"/>
      <c r="OVB6" s="604"/>
      <c r="OVC6" s="604"/>
      <c r="OVD6" s="604"/>
      <c r="OVE6" s="604"/>
      <c r="OVF6" s="604"/>
      <c r="OVG6" s="604"/>
      <c r="OVH6" s="604"/>
      <c r="OVI6" s="604"/>
      <c r="OVJ6" s="604"/>
      <c r="OVK6" s="604"/>
      <c r="OVL6" s="604"/>
      <c r="OVM6" s="604"/>
      <c r="OVN6" s="604"/>
      <c r="OVO6" s="604"/>
      <c r="OVP6" s="604"/>
      <c r="OVQ6" s="604"/>
      <c r="OVR6" s="604"/>
      <c r="OVS6" s="604"/>
      <c r="OVT6" s="604"/>
      <c r="OVU6" s="604"/>
      <c r="OVV6" s="604"/>
      <c r="OVW6" s="604"/>
      <c r="OVX6" s="604"/>
      <c r="OVY6" s="604"/>
      <c r="OVZ6" s="604"/>
      <c r="OWA6" s="604"/>
      <c r="OWB6" s="604"/>
      <c r="OWC6" s="604"/>
      <c r="OWD6" s="604"/>
      <c r="OWE6" s="604"/>
      <c r="OWF6" s="604"/>
      <c r="OWG6" s="604"/>
      <c r="OWH6" s="604"/>
      <c r="OWI6" s="604"/>
      <c r="OWJ6" s="604"/>
      <c r="OWK6" s="604"/>
      <c r="OWL6" s="604"/>
      <c r="OWM6" s="604"/>
      <c r="OWN6" s="604"/>
      <c r="OWO6" s="604"/>
      <c r="OWP6" s="604"/>
      <c r="OWQ6" s="604"/>
      <c r="OWR6" s="604"/>
      <c r="OWS6" s="604"/>
      <c r="OWT6" s="604"/>
      <c r="OWU6" s="604"/>
      <c r="OWV6" s="604"/>
      <c r="OWW6" s="604"/>
      <c r="OWX6" s="604"/>
      <c r="OWY6" s="604"/>
      <c r="OWZ6" s="604"/>
      <c r="OXA6" s="604"/>
      <c r="OXB6" s="604"/>
      <c r="OXC6" s="604"/>
      <c r="OXD6" s="604"/>
      <c r="OXE6" s="604"/>
      <c r="OXF6" s="604"/>
      <c r="OXG6" s="604"/>
      <c r="OXH6" s="604"/>
      <c r="OXI6" s="604"/>
      <c r="OXJ6" s="604"/>
      <c r="OXK6" s="604"/>
      <c r="OXL6" s="604"/>
      <c r="OXM6" s="604"/>
      <c r="OXN6" s="604"/>
      <c r="OXO6" s="604"/>
      <c r="OXP6" s="604"/>
      <c r="OXQ6" s="604"/>
      <c r="OXR6" s="604"/>
      <c r="OXS6" s="604"/>
      <c r="OXT6" s="604"/>
      <c r="OXU6" s="604"/>
      <c r="OXV6" s="604"/>
      <c r="OXW6" s="604"/>
      <c r="OXX6" s="604"/>
      <c r="OXY6" s="604"/>
      <c r="OXZ6" s="604"/>
      <c r="OYA6" s="604"/>
      <c r="OYB6" s="604"/>
      <c r="OYC6" s="604"/>
      <c r="OYD6" s="604"/>
      <c r="OYE6" s="604"/>
      <c r="OYF6" s="604"/>
      <c r="OYG6" s="604"/>
      <c r="OYH6" s="604"/>
      <c r="OYI6" s="604"/>
      <c r="OYJ6" s="604"/>
      <c r="OYK6" s="604"/>
      <c r="OYL6" s="604"/>
      <c r="OYM6" s="604"/>
      <c r="OYN6" s="604"/>
      <c r="OYO6" s="604"/>
      <c r="OYP6" s="604"/>
      <c r="OYQ6" s="604"/>
      <c r="OYR6" s="604"/>
      <c r="OYS6" s="604"/>
      <c r="OYT6" s="604"/>
      <c r="OYU6" s="604"/>
      <c r="OYV6" s="604"/>
      <c r="OYW6" s="604"/>
      <c r="OYX6" s="604"/>
      <c r="OYY6" s="604"/>
      <c r="OYZ6" s="604"/>
      <c r="OZA6" s="604"/>
      <c r="OZB6" s="604"/>
      <c r="OZC6" s="604"/>
      <c r="OZD6" s="604"/>
      <c r="OZE6" s="604"/>
      <c r="OZF6" s="604"/>
      <c r="OZG6" s="604"/>
      <c r="OZH6" s="604"/>
      <c r="OZI6" s="604"/>
      <c r="OZJ6" s="604"/>
      <c r="OZK6" s="604"/>
      <c r="OZL6" s="604"/>
      <c r="OZM6" s="604"/>
      <c r="OZN6" s="604"/>
      <c r="OZO6" s="604"/>
      <c r="OZP6" s="604"/>
      <c r="OZQ6" s="604"/>
      <c r="OZR6" s="604"/>
      <c r="OZS6" s="604"/>
      <c r="OZT6" s="604"/>
      <c r="OZU6" s="604"/>
      <c r="OZV6" s="604"/>
      <c r="OZW6" s="604"/>
      <c r="OZX6" s="604"/>
      <c r="OZY6" s="604"/>
      <c r="OZZ6" s="604"/>
      <c r="PAA6" s="604"/>
      <c r="PAB6" s="604"/>
      <c r="PAC6" s="604"/>
      <c r="PAD6" s="604"/>
      <c r="PAE6" s="604"/>
      <c r="PAF6" s="604"/>
      <c r="PAG6" s="604"/>
      <c r="PAH6" s="604"/>
      <c r="PAI6" s="604"/>
      <c r="PAJ6" s="604"/>
      <c r="PAK6" s="604"/>
      <c r="PAL6" s="604"/>
      <c r="PAM6" s="604"/>
      <c r="PAN6" s="604"/>
      <c r="PAO6" s="604"/>
      <c r="PAP6" s="604"/>
      <c r="PAQ6" s="604"/>
      <c r="PAR6" s="604"/>
      <c r="PAS6" s="604"/>
      <c r="PAT6" s="604"/>
      <c r="PAU6" s="604"/>
      <c r="PAV6" s="604"/>
      <c r="PAW6" s="604"/>
      <c r="PAX6" s="604"/>
      <c r="PAY6" s="604"/>
      <c r="PAZ6" s="604"/>
      <c r="PBA6" s="604"/>
      <c r="PBB6" s="604"/>
      <c r="PBC6" s="604"/>
      <c r="PBD6" s="604"/>
      <c r="PBE6" s="604"/>
      <c r="PBF6" s="604"/>
      <c r="PBG6" s="604"/>
      <c r="PBH6" s="604"/>
      <c r="PBI6" s="604"/>
      <c r="PBJ6" s="604"/>
      <c r="PBK6" s="604"/>
      <c r="PBL6" s="604"/>
      <c r="PBM6" s="604"/>
      <c r="PBN6" s="604"/>
      <c r="PBO6" s="604"/>
      <c r="PBP6" s="604"/>
      <c r="PBQ6" s="604"/>
      <c r="PBR6" s="604"/>
      <c r="PBS6" s="604"/>
      <c r="PBT6" s="604"/>
      <c r="PBU6" s="604"/>
      <c r="PBV6" s="604"/>
      <c r="PBW6" s="604"/>
      <c r="PBX6" s="604"/>
      <c r="PBY6" s="604"/>
      <c r="PBZ6" s="604"/>
      <c r="PCA6" s="604"/>
      <c r="PCB6" s="604"/>
      <c r="PCC6" s="604"/>
      <c r="PCD6" s="604"/>
      <c r="PCE6" s="604"/>
      <c r="PCF6" s="604"/>
      <c r="PCG6" s="604"/>
      <c r="PCH6" s="604"/>
      <c r="PCI6" s="604"/>
      <c r="PCJ6" s="604"/>
      <c r="PCK6" s="604"/>
      <c r="PCL6" s="604"/>
      <c r="PCM6" s="604"/>
      <c r="PCN6" s="604"/>
      <c r="PCO6" s="604"/>
      <c r="PCP6" s="604"/>
      <c r="PCQ6" s="604"/>
      <c r="PCR6" s="604"/>
      <c r="PCS6" s="604"/>
      <c r="PCT6" s="604"/>
      <c r="PCU6" s="604"/>
      <c r="PCV6" s="604"/>
      <c r="PCW6" s="604"/>
      <c r="PCX6" s="604"/>
      <c r="PCY6" s="604"/>
      <c r="PCZ6" s="604"/>
      <c r="PDA6" s="604"/>
      <c r="PDB6" s="604"/>
      <c r="PDC6" s="604"/>
      <c r="PDD6" s="604"/>
      <c r="PDE6" s="604"/>
      <c r="PDF6" s="604"/>
      <c r="PDG6" s="604"/>
      <c r="PDH6" s="604"/>
      <c r="PDI6" s="604"/>
      <c r="PDJ6" s="604"/>
      <c r="PDK6" s="604"/>
      <c r="PDL6" s="604"/>
      <c r="PDM6" s="604"/>
      <c r="PDN6" s="604"/>
      <c r="PDO6" s="604"/>
      <c r="PDP6" s="604"/>
      <c r="PDQ6" s="604"/>
      <c r="PDR6" s="604"/>
      <c r="PDS6" s="604"/>
      <c r="PDT6" s="604"/>
      <c r="PDU6" s="604"/>
      <c r="PDV6" s="604"/>
      <c r="PDW6" s="604"/>
      <c r="PDX6" s="604"/>
      <c r="PDY6" s="604"/>
      <c r="PDZ6" s="604"/>
      <c r="PEA6" s="604"/>
      <c r="PEB6" s="604"/>
      <c r="PEC6" s="604"/>
      <c r="PED6" s="604"/>
      <c r="PEE6" s="604"/>
      <c r="PEF6" s="604"/>
      <c r="PEG6" s="604"/>
      <c r="PEH6" s="604"/>
      <c r="PEI6" s="604"/>
      <c r="PEJ6" s="604"/>
      <c r="PEK6" s="604"/>
      <c r="PEL6" s="604"/>
      <c r="PEM6" s="604"/>
      <c r="PEN6" s="604"/>
      <c r="PEO6" s="604"/>
      <c r="PEP6" s="604"/>
      <c r="PEQ6" s="604"/>
      <c r="PER6" s="604"/>
      <c r="PES6" s="604"/>
      <c r="PET6" s="604"/>
      <c r="PEU6" s="604"/>
      <c r="PEV6" s="604"/>
      <c r="PEW6" s="604"/>
      <c r="PEX6" s="604"/>
      <c r="PEY6" s="604"/>
      <c r="PEZ6" s="604"/>
      <c r="PFA6" s="604"/>
      <c r="PFB6" s="604"/>
      <c r="PFC6" s="604"/>
      <c r="PFD6" s="604"/>
      <c r="PFE6" s="604"/>
      <c r="PFF6" s="604"/>
      <c r="PFG6" s="604"/>
      <c r="PFH6" s="604"/>
      <c r="PFI6" s="604"/>
      <c r="PFJ6" s="604"/>
      <c r="PFK6" s="604"/>
      <c r="PFL6" s="604"/>
      <c r="PFM6" s="604"/>
      <c r="PFN6" s="604"/>
      <c r="PFO6" s="604"/>
      <c r="PFP6" s="604"/>
      <c r="PFQ6" s="604"/>
      <c r="PFR6" s="604"/>
      <c r="PFS6" s="604"/>
      <c r="PFT6" s="604"/>
      <c r="PFU6" s="604"/>
      <c r="PFV6" s="604"/>
      <c r="PFW6" s="604"/>
      <c r="PFX6" s="604"/>
      <c r="PFY6" s="604"/>
      <c r="PFZ6" s="604"/>
      <c r="PGA6" s="604"/>
      <c r="PGB6" s="604"/>
      <c r="PGC6" s="604"/>
      <c r="PGD6" s="604"/>
      <c r="PGE6" s="604"/>
      <c r="PGF6" s="604"/>
      <c r="PGG6" s="604"/>
      <c r="PGH6" s="604"/>
      <c r="PGI6" s="604"/>
      <c r="PGJ6" s="604"/>
      <c r="PGK6" s="604"/>
      <c r="PGL6" s="604"/>
      <c r="PGM6" s="604"/>
      <c r="PGN6" s="604"/>
      <c r="PGO6" s="604"/>
      <c r="PGP6" s="604"/>
      <c r="PGQ6" s="604"/>
      <c r="PGR6" s="604"/>
      <c r="PGS6" s="604"/>
      <c r="PGT6" s="604"/>
      <c r="PGU6" s="604"/>
      <c r="PGV6" s="604"/>
      <c r="PGW6" s="604"/>
      <c r="PGX6" s="604"/>
      <c r="PGY6" s="604"/>
      <c r="PGZ6" s="604"/>
      <c r="PHA6" s="604"/>
      <c r="PHB6" s="604"/>
      <c r="PHC6" s="604"/>
      <c r="PHD6" s="604"/>
      <c r="PHE6" s="604"/>
      <c r="PHF6" s="604"/>
      <c r="PHG6" s="604"/>
      <c r="PHH6" s="604"/>
      <c r="PHI6" s="604"/>
      <c r="PHJ6" s="604"/>
      <c r="PHK6" s="604"/>
      <c r="PHL6" s="604"/>
      <c r="PHM6" s="604"/>
      <c r="PHN6" s="604"/>
      <c r="PHO6" s="604"/>
      <c r="PHP6" s="604"/>
      <c r="PHQ6" s="604"/>
      <c r="PHR6" s="604"/>
      <c r="PHS6" s="604"/>
      <c r="PHT6" s="604"/>
      <c r="PHU6" s="604"/>
      <c r="PHV6" s="604"/>
      <c r="PHW6" s="604"/>
      <c r="PHX6" s="604"/>
      <c r="PHY6" s="604"/>
      <c r="PHZ6" s="604"/>
      <c r="PIA6" s="604"/>
      <c r="PIB6" s="604"/>
      <c r="PIC6" s="604"/>
      <c r="PID6" s="604"/>
      <c r="PIE6" s="604"/>
      <c r="PIF6" s="604"/>
      <c r="PIG6" s="604"/>
      <c r="PIH6" s="604"/>
      <c r="PII6" s="604"/>
      <c r="PIJ6" s="604"/>
      <c r="PIK6" s="604"/>
      <c r="PIL6" s="604"/>
      <c r="PIM6" s="604"/>
      <c r="PIN6" s="604"/>
      <c r="PIO6" s="604"/>
      <c r="PIP6" s="604"/>
      <c r="PIQ6" s="604"/>
      <c r="PIR6" s="604"/>
      <c r="PIS6" s="604"/>
      <c r="PIT6" s="604"/>
      <c r="PIU6" s="604"/>
      <c r="PIV6" s="604"/>
      <c r="PIW6" s="604"/>
      <c r="PIX6" s="604"/>
      <c r="PIY6" s="604"/>
      <c r="PIZ6" s="604"/>
      <c r="PJA6" s="604"/>
      <c r="PJB6" s="604"/>
      <c r="PJC6" s="604"/>
      <c r="PJD6" s="604"/>
      <c r="PJE6" s="604"/>
      <c r="PJF6" s="604"/>
      <c r="PJG6" s="604"/>
      <c r="PJH6" s="604"/>
      <c r="PJI6" s="604"/>
      <c r="PJJ6" s="604"/>
      <c r="PJK6" s="604"/>
      <c r="PJL6" s="604"/>
      <c r="PJM6" s="604"/>
      <c r="PJN6" s="604"/>
      <c r="PJO6" s="604"/>
      <c r="PJP6" s="604"/>
      <c r="PJQ6" s="604"/>
      <c r="PJR6" s="604"/>
      <c r="PJS6" s="604"/>
      <c r="PJT6" s="604"/>
      <c r="PJU6" s="604"/>
      <c r="PJV6" s="604"/>
      <c r="PJW6" s="604"/>
      <c r="PJX6" s="604"/>
      <c r="PJY6" s="604"/>
      <c r="PJZ6" s="604"/>
      <c r="PKA6" s="604"/>
      <c r="PKB6" s="604"/>
      <c r="PKC6" s="604"/>
      <c r="PKD6" s="604"/>
      <c r="PKE6" s="604"/>
      <c r="PKF6" s="604"/>
      <c r="PKG6" s="604"/>
      <c r="PKH6" s="604"/>
      <c r="PKI6" s="604"/>
      <c r="PKJ6" s="604"/>
      <c r="PKK6" s="604"/>
      <c r="PKL6" s="604"/>
      <c r="PKM6" s="604"/>
      <c r="PKN6" s="604"/>
      <c r="PKO6" s="604"/>
      <c r="PKP6" s="604"/>
      <c r="PKQ6" s="604"/>
      <c r="PKR6" s="604"/>
      <c r="PKS6" s="604"/>
      <c r="PKT6" s="604"/>
      <c r="PKU6" s="604"/>
      <c r="PKV6" s="604"/>
      <c r="PKW6" s="604"/>
      <c r="PKX6" s="604"/>
      <c r="PKY6" s="604"/>
      <c r="PKZ6" s="604"/>
      <c r="PLA6" s="604"/>
      <c r="PLB6" s="604"/>
      <c r="PLC6" s="604"/>
      <c r="PLD6" s="604"/>
      <c r="PLE6" s="604"/>
      <c r="PLF6" s="604"/>
      <c r="PLG6" s="604"/>
      <c r="PLH6" s="604"/>
      <c r="PLI6" s="604"/>
      <c r="PLJ6" s="604"/>
      <c r="PLK6" s="604"/>
      <c r="PLL6" s="604"/>
      <c r="PLM6" s="604"/>
      <c r="PLN6" s="604"/>
      <c r="PLO6" s="604"/>
      <c r="PLP6" s="604"/>
      <c r="PLQ6" s="604"/>
      <c r="PLR6" s="604"/>
      <c r="PLS6" s="604"/>
      <c r="PLT6" s="604"/>
      <c r="PLU6" s="604"/>
      <c r="PLV6" s="604"/>
      <c r="PLW6" s="604"/>
      <c r="PLX6" s="604"/>
      <c r="PLY6" s="604"/>
      <c r="PLZ6" s="604"/>
      <c r="PMA6" s="604"/>
      <c r="PMB6" s="604"/>
      <c r="PMC6" s="604"/>
      <c r="PMD6" s="604"/>
      <c r="PME6" s="604"/>
      <c r="PMF6" s="604"/>
      <c r="PMG6" s="604"/>
      <c r="PMH6" s="604"/>
      <c r="PMI6" s="604"/>
      <c r="PMJ6" s="604"/>
      <c r="PMK6" s="604"/>
      <c r="PML6" s="604"/>
      <c r="PMM6" s="604"/>
      <c r="PMN6" s="604"/>
      <c r="PMO6" s="604"/>
      <c r="PMP6" s="604"/>
      <c r="PMQ6" s="604"/>
      <c r="PMR6" s="604"/>
      <c r="PMS6" s="604"/>
      <c r="PMT6" s="604"/>
      <c r="PMU6" s="604"/>
      <c r="PMV6" s="604"/>
      <c r="PMW6" s="604"/>
      <c r="PMX6" s="604"/>
      <c r="PMY6" s="604"/>
      <c r="PMZ6" s="604"/>
      <c r="PNA6" s="604"/>
      <c r="PNB6" s="604"/>
      <c r="PNC6" s="604"/>
      <c r="PND6" s="604"/>
      <c r="PNE6" s="604"/>
      <c r="PNF6" s="604"/>
      <c r="PNG6" s="604"/>
      <c r="PNH6" s="604"/>
      <c r="PNI6" s="604"/>
      <c r="PNJ6" s="604"/>
      <c r="PNK6" s="604"/>
      <c r="PNL6" s="604"/>
      <c r="PNM6" s="604"/>
      <c r="PNN6" s="604"/>
      <c r="PNO6" s="604"/>
      <c r="PNP6" s="604"/>
      <c r="PNQ6" s="604"/>
      <c r="PNR6" s="604"/>
      <c r="PNS6" s="604"/>
      <c r="PNT6" s="604"/>
      <c r="PNU6" s="604"/>
      <c r="PNV6" s="604"/>
      <c r="PNW6" s="604"/>
      <c r="PNX6" s="604"/>
      <c r="PNY6" s="604"/>
      <c r="PNZ6" s="604"/>
      <c r="POA6" s="604"/>
      <c r="POB6" s="604"/>
      <c r="POC6" s="604"/>
      <c r="POD6" s="604"/>
      <c r="POE6" s="604"/>
      <c r="POF6" s="604"/>
      <c r="POG6" s="604"/>
      <c r="POH6" s="604"/>
      <c r="POI6" s="604"/>
      <c r="POJ6" s="604"/>
      <c r="POK6" s="604"/>
      <c r="POL6" s="604"/>
      <c r="POM6" s="604"/>
      <c r="PON6" s="604"/>
      <c r="POO6" s="604"/>
      <c r="POP6" s="604"/>
      <c r="POQ6" s="604"/>
      <c r="POR6" s="604"/>
      <c r="POS6" s="604"/>
      <c r="POT6" s="604"/>
      <c r="POU6" s="604"/>
      <c r="POV6" s="604"/>
      <c r="POW6" s="604"/>
      <c r="POX6" s="604"/>
      <c r="POY6" s="604"/>
      <c r="POZ6" s="604"/>
      <c r="PPA6" s="604"/>
      <c r="PPB6" s="604"/>
      <c r="PPC6" s="604"/>
      <c r="PPD6" s="604"/>
      <c r="PPE6" s="604"/>
      <c r="PPF6" s="604"/>
      <c r="PPG6" s="604"/>
      <c r="PPH6" s="604"/>
      <c r="PPI6" s="604"/>
      <c r="PPJ6" s="604"/>
      <c r="PPK6" s="604"/>
      <c r="PPL6" s="604"/>
      <c r="PPM6" s="604"/>
      <c r="PPN6" s="604"/>
      <c r="PPO6" s="604"/>
      <c r="PPP6" s="604"/>
      <c r="PPQ6" s="604"/>
      <c r="PPR6" s="604"/>
      <c r="PPS6" s="604"/>
      <c r="PPT6" s="604"/>
      <c r="PPU6" s="604"/>
      <c r="PPV6" s="604"/>
      <c r="PPW6" s="604"/>
      <c r="PPX6" s="604"/>
      <c r="PPY6" s="604"/>
      <c r="PPZ6" s="604"/>
      <c r="PQA6" s="604"/>
      <c r="PQB6" s="604"/>
      <c r="PQC6" s="604"/>
      <c r="PQD6" s="604"/>
      <c r="PQE6" s="604"/>
      <c r="PQF6" s="604"/>
      <c r="PQG6" s="604"/>
      <c r="PQH6" s="604"/>
      <c r="PQI6" s="604"/>
      <c r="PQJ6" s="604"/>
      <c r="PQK6" s="604"/>
      <c r="PQL6" s="604"/>
      <c r="PQM6" s="604"/>
      <c r="PQN6" s="604"/>
      <c r="PQO6" s="604"/>
      <c r="PQP6" s="604"/>
      <c r="PQQ6" s="604"/>
      <c r="PQR6" s="604"/>
      <c r="PQS6" s="604"/>
      <c r="PQT6" s="604"/>
      <c r="PQU6" s="604"/>
      <c r="PQV6" s="604"/>
      <c r="PQW6" s="604"/>
      <c r="PQX6" s="604"/>
      <c r="PQY6" s="604"/>
      <c r="PQZ6" s="604"/>
      <c r="PRA6" s="604"/>
      <c r="PRB6" s="604"/>
      <c r="PRC6" s="604"/>
      <c r="PRD6" s="604"/>
      <c r="PRE6" s="604"/>
      <c r="PRF6" s="604"/>
      <c r="PRG6" s="604"/>
      <c r="PRH6" s="604"/>
      <c r="PRI6" s="604"/>
      <c r="PRJ6" s="604"/>
      <c r="PRK6" s="604"/>
      <c r="PRL6" s="604"/>
      <c r="PRM6" s="604"/>
      <c r="PRN6" s="604"/>
      <c r="PRO6" s="604"/>
      <c r="PRP6" s="604"/>
      <c r="PRQ6" s="604"/>
      <c r="PRR6" s="604"/>
      <c r="PRS6" s="604"/>
      <c r="PRT6" s="604"/>
      <c r="PRU6" s="604"/>
      <c r="PRV6" s="604"/>
      <c r="PRW6" s="604"/>
      <c r="PRX6" s="604"/>
      <c r="PRY6" s="604"/>
      <c r="PRZ6" s="604"/>
      <c r="PSA6" s="604"/>
      <c r="PSB6" s="604"/>
      <c r="PSC6" s="604"/>
      <c r="PSD6" s="604"/>
      <c r="PSE6" s="604"/>
      <c r="PSF6" s="604"/>
      <c r="PSG6" s="604"/>
      <c r="PSH6" s="604"/>
      <c r="PSI6" s="604"/>
      <c r="PSJ6" s="604"/>
      <c r="PSK6" s="604"/>
      <c r="PSL6" s="604"/>
      <c r="PSM6" s="604"/>
      <c r="PSN6" s="604"/>
      <c r="PSO6" s="604"/>
      <c r="PSP6" s="604"/>
      <c r="PSQ6" s="604"/>
      <c r="PSR6" s="604"/>
      <c r="PSS6" s="604"/>
      <c r="PST6" s="604"/>
      <c r="PSU6" s="604"/>
      <c r="PSV6" s="604"/>
      <c r="PSW6" s="604"/>
      <c r="PSX6" s="604"/>
      <c r="PSY6" s="604"/>
      <c r="PSZ6" s="604"/>
      <c r="PTA6" s="604"/>
      <c r="PTB6" s="604"/>
      <c r="PTC6" s="604"/>
      <c r="PTD6" s="604"/>
      <c r="PTE6" s="604"/>
      <c r="PTF6" s="604"/>
      <c r="PTG6" s="604"/>
      <c r="PTH6" s="604"/>
      <c r="PTI6" s="604"/>
      <c r="PTJ6" s="604"/>
      <c r="PTK6" s="604"/>
      <c r="PTL6" s="604"/>
      <c r="PTM6" s="604"/>
      <c r="PTN6" s="604"/>
      <c r="PTO6" s="604"/>
      <c r="PTP6" s="604"/>
      <c r="PTQ6" s="604"/>
      <c r="PTR6" s="604"/>
      <c r="PTS6" s="604"/>
      <c r="PTT6" s="604"/>
      <c r="PTU6" s="604"/>
      <c r="PTV6" s="604"/>
      <c r="PTW6" s="604"/>
      <c r="PTX6" s="604"/>
      <c r="PTY6" s="604"/>
      <c r="PTZ6" s="604"/>
      <c r="PUA6" s="604"/>
      <c r="PUB6" s="604"/>
      <c r="PUC6" s="604"/>
      <c r="PUD6" s="604"/>
      <c r="PUE6" s="604"/>
      <c r="PUF6" s="604"/>
      <c r="PUG6" s="604"/>
      <c r="PUH6" s="604"/>
      <c r="PUI6" s="604"/>
      <c r="PUJ6" s="604"/>
      <c r="PUK6" s="604"/>
      <c r="PUL6" s="604"/>
      <c r="PUM6" s="604"/>
      <c r="PUN6" s="604"/>
      <c r="PUO6" s="604"/>
      <c r="PUP6" s="604"/>
      <c r="PUQ6" s="604"/>
      <c r="PUR6" s="604"/>
      <c r="PUS6" s="604"/>
      <c r="PUT6" s="604"/>
      <c r="PUU6" s="604"/>
      <c r="PUV6" s="604"/>
      <c r="PUW6" s="604"/>
      <c r="PUX6" s="604"/>
      <c r="PUY6" s="604"/>
      <c r="PUZ6" s="604"/>
      <c r="PVA6" s="604"/>
      <c r="PVB6" s="604"/>
      <c r="PVC6" s="604"/>
      <c r="PVD6" s="604"/>
      <c r="PVE6" s="604"/>
      <c r="PVF6" s="604"/>
      <c r="PVG6" s="604"/>
      <c r="PVH6" s="604"/>
      <c r="PVI6" s="604"/>
      <c r="PVJ6" s="604"/>
      <c r="PVK6" s="604"/>
      <c r="PVL6" s="604"/>
      <c r="PVM6" s="604"/>
      <c r="PVN6" s="604"/>
      <c r="PVO6" s="604"/>
      <c r="PVP6" s="604"/>
      <c r="PVQ6" s="604"/>
      <c r="PVR6" s="604"/>
      <c r="PVS6" s="604"/>
      <c r="PVT6" s="604"/>
      <c r="PVU6" s="604"/>
      <c r="PVV6" s="604"/>
      <c r="PVW6" s="604"/>
      <c r="PVX6" s="604"/>
      <c r="PVY6" s="604"/>
      <c r="PVZ6" s="604"/>
      <c r="PWA6" s="604"/>
      <c r="PWB6" s="604"/>
      <c r="PWC6" s="604"/>
      <c r="PWD6" s="604"/>
      <c r="PWE6" s="604"/>
      <c r="PWF6" s="604"/>
      <c r="PWG6" s="604"/>
      <c r="PWH6" s="604"/>
      <c r="PWI6" s="604"/>
      <c r="PWJ6" s="604"/>
      <c r="PWK6" s="604"/>
      <c r="PWL6" s="604"/>
      <c r="PWM6" s="604"/>
      <c r="PWN6" s="604"/>
      <c r="PWO6" s="604"/>
      <c r="PWP6" s="604"/>
      <c r="PWQ6" s="604"/>
      <c r="PWR6" s="604"/>
      <c r="PWS6" s="604"/>
      <c r="PWT6" s="604"/>
      <c r="PWU6" s="604"/>
      <c r="PWV6" s="604"/>
      <c r="PWW6" s="604"/>
      <c r="PWX6" s="604"/>
      <c r="PWY6" s="604"/>
      <c r="PWZ6" s="604"/>
      <c r="PXA6" s="604"/>
      <c r="PXB6" s="604"/>
      <c r="PXC6" s="604"/>
      <c r="PXD6" s="604"/>
      <c r="PXE6" s="604"/>
      <c r="PXF6" s="604"/>
      <c r="PXG6" s="604"/>
      <c r="PXH6" s="604"/>
      <c r="PXI6" s="604"/>
      <c r="PXJ6" s="604"/>
      <c r="PXK6" s="604"/>
      <c r="PXL6" s="604"/>
      <c r="PXM6" s="604"/>
      <c r="PXN6" s="604"/>
      <c r="PXO6" s="604"/>
      <c r="PXP6" s="604"/>
      <c r="PXQ6" s="604"/>
      <c r="PXR6" s="604"/>
      <c r="PXS6" s="604"/>
      <c r="PXT6" s="604"/>
      <c r="PXU6" s="604"/>
      <c r="PXV6" s="604"/>
      <c r="PXW6" s="604"/>
      <c r="PXX6" s="604"/>
      <c r="PXY6" s="604"/>
      <c r="PXZ6" s="604"/>
      <c r="PYA6" s="604"/>
      <c r="PYB6" s="604"/>
      <c r="PYC6" s="604"/>
      <c r="PYD6" s="604"/>
      <c r="PYE6" s="604"/>
      <c r="PYF6" s="604"/>
      <c r="PYG6" s="604"/>
      <c r="PYH6" s="604"/>
      <c r="PYI6" s="604"/>
      <c r="PYJ6" s="604"/>
      <c r="PYK6" s="604"/>
      <c r="PYL6" s="604"/>
      <c r="PYM6" s="604"/>
      <c r="PYN6" s="604"/>
      <c r="PYO6" s="604"/>
      <c r="PYP6" s="604"/>
      <c r="PYQ6" s="604"/>
      <c r="PYR6" s="604"/>
      <c r="PYS6" s="604"/>
      <c r="PYT6" s="604"/>
      <c r="PYU6" s="604"/>
      <c r="PYV6" s="604"/>
      <c r="PYW6" s="604"/>
      <c r="PYX6" s="604"/>
      <c r="PYY6" s="604"/>
      <c r="PYZ6" s="604"/>
      <c r="PZA6" s="604"/>
      <c r="PZB6" s="604"/>
      <c r="PZC6" s="604"/>
      <c r="PZD6" s="604"/>
      <c r="PZE6" s="604"/>
      <c r="PZF6" s="604"/>
      <c r="PZG6" s="604"/>
      <c r="PZH6" s="604"/>
      <c r="PZI6" s="604"/>
      <c r="PZJ6" s="604"/>
      <c r="PZK6" s="604"/>
      <c r="PZL6" s="604"/>
      <c r="PZM6" s="604"/>
      <c r="PZN6" s="604"/>
      <c r="PZO6" s="604"/>
      <c r="PZP6" s="604"/>
      <c r="PZQ6" s="604"/>
      <c r="PZR6" s="604"/>
      <c r="PZS6" s="604"/>
      <c r="PZT6" s="604"/>
      <c r="PZU6" s="604"/>
      <c r="PZV6" s="604"/>
      <c r="PZW6" s="604"/>
      <c r="PZX6" s="604"/>
      <c r="PZY6" s="604"/>
      <c r="PZZ6" s="604"/>
      <c r="QAA6" s="604"/>
      <c r="QAB6" s="604"/>
      <c r="QAC6" s="604"/>
      <c r="QAD6" s="604"/>
      <c r="QAE6" s="604"/>
      <c r="QAF6" s="604"/>
      <c r="QAG6" s="604"/>
      <c r="QAH6" s="604"/>
      <c r="QAI6" s="604"/>
      <c r="QAJ6" s="604"/>
      <c r="QAK6" s="604"/>
      <c r="QAL6" s="604"/>
      <c r="QAM6" s="604"/>
      <c r="QAN6" s="604"/>
      <c r="QAO6" s="604"/>
      <c r="QAP6" s="604"/>
      <c r="QAQ6" s="604"/>
      <c r="QAR6" s="604"/>
      <c r="QAS6" s="604"/>
      <c r="QAT6" s="604"/>
      <c r="QAU6" s="604"/>
      <c r="QAV6" s="604"/>
      <c r="QAW6" s="604"/>
      <c r="QAX6" s="604"/>
      <c r="QAY6" s="604"/>
      <c r="QAZ6" s="604"/>
      <c r="QBA6" s="604"/>
      <c r="QBB6" s="604"/>
      <c r="QBC6" s="604"/>
      <c r="QBD6" s="604"/>
      <c r="QBE6" s="604"/>
      <c r="QBF6" s="604"/>
      <c r="QBG6" s="604"/>
      <c r="QBH6" s="604"/>
      <c r="QBI6" s="604"/>
      <c r="QBJ6" s="604"/>
      <c r="QBK6" s="604"/>
      <c r="QBL6" s="604"/>
      <c r="QBM6" s="604"/>
      <c r="QBN6" s="604"/>
      <c r="QBO6" s="604"/>
      <c r="QBP6" s="604"/>
      <c r="QBQ6" s="604"/>
      <c r="QBR6" s="604"/>
      <c r="QBS6" s="604"/>
      <c r="QBT6" s="604"/>
      <c r="QBU6" s="604"/>
      <c r="QBV6" s="604"/>
      <c r="QBW6" s="604"/>
      <c r="QBX6" s="604"/>
      <c r="QBY6" s="604"/>
      <c r="QBZ6" s="604"/>
      <c r="QCA6" s="604"/>
      <c r="QCB6" s="604"/>
      <c r="QCC6" s="604"/>
      <c r="QCD6" s="604"/>
      <c r="QCE6" s="604"/>
      <c r="QCF6" s="604"/>
      <c r="QCG6" s="604"/>
      <c r="QCH6" s="604"/>
      <c r="QCI6" s="604"/>
      <c r="QCJ6" s="604"/>
      <c r="QCK6" s="604"/>
      <c r="QCL6" s="604"/>
      <c r="QCM6" s="604"/>
      <c r="QCN6" s="604"/>
      <c r="QCO6" s="604"/>
      <c r="QCP6" s="604"/>
      <c r="QCQ6" s="604"/>
      <c r="QCR6" s="604"/>
      <c r="QCS6" s="604"/>
      <c r="QCT6" s="604"/>
      <c r="QCU6" s="604"/>
      <c r="QCV6" s="604"/>
      <c r="QCW6" s="604"/>
      <c r="QCX6" s="604"/>
      <c r="QCY6" s="604"/>
      <c r="QCZ6" s="604"/>
      <c r="QDA6" s="604"/>
      <c r="QDB6" s="604"/>
      <c r="QDC6" s="604"/>
      <c r="QDD6" s="604"/>
      <c r="QDE6" s="604"/>
      <c r="QDF6" s="604"/>
      <c r="QDG6" s="604"/>
      <c r="QDH6" s="604"/>
      <c r="QDI6" s="604"/>
      <c r="QDJ6" s="604"/>
      <c r="QDK6" s="604"/>
      <c r="QDL6" s="604"/>
      <c r="QDM6" s="604"/>
      <c r="QDN6" s="604"/>
      <c r="QDO6" s="604"/>
      <c r="QDP6" s="604"/>
      <c r="QDQ6" s="604"/>
      <c r="QDR6" s="604"/>
      <c r="QDS6" s="604"/>
      <c r="QDT6" s="604"/>
      <c r="QDU6" s="604"/>
      <c r="QDV6" s="604"/>
      <c r="QDW6" s="604"/>
      <c r="QDX6" s="604"/>
      <c r="QDY6" s="604"/>
      <c r="QDZ6" s="604"/>
      <c r="QEA6" s="604"/>
      <c r="QEB6" s="604"/>
      <c r="QEC6" s="604"/>
      <c r="QED6" s="604"/>
      <c r="QEE6" s="604"/>
      <c r="QEF6" s="604"/>
      <c r="QEG6" s="604"/>
      <c r="QEH6" s="604"/>
      <c r="QEI6" s="604"/>
      <c r="QEJ6" s="604"/>
      <c r="QEK6" s="604"/>
      <c r="QEL6" s="604"/>
      <c r="QEM6" s="604"/>
      <c r="QEN6" s="604"/>
      <c r="QEO6" s="604"/>
      <c r="QEP6" s="604"/>
      <c r="QEQ6" s="604"/>
      <c r="QER6" s="604"/>
      <c r="QES6" s="604"/>
      <c r="QET6" s="604"/>
      <c r="QEU6" s="604"/>
      <c r="QEV6" s="604"/>
      <c r="QEW6" s="604"/>
      <c r="QEX6" s="604"/>
      <c r="QEY6" s="604"/>
      <c r="QEZ6" s="604"/>
      <c r="QFA6" s="604"/>
      <c r="QFB6" s="604"/>
      <c r="QFC6" s="604"/>
      <c r="QFD6" s="604"/>
      <c r="QFE6" s="604"/>
      <c r="QFF6" s="604"/>
      <c r="QFG6" s="604"/>
      <c r="QFH6" s="604"/>
      <c r="QFI6" s="604"/>
      <c r="QFJ6" s="604"/>
      <c r="QFK6" s="604"/>
      <c r="QFL6" s="604"/>
      <c r="QFM6" s="604"/>
      <c r="QFN6" s="604"/>
      <c r="QFO6" s="604"/>
      <c r="QFP6" s="604"/>
      <c r="QFQ6" s="604"/>
      <c r="QFR6" s="604"/>
      <c r="QFS6" s="604"/>
      <c r="QFT6" s="604"/>
      <c r="QFU6" s="604"/>
      <c r="QFV6" s="604"/>
      <c r="QFW6" s="604"/>
      <c r="QFX6" s="604"/>
      <c r="QFY6" s="604"/>
      <c r="QFZ6" s="604"/>
      <c r="QGA6" s="604"/>
      <c r="QGB6" s="604"/>
      <c r="QGC6" s="604"/>
      <c r="QGD6" s="604"/>
      <c r="QGE6" s="604"/>
      <c r="QGF6" s="604"/>
      <c r="QGG6" s="604"/>
      <c r="QGH6" s="604"/>
      <c r="QGI6" s="604"/>
      <c r="QGJ6" s="604"/>
      <c r="QGK6" s="604"/>
      <c r="QGL6" s="604"/>
      <c r="QGM6" s="604"/>
      <c r="QGN6" s="604"/>
      <c r="QGO6" s="604"/>
      <c r="QGP6" s="604"/>
      <c r="QGQ6" s="604"/>
      <c r="QGR6" s="604"/>
      <c r="QGS6" s="604"/>
      <c r="QGT6" s="604"/>
      <c r="QGU6" s="604"/>
      <c r="QGV6" s="604"/>
      <c r="QGW6" s="604"/>
      <c r="QGX6" s="604"/>
      <c r="QGY6" s="604"/>
      <c r="QGZ6" s="604"/>
      <c r="QHA6" s="604"/>
      <c r="QHB6" s="604"/>
      <c r="QHC6" s="604"/>
      <c r="QHD6" s="604"/>
      <c r="QHE6" s="604"/>
      <c r="QHF6" s="604"/>
      <c r="QHG6" s="604"/>
      <c r="QHH6" s="604"/>
      <c r="QHI6" s="604"/>
      <c r="QHJ6" s="604"/>
      <c r="QHK6" s="604"/>
      <c r="QHL6" s="604"/>
      <c r="QHM6" s="604"/>
      <c r="QHN6" s="604"/>
      <c r="QHO6" s="604"/>
      <c r="QHP6" s="604"/>
      <c r="QHQ6" s="604"/>
      <c r="QHR6" s="604"/>
      <c r="QHS6" s="604"/>
      <c r="QHT6" s="604"/>
      <c r="QHU6" s="604"/>
      <c r="QHV6" s="604"/>
      <c r="QHW6" s="604"/>
      <c r="QHX6" s="604"/>
      <c r="QHY6" s="604"/>
      <c r="QHZ6" s="604"/>
      <c r="QIA6" s="604"/>
      <c r="QIB6" s="604"/>
      <c r="QIC6" s="604"/>
      <c r="QID6" s="604"/>
      <c r="QIE6" s="604"/>
      <c r="QIF6" s="604"/>
      <c r="QIG6" s="604"/>
      <c r="QIH6" s="604"/>
      <c r="QII6" s="604"/>
      <c r="QIJ6" s="604"/>
      <c r="QIK6" s="604"/>
      <c r="QIL6" s="604"/>
      <c r="QIM6" s="604"/>
      <c r="QIN6" s="604"/>
      <c r="QIO6" s="604"/>
      <c r="QIP6" s="604"/>
      <c r="QIQ6" s="604"/>
      <c r="QIR6" s="604"/>
      <c r="QIS6" s="604"/>
      <c r="QIT6" s="604"/>
      <c r="QIU6" s="604"/>
      <c r="QIV6" s="604"/>
      <c r="QIW6" s="604"/>
      <c r="QIX6" s="604"/>
      <c r="QIY6" s="604"/>
      <c r="QIZ6" s="604"/>
      <c r="QJA6" s="604"/>
      <c r="QJB6" s="604"/>
      <c r="QJC6" s="604"/>
      <c r="QJD6" s="604"/>
      <c r="QJE6" s="604"/>
      <c r="QJF6" s="604"/>
      <c r="QJG6" s="604"/>
      <c r="QJH6" s="604"/>
      <c r="QJI6" s="604"/>
      <c r="QJJ6" s="604"/>
      <c r="QJK6" s="604"/>
      <c r="QJL6" s="604"/>
      <c r="QJM6" s="604"/>
      <c r="QJN6" s="604"/>
      <c r="QJO6" s="604"/>
      <c r="QJP6" s="604"/>
      <c r="QJQ6" s="604"/>
      <c r="QJR6" s="604"/>
      <c r="QJS6" s="604"/>
      <c r="QJT6" s="604"/>
      <c r="QJU6" s="604"/>
      <c r="QJV6" s="604"/>
      <c r="QJW6" s="604"/>
      <c r="QJX6" s="604"/>
      <c r="QJY6" s="604"/>
      <c r="QJZ6" s="604"/>
      <c r="QKA6" s="604"/>
      <c r="QKB6" s="604"/>
      <c r="QKC6" s="604"/>
      <c r="QKD6" s="604"/>
      <c r="QKE6" s="604"/>
      <c r="QKF6" s="604"/>
      <c r="QKG6" s="604"/>
      <c r="QKH6" s="604"/>
      <c r="QKI6" s="604"/>
      <c r="QKJ6" s="604"/>
      <c r="QKK6" s="604"/>
      <c r="QKL6" s="604"/>
      <c r="QKM6" s="604"/>
      <c r="QKN6" s="604"/>
      <c r="QKO6" s="604"/>
      <c r="QKP6" s="604"/>
      <c r="QKQ6" s="604"/>
      <c r="QKR6" s="604"/>
      <c r="QKS6" s="604"/>
      <c r="QKT6" s="604"/>
      <c r="QKU6" s="604"/>
      <c r="QKV6" s="604"/>
      <c r="QKW6" s="604"/>
      <c r="QKX6" s="604"/>
      <c r="QKY6" s="604"/>
      <c r="QKZ6" s="604"/>
      <c r="QLA6" s="604"/>
      <c r="QLB6" s="604"/>
      <c r="QLC6" s="604"/>
      <c r="QLD6" s="604"/>
      <c r="QLE6" s="604"/>
      <c r="QLF6" s="604"/>
      <c r="QLG6" s="604"/>
      <c r="QLH6" s="604"/>
      <c r="QLI6" s="604"/>
      <c r="QLJ6" s="604"/>
      <c r="QLK6" s="604"/>
      <c r="QLL6" s="604"/>
      <c r="QLM6" s="604"/>
      <c r="QLN6" s="604"/>
      <c r="QLO6" s="604"/>
      <c r="QLP6" s="604"/>
      <c r="QLQ6" s="604"/>
      <c r="QLR6" s="604"/>
      <c r="QLS6" s="604"/>
      <c r="QLT6" s="604"/>
      <c r="QLU6" s="604"/>
      <c r="QLV6" s="604"/>
      <c r="QLW6" s="604"/>
      <c r="QLX6" s="604"/>
      <c r="QLY6" s="604"/>
      <c r="QLZ6" s="604"/>
      <c r="QMA6" s="604"/>
      <c r="QMB6" s="604"/>
      <c r="QMC6" s="604"/>
      <c r="QMD6" s="604"/>
      <c r="QME6" s="604"/>
      <c r="QMF6" s="604"/>
      <c r="QMG6" s="604"/>
      <c r="QMH6" s="604"/>
      <c r="QMI6" s="604"/>
      <c r="QMJ6" s="604"/>
      <c r="QMK6" s="604"/>
      <c r="QML6" s="604"/>
      <c r="QMM6" s="604"/>
      <c r="QMN6" s="604"/>
      <c r="QMO6" s="604"/>
      <c r="QMP6" s="604"/>
      <c r="QMQ6" s="604"/>
      <c r="QMR6" s="604"/>
      <c r="QMS6" s="604"/>
      <c r="QMT6" s="604"/>
      <c r="QMU6" s="604"/>
      <c r="QMV6" s="604"/>
      <c r="QMW6" s="604"/>
      <c r="QMX6" s="604"/>
      <c r="QMY6" s="604"/>
      <c r="QMZ6" s="604"/>
      <c r="QNA6" s="604"/>
      <c r="QNB6" s="604"/>
      <c r="QNC6" s="604"/>
      <c r="QND6" s="604"/>
      <c r="QNE6" s="604"/>
      <c r="QNF6" s="604"/>
      <c r="QNG6" s="604"/>
      <c r="QNH6" s="604"/>
      <c r="QNI6" s="604"/>
      <c r="QNJ6" s="604"/>
      <c r="QNK6" s="604"/>
      <c r="QNL6" s="604"/>
      <c r="QNM6" s="604"/>
      <c r="QNN6" s="604"/>
      <c r="QNO6" s="604"/>
      <c r="QNP6" s="604"/>
      <c r="QNQ6" s="604"/>
      <c r="QNR6" s="604"/>
      <c r="QNS6" s="604"/>
      <c r="QNT6" s="604"/>
      <c r="QNU6" s="604"/>
      <c r="QNV6" s="604"/>
      <c r="QNW6" s="604"/>
      <c r="QNX6" s="604"/>
      <c r="QNY6" s="604"/>
      <c r="QNZ6" s="604"/>
      <c r="QOA6" s="604"/>
      <c r="QOB6" s="604"/>
      <c r="QOC6" s="604"/>
      <c r="QOD6" s="604"/>
      <c r="QOE6" s="604"/>
      <c r="QOF6" s="604"/>
      <c r="QOG6" s="604"/>
      <c r="QOH6" s="604"/>
      <c r="QOI6" s="604"/>
      <c r="QOJ6" s="604"/>
      <c r="QOK6" s="604"/>
      <c r="QOL6" s="604"/>
      <c r="QOM6" s="604"/>
      <c r="QON6" s="604"/>
      <c r="QOO6" s="604"/>
      <c r="QOP6" s="604"/>
      <c r="QOQ6" s="604"/>
      <c r="QOR6" s="604"/>
      <c r="QOS6" s="604"/>
      <c r="QOT6" s="604"/>
      <c r="QOU6" s="604"/>
      <c r="QOV6" s="604"/>
      <c r="QOW6" s="604"/>
      <c r="QOX6" s="604"/>
      <c r="QOY6" s="604"/>
      <c r="QOZ6" s="604"/>
      <c r="QPA6" s="604"/>
      <c r="QPB6" s="604"/>
      <c r="QPC6" s="604"/>
      <c r="QPD6" s="604"/>
      <c r="QPE6" s="604"/>
      <c r="QPF6" s="604"/>
      <c r="QPG6" s="604"/>
      <c r="QPH6" s="604"/>
      <c r="QPI6" s="604"/>
      <c r="QPJ6" s="604"/>
      <c r="QPK6" s="604"/>
      <c r="QPL6" s="604"/>
      <c r="QPM6" s="604"/>
      <c r="QPN6" s="604"/>
      <c r="QPO6" s="604"/>
      <c r="QPP6" s="604"/>
      <c r="QPQ6" s="604"/>
      <c r="QPR6" s="604"/>
      <c r="QPS6" s="604"/>
      <c r="QPT6" s="604"/>
      <c r="QPU6" s="604"/>
      <c r="QPV6" s="604"/>
      <c r="QPW6" s="604"/>
      <c r="QPX6" s="604"/>
      <c r="QPY6" s="604"/>
      <c r="QPZ6" s="604"/>
      <c r="QQA6" s="604"/>
      <c r="QQB6" s="604"/>
      <c r="QQC6" s="604"/>
      <c r="QQD6" s="604"/>
      <c r="QQE6" s="604"/>
      <c r="QQF6" s="604"/>
      <c r="QQG6" s="604"/>
      <c r="QQH6" s="604"/>
      <c r="QQI6" s="604"/>
      <c r="QQJ6" s="604"/>
      <c r="QQK6" s="604"/>
      <c r="QQL6" s="604"/>
      <c r="QQM6" s="604"/>
      <c r="QQN6" s="604"/>
      <c r="QQO6" s="604"/>
      <c r="QQP6" s="604"/>
      <c r="QQQ6" s="604"/>
      <c r="QQR6" s="604"/>
      <c r="QQS6" s="604"/>
      <c r="QQT6" s="604"/>
      <c r="QQU6" s="604"/>
      <c r="QQV6" s="604"/>
      <c r="QQW6" s="604"/>
      <c r="QQX6" s="604"/>
      <c r="QQY6" s="604"/>
      <c r="QQZ6" s="604"/>
      <c r="QRA6" s="604"/>
      <c r="QRB6" s="604"/>
      <c r="QRC6" s="604"/>
      <c r="QRD6" s="604"/>
      <c r="QRE6" s="604"/>
      <c r="QRF6" s="604"/>
      <c r="QRG6" s="604"/>
      <c r="QRH6" s="604"/>
      <c r="QRI6" s="604"/>
      <c r="QRJ6" s="604"/>
      <c r="QRK6" s="604"/>
      <c r="QRL6" s="604"/>
      <c r="QRM6" s="604"/>
      <c r="QRN6" s="604"/>
      <c r="QRO6" s="604"/>
      <c r="QRP6" s="604"/>
      <c r="QRQ6" s="604"/>
      <c r="QRR6" s="604"/>
      <c r="QRS6" s="604"/>
      <c r="QRT6" s="604"/>
      <c r="QRU6" s="604"/>
      <c r="QRV6" s="604"/>
      <c r="QRW6" s="604"/>
      <c r="QRX6" s="604"/>
      <c r="QRY6" s="604"/>
      <c r="QRZ6" s="604"/>
      <c r="QSA6" s="604"/>
      <c r="QSB6" s="604"/>
      <c r="QSC6" s="604"/>
      <c r="QSD6" s="604"/>
      <c r="QSE6" s="604"/>
      <c r="QSF6" s="604"/>
      <c r="QSG6" s="604"/>
      <c r="QSH6" s="604"/>
      <c r="QSI6" s="604"/>
      <c r="QSJ6" s="604"/>
      <c r="QSK6" s="604"/>
      <c r="QSL6" s="604"/>
      <c r="QSM6" s="604"/>
      <c r="QSN6" s="604"/>
      <c r="QSO6" s="604"/>
      <c r="QSP6" s="604"/>
      <c r="QSQ6" s="604"/>
      <c r="QSR6" s="604"/>
      <c r="QSS6" s="604"/>
      <c r="QST6" s="604"/>
      <c r="QSU6" s="604"/>
      <c r="QSV6" s="604"/>
      <c r="QSW6" s="604"/>
      <c r="QSX6" s="604"/>
      <c r="QSY6" s="604"/>
      <c r="QSZ6" s="604"/>
      <c r="QTA6" s="604"/>
      <c r="QTB6" s="604"/>
      <c r="QTC6" s="604"/>
      <c r="QTD6" s="604"/>
      <c r="QTE6" s="604"/>
      <c r="QTF6" s="604"/>
      <c r="QTG6" s="604"/>
      <c r="QTH6" s="604"/>
      <c r="QTI6" s="604"/>
      <c r="QTJ6" s="604"/>
      <c r="QTK6" s="604"/>
      <c r="QTL6" s="604"/>
      <c r="QTM6" s="604"/>
      <c r="QTN6" s="604"/>
      <c r="QTO6" s="604"/>
      <c r="QTP6" s="604"/>
      <c r="QTQ6" s="604"/>
      <c r="QTR6" s="604"/>
      <c r="QTS6" s="604"/>
      <c r="QTT6" s="604"/>
      <c r="QTU6" s="604"/>
      <c r="QTV6" s="604"/>
      <c r="QTW6" s="604"/>
      <c r="QTX6" s="604"/>
      <c r="QTY6" s="604"/>
      <c r="QTZ6" s="604"/>
      <c r="QUA6" s="604"/>
      <c r="QUB6" s="604"/>
      <c r="QUC6" s="604"/>
      <c r="QUD6" s="604"/>
      <c r="QUE6" s="604"/>
      <c r="QUF6" s="604"/>
      <c r="QUG6" s="604"/>
      <c r="QUH6" s="604"/>
      <c r="QUI6" s="604"/>
      <c r="QUJ6" s="604"/>
      <c r="QUK6" s="604"/>
      <c r="QUL6" s="604"/>
      <c r="QUM6" s="604"/>
      <c r="QUN6" s="604"/>
      <c r="QUO6" s="604"/>
      <c r="QUP6" s="604"/>
      <c r="QUQ6" s="604"/>
      <c r="QUR6" s="604"/>
      <c r="QUS6" s="604"/>
      <c r="QUT6" s="604"/>
      <c r="QUU6" s="604"/>
      <c r="QUV6" s="604"/>
      <c r="QUW6" s="604"/>
      <c r="QUX6" s="604"/>
      <c r="QUY6" s="604"/>
      <c r="QUZ6" s="604"/>
      <c r="QVA6" s="604"/>
      <c r="QVB6" s="604"/>
      <c r="QVC6" s="604"/>
      <c r="QVD6" s="604"/>
      <c r="QVE6" s="604"/>
      <c r="QVF6" s="604"/>
      <c r="QVG6" s="604"/>
      <c r="QVH6" s="604"/>
      <c r="QVI6" s="604"/>
      <c r="QVJ6" s="604"/>
      <c r="QVK6" s="604"/>
      <c r="QVL6" s="604"/>
      <c r="QVM6" s="604"/>
      <c r="QVN6" s="604"/>
      <c r="QVO6" s="604"/>
      <c r="QVP6" s="604"/>
      <c r="QVQ6" s="604"/>
      <c r="QVR6" s="604"/>
      <c r="QVS6" s="604"/>
      <c r="QVT6" s="604"/>
      <c r="QVU6" s="604"/>
      <c r="QVV6" s="604"/>
      <c r="QVW6" s="604"/>
      <c r="QVX6" s="604"/>
      <c r="QVY6" s="604"/>
      <c r="QVZ6" s="604"/>
      <c r="QWA6" s="604"/>
      <c r="QWB6" s="604"/>
      <c r="QWC6" s="604"/>
      <c r="QWD6" s="604"/>
      <c r="QWE6" s="604"/>
      <c r="QWF6" s="604"/>
      <c r="QWG6" s="604"/>
      <c r="QWH6" s="604"/>
      <c r="QWI6" s="604"/>
      <c r="QWJ6" s="604"/>
      <c r="QWK6" s="604"/>
      <c r="QWL6" s="604"/>
      <c r="QWM6" s="604"/>
      <c r="QWN6" s="604"/>
      <c r="QWO6" s="604"/>
      <c r="QWP6" s="604"/>
      <c r="QWQ6" s="604"/>
      <c r="QWR6" s="604"/>
      <c r="QWS6" s="604"/>
      <c r="QWT6" s="604"/>
      <c r="QWU6" s="604"/>
      <c r="QWV6" s="604"/>
      <c r="QWW6" s="604"/>
      <c r="QWX6" s="604"/>
      <c r="QWY6" s="604"/>
      <c r="QWZ6" s="604"/>
      <c r="QXA6" s="604"/>
      <c r="QXB6" s="604"/>
      <c r="QXC6" s="604"/>
      <c r="QXD6" s="604"/>
      <c r="QXE6" s="604"/>
      <c r="QXF6" s="604"/>
      <c r="QXG6" s="604"/>
      <c r="QXH6" s="604"/>
      <c r="QXI6" s="604"/>
      <c r="QXJ6" s="604"/>
      <c r="QXK6" s="604"/>
      <c r="QXL6" s="604"/>
      <c r="QXM6" s="604"/>
      <c r="QXN6" s="604"/>
      <c r="QXO6" s="604"/>
      <c r="QXP6" s="604"/>
      <c r="QXQ6" s="604"/>
      <c r="QXR6" s="604"/>
      <c r="QXS6" s="604"/>
      <c r="QXT6" s="604"/>
      <c r="QXU6" s="604"/>
      <c r="QXV6" s="604"/>
      <c r="QXW6" s="604"/>
      <c r="QXX6" s="604"/>
      <c r="QXY6" s="604"/>
      <c r="QXZ6" s="604"/>
      <c r="QYA6" s="604"/>
      <c r="QYB6" s="604"/>
      <c r="QYC6" s="604"/>
      <c r="QYD6" s="604"/>
      <c r="QYE6" s="604"/>
      <c r="QYF6" s="604"/>
      <c r="QYG6" s="604"/>
      <c r="QYH6" s="604"/>
      <c r="QYI6" s="604"/>
      <c r="QYJ6" s="604"/>
      <c r="QYK6" s="604"/>
      <c r="QYL6" s="604"/>
      <c r="QYM6" s="604"/>
      <c r="QYN6" s="604"/>
      <c r="QYO6" s="604"/>
      <c r="QYP6" s="604"/>
      <c r="QYQ6" s="604"/>
      <c r="QYR6" s="604"/>
      <c r="QYS6" s="604"/>
      <c r="QYT6" s="604"/>
      <c r="QYU6" s="604"/>
      <c r="QYV6" s="604"/>
      <c r="QYW6" s="604"/>
      <c r="QYX6" s="604"/>
      <c r="QYY6" s="604"/>
      <c r="QYZ6" s="604"/>
      <c r="QZA6" s="604"/>
      <c r="QZB6" s="604"/>
      <c r="QZC6" s="604"/>
      <c r="QZD6" s="604"/>
      <c r="QZE6" s="604"/>
      <c r="QZF6" s="604"/>
      <c r="QZG6" s="604"/>
      <c r="QZH6" s="604"/>
      <c r="QZI6" s="604"/>
      <c r="QZJ6" s="604"/>
      <c r="QZK6" s="604"/>
      <c r="QZL6" s="604"/>
      <c r="QZM6" s="604"/>
      <c r="QZN6" s="604"/>
      <c r="QZO6" s="604"/>
      <c r="QZP6" s="604"/>
      <c r="QZQ6" s="604"/>
      <c r="QZR6" s="604"/>
      <c r="QZS6" s="604"/>
      <c r="QZT6" s="604"/>
      <c r="QZU6" s="604"/>
      <c r="QZV6" s="604"/>
      <c r="QZW6" s="604"/>
      <c r="QZX6" s="604"/>
      <c r="QZY6" s="604"/>
      <c r="QZZ6" s="604"/>
      <c r="RAA6" s="604"/>
      <c r="RAB6" s="604"/>
      <c r="RAC6" s="604"/>
      <c r="RAD6" s="604"/>
      <c r="RAE6" s="604"/>
      <c r="RAF6" s="604"/>
      <c r="RAG6" s="604"/>
      <c r="RAH6" s="604"/>
      <c r="RAI6" s="604"/>
      <c r="RAJ6" s="604"/>
      <c r="RAK6" s="604"/>
      <c r="RAL6" s="604"/>
      <c r="RAM6" s="604"/>
      <c r="RAN6" s="604"/>
      <c r="RAO6" s="604"/>
      <c r="RAP6" s="604"/>
      <c r="RAQ6" s="604"/>
      <c r="RAR6" s="604"/>
      <c r="RAS6" s="604"/>
      <c r="RAT6" s="604"/>
      <c r="RAU6" s="604"/>
      <c r="RAV6" s="604"/>
      <c r="RAW6" s="604"/>
      <c r="RAX6" s="604"/>
      <c r="RAY6" s="604"/>
      <c r="RAZ6" s="604"/>
      <c r="RBA6" s="604"/>
      <c r="RBB6" s="604"/>
      <c r="RBC6" s="604"/>
      <c r="RBD6" s="604"/>
      <c r="RBE6" s="604"/>
      <c r="RBF6" s="604"/>
      <c r="RBG6" s="604"/>
      <c r="RBH6" s="604"/>
      <c r="RBI6" s="604"/>
      <c r="RBJ6" s="604"/>
      <c r="RBK6" s="604"/>
      <c r="RBL6" s="604"/>
      <c r="RBM6" s="604"/>
      <c r="RBN6" s="604"/>
      <c r="RBO6" s="604"/>
      <c r="RBP6" s="604"/>
      <c r="RBQ6" s="604"/>
      <c r="RBR6" s="604"/>
      <c r="RBS6" s="604"/>
      <c r="RBT6" s="604"/>
      <c r="RBU6" s="604"/>
      <c r="RBV6" s="604"/>
      <c r="RBW6" s="604"/>
      <c r="RBX6" s="604"/>
      <c r="RBY6" s="604"/>
      <c r="RBZ6" s="604"/>
      <c r="RCA6" s="604"/>
      <c r="RCB6" s="604"/>
      <c r="RCC6" s="604"/>
      <c r="RCD6" s="604"/>
      <c r="RCE6" s="604"/>
      <c r="RCF6" s="604"/>
      <c r="RCG6" s="604"/>
      <c r="RCH6" s="604"/>
      <c r="RCI6" s="604"/>
      <c r="RCJ6" s="604"/>
      <c r="RCK6" s="604"/>
      <c r="RCL6" s="604"/>
      <c r="RCM6" s="604"/>
      <c r="RCN6" s="604"/>
      <c r="RCO6" s="604"/>
      <c r="RCP6" s="604"/>
      <c r="RCQ6" s="604"/>
      <c r="RCR6" s="604"/>
      <c r="RCS6" s="604"/>
      <c r="RCT6" s="604"/>
      <c r="RCU6" s="604"/>
      <c r="RCV6" s="604"/>
      <c r="RCW6" s="604"/>
      <c r="RCX6" s="604"/>
      <c r="RCY6" s="604"/>
      <c r="RCZ6" s="604"/>
      <c r="RDA6" s="604"/>
      <c r="RDB6" s="604"/>
      <c r="RDC6" s="604"/>
      <c r="RDD6" s="604"/>
      <c r="RDE6" s="604"/>
      <c r="RDF6" s="604"/>
      <c r="RDG6" s="604"/>
      <c r="RDH6" s="604"/>
      <c r="RDI6" s="604"/>
      <c r="RDJ6" s="604"/>
      <c r="RDK6" s="604"/>
      <c r="RDL6" s="604"/>
      <c r="RDM6" s="604"/>
      <c r="RDN6" s="604"/>
      <c r="RDO6" s="604"/>
      <c r="RDP6" s="604"/>
      <c r="RDQ6" s="604"/>
      <c r="RDR6" s="604"/>
      <c r="RDS6" s="604"/>
      <c r="RDT6" s="604"/>
      <c r="RDU6" s="604"/>
      <c r="RDV6" s="604"/>
      <c r="RDW6" s="604"/>
      <c r="RDX6" s="604"/>
      <c r="RDY6" s="604"/>
      <c r="RDZ6" s="604"/>
      <c r="REA6" s="604"/>
      <c r="REB6" s="604"/>
      <c r="REC6" s="604"/>
      <c r="RED6" s="604"/>
      <c r="REE6" s="604"/>
      <c r="REF6" s="604"/>
      <c r="REG6" s="604"/>
      <c r="REH6" s="604"/>
      <c r="REI6" s="604"/>
      <c r="REJ6" s="604"/>
      <c r="REK6" s="604"/>
      <c r="REL6" s="604"/>
      <c r="REM6" s="604"/>
      <c r="REN6" s="604"/>
      <c r="REO6" s="604"/>
      <c r="REP6" s="604"/>
      <c r="REQ6" s="604"/>
      <c r="RER6" s="604"/>
      <c r="RES6" s="604"/>
      <c r="RET6" s="604"/>
      <c r="REU6" s="604"/>
      <c r="REV6" s="604"/>
      <c r="REW6" s="604"/>
      <c r="REX6" s="604"/>
      <c r="REY6" s="604"/>
      <c r="REZ6" s="604"/>
      <c r="RFA6" s="604"/>
      <c r="RFB6" s="604"/>
      <c r="RFC6" s="604"/>
      <c r="RFD6" s="604"/>
      <c r="RFE6" s="604"/>
      <c r="RFF6" s="604"/>
      <c r="RFG6" s="604"/>
      <c r="RFH6" s="604"/>
      <c r="RFI6" s="604"/>
      <c r="RFJ6" s="604"/>
      <c r="RFK6" s="604"/>
      <c r="RFL6" s="604"/>
      <c r="RFM6" s="604"/>
      <c r="RFN6" s="604"/>
      <c r="RFO6" s="604"/>
      <c r="RFP6" s="604"/>
      <c r="RFQ6" s="604"/>
      <c r="RFR6" s="604"/>
      <c r="RFS6" s="604"/>
      <c r="RFT6" s="604"/>
      <c r="RFU6" s="604"/>
      <c r="RFV6" s="604"/>
      <c r="RFW6" s="604"/>
      <c r="RFX6" s="604"/>
      <c r="RFY6" s="604"/>
      <c r="RFZ6" s="604"/>
      <c r="RGA6" s="604"/>
      <c r="RGB6" s="604"/>
      <c r="RGC6" s="604"/>
      <c r="RGD6" s="604"/>
      <c r="RGE6" s="604"/>
      <c r="RGF6" s="604"/>
      <c r="RGG6" s="604"/>
      <c r="RGH6" s="604"/>
      <c r="RGI6" s="604"/>
      <c r="RGJ6" s="604"/>
      <c r="RGK6" s="604"/>
      <c r="RGL6" s="604"/>
      <c r="RGM6" s="604"/>
      <c r="RGN6" s="604"/>
      <c r="RGO6" s="604"/>
      <c r="RGP6" s="604"/>
      <c r="RGQ6" s="604"/>
      <c r="RGR6" s="604"/>
      <c r="RGS6" s="604"/>
      <c r="RGT6" s="604"/>
      <c r="RGU6" s="604"/>
      <c r="RGV6" s="604"/>
      <c r="RGW6" s="604"/>
      <c r="RGX6" s="604"/>
      <c r="RGY6" s="604"/>
      <c r="RGZ6" s="604"/>
      <c r="RHA6" s="604"/>
      <c r="RHB6" s="604"/>
      <c r="RHC6" s="604"/>
      <c r="RHD6" s="604"/>
      <c r="RHE6" s="604"/>
      <c r="RHF6" s="604"/>
      <c r="RHG6" s="604"/>
      <c r="RHH6" s="604"/>
      <c r="RHI6" s="604"/>
      <c r="RHJ6" s="604"/>
      <c r="RHK6" s="604"/>
      <c r="RHL6" s="604"/>
      <c r="RHM6" s="604"/>
      <c r="RHN6" s="604"/>
      <c r="RHO6" s="604"/>
      <c r="RHP6" s="604"/>
      <c r="RHQ6" s="604"/>
      <c r="RHR6" s="604"/>
      <c r="RHS6" s="604"/>
      <c r="RHT6" s="604"/>
      <c r="RHU6" s="604"/>
      <c r="RHV6" s="604"/>
      <c r="RHW6" s="604"/>
      <c r="RHX6" s="604"/>
      <c r="RHY6" s="604"/>
      <c r="RHZ6" s="604"/>
      <c r="RIA6" s="604"/>
      <c r="RIB6" s="604"/>
      <c r="RIC6" s="604"/>
      <c r="RID6" s="604"/>
      <c r="RIE6" s="604"/>
      <c r="RIF6" s="604"/>
      <c r="RIG6" s="604"/>
      <c r="RIH6" s="604"/>
      <c r="RII6" s="604"/>
      <c r="RIJ6" s="604"/>
      <c r="RIK6" s="604"/>
      <c r="RIL6" s="604"/>
      <c r="RIM6" s="604"/>
      <c r="RIN6" s="604"/>
      <c r="RIO6" s="604"/>
      <c r="RIP6" s="604"/>
      <c r="RIQ6" s="604"/>
      <c r="RIR6" s="604"/>
      <c r="RIS6" s="604"/>
      <c r="RIT6" s="604"/>
      <c r="RIU6" s="604"/>
      <c r="RIV6" s="604"/>
      <c r="RIW6" s="604"/>
      <c r="RIX6" s="604"/>
      <c r="RIY6" s="604"/>
      <c r="RIZ6" s="604"/>
      <c r="RJA6" s="604"/>
      <c r="RJB6" s="604"/>
      <c r="RJC6" s="604"/>
      <c r="RJD6" s="604"/>
      <c r="RJE6" s="604"/>
      <c r="RJF6" s="604"/>
      <c r="RJG6" s="604"/>
      <c r="RJH6" s="604"/>
      <c r="RJI6" s="604"/>
      <c r="RJJ6" s="604"/>
      <c r="RJK6" s="604"/>
      <c r="RJL6" s="604"/>
      <c r="RJM6" s="604"/>
      <c r="RJN6" s="604"/>
      <c r="RJO6" s="604"/>
      <c r="RJP6" s="604"/>
      <c r="RJQ6" s="604"/>
      <c r="RJR6" s="604"/>
      <c r="RJS6" s="604"/>
      <c r="RJT6" s="604"/>
      <c r="RJU6" s="604"/>
      <c r="RJV6" s="604"/>
      <c r="RJW6" s="604"/>
      <c r="RJX6" s="604"/>
      <c r="RJY6" s="604"/>
      <c r="RJZ6" s="604"/>
      <c r="RKA6" s="604"/>
      <c r="RKB6" s="604"/>
      <c r="RKC6" s="604"/>
      <c r="RKD6" s="604"/>
      <c r="RKE6" s="604"/>
      <c r="RKF6" s="604"/>
      <c r="RKG6" s="604"/>
      <c r="RKH6" s="604"/>
      <c r="RKI6" s="604"/>
      <c r="RKJ6" s="604"/>
      <c r="RKK6" s="604"/>
      <c r="RKL6" s="604"/>
      <c r="RKM6" s="604"/>
      <c r="RKN6" s="604"/>
      <c r="RKO6" s="604"/>
      <c r="RKP6" s="604"/>
      <c r="RKQ6" s="604"/>
      <c r="RKR6" s="604"/>
      <c r="RKS6" s="604"/>
      <c r="RKT6" s="604"/>
      <c r="RKU6" s="604"/>
      <c r="RKV6" s="604"/>
      <c r="RKW6" s="604"/>
      <c r="RKX6" s="604"/>
      <c r="RKY6" s="604"/>
      <c r="RKZ6" s="604"/>
      <c r="RLA6" s="604"/>
      <c r="RLB6" s="604"/>
      <c r="RLC6" s="604"/>
      <c r="RLD6" s="604"/>
      <c r="RLE6" s="604"/>
      <c r="RLF6" s="604"/>
      <c r="RLG6" s="604"/>
      <c r="RLH6" s="604"/>
      <c r="RLI6" s="604"/>
      <c r="RLJ6" s="604"/>
      <c r="RLK6" s="604"/>
      <c r="RLL6" s="604"/>
      <c r="RLM6" s="604"/>
      <c r="RLN6" s="604"/>
      <c r="RLO6" s="604"/>
      <c r="RLP6" s="604"/>
      <c r="RLQ6" s="604"/>
      <c r="RLR6" s="604"/>
      <c r="RLS6" s="604"/>
      <c r="RLT6" s="604"/>
      <c r="RLU6" s="604"/>
      <c r="RLV6" s="604"/>
      <c r="RLW6" s="604"/>
      <c r="RLX6" s="604"/>
      <c r="RLY6" s="604"/>
      <c r="RLZ6" s="604"/>
      <c r="RMA6" s="604"/>
      <c r="RMB6" s="604"/>
      <c r="RMC6" s="604"/>
      <c r="RMD6" s="604"/>
      <c r="RME6" s="604"/>
      <c r="RMF6" s="604"/>
      <c r="RMG6" s="604"/>
      <c r="RMH6" s="604"/>
      <c r="RMI6" s="604"/>
      <c r="RMJ6" s="604"/>
      <c r="RMK6" s="604"/>
      <c r="RML6" s="604"/>
      <c r="RMM6" s="604"/>
      <c r="RMN6" s="604"/>
      <c r="RMO6" s="604"/>
      <c r="RMP6" s="604"/>
      <c r="RMQ6" s="604"/>
      <c r="RMR6" s="604"/>
      <c r="RMS6" s="604"/>
      <c r="RMT6" s="604"/>
      <c r="RMU6" s="604"/>
      <c r="RMV6" s="604"/>
      <c r="RMW6" s="604"/>
      <c r="RMX6" s="604"/>
      <c r="RMY6" s="604"/>
      <c r="RMZ6" s="604"/>
      <c r="RNA6" s="604"/>
      <c r="RNB6" s="604"/>
      <c r="RNC6" s="604"/>
      <c r="RND6" s="604"/>
      <c r="RNE6" s="604"/>
      <c r="RNF6" s="604"/>
      <c r="RNG6" s="604"/>
      <c r="RNH6" s="604"/>
      <c r="RNI6" s="604"/>
      <c r="RNJ6" s="604"/>
      <c r="RNK6" s="604"/>
      <c r="RNL6" s="604"/>
      <c r="RNM6" s="604"/>
      <c r="RNN6" s="604"/>
      <c r="RNO6" s="604"/>
      <c r="RNP6" s="604"/>
      <c r="RNQ6" s="604"/>
      <c r="RNR6" s="604"/>
      <c r="RNS6" s="604"/>
      <c r="RNT6" s="604"/>
      <c r="RNU6" s="604"/>
      <c r="RNV6" s="604"/>
      <c r="RNW6" s="604"/>
      <c r="RNX6" s="604"/>
      <c r="RNY6" s="604"/>
      <c r="RNZ6" s="604"/>
      <c r="ROA6" s="604"/>
      <c r="ROB6" s="604"/>
      <c r="ROC6" s="604"/>
      <c r="ROD6" s="604"/>
      <c r="ROE6" s="604"/>
      <c r="ROF6" s="604"/>
      <c r="ROG6" s="604"/>
      <c r="ROH6" s="604"/>
      <c r="ROI6" s="604"/>
      <c r="ROJ6" s="604"/>
      <c r="ROK6" s="604"/>
      <c r="ROL6" s="604"/>
      <c r="ROM6" s="604"/>
      <c r="RON6" s="604"/>
      <c r="ROO6" s="604"/>
      <c r="ROP6" s="604"/>
      <c r="ROQ6" s="604"/>
      <c r="ROR6" s="604"/>
      <c r="ROS6" s="604"/>
      <c r="ROT6" s="604"/>
      <c r="ROU6" s="604"/>
      <c r="ROV6" s="604"/>
      <c r="ROW6" s="604"/>
      <c r="ROX6" s="604"/>
      <c r="ROY6" s="604"/>
      <c r="ROZ6" s="604"/>
      <c r="RPA6" s="604"/>
      <c r="RPB6" s="604"/>
      <c r="RPC6" s="604"/>
      <c r="RPD6" s="604"/>
      <c r="RPE6" s="604"/>
      <c r="RPF6" s="604"/>
      <c r="RPG6" s="604"/>
      <c r="RPH6" s="604"/>
      <c r="RPI6" s="604"/>
      <c r="RPJ6" s="604"/>
      <c r="RPK6" s="604"/>
      <c r="RPL6" s="604"/>
      <c r="RPM6" s="604"/>
      <c r="RPN6" s="604"/>
      <c r="RPO6" s="604"/>
      <c r="RPP6" s="604"/>
      <c r="RPQ6" s="604"/>
      <c r="RPR6" s="604"/>
      <c r="RPS6" s="604"/>
      <c r="RPT6" s="604"/>
      <c r="RPU6" s="604"/>
      <c r="RPV6" s="604"/>
      <c r="RPW6" s="604"/>
      <c r="RPX6" s="604"/>
      <c r="RPY6" s="604"/>
      <c r="RPZ6" s="604"/>
      <c r="RQA6" s="604"/>
      <c r="RQB6" s="604"/>
      <c r="RQC6" s="604"/>
      <c r="RQD6" s="604"/>
      <c r="RQE6" s="604"/>
      <c r="RQF6" s="604"/>
      <c r="RQG6" s="604"/>
      <c r="RQH6" s="604"/>
      <c r="RQI6" s="604"/>
      <c r="RQJ6" s="604"/>
      <c r="RQK6" s="604"/>
      <c r="RQL6" s="604"/>
      <c r="RQM6" s="604"/>
      <c r="RQN6" s="604"/>
      <c r="RQO6" s="604"/>
      <c r="RQP6" s="604"/>
      <c r="RQQ6" s="604"/>
      <c r="RQR6" s="604"/>
      <c r="RQS6" s="604"/>
      <c r="RQT6" s="604"/>
      <c r="RQU6" s="604"/>
      <c r="RQV6" s="604"/>
      <c r="RQW6" s="604"/>
      <c r="RQX6" s="604"/>
      <c r="RQY6" s="604"/>
      <c r="RQZ6" s="604"/>
      <c r="RRA6" s="604"/>
      <c r="RRB6" s="604"/>
      <c r="RRC6" s="604"/>
      <c r="RRD6" s="604"/>
      <c r="RRE6" s="604"/>
      <c r="RRF6" s="604"/>
      <c r="RRG6" s="604"/>
      <c r="RRH6" s="604"/>
      <c r="RRI6" s="604"/>
      <c r="RRJ6" s="604"/>
      <c r="RRK6" s="604"/>
      <c r="RRL6" s="604"/>
      <c r="RRM6" s="604"/>
      <c r="RRN6" s="604"/>
      <c r="RRO6" s="604"/>
      <c r="RRP6" s="604"/>
      <c r="RRQ6" s="604"/>
      <c r="RRR6" s="604"/>
      <c r="RRS6" s="604"/>
      <c r="RRT6" s="604"/>
      <c r="RRU6" s="604"/>
      <c r="RRV6" s="604"/>
      <c r="RRW6" s="604"/>
      <c r="RRX6" s="604"/>
      <c r="RRY6" s="604"/>
      <c r="RRZ6" s="604"/>
      <c r="RSA6" s="604"/>
      <c r="RSB6" s="604"/>
      <c r="RSC6" s="604"/>
      <c r="RSD6" s="604"/>
      <c r="RSE6" s="604"/>
      <c r="RSF6" s="604"/>
      <c r="RSG6" s="604"/>
      <c r="RSH6" s="604"/>
      <c r="RSI6" s="604"/>
      <c r="RSJ6" s="604"/>
      <c r="RSK6" s="604"/>
      <c r="RSL6" s="604"/>
      <c r="RSM6" s="604"/>
      <c r="RSN6" s="604"/>
      <c r="RSO6" s="604"/>
      <c r="RSP6" s="604"/>
      <c r="RSQ6" s="604"/>
      <c r="RSR6" s="604"/>
      <c r="RSS6" s="604"/>
      <c r="RST6" s="604"/>
      <c r="RSU6" s="604"/>
      <c r="RSV6" s="604"/>
      <c r="RSW6" s="604"/>
      <c r="RSX6" s="604"/>
      <c r="RSY6" s="604"/>
      <c r="RSZ6" s="604"/>
      <c r="RTA6" s="604"/>
      <c r="RTB6" s="604"/>
      <c r="RTC6" s="604"/>
      <c r="RTD6" s="604"/>
      <c r="RTE6" s="604"/>
      <c r="RTF6" s="604"/>
      <c r="RTG6" s="604"/>
      <c r="RTH6" s="604"/>
      <c r="RTI6" s="604"/>
      <c r="RTJ6" s="604"/>
      <c r="RTK6" s="604"/>
      <c r="RTL6" s="604"/>
      <c r="RTM6" s="604"/>
      <c r="RTN6" s="604"/>
      <c r="RTO6" s="604"/>
      <c r="RTP6" s="604"/>
      <c r="RTQ6" s="604"/>
      <c r="RTR6" s="604"/>
      <c r="RTS6" s="604"/>
      <c r="RTT6" s="604"/>
      <c r="RTU6" s="604"/>
      <c r="RTV6" s="604"/>
      <c r="RTW6" s="604"/>
      <c r="RTX6" s="604"/>
      <c r="RTY6" s="604"/>
      <c r="RTZ6" s="604"/>
      <c r="RUA6" s="604"/>
      <c r="RUB6" s="604"/>
      <c r="RUC6" s="604"/>
      <c r="RUD6" s="604"/>
      <c r="RUE6" s="604"/>
      <c r="RUF6" s="604"/>
      <c r="RUG6" s="604"/>
      <c r="RUH6" s="604"/>
      <c r="RUI6" s="604"/>
      <c r="RUJ6" s="604"/>
      <c r="RUK6" s="604"/>
      <c r="RUL6" s="604"/>
      <c r="RUM6" s="604"/>
      <c r="RUN6" s="604"/>
      <c r="RUO6" s="604"/>
      <c r="RUP6" s="604"/>
      <c r="RUQ6" s="604"/>
      <c r="RUR6" s="604"/>
      <c r="RUS6" s="604"/>
      <c r="RUT6" s="604"/>
      <c r="RUU6" s="604"/>
      <c r="RUV6" s="604"/>
      <c r="RUW6" s="604"/>
      <c r="RUX6" s="604"/>
      <c r="RUY6" s="604"/>
      <c r="RUZ6" s="604"/>
      <c r="RVA6" s="604"/>
      <c r="RVB6" s="604"/>
      <c r="RVC6" s="604"/>
      <c r="RVD6" s="604"/>
      <c r="RVE6" s="604"/>
      <c r="RVF6" s="604"/>
      <c r="RVG6" s="604"/>
      <c r="RVH6" s="604"/>
      <c r="RVI6" s="604"/>
      <c r="RVJ6" s="604"/>
      <c r="RVK6" s="604"/>
      <c r="RVL6" s="604"/>
      <c r="RVM6" s="604"/>
      <c r="RVN6" s="604"/>
      <c r="RVO6" s="604"/>
      <c r="RVP6" s="604"/>
      <c r="RVQ6" s="604"/>
      <c r="RVR6" s="604"/>
      <c r="RVS6" s="604"/>
      <c r="RVT6" s="604"/>
      <c r="RVU6" s="604"/>
      <c r="RVV6" s="604"/>
      <c r="RVW6" s="604"/>
      <c r="RVX6" s="604"/>
      <c r="RVY6" s="604"/>
      <c r="RVZ6" s="604"/>
      <c r="RWA6" s="604"/>
      <c r="RWB6" s="604"/>
      <c r="RWC6" s="604"/>
      <c r="RWD6" s="604"/>
      <c r="RWE6" s="604"/>
      <c r="RWF6" s="604"/>
      <c r="RWG6" s="604"/>
      <c r="RWH6" s="604"/>
      <c r="RWI6" s="604"/>
      <c r="RWJ6" s="604"/>
      <c r="RWK6" s="604"/>
      <c r="RWL6" s="604"/>
      <c r="RWM6" s="604"/>
      <c r="RWN6" s="604"/>
      <c r="RWO6" s="604"/>
      <c r="RWP6" s="604"/>
      <c r="RWQ6" s="604"/>
      <c r="RWR6" s="604"/>
      <c r="RWS6" s="604"/>
      <c r="RWT6" s="604"/>
      <c r="RWU6" s="604"/>
      <c r="RWV6" s="604"/>
      <c r="RWW6" s="604"/>
      <c r="RWX6" s="604"/>
      <c r="RWY6" s="604"/>
      <c r="RWZ6" s="604"/>
      <c r="RXA6" s="604"/>
      <c r="RXB6" s="604"/>
      <c r="RXC6" s="604"/>
      <c r="RXD6" s="604"/>
      <c r="RXE6" s="604"/>
      <c r="RXF6" s="604"/>
      <c r="RXG6" s="604"/>
      <c r="RXH6" s="604"/>
      <c r="RXI6" s="604"/>
      <c r="RXJ6" s="604"/>
      <c r="RXK6" s="604"/>
      <c r="RXL6" s="604"/>
      <c r="RXM6" s="604"/>
      <c r="RXN6" s="604"/>
      <c r="RXO6" s="604"/>
      <c r="RXP6" s="604"/>
      <c r="RXQ6" s="604"/>
      <c r="RXR6" s="604"/>
      <c r="RXS6" s="604"/>
      <c r="RXT6" s="604"/>
      <c r="RXU6" s="604"/>
      <c r="RXV6" s="604"/>
      <c r="RXW6" s="604"/>
      <c r="RXX6" s="604"/>
      <c r="RXY6" s="604"/>
      <c r="RXZ6" s="604"/>
      <c r="RYA6" s="604"/>
      <c r="RYB6" s="604"/>
      <c r="RYC6" s="604"/>
      <c r="RYD6" s="604"/>
      <c r="RYE6" s="604"/>
      <c r="RYF6" s="604"/>
      <c r="RYG6" s="604"/>
      <c r="RYH6" s="604"/>
      <c r="RYI6" s="604"/>
      <c r="RYJ6" s="604"/>
      <c r="RYK6" s="604"/>
      <c r="RYL6" s="604"/>
      <c r="RYM6" s="604"/>
      <c r="RYN6" s="604"/>
      <c r="RYO6" s="604"/>
      <c r="RYP6" s="604"/>
      <c r="RYQ6" s="604"/>
      <c r="RYR6" s="604"/>
      <c r="RYS6" s="604"/>
      <c r="RYT6" s="604"/>
      <c r="RYU6" s="604"/>
      <c r="RYV6" s="604"/>
      <c r="RYW6" s="604"/>
      <c r="RYX6" s="604"/>
      <c r="RYY6" s="604"/>
      <c r="RYZ6" s="604"/>
      <c r="RZA6" s="604"/>
      <c r="RZB6" s="604"/>
      <c r="RZC6" s="604"/>
      <c r="RZD6" s="604"/>
      <c r="RZE6" s="604"/>
      <c r="RZF6" s="604"/>
      <c r="RZG6" s="604"/>
      <c r="RZH6" s="604"/>
      <c r="RZI6" s="604"/>
      <c r="RZJ6" s="604"/>
      <c r="RZK6" s="604"/>
      <c r="RZL6" s="604"/>
      <c r="RZM6" s="604"/>
      <c r="RZN6" s="604"/>
      <c r="RZO6" s="604"/>
      <c r="RZP6" s="604"/>
      <c r="RZQ6" s="604"/>
      <c r="RZR6" s="604"/>
      <c r="RZS6" s="604"/>
      <c r="RZT6" s="604"/>
      <c r="RZU6" s="604"/>
      <c r="RZV6" s="604"/>
      <c r="RZW6" s="604"/>
      <c r="RZX6" s="604"/>
      <c r="RZY6" s="604"/>
      <c r="RZZ6" s="604"/>
      <c r="SAA6" s="604"/>
      <c r="SAB6" s="604"/>
      <c r="SAC6" s="604"/>
      <c r="SAD6" s="604"/>
      <c r="SAE6" s="604"/>
      <c r="SAF6" s="604"/>
      <c r="SAG6" s="604"/>
      <c r="SAH6" s="604"/>
      <c r="SAI6" s="604"/>
      <c r="SAJ6" s="604"/>
      <c r="SAK6" s="604"/>
      <c r="SAL6" s="604"/>
      <c r="SAM6" s="604"/>
      <c r="SAN6" s="604"/>
      <c r="SAO6" s="604"/>
      <c r="SAP6" s="604"/>
      <c r="SAQ6" s="604"/>
      <c r="SAR6" s="604"/>
      <c r="SAS6" s="604"/>
      <c r="SAT6" s="604"/>
      <c r="SAU6" s="604"/>
      <c r="SAV6" s="604"/>
      <c r="SAW6" s="604"/>
      <c r="SAX6" s="604"/>
      <c r="SAY6" s="604"/>
      <c r="SAZ6" s="604"/>
      <c r="SBA6" s="604"/>
      <c r="SBB6" s="604"/>
      <c r="SBC6" s="604"/>
      <c r="SBD6" s="604"/>
      <c r="SBE6" s="604"/>
      <c r="SBF6" s="604"/>
      <c r="SBG6" s="604"/>
      <c r="SBH6" s="604"/>
      <c r="SBI6" s="604"/>
      <c r="SBJ6" s="604"/>
      <c r="SBK6" s="604"/>
      <c r="SBL6" s="604"/>
      <c r="SBM6" s="604"/>
      <c r="SBN6" s="604"/>
      <c r="SBO6" s="604"/>
      <c r="SBP6" s="604"/>
      <c r="SBQ6" s="604"/>
      <c r="SBR6" s="604"/>
      <c r="SBS6" s="604"/>
      <c r="SBT6" s="604"/>
      <c r="SBU6" s="604"/>
      <c r="SBV6" s="604"/>
      <c r="SBW6" s="604"/>
      <c r="SBX6" s="604"/>
      <c r="SBY6" s="604"/>
      <c r="SBZ6" s="604"/>
      <c r="SCA6" s="604"/>
      <c r="SCB6" s="604"/>
      <c r="SCC6" s="604"/>
      <c r="SCD6" s="604"/>
      <c r="SCE6" s="604"/>
      <c r="SCF6" s="604"/>
      <c r="SCG6" s="604"/>
      <c r="SCH6" s="604"/>
      <c r="SCI6" s="604"/>
      <c r="SCJ6" s="604"/>
      <c r="SCK6" s="604"/>
      <c r="SCL6" s="604"/>
      <c r="SCM6" s="604"/>
      <c r="SCN6" s="604"/>
      <c r="SCO6" s="604"/>
      <c r="SCP6" s="604"/>
      <c r="SCQ6" s="604"/>
      <c r="SCR6" s="604"/>
      <c r="SCS6" s="604"/>
      <c r="SCT6" s="604"/>
      <c r="SCU6" s="604"/>
      <c r="SCV6" s="604"/>
      <c r="SCW6" s="604"/>
      <c r="SCX6" s="604"/>
      <c r="SCY6" s="604"/>
      <c r="SCZ6" s="604"/>
      <c r="SDA6" s="604"/>
      <c r="SDB6" s="604"/>
      <c r="SDC6" s="604"/>
      <c r="SDD6" s="604"/>
      <c r="SDE6" s="604"/>
      <c r="SDF6" s="604"/>
      <c r="SDG6" s="604"/>
      <c r="SDH6" s="604"/>
      <c r="SDI6" s="604"/>
      <c r="SDJ6" s="604"/>
      <c r="SDK6" s="604"/>
      <c r="SDL6" s="604"/>
      <c r="SDM6" s="604"/>
      <c r="SDN6" s="604"/>
      <c r="SDO6" s="604"/>
      <c r="SDP6" s="604"/>
      <c r="SDQ6" s="604"/>
      <c r="SDR6" s="604"/>
      <c r="SDS6" s="604"/>
      <c r="SDT6" s="604"/>
      <c r="SDU6" s="604"/>
      <c r="SDV6" s="604"/>
      <c r="SDW6" s="604"/>
      <c r="SDX6" s="604"/>
      <c r="SDY6" s="604"/>
      <c r="SDZ6" s="604"/>
      <c r="SEA6" s="604"/>
      <c r="SEB6" s="604"/>
      <c r="SEC6" s="604"/>
      <c r="SED6" s="604"/>
      <c r="SEE6" s="604"/>
      <c r="SEF6" s="604"/>
      <c r="SEG6" s="604"/>
      <c r="SEH6" s="604"/>
      <c r="SEI6" s="604"/>
      <c r="SEJ6" s="604"/>
      <c r="SEK6" s="604"/>
      <c r="SEL6" s="604"/>
      <c r="SEM6" s="604"/>
      <c r="SEN6" s="604"/>
      <c r="SEO6" s="604"/>
      <c r="SEP6" s="604"/>
      <c r="SEQ6" s="604"/>
      <c r="SER6" s="604"/>
      <c r="SES6" s="604"/>
      <c r="SET6" s="604"/>
      <c r="SEU6" s="604"/>
      <c r="SEV6" s="604"/>
      <c r="SEW6" s="604"/>
      <c r="SEX6" s="604"/>
      <c r="SEY6" s="604"/>
      <c r="SEZ6" s="604"/>
      <c r="SFA6" s="604"/>
      <c r="SFB6" s="604"/>
      <c r="SFC6" s="604"/>
      <c r="SFD6" s="604"/>
      <c r="SFE6" s="604"/>
      <c r="SFF6" s="604"/>
      <c r="SFG6" s="604"/>
      <c r="SFH6" s="604"/>
      <c r="SFI6" s="604"/>
      <c r="SFJ6" s="604"/>
      <c r="SFK6" s="604"/>
      <c r="SFL6" s="604"/>
      <c r="SFM6" s="604"/>
      <c r="SFN6" s="604"/>
      <c r="SFO6" s="604"/>
      <c r="SFP6" s="604"/>
      <c r="SFQ6" s="604"/>
      <c r="SFR6" s="604"/>
      <c r="SFS6" s="604"/>
      <c r="SFT6" s="604"/>
      <c r="SFU6" s="604"/>
      <c r="SFV6" s="604"/>
      <c r="SFW6" s="604"/>
      <c r="SFX6" s="604"/>
      <c r="SFY6" s="604"/>
      <c r="SFZ6" s="604"/>
      <c r="SGA6" s="604"/>
      <c r="SGB6" s="604"/>
      <c r="SGC6" s="604"/>
      <c r="SGD6" s="604"/>
      <c r="SGE6" s="604"/>
      <c r="SGF6" s="604"/>
      <c r="SGG6" s="604"/>
      <c r="SGH6" s="604"/>
      <c r="SGI6" s="604"/>
      <c r="SGJ6" s="604"/>
      <c r="SGK6" s="604"/>
      <c r="SGL6" s="604"/>
      <c r="SGM6" s="604"/>
      <c r="SGN6" s="604"/>
      <c r="SGO6" s="604"/>
      <c r="SGP6" s="604"/>
      <c r="SGQ6" s="604"/>
      <c r="SGR6" s="604"/>
      <c r="SGS6" s="604"/>
      <c r="SGT6" s="604"/>
      <c r="SGU6" s="604"/>
      <c r="SGV6" s="604"/>
      <c r="SGW6" s="604"/>
      <c r="SGX6" s="604"/>
      <c r="SGY6" s="604"/>
      <c r="SGZ6" s="604"/>
      <c r="SHA6" s="604"/>
      <c r="SHB6" s="604"/>
      <c r="SHC6" s="604"/>
      <c r="SHD6" s="604"/>
      <c r="SHE6" s="604"/>
      <c r="SHF6" s="604"/>
      <c r="SHG6" s="604"/>
      <c r="SHH6" s="604"/>
      <c r="SHI6" s="604"/>
      <c r="SHJ6" s="604"/>
      <c r="SHK6" s="604"/>
      <c r="SHL6" s="604"/>
      <c r="SHM6" s="604"/>
      <c r="SHN6" s="604"/>
      <c r="SHO6" s="604"/>
      <c r="SHP6" s="604"/>
      <c r="SHQ6" s="604"/>
      <c r="SHR6" s="604"/>
      <c r="SHS6" s="604"/>
      <c r="SHT6" s="604"/>
      <c r="SHU6" s="604"/>
      <c r="SHV6" s="604"/>
      <c r="SHW6" s="604"/>
      <c r="SHX6" s="604"/>
      <c r="SHY6" s="604"/>
      <c r="SHZ6" s="604"/>
      <c r="SIA6" s="604"/>
      <c r="SIB6" s="604"/>
      <c r="SIC6" s="604"/>
      <c r="SID6" s="604"/>
      <c r="SIE6" s="604"/>
      <c r="SIF6" s="604"/>
      <c r="SIG6" s="604"/>
      <c r="SIH6" s="604"/>
      <c r="SII6" s="604"/>
      <c r="SIJ6" s="604"/>
      <c r="SIK6" s="604"/>
      <c r="SIL6" s="604"/>
      <c r="SIM6" s="604"/>
      <c r="SIN6" s="604"/>
      <c r="SIO6" s="604"/>
      <c r="SIP6" s="604"/>
      <c r="SIQ6" s="604"/>
      <c r="SIR6" s="604"/>
      <c r="SIS6" s="604"/>
      <c r="SIT6" s="604"/>
      <c r="SIU6" s="604"/>
      <c r="SIV6" s="604"/>
      <c r="SIW6" s="604"/>
      <c r="SIX6" s="604"/>
      <c r="SIY6" s="604"/>
      <c r="SIZ6" s="604"/>
      <c r="SJA6" s="604"/>
      <c r="SJB6" s="604"/>
      <c r="SJC6" s="604"/>
      <c r="SJD6" s="604"/>
      <c r="SJE6" s="604"/>
      <c r="SJF6" s="604"/>
      <c r="SJG6" s="604"/>
      <c r="SJH6" s="604"/>
      <c r="SJI6" s="604"/>
      <c r="SJJ6" s="604"/>
      <c r="SJK6" s="604"/>
      <c r="SJL6" s="604"/>
      <c r="SJM6" s="604"/>
      <c r="SJN6" s="604"/>
      <c r="SJO6" s="604"/>
      <c r="SJP6" s="604"/>
      <c r="SJQ6" s="604"/>
      <c r="SJR6" s="604"/>
      <c r="SJS6" s="604"/>
      <c r="SJT6" s="604"/>
      <c r="SJU6" s="604"/>
      <c r="SJV6" s="604"/>
      <c r="SJW6" s="604"/>
      <c r="SJX6" s="604"/>
      <c r="SJY6" s="604"/>
      <c r="SJZ6" s="604"/>
      <c r="SKA6" s="604"/>
      <c r="SKB6" s="604"/>
      <c r="SKC6" s="604"/>
      <c r="SKD6" s="604"/>
      <c r="SKE6" s="604"/>
      <c r="SKF6" s="604"/>
      <c r="SKG6" s="604"/>
      <c r="SKH6" s="604"/>
      <c r="SKI6" s="604"/>
      <c r="SKJ6" s="604"/>
      <c r="SKK6" s="604"/>
      <c r="SKL6" s="604"/>
      <c r="SKM6" s="604"/>
      <c r="SKN6" s="604"/>
      <c r="SKO6" s="604"/>
      <c r="SKP6" s="604"/>
      <c r="SKQ6" s="604"/>
      <c r="SKR6" s="604"/>
      <c r="SKS6" s="604"/>
      <c r="SKT6" s="604"/>
      <c r="SKU6" s="604"/>
      <c r="SKV6" s="604"/>
      <c r="SKW6" s="604"/>
      <c r="SKX6" s="604"/>
      <c r="SKY6" s="604"/>
      <c r="SKZ6" s="604"/>
      <c r="SLA6" s="604"/>
      <c r="SLB6" s="604"/>
      <c r="SLC6" s="604"/>
      <c r="SLD6" s="604"/>
      <c r="SLE6" s="604"/>
      <c r="SLF6" s="604"/>
      <c r="SLG6" s="604"/>
      <c r="SLH6" s="604"/>
      <c r="SLI6" s="604"/>
      <c r="SLJ6" s="604"/>
      <c r="SLK6" s="604"/>
      <c r="SLL6" s="604"/>
      <c r="SLM6" s="604"/>
      <c r="SLN6" s="604"/>
      <c r="SLO6" s="604"/>
      <c r="SLP6" s="604"/>
      <c r="SLQ6" s="604"/>
      <c r="SLR6" s="604"/>
      <c r="SLS6" s="604"/>
      <c r="SLT6" s="604"/>
      <c r="SLU6" s="604"/>
      <c r="SLV6" s="604"/>
      <c r="SLW6" s="604"/>
      <c r="SLX6" s="604"/>
      <c r="SLY6" s="604"/>
      <c r="SLZ6" s="604"/>
      <c r="SMA6" s="604"/>
      <c r="SMB6" s="604"/>
      <c r="SMC6" s="604"/>
      <c r="SMD6" s="604"/>
      <c r="SME6" s="604"/>
      <c r="SMF6" s="604"/>
      <c r="SMG6" s="604"/>
      <c r="SMH6" s="604"/>
      <c r="SMI6" s="604"/>
      <c r="SMJ6" s="604"/>
      <c r="SMK6" s="604"/>
      <c r="SML6" s="604"/>
      <c r="SMM6" s="604"/>
      <c r="SMN6" s="604"/>
      <c r="SMO6" s="604"/>
      <c r="SMP6" s="604"/>
      <c r="SMQ6" s="604"/>
      <c r="SMR6" s="604"/>
      <c r="SMS6" s="604"/>
      <c r="SMT6" s="604"/>
      <c r="SMU6" s="604"/>
      <c r="SMV6" s="604"/>
      <c r="SMW6" s="604"/>
      <c r="SMX6" s="604"/>
      <c r="SMY6" s="604"/>
      <c r="SMZ6" s="604"/>
      <c r="SNA6" s="604"/>
      <c r="SNB6" s="604"/>
      <c r="SNC6" s="604"/>
      <c r="SND6" s="604"/>
      <c r="SNE6" s="604"/>
      <c r="SNF6" s="604"/>
      <c r="SNG6" s="604"/>
      <c r="SNH6" s="604"/>
      <c r="SNI6" s="604"/>
      <c r="SNJ6" s="604"/>
      <c r="SNK6" s="604"/>
      <c r="SNL6" s="604"/>
      <c r="SNM6" s="604"/>
      <c r="SNN6" s="604"/>
      <c r="SNO6" s="604"/>
      <c r="SNP6" s="604"/>
      <c r="SNQ6" s="604"/>
      <c r="SNR6" s="604"/>
      <c r="SNS6" s="604"/>
      <c r="SNT6" s="604"/>
      <c r="SNU6" s="604"/>
      <c r="SNV6" s="604"/>
      <c r="SNW6" s="604"/>
      <c r="SNX6" s="604"/>
      <c r="SNY6" s="604"/>
      <c r="SNZ6" s="604"/>
      <c r="SOA6" s="604"/>
      <c r="SOB6" s="604"/>
      <c r="SOC6" s="604"/>
      <c r="SOD6" s="604"/>
      <c r="SOE6" s="604"/>
      <c r="SOF6" s="604"/>
      <c r="SOG6" s="604"/>
      <c r="SOH6" s="604"/>
      <c r="SOI6" s="604"/>
      <c r="SOJ6" s="604"/>
      <c r="SOK6" s="604"/>
      <c r="SOL6" s="604"/>
      <c r="SOM6" s="604"/>
      <c r="SON6" s="604"/>
      <c r="SOO6" s="604"/>
      <c r="SOP6" s="604"/>
      <c r="SOQ6" s="604"/>
      <c r="SOR6" s="604"/>
      <c r="SOS6" s="604"/>
      <c r="SOT6" s="604"/>
      <c r="SOU6" s="604"/>
      <c r="SOV6" s="604"/>
      <c r="SOW6" s="604"/>
      <c r="SOX6" s="604"/>
      <c r="SOY6" s="604"/>
      <c r="SOZ6" s="604"/>
      <c r="SPA6" s="604"/>
      <c r="SPB6" s="604"/>
      <c r="SPC6" s="604"/>
      <c r="SPD6" s="604"/>
      <c r="SPE6" s="604"/>
      <c r="SPF6" s="604"/>
      <c r="SPG6" s="604"/>
      <c r="SPH6" s="604"/>
      <c r="SPI6" s="604"/>
      <c r="SPJ6" s="604"/>
      <c r="SPK6" s="604"/>
      <c r="SPL6" s="604"/>
      <c r="SPM6" s="604"/>
      <c r="SPN6" s="604"/>
      <c r="SPO6" s="604"/>
      <c r="SPP6" s="604"/>
      <c r="SPQ6" s="604"/>
      <c r="SPR6" s="604"/>
      <c r="SPS6" s="604"/>
      <c r="SPT6" s="604"/>
      <c r="SPU6" s="604"/>
      <c r="SPV6" s="604"/>
      <c r="SPW6" s="604"/>
      <c r="SPX6" s="604"/>
      <c r="SPY6" s="604"/>
      <c r="SPZ6" s="604"/>
      <c r="SQA6" s="604"/>
      <c r="SQB6" s="604"/>
      <c r="SQC6" s="604"/>
      <c r="SQD6" s="604"/>
      <c r="SQE6" s="604"/>
      <c r="SQF6" s="604"/>
      <c r="SQG6" s="604"/>
      <c r="SQH6" s="604"/>
      <c r="SQI6" s="604"/>
      <c r="SQJ6" s="604"/>
      <c r="SQK6" s="604"/>
      <c r="SQL6" s="604"/>
      <c r="SQM6" s="604"/>
      <c r="SQN6" s="604"/>
      <c r="SQO6" s="604"/>
      <c r="SQP6" s="604"/>
      <c r="SQQ6" s="604"/>
      <c r="SQR6" s="604"/>
      <c r="SQS6" s="604"/>
      <c r="SQT6" s="604"/>
      <c r="SQU6" s="604"/>
      <c r="SQV6" s="604"/>
      <c r="SQW6" s="604"/>
      <c r="SQX6" s="604"/>
      <c r="SQY6" s="604"/>
      <c r="SQZ6" s="604"/>
      <c r="SRA6" s="604"/>
      <c r="SRB6" s="604"/>
      <c r="SRC6" s="604"/>
      <c r="SRD6" s="604"/>
      <c r="SRE6" s="604"/>
      <c r="SRF6" s="604"/>
      <c r="SRG6" s="604"/>
      <c r="SRH6" s="604"/>
      <c r="SRI6" s="604"/>
      <c r="SRJ6" s="604"/>
      <c r="SRK6" s="604"/>
      <c r="SRL6" s="604"/>
      <c r="SRM6" s="604"/>
      <c r="SRN6" s="604"/>
      <c r="SRO6" s="604"/>
      <c r="SRP6" s="604"/>
      <c r="SRQ6" s="604"/>
      <c r="SRR6" s="604"/>
      <c r="SRS6" s="604"/>
      <c r="SRT6" s="604"/>
      <c r="SRU6" s="604"/>
      <c r="SRV6" s="604"/>
      <c r="SRW6" s="604"/>
      <c r="SRX6" s="604"/>
      <c r="SRY6" s="604"/>
      <c r="SRZ6" s="604"/>
      <c r="SSA6" s="604"/>
      <c r="SSB6" s="604"/>
      <c r="SSC6" s="604"/>
      <c r="SSD6" s="604"/>
      <c r="SSE6" s="604"/>
      <c r="SSF6" s="604"/>
      <c r="SSG6" s="604"/>
      <c r="SSH6" s="604"/>
      <c r="SSI6" s="604"/>
      <c r="SSJ6" s="604"/>
      <c r="SSK6" s="604"/>
      <c r="SSL6" s="604"/>
      <c r="SSM6" s="604"/>
      <c r="SSN6" s="604"/>
      <c r="SSO6" s="604"/>
      <c r="SSP6" s="604"/>
      <c r="SSQ6" s="604"/>
      <c r="SSR6" s="604"/>
      <c r="SSS6" s="604"/>
      <c r="SST6" s="604"/>
      <c r="SSU6" s="604"/>
      <c r="SSV6" s="604"/>
      <c r="SSW6" s="604"/>
      <c r="SSX6" s="604"/>
      <c r="SSY6" s="604"/>
      <c r="SSZ6" s="604"/>
      <c r="STA6" s="604"/>
      <c r="STB6" s="604"/>
      <c r="STC6" s="604"/>
      <c r="STD6" s="604"/>
      <c r="STE6" s="604"/>
      <c r="STF6" s="604"/>
      <c r="STG6" s="604"/>
      <c r="STH6" s="604"/>
      <c r="STI6" s="604"/>
      <c r="STJ6" s="604"/>
      <c r="STK6" s="604"/>
      <c r="STL6" s="604"/>
      <c r="STM6" s="604"/>
      <c r="STN6" s="604"/>
      <c r="STO6" s="604"/>
      <c r="STP6" s="604"/>
      <c r="STQ6" s="604"/>
      <c r="STR6" s="604"/>
      <c r="STS6" s="604"/>
      <c r="STT6" s="604"/>
      <c r="STU6" s="604"/>
      <c r="STV6" s="604"/>
      <c r="STW6" s="604"/>
      <c r="STX6" s="604"/>
      <c r="STY6" s="604"/>
      <c r="STZ6" s="604"/>
      <c r="SUA6" s="604"/>
      <c r="SUB6" s="604"/>
      <c r="SUC6" s="604"/>
      <c r="SUD6" s="604"/>
      <c r="SUE6" s="604"/>
      <c r="SUF6" s="604"/>
      <c r="SUG6" s="604"/>
      <c r="SUH6" s="604"/>
      <c r="SUI6" s="604"/>
      <c r="SUJ6" s="604"/>
      <c r="SUK6" s="604"/>
      <c r="SUL6" s="604"/>
      <c r="SUM6" s="604"/>
      <c r="SUN6" s="604"/>
      <c r="SUO6" s="604"/>
      <c r="SUP6" s="604"/>
      <c r="SUQ6" s="604"/>
      <c r="SUR6" s="604"/>
      <c r="SUS6" s="604"/>
      <c r="SUT6" s="604"/>
      <c r="SUU6" s="604"/>
      <c r="SUV6" s="604"/>
      <c r="SUW6" s="604"/>
      <c r="SUX6" s="604"/>
      <c r="SUY6" s="604"/>
      <c r="SUZ6" s="604"/>
      <c r="SVA6" s="604"/>
      <c r="SVB6" s="604"/>
      <c r="SVC6" s="604"/>
      <c r="SVD6" s="604"/>
      <c r="SVE6" s="604"/>
      <c r="SVF6" s="604"/>
      <c r="SVG6" s="604"/>
      <c r="SVH6" s="604"/>
      <c r="SVI6" s="604"/>
      <c r="SVJ6" s="604"/>
      <c r="SVK6" s="604"/>
      <c r="SVL6" s="604"/>
      <c r="SVM6" s="604"/>
      <c r="SVN6" s="604"/>
      <c r="SVO6" s="604"/>
      <c r="SVP6" s="604"/>
      <c r="SVQ6" s="604"/>
      <c r="SVR6" s="604"/>
      <c r="SVS6" s="604"/>
      <c r="SVT6" s="604"/>
      <c r="SVU6" s="604"/>
      <c r="SVV6" s="604"/>
      <c r="SVW6" s="604"/>
      <c r="SVX6" s="604"/>
      <c r="SVY6" s="604"/>
      <c r="SVZ6" s="604"/>
      <c r="SWA6" s="604"/>
      <c r="SWB6" s="604"/>
      <c r="SWC6" s="604"/>
      <c r="SWD6" s="604"/>
      <c r="SWE6" s="604"/>
      <c r="SWF6" s="604"/>
      <c r="SWG6" s="604"/>
      <c r="SWH6" s="604"/>
      <c r="SWI6" s="604"/>
      <c r="SWJ6" s="604"/>
      <c r="SWK6" s="604"/>
      <c r="SWL6" s="604"/>
      <c r="SWM6" s="604"/>
      <c r="SWN6" s="604"/>
      <c r="SWO6" s="604"/>
      <c r="SWP6" s="604"/>
      <c r="SWQ6" s="604"/>
      <c r="SWR6" s="604"/>
      <c r="SWS6" s="604"/>
      <c r="SWT6" s="604"/>
      <c r="SWU6" s="604"/>
      <c r="SWV6" s="604"/>
      <c r="SWW6" s="604"/>
      <c r="SWX6" s="604"/>
      <c r="SWY6" s="604"/>
      <c r="SWZ6" s="604"/>
      <c r="SXA6" s="604"/>
      <c r="SXB6" s="604"/>
      <c r="SXC6" s="604"/>
      <c r="SXD6" s="604"/>
      <c r="SXE6" s="604"/>
      <c r="SXF6" s="604"/>
      <c r="SXG6" s="604"/>
      <c r="SXH6" s="604"/>
      <c r="SXI6" s="604"/>
      <c r="SXJ6" s="604"/>
      <c r="SXK6" s="604"/>
      <c r="SXL6" s="604"/>
      <c r="SXM6" s="604"/>
      <c r="SXN6" s="604"/>
      <c r="SXO6" s="604"/>
      <c r="SXP6" s="604"/>
      <c r="SXQ6" s="604"/>
      <c r="SXR6" s="604"/>
      <c r="SXS6" s="604"/>
      <c r="SXT6" s="604"/>
      <c r="SXU6" s="604"/>
      <c r="SXV6" s="604"/>
      <c r="SXW6" s="604"/>
      <c r="SXX6" s="604"/>
      <c r="SXY6" s="604"/>
      <c r="SXZ6" s="604"/>
      <c r="SYA6" s="604"/>
      <c r="SYB6" s="604"/>
      <c r="SYC6" s="604"/>
      <c r="SYD6" s="604"/>
      <c r="SYE6" s="604"/>
      <c r="SYF6" s="604"/>
      <c r="SYG6" s="604"/>
      <c r="SYH6" s="604"/>
      <c r="SYI6" s="604"/>
      <c r="SYJ6" s="604"/>
      <c r="SYK6" s="604"/>
      <c r="SYL6" s="604"/>
      <c r="SYM6" s="604"/>
      <c r="SYN6" s="604"/>
      <c r="SYO6" s="604"/>
      <c r="SYP6" s="604"/>
      <c r="SYQ6" s="604"/>
      <c r="SYR6" s="604"/>
      <c r="SYS6" s="604"/>
      <c r="SYT6" s="604"/>
      <c r="SYU6" s="604"/>
      <c r="SYV6" s="604"/>
      <c r="SYW6" s="604"/>
      <c r="SYX6" s="604"/>
      <c r="SYY6" s="604"/>
      <c r="SYZ6" s="604"/>
      <c r="SZA6" s="604"/>
      <c r="SZB6" s="604"/>
      <c r="SZC6" s="604"/>
      <c r="SZD6" s="604"/>
      <c r="SZE6" s="604"/>
      <c r="SZF6" s="604"/>
      <c r="SZG6" s="604"/>
      <c r="SZH6" s="604"/>
      <c r="SZI6" s="604"/>
      <c r="SZJ6" s="604"/>
      <c r="SZK6" s="604"/>
      <c r="SZL6" s="604"/>
      <c r="SZM6" s="604"/>
      <c r="SZN6" s="604"/>
      <c r="SZO6" s="604"/>
      <c r="SZP6" s="604"/>
      <c r="SZQ6" s="604"/>
      <c r="SZR6" s="604"/>
      <c r="SZS6" s="604"/>
      <c r="SZT6" s="604"/>
      <c r="SZU6" s="604"/>
      <c r="SZV6" s="604"/>
      <c r="SZW6" s="604"/>
      <c r="SZX6" s="604"/>
      <c r="SZY6" s="604"/>
      <c r="SZZ6" s="604"/>
      <c r="TAA6" s="604"/>
      <c r="TAB6" s="604"/>
      <c r="TAC6" s="604"/>
      <c r="TAD6" s="604"/>
      <c r="TAE6" s="604"/>
      <c r="TAF6" s="604"/>
      <c r="TAG6" s="604"/>
      <c r="TAH6" s="604"/>
      <c r="TAI6" s="604"/>
      <c r="TAJ6" s="604"/>
      <c r="TAK6" s="604"/>
      <c r="TAL6" s="604"/>
      <c r="TAM6" s="604"/>
      <c r="TAN6" s="604"/>
      <c r="TAO6" s="604"/>
      <c r="TAP6" s="604"/>
      <c r="TAQ6" s="604"/>
      <c r="TAR6" s="604"/>
      <c r="TAS6" s="604"/>
      <c r="TAT6" s="604"/>
      <c r="TAU6" s="604"/>
      <c r="TAV6" s="604"/>
      <c r="TAW6" s="604"/>
      <c r="TAX6" s="604"/>
      <c r="TAY6" s="604"/>
      <c r="TAZ6" s="604"/>
      <c r="TBA6" s="604"/>
      <c r="TBB6" s="604"/>
      <c r="TBC6" s="604"/>
      <c r="TBD6" s="604"/>
      <c r="TBE6" s="604"/>
      <c r="TBF6" s="604"/>
      <c r="TBG6" s="604"/>
      <c r="TBH6" s="604"/>
      <c r="TBI6" s="604"/>
      <c r="TBJ6" s="604"/>
      <c r="TBK6" s="604"/>
      <c r="TBL6" s="604"/>
      <c r="TBM6" s="604"/>
      <c r="TBN6" s="604"/>
      <c r="TBO6" s="604"/>
      <c r="TBP6" s="604"/>
      <c r="TBQ6" s="604"/>
      <c r="TBR6" s="604"/>
      <c r="TBS6" s="604"/>
      <c r="TBT6" s="604"/>
      <c r="TBU6" s="604"/>
      <c r="TBV6" s="604"/>
      <c r="TBW6" s="604"/>
      <c r="TBX6" s="604"/>
      <c r="TBY6" s="604"/>
      <c r="TBZ6" s="604"/>
      <c r="TCA6" s="604"/>
      <c r="TCB6" s="604"/>
      <c r="TCC6" s="604"/>
      <c r="TCD6" s="604"/>
      <c r="TCE6" s="604"/>
      <c r="TCF6" s="604"/>
      <c r="TCG6" s="604"/>
      <c r="TCH6" s="604"/>
      <c r="TCI6" s="604"/>
      <c r="TCJ6" s="604"/>
      <c r="TCK6" s="604"/>
      <c r="TCL6" s="604"/>
      <c r="TCM6" s="604"/>
      <c r="TCN6" s="604"/>
      <c r="TCO6" s="604"/>
      <c r="TCP6" s="604"/>
      <c r="TCQ6" s="604"/>
      <c r="TCR6" s="604"/>
      <c r="TCS6" s="604"/>
      <c r="TCT6" s="604"/>
      <c r="TCU6" s="604"/>
      <c r="TCV6" s="604"/>
      <c r="TCW6" s="604"/>
      <c r="TCX6" s="604"/>
      <c r="TCY6" s="604"/>
      <c r="TCZ6" s="604"/>
      <c r="TDA6" s="604"/>
      <c r="TDB6" s="604"/>
      <c r="TDC6" s="604"/>
      <c r="TDD6" s="604"/>
      <c r="TDE6" s="604"/>
      <c r="TDF6" s="604"/>
      <c r="TDG6" s="604"/>
      <c r="TDH6" s="604"/>
      <c r="TDI6" s="604"/>
      <c r="TDJ6" s="604"/>
      <c r="TDK6" s="604"/>
      <c r="TDL6" s="604"/>
      <c r="TDM6" s="604"/>
      <c r="TDN6" s="604"/>
      <c r="TDO6" s="604"/>
      <c r="TDP6" s="604"/>
      <c r="TDQ6" s="604"/>
      <c r="TDR6" s="604"/>
      <c r="TDS6" s="604"/>
      <c r="TDT6" s="604"/>
      <c r="TDU6" s="604"/>
      <c r="TDV6" s="604"/>
      <c r="TDW6" s="604"/>
      <c r="TDX6" s="604"/>
      <c r="TDY6" s="604"/>
      <c r="TDZ6" s="604"/>
      <c r="TEA6" s="604"/>
      <c r="TEB6" s="604"/>
      <c r="TEC6" s="604"/>
      <c r="TED6" s="604"/>
      <c r="TEE6" s="604"/>
      <c r="TEF6" s="604"/>
      <c r="TEG6" s="604"/>
      <c r="TEH6" s="604"/>
      <c r="TEI6" s="604"/>
      <c r="TEJ6" s="604"/>
      <c r="TEK6" s="604"/>
      <c r="TEL6" s="604"/>
      <c r="TEM6" s="604"/>
      <c r="TEN6" s="604"/>
      <c r="TEO6" s="604"/>
      <c r="TEP6" s="604"/>
      <c r="TEQ6" s="604"/>
      <c r="TER6" s="604"/>
      <c r="TES6" s="604"/>
      <c r="TET6" s="604"/>
      <c r="TEU6" s="604"/>
      <c r="TEV6" s="604"/>
      <c r="TEW6" s="604"/>
      <c r="TEX6" s="604"/>
      <c r="TEY6" s="604"/>
      <c r="TEZ6" s="604"/>
      <c r="TFA6" s="604"/>
      <c r="TFB6" s="604"/>
      <c r="TFC6" s="604"/>
      <c r="TFD6" s="604"/>
      <c r="TFE6" s="604"/>
      <c r="TFF6" s="604"/>
      <c r="TFG6" s="604"/>
      <c r="TFH6" s="604"/>
      <c r="TFI6" s="604"/>
      <c r="TFJ6" s="604"/>
      <c r="TFK6" s="604"/>
      <c r="TFL6" s="604"/>
      <c r="TFM6" s="604"/>
      <c r="TFN6" s="604"/>
      <c r="TFO6" s="604"/>
      <c r="TFP6" s="604"/>
      <c r="TFQ6" s="604"/>
      <c r="TFR6" s="604"/>
      <c r="TFS6" s="604"/>
      <c r="TFT6" s="604"/>
      <c r="TFU6" s="604"/>
      <c r="TFV6" s="604"/>
      <c r="TFW6" s="604"/>
      <c r="TFX6" s="604"/>
      <c r="TFY6" s="604"/>
      <c r="TFZ6" s="604"/>
      <c r="TGA6" s="604"/>
      <c r="TGB6" s="604"/>
      <c r="TGC6" s="604"/>
      <c r="TGD6" s="604"/>
      <c r="TGE6" s="604"/>
      <c r="TGF6" s="604"/>
      <c r="TGG6" s="604"/>
      <c r="TGH6" s="604"/>
      <c r="TGI6" s="604"/>
      <c r="TGJ6" s="604"/>
      <c r="TGK6" s="604"/>
      <c r="TGL6" s="604"/>
      <c r="TGM6" s="604"/>
      <c r="TGN6" s="604"/>
      <c r="TGO6" s="604"/>
      <c r="TGP6" s="604"/>
      <c r="TGQ6" s="604"/>
      <c r="TGR6" s="604"/>
      <c r="TGS6" s="604"/>
      <c r="TGT6" s="604"/>
      <c r="TGU6" s="604"/>
      <c r="TGV6" s="604"/>
      <c r="TGW6" s="604"/>
      <c r="TGX6" s="604"/>
      <c r="TGY6" s="604"/>
      <c r="TGZ6" s="604"/>
      <c r="THA6" s="604"/>
      <c r="THB6" s="604"/>
      <c r="THC6" s="604"/>
      <c r="THD6" s="604"/>
      <c r="THE6" s="604"/>
      <c r="THF6" s="604"/>
      <c r="THG6" s="604"/>
      <c r="THH6" s="604"/>
      <c r="THI6" s="604"/>
      <c r="THJ6" s="604"/>
      <c r="THK6" s="604"/>
      <c r="THL6" s="604"/>
      <c r="THM6" s="604"/>
      <c r="THN6" s="604"/>
      <c r="THO6" s="604"/>
      <c r="THP6" s="604"/>
      <c r="THQ6" s="604"/>
      <c r="THR6" s="604"/>
      <c r="THS6" s="604"/>
      <c r="THT6" s="604"/>
      <c r="THU6" s="604"/>
      <c r="THV6" s="604"/>
      <c r="THW6" s="604"/>
      <c r="THX6" s="604"/>
      <c r="THY6" s="604"/>
      <c r="THZ6" s="604"/>
      <c r="TIA6" s="604"/>
      <c r="TIB6" s="604"/>
      <c r="TIC6" s="604"/>
      <c r="TID6" s="604"/>
      <c r="TIE6" s="604"/>
      <c r="TIF6" s="604"/>
      <c r="TIG6" s="604"/>
      <c r="TIH6" s="604"/>
      <c r="TII6" s="604"/>
      <c r="TIJ6" s="604"/>
      <c r="TIK6" s="604"/>
      <c r="TIL6" s="604"/>
      <c r="TIM6" s="604"/>
      <c r="TIN6" s="604"/>
      <c r="TIO6" s="604"/>
      <c r="TIP6" s="604"/>
      <c r="TIQ6" s="604"/>
      <c r="TIR6" s="604"/>
      <c r="TIS6" s="604"/>
      <c r="TIT6" s="604"/>
      <c r="TIU6" s="604"/>
      <c r="TIV6" s="604"/>
      <c r="TIW6" s="604"/>
      <c r="TIX6" s="604"/>
      <c r="TIY6" s="604"/>
      <c r="TIZ6" s="604"/>
      <c r="TJA6" s="604"/>
      <c r="TJB6" s="604"/>
      <c r="TJC6" s="604"/>
      <c r="TJD6" s="604"/>
      <c r="TJE6" s="604"/>
      <c r="TJF6" s="604"/>
      <c r="TJG6" s="604"/>
      <c r="TJH6" s="604"/>
      <c r="TJI6" s="604"/>
      <c r="TJJ6" s="604"/>
      <c r="TJK6" s="604"/>
      <c r="TJL6" s="604"/>
      <c r="TJM6" s="604"/>
      <c r="TJN6" s="604"/>
      <c r="TJO6" s="604"/>
      <c r="TJP6" s="604"/>
      <c r="TJQ6" s="604"/>
      <c r="TJR6" s="604"/>
      <c r="TJS6" s="604"/>
      <c r="TJT6" s="604"/>
      <c r="TJU6" s="604"/>
      <c r="TJV6" s="604"/>
      <c r="TJW6" s="604"/>
      <c r="TJX6" s="604"/>
      <c r="TJY6" s="604"/>
      <c r="TJZ6" s="604"/>
      <c r="TKA6" s="604"/>
      <c r="TKB6" s="604"/>
      <c r="TKC6" s="604"/>
      <c r="TKD6" s="604"/>
      <c r="TKE6" s="604"/>
      <c r="TKF6" s="604"/>
      <c r="TKG6" s="604"/>
      <c r="TKH6" s="604"/>
      <c r="TKI6" s="604"/>
      <c r="TKJ6" s="604"/>
      <c r="TKK6" s="604"/>
      <c r="TKL6" s="604"/>
      <c r="TKM6" s="604"/>
      <c r="TKN6" s="604"/>
      <c r="TKO6" s="604"/>
      <c r="TKP6" s="604"/>
      <c r="TKQ6" s="604"/>
      <c r="TKR6" s="604"/>
      <c r="TKS6" s="604"/>
      <c r="TKT6" s="604"/>
      <c r="TKU6" s="604"/>
      <c r="TKV6" s="604"/>
      <c r="TKW6" s="604"/>
      <c r="TKX6" s="604"/>
      <c r="TKY6" s="604"/>
      <c r="TKZ6" s="604"/>
      <c r="TLA6" s="604"/>
      <c r="TLB6" s="604"/>
      <c r="TLC6" s="604"/>
      <c r="TLD6" s="604"/>
      <c r="TLE6" s="604"/>
      <c r="TLF6" s="604"/>
      <c r="TLG6" s="604"/>
      <c r="TLH6" s="604"/>
      <c r="TLI6" s="604"/>
      <c r="TLJ6" s="604"/>
      <c r="TLK6" s="604"/>
      <c r="TLL6" s="604"/>
      <c r="TLM6" s="604"/>
      <c r="TLN6" s="604"/>
      <c r="TLO6" s="604"/>
      <c r="TLP6" s="604"/>
      <c r="TLQ6" s="604"/>
      <c r="TLR6" s="604"/>
      <c r="TLS6" s="604"/>
      <c r="TLT6" s="604"/>
      <c r="TLU6" s="604"/>
      <c r="TLV6" s="604"/>
      <c r="TLW6" s="604"/>
      <c r="TLX6" s="604"/>
      <c r="TLY6" s="604"/>
      <c r="TLZ6" s="604"/>
      <c r="TMA6" s="604"/>
      <c r="TMB6" s="604"/>
      <c r="TMC6" s="604"/>
      <c r="TMD6" s="604"/>
      <c r="TME6" s="604"/>
      <c r="TMF6" s="604"/>
      <c r="TMG6" s="604"/>
      <c r="TMH6" s="604"/>
      <c r="TMI6" s="604"/>
      <c r="TMJ6" s="604"/>
      <c r="TMK6" s="604"/>
      <c r="TML6" s="604"/>
      <c r="TMM6" s="604"/>
      <c r="TMN6" s="604"/>
      <c r="TMO6" s="604"/>
      <c r="TMP6" s="604"/>
      <c r="TMQ6" s="604"/>
      <c r="TMR6" s="604"/>
      <c r="TMS6" s="604"/>
      <c r="TMT6" s="604"/>
      <c r="TMU6" s="604"/>
      <c r="TMV6" s="604"/>
      <c r="TMW6" s="604"/>
      <c r="TMX6" s="604"/>
      <c r="TMY6" s="604"/>
      <c r="TMZ6" s="604"/>
      <c r="TNA6" s="604"/>
      <c r="TNB6" s="604"/>
      <c r="TNC6" s="604"/>
      <c r="TND6" s="604"/>
      <c r="TNE6" s="604"/>
      <c r="TNF6" s="604"/>
      <c r="TNG6" s="604"/>
      <c r="TNH6" s="604"/>
      <c r="TNI6" s="604"/>
      <c r="TNJ6" s="604"/>
      <c r="TNK6" s="604"/>
      <c r="TNL6" s="604"/>
      <c r="TNM6" s="604"/>
      <c r="TNN6" s="604"/>
      <c r="TNO6" s="604"/>
      <c r="TNP6" s="604"/>
      <c r="TNQ6" s="604"/>
      <c r="TNR6" s="604"/>
      <c r="TNS6" s="604"/>
      <c r="TNT6" s="604"/>
      <c r="TNU6" s="604"/>
      <c r="TNV6" s="604"/>
      <c r="TNW6" s="604"/>
      <c r="TNX6" s="604"/>
      <c r="TNY6" s="604"/>
      <c r="TNZ6" s="604"/>
      <c r="TOA6" s="604"/>
      <c r="TOB6" s="604"/>
      <c r="TOC6" s="604"/>
      <c r="TOD6" s="604"/>
      <c r="TOE6" s="604"/>
      <c r="TOF6" s="604"/>
      <c r="TOG6" s="604"/>
      <c r="TOH6" s="604"/>
      <c r="TOI6" s="604"/>
      <c r="TOJ6" s="604"/>
      <c r="TOK6" s="604"/>
      <c r="TOL6" s="604"/>
      <c r="TOM6" s="604"/>
      <c r="TON6" s="604"/>
      <c r="TOO6" s="604"/>
      <c r="TOP6" s="604"/>
      <c r="TOQ6" s="604"/>
      <c r="TOR6" s="604"/>
      <c r="TOS6" s="604"/>
      <c r="TOT6" s="604"/>
      <c r="TOU6" s="604"/>
      <c r="TOV6" s="604"/>
      <c r="TOW6" s="604"/>
      <c r="TOX6" s="604"/>
      <c r="TOY6" s="604"/>
      <c r="TOZ6" s="604"/>
      <c r="TPA6" s="604"/>
      <c r="TPB6" s="604"/>
      <c r="TPC6" s="604"/>
      <c r="TPD6" s="604"/>
      <c r="TPE6" s="604"/>
      <c r="TPF6" s="604"/>
      <c r="TPG6" s="604"/>
      <c r="TPH6" s="604"/>
      <c r="TPI6" s="604"/>
      <c r="TPJ6" s="604"/>
      <c r="TPK6" s="604"/>
      <c r="TPL6" s="604"/>
      <c r="TPM6" s="604"/>
      <c r="TPN6" s="604"/>
      <c r="TPO6" s="604"/>
      <c r="TPP6" s="604"/>
      <c r="TPQ6" s="604"/>
      <c r="TPR6" s="604"/>
      <c r="TPS6" s="604"/>
      <c r="TPT6" s="604"/>
      <c r="TPU6" s="604"/>
      <c r="TPV6" s="604"/>
      <c r="TPW6" s="604"/>
      <c r="TPX6" s="604"/>
      <c r="TPY6" s="604"/>
      <c r="TPZ6" s="604"/>
      <c r="TQA6" s="604"/>
      <c r="TQB6" s="604"/>
      <c r="TQC6" s="604"/>
      <c r="TQD6" s="604"/>
      <c r="TQE6" s="604"/>
      <c r="TQF6" s="604"/>
      <c r="TQG6" s="604"/>
      <c r="TQH6" s="604"/>
      <c r="TQI6" s="604"/>
      <c r="TQJ6" s="604"/>
      <c r="TQK6" s="604"/>
      <c r="TQL6" s="604"/>
      <c r="TQM6" s="604"/>
      <c r="TQN6" s="604"/>
      <c r="TQO6" s="604"/>
      <c r="TQP6" s="604"/>
      <c r="TQQ6" s="604"/>
      <c r="TQR6" s="604"/>
      <c r="TQS6" s="604"/>
      <c r="TQT6" s="604"/>
      <c r="TQU6" s="604"/>
      <c r="TQV6" s="604"/>
      <c r="TQW6" s="604"/>
      <c r="TQX6" s="604"/>
      <c r="TQY6" s="604"/>
      <c r="TQZ6" s="604"/>
      <c r="TRA6" s="604"/>
      <c r="TRB6" s="604"/>
      <c r="TRC6" s="604"/>
      <c r="TRD6" s="604"/>
      <c r="TRE6" s="604"/>
      <c r="TRF6" s="604"/>
      <c r="TRG6" s="604"/>
      <c r="TRH6" s="604"/>
      <c r="TRI6" s="604"/>
      <c r="TRJ6" s="604"/>
      <c r="TRK6" s="604"/>
      <c r="TRL6" s="604"/>
      <c r="TRM6" s="604"/>
      <c r="TRN6" s="604"/>
      <c r="TRO6" s="604"/>
      <c r="TRP6" s="604"/>
      <c r="TRQ6" s="604"/>
      <c r="TRR6" s="604"/>
      <c r="TRS6" s="604"/>
      <c r="TRT6" s="604"/>
      <c r="TRU6" s="604"/>
      <c r="TRV6" s="604"/>
      <c r="TRW6" s="604"/>
      <c r="TRX6" s="604"/>
      <c r="TRY6" s="604"/>
      <c r="TRZ6" s="604"/>
      <c r="TSA6" s="604"/>
      <c r="TSB6" s="604"/>
      <c r="TSC6" s="604"/>
      <c r="TSD6" s="604"/>
      <c r="TSE6" s="604"/>
      <c r="TSF6" s="604"/>
      <c r="TSG6" s="604"/>
      <c r="TSH6" s="604"/>
      <c r="TSI6" s="604"/>
      <c r="TSJ6" s="604"/>
      <c r="TSK6" s="604"/>
      <c r="TSL6" s="604"/>
      <c r="TSM6" s="604"/>
      <c r="TSN6" s="604"/>
      <c r="TSO6" s="604"/>
      <c r="TSP6" s="604"/>
      <c r="TSQ6" s="604"/>
      <c r="TSR6" s="604"/>
      <c r="TSS6" s="604"/>
      <c r="TST6" s="604"/>
      <c r="TSU6" s="604"/>
      <c r="TSV6" s="604"/>
      <c r="TSW6" s="604"/>
      <c r="TSX6" s="604"/>
      <c r="TSY6" s="604"/>
      <c r="TSZ6" s="604"/>
      <c r="TTA6" s="604"/>
      <c r="TTB6" s="604"/>
      <c r="TTC6" s="604"/>
      <c r="TTD6" s="604"/>
      <c r="TTE6" s="604"/>
      <c r="TTF6" s="604"/>
      <c r="TTG6" s="604"/>
      <c r="TTH6" s="604"/>
      <c r="TTI6" s="604"/>
      <c r="TTJ6" s="604"/>
      <c r="TTK6" s="604"/>
      <c r="TTL6" s="604"/>
      <c r="TTM6" s="604"/>
      <c r="TTN6" s="604"/>
      <c r="TTO6" s="604"/>
      <c r="TTP6" s="604"/>
      <c r="TTQ6" s="604"/>
      <c r="TTR6" s="604"/>
      <c r="TTS6" s="604"/>
      <c r="TTT6" s="604"/>
      <c r="TTU6" s="604"/>
      <c r="TTV6" s="604"/>
      <c r="TTW6" s="604"/>
      <c r="TTX6" s="604"/>
      <c r="TTY6" s="604"/>
      <c r="TTZ6" s="604"/>
      <c r="TUA6" s="604"/>
      <c r="TUB6" s="604"/>
      <c r="TUC6" s="604"/>
      <c r="TUD6" s="604"/>
      <c r="TUE6" s="604"/>
      <c r="TUF6" s="604"/>
      <c r="TUG6" s="604"/>
      <c r="TUH6" s="604"/>
      <c r="TUI6" s="604"/>
      <c r="TUJ6" s="604"/>
      <c r="TUK6" s="604"/>
      <c r="TUL6" s="604"/>
      <c r="TUM6" s="604"/>
      <c r="TUN6" s="604"/>
      <c r="TUO6" s="604"/>
      <c r="TUP6" s="604"/>
      <c r="TUQ6" s="604"/>
      <c r="TUR6" s="604"/>
      <c r="TUS6" s="604"/>
      <c r="TUT6" s="604"/>
      <c r="TUU6" s="604"/>
      <c r="TUV6" s="604"/>
      <c r="TUW6" s="604"/>
      <c r="TUX6" s="604"/>
      <c r="TUY6" s="604"/>
      <c r="TUZ6" s="604"/>
      <c r="TVA6" s="604"/>
      <c r="TVB6" s="604"/>
      <c r="TVC6" s="604"/>
      <c r="TVD6" s="604"/>
      <c r="TVE6" s="604"/>
      <c r="TVF6" s="604"/>
      <c r="TVG6" s="604"/>
      <c r="TVH6" s="604"/>
      <c r="TVI6" s="604"/>
      <c r="TVJ6" s="604"/>
      <c r="TVK6" s="604"/>
      <c r="TVL6" s="604"/>
      <c r="TVM6" s="604"/>
      <c r="TVN6" s="604"/>
      <c r="TVO6" s="604"/>
      <c r="TVP6" s="604"/>
      <c r="TVQ6" s="604"/>
      <c r="TVR6" s="604"/>
      <c r="TVS6" s="604"/>
      <c r="TVT6" s="604"/>
      <c r="TVU6" s="604"/>
      <c r="TVV6" s="604"/>
      <c r="TVW6" s="604"/>
      <c r="TVX6" s="604"/>
      <c r="TVY6" s="604"/>
      <c r="TVZ6" s="604"/>
      <c r="TWA6" s="604"/>
      <c r="TWB6" s="604"/>
      <c r="TWC6" s="604"/>
      <c r="TWD6" s="604"/>
      <c r="TWE6" s="604"/>
      <c r="TWF6" s="604"/>
      <c r="TWG6" s="604"/>
      <c r="TWH6" s="604"/>
      <c r="TWI6" s="604"/>
      <c r="TWJ6" s="604"/>
      <c r="TWK6" s="604"/>
      <c r="TWL6" s="604"/>
      <c r="TWM6" s="604"/>
      <c r="TWN6" s="604"/>
      <c r="TWO6" s="604"/>
      <c r="TWP6" s="604"/>
      <c r="TWQ6" s="604"/>
      <c r="TWR6" s="604"/>
      <c r="TWS6" s="604"/>
      <c r="TWT6" s="604"/>
      <c r="TWU6" s="604"/>
      <c r="TWV6" s="604"/>
      <c r="TWW6" s="604"/>
      <c r="TWX6" s="604"/>
      <c r="TWY6" s="604"/>
      <c r="TWZ6" s="604"/>
      <c r="TXA6" s="604"/>
      <c r="TXB6" s="604"/>
      <c r="TXC6" s="604"/>
      <c r="TXD6" s="604"/>
      <c r="TXE6" s="604"/>
      <c r="TXF6" s="604"/>
      <c r="TXG6" s="604"/>
      <c r="TXH6" s="604"/>
      <c r="TXI6" s="604"/>
      <c r="TXJ6" s="604"/>
      <c r="TXK6" s="604"/>
      <c r="TXL6" s="604"/>
      <c r="TXM6" s="604"/>
      <c r="TXN6" s="604"/>
      <c r="TXO6" s="604"/>
      <c r="TXP6" s="604"/>
      <c r="TXQ6" s="604"/>
      <c r="TXR6" s="604"/>
      <c r="TXS6" s="604"/>
      <c r="TXT6" s="604"/>
      <c r="TXU6" s="604"/>
      <c r="TXV6" s="604"/>
      <c r="TXW6" s="604"/>
      <c r="TXX6" s="604"/>
      <c r="TXY6" s="604"/>
      <c r="TXZ6" s="604"/>
      <c r="TYA6" s="604"/>
      <c r="TYB6" s="604"/>
      <c r="TYC6" s="604"/>
      <c r="TYD6" s="604"/>
      <c r="TYE6" s="604"/>
      <c r="TYF6" s="604"/>
      <c r="TYG6" s="604"/>
      <c r="TYH6" s="604"/>
      <c r="TYI6" s="604"/>
      <c r="TYJ6" s="604"/>
      <c r="TYK6" s="604"/>
      <c r="TYL6" s="604"/>
      <c r="TYM6" s="604"/>
      <c r="TYN6" s="604"/>
      <c r="TYO6" s="604"/>
      <c r="TYP6" s="604"/>
      <c r="TYQ6" s="604"/>
      <c r="TYR6" s="604"/>
      <c r="TYS6" s="604"/>
      <c r="TYT6" s="604"/>
      <c r="TYU6" s="604"/>
      <c r="TYV6" s="604"/>
      <c r="TYW6" s="604"/>
      <c r="TYX6" s="604"/>
      <c r="TYY6" s="604"/>
      <c r="TYZ6" s="604"/>
      <c r="TZA6" s="604"/>
      <c r="TZB6" s="604"/>
      <c r="TZC6" s="604"/>
      <c r="TZD6" s="604"/>
      <c r="TZE6" s="604"/>
      <c r="TZF6" s="604"/>
      <c r="TZG6" s="604"/>
      <c r="TZH6" s="604"/>
      <c r="TZI6" s="604"/>
      <c r="TZJ6" s="604"/>
      <c r="TZK6" s="604"/>
      <c r="TZL6" s="604"/>
      <c r="TZM6" s="604"/>
      <c r="TZN6" s="604"/>
      <c r="TZO6" s="604"/>
      <c r="TZP6" s="604"/>
      <c r="TZQ6" s="604"/>
      <c r="TZR6" s="604"/>
      <c r="TZS6" s="604"/>
      <c r="TZT6" s="604"/>
      <c r="TZU6" s="604"/>
      <c r="TZV6" s="604"/>
      <c r="TZW6" s="604"/>
      <c r="TZX6" s="604"/>
      <c r="TZY6" s="604"/>
      <c r="TZZ6" s="604"/>
      <c r="UAA6" s="604"/>
      <c r="UAB6" s="604"/>
      <c r="UAC6" s="604"/>
      <c r="UAD6" s="604"/>
      <c r="UAE6" s="604"/>
      <c r="UAF6" s="604"/>
      <c r="UAG6" s="604"/>
      <c r="UAH6" s="604"/>
      <c r="UAI6" s="604"/>
      <c r="UAJ6" s="604"/>
      <c r="UAK6" s="604"/>
      <c r="UAL6" s="604"/>
      <c r="UAM6" s="604"/>
      <c r="UAN6" s="604"/>
      <c r="UAO6" s="604"/>
      <c r="UAP6" s="604"/>
      <c r="UAQ6" s="604"/>
      <c r="UAR6" s="604"/>
      <c r="UAS6" s="604"/>
      <c r="UAT6" s="604"/>
      <c r="UAU6" s="604"/>
      <c r="UAV6" s="604"/>
      <c r="UAW6" s="604"/>
      <c r="UAX6" s="604"/>
      <c r="UAY6" s="604"/>
      <c r="UAZ6" s="604"/>
      <c r="UBA6" s="604"/>
      <c r="UBB6" s="604"/>
      <c r="UBC6" s="604"/>
      <c r="UBD6" s="604"/>
      <c r="UBE6" s="604"/>
      <c r="UBF6" s="604"/>
      <c r="UBG6" s="604"/>
      <c r="UBH6" s="604"/>
      <c r="UBI6" s="604"/>
      <c r="UBJ6" s="604"/>
      <c r="UBK6" s="604"/>
      <c r="UBL6" s="604"/>
      <c r="UBM6" s="604"/>
      <c r="UBN6" s="604"/>
      <c r="UBO6" s="604"/>
      <c r="UBP6" s="604"/>
      <c r="UBQ6" s="604"/>
      <c r="UBR6" s="604"/>
      <c r="UBS6" s="604"/>
      <c r="UBT6" s="604"/>
      <c r="UBU6" s="604"/>
      <c r="UBV6" s="604"/>
      <c r="UBW6" s="604"/>
      <c r="UBX6" s="604"/>
      <c r="UBY6" s="604"/>
      <c r="UBZ6" s="604"/>
      <c r="UCA6" s="604"/>
      <c r="UCB6" s="604"/>
      <c r="UCC6" s="604"/>
      <c r="UCD6" s="604"/>
      <c r="UCE6" s="604"/>
      <c r="UCF6" s="604"/>
      <c r="UCG6" s="604"/>
      <c r="UCH6" s="604"/>
      <c r="UCI6" s="604"/>
      <c r="UCJ6" s="604"/>
      <c r="UCK6" s="604"/>
      <c r="UCL6" s="604"/>
      <c r="UCM6" s="604"/>
      <c r="UCN6" s="604"/>
      <c r="UCO6" s="604"/>
      <c r="UCP6" s="604"/>
      <c r="UCQ6" s="604"/>
      <c r="UCR6" s="604"/>
      <c r="UCS6" s="604"/>
      <c r="UCT6" s="604"/>
      <c r="UCU6" s="604"/>
      <c r="UCV6" s="604"/>
      <c r="UCW6" s="604"/>
      <c r="UCX6" s="604"/>
      <c r="UCY6" s="604"/>
      <c r="UCZ6" s="604"/>
      <c r="UDA6" s="604"/>
      <c r="UDB6" s="604"/>
      <c r="UDC6" s="604"/>
      <c r="UDD6" s="604"/>
      <c r="UDE6" s="604"/>
      <c r="UDF6" s="604"/>
      <c r="UDG6" s="604"/>
      <c r="UDH6" s="604"/>
      <c r="UDI6" s="604"/>
      <c r="UDJ6" s="604"/>
      <c r="UDK6" s="604"/>
      <c r="UDL6" s="604"/>
      <c r="UDM6" s="604"/>
      <c r="UDN6" s="604"/>
      <c r="UDO6" s="604"/>
      <c r="UDP6" s="604"/>
      <c r="UDQ6" s="604"/>
      <c r="UDR6" s="604"/>
      <c r="UDS6" s="604"/>
      <c r="UDT6" s="604"/>
      <c r="UDU6" s="604"/>
      <c r="UDV6" s="604"/>
      <c r="UDW6" s="604"/>
      <c r="UDX6" s="604"/>
      <c r="UDY6" s="604"/>
      <c r="UDZ6" s="604"/>
      <c r="UEA6" s="604"/>
      <c r="UEB6" s="604"/>
      <c r="UEC6" s="604"/>
      <c r="UED6" s="604"/>
      <c r="UEE6" s="604"/>
      <c r="UEF6" s="604"/>
      <c r="UEG6" s="604"/>
      <c r="UEH6" s="604"/>
      <c r="UEI6" s="604"/>
      <c r="UEJ6" s="604"/>
      <c r="UEK6" s="604"/>
      <c r="UEL6" s="604"/>
      <c r="UEM6" s="604"/>
      <c r="UEN6" s="604"/>
      <c r="UEO6" s="604"/>
      <c r="UEP6" s="604"/>
      <c r="UEQ6" s="604"/>
      <c r="UER6" s="604"/>
      <c r="UES6" s="604"/>
      <c r="UET6" s="604"/>
      <c r="UEU6" s="604"/>
      <c r="UEV6" s="604"/>
      <c r="UEW6" s="604"/>
      <c r="UEX6" s="604"/>
      <c r="UEY6" s="604"/>
      <c r="UEZ6" s="604"/>
      <c r="UFA6" s="604"/>
      <c r="UFB6" s="604"/>
      <c r="UFC6" s="604"/>
      <c r="UFD6" s="604"/>
      <c r="UFE6" s="604"/>
      <c r="UFF6" s="604"/>
      <c r="UFG6" s="604"/>
      <c r="UFH6" s="604"/>
      <c r="UFI6" s="604"/>
      <c r="UFJ6" s="604"/>
      <c r="UFK6" s="604"/>
      <c r="UFL6" s="604"/>
      <c r="UFM6" s="604"/>
      <c r="UFN6" s="604"/>
      <c r="UFO6" s="604"/>
      <c r="UFP6" s="604"/>
      <c r="UFQ6" s="604"/>
      <c r="UFR6" s="604"/>
      <c r="UFS6" s="604"/>
      <c r="UFT6" s="604"/>
      <c r="UFU6" s="604"/>
      <c r="UFV6" s="604"/>
      <c r="UFW6" s="604"/>
      <c r="UFX6" s="604"/>
      <c r="UFY6" s="604"/>
      <c r="UFZ6" s="604"/>
      <c r="UGA6" s="604"/>
      <c r="UGB6" s="604"/>
      <c r="UGC6" s="604"/>
      <c r="UGD6" s="604"/>
      <c r="UGE6" s="604"/>
      <c r="UGF6" s="604"/>
      <c r="UGG6" s="604"/>
      <c r="UGH6" s="604"/>
      <c r="UGI6" s="604"/>
      <c r="UGJ6" s="604"/>
      <c r="UGK6" s="604"/>
      <c r="UGL6" s="604"/>
      <c r="UGM6" s="604"/>
      <c r="UGN6" s="604"/>
      <c r="UGO6" s="604"/>
      <c r="UGP6" s="604"/>
      <c r="UGQ6" s="604"/>
      <c r="UGR6" s="604"/>
      <c r="UGS6" s="604"/>
      <c r="UGT6" s="604"/>
      <c r="UGU6" s="604"/>
      <c r="UGV6" s="604"/>
      <c r="UGW6" s="604"/>
      <c r="UGX6" s="604"/>
      <c r="UGY6" s="604"/>
      <c r="UGZ6" s="604"/>
      <c r="UHA6" s="604"/>
      <c r="UHB6" s="604"/>
      <c r="UHC6" s="604"/>
      <c r="UHD6" s="604"/>
      <c r="UHE6" s="604"/>
      <c r="UHF6" s="604"/>
      <c r="UHG6" s="604"/>
      <c r="UHH6" s="604"/>
      <c r="UHI6" s="604"/>
      <c r="UHJ6" s="604"/>
      <c r="UHK6" s="604"/>
      <c r="UHL6" s="604"/>
      <c r="UHM6" s="604"/>
      <c r="UHN6" s="604"/>
      <c r="UHO6" s="604"/>
      <c r="UHP6" s="604"/>
      <c r="UHQ6" s="604"/>
      <c r="UHR6" s="604"/>
      <c r="UHS6" s="604"/>
      <c r="UHT6" s="604"/>
      <c r="UHU6" s="604"/>
      <c r="UHV6" s="604"/>
      <c r="UHW6" s="604"/>
      <c r="UHX6" s="604"/>
      <c r="UHY6" s="604"/>
      <c r="UHZ6" s="604"/>
      <c r="UIA6" s="604"/>
      <c r="UIB6" s="604"/>
      <c r="UIC6" s="604"/>
      <c r="UID6" s="604"/>
      <c r="UIE6" s="604"/>
      <c r="UIF6" s="604"/>
      <c r="UIG6" s="604"/>
      <c r="UIH6" s="604"/>
      <c r="UII6" s="604"/>
      <c r="UIJ6" s="604"/>
      <c r="UIK6" s="604"/>
      <c r="UIL6" s="604"/>
      <c r="UIM6" s="604"/>
      <c r="UIN6" s="604"/>
      <c r="UIO6" s="604"/>
      <c r="UIP6" s="604"/>
      <c r="UIQ6" s="604"/>
      <c r="UIR6" s="604"/>
      <c r="UIS6" s="604"/>
      <c r="UIT6" s="604"/>
      <c r="UIU6" s="604"/>
      <c r="UIV6" s="604"/>
      <c r="UIW6" s="604"/>
      <c r="UIX6" s="604"/>
      <c r="UIY6" s="604"/>
      <c r="UIZ6" s="604"/>
      <c r="UJA6" s="604"/>
      <c r="UJB6" s="604"/>
      <c r="UJC6" s="604"/>
      <c r="UJD6" s="604"/>
      <c r="UJE6" s="604"/>
      <c r="UJF6" s="604"/>
      <c r="UJG6" s="604"/>
      <c r="UJH6" s="604"/>
      <c r="UJI6" s="604"/>
      <c r="UJJ6" s="604"/>
      <c r="UJK6" s="604"/>
      <c r="UJL6" s="604"/>
      <c r="UJM6" s="604"/>
      <c r="UJN6" s="604"/>
      <c r="UJO6" s="604"/>
      <c r="UJP6" s="604"/>
      <c r="UJQ6" s="604"/>
      <c r="UJR6" s="604"/>
      <c r="UJS6" s="604"/>
      <c r="UJT6" s="604"/>
      <c r="UJU6" s="604"/>
      <c r="UJV6" s="604"/>
      <c r="UJW6" s="604"/>
      <c r="UJX6" s="604"/>
      <c r="UJY6" s="604"/>
      <c r="UJZ6" s="604"/>
      <c r="UKA6" s="604"/>
      <c r="UKB6" s="604"/>
      <c r="UKC6" s="604"/>
      <c r="UKD6" s="604"/>
      <c r="UKE6" s="604"/>
      <c r="UKF6" s="604"/>
      <c r="UKG6" s="604"/>
      <c r="UKH6" s="604"/>
      <c r="UKI6" s="604"/>
      <c r="UKJ6" s="604"/>
      <c r="UKK6" s="604"/>
      <c r="UKL6" s="604"/>
      <c r="UKM6" s="604"/>
      <c r="UKN6" s="604"/>
      <c r="UKO6" s="604"/>
      <c r="UKP6" s="604"/>
      <c r="UKQ6" s="604"/>
      <c r="UKR6" s="604"/>
      <c r="UKS6" s="604"/>
      <c r="UKT6" s="604"/>
      <c r="UKU6" s="604"/>
      <c r="UKV6" s="604"/>
      <c r="UKW6" s="604"/>
      <c r="UKX6" s="604"/>
      <c r="UKY6" s="604"/>
      <c r="UKZ6" s="604"/>
      <c r="ULA6" s="604"/>
      <c r="ULB6" s="604"/>
      <c r="ULC6" s="604"/>
      <c r="ULD6" s="604"/>
      <c r="ULE6" s="604"/>
      <c r="ULF6" s="604"/>
      <c r="ULG6" s="604"/>
      <c r="ULH6" s="604"/>
      <c r="ULI6" s="604"/>
      <c r="ULJ6" s="604"/>
      <c r="ULK6" s="604"/>
      <c r="ULL6" s="604"/>
      <c r="ULM6" s="604"/>
      <c r="ULN6" s="604"/>
      <c r="ULO6" s="604"/>
      <c r="ULP6" s="604"/>
      <c r="ULQ6" s="604"/>
      <c r="ULR6" s="604"/>
      <c r="ULS6" s="604"/>
      <c r="ULT6" s="604"/>
      <c r="ULU6" s="604"/>
      <c r="ULV6" s="604"/>
      <c r="ULW6" s="604"/>
      <c r="ULX6" s="604"/>
      <c r="ULY6" s="604"/>
      <c r="ULZ6" s="604"/>
      <c r="UMA6" s="604"/>
      <c r="UMB6" s="604"/>
      <c r="UMC6" s="604"/>
      <c r="UMD6" s="604"/>
      <c r="UME6" s="604"/>
      <c r="UMF6" s="604"/>
      <c r="UMG6" s="604"/>
      <c r="UMH6" s="604"/>
      <c r="UMI6" s="604"/>
      <c r="UMJ6" s="604"/>
      <c r="UMK6" s="604"/>
      <c r="UML6" s="604"/>
      <c r="UMM6" s="604"/>
      <c r="UMN6" s="604"/>
      <c r="UMO6" s="604"/>
      <c r="UMP6" s="604"/>
      <c r="UMQ6" s="604"/>
      <c r="UMR6" s="604"/>
      <c r="UMS6" s="604"/>
      <c r="UMT6" s="604"/>
      <c r="UMU6" s="604"/>
      <c r="UMV6" s="604"/>
      <c r="UMW6" s="604"/>
      <c r="UMX6" s="604"/>
      <c r="UMY6" s="604"/>
      <c r="UMZ6" s="604"/>
      <c r="UNA6" s="604"/>
      <c r="UNB6" s="604"/>
      <c r="UNC6" s="604"/>
      <c r="UND6" s="604"/>
      <c r="UNE6" s="604"/>
      <c r="UNF6" s="604"/>
      <c r="UNG6" s="604"/>
      <c r="UNH6" s="604"/>
      <c r="UNI6" s="604"/>
      <c r="UNJ6" s="604"/>
      <c r="UNK6" s="604"/>
      <c r="UNL6" s="604"/>
      <c r="UNM6" s="604"/>
      <c r="UNN6" s="604"/>
      <c r="UNO6" s="604"/>
      <c r="UNP6" s="604"/>
      <c r="UNQ6" s="604"/>
      <c r="UNR6" s="604"/>
      <c r="UNS6" s="604"/>
      <c r="UNT6" s="604"/>
      <c r="UNU6" s="604"/>
      <c r="UNV6" s="604"/>
      <c r="UNW6" s="604"/>
      <c r="UNX6" s="604"/>
      <c r="UNY6" s="604"/>
      <c r="UNZ6" s="604"/>
      <c r="UOA6" s="604"/>
      <c r="UOB6" s="604"/>
      <c r="UOC6" s="604"/>
      <c r="UOD6" s="604"/>
      <c r="UOE6" s="604"/>
      <c r="UOF6" s="604"/>
      <c r="UOG6" s="604"/>
      <c r="UOH6" s="604"/>
      <c r="UOI6" s="604"/>
      <c r="UOJ6" s="604"/>
      <c r="UOK6" s="604"/>
      <c r="UOL6" s="604"/>
      <c r="UOM6" s="604"/>
      <c r="UON6" s="604"/>
      <c r="UOO6" s="604"/>
      <c r="UOP6" s="604"/>
      <c r="UOQ6" s="604"/>
      <c r="UOR6" s="604"/>
      <c r="UOS6" s="604"/>
      <c r="UOT6" s="604"/>
      <c r="UOU6" s="604"/>
      <c r="UOV6" s="604"/>
      <c r="UOW6" s="604"/>
      <c r="UOX6" s="604"/>
      <c r="UOY6" s="604"/>
      <c r="UOZ6" s="604"/>
      <c r="UPA6" s="604"/>
      <c r="UPB6" s="604"/>
      <c r="UPC6" s="604"/>
      <c r="UPD6" s="604"/>
      <c r="UPE6" s="604"/>
      <c r="UPF6" s="604"/>
      <c r="UPG6" s="604"/>
      <c r="UPH6" s="604"/>
      <c r="UPI6" s="604"/>
      <c r="UPJ6" s="604"/>
      <c r="UPK6" s="604"/>
      <c r="UPL6" s="604"/>
      <c r="UPM6" s="604"/>
      <c r="UPN6" s="604"/>
      <c r="UPO6" s="604"/>
      <c r="UPP6" s="604"/>
      <c r="UPQ6" s="604"/>
      <c r="UPR6" s="604"/>
      <c r="UPS6" s="604"/>
      <c r="UPT6" s="604"/>
      <c r="UPU6" s="604"/>
      <c r="UPV6" s="604"/>
      <c r="UPW6" s="604"/>
      <c r="UPX6" s="604"/>
      <c r="UPY6" s="604"/>
      <c r="UPZ6" s="604"/>
      <c r="UQA6" s="604"/>
      <c r="UQB6" s="604"/>
      <c r="UQC6" s="604"/>
      <c r="UQD6" s="604"/>
      <c r="UQE6" s="604"/>
      <c r="UQF6" s="604"/>
      <c r="UQG6" s="604"/>
      <c r="UQH6" s="604"/>
      <c r="UQI6" s="604"/>
      <c r="UQJ6" s="604"/>
      <c r="UQK6" s="604"/>
      <c r="UQL6" s="604"/>
      <c r="UQM6" s="604"/>
      <c r="UQN6" s="604"/>
      <c r="UQO6" s="604"/>
      <c r="UQP6" s="604"/>
      <c r="UQQ6" s="604"/>
      <c r="UQR6" s="604"/>
      <c r="UQS6" s="604"/>
      <c r="UQT6" s="604"/>
      <c r="UQU6" s="604"/>
      <c r="UQV6" s="604"/>
      <c r="UQW6" s="604"/>
      <c r="UQX6" s="604"/>
      <c r="UQY6" s="604"/>
      <c r="UQZ6" s="604"/>
      <c r="URA6" s="604"/>
      <c r="URB6" s="604"/>
      <c r="URC6" s="604"/>
      <c r="URD6" s="604"/>
      <c r="URE6" s="604"/>
      <c r="URF6" s="604"/>
      <c r="URG6" s="604"/>
      <c r="URH6" s="604"/>
      <c r="URI6" s="604"/>
      <c r="URJ6" s="604"/>
      <c r="URK6" s="604"/>
      <c r="URL6" s="604"/>
      <c r="URM6" s="604"/>
      <c r="URN6" s="604"/>
      <c r="URO6" s="604"/>
      <c r="URP6" s="604"/>
      <c r="URQ6" s="604"/>
      <c r="URR6" s="604"/>
      <c r="URS6" s="604"/>
      <c r="URT6" s="604"/>
      <c r="URU6" s="604"/>
      <c r="URV6" s="604"/>
      <c r="URW6" s="604"/>
      <c r="URX6" s="604"/>
      <c r="URY6" s="604"/>
      <c r="URZ6" s="604"/>
      <c r="USA6" s="604"/>
      <c r="USB6" s="604"/>
      <c r="USC6" s="604"/>
      <c r="USD6" s="604"/>
      <c r="USE6" s="604"/>
      <c r="USF6" s="604"/>
      <c r="USG6" s="604"/>
      <c r="USH6" s="604"/>
      <c r="USI6" s="604"/>
      <c r="USJ6" s="604"/>
      <c r="USK6" s="604"/>
      <c r="USL6" s="604"/>
      <c r="USM6" s="604"/>
      <c r="USN6" s="604"/>
      <c r="USO6" s="604"/>
      <c r="USP6" s="604"/>
      <c r="USQ6" s="604"/>
      <c r="USR6" s="604"/>
      <c r="USS6" s="604"/>
      <c r="UST6" s="604"/>
      <c r="USU6" s="604"/>
      <c r="USV6" s="604"/>
      <c r="USW6" s="604"/>
      <c r="USX6" s="604"/>
      <c r="USY6" s="604"/>
      <c r="USZ6" s="604"/>
      <c r="UTA6" s="604"/>
      <c r="UTB6" s="604"/>
      <c r="UTC6" s="604"/>
      <c r="UTD6" s="604"/>
      <c r="UTE6" s="604"/>
      <c r="UTF6" s="604"/>
      <c r="UTG6" s="604"/>
      <c r="UTH6" s="604"/>
      <c r="UTI6" s="604"/>
      <c r="UTJ6" s="604"/>
      <c r="UTK6" s="604"/>
      <c r="UTL6" s="604"/>
      <c r="UTM6" s="604"/>
      <c r="UTN6" s="604"/>
      <c r="UTO6" s="604"/>
      <c r="UTP6" s="604"/>
      <c r="UTQ6" s="604"/>
      <c r="UTR6" s="604"/>
      <c r="UTS6" s="604"/>
      <c r="UTT6" s="604"/>
      <c r="UTU6" s="604"/>
      <c r="UTV6" s="604"/>
      <c r="UTW6" s="604"/>
      <c r="UTX6" s="604"/>
      <c r="UTY6" s="604"/>
      <c r="UTZ6" s="604"/>
      <c r="UUA6" s="604"/>
      <c r="UUB6" s="604"/>
      <c r="UUC6" s="604"/>
      <c r="UUD6" s="604"/>
      <c r="UUE6" s="604"/>
      <c r="UUF6" s="604"/>
      <c r="UUG6" s="604"/>
      <c r="UUH6" s="604"/>
      <c r="UUI6" s="604"/>
      <c r="UUJ6" s="604"/>
      <c r="UUK6" s="604"/>
      <c r="UUL6" s="604"/>
      <c r="UUM6" s="604"/>
      <c r="UUN6" s="604"/>
      <c r="UUO6" s="604"/>
      <c r="UUP6" s="604"/>
      <c r="UUQ6" s="604"/>
      <c r="UUR6" s="604"/>
      <c r="UUS6" s="604"/>
      <c r="UUT6" s="604"/>
      <c r="UUU6" s="604"/>
      <c r="UUV6" s="604"/>
      <c r="UUW6" s="604"/>
      <c r="UUX6" s="604"/>
      <c r="UUY6" s="604"/>
      <c r="UUZ6" s="604"/>
      <c r="UVA6" s="604"/>
      <c r="UVB6" s="604"/>
      <c r="UVC6" s="604"/>
      <c r="UVD6" s="604"/>
      <c r="UVE6" s="604"/>
      <c r="UVF6" s="604"/>
      <c r="UVG6" s="604"/>
      <c r="UVH6" s="604"/>
      <c r="UVI6" s="604"/>
      <c r="UVJ6" s="604"/>
      <c r="UVK6" s="604"/>
      <c r="UVL6" s="604"/>
      <c r="UVM6" s="604"/>
      <c r="UVN6" s="604"/>
      <c r="UVO6" s="604"/>
      <c r="UVP6" s="604"/>
      <c r="UVQ6" s="604"/>
      <c r="UVR6" s="604"/>
      <c r="UVS6" s="604"/>
      <c r="UVT6" s="604"/>
      <c r="UVU6" s="604"/>
      <c r="UVV6" s="604"/>
      <c r="UVW6" s="604"/>
      <c r="UVX6" s="604"/>
      <c r="UVY6" s="604"/>
      <c r="UVZ6" s="604"/>
      <c r="UWA6" s="604"/>
      <c r="UWB6" s="604"/>
      <c r="UWC6" s="604"/>
      <c r="UWD6" s="604"/>
      <c r="UWE6" s="604"/>
      <c r="UWF6" s="604"/>
      <c r="UWG6" s="604"/>
      <c r="UWH6" s="604"/>
      <c r="UWI6" s="604"/>
      <c r="UWJ6" s="604"/>
      <c r="UWK6" s="604"/>
      <c r="UWL6" s="604"/>
      <c r="UWM6" s="604"/>
      <c r="UWN6" s="604"/>
      <c r="UWO6" s="604"/>
      <c r="UWP6" s="604"/>
      <c r="UWQ6" s="604"/>
      <c r="UWR6" s="604"/>
      <c r="UWS6" s="604"/>
      <c r="UWT6" s="604"/>
      <c r="UWU6" s="604"/>
      <c r="UWV6" s="604"/>
      <c r="UWW6" s="604"/>
      <c r="UWX6" s="604"/>
      <c r="UWY6" s="604"/>
      <c r="UWZ6" s="604"/>
      <c r="UXA6" s="604"/>
      <c r="UXB6" s="604"/>
      <c r="UXC6" s="604"/>
      <c r="UXD6" s="604"/>
      <c r="UXE6" s="604"/>
      <c r="UXF6" s="604"/>
      <c r="UXG6" s="604"/>
      <c r="UXH6" s="604"/>
      <c r="UXI6" s="604"/>
      <c r="UXJ6" s="604"/>
      <c r="UXK6" s="604"/>
      <c r="UXL6" s="604"/>
      <c r="UXM6" s="604"/>
      <c r="UXN6" s="604"/>
      <c r="UXO6" s="604"/>
      <c r="UXP6" s="604"/>
      <c r="UXQ6" s="604"/>
      <c r="UXR6" s="604"/>
      <c r="UXS6" s="604"/>
      <c r="UXT6" s="604"/>
      <c r="UXU6" s="604"/>
      <c r="UXV6" s="604"/>
      <c r="UXW6" s="604"/>
      <c r="UXX6" s="604"/>
      <c r="UXY6" s="604"/>
      <c r="UXZ6" s="604"/>
      <c r="UYA6" s="604"/>
      <c r="UYB6" s="604"/>
      <c r="UYC6" s="604"/>
      <c r="UYD6" s="604"/>
      <c r="UYE6" s="604"/>
      <c r="UYF6" s="604"/>
      <c r="UYG6" s="604"/>
      <c r="UYH6" s="604"/>
      <c r="UYI6" s="604"/>
      <c r="UYJ6" s="604"/>
      <c r="UYK6" s="604"/>
      <c r="UYL6" s="604"/>
      <c r="UYM6" s="604"/>
      <c r="UYN6" s="604"/>
      <c r="UYO6" s="604"/>
      <c r="UYP6" s="604"/>
      <c r="UYQ6" s="604"/>
      <c r="UYR6" s="604"/>
      <c r="UYS6" s="604"/>
      <c r="UYT6" s="604"/>
      <c r="UYU6" s="604"/>
      <c r="UYV6" s="604"/>
      <c r="UYW6" s="604"/>
      <c r="UYX6" s="604"/>
      <c r="UYY6" s="604"/>
      <c r="UYZ6" s="604"/>
      <c r="UZA6" s="604"/>
      <c r="UZB6" s="604"/>
      <c r="UZC6" s="604"/>
      <c r="UZD6" s="604"/>
      <c r="UZE6" s="604"/>
      <c r="UZF6" s="604"/>
      <c r="UZG6" s="604"/>
      <c r="UZH6" s="604"/>
      <c r="UZI6" s="604"/>
      <c r="UZJ6" s="604"/>
      <c r="UZK6" s="604"/>
      <c r="UZL6" s="604"/>
      <c r="UZM6" s="604"/>
      <c r="UZN6" s="604"/>
      <c r="UZO6" s="604"/>
      <c r="UZP6" s="604"/>
      <c r="UZQ6" s="604"/>
      <c r="UZR6" s="604"/>
      <c r="UZS6" s="604"/>
      <c r="UZT6" s="604"/>
      <c r="UZU6" s="604"/>
      <c r="UZV6" s="604"/>
      <c r="UZW6" s="604"/>
      <c r="UZX6" s="604"/>
      <c r="UZY6" s="604"/>
      <c r="UZZ6" s="604"/>
      <c r="VAA6" s="604"/>
      <c r="VAB6" s="604"/>
      <c r="VAC6" s="604"/>
      <c r="VAD6" s="604"/>
      <c r="VAE6" s="604"/>
      <c r="VAF6" s="604"/>
      <c r="VAG6" s="604"/>
      <c r="VAH6" s="604"/>
      <c r="VAI6" s="604"/>
      <c r="VAJ6" s="604"/>
      <c r="VAK6" s="604"/>
      <c r="VAL6" s="604"/>
      <c r="VAM6" s="604"/>
      <c r="VAN6" s="604"/>
      <c r="VAO6" s="604"/>
      <c r="VAP6" s="604"/>
      <c r="VAQ6" s="604"/>
      <c r="VAR6" s="604"/>
      <c r="VAS6" s="604"/>
      <c r="VAT6" s="604"/>
      <c r="VAU6" s="604"/>
      <c r="VAV6" s="604"/>
      <c r="VAW6" s="604"/>
      <c r="VAX6" s="604"/>
      <c r="VAY6" s="604"/>
      <c r="VAZ6" s="604"/>
      <c r="VBA6" s="604"/>
      <c r="VBB6" s="604"/>
      <c r="VBC6" s="604"/>
      <c r="VBD6" s="604"/>
      <c r="VBE6" s="604"/>
      <c r="VBF6" s="604"/>
      <c r="VBG6" s="604"/>
      <c r="VBH6" s="604"/>
      <c r="VBI6" s="604"/>
      <c r="VBJ6" s="604"/>
      <c r="VBK6" s="604"/>
      <c r="VBL6" s="604"/>
      <c r="VBM6" s="604"/>
      <c r="VBN6" s="604"/>
      <c r="VBO6" s="604"/>
      <c r="VBP6" s="604"/>
      <c r="VBQ6" s="604"/>
      <c r="VBR6" s="604"/>
      <c r="VBS6" s="604"/>
      <c r="VBT6" s="604"/>
      <c r="VBU6" s="604"/>
      <c r="VBV6" s="604"/>
      <c r="VBW6" s="604"/>
      <c r="VBX6" s="604"/>
      <c r="VBY6" s="604"/>
      <c r="VBZ6" s="604"/>
      <c r="VCA6" s="604"/>
      <c r="VCB6" s="604"/>
      <c r="VCC6" s="604"/>
      <c r="VCD6" s="604"/>
      <c r="VCE6" s="604"/>
      <c r="VCF6" s="604"/>
      <c r="VCG6" s="604"/>
      <c r="VCH6" s="604"/>
      <c r="VCI6" s="604"/>
      <c r="VCJ6" s="604"/>
      <c r="VCK6" s="604"/>
      <c r="VCL6" s="604"/>
      <c r="VCM6" s="604"/>
      <c r="VCN6" s="604"/>
      <c r="VCO6" s="604"/>
      <c r="VCP6" s="604"/>
      <c r="VCQ6" s="604"/>
      <c r="VCR6" s="604"/>
      <c r="VCS6" s="604"/>
      <c r="VCT6" s="604"/>
      <c r="VCU6" s="604"/>
      <c r="VCV6" s="604"/>
      <c r="VCW6" s="604"/>
      <c r="VCX6" s="604"/>
      <c r="VCY6" s="604"/>
      <c r="VCZ6" s="604"/>
      <c r="VDA6" s="604"/>
      <c r="VDB6" s="604"/>
      <c r="VDC6" s="604"/>
      <c r="VDD6" s="604"/>
      <c r="VDE6" s="604"/>
      <c r="VDF6" s="604"/>
      <c r="VDG6" s="604"/>
      <c r="VDH6" s="604"/>
      <c r="VDI6" s="604"/>
      <c r="VDJ6" s="604"/>
      <c r="VDK6" s="604"/>
      <c r="VDL6" s="604"/>
      <c r="VDM6" s="604"/>
      <c r="VDN6" s="604"/>
      <c r="VDO6" s="604"/>
      <c r="VDP6" s="604"/>
      <c r="VDQ6" s="604"/>
      <c r="VDR6" s="604"/>
      <c r="VDS6" s="604"/>
      <c r="VDT6" s="604"/>
      <c r="VDU6" s="604"/>
      <c r="VDV6" s="604"/>
      <c r="VDW6" s="604"/>
      <c r="VDX6" s="604"/>
      <c r="VDY6" s="604"/>
      <c r="VDZ6" s="604"/>
      <c r="VEA6" s="604"/>
      <c r="VEB6" s="604"/>
      <c r="VEC6" s="604"/>
      <c r="VED6" s="604"/>
      <c r="VEE6" s="604"/>
      <c r="VEF6" s="604"/>
      <c r="VEG6" s="604"/>
      <c r="VEH6" s="604"/>
      <c r="VEI6" s="604"/>
      <c r="VEJ6" s="604"/>
      <c r="VEK6" s="604"/>
      <c r="VEL6" s="604"/>
      <c r="VEM6" s="604"/>
      <c r="VEN6" s="604"/>
      <c r="VEO6" s="604"/>
      <c r="VEP6" s="604"/>
      <c r="VEQ6" s="604"/>
      <c r="VER6" s="604"/>
      <c r="VES6" s="604"/>
      <c r="VET6" s="604"/>
      <c r="VEU6" s="604"/>
      <c r="VEV6" s="604"/>
      <c r="VEW6" s="604"/>
      <c r="VEX6" s="604"/>
      <c r="VEY6" s="604"/>
      <c r="VEZ6" s="604"/>
      <c r="VFA6" s="604"/>
      <c r="VFB6" s="604"/>
      <c r="VFC6" s="604"/>
      <c r="VFD6" s="604"/>
      <c r="VFE6" s="604"/>
      <c r="VFF6" s="604"/>
      <c r="VFG6" s="604"/>
      <c r="VFH6" s="604"/>
      <c r="VFI6" s="604"/>
      <c r="VFJ6" s="604"/>
      <c r="VFK6" s="604"/>
      <c r="VFL6" s="604"/>
      <c r="VFM6" s="604"/>
      <c r="VFN6" s="604"/>
      <c r="VFO6" s="604"/>
      <c r="VFP6" s="604"/>
      <c r="VFQ6" s="604"/>
      <c r="VFR6" s="604"/>
      <c r="VFS6" s="604"/>
      <c r="VFT6" s="604"/>
      <c r="VFU6" s="604"/>
      <c r="VFV6" s="604"/>
      <c r="VFW6" s="604"/>
      <c r="VFX6" s="604"/>
      <c r="VFY6" s="604"/>
      <c r="VFZ6" s="604"/>
      <c r="VGA6" s="604"/>
      <c r="VGB6" s="604"/>
      <c r="VGC6" s="604"/>
      <c r="VGD6" s="604"/>
      <c r="VGE6" s="604"/>
      <c r="VGF6" s="604"/>
      <c r="VGG6" s="604"/>
      <c r="VGH6" s="604"/>
      <c r="VGI6" s="604"/>
      <c r="VGJ6" s="604"/>
      <c r="VGK6" s="604"/>
      <c r="VGL6" s="604"/>
      <c r="VGM6" s="604"/>
      <c r="VGN6" s="604"/>
      <c r="VGO6" s="604"/>
      <c r="VGP6" s="604"/>
      <c r="VGQ6" s="604"/>
      <c r="VGR6" s="604"/>
      <c r="VGS6" s="604"/>
      <c r="VGT6" s="604"/>
      <c r="VGU6" s="604"/>
      <c r="VGV6" s="604"/>
      <c r="VGW6" s="604"/>
      <c r="VGX6" s="604"/>
      <c r="VGY6" s="604"/>
      <c r="VGZ6" s="604"/>
      <c r="VHA6" s="604"/>
      <c r="VHB6" s="604"/>
      <c r="VHC6" s="604"/>
      <c r="VHD6" s="604"/>
      <c r="VHE6" s="604"/>
      <c r="VHF6" s="604"/>
      <c r="VHG6" s="604"/>
      <c r="VHH6" s="604"/>
      <c r="VHI6" s="604"/>
      <c r="VHJ6" s="604"/>
      <c r="VHK6" s="604"/>
      <c r="VHL6" s="604"/>
      <c r="VHM6" s="604"/>
      <c r="VHN6" s="604"/>
      <c r="VHO6" s="604"/>
      <c r="VHP6" s="604"/>
      <c r="VHQ6" s="604"/>
      <c r="VHR6" s="604"/>
      <c r="VHS6" s="604"/>
      <c r="VHT6" s="604"/>
      <c r="VHU6" s="604"/>
      <c r="VHV6" s="604"/>
      <c r="VHW6" s="604"/>
      <c r="VHX6" s="604"/>
      <c r="VHY6" s="604"/>
      <c r="VHZ6" s="604"/>
      <c r="VIA6" s="604"/>
      <c r="VIB6" s="604"/>
      <c r="VIC6" s="604"/>
      <c r="VID6" s="604"/>
      <c r="VIE6" s="604"/>
      <c r="VIF6" s="604"/>
      <c r="VIG6" s="604"/>
      <c r="VIH6" s="604"/>
      <c r="VII6" s="604"/>
      <c r="VIJ6" s="604"/>
      <c r="VIK6" s="604"/>
      <c r="VIL6" s="604"/>
      <c r="VIM6" s="604"/>
      <c r="VIN6" s="604"/>
      <c r="VIO6" s="604"/>
      <c r="VIP6" s="604"/>
      <c r="VIQ6" s="604"/>
      <c r="VIR6" s="604"/>
      <c r="VIS6" s="604"/>
      <c r="VIT6" s="604"/>
      <c r="VIU6" s="604"/>
      <c r="VIV6" s="604"/>
      <c r="VIW6" s="604"/>
      <c r="VIX6" s="604"/>
      <c r="VIY6" s="604"/>
      <c r="VIZ6" s="604"/>
      <c r="VJA6" s="604"/>
      <c r="VJB6" s="604"/>
      <c r="VJC6" s="604"/>
      <c r="VJD6" s="604"/>
      <c r="VJE6" s="604"/>
      <c r="VJF6" s="604"/>
      <c r="VJG6" s="604"/>
      <c r="VJH6" s="604"/>
      <c r="VJI6" s="604"/>
      <c r="VJJ6" s="604"/>
      <c r="VJK6" s="604"/>
      <c r="VJL6" s="604"/>
      <c r="VJM6" s="604"/>
      <c r="VJN6" s="604"/>
      <c r="VJO6" s="604"/>
      <c r="VJP6" s="604"/>
      <c r="VJQ6" s="604"/>
      <c r="VJR6" s="604"/>
      <c r="VJS6" s="604"/>
      <c r="VJT6" s="604"/>
      <c r="VJU6" s="604"/>
      <c r="VJV6" s="604"/>
      <c r="VJW6" s="604"/>
      <c r="VJX6" s="604"/>
      <c r="VJY6" s="604"/>
      <c r="VJZ6" s="604"/>
      <c r="VKA6" s="604"/>
      <c r="VKB6" s="604"/>
      <c r="VKC6" s="604"/>
      <c r="VKD6" s="604"/>
      <c r="VKE6" s="604"/>
      <c r="VKF6" s="604"/>
      <c r="VKG6" s="604"/>
      <c r="VKH6" s="604"/>
      <c r="VKI6" s="604"/>
      <c r="VKJ6" s="604"/>
      <c r="VKK6" s="604"/>
      <c r="VKL6" s="604"/>
      <c r="VKM6" s="604"/>
      <c r="VKN6" s="604"/>
      <c r="VKO6" s="604"/>
      <c r="VKP6" s="604"/>
      <c r="VKQ6" s="604"/>
      <c r="VKR6" s="604"/>
      <c r="VKS6" s="604"/>
      <c r="VKT6" s="604"/>
      <c r="VKU6" s="604"/>
      <c r="VKV6" s="604"/>
      <c r="VKW6" s="604"/>
      <c r="VKX6" s="604"/>
      <c r="VKY6" s="604"/>
      <c r="VKZ6" s="604"/>
      <c r="VLA6" s="604"/>
      <c r="VLB6" s="604"/>
      <c r="VLC6" s="604"/>
      <c r="VLD6" s="604"/>
      <c r="VLE6" s="604"/>
      <c r="VLF6" s="604"/>
      <c r="VLG6" s="604"/>
      <c r="VLH6" s="604"/>
      <c r="VLI6" s="604"/>
      <c r="VLJ6" s="604"/>
      <c r="VLK6" s="604"/>
      <c r="VLL6" s="604"/>
      <c r="VLM6" s="604"/>
      <c r="VLN6" s="604"/>
      <c r="VLO6" s="604"/>
      <c r="VLP6" s="604"/>
      <c r="VLQ6" s="604"/>
      <c r="VLR6" s="604"/>
      <c r="VLS6" s="604"/>
      <c r="VLT6" s="604"/>
      <c r="VLU6" s="604"/>
      <c r="VLV6" s="604"/>
      <c r="VLW6" s="604"/>
      <c r="VLX6" s="604"/>
      <c r="VLY6" s="604"/>
      <c r="VLZ6" s="604"/>
      <c r="VMA6" s="604"/>
      <c r="VMB6" s="604"/>
      <c r="VMC6" s="604"/>
      <c r="VMD6" s="604"/>
      <c r="VME6" s="604"/>
      <c r="VMF6" s="604"/>
      <c r="VMG6" s="604"/>
      <c r="VMH6" s="604"/>
      <c r="VMI6" s="604"/>
      <c r="VMJ6" s="604"/>
      <c r="VMK6" s="604"/>
      <c r="VML6" s="604"/>
      <c r="VMM6" s="604"/>
      <c r="VMN6" s="604"/>
      <c r="VMO6" s="604"/>
      <c r="VMP6" s="604"/>
      <c r="VMQ6" s="604"/>
      <c r="VMR6" s="604"/>
      <c r="VMS6" s="604"/>
      <c r="VMT6" s="604"/>
      <c r="VMU6" s="604"/>
      <c r="VMV6" s="604"/>
      <c r="VMW6" s="604"/>
      <c r="VMX6" s="604"/>
      <c r="VMY6" s="604"/>
      <c r="VMZ6" s="604"/>
      <c r="VNA6" s="604"/>
      <c r="VNB6" s="604"/>
      <c r="VNC6" s="604"/>
      <c r="VND6" s="604"/>
      <c r="VNE6" s="604"/>
      <c r="VNF6" s="604"/>
      <c r="VNG6" s="604"/>
      <c r="VNH6" s="604"/>
      <c r="VNI6" s="604"/>
      <c r="VNJ6" s="604"/>
      <c r="VNK6" s="604"/>
      <c r="VNL6" s="604"/>
      <c r="VNM6" s="604"/>
      <c r="VNN6" s="604"/>
      <c r="VNO6" s="604"/>
      <c r="VNP6" s="604"/>
      <c r="VNQ6" s="604"/>
      <c r="VNR6" s="604"/>
      <c r="VNS6" s="604"/>
      <c r="VNT6" s="604"/>
      <c r="VNU6" s="604"/>
      <c r="VNV6" s="604"/>
      <c r="VNW6" s="604"/>
      <c r="VNX6" s="604"/>
      <c r="VNY6" s="604"/>
      <c r="VNZ6" s="604"/>
      <c r="VOA6" s="604"/>
      <c r="VOB6" s="604"/>
      <c r="VOC6" s="604"/>
      <c r="VOD6" s="604"/>
      <c r="VOE6" s="604"/>
      <c r="VOF6" s="604"/>
      <c r="VOG6" s="604"/>
      <c r="VOH6" s="604"/>
      <c r="VOI6" s="604"/>
      <c r="VOJ6" s="604"/>
      <c r="VOK6" s="604"/>
      <c r="VOL6" s="604"/>
      <c r="VOM6" s="604"/>
      <c r="VON6" s="604"/>
      <c r="VOO6" s="604"/>
      <c r="VOP6" s="604"/>
      <c r="VOQ6" s="604"/>
      <c r="VOR6" s="604"/>
      <c r="VOS6" s="604"/>
      <c r="VOT6" s="604"/>
      <c r="VOU6" s="604"/>
      <c r="VOV6" s="604"/>
      <c r="VOW6" s="604"/>
      <c r="VOX6" s="604"/>
      <c r="VOY6" s="604"/>
      <c r="VOZ6" s="604"/>
      <c r="VPA6" s="604"/>
      <c r="VPB6" s="604"/>
      <c r="VPC6" s="604"/>
      <c r="VPD6" s="604"/>
      <c r="VPE6" s="604"/>
      <c r="VPF6" s="604"/>
      <c r="VPG6" s="604"/>
      <c r="VPH6" s="604"/>
      <c r="VPI6" s="604"/>
      <c r="VPJ6" s="604"/>
      <c r="VPK6" s="604"/>
      <c r="VPL6" s="604"/>
      <c r="VPM6" s="604"/>
      <c r="VPN6" s="604"/>
      <c r="VPO6" s="604"/>
      <c r="VPP6" s="604"/>
      <c r="VPQ6" s="604"/>
      <c r="VPR6" s="604"/>
      <c r="VPS6" s="604"/>
      <c r="VPT6" s="604"/>
      <c r="VPU6" s="604"/>
      <c r="VPV6" s="604"/>
      <c r="VPW6" s="604"/>
      <c r="VPX6" s="604"/>
      <c r="VPY6" s="604"/>
      <c r="VPZ6" s="604"/>
      <c r="VQA6" s="604"/>
      <c r="VQB6" s="604"/>
      <c r="VQC6" s="604"/>
      <c r="VQD6" s="604"/>
      <c r="VQE6" s="604"/>
      <c r="VQF6" s="604"/>
      <c r="VQG6" s="604"/>
      <c r="VQH6" s="604"/>
      <c r="VQI6" s="604"/>
      <c r="VQJ6" s="604"/>
      <c r="VQK6" s="604"/>
      <c r="VQL6" s="604"/>
      <c r="VQM6" s="604"/>
      <c r="VQN6" s="604"/>
      <c r="VQO6" s="604"/>
      <c r="VQP6" s="604"/>
      <c r="VQQ6" s="604"/>
      <c r="VQR6" s="604"/>
      <c r="VQS6" s="604"/>
      <c r="VQT6" s="604"/>
      <c r="VQU6" s="604"/>
      <c r="VQV6" s="604"/>
      <c r="VQW6" s="604"/>
      <c r="VQX6" s="604"/>
      <c r="VQY6" s="604"/>
      <c r="VQZ6" s="604"/>
      <c r="VRA6" s="604"/>
      <c r="VRB6" s="604"/>
      <c r="VRC6" s="604"/>
      <c r="VRD6" s="604"/>
      <c r="VRE6" s="604"/>
      <c r="VRF6" s="604"/>
      <c r="VRG6" s="604"/>
      <c r="VRH6" s="604"/>
      <c r="VRI6" s="604"/>
      <c r="VRJ6" s="604"/>
      <c r="VRK6" s="604"/>
      <c r="VRL6" s="604"/>
      <c r="VRM6" s="604"/>
      <c r="VRN6" s="604"/>
      <c r="VRO6" s="604"/>
      <c r="VRP6" s="604"/>
      <c r="VRQ6" s="604"/>
      <c r="VRR6" s="604"/>
      <c r="VRS6" s="604"/>
      <c r="VRT6" s="604"/>
      <c r="VRU6" s="604"/>
      <c r="VRV6" s="604"/>
      <c r="VRW6" s="604"/>
      <c r="VRX6" s="604"/>
      <c r="VRY6" s="604"/>
      <c r="VRZ6" s="604"/>
      <c r="VSA6" s="604"/>
      <c r="VSB6" s="604"/>
      <c r="VSC6" s="604"/>
      <c r="VSD6" s="604"/>
      <c r="VSE6" s="604"/>
      <c r="VSF6" s="604"/>
      <c r="VSG6" s="604"/>
      <c r="VSH6" s="604"/>
      <c r="VSI6" s="604"/>
      <c r="VSJ6" s="604"/>
      <c r="VSK6" s="604"/>
      <c r="VSL6" s="604"/>
      <c r="VSM6" s="604"/>
      <c r="VSN6" s="604"/>
      <c r="VSO6" s="604"/>
      <c r="VSP6" s="604"/>
      <c r="VSQ6" s="604"/>
      <c r="VSR6" s="604"/>
      <c r="VSS6" s="604"/>
      <c r="VST6" s="604"/>
      <c r="VSU6" s="604"/>
      <c r="VSV6" s="604"/>
      <c r="VSW6" s="604"/>
      <c r="VSX6" s="604"/>
      <c r="VSY6" s="604"/>
      <c r="VSZ6" s="604"/>
      <c r="VTA6" s="604"/>
      <c r="VTB6" s="604"/>
      <c r="VTC6" s="604"/>
      <c r="VTD6" s="604"/>
      <c r="VTE6" s="604"/>
      <c r="VTF6" s="604"/>
      <c r="VTG6" s="604"/>
      <c r="VTH6" s="604"/>
      <c r="VTI6" s="604"/>
      <c r="VTJ6" s="604"/>
      <c r="VTK6" s="604"/>
      <c r="VTL6" s="604"/>
      <c r="VTM6" s="604"/>
      <c r="VTN6" s="604"/>
      <c r="VTO6" s="604"/>
      <c r="VTP6" s="604"/>
      <c r="VTQ6" s="604"/>
      <c r="VTR6" s="604"/>
      <c r="VTS6" s="604"/>
      <c r="VTT6" s="604"/>
      <c r="VTU6" s="604"/>
      <c r="VTV6" s="604"/>
      <c r="VTW6" s="604"/>
      <c r="VTX6" s="604"/>
      <c r="VTY6" s="604"/>
      <c r="VTZ6" s="604"/>
      <c r="VUA6" s="604"/>
      <c r="VUB6" s="604"/>
      <c r="VUC6" s="604"/>
      <c r="VUD6" s="604"/>
      <c r="VUE6" s="604"/>
      <c r="VUF6" s="604"/>
      <c r="VUG6" s="604"/>
      <c r="VUH6" s="604"/>
      <c r="VUI6" s="604"/>
      <c r="VUJ6" s="604"/>
      <c r="VUK6" s="604"/>
      <c r="VUL6" s="604"/>
      <c r="VUM6" s="604"/>
      <c r="VUN6" s="604"/>
      <c r="VUO6" s="604"/>
      <c r="VUP6" s="604"/>
      <c r="VUQ6" s="604"/>
      <c r="VUR6" s="604"/>
      <c r="VUS6" s="604"/>
      <c r="VUT6" s="604"/>
      <c r="VUU6" s="604"/>
      <c r="VUV6" s="604"/>
      <c r="VUW6" s="604"/>
      <c r="VUX6" s="604"/>
      <c r="VUY6" s="604"/>
      <c r="VUZ6" s="604"/>
      <c r="VVA6" s="604"/>
      <c r="VVB6" s="604"/>
      <c r="VVC6" s="604"/>
      <c r="VVD6" s="604"/>
      <c r="VVE6" s="604"/>
      <c r="VVF6" s="604"/>
      <c r="VVG6" s="604"/>
      <c r="VVH6" s="604"/>
      <c r="VVI6" s="604"/>
      <c r="VVJ6" s="604"/>
      <c r="VVK6" s="604"/>
      <c r="VVL6" s="604"/>
      <c r="VVM6" s="604"/>
      <c r="VVN6" s="604"/>
      <c r="VVO6" s="604"/>
      <c r="VVP6" s="604"/>
      <c r="VVQ6" s="604"/>
      <c r="VVR6" s="604"/>
      <c r="VVS6" s="604"/>
      <c r="VVT6" s="604"/>
      <c r="VVU6" s="604"/>
      <c r="VVV6" s="604"/>
      <c r="VVW6" s="604"/>
      <c r="VVX6" s="604"/>
      <c r="VVY6" s="604"/>
      <c r="VVZ6" s="604"/>
      <c r="VWA6" s="604"/>
      <c r="VWB6" s="604"/>
      <c r="VWC6" s="604"/>
      <c r="VWD6" s="604"/>
      <c r="VWE6" s="604"/>
      <c r="VWF6" s="604"/>
      <c r="VWG6" s="604"/>
      <c r="VWH6" s="604"/>
      <c r="VWI6" s="604"/>
      <c r="VWJ6" s="604"/>
      <c r="VWK6" s="604"/>
      <c r="VWL6" s="604"/>
      <c r="VWM6" s="604"/>
      <c r="VWN6" s="604"/>
      <c r="VWO6" s="604"/>
      <c r="VWP6" s="604"/>
      <c r="VWQ6" s="604"/>
      <c r="VWR6" s="604"/>
      <c r="VWS6" s="604"/>
      <c r="VWT6" s="604"/>
      <c r="VWU6" s="604"/>
      <c r="VWV6" s="604"/>
      <c r="VWW6" s="604"/>
      <c r="VWX6" s="604"/>
      <c r="VWY6" s="604"/>
      <c r="VWZ6" s="604"/>
      <c r="VXA6" s="604"/>
      <c r="VXB6" s="604"/>
      <c r="VXC6" s="604"/>
      <c r="VXD6" s="604"/>
      <c r="VXE6" s="604"/>
      <c r="VXF6" s="604"/>
      <c r="VXG6" s="604"/>
      <c r="VXH6" s="604"/>
      <c r="VXI6" s="604"/>
      <c r="VXJ6" s="604"/>
      <c r="VXK6" s="604"/>
      <c r="VXL6" s="604"/>
      <c r="VXM6" s="604"/>
      <c r="VXN6" s="604"/>
      <c r="VXO6" s="604"/>
      <c r="VXP6" s="604"/>
      <c r="VXQ6" s="604"/>
      <c r="VXR6" s="604"/>
      <c r="VXS6" s="604"/>
      <c r="VXT6" s="604"/>
      <c r="VXU6" s="604"/>
      <c r="VXV6" s="604"/>
      <c r="VXW6" s="604"/>
      <c r="VXX6" s="604"/>
      <c r="VXY6" s="604"/>
      <c r="VXZ6" s="604"/>
      <c r="VYA6" s="604"/>
      <c r="VYB6" s="604"/>
      <c r="VYC6" s="604"/>
      <c r="VYD6" s="604"/>
      <c r="VYE6" s="604"/>
      <c r="VYF6" s="604"/>
      <c r="VYG6" s="604"/>
      <c r="VYH6" s="604"/>
      <c r="VYI6" s="604"/>
      <c r="VYJ6" s="604"/>
      <c r="VYK6" s="604"/>
      <c r="VYL6" s="604"/>
      <c r="VYM6" s="604"/>
      <c r="VYN6" s="604"/>
      <c r="VYO6" s="604"/>
      <c r="VYP6" s="604"/>
      <c r="VYQ6" s="604"/>
      <c r="VYR6" s="604"/>
      <c r="VYS6" s="604"/>
      <c r="VYT6" s="604"/>
      <c r="VYU6" s="604"/>
      <c r="VYV6" s="604"/>
      <c r="VYW6" s="604"/>
      <c r="VYX6" s="604"/>
      <c r="VYY6" s="604"/>
      <c r="VYZ6" s="604"/>
      <c r="VZA6" s="604"/>
      <c r="VZB6" s="604"/>
      <c r="VZC6" s="604"/>
      <c r="VZD6" s="604"/>
      <c r="VZE6" s="604"/>
      <c r="VZF6" s="604"/>
      <c r="VZG6" s="604"/>
      <c r="VZH6" s="604"/>
      <c r="VZI6" s="604"/>
      <c r="VZJ6" s="604"/>
      <c r="VZK6" s="604"/>
      <c r="VZL6" s="604"/>
      <c r="VZM6" s="604"/>
      <c r="VZN6" s="604"/>
      <c r="VZO6" s="604"/>
      <c r="VZP6" s="604"/>
      <c r="VZQ6" s="604"/>
      <c r="VZR6" s="604"/>
      <c r="VZS6" s="604"/>
      <c r="VZT6" s="604"/>
      <c r="VZU6" s="604"/>
      <c r="VZV6" s="604"/>
      <c r="VZW6" s="604"/>
      <c r="VZX6" s="604"/>
      <c r="VZY6" s="604"/>
      <c r="VZZ6" s="604"/>
      <c r="WAA6" s="604"/>
      <c r="WAB6" s="604"/>
      <c r="WAC6" s="604"/>
      <c r="WAD6" s="604"/>
      <c r="WAE6" s="604"/>
      <c r="WAF6" s="604"/>
      <c r="WAG6" s="604"/>
      <c r="WAH6" s="604"/>
      <c r="WAI6" s="604"/>
      <c r="WAJ6" s="604"/>
      <c r="WAK6" s="604"/>
      <c r="WAL6" s="604"/>
      <c r="WAM6" s="604"/>
      <c r="WAN6" s="604"/>
      <c r="WAO6" s="604"/>
      <c r="WAP6" s="604"/>
      <c r="WAQ6" s="604"/>
      <c r="WAR6" s="604"/>
      <c r="WAS6" s="604"/>
      <c r="WAT6" s="604"/>
      <c r="WAU6" s="604"/>
      <c r="WAV6" s="604"/>
      <c r="WAW6" s="604"/>
      <c r="WAX6" s="604"/>
      <c r="WAY6" s="604"/>
      <c r="WAZ6" s="604"/>
      <c r="WBA6" s="604"/>
      <c r="WBB6" s="604"/>
      <c r="WBC6" s="604"/>
      <c r="WBD6" s="604"/>
      <c r="WBE6" s="604"/>
      <c r="WBF6" s="604"/>
      <c r="WBG6" s="604"/>
      <c r="WBH6" s="604"/>
      <c r="WBI6" s="604"/>
      <c r="WBJ6" s="604"/>
      <c r="WBK6" s="604"/>
      <c r="WBL6" s="604"/>
      <c r="WBM6" s="604"/>
      <c r="WBN6" s="604"/>
      <c r="WBO6" s="604"/>
      <c r="WBP6" s="604"/>
      <c r="WBQ6" s="604"/>
      <c r="WBR6" s="604"/>
      <c r="WBS6" s="604"/>
      <c r="WBT6" s="604"/>
      <c r="WBU6" s="604"/>
      <c r="WBV6" s="604"/>
      <c r="WBW6" s="604"/>
      <c r="WBX6" s="604"/>
      <c r="WBY6" s="604"/>
      <c r="WBZ6" s="604"/>
      <c r="WCA6" s="604"/>
      <c r="WCB6" s="604"/>
      <c r="WCC6" s="604"/>
      <c r="WCD6" s="604"/>
      <c r="WCE6" s="604"/>
      <c r="WCF6" s="604"/>
      <c r="WCG6" s="604"/>
      <c r="WCH6" s="604"/>
      <c r="WCI6" s="604"/>
      <c r="WCJ6" s="604"/>
      <c r="WCK6" s="604"/>
      <c r="WCL6" s="604"/>
      <c r="WCM6" s="604"/>
      <c r="WCN6" s="604"/>
      <c r="WCO6" s="604"/>
      <c r="WCP6" s="604"/>
      <c r="WCQ6" s="604"/>
      <c r="WCR6" s="604"/>
      <c r="WCS6" s="604"/>
      <c r="WCT6" s="604"/>
      <c r="WCU6" s="604"/>
      <c r="WCV6" s="604"/>
      <c r="WCW6" s="604"/>
      <c r="WCX6" s="604"/>
      <c r="WCY6" s="604"/>
      <c r="WCZ6" s="604"/>
      <c r="WDA6" s="604"/>
      <c r="WDB6" s="604"/>
      <c r="WDC6" s="604"/>
      <c r="WDD6" s="604"/>
      <c r="WDE6" s="604"/>
      <c r="WDF6" s="604"/>
      <c r="WDG6" s="604"/>
      <c r="WDH6" s="604"/>
      <c r="WDI6" s="604"/>
      <c r="WDJ6" s="604"/>
      <c r="WDK6" s="604"/>
      <c r="WDL6" s="604"/>
      <c r="WDM6" s="604"/>
      <c r="WDN6" s="604"/>
      <c r="WDO6" s="604"/>
      <c r="WDP6" s="604"/>
      <c r="WDQ6" s="604"/>
      <c r="WDR6" s="604"/>
      <c r="WDS6" s="604"/>
      <c r="WDT6" s="604"/>
      <c r="WDU6" s="604"/>
      <c r="WDV6" s="604"/>
      <c r="WDW6" s="604"/>
      <c r="WDX6" s="604"/>
      <c r="WDY6" s="604"/>
      <c r="WDZ6" s="604"/>
      <c r="WEA6" s="604"/>
      <c r="WEB6" s="604"/>
      <c r="WEC6" s="604"/>
      <c r="WED6" s="604"/>
      <c r="WEE6" s="604"/>
      <c r="WEF6" s="604"/>
      <c r="WEG6" s="604"/>
      <c r="WEH6" s="604"/>
      <c r="WEI6" s="604"/>
      <c r="WEJ6" s="604"/>
      <c r="WEK6" s="604"/>
      <c r="WEL6" s="604"/>
      <c r="WEM6" s="604"/>
      <c r="WEN6" s="604"/>
      <c r="WEO6" s="604"/>
      <c r="WEP6" s="604"/>
      <c r="WEQ6" s="604"/>
      <c r="WER6" s="604"/>
      <c r="WES6" s="604"/>
      <c r="WET6" s="604"/>
      <c r="WEU6" s="604"/>
      <c r="WEV6" s="604"/>
      <c r="WEW6" s="604"/>
      <c r="WEX6" s="604"/>
      <c r="WEY6" s="604"/>
      <c r="WEZ6" s="604"/>
      <c r="WFA6" s="604"/>
      <c r="WFB6" s="604"/>
      <c r="WFC6" s="604"/>
      <c r="WFD6" s="604"/>
      <c r="WFE6" s="604"/>
      <c r="WFF6" s="604"/>
      <c r="WFG6" s="604"/>
      <c r="WFH6" s="604"/>
      <c r="WFI6" s="604"/>
      <c r="WFJ6" s="604"/>
      <c r="WFK6" s="604"/>
      <c r="WFL6" s="604"/>
      <c r="WFM6" s="604"/>
      <c r="WFN6" s="604"/>
      <c r="WFO6" s="604"/>
      <c r="WFP6" s="604"/>
      <c r="WFQ6" s="604"/>
      <c r="WFR6" s="604"/>
      <c r="WFS6" s="604"/>
      <c r="WFT6" s="604"/>
      <c r="WFU6" s="604"/>
      <c r="WFV6" s="604"/>
      <c r="WFW6" s="604"/>
      <c r="WFX6" s="604"/>
      <c r="WFY6" s="604"/>
      <c r="WFZ6" s="604"/>
      <c r="WGA6" s="604"/>
      <c r="WGB6" s="604"/>
      <c r="WGC6" s="604"/>
      <c r="WGD6" s="604"/>
      <c r="WGE6" s="604"/>
      <c r="WGF6" s="604"/>
      <c r="WGG6" s="604"/>
      <c r="WGH6" s="604"/>
      <c r="WGI6" s="604"/>
      <c r="WGJ6" s="604"/>
      <c r="WGK6" s="604"/>
      <c r="WGL6" s="604"/>
      <c r="WGM6" s="604"/>
      <c r="WGN6" s="604"/>
      <c r="WGO6" s="604"/>
      <c r="WGP6" s="604"/>
      <c r="WGQ6" s="604"/>
      <c r="WGR6" s="604"/>
      <c r="WGS6" s="604"/>
      <c r="WGT6" s="604"/>
      <c r="WGU6" s="604"/>
      <c r="WGV6" s="604"/>
      <c r="WGW6" s="604"/>
      <c r="WGX6" s="604"/>
      <c r="WGY6" s="604"/>
      <c r="WGZ6" s="604"/>
      <c r="WHA6" s="604"/>
      <c r="WHB6" s="604"/>
      <c r="WHC6" s="604"/>
      <c r="WHD6" s="604"/>
      <c r="WHE6" s="604"/>
      <c r="WHF6" s="604"/>
      <c r="WHG6" s="604"/>
      <c r="WHH6" s="604"/>
      <c r="WHI6" s="604"/>
      <c r="WHJ6" s="604"/>
      <c r="WHK6" s="604"/>
      <c r="WHL6" s="604"/>
      <c r="WHM6" s="604"/>
      <c r="WHN6" s="604"/>
      <c r="WHO6" s="604"/>
      <c r="WHP6" s="604"/>
      <c r="WHQ6" s="604"/>
      <c r="WHR6" s="604"/>
      <c r="WHS6" s="604"/>
      <c r="WHT6" s="604"/>
      <c r="WHU6" s="604"/>
      <c r="WHV6" s="604"/>
      <c r="WHW6" s="604"/>
      <c r="WHX6" s="604"/>
      <c r="WHY6" s="604"/>
      <c r="WHZ6" s="604"/>
      <c r="WIA6" s="604"/>
      <c r="WIB6" s="604"/>
      <c r="WIC6" s="604"/>
      <c r="WID6" s="604"/>
      <c r="WIE6" s="604"/>
      <c r="WIF6" s="604"/>
      <c r="WIG6" s="604"/>
      <c r="WIH6" s="604"/>
      <c r="WII6" s="604"/>
      <c r="WIJ6" s="604"/>
      <c r="WIK6" s="604"/>
      <c r="WIL6" s="604"/>
      <c r="WIM6" s="604"/>
      <c r="WIN6" s="604"/>
      <c r="WIO6" s="604"/>
      <c r="WIP6" s="604"/>
      <c r="WIQ6" s="604"/>
      <c r="WIR6" s="604"/>
      <c r="WIS6" s="604"/>
      <c r="WIT6" s="604"/>
      <c r="WIU6" s="604"/>
      <c r="WIV6" s="604"/>
      <c r="WIW6" s="604"/>
      <c r="WIX6" s="604"/>
      <c r="WIY6" s="604"/>
      <c r="WIZ6" s="604"/>
      <c r="WJA6" s="604"/>
      <c r="WJB6" s="604"/>
      <c r="WJC6" s="604"/>
      <c r="WJD6" s="604"/>
      <c r="WJE6" s="604"/>
      <c r="WJF6" s="604"/>
      <c r="WJG6" s="604"/>
      <c r="WJH6" s="604"/>
      <c r="WJI6" s="604"/>
      <c r="WJJ6" s="604"/>
      <c r="WJK6" s="604"/>
      <c r="WJL6" s="604"/>
      <c r="WJM6" s="604"/>
      <c r="WJN6" s="604"/>
      <c r="WJO6" s="604"/>
      <c r="WJP6" s="604"/>
      <c r="WJQ6" s="604"/>
      <c r="WJR6" s="604"/>
      <c r="WJS6" s="604"/>
      <c r="WJT6" s="604"/>
      <c r="WJU6" s="604"/>
      <c r="WJV6" s="604"/>
      <c r="WJW6" s="604"/>
      <c r="WJX6" s="604"/>
      <c r="WJY6" s="604"/>
      <c r="WJZ6" s="604"/>
      <c r="WKA6" s="604"/>
      <c r="WKB6" s="604"/>
      <c r="WKC6" s="604"/>
      <c r="WKD6" s="604"/>
      <c r="WKE6" s="604"/>
      <c r="WKF6" s="604"/>
      <c r="WKG6" s="604"/>
      <c r="WKH6" s="604"/>
      <c r="WKI6" s="604"/>
      <c r="WKJ6" s="604"/>
      <c r="WKK6" s="604"/>
      <c r="WKL6" s="604"/>
      <c r="WKM6" s="604"/>
      <c r="WKN6" s="604"/>
      <c r="WKO6" s="604"/>
      <c r="WKP6" s="604"/>
      <c r="WKQ6" s="604"/>
      <c r="WKR6" s="604"/>
      <c r="WKS6" s="604"/>
      <c r="WKT6" s="604"/>
      <c r="WKU6" s="604"/>
      <c r="WKV6" s="604"/>
      <c r="WKW6" s="604"/>
      <c r="WKX6" s="604"/>
      <c r="WKY6" s="604"/>
      <c r="WKZ6" s="604"/>
      <c r="WLA6" s="604"/>
      <c r="WLB6" s="604"/>
      <c r="WLC6" s="604"/>
      <c r="WLD6" s="604"/>
      <c r="WLE6" s="604"/>
      <c r="WLF6" s="604"/>
      <c r="WLG6" s="604"/>
      <c r="WLH6" s="604"/>
      <c r="WLI6" s="604"/>
      <c r="WLJ6" s="604"/>
      <c r="WLK6" s="604"/>
      <c r="WLL6" s="604"/>
      <c r="WLM6" s="604"/>
      <c r="WLN6" s="604"/>
      <c r="WLO6" s="604"/>
      <c r="WLP6" s="604"/>
      <c r="WLQ6" s="604"/>
      <c r="WLR6" s="604"/>
      <c r="WLS6" s="604"/>
      <c r="WLT6" s="604"/>
      <c r="WLU6" s="604"/>
      <c r="WLV6" s="604"/>
      <c r="WLW6" s="604"/>
      <c r="WLX6" s="604"/>
      <c r="WLY6" s="604"/>
      <c r="WLZ6" s="604"/>
      <c r="WMA6" s="604"/>
      <c r="WMB6" s="604"/>
      <c r="WMC6" s="604"/>
      <c r="WMD6" s="604"/>
      <c r="WME6" s="604"/>
      <c r="WMF6" s="604"/>
      <c r="WMG6" s="604"/>
      <c r="WMH6" s="604"/>
      <c r="WMI6" s="604"/>
      <c r="WMJ6" s="604"/>
      <c r="WMK6" s="604"/>
      <c r="WML6" s="604"/>
      <c r="WMM6" s="604"/>
      <c r="WMN6" s="604"/>
      <c r="WMO6" s="604"/>
      <c r="WMP6" s="604"/>
      <c r="WMQ6" s="604"/>
      <c r="WMR6" s="604"/>
      <c r="WMS6" s="604"/>
      <c r="WMT6" s="604"/>
      <c r="WMU6" s="604"/>
      <c r="WMV6" s="604"/>
      <c r="WMW6" s="604"/>
      <c r="WMX6" s="604"/>
      <c r="WMY6" s="604"/>
      <c r="WMZ6" s="604"/>
      <c r="WNA6" s="604"/>
      <c r="WNB6" s="604"/>
      <c r="WNC6" s="604"/>
      <c r="WND6" s="604"/>
      <c r="WNE6" s="604"/>
      <c r="WNF6" s="604"/>
      <c r="WNG6" s="604"/>
      <c r="WNH6" s="604"/>
      <c r="WNI6" s="604"/>
      <c r="WNJ6" s="604"/>
      <c r="WNK6" s="604"/>
      <c r="WNL6" s="604"/>
      <c r="WNM6" s="604"/>
      <c r="WNN6" s="604"/>
      <c r="WNO6" s="604"/>
      <c r="WNP6" s="604"/>
      <c r="WNQ6" s="604"/>
      <c r="WNR6" s="604"/>
      <c r="WNS6" s="604"/>
      <c r="WNT6" s="604"/>
      <c r="WNU6" s="604"/>
      <c r="WNV6" s="604"/>
      <c r="WNW6" s="604"/>
      <c r="WNX6" s="604"/>
      <c r="WNY6" s="604"/>
      <c r="WNZ6" s="604"/>
      <c r="WOA6" s="604"/>
      <c r="WOB6" s="604"/>
      <c r="WOC6" s="604"/>
      <c r="WOD6" s="604"/>
      <c r="WOE6" s="604"/>
      <c r="WOF6" s="604"/>
      <c r="WOG6" s="604"/>
      <c r="WOH6" s="604"/>
      <c r="WOI6" s="604"/>
      <c r="WOJ6" s="604"/>
      <c r="WOK6" s="604"/>
      <c r="WOL6" s="604"/>
      <c r="WOM6" s="604"/>
      <c r="WON6" s="604"/>
      <c r="WOO6" s="604"/>
      <c r="WOP6" s="604"/>
      <c r="WOQ6" s="604"/>
      <c r="WOR6" s="604"/>
      <c r="WOS6" s="604"/>
      <c r="WOT6" s="604"/>
      <c r="WOU6" s="604"/>
      <c r="WOV6" s="604"/>
      <c r="WOW6" s="604"/>
      <c r="WOX6" s="604"/>
      <c r="WOY6" s="604"/>
      <c r="WOZ6" s="604"/>
      <c r="WPA6" s="604"/>
      <c r="WPB6" s="604"/>
      <c r="WPC6" s="604"/>
      <c r="WPD6" s="604"/>
      <c r="WPE6" s="604"/>
      <c r="WPF6" s="604"/>
      <c r="WPG6" s="604"/>
      <c r="WPH6" s="604"/>
      <c r="WPI6" s="604"/>
      <c r="WPJ6" s="604"/>
      <c r="WPK6" s="604"/>
      <c r="WPL6" s="604"/>
      <c r="WPM6" s="604"/>
      <c r="WPN6" s="604"/>
      <c r="WPO6" s="604"/>
      <c r="WPP6" s="604"/>
      <c r="WPQ6" s="604"/>
      <c r="WPR6" s="604"/>
      <c r="WPS6" s="604"/>
      <c r="WPT6" s="604"/>
      <c r="WPU6" s="604"/>
      <c r="WPV6" s="604"/>
      <c r="WPW6" s="604"/>
      <c r="WPX6" s="604"/>
      <c r="WPY6" s="604"/>
      <c r="WPZ6" s="604"/>
      <c r="WQA6" s="604"/>
      <c r="WQB6" s="604"/>
      <c r="WQC6" s="604"/>
      <c r="WQD6" s="604"/>
      <c r="WQE6" s="604"/>
      <c r="WQF6" s="604"/>
      <c r="WQG6" s="604"/>
      <c r="WQH6" s="604"/>
      <c r="WQI6" s="604"/>
      <c r="WQJ6" s="604"/>
      <c r="WQK6" s="604"/>
      <c r="WQL6" s="604"/>
      <c r="WQM6" s="604"/>
      <c r="WQN6" s="604"/>
      <c r="WQO6" s="604"/>
      <c r="WQP6" s="604"/>
      <c r="WQQ6" s="604"/>
      <c r="WQR6" s="604"/>
      <c r="WQS6" s="604"/>
      <c r="WQT6" s="604"/>
      <c r="WQU6" s="604"/>
      <c r="WQV6" s="604"/>
      <c r="WQW6" s="604"/>
      <c r="WQX6" s="604"/>
      <c r="WQY6" s="604"/>
      <c r="WQZ6" s="604"/>
      <c r="WRA6" s="604"/>
      <c r="WRB6" s="604"/>
      <c r="WRC6" s="604"/>
      <c r="WRD6" s="604"/>
      <c r="WRE6" s="604"/>
      <c r="WRF6" s="604"/>
      <c r="WRG6" s="604"/>
      <c r="WRH6" s="604"/>
      <c r="WRI6" s="604"/>
      <c r="WRJ6" s="604"/>
      <c r="WRK6" s="604"/>
      <c r="WRL6" s="604"/>
      <c r="WRM6" s="604"/>
      <c r="WRN6" s="604"/>
      <c r="WRO6" s="604"/>
      <c r="WRP6" s="604"/>
      <c r="WRQ6" s="604"/>
      <c r="WRR6" s="604"/>
      <c r="WRS6" s="604"/>
      <c r="WRT6" s="604"/>
      <c r="WRU6" s="604"/>
      <c r="WRV6" s="604"/>
      <c r="WRW6" s="604"/>
      <c r="WRX6" s="604"/>
      <c r="WRY6" s="604"/>
      <c r="WRZ6" s="604"/>
      <c r="WSA6" s="604"/>
      <c r="WSB6" s="604"/>
      <c r="WSC6" s="604"/>
      <c r="WSD6" s="604"/>
      <c r="WSE6" s="604"/>
      <c r="WSF6" s="604"/>
      <c r="WSG6" s="604"/>
      <c r="WSH6" s="604"/>
      <c r="WSI6" s="604"/>
      <c r="WSJ6" s="604"/>
      <c r="WSK6" s="604"/>
      <c r="WSL6" s="604"/>
      <c r="WSM6" s="604"/>
      <c r="WSN6" s="604"/>
      <c r="WSO6" s="604"/>
      <c r="WSP6" s="604"/>
      <c r="WSQ6" s="604"/>
      <c r="WSR6" s="604"/>
      <c r="WSS6" s="604"/>
      <c r="WST6" s="604"/>
      <c r="WSU6" s="604"/>
      <c r="WSV6" s="604"/>
      <c r="WSW6" s="604"/>
      <c r="WSX6" s="604"/>
      <c r="WSY6" s="604"/>
      <c r="WSZ6" s="604"/>
      <c r="WTA6" s="604"/>
      <c r="WTB6" s="604"/>
      <c r="WTC6" s="604"/>
      <c r="WTD6" s="604"/>
      <c r="WTE6" s="604"/>
      <c r="WTF6" s="604"/>
      <c r="WTG6" s="604"/>
      <c r="WTH6" s="604"/>
      <c r="WTI6" s="604"/>
      <c r="WTJ6" s="604"/>
      <c r="WTK6" s="604"/>
      <c r="WTL6" s="604"/>
      <c r="WTM6" s="604"/>
      <c r="WTN6" s="604"/>
      <c r="WTO6" s="604"/>
      <c r="WTP6" s="604"/>
      <c r="WTQ6" s="604"/>
      <c r="WTR6" s="604"/>
      <c r="WTS6" s="604"/>
      <c r="WTT6" s="604"/>
      <c r="WTU6" s="604"/>
      <c r="WTV6" s="604"/>
      <c r="WTW6" s="604"/>
      <c r="WTX6" s="604"/>
      <c r="WTY6" s="604"/>
      <c r="WTZ6" s="604"/>
      <c r="WUA6" s="604"/>
      <c r="WUB6" s="604"/>
      <c r="WUC6" s="604"/>
      <c r="WUD6" s="604"/>
      <c r="WUE6" s="604"/>
      <c r="WUF6" s="604"/>
      <c r="WUG6" s="604"/>
      <c r="WUH6" s="604"/>
      <c r="WUI6" s="604"/>
      <c r="WUJ6" s="604"/>
      <c r="WUK6" s="604"/>
      <c r="WUL6" s="604"/>
      <c r="WUM6" s="604"/>
      <c r="WUN6" s="604"/>
      <c r="WUO6" s="604"/>
      <c r="WUP6" s="604"/>
      <c r="WUQ6" s="604"/>
      <c r="WUR6" s="604"/>
      <c r="WUS6" s="604"/>
      <c r="WUT6" s="604"/>
      <c r="WUU6" s="604"/>
      <c r="WUV6" s="604"/>
      <c r="WUW6" s="604"/>
      <c r="WUX6" s="604"/>
      <c r="WUY6" s="604"/>
      <c r="WUZ6" s="604"/>
      <c r="WVA6" s="604"/>
      <c r="WVB6" s="604"/>
      <c r="WVC6" s="604"/>
      <c r="WVD6" s="604"/>
      <c r="WVE6" s="604"/>
      <c r="WVF6" s="604"/>
      <c r="WVG6" s="604"/>
      <c r="WVH6" s="604"/>
      <c r="WVI6" s="604"/>
      <c r="WVJ6" s="604"/>
      <c r="WVK6" s="604"/>
      <c r="WVL6" s="604"/>
      <c r="WVM6" s="604"/>
      <c r="WVN6" s="604"/>
      <c r="WVO6" s="604"/>
      <c r="WVP6" s="604"/>
      <c r="WVQ6" s="604"/>
      <c r="WVR6" s="604"/>
      <c r="WVS6" s="604"/>
      <c r="WVT6" s="604"/>
      <c r="WVU6" s="604"/>
      <c r="WVV6" s="604"/>
      <c r="WVW6" s="604"/>
      <c r="WVX6" s="604"/>
      <c r="WVY6" s="604"/>
      <c r="WVZ6" s="604"/>
      <c r="WWA6" s="604"/>
      <c r="WWB6" s="604"/>
      <c r="WWC6" s="604"/>
      <c r="WWD6" s="604"/>
      <c r="WWE6" s="604"/>
      <c r="WWF6" s="604"/>
      <c r="WWG6" s="604"/>
      <c r="WWH6" s="604"/>
      <c r="WWI6" s="604"/>
      <c r="WWJ6" s="604"/>
      <c r="WWK6" s="604"/>
      <c r="WWL6" s="604"/>
      <c r="WWM6" s="604"/>
      <c r="WWN6" s="604"/>
      <c r="WWO6" s="604"/>
      <c r="WWP6" s="604"/>
      <c r="WWQ6" s="604"/>
      <c r="WWR6" s="604"/>
      <c r="WWS6" s="604"/>
      <c r="WWT6" s="604"/>
      <c r="WWU6" s="604"/>
      <c r="WWV6" s="604"/>
      <c r="WWW6" s="604"/>
      <c r="WWX6" s="604"/>
      <c r="WWY6" s="604"/>
      <c r="WWZ6" s="604"/>
      <c r="WXA6" s="604"/>
      <c r="WXB6" s="604"/>
      <c r="WXC6" s="604"/>
      <c r="WXD6" s="604"/>
      <c r="WXE6" s="604"/>
      <c r="WXF6" s="604"/>
      <c r="WXG6" s="604"/>
      <c r="WXH6" s="604"/>
      <c r="WXI6" s="604"/>
      <c r="WXJ6" s="604"/>
      <c r="WXK6" s="604"/>
      <c r="WXL6" s="604"/>
      <c r="WXM6" s="604"/>
      <c r="WXN6" s="604"/>
      <c r="WXO6" s="604"/>
      <c r="WXP6" s="604"/>
      <c r="WXQ6" s="604"/>
      <c r="WXR6" s="604"/>
      <c r="WXS6" s="604"/>
      <c r="WXT6" s="604"/>
      <c r="WXU6" s="604"/>
      <c r="WXV6" s="604"/>
      <c r="WXW6" s="604"/>
      <c r="WXX6" s="604"/>
      <c r="WXY6" s="604"/>
      <c r="WXZ6" s="604"/>
      <c r="WYA6" s="604"/>
      <c r="WYB6" s="604"/>
      <c r="WYC6" s="604"/>
      <c r="WYD6" s="604"/>
      <c r="WYE6" s="604"/>
      <c r="WYF6" s="604"/>
      <c r="WYG6" s="604"/>
      <c r="WYH6" s="604"/>
      <c r="WYI6" s="604"/>
      <c r="WYJ6" s="604"/>
      <c r="WYK6" s="604"/>
      <c r="WYL6" s="604"/>
      <c r="WYM6" s="604"/>
      <c r="WYN6" s="604"/>
      <c r="WYO6" s="604"/>
      <c r="WYP6" s="604"/>
      <c r="WYQ6" s="604"/>
      <c r="WYR6" s="604"/>
      <c r="WYS6" s="604"/>
      <c r="WYT6" s="604"/>
      <c r="WYU6" s="604"/>
      <c r="WYV6" s="604"/>
      <c r="WYW6" s="604"/>
      <c r="WYX6" s="604"/>
      <c r="WYY6" s="604"/>
      <c r="WYZ6" s="604"/>
      <c r="WZA6" s="604"/>
      <c r="WZB6" s="604"/>
      <c r="WZC6" s="604"/>
      <c r="WZD6" s="604"/>
      <c r="WZE6" s="604"/>
      <c r="WZF6" s="604"/>
      <c r="WZG6" s="604"/>
      <c r="WZH6" s="604"/>
      <c r="WZI6" s="604"/>
      <c r="WZJ6" s="604"/>
      <c r="WZK6" s="604"/>
      <c r="WZL6" s="604"/>
      <c r="WZM6" s="604"/>
      <c r="WZN6" s="604"/>
      <c r="WZO6" s="604"/>
      <c r="WZP6" s="604"/>
      <c r="WZQ6" s="604"/>
      <c r="WZR6" s="604"/>
      <c r="WZS6" s="604"/>
      <c r="WZT6" s="604"/>
      <c r="WZU6" s="604"/>
      <c r="WZV6" s="604"/>
      <c r="WZW6" s="604"/>
      <c r="WZX6" s="604"/>
      <c r="WZY6" s="604"/>
      <c r="WZZ6" s="604"/>
      <c r="XAA6" s="604"/>
      <c r="XAB6" s="604"/>
      <c r="XAC6" s="604"/>
      <c r="XAD6" s="604"/>
      <c r="XAE6" s="604"/>
      <c r="XAF6" s="604"/>
      <c r="XAG6" s="604"/>
      <c r="XAH6" s="604"/>
      <c r="XAI6" s="604"/>
      <c r="XAJ6" s="604"/>
      <c r="XAK6" s="604"/>
      <c r="XAL6" s="604"/>
      <c r="XAM6" s="604"/>
      <c r="XAN6" s="604"/>
      <c r="XAO6" s="604"/>
      <c r="XAP6" s="604"/>
      <c r="XAQ6" s="604"/>
      <c r="XAR6" s="604"/>
      <c r="XAS6" s="604"/>
      <c r="XAT6" s="604"/>
      <c r="XAU6" s="604"/>
      <c r="XAV6" s="604"/>
      <c r="XAW6" s="604"/>
      <c r="XAX6" s="604"/>
      <c r="XAY6" s="604"/>
      <c r="XAZ6" s="604"/>
      <c r="XBA6" s="604"/>
      <c r="XBB6" s="604"/>
      <c r="XBC6" s="604"/>
      <c r="XBD6" s="604"/>
      <c r="XBE6" s="604"/>
      <c r="XBF6" s="604"/>
      <c r="XBG6" s="604"/>
      <c r="XBH6" s="604"/>
      <c r="XBI6" s="604"/>
      <c r="XBJ6" s="604"/>
      <c r="XBK6" s="604"/>
      <c r="XBL6" s="604"/>
      <c r="XBM6" s="604"/>
      <c r="XBN6" s="604"/>
      <c r="XBO6" s="604"/>
      <c r="XBP6" s="604"/>
      <c r="XBQ6" s="604"/>
      <c r="XBR6" s="604"/>
      <c r="XBS6" s="604"/>
      <c r="XBT6" s="604"/>
      <c r="XBU6" s="604"/>
      <c r="XBV6" s="604"/>
      <c r="XBW6" s="604"/>
      <c r="XBX6" s="604"/>
      <c r="XBY6" s="604"/>
      <c r="XBZ6" s="604"/>
      <c r="XCA6" s="604"/>
      <c r="XCB6" s="604"/>
      <c r="XCC6" s="604"/>
      <c r="XCD6" s="604"/>
      <c r="XCE6" s="604"/>
      <c r="XCF6" s="604"/>
      <c r="XCG6" s="604"/>
      <c r="XCH6" s="604"/>
      <c r="XCI6" s="604"/>
      <c r="XCJ6" s="604"/>
      <c r="XCK6" s="604"/>
      <c r="XCL6" s="604"/>
      <c r="XCM6" s="604"/>
      <c r="XCN6" s="604"/>
      <c r="XCO6" s="604"/>
      <c r="XCP6" s="604"/>
      <c r="XCQ6" s="604"/>
      <c r="XCR6" s="604"/>
      <c r="XCS6" s="604"/>
      <c r="XCT6" s="604"/>
      <c r="XCU6" s="604"/>
      <c r="XCV6" s="604"/>
      <c r="XCW6" s="604"/>
      <c r="XCX6" s="604"/>
      <c r="XCY6" s="604"/>
      <c r="XCZ6" s="604"/>
      <c r="XDA6" s="604"/>
      <c r="XDB6" s="604"/>
      <c r="XDC6" s="604"/>
      <c r="XDD6" s="604"/>
      <c r="XDE6" s="604"/>
      <c r="XDF6" s="604"/>
      <c r="XDG6" s="604"/>
      <c r="XDH6" s="604"/>
      <c r="XDI6" s="604"/>
      <c r="XDJ6" s="604"/>
      <c r="XDK6" s="604"/>
      <c r="XDL6" s="604"/>
      <c r="XDM6" s="604"/>
      <c r="XDN6" s="604"/>
      <c r="XDO6" s="604"/>
      <c r="XDP6" s="604"/>
      <c r="XDQ6" s="604"/>
      <c r="XDR6" s="604"/>
      <c r="XDS6" s="604"/>
      <c r="XDT6" s="604"/>
      <c r="XDU6" s="604"/>
      <c r="XDV6" s="604"/>
      <c r="XDW6" s="604"/>
      <c r="XDX6" s="604"/>
      <c r="XDY6" s="604"/>
      <c r="XDZ6" s="604"/>
      <c r="XEA6" s="604"/>
      <c r="XEB6" s="604"/>
      <c r="XEC6" s="604"/>
      <c r="XED6" s="604"/>
      <c r="XEE6" s="604"/>
      <c r="XEF6" s="604"/>
      <c r="XEG6" s="604"/>
      <c r="XEH6" s="604"/>
      <c r="XEI6" s="604"/>
      <c r="XEJ6" s="604"/>
      <c r="XEK6" s="604"/>
      <c r="XEL6" s="604"/>
      <c r="XEM6" s="604"/>
      <c r="XEN6" s="604"/>
      <c r="XEO6" s="604"/>
      <c r="XEP6" s="604"/>
      <c r="XEQ6" s="604"/>
      <c r="XER6" s="604"/>
      <c r="XES6" s="604"/>
      <c r="XET6" s="604"/>
      <c r="XEU6" s="604"/>
      <c r="XEV6" s="604"/>
      <c r="XEW6" s="604"/>
      <c r="XEX6" s="604"/>
      <c r="XEY6" s="604"/>
      <c r="XEZ6" s="604"/>
      <c r="XFA6" s="604"/>
      <c r="XFB6" s="604"/>
      <c r="XFC6" s="604"/>
      <c r="XFD6" s="604"/>
    </row>
    <row r="7" spans="1:16384" s="165" customFormat="1" ht="15.75" customHeight="1" thickBot="1" x14ac:dyDescent="0.3">
      <c r="A7" s="576" t="str">
        <f>'RESUMO DO ORÇAMENTO'!A8:B8</f>
        <v>BOLETIM DE REFERÊNCIA: SINAPI FEVEREIRO 2022 - SEM DESONERAÇÃO</v>
      </c>
      <c r="B7" s="577"/>
      <c r="C7" s="577"/>
      <c r="D7" s="577"/>
      <c r="E7" s="577"/>
      <c r="F7" s="577"/>
      <c r="G7" s="577"/>
      <c r="H7" s="578"/>
    </row>
    <row r="8" spans="1:16384" x14ac:dyDescent="0.25">
      <c r="A8" s="605" t="s">
        <v>26330</v>
      </c>
      <c r="B8" s="606"/>
      <c r="C8" s="606"/>
      <c r="D8" s="606"/>
      <c r="E8" s="606"/>
      <c r="F8" s="606"/>
      <c r="G8" s="606"/>
      <c r="H8" s="607"/>
    </row>
    <row r="9" spans="1:16384" x14ac:dyDescent="0.25">
      <c r="A9" s="109" t="s">
        <v>25829</v>
      </c>
      <c r="B9" s="109"/>
      <c r="C9" s="109" t="s">
        <v>26759</v>
      </c>
      <c r="D9" s="109" t="s">
        <v>25832</v>
      </c>
      <c r="E9" s="109" t="s">
        <v>25833</v>
      </c>
      <c r="F9" s="109" t="s">
        <v>26331</v>
      </c>
      <c r="G9" s="110" t="s">
        <v>25835</v>
      </c>
      <c r="H9" s="110" t="s">
        <v>25836</v>
      </c>
    </row>
    <row r="10" spans="1:16384" x14ac:dyDescent="0.25">
      <c r="A10" s="109"/>
      <c r="B10" s="109"/>
      <c r="C10" s="109" t="s">
        <v>26716</v>
      </c>
      <c r="D10" s="154" t="s">
        <v>22378</v>
      </c>
      <c r="E10" s="109" t="s">
        <v>26332</v>
      </c>
      <c r="F10" s="109"/>
      <c r="G10" s="110"/>
      <c r="H10" s="110"/>
    </row>
    <row r="11" spans="1:16384" x14ac:dyDescent="0.25">
      <c r="A11" s="592" t="s">
        <v>26761</v>
      </c>
      <c r="B11" s="593"/>
      <c r="C11" s="593"/>
      <c r="D11" s="593"/>
      <c r="E11" s="593"/>
      <c r="F11" s="593"/>
      <c r="G11" s="593"/>
      <c r="H11" s="594"/>
    </row>
    <row r="12" spans="1:16384" ht="30" x14ac:dyDescent="0.25">
      <c r="A12" s="124" t="s">
        <v>26333</v>
      </c>
      <c r="B12" s="151" t="s">
        <v>25842</v>
      </c>
      <c r="C12" s="124">
        <v>4417</v>
      </c>
      <c r="D12" s="127" t="str">
        <f>VLOOKUP(C12,INS.N.DESON!A:D,2,FALSE)</f>
        <v>SARRAFO NAO APARELHADO *2,5 X 7* CM, EM MACARANDUBA, ANGELIM OU EQUIVALENTE DA REGIAO -  BRUTA</v>
      </c>
      <c r="E12" s="128" t="str">
        <f>VLOOKUP(C12,INS.N.DESON!A:D,3,FALSE)</f>
        <v xml:space="preserve">M     </v>
      </c>
      <c r="F12" s="152">
        <v>1</v>
      </c>
      <c r="G12" s="126">
        <f>VLOOKUP(C12,INS.N.DESON!A:D,4,FALSE)</f>
        <v>5.66</v>
      </c>
      <c r="H12" s="126">
        <f>TRUNC(G12*F12,2)</f>
        <v>5.66</v>
      </c>
    </row>
    <row r="13" spans="1:16384" x14ac:dyDescent="0.25">
      <c r="A13" s="124" t="s">
        <v>26333</v>
      </c>
      <c r="B13" s="151" t="s">
        <v>25842</v>
      </c>
      <c r="C13" s="124">
        <v>4491</v>
      </c>
      <c r="D13" s="127" t="str">
        <f>VLOOKUP(C13,INS.N.DESON!A:D,2,FALSE)</f>
        <v>PONTALETE *7,5 X 7,5* CM EM PINUS, MISTA OU EQUIVALENTE DA REGIAO - BRUTA</v>
      </c>
      <c r="E13" s="128" t="str">
        <f>VLOOKUP(C13,INS.N.DESON!A:D,3,FALSE)</f>
        <v xml:space="preserve">M     </v>
      </c>
      <c r="F13" s="152">
        <v>4</v>
      </c>
      <c r="G13" s="126">
        <f>VLOOKUP(C13,INS.N.DESON!A:D,4,FALSE)</f>
        <v>8.98</v>
      </c>
      <c r="H13" s="126">
        <f t="shared" ref="H13:H18" si="0">TRUNC(G13*F13,2)</f>
        <v>35.92</v>
      </c>
    </row>
    <row r="14" spans="1:16384" ht="30" x14ac:dyDescent="0.25">
      <c r="A14" s="124" t="s">
        <v>26333</v>
      </c>
      <c r="B14" s="151" t="s">
        <v>25842</v>
      </c>
      <c r="C14" s="124">
        <v>4813</v>
      </c>
      <c r="D14" s="127" t="str">
        <f>VLOOKUP(C14,INS.N.DESON!A:D,2,FALSE)</f>
        <v>PLACA DE OBRA (PARA CONSTRUCAO CIVIL) EM CHAPA GALVANIZADA *N. 22*, ADESIVADA, DE *2,4 X 1,2* M (SEM POSTES PARA FIXACAO)</v>
      </c>
      <c r="E14" s="128" t="str">
        <f>VLOOKUP(C14,INS.N.DESON!A:D,3,FALSE)</f>
        <v xml:space="preserve">M2    </v>
      </c>
      <c r="F14" s="152">
        <v>1</v>
      </c>
      <c r="G14" s="126">
        <f>VLOOKUP(C14,INS.N.DESON!A:D,4,FALSE)</f>
        <v>225</v>
      </c>
      <c r="H14" s="126">
        <f t="shared" si="0"/>
        <v>225</v>
      </c>
    </row>
    <row r="15" spans="1:16384" x14ac:dyDescent="0.25">
      <c r="A15" s="124" t="s">
        <v>26333</v>
      </c>
      <c r="B15" s="151" t="s">
        <v>25842</v>
      </c>
      <c r="C15" s="124">
        <v>5075</v>
      </c>
      <c r="D15" s="127" t="str">
        <f>VLOOKUP(C15,INS.N.DESON!A:D,2,FALSE)</f>
        <v>PREGO DE ACO POLIDO COM CABECA 18 X 30 (2 3/4 X 10)</v>
      </c>
      <c r="E15" s="128" t="str">
        <f>VLOOKUP(C15,INS.N.DESON!A:D,3,FALSE)</f>
        <v xml:space="preserve">KG    </v>
      </c>
      <c r="F15" s="152">
        <v>0.11</v>
      </c>
      <c r="G15" s="126">
        <f>VLOOKUP(C15,INS.N.DESON!A:D,4,FALSE)</f>
        <v>23.76</v>
      </c>
      <c r="H15" s="126">
        <f t="shared" si="0"/>
        <v>2.61</v>
      </c>
    </row>
    <row r="16" spans="1:16384" x14ac:dyDescent="0.25">
      <c r="A16" s="124" t="s">
        <v>26334</v>
      </c>
      <c r="B16" s="151" t="s">
        <v>25842</v>
      </c>
      <c r="C16" s="124">
        <v>88262</v>
      </c>
      <c r="D16" s="127" t="str">
        <f>VLOOKUP(C16,SERV.N.DESON!A:E,2,FALSE)</f>
        <v>CARPINTEIRO DE FORMAS COM ENCARGOS COMPLEMENTARES</v>
      </c>
      <c r="E16" s="128" t="str">
        <f>VLOOKUP(C16,SERV.N.DESON!A:E,3,FALSE)</f>
        <v>H</v>
      </c>
      <c r="F16" s="152">
        <v>1</v>
      </c>
      <c r="G16" s="126">
        <f>VLOOKUP(C16,SERV.N.DESON!A:E,4,FALSE)</f>
        <v>20.85</v>
      </c>
      <c r="H16" s="126">
        <f t="shared" si="0"/>
        <v>20.85</v>
      </c>
    </row>
    <row r="17" spans="1:8" x14ac:dyDescent="0.25">
      <c r="A17" s="124" t="s">
        <v>26334</v>
      </c>
      <c r="B17" s="151" t="s">
        <v>25842</v>
      </c>
      <c r="C17" s="124">
        <v>88316</v>
      </c>
      <c r="D17" s="127" t="str">
        <f>VLOOKUP(C17,SERV.N.DESON!A:E,2,FALSE)</f>
        <v>SERVENTE COM ENCARGOS COMPLEMENTARES</v>
      </c>
      <c r="E17" s="128" t="str">
        <f>VLOOKUP(C17,SERV.N.DESON!A:E,3,FALSE)</f>
        <v>H</v>
      </c>
      <c r="F17" s="152">
        <v>2</v>
      </c>
      <c r="G17" s="126">
        <f>VLOOKUP(C17,SERV.N.DESON!A:E,4,FALSE)</f>
        <v>16.829999999999998</v>
      </c>
      <c r="H17" s="126">
        <f t="shared" si="0"/>
        <v>33.659999999999997</v>
      </c>
    </row>
    <row r="18" spans="1:8" ht="30" x14ac:dyDescent="0.25">
      <c r="A18" s="124" t="s">
        <v>26334</v>
      </c>
      <c r="B18" s="151" t="s">
        <v>25842</v>
      </c>
      <c r="C18" s="124">
        <v>94962</v>
      </c>
      <c r="D18" s="127" t="str">
        <f>VLOOKUP(C18,SERV.N.DESON!A:E,2,FALSE)</f>
        <v>CONCRETO MAGRO PARA LASTRO, TRAÇO 1:4,5:4,5 (EM MASSA SECA DE CIMENTO/ AREIA MÉDIA/ BRITA 1) - PREPARO MECÂNICO COM BETONEIRA 400 L. AF_05/2021</v>
      </c>
      <c r="E18" s="128" t="str">
        <f>VLOOKUP(C18,SERV.N.DESON!A:E,3,FALSE)</f>
        <v>M3</v>
      </c>
      <c r="F18" s="152">
        <v>0.01</v>
      </c>
      <c r="G18" s="126">
        <f>VLOOKUP(C18,SERV.N.DESON!A:E,4,FALSE)</f>
        <v>334.24</v>
      </c>
      <c r="H18" s="126">
        <f t="shared" si="0"/>
        <v>3.34</v>
      </c>
    </row>
    <row r="19" spans="1:8" x14ac:dyDescent="0.25">
      <c r="A19" s="123"/>
      <c r="B19" s="125"/>
      <c r="C19" s="125"/>
      <c r="D19" s="129" t="s">
        <v>26189</v>
      </c>
      <c r="E19" s="125"/>
      <c r="F19" s="130"/>
      <c r="G19" s="131"/>
      <c r="H19" s="132">
        <f>SUM(H12:H18)</f>
        <v>327.04000000000002</v>
      </c>
    </row>
    <row r="20" spans="1:8" x14ac:dyDescent="0.25">
      <c r="A20" s="109"/>
      <c r="B20" s="109"/>
      <c r="C20" s="109"/>
      <c r="D20" s="109"/>
      <c r="E20" s="109"/>
      <c r="F20" s="109"/>
      <c r="G20" s="110"/>
      <c r="H20" s="110"/>
    </row>
    <row r="21" spans="1:8" ht="26.25" x14ac:dyDescent="0.25">
      <c r="A21" s="109"/>
      <c r="B21" s="109"/>
      <c r="C21" s="109" t="s">
        <v>26717</v>
      </c>
      <c r="D21" s="154" t="s">
        <v>26335</v>
      </c>
      <c r="E21" s="109" t="s">
        <v>10</v>
      </c>
      <c r="F21" s="109"/>
      <c r="G21" s="110"/>
      <c r="H21" s="110"/>
    </row>
    <row r="22" spans="1:8" x14ac:dyDescent="0.25">
      <c r="A22" s="592" t="s">
        <v>26760</v>
      </c>
      <c r="B22" s="593"/>
      <c r="C22" s="593"/>
      <c r="D22" s="593"/>
      <c r="E22" s="593"/>
      <c r="F22" s="593"/>
      <c r="G22" s="593"/>
      <c r="H22" s="594"/>
    </row>
    <row r="23" spans="1:8" ht="45" x14ac:dyDescent="0.25">
      <c r="A23" s="124" t="s">
        <v>26333</v>
      </c>
      <c r="B23" s="151" t="s">
        <v>25842</v>
      </c>
      <c r="C23" s="124">
        <v>4982</v>
      </c>
      <c r="D23" s="127" t="str">
        <f>VLOOKUP(C23,INS.N.DESON!A:D,2,FALSE)</f>
        <v>PORTA DE ABRIR / GIRO, DE MADEIRA FOLHA MEDIA (NBR 15930) DE 1000 X 2100 MM, DE 35 MM A 40 MM DE ESPESSURA, NUCLEO SEMI-SOLIDO (SARRAFEADO), CAPA LISA EM HDF, ACABAMENTO EM PRIMER PARA PINTURA</v>
      </c>
      <c r="E23" s="128" t="str">
        <f>VLOOKUP(C23,INS.N.DESON!A:D,3,FALSE)</f>
        <v xml:space="preserve">UN    </v>
      </c>
      <c r="F23" s="152">
        <v>2</v>
      </c>
      <c r="G23" s="126">
        <f>VLOOKUP(C23,INS.N.DESON!A:D,4,FALSE)</f>
        <v>286.29000000000002</v>
      </c>
      <c r="H23" s="126">
        <f>TRUNC(G23*F23,2)</f>
        <v>572.58000000000004</v>
      </c>
    </row>
    <row r="24" spans="1:8" ht="45" x14ac:dyDescent="0.25">
      <c r="A24" s="124" t="s">
        <v>26333</v>
      </c>
      <c r="B24" s="151" t="s">
        <v>25842</v>
      </c>
      <c r="C24" s="124">
        <v>184</v>
      </c>
      <c r="D24" s="127" t="str">
        <f>VLOOKUP(C24,INS.N.DESON!A:D,2,FALSE)</f>
        <v>BATENTE / PORTAL / ADUELA / MARCO EM MADEIRA MACICA COM REBAIXO, E = *3* CM, L = *14* CM, PARA PORTAS DE  GIRO DE *60 CM A 120* CM  X *210* CM, PINUS / EUCALIPTO / VIROLA OU EQUIVALENTE DA REGIAO (NAO INCLUI ALIZARES)</v>
      </c>
      <c r="E24" s="128" t="str">
        <f>VLOOKUP(C24,INS.N.DESON!A:D,3,FALSE)</f>
        <v xml:space="preserve">JG    </v>
      </c>
      <c r="F24" s="152">
        <v>1</v>
      </c>
      <c r="G24" s="126">
        <f>VLOOKUP(C24,INS.N.DESON!A:D,4,FALSE)</f>
        <v>75.87</v>
      </c>
      <c r="H24" s="126">
        <f t="shared" ref="H24:H34" si="1">TRUNC(G24*F24,2)</f>
        <v>75.87</v>
      </c>
    </row>
    <row r="25" spans="1:8" ht="30" x14ac:dyDescent="0.25">
      <c r="A25" s="124" t="s">
        <v>26333</v>
      </c>
      <c r="B25" s="151" t="s">
        <v>25842</v>
      </c>
      <c r="C25" s="124">
        <v>2433</v>
      </c>
      <c r="D25" s="127" t="str">
        <f>VLOOKUP(C25,INS.N.DESON!A:D,2,FALSE)</f>
        <v>DOBRADICA EM ACO/FERRO, 3" X 2 1/2", E= 1,2 A 1,8 MM, SEM ANEL,  CROMADO OU ZINCADO, TAMPA CHATA, COM PARAFUSOS</v>
      </c>
      <c r="E25" s="128" t="str">
        <f>VLOOKUP(C25,INS.N.DESON!A:D,3,FALSE)</f>
        <v xml:space="preserve">UN    </v>
      </c>
      <c r="F25" s="152">
        <v>6</v>
      </c>
      <c r="G25" s="126">
        <f>VLOOKUP(C25,INS.N.DESON!A:D,4,FALSE)</f>
        <v>7.29</v>
      </c>
      <c r="H25" s="126">
        <f t="shared" si="1"/>
        <v>43.74</v>
      </c>
    </row>
    <row r="26" spans="1:8" x14ac:dyDescent="0.25">
      <c r="A26" s="124" t="s">
        <v>26333</v>
      </c>
      <c r="B26" s="151" t="s">
        <v>25842</v>
      </c>
      <c r="C26" s="124">
        <v>11055</v>
      </c>
      <c r="D26" s="127" t="str">
        <f>VLOOKUP(C26,INS.N.DESON!A:D,2,FALSE)</f>
        <v>PARAFUSO ROSCA SOBERBA ZINCADO CABECA CHATA FENDA SIMPLES 3,5 X 25 MM (1 ")</v>
      </c>
      <c r="E26" s="128" t="str">
        <f>VLOOKUP(C26,INS.N.DESON!A:D,3,FALSE)</f>
        <v xml:space="preserve">UN    </v>
      </c>
      <c r="F26" s="152">
        <v>39.6</v>
      </c>
      <c r="G26" s="126">
        <f>VLOOKUP(C26,INS.N.DESON!A:D,4,FALSE)</f>
        <v>7.0000000000000007E-2</v>
      </c>
      <c r="H26" s="126">
        <f t="shared" si="1"/>
        <v>2.77</v>
      </c>
    </row>
    <row r="27" spans="1:8" ht="45" x14ac:dyDescent="0.25">
      <c r="A27" s="124" t="s">
        <v>26333</v>
      </c>
      <c r="B27" s="151" t="s">
        <v>25842</v>
      </c>
      <c r="C27" s="124">
        <v>20017</v>
      </c>
      <c r="D27" s="127" t="str">
        <f>VLOOKUP(C27,INS.N.DESON!A:D,2,FALSE)</f>
        <v>GUARNICAO / ALIZAR / VISTA LISA EM MADEIRA MACICA, PARA PORTA  , E = *1* CM, L = *5* CM, CEDRINHO / ANGELIM COMERCIAL / TAURI/ CURUPIXA / PEROBA / CUMARU OU EQUIVALENTE DA REGIAO</v>
      </c>
      <c r="E27" s="128" t="str">
        <f>VLOOKUP(C27,INS.N.DESON!A:D,3,FALSE)</f>
        <v xml:space="preserve">M     </v>
      </c>
      <c r="F27" s="152">
        <v>6.3</v>
      </c>
      <c r="G27" s="126">
        <f>VLOOKUP(C27,INS.N.DESON!A:D,4,FALSE)</f>
        <v>4.45</v>
      </c>
      <c r="H27" s="126">
        <f t="shared" si="1"/>
        <v>28.03</v>
      </c>
    </row>
    <row r="28" spans="1:8" x14ac:dyDescent="0.25">
      <c r="A28" s="124" t="s">
        <v>26333</v>
      </c>
      <c r="B28" s="151" t="s">
        <v>25842</v>
      </c>
      <c r="C28" s="124">
        <v>20247</v>
      </c>
      <c r="D28" s="127" t="str">
        <f>VLOOKUP(C28,INS.N.DESON!A:D,2,FALSE)</f>
        <v>PREGO DE ACO POLIDO COM CABECA 15 X 15 (1 1/4 X 13)</v>
      </c>
      <c r="E28" s="128" t="str">
        <f>VLOOKUP(C28,INS.N.DESON!A:D,3,FALSE)</f>
        <v xml:space="preserve">KG    </v>
      </c>
      <c r="F28" s="152">
        <v>3.15E-2</v>
      </c>
      <c r="G28" s="126">
        <f>VLOOKUP(C28,INS.N.DESON!A:D,4,FALSE)</f>
        <v>26.31</v>
      </c>
      <c r="H28" s="126">
        <f t="shared" si="1"/>
        <v>0.82</v>
      </c>
    </row>
    <row r="29" spans="1:8" x14ac:dyDescent="0.25">
      <c r="A29" s="124" t="s">
        <v>26333</v>
      </c>
      <c r="B29" s="151" t="s">
        <v>25842</v>
      </c>
      <c r="C29" s="124">
        <v>39027</v>
      </c>
      <c r="D29" s="127" t="str">
        <f>VLOOKUP(C29,INS.N.DESON!A:D,2,FALSE)</f>
        <v>PREGO DE ACO POLIDO COM CABECA 19  X 36 (3 1/4  X  9)</v>
      </c>
      <c r="E29" s="128" t="str">
        <f>VLOOKUP(C29,INS.N.DESON!A:D,3,FALSE)</f>
        <v xml:space="preserve">KG    </v>
      </c>
      <c r="F29" s="152">
        <v>0.22500000000000001</v>
      </c>
      <c r="G29" s="126">
        <f>VLOOKUP(C29,INS.N.DESON!A:D,4,FALSE)</f>
        <v>23.74</v>
      </c>
      <c r="H29" s="126">
        <f t="shared" si="1"/>
        <v>5.34</v>
      </c>
    </row>
    <row r="30" spans="1:8" x14ac:dyDescent="0.25">
      <c r="A30" s="124" t="s">
        <v>26334</v>
      </c>
      <c r="B30" s="151" t="s">
        <v>25842</v>
      </c>
      <c r="C30" s="124">
        <v>88261</v>
      </c>
      <c r="D30" s="127" t="str">
        <f>VLOOKUP(C30,SERV.N.DESON!A:E,2,FALSE)</f>
        <v>CARPINTEIRO DE ESQUADRIA COM ENCARGOS COMPLEMENTARES</v>
      </c>
      <c r="E30" s="128" t="str">
        <f>VLOOKUP(C30,SERV.N.DESON!A:E,3,FALSE)</f>
        <v>H</v>
      </c>
      <c r="F30" s="152">
        <v>3.4580000000000002</v>
      </c>
      <c r="G30" s="126">
        <f>VLOOKUP(C30,SERV.N.DESON!A:E,4,FALSE)</f>
        <v>19.940000000000001</v>
      </c>
      <c r="H30" s="126">
        <f t="shared" si="1"/>
        <v>68.95</v>
      </c>
    </row>
    <row r="31" spans="1:8" x14ac:dyDescent="0.25">
      <c r="A31" s="124" t="s">
        <v>26334</v>
      </c>
      <c r="B31" s="151" t="s">
        <v>25842</v>
      </c>
      <c r="C31" s="124">
        <v>88309</v>
      </c>
      <c r="D31" s="127" t="str">
        <f>VLOOKUP(C31,SERV.N.DESON!A:E,2,FALSE)</f>
        <v>PEDREIRO COM ENCARGOS COMPLEMENTARES</v>
      </c>
      <c r="E31" s="128" t="str">
        <f>VLOOKUP(C31,SERV.N.DESON!A:E,3,FALSE)</f>
        <v>H</v>
      </c>
      <c r="F31" s="152">
        <v>1.389</v>
      </c>
      <c r="G31" s="126">
        <f>VLOOKUP(C31,SERV.N.DESON!A:E,4,FALSE)</f>
        <v>21.1</v>
      </c>
      <c r="H31" s="126">
        <f t="shared" si="1"/>
        <v>29.3</v>
      </c>
    </row>
    <row r="32" spans="1:8" x14ac:dyDescent="0.25">
      <c r="A32" s="124" t="s">
        <v>26334</v>
      </c>
      <c r="B32" s="151" t="s">
        <v>25842</v>
      </c>
      <c r="C32" s="124">
        <v>88316</v>
      </c>
      <c r="D32" s="127" t="str">
        <f>VLOOKUP(C32,SERV.N.DESON!A:E,2,FALSE)</f>
        <v>SERVENTE COM ENCARGOS COMPLEMENTARES</v>
      </c>
      <c r="E32" s="128" t="str">
        <f>VLOOKUP(C32,SERV.N.DESON!A:E,3,FALSE)</f>
        <v>H</v>
      </c>
      <c r="F32" s="152">
        <v>2.4239999999999999</v>
      </c>
      <c r="G32" s="126">
        <f>VLOOKUP(C32,SERV.N.DESON!A:E,4,FALSE)</f>
        <v>16.829999999999998</v>
      </c>
      <c r="H32" s="126">
        <f t="shared" si="1"/>
        <v>40.79</v>
      </c>
    </row>
    <row r="33" spans="1:8" ht="30" x14ac:dyDescent="0.25">
      <c r="A33" s="124" t="s">
        <v>26334</v>
      </c>
      <c r="B33" s="151" t="s">
        <v>25842</v>
      </c>
      <c r="C33" s="124">
        <v>88627</v>
      </c>
      <c r="D33" s="127" t="str">
        <f>VLOOKUP(C33,SERV.N.DESON!A:E,2,FALSE)</f>
        <v>ARGAMASSA TRAÇO 1:0,5:4,5 (EM VOLUME DE CIMENTO, CAL E AREIA MÉDIA ÚMIDA) PARA ASSENTAMENTO DE ALVENARIA, PREPARO MANUAL. AF_08/2019</v>
      </c>
      <c r="E33" s="128" t="str">
        <f>VLOOKUP(C33,SERV.N.DESON!A:E,3,FALSE)</f>
        <v>M3</v>
      </c>
      <c r="F33" s="152">
        <v>2.5000000000000001E-2</v>
      </c>
      <c r="G33" s="126">
        <f>VLOOKUP(C33,SERV.N.DESON!A:E,4,FALSE)</f>
        <v>550.77</v>
      </c>
      <c r="H33" s="126">
        <f t="shared" si="1"/>
        <v>13.76</v>
      </c>
    </row>
    <row r="34" spans="1:8" x14ac:dyDescent="0.25">
      <c r="A34" s="124" t="s">
        <v>26334</v>
      </c>
      <c r="B34" s="151" t="s">
        <v>25842</v>
      </c>
      <c r="C34" s="124">
        <v>102188</v>
      </c>
      <c r="D34" s="127" t="str">
        <f>VLOOKUP(C34,SERV.N.DESON!A:E,2,FALSE)</f>
        <v>MOLA HIDRAULICA DE PISO PARA PORTA DE VIDRO TEMPERADO. AF_01/2021</v>
      </c>
      <c r="E34" s="128" t="str">
        <f>VLOOKUP(C34,SERV.N.DESON!A:E,3,FALSE)</f>
        <v>UN</v>
      </c>
      <c r="F34" s="152">
        <v>2</v>
      </c>
      <c r="G34" s="126">
        <f>VLOOKUP(C34,SERV.N.DESON!A:E,4,FALSE)</f>
        <v>833.97</v>
      </c>
      <c r="H34" s="126">
        <f t="shared" si="1"/>
        <v>1667.94</v>
      </c>
    </row>
    <row r="35" spans="1:8" x14ac:dyDescent="0.25">
      <c r="A35" s="123"/>
      <c r="B35" s="125"/>
      <c r="C35" s="125"/>
      <c r="D35" s="129" t="s">
        <v>26189</v>
      </c>
      <c r="E35" s="125"/>
      <c r="F35" s="130"/>
      <c r="G35" s="131"/>
      <c r="H35" s="132">
        <f>SUM(H23:H34)</f>
        <v>2549.8900000000003</v>
      </c>
    </row>
    <row r="36" spans="1:8" x14ac:dyDescent="0.25">
      <c r="A36" s="123"/>
      <c r="B36" s="125"/>
      <c r="C36" s="125"/>
      <c r="D36" s="129"/>
      <c r="E36" s="125"/>
      <c r="F36" s="130"/>
      <c r="G36" s="131"/>
      <c r="H36" s="132"/>
    </row>
    <row r="37" spans="1:8" ht="26.25" x14ac:dyDescent="0.25">
      <c r="A37" s="109"/>
      <c r="B37" s="109"/>
      <c r="C37" s="109" t="s">
        <v>26718</v>
      </c>
      <c r="D37" s="154" t="s">
        <v>26336</v>
      </c>
      <c r="E37" s="109" t="s">
        <v>10</v>
      </c>
      <c r="F37" s="109"/>
      <c r="G37" s="110"/>
      <c r="H37" s="110"/>
    </row>
    <row r="38" spans="1:8" x14ac:dyDescent="0.25">
      <c r="A38" s="592" t="s">
        <v>26760</v>
      </c>
      <c r="B38" s="593"/>
      <c r="C38" s="593"/>
      <c r="D38" s="593"/>
      <c r="E38" s="593"/>
      <c r="F38" s="593"/>
      <c r="G38" s="593"/>
      <c r="H38" s="594"/>
    </row>
    <row r="39" spans="1:8" ht="45" x14ac:dyDescent="0.25">
      <c r="A39" s="124" t="s">
        <v>26333</v>
      </c>
      <c r="B39" s="151" t="s">
        <v>25842</v>
      </c>
      <c r="C39" s="124">
        <v>4982</v>
      </c>
      <c r="D39" s="127" t="str">
        <f>VLOOKUP(C39,INS.N.DESON!A:D,2,FALSE)</f>
        <v>PORTA DE ABRIR / GIRO, DE MADEIRA FOLHA MEDIA (NBR 15930) DE 1000 X 2100 MM, DE 35 MM A 40 MM DE ESPESSURA, NUCLEO SEMI-SOLIDO (SARRAFEADO), CAPA LISA EM HDF, ACABAMENTO EM PRIMER PARA PINTURA</v>
      </c>
      <c r="E39" s="128" t="str">
        <f>VLOOKUP(C39,INS.N.DESON!A:D,3,FALSE)</f>
        <v xml:space="preserve">UN    </v>
      </c>
      <c r="F39" s="152">
        <v>1</v>
      </c>
      <c r="G39" s="126">
        <f>VLOOKUP(C39,INS.N.DESON!A:D,4,FALSE)</f>
        <v>286.29000000000002</v>
      </c>
      <c r="H39" s="126">
        <f>TRUNC(G39*F39,2)</f>
        <v>286.29000000000002</v>
      </c>
    </row>
    <row r="40" spans="1:8" ht="45" x14ac:dyDescent="0.25">
      <c r="A40" s="124" t="s">
        <v>26333</v>
      </c>
      <c r="B40" s="151" t="s">
        <v>25842</v>
      </c>
      <c r="C40" s="124">
        <v>184</v>
      </c>
      <c r="D40" s="127" t="str">
        <f>VLOOKUP(C40,INS.N.DESON!A:D,2,FALSE)</f>
        <v>BATENTE / PORTAL / ADUELA / MARCO EM MADEIRA MACICA COM REBAIXO, E = *3* CM, L = *14* CM, PARA PORTAS DE  GIRO DE *60 CM A 120* CM  X *210* CM, PINUS / EUCALIPTO / VIROLA OU EQUIVALENTE DA REGIAO (NAO INCLUI ALIZARES)</v>
      </c>
      <c r="E40" s="128" t="str">
        <f>VLOOKUP(C40,INS.N.DESON!A:D,3,FALSE)</f>
        <v xml:space="preserve">JG    </v>
      </c>
      <c r="F40" s="152">
        <v>1</v>
      </c>
      <c r="G40" s="126">
        <f>VLOOKUP(C40,INS.N.DESON!A:D,4,FALSE)</f>
        <v>75.87</v>
      </c>
      <c r="H40" s="126">
        <f t="shared" ref="H40:H50" si="2">TRUNC(G40*F40,2)</f>
        <v>75.87</v>
      </c>
    </row>
    <row r="41" spans="1:8" ht="30" x14ac:dyDescent="0.25">
      <c r="A41" s="124" t="s">
        <v>26333</v>
      </c>
      <c r="B41" s="151" t="s">
        <v>25842</v>
      </c>
      <c r="C41" s="124">
        <v>2433</v>
      </c>
      <c r="D41" s="127" t="str">
        <f>VLOOKUP(C41,INS.N.DESON!A:D,2,FALSE)</f>
        <v>DOBRADICA EM ACO/FERRO, 3" X 2 1/2", E= 1,2 A 1,8 MM, SEM ANEL,  CROMADO OU ZINCADO, TAMPA CHATA, COM PARAFUSOS</v>
      </c>
      <c r="E41" s="128" t="str">
        <f>VLOOKUP(C41,INS.N.DESON!A:D,3,FALSE)</f>
        <v xml:space="preserve">UN    </v>
      </c>
      <c r="F41" s="152">
        <v>3</v>
      </c>
      <c r="G41" s="126">
        <f>VLOOKUP(C41,INS.N.DESON!A:D,4,FALSE)</f>
        <v>7.29</v>
      </c>
      <c r="H41" s="126">
        <f t="shared" si="2"/>
        <v>21.87</v>
      </c>
    </row>
    <row r="42" spans="1:8" x14ac:dyDescent="0.25">
      <c r="A42" s="124" t="s">
        <v>26333</v>
      </c>
      <c r="B42" s="151" t="s">
        <v>25842</v>
      </c>
      <c r="C42" s="124">
        <v>11055</v>
      </c>
      <c r="D42" s="127" t="str">
        <f>VLOOKUP(C42,INS.N.DESON!A:D,2,FALSE)</f>
        <v>PARAFUSO ROSCA SOBERBA ZINCADO CABECA CHATA FENDA SIMPLES 3,5 X 25 MM (1 ")</v>
      </c>
      <c r="E42" s="128" t="str">
        <f>VLOOKUP(C42,INS.N.DESON!A:D,3,FALSE)</f>
        <v xml:space="preserve">UN    </v>
      </c>
      <c r="F42" s="152">
        <f>39.6/2</f>
        <v>19.8</v>
      </c>
      <c r="G42" s="126">
        <f>VLOOKUP(C42,INS.N.DESON!A:D,4,FALSE)</f>
        <v>7.0000000000000007E-2</v>
      </c>
      <c r="H42" s="126">
        <f t="shared" si="2"/>
        <v>1.38</v>
      </c>
    </row>
    <row r="43" spans="1:8" ht="45" x14ac:dyDescent="0.25">
      <c r="A43" s="124" t="s">
        <v>26333</v>
      </c>
      <c r="B43" s="151" t="s">
        <v>25842</v>
      </c>
      <c r="C43" s="124">
        <v>20017</v>
      </c>
      <c r="D43" s="127" t="str">
        <f>VLOOKUP(C43,INS.N.DESON!A:D,2,FALSE)</f>
        <v>GUARNICAO / ALIZAR / VISTA LISA EM MADEIRA MACICA, PARA PORTA  , E = *1* CM, L = *5* CM, CEDRINHO / ANGELIM COMERCIAL / TAURI/ CURUPIXA / PEROBA / CUMARU OU EQUIVALENTE DA REGIAO</v>
      </c>
      <c r="E43" s="128" t="str">
        <f>VLOOKUP(C43,INS.N.DESON!A:D,3,FALSE)</f>
        <v xml:space="preserve">M     </v>
      </c>
      <c r="F43" s="152">
        <f>6.3/2</f>
        <v>3.15</v>
      </c>
      <c r="G43" s="126">
        <f>VLOOKUP(C43,INS.N.DESON!A:D,4,FALSE)</f>
        <v>4.45</v>
      </c>
      <c r="H43" s="126">
        <f t="shared" si="2"/>
        <v>14.01</v>
      </c>
    </row>
    <row r="44" spans="1:8" x14ac:dyDescent="0.25">
      <c r="A44" s="124" t="s">
        <v>26333</v>
      </c>
      <c r="B44" s="151" t="s">
        <v>25842</v>
      </c>
      <c r="C44" s="124">
        <v>20247</v>
      </c>
      <c r="D44" s="127" t="str">
        <f>VLOOKUP(C44,INS.N.DESON!A:D,2,FALSE)</f>
        <v>PREGO DE ACO POLIDO COM CABECA 15 X 15 (1 1/4 X 13)</v>
      </c>
      <c r="E44" s="128" t="str">
        <f>VLOOKUP(C44,INS.N.DESON!A:D,3,FALSE)</f>
        <v xml:space="preserve">KG    </v>
      </c>
      <c r="F44" s="152">
        <f>0.0315/2</f>
        <v>1.575E-2</v>
      </c>
      <c r="G44" s="126">
        <f>VLOOKUP(C44,INS.N.DESON!A:D,4,FALSE)</f>
        <v>26.31</v>
      </c>
      <c r="H44" s="126">
        <f t="shared" si="2"/>
        <v>0.41</v>
      </c>
    </row>
    <row r="45" spans="1:8" x14ac:dyDescent="0.25">
      <c r="A45" s="124" t="s">
        <v>26333</v>
      </c>
      <c r="B45" s="151" t="s">
        <v>25842</v>
      </c>
      <c r="C45" s="124">
        <v>39027</v>
      </c>
      <c r="D45" s="127" t="str">
        <f>VLOOKUP(C45,INS.N.DESON!A:D,2,FALSE)</f>
        <v>PREGO DE ACO POLIDO COM CABECA 19  X 36 (3 1/4  X  9)</v>
      </c>
      <c r="E45" s="128" t="str">
        <f>VLOOKUP(C45,INS.N.DESON!A:D,3,FALSE)</f>
        <v xml:space="preserve">KG    </v>
      </c>
      <c r="F45" s="152">
        <f>0.225/2</f>
        <v>0.1125</v>
      </c>
      <c r="G45" s="126">
        <f>VLOOKUP(C45,INS.N.DESON!A:D,4,FALSE)</f>
        <v>23.74</v>
      </c>
      <c r="H45" s="126">
        <f t="shared" si="2"/>
        <v>2.67</v>
      </c>
    </row>
    <row r="46" spans="1:8" x14ac:dyDescent="0.25">
      <c r="A46" s="124" t="s">
        <v>26334</v>
      </c>
      <c r="B46" s="151" t="s">
        <v>25842</v>
      </c>
      <c r="C46" s="124">
        <v>88261</v>
      </c>
      <c r="D46" s="127" t="str">
        <f>VLOOKUP(C46,SERV.N.DESON!A:E,2,FALSE)</f>
        <v>CARPINTEIRO DE ESQUADRIA COM ENCARGOS COMPLEMENTARES</v>
      </c>
      <c r="E46" s="128" t="str">
        <f>VLOOKUP(C46,SERV.N.DESON!A:E,3,FALSE)</f>
        <v>H</v>
      </c>
      <c r="F46" s="152">
        <f>3.458/2</f>
        <v>1.7290000000000001</v>
      </c>
      <c r="G46" s="126">
        <f>VLOOKUP(C46,SERV.N.DESON!A:E,4,FALSE)</f>
        <v>19.940000000000001</v>
      </c>
      <c r="H46" s="126">
        <f t="shared" si="2"/>
        <v>34.47</v>
      </c>
    </row>
    <row r="47" spans="1:8" x14ac:dyDescent="0.25">
      <c r="A47" s="124" t="s">
        <v>26334</v>
      </c>
      <c r="B47" s="151" t="s">
        <v>25842</v>
      </c>
      <c r="C47" s="124">
        <v>88309</v>
      </c>
      <c r="D47" s="127" t="str">
        <f>VLOOKUP(C47,SERV.N.DESON!A:E,2,FALSE)</f>
        <v>PEDREIRO COM ENCARGOS COMPLEMENTARES</v>
      </c>
      <c r="E47" s="128" t="str">
        <f>VLOOKUP(C47,SERV.N.DESON!A:E,3,FALSE)</f>
        <v>H</v>
      </c>
      <c r="F47" s="152">
        <f>1.389/2</f>
        <v>0.69450000000000001</v>
      </c>
      <c r="G47" s="126">
        <f>VLOOKUP(C47,SERV.N.DESON!A:E,4,FALSE)</f>
        <v>21.1</v>
      </c>
      <c r="H47" s="126">
        <f t="shared" si="2"/>
        <v>14.65</v>
      </c>
    </row>
    <row r="48" spans="1:8" x14ac:dyDescent="0.25">
      <c r="A48" s="124" t="s">
        <v>26334</v>
      </c>
      <c r="B48" s="151" t="s">
        <v>25842</v>
      </c>
      <c r="C48" s="124">
        <v>88316</v>
      </c>
      <c r="D48" s="127" t="str">
        <f>VLOOKUP(C48,SERV.N.DESON!A:E,2,FALSE)</f>
        <v>SERVENTE COM ENCARGOS COMPLEMENTARES</v>
      </c>
      <c r="E48" s="128" t="str">
        <f>VLOOKUP(C48,SERV.N.DESON!A:E,3,FALSE)</f>
        <v>H</v>
      </c>
      <c r="F48" s="152">
        <f>2.424/2</f>
        <v>1.212</v>
      </c>
      <c r="G48" s="126">
        <f>VLOOKUP(C48,SERV.N.DESON!A:E,4,FALSE)</f>
        <v>16.829999999999998</v>
      </c>
      <c r="H48" s="126">
        <f t="shared" si="2"/>
        <v>20.39</v>
      </c>
    </row>
    <row r="49" spans="1:8" ht="30" x14ac:dyDescent="0.25">
      <c r="A49" s="124" t="s">
        <v>26334</v>
      </c>
      <c r="B49" s="151" t="s">
        <v>25842</v>
      </c>
      <c r="C49" s="124">
        <v>88627</v>
      </c>
      <c r="D49" s="127" t="str">
        <f>VLOOKUP(C49,SERV.N.DESON!A:E,2,FALSE)</f>
        <v>ARGAMASSA TRAÇO 1:0,5:4,5 (EM VOLUME DE CIMENTO, CAL E AREIA MÉDIA ÚMIDA) PARA ASSENTAMENTO DE ALVENARIA, PREPARO MANUAL. AF_08/2019</v>
      </c>
      <c r="E49" s="128" t="str">
        <f>VLOOKUP(C49,SERV.N.DESON!A:E,3,FALSE)</f>
        <v>M3</v>
      </c>
      <c r="F49" s="152">
        <f>0.025/2</f>
        <v>1.2500000000000001E-2</v>
      </c>
      <c r="G49" s="126">
        <f>VLOOKUP(C49,SERV.N.DESON!A:E,4,FALSE)</f>
        <v>550.77</v>
      </c>
      <c r="H49" s="126">
        <f t="shared" si="2"/>
        <v>6.88</v>
      </c>
    </row>
    <row r="50" spans="1:8" x14ac:dyDescent="0.25">
      <c r="A50" s="124" t="s">
        <v>26334</v>
      </c>
      <c r="B50" s="151" t="s">
        <v>25842</v>
      </c>
      <c r="C50" s="124">
        <v>102188</v>
      </c>
      <c r="D50" s="127" t="str">
        <f>VLOOKUP(C50,SERV.N.DESON!A:E,2,FALSE)</f>
        <v>MOLA HIDRAULICA DE PISO PARA PORTA DE VIDRO TEMPERADO. AF_01/2021</v>
      </c>
      <c r="E50" s="128" t="str">
        <f>VLOOKUP(C50,SERV.N.DESON!A:E,3,FALSE)</f>
        <v>UN</v>
      </c>
      <c r="F50" s="152">
        <v>1</v>
      </c>
      <c r="G50" s="126">
        <f>VLOOKUP(C50,SERV.N.DESON!A:E,4,FALSE)</f>
        <v>833.97</v>
      </c>
      <c r="H50" s="126">
        <f t="shared" si="2"/>
        <v>833.97</v>
      </c>
    </row>
    <row r="51" spans="1:8" x14ac:dyDescent="0.25">
      <c r="A51" s="123"/>
      <c r="B51" s="125"/>
      <c r="C51" s="125"/>
      <c r="D51" s="129" t="s">
        <v>26189</v>
      </c>
      <c r="E51" s="125"/>
      <c r="F51" s="130"/>
      <c r="G51" s="131"/>
      <c r="H51" s="132">
        <f>SUM(H39:H50)</f>
        <v>1312.8600000000001</v>
      </c>
    </row>
    <row r="52" spans="1:8" x14ac:dyDescent="0.25">
      <c r="A52" s="123"/>
      <c r="B52" s="125"/>
      <c r="C52" s="125"/>
      <c r="D52" s="129"/>
      <c r="E52" s="125"/>
      <c r="F52" s="130"/>
      <c r="G52" s="131"/>
      <c r="H52" s="132"/>
    </row>
    <row r="53" spans="1:8" ht="26.25" x14ac:dyDescent="0.25">
      <c r="A53" s="109"/>
      <c r="B53" s="109"/>
      <c r="C53" s="109" t="s">
        <v>26719</v>
      </c>
      <c r="D53" s="154" t="str">
        <f>'ORÇAMENTO SINTÉTICO'!D131</f>
        <v>BUCHA DE REDUCAO DE PVC, SOLDAVEL, CURTA, COM 32 X 25 MM, PARA AGUA FRIA PREDIAL  - FORNECIMENTO E INSTALAÇÃO - FORNECIDO E INSTALADO</v>
      </c>
      <c r="E53" s="109" t="s">
        <v>10</v>
      </c>
      <c r="F53" s="109"/>
      <c r="G53" s="110"/>
      <c r="H53" s="110"/>
    </row>
    <row r="54" spans="1:8" x14ac:dyDescent="0.25">
      <c r="A54" s="592" t="s">
        <v>26762</v>
      </c>
      <c r="B54" s="593"/>
      <c r="C54" s="593"/>
      <c r="D54" s="593"/>
      <c r="E54" s="593"/>
      <c r="F54" s="593"/>
      <c r="G54" s="593"/>
      <c r="H54" s="594"/>
    </row>
    <row r="55" spans="1:8" ht="30" x14ac:dyDescent="0.25">
      <c r="A55" s="124" t="s">
        <v>26333</v>
      </c>
      <c r="B55" s="151" t="s">
        <v>25842</v>
      </c>
      <c r="C55" s="124">
        <v>829</v>
      </c>
      <c r="D55" s="127" t="str">
        <f>VLOOKUP(C55,INS.N.DESON!A:D,2,FALSE)</f>
        <v>BUCHA DE REDUCAO DE PVC, SOLDAVEL, CURTA, COM 32 X 25 MM, PARA AGUA FRIA PREDIAL</v>
      </c>
      <c r="E55" s="128" t="str">
        <f>VLOOKUP(C55,INS.N.DESON!A:D,3,FALSE)</f>
        <v xml:space="preserve">UN    </v>
      </c>
      <c r="F55" s="170">
        <v>1</v>
      </c>
      <c r="G55" s="126">
        <f>VLOOKUP(C55,INS.N.DESON!A:D,4,FALSE)</f>
        <v>0.97</v>
      </c>
      <c r="H55" s="126">
        <f>TRUNC(G55*F55,2)</f>
        <v>0.97</v>
      </c>
    </row>
    <row r="56" spans="1:8" ht="30" x14ac:dyDescent="0.25">
      <c r="A56" s="124" t="s">
        <v>26333</v>
      </c>
      <c r="B56" s="151" t="s">
        <v>25842</v>
      </c>
      <c r="C56" s="124">
        <v>20078</v>
      </c>
      <c r="D56" s="127" t="str">
        <f>VLOOKUP(C56,INS.N.DESON!A:D,2,FALSE)</f>
        <v>PASTA LUBRIFICANTE PARA TUBOS E CONEXOES COM JUNTA ELASTICA, EMBALAGEM DE *400* GR (USO EM PVC, ACO, POLIETILENO E OUTROS)</v>
      </c>
      <c r="E56" s="128" t="str">
        <f>VLOOKUP(C56,INS.N.DESON!A:D,3,FALSE)</f>
        <v xml:space="preserve">UN    </v>
      </c>
      <c r="F56" s="170">
        <v>0.02</v>
      </c>
      <c r="G56" s="126">
        <f>VLOOKUP(C56,INS.N.DESON!A:D,4,FALSE)</f>
        <v>31.75</v>
      </c>
      <c r="H56" s="126">
        <f t="shared" ref="H56:H58" si="3">TRUNC(G56*F56,2)</f>
        <v>0.63</v>
      </c>
    </row>
    <row r="57" spans="1:8" ht="30" x14ac:dyDescent="0.25">
      <c r="A57" s="124" t="s">
        <v>26334</v>
      </c>
      <c r="B57" s="151" t="s">
        <v>25842</v>
      </c>
      <c r="C57" s="124">
        <v>88248</v>
      </c>
      <c r="D57" s="127" t="str">
        <f>VLOOKUP(C57,SERV.N.DESON!A:E,2,FALSE)</f>
        <v>AUXILIAR DE ENCANADOR OU BOMBEIRO HIDRÁULICO COM ENCARGOS COMPLEMENTARES</v>
      </c>
      <c r="E57" s="128" t="str">
        <f>VLOOKUP(C57,SERV.N.DESON!A:E,3,FALSE)</f>
        <v>H</v>
      </c>
      <c r="F57" s="170">
        <v>4.4999999999999998E-2</v>
      </c>
      <c r="G57" s="126">
        <f>VLOOKUP(C57,SERV.N.DESON!A:E,4,FALSE)</f>
        <v>17.329999999999998</v>
      </c>
      <c r="H57" s="126">
        <f t="shared" si="3"/>
        <v>0.77</v>
      </c>
    </row>
    <row r="58" spans="1:8" x14ac:dyDescent="0.25">
      <c r="A58" s="124" t="s">
        <v>26334</v>
      </c>
      <c r="B58" s="151" t="s">
        <v>25842</v>
      </c>
      <c r="C58" s="124">
        <v>88267</v>
      </c>
      <c r="D58" s="127" t="str">
        <f>VLOOKUP(C58,SERV.N.DESON!A:E,2,FALSE)</f>
        <v>ENCANADOR OU BOMBEIRO HIDRÁULICO COM ENCARGOS COMPLEMENTARES</v>
      </c>
      <c r="E58" s="128" t="str">
        <f>VLOOKUP(C58,SERV.N.DESON!A:E,3,FALSE)</f>
        <v>H</v>
      </c>
      <c r="F58" s="170">
        <v>4.4999999999999998E-2</v>
      </c>
      <c r="G58" s="126">
        <f>VLOOKUP(C58,SERV.N.DESON!A:E,4,FALSE)</f>
        <v>21.03</v>
      </c>
      <c r="H58" s="126">
        <f t="shared" si="3"/>
        <v>0.94</v>
      </c>
    </row>
    <row r="59" spans="1:8" x14ac:dyDescent="0.25">
      <c r="A59" s="123"/>
      <c r="B59" s="125"/>
      <c r="C59" s="125"/>
      <c r="D59" s="129" t="s">
        <v>26189</v>
      </c>
      <c r="E59" s="125"/>
      <c r="F59" s="192"/>
      <c r="G59" s="131"/>
      <c r="H59" s="132">
        <f>SUM(H55:H58)</f>
        <v>3.31</v>
      </c>
    </row>
    <row r="60" spans="1:8" x14ac:dyDescent="0.25">
      <c r="A60" s="123"/>
      <c r="B60" s="125"/>
      <c r="C60" s="125"/>
      <c r="D60" s="129"/>
      <c r="E60" s="125"/>
      <c r="F60" s="130"/>
      <c r="G60" s="131"/>
      <c r="H60" s="132"/>
    </row>
    <row r="61" spans="1:8" ht="26.25" x14ac:dyDescent="0.25">
      <c r="A61" s="109"/>
      <c r="B61" s="109"/>
      <c r="C61" s="109" t="s">
        <v>26720</v>
      </c>
      <c r="D61" s="154" t="str">
        <f>'ORÇAMENTO SINTÉTICO'!D132</f>
        <v>BUCHA DE REDUCAO DE PVC, SOLDAVEL, CURTA, COM 60 X 50 MM, PARA AGUA FRIA PREDIAL - FORNECIDO E INSTALADO</v>
      </c>
      <c r="E61" s="109" t="s">
        <v>10</v>
      </c>
      <c r="F61" s="109"/>
      <c r="G61" s="110"/>
      <c r="H61" s="110"/>
    </row>
    <row r="62" spans="1:8" x14ac:dyDescent="0.25">
      <c r="A62" s="592" t="s">
        <v>26762</v>
      </c>
      <c r="B62" s="593"/>
      <c r="C62" s="593"/>
      <c r="D62" s="593"/>
      <c r="E62" s="593"/>
      <c r="F62" s="593"/>
      <c r="G62" s="593"/>
      <c r="H62" s="594"/>
    </row>
    <row r="63" spans="1:8" ht="30" x14ac:dyDescent="0.25">
      <c r="A63" s="124" t="s">
        <v>26333</v>
      </c>
      <c r="B63" s="151" t="s">
        <v>25842</v>
      </c>
      <c r="C63" s="124">
        <v>818</v>
      </c>
      <c r="D63" s="127" t="str">
        <f>VLOOKUP(C63,INS.N.DESON!A:D,2,FALSE)</f>
        <v>BUCHA DE REDUCAO DE PVC, SOLDAVEL, CURTA, COM 60 X 50 MM, PARA AGUA FRIA PREDIAL</v>
      </c>
      <c r="E63" s="128" t="str">
        <f>VLOOKUP(C63,INS.N.DESON!A:D,3,FALSE)</f>
        <v xml:space="preserve">UN    </v>
      </c>
      <c r="F63" s="170">
        <v>1</v>
      </c>
      <c r="G63" s="126">
        <f>VLOOKUP(C63,INS.N.DESON!A:D,4,FALSE)</f>
        <v>5.84</v>
      </c>
      <c r="H63" s="126">
        <f>TRUNC(G63*F63,2)</f>
        <v>5.84</v>
      </c>
    </row>
    <row r="64" spans="1:8" ht="30" x14ac:dyDescent="0.25">
      <c r="A64" s="124" t="s">
        <v>26333</v>
      </c>
      <c r="B64" s="151" t="s">
        <v>25842</v>
      </c>
      <c r="C64" s="124">
        <v>20078</v>
      </c>
      <c r="D64" s="127" t="str">
        <f>VLOOKUP(C64,INS.N.DESON!A:D,2,FALSE)</f>
        <v>PASTA LUBRIFICANTE PARA TUBOS E CONEXOES COM JUNTA ELASTICA, EMBALAGEM DE *400* GR (USO EM PVC, ACO, POLIETILENO E OUTROS)</v>
      </c>
      <c r="E64" s="128" t="str">
        <f>VLOOKUP(C64,INS.N.DESON!A:D,3,FALSE)</f>
        <v xml:space="preserve">UN    </v>
      </c>
      <c r="F64" s="170">
        <v>0.02</v>
      </c>
      <c r="G64" s="126">
        <f>VLOOKUP(C64,INS.N.DESON!A:D,4,FALSE)</f>
        <v>31.75</v>
      </c>
      <c r="H64" s="126">
        <f t="shared" ref="H64:H66" si="4">TRUNC(G64*F64,2)</f>
        <v>0.63</v>
      </c>
    </row>
    <row r="65" spans="1:8" ht="30" x14ac:dyDescent="0.25">
      <c r="A65" s="124" t="s">
        <v>26334</v>
      </c>
      <c r="B65" s="151" t="s">
        <v>25842</v>
      </c>
      <c r="C65" s="124">
        <v>88248</v>
      </c>
      <c r="D65" s="127" t="str">
        <f>VLOOKUP(C65,SERV.N.DESON!A:E,2,FALSE)</f>
        <v>AUXILIAR DE ENCANADOR OU BOMBEIRO HIDRÁULICO COM ENCARGOS COMPLEMENTARES</v>
      </c>
      <c r="E65" s="128" t="str">
        <f>VLOOKUP(C65,SERV.N.DESON!A:E,3,FALSE)</f>
        <v>H</v>
      </c>
      <c r="F65" s="170">
        <v>0.14000000000000001</v>
      </c>
      <c r="G65" s="126">
        <f>VLOOKUP(C65,SERV.N.DESON!A:E,4,FALSE)</f>
        <v>17.329999999999998</v>
      </c>
      <c r="H65" s="126">
        <f t="shared" si="4"/>
        <v>2.42</v>
      </c>
    </row>
    <row r="66" spans="1:8" x14ac:dyDescent="0.25">
      <c r="A66" s="124" t="s">
        <v>26334</v>
      </c>
      <c r="B66" s="151" t="s">
        <v>25842</v>
      </c>
      <c r="C66" s="124">
        <v>88267</v>
      </c>
      <c r="D66" s="127" t="str">
        <f>VLOOKUP(C66,SERV.N.DESON!A:E,2,FALSE)</f>
        <v>ENCANADOR OU BOMBEIRO HIDRÁULICO COM ENCARGOS COMPLEMENTARES</v>
      </c>
      <c r="E66" s="128" t="str">
        <f>VLOOKUP(C66,SERV.N.DESON!A:E,3,FALSE)</f>
        <v>H</v>
      </c>
      <c r="F66" s="170">
        <v>0.14000000000000001</v>
      </c>
      <c r="G66" s="126">
        <f>VLOOKUP(C66,SERV.N.DESON!A:E,4,FALSE)</f>
        <v>21.03</v>
      </c>
      <c r="H66" s="126">
        <f t="shared" si="4"/>
        <v>2.94</v>
      </c>
    </row>
    <row r="67" spans="1:8" x14ac:dyDescent="0.25">
      <c r="A67" s="123"/>
      <c r="B67" s="125"/>
      <c r="C67" s="125"/>
      <c r="D67" s="129" t="s">
        <v>26189</v>
      </c>
      <c r="E67" s="125"/>
      <c r="F67" s="192"/>
      <c r="G67" s="131"/>
      <c r="H67" s="132">
        <f>SUM(H63:H66)</f>
        <v>11.83</v>
      </c>
    </row>
    <row r="68" spans="1:8" x14ac:dyDescent="0.25">
      <c r="A68" s="123"/>
      <c r="B68" s="125"/>
      <c r="C68" s="125"/>
      <c r="D68" s="129"/>
      <c r="E68" s="125"/>
      <c r="F68" s="130"/>
      <c r="G68" s="131"/>
      <c r="H68" s="132"/>
    </row>
    <row r="69" spans="1:8" ht="26.25" x14ac:dyDescent="0.25">
      <c r="A69" s="109"/>
      <c r="B69" s="109"/>
      <c r="C69" s="109" t="s">
        <v>26721</v>
      </c>
      <c r="D69" s="154" t="str">
        <f>'ORÇAMENTO SINTÉTICO'!D133</f>
        <v>BUCHA DE REDUCAO DE PVC, SOLDAVEL, LONGA, COM 50 X 25 MM, PARA AGUA FRIA PREDIAL - FORNECIDO E INSTALADO</v>
      </c>
      <c r="E69" s="109" t="s">
        <v>10</v>
      </c>
      <c r="F69" s="109"/>
      <c r="G69" s="110"/>
      <c r="H69" s="110"/>
    </row>
    <row r="70" spans="1:8" x14ac:dyDescent="0.25">
      <c r="A70" s="592" t="s">
        <v>26762</v>
      </c>
      <c r="B70" s="593"/>
      <c r="C70" s="593"/>
      <c r="D70" s="593"/>
      <c r="E70" s="593"/>
      <c r="F70" s="593"/>
      <c r="G70" s="593"/>
      <c r="H70" s="594"/>
    </row>
    <row r="71" spans="1:8" ht="30" x14ac:dyDescent="0.25">
      <c r="A71" s="124" t="s">
        <v>26333</v>
      </c>
      <c r="B71" s="151" t="s">
        <v>25842</v>
      </c>
      <c r="C71" s="124">
        <v>813</v>
      </c>
      <c r="D71" s="127" t="str">
        <f>VLOOKUP(C71,INS.N.DESON!A:D,2,FALSE)</f>
        <v>BUCHA DE REDUCAO DE PVC, SOLDAVEL, LONGA, COM 50 X 25 MM, PARA AGUA FRIA PREDIAL</v>
      </c>
      <c r="E71" s="128" t="str">
        <f>VLOOKUP(C71,INS.N.DESON!A:D,3,FALSE)</f>
        <v xml:space="preserve">UN    </v>
      </c>
      <c r="F71" s="170">
        <v>1</v>
      </c>
      <c r="G71" s="126">
        <f>VLOOKUP(C71,INS.N.DESON!A:D,4,FALSE)</f>
        <v>4.49</v>
      </c>
      <c r="H71" s="126">
        <f>TRUNC(G71*F71,2)</f>
        <v>4.49</v>
      </c>
    </row>
    <row r="72" spans="1:8" ht="30" x14ac:dyDescent="0.25">
      <c r="A72" s="124" t="s">
        <v>26333</v>
      </c>
      <c r="B72" s="151" t="s">
        <v>25842</v>
      </c>
      <c r="C72" s="124">
        <v>20078</v>
      </c>
      <c r="D72" s="127" t="str">
        <f>VLOOKUP(C72,INS.N.DESON!A:D,2,FALSE)</f>
        <v>PASTA LUBRIFICANTE PARA TUBOS E CONEXOES COM JUNTA ELASTICA, EMBALAGEM DE *400* GR (USO EM PVC, ACO, POLIETILENO E OUTROS)</v>
      </c>
      <c r="E72" s="128" t="str">
        <f>VLOOKUP(C72,INS.N.DESON!A:D,3,FALSE)</f>
        <v xml:space="preserve">UN    </v>
      </c>
      <c r="F72" s="170">
        <v>4.5999999999999999E-2</v>
      </c>
      <c r="G72" s="126">
        <f>VLOOKUP(C72,INS.N.DESON!A:D,4,FALSE)</f>
        <v>31.75</v>
      </c>
      <c r="H72" s="126">
        <f t="shared" ref="H72:H74" si="5">TRUNC(G72*F72,2)</f>
        <v>1.46</v>
      </c>
    </row>
    <row r="73" spans="1:8" ht="30" x14ac:dyDescent="0.25">
      <c r="A73" s="124" t="s">
        <v>26334</v>
      </c>
      <c r="B73" s="151" t="s">
        <v>25842</v>
      </c>
      <c r="C73" s="124">
        <v>88248</v>
      </c>
      <c r="D73" s="127" t="str">
        <f>VLOOKUP(C73,SERV.N.DESON!A:E,2,FALSE)</f>
        <v>AUXILIAR DE ENCANADOR OU BOMBEIRO HIDRÁULICO COM ENCARGOS COMPLEMENTARES</v>
      </c>
      <c r="E73" s="128" t="str">
        <f>VLOOKUP(C73,SERV.N.DESON!A:E,3,FALSE)</f>
        <v>H</v>
      </c>
      <c r="F73" s="170">
        <v>0.24</v>
      </c>
      <c r="G73" s="126">
        <f>VLOOKUP(C73,SERV.N.DESON!A:E,4,FALSE)</f>
        <v>17.329999999999998</v>
      </c>
      <c r="H73" s="126">
        <f t="shared" si="5"/>
        <v>4.1500000000000004</v>
      </c>
    </row>
    <row r="74" spans="1:8" x14ac:dyDescent="0.25">
      <c r="A74" s="124" t="s">
        <v>26334</v>
      </c>
      <c r="B74" s="151" t="s">
        <v>25842</v>
      </c>
      <c r="C74" s="124">
        <v>88267</v>
      </c>
      <c r="D74" s="127" t="str">
        <f>VLOOKUP(C74,SERV.N.DESON!A:E,2,FALSE)</f>
        <v>ENCANADOR OU BOMBEIRO HIDRÁULICO COM ENCARGOS COMPLEMENTARES</v>
      </c>
      <c r="E74" s="128" t="str">
        <f>VLOOKUP(C74,SERV.N.DESON!A:E,3,FALSE)</f>
        <v>H</v>
      </c>
      <c r="F74" s="170">
        <v>0.24</v>
      </c>
      <c r="G74" s="126">
        <f>VLOOKUP(C74,SERV.N.DESON!A:E,4,FALSE)</f>
        <v>21.03</v>
      </c>
      <c r="H74" s="126">
        <f t="shared" si="5"/>
        <v>5.04</v>
      </c>
    </row>
    <row r="75" spans="1:8" x14ac:dyDescent="0.25">
      <c r="A75" s="123"/>
      <c r="B75" s="125"/>
      <c r="C75" s="125"/>
      <c r="D75" s="129" t="s">
        <v>26189</v>
      </c>
      <c r="E75" s="125"/>
      <c r="F75" s="192"/>
      <c r="G75" s="131"/>
      <c r="H75" s="132">
        <f>SUM(H71:H74)</f>
        <v>15.14</v>
      </c>
    </row>
    <row r="76" spans="1:8" x14ac:dyDescent="0.25">
      <c r="A76" s="123"/>
      <c r="B76" s="125"/>
      <c r="C76" s="125"/>
      <c r="D76" s="129"/>
      <c r="E76" s="125"/>
      <c r="F76" s="130"/>
      <c r="G76" s="131"/>
      <c r="H76" s="132"/>
    </row>
    <row r="77" spans="1:8" ht="26.25" x14ac:dyDescent="0.25">
      <c r="A77" s="109"/>
      <c r="B77" s="109"/>
      <c r="C77" s="109" t="s">
        <v>26722</v>
      </c>
      <c r="D77" s="154" t="str">
        <f>'ORÇAMENTO SINTÉTICO'!D134</f>
        <v>BUCHA DE REDUCAO DE PVC, SOLDAVEL, LONGA, COM 50 X 32 MM, PARA AGUA FRIA PREDIAL - FORNECIDO E INSTALADO</v>
      </c>
      <c r="E77" s="109" t="s">
        <v>10</v>
      </c>
      <c r="F77" s="109"/>
      <c r="G77" s="110"/>
      <c r="H77" s="110"/>
    </row>
    <row r="78" spans="1:8" x14ac:dyDescent="0.25">
      <c r="A78" s="592" t="s">
        <v>26762</v>
      </c>
      <c r="B78" s="593"/>
      <c r="C78" s="593"/>
      <c r="D78" s="593"/>
      <c r="E78" s="593"/>
      <c r="F78" s="593"/>
      <c r="G78" s="593"/>
      <c r="H78" s="594"/>
    </row>
    <row r="79" spans="1:8" ht="30" x14ac:dyDescent="0.25">
      <c r="A79" s="124" t="s">
        <v>26333</v>
      </c>
      <c r="B79" s="151" t="s">
        <v>25842</v>
      </c>
      <c r="C79" s="124">
        <v>820</v>
      </c>
      <c r="D79" s="127" t="str">
        <f>VLOOKUP(C79,INS.N.DESON!A:D,2,FALSE)</f>
        <v>BUCHA DE REDUCAO DE PVC, SOLDAVEL, LONGA, COM 50 X 32 MM, PARA AGUA FRIA PREDIAL</v>
      </c>
      <c r="E79" s="128" t="str">
        <f>VLOOKUP(C79,INS.N.DESON!A:D,3,FALSE)</f>
        <v xml:space="preserve">UN    </v>
      </c>
      <c r="F79" s="170">
        <v>1</v>
      </c>
      <c r="G79" s="126">
        <f>VLOOKUP(C79,INS.N.DESON!A:D,4,FALSE)</f>
        <v>5.7</v>
      </c>
      <c r="H79" s="126">
        <f>TRUNC(G79*F79,2)</f>
        <v>5.7</v>
      </c>
    </row>
    <row r="80" spans="1:8" ht="30" x14ac:dyDescent="0.25">
      <c r="A80" s="124" t="s">
        <v>26333</v>
      </c>
      <c r="B80" s="151" t="s">
        <v>25842</v>
      </c>
      <c r="C80" s="124">
        <v>20078</v>
      </c>
      <c r="D80" s="127" t="str">
        <f>VLOOKUP(C80,INS.N.DESON!A:D,2,FALSE)</f>
        <v>PASTA LUBRIFICANTE PARA TUBOS E CONEXOES COM JUNTA ELASTICA, EMBALAGEM DE *400* GR (USO EM PVC, ACO, POLIETILENO E OUTROS)</v>
      </c>
      <c r="E80" s="128" t="str">
        <f>VLOOKUP(C80,INS.N.DESON!A:D,3,FALSE)</f>
        <v xml:space="preserve">UN    </v>
      </c>
      <c r="F80" s="170">
        <v>5.0999999999999997E-2</v>
      </c>
      <c r="G80" s="126">
        <f>VLOOKUP(C80,INS.N.DESON!A:D,4,FALSE)</f>
        <v>31.75</v>
      </c>
      <c r="H80" s="126">
        <f t="shared" ref="H80:H82" si="6">TRUNC(G80*F80,2)</f>
        <v>1.61</v>
      </c>
    </row>
    <row r="81" spans="1:8" ht="30" x14ac:dyDescent="0.25">
      <c r="A81" s="124" t="s">
        <v>26334</v>
      </c>
      <c r="B81" s="151" t="s">
        <v>25842</v>
      </c>
      <c r="C81" s="124">
        <v>88248</v>
      </c>
      <c r="D81" s="127" t="str">
        <f>VLOOKUP(C81,SERV.N.DESON!A:E,2,FALSE)</f>
        <v>AUXILIAR DE ENCANADOR OU BOMBEIRO HIDRÁULICO COM ENCARGOS COMPLEMENTARES</v>
      </c>
      <c r="E81" s="128" t="str">
        <f>VLOOKUP(C81,SERV.N.DESON!A:E,3,FALSE)</f>
        <v>H</v>
      </c>
      <c r="F81" s="170">
        <v>0.25</v>
      </c>
      <c r="G81" s="126">
        <f>VLOOKUP(C81,SERV.N.DESON!A:E,4,FALSE)</f>
        <v>17.329999999999998</v>
      </c>
      <c r="H81" s="126">
        <f t="shared" si="6"/>
        <v>4.33</v>
      </c>
    </row>
    <row r="82" spans="1:8" x14ac:dyDescent="0.25">
      <c r="A82" s="124" t="s">
        <v>26334</v>
      </c>
      <c r="B82" s="151" t="s">
        <v>25842</v>
      </c>
      <c r="C82" s="124">
        <v>88267</v>
      </c>
      <c r="D82" s="127" t="str">
        <f>VLOOKUP(C82,SERV.N.DESON!A:E,2,FALSE)</f>
        <v>ENCANADOR OU BOMBEIRO HIDRÁULICO COM ENCARGOS COMPLEMENTARES</v>
      </c>
      <c r="E82" s="128" t="str">
        <f>VLOOKUP(C82,SERV.N.DESON!A:E,3,FALSE)</f>
        <v>H</v>
      </c>
      <c r="F82" s="170">
        <v>0.25</v>
      </c>
      <c r="G82" s="126">
        <f>VLOOKUP(C82,SERV.N.DESON!A:E,4,FALSE)</f>
        <v>21.03</v>
      </c>
      <c r="H82" s="126">
        <f t="shared" si="6"/>
        <v>5.25</v>
      </c>
    </row>
    <row r="83" spans="1:8" x14ac:dyDescent="0.25">
      <c r="A83" s="123"/>
      <c r="B83" s="125"/>
      <c r="C83" s="125"/>
      <c r="D83" s="129" t="s">
        <v>26189</v>
      </c>
      <c r="E83" s="125"/>
      <c r="F83" s="192"/>
      <c r="G83" s="131"/>
      <c r="H83" s="132">
        <f>SUM(H79:H82)</f>
        <v>16.89</v>
      </c>
    </row>
    <row r="84" spans="1:8" x14ac:dyDescent="0.25">
      <c r="A84" s="123"/>
      <c r="B84" s="125"/>
      <c r="C84" s="125"/>
      <c r="D84" s="129"/>
      <c r="E84" s="125"/>
      <c r="F84" s="130"/>
      <c r="G84" s="131"/>
      <c r="H84" s="132"/>
    </row>
    <row r="85" spans="1:8" ht="26.25" x14ac:dyDescent="0.25">
      <c r="A85" s="109"/>
      <c r="B85" s="109"/>
      <c r="C85" s="109" t="s">
        <v>26723</v>
      </c>
      <c r="D85" s="154" t="str">
        <f>'ORÇAMENTO SINTÉTICO'!D135</f>
        <v>BUCHA DE REDUCAO DE PVC, SOLDAVEL, LONGA, COM 60 X 25 MM, PARA AGUA FRIA PREDIAL - FORNECIDO E INSTALADO</v>
      </c>
      <c r="E85" s="109" t="s">
        <v>10</v>
      </c>
      <c r="F85" s="109"/>
      <c r="G85" s="110"/>
      <c r="H85" s="110"/>
    </row>
    <row r="86" spans="1:8" x14ac:dyDescent="0.25">
      <c r="A86" s="592" t="s">
        <v>26762</v>
      </c>
      <c r="B86" s="593"/>
      <c r="C86" s="593"/>
      <c r="D86" s="593"/>
      <c r="E86" s="593"/>
      <c r="F86" s="593"/>
      <c r="G86" s="593"/>
      <c r="H86" s="594"/>
    </row>
    <row r="87" spans="1:8" ht="30" x14ac:dyDescent="0.25">
      <c r="A87" s="124" t="s">
        <v>26333</v>
      </c>
      <c r="B87" s="151" t="s">
        <v>25842</v>
      </c>
      <c r="C87" s="124">
        <v>816</v>
      </c>
      <c r="D87" s="127" t="str">
        <f>VLOOKUP(C87,INS.N.DESON!A:D,2,FALSE)</f>
        <v>BUCHA DE REDUCAO DE PVC, SOLDAVEL, LONGA, COM 60 X 25 MM, PARA AGUA FRIA PREDIAL</v>
      </c>
      <c r="E87" s="128" t="str">
        <f>VLOOKUP(C87,INS.N.DESON!A:D,3,FALSE)</f>
        <v xml:space="preserve">UN    </v>
      </c>
      <c r="F87" s="170">
        <v>1</v>
      </c>
      <c r="G87" s="126">
        <f>VLOOKUP(C87,INS.N.DESON!A:D,4,FALSE)</f>
        <v>9.6999999999999993</v>
      </c>
      <c r="H87" s="126">
        <f>TRUNC(G87*F87,2)</f>
        <v>9.6999999999999993</v>
      </c>
    </row>
    <row r="88" spans="1:8" ht="30" x14ac:dyDescent="0.25">
      <c r="A88" s="124" t="s">
        <v>26333</v>
      </c>
      <c r="B88" s="151" t="s">
        <v>25842</v>
      </c>
      <c r="C88" s="124">
        <v>20078</v>
      </c>
      <c r="D88" s="127" t="str">
        <f>VLOOKUP(C88,INS.N.DESON!A:D,2,FALSE)</f>
        <v>PASTA LUBRIFICANTE PARA TUBOS E CONEXOES COM JUNTA ELASTICA, EMBALAGEM DE *400* GR (USO EM PVC, ACO, POLIETILENO E OUTROS)</v>
      </c>
      <c r="E88" s="128" t="str">
        <f>VLOOKUP(C88,INS.N.DESON!A:D,3,FALSE)</f>
        <v xml:space="preserve">UN    </v>
      </c>
      <c r="F88" s="170">
        <v>6.0999999999999999E-2</v>
      </c>
      <c r="G88" s="126">
        <f>VLOOKUP(C88,INS.N.DESON!A:D,4,FALSE)</f>
        <v>31.75</v>
      </c>
      <c r="H88" s="126">
        <f t="shared" ref="H88:H90" si="7">TRUNC(G88*F88,2)</f>
        <v>1.93</v>
      </c>
    </row>
    <row r="89" spans="1:8" ht="30" x14ac:dyDescent="0.25">
      <c r="A89" s="124" t="s">
        <v>26334</v>
      </c>
      <c r="B89" s="151" t="s">
        <v>25842</v>
      </c>
      <c r="C89" s="124">
        <v>88248</v>
      </c>
      <c r="D89" s="127" t="str">
        <f>VLOOKUP(C89,SERV.N.DESON!A:E,2,FALSE)</f>
        <v>AUXILIAR DE ENCANADOR OU BOMBEIRO HIDRÁULICO COM ENCARGOS COMPLEMENTARES</v>
      </c>
      <c r="E89" s="128" t="str">
        <f>VLOOKUP(C89,SERV.N.DESON!A:E,3,FALSE)</f>
        <v>H</v>
      </c>
      <c r="F89" s="170">
        <v>0.25</v>
      </c>
      <c r="G89" s="126">
        <f>VLOOKUP(C89,SERV.N.DESON!A:E,4,FALSE)</f>
        <v>17.329999999999998</v>
      </c>
      <c r="H89" s="126">
        <f t="shared" si="7"/>
        <v>4.33</v>
      </c>
    </row>
    <row r="90" spans="1:8" x14ac:dyDescent="0.25">
      <c r="A90" s="124" t="s">
        <v>26334</v>
      </c>
      <c r="B90" s="151" t="s">
        <v>25842</v>
      </c>
      <c r="C90" s="124">
        <v>88267</v>
      </c>
      <c r="D90" s="127" t="str">
        <f>VLOOKUP(C90,SERV.N.DESON!A:E,2,FALSE)</f>
        <v>ENCANADOR OU BOMBEIRO HIDRÁULICO COM ENCARGOS COMPLEMENTARES</v>
      </c>
      <c r="E90" s="128" t="str">
        <f>VLOOKUP(C90,SERV.N.DESON!A:E,3,FALSE)</f>
        <v>H</v>
      </c>
      <c r="F90" s="170">
        <v>0.25</v>
      </c>
      <c r="G90" s="126">
        <f>VLOOKUP(C90,SERV.N.DESON!A:E,4,FALSE)</f>
        <v>21.03</v>
      </c>
      <c r="H90" s="126">
        <f t="shared" si="7"/>
        <v>5.25</v>
      </c>
    </row>
    <row r="91" spans="1:8" x14ac:dyDescent="0.25">
      <c r="A91" s="123"/>
      <c r="B91" s="125"/>
      <c r="C91" s="125"/>
      <c r="D91" s="129" t="s">
        <v>26189</v>
      </c>
      <c r="E91" s="125"/>
      <c r="F91" s="192"/>
      <c r="G91" s="131"/>
      <c r="H91" s="132">
        <f>SUM(H87:H90)</f>
        <v>21.21</v>
      </c>
    </row>
    <row r="92" spans="1:8" x14ac:dyDescent="0.25">
      <c r="A92" s="123"/>
      <c r="B92" s="125"/>
      <c r="C92" s="125"/>
      <c r="D92" s="129"/>
      <c r="E92" s="125"/>
      <c r="F92" s="130"/>
      <c r="G92" s="131"/>
      <c r="H92" s="132"/>
    </row>
    <row r="93" spans="1:8" ht="26.25" x14ac:dyDescent="0.25">
      <c r="A93" s="109"/>
      <c r="B93" s="109"/>
      <c r="C93" s="109" t="s">
        <v>26724</v>
      </c>
      <c r="D93" s="154" t="str">
        <f>'ORÇAMENTO SINTÉTICO'!D139</f>
        <v>JOELHO DE REDUCAO, PVC SOLDAVEL, 90 GRAUS,  32 MM X 25 MM, PARA AGUA FRIA PREDIAL - FORNECIDO E INSTALADO</v>
      </c>
      <c r="E93" s="109" t="s">
        <v>10</v>
      </c>
      <c r="F93" s="109"/>
      <c r="G93" s="110"/>
      <c r="H93" s="110"/>
    </row>
    <row r="94" spans="1:8" x14ac:dyDescent="0.25">
      <c r="A94" s="592" t="s">
        <v>26763</v>
      </c>
      <c r="B94" s="593"/>
      <c r="C94" s="593"/>
      <c r="D94" s="593"/>
      <c r="E94" s="593"/>
      <c r="F94" s="593"/>
      <c r="G94" s="593"/>
      <c r="H94" s="594"/>
    </row>
    <row r="95" spans="1:8" ht="30" x14ac:dyDescent="0.25">
      <c r="A95" s="124" t="s">
        <v>26333</v>
      </c>
      <c r="B95" s="151" t="s">
        <v>25842</v>
      </c>
      <c r="C95" s="124">
        <v>3538</v>
      </c>
      <c r="D95" s="127" t="str">
        <f>VLOOKUP(C95,INS.N.DESON!A:D,2,FALSE)</f>
        <v>JOELHO DE REDUCAO, PVC SOLDAVEL, 90 GRAUS,  32 MM X 25 MM, PARA AGUA FRIA PREDIAL</v>
      </c>
      <c r="E95" s="128" t="str">
        <f>VLOOKUP(C95,INS.N.DESON!A:D,3,FALSE)</f>
        <v xml:space="preserve">UN    </v>
      </c>
      <c r="F95" s="170">
        <v>1</v>
      </c>
      <c r="G95" s="126">
        <f>VLOOKUP(C95,INS.N.DESON!A:D,4,FALSE)</f>
        <v>4.2300000000000004</v>
      </c>
      <c r="H95" s="126">
        <f>TRUNC(G95*F95,2)</f>
        <v>4.2300000000000004</v>
      </c>
    </row>
    <row r="96" spans="1:8" ht="30" x14ac:dyDescent="0.25">
      <c r="A96" s="124" t="s">
        <v>26333</v>
      </c>
      <c r="B96" s="151" t="s">
        <v>25842</v>
      </c>
      <c r="C96" s="124">
        <v>20078</v>
      </c>
      <c r="D96" s="127" t="str">
        <f>VLOOKUP(C96,INS.N.DESON!A:D,2,FALSE)</f>
        <v>PASTA LUBRIFICANTE PARA TUBOS E CONEXOES COM JUNTA ELASTICA, EMBALAGEM DE *400* GR (USO EM PVC, ACO, POLIETILENO E OUTROS)</v>
      </c>
      <c r="E96" s="128" t="str">
        <f>VLOOKUP(C96,INS.N.DESON!A:D,3,FALSE)</f>
        <v xml:space="preserve">UN    </v>
      </c>
      <c r="F96" s="170">
        <v>0.01</v>
      </c>
      <c r="G96" s="126">
        <f>VLOOKUP(C96,INS.N.DESON!A:D,4,FALSE)</f>
        <v>31.75</v>
      </c>
      <c r="H96" s="126">
        <f t="shared" ref="H96:H98" si="8">TRUNC(G96*F96,2)</f>
        <v>0.31</v>
      </c>
    </row>
    <row r="97" spans="1:10" ht="30" x14ac:dyDescent="0.25">
      <c r="A97" s="124" t="s">
        <v>26334</v>
      </c>
      <c r="B97" s="151" t="s">
        <v>25842</v>
      </c>
      <c r="C97" s="124">
        <v>88248</v>
      </c>
      <c r="D97" s="127" t="str">
        <f>VLOOKUP(C97,SERV.N.DESON!A:E,2,FALSE)</f>
        <v>AUXILIAR DE ENCANADOR OU BOMBEIRO HIDRÁULICO COM ENCARGOS COMPLEMENTARES</v>
      </c>
      <c r="E97" s="128" t="str">
        <f>VLOOKUP(C97,SERV.N.DESON!A:E,3,FALSE)</f>
        <v>H</v>
      </c>
      <c r="F97" s="170">
        <v>0.18</v>
      </c>
      <c r="G97" s="126">
        <f>VLOOKUP(C97,SERV.N.DESON!A:E,4,FALSE)</f>
        <v>17.329999999999998</v>
      </c>
      <c r="H97" s="126">
        <f t="shared" si="8"/>
        <v>3.11</v>
      </c>
    </row>
    <row r="98" spans="1:10" x14ac:dyDescent="0.25">
      <c r="A98" s="124" t="s">
        <v>26334</v>
      </c>
      <c r="B98" s="151" t="s">
        <v>25842</v>
      </c>
      <c r="C98" s="124">
        <v>88267</v>
      </c>
      <c r="D98" s="127" t="str">
        <f>VLOOKUP(C98,SERV.N.DESON!A:E,2,FALSE)</f>
        <v>ENCANADOR OU BOMBEIRO HIDRÁULICO COM ENCARGOS COMPLEMENTARES</v>
      </c>
      <c r="E98" s="128" t="str">
        <f>VLOOKUP(C98,SERV.N.DESON!A:E,3,FALSE)</f>
        <v>H</v>
      </c>
      <c r="F98" s="170">
        <v>0.18</v>
      </c>
      <c r="G98" s="126">
        <f>VLOOKUP(C98,SERV.N.DESON!A:E,4,FALSE)</f>
        <v>21.03</v>
      </c>
      <c r="H98" s="126">
        <f t="shared" si="8"/>
        <v>3.78</v>
      </c>
    </row>
    <row r="99" spans="1:10" x14ac:dyDescent="0.25">
      <c r="A99" s="123"/>
      <c r="B99" s="125"/>
      <c r="C99" s="125"/>
      <c r="D99" s="129" t="s">
        <v>26189</v>
      </c>
      <c r="E99" s="125"/>
      <c r="F99" s="192"/>
      <c r="G99" s="131"/>
      <c r="H99" s="132">
        <f>SUM(H95:H98)</f>
        <v>11.43</v>
      </c>
    </row>
    <row r="100" spans="1:10" x14ac:dyDescent="0.25">
      <c r="A100" s="123"/>
      <c r="B100" s="125"/>
      <c r="C100" s="125"/>
      <c r="D100" s="129"/>
      <c r="E100" s="125"/>
      <c r="F100" s="130"/>
      <c r="G100" s="131"/>
      <c r="H100" s="132"/>
    </row>
    <row r="101" spans="1:10" ht="26.25" x14ac:dyDescent="0.25">
      <c r="A101" s="109"/>
      <c r="B101" s="109"/>
      <c r="C101" s="109" t="s">
        <v>26725</v>
      </c>
      <c r="D101" s="154" t="str">
        <f>'ORÇAMENTO SINTÉTICO'!D146</f>
        <v>JOELHO PVC,  SOLDAVEL COM ROSCA, 90 GRAUS, 25 MM X 1/2", PARA AGUA FRIA PREDIAL - FORNECIDO E INSTALADO</v>
      </c>
      <c r="E101" s="109" t="s">
        <v>10</v>
      </c>
      <c r="F101" s="109"/>
      <c r="G101" s="110"/>
      <c r="H101" s="110"/>
    </row>
    <row r="102" spans="1:10" x14ac:dyDescent="0.25">
      <c r="A102" s="592" t="s">
        <v>26763</v>
      </c>
      <c r="B102" s="593"/>
      <c r="C102" s="593"/>
      <c r="D102" s="593"/>
      <c r="E102" s="593"/>
      <c r="F102" s="593"/>
      <c r="G102" s="593"/>
      <c r="H102" s="594"/>
    </row>
    <row r="103" spans="1:10" ht="30" x14ac:dyDescent="0.25">
      <c r="A103" s="124" t="s">
        <v>26333</v>
      </c>
      <c r="B103" s="151" t="s">
        <v>25842</v>
      </c>
      <c r="C103" s="124">
        <v>3531</v>
      </c>
      <c r="D103" s="127" t="str">
        <f>VLOOKUP(C103,INS.N.DESON!A:D,2,FALSE)</f>
        <v>JOELHO PVC,  SOLDAVEL COM ROSCA, 90 GRAUS, 25 MM X 1/2", PARA AGUA FRIA PREDIAL</v>
      </c>
      <c r="E103" s="128" t="str">
        <f>VLOOKUP(C103,INS.N.DESON!A:D,3,FALSE)</f>
        <v xml:space="preserve">UN    </v>
      </c>
      <c r="F103" s="170">
        <v>1</v>
      </c>
      <c r="G103" s="126">
        <f>VLOOKUP(C103,INS.N.DESON!A:D,4,FALSE)</f>
        <v>2.41</v>
      </c>
      <c r="H103" s="126">
        <f>TRUNC(G103*F103,2)</f>
        <v>2.41</v>
      </c>
    </row>
    <row r="104" spans="1:10" ht="30" x14ac:dyDescent="0.25">
      <c r="A104" s="124" t="s">
        <v>26333</v>
      </c>
      <c r="B104" s="151" t="s">
        <v>25842</v>
      </c>
      <c r="C104" s="124">
        <v>20078</v>
      </c>
      <c r="D104" s="127" t="str">
        <f>VLOOKUP(C104,INS.N.DESON!A:D,2,FALSE)</f>
        <v>PASTA LUBRIFICANTE PARA TUBOS E CONEXOES COM JUNTA ELASTICA, EMBALAGEM DE *400* GR (USO EM PVC, ACO, POLIETILENO E OUTROS)</v>
      </c>
      <c r="E104" s="128" t="str">
        <f>VLOOKUP(C104,INS.N.DESON!A:D,3,FALSE)</f>
        <v xml:space="preserve">UN    </v>
      </c>
      <c r="F104" s="170">
        <v>1.0999999999999999E-2</v>
      </c>
      <c r="G104" s="126">
        <f>VLOOKUP(C104,INS.N.DESON!A:D,4,FALSE)</f>
        <v>31.75</v>
      </c>
      <c r="H104" s="126">
        <f t="shared" ref="H104:H106" si="9">TRUNC(G104*F104,2)</f>
        <v>0.34</v>
      </c>
    </row>
    <row r="105" spans="1:10" ht="30" x14ac:dyDescent="0.25">
      <c r="A105" s="124" t="s">
        <v>26334</v>
      </c>
      <c r="B105" s="151" t="s">
        <v>25842</v>
      </c>
      <c r="C105" s="124">
        <v>88248</v>
      </c>
      <c r="D105" s="127" t="str">
        <f>VLOOKUP(C105,SERV.N.DESON!A:E,2,FALSE)</f>
        <v>AUXILIAR DE ENCANADOR OU BOMBEIRO HIDRÁULICO COM ENCARGOS COMPLEMENTARES</v>
      </c>
      <c r="E105" s="128" t="str">
        <f>VLOOKUP(C105,SERV.N.DESON!A:E,3,FALSE)</f>
        <v>H</v>
      </c>
      <c r="F105" s="170">
        <v>0.12</v>
      </c>
      <c r="G105" s="126">
        <f>VLOOKUP(C105,SERV.N.DESON!A:E,4,FALSE)</f>
        <v>17.329999999999998</v>
      </c>
      <c r="H105" s="126">
        <f t="shared" si="9"/>
        <v>2.0699999999999998</v>
      </c>
    </row>
    <row r="106" spans="1:10" x14ac:dyDescent="0.25">
      <c r="A106" s="124" t="s">
        <v>26334</v>
      </c>
      <c r="B106" s="151" t="s">
        <v>25842</v>
      </c>
      <c r="C106" s="124">
        <v>88267</v>
      </c>
      <c r="D106" s="127" t="str">
        <f>VLOOKUP(C106,SERV.N.DESON!A:E,2,FALSE)</f>
        <v>ENCANADOR OU BOMBEIRO HIDRÁULICO COM ENCARGOS COMPLEMENTARES</v>
      </c>
      <c r="E106" s="128" t="str">
        <f>VLOOKUP(C106,SERV.N.DESON!A:E,3,FALSE)</f>
        <v>H</v>
      </c>
      <c r="F106" s="170">
        <v>0.12</v>
      </c>
      <c r="G106" s="126">
        <f>VLOOKUP(C106,SERV.N.DESON!A:E,4,FALSE)</f>
        <v>21.03</v>
      </c>
      <c r="H106" s="126">
        <f t="shared" si="9"/>
        <v>2.52</v>
      </c>
    </row>
    <row r="107" spans="1:10" x14ac:dyDescent="0.25">
      <c r="A107" s="123"/>
      <c r="B107" s="125"/>
      <c r="C107" s="125"/>
      <c r="D107" s="129" t="s">
        <v>26189</v>
      </c>
      <c r="E107" s="125"/>
      <c r="F107" s="192"/>
      <c r="G107" s="131"/>
      <c r="H107" s="132">
        <f>SUM(H103:H106)</f>
        <v>7.34</v>
      </c>
    </row>
    <row r="108" spans="1:10" x14ac:dyDescent="0.25">
      <c r="A108" s="123"/>
      <c r="B108" s="125"/>
      <c r="C108" s="125"/>
      <c r="D108" s="129"/>
      <c r="E108" s="125"/>
      <c r="F108" s="130"/>
      <c r="G108" s="131"/>
      <c r="H108" s="132"/>
    </row>
    <row r="109" spans="1:10" ht="26.25" x14ac:dyDescent="0.25">
      <c r="A109" s="109"/>
      <c r="B109" s="109"/>
      <c r="C109" s="109" t="s">
        <v>26726</v>
      </c>
      <c r="D109" s="154" t="str">
        <f>'ORÇAMENTO SINTÉTICO'!D161</f>
        <v>JUNCAO DE REDUCAO INVERTIDA, PVC SOLDAVEL, 100 X 50 MM, SERIE NORMAL PARA ESGOTO PREDIAL - FORNECIDO E INSTALADO</v>
      </c>
      <c r="E109" s="109" t="s">
        <v>10</v>
      </c>
      <c r="F109" s="109"/>
      <c r="G109" s="110"/>
      <c r="H109" s="110"/>
    </row>
    <row r="110" spans="1:10" x14ac:dyDescent="0.25">
      <c r="A110" s="592" t="s">
        <v>26777</v>
      </c>
      <c r="B110" s="593"/>
      <c r="C110" s="593"/>
      <c r="D110" s="593"/>
      <c r="E110" s="593"/>
      <c r="F110" s="593"/>
      <c r="G110" s="593"/>
      <c r="H110" s="594"/>
      <c r="J110">
        <v>89834</v>
      </c>
    </row>
    <row r="111" spans="1:10" ht="30" x14ac:dyDescent="0.25">
      <c r="A111" s="124" t="s">
        <v>26333</v>
      </c>
      <c r="B111" s="151" t="s">
        <v>25842</v>
      </c>
      <c r="C111" s="124">
        <v>10908</v>
      </c>
      <c r="D111" s="127" t="str">
        <f>VLOOKUP(C111,INS.N.DESON!A:D,2,FALSE)</f>
        <v>JUNCAO DE REDUCAO INVERTIDA, PVC SOLDAVEL, 100 X 50 MM, SERIE NORMAL PARA ESGOTO PREDIAL</v>
      </c>
      <c r="E111" s="128" t="str">
        <f>VLOOKUP(C111,INS.N.DESON!A:D,3,FALSE)</f>
        <v xml:space="preserve">UN    </v>
      </c>
      <c r="F111" s="170">
        <v>1</v>
      </c>
      <c r="G111" s="126">
        <f>VLOOKUP(C111,INS.N.DESON!A:D,4,FALSE)</f>
        <v>21.65</v>
      </c>
      <c r="H111" s="126">
        <f>TRUNC(G111*F111,2)</f>
        <v>21.65</v>
      </c>
    </row>
    <row r="112" spans="1:10" ht="30" x14ac:dyDescent="0.25">
      <c r="A112" s="124" t="s">
        <v>26333</v>
      </c>
      <c r="B112" s="151" t="s">
        <v>25842</v>
      </c>
      <c r="C112" s="124">
        <v>20078</v>
      </c>
      <c r="D112" s="127" t="str">
        <f>VLOOKUP(C112,INS.N.DESON!A:D,2,FALSE)</f>
        <v>PASTA LUBRIFICANTE PARA TUBOS E CONEXOES COM JUNTA ELASTICA, EMBALAGEM DE *400* GR (USO EM PVC, ACO, POLIETILENO E OUTROS)</v>
      </c>
      <c r="E112" s="128" t="str">
        <f>VLOOKUP(C112,INS.N.DESON!A:D,3,FALSE)</f>
        <v xml:space="preserve">UN    </v>
      </c>
      <c r="F112" s="170">
        <v>9.0999999999999998E-2</v>
      </c>
      <c r="G112" s="126">
        <f>VLOOKUP(C112,INS.N.DESON!A:D,4,FALSE)</f>
        <v>31.75</v>
      </c>
      <c r="H112" s="126">
        <f t="shared" ref="H112:H116" si="10">TRUNC(G112*F112,2)</f>
        <v>2.88</v>
      </c>
    </row>
    <row r="113" spans="1:8" x14ac:dyDescent="0.25">
      <c r="A113" s="513" t="s">
        <v>26333</v>
      </c>
      <c r="B113" s="512" t="s">
        <v>25842</v>
      </c>
      <c r="C113" s="513">
        <v>296</v>
      </c>
      <c r="D113" s="514" t="s">
        <v>12704</v>
      </c>
      <c r="E113" s="515" t="s">
        <v>10</v>
      </c>
      <c r="F113" s="516">
        <v>1</v>
      </c>
      <c r="G113" s="126">
        <f>VLOOKUP(C113,[15]INS.N.DESON.03.2021!A:D,4,FALSE)</f>
        <v>2.73</v>
      </c>
      <c r="H113" s="126">
        <f t="shared" si="10"/>
        <v>2.73</v>
      </c>
    </row>
    <row r="114" spans="1:8" x14ac:dyDescent="0.25">
      <c r="A114" s="513" t="s">
        <v>26333</v>
      </c>
      <c r="B114" s="512" t="s">
        <v>25842</v>
      </c>
      <c r="C114" s="513">
        <v>301</v>
      </c>
      <c r="D114" s="514" t="s">
        <v>219</v>
      </c>
      <c r="E114" s="515" t="s">
        <v>10</v>
      </c>
      <c r="F114" s="516">
        <v>1</v>
      </c>
      <c r="G114" s="126">
        <f>VLOOKUP(C114,[15]INS.N.DESON.03.2021!A:D,4,FALSE)</f>
        <v>4.84</v>
      </c>
      <c r="H114" s="126">
        <f t="shared" si="10"/>
        <v>4.84</v>
      </c>
    </row>
    <row r="115" spans="1:8" ht="30" x14ac:dyDescent="0.25">
      <c r="A115" s="124" t="s">
        <v>26334</v>
      </c>
      <c r="B115" s="151" t="s">
        <v>25842</v>
      </c>
      <c r="C115" s="124">
        <v>88248</v>
      </c>
      <c r="D115" s="127" t="str">
        <f>VLOOKUP(C115,SERV.N.DESON!A:E,2,FALSE)</f>
        <v>AUXILIAR DE ENCANADOR OU BOMBEIRO HIDRÁULICO COM ENCARGOS COMPLEMENTARES</v>
      </c>
      <c r="E115" s="128" t="str">
        <f>VLOOKUP(C115,SERV.N.DESON!A:E,3,FALSE)</f>
        <v>H</v>
      </c>
      <c r="F115" s="170">
        <v>0.46</v>
      </c>
      <c r="G115" s="126">
        <f>VLOOKUP(C115,SERV.N.DESON!A:E,4,FALSE)</f>
        <v>17.329999999999998</v>
      </c>
      <c r="H115" s="126">
        <f t="shared" si="10"/>
        <v>7.97</v>
      </c>
    </row>
    <row r="116" spans="1:8" x14ac:dyDescent="0.25">
      <c r="A116" s="124" t="s">
        <v>26334</v>
      </c>
      <c r="B116" s="151" t="s">
        <v>25842</v>
      </c>
      <c r="C116" s="124">
        <v>88267</v>
      </c>
      <c r="D116" s="127" t="str">
        <f>VLOOKUP(C116,SERV.N.DESON!A:E,2,FALSE)</f>
        <v>ENCANADOR OU BOMBEIRO HIDRÁULICO COM ENCARGOS COMPLEMENTARES</v>
      </c>
      <c r="E116" s="128" t="str">
        <f>VLOOKUP(C116,SERV.N.DESON!A:E,3,FALSE)</f>
        <v>H</v>
      </c>
      <c r="F116" s="170">
        <v>0.46</v>
      </c>
      <c r="G116" s="126">
        <f>VLOOKUP(C116,SERV.N.DESON!A:E,4,FALSE)</f>
        <v>21.03</v>
      </c>
      <c r="H116" s="126">
        <f t="shared" si="10"/>
        <v>9.67</v>
      </c>
    </row>
    <row r="117" spans="1:8" x14ac:dyDescent="0.25">
      <c r="A117" s="123"/>
      <c r="B117" s="125"/>
      <c r="C117" s="125"/>
      <c r="D117" s="129" t="s">
        <v>26189</v>
      </c>
      <c r="E117" s="125"/>
      <c r="F117" s="192"/>
      <c r="G117" s="131"/>
      <c r="H117" s="132">
        <f>SUM(H111:H116)</f>
        <v>49.739999999999995</v>
      </c>
    </row>
    <row r="118" spans="1:8" x14ac:dyDescent="0.25">
      <c r="A118" s="123"/>
      <c r="B118" s="125"/>
      <c r="C118" s="125"/>
      <c r="D118" s="129"/>
      <c r="E118" s="125"/>
      <c r="F118" s="130"/>
      <c r="G118" s="131"/>
      <c r="H118" s="132"/>
    </row>
    <row r="119" spans="1:8" ht="26.25" x14ac:dyDescent="0.25">
      <c r="A119" s="109"/>
      <c r="B119" s="109"/>
      <c r="C119" s="109" t="s">
        <v>26727</v>
      </c>
      <c r="D119" s="154" t="str">
        <f>'ORÇAMENTO SINTÉTICO'!D163</f>
        <v>JUNCAO DE REDUCAO SIMPLES, COM BOLSA PARA ANEL, PVC LEVE,  150 X 100 MM, PARA ESGOTO PREDIAL - FORNECIDO E INSTALADO</v>
      </c>
      <c r="E119" s="109" t="s">
        <v>10</v>
      </c>
      <c r="F119" s="109"/>
      <c r="G119" s="110"/>
      <c r="H119" s="110"/>
    </row>
    <row r="120" spans="1:8" x14ac:dyDescent="0.25">
      <c r="A120" s="592" t="s">
        <v>26777</v>
      </c>
      <c r="B120" s="593"/>
      <c r="C120" s="593"/>
      <c r="D120" s="593"/>
      <c r="E120" s="593"/>
      <c r="F120" s="593"/>
      <c r="G120" s="593"/>
      <c r="H120" s="594"/>
    </row>
    <row r="121" spans="1:8" ht="30" x14ac:dyDescent="0.25">
      <c r="A121" s="124" t="s">
        <v>26333</v>
      </c>
      <c r="B121" s="151" t="s">
        <v>25842</v>
      </c>
      <c r="C121" s="124">
        <v>20138</v>
      </c>
      <c r="D121" s="127" t="str">
        <f>VLOOKUP(C121,INS.N.DESON!A:D,2,FALSE)</f>
        <v>JUNCAO DE REDUCAO SIMPLES, COM BOLSA PARA ANEL, PVC LEVE,  150 X 100 MM, PARA ESGOTO PREDIAL</v>
      </c>
      <c r="E121" s="128" t="str">
        <f>VLOOKUP(C121,INS.N.DESON!A:D,3,FALSE)</f>
        <v xml:space="preserve">UN    </v>
      </c>
      <c r="F121" s="170">
        <v>1</v>
      </c>
      <c r="G121" s="126">
        <f>VLOOKUP(C121,INS.N.DESON!A:D,4,FALSE)</f>
        <v>73.510000000000005</v>
      </c>
      <c r="H121" s="126">
        <f>TRUNC(G121*F121,2)</f>
        <v>73.510000000000005</v>
      </c>
    </row>
    <row r="122" spans="1:8" ht="30" x14ac:dyDescent="0.25">
      <c r="A122" s="124" t="s">
        <v>26333</v>
      </c>
      <c r="B122" s="151" t="s">
        <v>25842</v>
      </c>
      <c r="C122" s="124">
        <v>20078</v>
      </c>
      <c r="D122" s="127" t="str">
        <f>VLOOKUP(C122,INS.N.DESON!A:D,2,FALSE)</f>
        <v>PASTA LUBRIFICANTE PARA TUBOS E CONEXOES COM JUNTA ELASTICA, EMBALAGEM DE *400* GR (USO EM PVC, ACO, POLIETILENO E OUTROS)</v>
      </c>
      <c r="E122" s="128" t="str">
        <f>VLOOKUP(C122,INS.N.DESON!A:D,3,FALSE)</f>
        <v xml:space="preserve">UN    </v>
      </c>
      <c r="F122" s="170">
        <v>0.12</v>
      </c>
      <c r="G122" s="126">
        <f>VLOOKUP(C122,INS.N.DESON!A:D,4,FALSE)</f>
        <v>31.75</v>
      </c>
      <c r="H122" s="126">
        <f t="shared" ref="H122:H124" si="11">TRUNC(G122*F122,2)</f>
        <v>3.81</v>
      </c>
    </row>
    <row r="123" spans="1:8" ht="30" x14ac:dyDescent="0.25">
      <c r="A123" s="124" t="s">
        <v>26334</v>
      </c>
      <c r="B123" s="151" t="s">
        <v>25842</v>
      </c>
      <c r="C123" s="124">
        <v>88248</v>
      </c>
      <c r="D123" s="127" t="str">
        <f>VLOOKUP(C123,SERV.N.DESON!A:E,2,FALSE)</f>
        <v>AUXILIAR DE ENCANADOR OU BOMBEIRO HIDRÁULICO COM ENCARGOS COMPLEMENTARES</v>
      </c>
      <c r="E123" s="128" t="str">
        <f>VLOOKUP(C123,SERV.N.DESON!A:E,3,FALSE)</f>
        <v>H</v>
      </c>
      <c r="F123" s="170">
        <v>0.45</v>
      </c>
      <c r="G123" s="126">
        <f>VLOOKUP(C123,SERV.N.DESON!A:E,4,FALSE)</f>
        <v>17.329999999999998</v>
      </c>
      <c r="H123" s="126">
        <f t="shared" si="11"/>
        <v>7.79</v>
      </c>
    </row>
    <row r="124" spans="1:8" x14ac:dyDescent="0.25">
      <c r="A124" s="124" t="s">
        <v>26334</v>
      </c>
      <c r="B124" s="151" t="s">
        <v>25842</v>
      </c>
      <c r="C124" s="124">
        <v>88267</v>
      </c>
      <c r="D124" s="127" t="str">
        <f>VLOOKUP(C124,SERV.N.DESON!A:E,2,FALSE)</f>
        <v>ENCANADOR OU BOMBEIRO HIDRÁULICO COM ENCARGOS COMPLEMENTARES</v>
      </c>
      <c r="E124" s="128" t="str">
        <f>VLOOKUP(C124,SERV.N.DESON!A:E,3,FALSE)</f>
        <v>H</v>
      </c>
      <c r="F124" s="170">
        <v>0.45</v>
      </c>
      <c r="G124" s="126">
        <f>VLOOKUP(C124,SERV.N.DESON!A:E,4,FALSE)</f>
        <v>21.03</v>
      </c>
      <c r="H124" s="126">
        <f t="shared" si="11"/>
        <v>9.4600000000000009</v>
      </c>
    </row>
    <row r="125" spans="1:8" x14ac:dyDescent="0.25">
      <c r="A125" s="123"/>
      <c r="B125" s="125"/>
      <c r="C125" s="125"/>
      <c r="D125" s="129" t="s">
        <v>26189</v>
      </c>
      <c r="E125" s="125"/>
      <c r="F125" s="192"/>
      <c r="G125" s="131"/>
      <c r="H125" s="132">
        <f>SUM(H121:H124)</f>
        <v>94.570000000000022</v>
      </c>
    </row>
    <row r="126" spans="1:8" x14ac:dyDescent="0.25">
      <c r="A126" s="123"/>
      <c r="B126" s="125"/>
      <c r="C126" s="125"/>
      <c r="D126" s="129"/>
      <c r="E126" s="125"/>
      <c r="F126" s="130"/>
      <c r="G126" s="131"/>
      <c r="H126" s="132"/>
    </row>
    <row r="127" spans="1:8" ht="26.25" x14ac:dyDescent="0.25">
      <c r="A127" s="109"/>
      <c r="B127" s="109"/>
      <c r="C127" s="109" t="s">
        <v>26728</v>
      </c>
      <c r="D127" s="154" t="str">
        <f>'ORÇAMENTO SINTÉTICO'!D164</f>
        <v>JUNCAO SIMPLES, PVC, 45 GRAUS, DN 40 X 40 MM, SERIE NORMAL PARA ESGOTO PREDIAL - FORNECIDO E INSTALADO</v>
      </c>
      <c r="E127" s="109" t="s">
        <v>10</v>
      </c>
      <c r="F127" s="109"/>
      <c r="G127" s="110"/>
      <c r="H127" s="110"/>
    </row>
    <row r="128" spans="1:8" x14ac:dyDescent="0.25">
      <c r="A128" s="592" t="s">
        <v>26777</v>
      </c>
      <c r="B128" s="593"/>
      <c r="C128" s="593"/>
      <c r="D128" s="593"/>
      <c r="E128" s="593"/>
      <c r="F128" s="593"/>
      <c r="G128" s="593"/>
      <c r="H128" s="594"/>
    </row>
    <row r="129" spans="1:8" ht="30" x14ac:dyDescent="0.25">
      <c r="A129" s="124" t="s">
        <v>26333</v>
      </c>
      <c r="B129" s="151" t="s">
        <v>25842</v>
      </c>
      <c r="C129" s="124">
        <v>3666</v>
      </c>
      <c r="D129" s="127" t="str">
        <f>VLOOKUP(C129,INS.N.DESON!A:D,2,FALSE)</f>
        <v>JUNCAO SIMPLES, PVC, 45 GRAUS, DN 40 X 40 MM, SERIE NORMAL PARA ESGOTO PREDIAL</v>
      </c>
      <c r="E129" s="128" t="str">
        <f>VLOOKUP(C129,INS.N.DESON!A:D,3,FALSE)</f>
        <v xml:space="preserve">UN    </v>
      </c>
      <c r="F129" s="170">
        <v>1</v>
      </c>
      <c r="G129" s="126">
        <f>VLOOKUP(C129,INS.N.DESON!A:D,4,FALSE)</f>
        <v>4.55</v>
      </c>
      <c r="H129" s="126">
        <f>TRUNC(G129*F129,2)</f>
        <v>4.55</v>
      </c>
    </row>
    <row r="130" spans="1:8" ht="30" x14ac:dyDescent="0.25">
      <c r="A130" s="124" t="s">
        <v>26333</v>
      </c>
      <c r="B130" s="151" t="s">
        <v>25842</v>
      </c>
      <c r="C130" s="124">
        <v>20078</v>
      </c>
      <c r="D130" s="127" t="str">
        <f>VLOOKUP(C130,INS.N.DESON!A:D,2,FALSE)</f>
        <v>PASTA LUBRIFICANTE PARA TUBOS E CONEXOES COM JUNTA ELASTICA, EMBALAGEM DE *400* GR (USO EM PVC, ACO, POLIETILENO E OUTROS)</v>
      </c>
      <c r="E130" s="128" t="str">
        <f>VLOOKUP(C130,INS.N.DESON!A:D,3,FALSE)</f>
        <v xml:space="preserve">UN    </v>
      </c>
      <c r="F130" s="170">
        <v>0.04</v>
      </c>
      <c r="G130" s="126">
        <f>VLOOKUP(C130,INS.N.DESON!A:D,4,FALSE)</f>
        <v>31.75</v>
      </c>
      <c r="H130" s="126">
        <f t="shared" ref="H130:H132" si="12">TRUNC(G130*F130,2)</f>
        <v>1.27</v>
      </c>
    </row>
    <row r="131" spans="1:8" ht="30" x14ac:dyDescent="0.25">
      <c r="A131" s="124" t="s">
        <v>26334</v>
      </c>
      <c r="B131" s="151" t="s">
        <v>25842</v>
      </c>
      <c r="C131" s="124">
        <v>88248</v>
      </c>
      <c r="D131" s="127" t="str">
        <f>VLOOKUP(C131,SERV.N.DESON!A:E,2,FALSE)</f>
        <v>AUXILIAR DE ENCANADOR OU BOMBEIRO HIDRÁULICO COM ENCARGOS COMPLEMENTARES</v>
      </c>
      <c r="E131" s="128" t="str">
        <f>VLOOKUP(C131,SERV.N.DESON!A:E,3,FALSE)</f>
        <v>H</v>
      </c>
      <c r="F131" s="170">
        <v>0.06</v>
      </c>
      <c r="G131" s="126">
        <f>VLOOKUP(C131,SERV.N.DESON!A:E,4,FALSE)</f>
        <v>17.329999999999998</v>
      </c>
      <c r="H131" s="126">
        <f t="shared" si="12"/>
        <v>1.03</v>
      </c>
    </row>
    <row r="132" spans="1:8" x14ac:dyDescent="0.25">
      <c r="A132" s="124" t="s">
        <v>26334</v>
      </c>
      <c r="B132" s="151" t="s">
        <v>25842</v>
      </c>
      <c r="C132" s="124">
        <v>88267</v>
      </c>
      <c r="D132" s="127" t="str">
        <f>VLOOKUP(C132,SERV.N.DESON!A:E,2,FALSE)</f>
        <v>ENCANADOR OU BOMBEIRO HIDRÁULICO COM ENCARGOS COMPLEMENTARES</v>
      </c>
      <c r="E132" s="128" t="str">
        <f>VLOOKUP(C132,SERV.N.DESON!A:E,3,FALSE)</f>
        <v>H</v>
      </c>
      <c r="F132" s="170">
        <v>0.06</v>
      </c>
      <c r="G132" s="126">
        <f>VLOOKUP(C132,SERV.N.DESON!A:E,4,FALSE)</f>
        <v>21.03</v>
      </c>
      <c r="H132" s="126">
        <f t="shared" si="12"/>
        <v>1.26</v>
      </c>
    </row>
    <row r="133" spans="1:8" x14ac:dyDescent="0.25">
      <c r="A133" s="123"/>
      <c r="B133" s="125"/>
      <c r="C133" s="125"/>
      <c r="D133" s="129" t="s">
        <v>26189</v>
      </c>
      <c r="E133" s="125"/>
      <c r="F133" s="192"/>
      <c r="G133" s="131"/>
      <c r="H133" s="132">
        <f>SUM(H129:H132)</f>
        <v>8.1100000000000012</v>
      </c>
    </row>
    <row r="134" spans="1:8" x14ac:dyDescent="0.25">
      <c r="A134" s="123"/>
      <c r="B134" s="125"/>
      <c r="C134" s="125"/>
      <c r="D134" s="129"/>
      <c r="E134" s="125"/>
      <c r="F134" s="130"/>
      <c r="G134" s="131"/>
      <c r="H134" s="132"/>
    </row>
    <row r="135" spans="1:8" ht="26.25" x14ac:dyDescent="0.25">
      <c r="A135" s="109"/>
      <c r="B135" s="109"/>
      <c r="C135" s="441" t="s">
        <v>26729</v>
      </c>
      <c r="D135" s="154" t="str">
        <f>'ORÇAMENTO SINTÉTICO'!D166</f>
        <v>JUNCAO SIMPLES, PVC, DN 75 X 50 MM, SERIE NORMAL PARA ESGOTO PREDIAL - FORNECIDO E INSTALADO</v>
      </c>
      <c r="E135" s="109" t="s">
        <v>10</v>
      </c>
      <c r="F135" s="109"/>
      <c r="G135" s="110"/>
      <c r="H135" s="110"/>
    </row>
    <row r="136" spans="1:8" x14ac:dyDescent="0.25">
      <c r="A136" s="592" t="s">
        <v>26777</v>
      </c>
      <c r="B136" s="593"/>
      <c r="C136" s="593"/>
      <c r="D136" s="593"/>
      <c r="E136" s="593"/>
      <c r="F136" s="593"/>
      <c r="G136" s="593"/>
      <c r="H136" s="594"/>
    </row>
    <row r="137" spans="1:8" x14ac:dyDescent="0.25">
      <c r="A137" s="124" t="s">
        <v>26333</v>
      </c>
      <c r="B137" s="151" t="s">
        <v>25842</v>
      </c>
      <c r="C137" s="124">
        <v>3661</v>
      </c>
      <c r="D137" s="127" t="str">
        <f>VLOOKUP(C137,INS.N.DESON!A:D,2,FALSE)</f>
        <v>JUNCAO SIMPLES, PVC, DN 75 X 50 MM, SERIE NORMAL PARA ESGOTO PREDIAL</v>
      </c>
      <c r="E137" s="128" t="str">
        <f>VLOOKUP(C137,INS.N.DESON!A:D,3,FALSE)</f>
        <v xml:space="preserve">UN    </v>
      </c>
      <c r="F137" s="170">
        <v>1</v>
      </c>
      <c r="G137" s="126">
        <f>VLOOKUP(C137,INS.N.DESON!A:D,4,FALSE)</f>
        <v>16.18</v>
      </c>
      <c r="H137" s="126">
        <f>TRUNC(G137*F137,2)</f>
        <v>16.18</v>
      </c>
    </row>
    <row r="138" spans="1:8" x14ac:dyDescent="0.25">
      <c r="A138" s="124" t="s">
        <v>26333</v>
      </c>
      <c r="B138" s="151" t="s">
        <v>25842</v>
      </c>
      <c r="C138" s="124">
        <v>297</v>
      </c>
      <c r="D138" s="127" t="str">
        <f>VLOOKUP(C138,INS.N.DESON!A:D,2,FALSE)</f>
        <v>ANEL BORRACHA PARA TUBO ESGOTO PREDIAL, DN 75 MM (NBR 5688)</v>
      </c>
      <c r="E138" s="128" t="str">
        <f>VLOOKUP(C138,INS.N.DESON!A:D,3,FALSE)</f>
        <v xml:space="preserve">UN    </v>
      </c>
      <c r="F138" s="170">
        <v>1</v>
      </c>
      <c r="G138" s="126">
        <f>VLOOKUP(C138,INS.N.DESON!A:D,4,FALSE)</f>
        <v>4.0199999999999996</v>
      </c>
      <c r="H138" s="126">
        <f>TRUNC(G138*F138,2)</f>
        <v>4.0199999999999996</v>
      </c>
    </row>
    <row r="139" spans="1:8" x14ac:dyDescent="0.25">
      <c r="A139" s="124" t="s">
        <v>26333</v>
      </c>
      <c r="B139" s="151" t="s">
        <v>25842</v>
      </c>
      <c r="C139" s="124">
        <v>296</v>
      </c>
      <c r="D139" s="127" t="str">
        <f>VLOOKUP(C139,INS.N.DESON!A:D,2,FALSE)</f>
        <v>ANEL BORRACHA PARA TUBO ESGOTO PREDIAL, DN 50 MM (NBR 5688)</v>
      </c>
      <c r="E139" s="128" t="str">
        <f>VLOOKUP(C139,INS.N.DESON!A:D,3,FALSE)</f>
        <v xml:space="preserve">UN    </v>
      </c>
      <c r="F139" s="170">
        <v>1</v>
      </c>
      <c r="G139" s="126">
        <f>VLOOKUP(C139,INS.N.DESON!A:D,4,FALSE)</f>
        <v>2.73</v>
      </c>
      <c r="H139" s="126">
        <f>TRUNC(G139*F139,2)</f>
        <v>2.73</v>
      </c>
    </row>
    <row r="140" spans="1:8" ht="30" x14ac:dyDescent="0.25">
      <c r="A140" s="124" t="s">
        <v>26333</v>
      </c>
      <c r="B140" s="151" t="s">
        <v>25842</v>
      </c>
      <c r="C140" s="124">
        <v>20078</v>
      </c>
      <c r="D140" s="127" t="str">
        <f>VLOOKUP(C140,INS.N.DESON!A:D,2,FALSE)</f>
        <v>PASTA LUBRIFICANTE PARA TUBOS E CONEXOES COM JUNTA ELASTICA, EMBALAGEM DE *400* GR (USO EM PVC, ACO, POLIETILENO E OUTROS)</v>
      </c>
      <c r="E140" s="128" t="str">
        <f>VLOOKUP(C140,INS.N.DESON!A:D,3,FALSE)</f>
        <v xml:space="preserve">UN    </v>
      </c>
      <c r="F140" s="170">
        <v>0.06</v>
      </c>
      <c r="G140" s="126">
        <f>VLOOKUP(C140,INS.N.DESON!A:D,4,FALSE)</f>
        <v>31.75</v>
      </c>
      <c r="H140" s="126">
        <f t="shared" ref="H140:H142" si="13">TRUNC(G140*F140,2)</f>
        <v>1.9</v>
      </c>
    </row>
    <row r="141" spans="1:8" ht="30" x14ac:dyDescent="0.25">
      <c r="A141" s="124" t="s">
        <v>26334</v>
      </c>
      <c r="B141" s="151" t="s">
        <v>25842</v>
      </c>
      <c r="C141" s="124">
        <v>88248</v>
      </c>
      <c r="D141" s="127" t="str">
        <f>VLOOKUP(C141,SERV.N.DESON!A:E,2,FALSE)</f>
        <v>AUXILIAR DE ENCANADOR OU BOMBEIRO HIDRÁULICO COM ENCARGOS COMPLEMENTARES</v>
      </c>
      <c r="E141" s="128" t="str">
        <f>VLOOKUP(C141,SERV.N.DESON!A:E,3,FALSE)</f>
        <v>H</v>
      </c>
      <c r="F141" s="170">
        <v>0.11</v>
      </c>
      <c r="G141" s="126">
        <f>VLOOKUP(C141,SERV.N.DESON!A:E,4,FALSE)</f>
        <v>17.329999999999998</v>
      </c>
      <c r="H141" s="126">
        <f t="shared" si="13"/>
        <v>1.9</v>
      </c>
    </row>
    <row r="142" spans="1:8" x14ac:dyDescent="0.25">
      <c r="A142" s="124" t="s">
        <v>26334</v>
      </c>
      <c r="B142" s="151" t="s">
        <v>25842</v>
      </c>
      <c r="C142" s="124">
        <v>88267</v>
      </c>
      <c r="D142" s="127" t="str">
        <f>VLOOKUP(C142,SERV.N.DESON!A:E,2,FALSE)</f>
        <v>ENCANADOR OU BOMBEIRO HIDRÁULICO COM ENCARGOS COMPLEMENTARES</v>
      </c>
      <c r="E142" s="128" t="str">
        <f>VLOOKUP(C142,SERV.N.DESON!A:E,3,FALSE)</f>
        <v>H</v>
      </c>
      <c r="F142" s="170">
        <v>0.11</v>
      </c>
      <c r="G142" s="126">
        <f>VLOOKUP(C142,SERV.N.DESON!A:E,4,FALSE)</f>
        <v>21.03</v>
      </c>
      <c r="H142" s="126">
        <f t="shared" si="13"/>
        <v>2.31</v>
      </c>
    </row>
    <row r="143" spans="1:8" x14ac:dyDescent="0.25">
      <c r="A143" s="123"/>
      <c r="B143" s="125"/>
      <c r="C143" s="125"/>
      <c r="D143" s="129" t="s">
        <v>26189</v>
      </c>
      <c r="E143" s="125"/>
      <c r="F143" s="192"/>
      <c r="G143" s="131"/>
      <c r="H143" s="132">
        <f>SUM(H137:H142)</f>
        <v>29.039999999999996</v>
      </c>
    </row>
    <row r="144" spans="1:8" x14ac:dyDescent="0.25">
      <c r="A144" s="123"/>
      <c r="B144" s="125"/>
      <c r="C144" s="125"/>
      <c r="D144" s="129"/>
      <c r="E144" s="125"/>
      <c r="F144" s="130"/>
      <c r="G144" s="131"/>
      <c r="H144" s="132"/>
    </row>
    <row r="145" spans="1:11" ht="26.25" x14ac:dyDescent="0.25">
      <c r="A145" s="109"/>
      <c r="B145" s="109"/>
      <c r="C145" s="109" t="s">
        <v>26730</v>
      </c>
      <c r="D145" s="154" t="str">
        <f>'ORÇAMENTO SINTÉTICO'!D169</f>
        <v>REDUCAO EXCENTRICA PVC P/ ESG PREDIAL DN 100 X 50MM - FORNECIDO E INSTALADO</v>
      </c>
      <c r="E145" s="109" t="s">
        <v>10</v>
      </c>
      <c r="F145" s="109"/>
      <c r="G145" s="110"/>
      <c r="H145" s="110"/>
    </row>
    <row r="146" spans="1:11" x14ac:dyDescent="0.25">
      <c r="A146" s="592" t="s">
        <v>26778</v>
      </c>
      <c r="B146" s="593"/>
      <c r="C146" s="593"/>
      <c r="D146" s="593"/>
      <c r="E146" s="593"/>
      <c r="F146" s="593"/>
      <c r="G146" s="593"/>
      <c r="H146" s="594"/>
      <c r="K146">
        <v>89673</v>
      </c>
    </row>
    <row r="147" spans="1:11" x14ac:dyDescent="0.25">
      <c r="A147" s="124" t="s">
        <v>26333</v>
      </c>
      <c r="B147" s="151" t="s">
        <v>25842</v>
      </c>
      <c r="C147" s="124">
        <v>20043</v>
      </c>
      <c r="D147" s="127" t="str">
        <f>VLOOKUP(C147,INS.N.DESON!A:D,2,FALSE)</f>
        <v>REDUCAO EXCENTRICA PVC P/ ESG PREDIAL DN 100 X 50MM</v>
      </c>
      <c r="E147" s="128" t="str">
        <f>VLOOKUP(C147,INS.N.DESON!A:D,3,FALSE)</f>
        <v xml:space="preserve">UN    </v>
      </c>
      <c r="F147" s="170">
        <v>1</v>
      </c>
      <c r="G147" s="126">
        <f>VLOOKUP(C147,INS.N.DESON!A:D,4,FALSE)</f>
        <v>9.2100000000000009</v>
      </c>
      <c r="H147" s="126">
        <f>TRUNC(G147*F147,2)</f>
        <v>9.2100000000000009</v>
      </c>
    </row>
    <row r="148" spans="1:11" x14ac:dyDescent="0.25">
      <c r="A148" s="124" t="s">
        <v>26333</v>
      </c>
      <c r="B148" s="151" t="s">
        <v>25842</v>
      </c>
      <c r="C148" s="124">
        <v>296</v>
      </c>
      <c r="D148" s="127" t="str">
        <f>VLOOKUP(C148,INS.N.DESON!A:D,2,FALSE)</f>
        <v>ANEL BORRACHA PARA TUBO ESGOTO PREDIAL, DN 50 MM (NBR 5688)</v>
      </c>
      <c r="E148" s="128" t="str">
        <f>VLOOKUP(C148,INS.N.DESON!A:D,3,FALSE)</f>
        <v xml:space="preserve">UN    </v>
      </c>
      <c r="F148" s="170">
        <v>1</v>
      </c>
      <c r="G148" s="126">
        <f>VLOOKUP(C148,INS.N.DESON!A:D,4,FALSE)</f>
        <v>2.73</v>
      </c>
      <c r="H148" s="126">
        <f>TRUNC(G148*F148,2)</f>
        <v>2.73</v>
      </c>
    </row>
    <row r="149" spans="1:11" ht="30" x14ac:dyDescent="0.25">
      <c r="A149" s="124" t="s">
        <v>26333</v>
      </c>
      <c r="B149" s="151" t="s">
        <v>25842</v>
      </c>
      <c r="C149" s="124">
        <v>20078</v>
      </c>
      <c r="D149" s="127" t="str">
        <f>VLOOKUP(C149,INS.N.DESON!A:D,2,FALSE)</f>
        <v>PASTA LUBRIFICANTE PARA TUBOS E CONEXOES COM JUNTA ELASTICA, EMBALAGEM DE *400* GR (USO EM PVC, ACO, POLIETILENO E OUTROS)</v>
      </c>
      <c r="E149" s="128" t="str">
        <f>VLOOKUP(C149,INS.N.DESON!A:D,3,FALSE)</f>
        <v xml:space="preserve">UN    </v>
      </c>
      <c r="F149" s="170">
        <v>3.3000000000000002E-2</v>
      </c>
      <c r="G149" s="126">
        <f>VLOOKUP(C149,INS.N.DESON!A:D,4,FALSE)</f>
        <v>31.75</v>
      </c>
      <c r="H149" s="126">
        <f t="shared" ref="H149:H151" si="14">TRUNC(G149*F149,2)</f>
        <v>1.04</v>
      </c>
    </row>
    <row r="150" spans="1:11" ht="30" x14ac:dyDescent="0.25">
      <c r="A150" s="124" t="s">
        <v>26334</v>
      </c>
      <c r="B150" s="151" t="s">
        <v>25842</v>
      </c>
      <c r="C150" s="124">
        <v>88248</v>
      </c>
      <c r="D150" s="127" t="str">
        <f>VLOOKUP(C150,SERV.N.DESON!A:E,2,FALSE)</f>
        <v>AUXILIAR DE ENCANADOR OU BOMBEIRO HIDRÁULICO COM ENCARGOS COMPLEMENTARES</v>
      </c>
      <c r="E150" s="128" t="str">
        <f>VLOOKUP(C150,SERV.N.DESON!A:E,3,FALSE)</f>
        <v>H</v>
      </c>
      <c r="F150" s="170">
        <v>0.23</v>
      </c>
      <c r="G150" s="126">
        <f>VLOOKUP(C150,SERV.N.DESON!A:E,4,FALSE)</f>
        <v>17.329999999999998</v>
      </c>
      <c r="H150" s="126">
        <f t="shared" si="14"/>
        <v>3.98</v>
      </c>
    </row>
    <row r="151" spans="1:11" x14ac:dyDescent="0.25">
      <c r="A151" s="124" t="s">
        <v>26334</v>
      </c>
      <c r="B151" s="151" t="s">
        <v>25842</v>
      </c>
      <c r="C151" s="124">
        <v>88267</v>
      </c>
      <c r="D151" s="127" t="str">
        <f>VLOOKUP(C151,SERV.N.DESON!A:E,2,FALSE)</f>
        <v>ENCANADOR OU BOMBEIRO HIDRÁULICO COM ENCARGOS COMPLEMENTARES</v>
      </c>
      <c r="E151" s="128" t="str">
        <f>VLOOKUP(C151,SERV.N.DESON!A:E,3,FALSE)</f>
        <v>H</v>
      </c>
      <c r="F151" s="170">
        <v>0.23</v>
      </c>
      <c r="G151" s="126">
        <f>VLOOKUP(C151,SERV.N.DESON!A:E,4,FALSE)</f>
        <v>21.03</v>
      </c>
      <c r="H151" s="126">
        <f t="shared" si="14"/>
        <v>4.83</v>
      </c>
    </row>
    <row r="152" spans="1:11" x14ac:dyDescent="0.25">
      <c r="A152" s="123"/>
      <c r="B152" s="125"/>
      <c r="C152" s="125"/>
      <c r="D152" s="129" t="s">
        <v>26189</v>
      </c>
      <c r="E152" s="125"/>
      <c r="F152" s="192"/>
      <c r="G152" s="131"/>
      <c r="H152" s="132">
        <f>SUM(H147:H151)</f>
        <v>21.79</v>
      </c>
    </row>
    <row r="153" spans="1:11" x14ac:dyDescent="0.25">
      <c r="A153" s="123"/>
      <c r="B153" s="125"/>
      <c r="C153" s="125"/>
      <c r="D153" s="129"/>
      <c r="E153" s="125"/>
      <c r="F153" s="130"/>
      <c r="G153" s="131"/>
      <c r="H153" s="132"/>
    </row>
    <row r="154" spans="1:11" ht="26.25" x14ac:dyDescent="0.25">
      <c r="A154" s="109"/>
      <c r="B154" s="109"/>
      <c r="C154" s="109" t="s">
        <v>26731</v>
      </c>
      <c r="D154" s="154" t="str">
        <f>'ORÇAMENTO SINTÉTICO'!D170</f>
        <v>REDUCAO EXCENTRICA PVC P/ ESG PREDIAL DN 75 X 50MM - FORNECIDO E INSTALADO</v>
      </c>
      <c r="E154" s="109" t="s">
        <v>10</v>
      </c>
      <c r="F154" s="109"/>
      <c r="G154" s="110"/>
      <c r="H154" s="110"/>
    </row>
    <row r="155" spans="1:11" x14ac:dyDescent="0.25">
      <c r="A155" s="592" t="s">
        <v>26778</v>
      </c>
      <c r="B155" s="593"/>
      <c r="C155" s="593"/>
      <c r="D155" s="593"/>
      <c r="E155" s="593"/>
      <c r="F155" s="593"/>
      <c r="G155" s="593"/>
      <c r="H155" s="594"/>
    </row>
    <row r="156" spans="1:11" x14ac:dyDescent="0.25">
      <c r="A156" s="124" t="s">
        <v>26333</v>
      </c>
      <c r="B156" s="151" t="s">
        <v>25842</v>
      </c>
      <c r="C156" s="124">
        <v>20042</v>
      </c>
      <c r="D156" s="127" t="str">
        <f>VLOOKUP(C156,INS.N.DESON!A:D,2,FALSE)</f>
        <v>REDUCAO EXCENTRICA PVC P/ ESG PREDIAL DN 75 X 50MM</v>
      </c>
      <c r="E156" s="128" t="str">
        <f>VLOOKUP(C156,INS.N.DESON!A:D,3,FALSE)</f>
        <v xml:space="preserve">UN    </v>
      </c>
      <c r="F156" s="170">
        <v>1</v>
      </c>
      <c r="G156" s="126">
        <f>VLOOKUP(C156,INS.N.DESON!A:D,4,FALSE)</f>
        <v>7.8</v>
      </c>
      <c r="H156" s="126">
        <f>TRUNC(G156*F156,2)</f>
        <v>7.8</v>
      </c>
    </row>
    <row r="157" spans="1:11" x14ac:dyDescent="0.25">
      <c r="A157" s="124" t="s">
        <v>26333</v>
      </c>
      <c r="B157" s="151" t="s">
        <v>25842</v>
      </c>
      <c r="C157" s="124">
        <v>296</v>
      </c>
      <c r="D157" s="127" t="str">
        <f>VLOOKUP(C157,INS.N.DESON!A:D,2,FALSE)</f>
        <v>ANEL BORRACHA PARA TUBO ESGOTO PREDIAL, DN 50 MM (NBR 5688)</v>
      </c>
      <c r="E157" s="128" t="str">
        <f>VLOOKUP(C157,INS.N.DESON!A:D,3,FALSE)</f>
        <v xml:space="preserve">UN    </v>
      </c>
      <c r="F157" s="170">
        <v>1</v>
      </c>
      <c r="G157" s="126">
        <f>VLOOKUP(C157,INS.N.DESON!A:D,4,FALSE)</f>
        <v>2.73</v>
      </c>
      <c r="H157" s="126">
        <f>TRUNC(G157*F157,2)</f>
        <v>2.73</v>
      </c>
    </row>
    <row r="158" spans="1:11" ht="30" x14ac:dyDescent="0.25">
      <c r="A158" s="124" t="s">
        <v>26333</v>
      </c>
      <c r="B158" s="151" t="s">
        <v>25842</v>
      </c>
      <c r="C158" s="124">
        <v>20078</v>
      </c>
      <c r="D158" s="127" t="str">
        <f>VLOOKUP(C158,INS.N.DESON!A:D,2,FALSE)</f>
        <v>PASTA LUBRIFICANTE PARA TUBOS E CONEXOES COM JUNTA ELASTICA, EMBALAGEM DE *400* GR (USO EM PVC, ACO, POLIETILENO E OUTROS)</v>
      </c>
      <c r="E158" s="128" t="str">
        <f>VLOOKUP(C158,INS.N.DESON!A:D,3,FALSE)</f>
        <v xml:space="preserve">UN    </v>
      </c>
      <c r="F158" s="170">
        <v>2.5000000000000001E-2</v>
      </c>
      <c r="G158" s="126">
        <f>VLOOKUP(C158,INS.N.DESON!A:D,4,FALSE)</f>
        <v>31.75</v>
      </c>
      <c r="H158" s="126">
        <f t="shared" ref="H158:H160" si="15">TRUNC(G158*F158,2)</f>
        <v>0.79</v>
      </c>
    </row>
    <row r="159" spans="1:11" ht="30" x14ac:dyDescent="0.25">
      <c r="A159" s="124" t="s">
        <v>26334</v>
      </c>
      <c r="B159" s="151" t="s">
        <v>25842</v>
      </c>
      <c r="C159" s="124">
        <v>88248</v>
      </c>
      <c r="D159" s="127" t="str">
        <f>VLOOKUP(C159,SERV.N.DESON!A:E,2,FALSE)</f>
        <v>AUXILIAR DE ENCANADOR OU BOMBEIRO HIDRÁULICO COM ENCARGOS COMPLEMENTARES</v>
      </c>
      <c r="E159" s="128" t="str">
        <f>VLOOKUP(C159,SERV.N.DESON!A:E,3,FALSE)</f>
        <v>H</v>
      </c>
      <c r="F159" s="170">
        <v>0.18</v>
      </c>
      <c r="G159" s="126">
        <f>VLOOKUP(C159,SERV.N.DESON!A:E,4,FALSE)</f>
        <v>17.329999999999998</v>
      </c>
      <c r="H159" s="126">
        <f t="shared" si="15"/>
        <v>3.11</v>
      </c>
    </row>
    <row r="160" spans="1:11" x14ac:dyDescent="0.25">
      <c r="A160" s="124" t="s">
        <v>26334</v>
      </c>
      <c r="B160" s="151" t="s">
        <v>25842</v>
      </c>
      <c r="C160" s="124">
        <v>88267</v>
      </c>
      <c r="D160" s="127" t="str">
        <f>VLOOKUP(C160,SERV.N.DESON!A:E,2,FALSE)</f>
        <v>ENCANADOR OU BOMBEIRO HIDRÁULICO COM ENCARGOS COMPLEMENTARES</v>
      </c>
      <c r="E160" s="128" t="str">
        <f>VLOOKUP(C160,SERV.N.DESON!A:E,3,FALSE)</f>
        <v>H</v>
      </c>
      <c r="F160" s="170">
        <v>0.18</v>
      </c>
      <c r="G160" s="126">
        <f>VLOOKUP(C160,SERV.N.DESON!A:E,4,FALSE)</f>
        <v>21.03</v>
      </c>
      <c r="H160" s="126">
        <f t="shared" si="15"/>
        <v>3.78</v>
      </c>
    </row>
    <row r="161" spans="1:8" x14ac:dyDescent="0.25">
      <c r="A161" s="123"/>
      <c r="B161" s="125"/>
      <c r="C161" s="125"/>
      <c r="D161" s="129" t="s">
        <v>26189</v>
      </c>
      <c r="E161" s="125"/>
      <c r="F161" s="192"/>
      <c r="G161" s="131"/>
      <c r="H161" s="132">
        <f>SUM(H156:H160)</f>
        <v>18.21</v>
      </c>
    </row>
    <row r="162" spans="1:8" x14ac:dyDescent="0.25">
      <c r="A162" s="123"/>
      <c r="B162" s="125"/>
      <c r="C162" s="125"/>
      <c r="D162" s="129"/>
      <c r="E162" s="125"/>
      <c r="F162" s="130"/>
      <c r="G162" s="131"/>
      <c r="H162" s="132"/>
    </row>
    <row r="163" spans="1:8" ht="26.25" x14ac:dyDescent="0.25">
      <c r="A163" s="109"/>
      <c r="B163" s="109"/>
      <c r="C163" s="109" t="s">
        <v>26732</v>
      </c>
      <c r="D163" s="154" t="str">
        <f>'ORÇAMENTO SINTÉTICO'!D182</f>
        <v>CAIXA SIFONADA PVC, 150 X 150 X 50 MM, COM GRELHA REDONDA BRANCA - FORNECIMENTO E INSTALAÇÃO</v>
      </c>
      <c r="E163" s="109" t="s">
        <v>10</v>
      </c>
      <c r="F163" s="109"/>
      <c r="G163" s="110"/>
      <c r="H163" s="110"/>
    </row>
    <row r="164" spans="1:8" x14ac:dyDescent="0.25">
      <c r="A164" s="592" t="s">
        <v>26779</v>
      </c>
      <c r="B164" s="593"/>
      <c r="C164" s="593"/>
      <c r="D164" s="593"/>
      <c r="E164" s="593"/>
      <c r="F164" s="593"/>
      <c r="G164" s="593"/>
      <c r="H164" s="594"/>
    </row>
    <row r="165" spans="1:8" x14ac:dyDescent="0.25">
      <c r="A165" s="124" t="s">
        <v>26333</v>
      </c>
      <c r="B165" s="151" t="s">
        <v>25842</v>
      </c>
      <c r="C165" s="124">
        <v>11717</v>
      </c>
      <c r="D165" s="127" t="str">
        <f>VLOOKUP(C165,INS.N.DESON!A:D,2,FALSE)</f>
        <v>CAIXA SIFONADA, PVC, 150 X 150 X 50 MM, COM GRELHA REDONDA, BRANCA</v>
      </c>
      <c r="E165" s="128" t="str">
        <f>VLOOKUP(C165,INS.N.DESON!A:D,3,FALSE)</f>
        <v xml:space="preserve">UN    </v>
      </c>
      <c r="F165" s="170">
        <v>1</v>
      </c>
      <c r="G165" s="126">
        <f>VLOOKUP(C165,INS.N.DESON!A:D,4,FALSE)</f>
        <v>54.12</v>
      </c>
      <c r="H165" s="126">
        <f>TRUNC(G165*F165,2)</f>
        <v>54.12</v>
      </c>
    </row>
    <row r="166" spans="1:8" ht="30" x14ac:dyDescent="0.25">
      <c r="A166" s="124" t="s">
        <v>26334</v>
      </c>
      <c r="B166" s="151" t="s">
        <v>25842</v>
      </c>
      <c r="C166" s="124">
        <v>88248</v>
      </c>
      <c r="D166" s="127" t="str">
        <f>VLOOKUP(C166,SERV.N.DESON!A:E,2,FALSE)</f>
        <v>AUXILIAR DE ENCANADOR OU BOMBEIRO HIDRÁULICO COM ENCARGOS COMPLEMENTARES</v>
      </c>
      <c r="E166" s="128" t="str">
        <f>VLOOKUP(C166,SERV.N.DESON!A:E,3,FALSE)</f>
        <v>H</v>
      </c>
      <c r="F166" s="170">
        <v>0.5</v>
      </c>
      <c r="G166" s="126">
        <f>VLOOKUP(C166,SERV.N.DESON!A:E,4,FALSE)</f>
        <v>17.329999999999998</v>
      </c>
      <c r="H166" s="126">
        <f t="shared" ref="H166:H167" si="16">TRUNC(G166*F166,2)</f>
        <v>8.66</v>
      </c>
    </row>
    <row r="167" spans="1:8" x14ac:dyDescent="0.25">
      <c r="A167" s="124" t="s">
        <v>26334</v>
      </c>
      <c r="B167" s="151" t="s">
        <v>25842</v>
      </c>
      <c r="C167" s="124">
        <v>88267</v>
      </c>
      <c r="D167" s="127" t="str">
        <f>VLOOKUP(C167,SERV.N.DESON!A:E,2,FALSE)</f>
        <v>ENCANADOR OU BOMBEIRO HIDRÁULICO COM ENCARGOS COMPLEMENTARES</v>
      </c>
      <c r="E167" s="128" t="str">
        <f>VLOOKUP(C167,SERV.N.DESON!A:E,3,FALSE)</f>
        <v>H</v>
      </c>
      <c r="F167" s="170">
        <v>0.5</v>
      </c>
      <c r="G167" s="126">
        <f>VLOOKUP(C167,SERV.N.DESON!A:E,4,FALSE)</f>
        <v>21.03</v>
      </c>
      <c r="H167" s="126">
        <f t="shared" si="16"/>
        <v>10.51</v>
      </c>
    </row>
    <row r="168" spans="1:8" x14ac:dyDescent="0.25">
      <c r="A168" s="123"/>
      <c r="B168" s="125"/>
      <c r="C168" s="125"/>
      <c r="D168" s="129" t="s">
        <v>26189</v>
      </c>
      <c r="E168" s="125"/>
      <c r="F168" s="192"/>
      <c r="G168" s="131"/>
      <c r="H168" s="132">
        <f>SUM(H165:H167)</f>
        <v>73.290000000000006</v>
      </c>
    </row>
    <row r="169" spans="1:8" x14ac:dyDescent="0.25">
      <c r="A169" s="123"/>
      <c r="B169" s="125"/>
      <c r="C169" s="125"/>
      <c r="D169" s="129"/>
      <c r="E169" s="125"/>
      <c r="F169" s="130"/>
      <c r="G169" s="131"/>
      <c r="H169" s="132"/>
    </row>
    <row r="170" spans="1:8" x14ac:dyDescent="0.25">
      <c r="A170" s="109"/>
      <c r="B170" s="109"/>
      <c r="C170" s="109" t="s">
        <v>26970</v>
      </c>
      <c r="D170" s="154" t="str">
        <f>'ORÇAMENTO SINTÉTICO'!D187</f>
        <v>Caixa d´água tipo taça - Cap. 10.000 litros - fornecimento e instalação</v>
      </c>
      <c r="E170" s="109" t="s">
        <v>5304</v>
      </c>
      <c r="F170" s="109"/>
      <c r="G170" s="110"/>
      <c r="H170" s="110"/>
    </row>
    <row r="171" spans="1:8" x14ac:dyDescent="0.25">
      <c r="A171" s="595" t="s">
        <v>26337</v>
      </c>
      <c r="B171" s="596"/>
      <c r="C171" s="597"/>
      <c r="D171" s="127" t="s">
        <v>26651</v>
      </c>
      <c r="E171" s="128" t="s">
        <v>10</v>
      </c>
      <c r="F171" s="170">
        <v>1</v>
      </c>
      <c r="G171" s="126">
        <f>'MAPA de Cotação'!C24</f>
        <v>32000</v>
      </c>
      <c r="H171" s="126">
        <f>TRUNC(G171*F171,2)</f>
        <v>32000</v>
      </c>
    </row>
    <row r="172" spans="1:8" x14ac:dyDescent="0.25">
      <c r="A172" s="123"/>
      <c r="B172" s="125"/>
      <c r="C172" s="125"/>
      <c r="D172" s="129" t="s">
        <v>26189</v>
      </c>
      <c r="E172" s="125"/>
      <c r="F172" s="130"/>
      <c r="G172" s="131"/>
      <c r="H172" s="132">
        <f>SUM(H171:H171)</f>
        <v>32000</v>
      </c>
    </row>
    <row r="173" spans="1:8" x14ac:dyDescent="0.25">
      <c r="A173" s="123"/>
      <c r="B173" s="125"/>
      <c r="C173" s="125"/>
      <c r="D173" s="129"/>
      <c r="E173" s="125"/>
      <c r="F173" s="130"/>
      <c r="G173" s="131"/>
      <c r="H173" s="132"/>
    </row>
    <row r="174" spans="1:8" ht="26.25" x14ac:dyDescent="0.25">
      <c r="A174" s="109"/>
      <c r="B174" s="109"/>
      <c r="C174" s="109" t="s">
        <v>26733</v>
      </c>
      <c r="D174" s="154" t="str">
        <f>'ORÇAMENTO SINTÉTICO'!D194</f>
        <v>MISTURADOR DE PAREDE CROMADO 1/2 OU 3/4 PARA PIA, PADRÃO POPULAR - FORNECIMENTO E INSTALAÇÃO</v>
      </c>
      <c r="E174" s="109" t="s">
        <v>5304</v>
      </c>
      <c r="F174" s="109"/>
      <c r="G174" s="110"/>
      <c r="H174" s="110"/>
    </row>
    <row r="175" spans="1:8" x14ac:dyDescent="0.25">
      <c r="A175" s="592" t="s">
        <v>26780</v>
      </c>
      <c r="B175" s="593"/>
      <c r="C175" s="593"/>
      <c r="D175" s="593"/>
      <c r="E175" s="593"/>
      <c r="F175" s="593"/>
      <c r="G175" s="593"/>
      <c r="H175" s="594"/>
    </row>
    <row r="176" spans="1:8" x14ac:dyDescent="0.25">
      <c r="A176" s="124" t="s">
        <v>26333</v>
      </c>
      <c r="B176" s="151" t="s">
        <v>25842</v>
      </c>
      <c r="C176" s="124">
        <v>3146</v>
      </c>
      <c r="D176" s="127" t="str">
        <f>VLOOKUP(C176,INS.N.DESON!A:D,2,FALSE)</f>
        <v>FITA VEDA ROSCA EM ROLOS DE 18 MM X 10 M (L X C)</v>
      </c>
      <c r="E176" s="128" t="str">
        <f>VLOOKUP(C176,INS.N.DESON!A:D,3,FALSE)</f>
        <v xml:space="preserve">UN    </v>
      </c>
      <c r="F176" s="170">
        <v>4.2000000000000003E-2</v>
      </c>
      <c r="G176" s="126">
        <f>VLOOKUP(C176,INS.N.DESON!A:D,4,FALSE)</f>
        <v>5</v>
      </c>
      <c r="H176" s="126">
        <f>TRUNC(G176*F176,2)</f>
        <v>0.21</v>
      </c>
    </row>
    <row r="177" spans="1:8" x14ac:dyDescent="0.25">
      <c r="A177" s="124" t="s">
        <v>26333</v>
      </c>
      <c r="B177" s="151" t="s">
        <v>25842</v>
      </c>
      <c r="C177" s="124">
        <v>36793</v>
      </c>
      <c r="D177" s="127" t="str">
        <f>VLOOKUP(C177,INS.N.DESON!A:D,2,FALSE)</f>
        <v>MISTURADOR DE METAL CROMADO DE PAREDE PARA LAVATORIO (REF 1878)</v>
      </c>
      <c r="E177" s="128" t="str">
        <f>VLOOKUP(C177,INS.N.DESON!A:D,3,FALSE)</f>
        <v xml:space="preserve">UN    </v>
      </c>
      <c r="F177" s="170">
        <v>1</v>
      </c>
      <c r="G177" s="126">
        <f>VLOOKUP(C177,INS.N.DESON!A:D,4,FALSE)</f>
        <v>769.71</v>
      </c>
      <c r="H177" s="126">
        <f t="shared" ref="H177:H179" si="17">TRUNC(G177*F177,2)</f>
        <v>769.71</v>
      </c>
    </row>
    <row r="178" spans="1:8" x14ac:dyDescent="0.25">
      <c r="A178" s="124" t="s">
        <v>26334</v>
      </c>
      <c r="B178" s="151" t="s">
        <v>25842</v>
      </c>
      <c r="C178" s="124">
        <v>88267</v>
      </c>
      <c r="D178" s="127" t="str">
        <f>VLOOKUP(C178,SERV.N.DESON!A:E,2,FALSE)</f>
        <v>ENCANADOR OU BOMBEIRO HIDRÁULICO COM ENCARGOS COMPLEMENTARES</v>
      </c>
      <c r="E178" s="128" t="str">
        <f>VLOOKUP(C178,SERV.N.DESON!A:E,3,FALSE)</f>
        <v>H</v>
      </c>
      <c r="F178" s="170">
        <v>0.46329999999999999</v>
      </c>
      <c r="G178" s="126">
        <f>VLOOKUP(C178,SERV.N.DESON!A:E,4,FALSE)</f>
        <v>21.03</v>
      </c>
      <c r="H178" s="126">
        <f t="shared" si="17"/>
        <v>9.74</v>
      </c>
    </row>
    <row r="179" spans="1:8" x14ac:dyDescent="0.25">
      <c r="A179" s="124" t="s">
        <v>26334</v>
      </c>
      <c r="B179" s="151" t="s">
        <v>25842</v>
      </c>
      <c r="C179" s="124">
        <v>88316</v>
      </c>
      <c r="D179" s="127" t="str">
        <f>VLOOKUP(C179,SERV.N.DESON!A:E,2,FALSE)</f>
        <v>SERVENTE COM ENCARGOS COMPLEMENTARES</v>
      </c>
      <c r="E179" s="128" t="str">
        <f>VLOOKUP(C179,SERV.N.DESON!A:E,3,FALSE)</f>
        <v>H</v>
      </c>
      <c r="F179" s="170">
        <v>0.14599999999999999</v>
      </c>
      <c r="G179" s="126">
        <f>VLOOKUP(C179,SERV.N.DESON!A:E,4,FALSE)</f>
        <v>16.829999999999998</v>
      </c>
      <c r="H179" s="126">
        <f t="shared" si="17"/>
        <v>2.4500000000000002</v>
      </c>
    </row>
    <row r="180" spans="1:8" x14ac:dyDescent="0.25">
      <c r="A180" s="123"/>
      <c r="B180" s="125"/>
      <c r="C180" s="125"/>
      <c r="D180" s="129" t="s">
        <v>26189</v>
      </c>
      <c r="E180" s="125"/>
      <c r="F180" s="130"/>
      <c r="G180" s="131"/>
      <c r="H180" s="132">
        <f>SUM(H176:H179)</f>
        <v>782.11000000000013</v>
      </c>
    </row>
    <row r="181" spans="1:8" x14ac:dyDescent="0.25">
      <c r="A181" s="123"/>
      <c r="B181" s="125"/>
      <c r="C181" s="125"/>
      <c r="D181" s="129"/>
      <c r="E181" s="125"/>
      <c r="F181" s="130"/>
      <c r="G181" s="131"/>
      <c r="H181" s="132"/>
    </row>
    <row r="182" spans="1:8" x14ac:dyDescent="0.25">
      <c r="A182" s="109"/>
      <c r="B182" s="109"/>
      <c r="C182" s="109" t="s">
        <v>26734</v>
      </c>
      <c r="D182" s="154" t="str">
        <f>'ORÇAMENTO SINTÉTICO'!D197</f>
        <v>BANCADA "PASSA PRATO" EM GRANITO CINZA POLIDO, FIXADO COM ARGAMASSA</v>
      </c>
      <c r="E182" s="109" t="s">
        <v>5570</v>
      </c>
      <c r="F182" s="109"/>
      <c r="G182" s="110"/>
      <c r="H182" s="110"/>
    </row>
    <row r="183" spans="1:8" x14ac:dyDescent="0.25">
      <c r="A183" s="592" t="s">
        <v>26781</v>
      </c>
      <c r="B183" s="593"/>
      <c r="C183" s="593"/>
      <c r="D183" s="593"/>
      <c r="E183" s="593"/>
      <c r="F183" s="593"/>
      <c r="G183" s="593"/>
      <c r="H183" s="594"/>
    </row>
    <row r="184" spans="1:8" ht="30" x14ac:dyDescent="0.25">
      <c r="A184" s="124" t="s">
        <v>26333</v>
      </c>
      <c r="B184" s="151" t="s">
        <v>25842</v>
      </c>
      <c r="C184" s="124">
        <v>11795</v>
      </c>
      <c r="D184" s="127" t="str">
        <f>VLOOKUP(C184,INS.N.DESON!A:D,2,FALSE)</f>
        <v>GRANITO PARA BANCADA, POLIDO, TIPO ANDORINHA/ QUARTZ/ CASTELO/ CORUMBA OU OUTROS EQUIVALENTES DA REGIAO, E=  *2,5* CM</v>
      </c>
      <c r="E184" s="128" t="str">
        <f>VLOOKUP(C184,INS.N.DESON!A:D,3,FALSE)</f>
        <v xml:space="preserve">M2    </v>
      </c>
      <c r="F184" s="170">
        <v>1</v>
      </c>
      <c r="G184" s="126">
        <f>VLOOKUP(C184,INS.N.DESON!A:D,4,FALSE)</f>
        <v>562.26</v>
      </c>
      <c r="H184" s="126">
        <f>TRUNC(G184*F184,2)</f>
        <v>562.26</v>
      </c>
    </row>
    <row r="185" spans="1:8" x14ac:dyDescent="0.25">
      <c r="A185" s="124" t="s">
        <v>26334</v>
      </c>
      <c r="B185" s="151" t="s">
        <v>25842</v>
      </c>
      <c r="C185" s="124">
        <v>88274</v>
      </c>
      <c r="D185" s="127" t="str">
        <f>VLOOKUP(C185,SERV.N.DESON!A:E,2,FALSE)</f>
        <v>MARMORISTA/GRANITEIRO COM ENCARGOS COMPLEMENTARES</v>
      </c>
      <c r="E185" s="128" t="str">
        <f>VLOOKUP(C185,SERV.N.DESON!A:E,3,FALSE)</f>
        <v>H</v>
      </c>
      <c r="F185" s="170">
        <v>0.4</v>
      </c>
      <c r="G185" s="126">
        <f>VLOOKUP(C185,SERV.N.DESON!A:E,4,FALSE)</f>
        <v>21.02</v>
      </c>
      <c r="H185" s="126">
        <f t="shared" ref="H185:H187" si="18">TRUNC(G185*F185,2)</f>
        <v>8.4</v>
      </c>
    </row>
    <row r="186" spans="1:8" x14ac:dyDescent="0.25">
      <c r="A186" s="124" t="s">
        <v>26334</v>
      </c>
      <c r="B186" s="151" t="s">
        <v>25842</v>
      </c>
      <c r="C186" s="124">
        <v>88316</v>
      </c>
      <c r="D186" s="127" t="str">
        <f>VLOOKUP(C186,SERV.N.DESON!A:E,2,FALSE)</f>
        <v>SERVENTE COM ENCARGOS COMPLEMENTARES</v>
      </c>
      <c r="E186" s="128" t="str">
        <f>VLOOKUP(C186,SERV.N.DESON!A:E,3,FALSE)</f>
        <v>H</v>
      </c>
      <c r="F186" s="170">
        <v>0.4</v>
      </c>
      <c r="G186" s="126">
        <f>VLOOKUP(C186,SERV.N.DESON!A:E,4,FALSE)</f>
        <v>16.829999999999998</v>
      </c>
      <c r="H186" s="126">
        <f t="shared" si="18"/>
        <v>6.73</v>
      </c>
    </row>
    <row r="187" spans="1:8" ht="30" x14ac:dyDescent="0.25">
      <c r="A187" s="124" t="s">
        <v>26334</v>
      </c>
      <c r="B187" s="151" t="s">
        <v>25842</v>
      </c>
      <c r="C187" s="124">
        <v>88631</v>
      </c>
      <c r="D187" s="127" t="str">
        <f>VLOOKUP(C187,SERV.N.DESON!A:E,2,FALSE)</f>
        <v>ARGAMASSA TRAÇO 1:4 (EM VOLUME DE CIMENTO E AREIA MÉDIA ÚMIDA), PREPARO MANUAL. AF_08/2019</v>
      </c>
      <c r="E187" s="128" t="str">
        <f>VLOOKUP(C187,SERV.N.DESON!A:E,3,FALSE)</f>
        <v>M3</v>
      </c>
      <c r="F187" s="170">
        <f>0.003*6.66</f>
        <v>1.9980000000000001E-2</v>
      </c>
      <c r="G187" s="126">
        <f>VLOOKUP(C187,SERV.N.DESON!A:E,4,FALSE)</f>
        <v>516</v>
      </c>
      <c r="H187" s="126">
        <f t="shared" si="18"/>
        <v>10.3</v>
      </c>
    </row>
    <row r="188" spans="1:8" x14ac:dyDescent="0.25">
      <c r="A188" s="123"/>
      <c r="B188" s="125"/>
      <c r="C188" s="125"/>
      <c r="D188" s="129" t="s">
        <v>26189</v>
      </c>
      <c r="E188" s="125"/>
      <c r="F188" s="130"/>
      <c r="G188" s="131"/>
      <c r="H188" s="132">
        <f>SUM(H184:H187)</f>
        <v>587.68999999999994</v>
      </c>
    </row>
    <row r="189" spans="1:8" x14ac:dyDescent="0.25">
      <c r="A189" s="123"/>
      <c r="B189" s="125"/>
      <c r="C189" s="125"/>
      <c r="D189" s="129"/>
      <c r="E189" s="125"/>
      <c r="F189" s="130"/>
      <c r="G189" s="131"/>
      <c r="H189" s="132"/>
    </row>
    <row r="190" spans="1:8" ht="64.5" x14ac:dyDescent="0.25">
      <c r="A190" s="109"/>
      <c r="B190" s="109"/>
      <c r="C190" s="109" t="s">
        <v>26735</v>
      </c>
      <c r="D190" s="154" t="str">
        <f>'ORÇAMENTO SINTÉTICO'!D198</f>
        <v>BANCADA COM FRONTÃO EM GRANITO CINZA POLIDO, 235x55 CM, INCL. CUBA DE EMBUTIR OVAL C/ 3 LOUÇAS BRANCAS 35 X 50CM, VÁLVULA METAL CROMADO, SIFÃO FLEXÍVEL PVC, ENGATE 30CM FLEXÍVEL PLÁSTICO E 3 TORNEIRAS CROMADAS DE MESA BICA ALTA, PADRÃO POPULAR - FORNEC. E INSTALAÇÃO. AF_12/2013</v>
      </c>
      <c r="E190" s="109" t="s">
        <v>5304</v>
      </c>
      <c r="F190" s="109"/>
      <c r="G190" s="110"/>
      <c r="H190" s="110"/>
    </row>
    <row r="191" spans="1:8" x14ac:dyDescent="0.25">
      <c r="A191" s="592" t="s">
        <v>26782</v>
      </c>
      <c r="B191" s="593"/>
      <c r="C191" s="593"/>
      <c r="D191" s="593"/>
      <c r="E191" s="593"/>
      <c r="F191" s="593"/>
      <c r="G191" s="593"/>
      <c r="H191" s="594"/>
    </row>
    <row r="192" spans="1:8" ht="30" x14ac:dyDescent="0.25">
      <c r="A192" s="124" t="s">
        <v>26333</v>
      </c>
      <c r="B192" s="406" t="s">
        <v>25842</v>
      </c>
      <c r="C192" s="124">
        <v>11795</v>
      </c>
      <c r="D192" s="127" t="str">
        <f>VLOOKUP(C192,INS.N.DESON!A:D,2,FALSE)</f>
        <v>GRANITO PARA BANCADA, POLIDO, TIPO ANDORINHA/ QUARTZ/ CASTELO/ CORUMBA OU OUTROS EQUIVALENTES DA REGIAO, E=  *2,5* CM</v>
      </c>
      <c r="E192" s="128" t="str">
        <f>VLOOKUP(C192,INS.N.DESON!A:D,3,FALSE)</f>
        <v xml:space="preserve">M2    </v>
      </c>
      <c r="F192" s="170">
        <v>1.42</v>
      </c>
      <c r="G192" s="126">
        <f>VLOOKUP(C192,INS.N.DESON!A:D,4,FALSE)</f>
        <v>562.26</v>
      </c>
      <c r="H192" s="126">
        <f>TRUNC(G192*F192,2)</f>
        <v>798.4</v>
      </c>
    </row>
    <row r="193" spans="1:8" x14ac:dyDescent="0.25">
      <c r="A193" s="124" t="s">
        <v>26333</v>
      </c>
      <c r="B193" s="406" t="s">
        <v>25842</v>
      </c>
      <c r="C193" s="124">
        <v>4823</v>
      </c>
      <c r="D193" s="127" t="str">
        <f>VLOOKUP(C193,INS.N.DESON!A:D,2,FALSE)</f>
        <v>MASSA PLASTICA PARA MARMORE/GRANITO</v>
      </c>
      <c r="E193" s="128" t="str">
        <f>VLOOKUP(C193,INS.N.DESON!A:D,3,FALSE)</f>
        <v xml:space="preserve">KG    </v>
      </c>
      <c r="F193" s="170">
        <v>0.5</v>
      </c>
      <c r="G193" s="126">
        <f>VLOOKUP(C193,INS.N.DESON!A:D,4,FALSE)</f>
        <v>40.53</v>
      </c>
      <c r="H193" s="126">
        <f t="shared" ref="H193:H203" si="19">TRUNC(G193*F193,2)</f>
        <v>20.260000000000002</v>
      </c>
    </row>
    <row r="194" spans="1:8" ht="30" x14ac:dyDescent="0.25">
      <c r="A194" s="124" t="s">
        <v>26333</v>
      </c>
      <c r="B194" s="406" t="s">
        <v>25842</v>
      </c>
      <c r="C194" s="124">
        <v>7568</v>
      </c>
      <c r="D194" s="127" t="str">
        <f>VLOOKUP(C194,INS.N.DESON!A:D,2,FALSE)</f>
        <v>BUCHA DE NYLON SEM ABA S10, COM PARAFUSO DE 6,10 X 65 MM EM ACO ZINCADO COM ROSCA SOBERBA, CABECA CHATA E FENDA PHILLIPS</v>
      </c>
      <c r="E194" s="128" t="str">
        <f>VLOOKUP(C194,INS.N.DESON!A:D,3,FALSE)</f>
        <v xml:space="preserve">UN    </v>
      </c>
      <c r="F194" s="170">
        <v>6</v>
      </c>
      <c r="G194" s="126">
        <f>VLOOKUP(C194,INS.N.DESON!A:D,4,FALSE)</f>
        <v>0.61</v>
      </c>
      <c r="H194" s="126">
        <f t="shared" si="19"/>
        <v>3.66</v>
      </c>
    </row>
    <row r="195" spans="1:8" x14ac:dyDescent="0.25">
      <c r="A195" s="124" t="s">
        <v>26333</v>
      </c>
      <c r="B195" s="406" t="s">
        <v>25842</v>
      </c>
      <c r="C195" s="124">
        <v>37329</v>
      </c>
      <c r="D195" s="127" t="str">
        <f>VLOOKUP(C195,INS.N.DESON!A:D,2,FALSE)</f>
        <v>REJUNTE EPOXI, QUALQUER COR</v>
      </c>
      <c r="E195" s="128" t="str">
        <f>VLOOKUP(C195,INS.N.DESON!A:D,3,FALSE)</f>
        <v xml:space="preserve">KG    </v>
      </c>
      <c r="F195" s="170">
        <f>1.43/3</f>
        <v>0.47666666666666663</v>
      </c>
      <c r="G195" s="126">
        <f>VLOOKUP(C195,INS.N.DESON!A:D,4,FALSE)</f>
        <v>101.41</v>
      </c>
      <c r="H195" s="126">
        <f t="shared" si="19"/>
        <v>48.33</v>
      </c>
    </row>
    <row r="196" spans="1:8" ht="30" x14ac:dyDescent="0.25">
      <c r="A196" s="124" t="s">
        <v>26333</v>
      </c>
      <c r="B196" s="406" t="s">
        <v>25842</v>
      </c>
      <c r="C196" s="124">
        <v>37590</v>
      </c>
      <c r="D196" s="127" t="str">
        <f>VLOOKUP(C196,INS.N.DESON!A:D,2,FALSE)</f>
        <v>SUPORTE MAO-FRANCESA EM ACO, ABAS IGUAIS 30 CM, CAPACIDADE MINIMA 60 KG, BRANCO</v>
      </c>
      <c r="E196" s="128" t="str">
        <f>VLOOKUP(C196,INS.N.DESON!A:D,3,FALSE)</f>
        <v xml:space="preserve">UN    </v>
      </c>
      <c r="F196" s="170">
        <v>2</v>
      </c>
      <c r="G196" s="126">
        <f>VLOOKUP(C196,INS.N.DESON!A:D,4,FALSE)</f>
        <v>21.58</v>
      </c>
      <c r="H196" s="126">
        <f t="shared" si="19"/>
        <v>43.16</v>
      </c>
    </row>
    <row r="197" spans="1:8" x14ac:dyDescent="0.25">
      <c r="A197" s="124" t="s">
        <v>26333</v>
      </c>
      <c r="B197" s="406" t="s">
        <v>25842</v>
      </c>
      <c r="C197" s="124">
        <v>3146</v>
      </c>
      <c r="D197" s="127" t="str">
        <f>VLOOKUP(C197,INS.N.DESON!A:D,2,FALSE)</f>
        <v>FITA VEDA ROSCA EM ROLOS DE 18 MM X 10 M (L X C)</v>
      </c>
      <c r="E197" s="128" t="str">
        <f>VLOOKUP(C197,INS.N.DESON!A:D,3,FALSE)</f>
        <v xml:space="preserve">UN    </v>
      </c>
      <c r="F197" s="170">
        <f>0.042*3</f>
        <v>0.126</v>
      </c>
      <c r="G197" s="126">
        <f>VLOOKUP(C197,INS.N.DESON!A:D,4,FALSE)</f>
        <v>5</v>
      </c>
      <c r="H197" s="126">
        <f t="shared" si="19"/>
        <v>0.63</v>
      </c>
    </row>
    <row r="198" spans="1:8" ht="30" x14ac:dyDescent="0.25">
      <c r="A198" s="124" t="s">
        <v>26333</v>
      </c>
      <c r="B198" s="406" t="s">
        <v>25842</v>
      </c>
      <c r="C198" s="124">
        <v>36791</v>
      </c>
      <c r="D198" s="127" t="str">
        <f>VLOOKUP(C198,INS.N.DESON!A:D,2,FALSE)</f>
        <v>TORNEIRA METALICA CROMADA DE MESA PARA LAVATORIO, BICA ALTA, COM AREJADOR (REF 1195)</v>
      </c>
      <c r="E198" s="128" t="str">
        <f>VLOOKUP(C198,INS.N.DESON!A:D,3,FALSE)</f>
        <v xml:space="preserve">UN    </v>
      </c>
      <c r="F198" s="170">
        <v>3</v>
      </c>
      <c r="G198" s="126">
        <f>VLOOKUP(C198,INS.N.DESON!A:D,4,FALSE)</f>
        <v>122.36</v>
      </c>
      <c r="H198" s="126">
        <f t="shared" si="19"/>
        <v>367.08</v>
      </c>
    </row>
    <row r="199" spans="1:8" ht="45" x14ac:dyDescent="0.25">
      <c r="A199" s="124" t="s">
        <v>26334</v>
      </c>
      <c r="B199" s="406" t="s">
        <v>25842</v>
      </c>
      <c r="C199" s="124">
        <v>86937</v>
      </c>
      <c r="D199" s="127" t="str">
        <f>VLOOKUP(C199,SERV.N.DESON!A:E,2,FALSE)</f>
        <v>CUBA DE EMBUTIR OVAL EM LOUÇA BRANCA, 35 X 50CM OU EQUIVALENTE, INCLUSO VÁLVULA EM METAL CROMADO E SIFÃO FLEXÍVEL EM PVC - FORNECIMENTO E INSTALAÇÃO. AF_01/2020</v>
      </c>
      <c r="E199" s="128" t="str">
        <f>VLOOKUP(C199,SERV.N.DESON!A:E,3,FALSE)</f>
        <v>UN</v>
      </c>
      <c r="F199" s="170">
        <v>3</v>
      </c>
      <c r="G199" s="126">
        <f>VLOOKUP(C199,SERV.N.DESON!A:E,4,FALSE)</f>
        <v>197.19</v>
      </c>
      <c r="H199" s="126">
        <f t="shared" si="19"/>
        <v>591.57000000000005</v>
      </c>
    </row>
    <row r="200" spans="1:8" ht="30" x14ac:dyDescent="0.25">
      <c r="A200" s="124" t="s">
        <v>26334</v>
      </c>
      <c r="B200" s="406" t="s">
        <v>25842</v>
      </c>
      <c r="C200" s="124">
        <v>86884</v>
      </c>
      <c r="D200" s="127" t="str">
        <f>VLOOKUP(C200,SERV.N.DESON!A:E,2,FALSE)</f>
        <v>ENGATE FLEXÍVEL EM PLÁSTICO BRANCO, 1/2 X 30CM - FORNECIMENTO E INSTALAÇÃO. AF_01/2020</v>
      </c>
      <c r="E200" s="128" t="str">
        <f>VLOOKUP(C200,SERV.N.DESON!A:E,3,FALSE)</f>
        <v>UN</v>
      </c>
      <c r="F200" s="170">
        <v>3</v>
      </c>
      <c r="G200" s="126">
        <f>VLOOKUP(C200,SERV.N.DESON!A:E,4,FALSE)</f>
        <v>9.0399999999999991</v>
      </c>
      <c r="H200" s="126">
        <f t="shared" si="19"/>
        <v>27.12</v>
      </c>
    </row>
    <row r="201" spans="1:8" x14ac:dyDescent="0.25">
      <c r="A201" s="124" t="s">
        <v>26334</v>
      </c>
      <c r="B201" s="406" t="s">
        <v>25842</v>
      </c>
      <c r="C201" s="124">
        <v>88274</v>
      </c>
      <c r="D201" s="127" t="str">
        <f>VLOOKUP(C201,SERV.N.DESON!A:E,2,FALSE)</f>
        <v>MARMORISTA/GRANITEIRO COM ENCARGOS COMPLEMENTARES</v>
      </c>
      <c r="E201" s="128" t="str">
        <f>VLOOKUP(C201,SERV.N.DESON!A:E,3,FALSE)</f>
        <v>H</v>
      </c>
      <c r="F201" s="170">
        <v>2.6</v>
      </c>
      <c r="G201" s="126">
        <f>VLOOKUP(C201,SERV.N.DESON!A:E,4,FALSE)</f>
        <v>21.02</v>
      </c>
      <c r="H201" s="126">
        <f t="shared" si="19"/>
        <v>54.65</v>
      </c>
    </row>
    <row r="202" spans="1:8" x14ac:dyDescent="0.25">
      <c r="A202" s="124" t="s">
        <v>26334</v>
      </c>
      <c r="B202" s="406" t="s">
        <v>25842</v>
      </c>
      <c r="C202" s="124">
        <v>88316</v>
      </c>
      <c r="D202" s="127" t="str">
        <f>VLOOKUP(C202,SERV.N.DESON!A:E,2,FALSE)</f>
        <v>SERVENTE COM ENCARGOS COMPLEMENTARES</v>
      </c>
      <c r="E202" s="128" t="str">
        <f>VLOOKUP(C202,SERV.N.DESON!A:E,3,FALSE)</f>
        <v>H</v>
      </c>
      <c r="F202" s="170">
        <v>1.5</v>
      </c>
      <c r="G202" s="126">
        <f>VLOOKUP(C202,SERV.N.DESON!A:E,4,FALSE)</f>
        <v>16.829999999999998</v>
      </c>
      <c r="H202" s="126">
        <f t="shared" si="19"/>
        <v>25.24</v>
      </c>
    </row>
    <row r="203" spans="1:8" x14ac:dyDescent="0.25">
      <c r="A203" s="124" t="s">
        <v>26334</v>
      </c>
      <c r="B203" s="406" t="s">
        <v>25842</v>
      </c>
      <c r="C203" s="124">
        <v>88267</v>
      </c>
      <c r="D203" s="127" t="str">
        <f>VLOOKUP(C203,SERV.N.DESON!A:E,2,FALSE)</f>
        <v>ENCANADOR OU BOMBEIRO HIDRÁULICO COM ENCARGOS COMPLEMENTARES</v>
      </c>
      <c r="E203" s="128" t="str">
        <f>VLOOKUP(C203,SERV.N.DESON!A:E,3,FALSE)</f>
        <v>H</v>
      </c>
      <c r="F203" s="170">
        <v>0.1</v>
      </c>
      <c r="G203" s="126">
        <f>VLOOKUP(C203,SERV.N.DESON!A:E,4,FALSE)</f>
        <v>21.03</v>
      </c>
      <c r="H203" s="126">
        <f t="shared" si="19"/>
        <v>2.1</v>
      </c>
    </row>
    <row r="204" spans="1:8" x14ac:dyDescent="0.25">
      <c r="A204" s="123"/>
      <c r="B204" s="125"/>
      <c r="C204" s="125"/>
      <c r="D204" s="129" t="s">
        <v>26189</v>
      </c>
      <c r="E204" s="125"/>
      <c r="F204" s="130"/>
      <c r="G204" s="131"/>
      <c r="H204" s="132">
        <f>SUM(H192:H203)</f>
        <v>1982.2</v>
      </c>
    </row>
    <row r="205" spans="1:8" x14ac:dyDescent="0.25">
      <c r="A205" s="123"/>
      <c r="B205" s="125"/>
      <c r="C205" s="125"/>
      <c r="D205" s="129"/>
      <c r="E205" s="125"/>
      <c r="F205" s="130"/>
      <c r="G205" s="131"/>
      <c r="H205" s="132"/>
    </row>
    <row r="206" spans="1:8" ht="51.75" x14ac:dyDescent="0.25">
      <c r="A206" s="109"/>
      <c r="B206" s="109"/>
      <c r="C206" s="109" t="s">
        <v>26736</v>
      </c>
      <c r="D206" s="154" t="str">
        <f>'ORÇAMENTO SINTÉTICO'!D199</f>
        <v>BANCADA COM FRONTÃO EM GRANITO CINZA POLIDO, 80X55 CM, INCL. CUBA DE EMBUTIR OVAL 35 X 50CM, VÁLVULA METAL CROMADO, SIFÃO FLEXÍVEL PVC, ENGATE 30CM FLEXÍVEL PLÁSTICO E TORNEIRA CROMADAS DE MESA BICA ALTA, PADRÃO POPULAR - FORNEC. E INSTALAÇÃO. AF_12/2013</v>
      </c>
      <c r="E206" s="109" t="s">
        <v>5304</v>
      </c>
      <c r="F206" s="109"/>
      <c r="G206" s="110"/>
      <c r="H206" s="110"/>
    </row>
    <row r="207" spans="1:8" x14ac:dyDescent="0.25">
      <c r="A207" s="592" t="s">
        <v>26783</v>
      </c>
      <c r="B207" s="593"/>
      <c r="C207" s="593"/>
      <c r="D207" s="593"/>
      <c r="E207" s="593"/>
      <c r="F207" s="593"/>
      <c r="G207" s="593"/>
      <c r="H207" s="594"/>
    </row>
    <row r="208" spans="1:8" ht="30" x14ac:dyDescent="0.25">
      <c r="A208" s="124" t="s">
        <v>26333</v>
      </c>
      <c r="B208" s="151" t="s">
        <v>25842</v>
      </c>
      <c r="C208" s="124">
        <v>11795</v>
      </c>
      <c r="D208" s="127" t="str">
        <f>VLOOKUP(C208,INS.N.DESON!A:D,2,FALSE)</f>
        <v>GRANITO PARA BANCADA, POLIDO, TIPO ANDORINHA/ QUARTZ/ CASTELO/ CORUMBA OU OUTROS EQUIVALENTES DA REGIAO, E=  *2,5* CM</v>
      </c>
      <c r="E208" s="128" t="str">
        <f>VLOOKUP(C208,INS.N.DESON!A:D,3,FALSE)</f>
        <v xml:space="preserve">M2    </v>
      </c>
      <c r="F208" s="170">
        <f>0.8*0.55+1.35*0.08</f>
        <v>0.54800000000000004</v>
      </c>
      <c r="G208" s="126">
        <f>VLOOKUP(C208,INS.N.DESON!A:D,4,FALSE)</f>
        <v>562.26</v>
      </c>
      <c r="H208" s="126">
        <f>TRUNC(G208*F208,2)</f>
        <v>308.11</v>
      </c>
    </row>
    <row r="209" spans="1:8" x14ac:dyDescent="0.25">
      <c r="A209" s="124" t="s">
        <v>26333</v>
      </c>
      <c r="B209" s="151" t="s">
        <v>25842</v>
      </c>
      <c r="C209" s="124">
        <v>4823</v>
      </c>
      <c r="D209" s="127" t="str">
        <f>VLOOKUP(C209,INS.N.DESON!A:D,2,FALSE)</f>
        <v>MASSA PLASTICA PARA MARMORE/GRANITO</v>
      </c>
      <c r="E209" s="128" t="str">
        <f>VLOOKUP(C209,INS.N.DESON!A:D,3,FALSE)</f>
        <v xml:space="preserve">KG    </v>
      </c>
      <c r="F209" s="170">
        <v>0.5</v>
      </c>
      <c r="G209" s="126">
        <f>VLOOKUP(C209,INS.N.DESON!A:D,4,FALSE)</f>
        <v>40.53</v>
      </c>
      <c r="H209" s="126">
        <f t="shared" ref="H209:H219" si="20">TRUNC(G209*F209,2)</f>
        <v>20.260000000000002</v>
      </c>
    </row>
    <row r="210" spans="1:8" ht="30" x14ac:dyDescent="0.25">
      <c r="A210" s="124" t="s">
        <v>26333</v>
      </c>
      <c r="B210" s="151" t="s">
        <v>25842</v>
      </c>
      <c r="C210" s="124">
        <v>7568</v>
      </c>
      <c r="D210" s="127" t="str">
        <f>VLOOKUP(C210,INS.N.DESON!A:D,2,FALSE)</f>
        <v>BUCHA DE NYLON SEM ABA S10, COM PARAFUSO DE 6,10 X 65 MM EM ACO ZINCADO COM ROSCA SOBERBA, CABECA CHATA E FENDA PHILLIPS</v>
      </c>
      <c r="E210" s="128" t="str">
        <f>VLOOKUP(C210,INS.N.DESON!A:D,3,FALSE)</f>
        <v xml:space="preserve">UN    </v>
      </c>
      <c r="F210" s="170">
        <v>6</v>
      </c>
      <c r="G210" s="126">
        <f>VLOOKUP(C210,INS.N.DESON!A:D,4,FALSE)</f>
        <v>0.61</v>
      </c>
      <c r="H210" s="126">
        <f t="shared" si="20"/>
        <v>3.66</v>
      </c>
    </row>
    <row r="211" spans="1:8" x14ac:dyDescent="0.25">
      <c r="A211" s="124" t="s">
        <v>26333</v>
      </c>
      <c r="B211" s="151" t="s">
        <v>25842</v>
      </c>
      <c r="C211" s="124">
        <v>37329</v>
      </c>
      <c r="D211" s="127" t="str">
        <f>VLOOKUP(C211,INS.N.DESON!A:D,2,FALSE)</f>
        <v>REJUNTE EPOXI, QUALQUER COR</v>
      </c>
      <c r="E211" s="128" t="str">
        <f>VLOOKUP(C211,INS.N.DESON!A:D,3,FALSE)</f>
        <v xml:space="preserve">KG    </v>
      </c>
      <c r="F211" s="170">
        <f>1.43/3</f>
        <v>0.47666666666666663</v>
      </c>
      <c r="G211" s="126">
        <f>VLOOKUP(C211,INS.N.DESON!A:D,4,FALSE)</f>
        <v>101.41</v>
      </c>
      <c r="H211" s="126">
        <f t="shared" si="20"/>
        <v>48.33</v>
      </c>
    </row>
    <row r="212" spans="1:8" ht="30" x14ac:dyDescent="0.25">
      <c r="A212" s="124" t="s">
        <v>26333</v>
      </c>
      <c r="B212" s="151" t="s">
        <v>25842</v>
      </c>
      <c r="C212" s="124">
        <v>37590</v>
      </c>
      <c r="D212" s="127" t="str">
        <f>VLOOKUP(C212,INS.N.DESON!A:D,2,FALSE)</f>
        <v>SUPORTE MAO-FRANCESA EM ACO, ABAS IGUAIS 30 CM, CAPACIDADE MINIMA 60 KG, BRANCO</v>
      </c>
      <c r="E212" s="128" t="str">
        <f>VLOOKUP(C212,INS.N.DESON!A:D,3,FALSE)</f>
        <v xml:space="preserve">UN    </v>
      </c>
      <c r="F212" s="170">
        <v>2</v>
      </c>
      <c r="G212" s="126">
        <f>VLOOKUP(C212,INS.N.DESON!A:D,4,FALSE)</f>
        <v>21.58</v>
      </c>
      <c r="H212" s="126">
        <f t="shared" si="20"/>
        <v>43.16</v>
      </c>
    </row>
    <row r="213" spans="1:8" x14ac:dyDescent="0.25">
      <c r="A213" s="124" t="s">
        <v>26333</v>
      </c>
      <c r="B213" s="151" t="s">
        <v>25842</v>
      </c>
      <c r="C213" s="124">
        <v>3146</v>
      </c>
      <c r="D213" s="127" t="str">
        <f>VLOOKUP(C213,INS.N.DESON!A:D,2,FALSE)</f>
        <v>FITA VEDA ROSCA EM ROLOS DE 18 MM X 10 M (L X C)</v>
      </c>
      <c r="E213" s="128" t="str">
        <f>VLOOKUP(C213,INS.N.DESON!A:D,3,FALSE)</f>
        <v xml:space="preserve">UN    </v>
      </c>
      <c r="F213" s="170">
        <f>0.042</f>
        <v>4.2000000000000003E-2</v>
      </c>
      <c r="G213" s="126">
        <f>VLOOKUP(C213,INS.N.DESON!A:D,4,FALSE)</f>
        <v>5</v>
      </c>
      <c r="H213" s="126">
        <f t="shared" si="20"/>
        <v>0.21</v>
      </c>
    </row>
    <row r="214" spans="1:8" ht="30" x14ac:dyDescent="0.25">
      <c r="A214" s="124" t="s">
        <v>26333</v>
      </c>
      <c r="B214" s="151" t="s">
        <v>25842</v>
      </c>
      <c r="C214" s="124">
        <v>36791</v>
      </c>
      <c r="D214" s="127" t="str">
        <f>VLOOKUP(C214,INS.N.DESON!A:D,2,FALSE)</f>
        <v>TORNEIRA METALICA CROMADA DE MESA PARA LAVATORIO, BICA ALTA, COM AREJADOR (REF 1195)</v>
      </c>
      <c r="E214" s="128" t="str">
        <f>VLOOKUP(C214,INS.N.DESON!A:D,3,FALSE)</f>
        <v xml:space="preserve">UN    </v>
      </c>
      <c r="F214" s="170">
        <v>1</v>
      </c>
      <c r="G214" s="126">
        <f>VLOOKUP(C214,INS.N.DESON!A:D,4,FALSE)</f>
        <v>122.36</v>
      </c>
      <c r="H214" s="126">
        <f t="shared" si="20"/>
        <v>122.36</v>
      </c>
    </row>
    <row r="215" spans="1:8" ht="45" x14ac:dyDescent="0.25">
      <c r="A215" s="124" t="s">
        <v>26334</v>
      </c>
      <c r="B215" s="151" t="s">
        <v>25842</v>
      </c>
      <c r="C215" s="124">
        <v>86937</v>
      </c>
      <c r="D215" s="127" t="str">
        <f>VLOOKUP(C215,SERV.N.DESON!A:E,2,FALSE)</f>
        <v>CUBA DE EMBUTIR OVAL EM LOUÇA BRANCA, 35 X 50CM OU EQUIVALENTE, INCLUSO VÁLVULA EM METAL CROMADO E SIFÃO FLEXÍVEL EM PVC - FORNECIMENTO E INSTALAÇÃO. AF_01/2020</v>
      </c>
      <c r="E215" s="128" t="str">
        <f>VLOOKUP(C215,SERV.N.DESON!A:E,3,FALSE)</f>
        <v>UN</v>
      </c>
      <c r="F215" s="170">
        <v>1</v>
      </c>
      <c r="G215" s="126">
        <f>VLOOKUP(C215,SERV.N.DESON!A:E,4,FALSE)</f>
        <v>197.19</v>
      </c>
      <c r="H215" s="126">
        <f t="shared" si="20"/>
        <v>197.19</v>
      </c>
    </row>
    <row r="216" spans="1:8" ht="30" x14ac:dyDescent="0.25">
      <c r="A216" s="124" t="s">
        <v>26334</v>
      </c>
      <c r="B216" s="151" t="s">
        <v>25842</v>
      </c>
      <c r="C216" s="124">
        <v>86884</v>
      </c>
      <c r="D216" s="127" t="str">
        <f>VLOOKUP(C216,SERV.N.DESON!A:E,2,FALSE)</f>
        <v>ENGATE FLEXÍVEL EM PLÁSTICO BRANCO, 1/2 X 30CM - FORNECIMENTO E INSTALAÇÃO. AF_01/2020</v>
      </c>
      <c r="E216" s="128" t="str">
        <f>VLOOKUP(C216,SERV.N.DESON!A:E,3,FALSE)</f>
        <v>UN</v>
      </c>
      <c r="F216" s="170">
        <v>1</v>
      </c>
      <c r="G216" s="126">
        <f>VLOOKUP(C216,SERV.N.DESON!A:E,4,FALSE)</f>
        <v>9.0399999999999991</v>
      </c>
      <c r="H216" s="126">
        <f t="shared" si="20"/>
        <v>9.0399999999999991</v>
      </c>
    </row>
    <row r="217" spans="1:8" x14ac:dyDescent="0.25">
      <c r="A217" s="124" t="s">
        <v>26334</v>
      </c>
      <c r="B217" s="151" t="s">
        <v>25842</v>
      </c>
      <c r="C217" s="124">
        <v>88274</v>
      </c>
      <c r="D217" s="127" t="str">
        <f>VLOOKUP(C217,SERV.N.DESON!A:E,2,FALSE)</f>
        <v>MARMORISTA/GRANITEIRO COM ENCARGOS COMPLEMENTARES</v>
      </c>
      <c r="E217" s="128" t="str">
        <f>VLOOKUP(C217,SERV.N.DESON!A:E,3,FALSE)</f>
        <v>H</v>
      </c>
      <c r="F217" s="170">
        <f>7.58/3</f>
        <v>2.5266666666666668</v>
      </c>
      <c r="G217" s="126">
        <f>VLOOKUP(C217,SERV.N.DESON!A:E,4,FALSE)</f>
        <v>21.02</v>
      </c>
      <c r="H217" s="126">
        <f t="shared" si="20"/>
        <v>53.11</v>
      </c>
    </row>
    <row r="218" spans="1:8" x14ac:dyDescent="0.25">
      <c r="A218" s="124" t="s">
        <v>26334</v>
      </c>
      <c r="B218" s="151" t="s">
        <v>25842</v>
      </c>
      <c r="C218" s="124">
        <v>88316</v>
      </c>
      <c r="D218" s="127" t="str">
        <f>VLOOKUP(C218,SERV.N.DESON!A:E,2,FALSE)</f>
        <v>SERVENTE COM ENCARGOS COMPLEMENTARES</v>
      </c>
      <c r="E218" s="128" t="str">
        <f>VLOOKUP(C218,SERV.N.DESON!A:E,3,FALSE)</f>
        <v>H</v>
      </c>
      <c r="F218" s="170">
        <f>3.95/3</f>
        <v>1.3166666666666667</v>
      </c>
      <c r="G218" s="126">
        <f>VLOOKUP(C218,SERV.N.DESON!A:E,4,FALSE)</f>
        <v>16.829999999999998</v>
      </c>
      <c r="H218" s="126">
        <f t="shared" si="20"/>
        <v>22.15</v>
      </c>
    </row>
    <row r="219" spans="1:8" x14ac:dyDescent="0.25">
      <c r="A219" s="124" t="s">
        <v>26334</v>
      </c>
      <c r="B219" s="151" t="s">
        <v>25842</v>
      </c>
      <c r="C219" s="124">
        <v>88267</v>
      </c>
      <c r="D219" s="127" t="str">
        <f>VLOOKUP(C219,SERV.N.DESON!A:E,2,FALSE)</f>
        <v>ENCANADOR OU BOMBEIRO HIDRÁULICO COM ENCARGOS COMPLEMENTARES</v>
      </c>
      <c r="E219" s="128" t="str">
        <f>VLOOKUP(C219,SERV.N.DESON!A:E,3,FALSE)</f>
        <v>H</v>
      </c>
      <c r="F219" s="170">
        <f>0.096</f>
        <v>9.6000000000000002E-2</v>
      </c>
      <c r="G219" s="126">
        <f>VLOOKUP(C219,SERV.N.DESON!A:E,4,FALSE)</f>
        <v>21.03</v>
      </c>
      <c r="H219" s="126">
        <f t="shared" si="20"/>
        <v>2.0099999999999998</v>
      </c>
    </row>
    <row r="220" spans="1:8" x14ac:dyDescent="0.25">
      <c r="A220" s="123"/>
      <c r="B220" s="125"/>
      <c r="C220" s="125"/>
      <c r="D220" s="129" t="s">
        <v>26189</v>
      </c>
      <c r="E220" s="125"/>
      <c r="F220" s="130"/>
      <c r="G220" s="131"/>
      <c r="H220" s="132">
        <f>SUM(H208:H219)</f>
        <v>829.58999999999992</v>
      </c>
    </row>
    <row r="221" spans="1:8" x14ac:dyDescent="0.25">
      <c r="A221" s="109"/>
      <c r="B221" s="109"/>
      <c r="C221" s="109"/>
      <c r="D221" s="109"/>
      <c r="E221" s="109"/>
      <c r="F221" s="109"/>
      <c r="G221" s="110"/>
      <c r="H221" s="110"/>
    </row>
    <row r="222" spans="1:8" ht="51.75" x14ac:dyDescent="0.25">
      <c r="A222" s="109"/>
      <c r="B222" s="109"/>
      <c r="C222" s="109" t="s">
        <v>26737</v>
      </c>
      <c r="D222" s="154" t="str">
        <f>'ORÇAMENTO SINTÉTICO'!D200</f>
        <v xml:space="preserve">BANCADA DE GRANITO CINZA POLIDO 360 X 60 CM, COM CUBA DE EMBUTIR DE AÇO INOXIDÁVEL MÉDIA, VÁLVULA AMERICANA EM METAL CROMADO, SIFÃO FLEXÍVEL EM PVC, ENGATE FLEXÍVEL 30 CM, TORNEIRA CROMADA LONGA DE PAREDE, 1/2 OU 3/4, PARA PIA DE COZINHA, PADRÃO POPULAR- FORNEC. E INSTAL. </v>
      </c>
      <c r="E222" s="109" t="s">
        <v>5304</v>
      </c>
      <c r="F222" s="109"/>
      <c r="G222" s="110"/>
      <c r="H222" s="110"/>
    </row>
    <row r="223" spans="1:8" x14ac:dyDescent="0.25">
      <c r="A223" s="592" t="s">
        <v>26782</v>
      </c>
      <c r="B223" s="593"/>
      <c r="C223" s="593"/>
      <c r="D223" s="593"/>
      <c r="E223" s="593"/>
      <c r="F223" s="593"/>
      <c r="G223" s="593"/>
      <c r="H223" s="594"/>
    </row>
    <row r="224" spans="1:8" ht="30" x14ac:dyDescent="0.25">
      <c r="A224" s="124" t="s">
        <v>26333</v>
      </c>
      <c r="B224" s="79" t="s">
        <v>25842</v>
      </c>
      <c r="C224" s="124">
        <v>11795</v>
      </c>
      <c r="D224" s="127" t="str">
        <f>VLOOKUP(C224,INS.N.DESON!A:D,2,FALSE)</f>
        <v>GRANITO PARA BANCADA, POLIDO, TIPO ANDORINHA/ QUARTZ/ CASTELO/ CORUMBA OU OUTROS EQUIVALENTES DA REGIAO, E=  *2,5* CM</v>
      </c>
      <c r="E224" s="128" t="str">
        <f>VLOOKUP(C224,INS.N.DESON!A:D,3,FALSE)</f>
        <v xml:space="preserve">M2    </v>
      </c>
      <c r="F224" s="152">
        <f>3.6*0.6+4.8*0.08</f>
        <v>2.544</v>
      </c>
      <c r="G224" s="126">
        <f>VLOOKUP(C224,INS.N.DESON!A:D,4,FALSE)</f>
        <v>562.26</v>
      </c>
      <c r="H224" s="126">
        <f>TRUNC(G224*F224,2)</f>
        <v>1430.38</v>
      </c>
    </row>
    <row r="225" spans="1:8" x14ac:dyDescent="0.25">
      <c r="A225" s="124" t="s">
        <v>26333</v>
      </c>
      <c r="B225" s="79" t="s">
        <v>25842</v>
      </c>
      <c r="C225" s="124">
        <v>4823</v>
      </c>
      <c r="D225" s="127" t="str">
        <f>VLOOKUP(C225,INS.N.DESON!A:D,2,FALSE)</f>
        <v>MASSA PLASTICA PARA MARMORE/GRANITO</v>
      </c>
      <c r="E225" s="128" t="str">
        <f>VLOOKUP(C225,INS.N.DESON!A:D,3,FALSE)</f>
        <v xml:space="preserve">KG    </v>
      </c>
      <c r="F225" s="152">
        <v>2</v>
      </c>
      <c r="G225" s="126">
        <f>VLOOKUP(C225,INS.N.DESON!A:D,4,FALSE)</f>
        <v>40.53</v>
      </c>
      <c r="H225" s="126">
        <f t="shared" ref="H225:H233" si="21">TRUNC(G225*F225,2)</f>
        <v>81.06</v>
      </c>
    </row>
    <row r="226" spans="1:8" ht="30" x14ac:dyDescent="0.25">
      <c r="A226" s="124" t="s">
        <v>26333</v>
      </c>
      <c r="B226" s="79" t="s">
        <v>25842</v>
      </c>
      <c r="C226" s="124">
        <v>7568</v>
      </c>
      <c r="D226" s="127" t="str">
        <f>VLOOKUP(C226,INS.N.DESON!A:D,2,FALSE)</f>
        <v>BUCHA DE NYLON SEM ABA S10, COM PARAFUSO DE 6,10 X 65 MM EM ACO ZINCADO COM ROSCA SOBERBA, CABECA CHATA E FENDA PHILLIPS</v>
      </c>
      <c r="E226" s="128" t="str">
        <f>VLOOKUP(C226,INS.N.DESON!A:D,3,FALSE)</f>
        <v xml:space="preserve">UN    </v>
      </c>
      <c r="F226" s="152">
        <v>30</v>
      </c>
      <c r="G226" s="126">
        <f>VLOOKUP(C226,INS.N.DESON!A:D,4,FALSE)</f>
        <v>0.61</v>
      </c>
      <c r="H226" s="126">
        <f t="shared" si="21"/>
        <v>18.3</v>
      </c>
    </row>
    <row r="227" spans="1:8" x14ac:dyDescent="0.25">
      <c r="A227" s="124" t="s">
        <v>26333</v>
      </c>
      <c r="B227" s="79" t="s">
        <v>25842</v>
      </c>
      <c r="C227" s="124">
        <v>37329</v>
      </c>
      <c r="D227" s="127" t="str">
        <f>VLOOKUP(C227,INS.N.DESON!A:D,2,FALSE)</f>
        <v>REJUNTE EPOXI, QUALQUER COR</v>
      </c>
      <c r="E227" s="128" t="str">
        <f>VLOOKUP(C227,INS.N.DESON!A:D,3,FALSE)</f>
        <v xml:space="preserve">KG    </v>
      </c>
      <c r="F227" s="152">
        <v>1.65</v>
      </c>
      <c r="G227" s="126">
        <f>VLOOKUP(C227,INS.N.DESON!A:D,4,FALSE)</f>
        <v>101.41</v>
      </c>
      <c r="H227" s="126">
        <f t="shared" si="21"/>
        <v>167.32</v>
      </c>
    </row>
    <row r="228" spans="1:8" ht="30" x14ac:dyDescent="0.25">
      <c r="A228" s="124" t="s">
        <v>26333</v>
      </c>
      <c r="B228" s="79" t="s">
        <v>25842</v>
      </c>
      <c r="C228" s="124">
        <v>37590</v>
      </c>
      <c r="D228" s="127" t="str">
        <f>VLOOKUP(C228,INS.N.DESON!A:D,2,FALSE)</f>
        <v>SUPORTE MAO-FRANCESA EM ACO, ABAS IGUAIS 30 CM, CAPACIDADE MINIMA 60 KG, BRANCO</v>
      </c>
      <c r="E228" s="128" t="str">
        <f>VLOOKUP(C228,INS.N.DESON!A:D,3,FALSE)</f>
        <v xml:space="preserve">UN    </v>
      </c>
      <c r="F228" s="152">
        <v>10</v>
      </c>
      <c r="G228" s="126">
        <f>VLOOKUP(C228,INS.N.DESON!A:D,4,FALSE)</f>
        <v>21.58</v>
      </c>
      <c r="H228" s="126">
        <f t="shared" si="21"/>
        <v>215.8</v>
      </c>
    </row>
    <row r="229" spans="1:8" ht="30" x14ac:dyDescent="0.25">
      <c r="A229" s="124" t="s">
        <v>26334</v>
      </c>
      <c r="B229" s="79" t="s">
        <v>25842</v>
      </c>
      <c r="C229" s="124">
        <v>86911</v>
      </c>
      <c r="D229" s="127" t="str">
        <f>VLOOKUP(C229,SERV.N.DESON!A:E,2,FALSE)</f>
        <v>TORNEIRA CROMADA LONGA, DE PAREDE, 1/2 OU 3/4, PARA PIA DE COZINHA, PADRÃO POPULAR - FORNECIMENTO E INSTALAÇÃO. AF_01/2020</v>
      </c>
      <c r="E229" s="128" t="str">
        <f>VLOOKUP(C229,SERV.N.DESON!A:E,3,FALSE)</f>
        <v>UN</v>
      </c>
      <c r="F229" s="152">
        <v>1</v>
      </c>
      <c r="G229" s="126">
        <f>VLOOKUP(C229,SERV.N.DESON!A:E,4,FALSE)</f>
        <v>76.3</v>
      </c>
      <c r="H229" s="126">
        <f t="shared" si="21"/>
        <v>76.3</v>
      </c>
    </row>
    <row r="230" spans="1:8" ht="45" x14ac:dyDescent="0.25">
      <c r="A230" s="124" t="s">
        <v>26334</v>
      </c>
      <c r="B230" s="79" t="s">
        <v>25842</v>
      </c>
      <c r="C230" s="124">
        <v>86935</v>
      </c>
      <c r="D230" s="127" t="str">
        <f>VLOOKUP(C230,SERV.N.DESON!A:E,2,FALSE)</f>
        <v>CUBA DE EMBUTIR DE AÇO INOXIDÁVEL MÉDIA, INCLUSO VÁLVULA TIPO AMERICANA EM METAL CROMADO E SIFÃO FLEXÍVEL EM PVC - FORNECIMENTO E INSTALAÇÃO. AF_01/2020</v>
      </c>
      <c r="E230" s="128" t="str">
        <f>VLOOKUP(C230,SERV.N.DESON!A:E,3,FALSE)</f>
        <v>UN</v>
      </c>
      <c r="F230" s="152">
        <v>1</v>
      </c>
      <c r="G230" s="126">
        <f>VLOOKUP(C230,SERV.N.DESON!A:E,4,FALSE)</f>
        <v>301.07</v>
      </c>
      <c r="H230" s="126">
        <f t="shared" si="21"/>
        <v>301.07</v>
      </c>
    </row>
    <row r="231" spans="1:8" ht="30" x14ac:dyDescent="0.25">
      <c r="A231" s="124" t="s">
        <v>26334</v>
      </c>
      <c r="B231" s="79" t="s">
        <v>25842</v>
      </c>
      <c r="C231" s="124">
        <v>86884</v>
      </c>
      <c r="D231" s="127" t="str">
        <f>VLOOKUP(C231,SERV.N.DESON!A:E,2,FALSE)</f>
        <v>ENGATE FLEXÍVEL EM PLÁSTICO BRANCO, 1/2 X 30CM - FORNECIMENTO E INSTALAÇÃO. AF_01/2020</v>
      </c>
      <c r="E231" s="128" t="str">
        <f>VLOOKUP(C231,SERV.N.DESON!A:E,3,FALSE)</f>
        <v>UN</v>
      </c>
      <c r="F231" s="152">
        <v>1</v>
      </c>
      <c r="G231" s="126">
        <f>VLOOKUP(C231,SERV.N.DESON!A:E,4,FALSE)</f>
        <v>9.0399999999999991</v>
      </c>
      <c r="H231" s="126">
        <f t="shared" si="21"/>
        <v>9.0399999999999991</v>
      </c>
    </row>
    <row r="232" spans="1:8" x14ac:dyDescent="0.25">
      <c r="A232" s="124" t="s">
        <v>26334</v>
      </c>
      <c r="B232" s="151" t="s">
        <v>25842</v>
      </c>
      <c r="C232" s="124">
        <v>88274</v>
      </c>
      <c r="D232" s="127" t="str">
        <f>VLOOKUP(C232,SERV.N.DESON!A:E,2,FALSE)</f>
        <v>MARMORISTA/GRANITEIRO COM ENCARGOS COMPLEMENTARES</v>
      </c>
      <c r="E232" s="128" t="str">
        <f>VLOOKUP(C232,SERV.N.DESON!A:E,3,FALSE)</f>
        <v>H</v>
      </c>
      <c r="F232" s="152">
        <v>8.25</v>
      </c>
      <c r="G232" s="126">
        <f>VLOOKUP(C232,SERV.N.DESON!A:E,4,FALSE)</f>
        <v>21.02</v>
      </c>
      <c r="H232" s="126">
        <f t="shared" si="21"/>
        <v>173.41</v>
      </c>
    </row>
    <row r="233" spans="1:8" x14ac:dyDescent="0.25">
      <c r="A233" s="124" t="s">
        <v>26334</v>
      </c>
      <c r="B233" s="151" t="s">
        <v>25842</v>
      </c>
      <c r="C233" s="124">
        <v>88316</v>
      </c>
      <c r="D233" s="127" t="str">
        <f>VLOOKUP(C233,SERV.N.DESON!A:E,2,FALSE)</f>
        <v>SERVENTE COM ENCARGOS COMPLEMENTARES</v>
      </c>
      <c r="E233" s="128" t="str">
        <f>VLOOKUP(C233,SERV.N.DESON!A:E,3,FALSE)</f>
        <v>H</v>
      </c>
      <c r="F233" s="152">
        <v>4.25</v>
      </c>
      <c r="G233" s="126">
        <f>VLOOKUP(C233,SERV.N.DESON!A:E,4,FALSE)</f>
        <v>16.829999999999998</v>
      </c>
      <c r="H233" s="126">
        <f t="shared" si="21"/>
        <v>71.52</v>
      </c>
    </row>
    <row r="234" spans="1:8" x14ac:dyDescent="0.25">
      <c r="A234" s="123"/>
      <c r="B234" s="125"/>
      <c r="C234" s="125"/>
      <c r="D234" s="129" t="s">
        <v>26189</v>
      </c>
      <c r="E234" s="125"/>
      <c r="F234" s="130"/>
      <c r="G234" s="131"/>
      <c r="H234" s="132">
        <f>SUM(H224:H233)</f>
        <v>2544.1999999999998</v>
      </c>
    </row>
    <row r="236" spans="1:8" ht="64.5" x14ac:dyDescent="0.25">
      <c r="A236" s="109"/>
      <c r="B236" s="109"/>
      <c r="C236" s="109" t="s">
        <v>26738</v>
      </c>
      <c r="D236" s="154" t="str">
        <f>'ORÇAMENTO SINTÉTICO'!D201</f>
        <v xml:space="preserve">BANCADA DE GRANITO CINZA POLIDO 100 X 53 CM, COM CUBA DE SOBREPOR RETANGULAR LOUCA BRANCA COM LADRAO *52 X 45* CM, VÁLVULA AMERICANA EM METAL CROMADO, SIFÃO FLEXÍVEL EM PVC, ENGATE FLEXÍVEL 30 CM, E TORNEIRA CROMADAS DE MESA BICA ALTA, 1/2 OU 3/4, PARA PIA DE COZINHA, PADRÃO POPULAR- FORNEC. E INSTAL. </v>
      </c>
      <c r="E236" s="109" t="s">
        <v>5304</v>
      </c>
      <c r="F236" s="109"/>
      <c r="G236" s="110"/>
      <c r="H236" s="110"/>
    </row>
    <row r="237" spans="1:8" x14ac:dyDescent="0.25">
      <c r="A237" s="592" t="s">
        <v>26783</v>
      </c>
      <c r="B237" s="593"/>
      <c r="C237" s="593"/>
      <c r="D237" s="593"/>
      <c r="E237" s="593"/>
      <c r="F237" s="593"/>
      <c r="G237" s="593"/>
      <c r="H237" s="594"/>
    </row>
    <row r="238" spans="1:8" ht="30" x14ac:dyDescent="0.25">
      <c r="A238" s="124" t="s">
        <v>26333</v>
      </c>
      <c r="B238" s="151" t="s">
        <v>25842</v>
      </c>
      <c r="C238" s="124">
        <v>11795</v>
      </c>
      <c r="D238" s="127" t="str">
        <f>VLOOKUP(C238,INS.N.DESON!A:D,2,FALSE)</f>
        <v>GRANITO PARA BANCADA, POLIDO, TIPO ANDORINHA/ QUARTZ/ CASTELO/ CORUMBA OU OUTROS EQUIVALENTES DA REGIAO, E=  *2,5* CM</v>
      </c>
      <c r="E238" s="128" t="str">
        <f>VLOOKUP(C238,INS.N.DESON!A:D,3,FALSE)</f>
        <v xml:space="preserve">M2    </v>
      </c>
      <c r="F238" s="170">
        <f>1*0.53+1.53*0.08</f>
        <v>0.65240000000000009</v>
      </c>
      <c r="G238" s="126">
        <f>VLOOKUP(C238,INS.N.DESON!A:D,4,FALSE)</f>
        <v>562.26</v>
      </c>
      <c r="H238" s="126">
        <f t="shared" ref="H238:H249" si="22">TRUNC(G238*F238,2)</f>
        <v>366.81</v>
      </c>
    </row>
    <row r="239" spans="1:8" x14ac:dyDescent="0.25">
      <c r="A239" s="124" t="s">
        <v>26333</v>
      </c>
      <c r="B239" s="151" t="s">
        <v>25842</v>
      </c>
      <c r="C239" s="124">
        <v>4823</v>
      </c>
      <c r="D239" s="127" t="str">
        <f>VLOOKUP(C239,INS.N.DESON!A:D,2,FALSE)</f>
        <v>MASSA PLASTICA PARA MARMORE/GRANITO</v>
      </c>
      <c r="E239" s="128" t="str">
        <f>VLOOKUP(C239,INS.N.DESON!A:D,3,FALSE)</f>
        <v xml:space="preserve">KG    </v>
      </c>
      <c r="F239" s="170">
        <v>0.5</v>
      </c>
      <c r="G239" s="126">
        <f>VLOOKUP(C239,INS.N.DESON!A:D,4,FALSE)</f>
        <v>40.53</v>
      </c>
      <c r="H239" s="126">
        <f t="shared" si="22"/>
        <v>20.260000000000002</v>
      </c>
    </row>
    <row r="240" spans="1:8" ht="30" x14ac:dyDescent="0.25">
      <c r="A240" s="124" t="s">
        <v>26333</v>
      </c>
      <c r="B240" s="151" t="s">
        <v>25842</v>
      </c>
      <c r="C240" s="124">
        <v>7568</v>
      </c>
      <c r="D240" s="127" t="str">
        <f>VLOOKUP(C240,INS.N.DESON!A:D,2,FALSE)</f>
        <v>BUCHA DE NYLON SEM ABA S10, COM PARAFUSO DE 6,10 X 65 MM EM ACO ZINCADO COM ROSCA SOBERBA, CABECA CHATA E FENDA PHILLIPS</v>
      </c>
      <c r="E240" s="128" t="str">
        <f>VLOOKUP(C240,INS.N.DESON!A:D,3,FALSE)</f>
        <v xml:space="preserve">UN    </v>
      </c>
      <c r="F240" s="170">
        <v>6</v>
      </c>
      <c r="G240" s="126">
        <f>VLOOKUP(C240,INS.N.DESON!A:D,4,FALSE)</f>
        <v>0.61</v>
      </c>
      <c r="H240" s="126">
        <f t="shared" si="22"/>
        <v>3.66</v>
      </c>
    </row>
    <row r="241" spans="1:8" x14ac:dyDescent="0.25">
      <c r="A241" s="124" t="s">
        <v>26333</v>
      </c>
      <c r="B241" s="151" t="s">
        <v>25842</v>
      </c>
      <c r="C241" s="124">
        <v>37329</v>
      </c>
      <c r="D241" s="127" t="str">
        <f>VLOOKUP(C241,INS.N.DESON!A:D,2,FALSE)</f>
        <v>REJUNTE EPOXI, QUALQUER COR</v>
      </c>
      <c r="E241" s="128" t="str">
        <f>VLOOKUP(C241,INS.N.DESON!A:D,3,FALSE)</f>
        <v xml:space="preserve">KG    </v>
      </c>
      <c r="F241" s="170">
        <f>1.43/3</f>
        <v>0.47666666666666663</v>
      </c>
      <c r="G241" s="126">
        <f>VLOOKUP(C241,INS.N.DESON!A:D,4,FALSE)</f>
        <v>101.41</v>
      </c>
      <c r="H241" s="126">
        <f t="shared" si="22"/>
        <v>48.33</v>
      </c>
    </row>
    <row r="242" spans="1:8" ht="30" x14ac:dyDescent="0.25">
      <c r="A242" s="124" t="s">
        <v>26333</v>
      </c>
      <c r="B242" s="151" t="s">
        <v>25842</v>
      </c>
      <c r="C242" s="124">
        <v>37590</v>
      </c>
      <c r="D242" s="127" t="str">
        <f>VLOOKUP(C242,INS.N.DESON!A:D,2,FALSE)</f>
        <v>SUPORTE MAO-FRANCESA EM ACO, ABAS IGUAIS 30 CM, CAPACIDADE MINIMA 60 KG, BRANCO</v>
      </c>
      <c r="E242" s="128" t="str">
        <f>VLOOKUP(C242,INS.N.DESON!A:D,3,FALSE)</f>
        <v xml:space="preserve">UN    </v>
      </c>
      <c r="F242" s="170">
        <v>2</v>
      </c>
      <c r="G242" s="126">
        <f>VLOOKUP(C242,INS.N.DESON!A:D,4,FALSE)</f>
        <v>21.58</v>
      </c>
      <c r="H242" s="126">
        <f t="shared" si="22"/>
        <v>43.16</v>
      </c>
    </row>
    <row r="243" spans="1:8" x14ac:dyDescent="0.25">
      <c r="A243" s="124" t="s">
        <v>26333</v>
      </c>
      <c r="B243" s="151" t="s">
        <v>25842</v>
      </c>
      <c r="C243" s="124">
        <v>3146</v>
      </c>
      <c r="D243" s="127" t="str">
        <f>VLOOKUP(C243,INS.N.DESON!A:D,2,FALSE)</f>
        <v>FITA VEDA ROSCA EM ROLOS DE 18 MM X 10 M (L X C)</v>
      </c>
      <c r="E243" s="128" t="str">
        <f>VLOOKUP(C243,INS.N.DESON!A:D,3,FALSE)</f>
        <v xml:space="preserve">UN    </v>
      </c>
      <c r="F243" s="170">
        <f>0.042</f>
        <v>4.2000000000000003E-2</v>
      </c>
      <c r="G243" s="126">
        <f>VLOOKUP(C243,INS.N.DESON!A:D,4,FALSE)</f>
        <v>5</v>
      </c>
      <c r="H243" s="126">
        <f t="shared" si="22"/>
        <v>0.21</v>
      </c>
    </row>
    <row r="244" spans="1:8" ht="30" x14ac:dyDescent="0.25">
      <c r="A244" s="124" t="s">
        <v>26333</v>
      </c>
      <c r="B244" s="151" t="s">
        <v>25842</v>
      </c>
      <c r="C244" s="124">
        <v>36791</v>
      </c>
      <c r="D244" s="127" t="str">
        <f>VLOOKUP(C244,INS.N.DESON!A:D,2,FALSE)</f>
        <v>TORNEIRA METALICA CROMADA DE MESA PARA LAVATORIO, BICA ALTA, COM AREJADOR (REF 1195)</v>
      </c>
      <c r="E244" s="128" t="str">
        <f>VLOOKUP(C244,INS.N.DESON!A:D,3,FALSE)</f>
        <v xml:space="preserve">UN    </v>
      </c>
      <c r="F244" s="170">
        <v>1</v>
      </c>
      <c r="G244" s="126">
        <f>VLOOKUP(C244,INS.N.DESON!A:D,4,FALSE)</f>
        <v>122.36</v>
      </c>
      <c r="H244" s="126">
        <f t="shared" si="22"/>
        <v>122.36</v>
      </c>
    </row>
    <row r="245" spans="1:8" ht="30" x14ac:dyDescent="0.25">
      <c r="A245" s="124" t="s">
        <v>26333</v>
      </c>
      <c r="B245" s="151" t="s">
        <v>25842</v>
      </c>
      <c r="C245" s="124">
        <v>10427</v>
      </c>
      <c r="D245" s="127" t="str">
        <f>VLOOKUP(C245,INS.N.DESON!A:D,2,FALSE)</f>
        <v>LAVATORIO / CUBA DE SOBREPOR, RETANGULAR, DE LOUCA BRANCA, COM LADRAO, DIMENSOES *52 X 45* CM (L X C)</v>
      </c>
      <c r="E245" s="128" t="str">
        <f>VLOOKUP(C245,INS.N.DESON!A:D,3,FALSE)</f>
        <v xml:space="preserve">UN    </v>
      </c>
      <c r="F245" s="170">
        <v>1</v>
      </c>
      <c r="G245" s="126">
        <f>VLOOKUP(C245,INS.N.DESON!A:D,4,FALSE)</f>
        <v>438.72</v>
      </c>
      <c r="H245" s="126">
        <f t="shared" si="22"/>
        <v>438.72</v>
      </c>
    </row>
    <row r="246" spans="1:8" ht="30" x14ac:dyDescent="0.25">
      <c r="A246" s="124" t="s">
        <v>26334</v>
      </c>
      <c r="B246" s="151" t="s">
        <v>25842</v>
      </c>
      <c r="C246" s="124">
        <v>86884</v>
      </c>
      <c r="D246" s="127" t="str">
        <f>VLOOKUP(C246,SERV.N.DESON!A:E,2,FALSE)</f>
        <v>ENGATE FLEXÍVEL EM PLÁSTICO BRANCO, 1/2 X 30CM - FORNECIMENTO E INSTALAÇÃO. AF_01/2020</v>
      </c>
      <c r="E246" s="128" t="str">
        <f>VLOOKUP(C246,SERV.N.DESON!A:E,3,FALSE)</f>
        <v>UN</v>
      </c>
      <c r="F246" s="170">
        <v>1</v>
      </c>
      <c r="G246" s="126">
        <f>VLOOKUP(C246,SERV.N.DESON!A:E,4,FALSE)</f>
        <v>9.0399999999999991</v>
      </c>
      <c r="H246" s="126">
        <f t="shared" si="22"/>
        <v>9.0399999999999991</v>
      </c>
    </row>
    <row r="247" spans="1:8" x14ac:dyDescent="0.25">
      <c r="A247" s="124" t="s">
        <v>26334</v>
      </c>
      <c r="B247" s="151" t="s">
        <v>25842</v>
      </c>
      <c r="C247" s="124">
        <v>88274</v>
      </c>
      <c r="D247" s="127" t="str">
        <f>VLOOKUP(C247,SERV.N.DESON!A:E,2,FALSE)</f>
        <v>MARMORISTA/GRANITEIRO COM ENCARGOS COMPLEMENTARES</v>
      </c>
      <c r="E247" s="128" t="str">
        <f>VLOOKUP(C247,SERV.N.DESON!A:E,3,FALSE)</f>
        <v>H</v>
      </c>
      <c r="F247" s="170">
        <f>7.58/3</f>
        <v>2.5266666666666668</v>
      </c>
      <c r="G247" s="126">
        <f>VLOOKUP(C247,SERV.N.DESON!A:E,4,FALSE)</f>
        <v>21.02</v>
      </c>
      <c r="H247" s="126">
        <f t="shared" si="22"/>
        <v>53.11</v>
      </c>
    </row>
    <row r="248" spans="1:8" x14ac:dyDescent="0.25">
      <c r="A248" s="124" t="s">
        <v>26334</v>
      </c>
      <c r="B248" s="151" t="s">
        <v>25842</v>
      </c>
      <c r="C248" s="124">
        <v>88316</v>
      </c>
      <c r="D248" s="127" t="str">
        <f>VLOOKUP(C248,SERV.N.DESON!A:E,2,FALSE)</f>
        <v>SERVENTE COM ENCARGOS COMPLEMENTARES</v>
      </c>
      <c r="E248" s="128" t="str">
        <f>VLOOKUP(C248,SERV.N.DESON!A:E,3,FALSE)</f>
        <v>H</v>
      </c>
      <c r="F248" s="170">
        <f>3.95/3</f>
        <v>1.3166666666666667</v>
      </c>
      <c r="G248" s="126">
        <f>VLOOKUP(C248,SERV.N.DESON!A:E,4,FALSE)</f>
        <v>16.829999999999998</v>
      </c>
      <c r="H248" s="126">
        <f t="shared" si="22"/>
        <v>22.15</v>
      </c>
    </row>
    <row r="249" spans="1:8" x14ac:dyDescent="0.25">
      <c r="A249" s="124" t="s">
        <v>26334</v>
      </c>
      <c r="B249" s="151" t="s">
        <v>25842</v>
      </c>
      <c r="C249" s="124">
        <v>88267</v>
      </c>
      <c r="D249" s="127" t="str">
        <f>VLOOKUP(C249,SERV.N.DESON!A:E,2,FALSE)</f>
        <v>ENCANADOR OU BOMBEIRO HIDRÁULICO COM ENCARGOS COMPLEMENTARES</v>
      </c>
      <c r="E249" s="128" t="str">
        <f>VLOOKUP(C249,SERV.N.DESON!A:E,3,FALSE)</f>
        <v>H</v>
      </c>
      <c r="F249" s="170">
        <f>0.096</f>
        <v>9.6000000000000002E-2</v>
      </c>
      <c r="G249" s="126">
        <f>VLOOKUP(C249,SERV.N.DESON!A:E,4,FALSE)</f>
        <v>21.03</v>
      </c>
      <c r="H249" s="126">
        <f t="shared" si="22"/>
        <v>2.0099999999999998</v>
      </c>
    </row>
    <row r="250" spans="1:8" x14ac:dyDescent="0.25">
      <c r="A250" s="123"/>
      <c r="B250" s="125"/>
      <c r="C250" s="125"/>
      <c r="D250" s="129" t="s">
        <v>26189</v>
      </c>
      <c r="E250" s="125"/>
      <c r="F250" s="130"/>
      <c r="G250" s="131"/>
      <c r="H250" s="132">
        <f>SUM(H238:H249)</f>
        <v>1129.82</v>
      </c>
    </row>
    <row r="252" spans="1:8" ht="39" x14ac:dyDescent="0.25">
      <c r="A252" s="109"/>
      <c r="B252" s="109"/>
      <c r="C252" s="109" t="s">
        <v>26739</v>
      </c>
      <c r="D252" s="154" t="str">
        <f>'ORÇAMENTO SINTÉTICO'!D202</f>
        <v>BANCADA EM AÇO INOX, SEM CUBA, ACABAMENTO LISO, ESCORREDOR DULPO, LARGURA 60 CM, CONCRETADA, ACABAMENTO LISO E POLIDO, ASSENTADA COM ARGAMASSA TRAÇO 1:3.</v>
      </c>
      <c r="E252" s="109" t="s">
        <v>5237</v>
      </c>
      <c r="F252" s="109"/>
      <c r="G252" s="110"/>
      <c r="H252" s="110"/>
    </row>
    <row r="253" spans="1:8" x14ac:dyDescent="0.25">
      <c r="A253" s="592" t="s">
        <v>26971</v>
      </c>
      <c r="B253" s="593"/>
      <c r="C253" s="593"/>
      <c r="D253" s="593"/>
      <c r="E253" s="593"/>
      <c r="F253" s="593"/>
      <c r="G253" s="593"/>
      <c r="H253" s="594"/>
    </row>
    <row r="254" spans="1:8" ht="30" x14ac:dyDescent="0.25">
      <c r="A254" s="124" t="s">
        <v>26333</v>
      </c>
      <c r="B254" s="151" t="s">
        <v>25842</v>
      </c>
      <c r="C254" s="124">
        <v>11687</v>
      </c>
      <c r="D254" s="127" t="str">
        <f>VLOOKUP(C254,INS.N.DESON!A:D,2,FALSE)</f>
        <v>BANCADA/TAMPO ACO INOX (AISI 304), LARGURA 60 CM, COM RODABANCA (NAO INCLUI PES DE APOIO)</v>
      </c>
      <c r="E254" s="128" t="str">
        <f>VLOOKUP(C254,INS.N.DESON!A:D,3,FALSE)</f>
        <v xml:space="preserve">M     </v>
      </c>
      <c r="F254" s="170">
        <v>1</v>
      </c>
      <c r="G254" s="126">
        <f>VLOOKUP(C254,INS.N.DESON!A:D,4,FALSE)</f>
        <v>1237.78</v>
      </c>
      <c r="H254" s="126">
        <f t="shared" ref="H254:H258" si="23">TRUNC(G254*F254,2)</f>
        <v>1237.78</v>
      </c>
    </row>
    <row r="255" spans="1:8" x14ac:dyDescent="0.25">
      <c r="A255" s="124" t="s">
        <v>26334</v>
      </c>
      <c r="B255" s="151" t="s">
        <v>25842</v>
      </c>
      <c r="C255" s="124">
        <v>88309</v>
      </c>
      <c r="D255" s="127" t="str">
        <f>VLOOKUP(C255,SERV.N.DESON!A:E,2,FALSE)</f>
        <v>PEDREIRO COM ENCARGOS COMPLEMENTARES</v>
      </c>
      <c r="E255" s="128" t="str">
        <f>VLOOKUP(C255,SERV.N.DESON!A:E,3,FALSE)</f>
        <v>H</v>
      </c>
      <c r="F255" s="170">
        <v>2</v>
      </c>
      <c r="G255" s="126">
        <f>VLOOKUP(C255,SERV.N.DESON!A:E,4,FALSE)</f>
        <v>21.1</v>
      </c>
      <c r="H255" s="126">
        <f t="shared" si="23"/>
        <v>42.2</v>
      </c>
    </row>
    <row r="256" spans="1:8" x14ac:dyDescent="0.25">
      <c r="A256" s="124" t="s">
        <v>26334</v>
      </c>
      <c r="B256" s="151" t="s">
        <v>25842</v>
      </c>
      <c r="C256" s="124">
        <v>88316</v>
      </c>
      <c r="D256" s="127" t="str">
        <f>VLOOKUP(C256,SERV.N.DESON!A:E,2,FALSE)</f>
        <v>SERVENTE COM ENCARGOS COMPLEMENTARES</v>
      </c>
      <c r="E256" s="128" t="str">
        <f>VLOOKUP(C256,SERV.N.DESON!A:E,3,FALSE)</f>
        <v>H</v>
      </c>
      <c r="F256" s="170">
        <v>2</v>
      </c>
      <c r="G256" s="126">
        <f>VLOOKUP(C256,SERV.N.DESON!A:E,4,FALSE)</f>
        <v>16.829999999999998</v>
      </c>
      <c r="H256" s="126">
        <f t="shared" si="23"/>
        <v>33.659999999999997</v>
      </c>
    </row>
    <row r="257" spans="1:8" ht="30" x14ac:dyDescent="0.25">
      <c r="A257" s="124" t="s">
        <v>26334</v>
      </c>
      <c r="B257" s="151" t="s">
        <v>25842</v>
      </c>
      <c r="C257" s="124">
        <v>94975</v>
      </c>
      <c r="D257" s="127" t="str">
        <f>VLOOKUP(C257,SERV.N.DESON!A:E,2,FALSE)</f>
        <v>CONCRETO FCK = 15MPA, TRAÇO 1:3,4:3,5 (EM MASSA SECA DE CIMENTO/ AREIA MÉDIA/ BRITA 1) - PREPARO MANUAL. AF_05/2021</v>
      </c>
      <c r="E257" s="128" t="str">
        <f>VLOOKUP(C257,SERV.N.DESON!A:E,3,FALSE)</f>
        <v>M3</v>
      </c>
      <c r="F257" s="170">
        <v>1.7999999999999999E-2</v>
      </c>
      <c r="G257" s="126">
        <f>VLOOKUP(C257,SERV.N.DESON!A:E,4,FALSE)</f>
        <v>422.59</v>
      </c>
      <c r="H257" s="126">
        <f t="shared" si="23"/>
        <v>7.6</v>
      </c>
    </row>
    <row r="258" spans="1:8" ht="30" x14ac:dyDescent="0.25">
      <c r="A258" s="124" t="s">
        <v>26334</v>
      </c>
      <c r="B258" s="151" t="s">
        <v>25842</v>
      </c>
      <c r="C258" s="124">
        <v>88628</v>
      </c>
      <c r="D258" s="127" t="str">
        <f>VLOOKUP(C258,SERV.N.DESON!A:E,2,FALSE)</f>
        <v>ARGAMASSA TRAÇO 1:3 (EM VOLUME DE CIMENTO E AREIA MÉDIA ÚMIDA), PREPARO MECÂNICO COM BETONEIRA 400 L. AF_08/2019</v>
      </c>
      <c r="E258" s="128" t="str">
        <f>VLOOKUP(C258,SERV.N.DESON!A:E,3,FALSE)</f>
        <v>M3</v>
      </c>
      <c r="F258" s="170">
        <v>4.4999999999999997E-3</v>
      </c>
      <c r="G258" s="126">
        <f>VLOOKUP(C258,SERV.N.DESON!A:E,4,FALSE)</f>
        <v>492.34</v>
      </c>
      <c r="H258" s="126">
        <f t="shared" si="23"/>
        <v>2.21</v>
      </c>
    </row>
    <row r="259" spans="1:8" x14ac:dyDescent="0.25">
      <c r="A259" s="123"/>
      <c r="B259" s="125"/>
      <c r="C259" s="125"/>
      <c r="D259" s="129" t="s">
        <v>26189</v>
      </c>
      <c r="E259" s="125"/>
      <c r="F259" s="130"/>
      <c r="G259" s="131"/>
      <c r="H259" s="132">
        <f>SUM(H254:H258)</f>
        <v>1323.45</v>
      </c>
    </row>
    <row r="261" spans="1:8" ht="26.25" x14ac:dyDescent="0.25">
      <c r="A261" s="109"/>
      <c r="B261" s="109"/>
      <c r="C261" s="109" t="s">
        <v>26740</v>
      </c>
      <c r="D261" s="154" t="str">
        <f>'ORÇAMENTO SINTÉTICO'!D203</f>
        <v>BANCADA EM AÇO INOX, COM 1 CUBA, COM VALVULA, ESCORREDOR DULPO, DIMENSÕES 0,60 X 1,20 M, CONCRETADA, SIFÃO CROMADO, EXCLUSIVE TORNEIRA</v>
      </c>
      <c r="E261" s="109" t="s">
        <v>5304</v>
      </c>
      <c r="F261" s="109"/>
      <c r="G261" s="110"/>
      <c r="H261" s="110"/>
    </row>
    <row r="262" spans="1:8" x14ac:dyDescent="0.25">
      <c r="A262" s="592" t="s">
        <v>26782</v>
      </c>
      <c r="B262" s="593"/>
      <c r="C262" s="593"/>
      <c r="D262" s="593"/>
      <c r="E262" s="593"/>
      <c r="F262" s="593"/>
      <c r="G262" s="593"/>
      <c r="H262" s="594"/>
    </row>
    <row r="263" spans="1:8" ht="30" x14ac:dyDescent="0.25">
      <c r="A263" s="124" t="s">
        <v>26333</v>
      </c>
      <c r="B263" s="151" t="s">
        <v>25842</v>
      </c>
      <c r="C263" s="124">
        <v>1746</v>
      </c>
      <c r="D263" s="127" t="str">
        <f>VLOOKUP(C263,INS.N.DESON!A:D,2,FALSE)</f>
        <v>BANCADA/BANCA/PIA DE ACO INOXIDAVEL (AISI 430) COM 1 CUBA CENTRAL, COM VALVULA, ESCORREDOR DUPLO, DE *0,55 X 1,20* M</v>
      </c>
      <c r="E263" s="128" t="str">
        <f>VLOOKUP(C263,INS.N.DESON!A:D,3,FALSE)</f>
        <v xml:space="preserve">UN    </v>
      </c>
      <c r="F263" s="170">
        <v>1</v>
      </c>
      <c r="G263" s="126">
        <f>VLOOKUP(C263,INS.N.DESON!A:D,4,FALSE)</f>
        <v>286</v>
      </c>
      <c r="H263" s="126">
        <f t="shared" ref="H263:H268" si="24">TRUNC(G263*F263,2)</f>
        <v>286</v>
      </c>
    </row>
    <row r="264" spans="1:8" x14ac:dyDescent="0.25">
      <c r="A264" s="124" t="s">
        <v>26333</v>
      </c>
      <c r="B264" s="151" t="s">
        <v>25842</v>
      </c>
      <c r="C264" s="124">
        <v>6150</v>
      </c>
      <c r="D264" s="127" t="str">
        <f>VLOOKUP(C264,INS.N.DESON!A:D,2,FALSE)</f>
        <v>SIFAO EM METAL CROMADO PARA PIA AMERICANA, 1.1/2 X 2 "</v>
      </c>
      <c r="E264" s="128" t="str">
        <f>VLOOKUP(C264,INS.N.DESON!A:D,3,FALSE)</f>
        <v xml:space="preserve">UN    </v>
      </c>
      <c r="F264" s="170">
        <v>1</v>
      </c>
      <c r="G264" s="126">
        <f>VLOOKUP(C264,INS.N.DESON!A:D,4,FALSE)</f>
        <v>189.17</v>
      </c>
      <c r="H264" s="126">
        <f t="shared" si="24"/>
        <v>189.17</v>
      </c>
    </row>
    <row r="265" spans="1:8" ht="30" x14ac:dyDescent="0.25">
      <c r="A265" s="124" t="s">
        <v>26334</v>
      </c>
      <c r="B265" s="151" t="s">
        <v>25842</v>
      </c>
      <c r="C265" s="124">
        <v>94975</v>
      </c>
      <c r="D265" s="127" t="str">
        <f>VLOOKUP(C265,SERV.N.DESON!A:E,2,FALSE)</f>
        <v>CONCRETO FCK = 15MPA, TRAÇO 1:3,4:3,5 (EM MASSA SECA DE CIMENTO/ AREIA MÉDIA/ BRITA 1) - PREPARO MANUAL. AF_05/2021</v>
      </c>
      <c r="E265" s="128" t="str">
        <f>VLOOKUP(C265,SERV.N.DESON!A:E,3,FALSE)</f>
        <v>M3</v>
      </c>
      <c r="F265" s="170">
        <v>5.8500000000000003E-2</v>
      </c>
      <c r="G265" s="126">
        <f>VLOOKUP(C265,SERV.N.DESON!A:E,4,FALSE)</f>
        <v>422.59</v>
      </c>
      <c r="H265" s="126">
        <f t="shared" si="24"/>
        <v>24.72</v>
      </c>
    </row>
    <row r="266" spans="1:8" x14ac:dyDescent="0.25">
      <c r="A266" s="124" t="s">
        <v>26334</v>
      </c>
      <c r="B266" s="151" t="s">
        <v>25842</v>
      </c>
      <c r="C266" s="124">
        <v>88267</v>
      </c>
      <c r="D266" s="127" t="str">
        <f>VLOOKUP(C266,SERV.N.DESON!A:E,2,FALSE)</f>
        <v>ENCANADOR OU BOMBEIRO HIDRÁULICO COM ENCARGOS COMPLEMENTARES</v>
      </c>
      <c r="E266" s="128" t="str">
        <f>VLOOKUP(C266,SERV.N.DESON!A:E,3,FALSE)</f>
        <v>H</v>
      </c>
      <c r="F266" s="170">
        <v>1.7</v>
      </c>
      <c r="G266" s="126">
        <f>VLOOKUP(C266,SERV.N.DESON!A:E,4,FALSE)</f>
        <v>21.03</v>
      </c>
      <c r="H266" s="126">
        <f t="shared" si="24"/>
        <v>35.75</v>
      </c>
    </row>
    <row r="267" spans="1:8" x14ac:dyDescent="0.25">
      <c r="A267" s="124" t="s">
        <v>26334</v>
      </c>
      <c r="B267" s="151" t="s">
        <v>25842</v>
      </c>
      <c r="C267" s="124">
        <v>88309</v>
      </c>
      <c r="D267" s="127" t="str">
        <f>VLOOKUP(C267,SERV.N.DESON!A:E,2,FALSE)</f>
        <v>PEDREIRO COM ENCARGOS COMPLEMENTARES</v>
      </c>
      <c r="E267" s="128" t="str">
        <f>VLOOKUP(C267,SERV.N.DESON!A:E,3,FALSE)</f>
        <v>H</v>
      </c>
      <c r="F267" s="170">
        <v>1.7</v>
      </c>
      <c r="G267" s="126">
        <f>VLOOKUP(C267,SERV.N.DESON!A:E,4,FALSE)</f>
        <v>21.1</v>
      </c>
      <c r="H267" s="126">
        <f t="shared" si="24"/>
        <v>35.869999999999997</v>
      </c>
    </row>
    <row r="268" spans="1:8" x14ac:dyDescent="0.25">
      <c r="A268" s="124" t="s">
        <v>26334</v>
      </c>
      <c r="B268" s="151" t="s">
        <v>25842</v>
      </c>
      <c r="C268" s="124">
        <v>88316</v>
      </c>
      <c r="D268" s="127" t="str">
        <f>VLOOKUP(C268,SERV.N.DESON!A:E,2,FALSE)</f>
        <v>SERVENTE COM ENCARGOS COMPLEMENTARES</v>
      </c>
      <c r="E268" s="128" t="str">
        <f>VLOOKUP(C268,SERV.N.DESON!A:E,3,FALSE)</f>
        <v>H</v>
      </c>
      <c r="F268" s="170">
        <v>2</v>
      </c>
      <c r="G268" s="126">
        <f>VLOOKUP(C268,SERV.N.DESON!A:E,4,FALSE)</f>
        <v>16.829999999999998</v>
      </c>
      <c r="H268" s="126">
        <f t="shared" si="24"/>
        <v>33.659999999999997</v>
      </c>
    </row>
    <row r="269" spans="1:8" x14ac:dyDescent="0.25">
      <c r="A269" s="123"/>
      <c r="B269" s="125"/>
      <c r="C269" s="125"/>
      <c r="D269" s="129" t="s">
        <v>26189</v>
      </c>
      <c r="E269" s="125"/>
      <c r="F269" s="130"/>
      <c r="G269" s="131"/>
      <c r="H269" s="132">
        <f>SUM(H263:H268)</f>
        <v>605.16999999999996</v>
      </c>
    </row>
    <row r="271" spans="1:8" ht="26.25" x14ac:dyDescent="0.25">
      <c r="A271" s="109"/>
      <c r="B271" s="109"/>
      <c r="C271" s="109" t="s">
        <v>26741</v>
      </c>
      <c r="D271" s="154" t="str">
        <f>'ORÇAMENTO SINTÉTICO'!D204</f>
        <v>BANCADA EM AÇO INOX, COM 2 CUBAS, COM VALVULAS, ESCORREDOR DULPO, DIMENSÕES 0,60 X 2,00 M, CONCRETADA, SIFÃO CROMADO, EXCLUSIVE TORNEIRA</v>
      </c>
      <c r="E271" s="109" t="s">
        <v>5304</v>
      </c>
      <c r="F271" s="109"/>
      <c r="G271" s="110"/>
      <c r="H271" s="110"/>
    </row>
    <row r="272" spans="1:8" x14ac:dyDescent="0.25">
      <c r="A272" s="592" t="s">
        <v>26782</v>
      </c>
      <c r="B272" s="593"/>
      <c r="C272" s="593"/>
      <c r="D272" s="593"/>
      <c r="E272" s="593"/>
      <c r="F272" s="593"/>
      <c r="G272" s="593"/>
      <c r="H272" s="594"/>
    </row>
    <row r="273" spans="1:8" ht="30" x14ac:dyDescent="0.25">
      <c r="A273" s="124" t="s">
        <v>26333</v>
      </c>
      <c r="B273" s="151" t="s">
        <v>25842</v>
      </c>
      <c r="C273" s="124">
        <v>1750</v>
      </c>
      <c r="D273" s="127" t="str">
        <f>VLOOKUP(C273,INS.N.DESON!A:D,2,FALSE)</f>
        <v>BANCADA/BANCA/PIA DE ACO INOXIDAVEL (AISI 430) COM 2 CUBAS, COM VALVULAS, ESCORREDOR DUPLO, DE *0,55 X 2,00* M</v>
      </c>
      <c r="E273" s="128" t="str">
        <f>VLOOKUP(C273,INS.N.DESON!A:D,3,FALSE)</f>
        <v xml:space="preserve">UN    </v>
      </c>
      <c r="F273" s="170">
        <v>1</v>
      </c>
      <c r="G273" s="126">
        <f>VLOOKUP(C273,INS.N.DESON!A:D,4,FALSE)</f>
        <v>776.86</v>
      </c>
      <c r="H273" s="126">
        <f t="shared" ref="H273:H278" si="25">TRUNC(G273*F273,2)</f>
        <v>776.86</v>
      </c>
    </row>
    <row r="274" spans="1:8" x14ac:dyDescent="0.25">
      <c r="A274" s="124" t="s">
        <v>26333</v>
      </c>
      <c r="B274" s="151" t="s">
        <v>25842</v>
      </c>
      <c r="C274" s="124">
        <v>6150</v>
      </c>
      <c r="D274" s="127" t="str">
        <f>VLOOKUP(C274,INS.N.DESON!A:D,2,FALSE)</f>
        <v>SIFAO EM METAL CROMADO PARA PIA AMERICANA, 1.1/2 X 2 "</v>
      </c>
      <c r="E274" s="128" t="str">
        <f>VLOOKUP(C274,INS.N.DESON!A:D,3,FALSE)</f>
        <v xml:space="preserve">UN    </v>
      </c>
      <c r="F274" s="170">
        <v>2</v>
      </c>
      <c r="G274" s="126">
        <f>VLOOKUP(C274,INS.N.DESON!A:D,4,FALSE)</f>
        <v>189.17</v>
      </c>
      <c r="H274" s="126">
        <f t="shared" si="25"/>
        <v>378.34</v>
      </c>
    </row>
    <row r="275" spans="1:8" ht="30" x14ac:dyDescent="0.25">
      <c r="A275" s="124" t="s">
        <v>26334</v>
      </c>
      <c r="B275" s="151" t="s">
        <v>25842</v>
      </c>
      <c r="C275" s="124">
        <v>94975</v>
      </c>
      <c r="D275" s="127" t="str">
        <f>VLOOKUP(C275,SERV.N.DESON!A:E,2,FALSE)</f>
        <v>CONCRETO FCK = 15MPA, TRAÇO 1:3,4:3,5 (EM MASSA SECA DE CIMENTO/ AREIA MÉDIA/ BRITA 1) - PREPARO MANUAL. AF_05/2021</v>
      </c>
      <c r="E275" s="128" t="str">
        <f>VLOOKUP(C275,SERV.N.DESON!A:E,3,FALSE)</f>
        <v>M3</v>
      </c>
      <c r="F275" s="170">
        <f>0.0585*1.1</f>
        <v>6.4350000000000004E-2</v>
      </c>
      <c r="G275" s="126">
        <f>VLOOKUP(C275,SERV.N.DESON!A:E,4,FALSE)</f>
        <v>422.59</v>
      </c>
      <c r="H275" s="126">
        <f t="shared" si="25"/>
        <v>27.19</v>
      </c>
    </row>
    <row r="276" spans="1:8" x14ac:dyDescent="0.25">
      <c r="A276" s="124" t="s">
        <v>26334</v>
      </c>
      <c r="B276" s="151" t="s">
        <v>25842</v>
      </c>
      <c r="C276" s="124">
        <v>88267</v>
      </c>
      <c r="D276" s="127" t="str">
        <f>VLOOKUP(C276,SERV.N.DESON!A:E,2,FALSE)</f>
        <v>ENCANADOR OU BOMBEIRO HIDRÁULICO COM ENCARGOS COMPLEMENTARES</v>
      </c>
      <c r="E276" s="128" t="str">
        <f>VLOOKUP(C276,SERV.N.DESON!A:E,3,FALSE)</f>
        <v>H</v>
      </c>
      <c r="F276" s="170">
        <f>1.7*1.1</f>
        <v>1.87</v>
      </c>
      <c r="G276" s="126">
        <f>VLOOKUP(C276,SERV.N.DESON!A:E,4,FALSE)</f>
        <v>21.03</v>
      </c>
      <c r="H276" s="126">
        <f t="shared" si="25"/>
        <v>39.32</v>
      </c>
    </row>
    <row r="277" spans="1:8" x14ac:dyDescent="0.25">
      <c r="A277" s="124" t="s">
        <v>26334</v>
      </c>
      <c r="B277" s="151" t="s">
        <v>25842</v>
      </c>
      <c r="C277" s="124">
        <v>88309</v>
      </c>
      <c r="D277" s="127" t="str">
        <f>VLOOKUP(C277,SERV.N.DESON!A:E,2,FALSE)</f>
        <v>PEDREIRO COM ENCARGOS COMPLEMENTARES</v>
      </c>
      <c r="E277" s="128" t="str">
        <f>VLOOKUP(C277,SERV.N.DESON!A:E,3,FALSE)</f>
        <v>H</v>
      </c>
      <c r="F277" s="170">
        <v>1.87</v>
      </c>
      <c r="G277" s="126">
        <f>VLOOKUP(C277,SERV.N.DESON!A:E,4,FALSE)</f>
        <v>21.1</v>
      </c>
      <c r="H277" s="126">
        <f t="shared" si="25"/>
        <v>39.450000000000003</v>
      </c>
    </row>
    <row r="278" spans="1:8" x14ac:dyDescent="0.25">
      <c r="A278" s="124" t="s">
        <v>26334</v>
      </c>
      <c r="B278" s="151" t="s">
        <v>25842</v>
      </c>
      <c r="C278" s="124">
        <v>88316</v>
      </c>
      <c r="D278" s="127" t="str">
        <f>VLOOKUP(C278,SERV.N.DESON!A:E,2,FALSE)</f>
        <v>SERVENTE COM ENCARGOS COMPLEMENTARES</v>
      </c>
      <c r="E278" s="128" t="str">
        <f>VLOOKUP(C278,SERV.N.DESON!A:E,3,FALSE)</f>
        <v>H</v>
      </c>
      <c r="F278" s="170">
        <v>2.2000000000000002</v>
      </c>
      <c r="G278" s="126">
        <f>VLOOKUP(C278,SERV.N.DESON!A:E,4,FALSE)</f>
        <v>16.829999999999998</v>
      </c>
      <c r="H278" s="126">
        <f t="shared" si="25"/>
        <v>37.020000000000003</v>
      </c>
    </row>
    <row r="279" spans="1:8" x14ac:dyDescent="0.25">
      <c r="A279" s="123"/>
      <c r="B279" s="125"/>
      <c r="C279" s="125"/>
      <c r="D279" s="129" t="s">
        <v>26189</v>
      </c>
      <c r="E279" s="125"/>
      <c r="F279" s="130"/>
      <c r="G279" s="131"/>
      <c r="H279" s="132">
        <f>SUM(H273:H278)</f>
        <v>1298.18</v>
      </c>
    </row>
    <row r="281" spans="1:8" ht="26.25" x14ac:dyDescent="0.25">
      <c r="A281" s="109"/>
      <c r="B281" s="109"/>
      <c r="C281" s="109" t="s">
        <v>26742</v>
      </c>
      <c r="D281" s="154" t="str">
        <f>'ORÇAMENTO SINTÉTICO'!D205</f>
        <v>BANCADA EM AÇO INOX, COM 3 CUBAS, COM VALVULAS, ESCORREDOR DULPO, DIMENSÕES 0,60 X 3,00 M, CONCRETADA, SIFÃO CROMADO, EXCLUSIVE TORNEIRA</v>
      </c>
      <c r="E281" s="109" t="s">
        <v>5304</v>
      </c>
      <c r="F281" s="109"/>
      <c r="G281" s="110"/>
      <c r="H281" s="110"/>
    </row>
    <row r="282" spans="1:8" x14ac:dyDescent="0.25">
      <c r="A282" s="592" t="s">
        <v>26782</v>
      </c>
      <c r="B282" s="593"/>
      <c r="C282" s="593"/>
      <c r="D282" s="593"/>
      <c r="E282" s="593"/>
      <c r="F282" s="593"/>
      <c r="G282" s="593"/>
      <c r="H282" s="594"/>
    </row>
    <row r="283" spans="1:8" ht="30" x14ac:dyDescent="0.25">
      <c r="A283" s="124" t="s">
        <v>26333</v>
      </c>
      <c r="B283" s="151" t="s">
        <v>25842</v>
      </c>
      <c r="C283" s="124">
        <v>11687</v>
      </c>
      <c r="D283" s="127" t="str">
        <f>VLOOKUP(C283,INS.N.DESON!A:D,2,FALSE)</f>
        <v>BANCADA/TAMPO ACO INOX (AISI 304), LARGURA 60 CM, COM RODABANCA (NAO INCLUI PES DE APOIO)</v>
      </c>
      <c r="E283" s="128" t="str">
        <f>VLOOKUP(C283,INS.N.DESON!A:D,3,FALSE)</f>
        <v xml:space="preserve">M     </v>
      </c>
      <c r="F283" s="170">
        <f>3-0.46*3</f>
        <v>1.6199999999999999</v>
      </c>
      <c r="G283" s="126">
        <f>VLOOKUP(C283,INS.N.DESON!A:D,4,FALSE)</f>
        <v>1237.78</v>
      </c>
      <c r="H283" s="126">
        <f t="shared" ref="H283:H288" si="26">TRUNC(G283*F283,2)</f>
        <v>2005.2</v>
      </c>
    </row>
    <row r="284" spans="1:8" ht="30" x14ac:dyDescent="0.25">
      <c r="A284" s="124" t="s">
        <v>26334</v>
      </c>
      <c r="B284" s="151" t="s">
        <v>25842</v>
      </c>
      <c r="C284" s="124">
        <v>94975</v>
      </c>
      <c r="D284" s="127" t="str">
        <f>VLOOKUP(C284,SERV.N.DESON!A:E,2,FALSE)</f>
        <v>CONCRETO FCK = 15MPA, TRAÇO 1:3,4:3,5 (EM MASSA SECA DE CIMENTO/ AREIA MÉDIA/ BRITA 1) - PREPARO MANUAL. AF_05/2021</v>
      </c>
      <c r="E284" s="128" t="str">
        <f>VLOOKUP(C284,SERV.N.DESON!A:E,3,FALSE)</f>
        <v>M3</v>
      </c>
      <c r="F284" s="170">
        <f>0.0585*1.3</f>
        <v>7.6050000000000006E-2</v>
      </c>
      <c r="G284" s="126">
        <f>VLOOKUP(C284,SERV.N.DESON!A:E,4,FALSE)</f>
        <v>422.59</v>
      </c>
      <c r="H284" s="126">
        <f t="shared" si="26"/>
        <v>32.130000000000003</v>
      </c>
    </row>
    <row r="285" spans="1:8" ht="45" x14ac:dyDescent="0.25">
      <c r="A285" s="124" t="s">
        <v>26334</v>
      </c>
      <c r="B285" s="151" t="s">
        <v>25842</v>
      </c>
      <c r="C285" s="124">
        <v>86936</v>
      </c>
      <c r="D285" s="127" t="str">
        <f>VLOOKUP(C285,SERV.N.DESON!A:E,2,FALSE)</f>
        <v>CUBA DE EMBUTIR DE AÇO INOXIDÁVEL MÉDIA, INCLUSO VÁLVULA TIPO AMERICANA E SIFÃO TIPO GARRAFA EM METAL CROMADO - FORNECIMENTO E INSTALAÇÃO. AF_01/2020</v>
      </c>
      <c r="E285" s="128" t="str">
        <f>VLOOKUP(C285,SERV.N.DESON!A:E,3,FALSE)</f>
        <v>UN</v>
      </c>
      <c r="F285" s="170">
        <v>3</v>
      </c>
      <c r="G285" s="126">
        <f>VLOOKUP(C285,SERV.N.DESON!A:E,4,FALSE)</f>
        <v>443.76</v>
      </c>
      <c r="H285" s="126">
        <f t="shared" si="26"/>
        <v>1331.28</v>
      </c>
    </row>
    <row r="286" spans="1:8" x14ac:dyDescent="0.25">
      <c r="A286" s="124" t="s">
        <v>26334</v>
      </c>
      <c r="B286" s="151" t="s">
        <v>25842</v>
      </c>
      <c r="C286" s="124">
        <v>88267</v>
      </c>
      <c r="D286" s="127" t="str">
        <f>VLOOKUP(C286,SERV.N.DESON!A:E,2,FALSE)</f>
        <v>ENCANADOR OU BOMBEIRO HIDRÁULICO COM ENCARGOS COMPLEMENTARES</v>
      </c>
      <c r="E286" s="128" t="str">
        <f>VLOOKUP(C286,SERV.N.DESON!A:E,3,FALSE)</f>
        <v>H</v>
      </c>
      <c r="F286" s="170">
        <f>1.7*1.3</f>
        <v>2.21</v>
      </c>
      <c r="G286" s="126">
        <f>VLOOKUP(C286,SERV.N.DESON!A:E,4,FALSE)</f>
        <v>21.03</v>
      </c>
      <c r="H286" s="126">
        <f t="shared" si="26"/>
        <v>46.47</v>
      </c>
    </row>
    <row r="287" spans="1:8" x14ac:dyDescent="0.25">
      <c r="A287" s="124" t="s">
        <v>26334</v>
      </c>
      <c r="B287" s="151" t="s">
        <v>25842</v>
      </c>
      <c r="C287" s="124">
        <v>88309</v>
      </c>
      <c r="D287" s="127" t="str">
        <f>VLOOKUP(C287,SERV.N.DESON!A:E,2,FALSE)</f>
        <v>PEDREIRO COM ENCARGOS COMPLEMENTARES</v>
      </c>
      <c r="E287" s="128" t="str">
        <f>VLOOKUP(C287,SERV.N.DESON!A:E,3,FALSE)</f>
        <v>H</v>
      </c>
      <c r="F287" s="170">
        <v>2.21</v>
      </c>
      <c r="G287" s="126">
        <f>VLOOKUP(C287,SERV.N.DESON!A:E,4,FALSE)</f>
        <v>21.1</v>
      </c>
      <c r="H287" s="126">
        <f t="shared" si="26"/>
        <v>46.63</v>
      </c>
    </row>
    <row r="288" spans="1:8" x14ac:dyDescent="0.25">
      <c r="A288" s="124" t="s">
        <v>26334</v>
      </c>
      <c r="B288" s="151" t="s">
        <v>25842</v>
      </c>
      <c r="C288" s="124">
        <v>88316</v>
      </c>
      <c r="D288" s="127" t="str">
        <f>VLOOKUP(C288,SERV.N.DESON!A:E,2,FALSE)</f>
        <v>SERVENTE COM ENCARGOS COMPLEMENTARES</v>
      </c>
      <c r="E288" s="128" t="str">
        <f>VLOOKUP(C288,SERV.N.DESON!A:E,3,FALSE)</f>
        <v>H</v>
      </c>
      <c r="F288" s="170">
        <f>2*1.3</f>
        <v>2.6</v>
      </c>
      <c r="G288" s="126">
        <f>VLOOKUP(C288,SERV.N.DESON!A:E,4,FALSE)</f>
        <v>16.829999999999998</v>
      </c>
      <c r="H288" s="126">
        <f t="shared" si="26"/>
        <v>43.75</v>
      </c>
    </row>
    <row r="289" spans="1:8" x14ac:dyDescent="0.25">
      <c r="A289" s="123"/>
      <c r="B289" s="125"/>
      <c r="C289" s="125"/>
      <c r="D289" s="129" t="s">
        <v>26189</v>
      </c>
      <c r="E289" s="125"/>
      <c r="F289" s="130"/>
      <c r="G289" s="131"/>
      <c r="H289" s="132">
        <f>SUM(H283:H288)</f>
        <v>3505.46</v>
      </c>
    </row>
    <row r="291" spans="1:8" x14ac:dyDescent="0.25">
      <c r="A291" s="442"/>
      <c r="B291" s="443"/>
      <c r="C291" s="443"/>
      <c r="D291" s="444"/>
      <c r="E291" s="443"/>
      <c r="F291" s="445"/>
      <c r="G291" s="446"/>
      <c r="H291" s="447"/>
    </row>
    <row r="293" spans="1:8" ht="26.25" x14ac:dyDescent="0.25">
      <c r="A293" s="109"/>
      <c r="B293" s="109"/>
      <c r="C293" s="109" t="s">
        <v>26743</v>
      </c>
      <c r="D293" s="154" t="s">
        <v>26938</v>
      </c>
      <c r="E293" s="109" t="s">
        <v>5304</v>
      </c>
      <c r="F293" s="109"/>
      <c r="G293" s="110"/>
      <c r="H293" s="110"/>
    </row>
    <row r="294" spans="1:8" x14ac:dyDescent="0.25">
      <c r="A294" s="592" t="s">
        <v>26784</v>
      </c>
      <c r="B294" s="593"/>
      <c r="C294" s="593"/>
      <c r="D294" s="593"/>
      <c r="E294" s="593"/>
      <c r="F294" s="593"/>
      <c r="G294" s="593"/>
      <c r="H294" s="594"/>
    </row>
    <row r="295" spans="1:8" x14ac:dyDescent="0.25">
      <c r="A295" s="124" t="s">
        <v>26333</v>
      </c>
      <c r="B295" s="510" t="s">
        <v>25842</v>
      </c>
      <c r="C295" s="124">
        <v>34714</v>
      </c>
      <c r="D295" s="127" t="str">
        <f>VLOOKUP(C295,INS.N.DESON!A:D,2,FALSE)</f>
        <v>DISJUNTOR TIPO DIN/IEC, TRIPOLAR 63 A</v>
      </c>
      <c r="E295" s="128" t="str">
        <f>VLOOKUP(C295,INS.N.DESON!A:D,3,FALSE)</f>
        <v xml:space="preserve">UN    </v>
      </c>
      <c r="F295" s="170">
        <v>1</v>
      </c>
      <c r="G295" s="126">
        <f>VLOOKUP(C295,INS.N.DESON!A:D,4,FALSE)</f>
        <v>80.89</v>
      </c>
      <c r="H295" s="126">
        <f t="shared" ref="H295" si="27">TRUNC(G295*F295,2)</f>
        <v>80.89</v>
      </c>
    </row>
    <row r="296" spans="1:8" x14ac:dyDescent="0.25">
      <c r="A296" s="124" t="s">
        <v>26334</v>
      </c>
      <c r="B296" s="151" t="s">
        <v>25842</v>
      </c>
      <c r="C296" s="124">
        <v>88264</v>
      </c>
      <c r="D296" s="127" t="str">
        <f>VLOOKUP(C296,SERV.N.DESON!A:E,2,FALSE)</f>
        <v>ELETRICISTA COM ENCARGOS COMPLEMENTARES</v>
      </c>
      <c r="E296" s="128" t="str">
        <f>VLOOKUP(C296,SERV.N.DESON!A:E,3,FALSE)</f>
        <v>H</v>
      </c>
      <c r="F296" s="170">
        <v>0.4</v>
      </c>
      <c r="G296" s="126">
        <f>VLOOKUP(C296,SERV.N.DESON!A:E,4,FALSE)</f>
        <v>21.87</v>
      </c>
      <c r="H296" s="126">
        <f t="shared" ref="H296:H297" si="28">TRUNC(G296*F296,2)</f>
        <v>8.74</v>
      </c>
    </row>
    <row r="297" spans="1:8" x14ac:dyDescent="0.25">
      <c r="A297" s="124" t="s">
        <v>26334</v>
      </c>
      <c r="B297" s="151" t="s">
        <v>25842</v>
      </c>
      <c r="C297" s="124">
        <v>88316</v>
      </c>
      <c r="D297" s="127" t="str">
        <f>VLOOKUP(C297,SERV.N.DESON!A:E,2,FALSE)</f>
        <v>SERVENTE COM ENCARGOS COMPLEMENTARES</v>
      </c>
      <c r="E297" s="128" t="str">
        <f>VLOOKUP(C297,SERV.N.DESON!A:E,3,FALSE)</f>
        <v>H</v>
      </c>
      <c r="F297" s="170">
        <v>0.4</v>
      </c>
      <c r="G297" s="126">
        <f>VLOOKUP(C297,SERV.N.DESON!A:E,4,FALSE)</f>
        <v>16.829999999999998</v>
      </c>
      <c r="H297" s="126">
        <f t="shared" si="28"/>
        <v>6.73</v>
      </c>
    </row>
    <row r="298" spans="1:8" x14ac:dyDescent="0.25">
      <c r="A298" s="123"/>
      <c r="B298" s="125"/>
      <c r="C298" s="125"/>
      <c r="D298" s="129" t="s">
        <v>26189</v>
      </c>
      <c r="E298" s="125"/>
      <c r="F298" s="130"/>
      <c r="G298" s="131"/>
      <c r="H298" s="132">
        <f>SUM(H295:H297)</f>
        <v>96.36</v>
      </c>
    </row>
    <row r="300" spans="1:8" ht="25.5" x14ac:dyDescent="0.25">
      <c r="A300" s="109"/>
      <c r="B300" s="109"/>
      <c r="C300" s="109" t="s">
        <v>26744</v>
      </c>
      <c r="D300" s="15" t="s">
        <v>26081</v>
      </c>
      <c r="E300" s="109" t="s">
        <v>5304</v>
      </c>
      <c r="F300" s="109"/>
      <c r="G300" s="110"/>
      <c r="H300" s="110"/>
    </row>
    <row r="301" spans="1:8" x14ac:dyDescent="0.25">
      <c r="A301" s="592" t="s">
        <v>26784</v>
      </c>
      <c r="B301" s="593"/>
      <c r="C301" s="593"/>
      <c r="D301" s="593"/>
      <c r="E301" s="593"/>
      <c r="F301" s="593"/>
      <c r="G301" s="593"/>
      <c r="H301" s="594"/>
    </row>
    <row r="302" spans="1:8" ht="30" x14ac:dyDescent="0.25">
      <c r="A302" s="124" t="s">
        <v>26333</v>
      </c>
      <c r="B302" s="151" t="s">
        <v>26337</v>
      </c>
      <c r="C302" s="124"/>
      <c r="D302" s="127" t="str">
        <f>'MAPA de Cotação'!A13</f>
        <v xml:space="preserve"> Disjuntor termomagnetico tripolar 80 A, padrão DIN (Europeu - linha branca), curva C, 5KA</v>
      </c>
      <c r="E302" s="128" t="s">
        <v>5304</v>
      </c>
      <c r="F302" s="170">
        <v>1</v>
      </c>
      <c r="G302" s="126">
        <f>'MAPA de Cotação'!C13</f>
        <v>138.9</v>
      </c>
      <c r="H302" s="126">
        <f t="shared" ref="H302:H304" si="29">TRUNC(G302*F302,2)</f>
        <v>138.9</v>
      </c>
    </row>
    <row r="303" spans="1:8" x14ac:dyDescent="0.25">
      <c r="A303" s="124" t="s">
        <v>26334</v>
      </c>
      <c r="B303" s="151" t="s">
        <v>25842</v>
      </c>
      <c r="C303" s="124">
        <v>88264</v>
      </c>
      <c r="D303" s="127" t="str">
        <f>VLOOKUP(C303,SERV.N.DESON!A:E,2,FALSE)</f>
        <v>ELETRICISTA COM ENCARGOS COMPLEMENTARES</v>
      </c>
      <c r="E303" s="128" t="str">
        <f>VLOOKUP(C303,SERV.N.DESON!A:E,3,FALSE)</f>
        <v>H</v>
      </c>
      <c r="F303" s="170">
        <v>0.6</v>
      </c>
      <c r="G303" s="126">
        <f>VLOOKUP(C303,SERV.N.DESON!A:E,4,FALSE)</f>
        <v>21.87</v>
      </c>
      <c r="H303" s="126">
        <f t="shared" si="29"/>
        <v>13.12</v>
      </c>
    </row>
    <row r="304" spans="1:8" x14ac:dyDescent="0.25">
      <c r="A304" s="124" t="s">
        <v>26334</v>
      </c>
      <c r="B304" s="151" t="s">
        <v>25842</v>
      </c>
      <c r="C304" s="124">
        <v>88316</v>
      </c>
      <c r="D304" s="127" t="str">
        <f>VLOOKUP(C304,SERV.N.DESON!A:E,2,FALSE)</f>
        <v>SERVENTE COM ENCARGOS COMPLEMENTARES</v>
      </c>
      <c r="E304" s="128" t="str">
        <f>VLOOKUP(C304,SERV.N.DESON!A:E,3,FALSE)</f>
        <v>H</v>
      </c>
      <c r="F304" s="170">
        <v>0.6</v>
      </c>
      <c r="G304" s="126">
        <f>VLOOKUP(C304,SERV.N.DESON!A:E,4,FALSE)</f>
        <v>16.829999999999998</v>
      </c>
      <c r="H304" s="126">
        <f t="shared" si="29"/>
        <v>10.09</v>
      </c>
    </row>
    <row r="305" spans="1:8" x14ac:dyDescent="0.25">
      <c r="A305" s="123"/>
      <c r="B305" s="125"/>
      <c r="C305" s="125"/>
      <c r="D305" s="129" t="s">
        <v>26189</v>
      </c>
      <c r="E305" s="125"/>
      <c r="F305" s="130"/>
      <c r="G305" s="131"/>
      <c r="H305" s="132">
        <f>SUM(H302:H304)</f>
        <v>162.11000000000001</v>
      </c>
    </row>
    <row r="307" spans="1:8" ht="26.25" x14ac:dyDescent="0.25">
      <c r="A307" s="109"/>
      <c r="B307" s="109"/>
      <c r="C307" s="109" t="s">
        <v>26745</v>
      </c>
      <c r="D307" s="154" t="str">
        <f>'ORÇAMENTO SINTÉTICO'!D242</f>
        <v>Disjuntor termomagnetico tripolar 100 A, padrão DIN (Europeu - linha branca), 10KA - FORNECIMENTO E INSTALAÇÃO</v>
      </c>
      <c r="E307" s="109" t="s">
        <v>5304</v>
      </c>
      <c r="F307" s="109"/>
      <c r="G307" s="110"/>
      <c r="H307" s="110"/>
    </row>
    <row r="308" spans="1:8" x14ac:dyDescent="0.25">
      <c r="A308" s="592" t="s">
        <v>26784</v>
      </c>
      <c r="B308" s="593"/>
      <c r="C308" s="593"/>
      <c r="D308" s="593"/>
      <c r="E308" s="593"/>
      <c r="F308" s="593"/>
      <c r="G308" s="593"/>
      <c r="H308" s="594"/>
    </row>
    <row r="309" spans="1:8" x14ac:dyDescent="0.25">
      <c r="A309" s="124" t="s">
        <v>26333</v>
      </c>
      <c r="B309" s="151" t="s">
        <v>26337</v>
      </c>
      <c r="C309" s="124"/>
      <c r="D309" s="127" t="str">
        <f>'MAPA de Cotação'!A11</f>
        <v>Disjuntor termomagnetico tripolar 100 A, padrão DIN (Europeu - linha branca), 10KA</v>
      </c>
      <c r="E309" s="128" t="s">
        <v>5304</v>
      </c>
      <c r="F309" s="170">
        <v>1</v>
      </c>
      <c r="G309" s="126">
        <f>'MAPA de Cotação'!C11</f>
        <v>189.89</v>
      </c>
      <c r="H309" s="126">
        <f t="shared" ref="H309:H311" si="30">TRUNC(G309*F309,2)</f>
        <v>189.89</v>
      </c>
    </row>
    <row r="310" spans="1:8" x14ac:dyDescent="0.25">
      <c r="A310" s="124" t="s">
        <v>26334</v>
      </c>
      <c r="B310" s="151" t="s">
        <v>25842</v>
      </c>
      <c r="C310" s="124">
        <v>88264</v>
      </c>
      <c r="D310" s="127" t="str">
        <f>VLOOKUP(C310,SERV.N.DESON!A:E,2,FALSE)</f>
        <v>ELETRICISTA COM ENCARGOS COMPLEMENTARES</v>
      </c>
      <c r="E310" s="128" t="str">
        <f>VLOOKUP(C310,SERV.N.DESON!A:E,3,FALSE)</f>
        <v>H</v>
      </c>
      <c r="F310" s="170">
        <v>0.6</v>
      </c>
      <c r="G310" s="126">
        <f>VLOOKUP(C310,SERV.N.DESON!A:E,4,FALSE)</f>
        <v>21.87</v>
      </c>
      <c r="H310" s="126">
        <f t="shared" si="30"/>
        <v>13.12</v>
      </c>
    </row>
    <row r="311" spans="1:8" x14ac:dyDescent="0.25">
      <c r="A311" s="124" t="s">
        <v>26334</v>
      </c>
      <c r="B311" s="151" t="s">
        <v>25842</v>
      </c>
      <c r="C311" s="124">
        <v>88316</v>
      </c>
      <c r="D311" s="127" t="str">
        <f>VLOOKUP(C311,SERV.N.DESON!A:E,2,FALSE)</f>
        <v>SERVENTE COM ENCARGOS COMPLEMENTARES</v>
      </c>
      <c r="E311" s="128" t="str">
        <f>VLOOKUP(C311,SERV.N.DESON!A:E,3,FALSE)</f>
        <v>H</v>
      </c>
      <c r="F311" s="170">
        <v>0.6</v>
      </c>
      <c r="G311" s="126">
        <f>VLOOKUP(C311,SERV.N.DESON!A:E,4,FALSE)</f>
        <v>16.829999999999998</v>
      </c>
      <c r="H311" s="126">
        <f t="shared" si="30"/>
        <v>10.09</v>
      </c>
    </row>
    <row r="312" spans="1:8" x14ac:dyDescent="0.25">
      <c r="A312" s="123"/>
      <c r="B312" s="125"/>
      <c r="C312" s="125"/>
      <c r="D312" s="129" t="s">
        <v>26189</v>
      </c>
      <c r="E312" s="125"/>
      <c r="F312" s="130"/>
      <c r="G312" s="131"/>
      <c r="H312" s="132">
        <f>SUM(H309:H311)</f>
        <v>213.1</v>
      </c>
    </row>
    <row r="315" spans="1:8" ht="26.25" x14ac:dyDescent="0.25">
      <c r="A315" s="109"/>
      <c r="B315" s="109"/>
      <c r="C315" s="109" t="s">
        <v>26746</v>
      </c>
      <c r="D315" s="154" t="str">
        <f>'ORÇAMENTO SINTÉTICO'!D257</f>
        <v>DISPOSITIVO DPS CLASSE II, 1 POLO, TENSAO MAXIMA DE 175 V, CORRENTE MAXIMA DE *90* KA (TIPO AC) - FORNECIMENTO E INSTALAÇÃO</v>
      </c>
      <c r="E315" s="109" t="s">
        <v>5304</v>
      </c>
      <c r="F315" s="109"/>
      <c r="G315" s="110"/>
      <c r="H315" s="110"/>
    </row>
    <row r="316" spans="1:8" x14ac:dyDescent="0.25">
      <c r="A316" s="592" t="s">
        <v>26784</v>
      </c>
      <c r="B316" s="593"/>
      <c r="C316" s="593"/>
      <c r="D316" s="593"/>
      <c r="E316" s="593"/>
      <c r="F316" s="593"/>
      <c r="G316" s="593"/>
      <c r="H316" s="594"/>
    </row>
    <row r="317" spans="1:8" ht="30" x14ac:dyDescent="0.25">
      <c r="A317" s="124" t="s">
        <v>26333</v>
      </c>
      <c r="B317" s="151" t="s">
        <v>25842</v>
      </c>
      <c r="C317" s="124">
        <v>39468</v>
      </c>
      <c r="D317" s="127" t="str">
        <f>VLOOKUP(C317,INS.N.DESON!A:D,2,FALSE)</f>
        <v>DISPOSITIVO DPS CLASSE II, 1 POLO, TENSAO MAXIMA DE 175 V, CORRENTE MAXIMA DE *90* KA (TIPO AC)</v>
      </c>
      <c r="E317" s="128" t="str">
        <f>VLOOKUP(C317,INS.N.DESON!A:D,3,FALSE)</f>
        <v xml:space="preserve">UN    </v>
      </c>
      <c r="F317" s="170">
        <v>1</v>
      </c>
      <c r="G317" s="126">
        <f>VLOOKUP(C317,INS.N.DESON!A:D,4,FALSE)</f>
        <v>184.58</v>
      </c>
      <c r="H317" s="126">
        <f t="shared" ref="H317:H319" si="31">TRUNC(G317*F317,2)</f>
        <v>184.58</v>
      </c>
    </row>
    <row r="318" spans="1:8" x14ac:dyDescent="0.25">
      <c r="A318" s="124" t="s">
        <v>26334</v>
      </c>
      <c r="B318" s="151" t="s">
        <v>25842</v>
      </c>
      <c r="C318" s="124">
        <v>88264</v>
      </c>
      <c r="D318" s="127" t="str">
        <f>VLOOKUP(C318,SERV.N.DESON!A:E,2,FALSE)</f>
        <v>ELETRICISTA COM ENCARGOS COMPLEMENTARES</v>
      </c>
      <c r="E318" s="128" t="str">
        <f>VLOOKUP(C318,SERV.N.DESON!A:E,3,FALSE)</f>
        <v>H</v>
      </c>
      <c r="F318" s="170">
        <v>0.3</v>
      </c>
      <c r="G318" s="126">
        <f>VLOOKUP(C318,SERV.N.DESON!A:E,4,FALSE)</f>
        <v>21.87</v>
      </c>
      <c r="H318" s="126">
        <f t="shared" si="31"/>
        <v>6.56</v>
      </c>
    </row>
    <row r="319" spans="1:8" x14ac:dyDescent="0.25">
      <c r="A319" s="124" t="s">
        <v>26334</v>
      </c>
      <c r="B319" s="151" t="s">
        <v>25842</v>
      </c>
      <c r="C319" s="124">
        <v>88316</v>
      </c>
      <c r="D319" s="127" t="str">
        <f>VLOOKUP(C319,SERV.N.DESON!A:E,2,FALSE)</f>
        <v>SERVENTE COM ENCARGOS COMPLEMENTARES</v>
      </c>
      <c r="E319" s="128" t="str">
        <f>VLOOKUP(C319,SERV.N.DESON!A:E,3,FALSE)</f>
        <v>H</v>
      </c>
      <c r="F319" s="170">
        <v>0.3</v>
      </c>
      <c r="G319" s="126">
        <f>VLOOKUP(C319,SERV.N.DESON!A:E,4,FALSE)</f>
        <v>16.829999999999998</v>
      </c>
      <c r="H319" s="126">
        <f t="shared" si="31"/>
        <v>5.04</v>
      </c>
    </row>
    <row r="320" spans="1:8" x14ac:dyDescent="0.25">
      <c r="A320" s="123"/>
      <c r="B320" s="125"/>
      <c r="C320" s="125"/>
      <c r="D320" s="129" t="s">
        <v>26189</v>
      </c>
      <c r="E320" s="125"/>
      <c r="F320" s="130"/>
      <c r="G320" s="131"/>
      <c r="H320" s="132">
        <f>SUM(H317:H319)</f>
        <v>196.18</v>
      </c>
    </row>
    <row r="321" spans="1:8" x14ac:dyDescent="0.25">
      <c r="A321" s="228"/>
      <c r="B321" s="229"/>
      <c r="C321" s="229"/>
      <c r="D321" s="230"/>
      <c r="E321" s="229"/>
      <c r="F321" s="231"/>
      <c r="G321" s="232"/>
      <c r="H321" s="233"/>
    </row>
    <row r="322" spans="1:8" x14ac:dyDescent="0.25">
      <c r="A322" s="109"/>
      <c r="B322" s="109"/>
      <c r="C322" s="109" t="s">
        <v>26937</v>
      </c>
      <c r="D322" s="15" t="s">
        <v>26936</v>
      </c>
      <c r="E322" s="109" t="s">
        <v>5304</v>
      </c>
      <c r="F322" s="109"/>
      <c r="G322" s="110"/>
      <c r="H322" s="110"/>
    </row>
    <row r="323" spans="1:8" x14ac:dyDescent="0.25">
      <c r="A323" s="592" t="s">
        <v>26784</v>
      </c>
      <c r="B323" s="593"/>
      <c r="C323" s="593"/>
      <c r="D323" s="593"/>
      <c r="E323" s="593"/>
      <c r="F323" s="593"/>
      <c r="G323" s="593"/>
      <c r="H323" s="594"/>
    </row>
    <row r="324" spans="1:8" x14ac:dyDescent="0.25">
      <c r="A324" s="124" t="s">
        <v>26333</v>
      </c>
      <c r="B324" s="510" t="s">
        <v>25842</v>
      </c>
      <c r="C324" s="124">
        <v>34606</v>
      </c>
      <c r="D324" s="127" t="str">
        <f>VLOOKUP(C324,INS.N.DESON!A:D,2,FALSE)</f>
        <v>DISJUNTOR TIPO NEMA, BIPOLAR 60 ATE 100A, TENSAO MAXIMA 415 V</v>
      </c>
      <c r="E324" s="128" t="str">
        <f>VLOOKUP(C324,INS.N.DESON!A:D,3,FALSE)</f>
        <v xml:space="preserve">UN    </v>
      </c>
      <c r="F324" s="170">
        <v>1</v>
      </c>
      <c r="G324" s="126">
        <f>VLOOKUP(C324,INS.N.DESON!A:D,4,FALSE)</f>
        <v>103.11</v>
      </c>
      <c r="H324" s="126">
        <f t="shared" ref="H324" si="32">TRUNC(G324*F324,2)</f>
        <v>103.11</v>
      </c>
    </row>
    <row r="325" spans="1:8" x14ac:dyDescent="0.25">
      <c r="A325" s="124" t="s">
        <v>26334</v>
      </c>
      <c r="B325" s="510" t="s">
        <v>25842</v>
      </c>
      <c r="C325" s="124">
        <v>88264</v>
      </c>
      <c r="D325" s="127" t="str">
        <f>VLOOKUP(C325,SERV.N.DESON!A:E,2,FALSE)</f>
        <v>ELETRICISTA COM ENCARGOS COMPLEMENTARES</v>
      </c>
      <c r="E325" s="128" t="str">
        <f>VLOOKUP(C325,SERV.N.DESON!A:E,3,FALSE)</f>
        <v>H</v>
      </c>
      <c r="F325" s="170">
        <v>0.6</v>
      </c>
      <c r="G325" s="126">
        <f>VLOOKUP(C325,SERV.N.DESON!A:E,4,FALSE)</f>
        <v>21.87</v>
      </c>
      <c r="H325" s="126">
        <f t="shared" ref="H325:H326" si="33">TRUNC(G325*F325,2)</f>
        <v>13.12</v>
      </c>
    </row>
    <row r="326" spans="1:8" x14ac:dyDescent="0.25">
      <c r="A326" s="124" t="s">
        <v>26334</v>
      </c>
      <c r="B326" s="510" t="s">
        <v>25842</v>
      </c>
      <c r="C326" s="124">
        <v>88316</v>
      </c>
      <c r="D326" s="127" t="str">
        <f>VLOOKUP(C326,SERV.N.DESON!A:E,2,FALSE)</f>
        <v>SERVENTE COM ENCARGOS COMPLEMENTARES</v>
      </c>
      <c r="E326" s="128" t="str">
        <f>VLOOKUP(C326,SERV.N.DESON!A:E,3,FALSE)</f>
        <v>H</v>
      </c>
      <c r="F326" s="170">
        <v>0.6</v>
      </c>
      <c r="G326" s="126">
        <f>VLOOKUP(C326,SERV.N.DESON!A:E,4,FALSE)</f>
        <v>16.829999999999998</v>
      </c>
      <c r="H326" s="126">
        <f t="shared" si="33"/>
        <v>10.09</v>
      </c>
    </row>
    <row r="327" spans="1:8" x14ac:dyDescent="0.25">
      <c r="A327" s="123"/>
      <c r="B327" s="125"/>
      <c r="C327" s="125"/>
      <c r="D327" s="129" t="s">
        <v>26189</v>
      </c>
      <c r="E327" s="125"/>
      <c r="F327" s="130"/>
      <c r="G327" s="131"/>
      <c r="H327" s="132">
        <f>SUM(H324:H326)</f>
        <v>126.32000000000001</v>
      </c>
    </row>
    <row r="328" spans="1:8" x14ac:dyDescent="0.25">
      <c r="A328" s="123"/>
      <c r="B328" s="125"/>
      <c r="C328" s="125"/>
      <c r="D328" s="129"/>
      <c r="E328" s="125"/>
      <c r="F328" s="130"/>
      <c r="G328" s="131"/>
      <c r="H328" s="132"/>
    </row>
    <row r="329" spans="1:8" ht="39" x14ac:dyDescent="0.25">
      <c r="A329" s="109"/>
      <c r="B329" s="109"/>
      <c r="C329" s="109" t="s">
        <v>26747</v>
      </c>
      <c r="D329" s="154" t="str">
        <f>'ORÇAMENTO SINTÉTICO'!D281</f>
        <v>QUADRO DE DISTRIBUICAO COM BARRAMENTO TRIFASICO, DE EMBUTIR, EM CHAPA DE ACO GALVANIZADO, PARA 48 DISJUNTORES DIN, 100 A - FORNECIMENTO E INSTALAÇÃO</v>
      </c>
      <c r="E329" s="109" t="s">
        <v>5304</v>
      </c>
      <c r="F329" s="109"/>
      <c r="G329" s="110"/>
      <c r="H329" s="110"/>
    </row>
    <row r="330" spans="1:8" x14ac:dyDescent="0.25">
      <c r="A330" s="592" t="s">
        <v>26785</v>
      </c>
      <c r="B330" s="593"/>
      <c r="C330" s="593"/>
      <c r="D330" s="593"/>
      <c r="E330" s="593"/>
      <c r="F330" s="593"/>
      <c r="G330" s="593"/>
      <c r="H330" s="594"/>
    </row>
    <row r="331" spans="1:8" ht="30" x14ac:dyDescent="0.25">
      <c r="A331" s="124" t="s">
        <v>26333</v>
      </c>
      <c r="B331" s="151" t="s">
        <v>25842</v>
      </c>
      <c r="C331" s="124">
        <v>39763</v>
      </c>
      <c r="D331" s="127" t="str">
        <f>VLOOKUP(C331,INS.N.DESON!A:D,2,FALSE)</f>
        <v>QUADRO DE DISTRIBUICAO COM BARRAMENTO TRIFASICO, DE EMBUTIR, EM CHAPA DE ACO GALVANIZADO, PARA 48 DISJUNTORES DIN, 100 A</v>
      </c>
      <c r="E331" s="128" t="str">
        <f>VLOOKUP(C331,INS.N.DESON!A:D,3,FALSE)</f>
        <v xml:space="preserve">UN    </v>
      </c>
      <c r="F331" s="170">
        <v>1</v>
      </c>
      <c r="G331" s="126">
        <f>VLOOKUP(C331,INS.N.DESON!A:D,4,FALSE)</f>
        <v>1263.98</v>
      </c>
      <c r="H331" s="126">
        <f t="shared" ref="H331:H334" si="34">TRUNC(G331*F331,2)</f>
        <v>1263.98</v>
      </c>
    </row>
    <row r="332" spans="1:8" ht="45" x14ac:dyDescent="0.25">
      <c r="A332" s="124" t="s">
        <v>26334</v>
      </c>
      <c r="B332" s="151" t="s">
        <v>25842</v>
      </c>
      <c r="C332" s="124">
        <v>87367</v>
      </c>
      <c r="D332" s="127" t="str">
        <f>VLOOKUP(C332,SERV.N.DESON!A:E,2,FALSE)</f>
        <v>ARGAMASSA TRAÇO 1:1:6 (EM VOLUME DE CIMENTO, CAL E AREIA MÉDIA ÚMIDA) PARA EMBOÇO/MASSA ÚNICA/ASSENTAMENTO DE ALVENARIA DE VEDAÇÃO, PREPARO MANUAL. AF_08/2019</v>
      </c>
      <c r="E332" s="128" t="str">
        <f>VLOOKUP(C332,SERV.N.DESON!A:E,3,FALSE)</f>
        <v>M3</v>
      </c>
      <c r="F332" s="170">
        <v>1.89E-2</v>
      </c>
      <c r="G332" s="126">
        <f>VLOOKUP(C332,SERV.N.DESON!A:E,4,FALSE)</f>
        <v>573.36</v>
      </c>
      <c r="H332" s="126">
        <f t="shared" ref="H332" si="35">TRUNC(G332*F332,2)</f>
        <v>10.83</v>
      </c>
    </row>
    <row r="333" spans="1:8" x14ac:dyDescent="0.25">
      <c r="A333" s="124" t="s">
        <v>26334</v>
      </c>
      <c r="B333" s="151" t="s">
        <v>25842</v>
      </c>
      <c r="C333" s="124">
        <v>88264</v>
      </c>
      <c r="D333" s="127" t="str">
        <f>VLOOKUP(C333,SERV.N.DESON!A:E,2,FALSE)</f>
        <v>ELETRICISTA COM ENCARGOS COMPLEMENTARES</v>
      </c>
      <c r="E333" s="128" t="str">
        <f>VLOOKUP(C333,SERV.N.DESON!A:E,3,FALSE)</f>
        <v>H</v>
      </c>
      <c r="F333" s="170">
        <v>0.63839999999999997</v>
      </c>
      <c r="G333" s="126">
        <f>VLOOKUP(C333,SERV.N.DESON!A:E,4,FALSE)</f>
        <v>21.87</v>
      </c>
      <c r="H333" s="126">
        <f t="shared" si="34"/>
        <v>13.96</v>
      </c>
    </row>
    <row r="334" spans="1:8" x14ac:dyDescent="0.25">
      <c r="A334" s="124" t="s">
        <v>26334</v>
      </c>
      <c r="B334" s="151" t="s">
        <v>25842</v>
      </c>
      <c r="C334" s="124">
        <v>88316</v>
      </c>
      <c r="D334" s="127" t="str">
        <f>VLOOKUP(C334,SERV.N.DESON!A:E,2,FALSE)</f>
        <v>SERVENTE COM ENCARGOS COMPLEMENTARES</v>
      </c>
      <c r="E334" s="128" t="str">
        <f>VLOOKUP(C334,SERV.N.DESON!A:E,3,FALSE)</f>
        <v>H</v>
      </c>
      <c r="F334" s="170">
        <v>0.63839999999999997</v>
      </c>
      <c r="G334" s="126">
        <f>VLOOKUP(C334,SERV.N.DESON!A:E,4,FALSE)</f>
        <v>16.829999999999998</v>
      </c>
      <c r="H334" s="126">
        <f t="shared" si="34"/>
        <v>10.74</v>
      </c>
    </row>
    <row r="335" spans="1:8" x14ac:dyDescent="0.25">
      <c r="A335" s="123"/>
      <c r="B335" s="125"/>
      <c r="C335" s="125"/>
      <c r="D335" s="129" t="s">
        <v>26189</v>
      </c>
      <c r="E335" s="125"/>
      <c r="F335" s="130"/>
      <c r="G335" s="131"/>
      <c r="H335" s="132">
        <f>SUM(H331:H334)</f>
        <v>1299.51</v>
      </c>
    </row>
    <row r="337" spans="1:8" ht="26.25" x14ac:dyDescent="0.25">
      <c r="A337" s="109"/>
      <c r="B337" s="109"/>
      <c r="C337" s="109" t="s">
        <v>26748</v>
      </c>
      <c r="D337" s="154" t="str">
        <f>'ORÇAMENTO SINTÉTICO'!D283</f>
        <v>Fornecimento e instalação de eletrocalha perfurada 200 x 100 x 3000 mm (ref. mopa ou similar) - FORNECIMENTO E INSTALAÇÃO</v>
      </c>
      <c r="E337" s="109" t="s">
        <v>5304</v>
      </c>
      <c r="F337" s="109"/>
      <c r="G337" s="110"/>
      <c r="H337" s="110"/>
    </row>
    <row r="338" spans="1:8" x14ac:dyDescent="0.25">
      <c r="A338" s="592" t="s">
        <v>26786</v>
      </c>
      <c r="B338" s="593"/>
      <c r="C338" s="593"/>
      <c r="D338" s="593"/>
      <c r="E338" s="593"/>
      <c r="F338" s="593"/>
      <c r="G338" s="593"/>
      <c r="H338" s="594"/>
    </row>
    <row r="339" spans="1:8" x14ac:dyDescent="0.25">
      <c r="A339" s="124" t="s">
        <v>26333</v>
      </c>
      <c r="B339" s="151" t="s">
        <v>26337</v>
      </c>
      <c r="C339" s="124"/>
      <c r="D339" s="127" t="str">
        <f>'MAPA de Cotação'!A14</f>
        <v>Eletrocalha perfurada 200 x 100 x 3000 mm (ref. mopa ou similar)</v>
      </c>
      <c r="E339" s="128" t="s">
        <v>10</v>
      </c>
      <c r="F339" s="170">
        <v>1</v>
      </c>
      <c r="G339" s="126">
        <f>'MAPA de Cotação'!C14</f>
        <v>172.33</v>
      </c>
      <c r="H339" s="126">
        <f t="shared" ref="H339:H341" si="36">TRUNC(G339*F339,2)</f>
        <v>172.33</v>
      </c>
    </row>
    <row r="340" spans="1:8" x14ac:dyDescent="0.25">
      <c r="A340" s="124" t="s">
        <v>26334</v>
      </c>
      <c r="B340" s="151" t="s">
        <v>25842</v>
      </c>
      <c r="C340" s="124">
        <v>88264</v>
      </c>
      <c r="D340" s="127" t="str">
        <f>VLOOKUP(C340,SERV.N.DESON!A:E,2,FALSE)</f>
        <v>ELETRICISTA COM ENCARGOS COMPLEMENTARES</v>
      </c>
      <c r="E340" s="128" t="str">
        <f>VLOOKUP(C340,SERV.N.DESON!A:E,3,FALSE)</f>
        <v>H</v>
      </c>
      <c r="F340" s="170">
        <v>0.4</v>
      </c>
      <c r="G340" s="126">
        <f>VLOOKUP(C340,SERV.N.DESON!A:E,4,FALSE)</f>
        <v>21.87</v>
      </c>
      <c r="H340" s="126">
        <f t="shared" si="36"/>
        <v>8.74</v>
      </c>
    </row>
    <row r="341" spans="1:8" x14ac:dyDescent="0.25">
      <c r="A341" s="124" t="s">
        <v>26334</v>
      </c>
      <c r="B341" s="151" t="s">
        <v>25842</v>
      </c>
      <c r="C341" s="124">
        <v>88316</v>
      </c>
      <c r="D341" s="127" t="str">
        <f>VLOOKUP(C341,SERV.N.DESON!A:E,2,FALSE)</f>
        <v>SERVENTE COM ENCARGOS COMPLEMENTARES</v>
      </c>
      <c r="E341" s="128" t="str">
        <f>VLOOKUP(C341,SERV.N.DESON!A:E,3,FALSE)</f>
        <v>H</v>
      </c>
      <c r="F341" s="170">
        <v>0.4</v>
      </c>
      <c r="G341" s="126">
        <f>VLOOKUP(C341,SERV.N.DESON!A:E,4,FALSE)</f>
        <v>16.829999999999998</v>
      </c>
      <c r="H341" s="126">
        <f t="shared" si="36"/>
        <v>6.73</v>
      </c>
    </row>
    <row r="342" spans="1:8" x14ac:dyDescent="0.25">
      <c r="A342" s="123"/>
      <c r="B342" s="125"/>
      <c r="C342" s="125"/>
      <c r="D342" s="129" t="s">
        <v>26189</v>
      </c>
      <c r="E342" s="125"/>
      <c r="F342" s="130"/>
      <c r="G342" s="131"/>
      <c r="H342" s="132">
        <f>SUM(H339:H341)</f>
        <v>187.8</v>
      </c>
    </row>
    <row r="344" spans="1:8" ht="26.25" x14ac:dyDescent="0.25">
      <c r="A344" s="109"/>
      <c r="B344" s="109"/>
      <c r="C344" s="109" t="s">
        <v>26749</v>
      </c>
      <c r="D344" s="154" t="str">
        <f>'ORÇAMENTO SINTÉTICO'!D284</f>
        <v>Curva de inversão 200 x 100 mm para eletrocalha metálica (ref.: mopa ou similar) - FORNECIMENTO E INSTALAÇÃO</v>
      </c>
      <c r="E344" s="109" t="s">
        <v>5304</v>
      </c>
      <c r="F344" s="109"/>
      <c r="G344" s="110"/>
      <c r="H344" s="110"/>
    </row>
    <row r="345" spans="1:8" x14ac:dyDescent="0.25">
      <c r="A345" s="592" t="s">
        <v>26787</v>
      </c>
      <c r="B345" s="593"/>
      <c r="C345" s="593"/>
      <c r="D345" s="593"/>
      <c r="E345" s="593"/>
      <c r="F345" s="593"/>
      <c r="G345" s="593"/>
      <c r="H345" s="594"/>
    </row>
    <row r="346" spans="1:8" x14ac:dyDescent="0.25">
      <c r="A346" s="124" t="s">
        <v>26333</v>
      </c>
      <c r="B346" s="151" t="s">
        <v>26337</v>
      </c>
      <c r="C346" s="124"/>
      <c r="D346" s="127" t="str">
        <f>'MAPA de Cotação'!A15</f>
        <v>Curva de inversão 200 x 100 mm para eletrocalha metálica (ref.: mopa ou similar)</v>
      </c>
      <c r="E346" s="128" t="s">
        <v>10</v>
      </c>
      <c r="F346" s="170">
        <v>1</v>
      </c>
      <c r="G346" s="126">
        <f>'MAPA de Cotação'!C15</f>
        <v>187.23</v>
      </c>
      <c r="H346" s="126">
        <f t="shared" ref="H346:H348" si="37">TRUNC(G346*F346,2)</f>
        <v>187.23</v>
      </c>
    </row>
    <row r="347" spans="1:8" x14ac:dyDescent="0.25">
      <c r="A347" s="124" t="s">
        <v>26334</v>
      </c>
      <c r="B347" s="151" t="s">
        <v>25842</v>
      </c>
      <c r="C347" s="124">
        <v>88264</v>
      </c>
      <c r="D347" s="127" t="str">
        <f>VLOOKUP(C347,SERV.N.DESON!A:E,2,FALSE)</f>
        <v>ELETRICISTA COM ENCARGOS COMPLEMENTARES</v>
      </c>
      <c r="E347" s="128" t="str">
        <f>VLOOKUP(C347,SERV.N.DESON!A:E,3,FALSE)</f>
        <v>H</v>
      </c>
      <c r="F347" s="170">
        <v>0.2</v>
      </c>
      <c r="G347" s="126">
        <f>VLOOKUP(C347,SERV.N.DESON!A:E,4,FALSE)</f>
        <v>21.87</v>
      </c>
      <c r="H347" s="126">
        <f t="shared" si="37"/>
        <v>4.37</v>
      </c>
    </row>
    <row r="348" spans="1:8" x14ac:dyDescent="0.25">
      <c r="A348" s="124" t="s">
        <v>26334</v>
      </c>
      <c r="B348" s="151" t="s">
        <v>25842</v>
      </c>
      <c r="C348" s="124">
        <v>88316</v>
      </c>
      <c r="D348" s="127" t="str">
        <f>VLOOKUP(C348,SERV.N.DESON!A:E,2,FALSE)</f>
        <v>SERVENTE COM ENCARGOS COMPLEMENTARES</v>
      </c>
      <c r="E348" s="128" t="str">
        <f>VLOOKUP(C348,SERV.N.DESON!A:E,3,FALSE)</f>
        <v>H</v>
      </c>
      <c r="F348" s="170">
        <v>0.2</v>
      </c>
      <c r="G348" s="126">
        <f>VLOOKUP(C348,SERV.N.DESON!A:E,4,FALSE)</f>
        <v>16.829999999999998</v>
      </c>
      <c r="H348" s="126">
        <f t="shared" si="37"/>
        <v>3.36</v>
      </c>
    </row>
    <row r="349" spans="1:8" x14ac:dyDescent="0.25">
      <c r="A349" s="123"/>
      <c r="B349" s="125"/>
      <c r="C349" s="125"/>
      <c r="D349" s="129" t="s">
        <v>26189</v>
      </c>
      <c r="E349" s="125"/>
      <c r="F349" s="130"/>
      <c r="G349" s="131"/>
      <c r="H349" s="132">
        <f>SUM(H346:H348)</f>
        <v>194.96</v>
      </c>
    </row>
    <row r="351" spans="1:8" ht="26.25" x14ac:dyDescent="0.25">
      <c r="A351" s="109"/>
      <c r="B351" s="109"/>
      <c r="C351" s="109" t="s">
        <v>26750</v>
      </c>
      <c r="D351" s="154" t="str">
        <f>'ORÇAMENTO SINTÉTICO'!D285</f>
        <v>Suporte vertical 200 x 100 mm para fixação de eletrocalha metálica ( ref.: Mopa ou similar) - FORNECIMENTO E INSTALAÇÃO</v>
      </c>
      <c r="E351" s="109" t="s">
        <v>5304</v>
      </c>
      <c r="F351" s="109"/>
      <c r="G351" s="110"/>
      <c r="H351" s="110"/>
    </row>
    <row r="352" spans="1:8" x14ac:dyDescent="0.25">
      <c r="A352" s="592" t="s">
        <v>26788</v>
      </c>
      <c r="B352" s="593"/>
      <c r="C352" s="593"/>
      <c r="D352" s="593"/>
      <c r="E352" s="593"/>
      <c r="F352" s="593"/>
      <c r="G352" s="593"/>
      <c r="H352" s="594"/>
    </row>
    <row r="353" spans="1:8" ht="30" x14ac:dyDescent="0.25">
      <c r="A353" s="124" t="s">
        <v>26333</v>
      </c>
      <c r="B353" s="151" t="s">
        <v>26337</v>
      </c>
      <c r="C353" s="124"/>
      <c r="D353" s="127" t="str">
        <f>'MAPA de Cotação'!A16</f>
        <v>Suporte vertical 200 x 100 mm para fixação de eletrocalha metálica ( ref.: Mopa ou similar)</v>
      </c>
      <c r="E353" s="128" t="s">
        <v>10</v>
      </c>
      <c r="F353" s="170">
        <v>1</v>
      </c>
      <c r="G353" s="126">
        <f>'MAPA de Cotação'!C16</f>
        <v>15.34</v>
      </c>
      <c r="H353" s="126">
        <f t="shared" ref="H353:H355" si="38">TRUNC(G353*F353,2)</f>
        <v>15.34</v>
      </c>
    </row>
    <row r="354" spans="1:8" x14ac:dyDescent="0.25">
      <c r="A354" s="124" t="s">
        <v>26334</v>
      </c>
      <c r="B354" s="151" t="s">
        <v>25842</v>
      </c>
      <c r="C354" s="124">
        <v>88264</v>
      </c>
      <c r="D354" s="127" t="str">
        <f>VLOOKUP(C354,SERV.N.DESON!A:E,2,FALSE)</f>
        <v>ELETRICISTA COM ENCARGOS COMPLEMENTARES</v>
      </c>
      <c r="E354" s="128" t="str">
        <f>VLOOKUP(C354,SERV.N.DESON!A:E,3,FALSE)</f>
        <v>H</v>
      </c>
      <c r="F354" s="170">
        <v>0.2</v>
      </c>
      <c r="G354" s="126">
        <f>VLOOKUP(C354,SERV.N.DESON!A:E,4,FALSE)</f>
        <v>21.87</v>
      </c>
      <c r="H354" s="126">
        <f t="shared" si="38"/>
        <v>4.37</v>
      </c>
    </row>
    <row r="355" spans="1:8" x14ac:dyDescent="0.25">
      <c r="A355" s="124" t="s">
        <v>26334</v>
      </c>
      <c r="B355" s="151" t="s">
        <v>25842</v>
      </c>
      <c r="C355" s="124">
        <v>88316</v>
      </c>
      <c r="D355" s="127" t="str">
        <f>VLOOKUP(C355,SERV.N.DESON!A:E,2,FALSE)</f>
        <v>SERVENTE COM ENCARGOS COMPLEMENTARES</v>
      </c>
      <c r="E355" s="128" t="str">
        <f>VLOOKUP(C355,SERV.N.DESON!A:E,3,FALSE)</f>
        <v>H</v>
      </c>
      <c r="F355" s="170">
        <v>0.2</v>
      </c>
      <c r="G355" s="126">
        <f>VLOOKUP(C355,SERV.N.DESON!A:E,4,FALSE)</f>
        <v>16.829999999999998</v>
      </c>
      <c r="H355" s="126">
        <f t="shared" si="38"/>
        <v>3.36</v>
      </c>
    </row>
    <row r="356" spans="1:8" x14ac:dyDescent="0.25">
      <c r="A356" s="123"/>
      <c r="B356" s="125"/>
      <c r="C356" s="125"/>
      <c r="D356" s="129" t="s">
        <v>26189</v>
      </c>
      <c r="E356" s="125"/>
      <c r="F356" s="130"/>
      <c r="G356" s="131"/>
      <c r="H356" s="132">
        <f>SUM(H353:H355)</f>
        <v>23.07</v>
      </c>
    </row>
    <row r="358" spans="1:8" ht="26.25" x14ac:dyDescent="0.25">
      <c r="A358" s="109"/>
      <c r="B358" s="109"/>
      <c r="C358" s="109" t="s">
        <v>26751</v>
      </c>
      <c r="D358" s="154" t="str">
        <f>'ORÇAMENTO SINTÉTICO'!D286</f>
        <v xml:space="preserve"> Emenda interna 200 x 100 mm com base lisa perfurada para eletrocalha metálica (ref. Mopa ou similar) - FORNECIMENTO E INSTALAÇÃO</v>
      </c>
      <c r="E358" s="109" t="s">
        <v>5304</v>
      </c>
      <c r="F358" s="109"/>
      <c r="G358" s="110"/>
      <c r="H358" s="110"/>
    </row>
    <row r="359" spans="1:8" x14ac:dyDescent="0.25">
      <c r="A359" s="592" t="s">
        <v>26789</v>
      </c>
      <c r="B359" s="593"/>
      <c r="C359" s="593"/>
      <c r="D359" s="593"/>
      <c r="E359" s="593"/>
      <c r="F359" s="593"/>
      <c r="G359" s="593"/>
      <c r="H359" s="594"/>
    </row>
    <row r="360" spans="1:8" ht="30" x14ac:dyDescent="0.25">
      <c r="A360" s="124" t="s">
        <v>26333</v>
      </c>
      <c r="B360" s="151" t="s">
        <v>26337</v>
      </c>
      <c r="C360" s="124"/>
      <c r="D360" s="127" t="str">
        <f>'MAPA de Cotação'!A17</f>
        <v xml:space="preserve"> Emenda interna 200 x 100 mm com base lisa perfurada para eletrocalha metálica (ref. Mopa ou similar)</v>
      </c>
      <c r="E360" s="128" t="s">
        <v>10</v>
      </c>
      <c r="F360" s="170">
        <v>1</v>
      </c>
      <c r="G360" s="126">
        <f>'MAPA de Cotação'!C17</f>
        <v>5.78</v>
      </c>
      <c r="H360" s="126">
        <f t="shared" ref="H360:H362" si="39">TRUNC(G360*F360,2)</f>
        <v>5.78</v>
      </c>
    </row>
    <row r="361" spans="1:8" x14ac:dyDescent="0.25">
      <c r="A361" s="124" t="s">
        <v>26334</v>
      </c>
      <c r="B361" s="151" t="s">
        <v>25842</v>
      </c>
      <c r="C361" s="124">
        <v>88264</v>
      </c>
      <c r="D361" s="127" t="str">
        <f>VLOOKUP(C361,SERV.N.DESON!A:E,2,FALSE)</f>
        <v>ELETRICISTA COM ENCARGOS COMPLEMENTARES</v>
      </c>
      <c r="E361" s="128" t="str">
        <f>VLOOKUP(C361,SERV.N.DESON!A:E,3,FALSE)</f>
        <v>H</v>
      </c>
      <c r="F361" s="170">
        <v>0.2</v>
      </c>
      <c r="G361" s="126">
        <f>VLOOKUP(C361,SERV.N.DESON!A:E,4,FALSE)</f>
        <v>21.87</v>
      </c>
      <c r="H361" s="126">
        <f t="shared" si="39"/>
        <v>4.37</v>
      </c>
    </row>
    <row r="362" spans="1:8" x14ac:dyDescent="0.25">
      <c r="A362" s="124" t="s">
        <v>26334</v>
      </c>
      <c r="B362" s="151" t="s">
        <v>25842</v>
      </c>
      <c r="C362" s="124">
        <v>88316</v>
      </c>
      <c r="D362" s="127" t="str">
        <f>VLOOKUP(C362,SERV.N.DESON!A:E,2,FALSE)</f>
        <v>SERVENTE COM ENCARGOS COMPLEMENTARES</v>
      </c>
      <c r="E362" s="128" t="str">
        <f>VLOOKUP(C362,SERV.N.DESON!A:E,3,FALSE)</f>
        <v>H</v>
      </c>
      <c r="F362" s="170">
        <v>0.2</v>
      </c>
      <c r="G362" s="126">
        <f>VLOOKUP(C362,SERV.N.DESON!A:E,4,FALSE)</f>
        <v>16.829999999999998</v>
      </c>
      <c r="H362" s="126">
        <f t="shared" si="39"/>
        <v>3.36</v>
      </c>
    </row>
    <row r="363" spans="1:8" x14ac:dyDescent="0.25">
      <c r="A363" s="123"/>
      <c r="B363" s="125"/>
      <c r="C363" s="125"/>
      <c r="D363" s="129" t="s">
        <v>26189</v>
      </c>
      <c r="E363" s="125"/>
      <c r="F363" s="130"/>
      <c r="G363" s="131"/>
      <c r="H363" s="132">
        <f>SUM(H360:H362)</f>
        <v>13.51</v>
      </c>
    </row>
    <row r="365" spans="1:8" ht="26.25" x14ac:dyDescent="0.25">
      <c r="A365" s="109"/>
      <c r="B365" s="109"/>
      <c r="C365" s="109" t="s">
        <v>26752</v>
      </c>
      <c r="D365" s="154" t="str">
        <f>'ORÇAMENTO SINTÉTICO'!D287</f>
        <v>Tampa de encaixe 200mm para Tê horizontal, zincada, para eletrocalha metálica (ref.: mopa ou similar) - FORNECIMENTO E INSTALAÇÃO</v>
      </c>
      <c r="E365" s="109" t="s">
        <v>5304</v>
      </c>
      <c r="F365" s="109"/>
      <c r="G365" s="110"/>
      <c r="H365" s="110"/>
    </row>
    <row r="366" spans="1:8" x14ac:dyDescent="0.25">
      <c r="A366" s="592" t="s">
        <v>26790</v>
      </c>
      <c r="B366" s="593"/>
      <c r="C366" s="593"/>
      <c r="D366" s="593"/>
      <c r="E366" s="593"/>
      <c r="F366" s="593"/>
      <c r="G366" s="593"/>
      <c r="H366" s="594"/>
    </row>
    <row r="367" spans="1:8" ht="30" x14ac:dyDescent="0.25">
      <c r="A367" s="124" t="s">
        <v>26333</v>
      </c>
      <c r="B367" s="151" t="s">
        <v>26337</v>
      </c>
      <c r="C367" s="124"/>
      <c r="D367" s="127" t="str">
        <f>'MAPA de Cotação'!A18</f>
        <v>Tampa de encaixe 200mm para Tê horizontal, zincada, para eletrocalha metálica (ref.: mopa ou similar)</v>
      </c>
      <c r="E367" s="128" t="s">
        <v>10</v>
      </c>
      <c r="F367" s="170">
        <v>1</v>
      </c>
      <c r="G367" s="126">
        <f>'MAPA de Cotação'!C18</f>
        <v>28.36</v>
      </c>
      <c r="H367" s="126">
        <f t="shared" ref="H367:H369" si="40">TRUNC(G367*F367,2)</f>
        <v>28.36</v>
      </c>
    </row>
    <row r="368" spans="1:8" x14ac:dyDescent="0.25">
      <c r="A368" s="124" t="s">
        <v>26334</v>
      </c>
      <c r="B368" s="151" t="s">
        <v>25842</v>
      </c>
      <c r="C368" s="124">
        <v>88264</v>
      </c>
      <c r="D368" s="127" t="str">
        <f>VLOOKUP(C368,SERV.N.DESON!A:E,2,FALSE)</f>
        <v>ELETRICISTA COM ENCARGOS COMPLEMENTARES</v>
      </c>
      <c r="E368" s="128" t="str">
        <f>VLOOKUP(C368,SERV.N.DESON!A:E,3,FALSE)</f>
        <v>H</v>
      </c>
      <c r="F368" s="170">
        <v>0.05</v>
      </c>
      <c r="G368" s="126">
        <f>VLOOKUP(C368,SERV.N.DESON!A:E,4,FALSE)</f>
        <v>21.87</v>
      </c>
      <c r="H368" s="126">
        <f t="shared" si="40"/>
        <v>1.0900000000000001</v>
      </c>
    </row>
    <row r="369" spans="1:8" x14ac:dyDescent="0.25">
      <c r="A369" s="124" t="s">
        <v>26334</v>
      </c>
      <c r="B369" s="151" t="s">
        <v>25842</v>
      </c>
      <c r="C369" s="124">
        <v>88316</v>
      </c>
      <c r="D369" s="127" t="str">
        <f>VLOOKUP(C369,SERV.N.DESON!A:E,2,FALSE)</f>
        <v>SERVENTE COM ENCARGOS COMPLEMENTARES</v>
      </c>
      <c r="E369" s="128" t="str">
        <f>VLOOKUP(C369,SERV.N.DESON!A:E,3,FALSE)</f>
        <v>H</v>
      </c>
      <c r="F369" s="170">
        <v>0.05</v>
      </c>
      <c r="G369" s="126">
        <f>VLOOKUP(C369,SERV.N.DESON!A:E,4,FALSE)</f>
        <v>16.829999999999998</v>
      </c>
      <c r="H369" s="126">
        <f t="shared" si="40"/>
        <v>0.84</v>
      </c>
    </row>
    <row r="370" spans="1:8" x14ac:dyDescent="0.25">
      <c r="A370" s="123"/>
      <c r="B370" s="125"/>
      <c r="C370" s="125"/>
      <c r="D370" s="129" t="s">
        <v>26189</v>
      </c>
      <c r="E370" s="125"/>
      <c r="F370" s="130"/>
      <c r="G370" s="131"/>
      <c r="H370" s="132">
        <f>SUM(H367:H369)</f>
        <v>30.29</v>
      </c>
    </row>
    <row r="372" spans="1:8" ht="26.25" x14ac:dyDescent="0.25">
      <c r="A372" s="109"/>
      <c r="B372" s="109"/>
      <c r="C372" s="109" t="s">
        <v>26753</v>
      </c>
      <c r="D372" s="154" t="str">
        <f>'ORÇAMENTO SINTÉTICO'!D288</f>
        <v xml:space="preserve"> Fornecimento e instalação de Tampa de eletrocalha 200 x 3000 mm (ref. mopa ou similar) zincada - FORNECIMENTO E INSTALAÇÃO</v>
      </c>
      <c r="E372" s="109" t="s">
        <v>5304</v>
      </c>
      <c r="F372" s="109"/>
      <c r="G372" s="110"/>
      <c r="H372" s="110"/>
    </row>
    <row r="373" spans="1:8" x14ac:dyDescent="0.25">
      <c r="A373" s="592" t="s">
        <v>26790</v>
      </c>
      <c r="B373" s="593"/>
      <c r="C373" s="593"/>
      <c r="D373" s="593"/>
      <c r="E373" s="593"/>
      <c r="F373" s="593"/>
      <c r="G373" s="593"/>
      <c r="H373" s="594"/>
    </row>
    <row r="374" spans="1:8" x14ac:dyDescent="0.25">
      <c r="A374" s="124" t="s">
        <v>26333</v>
      </c>
      <c r="B374" s="151" t="s">
        <v>26337</v>
      </c>
      <c r="C374" s="124"/>
      <c r="D374" s="127" t="str">
        <f>'MAPA de Cotação'!A19</f>
        <v>Tampa de eletrocalha 200 x 3000 mm (ref. mopa ou similar) zincada</v>
      </c>
      <c r="E374" s="128" t="s">
        <v>10</v>
      </c>
      <c r="F374" s="170">
        <v>1</v>
      </c>
      <c r="G374" s="126">
        <f>'MAPA de Cotação'!C19</f>
        <v>29.3</v>
      </c>
      <c r="H374" s="126">
        <f t="shared" ref="H374:H376" si="41">TRUNC(G374*F374,2)</f>
        <v>29.3</v>
      </c>
    </row>
    <row r="375" spans="1:8" x14ac:dyDescent="0.25">
      <c r="A375" s="124" t="s">
        <v>26334</v>
      </c>
      <c r="B375" s="151" t="s">
        <v>25842</v>
      </c>
      <c r="C375" s="124">
        <v>88264</v>
      </c>
      <c r="D375" s="127" t="str">
        <f>VLOOKUP(C375,SERV.N.DESON!A:E,2,FALSE)</f>
        <v>ELETRICISTA COM ENCARGOS COMPLEMENTARES</v>
      </c>
      <c r="E375" s="128" t="str">
        <f>VLOOKUP(C375,SERV.N.DESON!A:E,3,FALSE)</f>
        <v>H</v>
      </c>
      <c r="F375" s="170">
        <v>0.1</v>
      </c>
      <c r="G375" s="126">
        <f>VLOOKUP(C375,SERV.N.DESON!A:E,4,FALSE)</f>
        <v>21.87</v>
      </c>
      <c r="H375" s="126">
        <f t="shared" si="41"/>
        <v>2.1800000000000002</v>
      </c>
    </row>
    <row r="376" spans="1:8" x14ac:dyDescent="0.25">
      <c r="A376" s="124" t="s">
        <v>26334</v>
      </c>
      <c r="B376" s="151" t="s">
        <v>25842</v>
      </c>
      <c r="C376" s="124">
        <v>88316</v>
      </c>
      <c r="D376" s="127" t="str">
        <f>VLOOKUP(C376,SERV.N.DESON!A:E,2,FALSE)</f>
        <v>SERVENTE COM ENCARGOS COMPLEMENTARES</v>
      </c>
      <c r="E376" s="128" t="str">
        <f>VLOOKUP(C376,SERV.N.DESON!A:E,3,FALSE)</f>
        <v>H</v>
      </c>
      <c r="F376" s="170">
        <v>0.1</v>
      </c>
      <c r="G376" s="126">
        <f>VLOOKUP(C376,SERV.N.DESON!A:E,4,FALSE)</f>
        <v>16.829999999999998</v>
      </c>
      <c r="H376" s="126">
        <f t="shared" si="41"/>
        <v>1.68</v>
      </c>
    </row>
    <row r="377" spans="1:8" x14ac:dyDescent="0.25">
      <c r="A377" s="123"/>
      <c r="B377" s="125"/>
      <c r="C377" s="125"/>
      <c r="D377" s="129" t="s">
        <v>26189</v>
      </c>
      <c r="E377" s="125"/>
      <c r="F377" s="130"/>
      <c r="G377" s="131"/>
      <c r="H377" s="132">
        <f>SUM(H374:H376)</f>
        <v>33.160000000000004</v>
      </c>
    </row>
    <row r="379" spans="1:8" x14ac:dyDescent="0.25">
      <c r="A379" s="109"/>
      <c r="B379" s="109"/>
      <c r="C379" s="109" t="s">
        <v>26754</v>
      </c>
      <c r="D379" s="154" t="str">
        <f>'ORÇAMENTO SINTÉTICO'!D300</f>
        <v>Avisador sonoro tipo sirene para incêndio - Fornecimento e instalação</v>
      </c>
      <c r="E379" s="109" t="s">
        <v>5304</v>
      </c>
      <c r="F379" s="109"/>
      <c r="G379" s="110"/>
      <c r="H379" s="110"/>
    </row>
    <row r="380" spans="1:8" x14ac:dyDescent="0.25">
      <c r="A380" s="592" t="s">
        <v>26791</v>
      </c>
      <c r="B380" s="593"/>
      <c r="C380" s="593"/>
      <c r="D380" s="593"/>
      <c r="E380" s="593"/>
      <c r="F380" s="593"/>
      <c r="G380" s="593"/>
      <c r="H380" s="594"/>
    </row>
    <row r="381" spans="1:8" x14ac:dyDescent="0.25">
      <c r="A381" s="124" t="s">
        <v>26333</v>
      </c>
      <c r="B381" s="151" t="s">
        <v>26337</v>
      </c>
      <c r="C381" s="124"/>
      <c r="D381" s="127" t="str">
        <f>'MAPA de Cotação'!A20</f>
        <v>Avisador sonoro tipo sirene para incêndio - Fornecimento</v>
      </c>
      <c r="E381" s="128" t="s">
        <v>10</v>
      </c>
      <c r="F381" s="170">
        <v>1</v>
      </c>
      <c r="G381" s="126">
        <f>'MAPA de Cotação'!C20</f>
        <v>156.88999999999999</v>
      </c>
      <c r="H381" s="126">
        <f t="shared" ref="H381:H383" si="42">TRUNC(G381*F381,2)</f>
        <v>156.88999999999999</v>
      </c>
    </row>
    <row r="382" spans="1:8" x14ac:dyDescent="0.25">
      <c r="A382" s="124" t="s">
        <v>26334</v>
      </c>
      <c r="B382" s="151" t="s">
        <v>25842</v>
      </c>
      <c r="C382" s="124">
        <v>88264</v>
      </c>
      <c r="D382" s="127" t="str">
        <f>VLOOKUP(C382,SERV.N.DESON!A:E,2,FALSE)</f>
        <v>ELETRICISTA COM ENCARGOS COMPLEMENTARES</v>
      </c>
      <c r="E382" s="128" t="str">
        <f>VLOOKUP(C382,SERV.N.DESON!A:E,3,FALSE)</f>
        <v>H</v>
      </c>
      <c r="F382" s="170">
        <v>0.5</v>
      </c>
      <c r="G382" s="126">
        <f>VLOOKUP(C382,SERV.N.DESON!A:E,4,FALSE)</f>
        <v>21.87</v>
      </c>
      <c r="H382" s="126">
        <f t="shared" si="42"/>
        <v>10.93</v>
      </c>
    </row>
    <row r="383" spans="1:8" x14ac:dyDescent="0.25">
      <c r="A383" s="124" t="s">
        <v>26334</v>
      </c>
      <c r="B383" s="151" t="s">
        <v>25842</v>
      </c>
      <c r="C383" s="124">
        <v>88316</v>
      </c>
      <c r="D383" s="127" t="str">
        <f>VLOOKUP(C383,SERV.N.DESON!A:E,2,FALSE)</f>
        <v>SERVENTE COM ENCARGOS COMPLEMENTARES</v>
      </c>
      <c r="E383" s="128" t="str">
        <f>VLOOKUP(C383,SERV.N.DESON!A:E,3,FALSE)</f>
        <v>H</v>
      </c>
      <c r="F383" s="170">
        <v>0.5</v>
      </c>
      <c r="G383" s="126">
        <f>VLOOKUP(C383,SERV.N.DESON!A:E,4,FALSE)</f>
        <v>16.829999999999998</v>
      </c>
      <c r="H383" s="126">
        <f t="shared" si="42"/>
        <v>8.41</v>
      </c>
    </row>
    <row r="384" spans="1:8" x14ac:dyDescent="0.25">
      <c r="A384" s="123"/>
      <c r="B384" s="125"/>
      <c r="C384" s="125"/>
      <c r="D384" s="129" t="s">
        <v>26189</v>
      </c>
      <c r="E384" s="125"/>
      <c r="F384" s="130"/>
      <c r="G384" s="131"/>
      <c r="H384" s="132">
        <f>SUM(H381:H383)</f>
        <v>176.23</v>
      </c>
    </row>
    <row r="386" spans="1:8" x14ac:dyDescent="0.25">
      <c r="A386" s="109"/>
      <c r="B386" s="109"/>
      <c r="C386" s="109" t="s">
        <v>26755</v>
      </c>
      <c r="D386" s="154" t="str">
        <f>'ORÇAMENTO SINTÉTICO'!D301</f>
        <v>Acionador manual (botoeira) tipo quebra-vidro, p/instal. incendio</v>
      </c>
      <c r="E386" s="109" t="s">
        <v>5304</v>
      </c>
      <c r="F386" s="109"/>
      <c r="G386" s="110"/>
      <c r="H386" s="110"/>
    </row>
    <row r="387" spans="1:8" x14ac:dyDescent="0.25">
      <c r="A387" s="592" t="s">
        <v>26791</v>
      </c>
      <c r="B387" s="593"/>
      <c r="C387" s="593"/>
      <c r="D387" s="593"/>
      <c r="E387" s="593"/>
      <c r="F387" s="593"/>
      <c r="G387" s="593"/>
      <c r="H387" s="594"/>
    </row>
    <row r="388" spans="1:8" x14ac:dyDescent="0.25">
      <c r="A388" s="124" t="s">
        <v>26333</v>
      </c>
      <c r="B388" s="151" t="s">
        <v>26337</v>
      </c>
      <c r="C388" s="124"/>
      <c r="D388" s="127" t="str">
        <f>'MAPA de Cotação'!A21</f>
        <v>Acionador manual (botoeira) tipo quebra-vidro, p/instal. incendio</v>
      </c>
      <c r="E388" s="128" t="s">
        <v>10</v>
      </c>
      <c r="F388" s="170">
        <v>1</v>
      </c>
      <c r="G388" s="126">
        <f>'MAPA de Cotação'!C21</f>
        <v>56.89</v>
      </c>
      <c r="H388" s="126">
        <f t="shared" ref="H388:H390" si="43">TRUNC(G388*F388,2)</f>
        <v>56.89</v>
      </c>
    </row>
    <row r="389" spans="1:8" x14ac:dyDescent="0.25">
      <c r="A389" s="124" t="s">
        <v>26334</v>
      </c>
      <c r="B389" s="151" t="s">
        <v>25842</v>
      </c>
      <c r="C389" s="124">
        <v>88264</v>
      </c>
      <c r="D389" s="127" t="str">
        <f>VLOOKUP(C389,SERV.N.DESON!A:E,2,FALSE)</f>
        <v>ELETRICISTA COM ENCARGOS COMPLEMENTARES</v>
      </c>
      <c r="E389" s="128" t="str">
        <f>VLOOKUP(C389,SERV.N.DESON!A:E,3,FALSE)</f>
        <v>H</v>
      </c>
      <c r="F389" s="170">
        <v>0.5</v>
      </c>
      <c r="G389" s="126">
        <f>VLOOKUP(C389,SERV.N.DESON!A:E,4,FALSE)</f>
        <v>21.87</v>
      </c>
      <c r="H389" s="126">
        <f t="shared" si="43"/>
        <v>10.93</v>
      </c>
    </row>
    <row r="390" spans="1:8" x14ac:dyDescent="0.25">
      <c r="A390" s="124" t="s">
        <v>26334</v>
      </c>
      <c r="B390" s="151" t="s">
        <v>25842</v>
      </c>
      <c r="C390" s="124">
        <v>88316</v>
      </c>
      <c r="D390" s="127" t="str">
        <f>VLOOKUP(C390,SERV.N.DESON!A:E,2,FALSE)</f>
        <v>SERVENTE COM ENCARGOS COMPLEMENTARES</v>
      </c>
      <c r="E390" s="128" t="str">
        <f>VLOOKUP(C390,SERV.N.DESON!A:E,3,FALSE)</f>
        <v>H</v>
      </c>
      <c r="F390" s="170">
        <v>0.5</v>
      </c>
      <c r="G390" s="126">
        <f>VLOOKUP(C390,SERV.N.DESON!A:E,4,FALSE)</f>
        <v>16.829999999999998</v>
      </c>
      <c r="H390" s="126">
        <f t="shared" si="43"/>
        <v>8.41</v>
      </c>
    </row>
    <row r="391" spans="1:8" x14ac:dyDescent="0.25">
      <c r="A391" s="123"/>
      <c r="B391" s="125"/>
      <c r="C391" s="125"/>
      <c r="D391" s="129" t="s">
        <v>26189</v>
      </c>
      <c r="E391" s="125"/>
      <c r="F391" s="130"/>
      <c r="G391" s="131"/>
      <c r="H391" s="132">
        <f>SUM(H388:H390)</f>
        <v>76.22999999999999</v>
      </c>
    </row>
    <row r="393" spans="1:8" ht="26.25" x14ac:dyDescent="0.25">
      <c r="A393" s="109"/>
      <c r="B393" s="109"/>
      <c r="C393" s="109" t="s">
        <v>26756</v>
      </c>
      <c r="D393" s="154" t="s">
        <v>26131</v>
      </c>
      <c r="E393" s="109" t="s">
        <v>5304</v>
      </c>
      <c r="F393" s="109"/>
      <c r="G393" s="110"/>
      <c r="H393" s="110"/>
    </row>
    <row r="394" spans="1:8" x14ac:dyDescent="0.25">
      <c r="A394" s="592" t="s">
        <v>26791</v>
      </c>
      <c r="B394" s="593"/>
      <c r="C394" s="593"/>
      <c r="D394" s="593"/>
      <c r="E394" s="593"/>
      <c r="F394" s="593"/>
      <c r="G394" s="593"/>
      <c r="H394" s="594"/>
    </row>
    <row r="395" spans="1:8" x14ac:dyDescent="0.25">
      <c r="A395" s="124" t="s">
        <v>26333</v>
      </c>
      <c r="B395" s="151" t="s">
        <v>26337</v>
      </c>
      <c r="C395" s="124"/>
      <c r="D395" s="127" t="str">
        <f>'MAPA de Cotação'!A22</f>
        <v>Botoeira Liga-Desliga para Bomba de Incêndio Modelo BLD-1, marca VERIN ou similar</v>
      </c>
      <c r="E395" s="128" t="s">
        <v>10</v>
      </c>
      <c r="F395" s="170">
        <v>1</v>
      </c>
      <c r="G395" s="126">
        <f>'MAPA de Cotação'!C22</f>
        <v>115.09</v>
      </c>
      <c r="H395" s="126">
        <f t="shared" ref="H395:H397" si="44">TRUNC(G395*F395,2)</f>
        <v>115.09</v>
      </c>
    </row>
    <row r="396" spans="1:8" x14ac:dyDescent="0.25">
      <c r="A396" s="124" t="s">
        <v>26334</v>
      </c>
      <c r="B396" s="151" t="s">
        <v>25842</v>
      </c>
      <c r="C396" s="124">
        <v>88264</v>
      </c>
      <c r="D396" s="127" t="str">
        <f>VLOOKUP(C396,SERV.N.DESON!A:E,2,FALSE)</f>
        <v>ELETRICISTA COM ENCARGOS COMPLEMENTARES</v>
      </c>
      <c r="E396" s="128" t="str">
        <f>VLOOKUP(C396,SERV.N.DESON!A:E,3,FALSE)</f>
        <v>H</v>
      </c>
      <c r="F396" s="170">
        <v>0.5</v>
      </c>
      <c r="G396" s="126">
        <f>VLOOKUP(C396,SERV.N.DESON!A:E,4,FALSE)</f>
        <v>21.87</v>
      </c>
      <c r="H396" s="126">
        <f t="shared" si="44"/>
        <v>10.93</v>
      </c>
    </row>
    <row r="397" spans="1:8" x14ac:dyDescent="0.25">
      <c r="A397" s="124" t="s">
        <v>26334</v>
      </c>
      <c r="B397" s="151" t="s">
        <v>25842</v>
      </c>
      <c r="C397" s="124">
        <v>88316</v>
      </c>
      <c r="D397" s="127" t="str">
        <f>VLOOKUP(C397,SERV.N.DESON!A:E,2,FALSE)</f>
        <v>SERVENTE COM ENCARGOS COMPLEMENTARES</v>
      </c>
      <c r="E397" s="128" t="str">
        <f>VLOOKUP(C397,SERV.N.DESON!A:E,3,FALSE)</f>
        <v>H</v>
      </c>
      <c r="F397" s="170">
        <v>0.5</v>
      </c>
      <c r="G397" s="126">
        <f>VLOOKUP(C397,SERV.N.DESON!A:E,4,FALSE)</f>
        <v>16.829999999999998</v>
      </c>
      <c r="H397" s="126">
        <f t="shared" si="44"/>
        <v>8.41</v>
      </c>
    </row>
    <row r="398" spans="1:8" x14ac:dyDescent="0.25">
      <c r="A398" s="123"/>
      <c r="B398" s="125"/>
      <c r="C398" s="125"/>
      <c r="D398" s="129" t="s">
        <v>26189</v>
      </c>
      <c r="E398" s="125"/>
      <c r="F398" s="130"/>
      <c r="G398" s="131"/>
      <c r="H398" s="132">
        <f>SUM(H395:H397)</f>
        <v>134.43</v>
      </c>
    </row>
    <row r="400" spans="1:8" ht="39" x14ac:dyDescent="0.25">
      <c r="A400" s="109"/>
      <c r="B400" s="109"/>
      <c r="C400" s="109" t="s">
        <v>26757</v>
      </c>
      <c r="D400" s="154" t="s">
        <v>26133</v>
      </c>
      <c r="E400" s="109" t="s">
        <v>5304</v>
      </c>
      <c r="F400" s="109"/>
      <c r="G400" s="110"/>
      <c r="H400" s="110"/>
    </row>
    <row r="401" spans="1:8" x14ac:dyDescent="0.25">
      <c r="A401" s="592" t="s">
        <v>26792</v>
      </c>
      <c r="B401" s="593"/>
      <c r="C401" s="593"/>
      <c r="D401" s="593"/>
      <c r="E401" s="593"/>
      <c r="F401" s="593"/>
      <c r="G401" s="593"/>
      <c r="H401" s="594"/>
    </row>
    <row r="402" spans="1:8" ht="45" x14ac:dyDescent="0.25">
      <c r="A402" s="124" t="s">
        <v>26333</v>
      </c>
      <c r="B402" s="151" t="s">
        <v>25842</v>
      </c>
      <c r="C402" s="124">
        <v>37559</v>
      </c>
      <c r="D402" s="127" t="str">
        <f>VLOOKUP(C402,INS.N.DESON!A:D,2,FALSE)</f>
        <v>PLACA DE SINALIZACAO DE SEGURANCA CONTRA INCENDIO, FOTOLUMINESCENTE, RETANGULAR, *12 X 40* CM, EM PVC *2* MM ANTI-CHAMAS (SIMBOLOS, CORES E PICTOGRAMAS CONFORME NBR 16820)</v>
      </c>
      <c r="E402" s="128" t="str">
        <f>VLOOKUP(C402,INS.N.DESON!A:D,3,FALSE)</f>
        <v xml:space="preserve">UN    </v>
      </c>
      <c r="F402" s="170">
        <v>1</v>
      </c>
      <c r="G402" s="126">
        <f>VLOOKUP(C402,INS.N.DESON!A:D,4,FALSE)</f>
        <v>30.32</v>
      </c>
      <c r="H402" s="126">
        <f t="shared" ref="H402:H403" si="45">TRUNC(G402*F402,2)</f>
        <v>30.32</v>
      </c>
    </row>
    <row r="403" spans="1:8" x14ac:dyDescent="0.25">
      <c r="A403" s="124" t="s">
        <v>26334</v>
      </c>
      <c r="B403" s="151" t="s">
        <v>25842</v>
      </c>
      <c r="C403" s="124">
        <v>88316</v>
      </c>
      <c r="D403" s="127" t="str">
        <f>VLOOKUP(C403,SERV.N.DESON!A:E,2,FALSE)</f>
        <v>SERVENTE COM ENCARGOS COMPLEMENTARES</v>
      </c>
      <c r="E403" s="128" t="str">
        <f>VLOOKUP(C403,SERV.N.DESON!A:E,3,FALSE)</f>
        <v>H</v>
      </c>
      <c r="F403" s="170">
        <v>0.15</v>
      </c>
      <c r="G403" s="126">
        <f>VLOOKUP(C403,SERV.N.DESON!A:E,4,FALSE)</f>
        <v>16.829999999999998</v>
      </c>
      <c r="H403" s="126">
        <f t="shared" si="45"/>
        <v>2.52</v>
      </c>
    </row>
    <row r="404" spans="1:8" x14ac:dyDescent="0.25">
      <c r="A404" s="123"/>
      <c r="B404" s="125"/>
      <c r="C404" s="125"/>
      <c r="D404" s="129" t="s">
        <v>26189</v>
      </c>
      <c r="E404" s="125"/>
      <c r="F404" s="130"/>
      <c r="G404" s="131"/>
      <c r="H404" s="132">
        <f>SUM(H402:H403)</f>
        <v>32.840000000000003</v>
      </c>
    </row>
    <row r="406" spans="1:8" x14ac:dyDescent="0.25">
      <c r="A406" s="109"/>
      <c r="B406" s="109"/>
      <c r="C406" s="109" t="s">
        <v>26758</v>
      </c>
      <c r="D406" s="154" t="str">
        <f>'ORÇAMENTO SINTÉTICO'!D329</f>
        <v>PAINEL DE ALARME DE OXIGENIO - FORNECIMENTO E INSTALAÇÃO</v>
      </c>
      <c r="E406" s="109" t="s">
        <v>5304</v>
      </c>
      <c r="F406" s="109"/>
      <c r="G406" s="110"/>
      <c r="H406" s="110"/>
    </row>
    <row r="407" spans="1:8" x14ac:dyDescent="0.25">
      <c r="A407" s="592" t="s">
        <v>26791</v>
      </c>
      <c r="B407" s="593"/>
      <c r="C407" s="593"/>
      <c r="D407" s="593"/>
      <c r="E407" s="593"/>
      <c r="F407" s="593"/>
      <c r="G407" s="593"/>
      <c r="H407" s="594"/>
    </row>
    <row r="408" spans="1:8" x14ac:dyDescent="0.25">
      <c r="A408" s="124" t="s">
        <v>26333</v>
      </c>
      <c r="B408" s="406" t="s">
        <v>26337</v>
      </c>
      <c r="C408" s="124"/>
      <c r="D408" s="127" t="str">
        <f>'MAPA de Cotação'!A25</f>
        <v>PAINEL DE ALARME DE OXIGENIO</v>
      </c>
      <c r="E408" s="128" t="s">
        <v>10</v>
      </c>
      <c r="F408" s="170">
        <v>1</v>
      </c>
      <c r="G408" s="126">
        <f>'MAPA de Cotação'!C25</f>
        <v>558.33000000000004</v>
      </c>
      <c r="H408" s="126">
        <f t="shared" ref="H408:H410" si="46">TRUNC(G408*F408,2)</f>
        <v>558.33000000000004</v>
      </c>
    </row>
    <row r="409" spans="1:8" x14ac:dyDescent="0.25">
      <c r="A409" s="124" t="s">
        <v>26334</v>
      </c>
      <c r="B409" s="406" t="s">
        <v>25842</v>
      </c>
      <c r="C409" s="124">
        <v>88264</v>
      </c>
      <c r="D409" s="127" t="str">
        <f>VLOOKUP(C409,SERV.N.DESON!A:E,2,FALSE)</f>
        <v>ELETRICISTA COM ENCARGOS COMPLEMENTARES</v>
      </c>
      <c r="E409" s="128" t="str">
        <f>VLOOKUP(C409,SERV.N.DESON!A:E,3,FALSE)</f>
        <v>H</v>
      </c>
      <c r="F409" s="170">
        <v>0.5</v>
      </c>
      <c r="G409" s="126">
        <f>VLOOKUP(C409,SERV.N.DESON!A:E,4,FALSE)</f>
        <v>21.87</v>
      </c>
      <c r="H409" s="126">
        <f t="shared" si="46"/>
        <v>10.93</v>
      </c>
    </row>
    <row r="410" spans="1:8" x14ac:dyDescent="0.25">
      <c r="A410" s="124" t="s">
        <v>26334</v>
      </c>
      <c r="B410" s="406" t="s">
        <v>25842</v>
      </c>
      <c r="C410" s="124">
        <v>88316</v>
      </c>
      <c r="D410" s="127" t="str">
        <f>VLOOKUP(C410,SERV.N.DESON!A:E,2,FALSE)</f>
        <v>SERVENTE COM ENCARGOS COMPLEMENTARES</v>
      </c>
      <c r="E410" s="128" t="str">
        <f>VLOOKUP(C410,SERV.N.DESON!A:E,3,FALSE)</f>
        <v>H</v>
      </c>
      <c r="F410" s="170">
        <v>0.5</v>
      </c>
      <c r="G410" s="126">
        <f>VLOOKUP(C410,SERV.N.DESON!A:E,4,FALSE)</f>
        <v>16.829999999999998</v>
      </c>
      <c r="H410" s="126">
        <f t="shared" si="46"/>
        <v>8.41</v>
      </c>
    </row>
    <row r="411" spans="1:8" x14ac:dyDescent="0.25">
      <c r="A411" s="123"/>
      <c r="B411" s="125"/>
      <c r="C411" s="125"/>
      <c r="D411" s="129" t="s">
        <v>26189</v>
      </c>
      <c r="E411" s="125"/>
      <c r="F411" s="130"/>
      <c r="G411" s="131"/>
      <c r="H411" s="132">
        <f>SUM(H408:H410)</f>
        <v>577.66999999999996</v>
      </c>
    </row>
    <row r="413" spans="1:8" x14ac:dyDescent="0.25">
      <c r="A413" s="109"/>
      <c r="B413" s="109"/>
      <c r="C413" s="109" t="s">
        <v>26764</v>
      </c>
      <c r="D413" s="154" t="str">
        <f>'ORÇAMENTO SINTÉTICO'!D330</f>
        <v>PAINEL DE ALARME DE AR MEDICINAL - FORNECIMENTO E INSTALAÇÃO</v>
      </c>
      <c r="E413" s="109" t="s">
        <v>5304</v>
      </c>
      <c r="F413" s="109"/>
      <c r="G413" s="110"/>
      <c r="H413" s="110"/>
    </row>
    <row r="414" spans="1:8" x14ac:dyDescent="0.25">
      <c r="A414" s="592" t="s">
        <v>26791</v>
      </c>
      <c r="B414" s="593"/>
      <c r="C414" s="593"/>
      <c r="D414" s="593"/>
      <c r="E414" s="593"/>
      <c r="F414" s="593"/>
      <c r="G414" s="593"/>
      <c r="H414" s="594"/>
    </row>
    <row r="415" spans="1:8" x14ac:dyDescent="0.25">
      <c r="A415" s="124" t="s">
        <v>26333</v>
      </c>
      <c r="B415" s="406" t="s">
        <v>26337</v>
      </c>
      <c r="C415" s="124"/>
      <c r="D415" s="127" t="str">
        <f>'MAPA de Cotação'!A26</f>
        <v>PAINEL DE ALARME DE AR MEDICINAL</v>
      </c>
      <c r="E415" s="128" t="s">
        <v>10</v>
      </c>
      <c r="F415" s="170">
        <v>1</v>
      </c>
      <c r="G415" s="126">
        <f>'MAPA de Cotação'!C26</f>
        <v>587.32000000000005</v>
      </c>
      <c r="H415" s="126">
        <f t="shared" ref="H415:H417" si="47">TRUNC(G415*F415,2)</f>
        <v>587.32000000000005</v>
      </c>
    </row>
    <row r="416" spans="1:8" x14ac:dyDescent="0.25">
      <c r="A416" s="124" t="s">
        <v>26334</v>
      </c>
      <c r="B416" s="406" t="s">
        <v>25842</v>
      </c>
      <c r="C416" s="124">
        <v>88264</v>
      </c>
      <c r="D416" s="127" t="str">
        <f>VLOOKUP(C416,SERV.N.DESON!A:E,2,FALSE)</f>
        <v>ELETRICISTA COM ENCARGOS COMPLEMENTARES</v>
      </c>
      <c r="E416" s="128" t="str">
        <f>VLOOKUP(C416,SERV.N.DESON!A:E,3,FALSE)</f>
        <v>H</v>
      </c>
      <c r="F416" s="170">
        <v>0.5</v>
      </c>
      <c r="G416" s="126">
        <f>VLOOKUP(C416,SERV.N.DESON!A:E,4,FALSE)</f>
        <v>21.87</v>
      </c>
      <c r="H416" s="126">
        <f t="shared" si="47"/>
        <v>10.93</v>
      </c>
    </row>
    <row r="417" spans="1:8" x14ac:dyDescent="0.25">
      <c r="A417" s="124" t="s">
        <v>26334</v>
      </c>
      <c r="B417" s="406" t="s">
        <v>25842</v>
      </c>
      <c r="C417" s="124">
        <v>88316</v>
      </c>
      <c r="D417" s="127" t="str">
        <f>VLOOKUP(C417,SERV.N.DESON!A:E,2,FALSE)</f>
        <v>SERVENTE COM ENCARGOS COMPLEMENTARES</v>
      </c>
      <c r="E417" s="128" t="str">
        <f>VLOOKUP(C417,SERV.N.DESON!A:E,3,FALSE)</f>
        <v>H</v>
      </c>
      <c r="F417" s="170">
        <v>0.5</v>
      </c>
      <c r="G417" s="126">
        <f>VLOOKUP(C417,SERV.N.DESON!A:E,4,FALSE)</f>
        <v>16.829999999999998</v>
      </c>
      <c r="H417" s="126">
        <f t="shared" si="47"/>
        <v>8.41</v>
      </c>
    </row>
    <row r="418" spans="1:8" x14ac:dyDescent="0.25">
      <c r="A418" s="123"/>
      <c r="B418" s="125"/>
      <c r="C418" s="125"/>
      <c r="D418" s="129" t="s">
        <v>26189</v>
      </c>
      <c r="E418" s="125"/>
      <c r="F418" s="130"/>
      <c r="G418" s="131"/>
      <c r="H418" s="132">
        <f>SUM(H415:H417)</f>
        <v>606.66</v>
      </c>
    </row>
    <row r="420" spans="1:8" x14ac:dyDescent="0.25">
      <c r="A420" s="109"/>
      <c r="B420" s="109"/>
      <c r="C420" s="109" t="s">
        <v>26765</v>
      </c>
      <c r="D420" s="154" t="str">
        <f>'ORÇAMENTO SINTÉTICO'!D331</f>
        <v>PAINEL DE ALARME DE VÁCUO - FORNECIMENTO E INSTALAÇÃO</v>
      </c>
      <c r="E420" s="109" t="s">
        <v>5304</v>
      </c>
      <c r="F420" s="109"/>
      <c r="G420" s="110"/>
      <c r="H420" s="110"/>
    </row>
    <row r="421" spans="1:8" x14ac:dyDescent="0.25">
      <c r="A421" s="592" t="s">
        <v>26791</v>
      </c>
      <c r="B421" s="593"/>
      <c r="C421" s="593"/>
      <c r="D421" s="593"/>
      <c r="E421" s="593"/>
      <c r="F421" s="593"/>
      <c r="G421" s="593"/>
      <c r="H421" s="594"/>
    </row>
    <row r="422" spans="1:8" x14ac:dyDescent="0.25">
      <c r="A422" s="124" t="s">
        <v>26333</v>
      </c>
      <c r="B422" s="406" t="s">
        <v>26337</v>
      </c>
      <c r="C422" s="124"/>
      <c r="D422" s="127" t="str">
        <f>'MAPA de Cotação'!A27</f>
        <v>PAINEL DE ALARME DE VÁCUO</v>
      </c>
      <c r="E422" s="128" t="s">
        <v>10</v>
      </c>
      <c r="F422" s="170">
        <v>1</v>
      </c>
      <c r="G422" s="126">
        <f>'MAPA de Cotação'!C27</f>
        <v>587.72</v>
      </c>
      <c r="H422" s="126">
        <f t="shared" ref="H422:H424" si="48">TRUNC(G422*F422,2)</f>
        <v>587.72</v>
      </c>
    </row>
    <row r="423" spans="1:8" x14ac:dyDescent="0.25">
      <c r="A423" s="124" t="s">
        <v>26334</v>
      </c>
      <c r="B423" s="406" t="s">
        <v>25842</v>
      </c>
      <c r="C423" s="124">
        <v>88264</v>
      </c>
      <c r="D423" s="127" t="str">
        <f>VLOOKUP(C423,SERV.N.DESON!A:E,2,FALSE)</f>
        <v>ELETRICISTA COM ENCARGOS COMPLEMENTARES</v>
      </c>
      <c r="E423" s="128" t="str">
        <f>VLOOKUP(C423,SERV.N.DESON!A:E,3,FALSE)</f>
        <v>H</v>
      </c>
      <c r="F423" s="170">
        <v>0.5</v>
      </c>
      <c r="G423" s="126">
        <f>VLOOKUP(C423,SERV.N.DESON!A:E,4,FALSE)</f>
        <v>21.87</v>
      </c>
      <c r="H423" s="126">
        <f t="shared" si="48"/>
        <v>10.93</v>
      </c>
    </row>
    <row r="424" spans="1:8" x14ac:dyDescent="0.25">
      <c r="A424" s="124" t="s">
        <v>26334</v>
      </c>
      <c r="B424" s="406" t="s">
        <v>25842</v>
      </c>
      <c r="C424" s="124">
        <v>88316</v>
      </c>
      <c r="D424" s="127" t="str">
        <f>VLOOKUP(C424,SERV.N.DESON!A:E,2,FALSE)</f>
        <v>SERVENTE COM ENCARGOS COMPLEMENTARES</v>
      </c>
      <c r="E424" s="128" t="str">
        <f>VLOOKUP(C424,SERV.N.DESON!A:E,3,FALSE)</f>
        <v>H</v>
      </c>
      <c r="F424" s="170">
        <v>0.5</v>
      </c>
      <c r="G424" s="126">
        <f>VLOOKUP(C424,SERV.N.DESON!A:E,4,FALSE)</f>
        <v>16.829999999999998</v>
      </c>
      <c r="H424" s="126">
        <f t="shared" si="48"/>
        <v>8.41</v>
      </c>
    </row>
    <row r="425" spans="1:8" x14ac:dyDescent="0.25">
      <c r="A425" s="123"/>
      <c r="B425" s="125"/>
      <c r="C425" s="125"/>
      <c r="D425" s="129" t="s">
        <v>26189</v>
      </c>
      <c r="E425" s="125"/>
      <c r="F425" s="130"/>
      <c r="G425" s="131"/>
      <c r="H425" s="132">
        <f>SUM(H422:H424)</f>
        <v>607.05999999999995</v>
      </c>
    </row>
    <row r="427" spans="1:8" x14ac:dyDescent="0.25">
      <c r="A427" s="109"/>
      <c r="B427" s="109"/>
      <c r="C427" s="109" t="s">
        <v>26766</v>
      </c>
      <c r="D427" s="154" t="str">
        <f>'ORÇAMENTO SINTÉTICO'!D332</f>
        <v>POSTO DE CONSUMO DE OXIGÊNIO - FORNECIMENTO E INSTALAÇÃO</v>
      </c>
      <c r="E427" s="109" t="s">
        <v>5304</v>
      </c>
      <c r="F427" s="109"/>
      <c r="G427" s="110"/>
      <c r="H427" s="110"/>
    </row>
    <row r="428" spans="1:8" x14ac:dyDescent="0.25">
      <c r="A428" s="592" t="s">
        <v>26791</v>
      </c>
      <c r="B428" s="593"/>
      <c r="C428" s="593"/>
      <c r="D428" s="593"/>
      <c r="E428" s="593"/>
      <c r="F428" s="593"/>
      <c r="G428" s="593"/>
      <c r="H428" s="594"/>
    </row>
    <row r="429" spans="1:8" x14ac:dyDescent="0.25">
      <c r="A429" s="124" t="s">
        <v>26333</v>
      </c>
      <c r="B429" s="406" t="s">
        <v>26337</v>
      </c>
      <c r="C429" s="124"/>
      <c r="D429" s="127" t="str">
        <f>'MAPA de Cotação'!A28</f>
        <v>POSTO DE CONSUMO DE OXIGÊNIO</v>
      </c>
      <c r="E429" s="128" t="s">
        <v>10</v>
      </c>
      <c r="F429" s="170">
        <v>1</v>
      </c>
      <c r="G429" s="126">
        <f>'MAPA de Cotação'!C28</f>
        <v>91.82</v>
      </c>
      <c r="H429" s="126">
        <f t="shared" ref="H429:H431" si="49">TRUNC(G429*F429,2)</f>
        <v>91.82</v>
      </c>
    </row>
    <row r="430" spans="1:8" x14ac:dyDescent="0.25">
      <c r="A430" s="124" t="s">
        <v>26334</v>
      </c>
      <c r="B430" s="406" t="s">
        <v>25842</v>
      </c>
      <c r="C430" s="124">
        <v>88264</v>
      </c>
      <c r="D430" s="127" t="str">
        <f>VLOOKUP(C430,SERV.N.DESON!A:E,2,FALSE)</f>
        <v>ELETRICISTA COM ENCARGOS COMPLEMENTARES</v>
      </c>
      <c r="E430" s="128" t="str">
        <f>VLOOKUP(C430,SERV.N.DESON!A:E,3,FALSE)</f>
        <v>H</v>
      </c>
      <c r="F430" s="170">
        <v>0.5</v>
      </c>
      <c r="G430" s="126">
        <f>VLOOKUP(C430,SERV.N.DESON!A:E,4,FALSE)</f>
        <v>21.87</v>
      </c>
      <c r="H430" s="126">
        <f t="shared" si="49"/>
        <v>10.93</v>
      </c>
    </row>
    <row r="431" spans="1:8" x14ac:dyDescent="0.25">
      <c r="A431" s="124" t="s">
        <v>26334</v>
      </c>
      <c r="B431" s="406" t="s">
        <v>25842</v>
      </c>
      <c r="C431" s="124">
        <v>88316</v>
      </c>
      <c r="D431" s="127" t="str">
        <f>VLOOKUP(C431,SERV.N.DESON!A:E,2,FALSE)</f>
        <v>SERVENTE COM ENCARGOS COMPLEMENTARES</v>
      </c>
      <c r="E431" s="128" t="str">
        <f>VLOOKUP(C431,SERV.N.DESON!A:E,3,FALSE)</f>
        <v>H</v>
      </c>
      <c r="F431" s="170">
        <v>0.5</v>
      </c>
      <c r="G431" s="126">
        <f>VLOOKUP(C431,SERV.N.DESON!A:E,4,FALSE)</f>
        <v>16.829999999999998</v>
      </c>
      <c r="H431" s="126">
        <f t="shared" si="49"/>
        <v>8.41</v>
      </c>
    </row>
    <row r="432" spans="1:8" x14ac:dyDescent="0.25">
      <c r="A432" s="123"/>
      <c r="B432" s="125"/>
      <c r="C432" s="125"/>
      <c r="D432" s="129" t="s">
        <v>26189</v>
      </c>
      <c r="E432" s="125"/>
      <c r="F432" s="130"/>
      <c r="G432" s="131"/>
      <c r="H432" s="132">
        <f>SUM(H429:H431)</f>
        <v>111.16</v>
      </c>
    </row>
    <row r="434" spans="1:8" x14ac:dyDescent="0.25">
      <c r="A434" s="109"/>
      <c r="B434" s="109"/>
      <c r="C434" s="109" t="s">
        <v>26767</v>
      </c>
      <c r="D434" s="154" t="str">
        <f>'ORÇAMENTO SINTÉTICO'!D333</f>
        <v>POSTO DE CONSUMO DE AR MEDICINAL - FORNECIMENTO E INSTALAÇÃO</v>
      </c>
      <c r="E434" s="109" t="s">
        <v>5304</v>
      </c>
      <c r="F434" s="109"/>
      <c r="G434" s="110"/>
      <c r="H434" s="110"/>
    </row>
    <row r="435" spans="1:8" x14ac:dyDescent="0.25">
      <c r="A435" s="592" t="s">
        <v>26791</v>
      </c>
      <c r="B435" s="593"/>
      <c r="C435" s="593"/>
      <c r="D435" s="593"/>
      <c r="E435" s="593"/>
      <c r="F435" s="593"/>
      <c r="G435" s="593"/>
      <c r="H435" s="594"/>
    </row>
    <row r="436" spans="1:8" x14ac:dyDescent="0.25">
      <c r="A436" s="124" t="s">
        <v>26333</v>
      </c>
      <c r="B436" s="406" t="s">
        <v>26337</v>
      </c>
      <c r="C436" s="124"/>
      <c r="D436" s="127" t="str">
        <f>'MAPA de Cotação'!A29</f>
        <v>POSTO DE CONSUMO DE AR MEDICINAL</v>
      </c>
      <c r="E436" s="128" t="s">
        <v>10</v>
      </c>
      <c r="F436" s="170">
        <v>1</v>
      </c>
      <c r="G436" s="126">
        <f>'MAPA de Cotação'!C29</f>
        <v>93.67</v>
      </c>
      <c r="H436" s="126">
        <f t="shared" ref="H436:H438" si="50">TRUNC(G436*F436,2)</f>
        <v>93.67</v>
      </c>
    </row>
    <row r="437" spans="1:8" x14ac:dyDescent="0.25">
      <c r="A437" s="124" t="s">
        <v>26334</v>
      </c>
      <c r="B437" s="406" t="s">
        <v>25842</v>
      </c>
      <c r="C437" s="124">
        <v>88264</v>
      </c>
      <c r="D437" s="127" t="str">
        <f>VLOOKUP(C437,SERV.N.DESON!A:E,2,FALSE)</f>
        <v>ELETRICISTA COM ENCARGOS COMPLEMENTARES</v>
      </c>
      <c r="E437" s="128" t="str">
        <f>VLOOKUP(C437,SERV.N.DESON!A:E,3,FALSE)</f>
        <v>H</v>
      </c>
      <c r="F437" s="170">
        <v>0.5</v>
      </c>
      <c r="G437" s="126">
        <f>VLOOKUP(C437,SERV.N.DESON!A:E,4,FALSE)</f>
        <v>21.87</v>
      </c>
      <c r="H437" s="126">
        <f t="shared" si="50"/>
        <v>10.93</v>
      </c>
    </row>
    <row r="438" spans="1:8" x14ac:dyDescent="0.25">
      <c r="A438" s="124" t="s">
        <v>26334</v>
      </c>
      <c r="B438" s="406" t="s">
        <v>25842</v>
      </c>
      <c r="C438" s="124">
        <v>88316</v>
      </c>
      <c r="D438" s="127" t="str">
        <f>VLOOKUP(C438,SERV.N.DESON!A:E,2,FALSE)</f>
        <v>SERVENTE COM ENCARGOS COMPLEMENTARES</v>
      </c>
      <c r="E438" s="128" t="str">
        <f>VLOOKUP(C438,SERV.N.DESON!A:E,3,FALSE)</f>
        <v>H</v>
      </c>
      <c r="F438" s="170">
        <v>0.5</v>
      </c>
      <c r="G438" s="126">
        <f>VLOOKUP(C438,SERV.N.DESON!A:E,4,FALSE)</f>
        <v>16.829999999999998</v>
      </c>
      <c r="H438" s="126">
        <f t="shared" si="50"/>
        <v>8.41</v>
      </c>
    </row>
    <row r="439" spans="1:8" x14ac:dyDescent="0.25">
      <c r="A439" s="123"/>
      <c r="B439" s="125"/>
      <c r="C439" s="125"/>
      <c r="D439" s="129" t="s">
        <v>26189</v>
      </c>
      <c r="E439" s="125"/>
      <c r="F439" s="130"/>
      <c r="G439" s="131"/>
      <c r="H439" s="132">
        <f>SUM(H436:H438)</f>
        <v>113.00999999999999</v>
      </c>
    </row>
    <row r="441" spans="1:8" x14ac:dyDescent="0.25">
      <c r="A441" s="109"/>
      <c r="B441" s="109"/>
      <c r="C441" s="109" t="s">
        <v>26768</v>
      </c>
      <c r="D441" s="154" t="str">
        <f>'ORÇAMENTO SINTÉTICO'!D334</f>
        <v>POSTO DE CONSUMO DE VÁCUO - FORNECIMENTO E INSTALAÇÃO</v>
      </c>
      <c r="E441" s="109" t="s">
        <v>5304</v>
      </c>
      <c r="F441" s="109"/>
      <c r="G441" s="110"/>
      <c r="H441" s="110"/>
    </row>
    <row r="442" spans="1:8" x14ac:dyDescent="0.25">
      <c r="A442" s="592" t="s">
        <v>26791</v>
      </c>
      <c r="B442" s="593"/>
      <c r="C442" s="593"/>
      <c r="D442" s="593"/>
      <c r="E442" s="593"/>
      <c r="F442" s="593"/>
      <c r="G442" s="593"/>
      <c r="H442" s="594"/>
    </row>
    <row r="443" spans="1:8" x14ac:dyDescent="0.25">
      <c r="A443" s="124" t="s">
        <v>26333</v>
      </c>
      <c r="B443" s="406" t="s">
        <v>26337</v>
      </c>
      <c r="C443" s="124"/>
      <c r="D443" s="127" t="str">
        <f>'MAPA de Cotação'!A30</f>
        <v>POSTO DE CONSUMO DE VÁCUO</v>
      </c>
      <c r="E443" s="128" t="s">
        <v>10</v>
      </c>
      <c r="F443" s="170">
        <v>1</v>
      </c>
      <c r="G443" s="126">
        <f>'MAPA de Cotação'!D30</f>
        <v>98.55</v>
      </c>
      <c r="H443" s="126">
        <f t="shared" ref="H443:H445" si="51">TRUNC(G443*F443,2)</f>
        <v>98.55</v>
      </c>
    </row>
    <row r="444" spans="1:8" x14ac:dyDescent="0.25">
      <c r="A444" s="124" t="s">
        <v>26334</v>
      </c>
      <c r="B444" s="406" t="s">
        <v>25842</v>
      </c>
      <c r="C444" s="124">
        <v>88264</v>
      </c>
      <c r="D444" s="127" t="str">
        <f>VLOOKUP(C444,SERV.N.DESON!A:E,2,FALSE)</f>
        <v>ELETRICISTA COM ENCARGOS COMPLEMENTARES</v>
      </c>
      <c r="E444" s="128" t="str">
        <f>VLOOKUP(C444,SERV.N.DESON!A:E,3,FALSE)</f>
        <v>H</v>
      </c>
      <c r="F444" s="170">
        <v>0.5</v>
      </c>
      <c r="G444" s="126">
        <f>VLOOKUP(C444,SERV.N.DESON!A:E,4,FALSE)</f>
        <v>21.87</v>
      </c>
      <c r="H444" s="126">
        <f t="shared" si="51"/>
        <v>10.93</v>
      </c>
    </row>
    <row r="445" spans="1:8" x14ac:dyDescent="0.25">
      <c r="A445" s="124" t="s">
        <v>26334</v>
      </c>
      <c r="B445" s="406" t="s">
        <v>25842</v>
      </c>
      <c r="C445" s="124">
        <v>88316</v>
      </c>
      <c r="D445" s="127" t="str">
        <f>VLOOKUP(C445,SERV.N.DESON!A:E,2,FALSE)</f>
        <v>SERVENTE COM ENCARGOS COMPLEMENTARES</v>
      </c>
      <c r="E445" s="128" t="str">
        <f>VLOOKUP(C445,SERV.N.DESON!A:E,3,FALSE)</f>
        <v>H</v>
      </c>
      <c r="F445" s="170">
        <v>0.5</v>
      </c>
      <c r="G445" s="126">
        <f>VLOOKUP(C445,SERV.N.DESON!A:E,4,FALSE)</f>
        <v>16.829999999999998</v>
      </c>
      <c r="H445" s="126">
        <f t="shared" si="51"/>
        <v>8.41</v>
      </c>
    </row>
    <row r="446" spans="1:8" x14ac:dyDescent="0.25">
      <c r="A446" s="123"/>
      <c r="B446" s="125"/>
      <c r="C446" s="125"/>
      <c r="D446" s="129" t="s">
        <v>26189</v>
      </c>
      <c r="E446" s="125"/>
      <c r="F446" s="130"/>
      <c r="G446" s="131"/>
      <c r="H446" s="132">
        <f>SUM(H443:H445)</f>
        <v>117.88999999999999</v>
      </c>
    </row>
    <row r="448" spans="1:8" ht="26.25" x14ac:dyDescent="0.25">
      <c r="A448" s="109"/>
      <c r="B448" s="109"/>
      <c r="C448" s="109" t="s">
        <v>26769</v>
      </c>
      <c r="D448" s="154" t="str">
        <f>'ORÇAMENTO SINTÉTICO'!D335</f>
        <v>CAIXA DE SECCIONAMENTO DE GAZES MEDICINAIS - FORNECIMENTO E INSTALAÇÃO</v>
      </c>
      <c r="E448" s="109" t="s">
        <v>5304</v>
      </c>
      <c r="F448" s="109"/>
      <c r="G448" s="110"/>
      <c r="H448" s="110"/>
    </row>
    <row r="449" spans="1:8" x14ac:dyDescent="0.25">
      <c r="A449" s="592" t="s">
        <v>26791</v>
      </c>
      <c r="B449" s="593"/>
      <c r="C449" s="593"/>
      <c r="D449" s="593"/>
      <c r="E449" s="593"/>
      <c r="F449" s="593"/>
      <c r="G449" s="593"/>
      <c r="H449" s="594"/>
    </row>
    <row r="450" spans="1:8" x14ac:dyDescent="0.25">
      <c r="A450" s="124" t="s">
        <v>26333</v>
      </c>
      <c r="B450" s="406" t="s">
        <v>26337</v>
      </c>
      <c r="C450" s="124"/>
      <c r="D450" s="127" t="str">
        <f>'MAPA de Cotação'!A31</f>
        <v>CAIXA DE SECCIONAMENTO DE GAZES MEDICINAIS</v>
      </c>
      <c r="E450" s="128" t="s">
        <v>10</v>
      </c>
      <c r="F450" s="170">
        <v>1</v>
      </c>
      <c r="G450" s="126">
        <f>'MAPA de Cotação'!C31</f>
        <v>156.88999999999999</v>
      </c>
      <c r="H450" s="126">
        <f t="shared" ref="H450:H452" si="52">TRUNC(G450*F450,2)</f>
        <v>156.88999999999999</v>
      </c>
    </row>
    <row r="451" spans="1:8" x14ac:dyDescent="0.25">
      <c r="A451" s="124" t="s">
        <v>26334</v>
      </c>
      <c r="B451" s="406" t="s">
        <v>25842</v>
      </c>
      <c r="C451" s="124">
        <v>88264</v>
      </c>
      <c r="D451" s="127" t="str">
        <f>VLOOKUP(C451,SERV.N.DESON!A:E,2,FALSE)</f>
        <v>ELETRICISTA COM ENCARGOS COMPLEMENTARES</v>
      </c>
      <c r="E451" s="128" t="str">
        <f>VLOOKUP(C451,SERV.N.DESON!A:E,3,FALSE)</f>
        <v>H</v>
      </c>
      <c r="F451" s="170">
        <v>0.5</v>
      </c>
      <c r="G451" s="126">
        <f>VLOOKUP(C451,SERV.N.DESON!A:E,4,FALSE)</f>
        <v>21.87</v>
      </c>
      <c r="H451" s="126">
        <f t="shared" si="52"/>
        <v>10.93</v>
      </c>
    </row>
    <row r="452" spans="1:8" x14ac:dyDescent="0.25">
      <c r="A452" s="124" t="s">
        <v>26334</v>
      </c>
      <c r="B452" s="406" t="s">
        <v>25842</v>
      </c>
      <c r="C452" s="124">
        <v>88316</v>
      </c>
      <c r="D452" s="127" t="str">
        <f>VLOOKUP(C452,SERV.N.DESON!A:E,2,FALSE)</f>
        <v>SERVENTE COM ENCARGOS COMPLEMENTARES</v>
      </c>
      <c r="E452" s="128" t="str">
        <f>VLOOKUP(C452,SERV.N.DESON!A:E,3,FALSE)</f>
        <v>H</v>
      </c>
      <c r="F452" s="170">
        <v>0.5</v>
      </c>
      <c r="G452" s="126">
        <f>VLOOKUP(C452,SERV.N.DESON!A:E,4,FALSE)</f>
        <v>16.829999999999998</v>
      </c>
      <c r="H452" s="126">
        <f t="shared" si="52"/>
        <v>8.41</v>
      </c>
    </row>
    <row r="453" spans="1:8" x14ac:dyDescent="0.25">
      <c r="A453" s="123"/>
      <c r="B453" s="125"/>
      <c r="C453" s="125"/>
      <c r="D453" s="129" t="s">
        <v>26189</v>
      </c>
      <c r="E453" s="125"/>
      <c r="F453" s="130"/>
      <c r="G453" s="131"/>
      <c r="H453" s="132">
        <f>SUM(H450:H452)</f>
        <v>176.23</v>
      </c>
    </row>
    <row r="455" spans="1:8" x14ac:dyDescent="0.25">
      <c r="A455" s="109"/>
      <c r="B455" s="109"/>
      <c r="C455" s="109" t="s">
        <v>26934</v>
      </c>
      <c r="D455" s="154" t="s">
        <v>26935</v>
      </c>
      <c r="E455" s="109" t="s">
        <v>5304</v>
      </c>
      <c r="F455" s="109"/>
      <c r="G455" s="110"/>
      <c r="H455" s="110"/>
    </row>
    <row r="456" spans="1:8" x14ac:dyDescent="0.25">
      <c r="A456" s="592" t="s">
        <v>26790</v>
      </c>
      <c r="B456" s="593"/>
      <c r="C456" s="593"/>
      <c r="D456" s="593"/>
      <c r="E456" s="593"/>
      <c r="F456" s="593"/>
      <c r="G456" s="593"/>
      <c r="H456" s="594"/>
    </row>
    <row r="457" spans="1:8" x14ac:dyDescent="0.25">
      <c r="A457" s="124" t="s">
        <v>26333</v>
      </c>
      <c r="B457" s="510" t="s">
        <v>25842</v>
      </c>
      <c r="C457" s="124">
        <v>38091</v>
      </c>
      <c r="D457" s="127" t="str">
        <f>VLOOKUP(C457,INS.N.DESON!A:D,2,FALSE)</f>
        <v>ESPELHO / PLACA CEGA 4" X 2", PARA INSTALACAO DE TOMADAS E INTERRUPTORES</v>
      </c>
      <c r="E457" s="128" t="str">
        <f>VLOOKUP(C457,INS.N.DESON!A:D,3,FALSE)</f>
        <v xml:space="preserve">UN    </v>
      </c>
      <c r="F457" s="170">
        <v>1</v>
      </c>
      <c r="G457" s="126">
        <f>VLOOKUP(C457,INS.N.DESON!A:D,4,FALSE)</f>
        <v>2.08</v>
      </c>
      <c r="H457" s="126">
        <f t="shared" ref="H457:H458" si="53">TRUNC(G457*F457,2)</f>
        <v>2.08</v>
      </c>
    </row>
    <row r="458" spans="1:8" x14ac:dyDescent="0.25">
      <c r="A458" s="124" t="s">
        <v>26334</v>
      </c>
      <c r="B458" s="510" t="s">
        <v>25842</v>
      </c>
      <c r="C458" s="124">
        <v>88316</v>
      </c>
      <c r="D458" s="127" t="str">
        <f>VLOOKUP(C458,SERV.N.DESON!A:E,2,FALSE)</f>
        <v>SERVENTE COM ENCARGOS COMPLEMENTARES</v>
      </c>
      <c r="E458" s="128" t="str">
        <f>VLOOKUP(C458,SERV.N.DESON!A:E,3,FALSE)</f>
        <v>H</v>
      </c>
      <c r="F458" s="170">
        <v>0.08</v>
      </c>
      <c r="G458" s="126">
        <f>VLOOKUP(C458,SERV.N.DESON!A:E,4,FALSE)</f>
        <v>16.829999999999998</v>
      </c>
      <c r="H458" s="126">
        <f t="shared" si="53"/>
        <v>1.34</v>
      </c>
    </row>
    <row r="459" spans="1:8" x14ac:dyDescent="0.25">
      <c r="A459" s="123"/>
      <c r="B459" s="125"/>
      <c r="C459" s="125"/>
      <c r="D459" s="129" t="s">
        <v>26189</v>
      </c>
      <c r="E459" s="125"/>
      <c r="F459" s="130"/>
      <c r="G459" s="131"/>
      <c r="H459" s="132">
        <f>SUM(H457:H458)</f>
        <v>3.42</v>
      </c>
    </row>
    <row r="461" spans="1:8" ht="26.25" x14ac:dyDescent="0.25">
      <c r="A461" s="109"/>
      <c r="B461" s="109"/>
      <c r="C461" s="109" t="s">
        <v>26940</v>
      </c>
      <c r="D461" s="154" t="s">
        <v>26947</v>
      </c>
      <c r="E461" s="109" t="s">
        <v>5304</v>
      </c>
      <c r="F461" s="109"/>
      <c r="G461" s="110"/>
      <c r="H461" s="110"/>
    </row>
    <row r="462" spans="1:8" x14ac:dyDescent="0.25">
      <c r="A462" s="592" t="s">
        <v>26946</v>
      </c>
      <c r="B462" s="593"/>
      <c r="C462" s="593"/>
      <c r="D462" s="593"/>
      <c r="E462" s="593"/>
      <c r="F462" s="593"/>
      <c r="G462" s="593"/>
      <c r="H462" s="594"/>
    </row>
    <row r="463" spans="1:8" x14ac:dyDescent="0.25">
      <c r="A463" s="124" t="s">
        <v>26333</v>
      </c>
      <c r="B463" s="510" t="s">
        <v>25842</v>
      </c>
      <c r="C463" s="124">
        <v>39447</v>
      </c>
      <c r="D463" s="127" t="str">
        <f>VLOOKUP(C463,[16]INS.DESON.03.2021!A:D,2,FALSE)</f>
        <v>DISPOSITIVO DR, 2 POLOS, SENSIBILIDADE DE 30 MA, CORRENTE DE 63 A, TIPO AC</v>
      </c>
      <c r="E463" s="128" t="str">
        <f>VLOOKUP(C463,[16]INS.DESON.03.2021!A:D,3,FALSE)</f>
        <v xml:space="preserve">UN    </v>
      </c>
      <c r="F463" s="170">
        <v>1</v>
      </c>
      <c r="G463" s="126">
        <f>VLOOKUP(C463,[16]INS.DESON.03.2021!A:D,4,FALSE)</f>
        <v>161.62</v>
      </c>
      <c r="H463" s="126">
        <f t="shared" ref="H463:H465" si="54">TRUNC(G463*F463,2)</f>
        <v>161.62</v>
      </c>
    </row>
    <row r="464" spans="1:8" x14ac:dyDescent="0.25">
      <c r="A464" s="124" t="s">
        <v>26334</v>
      </c>
      <c r="B464" s="510" t="s">
        <v>25842</v>
      </c>
      <c r="C464" s="124">
        <v>88264</v>
      </c>
      <c r="D464" s="127" t="str">
        <f>VLOOKUP(C464,[16]SERV.N.DESON.03.2021!A:E,2,FALSE)</f>
        <v>ELETRICISTA COM ENCARGOS COMPLEMENTARES</v>
      </c>
      <c r="E464" s="128" t="str">
        <f>VLOOKUP(C464,[16]SERV.N.DESON.03.2021!A:E,3,FALSE)</f>
        <v>H</v>
      </c>
      <c r="F464" s="170">
        <v>0.6</v>
      </c>
      <c r="G464" s="126">
        <f>VLOOKUP(C464,[16]SERV.N.DESON.03.2021!A:E,4,FALSE)</f>
        <v>21.87</v>
      </c>
      <c r="H464" s="126">
        <f t="shared" si="54"/>
        <v>13.12</v>
      </c>
    </row>
    <row r="465" spans="1:8" x14ac:dyDescent="0.25">
      <c r="A465" s="124" t="s">
        <v>26334</v>
      </c>
      <c r="B465" s="510" t="s">
        <v>25842</v>
      </c>
      <c r="C465" s="124">
        <v>88316</v>
      </c>
      <c r="D465" s="127" t="str">
        <f>VLOOKUP(C465,[16]SERV.N.DESON.03.2021!A:E,2,FALSE)</f>
        <v>SERVENTE COM ENCARGOS COMPLEMENTARES</v>
      </c>
      <c r="E465" s="128" t="str">
        <f>VLOOKUP(C465,[16]SERV.N.DESON.03.2021!A:E,3,FALSE)</f>
        <v>H</v>
      </c>
      <c r="F465" s="170">
        <v>0.6</v>
      </c>
      <c r="G465" s="126">
        <v>15.65</v>
      </c>
      <c r="H465" s="126">
        <f t="shared" si="54"/>
        <v>9.39</v>
      </c>
    </row>
    <row r="466" spans="1:8" x14ac:dyDescent="0.25">
      <c r="A466" s="123"/>
      <c r="B466" s="125"/>
      <c r="C466" s="125"/>
      <c r="D466" s="129" t="s">
        <v>26189</v>
      </c>
      <c r="E466" s="125"/>
      <c r="F466" s="130"/>
      <c r="G466" s="131"/>
      <c r="H466" s="132">
        <f>SUM(H463:H465)</f>
        <v>184.13</v>
      </c>
    </row>
    <row r="468" spans="1:8" ht="26.25" x14ac:dyDescent="0.25">
      <c r="A468" s="109"/>
      <c r="B468" s="109"/>
      <c r="C468" s="109" t="s">
        <v>26941</v>
      </c>
      <c r="D468" s="154" t="s">
        <v>26942</v>
      </c>
      <c r="E468" s="109" t="s">
        <v>5304</v>
      </c>
      <c r="F468" s="109"/>
      <c r="G468" s="110"/>
      <c r="H468" s="110"/>
    </row>
    <row r="469" spans="1:8" x14ac:dyDescent="0.25">
      <c r="A469" s="592" t="s">
        <v>26939</v>
      </c>
      <c r="B469" s="593"/>
      <c r="C469" s="593"/>
      <c r="D469" s="593"/>
      <c r="E469" s="593"/>
      <c r="F469" s="593"/>
      <c r="G469" s="593"/>
      <c r="H469" s="594"/>
    </row>
    <row r="470" spans="1:8" x14ac:dyDescent="0.25">
      <c r="A470" s="124" t="s">
        <v>26333</v>
      </c>
      <c r="B470" s="510" t="s">
        <v>25842</v>
      </c>
      <c r="C470" s="124">
        <v>39448</v>
      </c>
      <c r="D470" s="127" t="str">
        <f>VLOOKUP(C470,[16]INS.DESON.03.2021!A:D,2,FALSE)</f>
        <v>DISPOSITIVO DR, 2 POLOS, SENSIBILIDADE DE 30 MA, CORRENTE DE 80 A, TIPO AC</v>
      </c>
      <c r="E470" s="128" t="str">
        <f>VLOOKUP(C470,[16]INS.DESON.03.2021!A:D,3,FALSE)</f>
        <v xml:space="preserve">UN    </v>
      </c>
      <c r="F470" s="170">
        <v>1</v>
      </c>
      <c r="G470" s="126">
        <f>VLOOKUP(C470,[16]INS.DESON.03.2021!A:D,4,FALSE)</f>
        <v>275.58999999999997</v>
      </c>
      <c r="H470" s="126">
        <f t="shared" ref="H470:H472" si="55">TRUNC(G470*F470,2)</f>
        <v>275.58999999999997</v>
      </c>
    </row>
    <row r="471" spans="1:8" x14ac:dyDescent="0.25">
      <c r="A471" s="124" t="s">
        <v>26334</v>
      </c>
      <c r="B471" s="510" t="s">
        <v>25842</v>
      </c>
      <c r="C471" s="124">
        <v>88264</v>
      </c>
      <c r="D471" s="127" t="str">
        <f>VLOOKUP(C471,[16]SERV.N.DESON.03.2021!A:E,2,FALSE)</f>
        <v>ELETRICISTA COM ENCARGOS COMPLEMENTARES</v>
      </c>
      <c r="E471" s="128" t="str">
        <f>VLOOKUP(C471,[16]SERV.N.DESON.03.2021!A:E,3,FALSE)</f>
        <v>H</v>
      </c>
      <c r="F471" s="170">
        <v>0.6</v>
      </c>
      <c r="G471" s="126">
        <f>VLOOKUP(C471,[16]SERV.N.DESON.03.2021!A:E,4,FALSE)</f>
        <v>21.87</v>
      </c>
      <c r="H471" s="126">
        <f t="shared" si="55"/>
        <v>13.12</v>
      </c>
    </row>
    <row r="472" spans="1:8" x14ac:dyDescent="0.25">
      <c r="A472" s="124" t="s">
        <v>26334</v>
      </c>
      <c r="B472" s="510" t="s">
        <v>25842</v>
      </c>
      <c r="C472" s="124">
        <v>88316</v>
      </c>
      <c r="D472" s="127" t="str">
        <f>VLOOKUP(C472,[16]SERV.N.DESON.03.2021!A:E,2,FALSE)</f>
        <v>SERVENTE COM ENCARGOS COMPLEMENTARES</v>
      </c>
      <c r="E472" s="128" t="str">
        <f>VLOOKUP(C472,[16]SERV.N.DESON.03.2021!A:E,3,FALSE)</f>
        <v>H</v>
      </c>
      <c r="F472" s="170">
        <v>0.6</v>
      </c>
      <c r="G472" s="126">
        <v>15.65</v>
      </c>
      <c r="H472" s="126">
        <f t="shared" si="55"/>
        <v>9.39</v>
      </c>
    </row>
    <row r="473" spans="1:8" x14ac:dyDescent="0.25">
      <c r="A473" s="123"/>
      <c r="B473" s="125"/>
      <c r="C473" s="125"/>
      <c r="D473" s="129" t="s">
        <v>26189</v>
      </c>
      <c r="E473" s="125"/>
      <c r="F473" s="130"/>
      <c r="G473" s="131"/>
      <c r="H473" s="132">
        <f>SUM(H470:H472)</f>
        <v>298.09999999999997</v>
      </c>
    </row>
    <row r="475" spans="1:8" ht="26.25" x14ac:dyDescent="0.25">
      <c r="A475" s="109"/>
      <c r="B475" s="109"/>
      <c r="C475" s="109" t="s">
        <v>26944</v>
      </c>
      <c r="D475" s="154" t="s">
        <v>26943</v>
      </c>
      <c r="E475" s="109" t="s">
        <v>5304</v>
      </c>
      <c r="F475" s="109"/>
      <c r="G475" s="110"/>
      <c r="H475" s="110"/>
    </row>
    <row r="476" spans="1:8" x14ac:dyDescent="0.25">
      <c r="A476" s="592" t="s">
        <v>26945</v>
      </c>
      <c r="B476" s="593"/>
      <c r="C476" s="593"/>
      <c r="D476" s="593"/>
      <c r="E476" s="593"/>
      <c r="F476" s="593"/>
      <c r="G476" s="593"/>
      <c r="H476" s="594"/>
    </row>
    <row r="477" spans="1:8" x14ac:dyDescent="0.25">
      <c r="A477" s="124" t="s">
        <v>26333</v>
      </c>
      <c r="B477" s="510" t="s">
        <v>25842</v>
      </c>
      <c r="C477" s="124">
        <v>39464</v>
      </c>
      <c r="D477" s="127" t="str">
        <f>VLOOKUP(C477,[16]INS.DESON.03.2021!A:D,2,FALSE)</f>
        <v>DISPOSITIVO DR, 4 POLOS, SENSIBILIDADE DE 300 MA, CORRENTE DE 100 A, TIPO AC</v>
      </c>
      <c r="E477" s="128" t="str">
        <f>VLOOKUP(C477,[16]INS.DESON.03.2021!A:D,3,FALSE)</f>
        <v xml:space="preserve">UN    </v>
      </c>
      <c r="F477" s="170">
        <v>1</v>
      </c>
      <c r="G477" s="126">
        <f>VLOOKUP(C477,[16]INS.DESON.03.2021!A:D,4,FALSE)</f>
        <v>553.86</v>
      </c>
      <c r="H477" s="126">
        <f t="shared" ref="H477:H479" si="56">TRUNC(G477*F477,2)</f>
        <v>553.86</v>
      </c>
    </row>
    <row r="478" spans="1:8" x14ac:dyDescent="0.25">
      <c r="A478" s="124" t="s">
        <v>26334</v>
      </c>
      <c r="B478" s="510" t="s">
        <v>25842</v>
      </c>
      <c r="C478" s="124">
        <v>88264</v>
      </c>
      <c r="D478" s="127" t="str">
        <f>VLOOKUP(C478,[16]SERV.N.DESON.03.2021!A:E,2,FALSE)</f>
        <v>ELETRICISTA COM ENCARGOS COMPLEMENTARES</v>
      </c>
      <c r="E478" s="128" t="str">
        <f>VLOOKUP(C478,[16]SERV.N.DESON.03.2021!A:E,3,FALSE)</f>
        <v>H</v>
      </c>
      <c r="F478" s="170">
        <v>0.6</v>
      </c>
      <c r="G478" s="126">
        <f>VLOOKUP(C478,[16]SERV.N.DESON.03.2021!A:E,4,FALSE)</f>
        <v>21.87</v>
      </c>
      <c r="H478" s="126">
        <f t="shared" si="56"/>
        <v>13.12</v>
      </c>
    </row>
    <row r="479" spans="1:8" x14ac:dyDescent="0.25">
      <c r="A479" s="124" t="s">
        <v>26334</v>
      </c>
      <c r="B479" s="510" t="s">
        <v>25842</v>
      </c>
      <c r="C479" s="124">
        <v>88316</v>
      </c>
      <c r="D479" s="127" t="str">
        <f>VLOOKUP(C479,[16]SERV.N.DESON.03.2021!A:E,2,FALSE)</f>
        <v>SERVENTE COM ENCARGOS COMPLEMENTARES</v>
      </c>
      <c r="E479" s="128" t="str">
        <f>VLOOKUP(C479,[16]SERV.N.DESON.03.2021!A:E,3,FALSE)</f>
        <v>H</v>
      </c>
      <c r="F479" s="170">
        <v>0.6</v>
      </c>
      <c r="G479" s="126">
        <v>15.65</v>
      </c>
      <c r="H479" s="126">
        <f t="shared" si="56"/>
        <v>9.39</v>
      </c>
    </row>
    <row r="480" spans="1:8" x14ac:dyDescent="0.25">
      <c r="A480" s="123"/>
      <c r="B480" s="125"/>
      <c r="C480" s="125"/>
      <c r="D480" s="129" t="s">
        <v>26189</v>
      </c>
      <c r="E480" s="125"/>
      <c r="F480" s="130"/>
      <c r="G480" s="131"/>
      <c r="H480" s="132">
        <f>SUM(H477:H479)</f>
        <v>576.37</v>
      </c>
    </row>
    <row r="482" spans="1:8" ht="26.25" x14ac:dyDescent="0.25">
      <c r="A482" s="109"/>
      <c r="B482" s="109"/>
      <c r="C482" s="109" t="s">
        <v>26948</v>
      </c>
      <c r="D482" s="154" t="s">
        <v>26949</v>
      </c>
      <c r="E482" s="109" t="s">
        <v>5304</v>
      </c>
      <c r="F482" s="109"/>
      <c r="G482" s="110"/>
      <c r="H482" s="110"/>
    </row>
    <row r="483" spans="1:8" x14ac:dyDescent="0.25">
      <c r="A483" s="592" t="s">
        <v>26946</v>
      </c>
      <c r="B483" s="593"/>
      <c r="C483" s="593"/>
      <c r="D483" s="593"/>
      <c r="E483" s="593"/>
      <c r="F483" s="593"/>
      <c r="G483" s="593"/>
      <c r="H483" s="594"/>
    </row>
    <row r="484" spans="1:8" x14ac:dyDescent="0.25">
      <c r="A484" s="124" t="s">
        <v>26333</v>
      </c>
      <c r="B484" s="510" t="s">
        <v>25842</v>
      </c>
      <c r="C484" s="124">
        <v>39456</v>
      </c>
      <c r="D484" s="127" t="str">
        <f>VLOOKUP(C484,[16]INS.DESON.03.2021!A:D,2,FALSE)</f>
        <v>DISPOSITIVO DR, 4 POLOS, SENSIBILIDADE DE 30 MA, CORRENTE DE 40 A, TIPO AC</v>
      </c>
      <c r="E484" s="128" t="str">
        <f>VLOOKUP(C484,[16]INS.DESON.03.2021!A:D,3,FALSE)</f>
        <v xml:space="preserve">UN    </v>
      </c>
      <c r="F484" s="170">
        <v>1</v>
      </c>
      <c r="G484" s="126">
        <f>VLOOKUP(C484,[16]INS.DESON.03.2021!A:D,4,FALSE)</f>
        <v>169.3</v>
      </c>
      <c r="H484" s="126">
        <f t="shared" ref="H484:H486" si="57">TRUNC(G484*F484,2)</f>
        <v>169.3</v>
      </c>
    </row>
    <row r="485" spans="1:8" x14ac:dyDescent="0.25">
      <c r="A485" s="124" t="s">
        <v>26334</v>
      </c>
      <c r="B485" s="510" t="s">
        <v>25842</v>
      </c>
      <c r="C485" s="124">
        <v>88264</v>
      </c>
      <c r="D485" s="127" t="str">
        <f>VLOOKUP(C485,[16]SERV.N.DESON.03.2021!A:E,2,FALSE)</f>
        <v>ELETRICISTA COM ENCARGOS COMPLEMENTARES</v>
      </c>
      <c r="E485" s="128" t="str">
        <f>VLOOKUP(C485,[16]SERV.N.DESON.03.2021!A:E,3,FALSE)</f>
        <v>H</v>
      </c>
      <c r="F485" s="170">
        <v>0.6</v>
      </c>
      <c r="G485" s="126">
        <f>VLOOKUP(C485,[16]SERV.N.DESON.03.2021!A:E,4,FALSE)</f>
        <v>21.87</v>
      </c>
      <c r="H485" s="126">
        <f t="shared" si="57"/>
        <v>13.12</v>
      </c>
    </row>
    <row r="486" spans="1:8" x14ac:dyDescent="0.25">
      <c r="A486" s="124" t="s">
        <v>26334</v>
      </c>
      <c r="B486" s="510" t="s">
        <v>25842</v>
      </c>
      <c r="C486" s="124">
        <v>88316</v>
      </c>
      <c r="D486" s="127" t="str">
        <f>VLOOKUP(C486,[16]SERV.N.DESON.03.2021!A:E,2,FALSE)</f>
        <v>SERVENTE COM ENCARGOS COMPLEMENTARES</v>
      </c>
      <c r="E486" s="128" t="str">
        <f>VLOOKUP(C486,[16]SERV.N.DESON.03.2021!A:E,3,FALSE)</f>
        <v>H</v>
      </c>
      <c r="F486" s="170">
        <v>0.6</v>
      </c>
      <c r="G486" s="126">
        <v>15.65</v>
      </c>
      <c r="H486" s="126">
        <f t="shared" si="57"/>
        <v>9.39</v>
      </c>
    </row>
    <row r="487" spans="1:8" x14ac:dyDescent="0.25">
      <c r="A487" s="123"/>
      <c r="B487" s="125"/>
      <c r="C487" s="125"/>
      <c r="D487" s="129" t="s">
        <v>26189</v>
      </c>
      <c r="E487" s="125"/>
      <c r="F487" s="130"/>
      <c r="G487" s="131"/>
      <c r="H487" s="132">
        <f>SUM(H484:H486)</f>
        <v>191.81</v>
      </c>
    </row>
    <row r="489" spans="1:8" ht="26.25" x14ac:dyDescent="0.25">
      <c r="A489" s="109"/>
      <c r="B489" s="109"/>
      <c r="C489" s="109" t="s">
        <v>26950</v>
      </c>
      <c r="D489" s="154" t="s">
        <v>26951</v>
      </c>
      <c r="E489" s="109" t="s">
        <v>5304</v>
      </c>
      <c r="F489" s="109"/>
      <c r="G489" s="110"/>
      <c r="H489" s="110"/>
    </row>
    <row r="490" spans="1:8" x14ac:dyDescent="0.25">
      <c r="A490" s="592" t="s">
        <v>26939</v>
      </c>
      <c r="B490" s="593"/>
      <c r="C490" s="593"/>
      <c r="D490" s="593"/>
      <c r="E490" s="593"/>
      <c r="F490" s="593"/>
      <c r="G490" s="593"/>
      <c r="H490" s="594"/>
    </row>
    <row r="491" spans="1:8" x14ac:dyDescent="0.25">
      <c r="A491" s="124" t="s">
        <v>26333</v>
      </c>
      <c r="B491" s="510" t="s">
        <v>25842</v>
      </c>
      <c r="C491" s="124">
        <v>39457</v>
      </c>
      <c r="D491" s="127" t="str">
        <f>VLOOKUP(C491,[16]INS.DESON.03.2021!A:D,2,FALSE)</f>
        <v>DISPOSITIVO DR, 4 POLOS, SENSIBILIDADE DE 30 MA, CORRENTE DE 63 A, TIPO AC</v>
      </c>
      <c r="E491" s="128" t="str">
        <f>VLOOKUP(C491,[16]INS.DESON.03.2021!A:D,3,FALSE)</f>
        <v xml:space="preserve">UN    </v>
      </c>
      <c r="F491" s="170">
        <v>1</v>
      </c>
      <c r="G491" s="126">
        <f>VLOOKUP(C491,[16]INS.DESON.03.2021!A:D,4,FALSE)</f>
        <v>184.57</v>
      </c>
      <c r="H491" s="126">
        <f t="shared" ref="H491:H493" si="58">TRUNC(G491*F491,2)</f>
        <v>184.57</v>
      </c>
    </row>
    <row r="492" spans="1:8" x14ac:dyDescent="0.25">
      <c r="A492" s="124" t="s">
        <v>26334</v>
      </c>
      <c r="B492" s="510" t="s">
        <v>25842</v>
      </c>
      <c r="C492" s="124">
        <v>88264</v>
      </c>
      <c r="D492" s="127" t="str">
        <f>VLOOKUP(C492,[16]SERV.N.DESON.03.2021!A:E,2,FALSE)</f>
        <v>ELETRICISTA COM ENCARGOS COMPLEMENTARES</v>
      </c>
      <c r="E492" s="128" t="str">
        <f>VLOOKUP(C492,[16]SERV.N.DESON.03.2021!A:E,3,FALSE)</f>
        <v>H</v>
      </c>
      <c r="F492" s="170">
        <v>0.6</v>
      </c>
      <c r="G492" s="126">
        <f>VLOOKUP(C492,[16]SERV.N.DESON.03.2021!A:E,4,FALSE)</f>
        <v>21.87</v>
      </c>
      <c r="H492" s="126">
        <f t="shared" si="58"/>
        <v>13.12</v>
      </c>
    </row>
    <row r="493" spans="1:8" x14ac:dyDescent="0.25">
      <c r="A493" s="124" t="s">
        <v>26334</v>
      </c>
      <c r="B493" s="510" t="s">
        <v>25842</v>
      </c>
      <c r="C493" s="124">
        <v>88316</v>
      </c>
      <c r="D493" s="127" t="str">
        <f>VLOOKUP(C493,[16]SERV.N.DESON.03.2021!A:E,2,FALSE)</f>
        <v>SERVENTE COM ENCARGOS COMPLEMENTARES</v>
      </c>
      <c r="E493" s="128" t="str">
        <f>VLOOKUP(C493,[16]SERV.N.DESON.03.2021!A:E,3,FALSE)</f>
        <v>H</v>
      </c>
      <c r="F493" s="170">
        <v>0.6</v>
      </c>
      <c r="G493" s="126">
        <v>15.65</v>
      </c>
      <c r="H493" s="126">
        <f t="shared" si="58"/>
        <v>9.39</v>
      </c>
    </row>
    <row r="494" spans="1:8" x14ac:dyDescent="0.25">
      <c r="A494" s="123"/>
      <c r="B494" s="125"/>
      <c r="C494" s="125"/>
      <c r="D494" s="129" t="s">
        <v>26189</v>
      </c>
      <c r="E494" s="125"/>
      <c r="F494" s="130"/>
      <c r="G494" s="131"/>
      <c r="H494" s="132">
        <f>SUM(H491:H493)</f>
        <v>207.07999999999998</v>
      </c>
    </row>
    <row r="496" spans="1:8" ht="26.25" x14ac:dyDescent="0.25">
      <c r="A496" s="109"/>
      <c r="B496" s="109"/>
      <c r="C496" s="109" t="s">
        <v>26952</v>
      </c>
      <c r="D496" s="154" t="s">
        <v>26953</v>
      </c>
      <c r="E496" s="109" t="s">
        <v>5304</v>
      </c>
      <c r="F496" s="109"/>
      <c r="G496" s="110"/>
      <c r="H496" s="110"/>
    </row>
    <row r="497" spans="1:8" x14ac:dyDescent="0.25">
      <c r="A497" s="592" t="s">
        <v>26939</v>
      </c>
      <c r="B497" s="593"/>
      <c r="C497" s="593"/>
      <c r="D497" s="593"/>
      <c r="E497" s="593"/>
      <c r="F497" s="593"/>
      <c r="G497" s="593"/>
      <c r="H497" s="594"/>
    </row>
    <row r="498" spans="1:8" x14ac:dyDescent="0.25">
      <c r="A498" s="124" t="s">
        <v>26333</v>
      </c>
      <c r="B498" s="510" t="s">
        <v>25842</v>
      </c>
      <c r="C498" s="124">
        <v>39458</v>
      </c>
      <c r="D498" s="127" t="str">
        <f>VLOOKUP(C498,[16]INS.DESON.03.2021!A:D,2,FALSE)</f>
        <v>DISPOSITIVO DR, 4 POLOS, SENSIBILIDADE DE 30 MA, CORRENTE DE 80 A, TIPO AC</v>
      </c>
      <c r="E498" s="128" t="str">
        <f>VLOOKUP(C498,[16]INS.DESON.03.2021!A:D,3,FALSE)</f>
        <v xml:space="preserve">UN    </v>
      </c>
      <c r="F498" s="170">
        <v>1</v>
      </c>
      <c r="G498" s="126">
        <f>VLOOKUP(C498,[16]INS.DESON.03.2021!A:D,4,FALSE)</f>
        <v>344.42</v>
      </c>
      <c r="H498" s="126">
        <f t="shared" ref="H498:H500" si="59">TRUNC(G498*F498,2)</f>
        <v>344.42</v>
      </c>
    </row>
    <row r="499" spans="1:8" x14ac:dyDescent="0.25">
      <c r="A499" s="124" t="s">
        <v>26334</v>
      </c>
      <c r="B499" s="510" t="s">
        <v>25842</v>
      </c>
      <c r="C499" s="124">
        <v>88264</v>
      </c>
      <c r="D499" s="127" t="str">
        <f>VLOOKUP(C499,[16]SERV.N.DESON.03.2021!A:E,2,FALSE)</f>
        <v>ELETRICISTA COM ENCARGOS COMPLEMENTARES</v>
      </c>
      <c r="E499" s="128" t="str">
        <f>VLOOKUP(C499,[16]SERV.N.DESON.03.2021!A:E,3,FALSE)</f>
        <v>H</v>
      </c>
      <c r="F499" s="170">
        <v>0.6</v>
      </c>
      <c r="G499" s="126">
        <f>VLOOKUP(C499,[16]SERV.N.DESON.03.2021!A:E,4,FALSE)</f>
        <v>21.87</v>
      </c>
      <c r="H499" s="126">
        <f t="shared" si="59"/>
        <v>13.12</v>
      </c>
    </row>
    <row r="500" spans="1:8" x14ac:dyDescent="0.25">
      <c r="A500" s="124" t="s">
        <v>26334</v>
      </c>
      <c r="B500" s="510" t="s">
        <v>25842</v>
      </c>
      <c r="C500" s="124">
        <v>88316</v>
      </c>
      <c r="D500" s="127" t="str">
        <f>VLOOKUP(C500,[16]SERV.N.DESON.03.2021!A:E,2,FALSE)</f>
        <v>SERVENTE COM ENCARGOS COMPLEMENTARES</v>
      </c>
      <c r="E500" s="128" t="str">
        <f>VLOOKUP(C500,[16]SERV.N.DESON.03.2021!A:E,3,FALSE)</f>
        <v>H</v>
      </c>
      <c r="F500" s="170">
        <v>0.6</v>
      </c>
      <c r="G500" s="126">
        <v>15.65</v>
      </c>
      <c r="H500" s="126">
        <f t="shared" si="59"/>
        <v>9.39</v>
      </c>
    </row>
    <row r="501" spans="1:8" x14ac:dyDescent="0.25">
      <c r="A501" s="123"/>
      <c r="B501" s="125"/>
      <c r="C501" s="125"/>
      <c r="D501" s="129" t="s">
        <v>26189</v>
      </c>
      <c r="E501" s="125"/>
      <c r="F501" s="130"/>
      <c r="G501" s="131"/>
      <c r="H501" s="132">
        <f>SUM(H498:H500)</f>
        <v>366.93</v>
      </c>
    </row>
    <row r="503" spans="1:8" ht="39" x14ac:dyDescent="0.25">
      <c r="A503" s="109"/>
      <c r="B503" s="109"/>
      <c r="C503" s="109" t="s">
        <v>26954</v>
      </c>
      <c r="D503" s="154" t="s">
        <v>26955</v>
      </c>
      <c r="E503" s="109" t="s">
        <v>5304</v>
      </c>
      <c r="F503" s="109"/>
      <c r="G503" s="110"/>
      <c r="H503" s="110"/>
    </row>
    <row r="504" spans="1:8" x14ac:dyDescent="0.25">
      <c r="A504" s="592" t="s">
        <v>26785</v>
      </c>
      <c r="B504" s="593"/>
      <c r="C504" s="593"/>
      <c r="D504" s="593"/>
      <c r="E504" s="593"/>
      <c r="F504" s="593"/>
      <c r="G504" s="593"/>
      <c r="H504" s="594"/>
    </row>
    <row r="505" spans="1:8" ht="30" x14ac:dyDescent="0.25">
      <c r="A505" s="124" t="s">
        <v>26333</v>
      </c>
      <c r="B505" s="510" t="s">
        <v>25842</v>
      </c>
      <c r="C505" s="124">
        <v>39760</v>
      </c>
      <c r="D505" s="127" t="str">
        <f>VLOOKUP(C505,INS.N.DESON!A:D,2,FALSE)</f>
        <v>QUADRO DE DISTRIBUICAO COM BARRAMENTO TRIFASICO, DE SOBREPOR, EM CHAPA DE ACO GALVANIZADO, PARA *42* DISJUNTORES DIN, 100 A</v>
      </c>
      <c r="E505" s="128" t="str">
        <f>VLOOKUP(C505,INS.N.DESON!A:D,3,FALSE)</f>
        <v xml:space="preserve">UN    </v>
      </c>
      <c r="F505" s="170">
        <v>1</v>
      </c>
      <c r="G505" s="126">
        <f>VLOOKUP(C505,INS.N.DESON!A:D,4,FALSE)</f>
        <v>1259.82</v>
      </c>
      <c r="H505" s="126">
        <f t="shared" ref="H505:H508" si="60">TRUNC(G505*F505,2)</f>
        <v>1259.82</v>
      </c>
    </row>
    <row r="506" spans="1:8" ht="45" x14ac:dyDescent="0.25">
      <c r="A506" s="124" t="s">
        <v>26334</v>
      </c>
      <c r="B506" s="510" t="s">
        <v>25842</v>
      </c>
      <c r="C506" s="124">
        <v>87367</v>
      </c>
      <c r="D506" s="127" t="str">
        <f>VLOOKUP(C506,SERV.N.DESON!A:E,2,FALSE)</f>
        <v>ARGAMASSA TRAÇO 1:1:6 (EM VOLUME DE CIMENTO, CAL E AREIA MÉDIA ÚMIDA) PARA EMBOÇO/MASSA ÚNICA/ASSENTAMENTO DE ALVENARIA DE VEDAÇÃO, PREPARO MANUAL. AF_08/2019</v>
      </c>
      <c r="E506" s="128" t="str">
        <f>VLOOKUP(C506,SERV.N.DESON!A:E,3,FALSE)</f>
        <v>M3</v>
      </c>
      <c r="F506" s="170">
        <v>1.89E-2</v>
      </c>
      <c r="G506" s="126">
        <f>VLOOKUP(C506,SERV.N.DESON!A:E,4,FALSE)</f>
        <v>573.36</v>
      </c>
      <c r="H506" s="126">
        <f t="shared" si="60"/>
        <v>10.83</v>
      </c>
    </row>
    <row r="507" spans="1:8" x14ac:dyDescent="0.25">
      <c r="A507" s="124" t="s">
        <v>26334</v>
      </c>
      <c r="B507" s="510" t="s">
        <v>25842</v>
      </c>
      <c r="C507" s="124">
        <v>88264</v>
      </c>
      <c r="D507" s="127" t="str">
        <f>VLOOKUP(C507,SERV.N.DESON!A:E,2,FALSE)</f>
        <v>ELETRICISTA COM ENCARGOS COMPLEMENTARES</v>
      </c>
      <c r="E507" s="128" t="str">
        <f>VLOOKUP(C507,SERV.N.DESON!A:E,3,FALSE)</f>
        <v>H</v>
      </c>
      <c r="F507" s="170">
        <v>0.63839999999999997</v>
      </c>
      <c r="G507" s="126">
        <f>VLOOKUP(C507,SERV.N.DESON!A:E,4,FALSE)</f>
        <v>21.87</v>
      </c>
      <c r="H507" s="126">
        <f t="shared" si="60"/>
        <v>13.96</v>
      </c>
    </row>
    <row r="508" spans="1:8" x14ac:dyDescent="0.25">
      <c r="A508" s="124" t="s">
        <v>26334</v>
      </c>
      <c r="B508" s="510" t="s">
        <v>25842</v>
      </c>
      <c r="C508" s="124">
        <v>88316</v>
      </c>
      <c r="D508" s="127" t="str">
        <f>VLOOKUP(C508,SERV.N.DESON!A:E,2,FALSE)</f>
        <v>SERVENTE COM ENCARGOS COMPLEMENTARES</v>
      </c>
      <c r="E508" s="128" t="str">
        <f>VLOOKUP(C508,SERV.N.DESON!A:E,3,FALSE)</f>
        <v>H</v>
      </c>
      <c r="F508" s="170">
        <v>0.63839999999999997</v>
      </c>
      <c r="G508" s="126">
        <f>VLOOKUP(C508,SERV.N.DESON!A:E,4,FALSE)</f>
        <v>16.829999999999998</v>
      </c>
      <c r="H508" s="126">
        <f t="shared" si="60"/>
        <v>10.74</v>
      </c>
    </row>
    <row r="509" spans="1:8" x14ac:dyDescent="0.25">
      <c r="A509" s="123"/>
      <c r="B509" s="125"/>
      <c r="C509" s="125"/>
      <c r="D509" s="129" t="s">
        <v>26189</v>
      </c>
      <c r="E509" s="125"/>
      <c r="F509" s="130"/>
      <c r="G509" s="131"/>
      <c r="H509" s="132">
        <f>SUM(H505:H508)</f>
        <v>1295.3499999999999</v>
      </c>
    </row>
  </sheetData>
  <mergeCells count="32821">
    <mergeCell ref="BO6:BP6"/>
    <mergeCell ref="AS6:AT6"/>
    <mergeCell ref="AK3:AL3"/>
    <mergeCell ref="AM3:AN3"/>
    <mergeCell ref="AO3:AP3"/>
    <mergeCell ref="AQ3:AR3"/>
    <mergeCell ref="AS3:AT3"/>
    <mergeCell ref="AU3:AV3"/>
    <mergeCell ref="Y3:Z3"/>
    <mergeCell ref="AA3:AB3"/>
    <mergeCell ref="AC3:AD3"/>
    <mergeCell ref="AE3:AF3"/>
    <mergeCell ref="AG3:AH3"/>
    <mergeCell ref="AI3:AJ3"/>
    <mergeCell ref="M3:N3"/>
    <mergeCell ref="O3:P3"/>
    <mergeCell ref="Q3:R3"/>
    <mergeCell ref="S3:T3"/>
    <mergeCell ref="U3:V3"/>
    <mergeCell ref="W3:X3"/>
    <mergeCell ref="AU6:AV6"/>
    <mergeCell ref="BC2:BD2"/>
    <mergeCell ref="BQ3:BR3"/>
    <mergeCell ref="BS3:BT3"/>
    <mergeCell ref="AW3:AX3"/>
    <mergeCell ref="AY3:AZ3"/>
    <mergeCell ref="BA3:BB3"/>
    <mergeCell ref="BC3:BD3"/>
    <mergeCell ref="BE3:BF3"/>
    <mergeCell ref="BG3:BH3"/>
    <mergeCell ref="AG2:AH2"/>
    <mergeCell ref="AI2:AJ2"/>
    <mergeCell ref="AK2:AL2"/>
    <mergeCell ref="AM2:AN2"/>
    <mergeCell ref="AO2:AP2"/>
    <mergeCell ref="AQ2:AR2"/>
    <mergeCell ref="U2:V2"/>
    <mergeCell ref="W2:X2"/>
    <mergeCell ref="Y2:Z2"/>
    <mergeCell ref="AA2:AB2"/>
    <mergeCell ref="AC2:AD2"/>
    <mergeCell ref="AE2:AF2"/>
    <mergeCell ref="A456:H456"/>
    <mergeCell ref="A323:H323"/>
    <mergeCell ref="A462:H462"/>
    <mergeCell ref="A469:H469"/>
    <mergeCell ref="A476:H476"/>
    <mergeCell ref="A483:H483"/>
    <mergeCell ref="A490:H490"/>
    <mergeCell ref="A497:H497"/>
    <mergeCell ref="A504:H504"/>
    <mergeCell ref="I2:J2"/>
    <mergeCell ref="K2:L2"/>
    <mergeCell ref="M2:N2"/>
    <mergeCell ref="O2:P2"/>
    <mergeCell ref="Q2:R2"/>
    <mergeCell ref="S2:T2"/>
    <mergeCell ref="A8:H8"/>
    <mergeCell ref="BI3:BJ3"/>
    <mergeCell ref="BK3:BL3"/>
    <mergeCell ref="BM3:BN3"/>
    <mergeCell ref="BO3:BP3"/>
    <mergeCell ref="AG6:AH6"/>
    <mergeCell ref="AI6:AJ6"/>
    <mergeCell ref="AK6:AL6"/>
    <mergeCell ref="AM6:AN6"/>
    <mergeCell ref="AO6:AP6"/>
    <mergeCell ref="AQ6:AR6"/>
    <mergeCell ref="U6:V6"/>
    <mergeCell ref="W6:X6"/>
    <mergeCell ref="Y6:Z6"/>
    <mergeCell ref="AA6:AB6"/>
    <mergeCell ref="AC6:AD6"/>
    <mergeCell ref="AE6:AF6"/>
    <mergeCell ref="I6:J6"/>
    <mergeCell ref="K6:L6"/>
    <mergeCell ref="M6:N6"/>
    <mergeCell ref="O6:P6"/>
    <mergeCell ref="Q6:R6"/>
    <mergeCell ref="S6:T6"/>
    <mergeCell ref="BE6:BF6"/>
    <mergeCell ref="BG6:BH6"/>
    <mergeCell ref="BI6:BJ6"/>
    <mergeCell ref="A316:H316"/>
    <mergeCell ref="A330:H330"/>
    <mergeCell ref="A338:H338"/>
    <mergeCell ref="A345:H345"/>
    <mergeCell ref="A352:H352"/>
    <mergeCell ref="A359:H359"/>
    <mergeCell ref="A366:H366"/>
    <mergeCell ref="A373:H373"/>
    <mergeCell ref="A380:H380"/>
    <mergeCell ref="A387:H387"/>
    <mergeCell ref="A394:H394"/>
    <mergeCell ref="A401:H401"/>
    <mergeCell ref="A407:H407"/>
    <mergeCell ref="A414:H414"/>
    <mergeCell ref="A421:H421"/>
    <mergeCell ref="A428:H428"/>
    <mergeCell ref="A435:H435"/>
    <mergeCell ref="A442:H442"/>
    <mergeCell ref="A449:H449"/>
    <mergeCell ref="A11:H11"/>
    <mergeCell ref="A22:H22"/>
    <mergeCell ref="BK6:BL6"/>
    <mergeCell ref="BM6:BN6"/>
    <mergeCell ref="EY2:EZ2"/>
    <mergeCell ref="FA2:FB2"/>
    <mergeCell ref="FC2:FD2"/>
    <mergeCell ref="FE2:FF2"/>
    <mergeCell ref="FG2:FH2"/>
    <mergeCell ref="EK2:EL2"/>
    <mergeCell ref="EM2:EN2"/>
    <mergeCell ref="EO2:EP2"/>
    <mergeCell ref="EQ2:ER2"/>
    <mergeCell ref="ES2:ET2"/>
    <mergeCell ref="EU2:EV2"/>
    <mergeCell ref="DY2:DZ2"/>
    <mergeCell ref="EA2:EB2"/>
    <mergeCell ref="EC2:ED2"/>
    <mergeCell ref="EE2:EF2"/>
    <mergeCell ref="EG2:EH2"/>
    <mergeCell ref="EI2:EJ2"/>
    <mergeCell ref="DM2:DN2"/>
    <mergeCell ref="DO2:DP2"/>
    <mergeCell ref="DQ2:DR2"/>
    <mergeCell ref="DS2:DT2"/>
    <mergeCell ref="DU2:DV2"/>
    <mergeCell ref="DW2:DX2"/>
    <mergeCell ref="AW6:AX6"/>
    <mergeCell ref="AY6:AZ6"/>
    <mergeCell ref="BA6:BB6"/>
    <mergeCell ref="BC6:BD6"/>
    <mergeCell ref="A7:H7"/>
    <mergeCell ref="A4:D4"/>
    <mergeCell ref="DA2:DB2"/>
    <mergeCell ref="DC2:DD2"/>
    <mergeCell ref="DE2:DF2"/>
    <mergeCell ref="DG2:DH2"/>
    <mergeCell ref="DI2:DJ2"/>
    <mergeCell ref="DK2:DL2"/>
    <mergeCell ref="CO2:CP2"/>
    <mergeCell ref="CQ2:CR2"/>
    <mergeCell ref="CS2:CT2"/>
    <mergeCell ref="CU2:CV2"/>
    <mergeCell ref="CW2:CX2"/>
    <mergeCell ref="CY2:CZ2"/>
    <mergeCell ref="CC2:CD2"/>
    <mergeCell ref="CE2:CF2"/>
    <mergeCell ref="CG2:CH2"/>
    <mergeCell ref="CI2:CJ2"/>
    <mergeCell ref="CK2:CL2"/>
    <mergeCell ref="CM2:CN2"/>
    <mergeCell ref="BQ2:BR2"/>
    <mergeCell ref="BS2:BT2"/>
    <mergeCell ref="BU2:BV2"/>
    <mergeCell ref="BW2:BX2"/>
    <mergeCell ref="BY2:BZ2"/>
    <mergeCell ref="CA2:CB2"/>
    <mergeCell ref="BE2:BF2"/>
    <mergeCell ref="BG2:BH2"/>
    <mergeCell ref="BI2:BJ2"/>
    <mergeCell ref="BK2:BL2"/>
    <mergeCell ref="BM2:BN2"/>
    <mergeCell ref="BO2:BP2"/>
    <mergeCell ref="AS2:AT2"/>
    <mergeCell ref="AU2:AV2"/>
    <mergeCell ref="AW2:AX2"/>
    <mergeCell ref="AY2:AZ2"/>
    <mergeCell ref="BA2:BB2"/>
    <mergeCell ref="EU3:EV3"/>
    <mergeCell ref="EW3:EX3"/>
    <mergeCell ref="EY3:EZ3"/>
    <mergeCell ref="EK3:EL3"/>
    <mergeCell ref="EM3:EN3"/>
    <mergeCell ref="DQ3:DR3"/>
    <mergeCell ref="DS3:DT3"/>
    <mergeCell ref="DU3:DV3"/>
    <mergeCell ref="IO2:IP2"/>
    <mergeCell ref="IQ2:IR2"/>
    <mergeCell ref="IS2:IT2"/>
    <mergeCell ref="IU2:IV2"/>
    <mergeCell ref="IW2:IX2"/>
    <mergeCell ref="IY2:IZ2"/>
    <mergeCell ref="IC2:ID2"/>
    <mergeCell ref="IE2:IF2"/>
    <mergeCell ref="IG2:IH2"/>
    <mergeCell ref="II2:IJ2"/>
    <mergeCell ref="IK2:IL2"/>
    <mergeCell ref="IM2:IN2"/>
    <mergeCell ref="HQ2:HR2"/>
    <mergeCell ref="HS2:HT2"/>
    <mergeCell ref="HU2:HV2"/>
    <mergeCell ref="HW2:HX2"/>
    <mergeCell ref="HY2:HZ2"/>
    <mergeCell ref="IA2:IB2"/>
    <mergeCell ref="HE2:HF2"/>
    <mergeCell ref="HG2:HH2"/>
    <mergeCell ref="HI2:HJ2"/>
    <mergeCell ref="HK2:HL2"/>
    <mergeCell ref="HM2:HN2"/>
    <mergeCell ref="HO2:HP2"/>
    <mergeCell ref="GS2:GT2"/>
    <mergeCell ref="GU2:GV2"/>
    <mergeCell ref="GW2:GX2"/>
    <mergeCell ref="GY2:GZ2"/>
    <mergeCell ref="HA2:HB2"/>
    <mergeCell ref="HC2:HD2"/>
    <mergeCell ref="GG2:GH2"/>
    <mergeCell ref="GI2:GJ2"/>
    <mergeCell ref="GK2:GL2"/>
    <mergeCell ref="GM2:GN2"/>
    <mergeCell ref="GO2:GP2"/>
    <mergeCell ref="GQ2:GR2"/>
    <mergeCell ref="DW3:DX3"/>
    <mergeCell ref="DY3:DZ3"/>
    <mergeCell ref="EA3:EB3"/>
    <mergeCell ref="EC3:ED3"/>
    <mergeCell ref="EE3:EF3"/>
    <mergeCell ref="EG3:EH3"/>
    <mergeCell ref="EI3:EJ3"/>
    <mergeCell ref="FU2:FV2"/>
    <mergeCell ref="FW2:FX2"/>
    <mergeCell ref="FY2:FZ2"/>
    <mergeCell ref="GA2:GB2"/>
    <mergeCell ref="GC2:GD2"/>
    <mergeCell ref="GE2:GF2"/>
    <mergeCell ref="FI2:FJ2"/>
    <mergeCell ref="FK2:FL2"/>
    <mergeCell ref="FM2:FN2"/>
    <mergeCell ref="FO2:FP2"/>
    <mergeCell ref="FQ2:FR2"/>
    <mergeCell ref="FS2:FT2"/>
    <mergeCell ref="EW2:EX2"/>
    <mergeCell ref="LI2:LJ2"/>
    <mergeCell ref="LK2:LL2"/>
    <mergeCell ref="LM2:LN2"/>
    <mergeCell ref="LO2:LP2"/>
    <mergeCell ref="LQ2:LR2"/>
    <mergeCell ref="LS2:LT2"/>
    <mergeCell ref="KW2:KX2"/>
    <mergeCell ref="KY2:KZ2"/>
    <mergeCell ref="LA2:LB2"/>
    <mergeCell ref="LC2:LD2"/>
    <mergeCell ref="LE2:LF2"/>
    <mergeCell ref="LG2:LH2"/>
    <mergeCell ref="KK2:KL2"/>
    <mergeCell ref="KM2:KN2"/>
    <mergeCell ref="KO2:KP2"/>
    <mergeCell ref="KQ2:KR2"/>
    <mergeCell ref="KS2:KT2"/>
    <mergeCell ref="KU2:KV2"/>
    <mergeCell ref="JY2:JZ2"/>
    <mergeCell ref="KA2:KB2"/>
    <mergeCell ref="KC2:KD2"/>
    <mergeCell ref="KE2:KF2"/>
    <mergeCell ref="KG2:KH2"/>
    <mergeCell ref="KI2:KJ2"/>
    <mergeCell ref="JM2:JN2"/>
    <mergeCell ref="JO2:JP2"/>
    <mergeCell ref="JQ2:JR2"/>
    <mergeCell ref="JS2:JT2"/>
    <mergeCell ref="JU2:JV2"/>
    <mergeCell ref="JW2:JX2"/>
    <mergeCell ref="JA2:JB2"/>
    <mergeCell ref="JC2:JD2"/>
    <mergeCell ref="JE2:JF2"/>
    <mergeCell ref="JG2:JH2"/>
    <mergeCell ref="JI2:JJ2"/>
    <mergeCell ref="JK2:JL2"/>
    <mergeCell ref="OC2:OD2"/>
    <mergeCell ref="OE2:OF2"/>
    <mergeCell ref="OG2:OH2"/>
    <mergeCell ref="OI2:OJ2"/>
    <mergeCell ref="OK2:OL2"/>
    <mergeCell ref="OM2:ON2"/>
    <mergeCell ref="NQ2:NR2"/>
    <mergeCell ref="NS2:NT2"/>
    <mergeCell ref="NU2:NV2"/>
    <mergeCell ref="NW2:NX2"/>
    <mergeCell ref="NY2:NZ2"/>
    <mergeCell ref="OA2:OB2"/>
    <mergeCell ref="NE2:NF2"/>
    <mergeCell ref="NG2:NH2"/>
    <mergeCell ref="NI2:NJ2"/>
    <mergeCell ref="NK2:NL2"/>
    <mergeCell ref="NM2:NN2"/>
    <mergeCell ref="NO2:NP2"/>
    <mergeCell ref="MS2:MT2"/>
    <mergeCell ref="MU2:MV2"/>
    <mergeCell ref="MW2:MX2"/>
    <mergeCell ref="MY2:MZ2"/>
    <mergeCell ref="NA2:NB2"/>
    <mergeCell ref="NC2:ND2"/>
    <mergeCell ref="MG2:MH2"/>
    <mergeCell ref="MI2:MJ2"/>
    <mergeCell ref="MK2:ML2"/>
    <mergeCell ref="MM2:MN2"/>
    <mergeCell ref="MO2:MP2"/>
    <mergeCell ref="MQ2:MR2"/>
    <mergeCell ref="LU2:LV2"/>
    <mergeCell ref="LW2:LX2"/>
    <mergeCell ref="LY2:LZ2"/>
    <mergeCell ref="MA2:MB2"/>
    <mergeCell ref="MC2:MD2"/>
    <mergeCell ref="ME2:MF2"/>
    <mergeCell ref="QW2:QX2"/>
    <mergeCell ref="QY2:QZ2"/>
    <mergeCell ref="RA2:RB2"/>
    <mergeCell ref="RC2:RD2"/>
    <mergeCell ref="RE2:RF2"/>
    <mergeCell ref="RG2:RH2"/>
    <mergeCell ref="QK2:QL2"/>
    <mergeCell ref="QM2:QN2"/>
    <mergeCell ref="QO2:QP2"/>
    <mergeCell ref="QQ2:QR2"/>
    <mergeCell ref="QS2:QT2"/>
    <mergeCell ref="QU2:QV2"/>
    <mergeCell ref="PY2:PZ2"/>
    <mergeCell ref="QA2:QB2"/>
    <mergeCell ref="QC2:QD2"/>
    <mergeCell ref="QE2:QF2"/>
    <mergeCell ref="QG2:QH2"/>
    <mergeCell ref="QI2:QJ2"/>
    <mergeCell ref="PM2:PN2"/>
    <mergeCell ref="PO2:PP2"/>
    <mergeCell ref="PQ2:PR2"/>
    <mergeCell ref="PS2:PT2"/>
    <mergeCell ref="PU2:PV2"/>
    <mergeCell ref="PW2:PX2"/>
    <mergeCell ref="PA2:PB2"/>
    <mergeCell ref="PC2:PD2"/>
    <mergeCell ref="PE2:PF2"/>
    <mergeCell ref="PG2:PH2"/>
    <mergeCell ref="PI2:PJ2"/>
    <mergeCell ref="PK2:PL2"/>
    <mergeCell ref="OO2:OP2"/>
    <mergeCell ref="OQ2:OR2"/>
    <mergeCell ref="OS2:OT2"/>
    <mergeCell ref="OU2:OV2"/>
    <mergeCell ref="OW2:OX2"/>
    <mergeCell ref="OY2:OZ2"/>
    <mergeCell ref="TQ2:TR2"/>
    <mergeCell ref="TS2:TT2"/>
    <mergeCell ref="TU2:TV2"/>
    <mergeCell ref="TW2:TX2"/>
    <mergeCell ref="TY2:TZ2"/>
    <mergeCell ref="UA2:UB2"/>
    <mergeCell ref="TE2:TF2"/>
    <mergeCell ref="TG2:TH2"/>
    <mergeCell ref="TI2:TJ2"/>
    <mergeCell ref="TK2:TL2"/>
    <mergeCell ref="TM2:TN2"/>
    <mergeCell ref="TO2:TP2"/>
    <mergeCell ref="SS2:ST2"/>
    <mergeCell ref="SU2:SV2"/>
    <mergeCell ref="SW2:SX2"/>
    <mergeCell ref="SY2:SZ2"/>
    <mergeCell ref="TA2:TB2"/>
    <mergeCell ref="TC2:TD2"/>
    <mergeCell ref="SG2:SH2"/>
    <mergeCell ref="SI2:SJ2"/>
    <mergeCell ref="SK2:SL2"/>
    <mergeCell ref="SM2:SN2"/>
    <mergeCell ref="SO2:SP2"/>
    <mergeCell ref="SQ2:SR2"/>
    <mergeCell ref="RU2:RV2"/>
    <mergeCell ref="RW2:RX2"/>
    <mergeCell ref="RY2:RZ2"/>
    <mergeCell ref="SA2:SB2"/>
    <mergeCell ref="SC2:SD2"/>
    <mergeCell ref="SE2:SF2"/>
    <mergeCell ref="RI2:RJ2"/>
    <mergeCell ref="RK2:RL2"/>
    <mergeCell ref="RM2:RN2"/>
    <mergeCell ref="RO2:RP2"/>
    <mergeCell ref="RQ2:RR2"/>
    <mergeCell ref="RS2:RT2"/>
    <mergeCell ref="WK2:WL2"/>
    <mergeCell ref="WM2:WN2"/>
    <mergeCell ref="WO2:WP2"/>
    <mergeCell ref="WQ2:WR2"/>
    <mergeCell ref="WS2:WT2"/>
    <mergeCell ref="WU2:WV2"/>
    <mergeCell ref="VY2:VZ2"/>
    <mergeCell ref="WA2:WB2"/>
    <mergeCell ref="WC2:WD2"/>
    <mergeCell ref="WE2:WF2"/>
    <mergeCell ref="WG2:WH2"/>
    <mergeCell ref="WI2:WJ2"/>
    <mergeCell ref="VM2:VN2"/>
    <mergeCell ref="VO2:VP2"/>
    <mergeCell ref="VQ2:VR2"/>
    <mergeCell ref="VS2:VT2"/>
    <mergeCell ref="VU2:VV2"/>
    <mergeCell ref="VW2:VX2"/>
    <mergeCell ref="VA2:VB2"/>
    <mergeCell ref="VC2:VD2"/>
    <mergeCell ref="VE2:VF2"/>
    <mergeCell ref="VG2:VH2"/>
    <mergeCell ref="VI2:VJ2"/>
    <mergeCell ref="VK2:VL2"/>
    <mergeCell ref="UO2:UP2"/>
    <mergeCell ref="UQ2:UR2"/>
    <mergeCell ref="US2:UT2"/>
    <mergeCell ref="UU2:UV2"/>
    <mergeCell ref="UW2:UX2"/>
    <mergeCell ref="UY2:UZ2"/>
    <mergeCell ref="UC2:UD2"/>
    <mergeCell ref="UE2:UF2"/>
    <mergeCell ref="UG2:UH2"/>
    <mergeCell ref="UI2:UJ2"/>
    <mergeCell ref="UK2:UL2"/>
    <mergeCell ref="UM2:UN2"/>
    <mergeCell ref="ZE2:ZF2"/>
    <mergeCell ref="ZG2:ZH2"/>
    <mergeCell ref="ZI2:ZJ2"/>
    <mergeCell ref="ZK2:ZL2"/>
    <mergeCell ref="ZM2:ZN2"/>
    <mergeCell ref="ZO2:ZP2"/>
    <mergeCell ref="YS2:YT2"/>
    <mergeCell ref="YU2:YV2"/>
    <mergeCell ref="YW2:YX2"/>
    <mergeCell ref="YY2:YZ2"/>
    <mergeCell ref="ZA2:ZB2"/>
    <mergeCell ref="ZC2:ZD2"/>
    <mergeCell ref="YG2:YH2"/>
    <mergeCell ref="YI2:YJ2"/>
    <mergeCell ref="YK2:YL2"/>
    <mergeCell ref="YM2:YN2"/>
    <mergeCell ref="YO2:YP2"/>
    <mergeCell ref="YQ2:YR2"/>
    <mergeCell ref="XU2:XV2"/>
    <mergeCell ref="XW2:XX2"/>
    <mergeCell ref="XY2:XZ2"/>
    <mergeCell ref="YA2:YB2"/>
    <mergeCell ref="YC2:YD2"/>
    <mergeCell ref="YE2:YF2"/>
    <mergeCell ref="XI2:XJ2"/>
    <mergeCell ref="XK2:XL2"/>
    <mergeCell ref="XM2:XN2"/>
    <mergeCell ref="XO2:XP2"/>
    <mergeCell ref="XQ2:XR2"/>
    <mergeCell ref="XS2:XT2"/>
    <mergeCell ref="WW2:WX2"/>
    <mergeCell ref="WY2:WZ2"/>
    <mergeCell ref="XA2:XB2"/>
    <mergeCell ref="XC2:XD2"/>
    <mergeCell ref="XE2:XF2"/>
    <mergeCell ref="XG2:XH2"/>
    <mergeCell ref="ABY2:ABZ2"/>
    <mergeCell ref="ACA2:ACB2"/>
    <mergeCell ref="ACC2:ACD2"/>
    <mergeCell ref="ACE2:ACF2"/>
    <mergeCell ref="ACG2:ACH2"/>
    <mergeCell ref="ACI2:ACJ2"/>
    <mergeCell ref="ABM2:ABN2"/>
    <mergeCell ref="ABO2:ABP2"/>
    <mergeCell ref="ABQ2:ABR2"/>
    <mergeCell ref="ABS2:ABT2"/>
    <mergeCell ref="ABU2:ABV2"/>
    <mergeCell ref="ABW2:ABX2"/>
    <mergeCell ref="ABA2:ABB2"/>
    <mergeCell ref="ABC2:ABD2"/>
    <mergeCell ref="ABE2:ABF2"/>
    <mergeCell ref="ABG2:ABH2"/>
    <mergeCell ref="ABI2:ABJ2"/>
    <mergeCell ref="ABK2:ABL2"/>
    <mergeCell ref="AAO2:AAP2"/>
    <mergeCell ref="AAQ2:AAR2"/>
    <mergeCell ref="AAS2:AAT2"/>
    <mergeCell ref="AAU2:AAV2"/>
    <mergeCell ref="AAW2:AAX2"/>
    <mergeCell ref="AAY2:AAZ2"/>
    <mergeCell ref="AAC2:AAD2"/>
    <mergeCell ref="AAE2:AAF2"/>
    <mergeCell ref="AAG2:AAH2"/>
    <mergeCell ref="AAI2:AAJ2"/>
    <mergeCell ref="AAK2:AAL2"/>
    <mergeCell ref="AAM2:AAN2"/>
    <mergeCell ref="ZQ2:ZR2"/>
    <mergeCell ref="ZS2:ZT2"/>
    <mergeCell ref="ZU2:ZV2"/>
    <mergeCell ref="ZW2:ZX2"/>
    <mergeCell ref="ZY2:ZZ2"/>
    <mergeCell ref="AAA2:AAB2"/>
    <mergeCell ref="AES2:AET2"/>
    <mergeCell ref="AEU2:AEV2"/>
    <mergeCell ref="AEW2:AEX2"/>
    <mergeCell ref="AEY2:AEZ2"/>
    <mergeCell ref="AFA2:AFB2"/>
    <mergeCell ref="AFC2:AFD2"/>
    <mergeCell ref="AEG2:AEH2"/>
    <mergeCell ref="AEI2:AEJ2"/>
    <mergeCell ref="AEK2:AEL2"/>
    <mergeCell ref="AEM2:AEN2"/>
    <mergeCell ref="AEO2:AEP2"/>
    <mergeCell ref="AEQ2:AER2"/>
    <mergeCell ref="ADU2:ADV2"/>
    <mergeCell ref="ADW2:ADX2"/>
    <mergeCell ref="ADY2:ADZ2"/>
    <mergeCell ref="AEA2:AEB2"/>
    <mergeCell ref="AEC2:AED2"/>
    <mergeCell ref="AEE2:AEF2"/>
    <mergeCell ref="ADI2:ADJ2"/>
    <mergeCell ref="ADK2:ADL2"/>
    <mergeCell ref="ADM2:ADN2"/>
    <mergeCell ref="ADO2:ADP2"/>
    <mergeCell ref="ADQ2:ADR2"/>
    <mergeCell ref="ADS2:ADT2"/>
    <mergeCell ref="ACW2:ACX2"/>
    <mergeCell ref="ACY2:ACZ2"/>
    <mergeCell ref="ADA2:ADB2"/>
    <mergeCell ref="ADC2:ADD2"/>
    <mergeCell ref="ADE2:ADF2"/>
    <mergeCell ref="ADG2:ADH2"/>
    <mergeCell ref="ACK2:ACL2"/>
    <mergeCell ref="ACM2:ACN2"/>
    <mergeCell ref="ACO2:ACP2"/>
    <mergeCell ref="ACQ2:ACR2"/>
    <mergeCell ref="ACS2:ACT2"/>
    <mergeCell ref="ACU2:ACV2"/>
    <mergeCell ref="AHM2:AHN2"/>
    <mergeCell ref="AHO2:AHP2"/>
    <mergeCell ref="AHQ2:AHR2"/>
    <mergeCell ref="AHS2:AHT2"/>
    <mergeCell ref="AHU2:AHV2"/>
    <mergeCell ref="AHW2:AHX2"/>
    <mergeCell ref="AHA2:AHB2"/>
    <mergeCell ref="AHC2:AHD2"/>
    <mergeCell ref="AHE2:AHF2"/>
    <mergeCell ref="AHG2:AHH2"/>
    <mergeCell ref="AHI2:AHJ2"/>
    <mergeCell ref="AHK2:AHL2"/>
    <mergeCell ref="AGO2:AGP2"/>
    <mergeCell ref="AGQ2:AGR2"/>
    <mergeCell ref="AGS2:AGT2"/>
    <mergeCell ref="AGU2:AGV2"/>
    <mergeCell ref="AGW2:AGX2"/>
    <mergeCell ref="AGY2:AGZ2"/>
    <mergeCell ref="AGC2:AGD2"/>
    <mergeCell ref="AGE2:AGF2"/>
    <mergeCell ref="AGG2:AGH2"/>
    <mergeCell ref="AGI2:AGJ2"/>
    <mergeCell ref="AGK2:AGL2"/>
    <mergeCell ref="AGM2:AGN2"/>
    <mergeCell ref="AFQ2:AFR2"/>
    <mergeCell ref="AFS2:AFT2"/>
    <mergeCell ref="AFU2:AFV2"/>
    <mergeCell ref="AFW2:AFX2"/>
    <mergeCell ref="AFY2:AFZ2"/>
    <mergeCell ref="AGA2:AGB2"/>
    <mergeCell ref="AFE2:AFF2"/>
    <mergeCell ref="AFG2:AFH2"/>
    <mergeCell ref="AFI2:AFJ2"/>
    <mergeCell ref="AFK2:AFL2"/>
    <mergeCell ref="AFM2:AFN2"/>
    <mergeCell ref="AFO2:AFP2"/>
    <mergeCell ref="AKG2:AKH2"/>
    <mergeCell ref="AKI2:AKJ2"/>
    <mergeCell ref="AKK2:AKL2"/>
    <mergeCell ref="AKM2:AKN2"/>
    <mergeCell ref="AKO2:AKP2"/>
    <mergeCell ref="AKQ2:AKR2"/>
    <mergeCell ref="AJU2:AJV2"/>
    <mergeCell ref="AJW2:AJX2"/>
    <mergeCell ref="AJY2:AJZ2"/>
    <mergeCell ref="AKA2:AKB2"/>
    <mergeCell ref="AKC2:AKD2"/>
    <mergeCell ref="AKE2:AKF2"/>
    <mergeCell ref="AJI2:AJJ2"/>
    <mergeCell ref="AJK2:AJL2"/>
    <mergeCell ref="AJM2:AJN2"/>
    <mergeCell ref="AJO2:AJP2"/>
    <mergeCell ref="AJQ2:AJR2"/>
    <mergeCell ref="AJS2:AJT2"/>
    <mergeCell ref="AIW2:AIX2"/>
    <mergeCell ref="AIY2:AIZ2"/>
    <mergeCell ref="AJA2:AJB2"/>
    <mergeCell ref="AJC2:AJD2"/>
    <mergeCell ref="AJE2:AJF2"/>
    <mergeCell ref="AJG2:AJH2"/>
    <mergeCell ref="AIK2:AIL2"/>
    <mergeCell ref="AIM2:AIN2"/>
    <mergeCell ref="AIO2:AIP2"/>
    <mergeCell ref="AIQ2:AIR2"/>
    <mergeCell ref="AIS2:AIT2"/>
    <mergeCell ref="AIU2:AIV2"/>
    <mergeCell ref="AHY2:AHZ2"/>
    <mergeCell ref="AIA2:AIB2"/>
    <mergeCell ref="AIC2:AID2"/>
    <mergeCell ref="AIE2:AIF2"/>
    <mergeCell ref="AIG2:AIH2"/>
    <mergeCell ref="AII2:AIJ2"/>
    <mergeCell ref="ANA2:ANB2"/>
    <mergeCell ref="ANC2:AND2"/>
    <mergeCell ref="ANE2:ANF2"/>
    <mergeCell ref="ANG2:ANH2"/>
    <mergeCell ref="ANI2:ANJ2"/>
    <mergeCell ref="ANK2:ANL2"/>
    <mergeCell ref="AMO2:AMP2"/>
    <mergeCell ref="AMQ2:AMR2"/>
    <mergeCell ref="AMS2:AMT2"/>
    <mergeCell ref="AMU2:AMV2"/>
    <mergeCell ref="AMW2:AMX2"/>
    <mergeCell ref="AMY2:AMZ2"/>
    <mergeCell ref="AMC2:AMD2"/>
    <mergeCell ref="AME2:AMF2"/>
    <mergeCell ref="AMG2:AMH2"/>
    <mergeCell ref="AMI2:AMJ2"/>
    <mergeCell ref="AMK2:AML2"/>
    <mergeCell ref="AMM2:AMN2"/>
    <mergeCell ref="ALQ2:ALR2"/>
    <mergeCell ref="ALS2:ALT2"/>
    <mergeCell ref="ALU2:ALV2"/>
    <mergeCell ref="ALW2:ALX2"/>
    <mergeCell ref="ALY2:ALZ2"/>
    <mergeCell ref="AMA2:AMB2"/>
    <mergeCell ref="ALE2:ALF2"/>
    <mergeCell ref="ALG2:ALH2"/>
    <mergeCell ref="ALI2:ALJ2"/>
    <mergeCell ref="ALK2:ALL2"/>
    <mergeCell ref="ALM2:ALN2"/>
    <mergeCell ref="ALO2:ALP2"/>
    <mergeCell ref="AKS2:AKT2"/>
    <mergeCell ref="AKU2:AKV2"/>
    <mergeCell ref="AKW2:AKX2"/>
    <mergeCell ref="AKY2:AKZ2"/>
    <mergeCell ref="ALA2:ALB2"/>
    <mergeCell ref="ALC2:ALD2"/>
    <mergeCell ref="APU2:APV2"/>
    <mergeCell ref="APW2:APX2"/>
    <mergeCell ref="APY2:APZ2"/>
    <mergeCell ref="AQA2:AQB2"/>
    <mergeCell ref="AQC2:AQD2"/>
    <mergeCell ref="AQE2:AQF2"/>
    <mergeCell ref="API2:APJ2"/>
    <mergeCell ref="APK2:APL2"/>
    <mergeCell ref="APM2:APN2"/>
    <mergeCell ref="APO2:APP2"/>
    <mergeCell ref="APQ2:APR2"/>
    <mergeCell ref="APS2:APT2"/>
    <mergeCell ref="AOW2:AOX2"/>
    <mergeCell ref="AOY2:AOZ2"/>
    <mergeCell ref="APA2:APB2"/>
    <mergeCell ref="APC2:APD2"/>
    <mergeCell ref="APE2:APF2"/>
    <mergeCell ref="APG2:APH2"/>
    <mergeCell ref="AOK2:AOL2"/>
    <mergeCell ref="AOM2:AON2"/>
    <mergeCell ref="AOO2:AOP2"/>
    <mergeCell ref="AOQ2:AOR2"/>
    <mergeCell ref="AOS2:AOT2"/>
    <mergeCell ref="AOU2:AOV2"/>
    <mergeCell ref="ANY2:ANZ2"/>
    <mergeCell ref="AOA2:AOB2"/>
    <mergeCell ref="AOC2:AOD2"/>
    <mergeCell ref="AOE2:AOF2"/>
    <mergeCell ref="AOG2:AOH2"/>
    <mergeCell ref="AOI2:AOJ2"/>
    <mergeCell ref="ANM2:ANN2"/>
    <mergeCell ref="ANO2:ANP2"/>
    <mergeCell ref="ANQ2:ANR2"/>
    <mergeCell ref="ANS2:ANT2"/>
    <mergeCell ref="ANU2:ANV2"/>
    <mergeCell ref="ANW2:ANX2"/>
    <mergeCell ref="ASO2:ASP2"/>
    <mergeCell ref="ASQ2:ASR2"/>
    <mergeCell ref="ASS2:AST2"/>
    <mergeCell ref="ASU2:ASV2"/>
    <mergeCell ref="ASW2:ASX2"/>
    <mergeCell ref="ASY2:ASZ2"/>
    <mergeCell ref="ASC2:ASD2"/>
    <mergeCell ref="ASE2:ASF2"/>
    <mergeCell ref="ASG2:ASH2"/>
    <mergeCell ref="ASI2:ASJ2"/>
    <mergeCell ref="ASK2:ASL2"/>
    <mergeCell ref="ASM2:ASN2"/>
    <mergeCell ref="ARQ2:ARR2"/>
    <mergeCell ref="ARS2:ART2"/>
    <mergeCell ref="ARU2:ARV2"/>
    <mergeCell ref="ARW2:ARX2"/>
    <mergeCell ref="ARY2:ARZ2"/>
    <mergeCell ref="ASA2:ASB2"/>
    <mergeCell ref="ARE2:ARF2"/>
    <mergeCell ref="ARG2:ARH2"/>
    <mergeCell ref="ARI2:ARJ2"/>
    <mergeCell ref="ARK2:ARL2"/>
    <mergeCell ref="ARM2:ARN2"/>
    <mergeCell ref="ARO2:ARP2"/>
    <mergeCell ref="AQS2:AQT2"/>
    <mergeCell ref="AQU2:AQV2"/>
    <mergeCell ref="AQW2:AQX2"/>
    <mergeCell ref="AQY2:AQZ2"/>
    <mergeCell ref="ARA2:ARB2"/>
    <mergeCell ref="ARC2:ARD2"/>
    <mergeCell ref="AQG2:AQH2"/>
    <mergeCell ref="AQI2:AQJ2"/>
    <mergeCell ref="AQK2:AQL2"/>
    <mergeCell ref="AQM2:AQN2"/>
    <mergeCell ref="AQO2:AQP2"/>
    <mergeCell ref="AQQ2:AQR2"/>
    <mergeCell ref="AVI2:AVJ2"/>
    <mergeCell ref="AVK2:AVL2"/>
    <mergeCell ref="AVM2:AVN2"/>
    <mergeCell ref="AVO2:AVP2"/>
    <mergeCell ref="AVQ2:AVR2"/>
    <mergeCell ref="AVS2:AVT2"/>
    <mergeCell ref="AUW2:AUX2"/>
    <mergeCell ref="AUY2:AUZ2"/>
    <mergeCell ref="AVA2:AVB2"/>
    <mergeCell ref="AVC2:AVD2"/>
    <mergeCell ref="AVE2:AVF2"/>
    <mergeCell ref="AVG2:AVH2"/>
    <mergeCell ref="AUK2:AUL2"/>
    <mergeCell ref="AUM2:AUN2"/>
    <mergeCell ref="AUO2:AUP2"/>
    <mergeCell ref="AUQ2:AUR2"/>
    <mergeCell ref="AUS2:AUT2"/>
    <mergeCell ref="AUU2:AUV2"/>
    <mergeCell ref="ATY2:ATZ2"/>
    <mergeCell ref="AUA2:AUB2"/>
    <mergeCell ref="AUC2:AUD2"/>
    <mergeCell ref="AUE2:AUF2"/>
    <mergeCell ref="AUG2:AUH2"/>
    <mergeCell ref="AUI2:AUJ2"/>
    <mergeCell ref="ATM2:ATN2"/>
    <mergeCell ref="ATO2:ATP2"/>
    <mergeCell ref="ATQ2:ATR2"/>
    <mergeCell ref="ATS2:ATT2"/>
    <mergeCell ref="ATU2:ATV2"/>
    <mergeCell ref="ATW2:ATX2"/>
    <mergeCell ref="ATA2:ATB2"/>
    <mergeCell ref="ATC2:ATD2"/>
    <mergeCell ref="ATE2:ATF2"/>
    <mergeCell ref="ATG2:ATH2"/>
    <mergeCell ref="ATI2:ATJ2"/>
    <mergeCell ref="ATK2:ATL2"/>
    <mergeCell ref="AYC2:AYD2"/>
    <mergeCell ref="AYE2:AYF2"/>
    <mergeCell ref="AYG2:AYH2"/>
    <mergeCell ref="AYI2:AYJ2"/>
    <mergeCell ref="AYK2:AYL2"/>
    <mergeCell ref="AYM2:AYN2"/>
    <mergeCell ref="AXQ2:AXR2"/>
    <mergeCell ref="AXS2:AXT2"/>
    <mergeCell ref="AXU2:AXV2"/>
    <mergeCell ref="AXW2:AXX2"/>
    <mergeCell ref="AXY2:AXZ2"/>
    <mergeCell ref="AYA2:AYB2"/>
    <mergeCell ref="AXE2:AXF2"/>
    <mergeCell ref="AXG2:AXH2"/>
    <mergeCell ref="AXI2:AXJ2"/>
    <mergeCell ref="AXK2:AXL2"/>
    <mergeCell ref="AXM2:AXN2"/>
    <mergeCell ref="AXO2:AXP2"/>
    <mergeCell ref="AWS2:AWT2"/>
    <mergeCell ref="AWU2:AWV2"/>
    <mergeCell ref="AWW2:AWX2"/>
    <mergeCell ref="AWY2:AWZ2"/>
    <mergeCell ref="AXA2:AXB2"/>
    <mergeCell ref="AXC2:AXD2"/>
    <mergeCell ref="AWG2:AWH2"/>
    <mergeCell ref="AWI2:AWJ2"/>
    <mergeCell ref="AWK2:AWL2"/>
    <mergeCell ref="AWM2:AWN2"/>
    <mergeCell ref="AWO2:AWP2"/>
    <mergeCell ref="AWQ2:AWR2"/>
    <mergeCell ref="AVU2:AVV2"/>
    <mergeCell ref="AVW2:AVX2"/>
    <mergeCell ref="AVY2:AVZ2"/>
    <mergeCell ref="AWA2:AWB2"/>
    <mergeCell ref="AWC2:AWD2"/>
    <mergeCell ref="AWE2:AWF2"/>
    <mergeCell ref="BAW2:BAX2"/>
    <mergeCell ref="BAY2:BAZ2"/>
    <mergeCell ref="BBA2:BBB2"/>
    <mergeCell ref="BBC2:BBD2"/>
    <mergeCell ref="BBE2:BBF2"/>
    <mergeCell ref="BBG2:BBH2"/>
    <mergeCell ref="BAK2:BAL2"/>
    <mergeCell ref="BAM2:BAN2"/>
    <mergeCell ref="BAO2:BAP2"/>
    <mergeCell ref="BAQ2:BAR2"/>
    <mergeCell ref="BAS2:BAT2"/>
    <mergeCell ref="BAU2:BAV2"/>
    <mergeCell ref="AZY2:AZZ2"/>
    <mergeCell ref="BAA2:BAB2"/>
    <mergeCell ref="BAC2:BAD2"/>
    <mergeCell ref="BAE2:BAF2"/>
    <mergeCell ref="BAG2:BAH2"/>
    <mergeCell ref="BAI2:BAJ2"/>
    <mergeCell ref="AZM2:AZN2"/>
    <mergeCell ref="AZO2:AZP2"/>
    <mergeCell ref="AZQ2:AZR2"/>
    <mergeCell ref="AZS2:AZT2"/>
    <mergeCell ref="AZU2:AZV2"/>
    <mergeCell ref="AZW2:AZX2"/>
    <mergeCell ref="AZA2:AZB2"/>
    <mergeCell ref="AZC2:AZD2"/>
    <mergeCell ref="AZE2:AZF2"/>
    <mergeCell ref="AZG2:AZH2"/>
    <mergeCell ref="AZI2:AZJ2"/>
    <mergeCell ref="AZK2:AZL2"/>
    <mergeCell ref="AYO2:AYP2"/>
    <mergeCell ref="AYQ2:AYR2"/>
    <mergeCell ref="AYS2:AYT2"/>
    <mergeCell ref="AYU2:AYV2"/>
    <mergeCell ref="AYW2:AYX2"/>
    <mergeCell ref="AYY2:AYZ2"/>
    <mergeCell ref="BDQ2:BDR2"/>
    <mergeCell ref="BDS2:BDT2"/>
    <mergeCell ref="BDU2:BDV2"/>
    <mergeCell ref="BDW2:BDX2"/>
    <mergeCell ref="BDY2:BDZ2"/>
    <mergeCell ref="BEA2:BEB2"/>
    <mergeCell ref="BDE2:BDF2"/>
    <mergeCell ref="BDG2:BDH2"/>
    <mergeCell ref="BDI2:BDJ2"/>
    <mergeCell ref="BDK2:BDL2"/>
    <mergeCell ref="BDM2:BDN2"/>
    <mergeCell ref="BDO2:BDP2"/>
    <mergeCell ref="BCS2:BCT2"/>
    <mergeCell ref="BCU2:BCV2"/>
    <mergeCell ref="BCW2:BCX2"/>
    <mergeCell ref="BCY2:BCZ2"/>
    <mergeCell ref="BDA2:BDB2"/>
    <mergeCell ref="BDC2:BDD2"/>
    <mergeCell ref="BCG2:BCH2"/>
    <mergeCell ref="BCI2:BCJ2"/>
    <mergeCell ref="BCK2:BCL2"/>
    <mergeCell ref="BCM2:BCN2"/>
    <mergeCell ref="BCO2:BCP2"/>
    <mergeCell ref="BCQ2:BCR2"/>
    <mergeCell ref="BBU2:BBV2"/>
    <mergeCell ref="BBW2:BBX2"/>
    <mergeCell ref="BBY2:BBZ2"/>
    <mergeCell ref="BCA2:BCB2"/>
    <mergeCell ref="BCC2:BCD2"/>
    <mergeCell ref="BCE2:BCF2"/>
    <mergeCell ref="BBI2:BBJ2"/>
    <mergeCell ref="BBK2:BBL2"/>
    <mergeCell ref="BBM2:BBN2"/>
    <mergeCell ref="BBO2:BBP2"/>
    <mergeCell ref="BBQ2:BBR2"/>
    <mergeCell ref="BBS2:BBT2"/>
    <mergeCell ref="BGK2:BGL2"/>
    <mergeCell ref="BGM2:BGN2"/>
    <mergeCell ref="BGO2:BGP2"/>
    <mergeCell ref="BGQ2:BGR2"/>
    <mergeCell ref="BGS2:BGT2"/>
    <mergeCell ref="BGU2:BGV2"/>
    <mergeCell ref="BFY2:BFZ2"/>
    <mergeCell ref="BGA2:BGB2"/>
    <mergeCell ref="BGC2:BGD2"/>
    <mergeCell ref="BGE2:BGF2"/>
    <mergeCell ref="BGG2:BGH2"/>
    <mergeCell ref="BGI2:BGJ2"/>
    <mergeCell ref="BFM2:BFN2"/>
    <mergeCell ref="BFO2:BFP2"/>
    <mergeCell ref="BFQ2:BFR2"/>
    <mergeCell ref="BFS2:BFT2"/>
    <mergeCell ref="BFU2:BFV2"/>
    <mergeCell ref="BFW2:BFX2"/>
    <mergeCell ref="BFA2:BFB2"/>
    <mergeCell ref="BFC2:BFD2"/>
    <mergeCell ref="BFE2:BFF2"/>
    <mergeCell ref="BFG2:BFH2"/>
    <mergeCell ref="BFI2:BFJ2"/>
    <mergeCell ref="BFK2:BFL2"/>
    <mergeCell ref="BEO2:BEP2"/>
    <mergeCell ref="BEQ2:BER2"/>
    <mergeCell ref="BES2:BET2"/>
    <mergeCell ref="BEU2:BEV2"/>
    <mergeCell ref="BEW2:BEX2"/>
    <mergeCell ref="BEY2:BEZ2"/>
    <mergeCell ref="BEC2:BED2"/>
    <mergeCell ref="BEE2:BEF2"/>
    <mergeCell ref="BEG2:BEH2"/>
    <mergeCell ref="BEI2:BEJ2"/>
    <mergeCell ref="BEK2:BEL2"/>
    <mergeCell ref="BEM2:BEN2"/>
    <mergeCell ref="BJE2:BJF2"/>
    <mergeCell ref="BJG2:BJH2"/>
    <mergeCell ref="BJI2:BJJ2"/>
    <mergeCell ref="BJK2:BJL2"/>
    <mergeCell ref="BJM2:BJN2"/>
    <mergeCell ref="BJO2:BJP2"/>
    <mergeCell ref="BIS2:BIT2"/>
    <mergeCell ref="BIU2:BIV2"/>
    <mergeCell ref="BIW2:BIX2"/>
    <mergeCell ref="BIY2:BIZ2"/>
    <mergeCell ref="BJA2:BJB2"/>
    <mergeCell ref="BJC2:BJD2"/>
    <mergeCell ref="BIG2:BIH2"/>
    <mergeCell ref="BII2:BIJ2"/>
    <mergeCell ref="BIK2:BIL2"/>
    <mergeCell ref="BIM2:BIN2"/>
    <mergeCell ref="BIO2:BIP2"/>
    <mergeCell ref="BIQ2:BIR2"/>
    <mergeCell ref="BHU2:BHV2"/>
    <mergeCell ref="BHW2:BHX2"/>
    <mergeCell ref="BHY2:BHZ2"/>
    <mergeCell ref="BIA2:BIB2"/>
    <mergeCell ref="BIC2:BID2"/>
    <mergeCell ref="BIE2:BIF2"/>
    <mergeCell ref="BHI2:BHJ2"/>
    <mergeCell ref="BHK2:BHL2"/>
    <mergeCell ref="BHM2:BHN2"/>
    <mergeCell ref="BHO2:BHP2"/>
    <mergeCell ref="BHQ2:BHR2"/>
    <mergeCell ref="BHS2:BHT2"/>
    <mergeCell ref="BGW2:BGX2"/>
    <mergeCell ref="BGY2:BGZ2"/>
    <mergeCell ref="BHA2:BHB2"/>
    <mergeCell ref="BHC2:BHD2"/>
    <mergeCell ref="BHE2:BHF2"/>
    <mergeCell ref="BHG2:BHH2"/>
    <mergeCell ref="BLY2:BLZ2"/>
    <mergeCell ref="BMA2:BMB2"/>
    <mergeCell ref="BMC2:BMD2"/>
    <mergeCell ref="BME2:BMF2"/>
    <mergeCell ref="BMG2:BMH2"/>
    <mergeCell ref="BMI2:BMJ2"/>
    <mergeCell ref="BLM2:BLN2"/>
    <mergeCell ref="BLO2:BLP2"/>
    <mergeCell ref="BLQ2:BLR2"/>
    <mergeCell ref="BLS2:BLT2"/>
    <mergeCell ref="BLU2:BLV2"/>
    <mergeCell ref="BLW2:BLX2"/>
    <mergeCell ref="BLA2:BLB2"/>
    <mergeCell ref="BLC2:BLD2"/>
    <mergeCell ref="BLE2:BLF2"/>
    <mergeCell ref="BLG2:BLH2"/>
    <mergeCell ref="BLI2:BLJ2"/>
    <mergeCell ref="BLK2:BLL2"/>
    <mergeCell ref="BKO2:BKP2"/>
    <mergeCell ref="BKQ2:BKR2"/>
    <mergeCell ref="BKS2:BKT2"/>
    <mergeCell ref="BKU2:BKV2"/>
    <mergeCell ref="BKW2:BKX2"/>
    <mergeCell ref="BKY2:BKZ2"/>
    <mergeCell ref="BKC2:BKD2"/>
    <mergeCell ref="BKE2:BKF2"/>
    <mergeCell ref="BKG2:BKH2"/>
    <mergeCell ref="BKI2:BKJ2"/>
    <mergeCell ref="BKK2:BKL2"/>
    <mergeCell ref="BKM2:BKN2"/>
    <mergeCell ref="BJQ2:BJR2"/>
    <mergeCell ref="BJS2:BJT2"/>
    <mergeCell ref="BJU2:BJV2"/>
    <mergeCell ref="BJW2:BJX2"/>
    <mergeCell ref="BJY2:BJZ2"/>
    <mergeCell ref="BKA2:BKB2"/>
    <mergeCell ref="BOS2:BOT2"/>
    <mergeCell ref="BOU2:BOV2"/>
    <mergeCell ref="BOW2:BOX2"/>
    <mergeCell ref="BOY2:BOZ2"/>
    <mergeCell ref="BPA2:BPB2"/>
    <mergeCell ref="BPC2:BPD2"/>
    <mergeCell ref="BOG2:BOH2"/>
    <mergeCell ref="BOI2:BOJ2"/>
    <mergeCell ref="BOK2:BOL2"/>
    <mergeCell ref="BOM2:BON2"/>
    <mergeCell ref="BOO2:BOP2"/>
    <mergeCell ref="BOQ2:BOR2"/>
    <mergeCell ref="BNU2:BNV2"/>
    <mergeCell ref="BNW2:BNX2"/>
    <mergeCell ref="BNY2:BNZ2"/>
    <mergeCell ref="BOA2:BOB2"/>
    <mergeCell ref="BOC2:BOD2"/>
    <mergeCell ref="BOE2:BOF2"/>
    <mergeCell ref="BNI2:BNJ2"/>
    <mergeCell ref="BNK2:BNL2"/>
    <mergeCell ref="BNM2:BNN2"/>
    <mergeCell ref="BNO2:BNP2"/>
    <mergeCell ref="BNQ2:BNR2"/>
    <mergeCell ref="BNS2:BNT2"/>
    <mergeCell ref="BMW2:BMX2"/>
    <mergeCell ref="BMY2:BMZ2"/>
    <mergeCell ref="BNA2:BNB2"/>
    <mergeCell ref="BNC2:BND2"/>
    <mergeCell ref="BNE2:BNF2"/>
    <mergeCell ref="BNG2:BNH2"/>
    <mergeCell ref="BMK2:BML2"/>
    <mergeCell ref="BMM2:BMN2"/>
    <mergeCell ref="BMO2:BMP2"/>
    <mergeCell ref="BMQ2:BMR2"/>
    <mergeCell ref="BMS2:BMT2"/>
    <mergeCell ref="BMU2:BMV2"/>
    <mergeCell ref="BRM2:BRN2"/>
    <mergeCell ref="BRO2:BRP2"/>
    <mergeCell ref="BRQ2:BRR2"/>
    <mergeCell ref="BRS2:BRT2"/>
    <mergeCell ref="BRU2:BRV2"/>
    <mergeCell ref="BRW2:BRX2"/>
    <mergeCell ref="BRA2:BRB2"/>
    <mergeCell ref="BRC2:BRD2"/>
    <mergeCell ref="BRE2:BRF2"/>
    <mergeCell ref="BRG2:BRH2"/>
    <mergeCell ref="BRI2:BRJ2"/>
    <mergeCell ref="BRK2:BRL2"/>
    <mergeCell ref="BQO2:BQP2"/>
    <mergeCell ref="BQQ2:BQR2"/>
    <mergeCell ref="BQS2:BQT2"/>
    <mergeCell ref="BQU2:BQV2"/>
    <mergeCell ref="BQW2:BQX2"/>
    <mergeCell ref="BQY2:BQZ2"/>
    <mergeCell ref="BQC2:BQD2"/>
    <mergeCell ref="BQE2:BQF2"/>
    <mergeCell ref="BQG2:BQH2"/>
    <mergeCell ref="BQI2:BQJ2"/>
    <mergeCell ref="BQK2:BQL2"/>
    <mergeCell ref="BQM2:BQN2"/>
    <mergeCell ref="BPQ2:BPR2"/>
    <mergeCell ref="BPS2:BPT2"/>
    <mergeCell ref="BPU2:BPV2"/>
    <mergeCell ref="BPW2:BPX2"/>
    <mergeCell ref="BPY2:BPZ2"/>
    <mergeCell ref="BQA2:BQB2"/>
    <mergeCell ref="BPE2:BPF2"/>
    <mergeCell ref="BPG2:BPH2"/>
    <mergeCell ref="BPI2:BPJ2"/>
    <mergeCell ref="BPK2:BPL2"/>
    <mergeCell ref="BPM2:BPN2"/>
    <mergeCell ref="BPO2:BPP2"/>
    <mergeCell ref="BUG2:BUH2"/>
    <mergeCell ref="BUI2:BUJ2"/>
    <mergeCell ref="BUK2:BUL2"/>
    <mergeCell ref="BUM2:BUN2"/>
    <mergeCell ref="BUO2:BUP2"/>
    <mergeCell ref="BUQ2:BUR2"/>
    <mergeCell ref="BTU2:BTV2"/>
    <mergeCell ref="BTW2:BTX2"/>
    <mergeCell ref="BTY2:BTZ2"/>
    <mergeCell ref="BUA2:BUB2"/>
    <mergeCell ref="BUC2:BUD2"/>
    <mergeCell ref="BUE2:BUF2"/>
    <mergeCell ref="BTI2:BTJ2"/>
    <mergeCell ref="BTK2:BTL2"/>
    <mergeCell ref="BTM2:BTN2"/>
    <mergeCell ref="BTO2:BTP2"/>
    <mergeCell ref="BTQ2:BTR2"/>
    <mergeCell ref="BTS2:BTT2"/>
    <mergeCell ref="BSW2:BSX2"/>
    <mergeCell ref="BSY2:BSZ2"/>
    <mergeCell ref="BTA2:BTB2"/>
    <mergeCell ref="BTC2:BTD2"/>
    <mergeCell ref="BTE2:BTF2"/>
    <mergeCell ref="BTG2:BTH2"/>
    <mergeCell ref="BSK2:BSL2"/>
    <mergeCell ref="BSM2:BSN2"/>
    <mergeCell ref="BSO2:BSP2"/>
    <mergeCell ref="BSQ2:BSR2"/>
    <mergeCell ref="BSS2:BST2"/>
    <mergeCell ref="BSU2:BSV2"/>
    <mergeCell ref="BRY2:BRZ2"/>
    <mergeCell ref="BSA2:BSB2"/>
    <mergeCell ref="BSC2:BSD2"/>
    <mergeCell ref="BSE2:BSF2"/>
    <mergeCell ref="BSG2:BSH2"/>
    <mergeCell ref="BSI2:BSJ2"/>
    <mergeCell ref="BXA2:BXB2"/>
    <mergeCell ref="BXC2:BXD2"/>
    <mergeCell ref="BXE2:BXF2"/>
    <mergeCell ref="BXG2:BXH2"/>
    <mergeCell ref="BXI2:BXJ2"/>
    <mergeCell ref="BXK2:BXL2"/>
    <mergeCell ref="BWO2:BWP2"/>
    <mergeCell ref="BWQ2:BWR2"/>
    <mergeCell ref="BWS2:BWT2"/>
    <mergeCell ref="BWU2:BWV2"/>
    <mergeCell ref="BWW2:BWX2"/>
    <mergeCell ref="BWY2:BWZ2"/>
    <mergeCell ref="BWC2:BWD2"/>
    <mergeCell ref="BWE2:BWF2"/>
    <mergeCell ref="BWG2:BWH2"/>
    <mergeCell ref="BWI2:BWJ2"/>
    <mergeCell ref="BWK2:BWL2"/>
    <mergeCell ref="BWM2:BWN2"/>
    <mergeCell ref="BVQ2:BVR2"/>
    <mergeCell ref="BVS2:BVT2"/>
    <mergeCell ref="BVU2:BVV2"/>
    <mergeCell ref="BVW2:BVX2"/>
    <mergeCell ref="BVY2:BVZ2"/>
    <mergeCell ref="BWA2:BWB2"/>
    <mergeCell ref="BVE2:BVF2"/>
    <mergeCell ref="BVG2:BVH2"/>
    <mergeCell ref="BVI2:BVJ2"/>
    <mergeCell ref="BVK2:BVL2"/>
    <mergeCell ref="BVM2:BVN2"/>
    <mergeCell ref="BVO2:BVP2"/>
    <mergeCell ref="BUS2:BUT2"/>
    <mergeCell ref="BUU2:BUV2"/>
    <mergeCell ref="BUW2:BUX2"/>
    <mergeCell ref="BUY2:BUZ2"/>
    <mergeCell ref="BVA2:BVB2"/>
    <mergeCell ref="BVC2:BVD2"/>
    <mergeCell ref="BZU2:BZV2"/>
    <mergeCell ref="BZW2:BZX2"/>
    <mergeCell ref="BZY2:BZZ2"/>
    <mergeCell ref="CAA2:CAB2"/>
    <mergeCell ref="CAC2:CAD2"/>
    <mergeCell ref="CAE2:CAF2"/>
    <mergeCell ref="BZI2:BZJ2"/>
    <mergeCell ref="BZK2:BZL2"/>
    <mergeCell ref="BZM2:BZN2"/>
    <mergeCell ref="BZO2:BZP2"/>
    <mergeCell ref="BZQ2:BZR2"/>
    <mergeCell ref="BZS2:BZT2"/>
    <mergeCell ref="BYW2:BYX2"/>
    <mergeCell ref="BYY2:BYZ2"/>
    <mergeCell ref="BZA2:BZB2"/>
    <mergeCell ref="BZC2:BZD2"/>
    <mergeCell ref="BZE2:BZF2"/>
    <mergeCell ref="BZG2:BZH2"/>
    <mergeCell ref="BYK2:BYL2"/>
    <mergeCell ref="BYM2:BYN2"/>
    <mergeCell ref="BYO2:BYP2"/>
    <mergeCell ref="BYQ2:BYR2"/>
    <mergeCell ref="BYS2:BYT2"/>
    <mergeCell ref="BYU2:BYV2"/>
    <mergeCell ref="BXY2:BXZ2"/>
    <mergeCell ref="BYA2:BYB2"/>
    <mergeCell ref="BYC2:BYD2"/>
    <mergeCell ref="BYE2:BYF2"/>
    <mergeCell ref="BYG2:BYH2"/>
    <mergeCell ref="BYI2:BYJ2"/>
    <mergeCell ref="BXM2:BXN2"/>
    <mergeCell ref="BXO2:BXP2"/>
    <mergeCell ref="BXQ2:BXR2"/>
    <mergeCell ref="BXS2:BXT2"/>
    <mergeCell ref="BXU2:BXV2"/>
    <mergeCell ref="BXW2:BXX2"/>
    <mergeCell ref="CCO2:CCP2"/>
    <mergeCell ref="CCQ2:CCR2"/>
    <mergeCell ref="CCS2:CCT2"/>
    <mergeCell ref="CCU2:CCV2"/>
    <mergeCell ref="CCW2:CCX2"/>
    <mergeCell ref="CCY2:CCZ2"/>
    <mergeCell ref="CCC2:CCD2"/>
    <mergeCell ref="CCE2:CCF2"/>
    <mergeCell ref="CCG2:CCH2"/>
    <mergeCell ref="CCI2:CCJ2"/>
    <mergeCell ref="CCK2:CCL2"/>
    <mergeCell ref="CCM2:CCN2"/>
    <mergeCell ref="CBQ2:CBR2"/>
    <mergeCell ref="CBS2:CBT2"/>
    <mergeCell ref="CBU2:CBV2"/>
    <mergeCell ref="CBW2:CBX2"/>
    <mergeCell ref="CBY2:CBZ2"/>
    <mergeCell ref="CCA2:CCB2"/>
    <mergeCell ref="CBE2:CBF2"/>
    <mergeCell ref="CBG2:CBH2"/>
    <mergeCell ref="CBI2:CBJ2"/>
    <mergeCell ref="CBK2:CBL2"/>
    <mergeCell ref="CBM2:CBN2"/>
    <mergeCell ref="CBO2:CBP2"/>
    <mergeCell ref="CAS2:CAT2"/>
    <mergeCell ref="CAU2:CAV2"/>
    <mergeCell ref="CAW2:CAX2"/>
    <mergeCell ref="CAY2:CAZ2"/>
    <mergeCell ref="CBA2:CBB2"/>
    <mergeCell ref="CBC2:CBD2"/>
    <mergeCell ref="CAG2:CAH2"/>
    <mergeCell ref="CAI2:CAJ2"/>
    <mergeCell ref="CAK2:CAL2"/>
    <mergeCell ref="CAM2:CAN2"/>
    <mergeCell ref="CAO2:CAP2"/>
    <mergeCell ref="CAQ2:CAR2"/>
    <mergeCell ref="CFI2:CFJ2"/>
    <mergeCell ref="CFK2:CFL2"/>
    <mergeCell ref="CFM2:CFN2"/>
    <mergeCell ref="CFO2:CFP2"/>
    <mergeCell ref="CFQ2:CFR2"/>
    <mergeCell ref="CFS2:CFT2"/>
    <mergeCell ref="CEW2:CEX2"/>
    <mergeCell ref="CEY2:CEZ2"/>
    <mergeCell ref="CFA2:CFB2"/>
    <mergeCell ref="CFC2:CFD2"/>
    <mergeCell ref="CFE2:CFF2"/>
    <mergeCell ref="CFG2:CFH2"/>
    <mergeCell ref="CEK2:CEL2"/>
    <mergeCell ref="CEM2:CEN2"/>
    <mergeCell ref="CEO2:CEP2"/>
    <mergeCell ref="CEQ2:CER2"/>
    <mergeCell ref="CES2:CET2"/>
    <mergeCell ref="CEU2:CEV2"/>
    <mergeCell ref="CDY2:CDZ2"/>
    <mergeCell ref="CEA2:CEB2"/>
    <mergeCell ref="CEC2:CED2"/>
    <mergeCell ref="CEE2:CEF2"/>
    <mergeCell ref="CEG2:CEH2"/>
    <mergeCell ref="CEI2:CEJ2"/>
    <mergeCell ref="CDM2:CDN2"/>
    <mergeCell ref="CDO2:CDP2"/>
    <mergeCell ref="CDQ2:CDR2"/>
    <mergeCell ref="CDS2:CDT2"/>
    <mergeCell ref="CDU2:CDV2"/>
    <mergeCell ref="CDW2:CDX2"/>
    <mergeCell ref="CDA2:CDB2"/>
    <mergeCell ref="CDC2:CDD2"/>
    <mergeCell ref="CDE2:CDF2"/>
    <mergeCell ref="CDG2:CDH2"/>
    <mergeCell ref="CDI2:CDJ2"/>
    <mergeCell ref="CDK2:CDL2"/>
    <mergeCell ref="CIC2:CID2"/>
    <mergeCell ref="CIE2:CIF2"/>
    <mergeCell ref="CIG2:CIH2"/>
    <mergeCell ref="CII2:CIJ2"/>
    <mergeCell ref="CIK2:CIL2"/>
    <mergeCell ref="CIM2:CIN2"/>
    <mergeCell ref="CHQ2:CHR2"/>
    <mergeCell ref="CHS2:CHT2"/>
    <mergeCell ref="CHU2:CHV2"/>
    <mergeCell ref="CHW2:CHX2"/>
    <mergeCell ref="CHY2:CHZ2"/>
    <mergeCell ref="CIA2:CIB2"/>
    <mergeCell ref="CHE2:CHF2"/>
    <mergeCell ref="CHG2:CHH2"/>
    <mergeCell ref="CHI2:CHJ2"/>
    <mergeCell ref="CHK2:CHL2"/>
    <mergeCell ref="CHM2:CHN2"/>
    <mergeCell ref="CHO2:CHP2"/>
    <mergeCell ref="CGS2:CGT2"/>
    <mergeCell ref="CGU2:CGV2"/>
    <mergeCell ref="CGW2:CGX2"/>
    <mergeCell ref="CGY2:CGZ2"/>
    <mergeCell ref="CHA2:CHB2"/>
    <mergeCell ref="CHC2:CHD2"/>
    <mergeCell ref="CGG2:CGH2"/>
    <mergeCell ref="CGI2:CGJ2"/>
    <mergeCell ref="CGK2:CGL2"/>
    <mergeCell ref="CGM2:CGN2"/>
    <mergeCell ref="CGO2:CGP2"/>
    <mergeCell ref="CGQ2:CGR2"/>
    <mergeCell ref="CFU2:CFV2"/>
    <mergeCell ref="CFW2:CFX2"/>
    <mergeCell ref="CFY2:CFZ2"/>
    <mergeCell ref="CGA2:CGB2"/>
    <mergeCell ref="CGC2:CGD2"/>
    <mergeCell ref="CGE2:CGF2"/>
    <mergeCell ref="CKW2:CKX2"/>
    <mergeCell ref="CKY2:CKZ2"/>
    <mergeCell ref="CLA2:CLB2"/>
    <mergeCell ref="CLC2:CLD2"/>
    <mergeCell ref="CLE2:CLF2"/>
    <mergeCell ref="CLG2:CLH2"/>
    <mergeCell ref="CKK2:CKL2"/>
    <mergeCell ref="CKM2:CKN2"/>
    <mergeCell ref="CKO2:CKP2"/>
    <mergeCell ref="CKQ2:CKR2"/>
    <mergeCell ref="CKS2:CKT2"/>
    <mergeCell ref="CKU2:CKV2"/>
    <mergeCell ref="CJY2:CJZ2"/>
    <mergeCell ref="CKA2:CKB2"/>
    <mergeCell ref="CKC2:CKD2"/>
    <mergeCell ref="CKE2:CKF2"/>
    <mergeCell ref="CKG2:CKH2"/>
    <mergeCell ref="CKI2:CKJ2"/>
    <mergeCell ref="CJM2:CJN2"/>
    <mergeCell ref="CJO2:CJP2"/>
    <mergeCell ref="CJQ2:CJR2"/>
    <mergeCell ref="CJS2:CJT2"/>
    <mergeCell ref="CJU2:CJV2"/>
    <mergeCell ref="CJW2:CJX2"/>
    <mergeCell ref="CJA2:CJB2"/>
    <mergeCell ref="CJC2:CJD2"/>
    <mergeCell ref="CJE2:CJF2"/>
    <mergeCell ref="CJG2:CJH2"/>
    <mergeCell ref="CJI2:CJJ2"/>
    <mergeCell ref="CJK2:CJL2"/>
    <mergeCell ref="CIO2:CIP2"/>
    <mergeCell ref="CIQ2:CIR2"/>
    <mergeCell ref="CIS2:CIT2"/>
    <mergeCell ref="CIU2:CIV2"/>
    <mergeCell ref="CIW2:CIX2"/>
    <mergeCell ref="CIY2:CIZ2"/>
    <mergeCell ref="CNQ2:CNR2"/>
    <mergeCell ref="CNS2:CNT2"/>
    <mergeCell ref="CNU2:CNV2"/>
    <mergeCell ref="CNW2:CNX2"/>
    <mergeCell ref="CNY2:CNZ2"/>
    <mergeCell ref="COA2:COB2"/>
    <mergeCell ref="CNE2:CNF2"/>
    <mergeCell ref="CNG2:CNH2"/>
    <mergeCell ref="CNI2:CNJ2"/>
    <mergeCell ref="CNK2:CNL2"/>
    <mergeCell ref="CNM2:CNN2"/>
    <mergeCell ref="CNO2:CNP2"/>
    <mergeCell ref="CMS2:CMT2"/>
    <mergeCell ref="CMU2:CMV2"/>
    <mergeCell ref="CMW2:CMX2"/>
    <mergeCell ref="CMY2:CMZ2"/>
    <mergeCell ref="CNA2:CNB2"/>
    <mergeCell ref="CNC2:CND2"/>
    <mergeCell ref="CMG2:CMH2"/>
    <mergeCell ref="CMI2:CMJ2"/>
    <mergeCell ref="CMK2:CML2"/>
    <mergeCell ref="CMM2:CMN2"/>
    <mergeCell ref="CMO2:CMP2"/>
    <mergeCell ref="CMQ2:CMR2"/>
    <mergeCell ref="CLU2:CLV2"/>
    <mergeCell ref="CLW2:CLX2"/>
    <mergeCell ref="CLY2:CLZ2"/>
    <mergeCell ref="CMA2:CMB2"/>
    <mergeCell ref="CMC2:CMD2"/>
    <mergeCell ref="CME2:CMF2"/>
    <mergeCell ref="CLI2:CLJ2"/>
    <mergeCell ref="CLK2:CLL2"/>
    <mergeCell ref="CLM2:CLN2"/>
    <mergeCell ref="CLO2:CLP2"/>
    <mergeCell ref="CLQ2:CLR2"/>
    <mergeCell ref="CLS2:CLT2"/>
    <mergeCell ref="CQK2:CQL2"/>
    <mergeCell ref="CQM2:CQN2"/>
    <mergeCell ref="CQO2:CQP2"/>
    <mergeCell ref="CQQ2:CQR2"/>
    <mergeCell ref="CQS2:CQT2"/>
    <mergeCell ref="CQU2:CQV2"/>
    <mergeCell ref="CPY2:CPZ2"/>
    <mergeCell ref="CQA2:CQB2"/>
    <mergeCell ref="CQC2:CQD2"/>
    <mergeCell ref="CQE2:CQF2"/>
    <mergeCell ref="CQG2:CQH2"/>
    <mergeCell ref="CQI2:CQJ2"/>
    <mergeCell ref="CPM2:CPN2"/>
    <mergeCell ref="CPO2:CPP2"/>
    <mergeCell ref="CPQ2:CPR2"/>
    <mergeCell ref="CPS2:CPT2"/>
    <mergeCell ref="CPU2:CPV2"/>
    <mergeCell ref="CPW2:CPX2"/>
    <mergeCell ref="CPA2:CPB2"/>
    <mergeCell ref="CPC2:CPD2"/>
    <mergeCell ref="CPE2:CPF2"/>
    <mergeCell ref="CPG2:CPH2"/>
    <mergeCell ref="CPI2:CPJ2"/>
    <mergeCell ref="CPK2:CPL2"/>
    <mergeCell ref="COO2:COP2"/>
    <mergeCell ref="COQ2:COR2"/>
    <mergeCell ref="COS2:COT2"/>
    <mergeCell ref="COU2:COV2"/>
    <mergeCell ref="COW2:COX2"/>
    <mergeCell ref="COY2:COZ2"/>
    <mergeCell ref="COC2:COD2"/>
    <mergeCell ref="COE2:COF2"/>
    <mergeCell ref="COG2:COH2"/>
    <mergeCell ref="COI2:COJ2"/>
    <mergeCell ref="COK2:COL2"/>
    <mergeCell ref="COM2:CON2"/>
    <mergeCell ref="CTE2:CTF2"/>
    <mergeCell ref="CTG2:CTH2"/>
    <mergeCell ref="CTI2:CTJ2"/>
    <mergeCell ref="CTK2:CTL2"/>
    <mergeCell ref="CTM2:CTN2"/>
    <mergeCell ref="CTO2:CTP2"/>
    <mergeCell ref="CSS2:CST2"/>
    <mergeCell ref="CSU2:CSV2"/>
    <mergeCell ref="CSW2:CSX2"/>
    <mergeCell ref="CSY2:CSZ2"/>
    <mergeCell ref="CTA2:CTB2"/>
    <mergeCell ref="CTC2:CTD2"/>
    <mergeCell ref="CSG2:CSH2"/>
    <mergeCell ref="CSI2:CSJ2"/>
    <mergeCell ref="CSK2:CSL2"/>
    <mergeCell ref="CSM2:CSN2"/>
    <mergeCell ref="CSO2:CSP2"/>
    <mergeCell ref="CSQ2:CSR2"/>
    <mergeCell ref="CRU2:CRV2"/>
    <mergeCell ref="CRW2:CRX2"/>
    <mergeCell ref="CRY2:CRZ2"/>
    <mergeCell ref="CSA2:CSB2"/>
    <mergeCell ref="CSC2:CSD2"/>
    <mergeCell ref="CSE2:CSF2"/>
    <mergeCell ref="CRI2:CRJ2"/>
    <mergeCell ref="CRK2:CRL2"/>
    <mergeCell ref="CRM2:CRN2"/>
    <mergeCell ref="CRO2:CRP2"/>
    <mergeCell ref="CRQ2:CRR2"/>
    <mergeCell ref="CRS2:CRT2"/>
    <mergeCell ref="CQW2:CQX2"/>
    <mergeCell ref="CQY2:CQZ2"/>
    <mergeCell ref="CRA2:CRB2"/>
    <mergeCell ref="CRC2:CRD2"/>
    <mergeCell ref="CRE2:CRF2"/>
    <mergeCell ref="CRG2:CRH2"/>
    <mergeCell ref="CVY2:CVZ2"/>
    <mergeCell ref="CWA2:CWB2"/>
    <mergeCell ref="CWC2:CWD2"/>
    <mergeCell ref="CWE2:CWF2"/>
    <mergeCell ref="CWG2:CWH2"/>
    <mergeCell ref="CWI2:CWJ2"/>
    <mergeCell ref="CVM2:CVN2"/>
    <mergeCell ref="CVO2:CVP2"/>
    <mergeCell ref="CVQ2:CVR2"/>
    <mergeCell ref="CVS2:CVT2"/>
    <mergeCell ref="CVU2:CVV2"/>
    <mergeCell ref="CVW2:CVX2"/>
    <mergeCell ref="CVA2:CVB2"/>
    <mergeCell ref="CVC2:CVD2"/>
    <mergeCell ref="CVE2:CVF2"/>
    <mergeCell ref="CVG2:CVH2"/>
    <mergeCell ref="CVI2:CVJ2"/>
    <mergeCell ref="CVK2:CVL2"/>
    <mergeCell ref="CUO2:CUP2"/>
    <mergeCell ref="CUQ2:CUR2"/>
    <mergeCell ref="CUS2:CUT2"/>
    <mergeCell ref="CUU2:CUV2"/>
    <mergeCell ref="CUW2:CUX2"/>
    <mergeCell ref="CUY2:CUZ2"/>
    <mergeCell ref="CUC2:CUD2"/>
    <mergeCell ref="CUE2:CUF2"/>
    <mergeCell ref="CUG2:CUH2"/>
    <mergeCell ref="CUI2:CUJ2"/>
    <mergeCell ref="CUK2:CUL2"/>
    <mergeCell ref="CUM2:CUN2"/>
    <mergeCell ref="CTQ2:CTR2"/>
    <mergeCell ref="CTS2:CTT2"/>
    <mergeCell ref="CTU2:CTV2"/>
    <mergeCell ref="CTW2:CTX2"/>
    <mergeCell ref="CTY2:CTZ2"/>
    <mergeCell ref="CUA2:CUB2"/>
    <mergeCell ref="CYS2:CYT2"/>
    <mergeCell ref="CYU2:CYV2"/>
    <mergeCell ref="CYW2:CYX2"/>
    <mergeCell ref="CYY2:CYZ2"/>
    <mergeCell ref="CZA2:CZB2"/>
    <mergeCell ref="CZC2:CZD2"/>
    <mergeCell ref="CYG2:CYH2"/>
    <mergeCell ref="CYI2:CYJ2"/>
    <mergeCell ref="CYK2:CYL2"/>
    <mergeCell ref="CYM2:CYN2"/>
    <mergeCell ref="CYO2:CYP2"/>
    <mergeCell ref="CYQ2:CYR2"/>
    <mergeCell ref="CXU2:CXV2"/>
    <mergeCell ref="CXW2:CXX2"/>
    <mergeCell ref="CXY2:CXZ2"/>
    <mergeCell ref="CYA2:CYB2"/>
    <mergeCell ref="CYC2:CYD2"/>
    <mergeCell ref="CYE2:CYF2"/>
    <mergeCell ref="CXI2:CXJ2"/>
    <mergeCell ref="CXK2:CXL2"/>
    <mergeCell ref="CXM2:CXN2"/>
    <mergeCell ref="CXO2:CXP2"/>
    <mergeCell ref="CXQ2:CXR2"/>
    <mergeCell ref="CXS2:CXT2"/>
    <mergeCell ref="CWW2:CWX2"/>
    <mergeCell ref="CWY2:CWZ2"/>
    <mergeCell ref="CXA2:CXB2"/>
    <mergeCell ref="CXC2:CXD2"/>
    <mergeCell ref="CXE2:CXF2"/>
    <mergeCell ref="CXG2:CXH2"/>
    <mergeCell ref="CWK2:CWL2"/>
    <mergeCell ref="CWM2:CWN2"/>
    <mergeCell ref="CWO2:CWP2"/>
    <mergeCell ref="CWQ2:CWR2"/>
    <mergeCell ref="CWS2:CWT2"/>
    <mergeCell ref="CWU2:CWV2"/>
    <mergeCell ref="DBM2:DBN2"/>
    <mergeCell ref="DBO2:DBP2"/>
    <mergeCell ref="DBQ2:DBR2"/>
    <mergeCell ref="DBS2:DBT2"/>
    <mergeCell ref="DBU2:DBV2"/>
    <mergeCell ref="DBW2:DBX2"/>
    <mergeCell ref="DBA2:DBB2"/>
    <mergeCell ref="DBC2:DBD2"/>
    <mergeCell ref="DBE2:DBF2"/>
    <mergeCell ref="DBG2:DBH2"/>
    <mergeCell ref="DBI2:DBJ2"/>
    <mergeCell ref="DBK2:DBL2"/>
    <mergeCell ref="DAO2:DAP2"/>
    <mergeCell ref="DAQ2:DAR2"/>
    <mergeCell ref="DAS2:DAT2"/>
    <mergeCell ref="DAU2:DAV2"/>
    <mergeCell ref="DAW2:DAX2"/>
    <mergeCell ref="DAY2:DAZ2"/>
    <mergeCell ref="DAC2:DAD2"/>
    <mergeCell ref="DAE2:DAF2"/>
    <mergeCell ref="DAG2:DAH2"/>
    <mergeCell ref="DAI2:DAJ2"/>
    <mergeCell ref="DAK2:DAL2"/>
    <mergeCell ref="DAM2:DAN2"/>
    <mergeCell ref="CZQ2:CZR2"/>
    <mergeCell ref="CZS2:CZT2"/>
    <mergeCell ref="CZU2:CZV2"/>
    <mergeCell ref="CZW2:CZX2"/>
    <mergeCell ref="CZY2:CZZ2"/>
    <mergeCell ref="DAA2:DAB2"/>
    <mergeCell ref="CZE2:CZF2"/>
    <mergeCell ref="CZG2:CZH2"/>
    <mergeCell ref="CZI2:CZJ2"/>
    <mergeCell ref="CZK2:CZL2"/>
    <mergeCell ref="CZM2:CZN2"/>
    <mergeCell ref="CZO2:CZP2"/>
    <mergeCell ref="DEG2:DEH2"/>
    <mergeCell ref="DEI2:DEJ2"/>
    <mergeCell ref="DEK2:DEL2"/>
    <mergeCell ref="DEM2:DEN2"/>
    <mergeCell ref="DEO2:DEP2"/>
    <mergeCell ref="DEQ2:DER2"/>
    <mergeCell ref="DDU2:DDV2"/>
    <mergeCell ref="DDW2:DDX2"/>
    <mergeCell ref="DDY2:DDZ2"/>
    <mergeCell ref="DEA2:DEB2"/>
    <mergeCell ref="DEC2:DED2"/>
    <mergeCell ref="DEE2:DEF2"/>
    <mergeCell ref="DDI2:DDJ2"/>
    <mergeCell ref="DDK2:DDL2"/>
    <mergeCell ref="DDM2:DDN2"/>
    <mergeCell ref="DDO2:DDP2"/>
    <mergeCell ref="DDQ2:DDR2"/>
    <mergeCell ref="DDS2:DDT2"/>
    <mergeCell ref="DCW2:DCX2"/>
    <mergeCell ref="DCY2:DCZ2"/>
    <mergeCell ref="DDA2:DDB2"/>
    <mergeCell ref="DDC2:DDD2"/>
    <mergeCell ref="DDE2:DDF2"/>
    <mergeCell ref="DDG2:DDH2"/>
    <mergeCell ref="DCK2:DCL2"/>
    <mergeCell ref="DCM2:DCN2"/>
    <mergeCell ref="DCO2:DCP2"/>
    <mergeCell ref="DCQ2:DCR2"/>
    <mergeCell ref="DCS2:DCT2"/>
    <mergeCell ref="DCU2:DCV2"/>
    <mergeCell ref="DBY2:DBZ2"/>
    <mergeCell ref="DCA2:DCB2"/>
    <mergeCell ref="DCC2:DCD2"/>
    <mergeCell ref="DCE2:DCF2"/>
    <mergeCell ref="DCG2:DCH2"/>
    <mergeCell ref="DCI2:DCJ2"/>
    <mergeCell ref="DHA2:DHB2"/>
    <mergeCell ref="DHC2:DHD2"/>
    <mergeCell ref="DHE2:DHF2"/>
    <mergeCell ref="DHG2:DHH2"/>
    <mergeCell ref="DHI2:DHJ2"/>
    <mergeCell ref="DHK2:DHL2"/>
    <mergeCell ref="DGO2:DGP2"/>
    <mergeCell ref="DGQ2:DGR2"/>
    <mergeCell ref="DGS2:DGT2"/>
    <mergeCell ref="DGU2:DGV2"/>
    <mergeCell ref="DGW2:DGX2"/>
    <mergeCell ref="DGY2:DGZ2"/>
    <mergeCell ref="DGC2:DGD2"/>
    <mergeCell ref="DGE2:DGF2"/>
    <mergeCell ref="DGG2:DGH2"/>
    <mergeCell ref="DGI2:DGJ2"/>
    <mergeCell ref="DGK2:DGL2"/>
    <mergeCell ref="DGM2:DGN2"/>
    <mergeCell ref="DFQ2:DFR2"/>
    <mergeCell ref="DFS2:DFT2"/>
    <mergeCell ref="DFU2:DFV2"/>
    <mergeCell ref="DFW2:DFX2"/>
    <mergeCell ref="DFY2:DFZ2"/>
    <mergeCell ref="DGA2:DGB2"/>
    <mergeCell ref="DFE2:DFF2"/>
    <mergeCell ref="DFG2:DFH2"/>
    <mergeCell ref="DFI2:DFJ2"/>
    <mergeCell ref="DFK2:DFL2"/>
    <mergeCell ref="DFM2:DFN2"/>
    <mergeCell ref="DFO2:DFP2"/>
    <mergeCell ref="DES2:DET2"/>
    <mergeCell ref="DEU2:DEV2"/>
    <mergeCell ref="DEW2:DEX2"/>
    <mergeCell ref="DEY2:DEZ2"/>
    <mergeCell ref="DFA2:DFB2"/>
    <mergeCell ref="DFC2:DFD2"/>
    <mergeCell ref="DJU2:DJV2"/>
    <mergeCell ref="DJW2:DJX2"/>
    <mergeCell ref="DJY2:DJZ2"/>
    <mergeCell ref="DKA2:DKB2"/>
    <mergeCell ref="DKC2:DKD2"/>
    <mergeCell ref="DKE2:DKF2"/>
    <mergeCell ref="DJI2:DJJ2"/>
    <mergeCell ref="DJK2:DJL2"/>
    <mergeCell ref="DJM2:DJN2"/>
    <mergeCell ref="DJO2:DJP2"/>
    <mergeCell ref="DJQ2:DJR2"/>
    <mergeCell ref="DJS2:DJT2"/>
    <mergeCell ref="DIW2:DIX2"/>
    <mergeCell ref="DIY2:DIZ2"/>
    <mergeCell ref="DJA2:DJB2"/>
    <mergeCell ref="DJC2:DJD2"/>
    <mergeCell ref="DJE2:DJF2"/>
    <mergeCell ref="DJG2:DJH2"/>
    <mergeCell ref="DIK2:DIL2"/>
    <mergeCell ref="DIM2:DIN2"/>
    <mergeCell ref="DIO2:DIP2"/>
    <mergeCell ref="DIQ2:DIR2"/>
    <mergeCell ref="DIS2:DIT2"/>
    <mergeCell ref="DIU2:DIV2"/>
    <mergeCell ref="DHY2:DHZ2"/>
    <mergeCell ref="DIA2:DIB2"/>
    <mergeCell ref="DIC2:DID2"/>
    <mergeCell ref="DIE2:DIF2"/>
    <mergeCell ref="DIG2:DIH2"/>
    <mergeCell ref="DII2:DIJ2"/>
    <mergeCell ref="DHM2:DHN2"/>
    <mergeCell ref="DHO2:DHP2"/>
    <mergeCell ref="DHQ2:DHR2"/>
    <mergeCell ref="DHS2:DHT2"/>
    <mergeCell ref="DHU2:DHV2"/>
    <mergeCell ref="DHW2:DHX2"/>
    <mergeCell ref="DMO2:DMP2"/>
    <mergeCell ref="DMQ2:DMR2"/>
    <mergeCell ref="DMS2:DMT2"/>
    <mergeCell ref="DMU2:DMV2"/>
    <mergeCell ref="DMW2:DMX2"/>
    <mergeCell ref="DMY2:DMZ2"/>
    <mergeCell ref="DMC2:DMD2"/>
    <mergeCell ref="DME2:DMF2"/>
    <mergeCell ref="DMG2:DMH2"/>
    <mergeCell ref="DMI2:DMJ2"/>
    <mergeCell ref="DMK2:DML2"/>
    <mergeCell ref="DMM2:DMN2"/>
    <mergeCell ref="DLQ2:DLR2"/>
    <mergeCell ref="DLS2:DLT2"/>
    <mergeCell ref="DLU2:DLV2"/>
    <mergeCell ref="DLW2:DLX2"/>
    <mergeCell ref="DLY2:DLZ2"/>
    <mergeCell ref="DMA2:DMB2"/>
    <mergeCell ref="DLE2:DLF2"/>
    <mergeCell ref="DLG2:DLH2"/>
    <mergeCell ref="DLI2:DLJ2"/>
    <mergeCell ref="DLK2:DLL2"/>
    <mergeCell ref="DLM2:DLN2"/>
    <mergeCell ref="DLO2:DLP2"/>
    <mergeCell ref="DKS2:DKT2"/>
    <mergeCell ref="DKU2:DKV2"/>
    <mergeCell ref="DKW2:DKX2"/>
    <mergeCell ref="DKY2:DKZ2"/>
    <mergeCell ref="DLA2:DLB2"/>
    <mergeCell ref="DLC2:DLD2"/>
    <mergeCell ref="DKG2:DKH2"/>
    <mergeCell ref="DKI2:DKJ2"/>
    <mergeCell ref="DKK2:DKL2"/>
    <mergeCell ref="DKM2:DKN2"/>
    <mergeCell ref="DKO2:DKP2"/>
    <mergeCell ref="DKQ2:DKR2"/>
    <mergeCell ref="DPI2:DPJ2"/>
    <mergeCell ref="DPK2:DPL2"/>
    <mergeCell ref="DPM2:DPN2"/>
    <mergeCell ref="DPO2:DPP2"/>
    <mergeCell ref="DPQ2:DPR2"/>
    <mergeCell ref="DPS2:DPT2"/>
    <mergeCell ref="DOW2:DOX2"/>
    <mergeCell ref="DOY2:DOZ2"/>
    <mergeCell ref="DPA2:DPB2"/>
    <mergeCell ref="DPC2:DPD2"/>
    <mergeCell ref="DPE2:DPF2"/>
    <mergeCell ref="DPG2:DPH2"/>
    <mergeCell ref="DOK2:DOL2"/>
    <mergeCell ref="DOM2:DON2"/>
    <mergeCell ref="DOO2:DOP2"/>
    <mergeCell ref="DOQ2:DOR2"/>
    <mergeCell ref="DOS2:DOT2"/>
    <mergeCell ref="DOU2:DOV2"/>
    <mergeCell ref="DNY2:DNZ2"/>
    <mergeCell ref="DOA2:DOB2"/>
    <mergeCell ref="DOC2:DOD2"/>
    <mergeCell ref="DOE2:DOF2"/>
    <mergeCell ref="DOG2:DOH2"/>
    <mergeCell ref="DOI2:DOJ2"/>
    <mergeCell ref="DNM2:DNN2"/>
    <mergeCell ref="DNO2:DNP2"/>
    <mergeCell ref="DNQ2:DNR2"/>
    <mergeCell ref="DNS2:DNT2"/>
    <mergeCell ref="DNU2:DNV2"/>
    <mergeCell ref="DNW2:DNX2"/>
    <mergeCell ref="DNA2:DNB2"/>
    <mergeCell ref="DNC2:DND2"/>
    <mergeCell ref="DNE2:DNF2"/>
    <mergeCell ref="DNG2:DNH2"/>
    <mergeCell ref="DNI2:DNJ2"/>
    <mergeCell ref="DNK2:DNL2"/>
    <mergeCell ref="DSC2:DSD2"/>
    <mergeCell ref="DSE2:DSF2"/>
    <mergeCell ref="DSG2:DSH2"/>
    <mergeCell ref="DSI2:DSJ2"/>
    <mergeCell ref="DSK2:DSL2"/>
    <mergeCell ref="DSM2:DSN2"/>
    <mergeCell ref="DRQ2:DRR2"/>
    <mergeCell ref="DRS2:DRT2"/>
    <mergeCell ref="DRU2:DRV2"/>
    <mergeCell ref="DRW2:DRX2"/>
    <mergeCell ref="DRY2:DRZ2"/>
    <mergeCell ref="DSA2:DSB2"/>
    <mergeCell ref="DRE2:DRF2"/>
    <mergeCell ref="DRG2:DRH2"/>
    <mergeCell ref="DRI2:DRJ2"/>
    <mergeCell ref="DRK2:DRL2"/>
    <mergeCell ref="DRM2:DRN2"/>
    <mergeCell ref="DRO2:DRP2"/>
    <mergeCell ref="DQS2:DQT2"/>
    <mergeCell ref="DQU2:DQV2"/>
    <mergeCell ref="DQW2:DQX2"/>
    <mergeCell ref="DQY2:DQZ2"/>
    <mergeCell ref="DRA2:DRB2"/>
    <mergeCell ref="DRC2:DRD2"/>
    <mergeCell ref="DQG2:DQH2"/>
    <mergeCell ref="DQI2:DQJ2"/>
    <mergeCell ref="DQK2:DQL2"/>
    <mergeCell ref="DQM2:DQN2"/>
    <mergeCell ref="DQO2:DQP2"/>
    <mergeCell ref="DQQ2:DQR2"/>
    <mergeCell ref="DPU2:DPV2"/>
    <mergeCell ref="DPW2:DPX2"/>
    <mergeCell ref="DPY2:DPZ2"/>
    <mergeCell ref="DQA2:DQB2"/>
    <mergeCell ref="DQC2:DQD2"/>
    <mergeCell ref="DQE2:DQF2"/>
    <mergeCell ref="DUW2:DUX2"/>
    <mergeCell ref="DUY2:DUZ2"/>
    <mergeCell ref="DVA2:DVB2"/>
    <mergeCell ref="DVC2:DVD2"/>
    <mergeCell ref="DVE2:DVF2"/>
    <mergeCell ref="DVG2:DVH2"/>
    <mergeCell ref="DUK2:DUL2"/>
    <mergeCell ref="DUM2:DUN2"/>
    <mergeCell ref="DUO2:DUP2"/>
    <mergeCell ref="DUQ2:DUR2"/>
    <mergeCell ref="DUS2:DUT2"/>
    <mergeCell ref="DUU2:DUV2"/>
    <mergeCell ref="DTY2:DTZ2"/>
    <mergeCell ref="DUA2:DUB2"/>
    <mergeCell ref="DUC2:DUD2"/>
    <mergeCell ref="DUE2:DUF2"/>
    <mergeCell ref="DUG2:DUH2"/>
    <mergeCell ref="DUI2:DUJ2"/>
    <mergeCell ref="DTM2:DTN2"/>
    <mergeCell ref="DTO2:DTP2"/>
    <mergeCell ref="DTQ2:DTR2"/>
    <mergeCell ref="DTS2:DTT2"/>
    <mergeCell ref="DTU2:DTV2"/>
    <mergeCell ref="DTW2:DTX2"/>
    <mergeCell ref="DTA2:DTB2"/>
    <mergeCell ref="DTC2:DTD2"/>
    <mergeCell ref="DTE2:DTF2"/>
    <mergeCell ref="DTG2:DTH2"/>
    <mergeCell ref="DTI2:DTJ2"/>
    <mergeCell ref="DTK2:DTL2"/>
    <mergeCell ref="DSO2:DSP2"/>
    <mergeCell ref="DSQ2:DSR2"/>
    <mergeCell ref="DSS2:DST2"/>
    <mergeCell ref="DSU2:DSV2"/>
    <mergeCell ref="DSW2:DSX2"/>
    <mergeCell ref="DSY2:DSZ2"/>
    <mergeCell ref="DXQ2:DXR2"/>
    <mergeCell ref="DXS2:DXT2"/>
    <mergeCell ref="DXU2:DXV2"/>
    <mergeCell ref="DXW2:DXX2"/>
    <mergeCell ref="DXY2:DXZ2"/>
    <mergeCell ref="DYA2:DYB2"/>
    <mergeCell ref="DXE2:DXF2"/>
    <mergeCell ref="DXG2:DXH2"/>
    <mergeCell ref="DXI2:DXJ2"/>
    <mergeCell ref="DXK2:DXL2"/>
    <mergeCell ref="DXM2:DXN2"/>
    <mergeCell ref="DXO2:DXP2"/>
    <mergeCell ref="DWS2:DWT2"/>
    <mergeCell ref="DWU2:DWV2"/>
    <mergeCell ref="DWW2:DWX2"/>
    <mergeCell ref="DWY2:DWZ2"/>
    <mergeCell ref="DXA2:DXB2"/>
    <mergeCell ref="DXC2:DXD2"/>
    <mergeCell ref="DWG2:DWH2"/>
    <mergeCell ref="DWI2:DWJ2"/>
    <mergeCell ref="DWK2:DWL2"/>
    <mergeCell ref="DWM2:DWN2"/>
    <mergeCell ref="DWO2:DWP2"/>
    <mergeCell ref="DWQ2:DWR2"/>
    <mergeCell ref="DVU2:DVV2"/>
    <mergeCell ref="DVW2:DVX2"/>
    <mergeCell ref="DVY2:DVZ2"/>
    <mergeCell ref="DWA2:DWB2"/>
    <mergeCell ref="DWC2:DWD2"/>
    <mergeCell ref="DWE2:DWF2"/>
    <mergeCell ref="DVI2:DVJ2"/>
    <mergeCell ref="DVK2:DVL2"/>
    <mergeCell ref="DVM2:DVN2"/>
    <mergeCell ref="DVO2:DVP2"/>
    <mergeCell ref="DVQ2:DVR2"/>
    <mergeCell ref="DVS2:DVT2"/>
    <mergeCell ref="EAK2:EAL2"/>
    <mergeCell ref="EAM2:EAN2"/>
    <mergeCell ref="EAO2:EAP2"/>
    <mergeCell ref="EAQ2:EAR2"/>
    <mergeCell ref="EAS2:EAT2"/>
    <mergeCell ref="EAU2:EAV2"/>
    <mergeCell ref="DZY2:DZZ2"/>
    <mergeCell ref="EAA2:EAB2"/>
    <mergeCell ref="EAC2:EAD2"/>
    <mergeCell ref="EAE2:EAF2"/>
    <mergeCell ref="EAG2:EAH2"/>
    <mergeCell ref="EAI2:EAJ2"/>
    <mergeCell ref="DZM2:DZN2"/>
    <mergeCell ref="DZO2:DZP2"/>
    <mergeCell ref="DZQ2:DZR2"/>
    <mergeCell ref="DZS2:DZT2"/>
    <mergeCell ref="DZU2:DZV2"/>
    <mergeCell ref="DZW2:DZX2"/>
    <mergeCell ref="DZA2:DZB2"/>
    <mergeCell ref="DZC2:DZD2"/>
    <mergeCell ref="DZE2:DZF2"/>
    <mergeCell ref="DZG2:DZH2"/>
    <mergeCell ref="DZI2:DZJ2"/>
    <mergeCell ref="DZK2:DZL2"/>
    <mergeCell ref="DYO2:DYP2"/>
    <mergeCell ref="DYQ2:DYR2"/>
    <mergeCell ref="DYS2:DYT2"/>
    <mergeCell ref="DYU2:DYV2"/>
    <mergeCell ref="DYW2:DYX2"/>
    <mergeCell ref="DYY2:DYZ2"/>
    <mergeCell ref="DYC2:DYD2"/>
    <mergeCell ref="DYE2:DYF2"/>
    <mergeCell ref="DYG2:DYH2"/>
    <mergeCell ref="DYI2:DYJ2"/>
    <mergeCell ref="DYK2:DYL2"/>
    <mergeCell ref="DYM2:DYN2"/>
    <mergeCell ref="EDE2:EDF2"/>
    <mergeCell ref="EDG2:EDH2"/>
    <mergeCell ref="EDI2:EDJ2"/>
    <mergeCell ref="EDK2:EDL2"/>
    <mergeCell ref="EDM2:EDN2"/>
    <mergeCell ref="EDO2:EDP2"/>
    <mergeCell ref="ECS2:ECT2"/>
    <mergeCell ref="ECU2:ECV2"/>
    <mergeCell ref="ECW2:ECX2"/>
    <mergeCell ref="ECY2:ECZ2"/>
    <mergeCell ref="EDA2:EDB2"/>
    <mergeCell ref="EDC2:EDD2"/>
    <mergeCell ref="ECG2:ECH2"/>
    <mergeCell ref="ECI2:ECJ2"/>
    <mergeCell ref="ECK2:ECL2"/>
    <mergeCell ref="ECM2:ECN2"/>
    <mergeCell ref="ECO2:ECP2"/>
    <mergeCell ref="ECQ2:ECR2"/>
    <mergeCell ref="EBU2:EBV2"/>
    <mergeCell ref="EBW2:EBX2"/>
    <mergeCell ref="EBY2:EBZ2"/>
    <mergeCell ref="ECA2:ECB2"/>
    <mergeCell ref="ECC2:ECD2"/>
    <mergeCell ref="ECE2:ECF2"/>
    <mergeCell ref="EBI2:EBJ2"/>
    <mergeCell ref="EBK2:EBL2"/>
    <mergeCell ref="EBM2:EBN2"/>
    <mergeCell ref="EBO2:EBP2"/>
    <mergeCell ref="EBQ2:EBR2"/>
    <mergeCell ref="EBS2:EBT2"/>
    <mergeCell ref="EAW2:EAX2"/>
    <mergeCell ref="EAY2:EAZ2"/>
    <mergeCell ref="EBA2:EBB2"/>
    <mergeCell ref="EBC2:EBD2"/>
    <mergeCell ref="EBE2:EBF2"/>
    <mergeCell ref="EBG2:EBH2"/>
    <mergeCell ref="EFY2:EFZ2"/>
    <mergeCell ref="EGA2:EGB2"/>
    <mergeCell ref="EGC2:EGD2"/>
    <mergeCell ref="EGE2:EGF2"/>
    <mergeCell ref="EGG2:EGH2"/>
    <mergeCell ref="EGI2:EGJ2"/>
    <mergeCell ref="EFM2:EFN2"/>
    <mergeCell ref="EFO2:EFP2"/>
    <mergeCell ref="EFQ2:EFR2"/>
    <mergeCell ref="EFS2:EFT2"/>
    <mergeCell ref="EFU2:EFV2"/>
    <mergeCell ref="EFW2:EFX2"/>
    <mergeCell ref="EFA2:EFB2"/>
    <mergeCell ref="EFC2:EFD2"/>
    <mergeCell ref="EFE2:EFF2"/>
    <mergeCell ref="EFG2:EFH2"/>
    <mergeCell ref="EFI2:EFJ2"/>
    <mergeCell ref="EFK2:EFL2"/>
    <mergeCell ref="EEO2:EEP2"/>
    <mergeCell ref="EEQ2:EER2"/>
    <mergeCell ref="EES2:EET2"/>
    <mergeCell ref="EEU2:EEV2"/>
    <mergeCell ref="EEW2:EEX2"/>
    <mergeCell ref="EEY2:EEZ2"/>
    <mergeCell ref="EEC2:EED2"/>
    <mergeCell ref="EEE2:EEF2"/>
    <mergeCell ref="EEG2:EEH2"/>
    <mergeCell ref="EEI2:EEJ2"/>
    <mergeCell ref="EEK2:EEL2"/>
    <mergeCell ref="EEM2:EEN2"/>
    <mergeCell ref="EDQ2:EDR2"/>
    <mergeCell ref="EDS2:EDT2"/>
    <mergeCell ref="EDU2:EDV2"/>
    <mergeCell ref="EDW2:EDX2"/>
    <mergeCell ref="EDY2:EDZ2"/>
    <mergeCell ref="EEA2:EEB2"/>
    <mergeCell ref="EIS2:EIT2"/>
    <mergeCell ref="EIU2:EIV2"/>
    <mergeCell ref="EIW2:EIX2"/>
    <mergeCell ref="EIY2:EIZ2"/>
    <mergeCell ref="EJA2:EJB2"/>
    <mergeCell ref="EJC2:EJD2"/>
    <mergeCell ref="EIG2:EIH2"/>
    <mergeCell ref="EII2:EIJ2"/>
    <mergeCell ref="EIK2:EIL2"/>
    <mergeCell ref="EIM2:EIN2"/>
    <mergeCell ref="EIO2:EIP2"/>
    <mergeCell ref="EIQ2:EIR2"/>
    <mergeCell ref="EHU2:EHV2"/>
    <mergeCell ref="EHW2:EHX2"/>
    <mergeCell ref="EHY2:EHZ2"/>
    <mergeCell ref="EIA2:EIB2"/>
    <mergeCell ref="EIC2:EID2"/>
    <mergeCell ref="EIE2:EIF2"/>
    <mergeCell ref="EHI2:EHJ2"/>
    <mergeCell ref="EHK2:EHL2"/>
    <mergeCell ref="EHM2:EHN2"/>
    <mergeCell ref="EHO2:EHP2"/>
    <mergeCell ref="EHQ2:EHR2"/>
    <mergeCell ref="EHS2:EHT2"/>
    <mergeCell ref="EGW2:EGX2"/>
    <mergeCell ref="EGY2:EGZ2"/>
    <mergeCell ref="EHA2:EHB2"/>
    <mergeCell ref="EHC2:EHD2"/>
    <mergeCell ref="EHE2:EHF2"/>
    <mergeCell ref="EHG2:EHH2"/>
    <mergeCell ref="EGK2:EGL2"/>
    <mergeCell ref="EGM2:EGN2"/>
    <mergeCell ref="EGO2:EGP2"/>
    <mergeCell ref="EGQ2:EGR2"/>
    <mergeCell ref="EGS2:EGT2"/>
    <mergeCell ref="EGU2:EGV2"/>
    <mergeCell ref="ELM2:ELN2"/>
    <mergeCell ref="ELO2:ELP2"/>
    <mergeCell ref="ELQ2:ELR2"/>
    <mergeCell ref="ELS2:ELT2"/>
    <mergeCell ref="ELU2:ELV2"/>
    <mergeCell ref="ELW2:ELX2"/>
    <mergeCell ref="ELA2:ELB2"/>
    <mergeCell ref="ELC2:ELD2"/>
    <mergeCell ref="ELE2:ELF2"/>
    <mergeCell ref="ELG2:ELH2"/>
    <mergeCell ref="ELI2:ELJ2"/>
    <mergeCell ref="ELK2:ELL2"/>
    <mergeCell ref="EKO2:EKP2"/>
    <mergeCell ref="EKQ2:EKR2"/>
    <mergeCell ref="EKS2:EKT2"/>
    <mergeCell ref="EKU2:EKV2"/>
    <mergeCell ref="EKW2:EKX2"/>
    <mergeCell ref="EKY2:EKZ2"/>
    <mergeCell ref="EKC2:EKD2"/>
    <mergeCell ref="EKE2:EKF2"/>
    <mergeCell ref="EKG2:EKH2"/>
    <mergeCell ref="EKI2:EKJ2"/>
    <mergeCell ref="EKK2:EKL2"/>
    <mergeCell ref="EKM2:EKN2"/>
    <mergeCell ref="EJQ2:EJR2"/>
    <mergeCell ref="EJS2:EJT2"/>
    <mergeCell ref="EJU2:EJV2"/>
    <mergeCell ref="EJW2:EJX2"/>
    <mergeCell ref="EJY2:EJZ2"/>
    <mergeCell ref="EKA2:EKB2"/>
    <mergeCell ref="EJE2:EJF2"/>
    <mergeCell ref="EJG2:EJH2"/>
    <mergeCell ref="EJI2:EJJ2"/>
    <mergeCell ref="EJK2:EJL2"/>
    <mergeCell ref="EJM2:EJN2"/>
    <mergeCell ref="EJO2:EJP2"/>
    <mergeCell ref="EOG2:EOH2"/>
    <mergeCell ref="EOI2:EOJ2"/>
    <mergeCell ref="EOK2:EOL2"/>
    <mergeCell ref="EOM2:EON2"/>
    <mergeCell ref="EOO2:EOP2"/>
    <mergeCell ref="EOQ2:EOR2"/>
    <mergeCell ref="ENU2:ENV2"/>
    <mergeCell ref="ENW2:ENX2"/>
    <mergeCell ref="ENY2:ENZ2"/>
    <mergeCell ref="EOA2:EOB2"/>
    <mergeCell ref="EOC2:EOD2"/>
    <mergeCell ref="EOE2:EOF2"/>
    <mergeCell ref="ENI2:ENJ2"/>
    <mergeCell ref="ENK2:ENL2"/>
    <mergeCell ref="ENM2:ENN2"/>
    <mergeCell ref="ENO2:ENP2"/>
    <mergeCell ref="ENQ2:ENR2"/>
    <mergeCell ref="ENS2:ENT2"/>
    <mergeCell ref="EMW2:EMX2"/>
    <mergeCell ref="EMY2:EMZ2"/>
    <mergeCell ref="ENA2:ENB2"/>
    <mergeCell ref="ENC2:END2"/>
    <mergeCell ref="ENE2:ENF2"/>
    <mergeCell ref="ENG2:ENH2"/>
    <mergeCell ref="EMK2:EML2"/>
    <mergeCell ref="EMM2:EMN2"/>
    <mergeCell ref="EMO2:EMP2"/>
    <mergeCell ref="EMQ2:EMR2"/>
    <mergeCell ref="EMS2:EMT2"/>
    <mergeCell ref="EMU2:EMV2"/>
    <mergeCell ref="ELY2:ELZ2"/>
    <mergeCell ref="EMA2:EMB2"/>
    <mergeCell ref="EMC2:EMD2"/>
    <mergeCell ref="EME2:EMF2"/>
    <mergeCell ref="EMG2:EMH2"/>
    <mergeCell ref="EMI2:EMJ2"/>
    <mergeCell ref="ERA2:ERB2"/>
    <mergeCell ref="ERC2:ERD2"/>
    <mergeCell ref="ERE2:ERF2"/>
    <mergeCell ref="ERG2:ERH2"/>
    <mergeCell ref="ERI2:ERJ2"/>
    <mergeCell ref="ERK2:ERL2"/>
    <mergeCell ref="EQO2:EQP2"/>
    <mergeCell ref="EQQ2:EQR2"/>
    <mergeCell ref="EQS2:EQT2"/>
    <mergeCell ref="EQU2:EQV2"/>
    <mergeCell ref="EQW2:EQX2"/>
    <mergeCell ref="EQY2:EQZ2"/>
    <mergeCell ref="EQC2:EQD2"/>
    <mergeCell ref="EQE2:EQF2"/>
    <mergeCell ref="EQG2:EQH2"/>
    <mergeCell ref="EQI2:EQJ2"/>
    <mergeCell ref="EQK2:EQL2"/>
    <mergeCell ref="EQM2:EQN2"/>
    <mergeCell ref="EPQ2:EPR2"/>
    <mergeCell ref="EPS2:EPT2"/>
    <mergeCell ref="EPU2:EPV2"/>
    <mergeCell ref="EPW2:EPX2"/>
    <mergeCell ref="EPY2:EPZ2"/>
    <mergeCell ref="EQA2:EQB2"/>
    <mergeCell ref="EPE2:EPF2"/>
    <mergeCell ref="EPG2:EPH2"/>
    <mergeCell ref="EPI2:EPJ2"/>
    <mergeCell ref="EPK2:EPL2"/>
    <mergeCell ref="EPM2:EPN2"/>
    <mergeCell ref="EPO2:EPP2"/>
    <mergeCell ref="EOS2:EOT2"/>
    <mergeCell ref="EOU2:EOV2"/>
    <mergeCell ref="EOW2:EOX2"/>
    <mergeCell ref="EOY2:EOZ2"/>
    <mergeCell ref="EPA2:EPB2"/>
    <mergeCell ref="EPC2:EPD2"/>
    <mergeCell ref="ETU2:ETV2"/>
    <mergeCell ref="ETW2:ETX2"/>
    <mergeCell ref="ETY2:ETZ2"/>
    <mergeCell ref="EUA2:EUB2"/>
    <mergeCell ref="EUC2:EUD2"/>
    <mergeCell ref="EUE2:EUF2"/>
    <mergeCell ref="ETI2:ETJ2"/>
    <mergeCell ref="ETK2:ETL2"/>
    <mergeCell ref="ETM2:ETN2"/>
    <mergeCell ref="ETO2:ETP2"/>
    <mergeCell ref="ETQ2:ETR2"/>
    <mergeCell ref="ETS2:ETT2"/>
    <mergeCell ref="ESW2:ESX2"/>
    <mergeCell ref="ESY2:ESZ2"/>
    <mergeCell ref="ETA2:ETB2"/>
    <mergeCell ref="ETC2:ETD2"/>
    <mergeCell ref="ETE2:ETF2"/>
    <mergeCell ref="ETG2:ETH2"/>
    <mergeCell ref="ESK2:ESL2"/>
    <mergeCell ref="ESM2:ESN2"/>
    <mergeCell ref="ESO2:ESP2"/>
    <mergeCell ref="ESQ2:ESR2"/>
    <mergeCell ref="ESS2:EST2"/>
    <mergeCell ref="ESU2:ESV2"/>
    <mergeCell ref="ERY2:ERZ2"/>
    <mergeCell ref="ESA2:ESB2"/>
    <mergeCell ref="ESC2:ESD2"/>
    <mergeCell ref="ESE2:ESF2"/>
    <mergeCell ref="ESG2:ESH2"/>
    <mergeCell ref="ESI2:ESJ2"/>
    <mergeCell ref="ERM2:ERN2"/>
    <mergeCell ref="ERO2:ERP2"/>
    <mergeCell ref="ERQ2:ERR2"/>
    <mergeCell ref="ERS2:ERT2"/>
    <mergeCell ref="ERU2:ERV2"/>
    <mergeCell ref="ERW2:ERX2"/>
    <mergeCell ref="EWO2:EWP2"/>
    <mergeCell ref="EWQ2:EWR2"/>
    <mergeCell ref="EWS2:EWT2"/>
    <mergeCell ref="EWU2:EWV2"/>
    <mergeCell ref="EWW2:EWX2"/>
    <mergeCell ref="EWY2:EWZ2"/>
    <mergeCell ref="EWC2:EWD2"/>
    <mergeCell ref="EWE2:EWF2"/>
    <mergeCell ref="EWG2:EWH2"/>
    <mergeCell ref="EWI2:EWJ2"/>
    <mergeCell ref="EWK2:EWL2"/>
    <mergeCell ref="EWM2:EWN2"/>
    <mergeCell ref="EVQ2:EVR2"/>
    <mergeCell ref="EVS2:EVT2"/>
    <mergeCell ref="EVU2:EVV2"/>
    <mergeCell ref="EVW2:EVX2"/>
    <mergeCell ref="EVY2:EVZ2"/>
    <mergeCell ref="EWA2:EWB2"/>
    <mergeCell ref="EVE2:EVF2"/>
    <mergeCell ref="EVG2:EVH2"/>
    <mergeCell ref="EVI2:EVJ2"/>
    <mergeCell ref="EVK2:EVL2"/>
    <mergeCell ref="EVM2:EVN2"/>
    <mergeCell ref="EVO2:EVP2"/>
    <mergeCell ref="EUS2:EUT2"/>
    <mergeCell ref="EUU2:EUV2"/>
    <mergeCell ref="EUW2:EUX2"/>
    <mergeCell ref="EUY2:EUZ2"/>
    <mergeCell ref="EVA2:EVB2"/>
    <mergeCell ref="EVC2:EVD2"/>
    <mergeCell ref="EUG2:EUH2"/>
    <mergeCell ref="EUI2:EUJ2"/>
    <mergeCell ref="EUK2:EUL2"/>
    <mergeCell ref="EUM2:EUN2"/>
    <mergeCell ref="EUO2:EUP2"/>
    <mergeCell ref="EUQ2:EUR2"/>
    <mergeCell ref="EZI2:EZJ2"/>
    <mergeCell ref="EZK2:EZL2"/>
    <mergeCell ref="EZM2:EZN2"/>
    <mergeCell ref="EZO2:EZP2"/>
    <mergeCell ref="EZQ2:EZR2"/>
    <mergeCell ref="EZS2:EZT2"/>
    <mergeCell ref="EYW2:EYX2"/>
    <mergeCell ref="EYY2:EYZ2"/>
    <mergeCell ref="EZA2:EZB2"/>
    <mergeCell ref="EZC2:EZD2"/>
    <mergeCell ref="EZE2:EZF2"/>
    <mergeCell ref="EZG2:EZH2"/>
    <mergeCell ref="EYK2:EYL2"/>
    <mergeCell ref="EYM2:EYN2"/>
    <mergeCell ref="EYO2:EYP2"/>
    <mergeCell ref="EYQ2:EYR2"/>
    <mergeCell ref="EYS2:EYT2"/>
    <mergeCell ref="EYU2:EYV2"/>
    <mergeCell ref="EXY2:EXZ2"/>
    <mergeCell ref="EYA2:EYB2"/>
    <mergeCell ref="EYC2:EYD2"/>
    <mergeCell ref="EYE2:EYF2"/>
    <mergeCell ref="EYG2:EYH2"/>
    <mergeCell ref="EYI2:EYJ2"/>
    <mergeCell ref="EXM2:EXN2"/>
    <mergeCell ref="EXO2:EXP2"/>
    <mergeCell ref="EXQ2:EXR2"/>
    <mergeCell ref="EXS2:EXT2"/>
    <mergeCell ref="EXU2:EXV2"/>
    <mergeCell ref="EXW2:EXX2"/>
    <mergeCell ref="EXA2:EXB2"/>
    <mergeCell ref="EXC2:EXD2"/>
    <mergeCell ref="EXE2:EXF2"/>
    <mergeCell ref="EXG2:EXH2"/>
    <mergeCell ref="EXI2:EXJ2"/>
    <mergeCell ref="EXK2:EXL2"/>
    <mergeCell ref="FCC2:FCD2"/>
    <mergeCell ref="FCE2:FCF2"/>
    <mergeCell ref="FCG2:FCH2"/>
    <mergeCell ref="FCI2:FCJ2"/>
    <mergeCell ref="FCK2:FCL2"/>
    <mergeCell ref="FCM2:FCN2"/>
    <mergeCell ref="FBQ2:FBR2"/>
    <mergeCell ref="FBS2:FBT2"/>
    <mergeCell ref="FBU2:FBV2"/>
    <mergeCell ref="FBW2:FBX2"/>
    <mergeCell ref="FBY2:FBZ2"/>
    <mergeCell ref="FCA2:FCB2"/>
    <mergeCell ref="FBE2:FBF2"/>
    <mergeCell ref="FBG2:FBH2"/>
    <mergeCell ref="FBI2:FBJ2"/>
    <mergeCell ref="FBK2:FBL2"/>
    <mergeCell ref="FBM2:FBN2"/>
    <mergeCell ref="FBO2:FBP2"/>
    <mergeCell ref="FAS2:FAT2"/>
    <mergeCell ref="FAU2:FAV2"/>
    <mergeCell ref="FAW2:FAX2"/>
    <mergeCell ref="FAY2:FAZ2"/>
    <mergeCell ref="FBA2:FBB2"/>
    <mergeCell ref="FBC2:FBD2"/>
    <mergeCell ref="FAG2:FAH2"/>
    <mergeCell ref="FAI2:FAJ2"/>
    <mergeCell ref="FAK2:FAL2"/>
    <mergeCell ref="FAM2:FAN2"/>
    <mergeCell ref="FAO2:FAP2"/>
    <mergeCell ref="FAQ2:FAR2"/>
    <mergeCell ref="EZU2:EZV2"/>
    <mergeCell ref="EZW2:EZX2"/>
    <mergeCell ref="EZY2:EZZ2"/>
    <mergeCell ref="FAA2:FAB2"/>
    <mergeCell ref="FAC2:FAD2"/>
    <mergeCell ref="FAE2:FAF2"/>
    <mergeCell ref="FEW2:FEX2"/>
    <mergeCell ref="FEY2:FEZ2"/>
    <mergeCell ref="FFA2:FFB2"/>
    <mergeCell ref="FFC2:FFD2"/>
    <mergeCell ref="FFE2:FFF2"/>
    <mergeCell ref="FFG2:FFH2"/>
    <mergeCell ref="FEK2:FEL2"/>
    <mergeCell ref="FEM2:FEN2"/>
    <mergeCell ref="FEO2:FEP2"/>
    <mergeCell ref="FEQ2:FER2"/>
    <mergeCell ref="FES2:FET2"/>
    <mergeCell ref="FEU2:FEV2"/>
    <mergeCell ref="FDY2:FDZ2"/>
    <mergeCell ref="FEA2:FEB2"/>
    <mergeCell ref="FEC2:FED2"/>
    <mergeCell ref="FEE2:FEF2"/>
    <mergeCell ref="FEG2:FEH2"/>
    <mergeCell ref="FEI2:FEJ2"/>
    <mergeCell ref="FDM2:FDN2"/>
    <mergeCell ref="FDO2:FDP2"/>
    <mergeCell ref="FDQ2:FDR2"/>
    <mergeCell ref="FDS2:FDT2"/>
    <mergeCell ref="FDU2:FDV2"/>
    <mergeCell ref="FDW2:FDX2"/>
    <mergeCell ref="FDA2:FDB2"/>
    <mergeCell ref="FDC2:FDD2"/>
    <mergeCell ref="FDE2:FDF2"/>
    <mergeCell ref="FDG2:FDH2"/>
    <mergeCell ref="FDI2:FDJ2"/>
    <mergeCell ref="FDK2:FDL2"/>
    <mergeCell ref="FCO2:FCP2"/>
    <mergeCell ref="FCQ2:FCR2"/>
    <mergeCell ref="FCS2:FCT2"/>
    <mergeCell ref="FCU2:FCV2"/>
    <mergeCell ref="FCW2:FCX2"/>
    <mergeCell ref="FCY2:FCZ2"/>
    <mergeCell ref="FHQ2:FHR2"/>
    <mergeCell ref="FHS2:FHT2"/>
    <mergeCell ref="FHU2:FHV2"/>
    <mergeCell ref="FHW2:FHX2"/>
    <mergeCell ref="FHY2:FHZ2"/>
    <mergeCell ref="FIA2:FIB2"/>
    <mergeCell ref="FHE2:FHF2"/>
    <mergeCell ref="FHG2:FHH2"/>
    <mergeCell ref="FHI2:FHJ2"/>
    <mergeCell ref="FHK2:FHL2"/>
    <mergeCell ref="FHM2:FHN2"/>
    <mergeCell ref="FHO2:FHP2"/>
    <mergeCell ref="FGS2:FGT2"/>
    <mergeCell ref="FGU2:FGV2"/>
    <mergeCell ref="FGW2:FGX2"/>
    <mergeCell ref="FGY2:FGZ2"/>
    <mergeCell ref="FHA2:FHB2"/>
    <mergeCell ref="FHC2:FHD2"/>
    <mergeCell ref="FGG2:FGH2"/>
    <mergeCell ref="FGI2:FGJ2"/>
    <mergeCell ref="FGK2:FGL2"/>
    <mergeCell ref="FGM2:FGN2"/>
    <mergeCell ref="FGO2:FGP2"/>
    <mergeCell ref="FGQ2:FGR2"/>
    <mergeCell ref="FFU2:FFV2"/>
    <mergeCell ref="FFW2:FFX2"/>
    <mergeCell ref="FFY2:FFZ2"/>
    <mergeCell ref="FGA2:FGB2"/>
    <mergeCell ref="FGC2:FGD2"/>
    <mergeCell ref="FGE2:FGF2"/>
    <mergeCell ref="FFI2:FFJ2"/>
    <mergeCell ref="FFK2:FFL2"/>
    <mergeCell ref="FFM2:FFN2"/>
    <mergeCell ref="FFO2:FFP2"/>
    <mergeCell ref="FFQ2:FFR2"/>
    <mergeCell ref="FFS2:FFT2"/>
    <mergeCell ref="FKK2:FKL2"/>
    <mergeCell ref="FKM2:FKN2"/>
    <mergeCell ref="FKO2:FKP2"/>
    <mergeCell ref="FKQ2:FKR2"/>
    <mergeCell ref="FKS2:FKT2"/>
    <mergeCell ref="FKU2:FKV2"/>
    <mergeCell ref="FJY2:FJZ2"/>
    <mergeCell ref="FKA2:FKB2"/>
    <mergeCell ref="FKC2:FKD2"/>
    <mergeCell ref="FKE2:FKF2"/>
    <mergeCell ref="FKG2:FKH2"/>
    <mergeCell ref="FKI2:FKJ2"/>
    <mergeCell ref="FJM2:FJN2"/>
    <mergeCell ref="FJO2:FJP2"/>
    <mergeCell ref="FJQ2:FJR2"/>
    <mergeCell ref="FJS2:FJT2"/>
    <mergeCell ref="FJU2:FJV2"/>
    <mergeCell ref="FJW2:FJX2"/>
    <mergeCell ref="FJA2:FJB2"/>
    <mergeCell ref="FJC2:FJD2"/>
    <mergeCell ref="FJE2:FJF2"/>
    <mergeCell ref="FJG2:FJH2"/>
    <mergeCell ref="FJI2:FJJ2"/>
    <mergeCell ref="FJK2:FJL2"/>
    <mergeCell ref="FIO2:FIP2"/>
    <mergeCell ref="FIQ2:FIR2"/>
    <mergeCell ref="FIS2:FIT2"/>
    <mergeCell ref="FIU2:FIV2"/>
    <mergeCell ref="FIW2:FIX2"/>
    <mergeCell ref="FIY2:FIZ2"/>
    <mergeCell ref="FIC2:FID2"/>
    <mergeCell ref="FIE2:FIF2"/>
    <mergeCell ref="FIG2:FIH2"/>
    <mergeCell ref="FII2:FIJ2"/>
    <mergeCell ref="FIK2:FIL2"/>
    <mergeCell ref="FIM2:FIN2"/>
    <mergeCell ref="FNE2:FNF2"/>
    <mergeCell ref="FNG2:FNH2"/>
    <mergeCell ref="FNI2:FNJ2"/>
    <mergeCell ref="FNK2:FNL2"/>
    <mergeCell ref="FNM2:FNN2"/>
    <mergeCell ref="FNO2:FNP2"/>
    <mergeCell ref="FMS2:FMT2"/>
    <mergeCell ref="FMU2:FMV2"/>
    <mergeCell ref="FMW2:FMX2"/>
    <mergeCell ref="FMY2:FMZ2"/>
    <mergeCell ref="FNA2:FNB2"/>
    <mergeCell ref="FNC2:FND2"/>
    <mergeCell ref="FMG2:FMH2"/>
    <mergeCell ref="FMI2:FMJ2"/>
    <mergeCell ref="FMK2:FML2"/>
    <mergeCell ref="FMM2:FMN2"/>
    <mergeCell ref="FMO2:FMP2"/>
    <mergeCell ref="FMQ2:FMR2"/>
    <mergeCell ref="FLU2:FLV2"/>
    <mergeCell ref="FLW2:FLX2"/>
    <mergeCell ref="FLY2:FLZ2"/>
    <mergeCell ref="FMA2:FMB2"/>
    <mergeCell ref="FMC2:FMD2"/>
    <mergeCell ref="FME2:FMF2"/>
    <mergeCell ref="FLI2:FLJ2"/>
    <mergeCell ref="FLK2:FLL2"/>
    <mergeCell ref="FLM2:FLN2"/>
    <mergeCell ref="FLO2:FLP2"/>
    <mergeCell ref="FLQ2:FLR2"/>
    <mergeCell ref="FLS2:FLT2"/>
    <mergeCell ref="FKW2:FKX2"/>
    <mergeCell ref="FKY2:FKZ2"/>
    <mergeCell ref="FLA2:FLB2"/>
    <mergeCell ref="FLC2:FLD2"/>
    <mergeCell ref="FLE2:FLF2"/>
    <mergeCell ref="FLG2:FLH2"/>
    <mergeCell ref="FPY2:FPZ2"/>
    <mergeCell ref="FQA2:FQB2"/>
    <mergeCell ref="FQC2:FQD2"/>
    <mergeCell ref="FQE2:FQF2"/>
    <mergeCell ref="FQG2:FQH2"/>
    <mergeCell ref="FQI2:FQJ2"/>
    <mergeCell ref="FPM2:FPN2"/>
    <mergeCell ref="FPO2:FPP2"/>
    <mergeCell ref="FPQ2:FPR2"/>
    <mergeCell ref="FPS2:FPT2"/>
    <mergeCell ref="FPU2:FPV2"/>
    <mergeCell ref="FPW2:FPX2"/>
    <mergeCell ref="FPA2:FPB2"/>
    <mergeCell ref="FPC2:FPD2"/>
    <mergeCell ref="FPE2:FPF2"/>
    <mergeCell ref="FPG2:FPH2"/>
    <mergeCell ref="FPI2:FPJ2"/>
    <mergeCell ref="FPK2:FPL2"/>
    <mergeCell ref="FOO2:FOP2"/>
    <mergeCell ref="FOQ2:FOR2"/>
    <mergeCell ref="FOS2:FOT2"/>
    <mergeCell ref="FOU2:FOV2"/>
    <mergeCell ref="FOW2:FOX2"/>
    <mergeCell ref="FOY2:FOZ2"/>
    <mergeCell ref="FOC2:FOD2"/>
    <mergeCell ref="FOE2:FOF2"/>
    <mergeCell ref="FOG2:FOH2"/>
    <mergeCell ref="FOI2:FOJ2"/>
    <mergeCell ref="FOK2:FOL2"/>
    <mergeCell ref="FOM2:FON2"/>
    <mergeCell ref="FNQ2:FNR2"/>
    <mergeCell ref="FNS2:FNT2"/>
    <mergeCell ref="FNU2:FNV2"/>
    <mergeCell ref="FNW2:FNX2"/>
    <mergeCell ref="FNY2:FNZ2"/>
    <mergeCell ref="FOA2:FOB2"/>
    <mergeCell ref="FSS2:FST2"/>
    <mergeCell ref="FSU2:FSV2"/>
    <mergeCell ref="FSW2:FSX2"/>
    <mergeCell ref="FSY2:FSZ2"/>
    <mergeCell ref="FTA2:FTB2"/>
    <mergeCell ref="FTC2:FTD2"/>
    <mergeCell ref="FSG2:FSH2"/>
    <mergeCell ref="FSI2:FSJ2"/>
    <mergeCell ref="FSK2:FSL2"/>
    <mergeCell ref="FSM2:FSN2"/>
    <mergeCell ref="FSO2:FSP2"/>
    <mergeCell ref="FSQ2:FSR2"/>
    <mergeCell ref="FRU2:FRV2"/>
    <mergeCell ref="FRW2:FRX2"/>
    <mergeCell ref="FRY2:FRZ2"/>
    <mergeCell ref="FSA2:FSB2"/>
    <mergeCell ref="FSC2:FSD2"/>
    <mergeCell ref="FSE2:FSF2"/>
    <mergeCell ref="FRI2:FRJ2"/>
    <mergeCell ref="FRK2:FRL2"/>
    <mergeCell ref="FRM2:FRN2"/>
    <mergeCell ref="FRO2:FRP2"/>
    <mergeCell ref="FRQ2:FRR2"/>
    <mergeCell ref="FRS2:FRT2"/>
    <mergeCell ref="FQW2:FQX2"/>
    <mergeCell ref="FQY2:FQZ2"/>
    <mergeCell ref="FRA2:FRB2"/>
    <mergeCell ref="FRC2:FRD2"/>
    <mergeCell ref="FRE2:FRF2"/>
    <mergeCell ref="FRG2:FRH2"/>
    <mergeCell ref="FQK2:FQL2"/>
    <mergeCell ref="FQM2:FQN2"/>
    <mergeCell ref="FQO2:FQP2"/>
    <mergeCell ref="FQQ2:FQR2"/>
    <mergeCell ref="FQS2:FQT2"/>
    <mergeCell ref="FQU2:FQV2"/>
    <mergeCell ref="FVM2:FVN2"/>
    <mergeCell ref="FVO2:FVP2"/>
    <mergeCell ref="FVQ2:FVR2"/>
    <mergeCell ref="FVS2:FVT2"/>
    <mergeCell ref="FVU2:FVV2"/>
    <mergeCell ref="FVW2:FVX2"/>
    <mergeCell ref="FVA2:FVB2"/>
    <mergeCell ref="FVC2:FVD2"/>
    <mergeCell ref="FVE2:FVF2"/>
    <mergeCell ref="FVG2:FVH2"/>
    <mergeCell ref="FVI2:FVJ2"/>
    <mergeCell ref="FVK2:FVL2"/>
    <mergeCell ref="FUO2:FUP2"/>
    <mergeCell ref="FUQ2:FUR2"/>
    <mergeCell ref="FUS2:FUT2"/>
    <mergeCell ref="FUU2:FUV2"/>
    <mergeCell ref="FUW2:FUX2"/>
    <mergeCell ref="FUY2:FUZ2"/>
    <mergeCell ref="FUC2:FUD2"/>
    <mergeCell ref="FUE2:FUF2"/>
    <mergeCell ref="FUG2:FUH2"/>
    <mergeCell ref="FUI2:FUJ2"/>
    <mergeCell ref="FUK2:FUL2"/>
    <mergeCell ref="FUM2:FUN2"/>
    <mergeCell ref="FTQ2:FTR2"/>
    <mergeCell ref="FTS2:FTT2"/>
    <mergeCell ref="FTU2:FTV2"/>
    <mergeCell ref="FTW2:FTX2"/>
    <mergeCell ref="FTY2:FTZ2"/>
    <mergeCell ref="FUA2:FUB2"/>
    <mergeCell ref="FTE2:FTF2"/>
    <mergeCell ref="FTG2:FTH2"/>
    <mergeCell ref="FTI2:FTJ2"/>
    <mergeCell ref="FTK2:FTL2"/>
    <mergeCell ref="FTM2:FTN2"/>
    <mergeCell ref="FTO2:FTP2"/>
    <mergeCell ref="FYG2:FYH2"/>
    <mergeCell ref="FYI2:FYJ2"/>
    <mergeCell ref="FYK2:FYL2"/>
    <mergeCell ref="FYM2:FYN2"/>
    <mergeCell ref="FYO2:FYP2"/>
    <mergeCell ref="FYQ2:FYR2"/>
    <mergeCell ref="FXU2:FXV2"/>
    <mergeCell ref="FXW2:FXX2"/>
    <mergeCell ref="FXY2:FXZ2"/>
    <mergeCell ref="FYA2:FYB2"/>
    <mergeCell ref="FYC2:FYD2"/>
    <mergeCell ref="FYE2:FYF2"/>
    <mergeCell ref="FXI2:FXJ2"/>
    <mergeCell ref="FXK2:FXL2"/>
    <mergeCell ref="FXM2:FXN2"/>
    <mergeCell ref="FXO2:FXP2"/>
    <mergeCell ref="FXQ2:FXR2"/>
    <mergeCell ref="FXS2:FXT2"/>
    <mergeCell ref="FWW2:FWX2"/>
    <mergeCell ref="FWY2:FWZ2"/>
    <mergeCell ref="FXA2:FXB2"/>
    <mergeCell ref="FXC2:FXD2"/>
    <mergeCell ref="FXE2:FXF2"/>
    <mergeCell ref="FXG2:FXH2"/>
    <mergeCell ref="FWK2:FWL2"/>
    <mergeCell ref="FWM2:FWN2"/>
    <mergeCell ref="FWO2:FWP2"/>
    <mergeCell ref="FWQ2:FWR2"/>
    <mergeCell ref="FWS2:FWT2"/>
    <mergeCell ref="FWU2:FWV2"/>
    <mergeCell ref="FVY2:FVZ2"/>
    <mergeCell ref="FWA2:FWB2"/>
    <mergeCell ref="FWC2:FWD2"/>
    <mergeCell ref="FWE2:FWF2"/>
    <mergeCell ref="FWG2:FWH2"/>
    <mergeCell ref="FWI2:FWJ2"/>
    <mergeCell ref="GBA2:GBB2"/>
    <mergeCell ref="GBC2:GBD2"/>
    <mergeCell ref="GBE2:GBF2"/>
    <mergeCell ref="GBG2:GBH2"/>
    <mergeCell ref="GBI2:GBJ2"/>
    <mergeCell ref="GBK2:GBL2"/>
    <mergeCell ref="GAO2:GAP2"/>
    <mergeCell ref="GAQ2:GAR2"/>
    <mergeCell ref="GAS2:GAT2"/>
    <mergeCell ref="GAU2:GAV2"/>
    <mergeCell ref="GAW2:GAX2"/>
    <mergeCell ref="GAY2:GAZ2"/>
    <mergeCell ref="GAC2:GAD2"/>
    <mergeCell ref="GAE2:GAF2"/>
    <mergeCell ref="GAG2:GAH2"/>
    <mergeCell ref="GAI2:GAJ2"/>
    <mergeCell ref="GAK2:GAL2"/>
    <mergeCell ref="GAM2:GAN2"/>
    <mergeCell ref="FZQ2:FZR2"/>
    <mergeCell ref="FZS2:FZT2"/>
    <mergeCell ref="FZU2:FZV2"/>
    <mergeCell ref="FZW2:FZX2"/>
    <mergeCell ref="FZY2:FZZ2"/>
    <mergeCell ref="GAA2:GAB2"/>
    <mergeCell ref="FZE2:FZF2"/>
    <mergeCell ref="FZG2:FZH2"/>
    <mergeCell ref="FZI2:FZJ2"/>
    <mergeCell ref="FZK2:FZL2"/>
    <mergeCell ref="FZM2:FZN2"/>
    <mergeCell ref="FZO2:FZP2"/>
    <mergeCell ref="FYS2:FYT2"/>
    <mergeCell ref="FYU2:FYV2"/>
    <mergeCell ref="FYW2:FYX2"/>
    <mergeCell ref="FYY2:FYZ2"/>
    <mergeCell ref="FZA2:FZB2"/>
    <mergeCell ref="FZC2:FZD2"/>
    <mergeCell ref="GDU2:GDV2"/>
    <mergeCell ref="GDW2:GDX2"/>
    <mergeCell ref="GDY2:GDZ2"/>
    <mergeCell ref="GEA2:GEB2"/>
    <mergeCell ref="GEC2:GED2"/>
    <mergeCell ref="GEE2:GEF2"/>
    <mergeCell ref="GDI2:GDJ2"/>
    <mergeCell ref="GDK2:GDL2"/>
    <mergeCell ref="GDM2:GDN2"/>
    <mergeCell ref="GDO2:GDP2"/>
    <mergeCell ref="GDQ2:GDR2"/>
    <mergeCell ref="GDS2:GDT2"/>
    <mergeCell ref="GCW2:GCX2"/>
    <mergeCell ref="GCY2:GCZ2"/>
    <mergeCell ref="GDA2:GDB2"/>
    <mergeCell ref="GDC2:GDD2"/>
    <mergeCell ref="GDE2:GDF2"/>
    <mergeCell ref="GDG2:GDH2"/>
    <mergeCell ref="GCK2:GCL2"/>
    <mergeCell ref="GCM2:GCN2"/>
    <mergeCell ref="GCO2:GCP2"/>
    <mergeCell ref="GCQ2:GCR2"/>
    <mergeCell ref="GCS2:GCT2"/>
    <mergeCell ref="GCU2:GCV2"/>
    <mergeCell ref="GBY2:GBZ2"/>
    <mergeCell ref="GCA2:GCB2"/>
    <mergeCell ref="GCC2:GCD2"/>
    <mergeCell ref="GCE2:GCF2"/>
    <mergeCell ref="GCG2:GCH2"/>
    <mergeCell ref="GCI2:GCJ2"/>
    <mergeCell ref="GBM2:GBN2"/>
    <mergeCell ref="GBO2:GBP2"/>
    <mergeCell ref="GBQ2:GBR2"/>
    <mergeCell ref="GBS2:GBT2"/>
    <mergeCell ref="GBU2:GBV2"/>
    <mergeCell ref="GBW2:GBX2"/>
    <mergeCell ref="GGO2:GGP2"/>
    <mergeCell ref="GGQ2:GGR2"/>
    <mergeCell ref="GGS2:GGT2"/>
    <mergeCell ref="GGU2:GGV2"/>
    <mergeCell ref="GGW2:GGX2"/>
    <mergeCell ref="GGY2:GGZ2"/>
    <mergeCell ref="GGC2:GGD2"/>
    <mergeCell ref="GGE2:GGF2"/>
    <mergeCell ref="GGG2:GGH2"/>
    <mergeCell ref="GGI2:GGJ2"/>
    <mergeCell ref="GGK2:GGL2"/>
    <mergeCell ref="GGM2:GGN2"/>
    <mergeCell ref="GFQ2:GFR2"/>
    <mergeCell ref="GFS2:GFT2"/>
    <mergeCell ref="GFU2:GFV2"/>
    <mergeCell ref="GFW2:GFX2"/>
    <mergeCell ref="GFY2:GFZ2"/>
    <mergeCell ref="GGA2:GGB2"/>
    <mergeCell ref="GFE2:GFF2"/>
    <mergeCell ref="GFG2:GFH2"/>
    <mergeCell ref="GFI2:GFJ2"/>
    <mergeCell ref="GFK2:GFL2"/>
    <mergeCell ref="GFM2:GFN2"/>
    <mergeCell ref="GFO2:GFP2"/>
    <mergeCell ref="GES2:GET2"/>
    <mergeCell ref="GEU2:GEV2"/>
    <mergeCell ref="GEW2:GEX2"/>
    <mergeCell ref="GEY2:GEZ2"/>
    <mergeCell ref="GFA2:GFB2"/>
    <mergeCell ref="GFC2:GFD2"/>
    <mergeCell ref="GEG2:GEH2"/>
    <mergeCell ref="GEI2:GEJ2"/>
    <mergeCell ref="GEK2:GEL2"/>
    <mergeCell ref="GEM2:GEN2"/>
    <mergeCell ref="GEO2:GEP2"/>
    <mergeCell ref="GEQ2:GER2"/>
    <mergeCell ref="GJI2:GJJ2"/>
    <mergeCell ref="GJK2:GJL2"/>
    <mergeCell ref="GJM2:GJN2"/>
    <mergeCell ref="GJO2:GJP2"/>
    <mergeCell ref="GJQ2:GJR2"/>
    <mergeCell ref="GJS2:GJT2"/>
    <mergeCell ref="GIW2:GIX2"/>
    <mergeCell ref="GIY2:GIZ2"/>
    <mergeCell ref="GJA2:GJB2"/>
    <mergeCell ref="GJC2:GJD2"/>
    <mergeCell ref="GJE2:GJF2"/>
    <mergeCell ref="GJG2:GJH2"/>
    <mergeCell ref="GIK2:GIL2"/>
    <mergeCell ref="GIM2:GIN2"/>
    <mergeCell ref="GIO2:GIP2"/>
    <mergeCell ref="GIQ2:GIR2"/>
    <mergeCell ref="GIS2:GIT2"/>
    <mergeCell ref="GIU2:GIV2"/>
    <mergeCell ref="GHY2:GHZ2"/>
    <mergeCell ref="GIA2:GIB2"/>
    <mergeCell ref="GIC2:GID2"/>
    <mergeCell ref="GIE2:GIF2"/>
    <mergeCell ref="GIG2:GIH2"/>
    <mergeCell ref="GII2:GIJ2"/>
    <mergeCell ref="GHM2:GHN2"/>
    <mergeCell ref="GHO2:GHP2"/>
    <mergeCell ref="GHQ2:GHR2"/>
    <mergeCell ref="GHS2:GHT2"/>
    <mergeCell ref="GHU2:GHV2"/>
    <mergeCell ref="GHW2:GHX2"/>
    <mergeCell ref="GHA2:GHB2"/>
    <mergeCell ref="GHC2:GHD2"/>
    <mergeCell ref="GHE2:GHF2"/>
    <mergeCell ref="GHG2:GHH2"/>
    <mergeCell ref="GHI2:GHJ2"/>
    <mergeCell ref="GHK2:GHL2"/>
    <mergeCell ref="GMC2:GMD2"/>
    <mergeCell ref="GME2:GMF2"/>
    <mergeCell ref="GMG2:GMH2"/>
    <mergeCell ref="GMI2:GMJ2"/>
    <mergeCell ref="GMK2:GML2"/>
    <mergeCell ref="GMM2:GMN2"/>
    <mergeCell ref="GLQ2:GLR2"/>
    <mergeCell ref="GLS2:GLT2"/>
    <mergeCell ref="GLU2:GLV2"/>
    <mergeCell ref="GLW2:GLX2"/>
    <mergeCell ref="GLY2:GLZ2"/>
    <mergeCell ref="GMA2:GMB2"/>
    <mergeCell ref="GLE2:GLF2"/>
    <mergeCell ref="GLG2:GLH2"/>
    <mergeCell ref="GLI2:GLJ2"/>
    <mergeCell ref="GLK2:GLL2"/>
    <mergeCell ref="GLM2:GLN2"/>
    <mergeCell ref="GLO2:GLP2"/>
    <mergeCell ref="GKS2:GKT2"/>
    <mergeCell ref="GKU2:GKV2"/>
    <mergeCell ref="GKW2:GKX2"/>
    <mergeCell ref="GKY2:GKZ2"/>
    <mergeCell ref="GLA2:GLB2"/>
    <mergeCell ref="GLC2:GLD2"/>
    <mergeCell ref="GKG2:GKH2"/>
    <mergeCell ref="GKI2:GKJ2"/>
    <mergeCell ref="GKK2:GKL2"/>
    <mergeCell ref="GKM2:GKN2"/>
    <mergeCell ref="GKO2:GKP2"/>
    <mergeCell ref="GKQ2:GKR2"/>
    <mergeCell ref="GJU2:GJV2"/>
    <mergeCell ref="GJW2:GJX2"/>
    <mergeCell ref="GJY2:GJZ2"/>
    <mergeCell ref="GKA2:GKB2"/>
    <mergeCell ref="GKC2:GKD2"/>
    <mergeCell ref="GKE2:GKF2"/>
    <mergeCell ref="GOW2:GOX2"/>
    <mergeCell ref="GOY2:GOZ2"/>
    <mergeCell ref="GPA2:GPB2"/>
    <mergeCell ref="GPC2:GPD2"/>
    <mergeCell ref="GPE2:GPF2"/>
    <mergeCell ref="GPG2:GPH2"/>
    <mergeCell ref="GOK2:GOL2"/>
    <mergeCell ref="GOM2:GON2"/>
    <mergeCell ref="GOO2:GOP2"/>
    <mergeCell ref="GOQ2:GOR2"/>
    <mergeCell ref="GOS2:GOT2"/>
    <mergeCell ref="GOU2:GOV2"/>
    <mergeCell ref="GNY2:GNZ2"/>
    <mergeCell ref="GOA2:GOB2"/>
    <mergeCell ref="GOC2:GOD2"/>
    <mergeCell ref="GOE2:GOF2"/>
    <mergeCell ref="GOG2:GOH2"/>
    <mergeCell ref="GOI2:GOJ2"/>
    <mergeCell ref="GNM2:GNN2"/>
    <mergeCell ref="GNO2:GNP2"/>
    <mergeCell ref="GNQ2:GNR2"/>
    <mergeCell ref="GNS2:GNT2"/>
    <mergeCell ref="GNU2:GNV2"/>
    <mergeCell ref="GNW2:GNX2"/>
    <mergeCell ref="GNA2:GNB2"/>
    <mergeCell ref="GNC2:GND2"/>
    <mergeCell ref="GNE2:GNF2"/>
    <mergeCell ref="GNG2:GNH2"/>
    <mergeCell ref="GNI2:GNJ2"/>
    <mergeCell ref="GNK2:GNL2"/>
    <mergeCell ref="GMO2:GMP2"/>
    <mergeCell ref="GMQ2:GMR2"/>
    <mergeCell ref="GMS2:GMT2"/>
    <mergeCell ref="GMU2:GMV2"/>
    <mergeCell ref="GMW2:GMX2"/>
    <mergeCell ref="GMY2:GMZ2"/>
    <mergeCell ref="GRQ2:GRR2"/>
    <mergeCell ref="GRS2:GRT2"/>
    <mergeCell ref="GRU2:GRV2"/>
    <mergeCell ref="GRW2:GRX2"/>
    <mergeCell ref="GRY2:GRZ2"/>
    <mergeCell ref="GSA2:GSB2"/>
    <mergeCell ref="GRE2:GRF2"/>
    <mergeCell ref="GRG2:GRH2"/>
    <mergeCell ref="GRI2:GRJ2"/>
    <mergeCell ref="GRK2:GRL2"/>
    <mergeCell ref="GRM2:GRN2"/>
    <mergeCell ref="GRO2:GRP2"/>
    <mergeCell ref="GQS2:GQT2"/>
    <mergeCell ref="GQU2:GQV2"/>
    <mergeCell ref="GQW2:GQX2"/>
    <mergeCell ref="GQY2:GQZ2"/>
    <mergeCell ref="GRA2:GRB2"/>
    <mergeCell ref="GRC2:GRD2"/>
    <mergeCell ref="GQG2:GQH2"/>
    <mergeCell ref="GQI2:GQJ2"/>
    <mergeCell ref="GQK2:GQL2"/>
    <mergeCell ref="GQM2:GQN2"/>
    <mergeCell ref="GQO2:GQP2"/>
    <mergeCell ref="GQQ2:GQR2"/>
    <mergeCell ref="GPU2:GPV2"/>
    <mergeCell ref="GPW2:GPX2"/>
    <mergeCell ref="GPY2:GPZ2"/>
    <mergeCell ref="GQA2:GQB2"/>
    <mergeCell ref="GQC2:GQD2"/>
    <mergeCell ref="GQE2:GQF2"/>
    <mergeCell ref="GPI2:GPJ2"/>
    <mergeCell ref="GPK2:GPL2"/>
    <mergeCell ref="GPM2:GPN2"/>
    <mergeCell ref="GPO2:GPP2"/>
    <mergeCell ref="GPQ2:GPR2"/>
    <mergeCell ref="GPS2:GPT2"/>
    <mergeCell ref="GUK2:GUL2"/>
    <mergeCell ref="GUM2:GUN2"/>
    <mergeCell ref="GUO2:GUP2"/>
    <mergeCell ref="GUQ2:GUR2"/>
    <mergeCell ref="GUS2:GUT2"/>
    <mergeCell ref="GUU2:GUV2"/>
    <mergeCell ref="GTY2:GTZ2"/>
    <mergeCell ref="GUA2:GUB2"/>
    <mergeCell ref="GUC2:GUD2"/>
    <mergeCell ref="GUE2:GUF2"/>
    <mergeCell ref="GUG2:GUH2"/>
    <mergeCell ref="GUI2:GUJ2"/>
    <mergeCell ref="GTM2:GTN2"/>
    <mergeCell ref="GTO2:GTP2"/>
    <mergeCell ref="GTQ2:GTR2"/>
    <mergeCell ref="GTS2:GTT2"/>
    <mergeCell ref="GTU2:GTV2"/>
    <mergeCell ref="GTW2:GTX2"/>
    <mergeCell ref="GTA2:GTB2"/>
    <mergeCell ref="GTC2:GTD2"/>
    <mergeCell ref="GTE2:GTF2"/>
    <mergeCell ref="GTG2:GTH2"/>
    <mergeCell ref="GTI2:GTJ2"/>
    <mergeCell ref="GTK2:GTL2"/>
    <mergeCell ref="GSO2:GSP2"/>
    <mergeCell ref="GSQ2:GSR2"/>
    <mergeCell ref="GSS2:GST2"/>
    <mergeCell ref="GSU2:GSV2"/>
    <mergeCell ref="GSW2:GSX2"/>
    <mergeCell ref="GSY2:GSZ2"/>
    <mergeCell ref="GSC2:GSD2"/>
    <mergeCell ref="GSE2:GSF2"/>
    <mergeCell ref="GSG2:GSH2"/>
    <mergeCell ref="GSI2:GSJ2"/>
    <mergeCell ref="GSK2:GSL2"/>
    <mergeCell ref="GSM2:GSN2"/>
    <mergeCell ref="GXE2:GXF2"/>
    <mergeCell ref="GXG2:GXH2"/>
    <mergeCell ref="GXI2:GXJ2"/>
    <mergeCell ref="GXK2:GXL2"/>
    <mergeCell ref="GXM2:GXN2"/>
    <mergeCell ref="GXO2:GXP2"/>
    <mergeCell ref="GWS2:GWT2"/>
    <mergeCell ref="GWU2:GWV2"/>
    <mergeCell ref="GWW2:GWX2"/>
    <mergeCell ref="GWY2:GWZ2"/>
    <mergeCell ref="GXA2:GXB2"/>
    <mergeCell ref="GXC2:GXD2"/>
    <mergeCell ref="GWG2:GWH2"/>
    <mergeCell ref="GWI2:GWJ2"/>
    <mergeCell ref="GWK2:GWL2"/>
    <mergeCell ref="GWM2:GWN2"/>
    <mergeCell ref="GWO2:GWP2"/>
    <mergeCell ref="GWQ2:GWR2"/>
    <mergeCell ref="GVU2:GVV2"/>
    <mergeCell ref="GVW2:GVX2"/>
    <mergeCell ref="GVY2:GVZ2"/>
    <mergeCell ref="GWA2:GWB2"/>
    <mergeCell ref="GWC2:GWD2"/>
    <mergeCell ref="GWE2:GWF2"/>
    <mergeCell ref="GVI2:GVJ2"/>
    <mergeCell ref="GVK2:GVL2"/>
    <mergeCell ref="GVM2:GVN2"/>
    <mergeCell ref="GVO2:GVP2"/>
    <mergeCell ref="GVQ2:GVR2"/>
    <mergeCell ref="GVS2:GVT2"/>
    <mergeCell ref="GUW2:GUX2"/>
    <mergeCell ref="GUY2:GUZ2"/>
    <mergeCell ref="GVA2:GVB2"/>
    <mergeCell ref="GVC2:GVD2"/>
    <mergeCell ref="GVE2:GVF2"/>
    <mergeCell ref="GVG2:GVH2"/>
    <mergeCell ref="GZY2:GZZ2"/>
    <mergeCell ref="HAA2:HAB2"/>
    <mergeCell ref="HAC2:HAD2"/>
    <mergeCell ref="HAE2:HAF2"/>
    <mergeCell ref="HAG2:HAH2"/>
    <mergeCell ref="HAI2:HAJ2"/>
    <mergeCell ref="GZM2:GZN2"/>
    <mergeCell ref="GZO2:GZP2"/>
    <mergeCell ref="GZQ2:GZR2"/>
    <mergeCell ref="GZS2:GZT2"/>
    <mergeCell ref="GZU2:GZV2"/>
    <mergeCell ref="GZW2:GZX2"/>
    <mergeCell ref="GZA2:GZB2"/>
    <mergeCell ref="GZC2:GZD2"/>
    <mergeCell ref="GZE2:GZF2"/>
    <mergeCell ref="GZG2:GZH2"/>
    <mergeCell ref="GZI2:GZJ2"/>
    <mergeCell ref="GZK2:GZL2"/>
    <mergeCell ref="GYO2:GYP2"/>
    <mergeCell ref="GYQ2:GYR2"/>
    <mergeCell ref="GYS2:GYT2"/>
    <mergeCell ref="GYU2:GYV2"/>
    <mergeCell ref="GYW2:GYX2"/>
    <mergeCell ref="GYY2:GYZ2"/>
    <mergeCell ref="GYC2:GYD2"/>
    <mergeCell ref="GYE2:GYF2"/>
    <mergeCell ref="GYG2:GYH2"/>
    <mergeCell ref="GYI2:GYJ2"/>
    <mergeCell ref="GYK2:GYL2"/>
    <mergeCell ref="GYM2:GYN2"/>
    <mergeCell ref="GXQ2:GXR2"/>
    <mergeCell ref="GXS2:GXT2"/>
    <mergeCell ref="GXU2:GXV2"/>
    <mergeCell ref="GXW2:GXX2"/>
    <mergeCell ref="GXY2:GXZ2"/>
    <mergeCell ref="GYA2:GYB2"/>
    <mergeCell ref="HCS2:HCT2"/>
    <mergeCell ref="HCU2:HCV2"/>
    <mergeCell ref="HCW2:HCX2"/>
    <mergeCell ref="HCY2:HCZ2"/>
    <mergeCell ref="HDA2:HDB2"/>
    <mergeCell ref="HDC2:HDD2"/>
    <mergeCell ref="HCG2:HCH2"/>
    <mergeCell ref="HCI2:HCJ2"/>
    <mergeCell ref="HCK2:HCL2"/>
    <mergeCell ref="HCM2:HCN2"/>
    <mergeCell ref="HCO2:HCP2"/>
    <mergeCell ref="HCQ2:HCR2"/>
    <mergeCell ref="HBU2:HBV2"/>
    <mergeCell ref="HBW2:HBX2"/>
    <mergeCell ref="HBY2:HBZ2"/>
    <mergeCell ref="HCA2:HCB2"/>
    <mergeCell ref="HCC2:HCD2"/>
    <mergeCell ref="HCE2:HCF2"/>
    <mergeCell ref="HBI2:HBJ2"/>
    <mergeCell ref="HBK2:HBL2"/>
    <mergeCell ref="HBM2:HBN2"/>
    <mergeCell ref="HBO2:HBP2"/>
    <mergeCell ref="HBQ2:HBR2"/>
    <mergeCell ref="HBS2:HBT2"/>
    <mergeCell ref="HAW2:HAX2"/>
    <mergeCell ref="HAY2:HAZ2"/>
    <mergeCell ref="HBA2:HBB2"/>
    <mergeCell ref="HBC2:HBD2"/>
    <mergeCell ref="HBE2:HBF2"/>
    <mergeCell ref="HBG2:HBH2"/>
    <mergeCell ref="HAK2:HAL2"/>
    <mergeCell ref="HAM2:HAN2"/>
    <mergeCell ref="HAO2:HAP2"/>
    <mergeCell ref="HAQ2:HAR2"/>
    <mergeCell ref="HAS2:HAT2"/>
    <mergeCell ref="HAU2:HAV2"/>
    <mergeCell ref="HFM2:HFN2"/>
    <mergeCell ref="HFO2:HFP2"/>
    <mergeCell ref="HFQ2:HFR2"/>
    <mergeCell ref="HFS2:HFT2"/>
    <mergeCell ref="HFU2:HFV2"/>
    <mergeCell ref="HFW2:HFX2"/>
    <mergeCell ref="HFA2:HFB2"/>
    <mergeCell ref="HFC2:HFD2"/>
    <mergeCell ref="HFE2:HFF2"/>
    <mergeCell ref="HFG2:HFH2"/>
    <mergeCell ref="HFI2:HFJ2"/>
    <mergeCell ref="HFK2:HFL2"/>
    <mergeCell ref="HEO2:HEP2"/>
    <mergeCell ref="HEQ2:HER2"/>
    <mergeCell ref="HES2:HET2"/>
    <mergeCell ref="HEU2:HEV2"/>
    <mergeCell ref="HEW2:HEX2"/>
    <mergeCell ref="HEY2:HEZ2"/>
    <mergeCell ref="HEC2:HED2"/>
    <mergeCell ref="HEE2:HEF2"/>
    <mergeCell ref="HEG2:HEH2"/>
    <mergeCell ref="HEI2:HEJ2"/>
    <mergeCell ref="HEK2:HEL2"/>
    <mergeCell ref="HEM2:HEN2"/>
    <mergeCell ref="HDQ2:HDR2"/>
    <mergeCell ref="HDS2:HDT2"/>
    <mergeCell ref="HDU2:HDV2"/>
    <mergeCell ref="HDW2:HDX2"/>
    <mergeCell ref="HDY2:HDZ2"/>
    <mergeCell ref="HEA2:HEB2"/>
    <mergeCell ref="HDE2:HDF2"/>
    <mergeCell ref="HDG2:HDH2"/>
    <mergeCell ref="HDI2:HDJ2"/>
    <mergeCell ref="HDK2:HDL2"/>
    <mergeCell ref="HDM2:HDN2"/>
    <mergeCell ref="HDO2:HDP2"/>
    <mergeCell ref="HIG2:HIH2"/>
    <mergeCell ref="HII2:HIJ2"/>
    <mergeCell ref="HIK2:HIL2"/>
    <mergeCell ref="HIM2:HIN2"/>
    <mergeCell ref="HIO2:HIP2"/>
    <mergeCell ref="HIQ2:HIR2"/>
    <mergeCell ref="HHU2:HHV2"/>
    <mergeCell ref="HHW2:HHX2"/>
    <mergeCell ref="HHY2:HHZ2"/>
    <mergeCell ref="HIA2:HIB2"/>
    <mergeCell ref="HIC2:HID2"/>
    <mergeCell ref="HIE2:HIF2"/>
    <mergeCell ref="HHI2:HHJ2"/>
    <mergeCell ref="HHK2:HHL2"/>
    <mergeCell ref="HHM2:HHN2"/>
    <mergeCell ref="HHO2:HHP2"/>
    <mergeCell ref="HHQ2:HHR2"/>
    <mergeCell ref="HHS2:HHT2"/>
    <mergeCell ref="HGW2:HGX2"/>
    <mergeCell ref="HGY2:HGZ2"/>
    <mergeCell ref="HHA2:HHB2"/>
    <mergeCell ref="HHC2:HHD2"/>
    <mergeCell ref="HHE2:HHF2"/>
    <mergeCell ref="HHG2:HHH2"/>
    <mergeCell ref="HGK2:HGL2"/>
    <mergeCell ref="HGM2:HGN2"/>
    <mergeCell ref="HGO2:HGP2"/>
    <mergeCell ref="HGQ2:HGR2"/>
    <mergeCell ref="HGS2:HGT2"/>
    <mergeCell ref="HGU2:HGV2"/>
    <mergeCell ref="HFY2:HFZ2"/>
    <mergeCell ref="HGA2:HGB2"/>
    <mergeCell ref="HGC2:HGD2"/>
    <mergeCell ref="HGE2:HGF2"/>
    <mergeCell ref="HGG2:HGH2"/>
    <mergeCell ref="HGI2:HGJ2"/>
    <mergeCell ref="HLA2:HLB2"/>
    <mergeCell ref="HLC2:HLD2"/>
    <mergeCell ref="HLE2:HLF2"/>
    <mergeCell ref="HLG2:HLH2"/>
    <mergeCell ref="HLI2:HLJ2"/>
    <mergeCell ref="HLK2:HLL2"/>
    <mergeCell ref="HKO2:HKP2"/>
    <mergeCell ref="HKQ2:HKR2"/>
    <mergeCell ref="HKS2:HKT2"/>
    <mergeCell ref="HKU2:HKV2"/>
    <mergeCell ref="HKW2:HKX2"/>
    <mergeCell ref="HKY2:HKZ2"/>
    <mergeCell ref="HKC2:HKD2"/>
    <mergeCell ref="HKE2:HKF2"/>
    <mergeCell ref="HKG2:HKH2"/>
    <mergeCell ref="HKI2:HKJ2"/>
    <mergeCell ref="HKK2:HKL2"/>
    <mergeCell ref="HKM2:HKN2"/>
    <mergeCell ref="HJQ2:HJR2"/>
    <mergeCell ref="HJS2:HJT2"/>
    <mergeCell ref="HJU2:HJV2"/>
    <mergeCell ref="HJW2:HJX2"/>
    <mergeCell ref="HJY2:HJZ2"/>
    <mergeCell ref="HKA2:HKB2"/>
    <mergeCell ref="HJE2:HJF2"/>
    <mergeCell ref="HJG2:HJH2"/>
    <mergeCell ref="HJI2:HJJ2"/>
    <mergeCell ref="HJK2:HJL2"/>
    <mergeCell ref="HJM2:HJN2"/>
    <mergeCell ref="HJO2:HJP2"/>
    <mergeCell ref="HIS2:HIT2"/>
    <mergeCell ref="HIU2:HIV2"/>
    <mergeCell ref="HIW2:HIX2"/>
    <mergeCell ref="HIY2:HIZ2"/>
    <mergeCell ref="HJA2:HJB2"/>
    <mergeCell ref="HJC2:HJD2"/>
    <mergeCell ref="HNU2:HNV2"/>
    <mergeCell ref="HNW2:HNX2"/>
    <mergeCell ref="HNY2:HNZ2"/>
    <mergeCell ref="HOA2:HOB2"/>
    <mergeCell ref="HOC2:HOD2"/>
    <mergeCell ref="HOE2:HOF2"/>
    <mergeCell ref="HNI2:HNJ2"/>
    <mergeCell ref="HNK2:HNL2"/>
    <mergeCell ref="HNM2:HNN2"/>
    <mergeCell ref="HNO2:HNP2"/>
    <mergeCell ref="HNQ2:HNR2"/>
    <mergeCell ref="HNS2:HNT2"/>
    <mergeCell ref="HMW2:HMX2"/>
    <mergeCell ref="HMY2:HMZ2"/>
    <mergeCell ref="HNA2:HNB2"/>
    <mergeCell ref="HNC2:HND2"/>
    <mergeCell ref="HNE2:HNF2"/>
    <mergeCell ref="HNG2:HNH2"/>
    <mergeCell ref="HMK2:HML2"/>
    <mergeCell ref="HMM2:HMN2"/>
    <mergeCell ref="HMO2:HMP2"/>
    <mergeCell ref="HMQ2:HMR2"/>
    <mergeCell ref="HMS2:HMT2"/>
    <mergeCell ref="HMU2:HMV2"/>
    <mergeCell ref="HLY2:HLZ2"/>
    <mergeCell ref="HMA2:HMB2"/>
    <mergeCell ref="HMC2:HMD2"/>
    <mergeCell ref="HME2:HMF2"/>
    <mergeCell ref="HMG2:HMH2"/>
    <mergeCell ref="HMI2:HMJ2"/>
    <mergeCell ref="HLM2:HLN2"/>
    <mergeCell ref="HLO2:HLP2"/>
    <mergeCell ref="HLQ2:HLR2"/>
    <mergeCell ref="HLS2:HLT2"/>
    <mergeCell ref="HLU2:HLV2"/>
    <mergeCell ref="HLW2:HLX2"/>
    <mergeCell ref="HQO2:HQP2"/>
    <mergeCell ref="HQQ2:HQR2"/>
    <mergeCell ref="HQS2:HQT2"/>
    <mergeCell ref="HQU2:HQV2"/>
    <mergeCell ref="HQW2:HQX2"/>
    <mergeCell ref="HQY2:HQZ2"/>
    <mergeCell ref="HQC2:HQD2"/>
    <mergeCell ref="HQE2:HQF2"/>
    <mergeCell ref="HQG2:HQH2"/>
    <mergeCell ref="HQI2:HQJ2"/>
    <mergeCell ref="HQK2:HQL2"/>
    <mergeCell ref="HQM2:HQN2"/>
    <mergeCell ref="HPQ2:HPR2"/>
    <mergeCell ref="HPS2:HPT2"/>
    <mergeCell ref="HPU2:HPV2"/>
    <mergeCell ref="HPW2:HPX2"/>
    <mergeCell ref="HPY2:HPZ2"/>
    <mergeCell ref="HQA2:HQB2"/>
    <mergeCell ref="HPE2:HPF2"/>
    <mergeCell ref="HPG2:HPH2"/>
    <mergeCell ref="HPI2:HPJ2"/>
    <mergeCell ref="HPK2:HPL2"/>
    <mergeCell ref="HPM2:HPN2"/>
    <mergeCell ref="HPO2:HPP2"/>
    <mergeCell ref="HOS2:HOT2"/>
    <mergeCell ref="HOU2:HOV2"/>
    <mergeCell ref="HOW2:HOX2"/>
    <mergeCell ref="HOY2:HOZ2"/>
    <mergeCell ref="HPA2:HPB2"/>
    <mergeCell ref="HPC2:HPD2"/>
    <mergeCell ref="HOG2:HOH2"/>
    <mergeCell ref="HOI2:HOJ2"/>
    <mergeCell ref="HOK2:HOL2"/>
    <mergeCell ref="HOM2:HON2"/>
    <mergeCell ref="HOO2:HOP2"/>
    <mergeCell ref="HOQ2:HOR2"/>
    <mergeCell ref="HTI2:HTJ2"/>
    <mergeCell ref="HTK2:HTL2"/>
    <mergeCell ref="HTM2:HTN2"/>
    <mergeCell ref="HTO2:HTP2"/>
    <mergeCell ref="HTQ2:HTR2"/>
    <mergeCell ref="HTS2:HTT2"/>
    <mergeCell ref="HSW2:HSX2"/>
    <mergeCell ref="HSY2:HSZ2"/>
    <mergeCell ref="HTA2:HTB2"/>
    <mergeCell ref="HTC2:HTD2"/>
    <mergeCell ref="HTE2:HTF2"/>
    <mergeCell ref="HTG2:HTH2"/>
    <mergeCell ref="HSK2:HSL2"/>
    <mergeCell ref="HSM2:HSN2"/>
    <mergeCell ref="HSO2:HSP2"/>
    <mergeCell ref="HSQ2:HSR2"/>
    <mergeCell ref="HSS2:HST2"/>
    <mergeCell ref="HSU2:HSV2"/>
    <mergeCell ref="HRY2:HRZ2"/>
    <mergeCell ref="HSA2:HSB2"/>
    <mergeCell ref="HSC2:HSD2"/>
    <mergeCell ref="HSE2:HSF2"/>
    <mergeCell ref="HSG2:HSH2"/>
    <mergeCell ref="HSI2:HSJ2"/>
    <mergeCell ref="HRM2:HRN2"/>
    <mergeCell ref="HRO2:HRP2"/>
    <mergeCell ref="HRQ2:HRR2"/>
    <mergeCell ref="HRS2:HRT2"/>
    <mergeCell ref="HRU2:HRV2"/>
    <mergeCell ref="HRW2:HRX2"/>
    <mergeCell ref="HRA2:HRB2"/>
    <mergeCell ref="HRC2:HRD2"/>
    <mergeCell ref="HRE2:HRF2"/>
    <mergeCell ref="HRG2:HRH2"/>
    <mergeCell ref="HRI2:HRJ2"/>
    <mergeCell ref="HRK2:HRL2"/>
    <mergeCell ref="HWC2:HWD2"/>
    <mergeCell ref="HWE2:HWF2"/>
    <mergeCell ref="HWG2:HWH2"/>
    <mergeCell ref="HWI2:HWJ2"/>
    <mergeCell ref="HWK2:HWL2"/>
    <mergeCell ref="HWM2:HWN2"/>
    <mergeCell ref="HVQ2:HVR2"/>
    <mergeCell ref="HVS2:HVT2"/>
    <mergeCell ref="HVU2:HVV2"/>
    <mergeCell ref="HVW2:HVX2"/>
    <mergeCell ref="HVY2:HVZ2"/>
    <mergeCell ref="HWA2:HWB2"/>
    <mergeCell ref="HVE2:HVF2"/>
    <mergeCell ref="HVG2:HVH2"/>
    <mergeCell ref="HVI2:HVJ2"/>
    <mergeCell ref="HVK2:HVL2"/>
    <mergeCell ref="HVM2:HVN2"/>
    <mergeCell ref="HVO2:HVP2"/>
    <mergeCell ref="HUS2:HUT2"/>
    <mergeCell ref="HUU2:HUV2"/>
    <mergeCell ref="HUW2:HUX2"/>
    <mergeCell ref="HUY2:HUZ2"/>
    <mergeCell ref="HVA2:HVB2"/>
    <mergeCell ref="HVC2:HVD2"/>
    <mergeCell ref="HUG2:HUH2"/>
    <mergeCell ref="HUI2:HUJ2"/>
    <mergeCell ref="HUK2:HUL2"/>
    <mergeCell ref="HUM2:HUN2"/>
    <mergeCell ref="HUO2:HUP2"/>
    <mergeCell ref="HUQ2:HUR2"/>
    <mergeCell ref="HTU2:HTV2"/>
    <mergeCell ref="HTW2:HTX2"/>
    <mergeCell ref="HTY2:HTZ2"/>
    <mergeCell ref="HUA2:HUB2"/>
    <mergeCell ref="HUC2:HUD2"/>
    <mergeCell ref="HUE2:HUF2"/>
    <mergeCell ref="HYW2:HYX2"/>
    <mergeCell ref="HYY2:HYZ2"/>
    <mergeCell ref="HZA2:HZB2"/>
    <mergeCell ref="HZC2:HZD2"/>
    <mergeCell ref="HZE2:HZF2"/>
    <mergeCell ref="HZG2:HZH2"/>
    <mergeCell ref="HYK2:HYL2"/>
    <mergeCell ref="HYM2:HYN2"/>
    <mergeCell ref="HYO2:HYP2"/>
    <mergeCell ref="HYQ2:HYR2"/>
    <mergeCell ref="HYS2:HYT2"/>
    <mergeCell ref="HYU2:HYV2"/>
    <mergeCell ref="HXY2:HXZ2"/>
    <mergeCell ref="HYA2:HYB2"/>
    <mergeCell ref="HYC2:HYD2"/>
    <mergeCell ref="HYE2:HYF2"/>
    <mergeCell ref="HYG2:HYH2"/>
    <mergeCell ref="HYI2:HYJ2"/>
    <mergeCell ref="HXM2:HXN2"/>
    <mergeCell ref="HXO2:HXP2"/>
    <mergeCell ref="HXQ2:HXR2"/>
    <mergeCell ref="HXS2:HXT2"/>
    <mergeCell ref="HXU2:HXV2"/>
    <mergeCell ref="HXW2:HXX2"/>
    <mergeCell ref="HXA2:HXB2"/>
    <mergeCell ref="HXC2:HXD2"/>
    <mergeCell ref="HXE2:HXF2"/>
    <mergeCell ref="HXG2:HXH2"/>
    <mergeCell ref="HXI2:HXJ2"/>
    <mergeCell ref="HXK2:HXL2"/>
    <mergeCell ref="HWO2:HWP2"/>
    <mergeCell ref="HWQ2:HWR2"/>
    <mergeCell ref="HWS2:HWT2"/>
    <mergeCell ref="HWU2:HWV2"/>
    <mergeCell ref="HWW2:HWX2"/>
    <mergeCell ref="HWY2:HWZ2"/>
    <mergeCell ref="IBQ2:IBR2"/>
    <mergeCell ref="IBS2:IBT2"/>
    <mergeCell ref="IBU2:IBV2"/>
    <mergeCell ref="IBW2:IBX2"/>
    <mergeCell ref="IBY2:IBZ2"/>
    <mergeCell ref="ICA2:ICB2"/>
    <mergeCell ref="IBE2:IBF2"/>
    <mergeCell ref="IBG2:IBH2"/>
    <mergeCell ref="IBI2:IBJ2"/>
    <mergeCell ref="IBK2:IBL2"/>
    <mergeCell ref="IBM2:IBN2"/>
    <mergeCell ref="IBO2:IBP2"/>
    <mergeCell ref="IAS2:IAT2"/>
    <mergeCell ref="IAU2:IAV2"/>
    <mergeCell ref="IAW2:IAX2"/>
    <mergeCell ref="IAY2:IAZ2"/>
    <mergeCell ref="IBA2:IBB2"/>
    <mergeCell ref="IBC2:IBD2"/>
    <mergeCell ref="IAG2:IAH2"/>
    <mergeCell ref="IAI2:IAJ2"/>
    <mergeCell ref="IAK2:IAL2"/>
    <mergeCell ref="IAM2:IAN2"/>
    <mergeCell ref="IAO2:IAP2"/>
    <mergeCell ref="IAQ2:IAR2"/>
    <mergeCell ref="HZU2:HZV2"/>
    <mergeCell ref="HZW2:HZX2"/>
    <mergeCell ref="HZY2:HZZ2"/>
    <mergeCell ref="IAA2:IAB2"/>
    <mergeCell ref="IAC2:IAD2"/>
    <mergeCell ref="IAE2:IAF2"/>
    <mergeCell ref="HZI2:HZJ2"/>
    <mergeCell ref="HZK2:HZL2"/>
    <mergeCell ref="HZM2:HZN2"/>
    <mergeCell ref="HZO2:HZP2"/>
    <mergeCell ref="HZQ2:HZR2"/>
    <mergeCell ref="HZS2:HZT2"/>
    <mergeCell ref="IEK2:IEL2"/>
    <mergeCell ref="IEM2:IEN2"/>
    <mergeCell ref="IEO2:IEP2"/>
    <mergeCell ref="IEQ2:IER2"/>
    <mergeCell ref="IES2:IET2"/>
    <mergeCell ref="IEU2:IEV2"/>
    <mergeCell ref="IDY2:IDZ2"/>
    <mergeCell ref="IEA2:IEB2"/>
    <mergeCell ref="IEC2:IED2"/>
    <mergeCell ref="IEE2:IEF2"/>
    <mergeCell ref="IEG2:IEH2"/>
    <mergeCell ref="IEI2:IEJ2"/>
    <mergeCell ref="IDM2:IDN2"/>
    <mergeCell ref="IDO2:IDP2"/>
    <mergeCell ref="IDQ2:IDR2"/>
    <mergeCell ref="IDS2:IDT2"/>
    <mergeCell ref="IDU2:IDV2"/>
    <mergeCell ref="IDW2:IDX2"/>
    <mergeCell ref="IDA2:IDB2"/>
    <mergeCell ref="IDC2:IDD2"/>
    <mergeCell ref="IDE2:IDF2"/>
    <mergeCell ref="IDG2:IDH2"/>
    <mergeCell ref="IDI2:IDJ2"/>
    <mergeCell ref="IDK2:IDL2"/>
    <mergeCell ref="ICO2:ICP2"/>
    <mergeCell ref="ICQ2:ICR2"/>
    <mergeCell ref="ICS2:ICT2"/>
    <mergeCell ref="ICU2:ICV2"/>
    <mergeCell ref="ICW2:ICX2"/>
    <mergeCell ref="ICY2:ICZ2"/>
    <mergeCell ref="ICC2:ICD2"/>
    <mergeCell ref="ICE2:ICF2"/>
    <mergeCell ref="ICG2:ICH2"/>
    <mergeCell ref="ICI2:ICJ2"/>
    <mergeCell ref="ICK2:ICL2"/>
    <mergeCell ref="ICM2:ICN2"/>
    <mergeCell ref="IHE2:IHF2"/>
    <mergeCell ref="IHG2:IHH2"/>
    <mergeCell ref="IHI2:IHJ2"/>
    <mergeCell ref="IHK2:IHL2"/>
    <mergeCell ref="IHM2:IHN2"/>
    <mergeCell ref="IHO2:IHP2"/>
    <mergeCell ref="IGS2:IGT2"/>
    <mergeCell ref="IGU2:IGV2"/>
    <mergeCell ref="IGW2:IGX2"/>
    <mergeCell ref="IGY2:IGZ2"/>
    <mergeCell ref="IHA2:IHB2"/>
    <mergeCell ref="IHC2:IHD2"/>
    <mergeCell ref="IGG2:IGH2"/>
    <mergeCell ref="IGI2:IGJ2"/>
    <mergeCell ref="IGK2:IGL2"/>
    <mergeCell ref="IGM2:IGN2"/>
    <mergeCell ref="IGO2:IGP2"/>
    <mergeCell ref="IGQ2:IGR2"/>
    <mergeCell ref="IFU2:IFV2"/>
    <mergeCell ref="IFW2:IFX2"/>
    <mergeCell ref="IFY2:IFZ2"/>
    <mergeCell ref="IGA2:IGB2"/>
    <mergeCell ref="IGC2:IGD2"/>
    <mergeCell ref="IGE2:IGF2"/>
    <mergeCell ref="IFI2:IFJ2"/>
    <mergeCell ref="IFK2:IFL2"/>
    <mergeCell ref="IFM2:IFN2"/>
    <mergeCell ref="IFO2:IFP2"/>
    <mergeCell ref="IFQ2:IFR2"/>
    <mergeCell ref="IFS2:IFT2"/>
    <mergeCell ref="IEW2:IEX2"/>
    <mergeCell ref="IEY2:IEZ2"/>
    <mergeCell ref="IFA2:IFB2"/>
    <mergeCell ref="IFC2:IFD2"/>
    <mergeCell ref="IFE2:IFF2"/>
    <mergeCell ref="IFG2:IFH2"/>
    <mergeCell ref="IJY2:IJZ2"/>
    <mergeCell ref="IKA2:IKB2"/>
    <mergeCell ref="IKC2:IKD2"/>
    <mergeCell ref="IKE2:IKF2"/>
    <mergeCell ref="IKG2:IKH2"/>
    <mergeCell ref="IKI2:IKJ2"/>
    <mergeCell ref="IJM2:IJN2"/>
    <mergeCell ref="IJO2:IJP2"/>
    <mergeCell ref="IJQ2:IJR2"/>
    <mergeCell ref="IJS2:IJT2"/>
    <mergeCell ref="IJU2:IJV2"/>
    <mergeCell ref="IJW2:IJX2"/>
    <mergeCell ref="IJA2:IJB2"/>
    <mergeCell ref="IJC2:IJD2"/>
    <mergeCell ref="IJE2:IJF2"/>
    <mergeCell ref="IJG2:IJH2"/>
    <mergeCell ref="IJI2:IJJ2"/>
    <mergeCell ref="IJK2:IJL2"/>
    <mergeCell ref="IIO2:IIP2"/>
    <mergeCell ref="IIQ2:IIR2"/>
    <mergeCell ref="IIS2:IIT2"/>
    <mergeCell ref="IIU2:IIV2"/>
    <mergeCell ref="IIW2:IIX2"/>
    <mergeCell ref="IIY2:IIZ2"/>
    <mergeCell ref="IIC2:IID2"/>
    <mergeCell ref="IIE2:IIF2"/>
    <mergeCell ref="IIG2:IIH2"/>
    <mergeCell ref="III2:IIJ2"/>
    <mergeCell ref="IIK2:IIL2"/>
    <mergeCell ref="IIM2:IIN2"/>
    <mergeCell ref="IHQ2:IHR2"/>
    <mergeCell ref="IHS2:IHT2"/>
    <mergeCell ref="IHU2:IHV2"/>
    <mergeCell ref="IHW2:IHX2"/>
    <mergeCell ref="IHY2:IHZ2"/>
    <mergeCell ref="IIA2:IIB2"/>
    <mergeCell ref="IMS2:IMT2"/>
    <mergeCell ref="IMU2:IMV2"/>
    <mergeCell ref="IMW2:IMX2"/>
    <mergeCell ref="IMY2:IMZ2"/>
    <mergeCell ref="INA2:INB2"/>
    <mergeCell ref="INC2:IND2"/>
    <mergeCell ref="IMG2:IMH2"/>
    <mergeCell ref="IMI2:IMJ2"/>
    <mergeCell ref="IMK2:IML2"/>
    <mergeCell ref="IMM2:IMN2"/>
    <mergeCell ref="IMO2:IMP2"/>
    <mergeCell ref="IMQ2:IMR2"/>
    <mergeCell ref="ILU2:ILV2"/>
    <mergeCell ref="ILW2:ILX2"/>
    <mergeCell ref="ILY2:ILZ2"/>
    <mergeCell ref="IMA2:IMB2"/>
    <mergeCell ref="IMC2:IMD2"/>
    <mergeCell ref="IME2:IMF2"/>
    <mergeCell ref="ILI2:ILJ2"/>
    <mergeCell ref="ILK2:ILL2"/>
    <mergeCell ref="ILM2:ILN2"/>
    <mergeCell ref="ILO2:ILP2"/>
    <mergeCell ref="ILQ2:ILR2"/>
    <mergeCell ref="ILS2:ILT2"/>
    <mergeCell ref="IKW2:IKX2"/>
    <mergeCell ref="IKY2:IKZ2"/>
    <mergeCell ref="ILA2:ILB2"/>
    <mergeCell ref="ILC2:ILD2"/>
    <mergeCell ref="ILE2:ILF2"/>
    <mergeCell ref="ILG2:ILH2"/>
    <mergeCell ref="IKK2:IKL2"/>
    <mergeCell ref="IKM2:IKN2"/>
    <mergeCell ref="IKO2:IKP2"/>
    <mergeCell ref="IKQ2:IKR2"/>
    <mergeCell ref="IKS2:IKT2"/>
    <mergeCell ref="IKU2:IKV2"/>
    <mergeCell ref="IPM2:IPN2"/>
    <mergeCell ref="IPO2:IPP2"/>
    <mergeCell ref="IPQ2:IPR2"/>
    <mergeCell ref="IPS2:IPT2"/>
    <mergeCell ref="IPU2:IPV2"/>
    <mergeCell ref="IPW2:IPX2"/>
    <mergeCell ref="IPA2:IPB2"/>
    <mergeCell ref="IPC2:IPD2"/>
    <mergeCell ref="IPE2:IPF2"/>
    <mergeCell ref="IPG2:IPH2"/>
    <mergeCell ref="IPI2:IPJ2"/>
    <mergeCell ref="IPK2:IPL2"/>
    <mergeCell ref="IOO2:IOP2"/>
    <mergeCell ref="IOQ2:IOR2"/>
    <mergeCell ref="IOS2:IOT2"/>
    <mergeCell ref="IOU2:IOV2"/>
    <mergeCell ref="IOW2:IOX2"/>
    <mergeCell ref="IOY2:IOZ2"/>
    <mergeCell ref="IOC2:IOD2"/>
    <mergeCell ref="IOE2:IOF2"/>
    <mergeCell ref="IOG2:IOH2"/>
    <mergeCell ref="IOI2:IOJ2"/>
    <mergeCell ref="IOK2:IOL2"/>
    <mergeCell ref="IOM2:ION2"/>
    <mergeCell ref="INQ2:INR2"/>
    <mergeCell ref="INS2:INT2"/>
    <mergeCell ref="INU2:INV2"/>
    <mergeCell ref="INW2:INX2"/>
    <mergeCell ref="INY2:INZ2"/>
    <mergeCell ref="IOA2:IOB2"/>
    <mergeCell ref="INE2:INF2"/>
    <mergeCell ref="ING2:INH2"/>
    <mergeCell ref="INI2:INJ2"/>
    <mergeCell ref="INK2:INL2"/>
    <mergeCell ref="INM2:INN2"/>
    <mergeCell ref="INO2:INP2"/>
    <mergeCell ref="ISG2:ISH2"/>
    <mergeCell ref="ISI2:ISJ2"/>
    <mergeCell ref="ISK2:ISL2"/>
    <mergeCell ref="ISM2:ISN2"/>
    <mergeCell ref="ISO2:ISP2"/>
    <mergeCell ref="ISQ2:ISR2"/>
    <mergeCell ref="IRU2:IRV2"/>
    <mergeCell ref="IRW2:IRX2"/>
    <mergeCell ref="IRY2:IRZ2"/>
    <mergeCell ref="ISA2:ISB2"/>
    <mergeCell ref="ISC2:ISD2"/>
    <mergeCell ref="ISE2:ISF2"/>
    <mergeCell ref="IRI2:IRJ2"/>
    <mergeCell ref="IRK2:IRL2"/>
    <mergeCell ref="IRM2:IRN2"/>
    <mergeCell ref="IRO2:IRP2"/>
    <mergeCell ref="IRQ2:IRR2"/>
    <mergeCell ref="IRS2:IRT2"/>
    <mergeCell ref="IQW2:IQX2"/>
    <mergeCell ref="IQY2:IQZ2"/>
    <mergeCell ref="IRA2:IRB2"/>
    <mergeCell ref="IRC2:IRD2"/>
    <mergeCell ref="IRE2:IRF2"/>
    <mergeCell ref="IRG2:IRH2"/>
    <mergeCell ref="IQK2:IQL2"/>
    <mergeCell ref="IQM2:IQN2"/>
    <mergeCell ref="IQO2:IQP2"/>
    <mergeCell ref="IQQ2:IQR2"/>
    <mergeCell ref="IQS2:IQT2"/>
    <mergeCell ref="IQU2:IQV2"/>
    <mergeCell ref="IPY2:IPZ2"/>
    <mergeCell ref="IQA2:IQB2"/>
    <mergeCell ref="IQC2:IQD2"/>
    <mergeCell ref="IQE2:IQF2"/>
    <mergeCell ref="IQG2:IQH2"/>
    <mergeCell ref="IQI2:IQJ2"/>
    <mergeCell ref="IVA2:IVB2"/>
    <mergeCell ref="IVC2:IVD2"/>
    <mergeCell ref="IVE2:IVF2"/>
    <mergeCell ref="IVG2:IVH2"/>
    <mergeCell ref="IVI2:IVJ2"/>
    <mergeCell ref="IVK2:IVL2"/>
    <mergeCell ref="IUO2:IUP2"/>
    <mergeCell ref="IUQ2:IUR2"/>
    <mergeCell ref="IUS2:IUT2"/>
    <mergeCell ref="IUU2:IUV2"/>
    <mergeCell ref="IUW2:IUX2"/>
    <mergeCell ref="IUY2:IUZ2"/>
    <mergeCell ref="IUC2:IUD2"/>
    <mergeCell ref="IUE2:IUF2"/>
    <mergeCell ref="IUG2:IUH2"/>
    <mergeCell ref="IUI2:IUJ2"/>
    <mergeCell ref="IUK2:IUL2"/>
    <mergeCell ref="IUM2:IUN2"/>
    <mergeCell ref="ITQ2:ITR2"/>
    <mergeCell ref="ITS2:ITT2"/>
    <mergeCell ref="ITU2:ITV2"/>
    <mergeCell ref="ITW2:ITX2"/>
    <mergeCell ref="ITY2:ITZ2"/>
    <mergeCell ref="IUA2:IUB2"/>
    <mergeCell ref="ITE2:ITF2"/>
    <mergeCell ref="ITG2:ITH2"/>
    <mergeCell ref="ITI2:ITJ2"/>
    <mergeCell ref="ITK2:ITL2"/>
    <mergeCell ref="ITM2:ITN2"/>
    <mergeCell ref="ITO2:ITP2"/>
    <mergeCell ref="ISS2:IST2"/>
    <mergeCell ref="ISU2:ISV2"/>
    <mergeCell ref="ISW2:ISX2"/>
    <mergeCell ref="ISY2:ISZ2"/>
    <mergeCell ref="ITA2:ITB2"/>
    <mergeCell ref="ITC2:ITD2"/>
    <mergeCell ref="IXU2:IXV2"/>
    <mergeCell ref="IXW2:IXX2"/>
    <mergeCell ref="IXY2:IXZ2"/>
    <mergeCell ref="IYA2:IYB2"/>
    <mergeCell ref="IYC2:IYD2"/>
    <mergeCell ref="IYE2:IYF2"/>
    <mergeCell ref="IXI2:IXJ2"/>
    <mergeCell ref="IXK2:IXL2"/>
    <mergeCell ref="IXM2:IXN2"/>
    <mergeCell ref="IXO2:IXP2"/>
    <mergeCell ref="IXQ2:IXR2"/>
    <mergeCell ref="IXS2:IXT2"/>
    <mergeCell ref="IWW2:IWX2"/>
    <mergeCell ref="IWY2:IWZ2"/>
    <mergeCell ref="IXA2:IXB2"/>
    <mergeCell ref="IXC2:IXD2"/>
    <mergeCell ref="IXE2:IXF2"/>
    <mergeCell ref="IXG2:IXH2"/>
    <mergeCell ref="IWK2:IWL2"/>
    <mergeCell ref="IWM2:IWN2"/>
    <mergeCell ref="IWO2:IWP2"/>
    <mergeCell ref="IWQ2:IWR2"/>
    <mergeCell ref="IWS2:IWT2"/>
    <mergeCell ref="IWU2:IWV2"/>
    <mergeCell ref="IVY2:IVZ2"/>
    <mergeCell ref="IWA2:IWB2"/>
    <mergeCell ref="IWC2:IWD2"/>
    <mergeCell ref="IWE2:IWF2"/>
    <mergeCell ref="IWG2:IWH2"/>
    <mergeCell ref="IWI2:IWJ2"/>
    <mergeCell ref="IVM2:IVN2"/>
    <mergeCell ref="IVO2:IVP2"/>
    <mergeCell ref="IVQ2:IVR2"/>
    <mergeCell ref="IVS2:IVT2"/>
    <mergeCell ref="IVU2:IVV2"/>
    <mergeCell ref="IVW2:IVX2"/>
    <mergeCell ref="JAO2:JAP2"/>
    <mergeCell ref="JAQ2:JAR2"/>
    <mergeCell ref="JAS2:JAT2"/>
    <mergeCell ref="JAU2:JAV2"/>
    <mergeCell ref="JAW2:JAX2"/>
    <mergeCell ref="JAY2:JAZ2"/>
    <mergeCell ref="JAC2:JAD2"/>
    <mergeCell ref="JAE2:JAF2"/>
    <mergeCell ref="JAG2:JAH2"/>
    <mergeCell ref="JAI2:JAJ2"/>
    <mergeCell ref="JAK2:JAL2"/>
    <mergeCell ref="JAM2:JAN2"/>
    <mergeCell ref="IZQ2:IZR2"/>
    <mergeCell ref="IZS2:IZT2"/>
    <mergeCell ref="IZU2:IZV2"/>
    <mergeCell ref="IZW2:IZX2"/>
    <mergeCell ref="IZY2:IZZ2"/>
    <mergeCell ref="JAA2:JAB2"/>
    <mergeCell ref="IZE2:IZF2"/>
    <mergeCell ref="IZG2:IZH2"/>
    <mergeCell ref="IZI2:IZJ2"/>
    <mergeCell ref="IZK2:IZL2"/>
    <mergeCell ref="IZM2:IZN2"/>
    <mergeCell ref="IZO2:IZP2"/>
    <mergeCell ref="IYS2:IYT2"/>
    <mergeCell ref="IYU2:IYV2"/>
    <mergeCell ref="IYW2:IYX2"/>
    <mergeCell ref="IYY2:IYZ2"/>
    <mergeCell ref="IZA2:IZB2"/>
    <mergeCell ref="IZC2:IZD2"/>
    <mergeCell ref="IYG2:IYH2"/>
    <mergeCell ref="IYI2:IYJ2"/>
    <mergeCell ref="IYK2:IYL2"/>
    <mergeCell ref="IYM2:IYN2"/>
    <mergeCell ref="IYO2:IYP2"/>
    <mergeCell ref="IYQ2:IYR2"/>
    <mergeCell ref="JDI2:JDJ2"/>
    <mergeCell ref="JDK2:JDL2"/>
    <mergeCell ref="JDM2:JDN2"/>
    <mergeCell ref="JDO2:JDP2"/>
    <mergeCell ref="JDQ2:JDR2"/>
    <mergeCell ref="JDS2:JDT2"/>
    <mergeCell ref="JCW2:JCX2"/>
    <mergeCell ref="JCY2:JCZ2"/>
    <mergeCell ref="JDA2:JDB2"/>
    <mergeCell ref="JDC2:JDD2"/>
    <mergeCell ref="JDE2:JDF2"/>
    <mergeCell ref="JDG2:JDH2"/>
    <mergeCell ref="JCK2:JCL2"/>
    <mergeCell ref="JCM2:JCN2"/>
    <mergeCell ref="JCO2:JCP2"/>
    <mergeCell ref="JCQ2:JCR2"/>
    <mergeCell ref="JCS2:JCT2"/>
    <mergeCell ref="JCU2:JCV2"/>
    <mergeCell ref="JBY2:JBZ2"/>
    <mergeCell ref="JCA2:JCB2"/>
    <mergeCell ref="JCC2:JCD2"/>
    <mergeCell ref="JCE2:JCF2"/>
    <mergeCell ref="JCG2:JCH2"/>
    <mergeCell ref="JCI2:JCJ2"/>
    <mergeCell ref="JBM2:JBN2"/>
    <mergeCell ref="JBO2:JBP2"/>
    <mergeCell ref="JBQ2:JBR2"/>
    <mergeCell ref="JBS2:JBT2"/>
    <mergeCell ref="JBU2:JBV2"/>
    <mergeCell ref="JBW2:JBX2"/>
    <mergeCell ref="JBA2:JBB2"/>
    <mergeCell ref="JBC2:JBD2"/>
    <mergeCell ref="JBE2:JBF2"/>
    <mergeCell ref="JBG2:JBH2"/>
    <mergeCell ref="JBI2:JBJ2"/>
    <mergeCell ref="JBK2:JBL2"/>
    <mergeCell ref="JGC2:JGD2"/>
    <mergeCell ref="JGE2:JGF2"/>
    <mergeCell ref="JGG2:JGH2"/>
    <mergeCell ref="JGI2:JGJ2"/>
    <mergeCell ref="JGK2:JGL2"/>
    <mergeCell ref="JGM2:JGN2"/>
    <mergeCell ref="JFQ2:JFR2"/>
    <mergeCell ref="JFS2:JFT2"/>
    <mergeCell ref="JFU2:JFV2"/>
    <mergeCell ref="JFW2:JFX2"/>
    <mergeCell ref="JFY2:JFZ2"/>
    <mergeCell ref="JGA2:JGB2"/>
    <mergeCell ref="JFE2:JFF2"/>
    <mergeCell ref="JFG2:JFH2"/>
    <mergeCell ref="JFI2:JFJ2"/>
    <mergeCell ref="JFK2:JFL2"/>
    <mergeCell ref="JFM2:JFN2"/>
    <mergeCell ref="JFO2:JFP2"/>
    <mergeCell ref="JES2:JET2"/>
    <mergeCell ref="JEU2:JEV2"/>
    <mergeCell ref="JEW2:JEX2"/>
    <mergeCell ref="JEY2:JEZ2"/>
    <mergeCell ref="JFA2:JFB2"/>
    <mergeCell ref="JFC2:JFD2"/>
    <mergeCell ref="JEG2:JEH2"/>
    <mergeCell ref="JEI2:JEJ2"/>
    <mergeCell ref="JEK2:JEL2"/>
    <mergeCell ref="JEM2:JEN2"/>
    <mergeCell ref="JEO2:JEP2"/>
    <mergeCell ref="JEQ2:JER2"/>
    <mergeCell ref="JDU2:JDV2"/>
    <mergeCell ref="JDW2:JDX2"/>
    <mergeCell ref="JDY2:JDZ2"/>
    <mergeCell ref="JEA2:JEB2"/>
    <mergeCell ref="JEC2:JED2"/>
    <mergeCell ref="JEE2:JEF2"/>
    <mergeCell ref="JIW2:JIX2"/>
    <mergeCell ref="JIY2:JIZ2"/>
    <mergeCell ref="JJA2:JJB2"/>
    <mergeCell ref="JJC2:JJD2"/>
    <mergeCell ref="JJE2:JJF2"/>
    <mergeCell ref="JJG2:JJH2"/>
    <mergeCell ref="JIK2:JIL2"/>
    <mergeCell ref="JIM2:JIN2"/>
    <mergeCell ref="JIO2:JIP2"/>
    <mergeCell ref="JIQ2:JIR2"/>
    <mergeCell ref="JIS2:JIT2"/>
    <mergeCell ref="JIU2:JIV2"/>
    <mergeCell ref="JHY2:JHZ2"/>
    <mergeCell ref="JIA2:JIB2"/>
    <mergeCell ref="JIC2:JID2"/>
    <mergeCell ref="JIE2:JIF2"/>
    <mergeCell ref="JIG2:JIH2"/>
    <mergeCell ref="JII2:JIJ2"/>
    <mergeCell ref="JHM2:JHN2"/>
    <mergeCell ref="JHO2:JHP2"/>
    <mergeCell ref="JHQ2:JHR2"/>
    <mergeCell ref="JHS2:JHT2"/>
    <mergeCell ref="JHU2:JHV2"/>
    <mergeCell ref="JHW2:JHX2"/>
    <mergeCell ref="JHA2:JHB2"/>
    <mergeCell ref="JHC2:JHD2"/>
    <mergeCell ref="JHE2:JHF2"/>
    <mergeCell ref="JHG2:JHH2"/>
    <mergeCell ref="JHI2:JHJ2"/>
    <mergeCell ref="JHK2:JHL2"/>
    <mergeCell ref="JGO2:JGP2"/>
    <mergeCell ref="JGQ2:JGR2"/>
    <mergeCell ref="JGS2:JGT2"/>
    <mergeCell ref="JGU2:JGV2"/>
    <mergeCell ref="JGW2:JGX2"/>
    <mergeCell ref="JGY2:JGZ2"/>
    <mergeCell ref="JLQ2:JLR2"/>
    <mergeCell ref="JLS2:JLT2"/>
    <mergeCell ref="JLU2:JLV2"/>
    <mergeCell ref="JLW2:JLX2"/>
    <mergeCell ref="JLY2:JLZ2"/>
    <mergeCell ref="JMA2:JMB2"/>
    <mergeCell ref="JLE2:JLF2"/>
    <mergeCell ref="JLG2:JLH2"/>
    <mergeCell ref="JLI2:JLJ2"/>
    <mergeCell ref="JLK2:JLL2"/>
    <mergeCell ref="JLM2:JLN2"/>
    <mergeCell ref="JLO2:JLP2"/>
    <mergeCell ref="JKS2:JKT2"/>
    <mergeCell ref="JKU2:JKV2"/>
    <mergeCell ref="JKW2:JKX2"/>
    <mergeCell ref="JKY2:JKZ2"/>
    <mergeCell ref="JLA2:JLB2"/>
    <mergeCell ref="JLC2:JLD2"/>
    <mergeCell ref="JKG2:JKH2"/>
    <mergeCell ref="JKI2:JKJ2"/>
    <mergeCell ref="JKK2:JKL2"/>
    <mergeCell ref="JKM2:JKN2"/>
    <mergeCell ref="JKO2:JKP2"/>
    <mergeCell ref="JKQ2:JKR2"/>
    <mergeCell ref="JJU2:JJV2"/>
    <mergeCell ref="JJW2:JJX2"/>
    <mergeCell ref="JJY2:JJZ2"/>
    <mergeCell ref="JKA2:JKB2"/>
    <mergeCell ref="JKC2:JKD2"/>
    <mergeCell ref="JKE2:JKF2"/>
    <mergeCell ref="JJI2:JJJ2"/>
    <mergeCell ref="JJK2:JJL2"/>
    <mergeCell ref="JJM2:JJN2"/>
    <mergeCell ref="JJO2:JJP2"/>
    <mergeCell ref="JJQ2:JJR2"/>
    <mergeCell ref="JJS2:JJT2"/>
    <mergeCell ref="JOK2:JOL2"/>
    <mergeCell ref="JOM2:JON2"/>
    <mergeCell ref="JOO2:JOP2"/>
    <mergeCell ref="JOQ2:JOR2"/>
    <mergeCell ref="JOS2:JOT2"/>
    <mergeCell ref="JOU2:JOV2"/>
    <mergeCell ref="JNY2:JNZ2"/>
    <mergeCell ref="JOA2:JOB2"/>
    <mergeCell ref="JOC2:JOD2"/>
    <mergeCell ref="JOE2:JOF2"/>
    <mergeCell ref="JOG2:JOH2"/>
    <mergeCell ref="JOI2:JOJ2"/>
    <mergeCell ref="JNM2:JNN2"/>
    <mergeCell ref="JNO2:JNP2"/>
    <mergeCell ref="JNQ2:JNR2"/>
    <mergeCell ref="JNS2:JNT2"/>
    <mergeCell ref="JNU2:JNV2"/>
    <mergeCell ref="JNW2:JNX2"/>
    <mergeCell ref="JNA2:JNB2"/>
    <mergeCell ref="JNC2:JND2"/>
    <mergeCell ref="JNE2:JNF2"/>
    <mergeCell ref="JNG2:JNH2"/>
    <mergeCell ref="JNI2:JNJ2"/>
    <mergeCell ref="JNK2:JNL2"/>
    <mergeCell ref="JMO2:JMP2"/>
    <mergeCell ref="JMQ2:JMR2"/>
    <mergeCell ref="JMS2:JMT2"/>
    <mergeCell ref="JMU2:JMV2"/>
    <mergeCell ref="JMW2:JMX2"/>
    <mergeCell ref="JMY2:JMZ2"/>
    <mergeCell ref="JMC2:JMD2"/>
    <mergeCell ref="JME2:JMF2"/>
    <mergeCell ref="JMG2:JMH2"/>
    <mergeCell ref="JMI2:JMJ2"/>
    <mergeCell ref="JMK2:JML2"/>
    <mergeCell ref="JMM2:JMN2"/>
    <mergeCell ref="JRE2:JRF2"/>
    <mergeCell ref="JRG2:JRH2"/>
    <mergeCell ref="JRI2:JRJ2"/>
    <mergeCell ref="JRK2:JRL2"/>
    <mergeCell ref="JRM2:JRN2"/>
    <mergeCell ref="JRO2:JRP2"/>
    <mergeCell ref="JQS2:JQT2"/>
    <mergeCell ref="JQU2:JQV2"/>
    <mergeCell ref="JQW2:JQX2"/>
    <mergeCell ref="JQY2:JQZ2"/>
    <mergeCell ref="JRA2:JRB2"/>
    <mergeCell ref="JRC2:JRD2"/>
    <mergeCell ref="JQG2:JQH2"/>
    <mergeCell ref="JQI2:JQJ2"/>
    <mergeCell ref="JQK2:JQL2"/>
    <mergeCell ref="JQM2:JQN2"/>
    <mergeCell ref="JQO2:JQP2"/>
    <mergeCell ref="JQQ2:JQR2"/>
    <mergeCell ref="JPU2:JPV2"/>
    <mergeCell ref="JPW2:JPX2"/>
    <mergeCell ref="JPY2:JPZ2"/>
    <mergeCell ref="JQA2:JQB2"/>
    <mergeCell ref="JQC2:JQD2"/>
    <mergeCell ref="JQE2:JQF2"/>
    <mergeCell ref="JPI2:JPJ2"/>
    <mergeCell ref="JPK2:JPL2"/>
    <mergeCell ref="JPM2:JPN2"/>
    <mergeCell ref="JPO2:JPP2"/>
    <mergeCell ref="JPQ2:JPR2"/>
    <mergeCell ref="JPS2:JPT2"/>
    <mergeCell ref="JOW2:JOX2"/>
    <mergeCell ref="JOY2:JOZ2"/>
    <mergeCell ref="JPA2:JPB2"/>
    <mergeCell ref="JPC2:JPD2"/>
    <mergeCell ref="JPE2:JPF2"/>
    <mergeCell ref="JPG2:JPH2"/>
    <mergeCell ref="JTY2:JTZ2"/>
    <mergeCell ref="JUA2:JUB2"/>
    <mergeCell ref="JUC2:JUD2"/>
    <mergeCell ref="JUE2:JUF2"/>
    <mergeCell ref="JUG2:JUH2"/>
    <mergeCell ref="JUI2:JUJ2"/>
    <mergeCell ref="JTM2:JTN2"/>
    <mergeCell ref="JTO2:JTP2"/>
    <mergeCell ref="JTQ2:JTR2"/>
    <mergeCell ref="JTS2:JTT2"/>
    <mergeCell ref="JTU2:JTV2"/>
    <mergeCell ref="JTW2:JTX2"/>
    <mergeCell ref="JTA2:JTB2"/>
    <mergeCell ref="JTC2:JTD2"/>
    <mergeCell ref="JTE2:JTF2"/>
    <mergeCell ref="JTG2:JTH2"/>
    <mergeCell ref="JTI2:JTJ2"/>
    <mergeCell ref="JTK2:JTL2"/>
    <mergeCell ref="JSO2:JSP2"/>
    <mergeCell ref="JSQ2:JSR2"/>
    <mergeCell ref="JSS2:JST2"/>
    <mergeCell ref="JSU2:JSV2"/>
    <mergeCell ref="JSW2:JSX2"/>
    <mergeCell ref="JSY2:JSZ2"/>
    <mergeCell ref="JSC2:JSD2"/>
    <mergeCell ref="JSE2:JSF2"/>
    <mergeCell ref="JSG2:JSH2"/>
    <mergeCell ref="JSI2:JSJ2"/>
    <mergeCell ref="JSK2:JSL2"/>
    <mergeCell ref="JSM2:JSN2"/>
    <mergeCell ref="JRQ2:JRR2"/>
    <mergeCell ref="JRS2:JRT2"/>
    <mergeCell ref="JRU2:JRV2"/>
    <mergeCell ref="JRW2:JRX2"/>
    <mergeCell ref="JRY2:JRZ2"/>
    <mergeCell ref="JSA2:JSB2"/>
    <mergeCell ref="JWS2:JWT2"/>
    <mergeCell ref="JWU2:JWV2"/>
    <mergeCell ref="JWW2:JWX2"/>
    <mergeCell ref="JWY2:JWZ2"/>
    <mergeCell ref="JXA2:JXB2"/>
    <mergeCell ref="JXC2:JXD2"/>
    <mergeCell ref="JWG2:JWH2"/>
    <mergeCell ref="JWI2:JWJ2"/>
    <mergeCell ref="JWK2:JWL2"/>
    <mergeCell ref="JWM2:JWN2"/>
    <mergeCell ref="JWO2:JWP2"/>
    <mergeCell ref="JWQ2:JWR2"/>
    <mergeCell ref="JVU2:JVV2"/>
    <mergeCell ref="JVW2:JVX2"/>
    <mergeCell ref="JVY2:JVZ2"/>
    <mergeCell ref="JWA2:JWB2"/>
    <mergeCell ref="JWC2:JWD2"/>
    <mergeCell ref="JWE2:JWF2"/>
    <mergeCell ref="JVI2:JVJ2"/>
    <mergeCell ref="JVK2:JVL2"/>
    <mergeCell ref="JVM2:JVN2"/>
    <mergeCell ref="JVO2:JVP2"/>
    <mergeCell ref="JVQ2:JVR2"/>
    <mergeCell ref="JVS2:JVT2"/>
    <mergeCell ref="JUW2:JUX2"/>
    <mergeCell ref="JUY2:JUZ2"/>
    <mergeCell ref="JVA2:JVB2"/>
    <mergeCell ref="JVC2:JVD2"/>
    <mergeCell ref="JVE2:JVF2"/>
    <mergeCell ref="JVG2:JVH2"/>
    <mergeCell ref="JUK2:JUL2"/>
    <mergeCell ref="JUM2:JUN2"/>
    <mergeCell ref="JUO2:JUP2"/>
    <mergeCell ref="JUQ2:JUR2"/>
    <mergeCell ref="JUS2:JUT2"/>
    <mergeCell ref="JUU2:JUV2"/>
    <mergeCell ref="JZM2:JZN2"/>
    <mergeCell ref="JZO2:JZP2"/>
    <mergeCell ref="JZQ2:JZR2"/>
    <mergeCell ref="JZS2:JZT2"/>
    <mergeCell ref="JZU2:JZV2"/>
    <mergeCell ref="JZW2:JZX2"/>
    <mergeCell ref="JZA2:JZB2"/>
    <mergeCell ref="JZC2:JZD2"/>
    <mergeCell ref="JZE2:JZF2"/>
    <mergeCell ref="JZG2:JZH2"/>
    <mergeCell ref="JZI2:JZJ2"/>
    <mergeCell ref="JZK2:JZL2"/>
    <mergeCell ref="JYO2:JYP2"/>
    <mergeCell ref="JYQ2:JYR2"/>
    <mergeCell ref="JYS2:JYT2"/>
    <mergeCell ref="JYU2:JYV2"/>
    <mergeCell ref="JYW2:JYX2"/>
    <mergeCell ref="JYY2:JYZ2"/>
    <mergeCell ref="JYC2:JYD2"/>
    <mergeCell ref="JYE2:JYF2"/>
    <mergeCell ref="JYG2:JYH2"/>
    <mergeCell ref="JYI2:JYJ2"/>
    <mergeCell ref="JYK2:JYL2"/>
    <mergeCell ref="JYM2:JYN2"/>
    <mergeCell ref="JXQ2:JXR2"/>
    <mergeCell ref="JXS2:JXT2"/>
    <mergeCell ref="JXU2:JXV2"/>
    <mergeCell ref="JXW2:JXX2"/>
    <mergeCell ref="JXY2:JXZ2"/>
    <mergeCell ref="JYA2:JYB2"/>
    <mergeCell ref="JXE2:JXF2"/>
    <mergeCell ref="JXG2:JXH2"/>
    <mergeCell ref="JXI2:JXJ2"/>
    <mergeCell ref="JXK2:JXL2"/>
    <mergeCell ref="JXM2:JXN2"/>
    <mergeCell ref="JXO2:JXP2"/>
    <mergeCell ref="KCG2:KCH2"/>
    <mergeCell ref="KCI2:KCJ2"/>
    <mergeCell ref="KCK2:KCL2"/>
    <mergeCell ref="KCM2:KCN2"/>
    <mergeCell ref="KCO2:KCP2"/>
    <mergeCell ref="KCQ2:KCR2"/>
    <mergeCell ref="KBU2:KBV2"/>
    <mergeCell ref="KBW2:KBX2"/>
    <mergeCell ref="KBY2:KBZ2"/>
    <mergeCell ref="KCA2:KCB2"/>
    <mergeCell ref="KCC2:KCD2"/>
    <mergeCell ref="KCE2:KCF2"/>
    <mergeCell ref="KBI2:KBJ2"/>
    <mergeCell ref="KBK2:KBL2"/>
    <mergeCell ref="KBM2:KBN2"/>
    <mergeCell ref="KBO2:KBP2"/>
    <mergeCell ref="KBQ2:KBR2"/>
    <mergeCell ref="KBS2:KBT2"/>
    <mergeCell ref="KAW2:KAX2"/>
    <mergeCell ref="KAY2:KAZ2"/>
    <mergeCell ref="KBA2:KBB2"/>
    <mergeCell ref="KBC2:KBD2"/>
    <mergeCell ref="KBE2:KBF2"/>
    <mergeCell ref="KBG2:KBH2"/>
    <mergeCell ref="KAK2:KAL2"/>
    <mergeCell ref="KAM2:KAN2"/>
    <mergeCell ref="KAO2:KAP2"/>
    <mergeCell ref="KAQ2:KAR2"/>
    <mergeCell ref="KAS2:KAT2"/>
    <mergeCell ref="KAU2:KAV2"/>
    <mergeCell ref="JZY2:JZZ2"/>
    <mergeCell ref="KAA2:KAB2"/>
    <mergeCell ref="KAC2:KAD2"/>
    <mergeCell ref="KAE2:KAF2"/>
    <mergeCell ref="KAG2:KAH2"/>
    <mergeCell ref="KAI2:KAJ2"/>
    <mergeCell ref="KFA2:KFB2"/>
    <mergeCell ref="KFC2:KFD2"/>
    <mergeCell ref="KFE2:KFF2"/>
    <mergeCell ref="KFG2:KFH2"/>
    <mergeCell ref="KFI2:KFJ2"/>
    <mergeCell ref="KFK2:KFL2"/>
    <mergeCell ref="KEO2:KEP2"/>
    <mergeCell ref="KEQ2:KER2"/>
    <mergeCell ref="KES2:KET2"/>
    <mergeCell ref="KEU2:KEV2"/>
    <mergeCell ref="KEW2:KEX2"/>
    <mergeCell ref="KEY2:KEZ2"/>
    <mergeCell ref="KEC2:KED2"/>
    <mergeCell ref="KEE2:KEF2"/>
    <mergeCell ref="KEG2:KEH2"/>
    <mergeCell ref="KEI2:KEJ2"/>
    <mergeCell ref="KEK2:KEL2"/>
    <mergeCell ref="KEM2:KEN2"/>
    <mergeCell ref="KDQ2:KDR2"/>
    <mergeCell ref="KDS2:KDT2"/>
    <mergeCell ref="KDU2:KDV2"/>
    <mergeCell ref="KDW2:KDX2"/>
    <mergeCell ref="KDY2:KDZ2"/>
    <mergeCell ref="KEA2:KEB2"/>
    <mergeCell ref="KDE2:KDF2"/>
    <mergeCell ref="KDG2:KDH2"/>
    <mergeCell ref="KDI2:KDJ2"/>
    <mergeCell ref="KDK2:KDL2"/>
    <mergeCell ref="KDM2:KDN2"/>
    <mergeCell ref="KDO2:KDP2"/>
    <mergeCell ref="KCS2:KCT2"/>
    <mergeCell ref="KCU2:KCV2"/>
    <mergeCell ref="KCW2:KCX2"/>
    <mergeCell ref="KCY2:KCZ2"/>
    <mergeCell ref="KDA2:KDB2"/>
    <mergeCell ref="KDC2:KDD2"/>
    <mergeCell ref="KHU2:KHV2"/>
    <mergeCell ref="KHW2:KHX2"/>
    <mergeCell ref="KHY2:KHZ2"/>
    <mergeCell ref="KIA2:KIB2"/>
    <mergeCell ref="KIC2:KID2"/>
    <mergeCell ref="KIE2:KIF2"/>
    <mergeCell ref="KHI2:KHJ2"/>
    <mergeCell ref="KHK2:KHL2"/>
    <mergeCell ref="KHM2:KHN2"/>
    <mergeCell ref="KHO2:KHP2"/>
    <mergeCell ref="KHQ2:KHR2"/>
    <mergeCell ref="KHS2:KHT2"/>
    <mergeCell ref="KGW2:KGX2"/>
    <mergeCell ref="KGY2:KGZ2"/>
    <mergeCell ref="KHA2:KHB2"/>
    <mergeCell ref="KHC2:KHD2"/>
    <mergeCell ref="KHE2:KHF2"/>
    <mergeCell ref="KHG2:KHH2"/>
    <mergeCell ref="KGK2:KGL2"/>
    <mergeCell ref="KGM2:KGN2"/>
    <mergeCell ref="KGO2:KGP2"/>
    <mergeCell ref="KGQ2:KGR2"/>
    <mergeCell ref="KGS2:KGT2"/>
    <mergeCell ref="KGU2:KGV2"/>
    <mergeCell ref="KFY2:KFZ2"/>
    <mergeCell ref="KGA2:KGB2"/>
    <mergeCell ref="KGC2:KGD2"/>
    <mergeCell ref="KGE2:KGF2"/>
    <mergeCell ref="KGG2:KGH2"/>
    <mergeCell ref="KGI2:KGJ2"/>
    <mergeCell ref="KFM2:KFN2"/>
    <mergeCell ref="KFO2:KFP2"/>
    <mergeCell ref="KFQ2:KFR2"/>
    <mergeCell ref="KFS2:KFT2"/>
    <mergeCell ref="KFU2:KFV2"/>
    <mergeCell ref="KFW2:KFX2"/>
    <mergeCell ref="KKO2:KKP2"/>
    <mergeCell ref="KKQ2:KKR2"/>
    <mergeCell ref="KKS2:KKT2"/>
    <mergeCell ref="KKU2:KKV2"/>
    <mergeCell ref="KKW2:KKX2"/>
    <mergeCell ref="KKY2:KKZ2"/>
    <mergeCell ref="KKC2:KKD2"/>
    <mergeCell ref="KKE2:KKF2"/>
    <mergeCell ref="KKG2:KKH2"/>
    <mergeCell ref="KKI2:KKJ2"/>
    <mergeCell ref="KKK2:KKL2"/>
    <mergeCell ref="KKM2:KKN2"/>
    <mergeCell ref="KJQ2:KJR2"/>
    <mergeCell ref="KJS2:KJT2"/>
    <mergeCell ref="KJU2:KJV2"/>
    <mergeCell ref="KJW2:KJX2"/>
    <mergeCell ref="KJY2:KJZ2"/>
    <mergeCell ref="KKA2:KKB2"/>
    <mergeCell ref="KJE2:KJF2"/>
    <mergeCell ref="KJG2:KJH2"/>
    <mergeCell ref="KJI2:KJJ2"/>
    <mergeCell ref="KJK2:KJL2"/>
    <mergeCell ref="KJM2:KJN2"/>
    <mergeCell ref="KJO2:KJP2"/>
    <mergeCell ref="KIS2:KIT2"/>
    <mergeCell ref="KIU2:KIV2"/>
    <mergeCell ref="KIW2:KIX2"/>
    <mergeCell ref="KIY2:KIZ2"/>
    <mergeCell ref="KJA2:KJB2"/>
    <mergeCell ref="KJC2:KJD2"/>
    <mergeCell ref="KIG2:KIH2"/>
    <mergeCell ref="KII2:KIJ2"/>
    <mergeCell ref="KIK2:KIL2"/>
    <mergeCell ref="KIM2:KIN2"/>
    <mergeCell ref="KIO2:KIP2"/>
    <mergeCell ref="KIQ2:KIR2"/>
    <mergeCell ref="KNI2:KNJ2"/>
    <mergeCell ref="KNK2:KNL2"/>
    <mergeCell ref="KNM2:KNN2"/>
    <mergeCell ref="KNO2:KNP2"/>
    <mergeCell ref="KNQ2:KNR2"/>
    <mergeCell ref="KNS2:KNT2"/>
    <mergeCell ref="KMW2:KMX2"/>
    <mergeCell ref="KMY2:KMZ2"/>
    <mergeCell ref="KNA2:KNB2"/>
    <mergeCell ref="KNC2:KND2"/>
    <mergeCell ref="KNE2:KNF2"/>
    <mergeCell ref="KNG2:KNH2"/>
    <mergeCell ref="KMK2:KML2"/>
    <mergeCell ref="KMM2:KMN2"/>
    <mergeCell ref="KMO2:KMP2"/>
    <mergeCell ref="KMQ2:KMR2"/>
    <mergeCell ref="KMS2:KMT2"/>
    <mergeCell ref="KMU2:KMV2"/>
    <mergeCell ref="KLY2:KLZ2"/>
    <mergeCell ref="KMA2:KMB2"/>
    <mergeCell ref="KMC2:KMD2"/>
    <mergeCell ref="KME2:KMF2"/>
    <mergeCell ref="KMG2:KMH2"/>
    <mergeCell ref="KMI2:KMJ2"/>
    <mergeCell ref="KLM2:KLN2"/>
    <mergeCell ref="KLO2:KLP2"/>
    <mergeCell ref="KLQ2:KLR2"/>
    <mergeCell ref="KLS2:KLT2"/>
    <mergeCell ref="KLU2:KLV2"/>
    <mergeCell ref="KLW2:KLX2"/>
    <mergeCell ref="KLA2:KLB2"/>
    <mergeCell ref="KLC2:KLD2"/>
    <mergeCell ref="KLE2:KLF2"/>
    <mergeCell ref="KLG2:KLH2"/>
    <mergeCell ref="KLI2:KLJ2"/>
    <mergeCell ref="KLK2:KLL2"/>
    <mergeCell ref="KQC2:KQD2"/>
    <mergeCell ref="KQE2:KQF2"/>
    <mergeCell ref="KQG2:KQH2"/>
    <mergeCell ref="KQI2:KQJ2"/>
    <mergeCell ref="KQK2:KQL2"/>
    <mergeCell ref="KQM2:KQN2"/>
    <mergeCell ref="KPQ2:KPR2"/>
    <mergeCell ref="KPS2:KPT2"/>
    <mergeCell ref="KPU2:KPV2"/>
    <mergeCell ref="KPW2:KPX2"/>
    <mergeCell ref="KPY2:KPZ2"/>
    <mergeCell ref="KQA2:KQB2"/>
    <mergeCell ref="KPE2:KPF2"/>
    <mergeCell ref="KPG2:KPH2"/>
    <mergeCell ref="KPI2:KPJ2"/>
    <mergeCell ref="KPK2:KPL2"/>
    <mergeCell ref="KPM2:KPN2"/>
    <mergeCell ref="KPO2:KPP2"/>
    <mergeCell ref="KOS2:KOT2"/>
    <mergeCell ref="KOU2:KOV2"/>
    <mergeCell ref="KOW2:KOX2"/>
    <mergeCell ref="KOY2:KOZ2"/>
    <mergeCell ref="KPA2:KPB2"/>
    <mergeCell ref="KPC2:KPD2"/>
    <mergeCell ref="KOG2:KOH2"/>
    <mergeCell ref="KOI2:KOJ2"/>
    <mergeCell ref="KOK2:KOL2"/>
    <mergeCell ref="KOM2:KON2"/>
    <mergeCell ref="KOO2:KOP2"/>
    <mergeCell ref="KOQ2:KOR2"/>
    <mergeCell ref="KNU2:KNV2"/>
    <mergeCell ref="KNW2:KNX2"/>
    <mergeCell ref="KNY2:KNZ2"/>
    <mergeCell ref="KOA2:KOB2"/>
    <mergeCell ref="KOC2:KOD2"/>
    <mergeCell ref="KOE2:KOF2"/>
    <mergeCell ref="KSW2:KSX2"/>
    <mergeCell ref="KSY2:KSZ2"/>
    <mergeCell ref="KTA2:KTB2"/>
    <mergeCell ref="KTC2:KTD2"/>
    <mergeCell ref="KTE2:KTF2"/>
    <mergeCell ref="KTG2:KTH2"/>
    <mergeCell ref="KSK2:KSL2"/>
    <mergeCell ref="KSM2:KSN2"/>
    <mergeCell ref="KSO2:KSP2"/>
    <mergeCell ref="KSQ2:KSR2"/>
    <mergeCell ref="KSS2:KST2"/>
    <mergeCell ref="KSU2:KSV2"/>
    <mergeCell ref="KRY2:KRZ2"/>
    <mergeCell ref="KSA2:KSB2"/>
    <mergeCell ref="KSC2:KSD2"/>
    <mergeCell ref="KSE2:KSF2"/>
    <mergeCell ref="KSG2:KSH2"/>
    <mergeCell ref="KSI2:KSJ2"/>
    <mergeCell ref="KRM2:KRN2"/>
    <mergeCell ref="KRO2:KRP2"/>
    <mergeCell ref="KRQ2:KRR2"/>
    <mergeCell ref="KRS2:KRT2"/>
    <mergeCell ref="KRU2:KRV2"/>
    <mergeCell ref="KRW2:KRX2"/>
    <mergeCell ref="KRA2:KRB2"/>
    <mergeCell ref="KRC2:KRD2"/>
    <mergeCell ref="KRE2:KRF2"/>
    <mergeCell ref="KRG2:KRH2"/>
    <mergeCell ref="KRI2:KRJ2"/>
    <mergeCell ref="KRK2:KRL2"/>
    <mergeCell ref="KQO2:KQP2"/>
    <mergeCell ref="KQQ2:KQR2"/>
    <mergeCell ref="KQS2:KQT2"/>
    <mergeCell ref="KQU2:KQV2"/>
    <mergeCell ref="KQW2:KQX2"/>
    <mergeCell ref="KQY2:KQZ2"/>
    <mergeCell ref="KVQ2:KVR2"/>
    <mergeCell ref="KVS2:KVT2"/>
    <mergeCell ref="KVU2:KVV2"/>
    <mergeCell ref="KVW2:KVX2"/>
    <mergeCell ref="KVY2:KVZ2"/>
    <mergeCell ref="KWA2:KWB2"/>
    <mergeCell ref="KVE2:KVF2"/>
    <mergeCell ref="KVG2:KVH2"/>
    <mergeCell ref="KVI2:KVJ2"/>
    <mergeCell ref="KVK2:KVL2"/>
    <mergeCell ref="KVM2:KVN2"/>
    <mergeCell ref="KVO2:KVP2"/>
    <mergeCell ref="KUS2:KUT2"/>
    <mergeCell ref="KUU2:KUV2"/>
    <mergeCell ref="KUW2:KUX2"/>
    <mergeCell ref="KUY2:KUZ2"/>
    <mergeCell ref="KVA2:KVB2"/>
    <mergeCell ref="KVC2:KVD2"/>
    <mergeCell ref="KUG2:KUH2"/>
    <mergeCell ref="KUI2:KUJ2"/>
    <mergeCell ref="KUK2:KUL2"/>
    <mergeCell ref="KUM2:KUN2"/>
    <mergeCell ref="KUO2:KUP2"/>
    <mergeCell ref="KUQ2:KUR2"/>
    <mergeCell ref="KTU2:KTV2"/>
    <mergeCell ref="KTW2:KTX2"/>
    <mergeCell ref="KTY2:KTZ2"/>
    <mergeCell ref="KUA2:KUB2"/>
    <mergeCell ref="KUC2:KUD2"/>
    <mergeCell ref="KUE2:KUF2"/>
    <mergeCell ref="KTI2:KTJ2"/>
    <mergeCell ref="KTK2:KTL2"/>
    <mergeCell ref="KTM2:KTN2"/>
    <mergeCell ref="KTO2:KTP2"/>
    <mergeCell ref="KTQ2:KTR2"/>
    <mergeCell ref="KTS2:KTT2"/>
    <mergeCell ref="KYK2:KYL2"/>
    <mergeCell ref="KYM2:KYN2"/>
    <mergeCell ref="KYO2:KYP2"/>
    <mergeCell ref="KYQ2:KYR2"/>
    <mergeCell ref="KYS2:KYT2"/>
    <mergeCell ref="KYU2:KYV2"/>
    <mergeCell ref="KXY2:KXZ2"/>
    <mergeCell ref="KYA2:KYB2"/>
    <mergeCell ref="KYC2:KYD2"/>
    <mergeCell ref="KYE2:KYF2"/>
    <mergeCell ref="KYG2:KYH2"/>
    <mergeCell ref="KYI2:KYJ2"/>
    <mergeCell ref="KXM2:KXN2"/>
    <mergeCell ref="KXO2:KXP2"/>
    <mergeCell ref="KXQ2:KXR2"/>
    <mergeCell ref="KXS2:KXT2"/>
    <mergeCell ref="KXU2:KXV2"/>
    <mergeCell ref="KXW2:KXX2"/>
    <mergeCell ref="KXA2:KXB2"/>
    <mergeCell ref="KXC2:KXD2"/>
    <mergeCell ref="KXE2:KXF2"/>
    <mergeCell ref="KXG2:KXH2"/>
    <mergeCell ref="KXI2:KXJ2"/>
    <mergeCell ref="KXK2:KXL2"/>
    <mergeCell ref="KWO2:KWP2"/>
    <mergeCell ref="KWQ2:KWR2"/>
    <mergeCell ref="KWS2:KWT2"/>
    <mergeCell ref="KWU2:KWV2"/>
    <mergeCell ref="KWW2:KWX2"/>
    <mergeCell ref="KWY2:KWZ2"/>
    <mergeCell ref="KWC2:KWD2"/>
    <mergeCell ref="KWE2:KWF2"/>
    <mergeCell ref="KWG2:KWH2"/>
    <mergeCell ref="KWI2:KWJ2"/>
    <mergeCell ref="KWK2:KWL2"/>
    <mergeCell ref="KWM2:KWN2"/>
    <mergeCell ref="LBE2:LBF2"/>
    <mergeCell ref="LBG2:LBH2"/>
    <mergeCell ref="LBI2:LBJ2"/>
    <mergeCell ref="LBK2:LBL2"/>
    <mergeCell ref="LBM2:LBN2"/>
    <mergeCell ref="LBO2:LBP2"/>
    <mergeCell ref="LAS2:LAT2"/>
    <mergeCell ref="LAU2:LAV2"/>
    <mergeCell ref="LAW2:LAX2"/>
    <mergeCell ref="LAY2:LAZ2"/>
    <mergeCell ref="LBA2:LBB2"/>
    <mergeCell ref="LBC2:LBD2"/>
    <mergeCell ref="LAG2:LAH2"/>
    <mergeCell ref="LAI2:LAJ2"/>
    <mergeCell ref="LAK2:LAL2"/>
    <mergeCell ref="LAM2:LAN2"/>
    <mergeCell ref="LAO2:LAP2"/>
    <mergeCell ref="LAQ2:LAR2"/>
    <mergeCell ref="KZU2:KZV2"/>
    <mergeCell ref="KZW2:KZX2"/>
    <mergeCell ref="KZY2:KZZ2"/>
    <mergeCell ref="LAA2:LAB2"/>
    <mergeCell ref="LAC2:LAD2"/>
    <mergeCell ref="LAE2:LAF2"/>
    <mergeCell ref="KZI2:KZJ2"/>
    <mergeCell ref="KZK2:KZL2"/>
    <mergeCell ref="KZM2:KZN2"/>
    <mergeCell ref="KZO2:KZP2"/>
    <mergeCell ref="KZQ2:KZR2"/>
    <mergeCell ref="KZS2:KZT2"/>
    <mergeCell ref="KYW2:KYX2"/>
    <mergeCell ref="KYY2:KYZ2"/>
    <mergeCell ref="KZA2:KZB2"/>
    <mergeCell ref="KZC2:KZD2"/>
    <mergeCell ref="KZE2:KZF2"/>
    <mergeCell ref="KZG2:KZH2"/>
    <mergeCell ref="LDY2:LDZ2"/>
    <mergeCell ref="LEA2:LEB2"/>
    <mergeCell ref="LEC2:LED2"/>
    <mergeCell ref="LEE2:LEF2"/>
    <mergeCell ref="LEG2:LEH2"/>
    <mergeCell ref="LEI2:LEJ2"/>
    <mergeCell ref="LDM2:LDN2"/>
    <mergeCell ref="LDO2:LDP2"/>
    <mergeCell ref="LDQ2:LDR2"/>
    <mergeCell ref="LDS2:LDT2"/>
    <mergeCell ref="LDU2:LDV2"/>
    <mergeCell ref="LDW2:LDX2"/>
    <mergeCell ref="LDA2:LDB2"/>
    <mergeCell ref="LDC2:LDD2"/>
    <mergeCell ref="LDE2:LDF2"/>
    <mergeCell ref="LDG2:LDH2"/>
    <mergeCell ref="LDI2:LDJ2"/>
    <mergeCell ref="LDK2:LDL2"/>
    <mergeCell ref="LCO2:LCP2"/>
    <mergeCell ref="LCQ2:LCR2"/>
    <mergeCell ref="LCS2:LCT2"/>
    <mergeCell ref="LCU2:LCV2"/>
    <mergeCell ref="LCW2:LCX2"/>
    <mergeCell ref="LCY2:LCZ2"/>
    <mergeCell ref="LCC2:LCD2"/>
    <mergeCell ref="LCE2:LCF2"/>
    <mergeCell ref="LCG2:LCH2"/>
    <mergeCell ref="LCI2:LCJ2"/>
    <mergeCell ref="LCK2:LCL2"/>
    <mergeCell ref="LCM2:LCN2"/>
    <mergeCell ref="LBQ2:LBR2"/>
    <mergeCell ref="LBS2:LBT2"/>
    <mergeCell ref="LBU2:LBV2"/>
    <mergeCell ref="LBW2:LBX2"/>
    <mergeCell ref="LBY2:LBZ2"/>
    <mergeCell ref="LCA2:LCB2"/>
    <mergeCell ref="LGS2:LGT2"/>
    <mergeCell ref="LGU2:LGV2"/>
    <mergeCell ref="LGW2:LGX2"/>
    <mergeCell ref="LGY2:LGZ2"/>
    <mergeCell ref="LHA2:LHB2"/>
    <mergeCell ref="LHC2:LHD2"/>
    <mergeCell ref="LGG2:LGH2"/>
    <mergeCell ref="LGI2:LGJ2"/>
    <mergeCell ref="LGK2:LGL2"/>
    <mergeCell ref="LGM2:LGN2"/>
    <mergeCell ref="LGO2:LGP2"/>
    <mergeCell ref="LGQ2:LGR2"/>
    <mergeCell ref="LFU2:LFV2"/>
    <mergeCell ref="LFW2:LFX2"/>
    <mergeCell ref="LFY2:LFZ2"/>
    <mergeCell ref="LGA2:LGB2"/>
    <mergeCell ref="LGC2:LGD2"/>
    <mergeCell ref="LGE2:LGF2"/>
    <mergeCell ref="LFI2:LFJ2"/>
    <mergeCell ref="LFK2:LFL2"/>
    <mergeCell ref="LFM2:LFN2"/>
    <mergeCell ref="LFO2:LFP2"/>
    <mergeCell ref="LFQ2:LFR2"/>
    <mergeCell ref="LFS2:LFT2"/>
    <mergeCell ref="LEW2:LEX2"/>
    <mergeCell ref="LEY2:LEZ2"/>
    <mergeCell ref="LFA2:LFB2"/>
    <mergeCell ref="LFC2:LFD2"/>
    <mergeCell ref="LFE2:LFF2"/>
    <mergeCell ref="LFG2:LFH2"/>
    <mergeCell ref="LEK2:LEL2"/>
    <mergeCell ref="LEM2:LEN2"/>
    <mergeCell ref="LEO2:LEP2"/>
    <mergeCell ref="LEQ2:LER2"/>
    <mergeCell ref="LES2:LET2"/>
    <mergeCell ref="LEU2:LEV2"/>
    <mergeCell ref="LJM2:LJN2"/>
    <mergeCell ref="LJO2:LJP2"/>
    <mergeCell ref="LJQ2:LJR2"/>
    <mergeCell ref="LJS2:LJT2"/>
    <mergeCell ref="LJU2:LJV2"/>
    <mergeCell ref="LJW2:LJX2"/>
    <mergeCell ref="LJA2:LJB2"/>
    <mergeCell ref="LJC2:LJD2"/>
    <mergeCell ref="LJE2:LJF2"/>
    <mergeCell ref="LJG2:LJH2"/>
    <mergeCell ref="LJI2:LJJ2"/>
    <mergeCell ref="LJK2:LJL2"/>
    <mergeCell ref="LIO2:LIP2"/>
    <mergeCell ref="LIQ2:LIR2"/>
    <mergeCell ref="LIS2:LIT2"/>
    <mergeCell ref="LIU2:LIV2"/>
    <mergeCell ref="LIW2:LIX2"/>
    <mergeCell ref="LIY2:LIZ2"/>
    <mergeCell ref="LIC2:LID2"/>
    <mergeCell ref="LIE2:LIF2"/>
    <mergeCell ref="LIG2:LIH2"/>
    <mergeCell ref="LII2:LIJ2"/>
    <mergeCell ref="LIK2:LIL2"/>
    <mergeCell ref="LIM2:LIN2"/>
    <mergeCell ref="LHQ2:LHR2"/>
    <mergeCell ref="LHS2:LHT2"/>
    <mergeCell ref="LHU2:LHV2"/>
    <mergeCell ref="LHW2:LHX2"/>
    <mergeCell ref="LHY2:LHZ2"/>
    <mergeCell ref="LIA2:LIB2"/>
    <mergeCell ref="LHE2:LHF2"/>
    <mergeCell ref="LHG2:LHH2"/>
    <mergeCell ref="LHI2:LHJ2"/>
    <mergeCell ref="LHK2:LHL2"/>
    <mergeCell ref="LHM2:LHN2"/>
    <mergeCell ref="LHO2:LHP2"/>
    <mergeCell ref="LMG2:LMH2"/>
    <mergeCell ref="LMI2:LMJ2"/>
    <mergeCell ref="LMK2:LML2"/>
    <mergeCell ref="LMM2:LMN2"/>
    <mergeCell ref="LMO2:LMP2"/>
    <mergeCell ref="LMQ2:LMR2"/>
    <mergeCell ref="LLU2:LLV2"/>
    <mergeCell ref="LLW2:LLX2"/>
    <mergeCell ref="LLY2:LLZ2"/>
    <mergeCell ref="LMA2:LMB2"/>
    <mergeCell ref="LMC2:LMD2"/>
    <mergeCell ref="LME2:LMF2"/>
    <mergeCell ref="LLI2:LLJ2"/>
    <mergeCell ref="LLK2:LLL2"/>
    <mergeCell ref="LLM2:LLN2"/>
    <mergeCell ref="LLO2:LLP2"/>
    <mergeCell ref="LLQ2:LLR2"/>
    <mergeCell ref="LLS2:LLT2"/>
    <mergeCell ref="LKW2:LKX2"/>
    <mergeCell ref="LKY2:LKZ2"/>
    <mergeCell ref="LLA2:LLB2"/>
    <mergeCell ref="LLC2:LLD2"/>
    <mergeCell ref="LLE2:LLF2"/>
    <mergeCell ref="LLG2:LLH2"/>
    <mergeCell ref="LKK2:LKL2"/>
    <mergeCell ref="LKM2:LKN2"/>
    <mergeCell ref="LKO2:LKP2"/>
    <mergeCell ref="LKQ2:LKR2"/>
    <mergeCell ref="LKS2:LKT2"/>
    <mergeCell ref="LKU2:LKV2"/>
    <mergeCell ref="LJY2:LJZ2"/>
    <mergeCell ref="LKA2:LKB2"/>
    <mergeCell ref="LKC2:LKD2"/>
    <mergeCell ref="LKE2:LKF2"/>
    <mergeCell ref="LKG2:LKH2"/>
    <mergeCell ref="LKI2:LKJ2"/>
    <mergeCell ref="LPA2:LPB2"/>
    <mergeCell ref="LPC2:LPD2"/>
    <mergeCell ref="LPE2:LPF2"/>
    <mergeCell ref="LPG2:LPH2"/>
    <mergeCell ref="LPI2:LPJ2"/>
    <mergeCell ref="LPK2:LPL2"/>
    <mergeCell ref="LOO2:LOP2"/>
    <mergeCell ref="LOQ2:LOR2"/>
    <mergeCell ref="LOS2:LOT2"/>
    <mergeCell ref="LOU2:LOV2"/>
    <mergeCell ref="LOW2:LOX2"/>
    <mergeCell ref="LOY2:LOZ2"/>
    <mergeCell ref="LOC2:LOD2"/>
    <mergeCell ref="LOE2:LOF2"/>
    <mergeCell ref="LOG2:LOH2"/>
    <mergeCell ref="LOI2:LOJ2"/>
    <mergeCell ref="LOK2:LOL2"/>
    <mergeCell ref="LOM2:LON2"/>
    <mergeCell ref="LNQ2:LNR2"/>
    <mergeCell ref="LNS2:LNT2"/>
    <mergeCell ref="LNU2:LNV2"/>
    <mergeCell ref="LNW2:LNX2"/>
    <mergeCell ref="LNY2:LNZ2"/>
    <mergeCell ref="LOA2:LOB2"/>
    <mergeCell ref="LNE2:LNF2"/>
    <mergeCell ref="LNG2:LNH2"/>
    <mergeCell ref="LNI2:LNJ2"/>
    <mergeCell ref="LNK2:LNL2"/>
    <mergeCell ref="LNM2:LNN2"/>
    <mergeCell ref="LNO2:LNP2"/>
    <mergeCell ref="LMS2:LMT2"/>
    <mergeCell ref="LMU2:LMV2"/>
    <mergeCell ref="LMW2:LMX2"/>
    <mergeCell ref="LMY2:LMZ2"/>
    <mergeCell ref="LNA2:LNB2"/>
    <mergeCell ref="LNC2:LND2"/>
    <mergeCell ref="LRU2:LRV2"/>
    <mergeCell ref="LRW2:LRX2"/>
    <mergeCell ref="LRY2:LRZ2"/>
    <mergeCell ref="LSA2:LSB2"/>
    <mergeCell ref="LSC2:LSD2"/>
    <mergeCell ref="LSE2:LSF2"/>
    <mergeCell ref="LRI2:LRJ2"/>
    <mergeCell ref="LRK2:LRL2"/>
    <mergeCell ref="LRM2:LRN2"/>
    <mergeCell ref="LRO2:LRP2"/>
    <mergeCell ref="LRQ2:LRR2"/>
    <mergeCell ref="LRS2:LRT2"/>
    <mergeCell ref="LQW2:LQX2"/>
    <mergeCell ref="LQY2:LQZ2"/>
    <mergeCell ref="LRA2:LRB2"/>
    <mergeCell ref="LRC2:LRD2"/>
    <mergeCell ref="LRE2:LRF2"/>
    <mergeCell ref="LRG2:LRH2"/>
    <mergeCell ref="LQK2:LQL2"/>
    <mergeCell ref="LQM2:LQN2"/>
    <mergeCell ref="LQO2:LQP2"/>
    <mergeCell ref="LQQ2:LQR2"/>
    <mergeCell ref="LQS2:LQT2"/>
    <mergeCell ref="LQU2:LQV2"/>
    <mergeCell ref="LPY2:LPZ2"/>
    <mergeCell ref="LQA2:LQB2"/>
    <mergeCell ref="LQC2:LQD2"/>
    <mergeCell ref="LQE2:LQF2"/>
    <mergeCell ref="LQG2:LQH2"/>
    <mergeCell ref="LQI2:LQJ2"/>
    <mergeCell ref="LPM2:LPN2"/>
    <mergeCell ref="LPO2:LPP2"/>
    <mergeCell ref="LPQ2:LPR2"/>
    <mergeCell ref="LPS2:LPT2"/>
    <mergeCell ref="LPU2:LPV2"/>
    <mergeCell ref="LPW2:LPX2"/>
    <mergeCell ref="LUO2:LUP2"/>
    <mergeCell ref="LUQ2:LUR2"/>
    <mergeCell ref="LUS2:LUT2"/>
    <mergeCell ref="LUU2:LUV2"/>
    <mergeCell ref="LUW2:LUX2"/>
    <mergeCell ref="LUY2:LUZ2"/>
    <mergeCell ref="LUC2:LUD2"/>
    <mergeCell ref="LUE2:LUF2"/>
    <mergeCell ref="LUG2:LUH2"/>
    <mergeCell ref="LUI2:LUJ2"/>
    <mergeCell ref="LUK2:LUL2"/>
    <mergeCell ref="LUM2:LUN2"/>
    <mergeCell ref="LTQ2:LTR2"/>
    <mergeCell ref="LTS2:LTT2"/>
    <mergeCell ref="LTU2:LTV2"/>
    <mergeCell ref="LTW2:LTX2"/>
    <mergeCell ref="LTY2:LTZ2"/>
    <mergeCell ref="LUA2:LUB2"/>
    <mergeCell ref="LTE2:LTF2"/>
    <mergeCell ref="LTG2:LTH2"/>
    <mergeCell ref="LTI2:LTJ2"/>
    <mergeCell ref="LTK2:LTL2"/>
    <mergeCell ref="LTM2:LTN2"/>
    <mergeCell ref="LTO2:LTP2"/>
    <mergeCell ref="LSS2:LST2"/>
    <mergeCell ref="LSU2:LSV2"/>
    <mergeCell ref="LSW2:LSX2"/>
    <mergeCell ref="LSY2:LSZ2"/>
    <mergeCell ref="LTA2:LTB2"/>
    <mergeCell ref="LTC2:LTD2"/>
    <mergeCell ref="LSG2:LSH2"/>
    <mergeCell ref="LSI2:LSJ2"/>
    <mergeCell ref="LSK2:LSL2"/>
    <mergeCell ref="LSM2:LSN2"/>
    <mergeCell ref="LSO2:LSP2"/>
    <mergeCell ref="LSQ2:LSR2"/>
    <mergeCell ref="LXI2:LXJ2"/>
    <mergeCell ref="LXK2:LXL2"/>
    <mergeCell ref="LXM2:LXN2"/>
    <mergeCell ref="LXO2:LXP2"/>
    <mergeCell ref="LXQ2:LXR2"/>
    <mergeCell ref="LXS2:LXT2"/>
    <mergeCell ref="LWW2:LWX2"/>
    <mergeCell ref="LWY2:LWZ2"/>
    <mergeCell ref="LXA2:LXB2"/>
    <mergeCell ref="LXC2:LXD2"/>
    <mergeCell ref="LXE2:LXF2"/>
    <mergeCell ref="LXG2:LXH2"/>
    <mergeCell ref="LWK2:LWL2"/>
    <mergeCell ref="LWM2:LWN2"/>
    <mergeCell ref="LWO2:LWP2"/>
    <mergeCell ref="LWQ2:LWR2"/>
    <mergeCell ref="LWS2:LWT2"/>
    <mergeCell ref="LWU2:LWV2"/>
    <mergeCell ref="LVY2:LVZ2"/>
    <mergeCell ref="LWA2:LWB2"/>
    <mergeCell ref="LWC2:LWD2"/>
    <mergeCell ref="LWE2:LWF2"/>
    <mergeCell ref="LWG2:LWH2"/>
    <mergeCell ref="LWI2:LWJ2"/>
    <mergeCell ref="LVM2:LVN2"/>
    <mergeCell ref="LVO2:LVP2"/>
    <mergeCell ref="LVQ2:LVR2"/>
    <mergeCell ref="LVS2:LVT2"/>
    <mergeCell ref="LVU2:LVV2"/>
    <mergeCell ref="LVW2:LVX2"/>
    <mergeCell ref="LVA2:LVB2"/>
    <mergeCell ref="LVC2:LVD2"/>
    <mergeCell ref="LVE2:LVF2"/>
    <mergeCell ref="LVG2:LVH2"/>
    <mergeCell ref="LVI2:LVJ2"/>
    <mergeCell ref="LVK2:LVL2"/>
    <mergeCell ref="MAC2:MAD2"/>
    <mergeCell ref="MAE2:MAF2"/>
    <mergeCell ref="MAG2:MAH2"/>
    <mergeCell ref="MAI2:MAJ2"/>
    <mergeCell ref="MAK2:MAL2"/>
    <mergeCell ref="MAM2:MAN2"/>
    <mergeCell ref="LZQ2:LZR2"/>
    <mergeCell ref="LZS2:LZT2"/>
    <mergeCell ref="LZU2:LZV2"/>
    <mergeCell ref="LZW2:LZX2"/>
    <mergeCell ref="LZY2:LZZ2"/>
    <mergeCell ref="MAA2:MAB2"/>
    <mergeCell ref="LZE2:LZF2"/>
    <mergeCell ref="LZG2:LZH2"/>
    <mergeCell ref="LZI2:LZJ2"/>
    <mergeCell ref="LZK2:LZL2"/>
    <mergeCell ref="LZM2:LZN2"/>
    <mergeCell ref="LZO2:LZP2"/>
    <mergeCell ref="LYS2:LYT2"/>
    <mergeCell ref="LYU2:LYV2"/>
    <mergeCell ref="LYW2:LYX2"/>
    <mergeCell ref="LYY2:LYZ2"/>
    <mergeCell ref="LZA2:LZB2"/>
    <mergeCell ref="LZC2:LZD2"/>
    <mergeCell ref="LYG2:LYH2"/>
    <mergeCell ref="LYI2:LYJ2"/>
    <mergeCell ref="LYK2:LYL2"/>
    <mergeCell ref="LYM2:LYN2"/>
    <mergeCell ref="LYO2:LYP2"/>
    <mergeCell ref="LYQ2:LYR2"/>
    <mergeCell ref="LXU2:LXV2"/>
    <mergeCell ref="LXW2:LXX2"/>
    <mergeCell ref="LXY2:LXZ2"/>
    <mergeCell ref="LYA2:LYB2"/>
    <mergeCell ref="LYC2:LYD2"/>
    <mergeCell ref="LYE2:LYF2"/>
    <mergeCell ref="MCW2:MCX2"/>
    <mergeCell ref="MCY2:MCZ2"/>
    <mergeCell ref="MDA2:MDB2"/>
    <mergeCell ref="MDC2:MDD2"/>
    <mergeCell ref="MDE2:MDF2"/>
    <mergeCell ref="MDG2:MDH2"/>
    <mergeCell ref="MCK2:MCL2"/>
    <mergeCell ref="MCM2:MCN2"/>
    <mergeCell ref="MCO2:MCP2"/>
    <mergeCell ref="MCQ2:MCR2"/>
    <mergeCell ref="MCS2:MCT2"/>
    <mergeCell ref="MCU2:MCV2"/>
    <mergeCell ref="MBY2:MBZ2"/>
    <mergeCell ref="MCA2:MCB2"/>
    <mergeCell ref="MCC2:MCD2"/>
    <mergeCell ref="MCE2:MCF2"/>
    <mergeCell ref="MCG2:MCH2"/>
    <mergeCell ref="MCI2:MCJ2"/>
    <mergeCell ref="MBM2:MBN2"/>
    <mergeCell ref="MBO2:MBP2"/>
    <mergeCell ref="MBQ2:MBR2"/>
    <mergeCell ref="MBS2:MBT2"/>
    <mergeCell ref="MBU2:MBV2"/>
    <mergeCell ref="MBW2:MBX2"/>
    <mergeCell ref="MBA2:MBB2"/>
    <mergeCell ref="MBC2:MBD2"/>
    <mergeCell ref="MBE2:MBF2"/>
    <mergeCell ref="MBG2:MBH2"/>
    <mergeCell ref="MBI2:MBJ2"/>
    <mergeCell ref="MBK2:MBL2"/>
    <mergeCell ref="MAO2:MAP2"/>
    <mergeCell ref="MAQ2:MAR2"/>
    <mergeCell ref="MAS2:MAT2"/>
    <mergeCell ref="MAU2:MAV2"/>
    <mergeCell ref="MAW2:MAX2"/>
    <mergeCell ref="MAY2:MAZ2"/>
    <mergeCell ref="MFQ2:MFR2"/>
    <mergeCell ref="MFS2:MFT2"/>
    <mergeCell ref="MFU2:MFV2"/>
    <mergeCell ref="MFW2:MFX2"/>
    <mergeCell ref="MFY2:MFZ2"/>
    <mergeCell ref="MGA2:MGB2"/>
    <mergeCell ref="MFE2:MFF2"/>
    <mergeCell ref="MFG2:MFH2"/>
    <mergeCell ref="MFI2:MFJ2"/>
    <mergeCell ref="MFK2:MFL2"/>
    <mergeCell ref="MFM2:MFN2"/>
    <mergeCell ref="MFO2:MFP2"/>
    <mergeCell ref="MES2:MET2"/>
    <mergeCell ref="MEU2:MEV2"/>
    <mergeCell ref="MEW2:MEX2"/>
    <mergeCell ref="MEY2:MEZ2"/>
    <mergeCell ref="MFA2:MFB2"/>
    <mergeCell ref="MFC2:MFD2"/>
    <mergeCell ref="MEG2:MEH2"/>
    <mergeCell ref="MEI2:MEJ2"/>
    <mergeCell ref="MEK2:MEL2"/>
    <mergeCell ref="MEM2:MEN2"/>
    <mergeCell ref="MEO2:MEP2"/>
    <mergeCell ref="MEQ2:MER2"/>
    <mergeCell ref="MDU2:MDV2"/>
    <mergeCell ref="MDW2:MDX2"/>
    <mergeCell ref="MDY2:MDZ2"/>
    <mergeCell ref="MEA2:MEB2"/>
    <mergeCell ref="MEC2:MED2"/>
    <mergeCell ref="MEE2:MEF2"/>
    <mergeCell ref="MDI2:MDJ2"/>
    <mergeCell ref="MDK2:MDL2"/>
    <mergeCell ref="MDM2:MDN2"/>
    <mergeCell ref="MDO2:MDP2"/>
    <mergeCell ref="MDQ2:MDR2"/>
    <mergeCell ref="MDS2:MDT2"/>
    <mergeCell ref="MIK2:MIL2"/>
    <mergeCell ref="MIM2:MIN2"/>
    <mergeCell ref="MIO2:MIP2"/>
    <mergeCell ref="MIQ2:MIR2"/>
    <mergeCell ref="MIS2:MIT2"/>
    <mergeCell ref="MIU2:MIV2"/>
    <mergeCell ref="MHY2:MHZ2"/>
    <mergeCell ref="MIA2:MIB2"/>
    <mergeCell ref="MIC2:MID2"/>
    <mergeCell ref="MIE2:MIF2"/>
    <mergeCell ref="MIG2:MIH2"/>
    <mergeCell ref="MII2:MIJ2"/>
    <mergeCell ref="MHM2:MHN2"/>
    <mergeCell ref="MHO2:MHP2"/>
    <mergeCell ref="MHQ2:MHR2"/>
    <mergeCell ref="MHS2:MHT2"/>
    <mergeCell ref="MHU2:MHV2"/>
    <mergeCell ref="MHW2:MHX2"/>
    <mergeCell ref="MHA2:MHB2"/>
    <mergeCell ref="MHC2:MHD2"/>
    <mergeCell ref="MHE2:MHF2"/>
    <mergeCell ref="MHG2:MHH2"/>
    <mergeCell ref="MHI2:MHJ2"/>
    <mergeCell ref="MHK2:MHL2"/>
    <mergeCell ref="MGO2:MGP2"/>
    <mergeCell ref="MGQ2:MGR2"/>
    <mergeCell ref="MGS2:MGT2"/>
    <mergeCell ref="MGU2:MGV2"/>
    <mergeCell ref="MGW2:MGX2"/>
    <mergeCell ref="MGY2:MGZ2"/>
    <mergeCell ref="MGC2:MGD2"/>
    <mergeCell ref="MGE2:MGF2"/>
    <mergeCell ref="MGG2:MGH2"/>
    <mergeCell ref="MGI2:MGJ2"/>
    <mergeCell ref="MGK2:MGL2"/>
    <mergeCell ref="MGM2:MGN2"/>
    <mergeCell ref="MLE2:MLF2"/>
    <mergeCell ref="MLG2:MLH2"/>
    <mergeCell ref="MLI2:MLJ2"/>
    <mergeCell ref="MLK2:MLL2"/>
    <mergeCell ref="MLM2:MLN2"/>
    <mergeCell ref="MLO2:MLP2"/>
    <mergeCell ref="MKS2:MKT2"/>
    <mergeCell ref="MKU2:MKV2"/>
    <mergeCell ref="MKW2:MKX2"/>
    <mergeCell ref="MKY2:MKZ2"/>
    <mergeCell ref="MLA2:MLB2"/>
    <mergeCell ref="MLC2:MLD2"/>
    <mergeCell ref="MKG2:MKH2"/>
    <mergeCell ref="MKI2:MKJ2"/>
    <mergeCell ref="MKK2:MKL2"/>
    <mergeCell ref="MKM2:MKN2"/>
    <mergeCell ref="MKO2:MKP2"/>
    <mergeCell ref="MKQ2:MKR2"/>
    <mergeCell ref="MJU2:MJV2"/>
    <mergeCell ref="MJW2:MJX2"/>
    <mergeCell ref="MJY2:MJZ2"/>
    <mergeCell ref="MKA2:MKB2"/>
    <mergeCell ref="MKC2:MKD2"/>
    <mergeCell ref="MKE2:MKF2"/>
    <mergeCell ref="MJI2:MJJ2"/>
    <mergeCell ref="MJK2:MJL2"/>
    <mergeCell ref="MJM2:MJN2"/>
    <mergeCell ref="MJO2:MJP2"/>
    <mergeCell ref="MJQ2:MJR2"/>
    <mergeCell ref="MJS2:MJT2"/>
    <mergeCell ref="MIW2:MIX2"/>
    <mergeCell ref="MIY2:MIZ2"/>
    <mergeCell ref="MJA2:MJB2"/>
    <mergeCell ref="MJC2:MJD2"/>
    <mergeCell ref="MJE2:MJF2"/>
    <mergeCell ref="MJG2:MJH2"/>
    <mergeCell ref="MNY2:MNZ2"/>
    <mergeCell ref="MOA2:MOB2"/>
    <mergeCell ref="MOC2:MOD2"/>
    <mergeCell ref="MOE2:MOF2"/>
    <mergeCell ref="MOG2:MOH2"/>
    <mergeCell ref="MOI2:MOJ2"/>
    <mergeCell ref="MNM2:MNN2"/>
    <mergeCell ref="MNO2:MNP2"/>
    <mergeCell ref="MNQ2:MNR2"/>
    <mergeCell ref="MNS2:MNT2"/>
    <mergeCell ref="MNU2:MNV2"/>
    <mergeCell ref="MNW2:MNX2"/>
    <mergeCell ref="MNA2:MNB2"/>
    <mergeCell ref="MNC2:MND2"/>
    <mergeCell ref="MNE2:MNF2"/>
    <mergeCell ref="MNG2:MNH2"/>
    <mergeCell ref="MNI2:MNJ2"/>
    <mergeCell ref="MNK2:MNL2"/>
    <mergeCell ref="MMO2:MMP2"/>
    <mergeCell ref="MMQ2:MMR2"/>
    <mergeCell ref="MMS2:MMT2"/>
    <mergeCell ref="MMU2:MMV2"/>
    <mergeCell ref="MMW2:MMX2"/>
    <mergeCell ref="MMY2:MMZ2"/>
    <mergeCell ref="MMC2:MMD2"/>
    <mergeCell ref="MME2:MMF2"/>
    <mergeCell ref="MMG2:MMH2"/>
    <mergeCell ref="MMI2:MMJ2"/>
    <mergeCell ref="MMK2:MML2"/>
    <mergeCell ref="MMM2:MMN2"/>
    <mergeCell ref="MLQ2:MLR2"/>
    <mergeCell ref="MLS2:MLT2"/>
    <mergeCell ref="MLU2:MLV2"/>
    <mergeCell ref="MLW2:MLX2"/>
    <mergeCell ref="MLY2:MLZ2"/>
    <mergeCell ref="MMA2:MMB2"/>
    <mergeCell ref="MQS2:MQT2"/>
    <mergeCell ref="MQU2:MQV2"/>
    <mergeCell ref="MQW2:MQX2"/>
    <mergeCell ref="MQY2:MQZ2"/>
    <mergeCell ref="MRA2:MRB2"/>
    <mergeCell ref="MRC2:MRD2"/>
    <mergeCell ref="MQG2:MQH2"/>
    <mergeCell ref="MQI2:MQJ2"/>
    <mergeCell ref="MQK2:MQL2"/>
    <mergeCell ref="MQM2:MQN2"/>
    <mergeCell ref="MQO2:MQP2"/>
    <mergeCell ref="MQQ2:MQR2"/>
    <mergeCell ref="MPU2:MPV2"/>
    <mergeCell ref="MPW2:MPX2"/>
    <mergeCell ref="MPY2:MPZ2"/>
    <mergeCell ref="MQA2:MQB2"/>
    <mergeCell ref="MQC2:MQD2"/>
    <mergeCell ref="MQE2:MQF2"/>
    <mergeCell ref="MPI2:MPJ2"/>
    <mergeCell ref="MPK2:MPL2"/>
    <mergeCell ref="MPM2:MPN2"/>
    <mergeCell ref="MPO2:MPP2"/>
    <mergeCell ref="MPQ2:MPR2"/>
    <mergeCell ref="MPS2:MPT2"/>
    <mergeCell ref="MOW2:MOX2"/>
    <mergeCell ref="MOY2:MOZ2"/>
    <mergeCell ref="MPA2:MPB2"/>
    <mergeCell ref="MPC2:MPD2"/>
    <mergeCell ref="MPE2:MPF2"/>
    <mergeCell ref="MPG2:MPH2"/>
    <mergeCell ref="MOK2:MOL2"/>
    <mergeCell ref="MOM2:MON2"/>
    <mergeCell ref="MOO2:MOP2"/>
    <mergeCell ref="MOQ2:MOR2"/>
    <mergeCell ref="MOS2:MOT2"/>
    <mergeCell ref="MOU2:MOV2"/>
    <mergeCell ref="MTM2:MTN2"/>
    <mergeCell ref="MTO2:MTP2"/>
    <mergeCell ref="MTQ2:MTR2"/>
    <mergeCell ref="MTS2:MTT2"/>
    <mergeCell ref="MTU2:MTV2"/>
    <mergeCell ref="MTW2:MTX2"/>
    <mergeCell ref="MTA2:MTB2"/>
    <mergeCell ref="MTC2:MTD2"/>
    <mergeCell ref="MTE2:MTF2"/>
    <mergeCell ref="MTG2:MTH2"/>
    <mergeCell ref="MTI2:MTJ2"/>
    <mergeCell ref="MTK2:MTL2"/>
    <mergeCell ref="MSO2:MSP2"/>
    <mergeCell ref="MSQ2:MSR2"/>
    <mergeCell ref="MSS2:MST2"/>
    <mergeCell ref="MSU2:MSV2"/>
    <mergeCell ref="MSW2:MSX2"/>
    <mergeCell ref="MSY2:MSZ2"/>
    <mergeCell ref="MSC2:MSD2"/>
    <mergeCell ref="MSE2:MSF2"/>
    <mergeCell ref="MSG2:MSH2"/>
    <mergeCell ref="MSI2:MSJ2"/>
    <mergeCell ref="MSK2:MSL2"/>
    <mergeCell ref="MSM2:MSN2"/>
    <mergeCell ref="MRQ2:MRR2"/>
    <mergeCell ref="MRS2:MRT2"/>
    <mergeCell ref="MRU2:MRV2"/>
    <mergeCell ref="MRW2:MRX2"/>
    <mergeCell ref="MRY2:MRZ2"/>
    <mergeCell ref="MSA2:MSB2"/>
    <mergeCell ref="MRE2:MRF2"/>
    <mergeCell ref="MRG2:MRH2"/>
    <mergeCell ref="MRI2:MRJ2"/>
    <mergeCell ref="MRK2:MRL2"/>
    <mergeCell ref="MRM2:MRN2"/>
    <mergeCell ref="MRO2:MRP2"/>
    <mergeCell ref="MWG2:MWH2"/>
    <mergeCell ref="MWI2:MWJ2"/>
    <mergeCell ref="MWK2:MWL2"/>
    <mergeCell ref="MWM2:MWN2"/>
    <mergeCell ref="MWO2:MWP2"/>
    <mergeCell ref="MWQ2:MWR2"/>
    <mergeCell ref="MVU2:MVV2"/>
    <mergeCell ref="MVW2:MVX2"/>
    <mergeCell ref="MVY2:MVZ2"/>
    <mergeCell ref="MWA2:MWB2"/>
    <mergeCell ref="MWC2:MWD2"/>
    <mergeCell ref="MWE2:MWF2"/>
    <mergeCell ref="MVI2:MVJ2"/>
    <mergeCell ref="MVK2:MVL2"/>
    <mergeCell ref="MVM2:MVN2"/>
    <mergeCell ref="MVO2:MVP2"/>
    <mergeCell ref="MVQ2:MVR2"/>
    <mergeCell ref="MVS2:MVT2"/>
    <mergeCell ref="MUW2:MUX2"/>
    <mergeCell ref="MUY2:MUZ2"/>
    <mergeCell ref="MVA2:MVB2"/>
    <mergeCell ref="MVC2:MVD2"/>
    <mergeCell ref="MVE2:MVF2"/>
    <mergeCell ref="MVG2:MVH2"/>
    <mergeCell ref="MUK2:MUL2"/>
    <mergeCell ref="MUM2:MUN2"/>
    <mergeCell ref="MUO2:MUP2"/>
    <mergeCell ref="MUQ2:MUR2"/>
    <mergeCell ref="MUS2:MUT2"/>
    <mergeCell ref="MUU2:MUV2"/>
    <mergeCell ref="MTY2:MTZ2"/>
    <mergeCell ref="MUA2:MUB2"/>
    <mergeCell ref="MUC2:MUD2"/>
    <mergeCell ref="MUE2:MUF2"/>
    <mergeCell ref="MUG2:MUH2"/>
    <mergeCell ref="MUI2:MUJ2"/>
    <mergeCell ref="MZA2:MZB2"/>
    <mergeCell ref="MZC2:MZD2"/>
    <mergeCell ref="MZE2:MZF2"/>
    <mergeCell ref="MZG2:MZH2"/>
    <mergeCell ref="MZI2:MZJ2"/>
    <mergeCell ref="MZK2:MZL2"/>
    <mergeCell ref="MYO2:MYP2"/>
    <mergeCell ref="MYQ2:MYR2"/>
    <mergeCell ref="MYS2:MYT2"/>
    <mergeCell ref="MYU2:MYV2"/>
    <mergeCell ref="MYW2:MYX2"/>
    <mergeCell ref="MYY2:MYZ2"/>
    <mergeCell ref="MYC2:MYD2"/>
    <mergeCell ref="MYE2:MYF2"/>
    <mergeCell ref="MYG2:MYH2"/>
    <mergeCell ref="MYI2:MYJ2"/>
    <mergeCell ref="MYK2:MYL2"/>
    <mergeCell ref="MYM2:MYN2"/>
    <mergeCell ref="MXQ2:MXR2"/>
    <mergeCell ref="MXS2:MXT2"/>
    <mergeCell ref="MXU2:MXV2"/>
    <mergeCell ref="MXW2:MXX2"/>
    <mergeCell ref="MXY2:MXZ2"/>
    <mergeCell ref="MYA2:MYB2"/>
    <mergeCell ref="MXE2:MXF2"/>
    <mergeCell ref="MXG2:MXH2"/>
    <mergeCell ref="MXI2:MXJ2"/>
    <mergeCell ref="MXK2:MXL2"/>
    <mergeCell ref="MXM2:MXN2"/>
    <mergeCell ref="MXO2:MXP2"/>
    <mergeCell ref="MWS2:MWT2"/>
    <mergeCell ref="MWU2:MWV2"/>
    <mergeCell ref="MWW2:MWX2"/>
    <mergeCell ref="MWY2:MWZ2"/>
    <mergeCell ref="MXA2:MXB2"/>
    <mergeCell ref="MXC2:MXD2"/>
    <mergeCell ref="NBU2:NBV2"/>
    <mergeCell ref="NBW2:NBX2"/>
    <mergeCell ref="NBY2:NBZ2"/>
    <mergeCell ref="NCA2:NCB2"/>
    <mergeCell ref="NCC2:NCD2"/>
    <mergeCell ref="NCE2:NCF2"/>
    <mergeCell ref="NBI2:NBJ2"/>
    <mergeCell ref="NBK2:NBL2"/>
    <mergeCell ref="NBM2:NBN2"/>
    <mergeCell ref="NBO2:NBP2"/>
    <mergeCell ref="NBQ2:NBR2"/>
    <mergeCell ref="NBS2:NBT2"/>
    <mergeCell ref="NAW2:NAX2"/>
    <mergeCell ref="NAY2:NAZ2"/>
    <mergeCell ref="NBA2:NBB2"/>
    <mergeCell ref="NBC2:NBD2"/>
    <mergeCell ref="NBE2:NBF2"/>
    <mergeCell ref="NBG2:NBH2"/>
    <mergeCell ref="NAK2:NAL2"/>
    <mergeCell ref="NAM2:NAN2"/>
    <mergeCell ref="NAO2:NAP2"/>
    <mergeCell ref="NAQ2:NAR2"/>
    <mergeCell ref="NAS2:NAT2"/>
    <mergeCell ref="NAU2:NAV2"/>
    <mergeCell ref="MZY2:MZZ2"/>
    <mergeCell ref="NAA2:NAB2"/>
    <mergeCell ref="NAC2:NAD2"/>
    <mergeCell ref="NAE2:NAF2"/>
    <mergeCell ref="NAG2:NAH2"/>
    <mergeCell ref="NAI2:NAJ2"/>
    <mergeCell ref="MZM2:MZN2"/>
    <mergeCell ref="MZO2:MZP2"/>
    <mergeCell ref="MZQ2:MZR2"/>
    <mergeCell ref="MZS2:MZT2"/>
    <mergeCell ref="MZU2:MZV2"/>
    <mergeCell ref="MZW2:MZX2"/>
    <mergeCell ref="NEO2:NEP2"/>
    <mergeCell ref="NEQ2:NER2"/>
    <mergeCell ref="NES2:NET2"/>
    <mergeCell ref="NEU2:NEV2"/>
    <mergeCell ref="NEW2:NEX2"/>
    <mergeCell ref="NEY2:NEZ2"/>
    <mergeCell ref="NEC2:NED2"/>
    <mergeCell ref="NEE2:NEF2"/>
    <mergeCell ref="NEG2:NEH2"/>
    <mergeCell ref="NEI2:NEJ2"/>
    <mergeCell ref="NEK2:NEL2"/>
    <mergeCell ref="NEM2:NEN2"/>
    <mergeCell ref="NDQ2:NDR2"/>
    <mergeCell ref="NDS2:NDT2"/>
    <mergeCell ref="NDU2:NDV2"/>
    <mergeCell ref="NDW2:NDX2"/>
    <mergeCell ref="NDY2:NDZ2"/>
    <mergeCell ref="NEA2:NEB2"/>
    <mergeCell ref="NDE2:NDF2"/>
    <mergeCell ref="NDG2:NDH2"/>
    <mergeCell ref="NDI2:NDJ2"/>
    <mergeCell ref="NDK2:NDL2"/>
    <mergeCell ref="NDM2:NDN2"/>
    <mergeCell ref="NDO2:NDP2"/>
    <mergeCell ref="NCS2:NCT2"/>
    <mergeCell ref="NCU2:NCV2"/>
    <mergeCell ref="NCW2:NCX2"/>
    <mergeCell ref="NCY2:NCZ2"/>
    <mergeCell ref="NDA2:NDB2"/>
    <mergeCell ref="NDC2:NDD2"/>
    <mergeCell ref="NCG2:NCH2"/>
    <mergeCell ref="NCI2:NCJ2"/>
    <mergeCell ref="NCK2:NCL2"/>
    <mergeCell ref="NCM2:NCN2"/>
    <mergeCell ref="NCO2:NCP2"/>
    <mergeCell ref="NCQ2:NCR2"/>
    <mergeCell ref="NHI2:NHJ2"/>
    <mergeCell ref="NHK2:NHL2"/>
    <mergeCell ref="NHM2:NHN2"/>
    <mergeCell ref="NHO2:NHP2"/>
    <mergeCell ref="NHQ2:NHR2"/>
    <mergeCell ref="NHS2:NHT2"/>
    <mergeCell ref="NGW2:NGX2"/>
    <mergeCell ref="NGY2:NGZ2"/>
    <mergeCell ref="NHA2:NHB2"/>
    <mergeCell ref="NHC2:NHD2"/>
    <mergeCell ref="NHE2:NHF2"/>
    <mergeCell ref="NHG2:NHH2"/>
    <mergeCell ref="NGK2:NGL2"/>
    <mergeCell ref="NGM2:NGN2"/>
    <mergeCell ref="NGO2:NGP2"/>
    <mergeCell ref="NGQ2:NGR2"/>
    <mergeCell ref="NGS2:NGT2"/>
    <mergeCell ref="NGU2:NGV2"/>
    <mergeCell ref="NFY2:NFZ2"/>
    <mergeCell ref="NGA2:NGB2"/>
    <mergeCell ref="NGC2:NGD2"/>
    <mergeCell ref="NGE2:NGF2"/>
    <mergeCell ref="NGG2:NGH2"/>
    <mergeCell ref="NGI2:NGJ2"/>
    <mergeCell ref="NFM2:NFN2"/>
    <mergeCell ref="NFO2:NFP2"/>
    <mergeCell ref="NFQ2:NFR2"/>
    <mergeCell ref="NFS2:NFT2"/>
    <mergeCell ref="NFU2:NFV2"/>
    <mergeCell ref="NFW2:NFX2"/>
    <mergeCell ref="NFA2:NFB2"/>
    <mergeCell ref="NFC2:NFD2"/>
    <mergeCell ref="NFE2:NFF2"/>
    <mergeCell ref="NFG2:NFH2"/>
    <mergeCell ref="NFI2:NFJ2"/>
    <mergeCell ref="NFK2:NFL2"/>
    <mergeCell ref="NKC2:NKD2"/>
    <mergeCell ref="NKE2:NKF2"/>
    <mergeCell ref="NKG2:NKH2"/>
    <mergeCell ref="NKI2:NKJ2"/>
    <mergeCell ref="NKK2:NKL2"/>
    <mergeCell ref="NKM2:NKN2"/>
    <mergeCell ref="NJQ2:NJR2"/>
    <mergeCell ref="NJS2:NJT2"/>
    <mergeCell ref="NJU2:NJV2"/>
    <mergeCell ref="NJW2:NJX2"/>
    <mergeCell ref="NJY2:NJZ2"/>
    <mergeCell ref="NKA2:NKB2"/>
    <mergeCell ref="NJE2:NJF2"/>
    <mergeCell ref="NJG2:NJH2"/>
    <mergeCell ref="NJI2:NJJ2"/>
    <mergeCell ref="NJK2:NJL2"/>
    <mergeCell ref="NJM2:NJN2"/>
    <mergeCell ref="NJO2:NJP2"/>
    <mergeCell ref="NIS2:NIT2"/>
    <mergeCell ref="NIU2:NIV2"/>
    <mergeCell ref="NIW2:NIX2"/>
    <mergeCell ref="NIY2:NIZ2"/>
    <mergeCell ref="NJA2:NJB2"/>
    <mergeCell ref="NJC2:NJD2"/>
    <mergeCell ref="NIG2:NIH2"/>
    <mergeCell ref="NII2:NIJ2"/>
    <mergeCell ref="NIK2:NIL2"/>
    <mergeCell ref="NIM2:NIN2"/>
    <mergeCell ref="NIO2:NIP2"/>
    <mergeCell ref="NIQ2:NIR2"/>
    <mergeCell ref="NHU2:NHV2"/>
    <mergeCell ref="NHW2:NHX2"/>
    <mergeCell ref="NHY2:NHZ2"/>
    <mergeCell ref="NIA2:NIB2"/>
    <mergeCell ref="NIC2:NID2"/>
    <mergeCell ref="NIE2:NIF2"/>
    <mergeCell ref="NMW2:NMX2"/>
    <mergeCell ref="NMY2:NMZ2"/>
    <mergeCell ref="NNA2:NNB2"/>
    <mergeCell ref="NNC2:NND2"/>
    <mergeCell ref="NNE2:NNF2"/>
    <mergeCell ref="NNG2:NNH2"/>
    <mergeCell ref="NMK2:NML2"/>
    <mergeCell ref="NMM2:NMN2"/>
    <mergeCell ref="NMO2:NMP2"/>
    <mergeCell ref="NMQ2:NMR2"/>
    <mergeCell ref="NMS2:NMT2"/>
    <mergeCell ref="NMU2:NMV2"/>
    <mergeCell ref="NLY2:NLZ2"/>
    <mergeCell ref="NMA2:NMB2"/>
    <mergeCell ref="NMC2:NMD2"/>
    <mergeCell ref="NME2:NMF2"/>
    <mergeCell ref="NMG2:NMH2"/>
    <mergeCell ref="NMI2:NMJ2"/>
    <mergeCell ref="NLM2:NLN2"/>
    <mergeCell ref="NLO2:NLP2"/>
    <mergeCell ref="NLQ2:NLR2"/>
    <mergeCell ref="NLS2:NLT2"/>
    <mergeCell ref="NLU2:NLV2"/>
    <mergeCell ref="NLW2:NLX2"/>
    <mergeCell ref="NLA2:NLB2"/>
    <mergeCell ref="NLC2:NLD2"/>
    <mergeCell ref="NLE2:NLF2"/>
    <mergeCell ref="NLG2:NLH2"/>
    <mergeCell ref="NLI2:NLJ2"/>
    <mergeCell ref="NLK2:NLL2"/>
    <mergeCell ref="NKO2:NKP2"/>
    <mergeCell ref="NKQ2:NKR2"/>
    <mergeCell ref="NKS2:NKT2"/>
    <mergeCell ref="NKU2:NKV2"/>
    <mergeCell ref="NKW2:NKX2"/>
    <mergeCell ref="NKY2:NKZ2"/>
    <mergeCell ref="NPQ2:NPR2"/>
    <mergeCell ref="NPS2:NPT2"/>
    <mergeCell ref="NPU2:NPV2"/>
    <mergeCell ref="NPW2:NPX2"/>
    <mergeCell ref="NPY2:NPZ2"/>
    <mergeCell ref="NQA2:NQB2"/>
    <mergeCell ref="NPE2:NPF2"/>
    <mergeCell ref="NPG2:NPH2"/>
    <mergeCell ref="NPI2:NPJ2"/>
    <mergeCell ref="NPK2:NPL2"/>
    <mergeCell ref="NPM2:NPN2"/>
    <mergeCell ref="NPO2:NPP2"/>
    <mergeCell ref="NOS2:NOT2"/>
    <mergeCell ref="NOU2:NOV2"/>
    <mergeCell ref="NOW2:NOX2"/>
    <mergeCell ref="NOY2:NOZ2"/>
    <mergeCell ref="NPA2:NPB2"/>
    <mergeCell ref="NPC2:NPD2"/>
    <mergeCell ref="NOG2:NOH2"/>
    <mergeCell ref="NOI2:NOJ2"/>
    <mergeCell ref="NOK2:NOL2"/>
    <mergeCell ref="NOM2:NON2"/>
    <mergeCell ref="NOO2:NOP2"/>
    <mergeCell ref="NOQ2:NOR2"/>
    <mergeCell ref="NNU2:NNV2"/>
    <mergeCell ref="NNW2:NNX2"/>
    <mergeCell ref="NNY2:NNZ2"/>
    <mergeCell ref="NOA2:NOB2"/>
    <mergeCell ref="NOC2:NOD2"/>
    <mergeCell ref="NOE2:NOF2"/>
    <mergeCell ref="NNI2:NNJ2"/>
    <mergeCell ref="NNK2:NNL2"/>
    <mergeCell ref="NNM2:NNN2"/>
    <mergeCell ref="NNO2:NNP2"/>
    <mergeCell ref="NNQ2:NNR2"/>
    <mergeCell ref="NNS2:NNT2"/>
    <mergeCell ref="NSK2:NSL2"/>
    <mergeCell ref="NSM2:NSN2"/>
    <mergeCell ref="NSO2:NSP2"/>
    <mergeCell ref="NSQ2:NSR2"/>
    <mergeCell ref="NSS2:NST2"/>
    <mergeCell ref="NSU2:NSV2"/>
    <mergeCell ref="NRY2:NRZ2"/>
    <mergeCell ref="NSA2:NSB2"/>
    <mergeCell ref="NSC2:NSD2"/>
    <mergeCell ref="NSE2:NSF2"/>
    <mergeCell ref="NSG2:NSH2"/>
    <mergeCell ref="NSI2:NSJ2"/>
    <mergeCell ref="NRM2:NRN2"/>
    <mergeCell ref="NRO2:NRP2"/>
    <mergeCell ref="NRQ2:NRR2"/>
    <mergeCell ref="NRS2:NRT2"/>
    <mergeCell ref="NRU2:NRV2"/>
    <mergeCell ref="NRW2:NRX2"/>
    <mergeCell ref="NRA2:NRB2"/>
    <mergeCell ref="NRC2:NRD2"/>
    <mergeCell ref="NRE2:NRF2"/>
    <mergeCell ref="NRG2:NRH2"/>
    <mergeCell ref="NRI2:NRJ2"/>
    <mergeCell ref="NRK2:NRL2"/>
    <mergeCell ref="NQO2:NQP2"/>
    <mergeCell ref="NQQ2:NQR2"/>
    <mergeCell ref="NQS2:NQT2"/>
    <mergeCell ref="NQU2:NQV2"/>
    <mergeCell ref="NQW2:NQX2"/>
    <mergeCell ref="NQY2:NQZ2"/>
    <mergeCell ref="NQC2:NQD2"/>
    <mergeCell ref="NQE2:NQF2"/>
    <mergeCell ref="NQG2:NQH2"/>
    <mergeCell ref="NQI2:NQJ2"/>
    <mergeCell ref="NQK2:NQL2"/>
    <mergeCell ref="NQM2:NQN2"/>
    <mergeCell ref="NVE2:NVF2"/>
    <mergeCell ref="NVG2:NVH2"/>
    <mergeCell ref="NVI2:NVJ2"/>
    <mergeCell ref="NVK2:NVL2"/>
    <mergeCell ref="NVM2:NVN2"/>
    <mergeCell ref="NVO2:NVP2"/>
    <mergeCell ref="NUS2:NUT2"/>
    <mergeCell ref="NUU2:NUV2"/>
    <mergeCell ref="NUW2:NUX2"/>
    <mergeCell ref="NUY2:NUZ2"/>
    <mergeCell ref="NVA2:NVB2"/>
    <mergeCell ref="NVC2:NVD2"/>
    <mergeCell ref="NUG2:NUH2"/>
    <mergeCell ref="NUI2:NUJ2"/>
    <mergeCell ref="NUK2:NUL2"/>
    <mergeCell ref="NUM2:NUN2"/>
    <mergeCell ref="NUO2:NUP2"/>
    <mergeCell ref="NUQ2:NUR2"/>
    <mergeCell ref="NTU2:NTV2"/>
    <mergeCell ref="NTW2:NTX2"/>
    <mergeCell ref="NTY2:NTZ2"/>
    <mergeCell ref="NUA2:NUB2"/>
    <mergeCell ref="NUC2:NUD2"/>
    <mergeCell ref="NUE2:NUF2"/>
    <mergeCell ref="NTI2:NTJ2"/>
    <mergeCell ref="NTK2:NTL2"/>
    <mergeCell ref="NTM2:NTN2"/>
    <mergeCell ref="NTO2:NTP2"/>
    <mergeCell ref="NTQ2:NTR2"/>
    <mergeCell ref="NTS2:NTT2"/>
    <mergeCell ref="NSW2:NSX2"/>
    <mergeCell ref="NSY2:NSZ2"/>
    <mergeCell ref="NTA2:NTB2"/>
    <mergeCell ref="NTC2:NTD2"/>
    <mergeCell ref="NTE2:NTF2"/>
    <mergeCell ref="NTG2:NTH2"/>
    <mergeCell ref="NXY2:NXZ2"/>
    <mergeCell ref="NYA2:NYB2"/>
    <mergeCell ref="NYC2:NYD2"/>
    <mergeCell ref="NYE2:NYF2"/>
    <mergeCell ref="NYG2:NYH2"/>
    <mergeCell ref="NYI2:NYJ2"/>
    <mergeCell ref="NXM2:NXN2"/>
    <mergeCell ref="NXO2:NXP2"/>
    <mergeCell ref="NXQ2:NXR2"/>
    <mergeCell ref="NXS2:NXT2"/>
    <mergeCell ref="NXU2:NXV2"/>
    <mergeCell ref="NXW2:NXX2"/>
    <mergeCell ref="NXA2:NXB2"/>
    <mergeCell ref="NXC2:NXD2"/>
    <mergeCell ref="NXE2:NXF2"/>
    <mergeCell ref="NXG2:NXH2"/>
    <mergeCell ref="NXI2:NXJ2"/>
    <mergeCell ref="NXK2:NXL2"/>
    <mergeCell ref="NWO2:NWP2"/>
    <mergeCell ref="NWQ2:NWR2"/>
    <mergeCell ref="NWS2:NWT2"/>
    <mergeCell ref="NWU2:NWV2"/>
    <mergeCell ref="NWW2:NWX2"/>
    <mergeCell ref="NWY2:NWZ2"/>
    <mergeCell ref="NWC2:NWD2"/>
    <mergeCell ref="NWE2:NWF2"/>
    <mergeCell ref="NWG2:NWH2"/>
    <mergeCell ref="NWI2:NWJ2"/>
    <mergeCell ref="NWK2:NWL2"/>
    <mergeCell ref="NWM2:NWN2"/>
    <mergeCell ref="NVQ2:NVR2"/>
    <mergeCell ref="NVS2:NVT2"/>
    <mergeCell ref="NVU2:NVV2"/>
    <mergeCell ref="NVW2:NVX2"/>
    <mergeCell ref="NVY2:NVZ2"/>
    <mergeCell ref="NWA2:NWB2"/>
    <mergeCell ref="OAS2:OAT2"/>
    <mergeCell ref="OAU2:OAV2"/>
    <mergeCell ref="OAW2:OAX2"/>
    <mergeCell ref="OAY2:OAZ2"/>
    <mergeCell ref="OBA2:OBB2"/>
    <mergeCell ref="OBC2:OBD2"/>
    <mergeCell ref="OAG2:OAH2"/>
    <mergeCell ref="OAI2:OAJ2"/>
    <mergeCell ref="OAK2:OAL2"/>
    <mergeCell ref="OAM2:OAN2"/>
    <mergeCell ref="OAO2:OAP2"/>
    <mergeCell ref="OAQ2:OAR2"/>
    <mergeCell ref="NZU2:NZV2"/>
    <mergeCell ref="NZW2:NZX2"/>
    <mergeCell ref="NZY2:NZZ2"/>
    <mergeCell ref="OAA2:OAB2"/>
    <mergeCell ref="OAC2:OAD2"/>
    <mergeCell ref="OAE2:OAF2"/>
    <mergeCell ref="NZI2:NZJ2"/>
    <mergeCell ref="NZK2:NZL2"/>
    <mergeCell ref="NZM2:NZN2"/>
    <mergeCell ref="NZO2:NZP2"/>
    <mergeCell ref="NZQ2:NZR2"/>
    <mergeCell ref="NZS2:NZT2"/>
    <mergeCell ref="NYW2:NYX2"/>
    <mergeCell ref="NYY2:NYZ2"/>
    <mergeCell ref="NZA2:NZB2"/>
    <mergeCell ref="NZC2:NZD2"/>
    <mergeCell ref="NZE2:NZF2"/>
    <mergeCell ref="NZG2:NZH2"/>
    <mergeCell ref="NYK2:NYL2"/>
    <mergeCell ref="NYM2:NYN2"/>
    <mergeCell ref="NYO2:NYP2"/>
    <mergeCell ref="NYQ2:NYR2"/>
    <mergeCell ref="NYS2:NYT2"/>
    <mergeCell ref="NYU2:NYV2"/>
    <mergeCell ref="ODM2:ODN2"/>
    <mergeCell ref="ODO2:ODP2"/>
    <mergeCell ref="ODQ2:ODR2"/>
    <mergeCell ref="ODS2:ODT2"/>
    <mergeCell ref="ODU2:ODV2"/>
    <mergeCell ref="ODW2:ODX2"/>
    <mergeCell ref="ODA2:ODB2"/>
    <mergeCell ref="ODC2:ODD2"/>
    <mergeCell ref="ODE2:ODF2"/>
    <mergeCell ref="ODG2:ODH2"/>
    <mergeCell ref="ODI2:ODJ2"/>
    <mergeCell ref="ODK2:ODL2"/>
    <mergeCell ref="OCO2:OCP2"/>
    <mergeCell ref="OCQ2:OCR2"/>
    <mergeCell ref="OCS2:OCT2"/>
    <mergeCell ref="OCU2:OCV2"/>
    <mergeCell ref="OCW2:OCX2"/>
    <mergeCell ref="OCY2:OCZ2"/>
    <mergeCell ref="OCC2:OCD2"/>
    <mergeCell ref="OCE2:OCF2"/>
    <mergeCell ref="OCG2:OCH2"/>
    <mergeCell ref="OCI2:OCJ2"/>
    <mergeCell ref="OCK2:OCL2"/>
    <mergeCell ref="OCM2:OCN2"/>
    <mergeCell ref="OBQ2:OBR2"/>
    <mergeCell ref="OBS2:OBT2"/>
    <mergeCell ref="OBU2:OBV2"/>
    <mergeCell ref="OBW2:OBX2"/>
    <mergeCell ref="OBY2:OBZ2"/>
    <mergeCell ref="OCA2:OCB2"/>
    <mergeCell ref="OBE2:OBF2"/>
    <mergeCell ref="OBG2:OBH2"/>
    <mergeCell ref="OBI2:OBJ2"/>
    <mergeCell ref="OBK2:OBL2"/>
    <mergeCell ref="OBM2:OBN2"/>
    <mergeCell ref="OBO2:OBP2"/>
    <mergeCell ref="OGG2:OGH2"/>
    <mergeCell ref="OGI2:OGJ2"/>
    <mergeCell ref="OGK2:OGL2"/>
    <mergeCell ref="OGM2:OGN2"/>
    <mergeCell ref="OGO2:OGP2"/>
    <mergeCell ref="OGQ2:OGR2"/>
    <mergeCell ref="OFU2:OFV2"/>
    <mergeCell ref="OFW2:OFX2"/>
    <mergeCell ref="OFY2:OFZ2"/>
    <mergeCell ref="OGA2:OGB2"/>
    <mergeCell ref="OGC2:OGD2"/>
    <mergeCell ref="OGE2:OGF2"/>
    <mergeCell ref="OFI2:OFJ2"/>
    <mergeCell ref="OFK2:OFL2"/>
    <mergeCell ref="OFM2:OFN2"/>
    <mergeCell ref="OFO2:OFP2"/>
    <mergeCell ref="OFQ2:OFR2"/>
    <mergeCell ref="OFS2:OFT2"/>
    <mergeCell ref="OEW2:OEX2"/>
    <mergeCell ref="OEY2:OEZ2"/>
    <mergeCell ref="OFA2:OFB2"/>
    <mergeCell ref="OFC2:OFD2"/>
    <mergeCell ref="OFE2:OFF2"/>
    <mergeCell ref="OFG2:OFH2"/>
    <mergeCell ref="OEK2:OEL2"/>
    <mergeCell ref="OEM2:OEN2"/>
    <mergeCell ref="OEO2:OEP2"/>
    <mergeCell ref="OEQ2:OER2"/>
    <mergeCell ref="OES2:OET2"/>
    <mergeCell ref="OEU2:OEV2"/>
    <mergeCell ref="ODY2:ODZ2"/>
    <mergeCell ref="OEA2:OEB2"/>
    <mergeCell ref="OEC2:OED2"/>
    <mergeCell ref="OEE2:OEF2"/>
    <mergeCell ref="OEG2:OEH2"/>
    <mergeCell ref="OEI2:OEJ2"/>
    <mergeCell ref="OJA2:OJB2"/>
    <mergeCell ref="OJC2:OJD2"/>
    <mergeCell ref="OJE2:OJF2"/>
    <mergeCell ref="OJG2:OJH2"/>
    <mergeCell ref="OJI2:OJJ2"/>
    <mergeCell ref="OJK2:OJL2"/>
    <mergeCell ref="OIO2:OIP2"/>
    <mergeCell ref="OIQ2:OIR2"/>
    <mergeCell ref="OIS2:OIT2"/>
    <mergeCell ref="OIU2:OIV2"/>
    <mergeCell ref="OIW2:OIX2"/>
    <mergeCell ref="OIY2:OIZ2"/>
    <mergeCell ref="OIC2:OID2"/>
    <mergeCell ref="OIE2:OIF2"/>
    <mergeCell ref="OIG2:OIH2"/>
    <mergeCell ref="OII2:OIJ2"/>
    <mergeCell ref="OIK2:OIL2"/>
    <mergeCell ref="OIM2:OIN2"/>
    <mergeCell ref="OHQ2:OHR2"/>
    <mergeCell ref="OHS2:OHT2"/>
    <mergeCell ref="OHU2:OHV2"/>
    <mergeCell ref="OHW2:OHX2"/>
    <mergeCell ref="OHY2:OHZ2"/>
    <mergeCell ref="OIA2:OIB2"/>
    <mergeCell ref="OHE2:OHF2"/>
    <mergeCell ref="OHG2:OHH2"/>
    <mergeCell ref="OHI2:OHJ2"/>
    <mergeCell ref="OHK2:OHL2"/>
    <mergeCell ref="OHM2:OHN2"/>
    <mergeCell ref="OHO2:OHP2"/>
    <mergeCell ref="OGS2:OGT2"/>
    <mergeCell ref="OGU2:OGV2"/>
    <mergeCell ref="OGW2:OGX2"/>
    <mergeCell ref="OGY2:OGZ2"/>
    <mergeCell ref="OHA2:OHB2"/>
    <mergeCell ref="OHC2:OHD2"/>
    <mergeCell ref="OLU2:OLV2"/>
    <mergeCell ref="OLW2:OLX2"/>
    <mergeCell ref="OLY2:OLZ2"/>
    <mergeCell ref="OMA2:OMB2"/>
    <mergeCell ref="OMC2:OMD2"/>
    <mergeCell ref="OME2:OMF2"/>
    <mergeCell ref="OLI2:OLJ2"/>
    <mergeCell ref="OLK2:OLL2"/>
    <mergeCell ref="OLM2:OLN2"/>
    <mergeCell ref="OLO2:OLP2"/>
    <mergeCell ref="OLQ2:OLR2"/>
    <mergeCell ref="OLS2:OLT2"/>
    <mergeCell ref="OKW2:OKX2"/>
    <mergeCell ref="OKY2:OKZ2"/>
    <mergeCell ref="OLA2:OLB2"/>
    <mergeCell ref="OLC2:OLD2"/>
    <mergeCell ref="OLE2:OLF2"/>
    <mergeCell ref="OLG2:OLH2"/>
    <mergeCell ref="OKK2:OKL2"/>
    <mergeCell ref="OKM2:OKN2"/>
    <mergeCell ref="OKO2:OKP2"/>
    <mergeCell ref="OKQ2:OKR2"/>
    <mergeCell ref="OKS2:OKT2"/>
    <mergeCell ref="OKU2:OKV2"/>
    <mergeCell ref="OJY2:OJZ2"/>
    <mergeCell ref="OKA2:OKB2"/>
    <mergeCell ref="OKC2:OKD2"/>
    <mergeCell ref="OKE2:OKF2"/>
    <mergeCell ref="OKG2:OKH2"/>
    <mergeCell ref="OKI2:OKJ2"/>
    <mergeCell ref="OJM2:OJN2"/>
    <mergeCell ref="OJO2:OJP2"/>
    <mergeCell ref="OJQ2:OJR2"/>
    <mergeCell ref="OJS2:OJT2"/>
    <mergeCell ref="OJU2:OJV2"/>
    <mergeCell ref="OJW2:OJX2"/>
    <mergeCell ref="OOO2:OOP2"/>
    <mergeCell ref="OOQ2:OOR2"/>
    <mergeCell ref="OOS2:OOT2"/>
    <mergeCell ref="OOU2:OOV2"/>
    <mergeCell ref="OOW2:OOX2"/>
    <mergeCell ref="OOY2:OOZ2"/>
    <mergeCell ref="OOC2:OOD2"/>
    <mergeCell ref="OOE2:OOF2"/>
    <mergeCell ref="OOG2:OOH2"/>
    <mergeCell ref="OOI2:OOJ2"/>
    <mergeCell ref="OOK2:OOL2"/>
    <mergeCell ref="OOM2:OON2"/>
    <mergeCell ref="ONQ2:ONR2"/>
    <mergeCell ref="ONS2:ONT2"/>
    <mergeCell ref="ONU2:ONV2"/>
    <mergeCell ref="ONW2:ONX2"/>
    <mergeCell ref="ONY2:ONZ2"/>
    <mergeCell ref="OOA2:OOB2"/>
    <mergeCell ref="ONE2:ONF2"/>
    <mergeCell ref="ONG2:ONH2"/>
    <mergeCell ref="ONI2:ONJ2"/>
    <mergeCell ref="ONK2:ONL2"/>
    <mergeCell ref="ONM2:ONN2"/>
    <mergeCell ref="ONO2:ONP2"/>
    <mergeCell ref="OMS2:OMT2"/>
    <mergeCell ref="OMU2:OMV2"/>
    <mergeCell ref="OMW2:OMX2"/>
    <mergeCell ref="OMY2:OMZ2"/>
    <mergeCell ref="ONA2:ONB2"/>
    <mergeCell ref="ONC2:OND2"/>
    <mergeCell ref="OMG2:OMH2"/>
    <mergeCell ref="OMI2:OMJ2"/>
    <mergeCell ref="OMK2:OML2"/>
    <mergeCell ref="OMM2:OMN2"/>
    <mergeCell ref="OMO2:OMP2"/>
    <mergeCell ref="OMQ2:OMR2"/>
    <mergeCell ref="ORI2:ORJ2"/>
    <mergeCell ref="ORK2:ORL2"/>
    <mergeCell ref="ORM2:ORN2"/>
    <mergeCell ref="ORO2:ORP2"/>
    <mergeCell ref="ORQ2:ORR2"/>
    <mergeCell ref="ORS2:ORT2"/>
    <mergeCell ref="OQW2:OQX2"/>
    <mergeCell ref="OQY2:OQZ2"/>
    <mergeCell ref="ORA2:ORB2"/>
    <mergeCell ref="ORC2:ORD2"/>
    <mergeCell ref="ORE2:ORF2"/>
    <mergeCell ref="ORG2:ORH2"/>
    <mergeCell ref="OQK2:OQL2"/>
    <mergeCell ref="OQM2:OQN2"/>
    <mergeCell ref="OQO2:OQP2"/>
    <mergeCell ref="OQQ2:OQR2"/>
    <mergeCell ref="OQS2:OQT2"/>
    <mergeCell ref="OQU2:OQV2"/>
    <mergeCell ref="OPY2:OPZ2"/>
    <mergeCell ref="OQA2:OQB2"/>
    <mergeCell ref="OQC2:OQD2"/>
    <mergeCell ref="OQE2:OQF2"/>
    <mergeCell ref="OQG2:OQH2"/>
    <mergeCell ref="OQI2:OQJ2"/>
    <mergeCell ref="OPM2:OPN2"/>
    <mergeCell ref="OPO2:OPP2"/>
    <mergeCell ref="OPQ2:OPR2"/>
    <mergeCell ref="OPS2:OPT2"/>
    <mergeCell ref="OPU2:OPV2"/>
    <mergeCell ref="OPW2:OPX2"/>
    <mergeCell ref="OPA2:OPB2"/>
    <mergeCell ref="OPC2:OPD2"/>
    <mergeCell ref="OPE2:OPF2"/>
    <mergeCell ref="OPG2:OPH2"/>
    <mergeCell ref="OPI2:OPJ2"/>
    <mergeCell ref="OPK2:OPL2"/>
    <mergeCell ref="OUC2:OUD2"/>
    <mergeCell ref="OUE2:OUF2"/>
    <mergeCell ref="OUG2:OUH2"/>
    <mergeCell ref="OUI2:OUJ2"/>
    <mergeCell ref="OUK2:OUL2"/>
    <mergeCell ref="OUM2:OUN2"/>
    <mergeCell ref="OTQ2:OTR2"/>
    <mergeCell ref="OTS2:OTT2"/>
    <mergeCell ref="OTU2:OTV2"/>
    <mergeCell ref="OTW2:OTX2"/>
    <mergeCell ref="OTY2:OTZ2"/>
    <mergeCell ref="OUA2:OUB2"/>
    <mergeCell ref="OTE2:OTF2"/>
    <mergeCell ref="OTG2:OTH2"/>
    <mergeCell ref="OTI2:OTJ2"/>
    <mergeCell ref="OTK2:OTL2"/>
    <mergeCell ref="OTM2:OTN2"/>
    <mergeCell ref="OTO2:OTP2"/>
    <mergeCell ref="OSS2:OST2"/>
    <mergeCell ref="OSU2:OSV2"/>
    <mergeCell ref="OSW2:OSX2"/>
    <mergeCell ref="OSY2:OSZ2"/>
    <mergeCell ref="OTA2:OTB2"/>
    <mergeCell ref="OTC2:OTD2"/>
    <mergeCell ref="OSG2:OSH2"/>
    <mergeCell ref="OSI2:OSJ2"/>
    <mergeCell ref="OSK2:OSL2"/>
    <mergeCell ref="OSM2:OSN2"/>
    <mergeCell ref="OSO2:OSP2"/>
    <mergeCell ref="OSQ2:OSR2"/>
    <mergeCell ref="ORU2:ORV2"/>
    <mergeCell ref="ORW2:ORX2"/>
    <mergeCell ref="ORY2:ORZ2"/>
    <mergeCell ref="OSA2:OSB2"/>
    <mergeCell ref="OSC2:OSD2"/>
    <mergeCell ref="OSE2:OSF2"/>
    <mergeCell ref="OWW2:OWX2"/>
    <mergeCell ref="OWY2:OWZ2"/>
    <mergeCell ref="OXA2:OXB2"/>
    <mergeCell ref="OXC2:OXD2"/>
    <mergeCell ref="OXE2:OXF2"/>
    <mergeCell ref="OXG2:OXH2"/>
    <mergeCell ref="OWK2:OWL2"/>
    <mergeCell ref="OWM2:OWN2"/>
    <mergeCell ref="OWO2:OWP2"/>
    <mergeCell ref="OWQ2:OWR2"/>
    <mergeCell ref="OWS2:OWT2"/>
    <mergeCell ref="OWU2:OWV2"/>
    <mergeCell ref="OVY2:OVZ2"/>
    <mergeCell ref="OWA2:OWB2"/>
    <mergeCell ref="OWC2:OWD2"/>
    <mergeCell ref="OWE2:OWF2"/>
    <mergeCell ref="OWG2:OWH2"/>
    <mergeCell ref="OWI2:OWJ2"/>
    <mergeCell ref="OVM2:OVN2"/>
    <mergeCell ref="OVO2:OVP2"/>
    <mergeCell ref="OVQ2:OVR2"/>
    <mergeCell ref="OVS2:OVT2"/>
    <mergeCell ref="OVU2:OVV2"/>
    <mergeCell ref="OVW2:OVX2"/>
    <mergeCell ref="OVA2:OVB2"/>
    <mergeCell ref="OVC2:OVD2"/>
    <mergeCell ref="OVE2:OVF2"/>
    <mergeCell ref="OVG2:OVH2"/>
    <mergeCell ref="OVI2:OVJ2"/>
    <mergeCell ref="OVK2:OVL2"/>
    <mergeCell ref="OUO2:OUP2"/>
    <mergeCell ref="OUQ2:OUR2"/>
    <mergeCell ref="OUS2:OUT2"/>
    <mergeCell ref="OUU2:OUV2"/>
    <mergeCell ref="OUW2:OUX2"/>
    <mergeCell ref="OUY2:OUZ2"/>
    <mergeCell ref="OZQ2:OZR2"/>
    <mergeCell ref="OZS2:OZT2"/>
    <mergeCell ref="OZU2:OZV2"/>
    <mergeCell ref="OZW2:OZX2"/>
    <mergeCell ref="OZY2:OZZ2"/>
    <mergeCell ref="PAA2:PAB2"/>
    <mergeCell ref="OZE2:OZF2"/>
    <mergeCell ref="OZG2:OZH2"/>
    <mergeCell ref="OZI2:OZJ2"/>
    <mergeCell ref="OZK2:OZL2"/>
    <mergeCell ref="OZM2:OZN2"/>
    <mergeCell ref="OZO2:OZP2"/>
    <mergeCell ref="OYS2:OYT2"/>
    <mergeCell ref="OYU2:OYV2"/>
    <mergeCell ref="OYW2:OYX2"/>
    <mergeCell ref="OYY2:OYZ2"/>
    <mergeCell ref="OZA2:OZB2"/>
    <mergeCell ref="OZC2:OZD2"/>
    <mergeCell ref="OYG2:OYH2"/>
    <mergeCell ref="OYI2:OYJ2"/>
    <mergeCell ref="OYK2:OYL2"/>
    <mergeCell ref="OYM2:OYN2"/>
    <mergeCell ref="OYO2:OYP2"/>
    <mergeCell ref="OYQ2:OYR2"/>
    <mergeCell ref="OXU2:OXV2"/>
    <mergeCell ref="OXW2:OXX2"/>
    <mergeCell ref="OXY2:OXZ2"/>
    <mergeCell ref="OYA2:OYB2"/>
    <mergeCell ref="OYC2:OYD2"/>
    <mergeCell ref="OYE2:OYF2"/>
    <mergeCell ref="OXI2:OXJ2"/>
    <mergeCell ref="OXK2:OXL2"/>
    <mergeCell ref="OXM2:OXN2"/>
    <mergeCell ref="OXO2:OXP2"/>
    <mergeCell ref="OXQ2:OXR2"/>
    <mergeCell ref="OXS2:OXT2"/>
    <mergeCell ref="PCK2:PCL2"/>
    <mergeCell ref="PCM2:PCN2"/>
    <mergeCell ref="PCO2:PCP2"/>
    <mergeCell ref="PCQ2:PCR2"/>
    <mergeCell ref="PCS2:PCT2"/>
    <mergeCell ref="PCU2:PCV2"/>
    <mergeCell ref="PBY2:PBZ2"/>
    <mergeCell ref="PCA2:PCB2"/>
    <mergeCell ref="PCC2:PCD2"/>
    <mergeCell ref="PCE2:PCF2"/>
    <mergeCell ref="PCG2:PCH2"/>
    <mergeCell ref="PCI2:PCJ2"/>
    <mergeCell ref="PBM2:PBN2"/>
    <mergeCell ref="PBO2:PBP2"/>
    <mergeCell ref="PBQ2:PBR2"/>
    <mergeCell ref="PBS2:PBT2"/>
    <mergeCell ref="PBU2:PBV2"/>
    <mergeCell ref="PBW2:PBX2"/>
    <mergeCell ref="PBA2:PBB2"/>
    <mergeCell ref="PBC2:PBD2"/>
    <mergeCell ref="PBE2:PBF2"/>
    <mergeCell ref="PBG2:PBH2"/>
    <mergeCell ref="PBI2:PBJ2"/>
    <mergeCell ref="PBK2:PBL2"/>
    <mergeCell ref="PAO2:PAP2"/>
    <mergeCell ref="PAQ2:PAR2"/>
    <mergeCell ref="PAS2:PAT2"/>
    <mergeCell ref="PAU2:PAV2"/>
    <mergeCell ref="PAW2:PAX2"/>
    <mergeCell ref="PAY2:PAZ2"/>
    <mergeCell ref="PAC2:PAD2"/>
    <mergeCell ref="PAE2:PAF2"/>
    <mergeCell ref="PAG2:PAH2"/>
    <mergeCell ref="PAI2:PAJ2"/>
    <mergeCell ref="PAK2:PAL2"/>
    <mergeCell ref="PAM2:PAN2"/>
    <mergeCell ref="PFE2:PFF2"/>
    <mergeCell ref="PFG2:PFH2"/>
    <mergeCell ref="PFI2:PFJ2"/>
    <mergeCell ref="PFK2:PFL2"/>
    <mergeCell ref="PFM2:PFN2"/>
    <mergeCell ref="PFO2:PFP2"/>
    <mergeCell ref="PES2:PET2"/>
    <mergeCell ref="PEU2:PEV2"/>
    <mergeCell ref="PEW2:PEX2"/>
    <mergeCell ref="PEY2:PEZ2"/>
    <mergeCell ref="PFA2:PFB2"/>
    <mergeCell ref="PFC2:PFD2"/>
    <mergeCell ref="PEG2:PEH2"/>
    <mergeCell ref="PEI2:PEJ2"/>
    <mergeCell ref="PEK2:PEL2"/>
    <mergeCell ref="PEM2:PEN2"/>
    <mergeCell ref="PEO2:PEP2"/>
    <mergeCell ref="PEQ2:PER2"/>
    <mergeCell ref="PDU2:PDV2"/>
    <mergeCell ref="PDW2:PDX2"/>
    <mergeCell ref="PDY2:PDZ2"/>
    <mergeCell ref="PEA2:PEB2"/>
    <mergeCell ref="PEC2:PED2"/>
    <mergeCell ref="PEE2:PEF2"/>
    <mergeCell ref="PDI2:PDJ2"/>
    <mergeCell ref="PDK2:PDL2"/>
    <mergeCell ref="PDM2:PDN2"/>
    <mergeCell ref="PDO2:PDP2"/>
    <mergeCell ref="PDQ2:PDR2"/>
    <mergeCell ref="PDS2:PDT2"/>
    <mergeCell ref="PCW2:PCX2"/>
    <mergeCell ref="PCY2:PCZ2"/>
    <mergeCell ref="PDA2:PDB2"/>
    <mergeCell ref="PDC2:PDD2"/>
    <mergeCell ref="PDE2:PDF2"/>
    <mergeCell ref="PDG2:PDH2"/>
    <mergeCell ref="PHY2:PHZ2"/>
    <mergeCell ref="PIA2:PIB2"/>
    <mergeCell ref="PIC2:PID2"/>
    <mergeCell ref="PIE2:PIF2"/>
    <mergeCell ref="PIG2:PIH2"/>
    <mergeCell ref="PII2:PIJ2"/>
    <mergeCell ref="PHM2:PHN2"/>
    <mergeCell ref="PHO2:PHP2"/>
    <mergeCell ref="PHQ2:PHR2"/>
    <mergeCell ref="PHS2:PHT2"/>
    <mergeCell ref="PHU2:PHV2"/>
    <mergeCell ref="PHW2:PHX2"/>
    <mergeCell ref="PHA2:PHB2"/>
    <mergeCell ref="PHC2:PHD2"/>
    <mergeCell ref="PHE2:PHF2"/>
    <mergeCell ref="PHG2:PHH2"/>
    <mergeCell ref="PHI2:PHJ2"/>
    <mergeCell ref="PHK2:PHL2"/>
    <mergeCell ref="PGO2:PGP2"/>
    <mergeCell ref="PGQ2:PGR2"/>
    <mergeCell ref="PGS2:PGT2"/>
    <mergeCell ref="PGU2:PGV2"/>
    <mergeCell ref="PGW2:PGX2"/>
    <mergeCell ref="PGY2:PGZ2"/>
    <mergeCell ref="PGC2:PGD2"/>
    <mergeCell ref="PGE2:PGF2"/>
    <mergeCell ref="PGG2:PGH2"/>
    <mergeCell ref="PGI2:PGJ2"/>
    <mergeCell ref="PGK2:PGL2"/>
    <mergeCell ref="PGM2:PGN2"/>
    <mergeCell ref="PFQ2:PFR2"/>
    <mergeCell ref="PFS2:PFT2"/>
    <mergeCell ref="PFU2:PFV2"/>
    <mergeCell ref="PFW2:PFX2"/>
    <mergeCell ref="PFY2:PFZ2"/>
    <mergeCell ref="PGA2:PGB2"/>
    <mergeCell ref="PKS2:PKT2"/>
    <mergeCell ref="PKU2:PKV2"/>
    <mergeCell ref="PKW2:PKX2"/>
    <mergeCell ref="PKY2:PKZ2"/>
    <mergeCell ref="PLA2:PLB2"/>
    <mergeCell ref="PLC2:PLD2"/>
    <mergeCell ref="PKG2:PKH2"/>
    <mergeCell ref="PKI2:PKJ2"/>
    <mergeCell ref="PKK2:PKL2"/>
    <mergeCell ref="PKM2:PKN2"/>
    <mergeCell ref="PKO2:PKP2"/>
    <mergeCell ref="PKQ2:PKR2"/>
    <mergeCell ref="PJU2:PJV2"/>
    <mergeCell ref="PJW2:PJX2"/>
    <mergeCell ref="PJY2:PJZ2"/>
    <mergeCell ref="PKA2:PKB2"/>
    <mergeCell ref="PKC2:PKD2"/>
    <mergeCell ref="PKE2:PKF2"/>
    <mergeCell ref="PJI2:PJJ2"/>
    <mergeCell ref="PJK2:PJL2"/>
    <mergeCell ref="PJM2:PJN2"/>
    <mergeCell ref="PJO2:PJP2"/>
    <mergeCell ref="PJQ2:PJR2"/>
    <mergeCell ref="PJS2:PJT2"/>
    <mergeCell ref="PIW2:PIX2"/>
    <mergeCell ref="PIY2:PIZ2"/>
    <mergeCell ref="PJA2:PJB2"/>
    <mergeCell ref="PJC2:PJD2"/>
    <mergeCell ref="PJE2:PJF2"/>
    <mergeCell ref="PJG2:PJH2"/>
    <mergeCell ref="PIK2:PIL2"/>
    <mergeCell ref="PIM2:PIN2"/>
    <mergeCell ref="PIO2:PIP2"/>
    <mergeCell ref="PIQ2:PIR2"/>
    <mergeCell ref="PIS2:PIT2"/>
    <mergeCell ref="PIU2:PIV2"/>
    <mergeCell ref="PNM2:PNN2"/>
    <mergeCell ref="PNO2:PNP2"/>
    <mergeCell ref="PNQ2:PNR2"/>
    <mergeCell ref="PNS2:PNT2"/>
    <mergeCell ref="PNU2:PNV2"/>
    <mergeCell ref="PNW2:PNX2"/>
    <mergeCell ref="PNA2:PNB2"/>
    <mergeCell ref="PNC2:PND2"/>
    <mergeCell ref="PNE2:PNF2"/>
    <mergeCell ref="PNG2:PNH2"/>
    <mergeCell ref="PNI2:PNJ2"/>
    <mergeCell ref="PNK2:PNL2"/>
    <mergeCell ref="PMO2:PMP2"/>
    <mergeCell ref="PMQ2:PMR2"/>
    <mergeCell ref="PMS2:PMT2"/>
    <mergeCell ref="PMU2:PMV2"/>
    <mergeCell ref="PMW2:PMX2"/>
    <mergeCell ref="PMY2:PMZ2"/>
    <mergeCell ref="PMC2:PMD2"/>
    <mergeCell ref="PME2:PMF2"/>
    <mergeCell ref="PMG2:PMH2"/>
    <mergeCell ref="PMI2:PMJ2"/>
    <mergeCell ref="PMK2:PML2"/>
    <mergeCell ref="PMM2:PMN2"/>
    <mergeCell ref="PLQ2:PLR2"/>
    <mergeCell ref="PLS2:PLT2"/>
    <mergeCell ref="PLU2:PLV2"/>
    <mergeCell ref="PLW2:PLX2"/>
    <mergeCell ref="PLY2:PLZ2"/>
    <mergeCell ref="PMA2:PMB2"/>
    <mergeCell ref="PLE2:PLF2"/>
    <mergeCell ref="PLG2:PLH2"/>
    <mergeCell ref="PLI2:PLJ2"/>
    <mergeCell ref="PLK2:PLL2"/>
    <mergeCell ref="PLM2:PLN2"/>
    <mergeCell ref="PLO2:PLP2"/>
    <mergeCell ref="PQG2:PQH2"/>
    <mergeCell ref="PQI2:PQJ2"/>
    <mergeCell ref="PQK2:PQL2"/>
    <mergeCell ref="PQM2:PQN2"/>
    <mergeCell ref="PQO2:PQP2"/>
    <mergeCell ref="PQQ2:PQR2"/>
    <mergeCell ref="PPU2:PPV2"/>
    <mergeCell ref="PPW2:PPX2"/>
    <mergeCell ref="PPY2:PPZ2"/>
    <mergeCell ref="PQA2:PQB2"/>
    <mergeCell ref="PQC2:PQD2"/>
    <mergeCell ref="PQE2:PQF2"/>
    <mergeCell ref="PPI2:PPJ2"/>
    <mergeCell ref="PPK2:PPL2"/>
    <mergeCell ref="PPM2:PPN2"/>
    <mergeCell ref="PPO2:PPP2"/>
    <mergeCell ref="PPQ2:PPR2"/>
    <mergeCell ref="PPS2:PPT2"/>
    <mergeCell ref="POW2:POX2"/>
    <mergeCell ref="POY2:POZ2"/>
    <mergeCell ref="PPA2:PPB2"/>
    <mergeCell ref="PPC2:PPD2"/>
    <mergeCell ref="PPE2:PPF2"/>
    <mergeCell ref="PPG2:PPH2"/>
    <mergeCell ref="POK2:POL2"/>
    <mergeCell ref="POM2:PON2"/>
    <mergeCell ref="POO2:POP2"/>
    <mergeCell ref="POQ2:POR2"/>
    <mergeCell ref="POS2:POT2"/>
    <mergeCell ref="POU2:POV2"/>
    <mergeCell ref="PNY2:PNZ2"/>
    <mergeCell ref="POA2:POB2"/>
    <mergeCell ref="POC2:POD2"/>
    <mergeCell ref="POE2:POF2"/>
    <mergeCell ref="POG2:POH2"/>
    <mergeCell ref="POI2:POJ2"/>
    <mergeCell ref="PTA2:PTB2"/>
    <mergeCell ref="PTC2:PTD2"/>
    <mergeCell ref="PTE2:PTF2"/>
    <mergeCell ref="PTG2:PTH2"/>
    <mergeCell ref="PTI2:PTJ2"/>
    <mergeCell ref="PTK2:PTL2"/>
    <mergeCell ref="PSO2:PSP2"/>
    <mergeCell ref="PSQ2:PSR2"/>
    <mergeCell ref="PSS2:PST2"/>
    <mergeCell ref="PSU2:PSV2"/>
    <mergeCell ref="PSW2:PSX2"/>
    <mergeCell ref="PSY2:PSZ2"/>
    <mergeCell ref="PSC2:PSD2"/>
    <mergeCell ref="PSE2:PSF2"/>
    <mergeCell ref="PSG2:PSH2"/>
    <mergeCell ref="PSI2:PSJ2"/>
    <mergeCell ref="PSK2:PSL2"/>
    <mergeCell ref="PSM2:PSN2"/>
    <mergeCell ref="PRQ2:PRR2"/>
    <mergeCell ref="PRS2:PRT2"/>
    <mergeCell ref="PRU2:PRV2"/>
    <mergeCell ref="PRW2:PRX2"/>
    <mergeCell ref="PRY2:PRZ2"/>
    <mergeCell ref="PSA2:PSB2"/>
    <mergeCell ref="PRE2:PRF2"/>
    <mergeCell ref="PRG2:PRH2"/>
    <mergeCell ref="PRI2:PRJ2"/>
    <mergeCell ref="PRK2:PRL2"/>
    <mergeCell ref="PRM2:PRN2"/>
    <mergeCell ref="PRO2:PRP2"/>
    <mergeCell ref="PQS2:PQT2"/>
    <mergeCell ref="PQU2:PQV2"/>
    <mergeCell ref="PQW2:PQX2"/>
    <mergeCell ref="PQY2:PQZ2"/>
    <mergeCell ref="PRA2:PRB2"/>
    <mergeCell ref="PRC2:PRD2"/>
    <mergeCell ref="PVU2:PVV2"/>
    <mergeCell ref="PVW2:PVX2"/>
    <mergeCell ref="PVY2:PVZ2"/>
    <mergeCell ref="PWA2:PWB2"/>
    <mergeCell ref="PWC2:PWD2"/>
    <mergeCell ref="PWE2:PWF2"/>
    <mergeCell ref="PVI2:PVJ2"/>
    <mergeCell ref="PVK2:PVL2"/>
    <mergeCell ref="PVM2:PVN2"/>
    <mergeCell ref="PVO2:PVP2"/>
    <mergeCell ref="PVQ2:PVR2"/>
    <mergeCell ref="PVS2:PVT2"/>
    <mergeCell ref="PUW2:PUX2"/>
    <mergeCell ref="PUY2:PUZ2"/>
    <mergeCell ref="PVA2:PVB2"/>
    <mergeCell ref="PVC2:PVD2"/>
    <mergeCell ref="PVE2:PVF2"/>
    <mergeCell ref="PVG2:PVH2"/>
    <mergeCell ref="PUK2:PUL2"/>
    <mergeCell ref="PUM2:PUN2"/>
    <mergeCell ref="PUO2:PUP2"/>
    <mergeCell ref="PUQ2:PUR2"/>
    <mergeCell ref="PUS2:PUT2"/>
    <mergeCell ref="PUU2:PUV2"/>
    <mergeCell ref="PTY2:PTZ2"/>
    <mergeCell ref="PUA2:PUB2"/>
    <mergeCell ref="PUC2:PUD2"/>
    <mergeCell ref="PUE2:PUF2"/>
    <mergeCell ref="PUG2:PUH2"/>
    <mergeCell ref="PUI2:PUJ2"/>
    <mergeCell ref="PTM2:PTN2"/>
    <mergeCell ref="PTO2:PTP2"/>
    <mergeCell ref="PTQ2:PTR2"/>
    <mergeCell ref="PTS2:PTT2"/>
    <mergeCell ref="PTU2:PTV2"/>
    <mergeCell ref="PTW2:PTX2"/>
    <mergeCell ref="PYO2:PYP2"/>
    <mergeCell ref="PYQ2:PYR2"/>
    <mergeCell ref="PYS2:PYT2"/>
    <mergeCell ref="PYU2:PYV2"/>
    <mergeCell ref="PYW2:PYX2"/>
    <mergeCell ref="PYY2:PYZ2"/>
    <mergeCell ref="PYC2:PYD2"/>
    <mergeCell ref="PYE2:PYF2"/>
    <mergeCell ref="PYG2:PYH2"/>
    <mergeCell ref="PYI2:PYJ2"/>
    <mergeCell ref="PYK2:PYL2"/>
    <mergeCell ref="PYM2:PYN2"/>
    <mergeCell ref="PXQ2:PXR2"/>
    <mergeCell ref="PXS2:PXT2"/>
    <mergeCell ref="PXU2:PXV2"/>
    <mergeCell ref="PXW2:PXX2"/>
    <mergeCell ref="PXY2:PXZ2"/>
    <mergeCell ref="PYA2:PYB2"/>
    <mergeCell ref="PXE2:PXF2"/>
    <mergeCell ref="PXG2:PXH2"/>
    <mergeCell ref="PXI2:PXJ2"/>
    <mergeCell ref="PXK2:PXL2"/>
    <mergeCell ref="PXM2:PXN2"/>
    <mergeCell ref="PXO2:PXP2"/>
    <mergeCell ref="PWS2:PWT2"/>
    <mergeCell ref="PWU2:PWV2"/>
    <mergeCell ref="PWW2:PWX2"/>
    <mergeCell ref="PWY2:PWZ2"/>
    <mergeCell ref="PXA2:PXB2"/>
    <mergeCell ref="PXC2:PXD2"/>
    <mergeCell ref="PWG2:PWH2"/>
    <mergeCell ref="PWI2:PWJ2"/>
    <mergeCell ref="PWK2:PWL2"/>
    <mergeCell ref="PWM2:PWN2"/>
    <mergeCell ref="PWO2:PWP2"/>
    <mergeCell ref="PWQ2:PWR2"/>
    <mergeCell ref="QBI2:QBJ2"/>
    <mergeCell ref="QBK2:QBL2"/>
    <mergeCell ref="QBM2:QBN2"/>
    <mergeCell ref="QBO2:QBP2"/>
    <mergeCell ref="QBQ2:QBR2"/>
    <mergeCell ref="QBS2:QBT2"/>
    <mergeCell ref="QAW2:QAX2"/>
    <mergeCell ref="QAY2:QAZ2"/>
    <mergeCell ref="QBA2:QBB2"/>
    <mergeCell ref="QBC2:QBD2"/>
    <mergeCell ref="QBE2:QBF2"/>
    <mergeCell ref="QBG2:QBH2"/>
    <mergeCell ref="QAK2:QAL2"/>
    <mergeCell ref="QAM2:QAN2"/>
    <mergeCell ref="QAO2:QAP2"/>
    <mergeCell ref="QAQ2:QAR2"/>
    <mergeCell ref="QAS2:QAT2"/>
    <mergeCell ref="QAU2:QAV2"/>
    <mergeCell ref="PZY2:PZZ2"/>
    <mergeCell ref="QAA2:QAB2"/>
    <mergeCell ref="QAC2:QAD2"/>
    <mergeCell ref="QAE2:QAF2"/>
    <mergeCell ref="QAG2:QAH2"/>
    <mergeCell ref="QAI2:QAJ2"/>
    <mergeCell ref="PZM2:PZN2"/>
    <mergeCell ref="PZO2:PZP2"/>
    <mergeCell ref="PZQ2:PZR2"/>
    <mergeCell ref="PZS2:PZT2"/>
    <mergeCell ref="PZU2:PZV2"/>
    <mergeCell ref="PZW2:PZX2"/>
    <mergeCell ref="PZA2:PZB2"/>
    <mergeCell ref="PZC2:PZD2"/>
    <mergeCell ref="PZE2:PZF2"/>
    <mergeCell ref="PZG2:PZH2"/>
    <mergeCell ref="PZI2:PZJ2"/>
    <mergeCell ref="PZK2:PZL2"/>
    <mergeCell ref="QEC2:QED2"/>
    <mergeCell ref="QEE2:QEF2"/>
    <mergeCell ref="QEG2:QEH2"/>
    <mergeCell ref="QEI2:QEJ2"/>
    <mergeCell ref="QEK2:QEL2"/>
    <mergeCell ref="QEM2:QEN2"/>
    <mergeCell ref="QDQ2:QDR2"/>
    <mergeCell ref="QDS2:QDT2"/>
    <mergeCell ref="QDU2:QDV2"/>
    <mergeCell ref="QDW2:QDX2"/>
    <mergeCell ref="QDY2:QDZ2"/>
    <mergeCell ref="QEA2:QEB2"/>
    <mergeCell ref="QDE2:QDF2"/>
    <mergeCell ref="QDG2:QDH2"/>
    <mergeCell ref="QDI2:QDJ2"/>
    <mergeCell ref="QDK2:QDL2"/>
    <mergeCell ref="QDM2:QDN2"/>
    <mergeCell ref="QDO2:QDP2"/>
    <mergeCell ref="QCS2:QCT2"/>
    <mergeCell ref="QCU2:QCV2"/>
    <mergeCell ref="QCW2:QCX2"/>
    <mergeCell ref="QCY2:QCZ2"/>
    <mergeCell ref="QDA2:QDB2"/>
    <mergeCell ref="QDC2:QDD2"/>
    <mergeCell ref="QCG2:QCH2"/>
    <mergeCell ref="QCI2:QCJ2"/>
    <mergeCell ref="QCK2:QCL2"/>
    <mergeCell ref="QCM2:QCN2"/>
    <mergeCell ref="QCO2:QCP2"/>
    <mergeCell ref="QCQ2:QCR2"/>
    <mergeCell ref="QBU2:QBV2"/>
    <mergeCell ref="QBW2:QBX2"/>
    <mergeCell ref="QBY2:QBZ2"/>
    <mergeCell ref="QCA2:QCB2"/>
    <mergeCell ref="QCC2:QCD2"/>
    <mergeCell ref="QCE2:QCF2"/>
    <mergeCell ref="QGW2:QGX2"/>
    <mergeCell ref="QGY2:QGZ2"/>
    <mergeCell ref="QHA2:QHB2"/>
    <mergeCell ref="QHC2:QHD2"/>
    <mergeCell ref="QHE2:QHF2"/>
    <mergeCell ref="QHG2:QHH2"/>
    <mergeCell ref="QGK2:QGL2"/>
    <mergeCell ref="QGM2:QGN2"/>
    <mergeCell ref="QGO2:QGP2"/>
    <mergeCell ref="QGQ2:QGR2"/>
    <mergeCell ref="QGS2:QGT2"/>
    <mergeCell ref="QGU2:QGV2"/>
    <mergeCell ref="QFY2:QFZ2"/>
    <mergeCell ref="QGA2:QGB2"/>
    <mergeCell ref="QGC2:QGD2"/>
    <mergeCell ref="QGE2:QGF2"/>
    <mergeCell ref="QGG2:QGH2"/>
    <mergeCell ref="QGI2:QGJ2"/>
    <mergeCell ref="QFM2:QFN2"/>
    <mergeCell ref="QFO2:QFP2"/>
    <mergeCell ref="QFQ2:QFR2"/>
    <mergeCell ref="QFS2:QFT2"/>
    <mergeCell ref="QFU2:QFV2"/>
    <mergeCell ref="QFW2:QFX2"/>
    <mergeCell ref="QFA2:QFB2"/>
    <mergeCell ref="QFC2:QFD2"/>
    <mergeCell ref="QFE2:QFF2"/>
    <mergeCell ref="QFG2:QFH2"/>
    <mergeCell ref="QFI2:QFJ2"/>
    <mergeCell ref="QFK2:QFL2"/>
    <mergeCell ref="QEO2:QEP2"/>
    <mergeCell ref="QEQ2:QER2"/>
    <mergeCell ref="QES2:QET2"/>
    <mergeCell ref="QEU2:QEV2"/>
    <mergeCell ref="QEW2:QEX2"/>
    <mergeCell ref="QEY2:QEZ2"/>
    <mergeCell ref="QJQ2:QJR2"/>
    <mergeCell ref="QJS2:QJT2"/>
    <mergeCell ref="QJU2:QJV2"/>
    <mergeCell ref="QJW2:QJX2"/>
    <mergeCell ref="QJY2:QJZ2"/>
    <mergeCell ref="QKA2:QKB2"/>
    <mergeCell ref="QJE2:QJF2"/>
    <mergeCell ref="QJG2:QJH2"/>
    <mergeCell ref="QJI2:QJJ2"/>
    <mergeCell ref="QJK2:QJL2"/>
    <mergeCell ref="QJM2:QJN2"/>
    <mergeCell ref="QJO2:QJP2"/>
    <mergeCell ref="QIS2:QIT2"/>
    <mergeCell ref="QIU2:QIV2"/>
    <mergeCell ref="QIW2:QIX2"/>
    <mergeCell ref="QIY2:QIZ2"/>
    <mergeCell ref="QJA2:QJB2"/>
    <mergeCell ref="QJC2:QJD2"/>
    <mergeCell ref="QIG2:QIH2"/>
    <mergeCell ref="QII2:QIJ2"/>
    <mergeCell ref="QIK2:QIL2"/>
    <mergeCell ref="QIM2:QIN2"/>
    <mergeCell ref="QIO2:QIP2"/>
    <mergeCell ref="QIQ2:QIR2"/>
    <mergeCell ref="QHU2:QHV2"/>
    <mergeCell ref="QHW2:QHX2"/>
    <mergeCell ref="QHY2:QHZ2"/>
    <mergeCell ref="QIA2:QIB2"/>
    <mergeCell ref="QIC2:QID2"/>
    <mergeCell ref="QIE2:QIF2"/>
    <mergeCell ref="QHI2:QHJ2"/>
    <mergeCell ref="QHK2:QHL2"/>
    <mergeCell ref="QHM2:QHN2"/>
    <mergeCell ref="QHO2:QHP2"/>
    <mergeCell ref="QHQ2:QHR2"/>
    <mergeCell ref="QHS2:QHT2"/>
    <mergeCell ref="QMK2:QML2"/>
    <mergeCell ref="QMM2:QMN2"/>
    <mergeCell ref="QMO2:QMP2"/>
    <mergeCell ref="QMQ2:QMR2"/>
    <mergeCell ref="QMS2:QMT2"/>
    <mergeCell ref="QMU2:QMV2"/>
    <mergeCell ref="QLY2:QLZ2"/>
    <mergeCell ref="QMA2:QMB2"/>
    <mergeCell ref="QMC2:QMD2"/>
    <mergeCell ref="QME2:QMF2"/>
    <mergeCell ref="QMG2:QMH2"/>
    <mergeCell ref="QMI2:QMJ2"/>
    <mergeCell ref="QLM2:QLN2"/>
    <mergeCell ref="QLO2:QLP2"/>
    <mergeCell ref="QLQ2:QLR2"/>
    <mergeCell ref="QLS2:QLT2"/>
    <mergeCell ref="QLU2:QLV2"/>
    <mergeCell ref="QLW2:QLX2"/>
    <mergeCell ref="QLA2:QLB2"/>
    <mergeCell ref="QLC2:QLD2"/>
    <mergeCell ref="QLE2:QLF2"/>
    <mergeCell ref="QLG2:QLH2"/>
    <mergeCell ref="QLI2:QLJ2"/>
    <mergeCell ref="QLK2:QLL2"/>
    <mergeCell ref="QKO2:QKP2"/>
    <mergeCell ref="QKQ2:QKR2"/>
    <mergeCell ref="QKS2:QKT2"/>
    <mergeCell ref="QKU2:QKV2"/>
    <mergeCell ref="QKW2:QKX2"/>
    <mergeCell ref="QKY2:QKZ2"/>
    <mergeCell ref="QKC2:QKD2"/>
    <mergeCell ref="QKE2:QKF2"/>
    <mergeCell ref="QKG2:QKH2"/>
    <mergeCell ref="QKI2:QKJ2"/>
    <mergeCell ref="QKK2:QKL2"/>
    <mergeCell ref="QKM2:QKN2"/>
    <mergeCell ref="QPE2:QPF2"/>
    <mergeCell ref="QPG2:QPH2"/>
    <mergeCell ref="QPI2:QPJ2"/>
    <mergeCell ref="QPK2:QPL2"/>
    <mergeCell ref="QPM2:QPN2"/>
    <mergeCell ref="QPO2:QPP2"/>
    <mergeCell ref="QOS2:QOT2"/>
    <mergeCell ref="QOU2:QOV2"/>
    <mergeCell ref="QOW2:QOX2"/>
    <mergeCell ref="QOY2:QOZ2"/>
    <mergeCell ref="QPA2:QPB2"/>
    <mergeCell ref="QPC2:QPD2"/>
    <mergeCell ref="QOG2:QOH2"/>
    <mergeCell ref="QOI2:QOJ2"/>
    <mergeCell ref="QOK2:QOL2"/>
    <mergeCell ref="QOM2:QON2"/>
    <mergeCell ref="QOO2:QOP2"/>
    <mergeCell ref="QOQ2:QOR2"/>
    <mergeCell ref="QNU2:QNV2"/>
    <mergeCell ref="QNW2:QNX2"/>
    <mergeCell ref="QNY2:QNZ2"/>
    <mergeCell ref="QOA2:QOB2"/>
    <mergeCell ref="QOC2:QOD2"/>
    <mergeCell ref="QOE2:QOF2"/>
    <mergeCell ref="QNI2:QNJ2"/>
    <mergeCell ref="QNK2:QNL2"/>
    <mergeCell ref="QNM2:QNN2"/>
    <mergeCell ref="QNO2:QNP2"/>
    <mergeCell ref="QNQ2:QNR2"/>
    <mergeCell ref="QNS2:QNT2"/>
    <mergeCell ref="QMW2:QMX2"/>
    <mergeCell ref="QMY2:QMZ2"/>
    <mergeCell ref="QNA2:QNB2"/>
    <mergeCell ref="QNC2:QND2"/>
    <mergeCell ref="QNE2:QNF2"/>
    <mergeCell ref="QNG2:QNH2"/>
    <mergeCell ref="QRY2:QRZ2"/>
    <mergeCell ref="QSA2:QSB2"/>
    <mergeCell ref="QSC2:QSD2"/>
    <mergeCell ref="QSE2:QSF2"/>
    <mergeCell ref="QSG2:QSH2"/>
    <mergeCell ref="QSI2:QSJ2"/>
    <mergeCell ref="QRM2:QRN2"/>
    <mergeCell ref="QRO2:QRP2"/>
    <mergeCell ref="QRQ2:QRR2"/>
    <mergeCell ref="QRS2:QRT2"/>
    <mergeCell ref="QRU2:QRV2"/>
    <mergeCell ref="QRW2:QRX2"/>
    <mergeCell ref="QRA2:QRB2"/>
    <mergeCell ref="QRC2:QRD2"/>
    <mergeCell ref="QRE2:QRF2"/>
    <mergeCell ref="QRG2:QRH2"/>
    <mergeCell ref="QRI2:QRJ2"/>
    <mergeCell ref="QRK2:QRL2"/>
    <mergeCell ref="QQO2:QQP2"/>
    <mergeCell ref="QQQ2:QQR2"/>
    <mergeCell ref="QQS2:QQT2"/>
    <mergeCell ref="QQU2:QQV2"/>
    <mergeCell ref="QQW2:QQX2"/>
    <mergeCell ref="QQY2:QQZ2"/>
    <mergeCell ref="QQC2:QQD2"/>
    <mergeCell ref="QQE2:QQF2"/>
    <mergeCell ref="QQG2:QQH2"/>
    <mergeCell ref="QQI2:QQJ2"/>
    <mergeCell ref="QQK2:QQL2"/>
    <mergeCell ref="QQM2:QQN2"/>
    <mergeCell ref="QPQ2:QPR2"/>
    <mergeCell ref="QPS2:QPT2"/>
    <mergeCell ref="QPU2:QPV2"/>
    <mergeCell ref="QPW2:QPX2"/>
    <mergeCell ref="QPY2:QPZ2"/>
    <mergeCell ref="QQA2:QQB2"/>
    <mergeCell ref="QUS2:QUT2"/>
    <mergeCell ref="QUU2:QUV2"/>
    <mergeCell ref="QUW2:QUX2"/>
    <mergeCell ref="QUY2:QUZ2"/>
    <mergeCell ref="QVA2:QVB2"/>
    <mergeCell ref="QVC2:QVD2"/>
    <mergeCell ref="QUG2:QUH2"/>
    <mergeCell ref="QUI2:QUJ2"/>
    <mergeCell ref="QUK2:QUL2"/>
    <mergeCell ref="QUM2:QUN2"/>
    <mergeCell ref="QUO2:QUP2"/>
    <mergeCell ref="QUQ2:QUR2"/>
    <mergeCell ref="QTU2:QTV2"/>
    <mergeCell ref="QTW2:QTX2"/>
    <mergeCell ref="QTY2:QTZ2"/>
    <mergeCell ref="QUA2:QUB2"/>
    <mergeCell ref="QUC2:QUD2"/>
    <mergeCell ref="QUE2:QUF2"/>
    <mergeCell ref="QTI2:QTJ2"/>
    <mergeCell ref="QTK2:QTL2"/>
    <mergeCell ref="QTM2:QTN2"/>
    <mergeCell ref="QTO2:QTP2"/>
    <mergeCell ref="QTQ2:QTR2"/>
    <mergeCell ref="QTS2:QTT2"/>
    <mergeCell ref="QSW2:QSX2"/>
    <mergeCell ref="QSY2:QSZ2"/>
    <mergeCell ref="QTA2:QTB2"/>
    <mergeCell ref="QTC2:QTD2"/>
    <mergeCell ref="QTE2:QTF2"/>
    <mergeCell ref="QTG2:QTH2"/>
    <mergeCell ref="QSK2:QSL2"/>
    <mergeCell ref="QSM2:QSN2"/>
    <mergeCell ref="QSO2:QSP2"/>
    <mergeCell ref="QSQ2:QSR2"/>
    <mergeCell ref="QSS2:QST2"/>
    <mergeCell ref="QSU2:QSV2"/>
    <mergeCell ref="QXM2:QXN2"/>
    <mergeCell ref="QXO2:QXP2"/>
    <mergeCell ref="QXQ2:QXR2"/>
    <mergeCell ref="QXS2:QXT2"/>
    <mergeCell ref="QXU2:QXV2"/>
    <mergeCell ref="QXW2:QXX2"/>
    <mergeCell ref="QXA2:QXB2"/>
    <mergeCell ref="QXC2:QXD2"/>
    <mergeCell ref="QXE2:QXF2"/>
    <mergeCell ref="QXG2:QXH2"/>
    <mergeCell ref="QXI2:QXJ2"/>
    <mergeCell ref="QXK2:QXL2"/>
    <mergeCell ref="QWO2:QWP2"/>
    <mergeCell ref="QWQ2:QWR2"/>
    <mergeCell ref="QWS2:QWT2"/>
    <mergeCell ref="QWU2:QWV2"/>
    <mergeCell ref="QWW2:QWX2"/>
    <mergeCell ref="QWY2:QWZ2"/>
    <mergeCell ref="QWC2:QWD2"/>
    <mergeCell ref="QWE2:QWF2"/>
    <mergeCell ref="QWG2:QWH2"/>
    <mergeCell ref="QWI2:QWJ2"/>
    <mergeCell ref="QWK2:QWL2"/>
    <mergeCell ref="QWM2:QWN2"/>
    <mergeCell ref="QVQ2:QVR2"/>
    <mergeCell ref="QVS2:QVT2"/>
    <mergeCell ref="QVU2:QVV2"/>
    <mergeCell ref="QVW2:QVX2"/>
    <mergeCell ref="QVY2:QVZ2"/>
    <mergeCell ref="QWA2:QWB2"/>
    <mergeCell ref="QVE2:QVF2"/>
    <mergeCell ref="QVG2:QVH2"/>
    <mergeCell ref="QVI2:QVJ2"/>
    <mergeCell ref="QVK2:QVL2"/>
    <mergeCell ref="QVM2:QVN2"/>
    <mergeCell ref="QVO2:QVP2"/>
    <mergeCell ref="RAG2:RAH2"/>
    <mergeCell ref="RAI2:RAJ2"/>
    <mergeCell ref="RAK2:RAL2"/>
    <mergeCell ref="RAM2:RAN2"/>
    <mergeCell ref="RAO2:RAP2"/>
    <mergeCell ref="RAQ2:RAR2"/>
    <mergeCell ref="QZU2:QZV2"/>
    <mergeCell ref="QZW2:QZX2"/>
    <mergeCell ref="QZY2:QZZ2"/>
    <mergeCell ref="RAA2:RAB2"/>
    <mergeCell ref="RAC2:RAD2"/>
    <mergeCell ref="RAE2:RAF2"/>
    <mergeCell ref="QZI2:QZJ2"/>
    <mergeCell ref="QZK2:QZL2"/>
    <mergeCell ref="QZM2:QZN2"/>
    <mergeCell ref="QZO2:QZP2"/>
    <mergeCell ref="QZQ2:QZR2"/>
    <mergeCell ref="QZS2:QZT2"/>
    <mergeCell ref="QYW2:QYX2"/>
    <mergeCell ref="QYY2:QYZ2"/>
    <mergeCell ref="QZA2:QZB2"/>
    <mergeCell ref="QZC2:QZD2"/>
    <mergeCell ref="QZE2:QZF2"/>
    <mergeCell ref="QZG2:QZH2"/>
    <mergeCell ref="QYK2:QYL2"/>
    <mergeCell ref="QYM2:QYN2"/>
    <mergeCell ref="QYO2:QYP2"/>
    <mergeCell ref="QYQ2:QYR2"/>
    <mergeCell ref="QYS2:QYT2"/>
    <mergeCell ref="QYU2:QYV2"/>
    <mergeCell ref="QXY2:QXZ2"/>
    <mergeCell ref="QYA2:QYB2"/>
    <mergeCell ref="QYC2:QYD2"/>
    <mergeCell ref="QYE2:QYF2"/>
    <mergeCell ref="QYG2:QYH2"/>
    <mergeCell ref="QYI2:QYJ2"/>
    <mergeCell ref="RDA2:RDB2"/>
    <mergeCell ref="RDC2:RDD2"/>
    <mergeCell ref="RDE2:RDF2"/>
    <mergeCell ref="RDG2:RDH2"/>
    <mergeCell ref="RDI2:RDJ2"/>
    <mergeCell ref="RDK2:RDL2"/>
    <mergeCell ref="RCO2:RCP2"/>
    <mergeCell ref="RCQ2:RCR2"/>
    <mergeCell ref="RCS2:RCT2"/>
    <mergeCell ref="RCU2:RCV2"/>
    <mergeCell ref="RCW2:RCX2"/>
    <mergeCell ref="RCY2:RCZ2"/>
    <mergeCell ref="RCC2:RCD2"/>
    <mergeCell ref="RCE2:RCF2"/>
    <mergeCell ref="RCG2:RCH2"/>
    <mergeCell ref="RCI2:RCJ2"/>
    <mergeCell ref="RCK2:RCL2"/>
    <mergeCell ref="RCM2:RCN2"/>
    <mergeCell ref="RBQ2:RBR2"/>
    <mergeCell ref="RBS2:RBT2"/>
    <mergeCell ref="RBU2:RBV2"/>
    <mergeCell ref="RBW2:RBX2"/>
    <mergeCell ref="RBY2:RBZ2"/>
    <mergeCell ref="RCA2:RCB2"/>
    <mergeCell ref="RBE2:RBF2"/>
    <mergeCell ref="RBG2:RBH2"/>
    <mergeCell ref="RBI2:RBJ2"/>
    <mergeCell ref="RBK2:RBL2"/>
    <mergeCell ref="RBM2:RBN2"/>
    <mergeCell ref="RBO2:RBP2"/>
    <mergeCell ref="RAS2:RAT2"/>
    <mergeCell ref="RAU2:RAV2"/>
    <mergeCell ref="RAW2:RAX2"/>
    <mergeCell ref="RAY2:RAZ2"/>
    <mergeCell ref="RBA2:RBB2"/>
    <mergeCell ref="RBC2:RBD2"/>
    <mergeCell ref="RFU2:RFV2"/>
    <mergeCell ref="RFW2:RFX2"/>
    <mergeCell ref="RFY2:RFZ2"/>
    <mergeCell ref="RGA2:RGB2"/>
    <mergeCell ref="RGC2:RGD2"/>
    <mergeCell ref="RGE2:RGF2"/>
    <mergeCell ref="RFI2:RFJ2"/>
    <mergeCell ref="RFK2:RFL2"/>
    <mergeCell ref="RFM2:RFN2"/>
    <mergeCell ref="RFO2:RFP2"/>
    <mergeCell ref="RFQ2:RFR2"/>
    <mergeCell ref="RFS2:RFT2"/>
    <mergeCell ref="REW2:REX2"/>
    <mergeCell ref="REY2:REZ2"/>
    <mergeCell ref="RFA2:RFB2"/>
    <mergeCell ref="RFC2:RFD2"/>
    <mergeCell ref="RFE2:RFF2"/>
    <mergeCell ref="RFG2:RFH2"/>
    <mergeCell ref="REK2:REL2"/>
    <mergeCell ref="REM2:REN2"/>
    <mergeCell ref="REO2:REP2"/>
    <mergeCell ref="REQ2:RER2"/>
    <mergeCell ref="RES2:RET2"/>
    <mergeCell ref="REU2:REV2"/>
    <mergeCell ref="RDY2:RDZ2"/>
    <mergeCell ref="REA2:REB2"/>
    <mergeCell ref="REC2:RED2"/>
    <mergeCell ref="REE2:REF2"/>
    <mergeCell ref="REG2:REH2"/>
    <mergeCell ref="REI2:REJ2"/>
    <mergeCell ref="RDM2:RDN2"/>
    <mergeCell ref="RDO2:RDP2"/>
    <mergeCell ref="RDQ2:RDR2"/>
    <mergeCell ref="RDS2:RDT2"/>
    <mergeCell ref="RDU2:RDV2"/>
    <mergeCell ref="RDW2:RDX2"/>
    <mergeCell ref="RIO2:RIP2"/>
    <mergeCell ref="RIQ2:RIR2"/>
    <mergeCell ref="RIS2:RIT2"/>
    <mergeCell ref="RIU2:RIV2"/>
    <mergeCell ref="RIW2:RIX2"/>
    <mergeCell ref="RIY2:RIZ2"/>
    <mergeCell ref="RIC2:RID2"/>
    <mergeCell ref="RIE2:RIF2"/>
    <mergeCell ref="RIG2:RIH2"/>
    <mergeCell ref="RII2:RIJ2"/>
    <mergeCell ref="RIK2:RIL2"/>
    <mergeCell ref="RIM2:RIN2"/>
    <mergeCell ref="RHQ2:RHR2"/>
    <mergeCell ref="RHS2:RHT2"/>
    <mergeCell ref="RHU2:RHV2"/>
    <mergeCell ref="RHW2:RHX2"/>
    <mergeCell ref="RHY2:RHZ2"/>
    <mergeCell ref="RIA2:RIB2"/>
    <mergeCell ref="RHE2:RHF2"/>
    <mergeCell ref="RHG2:RHH2"/>
    <mergeCell ref="RHI2:RHJ2"/>
    <mergeCell ref="RHK2:RHL2"/>
    <mergeCell ref="RHM2:RHN2"/>
    <mergeCell ref="RHO2:RHP2"/>
    <mergeCell ref="RGS2:RGT2"/>
    <mergeCell ref="RGU2:RGV2"/>
    <mergeCell ref="RGW2:RGX2"/>
    <mergeCell ref="RGY2:RGZ2"/>
    <mergeCell ref="RHA2:RHB2"/>
    <mergeCell ref="RHC2:RHD2"/>
    <mergeCell ref="RGG2:RGH2"/>
    <mergeCell ref="RGI2:RGJ2"/>
    <mergeCell ref="RGK2:RGL2"/>
    <mergeCell ref="RGM2:RGN2"/>
    <mergeCell ref="RGO2:RGP2"/>
    <mergeCell ref="RGQ2:RGR2"/>
    <mergeCell ref="RLI2:RLJ2"/>
    <mergeCell ref="RLK2:RLL2"/>
    <mergeCell ref="RLM2:RLN2"/>
    <mergeCell ref="RLO2:RLP2"/>
    <mergeCell ref="RLQ2:RLR2"/>
    <mergeCell ref="RLS2:RLT2"/>
    <mergeCell ref="RKW2:RKX2"/>
    <mergeCell ref="RKY2:RKZ2"/>
    <mergeCell ref="RLA2:RLB2"/>
    <mergeCell ref="RLC2:RLD2"/>
    <mergeCell ref="RLE2:RLF2"/>
    <mergeCell ref="RLG2:RLH2"/>
    <mergeCell ref="RKK2:RKL2"/>
    <mergeCell ref="RKM2:RKN2"/>
    <mergeCell ref="RKO2:RKP2"/>
    <mergeCell ref="RKQ2:RKR2"/>
    <mergeCell ref="RKS2:RKT2"/>
    <mergeCell ref="RKU2:RKV2"/>
    <mergeCell ref="RJY2:RJZ2"/>
    <mergeCell ref="RKA2:RKB2"/>
    <mergeCell ref="RKC2:RKD2"/>
    <mergeCell ref="RKE2:RKF2"/>
    <mergeCell ref="RKG2:RKH2"/>
    <mergeCell ref="RKI2:RKJ2"/>
    <mergeCell ref="RJM2:RJN2"/>
    <mergeCell ref="RJO2:RJP2"/>
    <mergeCell ref="RJQ2:RJR2"/>
    <mergeCell ref="RJS2:RJT2"/>
    <mergeCell ref="RJU2:RJV2"/>
    <mergeCell ref="RJW2:RJX2"/>
    <mergeCell ref="RJA2:RJB2"/>
    <mergeCell ref="RJC2:RJD2"/>
    <mergeCell ref="RJE2:RJF2"/>
    <mergeCell ref="RJG2:RJH2"/>
    <mergeCell ref="RJI2:RJJ2"/>
    <mergeCell ref="RJK2:RJL2"/>
    <mergeCell ref="ROC2:ROD2"/>
    <mergeCell ref="ROE2:ROF2"/>
    <mergeCell ref="ROG2:ROH2"/>
    <mergeCell ref="ROI2:ROJ2"/>
    <mergeCell ref="ROK2:ROL2"/>
    <mergeCell ref="ROM2:RON2"/>
    <mergeCell ref="RNQ2:RNR2"/>
    <mergeCell ref="RNS2:RNT2"/>
    <mergeCell ref="RNU2:RNV2"/>
    <mergeCell ref="RNW2:RNX2"/>
    <mergeCell ref="RNY2:RNZ2"/>
    <mergeCell ref="ROA2:ROB2"/>
    <mergeCell ref="RNE2:RNF2"/>
    <mergeCell ref="RNG2:RNH2"/>
    <mergeCell ref="RNI2:RNJ2"/>
    <mergeCell ref="RNK2:RNL2"/>
    <mergeCell ref="RNM2:RNN2"/>
    <mergeCell ref="RNO2:RNP2"/>
    <mergeCell ref="RMS2:RMT2"/>
    <mergeCell ref="RMU2:RMV2"/>
    <mergeCell ref="RMW2:RMX2"/>
    <mergeCell ref="RMY2:RMZ2"/>
    <mergeCell ref="RNA2:RNB2"/>
    <mergeCell ref="RNC2:RND2"/>
    <mergeCell ref="RMG2:RMH2"/>
    <mergeCell ref="RMI2:RMJ2"/>
    <mergeCell ref="RMK2:RML2"/>
    <mergeCell ref="RMM2:RMN2"/>
    <mergeCell ref="RMO2:RMP2"/>
    <mergeCell ref="RMQ2:RMR2"/>
    <mergeCell ref="RLU2:RLV2"/>
    <mergeCell ref="RLW2:RLX2"/>
    <mergeCell ref="RLY2:RLZ2"/>
    <mergeCell ref="RMA2:RMB2"/>
    <mergeCell ref="RMC2:RMD2"/>
    <mergeCell ref="RME2:RMF2"/>
    <mergeCell ref="RQW2:RQX2"/>
    <mergeCell ref="RQY2:RQZ2"/>
    <mergeCell ref="RRA2:RRB2"/>
    <mergeCell ref="RRC2:RRD2"/>
    <mergeCell ref="RRE2:RRF2"/>
    <mergeCell ref="RRG2:RRH2"/>
    <mergeCell ref="RQK2:RQL2"/>
    <mergeCell ref="RQM2:RQN2"/>
    <mergeCell ref="RQO2:RQP2"/>
    <mergeCell ref="RQQ2:RQR2"/>
    <mergeCell ref="RQS2:RQT2"/>
    <mergeCell ref="RQU2:RQV2"/>
    <mergeCell ref="RPY2:RPZ2"/>
    <mergeCell ref="RQA2:RQB2"/>
    <mergeCell ref="RQC2:RQD2"/>
    <mergeCell ref="RQE2:RQF2"/>
    <mergeCell ref="RQG2:RQH2"/>
    <mergeCell ref="RQI2:RQJ2"/>
    <mergeCell ref="RPM2:RPN2"/>
    <mergeCell ref="RPO2:RPP2"/>
    <mergeCell ref="RPQ2:RPR2"/>
    <mergeCell ref="RPS2:RPT2"/>
    <mergeCell ref="RPU2:RPV2"/>
    <mergeCell ref="RPW2:RPX2"/>
    <mergeCell ref="RPA2:RPB2"/>
    <mergeCell ref="RPC2:RPD2"/>
    <mergeCell ref="RPE2:RPF2"/>
    <mergeCell ref="RPG2:RPH2"/>
    <mergeCell ref="RPI2:RPJ2"/>
    <mergeCell ref="RPK2:RPL2"/>
    <mergeCell ref="ROO2:ROP2"/>
    <mergeCell ref="ROQ2:ROR2"/>
    <mergeCell ref="ROS2:ROT2"/>
    <mergeCell ref="ROU2:ROV2"/>
    <mergeCell ref="ROW2:ROX2"/>
    <mergeCell ref="ROY2:ROZ2"/>
    <mergeCell ref="RTQ2:RTR2"/>
    <mergeCell ref="RTS2:RTT2"/>
    <mergeCell ref="RTU2:RTV2"/>
    <mergeCell ref="RTW2:RTX2"/>
    <mergeCell ref="RTY2:RTZ2"/>
    <mergeCell ref="RUA2:RUB2"/>
    <mergeCell ref="RTE2:RTF2"/>
    <mergeCell ref="RTG2:RTH2"/>
    <mergeCell ref="RTI2:RTJ2"/>
    <mergeCell ref="RTK2:RTL2"/>
    <mergeCell ref="RTM2:RTN2"/>
    <mergeCell ref="RTO2:RTP2"/>
    <mergeCell ref="RSS2:RST2"/>
    <mergeCell ref="RSU2:RSV2"/>
    <mergeCell ref="RSW2:RSX2"/>
    <mergeCell ref="RSY2:RSZ2"/>
    <mergeCell ref="RTA2:RTB2"/>
    <mergeCell ref="RTC2:RTD2"/>
    <mergeCell ref="RSG2:RSH2"/>
    <mergeCell ref="RSI2:RSJ2"/>
    <mergeCell ref="RSK2:RSL2"/>
    <mergeCell ref="RSM2:RSN2"/>
    <mergeCell ref="RSO2:RSP2"/>
    <mergeCell ref="RSQ2:RSR2"/>
    <mergeCell ref="RRU2:RRV2"/>
    <mergeCell ref="RRW2:RRX2"/>
    <mergeCell ref="RRY2:RRZ2"/>
    <mergeCell ref="RSA2:RSB2"/>
    <mergeCell ref="RSC2:RSD2"/>
    <mergeCell ref="RSE2:RSF2"/>
    <mergeCell ref="RRI2:RRJ2"/>
    <mergeCell ref="RRK2:RRL2"/>
    <mergeCell ref="RRM2:RRN2"/>
    <mergeCell ref="RRO2:RRP2"/>
    <mergeCell ref="RRQ2:RRR2"/>
    <mergeCell ref="RRS2:RRT2"/>
    <mergeCell ref="RWK2:RWL2"/>
    <mergeCell ref="RWM2:RWN2"/>
    <mergeCell ref="RWO2:RWP2"/>
    <mergeCell ref="RWQ2:RWR2"/>
    <mergeCell ref="RWS2:RWT2"/>
    <mergeCell ref="RWU2:RWV2"/>
    <mergeCell ref="RVY2:RVZ2"/>
    <mergeCell ref="RWA2:RWB2"/>
    <mergeCell ref="RWC2:RWD2"/>
    <mergeCell ref="RWE2:RWF2"/>
    <mergeCell ref="RWG2:RWH2"/>
    <mergeCell ref="RWI2:RWJ2"/>
    <mergeCell ref="RVM2:RVN2"/>
    <mergeCell ref="RVO2:RVP2"/>
    <mergeCell ref="RVQ2:RVR2"/>
    <mergeCell ref="RVS2:RVT2"/>
    <mergeCell ref="RVU2:RVV2"/>
    <mergeCell ref="RVW2:RVX2"/>
    <mergeCell ref="RVA2:RVB2"/>
    <mergeCell ref="RVC2:RVD2"/>
    <mergeCell ref="RVE2:RVF2"/>
    <mergeCell ref="RVG2:RVH2"/>
    <mergeCell ref="RVI2:RVJ2"/>
    <mergeCell ref="RVK2:RVL2"/>
    <mergeCell ref="RUO2:RUP2"/>
    <mergeCell ref="RUQ2:RUR2"/>
    <mergeCell ref="RUS2:RUT2"/>
    <mergeCell ref="RUU2:RUV2"/>
    <mergeCell ref="RUW2:RUX2"/>
    <mergeCell ref="RUY2:RUZ2"/>
    <mergeCell ref="RUC2:RUD2"/>
    <mergeCell ref="RUE2:RUF2"/>
    <mergeCell ref="RUG2:RUH2"/>
    <mergeCell ref="RUI2:RUJ2"/>
    <mergeCell ref="RUK2:RUL2"/>
    <mergeCell ref="RUM2:RUN2"/>
    <mergeCell ref="RZE2:RZF2"/>
    <mergeCell ref="RZG2:RZH2"/>
    <mergeCell ref="RZI2:RZJ2"/>
    <mergeCell ref="RZK2:RZL2"/>
    <mergeCell ref="RZM2:RZN2"/>
    <mergeCell ref="RZO2:RZP2"/>
    <mergeCell ref="RYS2:RYT2"/>
    <mergeCell ref="RYU2:RYV2"/>
    <mergeCell ref="RYW2:RYX2"/>
    <mergeCell ref="RYY2:RYZ2"/>
    <mergeCell ref="RZA2:RZB2"/>
    <mergeCell ref="RZC2:RZD2"/>
    <mergeCell ref="RYG2:RYH2"/>
    <mergeCell ref="RYI2:RYJ2"/>
    <mergeCell ref="RYK2:RYL2"/>
    <mergeCell ref="RYM2:RYN2"/>
    <mergeCell ref="RYO2:RYP2"/>
    <mergeCell ref="RYQ2:RYR2"/>
    <mergeCell ref="RXU2:RXV2"/>
    <mergeCell ref="RXW2:RXX2"/>
    <mergeCell ref="RXY2:RXZ2"/>
    <mergeCell ref="RYA2:RYB2"/>
    <mergeCell ref="RYC2:RYD2"/>
    <mergeCell ref="RYE2:RYF2"/>
    <mergeCell ref="RXI2:RXJ2"/>
    <mergeCell ref="RXK2:RXL2"/>
    <mergeCell ref="RXM2:RXN2"/>
    <mergeCell ref="RXO2:RXP2"/>
    <mergeCell ref="RXQ2:RXR2"/>
    <mergeCell ref="RXS2:RXT2"/>
    <mergeCell ref="RWW2:RWX2"/>
    <mergeCell ref="RWY2:RWZ2"/>
    <mergeCell ref="RXA2:RXB2"/>
    <mergeCell ref="RXC2:RXD2"/>
    <mergeCell ref="RXE2:RXF2"/>
    <mergeCell ref="RXG2:RXH2"/>
    <mergeCell ref="SBY2:SBZ2"/>
    <mergeCell ref="SCA2:SCB2"/>
    <mergeCell ref="SCC2:SCD2"/>
    <mergeCell ref="SCE2:SCF2"/>
    <mergeCell ref="SCG2:SCH2"/>
    <mergeCell ref="SCI2:SCJ2"/>
    <mergeCell ref="SBM2:SBN2"/>
    <mergeCell ref="SBO2:SBP2"/>
    <mergeCell ref="SBQ2:SBR2"/>
    <mergeCell ref="SBS2:SBT2"/>
    <mergeCell ref="SBU2:SBV2"/>
    <mergeCell ref="SBW2:SBX2"/>
    <mergeCell ref="SBA2:SBB2"/>
    <mergeCell ref="SBC2:SBD2"/>
    <mergeCell ref="SBE2:SBF2"/>
    <mergeCell ref="SBG2:SBH2"/>
    <mergeCell ref="SBI2:SBJ2"/>
    <mergeCell ref="SBK2:SBL2"/>
    <mergeCell ref="SAO2:SAP2"/>
    <mergeCell ref="SAQ2:SAR2"/>
    <mergeCell ref="SAS2:SAT2"/>
    <mergeCell ref="SAU2:SAV2"/>
    <mergeCell ref="SAW2:SAX2"/>
    <mergeCell ref="SAY2:SAZ2"/>
    <mergeCell ref="SAC2:SAD2"/>
    <mergeCell ref="SAE2:SAF2"/>
    <mergeCell ref="SAG2:SAH2"/>
    <mergeCell ref="SAI2:SAJ2"/>
    <mergeCell ref="SAK2:SAL2"/>
    <mergeCell ref="SAM2:SAN2"/>
    <mergeCell ref="RZQ2:RZR2"/>
    <mergeCell ref="RZS2:RZT2"/>
    <mergeCell ref="RZU2:RZV2"/>
    <mergeCell ref="RZW2:RZX2"/>
    <mergeCell ref="RZY2:RZZ2"/>
    <mergeCell ref="SAA2:SAB2"/>
    <mergeCell ref="SES2:SET2"/>
    <mergeCell ref="SEU2:SEV2"/>
    <mergeCell ref="SEW2:SEX2"/>
    <mergeCell ref="SEY2:SEZ2"/>
    <mergeCell ref="SFA2:SFB2"/>
    <mergeCell ref="SFC2:SFD2"/>
    <mergeCell ref="SEG2:SEH2"/>
    <mergeCell ref="SEI2:SEJ2"/>
    <mergeCell ref="SEK2:SEL2"/>
    <mergeCell ref="SEM2:SEN2"/>
    <mergeCell ref="SEO2:SEP2"/>
    <mergeCell ref="SEQ2:SER2"/>
    <mergeCell ref="SDU2:SDV2"/>
    <mergeCell ref="SDW2:SDX2"/>
    <mergeCell ref="SDY2:SDZ2"/>
    <mergeCell ref="SEA2:SEB2"/>
    <mergeCell ref="SEC2:SED2"/>
    <mergeCell ref="SEE2:SEF2"/>
    <mergeCell ref="SDI2:SDJ2"/>
    <mergeCell ref="SDK2:SDL2"/>
    <mergeCell ref="SDM2:SDN2"/>
    <mergeCell ref="SDO2:SDP2"/>
    <mergeCell ref="SDQ2:SDR2"/>
    <mergeCell ref="SDS2:SDT2"/>
    <mergeCell ref="SCW2:SCX2"/>
    <mergeCell ref="SCY2:SCZ2"/>
    <mergeCell ref="SDA2:SDB2"/>
    <mergeCell ref="SDC2:SDD2"/>
    <mergeCell ref="SDE2:SDF2"/>
    <mergeCell ref="SDG2:SDH2"/>
    <mergeCell ref="SCK2:SCL2"/>
    <mergeCell ref="SCM2:SCN2"/>
    <mergeCell ref="SCO2:SCP2"/>
    <mergeCell ref="SCQ2:SCR2"/>
    <mergeCell ref="SCS2:SCT2"/>
    <mergeCell ref="SCU2:SCV2"/>
    <mergeCell ref="SHM2:SHN2"/>
    <mergeCell ref="SHO2:SHP2"/>
    <mergeCell ref="SHQ2:SHR2"/>
    <mergeCell ref="SHS2:SHT2"/>
    <mergeCell ref="SHU2:SHV2"/>
    <mergeCell ref="SHW2:SHX2"/>
    <mergeCell ref="SHA2:SHB2"/>
    <mergeCell ref="SHC2:SHD2"/>
    <mergeCell ref="SHE2:SHF2"/>
    <mergeCell ref="SHG2:SHH2"/>
    <mergeCell ref="SHI2:SHJ2"/>
    <mergeCell ref="SHK2:SHL2"/>
    <mergeCell ref="SGO2:SGP2"/>
    <mergeCell ref="SGQ2:SGR2"/>
    <mergeCell ref="SGS2:SGT2"/>
    <mergeCell ref="SGU2:SGV2"/>
    <mergeCell ref="SGW2:SGX2"/>
    <mergeCell ref="SGY2:SGZ2"/>
    <mergeCell ref="SGC2:SGD2"/>
    <mergeCell ref="SGE2:SGF2"/>
    <mergeCell ref="SGG2:SGH2"/>
    <mergeCell ref="SGI2:SGJ2"/>
    <mergeCell ref="SGK2:SGL2"/>
    <mergeCell ref="SGM2:SGN2"/>
    <mergeCell ref="SFQ2:SFR2"/>
    <mergeCell ref="SFS2:SFT2"/>
    <mergeCell ref="SFU2:SFV2"/>
    <mergeCell ref="SFW2:SFX2"/>
    <mergeCell ref="SFY2:SFZ2"/>
    <mergeCell ref="SGA2:SGB2"/>
    <mergeCell ref="SFE2:SFF2"/>
    <mergeCell ref="SFG2:SFH2"/>
    <mergeCell ref="SFI2:SFJ2"/>
    <mergeCell ref="SFK2:SFL2"/>
    <mergeCell ref="SFM2:SFN2"/>
    <mergeCell ref="SFO2:SFP2"/>
    <mergeCell ref="SKG2:SKH2"/>
    <mergeCell ref="SKI2:SKJ2"/>
    <mergeCell ref="SKK2:SKL2"/>
    <mergeCell ref="SKM2:SKN2"/>
    <mergeCell ref="SKO2:SKP2"/>
    <mergeCell ref="SKQ2:SKR2"/>
    <mergeCell ref="SJU2:SJV2"/>
    <mergeCell ref="SJW2:SJX2"/>
    <mergeCell ref="SJY2:SJZ2"/>
    <mergeCell ref="SKA2:SKB2"/>
    <mergeCell ref="SKC2:SKD2"/>
    <mergeCell ref="SKE2:SKF2"/>
    <mergeCell ref="SJI2:SJJ2"/>
    <mergeCell ref="SJK2:SJL2"/>
    <mergeCell ref="SJM2:SJN2"/>
    <mergeCell ref="SJO2:SJP2"/>
    <mergeCell ref="SJQ2:SJR2"/>
    <mergeCell ref="SJS2:SJT2"/>
    <mergeCell ref="SIW2:SIX2"/>
    <mergeCell ref="SIY2:SIZ2"/>
    <mergeCell ref="SJA2:SJB2"/>
    <mergeCell ref="SJC2:SJD2"/>
    <mergeCell ref="SJE2:SJF2"/>
    <mergeCell ref="SJG2:SJH2"/>
    <mergeCell ref="SIK2:SIL2"/>
    <mergeCell ref="SIM2:SIN2"/>
    <mergeCell ref="SIO2:SIP2"/>
    <mergeCell ref="SIQ2:SIR2"/>
    <mergeCell ref="SIS2:SIT2"/>
    <mergeCell ref="SIU2:SIV2"/>
    <mergeCell ref="SHY2:SHZ2"/>
    <mergeCell ref="SIA2:SIB2"/>
    <mergeCell ref="SIC2:SID2"/>
    <mergeCell ref="SIE2:SIF2"/>
    <mergeCell ref="SIG2:SIH2"/>
    <mergeCell ref="SII2:SIJ2"/>
    <mergeCell ref="SNA2:SNB2"/>
    <mergeCell ref="SNC2:SND2"/>
    <mergeCell ref="SNE2:SNF2"/>
    <mergeCell ref="SNG2:SNH2"/>
    <mergeCell ref="SNI2:SNJ2"/>
    <mergeCell ref="SNK2:SNL2"/>
    <mergeCell ref="SMO2:SMP2"/>
    <mergeCell ref="SMQ2:SMR2"/>
    <mergeCell ref="SMS2:SMT2"/>
    <mergeCell ref="SMU2:SMV2"/>
    <mergeCell ref="SMW2:SMX2"/>
    <mergeCell ref="SMY2:SMZ2"/>
    <mergeCell ref="SMC2:SMD2"/>
    <mergeCell ref="SME2:SMF2"/>
    <mergeCell ref="SMG2:SMH2"/>
    <mergeCell ref="SMI2:SMJ2"/>
    <mergeCell ref="SMK2:SML2"/>
    <mergeCell ref="SMM2:SMN2"/>
    <mergeCell ref="SLQ2:SLR2"/>
    <mergeCell ref="SLS2:SLT2"/>
    <mergeCell ref="SLU2:SLV2"/>
    <mergeCell ref="SLW2:SLX2"/>
    <mergeCell ref="SLY2:SLZ2"/>
    <mergeCell ref="SMA2:SMB2"/>
    <mergeCell ref="SLE2:SLF2"/>
    <mergeCell ref="SLG2:SLH2"/>
    <mergeCell ref="SLI2:SLJ2"/>
    <mergeCell ref="SLK2:SLL2"/>
    <mergeCell ref="SLM2:SLN2"/>
    <mergeCell ref="SLO2:SLP2"/>
    <mergeCell ref="SKS2:SKT2"/>
    <mergeCell ref="SKU2:SKV2"/>
    <mergeCell ref="SKW2:SKX2"/>
    <mergeCell ref="SKY2:SKZ2"/>
    <mergeCell ref="SLA2:SLB2"/>
    <mergeCell ref="SLC2:SLD2"/>
    <mergeCell ref="SPU2:SPV2"/>
    <mergeCell ref="SPW2:SPX2"/>
    <mergeCell ref="SPY2:SPZ2"/>
    <mergeCell ref="SQA2:SQB2"/>
    <mergeCell ref="SQC2:SQD2"/>
    <mergeCell ref="SQE2:SQF2"/>
    <mergeCell ref="SPI2:SPJ2"/>
    <mergeCell ref="SPK2:SPL2"/>
    <mergeCell ref="SPM2:SPN2"/>
    <mergeCell ref="SPO2:SPP2"/>
    <mergeCell ref="SPQ2:SPR2"/>
    <mergeCell ref="SPS2:SPT2"/>
    <mergeCell ref="SOW2:SOX2"/>
    <mergeCell ref="SOY2:SOZ2"/>
    <mergeCell ref="SPA2:SPB2"/>
    <mergeCell ref="SPC2:SPD2"/>
    <mergeCell ref="SPE2:SPF2"/>
    <mergeCell ref="SPG2:SPH2"/>
    <mergeCell ref="SOK2:SOL2"/>
    <mergeCell ref="SOM2:SON2"/>
    <mergeCell ref="SOO2:SOP2"/>
    <mergeCell ref="SOQ2:SOR2"/>
    <mergeCell ref="SOS2:SOT2"/>
    <mergeCell ref="SOU2:SOV2"/>
    <mergeCell ref="SNY2:SNZ2"/>
    <mergeCell ref="SOA2:SOB2"/>
    <mergeCell ref="SOC2:SOD2"/>
    <mergeCell ref="SOE2:SOF2"/>
    <mergeCell ref="SOG2:SOH2"/>
    <mergeCell ref="SOI2:SOJ2"/>
    <mergeCell ref="SNM2:SNN2"/>
    <mergeCell ref="SNO2:SNP2"/>
    <mergeCell ref="SNQ2:SNR2"/>
    <mergeCell ref="SNS2:SNT2"/>
    <mergeCell ref="SNU2:SNV2"/>
    <mergeCell ref="SNW2:SNX2"/>
    <mergeCell ref="SSO2:SSP2"/>
    <mergeCell ref="SSQ2:SSR2"/>
    <mergeCell ref="SSS2:SST2"/>
    <mergeCell ref="SSU2:SSV2"/>
    <mergeCell ref="SSW2:SSX2"/>
    <mergeCell ref="SSY2:SSZ2"/>
    <mergeCell ref="SSC2:SSD2"/>
    <mergeCell ref="SSE2:SSF2"/>
    <mergeCell ref="SSG2:SSH2"/>
    <mergeCell ref="SSI2:SSJ2"/>
    <mergeCell ref="SSK2:SSL2"/>
    <mergeCell ref="SSM2:SSN2"/>
    <mergeCell ref="SRQ2:SRR2"/>
    <mergeCell ref="SRS2:SRT2"/>
    <mergeCell ref="SRU2:SRV2"/>
    <mergeCell ref="SRW2:SRX2"/>
    <mergeCell ref="SRY2:SRZ2"/>
    <mergeCell ref="SSA2:SSB2"/>
    <mergeCell ref="SRE2:SRF2"/>
    <mergeCell ref="SRG2:SRH2"/>
    <mergeCell ref="SRI2:SRJ2"/>
    <mergeCell ref="SRK2:SRL2"/>
    <mergeCell ref="SRM2:SRN2"/>
    <mergeCell ref="SRO2:SRP2"/>
    <mergeCell ref="SQS2:SQT2"/>
    <mergeCell ref="SQU2:SQV2"/>
    <mergeCell ref="SQW2:SQX2"/>
    <mergeCell ref="SQY2:SQZ2"/>
    <mergeCell ref="SRA2:SRB2"/>
    <mergeCell ref="SRC2:SRD2"/>
    <mergeCell ref="SQG2:SQH2"/>
    <mergeCell ref="SQI2:SQJ2"/>
    <mergeCell ref="SQK2:SQL2"/>
    <mergeCell ref="SQM2:SQN2"/>
    <mergeCell ref="SQO2:SQP2"/>
    <mergeCell ref="SQQ2:SQR2"/>
    <mergeCell ref="SVI2:SVJ2"/>
    <mergeCell ref="SVK2:SVL2"/>
    <mergeCell ref="SVM2:SVN2"/>
    <mergeCell ref="SVO2:SVP2"/>
    <mergeCell ref="SVQ2:SVR2"/>
    <mergeCell ref="SVS2:SVT2"/>
    <mergeCell ref="SUW2:SUX2"/>
    <mergeCell ref="SUY2:SUZ2"/>
    <mergeCell ref="SVA2:SVB2"/>
    <mergeCell ref="SVC2:SVD2"/>
    <mergeCell ref="SVE2:SVF2"/>
    <mergeCell ref="SVG2:SVH2"/>
    <mergeCell ref="SUK2:SUL2"/>
    <mergeCell ref="SUM2:SUN2"/>
    <mergeCell ref="SUO2:SUP2"/>
    <mergeCell ref="SUQ2:SUR2"/>
    <mergeCell ref="SUS2:SUT2"/>
    <mergeCell ref="SUU2:SUV2"/>
    <mergeCell ref="STY2:STZ2"/>
    <mergeCell ref="SUA2:SUB2"/>
    <mergeCell ref="SUC2:SUD2"/>
    <mergeCell ref="SUE2:SUF2"/>
    <mergeCell ref="SUG2:SUH2"/>
    <mergeCell ref="SUI2:SUJ2"/>
    <mergeCell ref="STM2:STN2"/>
    <mergeCell ref="STO2:STP2"/>
    <mergeCell ref="STQ2:STR2"/>
    <mergeCell ref="STS2:STT2"/>
    <mergeCell ref="STU2:STV2"/>
    <mergeCell ref="STW2:STX2"/>
    <mergeCell ref="STA2:STB2"/>
    <mergeCell ref="STC2:STD2"/>
    <mergeCell ref="STE2:STF2"/>
    <mergeCell ref="STG2:STH2"/>
    <mergeCell ref="STI2:STJ2"/>
    <mergeCell ref="STK2:STL2"/>
    <mergeCell ref="SYC2:SYD2"/>
    <mergeCell ref="SYE2:SYF2"/>
    <mergeCell ref="SYG2:SYH2"/>
    <mergeCell ref="SYI2:SYJ2"/>
    <mergeCell ref="SYK2:SYL2"/>
    <mergeCell ref="SYM2:SYN2"/>
    <mergeCell ref="SXQ2:SXR2"/>
    <mergeCell ref="SXS2:SXT2"/>
    <mergeCell ref="SXU2:SXV2"/>
    <mergeCell ref="SXW2:SXX2"/>
    <mergeCell ref="SXY2:SXZ2"/>
    <mergeCell ref="SYA2:SYB2"/>
    <mergeCell ref="SXE2:SXF2"/>
    <mergeCell ref="SXG2:SXH2"/>
    <mergeCell ref="SXI2:SXJ2"/>
    <mergeCell ref="SXK2:SXL2"/>
    <mergeCell ref="SXM2:SXN2"/>
    <mergeCell ref="SXO2:SXP2"/>
    <mergeCell ref="SWS2:SWT2"/>
    <mergeCell ref="SWU2:SWV2"/>
    <mergeCell ref="SWW2:SWX2"/>
    <mergeCell ref="SWY2:SWZ2"/>
    <mergeCell ref="SXA2:SXB2"/>
    <mergeCell ref="SXC2:SXD2"/>
    <mergeCell ref="SWG2:SWH2"/>
    <mergeCell ref="SWI2:SWJ2"/>
    <mergeCell ref="SWK2:SWL2"/>
    <mergeCell ref="SWM2:SWN2"/>
    <mergeCell ref="SWO2:SWP2"/>
    <mergeCell ref="SWQ2:SWR2"/>
    <mergeCell ref="SVU2:SVV2"/>
    <mergeCell ref="SVW2:SVX2"/>
    <mergeCell ref="SVY2:SVZ2"/>
    <mergeCell ref="SWA2:SWB2"/>
    <mergeCell ref="SWC2:SWD2"/>
    <mergeCell ref="SWE2:SWF2"/>
    <mergeCell ref="TAW2:TAX2"/>
    <mergeCell ref="TAY2:TAZ2"/>
    <mergeCell ref="TBA2:TBB2"/>
    <mergeCell ref="TBC2:TBD2"/>
    <mergeCell ref="TBE2:TBF2"/>
    <mergeCell ref="TBG2:TBH2"/>
    <mergeCell ref="TAK2:TAL2"/>
    <mergeCell ref="TAM2:TAN2"/>
    <mergeCell ref="TAO2:TAP2"/>
    <mergeCell ref="TAQ2:TAR2"/>
    <mergeCell ref="TAS2:TAT2"/>
    <mergeCell ref="TAU2:TAV2"/>
    <mergeCell ref="SZY2:SZZ2"/>
    <mergeCell ref="TAA2:TAB2"/>
    <mergeCell ref="TAC2:TAD2"/>
    <mergeCell ref="TAE2:TAF2"/>
    <mergeCell ref="TAG2:TAH2"/>
    <mergeCell ref="TAI2:TAJ2"/>
    <mergeCell ref="SZM2:SZN2"/>
    <mergeCell ref="SZO2:SZP2"/>
    <mergeCell ref="SZQ2:SZR2"/>
    <mergeCell ref="SZS2:SZT2"/>
    <mergeCell ref="SZU2:SZV2"/>
    <mergeCell ref="SZW2:SZX2"/>
    <mergeCell ref="SZA2:SZB2"/>
    <mergeCell ref="SZC2:SZD2"/>
    <mergeCell ref="SZE2:SZF2"/>
    <mergeCell ref="SZG2:SZH2"/>
    <mergeCell ref="SZI2:SZJ2"/>
    <mergeCell ref="SZK2:SZL2"/>
    <mergeCell ref="SYO2:SYP2"/>
    <mergeCell ref="SYQ2:SYR2"/>
    <mergeCell ref="SYS2:SYT2"/>
    <mergeCell ref="SYU2:SYV2"/>
    <mergeCell ref="SYW2:SYX2"/>
    <mergeCell ref="SYY2:SYZ2"/>
    <mergeCell ref="TDQ2:TDR2"/>
    <mergeCell ref="TDS2:TDT2"/>
    <mergeCell ref="TDU2:TDV2"/>
    <mergeCell ref="TDW2:TDX2"/>
    <mergeCell ref="TDY2:TDZ2"/>
    <mergeCell ref="TEA2:TEB2"/>
    <mergeCell ref="TDE2:TDF2"/>
    <mergeCell ref="TDG2:TDH2"/>
    <mergeCell ref="TDI2:TDJ2"/>
    <mergeCell ref="TDK2:TDL2"/>
    <mergeCell ref="TDM2:TDN2"/>
    <mergeCell ref="TDO2:TDP2"/>
    <mergeCell ref="TCS2:TCT2"/>
    <mergeCell ref="TCU2:TCV2"/>
    <mergeCell ref="TCW2:TCX2"/>
    <mergeCell ref="TCY2:TCZ2"/>
    <mergeCell ref="TDA2:TDB2"/>
    <mergeCell ref="TDC2:TDD2"/>
    <mergeCell ref="TCG2:TCH2"/>
    <mergeCell ref="TCI2:TCJ2"/>
    <mergeCell ref="TCK2:TCL2"/>
    <mergeCell ref="TCM2:TCN2"/>
    <mergeCell ref="TCO2:TCP2"/>
    <mergeCell ref="TCQ2:TCR2"/>
    <mergeCell ref="TBU2:TBV2"/>
    <mergeCell ref="TBW2:TBX2"/>
    <mergeCell ref="TBY2:TBZ2"/>
    <mergeCell ref="TCA2:TCB2"/>
    <mergeCell ref="TCC2:TCD2"/>
    <mergeCell ref="TCE2:TCF2"/>
    <mergeCell ref="TBI2:TBJ2"/>
    <mergeCell ref="TBK2:TBL2"/>
    <mergeCell ref="TBM2:TBN2"/>
    <mergeCell ref="TBO2:TBP2"/>
    <mergeCell ref="TBQ2:TBR2"/>
    <mergeCell ref="TBS2:TBT2"/>
    <mergeCell ref="TGK2:TGL2"/>
    <mergeCell ref="TGM2:TGN2"/>
    <mergeCell ref="TGO2:TGP2"/>
    <mergeCell ref="TGQ2:TGR2"/>
    <mergeCell ref="TGS2:TGT2"/>
    <mergeCell ref="TGU2:TGV2"/>
    <mergeCell ref="TFY2:TFZ2"/>
    <mergeCell ref="TGA2:TGB2"/>
    <mergeCell ref="TGC2:TGD2"/>
    <mergeCell ref="TGE2:TGF2"/>
    <mergeCell ref="TGG2:TGH2"/>
    <mergeCell ref="TGI2:TGJ2"/>
    <mergeCell ref="TFM2:TFN2"/>
    <mergeCell ref="TFO2:TFP2"/>
    <mergeCell ref="TFQ2:TFR2"/>
    <mergeCell ref="TFS2:TFT2"/>
    <mergeCell ref="TFU2:TFV2"/>
    <mergeCell ref="TFW2:TFX2"/>
    <mergeCell ref="TFA2:TFB2"/>
    <mergeCell ref="TFC2:TFD2"/>
    <mergeCell ref="TFE2:TFF2"/>
    <mergeCell ref="TFG2:TFH2"/>
    <mergeCell ref="TFI2:TFJ2"/>
    <mergeCell ref="TFK2:TFL2"/>
    <mergeCell ref="TEO2:TEP2"/>
    <mergeCell ref="TEQ2:TER2"/>
    <mergeCell ref="TES2:TET2"/>
    <mergeCell ref="TEU2:TEV2"/>
    <mergeCell ref="TEW2:TEX2"/>
    <mergeCell ref="TEY2:TEZ2"/>
    <mergeCell ref="TEC2:TED2"/>
    <mergeCell ref="TEE2:TEF2"/>
    <mergeCell ref="TEG2:TEH2"/>
    <mergeCell ref="TEI2:TEJ2"/>
    <mergeCell ref="TEK2:TEL2"/>
    <mergeCell ref="TEM2:TEN2"/>
    <mergeCell ref="TJE2:TJF2"/>
    <mergeCell ref="TJG2:TJH2"/>
    <mergeCell ref="TJI2:TJJ2"/>
    <mergeCell ref="TJK2:TJL2"/>
    <mergeCell ref="TJM2:TJN2"/>
    <mergeCell ref="TJO2:TJP2"/>
    <mergeCell ref="TIS2:TIT2"/>
    <mergeCell ref="TIU2:TIV2"/>
    <mergeCell ref="TIW2:TIX2"/>
    <mergeCell ref="TIY2:TIZ2"/>
    <mergeCell ref="TJA2:TJB2"/>
    <mergeCell ref="TJC2:TJD2"/>
    <mergeCell ref="TIG2:TIH2"/>
    <mergeCell ref="TII2:TIJ2"/>
    <mergeCell ref="TIK2:TIL2"/>
    <mergeCell ref="TIM2:TIN2"/>
    <mergeCell ref="TIO2:TIP2"/>
    <mergeCell ref="TIQ2:TIR2"/>
    <mergeCell ref="THU2:THV2"/>
    <mergeCell ref="THW2:THX2"/>
    <mergeCell ref="THY2:THZ2"/>
    <mergeCell ref="TIA2:TIB2"/>
    <mergeCell ref="TIC2:TID2"/>
    <mergeCell ref="TIE2:TIF2"/>
    <mergeCell ref="THI2:THJ2"/>
    <mergeCell ref="THK2:THL2"/>
    <mergeCell ref="THM2:THN2"/>
    <mergeCell ref="THO2:THP2"/>
    <mergeCell ref="THQ2:THR2"/>
    <mergeCell ref="THS2:THT2"/>
    <mergeCell ref="TGW2:TGX2"/>
    <mergeCell ref="TGY2:TGZ2"/>
    <mergeCell ref="THA2:THB2"/>
    <mergeCell ref="THC2:THD2"/>
    <mergeCell ref="THE2:THF2"/>
    <mergeCell ref="THG2:THH2"/>
    <mergeCell ref="TLY2:TLZ2"/>
    <mergeCell ref="TMA2:TMB2"/>
    <mergeCell ref="TMC2:TMD2"/>
    <mergeCell ref="TME2:TMF2"/>
    <mergeCell ref="TMG2:TMH2"/>
    <mergeCell ref="TMI2:TMJ2"/>
    <mergeCell ref="TLM2:TLN2"/>
    <mergeCell ref="TLO2:TLP2"/>
    <mergeCell ref="TLQ2:TLR2"/>
    <mergeCell ref="TLS2:TLT2"/>
    <mergeCell ref="TLU2:TLV2"/>
    <mergeCell ref="TLW2:TLX2"/>
    <mergeCell ref="TLA2:TLB2"/>
    <mergeCell ref="TLC2:TLD2"/>
    <mergeCell ref="TLE2:TLF2"/>
    <mergeCell ref="TLG2:TLH2"/>
    <mergeCell ref="TLI2:TLJ2"/>
    <mergeCell ref="TLK2:TLL2"/>
    <mergeCell ref="TKO2:TKP2"/>
    <mergeCell ref="TKQ2:TKR2"/>
    <mergeCell ref="TKS2:TKT2"/>
    <mergeCell ref="TKU2:TKV2"/>
    <mergeCell ref="TKW2:TKX2"/>
    <mergeCell ref="TKY2:TKZ2"/>
    <mergeCell ref="TKC2:TKD2"/>
    <mergeCell ref="TKE2:TKF2"/>
    <mergeCell ref="TKG2:TKH2"/>
    <mergeCell ref="TKI2:TKJ2"/>
    <mergeCell ref="TKK2:TKL2"/>
    <mergeCell ref="TKM2:TKN2"/>
    <mergeCell ref="TJQ2:TJR2"/>
    <mergeCell ref="TJS2:TJT2"/>
    <mergeCell ref="TJU2:TJV2"/>
    <mergeCell ref="TJW2:TJX2"/>
    <mergeCell ref="TJY2:TJZ2"/>
    <mergeCell ref="TKA2:TKB2"/>
    <mergeCell ref="TOS2:TOT2"/>
    <mergeCell ref="TOU2:TOV2"/>
    <mergeCell ref="TOW2:TOX2"/>
    <mergeCell ref="TOY2:TOZ2"/>
    <mergeCell ref="TPA2:TPB2"/>
    <mergeCell ref="TPC2:TPD2"/>
    <mergeCell ref="TOG2:TOH2"/>
    <mergeCell ref="TOI2:TOJ2"/>
    <mergeCell ref="TOK2:TOL2"/>
    <mergeCell ref="TOM2:TON2"/>
    <mergeCell ref="TOO2:TOP2"/>
    <mergeCell ref="TOQ2:TOR2"/>
    <mergeCell ref="TNU2:TNV2"/>
    <mergeCell ref="TNW2:TNX2"/>
    <mergeCell ref="TNY2:TNZ2"/>
    <mergeCell ref="TOA2:TOB2"/>
    <mergeCell ref="TOC2:TOD2"/>
    <mergeCell ref="TOE2:TOF2"/>
    <mergeCell ref="TNI2:TNJ2"/>
    <mergeCell ref="TNK2:TNL2"/>
    <mergeCell ref="TNM2:TNN2"/>
    <mergeCell ref="TNO2:TNP2"/>
    <mergeCell ref="TNQ2:TNR2"/>
    <mergeCell ref="TNS2:TNT2"/>
    <mergeCell ref="TMW2:TMX2"/>
    <mergeCell ref="TMY2:TMZ2"/>
    <mergeCell ref="TNA2:TNB2"/>
    <mergeCell ref="TNC2:TND2"/>
    <mergeCell ref="TNE2:TNF2"/>
    <mergeCell ref="TNG2:TNH2"/>
    <mergeCell ref="TMK2:TML2"/>
    <mergeCell ref="TMM2:TMN2"/>
    <mergeCell ref="TMO2:TMP2"/>
    <mergeCell ref="TMQ2:TMR2"/>
    <mergeCell ref="TMS2:TMT2"/>
    <mergeCell ref="TMU2:TMV2"/>
    <mergeCell ref="TRM2:TRN2"/>
    <mergeCell ref="TRO2:TRP2"/>
    <mergeCell ref="TRQ2:TRR2"/>
    <mergeCell ref="TRS2:TRT2"/>
    <mergeCell ref="TRU2:TRV2"/>
    <mergeCell ref="TRW2:TRX2"/>
    <mergeCell ref="TRA2:TRB2"/>
    <mergeCell ref="TRC2:TRD2"/>
    <mergeCell ref="TRE2:TRF2"/>
    <mergeCell ref="TRG2:TRH2"/>
    <mergeCell ref="TRI2:TRJ2"/>
    <mergeCell ref="TRK2:TRL2"/>
    <mergeCell ref="TQO2:TQP2"/>
    <mergeCell ref="TQQ2:TQR2"/>
    <mergeCell ref="TQS2:TQT2"/>
    <mergeCell ref="TQU2:TQV2"/>
    <mergeCell ref="TQW2:TQX2"/>
    <mergeCell ref="TQY2:TQZ2"/>
    <mergeCell ref="TQC2:TQD2"/>
    <mergeCell ref="TQE2:TQF2"/>
    <mergeCell ref="TQG2:TQH2"/>
    <mergeCell ref="TQI2:TQJ2"/>
    <mergeCell ref="TQK2:TQL2"/>
    <mergeCell ref="TQM2:TQN2"/>
    <mergeCell ref="TPQ2:TPR2"/>
    <mergeCell ref="TPS2:TPT2"/>
    <mergeCell ref="TPU2:TPV2"/>
    <mergeCell ref="TPW2:TPX2"/>
    <mergeCell ref="TPY2:TPZ2"/>
    <mergeCell ref="TQA2:TQB2"/>
    <mergeCell ref="TPE2:TPF2"/>
    <mergeCell ref="TPG2:TPH2"/>
    <mergeCell ref="TPI2:TPJ2"/>
    <mergeCell ref="TPK2:TPL2"/>
    <mergeCell ref="TPM2:TPN2"/>
    <mergeCell ref="TPO2:TPP2"/>
    <mergeCell ref="TUG2:TUH2"/>
    <mergeCell ref="TUI2:TUJ2"/>
    <mergeCell ref="TUK2:TUL2"/>
    <mergeCell ref="TUM2:TUN2"/>
    <mergeCell ref="TUO2:TUP2"/>
    <mergeCell ref="TUQ2:TUR2"/>
    <mergeCell ref="TTU2:TTV2"/>
    <mergeCell ref="TTW2:TTX2"/>
    <mergeCell ref="TTY2:TTZ2"/>
    <mergeCell ref="TUA2:TUB2"/>
    <mergeCell ref="TUC2:TUD2"/>
    <mergeCell ref="TUE2:TUF2"/>
    <mergeCell ref="TTI2:TTJ2"/>
    <mergeCell ref="TTK2:TTL2"/>
    <mergeCell ref="TTM2:TTN2"/>
    <mergeCell ref="TTO2:TTP2"/>
    <mergeCell ref="TTQ2:TTR2"/>
    <mergeCell ref="TTS2:TTT2"/>
    <mergeCell ref="TSW2:TSX2"/>
    <mergeCell ref="TSY2:TSZ2"/>
    <mergeCell ref="TTA2:TTB2"/>
    <mergeCell ref="TTC2:TTD2"/>
    <mergeCell ref="TTE2:TTF2"/>
    <mergeCell ref="TTG2:TTH2"/>
    <mergeCell ref="TSK2:TSL2"/>
    <mergeCell ref="TSM2:TSN2"/>
    <mergeCell ref="TSO2:TSP2"/>
    <mergeCell ref="TSQ2:TSR2"/>
    <mergeCell ref="TSS2:TST2"/>
    <mergeCell ref="TSU2:TSV2"/>
    <mergeCell ref="TRY2:TRZ2"/>
    <mergeCell ref="TSA2:TSB2"/>
    <mergeCell ref="TSC2:TSD2"/>
    <mergeCell ref="TSE2:TSF2"/>
    <mergeCell ref="TSG2:TSH2"/>
    <mergeCell ref="TSI2:TSJ2"/>
    <mergeCell ref="TXA2:TXB2"/>
    <mergeCell ref="TXC2:TXD2"/>
    <mergeCell ref="TXE2:TXF2"/>
    <mergeCell ref="TXG2:TXH2"/>
    <mergeCell ref="TXI2:TXJ2"/>
    <mergeCell ref="TXK2:TXL2"/>
    <mergeCell ref="TWO2:TWP2"/>
    <mergeCell ref="TWQ2:TWR2"/>
    <mergeCell ref="TWS2:TWT2"/>
    <mergeCell ref="TWU2:TWV2"/>
    <mergeCell ref="TWW2:TWX2"/>
    <mergeCell ref="TWY2:TWZ2"/>
    <mergeCell ref="TWC2:TWD2"/>
    <mergeCell ref="TWE2:TWF2"/>
    <mergeCell ref="TWG2:TWH2"/>
    <mergeCell ref="TWI2:TWJ2"/>
    <mergeCell ref="TWK2:TWL2"/>
    <mergeCell ref="TWM2:TWN2"/>
    <mergeCell ref="TVQ2:TVR2"/>
    <mergeCell ref="TVS2:TVT2"/>
    <mergeCell ref="TVU2:TVV2"/>
    <mergeCell ref="TVW2:TVX2"/>
    <mergeCell ref="TVY2:TVZ2"/>
    <mergeCell ref="TWA2:TWB2"/>
    <mergeCell ref="TVE2:TVF2"/>
    <mergeCell ref="TVG2:TVH2"/>
    <mergeCell ref="TVI2:TVJ2"/>
    <mergeCell ref="TVK2:TVL2"/>
    <mergeCell ref="TVM2:TVN2"/>
    <mergeCell ref="TVO2:TVP2"/>
    <mergeCell ref="TUS2:TUT2"/>
    <mergeCell ref="TUU2:TUV2"/>
    <mergeCell ref="TUW2:TUX2"/>
    <mergeCell ref="TUY2:TUZ2"/>
    <mergeCell ref="TVA2:TVB2"/>
    <mergeCell ref="TVC2:TVD2"/>
    <mergeCell ref="TZU2:TZV2"/>
    <mergeCell ref="TZW2:TZX2"/>
    <mergeCell ref="TZY2:TZZ2"/>
    <mergeCell ref="UAA2:UAB2"/>
    <mergeCell ref="UAC2:UAD2"/>
    <mergeCell ref="UAE2:UAF2"/>
    <mergeCell ref="TZI2:TZJ2"/>
    <mergeCell ref="TZK2:TZL2"/>
    <mergeCell ref="TZM2:TZN2"/>
    <mergeCell ref="TZO2:TZP2"/>
    <mergeCell ref="TZQ2:TZR2"/>
    <mergeCell ref="TZS2:TZT2"/>
    <mergeCell ref="TYW2:TYX2"/>
    <mergeCell ref="TYY2:TYZ2"/>
    <mergeCell ref="TZA2:TZB2"/>
    <mergeCell ref="TZC2:TZD2"/>
    <mergeCell ref="TZE2:TZF2"/>
    <mergeCell ref="TZG2:TZH2"/>
    <mergeCell ref="TYK2:TYL2"/>
    <mergeCell ref="TYM2:TYN2"/>
    <mergeCell ref="TYO2:TYP2"/>
    <mergeCell ref="TYQ2:TYR2"/>
    <mergeCell ref="TYS2:TYT2"/>
    <mergeCell ref="TYU2:TYV2"/>
    <mergeCell ref="TXY2:TXZ2"/>
    <mergeCell ref="TYA2:TYB2"/>
    <mergeCell ref="TYC2:TYD2"/>
    <mergeCell ref="TYE2:TYF2"/>
    <mergeCell ref="TYG2:TYH2"/>
    <mergeCell ref="TYI2:TYJ2"/>
    <mergeCell ref="TXM2:TXN2"/>
    <mergeCell ref="TXO2:TXP2"/>
    <mergeCell ref="TXQ2:TXR2"/>
    <mergeCell ref="TXS2:TXT2"/>
    <mergeCell ref="TXU2:TXV2"/>
    <mergeCell ref="TXW2:TXX2"/>
    <mergeCell ref="UCO2:UCP2"/>
    <mergeCell ref="UCQ2:UCR2"/>
    <mergeCell ref="UCS2:UCT2"/>
    <mergeCell ref="UCU2:UCV2"/>
    <mergeCell ref="UCW2:UCX2"/>
    <mergeCell ref="UCY2:UCZ2"/>
    <mergeCell ref="UCC2:UCD2"/>
    <mergeCell ref="UCE2:UCF2"/>
    <mergeCell ref="UCG2:UCH2"/>
    <mergeCell ref="UCI2:UCJ2"/>
    <mergeCell ref="UCK2:UCL2"/>
    <mergeCell ref="UCM2:UCN2"/>
    <mergeCell ref="UBQ2:UBR2"/>
    <mergeCell ref="UBS2:UBT2"/>
    <mergeCell ref="UBU2:UBV2"/>
    <mergeCell ref="UBW2:UBX2"/>
    <mergeCell ref="UBY2:UBZ2"/>
    <mergeCell ref="UCA2:UCB2"/>
    <mergeCell ref="UBE2:UBF2"/>
    <mergeCell ref="UBG2:UBH2"/>
    <mergeCell ref="UBI2:UBJ2"/>
    <mergeCell ref="UBK2:UBL2"/>
    <mergeCell ref="UBM2:UBN2"/>
    <mergeCell ref="UBO2:UBP2"/>
    <mergeCell ref="UAS2:UAT2"/>
    <mergeCell ref="UAU2:UAV2"/>
    <mergeCell ref="UAW2:UAX2"/>
    <mergeCell ref="UAY2:UAZ2"/>
    <mergeCell ref="UBA2:UBB2"/>
    <mergeCell ref="UBC2:UBD2"/>
    <mergeCell ref="UAG2:UAH2"/>
    <mergeCell ref="UAI2:UAJ2"/>
    <mergeCell ref="UAK2:UAL2"/>
    <mergeCell ref="UAM2:UAN2"/>
    <mergeCell ref="UAO2:UAP2"/>
    <mergeCell ref="UAQ2:UAR2"/>
    <mergeCell ref="UFI2:UFJ2"/>
    <mergeCell ref="UFK2:UFL2"/>
    <mergeCell ref="UFM2:UFN2"/>
    <mergeCell ref="UFO2:UFP2"/>
    <mergeCell ref="UFQ2:UFR2"/>
    <mergeCell ref="UFS2:UFT2"/>
    <mergeCell ref="UEW2:UEX2"/>
    <mergeCell ref="UEY2:UEZ2"/>
    <mergeCell ref="UFA2:UFB2"/>
    <mergeCell ref="UFC2:UFD2"/>
    <mergeCell ref="UFE2:UFF2"/>
    <mergeCell ref="UFG2:UFH2"/>
    <mergeCell ref="UEK2:UEL2"/>
    <mergeCell ref="UEM2:UEN2"/>
    <mergeCell ref="UEO2:UEP2"/>
    <mergeCell ref="UEQ2:UER2"/>
    <mergeCell ref="UES2:UET2"/>
    <mergeCell ref="UEU2:UEV2"/>
    <mergeCell ref="UDY2:UDZ2"/>
    <mergeCell ref="UEA2:UEB2"/>
    <mergeCell ref="UEC2:UED2"/>
    <mergeCell ref="UEE2:UEF2"/>
    <mergeCell ref="UEG2:UEH2"/>
    <mergeCell ref="UEI2:UEJ2"/>
    <mergeCell ref="UDM2:UDN2"/>
    <mergeCell ref="UDO2:UDP2"/>
    <mergeCell ref="UDQ2:UDR2"/>
    <mergeCell ref="UDS2:UDT2"/>
    <mergeCell ref="UDU2:UDV2"/>
    <mergeCell ref="UDW2:UDX2"/>
    <mergeCell ref="UDA2:UDB2"/>
    <mergeCell ref="UDC2:UDD2"/>
    <mergeCell ref="UDE2:UDF2"/>
    <mergeCell ref="UDG2:UDH2"/>
    <mergeCell ref="UDI2:UDJ2"/>
    <mergeCell ref="UDK2:UDL2"/>
    <mergeCell ref="UIC2:UID2"/>
    <mergeCell ref="UIE2:UIF2"/>
    <mergeCell ref="UIG2:UIH2"/>
    <mergeCell ref="UII2:UIJ2"/>
    <mergeCell ref="UIK2:UIL2"/>
    <mergeCell ref="UIM2:UIN2"/>
    <mergeCell ref="UHQ2:UHR2"/>
    <mergeCell ref="UHS2:UHT2"/>
    <mergeCell ref="UHU2:UHV2"/>
    <mergeCell ref="UHW2:UHX2"/>
    <mergeCell ref="UHY2:UHZ2"/>
    <mergeCell ref="UIA2:UIB2"/>
    <mergeCell ref="UHE2:UHF2"/>
    <mergeCell ref="UHG2:UHH2"/>
    <mergeCell ref="UHI2:UHJ2"/>
    <mergeCell ref="UHK2:UHL2"/>
    <mergeCell ref="UHM2:UHN2"/>
    <mergeCell ref="UHO2:UHP2"/>
    <mergeCell ref="UGS2:UGT2"/>
    <mergeCell ref="UGU2:UGV2"/>
    <mergeCell ref="UGW2:UGX2"/>
    <mergeCell ref="UGY2:UGZ2"/>
    <mergeCell ref="UHA2:UHB2"/>
    <mergeCell ref="UHC2:UHD2"/>
    <mergeCell ref="UGG2:UGH2"/>
    <mergeCell ref="UGI2:UGJ2"/>
    <mergeCell ref="UGK2:UGL2"/>
    <mergeCell ref="UGM2:UGN2"/>
    <mergeCell ref="UGO2:UGP2"/>
    <mergeCell ref="UGQ2:UGR2"/>
    <mergeCell ref="UFU2:UFV2"/>
    <mergeCell ref="UFW2:UFX2"/>
    <mergeCell ref="UFY2:UFZ2"/>
    <mergeCell ref="UGA2:UGB2"/>
    <mergeCell ref="UGC2:UGD2"/>
    <mergeCell ref="UGE2:UGF2"/>
    <mergeCell ref="UKW2:UKX2"/>
    <mergeCell ref="UKY2:UKZ2"/>
    <mergeCell ref="ULA2:ULB2"/>
    <mergeCell ref="ULC2:ULD2"/>
    <mergeCell ref="ULE2:ULF2"/>
    <mergeCell ref="ULG2:ULH2"/>
    <mergeCell ref="UKK2:UKL2"/>
    <mergeCell ref="UKM2:UKN2"/>
    <mergeCell ref="UKO2:UKP2"/>
    <mergeCell ref="UKQ2:UKR2"/>
    <mergeCell ref="UKS2:UKT2"/>
    <mergeCell ref="UKU2:UKV2"/>
    <mergeCell ref="UJY2:UJZ2"/>
    <mergeCell ref="UKA2:UKB2"/>
    <mergeCell ref="UKC2:UKD2"/>
    <mergeCell ref="UKE2:UKF2"/>
    <mergeCell ref="UKG2:UKH2"/>
    <mergeCell ref="UKI2:UKJ2"/>
    <mergeCell ref="UJM2:UJN2"/>
    <mergeCell ref="UJO2:UJP2"/>
    <mergeCell ref="UJQ2:UJR2"/>
    <mergeCell ref="UJS2:UJT2"/>
    <mergeCell ref="UJU2:UJV2"/>
    <mergeCell ref="UJW2:UJX2"/>
    <mergeCell ref="UJA2:UJB2"/>
    <mergeCell ref="UJC2:UJD2"/>
    <mergeCell ref="UJE2:UJF2"/>
    <mergeCell ref="UJG2:UJH2"/>
    <mergeCell ref="UJI2:UJJ2"/>
    <mergeCell ref="UJK2:UJL2"/>
    <mergeCell ref="UIO2:UIP2"/>
    <mergeCell ref="UIQ2:UIR2"/>
    <mergeCell ref="UIS2:UIT2"/>
    <mergeCell ref="UIU2:UIV2"/>
    <mergeCell ref="UIW2:UIX2"/>
    <mergeCell ref="UIY2:UIZ2"/>
    <mergeCell ref="UNQ2:UNR2"/>
    <mergeCell ref="UNS2:UNT2"/>
    <mergeCell ref="UNU2:UNV2"/>
    <mergeCell ref="UNW2:UNX2"/>
    <mergeCell ref="UNY2:UNZ2"/>
    <mergeCell ref="UOA2:UOB2"/>
    <mergeCell ref="UNE2:UNF2"/>
    <mergeCell ref="UNG2:UNH2"/>
    <mergeCell ref="UNI2:UNJ2"/>
    <mergeCell ref="UNK2:UNL2"/>
    <mergeCell ref="UNM2:UNN2"/>
    <mergeCell ref="UNO2:UNP2"/>
    <mergeCell ref="UMS2:UMT2"/>
    <mergeCell ref="UMU2:UMV2"/>
    <mergeCell ref="UMW2:UMX2"/>
    <mergeCell ref="UMY2:UMZ2"/>
    <mergeCell ref="UNA2:UNB2"/>
    <mergeCell ref="UNC2:UND2"/>
    <mergeCell ref="UMG2:UMH2"/>
    <mergeCell ref="UMI2:UMJ2"/>
    <mergeCell ref="UMK2:UML2"/>
    <mergeCell ref="UMM2:UMN2"/>
    <mergeCell ref="UMO2:UMP2"/>
    <mergeCell ref="UMQ2:UMR2"/>
    <mergeCell ref="ULU2:ULV2"/>
    <mergeCell ref="ULW2:ULX2"/>
    <mergeCell ref="ULY2:ULZ2"/>
    <mergeCell ref="UMA2:UMB2"/>
    <mergeCell ref="UMC2:UMD2"/>
    <mergeCell ref="UME2:UMF2"/>
    <mergeCell ref="ULI2:ULJ2"/>
    <mergeCell ref="ULK2:ULL2"/>
    <mergeCell ref="ULM2:ULN2"/>
    <mergeCell ref="ULO2:ULP2"/>
    <mergeCell ref="ULQ2:ULR2"/>
    <mergeCell ref="ULS2:ULT2"/>
    <mergeCell ref="UQK2:UQL2"/>
    <mergeCell ref="UQM2:UQN2"/>
    <mergeCell ref="UQO2:UQP2"/>
    <mergeCell ref="UQQ2:UQR2"/>
    <mergeCell ref="UQS2:UQT2"/>
    <mergeCell ref="UQU2:UQV2"/>
    <mergeCell ref="UPY2:UPZ2"/>
    <mergeCell ref="UQA2:UQB2"/>
    <mergeCell ref="UQC2:UQD2"/>
    <mergeCell ref="UQE2:UQF2"/>
    <mergeCell ref="UQG2:UQH2"/>
    <mergeCell ref="UQI2:UQJ2"/>
    <mergeCell ref="UPM2:UPN2"/>
    <mergeCell ref="UPO2:UPP2"/>
    <mergeCell ref="UPQ2:UPR2"/>
    <mergeCell ref="UPS2:UPT2"/>
    <mergeCell ref="UPU2:UPV2"/>
    <mergeCell ref="UPW2:UPX2"/>
    <mergeCell ref="UPA2:UPB2"/>
    <mergeCell ref="UPC2:UPD2"/>
    <mergeCell ref="UPE2:UPF2"/>
    <mergeCell ref="UPG2:UPH2"/>
    <mergeCell ref="UPI2:UPJ2"/>
    <mergeCell ref="UPK2:UPL2"/>
    <mergeCell ref="UOO2:UOP2"/>
    <mergeCell ref="UOQ2:UOR2"/>
    <mergeCell ref="UOS2:UOT2"/>
    <mergeCell ref="UOU2:UOV2"/>
    <mergeCell ref="UOW2:UOX2"/>
    <mergeCell ref="UOY2:UOZ2"/>
    <mergeCell ref="UOC2:UOD2"/>
    <mergeCell ref="UOE2:UOF2"/>
    <mergeCell ref="UOG2:UOH2"/>
    <mergeCell ref="UOI2:UOJ2"/>
    <mergeCell ref="UOK2:UOL2"/>
    <mergeCell ref="UOM2:UON2"/>
    <mergeCell ref="UTE2:UTF2"/>
    <mergeCell ref="UTG2:UTH2"/>
    <mergeCell ref="UTI2:UTJ2"/>
    <mergeCell ref="UTK2:UTL2"/>
    <mergeCell ref="UTM2:UTN2"/>
    <mergeCell ref="UTO2:UTP2"/>
    <mergeCell ref="USS2:UST2"/>
    <mergeCell ref="USU2:USV2"/>
    <mergeCell ref="USW2:USX2"/>
    <mergeCell ref="USY2:USZ2"/>
    <mergeCell ref="UTA2:UTB2"/>
    <mergeCell ref="UTC2:UTD2"/>
    <mergeCell ref="USG2:USH2"/>
    <mergeCell ref="USI2:USJ2"/>
    <mergeCell ref="USK2:USL2"/>
    <mergeCell ref="USM2:USN2"/>
    <mergeCell ref="USO2:USP2"/>
    <mergeCell ref="USQ2:USR2"/>
    <mergeCell ref="URU2:URV2"/>
    <mergeCell ref="URW2:URX2"/>
    <mergeCell ref="URY2:URZ2"/>
    <mergeCell ref="USA2:USB2"/>
    <mergeCell ref="USC2:USD2"/>
    <mergeCell ref="USE2:USF2"/>
    <mergeCell ref="URI2:URJ2"/>
    <mergeCell ref="URK2:URL2"/>
    <mergeCell ref="URM2:URN2"/>
    <mergeCell ref="URO2:URP2"/>
    <mergeCell ref="URQ2:URR2"/>
    <mergeCell ref="URS2:URT2"/>
    <mergeCell ref="UQW2:UQX2"/>
    <mergeCell ref="UQY2:UQZ2"/>
    <mergeCell ref="URA2:URB2"/>
    <mergeCell ref="URC2:URD2"/>
    <mergeCell ref="URE2:URF2"/>
    <mergeCell ref="URG2:URH2"/>
    <mergeCell ref="UVY2:UVZ2"/>
    <mergeCell ref="UWA2:UWB2"/>
    <mergeCell ref="UWC2:UWD2"/>
    <mergeCell ref="UWE2:UWF2"/>
    <mergeCell ref="UWG2:UWH2"/>
    <mergeCell ref="UWI2:UWJ2"/>
    <mergeCell ref="UVM2:UVN2"/>
    <mergeCell ref="UVO2:UVP2"/>
    <mergeCell ref="UVQ2:UVR2"/>
    <mergeCell ref="UVS2:UVT2"/>
    <mergeCell ref="UVU2:UVV2"/>
    <mergeCell ref="UVW2:UVX2"/>
    <mergeCell ref="UVA2:UVB2"/>
    <mergeCell ref="UVC2:UVD2"/>
    <mergeCell ref="UVE2:UVF2"/>
    <mergeCell ref="UVG2:UVH2"/>
    <mergeCell ref="UVI2:UVJ2"/>
    <mergeCell ref="UVK2:UVL2"/>
    <mergeCell ref="UUO2:UUP2"/>
    <mergeCell ref="UUQ2:UUR2"/>
    <mergeCell ref="UUS2:UUT2"/>
    <mergeCell ref="UUU2:UUV2"/>
    <mergeCell ref="UUW2:UUX2"/>
    <mergeCell ref="UUY2:UUZ2"/>
    <mergeCell ref="UUC2:UUD2"/>
    <mergeCell ref="UUE2:UUF2"/>
    <mergeCell ref="UUG2:UUH2"/>
    <mergeCell ref="UUI2:UUJ2"/>
    <mergeCell ref="UUK2:UUL2"/>
    <mergeCell ref="UUM2:UUN2"/>
    <mergeCell ref="UTQ2:UTR2"/>
    <mergeCell ref="UTS2:UTT2"/>
    <mergeCell ref="UTU2:UTV2"/>
    <mergeCell ref="UTW2:UTX2"/>
    <mergeCell ref="UTY2:UTZ2"/>
    <mergeCell ref="UUA2:UUB2"/>
    <mergeCell ref="UYS2:UYT2"/>
    <mergeCell ref="UYU2:UYV2"/>
    <mergeCell ref="UYW2:UYX2"/>
    <mergeCell ref="UYY2:UYZ2"/>
    <mergeCell ref="UZA2:UZB2"/>
    <mergeCell ref="UZC2:UZD2"/>
    <mergeCell ref="UYG2:UYH2"/>
    <mergeCell ref="UYI2:UYJ2"/>
    <mergeCell ref="UYK2:UYL2"/>
    <mergeCell ref="UYM2:UYN2"/>
    <mergeCell ref="UYO2:UYP2"/>
    <mergeCell ref="UYQ2:UYR2"/>
    <mergeCell ref="UXU2:UXV2"/>
    <mergeCell ref="UXW2:UXX2"/>
    <mergeCell ref="UXY2:UXZ2"/>
    <mergeCell ref="UYA2:UYB2"/>
    <mergeCell ref="UYC2:UYD2"/>
    <mergeCell ref="UYE2:UYF2"/>
    <mergeCell ref="UXI2:UXJ2"/>
    <mergeCell ref="UXK2:UXL2"/>
    <mergeCell ref="UXM2:UXN2"/>
    <mergeCell ref="UXO2:UXP2"/>
    <mergeCell ref="UXQ2:UXR2"/>
    <mergeCell ref="UXS2:UXT2"/>
    <mergeCell ref="UWW2:UWX2"/>
    <mergeCell ref="UWY2:UWZ2"/>
    <mergeCell ref="UXA2:UXB2"/>
    <mergeCell ref="UXC2:UXD2"/>
    <mergeCell ref="UXE2:UXF2"/>
    <mergeCell ref="UXG2:UXH2"/>
    <mergeCell ref="UWK2:UWL2"/>
    <mergeCell ref="UWM2:UWN2"/>
    <mergeCell ref="UWO2:UWP2"/>
    <mergeCell ref="UWQ2:UWR2"/>
    <mergeCell ref="UWS2:UWT2"/>
    <mergeCell ref="UWU2:UWV2"/>
    <mergeCell ref="VBM2:VBN2"/>
    <mergeCell ref="VBO2:VBP2"/>
    <mergeCell ref="VBQ2:VBR2"/>
    <mergeCell ref="VBS2:VBT2"/>
    <mergeCell ref="VBU2:VBV2"/>
    <mergeCell ref="VBW2:VBX2"/>
    <mergeCell ref="VBA2:VBB2"/>
    <mergeCell ref="VBC2:VBD2"/>
    <mergeCell ref="VBE2:VBF2"/>
    <mergeCell ref="VBG2:VBH2"/>
    <mergeCell ref="VBI2:VBJ2"/>
    <mergeCell ref="VBK2:VBL2"/>
    <mergeCell ref="VAO2:VAP2"/>
    <mergeCell ref="VAQ2:VAR2"/>
    <mergeCell ref="VAS2:VAT2"/>
    <mergeCell ref="VAU2:VAV2"/>
    <mergeCell ref="VAW2:VAX2"/>
    <mergeCell ref="VAY2:VAZ2"/>
    <mergeCell ref="VAC2:VAD2"/>
    <mergeCell ref="VAE2:VAF2"/>
    <mergeCell ref="VAG2:VAH2"/>
    <mergeCell ref="VAI2:VAJ2"/>
    <mergeCell ref="VAK2:VAL2"/>
    <mergeCell ref="VAM2:VAN2"/>
    <mergeCell ref="UZQ2:UZR2"/>
    <mergeCell ref="UZS2:UZT2"/>
    <mergeCell ref="UZU2:UZV2"/>
    <mergeCell ref="UZW2:UZX2"/>
    <mergeCell ref="UZY2:UZZ2"/>
    <mergeCell ref="VAA2:VAB2"/>
    <mergeCell ref="UZE2:UZF2"/>
    <mergeCell ref="UZG2:UZH2"/>
    <mergeCell ref="UZI2:UZJ2"/>
    <mergeCell ref="UZK2:UZL2"/>
    <mergeCell ref="UZM2:UZN2"/>
    <mergeCell ref="UZO2:UZP2"/>
    <mergeCell ref="VEG2:VEH2"/>
    <mergeCell ref="VEI2:VEJ2"/>
    <mergeCell ref="VEK2:VEL2"/>
    <mergeCell ref="VEM2:VEN2"/>
    <mergeCell ref="VEO2:VEP2"/>
    <mergeCell ref="VEQ2:VER2"/>
    <mergeCell ref="VDU2:VDV2"/>
    <mergeCell ref="VDW2:VDX2"/>
    <mergeCell ref="VDY2:VDZ2"/>
    <mergeCell ref="VEA2:VEB2"/>
    <mergeCell ref="VEC2:VED2"/>
    <mergeCell ref="VEE2:VEF2"/>
    <mergeCell ref="VDI2:VDJ2"/>
    <mergeCell ref="VDK2:VDL2"/>
    <mergeCell ref="VDM2:VDN2"/>
    <mergeCell ref="VDO2:VDP2"/>
    <mergeCell ref="VDQ2:VDR2"/>
    <mergeCell ref="VDS2:VDT2"/>
    <mergeCell ref="VCW2:VCX2"/>
    <mergeCell ref="VCY2:VCZ2"/>
    <mergeCell ref="VDA2:VDB2"/>
    <mergeCell ref="VDC2:VDD2"/>
    <mergeCell ref="VDE2:VDF2"/>
    <mergeCell ref="VDG2:VDH2"/>
    <mergeCell ref="VCK2:VCL2"/>
    <mergeCell ref="VCM2:VCN2"/>
    <mergeCell ref="VCO2:VCP2"/>
    <mergeCell ref="VCQ2:VCR2"/>
    <mergeCell ref="VCS2:VCT2"/>
    <mergeCell ref="VCU2:VCV2"/>
    <mergeCell ref="VBY2:VBZ2"/>
    <mergeCell ref="VCA2:VCB2"/>
    <mergeCell ref="VCC2:VCD2"/>
    <mergeCell ref="VCE2:VCF2"/>
    <mergeCell ref="VCG2:VCH2"/>
    <mergeCell ref="VCI2:VCJ2"/>
    <mergeCell ref="VHA2:VHB2"/>
    <mergeCell ref="VHC2:VHD2"/>
    <mergeCell ref="VHE2:VHF2"/>
    <mergeCell ref="VHG2:VHH2"/>
    <mergeCell ref="VHI2:VHJ2"/>
    <mergeCell ref="VHK2:VHL2"/>
    <mergeCell ref="VGO2:VGP2"/>
    <mergeCell ref="VGQ2:VGR2"/>
    <mergeCell ref="VGS2:VGT2"/>
    <mergeCell ref="VGU2:VGV2"/>
    <mergeCell ref="VGW2:VGX2"/>
    <mergeCell ref="VGY2:VGZ2"/>
    <mergeCell ref="VGC2:VGD2"/>
    <mergeCell ref="VGE2:VGF2"/>
    <mergeCell ref="VGG2:VGH2"/>
    <mergeCell ref="VGI2:VGJ2"/>
    <mergeCell ref="VGK2:VGL2"/>
    <mergeCell ref="VGM2:VGN2"/>
    <mergeCell ref="VFQ2:VFR2"/>
    <mergeCell ref="VFS2:VFT2"/>
    <mergeCell ref="VFU2:VFV2"/>
    <mergeCell ref="VFW2:VFX2"/>
    <mergeCell ref="VFY2:VFZ2"/>
    <mergeCell ref="VGA2:VGB2"/>
    <mergeCell ref="VFE2:VFF2"/>
    <mergeCell ref="VFG2:VFH2"/>
    <mergeCell ref="VFI2:VFJ2"/>
    <mergeCell ref="VFK2:VFL2"/>
    <mergeCell ref="VFM2:VFN2"/>
    <mergeCell ref="VFO2:VFP2"/>
    <mergeCell ref="VES2:VET2"/>
    <mergeCell ref="VEU2:VEV2"/>
    <mergeCell ref="VEW2:VEX2"/>
    <mergeCell ref="VEY2:VEZ2"/>
    <mergeCell ref="VFA2:VFB2"/>
    <mergeCell ref="VFC2:VFD2"/>
    <mergeCell ref="VJU2:VJV2"/>
    <mergeCell ref="VJW2:VJX2"/>
    <mergeCell ref="VJY2:VJZ2"/>
    <mergeCell ref="VKA2:VKB2"/>
    <mergeCell ref="VKC2:VKD2"/>
    <mergeCell ref="VKE2:VKF2"/>
    <mergeCell ref="VJI2:VJJ2"/>
    <mergeCell ref="VJK2:VJL2"/>
    <mergeCell ref="VJM2:VJN2"/>
    <mergeCell ref="VJO2:VJP2"/>
    <mergeCell ref="VJQ2:VJR2"/>
    <mergeCell ref="VJS2:VJT2"/>
    <mergeCell ref="VIW2:VIX2"/>
    <mergeCell ref="VIY2:VIZ2"/>
    <mergeCell ref="VJA2:VJB2"/>
    <mergeCell ref="VJC2:VJD2"/>
    <mergeCell ref="VJE2:VJF2"/>
    <mergeCell ref="VJG2:VJH2"/>
    <mergeCell ref="VIK2:VIL2"/>
    <mergeCell ref="VIM2:VIN2"/>
    <mergeCell ref="VIO2:VIP2"/>
    <mergeCell ref="VIQ2:VIR2"/>
    <mergeCell ref="VIS2:VIT2"/>
    <mergeCell ref="VIU2:VIV2"/>
    <mergeCell ref="VHY2:VHZ2"/>
    <mergeCell ref="VIA2:VIB2"/>
    <mergeCell ref="VIC2:VID2"/>
    <mergeCell ref="VIE2:VIF2"/>
    <mergeCell ref="VIG2:VIH2"/>
    <mergeCell ref="VII2:VIJ2"/>
    <mergeCell ref="VHM2:VHN2"/>
    <mergeCell ref="VHO2:VHP2"/>
    <mergeCell ref="VHQ2:VHR2"/>
    <mergeCell ref="VHS2:VHT2"/>
    <mergeCell ref="VHU2:VHV2"/>
    <mergeCell ref="VHW2:VHX2"/>
    <mergeCell ref="VMO2:VMP2"/>
    <mergeCell ref="VMQ2:VMR2"/>
    <mergeCell ref="VMS2:VMT2"/>
    <mergeCell ref="VMU2:VMV2"/>
    <mergeCell ref="VMW2:VMX2"/>
    <mergeCell ref="VMY2:VMZ2"/>
    <mergeCell ref="VMC2:VMD2"/>
    <mergeCell ref="VME2:VMF2"/>
    <mergeCell ref="VMG2:VMH2"/>
    <mergeCell ref="VMI2:VMJ2"/>
    <mergeCell ref="VMK2:VML2"/>
    <mergeCell ref="VMM2:VMN2"/>
    <mergeCell ref="VLQ2:VLR2"/>
    <mergeCell ref="VLS2:VLT2"/>
    <mergeCell ref="VLU2:VLV2"/>
    <mergeCell ref="VLW2:VLX2"/>
    <mergeCell ref="VLY2:VLZ2"/>
    <mergeCell ref="VMA2:VMB2"/>
    <mergeCell ref="VLE2:VLF2"/>
    <mergeCell ref="VLG2:VLH2"/>
    <mergeCell ref="VLI2:VLJ2"/>
    <mergeCell ref="VLK2:VLL2"/>
    <mergeCell ref="VLM2:VLN2"/>
    <mergeCell ref="VLO2:VLP2"/>
    <mergeCell ref="VKS2:VKT2"/>
    <mergeCell ref="VKU2:VKV2"/>
    <mergeCell ref="VKW2:VKX2"/>
    <mergeCell ref="VKY2:VKZ2"/>
    <mergeCell ref="VLA2:VLB2"/>
    <mergeCell ref="VLC2:VLD2"/>
    <mergeCell ref="VKG2:VKH2"/>
    <mergeCell ref="VKI2:VKJ2"/>
    <mergeCell ref="VKK2:VKL2"/>
    <mergeCell ref="VKM2:VKN2"/>
    <mergeCell ref="VKO2:VKP2"/>
    <mergeCell ref="VKQ2:VKR2"/>
    <mergeCell ref="VPI2:VPJ2"/>
    <mergeCell ref="VPK2:VPL2"/>
    <mergeCell ref="VPM2:VPN2"/>
    <mergeCell ref="VPO2:VPP2"/>
    <mergeCell ref="VPQ2:VPR2"/>
    <mergeCell ref="VPS2:VPT2"/>
    <mergeCell ref="VOW2:VOX2"/>
    <mergeCell ref="VOY2:VOZ2"/>
    <mergeCell ref="VPA2:VPB2"/>
    <mergeCell ref="VPC2:VPD2"/>
    <mergeCell ref="VPE2:VPF2"/>
    <mergeCell ref="VPG2:VPH2"/>
    <mergeCell ref="VOK2:VOL2"/>
    <mergeCell ref="VOM2:VON2"/>
    <mergeCell ref="VOO2:VOP2"/>
    <mergeCell ref="VOQ2:VOR2"/>
    <mergeCell ref="VOS2:VOT2"/>
    <mergeCell ref="VOU2:VOV2"/>
    <mergeCell ref="VNY2:VNZ2"/>
    <mergeCell ref="VOA2:VOB2"/>
    <mergeCell ref="VOC2:VOD2"/>
    <mergeCell ref="VOE2:VOF2"/>
    <mergeCell ref="VOG2:VOH2"/>
    <mergeCell ref="VOI2:VOJ2"/>
    <mergeCell ref="VNM2:VNN2"/>
    <mergeCell ref="VNO2:VNP2"/>
    <mergeCell ref="VNQ2:VNR2"/>
    <mergeCell ref="VNS2:VNT2"/>
    <mergeCell ref="VNU2:VNV2"/>
    <mergeCell ref="VNW2:VNX2"/>
    <mergeCell ref="VNA2:VNB2"/>
    <mergeCell ref="VNC2:VND2"/>
    <mergeCell ref="VNE2:VNF2"/>
    <mergeCell ref="VNG2:VNH2"/>
    <mergeCell ref="VNI2:VNJ2"/>
    <mergeCell ref="VNK2:VNL2"/>
    <mergeCell ref="VSC2:VSD2"/>
    <mergeCell ref="VSE2:VSF2"/>
    <mergeCell ref="VSG2:VSH2"/>
    <mergeCell ref="VSI2:VSJ2"/>
    <mergeCell ref="VSK2:VSL2"/>
    <mergeCell ref="VSM2:VSN2"/>
    <mergeCell ref="VRQ2:VRR2"/>
    <mergeCell ref="VRS2:VRT2"/>
    <mergeCell ref="VRU2:VRV2"/>
    <mergeCell ref="VRW2:VRX2"/>
    <mergeCell ref="VRY2:VRZ2"/>
    <mergeCell ref="VSA2:VSB2"/>
    <mergeCell ref="VRE2:VRF2"/>
    <mergeCell ref="VRG2:VRH2"/>
    <mergeCell ref="VRI2:VRJ2"/>
    <mergeCell ref="VRK2:VRL2"/>
    <mergeCell ref="VRM2:VRN2"/>
    <mergeCell ref="VRO2:VRP2"/>
    <mergeCell ref="VQS2:VQT2"/>
    <mergeCell ref="VQU2:VQV2"/>
    <mergeCell ref="VQW2:VQX2"/>
    <mergeCell ref="VQY2:VQZ2"/>
    <mergeCell ref="VRA2:VRB2"/>
    <mergeCell ref="VRC2:VRD2"/>
    <mergeCell ref="VQG2:VQH2"/>
    <mergeCell ref="VQI2:VQJ2"/>
    <mergeCell ref="VQK2:VQL2"/>
    <mergeCell ref="VQM2:VQN2"/>
    <mergeCell ref="VQO2:VQP2"/>
    <mergeCell ref="VQQ2:VQR2"/>
    <mergeCell ref="VPU2:VPV2"/>
    <mergeCell ref="VPW2:VPX2"/>
    <mergeCell ref="VPY2:VPZ2"/>
    <mergeCell ref="VQA2:VQB2"/>
    <mergeCell ref="VQC2:VQD2"/>
    <mergeCell ref="VQE2:VQF2"/>
    <mergeCell ref="VUW2:VUX2"/>
    <mergeCell ref="VUY2:VUZ2"/>
    <mergeCell ref="VVA2:VVB2"/>
    <mergeCell ref="VVC2:VVD2"/>
    <mergeCell ref="VVE2:VVF2"/>
    <mergeCell ref="VVG2:VVH2"/>
    <mergeCell ref="VUK2:VUL2"/>
    <mergeCell ref="VUM2:VUN2"/>
    <mergeCell ref="VUO2:VUP2"/>
    <mergeCell ref="VUQ2:VUR2"/>
    <mergeCell ref="VUS2:VUT2"/>
    <mergeCell ref="VUU2:VUV2"/>
    <mergeCell ref="VTY2:VTZ2"/>
    <mergeCell ref="VUA2:VUB2"/>
    <mergeCell ref="VUC2:VUD2"/>
    <mergeCell ref="VUE2:VUF2"/>
    <mergeCell ref="VUG2:VUH2"/>
    <mergeCell ref="VUI2:VUJ2"/>
    <mergeCell ref="VTM2:VTN2"/>
    <mergeCell ref="VTO2:VTP2"/>
    <mergeCell ref="VTQ2:VTR2"/>
    <mergeCell ref="VTS2:VTT2"/>
    <mergeCell ref="VTU2:VTV2"/>
    <mergeCell ref="VTW2:VTX2"/>
    <mergeCell ref="VTA2:VTB2"/>
    <mergeCell ref="VTC2:VTD2"/>
    <mergeCell ref="VTE2:VTF2"/>
    <mergeCell ref="VTG2:VTH2"/>
    <mergeCell ref="VTI2:VTJ2"/>
    <mergeCell ref="VTK2:VTL2"/>
    <mergeCell ref="VSO2:VSP2"/>
    <mergeCell ref="VSQ2:VSR2"/>
    <mergeCell ref="VSS2:VST2"/>
    <mergeCell ref="VSU2:VSV2"/>
    <mergeCell ref="VSW2:VSX2"/>
    <mergeCell ref="VSY2:VSZ2"/>
    <mergeCell ref="VXQ2:VXR2"/>
    <mergeCell ref="VXS2:VXT2"/>
    <mergeCell ref="VXU2:VXV2"/>
    <mergeCell ref="VXW2:VXX2"/>
    <mergeCell ref="VXY2:VXZ2"/>
    <mergeCell ref="VYA2:VYB2"/>
    <mergeCell ref="VXE2:VXF2"/>
    <mergeCell ref="VXG2:VXH2"/>
    <mergeCell ref="VXI2:VXJ2"/>
    <mergeCell ref="VXK2:VXL2"/>
    <mergeCell ref="VXM2:VXN2"/>
    <mergeCell ref="VXO2:VXP2"/>
    <mergeCell ref="VWS2:VWT2"/>
    <mergeCell ref="VWU2:VWV2"/>
    <mergeCell ref="VWW2:VWX2"/>
    <mergeCell ref="VWY2:VWZ2"/>
    <mergeCell ref="VXA2:VXB2"/>
    <mergeCell ref="VXC2:VXD2"/>
    <mergeCell ref="VWG2:VWH2"/>
    <mergeCell ref="VWI2:VWJ2"/>
    <mergeCell ref="VWK2:VWL2"/>
    <mergeCell ref="VWM2:VWN2"/>
    <mergeCell ref="VWO2:VWP2"/>
    <mergeCell ref="VWQ2:VWR2"/>
    <mergeCell ref="VVU2:VVV2"/>
    <mergeCell ref="VVW2:VVX2"/>
    <mergeCell ref="VVY2:VVZ2"/>
    <mergeCell ref="VWA2:VWB2"/>
    <mergeCell ref="VWC2:VWD2"/>
    <mergeCell ref="VWE2:VWF2"/>
    <mergeCell ref="VVI2:VVJ2"/>
    <mergeCell ref="VVK2:VVL2"/>
    <mergeCell ref="VVM2:VVN2"/>
    <mergeCell ref="VVO2:VVP2"/>
    <mergeCell ref="VVQ2:VVR2"/>
    <mergeCell ref="VVS2:VVT2"/>
    <mergeCell ref="WAK2:WAL2"/>
    <mergeCell ref="WAM2:WAN2"/>
    <mergeCell ref="WAO2:WAP2"/>
    <mergeCell ref="WAQ2:WAR2"/>
    <mergeCell ref="WAS2:WAT2"/>
    <mergeCell ref="WAU2:WAV2"/>
    <mergeCell ref="VZY2:VZZ2"/>
    <mergeCell ref="WAA2:WAB2"/>
    <mergeCell ref="WAC2:WAD2"/>
    <mergeCell ref="WAE2:WAF2"/>
    <mergeCell ref="WAG2:WAH2"/>
    <mergeCell ref="WAI2:WAJ2"/>
    <mergeCell ref="VZM2:VZN2"/>
    <mergeCell ref="VZO2:VZP2"/>
    <mergeCell ref="VZQ2:VZR2"/>
    <mergeCell ref="VZS2:VZT2"/>
    <mergeCell ref="VZU2:VZV2"/>
    <mergeCell ref="VZW2:VZX2"/>
    <mergeCell ref="VZA2:VZB2"/>
    <mergeCell ref="VZC2:VZD2"/>
    <mergeCell ref="VZE2:VZF2"/>
    <mergeCell ref="VZG2:VZH2"/>
    <mergeCell ref="VZI2:VZJ2"/>
    <mergeCell ref="VZK2:VZL2"/>
    <mergeCell ref="VYO2:VYP2"/>
    <mergeCell ref="VYQ2:VYR2"/>
    <mergeCell ref="VYS2:VYT2"/>
    <mergeCell ref="VYU2:VYV2"/>
    <mergeCell ref="VYW2:VYX2"/>
    <mergeCell ref="VYY2:VYZ2"/>
    <mergeCell ref="VYC2:VYD2"/>
    <mergeCell ref="VYE2:VYF2"/>
    <mergeCell ref="VYG2:VYH2"/>
    <mergeCell ref="VYI2:VYJ2"/>
    <mergeCell ref="VYK2:VYL2"/>
    <mergeCell ref="VYM2:VYN2"/>
    <mergeCell ref="WDE2:WDF2"/>
    <mergeCell ref="WDG2:WDH2"/>
    <mergeCell ref="WDI2:WDJ2"/>
    <mergeCell ref="WDK2:WDL2"/>
    <mergeCell ref="WDM2:WDN2"/>
    <mergeCell ref="WDO2:WDP2"/>
    <mergeCell ref="WCS2:WCT2"/>
    <mergeCell ref="WCU2:WCV2"/>
    <mergeCell ref="WCW2:WCX2"/>
    <mergeCell ref="WCY2:WCZ2"/>
    <mergeCell ref="WDA2:WDB2"/>
    <mergeCell ref="WDC2:WDD2"/>
    <mergeCell ref="WCG2:WCH2"/>
    <mergeCell ref="WCI2:WCJ2"/>
    <mergeCell ref="WCK2:WCL2"/>
    <mergeCell ref="WCM2:WCN2"/>
    <mergeCell ref="WCO2:WCP2"/>
    <mergeCell ref="WCQ2:WCR2"/>
    <mergeCell ref="WBU2:WBV2"/>
    <mergeCell ref="WBW2:WBX2"/>
    <mergeCell ref="WBY2:WBZ2"/>
    <mergeCell ref="WCA2:WCB2"/>
    <mergeCell ref="WCC2:WCD2"/>
    <mergeCell ref="WCE2:WCF2"/>
    <mergeCell ref="WBI2:WBJ2"/>
    <mergeCell ref="WBK2:WBL2"/>
    <mergeCell ref="WBM2:WBN2"/>
    <mergeCell ref="WBO2:WBP2"/>
    <mergeCell ref="WBQ2:WBR2"/>
    <mergeCell ref="WBS2:WBT2"/>
    <mergeCell ref="WAW2:WAX2"/>
    <mergeCell ref="WAY2:WAZ2"/>
    <mergeCell ref="WBA2:WBB2"/>
    <mergeCell ref="WBC2:WBD2"/>
    <mergeCell ref="WBE2:WBF2"/>
    <mergeCell ref="WBG2:WBH2"/>
    <mergeCell ref="WFY2:WFZ2"/>
    <mergeCell ref="WGA2:WGB2"/>
    <mergeCell ref="WGC2:WGD2"/>
    <mergeCell ref="WGE2:WGF2"/>
    <mergeCell ref="WGG2:WGH2"/>
    <mergeCell ref="WGI2:WGJ2"/>
    <mergeCell ref="WFM2:WFN2"/>
    <mergeCell ref="WFO2:WFP2"/>
    <mergeCell ref="WFQ2:WFR2"/>
    <mergeCell ref="WFS2:WFT2"/>
    <mergeCell ref="WFU2:WFV2"/>
    <mergeCell ref="WFW2:WFX2"/>
    <mergeCell ref="WFA2:WFB2"/>
    <mergeCell ref="WFC2:WFD2"/>
    <mergeCell ref="WFE2:WFF2"/>
    <mergeCell ref="WFG2:WFH2"/>
    <mergeCell ref="WFI2:WFJ2"/>
    <mergeCell ref="WFK2:WFL2"/>
    <mergeCell ref="WEO2:WEP2"/>
    <mergeCell ref="WEQ2:WER2"/>
    <mergeCell ref="WES2:WET2"/>
    <mergeCell ref="WEU2:WEV2"/>
    <mergeCell ref="WEW2:WEX2"/>
    <mergeCell ref="WEY2:WEZ2"/>
    <mergeCell ref="WEC2:WED2"/>
    <mergeCell ref="WEE2:WEF2"/>
    <mergeCell ref="WEG2:WEH2"/>
    <mergeCell ref="WEI2:WEJ2"/>
    <mergeCell ref="WEK2:WEL2"/>
    <mergeCell ref="WEM2:WEN2"/>
    <mergeCell ref="WDQ2:WDR2"/>
    <mergeCell ref="WDS2:WDT2"/>
    <mergeCell ref="WDU2:WDV2"/>
    <mergeCell ref="WDW2:WDX2"/>
    <mergeCell ref="WDY2:WDZ2"/>
    <mergeCell ref="WEA2:WEB2"/>
    <mergeCell ref="WIS2:WIT2"/>
    <mergeCell ref="WIU2:WIV2"/>
    <mergeCell ref="WIW2:WIX2"/>
    <mergeCell ref="WIY2:WIZ2"/>
    <mergeCell ref="WJA2:WJB2"/>
    <mergeCell ref="WJC2:WJD2"/>
    <mergeCell ref="WIG2:WIH2"/>
    <mergeCell ref="WII2:WIJ2"/>
    <mergeCell ref="WIK2:WIL2"/>
    <mergeCell ref="WIM2:WIN2"/>
    <mergeCell ref="WIO2:WIP2"/>
    <mergeCell ref="WIQ2:WIR2"/>
    <mergeCell ref="WHU2:WHV2"/>
    <mergeCell ref="WHW2:WHX2"/>
    <mergeCell ref="WHY2:WHZ2"/>
    <mergeCell ref="WIA2:WIB2"/>
    <mergeCell ref="WIC2:WID2"/>
    <mergeCell ref="WIE2:WIF2"/>
    <mergeCell ref="WHI2:WHJ2"/>
    <mergeCell ref="WHK2:WHL2"/>
    <mergeCell ref="WHM2:WHN2"/>
    <mergeCell ref="WHO2:WHP2"/>
    <mergeCell ref="WHQ2:WHR2"/>
    <mergeCell ref="WHS2:WHT2"/>
    <mergeCell ref="WGW2:WGX2"/>
    <mergeCell ref="WGY2:WGZ2"/>
    <mergeCell ref="WHA2:WHB2"/>
    <mergeCell ref="WHC2:WHD2"/>
    <mergeCell ref="WHE2:WHF2"/>
    <mergeCell ref="WHG2:WHH2"/>
    <mergeCell ref="WGK2:WGL2"/>
    <mergeCell ref="WGM2:WGN2"/>
    <mergeCell ref="WGO2:WGP2"/>
    <mergeCell ref="WGQ2:WGR2"/>
    <mergeCell ref="WGS2:WGT2"/>
    <mergeCell ref="WGU2:WGV2"/>
    <mergeCell ref="WLM2:WLN2"/>
    <mergeCell ref="WLO2:WLP2"/>
    <mergeCell ref="WLQ2:WLR2"/>
    <mergeCell ref="WLS2:WLT2"/>
    <mergeCell ref="WLU2:WLV2"/>
    <mergeCell ref="WLW2:WLX2"/>
    <mergeCell ref="WLA2:WLB2"/>
    <mergeCell ref="WLC2:WLD2"/>
    <mergeCell ref="WLE2:WLF2"/>
    <mergeCell ref="WLG2:WLH2"/>
    <mergeCell ref="WLI2:WLJ2"/>
    <mergeCell ref="WLK2:WLL2"/>
    <mergeCell ref="WKO2:WKP2"/>
    <mergeCell ref="WKQ2:WKR2"/>
    <mergeCell ref="WKS2:WKT2"/>
    <mergeCell ref="WKU2:WKV2"/>
    <mergeCell ref="WKW2:WKX2"/>
    <mergeCell ref="WKY2:WKZ2"/>
    <mergeCell ref="WKC2:WKD2"/>
    <mergeCell ref="WKE2:WKF2"/>
    <mergeCell ref="WKG2:WKH2"/>
    <mergeCell ref="WKI2:WKJ2"/>
    <mergeCell ref="WKK2:WKL2"/>
    <mergeCell ref="WKM2:WKN2"/>
    <mergeCell ref="WJQ2:WJR2"/>
    <mergeCell ref="WJS2:WJT2"/>
    <mergeCell ref="WJU2:WJV2"/>
    <mergeCell ref="WJW2:WJX2"/>
    <mergeCell ref="WJY2:WJZ2"/>
    <mergeCell ref="WKA2:WKB2"/>
    <mergeCell ref="WJE2:WJF2"/>
    <mergeCell ref="WJG2:WJH2"/>
    <mergeCell ref="WJI2:WJJ2"/>
    <mergeCell ref="WJK2:WJL2"/>
    <mergeCell ref="WJM2:WJN2"/>
    <mergeCell ref="WJO2:WJP2"/>
    <mergeCell ref="WOG2:WOH2"/>
    <mergeCell ref="WOI2:WOJ2"/>
    <mergeCell ref="WOK2:WOL2"/>
    <mergeCell ref="WOM2:WON2"/>
    <mergeCell ref="WOO2:WOP2"/>
    <mergeCell ref="WOQ2:WOR2"/>
    <mergeCell ref="WNU2:WNV2"/>
    <mergeCell ref="WNW2:WNX2"/>
    <mergeCell ref="WNY2:WNZ2"/>
    <mergeCell ref="WOA2:WOB2"/>
    <mergeCell ref="WOC2:WOD2"/>
    <mergeCell ref="WOE2:WOF2"/>
    <mergeCell ref="WNI2:WNJ2"/>
    <mergeCell ref="WNK2:WNL2"/>
    <mergeCell ref="WNM2:WNN2"/>
    <mergeCell ref="WNO2:WNP2"/>
    <mergeCell ref="WNQ2:WNR2"/>
    <mergeCell ref="WNS2:WNT2"/>
    <mergeCell ref="WMW2:WMX2"/>
    <mergeCell ref="WMY2:WMZ2"/>
    <mergeCell ref="WNA2:WNB2"/>
    <mergeCell ref="WNC2:WND2"/>
    <mergeCell ref="WNE2:WNF2"/>
    <mergeCell ref="WNG2:WNH2"/>
    <mergeCell ref="WMK2:WML2"/>
    <mergeCell ref="WMM2:WMN2"/>
    <mergeCell ref="WMO2:WMP2"/>
    <mergeCell ref="WMQ2:WMR2"/>
    <mergeCell ref="WMS2:WMT2"/>
    <mergeCell ref="WMU2:WMV2"/>
    <mergeCell ref="WLY2:WLZ2"/>
    <mergeCell ref="WMA2:WMB2"/>
    <mergeCell ref="WMC2:WMD2"/>
    <mergeCell ref="WME2:WMF2"/>
    <mergeCell ref="WMG2:WMH2"/>
    <mergeCell ref="WMI2:WMJ2"/>
    <mergeCell ref="WRA2:WRB2"/>
    <mergeCell ref="WRC2:WRD2"/>
    <mergeCell ref="WRE2:WRF2"/>
    <mergeCell ref="WRG2:WRH2"/>
    <mergeCell ref="WRI2:WRJ2"/>
    <mergeCell ref="WRK2:WRL2"/>
    <mergeCell ref="WQO2:WQP2"/>
    <mergeCell ref="WQQ2:WQR2"/>
    <mergeCell ref="WQS2:WQT2"/>
    <mergeCell ref="WQU2:WQV2"/>
    <mergeCell ref="WQW2:WQX2"/>
    <mergeCell ref="WQY2:WQZ2"/>
    <mergeCell ref="WQC2:WQD2"/>
    <mergeCell ref="WQE2:WQF2"/>
    <mergeCell ref="WQG2:WQH2"/>
    <mergeCell ref="WQI2:WQJ2"/>
    <mergeCell ref="WQK2:WQL2"/>
    <mergeCell ref="WQM2:WQN2"/>
    <mergeCell ref="WPQ2:WPR2"/>
    <mergeCell ref="WPS2:WPT2"/>
    <mergeCell ref="WPU2:WPV2"/>
    <mergeCell ref="WPW2:WPX2"/>
    <mergeCell ref="WPY2:WPZ2"/>
    <mergeCell ref="WQA2:WQB2"/>
    <mergeCell ref="WPE2:WPF2"/>
    <mergeCell ref="WPG2:WPH2"/>
    <mergeCell ref="WPI2:WPJ2"/>
    <mergeCell ref="WPK2:WPL2"/>
    <mergeCell ref="WPM2:WPN2"/>
    <mergeCell ref="WPO2:WPP2"/>
    <mergeCell ref="WOS2:WOT2"/>
    <mergeCell ref="WOU2:WOV2"/>
    <mergeCell ref="WOW2:WOX2"/>
    <mergeCell ref="WOY2:WOZ2"/>
    <mergeCell ref="WPA2:WPB2"/>
    <mergeCell ref="WPC2:WPD2"/>
    <mergeCell ref="WTU2:WTV2"/>
    <mergeCell ref="WTW2:WTX2"/>
    <mergeCell ref="WTY2:WTZ2"/>
    <mergeCell ref="WUA2:WUB2"/>
    <mergeCell ref="WUC2:WUD2"/>
    <mergeCell ref="WUE2:WUF2"/>
    <mergeCell ref="WTI2:WTJ2"/>
    <mergeCell ref="WTK2:WTL2"/>
    <mergeCell ref="WTM2:WTN2"/>
    <mergeCell ref="WTO2:WTP2"/>
    <mergeCell ref="WTQ2:WTR2"/>
    <mergeCell ref="WTS2:WTT2"/>
    <mergeCell ref="WSW2:WSX2"/>
    <mergeCell ref="WSY2:WSZ2"/>
    <mergeCell ref="WTA2:WTB2"/>
    <mergeCell ref="WTC2:WTD2"/>
    <mergeCell ref="WTE2:WTF2"/>
    <mergeCell ref="WTG2:WTH2"/>
    <mergeCell ref="WSK2:WSL2"/>
    <mergeCell ref="WSM2:WSN2"/>
    <mergeCell ref="WSO2:WSP2"/>
    <mergeCell ref="WSQ2:WSR2"/>
    <mergeCell ref="WSS2:WST2"/>
    <mergeCell ref="WSU2:WSV2"/>
    <mergeCell ref="WRY2:WRZ2"/>
    <mergeCell ref="WSA2:WSB2"/>
    <mergeCell ref="WSC2:WSD2"/>
    <mergeCell ref="WSE2:WSF2"/>
    <mergeCell ref="WSG2:WSH2"/>
    <mergeCell ref="WSI2:WSJ2"/>
    <mergeCell ref="WRM2:WRN2"/>
    <mergeCell ref="WRO2:WRP2"/>
    <mergeCell ref="WRQ2:WRR2"/>
    <mergeCell ref="WRS2:WRT2"/>
    <mergeCell ref="WRU2:WRV2"/>
    <mergeCell ref="WRW2:WRX2"/>
    <mergeCell ref="WWS2:WWT2"/>
    <mergeCell ref="WWU2:WWV2"/>
    <mergeCell ref="WWW2:WWX2"/>
    <mergeCell ref="WWY2:WWZ2"/>
    <mergeCell ref="WWC2:WWD2"/>
    <mergeCell ref="WWE2:WWF2"/>
    <mergeCell ref="WWG2:WWH2"/>
    <mergeCell ref="WWI2:WWJ2"/>
    <mergeCell ref="WWK2:WWL2"/>
    <mergeCell ref="WWM2:WWN2"/>
    <mergeCell ref="WVQ2:WVR2"/>
    <mergeCell ref="WVS2:WVT2"/>
    <mergeCell ref="WVU2:WVV2"/>
    <mergeCell ref="WVW2:WVX2"/>
    <mergeCell ref="WVY2:WVZ2"/>
    <mergeCell ref="WWA2:WWB2"/>
    <mergeCell ref="WVE2:WVF2"/>
    <mergeCell ref="WVG2:WVH2"/>
    <mergeCell ref="WVI2:WVJ2"/>
    <mergeCell ref="WVK2:WVL2"/>
    <mergeCell ref="WVM2:WVN2"/>
    <mergeCell ref="WVO2:WVP2"/>
    <mergeCell ref="WUS2:WUT2"/>
    <mergeCell ref="WUU2:WUV2"/>
    <mergeCell ref="WUW2:WUX2"/>
    <mergeCell ref="WUY2:WUZ2"/>
    <mergeCell ref="WVA2:WVB2"/>
    <mergeCell ref="WVC2:WVD2"/>
    <mergeCell ref="WUG2:WUH2"/>
    <mergeCell ref="WUI2:WUJ2"/>
    <mergeCell ref="WUK2:WUL2"/>
    <mergeCell ref="WUM2:WUN2"/>
    <mergeCell ref="WUO2:WUP2"/>
    <mergeCell ref="WUQ2:WUR2"/>
    <mergeCell ref="XFC2:XFD2"/>
    <mergeCell ref="I3:J3"/>
    <mergeCell ref="K3:L3"/>
    <mergeCell ref="XEK2:XEL2"/>
    <mergeCell ref="XEM2:XEN2"/>
    <mergeCell ref="XEO2:XEP2"/>
    <mergeCell ref="XEQ2:XER2"/>
    <mergeCell ref="XES2:XET2"/>
    <mergeCell ref="XEU2:XEV2"/>
    <mergeCell ref="XDY2:XDZ2"/>
    <mergeCell ref="XEA2:XEB2"/>
    <mergeCell ref="XEC2:XED2"/>
    <mergeCell ref="XEE2:XEF2"/>
    <mergeCell ref="XEG2:XEH2"/>
    <mergeCell ref="XEI2:XEJ2"/>
    <mergeCell ref="XDM2:XDN2"/>
    <mergeCell ref="XDO2:XDP2"/>
    <mergeCell ref="XDQ2:XDR2"/>
    <mergeCell ref="XDS2:XDT2"/>
    <mergeCell ref="XDU2:XDV2"/>
    <mergeCell ref="XDW2:XDX2"/>
    <mergeCell ref="XDA2:XDB2"/>
    <mergeCell ref="XDC2:XDD2"/>
    <mergeCell ref="XDE2:XDF2"/>
    <mergeCell ref="XDG2:XDH2"/>
    <mergeCell ref="XDI2:XDJ2"/>
    <mergeCell ref="XDK2:XDL2"/>
    <mergeCell ref="XCO2:XCP2"/>
    <mergeCell ref="XCQ2:XCR2"/>
    <mergeCell ref="XCS2:XCT2"/>
    <mergeCell ref="XCU2:XCV2"/>
    <mergeCell ref="XCW2:XCX2"/>
    <mergeCell ref="XCY2:XCZ2"/>
    <mergeCell ref="XCC2:XCD2"/>
    <mergeCell ref="XCE2:XCF2"/>
    <mergeCell ref="XCG2:XCH2"/>
    <mergeCell ref="XCI2:XCJ2"/>
    <mergeCell ref="XCK2:XCL2"/>
    <mergeCell ref="XCM2:XCN2"/>
    <mergeCell ref="XBQ2:XBR2"/>
    <mergeCell ref="XBS2:XBT2"/>
    <mergeCell ref="XBU2:XBV2"/>
    <mergeCell ref="XBW2:XBX2"/>
    <mergeCell ref="XBY2:XBZ2"/>
    <mergeCell ref="XCA2:XCB2"/>
    <mergeCell ref="XBE2:XBF2"/>
    <mergeCell ref="XBG2:XBH2"/>
    <mergeCell ref="XBI2:XBJ2"/>
    <mergeCell ref="XBK2:XBL2"/>
    <mergeCell ref="XBM2:XBN2"/>
    <mergeCell ref="XBO2:XBP2"/>
    <mergeCell ref="XAS2:XAT2"/>
    <mergeCell ref="XAU2:XAV2"/>
    <mergeCell ref="XAW2:XAX2"/>
    <mergeCell ref="XAY2:XAZ2"/>
    <mergeCell ref="XBA2:XBB2"/>
    <mergeCell ref="XBC2:XBD2"/>
    <mergeCell ref="XAG2:XAH2"/>
    <mergeCell ref="XAI2:XAJ2"/>
    <mergeCell ref="XAK2:XAL2"/>
    <mergeCell ref="XAM2:XAN2"/>
    <mergeCell ref="XAO2:XAP2"/>
    <mergeCell ref="WXM2:WXN2"/>
    <mergeCell ref="WXO2:WXP2"/>
    <mergeCell ref="XEW2:XEX2"/>
    <mergeCell ref="XEY2:XEZ2"/>
    <mergeCell ref="XFA2:XFB2"/>
    <mergeCell ref="XAQ2:XAR2"/>
    <mergeCell ref="WZU2:WZV2"/>
    <mergeCell ref="WZW2:WZX2"/>
    <mergeCell ref="WZY2:WZZ2"/>
    <mergeCell ref="XAA2:XAB2"/>
    <mergeCell ref="XAC2:XAD2"/>
    <mergeCell ref="XAE2:XAF2"/>
    <mergeCell ref="WZI2:WZJ2"/>
    <mergeCell ref="WZK2:WZL2"/>
    <mergeCell ref="WZM2:WZN2"/>
    <mergeCell ref="WZO2:WZP2"/>
    <mergeCell ref="WZQ2:WZR2"/>
    <mergeCell ref="WZS2:WZT2"/>
    <mergeCell ref="WYW2:WYX2"/>
    <mergeCell ref="WYY2:WYZ2"/>
    <mergeCell ref="WZA2:WZB2"/>
    <mergeCell ref="WZC2:WZD2"/>
    <mergeCell ref="WZE2:WZF2"/>
    <mergeCell ref="WZG2:WZH2"/>
    <mergeCell ref="WYK2:WYL2"/>
    <mergeCell ref="WYM2:WYN2"/>
    <mergeCell ref="WYO2:WYP2"/>
    <mergeCell ref="WYQ2:WYR2"/>
    <mergeCell ref="WYS2:WYT2"/>
    <mergeCell ref="WYU2:WYV2"/>
    <mergeCell ref="WXY2:WXZ2"/>
    <mergeCell ref="WYA2:WYB2"/>
    <mergeCell ref="WYC2:WYD2"/>
    <mergeCell ref="WYE2:WYF2"/>
    <mergeCell ref="WYG2:WYH2"/>
    <mergeCell ref="WYI2:WYJ2"/>
    <mergeCell ref="WXQ2:WXR2"/>
    <mergeCell ref="WXS2:WXT2"/>
    <mergeCell ref="WXU2:WXV2"/>
    <mergeCell ref="WXW2:WXX2"/>
    <mergeCell ref="WXA2:WXB2"/>
    <mergeCell ref="WXC2:WXD2"/>
    <mergeCell ref="WXE2:WXF2"/>
    <mergeCell ref="WXG2:WXH2"/>
    <mergeCell ref="DE3:DF3"/>
    <mergeCell ref="DG3:DH3"/>
    <mergeCell ref="DI3:DJ3"/>
    <mergeCell ref="DK3:DL3"/>
    <mergeCell ref="DM3:DN3"/>
    <mergeCell ref="DO3:DP3"/>
    <mergeCell ref="CS3:CT3"/>
    <mergeCell ref="CU3:CV3"/>
    <mergeCell ref="CW3:CX3"/>
    <mergeCell ref="CY3:CZ3"/>
    <mergeCell ref="DA3:DB3"/>
    <mergeCell ref="DC3:DD3"/>
    <mergeCell ref="CG3:CH3"/>
    <mergeCell ref="CI3:CJ3"/>
    <mergeCell ref="CK3:CL3"/>
    <mergeCell ref="CM3:CN3"/>
    <mergeCell ref="CO3:CP3"/>
    <mergeCell ref="CQ3:CR3"/>
    <mergeCell ref="BU3:BV3"/>
    <mergeCell ref="BW3:BX3"/>
    <mergeCell ref="BY3:BZ3"/>
    <mergeCell ref="CA3:CB3"/>
    <mergeCell ref="CC3:CD3"/>
    <mergeCell ref="CE3:CF3"/>
    <mergeCell ref="GW3:GX3"/>
    <mergeCell ref="GK3:GL3"/>
    <mergeCell ref="GM3:GN3"/>
    <mergeCell ref="GO3:GP3"/>
    <mergeCell ref="GQ3:GR3"/>
    <mergeCell ref="GS3:GT3"/>
    <mergeCell ref="GU3:GV3"/>
    <mergeCell ref="FY3:FZ3"/>
    <mergeCell ref="GA3:GB3"/>
    <mergeCell ref="GC3:GD3"/>
    <mergeCell ref="GE3:GF3"/>
    <mergeCell ref="GG3:GH3"/>
    <mergeCell ref="GI3:GJ3"/>
    <mergeCell ref="FM3:FN3"/>
    <mergeCell ref="FO3:FP3"/>
    <mergeCell ref="FQ3:FR3"/>
    <mergeCell ref="FS3:FT3"/>
    <mergeCell ref="FU3:FV3"/>
    <mergeCell ref="FW3:FX3"/>
    <mergeCell ref="FA3:FB3"/>
    <mergeCell ref="FC3:FD3"/>
    <mergeCell ref="FE3:FF3"/>
    <mergeCell ref="FG3:FH3"/>
    <mergeCell ref="FI3:FJ3"/>
    <mergeCell ref="FK3:FL3"/>
    <mergeCell ref="EO3:EP3"/>
    <mergeCell ref="EQ3:ER3"/>
    <mergeCell ref="ES3:ET3"/>
    <mergeCell ref="WXI2:WXJ2"/>
    <mergeCell ref="WXK2:WXL2"/>
    <mergeCell ref="WWO2:WWP2"/>
    <mergeCell ref="WWQ2:WWR2"/>
    <mergeCell ref="JE3:JF3"/>
    <mergeCell ref="JG3:JH3"/>
    <mergeCell ref="JI3:JJ3"/>
    <mergeCell ref="JK3:JL3"/>
    <mergeCell ref="JM3:JN3"/>
    <mergeCell ref="JO3:JP3"/>
    <mergeCell ref="IS3:IT3"/>
    <mergeCell ref="IU3:IV3"/>
    <mergeCell ref="IW3:IX3"/>
    <mergeCell ref="IY3:IZ3"/>
    <mergeCell ref="JA3:JB3"/>
    <mergeCell ref="JC3:JD3"/>
    <mergeCell ref="IG3:IH3"/>
    <mergeCell ref="II3:IJ3"/>
    <mergeCell ref="IK3:IL3"/>
    <mergeCell ref="IM3:IN3"/>
    <mergeCell ref="IO3:IP3"/>
    <mergeCell ref="IQ3:IR3"/>
    <mergeCell ref="HU3:HV3"/>
    <mergeCell ref="HW3:HX3"/>
    <mergeCell ref="HY3:HZ3"/>
    <mergeCell ref="IA3:IB3"/>
    <mergeCell ref="IC3:ID3"/>
    <mergeCell ref="IE3:IF3"/>
    <mergeCell ref="HI3:HJ3"/>
    <mergeCell ref="HK3:HL3"/>
    <mergeCell ref="HM3:HN3"/>
    <mergeCell ref="HO3:HP3"/>
    <mergeCell ref="HQ3:HR3"/>
    <mergeCell ref="HS3:HT3"/>
    <mergeCell ref="GY3:GZ3"/>
    <mergeCell ref="HA3:HB3"/>
    <mergeCell ref="HC3:HD3"/>
    <mergeCell ref="HE3:HF3"/>
    <mergeCell ref="HG3:HH3"/>
    <mergeCell ref="LY3:LZ3"/>
    <mergeCell ref="MA3:MB3"/>
    <mergeCell ref="MC3:MD3"/>
    <mergeCell ref="ME3:MF3"/>
    <mergeCell ref="MG3:MH3"/>
    <mergeCell ref="MI3:MJ3"/>
    <mergeCell ref="LM3:LN3"/>
    <mergeCell ref="LO3:LP3"/>
    <mergeCell ref="LQ3:LR3"/>
    <mergeCell ref="LS3:LT3"/>
    <mergeCell ref="LU3:LV3"/>
    <mergeCell ref="LW3:LX3"/>
    <mergeCell ref="LA3:LB3"/>
    <mergeCell ref="LC3:LD3"/>
    <mergeCell ref="LE3:LF3"/>
    <mergeCell ref="LG3:LH3"/>
    <mergeCell ref="LI3:LJ3"/>
    <mergeCell ref="LK3:LL3"/>
    <mergeCell ref="KO3:KP3"/>
    <mergeCell ref="KQ3:KR3"/>
    <mergeCell ref="KS3:KT3"/>
    <mergeCell ref="KU3:KV3"/>
    <mergeCell ref="KW3:KX3"/>
    <mergeCell ref="KY3:KZ3"/>
    <mergeCell ref="KC3:KD3"/>
    <mergeCell ref="KE3:KF3"/>
    <mergeCell ref="KG3:KH3"/>
    <mergeCell ref="KI3:KJ3"/>
    <mergeCell ref="KK3:KL3"/>
    <mergeCell ref="KM3:KN3"/>
    <mergeCell ref="JQ3:JR3"/>
    <mergeCell ref="JS3:JT3"/>
    <mergeCell ref="JU3:JV3"/>
    <mergeCell ref="JW3:JX3"/>
    <mergeCell ref="JY3:JZ3"/>
    <mergeCell ref="KA3:KB3"/>
    <mergeCell ref="OS3:OT3"/>
    <mergeCell ref="OU3:OV3"/>
    <mergeCell ref="OW3:OX3"/>
    <mergeCell ref="OY3:OZ3"/>
    <mergeCell ref="PA3:PB3"/>
    <mergeCell ref="PC3:PD3"/>
    <mergeCell ref="OG3:OH3"/>
    <mergeCell ref="OI3:OJ3"/>
    <mergeCell ref="OK3:OL3"/>
    <mergeCell ref="OM3:ON3"/>
    <mergeCell ref="OO3:OP3"/>
    <mergeCell ref="OQ3:OR3"/>
    <mergeCell ref="NU3:NV3"/>
    <mergeCell ref="NW3:NX3"/>
    <mergeCell ref="NY3:NZ3"/>
    <mergeCell ref="OA3:OB3"/>
    <mergeCell ref="OC3:OD3"/>
    <mergeCell ref="OE3:OF3"/>
    <mergeCell ref="NI3:NJ3"/>
    <mergeCell ref="NK3:NL3"/>
    <mergeCell ref="NM3:NN3"/>
    <mergeCell ref="NO3:NP3"/>
    <mergeCell ref="NQ3:NR3"/>
    <mergeCell ref="NS3:NT3"/>
    <mergeCell ref="MW3:MX3"/>
    <mergeCell ref="MY3:MZ3"/>
    <mergeCell ref="NA3:NB3"/>
    <mergeCell ref="NC3:ND3"/>
    <mergeCell ref="NE3:NF3"/>
    <mergeCell ref="NG3:NH3"/>
    <mergeCell ref="MK3:ML3"/>
    <mergeCell ref="MM3:MN3"/>
    <mergeCell ref="MO3:MP3"/>
    <mergeCell ref="MQ3:MR3"/>
    <mergeCell ref="MS3:MT3"/>
    <mergeCell ref="MU3:MV3"/>
    <mergeCell ref="RM3:RN3"/>
    <mergeCell ref="RO3:RP3"/>
    <mergeCell ref="RQ3:RR3"/>
    <mergeCell ref="RS3:RT3"/>
    <mergeCell ref="RU3:RV3"/>
    <mergeCell ref="RW3:RX3"/>
    <mergeCell ref="RA3:RB3"/>
    <mergeCell ref="RC3:RD3"/>
    <mergeCell ref="RE3:RF3"/>
    <mergeCell ref="RG3:RH3"/>
    <mergeCell ref="RI3:RJ3"/>
    <mergeCell ref="RK3:RL3"/>
    <mergeCell ref="QO3:QP3"/>
    <mergeCell ref="QQ3:QR3"/>
    <mergeCell ref="QS3:QT3"/>
    <mergeCell ref="QU3:QV3"/>
    <mergeCell ref="QW3:QX3"/>
    <mergeCell ref="QY3:QZ3"/>
    <mergeCell ref="QC3:QD3"/>
    <mergeCell ref="QE3:QF3"/>
    <mergeCell ref="QG3:QH3"/>
    <mergeCell ref="QI3:QJ3"/>
    <mergeCell ref="QK3:QL3"/>
    <mergeCell ref="QM3:QN3"/>
    <mergeCell ref="PQ3:PR3"/>
    <mergeCell ref="PS3:PT3"/>
    <mergeCell ref="PU3:PV3"/>
    <mergeCell ref="PW3:PX3"/>
    <mergeCell ref="PY3:PZ3"/>
    <mergeCell ref="QA3:QB3"/>
    <mergeCell ref="PE3:PF3"/>
    <mergeCell ref="PG3:PH3"/>
    <mergeCell ref="PI3:PJ3"/>
    <mergeCell ref="PK3:PL3"/>
    <mergeCell ref="PM3:PN3"/>
    <mergeCell ref="PO3:PP3"/>
    <mergeCell ref="UG3:UH3"/>
    <mergeCell ref="UI3:UJ3"/>
    <mergeCell ref="UK3:UL3"/>
    <mergeCell ref="UM3:UN3"/>
    <mergeCell ref="UO3:UP3"/>
    <mergeCell ref="UQ3:UR3"/>
    <mergeCell ref="TU3:TV3"/>
    <mergeCell ref="TW3:TX3"/>
    <mergeCell ref="TY3:TZ3"/>
    <mergeCell ref="UA3:UB3"/>
    <mergeCell ref="UC3:UD3"/>
    <mergeCell ref="UE3:UF3"/>
    <mergeCell ref="TI3:TJ3"/>
    <mergeCell ref="TK3:TL3"/>
    <mergeCell ref="TM3:TN3"/>
    <mergeCell ref="TO3:TP3"/>
    <mergeCell ref="TQ3:TR3"/>
    <mergeCell ref="TS3:TT3"/>
    <mergeCell ref="SW3:SX3"/>
    <mergeCell ref="SY3:SZ3"/>
    <mergeCell ref="TA3:TB3"/>
    <mergeCell ref="TC3:TD3"/>
    <mergeCell ref="TE3:TF3"/>
    <mergeCell ref="TG3:TH3"/>
    <mergeCell ref="SK3:SL3"/>
    <mergeCell ref="SM3:SN3"/>
    <mergeCell ref="SO3:SP3"/>
    <mergeCell ref="SQ3:SR3"/>
    <mergeCell ref="SS3:ST3"/>
    <mergeCell ref="SU3:SV3"/>
    <mergeCell ref="RY3:RZ3"/>
    <mergeCell ref="SA3:SB3"/>
    <mergeCell ref="SC3:SD3"/>
    <mergeCell ref="SE3:SF3"/>
    <mergeCell ref="SG3:SH3"/>
    <mergeCell ref="SI3:SJ3"/>
    <mergeCell ref="XA3:XB3"/>
    <mergeCell ref="XC3:XD3"/>
    <mergeCell ref="XE3:XF3"/>
    <mergeCell ref="XG3:XH3"/>
    <mergeCell ref="XI3:XJ3"/>
    <mergeCell ref="XK3:XL3"/>
    <mergeCell ref="WO3:WP3"/>
    <mergeCell ref="WQ3:WR3"/>
    <mergeCell ref="WS3:WT3"/>
    <mergeCell ref="WU3:WV3"/>
    <mergeCell ref="WW3:WX3"/>
    <mergeCell ref="WY3:WZ3"/>
    <mergeCell ref="WC3:WD3"/>
    <mergeCell ref="WE3:WF3"/>
    <mergeCell ref="WG3:WH3"/>
    <mergeCell ref="WI3:WJ3"/>
    <mergeCell ref="WK3:WL3"/>
    <mergeCell ref="WM3:WN3"/>
    <mergeCell ref="VQ3:VR3"/>
    <mergeCell ref="VS3:VT3"/>
    <mergeCell ref="VU3:VV3"/>
    <mergeCell ref="VW3:VX3"/>
    <mergeCell ref="VY3:VZ3"/>
    <mergeCell ref="WA3:WB3"/>
    <mergeCell ref="VE3:VF3"/>
    <mergeCell ref="VG3:VH3"/>
    <mergeCell ref="VI3:VJ3"/>
    <mergeCell ref="VK3:VL3"/>
    <mergeCell ref="VM3:VN3"/>
    <mergeCell ref="VO3:VP3"/>
    <mergeCell ref="US3:UT3"/>
    <mergeCell ref="UU3:UV3"/>
    <mergeCell ref="UW3:UX3"/>
    <mergeCell ref="UY3:UZ3"/>
    <mergeCell ref="VA3:VB3"/>
    <mergeCell ref="VC3:VD3"/>
    <mergeCell ref="ZU3:ZV3"/>
    <mergeCell ref="ZW3:ZX3"/>
    <mergeCell ref="ZY3:ZZ3"/>
    <mergeCell ref="AAA3:AAB3"/>
    <mergeCell ref="AAC3:AAD3"/>
    <mergeCell ref="AAE3:AAF3"/>
    <mergeCell ref="ZI3:ZJ3"/>
    <mergeCell ref="ZK3:ZL3"/>
    <mergeCell ref="ZM3:ZN3"/>
    <mergeCell ref="ZO3:ZP3"/>
    <mergeCell ref="ZQ3:ZR3"/>
    <mergeCell ref="ZS3:ZT3"/>
    <mergeCell ref="YW3:YX3"/>
    <mergeCell ref="YY3:YZ3"/>
    <mergeCell ref="ZA3:ZB3"/>
    <mergeCell ref="ZC3:ZD3"/>
    <mergeCell ref="ZE3:ZF3"/>
    <mergeCell ref="ZG3:ZH3"/>
    <mergeCell ref="YK3:YL3"/>
    <mergeCell ref="YM3:YN3"/>
    <mergeCell ref="YO3:YP3"/>
    <mergeCell ref="YQ3:YR3"/>
    <mergeCell ref="YS3:YT3"/>
    <mergeCell ref="YU3:YV3"/>
    <mergeCell ref="XY3:XZ3"/>
    <mergeCell ref="YA3:YB3"/>
    <mergeCell ref="YC3:YD3"/>
    <mergeCell ref="YE3:YF3"/>
    <mergeCell ref="YG3:YH3"/>
    <mergeCell ref="YI3:YJ3"/>
    <mergeCell ref="XM3:XN3"/>
    <mergeCell ref="XO3:XP3"/>
    <mergeCell ref="XQ3:XR3"/>
    <mergeCell ref="XS3:XT3"/>
    <mergeCell ref="XU3:XV3"/>
    <mergeCell ref="XW3:XX3"/>
    <mergeCell ref="ACO3:ACP3"/>
    <mergeCell ref="ACQ3:ACR3"/>
    <mergeCell ref="ACS3:ACT3"/>
    <mergeCell ref="ACU3:ACV3"/>
    <mergeCell ref="ACW3:ACX3"/>
    <mergeCell ref="ACY3:ACZ3"/>
    <mergeCell ref="ACC3:ACD3"/>
    <mergeCell ref="ACE3:ACF3"/>
    <mergeCell ref="ACG3:ACH3"/>
    <mergeCell ref="ACI3:ACJ3"/>
    <mergeCell ref="ACK3:ACL3"/>
    <mergeCell ref="ACM3:ACN3"/>
    <mergeCell ref="ABQ3:ABR3"/>
    <mergeCell ref="ABS3:ABT3"/>
    <mergeCell ref="ABU3:ABV3"/>
    <mergeCell ref="ABW3:ABX3"/>
    <mergeCell ref="ABY3:ABZ3"/>
    <mergeCell ref="ACA3:ACB3"/>
    <mergeCell ref="ABE3:ABF3"/>
    <mergeCell ref="ABG3:ABH3"/>
    <mergeCell ref="ABI3:ABJ3"/>
    <mergeCell ref="ABK3:ABL3"/>
    <mergeCell ref="ABM3:ABN3"/>
    <mergeCell ref="ABO3:ABP3"/>
    <mergeCell ref="AAS3:AAT3"/>
    <mergeCell ref="AAU3:AAV3"/>
    <mergeCell ref="AAW3:AAX3"/>
    <mergeCell ref="AAY3:AAZ3"/>
    <mergeCell ref="ABA3:ABB3"/>
    <mergeCell ref="ABC3:ABD3"/>
    <mergeCell ref="AAG3:AAH3"/>
    <mergeCell ref="AAI3:AAJ3"/>
    <mergeCell ref="AAK3:AAL3"/>
    <mergeCell ref="AAM3:AAN3"/>
    <mergeCell ref="AAO3:AAP3"/>
    <mergeCell ref="AAQ3:AAR3"/>
    <mergeCell ref="AFI3:AFJ3"/>
    <mergeCell ref="AFK3:AFL3"/>
    <mergeCell ref="AFM3:AFN3"/>
    <mergeCell ref="AFO3:AFP3"/>
    <mergeCell ref="AFQ3:AFR3"/>
    <mergeCell ref="AFS3:AFT3"/>
    <mergeCell ref="AEW3:AEX3"/>
    <mergeCell ref="AEY3:AEZ3"/>
    <mergeCell ref="AFA3:AFB3"/>
    <mergeCell ref="AFC3:AFD3"/>
    <mergeCell ref="AFE3:AFF3"/>
    <mergeCell ref="AFG3:AFH3"/>
    <mergeCell ref="AEK3:AEL3"/>
    <mergeCell ref="AEM3:AEN3"/>
    <mergeCell ref="AEO3:AEP3"/>
    <mergeCell ref="AEQ3:AER3"/>
    <mergeCell ref="AES3:AET3"/>
    <mergeCell ref="AEU3:AEV3"/>
    <mergeCell ref="ADY3:ADZ3"/>
    <mergeCell ref="AEA3:AEB3"/>
    <mergeCell ref="AEC3:AED3"/>
    <mergeCell ref="AEE3:AEF3"/>
    <mergeCell ref="AEG3:AEH3"/>
    <mergeCell ref="AEI3:AEJ3"/>
    <mergeCell ref="ADM3:ADN3"/>
    <mergeCell ref="ADO3:ADP3"/>
    <mergeCell ref="ADQ3:ADR3"/>
    <mergeCell ref="ADS3:ADT3"/>
    <mergeCell ref="ADU3:ADV3"/>
    <mergeCell ref="ADW3:ADX3"/>
    <mergeCell ref="ADA3:ADB3"/>
    <mergeCell ref="ADC3:ADD3"/>
    <mergeCell ref="ADE3:ADF3"/>
    <mergeCell ref="ADG3:ADH3"/>
    <mergeCell ref="ADI3:ADJ3"/>
    <mergeCell ref="ADK3:ADL3"/>
    <mergeCell ref="AIC3:AID3"/>
    <mergeCell ref="AIE3:AIF3"/>
    <mergeCell ref="AIG3:AIH3"/>
    <mergeCell ref="AII3:AIJ3"/>
    <mergeCell ref="AIK3:AIL3"/>
    <mergeCell ref="AIM3:AIN3"/>
    <mergeCell ref="AHQ3:AHR3"/>
    <mergeCell ref="AHS3:AHT3"/>
    <mergeCell ref="AHU3:AHV3"/>
    <mergeCell ref="AHW3:AHX3"/>
    <mergeCell ref="AHY3:AHZ3"/>
    <mergeCell ref="AIA3:AIB3"/>
    <mergeCell ref="AHE3:AHF3"/>
    <mergeCell ref="AHG3:AHH3"/>
    <mergeCell ref="AHI3:AHJ3"/>
    <mergeCell ref="AHK3:AHL3"/>
    <mergeCell ref="AHM3:AHN3"/>
    <mergeCell ref="AHO3:AHP3"/>
    <mergeCell ref="AGS3:AGT3"/>
    <mergeCell ref="AGU3:AGV3"/>
    <mergeCell ref="AGW3:AGX3"/>
    <mergeCell ref="AGY3:AGZ3"/>
    <mergeCell ref="AHA3:AHB3"/>
    <mergeCell ref="AHC3:AHD3"/>
    <mergeCell ref="AGG3:AGH3"/>
    <mergeCell ref="AGI3:AGJ3"/>
    <mergeCell ref="AGK3:AGL3"/>
    <mergeCell ref="AGM3:AGN3"/>
    <mergeCell ref="AGO3:AGP3"/>
    <mergeCell ref="AGQ3:AGR3"/>
    <mergeCell ref="AFU3:AFV3"/>
    <mergeCell ref="AFW3:AFX3"/>
    <mergeCell ref="AFY3:AFZ3"/>
    <mergeCell ref="AGA3:AGB3"/>
    <mergeCell ref="AGC3:AGD3"/>
    <mergeCell ref="AGE3:AGF3"/>
    <mergeCell ref="AKW3:AKX3"/>
    <mergeCell ref="AKY3:AKZ3"/>
    <mergeCell ref="ALA3:ALB3"/>
    <mergeCell ref="ALC3:ALD3"/>
    <mergeCell ref="ALE3:ALF3"/>
    <mergeCell ref="ALG3:ALH3"/>
    <mergeCell ref="AKK3:AKL3"/>
    <mergeCell ref="AKM3:AKN3"/>
    <mergeCell ref="AKO3:AKP3"/>
    <mergeCell ref="AKQ3:AKR3"/>
    <mergeCell ref="AKS3:AKT3"/>
    <mergeCell ref="AKU3:AKV3"/>
    <mergeCell ref="AJY3:AJZ3"/>
    <mergeCell ref="AKA3:AKB3"/>
    <mergeCell ref="AKC3:AKD3"/>
    <mergeCell ref="AKE3:AKF3"/>
    <mergeCell ref="AKG3:AKH3"/>
    <mergeCell ref="AKI3:AKJ3"/>
    <mergeCell ref="AJM3:AJN3"/>
    <mergeCell ref="AJO3:AJP3"/>
    <mergeCell ref="AJQ3:AJR3"/>
    <mergeCell ref="AJS3:AJT3"/>
    <mergeCell ref="AJU3:AJV3"/>
    <mergeCell ref="AJW3:AJX3"/>
    <mergeCell ref="AJA3:AJB3"/>
    <mergeCell ref="AJC3:AJD3"/>
    <mergeCell ref="AJE3:AJF3"/>
    <mergeCell ref="AJG3:AJH3"/>
    <mergeCell ref="AJI3:AJJ3"/>
    <mergeCell ref="AJK3:AJL3"/>
    <mergeCell ref="AIO3:AIP3"/>
    <mergeCell ref="AIQ3:AIR3"/>
    <mergeCell ref="AIS3:AIT3"/>
    <mergeCell ref="AIU3:AIV3"/>
    <mergeCell ref="AIW3:AIX3"/>
    <mergeCell ref="AIY3:AIZ3"/>
    <mergeCell ref="ANQ3:ANR3"/>
    <mergeCell ref="ANS3:ANT3"/>
    <mergeCell ref="ANU3:ANV3"/>
    <mergeCell ref="ANW3:ANX3"/>
    <mergeCell ref="ANY3:ANZ3"/>
    <mergeCell ref="AOA3:AOB3"/>
    <mergeCell ref="ANE3:ANF3"/>
    <mergeCell ref="ANG3:ANH3"/>
    <mergeCell ref="ANI3:ANJ3"/>
    <mergeCell ref="ANK3:ANL3"/>
    <mergeCell ref="ANM3:ANN3"/>
    <mergeCell ref="ANO3:ANP3"/>
    <mergeCell ref="AMS3:AMT3"/>
    <mergeCell ref="AMU3:AMV3"/>
    <mergeCell ref="AMW3:AMX3"/>
    <mergeCell ref="AMY3:AMZ3"/>
    <mergeCell ref="ANA3:ANB3"/>
    <mergeCell ref="ANC3:AND3"/>
    <mergeCell ref="AMG3:AMH3"/>
    <mergeCell ref="AMI3:AMJ3"/>
    <mergeCell ref="AMK3:AML3"/>
    <mergeCell ref="AMM3:AMN3"/>
    <mergeCell ref="AMO3:AMP3"/>
    <mergeCell ref="AMQ3:AMR3"/>
    <mergeCell ref="ALU3:ALV3"/>
    <mergeCell ref="ALW3:ALX3"/>
    <mergeCell ref="ALY3:ALZ3"/>
    <mergeCell ref="AMA3:AMB3"/>
    <mergeCell ref="AMC3:AMD3"/>
    <mergeCell ref="AME3:AMF3"/>
    <mergeCell ref="ALI3:ALJ3"/>
    <mergeCell ref="ALK3:ALL3"/>
    <mergeCell ref="ALM3:ALN3"/>
    <mergeCell ref="ALO3:ALP3"/>
    <mergeCell ref="ALQ3:ALR3"/>
    <mergeCell ref="ALS3:ALT3"/>
    <mergeCell ref="AQK3:AQL3"/>
    <mergeCell ref="AQM3:AQN3"/>
    <mergeCell ref="AQO3:AQP3"/>
    <mergeCell ref="AQQ3:AQR3"/>
    <mergeCell ref="AQS3:AQT3"/>
    <mergeCell ref="AQU3:AQV3"/>
    <mergeCell ref="APY3:APZ3"/>
    <mergeCell ref="AQA3:AQB3"/>
    <mergeCell ref="AQC3:AQD3"/>
    <mergeCell ref="AQE3:AQF3"/>
    <mergeCell ref="AQG3:AQH3"/>
    <mergeCell ref="AQI3:AQJ3"/>
    <mergeCell ref="APM3:APN3"/>
    <mergeCell ref="APO3:APP3"/>
    <mergeCell ref="APQ3:APR3"/>
    <mergeCell ref="APS3:APT3"/>
    <mergeCell ref="APU3:APV3"/>
    <mergeCell ref="APW3:APX3"/>
    <mergeCell ref="APA3:APB3"/>
    <mergeCell ref="APC3:APD3"/>
    <mergeCell ref="APE3:APF3"/>
    <mergeCell ref="APG3:APH3"/>
    <mergeCell ref="API3:APJ3"/>
    <mergeCell ref="APK3:APL3"/>
    <mergeCell ref="AOO3:AOP3"/>
    <mergeCell ref="AOQ3:AOR3"/>
    <mergeCell ref="AOS3:AOT3"/>
    <mergeCell ref="AOU3:AOV3"/>
    <mergeCell ref="AOW3:AOX3"/>
    <mergeCell ref="AOY3:AOZ3"/>
    <mergeCell ref="AOC3:AOD3"/>
    <mergeCell ref="AOE3:AOF3"/>
    <mergeCell ref="AOG3:AOH3"/>
    <mergeCell ref="AOI3:AOJ3"/>
    <mergeCell ref="AOK3:AOL3"/>
    <mergeCell ref="AOM3:AON3"/>
    <mergeCell ref="ATE3:ATF3"/>
    <mergeCell ref="ATG3:ATH3"/>
    <mergeCell ref="ATI3:ATJ3"/>
    <mergeCell ref="ATK3:ATL3"/>
    <mergeCell ref="ATM3:ATN3"/>
    <mergeCell ref="ATO3:ATP3"/>
    <mergeCell ref="ASS3:AST3"/>
    <mergeCell ref="ASU3:ASV3"/>
    <mergeCell ref="ASW3:ASX3"/>
    <mergeCell ref="ASY3:ASZ3"/>
    <mergeCell ref="ATA3:ATB3"/>
    <mergeCell ref="ATC3:ATD3"/>
    <mergeCell ref="ASG3:ASH3"/>
    <mergeCell ref="ASI3:ASJ3"/>
    <mergeCell ref="ASK3:ASL3"/>
    <mergeCell ref="ASM3:ASN3"/>
    <mergeCell ref="ASO3:ASP3"/>
    <mergeCell ref="ASQ3:ASR3"/>
    <mergeCell ref="ARU3:ARV3"/>
    <mergeCell ref="ARW3:ARX3"/>
    <mergeCell ref="ARY3:ARZ3"/>
    <mergeCell ref="ASA3:ASB3"/>
    <mergeCell ref="ASC3:ASD3"/>
    <mergeCell ref="ASE3:ASF3"/>
    <mergeCell ref="ARI3:ARJ3"/>
    <mergeCell ref="ARK3:ARL3"/>
    <mergeCell ref="ARM3:ARN3"/>
    <mergeCell ref="ARO3:ARP3"/>
    <mergeCell ref="ARQ3:ARR3"/>
    <mergeCell ref="ARS3:ART3"/>
    <mergeCell ref="AQW3:AQX3"/>
    <mergeCell ref="AQY3:AQZ3"/>
    <mergeCell ref="ARA3:ARB3"/>
    <mergeCell ref="ARC3:ARD3"/>
    <mergeCell ref="ARE3:ARF3"/>
    <mergeCell ref="ARG3:ARH3"/>
    <mergeCell ref="AVY3:AVZ3"/>
    <mergeCell ref="AWA3:AWB3"/>
    <mergeCell ref="AWC3:AWD3"/>
    <mergeCell ref="AWE3:AWF3"/>
    <mergeCell ref="AWG3:AWH3"/>
    <mergeCell ref="AWI3:AWJ3"/>
    <mergeCell ref="AVM3:AVN3"/>
    <mergeCell ref="AVO3:AVP3"/>
    <mergeCell ref="AVQ3:AVR3"/>
    <mergeCell ref="AVS3:AVT3"/>
    <mergeCell ref="AVU3:AVV3"/>
    <mergeCell ref="AVW3:AVX3"/>
    <mergeCell ref="AVA3:AVB3"/>
    <mergeCell ref="AVC3:AVD3"/>
    <mergeCell ref="AVE3:AVF3"/>
    <mergeCell ref="AVG3:AVH3"/>
    <mergeCell ref="AVI3:AVJ3"/>
    <mergeCell ref="AVK3:AVL3"/>
    <mergeCell ref="AUO3:AUP3"/>
    <mergeCell ref="AUQ3:AUR3"/>
    <mergeCell ref="AUS3:AUT3"/>
    <mergeCell ref="AUU3:AUV3"/>
    <mergeCell ref="AUW3:AUX3"/>
    <mergeCell ref="AUY3:AUZ3"/>
    <mergeCell ref="AUC3:AUD3"/>
    <mergeCell ref="AUE3:AUF3"/>
    <mergeCell ref="AUG3:AUH3"/>
    <mergeCell ref="AUI3:AUJ3"/>
    <mergeCell ref="AUK3:AUL3"/>
    <mergeCell ref="AUM3:AUN3"/>
    <mergeCell ref="ATQ3:ATR3"/>
    <mergeCell ref="ATS3:ATT3"/>
    <mergeCell ref="ATU3:ATV3"/>
    <mergeCell ref="ATW3:ATX3"/>
    <mergeCell ref="ATY3:ATZ3"/>
    <mergeCell ref="AUA3:AUB3"/>
    <mergeCell ref="AYS3:AYT3"/>
    <mergeCell ref="AYU3:AYV3"/>
    <mergeCell ref="AYW3:AYX3"/>
    <mergeCell ref="AYY3:AYZ3"/>
    <mergeCell ref="AZA3:AZB3"/>
    <mergeCell ref="AZC3:AZD3"/>
    <mergeCell ref="AYG3:AYH3"/>
    <mergeCell ref="AYI3:AYJ3"/>
    <mergeCell ref="AYK3:AYL3"/>
    <mergeCell ref="AYM3:AYN3"/>
    <mergeCell ref="AYO3:AYP3"/>
    <mergeCell ref="AYQ3:AYR3"/>
    <mergeCell ref="AXU3:AXV3"/>
    <mergeCell ref="AXW3:AXX3"/>
    <mergeCell ref="AXY3:AXZ3"/>
    <mergeCell ref="AYA3:AYB3"/>
    <mergeCell ref="AYC3:AYD3"/>
    <mergeCell ref="AYE3:AYF3"/>
    <mergeCell ref="AXI3:AXJ3"/>
    <mergeCell ref="AXK3:AXL3"/>
    <mergeCell ref="AXM3:AXN3"/>
    <mergeCell ref="AXO3:AXP3"/>
    <mergeCell ref="AXQ3:AXR3"/>
    <mergeCell ref="AXS3:AXT3"/>
    <mergeCell ref="AWW3:AWX3"/>
    <mergeCell ref="AWY3:AWZ3"/>
    <mergeCell ref="AXA3:AXB3"/>
    <mergeCell ref="AXC3:AXD3"/>
    <mergeCell ref="AXE3:AXF3"/>
    <mergeCell ref="AXG3:AXH3"/>
    <mergeCell ref="AWK3:AWL3"/>
    <mergeCell ref="AWM3:AWN3"/>
    <mergeCell ref="AWO3:AWP3"/>
    <mergeCell ref="AWQ3:AWR3"/>
    <mergeCell ref="AWS3:AWT3"/>
    <mergeCell ref="AWU3:AWV3"/>
    <mergeCell ref="BBM3:BBN3"/>
    <mergeCell ref="BBO3:BBP3"/>
    <mergeCell ref="BBQ3:BBR3"/>
    <mergeCell ref="BBS3:BBT3"/>
    <mergeCell ref="BBU3:BBV3"/>
    <mergeCell ref="BBW3:BBX3"/>
    <mergeCell ref="BBA3:BBB3"/>
    <mergeCell ref="BBC3:BBD3"/>
    <mergeCell ref="BBE3:BBF3"/>
    <mergeCell ref="BBG3:BBH3"/>
    <mergeCell ref="BBI3:BBJ3"/>
    <mergeCell ref="BBK3:BBL3"/>
    <mergeCell ref="BAO3:BAP3"/>
    <mergeCell ref="BAQ3:BAR3"/>
    <mergeCell ref="BAS3:BAT3"/>
    <mergeCell ref="BAU3:BAV3"/>
    <mergeCell ref="BAW3:BAX3"/>
    <mergeCell ref="BAY3:BAZ3"/>
    <mergeCell ref="BAC3:BAD3"/>
    <mergeCell ref="BAE3:BAF3"/>
    <mergeCell ref="BAG3:BAH3"/>
    <mergeCell ref="BAI3:BAJ3"/>
    <mergeCell ref="BAK3:BAL3"/>
    <mergeCell ref="BAM3:BAN3"/>
    <mergeCell ref="AZQ3:AZR3"/>
    <mergeCell ref="AZS3:AZT3"/>
    <mergeCell ref="AZU3:AZV3"/>
    <mergeCell ref="AZW3:AZX3"/>
    <mergeCell ref="AZY3:AZZ3"/>
    <mergeCell ref="BAA3:BAB3"/>
    <mergeCell ref="AZE3:AZF3"/>
    <mergeCell ref="AZG3:AZH3"/>
    <mergeCell ref="AZI3:AZJ3"/>
    <mergeCell ref="AZK3:AZL3"/>
    <mergeCell ref="AZM3:AZN3"/>
    <mergeCell ref="AZO3:AZP3"/>
    <mergeCell ref="BEG3:BEH3"/>
    <mergeCell ref="BEI3:BEJ3"/>
    <mergeCell ref="BEK3:BEL3"/>
    <mergeCell ref="BEM3:BEN3"/>
    <mergeCell ref="BEO3:BEP3"/>
    <mergeCell ref="BEQ3:BER3"/>
    <mergeCell ref="BDU3:BDV3"/>
    <mergeCell ref="BDW3:BDX3"/>
    <mergeCell ref="BDY3:BDZ3"/>
    <mergeCell ref="BEA3:BEB3"/>
    <mergeCell ref="BEC3:BED3"/>
    <mergeCell ref="BEE3:BEF3"/>
    <mergeCell ref="BDI3:BDJ3"/>
    <mergeCell ref="BDK3:BDL3"/>
    <mergeCell ref="BDM3:BDN3"/>
    <mergeCell ref="BDO3:BDP3"/>
    <mergeCell ref="BDQ3:BDR3"/>
    <mergeCell ref="BDS3:BDT3"/>
    <mergeCell ref="BCW3:BCX3"/>
    <mergeCell ref="BCY3:BCZ3"/>
    <mergeCell ref="BDA3:BDB3"/>
    <mergeCell ref="BDC3:BDD3"/>
    <mergeCell ref="BDE3:BDF3"/>
    <mergeCell ref="BDG3:BDH3"/>
    <mergeCell ref="BCK3:BCL3"/>
    <mergeCell ref="BCM3:BCN3"/>
    <mergeCell ref="BCO3:BCP3"/>
    <mergeCell ref="BCQ3:BCR3"/>
    <mergeCell ref="BCS3:BCT3"/>
    <mergeCell ref="BCU3:BCV3"/>
    <mergeCell ref="BBY3:BBZ3"/>
    <mergeCell ref="BCA3:BCB3"/>
    <mergeCell ref="BCC3:BCD3"/>
    <mergeCell ref="BCE3:BCF3"/>
    <mergeCell ref="BCG3:BCH3"/>
    <mergeCell ref="BCI3:BCJ3"/>
    <mergeCell ref="BHA3:BHB3"/>
    <mergeCell ref="BHC3:BHD3"/>
    <mergeCell ref="BHE3:BHF3"/>
    <mergeCell ref="BHG3:BHH3"/>
    <mergeCell ref="BHI3:BHJ3"/>
    <mergeCell ref="BHK3:BHL3"/>
    <mergeCell ref="BGO3:BGP3"/>
    <mergeCell ref="BGQ3:BGR3"/>
    <mergeCell ref="BGS3:BGT3"/>
    <mergeCell ref="BGU3:BGV3"/>
    <mergeCell ref="BGW3:BGX3"/>
    <mergeCell ref="BGY3:BGZ3"/>
    <mergeCell ref="BGC3:BGD3"/>
    <mergeCell ref="BGE3:BGF3"/>
    <mergeCell ref="BGG3:BGH3"/>
    <mergeCell ref="BGI3:BGJ3"/>
    <mergeCell ref="BGK3:BGL3"/>
    <mergeCell ref="BGM3:BGN3"/>
    <mergeCell ref="BFQ3:BFR3"/>
    <mergeCell ref="BFS3:BFT3"/>
    <mergeCell ref="BFU3:BFV3"/>
    <mergeCell ref="BFW3:BFX3"/>
    <mergeCell ref="BFY3:BFZ3"/>
    <mergeCell ref="BGA3:BGB3"/>
    <mergeCell ref="BFE3:BFF3"/>
    <mergeCell ref="BFG3:BFH3"/>
    <mergeCell ref="BFI3:BFJ3"/>
    <mergeCell ref="BFK3:BFL3"/>
    <mergeCell ref="BFM3:BFN3"/>
    <mergeCell ref="BFO3:BFP3"/>
    <mergeCell ref="BES3:BET3"/>
    <mergeCell ref="BEU3:BEV3"/>
    <mergeCell ref="BEW3:BEX3"/>
    <mergeCell ref="BEY3:BEZ3"/>
    <mergeCell ref="BFA3:BFB3"/>
    <mergeCell ref="BFC3:BFD3"/>
    <mergeCell ref="BJU3:BJV3"/>
    <mergeCell ref="BJW3:BJX3"/>
    <mergeCell ref="BJY3:BJZ3"/>
    <mergeCell ref="BKA3:BKB3"/>
    <mergeCell ref="BKC3:BKD3"/>
    <mergeCell ref="BKE3:BKF3"/>
    <mergeCell ref="BJI3:BJJ3"/>
    <mergeCell ref="BJK3:BJL3"/>
    <mergeCell ref="BJM3:BJN3"/>
    <mergeCell ref="BJO3:BJP3"/>
    <mergeCell ref="BJQ3:BJR3"/>
    <mergeCell ref="BJS3:BJT3"/>
    <mergeCell ref="BIW3:BIX3"/>
    <mergeCell ref="BIY3:BIZ3"/>
    <mergeCell ref="BJA3:BJB3"/>
    <mergeCell ref="BJC3:BJD3"/>
    <mergeCell ref="BJE3:BJF3"/>
    <mergeCell ref="BJG3:BJH3"/>
    <mergeCell ref="BIK3:BIL3"/>
    <mergeCell ref="BIM3:BIN3"/>
    <mergeCell ref="BIO3:BIP3"/>
    <mergeCell ref="BIQ3:BIR3"/>
    <mergeCell ref="BIS3:BIT3"/>
    <mergeCell ref="BIU3:BIV3"/>
    <mergeCell ref="BHY3:BHZ3"/>
    <mergeCell ref="BIA3:BIB3"/>
    <mergeCell ref="BIC3:BID3"/>
    <mergeCell ref="BIE3:BIF3"/>
    <mergeCell ref="BIG3:BIH3"/>
    <mergeCell ref="BII3:BIJ3"/>
    <mergeCell ref="BHM3:BHN3"/>
    <mergeCell ref="BHO3:BHP3"/>
    <mergeCell ref="BHQ3:BHR3"/>
    <mergeCell ref="BHS3:BHT3"/>
    <mergeCell ref="BHU3:BHV3"/>
    <mergeCell ref="BHW3:BHX3"/>
    <mergeCell ref="BMO3:BMP3"/>
    <mergeCell ref="BMQ3:BMR3"/>
    <mergeCell ref="BMS3:BMT3"/>
    <mergeCell ref="BMU3:BMV3"/>
    <mergeCell ref="BMW3:BMX3"/>
    <mergeCell ref="BMY3:BMZ3"/>
    <mergeCell ref="BMC3:BMD3"/>
    <mergeCell ref="BME3:BMF3"/>
    <mergeCell ref="BMG3:BMH3"/>
    <mergeCell ref="BMI3:BMJ3"/>
    <mergeCell ref="BMK3:BML3"/>
    <mergeCell ref="BMM3:BMN3"/>
    <mergeCell ref="BLQ3:BLR3"/>
    <mergeCell ref="BLS3:BLT3"/>
    <mergeCell ref="BLU3:BLV3"/>
    <mergeCell ref="BLW3:BLX3"/>
    <mergeCell ref="BLY3:BLZ3"/>
    <mergeCell ref="BMA3:BMB3"/>
    <mergeCell ref="BLE3:BLF3"/>
    <mergeCell ref="BLG3:BLH3"/>
    <mergeCell ref="BLI3:BLJ3"/>
    <mergeCell ref="BLK3:BLL3"/>
    <mergeCell ref="BLM3:BLN3"/>
    <mergeCell ref="BLO3:BLP3"/>
    <mergeCell ref="BKS3:BKT3"/>
    <mergeCell ref="BKU3:BKV3"/>
    <mergeCell ref="BKW3:BKX3"/>
    <mergeCell ref="BKY3:BKZ3"/>
    <mergeCell ref="BLA3:BLB3"/>
    <mergeCell ref="BLC3:BLD3"/>
    <mergeCell ref="BKG3:BKH3"/>
    <mergeCell ref="BKI3:BKJ3"/>
    <mergeCell ref="BKK3:BKL3"/>
    <mergeCell ref="BKM3:BKN3"/>
    <mergeCell ref="BKO3:BKP3"/>
    <mergeCell ref="BKQ3:BKR3"/>
    <mergeCell ref="BPI3:BPJ3"/>
    <mergeCell ref="BPK3:BPL3"/>
    <mergeCell ref="BPM3:BPN3"/>
    <mergeCell ref="BPO3:BPP3"/>
    <mergeCell ref="BPQ3:BPR3"/>
    <mergeCell ref="BPS3:BPT3"/>
    <mergeCell ref="BOW3:BOX3"/>
    <mergeCell ref="BOY3:BOZ3"/>
    <mergeCell ref="BPA3:BPB3"/>
    <mergeCell ref="BPC3:BPD3"/>
    <mergeCell ref="BPE3:BPF3"/>
    <mergeCell ref="BPG3:BPH3"/>
    <mergeCell ref="BOK3:BOL3"/>
    <mergeCell ref="BOM3:BON3"/>
    <mergeCell ref="BOO3:BOP3"/>
    <mergeCell ref="BOQ3:BOR3"/>
    <mergeCell ref="BOS3:BOT3"/>
    <mergeCell ref="BOU3:BOV3"/>
    <mergeCell ref="BNY3:BNZ3"/>
    <mergeCell ref="BOA3:BOB3"/>
    <mergeCell ref="BOC3:BOD3"/>
    <mergeCell ref="BOE3:BOF3"/>
    <mergeCell ref="BOG3:BOH3"/>
    <mergeCell ref="BOI3:BOJ3"/>
    <mergeCell ref="BNM3:BNN3"/>
    <mergeCell ref="BNO3:BNP3"/>
    <mergeCell ref="BNQ3:BNR3"/>
    <mergeCell ref="BNS3:BNT3"/>
    <mergeCell ref="BNU3:BNV3"/>
    <mergeCell ref="BNW3:BNX3"/>
    <mergeCell ref="BNA3:BNB3"/>
    <mergeCell ref="BNC3:BND3"/>
    <mergeCell ref="BNE3:BNF3"/>
    <mergeCell ref="BNG3:BNH3"/>
    <mergeCell ref="BNI3:BNJ3"/>
    <mergeCell ref="BNK3:BNL3"/>
    <mergeCell ref="BSC3:BSD3"/>
    <mergeCell ref="BSE3:BSF3"/>
    <mergeCell ref="BSG3:BSH3"/>
    <mergeCell ref="BSI3:BSJ3"/>
    <mergeCell ref="BSK3:BSL3"/>
    <mergeCell ref="BSM3:BSN3"/>
    <mergeCell ref="BRQ3:BRR3"/>
    <mergeCell ref="BRS3:BRT3"/>
    <mergeCell ref="BRU3:BRV3"/>
    <mergeCell ref="BRW3:BRX3"/>
    <mergeCell ref="BRY3:BRZ3"/>
    <mergeCell ref="BSA3:BSB3"/>
    <mergeCell ref="BRE3:BRF3"/>
    <mergeCell ref="BRG3:BRH3"/>
    <mergeCell ref="BRI3:BRJ3"/>
    <mergeCell ref="BRK3:BRL3"/>
    <mergeCell ref="BRM3:BRN3"/>
    <mergeCell ref="BRO3:BRP3"/>
    <mergeCell ref="BQS3:BQT3"/>
    <mergeCell ref="BQU3:BQV3"/>
    <mergeCell ref="BQW3:BQX3"/>
    <mergeCell ref="BQY3:BQZ3"/>
    <mergeCell ref="BRA3:BRB3"/>
    <mergeCell ref="BRC3:BRD3"/>
    <mergeCell ref="BQG3:BQH3"/>
    <mergeCell ref="BQI3:BQJ3"/>
    <mergeCell ref="BQK3:BQL3"/>
    <mergeCell ref="BQM3:BQN3"/>
    <mergeCell ref="BQO3:BQP3"/>
    <mergeCell ref="BQQ3:BQR3"/>
    <mergeCell ref="BPU3:BPV3"/>
    <mergeCell ref="BPW3:BPX3"/>
    <mergeCell ref="BPY3:BPZ3"/>
    <mergeCell ref="BQA3:BQB3"/>
    <mergeCell ref="BQC3:BQD3"/>
    <mergeCell ref="BQE3:BQF3"/>
    <mergeCell ref="BUW3:BUX3"/>
    <mergeCell ref="BUY3:BUZ3"/>
    <mergeCell ref="BVA3:BVB3"/>
    <mergeCell ref="BVC3:BVD3"/>
    <mergeCell ref="BVE3:BVF3"/>
    <mergeCell ref="BVG3:BVH3"/>
    <mergeCell ref="BUK3:BUL3"/>
    <mergeCell ref="BUM3:BUN3"/>
    <mergeCell ref="BUO3:BUP3"/>
    <mergeCell ref="BUQ3:BUR3"/>
    <mergeCell ref="BUS3:BUT3"/>
    <mergeCell ref="BUU3:BUV3"/>
    <mergeCell ref="BTY3:BTZ3"/>
    <mergeCell ref="BUA3:BUB3"/>
    <mergeCell ref="BUC3:BUD3"/>
    <mergeCell ref="BUE3:BUF3"/>
    <mergeCell ref="BUG3:BUH3"/>
    <mergeCell ref="BUI3:BUJ3"/>
    <mergeCell ref="BTM3:BTN3"/>
    <mergeCell ref="BTO3:BTP3"/>
    <mergeCell ref="BTQ3:BTR3"/>
    <mergeCell ref="BTS3:BTT3"/>
    <mergeCell ref="BTU3:BTV3"/>
    <mergeCell ref="BTW3:BTX3"/>
    <mergeCell ref="BTA3:BTB3"/>
    <mergeCell ref="BTC3:BTD3"/>
    <mergeCell ref="BTE3:BTF3"/>
    <mergeCell ref="BTG3:BTH3"/>
    <mergeCell ref="BTI3:BTJ3"/>
    <mergeCell ref="BTK3:BTL3"/>
    <mergeCell ref="BSO3:BSP3"/>
    <mergeCell ref="BSQ3:BSR3"/>
    <mergeCell ref="BSS3:BST3"/>
    <mergeCell ref="BSU3:BSV3"/>
    <mergeCell ref="BSW3:BSX3"/>
    <mergeCell ref="BSY3:BSZ3"/>
    <mergeCell ref="BXQ3:BXR3"/>
    <mergeCell ref="BXS3:BXT3"/>
    <mergeCell ref="BXU3:BXV3"/>
    <mergeCell ref="BXW3:BXX3"/>
    <mergeCell ref="BXY3:BXZ3"/>
    <mergeCell ref="BYA3:BYB3"/>
    <mergeCell ref="BXE3:BXF3"/>
    <mergeCell ref="BXG3:BXH3"/>
    <mergeCell ref="BXI3:BXJ3"/>
    <mergeCell ref="BXK3:BXL3"/>
    <mergeCell ref="BXM3:BXN3"/>
    <mergeCell ref="BXO3:BXP3"/>
    <mergeCell ref="BWS3:BWT3"/>
    <mergeCell ref="BWU3:BWV3"/>
    <mergeCell ref="BWW3:BWX3"/>
    <mergeCell ref="BWY3:BWZ3"/>
    <mergeCell ref="BXA3:BXB3"/>
    <mergeCell ref="BXC3:BXD3"/>
    <mergeCell ref="BWG3:BWH3"/>
    <mergeCell ref="BWI3:BWJ3"/>
    <mergeCell ref="BWK3:BWL3"/>
    <mergeCell ref="BWM3:BWN3"/>
    <mergeCell ref="BWO3:BWP3"/>
    <mergeCell ref="BWQ3:BWR3"/>
    <mergeCell ref="BVU3:BVV3"/>
    <mergeCell ref="BVW3:BVX3"/>
    <mergeCell ref="BVY3:BVZ3"/>
    <mergeCell ref="BWA3:BWB3"/>
    <mergeCell ref="BWC3:BWD3"/>
    <mergeCell ref="BWE3:BWF3"/>
    <mergeCell ref="BVI3:BVJ3"/>
    <mergeCell ref="BVK3:BVL3"/>
    <mergeCell ref="BVM3:BVN3"/>
    <mergeCell ref="BVO3:BVP3"/>
    <mergeCell ref="BVQ3:BVR3"/>
    <mergeCell ref="BVS3:BVT3"/>
    <mergeCell ref="CAK3:CAL3"/>
    <mergeCell ref="CAM3:CAN3"/>
    <mergeCell ref="CAO3:CAP3"/>
    <mergeCell ref="CAQ3:CAR3"/>
    <mergeCell ref="CAS3:CAT3"/>
    <mergeCell ref="CAU3:CAV3"/>
    <mergeCell ref="BZY3:BZZ3"/>
    <mergeCell ref="CAA3:CAB3"/>
    <mergeCell ref="CAC3:CAD3"/>
    <mergeCell ref="CAE3:CAF3"/>
    <mergeCell ref="CAG3:CAH3"/>
    <mergeCell ref="CAI3:CAJ3"/>
    <mergeCell ref="BZM3:BZN3"/>
    <mergeCell ref="BZO3:BZP3"/>
    <mergeCell ref="BZQ3:BZR3"/>
    <mergeCell ref="BZS3:BZT3"/>
    <mergeCell ref="BZU3:BZV3"/>
    <mergeCell ref="BZW3:BZX3"/>
    <mergeCell ref="BZA3:BZB3"/>
    <mergeCell ref="BZC3:BZD3"/>
    <mergeCell ref="BZE3:BZF3"/>
    <mergeCell ref="BZG3:BZH3"/>
    <mergeCell ref="BZI3:BZJ3"/>
    <mergeCell ref="BZK3:BZL3"/>
    <mergeCell ref="BYO3:BYP3"/>
    <mergeCell ref="BYQ3:BYR3"/>
    <mergeCell ref="BYS3:BYT3"/>
    <mergeCell ref="BYU3:BYV3"/>
    <mergeCell ref="BYW3:BYX3"/>
    <mergeCell ref="BYY3:BYZ3"/>
    <mergeCell ref="BYC3:BYD3"/>
    <mergeCell ref="BYE3:BYF3"/>
    <mergeCell ref="BYG3:BYH3"/>
    <mergeCell ref="BYI3:BYJ3"/>
    <mergeCell ref="BYK3:BYL3"/>
    <mergeCell ref="BYM3:BYN3"/>
    <mergeCell ref="CDE3:CDF3"/>
    <mergeCell ref="CDG3:CDH3"/>
    <mergeCell ref="CDI3:CDJ3"/>
    <mergeCell ref="CDK3:CDL3"/>
    <mergeCell ref="CDM3:CDN3"/>
    <mergeCell ref="CDO3:CDP3"/>
    <mergeCell ref="CCS3:CCT3"/>
    <mergeCell ref="CCU3:CCV3"/>
    <mergeCell ref="CCW3:CCX3"/>
    <mergeCell ref="CCY3:CCZ3"/>
    <mergeCell ref="CDA3:CDB3"/>
    <mergeCell ref="CDC3:CDD3"/>
    <mergeCell ref="CCG3:CCH3"/>
    <mergeCell ref="CCI3:CCJ3"/>
    <mergeCell ref="CCK3:CCL3"/>
    <mergeCell ref="CCM3:CCN3"/>
    <mergeCell ref="CCO3:CCP3"/>
    <mergeCell ref="CCQ3:CCR3"/>
    <mergeCell ref="CBU3:CBV3"/>
    <mergeCell ref="CBW3:CBX3"/>
    <mergeCell ref="CBY3:CBZ3"/>
    <mergeCell ref="CCA3:CCB3"/>
    <mergeCell ref="CCC3:CCD3"/>
    <mergeCell ref="CCE3:CCF3"/>
    <mergeCell ref="CBI3:CBJ3"/>
    <mergeCell ref="CBK3:CBL3"/>
    <mergeCell ref="CBM3:CBN3"/>
    <mergeCell ref="CBO3:CBP3"/>
    <mergeCell ref="CBQ3:CBR3"/>
    <mergeCell ref="CBS3:CBT3"/>
    <mergeCell ref="CAW3:CAX3"/>
    <mergeCell ref="CAY3:CAZ3"/>
    <mergeCell ref="CBA3:CBB3"/>
    <mergeCell ref="CBC3:CBD3"/>
    <mergeCell ref="CBE3:CBF3"/>
    <mergeCell ref="CBG3:CBH3"/>
    <mergeCell ref="CFY3:CFZ3"/>
    <mergeCell ref="CGA3:CGB3"/>
    <mergeCell ref="CGC3:CGD3"/>
    <mergeCell ref="CGE3:CGF3"/>
    <mergeCell ref="CGG3:CGH3"/>
    <mergeCell ref="CGI3:CGJ3"/>
    <mergeCell ref="CFM3:CFN3"/>
    <mergeCell ref="CFO3:CFP3"/>
    <mergeCell ref="CFQ3:CFR3"/>
    <mergeCell ref="CFS3:CFT3"/>
    <mergeCell ref="CFU3:CFV3"/>
    <mergeCell ref="CFW3:CFX3"/>
    <mergeCell ref="CFA3:CFB3"/>
    <mergeCell ref="CFC3:CFD3"/>
    <mergeCell ref="CFE3:CFF3"/>
    <mergeCell ref="CFG3:CFH3"/>
    <mergeCell ref="CFI3:CFJ3"/>
    <mergeCell ref="CFK3:CFL3"/>
    <mergeCell ref="CEO3:CEP3"/>
    <mergeCell ref="CEQ3:CER3"/>
    <mergeCell ref="CES3:CET3"/>
    <mergeCell ref="CEU3:CEV3"/>
    <mergeCell ref="CEW3:CEX3"/>
    <mergeCell ref="CEY3:CEZ3"/>
    <mergeCell ref="CEC3:CED3"/>
    <mergeCell ref="CEE3:CEF3"/>
    <mergeCell ref="CEG3:CEH3"/>
    <mergeCell ref="CEI3:CEJ3"/>
    <mergeCell ref="CEK3:CEL3"/>
    <mergeCell ref="CEM3:CEN3"/>
    <mergeCell ref="CDQ3:CDR3"/>
    <mergeCell ref="CDS3:CDT3"/>
    <mergeCell ref="CDU3:CDV3"/>
    <mergeCell ref="CDW3:CDX3"/>
    <mergeCell ref="CDY3:CDZ3"/>
    <mergeCell ref="CEA3:CEB3"/>
    <mergeCell ref="CIS3:CIT3"/>
    <mergeCell ref="CIU3:CIV3"/>
    <mergeCell ref="CIW3:CIX3"/>
    <mergeCell ref="CIY3:CIZ3"/>
    <mergeCell ref="CJA3:CJB3"/>
    <mergeCell ref="CJC3:CJD3"/>
    <mergeCell ref="CIG3:CIH3"/>
    <mergeCell ref="CII3:CIJ3"/>
    <mergeCell ref="CIK3:CIL3"/>
    <mergeCell ref="CIM3:CIN3"/>
    <mergeCell ref="CIO3:CIP3"/>
    <mergeCell ref="CIQ3:CIR3"/>
    <mergeCell ref="CHU3:CHV3"/>
    <mergeCell ref="CHW3:CHX3"/>
    <mergeCell ref="CHY3:CHZ3"/>
    <mergeCell ref="CIA3:CIB3"/>
    <mergeCell ref="CIC3:CID3"/>
    <mergeCell ref="CIE3:CIF3"/>
    <mergeCell ref="CHI3:CHJ3"/>
    <mergeCell ref="CHK3:CHL3"/>
    <mergeCell ref="CHM3:CHN3"/>
    <mergeCell ref="CHO3:CHP3"/>
    <mergeCell ref="CHQ3:CHR3"/>
    <mergeCell ref="CHS3:CHT3"/>
    <mergeCell ref="CGW3:CGX3"/>
    <mergeCell ref="CGY3:CGZ3"/>
    <mergeCell ref="CHA3:CHB3"/>
    <mergeCell ref="CHC3:CHD3"/>
    <mergeCell ref="CHE3:CHF3"/>
    <mergeCell ref="CHG3:CHH3"/>
    <mergeCell ref="CGK3:CGL3"/>
    <mergeCell ref="CGM3:CGN3"/>
    <mergeCell ref="CGO3:CGP3"/>
    <mergeCell ref="CGQ3:CGR3"/>
    <mergeCell ref="CGS3:CGT3"/>
    <mergeCell ref="CGU3:CGV3"/>
    <mergeCell ref="CLM3:CLN3"/>
    <mergeCell ref="CLO3:CLP3"/>
    <mergeCell ref="CLQ3:CLR3"/>
    <mergeCell ref="CLS3:CLT3"/>
    <mergeCell ref="CLU3:CLV3"/>
    <mergeCell ref="CLW3:CLX3"/>
    <mergeCell ref="CLA3:CLB3"/>
    <mergeCell ref="CLC3:CLD3"/>
    <mergeCell ref="CLE3:CLF3"/>
    <mergeCell ref="CLG3:CLH3"/>
    <mergeCell ref="CLI3:CLJ3"/>
    <mergeCell ref="CLK3:CLL3"/>
    <mergeCell ref="CKO3:CKP3"/>
    <mergeCell ref="CKQ3:CKR3"/>
    <mergeCell ref="CKS3:CKT3"/>
    <mergeCell ref="CKU3:CKV3"/>
    <mergeCell ref="CKW3:CKX3"/>
    <mergeCell ref="CKY3:CKZ3"/>
    <mergeCell ref="CKC3:CKD3"/>
    <mergeCell ref="CKE3:CKF3"/>
    <mergeCell ref="CKG3:CKH3"/>
    <mergeCell ref="CKI3:CKJ3"/>
    <mergeCell ref="CKK3:CKL3"/>
    <mergeCell ref="CKM3:CKN3"/>
    <mergeCell ref="CJQ3:CJR3"/>
    <mergeCell ref="CJS3:CJT3"/>
    <mergeCell ref="CJU3:CJV3"/>
    <mergeCell ref="CJW3:CJX3"/>
    <mergeCell ref="CJY3:CJZ3"/>
    <mergeCell ref="CKA3:CKB3"/>
    <mergeCell ref="CJE3:CJF3"/>
    <mergeCell ref="CJG3:CJH3"/>
    <mergeCell ref="CJI3:CJJ3"/>
    <mergeCell ref="CJK3:CJL3"/>
    <mergeCell ref="CJM3:CJN3"/>
    <mergeCell ref="CJO3:CJP3"/>
    <mergeCell ref="COG3:COH3"/>
    <mergeCell ref="COI3:COJ3"/>
    <mergeCell ref="COK3:COL3"/>
    <mergeCell ref="COM3:CON3"/>
    <mergeCell ref="COO3:COP3"/>
    <mergeCell ref="COQ3:COR3"/>
    <mergeCell ref="CNU3:CNV3"/>
    <mergeCell ref="CNW3:CNX3"/>
    <mergeCell ref="CNY3:CNZ3"/>
    <mergeCell ref="COA3:COB3"/>
    <mergeCell ref="COC3:COD3"/>
    <mergeCell ref="COE3:COF3"/>
    <mergeCell ref="CNI3:CNJ3"/>
    <mergeCell ref="CNK3:CNL3"/>
    <mergeCell ref="CNM3:CNN3"/>
    <mergeCell ref="CNO3:CNP3"/>
    <mergeCell ref="CNQ3:CNR3"/>
    <mergeCell ref="CNS3:CNT3"/>
    <mergeCell ref="CMW3:CMX3"/>
    <mergeCell ref="CMY3:CMZ3"/>
    <mergeCell ref="CNA3:CNB3"/>
    <mergeCell ref="CNC3:CND3"/>
    <mergeCell ref="CNE3:CNF3"/>
    <mergeCell ref="CNG3:CNH3"/>
    <mergeCell ref="CMK3:CML3"/>
    <mergeCell ref="CMM3:CMN3"/>
    <mergeCell ref="CMO3:CMP3"/>
    <mergeCell ref="CMQ3:CMR3"/>
    <mergeCell ref="CMS3:CMT3"/>
    <mergeCell ref="CMU3:CMV3"/>
    <mergeCell ref="CLY3:CLZ3"/>
    <mergeCell ref="CMA3:CMB3"/>
    <mergeCell ref="CMC3:CMD3"/>
    <mergeCell ref="CME3:CMF3"/>
    <mergeCell ref="CMG3:CMH3"/>
    <mergeCell ref="CMI3:CMJ3"/>
    <mergeCell ref="CRA3:CRB3"/>
    <mergeCell ref="CRC3:CRD3"/>
    <mergeCell ref="CRE3:CRF3"/>
    <mergeCell ref="CRG3:CRH3"/>
    <mergeCell ref="CRI3:CRJ3"/>
    <mergeCell ref="CRK3:CRL3"/>
    <mergeCell ref="CQO3:CQP3"/>
    <mergeCell ref="CQQ3:CQR3"/>
    <mergeCell ref="CQS3:CQT3"/>
    <mergeCell ref="CQU3:CQV3"/>
    <mergeCell ref="CQW3:CQX3"/>
    <mergeCell ref="CQY3:CQZ3"/>
    <mergeCell ref="CQC3:CQD3"/>
    <mergeCell ref="CQE3:CQF3"/>
    <mergeCell ref="CQG3:CQH3"/>
    <mergeCell ref="CQI3:CQJ3"/>
    <mergeCell ref="CQK3:CQL3"/>
    <mergeCell ref="CQM3:CQN3"/>
    <mergeCell ref="CPQ3:CPR3"/>
    <mergeCell ref="CPS3:CPT3"/>
    <mergeCell ref="CPU3:CPV3"/>
    <mergeCell ref="CPW3:CPX3"/>
    <mergeCell ref="CPY3:CPZ3"/>
    <mergeCell ref="CQA3:CQB3"/>
    <mergeCell ref="CPE3:CPF3"/>
    <mergeCell ref="CPG3:CPH3"/>
    <mergeCell ref="CPI3:CPJ3"/>
    <mergeCell ref="CPK3:CPL3"/>
    <mergeCell ref="CPM3:CPN3"/>
    <mergeCell ref="CPO3:CPP3"/>
    <mergeCell ref="COS3:COT3"/>
    <mergeCell ref="COU3:COV3"/>
    <mergeCell ref="COW3:COX3"/>
    <mergeCell ref="COY3:COZ3"/>
    <mergeCell ref="CPA3:CPB3"/>
    <mergeCell ref="CPC3:CPD3"/>
    <mergeCell ref="CTU3:CTV3"/>
    <mergeCell ref="CTW3:CTX3"/>
    <mergeCell ref="CTY3:CTZ3"/>
    <mergeCell ref="CUA3:CUB3"/>
    <mergeCell ref="CUC3:CUD3"/>
    <mergeCell ref="CUE3:CUF3"/>
    <mergeCell ref="CTI3:CTJ3"/>
    <mergeCell ref="CTK3:CTL3"/>
    <mergeCell ref="CTM3:CTN3"/>
    <mergeCell ref="CTO3:CTP3"/>
    <mergeCell ref="CTQ3:CTR3"/>
    <mergeCell ref="CTS3:CTT3"/>
    <mergeCell ref="CSW3:CSX3"/>
    <mergeCell ref="CSY3:CSZ3"/>
    <mergeCell ref="CTA3:CTB3"/>
    <mergeCell ref="CTC3:CTD3"/>
    <mergeCell ref="CTE3:CTF3"/>
    <mergeCell ref="CTG3:CTH3"/>
    <mergeCell ref="CSK3:CSL3"/>
    <mergeCell ref="CSM3:CSN3"/>
    <mergeCell ref="CSO3:CSP3"/>
    <mergeCell ref="CSQ3:CSR3"/>
    <mergeCell ref="CSS3:CST3"/>
    <mergeCell ref="CSU3:CSV3"/>
    <mergeCell ref="CRY3:CRZ3"/>
    <mergeCell ref="CSA3:CSB3"/>
    <mergeCell ref="CSC3:CSD3"/>
    <mergeCell ref="CSE3:CSF3"/>
    <mergeCell ref="CSG3:CSH3"/>
    <mergeCell ref="CSI3:CSJ3"/>
    <mergeCell ref="CRM3:CRN3"/>
    <mergeCell ref="CRO3:CRP3"/>
    <mergeCell ref="CRQ3:CRR3"/>
    <mergeCell ref="CRS3:CRT3"/>
    <mergeCell ref="CRU3:CRV3"/>
    <mergeCell ref="CRW3:CRX3"/>
    <mergeCell ref="CWO3:CWP3"/>
    <mergeCell ref="CWQ3:CWR3"/>
    <mergeCell ref="CWS3:CWT3"/>
    <mergeCell ref="CWU3:CWV3"/>
    <mergeCell ref="CWW3:CWX3"/>
    <mergeCell ref="CWY3:CWZ3"/>
    <mergeCell ref="CWC3:CWD3"/>
    <mergeCell ref="CWE3:CWF3"/>
    <mergeCell ref="CWG3:CWH3"/>
    <mergeCell ref="CWI3:CWJ3"/>
    <mergeCell ref="CWK3:CWL3"/>
    <mergeCell ref="CWM3:CWN3"/>
    <mergeCell ref="CVQ3:CVR3"/>
    <mergeCell ref="CVS3:CVT3"/>
    <mergeCell ref="CVU3:CVV3"/>
    <mergeCell ref="CVW3:CVX3"/>
    <mergeCell ref="CVY3:CVZ3"/>
    <mergeCell ref="CWA3:CWB3"/>
    <mergeCell ref="CVE3:CVF3"/>
    <mergeCell ref="CVG3:CVH3"/>
    <mergeCell ref="CVI3:CVJ3"/>
    <mergeCell ref="CVK3:CVL3"/>
    <mergeCell ref="CVM3:CVN3"/>
    <mergeCell ref="CVO3:CVP3"/>
    <mergeCell ref="CUS3:CUT3"/>
    <mergeCell ref="CUU3:CUV3"/>
    <mergeCell ref="CUW3:CUX3"/>
    <mergeCell ref="CUY3:CUZ3"/>
    <mergeCell ref="CVA3:CVB3"/>
    <mergeCell ref="CVC3:CVD3"/>
    <mergeCell ref="CUG3:CUH3"/>
    <mergeCell ref="CUI3:CUJ3"/>
    <mergeCell ref="CUK3:CUL3"/>
    <mergeCell ref="CUM3:CUN3"/>
    <mergeCell ref="CUO3:CUP3"/>
    <mergeCell ref="CUQ3:CUR3"/>
    <mergeCell ref="CZI3:CZJ3"/>
    <mergeCell ref="CZK3:CZL3"/>
    <mergeCell ref="CZM3:CZN3"/>
    <mergeCell ref="CZO3:CZP3"/>
    <mergeCell ref="CZQ3:CZR3"/>
    <mergeCell ref="CZS3:CZT3"/>
    <mergeCell ref="CYW3:CYX3"/>
    <mergeCell ref="CYY3:CYZ3"/>
    <mergeCell ref="CZA3:CZB3"/>
    <mergeCell ref="CZC3:CZD3"/>
    <mergeCell ref="CZE3:CZF3"/>
    <mergeCell ref="CZG3:CZH3"/>
    <mergeCell ref="CYK3:CYL3"/>
    <mergeCell ref="CYM3:CYN3"/>
    <mergeCell ref="CYO3:CYP3"/>
    <mergeCell ref="CYQ3:CYR3"/>
    <mergeCell ref="CYS3:CYT3"/>
    <mergeCell ref="CYU3:CYV3"/>
    <mergeCell ref="CXY3:CXZ3"/>
    <mergeCell ref="CYA3:CYB3"/>
    <mergeCell ref="CYC3:CYD3"/>
    <mergeCell ref="CYE3:CYF3"/>
    <mergeCell ref="CYG3:CYH3"/>
    <mergeCell ref="CYI3:CYJ3"/>
    <mergeCell ref="CXM3:CXN3"/>
    <mergeCell ref="CXO3:CXP3"/>
    <mergeCell ref="CXQ3:CXR3"/>
    <mergeCell ref="CXS3:CXT3"/>
    <mergeCell ref="CXU3:CXV3"/>
    <mergeCell ref="CXW3:CXX3"/>
    <mergeCell ref="CXA3:CXB3"/>
    <mergeCell ref="CXC3:CXD3"/>
    <mergeCell ref="CXE3:CXF3"/>
    <mergeCell ref="CXG3:CXH3"/>
    <mergeCell ref="CXI3:CXJ3"/>
    <mergeCell ref="CXK3:CXL3"/>
    <mergeCell ref="DCC3:DCD3"/>
    <mergeCell ref="DCE3:DCF3"/>
    <mergeCell ref="DCG3:DCH3"/>
    <mergeCell ref="DCI3:DCJ3"/>
    <mergeCell ref="DCK3:DCL3"/>
    <mergeCell ref="DCM3:DCN3"/>
    <mergeCell ref="DBQ3:DBR3"/>
    <mergeCell ref="DBS3:DBT3"/>
    <mergeCell ref="DBU3:DBV3"/>
    <mergeCell ref="DBW3:DBX3"/>
    <mergeCell ref="DBY3:DBZ3"/>
    <mergeCell ref="DCA3:DCB3"/>
    <mergeCell ref="DBE3:DBF3"/>
    <mergeCell ref="DBG3:DBH3"/>
    <mergeCell ref="DBI3:DBJ3"/>
    <mergeCell ref="DBK3:DBL3"/>
    <mergeCell ref="DBM3:DBN3"/>
    <mergeCell ref="DBO3:DBP3"/>
    <mergeCell ref="DAS3:DAT3"/>
    <mergeCell ref="DAU3:DAV3"/>
    <mergeCell ref="DAW3:DAX3"/>
    <mergeCell ref="DAY3:DAZ3"/>
    <mergeCell ref="DBA3:DBB3"/>
    <mergeCell ref="DBC3:DBD3"/>
    <mergeCell ref="DAG3:DAH3"/>
    <mergeCell ref="DAI3:DAJ3"/>
    <mergeCell ref="DAK3:DAL3"/>
    <mergeCell ref="DAM3:DAN3"/>
    <mergeCell ref="DAO3:DAP3"/>
    <mergeCell ref="DAQ3:DAR3"/>
    <mergeCell ref="CZU3:CZV3"/>
    <mergeCell ref="CZW3:CZX3"/>
    <mergeCell ref="CZY3:CZZ3"/>
    <mergeCell ref="DAA3:DAB3"/>
    <mergeCell ref="DAC3:DAD3"/>
    <mergeCell ref="DAE3:DAF3"/>
    <mergeCell ref="DEW3:DEX3"/>
    <mergeCell ref="DEY3:DEZ3"/>
    <mergeCell ref="DFA3:DFB3"/>
    <mergeCell ref="DFC3:DFD3"/>
    <mergeCell ref="DFE3:DFF3"/>
    <mergeCell ref="DFG3:DFH3"/>
    <mergeCell ref="DEK3:DEL3"/>
    <mergeCell ref="DEM3:DEN3"/>
    <mergeCell ref="DEO3:DEP3"/>
    <mergeCell ref="DEQ3:DER3"/>
    <mergeCell ref="DES3:DET3"/>
    <mergeCell ref="DEU3:DEV3"/>
    <mergeCell ref="DDY3:DDZ3"/>
    <mergeCell ref="DEA3:DEB3"/>
    <mergeCell ref="DEC3:DED3"/>
    <mergeCell ref="DEE3:DEF3"/>
    <mergeCell ref="DEG3:DEH3"/>
    <mergeCell ref="DEI3:DEJ3"/>
    <mergeCell ref="DDM3:DDN3"/>
    <mergeCell ref="DDO3:DDP3"/>
    <mergeCell ref="DDQ3:DDR3"/>
    <mergeCell ref="DDS3:DDT3"/>
    <mergeCell ref="DDU3:DDV3"/>
    <mergeCell ref="DDW3:DDX3"/>
    <mergeCell ref="DDA3:DDB3"/>
    <mergeCell ref="DDC3:DDD3"/>
    <mergeCell ref="DDE3:DDF3"/>
    <mergeCell ref="DDG3:DDH3"/>
    <mergeCell ref="DDI3:DDJ3"/>
    <mergeCell ref="DDK3:DDL3"/>
    <mergeCell ref="DCO3:DCP3"/>
    <mergeCell ref="DCQ3:DCR3"/>
    <mergeCell ref="DCS3:DCT3"/>
    <mergeCell ref="DCU3:DCV3"/>
    <mergeCell ref="DCW3:DCX3"/>
    <mergeCell ref="DCY3:DCZ3"/>
    <mergeCell ref="DHQ3:DHR3"/>
    <mergeCell ref="DHS3:DHT3"/>
    <mergeCell ref="DHU3:DHV3"/>
    <mergeCell ref="DHW3:DHX3"/>
    <mergeCell ref="DHY3:DHZ3"/>
    <mergeCell ref="DIA3:DIB3"/>
    <mergeCell ref="DHE3:DHF3"/>
    <mergeCell ref="DHG3:DHH3"/>
    <mergeCell ref="DHI3:DHJ3"/>
    <mergeCell ref="DHK3:DHL3"/>
    <mergeCell ref="DHM3:DHN3"/>
    <mergeCell ref="DHO3:DHP3"/>
    <mergeCell ref="DGS3:DGT3"/>
    <mergeCell ref="DGU3:DGV3"/>
    <mergeCell ref="DGW3:DGX3"/>
    <mergeCell ref="DGY3:DGZ3"/>
    <mergeCell ref="DHA3:DHB3"/>
    <mergeCell ref="DHC3:DHD3"/>
    <mergeCell ref="DGG3:DGH3"/>
    <mergeCell ref="DGI3:DGJ3"/>
    <mergeCell ref="DGK3:DGL3"/>
    <mergeCell ref="DGM3:DGN3"/>
    <mergeCell ref="DGO3:DGP3"/>
    <mergeCell ref="DGQ3:DGR3"/>
    <mergeCell ref="DFU3:DFV3"/>
    <mergeCell ref="DFW3:DFX3"/>
    <mergeCell ref="DFY3:DFZ3"/>
    <mergeCell ref="DGA3:DGB3"/>
    <mergeCell ref="DGC3:DGD3"/>
    <mergeCell ref="DGE3:DGF3"/>
    <mergeCell ref="DFI3:DFJ3"/>
    <mergeCell ref="DFK3:DFL3"/>
    <mergeCell ref="DFM3:DFN3"/>
    <mergeCell ref="DFO3:DFP3"/>
    <mergeCell ref="DFQ3:DFR3"/>
    <mergeCell ref="DFS3:DFT3"/>
    <mergeCell ref="DKK3:DKL3"/>
    <mergeCell ref="DKM3:DKN3"/>
    <mergeCell ref="DKO3:DKP3"/>
    <mergeCell ref="DKQ3:DKR3"/>
    <mergeCell ref="DKS3:DKT3"/>
    <mergeCell ref="DKU3:DKV3"/>
    <mergeCell ref="DJY3:DJZ3"/>
    <mergeCell ref="DKA3:DKB3"/>
    <mergeCell ref="DKC3:DKD3"/>
    <mergeCell ref="DKE3:DKF3"/>
    <mergeCell ref="DKG3:DKH3"/>
    <mergeCell ref="DKI3:DKJ3"/>
    <mergeCell ref="DJM3:DJN3"/>
    <mergeCell ref="DJO3:DJP3"/>
    <mergeCell ref="DJQ3:DJR3"/>
    <mergeCell ref="DJS3:DJT3"/>
    <mergeCell ref="DJU3:DJV3"/>
    <mergeCell ref="DJW3:DJX3"/>
    <mergeCell ref="DJA3:DJB3"/>
    <mergeCell ref="DJC3:DJD3"/>
    <mergeCell ref="DJE3:DJF3"/>
    <mergeCell ref="DJG3:DJH3"/>
    <mergeCell ref="DJI3:DJJ3"/>
    <mergeCell ref="DJK3:DJL3"/>
    <mergeCell ref="DIO3:DIP3"/>
    <mergeCell ref="DIQ3:DIR3"/>
    <mergeCell ref="DIS3:DIT3"/>
    <mergeCell ref="DIU3:DIV3"/>
    <mergeCell ref="DIW3:DIX3"/>
    <mergeCell ref="DIY3:DIZ3"/>
    <mergeCell ref="DIC3:DID3"/>
    <mergeCell ref="DIE3:DIF3"/>
    <mergeCell ref="DIG3:DIH3"/>
    <mergeCell ref="DII3:DIJ3"/>
    <mergeCell ref="DIK3:DIL3"/>
    <mergeCell ref="DIM3:DIN3"/>
    <mergeCell ref="DNE3:DNF3"/>
    <mergeCell ref="DNG3:DNH3"/>
    <mergeCell ref="DNI3:DNJ3"/>
    <mergeCell ref="DNK3:DNL3"/>
    <mergeCell ref="DNM3:DNN3"/>
    <mergeCell ref="DNO3:DNP3"/>
    <mergeCell ref="DMS3:DMT3"/>
    <mergeCell ref="DMU3:DMV3"/>
    <mergeCell ref="DMW3:DMX3"/>
    <mergeCell ref="DMY3:DMZ3"/>
    <mergeCell ref="DNA3:DNB3"/>
    <mergeCell ref="DNC3:DND3"/>
    <mergeCell ref="DMG3:DMH3"/>
    <mergeCell ref="DMI3:DMJ3"/>
    <mergeCell ref="DMK3:DML3"/>
    <mergeCell ref="DMM3:DMN3"/>
    <mergeCell ref="DMO3:DMP3"/>
    <mergeCell ref="DMQ3:DMR3"/>
    <mergeCell ref="DLU3:DLV3"/>
    <mergeCell ref="DLW3:DLX3"/>
    <mergeCell ref="DLY3:DLZ3"/>
    <mergeCell ref="DMA3:DMB3"/>
    <mergeCell ref="DMC3:DMD3"/>
    <mergeCell ref="DME3:DMF3"/>
    <mergeCell ref="DLI3:DLJ3"/>
    <mergeCell ref="DLK3:DLL3"/>
    <mergeCell ref="DLM3:DLN3"/>
    <mergeCell ref="DLO3:DLP3"/>
    <mergeCell ref="DLQ3:DLR3"/>
    <mergeCell ref="DLS3:DLT3"/>
    <mergeCell ref="DKW3:DKX3"/>
    <mergeCell ref="DKY3:DKZ3"/>
    <mergeCell ref="DLA3:DLB3"/>
    <mergeCell ref="DLC3:DLD3"/>
    <mergeCell ref="DLE3:DLF3"/>
    <mergeCell ref="DLG3:DLH3"/>
    <mergeCell ref="DPY3:DPZ3"/>
    <mergeCell ref="DQA3:DQB3"/>
    <mergeCell ref="DQC3:DQD3"/>
    <mergeCell ref="DQE3:DQF3"/>
    <mergeCell ref="DQG3:DQH3"/>
    <mergeCell ref="DQI3:DQJ3"/>
    <mergeCell ref="DPM3:DPN3"/>
    <mergeCell ref="DPO3:DPP3"/>
    <mergeCell ref="DPQ3:DPR3"/>
    <mergeCell ref="DPS3:DPT3"/>
    <mergeCell ref="DPU3:DPV3"/>
    <mergeCell ref="DPW3:DPX3"/>
    <mergeCell ref="DPA3:DPB3"/>
    <mergeCell ref="DPC3:DPD3"/>
    <mergeCell ref="DPE3:DPF3"/>
    <mergeCell ref="DPG3:DPH3"/>
    <mergeCell ref="DPI3:DPJ3"/>
    <mergeCell ref="DPK3:DPL3"/>
    <mergeCell ref="DOO3:DOP3"/>
    <mergeCell ref="DOQ3:DOR3"/>
    <mergeCell ref="DOS3:DOT3"/>
    <mergeCell ref="DOU3:DOV3"/>
    <mergeCell ref="DOW3:DOX3"/>
    <mergeCell ref="DOY3:DOZ3"/>
    <mergeCell ref="DOC3:DOD3"/>
    <mergeCell ref="DOE3:DOF3"/>
    <mergeCell ref="DOG3:DOH3"/>
    <mergeCell ref="DOI3:DOJ3"/>
    <mergeCell ref="DOK3:DOL3"/>
    <mergeCell ref="DOM3:DON3"/>
    <mergeCell ref="DNQ3:DNR3"/>
    <mergeCell ref="DNS3:DNT3"/>
    <mergeCell ref="DNU3:DNV3"/>
    <mergeCell ref="DNW3:DNX3"/>
    <mergeCell ref="DNY3:DNZ3"/>
    <mergeCell ref="DOA3:DOB3"/>
    <mergeCell ref="DSS3:DST3"/>
    <mergeCell ref="DSU3:DSV3"/>
    <mergeCell ref="DSW3:DSX3"/>
    <mergeCell ref="DSY3:DSZ3"/>
    <mergeCell ref="DTA3:DTB3"/>
    <mergeCell ref="DTC3:DTD3"/>
    <mergeCell ref="DSG3:DSH3"/>
    <mergeCell ref="DSI3:DSJ3"/>
    <mergeCell ref="DSK3:DSL3"/>
    <mergeCell ref="DSM3:DSN3"/>
    <mergeCell ref="DSO3:DSP3"/>
    <mergeCell ref="DSQ3:DSR3"/>
    <mergeCell ref="DRU3:DRV3"/>
    <mergeCell ref="DRW3:DRX3"/>
    <mergeCell ref="DRY3:DRZ3"/>
    <mergeCell ref="DSA3:DSB3"/>
    <mergeCell ref="DSC3:DSD3"/>
    <mergeCell ref="DSE3:DSF3"/>
    <mergeCell ref="DRI3:DRJ3"/>
    <mergeCell ref="DRK3:DRL3"/>
    <mergeCell ref="DRM3:DRN3"/>
    <mergeCell ref="DRO3:DRP3"/>
    <mergeCell ref="DRQ3:DRR3"/>
    <mergeCell ref="DRS3:DRT3"/>
    <mergeCell ref="DQW3:DQX3"/>
    <mergeCell ref="DQY3:DQZ3"/>
    <mergeCell ref="DRA3:DRB3"/>
    <mergeCell ref="DRC3:DRD3"/>
    <mergeCell ref="DRE3:DRF3"/>
    <mergeCell ref="DRG3:DRH3"/>
    <mergeCell ref="DQK3:DQL3"/>
    <mergeCell ref="DQM3:DQN3"/>
    <mergeCell ref="DQO3:DQP3"/>
    <mergeCell ref="DQQ3:DQR3"/>
    <mergeCell ref="DQS3:DQT3"/>
    <mergeCell ref="DQU3:DQV3"/>
    <mergeCell ref="DVM3:DVN3"/>
    <mergeCell ref="DVO3:DVP3"/>
    <mergeCell ref="DVQ3:DVR3"/>
    <mergeCell ref="DVS3:DVT3"/>
    <mergeCell ref="DVU3:DVV3"/>
    <mergeCell ref="DVW3:DVX3"/>
    <mergeCell ref="DVA3:DVB3"/>
    <mergeCell ref="DVC3:DVD3"/>
    <mergeCell ref="DVE3:DVF3"/>
    <mergeCell ref="DVG3:DVH3"/>
    <mergeCell ref="DVI3:DVJ3"/>
    <mergeCell ref="DVK3:DVL3"/>
    <mergeCell ref="DUO3:DUP3"/>
    <mergeCell ref="DUQ3:DUR3"/>
    <mergeCell ref="DUS3:DUT3"/>
    <mergeCell ref="DUU3:DUV3"/>
    <mergeCell ref="DUW3:DUX3"/>
    <mergeCell ref="DUY3:DUZ3"/>
    <mergeCell ref="DUC3:DUD3"/>
    <mergeCell ref="DUE3:DUF3"/>
    <mergeCell ref="DUG3:DUH3"/>
    <mergeCell ref="DUI3:DUJ3"/>
    <mergeCell ref="DUK3:DUL3"/>
    <mergeCell ref="DUM3:DUN3"/>
    <mergeCell ref="DTQ3:DTR3"/>
    <mergeCell ref="DTS3:DTT3"/>
    <mergeCell ref="DTU3:DTV3"/>
    <mergeCell ref="DTW3:DTX3"/>
    <mergeCell ref="DTY3:DTZ3"/>
    <mergeCell ref="DUA3:DUB3"/>
    <mergeCell ref="DTE3:DTF3"/>
    <mergeCell ref="DTG3:DTH3"/>
    <mergeCell ref="DTI3:DTJ3"/>
    <mergeCell ref="DTK3:DTL3"/>
    <mergeCell ref="DTM3:DTN3"/>
    <mergeCell ref="DTO3:DTP3"/>
    <mergeCell ref="DYG3:DYH3"/>
    <mergeCell ref="DYI3:DYJ3"/>
    <mergeCell ref="DYK3:DYL3"/>
    <mergeCell ref="DYM3:DYN3"/>
    <mergeCell ref="DYO3:DYP3"/>
    <mergeCell ref="DYQ3:DYR3"/>
    <mergeCell ref="DXU3:DXV3"/>
    <mergeCell ref="DXW3:DXX3"/>
    <mergeCell ref="DXY3:DXZ3"/>
    <mergeCell ref="DYA3:DYB3"/>
    <mergeCell ref="DYC3:DYD3"/>
    <mergeCell ref="DYE3:DYF3"/>
    <mergeCell ref="DXI3:DXJ3"/>
    <mergeCell ref="DXK3:DXL3"/>
    <mergeCell ref="DXM3:DXN3"/>
    <mergeCell ref="DXO3:DXP3"/>
    <mergeCell ref="DXQ3:DXR3"/>
    <mergeCell ref="DXS3:DXT3"/>
    <mergeCell ref="DWW3:DWX3"/>
    <mergeCell ref="DWY3:DWZ3"/>
    <mergeCell ref="DXA3:DXB3"/>
    <mergeCell ref="DXC3:DXD3"/>
    <mergeCell ref="DXE3:DXF3"/>
    <mergeCell ref="DXG3:DXH3"/>
    <mergeCell ref="DWK3:DWL3"/>
    <mergeCell ref="DWM3:DWN3"/>
    <mergeCell ref="DWO3:DWP3"/>
    <mergeCell ref="DWQ3:DWR3"/>
    <mergeCell ref="DWS3:DWT3"/>
    <mergeCell ref="DWU3:DWV3"/>
    <mergeCell ref="DVY3:DVZ3"/>
    <mergeCell ref="DWA3:DWB3"/>
    <mergeCell ref="DWC3:DWD3"/>
    <mergeCell ref="DWE3:DWF3"/>
    <mergeCell ref="DWG3:DWH3"/>
    <mergeCell ref="DWI3:DWJ3"/>
    <mergeCell ref="EBA3:EBB3"/>
    <mergeCell ref="EBC3:EBD3"/>
    <mergeCell ref="EBE3:EBF3"/>
    <mergeCell ref="EBG3:EBH3"/>
    <mergeCell ref="EBI3:EBJ3"/>
    <mergeCell ref="EBK3:EBL3"/>
    <mergeCell ref="EAO3:EAP3"/>
    <mergeCell ref="EAQ3:EAR3"/>
    <mergeCell ref="EAS3:EAT3"/>
    <mergeCell ref="EAU3:EAV3"/>
    <mergeCell ref="EAW3:EAX3"/>
    <mergeCell ref="EAY3:EAZ3"/>
    <mergeCell ref="EAC3:EAD3"/>
    <mergeCell ref="EAE3:EAF3"/>
    <mergeCell ref="EAG3:EAH3"/>
    <mergeCell ref="EAI3:EAJ3"/>
    <mergeCell ref="EAK3:EAL3"/>
    <mergeCell ref="EAM3:EAN3"/>
    <mergeCell ref="DZQ3:DZR3"/>
    <mergeCell ref="DZS3:DZT3"/>
    <mergeCell ref="DZU3:DZV3"/>
    <mergeCell ref="DZW3:DZX3"/>
    <mergeCell ref="DZY3:DZZ3"/>
    <mergeCell ref="EAA3:EAB3"/>
    <mergeCell ref="DZE3:DZF3"/>
    <mergeCell ref="DZG3:DZH3"/>
    <mergeCell ref="DZI3:DZJ3"/>
    <mergeCell ref="DZK3:DZL3"/>
    <mergeCell ref="DZM3:DZN3"/>
    <mergeCell ref="DZO3:DZP3"/>
    <mergeCell ref="DYS3:DYT3"/>
    <mergeCell ref="DYU3:DYV3"/>
    <mergeCell ref="DYW3:DYX3"/>
    <mergeCell ref="DYY3:DYZ3"/>
    <mergeCell ref="DZA3:DZB3"/>
    <mergeCell ref="DZC3:DZD3"/>
    <mergeCell ref="EDU3:EDV3"/>
    <mergeCell ref="EDW3:EDX3"/>
    <mergeCell ref="EDY3:EDZ3"/>
    <mergeCell ref="EEA3:EEB3"/>
    <mergeCell ref="EEC3:EED3"/>
    <mergeCell ref="EEE3:EEF3"/>
    <mergeCell ref="EDI3:EDJ3"/>
    <mergeCell ref="EDK3:EDL3"/>
    <mergeCell ref="EDM3:EDN3"/>
    <mergeCell ref="EDO3:EDP3"/>
    <mergeCell ref="EDQ3:EDR3"/>
    <mergeCell ref="EDS3:EDT3"/>
    <mergeCell ref="ECW3:ECX3"/>
    <mergeCell ref="ECY3:ECZ3"/>
    <mergeCell ref="EDA3:EDB3"/>
    <mergeCell ref="EDC3:EDD3"/>
    <mergeCell ref="EDE3:EDF3"/>
    <mergeCell ref="EDG3:EDH3"/>
    <mergeCell ref="ECK3:ECL3"/>
    <mergeCell ref="ECM3:ECN3"/>
    <mergeCell ref="ECO3:ECP3"/>
    <mergeCell ref="ECQ3:ECR3"/>
    <mergeCell ref="ECS3:ECT3"/>
    <mergeCell ref="ECU3:ECV3"/>
    <mergeCell ref="EBY3:EBZ3"/>
    <mergeCell ref="ECA3:ECB3"/>
    <mergeCell ref="ECC3:ECD3"/>
    <mergeCell ref="ECE3:ECF3"/>
    <mergeCell ref="ECG3:ECH3"/>
    <mergeCell ref="ECI3:ECJ3"/>
    <mergeCell ref="EBM3:EBN3"/>
    <mergeCell ref="EBO3:EBP3"/>
    <mergeCell ref="EBQ3:EBR3"/>
    <mergeCell ref="EBS3:EBT3"/>
    <mergeCell ref="EBU3:EBV3"/>
    <mergeCell ref="EBW3:EBX3"/>
    <mergeCell ref="EGO3:EGP3"/>
    <mergeCell ref="EGQ3:EGR3"/>
    <mergeCell ref="EGS3:EGT3"/>
    <mergeCell ref="EGU3:EGV3"/>
    <mergeCell ref="EGW3:EGX3"/>
    <mergeCell ref="EGY3:EGZ3"/>
    <mergeCell ref="EGC3:EGD3"/>
    <mergeCell ref="EGE3:EGF3"/>
    <mergeCell ref="EGG3:EGH3"/>
    <mergeCell ref="EGI3:EGJ3"/>
    <mergeCell ref="EGK3:EGL3"/>
    <mergeCell ref="EGM3:EGN3"/>
    <mergeCell ref="EFQ3:EFR3"/>
    <mergeCell ref="EFS3:EFT3"/>
    <mergeCell ref="EFU3:EFV3"/>
    <mergeCell ref="EFW3:EFX3"/>
    <mergeCell ref="EFY3:EFZ3"/>
    <mergeCell ref="EGA3:EGB3"/>
    <mergeCell ref="EFE3:EFF3"/>
    <mergeCell ref="EFG3:EFH3"/>
    <mergeCell ref="EFI3:EFJ3"/>
    <mergeCell ref="EFK3:EFL3"/>
    <mergeCell ref="EFM3:EFN3"/>
    <mergeCell ref="EFO3:EFP3"/>
    <mergeCell ref="EES3:EET3"/>
    <mergeCell ref="EEU3:EEV3"/>
    <mergeCell ref="EEW3:EEX3"/>
    <mergeCell ref="EEY3:EEZ3"/>
    <mergeCell ref="EFA3:EFB3"/>
    <mergeCell ref="EFC3:EFD3"/>
    <mergeCell ref="EEG3:EEH3"/>
    <mergeCell ref="EEI3:EEJ3"/>
    <mergeCell ref="EEK3:EEL3"/>
    <mergeCell ref="EEM3:EEN3"/>
    <mergeCell ref="EEO3:EEP3"/>
    <mergeCell ref="EEQ3:EER3"/>
    <mergeCell ref="EJI3:EJJ3"/>
    <mergeCell ref="EJK3:EJL3"/>
    <mergeCell ref="EJM3:EJN3"/>
    <mergeCell ref="EJO3:EJP3"/>
    <mergeCell ref="EJQ3:EJR3"/>
    <mergeCell ref="EJS3:EJT3"/>
    <mergeCell ref="EIW3:EIX3"/>
    <mergeCell ref="EIY3:EIZ3"/>
    <mergeCell ref="EJA3:EJB3"/>
    <mergeCell ref="EJC3:EJD3"/>
    <mergeCell ref="EJE3:EJF3"/>
    <mergeCell ref="EJG3:EJH3"/>
    <mergeCell ref="EIK3:EIL3"/>
    <mergeCell ref="EIM3:EIN3"/>
    <mergeCell ref="EIO3:EIP3"/>
    <mergeCell ref="EIQ3:EIR3"/>
    <mergeCell ref="EIS3:EIT3"/>
    <mergeCell ref="EIU3:EIV3"/>
    <mergeCell ref="EHY3:EHZ3"/>
    <mergeCell ref="EIA3:EIB3"/>
    <mergeCell ref="EIC3:EID3"/>
    <mergeCell ref="EIE3:EIF3"/>
    <mergeCell ref="EIG3:EIH3"/>
    <mergeCell ref="EII3:EIJ3"/>
    <mergeCell ref="EHM3:EHN3"/>
    <mergeCell ref="EHO3:EHP3"/>
    <mergeCell ref="EHQ3:EHR3"/>
    <mergeCell ref="EHS3:EHT3"/>
    <mergeCell ref="EHU3:EHV3"/>
    <mergeCell ref="EHW3:EHX3"/>
    <mergeCell ref="EHA3:EHB3"/>
    <mergeCell ref="EHC3:EHD3"/>
    <mergeCell ref="EHE3:EHF3"/>
    <mergeCell ref="EHG3:EHH3"/>
    <mergeCell ref="EHI3:EHJ3"/>
    <mergeCell ref="EHK3:EHL3"/>
    <mergeCell ref="EMC3:EMD3"/>
    <mergeCell ref="EME3:EMF3"/>
    <mergeCell ref="EMG3:EMH3"/>
    <mergeCell ref="EMI3:EMJ3"/>
    <mergeCell ref="EMK3:EML3"/>
    <mergeCell ref="EMM3:EMN3"/>
    <mergeCell ref="ELQ3:ELR3"/>
    <mergeCell ref="ELS3:ELT3"/>
    <mergeCell ref="ELU3:ELV3"/>
    <mergeCell ref="ELW3:ELX3"/>
    <mergeCell ref="ELY3:ELZ3"/>
    <mergeCell ref="EMA3:EMB3"/>
    <mergeCell ref="ELE3:ELF3"/>
    <mergeCell ref="ELG3:ELH3"/>
    <mergeCell ref="ELI3:ELJ3"/>
    <mergeCell ref="ELK3:ELL3"/>
    <mergeCell ref="ELM3:ELN3"/>
    <mergeCell ref="ELO3:ELP3"/>
    <mergeCell ref="EKS3:EKT3"/>
    <mergeCell ref="EKU3:EKV3"/>
    <mergeCell ref="EKW3:EKX3"/>
    <mergeCell ref="EKY3:EKZ3"/>
    <mergeCell ref="ELA3:ELB3"/>
    <mergeCell ref="ELC3:ELD3"/>
    <mergeCell ref="EKG3:EKH3"/>
    <mergeCell ref="EKI3:EKJ3"/>
    <mergeCell ref="EKK3:EKL3"/>
    <mergeCell ref="EKM3:EKN3"/>
    <mergeCell ref="EKO3:EKP3"/>
    <mergeCell ref="EKQ3:EKR3"/>
    <mergeCell ref="EJU3:EJV3"/>
    <mergeCell ref="EJW3:EJX3"/>
    <mergeCell ref="EJY3:EJZ3"/>
    <mergeCell ref="EKA3:EKB3"/>
    <mergeCell ref="EKC3:EKD3"/>
    <mergeCell ref="EKE3:EKF3"/>
    <mergeCell ref="EOW3:EOX3"/>
    <mergeCell ref="EOY3:EOZ3"/>
    <mergeCell ref="EPA3:EPB3"/>
    <mergeCell ref="EPC3:EPD3"/>
    <mergeCell ref="EPE3:EPF3"/>
    <mergeCell ref="EPG3:EPH3"/>
    <mergeCell ref="EOK3:EOL3"/>
    <mergeCell ref="EOM3:EON3"/>
    <mergeCell ref="EOO3:EOP3"/>
    <mergeCell ref="EOQ3:EOR3"/>
    <mergeCell ref="EOS3:EOT3"/>
    <mergeCell ref="EOU3:EOV3"/>
    <mergeCell ref="ENY3:ENZ3"/>
    <mergeCell ref="EOA3:EOB3"/>
    <mergeCell ref="EOC3:EOD3"/>
    <mergeCell ref="EOE3:EOF3"/>
    <mergeCell ref="EOG3:EOH3"/>
    <mergeCell ref="EOI3:EOJ3"/>
    <mergeCell ref="ENM3:ENN3"/>
    <mergeCell ref="ENO3:ENP3"/>
    <mergeCell ref="ENQ3:ENR3"/>
    <mergeCell ref="ENS3:ENT3"/>
    <mergeCell ref="ENU3:ENV3"/>
    <mergeCell ref="ENW3:ENX3"/>
    <mergeCell ref="ENA3:ENB3"/>
    <mergeCell ref="ENC3:END3"/>
    <mergeCell ref="ENE3:ENF3"/>
    <mergeCell ref="ENG3:ENH3"/>
    <mergeCell ref="ENI3:ENJ3"/>
    <mergeCell ref="ENK3:ENL3"/>
    <mergeCell ref="EMO3:EMP3"/>
    <mergeCell ref="EMQ3:EMR3"/>
    <mergeCell ref="EMS3:EMT3"/>
    <mergeCell ref="EMU3:EMV3"/>
    <mergeCell ref="EMW3:EMX3"/>
    <mergeCell ref="EMY3:EMZ3"/>
    <mergeCell ref="ERQ3:ERR3"/>
    <mergeCell ref="ERS3:ERT3"/>
    <mergeCell ref="ERU3:ERV3"/>
    <mergeCell ref="ERW3:ERX3"/>
    <mergeCell ref="ERY3:ERZ3"/>
    <mergeCell ref="ESA3:ESB3"/>
    <mergeCell ref="ERE3:ERF3"/>
    <mergeCell ref="ERG3:ERH3"/>
    <mergeCell ref="ERI3:ERJ3"/>
    <mergeCell ref="ERK3:ERL3"/>
    <mergeCell ref="ERM3:ERN3"/>
    <mergeCell ref="ERO3:ERP3"/>
    <mergeCell ref="EQS3:EQT3"/>
    <mergeCell ref="EQU3:EQV3"/>
    <mergeCell ref="EQW3:EQX3"/>
    <mergeCell ref="EQY3:EQZ3"/>
    <mergeCell ref="ERA3:ERB3"/>
    <mergeCell ref="ERC3:ERD3"/>
    <mergeCell ref="EQG3:EQH3"/>
    <mergeCell ref="EQI3:EQJ3"/>
    <mergeCell ref="EQK3:EQL3"/>
    <mergeCell ref="EQM3:EQN3"/>
    <mergeCell ref="EQO3:EQP3"/>
    <mergeCell ref="EQQ3:EQR3"/>
    <mergeCell ref="EPU3:EPV3"/>
    <mergeCell ref="EPW3:EPX3"/>
    <mergeCell ref="EPY3:EPZ3"/>
    <mergeCell ref="EQA3:EQB3"/>
    <mergeCell ref="EQC3:EQD3"/>
    <mergeCell ref="EQE3:EQF3"/>
    <mergeCell ref="EPI3:EPJ3"/>
    <mergeCell ref="EPK3:EPL3"/>
    <mergeCell ref="EPM3:EPN3"/>
    <mergeCell ref="EPO3:EPP3"/>
    <mergeCell ref="EPQ3:EPR3"/>
    <mergeCell ref="EPS3:EPT3"/>
    <mergeCell ref="EUK3:EUL3"/>
    <mergeCell ref="EUM3:EUN3"/>
    <mergeCell ref="EUO3:EUP3"/>
    <mergeCell ref="EUQ3:EUR3"/>
    <mergeCell ref="EUS3:EUT3"/>
    <mergeCell ref="EUU3:EUV3"/>
    <mergeCell ref="ETY3:ETZ3"/>
    <mergeCell ref="EUA3:EUB3"/>
    <mergeCell ref="EUC3:EUD3"/>
    <mergeCell ref="EUE3:EUF3"/>
    <mergeCell ref="EUG3:EUH3"/>
    <mergeCell ref="EUI3:EUJ3"/>
    <mergeCell ref="ETM3:ETN3"/>
    <mergeCell ref="ETO3:ETP3"/>
    <mergeCell ref="ETQ3:ETR3"/>
    <mergeCell ref="ETS3:ETT3"/>
    <mergeCell ref="ETU3:ETV3"/>
    <mergeCell ref="ETW3:ETX3"/>
    <mergeCell ref="ETA3:ETB3"/>
    <mergeCell ref="ETC3:ETD3"/>
    <mergeCell ref="ETE3:ETF3"/>
    <mergeCell ref="ETG3:ETH3"/>
    <mergeCell ref="ETI3:ETJ3"/>
    <mergeCell ref="ETK3:ETL3"/>
    <mergeCell ref="ESO3:ESP3"/>
    <mergeCell ref="ESQ3:ESR3"/>
    <mergeCell ref="ESS3:EST3"/>
    <mergeCell ref="ESU3:ESV3"/>
    <mergeCell ref="ESW3:ESX3"/>
    <mergeCell ref="ESY3:ESZ3"/>
    <mergeCell ref="ESC3:ESD3"/>
    <mergeCell ref="ESE3:ESF3"/>
    <mergeCell ref="ESG3:ESH3"/>
    <mergeCell ref="ESI3:ESJ3"/>
    <mergeCell ref="ESK3:ESL3"/>
    <mergeCell ref="ESM3:ESN3"/>
    <mergeCell ref="EXE3:EXF3"/>
    <mergeCell ref="EXG3:EXH3"/>
    <mergeCell ref="EXI3:EXJ3"/>
    <mergeCell ref="EXK3:EXL3"/>
    <mergeCell ref="EXM3:EXN3"/>
    <mergeCell ref="EXO3:EXP3"/>
    <mergeCell ref="EWS3:EWT3"/>
    <mergeCell ref="EWU3:EWV3"/>
    <mergeCell ref="EWW3:EWX3"/>
    <mergeCell ref="EWY3:EWZ3"/>
    <mergeCell ref="EXA3:EXB3"/>
    <mergeCell ref="EXC3:EXD3"/>
    <mergeCell ref="EWG3:EWH3"/>
    <mergeCell ref="EWI3:EWJ3"/>
    <mergeCell ref="EWK3:EWL3"/>
    <mergeCell ref="EWM3:EWN3"/>
    <mergeCell ref="EWO3:EWP3"/>
    <mergeCell ref="EWQ3:EWR3"/>
    <mergeCell ref="EVU3:EVV3"/>
    <mergeCell ref="EVW3:EVX3"/>
    <mergeCell ref="EVY3:EVZ3"/>
    <mergeCell ref="EWA3:EWB3"/>
    <mergeCell ref="EWC3:EWD3"/>
    <mergeCell ref="EWE3:EWF3"/>
    <mergeCell ref="EVI3:EVJ3"/>
    <mergeCell ref="EVK3:EVL3"/>
    <mergeCell ref="EVM3:EVN3"/>
    <mergeCell ref="EVO3:EVP3"/>
    <mergeCell ref="EVQ3:EVR3"/>
    <mergeCell ref="EVS3:EVT3"/>
    <mergeCell ref="EUW3:EUX3"/>
    <mergeCell ref="EUY3:EUZ3"/>
    <mergeCell ref="EVA3:EVB3"/>
    <mergeCell ref="EVC3:EVD3"/>
    <mergeCell ref="EVE3:EVF3"/>
    <mergeCell ref="EVG3:EVH3"/>
    <mergeCell ref="EZY3:EZZ3"/>
    <mergeCell ref="FAA3:FAB3"/>
    <mergeCell ref="FAC3:FAD3"/>
    <mergeCell ref="FAE3:FAF3"/>
    <mergeCell ref="FAG3:FAH3"/>
    <mergeCell ref="FAI3:FAJ3"/>
    <mergeCell ref="EZM3:EZN3"/>
    <mergeCell ref="EZO3:EZP3"/>
    <mergeCell ref="EZQ3:EZR3"/>
    <mergeCell ref="EZS3:EZT3"/>
    <mergeCell ref="EZU3:EZV3"/>
    <mergeCell ref="EZW3:EZX3"/>
    <mergeCell ref="EZA3:EZB3"/>
    <mergeCell ref="EZC3:EZD3"/>
    <mergeCell ref="EZE3:EZF3"/>
    <mergeCell ref="EZG3:EZH3"/>
    <mergeCell ref="EZI3:EZJ3"/>
    <mergeCell ref="EZK3:EZL3"/>
    <mergeCell ref="EYO3:EYP3"/>
    <mergeCell ref="EYQ3:EYR3"/>
    <mergeCell ref="EYS3:EYT3"/>
    <mergeCell ref="EYU3:EYV3"/>
    <mergeCell ref="EYW3:EYX3"/>
    <mergeCell ref="EYY3:EYZ3"/>
    <mergeCell ref="EYC3:EYD3"/>
    <mergeCell ref="EYE3:EYF3"/>
    <mergeCell ref="EYG3:EYH3"/>
    <mergeCell ref="EYI3:EYJ3"/>
    <mergeCell ref="EYK3:EYL3"/>
    <mergeCell ref="EYM3:EYN3"/>
    <mergeCell ref="EXQ3:EXR3"/>
    <mergeCell ref="EXS3:EXT3"/>
    <mergeCell ref="EXU3:EXV3"/>
    <mergeCell ref="EXW3:EXX3"/>
    <mergeCell ref="EXY3:EXZ3"/>
    <mergeCell ref="EYA3:EYB3"/>
    <mergeCell ref="FCS3:FCT3"/>
    <mergeCell ref="FCU3:FCV3"/>
    <mergeCell ref="FCW3:FCX3"/>
    <mergeCell ref="FCY3:FCZ3"/>
    <mergeCell ref="FDA3:FDB3"/>
    <mergeCell ref="FDC3:FDD3"/>
    <mergeCell ref="FCG3:FCH3"/>
    <mergeCell ref="FCI3:FCJ3"/>
    <mergeCell ref="FCK3:FCL3"/>
    <mergeCell ref="FCM3:FCN3"/>
    <mergeCell ref="FCO3:FCP3"/>
    <mergeCell ref="FCQ3:FCR3"/>
    <mergeCell ref="FBU3:FBV3"/>
    <mergeCell ref="FBW3:FBX3"/>
    <mergeCell ref="FBY3:FBZ3"/>
    <mergeCell ref="FCA3:FCB3"/>
    <mergeCell ref="FCC3:FCD3"/>
    <mergeCell ref="FCE3:FCF3"/>
    <mergeCell ref="FBI3:FBJ3"/>
    <mergeCell ref="FBK3:FBL3"/>
    <mergeCell ref="FBM3:FBN3"/>
    <mergeCell ref="FBO3:FBP3"/>
    <mergeCell ref="FBQ3:FBR3"/>
    <mergeCell ref="FBS3:FBT3"/>
    <mergeCell ref="FAW3:FAX3"/>
    <mergeCell ref="FAY3:FAZ3"/>
    <mergeCell ref="FBA3:FBB3"/>
    <mergeCell ref="FBC3:FBD3"/>
    <mergeCell ref="FBE3:FBF3"/>
    <mergeCell ref="FBG3:FBH3"/>
    <mergeCell ref="FAK3:FAL3"/>
    <mergeCell ref="FAM3:FAN3"/>
    <mergeCell ref="FAO3:FAP3"/>
    <mergeCell ref="FAQ3:FAR3"/>
    <mergeCell ref="FAS3:FAT3"/>
    <mergeCell ref="FAU3:FAV3"/>
    <mergeCell ref="FFM3:FFN3"/>
    <mergeCell ref="FFO3:FFP3"/>
    <mergeCell ref="FFQ3:FFR3"/>
    <mergeCell ref="FFS3:FFT3"/>
    <mergeCell ref="FFU3:FFV3"/>
    <mergeCell ref="FFW3:FFX3"/>
    <mergeCell ref="FFA3:FFB3"/>
    <mergeCell ref="FFC3:FFD3"/>
    <mergeCell ref="FFE3:FFF3"/>
    <mergeCell ref="FFG3:FFH3"/>
    <mergeCell ref="FFI3:FFJ3"/>
    <mergeCell ref="FFK3:FFL3"/>
    <mergeCell ref="FEO3:FEP3"/>
    <mergeCell ref="FEQ3:FER3"/>
    <mergeCell ref="FES3:FET3"/>
    <mergeCell ref="FEU3:FEV3"/>
    <mergeCell ref="FEW3:FEX3"/>
    <mergeCell ref="FEY3:FEZ3"/>
    <mergeCell ref="FEC3:FED3"/>
    <mergeCell ref="FEE3:FEF3"/>
    <mergeCell ref="FEG3:FEH3"/>
    <mergeCell ref="FEI3:FEJ3"/>
    <mergeCell ref="FEK3:FEL3"/>
    <mergeCell ref="FEM3:FEN3"/>
    <mergeCell ref="FDQ3:FDR3"/>
    <mergeCell ref="FDS3:FDT3"/>
    <mergeCell ref="FDU3:FDV3"/>
    <mergeCell ref="FDW3:FDX3"/>
    <mergeCell ref="FDY3:FDZ3"/>
    <mergeCell ref="FEA3:FEB3"/>
    <mergeCell ref="FDE3:FDF3"/>
    <mergeCell ref="FDG3:FDH3"/>
    <mergeCell ref="FDI3:FDJ3"/>
    <mergeCell ref="FDK3:FDL3"/>
    <mergeCell ref="FDM3:FDN3"/>
    <mergeCell ref="FDO3:FDP3"/>
    <mergeCell ref="FIG3:FIH3"/>
    <mergeCell ref="FII3:FIJ3"/>
    <mergeCell ref="FIK3:FIL3"/>
    <mergeCell ref="FIM3:FIN3"/>
    <mergeCell ref="FIO3:FIP3"/>
    <mergeCell ref="FIQ3:FIR3"/>
    <mergeCell ref="FHU3:FHV3"/>
    <mergeCell ref="FHW3:FHX3"/>
    <mergeCell ref="FHY3:FHZ3"/>
    <mergeCell ref="FIA3:FIB3"/>
    <mergeCell ref="FIC3:FID3"/>
    <mergeCell ref="FIE3:FIF3"/>
    <mergeCell ref="FHI3:FHJ3"/>
    <mergeCell ref="FHK3:FHL3"/>
    <mergeCell ref="FHM3:FHN3"/>
    <mergeCell ref="FHO3:FHP3"/>
    <mergeCell ref="FHQ3:FHR3"/>
    <mergeCell ref="FHS3:FHT3"/>
    <mergeCell ref="FGW3:FGX3"/>
    <mergeCell ref="FGY3:FGZ3"/>
    <mergeCell ref="FHA3:FHB3"/>
    <mergeCell ref="FHC3:FHD3"/>
    <mergeCell ref="FHE3:FHF3"/>
    <mergeCell ref="FHG3:FHH3"/>
    <mergeCell ref="FGK3:FGL3"/>
    <mergeCell ref="FGM3:FGN3"/>
    <mergeCell ref="FGO3:FGP3"/>
    <mergeCell ref="FGQ3:FGR3"/>
    <mergeCell ref="FGS3:FGT3"/>
    <mergeCell ref="FGU3:FGV3"/>
    <mergeCell ref="FFY3:FFZ3"/>
    <mergeCell ref="FGA3:FGB3"/>
    <mergeCell ref="FGC3:FGD3"/>
    <mergeCell ref="FGE3:FGF3"/>
    <mergeCell ref="FGG3:FGH3"/>
    <mergeCell ref="FGI3:FGJ3"/>
    <mergeCell ref="FLA3:FLB3"/>
    <mergeCell ref="FLC3:FLD3"/>
    <mergeCell ref="FLE3:FLF3"/>
    <mergeCell ref="FLG3:FLH3"/>
    <mergeCell ref="FLI3:FLJ3"/>
    <mergeCell ref="FLK3:FLL3"/>
    <mergeCell ref="FKO3:FKP3"/>
    <mergeCell ref="FKQ3:FKR3"/>
    <mergeCell ref="FKS3:FKT3"/>
    <mergeCell ref="FKU3:FKV3"/>
    <mergeCell ref="FKW3:FKX3"/>
    <mergeCell ref="FKY3:FKZ3"/>
    <mergeCell ref="FKC3:FKD3"/>
    <mergeCell ref="FKE3:FKF3"/>
    <mergeCell ref="FKG3:FKH3"/>
    <mergeCell ref="FKI3:FKJ3"/>
    <mergeCell ref="FKK3:FKL3"/>
    <mergeCell ref="FKM3:FKN3"/>
    <mergeCell ref="FJQ3:FJR3"/>
    <mergeCell ref="FJS3:FJT3"/>
    <mergeCell ref="FJU3:FJV3"/>
    <mergeCell ref="FJW3:FJX3"/>
    <mergeCell ref="FJY3:FJZ3"/>
    <mergeCell ref="FKA3:FKB3"/>
    <mergeCell ref="FJE3:FJF3"/>
    <mergeCell ref="FJG3:FJH3"/>
    <mergeCell ref="FJI3:FJJ3"/>
    <mergeCell ref="FJK3:FJL3"/>
    <mergeCell ref="FJM3:FJN3"/>
    <mergeCell ref="FJO3:FJP3"/>
    <mergeCell ref="FIS3:FIT3"/>
    <mergeCell ref="FIU3:FIV3"/>
    <mergeCell ref="FIW3:FIX3"/>
    <mergeCell ref="FIY3:FIZ3"/>
    <mergeCell ref="FJA3:FJB3"/>
    <mergeCell ref="FJC3:FJD3"/>
    <mergeCell ref="FNU3:FNV3"/>
    <mergeCell ref="FNW3:FNX3"/>
    <mergeCell ref="FNY3:FNZ3"/>
    <mergeCell ref="FOA3:FOB3"/>
    <mergeCell ref="FOC3:FOD3"/>
    <mergeCell ref="FOE3:FOF3"/>
    <mergeCell ref="FNI3:FNJ3"/>
    <mergeCell ref="FNK3:FNL3"/>
    <mergeCell ref="FNM3:FNN3"/>
    <mergeCell ref="FNO3:FNP3"/>
    <mergeCell ref="FNQ3:FNR3"/>
    <mergeCell ref="FNS3:FNT3"/>
    <mergeCell ref="FMW3:FMX3"/>
    <mergeCell ref="FMY3:FMZ3"/>
    <mergeCell ref="FNA3:FNB3"/>
    <mergeCell ref="FNC3:FND3"/>
    <mergeCell ref="FNE3:FNF3"/>
    <mergeCell ref="FNG3:FNH3"/>
    <mergeCell ref="FMK3:FML3"/>
    <mergeCell ref="FMM3:FMN3"/>
    <mergeCell ref="FMO3:FMP3"/>
    <mergeCell ref="FMQ3:FMR3"/>
    <mergeCell ref="FMS3:FMT3"/>
    <mergeCell ref="FMU3:FMV3"/>
    <mergeCell ref="FLY3:FLZ3"/>
    <mergeCell ref="FMA3:FMB3"/>
    <mergeCell ref="FMC3:FMD3"/>
    <mergeCell ref="FME3:FMF3"/>
    <mergeCell ref="FMG3:FMH3"/>
    <mergeCell ref="FMI3:FMJ3"/>
    <mergeCell ref="FLM3:FLN3"/>
    <mergeCell ref="FLO3:FLP3"/>
    <mergeCell ref="FLQ3:FLR3"/>
    <mergeCell ref="FLS3:FLT3"/>
    <mergeCell ref="FLU3:FLV3"/>
    <mergeCell ref="FLW3:FLX3"/>
    <mergeCell ref="FQO3:FQP3"/>
    <mergeCell ref="FQQ3:FQR3"/>
    <mergeCell ref="FQS3:FQT3"/>
    <mergeCell ref="FQU3:FQV3"/>
    <mergeCell ref="FQW3:FQX3"/>
    <mergeCell ref="FQY3:FQZ3"/>
    <mergeCell ref="FQC3:FQD3"/>
    <mergeCell ref="FQE3:FQF3"/>
    <mergeCell ref="FQG3:FQH3"/>
    <mergeCell ref="FQI3:FQJ3"/>
    <mergeCell ref="FQK3:FQL3"/>
    <mergeCell ref="FQM3:FQN3"/>
    <mergeCell ref="FPQ3:FPR3"/>
    <mergeCell ref="FPS3:FPT3"/>
    <mergeCell ref="FPU3:FPV3"/>
    <mergeCell ref="FPW3:FPX3"/>
    <mergeCell ref="FPY3:FPZ3"/>
    <mergeCell ref="FQA3:FQB3"/>
    <mergeCell ref="FPE3:FPF3"/>
    <mergeCell ref="FPG3:FPH3"/>
    <mergeCell ref="FPI3:FPJ3"/>
    <mergeCell ref="FPK3:FPL3"/>
    <mergeCell ref="FPM3:FPN3"/>
    <mergeCell ref="FPO3:FPP3"/>
    <mergeCell ref="FOS3:FOT3"/>
    <mergeCell ref="FOU3:FOV3"/>
    <mergeCell ref="FOW3:FOX3"/>
    <mergeCell ref="FOY3:FOZ3"/>
    <mergeCell ref="FPA3:FPB3"/>
    <mergeCell ref="FPC3:FPD3"/>
    <mergeCell ref="FOG3:FOH3"/>
    <mergeCell ref="FOI3:FOJ3"/>
    <mergeCell ref="FOK3:FOL3"/>
    <mergeCell ref="FOM3:FON3"/>
    <mergeCell ref="FOO3:FOP3"/>
    <mergeCell ref="FOQ3:FOR3"/>
    <mergeCell ref="FTI3:FTJ3"/>
    <mergeCell ref="FTK3:FTL3"/>
    <mergeCell ref="FTM3:FTN3"/>
    <mergeCell ref="FTO3:FTP3"/>
    <mergeCell ref="FTQ3:FTR3"/>
    <mergeCell ref="FTS3:FTT3"/>
    <mergeCell ref="FSW3:FSX3"/>
    <mergeCell ref="FSY3:FSZ3"/>
    <mergeCell ref="FTA3:FTB3"/>
    <mergeCell ref="FTC3:FTD3"/>
    <mergeCell ref="FTE3:FTF3"/>
    <mergeCell ref="FTG3:FTH3"/>
    <mergeCell ref="FSK3:FSL3"/>
    <mergeCell ref="FSM3:FSN3"/>
    <mergeCell ref="FSO3:FSP3"/>
    <mergeCell ref="FSQ3:FSR3"/>
    <mergeCell ref="FSS3:FST3"/>
    <mergeCell ref="FSU3:FSV3"/>
    <mergeCell ref="FRY3:FRZ3"/>
    <mergeCell ref="FSA3:FSB3"/>
    <mergeCell ref="FSC3:FSD3"/>
    <mergeCell ref="FSE3:FSF3"/>
    <mergeCell ref="FSG3:FSH3"/>
    <mergeCell ref="FSI3:FSJ3"/>
    <mergeCell ref="FRM3:FRN3"/>
    <mergeCell ref="FRO3:FRP3"/>
    <mergeCell ref="FRQ3:FRR3"/>
    <mergeCell ref="FRS3:FRT3"/>
    <mergeCell ref="FRU3:FRV3"/>
    <mergeCell ref="FRW3:FRX3"/>
    <mergeCell ref="FRA3:FRB3"/>
    <mergeCell ref="FRC3:FRD3"/>
    <mergeCell ref="FRE3:FRF3"/>
    <mergeCell ref="FRG3:FRH3"/>
    <mergeCell ref="FRI3:FRJ3"/>
    <mergeCell ref="FRK3:FRL3"/>
    <mergeCell ref="FWC3:FWD3"/>
    <mergeCell ref="FWE3:FWF3"/>
    <mergeCell ref="FWG3:FWH3"/>
    <mergeCell ref="FWI3:FWJ3"/>
    <mergeCell ref="FWK3:FWL3"/>
    <mergeCell ref="FWM3:FWN3"/>
    <mergeCell ref="FVQ3:FVR3"/>
    <mergeCell ref="FVS3:FVT3"/>
    <mergeCell ref="FVU3:FVV3"/>
    <mergeCell ref="FVW3:FVX3"/>
    <mergeCell ref="FVY3:FVZ3"/>
    <mergeCell ref="FWA3:FWB3"/>
    <mergeCell ref="FVE3:FVF3"/>
    <mergeCell ref="FVG3:FVH3"/>
    <mergeCell ref="FVI3:FVJ3"/>
    <mergeCell ref="FVK3:FVL3"/>
    <mergeCell ref="FVM3:FVN3"/>
    <mergeCell ref="FVO3:FVP3"/>
    <mergeCell ref="FUS3:FUT3"/>
    <mergeCell ref="FUU3:FUV3"/>
    <mergeCell ref="FUW3:FUX3"/>
    <mergeCell ref="FUY3:FUZ3"/>
    <mergeCell ref="FVA3:FVB3"/>
    <mergeCell ref="FVC3:FVD3"/>
    <mergeCell ref="FUG3:FUH3"/>
    <mergeCell ref="FUI3:FUJ3"/>
    <mergeCell ref="FUK3:FUL3"/>
    <mergeCell ref="FUM3:FUN3"/>
    <mergeCell ref="FUO3:FUP3"/>
    <mergeCell ref="FUQ3:FUR3"/>
    <mergeCell ref="FTU3:FTV3"/>
    <mergeCell ref="FTW3:FTX3"/>
    <mergeCell ref="FTY3:FTZ3"/>
    <mergeCell ref="FUA3:FUB3"/>
    <mergeCell ref="FUC3:FUD3"/>
    <mergeCell ref="FUE3:FUF3"/>
    <mergeCell ref="FYW3:FYX3"/>
    <mergeCell ref="FYY3:FYZ3"/>
    <mergeCell ref="FZA3:FZB3"/>
    <mergeCell ref="FZC3:FZD3"/>
    <mergeCell ref="FZE3:FZF3"/>
    <mergeCell ref="FZG3:FZH3"/>
    <mergeCell ref="FYK3:FYL3"/>
    <mergeCell ref="FYM3:FYN3"/>
    <mergeCell ref="FYO3:FYP3"/>
    <mergeCell ref="FYQ3:FYR3"/>
    <mergeCell ref="FYS3:FYT3"/>
    <mergeCell ref="FYU3:FYV3"/>
    <mergeCell ref="FXY3:FXZ3"/>
    <mergeCell ref="FYA3:FYB3"/>
    <mergeCell ref="FYC3:FYD3"/>
    <mergeCell ref="FYE3:FYF3"/>
    <mergeCell ref="FYG3:FYH3"/>
    <mergeCell ref="FYI3:FYJ3"/>
    <mergeCell ref="FXM3:FXN3"/>
    <mergeCell ref="FXO3:FXP3"/>
    <mergeCell ref="FXQ3:FXR3"/>
    <mergeCell ref="FXS3:FXT3"/>
    <mergeCell ref="FXU3:FXV3"/>
    <mergeCell ref="FXW3:FXX3"/>
    <mergeCell ref="FXA3:FXB3"/>
    <mergeCell ref="FXC3:FXD3"/>
    <mergeCell ref="FXE3:FXF3"/>
    <mergeCell ref="FXG3:FXH3"/>
    <mergeCell ref="FXI3:FXJ3"/>
    <mergeCell ref="FXK3:FXL3"/>
    <mergeCell ref="FWO3:FWP3"/>
    <mergeCell ref="FWQ3:FWR3"/>
    <mergeCell ref="FWS3:FWT3"/>
    <mergeCell ref="FWU3:FWV3"/>
    <mergeCell ref="FWW3:FWX3"/>
    <mergeCell ref="FWY3:FWZ3"/>
    <mergeCell ref="GBQ3:GBR3"/>
    <mergeCell ref="GBS3:GBT3"/>
    <mergeCell ref="GBU3:GBV3"/>
    <mergeCell ref="GBW3:GBX3"/>
    <mergeCell ref="GBY3:GBZ3"/>
    <mergeCell ref="GCA3:GCB3"/>
    <mergeCell ref="GBE3:GBF3"/>
    <mergeCell ref="GBG3:GBH3"/>
    <mergeCell ref="GBI3:GBJ3"/>
    <mergeCell ref="GBK3:GBL3"/>
    <mergeCell ref="GBM3:GBN3"/>
    <mergeCell ref="GBO3:GBP3"/>
    <mergeCell ref="GAS3:GAT3"/>
    <mergeCell ref="GAU3:GAV3"/>
    <mergeCell ref="GAW3:GAX3"/>
    <mergeCell ref="GAY3:GAZ3"/>
    <mergeCell ref="GBA3:GBB3"/>
    <mergeCell ref="GBC3:GBD3"/>
    <mergeCell ref="GAG3:GAH3"/>
    <mergeCell ref="GAI3:GAJ3"/>
    <mergeCell ref="GAK3:GAL3"/>
    <mergeCell ref="GAM3:GAN3"/>
    <mergeCell ref="GAO3:GAP3"/>
    <mergeCell ref="GAQ3:GAR3"/>
    <mergeCell ref="FZU3:FZV3"/>
    <mergeCell ref="FZW3:FZX3"/>
    <mergeCell ref="FZY3:FZZ3"/>
    <mergeCell ref="GAA3:GAB3"/>
    <mergeCell ref="GAC3:GAD3"/>
    <mergeCell ref="GAE3:GAF3"/>
    <mergeCell ref="FZI3:FZJ3"/>
    <mergeCell ref="FZK3:FZL3"/>
    <mergeCell ref="FZM3:FZN3"/>
    <mergeCell ref="FZO3:FZP3"/>
    <mergeCell ref="FZQ3:FZR3"/>
    <mergeCell ref="FZS3:FZT3"/>
    <mergeCell ref="GEK3:GEL3"/>
    <mergeCell ref="GEM3:GEN3"/>
    <mergeCell ref="GEO3:GEP3"/>
    <mergeCell ref="GEQ3:GER3"/>
    <mergeCell ref="GES3:GET3"/>
    <mergeCell ref="GEU3:GEV3"/>
    <mergeCell ref="GDY3:GDZ3"/>
    <mergeCell ref="GEA3:GEB3"/>
    <mergeCell ref="GEC3:GED3"/>
    <mergeCell ref="GEE3:GEF3"/>
    <mergeCell ref="GEG3:GEH3"/>
    <mergeCell ref="GEI3:GEJ3"/>
    <mergeCell ref="GDM3:GDN3"/>
    <mergeCell ref="GDO3:GDP3"/>
    <mergeCell ref="GDQ3:GDR3"/>
    <mergeCell ref="GDS3:GDT3"/>
    <mergeCell ref="GDU3:GDV3"/>
    <mergeCell ref="GDW3:GDX3"/>
    <mergeCell ref="GDA3:GDB3"/>
    <mergeCell ref="GDC3:GDD3"/>
    <mergeCell ref="GDE3:GDF3"/>
    <mergeCell ref="GDG3:GDH3"/>
    <mergeCell ref="GDI3:GDJ3"/>
    <mergeCell ref="GDK3:GDL3"/>
    <mergeCell ref="GCO3:GCP3"/>
    <mergeCell ref="GCQ3:GCR3"/>
    <mergeCell ref="GCS3:GCT3"/>
    <mergeCell ref="GCU3:GCV3"/>
    <mergeCell ref="GCW3:GCX3"/>
    <mergeCell ref="GCY3:GCZ3"/>
    <mergeCell ref="GCC3:GCD3"/>
    <mergeCell ref="GCE3:GCF3"/>
    <mergeCell ref="GCG3:GCH3"/>
    <mergeCell ref="GCI3:GCJ3"/>
    <mergeCell ref="GCK3:GCL3"/>
    <mergeCell ref="GCM3:GCN3"/>
    <mergeCell ref="GHE3:GHF3"/>
    <mergeCell ref="GHG3:GHH3"/>
    <mergeCell ref="GHI3:GHJ3"/>
    <mergeCell ref="GHK3:GHL3"/>
    <mergeCell ref="GHM3:GHN3"/>
    <mergeCell ref="GHO3:GHP3"/>
    <mergeCell ref="GGS3:GGT3"/>
    <mergeCell ref="GGU3:GGV3"/>
    <mergeCell ref="GGW3:GGX3"/>
    <mergeCell ref="GGY3:GGZ3"/>
    <mergeCell ref="GHA3:GHB3"/>
    <mergeCell ref="GHC3:GHD3"/>
    <mergeCell ref="GGG3:GGH3"/>
    <mergeCell ref="GGI3:GGJ3"/>
    <mergeCell ref="GGK3:GGL3"/>
    <mergeCell ref="GGM3:GGN3"/>
    <mergeCell ref="GGO3:GGP3"/>
    <mergeCell ref="GGQ3:GGR3"/>
    <mergeCell ref="GFU3:GFV3"/>
    <mergeCell ref="GFW3:GFX3"/>
    <mergeCell ref="GFY3:GFZ3"/>
    <mergeCell ref="GGA3:GGB3"/>
    <mergeCell ref="GGC3:GGD3"/>
    <mergeCell ref="GGE3:GGF3"/>
    <mergeCell ref="GFI3:GFJ3"/>
    <mergeCell ref="GFK3:GFL3"/>
    <mergeCell ref="GFM3:GFN3"/>
    <mergeCell ref="GFO3:GFP3"/>
    <mergeCell ref="GFQ3:GFR3"/>
    <mergeCell ref="GFS3:GFT3"/>
    <mergeCell ref="GEW3:GEX3"/>
    <mergeCell ref="GEY3:GEZ3"/>
    <mergeCell ref="GFA3:GFB3"/>
    <mergeCell ref="GFC3:GFD3"/>
    <mergeCell ref="GFE3:GFF3"/>
    <mergeCell ref="GFG3:GFH3"/>
    <mergeCell ref="GJY3:GJZ3"/>
    <mergeCell ref="GKA3:GKB3"/>
    <mergeCell ref="GKC3:GKD3"/>
    <mergeCell ref="GKE3:GKF3"/>
    <mergeCell ref="GKG3:GKH3"/>
    <mergeCell ref="GKI3:GKJ3"/>
    <mergeCell ref="GJM3:GJN3"/>
    <mergeCell ref="GJO3:GJP3"/>
    <mergeCell ref="GJQ3:GJR3"/>
    <mergeCell ref="GJS3:GJT3"/>
    <mergeCell ref="GJU3:GJV3"/>
    <mergeCell ref="GJW3:GJX3"/>
    <mergeCell ref="GJA3:GJB3"/>
    <mergeCell ref="GJC3:GJD3"/>
    <mergeCell ref="GJE3:GJF3"/>
    <mergeCell ref="GJG3:GJH3"/>
    <mergeCell ref="GJI3:GJJ3"/>
    <mergeCell ref="GJK3:GJL3"/>
    <mergeCell ref="GIO3:GIP3"/>
    <mergeCell ref="GIQ3:GIR3"/>
    <mergeCell ref="GIS3:GIT3"/>
    <mergeCell ref="GIU3:GIV3"/>
    <mergeCell ref="GIW3:GIX3"/>
    <mergeCell ref="GIY3:GIZ3"/>
    <mergeCell ref="GIC3:GID3"/>
    <mergeCell ref="GIE3:GIF3"/>
    <mergeCell ref="GIG3:GIH3"/>
    <mergeCell ref="GII3:GIJ3"/>
    <mergeCell ref="GIK3:GIL3"/>
    <mergeCell ref="GIM3:GIN3"/>
    <mergeCell ref="GHQ3:GHR3"/>
    <mergeCell ref="GHS3:GHT3"/>
    <mergeCell ref="GHU3:GHV3"/>
    <mergeCell ref="GHW3:GHX3"/>
    <mergeCell ref="GHY3:GHZ3"/>
    <mergeCell ref="GIA3:GIB3"/>
    <mergeCell ref="GMS3:GMT3"/>
    <mergeCell ref="GMU3:GMV3"/>
    <mergeCell ref="GMW3:GMX3"/>
    <mergeCell ref="GMY3:GMZ3"/>
    <mergeCell ref="GNA3:GNB3"/>
    <mergeCell ref="GNC3:GND3"/>
    <mergeCell ref="GMG3:GMH3"/>
    <mergeCell ref="GMI3:GMJ3"/>
    <mergeCell ref="GMK3:GML3"/>
    <mergeCell ref="GMM3:GMN3"/>
    <mergeCell ref="GMO3:GMP3"/>
    <mergeCell ref="GMQ3:GMR3"/>
    <mergeCell ref="GLU3:GLV3"/>
    <mergeCell ref="GLW3:GLX3"/>
    <mergeCell ref="GLY3:GLZ3"/>
    <mergeCell ref="GMA3:GMB3"/>
    <mergeCell ref="GMC3:GMD3"/>
    <mergeCell ref="GME3:GMF3"/>
    <mergeCell ref="GLI3:GLJ3"/>
    <mergeCell ref="GLK3:GLL3"/>
    <mergeCell ref="GLM3:GLN3"/>
    <mergeCell ref="GLO3:GLP3"/>
    <mergeCell ref="GLQ3:GLR3"/>
    <mergeCell ref="GLS3:GLT3"/>
    <mergeCell ref="GKW3:GKX3"/>
    <mergeCell ref="GKY3:GKZ3"/>
    <mergeCell ref="GLA3:GLB3"/>
    <mergeCell ref="GLC3:GLD3"/>
    <mergeCell ref="GLE3:GLF3"/>
    <mergeCell ref="GLG3:GLH3"/>
    <mergeCell ref="GKK3:GKL3"/>
    <mergeCell ref="GKM3:GKN3"/>
    <mergeCell ref="GKO3:GKP3"/>
    <mergeCell ref="GKQ3:GKR3"/>
    <mergeCell ref="GKS3:GKT3"/>
    <mergeCell ref="GKU3:GKV3"/>
    <mergeCell ref="GPM3:GPN3"/>
    <mergeCell ref="GPO3:GPP3"/>
    <mergeCell ref="GPQ3:GPR3"/>
    <mergeCell ref="GPS3:GPT3"/>
    <mergeCell ref="GPU3:GPV3"/>
    <mergeCell ref="GPW3:GPX3"/>
    <mergeCell ref="GPA3:GPB3"/>
    <mergeCell ref="GPC3:GPD3"/>
    <mergeCell ref="GPE3:GPF3"/>
    <mergeCell ref="GPG3:GPH3"/>
    <mergeCell ref="GPI3:GPJ3"/>
    <mergeCell ref="GPK3:GPL3"/>
    <mergeCell ref="GOO3:GOP3"/>
    <mergeCell ref="GOQ3:GOR3"/>
    <mergeCell ref="GOS3:GOT3"/>
    <mergeCell ref="GOU3:GOV3"/>
    <mergeCell ref="GOW3:GOX3"/>
    <mergeCell ref="GOY3:GOZ3"/>
    <mergeCell ref="GOC3:GOD3"/>
    <mergeCell ref="GOE3:GOF3"/>
    <mergeCell ref="GOG3:GOH3"/>
    <mergeCell ref="GOI3:GOJ3"/>
    <mergeCell ref="GOK3:GOL3"/>
    <mergeCell ref="GOM3:GON3"/>
    <mergeCell ref="GNQ3:GNR3"/>
    <mergeCell ref="GNS3:GNT3"/>
    <mergeCell ref="GNU3:GNV3"/>
    <mergeCell ref="GNW3:GNX3"/>
    <mergeCell ref="GNY3:GNZ3"/>
    <mergeCell ref="GOA3:GOB3"/>
    <mergeCell ref="GNE3:GNF3"/>
    <mergeCell ref="GNG3:GNH3"/>
    <mergeCell ref="GNI3:GNJ3"/>
    <mergeCell ref="GNK3:GNL3"/>
    <mergeCell ref="GNM3:GNN3"/>
    <mergeCell ref="GNO3:GNP3"/>
    <mergeCell ref="GSG3:GSH3"/>
    <mergeCell ref="GSI3:GSJ3"/>
    <mergeCell ref="GSK3:GSL3"/>
    <mergeCell ref="GSM3:GSN3"/>
    <mergeCell ref="GSO3:GSP3"/>
    <mergeCell ref="GSQ3:GSR3"/>
    <mergeCell ref="GRU3:GRV3"/>
    <mergeCell ref="GRW3:GRX3"/>
    <mergeCell ref="GRY3:GRZ3"/>
    <mergeCell ref="GSA3:GSB3"/>
    <mergeCell ref="GSC3:GSD3"/>
    <mergeCell ref="GSE3:GSF3"/>
    <mergeCell ref="GRI3:GRJ3"/>
    <mergeCell ref="GRK3:GRL3"/>
    <mergeCell ref="GRM3:GRN3"/>
    <mergeCell ref="GRO3:GRP3"/>
    <mergeCell ref="GRQ3:GRR3"/>
    <mergeCell ref="GRS3:GRT3"/>
    <mergeCell ref="GQW3:GQX3"/>
    <mergeCell ref="GQY3:GQZ3"/>
    <mergeCell ref="GRA3:GRB3"/>
    <mergeCell ref="GRC3:GRD3"/>
    <mergeCell ref="GRE3:GRF3"/>
    <mergeCell ref="GRG3:GRH3"/>
    <mergeCell ref="GQK3:GQL3"/>
    <mergeCell ref="GQM3:GQN3"/>
    <mergeCell ref="GQO3:GQP3"/>
    <mergeCell ref="GQQ3:GQR3"/>
    <mergeCell ref="GQS3:GQT3"/>
    <mergeCell ref="GQU3:GQV3"/>
    <mergeCell ref="GPY3:GPZ3"/>
    <mergeCell ref="GQA3:GQB3"/>
    <mergeCell ref="GQC3:GQD3"/>
    <mergeCell ref="GQE3:GQF3"/>
    <mergeCell ref="GQG3:GQH3"/>
    <mergeCell ref="GQI3:GQJ3"/>
    <mergeCell ref="GVA3:GVB3"/>
    <mergeCell ref="GVC3:GVD3"/>
    <mergeCell ref="GVE3:GVF3"/>
    <mergeCell ref="GVG3:GVH3"/>
    <mergeCell ref="GVI3:GVJ3"/>
    <mergeCell ref="GVK3:GVL3"/>
    <mergeCell ref="GUO3:GUP3"/>
    <mergeCell ref="GUQ3:GUR3"/>
    <mergeCell ref="GUS3:GUT3"/>
    <mergeCell ref="GUU3:GUV3"/>
    <mergeCell ref="GUW3:GUX3"/>
    <mergeCell ref="GUY3:GUZ3"/>
    <mergeCell ref="GUC3:GUD3"/>
    <mergeCell ref="GUE3:GUF3"/>
    <mergeCell ref="GUG3:GUH3"/>
    <mergeCell ref="GUI3:GUJ3"/>
    <mergeCell ref="GUK3:GUL3"/>
    <mergeCell ref="GUM3:GUN3"/>
    <mergeCell ref="GTQ3:GTR3"/>
    <mergeCell ref="GTS3:GTT3"/>
    <mergeCell ref="GTU3:GTV3"/>
    <mergeCell ref="GTW3:GTX3"/>
    <mergeCell ref="GTY3:GTZ3"/>
    <mergeCell ref="GUA3:GUB3"/>
    <mergeCell ref="GTE3:GTF3"/>
    <mergeCell ref="GTG3:GTH3"/>
    <mergeCell ref="GTI3:GTJ3"/>
    <mergeCell ref="GTK3:GTL3"/>
    <mergeCell ref="GTM3:GTN3"/>
    <mergeCell ref="GTO3:GTP3"/>
    <mergeCell ref="GSS3:GST3"/>
    <mergeCell ref="GSU3:GSV3"/>
    <mergeCell ref="GSW3:GSX3"/>
    <mergeCell ref="GSY3:GSZ3"/>
    <mergeCell ref="GTA3:GTB3"/>
    <mergeCell ref="GTC3:GTD3"/>
    <mergeCell ref="GXU3:GXV3"/>
    <mergeCell ref="GXW3:GXX3"/>
    <mergeCell ref="GXY3:GXZ3"/>
    <mergeCell ref="GYA3:GYB3"/>
    <mergeCell ref="GYC3:GYD3"/>
    <mergeCell ref="GYE3:GYF3"/>
    <mergeCell ref="GXI3:GXJ3"/>
    <mergeCell ref="GXK3:GXL3"/>
    <mergeCell ref="GXM3:GXN3"/>
    <mergeCell ref="GXO3:GXP3"/>
    <mergeCell ref="GXQ3:GXR3"/>
    <mergeCell ref="GXS3:GXT3"/>
    <mergeCell ref="GWW3:GWX3"/>
    <mergeCell ref="GWY3:GWZ3"/>
    <mergeCell ref="GXA3:GXB3"/>
    <mergeCell ref="GXC3:GXD3"/>
    <mergeCell ref="GXE3:GXF3"/>
    <mergeCell ref="GXG3:GXH3"/>
    <mergeCell ref="GWK3:GWL3"/>
    <mergeCell ref="GWM3:GWN3"/>
    <mergeCell ref="GWO3:GWP3"/>
    <mergeCell ref="GWQ3:GWR3"/>
    <mergeCell ref="GWS3:GWT3"/>
    <mergeCell ref="GWU3:GWV3"/>
    <mergeCell ref="GVY3:GVZ3"/>
    <mergeCell ref="GWA3:GWB3"/>
    <mergeCell ref="GWC3:GWD3"/>
    <mergeCell ref="GWE3:GWF3"/>
    <mergeCell ref="GWG3:GWH3"/>
    <mergeCell ref="GWI3:GWJ3"/>
    <mergeCell ref="GVM3:GVN3"/>
    <mergeCell ref="GVO3:GVP3"/>
    <mergeCell ref="GVQ3:GVR3"/>
    <mergeCell ref="GVS3:GVT3"/>
    <mergeCell ref="GVU3:GVV3"/>
    <mergeCell ref="GVW3:GVX3"/>
    <mergeCell ref="HAO3:HAP3"/>
    <mergeCell ref="HAQ3:HAR3"/>
    <mergeCell ref="HAS3:HAT3"/>
    <mergeCell ref="HAU3:HAV3"/>
    <mergeCell ref="HAW3:HAX3"/>
    <mergeCell ref="HAY3:HAZ3"/>
    <mergeCell ref="HAC3:HAD3"/>
    <mergeCell ref="HAE3:HAF3"/>
    <mergeCell ref="HAG3:HAH3"/>
    <mergeCell ref="HAI3:HAJ3"/>
    <mergeCell ref="HAK3:HAL3"/>
    <mergeCell ref="HAM3:HAN3"/>
    <mergeCell ref="GZQ3:GZR3"/>
    <mergeCell ref="GZS3:GZT3"/>
    <mergeCell ref="GZU3:GZV3"/>
    <mergeCell ref="GZW3:GZX3"/>
    <mergeCell ref="GZY3:GZZ3"/>
    <mergeCell ref="HAA3:HAB3"/>
    <mergeCell ref="GZE3:GZF3"/>
    <mergeCell ref="GZG3:GZH3"/>
    <mergeCell ref="GZI3:GZJ3"/>
    <mergeCell ref="GZK3:GZL3"/>
    <mergeCell ref="GZM3:GZN3"/>
    <mergeCell ref="GZO3:GZP3"/>
    <mergeCell ref="GYS3:GYT3"/>
    <mergeCell ref="GYU3:GYV3"/>
    <mergeCell ref="GYW3:GYX3"/>
    <mergeCell ref="GYY3:GYZ3"/>
    <mergeCell ref="GZA3:GZB3"/>
    <mergeCell ref="GZC3:GZD3"/>
    <mergeCell ref="GYG3:GYH3"/>
    <mergeCell ref="GYI3:GYJ3"/>
    <mergeCell ref="GYK3:GYL3"/>
    <mergeCell ref="GYM3:GYN3"/>
    <mergeCell ref="GYO3:GYP3"/>
    <mergeCell ref="GYQ3:GYR3"/>
    <mergeCell ref="HDI3:HDJ3"/>
    <mergeCell ref="HDK3:HDL3"/>
    <mergeCell ref="HDM3:HDN3"/>
    <mergeCell ref="HDO3:HDP3"/>
    <mergeCell ref="HDQ3:HDR3"/>
    <mergeCell ref="HDS3:HDT3"/>
    <mergeCell ref="HCW3:HCX3"/>
    <mergeCell ref="HCY3:HCZ3"/>
    <mergeCell ref="HDA3:HDB3"/>
    <mergeCell ref="HDC3:HDD3"/>
    <mergeCell ref="HDE3:HDF3"/>
    <mergeCell ref="HDG3:HDH3"/>
    <mergeCell ref="HCK3:HCL3"/>
    <mergeCell ref="HCM3:HCN3"/>
    <mergeCell ref="HCO3:HCP3"/>
    <mergeCell ref="HCQ3:HCR3"/>
    <mergeCell ref="HCS3:HCT3"/>
    <mergeCell ref="HCU3:HCV3"/>
    <mergeCell ref="HBY3:HBZ3"/>
    <mergeCell ref="HCA3:HCB3"/>
    <mergeCell ref="HCC3:HCD3"/>
    <mergeCell ref="HCE3:HCF3"/>
    <mergeCell ref="HCG3:HCH3"/>
    <mergeCell ref="HCI3:HCJ3"/>
    <mergeCell ref="HBM3:HBN3"/>
    <mergeCell ref="HBO3:HBP3"/>
    <mergeCell ref="HBQ3:HBR3"/>
    <mergeCell ref="HBS3:HBT3"/>
    <mergeCell ref="HBU3:HBV3"/>
    <mergeCell ref="HBW3:HBX3"/>
    <mergeCell ref="HBA3:HBB3"/>
    <mergeCell ref="HBC3:HBD3"/>
    <mergeCell ref="HBE3:HBF3"/>
    <mergeCell ref="HBG3:HBH3"/>
    <mergeCell ref="HBI3:HBJ3"/>
    <mergeCell ref="HBK3:HBL3"/>
    <mergeCell ref="HGC3:HGD3"/>
    <mergeCell ref="HGE3:HGF3"/>
    <mergeCell ref="HGG3:HGH3"/>
    <mergeCell ref="HGI3:HGJ3"/>
    <mergeCell ref="HGK3:HGL3"/>
    <mergeCell ref="HGM3:HGN3"/>
    <mergeCell ref="HFQ3:HFR3"/>
    <mergeCell ref="HFS3:HFT3"/>
    <mergeCell ref="HFU3:HFV3"/>
    <mergeCell ref="HFW3:HFX3"/>
    <mergeCell ref="HFY3:HFZ3"/>
    <mergeCell ref="HGA3:HGB3"/>
    <mergeCell ref="HFE3:HFF3"/>
    <mergeCell ref="HFG3:HFH3"/>
    <mergeCell ref="HFI3:HFJ3"/>
    <mergeCell ref="HFK3:HFL3"/>
    <mergeCell ref="HFM3:HFN3"/>
    <mergeCell ref="HFO3:HFP3"/>
    <mergeCell ref="HES3:HET3"/>
    <mergeCell ref="HEU3:HEV3"/>
    <mergeCell ref="HEW3:HEX3"/>
    <mergeCell ref="HEY3:HEZ3"/>
    <mergeCell ref="HFA3:HFB3"/>
    <mergeCell ref="HFC3:HFD3"/>
    <mergeCell ref="HEG3:HEH3"/>
    <mergeCell ref="HEI3:HEJ3"/>
    <mergeCell ref="HEK3:HEL3"/>
    <mergeCell ref="HEM3:HEN3"/>
    <mergeCell ref="HEO3:HEP3"/>
    <mergeCell ref="HEQ3:HER3"/>
    <mergeCell ref="HDU3:HDV3"/>
    <mergeCell ref="HDW3:HDX3"/>
    <mergeCell ref="HDY3:HDZ3"/>
    <mergeCell ref="HEA3:HEB3"/>
    <mergeCell ref="HEC3:HED3"/>
    <mergeCell ref="HEE3:HEF3"/>
    <mergeCell ref="HIW3:HIX3"/>
    <mergeCell ref="HIY3:HIZ3"/>
    <mergeCell ref="HJA3:HJB3"/>
    <mergeCell ref="HJC3:HJD3"/>
    <mergeCell ref="HJE3:HJF3"/>
    <mergeCell ref="HJG3:HJH3"/>
    <mergeCell ref="HIK3:HIL3"/>
    <mergeCell ref="HIM3:HIN3"/>
    <mergeCell ref="HIO3:HIP3"/>
    <mergeCell ref="HIQ3:HIR3"/>
    <mergeCell ref="HIS3:HIT3"/>
    <mergeCell ref="HIU3:HIV3"/>
    <mergeCell ref="HHY3:HHZ3"/>
    <mergeCell ref="HIA3:HIB3"/>
    <mergeCell ref="HIC3:HID3"/>
    <mergeCell ref="HIE3:HIF3"/>
    <mergeCell ref="HIG3:HIH3"/>
    <mergeCell ref="HII3:HIJ3"/>
    <mergeCell ref="HHM3:HHN3"/>
    <mergeCell ref="HHO3:HHP3"/>
    <mergeCell ref="HHQ3:HHR3"/>
    <mergeCell ref="HHS3:HHT3"/>
    <mergeCell ref="HHU3:HHV3"/>
    <mergeCell ref="HHW3:HHX3"/>
    <mergeCell ref="HHA3:HHB3"/>
    <mergeCell ref="HHC3:HHD3"/>
    <mergeCell ref="HHE3:HHF3"/>
    <mergeCell ref="HHG3:HHH3"/>
    <mergeCell ref="HHI3:HHJ3"/>
    <mergeCell ref="HHK3:HHL3"/>
    <mergeCell ref="HGO3:HGP3"/>
    <mergeCell ref="HGQ3:HGR3"/>
    <mergeCell ref="HGS3:HGT3"/>
    <mergeCell ref="HGU3:HGV3"/>
    <mergeCell ref="HGW3:HGX3"/>
    <mergeCell ref="HGY3:HGZ3"/>
    <mergeCell ref="HLQ3:HLR3"/>
    <mergeCell ref="HLS3:HLT3"/>
    <mergeCell ref="HLU3:HLV3"/>
    <mergeCell ref="HLW3:HLX3"/>
    <mergeCell ref="HLY3:HLZ3"/>
    <mergeCell ref="HMA3:HMB3"/>
    <mergeCell ref="HLE3:HLF3"/>
    <mergeCell ref="HLG3:HLH3"/>
    <mergeCell ref="HLI3:HLJ3"/>
    <mergeCell ref="HLK3:HLL3"/>
    <mergeCell ref="HLM3:HLN3"/>
    <mergeCell ref="HLO3:HLP3"/>
    <mergeCell ref="HKS3:HKT3"/>
    <mergeCell ref="HKU3:HKV3"/>
    <mergeCell ref="HKW3:HKX3"/>
    <mergeCell ref="HKY3:HKZ3"/>
    <mergeCell ref="HLA3:HLB3"/>
    <mergeCell ref="HLC3:HLD3"/>
    <mergeCell ref="HKG3:HKH3"/>
    <mergeCell ref="HKI3:HKJ3"/>
    <mergeCell ref="HKK3:HKL3"/>
    <mergeCell ref="HKM3:HKN3"/>
    <mergeCell ref="HKO3:HKP3"/>
    <mergeCell ref="HKQ3:HKR3"/>
    <mergeCell ref="HJU3:HJV3"/>
    <mergeCell ref="HJW3:HJX3"/>
    <mergeCell ref="HJY3:HJZ3"/>
    <mergeCell ref="HKA3:HKB3"/>
    <mergeCell ref="HKC3:HKD3"/>
    <mergeCell ref="HKE3:HKF3"/>
    <mergeCell ref="HJI3:HJJ3"/>
    <mergeCell ref="HJK3:HJL3"/>
    <mergeCell ref="HJM3:HJN3"/>
    <mergeCell ref="HJO3:HJP3"/>
    <mergeCell ref="HJQ3:HJR3"/>
    <mergeCell ref="HJS3:HJT3"/>
    <mergeCell ref="HOK3:HOL3"/>
    <mergeCell ref="HOM3:HON3"/>
    <mergeCell ref="HOO3:HOP3"/>
    <mergeCell ref="HOQ3:HOR3"/>
    <mergeCell ref="HOS3:HOT3"/>
    <mergeCell ref="HOU3:HOV3"/>
    <mergeCell ref="HNY3:HNZ3"/>
    <mergeCell ref="HOA3:HOB3"/>
    <mergeCell ref="HOC3:HOD3"/>
    <mergeCell ref="HOE3:HOF3"/>
    <mergeCell ref="HOG3:HOH3"/>
    <mergeCell ref="HOI3:HOJ3"/>
    <mergeCell ref="HNM3:HNN3"/>
    <mergeCell ref="HNO3:HNP3"/>
    <mergeCell ref="HNQ3:HNR3"/>
    <mergeCell ref="HNS3:HNT3"/>
    <mergeCell ref="HNU3:HNV3"/>
    <mergeCell ref="HNW3:HNX3"/>
    <mergeCell ref="HNA3:HNB3"/>
    <mergeCell ref="HNC3:HND3"/>
    <mergeCell ref="HNE3:HNF3"/>
    <mergeCell ref="HNG3:HNH3"/>
    <mergeCell ref="HNI3:HNJ3"/>
    <mergeCell ref="HNK3:HNL3"/>
    <mergeCell ref="HMO3:HMP3"/>
    <mergeCell ref="HMQ3:HMR3"/>
    <mergeCell ref="HMS3:HMT3"/>
    <mergeCell ref="HMU3:HMV3"/>
    <mergeCell ref="HMW3:HMX3"/>
    <mergeCell ref="HMY3:HMZ3"/>
    <mergeCell ref="HMC3:HMD3"/>
    <mergeCell ref="HME3:HMF3"/>
    <mergeCell ref="HMG3:HMH3"/>
    <mergeCell ref="HMI3:HMJ3"/>
    <mergeCell ref="HMK3:HML3"/>
    <mergeCell ref="HMM3:HMN3"/>
    <mergeCell ref="HRE3:HRF3"/>
    <mergeCell ref="HRG3:HRH3"/>
    <mergeCell ref="HRI3:HRJ3"/>
    <mergeCell ref="HRK3:HRL3"/>
    <mergeCell ref="HRM3:HRN3"/>
    <mergeCell ref="HRO3:HRP3"/>
    <mergeCell ref="HQS3:HQT3"/>
    <mergeCell ref="HQU3:HQV3"/>
    <mergeCell ref="HQW3:HQX3"/>
    <mergeCell ref="HQY3:HQZ3"/>
    <mergeCell ref="HRA3:HRB3"/>
    <mergeCell ref="HRC3:HRD3"/>
    <mergeCell ref="HQG3:HQH3"/>
    <mergeCell ref="HQI3:HQJ3"/>
    <mergeCell ref="HQK3:HQL3"/>
    <mergeCell ref="HQM3:HQN3"/>
    <mergeCell ref="HQO3:HQP3"/>
    <mergeCell ref="HQQ3:HQR3"/>
    <mergeCell ref="HPU3:HPV3"/>
    <mergeCell ref="HPW3:HPX3"/>
    <mergeCell ref="HPY3:HPZ3"/>
    <mergeCell ref="HQA3:HQB3"/>
    <mergeCell ref="HQC3:HQD3"/>
    <mergeCell ref="HQE3:HQF3"/>
    <mergeCell ref="HPI3:HPJ3"/>
    <mergeCell ref="HPK3:HPL3"/>
    <mergeCell ref="HPM3:HPN3"/>
    <mergeCell ref="HPO3:HPP3"/>
    <mergeCell ref="HPQ3:HPR3"/>
    <mergeCell ref="HPS3:HPT3"/>
    <mergeCell ref="HOW3:HOX3"/>
    <mergeCell ref="HOY3:HOZ3"/>
    <mergeCell ref="HPA3:HPB3"/>
    <mergeCell ref="HPC3:HPD3"/>
    <mergeCell ref="HPE3:HPF3"/>
    <mergeCell ref="HPG3:HPH3"/>
    <mergeCell ref="HTY3:HTZ3"/>
    <mergeCell ref="HUA3:HUB3"/>
    <mergeCell ref="HUC3:HUD3"/>
    <mergeCell ref="HUE3:HUF3"/>
    <mergeCell ref="HUG3:HUH3"/>
    <mergeCell ref="HUI3:HUJ3"/>
    <mergeCell ref="HTM3:HTN3"/>
    <mergeCell ref="HTO3:HTP3"/>
    <mergeCell ref="HTQ3:HTR3"/>
    <mergeCell ref="HTS3:HTT3"/>
    <mergeCell ref="HTU3:HTV3"/>
    <mergeCell ref="HTW3:HTX3"/>
    <mergeCell ref="HTA3:HTB3"/>
    <mergeCell ref="HTC3:HTD3"/>
    <mergeCell ref="HTE3:HTF3"/>
    <mergeCell ref="HTG3:HTH3"/>
    <mergeCell ref="HTI3:HTJ3"/>
    <mergeCell ref="HTK3:HTL3"/>
    <mergeCell ref="HSO3:HSP3"/>
    <mergeCell ref="HSQ3:HSR3"/>
    <mergeCell ref="HSS3:HST3"/>
    <mergeCell ref="HSU3:HSV3"/>
    <mergeCell ref="HSW3:HSX3"/>
    <mergeCell ref="HSY3:HSZ3"/>
    <mergeCell ref="HSC3:HSD3"/>
    <mergeCell ref="HSE3:HSF3"/>
    <mergeCell ref="HSG3:HSH3"/>
    <mergeCell ref="HSI3:HSJ3"/>
    <mergeCell ref="HSK3:HSL3"/>
    <mergeCell ref="HSM3:HSN3"/>
    <mergeCell ref="HRQ3:HRR3"/>
    <mergeCell ref="HRS3:HRT3"/>
    <mergeCell ref="HRU3:HRV3"/>
    <mergeCell ref="HRW3:HRX3"/>
    <mergeCell ref="HRY3:HRZ3"/>
    <mergeCell ref="HSA3:HSB3"/>
    <mergeCell ref="HWS3:HWT3"/>
    <mergeCell ref="HWU3:HWV3"/>
    <mergeCell ref="HWW3:HWX3"/>
    <mergeCell ref="HWY3:HWZ3"/>
    <mergeCell ref="HXA3:HXB3"/>
    <mergeCell ref="HXC3:HXD3"/>
    <mergeCell ref="HWG3:HWH3"/>
    <mergeCell ref="HWI3:HWJ3"/>
    <mergeCell ref="HWK3:HWL3"/>
    <mergeCell ref="HWM3:HWN3"/>
    <mergeCell ref="HWO3:HWP3"/>
    <mergeCell ref="HWQ3:HWR3"/>
    <mergeCell ref="HVU3:HVV3"/>
    <mergeCell ref="HVW3:HVX3"/>
    <mergeCell ref="HVY3:HVZ3"/>
    <mergeCell ref="HWA3:HWB3"/>
    <mergeCell ref="HWC3:HWD3"/>
    <mergeCell ref="HWE3:HWF3"/>
    <mergeCell ref="HVI3:HVJ3"/>
    <mergeCell ref="HVK3:HVL3"/>
    <mergeCell ref="HVM3:HVN3"/>
    <mergeCell ref="HVO3:HVP3"/>
    <mergeCell ref="HVQ3:HVR3"/>
    <mergeCell ref="HVS3:HVT3"/>
    <mergeCell ref="HUW3:HUX3"/>
    <mergeCell ref="HUY3:HUZ3"/>
    <mergeCell ref="HVA3:HVB3"/>
    <mergeCell ref="HVC3:HVD3"/>
    <mergeCell ref="HVE3:HVF3"/>
    <mergeCell ref="HVG3:HVH3"/>
    <mergeCell ref="HUK3:HUL3"/>
    <mergeCell ref="HUM3:HUN3"/>
    <mergeCell ref="HUO3:HUP3"/>
    <mergeCell ref="HUQ3:HUR3"/>
    <mergeCell ref="HUS3:HUT3"/>
    <mergeCell ref="HUU3:HUV3"/>
    <mergeCell ref="HZM3:HZN3"/>
    <mergeCell ref="HZO3:HZP3"/>
    <mergeCell ref="HZQ3:HZR3"/>
    <mergeCell ref="HZS3:HZT3"/>
    <mergeCell ref="HZU3:HZV3"/>
    <mergeCell ref="HZW3:HZX3"/>
    <mergeCell ref="HZA3:HZB3"/>
    <mergeCell ref="HZC3:HZD3"/>
    <mergeCell ref="HZE3:HZF3"/>
    <mergeCell ref="HZG3:HZH3"/>
    <mergeCell ref="HZI3:HZJ3"/>
    <mergeCell ref="HZK3:HZL3"/>
    <mergeCell ref="HYO3:HYP3"/>
    <mergeCell ref="HYQ3:HYR3"/>
    <mergeCell ref="HYS3:HYT3"/>
    <mergeCell ref="HYU3:HYV3"/>
    <mergeCell ref="HYW3:HYX3"/>
    <mergeCell ref="HYY3:HYZ3"/>
    <mergeCell ref="HYC3:HYD3"/>
    <mergeCell ref="HYE3:HYF3"/>
    <mergeCell ref="HYG3:HYH3"/>
    <mergeCell ref="HYI3:HYJ3"/>
    <mergeCell ref="HYK3:HYL3"/>
    <mergeCell ref="HYM3:HYN3"/>
    <mergeCell ref="HXQ3:HXR3"/>
    <mergeCell ref="HXS3:HXT3"/>
    <mergeCell ref="HXU3:HXV3"/>
    <mergeCell ref="HXW3:HXX3"/>
    <mergeCell ref="HXY3:HXZ3"/>
    <mergeCell ref="HYA3:HYB3"/>
    <mergeCell ref="HXE3:HXF3"/>
    <mergeCell ref="HXG3:HXH3"/>
    <mergeCell ref="HXI3:HXJ3"/>
    <mergeCell ref="HXK3:HXL3"/>
    <mergeCell ref="HXM3:HXN3"/>
    <mergeCell ref="HXO3:HXP3"/>
    <mergeCell ref="ICG3:ICH3"/>
    <mergeCell ref="ICI3:ICJ3"/>
    <mergeCell ref="ICK3:ICL3"/>
    <mergeCell ref="ICM3:ICN3"/>
    <mergeCell ref="ICO3:ICP3"/>
    <mergeCell ref="ICQ3:ICR3"/>
    <mergeCell ref="IBU3:IBV3"/>
    <mergeCell ref="IBW3:IBX3"/>
    <mergeCell ref="IBY3:IBZ3"/>
    <mergeCell ref="ICA3:ICB3"/>
    <mergeCell ref="ICC3:ICD3"/>
    <mergeCell ref="ICE3:ICF3"/>
    <mergeCell ref="IBI3:IBJ3"/>
    <mergeCell ref="IBK3:IBL3"/>
    <mergeCell ref="IBM3:IBN3"/>
    <mergeCell ref="IBO3:IBP3"/>
    <mergeCell ref="IBQ3:IBR3"/>
    <mergeCell ref="IBS3:IBT3"/>
    <mergeCell ref="IAW3:IAX3"/>
    <mergeCell ref="IAY3:IAZ3"/>
    <mergeCell ref="IBA3:IBB3"/>
    <mergeCell ref="IBC3:IBD3"/>
    <mergeCell ref="IBE3:IBF3"/>
    <mergeCell ref="IBG3:IBH3"/>
    <mergeCell ref="IAK3:IAL3"/>
    <mergeCell ref="IAM3:IAN3"/>
    <mergeCell ref="IAO3:IAP3"/>
    <mergeCell ref="IAQ3:IAR3"/>
    <mergeCell ref="IAS3:IAT3"/>
    <mergeCell ref="IAU3:IAV3"/>
    <mergeCell ref="HZY3:HZZ3"/>
    <mergeCell ref="IAA3:IAB3"/>
    <mergeCell ref="IAC3:IAD3"/>
    <mergeCell ref="IAE3:IAF3"/>
    <mergeCell ref="IAG3:IAH3"/>
    <mergeCell ref="IAI3:IAJ3"/>
    <mergeCell ref="IFA3:IFB3"/>
    <mergeCell ref="IFC3:IFD3"/>
    <mergeCell ref="IFE3:IFF3"/>
    <mergeCell ref="IFG3:IFH3"/>
    <mergeCell ref="IFI3:IFJ3"/>
    <mergeCell ref="IFK3:IFL3"/>
    <mergeCell ref="IEO3:IEP3"/>
    <mergeCell ref="IEQ3:IER3"/>
    <mergeCell ref="IES3:IET3"/>
    <mergeCell ref="IEU3:IEV3"/>
    <mergeCell ref="IEW3:IEX3"/>
    <mergeCell ref="IEY3:IEZ3"/>
    <mergeCell ref="IEC3:IED3"/>
    <mergeCell ref="IEE3:IEF3"/>
    <mergeCell ref="IEG3:IEH3"/>
    <mergeCell ref="IEI3:IEJ3"/>
    <mergeCell ref="IEK3:IEL3"/>
    <mergeCell ref="IEM3:IEN3"/>
    <mergeCell ref="IDQ3:IDR3"/>
    <mergeCell ref="IDS3:IDT3"/>
    <mergeCell ref="IDU3:IDV3"/>
    <mergeCell ref="IDW3:IDX3"/>
    <mergeCell ref="IDY3:IDZ3"/>
    <mergeCell ref="IEA3:IEB3"/>
    <mergeCell ref="IDE3:IDF3"/>
    <mergeCell ref="IDG3:IDH3"/>
    <mergeCell ref="IDI3:IDJ3"/>
    <mergeCell ref="IDK3:IDL3"/>
    <mergeCell ref="IDM3:IDN3"/>
    <mergeCell ref="IDO3:IDP3"/>
    <mergeCell ref="ICS3:ICT3"/>
    <mergeCell ref="ICU3:ICV3"/>
    <mergeCell ref="ICW3:ICX3"/>
    <mergeCell ref="ICY3:ICZ3"/>
    <mergeCell ref="IDA3:IDB3"/>
    <mergeCell ref="IDC3:IDD3"/>
    <mergeCell ref="IHU3:IHV3"/>
    <mergeCell ref="IHW3:IHX3"/>
    <mergeCell ref="IHY3:IHZ3"/>
    <mergeCell ref="IIA3:IIB3"/>
    <mergeCell ref="IIC3:IID3"/>
    <mergeCell ref="IIE3:IIF3"/>
    <mergeCell ref="IHI3:IHJ3"/>
    <mergeCell ref="IHK3:IHL3"/>
    <mergeCell ref="IHM3:IHN3"/>
    <mergeCell ref="IHO3:IHP3"/>
    <mergeCell ref="IHQ3:IHR3"/>
    <mergeCell ref="IHS3:IHT3"/>
    <mergeCell ref="IGW3:IGX3"/>
    <mergeCell ref="IGY3:IGZ3"/>
    <mergeCell ref="IHA3:IHB3"/>
    <mergeCell ref="IHC3:IHD3"/>
    <mergeCell ref="IHE3:IHF3"/>
    <mergeCell ref="IHG3:IHH3"/>
    <mergeCell ref="IGK3:IGL3"/>
    <mergeCell ref="IGM3:IGN3"/>
    <mergeCell ref="IGO3:IGP3"/>
    <mergeCell ref="IGQ3:IGR3"/>
    <mergeCell ref="IGS3:IGT3"/>
    <mergeCell ref="IGU3:IGV3"/>
    <mergeCell ref="IFY3:IFZ3"/>
    <mergeCell ref="IGA3:IGB3"/>
    <mergeCell ref="IGC3:IGD3"/>
    <mergeCell ref="IGE3:IGF3"/>
    <mergeCell ref="IGG3:IGH3"/>
    <mergeCell ref="IGI3:IGJ3"/>
    <mergeCell ref="IFM3:IFN3"/>
    <mergeCell ref="IFO3:IFP3"/>
    <mergeCell ref="IFQ3:IFR3"/>
    <mergeCell ref="IFS3:IFT3"/>
    <mergeCell ref="IFU3:IFV3"/>
    <mergeCell ref="IFW3:IFX3"/>
    <mergeCell ref="IKO3:IKP3"/>
    <mergeCell ref="IKQ3:IKR3"/>
    <mergeCell ref="IKS3:IKT3"/>
    <mergeCell ref="IKU3:IKV3"/>
    <mergeCell ref="IKW3:IKX3"/>
    <mergeCell ref="IKY3:IKZ3"/>
    <mergeCell ref="IKC3:IKD3"/>
    <mergeCell ref="IKE3:IKF3"/>
    <mergeCell ref="IKG3:IKH3"/>
    <mergeCell ref="IKI3:IKJ3"/>
    <mergeCell ref="IKK3:IKL3"/>
    <mergeCell ref="IKM3:IKN3"/>
    <mergeCell ref="IJQ3:IJR3"/>
    <mergeCell ref="IJS3:IJT3"/>
    <mergeCell ref="IJU3:IJV3"/>
    <mergeCell ref="IJW3:IJX3"/>
    <mergeCell ref="IJY3:IJZ3"/>
    <mergeCell ref="IKA3:IKB3"/>
    <mergeCell ref="IJE3:IJF3"/>
    <mergeCell ref="IJG3:IJH3"/>
    <mergeCell ref="IJI3:IJJ3"/>
    <mergeCell ref="IJK3:IJL3"/>
    <mergeCell ref="IJM3:IJN3"/>
    <mergeCell ref="IJO3:IJP3"/>
    <mergeCell ref="IIS3:IIT3"/>
    <mergeCell ref="IIU3:IIV3"/>
    <mergeCell ref="IIW3:IIX3"/>
    <mergeCell ref="IIY3:IIZ3"/>
    <mergeCell ref="IJA3:IJB3"/>
    <mergeCell ref="IJC3:IJD3"/>
    <mergeCell ref="IIG3:IIH3"/>
    <mergeCell ref="III3:IIJ3"/>
    <mergeCell ref="IIK3:IIL3"/>
    <mergeCell ref="IIM3:IIN3"/>
    <mergeCell ref="IIO3:IIP3"/>
    <mergeCell ref="IIQ3:IIR3"/>
    <mergeCell ref="INI3:INJ3"/>
    <mergeCell ref="INK3:INL3"/>
    <mergeCell ref="INM3:INN3"/>
    <mergeCell ref="INO3:INP3"/>
    <mergeCell ref="INQ3:INR3"/>
    <mergeCell ref="INS3:INT3"/>
    <mergeCell ref="IMW3:IMX3"/>
    <mergeCell ref="IMY3:IMZ3"/>
    <mergeCell ref="INA3:INB3"/>
    <mergeCell ref="INC3:IND3"/>
    <mergeCell ref="INE3:INF3"/>
    <mergeCell ref="ING3:INH3"/>
    <mergeCell ref="IMK3:IML3"/>
    <mergeCell ref="IMM3:IMN3"/>
    <mergeCell ref="IMO3:IMP3"/>
    <mergeCell ref="IMQ3:IMR3"/>
    <mergeCell ref="IMS3:IMT3"/>
    <mergeCell ref="IMU3:IMV3"/>
    <mergeCell ref="ILY3:ILZ3"/>
    <mergeCell ref="IMA3:IMB3"/>
    <mergeCell ref="IMC3:IMD3"/>
    <mergeCell ref="IME3:IMF3"/>
    <mergeCell ref="IMG3:IMH3"/>
    <mergeCell ref="IMI3:IMJ3"/>
    <mergeCell ref="ILM3:ILN3"/>
    <mergeCell ref="ILO3:ILP3"/>
    <mergeCell ref="ILQ3:ILR3"/>
    <mergeCell ref="ILS3:ILT3"/>
    <mergeCell ref="ILU3:ILV3"/>
    <mergeCell ref="ILW3:ILX3"/>
    <mergeCell ref="ILA3:ILB3"/>
    <mergeCell ref="ILC3:ILD3"/>
    <mergeCell ref="ILE3:ILF3"/>
    <mergeCell ref="ILG3:ILH3"/>
    <mergeCell ref="ILI3:ILJ3"/>
    <mergeCell ref="ILK3:ILL3"/>
    <mergeCell ref="IQC3:IQD3"/>
    <mergeCell ref="IQE3:IQF3"/>
    <mergeCell ref="IQG3:IQH3"/>
    <mergeCell ref="IQI3:IQJ3"/>
    <mergeCell ref="IQK3:IQL3"/>
    <mergeCell ref="IQM3:IQN3"/>
    <mergeCell ref="IPQ3:IPR3"/>
    <mergeCell ref="IPS3:IPT3"/>
    <mergeCell ref="IPU3:IPV3"/>
    <mergeCell ref="IPW3:IPX3"/>
    <mergeCell ref="IPY3:IPZ3"/>
    <mergeCell ref="IQA3:IQB3"/>
    <mergeCell ref="IPE3:IPF3"/>
    <mergeCell ref="IPG3:IPH3"/>
    <mergeCell ref="IPI3:IPJ3"/>
    <mergeCell ref="IPK3:IPL3"/>
    <mergeCell ref="IPM3:IPN3"/>
    <mergeCell ref="IPO3:IPP3"/>
    <mergeCell ref="IOS3:IOT3"/>
    <mergeCell ref="IOU3:IOV3"/>
    <mergeCell ref="IOW3:IOX3"/>
    <mergeCell ref="IOY3:IOZ3"/>
    <mergeCell ref="IPA3:IPB3"/>
    <mergeCell ref="IPC3:IPD3"/>
    <mergeCell ref="IOG3:IOH3"/>
    <mergeCell ref="IOI3:IOJ3"/>
    <mergeCell ref="IOK3:IOL3"/>
    <mergeCell ref="IOM3:ION3"/>
    <mergeCell ref="IOO3:IOP3"/>
    <mergeCell ref="IOQ3:IOR3"/>
    <mergeCell ref="INU3:INV3"/>
    <mergeCell ref="INW3:INX3"/>
    <mergeCell ref="INY3:INZ3"/>
    <mergeCell ref="IOA3:IOB3"/>
    <mergeCell ref="IOC3:IOD3"/>
    <mergeCell ref="IOE3:IOF3"/>
    <mergeCell ref="ISW3:ISX3"/>
    <mergeCell ref="ISY3:ISZ3"/>
    <mergeCell ref="ITA3:ITB3"/>
    <mergeCell ref="ITC3:ITD3"/>
    <mergeCell ref="ITE3:ITF3"/>
    <mergeCell ref="ITG3:ITH3"/>
    <mergeCell ref="ISK3:ISL3"/>
    <mergeCell ref="ISM3:ISN3"/>
    <mergeCell ref="ISO3:ISP3"/>
    <mergeCell ref="ISQ3:ISR3"/>
    <mergeCell ref="ISS3:IST3"/>
    <mergeCell ref="ISU3:ISV3"/>
    <mergeCell ref="IRY3:IRZ3"/>
    <mergeCell ref="ISA3:ISB3"/>
    <mergeCell ref="ISC3:ISD3"/>
    <mergeCell ref="ISE3:ISF3"/>
    <mergeCell ref="ISG3:ISH3"/>
    <mergeCell ref="ISI3:ISJ3"/>
    <mergeCell ref="IRM3:IRN3"/>
    <mergeCell ref="IRO3:IRP3"/>
    <mergeCell ref="IRQ3:IRR3"/>
    <mergeCell ref="IRS3:IRT3"/>
    <mergeCell ref="IRU3:IRV3"/>
    <mergeCell ref="IRW3:IRX3"/>
    <mergeCell ref="IRA3:IRB3"/>
    <mergeCell ref="IRC3:IRD3"/>
    <mergeCell ref="IRE3:IRF3"/>
    <mergeCell ref="IRG3:IRH3"/>
    <mergeCell ref="IRI3:IRJ3"/>
    <mergeCell ref="IRK3:IRL3"/>
    <mergeCell ref="IQO3:IQP3"/>
    <mergeCell ref="IQQ3:IQR3"/>
    <mergeCell ref="IQS3:IQT3"/>
    <mergeCell ref="IQU3:IQV3"/>
    <mergeCell ref="IQW3:IQX3"/>
    <mergeCell ref="IQY3:IQZ3"/>
    <mergeCell ref="IVQ3:IVR3"/>
    <mergeCell ref="IVS3:IVT3"/>
    <mergeCell ref="IVU3:IVV3"/>
    <mergeCell ref="IVW3:IVX3"/>
    <mergeCell ref="IVY3:IVZ3"/>
    <mergeCell ref="IWA3:IWB3"/>
    <mergeCell ref="IVE3:IVF3"/>
    <mergeCell ref="IVG3:IVH3"/>
    <mergeCell ref="IVI3:IVJ3"/>
    <mergeCell ref="IVK3:IVL3"/>
    <mergeCell ref="IVM3:IVN3"/>
    <mergeCell ref="IVO3:IVP3"/>
    <mergeCell ref="IUS3:IUT3"/>
    <mergeCell ref="IUU3:IUV3"/>
    <mergeCell ref="IUW3:IUX3"/>
    <mergeCell ref="IUY3:IUZ3"/>
    <mergeCell ref="IVA3:IVB3"/>
    <mergeCell ref="IVC3:IVD3"/>
    <mergeCell ref="IUG3:IUH3"/>
    <mergeCell ref="IUI3:IUJ3"/>
    <mergeCell ref="IUK3:IUL3"/>
    <mergeCell ref="IUM3:IUN3"/>
    <mergeCell ref="IUO3:IUP3"/>
    <mergeCell ref="IUQ3:IUR3"/>
    <mergeCell ref="ITU3:ITV3"/>
    <mergeCell ref="ITW3:ITX3"/>
    <mergeCell ref="ITY3:ITZ3"/>
    <mergeCell ref="IUA3:IUB3"/>
    <mergeCell ref="IUC3:IUD3"/>
    <mergeCell ref="IUE3:IUF3"/>
    <mergeCell ref="ITI3:ITJ3"/>
    <mergeCell ref="ITK3:ITL3"/>
    <mergeCell ref="ITM3:ITN3"/>
    <mergeCell ref="ITO3:ITP3"/>
    <mergeCell ref="ITQ3:ITR3"/>
    <mergeCell ref="ITS3:ITT3"/>
    <mergeCell ref="IYK3:IYL3"/>
    <mergeCell ref="IYM3:IYN3"/>
    <mergeCell ref="IYO3:IYP3"/>
    <mergeCell ref="IYQ3:IYR3"/>
    <mergeCell ref="IYS3:IYT3"/>
    <mergeCell ref="IYU3:IYV3"/>
    <mergeCell ref="IXY3:IXZ3"/>
    <mergeCell ref="IYA3:IYB3"/>
    <mergeCell ref="IYC3:IYD3"/>
    <mergeCell ref="IYE3:IYF3"/>
    <mergeCell ref="IYG3:IYH3"/>
    <mergeCell ref="IYI3:IYJ3"/>
    <mergeCell ref="IXM3:IXN3"/>
    <mergeCell ref="IXO3:IXP3"/>
    <mergeCell ref="IXQ3:IXR3"/>
    <mergeCell ref="IXS3:IXT3"/>
    <mergeCell ref="IXU3:IXV3"/>
    <mergeCell ref="IXW3:IXX3"/>
    <mergeCell ref="IXA3:IXB3"/>
    <mergeCell ref="IXC3:IXD3"/>
    <mergeCell ref="IXE3:IXF3"/>
    <mergeCell ref="IXG3:IXH3"/>
    <mergeCell ref="IXI3:IXJ3"/>
    <mergeCell ref="IXK3:IXL3"/>
    <mergeCell ref="IWO3:IWP3"/>
    <mergeCell ref="IWQ3:IWR3"/>
    <mergeCell ref="IWS3:IWT3"/>
    <mergeCell ref="IWU3:IWV3"/>
    <mergeCell ref="IWW3:IWX3"/>
    <mergeCell ref="IWY3:IWZ3"/>
    <mergeCell ref="IWC3:IWD3"/>
    <mergeCell ref="IWE3:IWF3"/>
    <mergeCell ref="IWG3:IWH3"/>
    <mergeCell ref="IWI3:IWJ3"/>
    <mergeCell ref="IWK3:IWL3"/>
    <mergeCell ref="IWM3:IWN3"/>
    <mergeCell ref="JBE3:JBF3"/>
    <mergeCell ref="JBG3:JBH3"/>
    <mergeCell ref="JBI3:JBJ3"/>
    <mergeCell ref="JBK3:JBL3"/>
    <mergeCell ref="JBM3:JBN3"/>
    <mergeCell ref="JBO3:JBP3"/>
    <mergeCell ref="JAS3:JAT3"/>
    <mergeCell ref="JAU3:JAV3"/>
    <mergeCell ref="JAW3:JAX3"/>
    <mergeCell ref="JAY3:JAZ3"/>
    <mergeCell ref="JBA3:JBB3"/>
    <mergeCell ref="JBC3:JBD3"/>
    <mergeCell ref="JAG3:JAH3"/>
    <mergeCell ref="JAI3:JAJ3"/>
    <mergeCell ref="JAK3:JAL3"/>
    <mergeCell ref="JAM3:JAN3"/>
    <mergeCell ref="JAO3:JAP3"/>
    <mergeCell ref="JAQ3:JAR3"/>
    <mergeCell ref="IZU3:IZV3"/>
    <mergeCell ref="IZW3:IZX3"/>
    <mergeCell ref="IZY3:IZZ3"/>
    <mergeCell ref="JAA3:JAB3"/>
    <mergeCell ref="JAC3:JAD3"/>
    <mergeCell ref="JAE3:JAF3"/>
    <mergeCell ref="IZI3:IZJ3"/>
    <mergeCell ref="IZK3:IZL3"/>
    <mergeCell ref="IZM3:IZN3"/>
    <mergeCell ref="IZO3:IZP3"/>
    <mergeCell ref="IZQ3:IZR3"/>
    <mergeCell ref="IZS3:IZT3"/>
    <mergeCell ref="IYW3:IYX3"/>
    <mergeCell ref="IYY3:IYZ3"/>
    <mergeCell ref="IZA3:IZB3"/>
    <mergeCell ref="IZC3:IZD3"/>
    <mergeCell ref="IZE3:IZF3"/>
    <mergeCell ref="IZG3:IZH3"/>
    <mergeCell ref="JDY3:JDZ3"/>
    <mergeCell ref="JEA3:JEB3"/>
    <mergeCell ref="JEC3:JED3"/>
    <mergeCell ref="JEE3:JEF3"/>
    <mergeCell ref="JEG3:JEH3"/>
    <mergeCell ref="JEI3:JEJ3"/>
    <mergeCell ref="JDM3:JDN3"/>
    <mergeCell ref="JDO3:JDP3"/>
    <mergeCell ref="JDQ3:JDR3"/>
    <mergeCell ref="JDS3:JDT3"/>
    <mergeCell ref="JDU3:JDV3"/>
    <mergeCell ref="JDW3:JDX3"/>
    <mergeCell ref="JDA3:JDB3"/>
    <mergeCell ref="JDC3:JDD3"/>
    <mergeCell ref="JDE3:JDF3"/>
    <mergeCell ref="JDG3:JDH3"/>
    <mergeCell ref="JDI3:JDJ3"/>
    <mergeCell ref="JDK3:JDL3"/>
    <mergeCell ref="JCO3:JCP3"/>
    <mergeCell ref="JCQ3:JCR3"/>
    <mergeCell ref="JCS3:JCT3"/>
    <mergeCell ref="JCU3:JCV3"/>
    <mergeCell ref="JCW3:JCX3"/>
    <mergeCell ref="JCY3:JCZ3"/>
    <mergeCell ref="JCC3:JCD3"/>
    <mergeCell ref="JCE3:JCF3"/>
    <mergeCell ref="JCG3:JCH3"/>
    <mergeCell ref="JCI3:JCJ3"/>
    <mergeCell ref="JCK3:JCL3"/>
    <mergeCell ref="JCM3:JCN3"/>
    <mergeCell ref="JBQ3:JBR3"/>
    <mergeCell ref="JBS3:JBT3"/>
    <mergeCell ref="JBU3:JBV3"/>
    <mergeCell ref="JBW3:JBX3"/>
    <mergeCell ref="JBY3:JBZ3"/>
    <mergeCell ref="JCA3:JCB3"/>
    <mergeCell ref="JGS3:JGT3"/>
    <mergeCell ref="JGU3:JGV3"/>
    <mergeCell ref="JGW3:JGX3"/>
    <mergeCell ref="JGY3:JGZ3"/>
    <mergeCell ref="JHA3:JHB3"/>
    <mergeCell ref="JHC3:JHD3"/>
    <mergeCell ref="JGG3:JGH3"/>
    <mergeCell ref="JGI3:JGJ3"/>
    <mergeCell ref="JGK3:JGL3"/>
    <mergeCell ref="JGM3:JGN3"/>
    <mergeCell ref="JGO3:JGP3"/>
    <mergeCell ref="JGQ3:JGR3"/>
    <mergeCell ref="JFU3:JFV3"/>
    <mergeCell ref="JFW3:JFX3"/>
    <mergeCell ref="JFY3:JFZ3"/>
    <mergeCell ref="JGA3:JGB3"/>
    <mergeCell ref="JGC3:JGD3"/>
    <mergeCell ref="JGE3:JGF3"/>
    <mergeCell ref="JFI3:JFJ3"/>
    <mergeCell ref="JFK3:JFL3"/>
    <mergeCell ref="JFM3:JFN3"/>
    <mergeCell ref="JFO3:JFP3"/>
    <mergeCell ref="JFQ3:JFR3"/>
    <mergeCell ref="JFS3:JFT3"/>
    <mergeCell ref="JEW3:JEX3"/>
    <mergeCell ref="JEY3:JEZ3"/>
    <mergeCell ref="JFA3:JFB3"/>
    <mergeCell ref="JFC3:JFD3"/>
    <mergeCell ref="JFE3:JFF3"/>
    <mergeCell ref="JFG3:JFH3"/>
    <mergeCell ref="JEK3:JEL3"/>
    <mergeCell ref="JEM3:JEN3"/>
    <mergeCell ref="JEO3:JEP3"/>
    <mergeCell ref="JEQ3:JER3"/>
    <mergeCell ref="JES3:JET3"/>
    <mergeCell ref="JEU3:JEV3"/>
    <mergeCell ref="JJM3:JJN3"/>
    <mergeCell ref="JJO3:JJP3"/>
    <mergeCell ref="JJQ3:JJR3"/>
    <mergeCell ref="JJS3:JJT3"/>
    <mergeCell ref="JJU3:JJV3"/>
    <mergeCell ref="JJW3:JJX3"/>
    <mergeCell ref="JJA3:JJB3"/>
    <mergeCell ref="JJC3:JJD3"/>
    <mergeCell ref="JJE3:JJF3"/>
    <mergeCell ref="JJG3:JJH3"/>
    <mergeCell ref="JJI3:JJJ3"/>
    <mergeCell ref="JJK3:JJL3"/>
    <mergeCell ref="JIO3:JIP3"/>
    <mergeCell ref="JIQ3:JIR3"/>
    <mergeCell ref="JIS3:JIT3"/>
    <mergeCell ref="JIU3:JIV3"/>
    <mergeCell ref="JIW3:JIX3"/>
    <mergeCell ref="JIY3:JIZ3"/>
    <mergeCell ref="JIC3:JID3"/>
    <mergeCell ref="JIE3:JIF3"/>
    <mergeCell ref="JIG3:JIH3"/>
    <mergeCell ref="JII3:JIJ3"/>
    <mergeCell ref="JIK3:JIL3"/>
    <mergeCell ref="JIM3:JIN3"/>
    <mergeCell ref="JHQ3:JHR3"/>
    <mergeCell ref="JHS3:JHT3"/>
    <mergeCell ref="JHU3:JHV3"/>
    <mergeCell ref="JHW3:JHX3"/>
    <mergeCell ref="JHY3:JHZ3"/>
    <mergeCell ref="JIA3:JIB3"/>
    <mergeCell ref="JHE3:JHF3"/>
    <mergeCell ref="JHG3:JHH3"/>
    <mergeCell ref="JHI3:JHJ3"/>
    <mergeCell ref="JHK3:JHL3"/>
    <mergeCell ref="JHM3:JHN3"/>
    <mergeCell ref="JHO3:JHP3"/>
    <mergeCell ref="JMG3:JMH3"/>
    <mergeCell ref="JMI3:JMJ3"/>
    <mergeCell ref="JMK3:JML3"/>
    <mergeCell ref="JMM3:JMN3"/>
    <mergeCell ref="JMO3:JMP3"/>
    <mergeCell ref="JMQ3:JMR3"/>
    <mergeCell ref="JLU3:JLV3"/>
    <mergeCell ref="JLW3:JLX3"/>
    <mergeCell ref="JLY3:JLZ3"/>
    <mergeCell ref="JMA3:JMB3"/>
    <mergeCell ref="JMC3:JMD3"/>
    <mergeCell ref="JME3:JMF3"/>
    <mergeCell ref="JLI3:JLJ3"/>
    <mergeCell ref="JLK3:JLL3"/>
    <mergeCell ref="JLM3:JLN3"/>
    <mergeCell ref="JLO3:JLP3"/>
    <mergeCell ref="JLQ3:JLR3"/>
    <mergeCell ref="JLS3:JLT3"/>
    <mergeCell ref="JKW3:JKX3"/>
    <mergeCell ref="JKY3:JKZ3"/>
    <mergeCell ref="JLA3:JLB3"/>
    <mergeCell ref="JLC3:JLD3"/>
    <mergeCell ref="JLE3:JLF3"/>
    <mergeCell ref="JLG3:JLH3"/>
    <mergeCell ref="JKK3:JKL3"/>
    <mergeCell ref="JKM3:JKN3"/>
    <mergeCell ref="JKO3:JKP3"/>
    <mergeCell ref="JKQ3:JKR3"/>
    <mergeCell ref="JKS3:JKT3"/>
    <mergeCell ref="JKU3:JKV3"/>
    <mergeCell ref="JJY3:JJZ3"/>
    <mergeCell ref="JKA3:JKB3"/>
    <mergeCell ref="JKC3:JKD3"/>
    <mergeCell ref="JKE3:JKF3"/>
    <mergeCell ref="JKG3:JKH3"/>
    <mergeCell ref="JKI3:JKJ3"/>
    <mergeCell ref="JPA3:JPB3"/>
    <mergeCell ref="JPC3:JPD3"/>
    <mergeCell ref="JPE3:JPF3"/>
    <mergeCell ref="JPG3:JPH3"/>
    <mergeCell ref="JPI3:JPJ3"/>
    <mergeCell ref="JPK3:JPL3"/>
    <mergeCell ref="JOO3:JOP3"/>
    <mergeCell ref="JOQ3:JOR3"/>
    <mergeCell ref="JOS3:JOT3"/>
    <mergeCell ref="JOU3:JOV3"/>
    <mergeCell ref="JOW3:JOX3"/>
    <mergeCell ref="JOY3:JOZ3"/>
    <mergeCell ref="JOC3:JOD3"/>
    <mergeCell ref="JOE3:JOF3"/>
    <mergeCell ref="JOG3:JOH3"/>
    <mergeCell ref="JOI3:JOJ3"/>
    <mergeCell ref="JOK3:JOL3"/>
    <mergeCell ref="JOM3:JON3"/>
    <mergeCell ref="JNQ3:JNR3"/>
    <mergeCell ref="JNS3:JNT3"/>
    <mergeCell ref="JNU3:JNV3"/>
    <mergeCell ref="JNW3:JNX3"/>
    <mergeCell ref="JNY3:JNZ3"/>
    <mergeCell ref="JOA3:JOB3"/>
    <mergeCell ref="JNE3:JNF3"/>
    <mergeCell ref="JNG3:JNH3"/>
    <mergeCell ref="JNI3:JNJ3"/>
    <mergeCell ref="JNK3:JNL3"/>
    <mergeCell ref="JNM3:JNN3"/>
    <mergeCell ref="JNO3:JNP3"/>
    <mergeCell ref="JMS3:JMT3"/>
    <mergeCell ref="JMU3:JMV3"/>
    <mergeCell ref="JMW3:JMX3"/>
    <mergeCell ref="JMY3:JMZ3"/>
    <mergeCell ref="JNA3:JNB3"/>
    <mergeCell ref="JNC3:JND3"/>
    <mergeCell ref="JRU3:JRV3"/>
    <mergeCell ref="JRW3:JRX3"/>
    <mergeCell ref="JRY3:JRZ3"/>
    <mergeCell ref="JSA3:JSB3"/>
    <mergeCell ref="JSC3:JSD3"/>
    <mergeCell ref="JSE3:JSF3"/>
    <mergeCell ref="JRI3:JRJ3"/>
    <mergeCell ref="JRK3:JRL3"/>
    <mergeCell ref="JRM3:JRN3"/>
    <mergeCell ref="JRO3:JRP3"/>
    <mergeCell ref="JRQ3:JRR3"/>
    <mergeCell ref="JRS3:JRT3"/>
    <mergeCell ref="JQW3:JQX3"/>
    <mergeCell ref="JQY3:JQZ3"/>
    <mergeCell ref="JRA3:JRB3"/>
    <mergeCell ref="JRC3:JRD3"/>
    <mergeCell ref="JRE3:JRF3"/>
    <mergeCell ref="JRG3:JRH3"/>
    <mergeCell ref="JQK3:JQL3"/>
    <mergeCell ref="JQM3:JQN3"/>
    <mergeCell ref="JQO3:JQP3"/>
    <mergeCell ref="JQQ3:JQR3"/>
    <mergeCell ref="JQS3:JQT3"/>
    <mergeCell ref="JQU3:JQV3"/>
    <mergeCell ref="JPY3:JPZ3"/>
    <mergeCell ref="JQA3:JQB3"/>
    <mergeCell ref="JQC3:JQD3"/>
    <mergeCell ref="JQE3:JQF3"/>
    <mergeCell ref="JQG3:JQH3"/>
    <mergeCell ref="JQI3:JQJ3"/>
    <mergeCell ref="JPM3:JPN3"/>
    <mergeCell ref="JPO3:JPP3"/>
    <mergeCell ref="JPQ3:JPR3"/>
    <mergeCell ref="JPS3:JPT3"/>
    <mergeCell ref="JPU3:JPV3"/>
    <mergeCell ref="JPW3:JPX3"/>
    <mergeCell ref="JUO3:JUP3"/>
    <mergeCell ref="JUQ3:JUR3"/>
    <mergeCell ref="JUS3:JUT3"/>
    <mergeCell ref="JUU3:JUV3"/>
    <mergeCell ref="JUW3:JUX3"/>
    <mergeCell ref="JUY3:JUZ3"/>
    <mergeCell ref="JUC3:JUD3"/>
    <mergeCell ref="JUE3:JUF3"/>
    <mergeCell ref="JUG3:JUH3"/>
    <mergeCell ref="JUI3:JUJ3"/>
    <mergeCell ref="JUK3:JUL3"/>
    <mergeCell ref="JUM3:JUN3"/>
    <mergeCell ref="JTQ3:JTR3"/>
    <mergeCell ref="JTS3:JTT3"/>
    <mergeCell ref="JTU3:JTV3"/>
    <mergeCell ref="JTW3:JTX3"/>
    <mergeCell ref="JTY3:JTZ3"/>
    <mergeCell ref="JUA3:JUB3"/>
    <mergeCell ref="JTE3:JTF3"/>
    <mergeCell ref="JTG3:JTH3"/>
    <mergeCell ref="JTI3:JTJ3"/>
    <mergeCell ref="JTK3:JTL3"/>
    <mergeCell ref="JTM3:JTN3"/>
    <mergeCell ref="JTO3:JTP3"/>
    <mergeCell ref="JSS3:JST3"/>
    <mergeCell ref="JSU3:JSV3"/>
    <mergeCell ref="JSW3:JSX3"/>
    <mergeCell ref="JSY3:JSZ3"/>
    <mergeCell ref="JTA3:JTB3"/>
    <mergeCell ref="JTC3:JTD3"/>
    <mergeCell ref="JSG3:JSH3"/>
    <mergeCell ref="JSI3:JSJ3"/>
    <mergeCell ref="JSK3:JSL3"/>
    <mergeCell ref="JSM3:JSN3"/>
    <mergeCell ref="JSO3:JSP3"/>
    <mergeCell ref="JSQ3:JSR3"/>
    <mergeCell ref="JXI3:JXJ3"/>
    <mergeCell ref="JXK3:JXL3"/>
    <mergeCell ref="JXM3:JXN3"/>
    <mergeCell ref="JXO3:JXP3"/>
    <mergeCell ref="JXQ3:JXR3"/>
    <mergeCell ref="JXS3:JXT3"/>
    <mergeCell ref="JWW3:JWX3"/>
    <mergeCell ref="JWY3:JWZ3"/>
    <mergeCell ref="JXA3:JXB3"/>
    <mergeCell ref="JXC3:JXD3"/>
    <mergeCell ref="JXE3:JXF3"/>
    <mergeCell ref="JXG3:JXH3"/>
    <mergeCell ref="JWK3:JWL3"/>
    <mergeCell ref="JWM3:JWN3"/>
    <mergeCell ref="JWO3:JWP3"/>
    <mergeCell ref="JWQ3:JWR3"/>
    <mergeCell ref="JWS3:JWT3"/>
    <mergeCell ref="JWU3:JWV3"/>
    <mergeCell ref="JVY3:JVZ3"/>
    <mergeCell ref="JWA3:JWB3"/>
    <mergeCell ref="JWC3:JWD3"/>
    <mergeCell ref="JWE3:JWF3"/>
    <mergeCell ref="JWG3:JWH3"/>
    <mergeCell ref="JWI3:JWJ3"/>
    <mergeCell ref="JVM3:JVN3"/>
    <mergeCell ref="JVO3:JVP3"/>
    <mergeCell ref="JVQ3:JVR3"/>
    <mergeCell ref="JVS3:JVT3"/>
    <mergeCell ref="JVU3:JVV3"/>
    <mergeCell ref="JVW3:JVX3"/>
    <mergeCell ref="JVA3:JVB3"/>
    <mergeCell ref="JVC3:JVD3"/>
    <mergeCell ref="JVE3:JVF3"/>
    <mergeCell ref="JVG3:JVH3"/>
    <mergeCell ref="JVI3:JVJ3"/>
    <mergeCell ref="JVK3:JVL3"/>
    <mergeCell ref="KAC3:KAD3"/>
    <mergeCell ref="KAE3:KAF3"/>
    <mergeCell ref="KAG3:KAH3"/>
    <mergeCell ref="KAI3:KAJ3"/>
    <mergeCell ref="KAK3:KAL3"/>
    <mergeCell ref="KAM3:KAN3"/>
    <mergeCell ref="JZQ3:JZR3"/>
    <mergeCell ref="JZS3:JZT3"/>
    <mergeCell ref="JZU3:JZV3"/>
    <mergeCell ref="JZW3:JZX3"/>
    <mergeCell ref="JZY3:JZZ3"/>
    <mergeCell ref="KAA3:KAB3"/>
    <mergeCell ref="JZE3:JZF3"/>
    <mergeCell ref="JZG3:JZH3"/>
    <mergeCell ref="JZI3:JZJ3"/>
    <mergeCell ref="JZK3:JZL3"/>
    <mergeCell ref="JZM3:JZN3"/>
    <mergeCell ref="JZO3:JZP3"/>
    <mergeCell ref="JYS3:JYT3"/>
    <mergeCell ref="JYU3:JYV3"/>
    <mergeCell ref="JYW3:JYX3"/>
    <mergeCell ref="JYY3:JYZ3"/>
    <mergeCell ref="JZA3:JZB3"/>
    <mergeCell ref="JZC3:JZD3"/>
    <mergeCell ref="JYG3:JYH3"/>
    <mergeCell ref="JYI3:JYJ3"/>
    <mergeCell ref="JYK3:JYL3"/>
    <mergeCell ref="JYM3:JYN3"/>
    <mergeCell ref="JYO3:JYP3"/>
    <mergeCell ref="JYQ3:JYR3"/>
    <mergeCell ref="JXU3:JXV3"/>
    <mergeCell ref="JXW3:JXX3"/>
    <mergeCell ref="JXY3:JXZ3"/>
    <mergeCell ref="JYA3:JYB3"/>
    <mergeCell ref="JYC3:JYD3"/>
    <mergeCell ref="JYE3:JYF3"/>
    <mergeCell ref="KCW3:KCX3"/>
    <mergeCell ref="KCY3:KCZ3"/>
    <mergeCell ref="KDA3:KDB3"/>
    <mergeCell ref="KDC3:KDD3"/>
    <mergeCell ref="KDE3:KDF3"/>
    <mergeCell ref="KDG3:KDH3"/>
    <mergeCell ref="KCK3:KCL3"/>
    <mergeCell ref="KCM3:KCN3"/>
    <mergeCell ref="KCO3:KCP3"/>
    <mergeCell ref="KCQ3:KCR3"/>
    <mergeCell ref="KCS3:KCT3"/>
    <mergeCell ref="KCU3:KCV3"/>
    <mergeCell ref="KBY3:KBZ3"/>
    <mergeCell ref="KCA3:KCB3"/>
    <mergeCell ref="KCC3:KCD3"/>
    <mergeCell ref="KCE3:KCF3"/>
    <mergeCell ref="KCG3:KCH3"/>
    <mergeCell ref="KCI3:KCJ3"/>
    <mergeCell ref="KBM3:KBN3"/>
    <mergeCell ref="KBO3:KBP3"/>
    <mergeCell ref="KBQ3:KBR3"/>
    <mergeCell ref="KBS3:KBT3"/>
    <mergeCell ref="KBU3:KBV3"/>
    <mergeCell ref="KBW3:KBX3"/>
    <mergeCell ref="KBA3:KBB3"/>
    <mergeCell ref="KBC3:KBD3"/>
    <mergeCell ref="KBE3:KBF3"/>
    <mergeCell ref="KBG3:KBH3"/>
    <mergeCell ref="KBI3:KBJ3"/>
    <mergeCell ref="KBK3:KBL3"/>
    <mergeCell ref="KAO3:KAP3"/>
    <mergeCell ref="KAQ3:KAR3"/>
    <mergeCell ref="KAS3:KAT3"/>
    <mergeCell ref="KAU3:KAV3"/>
    <mergeCell ref="KAW3:KAX3"/>
    <mergeCell ref="KAY3:KAZ3"/>
    <mergeCell ref="KFQ3:KFR3"/>
    <mergeCell ref="KFS3:KFT3"/>
    <mergeCell ref="KFU3:KFV3"/>
    <mergeCell ref="KFW3:KFX3"/>
    <mergeCell ref="KFY3:KFZ3"/>
    <mergeCell ref="KGA3:KGB3"/>
    <mergeCell ref="KFE3:KFF3"/>
    <mergeCell ref="KFG3:KFH3"/>
    <mergeCell ref="KFI3:KFJ3"/>
    <mergeCell ref="KFK3:KFL3"/>
    <mergeCell ref="KFM3:KFN3"/>
    <mergeCell ref="KFO3:KFP3"/>
    <mergeCell ref="KES3:KET3"/>
    <mergeCell ref="KEU3:KEV3"/>
    <mergeCell ref="KEW3:KEX3"/>
    <mergeCell ref="KEY3:KEZ3"/>
    <mergeCell ref="KFA3:KFB3"/>
    <mergeCell ref="KFC3:KFD3"/>
    <mergeCell ref="KEG3:KEH3"/>
    <mergeCell ref="KEI3:KEJ3"/>
    <mergeCell ref="KEK3:KEL3"/>
    <mergeCell ref="KEM3:KEN3"/>
    <mergeCell ref="KEO3:KEP3"/>
    <mergeCell ref="KEQ3:KER3"/>
    <mergeCell ref="KDU3:KDV3"/>
    <mergeCell ref="KDW3:KDX3"/>
    <mergeCell ref="KDY3:KDZ3"/>
    <mergeCell ref="KEA3:KEB3"/>
    <mergeCell ref="KEC3:KED3"/>
    <mergeCell ref="KEE3:KEF3"/>
    <mergeCell ref="KDI3:KDJ3"/>
    <mergeCell ref="KDK3:KDL3"/>
    <mergeCell ref="KDM3:KDN3"/>
    <mergeCell ref="KDO3:KDP3"/>
    <mergeCell ref="KDQ3:KDR3"/>
    <mergeCell ref="KDS3:KDT3"/>
    <mergeCell ref="KIK3:KIL3"/>
    <mergeCell ref="KIM3:KIN3"/>
    <mergeCell ref="KIO3:KIP3"/>
    <mergeCell ref="KIQ3:KIR3"/>
    <mergeCell ref="KIS3:KIT3"/>
    <mergeCell ref="KIU3:KIV3"/>
    <mergeCell ref="KHY3:KHZ3"/>
    <mergeCell ref="KIA3:KIB3"/>
    <mergeCell ref="KIC3:KID3"/>
    <mergeCell ref="KIE3:KIF3"/>
    <mergeCell ref="KIG3:KIH3"/>
    <mergeCell ref="KII3:KIJ3"/>
    <mergeCell ref="KHM3:KHN3"/>
    <mergeCell ref="KHO3:KHP3"/>
    <mergeCell ref="KHQ3:KHR3"/>
    <mergeCell ref="KHS3:KHT3"/>
    <mergeCell ref="KHU3:KHV3"/>
    <mergeCell ref="KHW3:KHX3"/>
    <mergeCell ref="KHA3:KHB3"/>
    <mergeCell ref="KHC3:KHD3"/>
    <mergeCell ref="KHE3:KHF3"/>
    <mergeCell ref="KHG3:KHH3"/>
    <mergeCell ref="KHI3:KHJ3"/>
    <mergeCell ref="KHK3:KHL3"/>
    <mergeCell ref="KGO3:KGP3"/>
    <mergeCell ref="KGQ3:KGR3"/>
    <mergeCell ref="KGS3:KGT3"/>
    <mergeCell ref="KGU3:KGV3"/>
    <mergeCell ref="KGW3:KGX3"/>
    <mergeCell ref="KGY3:KGZ3"/>
    <mergeCell ref="KGC3:KGD3"/>
    <mergeCell ref="KGE3:KGF3"/>
    <mergeCell ref="KGG3:KGH3"/>
    <mergeCell ref="KGI3:KGJ3"/>
    <mergeCell ref="KGK3:KGL3"/>
    <mergeCell ref="KGM3:KGN3"/>
    <mergeCell ref="KLE3:KLF3"/>
    <mergeCell ref="KLG3:KLH3"/>
    <mergeCell ref="KLI3:KLJ3"/>
    <mergeCell ref="KLK3:KLL3"/>
    <mergeCell ref="KLM3:KLN3"/>
    <mergeCell ref="KLO3:KLP3"/>
    <mergeCell ref="KKS3:KKT3"/>
    <mergeCell ref="KKU3:KKV3"/>
    <mergeCell ref="KKW3:KKX3"/>
    <mergeCell ref="KKY3:KKZ3"/>
    <mergeCell ref="KLA3:KLB3"/>
    <mergeCell ref="KLC3:KLD3"/>
    <mergeCell ref="KKG3:KKH3"/>
    <mergeCell ref="KKI3:KKJ3"/>
    <mergeCell ref="KKK3:KKL3"/>
    <mergeCell ref="KKM3:KKN3"/>
    <mergeCell ref="KKO3:KKP3"/>
    <mergeCell ref="KKQ3:KKR3"/>
    <mergeCell ref="KJU3:KJV3"/>
    <mergeCell ref="KJW3:KJX3"/>
    <mergeCell ref="KJY3:KJZ3"/>
    <mergeCell ref="KKA3:KKB3"/>
    <mergeCell ref="KKC3:KKD3"/>
    <mergeCell ref="KKE3:KKF3"/>
    <mergeCell ref="KJI3:KJJ3"/>
    <mergeCell ref="KJK3:KJL3"/>
    <mergeCell ref="KJM3:KJN3"/>
    <mergeCell ref="KJO3:KJP3"/>
    <mergeCell ref="KJQ3:KJR3"/>
    <mergeCell ref="KJS3:KJT3"/>
    <mergeCell ref="KIW3:KIX3"/>
    <mergeCell ref="KIY3:KIZ3"/>
    <mergeCell ref="KJA3:KJB3"/>
    <mergeCell ref="KJC3:KJD3"/>
    <mergeCell ref="KJE3:KJF3"/>
    <mergeCell ref="KJG3:KJH3"/>
    <mergeCell ref="KNY3:KNZ3"/>
    <mergeCell ref="KOA3:KOB3"/>
    <mergeCell ref="KOC3:KOD3"/>
    <mergeCell ref="KOE3:KOF3"/>
    <mergeCell ref="KOG3:KOH3"/>
    <mergeCell ref="KOI3:KOJ3"/>
    <mergeCell ref="KNM3:KNN3"/>
    <mergeCell ref="KNO3:KNP3"/>
    <mergeCell ref="KNQ3:KNR3"/>
    <mergeCell ref="KNS3:KNT3"/>
    <mergeCell ref="KNU3:KNV3"/>
    <mergeCell ref="KNW3:KNX3"/>
    <mergeCell ref="KNA3:KNB3"/>
    <mergeCell ref="KNC3:KND3"/>
    <mergeCell ref="KNE3:KNF3"/>
    <mergeCell ref="KNG3:KNH3"/>
    <mergeCell ref="KNI3:KNJ3"/>
    <mergeCell ref="KNK3:KNL3"/>
    <mergeCell ref="KMO3:KMP3"/>
    <mergeCell ref="KMQ3:KMR3"/>
    <mergeCell ref="KMS3:KMT3"/>
    <mergeCell ref="KMU3:KMV3"/>
    <mergeCell ref="KMW3:KMX3"/>
    <mergeCell ref="KMY3:KMZ3"/>
    <mergeCell ref="KMC3:KMD3"/>
    <mergeCell ref="KME3:KMF3"/>
    <mergeCell ref="KMG3:KMH3"/>
    <mergeCell ref="KMI3:KMJ3"/>
    <mergeCell ref="KMK3:KML3"/>
    <mergeCell ref="KMM3:KMN3"/>
    <mergeCell ref="KLQ3:KLR3"/>
    <mergeCell ref="KLS3:KLT3"/>
    <mergeCell ref="KLU3:KLV3"/>
    <mergeCell ref="KLW3:KLX3"/>
    <mergeCell ref="KLY3:KLZ3"/>
    <mergeCell ref="KMA3:KMB3"/>
    <mergeCell ref="KQS3:KQT3"/>
    <mergeCell ref="KQU3:KQV3"/>
    <mergeCell ref="KQW3:KQX3"/>
    <mergeCell ref="KQY3:KQZ3"/>
    <mergeCell ref="KRA3:KRB3"/>
    <mergeCell ref="KRC3:KRD3"/>
    <mergeCell ref="KQG3:KQH3"/>
    <mergeCell ref="KQI3:KQJ3"/>
    <mergeCell ref="KQK3:KQL3"/>
    <mergeCell ref="KQM3:KQN3"/>
    <mergeCell ref="KQO3:KQP3"/>
    <mergeCell ref="KQQ3:KQR3"/>
    <mergeCell ref="KPU3:KPV3"/>
    <mergeCell ref="KPW3:KPX3"/>
    <mergeCell ref="KPY3:KPZ3"/>
    <mergeCell ref="KQA3:KQB3"/>
    <mergeCell ref="KQC3:KQD3"/>
    <mergeCell ref="KQE3:KQF3"/>
    <mergeCell ref="KPI3:KPJ3"/>
    <mergeCell ref="KPK3:KPL3"/>
    <mergeCell ref="KPM3:KPN3"/>
    <mergeCell ref="KPO3:KPP3"/>
    <mergeCell ref="KPQ3:KPR3"/>
    <mergeCell ref="KPS3:KPT3"/>
    <mergeCell ref="KOW3:KOX3"/>
    <mergeCell ref="KOY3:KOZ3"/>
    <mergeCell ref="KPA3:KPB3"/>
    <mergeCell ref="KPC3:KPD3"/>
    <mergeCell ref="KPE3:KPF3"/>
    <mergeCell ref="KPG3:KPH3"/>
    <mergeCell ref="KOK3:KOL3"/>
    <mergeCell ref="KOM3:KON3"/>
    <mergeCell ref="KOO3:KOP3"/>
    <mergeCell ref="KOQ3:KOR3"/>
    <mergeCell ref="KOS3:KOT3"/>
    <mergeCell ref="KOU3:KOV3"/>
    <mergeCell ref="KTM3:KTN3"/>
    <mergeCell ref="KTO3:KTP3"/>
    <mergeCell ref="KTQ3:KTR3"/>
    <mergeCell ref="KTS3:KTT3"/>
    <mergeCell ref="KTU3:KTV3"/>
    <mergeCell ref="KTW3:KTX3"/>
    <mergeCell ref="KTA3:KTB3"/>
    <mergeCell ref="KTC3:KTD3"/>
    <mergeCell ref="KTE3:KTF3"/>
    <mergeCell ref="KTG3:KTH3"/>
    <mergeCell ref="KTI3:KTJ3"/>
    <mergeCell ref="KTK3:KTL3"/>
    <mergeCell ref="KSO3:KSP3"/>
    <mergeCell ref="KSQ3:KSR3"/>
    <mergeCell ref="KSS3:KST3"/>
    <mergeCell ref="KSU3:KSV3"/>
    <mergeCell ref="KSW3:KSX3"/>
    <mergeCell ref="KSY3:KSZ3"/>
    <mergeCell ref="KSC3:KSD3"/>
    <mergeCell ref="KSE3:KSF3"/>
    <mergeCell ref="KSG3:KSH3"/>
    <mergeCell ref="KSI3:KSJ3"/>
    <mergeCell ref="KSK3:KSL3"/>
    <mergeCell ref="KSM3:KSN3"/>
    <mergeCell ref="KRQ3:KRR3"/>
    <mergeCell ref="KRS3:KRT3"/>
    <mergeCell ref="KRU3:KRV3"/>
    <mergeCell ref="KRW3:KRX3"/>
    <mergeCell ref="KRY3:KRZ3"/>
    <mergeCell ref="KSA3:KSB3"/>
    <mergeCell ref="KRE3:KRF3"/>
    <mergeCell ref="KRG3:KRH3"/>
    <mergeCell ref="KRI3:KRJ3"/>
    <mergeCell ref="KRK3:KRL3"/>
    <mergeCell ref="KRM3:KRN3"/>
    <mergeCell ref="KRO3:KRP3"/>
    <mergeCell ref="KWG3:KWH3"/>
    <mergeCell ref="KWI3:KWJ3"/>
    <mergeCell ref="KWK3:KWL3"/>
    <mergeCell ref="KWM3:KWN3"/>
    <mergeCell ref="KWO3:KWP3"/>
    <mergeCell ref="KWQ3:KWR3"/>
    <mergeCell ref="KVU3:KVV3"/>
    <mergeCell ref="KVW3:KVX3"/>
    <mergeCell ref="KVY3:KVZ3"/>
    <mergeCell ref="KWA3:KWB3"/>
    <mergeCell ref="KWC3:KWD3"/>
    <mergeCell ref="KWE3:KWF3"/>
    <mergeCell ref="KVI3:KVJ3"/>
    <mergeCell ref="KVK3:KVL3"/>
    <mergeCell ref="KVM3:KVN3"/>
    <mergeCell ref="KVO3:KVP3"/>
    <mergeCell ref="KVQ3:KVR3"/>
    <mergeCell ref="KVS3:KVT3"/>
    <mergeCell ref="KUW3:KUX3"/>
    <mergeCell ref="KUY3:KUZ3"/>
    <mergeCell ref="KVA3:KVB3"/>
    <mergeCell ref="KVC3:KVD3"/>
    <mergeCell ref="KVE3:KVF3"/>
    <mergeCell ref="KVG3:KVH3"/>
    <mergeCell ref="KUK3:KUL3"/>
    <mergeCell ref="KUM3:KUN3"/>
    <mergeCell ref="KUO3:KUP3"/>
    <mergeCell ref="KUQ3:KUR3"/>
    <mergeCell ref="KUS3:KUT3"/>
    <mergeCell ref="KUU3:KUV3"/>
    <mergeCell ref="KTY3:KTZ3"/>
    <mergeCell ref="KUA3:KUB3"/>
    <mergeCell ref="KUC3:KUD3"/>
    <mergeCell ref="KUE3:KUF3"/>
    <mergeCell ref="KUG3:KUH3"/>
    <mergeCell ref="KUI3:KUJ3"/>
    <mergeCell ref="KZA3:KZB3"/>
    <mergeCell ref="KZC3:KZD3"/>
    <mergeCell ref="KZE3:KZF3"/>
    <mergeCell ref="KZG3:KZH3"/>
    <mergeCell ref="KZI3:KZJ3"/>
    <mergeCell ref="KZK3:KZL3"/>
    <mergeCell ref="KYO3:KYP3"/>
    <mergeCell ref="KYQ3:KYR3"/>
    <mergeCell ref="KYS3:KYT3"/>
    <mergeCell ref="KYU3:KYV3"/>
    <mergeCell ref="KYW3:KYX3"/>
    <mergeCell ref="KYY3:KYZ3"/>
    <mergeCell ref="KYC3:KYD3"/>
    <mergeCell ref="KYE3:KYF3"/>
    <mergeCell ref="KYG3:KYH3"/>
    <mergeCell ref="KYI3:KYJ3"/>
    <mergeCell ref="KYK3:KYL3"/>
    <mergeCell ref="KYM3:KYN3"/>
    <mergeCell ref="KXQ3:KXR3"/>
    <mergeCell ref="KXS3:KXT3"/>
    <mergeCell ref="KXU3:KXV3"/>
    <mergeCell ref="KXW3:KXX3"/>
    <mergeCell ref="KXY3:KXZ3"/>
    <mergeCell ref="KYA3:KYB3"/>
    <mergeCell ref="KXE3:KXF3"/>
    <mergeCell ref="KXG3:KXH3"/>
    <mergeCell ref="KXI3:KXJ3"/>
    <mergeCell ref="KXK3:KXL3"/>
    <mergeCell ref="KXM3:KXN3"/>
    <mergeCell ref="KXO3:KXP3"/>
    <mergeCell ref="KWS3:KWT3"/>
    <mergeCell ref="KWU3:KWV3"/>
    <mergeCell ref="KWW3:KWX3"/>
    <mergeCell ref="KWY3:KWZ3"/>
    <mergeCell ref="KXA3:KXB3"/>
    <mergeCell ref="KXC3:KXD3"/>
    <mergeCell ref="LBU3:LBV3"/>
    <mergeCell ref="LBW3:LBX3"/>
    <mergeCell ref="LBY3:LBZ3"/>
    <mergeCell ref="LCA3:LCB3"/>
    <mergeCell ref="LCC3:LCD3"/>
    <mergeCell ref="LCE3:LCF3"/>
    <mergeCell ref="LBI3:LBJ3"/>
    <mergeCell ref="LBK3:LBL3"/>
    <mergeCell ref="LBM3:LBN3"/>
    <mergeCell ref="LBO3:LBP3"/>
    <mergeCell ref="LBQ3:LBR3"/>
    <mergeCell ref="LBS3:LBT3"/>
    <mergeCell ref="LAW3:LAX3"/>
    <mergeCell ref="LAY3:LAZ3"/>
    <mergeCell ref="LBA3:LBB3"/>
    <mergeCell ref="LBC3:LBD3"/>
    <mergeCell ref="LBE3:LBF3"/>
    <mergeCell ref="LBG3:LBH3"/>
    <mergeCell ref="LAK3:LAL3"/>
    <mergeCell ref="LAM3:LAN3"/>
    <mergeCell ref="LAO3:LAP3"/>
    <mergeCell ref="LAQ3:LAR3"/>
    <mergeCell ref="LAS3:LAT3"/>
    <mergeCell ref="LAU3:LAV3"/>
    <mergeCell ref="KZY3:KZZ3"/>
    <mergeCell ref="LAA3:LAB3"/>
    <mergeCell ref="LAC3:LAD3"/>
    <mergeCell ref="LAE3:LAF3"/>
    <mergeCell ref="LAG3:LAH3"/>
    <mergeCell ref="LAI3:LAJ3"/>
    <mergeCell ref="KZM3:KZN3"/>
    <mergeCell ref="KZO3:KZP3"/>
    <mergeCell ref="KZQ3:KZR3"/>
    <mergeCell ref="KZS3:KZT3"/>
    <mergeCell ref="KZU3:KZV3"/>
    <mergeCell ref="KZW3:KZX3"/>
    <mergeCell ref="LEO3:LEP3"/>
    <mergeCell ref="LEQ3:LER3"/>
    <mergeCell ref="LES3:LET3"/>
    <mergeCell ref="LEU3:LEV3"/>
    <mergeCell ref="LEW3:LEX3"/>
    <mergeCell ref="LEY3:LEZ3"/>
    <mergeCell ref="LEC3:LED3"/>
    <mergeCell ref="LEE3:LEF3"/>
    <mergeCell ref="LEG3:LEH3"/>
    <mergeCell ref="LEI3:LEJ3"/>
    <mergeCell ref="LEK3:LEL3"/>
    <mergeCell ref="LEM3:LEN3"/>
    <mergeCell ref="LDQ3:LDR3"/>
    <mergeCell ref="LDS3:LDT3"/>
    <mergeCell ref="LDU3:LDV3"/>
    <mergeCell ref="LDW3:LDX3"/>
    <mergeCell ref="LDY3:LDZ3"/>
    <mergeCell ref="LEA3:LEB3"/>
    <mergeCell ref="LDE3:LDF3"/>
    <mergeCell ref="LDG3:LDH3"/>
    <mergeCell ref="LDI3:LDJ3"/>
    <mergeCell ref="LDK3:LDL3"/>
    <mergeCell ref="LDM3:LDN3"/>
    <mergeCell ref="LDO3:LDP3"/>
    <mergeCell ref="LCS3:LCT3"/>
    <mergeCell ref="LCU3:LCV3"/>
    <mergeCell ref="LCW3:LCX3"/>
    <mergeCell ref="LCY3:LCZ3"/>
    <mergeCell ref="LDA3:LDB3"/>
    <mergeCell ref="LDC3:LDD3"/>
    <mergeCell ref="LCG3:LCH3"/>
    <mergeCell ref="LCI3:LCJ3"/>
    <mergeCell ref="LCK3:LCL3"/>
    <mergeCell ref="LCM3:LCN3"/>
    <mergeCell ref="LCO3:LCP3"/>
    <mergeCell ref="LCQ3:LCR3"/>
    <mergeCell ref="LHI3:LHJ3"/>
    <mergeCell ref="LHK3:LHL3"/>
    <mergeCell ref="LHM3:LHN3"/>
    <mergeCell ref="LHO3:LHP3"/>
    <mergeCell ref="LHQ3:LHR3"/>
    <mergeCell ref="LHS3:LHT3"/>
    <mergeCell ref="LGW3:LGX3"/>
    <mergeCell ref="LGY3:LGZ3"/>
    <mergeCell ref="LHA3:LHB3"/>
    <mergeCell ref="LHC3:LHD3"/>
    <mergeCell ref="LHE3:LHF3"/>
    <mergeCell ref="LHG3:LHH3"/>
    <mergeCell ref="LGK3:LGL3"/>
    <mergeCell ref="LGM3:LGN3"/>
    <mergeCell ref="LGO3:LGP3"/>
    <mergeCell ref="LGQ3:LGR3"/>
    <mergeCell ref="LGS3:LGT3"/>
    <mergeCell ref="LGU3:LGV3"/>
    <mergeCell ref="LFY3:LFZ3"/>
    <mergeCell ref="LGA3:LGB3"/>
    <mergeCell ref="LGC3:LGD3"/>
    <mergeCell ref="LGE3:LGF3"/>
    <mergeCell ref="LGG3:LGH3"/>
    <mergeCell ref="LGI3:LGJ3"/>
    <mergeCell ref="LFM3:LFN3"/>
    <mergeCell ref="LFO3:LFP3"/>
    <mergeCell ref="LFQ3:LFR3"/>
    <mergeCell ref="LFS3:LFT3"/>
    <mergeCell ref="LFU3:LFV3"/>
    <mergeCell ref="LFW3:LFX3"/>
    <mergeCell ref="LFA3:LFB3"/>
    <mergeCell ref="LFC3:LFD3"/>
    <mergeCell ref="LFE3:LFF3"/>
    <mergeCell ref="LFG3:LFH3"/>
    <mergeCell ref="LFI3:LFJ3"/>
    <mergeCell ref="LFK3:LFL3"/>
    <mergeCell ref="LKC3:LKD3"/>
    <mergeCell ref="LKE3:LKF3"/>
    <mergeCell ref="LKG3:LKH3"/>
    <mergeCell ref="LKI3:LKJ3"/>
    <mergeCell ref="LKK3:LKL3"/>
    <mergeCell ref="LKM3:LKN3"/>
    <mergeCell ref="LJQ3:LJR3"/>
    <mergeCell ref="LJS3:LJT3"/>
    <mergeCell ref="LJU3:LJV3"/>
    <mergeCell ref="LJW3:LJX3"/>
    <mergeCell ref="LJY3:LJZ3"/>
    <mergeCell ref="LKA3:LKB3"/>
    <mergeCell ref="LJE3:LJF3"/>
    <mergeCell ref="LJG3:LJH3"/>
    <mergeCell ref="LJI3:LJJ3"/>
    <mergeCell ref="LJK3:LJL3"/>
    <mergeCell ref="LJM3:LJN3"/>
    <mergeCell ref="LJO3:LJP3"/>
    <mergeCell ref="LIS3:LIT3"/>
    <mergeCell ref="LIU3:LIV3"/>
    <mergeCell ref="LIW3:LIX3"/>
    <mergeCell ref="LIY3:LIZ3"/>
    <mergeCell ref="LJA3:LJB3"/>
    <mergeCell ref="LJC3:LJD3"/>
    <mergeCell ref="LIG3:LIH3"/>
    <mergeCell ref="LII3:LIJ3"/>
    <mergeCell ref="LIK3:LIL3"/>
    <mergeCell ref="LIM3:LIN3"/>
    <mergeCell ref="LIO3:LIP3"/>
    <mergeCell ref="LIQ3:LIR3"/>
    <mergeCell ref="LHU3:LHV3"/>
    <mergeCell ref="LHW3:LHX3"/>
    <mergeCell ref="LHY3:LHZ3"/>
    <mergeCell ref="LIA3:LIB3"/>
    <mergeCell ref="LIC3:LID3"/>
    <mergeCell ref="LIE3:LIF3"/>
    <mergeCell ref="LMW3:LMX3"/>
    <mergeCell ref="LMY3:LMZ3"/>
    <mergeCell ref="LNA3:LNB3"/>
    <mergeCell ref="LNC3:LND3"/>
    <mergeCell ref="LNE3:LNF3"/>
    <mergeCell ref="LNG3:LNH3"/>
    <mergeCell ref="LMK3:LML3"/>
    <mergeCell ref="LMM3:LMN3"/>
    <mergeCell ref="LMO3:LMP3"/>
    <mergeCell ref="LMQ3:LMR3"/>
    <mergeCell ref="LMS3:LMT3"/>
    <mergeCell ref="LMU3:LMV3"/>
    <mergeCell ref="LLY3:LLZ3"/>
    <mergeCell ref="LMA3:LMB3"/>
    <mergeCell ref="LMC3:LMD3"/>
    <mergeCell ref="LME3:LMF3"/>
    <mergeCell ref="LMG3:LMH3"/>
    <mergeCell ref="LMI3:LMJ3"/>
    <mergeCell ref="LLM3:LLN3"/>
    <mergeCell ref="LLO3:LLP3"/>
    <mergeCell ref="LLQ3:LLR3"/>
    <mergeCell ref="LLS3:LLT3"/>
    <mergeCell ref="LLU3:LLV3"/>
    <mergeCell ref="LLW3:LLX3"/>
    <mergeCell ref="LLA3:LLB3"/>
    <mergeCell ref="LLC3:LLD3"/>
    <mergeCell ref="LLE3:LLF3"/>
    <mergeCell ref="LLG3:LLH3"/>
    <mergeCell ref="LLI3:LLJ3"/>
    <mergeCell ref="LLK3:LLL3"/>
    <mergeCell ref="LKO3:LKP3"/>
    <mergeCell ref="LKQ3:LKR3"/>
    <mergeCell ref="LKS3:LKT3"/>
    <mergeCell ref="LKU3:LKV3"/>
    <mergeCell ref="LKW3:LKX3"/>
    <mergeCell ref="LKY3:LKZ3"/>
    <mergeCell ref="LPQ3:LPR3"/>
    <mergeCell ref="LPS3:LPT3"/>
    <mergeCell ref="LPU3:LPV3"/>
    <mergeCell ref="LPW3:LPX3"/>
    <mergeCell ref="LPY3:LPZ3"/>
    <mergeCell ref="LQA3:LQB3"/>
    <mergeCell ref="LPE3:LPF3"/>
    <mergeCell ref="LPG3:LPH3"/>
    <mergeCell ref="LPI3:LPJ3"/>
    <mergeCell ref="LPK3:LPL3"/>
    <mergeCell ref="LPM3:LPN3"/>
    <mergeCell ref="LPO3:LPP3"/>
    <mergeCell ref="LOS3:LOT3"/>
    <mergeCell ref="LOU3:LOV3"/>
    <mergeCell ref="LOW3:LOX3"/>
    <mergeCell ref="LOY3:LOZ3"/>
    <mergeCell ref="LPA3:LPB3"/>
    <mergeCell ref="LPC3:LPD3"/>
    <mergeCell ref="LOG3:LOH3"/>
    <mergeCell ref="LOI3:LOJ3"/>
    <mergeCell ref="LOK3:LOL3"/>
    <mergeCell ref="LOM3:LON3"/>
    <mergeCell ref="LOO3:LOP3"/>
    <mergeCell ref="LOQ3:LOR3"/>
    <mergeCell ref="LNU3:LNV3"/>
    <mergeCell ref="LNW3:LNX3"/>
    <mergeCell ref="LNY3:LNZ3"/>
    <mergeCell ref="LOA3:LOB3"/>
    <mergeCell ref="LOC3:LOD3"/>
    <mergeCell ref="LOE3:LOF3"/>
    <mergeCell ref="LNI3:LNJ3"/>
    <mergeCell ref="LNK3:LNL3"/>
    <mergeCell ref="LNM3:LNN3"/>
    <mergeCell ref="LNO3:LNP3"/>
    <mergeCell ref="LNQ3:LNR3"/>
    <mergeCell ref="LNS3:LNT3"/>
    <mergeCell ref="LSK3:LSL3"/>
    <mergeCell ref="LSM3:LSN3"/>
    <mergeCell ref="LSO3:LSP3"/>
    <mergeCell ref="LSQ3:LSR3"/>
    <mergeCell ref="LSS3:LST3"/>
    <mergeCell ref="LSU3:LSV3"/>
    <mergeCell ref="LRY3:LRZ3"/>
    <mergeCell ref="LSA3:LSB3"/>
    <mergeCell ref="LSC3:LSD3"/>
    <mergeCell ref="LSE3:LSF3"/>
    <mergeCell ref="LSG3:LSH3"/>
    <mergeCell ref="LSI3:LSJ3"/>
    <mergeCell ref="LRM3:LRN3"/>
    <mergeCell ref="LRO3:LRP3"/>
    <mergeCell ref="LRQ3:LRR3"/>
    <mergeCell ref="LRS3:LRT3"/>
    <mergeCell ref="LRU3:LRV3"/>
    <mergeCell ref="LRW3:LRX3"/>
    <mergeCell ref="LRA3:LRB3"/>
    <mergeCell ref="LRC3:LRD3"/>
    <mergeCell ref="LRE3:LRF3"/>
    <mergeCell ref="LRG3:LRH3"/>
    <mergeCell ref="LRI3:LRJ3"/>
    <mergeCell ref="LRK3:LRL3"/>
    <mergeCell ref="LQO3:LQP3"/>
    <mergeCell ref="LQQ3:LQR3"/>
    <mergeCell ref="LQS3:LQT3"/>
    <mergeCell ref="LQU3:LQV3"/>
    <mergeCell ref="LQW3:LQX3"/>
    <mergeCell ref="LQY3:LQZ3"/>
    <mergeCell ref="LQC3:LQD3"/>
    <mergeCell ref="LQE3:LQF3"/>
    <mergeCell ref="LQG3:LQH3"/>
    <mergeCell ref="LQI3:LQJ3"/>
    <mergeCell ref="LQK3:LQL3"/>
    <mergeCell ref="LQM3:LQN3"/>
    <mergeCell ref="LVE3:LVF3"/>
    <mergeCell ref="LVG3:LVH3"/>
    <mergeCell ref="LVI3:LVJ3"/>
    <mergeCell ref="LVK3:LVL3"/>
    <mergeCell ref="LVM3:LVN3"/>
    <mergeCell ref="LVO3:LVP3"/>
    <mergeCell ref="LUS3:LUT3"/>
    <mergeCell ref="LUU3:LUV3"/>
    <mergeCell ref="LUW3:LUX3"/>
    <mergeCell ref="LUY3:LUZ3"/>
    <mergeCell ref="LVA3:LVB3"/>
    <mergeCell ref="LVC3:LVD3"/>
    <mergeCell ref="LUG3:LUH3"/>
    <mergeCell ref="LUI3:LUJ3"/>
    <mergeCell ref="LUK3:LUL3"/>
    <mergeCell ref="LUM3:LUN3"/>
    <mergeCell ref="LUO3:LUP3"/>
    <mergeCell ref="LUQ3:LUR3"/>
    <mergeCell ref="LTU3:LTV3"/>
    <mergeCell ref="LTW3:LTX3"/>
    <mergeCell ref="LTY3:LTZ3"/>
    <mergeCell ref="LUA3:LUB3"/>
    <mergeCell ref="LUC3:LUD3"/>
    <mergeCell ref="LUE3:LUF3"/>
    <mergeCell ref="LTI3:LTJ3"/>
    <mergeCell ref="LTK3:LTL3"/>
    <mergeCell ref="LTM3:LTN3"/>
    <mergeCell ref="LTO3:LTP3"/>
    <mergeCell ref="LTQ3:LTR3"/>
    <mergeCell ref="LTS3:LTT3"/>
    <mergeCell ref="LSW3:LSX3"/>
    <mergeCell ref="LSY3:LSZ3"/>
    <mergeCell ref="LTA3:LTB3"/>
    <mergeCell ref="LTC3:LTD3"/>
    <mergeCell ref="LTE3:LTF3"/>
    <mergeCell ref="LTG3:LTH3"/>
    <mergeCell ref="LXY3:LXZ3"/>
    <mergeCell ref="LYA3:LYB3"/>
    <mergeCell ref="LYC3:LYD3"/>
    <mergeCell ref="LYE3:LYF3"/>
    <mergeCell ref="LYG3:LYH3"/>
    <mergeCell ref="LYI3:LYJ3"/>
    <mergeCell ref="LXM3:LXN3"/>
    <mergeCell ref="LXO3:LXP3"/>
    <mergeCell ref="LXQ3:LXR3"/>
    <mergeCell ref="LXS3:LXT3"/>
    <mergeCell ref="LXU3:LXV3"/>
    <mergeCell ref="LXW3:LXX3"/>
    <mergeCell ref="LXA3:LXB3"/>
    <mergeCell ref="LXC3:LXD3"/>
    <mergeCell ref="LXE3:LXF3"/>
    <mergeCell ref="LXG3:LXH3"/>
    <mergeCell ref="LXI3:LXJ3"/>
    <mergeCell ref="LXK3:LXL3"/>
    <mergeCell ref="LWO3:LWP3"/>
    <mergeCell ref="LWQ3:LWR3"/>
    <mergeCell ref="LWS3:LWT3"/>
    <mergeCell ref="LWU3:LWV3"/>
    <mergeCell ref="LWW3:LWX3"/>
    <mergeCell ref="LWY3:LWZ3"/>
    <mergeCell ref="LWC3:LWD3"/>
    <mergeCell ref="LWE3:LWF3"/>
    <mergeCell ref="LWG3:LWH3"/>
    <mergeCell ref="LWI3:LWJ3"/>
    <mergeCell ref="LWK3:LWL3"/>
    <mergeCell ref="LWM3:LWN3"/>
    <mergeCell ref="LVQ3:LVR3"/>
    <mergeCell ref="LVS3:LVT3"/>
    <mergeCell ref="LVU3:LVV3"/>
    <mergeCell ref="LVW3:LVX3"/>
    <mergeCell ref="LVY3:LVZ3"/>
    <mergeCell ref="LWA3:LWB3"/>
    <mergeCell ref="MAS3:MAT3"/>
    <mergeCell ref="MAU3:MAV3"/>
    <mergeCell ref="MAW3:MAX3"/>
    <mergeCell ref="MAY3:MAZ3"/>
    <mergeCell ref="MBA3:MBB3"/>
    <mergeCell ref="MBC3:MBD3"/>
    <mergeCell ref="MAG3:MAH3"/>
    <mergeCell ref="MAI3:MAJ3"/>
    <mergeCell ref="MAK3:MAL3"/>
    <mergeCell ref="MAM3:MAN3"/>
    <mergeCell ref="MAO3:MAP3"/>
    <mergeCell ref="MAQ3:MAR3"/>
    <mergeCell ref="LZU3:LZV3"/>
    <mergeCell ref="LZW3:LZX3"/>
    <mergeCell ref="LZY3:LZZ3"/>
    <mergeCell ref="MAA3:MAB3"/>
    <mergeCell ref="MAC3:MAD3"/>
    <mergeCell ref="MAE3:MAF3"/>
    <mergeCell ref="LZI3:LZJ3"/>
    <mergeCell ref="LZK3:LZL3"/>
    <mergeCell ref="LZM3:LZN3"/>
    <mergeCell ref="LZO3:LZP3"/>
    <mergeCell ref="LZQ3:LZR3"/>
    <mergeCell ref="LZS3:LZT3"/>
    <mergeCell ref="LYW3:LYX3"/>
    <mergeCell ref="LYY3:LYZ3"/>
    <mergeCell ref="LZA3:LZB3"/>
    <mergeCell ref="LZC3:LZD3"/>
    <mergeCell ref="LZE3:LZF3"/>
    <mergeCell ref="LZG3:LZH3"/>
    <mergeCell ref="LYK3:LYL3"/>
    <mergeCell ref="LYM3:LYN3"/>
    <mergeCell ref="LYO3:LYP3"/>
    <mergeCell ref="LYQ3:LYR3"/>
    <mergeCell ref="LYS3:LYT3"/>
    <mergeCell ref="LYU3:LYV3"/>
    <mergeCell ref="MDM3:MDN3"/>
    <mergeCell ref="MDO3:MDP3"/>
    <mergeCell ref="MDQ3:MDR3"/>
    <mergeCell ref="MDS3:MDT3"/>
    <mergeCell ref="MDU3:MDV3"/>
    <mergeCell ref="MDW3:MDX3"/>
    <mergeCell ref="MDA3:MDB3"/>
    <mergeCell ref="MDC3:MDD3"/>
    <mergeCell ref="MDE3:MDF3"/>
    <mergeCell ref="MDG3:MDH3"/>
    <mergeCell ref="MDI3:MDJ3"/>
    <mergeCell ref="MDK3:MDL3"/>
    <mergeCell ref="MCO3:MCP3"/>
    <mergeCell ref="MCQ3:MCR3"/>
    <mergeCell ref="MCS3:MCT3"/>
    <mergeCell ref="MCU3:MCV3"/>
    <mergeCell ref="MCW3:MCX3"/>
    <mergeCell ref="MCY3:MCZ3"/>
    <mergeCell ref="MCC3:MCD3"/>
    <mergeCell ref="MCE3:MCF3"/>
    <mergeCell ref="MCG3:MCH3"/>
    <mergeCell ref="MCI3:MCJ3"/>
    <mergeCell ref="MCK3:MCL3"/>
    <mergeCell ref="MCM3:MCN3"/>
    <mergeCell ref="MBQ3:MBR3"/>
    <mergeCell ref="MBS3:MBT3"/>
    <mergeCell ref="MBU3:MBV3"/>
    <mergeCell ref="MBW3:MBX3"/>
    <mergeCell ref="MBY3:MBZ3"/>
    <mergeCell ref="MCA3:MCB3"/>
    <mergeCell ref="MBE3:MBF3"/>
    <mergeCell ref="MBG3:MBH3"/>
    <mergeCell ref="MBI3:MBJ3"/>
    <mergeCell ref="MBK3:MBL3"/>
    <mergeCell ref="MBM3:MBN3"/>
    <mergeCell ref="MBO3:MBP3"/>
    <mergeCell ref="MGG3:MGH3"/>
    <mergeCell ref="MGI3:MGJ3"/>
    <mergeCell ref="MGK3:MGL3"/>
    <mergeCell ref="MGM3:MGN3"/>
    <mergeCell ref="MGO3:MGP3"/>
    <mergeCell ref="MGQ3:MGR3"/>
    <mergeCell ref="MFU3:MFV3"/>
    <mergeCell ref="MFW3:MFX3"/>
    <mergeCell ref="MFY3:MFZ3"/>
    <mergeCell ref="MGA3:MGB3"/>
    <mergeCell ref="MGC3:MGD3"/>
    <mergeCell ref="MGE3:MGF3"/>
    <mergeCell ref="MFI3:MFJ3"/>
    <mergeCell ref="MFK3:MFL3"/>
    <mergeCell ref="MFM3:MFN3"/>
    <mergeCell ref="MFO3:MFP3"/>
    <mergeCell ref="MFQ3:MFR3"/>
    <mergeCell ref="MFS3:MFT3"/>
    <mergeCell ref="MEW3:MEX3"/>
    <mergeCell ref="MEY3:MEZ3"/>
    <mergeCell ref="MFA3:MFB3"/>
    <mergeCell ref="MFC3:MFD3"/>
    <mergeCell ref="MFE3:MFF3"/>
    <mergeCell ref="MFG3:MFH3"/>
    <mergeCell ref="MEK3:MEL3"/>
    <mergeCell ref="MEM3:MEN3"/>
    <mergeCell ref="MEO3:MEP3"/>
    <mergeCell ref="MEQ3:MER3"/>
    <mergeCell ref="MES3:MET3"/>
    <mergeCell ref="MEU3:MEV3"/>
    <mergeCell ref="MDY3:MDZ3"/>
    <mergeCell ref="MEA3:MEB3"/>
    <mergeCell ref="MEC3:MED3"/>
    <mergeCell ref="MEE3:MEF3"/>
    <mergeCell ref="MEG3:MEH3"/>
    <mergeCell ref="MEI3:MEJ3"/>
    <mergeCell ref="MJA3:MJB3"/>
    <mergeCell ref="MJC3:MJD3"/>
    <mergeCell ref="MJE3:MJF3"/>
    <mergeCell ref="MJG3:MJH3"/>
    <mergeCell ref="MJI3:MJJ3"/>
    <mergeCell ref="MJK3:MJL3"/>
    <mergeCell ref="MIO3:MIP3"/>
    <mergeCell ref="MIQ3:MIR3"/>
    <mergeCell ref="MIS3:MIT3"/>
    <mergeCell ref="MIU3:MIV3"/>
    <mergeCell ref="MIW3:MIX3"/>
    <mergeCell ref="MIY3:MIZ3"/>
    <mergeCell ref="MIC3:MID3"/>
    <mergeCell ref="MIE3:MIF3"/>
    <mergeCell ref="MIG3:MIH3"/>
    <mergeCell ref="MII3:MIJ3"/>
    <mergeCell ref="MIK3:MIL3"/>
    <mergeCell ref="MIM3:MIN3"/>
    <mergeCell ref="MHQ3:MHR3"/>
    <mergeCell ref="MHS3:MHT3"/>
    <mergeCell ref="MHU3:MHV3"/>
    <mergeCell ref="MHW3:MHX3"/>
    <mergeCell ref="MHY3:MHZ3"/>
    <mergeCell ref="MIA3:MIB3"/>
    <mergeCell ref="MHE3:MHF3"/>
    <mergeCell ref="MHG3:MHH3"/>
    <mergeCell ref="MHI3:MHJ3"/>
    <mergeCell ref="MHK3:MHL3"/>
    <mergeCell ref="MHM3:MHN3"/>
    <mergeCell ref="MHO3:MHP3"/>
    <mergeCell ref="MGS3:MGT3"/>
    <mergeCell ref="MGU3:MGV3"/>
    <mergeCell ref="MGW3:MGX3"/>
    <mergeCell ref="MGY3:MGZ3"/>
    <mergeCell ref="MHA3:MHB3"/>
    <mergeCell ref="MHC3:MHD3"/>
    <mergeCell ref="MLU3:MLV3"/>
    <mergeCell ref="MLW3:MLX3"/>
    <mergeCell ref="MLY3:MLZ3"/>
    <mergeCell ref="MMA3:MMB3"/>
    <mergeCell ref="MMC3:MMD3"/>
    <mergeCell ref="MME3:MMF3"/>
    <mergeCell ref="MLI3:MLJ3"/>
    <mergeCell ref="MLK3:MLL3"/>
    <mergeCell ref="MLM3:MLN3"/>
    <mergeCell ref="MLO3:MLP3"/>
    <mergeCell ref="MLQ3:MLR3"/>
    <mergeCell ref="MLS3:MLT3"/>
    <mergeCell ref="MKW3:MKX3"/>
    <mergeCell ref="MKY3:MKZ3"/>
    <mergeCell ref="MLA3:MLB3"/>
    <mergeCell ref="MLC3:MLD3"/>
    <mergeCell ref="MLE3:MLF3"/>
    <mergeCell ref="MLG3:MLH3"/>
    <mergeCell ref="MKK3:MKL3"/>
    <mergeCell ref="MKM3:MKN3"/>
    <mergeCell ref="MKO3:MKP3"/>
    <mergeCell ref="MKQ3:MKR3"/>
    <mergeCell ref="MKS3:MKT3"/>
    <mergeCell ref="MKU3:MKV3"/>
    <mergeCell ref="MJY3:MJZ3"/>
    <mergeCell ref="MKA3:MKB3"/>
    <mergeCell ref="MKC3:MKD3"/>
    <mergeCell ref="MKE3:MKF3"/>
    <mergeCell ref="MKG3:MKH3"/>
    <mergeCell ref="MKI3:MKJ3"/>
    <mergeCell ref="MJM3:MJN3"/>
    <mergeCell ref="MJO3:MJP3"/>
    <mergeCell ref="MJQ3:MJR3"/>
    <mergeCell ref="MJS3:MJT3"/>
    <mergeCell ref="MJU3:MJV3"/>
    <mergeCell ref="MJW3:MJX3"/>
    <mergeCell ref="MOO3:MOP3"/>
    <mergeCell ref="MOQ3:MOR3"/>
    <mergeCell ref="MOS3:MOT3"/>
    <mergeCell ref="MOU3:MOV3"/>
    <mergeCell ref="MOW3:MOX3"/>
    <mergeCell ref="MOY3:MOZ3"/>
    <mergeCell ref="MOC3:MOD3"/>
    <mergeCell ref="MOE3:MOF3"/>
    <mergeCell ref="MOG3:MOH3"/>
    <mergeCell ref="MOI3:MOJ3"/>
    <mergeCell ref="MOK3:MOL3"/>
    <mergeCell ref="MOM3:MON3"/>
    <mergeCell ref="MNQ3:MNR3"/>
    <mergeCell ref="MNS3:MNT3"/>
    <mergeCell ref="MNU3:MNV3"/>
    <mergeCell ref="MNW3:MNX3"/>
    <mergeCell ref="MNY3:MNZ3"/>
    <mergeCell ref="MOA3:MOB3"/>
    <mergeCell ref="MNE3:MNF3"/>
    <mergeCell ref="MNG3:MNH3"/>
    <mergeCell ref="MNI3:MNJ3"/>
    <mergeCell ref="MNK3:MNL3"/>
    <mergeCell ref="MNM3:MNN3"/>
    <mergeCell ref="MNO3:MNP3"/>
    <mergeCell ref="MMS3:MMT3"/>
    <mergeCell ref="MMU3:MMV3"/>
    <mergeCell ref="MMW3:MMX3"/>
    <mergeCell ref="MMY3:MMZ3"/>
    <mergeCell ref="MNA3:MNB3"/>
    <mergeCell ref="MNC3:MND3"/>
    <mergeCell ref="MMG3:MMH3"/>
    <mergeCell ref="MMI3:MMJ3"/>
    <mergeCell ref="MMK3:MML3"/>
    <mergeCell ref="MMM3:MMN3"/>
    <mergeCell ref="MMO3:MMP3"/>
    <mergeCell ref="MMQ3:MMR3"/>
    <mergeCell ref="MRI3:MRJ3"/>
    <mergeCell ref="MRK3:MRL3"/>
    <mergeCell ref="MRM3:MRN3"/>
    <mergeCell ref="MRO3:MRP3"/>
    <mergeCell ref="MRQ3:MRR3"/>
    <mergeCell ref="MRS3:MRT3"/>
    <mergeCell ref="MQW3:MQX3"/>
    <mergeCell ref="MQY3:MQZ3"/>
    <mergeCell ref="MRA3:MRB3"/>
    <mergeCell ref="MRC3:MRD3"/>
    <mergeCell ref="MRE3:MRF3"/>
    <mergeCell ref="MRG3:MRH3"/>
    <mergeCell ref="MQK3:MQL3"/>
    <mergeCell ref="MQM3:MQN3"/>
    <mergeCell ref="MQO3:MQP3"/>
    <mergeCell ref="MQQ3:MQR3"/>
    <mergeCell ref="MQS3:MQT3"/>
    <mergeCell ref="MQU3:MQV3"/>
    <mergeCell ref="MPY3:MPZ3"/>
    <mergeCell ref="MQA3:MQB3"/>
    <mergeCell ref="MQC3:MQD3"/>
    <mergeCell ref="MQE3:MQF3"/>
    <mergeCell ref="MQG3:MQH3"/>
    <mergeCell ref="MQI3:MQJ3"/>
    <mergeCell ref="MPM3:MPN3"/>
    <mergeCell ref="MPO3:MPP3"/>
    <mergeCell ref="MPQ3:MPR3"/>
    <mergeCell ref="MPS3:MPT3"/>
    <mergeCell ref="MPU3:MPV3"/>
    <mergeCell ref="MPW3:MPX3"/>
    <mergeCell ref="MPA3:MPB3"/>
    <mergeCell ref="MPC3:MPD3"/>
    <mergeCell ref="MPE3:MPF3"/>
    <mergeCell ref="MPG3:MPH3"/>
    <mergeCell ref="MPI3:MPJ3"/>
    <mergeCell ref="MPK3:MPL3"/>
    <mergeCell ref="MUC3:MUD3"/>
    <mergeCell ref="MUE3:MUF3"/>
    <mergeCell ref="MUG3:MUH3"/>
    <mergeCell ref="MUI3:MUJ3"/>
    <mergeCell ref="MUK3:MUL3"/>
    <mergeCell ref="MUM3:MUN3"/>
    <mergeCell ref="MTQ3:MTR3"/>
    <mergeCell ref="MTS3:MTT3"/>
    <mergeCell ref="MTU3:MTV3"/>
    <mergeCell ref="MTW3:MTX3"/>
    <mergeCell ref="MTY3:MTZ3"/>
    <mergeCell ref="MUA3:MUB3"/>
    <mergeCell ref="MTE3:MTF3"/>
    <mergeCell ref="MTG3:MTH3"/>
    <mergeCell ref="MTI3:MTJ3"/>
    <mergeCell ref="MTK3:MTL3"/>
    <mergeCell ref="MTM3:MTN3"/>
    <mergeCell ref="MTO3:MTP3"/>
    <mergeCell ref="MSS3:MST3"/>
    <mergeCell ref="MSU3:MSV3"/>
    <mergeCell ref="MSW3:MSX3"/>
    <mergeCell ref="MSY3:MSZ3"/>
    <mergeCell ref="MTA3:MTB3"/>
    <mergeCell ref="MTC3:MTD3"/>
    <mergeCell ref="MSG3:MSH3"/>
    <mergeCell ref="MSI3:MSJ3"/>
    <mergeCell ref="MSK3:MSL3"/>
    <mergeCell ref="MSM3:MSN3"/>
    <mergeCell ref="MSO3:MSP3"/>
    <mergeCell ref="MSQ3:MSR3"/>
    <mergeCell ref="MRU3:MRV3"/>
    <mergeCell ref="MRW3:MRX3"/>
    <mergeCell ref="MRY3:MRZ3"/>
    <mergeCell ref="MSA3:MSB3"/>
    <mergeCell ref="MSC3:MSD3"/>
    <mergeCell ref="MSE3:MSF3"/>
    <mergeCell ref="MWW3:MWX3"/>
    <mergeCell ref="MWY3:MWZ3"/>
    <mergeCell ref="MXA3:MXB3"/>
    <mergeCell ref="MXC3:MXD3"/>
    <mergeCell ref="MXE3:MXF3"/>
    <mergeCell ref="MXG3:MXH3"/>
    <mergeCell ref="MWK3:MWL3"/>
    <mergeCell ref="MWM3:MWN3"/>
    <mergeCell ref="MWO3:MWP3"/>
    <mergeCell ref="MWQ3:MWR3"/>
    <mergeCell ref="MWS3:MWT3"/>
    <mergeCell ref="MWU3:MWV3"/>
    <mergeCell ref="MVY3:MVZ3"/>
    <mergeCell ref="MWA3:MWB3"/>
    <mergeCell ref="MWC3:MWD3"/>
    <mergeCell ref="MWE3:MWF3"/>
    <mergeCell ref="MWG3:MWH3"/>
    <mergeCell ref="MWI3:MWJ3"/>
    <mergeCell ref="MVM3:MVN3"/>
    <mergeCell ref="MVO3:MVP3"/>
    <mergeCell ref="MVQ3:MVR3"/>
    <mergeCell ref="MVS3:MVT3"/>
    <mergeCell ref="MVU3:MVV3"/>
    <mergeCell ref="MVW3:MVX3"/>
    <mergeCell ref="MVA3:MVB3"/>
    <mergeCell ref="MVC3:MVD3"/>
    <mergeCell ref="MVE3:MVF3"/>
    <mergeCell ref="MVG3:MVH3"/>
    <mergeCell ref="MVI3:MVJ3"/>
    <mergeCell ref="MVK3:MVL3"/>
    <mergeCell ref="MUO3:MUP3"/>
    <mergeCell ref="MUQ3:MUR3"/>
    <mergeCell ref="MUS3:MUT3"/>
    <mergeCell ref="MUU3:MUV3"/>
    <mergeCell ref="MUW3:MUX3"/>
    <mergeCell ref="MUY3:MUZ3"/>
    <mergeCell ref="MZQ3:MZR3"/>
    <mergeCell ref="MZS3:MZT3"/>
    <mergeCell ref="MZU3:MZV3"/>
    <mergeCell ref="MZW3:MZX3"/>
    <mergeCell ref="MZY3:MZZ3"/>
    <mergeCell ref="NAA3:NAB3"/>
    <mergeCell ref="MZE3:MZF3"/>
    <mergeCell ref="MZG3:MZH3"/>
    <mergeCell ref="MZI3:MZJ3"/>
    <mergeCell ref="MZK3:MZL3"/>
    <mergeCell ref="MZM3:MZN3"/>
    <mergeCell ref="MZO3:MZP3"/>
    <mergeCell ref="MYS3:MYT3"/>
    <mergeCell ref="MYU3:MYV3"/>
    <mergeCell ref="MYW3:MYX3"/>
    <mergeCell ref="MYY3:MYZ3"/>
    <mergeCell ref="MZA3:MZB3"/>
    <mergeCell ref="MZC3:MZD3"/>
    <mergeCell ref="MYG3:MYH3"/>
    <mergeCell ref="MYI3:MYJ3"/>
    <mergeCell ref="MYK3:MYL3"/>
    <mergeCell ref="MYM3:MYN3"/>
    <mergeCell ref="MYO3:MYP3"/>
    <mergeCell ref="MYQ3:MYR3"/>
    <mergeCell ref="MXU3:MXV3"/>
    <mergeCell ref="MXW3:MXX3"/>
    <mergeCell ref="MXY3:MXZ3"/>
    <mergeCell ref="MYA3:MYB3"/>
    <mergeCell ref="MYC3:MYD3"/>
    <mergeCell ref="MYE3:MYF3"/>
    <mergeCell ref="MXI3:MXJ3"/>
    <mergeCell ref="MXK3:MXL3"/>
    <mergeCell ref="MXM3:MXN3"/>
    <mergeCell ref="MXO3:MXP3"/>
    <mergeCell ref="MXQ3:MXR3"/>
    <mergeCell ref="MXS3:MXT3"/>
    <mergeCell ref="NCK3:NCL3"/>
    <mergeCell ref="NCM3:NCN3"/>
    <mergeCell ref="NCO3:NCP3"/>
    <mergeCell ref="NCQ3:NCR3"/>
    <mergeCell ref="NCS3:NCT3"/>
    <mergeCell ref="NCU3:NCV3"/>
    <mergeCell ref="NBY3:NBZ3"/>
    <mergeCell ref="NCA3:NCB3"/>
    <mergeCell ref="NCC3:NCD3"/>
    <mergeCell ref="NCE3:NCF3"/>
    <mergeCell ref="NCG3:NCH3"/>
    <mergeCell ref="NCI3:NCJ3"/>
    <mergeCell ref="NBM3:NBN3"/>
    <mergeCell ref="NBO3:NBP3"/>
    <mergeCell ref="NBQ3:NBR3"/>
    <mergeCell ref="NBS3:NBT3"/>
    <mergeCell ref="NBU3:NBV3"/>
    <mergeCell ref="NBW3:NBX3"/>
    <mergeCell ref="NBA3:NBB3"/>
    <mergeCell ref="NBC3:NBD3"/>
    <mergeCell ref="NBE3:NBF3"/>
    <mergeCell ref="NBG3:NBH3"/>
    <mergeCell ref="NBI3:NBJ3"/>
    <mergeCell ref="NBK3:NBL3"/>
    <mergeCell ref="NAO3:NAP3"/>
    <mergeCell ref="NAQ3:NAR3"/>
    <mergeCell ref="NAS3:NAT3"/>
    <mergeCell ref="NAU3:NAV3"/>
    <mergeCell ref="NAW3:NAX3"/>
    <mergeCell ref="NAY3:NAZ3"/>
    <mergeCell ref="NAC3:NAD3"/>
    <mergeCell ref="NAE3:NAF3"/>
    <mergeCell ref="NAG3:NAH3"/>
    <mergeCell ref="NAI3:NAJ3"/>
    <mergeCell ref="NAK3:NAL3"/>
    <mergeCell ref="NAM3:NAN3"/>
    <mergeCell ref="NFE3:NFF3"/>
    <mergeCell ref="NFG3:NFH3"/>
    <mergeCell ref="NFI3:NFJ3"/>
    <mergeCell ref="NFK3:NFL3"/>
    <mergeCell ref="NFM3:NFN3"/>
    <mergeCell ref="NFO3:NFP3"/>
    <mergeCell ref="NES3:NET3"/>
    <mergeCell ref="NEU3:NEV3"/>
    <mergeCell ref="NEW3:NEX3"/>
    <mergeCell ref="NEY3:NEZ3"/>
    <mergeCell ref="NFA3:NFB3"/>
    <mergeCell ref="NFC3:NFD3"/>
    <mergeCell ref="NEG3:NEH3"/>
    <mergeCell ref="NEI3:NEJ3"/>
    <mergeCell ref="NEK3:NEL3"/>
    <mergeCell ref="NEM3:NEN3"/>
    <mergeCell ref="NEO3:NEP3"/>
    <mergeCell ref="NEQ3:NER3"/>
    <mergeCell ref="NDU3:NDV3"/>
    <mergeCell ref="NDW3:NDX3"/>
    <mergeCell ref="NDY3:NDZ3"/>
    <mergeCell ref="NEA3:NEB3"/>
    <mergeCell ref="NEC3:NED3"/>
    <mergeCell ref="NEE3:NEF3"/>
    <mergeCell ref="NDI3:NDJ3"/>
    <mergeCell ref="NDK3:NDL3"/>
    <mergeCell ref="NDM3:NDN3"/>
    <mergeCell ref="NDO3:NDP3"/>
    <mergeCell ref="NDQ3:NDR3"/>
    <mergeCell ref="NDS3:NDT3"/>
    <mergeCell ref="NCW3:NCX3"/>
    <mergeCell ref="NCY3:NCZ3"/>
    <mergeCell ref="NDA3:NDB3"/>
    <mergeCell ref="NDC3:NDD3"/>
    <mergeCell ref="NDE3:NDF3"/>
    <mergeCell ref="NDG3:NDH3"/>
    <mergeCell ref="NHY3:NHZ3"/>
    <mergeCell ref="NIA3:NIB3"/>
    <mergeCell ref="NIC3:NID3"/>
    <mergeCell ref="NIE3:NIF3"/>
    <mergeCell ref="NIG3:NIH3"/>
    <mergeCell ref="NII3:NIJ3"/>
    <mergeCell ref="NHM3:NHN3"/>
    <mergeCell ref="NHO3:NHP3"/>
    <mergeCell ref="NHQ3:NHR3"/>
    <mergeCell ref="NHS3:NHT3"/>
    <mergeCell ref="NHU3:NHV3"/>
    <mergeCell ref="NHW3:NHX3"/>
    <mergeCell ref="NHA3:NHB3"/>
    <mergeCell ref="NHC3:NHD3"/>
    <mergeCell ref="NHE3:NHF3"/>
    <mergeCell ref="NHG3:NHH3"/>
    <mergeCell ref="NHI3:NHJ3"/>
    <mergeCell ref="NHK3:NHL3"/>
    <mergeCell ref="NGO3:NGP3"/>
    <mergeCell ref="NGQ3:NGR3"/>
    <mergeCell ref="NGS3:NGT3"/>
    <mergeCell ref="NGU3:NGV3"/>
    <mergeCell ref="NGW3:NGX3"/>
    <mergeCell ref="NGY3:NGZ3"/>
    <mergeCell ref="NGC3:NGD3"/>
    <mergeCell ref="NGE3:NGF3"/>
    <mergeCell ref="NGG3:NGH3"/>
    <mergeCell ref="NGI3:NGJ3"/>
    <mergeCell ref="NGK3:NGL3"/>
    <mergeCell ref="NGM3:NGN3"/>
    <mergeCell ref="NFQ3:NFR3"/>
    <mergeCell ref="NFS3:NFT3"/>
    <mergeCell ref="NFU3:NFV3"/>
    <mergeCell ref="NFW3:NFX3"/>
    <mergeCell ref="NFY3:NFZ3"/>
    <mergeCell ref="NGA3:NGB3"/>
    <mergeCell ref="NKS3:NKT3"/>
    <mergeCell ref="NKU3:NKV3"/>
    <mergeCell ref="NKW3:NKX3"/>
    <mergeCell ref="NKY3:NKZ3"/>
    <mergeCell ref="NLA3:NLB3"/>
    <mergeCell ref="NLC3:NLD3"/>
    <mergeCell ref="NKG3:NKH3"/>
    <mergeCell ref="NKI3:NKJ3"/>
    <mergeCell ref="NKK3:NKL3"/>
    <mergeCell ref="NKM3:NKN3"/>
    <mergeCell ref="NKO3:NKP3"/>
    <mergeCell ref="NKQ3:NKR3"/>
    <mergeCell ref="NJU3:NJV3"/>
    <mergeCell ref="NJW3:NJX3"/>
    <mergeCell ref="NJY3:NJZ3"/>
    <mergeCell ref="NKA3:NKB3"/>
    <mergeCell ref="NKC3:NKD3"/>
    <mergeCell ref="NKE3:NKF3"/>
    <mergeCell ref="NJI3:NJJ3"/>
    <mergeCell ref="NJK3:NJL3"/>
    <mergeCell ref="NJM3:NJN3"/>
    <mergeCell ref="NJO3:NJP3"/>
    <mergeCell ref="NJQ3:NJR3"/>
    <mergeCell ref="NJS3:NJT3"/>
    <mergeCell ref="NIW3:NIX3"/>
    <mergeCell ref="NIY3:NIZ3"/>
    <mergeCell ref="NJA3:NJB3"/>
    <mergeCell ref="NJC3:NJD3"/>
    <mergeCell ref="NJE3:NJF3"/>
    <mergeCell ref="NJG3:NJH3"/>
    <mergeCell ref="NIK3:NIL3"/>
    <mergeCell ref="NIM3:NIN3"/>
    <mergeCell ref="NIO3:NIP3"/>
    <mergeCell ref="NIQ3:NIR3"/>
    <mergeCell ref="NIS3:NIT3"/>
    <mergeCell ref="NIU3:NIV3"/>
    <mergeCell ref="NNM3:NNN3"/>
    <mergeCell ref="NNO3:NNP3"/>
    <mergeCell ref="NNQ3:NNR3"/>
    <mergeCell ref="NNS3:NNT3"/>
    <mergeCell ref="NNU3:NNV3"/>
    <mergeCell ref="NNW3:NNX3"/>
    <mergeCell ref="NNA3:NNB3"/>
    <mergeCell ref="NNC3:NND3"/>
    <mergeCell ref="NNE3:NNF3"/>
    <mergeCell ref="NNG3:NNH3"/>
    <mergeCell ref="NNI3:NNJ3"/>
    <mergeCell ref="NNK3:NNL3"/>
    <mergeCell ref="NMO3:NMP3"/>
    <mergeCell ref="NMQ3:NMR3"/>
    <mergeCell ref="NMS3:NMT3"/>
    <mergeCell ref="NMU3:NMV3"/>
    <mergeCell ref="NMW3:NMX3"/>
    <mergeCell ref="NMY3:NMZ3"/>
    <mergeCell ref="NMC3:NMD3"/>
    <mergeCell ref="NME3:NMF3"/>
    <mergeCell ref="NMG3:NMH3"/>
    <mergeCell ref="NMI3:NMJ3"/>
    <mergeCell ref="NMK3:NML3"/>
    <mergeCell ref="NMM3:NMN3"/>
    <mergeCell ref="NLQ3:NLR3"/>
    <mergeCell ref="NLS3:NLT3"/>
    <mergeCell ref="NLU3:NLV3"/>
    <mergeCell ref="NLW3:NLX3"/>
    <mergeCell ref="NLY3:NLZ3"/>
    <mergeCell ref="NMA3:NMB3"/>
    <mergeCell ref="NLE3:NLF3"/>
    <mergeCell ref="NLG3:NLH3"/>
    <mergeCell ref="NLI3:NLJ3"/>
    <mergeCell ref="NLK3:NLL3"/>
    <mergeCell ref="NLM3:NLN3"/>
    <mergeCell ref="NLO3:NLP3"/>
    <mergeCell ref="NQG3:NQH3"/>
    <mergeCell ref="NQI3:NQJ3"/>
    <mergeCell ref="NQK3:NQL3"/>
    <mergeCell ref="NQM3:NQN3"/>
    <mergeCell ref="NQO3:NQP3"/>
    <mergeCell ref="NQQ3:NQR3"/>
    <mergeCell ref="NPU3:NPV3"/>
    <mergeCell ref="NPW3:NPX3"/>
    <mergeCell ref="NPY3:NPZ3"/>
    <mergeCell ref="NQA3:NQB3"/>
    <mergeCell ref="NQC3:NQD3"/>
    <mergeCell ref="NQE3:NQF3"/>
    <mergeCell ref="NPI3:NPJ3"/>
    <mergeCell ref="NPK3:NPL3"/>
    <mergeCell ref="NPM3:NPN3"/>
    <mergeCell ref="NPO3:NPP3"/>
    <mergeCell ref="NPQ3:NPR3"/>
    <mergeCell ref="NPS3:NPT3"/>
    <mergeCell ref="NOW3:NOX3"/>
    <mergeCell ref="NOY3:NOZ3"/>
    <mergeCell ref="NPA3:NPB3"/>
    <mergeCell ref="NPC3:NPD3"/>
    <mergeCell ref="NPE3:NPF3"/>
    <mergeCell ref="NPG3:NPH3"/>
    <mergeCell ref="NOK3:NOL3"/>
    <mergeCell ref="NOM3:NON3"/>
    <mergeCell ref="NOO3:NOP3"/>
    <mergeCell ref="NOQ3:NOR3"/>
    <mergeCell ref="NOS3:NOT3"/>
    <mergeCell ref="NOU3:NOV3"/>
    <mergeCell ref="NNY3:NNZ3"/>
    <mergeCell ref="NOA3:NOB3"/>
    <mergeCell ref="NOC3:NOD3"/>
    <mergeCell ref="NOE3:NOF3"/>
    <mergeCell ref="NOG3:NOH3"/>
    <mergeCell ref="NOI3:NOJ3"/>
    <mergeCell ref="NTA3:NTB3"/>
    <mergeCell ref="NTC3:NTD3"/>
    <mergeCell ref="NTE3:NTF3"/>
    <mergeCell ref="NTG3:NTH3"/>
    <mergeCell ref="NTI3:NTJ3"/>
    <mergeCell ref="NTK3:NTL3"/>
    <mergeCell ref="NSO3:NSP3"/>
    <mergeCell ref="NSQ3:NSR3"/>
    <mergeCell ref="NSS3:NST3"/>
    <mergeCell ref="NSU3:NSV3"/>
    <mergeCell ref="NSW3:NSX3"/>
    <mergeCell ref="NSY3:NSZ3"/>
    <mergeCell ref="NSC3:NSD3"/>
    <mergeCell ref="NSE3:NSF3"/>
    <mergeCell ref="NSG3:NSH3"/>
    <mergeCell ref="NSI3:NSJ3"/>
    <mergeCell ref="NSK3:NSL3"/>
    <mergeCell ref="NSM3:NSN3"/>
    <mergeCell ref="NRQ3:NRR3"/>
    <mergeCell ref="NRS3:NRT3"/>
    <mergeCell ref="NRU3:NRV3"/>
    <mergeCell ref="NRW3:NRX3"/>
    <mergeCell ref="NRY3:NRZ3"/>
    <mergeCell ref="NSA3:NSB3"/>
    <mergeCell ref="NRE3:NRF3"/>
    <mergeCell ref="NRG3:NRH3"/>
    <mergeCell ref="NRI3:NRJ3"/>
    <mergeCell ref="NRK3:NRL3"/>
    <mergeCell ref="NRM3:NRN3"/>
    <mergeCell ref="NRO3:NRP3"/>
    <mergeCell ref="NQS3:NQT3"/>
    <mergeCell ref="NQU3:NQV3"/>
    <mergeCell ref="NQW3:NQX3"/>
    <mergeCell ref="NQY3:NQZ3"/>
    <mergeCell ref="NRA3:NRB3"/>
    <mergeCell ref="NRC3:NRD3"/>
    <mergeCell ref="NVU3:NVV3"/>
    <mergeCell ref="NVW3:NVX3"/>
    <mergeCell ref="NVY3:NVZ3"/>
    <mergeCell ref="NWA3:NWB3"/>
    <mergeCell ref="NWC3:NWD3"/>
    <mergeCell ref="NWE3:NWF3"/>
    <mergeCell ref="NVI3:NVJ3"/>
    <mergeCell ref="NVK3:NVL3"/>
    <mergeCell ref="NVM3:NVN3"/>
    <mergeCell ref="NVO3:NVP3"/>
    <mergeCell ref="NVQ3:NVR3"/>
    <mergeCell ref="NVS3:NVT3"/>
    <mergeCell ref="NUW3:NUX3"/>
    <mergeCell ref="NUY3:NUZ3"/>
    <mergeCell ref="NVA3:NVB3"/>
    <mergeCell ref="NVC3:NVD3"/>
    <mergeCell ref="NVE3:NVF3"/>
    <mergeCell ref="NVG3:NVH3"/>
    <mergeCell ref="NUK3:NUL3"/>
    <mergeCell ref="NUM3:NUN3"/>
    <mergeCell ref="NUO3:NUP3"/>
    <mergeCell ref="NUQ3:NUR3"/>
    <mergeCell ref="NUS3:NUT3"/>
    <mergeCell ref="NUU3:NUV3"/>
    <mergeCell ref="NTY3:NTZ3"/>
    <mergeCell ref="NUA3:NUB3"/>
    <mergeCell ref="NUC3:NUD3"/>
    <mergeCell ref="NUE3:NUF3"/>
    <mergeCell ref="NUG3:NUH3"/>
    <mergeCell ref="NUI3:NUJ3"/>
    <mergeCell ref="NTM3:NTN3"/>
    <mergeCell ref="NTO3:NTP3"/>
    <mergeCell ref="NTQ3:NTR3"/>
    <mergeCell ref="NTS3:NTT3"/>
    <mergeCell ref="NTU3:NTV3"/>
    <mergeCell ref="NTW3:NTX3"/>
    <mergeCell ref="NYO3:NYP3"/>
    <mergeCell ref="NYQ3:NYR3"/>
    <mergeCell ref="NYS3:NYT3"/>
    <mergeCell ref="NYU3:NYV3"/>
    <mergeCell ref="NYW3:NYX3"/>
    <mergeCell ref="NYY3:NYZ3"/>
    <mergeCell ref="NYC3:NYD3"/>
    <mergeCell ref="NYE3:NYF3"/>
    <mergeCell ref="NYG3:NYH3"/>
    <mergeCell ref="NYI3:NYJ3"/>
    <mergeCell ref="NYK3:NYL3"/>
    <mergeCell ref="NYM3:NYN3"/>
    <mergeCell ref="NXQ3:NXR3"/>
    <mergeCell ref="NXS3:NXT3"/>
    <mergeCell ref="NXU3:NXV3"/>
    <mergeCell ref="NXW3:NXX3"/>
    <mergeCell ref="NXY3:NXZ3"/>
    <mergeCell ref="NYA3:NYB3"/>
    <mergeCell ref="NXE3:NXF3"/>
    <mergeCell ref="NXG3:NXH3"/>
    <mergeCell ref="NXI3:NXJ3"/>
    <mergeCell ref="NXK3:NXL3"/>
    <mergeCell ref="NXM3:NXN3"/>
    <mergeCell ref="NXO3:NXP3"/>
    <mergeCell ref="NWS3:NWT3"/>
    <mergeCell ref="NWU3:NWV3"/>
    <mergeCell ref="NWW3:NWX3"/>
    <mergeCell ref="NWY3:NWZ3"/>
    <mergeCell ref="NXA3:NXB3"/>
    <mergeCell ref="NXC3:NXD3"/>
    <mergeCell ref="NWG3:NWH3"/>
    <mergeCell ref="NWI3:NWJ3"/>
    <mergeCell ref="NWK3:NWL3"/>
    <mergeCell ref="NWM3:NWN3"/>
    <mergeCell ref="NWO3:NWP3"/>
    <mergeCell ref="NWQ3:NWR3"/>
    <mergeCell ref="OBI3:OBJ3"/>
    <mergeCell ref="OBK3:OBL3"/>
    <mergeCell ref="OBM3:OBN3"/>
    <mergeCell ref="OBO3:OBP3"/>
    <mergeCell ref="OBQ3:OBR3"/>
    <mergeCell ref="OBS3:OBT3"/>
    <mergeCell ref="OAW3:OAX3"/>
    <mergeCell ref="OAY3:OAZ3"/>
    <mergeCell ref="OBA3:OBB3"/>
    <mergeCell ref="OBC3:OBD3"/>
    <mergeCell ref="OBE3:OBF3"/>
    <mergeCell ref="OBG3:OBH3"/>
    <mergeCell ref="OAK3:OAL3"/>
    <mergeCell ref="OAM3:OAN3"/>
    <mergeCell ref="OAO3:OAP3"/>
    <mergeCell ref="OAQ3:OAR3"/>
    <mergeCell ref="OAS3:OAT3"/>
    <mergeCell ref="OAU3:OAV3"/>
    <mergeCell ref="NZY3:NZZ3"/>
    <mergeCell ref="OAA3:OAB3"/>
    <mergeCell ref="OAC3:OAD3"/>
    <mergeCell ref="OAE3:OAF3"/>
    <mergeCell ref="OAG3:OAH3"/>
    <mergeCell ref="OAI3:OAJ3"/>
    <mergeCell ref="NZM3:NZN3"/>
    <mergeCell ref="NZO3:NZP3"/>
    <mergeCell ref="NZQ3:NZR3"/>
    <mergeCell ref="NZS3:NZT3"/>
    <mergeCell ref="NZU3:NZV3"/>
    <mergeCell ref="NZW3:NZX3"/>
    <mergeCell ref="NZA3:NZB3"/>
    <mergeCell ref="NZC3:NZD3"/>
    <mergeCell ref="NZE3:NZF3"/>
    <mergeCell ref="NZG3:NZH3"/>
    <mergeCell ref="NZI3:NZJ3"/>
    <mergeCell ref="NZK3:NZL3"/>
    <mergeCell ref="OEC3:OED3"/>
    <mergeCell ref="OEE3:OEF3"/>
    <mergeCell ref="OEG3:OEH3"/>
    <mergeCell ref="OEI3:OEJ3"/>
    <mergeCell ref="OEK3:OEL3"/>
    <mergeCell ref="OEM3:OEN3"/>
    <mergeCell ref="ODQ3:ODR3"/>
    <mergeCell ref="ODS3:ODT3"/>
    <mergeCell ref="ODU3:ODV3"/>
    <mergeCell ref="ODW3:ODX3"/>
    <mergeCell ref="ODY3:ODZ3"/>
    <mergeCell ref="OEA3:OEB3"/>
    <mergeCell ref="ODE3:ODF3"/>
    <mergeCell ref="ODG3:ODH3"/>
    <mergeCell ref="ODI3:ODJ3"/>
    <mergeCell ref="ODK3:ODL3"/>
    <mergeCell ref="ODM3:ODN3"/>
    <mergeCell ref="ODO3:ODP3"/>
    <mergeCell ref="OCS3:OCT3"/>
    <mergeCell ref="OCU3:OCV3"/>
    <mergeCell ref="OCW3:OCX3"/>
    <mergeCell ref="OCY3:OCZ3"/>
    <mergeCell ref="ODA3:ODB3"/>
    <mergeCell ref="ODC3:ODD3"/>
    <mergeCell ref="OCG3:OCH3"/>
    <mergeCell ref="OCI3:OCJ3"/>
    <mergeCell ref="OCK3:OCL3"/>
    <mergeCell ref="OCM3:OCN3"/>
    <mergeCell ref="OCO3:OCP3"/>
    <mergeCell ref="OCQ3:OCR3"/>
    <mergeCell ref="OBU3:OBV3"/>
    <mergeCell ref="OBW3:OBX3"/>
    <mergeCell ref="OBY3:OBZ3"/>
    <mergeCell ref="OCA3:OCB3"/>
    <mergeCell ref="OCC3:OCD3"/>
    <mergeCell ref="OCE3:OCF3"/>
    <mergeCell ref="OGW3:OGX3"/>
    <mergeCell ref="OGY3:OGZ3"/>
    <mergeCell ref="OHA3:OHB3"/>
    <mergeCell ref="OHC3:OHD3"/>
    <mergeCell ref="OHE3:OHF3"/>
    <mergeCell ref="OHG3:OHH3"/>
    <mergeCell ref="OGK3:OGL3"/>
    <mergeCell ref="OGM3:OGN3"/>
    <mergeCell ref="OGO3:OGP3"/>
    <mergeCell ref="OGQ3:OGR3"/>
    <mergeCell ref="OGS3:OGT3"/>
    <mergeCell ref="OGU3:OGV3"/>
    <mergeCell ref="OFY3:OFZ3"/>
    <mergeCell ref="OGA3:OGB3"/>
    <mergeCell ref="OGC3:OGD3"/>
    <mergeCell ref="OGE3:OGF3"/>
    <mergeCell ref="OGG3:OGH3"/>
    <mergeCell ref="OGI3:OGJ3"/>
    <mergeCell ref="OFM3:OFN3"/>
    <mergeCell ref="OFO3:OFP3"/>
    <mergeCell ref="OFQ3:OFR3"/>
    <mergeCell ref="OFS3:OFT3"/>
    <mergeCell ref="OFU3:OFV3"/>
    <mergeCell ref="OFW3:OFX3"/>
    <mergeCell ref="OFA3:OFB3"/>
    <mergeCell ref="OFC3:OFD3"/>
    <mergeCell ref="OFE3:OFF3"/>
    <mergeCell ref="OFG3:OFH3"/>
    <mergeCell ref="OFI3:OFJ3"/>
    <mergeCell ref="OFK3:OFL3"/>
    <mergeCell ref="OEO3:OEP3"/>
    <mergeCell ref="OEQ3:OER3"/>
    <mergeCell ref="OES3:OET3"/>
    <mergeCell ref="OEU3:OEV3"/>
    <mergeCell ref="OEW3:OEX3"/>
    <mergeCell ref="OEY3:OEZ3"/>
    <mergeCell ref="OJQ3:OJR3"/>
    <mergeCell ref="OJS3:OJT3"/>
    <mergeCell ref="OJU3:OJV3"/>
    <mergeCell ref="OJW3:OJX3"/>
    <mergeCell ref="OJY3:OJZ3"/>
    <mergeCell ref="OKA3:OKB3"/>
    <mergeCell ref="OJE3:OJF3"/>
    <mergeCell ref="OJG3:OJH3"/>
    <mergeCell ref="OJI3:OJJ3"/>
    <mergeCell ref="OJK3:OJL3"/>
    <mergeCell ref="OJM3:OJN3"/>
    <mergeCell ref="OJO3:OJP3"/>
    <mergeCell ref="OIS3:OIT3"/>
    <mergeCell ref="OIU3:OIV3"/>
    <mergeCell ref="OIW3:OIX3"/>
    <mergeCell ref="OIY3:OIZ3"/>
    <mergeCell ref="OJA3:OJB3"/>
    <mergeCell ref="OJC3:OJD3"/>
    <mergeCell ref="OIG3:OIH3"/>
    <mergeCell ref="OII3:OIJ3"/>
    <mergeCell ref="OIK3:OIL3"/>
    <mergeCell ref="OIM3:OIN3"/>
    <mergeCell ref="OIO3:OIP3"/>
    <mergeCell ref="OIQ3:OIR3"/>
    <mergeCell ref="OHU3:OHV3"/>
    <mergeCell ref="OHW3:OHX3"/>
    <mergeCell ref="OHY3:OHZ3"/>
    <mergeCell ref="OIA3:OIB3"/>
    <mergeCell ref="OIC3:OID3"/>
    <mergeCell ref="OIE3:OIF3"/>
    <mergeCell ref="OHI3:OHJ3"/>
    <mergeCell ref="OHK3:OHL3"/>
    <mergeCell ref="OHM3:OHN3"/>
    <mergeCell ref="OHO3:OHP3"/>
    <mergeCell ref="OHQ3:OHR3"/>
    <mergeCell ref="OHS3:OHT3"/>
    <mergeCell ref="OMK3:OML3"/>
    <mergeCell ref="OMM3:OMN3"/>
    <mergeCell ref="OMO3:OMP3"/>
    <mergeCell ref="OMQ3:OMR3"/>
    <mergeCell ref="OMS3:OMT3"/>
    <mergeCell ref="OMU3:OMV3"/>
    <mergeCell ref="OLY3:OLZ3"/>
    <mergeCell ref="OMA3:OMB3"/>
    <mergeCell ref="OMC3:OMD3"/>
    <mergeCell ref="OME3:OMF3"/>
    <mergeCell ref="OMG3:OMH3"/>
    <mergeCell ref="OMI3:OMJ3"/>
    <mergeCell ref="OLM3:OLN3"/>
    <mergeCell ref="OLO3:OLP3"/>
    <mergeCell ref="OLQ3:OLR3"/>
    <mergeCell ref="OLS3:OLT3"/>
    <mergeCell ref="OLU3:OLV3"/>
    <mergeCell ref="OLW3:OLX3"/>
    <mergeCell ref="OLA3:OLB3"/>
    <mergeCell ref="OLC3:OLD3"/>
    <mergeCell ref="OLE3:OLF3"/>
    <mergeCell ref="OLG3:OLH3"/>
    <mergeCell ref="OLI3:OLJ3"/>
    <mergeCell ref="OLK3:OLL3"/>
    <mergeCell ref="OKO3:OKP3"/>
    <mergeCell ref="OKQ3:OKR3"/>
    <mergeCell ref="OKS3:OKT3"/>
    <mergeCell ref="OKU3:OKV3"/>
    <mergeCell ref="OKW3:OKX3"/>
    <mergeCell ref="OKY3:OKZ3"/>
    <mergeCell ref="OKC3:OKD3"/>
    <mergeCell ref="OKE3:OKF3"/>
    <mergeCell ref="OKG3:OKH3"/>
    <mergeCell ref="OKI3:OKJ3"/>
    <mergeCell ref="OKK3:OKL3"/>
    <mergeCell ref="OKM3:OKN3"/>
    <mergeCell ref="OPE3:OPF3"/>
    <mergeCell ref="OPG3:OPH3"/>
    <mergeCell ref="OPI3:OPJ3"/>
    <mergeCell ref="OPK3:OPL3"/>
    <mergeCell ref="OPM3:OPN3"/>
    <mergeCell ref="OPO3:OPP3"/>
    <mergeCell ref="OOS3:OOT3"/>
    <mergeCell ref="OOU3:OOV3"/>
    <mergeCell ref="OOW3:OOX3"/>
    <mergeCell ref="OOY3:OOZ3"/>
    <mergeCell ref="OPA3:OPB3"/>
    <mergeCell ref="OPC3:OPD3"/>
    <mergeCell ref="OOG3:OOH3"/>
    <mergeCell ref="OOI3:OOJ3"/>
    <mergeCell ref="OOK3:OOL3"/>
    <mergeCell ref="OOM3:OON3"/>
    <mergeCell ref="OOO3:OOP3"/>
    <mergeCell ref="OOQ3:OOR3"/>
    <mergeCell ref="ONU3:ONV3"/>
    <mergeCell ref="ONW3:ONX3"/>
    <mergeCell ref="ONY3:ONZ3"/>
    <mergeCell ref="OOA3:OOB3"/>
    <mergeCell ref="OOC3:OOD3"/>
    <mergeCell ref="OOE3:OOF3"/>
    <mergeCell ref="ONI3:ONJ3"/>
    <mergeCell ref="ONK3:ONL3"/>
    <mergeCell ref="ONM3:ONN3"/>
    <mergeCell ref="ONO3:ONP3"/>
    <mergeCell ref="ONQ3:ONR3"/>
    <mergeCell ref="ONS3:ONT3"/>
    <mergeCell ref="OMW3:OMX3"/>
    <mergeCell ref="OMY3:OMZ3"/>
    <mergeCell ref="ONA3:ONB3"/>
    <mergeCell ref="ONC3:OND3"/>
    <mergeCell ref="ONE3:ONF3"/>
    <mergeCell ref="ONG3:ONH3"/>
    <mergeCell ref="ORY3:ORZ3"/>
    <mergeCell ref="OSA3:OSB3"/>
    <mergeCell ref="OSC3:OSD3"/>
    <mergeCell ref="OSE3:OSF3"/>
    <mergeCell ref="OSG3:OSH3"/>
    <mergeCell ref="OSI3:OSJ3"/>
    <mergeCell ref="ORM3:ORN3"/>
    <mergeCell ref="ORO3:ORP3"/>
    <mergeCell ref="ORQ3:ORR3"/>
    <mergeCell ref="ORS3:ORT3"/>
    <mergeCell ref="ORU3:ORV3"/>
    <mergeCell ref="ORW3:ORX3"/>
    <mergeCell ref="ORA3:ORB3"/>
    <mergeCell ref="ORC3:ORD3"/>
    <mergeCell ref="ORE3:ORF3"/>
    <mergeCell ref="ORG3:ORH3"/>
    <mergeCell ref="ORI3:ORJ3"/>
    <mergeCell ref="ORK3:ORL3"/>
    <mergeCell ref="OQO3:OQP3"/>
    <mergeCell ref="OQQ3:OQR3"/>
    <mergeCell ref="OQS3:OQT3"/>
    <mergeCell ref="OQU3:OQV3"/>
    <mergeCell ref="OQW3:OQX3"/>
    <mergeCell ref="OQY3:OQZ3"/>
    <mergeCell ref="OQC3:OQD3"/>
    <mergeCell ref="OQE3:OQF3"/>
    <mergeCell ref="OQG3:OQH3"/>
    <mergeCell ref="OQI3:OQJ3"/>
    <mergeCell ref="OQK3:OQL3"/>
    <mergeCell ref="OQM3:OQN3"/>
    <mergeCell ref="OPQ3:OPR3"/>
    <mergeCell ref="OPS3:OPT3"/>
    <mergeCell ref="OPU3:OPV3"/>
    <mergeCell ref="OPW3:OPX3"/>
    <mergeCell ref="OPY3:OPZ3"/>
    <mergeCell ref="OQA3:OQB3"/>
    <mergeCell ref="OUS3:OUT3"/>
    <mergeCell ref="OUU3:OUV3"/>
    <mergeCell ref="OUW3:OUX3"/>
    <mergeCell ref="OUY3:OUZ3"/>
    <mergeCell ref="OVA3:OVB3"/>
    <mergeCell ref="OVC3:OVD3"/>
    <mergeCell ref="OUG3:OUH3"/>
    <mergeCell ref="OUI3:OUJ3"/>
    <mergeCell ref="OUK3:OUL3"/>
    <mergeCell ref="OUM3:OUN3"/>
    <mergeCell ref="OUO3:OUP3"/>
    <mergeCell ref="OUQ3:OUR3"/>
    <mergeCell ref="OTU3:OTV3"/>
    <mergeCell ref="OTW3:OTX3"/>
    <mergeCell ref="OTY3:OTZ3"/>
    <mergeCell ref="OUA3:OUB3"/>
    <mergeCell ref="OUC3:OUD3"/>
    <mergeCell ref="OUE3:OUF3"/>
    <mergeCell ref="OTI3:OTJ3"/>
    <mergeCell ref="OTK3:OTL3"/>
    <mergeCell ref="OTM3:OTN3"/>
    <mergeCell ref="OTO3:OTP3"/>
    <mergeCell ref="OTQ3:OTR3"/>
    <mergeCell ref="OTS3:OTT3"/>
    <mergeCell ref="OSW3:OSX3"/>
    <mergeCell ref="OSY3:OSZ3"/>
    <mergeCell ref="OTA3:OTB3"/>
    <mergeCell ref="OTC3:OTD3"/>
    <mergeCell ref="OTE3:OTF3"/>
    <mergeCell ref="OTG3:OTH3"/>
    <mergeCell ref="OSK3:OSL3"/>
    <mergeCell ref="OSM3:OSN3"/>
    <mergeCell ref="OSO3:OSP3"/>
    <mergeCell ref="OSQ3:OSR3"/>
    <mergeCell ref="OSS3:OST3"/>
    <mergeCell ref="OSU3:OSV3"/>
    <mergeCell ref="OXM3:OXN3"/>
    <mergeCell ref="OXO3:OXP3"/>
    <mergeCell ref="OXQ3:OXR3"/>
    <mergeCell ref="OXS3:OXT3"/>
    <mergeCell ref="OXU3:OXV3"/>
    <mergeCell ref="OXW3:OXX3"/>
    <mergeCell ref="OXA3:OXB3"/>
    <mergeCell ref="OXC3:OXD3"/>
    <mergeCell ref="OXE3:OXF3"/>
    <mergeCell ref="OXG3:OXH3"/>
    <mergeCell ref="OXI3:OXJ3"/>
    <mergeCell ref="OXK3:OXL3"/>
    <mergeCell ref="OWO3:OWP3"/>
    <mergeCell ref="OWQ3:OWR3"/>
    <mergeCell ref="OWS3:OWT3"/>
    <mergeCell ref="OWU3:OWV3"/>
    <mergeCell ref="OWW3:OWX3"/>
    <mergeCell ref="OWY3:OWZ3"/>
    <mergeCell ref="OWC3:OWD3"/>
    <mergeCell ref="OWE3:OWF3"/>
    <mergeCell ref="OWG3:OWH3"/>
    <mergeCell ref="OWI3:OWJ3"/>
    <mergeCell ref="OWK3:OWL3"/>
    <mergeCell ref="OWM3:OWN3"/>
    <mergeCell ref="OVQ3:OVR3"/>
    <mergeCell ref="OVS3:OVT3"/>
    <mergeCell ref="OVU3:OVV3"/>
    <mergeCell ref="OVW3:OVX3"/>
    <mergeCell ref="OVY3:OVZ3"/>
    <mergeCell ref="OWA3:OWB3"/>
    <mergeCell ref="OVE3:OVF3"/>
    <mergeCell ref="OVG3:OVH3"/>
    <mergeCell ref="OVI3:OVJ3"/>
    <mergeCell ref="OVK3:OVL3"/>
    <mergeCell ref="OVM3:OVN3"/>
    <mergeCell ref="OVO3:OVP3"/>
    <mergeCell ref="PAG3:PAH3"/>
    <mergeCell ref="PAI3:PAJ3"/>
    <mergeCell ref="PAK3:PAL3"/>
    <mergeCell ref="PAM3:PAN3"/>
    <mergeCell ref="PAO3:PAP3"/>
    <mergeCell ref="PAQ3:PAR3"/>
    <mergeCell ref="OZU3:OZV3"/>
    <mergeCell ref="OZW3:OZX3"/>
    <mergeCell ref="OZY3:OZZ3"/>
    <mergeCell ref="PAA3:PAB3"/>
    <mergeCell ref="PAC3:PAD3"/>
    <mergeCell ref="PAE3:PAF3"/>
    <mergeCell ref="OZI3:OZJ3"/>
    <mergeCell ref="OZK3:OZL3"/>
    <mergeCell ref="OZM3:OZN3"/>
    <mergeCell ref="OZO3:OZP3"/>
    <mergeCell ref="OZQ3:OZR3"/>
    <mergeCell ref="OZS3:OZT3"/>
    <mergeCell ref="OYW3:OYX3"/>
    <mergeCell ref="OYY3:OYZ3"/>
    <mergeCell ref="OZA3:OZB3"/>
    <mergeCell ref="OZC3:OZD3"/>
    <mergeCell ref="OZE3:OZF3"/>
    <mergeCell ref="OZG3:OZH3"/>
    <mergeCell ref="OYK3:OYL3"/>
    <mergeCell ref="OYM3:OYN3"/>
    <mergeCell ref="OYO3:OYP3"/>
    <mergeCell ref="OYQ3:OYR3"/>
    <mergeCell ref="OYS3:OYT3"/>
    <mergeCell ref="OYU3:OYV3"/>
    <mergeCell ref="OXY3:OXZ3"/>
    <mergeCell ref="OYA3:OYB3"/>
    <mergeCell ref="OYC3:OYD3"/>
    <mergeCell ref="OYE3:OYF3"/>
    <mergeCell ref="OYG3:OYH3"/>
    <mergeCell ref="OYI3:OYJ3"/>
    <mergeCell ref="PDA3:PDB3"/>
    <mergeCell ref="PDC3:PDD3"/>
    <mergeCell ref="PDE3:PDF3"/>
    <mergeCell ref="PDG3:PDH3"/>
    <mergeCell ref="PDI3:PDJ3"/>
    <mergeCell ref="PDK3:PDL3"/>
    <mergeCell ref="PCO3:PCP3"/>
    <mergeCell ref="PCQ3:PCR3"/>
    <mergeCell ref="PCS3:PCT3"/>
    <mergeCell ref="PCU3:PCV3"/>
    <mergeCell ref="PCW3:PCX3"/>
    <mergeCell ref="PCY3:PCZ3"/>
    <mergeCell ref="PCC3:PCD3"/>
    <mergeCell ref="PCE3:PCF3"/>
    <mergeCell ref="PCG3:PCH3"/>
    <mergeCell ref="PCI3:PCJ3"/>
    <mergeCell ref="PCK3:PCL3"/>
    <mergeCell ref="PCM3:PCN3"/>
    <mergeCell ref="PBQ3:PBR3"/>
    <mergeCell ref="PBS3:PBT3"/>
    <mergeCell ref="PBU3:PBV3"/>
    <mergeCell ref="PBW3:PBX3"/>
    <mergeCell ref="PBY3:PBZ3"/>
    <mergeCell ref="PCA3:PCB3"/>
    <mergeCell ref="PBE3:PBF3"/>
    <mergeCell ref="PBG3:PBH3"/>
    <mergeCell ref="PBI3:PBJ3"/>
    <mergeCell ref="PBK3:PBL3"/>
    <mergeCell ref="PBM3:PBN3"/>
    <mergeCell ref="PBO3:PBP3"/>
    <mergeCell ref="PAS3:PAT3"/>
    <mergeCell ref="PAU3:PAV3"/>
    <mergeCell ref="PAW3:PAX3"/>
    <mergeCell ref="PAY3:PAZ3"/>
    <mergeCell ref="PBA3:PBB3"/>
    <mergeCell ref="PBC3:PBD3"/>
    <mergeCell ref="PFU3:PFV3"/>
    <mergeCell ref="PFW3:PFX3"/>
    <mergeCell ref="PFY3:PFZ3"/>
    <mergeCell ref="PGA3:PGB3"/>
    <mergeCell ref="PGC3:PGD3"/>
    <mergeCell ref="PGE3:PGF3"/>
    <mergeCell ref="PFI3:PFJ3"/>
    <mergeCell ref="PFK3:PFL3"/>
    <mergeCell ref="PFM3:PFN3"/>
    <mergeCell ref="PFO3:PFP3"/>
    <mergeCell ref="PFQ3:PFR3"/>
    <mergeCell ref="PFS3:PFT3"/>
    <mergeCell ref="PEW3:PEX3"/>
    <mergeCell ref="PEY3:PEZ3"/>
    <mergeCell ref="PFA3:PFB3"/>
    <mergeCell ref="PFC3:PFD3"/>
    <mergeCell ref="PFE3:PFF3"/>
    <mergeCell ref="PFG3:PFH3"/>
    <mergeCell ref="PEK3:PEL3"/>
    <mergeCell ref="PEM3:PEN3"/>
    <mergeCell ref="PEO3:PEP3"/>
    <mergeCell ref="PEQ3:PER3"/>
    <mergeCell ref="PES3:PET3"/>
    <mergeCell ref="PEU3:PEV3"/>
    <mergeCell ref="PDY3:PDZ3"/>
    <mergeCell ref="PEA3:PEB3"/>
    <mergeCell ref="PEC3:PED3"/>
    <mergeCell ref="PEE3:PEF3"/>
    <mergeCell ref="PEG3:PEH3"/>
    <mergeCell ref="PEI3:PEJ3"/>
    <mergeCell ref="PDM3:PDN3"/>
    <mergeCell ref="PDO3:PDP3"/>
    <mergeCell ref="PDQ3:PDR3"/>
    <mergeCell ref="PDS3:PDT3"/>
    <mergeCell ref="PDU3:PDV3"/>
    <mergeCell ref="PDW3:PDX3"/>
    <mergeCell ref="PIO3:PIP3"/>
    <mergeCell ref="PIQ3:PIR3"/>
    <mergeCell ref="PIS3:PIT3"/>
    <mergeCell ref="PIU3:PIV3"/>
    <mergeCell ref="PIW3:PIX3"/>
    <mergeCell ref="PIY3:PIZ3"/>
    <mergeCell ref="PIC3:PID3"/>
    <mergeCell ref="PIE3:PIF3"/>
    <mergeCell ref="PIG3:PIH3"/>
    <mergeCell ref="PII3:PIJ3"/>
    <mergeCell ref="PIK3:PIL3"/>
    <mergeCell ref="PIM3:PIN3"/>
    <mergeCell ref="PHQ3:PHR3"/>
    <mergeCell ref="PHS3:PHT3"/>
    <mergeCell ref="PHU3:PHV3"/>
    <mergeCell ref="PHW3:PHX3"/>
    <mergeCell ref="PHY3:PHZ3"/>
    <mergeCell ref="PIA3:PIB3"/>
    <mergeCell ref="PHE3:PHF3"/>
    <mergeCell ref="PHG3:PHH3"/>
    <mergeCell ref="PHI3:PHJ3"/>
    <mergeCell ref="PHK3:PHL3"/>
    <mergeCell ref="PHM3:PHN3"/>
    <mergeCell ref="PHO3:PHP3"/>
    <mergeCell ref="PGS3:PGT3"/>
    <mergeCell ref="PGU3:PGV3"/>
    <mergeCell ref="PGW3:PGX3"/>
    <mergeCell ref="PGY3:PGZ3"/>
    <mergeCell ref="PHA3:PHB3"/>
    <mergeCell ref="PHC3:PHD3"/>
    <mergeCell ref="PGG3:PGH3"/>
    <mergeCell ref="PGI3:PGJ3"/>
    <mergeCell ref="PGK3:PGL3"/>
    <mergeCell ref="PGM3:PGN3"/>
    <mergeCell ref="PGO3:PGP3"/>
    <mergeCell ref="PGQ3:PGR3"/>
    <mergeCell ref="PLI3:PLJ3"/>
    <mergeCell ref="PLK3:PLL3"/>
    <mergeCell ref="PLM3:PLN3"/>
    <mergeCell ref="PLO3:PLP3"/>
    <mergeCell ref="PLQ3:PLR3"/>
    <mergeCell ref="PLS3:PLT3"/>
    <mergeCell ref="PKW3:PKX3"/>
    <mergeCell ref="PKY3:PKZ3"/>
    <mergeCell ref="PLA3:PLB3"/>
    <mergeCell ref="PLC3:PLD3"/>
    <mergeCell ref="PLE3:PLF3"/>
    <mergeCell ref="PLG3:PLH3"/>
    <mergeCell ref="PKK3:PKL3"/>
    <mergeCell ref="PKM3:PKN3"/>
    <mergeCell ref="PKO3:PKP3"/>
    <mergeCell ref="PKQ3:PKR3"/>
    <mergeCell ref="PKS3:PKT3"/>
    <mergeCell ref="PKU3:PKV3"/>
    <mergeCell ref="PJY3:PJZ3"/>
    <mergeCell ref="PKA3:PKB3"/>
    <mergeCell ref="PKC3:PKD3"/>
    <mergeCell ref="PKE3:PKF3"/>
    <mergeCell ref="PKG3:PKH3"/>
    <mergeCell ref="PKI3:PKJ3"/>
    <mergeCell ref="PJM3:PJN3"/>
    <mergeCell ref="PJO3:PJP3"/>
    <mergeCell ref="PJQ3:PJR3"/>
    <mergeCell ref="PJS3:PJT3"/>
    <mergeCell ref="PJU3:PJV3"/>
    <mergeCell ref="PJW3:PJX3"/>
    <mergeCell ref="PJA3:PJB3"/>
    <mergeCell ref="PJC3:PJD3"/>
    <mergeCell ref="PJE3:PJF3"/>
    <mergeCell ref="PJG3:PJH3"/>
    <mergeCell ref="PJI3:PJJ3"/>
    <mergeCell ref="PJK3:PJL3"/>
    <mergeCell ref="POC3:POD3"/>
    <mergeCell ref="POE3:POF3"/>
    <mergeCell ref="POG3:POH3"/>
    <mergeCell ref="POI3:POJ3"/>
    <mergeCell ref="POK3:POL3"/>
    <mergeCell ref="POM3:PON3"/>
    <mergeCell ref="PNQ3:PNR3"/>
    <mergeCell ref="PNS3:PNT3"/>
    <mergeCell ref="PNU3:PNV3"/>
    <mergeCell ref="PNW3:PNX3"/>
    <mergeCell ref="PNY3:PNZ3"/>
    <mergeCell ref="POA3:POB3"/>
    <mergeCell ref="PNE3:PNF3"/>
    <mergeCell ref="PNG3:PNH3"/>
    <mergeCell ref="PNI3:PNJ3"/>
    <mergeCell ref="PNK3:PNL3"/>
    <mergeCell ref="PNM3:PNN3"/>
    <mergeCell ref="PNO3:PNP3"/>
    <mergeCell ref="PMS3:PMT3"/>
    <mergeCell ref="PMU3:PMV3"/>
    <mergeCell ref="PMW3:PMX3"/>
    <mergeCell ref="PMY3:PMZ3"/>
    <mergeCell ref="PNA3:PNB3"/>
    <mergeCell ref="PNC3:PND3"/>
    <mergeCell ref="PMG3:PMH3"/>
    <mergeCell ref="PMI3:PMJ3"/>
    <mergeCell ref="PMK3:PML3"/>
    <mergeCell ref="PMM3:PMN3"/>
    <mergeCell ref="PMO3:PMP3"/>
    <mergeCell ref="PMQ3:PMR3"/>
    <mergeCell ref="PLU3:PLV3"/>
    <mergeCell ref="PLW3:PLX3"/>
    <mergeCell ref="PLY3:PLZ3"/>
    <mergeCell ref="PMA3:PMB3"/>
    <mergeCell ref="PMC3:PMD3"/>
    <mergeCell ref="PME3:PMF3"/>
    <mergeCell ref="PQW3:PQX3"/>
    <mergeCell ref="PQY3:PQZ3"/>
    <mergeCell ref="PRA3:PRB3"/>
    <mergeCell ref="PRC3:PRD3"/>
    <mergeCell ref="PRE3:PRF3"/>
    <mergeCell ref="PRG3:PRH3"/>
    <mergeCell ref="PQK3:PQL3"/>
    <mergeCell ref="PQM3:PQN3"/>
    <mergeCell ref="PQO3:PQP3"/>
    <mergeCell ref="PQQ3:PQR3"/>
    <mergeCell ref="PQS3:PQT3"/>
    <mergeCell ref="PQU3:PQV3"/>
    <mergeCell ref="PPY3:PPZ3"/>
    <mergeCell ref="PQA3:PQB3"/>
    <mergeCell ref="PQC3:PQD3"/>
    <mergeCell ref="PQE3:PQF3"/>
    <mergeCell ref="PQG3:PQH3"/>
    <mergeCell ref="PQI3:PQJ3"/>
    <mergeCell ref="PPM3:PPN3"/>
    <mergeCell ref="PPO3:PPP3"/>
    <mergeCell ref="PPQ3:PPR3"/>
    <mergeCell ref="PPS3:PPT3"/>
    <mergeCell ref="PPU3:PPV3"/>
    <mergeCell ref="PPW3:PPX3"/>
    <mergeCell ref="PPA3:PPB3"/>
    <mergeCell ref="PPC3:PPD3"/>
    <mergeCell ref="PPE3:PPF3"/>
    <mergeCell ref="PPG3:PPH3"/>
    <mergeCell ref="PPI3:PPJ3"/>
    <mergeCell ref="PPK3:PPL3"/>
    <mergeCell ref="POO3:POP3"/>
    <mergeCell ref="POQ3:POR3"/>
    <mergeCell ref="POS3:POT3"/>
    <mergeCell ref="POU3:POV3"/>
    <mergeCell ref="POW3:POX3"/>
    <mergeCell ref="POY3:POZ3"/>
    <mergeCell ref="PTQ3:PTR3"/>
    <mergeCell ref="PTS3:PTT3"/>
    <mergeCell ref="PTU3:PTV3"/>
    <mergeCell ref="PTW3:PTX3"/>
    <mergeCell ref="PTY3:PTZ3"/>
    <mergeCell ref="PUA3:PUB3"/>
    <mergeCell ref="PTE3:PTF3"/>
    <mergeCell ref="PTG3:PTH3"/>
    <mergeCell ref="PTI3:PTJ3"/>
    <mergeCell ref="PTK3:PTL3"/>
    <mergeCell ref="PTM3:PTN3"/>
    <mergeCell ref="PTO3:PTP3"/>
    <mergeCell ref="PSS3:PST3"/>
    <mergeCell ref="PSU3:PSV3"/>
    <mergeCell ref="PSW3:PSX3"/>
    <mergeCell ref="PSY3:PSZ3"/>
    <mergeCell ref="PTA3:PTB3"/>
    <mergeCell ref="PTC3:PTD3"/>
    <mergeCell ref="PSG3:PSH3"/>
    <mergeCell ref="PSI3:PSJ3"/>
    <mergeCell ref="PSK3:PSL3"/>
    <mergeCell ref="PSM3:PSN3"/>
    <mergeCell ref="PSO3:PSP3"/>
    <mergeCell ref="PSQ3:PSR3"/>
    <mergeCell ref="PRU3:PRV3"/>
    <mergeCell ref="PRW3:PRX3"/>
    <mergeCell ref="PRY3:PRZ3"/>
    <mergeCell ref="PSA3:PSB3"/>
    <mergeCell ref="PSC3:PSD3"/>
    <mergeCell ref="PSE3:PSF3"/>
    <mergeCell ref="PRI3:PRJ3"/>
    <mergeCell ref="PRK3:PRL3"/>
    <mergeCell ref="PRM3:PRN3"/>
    <mergeCell ref="PRO3:PRP3"/>
    <mergeCell ref="PRQ3:PRR3"/>
    <mergeCell ref="PRS3:PRT3"/>
    <mergeCell ref="PWK3:PWL3"/>
    <mergeCell ref="PWM3:PWN3"/>
    <mergeCell ref="PWO3:PWP3"/>
    <mergeCell ref="PWQ3:PWR3"/>
    <mergeCell ref="PWS3:PWT3"/>
    <mergeCell ref="PWU3:PWV3"/>
    <mergeCell ref="PVY3:PVZ3"/>
    <mergeCell ref="PWA3:PWB3"/>
    <mergeCell ref="PWC3:PWD3"/>
    <mergeCell ref="PWE3:PWF3"/>
    <mergeCell ref="PWG3:PWH3"/>
    <mergeCell ref="PWI3:PWJ3"/>
    <mergeCell ref="PVM3:PVN3"/>
    <mergeCell ref="PVO3:PVP3"/>
    <mergeCell ref="PVQ3:PVR3"/>
    <mergeCell ref="PVS3:PVT3"/>
    <mergeCell ref="PVU3:PVV3"/>
    <mergeCell ref="PVW3:PVX3"/>
    <mergeCell ref="PVA3:PVB3"/>
    <mergeCell ref="PVC3:PVD3"/>
    <mergeCell ref="PVE3:PVF3"/>
    <mergeCell ref="PVG3:PVH3"/>
    <mergeCell ref="PVI3:PVJ3"/>
    <mergeCell ref="PVK3:PVL3"/>
    <mergeCell ref="PUO3:PUP3"/>
    <mergeCell ref="PUQ3:PUR3"/>
    <mergeCell ref="PUS3:PUT3"/>
    <mergeCell ref="PUU3:PUV3"/>
    <mergeCell ref="PUW3:PUX3"/>
    <mergeCell ref="PUY3:PUZ3"/>
    <mergeCell ref="PUC3:PUD3"/>
    <mergeCell ref="PUE3:PUF3"/>
    <mergeCell ref="PUG3:PUH3"/>
    <mergeCell ref="PUI3:PUJ3"/>
    <mergeCell ref="PUK3:PUL3"/>
    <mergeCell ref="PUM3:PUN3"/>
    <mergeCell ref="PZE3:PZF3"/>
    <mergeCell ref="PZG3:PZH3"/>
    <mergeCell ref="PZI3:PZJ3"/>
    <mergeCell ref="PZK3:PZL3"/>
    <mergeCell ref="PZM3:PZN3"/>
    <mergeCell ref="PZO3:PZP3"/>
    <mergeCell ref="PYS3:PYT3"/>
    <mergeCell ref="PYU3:PYV3"/>
    <mergeCell ref="PYW3:PYX3"/>
    <mergeCell ref="PYY3:PYZ3"/>
    <mergeCell ref="PZA3:PZB3"/>
    <mergeCell ref="PZC3:PZD3"/>
    <mergeCell ref="PYG3:PYH3"/>
    <mergeCell ref="PYI3:PYJ3"/>
    <mergeCell ref="PYK3:PYL3"/>
    <mergeCell ref="PYM3:PYN3"/>
    <mergeCell ref="PYO3:PYP3"/>
    <mergeCell ref="PYQ3:PYR3"/>
    <mergeCell ref="PXU3:PXV3"/>
    <mergeCell ref="PXW3:PXX3"/>
    <mergeCell ref="PXY3:PXZ3"/>
    <mergeCell ref="PYA3:PYB3"/>
    <mergeCell ref="PYC3:PYD3"/>
    <mergeCell ref="PYE3:PYF3"/>
    <mergeCell ref="PXI3:PXJ3"/>
    <mergeCell ref="PXK3:PXL3"/>
    <mergeCell ref="PXM3:PXN3"/>
    <mergeCell ref="PXO3:PXP3"/>
    <mergeCell ref="PXQ3:PXR3"/>
    <mergeCell ref="PXS3:PXT3"/>
    <mergeCell ref="PWW3:PWX3"/>
    <mergeCell ref="PWY3:PWZ3"/>
    <mergeCell ref="PXA3:PXB3"/>
    <mergeCell ref="PXC3:PXD3"/>
    <mergeCell ref="PXE3:PXF3"/>
    <mergeCell ref="PXG3:PXH3"/>
    <mergeCell ref="QBY3:QBZ3"/>
    <mergeCell ref="QCA3:QCB3"/>
    <mergeCell ref="QCC3:QCD3"/>
    <mergeCell ref="QCE3:QCF3"/>
    <mergeCell ref="QCG3:QCH3"/>
    <mergeCell ref="QCI3:QCJ3"/>
    <mergeCell ref="QBM3:QBN3"/>
    <mergeCell ref="QBO3:QBP3"/>
    <mergeCell ref="QBQ3:QBR3"/>
    <mergeCell ref="QBS3:QBT3"/>
    <mergeCell ref="QBU3:QBV3"/>
    <mergeCell ref="QBW3:QBX3"/>
    <mergeCell ref="QBA3:QBB3"/>
    <mergeCell ref="QBC3:QBD3"/>
    <mergeCell ref="QBE3:QBF3"/>
    <mergeCell ref="QBG3:QBH3"/>
    <mergeCell ref="QBI3:QBJ3"/>
    <mergeCell ref="QBK3:QBL3"/>
    <mergeCell ref="QAO3:QAP3"/>
    <mergeCell ref="QAQ3:QAR3"/>
    <mergeCell ref="QAS3:QAT3"/>
    <mergeCell ref="QAU3:QAV3"/>
    <mergeCell ref="QAW3:QAX3"/>
    <mergeCell ref="QAY3:QAZ3"/>
    <mergeCell ref="QAC3:QAD3"/>
    <mergeCell ref="QAE3:QAF3"/>
    <mergeCell ref="QAG3:QAH3"/>
    <mergeCell ref="QAI3:QAJ3"/>
    <mergeCell ref="QAK3:QAL3"/>
    <mergeCell ref="QAM3:QAN3"/>
    <mergeCell ref="PZQ3:PZR3"/>
    <mergeCell ref="PZS3:PZT3"/>
    <mergeCell ref="PZU3:PZV3"/>
    <mergeCell ref="PZW3:PZX3"/>
    <mergeCell ref="PZY3:PZZ3"/>
    <mergeCell ref="QAA3:QAB3"/>
    <mergeCell ref="QES3:QET3"/>
    <mergeCell ref="QEU3:QEV3"/>
    <mergeCell ref="QEW3:QEX3"/>
    <mergeCell ref="QEY3:QEZ3"/>
    <mergeCell ref="QFA3:QFB3"/>
    <mergeCell ref="QFC3:QFD3"/>
    <mergeCell ref="QEG3:QEH3"/>
    <mergeCell ref="QEI3:QEJ3"/>
    <mergeCell ref="QEK3:QEL3"/>
    <mergeCell ref="QEM3:QEN3"/>
    <mergeCell ref="QEO3:QEP3"/>
    <mergeCell ref="QEQ3:QER3"/>
    <mergeCell ref="QDU3:QDV3"/>
    <mergeCell ref="QDW3:QDX3"/>
    <mergeCell ref="QDY3:QDZ3"/>
    <mergeCell ref="QEA3:QEB3"/>
    <mergeCell ref="QEC3:QED3"/>
    <mergeCell ref="QEE3:QEF3"/>
    <mergeCell ref="QDI3:QDJ3"/>
    <mergeCell ref="QDK3:QDL3"/>
    <mergeCell ref="QDM3:QDN3"/>
    <mergeCell ref="QDO3:QDP3"/>
    <mergeCell ref="QDQ3:QDR3"/>
    <mergeCell ref="QDS3:QDT3"/>
    <mergeCell ref="QCW3:QCX3"/>
    <mergeCell ref="QCY3:QCZ3"/>
    <mergeCell ref="QDA3:QDB3"/>
    <mergeCell ref="QDC3:QDD3"/>
    <mergeCell ref="QDE3:QDF3"/>
    <mergeCell ref="QDG3:QDH3"/>
    <mergeCell ref="QCK3:QCL3"/>
    <mergeCell ref="QCM3:QCN3"/>
    <mergeCell ref="QCO3:QCP3"/>
    <mergeCell ref="QCQ3:QCR3"/>
    <mergeCell ref="QCS3:QCT3"/>
    <mergeCell ref="QCU3:QCV3"/>
    <mergeCell ref="QHM3:QHN3"/>
    <mergeCell ref="QHO3:QHP3"/>
    <mergeCell ref="QHQ3:QHR3"/>
    <mergeCell ref="QHS3:QHT3"/>
    <mergeCell ref="QHU3:QHV3"/>
    <mergeCell ref="QHW3:QHX3"/>
    <mergeCell ref="QHA3:QHB3"/>
    <mergeCell ref="QHC3:QHD3"/>
    <mergeCell ref="QHE3:QHF3"/>
    <mergeCell ref="QHG3:QHH3"/>
    <mergeCell ref="QHI3:QHJ3"/>
    <mergeCell ref="QHK3:QHL3"/>
    <mergeCell ref="QGO3:QGP3"/>
    <mergeCell ref="QGQ3:QGR3"/>
    <mergeCell ref="QGS3:QGT3"/>
    <mergeCell ref="QGU3:QGV3"/>
    <mergeCell ref="QGW3:QGX3"/>
    <mergeCell ref="QGY3:QGZ3"/>
    <mergeCell ref="QGC3:QGD3"/>
    <mergeCell ref="QGE3:QGF3"/>
    <mergeCell ref="QGG3:QGH3"/>
    <mergeCell ref="QGI3:QGJ3"/>
    <mergeCell ref="QGK3:QGL3"/>
    <mergeCell ref="QGM3:QGN3"/>
    <mergeCell ref="QFQ3:QFR3"/>
    <mergeCell ref="QFS3:QFT3"/>
    <mergeCell ref="QFU3:QFV3"/>
    <mergeCell ref="QFW3:QFX3"/>
    <mergeCell ref="QFY3:QFZ3"/>
    <mergeCell ref="QGA3:QGB3"/>
    <mergeCell ref="QFE3:QFF3"/>
    <mergeCell ref="QFG3:QFH3"/>
    <mergeCell ref="QFI3:QFJ3"/>
    <mergeCell ref="QFK3:QFL3"/>
    <mergeCell ref="QFM3:QFN3"/>
    <mergeCell ref="QFO3:QFP3"/>
    <mergeCell ref="QKG3:QKH3"/>
    <mergeCell ref="QKI3:QKJ3"/>
    <mergeCell ref="QKK3:QKL3"/>
    <mergeCell ref="QKM3:QKN3"/>
    <mergeCell ref="QKO3:QKP3"/>
    <mergeCell ref="QKQ3:QKR3"/>
    <mergeCell ref="QJU3:QJV3"/>
    <mergeCell ref="QJW3:QJX3"/>
    <mergeCell ref="QJY3:QJZ3"/>
    <mergeCell ref="QKA3:QKB3"/>
    <mergeCell ref="QKC3:QKD3"/>
    <mergeCell ref="QKE3:QKF3"/>
    <mergeCell ref="QJI3:QJJ3"/>
    <mergeCell ref="QJK3:QJL3"/>
    <mergeCell ref="QJM3:QJN3"/>
    <mergeCell ref="QJO3:QJP3"/>
    <mergeCell ref="QJQ3:QJR3"/>
    <mergeCell ref="QJS3:QJT3"/>
    <mergeCell ref="QIW3:QIX3"/>
    <mergeCell ref="QIY3:QIZ3"/>
    <mergeCell ref="QJA3:QJB3"/>
    <mergeCell ref="QJC3:QJD3"/>
    <mergeCell ref="QJE3:QJF3"/>
    <mergeCell ref="QJG3:QJH3"/>
    <mergeCell ref="QIK3:QIL3"/>
    <mergeCell ref="QIM3:QIN3"/>
    <mergeCell ref="QIO3:QIP3"/>
    <mergeCell ref="QIQ3:QIR3"/>
    <mergeCell ref="QIS3:QIT3"/>
    <mergeCell ref="QIU3:QIV3"/>
    <mergeCell ref="QHY3:QHZ3"/>
    <mergeCell ref="QIA3:QIB3"/>
    <mergeCell ref="QIC3:QID3"/>
    <mergeCell ref="QIE3:QIF3"/>
    <mergeCell ref="QIG3:QIH3"/>
    <mergeCell ref="QII3:QIJ3"/>
    <mergeCell ref="QNA3:QNB3"/>
    <mergeCell ref="QNC3:QND3"/>
    <mergeCell ref="QNE3:QNF3"/>
    <mergeCell ref="QNG3:QNH3"/>
    <mergeCell ref="QNI3:QNJ3"/>
    <mergeCell ref="QNK3:QNL3"/>
    <mergeCell ref="QMO3:QMP3"/>
    <mergeCell ref="QMQ3:QMR3"/>
    <mergeCell ref="QMS3:QMT3"/>
    <mergeCell ref="QMU3:QMV3"/>
    <mergeCell ref="QMW3:QMX3"/>
    <mergeCell ref="QMY3:QMZ3"/>
    <mergeCell ref="QMC3:QMD3"/>
    <mergeCell ref="QME3:QMF3"/>
    <mergeCell ref="QMG3:QMH3"/>
    <mergeCell ref="QMI3:QMJ3"/>
    <mergeCell ref="QMK3:QML3"/>
    <mergeCell ref="QMM3:QMN3"/>
    <mergeCell ref="QLQ3:QLR3"/>
    <mergeCell ref="QLS3:QLT3"/>
    <mergeCell ref="QLU3:QLV3"/>
    <mergeCell ref="QLW3:QLX3"/>
    <mergeCell ref="QLY3:QLZ3"/>
    <mergeCell ref="QMA3:QMB3"/>
    <mergeCell ref="QLE3:QLF3"/>
    <mergeCell ref="QLG3:QLH3"/>
    <mergeCell ref="QLI3:QLJ3"/>
    <mergeCell ref="QLK3:QLL3"/>
    <mergeCell ref="QLM3:QLN3"/>
    <mergeCell ref="QLO3:QLP3"/>
    <mergeCell ref="QKS3:QKT3"/>
    <mergeCell ref="QKU3:QKV3"/>
    <mergeCell ref="QKW3:QKX3"/>
    <mergeCell ref="QKY3:QKZ3"/>
    <mergeCell ref="QLA3:QLB3"/>
    <mergeCell ref="QLC3:QLD3"/>
    <mergeCell ref="QPU3:QPV3"/>
    <mergeCell ref="QPW3:QPX3"/>
    <mergeCell ref="QPY3:QPZ3"/>
    <mergeCell ref="QQA3:QQB3"/>
    <mergeCell ref="QQC3:QQD3"/>
    <mergeCell ref="QQE3:QQF3"/>
    <mergeCell ref="QPI3:QPJ3"/>
    <mergeCell ref="QPK3:QPL3"/>
    <mergeCell ref="QPM3:QPN3"/>
    <mergeCell ref="QPO3:QPP3"/>
    <mergeCell ref="QPQ3:QPR3"/>
    <mergeCell ref="QPS3:QPT3"/>
    <mergeCell ref="QOW3:QOX3"/>
    <mergeCell ref="QOY3:QOZ3"/>
    <mergeCell ref="QPA3:QPB3"/>
    <mergeCell ref="QPC3:QPD3"/>
    <mergeCell ref="QPE3:QPF3"/>
    <mergeCell ref="QPG3:QPH3"/>
    <mergeCell ref="QOK3:QOL3"/>
    <mergeCell ref="QOM3:QON3"/>
    <mergeCell ref="QOO3:QOP3"/>
    <mergeCell ref="QOQ3:QOR3"/>
    <mergeCell ref="QOS3:QOT3"/>
    <mergeCell ref="QOU3:QOV3"/>
    <mergeCell ref="QNY3:QNZ3"/>
    <mergeCell ref="QOA3:QOB3"/>
    <mergeCell ref="QOC3:QOD3"/>
    <mergeCell ref="QOE3:QOF3"/>
    <mergeCell ref="QOG3:QOH3"/>
    <mergeCell ref="QOI3:QOJ3"/>
    <mergeCell ref="QNM3:QNN3"/>
    <mergeCell ref="QNO3:QNP3"/>
    <mergeCell ref="QNQ3:QNR3"/>
    <mergeCell ref="QNS3:QNT3"/>
    <mergeCell ref="QNU3:QNV3"/>
    <mergeCell ref="QNW3:QNX3"/>
    <mergeCell ref="QSO3:QSP3"/>
    <mergeCell ref="QSQ3:QSR3"/>
    <mergeCell ref="QSS3:QST3"/>
    <mergeCell ref="QSU3:QSV3"/>
    <mergeCell ref="QSW3:QSX3"/>
    <mergeCell ref="QSY3:QSZ3"/>
    <mergeCell ref="QSC3:QSD3"/>
    <mergeCell ref="QSE3:QSF3"/>
    <mergeCell ref="QSG3:QSH3"/>
    <mergeCell ref="QSI3:QSJ3"/>
    <mergeCell ref="QSK3:QSL3"/>
    <mergeCell ref="QSM3:QSN3"/>
    <mergeCell ref="QRQ3:QRR3"/>
    <mergeCell ref="QRS3:QRT3"/>
    <mergeCell ref="QRU3:QRV3"/>
    <mergeCell ref="QRW3:QRX3"/>
    <mergeCell ref="QRY3:QRZ3"/>
    <mergeCell ref="QSA3:QSB3"/>
    <mergeCell ref="QRE3:QRF3"/>
    <mergeCell ref="QRG3:QRH3"/>
    <mergeCell ref="QRI3:QRJ3"/>
    <mergeCell ref="QRK3:QRL3"/>
    <mergeCell ref="QRM3:QRN3"/>
    <mergeCell ref="QRO3:QRP3"/>
    <mergeCell ref="QQS3:QQT3"/>
    <mergeCell ref="QQU3:QQV3"/>
    <mergeCell ref="QQW3:QQX3"/>
    <mergeCell ref="QQY3:QQZ3"/>
    <mergeCell ref="QRA3:QRB3"/>
    <mergeCell ref="QRC3:QRD3"/>
    <mergeCell ref="QQG3:QQH3"/>
    <mergeCell ref="QQI3:QQJ3"/>
    <mergeCell ref="QQK3:QQL3"/>
    <mergeCell ref="QQM3:QQN3"/>
    <mergeCell ref="QQO3:QQP3"/>
    <mergeCell ref="QQQ3:QQR3"/>
    <mergeCell ref="QVI3:QVJ3"/>
    <mergeCell ref="QVK3:QVL3"/>
    <mergeCell ref="QVM3:QVN3"/>
    <mergeCell ref="QVO3:QVP3"/>
    <mergeCell ref="QVQ3:QVR3"/>
    <mergeCell ref="QVS3:QVT3"/>
    <mergeCell ref="QUW3:QUX3"/>
    <mergeCell ref="QUY3:QUZ3"/>
    <mergeCell ref="QVA3:QVB3"/>
    <mergeCell ref="QVC3:QVD3"/>
    <mergeCell ref="QVE3:QVF3"/>
    <mergeCell ref="QVG3:QVH3"/>
    <mergeCell ref="QUK3:QUL3"/>
    <mergeCell ref="QUM3:QUN3"/>
    <mergeCell ref="QUO3:QUP3"/>
    <mergeCell ref="QUQ3:QUR3"/>
    <mergeCell ref="QUS3:QUT3"/>
    <mergeCell ref="QUU3:QUV3"/>
    <mergeCell ref="QTY3:QTZ3"/>
    <mergeCell ref="QUA3:QUB3"/>
    <mergeCell ref="QUC3:QUD3"/>
    <mergeCell ref="QUE3:QUF3"/>
    <mergeCell ref="QUG3:QUH3"/>
    <mergeCell ref="QUI3:QUJ3"/>
    <mergeCell ref="QTM3:QTN3"/>
    <mergeCell ref="QTO3:QTP3"/>
    <mergeCell ref="QTQ3:QTR3"/>
    <mergeCell ref="QTS3:QTT3"/>
    <mergeCell ref="QTU3:QTV3"/>
    <mergeCell ref="QTW3:QTX3"/>
    <mergeCell ref="QTA3:QTB3"/>
    <mergeCell ref="QTC3:QTD3"/>
    <mergeCell ref="QTE3:QTF3"/>
    <mergeCell ref="QTG3:QTH3"/>
    <mergeCell ref="QTI3:QTJ3"/>
    <mergeCell ref="QTK3:QTL3"/>
    <mergeCell ref="QYC3:QYD3"/>
    <mergeCell ref="QYE3:QYF3"/>
    <mergeCell ref="QYG3:QYH3"/>
    <mergeCell ref="QYI3:QYJ3"/>
    <mergeCell ref="QYK3:QYL3"/>
    <mergeCell ref="QYM3:QYN3"/>
    <mergeCell ref="QXQ3:QXR3"/>
    <mergeCell ref="QXS3:QXT3"/>
    <mergeCell ref="QXU3:QXV3"/>
    <mergeCell ref="QXW3:QXX3"/>
    <mergeCell ref="QXY3:QXZ3"/>
    <mergeCell ref="QYA3:QYB3"/>
    <mergeCell ref="QXE3:QXF3"/>
    <mergeCell ref="QXG3:QXH3"/>
    <mergeCell ref="QXI3:QXJ3"/>
    <mergeCell ref="QXK3:QXL3"/>
    <mergeCell ref="QXM3:QXN3"/>
    <mergeCell ref="QXO3:QXP3"/>
    <mergeCell ref="QWS3:QWT3"/>
    <mergeCell ref="QWU3:QWV3"/>
    <mergeCell ref="QWW3:QWX3"/>
    <mergeCell ref="QWY3:QWZ3"/>
    <mergeCell ref="QXA3:QXB3"/>
    <mergeCell ref="QXC3:QXD3"/>
    <mergeCell ref="QWG3:QWH3"/>
    <mergeCell ref="QWI3:QWJ3"/>
    <mergeCell ref="QWK3:QWL3"/>
    <mergeCell ref="QWM3:QWN3"/>
    <mergeCell ref="QWO3:QWP3"/>
    <mergeCell ref="QWQ3:QWR3"/>
    <mergeCell ref="QVU3:QVV3"/>
    <mergeCell ref="QVW3:QVX3"/>
    <mergeCell ref="QVY3:QVZ3"/>
    <mergeCell ref="QWA3:QWB3"/>
    <mergeCell ref="QWC3:QWD3"/>
    <mergeCell ref="QWE3:QWF3"/>
    <mergeCell ref="RAW3:RAX3"/>
    <mergeCell ref="RAY3:RAZ3"/>
    <mergeCell ref="RBA3:RBB3"/>
    <mergeCell ref="RBC3:RBD3"/>
    <mergeCell ref="RBE3:RBF3"/>
    <mergeCell ref="RBG3:RBH3"/>
    <mergeCell ref="RAK3:RAL3"/>
    <mergeCell ref="RAM3:RAN3"/>
    <mergeCell ref="RAO3:RAP3"/>
    <mergeCell ref="RAQ3:RAR3"/>
    <mergeCell ref="RAS3:RAT3"/>
    <mergeCell ref="RAU3:RAV3"/>
    <mergeCell ref="QZY3:QZZ3"/>
    <mergeCell ref="RAA3:RAB3"/>
    <mergeCell ref="RAC3:RAD3"/>
    <mergeCell ref="RAE3:RAF3"/>
    <mergeCell ref="RAG3:RAH3"/>
    <mergeCell ref="RAI3:RAJ3"/>
    <mergeCell ref="QZM3:QZN3"/>
    <mergeCell ref="QZO3:QZP3"/>
    <mergeCell ref="QZQ3:QZR3"/>
    <mergeCell ref="QZS3:QZT3"/>
    <mergeCell ref="QZU3:QZV3"/>
    <mergeCell ref="QZW3:QZX3"/>
    <mergeCell ref="QZA3:QZB3"/>
    <mergeCell ref="QZC3:QZD3"/>
    <mergeCell ref="QZE3:QZF3"/>
    <mergeCell ref="QZG3:QZH3"/>
    <mergeCell ref="QZI3:QZJ3"/>
    <mergeCell ref="QZK3:QZL3"/>
    <mergeCell ref="QYO3:QYP3"/>
    <mergeCell ref="QYQ3:QYR3"/>
    <mergeCell ref="QYS3:QYT3"/>
    <mergeCell ref="QYU3:QYV3"/>
    <mergeCell ref="QYW3:QYX3"/>
    <mergeCell ref="QYY3:QYZ3"/>
    <mergeCell ref="RDQ3:RDR3"/>
    <mergeCell ref="RDS3:RDT3"/>
    <mergeCell ref="RDU3:RDV3"/>
    <mergeCell ref="RDW3:RDX3"/>
    <mergeCell ref="RDY3:RDZ3"/>
    <mergeCell ref="REA3:REB3"/>
    <mergeCell ref="RDE3:RDF3"/>
    <mergeCell ref="RDG3:RDH3"/>
    <mergeCell ref="RDI3:RDJ3"/>
    <mergeCell ref="RDK3:RDL3"/>
    <mergeCell ref="RDM3:RDN3"/>
    <mergeCell ref="RDO3:RDP3"/>
    <mergeCell ref="RCS3:RCT3"/>
    <mergeCell ref="RCU3:RCV3"/>
    <mergeCell ref="RCW3:RCX3"/>
    <mergeCell ref="RCY3:RCZ3"/>
    <mergeCell ref="RDA3:RDB3"/>
    <mergeCell ref="RDC3:RDD3"/>
    <mergeCell ref="RCG3:RCH3"/>
    <mergeCell ref="RCI3:RCJ3"/>
    <mergeCell ref="RCK3:RCL3"/>
    <mergeCell ref="RCM3:RCN3"/>
    <mergeCell ref="RCO3:RCP3"/>
    <mergeCell ref="RCQ3:RCR3"/>
    <mergeCell ref="RBU3:RBV3"/>
    <mergeCell ref="RBW3:RBX3"/>
    <mergeCell ref="RBY3:RBZ3"/>
    <mergeCell ref="RCA3:RCB3"/>
    <mergeCell ref="RCC3:RCD3"/>
    <mergeCell ref="RCE3:RCF3"/>
    <mergeCell ref="RBI3:RBJ3"/>
    <mergeCell ref="RBK3:RBL3"/>
    <mergeCell ref="RBM3:RBN3"/>
    <mergeCell ref="RBO3:RBP3"/>
    <mergeCell ref="RBQ3:RBR3"/>
    <mergeCell ref="RBS3:RBT3"/>
    <mergeCell ref="RGK3:RGL3"/>
    <mergeCell ref="RGM3:RGN3"/>
    <mergeCell ref="RGO3:RGP3"/>
    <mergeCell ref="RGQ3:RGR3"/>
    <mergeCell ref="RGS3:RGT3"/>
    <mergeCell ref="RGU3:RGV3"/>
    <mergeCell ref="RFY3:RFZ3"/>
    <mergeCell ref="RGA3:RGB3"/>
    <mergeCell ref="RGC3:RGD3"/>
    <mergeCell ref="RGE3:RGF3"/>
    <mergeCell ref="RGG3:RGH3"/>
    <mergeCell ref="RGI3:RGJ3"/>
    <mergeCell ref="RFM3:RFN3"/>
    <mergeCell ref="RFO3:RFP3"/>
    <mergeCell ref="RFQ3:RFR3"/>
    <mergeCell ref="RFS3:RFT3"/>
    <mergeCell ref="RFU3:RFV3"/>
    <mergeCell ref="RFW3:RFX3"/>
    <mergeCell ref="RFA3:RFB3"/>
    <mergeCell ref="RFC3:RFD3"/>
    <mergeCell ref="RFE3:RFF3"/>
    <mergeCell ref="RFG3:RFH3"/>
    <mergeCell ref="RFI3:RFJ3"/>
    <mergeCell ref="RFK3:RFL3"/>
    <mergeCell ref="REO3:REP3"/>
    <mergeCell ref="REQ3:RER3"/>
    <mergeCell ref="RES3:RET3"/>
    <mergeCell ref="REU3:REV3"/>
    <mergeCell ref="REW3:REX3"/>
    <mergeCell ref="REY3:REZ3"/>
    <mergeCell ref="REC3:RED3"/>
    <mergeCell ref="REE3:REF3"/>
    <mergeCell ref="REG3:REH3"/>
    <mergeCell ref="REI3:REJ3"/>
    <mergeCell ref="REK3:REL3"/>
    <mergeCell ref="REM3:REN3"/>
    <mergeCell ref="RJE3:RJF3"/>
    <mergeCell ref="RJG3:RJH3"/>
    <mergeCell ref="RJI3:RJJ3"/>
    <mergeCell ref="RJK3:RJL3"/>
    <mergeCell ref="RJM3:RJN3"/>
    <mergeCell ref="RJO3:RJP3"/>
    <mergeCell ref="RIS3:RIT3"/>
    <mergeCell ref="RIU3:RIV3"/>
    <mergeCell ref="RIW3:RIX3"/>
    <mergeCell ref="RIY3:RIZ3"/>
    <mergeCell ref="RJA3:RJB3"/>
    <mergeCell ref="RJC3:RJD3"/>
    <mergeCell ref="RIG3:RIH3"/>
    <mergeCell ref="RII3:RIJ3"/>
    <mergeCell ref="RIK3:RIL3"/>
    <mergeCell ref="RIM3:RIN3"/>
    <mergeCell ref="RIO3:RIP3"/>
    <mergeCell ref="RIQ3:RIR3"/>
    <mergeCell ref="RHU3:RHV3"/>
    <mergeCell ref="RHW3:RHX3"/>
    <mergeCell ref="RHY3:RHZ3"/>
    <mergeCell ref="RIA3:RIB3"/>
    <mergeCell ref="RIC3:RID3"/>
    <mergeCell ref="RIE3:RIF3"/>
    <mergeCell ref="RHI3:RHJ3"/>
    <mergeCell ref="RHK3:RHL3"/>
    <mergeCell ref="RHM3:RHN3"/>
    <mergeCell ref="RHO3:RHP3"/>
    <mergeCell ref="RHQ3:RHR3"/>
    <mergeCell ref="RHS3:RHT3"/>
    <mergeCell ref="RGW3:RGX3"/>
    <mergeCell ref="RGY3:RGZ3"/>
    <mergeCell ref="RHA3:RHB3"/>
    <mergeCell ref="RHC3:RHD3"/>
    <mergeCell ref="RHE3:RHF3"/>
    <mergeCell ref="RHG3:RHH3"/>
    <mergeCell ref="RLY3:RLZ3"/>
    <mergeCell ref="RMA3:RMB3"/>
    <mergeCell ref="RMC3:RMD3"/>
    <mergeCell ref="RME3:RMF3"/>
    <mergeCell ref="RMG3:RMH3"/>
    <mergeCell ref="RMI3:RMJ3"/>
    <mergeCell ref="RLM3:RLN3"/>
    <mergeCell ref="RLO3:RLP3"/>
    <mergeCell ref="RLQ3:RLR3"/>
    <mergeCell ref="RLS3:RLT3"/>
    <mergeCell ref="RLU3:RLV3"/>
    <mergeCell ref="RLW3:RLX3"/>
    <mergeCell ref="RLA3:RLB3"/>
    <mergeCell ref="RLC3:RLD3"/>
    <mergeCell ref="RLE3:RLF3"/>
    <mergeCell ref="RLG3:RLH3"/>
    <mergeCell ref="RLI3:RLJ3"/>
    <mergeCell ref="RLK3:RLL3"/>
    <mergeCell ref="RKO3:RKP3"/>
    <mergeCell ref="RKQ3:RKR3"/>
    <mergeCell ref="RKS3:RKT3"/>
    <mergeCell ref="RKU3:RKV3"/>
    <mergeCell ref="RKW3:RKX3"/>
    <mergeCell ref="RKY3:RKZ3"/>
    <mergeCell ref="RKC3:RKD3"/>
    <mergeCell ref="RKE3:RKF3"/>
    <mergeCell ref="RKG3:RKH3"/>
    <mergeCell ref="RKI3:RKJ3"/>
    <mergeCell ref="RKK3:RKL3"/>
    <mergeCell ref="RKM3:RKN3"/>
    <mergeCell ref="RJQ3:RJR3"/>
    <mergeCell ref="RJS3:RJT3"/>
    <mergeCell ref="RJU3:RJV3"/>
    <mergeCell ref="RJW3:RJX3"/>
    <mergeCell ref="RJY3:RJZ3"/>
    <mergeCell ref="RKA3:RKB3"/>
    <mergeCell ref="ROS3:ROT3"/>
    <mergeCell ref="ROU3:ROV3"/>
    <mergeCell ref="ROW3:ROX3"/>
    <mergeCell ref="ROY3:ROZ3"/>
    <mergeCell ref="RPA3:RPB3"/>
    <mergeCell ref="RPC3:RPD3"/>
    <mergeCell ref="ROG3:ROH3"/>
    <mergeCell ref="ROI3:ROJ3"/>
    <mergeCell ref="ROK3:ROL3"/>
    <mergeCell ref="ROM3:RON3"/>
    <mergeCell ref="ROO3:ROP3"/>
    <mergeCell ref="ROQ3:ROR3"/>
    <mergeCell ref="RNU3:RNV3"/>
    <mergeCell ref="RNW3:RNX3"/>
    <mergeCell ref="RNY3:RNZ3"/>
    <mergeCell ref="ROA3:ROB3"/>
    <mergeCell ref="ROC3:ROD3"/>
    <mergeCell ref="ROE3:ROF3"/>
    <mergeCell ref="RNI3:RNJ3"/>
    <mergeCell ref="RNK3:RNL3"/>
    <mergeCell ref="RNM3:RNN3"/>
    <mergeCell ref="RNO3:RNP3"/>
    <mergeCell ref="RNQ3:RNR3"/>
    <mergeCell ref="RNS3:RNT3"/>
    <mergeCell ref="RMW3:RMX3"/>
    <mergeCell ref="RMY3:RMZ3"/>
    <mergeCell ref="RNA3:RNB3"/>
    <mergeCell ref="RNC3:RND3"/>
    <mergeCell ref="RNE3:RNF3"/>
    <mergeCell ref="RNG3:RNH3"/>
    <mergeCell ref="RMK3:RML3"/>
    <mergeCell ref="RMM3:RMN3"/>
    <mergeCell ref="RMO3:RMP3"/>
    <mergeCell ref="RMQ3:RMR3"/>
    <mergeCell ref="RMS3:RMT3"/>
    <mergeCell ref="RMU3:RMV3"/>
    <mergeCell ref="RRM3:RRN3"/>
    <mergeCell ref="RRO3:RRP3"/>
    <mergeCell ref="RRQ3:RRR3"/>
    <mergeCell ref="RRS3:RRT3"/>
    <mergeCell ref="RRU3:RRV3"/>
    <mergeCell ref="RRW3:RRX3"/>
    <mergeCell ref="RRA3:RRB3"/>
    <mergeCell ref="RRC3:RRD3"/>
    <mergeCell ref="RRE3:RRF3"/>
    <mergeCell ref="RRG3:RRH3"/>
    <mergeCell ref="RRI3:RRJ3"/>
    <mergeCell ref="RRK3:RRL3"/>
    <mergeCell ref="RQO3:RQP3"/>
    <mergeCell ref="RQQ3:RQR3"/>
    <mergeCell ref="RQS3:RQT3"/>
    <mergeCell ref="RQU3:RQV3"/>
    <mergeCell ref="RQW3:RQX3"/>
    <mergeCell ref="RQY3:RQZ3"/>
    <mergeCell ref="RQC3:RQD3"/>
    <mergeCell ref="RQE3:RQF3"/>
    <mergeCell ref="RQG3:RQH3"/>
    <mergeCell ref="RQI3:RQJ3"/>
    <mergeCell ref="RQK3:RQL3"/>
    <mergeCell ref="RQM3:RQN3"/>
    <mergeCell ref="RPQ3:RPR3"/>
    <mergeCell ref="RPS3:RPT3"/>
    <mergeCell ref="RPU3:RPV3"/>
    <mergeCell ref="RPW3:RPX3"/>
    <mergeCell ref="RPY3:RPZ3"/>
    <mergeCell ref="RQA3:RQB3"/>
    <mergeCell ref="RPE3:RPF3"/>
    <mergeCell ref="RPG3:RPH3"/>
    <mergeCell ref="RPI3:RPJ3"/>
    <mergeCell ref="RPK3:RPL3"/>
    <mergeCell ref="RPM3:RPN3"/>
    <mergeCell ref="RPO3:RPP3"/>
    <mergeCell ref="RUG3:RUH3"/>
    <mergeCell ref="RUI3:RUJ3"/>
    <mergeCell ref="RUK3:RUL3"/>
    <mergeCell ref="RUM3:RUN3"/>
    <mergeCell ref="RUO3:RUP3"/>
    <mergeCell ref="RUQ3:RUR3"/>
    <mergeCell ref="RTU3:RTV3"/>
    <mergeCell ref="RTW3:RTX3"/>
    <mergeCell ref="RTY3:RTZ3"/>
    <mergeCell ref="RUA3:RUB3"/>
    <mergeCell ref="RUC3:RUD3"/>
    <mergeCell ref="RUE3:RUF3"/>
    <mergeCell ref="RTI3:RTJ3"/>
    <mergeCell ref="RTK3:RTL3"/>
    <mergeCell ref="RTM3:RTN3"/>
    <mergeCell ref="RTO3:RTP3"/>
    <mergeCell ref="RTQ3:RTR3"/>
    <mergeCell ref="RTS3:RTT3"/>
    <mergeCell ref="RSW3:RSX3"/>
    <mergeCell ref="RSY3:RSZ3"/>
    <mergeCell ref="RTA3:RTB3"/>
    <mergeCell ref="RTC3:RTD3"/>
    <mergeCell ref="RTE3:RTF3"/>
    <mergeCell ref="RTG3:RTH3"/>
    <mergeCell ref="RSK3:RSL3"/>
    <mergeCell ref="RSM3:RSN3"/>
    <mergeCell ref="RSO3:RSP3"/>
    <mergeCell ref="RSQ3:RSR3"/>
    <mergeCell ref="RSS3:RST3"/>
    <mergeCell ref="RSU3:RSV3"/>
    <mergeCell ref="RRY3:RRZ3"/>
    <mergeCell ref="RSA3:RSB3"/>
    <mergeCell ref="RSC3:RSD3"/>
    <mergeCell ref="RSE3:RSF3"/>
    <mergeCell ref="RSG3:RSH3"/>
    <mergeCell ref="RSI3:RSJ3"/>
    <mergeCell ref="RXA3:RXB3"/>
    <mergeCell ref="RXC3:RXD3"/>
    <mergeCell ref="RXE3:RXF3"/>
    <mergeCell ref="RXG3:RXH3"/>
    <mergeCell ref="RXI3:RXJ3"/>
    <mergeCell ref="RXK3:RXL3"/>
    <mergeCell ref="RWO3:RWP3"/>
    <mergeCell ref="RWQ3:RWR3"/>
    <mergeCell ref="RWS3:RWT3"/>
    <mergeCell ref="RWU3:RWV3"/>
    <mergeCell ref="RWW3:RWX3"/>
    <mergeCell ref="RWY3:RWZ3"/>
    <mergeCell ref="RWC3:RWD3"/>
    <mergeCell ref="RWE3:RWF3"/>
    <mergeCell ref="RWG3:RWH3"/>
    <mergeCell ref="RWI3:RWJ3"/>
    <mergeCell ref="RWK3:RWL3"/>
    <mergeCell ref="RWM3:RWN3"/>
    <mergeCell ref="RVQ3:RVR3"/>
    <mergeCell ref="RVS3:RVT3"/>
    <mergeCell ref="RVU3:RVV3"/>
    <mergeCell ref="RVW3:RVX3"/>
    <mergeCell ref="RVY3:RVZ3"/>
    <mergeCell ref="RWA3:RWB3"/>
    <mergeCell ref="RVE3:RVF3"/>
    <mergeCell ref="RVG3:RVH3"/>
    <mergeCell ref="RVI3:RVJ3"/>
    <mergeCell ref="RVK3:RVL3"/>
    <mergeCell ref="RVM3:RVN3"/>
    <mergeCell ref="RVO3:RVP3"/>
    <mergeCell ref="RUS3:RUT3"/>
    <mergeCell ref="RUU3:RUV3"/>
    <mergeCell ref="RUW3:RUX3"/>
    <mergeCell ref="RUY3:RUZ3"/>
    <mergeCell ref="RVA3:RVB3"/>
    <mergeCell ref="RVC3:RVD3"/>
    <mergeCell ref="RZU3:RZV3"/>
    <mergeCell ref="RZW3:RZX3"/>
    <mergeCell ref="RZY3:RZZ3"/>
    <mergeCell ref="SAA3:SAB3"/>
    <mergeCell ref="SAC3:SAD3"/>
    <mergeCell ref="SAE3:SAF3"/>
    <mergeCell ref="RZI3:RZJ3"/>
    <mergeCell ref="RZK3:RZL3"/>
    <mergeCell ref="RZM3:RZN3"/>
    <mergeCell ref="RZO3:RZP3"/>
    <mergeCell ref="RZQ3:RZR3"/>
    <mergeCell ref="RZS3:RZT3"/>
    <mergeCell ref="RYW3:RYX3"/>
    <mergeCell ref="RYY3:RYZ3"/>
    <mergeCell ref="RZA3:RZB3"/>
    <mergeCell ref="RZC3:RZD3"/>
    <mergeCell ref="RZE3:RZF3"/>
    <mergeCell ref="RZG3:RZH3"/>
    <mergeCell ref="RYK3:RYL3"/>
    <mergeCell ref="RYM3:RYN3"/>
    <mergeCell ref="RYO3:RYP3"/>
    <mergeCell ref="RYQ3:RYR3"/>
    <mergeCell ref="RYS3:RYT3"/>
    <mergeCell ref="RYU3:RYV3"/>
    <mergeCell ref="RXY3:RXZ3"/>
    <mergeCell ref="RYA3:RYB3"/>
    <mergeCell ref="RYC3:RYD3"/>
    <mergeCell ref="RYE3:RYF3"/>
    <mergeCell ref="RYG3:RYH3"/>
    <mergeCell ref="RYI3:RYJ3"/>
    <mergeCell ref="RXM3:RXN3"/>
    <mergeCell ref="RXO3:RXP3"/>
    <mergeCell ref="RXQ3:RXR3"/>
    <mergeCell ref="RXS3:RXT3"/>
    <mergeCell ref="RXU3:RXV3"/>
    <mergeCell ref="RXW3:RXX3"/>
    <mergeCell ref="SCO3:SCP3"/>
    <mergeCell ref="SCQ3:SCR3"/>
    <mergeCell ref="SCS3:SCT3"/>
    <mergeCell ref="SCU3:SCV3"/>
    <mergeCell ref="SCW3:SCX3"/>
    <mergeCell ref="SCY3:SCZ3"/>
    <mergeCell ref="SCC3:SCD3"/>
    <mergeCell ref="SCE3:SCF3"/>
    <mergeCell ref="SCG3:SCH3"/>
    <mergeCell ref="SCI3:SCJ3"/>
    <mergeCell ref="SCK3:SCL3"/>
    <mergeCell ref="SCM3:SCN3"/>
    <mergeCell ref="SBQ3:SBR3"/>
    <mergeCell ref="SBS3:SBT3"/>
    <mergeCell ref="SBU3:SBV3"/>
    <mergeCell ref="SBW3:SBX3"/>
    <mergeCell ref="SBY3:SBZ3"/>
    <mergeCell ref="SCA3:SCB3"/>
    <mergeCell ref="SBE3:SBF3"/>
    <mergeCell ref="SBG3:SBH3"/>
    <mergeCell ref="SBI3:SBJ3"/>
    <mergeCell ref="SBK3:SBL3"/>
    <mergeCell ref="SBM3:SBN3"/>
    <mergeCell ref="SBO3:SBP3"/>
    <mergeCell ref="SAS3:SAT3"/>
    <mergeCell ref="SAU3:SAV3"/>
    <mergeCell ref="SAW3:SAX3"/>
    <mergeCell ref="SAY3:SAZ3"/>
    <mergeCell ref="SBA3:SBB3"/>
    <mergeCell ref="SBC3:SBD3"/>
    <mergeCell ref="SAG3:SAH3"/>
    <mergeCell ref="SAI3:SAJ3"/>
    <mergeCell ref="SAK3:SAL3"/>
    <mergeCell ref="SAM3:SAN3"/>
    <mergeCell ref="SAO3:SAP3"/>
    <mergeCell ref="SAQ3:SAR3"/>
    <mergeCell ref="SFI3:SFJ3"/>
    <mergeCell ref="SFK3:SFL3"/>
    <mergeCell ref="SFM3:SFN3"/>
    <mergeCell ref="SFO3:SFP3"/>
    <mergeCell ref="SFQ3:SFR3"/>
    <mergeCell ref="SFS3:SFT3"/>
    <mergeCell ref="SEW3:SEX3"/>
    <mergeCell ref="SEY3:SEZ3"/>
    <mergeCell ref="SFA3:SFB3"/>
    <mergeCell ref="SFC3:SFD3"/>
    <mergeCell ref="SFE3:SFF3"/>
    <mergeCell ref="SFG3:SFH3"/>
    <mergeCell ref="SEK3:SEL3"/>
    <mergeCell ref="SEM3:SEN3"/>
    <mergeCell ref="SEO3:SEP3"/>
    <mergeCell ref="SEQ3:SER3"/>
    <mergeCell ref="SES3:SET3"/>
    <mergeCell ref="SEU3:SEV3"/>
    <mergeCell ref="SDY3:SDZ3"/>
    <mergeCell ref="SEA3:SEB3"/>
    <mergeCell ref="SEC3:SED3"/>
    <mergeCell ref="SEE3:SEF3"/>
    <mergeCell ref="SEG3:SEH3"/>
    <mergeCell ref="SEI3:SEJ3"/>
    <mergeCell ref="SDM3:SDN3"/>
    <mergeCell ref="SDO3:SDP3"/>
    <mergeCell ref="SDQ3:SDR3"/>
    <mergeCell ref="SDS3:SDT3"/>
    <mergeCell ref="SDU3:SDV3"/>
    <mergeCell ref="SDW3:SDX3"/>
    <mergeCell ref="SDA3:SDB3"/>
    <mergeCell ref="SDC3:SDD3"/>
    <mergeCell ref="SDE3:SDF3"/>
    <mergeCell ref="SDG3:SDH3"/>
    <mergeCell ref="SDI3:SDJ3"/>
    <mergeCell ref="SDK3:SDL3"/>
    <mergeCell ref="SIC3:SID3"/>
    <mergeCell ref="SIE3:SIF3"/>
    <mergeCell ref="SIG3:SIH3"/>
    <mergeCell ref="SII3:SIJ3"/>
    <mergeCell ref="SIK3:SIL3"/>
    <mergeCell ref="SIM3:SIN3"/>
    <mergeCell ref="SHQ3:SHR3"/>
    <mergeCell ref="SHS3:SHT3"/>
    <mergeCell ref="SHU3:SHV3"/>
    <mergeCell ref="SHW3:SHX3"/>
    <mergeCell ref="SHY3:SHZ3"/>
    <mergeCell ref="SIA3:SIB3"/>
    <mergeCell ref="SHE3:SHF3"/>
    <mergeCell ref="SHG3:SHH3"/>
    <mergeCell ref="SHI3:SHJ3"/>
    <mergeCell ref="SHK3:SHL3"/>
    <mergeCell ref="SHM3:SHN3"/>
    <mergeCell ref="SHO3:SHP3"/>
    <mergeCell ref="SGS3:SGT3"/>
    <mergeCell ref="SGU3:SGV3"/>
    <mergeCell ref="SGW3:SGX3"/>
    <mergeCell ref="SGY3:SGZ3"/>
    <mergeCell ref="SHA3:SHB3"/>
    <mergeCell ref="SHC3:SHD3"/>
    <mergeCell ref="SGG3:SGH3"/>
    <mergeCell ref="SGI3:SGJ3"/>
    <mergeCell ref="SGK3:SGL3"/>
    <mergeCell ref="SGM3:SGN3"/>
    <mergeCell ref="SGO3:SGP3"/>
    <mergeCell ref="SGQ3:SGR3"/>
    <mergeCell ref="SFU3:SFV3"/>
    <mergeCell ref="SFW3:SFX3"/>
    <mergeCell ref="SFY3:SFZ3"/>
    <mergeCell ref="SGA3:SGB3"/>
    <mergeCell ref="SGC3:SGD3"/>
    <mergeCell ref="SGE3:SGF3"/>
    <mergeCell ref="SKW3:SKX3"/>
    <mergeCell ref="SKY3:SKZ3"/>
    <mergeCell ref="SLA3:SLB3"/>
    <mergeCell ref="SLC3:SLD3"/>
    <mergeCell ref="SLE3:SLF3"/>
    <mergeCell ref="SLG3:SLH3"/>
    <mergeCell ref="SKK3:SKL3"/>
    <mergeCell ref="SKM3:SKN3"/>
    <mergeCell ref="SKO3:SKP3"/>
    <mergeCell ref="SKQ3:SKR3"/>
    <mergeCell ref="SKS3:SKT3"/>
    <mergeCell ref="SKU3:SKV3"/>
    <mergeCell ref="SJY3:SJZ3"/>
    <mergeCell ref="SKA3:SKB3"/>
    <mergeCell ref="SKC3:SKD3"/>
    <mergeCell ref="SKE3:SKF3"/>
    <mergeCell ref="SKG3:SKH3"/>
    <mergeCell ref="SKI3:SKJ3"/>
    <mergeCell ref="SJM3:SJN3"/>
    <mergeCell ref="SJO3:SJP3"/>
    <mergeCell ref="SJQ3:SJR3"/>
    <mergeCell ref="SJS3:SJT3"/>
    <mergeCell ref="SJU3:SJV3"/>
    <mergeCell ref="SJW3:SJX3"/>
    <mergeCell ref="SJA3:SJB3"/>
    <mergeCell ref="SJC3:SJD3"/>
    <mergeCell ref="SJE3:SJF3"/>
    <mergeCell ref="SJG3:SJH3"/>
    <mergeCell ref="SJI3:SJJ3"/>
    <mergeCell ref="SJK3:SJL3"/>
    <mergeCell ref="SIO3:SIP3"/>
    <mergeCell ref="SIQ3:SIR3"/>
    <mergeCell ref="SIS3:SIT3"/>
    <mergeCell ref="SIU3:SIV3"/>
    <mergeCell ref="SIW3:SIX3"/>
    <mergeCell ref="SIY3:SIZ3"/>
    <mergeCell ref="SNQ3:SNR3"/>
    <mergeCell ref="SNS3:SNT3"/>
    <mergeCell ref="SNU3:SNV3"/>
    <mergeCell ref="SNW3:SNX3"/>
    <mergeCell ref="SNY3:SNZ3"/>
    <mergeCell ref="SOA3:SOB3"/>
    <mergeCell ref="SNE3:SNF3"/>
    <mergeCell ref="SNG3:SNH3"/>
    <mergeCell ref="SNI3:SNJ3"/>
    <mergeCell ref="SNK3:SNL3"/>
    <mergeCell ref="SNM3:SNN3"/>
    <mergeCell ref="SNO3:SNP3"/>
    <mergeCell ref="SMS3:SMT3"/>
    <mergeCell ref="SMU3:SMV3"/>
    <mergeCell ref="SMW3:SMX3"/>
    <mergeCell ref="SMY3:SMZ3"/>
    <mergeCell ref="SNA3:SNB3"/>
    <mergeCell ref="SNC3:SND3"/>
    <mergeCell ref="SMG3:SMH3"/>
    <mergeCell ref="SMI3:SMJ3"/>
    <mergeCell ref="SMK3:SML3"/>
    <mergeCell ref="SMM3:SMN3"/>
    <mergeCell ref="SMO3:SMP3"/>
    <mergeCell ref="SMQ3:SMR3"/>
    <mergeCell ref="SLU3:SLV3"/>
    <mergeCell ref="SLW3:SLX3"/>
    <mergeCell ref="SLY3:SLZ3"/>
    <mergeCell ref="SMA3:SMB3"/>
    <mergeCell ref="SMC3:SMD3"/>
    <mergeCell ref="SME3:SMF3"/>
    <mergeCell ref="SLI3:SLJ3"/>
    <mergeCell ref="SLK3:SLL3"/>
    <mergeCell ref="SLM3:SLN3"/>
    <mergeCell ref="SLO3:SLP3"/>
    <mergeCell ref="SLQ3:SLR3"/>
    <mergeCell ref="SLS3:SLT3"/>
    <mergeCell ref="SQK3:SQL3"/>
    <mergeCell ref="SQM3:SQN3"/>
    <mergeCell ref="SQO3:SQP3"/>
    <mergeCell ref="SQQ3:SQR3"/>
    <mergeCell ref="SQS3:SQT3"/>
    <mergeCell ref="SQU3:SQV3"/>
    <mergeCell ref="SPY3:SPZ3"/>
    <mergeCell ref="SQA3:SQB3"/>
    <mergeCell ref="SQC3:SQD3"/>
    <mergeCell ref="SQE3:SQF3"/>
    <mergeCell ref="SQG3:SQH3"/>
    <mergeCell ref="SQI3:SQJ3"/>
    <mergeCell ref="SPM3:SPN3"/>
    <mergeCell ref="SPO3:SPP3"/>
    <mergeCell ref="SPQ3:SPR3"/>
    <mergeCell ref="SPS3:SPT3"/>
    <mergeCell ref="SPU3:SPV3"/>
    <mergeCell ref="SPW3:SPX3"/>
    <mergeCell ref="SPA3:SPB3"/>
    <mergeCell ref="SPC3:SPD3"/>
    <mergeCell ref="SPE3:SPF3"/>
    <mergeCell ref="SPG3:SPH3"/>
    <mergeCell ref="SPI3:SPJ3"/>
    <mergeCell ref="SPK3:SPL3"/>
    <mergeCell ref="SOO3:SOP3"/>
    <mergeCell ref="SOQ3:SOR3"/>
    <mergeCell ref="SOS3:SOT3"/>
    <mergeCell ref="SOU3:SOV3"/>
    <mergeCell ref="SOW3:SOX3"/>
    <mergeCell ref="SOY3:SOZ3"/>
    <mergeCell ref="SOC3:SOD3"/>
    <mergeCell ref="SOE3:SOF3"/>
    <mergeCell ref="SOG3:SOH3"/>
    <mergeCell ref="SOI3:SOJ3"/>
    <mergeCell ref="SOK3:SOL3"/>
    <mergeCell ref="SOM3:SON3"/>
    <mergeCell ref="STE3:STF3"/>
    <mergeCell ref="STG3:STH3"/>
    <mergeCell ref="STI3:STJ3"/>
    <mergeCell ref="STK3:STL3"/>
    <mergeCell ref="STM3:STN3"/>
    <mergeCell ref="STO3:STP3"/>
    <mergeCell ref="SSS3:SST3"/>
    <mergeCell ref="SSU3:SSV3"/>
    <mergeCell ref="SSW3:SSX3"/>
    <mergeCell ref="SSY3:SSZ3"/>
    <mergeCell ref="STA3:STB3"/>
    <mergeCell ref="STC3:STD3"/>
    <mergeCell ref="SSG3:SSH3"/>
    <mergeCell ref="SSI3:SSJ3"/>
    <mergeCell ref="SSK3:SSL3"/>
    <mergeCell ref="SSM3:SSN3"/>
    <mergeCell ref="SSO3:SSP3"/>
    <mergeCell ref="SSQ3:SSR3"/>
    <mergeCell ref="SRU3:SRV3"/>
    <mergeCell ref="SRW3:SRX3"/>
    <mergeCell ref="SRY3:SRZ3"/>
    <mergeCell ref="SSA3:SSB3"/>
    <mergeCell ref="SSC3:SSD3"/>
    <mergeCell ref="SSE3:SSF3"/>
    <mergeCell ref="SRI3:SRJ3"/>
    <mergeCell ref="SRK3:SRL3"/>
    <mergeCell ref="SRM3:SRN3"/>
    <mergeCell ref="SRO3:SRP3"/>
    <mergeCell ref="SRQ3:SRR3"/>
    <mergeCell ref="SRS3:SRT3"/>
    <mergeCell ref="SQW3:SQX3"/>
    <mergeCell ref="SQY3:SQZ3"/>
    <mergeCell ref="SRA3:SRB3"/>
    <mergeCell ref="SRC3:SRD3"/>
    <mergeCell ref="SRE3:SRF3"/>
    <mergeCell ref="SRG3:SRH3"/>
    <mergeCell ref="SVY3:SVZ3"/>
    <mergeCell ref="SWA3:SWB3"/>
    <mergeCell ref="SWC3:SWD3"/>
    <mergeCell ref="SWE3:SWF3"/>
    <mergeCell ref="SWG3:SWH3"/>
    <mergeCell ref="SWI3:SWJ3"/>
    <mergeCell ref="SVM3:SVN3"/>
    <mergeCell ref="SVO3:SVP3"/>
    <mergeCell ref="SVQ3:SVR3"/>
    <mergeCell ref="SVS3:SVT3"/>
    <mergeCell ref="SVU3:SVV3"/>
    <mergeCell ref="SVW3:SVX3"/>
    <mergeCell ref="SVA3:SVB3"/>
    <mergeCell ref="SVC3:SVD3"/>
    <mergeCell ref="SVE3:SVF3"/>
    <mergeCell ref="SVG3:SVH3"/>
    <mergeCell ref="SVI3:SVJ3"/>
    <mergeCell ref="SVK3:SVL3"/>
    <mergeCell ref="SUO3:SUP3"/>
    <mergeCell ref="SUQ3:SUR3"/>
    <mergeCell ref="SUS3:SUT3"/>
    <mergeCell ref="SUU3:SUV3"/>
    <mergeCell ref="SUW3:SUX3"/>
    <mergeCell ref="SUY3:SUZ3"/>
    <mergeCell ref="SUC3:SUD3"/>
    <mergeCell ref="SUE3:SUF3"/>
    <mergeCell ref="SUG3:SUH3"/>
    <mergeCell ref="SUI3:SUJ3"/>
    <mergeCell ref="SUK3:SUL3"/>
    <mergeCell ref="SUM3:SUN3"/>
    <mergeCell ref="STQ3:STR3"/>
    <mergeCell ref="STS3:STT3"/>
    <mergeCell ref="STU3:STV3"/>
    <mergeCell ref="STW3:STX3"/>
    <mergeCell ref="STY3:STZ3"/>
    <mergeCell ref="SUA3:SUB3"/>
    <mergeCell ref="SYS3:SYT3"/>
    <mergeCell ref="SYU3:SYV3"/>
    <mergeCell ref="SYW3:SYX3"/>
    <mergeCell ref="SYY3:SYZ3"/>
    <mergeCell ref="SZA3:SZB3"/>
    <mergeCell ref="SZC3:SZD3"/>
    <mergeCell ref="SYG3:SYH3"/>
    <mergeCell ref="SYI3:SYJ3"/>
    <mergeCell ref="SYK3:SYL3"/>
    <mergeCell ref="SYM3:SYN3"/>
    <mergeCell ref="SYO3:SYP3"/>
    <mergeCell ref="SYQ3:SYR3"/>
    <mergeCell ref="SXU3:SXV3"/>
    <mergeCell ref="SXW3:SXX3"/>
    <mergeCell ref="SXY3:SXZ3"/>
    <mergeCell ref="SYA3:SYB3"/>
    <mergeCell ref="SYC3:SYD3"/>
    <mergeCell ref="SYE3:SYF3"/>
    <mergeCell ref="SXI3:SXJ3"/>
    <mergeCell ref="SXK3:SXL3"/>
    <mergeCell ref="SXM3:SXN3"/>
    <mergeCell ref="SXO3:SXP3"/>
    <mergeCell ref="SXQ3:SXR3"/>
    <mergeCell ref="SXS3:SXT3"/>
    <mergeCell ref="SWW3:SWX3"/>
    <mergeCell ref="SWY3:SWZ3"/>
    <mergeCell ref="SXA3:SXB3"/>
    <mergeCell ref="SXC3:SXD3"/>
    <mergeCell ref="SXE3:SXF3"/>
    <mergeCell ref="SXG3:SXH3"/>
    <mergeCell ref="SWK3:SWL3"/>
    <mergeCell ref="SWM3:SWN3"/>
    <mergeCell ref="SWO3:SWP3"/>
    <mergeCell ref="SWQ3:SWR3"/>
    <mergeCell ref="SWS3:SWT3"/>
    <mergeCell ref="SWU3:SWV3"/>
    <mergeCell ref="TBM3:TBN3"/>
    <mergeCell ref="TBO3:TBP3"/>
    <mergeCell ref="TBQ3:TBR3"/>
    <mergeCell ref="TBS3:TBT3"/>
    <mergeCell ref="TBU3:TBV3"/>
    <mergeCell ref="TBW3:TBX3"/>
    <mergeCell ref="TBA3:TBB3"/>
    <mergeCell ref="TBC3:TBD3"/>
    <mergeCell ref="TBE3:TBF3"/>
    <mergeCell ref="TBG3:TBH3"/>
    <mergeCell ref="TBI3:TBJ3"/>
    <mergeCell ref="TBK3:TBL3"/>
    <mergeCell ref="TAO3:TAP3"/>
    <mergeCell ref="TAQ3:TAR3"/>
    <mergeCell ref="TAS3:TAT3"/>
    <mergeCell ref="TAU3:TAV3"/>
    <mergeCell ref="TAW3:TAX3"/>
    <mergeCell ref="TAY3:TAZ3"/>
    <mergeCell ref="TAC3:TAD3"/>
    <mergeCell ref="TAE3:TAF3"/>
    <mergeCell ref="TAG3:TAH3"/>
    <mergeCell ref="TAI3:TAJ3"/>
    <mergeCell ref="TAK3:TAL3"/>
    <mergeCell ref="TAM3:TAN3"/>
    <mergeCell ref="SZQ3:SZR3"/>
    <mergeCell ref="SZS3:SZT3"/>
    <mergeCell ref="SZU3:SZV3"/>
    <mergeCell ref="SZW3:SZX3"/>
    <mergeCell ref="SZY3:SZZ3"/>
    <mergeCell ref="TAA3:TAB3"/>
    <mergeCell ref="SZE3:SZF3"/>
    <mergeCell ref="SZG3:SZH3"/>
    <mergeCell ref="SZI3:SZJ3"/>
    <mergeCell ref="SZK3:SZL3"/>
    <mergeCell ref="SZM3:SZN3"/>
    <mergeCell ref="SZO3:SZP3"/>
    <mergeCell ref="TEG3:TEH3"/>
    <mergeCell ref="TEI3:TEJ3"/>
    <mergeCell ref="TEK3:TEL3"/>
    <mergeCell ref="TEM3:TEN3"/>
    <mergeCell ref="TEO3:TEP3"/>
    <mergeCell ref="TEQ3:TER3"/>
    <mergeCell ref="TDU3:TDV3"/>
    <mergeCell ref="TDW3:TDX3"/>
    <mergeCell ref="TDY3:TDZ3"/>
    <mergeCell ref="TEA3:TEB3"/>
    <mergeCell ref="TEC3:TED3"/>
    <mergeCell ref="TEE3:TEF3"/>
    <mergeCell ref="TDI3:TDJ3"/>
    <mergeCell ref="TDK3:TDL3"/>
    <mergeCell ref="TDM3:TDN3"/>
    <mergeCell ref="TDO3:TDP3"/>
    <mergeCell ref="TDQ3:TDR3"/>
    <mergeCell ref="TDS3:TDT3"/>
    <mergeCell ref="TCW3:TCX3"/>
    <mergeCell ref="TCY3:TCZ3"/>
    <mergeCell ref="TDA3:TDB3"/>
    <mergeCell ref="TDC3:TDD3"/>
    <mergeCell ref="TDE3:TDF3"/>
    <mergeCell ref="TDG3:TDH3"/>
    <mergeCell ref="TCK3:TCL3"/>
    <mergeCell ref="TCM3:TCN3"/>
    <mergeCell ref="TCO3:TCP3"/>
    <mergeCell ref="TCQ3:TCR3"/>
    <mergeCell ref="TCS3:TCT3"/>
    <mergeCell ref="TCU3:TCV3"/>
    <mergeCell ref="TBY3:TBZ3"/>
    <mergeCell ref="TCA3:TCB3"/>
    <mergeCell ref="TCC3:TCD3"/>
    <mergeCell ref="TCE3:TCF3"/>
    <mergeCell ref="TCG3:TCH3"/>
    <mergeCell ref="TCI3:TCJ3"/>
    <mergeCell ref="THA3:THB3"/>
    <mergeCell ref="THC3:THD3"/>
    <mergeCell ref="THE3:THF3"/>
    <mergeCell ref="THG3:THH3"/>
    <mergeCell ref="THI3:THJ3"/>
    <mergeCell ref="THK3:THL3"/>
    <mergeCell ref="TGO3:TGP3"/>
    <mergeCell ref="TGQ3:TGR3"/>
    <mergeCell ref="TGS3:TGT3"/>
    <mergeCell ref="TGU3:TGV3"/>
    <mergeCell ref="TGW3:TGX3"/>
    <mergeCell ref="TGY3:TGZ3"/>
    <mergeCell ref="TGC3:TGD3"/>
    <mergeCell ref="TGE3:TGF3"/>
    <mergeCell ref="TGG3:TGH3"/>
    <mergeCell ref="TGI3:TGJ3"/>
    <mergeCell ref="TGK3:TGL3"/>
    <mergeCell ref="TGM3:TGN3"/>
    <mergeCell ref="TFQ3:TFR3"/>
    <mergeCell ref="TFS3:TFT3"/>
    <mergeCell ref="TFU3:TFV3"/>
    <mergeCell ref="TFW3:TFX3"/>
    <mergeCell ref="TFY3:TFZ3"/>
    <mergeCell ref="TGA3:TGB3"/>
    <mergeCell ref="TFE3:TFF3"/>
    <mergeCell ref="TFG3:TFH3"/>
    <mergeCell ref="TFI3:TFJ3"/>
    <mergeCell ref="TFK3:TFL3"/>
    <mergeCell ref="TFM3:TFN3"/>
    <mergeCell ref="TFO3:TFP3"/>
    <mergeCell ref="TES3:TET3"/>
    <mergeCell ref="TEU3:TEV3"/>
    <mergeCell ref="TEW3:TEX3"/>
    <mergeCell ref="TEY3:TEZ3"/>
    <mergeCell ref="TFA3:TFB3"/>
    <mergeCell ref="TFC3:TFD3"/>
    <mergeCell ref="TJU3:TJV3"/>
    <mergeCell ref="TJW3:TJX3"/>
    <mergeCell ref="TJY3:TJZ3"/>
    <mergeCell ref="TKA3:TKB3"/>
    <mergeCell ref="TKC3:TKD3"/>
    <mergeCell ref="TKE3:TKF3"/>
    <mergeCell ref="TJI3:TJJ3"/>
    <mergeCell ref="TJK3:TJL3"/>
    <mergeCell ref="TJM3:TJN3"/>
    <mergeCell ref="TJO3:TJP3"/>
    <mergeCell ref="TJQ3:TJR3"/>
    <mergeCell ref="TJS3:TJT3"/>
    <mergeCell ref="TIW3:TIX3"/>
    <mergeCell ref="TIY3:TIZ3"/>
    <mergeCell ref="TJA3:TJB3"/>
    <mergeCell ref="TJC3:TJD3"/>
    <mergeCell ref="TJE3:TJF3"/>
    <mergeCell ref="TJG3:TJH3"/>
    <mergeCell ref="TIK3:TIL3"/>
    <mergeCell ref="TIM3:TIN3"/>
    <mergeCell ref="TIO3:TIP3"/>
    <mergeCell ref="TIQ3:TIR3"/>
    <mergeCell ref="TIS3:TIT3"/>
    <mergeCell ref="TIU3:TIV3"/>
    <mergeCell ref="THY3:THZ3"/>
    <mergeCell ref="TIA3:TIB3"/>
    <mergeCell ref="TIC3:TID3"/>
    <mergeCell ref="TIE3:TIF3"/>
    <mergeCell ref="TIG3:TIH3"/>
    <mergeCell ref="TII3:TIJ3"/>
    <mergeCell ref="THM3:THN3"/>
    <mergeCell ref="THO3:THP3"/>
    <mergeCell ref="THQ3:THR3"/>
    <mergeCell ref="THS3:THT3"/>
    <mergeCell ref="THU3:THV3"/>
    <mergeCell ref="THW3:THX3"/>
    <mergeCell ref="TMO3:TMP3"/>
    <mergeCell ref="TMQ3:TMR3"/>
    <mergeCell ref="TMS3:TMT3"/>
    <mergeCell ref="TMU3:TMV3"/>
    <mergeCell ref="TMW3:TMX3"/>
    <mergeCell ref="TMY3:TMZ3"/>
    <mergeCell ref="TMC3:TMD3"/>
    <mergeCell ref="TME3:TMF3"/>
    <mergeCell ref="TMG3:TMH3"/>
    <mergeCell ref="TMI3:TMJ3"/>
    <mergeCell ref="TMK3:TML3"/>
    <mergeCell ref="TMM3:TMN3"/>
    <mergeCell ref="TLQ3:TLR3"/>
    <mergeCell ref="TLS3:TLT3"/>
    <mergeCell ref="TLU3:TLV3"/>
    <mergeCell ref="TLW3:TLX3"/>
    <mergeCell ref="TLY3:TLZ3"/>
    <mergeCell ref="TMA3:TMB3"/>
    <mergeCell ref="TLE3:TLF3"/>
    <mergeCell ref="TLG3:TLH3"/>
    <mergeCell ref="TLI3:TLJ3"/>
    <mergeCell ref="TLK3:TLL3"/>
    <mergeCell ref="TLM3:TLN3"/>
    <mergeCell ref="TLO3:TLP3"/>
    <mergeCell ref="TKS3:TKT3"/>
    <mergeCell ref="TKU3:TKV3"/>
    <mergeCell ref="TKW3:TKX3"/>
    <mergeCell ref="TKY3:TKZ3"/>
    <mergeCell ref="TLA3:TLB3"/>
    <mergeCell ref="TLC3:TLD3"/>
    <mergeCell ref="TKG3:TKH3"/>
    <mergeCell ref="TKI3:TKJ3"/>
    <mergeCell ref="TKK3:TKL3"/>
    <mergeCell ref="TKM3:TKN3"/>
    <mergeCell ref="TKO3:TKP3"/>
    <mergeCell ref="TKQ3:TKR3"/>
    <mergeCell ref="TPI3:TPJ3"/>
    <mergeCell ref="TPK3:TPL3"/>
    <mergeCell ref="TPM3:TPN3"/>
    <mergeCell ref="TPO3:TPP3"/>
    <mergeCell ref="TPQ3:TPR3"/>
    <mergeCell ref="TPS3:TPT3"/>
    <mergeCell ref="TOW3:TOX3"/>
    <mergeCell ref="TOY3:TOZ3"/>
    <mergeCell ref="TPA3:TPB3"/>
    <mergeCell ref="TPC3:TPD3"/>
    <mergeCell ref="TPE3:TPF3"/>
    <mergeCell ref="TPG3:TPH3"/>
    <mergeCell ref="TOK3:TOL3"/>
    <mergeCell ref="TOM3:TON3"/>
    <mergeCell ref="TOO3:TOP3"/>
    <mergeCell ref="TOQ3:TOR3"/>
    <mergeCell ref="TOS3:TOT3"/>
    <mergeCell ref="TOU3:TOV3"/>
    <mergeCell ref="TNY3:TNZ3"/>
    <mergeCell ref="TOA3:TOB3"/>
    <mergeCell ref="TOC3:TOD3"/>
    <mergeCell ref="TOE3:TOF3"/>
    <mergeCell ref="TOG3:TOH3"/>
    <mergeCell ref="TOI3:TOJ3"/>
    <mergeCell ref="TNM3:TNN3"/>
    <mergeCell ref="TNO3:TNP3"/>
    <mergeCell ref="TNQ3:TNR3"/>
    <mergeCell ref="TNS3:TNT3"/>
    <mergeCell ref="TNU3:TNV3"/>
    <mergeCell ref="TNW3:TNX3"/>
    <mergeCell ref="TNA3:TNB3"/>
    <mergeCell ref="TNC3:TND3"/>
    <mergeCell ref="TNE3:TNF3"/>
    <mergeCell ref="TNG3:TNH3"/>
    <mergeCell ref="TNI3:TNJ3"/>
    <mergeCell ref="TNK3:TNL3"/>
    <mergeCell ref="TSC3:TSD3"/>
    <mergeCell ref="TSE3:TSF3"/>
    <mergeCell ref="TSG3:TSH3"/>
    <mergeCell ref="TSI3:TSJ3"/>
    <mergeCell ref="TSK3:TSL3"/>
    <mergeCell ref="TSM3:TSN3"/>
    <mergeCell ref="TRQ3:TRR3"/>
    <mergeCell ref="TRS3:TRT3"/>
    <mergeCell ref="TRU3:TRV3"/>
    <mergeCell ref="TRW3:TRX3"/>
    <mergeCell ref="TRY3:TRZ3"/>
    <mergeCell ref="TSA3:TSB3"/>
    <mergeCell ref="TRE3:TRF3"/>
    <mergeCell ref="TRG3:TRH3"/>
    <mergeCell ref="TRI3:TRJ3"/>
    <mergeCell ref="TRK3:TRL3"/>
    <mergeCell ref="TRM3:TRN3"/>
    <mergeCell ref="TRO3:TRP3"/>
    <mergeCell ref="TQS3:TQT3"/>
    <mergeCell ref="TQU3:TQV3"/>
    <mergeCell ref="TQW3:TQX3"/>
    <mergeCell ref="TQY3:TQZ3"/>
    <mergeCell ref="TRA3:TRB3"/>
    <mergeCell ref="TRC3:TRD3"/>
    <mergeCell ref="TQG3:TQH3"/>
    <mergeCell ref="TQI3:TQJ3"/>
    <mergeCell ref="TQK3:TQL3"/>
    <mergeCell ref="TQM3:TQN3"/>
    <mergeCell ref="TQO3:TQP3"/>
    <mergeCell ref="TQQ3:TQR3"/>
    <mergeCell ref="TPU3:TPV3"/>
    <mergeCell ref="TPW3:TPX3"/>
    <mergeCell ref="TPY3:TPZ3"/>
    <mergeCell ref="TQA3:TQB3"/>
    <mergeCell ref="TQC3:TQD3"/>
    <mergeCell ref="TQE3:TQF3"/>
    <mergeCell ref="TUW3:TUX3"/>
    <mergeCell ref="TUY3:TUZ3"/>
    <mergeCell ref="TVA3:TVB3"/>
    <mergeCell ref="TVC3:TVD3"/>
    <mergeCell ref="TVE3:TVF3"/>
    <mergeCell ref="TVG3:TVH3"/>
    <mergeCell ref="TUK3:TUL3"/>
    <mergeCell ref="TUM3:TUN3"/>
    <mergeCell ref="TUO3:TUP3"/>
    <mergeCell ref="TUQ3:TUR3"/>
    <mergeCell ref="TUS3:TUT3"/>
    <mergeCell ref="TUU3:TUV3"/>
    <mergeCell ref="TTY3:TTZ3"/>
    <mergeCell ref="TUA3:TUB3"/>
    <mergeCell ref="TUC3:TUD3"/>
    <mergeCell ref="TUE3:TUF3"/>
    <mergeCell ref="TUG3:TUH3"/>
    <mergeCell ref="TUI3:TUJ3"/>
    <mergeCell ref="TTM3:TTN3"/>
    <mergeCell ref="TTO3:TTP3"/>
    <mergeCell ref="TTQ3:TTR3"/>
    <mergeCell ref="TTS3:TTT3"/>
    <mergeCell ref="TTU3:TTV3"/>
    <mergeCell ref="TTW3:TTX3"/>
    <mergeCell ref="TTA3:TTB3"/>
    <mergeCell ref="TTC3:TTD3"/>
    <mergeCell ref="TTE3:TTF3"/>
    <mergeCell ref="TTG3:TTH3"/>
    <mergeCell ref="TTI3:TTJ3"/>
    <mergeCell ref="TTK3:TTL3"/>
    <mergeCell ref="TSO3:TSP3"/>
    <mergeCell ref="TSQ3:TSR3"/>
    <mergeCell ref="TSS3:TST3"/>
    <mergeCell ref="TSU3:TSV3"/>
    <mergeCell ref="TSW3:TSX3"/>
    <mergeCell ref="TSY3:TSZ3"/>
    <mergeCell ref="TXQ3:TXR3"/>
    <mergeCell ref="TXS3:TXT3"/>
    <mergeCell ref="TXU3:TXV3"/>
    <mergeCell ref="TXW3:TXX3"/>
    <mergeCell ref="TXY3:TXZ3"/>
    <mergeCell ref="TYA3:TYB3"/>
    <mergeCell ref="TXE3:TXF3"/>
    <mergeCell ref="TXG3:TXH3"/>
    <mergeCell ref="TXI3:TXJ3"/>
    <mergeCell ref="TXK3:TXL3"/>
    <mergeCell ref="TXM3:TXN3"/>
    <mergeCell ref="TXO3:TXP3"/>
    <mergeCell ref="TWS3:TWT3"/>
    <mergeCell ref="TWU3:TWV3"/>
    <mergeCell ref="TWW3:TWX3"/>
    <mergeCell ref="TWY3:TWZ3"/>
    <mergeCell ref="TXA3:TXB3"/>
    <mergeCell ref="TXC3:TXD3"/>
    <mergeCell ref="TWG3:TWH3"/>
    <mergeCell ref="TWI3:TWJ3"/>
    <mergeCell ref="TWK3:TWL3"/>
    <mergeCell ref="TWM3:TWN3"/>
    <mergeCell ref="TWO3:TWP3"/>
    <mergeCell ref="TWQ3:TWR3"/>
    <mergeCell ref="TVU3:TVV3"/>
    <mergeCell ref="TVW3:TVX3"/>
    <mergeCell ref="TVY3:TVZ3"/>
    <mergeCell ref="TWA3:TWB3"/>
    <mergeCell ref="TWC3:TWD3"/>
    <mergeCell ref="TWE3:TWF3"/>
    <mergeCell ref="TVI3:TVJ3"/>
    <mergeCell ref="TVK3:TVL3"/>
    <mergeCell ref="TVM3:TVN3"/>
    <mergeCell ref="TVO3:TVP3"/>
    <mergeCell ref="TVQ3:TVR3"/>
    <mergeCell ref="TVS3:TVT3"/>
    <mergeCell ref="UAK3:UAL3"/>
    <mergeCell ref="UAM3:UAN3"/>
    <mergeCell ref="UAO3:UAP3"/>
    <mergeCell ref="UAQ3:UAR3"/>
    <mergeCell ref="UAS3:UAT3"/>
    <mergeCell ref="UAU3:UAV3"/>
    <mergeCell ref="TZY3:TZZ3"/>
    <mergeCell ref="UAA3:UAB3"/>
    <mergeCell ref="UAC3:UAD3"/>
    <mergeCell ref="UAE3:UAF3"/>
    <mergeCell ref="UAG3:UAH3"/>
    <mergeCell ref="UAI3:UAJ3"/>
    <mergeCell ref="TZM3:TZN3"/>
    <mergeCell ref="TZO3:TZP3"/>
    <mergeCell ref="TZQ3:TZR3"/>
    <mergeCell ref="TZS3:TZT3"/>
    <mergeCell ref="TZU3:TZV3"/>
    <mergeCell ref="TZW3:TZX3"/>
    <mergeCell ref="TZA3:TZB3"/>
    <mergeCell ref="TZC3:TZD3"/>
    <mergeCell ref="TZE3:TZF3"/>
    <mergeCell ref="TZG3:TZH3"/>
    <mergeCell ref="TZI3:TZJ3"/>
    <mergeCell ref="TZK3:TZL3"/>
    <mergeCell ref="TYO3:TYP3"/>
    <mergeCell ref="TYQ3:TYR3"/>
    <mergeCell ref="TYS3:TYT3"/>
    <mergeCell ref="TYU3:TYV3"/>
    <mergeCell ref="TYW3:TYX3"/>
    <mergeCell ref="TYY3:TYZ3"/>
    <mergeCell ref="TYC3:TYD3"/>
    <mergeCell ref="TYE3:TYF3"/>
    <mergeCell ref="TYG3:TYH3"/>
    <mergeCell ref="TYI3:TYJ3"/>
    <mergeCell ref="TYK3:TYL3"/>
    <mergeCell ref="TYM3:TYN3"/>
    <mergeCell ref="UDE3:UDF3"/>
    <mergeCell ref="UDG3:UDH3"/>
    <mergeCell ref="UDI3:UDJ3"/>
    <mergeCell ref="UDK3:UDL3"/>
    <mergeCell ref="UDM3:UDN3"/>
    <mergeCell ref="UDO3:UDP3"/>
    <mergeCell ref="UCS3:UCT3"/>
    <mergeCell ref="UCU3:UCV3"/>
    <mergeCell ref="UCW3:UCX3"/>
    <mergeCell ref="UCY3:UCZ3"/>
    <mergeCell ref="UDA3:UDB3"/>
    <mergeCell ref="UDC3:UDD3"/>
    <mergeCell ref="UCG3:UCH3"/>
    <mergeCell ref="UCI3:UCJ3"/>
    <mergeCell ref="UCK3:UCL3"/>
    <mergeCell ref="UCM3:UCN3"/>
    <mergeCell ref="UCO3:UCP3"/>
    <mergeCell ref="UCQ3:UCR3"/>
    <mergeCell ref="UBU3:UBV3"/>
    <mergeCell ref="UBW3:UBX3"/>
    <mergeCell ref="UBY3:UBZ3"/>
    <mergeCell ref="UCA3:UCB3"/>
    <mergeCell ref="UCC3:UCD3"/>
    <mergeCell ref="UCE3:UCF3"/>
    <mergeCell ref="UBI3:UBJ3"/>
    <mergeCell ref="UBK3:UBL3"/>
    <mergeCell ref="UBM3:UBN3"/>
    <mergeCell ref="UBO3:UBP3"/>
    <mergeCell ref="UBQ3:UBR3"/>
    <mergeCell ref="UBS3:UBT3"/>
    <mergeCell ref="UAW3:UAX3"/>
    <mergeCell ref="UAY3:UAZ3"/>
    <mergeCell ref="UBA3:UBB3"/>
    <mergeCell ref="UBC3:UBD3"/>
    <mergeCell ref="UBE3:UBF3"/>
    <mergeCell ref="UBG3:UBH3"/>
    <mergeCell ref="UFY3:UFZ3"/>
    <mergeCell ref="UGA3:UGB3"/>
    <mergeCell ref="UGC3:UGD3"/>
    <mergeCell ref="UGE3:UGF3"/>
    <mergeCell ref="UGG3:UGH3"/>
    <mergeCell ref="UGI3:UGJ3"/>
    <mergeCell ref="UFM3:UFN3"/>
    <mergeCell ref="UFO3:UFP3"/>
    <mergeCell ref="UFQ3:UFR3"/>
    <mergeCell ref="UFS3:UFT3"/>
    <mergeCell ref="UFU3:UFV3"/>
    <mergeCell ref="UFW3:UFX3"/>
    <mergeCell ref="UFA3:UFB3"/>
    <mergeCell ref="UFC3:UFD3"/>
    <mergeCell ref="UFE3:UFF3"/>
    <mergeCell ref="UFG3:UFH3"/>
    <mergeCell ref="UFI3:UFJ3"/>
    <mergeCell ref="UFK3:UFL3"/>
    <mergeCell ref="UEO3:UEP3"/>
    <mergeCell ref="UEQ3:UER3"/>
    <mergeCell ref="UES3:UET3"/>
    <mergeCell ref="UEU3:UEV3"/>
    <mergeCell ref="UEW3:UEX3"/>
    <mergeCell ref="UEY3:UEZ3"/>
    <mergeCell ref="UEC3:UED3"/>
    <mergeCell ref="UEE3:UEF3"/>
    <mergeCell ref="UEG3:UEH3"/>
    <mergeCell ref="UEI3:UEJ3"/>
    <mergeCell ref="UEK3:UEL3"/>
    <mergeCell ref="UEM3:UEN3"/>
    <mergeCell ref="UDQ3:UDR3"/>
    <mergeCell ref="UDS3:UDT3"/>
    <mergeCell ref="UDU3:UDV3"/>
    <mergeCell ref="UDW3:UDX3"/>
    <mergeCell ref="UDY3:UDZ3"/>
    <mergeCell ref="UEA3:UEB3"/>
    <mergeCell ref="UIS3:UIT3"/>
    <mergeCell ref="UIU3:UIV3"/>
    <mergeCell ref="UIW3:UIX3"/>
    <mergeCell ref="UIY3:UIZ3"/>
    <mergeCell ref="UJA3:UJB3"/>
    <mergeCell ref="UJC3:UJD3"/>
    <mergeCell ref="UIG3:UIH3"/>
    <mergeCell ref="UII3:UIJ3"/>
    <mergeCell ref="UIK3:UIL3"/>
    <mergeCell ref="UIM3:UIN3"/>
    <mergeCell ref="UIO3:UIP3"/>
    <mergeCell ref="UIQ3:UIR3"/>
    <mergeCell ref="UHU3:UHV3"/>
    <mergeCell ref="UHW3:UHX3"/>
    <mergeCell ref="UHY3:UHZ3"/>
    <mergeCell ref="UIA3:UIB3"/>
    <mergeCell ref="UIC3:UID3"/>
    <mergeCell ref="UIE3:UIF3"/>
    <mergeCell ref="UHI3:UHJ3"/>
    <mergeCell ref="UHK3:UHL3"/>
    <mergeCell ref="UHM3:UHN3"/>
    <mergeCell ref="UHO3:UHP3"/>
    <mergeCell ref="UHQ3:UHR3"/>
    <mergeCell ref="UHS3:UHT3"/>
    <mergeCell ref="UGW3:UGX3"/>
    <mergeCell ref="UGY3:UGZ3"/>
    <mergeCell ref="UHA3:UHB3"/>
    <mergeCell ref="UHC3:UHD3"/>
    <mergeCell ref="UHE3:UHF3"/>
    <mergeCell ref="UHG3:UHH3"/>
    <mergeCell ref="UGK3:UGL3"/>
    <mergeCell ref="UGM3:UGN3"/>
    <mergeCell ref="UGO3:UGP3"/>
    <mergeCell ref="UGQ3:UGR3"/>
    <mergeCell ref="UGS3:UGT3"/>
    <mergeCell ref="UGU3:UGV3"/>
    <mergeCell ref="ULM3:ULN3"/>
    <mergeCell ref="ULO3:ULP3"/>
    <mergeCell ref="ULQ3:ULR3"/>
    <mergeCell ref="ULS3:ULT3"/>
    <mergeCell ref="ULU3:ULV3"/>
    <mergeCell ref="ULW3:ULX3"/>
    <mergeCell ref="ULA3:ULB3"/>
    <mergeCell ref="ULC3:ULD3"/>
    <mergeCell ref="ULE3:ULF3"/>
    <mergeCell ref="ULG3:ULH3"/>
    <mergeCell ref="ULI3:ULJ3"/>
    <mergeCell ref="ULK3:ULL3"/>
    <mergeCell ref="UKO3:UKP3"/>
    <mergeCell ref="UKQ3:UKR3"/>
    <mergeCell ref="UKS3:UKT3"/>
    <mergeCell ref="UKU3:UKV3"/>
    <mergeCell ref="UKW3:UKX3"/>
    <mergeCell ref="UKY3:UKZ3"/>
    <mergeCell ref="UKC3:UKD3"/>
    <mergeCell ref="UKE3:UKF3"/>
    <mergeCell ref="UKG3:UKH3"/>
    <mergeCell ref="UKI3:UKJ3"/>
    <mergeCell ref="UKK3:UKL3"/>
    <mergeCell ref="UKM3:UKN3"/>
    <mergeCell ref="UJQ3:UJR3"/>
    <mergeCell ref="UJS3:UJT3"/>
    <mergeCell ref="UJU3:UJV3"/>
    <mergeCell ref="UJW3:UJX3"/>
    <mergeCell ref="UJY3:UJZ3"/>
    <mergeCell ref="UKA3:UKB3"/>
    <mergeCell ref="UJE3:UJF3"/>
    <mergeCell ref="UJG3:UJH3"/>
    <mergeCell ref="UJI3:UJJ3"/>
    <mergeCell ref="UJK3:UJL3"/>
    <mergeCell ref="UJM3:UJN3"/>
    <mergeCell ref="UJO3:UJP3"/>
    <mergeCell ref="UOG3:UOH3"/>
    <mergeCell ref="UOI3:UOJ3"/>
    <mergeCell ref="UOK3:UOL3"/>
    <mergeCell ref="UOM3:UON3"/>
    <mergeCell ref="UOO3:UOP3"/>
    <mergeCell ref="UOQ3:UOR3"/>
    <mergeCell ref="UNU3:UNV3"/>
    <mergeCell ref="UNW3:UNX3"/>
    <mergeCell ref="UNY3:UNZ3"/>
    <mergeCell ref="UOA3:UOB3"/>
    <mergeCell ref="UOC3:UOD3"/>
    <mergeCell ref="UOE3:UOF3"/>
    <mergeCell ref="UNI3:UNJ3"/>
    <mergeCell ref="UNK3:UNL3"/>
    <mergeCell ref="UNM3:UNN3"/>
    <mergeCell ref="UNO3:UNP3"/>
    <mergeCell ref="UNQ3:UNR3"/>
    <mergeCell ref="UNS3:UNT3"/>
    <mergeCell ref="UMW3:UMX3"/>
    <mergeCell ref="UMY3:UMZ3"/>
    <mergeCell ref="UNA3:UNB3"/>
    <mergeCell ref="UNC3:UND3"/>
    <mergeCell ref="UNE3:UNF3"/>
    <mergeCell ref="UNG3:UNH3"/>
    <mergeCell ref="UMK3:UML3"/>
    <mergeCell ref="UMM3:UMN3"/>
    <mergeCell ref="UMO3:UMP3"/>
    <mergeCell ref="UMQ3:UMR3"/>
    <mergeCell ref="UMS3:UMT3"/>
    <mergeCell ref="UMU3:UMV3"/>
    <mergeCell ref="ULY3:ULZ3"/>
    <mergeCell ref="UMA3:UMB3"/>
    <mergeCell ref="UMC3:UMD3"/>
    <mergeCell ref="UME3:UMF3"/>
    <mergeCell ref="UMG3:UMH3"/>
    <mergeCell ref="UMI3:UMJ3"/>
    <mergeCell ref="URA3:URB3"/>
    <mergeCell ref="URC3:URD3"/>
    <mergeCell ref="URE3:URF3"/>
    <mergeCell ref="URG3:URH3"/>
    <mergeCell ref="URI3:URJ3"/>
    <mergeCell ref="URK3:URL3"/>
    <mergeCell ref="UQO3:UQP3"/>
    <mergeCell ref="UQQ3:UQR3"/>
    <mergeCell ref="UQS3:UQT3"/>
    <mergeCell ref="UQU3:UQV3"/>
    <mergeCell ref="UQW3:UQX3"/>
    <mergeCell ref="UQY3:UQZ3"/>
    <mergeCell ref="UQC3:UQD3"/>
    <mergeCell ref="UQE3:UQF3"/>
    <mergeCell ref="UQG3:UQH3"/>
    <mergeCell ref="UQI3:UQJ3"/>
    <mergeCell ref="UQK3:UQL3"/>
    <mergeCell ref="UQM3:UQN3"/>
    <mergeCell ref="UPQ3:UPR3"/>
    <mergeCell ref="UPS3:UPT3"/>
    <mergeCell ref="UPU3:UPV3"/>
    <mergeCell ref="UPW3:UPX3"/>
    <mergeCell ref="UPY3:UPZ3"/>
    <mergeCell ref="UQA3:UQB3"/>
    <mergeCell ref="UPE3:UPF3"/>
    <mergeCell ref="UPG3:UPH3"/>
    <mergeCell ref="UPI3:UPJ3"/>
    <mergeCell ref="UPK3:UPL3"/>
    <mergeCell ref="UPM3:UPN3"/>
    <mergeCell ref="UPO3:UPP3"/>
    <mergeCell ref="UOS3:UOT3"/>
    <mergeCell ref="UOU3:UOV3"/>
    <mergeCell ref="UOW3:UOX3"/>
    <mergeCell ref="UOY3:UOZ3"/>
    <mergeCell ref="UPA3:UPB3"/>
    <mergeCell ref="UPC3:UPD3"/>
    <mergeCell ref="UTU3:UTV3"/>
    <mergeCell ref="UTW3:UTX3"/>
    <mergeCell ref="UTY3:UTZ3"/>
    <mergeCell ref="UUA3:UUB3"/>
    <mergeCell ref="UUC3:UUD3"/>
    <mergeCell ref="UUE3:UUF3"/>
    <mergeCell ref="UTI3:UTJ3"/>
    <mergeCell ref="UTK3:UTL3"/>
    <mergeCell ref="UTM3:UTN3"/>
    <mergeCell ref="UTO3:UTP3"/>
    <mergeCell ref="UTQ3:UTR3"/>
    <mergeCell ref="UTS3:UTT3"/>
    <mergeCell ref="USW3:USX3"/>
    <mergeCell ref="USY3:USZ3"/>
    <mergeCell ref="UTA3:UTB3"/>
    <mergeCell ref="UTC3:UTD3"/>
    <mergeCell ref="UTE3:UTF3"/>
    <mergeCell ref="UTG3:UTH3"/>
    <mergeCell ref="USK3:USL3"/>
    <mergeCell ref="USM3:USN3"/>
    <mergeCell ref="USO3:USP3"/>
    <mergeCell ref="USQ3:USR3"/>
    <mergeCell ref="USS3:UST3"/>
    <mergeCell ref="USU3:USV3"/>
    <mergeCell ref="URY3:URZ3"/>
    <mergeCell ref="USA3:USB3"/>
    <mergeCell ref="USC3:USD3"/>
    <mergeCell ref="USE3:USF3"/>
    <mergeCell ref="USG3:USH3"/>
    <mergeCell ref="USI3:USJ3"/>
    <mergeCell ref="URM3:URN3"/>
    <mergeCell ref="URO3:URP3"/>
    <mergeCell ref="URQ3:URR3"/>
    <mergeCell ref="URS3:URT3"/>
    <mergeCell ref="URU3:URV3"/>
    <mergeCell ref="URW3:URX3"/>
    <mergeCell ref="UWO3:UWP3"/>
    <mergeCell ref="UWQ3:UWR3"/>
    <mergeCell ref="UWS3:UWT3"/>
    <mergeCell ref="UWU3:UWV3"/>
    <mergeCell ref="UWW3:UWX3"/>
    <mergeCell ref="UWY3:UWZ3"/>
    <mergeCell ref="UWC3:UWD3"/>
    <mergeCell ref="UWE3:UWF3"/>
    <mergeCell ref="UWG3:UWH3"/>
    <mergeCell ref="UWI3:UWJ3"/>
    <mergeCell ref="UWK3:UWL3"/>
    <mergeCell ref="UWM3:UWN3"/>
    <mergeCell ref="UVQ3:UVR3"/>
    <mergeCell ref="UVS3:UVT3"/>
    <mergeCell ref="UVU3:UVV3"/>
    <mergeCell ref="UVW3:UVX3"/>
    <mergeCell ref="UVY3:UVZ3"/>
    <mergeCell ref="UWA3:UWB3"/>
    <mergeCell ref="UVE3:UVF3"/>
    <mergeCell ref="UVG3:UVH3"/>
    <mergeCell ref="UVI3:UVJ3"/>
    <mergeCell ref="UVK3:UVL3"/>
    <mergeCell ref="UVM3:UVN3"/>
    <mergeCell ref="UVO3:UVP3"/>
    <mergeCell ref="UUS3:UUT3"/>
    <mergeCell ref="UUU3:UUV3"/>
    <mergeCell ref="UUW3:UUX3"/>
    <mergeCell ref="UUY3:UUZ3"/>
    <mergeCell ref="UVA3:UVB3"/>
    <mergeCell ref="UVC3:UVD3"/>
    <mergeCell ref="UUG3:UUH3"/>
    <mergeCell ref="UUI3:UUJ3"/>
    <mergeCell ref="UUK3:UUL3"/>
    <mergeCell ref="UUM3:UUN3"/>
    <mergeCell ref="UUO3:UUP3"/>
    <mergeCell ref="UUQ3:UUR3"/>
    <mergeCell ref="UZI3:UZJ3"/>
    <mergeCell ref="UZK3:UZL3"/>
    <mergeCell ref="UZM3:UZN3"/>
    <mergeCell ref="UZO3:UZP3"/>
    <mergeCell ref="UZQ3:UZR3"/>
    <mergeCell ref="UZS3:UZT3"/>
    <mergeCell ref="UYW3:UYX3"/>
    <mergeCell ref="UYY3:UYZ3"/>
    <mergeCell ref="UZA3:UZB3"/>
    <mergeCell ref="UZC3:UZD3"/>
    <mergeCell ref="UZE3:UZF3"/>
    <mergeCell ref="UZG3:UZH3"/>
    <mergeCell ref="UYK3:UYL3"/>
    <mergeCell ref="UYM3:UYN3"/>
    <mergeCell ref="UYO3:UYP3"/>
    <mergeCell ref="UYQ3:UYR3"/>
    <mergeCell ref="UYS3:UYT3"/>
    <mergeCell ref="UYU3:UYV3"/>
    <mergeCell ref="UXY3:UXZ3"/>
    <mergeCell ref="UYA3:UYB3"/>
    <mergeCell ref="UYC3:UYD3"/>
    <mergeCell ref="UYE3:UYF3"/>
    <mergeCell ref="UYG3:UYH3"/>
    <mergeCell ref="UYI3:UYJ3"/>
    <mergeCell ref="UXM3:UXN3"/>
    <mergeCell ref="UXO3:UXP3"/>
    <mergeCell ref="UXQ3:UXR3"/>
    <mergeCell ref="UXS3:UXT3"/>
    <mergeCell ref="UXU3:UXV3"/>
    <mergeCell ref="UXW3:UXX3"/>
    <mergeCell ref="UXA3:UXB3"/>
    <mergeCell ref="UXC3:UXD3"/>
    <mergeCell ref="UXE3:UXF3"/>
    <mergeCell ref="UXG3:UXH3"/>
    <mergeCell ref="UXI3:UXJ3"/>
    <mergeCell ref="UXK3:UXL3"/>
    <mergeCell ref="VCC3:VCD3"/>
    <mergeCell ref="VCE3:VCF3"/>
    <mergeCell ref="VCG3:VCH3"/>
    <mergeCell ref="VCI3:VCJ3"/>
    <mergeCell ref="VCK3:VCL3"/>
    <mergeCell ref="VCM3:VCN3"/>
    <mergeCell ref="VBQ3:VBR3"/>
    <mergeCell ref="VBS3:VBT3"/>
    <mergeCell ref="VBU3:VBV3"/>
    <mergeCell ref="VBW3:VBX3"/>
    <mergeCell ref="VBY3:VBZ3"/>
    <mergeCell ref="VCA3:VCB3"/>
    <mergeCell ref="VBE3:VBF3"/>
    <mergeCell ref="VBG3:VBH3"/>
    <mergeCell ref="VBI3:VBJ3"/>
    <mergeCell ref="VBK3:VBL3"/>
    <mergeCell ref="VBM3:VBN3"/>
    <mergeCell ref="VBO3:VBP3"/>
    <mergeCell ref="VAS3:VAT3"/>
    <mergeCell ref="VAU3:VAV3"/>
    <mergeCell ref="VAW3:VAX3"/>
    <mergeCell ref="VAY3:VAZ3"/>
    <mergeCell ref="VBA3:VBB3"/>
    <mergeCell ref="VBC3:VBD3"/>
    <mergeCell ref="VAG3:VAH3"/>
    <mergeCell ref="VAI3:VAJ3"/>
    <mergeCell ref="VAK3:VAL3"/>
    <mergeCell ref="VAM3:VAN3"/>
    <mergeCell ref="VAO3:VAP3"/>
    <mergeCell ref="VAQ3:VAR3"/>
    <mergeCell ref="UZU3:UZV3"/>
    <mergeCell ref="UZW3:UZX3"/>
    <mergeCell ref="UZY3:UZZ3"/>
    <mergeCell ref="VAA3:VAB3"/>
    <mergeCell ref="VAC3:VAD3"/>
    <mergeCell ref="VAE3:VAF3"/>
    <mergeCell ref="VEW3:VEX3"/>
    <mergeCell ref="VEY3:VEZ3"/>
    <mergeCell ref="VFA3:VFB3"/>
    <mergeCell ref="VFC3:VFD3"/>
    <mergeCell ref="VFE3:VFF3"/>
    <mergeCell ref="VFG3:VFH3"/>
    <mergeCell ref="VEK3:VEL3"/>
    <mergeCell ref="VEM3:VEN3"/>
    <mergeCell ref="VEO3:VEP3"/>
    <mergeCell ref="VEQ3:VER3"/>
    <mergeCell ref="VES3:VET3"/>
    <mergeCell ref="VEU3:VEV3"/>
    <mergeCell ref="VDY3:VDZ3"/>
    <mergeCell ref="VEA3:VEB3"/>
    <mergeCell ref="VEC3:VED3"/>
    <mergeCell ref="VEE3:VEF3"/>
    <mergeCell ref="VEG3:VEH3"/>
    <mergeCell ref="VEI3:VEJ3"/>
    <mergeCell ref="VDM3:VDN3"/>
    <mergeCell ref="VDO3:VDP3"/>
    <mergeCell ref="VDQ3:VDR3"/>
    <mergeCell ref="VDS3:VDT3"/>
    <mergeCell ref="VDU3:VDV3"/>
    <mergeCell ref="VDW3:VDX3"/>
    <mergeCell ref="VDA3:VDB3"/>
    <mergeCell ref="VDC3:VDD3"/>
    <mergeCell ref="VDE3:VDF3"/>
    <mergeCell ref="VDG3:VDH3"/>
    <mergeCell ref="VDI3:VDJ3"/>
    <mergeCell ref="VDK3:VDL3"/>
    <mergeCell ref="VCO3:VCP3"/>
    <mergeCell ref="VCQ3:VCR3"/>
    <mergeCell ref="VCS3:VCT3"/>
    <mergeCell ref="VCU3:VCV3"/>
    <mergeCell ref="VCW3:VCX3"/>
    <mergeCell ref="VCY3:VCZ3"/>
    <mergeCell ref="VHQ3:VHR3"/>
    <mergeCell ref="VHS3:VHT3"/>
    <mergeCell ref="VHU3:VHV3"/>
    <mergeCell ref="VHW3:VHX3"/>
    <mergeCell ref="VHY3:VHZ3"/>
    <mergeCell ref="VIA3:VIB3"/>
    <mergeCell ref="VHE3:VHF3"/>
    <mergeCell ref="VHG3:VHH3"/>
    <mergeCell ref="VHI3:VHJ3"/>
    <mergeCell ref="VHK3:VHL3"/>
    <mergeCell ref="VHM3:VHN3"/>
    <mergeCell ref="VHO3:VHP3"/>
    <mergeCell ref="VGS3:VGT3"/>
    <mergeCell ref="VGU3:VGV3"/>
    <mergeCell ref="VGW3:VGX3"/>
    <mergeCell ref="VGY3:VGZ3"/>
    <mergeCell ref="VHA3:VHB3"/>
    <mergeCell ref="VHC3:VHD3"/>
    <mergeCell ref="VGG3:VGH3"/>
    <mergeCell ref="VGI3:VGJ3"/>
    <mergeCell ref="VGK3:VGL3"/>
    <mergeCell ref="VGM3:VGN3"/>
    <mergeCell ref="VGO3:VGP3"/>
    <mergeCell ref="VGQ3:VGR3"/>
    <mergeCell ref="VFU3:VFV3"/>
    <mergeCell ref="VFW3:VFX3"/>
    <mergeCell ref="VFY3:VFZ3"/>
    <mergeCell ref="VGA3:VGB3"/>
    <mergeCell ref="VGC3:VGD3"/>
    <mergeCell ref="VGE3:VGF3"/>
    <mergeCell ref="VFI3:VFJ3"/>
    <mergeCell ref="VFK3:VFL3"/>
    <mergeCell ref="VFM3:VFN3"/>
    <mergeCell ref="VFO3:VFP3"/>
    <mergeCell ref="VFQ3:VFR3"/>
    <mergeCell ref="VFS3:VFT3"/>
    <mergeCell ref="VKK3:VKL3"/>
    <mergeCell ref="VKM3:VKN3"/>
    <mergeCell ref="VKO3:VKP3"/>
    <mergeCell ref="VKQ3:VKR3"/>
    <mergeCell ref="VKS3:VKT3"/>
    <mergeCell ref="VKU3:VKV3"/>
    <mergeCell ref="VJY3:VJZ3"/>
    <mergeCell ref="VKA3:VKB3"/>
    <mergeCell ref="VKC3:VKD3"/>
    <mergeCell ref="VKE3:VKF3"/>
    <mergeCell ref="VKG3:VKH3"/>
    <mergeCell ref="VKI3:VKJ3"/>
    <mergeCell ref="VJM3:VJN3"/>
    <mergeCell ref="VJO3:VJP3"/>
    <mergeCell ref="VJQ3:VJR3"/>
    <mergeCell ref="VJS3:VJT3"/>
    <mergeCell ref="VJU3:VJV3"/>
    <mergeCell ref="VJW3:VJX3"/>
    <mergeCell ref="VJA3:VJB3"/>
    <mergeCell ref="VJC3:VJD3"/>
    <mergeCell ref="VJE3:VJF3"/>
    <mergeCell ref="VJG3:VJH3"/>
    <mergeCell ref="VJI3:VJJ3"/>
    <mergeCell ref="VJK3:VJL3"/>
    <mergeCell ref="VIO3:VIP3"/>
    <mergeCell ref="VIQ3:VIR3"/>
    <mergeCell ref="VIS3:VIT3"/>
    <mergeCell ref="VIU3:VIV3"/>
    <mergeCell ref="VIW3:VIX3"/>
    <mergeCell ref="VIY3:VIZ3"/>
    <mergeCell ref="VIC3:VID3"/>
    <mergeCell ref="VIE3:VIF3"/>
    <mergeCell ref="VIG3:VIH3"/>
    <mergeCell ref="VII3:VIJ3"/>
    <mergeCell ref="VIK3:VIL3"/>
    <mergeCell ref="VIM3:VIN3"/>
    <mergeCell ref="VNE3:VNF3"/>
    <mergeCell ref="VNG3:VNH3"/>
    <mergeCell ref="VNI3:VNJ3"/>
    <mergeCell ref="VNK3:VNL3"/>
    <mergeCell ref="VNM3:VNN3"/>
    <mergeCell ref="VNO3:VNP3"/>
    <mergeCell ref="VMS3:VMT3"/>
    <mergeCell ref="VMU3:VMV3"/>
    <mergeCell ref="VMW3:VMX3"/>
    <mergeCell ref="VMY3:VMZ3"/>
    <mergeCell ref="VNA3:VNB3"/>
    <mergeCell ref="VNC3:VND3"/>
    <mergeCell ref="VMG3:VMH3"/>
    <mergeCell ref="VMI3:VMJ3"/>
    <mergeCell ref="VMK3:VML3"/>
    <mergeCell ref="VMM3:VMN3"/>
    <mergeCell ref="VMO3:VMP3"/>
    <mergeCell ref="VMQ3:VMR3"/>
    <mergeCell ref="VLU3:VLV3"/>
    <mergeCell ref="VLW3:VLX3"/>
    <mergeCell ref="VLY3:VLZ3"/>
    <mergeCell ref="VMA3:VMB3"/>
    <mergeCell ref="VMC3:VMD3"/>
    <mergeCell ref="VME3:VMF3"/>
    <mergeCell ref="VLI3:VLJ3"/>
    <mergeCell ref="VLK3:VLL3"/>
    <mergeCell ref="VLM3:VLN3"/>
    <mergeCell ref="VLO3:VLP3"/>
    <mergeCell ref="VLQ3:VLR3"/>
    <mergeCell ref="VLS3:VLT3"/>
    <mergeCell ref="VKW3:VKX3"/>
    <mergeCell ref="VKY3:VKZ3"/>
    <mergeCell ref="VLA3:VLB3"/>
    <mergeCell ref="VLC3:VLD3"/>
    <mergeCell ref="VLE3:VLF3"/>
    <mergeCell ref="VLG3:VLH3"/>
    <mergeCell ref="VPY3:VPZ3"/>
    <mergeCell ref="VQA3:VQB3"/>
    <mergeCell ref="VQC3:VQD3"/>
    <mergeCell ref="VQE3:VQF3"/>
    <mergeCell ref="VQG3:VQH3"/>
    <mergeCell ref="VQI3:VQJ3"/>
    <mergeCell ref="VPM3:VPN3"/>
    <mergeCell ref="VPO3:VPP3"/>
    <mergeCell ref="VPQ3:VPR3"/>
    <mergeCell ref="VPS3:VPT3"/>
    <mergeCell ref="VPU3:VPV3"/>
    <mergeCell ref="VPW3:VPX3"/>
    <mergeCell ref="VPA3:VPB3"/>
    <mergeCell ref="VPC3:VPD3"/>
    <mergeCell ref="VPE3:VPF3"/>
    <mergeCell ref="VPG3:VPH3"/>
    <mergeCell ref="VPI3:VPJ3"/>
    <mergeCell ref="VPK3:VPL3"/>
    <mergeCell ref="VOO3:VOP3"/>
    <mergeCell ref="VOQ3:VOR3"/>
    <mergeCell ref="VOS3:VOT3"/>
    <mergeCell ref="VOU3:VOV3"/>
    <mergeCell ref="VOW3:VOX3"/>
    <mergeCell ref="VOY3:VOZ3"/>
    <mergeCell ref="VOC3:VOD3"/>
    <mergeCell ref="VOE3:VOF3"/>
    <mergeCell ref="VOG3:VOH3"/>
    <mergeCell ref="VOI3:VOJ3"/>
    <mergeCell ref="VOK3:VOL3"/>
    <mergeCell ref="VOM3:VON3"/>
    <mergeCell ref="VNQ3:VNR3"/>
    <mergeCell ref="VNS3:VNT3"/>
    <mergeCell ref="VNU3:VNV3"/>
    <mergeCell ref="VNW3:VNX3"/>
    <mergeCell ref="VNY3:VNZ3"/>
    <mergeCell ref="VOA3:VOB3"/>
    <mergeCell ref="VSS3:VST3"/>
    <mergeCell ref="VSU3:VSV3"/>
    <mergeCell ref="VSW3:VSX3"/>
    <mergeCell ref="VSY3:VSZ3"/>
    <mergeCell ref="VTA3:VTB3"/>
    <mergeCell ref="VTC3:VTD3"/>
    <mergeCell ref="VSG3:VSH3"/>
    <mergeCell ref="VSI3:VSJ3"/>
    <mergeCell ref="VSK3:VSL3"/>
    <mergeCell ref="VSM3:VSN3"/>
    <mergeCell ref="VSO3:VSP3"/>
    <mergeCell ref="VSQ3:VSR3"/>
    <mergeCell ref="VRU3:VRV3"/>
    <mergeCell ref="VRW3:VRX3"/>
    <mergeCell ref="VRY3:VRZ3"/>
    <mergeCell ref="VSA3:VSB3"/>
    <mergeCell ref="VSC3:VSD3"/>
    <mergeCell ref="VSE3:VSF3"/>
    <mergeCell ref="VRI3:VRJ3"/>
    <mergeCell ref="VRK3:VRL3"/>
    <mergeCell ref="VRM3:VRN3"/>
    <mergeCell ref="VRO3:VRP3"/>
    <mergeCell ref="VRQ3:VRR3"/>
    <mergeCell ref="VRS3:VRT3"/>
    <mergeCell ref="VQW3:VQX3"/>
    <mergeCell ref="VQY3:VQZ3"/>
    <mergeCell ref="VRA3:VRB3"/>
    <mergeCell ref="VRC3:VRD3"/>
    <mergeCell ref="VRE3:VRF3"/>
    <mergeCell ref="VRG3:VRH3"/>
    <mergeCell ref="VQK3:VQL3"/>
    <mergeCell ref="VQM3:VQN3"/>
    <mergeCell ref="VQO3:VQP3"/>
    <mergeCell ref="VQQ3:VQR3"/>
    <mergeCell ref="VQS3:VQT3"/>
    <mergeCell ref="VQU3:VQV3"/>
    <mergeCell ref="VVM3:VVN3"/>
    <mergeCell ref="VVO3:VVP3"/>
    <mergeCell ref="VVQ3:VVR3"/>
    <mergeCell ref="VVS3:VVT3"/>
    <mergeCell ref="VVU3:VVV3"/>
    <mergeCell ref="VVW3:VVX3"/>
    <mergeCell ref="VVA3:VVB3"/>
    <mergeCell ref="VVC3:VVD3"/>
    <mergeCell ref="VVE3:VVF3"/>
    <mergeCell ref="VVG3:VVH3"/>
    <mergeCell ref="VVI3:VVJ3"/>
    <mergeCell ref="VVK3:VVL3"/>
    <mergeCell ref="VUO3:VUP3"/>
    <mergeCell ref="VUQ3:VUR3"/>
    <mergeCell ref="VUS3:VUT3"/>
    <mergeCell ref="VUU3:VUV3"/>
    <mergeCell ref="VUW3:VUX3"/>
    <mergeCell ref="VUY3:VUZ3"/>
    <mergeCell ref="VUC3:VUD3"/>
    <mergeCell ref="VUE3:VUF3"/>
    <mergeCell ref="VUG3:VUH3"/>
    <mergeCell ref="VUI3:VUJ3"/>
    <mergeCell ref="VUK3:VUL3"/>
    <mergeCell ref="VUM3:VUN3"/>
    <mergeCell ref="VTQ3:VTR3"/>
    <mergeCell ref="VTS3:VTT3"/>
    <mergeCell ref="VTU3:VTV3"/>
    <mergeCell ref="VTW3:VTX3"/>
    <mergeCell ref="VTY3:VTZ3"/>
    <mergeCell ref="VUA3:VUB3"/>
    <mergeCell ref="VTE3:VTF3"/>
    <mergeCell ref="VTG3:VTH3"/>
    <mergeCell ref="VTI3:VTJ3"/>
    <mergeCell ref="VTK3:VTL3"/>
    <mergeCell ref="VTM3:VTN3"/>
    <mergeCell ref="VTO3:VTP3"/>
    <mergeCell ref="VYG3:VYH3"/>
    <mergeCell ref="VYI3:VYJ3"/>
    <mergeCell ref="VYK3:VYL3"/>
    <mergeCell ref="VYM3:VYN3"/>
    <mergeCell ref="VYO3:VYP3"/>
    <mergeCell ref="VYQ3:VYR3"/>
    <mergeCell ref="VXU3:VXV3"/>
    <mergeCell ref="VXW3:VXX3"/>
    <mergeCell ref="VXY3:VXZ3"/>
    <mergeCell ref="VYA3:VYB3"/>
    <mergeCell ref="VYC3:VYD3"/>
    <mergeCell ref="VYE3:VYF3"/>
    <mergeCell ref="VXI3:VXJ3"/>
    <mergeCell ref="VXK3:VXL3"/>
    <mergeCell ref="VXM3:VXN3"/>
    <mergeCell ref="VXO3:VXP3"/>
    <mergeCell ref="VXQ3:VXR3"/>
    <mergeCell ref="VXS3:VXT3"/>
    <mergeCell ref="VWW3:VWX3"/>
    <mergeCell ref="VWY3:VWZ3"/>
    <mergeCell ref="VXA3:VXB3"/>
    <mergeCell ref="VXC3:VXD3"/>
    <mergeCell ref="VXE3:VXF3"/>
    <mergeCell ref="VXG3:VXH3"/>
    <mergeCell ref="VWK3:VWL3"/>
    <mergeCell ref="VWM3:VWN3"/>
    <mergeCell ref="VWO3:VWP3"/>
    <mergeCell ref="VWQ3:VWR3"/>
    <mergeCell ref="VWS3:VWT3"/>
    <mergeCell ref="VWU3:VWV3"/>
    <mergeCell ref="VVY3:VVZ3"/>
    <mergeCell ref="VWA3:VWB3"/>
    <mergeCell ref="VWC3:VWD3"/>
    <mergeCell ref="VWE3:VWF3"/>
    <mergeCell ref="VWG3:VWH3"/>
    <mergeCell ref="VWI3:VWJ3"/>
    <mergeCell ref="WBA3:WBB3"/>
    <mergeCell ref="WBC3:WBD3"/>
    <mergeCell ref="WBE3:WBF3"/>
    <mergeCell ref="WBG3:WBH3"/>
    <mergeCell ref="WBI3:WBJ3"/>
    <mergeCell ref="WBK3:WBL3"/>
    <mergeCell ref="WAO3:WAP3"/>
    <mergeCell ref="WAQ3:WAR3"/>
    <mergeCell ref="WAS3:WAT3"/>
    <mergeCell ref="WAU3:WAV3"/>
    <mergeCell ref="WAW3:WAX3"/>
    <mergeCell ref="WAY3:WAZ3"/>
    <mergeCell ref="WAC3:WAD3"/>
    <mergeCell ref="WAE3:WAF3"/>
    <mergeCell ref="WAG3:WAH3"/>
    <mergeCell ref="WAI3:WAJ3"/>
    <mergeCell ref="WAK3:WAL3"/>
    <mergeCell ref="WAM3:WAN3"/>
    <mergeCell ref="VZQ3:VZR3"/>
    <mergeCell ref="VZS3:VZT3"/>
    <mergeCell ref="VZU3:VZV3"/>
    <mergeCell ref="VZW3:VZX3"/>
    <mergeCell ref="VZY3:VZZ3"/>
    <mergeCell ref="WAA3:WAB3"/>
    <mergeCell ref="VZE3:VZF3"/>
    <mergeCell ref="VZG3:VZH3"/>
    <mergeCell ref="VZI3:VZJ3"/>
    <mergeCell ref="VZK3:VZL3"/>
    <mergeCell ref="VZM3:VZN3"/>
    <mergeCell ref="VZO3:VZP3"/>
    <mergeCell ref="VYS3:VYT3"/>
    <mergeCell ref="VYU3:VYV3"/>
    <mergeCell ref="VYW3:VYX3"/>
    <mergeCell ref="VYY3:VYZ3"/>
    <mergeCell ref="VZA3:VZB3"/>
    <mergeCell ref="VZC3:VZD3"/>
    <mergeCell ref="WDU3:WDV3"/>
    <mergeCell ref="WDW3:WDX3"/>
    <mergeCell ref="WDY3:WDZ3"/>
    <mergeCell ref="WEA3:WEB3"/>
    <mergeCell ref="WEC3:WED3"/>
    <mergeCell ref="WEE3:WEF3"/>
    <mergeCell ref="WDI3:WDJ3"/>
    <mergeCell ref="WDK3:WDL3"/>
    <mergeCell ref="WDM3:WDN3"/>
    <mergeCell ref="WDO3:WDP3"/>
    <mergeCell ref="WDQ3:WDR3"/>
    <mergeCell ref="WDS3:WDT3"/>
    <mergeCell ref="WCW3:WCX3"/>
    <mergeCell ref="WCY3:WCZ3"/>
    <mergeCell ref="WDA3:WDB3"/>
    <mergeCell ref="WDC3:WDD3"/>
    <mergeCell ref="WDE3:WDF3"/>
    <mergeCell ref="WDG3:WDH3"/>
    <mergeCell ref="WCK3:WCL3"/>
    <mergeCell ref="WCM3:WCN3"/>
    <mergeCell ref="WCO3:WCP3"/>
    <mergeCell ref="WCQ3:WCR3"/>
    <mergeCell ref="WCS3:WCT3"/>
    <mergeCell ref="WCU3:WCV3"/>
    <mergeCell ref="WBY3:WBZ3"/>
    <mergeCell ref="WCA3:WCB3"/>
    <mergeCell ref="WCC3:WCD3"/>
    <mergeCell ref="WCE3:WCF3"/>
    <mergeCell ref="WCG3:WCH3"/>
    <mergeCell ref="WCI3:WCJ3"/>
    <mergeCell ref="WBM3:WBN3"/>
    <mergeCell ref="WBO3:WBP3"/>
    <mergeCell ref="WBQ3:WBR3"/>
    <mergeCell ref="WBS3:WBT3"/>
    <mergeCell ref="WBU3:WBV3"/>
    <mergeCell ref="WBW3:WBX3"/>
    <mergeCell ref="WGO3:WGP3"/>
    <mergeCell ref="WGQ3:WGR3"/>
    <mergeCell ref="WGS3:WGT3"/>
    <mergeCell ref="WGU3:WGV3"/>
    <mergeCell ref="WGW3:WGX3"/>
    <mergeCell ref="WGY3:WGZ3"/>
    <mergeCell ref="WGC3:WGD3"/>
    <mergeCell ref="WGE3:WGF3"/>
    <mergeCell ref="WGG3:WGH3"/>
    <mergeCell ref="WGI3:WGJ3"/>
    <mergeCell ref="WGK3:WGL3"/>
    <mergeCell ref="WGM3:WGN3"/>
    <mergeCell ref="WFQ3:WFR3"/>
    <mergeCell ref="WFS3:WFT3"/>
    <mergeCell ref="WFU3:WFV3"/>
    <mergeCell ref="WFW3:WFX3"/>
    <mergeCell ref="WFY3:WFZ3"/>
    <mergeCell ref="WGA3:WGB3"/>
    <mergeCell ref="WFE3:WFF3"/>
    <mergeCell ref="WFG3:WFH3"/>
    <mergeCell ref="WFI3:WFJ3"/>
    <mergeCell ref="WFK3:WFL3"/>
    <mergeCell ref="WFM3:WFN3"/>
    <mergeCell ref="WFO3:WFP3"/>
    <mergeCell ref="WES3:WET3"/>
    <mergeCell ref="WEU3:WEV3"/>
    <mergeCell ref="WEW3:WEX3"/>
    <mergeCell ref="WEY3:WEZ3"/>
    <mergeCell ref="WFA3:WFB3"/>
    <mergeCell ref="WFC3:WFD3"/>
    <mergeCell ref="WEG3:WEH3"/>
    <mergeCell ref="WEI3:WEJ3"/>
    <mergeCell ref="WEK3:WEL3"/>
    <mergeCell ref="WEM3:WEN3"/>
    <mergeCell ref="WEO3:WEP3"/>
    <mergeCell ref="WEQ3:WER3"/>
    <mergeCell ref="WJI3:WJJ3"/>
    <mergeCell ref="WJK3:WJL3"/>
    <mergeCell ref="WJM3:WJN3"/>
    <mergeCell ref="WJO3:WJP3"/>
    <mergeCell ref="WJQ3:WJR3"/>
    <mergeCell ref="WJS3:WJT3"/>
    <mergeCell ref="WIW3:WIX3"/>
    <mergeCell ref="WIY3:WIZ3"/>
    <mergeCell ref="WJA3:WJB3"/>
    <mergeCell ref="WJC3:WJD3"/>
    <mergeCell ref="WJE3:WJF3"/>
    <mergeCell ref="WJG3:WJH3"/>
    <mergeCell ref="WIK3:WIL3"/>
    <mergeCell ref="WIM3:WIN3"/>
    <mergeCell ref="WIO3:WIP3"/>
    <mergeCell ref="WIQ3:WIR3"/>
    <mergeCell ref="WIS3:WIT3"/>
    <mergeCell ref="WIU3:WIV3"/>
    <mergeCell ref="WHY3:WHZ3"/>
    <mergeCell ref="WIA3:WIB3"/>
    <mergeCell ref="WIC3:WID3"/>
    <mergeCell ref="WIE3:WIF3"/>
    <mergeCell ref="WIG3:WIH3"/>
    <mergeCell ref="WII3:WIJ3"/>
    <mergeCell ref="WHM3:WHN3"/>
    <mergeCell ref="WHO3:WHP3"/>
    <mergeCell ref="WHQ3:WHR3"/>
    <mergeCell ref="WHS3:WHT3"/>
    <mergeCell ref="WHU3:WHV3"/>
    <mergeCell ref="WHW3:WHX3"/>
    <mergeCell ref="WHA3:WHB3"/>
    <mergeCell ref="WHC3:WHD3"/>
    <mergeCell ref="WHE3:WHF3"/>
    <mergeCell ref="WHG3:WHH3"/>
    <mergeCell ref="WHI3:WHJ3"/>
    <mergeCell ref="WHK3:WHL3"/>
    <mergeCell ref="WMC3:WMD3"/>
    <mergeCell ref="WME3:WMF3"/>
    <mergeCell ref="WMG3:WMH3"/>
    <mergeCell ref="WMI3:WMJ3"/>
    <mergeCell ref="WMK3:WML3"/>
    <mergeCell ref="WMM3:WMN3"/>
    <mergeCell ref="WLQ3:WLR3"/>
    <mergeCell ref="WLS3:WLT3"/>
    <mergeCell ref="WLU3:WLV3"/>
    <mergeCell ref="WLW3:WLX3"/>
    <mergeCell ref="WLY3:WLZ3"/>
    <mergeCell ref="WMA3:WMB3"/>
    <mergeCell ref="WLE3:WLF3"/>
    <mergeCell ref="WLG3:WLH3"/>
    <mergeCell ref="WLI3:WLJ3"/>
    <mergeCell ref="WLK3:WLL3"/>
    <mergeCell ref="WLM3:WLN3"/>
    <mergeCell ref="WLO3:WLP3"/>
    <mergeCell ref="WKS3:WKT3"/>
    <mergeCell ref="WKU3:WKV3"/>
    <mergeCell ref="WKW3:WKX3"/>
    <mergeCell ref="WKY3:WKZ3"/>
    <mergeCell ref="WLA3:WLB3"/>
    <mergeCell ref="WLC3:WLD3"/>
    <mergeCell ref="WKG3:WKH3"/>
    <mergeCell ref="WKI3:WKJ3"/>
    <mergeCell ref="WKK3:WKL3"/>
    <mergeCell ref="WKM3:WKN3"/>
    <mergeCell ref="WKO3:WKP3"/>
    <mergeCell ref="WKQ3:WKR3"/>
    <mergeCell ref="WJU3:WJV3"/>
    <mergeCell ref="WJW3:WJX3"/>
    <mergeCell ref="WJY3:WJZ3"/>
    <mergeCell ref="WKA3:WKB3"/>
    <mergeCell ref="WKC3:WKD3"/>
    <mergeCell ref="WKE3:WKF3"/>
    <mergeCell ref="WOW3:WOX3"/>
    <mergeCell ref="WOY3:WOZ3"/>
    <mergeCell ref="WPA3:WPB3"/>
    <mergeCell ref="WPC3:WPD3"/>
    <mergeCell ref="WPE3:WPF3"/>
    <mergeCell ref="WPG3:WPH3"/>
    <mergeCell ref="WOK3:WOL3"/>
    <mergeCell ref="WOM3:WON3"/>
    <mergeCell ref="WOO3:WOP3"/>
    <mergeCell ref="WOQ3:WOR3"/>
    <mergeCell ref="WOS3:WOT3"/>
    <mergeCell ref="WOU3:WOV3"/>
    <mergeCell ref="WNY3:WNZ3"/>
    <mergeCell ref="WOA3:WOB3"/>
    <mergeCell ref="WOC3:WOD3"/>
    <mergeCell ref="WOE3:WOF3"/>
    <mergeCell ref="WOG3:WOH3"/>
    <mergeCell ref="WOI3:WOJ3"/>
    <mergeCell ref="WNM3:WNN3"/>
    <mergeCell ref="WNO3:WNP3"/>
    <mergeCell ref="WNQ3:WNR3"/>
    <mergeCell ref="WNS3:WNT3"/>
    <mergeCell ref="WNU3:WNV3"/>
    <mergeCell ref="WNW3:WNX3"/>
    <mergeCell ref="WNA3:WNB3"/>
    <mergeCell ref="WNC3:WND3"/>
    <mergeCell ref="WNE3:WNF3"/>
    <mergeCell ref="WNG3:WNH3"/>
    <mergeCell ref="WNI3:WNJ3"/>
    <mergeCell ref="WNK3:WNL3"/>
    <mergeCell ref="WMO3:WMP3"/>
    <mergeCell ref="WMQ3:WMR3"/>
    <mergeCell ref="WMS3:WMT3"/>
    <mergeCell ref="WMU3:WMV3"/>
    <mergeCell ref="WMW3:WMX3"/>
    <mergeCell ref="WMY3:WMZ3"/>
    <mergeCell ref="WRQ3:WRR3"/>
    <mergeCell ref="WRS3:WRT3"/>
    <mergeCell ref="WRU3:WRV3"/>
    <mergeCell ref="WRW3:WRX3"/>
    <mergeCell ref="WRY3:WRZ3"/>
    <mergeCell ref="WSA3:WSB3"/>
    <mergeCell ref="WRE3:WRF3"/>
    <mergeCell ref="WRG3:WRH3"/>
    <mergeCell ref="WRI3:WRJ3"/>
    <mergeCell ref="WRK3:WRL3"/>
    <mergeCell ref="WRM3:WRN3"/>
    <mergeCell ref="WRO3:WRP3"/>
    <mergeCell ref="WQS3:WQT3"/>
    <mergeCell ref="WQU3:WQV3"/>
    <mergeCell ref="WQW3:WQX3"/>
    <mergeCell ref="WQY3:WQZ3"/>
    <mergeCell ref="WRA3:WRB3"/>
    <mergeCell ref="WRC3:WRD3"/>
    <mergeCell ref="WQG3:WQH3"/>
    <mergeCell ref="WQI3:WQJ3"/>
    <mergeCell ref="WQK3:WQL3"/>
    <mergeCell ref="WQM3:WQN3"/>
    <mergeCell ref="WQO3:WQP3"/>
    <mergeCell ref="WQQ3:WQR3"/>
    <mergeCell ref="WPU3:WPV3"/>
    <mergeCell ref="WPW3:WPX3"/>
    <mergeCell ref="WPY3:WPZ3"/>
    <mergeCell ref="WQA3:WQB3"/>
    <mergeCell ref="WQC3:WQD3"/>
    <mergeCell ref="WQE3:WQF3"/>
    <mergeCell ref="WPI3:WPJ3"/>
    <mergeCell ref="WPK3:WPL3"/>
    <mergeCell ref="WPM3:WPN3"/>
    <mergeCell ref="WPO3:WPP3"/>
    <mergeCell ref="WPQ3:WPR3"/>
    <mergeCell ref="WPS3:WPT3"/>
    <mergeCell ref="WUK3:WUL3"/>
    <mergeCell ref="WUM3:WUN3"/>
    <mergeCell ref="WUO3:WUP3"/>
    <mergeCell ref="WUQ3:WUR3"/>
    <mergeCell ref="WUS3:WUT3"/>
    <mergeCell ref="WUU3:WUV3"/>
    <mergeCell ref="WTY3:WTZ3"/>
    <mergeCell ref="WUA3:WUB3"/>
    <mergeCell ref="WUC3:WUD3"/>
    <mergeCell ref="WUE3:WUF3"/>
    <mergeCell ref="WUG3:WUH3"/>
    <mergeCell ref="WUI3:WUJ3"/>
    <mergeCell ref="WTM3:WTN3"/>
    <mergeCell ref="WTO3:WTP3"/>
    <mergeCell ref="WTQ3:WTR3"/>
    <mergeCell ref="WTS3:WTT3"/>
    <mergeCell ref="WTU3:WTV3"/>
    <mergeCell ref="WTW3:WTX3"/>
    <mergeCell ref="WTA3:WTB3"/>
    <mergeCell ref="WTC3:WTD3"/>
    <mergeCell ref="WTE3:WTF3"/>
    <mergeCell ref="WTG3:WTH3"/>
    <mergeCell ref="WTI3:WTJ3"/>
    <mergeCell ref="WTK3:WTL3"/>
    <mergeCell ref="WSO3:WSP3"/>
    <mergeCell ref="WSQ3:WSR3"/>
    <mergeCell ref="WSS3:WST3"/>
    <mergeCell ref="WSU3:WSV3"/>
    <mergeCell ref="WSW3:WSX3"/>
    <mergeCell ref="WSY3:WSZ3"/>
    <mergeCell ref="WSC3:WSD3"/>
    <mergeCell ref="WSE3:WSF3"/>
    <mergeCell ref="WSG3:WSH3"/>
    <mergeCell ref="WSI3:WSJ3"/>
    <mergeCell ref="WSK3:WSL3"/>
    <mergeCell ref="WSM3:WSN3"/>
    <mergeCell ref="WXE3:WXF3"/>
    <mergeCell ref="WXG3:WXH3"/>
    <mergeCell ref="WXI3:WXJ3"/>
    <mergeCell ref="WXK3:WXL3"/>
    <mergeCell ref="WXM3:WXN3"/>
    <mergeCell ref="WXO3:WXP3"/>
    <mergeCell ref="WWS3:WWT3"/>
    <mergeCell ref="WWU3:WWV3"/>
    <mergeCell ref="WWW3:WWX3"/>
    <mergeCell ref="WWY3:WWZ3"/>
    <mergeCell ref="WXA3:WXB3"/>
    <mergeCell ref="WXC3:WXD3"/>
    <mergeCell ref="WWG3:WWH3"/>
    <mergeCell ref="WWI3:WWJ3"/>
    <mergeCell ref="WWK3:WWL3"/>
    <mergeCell ref="WWM3:WWN3"/>
    <mergeCell ref="WWO3:WWP3"/>
    <mergeCell ref="WWQ3:WWR3"/>
    <mergeCell ref="WVU3:WVV3"/>
    <mergeCell ref="WVW3:WVX3"/>
    <mergeCell ref="WVY3:WVZ3"/>
    <mergeCell ref="WWA3:WWB3"/>
    <mergeCell ref="WWC3:WWD3"/>
    <mergeCell ref="WWE3:WWF3"/>
    <mergeCell ref="WVI3:WVJ3"/>
    <mergeCell ref="WVK3:WVL3"/>
    <mergeCell ref="WVM3:WVN3"/>
    <mergeCell ref="WVO3:WVP3"/>
    <mergeCell ref="WVQ3:WVR3"/>
    <mergeCell ref="WVS3:WVT3"/>
    <mergeCell ref="WUW3:WUX3"/>
    <mergeCell ref="WUY3:WUZ3"/>
    <mergeCell ref="WVA3:WVB3"/>
    <mergeCell ref="WVC3:WVD3"/>
    <mergeCell ref="WVE3:WVF3"/>
    <mergeCell ref="WVG3:WVH3"/>
    <mergeCell ref="XAS3:XAT3"/>
    <mergeCell ref="XAU3:XAV3"/>
    <mergeCell ref="WZY3:WZZ3"/>
    <mergeCell ref="XAA3:XAB3"/>
    <mergeCell ref="XAC3:XAD3"/>
    <mergeCell ref="XAE3:XAF3"/>
    <mergeCell ref="XAG3:XAH3"/>
    <mergeCell ref="XAI3:XAJ3"/>
    <mergeCell ref="WZM3:WZN3"/>
    <mergeCell ref="WZO3:WZP3"/>
    <mergeCell ref="WZQ3:WZR3"/>
    <mergeCell ref="WZS3:WZT3"/>
    <mergeCell ref="WZU3:WZV3"/>
    <mergeCell ref="WZW3:WZX3"/>
    <mergeCell ref="WZA3:WZB3"/>
    <mergeCell ref="WZC3:WZD3"/>
    <mergeCell ref="WZE3:WZF3"/>
    <mergeCell ref="WZG3:WZH3"/>
    <mergeCell ref="WZI3:WZJ3"/>
    <mergeCell ref="WZK3:WZL3"/>
    <mergeCell ref="WYO3:WYP3"/>
    <mergeCell ref="WYQ3:WYR3"/>
    <mergeCell ref="WYS3:WYT3"/>
    <mergeCell ref="WYU3:WYV3"/>
    <mergeCell ref="WYW3:WYX3"/>
    <mergeCell ref="WYY3:WYZ3"/>
    <mergeCell ref="WYC3:WYD3"/>
    <mergeCell ref="WYE3:WYF3"/>
    <mergeCell ref="WYG3:WYH3"/>
    <mergeCell ref="WYI3:WYJ3"/>
    <mergeCell ref="WYK3:WYL3"/>
    <mergeCell ref="WYM3:WYN3"/>
    <mergeCell ref="WXQ3:WXR3"/>
    <mergeCell ref="WXS3:WXT3"/>
    <mergeCell ref="WXU3:WXV3"/>
    <mergeCell ref="WXW3:WXX3"/>
    <mergeCell ref="WXY3:WXZ3"/>
    <mergeCell ref="WYA3:WYB3"/>
    <mergeCell ref="XFA3:XFB3"/>
    <mergeCell ref="XFC3:XFD3"/>
    <mergeCell ref="I5:J5"/>
    <mergeCell ref="K5:L5"/>
    <mergeCell ref="M5:N5"/>
    <mergeCell ref="O5:P5"/>
    <mergeCell ref="XEO3:XEP3"/>
    <mergeCell ref="XEQ3:XER3"/>
    <mergeCell ref="XES3:XET3"/>
    <mergeCell ref="XEU3:XEV3"/>
    <mergeCell ref="XEW3:XEX3"/>
    <mergeCell ref="XEY3:XEZ3"/>
    <mergeCell ref="XEC3:XED3"/>
    <mergeCell ref="XEE3:XEF3"/>
    <mergeCell ref="XEG3:XEH3"/>
    <mergeCell ref="XEI3:XEJ3"/>
    <mergeCell ref="XEK3:XEL3"/>
    <mergeCell ref="XEM3:XEN3"/>
    <mergeCell ref="XDQ3:XDR3"/>
    <mergeCell ref="XDS3:XDT3"/>
    <mergeCell ref="XDU3:XDV3"/>
    <mergeCell ref="XDW3:XDX3"/>
    <mergeCell ref="XDY3:XDZ3"/>
    <mergeCell ref="XEA3:XEB3"/>
    <mergeCell ref="XDE3:XDF3"/>
    <mergeCell ref="XDG3:XDH3"/>
    <mergeCell ref="XDI3:XDJ3"/>
    <mergeCell ref="XDK3:XDL3"/>
    <mergeCell ref="XDM3:XDN3"/>
    <mergeCell ref="XDO3:XDP3"/>
    <mergeCell ref="XCS3:XCT3"/>
    <mergeCell ref="XCU3:XCV3"/>
    <mergeCell ref="XCW3:XCX3"/>
    <mergeCell ref="XCY3:XCZ3"/>
    <mergeCell ref="XDA3:XDB3"/>
    <mergeCell ref="XDC3:XDD3"/>
    <mergeCell ref="XCG3:XCH3"/>
    <mergeCell ref="XCI3:XCJ3"/>
    <mergeCell ref="XCK3:XCL3"/>
    <mergeCell ref="XCM3:XCN3"/>
    <mergeCell ref="XCO3:XCP3"/>
    <mergeCell ref="XCQ3:XCR3"/>
    <mergeCell ref="XBU3:XBV3"/>
    <mergeCell ref="XBW3:XBX3"/>
    <mergeCell ref="XBY3:XBZ3"/>
    <mergeCell ref="XCA3:XCB3"/>
    <mergeCell ref="XCC3:XCD3"/>
    <mergeCell ref="XCE3:XCF3"/>
    <mergeCell ref="XBI3:XBJ3"/>
    <mergeCell ref="XBK3:XBL3"/>
    <mergeCell ref="XBM3:XBN3"/>
    <mergeCell ref="XBO3:XBP3"/>
    <mergeCell ref="XBQ3:XBR3"/>
    <mergeCell ref="XBS3:XBT3"/>
    <mergeCell ref="XAW3:XAX3"/>
    <mergeCell ref="XAY3:XAZ3"/>
    <mergeCell ref="XBA3:XBB3"/>
    <mergeCell ref="XBC3:XBD3"/>
    <mergeCell ref="XBE3:XBF3"/>
    <mergeCell ref="XBG3:XBH3"/>
    <mergeCell ref="XAK3:XAL3"/>
    <mergeCell ref="XAM3:XAN3"/>
    <mergeCell ref="XAO3:XAP3"/>
    <mergeCell ref="XAQ3:XAR3"/>
    <mergeCell ref="CC5:CD5"/>
    <mergeCell ref="CE5:CF5"/>
    <mergeCell ref="CG5:CH5"/>
    <mergeCell ref="CI5:CJ5"/>
    <mergeCell ref="BM5:BN5"/>
    <mergeCell ref="BO5:BP5"/>
    <mergeCell ref="BQ5:BR5"/>
    <mergeCell ref="BS5:BT5"/>
    <mergeCell ref="BU5:BV5"/>
    <mergeCell ref="BW5:BX5"/>
    <mergeCell ref="BA5:BB5"/>
    <mergeCell ref="BC5:BD5"/>
    <mergeCell ref="BE5:BF5"/>
    <mergeCell ref="BG5:BH5"/>
    <mergeCell ref="BI5:BJ5"/>
    <mergeCell ref="BK5:BL5"/>
    <mergeCell ref="AO5:AP5"/>
    <mergeCell ref="AQ5:AR5"/>
    <mergeCell ref="AS5:AT5"/>
    <mergeCell ref="AU5:AV5"/>
    <mergeCell ref="AW5:AX5"/>
    <mergeCell ref="AY5:AZ5"/>
    <mergeCell ref="AC5:AD5"/>
    <mergeCell ref="AE5:AF5"/>
    <mergeCell ref="AG5:AH5"/>
    <mergeCell ref="AI5:AJ5"/>
    <mergeCell ref="AK5:AL5"/>
    <mergeCell ref="AM5:AN5"/>
    <mergeCell ref="Q5:R5"/>
    <mergeCell ref="S5:T5"/>
    <mergeCell ref="U5:V5"/>
    <mergeCell ref="W5:X5"/>
    <mergeCell ref="Y5:Z5"/>
    <mergeCell ref="AA5:AB5"/>
    <mergeCell ref="BY5:BZ5"/>
    <mergeCell ref="CA5:CB5"/>
    <mergeCell ref="ES5:ET5"/>
    <mergeCell ref="EU5:EV5"/>
    <mergeCell ref="EW5:EX5"/>
    <mergeCell ref="EY5:EZ5"/>
    <mergeCell ref="FA5:FB5"/>
    <mergeCell ref="FC5:FD5"/>
    <mergeCell ref="EG5:EH5"/>
    <mergeCell ref="EI5:EJ5"/>
    <mergeCell ref="EK5:EL5"/>
    <mergeCell ref="EM5:EN5"/>
    <mergeCell ref="EO5:EP5"/>
    <mergeCell ref="EQ5:ER5"/>
    <mergeCell ref="DU5:DV5"/>
    <mergeCell ref="DW5:DX5"/>
    <mergeCell ref="DY5:DZ5"/>
    <mergeCell ref="EA5:EB5"/>
    <mergeCell ref="EC5:ED5"/>
    <mergeCell ref="EE5:EF5"/>
    <mergeCell ref="DI5:DJ5"/>
    <mergeCell ref="DK5:DL5"/>
    <mergeCell ref="DM5:DN5"/>
    <mergeCell ref="DO5:DP5"/>
    <mergeCell ref="DQ5:DR5"/>
    <mergeCell ref="DS5:DT5"/>
    <mergeCell ref="CW5:CX5"/>
    <mergeCell ref="CY5:CZ5"/>
    <mergeCell ref="DA5:DB5"/>
    <mergeCell ref="DC5:DD5"/>
    <mergeCell ref="DE5:DF5"/>
    <mergeCell ref="DG5:DH5"/>
    <mergeCell ref="CK5:CL5"/>
    <mergeCell ref="CM5:CN5"/>
    <mergeCell ref="CO5:CP5"/>
    <mergeCell ref="CQ5:CR5"/>
    <mergeCell ref="CS5:CT5"/>
    <mergeCell ref="CU5:CV5"/>
    <mergeCell ref="HM5:HN5"/>
    <mergeCell ref="HO5:HP5"/>
    <mergeCell ref="HQ5:HR5"/>
    <mergeCell ref="HS5:HT5"/>
    <mergeCell ref="HU5:HV5"/>
    <mergeCell ref="HW5:HX5"/>
    <mergeCell ref="HA5:HB5"/>
    <mergeCell ref="HC5:HD5"/>
    <mergeCell ref="HE5:HF5"/>
    <mergeCell ref="HG5:HH5"/>
    <mergeCell ref="HI5:HJ5"/>
    <mergeCell ref="HK5:HL5"/>
    <mergeCell ref="GO5:GP5"/>
    <mergeCell ref="GQ5:GR5"/>
    <mergeCell ref="GS5:GT5"/>
    <mergeCell ref="GU5:GV5"/>
    <mergeCell ref="GW5:GX5"/>
    <mergeCell ref="GY5:GZ5"/>
    <mergeCell ref="GC5:GD5"/>
    <mergeCell ref="GE5:GF5"/>
    <mergeCell ref="GG5:GH5"/>
    <mergeCell ref="GI5:GJ5"/>
    <mergeCell ref="GK5:GL5"/>
    <mergeCell ref="GM5:GN5"/>
    <mergeCell ref="FQ5:FR5"/>
    <mergeCell ref="FS5:FT5"/>
    <mergeCell ref="FU5:FV5"/>
    <mergeCell ref="FW5:FX5"/>
    <mergeCell ref="FY5:FZ5"/>
    <mergeCell ref="GA5:GB5"/>
    <mergeCell ref="FE5:FF5"/>
    <mergeCell ref="FG5:FH5"/>
    <mergeCell ref="FI5:FJ5"/>
    <mergeCell ref="FK5:FL5"/>
    <mergeCell ref="FM5:FN5"/>
    <mergeCell ref="FO5:FP5"/>
    <mergeCell ref="KG5:KH5"/>
    <mergeCell ref="KI5:KJ5"/>
    <mergeCell ref="KK5:KL5"/>
    <mergeCell ref="KM5:KN5"/>
    <mergeCell ref="KO5:KP5"/>
    <mergeCell ref="KQ5:KR5"/>
    <mergeCell ref="JU5:JV5"/>
    <mergeCell ref="JW5:JX5"/>
    <mergeCell ref="JY5:JZ5"/>
    <mergeCell ref="KA5:KB5"/>
    <mergeCell ref="KC5:KD5"/>
    <mergeCell ref="KE5:KF5"/>
    <mergeCell ref="JI5:JJ5"/>
    <mergeCell ref="JK5:JL5"/>
    <mergeCell ref="JM5:JN5"/>
    <mergeCell ref="JO5:JP5"/>
    <mergeCell ref="JQ5:JR5"/>
    <mergeCell ref="JS5:JT5"/>
    <mergeCell ref="IW5:IX5"/>
    <mergeCell ref="IY5:IZ5"/>
    <mergeCell ref="JA5:JB5"/>
    <mergeCell ref="JC5:JD5"/>
    <mergeCell ref="JE5:JF5"/>
    <mergeCell ref="JG5:JH5"/>
    <mergeCell ref="IK5:IL5"/>
    <mergeCell ref="IM5:IN5"/>
    <mergeCell ref="IO5:IP5"/>
    <mergeCell ref="IQ5:IR5"/>
    <mergeCell ref="IS5:IT5"/>
    <mergeCell ref="IU5:IV5"/>
    <mergeCell ref="HY5:HZ5"/>
    <mergeCell ref="IA5:IB5"/>
    <mergeCell ref="IC5:ID5"/>
    <mergeCell ref="IE5:IF5"/>
    <mergeCell ref="IG5:IH5"/>
    <mergeCell ref="II5:IJ5"/>
    <mergeCell ref="NA5:NB5"/>
    <mergeCell ref="NC5:ND5"/>
    <mergeCell ref="NE5:NF5"/>
    <mergeCell ref="NG5:NH5"/>
    <mergeCell ref="NI5:NJ5"/>
    <mergeCell ref="NK5:NL5"/>
    <mergeCell ref="MO5:MP5"/>
    <mergeCell ref="MQ5:MR5"/>
    <mergeCell ref="MS5:MT5"/>
    <mergeCell ref="MU5:MV5"/>
    <mergeCell ref="MW5:MX5"/>
    <mergeCell ref="MY5:MZ5"/>
    <mergeCell ref="MC5:MD5"/>
    <mergeCell ref="ME5:MF5"/>
    <mergeCell ref="MG5:MH5"/>
    <mergeCell ref="MI5:MJ5"/>
    <mergeCell ref="MK5:ML5"/>
    <mergeCell ref="MM5:MN5"/>
    <mergeCell ref="LQ5:LR5"/>
    <mergeCell ref="LS5:LT5"/>
    <mergeCell ref="LU5:LV5"/>
    <mergeCell ref="LW5:LX5"/>
    <mergeCell ref="LY5:LZ5"/>
    <mergeCell ref="MA5:MB5"/>
    <mergeCell ref="LE5:LF5"/>
    <mergeCell ref="LG5:LH5"/>
    <mergeCell ref="LI5:LJ5"/>
    <mergeCell ref="LK5:LL5"/>
    <mergeCell ref="LM5:LN5"/>
    <mergeCell ref="LO5:LP5"/>
    <mergeCell ref="KS5:KT5"/>
    <mergeCell ref="KU5:KV5"/>
    <mergeCell ref="KW5:KX5"/>
    <mergeCell ref="KY5:KZ5"/>
    <mergeCell ref="LA5:LB5"/>
    <mergeCell ref="LC5:LD5"/>
    <mergeCell ref="PU5:PV5"/>
    <mergeCell ref="PW5:PX5"/>
    <mergeCell ref="PY5:PZ5"/>
    <mergeCell ref="QA5:QB5"/>
    <mergeCell ref="QC5:QD5"/>
    <mergeCell ref="QE5:QF5"/>
    <mergeCell ref="PI5:PJ5"/>
    <mergeCell ref="PK5:PL5"/>
    <mergeCell ref="PM5:PN5"/>
    <mergeCell ref="PO5:PP5"/>
    <mergeCell ref="PQ5:PR5"/>
    <mergeCell ref="PS5:PT5"/>
    <mergeCell ref="OW5:OX5"/>
    <mergeCell ref="OY5:OZ5"/>
    <mergeCell ref="PA5:PB5"/>
    <mergeCell ref="PC5:PD5"/>
    <mergeCell ref="PE5:PF5"/>
    <mergeCell ref="PG5:PH5"/>
    <mergeCell ref="OK5:OL5"/>
    <mergeCell ref="OM5:ON5"/>
    <mergeCell ref="OO5:OP5"/>
    <mergeCell ref="OQ5:OR5"/>
    <mergeCell ref="OS5:OT5"/>
    <mergeCell ref="OU5:OV5"/>
    <mergeCell ref="NY5:NZ5"/>
    <mergeCell ref="OA5:OB5"/>
    <mergeCell ref="OC5:OD5"/>
    <mergeCell ref="OE5:OF5"/>
    <mergeCell ref="OG5:OH5"/>
    <mergeCell ref="OI5:OJ5"/>
    <mergeCell ref="NM5:NN5"/>
    <mergeCell ref="NO5:NP5"/>
    <mergeCell ref="NQ5:NR5"/>
    <mergeCell ref="NS5:NT5"/>
    <mergeCell ref="NU5:NV5"/>
    <mergeCell ref="NW5:NX5"/>
    <mergeCell ref="SO5:SP5"/>
    <mergeCell ref="SQ5:SR5"/>
    <mergeCell ref="SS5:ST5"/>
    <mergeCell ref="SU5:SV5"/>
    <mergeCell ref="SW5:SX5"/>
    <mergeCell ref="SY5:SZ5"/>
    <mergeCell ref="SC5:SD5"/>
    <mergeCell ref="SE5:SF5"/>
    <mergeCell ref="SG5:SH5"/>
    <mergeCell ref="SI5:SJ5"/>
    <mergeCell ref="SK5:SL5"/>
    <mergeCell ref="SM5:SN5"/>
    <mergeCell ref="RQ5:RR5"/>
    <mergeCell ref="RS5:RT5"/>
    <mergeCell ref="RU5:RV5"/>
    <mergeCell ref="RW5:RX5"/>
    <mergeCell ref="RY5:RZ5"/>
    <mergeCell ref="SA5:SB5"/>
    <mergeCell ref="RE5:RF5"/>
    <mergeCell ref="RG5:RH5"/>
    <mergeCell ref="RI5:RJ5"/>
    <mergeCell ref="RK5:RL5"/>
    <mergeCell ref="RM5:RN5"/>
    <mergeCell ref="RO5:RP5"/>
    <mergeCell ref="QS5:QT5"/>
    <mergeCell ref="QU5:QV5"/>
    <mergeCell ref="QW5:QX5"/>
    <mergeCell ref="QY5:QZ5"/>
    <mergeCell ref="RA5:RB5"/>
    <mergeCell ref="RC5:RD5"/>
    <mergeCell ref="QG5:QH5"/>
    <mergeCell ref="QI5:QJ5"/>
    <mergeCell ref="QK5:QL5"/>
    <mergeCell ref="QM5:QN5"/>
    <mergeCell ref="QO5:QP5"/>
    <mergeCell ref="QQ5:QR5"/>
    <mergeCell ref="VI5:VJ5"/>
    <mergeCell ref="VK5:VL5"/>
    <mergeCell ref="VM5:VN5"/>
    <mergeCell ref="VO5:VP5"/>
    <mergeCell ref="VQ5:VR5"/>
    <mergeCell ref="VS5:VT5"/>
    <mergeCell ref="UW5:UX5"/>
    <mergeCell ref="UY5:UZ5"/>
    <mergeCell ref="VA5:VB5"/>
    <mergeCell ref="VC5:VD5"/>
    <mergeCell ref="VE5:VF5"/>
    <mergeCell ref="VG5:VH5"/>
    <mergeCell ref="UK5:UL5"/>
    <mergeCell ref="UM5:UN5"/>
    <mergeCell ref="UO5:UP5"/>
    <mergeCell ref="UQ5:UR5"/>
    <mergeCell ref="US5:UT5"/>
    <mergeCell ref="UU5:UV5"/>
    <mergeCell ref="TY5:TZ5"/>
    <mergeCell ref="UA5:UB5"/>
    <mergeCell ref="UC5:UD5"/>
    <mergeCell ref="UE5:UF5"/>
    <mergeCell ref="UG5:UH5"/>
    <mergeCell ref="UI5:UJ5"/>
    <mergeCell ref="TM5:TN5"/>
    <mergeCell ref="TO5:TP5"/>
    <mergeCell ref="TQ5:TR5"/>
    <mergeCell ref="TS5:TT5"/>
    <mergeCell ref="TU5:TV5"/>
    <mergeCell ref="TW5:TX5"/>
    <mergeCell ref="TA5:TB5"/>
    <mergeCell ref="TC5:TD5"/>
    <mergeCell ref="TE5:TF5"/>
    <mergeCell ref="TG5:TH5"/>
    <mergeCell ref="TI5:TJ5"/>
    <mergeCell ref="TK5:TL5"/>
    <mergeCell ref="YC5:YD5"/>
    <mergeCell ref="YE5:YF5"/>
    <mergeCell ref="YG5:YH5"/>
    <mergeCell ref="YI5:YJ5"/>
    <mergeCell ref="YK5:YL5"/>
    <mergeCell ref="YM5:YN5"/>
    <mergeCell ref="XQ5:XR5"/>
    <mergeCell ref="XS5:XT5"/>
    <mergeCell ref="XU5:XV5"/>
    <mergeCell ref="XW5:XX5"/>
    <mergeCell ref="XY5:XZ5"/>
    <mergeCell ref="YA5:YB5"/>
    <mergeCell ref="XE5:XF5"/>
    <mergeCell ref="XG5:XH5"/>
    <mergeCell ref="XI5:XJ5"/>
    <mergeCell ref="XK5:XL5"/>
    <mergeCell ref="XM5:XN5"/>
    <mergeCell ref="XO5:XP5"/>
    <mergeCell ref="WS5:WT5"/>
    <mergeCell ref="WU5:WV5"/>
    <mergeCell ref="WW5:WX5"/>
    <mergeCell ref="WY5:WZ5"/>
    <mergeCell ref="XA5:XB5"/>
    <mergeCell ref="XC5:XD5"/>
    <mergeCell ref="WG5:WH5"/>
    <mergeCell ref="WI5:WJ5"/>
    <mergeCell ref="WK5:WL5"/>
    <mergeCell ref="WM5:WN5"/>
    <mergeCell ref="WO5:WP5"/>
    <mergeCell ref="WQ5:WR5"/>
    <mergeCell ref="VU5:VV5"/>
    <mergeCell ref="VW5:VX5"/>
    <mergeCell ref="VY5:VZ5"/>
    <mergeCell ref="WA5:WB5"/>
    <mergeCell ref="WC5:WD5"/>
    <mergeCell ref="WE5:WF5"/>
    <mergeCell ref="AAW5:AAX5"/>
    <mergeCell ref="AAY5:AAZ5"/>
    <mergeCell ref="ABA5:ABB5"/>
    <mergeCell ref="ABC5:ABD5"/>
    <mergeCell ref="ABE5:ABF5"/>
    <mergeCell ref="ABG5:ABH5"/>
    <mergeCell ref="AAK5:AAL5"/>
    <mergeCell ref="AAM5:AAN5"/>
    <mergeCell ref="AAO5:AAP5"/>
    <mergeCell ref="AAQ5:AAR5"/>
    <mergeCell ref="AAS5:AAT5"/>
    <mergeCell ref="AAU5:AAV5"/>
    <mergeCell ref="ZY5:ZZ5"/>
    <mergeCell ref="AAA5:AAB5"/>
    <mergeCell ref="AAC5:AAD5"/>
    <mergeCell ref="AAE5:AAF5"/>
    <mergeCell ref="AAG5:AAH5"/>
    <mergeCell ref="AAI5:AAJ5"/>
    <mergeCell ref="ZM5:ZN5"/>
    <mergeCell ref="ZO5:ZP5"/>
    <mergeCell ref="ZQ5:ZR5"/>
    <mergeCell ref="ZS5:ZT5"/>
    <mergeCell ref="ZU5:ZV5"/>
    <mergeCell ref="ZW5:ZX5"/>
    <mergeCell ref="ZA5:ZB5"/>
    <mergeCell ref="ZC5:ZD5"/>
    <mergeCell ref="ZE5:ZF5"/>
    <mergeCell ref="ZG5:ZH5"/>
    <mergeCell ref="ZI5:ZJ5"/>
    <mergeCell ref="ZK5:ZL5"/>
    <mergeCell ref="YO5:YP5"/>
    <mergeCell ref="YQ5:YR5"/>
    <mergeCell ref="YS5:YT5"/>
    <mergeCell ref="YU5:YV5"/>
    <mergeCell ref="YW5:YX5"/>
    <mergeCell ref="YY5:YZ5"/>
    <mergeCell ref="ADQ5:ADR5"/>
    <mergeCell ref="ADS5:ADT5"/>
    <mergeCell ref="ADU5:ADV5"/>
    <mergeCell ref="ADW5:ADX5"/>
    <mergeCell ref="ADY5:ADZ5"/>
    <mergeCell ref="AEA5:AEB5"/>
    <mergeCell ref="ADE5:ADF5"/>
    <mergeCell ref="ADG5:ADH5"/>
    <mergeCell ref="ADI5:ADJ5"/>
    <mergeCell ref="ADK5:ADL5"/>
    <mergeCell ref="ADM5:ADN5"/>
    <mergeCell ref="ADO5:ADP5"/>
    <mergeCell ref="ACS5:ACT5"/>
    <mergeCell ref="ACU5:ACV5"/>
    <mergeCell ref="ACW5:ACX5"/>
    <mergeCell ref="ACY5:ACZ5"/>
    <mergeCell ref="ADA5:ADB5"/>
    <mergeCell ref="ADC5:ADD5"/>
    <mergeCell ref="ACG5:ACH5"/>
    <mergeCell ref="ACI5:ACJ5"/>
    <mergeCell ref="ACK5:ACL5"/>
    <mergeCell ref="ACM5:ACN5"/>
    <mergeCell ref="ACO5:ACP5"/>
    <mergeCell ref="ACQ5:ACR5"/>
    <mergeCell ref="ABU5:ABV5"/>
    <mergeCell ref="ABW5:ABX5"/>
    <mergeCell ref="ABY5:ABZ5"/>
    <mergeCell ref="ACA5:ACB5"/>
    <mergeCell ref="ACC5:ACD5"/>
    <mergeCell ref="ACE5:ACF5"/>
    <mergeCell ref="ABI5:ABJ5"/>
    <mergeCell ref="ABK5:ABL5"/>
    <mergeCell ref="ABM5:ABN5"/>
    <mergeCell ref="ABO5:ABP5"/>
    <mergeCell ref="ABQ5:ABR5"/>
    <mergeCell ref="ABS5:ABT5"/>
    <mergeCell ref="AGK5:AGL5"/>
    <mergeCell ref="AGM5:AGN5"/>
    <mergeCell ref="AGO5:AGP5"/>
    <mergeCell ref="AGQ5:AGR5"/>
    <mergeCell ref="AGS5:AGT5"/>
    <mergeCell ref="AGU5:AGV5"/>
    <mergeCell ref="AFY5:AFZ5"/>
    <mergeCell ref="AGA5:AGB5"/>
    <mergeCell ref="AGC5:AGD5"/>
    <mergeCell ref="AGE5:AGF5"/>
    <mergeCell ref="AGG5:AGH5"/>
    <mergeCell ref="AGI5:AGJ5"/>
    <mergeCell ref="AFM5:AFN5"/>
    <mergeCell ref="AFO5:AFP5"/>
    <mergeCell ref="AFQ5:AFR5"/>
    <mergeCell ref="AFS5:AFT5"/>
    <mergeCell ref="AFU5:AFV5"/>
    <mergeCell ref="AFW5:AFX5"/>
    <mergeCell ref="AFA5:AFB5"/>
    <mergeCell ref="AFC5:AFD5"/>
    <mergeCell ref="AFE5:AFF5"/>
    <mergeCell ref="AFG5:AFH5"/>
    <mergeCell ref="AFI5:AFJ5"/>
    <mergeCell ref="AFK5:AFL5"/>
    <mergeCell ref="AEO5:AEP5"/>
    <mergeCell ref="AEQ5:AER5"/>
    <mergeCell ref="AES5:AET5"/>
    <mergeCell ref="AEU5:AEV5"/>
    <mergeCell ref="AEW5:AEX5"/>
    <mergeCell ref="AEY5:AEZ5"/>
    <mergeCell ref="AEC5:AED5"/>
    <mergeCell ref="AEE5:AEF5"/>
    <mergeCell ref="AEG5:AEH5"/>
    <mergeCell ref="AEI5:AEJ5"/>
    <mergeCell ref="AEK5:AEL5"/>
    <mergeCell ref="AEM5:AEN5"/>
    <mergeCell ref="AJE5:AJF5"/>
    <mergeCell ref="AJG5:AJH5"/>
    <mergeCell ref="AJI5:AJJ5"/>
    <mergeCell ref="AJK5:AJL5"/>
    <mergeCell ref="AJM5:AJN5"/>
    <mergeCell ref="AJO5:AJP5"/>
    <mergeCell ref="AIS5:AIT5"/>
    <mergeCell ref="AIU5:AIV5"/>
    <mergeCell ref="AIW5:AIX5"/>
    <mergeCell ref="AIY5:AIZ5"/>
    <mergeCell ref="AJA5:AJB5"/>
    <mergeCell ref="AJC5:AJD5"/>
    <mergeCell ref="AIG5:AIH5"/>
    <mergeCell ref="AII5:AIJ5"/>
    <mergeCell ref="AIK5:AIL5"/>
    <mergeCell ref="AIM5:AIN5"/>
    <mergeCell ref="AIO5:AIP5"/>
    <mergeCell ref="AIQ5:AIR5"/>
    <mergeCell ref="AHU5:AHV5"/>
    <mergeCell ref="AHW5:AHX5"/>
    <mergeCell ref="AHY5:AHZ5"/>
    <mergeCell ref="AIA5:AIB5"/>
    <mergeCell ref="AIC5:AID5"/>
    <mergeCell ref="AIE5:AIF5"/>
    <mergeCell ref="AHI5:AHJ5"/>
    <mergeCell ref="AHK5:AHL5"/>
    <mergeCell ref="AHM5:AHN5"/>
    <mergeCell ref="AHO5:AHP5"/>
    <mergeCell ref="AHQ5:AHR5"/>
    <mergeCell ref="AHS5:AHT5"/>
    <mergeCell ref="AGW5:AGX5"/>
    <mergeCell ref="AGY5:AGZ5"/>
    <mergeCell ref="AHA5:AHB5"/>
    <mergeCell ref="AHC5:AHD5"/>
    <mergeCell ref="AHE5:AHF5"/>
    <mergeCell ref="AHG5:AHH5"/>
    <mergeCell ref="ALY5:ALZ5"/>
    <mergeCell ref="AMA5:AMB5"/>
    <mergeCell ref="AMC5:AMD5"/>
    <mergeCell ref="AME5:AMF5"/>
    <mergeCell ref="AMG5:AMH5"/>
    <mergeCell ref="AMI5:AMJ5"/>
    <mergeCell ref="ALM5:ALN5"/>
    <mergeCell ref="ALO5:ALP5"/>
    <mergeCell ref="ALQ5:ALR5"/>
    <mergeCell ref="ALS5:ALT5"/>
    <mergeCell ref="ALU5:ALV5"/>
    <mergeCell ref="ALW5:ALX5"/>
    <mergeCell ref="ALA5:ALB5"/>
    <mergeCell ref="ALC5:ALD5"/>
    <mergeCell ref="ALE5:ALF5"/>
    <mergeCell ref="ALG5:ALH5"/>
    <mergeCell ref="ALI5:ALJ5"/>
    <mergeCell ref="ALK5:ALL5"/>
    <mergeCell ref="AKO5:AKP5"/>
    <mergeCell ref="AKQ5:AKR5"/>
    <mergeCell ref="AKS5:AKT5"/>
    <mergeCell ref="AKU5:AKV5"/>
    <mergeCell ref="AKW5:AKX5"/>
    <mergeCell ref="AKY5:AKZ5"/>
    <mergeCell ref="AKC5:AKD5"/>
    <mergeCell ref="AKE5:AKF5"/>
    <mergeCell ref="AKG5:AKH5"/>
    <mergeCell ref="AKI5:AKJ5"/>
    <mergeCell ref="AKK5:AKL5"/>
    <mergeCell ref="AKM5:AKN5"/>
    <mergeCell ref="AJQ5:AJR5"/>
    <mergeCell ref="AJS5:AJT5"/>
    <mergeCell ref="AJU5:AJV5"/>
    <mergeCell ref="AJW5:AJX5"/>
    <mergeCell ref="AJY5:AJZ5"/>
    <mergeCell ref="AKA5:AKB5"/>
    <mergeCell ref="AOS5:AOT5"/>
    <mergeCell ref="AOU5:AOV5"/>
    <mergeCell ref="AOW5:AOX5"/>
    <mergeCell ref="AOY5:AOZ5"/>
    <mergeCell ref="APA5:APB5"/>
    <mergeCell ref="APC5:APD5"/>
    <mergeCell ref="AOG5:AOH5"/>
    <mergeCell ref="AOI5:AOJ5"/>
    <mergeCell ref="AOK5:AOL5"/>
    <mergeCell ref="AOM5:AON5"/>
    <mergeCell ref="AOO5:AOP5"/>
    <mergeCell ref="AOQ5:AOR5"/>
    <mergeCell ref="ANU5:ANV5"/>
    <mergeCell ref="ANW5:ANX5"/>
    <mergeCell ref="ANY5:ANZ5"/>
    <mergeCell ref="AOA5:AOB5"/>
    <mergeCell ref="AOC5:AOD5"/>
    <mergeCell ref="AOE5:AOF5"/>
    <mergeCell ref="ANI5:ANJ5"/>
    <mergeCell ref="ANK5:ANL5"/>
    <mergeCell ref="ANM5:ANN5"/>
    <mergeCell ref="ANO5:ANP5"/>
    <mergeCell ref="ANQ5:ANR5"/>
    <mergeCell ref="ANS5:ANT5"/>
    <mergeCell ref="AMW5:AMX5"/>
    <mergeCell ref="AMY5:AMZ5"/>
    <mergeCell ref="ANA5:ANB5"/>
    <mergeCell ref="ANC5:AND5"/>
    <mergeCell ref="ANE5:ANF5"/>
    <mergeCell ref="ANG5:ANH5"/>
    <mergeCell ref="AMK5:AML5"/>
    <mergeCell ref="AMM5:AMN5"/>
    <mergeCell ref="AMO5:AMP5"/>
    <mergeCell ref="AMQ5:AMR5"/>
    <mergeCell ref="AMS5:AMT5"/>
    <mergeCell ref="AMU5:AMV5"/>
    <mergeCell ref="ARM5:ARN5"/>
    <mergeCell ref="ARO5:ARP5"/>
    <mergeCell ref="ARQ5:ARR5"/>
    <mergeCell ref="ARS5:ART5"/>
    <mergeCell ref="ARU5:ARV5"/>
    <mergeCell ref="ARW5:ARX5"/>
    <mergeCell ref="ARA5:ARB5"/>
    <mergeCell ref="ARC5:ARD5"/>
    <mergeCell ref="ARE5:ARF5"/>
    <mergeCell ref="ARG5:ARH5"/>
    <mergeCell ref="ARI5:ARJ5"/>
    <mergeCell ref="ARK5:ARL5"/>
    <mergeCell ref="AQO5:AQP5"/>
    <mergeCell ref="AQQ5:AQR5"/>
    <mergeCell ref="AQS5:AQT5"/>
    <mergeCell ref="AQU5:AQV5"/>
    <mergeCell ref="AQW5:AQX5"/>
    <mergeCell ref="AQY5:AQZ5"/>
    <mergeCell ref="AQC5:AQD5"/>
    <mergeCell ref="AQE5:AQF5"/>
    <mergeCell ref="AQG5:AQH5"/>
    <mergeCell ref="AQI5:AQJ5"/>
    <mergeCell ref="AQK5:AQL5"/>
    <mergeCell ref="AQM5:AQN5"/>
    <mergeCell ref="APQ5:APR5"/>
    <mergeCell ref="APS5:APT5"/>
    <mergeCell ref="APU5:APV5"/>
    <mergeCell ref="APW5:APX5"/>
    <mergeCell ref="APY5:APZ5"/>
    <mergeCell ref="AQA5:AQB5"/>
    <mergeCell ref="APE5:APF5"/>
    <mergeCell ref="APG5:APH5"/>
    <mergeCell ref="API5:APJ5"/>
    <mergeCell ref="APK5:APL5"/>
    <mergeCell ref="APM5:APN5"/>
    <mergeCell ref="APO5:APP5"/>
    <mergeCell ref="AUG5:AUH5"/>
    <mergeCell ref="AUI5:AUJ5"/>
    <mergeCell ref="AUK5:AUL5"/>
    <mergeCell ref="AUM5:AUN5"/>
    <mergeCell ref="AUO5:AUP5"/>
    <mergeCell ref="AUQ5:AUR5"/>
    <mergeCell ref="ATU5:ATV5"/>
    <mergeCell ref="ATW5:ATX5"/>
    <mergeCell ref="ATY5:ATZ5"/>
    <mergeCell ref="AUA5:AUB5"/>
    <mergeCell ref="AUC5:AUD5"/>
    <mergeCell ref="AUE5:AUF5"/>
    <mergeCell ref="ATI5:ATJ5"/>
    <mergeCell ref="ATK5:ATL5"/>
    <mergeCell ref="ATM5:ATN5"/>
    <mergeCell ref="ATO5:ATP5"/>
    <mergeCell ref="ATQ5:ATR5"/>
    <mergeCell ref="ATS5:ATT5"/>
    <mergeCell ref="ASW5:ASX5"/>
    <mergeCell ref="ASY5:ASZ5"/>
    <mergeCell ref="ATA5:ATB5"/>
    <mergeCell ref="ATC5:ATD5"/>
    <mergeCell ref="ATE5:ATF5"/>
    <mergeCell ref="ATG5:ATH5"/>
    <mergeCell ref="ASK5:ASL5"/>
    <mergeCell ref="ASM5:ASN5"/>
    <mergeCell ref="ASO5:ASP5"/>
    <mergeCell ref="ASQ5:ASR5"/>
    <mergeCell ref="ASS5:AST5"/>
    <mergeCell ref="ASU5:ASV5"/>
    <mergeCell ref="ARY5:ARZ5"/>
    <mergeCell ref="ASA5:ASB5"/>
    <mergeCell ref="ASC5:ASD5"/>
    <mergeCell ref="ASE5:ASF5"/>
    <mergeCell ref="ASG5:ASH5"/>
    <mergeCell ref="ASI5:ASJ5"/>
    <mergeCell ref="AXA5:AXB5"/>
    <mergeCell ref="AXC5:AXD5"/>
    <mergeCell ref="AXE5:AXF5"/>
    <mergeCell ref="AXG5:AXH5"/>
    <mergeCell ref="AXI5:AXJ5"/>
    <mergeCell ref="AXK5:AXL5"/>
    <mergeCell ref="AWO5:AWP5"/>
    <mergeCell ref="AWQ5:AWR5"/>
    <mergeCell ref="AWS5:AWT5"/>
    <mergeCell ref="AWU5:AWV5"/>
    <mergeCell ref="AWW5:AWX5"/>
    <mergeCell ref="AWY5:AWZ5"/>
    <mergeCell ref="AWC5:AWD5"/>
    <mergeCell ref="AWE5:AWF5"/>
    <mergeCell ref="AWG5:AWH5"/>
    <mergeCell ref="AWI5:AWJ5"/>
    <mergeCell ref="AWK5:AWL5"/>
    <mergeCell ref="AWM5:AWN5"/>
    <mergeCell ref="AVQ5:AVR5"/>
    <mergeCell ref="AVS5:AVT5"/>
    <mergeCell ref="AVU5:AVV5"/>
    <mergeCell ref="AVW5:AVX5"/>
    <mergeCell ref="AVY5:AVZ5"/>
    <mergeCell ref="AWA5:AWB5"/>
    <mergeCell ref="AVE5:AVF5"/>
    <mergeCell ref="AVG5:AVH5"/>
    <mergeCell ref="AVI5:AVJ5"/>
    <mergeCell ref="AVK5:AVL5"/>
    <mergeCell ref="AVM5:AVN5"/>
    <mergeCell ref="AVO5:AVP5"/>
    <mergeCell ref="AUS5:AUT5"/>
    <mergeCell ref="AUU5:AUV5"/>
    <mergeCell ref="AUW5:AUX5"/>
    <mergeCell ref="AUY5:AUZ5"/>
    <mergeCell ref="AVA5:AVB5"/>
    <mergeCell ref="AVC5:AVD5"/>
    <mergeCell ref="AZU5:AZV5"/>
    <mergeCell ref="AZW5:AZX5"/>
    <mergeCell ref="AZY5:AZZ5"/>
    <mergeCell ref="BAA5:BAB5"/>
    <mergeCell ref="BAC5:BAD5"/>
    <mergeCell ref="BAE5:BAF5"/>
    <mergeCell ref="AZI5:AZJ5"/>
    <mergeCell ref="AZK5:AZL5"/>
    <mergeCell ref="AZM5:AZN5"/>
    <mergeCell ref="AZO5:AZP5"/>
    <mergeCell ref="AZQ5:AZR5"/>
    <mergeCell ref="AZS5:AZT5"/>
    <mergeCell ref="AYW5:AYX5"/>
    <mergeCell ref="AYY5:AYZ5"/>
    <mergeCell ref="AZA5:AZB5"/>
    <mergeCell ref="AZC5:AZD5"/>
    <mergeCell ref="AZE5:AZF5"/>
    <mergeCell ref="AZG5:AZH5"/>
    <mergeCell ref="AYK5:AYL5"/>
    <mergeCell ref="AYM5:AYN5"/>
    <mergeCell ref="AYO5:AYP5"/>
    <mergeCell ref="AYQ5:AYR5"/>
    <mergeCell ref="AYS5:AYT5"/>
    <mergeCell ref="AYU5:AYV5"/>
    <mergeCell ref="AXY5:AXZ5"/>
    <mergeCell ref="AYA5:AYB5"/>
    <mergeCell ref="AYC5:AYD5"/>
    <mergeCell ref="AYE5:AYF5"/>
    <mergeCell ref="AYG5:AYH5"/>
    <mergeCell ref="AYI5:AYJ5"/>
    <mergeCell ref="AXM5:AXN5"/>
    <mergeCell ref="AXO5:AXP5"/>
    <mergeCell ref="AXQ5:AXR5"/>
    <mergeCell ref="AXS5:AXT5"/>
    <mergeCell ref="AXU5:AXV5"/>
    <mergeCell ref="AXW5:AXX5"/>
    <mergeCell ref="BCO5:BCP5"/>
    <mergeCell ref="BCQ5:BCR5"/>
    <mergeCell ref="BCS5:BCT5"/>
    <mergeCell ref="BCU5:BCV5"/>
    <mergeCell ref="BCW5:BCX5"/>
    <mergeCell ref="BCY5:BCZ5"/>
    <mergeCell ref="BCC5:BCD5"/>
    <mergeCell ref="BCE5:BCF5"/>
    <mergeCell ref="BCG5:BCH5"/>
    <mergeCell ref="BCI5:BCJ5"/>
    <mergeCell ref="BCK5:BCL5"/>
    <mergeCell ref="BCM5:BCN5"/>
    <mergeCell ref="BBQ5:BBR5"/>
    <mergeCell ref="BBS5:BBT5"/>
    <mergeCell ref="BBU5:BBV5"/>
    <mergeCell ref="BBW5:BBX5"/>
    <mergeCell ref="BBY5:BBZ5"/>
    <mergeCell ref="BCA5:BCB5"/>
    <mergeCell ref="BBE5:BBF5"/>
    <mergeCell ref="BBG5:BBH5"/>
    <mergeCell ref="BBI5:BBJ5"/>
    <mergeCell ref="BBK5:BBL5"/>
    <mergeCell ref="BBM5:BBN5"/>
    <mergeCell ref="BBO5:BBP5"/>
    <mergeCell ref="BAS5:BAT5"/>
    <mergeCell ref="BAU5:BAV5"/>
    <mergeCell ref="BAW5:BAX5"/>
    <mergeCell ref="BAY5:BAZ5"/>
    <mergeCell ref="BBA5:BBB5"/>
    <mergeCell ref="BBC5:BBD5"/>
    <mergeCell ref="BAG5:BAH5"/>
    <mergeCell ref="BAI5:BAJ5"/>
    <mergeCell ref="BAK5:BAL5"/>
    <mergeCell ref="BAM5:BAN5"/>
    <mergeCell ref="BAO5:BAP5"/>
    <mergeCell ref="BAQ5:BAR5"/>
    <mergeCell ref="BFI5:BFJ5"/>
    <mergeCell ref="BFK5:BFL5"/>
    <mergeCell ref="BFM5:BFN5"/>
    <mergeCell ref="BFO5:BFP5"/>
    <mergeCell ref="BFQ5:BFR5"/>
    <mergeCell ref="BFS5:BFT5"/>
    <mergeCell ref="BEW5:BEX5"/>
    <mergeCell ref="BEY5:BEZ5"/>
    <mergeCell ref="BFA5:BFB5"/>
    <mergeCell ref="BFC5:BFD5"/>
    <mergeCell ref="BFE5:BFF5"/>
    <mergeCell ref="BFG5:BFH5"/>
    <mergeCell ref="BEK5:BEL5"/>
    <mergeCell ref="BEM5:BEN5"/>
    <mergeCell ref="BEO5:BEP5"/>
    <mergeCell ref="BEQ5:BER5"/>
    <mergeCell ref="BES5:BET5"/>
    <mergeCell ref="BEU5:BEV5"/>
    <mergeCell ref="BDY5:BDZ5"/>
    <mergeCell ref="BEA5:BEB5"/>
    <mergeCell ref="BEC5:BED5"/>
    <mergeCell ref="BEE5:BEF5"/>
    <mergeCell ref="BEG5:BEH5"/>
    <mergeCell ref="BEI5:BEJ5"/>
    <mergeCell ref="BDM5:BDN5"/>
    <mergeCell ref="BDO5:BDP5"/>
    <mergeCell ref="BDQ5:BDR5"/>
    <mergeCell ref="BDS5:BDT5"/>
    <mergeCell ref="BDU5:BDV5"/>
    <mergeCell ref="BDW5:BDX5"/>
    <mergeCell ref="BDA5:BDB5"/>
    <mergeCell ref="BDC5:BDD5"/>
    <mergeCell ref="BDE5:BDF5"/>
    <mergeCell ref="BDG5:BDH5"/>
    <mergeCell ref="BDI5:BDJ5"/>
    <mergeCell ref="BDK5:BDL5"/>
    <mergeCell ref="BIC5:BID5"/>
    <mergeCell ref="BIE5:BIF5"/>
    <mergeCell ref="BIG5:BIH5"/>
    <mergeCell ref="BII5:BIJ5"/>
    <mergeCell ref="BIK5:BIL5"/>
    <mergeCell ref="BIM5:BIN5"/>
    <mergeCell ref="BHQ5:BHR5"/>
    <mergeCell ref="BHS5:BHT5"/>
    <mergeCell ref="BHU5:BHV5"/>
    <mergeCell ref="BHW5:BHX5"/>
    <mergeCell ref="BHY5:BHZ5"/>
    <mergeCell ref="BIA5:BIB5"/>
    <mergeCell ref="BHE5:BHF5"/>
    <mergeCell ref="BHG5:BHH5"/>
    <mergeCell ref="BHI5:BHJ5"/>
    <mergeCell ref="BHK5:BHL5"/>
    <mergeCell ref="BHM5:BHN5"/>
    <mergeCell ref="BHO5:BHP5"/>
    <mergeCell ref="BGS5:BGT5"/>
    <mergeCell ref="BGU5:BGV5"/>
    <mergeCell ref="BGW5:BGX5"/>
    <mergeCell ref="BGY5:BGZ5"/>
    <mergeCell ref="BHA5:BHB5"/>
    <mergeCell ref="BHC5:BHD5"/>
    <mergeCell ref="BGG5:BGH5"/>
    <mergeCell ref="BGI5:BGJ5"/>
    <mergeCell ref="BGK5:BGL5"/>
    <mergeCell ref="BGM5:BGN5"/>
    <mergeCell ref="BGO5:BGP5"/>
    <mergeCell ref="BGQ5:BGR5"/>
    <mergeCell ref="BFU5:BFV5"/>
    <mergeCell ref="BFW5:BFX5"/>
    <mergeCell ref="BFY5:BFZ5"/>
    <mergeCell ref="BGA5:BGB5"/>
    <mergeCell ref="BGC5:BGD5"/>
    <mergeCell ref="BGE5:BGF5"/>
    <mergeCell ref="BKW5:BKX5"/>
    <mergeCell ref="BKY5:BKZ5"/>
    <mergeCell ref="BLA5:BLB5"/>
    <mergeCell ref="BLC5:BLD5"/>
    <mergeCell ref="BLE5:BLF5"/>
    <mergeCell ref="BLG5:BLH5"/>
    <mergeCell ref="BKK5:BKL5"/>
    <mergeCell ref="BKM5:BKN5"/>
    <mergeCell ref="BKO5:BKP5"/>
    <mergeCell ref="BKQ5:BKR5"/>
    <mergeCell ref="BKS5:BKT5"/>
    <mergeCell ref="BKU5:BKV5"/>
    <mergeCell ref="BJY5:BJZ5"/>
    <mergeCell ref="BKA5:BKB5"/>
    <mergeCell ref="BKC5:BKD5"/>
    <mergeCell ref="BKE5:BKF5"/>
    <mergeCell ref="BKG5:BKH5"/>
    <mergeCell ref="BKI5:BKJ5"/>
    <mergeCell ref="BJM5:BJN5"/>
    <mergeCell ref="BJO5:BJP5"/>
    <mergeCell ref="BJQ5:BJR5"/>
    <mergeCell ref="BJS5:BJT5"/>
    <mergeCell ref="BJU5:BJV5"/>
    <mergeCell ref="BJW5:BJX5"/>
    <mergeCell ref="BJA5:BJB5"/>
    <mergeCell ref="BJC5:BJD5"/>
    <mergeCell ref="BJE5:BJF5"/>
    <mergeCell ref="BJG5:BJH5"/>
    <mergeCell ref="BJI5:BJJ5"/>
    <mergeCell ref="BJK5:BJL5"/>
    <mergeCell ref="BIO5:BIP5"/>
    <mergeCell ref="BIQ5:BIR5"/>
    <mergeCell ref="BIS5:BIT5"/>
    <mergeCell ref="BIU5:BIV5"/>
    <mergeCell ref="BIW5:BIX5"/>
    <mergeCell ref="BIY5:BIZ5"/>
    <mergeCell ref="BNQ5:BNR5"/>
    <mergeCell ref="BNS5:BNT5"/>
    <mergeCell ref="BNU5:BNV5"/>
    <mergeCell ref="BNW5:BNX5"/>
    <mergeCell ref="BNY5:BNZ5"/>
    <mergeCell ref="BOA5:BOB5"/>
    <mergeCell ref="BNE5:BNF5"/>
    <mergeCell ref="BNG5:BNH5"/>
    <mergeCell ref="BNI5:BNJ5"/>
    <mergeCell ref="BNK5:BNL5"/>
    <mergeCell ref="BNM5:BNN5"/>
    <mergeCell ref="BNO5:BNP5"/>
    <mergeCell ref="BMS5:BMT5"/>
    <mergeCell ref="BMU5:BMV5"/>
    <mergeCell ref="BMW5:BMX5"/>
    <mergeCell ref="BMY5:BMZ5"/>
    <mergeCell ref="BNA5:BNB5"/>
    <mergeCell ref="BNC5:BND5"/>
    <mergeCell ref="BMG5:BMH5"/>
    <mergeCell ref="BMI5:BMJ5"/>
    <mergeCell ref="BMK5:BML5"/>
    <mergeCell ref="BMM5:BMN5"/>
    <mergeCell ref="BMO5:BMP5"/>
    <mergeCell ref="BMQ5:BMR5"/>
    <mergeCell ref="BLU5:BLV5"/>
    <mergeCell ref="BLW5:BLX5"/>
    <mergeCell ref="BLY5:BLZ5"/>
    <mergeCell ref="BMA5:BMB5"/>
    <mergeCell ref="BMC5:BMD5"/>
    <mergeCell ref="BME5:BMF5"/>
    <mergeCell ref="BLI5:BLJ5"/>
    <mergeCell ref="BLK5:BLL5"/>
    <mergeCell ref="BLM5:BLN5"/>
    <mergeCell ref="BLO5:BLP5"/>
    <mergeCell ref="BLQ5:BLR5"/>
    <mergeCell ref="BLS5:BLT5"/>
    <mergeCell ref="BQK5:BQL5"/>
    <mergeCell ref="BQM5:BQN5"/>
    <mergeCell ref="BQO5:BQP5"/>
    <mergeCell ref="BQQ5:BQR5"/>
    <mergeCell ref="BQS5:BQT5"/>
    <mergeCell ref="BQU5:BQV5"/>
    <mergeCell ref="BPY5:BPZ5"/>
    <mergeCell ref="BQA5:BQB5"/>
    <mergeCell ref="BQC5:BQD5"/>
    <mergeCell ref="BQE5:BQF5"/>
    <mergeCell ref="BQG5:BQH5"/>
    <mergeCell ref="BQI5:BQJ5"/>
    <mergeCell ref="BPM5:BPN5"/>
    <mergeCell ref="BPO5:BPP5"/>
    <mergeCell ref="BPQ5:BPR5"/>
    <mergeCell ref="BPS5:BPT5"/>
    <mergeCell ref="BPU5:BPV5"/>
    <mergeCell ref="BPW5:BPX5"/>
    <mergeCell ref="BPA5:BPB5"/>
    <mergeCell ref="BPC5:BPD5"/>
    <mergeCell ref="BPE5:BPF5"/>
    <mergeCell ref="BPG5:BPH5"/>
    <mergeCell ref="BPI5:BPJ5"/>
    <mergeCell ref="BPK5:BPL5"/>
    <mergeCell ref="BOO5:BOP5"/>
    <mergeCell ref="BOQ5:BOR5"/>
    <mergeCell ref="BOS5:BOT5"/>
    <mergeCell ref="BOU5:BOV5"/>
    <mergeCell ref="BOW5:BOX5"/>
    <mergeCell ref="BOY5:BOZ5"/>
    <mergeCell ref="BOC5:BOD5"/>
    <mergeCell ref="BOE5:BOF5"/>
    <mergeCell ref="BOG5:BOH5"/>
    <mergeCell ref="BOI5:BOJ5"/>
    <mergeCell ref="BOK5:BOL5"/>
    <mergeCell ref="BOM5:BON5"/>
    <mergeCell ref="BTE5:BTF5"/>
    <mergeCell ref="BTG5:BTH5"/>
    <mergeCell ref="BTI5:BTJ5"/>
    <mergeCell ref="BTK5:BTL5"/>
    <mergeCell ref="BTM5:BTN5"/>
    <mergeCell ref="BTO5:BTP5"/>
    <mergeCell ref="BSS5:BST5"/>
    <mergeCell ref="BSU5:BSV5"/>
    <mergeCell ref="BSW5:BSX5"/>
    <mergeCell ref="BSY5:BSZ5"/>
    <mergeCell ref="BTA5:BTB5"/>
    <mergeCell ref="BTC5:BTD5"/>
    <mergeCell ref="BSG5:BSH5"/>
    <mergeCell ref="BSI5:BSJ5"/>
    <mergeCell ref="BSK5:BSL5"/>
    <mergeCell ref="BSM5:BSN5"/>
    <mergeCell ref="BSO5:BSP5"/>
    <mergeCell ref="BSQ5:BSR5"/>
    <mergeCell ref="BRU5:BRV5"/>
    <mergeCell ref="BRW5:BRX5"/>
    <mergeCell ref="BRY5:BRZ5"/>
    <mergeCell ref="BSA5:BSB5"/>
    <mergeCell ref="BSC5:BSD5"/>
    <mergeCell ref="BSE5:BSF5"/>
    <mergeCell ref="BRI5:BRJ5"/>
    <mergeCell ref="BRK5:BRL5"/>
    <mergeCell ref="BRM5:BRN5"/>
    <mergeCell ref="BRO5:BRP5"/>
    <mergeCell ref="BRQ5:BRR5"/>
    <mergeCell ref="BRS5:BRT5"/>
    <mergeCell ref="BQW5:BQX5"/>
    <mergeCell ref="BQY5:BQZ5"/>
    <mergeCell ref="BRA5:BRB5"/>
    <mergeCell ref="BRC5:BRD5"/>
    <mergeCell ref="BRE5:BRF5"/>
    <mergeCell ref="BRG5:BRH5"/>
    <mergeCell ref="BVY5:BVZ5"/>
    <mergeCell ref="BWA5:BWB5"/>
    <mergeCell ref="BWC5:BWD5"/>
    <mergeCell ref="BWE5:BWF5"/>
    <mergeCell ref="BWG5:BWH5"/>
    <mergeCell ref="BWI5:BWJ5"/>
    <mergeCell ref="BVM5:BVN5"/>
    <mergeCell ref="BVO5:BVP5"/>
    <mergeCell ref="BVQ5:BVR5"/>
    <mergeCell ref="BVS5:BVT5"/>
    <mergeCell ref="BVU5:BVV5"/>
    <mergeCell ref="BVW5:BVX5"/>
    <mergeCell ref="BVA5:BVB5"/>
    <mergeCell ref="BVC5:BVD5"/>
    <mergeCell ref="BVE5:BVF5"/>
    <mergeCell ref="BVG5:BVH5"/>
    <mergeCell ref="BVI5:BVJ5"/>
    <mergeCell ref="BVK5:BVL5"/>
    <mergeCell ref="BUO5:BUP5"/>
    <mergeCell ref="BUQ5:BUR5"/>
    <mergeCell ref="BUS5:BUT5"/>
    <mergeCell ref="BUU5:BUV5"/>
    <mergeCell ref="BUW5:BUX5"/>
    <mergeCell ref="BUY5:BUZ5"/>
    <mergeCell ref="BUC5:BUD5"/>
    <mergeCell ref="BUE5:BUF5"/>
    <mergeCell ref="BUG5:BUH5"/>
    <mergeCell ref="BUI5:BUJ5"/>
    <mergeCell ref="BUK5:BUL5"/>
    <mergeCell ref="BUM5:BUN5"/>
    <mergeCell ref="BTQ5:BTR5"/>
    <mergeCell ref="BTS5:BTT5"/>
    <mergeCell ref="BTU5:BTV5"/>
    <mergeCell ref="BTW5:BTX5"/>
    <mergeCell ref="BTY5:BTZ5"/>
    <mergeCell ref="BUA5:BUB5"/>
    <mergeCell ref="BYS5:BYT5"/>
    <mergeCell ref="BYU5:BYV5"/>
    <mergeCell ref="BYW5:BYX5"/>
    <mergeCell ref="BYY5:BYZ5"/>
    <mergeCell ref="BZA5:BZB5"/>
    <mergeCell ref="BZC5:BZD5"/>
    <mergeCell ref="BYG5:BYH5"/>
    <mergeCell ref="BYI5:BYJ5"/>
    <mergeCell ref="BYK5:BYL5"/>
    <mergeCell ref="BYM5:BYN5"/>
    <mergeCell ref="BYO5:BYP5"/>
    <mergeCell ref="BYQ5:BYR5"/>
    <mergeCell ref="BXU5:BXV5"/>
    <mergeCell ref="BXW5:BXX5"/>
    <mergeCell ref="BXY5:BXZ5"/>
    <mergeCell ref="BYA5:BYB5"/>
    <mergeCell ref="BYC5:BYD5"/>
    <mergeCell ref="BYE5:BYF5"/>
    <mergeCell ref="BXI5:BXJ5"/>
    <mergeCell ref="BXK5:BXL5"/>
    <mergeCell ref="BXM5:BXN5"/>
    <mergeCell ref="BXO5:BXP5"/>
    <mergeCell ref="BXQ5:BXR5"/>
    <mergeCell ref="BXS5:BXT5"/>
    <mergeCell ref="BWW5:BWX5"/>
    <mergeCell ref="BWY5:BWZ5"/>
    <mergeCell ref="BXA5:BXB5"/>
    <mergeCell ref="BXC5:BXD5"/>
    <mergeCell ref="BXE5:BXF5"/>
    <mergeCell ref="BXG5:BXH5"/>
    <mergeCell ref="BWK5:BWL5"/>
    <mergeCell ref="BWM5:BWN5"/>
    <mergeCell ref="BWO5:BWP5"/>
    <mergeCell ref="BWQ5:BWR5"/>
    <mergeCell ref="BWS5:BWT5"/>
    <mergeCell ref="BWU5:BWV5"/>
    <mergeCell ref="CBM5:CBN5"/>
    <mergeCell ref="CBO5:CBP5"/>
    <mergeCell ref="CBQ5:CBR5"/>
    <mergeCell ref="CBS5:CBT5"/>
    <mergeCell ref="CBU5:CBV5"/>
    <mergeCell ref="CBW5:CBX5"/>
    <mergeCell ref="CBA5:CBB5"/>
    <mergeCell ref="CBC5:CBD5"/>
    <mergeCell ref="CBE5:CBF5"/>
    <mergeCell ref="CBG5:CBH5"/>
    <mergeCell ref="CBI5:CBJ5"/>
    <mergeCell ref="CBK5:CBL5"/>
    <mergeCell ref="CAO5:CAP5"/>
    <mergeCell ref="CAQ5:CAR5"/>
    <mergeCell ref="CAS5:CAT5"/>
    <mergeCell ref="CAU5:CAV5"/>
    <mergeCell ref="CAW5:CAX5"/>
    <mergeCell ref="CAY5:CAZ5"/>
    <mergeCell ref="CAC5:CAD5"/>
    <mergeCell ref="CAE5:CAF5"/>
    <mergeCell ref="CAG5:CAH5"/>
    <mergeCell ref="CAI5:CAJ5"/>
    <mergeCell ref="CAK5:CAL5"/>
    <mergeCell ref="CAM5:CAN5"/>
    <mergeCell ref="BZQ5:BZR5"/>
    <mergeCell ref="BZS5:BZT5"/>
    <mergeCell ref="BZU5:BZV5"/>
    <mergeCell ref="BZW5:BZX5"/>
    <mergeCell ref="BZY5:BZZ5"/>
    <mergeCell ref="CAA5:CAB5"/>
    <mergeCell ref="BZE5:BZF5"/>
    <mergeCell ref="BZG5:BZH5"/>
    <mergeCell ref="BZI5:BZJ5"/>
    <mergeCell ref="BZK5:BZL5"/>
    <mergeCell ref="BZM5:BZN5"/>
    <mergeCell ref="BZO5:BZP5"/>
    <mergeCell ref="CEG5:CEH5"/>
    <mergeCell ref="CEI5:CEJ5"/>
    <mergeCell ref="CEK5:CEL5"/>
    <mergeCell ref="CEM5:CEN5"/>
    <mergeCell ref="CEO5:CEP5"/>
    <mergeCell ref="CEQ5:CER5"/>
    <mergeCell ref="CDU5:CDV5"/>
    <mergeCell ref="CDW5:CDX5"/>
    <mergeCell ref="CDY5:CDZ5"/>
    <mergeCell ref="CEA5:CEB5"/>
    <mergeCell ref="CEC5:CED5"/>
    <mergeCell ref="CEE5:CEF5"/>
    <mergeCell ref="CDI5:CDJ5"/>
    <mergeCell ref="CDK5:CDL5"/>
    <mergeCell ref="CDM5:CDN5"/>
    <mergeCell ref="CDO5:CDP5"/>
    <mergeCell ref="CDQ5:CDR5"/>
    <mergeCell ref="CDS5:CDT5"/>
    <mergeCell ref="CCW5:CCX5"/>
    <mergeCell ref="CCY5:CCZ5"/>
    <mergeCell ref="CDA5:CDB5"/>
    <mergeCell ref="CDC5:CDD5"/>
    <mergeCell ref="CDE5:CDF5"/>
    <mergeCell ref="CDG5:CDH5"/>
    <mergeCell ref="CCK5:CCL5"/>
    <mergeCell ref="CCM5:CCN5"/>
    <mergeCell ref="CCO5:CCP5"/>
    <mergeCell ref="CCQ5:CCR5"/>
    <mergeCell ref="CCS5:CCT5"/>
    <mergeCell ref="CCU5:CCV5"/>
    <mergeCell ref="CBY5:CBZ5"/>
    <mergeCell ref="CCA5:CCB5"/>
    <mergeCell ref="CCC5:CCD5"/>
    <mergeCell ref="CCE5:CCF5"/>
    <mergeCell ref="CCG5:CCH5"/>
    <mergeCell ref="CCI5:CCJ5"/>
    <mergeCell ref="CHA5:CHB5"/>
    <mergeCell ref="CHC5:CHD5"/>
    <mergeCell ref="CHE5:CHF5"/>
    <mergeCell ref="CHG5:CHH5"/>
    <mergeCell ref="CHI5:CHJ5"/>
    <mergeCell ref="CHK5:CHL5"/>
    <mergeCell ref="CGO5:CGP5"/>
    <mergeCell ref="CGQ5:CGR5"/>
    <mergeCell ref="CGS5:CGT5"/>
    <mergeCell ref="CGU5:CGV5"/>
    <mergeCell ref="CGW5:CGX5"/>
    <mergeCell ref="CGY5:CGZ5"/>
    <mergeCell ref="CGC5:CGD5"/>
    <mergeCell ref="CGE5:CGF5"/>
    <mergeCell ref="CGG5:CGH5"/>
    <mergeCell ref="CGI5:CGJ5"/>
    <mergeCell ref="CGK5:CGL5"/>
    <mergeCell ref="CGM5:CGN5"/>
    <mergeCell ref="CFQ5:CFR5"/>
    <mergeCell ref="CFS5:CFT5"/>
    <mergeCell ref="CFU5:CFV5"/>
    <mergeCell ref="CFW5:CFX5"/>
    <mergeCell ref="CFY5:CFZ5"/>
    <mergeCell ref="CGA5:CGB5"/>
    <mergeCell ref="CFE5:CFF5"/>
    <mergeCell ref="CFG5:CFH5"/>
    <mergeCell ref="CFI5:CFJ5"/>
    <mergeCell ref="CFK5:CFL5"/>
    <mergeCell ref="CFM5:CFN5"/>
    <mergeCell ref="CFO5:CFP5"/>
    <mergeCell ref="CES5:CET5"/>
    <mergeCell ref="CEU5:CEV5"/>
    <mergeCell ref="CEW5:CEX5"/>
    <mergeCell ref="CEY5:CEZ5"/>
    <mergeCell ref="CFA5:CFB5"/>
    <mergeCell ref="CFC5:CFD5"/>
    <mergeCell ref="CJU5:CJV5"/>
    <mergeCell ref="CJW5:CJX5"/>
    <mergeCell ref="CJY5:CJZ5"/>
    <mergeCell ref="CKA5:CKB5"/>
    <mergeCell ref="CKC5:CKD5"/>
    <mergeCell ref="CKE5:CKF5"/>
    <mergeCell ref="CJI5:CJJ5"/>
    <mergeCell ref="CJK5:CJL5"/>
    <mergeCell ref="CJM5:CJN5"/>
    <mergeCell ref="CJO5:CJP5"/>
    <mergeCell ref="CJQ5:CJR5"/>
    <mergeCell ref="CJS5:CJT5"/>
    <mergeCell ref="CIW5:CIX5"/>
    <mergeCell ref="CIY5:CIZ5"/>
    <mergeCell ref="CJA5:CJB5"/>
    <mergeCell ref="CJC5:CJD5"/>
    <mergeCell ref="CJE5:CJF5"/>
    <mergeCell ref="CJG5:CJH5"/>
    <mergeCell ref="CIK5:CIL5"/>
    <mergeCell ref="CIM5:CIN5"/>
    <mergeCell ref="CIO5:CIP5"/>
    <mergeCell ref="CIQ5:CIR5"/>
    <mergeCell ref="CIS5:CIT5"/>
    <mergeCell ref="CIU5:CIV5"/>
    <mergeCell ref="CHY5:CHZ5"/>
    <mergeCell ref="CIA5:CIB5"/>
    <mergeCell ref="CIC5:CID5"/>
    <mergeCell ref="CIE5:CIF5"/>
    <mergeCell ref="CIG5:CIH5"/>
    <mergeCell ref="CII5:CIJ5"/>
    <mergeCell ref="CHM5:CHN5"/>
    <mergeCell ref="CHO5:CHP5"/>
    <mergeCell ref="CHQ5:CHR5"/>
    <mergeCell ref="CHS5:CHT5"/>
    <mergeCell ref="CHU5:CHV5"/>
    <mergeCell ref="CHW5:CHX5"/>
    <mergeCell ref="CMO5:CMP5"/>
    <mergeCell ref="CMQ5:CMR5"/>
    <mergeCell ref="CMS5:CMT5"/>
    <mergeCell ref="CMU5:CMV5"/>
    <mergeCell ref="CMW5:CMX5"/>
    <mergeCell ref="CMY5:CMZ5"/>
    <mergeCell ref="CMC5:CMD5"/>
    <mergeCell ref="CME5:CMF5"/>
    <mergeCell ref="CMG5:CMH5"/>
    <mergeCell ref="CMI5:CMJ5"/>
    <mergeCell ref="CMK5:CML5"/>
    <mergeCell ref="CMM5:CMN5"/>
    <mergeCell ref="CLQ5:CLR5"/>
    <mergeCell ref="CLS5:CLT5"/>
    <mergeCell ref="CLU5:CLV5"/>
    <mergeCell ref="CLW5:CLX5"/>
    <mergeCell ref="CLY5:CLZ5"/>
    <mergeCell ref="CMA5:CMB5"/>
    <mergeCell ref="CLE5:CLF5"/>
    <mergeCell ref="CLG5:CLH5"/>
    <mergeCell ref="CLI5:CLJ5"/>
    <mergeCell ref="CLK5:CLL5"/>
    <mergeCell ref="CLM5:CLN5"/>
    <mergeCell ref="CLO5:CLP5"/>
    <mergeCell ref="CKS5:CKT5"/>
    <mergeCell ref="CKU5:CKV5"/>
    <mergeCell ref="CKW5:CKX5"/>
    <mergeCell ref="CKY5:CKZ5"/>
    <mergeCell ref="CLA5:CLB5"/>
    <mergeCell ref="CLC5:CLD5"/>
    <mergeCell ref="CKG5:CKH5"/>
    <mergeCell ref="CKI5:CKJ5"/>
    <mergeCell ref="CKK5:CKL5"/>
    <mergeCell ref="CKM5:CKN5"/>
    <mergeCell ref="CKO5:CKP5"/>
    <mergeCell ref="CKQ5:CKR5"/>
    <mergeCell ref="CPI5:CPJ5"/>
    <mergeCell ref="CPK5:CPL5"/>
    <mergeCell ref="CPM5:CPN5"/>
    <mergeCell ref="CPO5:CPP5"/>
    <mergeCell ref="CPQ5:CPR5"/>
    <mergeCell ref="CPS5:CPT5"/>
    <mergeCell ref="COW5:COX5"/>
    <mergeCell ref="COY5:COZ5"/>
    <mergeCell ref="CPA5:CPB5"/>
    <mergeCell ref="CPC5:CPD5"/>
    <mergeCell ref="CPE5:CPF5"/>
    <mergeCell ref="CPG5:CPH5"/>
    <mergeCell ref="COK5:COL5"/>
    <mergeCell ref="COM5:CON5"/>
    <mergeCell ref="COO5:COP5"/>
    <mergeCell ref="COQ5:COR5"/>
    <mergeCell ref="COS5:COT5"/>
    <mergeCell ref="COU5:COV5"/>
    <mergeCell ref="CNY5:CNZ5"/>
    <mergeCell ref="COA5:COB5"/>
    <mergeCell ref="COC5:COD5"/>
    <mergeCell ref="COE5:COF5"/>
    <mergeCell ref="COG5:COH5"/>
    <mergeCell ref="COI5:COJ5"/>
    <mergeCell ref="CNM5:CNN5"/>
    <mergeCell ref="CNO5:CNP5"/>
    <mergeCell ref="CNQ5:CNR5"/>
    <mergeCell ref="CNS5:CNT5"/>
    <mergeCell ref="CNU5:CNV5"/>
    <mergeCell ref="CNW5:CNX5"/>
    <mergeCell ref="CNA5:CNB5"/>
    <mergeCell ref="CNC5:CND5"/>
    <mergeCell ref="CNE5:CNF5"/>
    <mergeCell ref="CNG5:CNH5"/>
    <mergeCell ref="CNI5:CNJ5"/>
    <mergeCell ref="CNK5:CNL5"/>
    <mergeCell ref="CSC5:CSD5"/>
    <mergeCell ref="CSE5:CSF5"/>
    <mergeCell ref="CSG5:CSH5"/>
    <mergeCell ref="CSI5:CSJ5"/>
    <mergeCell ref="CSK5:CSL5"/>
    <mergeCell ref="CSM5:CSN5"/>
    <mergeCell ref="CRQ5:CRR5"/>
    <mergeCell ref="CRS5:CRT5"/>
    <mergeCell ref="CRU5:CRV5"/>
    <mergeCell ref="CRW5:CRX5"/>
    <mergeCell ref="CRY5:CRZ5"/>
    <mergeCell ref="CSA5:CSB5"/>
    <mergeCell ref="CRE5:CRF5"/>
    <mergeCell ref="CRG5:CRH5"/>
    <mergeCell ref="CRI5:CRJ5"/>
    <mergeCell ref="CRK5:CRL5"/>
    <mergeCell ref="CRM5:CRN5"/>
    <mergeCell ref="CRO5:CRP5"/>
    <mergeCell ref="CQS5:CQT5"/>
    <mergeCell ref="CQU5:CQV5"/>
    <mergeCell ref="CQW5:CQX5"/>
    <mergeCell ref="CQY5:CQZ5"/>
    <mergeCell ref="CRA5:CRB5"/>
    <mergeCell ref="CRC5:CRD5"/>
    <mergeCell ref="CQG5:CQH5"/>
    <mergeCell ref="CQI5:CQJ5"/>
    <mergeCell ref="CQK5:CQL5"/>
    <mergeCell ref="CQM5:CQN5"/>
    <mergeCell ref="CQO5:CQP5"/>
    <mergeCell ref="CQQ5:CQR5"/>
    <mergeCell ref="CPU5:CPV5"/>
    <mergeCell ref="CPW5:CPX5"/>
    <mergeCell ref="CPY5:CPZ5"/>
    <mergeCell ref="CQA5:CQB5"/>
    <mergeCell ref="CQC5:CQD5"/>
    <mergeCell ref="CQE5:CQF5"/>
    <mergeCell ref="CUW5:CUX5"/>
    <mergeCell ref="CUY5:CUZ5"/>
    <mergeCell ref="CVA5:CVB5"/>
    <mergeCell ref="CVC5:CVD5"/>
    <mergeCell ref="CVE5:CVF5"/>
    <mergeCell ref="CVG5:CVH5"/>
    <mergeCell ref="CUK5:CUL5"/>
    <mergeCell ref="CUM5:CUN5"/>
    <mergeCell ref="CUO5:CUP5"/>
    <mergeCell ref="CUQ5:CUR5"/>
    <mergeCell ref="CUS5:CUT5"/>
    <mergeCell ref="CUU5:CUV5"/>
    <mergeCell ref="CTY5:CTZ5"/>
    <mergeCell ref="CUA5:CUB5"/>
    <mergeCell ref="CUC5:CUD5"/>
    <mergeCell ref="CUE5:CUF5"/>
    <mergeCell ref="CUG5:CUH5"/>
    <mergeCell ref="CUI5:CUJ5"/>
    <mergeCell ref="CTM5:CTN5"/>
    <mergeCell ref="CTO5:CTP5"/>
    <mergeCell ref="CTQ5:CTR5"/>
    <mergeCell ref="CTS5:CTT5"/>
    <mergeCell ref="CTU5:CTV5"/>
    <mergeCell ref="CTW5:CTX5"/>
    <mergeCell ref="CTA5:CTB5"/>
    <mergeCell ref="CTC5:CTD5"/>
    <mergeCell ref="CTE5:CTF5"/>
    <mergeCell ref="CTG5:CTH5"/>
    <mergeCell ref="CTI5:CTJ5"/>
    <mergeCell ref="CTK5:CTL5"/>
    <mergeCell ref="CSO5:CSP5"/>
    <mergeCell ref="CSQ5:CSR5"/>
    <mergeCell ref="CSS5:CST5"/>
    <mergeCell ref="CSU5:CSV5"/>
    <mergeCell ref="CSW5:CSX5"/>
    <mergeCell ref="CSY5:CSZ5"/>
    <mergeCell ref="CXQ5:CXR5"/>
    <mergeCell ref="CXS5:CXT5"/>
    <mergeCell ref="CXU5:CXV5"/>
    <mergeCell ref="CXW5:CXX5"/>
    <mergeCell ref="CXY5:CXZ5"/>
    <mergeCell ref="CYA5:CYB5"/>
    <mergeCell ref="CXE5:CXF5"/>
    <mergeCell ref="CXG5:CXH5"/>
    <mergeCell ref="CXI5:CXJ5"/>
    <mergeCell ref="CXK5:CXL5"/>
    <mergeCell ref="CXM5:CXN5"/>
    <mergeCell ref="CXO5:CXP5"/>
    <mergeCell ref="CWS5:CWT5"/>
    <mergeCell ref="CWU5:CWV5"/>
    <mergeCell ref="CWW5:CWX5"/>
    <mergeCell ref="CWY5:CWZ5"/>
    <mergeCell ref="CXA5:CXB5"/>
    <mergeCell ref="CXC5:CXD5"/>
    <mergeCell ref="CWG5:CWH5"/>
    <mergeCell ref="CWI5:CWJ5"/>
    <mergeCell ref="CWK5:CWL5"/>
    <mergeCell ref="CWM5:CWN5"/>
    <mergeCell ref="CWO5:CWP5"/>
    <mergeCell ref="CWQ5:CWR5"/>
    <mergeCell ref="CVU5:CVV5"/>
    <mergeCell ref="CVW5:CVX5"/>
    <mergeCell ref="CVY5:CVZ5"/>
    <mergeCell ref="CWA5:CWB5"/>
    <mergeCell ref="CWC5:CWD5"/>
    <mergeCell ref="CWE5:CWF5"/>
    <mergeCell ref="CVI5:CVJ5"/>
    <mergeCell ref="CVK5:CVL5"/>
    <mergeCell ref="CVM5:CVN5"/>
    <mergeCell ref="CVO5:CVP5"/>
    <mergeCell ref="CVQ5:CVR5"/>
    <mergeCell ref="CVS5:CVT5"/>
    <mergeCell ref="DAK5:DAL5"/>
    <mergeCell ref="DAM5:DAN5"/>
    <mergeCell ref="DAO5:DAP5"/>
    <mergeCell ref="DAQ5:DAR5"/>
    <mergeCell ref="DAS5:DAT5"/>
    <mergeCell ref="DAU5:DAV5"/>
    <mergeCell ref="CZY5:CZZ5"/>
    <mergeCell ref="DAA5:DAB5"/>
    <mergeCell ref="DAC5:DAD5"/>
    <mergeCell ref="DAE5:DAF5"/>
    <mergeCell ref="DAG5:DAH5"/>
    <mergeCell ref="DAI5:DAJ5"/>
    <mergeCell ref="CZM5:CZN5"/>
    <mergeCell ref="CZO5:CZP5"/>
    <mergeCell ref="CZQ5:CZR5"/>
    <mergeCell ref="CZS5:CZT5"/>
    <mergeCell ref="CZU5:CZV5"/>
    <mergeCell ref="CZW5:CZX5"/>
    <mergeCell ref="CZA5:CZB5"/>
    <mergeCell ref="CZC5:CZD5"/>
    <mergeCell ref="CZE5:CZF5"/>
    <mergeCell ref="CZG5:CZH5"/>
    <mergeCell ref="CZI5:CZJ5"/>
    <mergeCell ref="CZK5:CZL5"/>
    <mergeCell ref="CYO5:CYP5"/>
    <mergeCell ref="CYQ5:CYR5"/>
    <mergeCell ref="CYS5:CYT5"/>
    <mergeCell ref="CYU5:CYV5"/>
    <mergeCell ref="CYW5:CYX5"/>
    <mergeCell ref="CYY5:CYZ5"/>
    <mergeCell ref="CYC5:CYD5"/>
    <mergeCell ref="CYE5:CYF5"/>
    <mergeCell ref="CYG5:CYH5"/>
    <mergeCell ref="CYI5:CYJ5"/>
    <mergeCell ref="CYK5:CYL5"/>
    <mergeCell ref="CYM5:CYN5"/>
    <mergeCell ref="DDE5:DDF5"/>
    <mergeCell ref="DDG5:DDH5"/>
    <mergeCell ref="DDI5:DDJ5"/>
    <mergeCell ref="DDK5:DDL5"/>
    <mergeCell ref="DDM5:DDN5"/>
    <mergeCell ref="DDO5:DDP5"/>
    <mergeCell ref="DCS5:DCT5"/>
    <mergeCell ref="DCU5:DCV5"/>
    <mergeCell ref="DCW5:DCX5"/>
    <mergeCell ref="DCY5:DCZ5"/>
    <mergeCell ref="DDA5:DDB5"/>
    <mergeCell ref="DDC5:DDD5"/>
    <mergeCell ref="DCG5:DCH5"/>
    <mergeCell ref="DCI5:DCJ5"/>
    <mergeCell ref="DCK5:DCL5"/>
    <mergeCell ref="DCM5:DCN5"/>
    <mergeCell ref="DCO5:DCP5"/>
    <mergeCell ref="DCQ5:DCR5"/>
    <mergeCell ref="DBU5:DBV5"/>
    <mergeCell ref="DBW5:DBX5"/>
    <mergeCell ref="DBY5:DBZ5"/>
    <mergeCell ref="DCA5:DCB5"/>
    <mergeCell ref="DCC5:DCD5"/>
    <mergeCell ref="DCE5:DCF5"/>
    <mergeCell ref="DBI5:DBJ5"/>
    <mergeCell ref="DBK5:DBL5"/>
    <mergeCell ref="DBM5:DBN5"/>
    <mergeCell ref="DBO5:DBP5"/>
    <mergeCell ref="DBQ5:DBR5"/>
    <mergeCell ref="DBS5:DBT5"/>
    <mergeCell ref="DAW5:DAX5"/>
    <mergeCell ref="DAY5:DAZ5"/>
    <mergeCell ref="DBA5:DBB5"/>
    <mergeCell ref="DBC5:DBD5"/>
    <mergeCell ref="DBE5:DBF5"/>
    <mergeCell ref="DBG5:DBH5"/>
    <mergeCell ref="DFY5:DFZ5"/>
    <mergeCell ref="DGA5:DGB5"/>
    <mergeCell ref="DGC5:DGD5"/>
    <mergeCell ref="DGE5:DGF5"/>
    <mergeCell ref="DGG5:DGH5"/>
    <mergeCell ref="DGI5:DGJ5"/>
    <mergeCell ref="DFM5:DFN5"/>
    <mergeCell ref="DFO5:DFP5"/>
    <mergeCell ref="DFQ5:DFR5"/>
    <mergeCell ref="DFS5:DFT5"/>
    <mergeCell ref="DFU5:DFV5"/>
    <mergeCell ref="DFW5:DFX5"/>
    <mergeCell ref="DFA5:DFB5"/>
    <mergeCell ref="DFC5:DFD5"/>
    <mergeCell ref="DFE5:DFF5"/>
    <mergeCell ref="DFG5:DFH5"/>
    <mergeCell ref="DFI5:DFJ5"/>
    <mergeCell ref="DFK5:DFL5"/>
    <mergeCell ref="DEO5:DEP5"/>
    <mergeCell ref="DEQ5:DER5"/>
    <mergeCell ref="DES5:DET5"/>
    <mergeCell ref="DEU5:DEV5"/>
    <mergeCell ref="DEW5:DEX5"/>
    <mergeCell ref="DEY5:DEZ5"/>
    <mergeCell ref="DEC5:DED5"/>
    <mergeCell ref="DEE5:DEF5"/>
    <mergeCell ref="DEG5:DEH5"/>
    <mergeCell ref="DEI5:DEJ5"/>
    <mergeCell ref="DEK5:DEL5"/>
    <mergeCell ref="DEM5:DEN5"/>
    <mergeCell ref="DDQ5:DDR5"/>
    <mergeCell ref="DDS5:DDT5"/>
    <mergeCell ref="DDU5:DDV5"/>
    <mergeCell ref="DDW5:DDX5"/>
    <mergeCell ref="DDY5:DDZ5"/>
    <mergeCell ref="DEA5:DEB5"/>
    <mergeCell ref="DIS5:DIT5"/>
    <mergeCell ref="DIU5:DIV5"/>
    <mergeCell ref="DIW5:DIX5"/>
    <mergeCell ref="DIY5:DIZ5"/>
    <mergeCell ref="DJA5:DJB5"/>
    <mergeCell ref="DJC5:DJD5"/>
    <mergeCell ref="DIG5:DIH5"/>
    <mergeCell ref="DII5:DIJ5"/>
    <mergeCell ref="DIK5:DIL5"/>
    <mergeCell ref="DIM5:DIN5"/>
    <mergeCell ref="DIO5:DIP5"/>
    <mergeCell ref="DIQ5:DIR5"/>
    <mergeCell ref="DHU5:DHV5"/>
    <mergeCell ref="DHW5:DHX5"/>
    <mergeCell ref="DHY5:DHZ5"/>
    <mergeCell ref="DIA5:DIB5"/>
    <mergeCell ref="DIC5:DID5"/>
    <mergeCell ref="DIE5:DIF5"/>
    <mergeCell ref="DHI5:DHJ5"/>
    <mergeCell ref="DHK5:DHL5"/>
    <mergeCell ref="DHM5:DHN5"/>
    <mergeCell ref="DHO5:DHP5"/>
    <mergeCell ref="DHQ5:DHR5"/>
    <mergeCell ref="DHS5:DHT5"/>
    <mergeCell ref="DGW5:DGX5"/>
    <mergeCell ref="DGY5:DGZ5"/>
    <mergeCell ref="DHA5:DHB5"/>
    <mergeCell ref="DHC5:DHD5"/>
    <mergeCell ref="DHE5:DHF5"/>
    <mergeCell ref="DHG5:DHH5"/>
    <mergeCell ref="DGK5:DGL5"/>
    <mergeCell ref="DGM5:DGN5"/>
    <mergeCell ref="DGO5:DGP5"/>
    <mergeCell ref="DGQ5:DGR5"/>
    <mergeCell ref="DGS5:DGT5"/>
    <mergeCell ref="DGU5:DGV5"/>
    <mergeCell ref="DLM5:DLN5"/>
    <mergeCell ref="DLO5:DLP5"/>
    <mergeCell ref="DLQ5:DLR5"/>
    <mergeCell ref="DLS5:DLT5"/>
    <mergeCell ref="DLU5:DLV5"/>
    <mergeCell ref="DLW5:DLX5"/>
    <mergeCell ref="DLA5:DLB5"/>
    <mergeCell ref="DLC5:DLD5"/>
    <mergeCell ref="DLE5:DLF5"/>
    <mergeCell ref="DLG5:DLH5"/>
    <mergeCell ref="DLI5:DLJ5"/>
    <mergeCell ref="DLK5:DLL5"/>
    <mergeCell ref="DKO5:DKP5"/>
    <mergeCell ref="DKQ5:DKR5"/>
    <mergeCell ref="DKS5:DKT5"/>
    <mergeCell ref="DKU5:DKV5"/>
    <mergeCell ref="DKW5:DKX5"/>
    <mergeCell ref="DKY5:DKZ5"/>
    <mergeCell ref="DKC5:DKD5"/>
    <mergeCell ref="DKE5:DKF5"/>
    <mergeCell ref="DKG5:DKH5"/>
    <mergeCell ref="DKI5:DKJ5"/>
    <mergeCell ref="DKK5:DKL5"/>
    <mergeCell ref="DKM5:DKN5"/>
    <mergeCell ref="DJQ5:DJR5"/>
    <mergeCell ref="DJS5:DJT5"/>
    <mergeCell ref="DJU5:DJV5"/>
    <mergeCell ref="DJW5:DJX5"/>
    <mergeCell ref="DJY5:DJZ5"/>
    <mergeCell ref="DKA5:DKB5"/>
    <mergeCell ref="DJE5:DJF5"/>
    <mergeCell ref="DJG5:DJH5"/>
    <mergeCell ref="DJI5:DJJ5"/>
    <mergeCell ref="DJK5:DJL5"/>
    <mergeCell ref="DJM5:DJN5"/>
    <mergeCell ref="DJO5:DJP5"/>
    <mergeCell ref="DOG5:DOH5"/>
    <mergeCell ref="DOI5:DOJ5"/>
    <mergeCell ref="DOK5:DOL5"/>
    <mergeCell ref="DOM5:DON5"/>
    <mergeCell ref="DOO5:DOP5"/>
    <mergeCell ref="DOQ5:DOR5"/>
    <mergeCell ref="DNU5:DNV5"/>
    <mergeCell ref="DNW5:DNX5"/>
    <mergeCell ref="DNY5:DNZ5"/>
    <mergeCell ref="DOA5:DOB5"/>
    <mergeCell ref="DOC5:DOD5"/>
    <mergeCell ref="DOE5:DOF5"/>
    <mergeCell ref="DNI5:DNJ5"/>
    <mergeCell ref="DNK5:DNL5"/>
    <mergeCell ref="DNM5:DNN5"/>
    <mergeCell ref="DNO5:DNP5"/>
    <mergeCell ref="DNQ5:DNR5"/>
    <mergeCell ref="DNS5:DNT5"/>
    <mergeCell ref="DMW5:DMX5"/>
    <mergeCell ref="DMY5:DMZ5"/>
    <mergeCell ref="DNA5:DNB5"/>
    <mergeCell ref="DNC5:DND5"/>
    <mergeCell ref="DNE5:DNF5"/>
    <mergeCell ref="DNG5:DNH5"/>
    <mergeCell ref="DMK5:DML5"/>
    <mergeCell ref="DMM5:DMN5"/>
    <mergeCell ref="DMO5:DMP5"/>
    <mergeCell ref="DMQ5:DMR5"/>
    <mergeCell ref="DMS5:DMT5"/>
    <mergeCell ref="DMU5:DMV5"/>
    <mergeCell ref="DLY5:DLZ5"/>
    <mergeCell ref="DMA5:DMB5"/>
    <mergeCell ref="DMC5:DMD5"/>
    <mergeCell ref="DME5:DMF5"/>
    <mergeCell ref="DMG5:DMH5"/>
    <mergeCell ref="DMI5:DMJ5"/>
    <mergeCell ref="DRA5:DRB5"/>
    <mergeCell ref="DRC5:DRD5"/>
    <mergeCell ref="DRE5:DRF5"/>
    <mergeCell ref="DRG5:DRH5"/>
    <mergeCell ref="DRI5:DRJ5"/>
    <mergeCell ref="DRK5:DRL5"/>
    <mergeCell ref="DQO5:DQP5"/>
    <mergeCell ref="DQQ5:DQR5"/>
    <mergeCell ref="DQS5:DQT5"/>
    <mergeCell ref="DQU5:DQV5"/>
    <mergeCell ref="DQW5:DQX5"/>
    <mergeCell ref="DQY5:DQZ5"/>
    <mergeCell ref="DQC5:DQD5"/>
    <mergeCell ref="DQE5:DQF5"/>
    <mergeCell ref="DQG5:DQH5"/>
    <mergeCell ref="DQI5:DQJ5"/>
    <mergeCell ref="DQK5:DQL5"/>
    <mergeCell ref="DQM5:DQN5"/>
    <mergeCell ref="DPQ5:DPR5"/>
    <mergeCell ref="DPS5:DPT5"/>
    <mergeCell ref="DPU5:DPV5"/>
    <mergeCell ref="DPW5:DPX5"/>
    <mergeCell ref="DPY5:DPZ5"/>
    <mergeCell ref="DQA5:DQB5"/>
    <mergeCell ref="DPE5:DPF5"/>
    <mergeCell ref="DPG5:DPH5"/>
    <mergeCell ref="DPI5:DPJ5"/>
    <mergeCell ref="DPK5:DPL5"/>
    <mergeCell ref="DPM5:DPN5"/>
    <mergeCell ref="DPO5:DPP5"/>
    <mergeCell ref="DOS5:DOT5"/>
    <mergeCell ref="DOU5:DOV5"/>
    <mergeCell ref="DOW5:DOX5"/>
    <mergeCell ref="DOY5:DOZ5"/>
    <mergeCell ref="DPA5:DPB5"/>
    <mergeCell ref="DPC5:DPD5"/>
    <mergeCell ref="DTU5:DTV5"/>
    <mergeCell ref="DTW5:DTX5"/>
    <mergeCell ref="DTY5:DTZ5"/>
    <mergeCell ref="DUA5:DUB5"/>
    <mergeCell ref="DUC5:DUD5"/>
    <mergeCell ref="DUE5:DUF5"/>
    <mergeCell ref="DTI5:DTJ5"/>
    <mergeCell ref="DTK5:DTL5"/>
    <mergeCell ref="DTM5:DTN5"/>
    <mergeCell ref="DTO5:DTP5"/>
    <mergeCell ref="DTQ5:DTR5"/>
    <mergeCell ref="DTS5:DTT5"/>
    <mergeCell ref="DSW5:DSX5"/>
    <mergeCell ref="DSY5:DSZ5"/>
    <mergeCell ref="DTA5:DTB5"/>
    <mergeCell ref="DTC5:DTD5"/>
    <mergeCell ref="DTE5:DTF5"/>
    <mergeCell ref="DTG5:DTH5"/>
    <mergeCell ref="DSK5:DSL5"/>
    <mergeCell ref="DSM5:DSN5"/>
    <mergeCell ref="DSO5:DSP5"/>
    <mergeCell ref="DSQ5:DSR5"/>
    <mergeCell ref="DSS5:DST5"/>
    <mergeCell ref="DSU5:DSV5"/>
    <mergeCell ref="DRY5:DRZ5"/>
    <mergeCell ref="DSA5:DSB5"/>
    <mergeCell ref="DSC5:DSD5"/>
    <mergeCell ref="DSE5:DSF5"/>
    <mergeCell ref="DSG5:DSH5"/>
    <mergeCell ref="DSI5:DSJ5"/>
    <mergeCell ref="DRM5:DRN5"/>
    <mergeCell ref="DRO5:DRP5"/>
    <mergeCell ref="DRQ5:DRR5"/>
    <mergeCell ref="DRS5:DRT5"/>
    <mergeCell ref="DRU5:DRV5"/>
    <mergeCell ref="DRW5:DRX5"/>
    <mergeCell ref="DWO5:DWP5"/>
    <mergeCell ref="DWQ5:DWR5"/>
    <mergeCell ref="DWS5:DWT5"/>
    <mergeCell ref="DWU5:DWV5"/>
    <mergeCell ref="DWW5:DWX5"/>
    <mergeCell ref="DWY5:DWZ5"/>
    <mergeCell ref="DWC5:DWD5"/>
    <mergeCell ref="DWE5:DWF5"/>
    <mergeCell ref="DWG5:DWH5"/>
    <mergeCell ref="DWI5:DWJ5"/>
    <mergeCell ref="DWK5:DWL5"/>
    <mergeCell ref="DWM5:DWN5"/>
    <mergeCell ref="DVQ5:DVR5"/>
    <mergeCell ref="DVS5:DVT5"/>
    <mergeCell ref="DVU5:DVV5"/>
    <mergeCell ref="DVW5:DVX5"/>
    <mergeCell ref="DVY5:DVZ5"/>
    <mergeCell ref="DWA5:DWB5"/>
    <mergeCell ref="DVE5:DVF5"/>
    <mergeCell ref="DVG5:DVH5"/>
    <mergeCell ref="DVI5:DVJ5"/>
    <mergeCell ref="DVK5:DVL5"/>
    <mergeCell ref="DVM5:DVN5"/>
    <mergeCell ref="DVO5:DVP5"/>
    <mergeCell ref="DUS5:DUT5"/>
    <mergeCell ref="DUU5:DUV5"/>
    <mergeCell ref="DUW5:DUX5"/>
    <mergeCell ref="DUY5:DUZ5"/>
    <mergeCell ref="DVA5:DVB5"/>
    <mergeCell ref="DVC5:DVD5"/>
    <mergeCell ref="DUG5:DUH5"/>
    <mergeCell ref="DUI5:DUJ5"/>
    <mergeCell ref="DUK5:DUL5"/>
    <mergeCell ref="DUM5:DUN5"/>
    <mergeCell ref="DUO5:DUP5"/>
    <mergeCell ref="DUQ5:DUR5"/>
    <mergeCell ref="DZI5:DZJ5"/>
    <mergeCell ref="DZK5:DZL5"/>
    <mergeCell ref="DZM5:DZN5"/>
    <mergeCell ref="DZO5:DZP5"/>
    <mergeCell ref="DZQ5:DZR5"/>
    <mergeCell ref="DZS5:DZT5"/>
    <mergeCell ref="DYW5:DYX5"/>
    <mergeCell ref="DYY5:DYZ5"/>
    <mergeCell ref="DZA5:DZB5"/>
    <mergeCell ref="DZC5:DZD5"/>
    <mergeCell ref="DZE5:DZF5"/>
    <mergeCell ref="DZG5:DZH5"/>
    <mergeCell ref="DYK5:DYL5"/>
    <mergeCell ref="DYM5:DYN5"/>
    <mergeCell ref="DYO5:DYP5"/>
    <mergeCell ref="DYQ5:DYR5"/>
    <mergeCell ref="DYS5:DYT5"/>
    <mergeCell ref="DYU5:DYV5"/>
    <mergeCell ref="DXY5:DXZ5"/>
    <mergeCell ref="DYA5:DYB5"/>
    <mergeCell ref="DYC5:DYD5"/>
    <mergeCell ref="DYE5:DYF5"/>
    <mergeCell ref="DYG5:DYH5"/>
    <mergeCell ref="DYI5:DYJ5"/>
    <mergeCell ref="DXM5:DXN5"/>
    <mergeCell ref="DXO5:DXP5"/>
    <mergeCell ref="DXQ5:DXR5"/>
    <mergeCell ref="DXS5:DXT5"/>
    <mergeCell ref="DXU5:DXV5"/>
    <mergeCell ref="DXW5:DXX5"/>
    <mergeCell ref="DXA5:DXB5"/>
    <mergeCell ref="DXC5:DXD5"/>
    <mergeCell ref="DXE5:DXF5"/>
    <mergeCell ref="DXG5:DXH5"/>
    <mergeCell ref="DXI5:DXJ5"/>
    <mergeCell ref="DXK5:DXL5"/>
    <mergeCell ref="ECC5:ECD5"/>
    <mergeCell ref="ECE5:ECF5"/>
    <mergeCell ref="ECG5:ECH5"/>
    <mergeCell ref="ECI5:ECJ5"/>
    <mergeCell ref="ECK5:ECL5"/>
    <mergeCell ref="ECM5:ECN5"/>
    <mergeCell ref="EBQ5:EBR5"/>
    <mergeCell ref="EBS5:EBT5"/>
    <mergeCell ref="EBU5:EBV5"/>
    <mergeCell ref="EBW5:EBX5"/>
    <mergeCell ref="EBY5:EBZ5"/>
    <mergeCell ref="ECA5:ECB5"/>
    <mergeCell ref="EBE5:EBF5"/>
    <mergeCell ref="EBG5:EBH5"/>
    <mergeCell ref="EBI5:EBJ5"/>
    <mergeCell ref="EBK5:EBL5"/>
    <mergeCell ref="EBM5:EBN5"/>
    <mergeCell ref="EBO5:EBP5"/>
    <mergeCell ref="EAS5:EAT5"/>
    <mergeCell ref="EAU5:EAV5"/>
    <mergeCell ref="EAW5:EAX5"/>
    <mergeCell ref="EAY5:EAZ5"/>
    <mergeCell ref="EBA5:EBB5"/>
    <mergeCell ref="EBC5:EBD5"/>
    <mergeCell ref="EAG5:EAH5"/>
    <mergeCell ref="EAI5:EAJ5"/>
    <mergeCell ref="EAK5:EAL5"/>
    <mergeCell ref="EAM5:EAN5"/>
    <mergeCell ref="EAO5:EAP5"/>
    <mergeCell ref="EAQ5:EAR5"/>
    <mergeCell ref="DZU5:DZV5"/>
    <mergeCell ref="DZW5:DZX5"/>
    <mergeCell ref="DZY5:DZZ5"/>
    <mergeCell ref="EAA5:EAB5"/>
    <mergeCell ref="EAC5:EAD5"/>
    <mergeCell ref="EAE5:EAF5"/>
    <mergeCell ref="EEW5:EEX5"/>
    <mergeCell ref="EEY5:EEZ5"/>
    <mergeCell ref="EFA5:EFB5"/>
    <mergeCell ref="EFC5:EFD5"/>
    <mergeCell ref="EFE5:EFF5"/>
    <mergeCell ref="EFG5:EFH5"/>
    <mergeCell ref="EEK5:EEL5"/>
    <mergeCell ref="EEM5:EEN5"/>
    <mergeCell ref="EEO5:EEP5"/>
    <mergeCell ref="EEQ5:EER5"/>
    <mergeCell ref="EES5:EET5"/>
    <mergeCell ref="EEU5:EEV5"/>
    <mergeCell ref="EDY5:EDZ5"/>
    <mergeCell ref="EEA5:EEB5"/>
    <mergeCell ref="EEC5:EED5"/>
    <mergeCell ref="EEE5:EEF5"/>
    <mergeCell ref="EEG5:EEH5"/>
    <mergeCell ref="EEI5:EEJ5"/>
    <mergeCell ref="EDM5:EDN5"/>
    <mergeCell ref="EDO5:EDP5"/>
    <mergeCell ref="EDQ5:EDR5"/>
    <mergeCell ref="EDS5:EDT5"/>
    <mergeCell ref="EDU5:EDV5"/>
    <mergeCell ref="EDW5:EDX5"/>
    <mergeCell ref="EDA5:EDB5"/>
    <mergeCell ref="EDC5:EDD5"/>
    <mergeCell ref="EDE5:EDF5"/>
    <mergeCell ref="EDG5:EDH5"/>
    <mergeCell ref="EDI5:EDJ5"/>
    <mergeCell ref="EDK5:EDL5"/>
    <mergeCell ref="ECO5:ECP5"/>
    <mergeCell ref="ECQ5:ECR5"/>
    <mergeCell ref="ECS5:ECT5"/>
    <mergeCell ref="ECU5:ECV5"/>
    <mergeCell ref="ECW5:ECX5"/>
    <mergeCell ref="ECY5:ECZ5"/>
    <mergeCell ref="EHQ5:EHR5"/>
    <mergeCell ref="EHS5:EHT5"/>
    <mergeCell ref="EHU5:EHV5"/>
    <mergeCell ref="EHW5:EHX5"/>
    <mergeCell ref="EHY5:EHZ5"/>
    <mergeCell ref="EIA5:EIB5"/>
    <mergeCell ref="EHE5:EHF5"/>
    <mergeCell ref="EHG5:EHH5"/>
    <mergeCell ref="EHI5:EHJ5"/>
    <mergeCell ref="EHK5:EHL5"/>
    <mergeCell ref="EHM5:EHN5"/>
    <mergeCell ref="EHO5:EHP5"/>
    <mergeCell ref="EGS5:EGT5"/>
    <mergeCell ref="EGU5:EGV5"/>
    <mergeCell ref="EGW5:EGX5"/>
    <mergeCell ref="EGY5:EGZ5"/>
    <mergeCell ref="EHA5:EHB5"/>
    <mergeCell ref="EHC5:EHD5"/>
    <mergeCell ref="EGG5:EGH5"/>
    <mergeCell ref="EGI5:EGJ5"/>
    <mergeCell ref="EGK5:EGL5"/>
    <mergeCell ref="EGM5:EGN5"/>
    <mergeCell ref="EGO5:EGP5"/>
    <mergeCell ref="EGQ5:EGR5"/>
    <mergeCell ref="EFU5:EFV5"/>
    <mergeCell ref="EFW5:EFX5"/>
    <mergeCell ref="EFY5:EFZ5"/>
    <mergeCell ref="EGA5:EGB5"/>
    <mergeCell ref="EGC5:EGD5"/>
    <mergeCell ref="EGE5:EGF5"/>
    <mergeCell ref="EFI5:EFJ5"/>
    <mergeCell ref="EFK5:EFL5"/>
    <mergeCell ref="EFM5:EFN5"/>
    <mergeCell ref="EFO5:EFP5"/>
    <mergeCell ref="EFQ5:EFR5"/>
    <mergeCell ref="EFS5:EFT5"/>
    <mergeCell ref="EKK5:EKL5"/>
    <mergeCell ref="EKM5:EKN5"/>
    <mergeCell ref="EKO5:EKP5"/>
    <mergeCell ref="EKQ5:EKR5"/>
    <mergeCell ref="EKS5:EKT5"/>
    <mergeCell ref="EKU5:EKV5"/>
    <mergeCell ref="EJY5:EJZ5"/>
    <mergeCell ref="EKA5:EKB5"/>
    <mergeCell ref="EKC5:EKD5"/>
    <mergeCell ref="EKE5:EKF5"/>
    <mergeCell ref="EKG5:EKH5"/>
    <mergeCell ref="EKI5:EKJ5"/>
    <mergeCell ref="EJM5:EJN5"/>
    <mergeCell ref="EJO5:EJP5"/>
    <mergeCell ref="EJQ5:EJR5"/>
    <mergeCell ref="EJS5:EJT5"/>
    <mergeCell ref="EJU5:EJV5"/>
    <mergeCell ref="EJW5:EJX5"/>
    <mergeCell ref="EJA5:EJB5"/>
    <mergeCell ref="EJC5:EJD5"/>
    <mergeCell ref="EJE5:EJF5"/>
    <mergeCell ref="EJG5:EJH5"/>
    <mergeCell ref="EJI5:EJJ5"/>
    <mergeCell ref="EJK5:EJL5"/>
    <mergeCell ref="EIO5:EIP5"/>
    <mergeCell ref="EIQ5:EIR5"/>
    <mergeCell ref="EIS5:EIT5"/>
    <mergeCell ref="EIU5:EIV5"/>
    <mergeCell ref="EIW5:EIX5"/>
    <mergeCell ref="EIY5:EIZ5"/>
    <mergeCell ref="EIC5:EID5"/>
    <mergeCell ref="EIE5:EIF5"/>
    <mergeCell ref="EIG5:EIH5"/>
    <mergeCell ref="EII5:EIJ5"/>
    <mergeCell ref="EIK5:EIL5"/>
    <mergeCell ref="EIM5:EIN5"/>
    <mergeCell ref="ENE5:ENF5"/>
    <mergeCell ref="ENG5:ENH5"/>
    <mergeCell ref="ENI5:ENJ5"/>
    <mergeCell ref="ENK5:ENL5"/>
    <mergeCell ref="ENM5:ENN5"/>
    <mergeCell ref="ENO5:ENP5"/>
    <mergeCell ref="EMS5:EMT5"/>
    <mergeCell ref="EMU5:EMV5"/>
    <mergeCell ref="EMW5:EMX5"/>
    <mergeCell ref="EMY5:EMZ5"/>
    <mergeCell ref="ENA5:ENB5"/>
    <mergeCell ref="ENC5:END5"/>
    <mergeCell ref="EMG5:EMH5"/>
    <mergeCell ref="EMI5:EMJ5"/>
    <mergeCell ref="EMK5:EML5"/>
    <mergeCell ref="EMM5:EMN5"/>
    <mergeCell ref="EMO5:EMP5"/>
    <mergeCell ref="EMQ5:EMR5"/>
    <mergeCell ref="ELU5:ELV5"/>
    <mergeCell ref="ELW5:ELX5"/>
    <mergeCell ref="ELY5:ELZ5"/>
    <mergeCell ref="EMA5:EMB5"/>
    <mergeCell ref="EMC5:EMD5"/>
    <mergeCell ref="EME5:EMF5"/>
    <mergeCell ref="ELI5:ELJ5"/>
    <mergeCell ref="ELK5:ELL5"/>
    <mergeCell ref="ELM5:ELN5"/>
    <mergeCell ref="ELO5:ELP5"/>
    <mergeCell ref="ELQ5:ELR5"/>
    <mergeCell ref="ELS5:ELT5"/>
    <mergeCell ref="EKW5:EKX5"/>
    <mergeCell ref="EKY5:EKZ5"/>
    <mergeCell ref="ELA5:ELB5"/>
    <mergeCell ref="ELC5:ELD5"/>
    <mergeCell ref="ELE5:ELF5"/>
    <mergeCell ref="ELG5:ELH5"/>
    <mergeCell ref="EPY5:EPZ5"/>
    <mergeCell ref="EQA5:EQB5"/>
    <mergeCell ref="EQC5:EQD5"/>
    <mergeCell ref="EQE5:EQF5"/>
    <mergeCell ref="EQG5:EQH5"/>
    <mergeCell ref="EQI5:EQJ5"/>
    <mergeCell ref="EPM5:EPN5"/>
    <mergeCell ref="EPO5:EPP5"/>
    <mergeCell ref="EPQ5:EPR5"/>
    <mergeCell ref="EPS5:EPT5"/>
    <mergeCell ref="EPU5:EPV5"/>
    <mergeCell ref="EPW5:EPX5"/>
    <mergeCell ref="EPA5:EPB5"/>
    <mergeCell ref="EPC5:EPD5"/>
    <mergeCell ref="EPE5:EPF5"/>
    <mergeCell ref="EPG5:EPH5"/>
    <mergeCell ref="EPI5:EPJ5"/>
    <mergeCell ref="EPK5:EPL5"/>
    <mergeCell ref="EOO5:EOP5"/>
    <mergeCell ref="EOQ5:EOR5"/>
    <mergeCell ref="EOS5:EOT5"/>
    <mergeCell ref="EOU5:EOV5"/>
    <mergeCell ref="EOW5:EOX5"/>
    <mergeCell ref="EOY5:EOZ5"/>
    <mergeCell ref="EOC5:EOD5"/>
    <mergeCell ref="EOE5:EOF5"/>
    <mergeCell ref="EOG5:EOH5"/>
    <mergeCell ref="EOI5:EOJ5"/>
    <mergeCell ref="EOK5:EOL5"/>
    <mergeCell ref="EOM5:EON5"/>
    <mergeCell ref="ENQ5:ENR5"/>
    <mergeCell ref="ENS5:ENT5"/>
    <mergeCell ref="ENU5:ENV5"/>
    <mergeCell ref="ENW5:ENX5"/>
    <mergeCell ref="ENY5:ENZ5"/>
    <mergeCell ref="EOA5:EOB5"/>
    <mergeCell ref="ESS5:EST5"/>
    <mergeCell ref="ESU5:ESV5"/>
    <mergeCell ref="ESW5:ESX5"/>
    <mergeCell ref="ESY5:ESZ5"/>
    <mergeCell ref="ETA5:ETB5"/>
    <mergeCell ref="ETC5:ETD5"/>
    <mergeCell ref="ESG5:ESH5"/>
    <mergeCell ref="ESI5:ESJ5"/>
    <mergeCell ref="ESK5:ESL5"/>
    <mergeCell ref="ESM5:ESN5"/>
    <mergeCell ref="ESO5:ESP5"/>
    <mergeCell ref="ESQ5:ESR5"/>
    <mergeCell ref="ERU5:ERV5"/>
    <mergeCell ref="ERW5:ERX5"/>
    <mergeCell ref="ERY5:ERZ5"/>
    <mergeCell ref="ESA5:ESB5"/>
    <mergeCell ref="ESC5:ESD5"/>
    <mergeCell ref="ESE5:ESF5"/>
    <mergeCell ref="ERI5:ERJ5"/>
    <mergeCell ref="ERK5:ERL5"/>
    <mergeCell ref="ERM5:ERN5"/>
    <mergeCell ref="ERO5:ERP5"/>
    <mergeCell ref="ERQ5:ERR5"/>
    <mergeCell ref="ERS5:ERT5"/>
    <mergeCell ref="EQW5:EQX5"/>
    <mergeCell ref="EQY5:EQZ5"/>
    <mergeCell ref="ERA5:ERB5"/>
    <mergeCell ref="ERC5:ERD5"/>
    <mergeCell ref="ERE5:ERF5"/>
    <mergeCell ref="ERG5:ERH5"/>
    <mergeCell ref="EQK5:EQL5"/>
    <mergeCell ref="EQM5:EQN5"/>
    <mergeCell ref="EQO5:EQP5"/>
    <mergeCell ref="EQQ5:EQR5"/>
    <mergeCell ref="EQS5:EQT5"/>
    <mergeCell ref="EQU5:EQV5"/>
    <mergeCell ref="EVM5:EVN5"/>
    <mergeCell ref="EVO5:EVP5"/>
    <mergeCell ref="EVQ5:EVR5"/>
    <mergeCell ref="EVS5:EVT5"/>
    <mergeCell ref="EVU5:EVV5"/>
    <mergeCell ref="EVW5:EVX5"/>
    <mergeCell ref="EVA5:EVB5"/>
    <mergeCell ref="EVC5:EVD5"/>
    <mergeCell ref="EVE5:EVF5"/>
    <mergeCell ref="EVG5:EVH5"/>
    <mergeCell ref="EVI5:EVJ5"/>
    <mergeCell ref="EVK5:EVL5"/>
    <mergeCell ref="EUO5:EUP5"/>
    <mergeCell ref="EUQ5:EUR5"/>
    <mergeCell ref="EUS5:EUT5"/>
    <mergeCell ref="EUU5:EUV5"/>
    <mergeCell ref="EUW5:EUX5"/>
    <mergeCell ref="EUY5:EUZ5"/>
    <mergeCell ref="EUC5:EUD5"/>
    <mergeCell ref="EUE5:EUF5"/>
    <mergeCell ref="EUG5:EUH5"/>
    <mergeCell ref="EUI5:EUJ5"/>
    <mergeCell ref="EUK5:EUL5"/>
    <mergeCell ref="EUM5:EUN5"/>
    <mergeCell ref="ETQ5:ETR5"/>
    <mergeCell ref="ETS5:ETT5"/>
    <mergeCell ref="ETU5:ETV5"/>
    <mergeCell ref="ETW5:ETX5"/>
    <mergeCell ref="ETY5:ETZ5"/>
    <mergeCell ref="EUA5:EUB5"/>
    <mergeCell ref="ETE5:ETF5"/>
    <mergeCell ref="ETG5:ETH5"/>
    <mergeCell ref="ETI5:ETJ5"/>
    <mergeCell ref="ETK5:ETL5"/>
    <mergeCell ref="ETM5:ETN5"/>
    <mergeCell ref="ETO5:ETP5"/>
    <mergeCell ref="EYG5:EYH5"/>
    <mergeCell ref="EYI5:EYJ5"/>
    <mergeCell ref="EYK5:EYL5"/>
    <mergeCell ref="EYM5:EYN5"/>
    <mergeCell ref="EYO5:EYP5"/>
    <mergeCell ref="EYQ5:EYR5"/>
    <mergeCell ref="EXU5:EXV5"/>
    <mergeCell ref="EXW5:EXX5"/>
    <mergeCell ref="EXY5:EXZ5"/>
    <mergeCell ref="EYA5:EYB5"/>
    <mergeCell ref="EYC5:EYD5"/>
    <mergeCell ref="EYE5:EYF5"/>
    <mergeCell ref="EXI5:EXJ5"/>
    <mergeCell ref="EXK5:EXL5"/>
    <mergeCell ref="EXM5:EXN5"/>
    <mergeCell ref="EXO5:EXP5"/>
    <mergeCell ref="EXQ5:EXR5"/>
    <mergeCell ref="EXS5:EXT5"/>
    <mergeCell ref="EWW5:EWX5"/>
    <mergeCell ref="EWY5:EWZ5"/>
    <mergeCell ref="EXA5:EXB5"/>
    <mergeCell ref="EXC5:EXD5"/>
    <mergeCell ref="EXE5:EXF5"/>
    <mergeCell ref="EXG5:EXH5"/>
    <mergeCell ref="EWK5:EWL5"/>
    <mergeCell ref="EWM5:EWN5"/>
    <mergeCell ref="EWO5:EWP5"/>
    <mergeCell ref="EWQ5:EWR5"/>
    <mergeCell ref="EWS5:EWT5"/>
    <mergeCell ref="EWU5:EWV5"/>
    <mergeCell ref="EVY5:EVZ5"/>
    <mergeCell ref="EWA5:EWB5"/>
    <mergeCell ref="EWC5:EWD5"/>
    <mergeCell ref="EWE5:EWF5"/>
    <mergeCell ref="EWG5:EWH5"/>
    <mergeCell ref="EWI5:EWJ5"/>
    <mergeCell ref="FBA5:FBB5"/>
    <mergeCell ref="FBC5:FBD5"/>
    <mergeCell ref="FBE5:FBF5"/>
    <mergeCell ref="FBG5:FBH5"/>
    <mergeCell ref="FBI5:FBJ5"/>
    <mergeCell ref="FBK5:FBL5"/>
    <mergeCell ref="FAO5:FAP5"/>
    <mergeCell ref="FAQ5:FAR5"/>
    <mergeCell ref="FAS5:FAT5"/>
    <mergeCell ref="FAU5:FAV5"/>
    <mergeCell ref="FAW5:FAX5"/>
    <mergeCell ref="FAY5:FAZ5"/>
    <mergeCell ref="FAC5:FAD5"/>
    <mergeCell ref="FAE5:FAF5"/>
    <mergeCell ref="FAG5:FAH5"/>
    <mergeCell ref="FAI5:FAJ5"/>
    <mergeCell ref="FAK5:FAL5"/>
    <mergeCell ref="FAM5:FAN5"/>
    <mergeCell ref="EZQ5:EZR5"/>
    <mergeCell ref="EZS5:EZT5"/>
    <mergeCell ref="EZU5:EZV5"/>
    <mergeCell ref="EZW5:EZX5"/>
    <mergeCell ref="EZY5:EZZ5"/>
    <mergeCell ref="FAA5:FAB5"/>
    <mergeCell ref="EZE5:EZF5"/>
    <mergeCell ref="EZG5:EZH5"/>
    <mergeCell ref="EZI5:EZJ5"/>
    <mergeCell ref="EZK5:EZL5"/>
    <mergeCell ref="EZM5:EZN5"/>
    <mergeCell ref="EZO5:EZP5"/>
    <mergeCell ref="EYS5:EYT5"/>
    <mergeCell ref="EYU5:EYV5"/>
    <mergeCell ref="EYW5:EYX5"/>
    <mergeCell ref="EYY5:EYZ5"/>
    <mergeCell ref="EZA5:EZB5"/>
    <mergeCell ref="EZC5:EZD5"/>
    <mergeCell ref="FDU5:FDV5"/>
    <mergeCell ref="FDW5:FDX5"/>
    <mergeCell ref="FDY5:FDZ5"/>
    <mergeCell ref="FEA5:FEB5"/>
    <mergeCell ref="FEC5:FED5"/>
    <mergeCell ref="FEE5:FEF5"/>
    <mergeCell ref="FDI5:FDJ5"/>
    <mergeCell ref="FDK5:FDL5"/>
    <mergeCell ref="FDM5:FDN5"/>
    <mergeCell ref="FDO5:FDP5"/>
    <mergeCell ref="FDQ5:FDR5"/>
    <mergeCell ref="FDS5:FDT5"/>
    <mergeCell ref="FCW5:FCX5"/>
    <mergeCell ref="FCY5:FCZ5"/>
    <mergeCell ref="FDA5:FDB5"/>
    <mergeCell ref="FDC5:FDD5"/>
    <mergeCell ref="FDE5:FDF5"/>
    <mergeCell ref="FDG5:FDH5"/>
    <mergeCell ref="FCK5:FCL5"/>
    <mergeCell ref="FCM5:FCN5"/>
    <mergeCell ref="FCO5:FCP5"/>
    <mergeCell ref="FCQ5:FCR5"/>
    <mergeCell ref="FCS5:FCT5"/>
    <mergeCell ref="FCU5:FCV5"/>
    <mergeCell ref="FBY5:FBZ5"/>
    <mergeCell ref="FCA5:FCB5"/>
    <mergeCell ref="FCC5:FCD5"/>
    <mergeCell ref="FCE5:FCF5"/>
    <mergeCell ref="FCG5:FCH5"/>
    <mergeCell ref="FCI5:FCJ5"/>
    <mergeCell ref="FBM5:FBN5"/>
    <mergeCell ref="FBO5:FBP5"/>
    <mergeCell ref="FBQ5:FBR5"/>
    <mergeCell ref="FBS5:FBT5"/>
    <mergeCell ref="FBU5:FBV5"/>
    <mergeCell ref="FBW5:FBX5"/>
    <mergeCell ref="FGO5:FGP5"/>
    <mergeCell ref="FGQ5:FGR5"/>
    <mergeCell ref="FGS5:FGT5"/>
    <mergeCell ref="FGU5:FGV5"/>
    <mergeCell ref="FGW5:FGX5"/>
    <mergeCell ref="FGY5:FGZ5"/>
    <mergeCell ref="FGC5:FGD5"/>
    <mergeCell ref="FGE5:FGF5"/>
    <mergeCell ref="FGG5:FGH5"/>
    <mergeCell ref="FGI5:FGJ5"/>
    <mergeCell ref="FGK5:FGL5"/>
    <mergeCell ref="FGM5:FGN5"/>
    <mergeCell ref="FFQ5:FFR5"/>
    <mergeCell ref="FFS5:FFT5"/>
    <mergeCell ref="FFU5:FFV5"/>
    <mergeCell ref="FFW5:FFX5"/>
    <mergeCell ref="FFY5:FFZ5"/>
    <mergeCell ref="FGA5:FGB5"/>
    <mergeCell ref="FFE5:FFF5"/>
    <mergeCell ref="FFG5:FFH5"/>
    <mergeCell ref="FFI5:FFJ5"/>
    <mergeCell ref="FFK5:FFL5"/>
    <mergeCell ref="FFM5:FFN5"/>
    <mergeCell ref="FFO5:FFP5"/>
    <mergeCell ref="FES5:FET5"/>
    <mergeCell ref="FEU5:FEV5"/>
    <mergeCell ref="FEW5:FEX5"/>
    <mergeCell ref="FEY5:FEZ5"/>
    <mergeCell ref="FFA5:FFB5"/>
    <mergeCell ref="FFC5:FFD5"/>
    <mergeCell ref="FEG5:FEH5"/>
    <mergeCell ref="FEI5:FEJ5"/>
    <mergeCell ref="FEK5:FEL5"/>
    <mergeCell ref="FEM5:FEN5"/>
    <mergeCell ref="FEO5:FEP5"/>
    <mergeCell ref="FEQ5:FER5"/>
    <mergeCell ref="FJI5:FJJ5"/>
    <mergeCell ref="FJK5:FJL5"/>
    <mergeCell ref="FJM5:FJN5"/>
    <mergeCell ref="FJO5:FJP5"/>
    <mergeCell ref="FJQ5:FJR5"/>
    <mergeCell ref="FJS5:FJT5"/>
    <mergeCell ref="FIW5:FIX5"/>
    <mergeCell ref="FIY5:FIZ5"/>
    <mergeCell ref="FJA5:FJB5"/>
    <mergeCell ref="FJC5:FJD5"/>
    <mergeCell ref="FJE5:FJF5"/>
    <mergeCell ref="FJG5:FJH5"/>
    <mergeCell ref="FIK5:FIL5"/>
    <mergeCell ref="FIM5:FIN5"/>
    <mergeCell ref="FIO5:FIP5"/>
    <mergeCell ref="FIQ5:FIR5"/>
    <mergeCell ref="FIS5:FIT5"/>
    <mergeCell ref="FIU5:FIV5"/>
    <mergeCell ref="FHY5:FHZ5"/>
    <mergeCell ref="FIA5:FIB5"/>
    <mergeCell ref="FIC5:FID5"/>
    <mergeCell ref="FIE5:FIF5"/>
    <mergeCell ref="FIG5:FIH5"/>
    <mergeCell ref="FII5:FIJ5"/>
    <mergeCell ref="FHM5:FHN5"/>
    <mergeCell ref="FHO5:FHP5"/>
    <mergeCell ref="FHQ5:FHR5"/>
    <mergeCell ref="FHS5:FHT5"/>
    <mergeCell ref="FHU5:FHV5"/>
    <mergeCell ref="FHW5:FHX5"/>
    <mergeCell ref="FHA5:FHB5"/>
    <mergeCell ref="FHC5:FHD5"/>
    <mergeCell ref="FHE5:FHF5"/>
    <mergeCell ref="FHG5:FHH5"/>
    <mergeCell ref="FHI5:FHJ5"/>
    <mergeCell ref="FHK5:FHL5"/>
    <mergeCell ref="FMC5:FMD5"/>
    <mergeCell ref="FME5:FMF5"/>
    <mergeCell ref="FMG5:FMH5"/>
    <mergeCell ref="FMI5:FMJ5"/>
    <mergeCell ref="FMK5:FML5"/>
    <mergeCell ref="FMM5:FMN5"/>
    <mergeCell ref="FLQ5:FLR5"/>
    <mergeCell ref="FLS5:FLT5"/>
    <mergeCell ref="FLU5:FLV5"/>
    <mergeCell ref="FLW5:FLX5"/>
    <mergeCell ref="FLY5:FLZ5"/>
    <mergeCell ref="FMA5:FMB5"/>
    <mergeCell ref="FLE5:FLF5"/>
    <mergeCell ref="FLG5:FLH5"/>
    <mergeCell ref="FLI5:FLJ5"/>
    <mergeCell ref="FLK5:FLL5"/>
    <mergeCell ref="FLM5:FLN5"/>
    <mergeCell ref="FLO5:FLP5"/>
    <mergeCell ref="FKS5:FKT5"/>
    <mergeCell ref="FKU5:FKV5"/>
    <mergeCell ref="FKW5:FKX5"/>
    <mergeCell ref="FKY5:FKZ5"/>
    <mergeCell ref="FLA5:FLB5"/>
    <mergeCell ref="FLC5:FLD5"/>
    <mergeCell ref="FKG5:FKH5"/>
    <mergeCell ref="FKI5:FKJ5"/>
    <mergeCell ref="FKK5:FKL5"/>
    <mergeCell ref="FKM5:FKN5"/>
    <mergeCell ref="FKO5:FKP5"/>
    <mergeCell ref="FKQ5:FKR5"/>
    <mergeCell ref="FJU5:FJV5"/>
    <mergeCell ref="FJW5:FJX5"/>
    <mergeCell ref="FJY5:FJZ5"/>
    <mergeCell ref="FKA5:FKB5"/>
    <mergeCell ref="FKC5:FKD5"/>
    <mergeCell ref="FKE5:FKF5"/>
    <mergeCell ref="FOW5:FOX5"/>
    <mergeCell ref="FOY5:FOZ5"/>
    <mergeCell ref="FPA5:FPB5"/>
    <mergeCell ref="FPC5:FPD5"/>
    <mergeCell ref="FPE5:FPF5"/>
    <mergeCell ref="FPG5:FPH5"/>
    <mergeCell ref="FOK5:FOL5"/>
    <mergeCell ref="FOM5:FON5"/>
    <mergeCell ref="FOO5:FOP5"/>
    <mergeCell ref="FOQ5:FOR5"/>
    <mergeCell ref="FOS5:FOT5"/>
    <mergeCell ref="FOU5:FOV5"/>
    <mergeCell ref="FNY5:FNZ5"/>
    <mergeCell ref="FOA5:FOB5"/>
    <mergeCell ref="FOC5:FOD5"/>
    <mergeCell ref="FOE5:FOF5"/>
    <mergeCell ref="FOG5:FOH5"/>
    <mergeCell ref="FOI5:FOJ5"/>
    <mergeCell ref="FNM5:FNN5"/>
    <mergeCell ref="FNO5:FNP5"/>
    <mergeCell ref="FNQ5:FNR5"/>
    <mergeCell ref="FNS5:FNT5"/>
    <mergeCell ref="FNU5:FNV5"/>
    <mergeCell ref="FNW5:FNX5"/>
    <mergeCell ref="FNA5:FNB5"/>
    <mergeCell ref="FNC5:FND5"/>
    <mergeCell ref="FNE5:FNF5"/>
    <mergeCell ref="FNG5:FNH5"/>
    <mergeCell ref="FNI5:FNJ5"/>
    <mergeCell ref="FNK5:FNL5"/>
    <mergeCell ref="FMO5:FMP5"/>
    <mergeCell ref="FMQ5:FMR5"/>
    <mergeCell ref="FMS5:FMT5"/>
    <mergeCell ref="FMU5:FMV5"/>
    <mergeCell ref="FMW5:FMX5"/>
    <mergeCell ref="FMY5:FMZ5"/>
    <mergeCell ref="FRQ5:FRR5"/>
    <mergeCell ref="FRS5:FRT5"/>
    <mergeCell ref="FRU5:FRV5"/>
    <mergeCell ref="FRW5:FRX5"/>
    <mergeCell ref="FRY5:FRZ5"/>
    <mergeCell ref="FSA5:FSB5"/>
    <mergeCell ref="FRE5:FRF5"/>
    <mergeCell ref="FRG5:FRH5"/>
    <mergeCell ref="FRI5:FRJ5"/>
    <mergeCell ref="FRK5:FRL5"/>
    <mergeCell ref="FRM5:FRN5"/>
    <mergeCell ref="FRO5:FRP5"/>
    <mergeCell ref="FQS5:FQT5"/>
    <mergeCell ref="FQU5:FQV5"/>
    <mergeCell ref="FQW5:FQX5"/>
    <mergeCell ref="FQY5:FQZ5"/>
    <mergeCell ref="FRA5:FRB5"/>
    <mergeCell ref="FRC5:FRD5"/>
    <mergeCell ref="FQG5:FQH5"/>
    <mergeCell ref="FQI5:FQJ5"/>
    <mergeCell ref="FQK5:FQL5"/>
    <mergeCell ref="FQM5:FQN5"/>
    <mergeCell ref="FQO5:FQP5"/>
    <mergeCell ref="FQQ5:FQR5"/>
    <mergeCell ref="FPU5:FPV5"/>
    <mergeCell ref="FPW5:FPX5"/>
    <mergeCell ref="FPY5:FPZ5"/>
    <mergeCell ref="FQA5:FQB5"/>
    <mergeCell ref="FQC5:FQD5"/>
    <mergeCell ref="FQE5:FQF5"/>
    <mergeCell ref="FPI5:FPJ5"/>
    <mergeCell ref="FPK5:FPL5"/>
    <mergeCell ref="FPM5:FPN5"/>
    <mergeCell ref="FPO5:FPP5"/>
    <mergeCell ref="FPQ5:FPR5"/>
    <mergeCell ref="FPS5:FPT5"/>
    <mergeCell ref="FUK5:FUL5"/>
    <mergeCell ref="FUM5:FUN5"/>
    <mergeCell ref="FUO5:FUP5"/>
    <mergeCell ref="FUQ5:FUR5"/>
    <mergeCell ref="FUS5:FUT5"/>
    <mergeCell ref="FUU5:FUV5"/>
    <mergeCell ref="FTY5:FTZ5"/>
    <mergeCell ref="FUA5:FUB5"/>
    <mergeCell ref="FUC5:FUD5"/>
    <mergeCell ref="FUE5:FUF5"/>
    <mergeCell ref="FUG5:FUH5"/>
    <mergeCell ref="FUI5:FUJ5"/>
    <mergeCell ref="FTM5:FTN5"/>
    <mergeCell ref="FTO5:FTP5"/>
    <mergeCell ref="FTQ5:FTR5"/>
    <mergeCell ref="FTS5:FTT5"/>
    <mergeCell ref="FTU5:FTV5"/>
    <mergeCell ref="FTW5:FTX5"/>
    <mergeCell ref="FTA5:FTB5"/>
    <mergeCell ref="FTC5:FTD5"/>
    <mergeCell ref="FTE5:FTF5"/>
    <mergeCell ref="FTG5:FTH5"/>
    <mergeCell ref="FTI5:FTJ5"/>
    <mergeCell ref="FTK5:FTL5"/>
    <mergeCell ref="FSO5:FSP5"/>
    <mergeCell ref="FSQ5:FSR5"/>
    <mergeCell ref="FSS5:FST5"/>
    <mergeCell ref="FSU5:FSV5"/>
    <mergeCell ref="FSW5:FSX5"/>
    <mergeCell ref="FSY5:FSZ5"/>
    <mergeCell ref="FSC5:FSD5"/>
    <mergeCell ref="FSE5:FSF5"/>
    <mergeCell ref="FSG5:FSH5"/>
    <mergeCell ref="FSI5:FSJ5"/>
    <mergeCell ref="FSK5:FSL5"/>
    <mergeCell ref="FSM5:FSN5"/>
    <mergeCell ref="FXE5:FXF5"/>
    <mergeCell ref="FXG5:FXH5"/>
    <mergeCell ref="FXI5:FXJ5"/>
    <mergeCell ref="FXK5:FXL5"/>
    <mergeCell ref="FXM5:FXN5"/>
    <mergeCell ref="FXO5:FXP5"/>
    <mergeCell ref="FWS5:FWT5"/>
    <mergeCell ref="FWU5:FWV5"/>
    <mergeCell ref="FWW5:FWX5"/>
    <mergeCell ref="FWY5:FWZ5"/>
    <mergeCell ref="FXA5:FXB5"/>
    <mergeCell ref="FXC5:FXD5"/>
    <mergeCell ref="FWG5:FWH5"/>
    <mergeCell ref="FWI5:FWJ5"/>
    <mergeCell ref="FWK5:FWL5"/>
    <mergeCell ref="FWM5:FWN5"/>
    <mergeCell ref="FWO5:FWP5"/>
    <mergeCell ref="FWQ5:FWR5"/>
    <mergeCell ref="FVU5:FVV5"/>
    <mergeCell ref="FVW5:FVX5"/>
    <mergeCell ref="FVY5:FVZ5"/>
    <mergeCell ref="FWA5:FWB5"/>
    <mergeCell ref="FWC5:FWD5"/>
    <mergeCell ref="FWE5:FWF5"/>
    <mergeCell ref="FVI5:FVJ5"/>
    <mergeCell ref="FVK5:FVL5"/>
    <mergeCell ref="FVM5:FVN5"/>
    <mergeCell ref="FVO5:FVP5"/>
    <mergeCell ref="FVQ5:FVR5"/>
    <mergeCell ref="FVS5:FVT5"/>
    <mergeCell ref="FUW5:FUX5"/>
    <mergeCell ref="FUY5:FUZ5"/>
    <mergeCell ref="FVA5:FVB5"/>
    <mergeCell ref="FVC5:FVD5"/>
    <mergeCell ref="FVE5:FVF5"/>
    <mergeCell ref="FVG5:FVH5"/>
    <mergeCell ref="FZY5:FZZ5"/>
    <mergeCell ref="GAA5:GAB5"/>
    <mergeCell ref="GAC5:GAD5"/>
    <mergeCell ref="GAE5:GAF5"/>
    <mergeCell ref="GAG5:GAH5"/>
    <mergeCell ref="GAI5:GAJ5"/>
    <mergeCell ref="FZM5:FZN5"/>
    <mergeCell ref="FZO5:FZP5"/>
    <mergeCell ref="FZQ5:FZR5"/>
    <mergeCell ref="FZS5:FZT5"/>
    <mergeCell ref="FZU5:FZV5"/>
    <mergeCell ref="FZW5:FZX5"/>
    <mergeCell ref="FZA5:FZB5"/>
    <mergeCell ref="FZC5:FZD5"/>
    <mergeCell ref="FZE5:FZF5"/>
    <mergeCell ref="FZG5:FZH5"/>
    <mergeCell ref="FZI5:FZJ5"/>
    <mergeCell ref="FZK5:FZL5"/>
    <mergeCell ref="FYO5:FYP5"/>
    <mergeCell ref="FYQ5:FYR5"/>
    <mergeCell ref="FYS5:FYT5"/>
    <mergeCell ref="FYU5:FYV5"/>
    <mergeCell ref="FYW5:FYX5"/>
    <mergeCell ref="FYY5:FYZ5"/>
    <mergeCell ref="FYC5:FYD5"/>
    <mergeCell ref="FYE5:FYF5"/>
    <mergeCell ref="FYG5:FYH5"/>
    <mergeCell ref="FYI5:FYJ5"/>
    <mergeCell ref="FYK5:FYL5"/>
    <mergeCell ref="FYM5:FYN5"/>
    <mergeCell ref="FXQ5:FXR5"/>
    <mergeCell ref="FXS5:FXT5"/>
    <mergeCell ref="FXU5:FXV5"/>
    <mergeCell ref="FXW5:FXX5"/>
    <mergeCell ref="FXY5:FXZ5"/>
    <mergeCell ref="FYA5:FYB5"/>
    <mergeCell ref="GCS5:GCT5"/>
    <mergeCell ref="GCU5:GCV5"/>
    <mergeCell ref="GCW5:GCX5"/>
    <mergeCell ref="GCY5:GCZ5"/>
    <mergeCell ref="GDA5:GDB5"/>
    <mergeCell ref="GDC5:GDD5"/>
    <mergeCell ref="GCG5:GCH5"/>
    <mergeCell ref="GCI5:GCJ5"/>
    <mergeCell ref="GCK5:GCL5"/>
    <mergeCell ref="GCM5:GCN5"/>
    <mergeCell ref="GCO5:GCP5"/>
    <mergeCell ref="GCQ5:GCR5"/>
    <mergeCell ref="GBU5:GBV5"/>
    <mergeCell ref="GBW5:GBX5"/>
    <mergeCell ref="GBY5:GBZ5"/>
    <mergeCell ref="GCA5:GCB5"/>
    <mergeCell ref="GCC5:GCD5"/>
    <mergeCell ref="GCE5:GCF5"/>
    <mergeCell ref="GBI5:GBJ5"/>
    <mergeCell ref="GBK5:GBL5"/>
    <mergeCell ref="GBM5:GBN5"/>
    <mergeCell ref="GBO5:GBP5"/>
    <mergeCell ref="GBQ5:GBR5"/>
    <mergeCell ref="GBS5:GBT5"/>
    <mergeCell ref="GAW5:GAX5"/>
    <mergeCell ref="GAY5:GAZ5"/>
    <mergeCell ref="GBA5:GBB5"/>
    <mergeCell ref="GBC5:GBD5"/>
    <mergeCell ref="GBE5:GBF5"/>
    <mergeCell ref="GBG5:GBH5"/>
    <mergeCell ref="GAK5:GAL5"/>
    <mergeCell ref="GAM5:GAN5"/>
    <mergeCell ref="GAO5:GAP5"/>
    <mergeCell ref="GAQ5:GAR5"/>
    <mergeCell ref="GAS5:GAT5"/>
    <mergeCell ref="GAU5:GAV5"/>
    <mergeCell ref="GFM5:GFN5"/>
    <mergeCell ref="GFO5:GFP5"/>
    <mergeCell ref="GFQ5:GFR5"/>
    <mergeCell ref="GFS5:GFT5"/>
    <mergeCell ref="GFU5:GFV5"/>
    <mergeCell ref="GFW5:GFX5"/>
    <mergeCell ref="GFA5:GFB5"/>
    <mergeCell ref="GFC5:GFD5"/>
    <mergeCell ref="GFE5:GFF5"/>
    <mergeCell ref="GFG5:GFH5"/>
    <mergeCell ref="GFI5:GFJ5"/>
    <mergeCell ref="GFK5:GFL5"/>
    <mergeCell ref="GEO5:GEP5"/>
    <mergeCell ref="GEQ5:GER5"/>
    <mergeCell ref="GES5:GET5"/>
    <mergeCell ref="GEU5:GEV5"/>
    <mergeCell ref="GEW5:GEX5"/>
    <mergeCell ref="GEY5:GEZ5"/>
    <mergeCell ref="GEC5:GED5"/>
    <mergeCell ref="GEE5:GEF5"/>
    <mergeCell ref="GEG5:GEH5"/>
    <mergeCell ref="GEI5:GEJ5"/>
    <mergeCell ref="GEK5:GEL5"/>
    <mergeCell ref="GEM5:GEN5"/>
    <mergeCell ref="GDQ5:GDR5"/>
    <mergeCell ref="GDS5:GDT5"/>
    <mergeCell ref="GDU5:GDV5"/>
    <mergeCell ref="GDW5:GDX5"/>
    <mergeCell ref="GDY5:GDZ5"/>
    <mergeCell ref="GEA5:GEB5"/>
    <mergeCell ref="GDE5:GDF5"/>
    <mergeCell ref="GDG5:GDH5"/>
    <mergeCell ref="GDI5:GDJ5"/>
    <mergeCell ref="GDK5:GDL5"/>
    <mergeCell ref="GDM5:GDN5"/>
    <mergeCell ref="GDO5:GDP5"/>
    <mergeCell ref="GIG5:GIH5"/>
    <mergeCell ref="GII5:GIJ5"/>
    <mergeCell ref="GIK5:GIL5"/>
    <mergeCell ref="GIM5:GIN5"/>
    <mergeCell ref="GIO5:GIP5"/>
    <mergeCell ref="GIQ5:GIR5"/>
    <mergeCell ref="GHU5:GHV5"/>
    <mergeCell ref="GHW5:GHX5"/>
    <mergeCell ref="GHY5:GHZ5"/>
    <mergeCell ref="GIA5:GIB5"/>
    <mergeCell ref="GIC5:GID5"/>
    <mergeCell ref="GIE5:GIF5"/>
    <mergeCell ref="GHI5:GHJ5"/>
    <mergeCell ref="GHK5:GHL5"/>
    <mergeCell ref="GHM5:GHN5"/>
    <mergeCell ref="GHO5:GHP5"/>
    <mergeCell ref="GHQ5:GHR5"/>
    <mergeCell ref="GHS5:GHT5"/>
    <mergeCell ref="GGW5:GGX5"/>
    <mergeCell ref="GGY5:GGZ5"/>
    <mergeCell ref="GHA5:GHB5"/>
    <mergeCell ref="GHC5:GHD5"/>
    <mergeCell ref="GHE5:GHF5"/>
    <mergeCell ref="GHG5:GHH5"/>
    <mergeCell ref="GGK5:GGL5"/>
    <mergeCell ref="GGM5:GGN5"/>
    <mergeCell ref="GGO5:GGP5"/>
    <mergeCell ref="GGQ5:GGR5"/>
    <mergeCell ref="GGS5:GGT5"/>
    <mergeCell ref="GGU5:GGV5"/>
    <mergeCell ref="GFY5:GFZ5"/>
    <mergeCell ref="GGA5:GGB5"/>
    <mergeCell ref="GGC5:GGD5"/>
    <mergeCell ref="GGE5:GGF5"/>
    <mergeCell ref="GGG5:GGH5"/>
    <mergeCell ref="GGI5:GGJ5"/>
    <mergeCell ref="GLA5:GLB5"/>
    <mergeCell ref="GLC5:GLD5"/>
    <mergeCell ref="GLE5:GLF5"/>
    <mergeCell ref="GLG5:GLH5"/>
    <mergeCell ref="GLI5:GLJ5"/>
    <mergeCell ref="GLK5:GLL5"/>
    <mergeCell ref="GKO5:GKP5"/>
    <mergeCell ref="GKQ5:GKR5"/>
    <mergeCell ref="GKS5:GKT5"/>
    <mergeCell ref="GKU5:GKV5"/>
    <mergeCell ref="GKW5:GKX5"/>
    <mergeCell ref="GKY5:GKZ5"/>
    <mergeCell ref="GKC5:GKD5"/>
    <mergeCell ref="GKE5:GKF5"/>
    <mergeCell ref="GKG5:GKH5"/>
    <mergeCell ref="GKI5:GKJ5"/>
    <mergeCell ref="GKK5:GKL5"/>
    <mergeCell ref="GKM5:GKN5"/>
    <mergeCell ref="GJQ5:GJR5"/>
    <mergeCell ref="GJS5:GJT5"/>
    <mergeCell ref="GJU5:GJV5"/>
    <mergeCell ref="GJW5:GJX5"/>
    <mergeCell ref="GJY5:GJZ5"/>
    <mergeCell ref="GKA5:GKB5"/>
    <mergeCell ref="GJE5:GJF5"/>
    <mergeCell ref="GJG5:GJH5"/>
    <mergeCell ref="GJI5:GJJ5"/>
    <mergeCell ref="GJK5:GJL5"/>
    <mergeCell ref="GJM5:GJN5"/>
    <mergeCell ref="GJO5:GJP5"/>
    <mergeCell ref="GIS5:GIT5"/>
    <mergeCell ref="GIU5:GIV5"/>
    <mergeCell ref="GIW5:GIX5"/>
    <mergeCell ref="GIY5:GIZ5"/>
    <mergeCell ref="GJA5:GJB5"/>
    <mergeCell ref="GJC5:GJD5"/>
    <mergeCell ref="GNU5:GNV5"/>
    <mergeCell ref="GNW5:GNX5"/>
    <mergeCell ref="GNY5:GNZ5"/>
    <mergeCell ref="GOA5:GOB5"/>
    <mergeCell ref="GOC5:GOD5"/>
    <mergeCell ref="GOE5:GOF5"/>
    <mergeCell ref="GNI5:GNJ5"/>
    <mergeCell ref="GNK5:GNL5"/>
    <mergeCell ref="GNM5:GNN5"/>
    <mergeCell ref="GNO5:GNP5"/>
    <mergeCell ref="GNQ5:GNR5"/>
    <mergeCell ref="GNS5:GNT5"/>
    <mergeCell ref="GMW5:GMX5"/>
    <mergeCell ref="GMY5:GMZ5"/>
    <mergeCell ref="GNA5:GNB5"/>
    <mergeCell ref="GNC5:GND5"/>
    <mergeCell ref="GNE5:GNF5"/>
    <mergeCell ref="GNG5:GNH5"/>
    <mergeCell ref="GMK5:GML5"/>
    <mergeCell ref="GMM5:GMN5"/>
    <mergeCell ref="GMO5:GMP5"/>
    <mergeCell ref="GMQ5:GMR5"/>
    <mergeCell ref="GMS5:GMT5"/>
    <mergeCell ref="GMU5:GMV5"/>
    <mergeCell ref="GLY5:GLZ5"/>
    <mergeCell ref="GMA5:GMB5"/>
    <mergeCell ref="GMC5:GMD5"/>
    <mergeCell ref="GME5:GMF5"/>
    <mergeCell ref="GMG5:GMH5"/>
    <mergeCell ref="GMI5:GMJ5"/>
    <mergeCell ref="GLM5:GLN5"/>
    <mergeCell ref="GLO5:GLP5"/>
    <mergeCell ref="GLQ5:GLR5"/>
    <mergeCell ref="GLS5:GLT5"/>
    <mergeCell ref="GLU5:GLV5"/>
    <mergeCell ref="GLW5:GLX5"/>
    <mergeCell ref="GQO5:GQP5"/>
    <mergeCell ref="GQQ5:GQR5"/>
    <mergeCell ref="GQS5:GQT5"/>
    <mergeCell ref="GQU5:GQV5"/>
    <mergeCell ref="GQW5:GQX5"/>
    <mergeCell ref="GQY5:GQZ5"/>
    <mergeCell ref="GQC5:GQD5"/>
    <mergeCell ref="GQE5:GQF5"/>
    <mergeCell ref="GQG5:GQH5"/>
    <mergeCell ref="GQI5:GQJ5"/>
    <mergeCell ref="GQK5:GQL5"/>
    <mergeCell ref="GQM5:GQN5"/>
    <mergeCell ref="GPQ5:GPR5"/>
    <mergeCell ref="GPS5:GPT5"/>
    <mergeCell ref="GPU5:GPV5"/>
    <mergeCell ref="GPW5:GPX5"/>
    <mergeCell ref="GPY5:GPZ5"/>
    <mergeCell ref="GQA5:GQB5"/>
    <mergeCell ref="GPE5:GPF5"/>
    <mergeCell ref="GPG5:GPH5"/>
    <mergeCell ref="GPI5:GPJ5"/>
    <mergeCell ref="GPK5:GPL5"/>
    <mergeCell ref="GPM5:GPN5"/>
    <mergeCell ref="GPO5:GPP5"/>
    <mergeCell ref="GOS5:GOT5"/>
    <mergeCell ref="GOU5:GOV5"/>
    <mergeCell ref="GOW5:GOX5"/>
    <mergeCell ref="GOY5:GOZ5"/>
    <mergeCell ref="GPA5:GPB5"/>
    <mergeCell ref="GPC5:GPD5"/>
    <mergeCell ref="GOG5:GOH5"/>
    <mergeCell ref="GOI5:GOJ5"/>
    <mergeCell ref="GOK5:GOL5"/>
    <mergeCell ref="GOM5:GON5"/>
    <mergeCell ref="GOO5:GOP5"/>
    <mergeCell ref="GOQ5:GOR5"/>
    <mergeCell ref="GTI5:GTJ5"/>
    <mergeCell ref="GTK5:GTL5"/>
    <mergeCell ref="GTM5:GTN5"/>
    <mergeCell ref="GTO5:GTP5"/>
    <mergeCell ref="GTQ5:GTR5"/>
    <mergeCell ref="GTS5:GTT5"/>
    <mergeCell ref="GSW5:GSX5"/>
    <mergeCell ref="GSY5:GSZ5"/>
    <mergeCell ref="GTA5:GTB5"/>
    <mergeCell ref="GTC5:GTD5"/>
    <mergeCell ref="GTE5:GTF5"/>
    <mergeCell ref="GTG5:GTH5"/>
    <mergeCell ref="GSK5:GSL5"/>
    <mergeCell ref="GSM5:GSN5"/>
    <mergeCell ref="GSO5:GSP5"/>
    <mergeCell ref="GSQ5:GSR5"/>
    <mergeCell ref="GSS5:GST5"/>
    <mergeCell ref="GSU5:GSV5"/>
    <mergeCell ref="GRY5:GRZ5"/>
    <mergeCell ref="GSA5:GSB5"/>
    <mergeCell ref="GSC5:GSD5"/>
    <mergeCell ref="GSE5:GSF5"/>
    <mergeCell ref="GSG5:GSH5"/>
    <mergeCell ref="GSI5:GSJ5"/>
    <mergeCell ref="GRM5:GRN5"/>
    <mergeCell ref="GRO5:GRP5"/>
    <mergeCell ref="GRQ5:GRR5"/>
    <mergeCell ref="GRS5:GRT5"/>
    <mergeCell ref="GRU5:GRV5"/>
    <mergeCell ref="GRW5:GRX5"/>
    <mergeCell ref="GRA5:GRB5"/>
    <mergeCell ref="GRC5:GRD5"/>
    <mergeCell ref="GRE5:GRF5"/>
    <mergeCell ref="GRG5:GRH5"/>
    <mergeCell ref="GRI5:GRJ5"/>
    <mergeCell ref="GRK5:GRL5"/>
    <mergeCell ref="GWC5:GWD5"/>
    <mergeCell ref="GWE5:GWF5"/>
    <mergeCell ref="GWG5:GWH5"/>
    <mergeCell ref="GWI5:GWJ5"/>
    <mergeCell ref="GWK5:GWL5"/>
    <mergeCell ref="GWM5:GWN5"/>
    <mergeCell ref="GVQ5:GVR5"/>
    <mergeCell ref="GVS5:GVT5"/>
    <mergeCell ref="GVU5:GVV5"/>
    <mergeCell ref="GVW5:GVX5"/>
    <mergeCell ref="GVY5:GVZ5"/>
    <mergeCell ref="GWA5:GWB5"/>
    <mergeCell ref="GVE5:GVF5"/>
    <mergeCell ref="GVG5:GVH5"/>
    <mergeCell ref="GVI5:GVJ5"/>
    <mergeCell ref="GVK5:GVL5"/>
    <mergeCell ref="GVM5:GVN5"/>
    <mergeCell ref="GVO5:GVP5"/>
    <mergeCell ref="GUS5:GUT5"/>
    <mergeCell ref="GUU5:GUV5"/>
    <mergeCell ref="GUW5:GUX5"/>
    <mergeCell ref="GUY5:GUZ5"/>
    <mergeCell ref="GVA5:GVB5"/>
    <mergeCell ref="GVC5:GVD5"/>
    <mergeCell ref="GUG5:GUH5"/>
    <mergeCell ref="GUI5:GUJ5"/>
    <mergeCell ref="GUK5:GUL5"/>
    <mergeCell ref="GUM5:GUN5"/>
    <mergeCell ref="GUO5:GUP5"/>
    <mergeCell ref="GUQ5:GUR5"/>
    <mergeCell ref="GTU5:GTV5"/>
    <mergeCell ref="GTW5:GTX5"/>
    <mergeCell ref="GTY5:GTZ5"/>
    <mergeCell ref="GUA5:GUB5"/>
    <mergeCell ref="GUC5:GUD5"/>
    <mergeCell ref="GUE5:GUF5"/>
    <mergeCell ref="GYW5:GYX5"/>
    <mergeCell ref="GYY5:GYZ5"/>
    <mergeCell ref="GZA5:GZB5"/>
    <mergeCell ref="GZC5:GZD5"/>
    <mergeCell ref="GZE5:GZF5"/>
    <mergeCell ref="GZG5:GZH5"/>
    <mergeCell ref="GYK5:GYL5"/>
    <mergeCell ref="GYM5:GYN5"/>
    <mergeCell ref="GYO5:GYP5"/>
    <mergeCell ref="GYQ5:GYR5"/>
    <mergeCell ref="GYS5:GYT5"/>
    <mergeCell ref="GYU5:GYV5"/>
    <mergeCell ref="GXY5:GXZ5"/>
    <mergeCell ref="GYA5:GYB5"/>
    <mergeCell ref="GYC5:GYD5"/>
    <mergeCell ref="GYE5:GYF5"/>
    <mergeCell ref="GYG5:GYH5"/>
    <mergeCell ref="GYI5:GYJ5"/>
    <mergeCell ref="GXM5:GXN5"/>
    <mergeCell ref="GXO5:GXP5"/>
    <mergeCell ref="GXQ5:GXR5"/>
    <mergeCell ref="GXS5:GXT5"/>
    <mergeCell ref="GXU5:GXV5"/>
    <mergeCell ref="GXW5:GXX5"/>
    <mergeCell ref="GXA5:GXB5"/>
    <mergeCell ref="GXC5:GXD5"/>
    <mergeCell ref="GXE5:GXF5"/>
    <mergeCell ref="GXG5:GXH5"/>
    <mergeCell ref="GXI5:GXJ5"/>
    <mergeCell ref="GXK5:GXL5"/>
    <mergeCell ref="GWO5:GWP5"/>
    <mergeCell ref="GWQ5:GWR5"/>
    <mergeCell ref="GWS5:GWT5"/>
    <mergeCell ref="GWU5:GWV5"/>
    <mergeCell ref="GWW5:GWX5"/>
    <mergeCell ref="GWY5:GWZ5"/>
    <mergeCell ref="HBQ5:HBR5"/>
    <mergeCell ref="HBS5:HBT5"/>
    <mergeCell ref="HBU5:HBV5"/>
    <mergeCell ref="HBW5:HBX5"/>
    <mergeCell ref="HBY5:HBZ5"/>
    <mergeCell ref="HCA5:HCB5"/>
    <mergeCell ref="HBE5:HBF5"/>
    <mergeCell ref="HBG5:HBH5"/>
    <mergeCell ref="HBI5:HBJ5"/>
    <mergeCell ref="HBK5:HBL5"/>
    <mergeCell ref="HBM5:HBN5"/>
    <mergeCell ref="HBO5:HBP5"/>
    <mergeCell ref="HAS5:HAT5"/>
    <mergeCell ref="HAU5:HAV5"/>
    <mergeCell ref="HAW5:HAX5"/>
    <mergeCell ref="HAY5:HAZ5"/>
    <mergeCell ref="HBA5:HBB5"/>
    <mergeCell ref="HBC5:HBD5"/>
    <mergeCell ref="HAG5:HAH5"/>
    <mergeCell ref="HAI5:HAJ5"/>
    <mergeCell ref="HAK5:HAL5"/>
    <mergeCell ref="HAM5:HAN5"/>
    <mergeCell ref="HAO5:HAP5"/>
    <mergeCell ref="HAQ5:HAR5"/>
    <mergeCell ref="GZU5:GZV5"/>
    <mergeCell ref="GZW5:GZX5"/>
    <mergeCell ref="GZY5:GZZ5"/>
    <mergeCell ref="HAA5:HAB5"/>
    <mergeCell ref="HAC5:HAD5"/>
    <mergeCell ref="HAE5:HAF5"/>
    <mergeCell ref="GZI5:GZJ5"/>
    <mergeCell ref="GZK5:GZL5"/>
    <mergeCell ref="GZM5:GZN5"/>
    <mergeCell ref="GZO5:GZP5"/>
    <mergeCell ref="GZQ5:GZR5"/>
    <mergeCell ref="GZS5:GZT5"/>
    <mergeCell ref="HEK5:HEL5"/>
    <mergeCell ref="HEM5:HEN5"/>
    <mergeCell ref="HEO5:HEP5"/>
    <mergeCell ref="HEQ5:HER5"/>
    <mergeCell ref="HES5:HET5"/>
    <mergeCell ref="HEU5:HEV5"/>
    <mergeCell ref="HDY5:HDZ5"/>
    <mergeCell ref="HEA5:HEB5"/>
    <mergeCell ref="HEC5:HED5"/>
    <mergeCell ref="HEE5:HEF5"/>
    <mergeCell ref="HEG5:HEH5"/>
    <mergeCell ref="HEI5:HEJ5"/>
    <mergeCell ref="HDM5:HDN5"/>
    <mergeCell ref="HDO5:HDP5"/>
    <mergeCell ref="HDQ5:HDR5"/>
    <mergeCell ref="HDS5:HDT5"/>
    <mergeCell ref="HDU5:HDV5"/>
    <mergeCell ref="HDW5:HDX5"/>
    <mergeCell ref="HDA5:HDB5"/>
    <mergeCell ref="HDC5:HDD5"/>
    <mergeCell ref="HDE5:HDF5"/>
    <mergeCell ref="HDG5:HDH5"/>
    <mergeCell ref="HDI5:HDJ5"/>
    <mergeCell ref="HDK5:HDL5"/>
    <mergeCell ref="HCO5:HCP5"/>
    <mergeCell ref="HCQ5:HCR5"/>
    <mergeCell ref="HCS5:HCT5"/>
    <mergeCell ref="HCU5:HCV5"/>
    <mergeCell ref="HCW5:HCX5"/>
    <mergeCell ref="HCY5:HCZ5"/>
    <mergeCell ref="HCC5:HCD5"/>
    <mergeCell ref="HCE5:HCF5"/>
    <mergeCell ref="HCG5:HCH5"/>
    <mergeCell ref="HCI5:HCJ5"/>
    <mergeCell ref="HCK5:HCL5"/>
    <mergeCell ref="HCM5:HCN5"/>
    <mergeCell ref="HHE5:HHF5"/>
    <mergeCell ref="HHG5:HHH5"/>
    <mergeCell ref="HHI5:HHJ5"/>
    <mergeCell ref="HHK5:HHL5"/>
    <mergeCell ref="HHM5:HHN5"/>
    <mergeCell ref="HHO5:HHP5"/>
    <mergeCell ref="HGS5:HGT5"/>
    <mergeCell ref="HGU5:HGV5"/>
    <mergeCell ref="HGW5:HGX5"/>
    <mergeCell ref="HGY5:HGZ5"/>
    <mergeCell ref="HHA5:HHB5"/>
    <mergeCell ref="HHC5:HHD5"/>
    <mergeCell ref="HGG5:HGH5"/>
    <mergeCell ref="HGI5:HGJ5"/>
    <mergeCell ref="HGK5:HGL5"/>
    <mergeCell ref="HGM5:HGN5"/>
    <mergeCell ref="HGO5:HGP5"/>
    <mergeCell ref="HGQ5:HGR5"/>
    <mergeCell ref="HFU5:HFV5"/>
    <mergeCell ref="HFW5:HFX5"/>
    <mergeCell ref="HFY5:HFZ5"/>
    <mergeCell ref="HGA5:HGB5"/>
    <mergeCell ref="HGC5:HGD5"/>
    <mergeCell ref="HGE5:HGF5"/>
    <mergeCell ref="HFI5:HFJ5"/>
    <mergeCell ref="HFK5:HFL5"/>
    <mergeCell ref="HFM5:HFN5"/>
    <mergeCell ref="HFO5:HFP5"/>
    <mergeCell ref="HFQ5:HFR5"/>
    <mergeCell ref="HFS5:HFT5"/>
    <mergeCell ref="HEW5:HEX5"/>
    <mergeCell ref="HEY5:HEZ5"/>
    <mergeCell ref="HFA5:HFB5"/>
    <mergeCell ref="HFC5:HFD5"/>
    <mergeCell ref="HFE5:HFF5"/>
    <mergeCell ref="HFG5:HFH5"/>
    <mergeCell ref="HJY5:HJZ5"/>
    <mergeCell ref="HKA5:HKB5"/>
    <mergeCell ref="HKC5:HKD5"/>
    <mergeCell ref="HKE5:HKF5"/>
    <mergeCell ref="HKG5:HKH5"/>
    <mergeCell ref="HKI5:HKJ5"/>
    <mergeCell ref="HJM5:HJN5"/>
    <mergeCell ref="HJO5:HJP5"/>
    <mergeCell ref="HJQ5:HJR5"/>
    <mergeCell ref="HJS5:HJT5"/>
    <mergeCell ref="HJU5:HJV5"/>
    <mergeCell ref="HJW5:HJX5"/>
    <mergeCell ref="HJA5:HJB5"/>
    <mergeCell ref="HJC5:HJD5"/>
    <mergeCell ref="HJE5:HJF5"/>
    <mergeCell ref="HJG5:HJH5"/>
    <mergeCell ref="HJI5:HJJ5"/>
    <mergeCell ref="HJK5:HJL5"/>
    <mergeCell ref="HIO5:HIP5"/>
    <mergeCell ref="HIQ5:HIR5"/>
    <mergeCell ref="HIS5:HIT5"/>
    <mergeCell ref="HIU5:HIV5"/>
    <mergeCell ref="HIW5:HIX5"/>
    <mergeCell ref="HIY5:HIZ5"/>
    <mergeCell ref="HIC5:HID5"/>
    <mergeCell ref="HIE5:HIF5"/>
    <mergeCell ref="HIG5:HIH5"/>
    <mergeCell ref="HII5:HIJ5"/>
    <mergeCell ref="HIK5:HIL5"/>
    <mergeCell ref="HIM5:HIN5"/>
    <mergeCell ref="HHQ5:HHR5"/>
    <mergeCell ref="HHS5:HHT5"/>
    <mergeCell ref="HHU5:HHV5"/>
    <mergeCell ref="HHW5:HHX5"/>
    <mergeCell ref="HHY5:HHZ5"/>
    <mergeCell ref="HIA5:HIB5"/>
    <mergeCell ref="HMS5:HMT5"/>
    <mergeCell ref="HMU5:HMV5"/>
    <mergeCell ref="HMW5:HMX5"/>
    <mergeCell ref="HMY5:HMZ5"/>
    <mergeCell ref="HNA5:HNB5"/>
    <mergeCell ref="HNC5:HND5"/>
    <mergeCell ref="HMG5:HMH5"/>
    <mergeCell ref="HMI5:HMJ5"/>
    <mergeCell ref="HMK5:HML5"/>
    <mergeCell ref="HMM5:HMN5"/>
    <mergeCell ref="HMO5:HMP5"/>
    <mergeCell ref="HMQ5:HMR5"/>
    <mergeCell ref="HLU5:HLV5"/>
    <mergeCell ref="HLW5:HLX5"/>
    <mergeCell ref="HLY5:HLZ5"/>
    <mergeCell ref="HMA5:HMB5"/>
    <mergeCell ref="HMC5:HMD5"/>
    <mergeCell ref="HME5:HMF5"/>
    <mergeCell ref="HLI5:HLJ5"/>
    <mergeCell ref="HLK5:HLL5"/>
    <mergeCell ref="HLM5:HLN5"/>
    <mergeCell ref="HLO5:HLP5"/>
    <mergeCell ref="HLQ5:HLR5"/>
    <mergeCell ref="HLS5:HLT5"/>
    <mergeCell ref="HKW5:HKX5"/>
    <mergeCell ref="HKY5:HKZ5"/>
    <mergeCell ref="HLA5:HLB5"/>
    <mergeCell ref="HLC5:HLD5"/>
    <mergeCell ref="HLE5:HLF5"/>
    <mergeCell ref="HLG5:HLH5"/>
    <mergeCell ref="HKK5:HKL5"/>
    <mergeCell ref="HKM5:HKN5"/>
    <mergeCell ref="HKO5:HKP5"/>
    <mergeCell ref="HKQ5:HKR5"/>
    <mergeCell ref="HKS5:HKT5"/>
    <mergeCell ref="HKU5:HKV5"/>
    <mergeCell ref="HPM5:HPN5"/>
    <mergeCell ref="HPO5:HPP5"/>
    <mergeCell ref="HPQ5:HPR5"/>
    <mergeCell ref="HPS5:HPT5"/>
    <mergeCell ref="HPU5:HPV5"/>
    <mergeCell ref="HPW5:HPX5"/>
    <mergeCell ref="HPA5:HPB5"/>
    <mergeCell ref="HPC5:HPD5"/>
    <mergeCell ref="HPE5:HPF5"/>
    <mergeCell ref="HPG5:HPH5"/>
    <mergeCell ref="HPI5:HPJ5"/>
    <mergeCell ref="HPK5:HPL5"/>
    <mergeCell ref="HOO5:HOP5"/>
    <mergeCell ref="HOQ5:HOR5"/>
    <mergeCell ref="HOS5:HOT5"/>
    <mergeCell ref="HOU5:HOV5"/>
    <mergeCell ref="HOW5:HOX5"/>
    <mergeCell ref="HOY5:HOZ5"/>
    <mergeCell ref="HOC5:HOD5"/>
    <mergeCell ref="HOE5:HOF5"/>
    <mergeCell ref="HOG5:HOH5"/>
    <mergeCell ref="HOI5:HOJ5"/>
    <mergeCell ref="HOK5:HOL5"/>
    <mergeCell ref="HOM5:HON5"/>
    <mergeCell ref="HNQ5:HNR5"/>
    <mergeCell ref="HNS5:HNT5"/>
    <mergeCell ref="HNU5:HNV5"/>
    <mergeCell ref="HNW5:HNX5"/>
    <mergeCell ref="HNY5:HNZ5"/>
    <mergeCell ref="HOA5:HOB5"/>
    <mergeCell ref="HNE5:HNF5"/>
    <mergeCell ref="HNG5:HNH5"/>
    <mergeCell ref="HNI5:HNJ5"/>
    <mergeCell ref="HNK5:HNL5"/>
    <mergeCell ref="HNM5:HNN5"/>
    <mergeCell ref="HNO5:HNP5"/>
    <mergeCell ref="HSG5:HSH5"/>
    <mergeCell ref="HSI5:HSJ5"/>
    <mergeCell ref="HSK5:HSL5"/>
    <mergeCell ref="HSM5:HSN5"/>
    <mergeCell ref="HSO5:HSP5"/>
    <mergeCell ref="HSQ5:HSR5"/>
    <mergeCell ref="HRU5:HRV5"/>
    <mergeCell ref="HRW5:HRX5"/>
    <mergeCell ref="HRY5:HRZ5"/>
    <mergeCell ref="HSA5:HSB5"/>
    <mergeCell ref="HSC5:HSD5"/>
    <mergeCell ref="HSE5:HSF5"/>
    <mergeCell ref="HRI5:HRJ5"/>
    <mergeCell ref="HRK5:HRL5"/>
    <mergeCell ref="HRM5:HRN5"/>
    <mergeCell ref="HRO5:HRP5"/>
    <mergeCell ref="HRQ5:HRR5"/>
    <mergeCell ref="HRS5:HRT5"/>
    <mergeCell ref="HQW5:HQX5"/>
    <mergeCell ref="HQY5:HQZ5"/>
    <mergeCell ref="HRA5:HRB5"/>
    <mergeCell ref="HRC5:HRD5"/>
    <mergeCell ref="HRE5:HRF5"/>
    <mergeCell ref="HRG5:HRH5"/>
    <mergeCell ref="HQK5:HQL5"/>
    <mergeCell ref="HQM5:HQN5"/>
    <mergeCell ref="HQO5:HQP5"/>
    <mergeCell ref="HQQ5:HQR5"/>
    <mergeCell ref="HQS5:HQT5"/>
    <mergeCell ref="HQU5:HQV5"/>
    <mergeCell ref="HPY5:HPZ5"/>
    <mergeCell ref="HQA5:HQB5"/>
    <mergeCell ref="HQC5:HQD5"/>
    <mergeCell ref="HQE5:HQF5"/>
    <mergeCell ref="HQG5:HQH5"/>
    <mergeCell ref="HQI5:HQJ5"/>
    <mergeCell ref="HVA5:HVB5"/>
    <mergeCell ref="HVC5:HVD5"/>
    <mergeCell ref="HVE5:HVF5"/>
    <mergeCell ref="HVG5:HVH5"/>
    <mergeCell ref="HVI5:HVJ5"/>
    <mergeCell ref="HVK5:HVL5"/>
    <mergeCell ref="HUO5:HUP5"/>
    <mergeCell ref="HUQ5:HUR5"/>
    <mergeCell ref="HUS5:HUT5"/>
    <mergeCell ref="HUU5:HUV5"/>
    <mergeCell ref="HUW5:HUX5"/>
    <mergeCell ref="HUY5:HUZ5"/>
    <mergeCell ref="HUC5:HUD5"/>
    <mergeCell ref="HUE5:HUF5"/>
    <mergeCell ref="HUG5:HUH5"/>
    <mergeCell ref="HUI5:HUJ5"/>
    <mergeCell ref="HUK5:HUL5"/>
    <mergeCell ref="HUM5:HUN5"/>
    <mergeCell ref="HTQ5:HTR5"/>
    <mergeCell ref="HTS5:HTT5"/>
    <mergeCell ref="HTU5:HTV5"/>
    <mergeCell ref="HTW5:HTX5"/>
    <mergeCell ref="HTY5:HTZ5"/>
    <mergeCell ref="HUA5:HUB5"/>
    <mergeCell ref="HTE5:HTF5"/>
    <mergeCell ref="HTG5:HTH5"/>
    <mergeCell ref="HTI5:HTJ5"/>
    <mergeCell ref="HTK5:HTL5"/>
    <mergeCell ref="HTM5:HTN5"/>
    <mergeCell ref="HTO5:HTP5"/>
    <mergeCell ref="HSS5:HST5"/>
    <mergeCell ref="HSU5:HSV5"/>
    <mergeCell ref="HSW5:HSX5"/>
    <mergeCell ref="HSY5:HSZ5"/>
    <mergeCell ref="HTA5:HTB5"/>
    <mergeCell ref="HTC5:HTD5"/>
    <mergeCell ref="HXU5:HXV5"/>
    <mergeCell ref="HXW5:HXX5"/>
    <mergeCell ref="HXY5:HXZ5"/>
    <mergeCell ref="HYA5:HYB5"/>
    <mergeCell ref="HYC5:HYD5"/>
    <mergeCell ref="HYE5:HYF5"/>
    <mergeCell ref="HXI5:HXJ5"/>
    <mergeCell ref="HXK5:HXL5"/>
    <mergeCell ref="HXM5:HXN5"/>
    <mergeCell ref="HXO5:HXP5"/>
    <mergeCell ref="HXQ5:HXR5"/>
    <mergeCell ref="HXS5:HXT5"/>
    <mergeCell ref="HWW5:HWX5"/>
    <mergeCell ref="HWY5:HWZ5"/>
    <mergeCell ref="HXA5:HXB5"/>
    <mergeCell ref="HXC5:HXD5"/>
    <mergeCell ref="HXE5:HXF5"/>
    <mergeCell ref="HXG5:HXH5"/>
    <mergeCell ref="HWK5:HWL5"/>
    <mergeCell ref="HWM5:HWN5"/>
    <mergeCell ref="HWO5:HWP5"/>
    <mergeCell ref="HWQ5:HWR5"/>
    <mergeCell ref="HWS5:HWT5"/>
    <mergeCell ref="HWU5:HWV5"/>
    <mergeCell ref="HVY5:HVZ5"/>
    <mergeCell ref="HWA5:HWB5"/>
    <mergeCell ref="HWC5:HWD5"/>
    <mergeCell ref="HWE5:HWF5"/>
    <mergeCell ref="HWG5:HWH5"/>
    <mergeCell ref="HWI5:HWJ5"/>
    <mergeCell ref="HVM5:HVN5"/>
    <mergeCell ref="HVO5:HVP5"/>
    <mergeCell ref="HVQ5:HVR5"/>
    <mergeCell ref="HVS5:HVT5"/>
    <mergeCell ref="HVU5:HVV5"/>
    <mergeCell ref="HVW5:HVX5"/>
    <mergeCell ref="IAO5:IAP5"/>
    <mergeCell ref="IAQ5:IAR5"/>
    <mergeCell ref="IAS5:IAT5"/>
    <mergeCell ref="IAU5:IAV5"/>
    <mergeCell ref="IAW5:IAX5"/>
    <mergeCell ref="IAY5:IAZ5"/>
    <mergeCell ref="IAC5:IAD5"/>
    <mergeCell ref="IAE5:IAF5"/>
    <mergeCell ref="IAG5:IAH5"/>
    <mergeCell ref="IAI5:IAJ5"/>
    <mergeCell ref="IAK5:IAL5"/>
    <mergeCell ref="IAM5:IAN5"/>
    <mergeCell ref="HZQ5:HZR5"/>
    <mergeCell ref="HZS5:HZT5"/>
    <mergeCell ref="HZU5:HZV5"/>
    <mergeCell ref="HZW5:HZX5"/>
    <mergeCell ref="HZY5:HZZ5"/>
    <mergeCell ref="IAA5:IAB5"/>
    <mergeCell ref="HZE5:HZF5"/>
    <mergeCell ref="HZG5:HZH5"/>
    <mergeCell ref="HZI5:HZJ5"/>
    <mergeCell ref="HZK5:HZL5"/>
    <mergeCell ref="HZM5:HZN5"/>
    <mergeCell ref="HZO5:HZP5"/>
    <mergeCell ref="HYS5:HYT5"/>
    <mergeCell ref="HYU5:HYV5"/>
    <mergeCell ref="HYW5:HYX5"/>
    <mergeCell ref="HYY5:HYZ5"/>
    <mergeCell ref="HZA5:HZB5"/>
    <mergeCell ref="HZC5:HZD5"/>
    <mergeCell ref="HYG5:HYH5"/>
    <mergeCell ref="HYI5:HYJ5"/>
    <mergeCell ref="HYK5:HYL5"/>
    <mergeCell ref="HYM5:HYN5"/>
    <mergeCell ref="HYO5:HYP5"/>
    <mergeCell ref="HYQ5:HYR5"/>
    <mergeCell ref="IDI5:IDJ5"/>
    <mergeCell ref="IDK5:IDL5"/>
    <mergeCell ref="IDM5:IDN5"/>
    <mergeCell ref="IDO5:IDP5"/>
    <mergeCell ref="IDQ5:IDR5"/>
    <mergeCell ref="IDS5:IDT5"/>
    <mergeCell ref="ICW5:ICX5"/>
    <mergeCell ref="ICY5:ICZ5"/>
    <mergeCell ref="IDA5:IDB5"/>
    <mergeCell ref="IDC5:IDD5"/>
    <mergeCell ref="IDE5:IDF5"/>
    <mergeCell ref="IDG5:IDH5"/>
    <mergeCell ref="ICK5:ICL5"/>
    <mergeCell ref="ICM5:ICN5"/>
    <mergeCell ref="ICO5:ICP5"/>
    <mergeCell ref="ICQ5:ICR5"/>
    <mergeCell ref="ICS5:ICT5"/>
    <mergeCell ref="ICU5:ICV5"/>
    <mergeCell ref="IBY5:IBZ5"/>
    <mergeCell ref="ICA5:ICB5"/>
    <mergeCell ref="ICC5:ICD5"/>
    <mergeCell ref="ICE5:ICF5"/>
    <mergeCell ref="ICG5:ICH5"/>
    <mergeCell ref="ICI5:ICJ5"/>
    <mergeCell ref="IBM5:IBN5"/>
    <mergeCell ref="IBO5:IBP5"/>
    <mergeCell ref="IBQ5:IBR5"/>
    <mergeCell ref="IBS5:IBT5"/>
    <mergeCell ref="IBU5:IBV5"/>
    <mergeCell ref="IBW5:IBX5"/>
    <mergeCell ref="IBA5:IBB5"/>
    <mergeCell ref="IBC5:IBD5"/>
    <mergeCell ref="IBE5:IBF5"/>
    <mergeCell ref="IBG5:IBH5"/>
    <mergeCell ref="IBI5:IBJ5"/>
    <mergeCell ref="IBK5:IBL5"/>
    <mergeCell ref="IGC5:IGD5"/>
    <mergeCell ref="IGE5:IGF5"/>
    <mergeCell ref="IGG5:IGH5"/>
    <mergeCell ref="IGI5:IGJ5"/>
    <mergeCell ref="IGK5:IGL5"/>
    <mergeCell ref="IGM5:IGN5"/>
    <mergeCell ref="IFQ5:IFR5"/>
    <mergeCell ref="IFS5:IFT5"/>
    <mergeCell ref="IFU5:IFV5"/>
    <mergeCell ref="IFW5:IFX5"/>
    <mergeCell ref="IFY5:IFZ5"/>
    <mergeCell ref="IGA5:IGB5"/>
    <mergeCell ref="IFE5:IFF5"/>
    <mergeCell ref="IFG5:IFH5"/>
    <mergeCell ref="IFI5:IFJ5"/>
    <mergeCell ref="IFK5:IFL5"/>
    <mergeCell ref="IFM5:IFN5"/>
    <mergeCell ref="IFO5:IFP5"/>
    <mergeCell ref="IES5:IET5"/>
    <mergeCell ref="IEU5:IEV5"/>
    <mergeCell ref="IEW5:IEX5"/>
    <mergeCell ref="IEY5:IEZ5"/>
    <mergeCell ref="IFA5:IFB5"/>
    <mergeCell ref="IFC5:IFD5"/>
    <mergeCell ref="IEG5:IEH5"/>
    <mergeCell ref="IEI5:IEJ5"/>
    <mergeCell ref="IEK5:IEL5"/>
    <mergeCell ref="IEM5:IEN5"/>
    <mergeCell ref="IEO5:IEP5"/>
    <mergeCell ref="IEQ5:IER5"/>
    <mergeCell ref="IDU5:IDV5"/>
    <mergeCell ref="IDW5:IDX5"/>
    <mergeCell ref="IDY5:IDZ5"/>
    <mergeCell ref="IEA5:IEB5"/>
    <mergeCell ref="IEC5:IED5"/>
    <mergeCell ref="IEE5:IEF5"/>
    <mergeCell ref="IIW5:IIX5"/>
    <mergeCell ref="IIY5:IIZ5"/>
    <mergeCell ref="IJA5:IJB5"/>
    <mergeCell ref="IJC5:IJD5"/>
    <mergeCell ref="IJE5:IJF5"/>
    <mergeCell ref="IJG5:IJH5"/>
    <mergeCell ref="IIK5:IIL5"/>
    <mergeCell ref="IIM5:IIN5"/>
    <mergeCell ref="IIO5:IIP5"/>
    <mergeCell ref="IIQ5:IIR5"/>
    <mergeCell ref="IIS5:IIT5"/>
    <mergeCell ref="IIU5:IIV5"/>
    <mergeCell ref="IHY5:IHZ5"/>
    <mergeCell ref="IIA5:IIB5"/>
    <mergeCell ref="IIC5:IID5"/>
    <mergeCell ref="IIE5:IIF5"/>
    <mergeCell ref="IIG5:IIH5"/>
    <mergeCell ref="III5:IIJ5"/>
    <mergeCell ref="IHM5:IHN5"/>
    <mergeCell ref="IHO5:IHP5"/>
    <mergeCell ref="IHQ5:IHR5"/>
    <mergeCell ref="IHS5:IHT5"/>
    <mergeCell ref="IHU5:IHV5"/>
    <mergeCell ref="IHW5:IHX5"/>
    <mergeCell ref="IHA5:IHB5"/>
    <mergeCell ref="IHC5:IHD5"/>
    <mergeCell ref="IHE5:IHF5"/>
    <mergeCell ref="IHG5:IHH5"/>
    <mergeCell ref="IHI5:IHJ5"/>
    <mergeCell ref="IHK5:IHL5"/>
    <mergeCell ref="IGO5:IGP5"/>
    <mergeCell ref="IGQ5:IGR5"/>
    <mergeCell ref="IGS5:IGT5"/>
    <mergeCell ref="IGU5:IGV5"/>
    <mergeCell ref="IGW5:IGX5"/>
    <mergeCell ref="IGY5:IGZ5"/>
    <mergeCell ref="ILQ5:ILR5"/>
    <mergeCell ref="ILS5:ILT5"/>
    <mergeCell ref="ILU5:ILV5"/>
    <mergeCell ref="ILW5:ILX5"/>
    <mergeCell ref="ILY5:ILZ5"/>
    <mergeCell ref="IMA5:IMB5"/>
    <mergeCell ref="ILE5:ILF5"/>
    <mergeCell ref="ILG5:ILH5"/>
    <mergeCell ref="ILI5:ILJ5"/>
    <mergeCell ref="ILK5:ILL5"/>
    <mergeCell ref="ILM5:ILN5"/>
    <mergeCell ref="ILO5:ILP5"/>
    <mergeCell ref="IKS5:IKT5"/>
    <mergeCell ref="IKU5:IKV5"/>
    <mergeCell ref="IKW5:IKX5"/>
    <mergeCell ref="IKY5:IKZ5"/>
    <mergeCell ref="ILA5:ILB5"/>
    <mergeCell ref="ILC5:ILD5"/>
    <mergeCell ref="IKG5:IKH5"/>
    <mergeCell ref="IKI5:IKJ5"/>
    <mergeCell ref="IKK5:IKL5"/>
    <mergeCell ref="IKM5:IKN5"/>
    <mergeCell ref="IKO5:IKP5"/>
    <mergeCell ref="IKQ5:IKR5"/>
    <mergeCell ref="IJU5:IJV5"/>
    <mergeCell ref="IJW5:IJX5"/>
    <mergeCell ref="IJY5:IJZ5"/>
    <mergeCell ref="IKA5:IKB5"/>
    <mergeCell ref="IKC5:IKD5"/>
    <mergeCell ref="IKE5:IKF5"/>
    <mergeCell ref="IJI5:IJJ5"/>
    <mergeCell ref="IJK5:IJL5"/>
    <mergeCell ref="IJM5:IJN5"/>
    <mergeCell ref="IJO5:IJP5"/>
    <mergeCell ref="IJQ5:IJR5"/>
    <mergeCell ref="IJS5:IJT5"/>
    <mergeCell ref="IOK5:IOL5"/>
    <mergeCell ref="IOM5:ION5"/>
    <mergeCell ref="IOO5:IOP5"/>
    <mergeCell ref="IOQ5:IOR5"/>
    <mergeCell ref="IOS5:IOT5"/>
    <mergeCell ref="IOU5:IOV5"/>
    <mergeCell ref="INY5:INZ5"/>
    <mergeCell ref="IOA5:IOB5"/>
    <mergeCell ref="IOC5:IOD5"/>
    <mergeCell ref="IOE5:IOF5"/>
    <mergeCell ref="IOG5:IOH5"/>
    <mergeCell ref="IOI5:IOJ5"/>
    <mergeCell ref="INM5:INN5"/>
    <mergeCell ref="INO5:INP5"/>
    <mergeCell ref="INQ5:INR5"/>
    <mergeCell ref="INS5:INT5"/>
    <mergeCell ref="INU5:INV5"/>
    <mergeCell ref="INW5:INX5"/>
    <mergeCell ref="INA5:INB5"/>
    <mergeCell ref="INC5:IND5"/>
    <mergeCell ref="INE5:INF5"/>
    <mergeCell ref="ING5:INH5"/>
    <mergeCell ref="INI5:INJ5"/>
    <mergeCell ref="INK5:INL5"/>
    <mergeCell ref="IMO5:IMP5"/>
    <mergeCell ref="IMQ5:IMR5"/>
    <mergeCell ref="IMS5:IMT5"/>
    <mergeCell ref="IMU5:IMV5"/>
    <mergeCell ref="IMW5:IMX5"/>
    <mergeCell ref="IMY5:IMZ5"/>
    <mergeCell ref="IMC5:IMD5"/>
    <mergeCell ref="IME5:IMF5"/>
    <mergeCell ref="IMG5:IMH5"/>
    <mergeCell ref="IMI5:IMJ5"/>
    <mergeCell ref="IMK5:IML5"/>
    <mergeCell ref="IMM5:IMN5"/>
    <mergeCell ref="IRE5:IRF5"/>
    <mergeCell ref="IRG5:IRH5"/>
    <mergeCell ref="IRI5:IRJ5"/>
    <mergeCell ref="IRK5:IRL5"/>
    <mergeCell ref="IRM5:IRN5"/>
    <mergeCell ref="IRO5:IRP5"/>
    <mergeCell ref="IQS5:IQT5"/>
    <mergeCell ref="IQU5:IQV5"/>
    <mergeCell ref="IQW5:IQX5"/>
    <mergeCell ref="IQY5:IQZ5"/>
    <mergeCell ref="IRA5:IRB5"/>
    <mergeCell ref="IRC5:IRD5"/>
    <mergeCell ref="IQG5:IQH5"/>
    <mergeCell ref="IQI5:IQJ5"/>
    <mergeCell ref="IQK5:IQL5"/>
    <mergeCell ref="IQM5:IQN5"/>
    <mergeCell ref="IQO5:IQP5"/>
    <mergeCell ref="IQQ5:IQR5"/>
    <mergeCell ref="IPU5:IPV5"/>
    <mergeCell ref="IPW5:IPX5"/>
    <mergeCell ref="IPY5:IPZ5"/>
    <mergeCell ref="IQA5:IQB5"/>
    <mergeCell ref="IQC5:IQD5"/>
    <mergeCell ref="IQE5:IQF5"/>
    <mergeCell ref="IPI5:IPJ5"/>
    <mergeCell ref="IPK5:IPL5"/>
    <mergeCell ref="IPM5:IPN5"/>
    <mergeCell ref="IPO5:IPP5"/>
    <mergeCell ref="IPQ5:IPR5"/>
    <mergeCell ref="IPS5:IPT5"/>
    <mergeCell ref="IOW5:IOX5"/>
    <mergeCell ref="IOY5:IOZ5"/>
    <mergeCell ref="IPA5:IPB5"/>
    <mergeCell ref="IPC5:IPD5"/>
    <mergeCell ref="IPE5:IPF5"/>
    <mergeCell ref="IPG5:IPH5"/>
    <mergeCell ref="ITY5:ITZ5"/>
    <mergeCell ref="IUA5:IUB5"/>
    <mergeCell ref="IUC5:IUD5"/>
    <mergeCell ref="IUE5:IUF5"/>
    <mergeCell ref="IUG5:IUH5"/>
    <mergeCell ref="IUI5:IUJ5"/>
    <mergeCell ref="ITM5:ITN5"/>
    <mergeCell ref="ITO5:ITP5"/>
    <mergeCell ref="ITQ5:ITR5"/>
    <mergeCell ref="ITS5:ITT5"/>
    <mergeCell ref="ITU5:ITV5"/>
    <mergeCell ref="ITW5:ITX5"/>
    <mergeCell ref="ITA5:ITB5"/>
    <mergeCell ref="ITC5:ITD5"/>
    <mergeCell ref="ITE5:ITF5"/>
    <mergeCell ref="ITG5:ITH5"/>
    <mergeCell ref="ITI5:ITJ5"/>
    <mergeCell ref="ITK5:ITL5"/>
    <mergeCell ref="ISO5:ISP5"/>
    <mergeCell ref="ISQ5:ISR5"/>
    <mergeCell ref="ISS5:IST5"/>
    <mergeCell ref="ISU5:ISV5"/>
    <mergeCell ref="ISW5:ISX5"/>
    <mergeCell ref="ISY5:ISZ5"/>
    <mergeCell ref="ISC5:ISD5"/>
    <mergeCell ref="ISE5:ISF5"/>
    <mergeCell ref="ISG5:ISH5"/>
    <mergeCell ref="ISI5:ISJ5"/>
    <mergeCell ref="ISK5:ISL5"/>
    <mergeCell ref="ISM5:ISN5"/>
    <mergeCell ref="IRQ5:IRR5"/>
    <mergeCell ref="IRS5:IRT5"/>
    <mergeCell ref="IRU5:IRV5"/>
    <mergeCell ref="IRW5:IRX5"/>
    <mergeCell ref="IRY5:IRZ5"/>
    <mergeCell ref="ISA5:ISB5"/>
    <mergeCell ref="IWS5:IWT5"/>
    <mergeCell ref="IWU5:IWV5"/>
    <mergeCell ref="IWW5:IWX5"/>
    <mergeCell ref="IWY5:IWZ5"/>
    <mergeCell ref="IXA5:IXB5"/>
    <mergeCell ref="IXC5:IXD5"/>
    <mergeCell ref="IWG5:IWH5"/>
    <mergeCell ref="IWI5:IWJ5"/>
    <mergeCell ref="IWK5:IWL5"/>
    <mergeCell ref="IWM5:IWN5"/>
    <mergeCell ref="IWO5:IWP5"/>
    <mergeCell ref="IWQ5:IWR5"/>
    <mergeCell ref="IVU5:IVV5"/>
    <mergeCell ref="IVW5:IVX5"/>
    <mergeCell ref="IVY5:IVZ5"/>
    <mergeCell ref="IWA5:IWB5"/>
    <mergeCell ref="IWC5:IWD5"/>
    <mergeCell ref="IWE5:IWF5"/>
    <mergeCell ref="IVI5:IVJ5"/>
    <mergeCell ref="IVK5:IVL5"/>
    <mergeCell ref="IVM5:IVN5"/>
    <mergeCell ref="IVO5:IVP5"/>
    <mergeCell ref="IVQ5:IVR5"/>
    <mergeCell ref="IVS5:IVT5"/>
    <mergeCell ref="IUW5:IUX5"/>
    <mergeCell ref="IUY5:IUZ5"/>
    <mergeCell ref="IVA5:IVB5"/>
    <mergeCell ref="IVC5:IVD5"/>
    <mergeCell ref="IVE5:IVF5"/>
    <mergeCell ref="IVG5:IVH5"/>
    <mergeCell ref="IUK5:IUL5"/>
    <mergeCell ref="IUM5:IUN5"/>
    <mergeCell ref="IUO5:IUP5"/>
    <mergeCell ref="IUQ5:IUR5"/>
    <mergeCell ref="IUS5:IUT5"/>
    <mergeCell ref="IUU5:IUV5"/>
    <mergeCell ref="IZM5:IZN5"/>
    <mergeCell ref="IZO5:IZP5"/>
    <mergeCell ref="IZQ5:IZR5"/>
    <mergeCell ref="IZS5:IZT5"/>
    <mergeCell ref="IZU5:IZV5"/>
    <mergeCell ref="IZW5:IZX5"/>
    <mergeCell ref="IZA5:IZB5"/>
    <mergeCell ref="IZC5:IZD5"/>
    <mergeCell ref="IZE5:IZF5"/>
    <mergeCell ref="IZG5:IZH5"/>
    <mergeCell ref="IZI5:IZJ5"/>
    <mergeCell ref="IZK5:IZL5"/>
    <mergeCell ref="IYO5:IYP5"/>
    <mergeCell ref="IYQ5:IYR5"/>
    <mergeCell ref="IYS5:IYT5"/>
    <mergeCell ref="IYU5:IYV5"/>
    <mergeCell ref="IYW5:IYX5"/>
    <mergeCell ref="IYY5:IYZ5"/>
    <mergeCell ref="IYC5:IYD5"/>
    <mergeCell ref="IYE5:IYF5"/>
    <mergeCell ref="IYG5:IYH5"/>
    <mergeCell ref="IYI5:IYJ5"/>
    <mergeCell ref="IYK5:IYL5"/>
    <mergeCell ref="IYM5:IYN5"/>
    <mergeCell ref="IXQ5:IXR5"/>
    <mergeCell ref="IXS5:IXT5"/>
    <mergeCell ref="IXU5:IXV5"/>
    <mergeCell ref="IXW5:IXX5"/>
    <mergeCell ref="IXY5:IXZ5"/>
    <mergeCell ref="IYA5:IYB5"/>
    <mergeCell ref="IXE5:IXF5"/>
    <mergeCell ref="IXG5:IXH5"/>
    <mergeCell ref="IXI5:IXJ5"/>
    <mergeCell ref="IXK5:IXL5"/>
    <mergeCell ref="IXM5:IXN5"/>
    <mergeCell ref="IXO5:IXP5"/>
    <mergeCell ref="JCG5:JCH5"/>
    <mergeCell ref="JCI5:JCJ5"/>
    <mergeCell ref="JCK5:JCL5"/>
    <mergeCell ref="JCM5:JCN5"/>
    <mergeCell ref="JCO5:JCP5"/>
    <mergeCell ref="JCQ5:JCR5"/>
    <mergeCell ref="JBU5:JBV5"/>
    <mergeCell ref="JBW5:JBX5"/>
    <mergeCell ref="JBY5:JBZ5"/>
    <mergeCell ref="JCA5:JCB5"/>
    <mergeCell ref="JCC5:JCD5"/>
    <mergeCell ref="JCE5:JCF5"/>
    <mergeCell ref="JBI5:JBJ5"/>
    <mergeCell ref="JBK5:JBL5"/>
    <mergeCell ref="JBM5:JBN5"/>
    <mergeCell ref="JBO5:JBP5"/>
    <mergeCell ref="JBQ5:JBR5"/>
    <mergeCell ref="JBS5:JBT5"/>
    <mergeCell ref="JAW5:JAX5"/>
    <mergeCell ref="JAY5:JAZ5"/>
    <mergeCell ref="JBA5:JBB5"/>
    <mergeCell ref="JBC5:JBD5"/>
    <mergeCell ref="JBE5:JBF5"/>
    <mergeCell ref="JBG5:JBH5"/>
    <mergeCell ref="JAK5:JAL5"/>
    <mergeCell ref="JAM5:JAN5"/>
    <mergeCell ref="JAO5:JAP5"/>
    <mergeCell ref="JAQ5:JAR5"/>
    <mergeCell ref="JAS5:JAT5"/>
    <mergeCell ref="JAU5:JAV5"/>
    <mergeCell ref="IZY5:IZZ5"/>
    <mergeCell ref="JAA5:JAB5"/>
    <mergeCell ref="JAC5:JAD5"/>
    <mergeCell ref="JAE5:JAF5"/>
    <mergeCell ref="JAG5:JAH5"/>
    <mergeCell ref="JAI5:JAJ5"/>
    <mergeCell ref="JFA5:JFB5"/>
    <mergeCell ref="JFC5:JFD5"/>
    <mergeCell ref="JFE5:JFF5"/>
    <mergeCell ref="JFG5:JFH5"/>
    <mergeCell ref="JFI5:JFJ5"/>
    <mergeCell ref="JFK5:JFL5"/>
    <mergeCell ref="JEO5:JEP5"/>
    <mergeCell ref="JEQ5:JER5"/>
    <mergeCell ref="JES5:JET5"/>
    <mergeCell ref="JEU5:JEV5"/>
    <mergeCell ref="JEW5:JEX5"/>
    <mergeCell ref="JEY5:JEZ5"/>
    <mergeCell ref="JEC5:JED5"/>
    <mergeCell ref="JEE5:JEF5"/>
    <mergeCell ref="JEG5:JEH5"/>
    <mergeCell ref="JEI5:JEJ5"/>
    <mergeCell ref="JEK5:JEL5"/>
    <mergeCell ref="JEM5:JEN5"/>
    <mergeCell ref="JDQ5:JDR5"/>
    <mergeCell ref="JDS5:JDT5"/>
    <mergeCell ref="JDU5:JDV5"/>
    <mergeCell ref="JDW5:JDX5"/>
    <mergeCell ref="JDY5:JDZ5"/>
    <mergeCell ref="JEA5:JEB5"/>
    <mergeCell ref="JDE5:JDF5"/>
    <mergeCell ref="JDG5:JDH5"/>
    <mergeCell ref="JDI5:JDJ5"/>
    <mergeCell ref="JDK5:JDL5"/>
    <mergeCell ref="JDM5:JDN5"/>
    <mergeCell ref="JDO5:JDP5"/>
    <mergeCell ref="JCS5:JCT5"/>
    <mergeCell ref="JCU5:JCV5"/>
    <mergeCell ref="JCW5:JCX5"/>
    <mergeCell ref="JCY5:JCZ5"/>
    <mergeCell ref="JDA5:JDB5"/>
    <mergeCell ref="JDC5:JDD5"/>
    <mergeCell ref="JHU5:JHV5"/>
    <mergeCell ref="JHW5:JHX5"/>
    <mergeCell ref="JHY5:JHZ5"/>
    <mergeCell ref="JIA5:JIB5"/>
    <mergeCell ref="JIC5:JID5"/>
    <mergeCell ref="JIE5:JIF5"/>
    <mergeCell ref="JHI5:JHJ5"/>
    <mergeCell ref="JHK5:JHL5"/>
    <mergeCell ref="JHM5:JHN5"/>
    <mergeCell ref="JHO5:JHP5"/>
    <mergeCell ref="JHQ5:JHR5"/>
    <mergeCell ref="JHS5:JHT5"/>
    <mergeCell ref="JGW5:JGX5"/>
    <mergeCell ref="JGY5:JGZ5"/>
    <mergeCell ref="JHA5:JHB5"/>
    <mergeCell ref="JHC5:JHD5"/>
    <mergeCell ref="JHE5:JHF5"/>
    <mergeCell ref="JHG5:JHH5"/>
    <mergeCell ref="JGK5:JGL5"/>
    <mergeCell ref="JGM5:JGN5"/>
    <mergeCell ref="JGO5:JGP5"/>
    <mergeCell ref="JGQ5:JGR5"/>
    <mergeCell ref="JGS5:JGT5"/>
    <mergeCell ref="JGU5:JGV5"/>
    <mergeCell ref="JFY5:JFZ5"/>
    <mergeCell ref="JGA5:JGB5"/>
    <mergeCell ref="JGC5:JGD5"/>
    <mergeCell ref="JGE5:JGF5"/>
    <mergeCell ref="JGG5:JGH5"/>
    <mergeCell ref="JGI5:JGJ5"/>
    <mergeCell ref="JFM5:JFN5"/>
    <mergeCell ref="JFO5:JFP5"/>
    <mergeCell ref="JFQ5:JFR5"/>
    <mergeCell ref="JFS5:JFT5"/>
    <mergeCell ref="JFU5:JFV5"/>
    <mergeCell ref="JFW5:JFX5"/>
    <mergeCell ref="JKO5:JKP5"/>
    <mergeCell ref="JKQ5:JKR5"/>
    <mergeCell ref="JKS5:JKT5"/>
    <mergeCell ref="JKU5:JKV5"/>
    <mergeCell ref="JKW5:JKX5"/>
    <mergeCell ref="JKY5:JKZ5"/>
    <mergeCell ref="JKC5:JKD5"/>
    <mergeCell ref="JKE5:JKF5"/>
    <mergeCell ref="JKG5:JKH5"/>
    <mergeCell ref="JKI5:JKJ5"/>
    <mergeCell ref="JKK5:JKL5"/>
    <mergeCell ref="JKM5:JKN5"/>
    <mergeCell ref="JJQ5:JJR5"/>
    <mergeCell ref="JJS5:JJT5"/>
    <mergeCell ref="JJU5:JJV5"/>
    <mergeCell ref="JJW5:JJX5"/>
    <mergeCell ref="JJY5:JJZ5"/>
    <mergeCell ref="JKA5:JKB5"/>
    <mergeCell ref="JJE5:JJF5"/>
    <mergeCell ref="JJG5:JJH5"/>
    <mergeCell ref="JJI5:JJJ5"/>
    <mergeCell ref="JJK5:JJL5"/>
    <mergeCell ref="JJM5:JJN5"/>
    <mergeCell ref="JJO5:JJP5"/>
    <mergeCell ref="JIS5:JIT5"/>
    <mergeCell ref="JIU5:JIV5"/>
    <mergeCell ref="JIW5:JIX5"/>
    <mergeCell ref="JIY5:JIZ5"/>
    <mergeCell ref="JJA5:JJB5"/>
    <mergeCell ref="JJC5:JJD5"/>
    <mergeCell ref="JIG5:JIH5"/>
    <mergeCell ref="JII5:JIJ5"/>
    <mergeCell ref="JIK5:JIL5"/>
    <mergeCell ref="JIM5:JIN5"/>
    <mergeCell ref="JIO5:JIP5"/>
    <mergeCell ref="JIQ5:JIR5"/>
    <mergeCell ref="JNI5:JNJ5"/>
    <mergeCell ref="JNK5:JNL5"/>
    <mergeCell ref="JNM5:JNN5"/>
    <mergeCell ref="JNO5:JNP5"/>
    <mergeCell ref="JNQ5:JNR5"/>
    <mergeCell ref="JNS5:JNT5"/>
    <mergeCell ref="JMW5:JMX5"/>
    <mergeCell ref="JMY5:JMZ5"/>
    <mergeCell ref="JNA5:JNB5"/>
    <mergeCell ref="JNC5:JND5"/>
    <mergeCell ref="JNE5:JNF5"/>
    <mergeCell ref="JNG5:JNH5"/>
    <mergeCell ref="JMK5:JML5"/>
    <mergeCell ref="JMM5:JMN5"/>
    <mergeCell ref="JMO5:JMP5"/>
    <mergeCell ref="JMQ5:JMR5"/>
    <mergeCell ref="JMS5:JMT5"/>
    <mergeCell ref="JMU5:JMV5"/>
    <mergeCell ref="JLY5:JLZ5"/>
    <mergeCell ref="JMA5:JMB5"/>
    <mergeCell ref="JMC5:JMD5"/>
    <mergeCell ref="JME5:JMF5"/>
    <mergeCell ref="JMG5:JMH5"/>
    <mergeCell ref="JMI5:JMJ5"/>
    <mergeCell ref="JLM5:JLN5"/>
    <mergeCell ref="JLO5:JLP5"/>
    <mergeCell ref="JLQ5:JLR5"/>
    <mergeCell ref="JLS5:JLT5"/>
    <mergeCell ref="JLU5:JLV5"/>
    <mergeCell ref="JLW5:JLX5"/>
    <mergeCell ref="JLA5:JLB5"/>
    <mergeCell ref="JLC5:JLD5"/>
    <mergeCell ref="JLE5:JLF5"/>
    <mergeCell ref="JLG5:JLH5"/>
    <mergeCell ref="JLI5:JLJ5"/>
    <mergeCell ref="JLK5:JLL5"/>
    <mergeCell ref="JQC5:JQD5"/>
    <mergeCell ref="JQE5:JQF5"/>
    <mergeCell ref="JQG5:JQH5"/>
    <mergeCell ref="JQI5:JQJ5"/>
    <mergeCell ref="JQK5:JQL5"/>
    <mergeCell ref="JQM5:JQN5"/>
    <mergeCell ref="JPQ5:JPR5"/>
    <mergeCell ref="JPS5:JPT5"/>
    <mergeCell ref="JPU5:JPV5"/>
    <mergeCell ref="JPW5:JPX5"/>
    <mergeCell ref="JPY5:JPZ5"/>
    <mergeCell ref="JQA5:JQB5"/>
    <mergeCell ref="JPE5:JPF5"/>
    <mergeCell ref="JPG5:JPH5"/>
    <mergeCell ref="JPI5:JPJ5"/>
    <mergeCell ref="JPK5:JPL5"/>
    <mergeCell ref="JPM5:JPN5"/>
    <mergeCell ref="JPO5:JPP5"/>
    <mergeCell ref="JOS5:JOT5"/>
    <mergeCell ref="JOU5:JOV5"/>
    <mergeCell ref="JOW5:JOX5"/>
    <mergeCell ref="JOY5:JOZ5"/>
    <mergeCell ref="JPA5:JPB5"/>
    <mergeCell ref="JPC5:JPD5"/>
    <mergeCell ref="JOG5:JOH5"/>
    <mergeCell ref="JOI5:JOJ5"/>
    <mergeCell ref="JOK5:JOL5"/>
    <mergeCell ref="JOM5:JON5"/>
    <mergeCell ref="JOO5:JOP5"/>
    <mergeCell ref="JOQ5:JOR5"/>
    <mergeCell ref="JNU5:JNV5"/>
    <mergeCell ref="JNW5:JNX5"/>
    <mergeCell ref="JNY5:JNZ5"/>
    <mergeCell ref="JOA5:JOB5"/>
    <mergeCell ref="JOC5:JOD5"/>
    <mergeCell ref="JOE5:JOF5"/>
    <mergeCell ref="JSW5:JSX5"/>
    <mergeCell ref="JSY5:JSZ5"/>
    <mergeCell ref="JTA5:JTB5"/>
    <mergeCell ref="JTC5:JTD5"/>
    <mergeCell ref="JTE5:JTF5"/>
    <mergeCell ref="JTG5:JTH5"/>
    <mergeCell ref="JSK5:JSL5"/>
    <mergeCell ref="JSM5:JSN5"/>
    <mergeCell ref="JSO5:JSP5"/>
    <mergeCell ref="JSQ5:JSR5"/>
    <mergeCell ref="JSS5:JST5"/>
    <mergeCell ref="JSU5:JSV5"/>
    <mergeCell ref="JRY5:JRZ5"/>
    <mergeCell ref="JSA5:JSB5"/>
    <mergeCell ref="JSC5:JSD5"/>
    <mergeCell ref="JSE5:JSF5"/>
    <mergeCell ref="JSG5:JSH5"/>
    <mergeCell ref="JSI5:JSJ5"/>
    <mergeCell ref="JRM5:JRN5"/>
    <mergeCell ref="JRO5:JRP5"/>
    <mergeCell ref="JRQ5:JRR5"/>
    <mergeCell ref="JRS5:JRT5"/>
    <mergeCell ref="JRU5:JRV5"/>
    <mergeCell ref="JRW5:JRX5"/>
    <mergeCell ref="JRA5:JRB5"/>
    <mergeCell ref="JRC5:JRD5"/>
    <mergeCell ref="JRE5:JRF5"/>
    <mergeCell ref="JRG5:JRH5"/>
    <mergeCell ref="JRI5:JRJ5"/>
    <mergeCell ref="JRK5:JRL5"/>
    <mergeCell ref="JQO5:JQP5"/>
    <mergeCell ref="JQQ5:JQR5"/>
    <mergeCell ref="JQS5:JQT5"/>
    <mergeCell ref="JQU5:JQV5"/>
    <mergeCell ref="JQW5:JQX5"/>
    <mergeCell ref="JQY5:JQZ5"/>
    <mergeCell ref="JVQ5:JVR5"/>
    <mergeCell ref="JVS5:JVT5"/>
    <mergeCell ref="JVU5:JVV5"/>
    <mergeCell ref="JVW5:JVX5"/>
    <mergeCell ref="JVY5:JVZ5"/>
    <mergeCell ref="JWA5:JWB5"/>
    <mergeCell ref="JVE5:JVF5"/>
    <mergeCell ref="JVG5:JVH5"/>
    <mergeCell ref="JVI5:JVJ5"/>
    <mergeCell ref="JVK5:JVL5"/>
    <mergeCell ref="JVM5:JVN5"/>
    <mergeCell ref="JVO5:JVP5"/>
    <mergeCell ref="JUS5:JUT5"/>
    <mergeCell ref="JUU5:JUV5"/>
    <mergeCell ref="JUW5:JUX5"/>
    <mergeCell ref="JUY5:JUZ5"/>
    <mergeCell ref="JVA5:JVB5"/>
    <mergeCell ref="JVC5:JVD5"/>
    <mergeCell ref="JUG5:JUH5"/>
    <mergeCell ref="JUI5:JUJ5"/>
    <mergeCell ref="JUK5:JUL5"/>
    <mergeCell ref="JUM5:JUN5"/>
    <mergeCell ref="JUO5:JUP5"/>
    <mergeCell ref="JUQ5:JUR5"/>
    <mergeCell ref="JTU5:JTV5"/>
    <mergeCell ref="JTW5:JTX5"/>
    <mergeCell ref="JTY5:JTZ5"/>
    <mergeCell ref="JUA5:JUB5"/>
    <mergeCell ref="JUC5:JUD5"/>
    <mergeCell ref="JUE5:JUF5"/>
    <mergeCell ref="JTI5:JTJ5"/>
    <mergeCell ref="JTK5:JTL5"/>
    <mergeCell ref="JTM5:JTN5"/>
    <mergeCell ref="JTO5:JTP5"/>
    <mergeCell ref="JTQ5:JTR5"/>
    <mergeCell ref="JTS5:JTT5"/>
    <mergeCell ref="JYK5:JYL5"/>
    <mergeCell ref="JYM5:JYN5"/>
    <mergeCell ref="JYO5:JYP5"/>
    <mergeCell ref="JYQ5:JYR5"/>
    <mergeCell ref="JYS5:JYT5"/>
    <mergeCell ref="JYU5:JYV5"/>
    <mergeCell ref="JXY5:JXZ5"/>
    <mergeCell ref="JYA5:JYB5"/>
    <mergeCell ref="JYC5:JYD5"/>
    <mergeCell ref="JYE5:JYF5"/>
    <mergeCell ref="JYG5:JYH5"/>
    <mergeCell ref="JYI5:JYJ5"/>
    <mergeCell ref="JXM5:JXN5"/>
    <mergeCell ref="JXO5:JXP5"/>
    <mergeCell ref="JXQ5:JXR5"/>
    <mergeCell ref="JXS5:JXT5"/>
    <mergeCell ref="JXU5:JXV5"/>
    <mergeCell ref="JXW5:JXX5"/>
    <mergeCell ref="JXA5:JXB5"/>
    <mergeCell ref="JXC5:JXD5"/>
    <mergeCell ref="JXE5:JXF5"/>
    <mergeCell ref="JXG5:JXH5"/>
    <mergeCell ref="JXI5:JXJ5"/>
    <mergeCell ref="JXK5:JXL5"/>
    <mergeCell ref="JWO5:JWP5"/>
    <mergeCell ref="JWQ5:JWR5"/>
    <mergeCell ref="JWS5:JWT5"/>
    <mergeCell ref="JWU5:JWV5"/>
    <mergeCell ref="JWW5:JWX5"/>
    <mergeCell ref="JWY5:JWZ5"/>
    <mergeCell ref="JWC5:JWD5"/>
    <mergeCell ref="JWE5:JWF5"/>
    <mergeCell ref="JWG5:JWH5"/>
    <mergeCell ref="JWI5:JWJ5"/>
    <mergeCell ref="JWK5:JWL5"/>
    <mergeCell ref="JWM5:JWN5"/>
    <mergeCell ref="KBE5:KBF5"/>
    <mergeCell ref="KBG5:KBH5"/>
    <mergeCell ref="KBI5:KBJ5"/>
    <mergeCell ref="KBK5:KBL5"/>
    <mergeCell ref="KBM5:KBN5"/>
    <mergeCell ref="KBO5:KBP5"/>
    <mergeCell ref="KAS5:KAT5"/>
    <mergeCell ref="KAU5:KAV5"/>
    <mergeCell ref="KAW5:KAX5"/>
    <mergeCell ref="KAY5:KAZ5"/>
    <mergeCell ref="KBA5:KBB5"/>
    <mergeCell ref="KBC5:KBD5"/>
    <mergeCell ref="KAG5:KAH5"/>
    <mergeCell ref="KAI5:KAJ5"/>
    <mergeCell ref="KAK5:KAL5"/>
    <mergeCell ref="KAM5:KAN5"/>
    <mergeCell ref="KAO5:KAP5"/>
    <mergeCell ref="KAQ5:KAR5"/>
    <mergeCell ref="JZU5:JZV5"/>
    <mergeCell ref="JZW5:JZX5"/>
    <mergeCell ref="JZY5:JZZ5"/>
    <mergeCell ref="KAA5:KAB5"/>
    <mergeCell ref="KAC5:KAD5"/>
    <mergeCell ref="KAE5:KAF5"/>
    <mergeCell ref="JZI5:JZJ5"/>
    <mergeCell ref="JZK5:JZL5"/>
    <mergeCell ref="JZM5:JZN5"/>
    <mergeCell ref="JZO5:JZP5"/>
    <mergeCell ref="JZQ5:JZR5"/>
    <mergeCell ref="JZS5:JZT5"/>
    <mergeCell ref="JYW5:JYX5"/>
    <mergeCell ref="JYY5:JYZ5"/>
    <mergeCell ref="JZA5:JZB5"/>
    <mergeCell ref="JZC5:JZD5"/>
    <mergeCell ref="JZE5:JZF5"/>
    <mergeCell ref="JZG5:JZH5"/>
    <mergeCell ref="KDY5:KDZ5"/>
    <mergeCell ref="KEA5:KEB5"/>
    <mergeCell ref="KEC5:KED5"/>
    <mergeCell ref="KEE5:KEF5"/>
    <mergeCell ref="KEG5:KEH5"/>
    <mergeCell ref="KEI5:KEJ5"/>
    <mergeCell ref="KDM5:KDN5"/>
    <mergeCell ref="KDO5:KDP5"/>
    <mergeCell ref="KDQ5:KDR5"/>
    <mergeCell ref="KDS5:KDT5"/>
    <mergeCell ref="KDU5:KDV5"/>
    <mergeCell ref="KDW5:KDX5"/>
    <mergeCell ref="KDA5:KDB5"/>
    <mergeCell ref="KDC5:KDD5"/>
    <mergeCell ref="KDE5:KDF5"/>
    <mergeCell ref="KDG5:KDH5"/>
    <mergeCell ref="KDI5:KDJ5"/>
    <mergeCell ref="KDK5:KDL5"/>
    <mergeCell ref="KCO5:KCP5"/>
    <mergeCell ref="KCQ5:KCR5"/>
    <mergeCell ref="KCS5:KCT5"/>
    <mergeCell ref="KCU5:KCV5"/>
    <mergeCell ref="KCW5:KCX5"/>
    <mergeCell ref="KCY5:KCZ5"/>
    <mergeCell ref="KCC5:KCD5"/>
    <mergeCell ref="KCE5:KCF5"/>
    <mergeCell ref="KCG5:KCH5"/>
    <mergeCell ref="KCI5:KCJ5"/>
    <mergeCell ref="KCK5:KCL5"/>
    <mergeCell ref="KCM5:KCN5"/>
    <mergeCell ref="KBQ5:KBR5"/>
    <mergeCell ref="KBS5:KBT5"/>
    <mergeCell ref="KBU5:KBV5"/>
    <mergeCell ref="KBW5:KBX5"/>
    <mergeCell ref="KBY5:KBZ5"/>
    <mergeCell ref="KCA5:KCB5"/>
    <mergeCell ref="KGS5:KGT5"/>
    <mergeCell ref="KGU5:KGV5"/>
    <mergeCell ref="KGW5:KGX5"/>
    <mergeCell ref="KGY5:KGZ5"/>
    <mergeCell ref="KHA5:KHB5"/>
    <mergeCell ref="KHC5:KHD5"/>
    <mergeCell ref="KGG5:KGH5"/>
    <mergeCell ref="KGI5:KGJ5"/>
    <mergeCell ref="KGK5:KGL5"/>
    <mergeCell ref="KGM5:KGN5"/>
    <mergeCell ref="KGO5:KGP5"/>
    <mergeCell ref="KGQ5:KGR5"/>
    <mergeCell ref="KFU5:KFV5"/>
    <mergeCell ref="KFW5:KFX5"/>
    <mergeCell ref="KFY5:KFZ5"/>
    <mergeCell ref="KGA5:KGB5"/>
    <mergeCell ref="KGC5:KGD5"/>
    <mergeCell ref="KGE5:KGF5"/>
    <mergeCell ref="KFI5:KFJ5"/>
    <mergeCell ref="KFK5:KFL5"/>
    <mergeCell ref="KFM5:KFN5"/>
    <mergeCell ref="KFO5:KFP5"/>
    <mergeCell ref="KFQ5:KFR5"/>
    <mergeCell ref="KFS5:KFT5"/>
    <mergeCell ref="KEW5:KEX5"/>
    <mergeCell ref="KEY5:KEZ5"/>
    <mergeCell ref="KFA5:KFB5"/>
    <mergeCell ref="KFC5:KFD5"/>
    <mergeCell ref="KFE5:KFF5"/>
    <mergeCell ref="KFG5:KFH5"/>
    <mergeCell ref="KEK5:KEL5"/>
    <mergeCell ref="KEM5:KEN5"/>
    <mergeCell ref="KEO5:KEP5"/>
    <mergeCell ref="KEQ5:KER5"/>
    <mergeCell ref="KES5:KET5"/>
    <mergeCell ref="KEU5:KEV5"/>
    <mergeCell ref="KJM5:KJN5"/>
    <mergeCell ref="KJO5:KJP5"/>
    <mergeCell ref="KJQ5:KJR5"/>
    <mergeCell ref="KJS5:KJT5"/>
    <mergeCell ref="KJU5:KJV5"/>
    <mergeCell ref="KJW5:KJX5"/>
    <mergeCell ref="KJA5:KJB5"/>
    <mergeCell ref="KJC5:KJD5"/>
    <mergeCell ref="KJE5:KJF5"/>
    <mergeCell ref="KJG5:KJH5"/>
    <mergeCell ref="KJI5:KJJ5"/>
    <mergeCell ref="KJK5:KJL5"/>
    <mergeCell ref="KIO5:KIP5"/>
    <mergeCell ref="KIQ5:KIR5"/>
    <mergeCell ref="KIS5:KIT5"/>
    <mergeCell ref="KIU5:KIV5"/>
    <mergeCell ref="KIW5:KIX5"/>
    <mergeCell ref="KIY5:KIZ5"/>
    <mergeCell ref="KIC5:KID5"/>
    <mergeCell ref="KIE5:KIF5"/>
    <mergeCell ref="KIG5:KIH5"/>
    <mergeCell ref="KII5:KIJ5"/>
    <mergeCell ref="KIK5:KIL5"/>
    <mergeCell ref="KIM5:KIN5"/>
    <mergeCell ref="KHQ5:KHR5"/>
    <mergeCell ref="KHS5:KHT5"/>
    <mergeCell ref="KHU5:KHV5"/>
    <mergeCell ref="KHW5:KHX5"/>
    <mergeCell ref="KHY5:KHZ5"/>
    <mergeCell ref="KIA5:KIB5"/>
    <mergeCell ref="KHE5:KHF5"/>
    <mergeCell ref="KHG5:KHH5"/>
    <mergeCell ref="KHI5:KHJ5"/>
    <mergeCell ref="KHK5:KHL5"/>
    <mergeCell ref="KHM5:KHN5"/>
    <mergeCell ref="KHO5:KHP5"/>
    <mergeCell ref="KMG5:KMH5"/>
    <mergeCell ref="KMI5:KMJ5"/>
    <mergeCell ref="KMK5:KML5"/>
    <mergeCell ref="KMM5:KMN5"/>
    <mergeCell ref="KMO5:KMP5"/>
    <mergeCell ref="KMQ5:KMR5"/>
    <mergeCell ref="KLU5:KLV5"/>
    <mergeCell ref="KLW5:KLX5"/>
    <mergeCell ref="KLY5:KLZ5"/>
    <mergeCell ref="KMA5:KMB5"/>
    <mergeCell ref="KMC5:KMD5"/>
    <mergeCell ref="KME5:KMF5"/>
    <mergeCell ref="KLI5:KLJ5"/>
    <mergeCell ref="KLK5:KLL5"/>
    <mergeCell ref="KLM5:KLN5"/>
    <mergeCell ref="KLO5:KLP5"/>
    <mergeCell ref="KLQ5:KLR5"/>
    <mergeCell ref="KLS5:KLT5"/>
    <mergeCell ref="KKW5:KKX5"/>
    <mergeCell ref="KKY5:KKZ5"/>
    <mergeCell ref="KLA5:KLB5"/>
    <mergeCell ref="KLC5:KLD5"/>
    <mergeCell ref="KLE5:KLF5"/>
    <mergeCell ref="KLG5:KLH5"/>
    <mergeCell ref="KKK5:KKL5"/>
    <mergeCell ref="KKM5:KKN5"/>
    <mergeCell ref="KKO5:KKP5"/>
    <mergeCell ref="KKQ5:KKR5"/>
    <mergeCell ref="KKS5:KKT5"/>
    <mergeCell ref="KKU5:KKV5"/>
    <mergeCell ref="KJY5:KJZ5"/>
    <mergeCell ref="KKA5:KKB5"/>
    <mergeCell ref="KKC5:KKD5"/>
    <mergeCell ref="KKE5:KKF5"/>
    <mergeCell ref="KKG5:KKH5"/>
    <mergeCell ref="KKI5:KKJ5"/>
    <mergeCell ref="KPA5:KPB5"/>
    <mergeCell ref="KPC5:KPD5"/>
    <mergeCell ref="KPE5:KPF5"/>
    <mergeCell ref="KPG5:KPH5"/>
    <mergeCell ref="KPI5:KPJ5"/>
    <mergeCell ref="KPK5:KPL5"/>
    <mergeCell ref="KOO5:KOP5"/>
    <mergeCell ref="KOQ5:KOR5"/>
    <mergeCell ref="KOS5:KOT5"/>
    <mergeCell ref="KOU5:KOV5"/>
    <mergeCell ref="KOW5:KOX5"/>
    <mergeCell ref="KOY5:KOZ5"/>
    <mergeCell ref="KOC5:KOD5"/>
    <mergeCell ref="KOE5:KOF5"/>
    <mergeCell ref="KOG5:KOH5"/>
    <mergeCell ref="KOI5:KOJ5"/>
    <mergeCell ref="KOK5:KOL5"/>
    <mergeCell ref="KOM5:KON5"/>
    <mergeCell ref="KNQ5:KNR5"/>
    <mergeCell ref="KNS5:KNT5"/>
    <mergeCell ref="KNU5:KNV5"/>
    <mergeCell ref="KNW5:KNX5"/>
    <mergeCell ref="KNY5:KNZ5"/>
    <mergeCell ref="KOA5:KOB5"/>
    <mergeCell ref="KNE5:KNF5"/>
    <mergeCell ref="KNG5:KNH5"/>
    <mergeCell ref="KNI5:KNJ5"/>
    <mergeCell ref="KNK5:KNL5"/>
    <mergeCell ref="KNM5:KNN5"/>
    <mergeCell ref="KNO5:KNP5"/>
    <mergeCell ref="KMS5:KMT5"/>
    <mergeCell ref="KMU5:KMV5"/>
    <mergeCell ref="KMW5:KMX5"/>
    <mergeCell ref="KMY5:KMZ5"/>
    <mergeCell ref="KNA5:KNB5"/>
    <mergeCell ref="KNC5:KND5"/>
    <mergeCell ref="KRU5:KRV5"/>
    <mergeCell ref="KRW5:KRX5"/>
    <mergeCell ref="KRY5:KRZ5"/>
    <mergeCell ref="KSA5:KSB5"/>
    <mergeCell ref="KSC5:KSD5"/>
    <mergeCell ref="KSE5:KSF5"/>
    <mergeCell ref="KRI5:KRJ5"/>
    <mergeCell ref="KRK5:KRL5"/>
    <mergeCell ref="KRM5:KRN5"/>
    <mergeCell ref="KRO5:KRP5"/>
    <mergeCell ref="KRQ5:KRR5"/>
    <mergeCell ref="KRS5:KRT5"/>
    <mergeCell ref="KQW5:KQX5"/>
    <mergeCell ref="KQY5:KQZ5"/>
    <mergeCell ref="KRA5:KRB5"/>
    <mergeCell ref="KRC5:KRD5"/>
    <mergeCell ref="KRE5:KRF5"/>
    <mergeCell ref="KRG5:KRH5"/>
    <mergeCell ref="KQK5:KQL5"/>
    <mergeCell ref="KQM5:KQN5"/>
    <mergeCell ref="KQO5:KQP5"/>
    <mergeCell ref="KQQ5:KQR5"/>
    <mergeCell ref="KQS5:KQT5"/>
    <mergeCell ref="KQU5:KQV5"/>
    <mergeCell ref="KPY5:KPZ5"/>
    <mergeCell ref="KQA5:KQB5"/>
    <mergeCell ref="KQC5:KQD5"/>
    <mergeCell ref="KQE5:KQF5"/>
    <mergeCell ref="KQG5:KQH5"/>
    <mergeCell ref="KQI5:KQJ5"/>
    <mergeCell ref="KPM5:KPN5"/>
    <mergeCell ref="KPO5:KPP5"/>
    <mergeCell ref="KPQ5:KPR5"/>
    <mergeCell ref="KPS5:KPT5"/>
    <mergeCell ref="KPU5:KPV5"/>
    <mergeCell ref="KPW5:KPX5"/>
    <mergeCell ref="KUO5:KUP5"/>
    <mergeCell ref="KUQ5:KUR5"/>
    <mergeCell ref="KUS5:KUT5"/>
    <mergeCell ref="KUU5:KUV5"/>
    <mergeCell ref="KUW5:KUX5"/>
    <mergeCell ref="KUY5:KUZ5"/>
    <mergeCell ref="KUC5:KUD5"/>
    <mergeCell ref="KUE5:KUF5"/>
    <mergeCell ref="KUG5:KUH5"/>
    <mergeCell ref="KUI5:KUJ5"/>
    <mergeCell ref="KUK5:KUL5"/>
    <mergeCell ref="KUM5:KUN5"/>
    <mergeCell ref="KTQ5:KTR5"/>
    <mergeCell ref="KTS5:KTT5"/>
    <mergeCell ref="KTU5:KTV5"/>
    <mergeCell ref="KTW5:KTX5"/>
    <mergeCell ref="KTY5:KTZ5"/>
    <mergeCell ref="KUA5:KUB5"/>
    <mergeCell ref="KTE5:KTF5"/>
    <mergeCell ref="KTG5:KTH5"/>
    <mergeCell ref="KTI5:KTJ5"/>
    <mergeCell ref="KTK5:KTL5"/>
    <mergeCell ref="KTM5:KTN5"/>
    <mergeCell ref="KTO5:KTP5"/>
    <mergeCell ref="KSS5:KST5"/>
    <mergeCell ref="KSU5:KSV5"/>
    <mergeCell ref="KSW5:KSX5"/>
    <mergeCell ref="KSY5:KSZ5"/>
    <mergeCell ref="KTA5:KTB5"/>
    <mergeCell ref="KTC5:KTD5"/>
    <mergeCell ref="KSG5:KSH5"/>
    <mergeCell ref="KSI5:KSJ5"/>
    <mergeCell ref="KSK5:KSL5"/>
    <mergeCell ref="KSM5:KSN5"/>
    <mergeCell ref="KSO5:KSP5"/>
    <mergeCell ref="KSQ5:KSR5"/>
    <mergeCell ref="KXI5:KXJ5"/>
    <mergeCell ref="KXK5:KXL5"/>
    <mergeCell ref="KXM5:KXN5"/>
    <mergeCell ref="KXO5:KXP5"/>
    <mergeCell ref="KXQ5:KXR5"/>
    <mergeCell ref="KXS5:KXT5"/>
    <mergeCell ref="KWW5:KWX5"/>
    <mergeCell ref="KWY5:KWZ5"/>
    <mergeCell ref="KXA5:KXB5"/>
    <mergeCell ref="KXC5:KXD5"/>
    <mergeCell ref="KXE5:KXF5"/>
    <mergeCell ref="KXG5:KXH5"/>
    <mergeCell ref="KWK5:KWL5"/>
    <mergeCell ref="KWM5:KWN5"/>
    <mergeCell ref="KWO5:KWP5"/>
    <mergeCell ref="KWQ5:KWR5"/>
    <mergeCell ref="KWS5:KWT5"/>
    <mergeCell ref="KWU5:KWV5"/>
    <mergeCell ref="KVY5:KVZ5"/>
    <mergeCell ref="KWA5:KWB5"/>
    <mergeCell ref="KWC5:KWD5"/>
    <mergeCell ref="KWE5:KWF5"/>
    <mergeCell ref="KWG5:KWH5"/>
    <mergeCell ref="KWI5:KWJ5"/>
    <mergeCell ref="KVM5:KVN5"/>
    <mergeCell ref="KVO5:KVP5"/>
    <mergeCell ref="KVQ5:KVR5"/>
    <mergeCell ref="KVS5:KVT5"/>
    <mergeCell ref="KVU5:KVV5"/>
    <mergeCell ref="KVW5:KVX5"/>
    <mergeCell ref="KVA5:KVB5"/>
    <mergeCell ref="KVC5:KVD5"/>
    <mergeCell ref="KVE5:KVF5"/>
    <mergeCell ref="KVG5:KVH5"/>
    <mergeCell ref="KVI5:KVJ5"/>
    <mergeCell ref="KVK5:KVL5"/>
    <mergeCell ref="LAC5:LAD5"/>
    <mergeCell ref="LAE5:LAF5"/>
    <mergeCell ref="LAG5:LAH5"/>
    <mergeCell ref="LAI5:LAJ5"/>
    <mergeCell ref="LAK5:LAL5"/>
    <mergeCell ref="LAM5:LAN5"/>
    <mergeCell ref="KZQ5:KZR5"/>
    <mergeCell ref="KZS5:KZT5"/>
    <mergeCell ref="KZU5:KZV5"/>
    <mergeCell ref="KZW5:KZX5"/>
    <mergeCell ref="KZY5:KZZ5"/>
    <mergeCell ref="LAA5:LAB5"/>
    <mergeCell ref="KZE5:KZF5"/>
    <mergeCell ref="KZG5:KZH5"/>
    <mergeCell ref="KZI5:KZJ5"/>
    <mergeCell ref="KZK5:KZL5"/>
    <mergeCell ref="KZM5:KZN5"/>
    <mergeCell ref="KZO5:KZP5"/>
    <mergeCell ref="KYS5:KYT5"/>
    <mergeCell ref="KYU5:KYV5"/>
    <mergeCell ref="KYW5:KYX5"/>
    <mergeCell ref="KYY5:KYZ5"/>
    <mergeCell ref="KZA5:KZB5"/>
    <mergeCell ref="KZC5:KZD5"/>
    <mergeCell ref="KYG5:KYH5"/>
    <mergeCell ref="KYI5:KYJ5"/>
    <mergeCell ref="KYK5:KYL5"/>
    <mergeCell ref="KYM5:KYN5"/>
    <mergeCell ref="KYO5:KYP5"/>
    <mergeCell ref="KYQ5:KYR5"/>
    <mergeCell ref="KXU5:KXV5"/>
    <mergeCell ref="KXW5:KXX5"/>
    <mergeCell ref="KXY5:KXZ5"/>
    <mergeCell ref="KYA5:KYB5"/>
    <mergeCell ref="KYC5:KYD5"/>
    <mergeCell ref="KYE5:KYF5"/>
    <mergeCell ref="LCW5:LCX5"/>
    <mergeCell ref="LCY5:LCZ5"/>
    <mergeCell ref="LDA5:LDB5"/>
    <mergeCell ref="LDC5:LDD5"/>
    <mergeCell ref="LDE5:LDF5"/>
    <mergeCell ref="LDG5:LDH5"/>
    <mergeCell ref="LCK5:LCL5"/>
    <mergeCell ref="LCM5:LCN5"/>
    <mergeCell ref="LCO5:LCP5"/>
    <mergeCell ref="LCQ5:LCR5"/>
    <mergeCell ref="LCS5:LCT5"/>
    <mergeCell ref="LCU5:LCV5"/>
    <mergeCell ref="LBY5:LBZ5"/>
    <mergeCell ref="LCA5:LCB5"/>
    <mergeCell ref="LCC5:LCD5"/>
    <mergeCell ref="LCE5:LCF5"/>
    <mergeCell ref="LCG5:LCH5"/>
    <mergeCell ref="LCI5:LCJ5"/>
    <mergeCell ref="LBM5:LBN5"/>
    <mergeCell ref="LBO5:LBP5"/>
    <mergeCell ref="LBQ5:LBR5"/>
    <mergeCell ref="LBS5:LBT5"/>
    <mergeCell ref="LBU5:LBV5"/>
    <mergeCell ref="LBW5:LBX5"/>
    <mergeCell ref="LBA5:LBB5"/>
    <mergeCell ref="LBC5:LBD5"/>
    <mergeCell ref="LBE5:LBF5"/>
    <mergeCell ref="LBG5:LBH5"/>
    <mergeCell ref="LBI5:LBJ5"/>
    <mergeCell ref="LBK5:LBL5"/>
    <mergeCell ref="LAO5:LAP5"/>
    <mergeCell ref="LAQ5:LAR5"/>
    <mergeCell ref="LAS5:LAT5"/>
    <mergeCell ref="LAU5:LAV5"/>
    <mergeCell ref="LAW5:LAX5"/>
    <mergeCell ref="LAY5:LAZ5"/>
    <mergeCell ref="LFQ5:LFR5"/>
    <mergeCell ref="LFS5:LFT5"/>
    <mergeCell ref="LFU5:LFV5"/>
    <mergeCell ref="LFW5:LFX5"/>
    <mergeCell ref="LFY5:LFZ5"/>
    <mergeCell ref="LGA5:LGB5"/>
    <mergeCell ref="LFE5:LFF5"/>
    <mergeCell ref="LFG5:LFH5"/>
    <mergeCell ref="LFI5:LFJ5"/>
    <mergeCell ref="LFK5:LFL5"/>
    <mergeCell ref="LFM5:LFN5"/>
    <mergeCell ref="LFO5:LFP5"/>
    <mergeCell ref="LES5:LET5"/>
    <mergeCell ref="LEU5:LEV5"/>
    <mergeCell ref="LEW5:LEX5"/>
    <mergeCell ref="LEY5:LEZ5"/>
    <mergeCell ref="LFA5:LFB5"/>
    <mergeCell ref="LFC5:LFD5"/>
    <mergeCell ref="LEG5:LEH5"/>
    <mergeCell ref="LEI5:LEJ5"/>
    <mergeCell ref="LEK5:LEL5"/>
    <mergeCell ref="LEM5:LEN5"/>
    <mergeCell ref="LEO5:LEP5"/>
    <mergeCell ref="LEQ5:LER5"/>
    <mergeCell ref="LDU5:LDV5"/>
    <mergeCell ref="LDW5:LDX5"/>
    <mergeCell ref="LDY5:LDZ5"/>
    <mergeCell ref="LEA5:LEB5"/>
    <mergeCell ref="LEC5:LED5"/>
    <mergeCell ref="LEE5:LEF5"/>
    <mergeCell ref="LDI5:LDJ5"/>
    <mergeCell ref="LDK5:LDL5"/>
    <mergeCell ref="LDM5:LDN5"/>
    <mergeCell ref="LDO5:LDP5"/>
    <mergeCell ref="LDQ5:LDR5"/>
    <mergeCell ref="LDS5:LDT5"/>
    <mergeCell ref="LIK5:LIL5"/>
    <mergeCell ref="LIM5:LIN5"/>
    <mergeCell ref="LIO5:LIP5"/>
    <mergeCell ref="LIQ5:LIR5"/>
    <mergeCell ref="LIS5:LIT5"/>
    <mergeCell ref="LIU5:LIV5"/>
    <mergeCell ref="LHY5:LHZ5"/>
    <mergeCell ref="LIA5:LIB5"/>
    <mergeCell ref="LIC5:LID5"/>
    <mergeCell ref="LIE5:LIF5"/>
    <mergeCell ref="LIG5:LIH5"/>
    <mergeCell ref="LII5:LIJ5"/>
    <mergeCell ref="LHM5:LHN5"/>
    <mergeCell ref="LHO5:LHP5"/>
    <mergeCell ref="LHQ5:LHR5"/>
    <mergeCell ref="LHS5:LHT5"/>
    <mergeCell ref="LHU5:LHV5"/>
    <mergeCell ref="LHW5:LHX5"/>
    <mergeCell ref="LHA5:LHB5"/>
    <mergeCell ref="LHC5:LHD5"/>
    <mergeCell ref="LHE5:LHF5"/>
    <mergeCell ref="LHG5:LHH5"/>
    <mergeCell ref="LHI5:LHJ5"/>
    <mergeCell ref="LHK5:LHL5"/>
    <mergeCell ref="LGO5:LGP5"/>
    <mergeCell ref="LGQ5:LGR5"/>
    <mergeCell ref="LGS5:LGT5"/>
    <mergeCell ref="LGU5:LGV5"/>
    <mergeCell ref="LGW5:LGX5"/>
    <mergeCell ref="LGY5:LGZ5"/>
    <mergeCell ref="LGC5:LGD5"/>
    <mergeCell ref="LGE5:LGF5"/>
    <mergeCell ref="LGG5:LGH5"/>
    <mergeCell ref="LGI5:LGJ5"/>
    <mergeCell ref="LGK5:LGL5"/>
    <mergeCell ref="LGM5:LGN5"/>
    <mergeCell ref="LLE5:LLF5"/>
    <mergeCell ref="LLG5:LLH5"/>
    <mergeCell ref="LLI5:LLJ5"/>
    <mergeCell ref="LLK5:LLL5"/>
    <mergeCell ref="LLM5:LLN5"/>
    <mergeCell ref="LLO5:LLP5"/>
    <mergeCell ref="LKS5:LKT5"/>
    <mergeCell ref="LKU5:LKV5"/>
    <mergeCell ref="LKW5:LKX5"/>
    <mergeCell ref="LKY5:LKZ5"/>
    <mergeCell ref="LLA5:LLB5"/>
    <mergeCell ref="LLC5:LLD5"/>
    <mergeCell ref="LKG5:LKH5"/>
    <mergeCell ref="LKI5:LKJ5"/>
    <mergeCell ref="LKK5:LKL5"/>
    <mergeCell ref="LKM5:LKN5"/>
    <mergeCell ref="LKO5:LKP5"/>
    <mergeCell ref="LKQ5:LKR5"/>
    <mergeCell ref="LJU5:LJV5"/>
    <mergeCell ref="LJW5:LJX5"/>
    <mergeCell ref="LJY5:LJZ5"/>
    <mergeCell ref="LKA5:LKB5"/>
    <mergeCell ref="LKC5:LKD5"/>
    <mergeCell ref="LKE5:LKF5"/>
    <mergeCell ref="LJI5:LJJ5"/>
    <mergeCell ref="LJK5:LJL5"/>
    <mergeCell ref="LJM5:LJN5"/>
    <mergeCell ref="LJO5:LJP5"/>
    <mergeCell ref="LJQ5:LJR5"/>
    <mergeCell ref="LJS5:LJT5"/>
    <mergeCell ref="LIW5:LIX5"/>
    <mergeCell ref="LIY5:LIZ5"/>
    <mergeCell ref="LJA5:LJB5"/>
    <mergeCell ref="LJC5:LJD5"/>
    <mergeCell ref="LJE5:LJF5"/>
    <mergeCell ref="LJG5:LJH5"/>
    <mergeCell ref="LNY5:LNZ5"/>
    <mergeCell ref="LOA5:LOB5"/>
    <mergeCell ref="LOC5:LOD5"/>
    <mergeCell ref="LOE5:LOF5"/>
    <mergeCell ref="LOG5:LOH5"/>
    <mergeCell ref="LOI5:LOJ5"/>
    <mergeCell ref="LNM5:LNN5"/>
    <mergeCell ref="LNO5:LNP5"/>
    <mergeCell ref="LNQ5:LNR5"/>
    <mergeCell ref="LNS5:LNT5"/>
    <mergeCell ref="LNU5:LNV5"/>
    <mergeCell ref="LNW5:LNX5"/>
    <mergeCell ref="LNA5:LNB5"/>
    <mergeCell ref="LNC5:LND5"/>
    <mergeCell ref="LNE5:LNF5"/>
    <mergeCell ref="LNG5:LNH5"/>
    <mergeCell ref="LNI5:LNJ5"/>
    <mergeCell ref="LNK5:LNL5"/>
    <mergeCell ref="LMO5:LMP5"/>
    <mergeCell ref="LMQ5:LMR5"/>
    <mergeCell ref="LMS5:LMT5"/>
    <mergeCell ref="LMU5:LMV5"/>
    <mergeCell ref="LMW5:LMX5"/>
    <mergeCell ref="LMY5:LMZ5"/>
    <mergeCell ref="LMC5:LMD5"/>
    <mergeCell ref="LME5:LMF5"/>
    <mergeCell ref="LMG5:LMH5"/>
    <mergeCell ref="LMI5:LMJ5"/>
    <mergeCell ref="LMK5:LML5"/>
    <mergeCell ref="LMM5:LMN5"/>
    <mergeCell ref="LLQ5:LLR5"/>
    <mergeCell ref="LLS5:LLT5"/>
    <mergeCell ref="LLU5:LLV5"/>
    <mergeCell ref="LLW5:LLX5"/>
    <mergeCell ref="LLY5:LLZ5"/>
    <mergeCell ref="LMA5:LMB5"/>
    <mergeCell ref="LQS5:LQT5"/>
    <mergeCell ref="LQU5:LQV5"/>
    <mergeCell ref="LQW5:LQX5"/>
    <mergeCell ref="LQY5:LQZ5"/>
    <mergeCell ref="LRA5:LRB5"/>
    <mergeCell ref="LRC5:LRD5"/>
    <mergeCell ref="LQG5:LQH5"/>
    <mergeCell ref="LQI5:LQJ5"/>
    <mergeCell ref="LQK5:LQL5"/>
    <mergeCell ref="LQM5:LQN5"/>
    <mergeCell ref="LQO5:LQP5"/>
    <mergeCell ref="LQQ5:LQR5"/>
    <mergeCell ref="LPU5:LPV5"/>
    <mergeCell ref="LPW5:LPX5"/>
    <mergeCell ref="LPY5:LPZ5"/>
    <mergeCell ref="LQA5:LQB5"/>
    <mergeCell ref="LQC5:LQD5"/>
    <mergeCell ref="LQE5:LQF5"/>
    <mergeCell ref="LPI5:LPJ5"/>
    <mergeCell ref="LPK5:LPL5"/>
    <mergeCell ref="LPM5:LPN5"/>
    <mergeCell ref="LPO5:LPP5"/>
    <mergeCell ref="LPQ5:LPR5"/>
    <mergeCell ref="LPS5:LPT5"/>
    <mergeCell ref="LOW5:LOX5"/>
    <mergeCell ref="LOY5:LOZ5"/>
    <mergeCell ref="LPA5:LPB5"/>
    <mergeCell ref="LPC5:LPD5"/>
    <mergeCell ref="LPE5:LPF5"/>
    <mergeCell ref="LPG5:LPH5"/>
    <mergeCell ref="LOK5:LOL5"/>
    <mergeCell ref="LOM5:LON5"/>
    <mergeCell ref="LOO5:LOP5"/>
    <mergeCell ref="LOQ5:LOR5"/>
    <mergeCell ref="LOS5:LOT5"/>
    <mergeCell ref="LOU5:LOV5"/>
    <mergeCell ref="LTM5:LTN5"/>
    <mergeCell ref="LTO5:LTP5"/>
    <mergeCell ref="LTQ5:LTR5"/>
    <mergeCell ref="LTS5:LTT5"/>
    <mergeCell ref="LTU5:LTV5"/>
    <mergeCell ref="LTW5:LTX5"/>
    <mergeCell ref="LTA5:LTB5"/>
    <mergeCell ref="LTC5:LTD5"/>
    <mergeCell ref="LTE5:LTF5"/>
    <mergeCell ref="LTG5:LTH5"/>
    <mergeCell ref="LTI5:LTJ5"/>
    <mergeCell ref="LTK5:LTL5"/>
    <mergeCell ref="LSO5:LSP5"/>
    <mergeCell ref="LSQ5:LSR5"/>
    <mergeCell ref="LSS5:LST5"/>
    <mergeCell ref="LSU5:LSV5"/>
    <mergeCell ref="LSW5:LSX5"/>
    <mergeCell ref="LSY5:LSZ5"/>
    <mergeCell ref="LSC5:LSD5"/>
    <mergeCell ref="LSE5:LSF5"/>
    <mergeCell ref="LSG5:LSH5"/>
    <mergeCell ref="LSI5:LSJ5"/>
    <mergeCell ref="LSK5:LSL5"/>
    <mergeCell ref="LSM5:LSN5"/>
    <mergeCell ref="LRQ5:LRR5"/>
    <mergeCell ref="LRS5:LRT5"/>
    <mergeCell ref="LRU5:LRV5"/>
    <mergeCell ref="LRW5:LRX5"/>
    <mergeCell ref="LRY5:LRZ5"/>
    <mergeCell ref="LSA5:LSB5"/>
    <mergeCell ref="LRE5:LRF5"/>
    <mergeCell ref="LRG5:LRH5"/>
    <mergeCell ref="LRI5:LRJ5"/>
    <mergeCell ref="LRK5:LRL5"/>
    <mergeCell ref="LRM5:LRN5"/>
    <mergeCell ref="LRO5:LRP5"/>
    <mergeCell ref="LWG5:LWH5"/>
    <mergeCell ref="LWI5:LWJ5"/>
    <mergeCell ref="LWK5:LWL5"/>
    <mergeCell ref="LWM5:LWN5"/>
    <mergeCell ref="LWO5:LWP5"/>
    <mergeCell ref="LWQ5:LWR5"/>
    <mergeCell ref="LVU5:LVV5"/>
    <mergeCell ref="LVW5:LVX5"/>
    <mergeCell ref="LVY5:LVZ5"/>
    <mergeCell ref="LWA5:LWB5"/>
    <mergeCell ref="LWC5:LWD5"/>
    <mergeCell ref="LWE5:LWF5"/>
    <mergeCell ref="LVI5:LVJ5"/>
    <mergeCell ref="LVK5:LVL5"/>
    <mergeCell ref="LVM5:LVN5"/>
    <mergeCell ref="LVO5:LVP5"/>
    <mergeCell ref="LVQ5:LVR5"/>
    <mergeCell ref="LVS5:LVT5"/>
    <mergeCell ref="LUW5:LUX5"/>
    <mergeCell ref="LUY5:LUZ5"/>
    <mergeCell ref="LVA5:LVB5"/>
    <mergeCell ref="LVC5:LVD5"/>
    <mergeCell ref="LVE5:LVF5"/>
    <mergeCell ref="LVG5:LVH5"/>
    <mergeCell ref="LUK5:LUL5"/>
    <mergeCell ref="LUM5:LUN5"/>
    <mergeCell ref="LUO5:LUP5"/>
    <mergeCell ref="LUQ5:LUR5"/>
    <mergeCell ref="LUS5:LUT5"/>
    <mergeCell ref="LUU5:LUV5"/>
    <mergeCell ref="LTY5:LTZ5"/>
    <mergeCell ref="LUA5:LUB5"/>
    <mergeCell ref="LUC5:LUD5"/>
    <mergeCell ref="LUE5:LUF5"/>
    <mergeCell ref="LUG5:LUH5"/>
    <mergeCell ref="LUI5:LUJ5"/>
    <mergeCell ref="LZA5:LZB5"/>
    <mergeCell ref="LZC5:LZD5"/>
    <mergeCell ref="LZE5:LZF5"/>
    <mergeCell ref="LZG5:LZH5"/>
    <mergeCell ref="LZI5:LZJ5"/>
    <mergeCell ref="LZK5:LZL5"/>
    <mergeCell ref="LYO5:LYP5"/>
    <mergeCell ref="LYQ5:LYR5"/>
    <mergeCell ref="LYS5:LYT5"/>
    <mergeCell ref="LYU5:LYV5"/>
    <mergeCell ref="LYW5:LYX5"/>
    <mergeCell ref="LYY5:LYZ5"/>
    <mergeCell ref="LYC5:LYD5"/>
    <mergeCell ref="LYE5:LYF5"/>
    <mergeCell ref="LYG5:LYH5"/>
    <mergeCell ref="LYI5:LYJ5"/>
    <mergeCell ref="LYK5:LYL5"/>
    <mergeCell ref="LYM5:LYN5"/>
    <mergeCell ref="LXQ5:LXR5"/>
    <mergeCell ref="LXS5:LXT5"/>
    <mergeCell ref="LXU5:LXV5"/>
    <mergeCell ref="LXW5:LXX5"/>
    <mergeCell ref="LXY5:LXZ5"/>
    <mergeCell ref="LYA5:LYB5"/>
    <mergeCell ref="LXE5:LXF5"/>
    <mergeCell ref="LXG5:LXH5"/>
    <mergeCell ref="LXI5:LXJ5"/>
    <mergeCell ref="LXK5:LXL5"/>
    <mergeCell ref="LXM5:LXN5"/>
    <mergeCell ref="LXO5:LXP5"/>
    <mergeCell ref="LWS5:LWT5"/>
    <mergeCell ref="LWU5:LWV5"/>
    <mergeCell ref="LWW5:LWX5"/>
    <mergeCell ref="LWY5:LWZ5"/>
    <mergeCell ref="LXA5:LXB5"/>
    <mergeCell ref="LXC5:LXD5"/>
    <mergeCell ref="MBU5:MBV5"/>
    <mergeCell ref="MBW5:MBX5"/>
    <mergeCell ref="MBY5:MBZ5"/>
    <mergeCell ref="MCA5:MCB5"/>
    <mergeCell ref="MCC5:MCD5"/>
    <mergeCell ref="MCE5:MCF5"/>
    <mergeCell ref="MBI5:MBJ5"/>
    <mergeCell ref="MBK5:MBL5"/>
    <mergeCell ref="MBM5:MBN5"/>
    <mergeCell ref="MBO5:MBP5"/>
    <mergeCell ref="MBQ5:MBR5"/>
    <mergeCell ref="MBS5:MBT5"/>
    <mergeCell ref="MAW5:MAX5"/>
    <mergeCell ref="MAY5:MAZ5"/>
    <mergeCell ref="MBA5:MBB5"/>
    <mergeCell ref="MBC5:MBD5"/>
    <mergeCell ref="MBE5:MBF5"/>
    <mergeCell ref="MBG5:MBH5"/>
    <mergeCell ref="MAK5:MAL5"/>
    <mergeCell ref="MAM5:MAN5"/>
    <mergeCell ref="MAO5:MAP5"/>
    <mergeCell ref="MAQ5:MAR5"/>
    <mergeCell ref="MAS5:MAT5"/>
    <mergeCell ref="MAU5:MAV5"/>
    <mergeCell ref="LZY5:LZZ5"/>
    <mergeCell ref="MAA5:MAB5"/>
    <mergeCell ref="MAC5:MAD5"/>
    <mergeCell ref="MAE5:MAF5"/>
    <mergeCell ref="MAG5:MAH5"/>
    <mergeCell ref="MAI5:MAJ5"/>
    <mergeCell ref="LZM5:LZN5"/>
    <mergeCell ref="LZO5:LZP5"/>
    <mergeCell ref="LZQ5:LZR5"/>
    <mergeCell ref="LZS5:LZT5"/>
    <mergeCell ref="LZU5:LZV5"/>
    <mergeCell ref="LZW5:LZX5"/>
    <mergeCell ref="MEO5:MEP5"/>
    <mergeCell ref="MEQ5:MER5"/>
    <mergeCell ref="MES5:MET5"/>
    <mergeCell ref="MEU5:MEV5"/>
    <mergeCell ref="MEW5:MEX5"/>
    <mergeCell ref="MEY5:MEZ5"/>
    <mergeCell ref="MEC5:MED5"/>
    <mergeCell ref="MEE5:MEF5"/>
    <mergeCell ref="MEG5:MEH5"/>
    <mergeCell ref="MEI5:MEJ5"/>
    <mergeCell ref="MEK5:MEL5"/>
    <mergeCell ref="MEM5:MEN5"/>
    <mergeCell ref="MDQ5:MDR5"/>
    <mergeCell ref="MDS5:MDT5"/>
    <mergeCell ref="MDU5:MDV5"/>
    <mergeCell ref="MDW5:MDX5"/>
    <mergeCell ref="MDY5:MDZ5"/>
    <mergeCell ref="MEA5:MEB5"/>
    <mergeCell ref="MDE5:MDF5"/>
    <mergeCell ref="MDG5:MDH5"/>
    <mergeCell ref="MDI5:MDJ5"/>
    <mergeCell ref="MDK5:MDL5"/>
    <mergeCell ref="MDM5:MDN5"/>
    <mergeCell ref="MDO5:MDP5"/>
    <mergeCell ref="MCS5:MCT5"/>
    <mergeCell ref="MCU5:MCV5"/>
    <mergeCell ref="MCW5:MCX5"/>
    <mergeCell ref="MCY5:MCZ5"/>
    <mergeCell ref="MDA5:MDB5"/>
    <mergeCell ref="MDC5:MDD5"/>
    <mergeCell ref="MCG5:MCH5"/>
    <mergeCell ref="MCI5:MCJ5"/>
    <mergeCell ref="MCK5:MCL5"/>
    <mergeCell ref="MCM5:MCN5"/>
    <mergeCell ref="MCO5:MCP5"/>
    <mergeCell ref="MCQ5:MCR5"/>
    <mergeCell ref="MHI5:MHJ5"/>
    <mergeCell ref="MHK5:MHL5"/>
    <mergeCell ref="MHM5:MHN5"/>
    <mergeCell ref="MHO5:MHP5"/>
    <mergeCell ref="MHQ5:MHR5"/>
    <mergeCell ref="MHS5:MHT5"/>
    <mergeCell ref="MGW5:MGX5"/>
    <mergeCell ref="MGY5:MGZ5"/>
    <mergeCell ref="MHA5:MHB5"/>
    <mergeCell ref="MHC5:MHD5"/>
    <mergeCell ref="MHE5:MHF5"/>
    <mergeCell ref="MHG5:MHH5"/>
    <mergeCell ref="MGK5:MGL5"/>
    <mergeCell ref="MGM5:MGN5"/>
    <mergeCell ref="MGO5:MGP5"/>
    <mergeCell ref="MGQ5:MGR5"/>
    <mergeCell ref="MGS5:MGT5"/>
    <mergeCell ref="MGU5:MGV5"/>
    <mergeCell ref="MFY5:MFZ5"/>
    <mergeCell ref="MGA5:MGB5"/>
    <mergeCell ref="MGC5:MGD5"/>
    <mergeCell ref="MGE5:MGF5"/>
    <mergeCell ref="MGG5:MGH5"/>
    <mergeCell ref="MGI5:MGJ5"/>
    <mergeCell ref="MFM5:MFN5"/>
    <mergeCell ref="MFO5:MFP5"/>
    <mergeCell ref="MFQ5:MFR5"/>
    <mergeCell ref="MFS5:MFT5"/>
    <mergeCell ref="MFU5:MFV5"/>
    <mergeCell ref="MFW5:MFX5"/>
    <mergeCell ref="MFA5:MFB5"/>
    <mergeCell ref="MFC5:MFD5"/>
    <mergeCell ref="MFE5:MFF5"/>
    <mergeCell ref="MFG5:MFH5"/>
    <mergeCell ref="MFI5:MFJ5"/>
    <mergeCell ref="MFK5:MFL5"/>
    <mergeCell ref="MKC5:MKD5"/>
    <mergeCell ref="MKE5:MKF5"/>
    <mergeCell ref="MKG5:MKH5"/>
    <mergeCell ref="MKI5:MKJ5"/>
    <mergeCell ref="MKK5:MKL5"/>
    <mergeCell ref="MKM5:MKN5"/>
    <mergeCell ref="MJQ5:MJR5"/>
    <mergeCell ref="MJS5:MJT5"/>
    <mergeCell ref="MJU5:MJV5"/>
    <mergeCell ref="MJW5:MJX5"/>
    <mergeCell ref="MJY5:MJZ5"/>
    <mergeCell ref="MKA5:MKB5"/>
    <mergeCell ref="MJE5:MJF5"/>
    <mergeCell ref="MJG5:MJH5"/>
    <mergeCell ref="MJI5:MJJ5"/>
    <mergeCell ref="MJK5:MJL5"/>
    <mergeCell ref="MJM5:MJN5"/>
    <mergeCell ref="MJO5:MJP5"/>
    <mergeCell ref="MIS5:MIT5"/>
    <mergeCell ref="MIU5:MIV5"/>
    <mergeCell ref="MIW5:MIX5"/>
    <mergeCell ref="MIY5:MIZ5"/>
    <mergeCell ref="MJA5:MJB5"/>
    <mergeCell ref="MJC5:MJD5"/>
    <mergeCell ref="MIG5:MIH5"/>
    <mergeCell ref="MII5:MIJ5"/>
    <mergeCell ref="MIK5:MIL5"/>
    <mergeCell ref="MIM5:MIN5"/>
    <mergeCell ref="MIO5:MIP5"/>
    <mergeCell ref="MIQ5:MIR5"/>
    <mergeCell ref="MHU5:MHV5"/>
    <mergeCell ref="MHW5:MHX5"/>
    <mergeCell ref="MHY5:MHZ5"/>
    <mergeCell ref="MIA5:MIB5"/>
    <mergeCell ref="MIC5:MID5"/>
    <mergeCell ref="MIE5:MIF5"/>
    <mergeCell ref="MMW5:MMX5"/>
    <mergeCell ref="MMY5:MMZ5"/>
    <mergeCell ref="MNA5:MNB5"/>
    <mergeCell ref="MNC5:MND5"/>
    <mergeCell ref="MNE5:MNF5"/>
    <mergeCell ref="MNG5:MNH5"/>
    <mergeCell ref="MMK5:MML5"/>
    <mergeCell ref="MMM5:MMN5"/>
    <mergeCell ref="MMO5:MMP5"/>
    <mergeCell ref="MMQ5:MMR5"/>
    <mergeCell ref="MMS5:MMT5"/>
    <mergeCell ref="MMU5:MMV5"/>
    <mergeCell ref="MLY5:MLZ5"/>
    <mergeCell ref="MMA5:MMB5"/>
    <mergeCell ref="MMC5:MMD5"/>
    <mergeCell ref="MME5:MMF5"/>
    <mergeCell ref="MMG5:MMH5"/>
    <mergeCell ref="MMI5:MMJ5"/>
    <mergeCell ref="MLM5:MLN5"/>
    <mergeCell ref="MLO5:MLP5"/>
    <mergeCell ref="MLQ5:MLR5"/>
    <mergeCell ref="MLS5:MLT5"/>
    <mergeCell ref="MLU5:MLV5"/>
    <mergeCell ref="MLW5:MLX5"/>
    <mergeCell ref="MLA5:MLB5"/>
    <mergeCell ref="MLC5:MLD5"/>
    <mergeCell ref="MLE5:MLF5"/>
    <mergeCell ref="MLG5:MLH5"/>
    <mergeCell ref="MLI5:MLJ5"/>
    <mergeCell ref="MLK5:MLL5"/>
    <mergeCell ref="MKO5:MKP5"/>
    <mergeCell ref="MKQ5:MKR5"/>
    <mergeCell ref="MKS5:MKT5"/>
    <mergeCell ref="MKU5:MKV5"/>
    <mergeCell ref="MKW5:MKX5"/>
    <mergeCell ref="MKY5:MKZ5"/>
    <mergeCell ref="MPQ5:MPR5"/>
    <mergeCell ref="MPS5:MPT5"/>
    <mergeCell ref="MPU5:MPV5"/>
    <mergeCell ref="MPW5:MPX5"/>
    <mergeCell ref="MPY5:MPZ5"/>
    <mergeCell ref="MQA5:MQB5"/>
    <mergeCell ref="MPE5:MPF5"/>
    <mergeCell ref="MPG5:MPH5"/>
    <mergeCell ref="MPI5:MPJ5"/>
    <mergeCell ref="MPK5:MPL5"/>
    <mergeCell ref="MPM5:MPN5"/>
    <mergeCell ref="MPO5:MPP5"/>
    <mergeCell ref="MOS5:MOT5"/>
    <mergeCell ref="MOU5:MOV5"/>
    <mergeCell ref="MOW5:MOX5"/>
    <mergeCell ref="MOY5:MOZ5"/>
    <mergeCell ref="MPA5:MPB5"/>
    <mergeCell ref="MPC5:MPD5"/>
    <mergeCell ref="MOG5:MOH5"/>
    <mergeCell ref="MOI5:MOJ5"/>
    <mergeCell ref="MOK5:MOL5"/>
    <mergeCell ref="MOM5:MON5"/>
    <mergeCell ref="MOO5:MOP5"/>
    <mergeCell ref="MOQ5:MOR5"/>
    <mergeCell ref="MNU5:MNV5"/>
    <mergeCell ref="MNW5:MNX5"/>
    <mergeCell ref="MNY5:MNZ5"/>
    <mergeCell ref="MOA5:MOB5"/>
    <mergeCell ref="MOC5:MOD5"/>
    <mergeCell ref="MOE5:MOF5"/>
    <mergeCell ref="MNI5:MNJ5"/>
    <mergeCell ref="MNK5:MNL5"/>
    <mergeCell ref="MNM5:MNN5"/>
    <mergeCell ref="MNO5:MNP5"/>
    <mergeCell ref="MNQ5:MNR5"/>
    <mergeCell ref="MNS5:MNT5"/>
    <mergeCell ref="MSK5:MSL5"/>
    <mergeCell ref="MSM5:MSN5"/>
    <mergeCell ref="MSO5:MSP5"/>
    <mergeCell ref="MSQ5:MSR5"/>
    <mergeCell ref="MSS5:MST5"/>
    <mergeCell ref="MSU5:MSV5"/>
    <mergeCell ref="MRY5:MRZ5"/>
    <mergeCell ref="MSA5:MSB5"/>
    <mergeCell ref="MSC5:MSD5"/>
    <mergeCell ref="MSE5:MSF5"/>
    <mergeCell ref="MSG5:MSH5"/>
    <mergeCell ref="MSI5:MSJ5"/>
    <mergeCell ref="MRM5:MRN5"/>
    <mergeCell ref="MRO5:MRP5"/>
    <mergeCell ref="MRQ5:MRR5"/>
    <mergeCell ref="MRS5:MRT5"/>
    <mergeCell ref="MRU5:MRV5"/>
    <mergeCell ref="MRW5:MRX5"/>
    <mergeCell ref="MRA5:MRB5"/>
    <mergeCell ref="MRC5:MRD5"/>
    <mergeCell ref="MRE5:MRF5"/>
    <mergeCell ref="MRG5:MRH5"/>
    <mergeCell ref="MRI5:MRJ5"/>
    <mergeCell ref="MRK5:MRL5"/>
    <mergeCell ref="MQO5:MQP5"/>
    <mergeCell ref="MQQ5:MQR5"/>
    <mergeCell ref="MQS5:MQT5"/>
    <mergeCell ref="MQU5:MQV5"/>
    <mergeCell ref="MQW5:MQX5"/>
    <mergeCell ref="MQY5:MQZ5"/>
    <mergeCell ref="MQC5:MQD5"/>
    <mergeCell ref="MQE5:MQF5"/>
    <mergeCell ref="MQG5:MQH5"/>
    <mergeCell ref="MQI5:MQJ5"/>
    <mergeCell ref="MQK5:MQL5"/>
    <mergeCell ref="MQM5:MQN5"/>
    <mergeCell ref="MVE5:MVF5"/>
    <mergeCell ref="MVG5:MVH5"/>
    <mergeCell ref="MVI5:MVJ5"/>
    <mergeCell ref="MVK5:MVL5"/>
    <mergeCell ref="MVM5:MVN5"/>
    <mergeCell ref="MVO5:MVP5"/>
    <mergeCell ref="MUS5:MUT5"/>
    <mergeCell ref="MUU5:MUV5"/>
    <mergeCell ref="MUW5:MUX5"/>
    <mergeCell ref="MUY5:MUZ5"/>
    <mergeCell ref="MVA5:MVB5"/>
    <mergeCell ref="MVC5:MVD5"/>
    <mergeCell ref="MUG5:MUH5"/>
    <mergeCell ref="MUI5:MUJ5"/>
    <mergeCell ref="MUK5:MUL5"/>
    <mergeCell ref="MUM5:MUN5"/>
    <mergeCell ref="MUO5:MUP5"/>
    <mergeCell ref="MUQ5:MUR5"/>
    <mergeCell ref="MTU5:MTV5"/>
    <mergeCell ref="MTW5:MTX5"/>
    <mergeCell ref="MTY5:MTZ5"/>
    <mergeCell ref="MUA5:MUB5"/>
    <mergeCell ref="MUC5:MUD5"/>
    <mergeCell ref="MUE5:MUF5"/>
    <mergeCell ref="MTI5:MTJ5"/>
    <mergeCell ref="MTK5:MTL5"/>
    <mergeCell ref="MTM5:MTN5"/>
    <mergeCell ref="MTO5:MTP5"/>
    <mergeCell ref="MTQ5:MTR5"/>
    <mergeCell ref="MTS5:MTT5"/>
    <mergeCell ref="MSW5:MSX5"/>
    <mergeCell ref="MSY5:MSZ5"/>
    <mergeCell ref="MTA5:MTB5"/>
    <mergeCell ref="MTC5:MTD5"/>
    <mergeCell ref="MTE5:MTF5"/>
    <mergeCell ref="MTG5:MTH5"/>
    <mergeCell ref="MXY5:MXZ5"/>
    <mergeCell ref="MYA5:MYB5"/>
    <mergeCell ref="MYC5:MYD5"/>
    <mergeCell ref="MYE5:MYF5"/>
    <mergeCell ref="MYG5:MYH5"/>
    <mergeCell ref="MYI5:MYJ5"/>
    <mergeCell ref="MXM5:MXN5"/>
    <mergeCell ref="MXO5:MXP5"/>
    <mergeCell ref="MXQ5:MXR5"/>
    <mergeCell ref="MXS5:MXT5"/>
    <mergeCell ref="MXU5:MXV5"/>
    <mergeCell ref="MXW5:MXX5"/>
    <mergeCell ref="MXA5:MXB5"/>
    <mergeCell ref="MXC5:MXD5"/>
    <mergeCell ref="MXE5:MXF5"/>
    <mergeCell ref="MXG5:MXH5"/>
    <mergeCell ref="MXI5:MXJ5"/>
    <mergeCell ref="MXK5:MXL5"/>
    <mergeCell ref="MWO5:MWP5"/>
    <mergeCell ref="MWQ5:MWR5"/>
    <mergeCell ref="MWS5:MWT5"/>
    <mergeCell ref="MWU5:MWV5"/>
    <mergeCell ref="MWW5:MWX5"/>
    <mergeCell ref="MWY5:MWZ5"/>
    <mergeCell ref="MWC5:MWD5"/>
    <mergeCell ref="MWE5:MWF5"/>
    <mergeCell ref="MWG5:MWH5"/>
    <mergeCell ref="MWI5:MWJ5"/>
    <mergeCell ref="MWK5:MWL5"/>
    <mergeCell ref="MWM5:MWN5"/>
    <mergeCell ref="MVQ5:MVR5"/>
    <mergeCell ref="MVS5:MVT5"/>
    <mergeCell ref="MVU5:MVV5"/>
    <mergeCell ref="MVW5:MVX5"/>
    <mergeCell ref="MVY5:MVZ5"/>
    <mergeCell ref="MWA5:MWB5"/>
    <mergeCell ref="NAS5:NAT5"/>
    <mergeCell ref="NAU5:NAV5"/>
    <mergeCell ref="NAW5:NAX5"/>
    <mergeCell ref="NAY5:NAZ5"/>
    <mergeCell ref="NBA5:NBB5"/>
    <mergeCell ref="NBC5:NBD5"/>
    <mergeCell ref="NAG5:NAH5"/>
    <mergeCell ref="NAI5:NAJ5"/>
    <mergeCell ref="NAK5:NAL5"/>
    <mergeCell ref="NAM5:NAN5"/>
    <mergeCell ref="NAO5:NAP5"/>
    <mergeCell ref="NAQ5:NAR5"/>
    <mergeCell ref="MZU5:MZV5"/>
    <mergeCell ref="MZW5:MZX5"/>
    <mergeCell ref="MZY5:MZZ5"/>
    <mergeCell ref="NAA5:NAB5"/>
    <mergeCell ref="NAC5:NAD5"/>
    <mergeCell ref="NAE5:NAF5"/>
    <mergeCell ref="MZI5:MZJ5"/>
    <mergeCell ref="MZK5:MZL5"/>
    <mergeCell ref="MZM5:MZN5"/>
    <mergeCell ref="MZO5:MZP5"/>
    <mergeCell ref="MZQ5:MZR5"/>
    <mergeCell ref="MZS5:MZT5"/>
    <mergeCell ref="MYW5:MYX5"/>
    <mergeCell ref="MYY5:MYZ5"/>
    <mergeCell ref="MZA5:MZB5"/>
    <mergeCell ref="MZC5:MZD5"/>
    <mergeCell ref="MZE5:MZF5"/>
    <mergeCell ref="MZG5:MZH5"/>
    <mergeCell ref="MYK5:MYL5"/>
    <mergeCell ref="MYM5:MYN5"/>
    <mergeCell ref="MYO5:MYP5"/>
    <mergeCell ref="MYQ5:MYR5"/>
    <mergeCell ref="MYS5:MYT5"/>
    <mergeCell ref="MYU5:MYV5"/>
    <mergeCell ref="NDM5:NDN5"/>
    <mergeCell ref="NDO5:NDP5"/>
    <mergeCell ref="NDQ5:NDR5"/>
    <mergeCell ref="NDS5:NDT5"/>
    <mergeCell ref="NDU5:NDV5"/>
    <mergeCell ref="NDW5:NDX5"/>
    <mergeCell ref="NDA5:NDB5"/>
    <mergeCell ref="NDC5:NDD5"/>
    <mergeCell ref="NDE5:NDF5"/>
    <mergeCell ref="NDG5:NDH5"/>
    <mergeCell ref="NDI5:NDJ5"/>
    <mergeCell ref="NDK5:NDL5"/>
    <mergeCell ref="NCO5:NCP5"/>
    <mergeCell ref="NCQ5:NCR5"/>
    <mergeCell ref="NCS5:NCT5"/>
    <mergeCell ref="NCU5:NCV5"/>
    <mergeCell ref="NCW5:NCX5"/>
    <mergeCell ref="NCY5:NCZ5"/>
    <mergeCell ref="NCC5:NCD5"/>
    <mergeCell ref="NCE5:NCF5"/>
    <mergeCell ref="NCG5:NCH5"/>
    <mergeCell ref="NCI5:NCJ5"/>
    <mergeCell ref="NCK5:NCL5"/>
    <mergeCell ref="NCM5:NCN5"/>
    <mergeCell ref="NBQ5:NBR5"/>
    <mergeCell ref="NBS5:NBT5"/>
    <mergeCell ref="NBU5:NBV5"/>
    <mergeCell ref="NBW5:NBX5"/>
    <mergeCell ref="NBY5:NBZ5"/>
    <mergeCell ref="NCA5:NCB5"/>
    <mergeCell ref="NBE5:NBF5"/>
    <mergeCell ref="NBG5:NBH5"/>
    <mergeCell ref="NBI5:NBJ5"/>
    <mergeCell ref="NBK5:NBL5"/>
    <mergeCell ref="NBM5:NBN5"/>
    <mergeCell ref="NBO5:NBP5"/>
    <mergeCell ref="NGG5:NGH5"/>
    <mergeCell ref="NGI5:NGJ5"/>
    <mergeCell ref="NGK5:NGL5"/>
    <mergeCell ref="NGM5:NGN5"/>
    <mergeCell ref="NGO5:NGP5"/>
    <mergeCell ref="NGQ5:NGR5"/>
    <mergeCell ref="NFU5:NFV5"/>
    <mergeCell ref="NFW5:NFX5"/>
    <mergeCell ref="NFY5:NFZ5"/>
    <mergeCell ref="NGA5:NGB5"/>
    <mergeCell ref="NGC5:NGD5"/>
    <mergeCell ref="NGE5:NGF5"/>
    <mergeCell ref="NFI5:NFJ5"/>
    <mergeCell ref="NFK5:NFL5"/>
    <mergeCell ref="NFM5:NFN5"/>
    <mergeCell ref="NFO5:NFP5"/>
    <mergeCell ref="NFQ5:NFR5"/>
    <mergeCell ref="NFS5:NFT5"/>
    <mergeCell ref="NEW5:NEX5"/>
    <mergeCell ref="NEY5:NEZ5"/>
    <mergeCell ref="NFA5:NFB5"/>
    <mergeCell ref="NFC5:NFD5"/>
    <mergeCell ref="NFE5:NFF5"/>
    <mergeCell ref="NFG5:NFH5"/>
    <mergeCell ref="NEK5:NEL5"/>
    <mergeCell ref="NEM5:NEN5"/>
    <mergeCell ref="NEO5:NEP5"/>
    <mergeCell ref="NEQ5:NER5"/>
    <mergeCell ref="NES5:NET5"/>
    <mergeCell ref="NEU5:NEV5"/>
    <mergeCell ref="NDY5:NDZ5"/>
    <mergeCell ref="NEA5:NEB5"/>
    <mergeCell ref="NEC5:NED5"/>
    <mergeCell ref="NEE5:NEF5"/>
    <mergeCell ref="NEG5:NEH5"/>
    <mergeCell ref="NEI5:NEJ5"/>
    <mergeCell ref="NJA5:NJB5"/>
    <mergeCell ref="NJC5:NJD5"/>
    <mergeCell ref="NJE5:NJF5"/>
    <mergeCell ref="NJG5:NJH5"/>
    <mergeCell ref="NJI5:NJJ5"/>
    <mergeCell ref="NJK5:NJL5"/>
    <mergeCell ref="NIO5:NIP5"/>
    <mergeCell ref="NIQ5:NIR5"/>
    <mergeCell ref="NIS5:NIT5"/>
    <mergeCell ref="NIU5:NIV5"/>
    <mergeCell ref="NIW5:NIX5"/>
    <mergeCell ref="NIY5:NIZ5"/>
    <mergeCell ref="NIC5:NID5"/>
    <mergeCell ref="NIE5:NIF5"/>
    <mergeCell ref="NIG5:NIH5"/>
    <mergeCell ref="NII5:NIJ5"/>
    <mergeCell ref="NIK5:NIL5"/>
    <mergeCell ref="NIM5:NIN5"/>
    <mergeCell ref="NHQ5:NHR5"/>
    <mergeCell ref="NHS5:NHT5"/>
    <mergeCell ref="NHU5:NHV5"/>
    <mergeCell ref="NHW5:NHX5"/>
    <mergeCell ref="NHY5:NHZ5"/>
    <mergeCell ref="NIA5:NIB5"/>
    <mergeCell ref="NHE5:NHF5"/>
    <mergeCell ref="NHG5:NHH5"/>
    <mergeCell ref="NHI5:NHJ5"/>
    <mergeCell ref="NHK5:NHL5"/>
    <mergeCell ref="NHM5:NHN5"/>
    <mergeCell ref="NHO5:NHP5"/>
    <mergeCell ref="NGS5:NGT5"/>
    <mergeCell ref="NGU5:NGV5"/>
    <mergeCell ref="NGW5:NGX5"/>
    <mergeCell ref="NGY5:NGZ5"/>
    <mergeCell ref="NHA5:NHB5"/>
    <mergeCell ref="NHC5:NHD5"/>
    <mergeCell ref="NLU5:NLV5"/>
    <mergeCell ref="NLW5:NLX5"/>
    <mergeCell ref="NLY5:NLZ5"/>
    <mergeCell ref="NMA5:NMB5"/>
    <mergeCell ref="NMC5:NMD5"/>
    <mergeCell ref="NME5:NMF5"/>
    <mergeCell ref="NLI5:NLJ5"/>
    <mergeCell ref="NLK5:NLL5"/>
    <mergeCell ref="NLM5:NLN5"/>
    <mergeCell ref="NLO5:NLP5"/>
    <mergeCell ref="NLQ5:NLR5"/>
    <mergeCell ref="NLS5:NLT5"/>
    <mergeCell ref="NKW5:NKX5"/>
    <mergeCell ref="NKY5:NKZ5"/>
    <mergeCell ref="NLA5:NLB5"/>
    <mergeCell ref="NLC5:NLD5"/>
    <mergeCell ref="NLE5:NLF5"/>
    <mergeCell ref="NLG5:NLH5"/>
    <mergeCell ref="NKK5:NKL5"/>
    <mergeCell ref="NKM5:NKN5"/>
    <mergeCell ref="NKO5:NKP5"/>
    <mergeCell ref="NKQ5:NKR5"/>
    <mergeCell ref="NKS5:NKT5"/>
    <mergeCell ref="NKU5:NKV5"/>
    <mergeCell ref="NJY5:NJZ5"/>
    <mergeCell ref="NKA5:NKB5"/>
    <mergeCell ref="NKC5:NKD5"/>
    <mergeCell ref="NKE5:NKF5"/>
    <mergeCell ref="NKG5:NKH5"/>
    <mergeCell ref="NKI5:NKJ5"/>
    <mergeCell ref="NJM5:NJN5"/>
    <mergeCell ref="NJO5:NJP5"/>
    <mergeCell ref="NJQ5:NJR5"/>
    <mergeCell ref="NJS5:NJT5"/>
    <mergeCell ref="NJU5:NJV5"/>
    <mergeCell ref="NJW5:NJX5"/>
    <mergeCell ref="NOO5:NOP5"/>
    <mergeCell ref="NOQ5:NOR5"/>
    <mergeCell ref="NOS5:NOT5"/>
    <mergeCell ref="NOU5:NOV5"/>
    <mergeCell ref="NOW5:NOX5"/>
    <mergeCell ref="NOY5:NOZ5"/>
    <mergeCell ref="NOC5:NOD5"/>
    <mergeCell ref="NOE5:NOF5"/>
    <mergeCell ref="NOG5:NOH5"/>
    <mergeCell ref="NOI5:NOJ5"/>
    <mergeCell ref="NOK5:NOL5"/>
    <mergeCell ref="NOM5:NON5"/>
    <mergeCell ref="NNQ5:NNR5"/>
    <mergeCell ref="NNS5:NNT5"/>
    <mergeCell ref="NNU5:NNV5"/>
    <mergeCell ref="NNW5:NNX5"/>
    <mergeCell ref="NNY5:NNZ5"/>
    <mergeCell ref="NOA5:NOB5"/>
    <mergeCell ref="NNE5:NNF5"/>
    <mergeCell ref="NNG5:NNH5"/>
    <mergeCell ref="NNI5:NNJ5"/>
    <mergeCell ref="NNK5:NNL5"/>
    <mergeCell ref="NNM5:NNN5"/>
    <mergeCell ref="NNO5:NNP5"/>
    <mergeCell ref="NMS5:NMT5"/>
    <mergeCell ref="NMU5:NMV5"/>
    <mergeCell ref="NMW5:NMX5"/>
    <mergeCell ref="NMY5:NMZ5"/>
    <mergeCell ref="NNA5:NNB5"/>
    <mergeCell ref="NNC5:NND5"/>
    <mergeCell ref="NMG5:NMH5"/>
    <mergeCell ref="NMI5:NMJ5"/>
    <mergeCell ref="NMK5:NML5"/>
    <mergeCell ref="NMM5:NMN5"/>
    <mergeCell ref="NMO5:NMP5"/>
    <mergeCell ref="NMQ5:NMR5"/>
    <mergeCell ref="NRI5:NRJ5"/>
    <mergeCell ref="NRK5:NRL5"/>
    <mergeCell ref="NRM5:NRN5"/>
    <mergeCell ref="NRO5:NRP5"/>
    <mergeCell ref="NRQ5:NRR5"/>
    <mergeCell ref="NRS5:NRT5"/>
    <mergeCell ref="NQW5:NQX5"/>
    <mergeCell ref="NQY5:NQZ5"/>
    <mergeCell ref="NRA5:NRB5"/>
    <mergeCell ref="NRC5:NRD5"/>
    <mergeCell ref="NRE5:NRF5"/>
    <mergeCell ref="NRG5:NRH5"/>
    <mergeCell ref="NQK5:NQL5"/>
    <mergeCell ref="NQM5:NQN5"/>
    <mergeCell ref="NQO5:NQP5"/>
    <mergeCell ref="NQQ5:NQR5"/>
    <mergeCell ref="NQS5:NQT5"/>
    <mergeCell ref="NQU5:NQV5"/>
    <mergeCell ref="NPY5:NPZ5"/>
    <mergeCell ref="NQA5:NQB5"/>
    <mergeCell ref="NQC5:NQD5"/>
    <mergeCell ref="NQE5:NQF5"/>
    <mergeCell ref="NQG5:NQH5"/>
    <mergeCell ref="NQI5:NQJ5"/>
    <mergeCell ref="NPM5:NPN5"/>
    <mergeCell ref="NPO5:NPP5"/>
    <mergeCell ref="NPQ5:NPR5"/>
    <mergeCell ref="NPS5:NPT5"/>
    <mergeCell ref="NPU5:NPV5"/>
    <mergeCell ref="NPW5:NPX5"/>
    <mergeCell ref="NPA5:NPB5"/>
    <mergeCell ref="NPC5:NPD5"/>
    <mergeCell ref="NPE5:NPF5"/>
    <mergeCell ref="NPG5:NPH5"/>
    <mergeCell ref="NPI5:NPJ5"/>
    <mergeCell ref="NPK5:NPL5"/>
    <mergeCell ref="NUC5:NUD5"/>
    <mergeCell ref="NUE5:NUF5"/>
    <mergeCell ref="NUG5:NUH5"/>
    <mergeCell ref="NUI5:NUJ5"/>
    <mergeCell ref="NUK5:NUL5"/>
    <mergeCell ref="NUM5:NUN5"/>
    <mergeCell ref="NTQ5:NTR5"/>
    <mergeCell ref="NTS5:NTT5"/>
    <mergeCell ref="NTU5:NTV5"/>
    <mergeCell ref="NTW5:NTX5"/>
    <mergeCell ref="NTY5:NTZ5"/>
    <mergeCell ref="NUA5:NUB5"/>
    <mergeCell ref="NTE5:NTF5"/>
    <mergeCell ref="NTG5:NTH5"/>
    <mergeCell ref="NTI5:NTJ5"/>
    <mergeCell ref="NTK5:NTL5"/>
    <mergeCell ref="NTM5:NTN5"/>
    <mergeCell ref="NTO5:NTP5"/>
    <mergeCell ref="NSS5:NST5"/>
    <mergeCell ref="NSU5:NSV5"/>
    <mergeCell ref="NSW5:NSX5"/>
    <mergeCell ref="NSY5:NSZ5"/>
    <mergeCell ref="NTA5:NTB5"/>
    <mergeCell ref="NTC5:NTD5"/>
    <mergeCell ref="NSG5:NSH5"/>
    <mergeCell ref="NSI5:NSJ5"/>
    <mergeCell ref="NSK5:NSL5"/>
    <mergeCell ref="NSM5:NSN5"/>
    <mergeCell ref="NSO5:NSP5"/>
    <mergeCell ref="NSQ5:NSR5"/>
    <mergeCell ref="NRU5:NRV5"/>
    <mergeCell ref="NRW5:NRX5"/>
    <mergeCell ref="NRY5:NRZ5"/>
    <mergeCell ref="NSA5:NSB5"/>
    <mergeCell ref="NSC5:NSD5"/>
    <mergeCell ref="NSE5:NSF5"/>
    <mergeCell ref="NWW5:NWX5"/>
    <mergeCell ref="NWY5:NWZ5"/>
    <mergeCell ref="NXA5:NXB5"/>
    <mergeCell ref="NXC5:NXD5"/>
    <mergeCell ref="NXE5:NXF5"/>
    <mergeCell ref="NXG5:NXH5"/>
    <mergeCell ref="NWK5:NWL5"/>
    <mergeCell ref="NWM5:NWN5"/>
    <mergeCell ref="NWO5:NWP5"/>
    <mergeCell ref="NWQ5:NWR5"/>
    <mergeCell ref="NWS5:NWT5"/>
    <mergeCell ref="NWU5:NWV5"/>
    <mergeCell ref="NVY5:NVZ5"/>
    <mergeCell ref="NWA5:NWB5"/>
    <mergeCell ref="NWC5:NWD5"/>
    <mergeCell ref="NWE5:NWF5"/>
    <mergeCell ref="NWG5:NWH5"/>
    <mergeCell ref="NWI5:NWJ5"/>
    <mergeCell ref="NVM5:NVN5"/>
    <mergeCell ref="NVO5:NVP5"/>
    <mergeCell ref="NVQ5:NVR5"/>
    <mergeCell ref="NVS5:NVT5"/>
    <mergeCell ref="NVU5:NVV5"/>
    <mergeCell ref="NVW5:NVX5"/>
    <mergeCell ref="NVA5:NVB5"/>
    <mergeCell ref="NVC5:NVD5"/>
    <mergeCell ref="NVE5:NVF5"/>
    <mergeCell ref="NVG5:NVH5"/>
    <mergeCell ref="NVI5:NVJ5"/>
    <mergeCell ref="NVK5:NVL5"/>
    <mergeCell ref="NUO5:NUP5"/>
    <mergeCell ref="NUQ5:NUR5"/>
    <mergeCell ref="NUS5:NUT5"/>
    <mergeCell ref="NUU5:NUV5"/>
    <mergeCell ref="NUW5:NUX5"/>
    <mergeCell ref="NUY5:NUZ5"/>
    <mergeCell ref="NZQ5:NZR5"/>
    <mergeCell ref="NZS5:NZT5"/>
    <mergeCell ref="NZU5:NZV5"/>
    <mergeCell ref="NZW5:NZX5"/>
    <mergeCell ref="NZY5:NZZ5"/>
    <mergeCell ref="OAA5:OAB5"/>
    <mergeCell ref="NZE5:NZF5"/>
    <mergeCell ref="NZG5:NZH5"/>
    <mergeCell ref="NZI5:NZJ5"/>
    <mergeCell ref="NZK5:NZL5"/>
    <mergeCell ref="NZM5:NZN5"/>
    <mergeCell ref="NZO5:NZP5"/>
    <mergeCell ref="NYS5:NYT5"/>
    <mergeCell ref="NYU5:NYV5"/>
    <mergeCell ref="NYW5:NYX5"/>
    <mergeCell ref="NYY5:NYZ5"/>
    <mergeCell ref="NZA5:NZB5"/>
    <mergeCell ref="NZC5:NZD5"/>
    <mergeCell ref="NYG5:NYH5"/>
    <mergeCell ref="NYI5:NYJ5"/>
    <mergeCell ref="NYK5:NYL5"/>
    <mergeCell ref="NYM5:NYN5"/>
    <mergeCell ref="NYO5:NYP5"/>
    <mergeCell ref="NYQ5:NYR5"/>
    <mergeCell ref="NXU5:NXV5"/>
    <mergeCell ref="NXW5:NXX5"/>
    <mergeCell ref="NXY5:NXZ5"/>
    <mergeCell ref="NYA5:NYB5"/>
    <mergeCell ref="NYC5:NYD5"/>
    <mergeCell ref="NYE5:NYF5"/>
    <mergeCell ref="NXI5:NXJ5"/>
    <mergeCell ref="NXK5:NXL5"/>
    <mergeCell ref="NXM5:NXN5"/>
    <mergeCell ref="NXO5:NXP5"/>
    <mergeCell ref="NXQ5:NXR5"/>
    <mergeCell ref="NXS5:NXT5"/>
    <mergeCell ref="OCK5:OCL5"/>
    <mergeCell ref="OCM5:OCN5"/>
    <mergeCell ref="OCO5:OCP5"/>
    <mergeCell ref="OCQ5:OCR5"/>
    <mergeCell ref="OCS5:OCT5"/>
    <mergeCell ref="OCU5:OCV5"/>
    <mergeCell ref="OBY5:OBZ5"/>
    <mergeCell ref="OCA5:OCB5"/>
    <mergeCell ref="OCC5:OCD5"/>
    <mergeCell ref="OCE5:OCF5"/>
    <mergeCell ref="OCG5:OCH5"/>
    <mergeCell ref="OCI5:OCJ5"/>
    <mergeCell ref="OBM5:OBN5"/>
    <mergeCell ref="OBO5:OBP5"/>
    <mergeCell ref="OBQ5:OBR5"/>
    <mergeCell ref="OBS5:OBT5"/>
    <mergeCell ref="OBU5:OBV5"/>
    <mergeCell ref="OBW5:OBX5"/>
    <mergeCell ref="OBA5:OBB5"/>
    <mergeCell ref="OBC5:OBD5"/>
    <mergeCell ref="OBE5:OBF5"/>
    <mergeCell ref="OBG5:OBH5"/>
    <mergeCell ref="OBI5:OBJ5"/>
    <mergeCell ref="OBK5:OBL5"/>
    <mergeCell ref="OAO5:OAP5"/>
    <mergeCell ref="OAQ5:OAR5"/>
    <mergeCell ref="OAS5:OAT5"/>
    <mergeCell ref="OAU5:OAV5"/>
    <mergeCell ref="OAW5:OAX5"/>
    <mergeCell ref="OAY5:OAZ5"/>
    <mergeCell ref="OAC5:OAD5"/>
    <mergeCell ref="OAE5:OAF5"/>
    <mergeCell ref="OAG5:OAH5"/>
    <mergeCell ref="OAI5:OAJ5"/>
    <mergeCell ref="OAK5:OAL5"/>
    <mergeCell ref="OAM5:OAN5"/>
    <mergeCell ref="OFE5:OFF5"/>
    <mergeCell ref="OFG5:OFH5"/>
    <mergeCell ref="OFI5:OFJ5"/>
    <mergeCell ref="OFK5:OFL5"/>
    <mergeCell ref="OFM5:OFN5"/>
    <mergeCell ref="OFO5:OFP5"/>
    <mergeCell ref="OES5:OET5"/>
    <mergeCell ref="OEU5:OEV5"/>
    <mergeCell ref="OEW5:OEX5"/>
    <mergeCell ref="OEY5:OEZ5"/>
    <mergeCell ref="OFA5:OFB5"/>
    <mergeCell ref="OFC5:OFD5"/>
    <mergeCell ref="OEG5:OEH5"/>
    <mergeCell ref="OEI5:OEJ5"/>
    <mergeCell ref="OEK5:OEL5"/>
    <mergeCell ref="OEM5:OEN5"/>
    <mergeCell ref="OEO5:OEP5"/>
    <mergeCell ref="OEQ5:OER5"/>
    <mergeCell ref="ODU5:ODV5"/>
    <mergeCell ref="ODW5:ODX5"/>
    <mergeCell ref="ODY5:ODZ5"/>
    <mergeCell ref="OEA5:OEB5"/>
    <mergeCell ref="OEC5:OED5"/>
    <mergeCell ref="OEE5:OEF5"/>
    <mergeCell ref="ODI5:ODJ5"/>
    <mergeCell ref="ODK5:ODL5"/>
    <mergeCell ref="ODM5:ODN5"/>
    <mergeCell ref="ODO5:ODP5"/>
    <mergeCell ref="ODQ5:ODR5"/>
    <mergeCell ref="ODS5:ODT5"/>
    <mergeCell ref="OCW5:OCX5"/>
    <mergeCell ref="OCY5:OCZ5"/>
    <mergeCell ref="ODA5:ODB5"/>
    <mergeCell ref="ODC5:ODD5"/>
    <mergeCell ref="ODE5:ODF5"/>
    <mergeCell ref="ODG5:ODH5"/>
    <mergeCell ref="OHY5:OHZ5"/>
    <mergeCell ref="OIA5:OIB5"/>
    <mergeCell ref="OIC5:OID5"/>
    <mergeCell ref="OIE5:OIF5"/>
    <mergeCell ref="OIG5:OIH5"/>
    <mergeCell ref="OII5:OIJ5"/>
    <mergeCell ref="OHM5:OHN5"/>
    <mergeCell ref="OHO5:OHP5"/>
    <mergeCell ref="OHQ5:OHR5"/>
    <mergeCell ref="OHS5:OHT5"/>
    <mergeCell ref="OHU5:OHV5"/>
    <mergeCell ref="OHW5:OHX5"/>
    <mergeCell ref="OHA5:OHB5"/>
    <mergeCell ref="OHC5:OHD5"/>
    <mergeCell ref="OHE5:OHF5"/>
    <mergeCell ref="OHG5:OHH5"/>
    <mergeCell ref="OHI5:OHJ5"/>
    <mergeCell ref="OHK5:OHL5"/>
    <mergeCell ref="OGO5:OGP5"/>
    <mergeCell ref="OGQ5:OGR5"/>
    <mergeCell ref="OGS5:OGT5"/>
    <mergeCell ref="OGU5:OGV5"/>
    <mergeCell ref="OGW5:OGX5"/>
    <mergeCell ref="OGY5:OGZ5"/>
    <mergeCell ref="OGC5:OGD5"/>
    <mergeCell ref="OGE5:OGF5"/>
    <mergeCell ref="OGG5:OGH5"/>
    <mergeCell ref="OGI5:OGJ5"/>
    <mergeCell ref="OGK5:OGL5"/>
    <mergeCell ref="OGM5:OGN5"/>
    <mergeCell ref="OFQ5:OFR5"/>
    <mergeCell ref="OFS5:OFT5"/>
    <mergeCell ref="OFU5:OFV5"/>
    <mergeCell ref="OFW5:OFX5"/>
    <mergeCell ref="OFY5:OFZ5"/>
    <mergeCell ref="OGA5:OGB5"/>
    <mergeCell ref="OKS5:OKT5"/>
    <mergeCell ref="OKU5:OKV5"/>
    <mergeCell ref="OKW5:OKX5"/>
    <mergeCell ref="OKY5:OKZ5"/>
    <mergeCell ref="OLA5:OLB5"/>
    <mergeCell ref="OLC5:OLD5"/>
    <mergeCell ref="OKG5:OKH5"/>
    <mergeCell ref="OKI5:OKJ5"/>
    <mergeCell ref="OKK5:OKL5"/>
    <mergeCell ref="OKM5:OKN5"/>
    <mergeCell ref="OKO5:OKP5"/>
    <mergeCell ref="OKQ5:OKR5"/>
    <mergeCell ref="OJU5:OJV5"/>
    <mergeCell ref="OJW5:OJX5"/>
    <mergeCell ref="OJY5:OJZ5"/>
    <mergeCell ref="OKA5:OKB5"/>
    <mergeCell ref="OKC5:OKD5"/>
    <mergeCell ref="OKE5:OKF5"/>
    <mergeCell ref="OJI5:OJJ5"/>
    <mergeCell ref="OJK5:OJL5"/>
    <mergeCell ref="OJM5:OJN5"/>
    <mergeCell ref="OJO5:OJP5"/>
    <mergeCell ref="OJQ5:OJR5"/>
    <mergeCell ref="OJS5:OJT5"/>
    <mergeCell ref="OIW5:OIX5"/>
    <mergeCell ref="OIY5:OIZ5"/>
    <mergeCell ref="OJA5:OJB5"/>
    <mergeCell ref="OJC5:OJD5"/>
    <mergeCell ref="OJE5:OJF5"/>
    <mergeCell ref="OJG5:OJH5"/>
    <mergeCell ref="OIK5:OIL5"/>
    <mergeCell ref="OIM5:OIN5"/>
    <mergeCell ref="OIO5:OIP5"/>
    <mergeCell ref="OIQ5:OIR5"/>
    <mergeCell ref="OIS5:OIT5"/>
    <mergeCell ref="OIU5:OIV5"/>
    <mergeCell ref="ONM5:ONN5"/>
    <mergeCell ref="ONO5:ONP5"/>
    <mergeCell ref="ONQ5:ONR5"/>
    <mergeCell ref="ONS5:ONT5"/>
    <mergeCell ref="ONU5:ONV5"/>
    <mergeCell ref="ONW5:ONX5"/>
    <mergeCell ref="ONA5:ONB5"/>
    <mergeCell ref="ONC5:OND5"/>
    <mergeCell ref="ONE5:ONF5"/>
    <mergeCell ref="ONG5:ONH5"/>
    <mergeCell ref="ONI5:ONJ5"/>
    <mergeCell ref="ONK5:ONL5"/>
    <mergeCell ref="OMO5:OMP5"/>
    <mergeCell ref="OMQ5:OMR5"/>
    <mergeCell ref="OMS5:OMT5"/>
    <mergeCell ref="OMU5:OMV5"/>
    <mergeCell ref="OMW5:OMX5"/>
    <mergeCell ref="OMY5:OMZ5"/>
    <mergeCell ref="OMC5:OMD5"/>
    <mergeCell ref="OME5:OMF5"/>
    <mergeCell ref="OMG5:OMH5"/>
    <mergeCell ref="OMI5:OMJ5"/>
    <mergeCell ref="OMK5:OML5"/>
    <mergeCell ref="OMM5:OMN5"/>
    <mergeCell ref="OLQ5:OLR5"/>
    <mergeCell ref="OLS5:OLT5"/>
    <mergeCell ref="OLU5:OLV5"/>
    <mergeCell ref="OLW5:OLX5"/>
    <mergeCell ref="OLY5:OLZ5"/>
    <mergeCell ref="OMA5:OMB5"/>
    <mergeCell ref="OLE5:OLF5"/>
    <mergeCell ref="OLG5:OLH5"/>
    <mergeCell ref="OLI5:OLJ5"/>
    <mergeCell ref="OLK5:OLL5"/>
    <mergeCell ref="OLM5:OLN5"/>
    <mergeCell ref="OLO5:OLP5"/>
    <mergeCell ref="OQG5:OQH5"/>
    <mergeCell ref="OQI5:OQJ5"/>
    <mergeCell ref="OQK5:OQL5"/>
    <mergeCell ref="OQM5:OQN5"/>
    <mergeCell ref="OQO5:OQP5"/>
    <mergeCell ref="OQQ5:OQR5"/>
    <mergeCell ref="OPU5:OPV5"/>
    <mergeCell ref="OPW5:OPX5"/>
    <mergeCell ref="OPY5:OPZ5"/>
    <mergeCell ref="OQA5:OQB5"/>
    <mergeCell ref="OQC5:OQD5"/>
    <mergeCell ref="OQE5:OQF5"/>
    <mergeCell ref="OPI5:OPJ5"/>
    <mergeCell ref="OPK5:OPL5"/>
    <mergeCell ref="OPM5:OPN5"/>
    <mergeCell ref="OPO5:OPP5"/>
    <mergeCell ref="OPQ5:OPR5"/>
    <mergeCell ref="OPS5:OPT5"/>
    <mergeCell ref="OOW5:OOX5"/>
    <mergeCell ref="OOY5:OOZ5"/>
    <mergeCell ref="OPA5:OPB5"/>
    <mergeCell ref="OPC5:OPD5"/>
    <mergeCell ref="OPE5:OPF5"/>
    <mergeCell ref="OPG5:OPH5"/>
    <mergeCell ref="OOK5:OOL5"/>
    <mergeCell ref="OOM5:OON5"/>
    <mergeCell ref="OOO5:OOP5"/>
    <mergeCell ref="OOQ5:OOR5"/>
    <mergeCell ref="OOS5:OOT5"/>
    <mergeCell ref="OOU5:OOV5"/>
    <mergeCell ref="ONY5:ONZ5"/>
    <mergeCell ref="OOA5:OOB5"/>
    <mergeCell ref="OOC5:OOD5"/>
    <mergeCell ref="OOE5:OOF5"/>
    <mergeCell ref="OOG5:OOH5"/>
    <mergeCell ref="OOI5:OOJ5"/>
    <mergeCell ref="OTA5:OTB5"/>
    <mergeCell ref="OTC5:OTD5"/>
    <mergeCell ref="OTE5:OTF5"/>
    <mergeCell ref="OTG5:OTH5"/>
    <mergeCell ref="OTI5:OTJ5"/>
    <mergeCell ref="OTK5:OTL5"/>
    <mergeCell ref="OSO5:OSP5"/>
    <mergeCell ref="OSQ5:OSR5"/>
    <mergeCell ref="OSS5:OST5"/>
    <mergeCell ref="OSU5:OSV5"/>
    <mergeCell ref="OSW5:OSX5"/>
    <mergeCell ref="OSY5:OSZ5"/>
    <mergeCell ref="OSC5:OSD5"/>
    <mergeCell ref="OSE5:OSF5"/>
    <mergeCell ref="OSG5:OSH5"/>
    <mergeCell ref="OSI5:OSJ5"/>
    <mergeCell ref="OSK5:OSL5"/>
    <mergeCell ref="OSM5:OSN5"/>
    <mergeCell ref="ORQ5:ORR5"/>
    <mergeCell ref="ORS5:ORT5"/>
    <mergeCell ref="ORU5:ORV5"/>
    <mergeCell ref="ORW5:ORX5"/>
    <mergeCell ref="ORY5:ORZ5"/>
    <mergeCell ref="OSA5:OSB5"/>
    <mergeCell ref="ORE5:ORF5"/>
    <mergeCell ref="ORG5:ORH5"/>
    <mergeCell ref="ORI5:ORJ5"/>
    <mergeCell ref="ORK5:ORL5"/>
    <mergeCell ref="ORM5:ORN5"/>
    <mergeCell ref="ORO5:ORP5"/>
    <mergeCell ref="OQS5:OQT5"/>
    <mergeCell ref="OQU5:OQV5"/>
    <mergeCell ref="OQW5:OQX5"/>
    <mergeCell ref="OQY5:OQZ5"/>
    <mergeCell ref="ORA5:ORB5"/>
    <mergeCell ref="ORC5:ORD5"/>
    <mergeCell ref="OVU5:OVV5"/>
    <mergeCell ref="OVW5:OVX5"/>
    <mergeCell ref="OVY5:OVZ5"/>
    <mergeCell ref="OWA5:OWB5"/>
    <mergeCell ref="OWC5:OWD5"/>
    <mergeCell ref="OWE5:OWF5"/>
    <mergeCell ref="OVI5:OVJ5"/>
    <mergeCell ref="OVK5:OVL5"/>
    <mergeCell ref="OVM5:OVN5"/>
    <mergeCell ref="OVO5:OVP5"/>
    <mergeCell ref="OVQ5:OVR5"/>
    <mergeCell ref="OVS5:OVT5"/>
    <mergeCell ref="OUW5:OUX5"/>
    <mergeCell ref="OUY5:OUZ5"/>
    <mergeCell ref="OVA5:OVB5"/>
    <mergeCell ref="OVC5:OVD5"/>
    <mergeCell ref="OVE5:OVF5"/>
    <mergeCell ref="OVG5:OVH5"/>
    <mergeCell ref="OUK5:OUL5"/>
    <mergeCell ref="OUM5:OUN5"/>
    <mergeCell ref="OUO5:OUP5"/>
    <mergeCell ref="OUQ5:OUR5"/>
    <mergeCell ref="OUS5:OUT5"/>
    <mergeCell ref="OUU5:OUV5"/>
    <mergeCell ref="OTY5:OTZ5"/>
    <mergeCell ref="OUA5:OUB5"/>
    <mergeCell ref="OUC5:OUD5"/>
    <mergeCell ref="OUE5:OUF5"/>
    <mergeCell ref="OUG5:OUH5"/>
    <mergeCell ref="OUI5:OUJ5"/>
    <mergeCell ref="OTM5:OTN5"/>
    <mergeCell ref="OTO5:OTP5"/>
    <mergeCell ref="OTQ5:OTR5"/>
    <mergeCell ref="OTS5:OTT5"/>
    <mergeCell ref="OTU5:OTV5"/>
    <mergeCell ref="OTW5:OTX5"/>
    <mergeCell ref="OYO5:OYP5"/>
    <mergeCell ref="OYQ5:OYR5"/>
    <mergeCell ref="OYS5:OYT5"/>
    <mergeCell ref="OYU5:OYV5"/>
    <mergeCell ref="OYW5:OYX5"/>
    <mergeCell ref="OYY5:OYZ5"/>
    <mergeCell ref="OYC5:OYD5"/>
    <mergeCell ref="OYE5:OYF5"/>
    <mergeCell ref="OYG5:OYH5"/>
    <mergeCell ref="OYI5:OYJ5"/>
    <mergeCell ref="OYK5:OYL5"/>
    <mergeCell ref="OYM5:OYN5"/>
    <mergeCell ref="OXQ5:OXR5"/>
    <mergeCell ref="OXS5:OXT5"/>
    <mergeCell ref="OXU5:OXV5"/>
    <mergeCell ref="OXW5:OXX5"/>
    <mergeCell ref="OXY5:OXZ5"/>
    <mergeCell ref="OYA5:OYB5"/>
    <mergeCell ref="OXE5:OXF5"/>
    <mergeCell ref="OXG5:OXH5"/>
    <mergeCell ref="OXI5:OXJ5"/>
    <mergeCell ref="OXK5:OXL5"/>
    <mergeCell ref="OXM5:OXN5"/>
    <mergeCell ref="OXO5:OXP5"/>
    <mergeCell ref="OWS5:OWT5"/>
    <mergeCell ref="OWU5:OWV5"/>
    <mergeCell ref="OWW5:OWX5"/>
    <mergeCell ref="OWY5:OWZ5"/>
    <mergeCell ref="OXA5:OXB5"/>
    <mergeCell ref="OXC5:OXD5"/>
    <mergeCell ref="OWG5:OWH5"/>
    <mergeCell ref="OWI5:OWJ5"/>
    <mergeCell ref="OWK5:OWL5"/>
    <mergeCell ref="OWM5:OWN5"/>
    <mergeCell ref="OWO5:OWP5"/>
    <mergeCell ref="OWQ5:OWR5"/>
    <mergeCell ref="PBI5:PBJ5"/>
    <mergeCell ref="PBK5:PBL5"/>
    <mergeCell ref="PBM5:PBN5"/>
    <mergeCell ref="PBO5:PBP5"/>
    <mergeCell ref="PBQ5:PBR5"/>
    <mergeCell ref="PBS5:PBT5"/>
    <mergeCell ref="PAW5:PAX5"/>
    <mergeCell ref="PAY5:PAZ5"/>
    <mergeCell ref="PBA5:PBB5"/>
    <mergeCell ref="PBC5:PBD5"/>
    <mergeCell ref="PBE5:PBF5"/>
    <mergeCell ref="PBG5:PBH5"/>
    <mergeCell ref="PAK5:PAL5"/>
    <mergeCell ref="PAM5:PAN5"/>
    <mergeCell ref="PAO5:PAP5"/>
    <mergeCell ref="PAQ5:PAR5"/>
    <mergeCell ref="PAS5:PAT5"/>
    <mergeCell ref="PAU5:PAV5"/>
    <mergeCell ref="OZY5:OZZ5"/>
    <mergeCell ref="PAA5:PAB5"/>
    <mergeCell ref="PAC5:PAD5"/>
    <mergeCell ref="PAE5:PAF5"/>
    <mergeCell ref="PAG5:PAH5"/>
    <mergeCell ref="PAI5:PAJ5"/>
    <mergeCell ref="OZM5:OZN5"/>
    <mergeCell ref="OZO5:OZP5"/>
    <mergeCell ref="OZQ5:OZR5"/>
    <mergeCell ref="OZS5:OZT5"/>
    <mergeCell ref="OZU5:OZV5"/>
    <mergeCell ref="OZW5:OZX5"/>
    <mergeCell ref="OZA5:OZB5"/>
    <mergeCell ref="OZC5:OZD5"/>
    <mergeCell ref="OZE5:OZF5"/>
    <mergeCell ref="OZG5:OZH5"/>
    <mergeCell ref="OZI5:OZJ5"/>
    <mergeCell ref="OZK5:OZL5"/>
    <mergeCell ref="PEC5:PED5"/>
    <mergeCell ref="PEE5:PEF5"/>
    <mergeCell ref="PEG5:PEH5"/>
    <mergeCell ref="PEI5:PEJ5"/>
    <mergeCell ref="PEK5:PEL5"/>
    <mergeCell ref="PEM5:PEN5"/>
    <mergeCell ref="PDQ5:PDR5"/>
    <mergeCell ref="PDS5:PDT5"/>
    <mergeCell ref="PDU5:PDV5"/>
    <mergeCell ref="PDW5:PDX5"/>
    <mergeCell ref="PDY5:PDZ5"/>
    <mergeCell ref="PEA5:PEB5"/>
    <mergeCell ref="PDE5:PDF5"/>
    <mergeCell ref="PDG5:PDH5"/>
    <mergeCell ref="PDI5:PDJ5"/>
    <mergeCell ref="PDK5:PDL5"/>
    <mergeCell ref="PDM5:PDN5"/>
    <mergeCell ref="PDO5:PDP5"/>
    <mergeCell ref="PCS5:PCT5"/>
    <mergeCell ref="PCU5:PCV5"/>
    <mergeCell ref="PCW5:PCX5"/>
    <mergeCell ref="PCY5:PCZ5"/>
    <mergeCell ref="PDA5:PDB5"/>
    <mergeCell ref="PDC5:PDD5"/>
    <mergeCell ref="PCG5:PCH5"/>
    <mergeCell ref="PCI5:PCJ5"/>
    <mergeCell ref="PCK5:PCL5"/>
    <mergeCell ref="PCM5:PCN5"/>
    <mergeCell ref="PCO5:PCP5"/>
    <mergeCell ref="PCQ5:PCR5"/>
    <mergeCell ref="PBU5:PBV5"/>
    <mergeCell ref="PBW5:PBX5"/>
    <mergeCell ref="PBY5:PBZ5"/>
    <mergeCell ref="PCA5:PCB5"/>
    <mergeCell ref="PCC5:PCD5"/>
    <mergeCell ref="PCE5:PCF5"/>
    <mergeCell ref="PGW5:PGX5"/>
    <mergeCell ref="PGY5:PGZ5"/>
    <mergeCell ref="PHA5:PHB5"/>
    <mergeCell ref="PHC5:PHD5"/>
    <mergeCell ref="PHE5:PHF5"/>
    <mergeCell ref="PHG5:PHH5"/>
    <mergeCell ref="PGK5:PGL5"/>
    <mergeCell ref="PGM5:PGN5"/>
    <mergeCell ref="PGO5:PGP5"/>
    <mergeCell ref="PGQ5:PGR5"/>
    <mergeCell ref="PGS5:PGT5"/>
    <mergeCell ref="PGU5:PGV5"/>
    <mergeCell ref="PFY5:PFZ5"/>
    <mergeCell ref="PGA5:PGB5"/>
    <mergeCell ref="PGC5:PGD5"/>
    <mergeCell ref="PGE5:PGF5"/>
    <mergeCell ref="PGG5:PGH5"/>
    <mergeCell ref="PGI5:PGJ5"/>
    <mergeCell ref="PFM5:PFN5"/>
    <mergeCell ref="PFO5:PFP5"/>
    <mergeCell ref="PFQ5:PFR5"/>
    <mergeCell ref="PFS5:PFT5"/>
    <mergeCell ref="PFU5:PFV5"/>
    <mergeCell ref="PFW5:PFX5"/>
    <mergeCell ref="PFA5:PFB5"/>
    <mergeCell ref="PFC5:PFD5"/>
    <mergeCell ref="PFE5:PFF5"/>
    <mergeCell ref="PFG5:PFH5"/>
    <mergeCell ref="PFI5:PFJ5"/>
    <mergeCell ref="PFK5:PFL5"/>
    <mergeCell ref="PEO5:PEP5"/>
    <mergeCell ref="PEQ5:PER5"/>
    <mergeCell ref="PES5:PET5"/>
    <mergeCell ref="PEU5:PEV5"/>
    <mergeCell ref="PEW5:PEX5"/>
    <mergeCell ref="PEY5:PEZ5"/>
    <mergeCell ref="PJQ5:PJR5"/>
    <mergeCell ref="PJS5:PJT5"/>
    <mergeCell ref="PJU5:PJV5"/>
    <mergeCell ref="PJW5:PJX5"/>
    <mergeCell ref="PJY5:PJZ5"/>
    <mergeCell ref="PKA5:PKB5"/>
    <mergeCell ref="PJE5:PJF5"/>
    <mergeCell ref="PJG5:PJH5"/>
    <mergeCell ref="PJI5:PJJ5"/>
    <mergeCell ref="PJK5:PJL5"/>
    <mergeCell ref="PJM5:PJN5"/>
    <mergeCell ref="PJO5:PJP5"/>
    <mergeCell ref="PIS5:PIT5"/>
    <mergeCell ref="PIU5:PIV5"/>
    <mergeCell ref="PIW5:PIX5"/>
    <mergeCell ref="PIY5:PIZ5"/>
    <mergeCell ref="PJA5:PJB5"/>
    <mergeCell ref="PJC5:PJD5"/>
    <mergeCell ref="PIG5:PIH5"/>
    <mergeCell ref="PII5:PIJ5"/>
    <mergeCell ref="PIK5:PIL5"/>
    <mergeCell ref="PIM5:PIN5"/>
    <mergeCell ref="PIO5:PIP5"/>
    <mergeCell ref="PIQ5:PIR5"/>
    <mergeCell ref="PHU5:PHV5"/>
    <mergeCell ref="PHW5:PHX5"/>
    <mergeCell ref="PHY5:PHZ5"/>
    <mergeCell ref="PIA5:PIB5"/>
    <mergeCell ref="PIC5:PID5"/>
    <mergeCell ref="PIE5:PIF5"/>
    <mergeCell ref="PHI5:PHJ5"/>
    <mergeCell ref="PHK5:PHL5"/>
    <mergeCell ref="PHM5:PHN5"/>
    <mergeCell ref="PHO5:PHP5"/>
    <mergeCell ref="PHQ5:PHR5"/>
    <mergeCell ref="PHS5:PHT5"/>
    <mergeCell ref="PMK5:PML5"/>
    <mergeCell ref="PMM5:PMN5"/>
    <mergeCell ref="PMO5:PMP5"/>
    <mergeCell ref="PMQ5:PMR5"/>
    <mergeCell ref="PMS5:PMT5"/>
    <mergeCell ref="PMU5:PMV5"/>
    <mergeCell ref="PLY5:PLZ5"/>
    <mergeCell ref="PMA5:PMB5"/>
    <mergeCell ref="PMC5:PMD5"/>
    <mergeCell ref="PME5:PMF5"/>
    <mergeCell ref="PMG5:PMH5"/>
    <mergeCell ref="PMI5:PMJ5"/>
    <mergeCell ref="PLM5:PLN5"/>
    <mergeCell ref="PLO5:PLP5"/>
    <mergeCell ref="PLQ5:PLR5"/>
    <mergeCell ref="PLS5:PLT5"/>
    <mergeCell ref="PLU5:PLV5"/>
    <mergeCell ref="PLW5:PLX5"/>
    <mergeCell ref="PLA5:PLB5"/>
    <mergeCell ref="PLC5:PLD5"/>
    <mergeCell ref="PLE5:PLF5"/>
    <mergeCell ref="PLG5:PLH5"/>
    <mergeCell ref="PLI5:PLJ5"/>
    <mergeCell ref="PLK5:PLL5"/>
    <mergeCell ref="PKO5:PKP5"/>
    <mergeCell ref="PKQ5:PKR5"/>
    <mergeCell ref="PKS5:PKT5"/>
    <mergeCell ref="PKU5:PKV5"/>
    <mergeCell ref="PKW5:PKX5"/>
    <mergeCell ref="PKY5:PKZ5"/>
    <mergeCell ref="PKC5:PKD5"/>
    <mergeCell ref="PKE5:PKF5"/>
    <mergeCell ref="PKG5:PKH5"/>
    <mergeCell ref="PKI5:PKJ5"/>
    <mergeCell ref="PKK5:PKL5"/>
    <mergeCell ref="PKM5:PKN5"/>
    <mergeCell ref="PPE5:PPF5"/>
    <mergeCell ref="PPG5:PPH5"/>
    <mergeCell ref="PPI5:PPJ5"/>
    <mergeCell ref="PPK5:PPL5"/>
    <mergeCell ref="PPM5:PPN5"/>
    <mergeCell ref="PPO5:PPP5"/>
    <mergeCell ref="POS5:POT5"/>
    <mergeCell ref="POU5:POV5"/>
    <mergeCell ref="POW5:POX5"/>
    <mergeCell ref="POY5:POZ5"/>
    <mergeCell ref="PPA5:PPB5"/>
    <mergeCell ref="PPC5:PPD5"/>
    <mergeCell ref="POG5:POH5"/>
    <mergeCell ref="POI5:POJ5"/>
    <mergeCell ref="POK5:POL5"/>
    <mergeCell ref="POM5:PON5"/>
    <mergeCell ref="POO5:POP5"/>
    <mergeCell ref="POQ5:POR5"/>
    <mergeCell ref="PNU5:PNV5"/>
    <mergeCell ref="PNW5:PNX5"/>
    <mergeCell ref="PNY5:PNZ5"/>
    <mergeCell ref="POA5:POB5"/>
    <mergeCell ref="POC5:POD5"/>
    <mergeCell ref="POE5:POF5"/>
    <mergeCell ref="PNI5:PNJ5"/>
    <mergeCell ref="PNK5:PNL5"/>
    <mergeCell ref="PNM5:PNN5"/>
    <mergeCell ref="PNO5:PNP5"/>
    <mergeCell ref="PNQ5:PNR5"/>
    <mergeCell ref="PNS5:PNT5"/>
    <mergeCell ref="PMW5:PMX5"/>
    <mergeCell ref="PMY5:PMZ5"/>
    <mergeCell ref="PNA5:PNB5"/>
    <mergeCell ref="PNC5:PND5"/>
    <mergeCell ref="PNE5:PNF5"/>
    <mergeCell ref="PNG5:PNH5"/>
    <mergeCell ref="PRY5:PRZ5"/>
    <mergeCell ref="PSA5:PSB5"/>
    <mergeCell ref="PSC5:PSD5"/>
    <mergeCell ref="PSE5:PSF5"/>
    <mergeCell ref="PSG5:PSH5"/>
    <mergeCell ref="PSI5:PSJ5"/>
    <mergeCell ref="PRM5:PRN5"/>
    <mergeCell ref="PRO5:PRP5"/>
    <mergeCell ref="PRQ5:PRR5"/>
    <mergeCell ref="PRS5:PRT5"/>
    <mergeCell ref="PRU5:PRV5"/>
    <mergeCell ref="PRW5:PRX5"/>
    <mergeCell ref="PRA5:PRB5"/>
    <mergeCell ref="PRC5:PRD5"/>
    <mergeCell ref="PRE5:PRF5"/>
    <mergeCell ref="PRG5:PRH5"/>
    <mergeCell ref="PRI5:PRJ5"/>
    <mergeCell ref="PRK5:PRL5"/>
    <mergeCell ref="PQO5:PQP5"/>
    <mergeCell ref="PQQ5:PQR5"/>
    <mergeCell ref="PQS5:PQT5"/>
    <mergeCell ref="PQU5:PQV5"/>
    <mergeCell ref="PQW5:PQX5"/>
    <mergeCell ref="PQY5:PQZ5"/>
    <mergeCell ref="PQC5:PQD5"/>
    <mergeCell ref="PQE5:PQF5"/>
    <mergeCell ref="PQG5:PQH5"/>
    <mergeCell ref="PQI5:PQJ5"/>
    <mergeCell ref="PQK5:PQL5"/>
    <mergeCell ref="PQM5:PQN5"/>
    <mergeCell ref="PPQ5:PPR5"/>
    <mergeCell ref="PPS5:PPT5"/>
    <mergeCell ref="PPU5:PPV5"/>
    <mergeCell ref="PPW5:PPX5"/>
    <mergeCell ref="PPY5:PPZ5"/>
    <mergeCell ref="PQA5:PQB5"/>
    <mergeCell ref="PUS5:PUT5"/>
    <mergeCell ref="PUU5:PUV5"/>
    <mergeCell ref="PUW5:PUX5"/>
    <mergeCell ref="PUY5:PUZ5"/>
    <mergeCell ref="PVA5:PVB5"/>
    <mergeCell ref="PVC5:PVD5"/>
    <mergeCell ref="PUG5:PUH5"/>
    <mergeCell ref="PUI5:PUJ5"/>
    <mergeCell ref="PUK5:PUL5"/>
    <mergeCell ref="PUM5:PUN5"/>
    <mergeCell ref="PUO5:PUP5"/>
    <mergeCell ref="PUQ5:PUR5"/>
    <mergeCell ref="PTU5:PTV5"/>
    <mergeCell ref="PTW5:PTX5"/>
    <mergeCell ref="PTY5:PTZ5"/>
    <mergeCell ref="PUA5:PUB5"/>
    <mergeCell ref="PUC5:PUD5"/>
    <mergeCell ref="PUE5:PUF5"/>
    <mergeCell ref="PTI5:PTJ5"/>
    <mergeCell ref="PTK5:PTL5"/>
    <mergeCell ref="PTM5:PTN5"/>
    <mergeCell ref="PTO5:PTP5"/>
    <mergeCell ref="PTQ5:PTR5"/>
    <mergeCell ref="PTS5:PTT5"/>
    <mergeCell ref="PSW5:PSX5"/>
    <mergeCell ref="PSY5:PSZ5"/>
    <mergeCell ref="PTA5:PTB5"/>
    <mergeCell ref="PTC5:PTD5"/>
    <mergeCell ref="PTE5:PTF5"/>
    <mergeCell ref="PTG5:PTH5"/>
    <mergeCell ref="PSK5:PSL5"/>
    <mergeCell ref="PSM5:PSN5"/>
    <mergeCell ref="PSO5:PSP5"/>
    <mergeCell ref="PSQ5:PSR5"/>
    <mergeCell ref="PSS5:PST5"/>
    <mergeCell ref="PSU5:PSV5"/>
    <mergeCell ref="PXM5:PXN5"/>
    <mergeCell ref="PXO5:PXP5"/>
    <mergeCell ref="PXQ5:PXR5"/>
    <mergeCell ref="PXS5:PXT5"/>
    <mergeCell ref="PXU5:PXV5"/>
    <mergeCell ref="PXW5:PXX5"/>
    <mergeCell ref="PXA5:PXB5"/>
    <mergeCell ref="PXC5:PXD5"/>
    <mergeCell ref="PXE5:PXF5"/>
    <mergeCell ref="PXG5:PXH5"/>
    <mergeCell ref="PXI5:PXJ5"/>
    <mergeCell ref="PXK5:PXL5"/>
    <mergeCell ref="PWO5:PWP5"/>
    <mergeCell ref="PWQ5:PWR5"/>
    <mergeCell ref="PWS5:PWT5"/>
    <mergeCell ref="PWU5:PWV5"/>
    <mergeCell ref="PWW5:PWX5"/>
    <mergeCell ref="PWY5:PWZ5"/>
    <mergeCell ref="PWC5:PWD5"/>
    <mergeCell ref="PWE5:PWF5"/>
    <mergeCell ref="PWG5:PWH5"/>
    <mergeCell ref="PWI5:PWJ5"/>
    <mergeCell ref="PWK5:PWL5"/>
    <mergeCell ref="PWM5:PWN5"/>
    <mergeCell ref="PVQ5:PVR5"/>
    <mergeCell ref="PVS5:PVT5"/>
    <mergeCell ref="PVU5:PVV5"/>
    <mergeCell ref="PVW5:PVX5"/>
    <mergeCell ref="PVY5:PVZ5"/>
    <mergeCell ref="PWA5:PWB5"/>
    <mergeCell ref="PVE5:PVF5"/>
    <mergeCell ref="PVG5:PVH5"/>
    <mergeCell ref="PVI5:PVJ5"/>
    <mergeCell ref="PVK5:PVL5"/>
    <mergeCell ref="PVM5:PVN5"/>
    <mergeCell ref="PVO5:PVP5"/>
    <mergeCell ref="QAG5:QAH5"/>
    <mergeCell ref="QAI5:QAJ5"/>
    <mergeCell ref="QAK5:QAL5"/>
    <mergeCell ref="QAM5:QAN5"/>
    <mergeCell ref="QAO5:QAP5"/>
    <mergeCell ref="QAQ5:QAR5"/>
    <mergeCell ref="PZU5:PZV5"/>
    <mergeCell ref="PZW5:PZX5"/>
    <mergeCell ref="PZY5:PZZ5"/>
    <mergeCell ref="QAA5:QAB5"/>
    <mergeCell ref="QAC5:QAD5"/>
    <mergeCell ref="QAE5:QAF5"/>
    <mergeCell ref="PZI5:PZJ5"/>
    <mergeCell ref="PZK5:PZL5"/>
    <mergeCell ref="PZM5:PZN5"/>
    <mergeCell ref="PZO5:PZP5"/>
    <mergeCell ref="PZQ5:PZR5"/>
    <mergeCell ref="PZS5:PZT5"/>
    <mergeCell ref="PYW5:PYX5"/>
    <mergeCell ref="PYY5:PYZ5"/>
    <mergeCell ref="PZA5:PZB5"/>
    <mergeCell ref="PZC5:PZD5"/>
    <mergeCell ref="PZE5:PZF5"/>
    <mergeCell ref="PZG5:PZH5"/>
    <mergeCell ref="PYK5:PYL5"/>
    <mergeCell ref="PYM5:PYN5"/>
    <mergeCell ref="PYO5:PYP5"/>
    <mergeCell ref="PYQ5:PYR5"/>
    <mergeCell ref="PYS5:PYT5"/>
    <mergeCell ref="PYU5:PYV5"/>
    <mergeCell ref="PXY5:PXZ5"/>
    <mergeCell ref="PYA5:PYB5"/>
    <mergeCell ref="PYC5:PYD5"/>
    <mergeCell ref="PYE5:PYF5"/>
    <mergeCell ref="PYG5:PYH5"/>
    <mergeCell ref="PYI5:PYJ5"/>
    <mergeCell ref="QDA5:QDB5"/>
    <mergeCell ref="QDC5:QDD5"/>
    <mergeCell ref="QDE5:QDF5"/>
    <mergeCell ref="QDG5:QDH5"/>
    <mergeCell ref="QDI5:QDJ5"/>
    <mergeCell ref="QDK5:QDL5"/>
    <mergeCell ref="QCO5:QCP5"/>
    <mergeCell ref="QCQ5:QCR5"/>
    <mergeCell ref="QCS5:QCT5"/>
    <mergeCell ref="QCU5:QCV5"/>
    <mergeCell ref="QCW5:QCX5"/>
    <mergeCell ref="QCY5:QCZ5"/>
    <mergeCell ref="QCC5:QCD5"/>
    <mergeCell ref="QCE5:QCF5"/>
    <mergeCell ref="QCG5:QCH5"/>
    <mergeCell ref="QCI5:QCJ5"/>
    <mergeCell ref="QCK5:QCL5"/>
    <mergeCell ref="QCM5:QCN5"/>
    <mergeCell ref="QBQ5:QBR5"/>
    <mergeCell ref="QBS5:QBT5"/>
    <mergeCell ref="QBU5:QBV5"/>
    <mergeCell ref="QBW5:QBX5"/>
    <mergeCell ref="QBY5:QBZ5"/>
    <mergeCell ref="QCA5:QCB5"/>
    <mergeCell ref="QBE5:QBF5"/>
    <mergeCell ref="QBG5:QBH5"/>
    <mergeCell ref="QBI5:QBJ5"/>
    <mergeCell ref="QBK5:QBL5"/>
    <mergeCell ref="QBM5:QBN5"/>
    <mergeCell ref="QBO5:QBP5"/>
    <mergeCell ref="QAS5:QAT5"/>
    <mergeCell ref="QAU5:QAV5"/>
    <mergeCell ref="QAW5:QAX5"/>
    <mergeCell ref="QAY5:QAZ5"/>
    <mergeCell ref="QBA5:QBB5"/>
    <mergeCell ref="QBC5:QBD5"/>
    <mergeCell ref="QFU5:QFV5"/>
    <mergeCell ref="QFW5:QFX5"/>
    <mergeCell ref="QFY5:QFZ5"/>
    <mergeCell ref="QGA5:QGB5"/>
    <mergeCell ref="QGC5:QGD5"/>
    <mergeCell ref="QGE5:QGF5"/>
    <mergeCell ref="QFI5:QFJ5"/>
    <mergeCell ref="QFK5:QFL5"/>
    <mergeCell ref="QFM5:QFN5"/>
    <mergeCell ref="QFO5:QFP5"/>
    <mergeCell ref="QFQ5:QFR5"/>
    <mergeCell ref="QFS5:QFT5"/>
    <mergeCell ref="QEW5:QEX5"/>
    <mergeCell ref="QEY5:QEZ5"/>
    <mergeCell ref="QFA5:QFB5"/>
    <mergeCell ref="QFC5:QFD5"/>
    <mergeCell ref="QFE5:QFF5"/>
    <mergeCell ref="QFG5:QFH5"/>
    <mergeCell ref="QEK5:QEL5"/>
    <mergeCell ref="QEM5:QEN5"/>
    <mergeCell ref="QEO5:QEP5"/>
    <mergeCell ref="QEQ5:QER5"/>
    <mergeCell ref="QES5:QET5"/>
    <mergeCell ref="QEU5:QEV5"/>
    <mergeCell ref="QDY5:QDZ5"/>
    <mergeCell ref="QEA5:QEB5"/>
    <mergeCell ref="QEC5:QED5"/>
    <mergeCell ref="QEE5:QEF5"/>
    <mergeCell ref="QEG5:QEH5"/>
    <mergeCell ref="QEI5:QEJ5"/>
    <mergeCell ref="QDM5:QDN5"/>
    <mergeCell ref="QDO5:QDP5"/>
    <mergeCell ref="QDQ5:QDR5"/>
    <mergeCell ref="QDS5:QDT5"/>
    <mergeCell ref="QDU5:QDV5"/>
    <mergeCell ref="QDW5:QDX5"/>
    <mergeCell ref="QIO5:QIP5"/>
    <mergeCell ref="QIQ5:QIR5"/>
    <mergeCell ref="QIS5:QIT5"/>
    <mergeCell ref="QIU5:QIV5"/>
    <mergeCell ref="QIW5:QIX5"/>
    <mergeCell ref="QIY5:QIZ5"/>
    <mergeCell ref="QIC5:QID5"/>
    <mergeCell ref="QIE5:QIF5"/>
    <mergeCell ref="QIG5:QIH5"/>
    <mergeCell ref="QII5:QIJ5"/>
    <mergeCell ref="QIK5:QIL5"/>
    <mergeCell ref="QIM5:QIN5"/>
    <mergeCell ref="QHQ5:QHR5"/>
    <mergeCell ref="QHS5:QHT5"/>
    <mergeCell ref="QHU5:QHV5"/>
    <mergeCell ref="QHW5:QHX5"/>
    <mergeCell ref="QHY5:QHZ5"/>
    <mergeCell ref="QIA5:QIB5"/>
    <mergeCell ref="QHE5:QHF5"/>
    <mergeCell ref="QHG5:QHH5"/>
    <mergeCell ref="QHI5:QHJ5"/>
    <mergeCell ref="QHK5:QHL5"/>
    <mergeCell ref="QHM5:QHN5"/>
    <mergeCell ref="QHO5:QHP5"/>
    <mergeCell ref="QGS5:QGT5"/>
    <mergeCell ref="QGU5:QGV5"/>
    <mergeCell ref="QGW5:QGX5"/>
    <mergeCell ref="QGY5:QGZ5"/>
    <mergeCell ref="QHA5:QHB5"/>
    <mergeCell ref="QHC5:QHD5"/>
    <mergeCell ref="QGG5:QGH5"/>
    <mergeCell ref="QGI5:QGJ5"/>
    <mergeCell ref="QGK5:QGL5"/>
    <mergeCell ref="QGM5:QGN5"/>
    <mergeCell ref="QGO5:QGP5"/>
    <mergeCell ref="QGQ5:QGR5"/>
    <mergeCell ref="QLI5:QLJ5"/>
    <mergeCell ref="QLK5:QLL5"/>
    <mergeCell ref="QLM5:QLN5"/>
    <mergeCell ref="QLO5:QLP5"/>
    <mergeCell ref="QLQ5:QLR5"/>
    <mergeCell ref="QLS5:QLT5"/>
    <mergeCell ref="QKW5:QKX5"/>
    <mergeCell ref="QKY5:QKZ5"/>
    <mergeCell ref="QLA5:QLB5"/>
    <mergeCell ref="QLC5:QLD5"/>
    <mergeCell ref="QLE5:QLF5"/>
    <mergeCell ref="QLG5:QLH5"/>
    <mergeCell ref="QKK5:QKL5"/>
    <mergeCell ref="QKM5:QKN5"/>
    <mergeCell ref="QKO5:QKP5"/>
    <mergeCell ref="QKQ5:QKR5"/>
    <mergeCell ref="QKS5:QKT5"/>
    <mergeCell ref="QKU5:QKV5"/>
    <mergeCell ref="QJY5:QJZ5"/>
    <mergeCell ref="QKA5:QKB5"/>
    <mergeCell ref="QKC5:QKD5"/>
    <mergeCell ref="QKE5:QKF5"/>
    <mergeCell ref="QKG5:QKH5"/>
    <mergeCell ref="QKI5:QKJ5"/>
    <mergeCell ref="QJM5:QJN5"/>
    <mergeCell ref="QJO5:QJP5"/>
    <mergeCell ref="QJQ5:QJR5"/>
    <mergeCell ref="QJS5:QJT5"/>
    <mergeCell ref="QJU5:QJV5"/>
    <mergeCell ref="QJW5:QJX5"/>
    <mergeCell ref="QJA5:QJB5"/>
    <mergeCell ref="QJC5:QJD5"/>
    <mergeCell ref="QJE5:QJF5"/>
    <mergeCell ref="QJG5:QJH5"/>
    <mergeCell ref="QJI5:QJJ5"/>
    <mergeCell ref="QJK5:QJL5"/>
    <mergeCell ref="QOC5:QOD5"/>
    <mergeCell ref="QOE5:QOF5"/>
    <mergeCell ref="QOG5:QOH5"/>
    <mergeCell ref="QOI5:QOJ5"/>
    <mergeCell ref="QOK5:QOL5"/>
    <mergeCell ref="QOM5:QON5"/>
    <mergeCell ref="QNQ5:QNR5"/>
    <mergeCell ref="QNS5:QNT5"/>
    <mergeCell ref="QNU5:QNV5"/>
    <mergeCell ref="QNW5:QNX5"/>
    <mergeCell ref="QNY5:QNZ5"/>
    <mergeCell ref="QOA5:QOB5"/>
    <mergeCell ref="QNE5:QNF5"/>
    <mergeCell ref="QNG5:QNH5"/>
    <mergeCell ref="QNI5:QNJ5"/>
    <mergeCell ref="QNK5:QNL5"/>
    <mergeCell ref="QNM5:QNN5"/>
    <mergeCell ref="QNO5:QNP5"/>
    <mergeCell ref="QMS5:QMT5"/>
    <mergeCell ref="QMU5:QMV5"/>
    <mergeCell ref="QMW5:QMX5"/>
    <mergeCell ref="QMY5:QMZ5"/>
    <mergeCell ref="QNA5:QNB5"/>
    <mergeCell ref="QNC5:QND5"/>
    <mergeCell ref="QMG5:QMH5"/>
    <mergeCell ref="QMI5:QMJ5"/>
    <mergeCell ref="QMK5:QML5"/>
    <mergeCell ref="QMM5:QMN5"/>
    <mergeCell ref="QMO5:QMP5"/>
    <mergeCell ref="QMQ5:QMR5"/>
    <mergeCell ref="QLU5:QLV5"/>
    <mergeCell ref="QLW5:QLX5"/>
    <mergeCell ref="QLY5:QLZ5"/>
    <mergeCell ref="QMA5:QMB5"/>
    <mergeCell ref="QMC5:QMD5"/>
    <mergeCell ref="QME5:QMF5"/>
    <mergeCell ref="QQW5:QQX5"/>
    <mergeCell ref="QQY5:QQZ5"/>
    <mergeCell ref="QRA5:QRB5"/>
    <mergeCell ref="QRC5:QRD5"/>
    <mergeCell ref="QRE5:QRF5"/>
    <mergeCell ref="QRG5:QRH5"/>
    <mergeCell ref="QQK5:QQL5"/>
    <mergeCell ref="QQM5:QQN5"/>
    <mergeCell ref="QQO5:QQP5"/>
    <mergeCell ref="QQQ5:QQR5"/>
    <mergeCell ref="QQS5:QQT5"/>
    <mergeCell ref="QQU5:QQV5"/>
    <mergeCell ref="QPY5:QPZ5"/>
    <mergeCell ref="QQA5:QQB5"/>
    <mergeCell ref="QQC5:QQD5"/>
    <mergeCell ref="QQE5:QQF5"/>
    <mergeCell ref="QQG5:QQH5"/>
    <mergeCell ref="QQI5:QQJ5"/>
    <mergeCell ref="QPM5:QPN5"/>
    <mergeCell ref="QPO5:QPP5"/>
    <mergeCell ref="QPQ5:QPR5"/>
    <mergeCell ref="QPS5:QPT5"/>
    <mergeCell ref="QPU5:QPV5"/>
    <mergeCell ref="QPW5:QPX5"/>
    <mergeCell ref="QPA5:QPB5"/>
    <mergeCell ref="QPC5:QPD5"/>
    <mergeCell ref="QPE5:QPF5"/>
    <mergeCell ref="QPG5:QPH5"/>
    <mergeCell ref="QPI5:QPJ5"/>
    <mergeCell ref="QPK5:QPL5"/>
    <mergeCell ref="QOO5:QOP5"/>
    <mergeCell ref="QOQ5:QOR5"/>
    <mergeCell ref="QOS5:QOT5"/>
    <mergeCell ref="QOU5:QOV5"/>
    <mergeCell ref="QOW5:QOX5"/>
    <mergeCell ref="QOY5:QOZ5"/>
    <mergeCell ref="QTQ5:QTR5"/>
    <mergeCell ref="QTS5:QTT5"/>
    <mergeCell ref="QTU5:QTV5"/>
    <mergeCell ref="QTW5:QTX5"/>
    <mergeCell ref="QTY5:QTZ5"/>
    <mergeCell ref="QUA5:QUB5"/>
    <mergeCell ref="QTE5:QTF5"/>
    <mergeCell ref="QTG5:QTH5"/>
    <mergeCell ref="QTI5:QTJ5"/>
    <mergeCell ref="QTK5:QTL5"/>
    <mergeCell ref="QTM5:QTN5"/>
    <mergeCell ref="QTO5:QTP5"/>
    <mergeCell ref="QSS5:QST5"/>
    <mergeCell ref="QSU5:QSV5"/>
    <mergeCell ref="QSW5:QSX5"/>
    <mergeCell ref="QSY5:QSZ5"/>
    <mergeCell ref="QTA5:QTB5"/>
    <mergeCell ref="QTC5:QTD5"/>
    <mergeCell ref="QSG5:QSH5"/>
    <mergeCell ref="QSI5:QSJ5"/>
    <mergeCell ref="QSK5:QSL5"/>
    <mergeCell ref="QSM5:QSN5"/>
    <mergeCell ref="QSO5:QSP5"/>
    <mergeCell ref="QSQ5:QSR5"/>
    <mergeCell ref="QRU5:QRV5"/>
    <mergeCell ref="QRW5:QRX5"/>
    <mergeCell ref="QRY5:QRZ5"/>
    <mergeCell ref="QSA5:QSB5"/>
    <mergeCell ref="QSC5:QSD5"/>
    <mergeCell ref="QSE5:QSF5"/>
    <mergeCell ref="QRI5:QRJ5"/>
    <mergeCell ref="QRK5:QRL5"/>
    <mergeCell ref="QRM5:QRN5"/>
    <mergeCell ref="QRO5:QRP5"/>
    <mergeCell ref="QRQ5:QRR5"/>
    <mergeCell ref="QRS5:QRT5"/>
    <mergeCell ref="QWK5:QWL5"/>
    <mergeCell ref="QWM5:QWN5"/>
    <mergeCell ref="QWO5:QWP5"/>
    <mergeCell ref="QWQ5:QWR5"/>
    <mergeCell ref="QWS5:QWT5"/>
    <mergeCell ref="QWU5:QWV5"/>
    <mergeCell ref="QVY5:QVZ5"/>
    <mergeCell ref="QWA5:QWB5"/>
    <mergeCell ref="QWC5:QWD5"/>
    <mergeCell ref="QWE5:QWF5"/>
    <mergeCell ref="QWG5:QWH5"/>
    <mergeCell ref="QWI5:QWJ5"/>
    <mergeCell ref="QVM5:QVN5"/>
    <mergeCell ref="QVO5:QVP5"/>
    <mergeCell ref="QVQ5:QVR5"/>
    <mergeCell ref="QVS5:QVT5"/>
    <mergeCell ref="QVU5:QVV5"/>
    <mergeCell ref="QVW5:QVX5"/>
    <mergeCell ref="QVA5:QVB5"/>
    <mergeCell ref="QVC5:QVD5"/>
    <mergeCell ref="QVE5:QVF5"/>
    <mergeCell ref="QVG5:QVH5"/>
    <mergeCell ref="QVI5:QVJ5"/>
    <mergeCell ref="QVK5:QVL5"/>
    <mergeCell ref="QUO5:QUP5"/>
    <mergeCell ref="QUQ5:QUR5"/>
    <mergeCell ref="QUS5:QUT5"/>
    <mergeCell ref="QUU5:QUV5"/>
    <mergeCell ref="QUW5:QUX5"/>
    <mergeCell ref="QUY5:QUZ5"/>
    <mergeCell ref="QUC5:QUD5"/>
    <mergeCell ref="QUE5:QUF5"/>
    <mergeCell ref="QUG5:QUH5"/>
    <mergeCell ref="QUI5:QUJ5"/>
    <mergeCell ref="QUK5:QUL5"/>
    <mergeCell ref="QUM5:QUN5"/>
    <mergeCell ref="QZE5:QZF5"/>
    <mergeCell ref="QZG5:QZH5"/>
    <mergeCell ref="QZI5:QZJ5"/>
    <mergeCell ref="QZK5:QZL5"/>
    <mergeCell ref="QZM5:QZN5"/>
    <mergeCell ref="QZO5:QZP5"/>
    <mergeCell ref="QYS5:QYT5"/>
    <mergeCell ref="QYU5:QYV5"/>
    <mergeCell ref="QYW5:QYX5"/>
    <mergeCell ref="QYY5:QYZ5"/>
    <mergeCell ref="QZA5:QZB5"/>
    <mergeCell ref="QZC5:QZD5"/>
    <mergeCell ref="QYG5:QYH5"/>
    <mergeCell ref="QYI5:QYJ5"/>
    <mergeCell ref="QYK5:QYL5"/>
    <mergeCell ref="QYM5:QYN5"/>
    <mergeCell ref="QYO5:QYP5"/>
    <mergeCell ref="QYQ5:QYR5"/>
    <mergeCell ref="QXU5:QXV5"/>
    <mergeCell ref="QXW5:QXX5"/>
    <mergeCell ref="QXY5:QXZ5"/>
    <mergeCell ref="QYA5:QYB5"/>
    <mergeCell ref="QYC5:QYD5"/>
    <mergeCell ref="QYE5:QYF5"/>
    <mergeCell ref="QXI5:QXJ5"/>
    <mergeCell ref="QXK5:QXL5"/>
    <mergeCell ref="QXM5:QXN5"/>
    <mergeCell ref="QXO5:QXP5"/>
    <mergeCell ref="QXQ5:QXR5"/>
    <mergeCell ref="QXS5:QXT5"/>
    <mergeCell ref="QWW5:QWX5"/>
    <mergeCell ref="QWY5:QWZ5"/>
    <mergeCell ref="QXA5:QXB5"/>
    <mergeCell ref="QXC5:QXD5"/>
    <mergeCell ref="QXE5:QXF5"/>
    <mergeCell ref="QXG5:QXH5"/>
    <mergeCell ref="RBY5:RBZ5"/>
    <mergeCell ref="RCA5:RCB5"/>
    <mergeCell ref="RCC5:RCD5"/>
    <mergeCell ref="RCE5:RCF5"/>
    <mergeCell ref="RCG5:RCH5"/>
    <mergeCell ref="RCI5:RCJ5"/>
    <mergeCell ref="RBM5:RBN5"/>
    <mergeCell ref="RBO5:RBP5"/>
    <mergeCell ref="RBQ5:RBR5"/>
    <mergeCell ref="RBS5:RBT5"/>
    <mergeCell ref="RBU5:RBV5"/>
    <mergeCell ref="RBW5:RBX5"/>
    <mergeCell ref="RBA5:RBB5"/>
    <mergeCell ref="RBC5:RBD5"/>
    <mergeCell ref="RBE5:RBF5"/>
    <mergeCell ref="RBG5:RBH5"/>
    <mergeCell ref="RBI5:RBJ5"/>
    <mergeCell ref="RBK5:RBL5"/>
    <mergeCell ref="RAO5:RAP5"/>
    <mergeCell ref="RAQ5:RAR5"/>
    <mergeCell ref="RAS5:RAT5"/>
    <mergeCell ref="RAU5:RAV5"/>
    <mergeCell ref="RAW5:RAX5"/>
    <mergeCell ref="RAY5:RAZ5"/>
    <mergeCell ref="RAC5:RAD5"/>
    <mergeCell ref="RAE5:RAF5"/>
    <mergeCell ref="RAG5:RAH5"/>
    <mergeCell ref="RAI5:RAJ5"/>
    <mergeCell ref="RAK5:RAL5"/>
    <mergeCell ref="RAM5:RAN5"/>
    <mergeCell ref="QZQ5:QZR5"/>
    <mergeCell ref="QZS5:QZT5"/>
    <mergeCell ref="QZU5:QZV5"/>
    <mergeCell ref="QZW5:QZX5"/>
    <mergeCell ref="QZY5:QZZ5"/>
    <mergeCell ref="RAA5:RAB5"/>
    <mergeCell ref="RES5:RET5"/>
    <mergeCell ref="REU5:REV5"/>
    <mergeCell ref="REW5:REX5"/>
    <mergeCell ref="REY5:REZ5"/>
    <mergeCell ref="RFA5:RFB5"/>
    <mergeCell ref="RFC5:RFD5"/>
    <mergeCell ref="REG5:REH5"/>
    <mergeCell ref="REI5:REJ5"/>
    <mergeCell ref="REK5:REL5"/>
    <mergeCell ref="REM5:REN5"/>
    <mergeCell ref="REO5:REP5"/>
    <mergeCell ref="REQ5:RER5"/>
    <mergeCell ref="RDU5:RDV5"/>
    <mergeCell ref="RDW5:RDX5"/>
    <mergeCell ref="RDY5:RDZ5"/>
    <mergeCell ref="REA5:REB5"/>
    <mergeCell ref="REC5:RED5"/>
    <mergeCell ref="REE5:REF5"/>
    <mergeCell ref="RDI5:RDJ5"/>
    <mergeCell ref="RDK5:RDL5"/>
    <mergeCell ref="RDM5:RDN5"/>
    <mergeCell ref="RDO5:RDP5"/>
    <mergeCell ref="RDQ5:RDR5"/>
    <mergeCell ref="RDS5:RDT5"/>
    <mergeCell ref="RCW5:RCX5"/>
    <mergeCell ref="RCY5:RCZ5"/>
    <mergeCell ref="RDA5:RDB5"/>
    <mergeCell ref="RDC5:RDD5"/>
    <mergeCell ref="RDE5:RDF5"/>
    <mergeCell ref="RDG5:RDH5"/>
    <mergeCell ref="RCK5:RCL5"/>
    <mergeCell ref="RCM5:RCN5"/>
    <mergeCell ref="RCO5:RCP5"/>
    <mergeCell ref="RCQ5:RCR5"/>
    <mergeCell ref="RCS5:RCT5"/>
    <mergeCell ref="RCU5:RCV5"/>
    <mergeCell ref="RHM5:RHN5"/>
    <mergeCell ref="RHO5:RHP5"/>
    <mergeCell ref="RHQ5:RHR5"/>
    <mergeCell ref="RHS5:RHT5"/>
    <mergeCell ref="RHU5:RHV5"/>
    <mergeCell ref="RHW5:RHX5"/>
    <mergeCell ref="RHA5:RHB5"/>
    <mergeCell ref="RHC5:RHD5"/>
    <mergeCell ref="RHE5:RHF5"/>
    <mergeCell ref="RHG5:RHH5"/>
    <mergeCell ref="RHI5:RHJ5"/>
    <mergeCell ref="RHK5:RHL5"/>
    <mergeCell ref="RGO5:RGP5"/>
    <mergeCell ref="RGQ5:RGR5"/>
    <mergeCell ref="RGS5:RGT5"/>
    <mergeCell ref="RGU5:RGV5"/>
    <mergeCell ref="RGW5:RGX5"/>
    <mergeCell ref="RGY5:RGZ5"/>
    <mergeCell ref="RGC5:RGD5"/>
    <mergeCell ref="RGE5:RGF5"/>
    <mergeCell ref="RGG5:RGH5"/>
    <mergeCell ref="RGI5:RGJ5"/>
    <mergeCell ref="RGK5:RGL5"/>
    <mergeCell ref="RGM5:RGN5"/>
    <mergeCell ref="RFQ5:RFR5"/>
    <mergeCell ref="RFS5:RFT5"/>
    <mergeCell ref="RFU5:RFV5"/>
    <mergeCell ref="RFW5:RFX5"/>
    <mergeCell ref="RFY5:RFZ5"/>
    <mergeCell ref="RGA5:RGB5"/>
    <mergeCell ref="RFE5:RFF5"/>
    <mergeCell ref="RFG5:RFH5"/>
    <mergeCell ref="RFI5:RFJ5"/>
    <mergeCell ref="RFK5:RFL5"/>
    <mergeCell ref="RFM5:RFN5"/>
    <mergeCell ref="RFO5:RFP5"/>
    <mergeCell ref="RKG5:RKH5"/>
    <mergeCell ref="RKI5:RKJ5"/>
    <mergeCell ref="RKK5:RKL5"/>
    <mergeCell ref="RKM5:RKN5"/>
    <mergeCell ref="RKO5:RKP5"/>
    <mergeCell ref="RKQ5:RKR5"/>
    <mergeCell ref="RJU5:RJV5"/>
    <mergeCell ref="RJW5:RJX5"/>
    <mergeCell ref="RJY5:RJZ5"/>
    <mergeCell ref="RKA5:RKB5"/>
    <mergeCell ref="RKC5:RKD5"/>
    <mergeCell ref="RKE5:RKF5"/>
    <mergeCell ref="RJI5:RJJ5"/>
    <mergeCell ref="RJK5:RJL5"/>
    <mergeCell ref="RJM5:RJN5"/>
    <mergeCell ref="RJO5:RJP5"/>
    <mergeCell ref="RJQ5:RJR5"/>
    <mergeCell ref="RJS5:RJT5"/>
    <mergeCell ref="RIW5:RIX5"/>
    <mergeCell ref="RIY5:RIZ5"/>
    <mergeCell ref="RJA5:RJB5"/>
    <mergeCell ref="RJC5:RJD5"/>
    <mergeCell ref="RJE5:RJF5"/>
    <mergeCell ref="RJG5:RJH5"/>
    <mergeCell ref="RIK5:RIL5"/>
    <mergeCell ref="RIM5:RIN5"/>
    <mergeCell ref="RIO5:RIP5"/>
    <mergeCell ref="RIQ5:RIR5"/>
    <mergeCell ref="RIS5:RIT5"/>
    <mergeCell ref="RIU5:RIV5"/>
    <mergeCell ref="RHY5:RHZ5"/>
    <mergeCell ref="RIA5:RIB5"/>
    <mergeCell ref="RIC5:RID5"/>
    <mergeCell ref="RIE5:RIF5"/>
    <mergeCell ref="RIG5:RIH5"/>
    <mergeCell ref="RII5:RIJ5"/>
    <mergeCell ref="RNA5:RNB5"/>
    <mergeCell ref="RNC5:RND5"/>
    <mergeCell ref="RNE5:RNF5"/>
    <mergeCell ref="RNG5:RNH5"/>
    <mergeCell ref="RNI5:RNJ5"/>
    <mergeCell ref="RNK5:RNL5"/>
    <mergeCell ref="RMO5:RMP5"/>
    <mergeCell ref="RMQ5:RMR5"/>
    <mergeCell ref="RMS5:RMT5"/>
    <mergeCell ref="RMU5:RMV5"/>
    <mergeCell ref="RMW5:RMX5"/>
    <mergeCell ref="RMY5:RMZ5"/>
    <mergeCell ref="RMC5:RMD5"/>
    <mergeCell ref="RME5:RMF5"/>
    <mergeCell ref="RMG5:RMH5"/>
    <mergeCell ref="RMI5:RMJ5"/>
    <mergeCell ref="RMK5:RML5"/>
    <mergeCell ref="RMM5:RMN5"/>
    <mergeCell ref="RLQ5:RLR5"/>
    <mergeCell ref="RLS5:RLT5"/>
    <mergeCell ref="RLU5:RLV5"/>
    <mergeCell ref="RLW5:RLX5"/>
    <mergeCell ref="RLY5:RLZ5"/>
    <mergeCell ref="RMA5:RMB5"/>
    <mergeCell ref="RLE5:RLF5"/>
    <mergeCell ref="RLG5:RLH5"/>
    <mergeCell ref="RLI5:RLJ5"/>
    <mergeCell ref="RLK5:RLL5"/>
    <mergeCell ref="RLM5:RLN5"/>
    <mergeCell ref="RLO5:RLP5"/>
    <mergeCell ref="RKS5:RKT5"/>
    <mergeCell ref="RKU5:RKV5"/>
    <mergeCell ref="RKW5:RKX5"/>
    <mergeCell ref="RKY5:RKZ5"/>
    <mergeCell ref="RLA5:RLB5"/>
    <mergeCell ref="RLC5:RLD5"/>
    <mergeCell ref="RPU5:RPV5"/>
    <mergeCell ref="RPW5:RPX5"/>
    <mergeCell ref="RPY5:RPZ5"/>
    <mergeCell ref="RQA5:RQB5"/>
    <mergeCell ref="RQC5:RQD5"/>
    <mergeCell ref="RQE5:RQF5"/>
    <mergeCell ref="RPI5:RPJ5"/>
    <mergeCell ref="RPK5:RPL5"/>
    <mergeCell ref="RPM5:RPN5"/>
    <mergeCell ref="RPO5:RPP5"/>
    <mergeCell ref="RPQ5:RPR5"/>
    <mergeCell ref="RPS5:RPT5"/>
    <mergeCell ref="ROW5:ROX5"/>
    <mergeCell ref="ROY5:ROZ5"/>
    <mergeCell ref="RPA5:RPB5"/>
    <mergeCell ref="RPC5:RPD5"/>
    <mergeCell ref="RPE5:RPF5"/>
    <mergeCell ref="RPG5:RPH5"/>
    <mergeCell ref="ROK5:ROL5"/>
    <mergeCell ref="ROM5:RON5"/>
    <mergeCell ref="ROO5:ROP5"/>
    <mergeCell ref="ROQ5:ROR5"/>
    <mergeCell ref="ROS5:ROT5"/>
    <mergeCell ref="ROU5:ROV5"/>
    <mergeCell ref="RNY5:RNZ5"/>
    <mergeCell ref="ROA5:ROB5"/>
    <mergeCell ref="ROC5:ROD5"/>
    <mergeCell ref="ROE5:ROF5"/>
    <mergeCell ref="ROG5:ROH5"/>
    <mergeCell ref="ROI5:ROJ5"/>
    <mergeCell ref="RNM5:RNN5"/>
    <mergeCell ref="RNO5:RNP5"/>
    <mergeCell ref="RNQ5:RNR5"/>
    <mergeCell ref="RNS5:RNT5"/>
    <mergeCell ref="RNU5:RNV5"/>
    <mergeCell ref="RNW5:RNX5"/>
    <mergeCell ref="RSO5:RSP5"/>
    <mergeCell ref="RSQ5:RSR5"/>
    <mergeCell ref="RSS5:RST5"/>
    <mergeCell ref="RSU5:RSV5"/>
    <mergeCell ref="RSW5:RSX5"/>
    <mergeCell ref="RSY5:RSZ5"/>
    <mergeCell ref="RSC5:RSD5"/>
    <mergeCell ref="RSE5:RSF5"/>
    <mergeCell ref="RSG5:RSH5"/>
    <mergeCell ref="RSI5:RSJ5"/>
    <mergeCell ref="RSK5:RSL5"/>
    <mergeCell ref="RSM5:RSN5"/>
    <mergeCell ref="RRQ5:RRR5"/>
    <mergeCell ref="RRS5:RRT5"/>
    <mergeCell ref="RRU5:RRV5"/>
    <mergeCell ref="RRW5:RRX5"/>
    <mergeCell ref="RRY5:RRZ5"/>
    <mergeCell ref="RSA5:RSB5"/>
    <mergeCell ref="RRE5:RRF5"/>
    <mergeCell ref="RRG5:RRH5"/>
    <mergeCell ref="RRI5:RRJ5"/>
    <mergeCell ref="RRK5:RRL5"/>
    <mergeCell ref="RRM5:RRN5"/>
    <mergeCell ref="RRO5:RRP5"/>
    <mergeCell ref="RQS5:RQT5"/>
    <mergeCell ref="RQU5:RQV5"/>
    <mergeCell ref="RQW5:RQX5"/>
    <mergeCell ref="RQY5:RQZ5"/>
    <mergeCell ref="RRA5:RRB5"/>
    <mergeCell ref="RRC5:RRD5"/>
    <mergeCell ref="RQG5:RQH5"/>
    <mergeCell ref="RQI5:RQJ5"/>
    <mergeCell ref="RQK5:RQL5"/>
    <mergeCell ref="RQM5:RQN5"/>
    <mergeCell ref="RQO5:RQP5"/>
    <mergeCell ref="RQQ5:RQR5"/>
    <mergeCell ref="RVI5:RVJ5"/>
    <mergeCell ref="RVK5:RVL5"/>
    <mergeCell ref="RVM5:RVN5"/>
    <mergeCell ref="RVO5:RVP5"/>
    <mergeCell ref="RVQ5:RVR5"/>
    <mergeCell ref="RVS5:RVT5"/>
    <mergeCell ref="RUW5:RUX5"/>
    <mergeCell ref="RUY5:RUZ5"/>
    <mergeCell ref="RVA5:RVB5"/>
    <mergeCell ref="RVC5:RVD5"/>
    <mergeCell ref="RVE5:RVF5"/>
    <mergeCell ref="RVG5:RVH5"/>
    <mergeCell ref="RUK5:RUL5"/>
    <mergeCell ref="RUM5:RUN5"/>
    <mergeCell ref="RUO5:RUP5"/>
    <mergeCell ref="RUQ5:RUR5"/>
    <mergeCell ref="RUS5:RUT5"/>
    <mergeCell ref="RUU5:RUV5"/>
    <mergeCell ref="RTY5:RTZ5"/>
    <mergeCell ref="RUA5:RUB5"/>
    <mergeCell ref="RUC5:RUD5"/>
    <mergeCell ref="RUE5:RUF5"/>
    <mergeCell ref="RUG5:RUH5"/>
    <mergeCell ref="RUI5:RUJ5"/>
    <mergeCell ref="RTM5:RTN5"/>
    <mergeCell ref="RTO5:RTP5"/>
    <mergeCell ref="RTQ5:RTR5"/>
    <mergeCell ref="RTS5:RTT5"/>
    <mergeCell ref="RTU5:RTV5"/>
    <mergeCell ref="RTW5:RTX5"/>
    <mergeCell ref="RTA5:RTB5"/>
    <mergeCell ref="RTC5:RTD5"/>
    <mergeCell ref="RTE5:RTF5"/>
    <mergeCell ref="RTG5:RTH5"/>
    <mergeCell ref="RTI5:RTJ5"/>
    <mergeCell ref="RTK5:RTL5"/>
    <mergeCell ref="RYC5:RYD5"/>
    <mergeCell ref="RYE5:RYF5"/>
    <mergeCell ref="RYG5:RYH5"/>
    <mergeCell ref="RYI5:RYJ5"/>
    <mergeCell ref="RYK5:RYL5"/>
    <mergeCell ref="RYM5:RYN5"/>
    <mergeCell ref="RXQ5:RXR5"/>
    <mergeCell ref="RXS5:RXT5"/>
    <mergeCell ref="RXU5:RXV5"/>
    <mergeCell ref="RXW5:RXX5"/>
    <mergeCell ref="RXY5:RXZ5"/>
    <mergeCell ref="RYA5:RYB5"/>
    <mergeCell ref="RXE5:RXF5"/>
    <mergeCell ref="RXG5:RXH5"/>
    <mergeCell ref="RXI5:RXJ5"/>
    <mergeCell ref="RXK5:RXL5"/>
    <mergeCell ref="RXM5:RXN5"/>
    <mergeCell ref="RXO5:RXP5"/>
    <mergeCell ref="RWS5:RWT5"/>
    <mergeCell ref="RWU5:RWV5"/>
    <mergeCell ref="RWW5:RWX5"/>
    <mergeCell ref="RWY5:RWZ5"/>
    <mergeCell ref="RXA5:RXB5"/>
    <mergeCell ref="RXC5:RXD5"/>
    <mergeCell ref="RWG5:RWH5"/>
    <mergeCell ref="RWI5:RWJ5"/>
    <mergeCell ref="RWK5:RWL5"/>
    <mergeCell ref="RWM5:RWN5"/>
    <mergeCell ref="RWO5:RWP5"/>
    <mergeCell ref="RWQ5:RWR5"/>
    <mergeCell ref="RVU5:RVV5"/>
    <mergeCell ref="RVW5:RVX5"/>
    <mergeCell ref="RVY5:RVZ5"/>
    <mergeCell ref="RWA5:RWB5"/>
    <mergeCell ref="RWC5:RWD5"/>
    <mergeCell ref="RWE5:RWF5"/>
    <mergeCell ref="SAW5:SAX5"/>
    <mergeCell ref="SAY5:SAZ5"/>
    <mergeCell ref="SBA5:SBB5"/>
    <mergeCell ref="SBC5:SBD5"/>
    <mergeCell ref="SBE5:SBF5"/>
    <mergeCell ref="SBG5:SBH5"/>
    <mergeCell ref="SAK5:SAL5"/>
    <mergeCell ref="SAM5:SAN5"/>
    <mergeCell ref="SAO5:SAP5"/>
    <mergeCell ref="SAQ5:SAR5"/>
    <mergeCell ref="SAS5:SAT5"/>
    <mergeCell ref="SAU5:SAV5"/>
    <mergeCell ref="RZY5:RZZ5"/>
    <mergeCell ref="SAA5:SAB5"/>
    <mergeCell ref="SAC5:SAD5"/>
    <mergeCell ref="SAE5:SAF5"/>
    <mergeCell ref="SAG5:SAH5"/>
    <mergeCell ref="SAI5:SAJ5"/>
    <mergeCell ref="RZM5:RZN5"/>
    <mergeCell ref="RZO5:RZP5"/>
    <mergeCell ref="RZQ5:RZR5"/>
    <mergeCell ref="RZS5:RZT5"/>
    <mergeCell ref="RZU5:RZV5"/>
    <mergeCell ref="RZW5:RZX5"/>
    <mergeCell ref="RZA5:RZB5"/>
    <mergeCell ref="RZC5:RZD5"/>
    <mergeCell ref="RZE5:RZF5"/>
    <mergeCell ref="RZG5:RZH5"/>
    <mergeCell ref="RZI5:RZJ5"/>
    <mergeCell ref="RZK5:RZL5"/>
    <mergeCell ref="RYO5:RYP5"/>
    <mergeCell ref="RYQ5:RYR5"/>
    <mergeCell ref="RYS5:RYT5"/>
    <mergeCell ref="RYU5:RYV5"/>
    <mergeCell ref="RYW5:RYX5"/>
    <mergeCell ref="RYY5:RYZ5"/>
    <mergeCell ref="SDQ5:SDR5"/>
    <mergeCell ref="SDS5:SDT5"/>
    <mergeCell ref="SDU5:SDV5"/>
    <mergeCell ref="SDW5:SDX5"/>
    <mergeCell ref="SDY5:SDZ5"/>
    <mergeCell ref="SEA5:SEB5"/>
    <mergeCell ref="SDE5:SDF5"/>
    <mergeCell ref="SDG5:SDH5"/>
    <mergeCell ref="SDI5:SDJ5"/>
    <mergeCell ref="SDK5:SDL5"/>
    <mergeCell ref="SDM5:SDN5"/>
    <mergeCell ref="SDO5:SDP5"/>
    <mergeCell ref="SCS5:SCT5"/>
    <mergeCell ref="SCU5:SCV5"/>
    <mergeCell ref="SCW5:SCX5"/>
    <mergeCell ref="SCY5:SCZ5"/>
    <mergeCell ref="SDA5:SDB5"/>
    <mergeCell ref="SDC5:SDD5"/>
    <mergeCell ref="SCG5:SCH5"/>
    <mergeCell ref="SCI5:SCJ5"/>
    <mergeCell ref="SCK5:SCL5"/>
    <mergeCell ref="SCM5:SCN5"/>
    <mergeCell ref="SCO5:SCP5"/>
    <mergeCell ref="SCQ5:SCR5"/>
    <mergeCell ref="SBU5:SBV5"/>
    <mergeCell ref="SBW5:SBX5"/>
    <mergeCell ref="SBY5:SBZ5"/>
    <mergeCell ref="SCA5:SCB5"/>
    <mergeCell ref="SCC5:SCD5"/>
    <mergeCell ref="SCE5:SCF5"/>
    <mergeCell ref="SBI5:SBJ5"/>
    <mergeCell ref="SBK5:SBL5"/>
    <mergeCell ref="SBM5:SBN5"/>
    <mergeCell ref="SBO5:SBP5"/>
    <mergeCell ref="SBQ5:SBR5"/>
    <mergeCell ref="SBS5:SBT5"/>
    <mergeCell ref="SGK5:SGL5"/>
    <mergeCell ref="SGM5:SGN5"/>
    <mergeCell ref="SGO5:SGP5"/>
    <mergeCell ref="SGQ5:SGR5"/>
    <mergeCell ref="SGS5:SGT5"/>
    <mergeCell ref="SGU5:SGV5"/>
    <mergeCell ref="SFY5:SFZ5"/>
    <mergeCell ref="SGA5:SGB5"/>
    <mergeCell ref="SGC5:SGD5"/>
    <mergeCell ref="SGE5:SGF5"/>
    <mergeCell ref="SGG5:SGH5"/>
    <mergeCell ref="SGI5:SGJ5"/>
    <mergeCell ref="SFM5:SFN5"/>
    <mergeCell ref="SFO5:SFP5"/>
    <mergeCell ref="SFQ5:SFR5"/>
    <mergeCell ref="SFS5:SFT5"/>
    <mergeCell ref="SFU5:SFV5"/>
    <mergeCell ref="SFW5:SFX5"/>
    <mergeCell ref="SFA5:SFB5"/>
    <mergeCell ref="SFC5:SFD5"/>
    <mergeCell ref="SFE5:SFF5"/>
    <mergeCell ref="SFG5:SFH5"/>
    <mergeCell ref="SFI5:SFJ5"/>
    <mergeCell ref="SFK5:SFL5"/>
    <mergeCell ref="SEO5:SEP5"/>
    <mergeCell ref="SEQ5:SER5"/>
    <mergeCell ref="SES5:SET5"/>
    <mergeCell ref="SEU5:SEV5"/>
    <mergeCell ref="SEW5:SEX5"/>
    <mergeCell ref="SEY5:SEZ5"/>
    <mergeCell ref="SEC5:SED5"/>
    <mergeCell ref="SEE5:SEF5"/>
    <mergeCell ref="SEG5:SEH5"/>
    <mergeCell ref="SEI5:SEJ5"/>
    <mergeCell ref="SEK5:SEL5"/>
    <mergeCell ref="SEM5:SEN5"/>
    <mergeCell ref="SJE5:SJF5"/>
    <mergeCell ref="SJG5:SJH5"/>
    <mergeCell ref="SJI5:SJJ5"/>
    <mergeCell ref="SJK5:SJL5"/>
    <mergeCell ref="SJM5:SJN5"/>
    <mergeCell ref="SJO5:SJP5"/>
    <mergeCell ref="SIS5:SIT5"/>
    <mergeCell ref="SIU5:SIV5"/>
    <mergeCell ref="SIW5:SIX5"/>
    <mergeCell ref="SIY5:SIZ5"/>
    <mergeCell ref="SJA5:SJB5"/>
    <mergeCell ref="SJC5:SJD5"/>
    <mergeCell ref="SIG5:SIH5"/>
    <mergeCell ref="SII5:SIJ5"/>
    <mergeCell ref="SIK5:SIL5"/>
    <mergeCell ref="SIM5:SIN5"/>
    <mergeCell ref="SIO5:SIP5"/>
    <mergeCell ref="SIQ5:SIR5"/>
    <mergeCell ref="SHU5:SHV5"/>
    <mergeCell ref="SHW5:SHX5"/>
    <mergeCell ref="SHY5:SHZ5"/>
    <mergeCell ref="SIA5:SIB5"/>
    <mergeCell ref="SIC5:SID5"/>
    <mergeCell ref="SIE5:SIF5"/>
    <mergeCell ref="SHI5:SHJ5"/>
    <mergeCell ref="SHK5:SHL5"/>
    <mergeCell ref="SHM5:SHN5"/>
    <mergeCell ref="SHO5:SHP5"/>
    <mergeCell ref="SHQ5:SHR5"/>
    <mergeCell ref="SHS5:SHT5"/>
    <mergeCell ref="SGW5:SGX5"/>
    <mergeCell ref="SGY5:SGZ5"/>
    <mergeCell ref="SHA5:SHB5"/>
    <mergeCell ref="SHC5:SHD5"/>
    <mergeCell ref="SHE5:SHF5"/>
    <mergeCell ref="SHG5:SHH5"/>
    <mergeCell ref="SLY5:SLZ5"/>
    <mergeCell ref="SMA5:SMB5"/>
    <mergeCell ref="SMC5:SMD5"/>
    <mergeCell ref="SME5:SMF5"/>
    <mergeCell ref="SMG5:SMH5"/>
    <mergeCell ref="SMI5:SMJ5"/>
    <mergeCell ref="SLM5:SLN5"/>
    <mergeCell ref="SLO5:SLP5"/>
    <mergeCell ref="SLQ5:SLR5"/>
    <mergeCell ref="SLS5:SLT5"/>
    <mergeCell ref="SLU5:SLV5"/>
    <mergeCell ref="SLW5:SLX5"/>
    <mergeCell ref="SLA5:SLB5"/>
    <mergeCell ref="SLC5:SLD5"/>
    <mergeCell ref="SLE5:SLF5"/>
    <mergeCell ref="SLG5:SLH5"/>
    <mergeCell ref="SLI5:SLJ5"/>
    <mergeCell ref="SLK5:SLL5"/>
    <mergeCell ref="SKO5:SKP5"/>
    <mergeCell ref="SKQ5:SKR5"/>
    <mergeCell ref="SKS5:SKT5"/>
    <mergeCell ref="SKU5:SKV5"/>
    <mergeCell ref="SKW5:SKX5"/>
    <mergeCell ref="SKY5:SKZ5"/>
    <mergeCell ref="SKC5:SKD5"/>
    <mergeCell ref="SKE5:SKF5"/>
    <mergeCell ref="SKG5:SKH5"/>
    <mergeCell ref="SKI5:SKJ5"/>
    <mergeCell ref="SKK5:SKL5"/>
    <mergeCell ref="SKM5:SKN5"/>
    <mergeCell ref="SJQ5:SJR5"/>
    <mergeCell ref="SJS5:SJT5"/>
    <mergeCell ref="SJU5:SJV5"/>
    <mergeCell ref="SJW5:SJX5"/>
    <mergeCell ref="SJY5:SJZ5"/>
    <mergeCell ref="SKA5:SKB5"/>
    <mergeCell ref="SOS5:SOT5"/>
    <mergeCell ref="SOU5:SOV5"/>
    <mergeCell ref="SOW5:SOX5"/>
    <mergeCell ref="SOY5:SOZ5"/>
    <mergeCell ref="SPA5:SPB5"/>
    <mergeCell ref="SPC5:SPD5"/>
    <mergeCell ref="SOG5:SOH5"/>
    <mergeCell ref="SOI5:SOJ5"/>
    <mergeCell ref="SOK5:SOL5"/>
    <mergeCell ref="SOM5:SON5"/>
    <mergeCell ref="SOO5:SOP5"/>
    <mergeCell ref="SOQ5:SOR5"/>
    <mergeCell ref="SNU5:SNV5"/>
    <mergeCell ref="SNW5:SNX5"/>
    <mergeCell ref="SNY5:SNZ5"/>
    <mergeCell ref="SOA5:SOB5"/>
    <mergeCell ref="SOC5:SOD5"/>
    <mergeCell ref="SOE5:SOF5"/>
    <mergeCell ref="SNI5:SNJ5"/>
    <mergeCell ref="SNK5:SNL5"/>
    <mergeCell ref="SNM5:SNN5"/>
    <mergeCell ref="SNO5:SNP5"/>
    <mergeCell ref="SNQ5:SNR5"/>
    <mergeCell ref="SNS5:SNT5"/>
    <mergeCell ref="SMW5:SMX5"/>
    <mergeCell ref="SMY5:SMZ5"/>
    <mergeCell ref="SNA5:SNB5"/>
    <mergeCell ref="SNC5:SND5"/>
    <mergeCell ref="SNE5:SNF5"/>
    <mergeCell ref="SNG5:SNH5"/>
    <mergeCell ref="SMK5:SML5"/>
    <mergeCell ref="SMM5:SMN5"/>
    <mergeCell ref="SMO5:SMP5"/>
    <mergeCell ref="SMQ5:SMR5"/>
    <mergeCell ref="SMS5:SMT5"/>
    <mergeCell ref="SMU5:SMV5"/>
    <mergeCell ref="SRM5:SRN5"/>
    <mergeCell ref="SRO5:SRP5"/>
    <mergeCell ref="SRQ5:SRR5"/>
    <mergeCell ref="SRS5:SRT5"/>
    <mergeCell ref="SRU5:SRV5"/>
    <mergeCell ref="SRW5:SRX5"/>
    <mergeCell ref="SRA5:SRB5"/>
    <mergeCell ref="SRC5:SRD5"/>
    <mergeCell ref="SRE5:SRF5"/>
    <mergeCell ref="SRG5:SRH5"/>
    <mergeCell ref="SRI5:SRJ5"/>
    <mergeCell ref="SRK5:SRL5"/>
    <mergeCell ref="SQO5:SQP5"/>
    <mergeCell ref="SQQ5:SQR5"/>
    <mergeCell ref="SQS5:SQT5"/>
    <mergeCell ref="SQU5:SQV5"/>
    <mergeCell ref="SQW5:SQX5"/>
    <mergeCell ref="SQY5:SQZ5"/>
    <mergeCell ref="SQC5:SQD5"/>
    <mergeCell ref="SQE5:SQF5"/>
    <mergeCell ref="SQG5:SQH5"/>
    <mergeCell ref="SQI5:SQJ5"/>
    <mergeCell ref="SQK5:SQL5"/>
    <mergeCell ref="SQM5:SQN5"/>
    <mergeCell ref="SPQ5:SPR5"/>
    <mergeCell ref="SPS5:SPT5"/>
    <mergeCell ref="SPU5:SPV5"/>
    <mergeCell ref="SPW5:SPX5"/>
    <mergeCell ref="SPY5:SPZ5"/>
    <mergeCell ref="SQA5:SQB5"/>
    <mergeCell ref="SPE5:SPF5"/>
    <mergeCell ref="SPG5:SPH5"/>
    <mergeCell ref="SPI5:SPJ5"/>
    <mergeCell ref="SPK5:SPL5"/>
    <mergeCell ref="SPM5:SPN5"/>
    <mergeCell ref="SPO5:SPP5"/>
    <mergeCell ref="SUG5:SUH5"/>
    <mergeCell ref="SUI5:SUJ5"/>
    <mergeCell ref="SUK5:SUL5"/>
    <mergeCell ref="SUM5:SUN5"/>
    <mergeCell ref="SUO5:SUP5"/>
    <mergeCell ref="SUQ5:SUR5"/>
    <mergeCell ref="STU5:STV5"/>
    <mergeCell ref="STW5:STX5"/>
    <mergeCell ref="STY5:STZ5"/>
    <mergeCell ref="SUA5:SUB5"/>
    <mergeCell ref="SUC5:SUD5"/>
    <mergeCell ref="SUE5:SUF5"/>
    <mergeCell ref="STI5:STJ5"/>
    <mergeCell ref="STK5:STL5"/>
    <mergeCell ref="STM5:STN5"/>
    <mergeCell ref="STO5:STP5"/>
    <mergeCell ref="STQ5:STR5"/>
    <mergeCell ref="STS5:STT5"/>
    <mergeCell ref="SSW5:SSX5"/>
    <mergeCell ref="SSY5:SSZ5"/>
    <mergeCell ref="STA5:STB5"/>
    <mergeCell ref="STC5:STD5"/>
    <mergeCell ref="STE5:STF5"/>
    <mergeCell ref="STG5:STH5"/>
    <mergeCell ref="SSK5:SSL5"/>
    <mergeCell ref="SSM5:SSN5"/>
    <mergeCell ref="SSO5:SSP5"/>
    <mergeCell ref="SSQ5:SSR5"/>
    <mergeCell ref="SSS5:SST5"/>
    <mergeCell ref="SSU5:SSV5"/>
    <mergeCell ref="SRY5:SRZ5"/>
    <mergeCell ref="SSA5:SSB5"/>
    <mergeCell ref="SSC5:SSD5"/>
    <mergeCell ref="SSE5:SSF5"/>
    <mergeCell ref="SSG5:SSH5"/>
    <mergeCell ref="SSI5:SSJ5"/>
    <mergeCell ref="SXA5:SXB5"/>
    <mergeCell ref="SXC5:SXD5"/>
    <mergeCell ref="SXE5:SXF5"/>
    <mergeCell ref="SXG5:SXH5"/>
    <mergeCell ref="SXI5:SXJ5"/>
    <mergeCell ref="SXK5:SXL5"/>
    <mergeCell ref="SWO5:SWP5"/>
    <mergeCell ref="SWQ5:SWR5"/>
    <mergeCell ref="SWS5:SWT5"/>
    <mergeCell ref="SWU5:SWV5"/>
    <mergeCell ref="SWW5:SWX5"/>
    <mergeCell ref="SWY5:SWZ5"/>
    <mergeCell ref="SWC5:SWD5"/>
    <mergeCell ref="SWE5:SWF5"/>
    <mergeCell ref="SWG5:SWH5"/>
    <mergeCell ref="SWI5:SWJ5"/>
    <mergeCell ref="SWK5:SWL5"/>
    <mergeCell ref="SWM5:SWN5"/>
    <mergeCell ref="SVQ5:SVR5"/>
    <mergeCell ref="SVS5:SVT5"/>
    <mergeCell ref="SVU5:SVV5"/>
    <mergeCell ref="SVW5:SVX5"/>
    <mergeCell ref="SVY5:SVZ5"/>
    <mergeCell ref="SWA5:SWB5"/>
    <mergeCell ref="SVE5:SVF5"/>
    <mergeCell ref="SVG5:SVH5"/>
    <mergeCell ref="SVI5:SVJ5"/>
    <mergeCell ref="SVK5:SVL5"/>
    <mergeCell ref="SVM5:SVN5"/>
    <mergeCell ref="SVO5:SVP5"/>
    <mergeCell ref="SUS5:SUT5"/>
    <mergeCell ref="SUU5:SUV5"/>
    <mergeCell ref="SUW5:SUX5"/>
    <mergeCell ref="SUY5:SUZ5"/>
    <mergeCell ref="SVA5:SVB5"/>
    <mergeCell ref="SVC5:SVD5"/>
    <mergeCell ref="SZU5:SZV5"/>
    <mergeCell ref="SZW5:SZX5"/>
    <mergeCell ref="SZY5:SZZ5"/>
    <mergeCell ref="TAA5:TAB5"/>
    <mergeCell ref="TAC5:TAD5"/>
    <mergeCell ref="TAE5:TAF5"/>
    <mergeCell ref="SZI5:SZJ5"/>
    <mergeCell ref="SZK5:SZL5"/>
    <mergeCell ref="SZM5:SZN5"/>
    <mergeCell ref="SZO5:SZP5"/>
    <mergeCell ref="SZQ5:SZR5"/>
    <mergeCell ref="SZS5:SZT5"/>
    <mergeCell ref="SYW5:SYX5"/>
    <mergeCell ref="SYY5:SYZ5"/>
    <mergeCell ref="SZA5:SZB5"/>
    <mergeCell ref="SZC5:SZD5"/>
    <mergeCell ref="SZE5:SZF5"/>
    <mergeCell ref="SZG5:SZH5"/>
    <mergeCell ref="SYK5:SYL5"/>
    <mergeCell ref="SYM5:SYN5"/>
    <mergeCell ref="SYO5:SYP5"/>
    <mergeCell ref="SYQ5:SYR5"/>
    <mergeCell ref="SYS5:SYT5"/>
    <mergeCell ref="SYU5:SYV5"/>
    <mergeCell ref="SXY5:SXZ5"/>
    <mergeCell ref="SYA5:SYB5"/>
    <mergeCell ref="SYC5:SYD5"/>
    <mergeCell ref="SYE5:SYF5"/>
    <mergeCell ref="SYG5:SYH5"/>
    <mergeCell ref="SYI5:SYJ5"/>
    <mergeCell ref="SXM5:SXN5"/>
    <mergeCell ref="SXO5:SXP5"/>
    <mergeCell ref="SXQ5:SXR5"/>
    <mergeCell ref="SXS5:SXT5"/>
    <mergeCell ref="SXU5:SXV5"/>
    <mergeCell ref="SXW5:SXX5"/>
    <mergeCell ref="TCO5:TCP5"/>
    <mergeCell ref="TCQ5:TCR5"/>
    <mergeCell ref="TCS5:TCT5"/>
    <mergeCell ref="TCU5:TCV5"/>
    <mergeCell ref="TCW5:TCX5"/>
    <mergeCell ref="TCY5:TCZ5"/>
    <mergeCell ref="TCC5:TCD5"/>
    <mergeCell ref="TCE5:TCF5"/>
    <mergeCell ref="TCG5:TCH5"/>
    <mergeCell ref="TCI5:TCJ5"/>
    <mergeCell ref="TCK5:TCL5"/>
    <mergeCell ref="TCM5:TCN5"/>
    <mergeCell ref="TBQ5:TBR5"/>
    <mergeCell ref="TBS5:TBT5"/>
    <mergeCell ref="TBU5:TBV5"/>
    <mergeCell ref="TBW5:TBX5"/>
    <mergeCell ref="TBY5:TBZ5"/>
    <mergeCell ref="TCA5:TCB5"/>
    <mergeCell ref="TBE5:TBF5"/>
    <mergeCell ref="TBG5:TBH5"/>
    <mergeCell ref="TBI5:TBJ5"/>
    <mergeCell ref="TBK5:TBL5"/>
    <mergeCell ref="TBM5:TBN5"/>
    <mergeCell ref="TBO5:TBP5"/>
    <mergeCell ref="TAS5:TAT5"/>
    <mergeCell ref="TAU5:TAV5"/>
    <mergeCell ref="TAW5:TAX5"/>
    <mergeCell ref="TAY5:TAZ5"/>
    <mergeCell ref="TBA5:TBB5"/>
    <mergeCell ref="TBC5:TBD5"/>
    <mergeCell ref="TAG5:TAH5"/>
    <mergeCell ref="TAI5:TAJ5"/>
    <mergeCell ref="TAK5:TAL5"/>
    <mergeCell ref="TAM5:TAN5"/>
    <mergeCell ref="TAO5:TAP5"/>
    <mergeCell ref="TAQ5:TAR5"/>
    <mergeCell ref="TFI5:TFJ5"/>
    <mergeCell ref="TFK5:TFL5"/>
    <mergeCell ref="TFM5:TFN5"/>
    <mergeCell ref="TFO5:TFP5"/>
    <mergeCell ref="TFQ5:TFR5"/>
    <mergeCell ref="TFS5:TFT5"/>
    <mergeCell ref="TEW5:TEX5"/>
    <mergeCell ref="TEY5:TEZ5"/>
    <mergeCell ref="TFA5:TFB5"/>
    <mergeCell ref="TFC5:TFD5"/>
    <mergeCell ref="TFE5:TFF5"/>
    <mergeCell ref="TFG5:TFH5"/>
    <mergeCell ref="TEK5:TEL5"/>
    <mergeCell ref="TEM5:TEN5"/>
    <mergeCell ref="TEO5:TEP5"/>
    <mergeCell ref="TEQ5:TER5"/>
    <mergeCell ref="TES5:TET5"/>
    <mergeCell ref="TEU5:TEV5"/>
    <mergeCell ref="TDY5:TDZ5"/>
    <mergeCell ref="TEA5:TEB5"/>
    <mergeCell ref="TEC5:TED5"/>
    <mergeCell ref="TEE5:TEF5"/>
    <mergeCell ref="TEG5:TEH5"/>
    <mergeCell ref="TEI5:TEJ5"/>
    <mergeCell ref="TDM5:TDN5"/>
    <mergeCell ref="TDO5:TDP5"/>
    <mergeCell ref="TDQ5:TDR5"/>
    <mergeCell ref="TDS5:TDT5"/>
    <mergeCell ref="TDU5:TDV5"/>
    <mergeCell ref="TDW5:TDX5"/>
    <mergeCell ref="TDA5:TDB5"/>
    <mergeCell ref="TDC5:TDD5"/>
    <mergeCell ref="TDE5:TDF5"/>
    <mergeCell ref="TDG5:TDH5"/>
    <mergeCell ref="TDI5:TDJ5"/>
    <mergeCell ref="TDK5:TDL5"/>
    <mergeCell ref="TIC5:TID5"/>
    <mergeCell ref="TIE5:TIF5"/>
    <mergeCell ref="TIG5:TIH5"/>
    <mergeCell ref="TII5:TIJ5"/>
    <mergeCell ref="TIK5:TIL5"/>
    <mergeCell ref="TIM5:TIN5"/>
    <mergeCell ref="THQ5:THR5"/>
    <mergeCell ref="THS5:THT5"/>
    <mergeCell ref="THU5:THV5"/>
    <mergeCell ref="THW5:THX5"/>
    <mergeCell ref="THY5:THZ5"/>
    <mergeCell ref="TIA5:TIB5"/>
    <mergeCell ref="THE5:THF5"/>
    <mergeCell ref="THG5:THH5"/>
    <mergeCell ref="THI5:THJ5"/>
    <mergeCell ref="THK5:THL5"/>
    <mergeCell ref="THM5:THN5"/>
    <mergeCell ref="THO5:THP5"/>
    <mergeCell ref="TGS5:TGT5"/>
    <mergeCell ref="TGU5:TGV5"/>
    <mergeCell ref="TGW5:TGX5"/>
    <mergeCell ref="TGY5:TGZ5"/>
    <mergeCell ref="THA5:THB5"/>
    <mergeCell ref="THC5:THD5"/>
    <mergeCell ref="TGG5:TGH5"/>
    <mergeCell ref="TGI5:TGJ5"/>
    <mergeCell ref="TGK5:TGL5"/>
    <mergeCell ref="TGM5:TGN5"/>
    <mergeCell ref="TGO5:TGP5"/>
    <mergeCell ref="TGQ5:TGR5"/>
    <mergeCell ref="TFU5:TFV5"/>
    <mergeCell ref="TFW5:TFX5"/>
    <mergeCell ref="TFY5:TFZ5"/>
    <mergeCell ref="TGA5:TGB5"/>
    <mergeCell ref="TGC5:TGD5"/>
    <mergeCell ref="TGE5:TGF5"/>
    <mergeCell ref="TKW5:TKX5"/>
    <mergeCell ref="TKY5:TKZ5"/>
    <mergeCell ref="TLA5:TLB5"/>
    <mergeCell ref="TLC5:TLD5"/>
    <mergeCell ref="TLE5:TLF5"/>
    <mergeCell ref="TLG5:TLH5"/>
    <mergeCell ref="TKK5:TKL5"/>
    <mergeCell ref="TKM5:TKN5"/>
    <mergeCell ref="TKO5:TKP5"/>
    <mergeCell ref="TKQ5:TKR5"/>
    <mergeCell ref="TKS5:TKT5"/>
    <mergeCell ref="TKU5:TKV5"/>
    <mergeCell ref="TJY5:TJZ5"/>
    <mergeCell ref="TKA5:TKB5"/>
    <mergeCell ref="TKC5:TKD5"/>
    <mergeCell ref="TKE5:TKF5"/>
    <mergeCell ref="TKG5:TKH5"/>
    <mergeCell ref="TKI5:TKJ5"/>
    <mergeCell ref="TJM5:TJN5"/>
    <mergeCell ref="TJO5:TJP5"/>
    <mergeCell ref="TJQ5:TJR5"/>
    <mergeCell ref="TJS5:TJT5"/>
    <mergeCell ref="TJU5:TJV5"/>
    <mergeCell ref="TJW5:TJX5"/>
    <mergeCell ref="TJA5:TJB5"/>
    <mergeCell ref="TJC5:TJD5"/>
    <mergeCell ref="TJE5:TJF5"/>
    <mergeCell ref="TJG5:TJH5"/>
    <mergeCell ref="TJI5:TJJ5"/>
    <mergeCell ref="TJK5:TJL5"/>
    <mergeCell ref="TIO5:TIP5"/>
    <mergeCell ref="TIQ5:TIR5"/>
    <mergeCell ref="TIS5:TIT5"/>
    <mergeCell ref="TIU5:TIV5"/>
    <mergeCell ref="TIW5:TIX5"/>
    <mergeCell ref="TIY5:TIZ5"/>
    <mergeCell ref="TNQ5:TNR5"/>
    <mergeCell ref="TNS5:TNT5"/>
    <mergeCell ref="TNU5:TNV5"/>
    <mergeCell ref="TNW5:TNX5"/>
    <mergeCell ref="TNY5:TNZ5"/>
    <mergeCell ref="TOA5:TOB5"/>
    <mergeCell ref="TNE5:TNF5"/>
    <mergeCell ref="TNG5:TNH5"/>
    <mergeCell ref="TNI5:TNJ5"/>
    <mergeCell ref="TNK5:TNL5"/>
    <mergeCell ref="TNM5:TNN5"/>
    <mergeCell ref="TNO5:TNP5"/>
    <mergeCell ref="TMS5:TMT5"/>
    <mergeCell ref="TMU5:TMV5"/>
    <mergeCell ref="TMW5:TMX5"/>
    <mergeCell ref="TMY5:TMZ5"/>
    <mergeCell ref="TNA5:TNB5"/>
    <mergeCell ref="TNC5:TND5"/>
    <mergeCell ref="TMG5:TMH5"/>
    <mergeCell ref="TMI5:TMJ5"/>
    <mergeCell ref="TMK5:TML5"/>
    <mergeCell ref="TMM5:TMN5"/>
    <mergeCell ref="TMO5:TMP5"/>
    <mergeCell ref="TMQ5:TMR5"/>
    <mergeCell ref="TLU5:TLV5"/>
    <mergeCell ref="TLW5:TLX5"/>
    <mergeCell ref="TLY5:TLZ5"/>
    <mergeCell ref="TMA5:TMB5"/>
    <mergeCell ref="TMC5:TMD5"/>
    <mergeCell ref="TME5:TMF5"/>
    <mergeCell ref="TLI5:TLJ5"/>
    <mergeCell ref="TLK5:TLL5"/>
    <mergeCell ref="TLM5:TLN5"/>
    <mergeCell ref="TLO5:TLP5"/>
    <mergeCell ref="TLQ5:TLR5"/>
    <mergeCell ref="TLS5:TLT5"/>
    <mergeCell ref="TQK5:TQL5"/>
    <mergeCell ref="TQM5:TQN5"/>
    <mergeCell ref="TQO5:TQP5"/>
    <mergeCell ref="TQQ5:TQR5"/>
    <mergeCell ref="TQS5:TQT5"/>
    <mergeCell ref="TQU5:TQV5"/>
    <mergeCell ref="TPY5:TPZ5"/>
    <mergeCell ref="TQA5:TQB5"/>
    <mergeCell ref="TQC5:TQD5"/>
    <mergeCell ref="TQE5:TQF5"/>
    <mergeCell ref="TQG5:TQH5"/>
    <mergeCell ref="TQI5:TQJ5"/>
    <mergeCell ref="TPM5:TPN5"/>
    <mergeCell ref="TPO5:TPP5"/>
    <mergeCell ref="TPQ5:TPR5"/>
    <mergeCell ref="TPS5:TPT5"/>
    <mergeCell ref="TPU5:TPV5"/>
    <mergeCell ref="TPW5:TPX5"/>
    <mergeCell ref="TPA5:TPB5"/>
    <mergeCell ref="TPC5:TPD5"/>
    <mergeCell ref="TPE5:TPF5"/>
    <mergeCell ref="TPG5:TPH5"/>
    <mergeCell ref="TPI5:TPJ5"/>
    <mergeCell ref="TPK5:TPL5"/>
    <mergeCell ref="TOO5:TOP5"/>
    <mergeCell ref="TOQ5:TOR5"/>
    <mergeCell ref="TOS5:TOT5"/>
    <mergeCell ref="TOU5:TOV5"/>
    <mergeCell ref="TOW5:TOX5"/>
    <mergeCell ref="TOY5:TOZ5"/>
    <mergeCell ref="TOC5:TOD5"/>
    <mergeCell ref="TOE5:TOF5"/>
    <mergeCell ref="TOG5:TOH5"/>
    <mergeCell ref="TOI5:TOJ5"/>
    <mergeCell ref="TOK5:TOL5"/>
    <mergeCell ref="TOM5:TON5"/>
    <mergeCell ref="TTE5:TTF5"/>
    <mergeCell ref="TTG5:TTH5"/>
    <mergeCell ref="TTI5:TTJ5"/>
    <mergeCell ref="TTK5:TTL5"/>
    <mergeCell ref="TTM5:TTN5"/>
    <mergeCell ref="TTO5:TTP5"/>
    <mergeCell ref="TSS5:TST5"/>
    <mergeCell ref="TSU5:TSV5"/>
    <mergeCell ref="TSW5:TSX5"/>
    <mergeCell ref="TSY5:TSZ5"/>
    <mergeCell ref="TTA5:TTB5"/>
    <mergeCell ref="TTC5:TTD5"/>
    <mergeCell ref="TSG5:TSH5"/>
    <mergeCell ref="TSI5:TSJ5"/>
    <mergeCell ref="TSK5:TSL5"/>
    <mergeCell ref="TSM5:TSN5"/>
    <mergeCell ref="TSO5:TSP5"/>
    <mergeCell ref="TSQ5:TSR5"/>
    <mergeCell ref="TRU5:TRV5"/>
    <mergeCell ref="TRW5:TRX5"/>
    <mergeCell ref="TRY5:TRZ5"/>
    <mergeCell ref="TSA5:TSB5"/>
    <mergeCell ref="TSC5:TSD5"/>
    <mergeCell ref="TSE5:TSF5"/>
    <mergeCell ref="TRI5:TRJ5"/>
    <mergeCell ref="TRK5:TRL5"/>
    <mergeCell ref="TRM5:TRN5"/>
    <mergeCell ref="TRO5:TRP5"/>
    <mergeCell ref="TRQ5:TRR5"/>
    <mergeCell ref="TRS5:TRT5"/>
    <mergeCell ref="TQW5:TQX5"/>
    <mergeCell ref="TQY5:TQZ5"/>
    <mergeCell ref="TRA5:TRB5"/>
    <mergeCell ref="TRC5:TRD5"/>
    <mergeCell ref="TRE5:TRF5"/>
    <mergeCell ref="TRG5:TRH5"/>
    <mergeCell ref="TVY5:TVZ5"/>
    <mergeCell ref="TWA5:TWB5"/>
    <mergeCell ref="TWC5:TWD5"/>
    <mergeCell ref="TWE5:TWF5"/>
    <mergeCell ref="TWG5:TWH5"/>
    <mergeCell ref="TWI5:TWJ5"/>
    <mergeCell ref="TVM5:TVN5"/>
    <mergeCell ref="TVO5:TVP5"/>
    <mergeCell ref="TVQ5:TVR5"/>
    <mergeCell ref="TVS5:TVT5"/>
    <mergeCell ref="TVU5:TVV5"/>
    <mergeCell ref="TVW5:TVX5"/>
    <mergeCell ref="TVA5:TVB5"/>
    <mergeCell ref="TVC5:TVD5"/>
    <mergeCell ref="TVE5:TVF5"/>
    <mergeCell ref="TVG5:TVH5"/>
    <mergeCell ref="TVI5:TVJ5"/>
    <mergeCell ref="TVK5:TVL5"/>
    <mergeCell ref="TUO5:TUP5"/>
    <mergeCell ref="TUQ5:TUR5"/>
    <mergeCell ref="TUS5:TUT5"/>
    <mergeCell ref="TUU5:TUV5"/>
    <mergeCell ref="TUW5:TUX5"/>
    <mergeCell ref="TUY5:TUZ5"/>
    <mergeCell ref="TUC5:TUD5"/>
    <mergeCell ref="TUE5:TUF5"/>
    <mergeCell ref="TUG5:TUH5"/>
    <mergeCell ref="TUI5:TUJ5"/>
    <mergeCell ref="TUK5:TUL5"/>
    <mergeCell ref="TUM5:TUN5"/>
    <mergeCell ref="TTQ5:TTR5"/>
    <mergeCell ref="TTS5:TTT5"/>
    <mergeCell ref="TTU5:TTV5"/>
    <mergeCell ref="TTW5:TTX5"/>
    <mergeCell ref="TTY5:TTZ5"/>
    <mergeCell ref="TUA5:TUB5"/>
    <mergeCell ref="TYS5:TYT5"/>
    <mergeCell ref="TYU5:TYV5"/>
    <mergeCell ref="TYW5:TYX5"/>
    <mergeCell ref="TYY5:TYZ5"/>
    <mergeCell ref="TZA5:TZB5"/>
    <mergeCell ref="TZC5:TZD5"/>
    <mergeCell ref="TYG5:TYH5"/>
    <mergeCell ref="TYI5:TYJ5"/>
    <mergeCell ref="TYK5:TYL5"/>
    <mergeCell ref="TYM5:TYN5"/>
    <mergeCell ref="TYO5:TYP5"/>
    <mergeCell ref="TYQ5:TYR5"/>
    <mergeCell ref="TXU5:TXV5"/>
    <mergeCell ref="TXW5:TXX5"/>
    <mergeCell ref="TXY5:TXZ5"/>
    <mergeCell ref="TYA5:TYB5"/>
    <mergeCell ref="TYC5:TYD5"/>
    <mergeCell ref="TYE5:TYF5"/>
    <mergeCell ref="TXI5:TXJ5"/>
    <mergeCell ref="TXK5:TXL5"/>
    <mergeCell ref="TXM5:TXN5"/>
    <mergeCell ref="TXO5:TXP5"/>
    <mergeCell ref="TXQ5:TXR5"/>
    <mergeCell ref="TXS5:TXT5"/>
    <mergeCell ref="TWW5:TWX5"/>
    <mergeCell ref="TWY5:TWZ5"/>
    <mergeCell ref="TXA5:TXB5"/>
    <mergeCell ref="TXC5:TXD5"/>
    <mergeCell ref="TXE5:TXF5"/>
    <mergeCell ref="TXG5:TXH5"/>
    <mergeCell ref="TWK5:TWL5"/>
    <mergeCell ref="TWM5:TWN5"/>
    <mergeCell ref="TWO5:TWP5"/>
    <mergeCell ref="TWQ5:TWR5"/>
    <mergeCell ref="TWS5:TWT5"/>
    <mergeCell ref="TWU5:TWV5"/>
    <mergeCell ref="UBM5:UBN5"/>
    <mergeCell ref="UBO5:UBP5"/>
    <mergeCell ref="UBQ5:UBR5"/>
    <mergeCell ref="UBS5:UBT5"/>
    <mergeCell ref="UBU5:UBV5"/>
    <mergeCell ref="UBW5:UBX5"/>
    <mergeCell ref="UBA5:UBB5"/>
    <mergeCell ref="UBC5:UBD5"/>
    <mergeCell ref="UBE5:UBF5"/>
    <mergeCell ref="UBG5:UBH5"/>
    <mergeCell ref="UBI5:UBJ5"/>
    <mergeCell ref="UBK5:UBL5"/>
    <mergeCell ref="UAO5:UAP5"/>
    <mergeCell ref="UAQ5:UAR5"/>
    <mergeCell ref="UAS5:UAT5"/>
    <mergeCell ref="UAU5:UAV5"/>
    <mergeCell ref="UAW5:UAX5"/>
    <mergeCell ref="UAY5:UAZ5"/>
    <mergeCell ref="UAC5:UAD5"/>
    <mergeCell ref="UAE5:UAF5"/>
    <mergeCell ref="UAG5:UAH5"/>
    <mergeCell ref="UAI5:UAJ5"/>
    <mergeCell ref="UAK5:UAL5"/>
    <mergeCell ref="UAM5:UAN5"/>
    <mergeCell ref="TZQ5:TZR5"/>
    <mergeCell ref="TZS5:TZT5"/>
    <mergeCell ref="TZU5:TZV5"/>
    <mergeCell ref="TZW5:TZX5"/>
    <mergeCell ref="TZY5:TZZ5"/>
    <mergeCell ref="UAA5:UAB5"/>
    <mergeCell ref="TZE5:TZF5"/>
    <mergeCell ref="TZG5:TZH5"/>
    <mergeCell ref="TZI5:TZJ5"/>
    <mergeCell ref="TZK5:TZL5"/>
    <mergeCell ref="TZM5:TZN5"/>
    <mergeCell ref="TZO5:TZP5"/>
    <mergeCell ref="UEG5:UEH5"/>
    <mergeCell ref="UEI5:UEJ5"/>
    <mergeCell ref="UEK5:UEL5"/>
    <mergeCell ref="UEM5:UEN5"/>
    <mergeCell ref="UEO5:UEP5"/>
    <mergeCell ref="UEQ5:UER5"/>
    <mergeCell ref="UDU5:UDV5"/>
    <mergeCell ref="UDW5:UDX5"/>
    <mergeCell ref="UDY5:UDZ5"/>
    <mergeCell ref="UEA5:UEB5"/>
    <mergeCell ref="UEC5:UED5"/>
    <mergeCell ref="UEE5:UEF5"/>
    <mergeCell ref="UDI5:UDJ5"/>
    <mergeCell ref="UDK5:UDL5"/>
    <mergeCell ref="UDM5:UDN5"/>
    <mergeCell ref="UDO5:UDP5"/>
    <mergeCell ref="UDQ5:UDR5"/>
    <mergeCell ref="UDS5:UDT5"/>
    <mergeCell ref="UCW5:UCX5"/>
    <mergeCell ref="UCY5:UCZ5"/>
    <mergeCell ref="UDA5:UDB5"/>
    <mergeCell ref="UDC5:UDD5"/>
    <mergeCell ref="UDE5:UDF5"/>
    <mergeCell ref="UDG5:UDH5"/>
    <mergeCell ref="UCK5:UCL5"/>
    <mergeCell ref="UCM5:UCN5"/>
    <mergeCell ref="UCO5:UCP5"/>
    <mergeCell ref="UCQ5:UCR5"/>
    <mergeCell ref="UCS5:UCT5"/>
    <mergeCell ref="UCU5:UCV5"/>
    <mergeCell ref="UBY5:UBZ5"/>
    <mergeCell ref="UCA5:UCB5"/>
    <mergeCell ref="UCC5:UCD5"/>
    <mergeCell ref="UCE5:UCF5"/>
    <mergeCell ref="UCG5:UCH5"/>
    <mergeCell ref="UCI5:UCJ5"/>
    <mergeCell ref="UHA5:UHB5"/>
    <mergeCell ref="UHC5:UHD5"/>
    <mergeCell ref="UHE5:UHF5"/>
    <mergeCell ref="UHG5:UHH5"/>
    <mergeCell ref="UHI5:UHJ5"/>
    <mergeCell ref="UHK5:UHL5"/>
    <mergeCell ref="UGO5:UGP5"/>
    <mergeCell ref="UGQ5:UGR5"/>
    <mergeCell ref="UGS5:UGT5"/>
    <mergeCell ref="UGU5:UGV5"/>
    <mergeCell ref="UGW5:UGX5"/>
    <mergeCell ref="UGY5:UGZ5"/>
    <mergeCell ref="UGC5:UGD5"/>
    <mergeCell ref="UGE5:UGF5"/>
    <mergeCell ref="UGG5:UGH5"/>
    <mergeCell ref="UGI5:UGJ5"/>
    <mergeCell ref="UGK5:UGL5"/>
    <mergeCell ref="UGM5:UGN5"/>
    <mergeCell ref="UFQ5:UFR5"/>
    <mergeCell ref="UFS5:UFT5"/>
    <mergeCell ref="UFU5:UFV5"/>
    <mergeCell ref="UFW5:UFX5"/>
    <mergeCell ref="UFY5:UFZ5"/>
    <mergeCell ref="UGA5:UGB5"/>
    <mergeCell ref="UFE5:UFF5"/>
    <mergeCell ref="UFG5:UFH5"/>
    <mergeCell ref="UFI5:UFJ5"/>
    <mergeCell ref="UFK5:UFL5"/>
    <mergeCell ref="UFM5:UFN5"/>
    <mergeCell ref="UFO5:UFP5"/>
    <mergeCell ref="UES5:UET5"/>
    <mergeCell ref="UEU5:UEV5"/>
    <mergeCell ref="UEW5:UEX5"/>
    <mergeCell ref="UEY5:UEZ5"/>
    <mergeCell ref="UFA5:UFB5"/>
    <mergeCell ref="UFC5:UFD5"/>
    <mergeCell ref="UJU5:UJV5"/>
    <mergeCell ref="UJW5:UJX5"/>
    <mergeCell ref="UJY5:UJZ5"/>
    <mergeCell ref="UKA5:UKB5"/>
    <mergeCell ref="UKC5:UKD5"/>
    <mergeCell ref="UKE5:UKF5"/>
    <mergeCell ref="UJI5:UJJ5"/>
    <mergeCell ref="UJK5:UJL5"/>
    <mergeCell ref="UJM5:UJN5"/>
    <mergeCell ref="UJO5:UJP5"/>
    <mergeCell ref="UJQ5:UJR5"/>
    <mergeCell ref="UJS5:UJT5"/>
    <mergeCell ref="UIW5:UIX5"/>
    <mergeCell ref="UIY5:UIZ5"/>
    <mergeCell ref="UJA5:UJB5"/>
    <mergeCell ref="UJC5:UJD5"/>
    <mergeCell ref="UJE5:UJF5"/>
    <mergeCell ref="UJG5:UJH5"/>
    <mergeCell ref="UIK5:UIL5"/>
    <mergeCell ref="UIM5:UIN5"/>
    <mergeCell ref="UIO5:UIP5"/>
    <mergeCell ref="UIQ5:UIR5"/>
    <mergeCell ref="UIS5:UIT5"/>
    <mergeCell ref="UIU5:UIV5"/>
    <mergeCell ref="UHY5:UHZ5"/>
    <mergeCell ref="UIA5:UIB5"/>
    <mergeCell ref="UIC5:UID5"/>
    <mergeCell ref="UIE5:UIF5"/>
    <mergeCell ref="UIG5:UIH5"/>
    <mergeCell ref="UII5:UIJ5"/>
    <mergeCell ref="UHM5:UHN5"/>
    <mergeCell ref="UHO5:UHP5"/>
    <mergeCell ref="UHQ5:UHR5"/>
    <mergeCell ref="UHS5:UHT5"/>
    <mergeCell ref="UHU5:UHV5"/>
    <mergeCell ref="UHW5:UHX5"/>
    <mergeCell ref="UMO5:UMP5"/>
    <mergeCell ref="UMQ5:UMR5"/>
    <mergeCell ref="UMS5:UMT5"/>
    <mergeCell ref="UMU5:UMV5"/>
    <mergeCell ref="UMW5:UMX5"/>
    <mergeCell ref="UMY5:UMZ5"/>
    <mergeCell ref="UMC5:UMD5"/>
    <mergeCell ref="UME5:UMF5"/>
    <mergeCell ref="UMG5:UMH5"/>
    <mergeCell ref="UMI5:UMJ5"/>
    <mergeCell ref="UMK5:UML5"/>
    <mergeCell ref="UMM5:UMN5"/>
    <mergeCell ref="ULQ5:ULR5"/>
    <mergeCell ref="ULS5:ULT5"/>
    <mergeCell ref="ULU5:ULV5"/>
    <mergeCell ref="ULW5:ULX5"/>
    <mergeCell ref="ULY5:ULZ5"/>
    <mergeCell ref="UMA5:UMB5"/>
    <mergeCell ref="ULE5:ULF5"/>
    <mergeCell ref="ULG5:ULH5"/>
    <mergeCell ref="ULI5:ULJ5"/>
    <mergeCell ref="ULK5:ULL5"/>
    <mergeCell ref="ULM5:ULN5"/>
    <mergeCell ref="ULO5:ULP5"/>
    <mergeCell ref="UKS5:UKT5"/>
    <mergeCell ref="UKU5:UKV5"/>
    <mergeCell ref="UKW5:UKX5"/>
    <mergeCell ref="UKY5:UKZ5"/>
    <mergeCell ref="ULA5:ULB5"/>
    <mergeCell ref="ULC5:ULD5"/>
    <mergeCell ref="UKG5:UKH5"/>
    <mergeCell ref="UKI5:UKJ5"/>
    <mergeCell ref="UKK5:UKL5"/>
    <mergeCell ref="UKM5:UKN5"/>
    <mergeCell ref="UKO5:UKP5"/>
    <mergeCell ref="UKQ5:UKR5"/>
    <mergeCell ref="UPI5:UPJ5"/>
    <mergeCell ref="UPK5:UPL5"/>
    <mergeCell ref="UPM5:UPN5"/>
    <mergeCell ref="UPO5:UPP5"/>
    <mergeCell ref="UPQ5:UPR5"/>
    <mergeCell ref="UPS5:UPT5"/>
    <mergeCell ref="UOW5:UOX5"/>
    <mergeCell ref="UOY5:UOZ5"/>
    <mergeCell ref="UPA5:UPB5"/>
    <mergeCell ref="UPC5:UPD5"/>
    <mergeCell ref="UPE5:UPF5"/>
    <mergeCell ref="UPG5:UPH5"/>
    <mergeCell ref="UOK5:UOL5"/>
    <mergeCell ref="UOM5:UON5"/>
    <mergeCell ref="UOO5:UOP5"/>
    <mergeCell ref="UOQ5:UOR5"/>
    <mergeCell ref="UOS5:UOT5"/>
    <mergeCell ref="UOU5:UOV5"/>
    <mergeCell ref="UNY5:UNZ5"/>
    <mergeCell ref="UOA5:UOB5"/>
    <mergeCell ref="UOC5:UOD5"/>
    <mergeCell ref="UOE5:UOF5"/>
    <mergeCell ref="UOG5:UOH5"/>
    <mergeCell ref="UOI5:UOJ5"/>
    <mergeCell ref="UNM5:UNN5"/>
    <mergeCell ref="UNO5:UNP5"/>
    <mergeCell ref="UNQ5:UNR5"/>
    <mergeCell ref="UNS5:UNT5"/>
    <mergeCell ref="UNU5:UNV5"/>
    <mergeCell ref="UNW5:UNX5"/>
    <mergeCell ref="UNA5:UNB5"/>
    <mergeCell ref="UNC5:UND5"/>
    <mergeCell ref="UNE5:UNF5"/>
    <mergeCell ref="UNG5:UNH5"/>
    <mergeCell ref="UNI5:UNJ5"/>
    <mergeCell ref="UNK5:UNL5"/>
    <mergeCell ref="USC5:USD5"/>
    <mergeCell ref="USE5:USF5"/>
    <mergeCell ref="USG5:USH5"/>
    <mergeCell ref="USI5:USJ5"/>
    <mergeCell ref="USK5:USL5"/>
    <mergeCell ref="USM5:USN5"/>
    <mergeCell ref="URQ5:URR5"/>
    <mergeCell ref="URS5:URT5"/>
    <mergeCell ref="URU5:URV5"/>
    <mergeCell ref="URW5:URX5"/>
    <mergeCell ref="URY5:URZ5"/>
    <mergeCell ref="USA5:USB5"/>
    <mergeCell ref="URE5:URF5"/>
    <mergeCell ref="URG5:URH5"/>
    <mergeCell ref="URI5:URJ5"/>
    <mergeCell ref="URK5:URL5"/>
    <mergeCell ref="URM5:URN5"/>
    <mergeCell ref="URO5:URP5"/>
    <mergeCell ref="UQS5:UQT5"/>
    <mergeCell ref="UQU5:UQV5"/>
    <mergeCell ref="UQW5:UQX5"/>
    <mergeCell ref="UQY5:UQZ5"/>
    <mergeCell ref="URA5:URB5"/>
    <mergeCell ref="URC5:URD5"/>
    <mergeCell ref="UQG5:UQH5"/>
    <mergeCell ref="UQI5:UQJ5"/>
    <mergeCell ref="UQK5:UQL5"/>
    <mergeCell ref="UQM5:UQN5"/>
    <mergeCell ref="UQO5:UQP5"/>
    <mergeCell ref="UQQ5:UQR5"/>
    <mergeCell ref="UPU5:UPV5"/>
    <mergeCell ref="UPW5:UPX5"/>
    <mergeCell ref="UPY5:UPZ5"/>
    <mergeCell ref="UQA5:UQB5"/>
    <mergeCell ref="UQC5:UQD5"/>
    <mergeCell ref="UQE5:UQF5"/>
    <mergeCell ref="UUW5:UUX5"/>
    <mergeCell ref="UUY5:UUZ5"/>
    <mergeCell ref="UVA5:UVB5"/>
    <mergeCell ref="UVC5:UVD5"/>
    <mergeCell ref="UVE5:UVF5"/>
    <mergeCell ref="UVG5:UVH5"/>
    <mergeCell ref="UUK5:UUL5"/>
    <mergeCell ref="UUM5:UUN5"/>
    <mergeCell ref="UUO5:UUP5"/>
    <mergeCell ref="UUQ5:UUR5"/>
    <mergeCell ref="UUS5:UUT5"/>
    <mergeCell ref="UUU5:UUV5"/>
    <mergeCell ref="UTY5:UTZ5"/>
    <mergeCell ref="UUA5:UUB5"/>
    <mergeCell ref="UUC5:UUD5"/>
    <mergeCell ref="UUE5:UUF5"/>
    <mergeCell ref="UUG5:UUH5"/>
    <mergeCell ref="UUI5:UUJ5"/>
    <mergeCell ref="UTM5:UTN5"/>
    <mergeCell ref="UTO5:UTP5"/>
    <mergeCell ref="UTQ5:UTR5"/>
    <mergeCell ref="UTS5:UTT5"/>
    <mergeCell ref="UTU5:UTV5"/>
    <mergeCell ref="UTW5:UTX5"/>
    <mergeCell ref="UTA5:UTB5"/>
    <mergeCell ref="UTC5:UTD5"/>
    <mergeCell ref="UTE5:UTF5"/>
    <mergeCell ref="UTG5:UTH5"/>
    <mergeCell ref="UTI5:UTJ5"/>
    <mergeCell ref="UTK5:UTL5"/>
    <mergeCell ref="USO5:USP5"/>
    <mergeCell ref="USQ5:USR5"/>
    <mergeCell ref="USS5:UST5"/>
    <mergeCell ref="USU5:USV5"/>
    <mergeCell ref="USW5:USX5"/>
    <mergeCell ref="USY5:USZ5"/>
    <mergeCell ref="UXQ5:UXR5"/>
    <mergeCell ref="UXS5:UXT5"/>
    <mergeCell ref="UXU5:UXV5"/>
    <mergeCell ref="UXW5:UXX5"/>
    <mergeCell ref="UXY5:UXZ5"/>
    <mergeCell ref="UYA5:UYB5"/>
    <mergeCell ref="UXE5:UXF5"/>
    <mergeCell ref="UXG5:UXH5"/>
    <mergeCell ref="UXI5:UXJ5"/>
    <mergeCell ref="UXK5:UXL5"/>
    <mergeCell ref="UXM5:UXN5"/>
    <mergeCell ref="UXO5:UXP5"/>
    <mergeCell ref="UWS5:UWT5"/>
    <mergeCell ref="UWU5:UWV5"/>
    <mergeCell ref="UWW5:UWX5"/>
    <mergeCell ref="UWY5:UWZ5"/>
    <mergeCell ref="UXA5:UXB5"/>
    <mergeCell ref="UXC5:UXD5"/>
    <mergeCell ref="UWG5:UWH5"/>
    <mergeCell ref="UWI5:UWJ5"/>
    <mergeCell ref="UWK5:UWL5"/>
    <mergeCell ref="UWM5:UWN5"/>
    <mergeCell ref="UWO5:UWP5"/>
    <mergeCell ref="UWQ5:UWR5"/>
    <mergeCell ref="UVU5:UVV5"/>
    <mergeCell ref="UVW5:UVX5"/>
    <mergeCell ref="UVY5:UVZ5"/>
    <mergeCell ref="UWA5:UWB5"/>
    <mergeCell ref="UWC5:UWD5"/>
    <mergeCell ref="UWE5:UWF5"/>
    <mergeCell ref="UVI5:UVJ5"/>
    <mergeCell ref="UVK5:UVL5"/>
    <mergeCell ref="UVM5:UVN5"/>
    <mergeCell ref="UVO5:UVP5"/>
    <mergeCell ref="UVQ5:UVR5"/>
    <mergeCell ref="UVS5:UVT5"/>
    <mergeCell ref="VAK5:VAL5"/>
    <mergeCell ref="VAM5:VAN5"/>
    <mergeCell ref="VAO5:VAP5"/>
    <mergeCell ref="VAQ5:VAR5"/>
    <mergeCell ref="VAS5:VAT5"/>
    <mergeCell ref="VAU5:VAV5"/>
    <mergeCell ref="UZY5:UZZ5"/>
    <mergeCell ref="VAA5:VAB5"/>
    <mergeCell ref="VAC5:VAD5"/>
    <mergeCell ref="VAE5:VAF5"/>
    <mergeCell ref="VAG5:VAH5"/>
    <mergeCell ref="VAI5:VAJ5"/>
    <mergeCell ref="UZM5:UZN5"/>
    <mergeCell ref="UZO5:UZP5"/>
    <mergeCell ref="UZQ5:UZR5"/>
    <mergeCell ref="UZS5:UZT5"/>
    <mergeCell ref="UZU5:UZV5"/>
    <mergeCell ref="UZW5:UZX5"/>
    <mergeCell ref="UZA5:UZB5"/>
    <mergeCell ref="UZC5:UZD5"/>
    <mergeCell ref="UZE5:UZF5"/>
    <mergeCell ref="UZG5:UZH5"/>
    <mergeCell ref="UZI5:UZJ5"/>
    <mergeCell ref="UZK5:UZL5"/>
    <mergeCell ref="UYO5:UYP5"/>
    <mergeCell ref="UYQ5:UYR5"/>
    <mergeCell ref="UYS5:UYT5"/>
    <mergeCell ref="UYU5:UYV5"/>
    <mergeCell ref="UYW5:UYX5"/>
    <mergeCell ref="UYY5:UYZ5"/>
    <mergeCell ref="UYC5:UYD5"/>
    <mergeCell ref="UYE5:UYF5"/>
    <mergeCell ref="UYG5:UYH5"/>
    <mergeCell ref="UYI5:UYJ5"/>
    <mergeCell ref="UYK5:UYL5"/>
    <mergeCell ref="UYM5:UYN5"/>
    <mergeCell ref="VDE5:VDF5"/>
    <mergeCell ref="VDG5:VDH5"/>
    <mergeCell ref="VDI5:VDJ5"/>
    <mergeCell ref="VDK5:VDL5"/>
    <mergeCell ref="VDM5:VDN5"/>
    <mergeCell ref="VDO5:VDP5"/>
    <mergeCell ref="VCS5:VCT5"/>
    <mergeCell ref="VCU5:VCV5"/>
    <mergeCell ref="VCW5:VCX5"/>
    <mergeCell ref="VCY5:VCZ5"/>
    <mergeCell ref="VDA5:VDB5"/>
    <mergeCell ref="VDC5:VDD5"/>
    <mergeCell ref="VCG5:VCH5"/>
    <mergeCell ref="VCI5:VCJ5"/>
    <mergeCell ref="VCK5:VCL5"/>
    <mergeCell ref="VCM5:VCN5"/>
    <mergeCell ref="VCO5:VCP5"/>
    <mergeCell ref="VCQ5:VCR5"/>
    <mergeCell ref="VBU5:VBV5"/>
    <mergeCell ref="VBW5:VBX5"/>
    <mergeCell ref="VBY5:VBZ5"/>
    <mergeCell ref="VCA5:VCB5"/>
    <mergeCell ref="VCC5:VCD5"/>
    <mergeCell ref="VCE5:VCF5"/>
    <mergeCell ref="VBI5:VBJ5"/>
    <mergeCell ref="VBK5:VBL5"/>
    <mergeCell ref="VBM5:VBN5"/>
    <mergeCell ref="VBO5:VBP5"/>
    <mergeCell ref="VBQ5:VBR5"/>
    <mergeCell ref="VBS5:VBT5"/>
    <mergeCell ref="VAW5:VAX5"/>
    <mergeCell ref="VAY5:VAZ5"/>
    <mergeCell ref="VBA5:VBB5"/>
    <mergeCell ref="VBC5:VBD5"/>
    <mergeCell ref="VBE5:VBF5"/>
    <mergeCell ref="VBG5:VBH5"/>
    <mergeCell ref="VFY5:VFZ5"/>
    <mergeCell ref="VGA5:VGB5"/>
    <mergeCell ref="VGC5:VGD5"/>
    <mergeCell ref="VGE5:VGF5"/>
    <mergeCell ref="VGG5:VGH5"/>
    <mergeCell ref="VGI5:VGJ5"/>
    <mergeCell ref="VFM5:VFN5"/>
    <mergeCell ref="VFO5:VFP5"/>
    <mergeCell ref="VFQ5:VFR5"/>
    <mergeCell ref="VFS5:VFT5"/>
    <mergeCell ref="VFU5:VFV5"/>
    <mergeCell ref="VFW5:VFX5"/>
    <mergeCell ref="VFA5:VFB5"/>
    <mergeCell ref="VFC5:VFD5"/>
    <mergeCell ref="VFE5:VFF5"/>
    <mergeCell ref="VFG5:VFH5"/>
    <mergeCell ref="VFI5:VFJ5"/>
    <mergeCell ref="VFK5:VFL5"/>
    <mergeCell ref="VEO5:VEP5"/>
    <mergeCell ref="VEQ5:VER5"/>
    <mergeCell ref="VES5:VET5"/>
    <mergeCell ref="VEU5:VEV5"/>
    <mergeCell ref="VEW5:VEX5"/>
    <mergeCell ref="VEY5:VEZ5"/>
    <mergeCell ref="VEC5:VED5"/>
    <mergeCell ref="VEE5:VEF5"/>
    <mergeCell ref="VEG5:VEH5"/>
    <mergeCell ref="VEI5:VEJ5"/>
    <mergeCell ref="VEK5:VEL5"/>
    <mergeCell ref="VEM5:VEN5"/>
    <mergeCell ref="VDQ5:VDR5"/>
    <mergeCell ref="VDS5:VDT5"/>
    <mergeCell ref="VDU5:VDV5"/>
    <mergeCell ref="VDW5:VDX5"/>
    <mergeCell ref="VDY5:VDZ5"/>
    <mergeCell ref="VEA5:VEB5"/>
    <mergeCell ref="VIS5:VIT5"/>
    <mergeCell ref="VIU5:VIV5"/>
    <mergeCell ref="VIW5:VIX5"/>
    <mergeCell ref="VIY5:VIZ5"/>
    <mergeCell ref="VJA5:VJB5"/>
    <mergeCell ref="VJC5:VJD5"/>
    <mergeCell ref="VIG5:VIH5"/>
    <mergeCell ref="VII5:VIJ5"/>
    <mergeCell ref="VIK5:VIL5"/>
    <mergeCell ref="VIM5:VIN5"/>
    <mergeCell ref="VIO5:VIP5"/>
    <mergeCell ref="VIQ5:VIR5"/>
    <mergeCell ref="VHU5:VHV5"/>
    <mergeCell ref="VHW5:VHX5"/>
    <mergeCell ref="VHY5:VHZ5"/>
    <mergeCell ref="VIA5:VIB5"/>
    <mergeCell ref="VIC5:VID5"/>
    <mergeCell ref="VIE5:VIF5"/>
    <mergeCell ref="VHI5:VHJ5"/>
    <mergeCell ref="VHK5:VHL5"/>
    <mergeCell ref="VHM5:VHN5"/>
    <mergeCell ref="VHO5:VHP5"/>
    <mergeCell ref="VHQ5:VHR5"/>
    <mergeCell ref="VHS5:VHT5"/>
    <mergeCell ref="VGW5:VGX5"/>
    <mergeCell ref="VGY5:VGZ5"/>
    <mergeCell ref="VHA5:VHB5"/>
    <mergeCell ref="VHC5:VHD5"/>
    <mergeCell ref="VHE5:VHF5"/>
    <mergeCell ref="VHG5:VHH5"/>
    <mergeCell ref="VGK5:VGL5"/>
    <mergeCell ref="VGM5:VGN5"/>
    <mergeCell ref="VGO5:VGP5"/>
    <mergeCell ref="VGQ5:VGR5"/>
    <mergeCell ref="VGS5:VGT5"/>
    <mergeCell ref="VGU5:VGV5"/>
    <mergeCell ref="VLM5:VLN5"/>
    <mergeCell ref="VLO5:VLP5"/>
    <mergeCell ref="VLQ5:VLR5"/>
    <mergeCell ref="VLS5:VLT5"/>
    <mergeCell ref="VLU5:VLV5"/>
    <mergeCell ref="VLW5:VLX5"/>
    <mergeCell ref="VLA5:VLB5"/>
    <mergeCell ref="VLC5:VLD5"/>
    <mergeCell ref="VLE5:VLF5"/>
    <mergeCell ref="VLG5:VLH5"/>
    <mergeCell ref="VLI5:VLJ5"/>
    <mergeCell ref="VLK5:VLL5"/>
    <mergeCell ref="VKO5:VKP5"/>
    <mergeCell ref="VKQ5:VKR5"/>
    <mergeCell ref="VKS5:VKT5"/>
    <mergeCell ref="VKU5:VKV5"/>
    <mergeCell ref="VKW5:VKX5"/>
    <mergeCell ref="VKY5:VKZ5"/>
    <mergeCell ref="VKC5:VKD5"/>
    <mergeCell ref="VKE5:VKF5"/>
    <mergeCell ref="VKG5:VKH5"/>
    <mergeCell ref="VKI5:VKJ5"/>
    <mergeCell ref="VKK5:VKL5"/>
    <mergeCell ref="VKM5:VKN5"/>
    <mergeCell ref="VJQ5:VJR5"/>
    <mergeCell ref="VJS5:VJT5"/>
    <mergeCell ref="VJU5:VJV5"/>
    <mergeCell ref="VJW5:VJX5"/>
    <mergeCell ref="VJY5:VJZ5"/>
    <mergeCell ref="VKA5:VKB5"/>
    <mergeCell ref="VJE5:VJF5"/>
    <mergeCell ref="VJG5:VJH5"/>
    <mergeCell ref="VJI5:VJJ5"/>
    <mergeCell ref="VJK5:VJL5"/>
    <mergeCell ref="VJM5:VJN5"/>
    <mergeCell ref="VJO5:VJP5"/>
    <mergeCell ref="VOG5:VOH5"/>
    <mergeCell ref="VOI5:VOJ5"/>
    <mergeCell ref="VOK5:VOL5"/>
    <mergeCell ref="VOM5:VON5"/>
    <mergeCell ref="VOO5:VOP5"/>
    <mergeCell ref="VOQ5:VOR5"/>
    <mergeCell ref="VNU5:VNV5"/>
    <mergeCell ref="VNW5:VNX5"/>
    <mergeCell ref="VNY5:VNZ5"/>
    <mergeCell ref="VOA5:VOB5"/>
    <mergeCell ref="VOC5:VOD5"/>
    <mergeCell ref="VOE5:VOF5"/>
    <mergeCell ref="VNI5:VNJ5"/>
    <mergeCell ref="VNK5:VNL5"/>
    <mergeCell ref="VNM5:VNN5"/>
    <mergeCell ref="VNO5:VNP5"/>
    <mergeCell ref="VNQ5:VNR5"/>
    <mergeCell ref="VNS5:VNT5"/>
    <mergeCell ref="VMW5:VMX5"/>
    <mergeCell ref="VMY5:VMZ5"/>
    <mergeCell ref="VNA5:VNB5"/>
    <mergeCell ref="VNC5:VND5"/>
    <mergeCell ref="VNE5:VNF5"/>
    <mergeCell ref="VNG5:VNH5"/>
    <mergeCell ref="VMK5:VML5"/>
    <mergeCell ref="VMM5:VMN5"/>
    <mergeCell ref="VMO5:VMP5"/>
    <mergeCell ref="VMQ5:VMR5"/>
    <mergeCell ref="VMS5:VMT5"/>
    <mergeCell ref="VMU5:VMV5"/>
    <mergeCell ref="VLY5:VLZ5"/>
    <mergeCell ref="VMA5:VMB5"/>
    <mergeCell ref="VMC5:VMD5"/>
    <mergeCell ref="VME5:VMF5"/>
    <mergeCell ref="VMG5:VMH5"/>
    <mergeCell ref="VMI5:VMJ5"/>
    <mergeCell ref="VRA5:VRB5"/>
    <mergeCell ref="VRC5:VRD5"/>
    <mergeCell ref="VRE5:VRF5"/>
    <mergeCell ref="VRG5:VRH5"/>
    <mergeCell ref="VRI5:VRJ5"/>
    <mergeCell ref="VRK5:VRL5"/>
    <mergeCell ref="VQO5:VQP5"/>
    <mergeCell ref="VQQ5:VQR5"/>
    <mergeCell ref="VQS5:VQT5"/>
    <mergeCell ref="VQU5:VQV5"/>
    <mergeCell ref="VQW5:VQX5"/>
    <mergeCell ref="VQY5:VQZ5"/>
    <mergeCell ref="VQC5:VQD5"/>
    <mergeCell ref="VQE5:VQF5"/>
    <mergeCell ref="VQG5:VQH5"/>
    <mergeCell ref="VQI5:VQJ5"/>
    <mergeCell ref="VQK5:VQL5"/>
    <mergeCell ref="VQM5:VQN5"/>
    <mergeCell ref="VPQ5:VPR5"/>
    <mergeCell ref="VPS5:VPT5"/>
    <mergeCell ref="VPU5:VPV5"/>
    <mergeCell ref="VPW5:VPX5"/>
    <mergeCell ref="VPY5:VPZ5"/>
    <mergeCell ref="VQA5:VQB5"/>
    <mergeCell ref="VPE5:VPF5"/>
    <mergeCell ref="VPG5:VPH5"/>
    <mergeCell ref="VPI5:VPJ5"/>
    <mergeCell ref="VPK5:VPL5"/>
    <mergeCell ref="VPM5:VPN5"/>
    <mergeCell ref="VPO5:VPP5"/>
    <mergeCell ref="VOS5:VOT5"/>
    <mergeCell ref="VOU5:VOV5"/>
    <mergeCell ref="VOW5:VOX5"/>
    <mergeCell ref="VOY5:VOZ5"/>
    <mergeCell ref="VPA5:VPB5"/>
    <mergeCell ref="VPC5:VPD5"/>
    <mergeCell ref="VTU5:VTV5"/>
    <mergeCell ref="VTW5:VTX5"/>
    <mergeCell ref="VTY5:VTZ5"/>
    <mergeCell ref="VUA5:VUB5"/>
    <mergeCell ref="VUC5:VUD5"/>
    <mergeCell ref="VUE5:VUF5"/>
    <mergeCell ref="VTI5:VTJ5"/>
    <mergeCell ref="VTK5:VTL5"/>
    <mergeCell ref="VTM5:VTN5"/>
    <mergeCell ref="VTO5:VTP5"/>
    <mergeCell ref="VTQ5:VTR5"/>
    <mergeCell ref="VTS5:VTT5"/>
    <mergeCell ref="VSW5:VSX5"/>
    <mergeCell ref="VSY5:VSZ5"/>
    <mergeCell ref="VTA5:VTB5"/>
    <mergeCell ref="VTC5:VTD5"/>
    <mergeCell ref="VTE5:VTF5"/>
    <mergeCell ref="VTG5:VTH5"/>
    <mergeCell ref="VSK5:VSL5"/>
    <mergeCell ref="VSM5:VSN5"/>
    <mergeCell ref="VSO5:VSP5"/>
    <mergeCell ref="VSQ5:VSR5"/>
    <mergeCell ref="VSS5:VST5"/>
    <mergeCell ref="VSU5:VSV5"/>
    <mergeCell ref="VRY5:VRZ5"/>
    <mergeCell ref="VSA5:VSB5"/>
    <mergeCell ref="VSC5:VSD5"/>
    <mergeCell ref="VSE5:VSF5"/>
    <mergeCell ref="VSG5:VSH5"/>
    <mergeCell ref="VSI5:VSJ5"/>
    <mergeCell ref="VRM5:VRN5"/>
    <mergeCell ref="VRO5:VRP5"/>
    <mergeCell ref="VRQ5:VRR5"/>
    <mergeCell ref="VRS5:VRT5"/>
    <mergeCell ref="VRU5:VRV5"/>
    <mergeCell ref="VRW5:VRX5"/>
    <mergeCell ref="VWO5:VWP5"/>
    <mergeCell ref="VWQ5:VWR5"/>
    <mergeCell ref="VWS5:VWT5"/>
    <mergeCell ref="VWU5:VWV5"/>
    <mergeCell ref="VWW5:VWX5"/>
    <mergeCell ref="VWY5:VWZ5"/>
    <mergeCell ref="VWC5:VWD5"/>
    <mergeCell ref="VWE5:VWF5"/>
    <mergeCell ref="VWG5:VWH5"/>
    <mergeCell ref="VWI5:VWJ5"/>
    <mergeCell ref="VWK5:VWL5"/>
    <mergeCell ref="VWM5:VWN5"/>
    <mergeCell ref="VVQ5:VVR5"/>
    <mergeCell ref="VVS5:VVT5"/>
    <mergeCell ref="VVU5:VVV5"/>
    <mergeCell ref="VVW5:VVX5"/>
    <mergeCell ref="VVY5:VVZ5"/>
    <mergeCell ref="VWA5:VWB5"/>
    <mergeCell ref="VVE5:VVF5"/>
    <mergeCell ref="VVG5:VVH5"/>
    <mergeCell ref="VVI5:VVJ5"/>
    <mergeCell ref="VVK5:VVL5"/>
    <mergeCell ref="VVM5:VVN5"/>
    <mergeCell ref="VVO5:VVP5"/>
    <mergeCell ref="VUS5:VUT5"/>
    <mergeCell ref="VUU5:VUV5"/>
    <mergeCell ref="VUW5:VUX5"/>
    <mergeCell ref="VUY5:VUZ5"/>
    <mergeCell ref="VVA5:VVB5"/>
    <mergeCell ref="VVC5:VVD5"/>
    <mergeCell ref="VUG5:VUH5"/>
    <mergeCell ref="VUI5:VUJ5"/>
    <mergeCell ref="VUK5:VUL5"/>
    <mergeCell ref="VUM5:VUN5"/>
    <mergeCell ref="VUO5:VUP5"/>
    <mergeCell ref="VUQ5:VUR5"/>
    <mergeCell ref="VZI5:VZJ5"/>
    <mergeCell ref="VZK5:VZL5"/>
    <mergeCell ref="VZM5:VZN5"/>
    <mergeCell ref="VZO5:VZP5"/>
    <mergeCell ref="VZQ5:VZR5"/>
    <mergeCell ref="VZS5:VZT5"/>
    <mergeCell ref="VYW5:VYX5"/>
    <mergeCell ref="VYY5:VYZ5"/>
    <mergeCell ref="VZA5:VZB5"/>
    <mergeCell ref="VZC5:VZD5"/>
    <mergeCell ref="VZE5:VZF5"/>
    <mergeCell ref="VZG5:VZH5"/>
    <mergeCell ref="VYK5:VYL5"/>
    <mergeCell ref="VYM5:VYN5"/>
    <mergeCell ref="VYO5:VYP5"/>
    <mergeCell ref="VYQ5:VYR5"/>
    <mergeCell ref="VYS5:VYT5"/>
    <mergeCell ref="VYU5:VYV5"/>
    <mergeCell ref="VXY5:VXZ5"/>
    <mergeCell ref="VYA5:VYB5"/>
    <mergeCell ref="VYC5:VYD5"/>
    <mergeCell ref="VYE5:VYF5"/>
    <mergeCell ref="VYG5:VYH5"/>
    <mergeCell ref="VYI5:VYJ5"/>
    <mergeCell ref="VXM5:VXN5"/>
    <mergeCell ref="VXO5:VXP5"/>
    <mergeCell ref="VXQ5:VXR5"/>
    <mergeCell ref="VXS5:VXT5"/>
    <mergeCell ref="VXU5:VXV5"/>
    <mergeCell ref="VXW5:VXX5"/>
    <mergeCell ref="VXA5:VXB5"/>
    <mergeCell ref="VXC5:VXD5"/>
    <mergeCell ref="VXE5:VXF5"/>
    <mergeCell ref="VXG5:VXH5"/>
    <mergeCell ref="VXI5:VXJ5"/>
    <mergeCell ref="VXK5:VXL5"/>
    <mergeCell ref="WCC5:WCD5"/>
    <mergeCell ref="WCE5:WCF5"/>
    <mergeCell ref="WCG5:WCH5"/>
    <mergeCell ref="WCI5:WCJ5"/>
    <mergeCell ref="WCK5:WCL5"/>
    <mergeCell ref="WCM5:WCN5"/>
    <mergeCell ref="WBQ5:WBR5"/>
    <mergeCell ref="WBS5:WBT5"/>
    <mergeCell ref="WBU5:WBV5"/>
    <mergeCell ref="WBW5:WBX5"/>
    <mergeCell ref="WBY5:WBZ5"/>
    <mergeCell ref="WCA5:WCB5"/>
    <mergeCell ref="WBE5:WBF5"/>
    <mergeCell ref="WBG5:WBH5"/>
    <mergeCell ref="WBI5:WBJ5"/>
    <mergeCell ref="WBK5:WBL5"/>
    <mergeCell ref="WBM5:WBN5"/>
    <mergeCell ref="WBO5:WBP5"/>
    <mergeCell ref="WAS5:WAT5"/>
    <mergeCell ref="WAU5:WAV5"/>
    <mergeCell ref="WAW5:WAX5"/>
    <mergeCell ref="WAY5:WAZ5"/>
    <mergeCell ref="WBA5:WBB5"/>
    <mergeCell ref="WBC5:WBD5"/>
    <mergeCell ref="WAG5:WAH5"/>
    <mergeCell ref="WAI5:WAJ5"/>
    <mergeCell ref="WAK5:WAL5"/>
    <mergeCell ref="WAM5:WAN5"/>
    <mergeCell ref="WAO5:WAP5"/>
    <mergeCell ref="WAQ5:WAR5"/>
    <mergeCell ref="VZU5:VZV5"/>
    <mergeCell ref="VZW5:VZX5"/>
    <mergeCell ref="VZY5:VZZ5"/>
    <mergeCell ref="WAA5:WAB5"/>
    <mergeCell ref="WAC5:WAD5"/>
    <mergeCell ref="WAE5:WAF5"/>
    <mergeCell ref="WEW5:WEX5"/>
    <mergeCell ref="WEY5:WEZ5"/>
    <mergeCell ref="WFA5:WFB5"/>
    <mergeCell ref="WFC5:WFD5"/>
    <mergeCell ref="WFE5:WFF5"/>
    <mergeCell ref="WFG5:WFH5"/>
    <mergeCell ref="WEK5:WEL5"/>
    <mergeCell ref="WEM5:WEN5"/>
    <mergeCell ref="WEO5:WEP5"/>
    <mergeCell ref="WEQ5:WER5"/>
    <mergeCell ref="WES5:WET5"/>
    <mergeCell ref="WEU5:WEV5"/>
    <mergeCell ref="WDY5:WDZ5"/>
    <mergeCell ref="WEA5:WEB5"/>
    <mergeCell ref="WEC5:WED5"/>
    <mergeCell ref="WEE5:WEF5"/>
    <mergeCell ref="WEG5:WEH5"/>
    <mergeCell ref="WEI5:WEJ5"/>
    <mergeCell ref="WDM5:WDN5"/>
    <mergeCell ref="WDO5:WDP5"/>
    <mergeCell ref="WDQ5:WDR5"/>
    <mergeCell ref="WDS5:WDT5"/>
    <mergeCell ref="WDU5:WDV5"/>
    <mergeCell ref="WDW5:WDX5"/>
    <mergeCell ref="WDA5:WDB5"/>
    <mergeCell ref="WDC5:WDD5"/>
    <mergeCell ref="WDE5:WDF5"/>
    <mergeCell ref="WDG5:WDH5"/>
    <mergeCell ref="WDI5:WDJ5"/>
    <mergeCell ref="WDK5:WDL5"/>
    <mergeCell ref="WCO5:WCP5"/>
    <mergeCell ref="WCQ5:WCR5"/>
    <mergeCell ref="WCS5:WCT5"/>
    <mergeCell ref="WCU5:WCV5"/>
    <mergeCell ref="WCW5:WCX5"/>
    <mergeCell ref="WCY5:WCZ5"/>
    <mergeCell ref="WHQ5:WHR5"/>
    <mergeCell ref="WHS5:WHT5"/>
    <mergeCell ref="WHU5:WHV5"/>
    <mergeCell ref="WHW5:WHX5"/>
    <mergeCell ref="WHY5:WHZ5"/>
    <mergeCell ref="WIA5:WIB5"/>
    <mergeCell ref="WHE5:WHF5"/>
    <mergeCell ref="WHG5:WHH5"/>
    <mergeCell ref="WHI5:WHJ5"/>
    <mergeCell ref="WHK5:WHL5"/>
    <mergeCell ref="WHM5:WHN5"/>
    <mergeCell ref="WHO5:WHP5"/>
    <mergeCell ref="WGS5:WGT5"/>
    <mergeCell ref="WGU5:WGV5"/>
    <mergeCell ref="WGW5:WGX5"/>
    <mergeCell ref="WGY5:WGZ5"/>
    <mergeCell ref="WHA5:WHB5"/>
    <mergeCell ref="WHC5:WHD5"/>
    <mergeCell ref="WGG5:WGH5"/>
    <mergeCell ref="WGI5:WGJ5"/>
    <mergeCell ref="WGK5:WGL5"/>
    <mergeCell ref="WGM5:WGN5"/>
    <mergeCell ref="WGO5:WGP5"/>
    <mergeCell ref="WGQ5:WGR5"/>
    <mergeCell ref="WFU5:WFV5"/>
    <mergeCell ref="WFW5:WFX5"/>
    <mergeCell ref="WFY5:WFZ5"/>
    <mergeCell ref="WGA5:WGB5"/>
    <mergeCell ref="WGC5:WGD5"/>
    <mergeCell ref="WGE5:WGF5"/>
    <mergeCell ref="WFI5:WFJ5"/>
    <mergeCell ref="WFK5:WFL5"/>
    <mergeCell ref="WFM5:WFN5"/>
    <mergeCell ref="WFO5:WFP5"/>
    <mergeCell ref="WFQ5:WFR5"/>
    <mergeCell ref="WFS5:WFT5"/>
    <mergeCell ref="WKK5:WKL5"/>
    <mergeCell ref="WKM5:WKN5"/>
    <mergeCell ref="WKO5:WKP5"/>
    <mergeCell ref="WKQ5:WKR5"/>
    <mergeCell ref="WKS5:WKT5"/>
    <mergeCell ref="WKU5:WKV5"/>
    <mergeCell ref="WJY5:WJZ5"/>
    <mergeCell ref="WKA5:WKB5"/>
    <mergeCell ref="WKC5:WKD5"/>
    <mergeCell ref="WKE5:WKF5"/>
    <mergeCell ref="WKG5:WKH5"/>
    <mergeCell ref="WKI5:WKJ5"/>
    <mergeCell ref="WJM5:WJN5"/>
    <mergeCell ref="WJO5:WJP5"/>
    <mergeCell ref="WJQ5:WJR5"/>
    <mergeCell ref="WJS5:WJT5"/>
    <mergeCell ref="WJU5:WJV5"/>
    <mergeCell ref="WJW5:WJX5"/>
    <mergeCell ref="WJA5:WJB5"/>
    <mergeCell ref="WJC5:WJD5"/>
    <mergeCell ref="WJE5:WJF5"/>
    <mergeCell ref="WJG5:WJH5"/>
    <mergeCell ref="WJI5:WJJ5"/>
    <mergeCell ref="WJK5:WJL5"/>
    <mergeCell ref="WIO5:WIP5"/>
    <mergeCell ref="WIQ5:WIR5"/>
    <mergeCell ref="WIS5:WIT5"/>
    <mergeCell ref="WIU5:WIV5"/>
    <mergeCell ref="WIW5:WIX5"/>
    <mergeCell ref="WIY5:WIZ5"/>
    <mergeCell ref="WIC5:WID5"/>
    <mergeCell ref="WIE5:WIF5"/>
    <mergeCell ref="WIG5:WIH5"/>
    <mergeCell ref="WII5:WIJ5"/>
    <mergeCell ref="WIK5:WIL5"/>
    <mergeCell ref="WIM5:WIN5"/>
    <mergeCell ref="WNE5:WNF5"/>
    <mergeCell ref="WNG5:WNH5"/>
    <mergeCell ref="WNI5:WNJ5"/>
    <mergeCell ref="WNK5:WNL5"/>
    <mergeCell ref="WNM5:WNN5"/>
    <mergeCell ref="WNO5:WNP5"/>
    <mergeCell ref="WMS5:WMT5"/>
    <mergeCell ref="WMU5:WMV5"/>
    <mergeCell ref="WMW5:WMX5"/>
    <mergeCell ref="WMY5:WMZ5"/>
    <mergeCell ref="WNA5:WNB5"/>
    <mergeCell ref="WNC5:WND5"/>
    <mergeCell ref="WMG5:WMH5"/>
    <mergeCell ref="WMI5:WMJ5"/>
    <mergeCell ref="WMK5:WML5"/>
    <mergeCell ref="WMM5:WMN5"/>
    <mergeCell ref="WMO5:WMP5"/>
    <mergeCell ref="WMQ5:WMR5"/>
    <mergeCell ref="WLU5:WLV5"/>
    <mergeCell ref="WLW5:WLX5"/>
    <mergeCell ref="WLY5:WLZ5"/>
    <mergeCell ref="WMA5:WMB5"/>
    <mergeCell ref="WMC5:WMD5"/>
    <mergeCell ref="WME5:WMF5"/>
    <mergeCell ref="WLI5:WLJ5"/>
    <mergeCell ref="WLK5:WLL5"/>
    <mergeCell ref="WLM5:WLN5"/>
    <mergeCell ref="WLO5:WLP5"/>
    <mergeCell ref="WLQ5:WLR5"/>
    <mergeCell ref="WLS5:WLT5"/>
    <mergeCell ref="WKW5:WKX5"/>
    <mergeCell ref="WKY5:WKZ5"/>
    <mergeCell ref="WLA5:WLB5"/>
    <mergeCell ref="WLC5:WLD5"/>
    <mergeCell ref="WLE5:WLF5"/>
    <mergeCell ref="WLG5:WLH5"/>
    <mergeCell ref="WPY5:WPZ5"/>
    <mergeCell ref="WQA5:WQB5"/>
    <mergeCell ref="WQC5:WQD5"/>
    <mergeCell ref="WQE5:WQF5"/>
    <mergeCell ref="WQG5:WQH5"/>
    <mergeCell ref="WQI5:WQJ5"/>
    <mergeCell ref="WPM5:WPN5"/>
    <mergeCell ref="WPO5:WPP5"/>
    <mergeCell ref="WPQ5:WPR5"/>
    <mergeCell ref="WPS5:WPT5"/>
    <mergeCell ref="WPU5:WPV5"/>
    <mergeCell ref="WPW5:WPX5"/>
    <mergeCell ref="WPA5:WPB5"/>
    <mergeCell ref="WPC5:WPD5"/>
    <mergeCell ref="WPE5:WPF5"/>
    <mergeCell ref="WPG5:WPH5"/>
    <mergeCell ref="WPI5:WPJ5"/>
    <mergeCell ref="WPK5:WPL5"/>
    <mergeCell ref="WOO5:WOP5"/>
    <mergeCell ref="WOQ5:WOR5"/>
    <mergeCell ref="WOS5:WOT5"/>
    <mergeCell ref="WOU5:WOV5"/>
    <mergeCell ref="WOW5:WOX5"/>
    <mergeCell ref="WOY5:WOZ5"/>
    <mergeCell ref="WOC5:WOD5"/>
    <mergeCell ref="WOE5:WOF5"/>
    <mergeCell ref="WOG5:WOH5"/>
    <mergeCell ref="WOI5:WOJ5"/>
    <mergeCell ref="WOK5:WOL5"/>
    <mergeCell ref="WOM5:WON5"/>
    <mergeCell ref="WNQ5:WNR5"/>
    <mergeCell ref="WNS5:WNT5"/>
    <mergeCell ref="WNU5:WNV5"/>
    <mergeCell ref="WNW5:WNX5"/>
    <mergeCell ref="WNY5:WNZ5"/>
    <mergeCell ref="WOA5:WOB5"/>
    <mergeCell ref="WSS5:WST5"/>
    <mergeCell ref="WSU5:WSV5"/>
    <mergeCell ref="WSW5:WSX5"/>
    <mergeCell ref="WSY5:WSZ5"/>
    <mergeCell ref="WTA5:WTB5"/>
    <mergeCell ref="WTC5:WTD5"/>
    <mergeCell ref="WSG5:WSH5"/>
    <mergeCell ref="WSI5:WSJ5"/>
    <mergeCell ref="WSK5:WSL5"/>
    <mergeCell ref="WSM5:WSN5"/>
    <mergeCell ref="WSO5:WSP5"/>
    <mergeCell ref="WSQ5:WSR5"/>
    <mergeCell ref="WRU5:WRV5"/>
    <mergeCell ref="WRW5:WRX5"/>
    <mergeCell ref="WRY5:WRZ5"/>
    <mergeCell ref="WSA5:WSB5"/>
    <mergeCell ref="WSC5:WSD5"/>
    <mergeCell ref="WSE5:WSF5"/>
    <mergeCell ref="WRI5:WRJ5"/>
    <mergeCell ref="WRK5:WRL5"/>
    <mergeCell ref="WRM5:WRN5"/>
    <mergeCell ref="WRO5:WRP5"/>
    <mergeCell ref="WRQ5:WRR5"/>
    <mergeCell ref="WRS5:WRT5"/>
    <mergeCell ref="WQW5:WQX5"/>
    <mergeCell ref="WQY5:WQZ5"/>
    <mergeCell ref="WRA5:WRB5"/>
    <mergeCell ref="WRC5:WRD5"/>
    <mergeCell ref="WRE5:WRF5"/>
    <mergeCell ref="WRG5:WRH5"/>
    <mergeCell ref="WQK5:WQL5"/>
    <mergeCell ref="WQM5:WQN5"/>
    <mergeCell ref="WQO5:WQP5"/>
    <mergeCell ref="WQQ5:WQR5"/>
    <mergeCell ref="WQS5:WQT5"/>
    <mergeCell ref="WQU5:WQV5"/>
    <mergeCell ref="WVM5:WVN5"/>
    <mergeCell ref="WVO5:WVP5"/>
    <mergeCell ref="WVQ5:WVR5"/>
    <mergeCell ref="WVS5:WVT5"/>
    <mergeCell ref="WVU5:WVV5"/>
    <mergeCell ref="WVW5:WVX5"/>
    <mergeCell ref="WVA5:WVB5"/>
    <mergeCell ref="WVC5:WVD5"/>
    <mergeCell ref="WVE5:WVF5"/>
    <mergeCell ref="WVG5:WVH5"/>
    <mergeCell ref="WVI5:WVJ5"/>
    <mergeCell ref="WVK5:WVL5"/>
    <mergeCell ref="WUO5:WUP5"/>
    <mergeCell ref="WUQ5:WUR5"/>
    <mergeCell ref="WUS5:WUT5"/>
    <mergeCell ref="WUU5:WUV5"/>
    <mergeCell ref="WUW5:WUX5"/>
    <mergeCell ref="WUY5:WUZ5"/>
    <mergeCell ref="WUC5:WUD5"/>
    <mergeCell ref="WUE5:WUF5"/>
    <mergeCell ref="WUG5:WUH5"/>
    <mergeCell ref="WUI5:WUJ5"/>
    <mergeCell ref="WUK5:WUL5"/>
    <mergeCell ref="WUM5:WUN5"/>
    <mergeCell ref="WTQ5:WTR5"/>
    <mergeCell ref="WTS5:WTT5"/>
    <mergeCell ref="WTU5:WTV5"/>
    <mergeCell ref="WTW5:WTX5"/>
    <mergeCell ref="WTY5:WTZ5"/>
    <mergeCell ref="WUA5:WUB5"/>
    <mergeCell ref="WTE5:WTF5"/>
    <mergeCell ref="WTG5:WTH5"/>
    <mergeCell ref="WTI5:WTJ5"/>
    <mergeCell ref="WTK5:WTL5"/>
    <mergeCell ref="WTM5:WTN5"/>
    <mergeCell ref="WTO5:WTP5"/>
    <mergeCell ref="WYG5:WYH5"/>
    <mergeCell ref="WYI5:WYJ5"/>
    <mergeCell ref="WYK5:WYL5"/>
    <mergeCell ref="WYM5:WYN5"/>
    <mergeCell ref="WYO5:WYP5"/>
    <mergeCell ref="WYQ5:WYR5"/>
    <mergeCell ref="WXU5:WXV5"/>
    <mergeCell ref="WXW5:WXX5"/>
    <mergeCell ref="WXY5:WXZ5"/>
    <mergeCell ref="WYA5:WYB5"/>
    <mergeCell ref="WYC5:WYD5"/>
    <mergeCell ref="WYE5:WYF5"/>
    <mergeCell ref="WXI5:WXJ5"/>
    <mergeCell ref="WXK5:WXL5"/>
    <mergeCell ref="WXM5:WXN5"/>
    <mergeCell ref="WXO5:WXP5"/>
    <mergeCell ref="WXQ5:WXR5"/>
    <mergeCell ref="WXS5:WXT5"/>
    <mergeCell ref="WWW5:WWX5"/>
    <mergeCell ref="WWY5:WWZ5"/>
    <mergeCell ref="WXA5:WXB5"/>
    <mergeCell ref="WXC5:WXD5"/>
    <mergeCell ref="WXE5:WXF5"/>
    <mergeCell ref="WXG5:WXH5"/>
    <mergeCell ref="WWK5:WWL5"/>
    <mergeCell ref="WWM5:WWN5"/>
    <mergeCell ref="WWO5:WWP5"/>
    <mergeCell ref="WWQ5:WWR5"/>
    <mergeCell ref="WWS5:WWT5"/>
    <mergeCell ref="WWU5:WWV5"/>
    <mergeCell ref="WVY5:WVZ5"/>
    <mergeCell ref="WWA5:WWB5"/>
    <mergeCell ref="WWC5:WWD5"/>
    <mergeCell ref="WWE5:WWF5"/>
    <mergeCell ref="WWG5:WWH5"/>
    <mergeCell ref="WWI5:WWJ5"/>
    <mergeCell ref="XBU5:XBV5"/>
    <mergeCell ref="XBW5:XBX5"/>
    <mergeCell ref="XBA5:XBB5"/>
    <mergeCell ref="XBC5:XBD5"/>
    <mergeCell ref="XBE5:XBF5"/>
    <mergeCell ref="XBG5:XBH5"/>
    <mergeCell ref="XBI5:XBJ5"/>
    <mergeCell ref="XBK5:XBL5"/>
    <mergeCell ref="XAO5:XAP5"/>
    <mergeCell ref="XAQ5:XAR5"/>
    <mergeCell ref="XAS5:XAT5"/>
    <mergeCell ref="XAU5:XAV5"/>
    <mergeCell ref="XAW5:XAX5"/>
    <mergeCell ref="XAY5:XAZ5"/>
    <mergeCell ref="XAC5:XAD5"/>
    <mergeCell ref="XAE5:XAF5"/>
    <mergeCell ref="XAG5:XAH5"/>
    <mergeCell ref="XAI5:XAJ5"/>
    <mergeCell ref="XAK5:XAL5"/>
    <mergeCell ref="XAM5:XAN5"/>
    <mergeCell ref="WZQ5:WZR5"/>
    <mergeCell ref="WZS5:WZT5"/>
    <mergeCell ref="WZU5:WZV5"/>
    <mergeCell ref="WZW5:WZX5"/>
    <mergeCell ref="WZY5:WZZ5"/>
    <mergeCell ref="XAA5:XAB5"/>
    <mergeCell ref="WZE5:WZF5"/>
    <mergeCell ref="WZG5:WZH5"/>
    <mergeCell ref="WZI5:WZJ5"/>
    <mergeCell ref="WZK5:WZL5"/>
    <mergeCell ref="WZM5:WZN5"/>
    <mergeCell ref="WZO5:WZP5"/>
    <mergeCell ref="WYS5:WYT5"/>
    <mergeCell ref="WYU5:WYV5"/>
    <mergeCell ref="WYW5:WYX5"/>
    <mergeCell ref="WYY5:WYZ5"/>
    <mergeCell ref="WZA5:WZB5"/>
    <mergeCell ref="WZC5:WZD5"/>
    <mergeCell ref="XES5:XET5"/>
    <mergeCell ref="XEU5:XEV5"/>
    <mergeCell ref="XEW5:XEX5"/>
    <mergeCell ref="XEY5:XEZ5"/>
    <mergeCell ref="XFA5:XFB5"/>
    <mergeCell ref="XFC5:XFD5"/>
    <mergeCell ref="XEG5:XEH5"/>
    <mergeCell ref="XEI5:XEJ5"/>
    <mergeCell ref="XEK5:XEL5"/>
    <mergeCell ref="XEM5:XEN5"/>
    <mergeCell ref="XEO5:XEP5"/>
    <mergeCell ref="XEQ5:XER5"/>
    <mergeCell ref="XDU5:XDV5"/>
    <mergeCell ref="XDW5:XDX5"/>
    <mergeCell ref="XDY5:XDZ5"/>
    <mergeCell ref="XEA5:XEB5"/>
    <mergeCell ref="XEC5:XED5"/>
    <mergeCell ref="XEE5:XEF5"/>
    <mergeCell ref="XDI5:XDJ5"/>
    <mergeCell ref="XDK5:XDL5"/>
    <mergeCell ref="XDM5:XDN5"/>
    <mergeCell ref="XDO5:XDP5"/>
    <mergeCell ref="XDQ5:XDR5"/>
    <mergeCell ref="XDS5:XDT5"/>
    <mergeCell ref="XCW5:XCX5"/>
    <mergeCell ref="XCY5:XCZ5"/>
    <mergeCell ref="XDA5:XDB5"/>
    <mergeCell ref="XDC5:XDD5"/>
    <mergeCell ref="XDE5:XDF5"/>
    <mergeCell ref="XDG5:XDH5"/>
    <mergeCell ref="XCK5:XCL5"/>
    <mergeCell ref="XCM5:XCN5"/>
    <mergeCell ref="XCO5:XCP5"/>
    <mergeCell ref="XCQ5:XCR5"/>
    <mergeCell ref="XCS5:XCT5"/>
    <mergeCell ref="XCU5:XCV5"/>
    <mergeCell ref="XBY5:XBZ5"/>
    <mergeCell ref="XCA5:XCB5"/>
    <mergeCell ref="XCC5:XCD5"/>
    <mergeCell ref="XCE5:XCF5"/>
    <mergeCell ref="XCG5:XCH5"/>
    <mergeCell ref="XCI5:XCJ5"/>
    <mergeCell ref="XBM5:XBN5"/>
    <mergeCell ref="XBO5:XBP5"/>
    <mergeCell ref="XBQ5:XBR5"/>
    <mergeCell ref="XBS5:XBT5"/>
    <mergeCell ref="DA6:DB6"/>
    <mergeCell ref="DC6:DD6"/>
    <mergeCell ref="DE6:DF6"/>
    <mergeCell ref="DG6:DH6"/>
    <mergeCell ref="DI6:DJ6"/>
    <mergeCell ref="DK6:DL6"/>
    <mergeCell ref="CO6:CP6"/>
    <mergeCell ref="CQ6:CR6"/>
    <mergeCell ref="CS6:CT6"/>
    <mergeCell ref="CU6:CV6"/>
    <mergeCell ref="CW6:CX6"/>
    <mergeCell ref="CY6:CZ6"/>
    <mergeCell ref="CC6:CD6"/>
    <mergeCell ref="CE6:CF6"/>
    <mergeCell ref="CG6:CH6"/>
    <mergeCell ref="CI6:CJ6"/>
    <mergeCell ref="CK6:CL6"/>
    <mergeCell ref="CM6:CN6"/>
    <mergeCell ref="BQ6:BR6"/>
    <mergeCell ref="BS6:BT6"/>
    <mergeCell ref="BU6:BV6"/>
    <mergeCell ref="BW6:BX6"/>
    <mergeCell ref="BY6:BZ6"/>
    <mergeCell ref="CA6:CB6"/>
    <mergeCell ref="IO6:IP6"/>
    <mergeCell ref="IQ6:IR6"/>
    <mergeCell ref="IS6:IT6"/>
    <mergeCell ref="IU6:IV6"/>
    <mergeCell ref="IW6:IX6"/>
    <mergeCell ref="IY6:IZ6"/>
    <mergeCell ref="IC6:ID6"/>
    <mergeCell ref="IE6:IF6"/>
    <mergeCell ref="IG6:IH6"/>
    <mergeCell ref="II6:IJ6"/>
    <mergeCell ref="IK6:IL6"/>
    <mergeCell ref="IM6:IN6"/>
    <mergeCell ref="HQ6:HR6"/>
    <mergeCell ref="HS6:HT6"/>
    <mergeCell ref="HU6:HV6"/>
    <mergeCell ref="HW6:HX6"/>
    <mergeCell ref="HY6:HZ6"/>
    <mergeCell ref="IA6:IB6"/>
    <mergeCell ref="HE6:HF6"/>
    <mergeCell ref="HG6:HH6"/>
    <mergeCell ref="HI6:HJ6"/>
    <mergeCell ref="HK6:HL6"/>
    <mergeCell ref="HM6:HN6"/>
    <mergeCell ref="HO6:HP6"/>
    <mergeCell ref="GS6:GT6"/>
    <mergeCell ref="GU6:GV6"/>
    <mergeCell ref="GW6:GX6"/>
    <mergeCell ref="GY6:GZ6"/>
    <mergeCell ref="HA6:HB6"/>
    <mergeCell ref="HC6:HD6"/>
    <mergeCell ref="FU6:FV6"/>
    <mergeCell ref="FW6:FX6"/>
    <mergeCell ref="FY6:FZ6"/>
    <mergeCell ref="GA6:GB6"/>
    <mergeCell ref="GC6:GD6"/>
    <mergeCell ref="GE6:GF6"/>
    <mergeCell ref="FI6:FJ6"/>
    <mergeCell ref="FK6:FL6"/>
    <mergeCell ref="FM6:FN6"/>
    <mergeCell ref="FO6:FP6"/>
    <mergeCell ref="FQ6:FR6"/>
    <mergeCell ref="FS6:FT6"/>
    <mergeCell ref="EW6:EX6"/>
    <mergeCell ref="EY6:EZ6"/>
    <mergeCell ref="FA6:FB6"/>
    <mergeCell ref="FC6:FD6"/>
    <mergeCell ref="FE6:FF6"/>
    <mergeCell ref="FG6:FH6"/>
    <mergeCell ref="EK6:EL6"/>
    <mergeCell ref="EM6:EN6"/>
    <mergeCell ref="EO6:EP6"/>
    <mergeCell ref="EQ6:ER6"/>
    <mergeCell ref="ES6:ET6"/>
    <mergeCell ref="EU6:EV6"/>
    <mergeCell ref="DY6:DZ6"/>
    <mergeCell ref="EA6:EB6"/>
    <mergeCell ref="EC6:ED6"/>
    <mergeCell ref="EE6:EF6"/>
    <mergeCell ref="EG6:EH6"/>
    <mergeCell ref="EI6:EJ6"/>
    <mergeCell ref="DM6:DN6"/>
    <mergeCell ref="DO6:DP6"/>
    <mergeCell ref="DQ6:DR6"/>
    <mergeCell ref="DS6:DT6"/>
    <mergeCell ref="DU6:DV6"/>
    <mergeCell ref="DW6:DX6"/>
    <mergeCell ref="GG6:GH6"/>
    <mergeCell ref="GI6:GJ6"/>
    <mergeCell ref="GK6:GL6"/>
    <mergeCell ref="GM6:GN6"/>
    <mergeCell ref="GO6:GP6"/>
    <mergeCell ref="GQ6:GR6"/>
    <mergeCell ref="LI6:LJ6"/>
    <mergeCell ref="LK6:LL6"/>
    <mergeCell ref="LM6:LN6"/>
    <mergeCell ref="LO6:LP6"/>
    <mergeCell ref="LQ6:LR6"/>
    <mergeCell ref="LS6:LT6"/>
    <mergeCell ref="KW6:KX6"/>
    <mergeCell ref="KY6:KZ6"/>
    <mergeCell ref="LA6:LB6"/>
    <mergeCell ref="LC6:LD6"/>
    <mergeCell ref="LE6:LF6"/>
    <mergeCell ref="LG6:LH6"/>
    <mergeCell ref="KK6:KL6"/>
    <mergeCell ref="KM6:KN6"/>
    <mergeCell ref="KO6:KP6"/>
    <mergeCell ref="KQ6:KR6"/>
    <mergeCell ref="KS6:KT6"/>
    <mergeCell ref="KU6:KV6"/>
    <mergeCell ref="JY6:JZ6"/>
    <mergeCell ref="KA6:KB6"/>
    <mergeCell ref="KC6:KD6"/>
    <mergeCell ref="KE6:KF6"/>
    <mergeCell ref="KG6:KH6"/>
    <mergeCell ref="KI6:KJ6"/>
    <mergeCell ref="JM6:JN6"/>
    <mergeCell ref="JO6:JP6"/>
    <mergeCell ref="JQ6:JR6"/>
    <mergeCell ref="JS6:JT6"/>
    <mergeCell ref="JU6:JV6"/>
    <mergeCell ref="JW6:JX6"/>
    <mergeCell ref="JA6:JB6"/>
    <mergeCell ref="JC6:JD6"/>
    <mergeCell ref="JE6:JF6"/>
    <mergeCell ref="JG6:JH6"/>
    <mergeCell ref="JI6:JJ6"/>
    <mergeCell ref="JK6:JL6"/>
    <mergeCell ref="OC6:OD6"/>
    <mergeCell ref="OE6:OF6"/>
    <mergeCell ref="OG6:OH6"/>
    <mergeCell ref="OI6:OJ6"/>
    <mergeCell ref="OK6:OL6"/>
    <mergeCell ref="OM6:ON6"/>
    <mergeCell ref="NQ6:NR6"/>
    <mergeCell ref="NS6:NT6"/>
    <mergeCell ref="NU6:NV6"/>
    <mergeCell ref="NW6:NX6"/>
    <mergeCell ref="NY6:NZ6"/>
    <mergeCell ref="OA6:OB6"/>
    <mergeCell ref="NE6:NF6"/>
    <mergeCell ref="NG6:NH6"/>
    <mergeCell ref="NI6:NJ6"/>
    <mergeCell ref="NK6:NL6"/>
    <mergeCell ref="NM6:NN6"/>
    <mergeCell ref="NO6:NP6"/>
    <mergeCell ref="MS6:MT6"/>
    <mergeCell ref="MU6:MV6"/>
    <mergeCell ref="MW6:MX6"/>
    <mergeCell ref="MY6:MZ6"/>
    <mergeCell ref="NA6:NB6"/>
    <mergeCell ref="NC6:ND6"/>
    <mergeCell ref="MG6:MH6"/>
    <mergeCell ref="MI6:MJ6"/>
    <mergeCell ref="MK6:ML6"/>
    <mergeCell ref="MM6:MN6"/>
    <mergeCell ref="MO6:MP6"/>
    <mergeCell ref="MQ6:MR6"/>
    <mergeCell ref="LU6:LV6"/>
    <mergeCell ref="LW6:LX6"/>
    <mergeCell ref="LY6:LZ6"/>
    <mergeCell ref="MA6:MB6"/>
    <mergeCell ref="MC6:MD6"/>
    <mergeCell ref="ME6:MF6"/>
    <mergeCell ref="QW6:QX6"/>
    <mergeCell ref="QY6:QZ6"/>
    <mergeCell ref="RA6:RB6"/>
    <mergeCell ref="RC6:RD6"/>
    <mergeCell ref="RE6:RF6"/>
    <mergeCell ref="RG6:RH6"/>
    <mergeCell ref="QK6:QL6"/>
    <mergeCell ref="QM6:QN6"/>
    <mergeCell ref="QO6:QP6"/>
    <mergeCell ref="QQ6:QR6"/>
    <mergeCell ref="QS6:QT6"/>
    <mergeCell ref="QU6:QV6"/>
    <mergeCell ref="PY6:PZ6"/>
    <mergeCell ref="QA6:QB6"/>
    <mergeCell ref="QC6:QD6"/>
    <mergeCell ref="QE6:QF6"/>
    <mergeCell ref="QG6:QH6"/>
    <mergeCell ref="QI6:QJ6"/>
    <mergeCell ref="PM6:PN6"/>
    <mergeCell ref="PO6:PP6"/>
    <mergeCell ref="PQ6:PR6"/>
    <mergeCell ref="PS6:PT6"/>
    <mergeCell ref="PU6:PV6"/>
    <mergeCell ref="PW6:PX6"/>
    <mergeCell ref="PA6:PB6"/>
    <mergeCell ref="PC6:PD6"/>
    <mergeCell ref="PE6:PF6"/>
    <mergeCell ref="PG6:PH6"/>
    <mergeCell ref="PI6:PJ6"/>
    <mergeCell ref="PK6:PL6"/>
    <mergeCell ref="OO6:OP6"/>
    <mergeCell ref="OQ6:OR6"/>
    <mergeCell ref="OS6:OT6"/>
    <mergeCell ref="OU6:OV6"/>
    <mergeCell ref="OW6:OX6"/>
    <mergeCell ref="OY6:OZ6"/>
    <mergeCell ref="TQ6:TR6"/>
    <mergeCell ref="TS6:TT6"/>
    <mergeCell ref="TU6:TV6"/>
    <mergeCell ref="TW6:TX6"/>
    <mergeCell ref="TY6:TZ6"/>
    <mergeCell ref="UA6:UB6"/>
    <mergeCell ref="TE6:TF6"/>
    <mergeCell ref="TG6:TH6"/>
    <mergeCell ref="TI6:TJ6"/>
    <mergeCell ref="TK6:TL6"/>
    <mergeCell ref="TM6:TN6"/>
    <mergeCell ref="TO6:TP6"/>
    <mergeCell ref="SS6:ST6"/>
    <mergeCell ref="SU6:SV6"/>
    <mergeCell ref="SW6:SX6"/>
    <mergeCell ref="SY6:SZ6"/>
    <mergeCell ref="TA6:TB6"/>
    <mergeCell ref="TC6:TD6"/>
    <mergeCell ref="SG6:SH6"/>
    <mergeCell ref="SI6:SJ6"/>
    <mergeCell ref="SK6:SL6"/>
    <mergeCell ref="SM6:SN6"/>
    <mergeCell ref="SO6:SP6"/>
    <mergeCell ref="SQ6:SR6"/>
    <mergeCell ref="RU6:RV6"/>
    <mergeCell ref="RW6:RX6"/>
    <mergeCell ref="RY6:RZ6"/>
    <mergeCell ref="SA6:SB6"/>
    <mergeCell ref="SC6:SD6"/>
    <mergeCell ref="SE6:SF6"/>
    <mergeCell ref="RI6:RJ6"/>
    <mergeCell ref="RK6:RL6"/>
    <mergeCell ref="RM6:RN6"/>
    <mergeCell ref="RO6:RP6"/>
    <mergeCell ref="RQ6:RR6"/>
    <mergeCell ref="RS6:RT6"/>
    <mergeCell ref="WK6:WL6"/>
    <mergeCell ref="WM6:WN6"/>
    <mergeCell ref="WO6:WP6"/>
    <mergeCell ref="WQ6:WR6"/>
    <mergeCell ref="WS6:WT6"/>
    <mergeCell ref="WU6:WV6"/>
    <mergeCell ref="VY6:VZ6"/>
    <mergeCell ref="WA6:WB6"/>
    <mergeCell ref="WC6:WD6"/>
    <mergeCell ref="WE6:WF6"/>
    <mergeCell ref="WG6:WH6"/>
    <mergeCell ref="WI6:WJ6"/>
    <mergeCell ref="VM6:VN6"/>
    <mergeCell ref="VO6:VP6"/>
    <mergeCell ref="VQ6:VR6"/>
    <mergeCell ref="VS6:VT6"/>
    <mergeCell ref="VU6:VV6"/>
    <mergeCell ref="VW6:VX6"/>
    <mergeCell ref="VA6:VB6"/>
    <mergeCell ref="VC6:VD6"/>
    <mergeCell ref="VE6:VF6"/>
    <mergeCell ref="VG6:VH6"/>
    <mergeCell ref="VI6:VJ6"/>
    <mergeCell ref="VK6:VL6"/>
    <mergeCell ref="UO6:UP6"/>
    <mergeCell ref="UQ6:UR6"/>
    <mergeCell ref="US6:UT6"/>
    <mergeCell ref="UU6:UV6"/>
    <mergeCell ref="UW6:UX6"/>
    <mergeCell ref="UY6:UZ6"/>
    <mergeCell ref="UC6:UD6"/>
    <mergeCell ref="UE6:UF6"/>
    <mergeCell ref="UG6:UH6"/>
    <mergeCell ref="UI6:UJ6"/>
    <mergeCell ref="UK6:UL6"/>
    <mergeCell ref="UM6:UN6"/>
    <mergeCell ref="ZE6:ZF6"/>
    <mergeCell ref="ZG6:ZH6"/>
    <mergeCell ref="ZI6:ZJ6"/>
    <mergeCell ref="ZK6:ZL6"/>
    <mergeCell ref="ZM6:ZN6"/>
    <mergeCell ref="ZO6:ZP6"/>
    <mergeCell ref="YS6:YT6"/>
    <mergeCell ref="YU6:YV6"/>
    <mergeCell ref="YW6:YX6"/>
    <mergeCell ref="YY6:YZ6"/>
    <mergeCell ref="ZA6:ZB6"/>
    <mergeCell ref="ZC6:ZD6"/>
    <mergeCell ref="YG6:YH6"/>
    <mergeCell ref="YI6:YJ6"/>
    <mergeCell ref="YK6:YL6"/>
    <mergeCell ref="YM6:YN6"/>
    <mergeCell ref="YO6:YP6"/>
    <mergeCell ref="YQ6:YR6"/>
    <mergeCell ref="XU6:XV6"/>
    <mergeCell ref="XW6:XX6"/>
    <mergeCell ref="XY6:XZ6"/>
    <mergeCell ref="YA6:YB6"/>
    <mergeCell ref="YC6:YD6"/>
    <mergeCell ref="YE6:YF6"/>
    <mergeCell ref="XI6:XJ6"/>
    <mergeCell ref="XK6:XL6"/>
    <mergeCell ref="XM6:XN6"/>
    <mergeCell ref="XO6:XP6"/>
    <mergeCell ref="XQ6:XR6"/>
    <mergeCell ref="XS6:XT6"/>
    <mergeCell ref="WW6:WX6"/>
    <mergeCell ref="WY6:WZ6"/>
    <mergeCell ref="XA6:XB6"/>
    <mergeCell ref="XC6:XD6"/>
    <mergeCell ref="XE6:XF6"/>
    <mergeCell ref="XG6:XH6"/>
    <mergeCell ref="ABY6:ABZ6"/>
    <mergeCell ref="ACA6:ACB6"/>
    <mergeCell ref="ACC6:ACD6"/>
    <mergeCell ref="ACE6:ACF6"/>
    <mergeCell ref="ACG6:ACH6"/>
    <mergeCell ref="ACI6:ACJ6"/>
    <mergeCell ref="ABM6:ABN6"/>
    <mergeCell ref="ABO6:ABP6"/>
    <mergeCell ref="ABQ6:ABR6"/>
    <mergeCell ref="ABS6:ABT6"/>
    <mergeCell ref="ABU6:ABV6"/>
    <mergeCell ref="ABW6:ABX6"/>
    <mergeCell ref="ABA6:ABB6"/>
    <mergeCell ref="ABC6:ABD6"/>
    <mergeCell ref="ABE6:ABF6"/>
    <mergeCell ref="ABG6:ABH6"/>
    <mergeCell ref="ABI6:ABJ6"/>
    <mergeCell ref="ABK6:ABL6"/>
    <mergeCell ref="AAO6:AAP6"/>
    <mergeCell ref="AAQ6:AAR6"/>
    <mergeCell ref="AAS6:AAT6"/>
    <mergeCell ref="AAU6:AAV6"/>
    <mergeCell ref="AAW6:AAX6"/>
    <mergeCell ref="AAY6:AAZ6"/>
    <mergeCell ref="AAC6:AAD6"/>
    <mergeCell ref="AAE6:AAF6"/>
    <mergeCell ref="AAG6:AAH6"/>
    <mergeCell ref="AAI6:AAJ6"/>
    <mergeCell ref="AAK6:AAL6"/>
    <mergeCell ref="AAM6:AAN6"/>
    <mergeCell ref="ZQ6:ZR6"/>
    <mergeCell ref="ZS6:ZT6"/>
    <mergeCell ref="ZU6:ZV6"/>
    <mergeCell ref="ZW6:ZX6"/>
    <mergeCell ref="ZY6:ZZ6"/>
    <mergeCell ref="AAA6:AAB6"/>
    <mergeCell ref="AES6:AET6"/>
    <mergeCell ref="AEU6:AEV6"/>
    <mergeCell ref="AEW6:AEX6"/>
    <mergeCell ref="AEY6:AEZ6"/>
    <mergeCell ref="AFA6:AFB6"/>
    <mergeCell ref="AFC6:AFD6"/>
    <mergeCell ref="AEG6:AEH6"/>
    <mergeCell ref="AEI6:AEJ6"/>
    <mergeCell ref="AEK6:AEL6"/>
    <mergeCell ref="AEM6:AEN6"/>
    <mergeCell ref="AEO6:AEP6"/>
    <mergeCell ref="AEQ6:AER6"/>
    <mergeCell ref="ADU6:ADV6"/>
    <mergeCell ref="ADW6:ADX6"/>
    <mergeCell ref="ADY6:ADZ6"/>
    <mergeCell ref="AEA6:AEB6"/>
    <mergeCell ref="AEC6:AED6"/>
    <mergeCell ref="AEE6:AEF6"/>
    <mergeCell ref="ADI6:ADJ6"/>
    <mergeCell ref="ADK6:ADL6"/>
    <mergeCell ref="ADM6:ADN6"/>
    <mergeCell ref="ADO6:ADP6"/>
    <mergeCell ref="ADQ6:ADR6"/>
    <mergeCell ref="ADS6:ADT6"/>
    <mergeCell ref="ACW6:ACX6"/>
    <mergeCell ref="ACY6:ACZ6"/>
    <mergeCell ref="ADA6:ADB6"/>
    <mergeCell ref="ADC6:ADD6"/>
    <mergeCell ref="ADE6:ADF6"/>
    <mergeCell ref="ADG6:ADH6"/>
    <mergeCell ref="ACK6:ACL6"/>
    <mergeCell ref="ACM6:ACN6"/>
    <mergeCell ref="ACO6:ACP6"/>
    <mergeCell ref="ACQ6:ACR6"/>
    <mergeCell ref="ACS6:ACT6"/>
    <mergeCell ref="ACU6:ACV6"/>
    <mergeCell ref="AHM6:AHN6"/>
    <mergeCell ref="AHO6:AHP6"/>
    <mergeCell ref="AHQ6:AHR6"/>
    <mergeCell ref="AHS6:AHT6"/>
    <mergeCell ref="AHU6:AHV6"/>
    <mergeCell ref="AHW6:AHX6"/>
    <mergeCell ref="AHA6:AHB6"/>
    <mergeCell ref="AHC6:AHD6"/>
    <mergeCell ref="AHE6:AHF6"/>
    <mergeCell ref="AHG6:AHH6"/>
    <mergeCell ref="AHI6:AHJ6"/>
    <mergeCell ref="AHK6:AHL6"/>
    <mergeCell ref="AGO6:AGP6"/>
    <mergeCell ref="AGQ6:AGR6"/>
    <mergeCell ref="AGS6:AGT6"/>
    <mergeCell ref="AGU6:AGV6"/>
    <mergeCell ref="AGW6:AGX6"/>
    <mergeCell ref="AGY6:AGZ6"/>
    <mergeCell ref="AGC6:AGD6"/>
    <mergeCell ref="AGE6:AGF6"/>
    <mergeCell ref="AGG6:AGH6"/>
    <mergeCell ref="AGI6:AGJ6"/>
    <mergeCell ref="AGK6:AGL6"/>
    <mergeCell ref="AGM6:AGN6"/>
    <mergeCell ref="AFQ6:AFR6"/>
    <mergeCell ref="AFS6:AFT6"/>
    <mergeCell ref="AFU6:AFV6"/>
    <mergeCell ref="AFW6:AFX6"/>
    <mergeCell ref="AFY6:AFZ6"/>
    <mergeCell ref="AGA6:AGB6"/>
    <mergeCell ref="AFE6:AFF6"/>
    <mergeCell ref="AFG6:AFH6"/>
    <mergeCell ref="AFI6:AFJ6"/>
    <mergeCell ref="AFK6:AFL6"/>
    <mergeCell ref="AFM6:AFN6"/>
    <mergeCell ref="AFO6:AFP6"/>
    <mergeCell ref="AKG6:AKH6"/>
    <mergeCell ref="AKI6:AKJ6"/>
    <mergeCell ref="AKK6:AKL6"/>
    <mergeCell ref="AKM6:AKN6"/>
    <mergeCell ref="AKO6:AKP6"/>
    <mergeCell ref="AKQ6:AKR6"/>
    <mergeCell ref="AJU6:AJV6"/>
    <mergeCell ref="AJW6:AJX6"/>
    <mergeCell ref="AJY6:AJZ6"/>
    <mergeCell ref="AKA6:AKB6"/>
    <mergeCell ref="AKC6:AKD6"/>
    <mergeCell ref="AKE6:AKF6"/>
    <mergeCell ref="AJI6:AJJ6"/>
    <mergeCell ref="AJK6:AJL6"/>
    <mergeCell ref="AJM6:AJN6"/>
    <mergeCell ref="AJO6:AJP6"/>
    <mergeCell ref="AJQ6:AJR6"/>
    <mergeCell ref="AJS6:AJT6"/>
    <mergeCell ref="AIW6:AIX6"/>
    <mergeCell ref="AIY6:AIZ6"/>
    <mergeCell ref="AJA6:AJB6"/>
    <mergeCell ref="AJC6:AJD6"/>
    <mergeCell ref="AJE6:AJF6"/>
    <mergeCell ref="AJG6:AJH6"/>
    <mergeCell ref="AIK6:AIL6"/>
    <mergeCell ref="AIM6:AIN6"/>
    <mergeCell ref="AIO6:AIP6"/>
    <mergeCell ref="AIQ6:AIR6"/>
    <mergeCell ref="AIS6:AIT6"/>
    <mergeCell ref="AIU6:AIV6"/>
    <mergeCell ref="AHY6:AHZ6"/>
    <mergeCell ref="AIA6:AIB6"/>
    <mergeCell ref="AIC6:AID6"/>
    <mergeCell ref="AIE6:AIF6"/>
    <mergeCell ref="AIG6:AIH6"/>
    <mergeCell ref="AII6:AIJ6"/>
    <mergeCell ref="ANA6:ANB6"/>
    <mergeCell ref="ANC6:AND6"/>
    <mergeCell ref="ANE6:ANF6"/>
    <mergeCell ref="ANG6:ANH6"/>
    <mergeCell ref="ANI6:ANJ6"/>
    <mergeCell ref="ANK6:ANL6"/>
    <mergeCell ref="AMO6:AMP6"/>
    <mergeCell ref="AMQ6:AMR6"/>
    <mergeCell ref="AMS6:AMT6"/>
    <mergeCell ref="AMU6:AMV6"/>
    <mergeCell ref="AMW6:AMX6"/>
    <mergeCell ref="AMY6:AMZ6"/>
    <mergeCell ref="AMC6:AMD6"/>
    <mergeCell ref="AME6:AMF6"/>
    <mergeCell ref="AMG6:AMH6"/>
    <mergeCell ref="AMI6:AMJ6"/>
    <mergeCell ref="AMK6:AML6"/>
    <mergeCell ref="AMM6:AMN6"/>
    <mergeCell ref="ALQ6:ALR6"/>
    <mergeCell ref="ALS6:ALT6"/>
    <mergeCell ref="ALU6:ALV6"/>
    <mergeCell ref="ALW6:ALX6"/>
    <mergeCell ref="ALY6:ALZ6"/>
    <mergeCell ref="AMA6:AMB6"/>
    <mergeCell ref="ALE6:ALF6"/>
    <mergeCell ref="ALG6:ALH6"/>
    <mergeCell ref="ALI6:ALJ6"/>
    <mergeCell ref="ALK6:ALL6"/>
    <mergeCell ref="ALM6:ALN6"/>
    <mergeCell ref="ALO6:ALP6"/>
    <mergeCell ref="AKS6:AKT6"/>
    <mergeCell ref="AKU6:AKV6"/>
    <mergeCell ref="AKW6:AKX6"/>
    <mergeCell ref="AKY6:AKZ6"/>
    <mergeCell ref="ALA6:ALB6"/>
    <mergeCell ref="ALC6:ALD6"/>
    <mergeCell ref="APU6:APV6"/>
    <mergeCell ref="APW6:APX6"/>
    <mergeCell ref="APY6:APZ6"/>
    <mergeCell ref="AQA6:AQB6"/>
    <mergeCell ref="AQC6:AQD6"/>
    <mergeCell ref="AQE6:AQF6"/>
    <mergeCell ref="API6:APJ6"/>
    <mergeCell ref="APK6:APL6"/>
    <mergeCell ref="APM6:APN6"/>
    <mergeCell ref="APO6:APP6"/>
    <mergeCell ref="APQ6:APR6"/>
    <mergeCell ref="APS6:APT6"/>
    <mergeCell ref="AOW6:AOX6"/>
    <mergeCell ref="AOY6:AOZ6"/>
    <mergeCell ref="APA6:APB6"/>
    <mergeCell ref="APC6:APD6"/>
    <mergeCell ref="APE6:APF6"/>
    <mergeCell ref="APG6:APH6"/>
    <mergeCell ref="AOK6:AOL6"/>
    <mergeCell ref="AOM6:AON6"/>
    <mergeCell ref="AOO6:AOP6"/>
    <mergeCell ref="AOQ6:AOR6"/>
    <mergeCell ref="AOS6:AOT6"/>
    <mergeCell ref="AOU6:AOV6"/>
    <mergeCell ref="ANY6:ANZ6"/>
    <mergeCell ref="AOA6:AOB6"/>
    <mergeCell ref="AOC6:AOD6"/>
    <mergeCell ref="AOE6:AOF6"/>
    <mergeCell ref="AOG6:AOH6"/>
    <mergeCell ref="AOI6:AOJ6"/>
    <mergeCell ref="ANM6:ANN6"/>
    <mergeCell ref="ANO6:ANP6"/>
    <mergeCell ref="ANQ6:ANR6"/>
    <mergeCell ref="ANS6:ANT6"/>
    <mergeCell ref="ANU6:ANV6"/>
    <mergeCell ref="ANW6:ANX6"/>
    <mergeCell ref="ASO6:ASP6"/>
    <mergeCell ref="ASQ6:ASR6"/>
    <mergeCell ref="ASS6:AST6"/>
    <mergeCell ref="ASU6:ASV6"/>
    <mergeCell ref="ASW6:ASX6"/>
    <mergeCell ref="ASY6:ASZ6"/>
    <mergeCell ref="ASC6:ASD6"/>
    <mergeCell ref="ASE6:ASF6"/>
    <mergeCell ref="ASG6:ASH6"/>
    <mergeCell ref="ASI6:ASJ6"/>
    <mergeCell ref="ASK6:ASL6"/>
    <mergeCell ref="ASM6:ASN6"/>
    <mergeCell ref="ARQ6:ARR6"/>
    <mergeCell ref="ARS6:ART6"/>
    <mergeCell ref="ARU6:ARV6"/>
    <mergeCell ref="ARW6:ARX6"/>
    <mergeCell ref="ARY6:ARZ6"/>
    <mergeCell ref="ASA6:ASB6"/>
    <mergeCell ref="ARE6:ARF6"/>
    <mergeCell ref="ARG6:ARH6"/>
    <mergeCell ref="ARI6:ARJ6"/>
    <mergeCell ref="ARK6:ARL6"/>
    <mergeCell ref="ARM6:ARN6"/>
    <mergeCell ref="ARO6:ARP6"/>
    <mergeCell ref="AQS6:AQT6"/>
    <mergeCell ref="AQU6:AQV6"/>
    <mergeCell ref="AQW6:AQX6"/>
    <mergeCell ref="AQY6:AQZ6"/>
    <mergeCell ref="ARA6:ARB6"/>
    <mergeCell ref="ARC6:ARD6"/>
    <mergeCell ref="AQG6:AQH6"/>
    <mergeCell ref="AQI6:AQJ6"/>
    <mergeCell ref="AQK6:AQL6"/>
    <mergeCell ref="AQM6:AQN6"/>
    <mergeCell ref="AQO6:AQP6"/>
    <mergeCell ref="AQQ6:AQR6"/>
    <mergeCell ref="AVI6:AVJ6"/>
    <mergeCell ref="AVK6:AVL6"/>
    <mergeCell ref="AVM6:AVN6"/>
    <mergeCell ref="AVO6:AVP6"/>
    <mergeCell ref="AVQ6:AVR6"/>
    <mergeCell ref="AVS6:AVT6"/>
    <mergeCell ref="AUW6:AUX6"/>
    <mergeCell ref="AUY6:AUZ6"/>
    <mergeCell ref="AVA6:AVB6"/>
    <mergeCell ref="AVC6:AVD6"/>
    <mergeCell ref="AVE6:AVF6"/>
    <mergeCell ref="AVG6:AVH6"/>
    <mergeCell ref="AUK6:AUL6"/>
    <mergeCell ref="AUM6:AUN6"/>
    <mergeCell ref="AUO6:AUP6"/>
    <mergeCell ref="AUQ6:AUR6"/>
    <mergeCell ref="AUS6:AUT6"/>
    <mergeCell ref="AUU6:AUV6"/>
    <mergeCell ref="ATY6:ATZ6"/>
    <mergeCell ref="AUA6:AUB6"/>
    <mergeCell ref="AUC6:AUD6"/>
    <mergeCell ref="AUE6:AUF6"/>
    <mergeCell ref="AUG6:AUH6"/>
    <mergeCell ref="AUI6:AUJ6"/>
    <mergeCell ref="ATM6:ATN6"/>
    <mergeCell ref="ATO6:ATP6"/>
    <mergeCell ref="ATQ6:ATR6"/>
    <mergeCell ref="ATS6:ATT6"/>
    <mergeCell ref="ATU6:ATV6"/>
    <mergeCell ref="ATW6:ATX6"/>
    <mergeCell ref="ATA6:ATB6"/>
    <mergeCell ref="ATC6:ATD6"/>
    <mergeCell ref="ATE6:ATF6"/>
    <mergeCell ref="ATG6:ATH6"/>
    <mergeCell ref="ATI6:ATJ6"/>
    <mergeCell ref="ATK6:ATL6"/>
    <mergeCell ref="AYC6:AYD6"/>
    <mergeCell ref="AYE6:AYF6"/>
    <mergeCell ref="AYG6:AYH6"/>
    <mergeCell ref="AYI6:AYJ6"/>
    <mergeCell ref="AYK6:AYL6"/>
    <mergeCell ref="AYM6:AYN6"/>
    <mergeCell ref="AXQ6:AXR6"/>
    <mergeCell ref="AXS6:AXT6"/>
    <mergeCell ref="AXU6:AXV6"/>
    <mergeCell ref="AXW6:AXX6"/>
    <mergeCell ref="AXY6:AXZ6"/>
    <mergeCell ref="AYA6:AYB6"/>
    <mergeCell ref="AXE6:AXF6"/>
    <mergeCell ref="AXG6:AXH6"/>
    <mergeCell ref="AXI6:AXJ6"/>
    <mergeCell ref="AXK6:AXL6"/>
    <mergeCell ref="AXM6:AXN6"/>
    <mergeCell ref="AXO6:AXP6"/>
    <mergeCell ref="AWS6:AWT6"/>
    <mergeCell ref="AWU6:AWV6"/>
    <mergeCell ref="AWW6:AWX6"/>
    <mergeCell ref="AWY6:AWZ6"/>
    <mergeCell ref="AXA6:AXB6"/>
    <mergeCell ref="AXC6:AXD6"/>
    <mergeCell ref="AWG6:AWH6"/>
    <mergeCell ref="AWI6:AWJ6"/>
    <mergeCell ref="AWK6:AWL6"/>
    <mergeCell ref="AWM6:AWN6"/>
    <mergeCell ref="AWO6:AWP6"/>
    <mergeCell ref="AWQ6:AWR6"/>
    <mergeCell ref="AVU6:AVV6"/>
    <mergeCell ref="AVW6:AVX6"/>
    <mergeCell ref="AVY6:AVZ6"/>
    <mergeCell ref="AWA6:AWB6"/>
    <mergeCell ref="AWC6:AWD6"/>
    <mergeCell ref="AWE6:AWF6"/>
    <mergeCell ref="BAW6:BAX6"/>
    <mergeCell ref="BAY6:BAZ6"/>
    <mergeCell ref="BBA6:BBB6"/>
    <mergeCell ref="BBC6:BBD6"/>
    <mergeCell ref="BBE6:BBF6"/>
    <mergeCell ref="BBG6:BBH6"/>
    <mergeCell ref="BAK6:BAL6"/>
    <mergeCell ref="BAM6:BAN6"/>
    <mergeCell ref="BAO6:BAP6"/>
    <mergeCell ref="BAQ6:BAR6"/>
    <mergeCell ref="BAS6:BAT6"/>
    <mergeCell ref="BAU6:BAV6"/>
    <mergeCell ref="AZY6:AZZ6"/>
    <mergeCell ref="BAA6:BAB6"/>
    <mergeCell ref="BAC6:BAD6"/>
    <mergeCell ref="BAE6:BAF6"/>
    <mergeCell ref="BAG6:BAH6"/>
    <mergeCell ref="BAI6:BAJ6"/>
    <mergeCell ref="AZM6:AZN6"/>
    <mergeCell ref="AZO6:AZP6"/>
    <mergeCell ref="AZQ6:AZR6"/>
    <mergeCell ref="AZS6:AZT6"/>
    <mergeCell ref="AZU6:AZV6"/>
    <mergeCell ref="AZW6:AZX6"/>
    <mergeCell ref="AZA6:AZB6"/>
    <mergeCell ref="AZC6:AZD6"/>
    <mergeCell ref="AZE6:AZF6"/>
    <mergeCell ref="AZG6:AZH6"/>
    <mergeCell ref="AZI6:AZJ6"/>
    <mergeCell ref="AZK6:AZL6"/>
    <mergeCell ref="AYO6:AYP6"/>
    <mergeCell ref="AYQ6:AYR6"/>
    <mergeCell ref="AYS6:AYT6"/>
    <mergeCell ref="AYU6:AYV6"/>
    <mergeCell ref="AYW6:AYX6"/>
    <mergeCell ref="AYY6:AYZ6"/>
    <mergeCell ref="BDQ6:BDR6"/>
    <mergeCell ref="BDS6:BDT6"/>
    <mergeCell ref="BDU6:BDV6"/>
    <mergeCell ref="BDW6:BDX6"/>
    <mergeCell ref="BDY6:BDZ6"/>
    <mergeCell ref="BEA6:BEB6"/>
    <mergeCell ref="BDE6:BDF6"/>
    <mergeCell ref="BDG6:BDH6"/>
    <mergeCell ref="BDI6:BDJ6"/>
    <mergeCell ref="BDK6:BDL6"/>
    <mergeCell ref="BDM6:BDN6"/>
    <mergeCell ref="BDO6:BDP6"/>
    <mergeCell ref="BCS6:BCT6"/>
    <mergeCell ref="BCU6:BCV6"/>
    <mergeCell ref="BCW6:BCX6"/>
    <mergeCell ref="BCY6:BCZ6"/>
    <mergeCell ref="BDA6:BDB6"/>
    <mergeCell ref="BDC6:BDD6"/>
    <mergeCell ref="BCG6:BCH6"/>
    <mergeCell ref="BCI6:BCJ6"/>
    <mergeCell ref="BCK6:BCL6"/>
    <mergeCell ref="BCM6:BCN6"/>
    <mergeCell ref="BCO6:BCP6"/>
    <mergeCell ref="BCQ6:BCR6"/>
    <mergeCell ref="BBU6:BBV6"/>
    <mergeCell ref="BBW6:BBX6"/>
    <mergeCell ref="BBY6:BBZ6"/>
    <mergeCell ref="BCA6:BCB6"/>
    <mergeCell ref="BCC6:BCD6"/>
    <mergeCell ref="BCE6:BCF6"/>
    <mergeCell ref="BBI6:BBJ6"/>
    <mergeCell ref="BBK6:BBL6"/>
    <mergeCell ref="BBM6:BBN6"/>
    <mergeCell ref="BBO6:BBP6"/>
    <mergeCell ref="BBQ6:BBR6"/>
    <mergeCell ref="BBS6:BBT6"/>
    <mergeCell ref="BGK6:BGL6"/>
    <mergeCell ref="BGM6:BGN6"/>
    <mergeCell ref="BGO6:BGP6"/>
    <mergeCell ref="BGQ6:BGR6"/>
    <mergeCell ref="BGS6:BGT6"/>
    <mergeCell ref="BGU6:BGV6"/>
    <mergeCell ref="BFY6:BFZ6"/>
    <mergeCell ref="BGA6:BGB6"/>
    <mergeCell ref="BGC6:BGD6"/>
    <mergeCell ref="BGE6:BGF6"/>
    <mergeCell ref="BGG6:BGH6"/>
    <mergeCell ref="BGI6:BGJ6"/>
    <mergeCell ref="BFM6:BFN6"/>
    <mergeCell ref="BFO6:BFP6"/>
    <mergeCell ref="BFQ6:BFR6"/>
    <mergeCell ref="BFS6:BFT6"/>
    <mergeCell ref="BFU6:BFV6"/>
    <mergeCell ref="BFW6:BFX6"/>
    <mergeCell ref="BFA6:BFB6"/>
    <mergeCell ref="BFC6:BFD6"/>
    <mergeCell ref="BFE6:BFF6"/>
    <mergeCell ref="BFG6:BFH6"/>
    <mergeCell ref="BFI6:BFJ6"/>
    <mergeCell ref="BFK6:BFL6"/>
    <mergeCell ref="BEO6:BEP6"/>
    <mergeCell ref="BEQ6:BER6"/>
    <mergeCell ref="BES6:BET6"/>
    <mergeCell ref="BEU6:BEV6"/>
    <mergeCell ref="BEW6:BEX6"/>
    <mergeCell ref="BEY6:BEZ6"/>
    <mergeCell ref="BEC6:BED6"/>
    <mergeCell ref="BEE6:BEF6"/>
    <mergeCell ref="BEG6:BEH6"/>
    <mergeCell ref="BEI6:BEJ6"/>
    <mergeCell ref="BEK6:BEL6"/>
    <mergeCell ref="BEM6:BEN6"/>
    <mergeCell ref="BJE6:BJF6"/>
    <mergeCell ref="BJG6:BJH6"/>
    <mergeCell ref="BJI6:BJJ6"/>
    <mergeCell ref="BJK6:BJL6"/>
    <mergeCell ref="BJM6:BJN6"/>
    <mergeCell ref="BJO6:BJP6"/>
    <mergeCell ref="BIS6:BIT6"/>
    <mergeCell ref="BIU6:BIV6"/>
    <mergeCell ref="BIW6:BIX6"/>
    <mergeCell ref="BIY6:BIZ6"/>
    <mergeCell ref="BJA6:BJB6"/>
    <mergeCell ref="BJC6:BJD6"/>
    <mergeCell ref="BIG6:BIH6"/>
    <mergeCell ref="BII6:BIJ6"/>
    <mergeCell ref="BIK6:BIL6"/>
    <mergeCell ref="BIM6:BIN6"/>
    <mergeCell ref="BIO6:BIP6"/>
    <mergeCell ref="BIQ6:BIR6"/>
    <mergeCell ref="BHU6:BHV6"/>
    <mergeCell ref="BHW6:BHX6"/>
    <mergeCell ref="BHY6:BHZ6"/>
    <mergeCell ref="BIA6:BIB6"/>
    <mergeCell ref="BIC6:BID6"/>
    <mergeCell ref="BIE6:BIF6"/>
    <mergeCell ref="BHI6:BHJ6"/>
    <mergeCell ref="BHK6:BHL6"/>
    <mergeCell ref="BHM6:BHN6"/>
    <mergeCell ref="BHO6:BHP6"/>
    <mergeCell ref="BHQ6:BHR6"/>
    <mergeCell ref="BHS6:BHT6"/>
    <mergeCell ref="BGW6:BGX6"/>
    <mergeCell ref="BGY6:BGZ6"/>
    <mergeCell ref="BHA6:BHB6"/>
    <mergeCell ref="BHC6:BHD6"/>
    <mergeCell ref="BHE6:BHF6"/>
    <mergeCell ref="BHG6:BHH6"/>
    <mergeCell ref="BLY6:BLZ6"/>
    <mergeCell ref="BMA6:BMB6"/>
    <mergeCell ref="BMC6:BMD6"/>
    <mergeCell ref="BME6:BMF6"/>
    <mergeCell ref="BMG6:BMH6"/>
    <mergeCell ref="BMI6:BMJ6"/>
    <mergeCell ref="BLM6:BLN6"/>
    <mergeCell ref="BLO6:BLP6"/>
    <mergeCell ref="BLQ6:BLR6"/>
    <mergeCell ref="BLS6:BLT6"/>
    <mergeCell ref="BLU6:BLV6"/>
    <mergeCell ref="BLW6:BLX6"/>
    <mergeCell ref="BLA6:BLB6"/>
    <mergeCell ref="BLC6:BLD6"/>
    <mergeCell ref="BLE6:BLF6"/>
    <mergeCell ref="BLG6:BLH6"/>
    <mergeCell ref="BLI6:BLJ6"/>
    <mergeCell ref="BLK6:BLL6"/>
    <mergeCell ref="BKO6:BKP6"/>
    <mergeCell ref="BKQ6:BKR6"/>
    <mergeCell ref="BKS6:BKT6"/>
    <mergeCell ref="BKU6:BKV6"/>
    <mergeCell ref="BKW6:BKX6"/>
    <mergeCell ref="BKY6:BKZ6"/>
    <mergeCell ref="BKC6:BKD6"/>
    <mergeCell ref="BKE6:BKF6"/>
    <mergeCell ref="BKG6:BKH6"/>
    <mergeCell ref="BKI6:BKJ6"/>
    <mergeCell ref="BKK6:BKL6"/>
    <mergeCell ref="BKM6:BKN6"/>
    <mergeCell ref="BJQ6:BJR6"/>
    <mergeCell ref="BJS6:BJT6"/>
    <mergeCell ref="BJU6:BJV6"/>
    <mergeCell ref="BJW6:BJX6"/>
    <mergeCell ref="BJY6:BJZ6"/>
    <mergeCell ref="BKA6:BKB6"/>
    <mergeCell ref="BOS6:BOT6"/>
    <mergeCell ref="BOU6:BOV6"/>
    <mergeCell ref="BOW6:BOX6"/>
    <mergeCell ref="BOY6:BOZ6"/>
    <mergeCell ref="BPA6:BPB6"/>
    <mergeCell ref="BPC6:BPD6"/>
    <mergeCell ref="BOG6:BOH6"/>
    <mergeCell ref="BOI6:BOJ6"/>
    <mergeCell ref="BOK6:BOL6"/>
    <mergeCell ref="BOM6:BON6"/>
    <mergeCell ref="BOO6:BOP6"/>
    <mergeCell ref="BOQ6:BOR6"/>
    <mergeCell ref="BNU6:BNV6"/>
    <mergeCell ref="BNW6:BNX6"/>
    <mergeCell ref="BNY6:BNZ6"/>
    <mergeCell ref="BOA6:BOB6"/>
    <mergeCell ref="BOC6:BOD6"/>
    <mergeCell ref="BOE6:BOF6"/>
    <mergeCell ref="BNI6:BNJ6"/>
    <mergeCell ref="BNK6:BNL6"/>
    <mergeCell ref="BNM6:BNN6"/>
    <mergeCell ref="BNO6:BNP6"/>
    <mergeCell ref="BNQ6:BNR6"/>
    <mergeCell ref="BNS6:BNT6"/>
    <mergeCell ref="BMW6:BMX6"/>
    <mergeCell ref="BMY6:BMZ6"/>
    <mergeCell ref="BNA6:BNB6"/>
    <mergeCell ref="BNC6:BND6"/>
    <mergeCell ref="BNE6:BNF6"/>
    <mergeCell ref="BNG6:BNH6"/>
    <mergeCell ref="BMK6:BML6"/>
    <mergeCell ref="BMM6:BMN6"/>
    <mergeCell ref="BMO6:BMP6"/>
    <mergeCell ref="BMQ6:BMR6"/>
    <mergeCell ref="BMS6:BMT6"/>
    <mergeCell ref="BMU6:BMV6"/>
    <mergeCell ref="BRM6:BRN6"/>
    <mergeCell ref="BRO6:BRP6"/>
    <mergeCell ref="BRQ6:BRR6"/>
    <mergeCell ref="BRS6:BRT6"/>
    <mergeCell ref="BRU6:BRV6"/>
    <mergeCell ref="BRW6:BRX6"/>
    <mergeCell ref="BRA6:BRB6"/>
    <mergeCell ref="BRC6:BRD6"/>
    <mergeCell ref="BRE6:BRF6"/>
    <mergeCell ref="BRG6:BRH6"/>
    <mergeCell ref="BRI6:BRJ6"/>
    <mergeCell ref="BRK6:BRL6"/>
    <mergeCell ref="BQO6:BQP6"/>
    <mergeCell ref="BQQ6:BQR6"/>
    <mergeCell ref="BQS6:BQT6"/>
    <mergeCell ref="BQU6:BQV6"/>
    <mergeCell ref="BQW6:BQX6"/>
    <mergeCell ref="BQY6:BQZ6"/>
    <mergeCell ref="BQC6:BQD6"/>
    <mergeCell ref="BQE6:BQF6"/>
    <mergeCell ref="BQG6:BQH6"/>
    <mergeCell ref="BQI6:BQJ6"/>
    <mergeCell ref="BQK6:BQL6"/>
    <mergeCell ref="BQM6:BQN6"/>
    <mergeCell ref="BPQ6:BPR6"/>
    <mergeCell ref="BPS6:BPT6"/>
    <mergeCell ref="BPU6:BPV6"/>
    <mergeCell ref="BPW6:BPX6"/>
    <mergeCell ref="BPY6:BPZ6"/>
    <mergeCell ref="BQA6:BQB6"/>
    <mergeCell ref="BPE6:BPF6"/>
    <mergeCell ref="BPG6:BPH6"/>
    <mergeCell ref="BPI6:BPJ6"/>
    <mergeCell ref="BPK6:BPL6"/>
    <mergeCell ref="BPM6:BPN6"/>
    <mergeCell ref="BPO6:BPP6"/>
    <mergeCell ref="BUG6:BUH6"/>
    <mergeCell ref="BUI6:BUJ6"/>
    <mergeCell ref="BUK6:BUL6"/>
    <mergeCell ref="BUM6:BUN6"/>
    <mergeCell ref="BUO6:BUP6"/>
    <mergeCell ref="BUQ6:BUR6"/>
    <mergeCell ref="BTU6:BTV6"/>
    <mergeCell ref="BTW6:BTX6"/>
    <mergeCell ref="BTY6:BTZ6"/>
    <mergeCell ref="BUA6:BUB6"/>
    <mergeCell ref="BUC6:BUD6"/>
    <mergeCell ref="BUE6:BUF6"/>
    <mergeCell ref="BTI6:BTJ6"/>
    <mergeCell ref="BTK6:BTL6"/>
    <mergeCell ref="BTM6:BTN6"/>
    <mergeCell ref="BTO6:BTP6"/>
    <mergeCell ref="BTQ6:BTR6"/>
    <mergeCell ref="BTS6:BTT6"/>
    <mergeCell ref="BSW6:BSX6"/>
    <mergeCell ref="BSY6:BSZ6"/>
    <mergeCell ref="BTA6:BTB6"/>
    <mergeCell ref="BTC6:BTD6"/>
    <mergeCell ref="BTE6:BTF6"/>
    <mergeCell ref="BTG6:BTH6"/>
    <mergeCell ref="BSK6:BSL6"/>
    <mergeCell ref="BSM6:BSN6"/>
    <mergeCell ref="BSO6:BSP6"/>
    <mergeCell ref="BSQ6:BSR6"/>
    <mergeCell ref="BSS6:BST6"/>
    <mergeCell ref="BSU6:BSV6"/>
    <mergeCell ref="BRY6:BRZ6"/>
    <mergeCell ref="BSA6:BSB6"/>
    <mergeCell ref="BSC6:BSD6"/>
    <mergeCell ref="BSE6:BSF6"/>
    <mergeCell ref="BSG6:BSH6"/>
    <mergeCell ref="BSI6:BSJ6"/>
    <mergeCell ref="BXA6:BXB6"/>
    <mergeCell ref="BXC6:BXD6"/>
    <mergeCell ref="BXE6:BXF6"/>
    <mergeCell ref="BXG6:BXH6"/>
    <mergeCell ref="BXI6:BXJ6"/>
    <mergeCell ref="BXK6:BXL6"/>
    <mergeCell ref="BWO6:BWP6"/>
    <mergeCell ref="BWQ6:BWR6"/>
    <mergeCell ref="BWS6:BWT6"/>
    <mergeCell ref="BWU6:BWV6"/>
    <mergeCell ref="BWW6:BWX6"/>
    <mergeCell ref="BWY6:BWZ6"/>
    <mergeCell ref="BWC6:BWD6"/>
    <mergeCell ref="BWE6:BWF6"/>
    <mergeCell ref="BWG6:BWH6"/>
    <mergeCell ref="BWI6:BWJ6"/>
    <mergeCell ref="BWK6:BWL6"/>
    <mergeCell ref="BWM6:BWN6"/>
    <mergeCell ref="BVQ6:BVR6"/>
    <mergeCell ref="BVS6:BVT6"/>
    <mergeCell ref="BVU6:BVV6"/>
    <mergeCell ref="BVW6:BVX6"/>
    <mergeCell ref="BVY6:BVZ6"/>
    <mergeCell ref="BWA6:BWB6"/>
    <mergeCell ref="BVE6:BVF6"/>
    <mergeCell ref="BVG6:BVH6"/>
    <mergeCell ref="BVI6:BVJ6"/>
    <mergeCell ref="BVK6:BVL6"/>
    <mergeCell ref="BVM6:BVN6"/>
    <mergeCell ref="BVO6:BVP6"/>
    <mergeCell ref="BUS6:BUT6"/>
    <mergeCell ref="BUU6:BUV6"/>
    <mergeCell ref="BUW6:BUX6"/>
    <mergeCell ref="BUY6:BUZ6"/>
    <mergeCell ref="BVA6:BVB6"/>
    <mergeCell ref="BVC6:BVD6"/>
    <mergeCell ref="BZU6:BZV6"/>
    <mergeCell ref="BZW6:BZX6"/>
    <mergeCell ref="BZY6:BZZ6"/>
    <mergeCell ref="CAA6:CAB6"/>
    <mergeCell ref="CAC6:CAD6"/>
    <mergeCell ref="CAE6:CAF6"/>
    <mergeCell ref="BZI6:BZJ6"/>
    <mergeCell ref="BZK6:BZL6"/>
    <mergeCell ref="BZM6:BZN6"/>
    <mergeCell ref="BZO6:BZP6"/>
    <mergeCell ref="BZQ6:BZR6"/>
    <mergeCell ref="BZS6:BZT6"/>
    <mergeCell ref="BYW6:BYX6"/>
    <mergeCell ref="BYY6:BYZ6"/>
    <mergeCell ref="BZA6:BZB6"/>
    <mergeCell ref="BZC6:BZD6"/>
    <mergeCell ref="BZE6:BZF6"/>
    <mergeCell ref="BZG6:BZH6"/>
    <mergeCell ref="BYK6:BYL6"/>
    <mergeCell ref="BYM6:BYN6"/>
    <mergeCell ref="BYO6:BYP6"/>
    <mergeCell ref="BYQ6:BYR6"/>
    <mergeCell ref="BYS6:BYT6"/>
    <mergeCell ref="BYU6:BYV6"/>
    <mergeCell ref="BXY6:BXZ6"/>
    <mergeCell ref="BYA6:BYB6"/>
    <mergeCell ref="BYC6:BYD6"/>
    <mergeCell ref="BYE6:BYF6"/>
    <mergeCell ref="BYG6:BYH6"/>
    <mergeCell ref="BYI6:BYJ6"/>
    <mergeCell ref="BXM6:BXN6"/>
    <mergeCell ref="BXO6:BXP6"/>
    <mergeCell ref="BXQ6:BXR6"/>
    <mergeCell ref="BXS6:BXT6"/>
    <mergeCell ref="BXU6:BXV6"/>
    <mergeCell ref="BXW6:BXX6"/>
    <mergeCell ref="CCO6:CCP6"/>
    <mergeCell ref="CCQ6:CCR6"/>
    <mergeCell ref="CCS6:CCT6"/>
    <mergeCell ref="CCU6:CCV6"/>
    <mergeCell ref="CCW6:CCX6"/>
    <mergeCell ref="CCY6:CCZ6"/>
    <mergeCell ref="CCC6:CCD6"/>
    <mergeCell ref="CCE6:CCF6"/>
    <mergeCell ref="CCG6:CCH6"/>
    <mergeCell ref="CCI6:CCJ6"/>
    <mergeCell ref="CCK6:CCL6"/>
    <mergeCell ref="CCM6:CCN6"/>
    <mergeCell ref="CBQ6:CBR6"/>
    <mergeCell ref="CBS6:CBT6"/>
    <mergeCell ref="CBU6:CBV6"/>
    <mergeCell ref="CBW6:CBX6"/>
    <mergeCell ref="CBY6:CBZ6"/>
    <mergeCell ref="CCA6:CCB6"/>
    <mergeCell ref="CBE6:CBF6"/>
    <mergeCell ref="CBG6:CBH6"/>
    <mergeCell ref="CBI6:CBJ6"/>
    <mergeCell ref="CBK6:CBL6"/>
    <mergeCell ref="CBM6:CBN6"/>
    <mergeCell ref="CBO6:CBP6"/>
    <mergeCell ref="CAS6:CAT6"/>
    <mergeCell ref="CAU6:CAV6"/>
    <mergeCell ref="CAW6:CAX6"/>
    <mergeCell ref="CAY6:CAZ6"/>
    <mergeCell ref="CBA6:CBB6"/>
    <mergeCell ref="CBC6:CBD6"/>
    <mergeCell ref="CAG6:CAH6"/>
    <mergeCell ref="CAI6:CAJ6"/>
    <mergeCell ref="CAK6:CAL6"/>
    <mergeCell ref="CAM6:CAN6"/>
    <mergeCell ref="CAO6:CAP6"/>
    <mergeCell ref="CAQ6:CAR6"/>
    <mergeCell ref="CFI6:CFJ6"/>
    <mergeCell ref="CFK6:CFL6"/>
    <mergeCell ref="CFM6:CFN6"/>
    <mergeCell ref="CFO6:CFP6"/>
    <mergeCell ref="CFQ6:CFR6"/>
    <mergeCell ref="CFS6:CFT6"/>
    <mergeCell ref="CEW6:CEX6"/>
    <mergeCell ref="CEY6:CEZ6"/>
    <mergeCell ref="CFA6:CFB6"/>
    <mergeCell ref="CFC6:CFD6"/>
    <mergeCell ref="CFE6:CFF6"/>
    <mergeCell ref="CFG6:CFH6"/>
    <mergeCell ref="CEK6:CEL6"/>
    <mergeCell ref="CEM6:CEN6"/>
    <mergeCell ref="CEO6:CEP6"/>
    <mergeCell ref="CEQ6:CER6"/>
    <mergeCell ref="CES6:CET6"/>
    <mergeCell ref="CEU6:CEV6"/>
    <mergeCell ref="CDY6:CDZ6"/>
    <mergeCell ref="CEA6:CEB6"/>
    <mergeCell ref="CEC6:CED6"/>
    <mergeCell ref="CEE6:CEF6"/>
    <mergeCell ref="CEG6:CEH6"/>
    <mergeCell ref="CEI6:CEJ6"/>
    <mergeCell ref="CDM6:CDN6"/>
    <mergeCell ref="CDO6:CDP6"/>
    <mergeCell ref="CDQ6:CDR6"/>
    <mergeCell ref="CDS6:CDT6"/>
    <mergeCell ref="CDU6:CDV6"/>
    <mergeCell ref="CDW6:CDX6"/>
    <mergeCell ref="CDA6:CDB6"/>
    <mergeCell ref="CDC6:CDD6"/>
    <mergeCell ref="CDE6:CDF6"/>
    <mergeCell ref="CDG6:CDH6"/>
    <mergeCell ref="CDI6:CDJ6"/>
    <mergeCell ref="CDK6:CDL6"/>
    <mergeCell ref="CIC6:CID6"/>
    <mergeCell ref="CIE6:CIF6"/>
    <mergeCell ref="CIG6:CIH6"/>
    <mergeCell ref="CII6:CIJ6"/>
    <mergeCell ref="CIK6:CIL6"/>
    <mergeCell ref="CIM6:CIN6"/>
    <mergeCell ref="CHQ6:CHR6"/>
    <mergeCell ref="CHS6:CHT6"/>
    <mergeCell ref="CHU6:CHV6"/>
    <mergeCell ref="CHW6:CHX6"/>
    <mergeCell ref="CHY6:CHZ6"/>
    <mergeCell ref="CIA6:CIB6"/>
    <mergeCell ref="CHE6:CHF6"/>
    <mergeCell ref="CHG6:CHH6"/>
    <mergeCell ref="CHI6:CHJ6"/>
    <mergeCell ref="CHK6:CHL6"/>
    <mergeCell ref="CHM6:CHN6"/>
    <mergeCell ref="CHO6:CHP6"/>
    <mergeCell ref="CGS6:CGT6"/>
    <mergeCell ref="CGU6:CGV6"/>
    <mergeCell ref="CGW6:CGX6"/>
    <mergeCell ref="CGY6:CGZ6"/>
    <mergeCell ref="CHA6:CHB6"/>
    <mergeCell ref="CHC6:CHD6"/>
    <mergeCell ref="CGG6:CGH6"/>
    <mergeCell ref="CGI6:CGJ6"/>
    <mergeCell ref="CGK6:CGL6"/>
    <mergeCell ref="CGM6:CGN6"/>
    <mergeCell ref="CGO6:CGP6"/>
    <mergeCell ref="CGQ6:CGR6"/>
    <mergeCell ref="CFU6:CFV6"/>
    <mergeCell ref="CFW6:CFX6"/>
    <mergeCell ref="CFY6:CFZ6"/>
    <mergeCell ref="CGA6:CGB6"/>
    <mergeCell ref="CGC6:CGD6"/>
    <mergeCell ref="CGE6:CGF6"/>
    <mergeCell ref="CKW6:CKX6"/>
    <mergeCell ref="CKY6:CKZ6"/>
    <mergeCell ref="CLA6:CLB6"/>
    <mergeCell ref="CLC6:CLD6"/>
    <mergeCell ref="CLE6:CLF6"/>
    <mergeCell ref="CLG6:CLH6"/>
    <mergeCell ref="CKK6:CKL6"/>
    <mergeCell ref="CKM6:CKN6"/>
    <mergeCell ref="CKO6:CKP6"/>
    <mergeCell ref="CKQ6:CKR6"/>
    <mergeCell ref="CKS6:CKT6"/>
    <mergeCell ref="CKU6:CKV6"/>
    <mergeCell ref="CJY6:CJZ6"/>
    <mergeCell ref="CKA6:CKB6"/>
    <mergeCell ref="CKC6:CKD6"/>
    <mergeCell ref="CKE6:CKF6"/>
    <mergeCell ref="CKG6:CKH6"/>
    <mergeCell ref="CKI6:CKJ6"/>
    <mergeCell ref="CJM6:CJN6"/>
    <mergeCell ref="CJO6:CJP6"/>
    <mergeCell ref="CJQ6:CJR6"/>
    <mergeCell ref="CJS6:CJT6"/>
    <mergeCell ref="CJU6:CJV6"/>
    <mergeCell ref="CJW6:CJX6"/>
    <mergeCell ref="CJA6:CJB6"/>
    <mergeCell ref="CJC6:CJD6"/>
    <mergeCell ref="CJE6:CJF6"/>
    <mergeCell ref="CJG6:CJH6"/>
    <mergeCell ref="CJI6:CJJ6"/>
    <mergeCell ref="CJK6:CJL6"/>
    <mergeCell ref="CIO6:CIP6"/>
    <mergeCell ref="CIQ6:CIR6"/>
    <mergeCell ref="CIS6:CIT6"/>
    <mergeCell ref="CIU6:CIV6"/>
    <mergeCell ref="CIW6:CIX6"/>
    <mergeCell ref="CIY6:CIZ6"/>
    <mergeCell ref="CNQ6:CNR6"/>
    <mergeCell ref="CNS6:CNT6"/>
    <mergeCell ref="CNU6:CNV6"/>
    <mergeCell ref="CNW6:CNX6"/>
    <mergeCell ref="CNY6:CNZ6"/>
    <mergeCell ref="COA6:COB6"/>
    <mergeCell ref="CNE6:CNF6"/>
    <mergeCell ref="CNG6:CNH6"/>
    <mergeCell ref="CNI6:CNJ6"/>
    <mergeCell ref="CNK6:CNL6"/>
    <mergeCell ref="CNM6:CNN6"/>
    <mergeCell ref="CNO6:CNP6"/>
    <mergeCell ref="CMS6:CMT6"/>
    <mergeCell ref="CMU6:CMV6"/>
    <mergeCell ref="CMW6:CMX6"/>
    <mergeCell ref="CMY6:CMZ6"/>
    <mergeCell ref="CNA6:CNB6"/>
    <mergeCell ref="CNC6:CND6"/>
    <mergeCell ref="CMG6:CMH6"/>
    <mergeCell ref="CMI6:CMJ6"/>
    <mergeCell ref="CMK6:CML6"/>
    <mergeCell ref="CMM6:CMN6"/>
    <mergeCell ref="CMO6:CMP6"/>
    <mergeCell ref="CMQ6:CMR6"/>
    <mergeCell ref="CLU6:CLV6"/>
    <mergeCell ref="CLW6:CLX6"/>
    <mergeCell ref="CLY6:CLZ6"/>
    <mergeCell ref="CMA6:CMB6"/>
    <mergeCell ref="CMC6:CMD6"/>
    <mergeCell ref="CME6:CMF6"/>
    <mergeCell ref="CLI6:CLJ6"/>
    <mergeCell ref="CLK6:CLL6"/>
    <mergeCell ref="CLM6:CLN6"/>
    <mergeCell ref="CLO6:CLP6"/>
    <mergeCell ref="CLQ6:CLR6"/>
    <mergeCell ref="CLS6:CLT6"/>
    <mergeCell ref="CQK6:CQL6"/>
    <mergeCell ref="CQM6:CQN6"/>
    <mergeCell ref="CQO6:CQP6"/>
    <mergeCell ref="CQQ6:CQR6"/>
    <mergeCell ref="CQS6:CQT6"/>
    <mergeCell ref="CQU6:CQV6"/>
    <mergeCell ref="CPY6:CPZ6"/>
    <mergeCell ref="CQA6:CQB6"/>
    <mergeCell ref="CQC6:CQD6"/>
    <mergeCell ref="CQE6:CQF6"/>
    <mergeCell ref="CQG6:CQH6"/>
    <mergeCell ref="CQI6:CQJ6"/>
    <mergeCell ref="CPM6:CPN6"/>
    <mergeCell ref="CPO6:CPP6"/>
    <mergeCell ref="CPQ6:CPR6"/>
    <mergeCell ref="CPS6:CPT6"/>
    <mergeCell ref="CPU6:CPV6"/>
    <mergeCell ref="CPW6:CPX6"/>
    <mergeCell ref="CPA6:CPB6"/>
    <mergeCell ref="CPC6:CPD6"/>
    <mergeCell ref="CPE6:CPF6"/>
    <mergeCell ref="CPG6:CPH6"/>
    <mergeCell ref="CPI6:CPJ6"/>
    <mergeCell ref="CPK6:CPL6"/>
    <mergeCell ref="COO6:COP6"/>
    <mergeCell ref="COQ6:COR6"/>
    <mergeCell ref="COS6:COT6"/>
    <mergeCell ref="COU6:COV6"/>
    <mergeCell ref="COW6:COX6"/>
    <mergeCell ref="COY6:COZ6"/>
    <mergeCell ref="COC6:COD6"/>
    <mergeCell ref="COE6:COF6"/>
    <mergeCell ref="COG6:COH6"/>
    <mergeCell ref="COI6:COJ6"/>
    <mergeCell ref="COK6:COL6"/>
    <mergeCell ref="COM6:CON6"/>
    <mergeCell ref="CTE6:CTF6"/>
    <mergeCell ref="CTG6:CTH6"/>
    <mergeCell ref="CTI6:CTJ6"/>
    <mergeCell ref="CTK6:CTL6"/>
    <mergeCell ref="CTM6:CTN6"/>
    <mergeCell ref="CTO6:CTP6"/>
    <mergeCell ref="CSS6:CST6"/>
    <mergeCell ref="CSU6:CSV6"/>
    <mergeCell ref="CSW6:CSX6"/>
    <mergeCell ref="CSY6:CSZ6"/>
    <mergeCell ref="CTA6:CTB6"/>
    <mergeCell ref="CTC6:CTD6"/>
    <mergeCell ref="CSG6:CSH6"/>
    <mergeCell ref="CSI6:CSJ6"/>
    <mergeCell ref="CSK6:CSL6"/>
    <mergeCell ref="CSM6:CSN6"/>
    <mergeCell ref="CSO6:CSP6"/>
    <mergeCell ref="CSQ6:CSR6"/>
    <mergeCell ref="CRU6:CRV6"/>
    <mergeCell ref="CRW6:CRX6"/>
    <mergeCell ref="CRY6:CRZ6"/>
    <mergeCell ref="CSA6:CSB6"/>
    <mergeCell ref="CSC6:CSD6"/>
    <mergeCell ref="CSE6:CSF6"/>
    <mergeCell ref="CRI6:CRJ6"/>
    <mergeCell ref="CRK6:CRL6"/>
    <mergeCell ref="CRM6:CRN6"/>
    <mergeCell ref="CRO6:CRP6"/>
    <mergeCell ref="CRQ6:CRR6"/>
    <mergeCell ref="CRS6:CRT6"/>
    <mergeCell ref="CQW6:CQX6"/>
    <mergeCell ref="CQY6:CQZ6"/>
    <mergeCell ref="CRA6:CRB6"/>
    <mergeCell ref="CRC6:CRD6"/>
    <mergeCell ref="CRE6:CRF6"/>
    <mergeCell ref="CRG6:CRH6"/>
    <mergeCell ref="CVY6:CVZ6"/>
    <mergeCell ref="CWA6:CWB6"/>
    <mergeCell ref="CWC6:CWD6"/>
    <mergeCell ref="CWE6:CWF6"/>
    <mergeCell ref="CWG6:CWH6"/>
    <mergeCell ref="CWI6:CWJ6"/>
    <mergeCell ref="CVM6:CVN6"/>
    <mergeCell ref="CVO6:CVP6"/>
    <mergeCell ref="CVQ6:CVR6"/>
    <mergeCell ref="CVS6:CVT6"/>
    <mergeCell ref="CVU6:CVV6"/>
    <mergeCell ref="CVW6:CVX6"/>
    <mergeCell ref="CVA6:CVB6"/>
    <mergeCell ref="CVC6:CVD6"/>
    <mergeCell ref="CVE6:CVF6"/>
    <mergeCell ref="CVG6:CVH6"/>
    <mergeCell ref="CVI6:CVJ6"/>
    <mergeCell ref="CVK6:CVL6"/>
    <mergeCell ref="CUO6:CUP6"/>
    <mergeCell ref="CUQ6:CUR6"/>
    <mergeCell ref="CUS6:CUT6"/>
    <mergeCell ref="CUU6:CUV6"/>
    <mergeCell ref="CUW6:CUX6"/>
    <mergeCell ref="CUY6:CUZ6"/>
    <mergeCell ref="CUC6:CUD6"/>
    <mergeCell ref="CUE6:CUF6"/>
    <mergeCell ref="CUG6:CUH6"/>
    <mergeCell ref="CUI6:CUJ6"/>
    <mergeCell ref="CUK6:CUL6"/>
    <mergeCell ref="CUM6:CUN6"/>
    <mergeCell ref="CTQ6:CTR6"/>
    <mergeCell ref="CTS6:CTT6"/>
    <mergeCell ref="CTU6:CTV6"/>
    <mergeCell ref="CTW6:CTX6"/>
    <mergeCell ref="CTY6:CTZ6"/>
    <mergeCell ref="CUA6:CUB6"/>
    <mergeCell ref="CYS6:CYT6"/>
    <mergeCell ref="CYU6:CYV6"/>
    <mergeCell ref="CYW6:CYX6"/>
    <mergeCell ref="CYY6:CYZ6"/>
    <mergeCell ref="CZA6:CZB6"/>
    <mergeCell ref="CZC6:CZD6"/>
    <mergeCell ref="CYG6:CYH6"/>
    <mergeCell ref="CYI6:CYJ6"/>
    <mergeCell ref="CYK6:CYL6"/>
    <mergeCell ref="CYM6:CYN6"/>
    <mergeCell ref="CYO6:CYP6"/>
    <mergeCell ref="CYQ6:CYR6"/>
    <mergeCell ref="CXU6:CXV6"/>
    <mergeCell ref="CXW6:CXX6"/>
    <mergeCell ref="CXY6:CXZ6"/>
    <mergeCell ref="CYA6:CYB6"/>
    <mergeCell ref="CYC6:CYD6"/>
    <mergeCell ref="CYE6:CYF6"/>
    <mergeCell ref="CXI6:CXJ6"/>
    <mergeCell ref="CXK6:CXL6"/>
    <mergeCell ref="CXM6:CXN6"/>
    <mergeCell ref="CXO6:CXP6"/>
    <mergeCell ref="CXQ6:CXR6"/>
    <mergeCell ref="CXS6:CXT6"/>
    <mergeCell ref="CWW6:CWX6"/>
    <mergeCell ref="CWY6:CWZ6"/>
    <mergeCell ref="CXA6:CXB6"/>
    <mergeCell ref="CXC6:CXD6"/>
    <mergeCell ref="CXE6:CXF6"/>
    <mergeCell ref="CXG6:CXH6"/>
    <mergeCell ref="CWK6:CWL6"/>
    <mergeCell ref="CWM6:CWN6"/>
    <mergeCell ref="CWO6:CWP6"/>
    <mergeCell ref="CWQ6:CWR6"/>
    <mergeCell ref="CWS6:CWT6"/>
    <mergeCell ref="CWU6:CWV6"/>
    <mergeCell ref="DBM6:DBN6"/>
    <mergeCell ref="DBO6:DBP6"/>
    <mergeCell ref="DBQ6:DBR6"/>
    <mergeCell ref="DBS6:DBT6"/>
    <mergeCell ref="DBU6:DBV6"/>
    <mergeCell ref="DBW6:DBX6"/>
    <mergeCell ref="DBA6:DBB6"/>
    <mergeCell ref="DBC6:DBD6"/>
    <mergeCell ref="DBE6:DBF6"/>
    <mergeCell ref="DBG6:DBH6"/>
    <mergeCell ref="DBI6:DBJ6"/>
    <mergeCell ref="DBK6:DBL6"/>
    <mergeCell ref="DAO6:DAP6"/>
    <mergeCell ref="DAQ6:DAR6"/>
    <mergeCell ref="DAS6:DAT6"/>
    <mergeCell ref="DAU6:DAV6"/>
    <mergeCell ref="DAW6:DAX6"/>
    <mergeCell ref="DAY6:DAZ6"/>
    <mergeCell ref="DAC6:DAD6"/>
    <mergeCell ref="DAE6:DAF6"/>
    <mergeCell ref="DAG6:DAH6"/>
    <mergeCell ref="DAI6:DAJ6"/>
    <mergeCell ref="DAK6:DAL6"/>
    <mergeCell ref="DAM6:DAN6"/>
    <mergeCell ref="CZQ6:CZR6"/>
    <mergeCell ref="CZS6:CZT6"/>
    <mergeCell ref="CZU6:CZV6"/>
    <mergeCell ref="CZW6:CZX6"/>
    <mergeCell ref="CZY6:CZZ6"/>
    <mergeCell ref="DAA6:DAB6"/>
    <mergeCell ref="CZE6:CZF6"/>
    <mergeCell ref="CZG6:CZH6"/>
    <mergeCell ref="CZI6:CZJ6"/>
    <mergeCell ref="CZK6:CZL6"/>
    <mergeCell ref="CZM6:CZN6"/>
    <mergeCell ref="CZO6:CZP6"/>
    <mergeCell ref="DEG6:DEH6"/>
    <mergeCell ref="DEI6:DEJ6"/>
    <mergeCell ref="DEK6:DEL6"/>
    <mergeCell ref="DEM6:DEN6"/>
    <mergeCell ref="DEO6:DEP6"/>
    <mergeCell ref="DEQ6:DER6"/>
    <mergeCell ref="DDU6:DDV6"/>
    <mergeCell ref="DDW6:DDX6"/>
    <mergeCell ref="DDY6:DDZ6"/>
    <mergeCell ref="DEA6:DEB6"/>
    <mergeCell ref="DEC6:DED6"/>
    <mergeCell ref="DEE6:DEF6"/>
    <mergeCell ref="DDI6:DDJ6"/>
    <mergeCell ref="DDK6:DDL6"/>
    <mergeCell ref="DDM6:DDN6"/>
    <mergeCell ref="DDO6:DDP6"/>
    <mergeCell ref="DDQ6:DDR6"/>
    <mergeCell ref="DDS6:DDT6"/>
    <mergeCell ref="DCW6:DCX6"/>
    <mergeCell ref="DCY6:DCZ6"/>
    <mergeCell ref="DDA6:DDB6"/>
    <mergeCell ref="DDC6:DDD6"/>
    <mergeCell ref="DDE6:DDF6"/>
    <mergeCell ref="DDG6:DDH6"/>
    <mergeCell ref="DCK6:DCL6"/>
    <mergeCell ref="DCM6:DCN6"/>
    <mergeCell ref="DCO6:DCP6"/>
    <mergeCell ref="DCQ6:DCR6"/>
    <mergeCell ref="DCS6:DCT6"/>
    <mergeCell ref="DCU6:DCV6"/>
    <mergeCell ref="DBY6:DBZ6"/>
    <mergeCell ref="DCA6:DCB6"/>
    <mergeCell ref="DCC6:DCD6"/>
    <mergeCell ref="DCE6:DCF6"/>
    <mergeCell ref="DCG6:DCH6"/>
    <mergeCell ref="DCI6:DCJ6"/>
    <mergeCell ref="DHA6:DHB6"/>
    <mergeCell ref="DHC6:DHD6"/>
    <mergeCell ref="DHE6:DHF6"/>
    <mergeCell ref="DHG6:DHH6"/>
    <mergeCell ref="DHI6:DHJ6"/>
    <mergeCell ref="DHK6:DHL6"/>
    <mergeCell ref="DGO6:DGP6"/>
    <mergeCell ref="DGQ6:DGR6"/>
    <mergeCell ref="DGS6:DGT6"/>
    <mergeCell ref="DGU6:DGV6"/>
    <mergeCell ref="DGW6:DGX6"/>
    <mergeCell ref="DGY6:DGZ6"/>
    <mergeCell ref="DGC6:DGD6"/>
    <mergeCell ref="DGE6:DGF6"/>
    <mergeCell ref="DGG6:DGH6"/>
    <mergeCell ref="DGI6:DGJ6"/>
    <mergeCell ref="DGK6:DGL6"/>
    <mergeCell ref="DGM6:DGN6"/>
    <mergeCell ref="DFQ6:DFR6"/>
    <mergeCell ref="DFS6:DFT6"/>
    <mergeCell ref="DFU6:DFV6"/>
    <mergeCell ref="DFW6:DFX6"/>
    <mergeCell ref="DFY6:DFZ6"/>
    <mergeCell ref="DGA6:DGB6"/>
    <mergeCell ref="DFE6:DFF6"/>
    <mergeCell ref="DFG6:DFH6"/>
    <mergeCell ref="DFI6:DFJ6"/>
    <mergeCell ref="DFK6:DFL6"/>
    <mergeCell ref="DFM6:DFN6"/>
    <mergeCell ref="DFO6:DFP6"/>
    <mergeCell ref="DES6:DET6"/>
    <mergeCell ref="DEU6:DEV6"/>
    <mergeCell ref="DEW6:DEX6"/>
    <mergeCell ref="DEY6:DEZ6"/>
    <mergeCell ref="DFA6:DFB6"/>
    <mergeCell ref="DFC6:DFD6"/>
    <mergeCell ref="DJU6:DJV6"/>
    <mergeCell ref="DJW6:DJX6"/>
    <mergeCell ref="DJY6:DJZ6"/>
    <mergeCell ref="DKA6:DKB6"/>
    <mergeCell ref="DKC6:DKD6"/>
    <mergeCell ref="DKE6:DKF6"/>
    <mergeCell ref="DJI6:DJJ6"/>
    <mergeCell ref="DJK6:DJL6"/>
    <mergeCell ref="DJM6:DJN6"/>
    <mergeCell ref="DJO6:DJP6"/>
    <mergeCell ref="DJQ6:DJR6"/>
    <mergeCell ref="DJS6:DJT6"/>
    <mergeCell ref="DIW6:DIX6"/>
    <mergeCell ref="DIY6:DIZ6"/>
    <mergeCell ref="DJA6:DJB6"/>
    <mergeCell ref="DJC6:DJD6"/>
    <mergeCell ref="DJE6:DJF6"/>
    <mergeCell ref="DJG6:DJH6"/>
    <mergeCell ref="DIK6:DIL6"/>
    <mergeCell ref="DIM6:DIN6"/>
    <mergeCell ref="DIO6:DIP6"/>
    <mergeCell ref="DIQ6:DIR6"/>
    <mergeCell ref="DIS6:DIT6"/>
    <mergeCell ref="DIU6:DIV6"/>
    <mergeCell ref="DHY6:DHZ6"/>
    <mergeCell ref="DIA6:DIB6"/>
    <mergeCell ref="DIC6:DID6"/>
    <mergeCell ref="DIE6:DIF6"/>
    <mergeCell ref="DIG6:DIH6"/>
    <mergeCell ref="DII6:DIJ6"/>
    <mergeCell ref="DHM6:DHN6"/>
    <mergeCell ref="DHO6:DHP6"/>
    <mergeCell ref="DHQ6:DHR6"/>
    <mergeCell ref="DHS6:DHT6"/>
    <mergeCell ref="DHU6:DHV6"/>
    <mergeCell ref="DHW6:DHX6"/>
    <mergeCell ref="DMO6:DMP6"/>
    <mergeCell ref="DMQ6:DMR6"/>
    <mergeCell ref="DMS6:DMT6"/>
    <mergeCell ref="DMU6:DMV6"/>
    <mergeCell ref="DMW6:DMX6"/>
    <mergeCell ref="DMY6:DMZ6"/>
    <mergeCell ref="DMC6:DMD6"/>
    <mergeCell ref="DME6:DMF6"/>
    <mergeCell ref="DMG6:DMH6"/>
    <mergeCell ref="DMI6:DMJ6"/>
    <mergeCell ref="DMK6:DML6"/>
    <mergeCell ref="DMM6:DMN6"/>
    <mergeCell ref="DLQ6:DLR6"/>
    <mergeCell ref="DLS6:DLT6"/>
    <mergeCell ref="DLU6:DLV6"/>
    <mergeCell ref="DLW6:DLX6"/>
    <mergeCell ref="DLY6:DLZ6"/>
    <mergeCell ref="DMA6:DMB6"/>
    <mergeCell ref="DLE6:DLF6"/>
    <mergeCell ref="DLG6:DLH6"/>
    <mergeCell ref="DLI6:DLJ6"/>
    <mergeCell ref="DLK6:DLL6"/>
    <mergeCell ref="DLM6:DLN6"/>
    <mergeCell ref="DLO6:DLP6"/>
    <mergeCell ref="DKS6:DKT6"/>
    <mergeCell ref="DKU6:DKV6"/>
    <mergeCell ref="DKW6:DKX6"/>
    <mergeCell ref="DKY6:DKZ6"/>
    <mergeCell ref="DLA6:DLB6"/>
    <mergeCell ref="DLC6:DLD6"/>
    <mergeCell ref="DKG6:DKH6"/>
    <mergeCell ref="DKI6:DKJ6"/>
    <mergeCell ref="DKK6:DKL6"/>
    <mergeCell ref="DKM6:DKN6"/>
    <mergeCell ref="DKO6:DKP6"/>
    <mergeCell ref="DKQ6:DKR6"/>
    <mergeCell ref="DPI6:DPJ6"/>
    <mergeCell ref="DPK6:DPL6"/>
    <mergeCell ref="DPM6:DPN6"/>
    <mergeCell ref="DPO6:DPP6"/>
    <mergeCell ref="DPQ6:DPR6"/>
    <mergeCell ref="DPS6:DPT6"/>
    <mergeCell ref="DOW6:DOX6"/>
    <mergeCell ref="DOY6:DOZ6"/>
    <mergeCell ref="DPA6:DPB6"/>
    <mergeCell ref="DPC6:DPD6"/>
    <mergeCell ref="DPE6:DPF6"/>
    <mergeCell ref="DPG6:DPH6"/>
    <mergeCell ref="DOK6:DOL6"/>
    <mergeCell ref="DOM6:DON6"/>
    <mergeCell ref="DOO6:DOP6"/>
    <mergeCell ref="DOQ6:DOR6"/>
    <mergeCell ref="DOS6:DOT6"/>
    <mergeCell ref="DOU6:DOV6"/>
    <mergeCell ref="DNY6:DNZ6"/>
    <mergeCell ref="DOA6:DOB6"/>
    <mergeCell ref="DOC6:DOD6"/>
    <mergeCell ref="DOE6:DOF6"/>
    <mergeCell ref="DOG6:DOH6"/>
    <mergeCell ref="DOI6:DOJ6"/>
    <mergeCell ref="DNM6:DNN6"/>
    <mergeCell ref="DNO6:DNP6"/>
    <mergeCell ref="DNQ6:DNR6"/>
    <mergeCell ref="DNS6:DNT6"/>
    <mergeCell ref="DNU6:DNV6"/>
    <mergeCell ref="DNW6:DNX6"/>
    <mergeCell ref="DNA6:DNB6"/>
    <mergeCell ref="DNC6:DND6"/>
    <mergeCell ref="DNE6:DNF6"/>
    <mergeCell ref="DNG6:DNH6"/>
    <mergeCell ref="DNI6:DNJ6"/>
    <mergeCell ref="DNK6:DNL6"/>
    <mergeCell ref="DSC6:DSD6"/>
    <mergeCell ref="DSE6:DSF6"/>
    <mergeCell ref="DSG6:DSH6"/>
    <mergeCell ref="DSI6:DSJ6"/>
    <mergeCell ref="DSK6:DSL6"/>
    <mergeCell ref="DSM6:DSN6"/>
    <mergeCell ref="DRQ6:DRR6"/>
    <mergeCell ref="DRS6:DRT6"/>
    <mergeCell ref="DRU6:DRV6"/>
    <mergeCell ref="DRW6:DRX6"/>
    <mergeCell ref="DRY6:DRZ6"/>
    <mergeCell ref="DSA6:DSB6"/>
    <mergeCell ref="DRE6:DRF6"/>
    <mergeCell ref="DRG6:DRH6"/>
    <mergeCell ref="DRI6:DRJ6"/>
    <mergeCell ref="DRK6:DRL6"/>
    <mergeCell ref="DRM6:DRN6"/>
    <mergeCell ref="DRO6:DRP6"/>
    <mergeCell ref="DQS6:DQT6"/>
    <mergeCell ref="DQU6:DQV6"/>
    <mergeCell ref="DQW6:DQX6"/>
    <mergeCell ref="DQY6:DQZ6"/>
    <mergeCell ref="DRA6:DRB6"/>
    <mergeCell ref="DRC6:DRD6"/>
    <mergeCell ref="DQG6:DQH6"/>
    <mergeCell ref="DQI6:DQJ6"/>
    <mergeCell ref="DQK6:DQL6"/>
    <mergeCell ref="DQM6:DQN6"/>
    <mergeCell ref="DQO6:DQP6"/>
    <mergeCell ref="DQQ6:DQR6"/>
    <mergeCell ref="DPU6:DPV6"/>
    <mergeCell ref="DPW6:DPX6"/>
    <mergeCell ref="DPY6:DPZ6"/>
    <mergeCell ref="DQA6:DQB6"/>
    <mergeCell ref="DQC6:DQD6"/>
    <mergeCell ref="DQE6:DQF6"/>
    <mergeCell ref="DUW6:DUX6"/>
    <mergeCell ref="DUY6:DUZ6"/>
    <mergeCell ref="DVA6:DVB6"/>
    <mergeCell ref="DVC6:DVD6"/>
    <mergeCell ref="DVE6:DVF6"/>
    <mergeCell ref="DVG6:DVH6"/>
    <mergeCell ref="DUK6:DUL6"/>
    <mergeCell ref="DUM6:DUN6"/>
    <mergeCell ref="DUO6:DUP6"/>
    <mergeCell ref="DUQ6:DUR6"/>
    <mergeCell ref="DUS6:DUT6"/>
    <mergeCell ref="DUU6:DUV6"/>
    <mergeCell ref="DTY6:DTZ6"/>
    <mergeCell ref="DUA6:DUB6"/>
    <mergeCell ref="DUC6:DUD6"/>
    <mergeCell ref="DUE6:DUF6"/>
    <mergeCell ref="DUG6:DUH6"/>
    <mergeCell ref="DUI6:DUJ6"/>
    <mergeCell ref="DTM6:DTN6"/>
    <mergeCell ref="DTO6:DTP6"/>
    <mergeCell ref="DTQ6:DTR6"/>
    <mergeCell ref="DTS6:DTT6"/>
    <mergeCell ref="DTU6:DTV6"/>
    <mergeCell ref="DTW6:DTX6"/>
    <mergeCell ref="DTA6:DTB6"/>
    <mergeCell ref="DTC6:DTD6"/>
    <mergeCell ref="DTE6:DTF6"/>
    <mergeCell ref="DTG6:DTH6"/>
    <mergeCell ref="DTI6:DTJ6"/>
    <mergeCell ref="DTK6:DTL6"/>
    <mergeCell ref="DSO6:DSP6"/>
    <mergeCell ref="DSQ6:DSR6"/>
    <mergeCell ref="DSS6:DST6"/>
    <mergeCell ref="DSU6:DSV6"/>
    <mergeCell ref="DSW6:DSX6"/>
    <mergeCell ref="DSY6:DSZ6"/>
    <mergeCell ref="DXQ6:DXR6"/>
    <mergeCell ref="DXS6:DXT6"/>
    <mergeCell ref="DXU6:DXV6"/>
    <mergeCell ref="DXW6:DXX6"/>
    <mergeCell ref="DXY6:DXZ6"/>
    <mergeCell ref="DYA6:DYB6"/>
    <mergeCell ref="DXE6:DXF6"/>
    <mergeCell ref="DXG6:DXH6"/>
    <mergeCell ref="DXI6:DXJ6"/>
    <mergeCell ref="DXK6:DXL6"/>
    <mergeCell ref="DXM6:DXN6"/>
    <mergeCell ref="DXO6:DXP6"/>
    <mergeCell ref="DWS6:DWT6"/>
    <mergeCell ref="DWU6:DWV6"/>
    <mergeCell ref="DWW6:DWX6"/>
    <mergeCell ref="DWY6:DWZ6"/>
    <mergeCell ref="DXA6:DXB6"/>
    <mergeCell ref="DXC6:DXD6"/>
    <mergeCell ref="DWG6:DWH6"/>
    <mergeCell ref="DWI6:DWJ6"/>
    <mergeCell ref="DWK6:DWL6"/>
    <mergeCell ref="DWM6:DWN6"/>
    <mergeCell ref="DWO6:DWP6"/>
    <mergeCell ref="DWQ6:DWR6"/>
    <mergeCell ref="DVU6:DVV6"/>
    <mergeCell ref="DVW6:DVX6"/>
    <mergeCell ref="DVY6:DVZ6"/>
    <mergeCell ref="DWA6:DWB6"/>
    <mergeCell ref="DWC6:DWD6"/>
    <mergeCell ref="DWE6:DWF6"/>
    <mergeCell ref="DVI6:DVJ6"/>
    <mergeCell ref="DVK6:DVL6"/>
    <mergeCell ref="DVM6:DVN6"/>
    <mergeCell ref="DVO6:DVP6"/>
    <mergeCell ref="DVQ6:DVR6"/>
    <mergeCell ref="DVS6:DVT6"/>
    <mergeCell ref="EAK6:EAL6"/>
    <mergeCell ref="EAM6:EAN6"/>
    <mergeCell ref="EAO6:EAP6"/>
    <mergeCell ref="EAQ6:EAR6"/>
    <mergeCell ref="EAS6:EAT6"/>
    <mergeCell ref="EAU6:EAV6"/>
    <mergeCell ref="DZY6:DZZ6"/>
    <mergeCell ref="EAA6:EAB6"/>
    <mergeCell ref="EAC6:EAD6"/>
    <mergeCell ref="EAE6:EAF6"/>
    <mergeCell ref="EAG6:EAH6"/>
    <mergeCell ref="EAI6:EAJ6"/>
    <mergeCell ref="DZM6:DZN6"/>
    <mergeCell ref="DZO6:DZP6"/>
    <mergeCell ref="DZQ6:DZR6"/>
    <mergeCell ref="DZS6:DZT6"/>
    <mergeCell ref="DZU6:DZV6"/>
    <mergeCell ref="DZW6:DZX6"/>
    <mergeCell ref="DZA6:DZB6"/>
    <mergeCell ref="DZC6:DZD6"/>
    <mergeCell ref="DZE6:DZF6"/>
    <mergeCell ref="DZG6:DZH6"/>
    <mergeCell ref="DZI6:DZJ6"/>
    <mergeCell ref="DZK6:DZL6"/>
    <mergeCell ref="DYO6:DYP6"/>
    <mergeCell ref="DYQ6:DYR6"/>
    <mergeCell ref="DYS6:DYT6"/>
    <mergeCell ref="DYU6:DYV6"/>
    <mergeCell ref="DYW6:DYX6"/>
    <mergeCell ref="DYY6:DYZ6"/>
    <mergeCell ref="DYC6:DYD6"/>
    <mergeCell ref="DYE6:DYF6"/>
    <mergeCell ref="DYG6:DYH6"/>
    <mergeCell ref="DYI6:DYJ6"/>
    <mergeCell ref="DYK6:DYL6"/>
    <mergeCell ref="DYM6:DYN6"/>
    <mergeCell ref="EDE6:EDF6"/>
    <mergeCell ref="EDG6:EDH6"/>
    <mergeCell ref="EDI6:EDJ6"/>
    <mergeCell ref="EDK6:EDL6"/>
    <mergeCell ref="EDM6:EDN6"/>
    <mergeCell ref="EDO6:EDP6"/>
    <mergeCell ref="ECS6:ECT6"/>
    <mergeCell ref="ECU6:ECV6"/>
    <mergeCell ref="ECW6:ECX6"/>
    <mergeCell ref="ECY6:ECZ6"/>
    <mergeCell ref="EDA6:EDB6"/>
    <mergeCell ref="EDC6:EDD6"/>
    <mergeCell ref="ECG6:ECH6"/>
    <mergeCell ref="ECI6:ECJ6"/>
    <mergeCell ref="ECK6:ECL6"/>
    <mergeCell ref="ECM6:ECN6"/>
    <mergeCell ref="ECO6:ECP6"/>
    <mergeCell ref="ECQ6:ECR6"/>
    <mergeCell ref="EBU6:EBV6"/>
    <mergeCell ref="EBW6:EBX6"/>
    <mergeCell ref="EBY6:EBZ6"/>
    <mergeCell ref="ECA6:ECB6"/>
    <mergeCell ref="ECC6:ECD6"/>
    <mergeCell ref="ECE6:ECF6"/>
    <mergeCell ref="EBI6:EBJ6"/>
    <mergeCell ref="EBK6:EBL6"/>
    <mergeCell ref="EBM6:EBN6"/>
    <mergeCell ref="EBO6:EBP6"/>
    <mergeCell ref="EBQ6:EBR6"/>
    <mergeCell ref="EBS6:EBT6"/>
    <mergeCell ref="EAW6:EAX6"/>
    <mergeCell ref="EAY6:EAZ6"/>
    <mergeCell ref="EBA6:EBB6"/>
    <mergeCell ref="EBC6:EBD6"/>
    <mergeCell ref="EBE6:EBF6"/>
    <mergeCell ref="EBG6:EBH6"/>
    <mergeCell ref="EFY6:EFZ6"/>
    <mergeCell ref="EGA6:EGB6"/>
    <mergeCell ref="EGC6:EGD6"/>
    <mergeCell ref="EGE6:EGF6"/>
    <mergeCell ref="EGG6:EGH6"/>
    <mergeCell ref="EGI6:EGJ6"/>
    <mergeCell ref="EFM6:EFN6"/>
    <mergeCell ref="EFO6:EFP6"/>
    <mergeCell ref="EFQ6:EFR6"/>
    <mergeCell ref="EFS6:EFT6"/>
    <mergeCell ref="EFU6:EFV6"/>
    <mergeCell ref="EFW6:EFX6"/>
    <mergeCell ref="EFA6:EFB6"/>
    <mergeCell ref="EFC6:EFD6"/>
    <mergeCell ref="EFE6:EFF6"/>
    <mergeCell ref="EFG6:EFH6"/>
    <mergeCell ref="EFI6:EFJ6"/>
    <mergeCell ref="EFK6:EFL6"/>
    <mergeCell ref="EEO6:EEP6"/>
    <mergeCell ref="EEQ6:EER6"/>
    <mergeCell ref="EES6:EET6"/>
    <mergeCell ref="EEU6:EEV6"/>
    <mergeCell ref="EEW6:EEX6"/>
    <mergeCell ref="EEY6:EEZ6"/>
    <mergeCell ref="EEC6:EED6"/>
    <mergeCell ref="EEE6:EEF6"/>
    <mergeCell ref="EEG6:EEH6"/>
    <mergeCell ref="EEI6:EEJ6"/>
    <mergeCell ref="EEK6:EEL6"/>
    <mergeCell ref="EEM6:EEN6"/>
    <mergeCell ref="EDQ6:EDR6"/>
    <mergeCell ref="EDS6:EDT6"/>
    <mergeCell ref="EDU6:EDV6"/>
    <mergeCell ref="EDW6:EDX6"/>
    <mergeCell ref="EDY6:EDZ6"/>
    <mergeCell ref="EEA6:EEB6"/>
    <mergeCell ref="EIS6:EIT6"/>
    <mergeCell ref="EIU6:EIV6"/>
    <mergeCell ref="EIW6:EIX6"/>
    <mergeCell ref="EIY6:EIZ6"/>
    <mergeCell ref="EJA6:EJB6"/>
    <mergeCell ref="EJC6:EJD6"/>
    <mergeCell ref="EIG6:EIH6"/>
    <mergeCell ref="EII6:EIJ6"/>
    <mergeCell ref="EIK6:EIL6"/>
    <mergeCell ref="EIM6:EIN6"/>
    <mergeCell ref="EIO6:EIP6"/>
    <mergeCell ref="EIQ6:EIR6"/>
    <mergeCell ref="EHU6:EHV6"/>
    <mergeCell ref="EHW6:EHX6"/>
    <mergeCell ref="EHY6:EHZ6"/>
    <mergeCell ref="EIA6:EIB6"/>
    <mergeCell ref="EIC6:EID6"/>
    <mergeCell ref="EIE6:EIF6"/>
    <mergeCell ref="EHI6:EHJ6"/>
    <mergeCell ref="EHK6:EHL6"/>
    <mergeCell ref="EHM6:EHN6"/>
    <mergeCell ref="EHO6:EHP6"/>
    <mergeCell ref="EHQ6:EHR6"/>
    <mergeCell ref="EHS6:EHT6"/>
    <mergeCell ref="EGW6:EGX6"/>
    <mergeCell ref="EGY6:EGZ6"/>
    <mergeCell ref="EHA6:EHB6"/>
    <mergeCell ref="EHC6:EHD6"/>
    <mergeCell ref="EHE6:EHF6"/>
    <mergeCell ref="EHG6:EHH6"/>
    <mergeCell ref="EGK6:EGL6"/>
    <mergeCell ref="EGM6:EGN6"/>
    <mergeCell ref="EGO6:EGP6"/>
    <mergeCell ref="EGQ6:EGR6"/>
    <mergeCell ref="EGS6:EGT6"/>
    <mergeCell ref="EGU6:EGV6"/>
    <mergeCell ref="ELM6:ELN6"/>
    <mergeCell ref="ELO6:ELP6"/>
    <mergeCell ref="ELQ6:ELR6"/>
    <mergeCell ref="ELS6:ELT6"/>
    <mergeCell ref="ELU6:ELV6"/>
    <mergeCell ref="ELW6:ELX6"/>
    <mergeCell ref="ELA6:ELB6"/>
    <mergeCell ref="ELC6:ELD6"/>
    <mergeCell ref="ELE6:ELF6"/>
    <mergeCell ref="ELG6:ELH6"/>
    <mergeCell ref="ELI6:ELJ6"/>
    <mergeCell ref="ELK6:ELL6"/>
    <mergeCell ref="EKO6:EKP6"/>
    <mergeCell ref="EKQ6:EKR6"/>
    <mergeCell ref="EKS6:EKT6"/>
    <mergeCell ref="EKU6:EKV6"/>
    <mergeCell ref="EKW6:EKX6"/>
    <mergeCell ref="EKY6:EKZ6"/>
    <mergeCell ref="EKC6:EKD6"/>
    <mergeCell ref="EKE6:EKF6"/>
    <mergeCell ref="EKG6:EKH6"/>
    <mergeCell ref="EKI6:EKJ6"/>
    <mergeCell ref="EKK6:EKL6"/>
    <mergeCell ref="EKM6:EKN6"/>
    <mergeCell ref="EJQ6:EJR6"/>
    <mergeCell ref="EJS6:EJT6"/>
    <mergeCell ref="EJU6:EJV6"/>
    <mergeCell ref="EJW6:EJX6"/>
    <mergeCell ref="EJY6:EJZ6"/>
    <mergeCell ref="EKA6:EKB6"/>
    <mergeCell ref="EJE6:EJF6"/>
    <mergeCell ref="EJG6:EJH6"/>
    <mergeCell ref="EJI6:EJJ6"/>
    <mergeCell ref="EJK6:EJL6"/>
    <mergeCell ref="EJM6:EJN6"/>
    <mergeCell ref="EJO6:EJP6"/>
    <mergeCell ref="EOG6:EOH6"/>
    <mergeCell ref="EOI6:EOJ6"/>
    <mergeCell ref="EOK6:EOL6"/>
    <mergeCell ref="EOM6:EON6"/>
    <mergeCell ref="EOO6:EOP6"/>
    <mergeCell ref="EOQ6:EOR6"/>
    <mergeCell ref="ENU6:ENV6"/>
    <mergeCell ref="ENW6:ENX6"/>
    <mergeCell ref="ENY6:ENZ6"/>
    <mergeCell ref="EOA6:EOB6"/>
    <mergeCell ref="EOC6:EOD6"/>
    <mergeCell ref="EOE6:EOF6"/>
    <mergeCell ref="ENI6:ENJ6"/>
    <mergeCell ref="ENK6:ENL6"/>
    <mergeCell ref="ENM6:ENN6"/>
    <mergeCell ref="ENO6:ENP6"/>
    <mergeCell ref="ENQ6:ENR6"/>
    <mergeCell ref="ENS6:ENT6"/>
    <mergeCell ref="EMW6:EMX6"/>
    <mergeCell ref="EMY6:EMZ6"/>
    <mergeCell ref="ENA6:ENB6"/>
    <mergeCell ref="ENC6:END6"/>
    <mergeCell ref="ENE6:ENF6"/>
    <mergeCell ref="ENG6:ENH6"/>
    <mergeCell ref="EMK6:EML6"/>
    <mergeCell ref="EMM6:EMN6"/>
    <mergeCell ref="EMO6:EMP6"/>
    <mergeCell ref="EMQ6:EMR6"/>
    <mergeCell ref="EMS6:EMT6"/>
    <mergeCell ref="EMU6:EMV6"/>
    <mergeCell ref="ELY6:ELZ6"/>
    <mergeCell ref="EMA6:EMB6"/>
    <mergeCell ref="EMC6:EMD6"/>
    <mergeCell ref="EME6:EMF6"/>
    <mergeCell ref="EMG6:EMH6"/>
    <mergeCell ref="EMI6:EMJ6"/>
    <mergeCell ref="ERA6:ERB6"/>
    <mergeCell ref="ERC6:ERD6"/>
    <mergeCell ref="ERE6:ERF6"/>
    <mergeCell ref="ERG6:ERH6"/>
    <mergeCell ref="ERI6:ERJ6"/>
    <mergeCell ref="ERK6:ERL6"/>
    <mergeCell ref="EQO6:EQP6"/>
    <mergeCell ref="EQQ6:EQR6"/>
    <mergeCell ref="EQS6:EQT6"/>
    <mergeCell ref="EQU6:EQV6"/>
    <mergeCell ref="EQW6:EQX6"/>
    <mergeCell ref="EQY6:EQZ6"/>
    <mergeCell ref="EQC6:EQD6"/>
    <mergeCell ref="EQE6:EQF6"/>
    <mergeCell ref="EQG6:EQH6"/>
    <mergeCell ref="EQI6:EQJ6"/>
    <mergeCell ref="EQK6:EQL6"/>
    <mergeCell ref="EQM6:EQN6"/>
    <mergeCell ref="EPQ6:EPR6"/>
    <mergeCell ref="EPS6:EPT6"/>
    <mergeCell ref="EPU6:EPV6"/>
    <mergeCell ref="EPW6:EPX6"/>
    <mergeCell ref="EPY6:EPZ6"/>
    <mergeCell ref="EQA6:EQB6"/>
    <mergeCell ref="EPE6:EPF6"/>
    <mergeCell ref="EPG6:EPH6"/>
    <mergeCell ref="EPI6:EPJ6"/>
    <mergeCell ref="EPK6:EPL6"/>
    <mergeCell ref="EPM6:EPN6"/>
    <mergeCell ref="EPO6:EPP6"/>
    <mergeCell ref="EOS6:EOT6"/>
    <mergeCell ref="EOU6:EOV6"/>
    <mergeCell ref="EOW6:EOX6"/>
    <mergeCell ref="EOY6:EOZ6"/>
    <mergeCell ref="EPA6:EPB6"/>
    <mergeCell ref="EPC6:EPD6"/>
    <mergeCell ref="ETU6:ETV6"/>
    <mergeCell ref="ETW6:ETX6"/>
    <mergeCell ref="ETY6:ETZ6"/>
    <mergeCell ref="EUA6:EUB6"/>
    <mergeCell ref="EUC6:EUD6"/>
    <mergeCell ref="EUE6:EUF6"/>
    <mergeCell ref="ETI6:ETJ6"/>
    <mergeCell ref="ETK6:ETL6"/>
    <mergeCell ref="ETM6:ETN6"/>
    <mergeCell ref="ETO6:ETP6"/>
    <mergeCell ref="ETQ6:ETR6"/>
    <mergeCell ref="ETS6:ETT6"/>
    <mergeCell ref="ESW6:ESX6"/>
    <mergeCell ref="ESY6:ESZ6"/>
    <mergeCell ref="ETA6:ETB6"/>
    <mergeCell ref="ETC6:ETD6"/>
    <mergeCell ref="ETE6:ETF6"/>
    <mergeCell ref="ETG6:ETH6"/>
    <mergeCell ref="ESK6:ESL6"/>
    <mergeCell ref="ESM6:ESN6"/>
    <mergeCell ref="ESO6:ESP6"/>
    <mergeCell ref="ESQ6:ESR6"/>
    <mergeCell ref="ESS6:EST6"/>
    <mergeCell ref="ESU6:ESV6"/>
    <mergeCell ref="ERY6:ERZ6"/>
    <mergeCell ref="ESA6:ESB6"/>
    <mergeCell ref="ESC6:ESD6"/>
    <mergeCell ref="ESE6:ESF6"/>
    <mergeCell ref="ESG6:ESH6"/>
    <mergeCell ref="ESI6:ESJ6"/>
    <mergeCell ref="ERM6:ERN6"/>
    <mergeCell ref="ERO6:ERP6"/>
    <mergeCell ref="ERQ6:ERR6"/>
    <mergeCell ref="ERS6:ERT6"/>
    <mergeCell ref="ERU6:ERV6"/>
    <mergeCell ref="ERW6:ERX6"/>
    <mergeCell ref="EWO6:EWP6"/>
    <mergeCell ref="EWQ6:EWR6"/>
    <mergeCell ref="EWS6:EWT6"/>
    <mergeCell ref="EWU6:EWV6"/>
    <mergeCell ref="EWW6:EWX6"/>
    <mergeCell ref="EWY6:EWZ6"/>
    <mergeCell ref="EWC6:EWD6"/>
    <mergeCell ref="EWE6:EWF6"/>
    <mergeCell ref="EWG6:EWH6"/>
    <mergeCell ref="EWI6:EWJ6"/>
    <mergeCell ref="EWK6:EWL6"/>
    <mergeCell ref="EWM6:EWN6"/>
    <mergeCell ref="EVQ6:EVR6"/>
    <mergeCell ref="EVS6:EVT6"/>
    <mergeCell ref="EVU6:EVV6"/>
    <mergeCell ref="EVW6:EVX6"/>
    <mergeCell ref="EVY6:EVZ6"/>
    <mergeCell ref="EWA6:EWB6"/>
    <mergeCell ref="EVE6:EVF6"/>
    <mergeCell ref="EVG6:EVH6"/>
    <mergeCell ref="EVI6:EVJ6"/>
    <mergeCell ref="EVK6:EVL6"/>
    <mergeCell ref="EVM6:EVN6"/>
    <mergeCell ref="EVO6:EVP6"/>
    <mergeCell ref="EUS6:EUT6"/>
    <mergeCell ref="EUU6:EUV6"/>
    <mergeCell ref="EUW6:EUX6"/>
    <mergeCell ref="EUY6:EUZ6"/>
    <mergeCell ref="EVA6:EVB6"/>
    <mergeCell ref="EVC6:EVD6"/>
    <mergeCell ref="EUG6:EUH6"/>
    <mergeCell ref="EUI6:EUJ6"/>
    <mergeCell ref="EUK6:EUL6"/>
    <mergeCell ref="EUM6:EUN6"/>
    <mergeCell ref="EUO6:EUP6"/>
    <mergeCell ref="EUQ6:EUR6"/>
    <mergeCell ref="EZI6:EZJ6"/>
    <mergeCell ref="EZK6:EZL6"/>
    <mergeCell ref="EZM6:EZN6"/>
    <mergeCell ref="EZO6:EZP6"/>
    <mergeCell ref="EZQ6:EZR6"/>
    <mergeCell ref="EZS6:EZT6"/>
    <mergeCell ref="EYW6:EYX6"/>
    <mergeCell ref="EYY6:EYZ6"/>
    <mergeCell ref="EZA6:EZB6"/>
    <mergeCell ref="EZC6:EZD6"/>
    <mergeCell ref="EZE6:EZF6"/>
    <mergeCell ref="EZG6:EZH6"/>
    <mergeCell ref="EYK6:EYL6"/>
    <mergeCell ref="EYM6:EYN6"/>
    <mergeCell ref="EYO6:EYP6"/>
    <mergeCell ref="EYQ6:EYR6"/>
    <mergeCell ref="EYS6:EYT6"/>
    <mergeCell ref="EYU6:EYV6"/>
    <mergeCell ref="EXY6:EXZ6"/>
    <mergeCell ref="EYA6:EYB6"/>
    <mergeCell ref="EYC6:EYD6"/>
    <mergeCell ref="EYE6:EYF6"/>
    <mergeCell ref="EYG6:EYH6"/>
    <mergeCell ref="EYI6:EYJ6"/>
    <mergeCell ref="EXM6:EXN6"/>
    <mergeCell ref="EXO6:EXP6"/>
    <mergeCell ref="EXQ6:EXR6"/>
    <mergeCell ref="EXS6:EXT6"/>
    <mergeCell ref="EXU6:EXV6"/>
    <mergeCell ref="EXW6:EXX6"/>
    <mergeCell ref="EXA6:EXB6"/>
    <mergeCell ref="EXC6:EXD6"/>
    <mergeCell ref="EXE6:EXF6"/>
    <mergeCell ref="EXG6:EXH6"/>
    <mergeCell ref="EXI6:EXJ6"/>
    <mergeCell ref="EXK6:EXL6"/>
    <mergeCell ref="FCC6:FCD6"/>
    <mergeCell ref="FCE6:FCF6"/>
    <mergeCell ref="FCG6:FCH6"/>
    <mergeCell ref="FCI6:FCJ6"/>
    <mergeCell ref="FCK6:FCL6"/>
    <mergeCell ref="FCM6:FCN6"/>
    <mergeCell ref="FBQ6:FBR6"/>
    <mergeCell ref="FBS6:FBT6"/>
    <mergeCell ref="FBU6:FBV6"/>
    <mergeCell ref="FBW6:FBX6"/>
    <mergeCell ref="FBY6:FBZ6"/>
    <mergeCell ref="FCA6:FCB6"/>
    <mergeCell ref="FBE6:FBF6"/>
    <mergeCell ref="FBG6:FBH6"/>
    <mergeCell ref="FBI6:FBJ6"/>
    <mergeCell ref="FBK6:FBL6"/>
    <mergeCell ref="FBM6:FBN6"/>
    <mergeCell ref="FBO6:FBP6"/>
    <mergeCell ref="FAS6:FAT6"/>
    <mergeCell ref="FAU6:FAV6"/>
    <mergeCell ref="FAW6:FAX6"/>
    <mergeCell ref="FAY6:FAZ6"/>
    <mergeCell ref="FBA6:FBB6"/>
    <mergeCell ref="FBC6:FBD6"/>
    <mergeCell ref="FAG6:FAH6"/>
    <mergeCell ref="FAI6:FAJ6"/>
    <mergeCell ref="FAK6:FAL6"/>
    <mergeCell ref="FAM6:FAN6"/>
    <mergeCell ref="FAO6:FAP6"/>
    <mergeCell ref="FAQ6:FAR6"/>
    <mergeCell ref="EZU6:EZV6"/>
    <mergeCell ref="EZW6:EZX6"/>
    <mergeCell ref="EZY6:EZZ6"/>
    <mergeCell ref="FAA6:FAB6"/>
    <mergeCell ref="FAC6:FAD6"/>
    <mergeCell ref="FAE6:FAF6"/>
    <mergeCell ref="FEW6:FEX6"/>
    <mergeCell ref="FEY6:FEZ6"/>
    <mergeCell ref="FFA6:FFB6"/>
    <mergeCell ref="FFC6:FFD6"/>
    <mergeCell ref="FFE6:FFF6"/>
    <mergeCell ref="FFG6:FFH6"/>
    <mergeCell ref="FEK6:FEL6"/>
    <mergeCell ref="FEM6:FEN6"/>
    <mergeCell ref="FEO6:FEP6"/>
    <mergeCell ref="FEQ6:FER6"/>
    <mergeCell ref="FES6:FET6"/>
    <mergeCell ref="FEU6:FEV6"/>
    <mergeCell ref="FDY6:FDZ6"/>
    <mergeCell ref="FEA6:FEB6"/>
    <mergeCell ref="FEC6:FED6"/>
    <mergeCell ref="FEE6:FEF6"/>
    <mergeCell ref="FEG6:FEH6"/>
    <mergeCell ref="FEI6:FEJ6"/>
    <mergeCell ref="FDM6:FDN6"/>
    <mergeCell ref="FDO6:FDP6"/>
    <mergeCell ref="FDQ6:FDR6"/>
    <mergeCell ref="FDS6:FDT6"/>
    <mergeCell ref="FDU6:FDV6"/>
    <mergeCell ref="FDW6:FDX6"/>
    <mergeCell ref="FDA6:FDB6"/>
    <mergeCell ref="FDC6:FDD6"/>
    <mergeCell ref="FDE6:FDF6"/>
    <mergeCell ref="FDG6:FDH6"/>
    <mergeCell ref="FDI6:FDJ6"/>
    <mergeCell ref="FDK6:FDL6"/>
    <mergeCell ref="FCO6:FCP6"/>
    <mergeCell ref="FCQ6:FCR6"/>
    <mergeCell ref="FCS6:FCT6"/>
    <mergeCell ref="FCU6:FCV6"/>
    <mergeCell ref="FCW6:FCX6"/>
    <mergeCell ref="FCY6:FCZ6"/>
    <mergeCell ref="FHQ6:FHR6"/>
    <mergeCell ref="FHS6:FHT6"/>
    <mergeCell ref="FHU6:FHV6"/>
    <mergeCell ref="FHW6:FHX6"/>
    <mergeCell ref="FHY6:FHZ6"/>
    <mergeCell ref="FIA6:FIB6"/>
    <mergeCell ref="FHE6:FHF6"/>
    <mergeCell ref="FHG6:FHH6"/>
    <mergeCell ref="FHI6:FHJ6"/>
    <mergeCell ref="FHK6:FHL6"/>
    <mergeCell ref="FHM6:FHN6"/>
    <mergeCell ref="FHO6:FHP6"/>
    <mergeCell ref="FGS6:FGT6"/>
    <mergeCell ref="FGU6:FGV6"/>
    <mergeCell ref="FGW6:FGX6"/>
    <mergeCell ref="FGY6:FGZ6"/>
    <mergeCell ref="FHA6:FHB6"/>
    <mergeCell ref="FHC6:FHD6"/>
    <mergeCell ref="FGG6:FGH6"/>
    <mergeCell ref="FGI6:FGJ6"/>
    <mergeCell ref="FGK6:FGL6"/>
    <mergeCell ref="FGM6:FGN6"/>
    <mergeCell ref="FGO6:FGP6"/>
    <mergeCell ref="FGQ6:FGR6"/>
    <mergeCell ref="FFU6:FFV6"/>
    <mergeCell ref="FFW6:FFX6"/>
    <mergeCell ref="FFY6:FFZ6"/>
    <mergeCell ref="FGA6:FGB6"/>
    <mergeCell ref="FGC6:FGD6"/>
    <mergeCell ref="FGE6:FGF6"/>
    <mergeCell ref="FFI6:FFJ6"/>
    <mergeCell ref="FFK6:FFL6"/>
    <mergeCell ref="FFM6:FFN6"/>
    <mergeCell ref="FFO6:FFP6"/>
    <mergeCell ref="FFQ6:FFR6"/>
    <mergeCell ref="FFS6:FFT6"/>
    <mergeCell ref="FKK6:FKL6"/>
    <mergeCell ref="FKM6:FKN6"/>
    <mergeCell ref="FKO6:FKP6"/>
    <mergeCell ref="FKQ6:FKR6"/>
    <mergeCell ref="FKS6:FKT6"/>
    <mergeCell ref="FKU6:FKV6"/>
    <mergeCell ref="FJY6:FJZ6"/>
    <mergeCell ref="FKA6:FKB6"/>
    <mergeCell ref="FKC6:FKD6"/>
    <mergeCell ref="FKE6:FKF6"/>
    <mergeCell ref="FKG6:FKH6"/>
    <mergeCell ref="FKI6:FKJ6"/>
    <mergeCell ref="FJM6:FJN6"/>
    <mergeCell ref="FJO6:FJP6"/>
    <mergeCell ref="FJQ6:FJR6"/>
    <mergeCell ref="FJS6:FJT6"/>
    <mergeCell ref="FJU6:FJV6"/>
    <mergeCell ref="FJW6:FJX6"/>
    <mergeCell ref="FJA6:FJB6"/>
    <mergeCell ref="FJC6:FJD6"/>
    <mergeCell ref="FJE6:FJF6"/>
    <mergeCell ref="FJG6:FJH6"/>
    <mergeCell ref="FJI6:FJJ6"/>
    <mergeCell ref="FJK6:FJL6"/>
    <mergeCell ref="FIO6:FIP6"/>
    <mergeCell ref="FIQ6:FIR6"/>
    <mergeCell ref="FIS6:FIT6"/>
    <mergeCell ref="FIU6:FIV6"/>
    <mergeCell ref="FIW6:FIX6"/>
    <mergeCell ref="FIY6:FIZ6"/>
    <mergeCell ref="FIC6:FID6"/>
    <mergeCell ref="FIE6:FIF6"/>
    <mergeCell ref="FIG6:FIH6"/>
    <mergeCell ref="FII6:FIJ6"/>
    <mergeCell ref="FIK6:FIL6"/>
    <mergeCell ref="FIM6:FIN6"/>
    <mergeCell ref="FNE6:FNF6"/>
    <mergeCell ref="FNG6:FNH6"/>
    <mergeCell ref="FNI6:FNJ6"/>
    <mergeCell ref="FNK6:FNL6"/>
    <mergeCell ref="FNM6:FNN6"/>
    <mergeCell ref="FNO6:FNP6"/>
    <mergeCell ref="FMS6:FMT6"/>
    <mergeCell ref="FMU6:FMV6"/>
    <mergeCell ref="FMW6:FMX6"/>
    <mergeCell ref="FMY6:FMZ6"/>
    <mergeCell ref="FNA6:FNB6"/>
    <mergeCell ref="FNC6:FND6"/>
    <mergeCell ref="FMG6:FMH6"/>
    <mergeCell ref="FMI6:FMJ6"/>
    <mergeCell ref="FMK6:FML6"/>
    <mergeCell ref="FMM6:FMN6"/>
    <mergeCell ref="FMO6:FMP6"/>
    <mergeCell ref="FMQ6:FMR6"/>
    <mergeCell ref="FLU6:FLV6"/>
    <mergeCell ref="FLW6:FLX6"/>
    <mergeCell ref="FLY6:FLZ6"/>
    <mergeCell ref="FMA6:FMB6"/>
    <mergeCell ref="FMC6:FMD6"/>
    <mergeCell ref="FME6:FMF6"/>
    <mergeCell ref="FLI6:FLJ6"/>
    <mergeCell ref="FLK6:FLL6"/>
    <mergeCell ref="FLM6:FLN6"/>
    <mergeCell ref="FLO6:FLP6"/>
    <mergeCell ref="FLQ6:FLR6"/>
    <mergeCell ref="FLS6:FLT6"/>
    <mergeCell ref="FKW6:FKX6"/>
    <mergeCell ref="FKY6:FKZ6"/>
    <mergeCell ref="FLA6:FLB6"/>
    <mergeCell ref="FLC6:FLD6"/>
    <mergeCell ref="FLE6:FLF6"/>
    <mergeCell ref="FLG6:FLH6"/>
    <mergeCell ref="FPY6:FPZ6"/>
    <mergeCell ref="FQA6:FQB6"/>
    <mergeCell ref="FQC6:FQD6"/>
    <mergeCell ref="FQE6:FQF6"/>
    <mergeCell ref="FQG6:FQH6"/>
    <mergeCell ref="FQI6:FQJ6"/>
    <mergeCell ref="FPM6:FPN6"/>
    <mergeCell ref="FPO6:FPP6"/>
    <mergeCell ref="FPQ6:FPR6"/>
    <mergeCell ref="FPS6:FPT6"/>
    <mergeCell ref="FPU6:FPV6"/>
    <mergeCell ref="FPW6:FPX6"/>
    <mergeCell ref="FPA6:FPB6"/>
    <mergeCell ref="FPC6:FPD6"/>
    <mergeCell ref="FPE6:FPF6"/>
    <mergeCell ref="FPG6:FPH6"/>
    <mergeCell ref="FPI6:FPJ6"/>
    <mergeCell ref="FPK6:FPL6"/>
    <mergeCell ref="FOO6:FOP6"/>
    <mergeCell ref="FOQ6:FOR6"/>
    <mergeCell ref="FOS6:FOT6"/>
    <mergeCell ref="FOU6:FOV6"/>
    <mergeCell ref="FOW6:FOX6"/>
    <mergeCell ref="FOY6:FOZ6"/>
    <mergeCell ref="FOC6:FOD6"/>
    <mergeCell ref="FOE6:FOF6"/>
    <mergeCell ref="FOG6:FOH6"/>
    <mergeCell ref="FOI6:FOJ6"/>
    <mergeCell ref="FOK6:FOL6"/>
    <mergeCell ref="FOM6:FON6"/>
    <mergeCell ref="FNQ6:FNR6"/>
    <mergeCell ref="FNS6:FNT6"/>
    <mergeCell ref="FNU6:FNV6"/>
    <mergeCell ref="FNW6:FNX6"/>
    <mergeCell ref="FNY6:FNZ6"/>
    <mergeCell ref="FOA6:FOB6"/>
    <mergeCell ref="FSS6:FST6"/>
    <mergeCell ref="FSU6:FSV6"/>
    <mergeCell ref="FSW6:FSX6"/>
    <mergeCell ref="FSY6:FSZ6"/>
    <mergeCell ref="FTA6:FTB6"/>
    <mergeCell ref="FTC6:FTD6"/>
    <mergeCell ref="FSG6:FSH6"/>
    <mergeCell ref="FSI6:FSJ6"/>
    <mergeCell ref="FSK6:FSL6"/>
    <mergeCell ref="FSM6:FSN6"/>
    <mergeCell ref="FSO6:FSP6"/>
    <mergeCell ref="FSQ6:FSR6"/>
    <mergeCell ref="FRU6:FRV6"/>
    <mergeCell ref="FRW6:FRX6"/>
    <mergeCell ref="FRY6:FRZ6"/>
    <mergeCell ref="FSA6:FSB6"/>
    <mergeCell ref="FSC6:FSD6"/>
    <mergeCell ref="FSE6:FSF6"/>
    <mergeCell ref="FRI6:FRJ6"/>
    <mergeCell ref="FRK6:FRL6"/>
    <mergeCell ref="FRM6:FRN6"/>
    <mergeCell ref="FRO6:FRP6"/>
    <mergeCell ref="FRQ6:FRR6"/>
    <mergeCell ref="FRS6:FRT6"/>
    <mergeCell ref="FQW6:FQX6"/>
    <mergeCell ref="FQY6:FQZ6"/>
    <mergeCell ref="FRA6:FRB6"/>
    <mergeCell ref="FRC6:FRD6"/>
    <mergeCell ref="FRE6:FRF6"/>
    <mergeCell ref="FRG6:FRH6"/>
    <mergeCell ref="FQK6:FQL6"/>
    <mergeCell ref="FQM6:FQN6"/>
    <mergeCell ref="FQO6:FQP6"/>
    <mergeCell ref="FQQ6:FQR6"/>
    <mergeCell ref="FQS6:FQT6"/>
    <mergeCell ref="FQU6:FQV6"/>
    <mergeCell ref="FVM6:FVN6"/>
    <mergeCell ref="FVO6:FVP6"/>
    <mergeCell ref="FVQ6:FVR6"/>
    <mergeCell ref="FVS6:FVT6"/>
    <mergeCell ref="FVU6:FVV6"/>
    <mergeCell ref="FVW6:FVX6"/>
    <mergeCell ref="FVA6:FVB6"/>
    <mergeCell ref="FVC6:FVD6"/>
    <mergeCell ref="FVE6:FVF6"/>
    <mergeCell ref="FVG6:FVH6"/>
    <mergeCell ref="FVI6:FVJ6"/>
    <mergeCell ref="FVK6:FVL6"/>
    <mergeCell ref="FUO6:FUP6"/>
    <mergeCell ref="FUQ6:FUR6"/>
    <mergeCell ref="FUS6:FUT6"/>
    <mergeCell ref="FUU6:FUV6"/>
    <mergeCell ref="FUW6:FUX6"/>
    <mergeCell ref="FUY6:FUZ6"/>
    <mergeCell ref="FUC6:FUD6"/>
    <mergeCell ref="FUE6:FUF6"/>
    <mergeCell ref="FUG6:FUH6"/>
    <mergeCell ref="FUI6:FUJ6"/>
    <mergeCell ref="FUK6:FUL6"/>
    <mergeCell ref="FUM6:FUN6"/>
    <mergeCell ref="FTQ6:FTR6"/>
    <mergeCell ref="FTS6:FTT6"/>
    <mergeCell ref="FTU6:FTV6"/>
    <mergeCell ref="FTW6:FTX6"/>
    <mergeCell ref="FTY6:FTZ6"/>
    <mergeCell ref="FUA6:FUB6"/>
    <mergeCell ref="FTE6:FTF6"/>
    <mergeCell ref="FTG6:FTH6"/>
    <mergeCell ref="FTI6:FTJ6"/>
    <mergeCell ref="FTK6:FTL6"/>
    <mergeCell ref="FTM6:FTN6"/>
    <mergeCell ref="FTO6:FTP6"/>
    <mergeCell ref="FYG6:FYH6"/>
    <mergeCell ref="FYI6:FYJ6"/>
    <mergeCell ref="FYK6:FYL6"/>
    <mergeCell ref="FYM6:FYN6"/>
    <mergeCell ref="FYO6:FYP6"/>
    <mergeCell ref="FYQ6:FYR6"/>
    <mergeCell ref="FXU6:FXV6"/>
    <mergeCell ref="FXW6:FXX6"/>
    <mergeCell ref="FXY6:FXZ6"/>
    <mergeCell ref="FYA6:FYB6"/>
    <mergeCell ref="FYC6:FYD6"/>
    <mergeCell ref="FYE6:FYF6"/>
    <mergeCell ref="FXI6:FXJ6"/>
    <mergeCell ref="FXK6:FXL6"/>
    <mergeCell ref="FXM6:FXN6"/>
    <mergeCell ref="FXO6:FXP6"/>
    <mergeCell ref="FXQ6:FXR6"/>
    <mergeCell ref="FXS6:FXT6"/>
    <mergeCell ref="FWW6:FWX6"/>
    <mergeCell ref="FWY6:FWZ6"/>
    <mergeCell ref="FXA6:FXB6"/>
    <mergeCell ref="FXC6:FXD6"/>
    <mergeCell ref="FXE6:FXF6"/>
    <mergeCell ref="FXG6:FXH6"/>
    <mergeCell ref="FWK6:FWL6"/>
    <mergeCell ref="FWM6:FWN6"/>
    <mergeCell ref="FWO6:FWP6"/>
    <mergeCell ref="FWQ6:FWR6"/>
    <mergeCell ref="FWS6:FWT6"/>
    <mergeCell ref="FWU6:FWV6"/>
    <mergeCell ref="FVY6:FVZ6"/>
    <mergeCell ref="FWA6:FWB6"/>
    <mergeCell ref="FWC6:FWD6"/>
    <mergeCell ref="FWE6:FWF6"/>
    <mergeCell ref="FWG6:FWH6"/>
    <mergeCell ref="FWI6:FWJ6"/>
    <mergeCell ref="GBA6:GBB6"/>
    <mergeCell ref="GBC6:GBD6"/>
    <mergeCell ref="GBE6:GBF6"/>
    <mergeCell ref="GBG6:GBH6"/>
    <mergeCell ref="GBI6:GBJ6"/>
    <mergeCell ref="GBK6:GBL6"/>
    <mergeCell ref="GAO6:GAP6"/>
    <mergeCell ref="GAQ6:GAR6"/>
    <mergeCell ref="GAS6:GAT6"/>
    <mergeCell ref="GAU6:GAV6"/>
    <mergeCell ref="GAW6:GAX6"/>
    <mergeCell ref="GAY6:GAZ6"/>
    <mergeCell ref="GAC6:GAD6"/>
    <mergeCell ref="GAE6:GAF6"/>
    <mergeCell ref="GAG6:GAH6"/>
    <mergeCell ref="GAI6:GAJ6"/>
    <mergeCell ref="GAK6:GAL6"/>
    <mergeCell ref="GAM6:GAN6"/>
    <mergeCell ref="FZQ6:FZR6"/>
    <mergeCell ref="FZS6:FZT6"/>
    <mergeCell ref="FZU6:FZV6"/>
    <mergeCell ref="FZW6:FZX6"/>
    <mergeCell ref="FZY6:FZZ6"/>
    <mergeCell ref="GAA6:GAB6"/>
    <mergeCell ref="FZE6:FZF6"/>
    <mergeCell ref="FZG6:FZH6"/>
    <mergeCell ref="FZI6:FZJ6"/>
    <mergeCell ref="FZK6:FZL6"/>
    <mergeCell ref="FZM6:FZN6"/>
    <mergeCell ref="FZO6:FZP6"/>
    <mergeCell ref="FYS6:FYT6"/>
    <mergeCell ref="FYU6:FYV6"/>
    <mergeCell ref="FYW6:FYX6"/>
    <mergeCell ref="FYY6:FYZ6"/>
    <mergeCell ref="FZA6:FZB6"/>
    <mergeCell ref="FZC6:FZD6"/>
    <mergeCell ref="GDU6:GDV6"/>
    <mergeCell ref="GDW6:GDX6"/>
    <mergeCell ref="GDY6:GDZ6"/>
    <mergeCell ref="GEA6:GEB6"/>
    <mergeCell ref="GEC6:GED6"/>
    <mergeCell ref="GEE6:GEF6"/>
    <mergeCell ref="GDI6:GDJ6"/>
    <mergeCell ref="GDK6:GDL6"/>
    <mergeCell ref="GDM6:GDN6"/>
    <mergeCell ref="GDO6:GDP6"/>
    <mergeCell ref="GDQ6:GDR6"/>
    <mergeCell ref="GDS6:GDT6"/>
    <mergeCell ref="GCW6:GCX6"/>
    <mergeCell ref="GCY6:GCZ6"/>
    <mergeCell ref="GDA6:GDB6"/>
    <mergeCell ref="GDC6:GDD6"/>
    <mergeCell ref="GDE6:GDF6"/>
    <mergeCell ref="GDG6:GDH6"/>
    <mergeCell ref="GCK6:GCL6"/>
    <mergeCell ref="GCM6:GCN6"/>
    <mergeCell ref="GCO6:GCP6"/>
    <mergeCell ref="GCQ6:GCR6"/>
    <mergeCell ref="GCS6:GCT6"/>
    <mergeCell ref="GCU6:GCV6"/>
    <mergeCell ref="GBY6:GBZ6"/>
    <mergeCell ref="GCA6:GCB6"/>
    <mergeCell ref="GCC6:GCD6"/>
    <mergeCell ref="GCE6:GCF6"/>
    <mergeCell ref="GCG6:GCH6"/>
    <mergeCell ref="GCI6:GCJ6"/>
    <mergeCell ref="GBM6:GBN6"/>
    <mergeCell ref="GBO6:GBP6"/>
    <mergeCell ref="GBQ6:GBR6"/>
    <mergeCell ref="GBS6:GBT6"/>
    <mergeCell ref="GBU6:GBV6"/>
    <mergeCell ref="GBW6:GBX6"/>
    <mergeCell ref="GGO6:GGP6"/>
    <mergeCell ref="GGQ6:GGR6"/>
    <mergeCell ref="GGS6:GGT6"/>
    <mergeCell ref="GGU6:GGV6"/>
    <mergeCell ref="GGW6:GGX6"/>
    <mergeCell ref="GGY6:GGZ6"/>
    <mergeCell ref="GGC6:GGD6"/>
    <mergeCell ref="GGE6:GGF6"/>
    <mergeCell ref="GGG6:GGH6"/>
    <mergeCell ref="GGI6:GGJ6"/>
    <mergeCell ref="GGK6:GGL6"/>
    <mergeCell ref="GGM6:GGN6"/>
    <mergeCell ref="GFQ6:GFR6"/>
    <mergeCell ref="GFS6:GFT6"/>
    <mergeCell ref="GFU6:GFV6"/>
    <mergeCell ref="GFW6:GFX6"/>
    <mergeCell ref="GFY6:GFZ6"/>
    <mergeCell ref="GGA6:GGB6"/>
    <mergeCell ref="GFE6:GFF6"/>
    <mergeCell ref="GFG6:GFH6"/>
    <mergeCell ref="GFI6:GFJ6"/>
    <mergeCell ref="GFK6:GFL6"/>
    <mergeCell ref="GFM6:GFN6"/>
    <mergeCell ref="GFO6:GFP6"/>
    <mergeCell ref="GES6:GET6"/>
    <mergeCell ref="GEU6:GEV6"/>
    <mergeCell ref="GEW6:GEX6"/>
    <mergeCell ref="GEY6:GEZ6"/>
    <mergeCell ref="GFA6:GFB6"/>
    <mergeCell ref="GFC6:GFD6"/>
    <mergeCell ref="GEG6:GEH6"/>
    <mergeCell ref="GEI6:GEJ6"/>
    <mergeCell ref="GEK6:GEL6"/>
    <mergeCell ref="GEM6:GEN6"/>
    <mergeCell ref="GEO6:GEP6"/>
    <mergeCell ref="GEQ6:GER6"/>
    <mergeCell ref="GJI6:GJJ6"/>
    <mergeCell ref="GJK6:GJL6"/>
    <mergeCell ref="GJM6:GJN6"/>
    <mergeCell ref="GJO6:GJP6"/>
    <mergeCell ref="GJQ6:GJR6"/>
    <mergeCell ref="GJS6:GJT6"/>
    <mergeCell ref="GIW6:GIX6"/>
    <mergeCell ref="GIY6:GIZ6"/>
    <mergeCell ref="GJA6:GJB6"/>
    <mergeCell ref="GJC6:GJD6"/>
    <mergeCell ref="GJE6:GJF6"/>
    <mergeCell ref="GJG6:GJH6"/>
    <mergeCell ref="GIK6:GIL6"/>
    <mergeCell ref="GIM6:GIN6"/>
    <mergeCell ref="GIO6:GIP6"/>
    <mergeCell ref="GIQ6:GIR6"/>
    <mergeCell ref="GIS6:GIT6"/>
    <mergeCell ref="GIU6:GIV6"/>
    <mergeCell ref="GHY6:GHZ6"/>
    <mergeCell ref="GIA6:GIB6"/>
    <mergeCell ref="GIC6:GID6"/>
    <mergeCell ref="GIE6:GIF6"/>
    <mergeCell ref="GIG6:GIH6"/>
    <mergeCell ref="GII6:GIJ6"/>
    <mergeCell ref="GHM6:GHN6"/>
    <mergeCell ref="GHO6:GHP6"/>
    <mergeCell ref="GHQ6:GHR6"/>
    <mergeCell ref="GHS6:GHT6"/>
    <mergeCell ref="GHU6:GHV6"/>
    <mergeCell ref="GHW6:GHX6"/>
    <mergeCell ref="GHA6:GHB6"/>
    <mergeCell ref="GHC6:GHD6"/>
    <mergeCell ref="GHE6:GHF6"/>
    <mergeCell ref="GHG6:GHH6"/>
    <mergeCell ref="GHI6:GHJ6"/>
    <mergeCell ref="GHK6:GHL6"/>
    <mergeCell ref="GMC6:GMD6"/>
    <mergeCell ref="GME6:GMF6"/>
    <mergeCell ref="GMG6:GMH6"/>
    <mergeCell ref="GMI6:GMJ6"/>
    <mergeCell ref="GMK6:GML6"/>
    <mergeCell ref="GMM6:GMN6"/>
    <mergeCell ref="GLQ6:GLR6"/>
    <mergeCell ref="GLS6:GLT6"/>
    <mergeCell ref="GLU6:GLV6"/>
    <mergeCell ref="GLW6:GLX6"/>
    <mergeCell ref="GLY6:GLZ6"/>
    <mergeCell ref="GMA6:GMB6"/>
    <mergeCell ref="GLE6:GLF6"/>
    <mergeCell ref="GLG6:GLH6"/>
    <mergeCell ref="GLI6:GLJ6"/>
    <mergeCell ref="GLK6:GLL6"/>
    <mergeCell ref="GLM6:GLN6"/>
    <mergeCell ref="GLO6:GLP6"/>
    <mergeCell ref="GKS6:GKT6"/>
    <mergeCell ref="GKU6:GKV6"/>
    <mergeCell ref="GKW6:GKX6"/>
    <mergeCell ref="GKY6:GKZ6"/>
    <mergeCell ref="GLA6:GLB6"/>
    <mergeCell ref="GLC6:GLD6"/>
    <mergeCell ref="GKG6:GKH6"/>
    <mergeCell ref="GKI6:GKJ6"/>
    <mergeCell ref="GKK6:GKL6"/>
    <mergeCell ref="GKM6:GKN6"/>
    <mergeCell ref="GKO6:GKP6"/>
    <mergeCell ref="GKQ6:GKR6"/>
    <mergeCell ref="GJU6:GJV6"/>
    <mergeCell ref="GJW6:GJX6"/>
    <mergeCell ref="GJY6:GJZ6"/>
    <mergeCell ref="GKA6:GKB6"/>
    <mergeCell ref="GKC6:GKD6"/>
    <mergeCell ref="GKE6:GKF6"/>
    <mergeCell ref="GOW6:GOX6"/>
    <mergeCell ref="GOY6:GOZ6"/>
    <mergeCell ref="GPA6:GPB6"/>
    <mergeCell ref="GPC6:GPD6"/>
    <mergeCell ref="GPE6:GPF6"/>
    <mergeCell ref="GPG6:GPH6"/>
    <mergeCell ref="GOK6:GOL6"/>
    <mergeCell ref="GOM6:GON6"/>
    <mergeCell ref="GOO6:GOP6"/>
    <mergeCell ref="GOQ6:GOR6"/>
    <mergeCell ref="GOS6:GOT6"/>
    <mergeCell ref="GOU6:GOV6"/>
    <mergeCell ref="GNY6:GNZ6"/>
    <mergeCell ref="GOA6:GOB6"/>
    <mergeCell ref="GOC6:GOD6"/>
    <mergeCell ref="GOE6:GOF6"/>
    <mergeCell ref="GOG6:GOH6"/>
    <mergeCell ref="GOI6:GOJ6"/>
    <mergeCell ref="GNM6:GNN6"/>
    <mergeCell ref="GNO6:GNP6"/>
    <mergeCell ref="GNQ6:GNR6"/>
    <mergeCell ref="GNS6:GNT6"/>
    <mergeCell ref="GNU6:GNV6"/>
    <mergeCell ref="GNW6:GNX6"/>
    <mergeCell ref="GNA6:GNB6"/>
    <mergeCell ref="GNC6:GND6"/>
    <mergeCell ref="GNE6:GNF6"/>
    <mergeCell ref="GNG6:GNH6"/>
    <mergeCell ref="GNI6:GNJ6"/>
    <mergeCell ref="GNK6:GNL6"/>
    <mergeCell ref="GMO6:GMP6"/>
    <mergeCell ref="GMQ6:GMR6"/>
    <mergeCell ref="GMS6:GMT6"/>
    <mergeCell ref="GMU6:GMV6"/>
    <mergeCell ref="GMW6:GMX6"/>
    <mergeCell ref="GMY6:GMZ6"/>
    <mergeCell ref="GRQ6:GRR6"/>
    <mergeCell ref="GRS6:GRT6"/>
    <mergeCell ref="GRU6:GRV6"/>
    <mergeCell ref="GRW6:GRX6"/>
    <mergeCell ref="GRY6:GRZ6"/>
    <mergeCell ref="GSA6:GSB6"/>
    <mergeCell ref="GRE6:GRF6"/>
    <mergeCell ref="GRG6:GRH6"/>
    <mergeCell ref="GRI6:GRJ6"/>
    <mergeCell ref="GRK6:GRL6"/>
    <mergeCell ref="GRM6:GRN6"/>
    <mergeCell ref="GRO6:GRP6"/>
    <mergeCell ref="GQS6:GQT6"/>
    <mergeCell ref="GQU6:GQV6"/>
    <mergeCell ref="GQW6:GQX6"/>
    <mergeCell ref="GQY6:GQZ6"/>
    <mergeCell ref="GRA6:GRB6"/>
    <mergeCell ref="GRC6:GRD6"/>
    <mergeCell ref="GQG6:GQH6"/>
    <mergeCell ref="GQI6:GQJ6"/>
    <mergeCell ref="GQK6:GQL6"/>
    <mergeCell ref="GQM6:GQN6"/>
    <mergeCell ref="GQO6:GQP6"/>
    <mergeCell ref="GQQ6:GQR6"/>
    <mergeCell ref="GPU6:GPV6"/>
    <mergeCell ref="GPW6:GPX6"/>
    <mergeCell ref="GPY6:GPZ6"/>
    <mergeCell ref="GQA6:GQB6"/>
    <mergeCell ref="GQC6:GQD6"/>
    <mergeCell ref="GQE6:GQF6"/>
    <mergeCell ref="GPI6:GPJ6"/>
    <mergeCell ref="GPK6:GPL6"/>
    <mergeCell ref="GPM6:GPN6"/>
    <mergeCell ref="GPO6:GPP6"/>
    <mergeCell ref="GPQ6:GPR6"/>
    <mergeCell ref="GPS6:GPT6"/>
    <mergeCell ref="GUK6:GUL6"/>
    <mergeCell ref="GUM6:GUN6"/>
    <mergeCell ref="GUO6:GUP6"/>
    <mergeCell ref="GUQ6:GUR6"/>
    <mergeCell ref="GUS6:GUT6"/>
    <mergeCell ref="GUU6:GUV6"/>
    <mergeCell ref="GTY6:GTZ6"/>
    <mergeCell ref="GUA6:GUB6"/>
    <mergeCell ref="GUC6:GUD6"/>
    <mergeCell ref="GUE6:GUF6"/>
    <mergeCell ref="GUG6:GUH6"/>
    <mergeCell ref="GUI6:GUJ6"/>
    <mergeCell ref="GTM6:GTN6"/>
    <mergeCell ref="GTO6:GTP6"/>
    <mergeCell ref="GTQ6:GTR6"/>
    <mergeCell ref="GTS6:GTT6"/>
    <mergeCell ref="GTU6:GTV6"/>
    <mergeCell ref="GTW6:GTX6"/>
    <mergeCell ref="GTA6:GTB6"/>
    <mergeCell ref="GTC6:GTD6"/>
    <mergeCell ref="GTE6:GTF6"/>
    <mergeCell ref="GTG6:GTH6"/>
    <mergeCell ref="GTI6:GTJ6"/>
    <mergeCell ref="GTK6:GTL6"/>
    <mergeCell ref="GSO6:GSP6"/>
    <mergeCell ref="GSQ6:GSR6"/>
    <mergeCell ref="GSS6:GST6"/>
    <mergeCell ref="GSU6:GSV6"/>
    <mergeCell ref="GSW6:GSX6"/>
    <mergeCell ref="GSY6:GSZ6"/>
    <mergeCell ref="GSC6:GSD6"/>
    <mergeCell ref="GSE6:GSF6"/>
    <mergeCell ref="GSG6:GSH6"/>
    <mergeCell ref="GSI6:GSJ6"/>
    <mergeCell ref="GSK6:GSL6"/>
    <mergeCell ref="GSM6:GSN6"/>
    <mergeCell ref="GXE6:GXF6"/>
    <mergeCell ref="GXG6:GXH6"/>
    <mergeCell ref="GXI6:GXJ6"/>
    <mergeCell ref="GXK6:GXL6"/>
    <mergeCell ref="GXM6:GXN6"/>
    <mergeCell ref="GXO6:GXP6"/>
    <mergeCell ref="GWS6:GWT6"/>
    <mergeCell ref="GWU6:GWV6"/>
    <mergeCell ref="GWW6:GWX6"/>
    <mergeCell ref="GWY6:GWZ6"/>
    <mergeCell ref="GXA6:GXB6"/>
    <mergeCell ref="GXC6:GXD6"/>
    <mergeCell ref="GWG6:GWH6"/>
    <mergeCell ref="GWI6:GWJ6"/>
    <mergeCell ref="GWK6:GWL6"/>
    <mergeCell ref="GWM6:GWN6"/>
    <mergeCell ref="GWO6:GWP6"/>
    <mergeCell ref="GWQ6:GWR6"/>
    <mergeCell ref="GVU6:GVV6"/>
    <mergeCell ref="GVW6:GVX6"/>
    <mergeCell ref="GVY6:GVZ6"/>
    <mergeCell ref="GWA6:GWB6"/>
    <mergeCell ref="GWC6:GWD6"/>
    <mergeCell ref="GWE6:GWF6"/>
    <mergeCell ref="GVI6:GVJ6"/>
    <mergeCell ref="GVK6:GVL6"/>
    <mergeCell ref="GVM6:GVN6"/>
    <mergeCell ref="GVO6:GVP6"/>
    <mergeCell ref="GVQ6:GVR6"/>
    <mergeCell ref="GVS6:GVT6"/>
    <mergeCell ref="GUW6:GUX6"/>
    <mergeCell ref="GUY6:GUZ6"/>
    <mergeCell ref="GVA6:GVB6"/>
    <mergeCell ref="GVC6:GVD6"/>
    <mergeCell ref="GVE6:GVF6"/>
    <mergeCell ref="GVG6:GVH6"/>
    <mergeCell ref="GZY6:GZZ6"/>
    <mergeCell ref="HAA6:HAB6"/>
    <mergeCell ref="HAC6:HAD6"/>
    <mergeCell ref="HAE6:HAF6"/>
    <mergeCell ref="HAG6:HAH6"/>
    <mergeCell ref="HAI6:HAJ6"/>
    <mergeCell ref="GZM6:GZN6"/>
    <mergeCell ref="GZO6:GZP6"/>
    <mergeCell ref="GZQ6:GZR6"/>
    <mergeCell ref="GZS6:GZT6"/>
    <mergeCell ref="GZU6:GZV6"/>
    <mergeCell ref="GZW6:GZX6"/>
    <mergeCell ref="GZA6:GZB6"/>
    <mergeCell ref="GZC6:GZD6"/>
    <mergeCell ref="GZE6:GZF6"/>
    <mergeCell ref="GZG6:GZH6"/>
    <mergeCell ref="GZI6:GZJ6"/>
    <mergeCell ref="GZK6:GZL6"/>
    <mergeCell ref="GYO6:GYP6"/>
    <mergeCell ref="GYQ6:GYR6"/>
    <mergeCell ref="GYS6:GYT6"/>
    <mergeCell ref="GYU6:GYV6"/>
    <mergeCell ref="GYW6:GYX6"/>
    <mergeCell ref="GYY6:GYZ6"/>
    <mergeCell ref="GYC6:GYD6"/>
    <mergeCell ref="GYE6:GYF6"/>
    <mergeCell ref="GYG6:GYH6"/>
    <mergeCell ref="GYI6:GYJ6"/>
    <mergeCell ref="GYK6:GYL6"/>
    <mergeCell ref="GYM6:GYN6"/>
    <mergeCell ref="GXQ6:GXR6"/>
    <mergeCell ref="GXS6:GXT6"/>
    <mergeCell ref="GXU6:GXV6"/>
    <mergeCell ref="GXW6:GXX6"/>
    <mergeCell ref="GXY6:GXZ6"/>
    <mergeCell ref="GYA6:GYB6"/>
    <mergeCell ref="HCS6:HCT6"/>
    <mergeCell ref="HCU6:HCV6"/>
    <mergeCell ref="HCW6:HCX6"/>
    <mergeCell ref="HCY6:HCZ6"/>
    <mergeCell ref="HDA6:HDB6"/>
    <mergeCell ref="HDC6:HDD6"/>
    <mergeCell ref="HCG6:HCH6"/>
    <mergeCell ref="HCI6:HCJ6"/>
    <mergeCell ref="HCK6:HCL6"/>
    <mergeCell ref="HCM6:HCN6"/>
    <mergeCell ref="HCO6:HCP6"/>
    <mergeCell ref="HCQ6:HCR6"/>
    <mergeCell ref="HBU6:HBV6"/>
    <mergeCell ref="HBW6:HBX6"/>
    <mergeCell ref="HBY6:HBZ6"/>
    <mergeCell ref="HCA6:HCB6"/>
    <mergeCell ref="HCC6:HCD6"/>
    <mergeCell ref="HCE6:HCF6"/>
    <mergeCell ref="HBI6:HBJ6"/>
    <mergeCell ref="HBK6:HBL6"/>
    <mergeCell ref="HBM6:HBN6"/>
    <mergeCell ref="HBO6:HBP6"/>
    <mergeCell ref="HBQ6:HBR6"/>
    <mergeCell ref="HBS6:HBT6"/>
    <mergeCell ref="HAW6:HAX6"/>
    <mergeCell ref="HAY6:HAZ6"/>
    <mergeCell ref="HBA6:HBB6"/>
    <mergeCell ref="HBC6:HBD6"/>
    <mergeCell ref="HBE6:HBF6"/>
    <mergeCell ref="HBG6:HBH6"/>
    <mergeCell ref="HAK6:HAL6"/>
    <mergeCell ref="HAM6:HAN6"/>
    <mergeCell ref="HAO6:HAP6"/>
    <mergeCell ref="HAQ6:HAR6"/>
    <mergeCell ref="HAS6:HAT6"/>
    <mergeCell ref="HAU6:HAV6"/>
    <mergeCell ref="HFM6:HFN6"/>
    <mergeCell ref="HFO6:HFP6"/>
    <mergeCell ref="HFQ6:HFR6"/>
    <mergeCell ref="HFS6:HFT6"/>
    <mergeCell ref="HFU6:HFV6"/>
    <mergeCell ref="HFW6:HFX6"/>
    <mergeCell ref="HFA6:HFB6"/>
    <mergeCell ref="HFC6:HFD6"/>
    <mergeCell ref="HFE6:HFF6"/>
    <mergeCell ref="HFG6:HFH6"/>
    <mergeCell ref="HFI6:HFJ6"/>
    <mergeCell ref="HFK6:HFL6"/>
    <mergeCell ref="HEO6:HEP6"/>
    <mergeCell ref="HEQ6:HER6"/>
    <mergeCell ref="HES6:HET6"/>
    <mergeCell ref="HEU6:HEV6"/>
    <mergeCell ref="HEW6:HEX6"/>
    <mergeCell ref="HEY6:HEZ6"/>
    <mergeCell ref="HEC6:HED6"/>
    <mergeCell ref="HEE6:HEF6"/>
    <mergeCell ref="HEG6:HEH6"/>
    <mergeCell ref="HEI6:HEJ6"/>
    <mergeCell ref="HEK6:HEL6"/>
    <mergeCell ref="HEM6:HEN6"/>
    <mergeCell ref="HDQ6:HDR6"/>
    <mergeCell ref="HDS6:HDT6"/>
    <mergeCell ref="HDU6:HDV6"/>
    <mergeCell ref="HDW6:HDX6"/>
    <mergeCell ref="HDY6:HDZ6"/>
    <mergeCell ref="HEA6:HEB6"/>
    <mergeCell ref="HDE6:HDF6"/>
    <mergeCell ref="HDG6:HDH6"/>
    <mergeCell ref="HDI6:HDJ6"/>
    <mergeCell ref="HDK6:HDL6"/>
    <mergeCell ref="HDM6:HDN6"/>
    <mergeCell ref="HDO6:HDP6"/>
    <mergeCell ref="HIG6:HIH6"/>
    <mergeCell ref="HII6:HIJ6"/>
    <mergeCell ref="HIK6:HIL6"/>
    <mergeCell ref="HIM6:HIN6"/>
    <mergeCell ref="HIO6:HIP6"/>
    <mergeCell ref="HIQ6:HIR6"/>
    <mergeCell ref="HHU6:HHV6"/>
    <mergeCell ref="HHW6:HHX6"/>
    <mergeCell ref="HHY6:HHZ6"/>
    <mergeCell ref="HIA6:HIB6"/>
    <mergeCell ref="HIC6:HID6"/>
    <mergeCell ref="HIE6:HIF6"/>
    <mergeCell ref="HHI6:HHJ6"/>
    <mergeCell ref="HHK6:HHL6"/>
    <mergeCell ref="HHM6:HHN6"/>
    <mergeCell ref="HHO6:HHP6"/>
    <mergeCell ref="HHQ6:HHR6"/>
    <mergeCell ref="HHS6:HHT6"/>
    <mergeCell ref="HGW6:HGX6"/>
    <mergeCell ref="HGY6:HGZ6"/>
    <mergeCell ref="HHA6:HHB6"/>
    <mergeCell ref="HHC6:HHD6"/>
    <mergeCell ref="HHE6:HHF6"/>
    <mergeCell ref="HHG6:HHH6"/>
    <mergeCell ref="HGK6:HGL6"/>
    <mergeCell ref="HGM6:HGN6"/>
    <mergeCell ref="HGO6:HGP6"/>
    <mergeCell ref="HGQ6:HGR6"/>
    <mergeCell ref="HGS6:HGT6"/>
    <mergeCell ref="HGU6:HGV6"/>
    <mergeCell ref="HFY6:HFZ6"/>
    <mergeCell ref="HGA6:HGB6"/>
    <mergeCell ref="HGC6:HGD6"/>
    <mergeCell ref="HGE6:HGF6"/>
    <mergeCell ref="HGG6:HGH6"/>
    <mergeCell ref="HGI6:HGJ6"/>
    <mergeCell ref="HLA6:HLB6"/>
    <mergeCell ref="HLC6:HLD6"/>
    <mergeCell ref="HLE6:HLF6"/>
    <mergeCell ref="HLG6:HLH6"/>
    <mergeCell ref="HLI6:HLJ6"/>
    <mergeCell ref="HLK6:HLL6"/>
    <mergeCell ref="HKO6:HKP6"/>
    <mergeCell ref="HKQ6:HKR6"/>
    <mergeCell ref="HKS6:HKT6"/>
    <mergeCell ref="HKU6:HKV6"/>
    <mergeCell ref="HKW6:HKX6"/>
    <mergeCell ref="HKY6:HKZ6"/>
    <mergeCell ref="HKC6:HKD6"/>
    <mergeCell ref="HKE6:HKF6"/>
    <mergeCell ref="HKG6:HKH6"/>
    <mergeCell ref="HKI6:HKJ6"/>
    <mergeCell ref="HKK6:HKL6"/>
    <mergeCell ref="HKM6:HKN6"/>
    <mergeCell ref="HJQ6:HJR6"/>
    <mergeCell ref="HJS6:HJT6"/>
    <mergeCell ref="HJU6:HJV6"/>
    <mergeCell ref="HJW6:HJX6"/>
    <mergeCell ref="HJY6:HJZ6"/>
    <mergeCell ref="HKA6:HKB6"/>
    <mergeCell ref="HJE6:HJF6"/>
    <mergeCell ref="HJG6:HJH6"/>
    <mergeCell ref="HJI6:HJJ6"/>
    <mergeCell ref="HJK6:HJL6"/>
    <mergeCell ref="HJM6:HJN6"/>
    <mergeCell ref="HJO6:HJP6"/>
    <mergeCell ref="HIS6:HIT6"/>
    <mergeCell ref="HIU6:HIV6"/>
    <mergeCell ref="HIW6:HIX6"/>
    <mergeCell ref="HIY6:HIZ6"/>
    <mergeCell ref="HJA6:HJB6"/>
    <mergeCell ref="HJC6:HJD6"/>
    <mergeCell ref="HNU6:HNV6"/>
    <mergeCell ref="HNW6:HNX6"/>
    <mergeCell ref="HNY6:HNZ6"/>
    <mergeCell ref="HOA6:HOB6"/>
    <mergeCell ref="HOC6:HOD6"/>
    <mergeCell ref="HOE6:HOF6"/>
    <mergeCell ref="HNI6:HNJ6"/>
    <mergeCell ref="HNK6:HNL6"/>
    <mergeCell ref="HNM6:HNN6"/>
    <mergeCell ref="HNO6:HNP6"/>
    <mergeCell ref="HNQ6:HNR6"/>
    <mergeCell ref="HNS6:HNT6"/>
    <mergeCell ref="HMW6:HMX6"/>
    <mergeCell ref="HMY6:HMZ6"/>
    <mergeCell ref="HNA6:HNB6"/>
    <mergeCell ref="HNC6:HND6"/>
    <mergeCell ref="HNE6:HNF6"/>
    <mergeCell ref="HNG6:HNH6"/>
    <mergeCell ref="HMK6:HML6"/>
    <mergeCell ref="HMM6:HMN6"/>
    <mergeCell ref="HMO6:HMP6"/>
    <mergeCell ref="HMQ6:HMR6"/>
    <mergeCell ref="HMS6:HMT6"/>
    <mergeCell ref="HMU6:HMV6"/>
    <mergeCell ref="HLY6:HLZ6"/>
    <mergeCell ref="HMA6:HMB6"/>
    <mergeCell ref="HMC6:HMD6"/>
    <mergeCell ref="HME6:HMF6"/>
    <mergeCell ref="HMG6:HMH6"/>
    <mergeCell ref="HMI6:HMJ6"/>
    <mergeCell ref="HLM6:HLN6"/>
    <mergeCell ref="HLO6:HLP6"/>
    <mergeCell ref="HLQ6:HLR6"/>
    <mergeCell ref="HLS6:HLT6"/>
    <mergeCell ref="HLU6:HLV6"/>
    <mergeCell ref="HLW6:HLX6"/>
    <mergeCell ref="HQO6:HQP6"/>
    <mergeCell ref="HQQ6:HQR6"/>
    <mergeCell ref="HQS6:HQT6"/>
    <mergeCell ref="HQU6:HQV6"/>
    <mergeCell ref="HQW6:HQX6"/>
    <mergeCell ref="HQY6:HQZ6"/>
    <mergeCell ref="HQC6:HQD6"/>
    <mergeCell ref="HQE6:HQF6"/>
    <mergeCell ref="HQG6:HQH6"/>
    <mergeCell ref="HQI6:HQJ6"/>
    <mergeCell ref="HQK6:HQL6"/>
    <mergeCell ref="HQM6:HQN6"/>
    <mergeCell ref="HPQ6:HPR6"/>
    <mergeCell ref="HPS6:HPT6"/>
    <mergeCell ref="HPU6:HPV6"/>
    <mergeCell ref="HPW6:HPX6"/>
    <mergeCell ref="HPY6:HPZ6"/>
    <mergeCell ref="HQA6:HQB6"/>
    <mergeCell ref="HPE6:HPF6"/>
    <mergeCell ref="HPG6:HPH6"/>
    <mergeCell ref="HPI6:HPJ6"/>
    <mergeCell ref="HPK6:HPL6"/>
    <mergeCell ref="HPM6:HPN6"/>
    <mergeCell ref="HPO6:HPP6"/>
    <mergeCell ref="HOS6:HOT6"/>
    <mergeCell ref="HOU6:HOV6"/>
    <mergeCell ref="HOW6:HOX6"/>
    <mergeCell ref="HOY6:HOZ6"/>
    <mergeCell ref="HPA6:HPB6"/>
    <mergeCell ref="HPC6:HPD6"/>
    <mergeCell ref="HOG6:HOH6"/>
    <mergeCell ref="HOI6:HOJ6"/>
    <mergeCell ref="HOK6:HOL6"/>
    <mergeCell ref="HOM6:HON6"/>
    <mergeCell ref="HOO6:HOP6"/>
    <mergeCell ref="HOQ6:HOR6"/>
    <mergeCell ref="HTI6:HTJ6"/>
    <mergeCell ref="HTK6:HTL6"/>
    <mergeCell ref="HTM6:HTN6"/>
    <mergeCell ref="HTO6:HTP6"/>
    <mergeCell ref="HTQ6:HTR6"/>
    <mergeCell ref="HTS6:HTT6"/>
    <mergeCell ref="HSW6:HSX6"/>
    <mergeCell ref="HSY6:HSZ6"/>
    <mergeCell ref="HTA6:HTB6"/>
    <mergeCell ref="HTC6:HTD6"/>
    <mergeCell ref="HTE6:HTF6"/>
    <mergeCell ref="HTG6:HTH6"/>
    <mergeCell ref="HSK6:HSL6"/>
    <mergeCell ref="HSM6:HSN6"/>
    <mergeCell ref="HSO6:HSP6"/>
    <mergeCell ref="HSQ6:HSR6"/>
    <mergeCell ref="HSS6:HST6"/>
    <mergeCell ref="HSU6:HSV6"/>
    <mergeCell ref="HRY6:HRZ6"/>
    <mergeCell ref="HSA6:HSB6"/>
    <mergeCell ref="HSC6:HSD6"/>
    <mergeCell ref="HSE6:HSF6"/>
    <mergeCell ref="HSG6:HSH6"/>
    <mergeCell ref="HSI6:HSJ6"/>
    <mergeCell ref="HRM6:HRN6"/>
    <mergeCell ref="HRO6:HRP6"/>
    <mergeCell ref="HRQ6:HRR6"/>
    <mergeCell ref="HRS6:HRT6"/>
    <mergeCell ref="HRU6:HRV6"/>
    <mergeCell ref="HRW6:HRX6"/>
    <mergeCell ref="HRA6:HRB6"/>
    <mergeCell ref="HRC6:HRD6"/>
    <mergeCell ref="HRE6:HRF6"/>
    <mergeCell ref="HRG6:HRH6"/>
    <mergeCell ref="HRI6:HRJ6"/>
    <mergeCell ref="HRK6:HRL6"/>
    <mergeCell ref="HWC6:HWD6"/>
    <mergeCell ref="HWE6:HWF6"/>
    <mergeCell ref="HWG6:HWH6"/>
    <mergeCell ref="HWI6:HWJ6"/>
    <mergeCell ref="HWK6:HWL6"/>
    <mergeCell ref="HWM6:HWN6"/>
    <mergeCell ref="HVQ6:HVR6"/>
    <mergeCell ref="HVS6:HVT6"/>
    <mergeCell ref="HVU6:HVV6"/>
    <mergeCell ref="HVW6:HVX6"/>
    <mergeCell ref="HVY6:HVZ6"/>
    <mergeCell ref="HWA6:HWB6"/>
    <mergeCell ref="HVE6:HVF6"/>
    <mergeCell ref="HVG6:HVH6"/>
    <mergeCell ref="HVI6:HVJ6"/>
    <mergeCell ref="HVK6:HVL6"/>
    <mergeCell ref="HVM6:HVN6"/>
    <mergeCell ref="HVO6:HVP6"/>
    <mergeCell ref="HUS6:HUT6"/>
    <mergeCell ref="HUU6:HUV6"/>
    <mergeCell ref="HUW6:HUX6"/>
    <mergeCell ref="HUY6:HUZ6"/>
    <mergeCell ref="HVA6:HVB6"/>
    <mergeCell ref="HVC6:HVD6"/>
    <mergeCell ref="HUG6:HUH6"/>
    <mergeCell ref="HUI6:HUJ6"/>
    <mergeCell ref="HUK6:HUL6"/>
    <mergeCell ref="HUM6:HUN6"/>
    <mergeCell ref="HUO6:HUP6"/>
    <mergeCell ref="HUQ6:HUR6"/>
    <mergeCell ref="HTU6:HTV6"/>
    <mergeCell ref="HTW6:HTX6"/>
    <mergeCell ref="HTY6:HTZ6"/>
    <mergeCell ref="HUA6:HUB6"/>
    <mergeCell ref="HUC6:HUD6"/>
    <mergeCell ref="HUE6:HUF6"/>
    <mergeCell ref="HYW6:HYX6"/>
    <mergeCell ref="HYY6:HYZ6"/>
    <mergeCell ref="HZA6:HZB6"/>
    <mergeCell ref="HZC6:HZD6"/>
    <mergeCell ref="HZE6:HZF6"/>
    <mergeCell ref="HZG6:HZH6"/>
    <mergeCell ref="HYK6:HYL6"/>
    <mergeCell ref="HYM6:HYN6"/>
    <mergeCell ref="HYO6:HYP6"/>
    <mergeCell ref="HYQ6:HYR6"/>
    <mergeCell ref="HYS6:HYT6"/>
    <mergeCell ref="HYU6:HYV6"/>
    <mergeCell ref="HXY6:HXZ6"/>
    <mergeCell ref="HYA6:HYB6"/>
    <mergeCell ref="HYC6:HYD6"/>
    <mergeCell ref="HYE6:HYF6"/>
    <mergeCell ref="HYG6:HYH6"/>
    <mergeCell ref="HYI6:HYJ6"/>
    <mergeCell ref="HXM6:HXN6"/>
    <mergeCell ref="HXO6:HXP6"/>
    <mergeCell ref="HXQ6:HXR6"/>
    <mergeCell ref="HXS6:HXT6"/>
    <mergeCell ref="HXU6:HXV6"/>
    <mergeCell ref="HXW6:HXX6"/>
    <mergeCell ref="HXA6:HXB6"/>
    <mergeCell ref="HXC6:HXD6"/>
    <mergeCell ref="HXE6:HXF6"/>
    <mergeCell ref="HXG6:HXH6"/>
    <mergeCell ref="HXI6:HXJ6"/>
    <mergeCell ref="HXK6:HXL6"/>
    <mergeCell ref="HWO6:HWP6"/>
    <mergeCell ref="HWQ6:HWR6"/>
    <mergeCell ref="HWS6:HWT6"/>
    <mergeCell ref="HWU6:HWV6"/>
    <mergeCell ref="HWW6:HWX6"/>
    <mergeCell ref="HWY6:HWZ6"/>
    <mergeCell ref="IBQ6:IBR6"/>
    <mergeCell ref="IBS6:IBT6"/>
    <mergeCell ref="IBU6:IBV6"/>
    <mergeCell ref="IBW6:IBX6"/>
    <mergeCell ref="IBY6:IBZ6"/>
    <mergeCell ref="ICA6:ICB6"/>
    <mergeCell ref="IBE6:IBF6"/>
    <mergeCell ref="IBG6:IBH6"/>
    <mergeCell ref="IBI6:IBJ6"/>
    <mergeCell ref="IBK6:IBL6"/>
    <mergeCell ref="IBM6:IBN6"/>
    <mergeCell ref="IBO6:IBP6"/>
    <mergeCell ref="IAS6:IAT6"/>
    <mergeCell ref="IAU6:IAV6"/>
    <mergeCell ref="IAW6:IAX6"/>
    <mergeCell ref="IAY6:IAZ6"/>
    <mergeCell ref="IBA6:IBB6"/>
    <mergeCell ref="IBC6:IBD6"/>
    <mergeCell ref="IAG6:IAH6"/>
    <mergeCell ref="IAI6:IAJ6"/>
    <mergeCell ref="IAK6:IAL6"/>
    <mergeCell ref="IAM6:IAN6"/>
    <mergeCell ref="IAO6:IAP6"/>
    <mergeCell ref="IAQ6:IAR6"/>
    <mergeCell ref="HZU6:HZV6"/>
    <mergeCell ref="HZW6:HZX6"/>
    <mergeCell ref="HZY6:HZZ6"/>
    <mergeCell ref="IAA6:IAB6"/>
    <mergeCell ref="IAC6:IAD6"/>
    <mergeCell ref="IAE6:IAF6"/>
    <mergeCell ref="HZI6:HZJ6"/>
    <mergeCell ref="HZK6:HZL6"/>
    <mergeCell ref="HZM6:HZN6"/>
    <mergeCell ref="HZO6:HZP6"/>
    <mergeCell ref="HZQ6:HZR6"/>
    <mergeCell ref="HZS6:HZT6"/>
    <mergeCell ref="IEK6:IEL6"/>
    <mergeCell ref="IEM6:IEN6"/>
    <mergeCell ref="IEO6:IEP6"/>
    <mergeCell ref="IEQ6:IER6"/>
    <mergeCell ref="IES6:IET6"/>
    <mergeCell ref="IEU6:IEV6"/>
    <mergeCell ref="IDY6:IDZ6"/>
    <mergeCell ref="IEA6:IEB6"/>
    <mergeCell ref="IEC6:IED6"/>
    <mergeCell ref="IEE6:IEF6"/>
    <mergeCell ref="IEG6:IEH6"/>
    <mergeCell ref="IEI6:IEJ6"/>
    <mergeCell ref="IDM6:IDN6"/>
    <mergeCell ref="IDO6:IDP6"/>
    <mergeCell ref="IDQ6:IDR6"/>
    <mergeCell ref="IDS6:IDT6"/>
    <mergeCell ref="IDU6:IDV6"/>
    <mergeCell ref="IDW6:IDX6"/>
    <mergeCell ref="IDA6:IDB6"/>
    <mergeCell ref="IDC6:IDD6"/>
    <mergeCell ref="IDE6:IDF6"/>
    <mergeCell ref="IDG6:IDH6"/>
    <mergeCell ref="IDI6:IDJ6"/>
    <mergeCell ref="IDK6:IDL6"/>
    <mergeCell ref="ICO6:ICP6"/>
    <mergeCell ref="ICQ6:ICR6"/>
    <mergeCell ref="ICS6:ICT6"/>
    <mergeCell ref="ICU6:ICV6"/>
    <mergeCell ref="ICW6:ICX6"/>
    <mergeCell ref="ICY6:ICZ6"/>
    <mergeCell ref="ICC6:ICD6"/>
    <mergeCell ref="ICE6:ICF6"/>
    <mergeCell ref="ICG6:ICH6"/>
    <mergeCell ref="ICI6:ICJ6"/>
    <mergeCell ref="ICK6:ICL6"/>
    <mergeCell ref="ICM6:ICN6"/>
    <mergeCell ref="IHE6:IHF6"/>
    <mergeCell ref="IHG6:IHH6"/>
    <mergeCell ref="IHI6:IHJ6"/>
    <mergeCell ref="IHK6:IHL6"/>
    <mergeCell ref="IHM6:IHN6"/>
    <mergeCell ref="IHO6:IHP6"/>
    <mergeCell ref="IGS6:IGT6"/>
    <mergeCell ref="IGU6:IGV6"/>
    <mergeCell ref="IGW6:IGX6"/>
    <mergeCell ref="IGY6:IGZ6"/>
    <mergeCell ref="IHA6:IHB6"/>
    <mergeCell ref="IHC6:IHD6"/>
    <mergeCell ref="IGG6:IGH6"/>
    <mergeCell ref="IGI6:IGJ6"/>
    <mergeCell ref="IGK6:IGL6"/>
    <mergeCell ref="IGM6:IGN6"/>
    <mergeCell ref="IGO6:IGP6"/>
    <mergeCell ref="IGQ6:IGR6"/>
    <mergeCell ref="IFU6:IFV6"/>
    <mergeCell ref="IFW6:IFX6"/>
    <mergeCell ref="IFY6:IFZ6"/>
    <mergeCell ref="IGA6:IGB6"/>
    <mergeCell ref="IGC6:IGD6"/>
    <mergeCell ref="IGE6:IGF6"/>
    <mergeCell ref="IFI6:IFJ6"/>
    <mergeCell ref="IFK6:IFL6"/>
    <mergeCell ref="IFM6:IFN6"/>
    <mergeCell ref="IFO6:IFP6"/>
    <mergeCell ref="IFQ6:IFR6"/>
    <mergeCell ref="IFS6:IFT6"/>
    <mergeCell ref="IEW6:IEX6"/>
    <mergeCell ref="IEY6:IEZ6"/>
    <mergeCell ref="IFA6:IFB6"/>
    <mergeCell ref="IFC6:IFD6"/>
    <mergeCell ref="IFE6:IFF6"/>
    <mergeCell ref="IFG6:IFH6"/>
    <mergeCell ref="IJY6:IJZ6"/>
    <mergeCell ref="IKA6:IKB6"/>
    <mergeCell ref="IKC6:IKD6"/>
    <mergeCell ref="IKE6:IKF6"/>
    <mergeCell ref="IKG6:IKH6"/>
    <mergeCell ref="IKI6:IKJ6"/>
    <mergeCell ref="IJM6:IJN6"/>
    <mergeCell ref="IJO6:IJP6"/>
    <mergeCell ref="IJQ6:IJR6"/>
    <mergeCell ref="IJS6:IJT6"/>
    <mergeCell ref="IJU6:IJV6"/>
    <mergeCell ref="IJW6:IJX6"/>
    <mergeCell ref="IJA6:IJB6"/>
    <mergeCell ref="IJC6:IJD6"/>
    <mergeCell ref="IJE6:IJF6"/>
    <mergeCell ref="IJG6:IJH6"/>
    <mergeCell ref="IJI6:IJJ6"/>
    <mergeCell ref="IJK6:IJL6"/>
    <mergeCell ref="IIO6:IIP6"/>
    <mergeCell ref="IIQ6:IIR6"/>
    <mergeCell ref="IIS6:IIT6"/>
    <mergeCell ref="IIU6:IIV6"/>
    <mergeCell ref="IIW6:IIX6"/>
    <mergeCell ref="IIY6:IIZ6"/>
    <mergeCell ref="IIC6:IID6"/>
    <mergeCell ref="IIE6:IIF6"/>
    <mergeCell ref="IIG6:IIH6"/>
    <mergeCell ref="III6:IIJ6"/>
    <mergeCell ref="IIK6:IIL6"/>
    <mergeCell ref="IIM6:IIN6"/>
    <mergeCell ref="IHQ6:IHR6"/>
    <mergeCell ref="IHS6:IHT6"/>
    <mergeCell ref="IHU6:IHV6"/>
    <mergeCell ref="IHW6:IHX6"/>
    <mergeCell ref="IHY6:IHZ6"/>
    <mergeCell ref="IIA6:IIB6"/>
    <mergeCell ref="IMS6:IMT6"/>
    <mergeCell ref="IMU6:IMV6"/>
    <mergeCell ref="IMW6:IMX6"/>
    <mergeCell ref="IMY6:IMZ6"/>
    <mergeCell ref="INA6:INB6"/>
    <mergeCell ref="INC6:IND6"/>
    <mergeCell ref="IMG6:IMH6"/>
    <mergeCell ref="IMI6:IMJ6"/>
    <mergeCell ref="IMK6:IML6"/>
    <mergeCell ref="IMM6:IMN6"/>
    <mergeCell ref="IMO6:IMP6"/>
    <mergeCell ref="IMQ6:IMR6"/>
    <mergeCell ref="ILU6:ILV6"/>
    <mergeCell ref="ILW6:ILX6"/>
    <mergeCell ref="ILY6:ILZ6"/>
    <mergeCell ref="IMA6:IMB6"/>
    <mergeCell ref="IMC6:IMD6"/>
    <mergeCell ref="IME6:IMF6"/>
    <mergeCell ref="ILI6:ILJ6"/>
    <mergeCell ref="ILK6:ILL6"/>
    <mergeCell ref="ILM6:ILN6"/>
    <mergeCell ref="ILO6:ILP6"/>
    <mergeCell ref="ILQ6:ILR6"/>
    <mergeCell ref="ILS6:ILT6"/>
    <mergeCell ref="IKW6:IKX6"/>
    <mergeCell ref="IKY6:IKZ6"/>
    <mergeCell ref="ILA6:ILB6"/>
    <mergeCell ref="ILC6:ILD6"/>
    <mergeCell ref="ILE6:ILF6"/>
    <mergeCell ref="ILG6:ILH6"/>
    <mergeCell ref="IKK6:IKL6"/>
    <mergeCell ref="IKM6:IKN6"/>
    <mergeCell ref="IKO6:IKP6"/>
    <mergeCell ref="IKQ6:IKR6"/>
    <mergeCell ref="IKS6:IKT6"/>
    <mergeCell ref="IKU6:IKV6"/>
    <mergeCell ref="IPM6:IPN6"/>
    <mergeCell ref="IPO6:IPP6"/>
    <mergeCell ref="IPQ6:IPR6"/>
    <mergeCell ref="IPS6:IPT6"/>
    <mergeCell ref="IPU6:IPV6"/>
    <mergeCell ref="IPW6:IPX6"/>
    <mergeCell ref="IPA6:IPB6"/>
    <mergeCell ref="IPC6:IPD6"/>
    <mergeCell ref="IPE6:IPF6"/>
    <mergeCell ref="IPG6:IPH6"/>
    <mergeCell ref="IPI6:IPJ6"/>
    <mergeCell ref="IPK6:IPL6"/>
    <mergeCell ref="IOO6:IOP6"/>
    <mergeCell ref="IOQ6:IOR6"/>
    <mergeCell ref="IOS6:IOT6"/>
    <mergeCell ref="IOU6:IOV6"/>
    <mergeCell ref="IOW6:IOX6"/>
    <mergeCell ref="IOY6:IOZ6"/>
    <mergeCell ref="IOC6:IOD6"/>
    <mergeCell ref="IOE6:IOF6"/>
    <mergeCell ref="IOG6:IOH6"/>
    <mergeCell ref="IOI6:IOJ6"/>
    <mergeCell ref="IOK6:IOL6"/>
    <mergeCell ref="IOM6:ION6"/>
    <mergeCell ref="INQ6:INR6"/>
    <mergeCell ref="INS6:INT6"/>
    <mergeCell ref="INU6:INV6"/>
    <mergeCell ref="INW6:INX6"/>
    <mergeCell ref="INY6:INZ6"/>
    <mergeCell ref="IOA6:IOB6"/>
    <mergeCell ref="INE6:INF6"/>
    <mergeCell ref="ING6:INH6"/>
    <mergeCell ref="INI6:INJ6"/>
    <mergeCell ref="INK6:INL6"/>
    <mergeCell ref="INM6:INN6"/>
    <mergeCell ref="INO6:INP6"/>
    <mergeCell ref="ISG6:ISH6"/>
    <mergeCell ref="ISI6:ISJ6"/>
    <mergeCell ref="ISK6:ISL6"/>
    <mergeCell ref="ISM6:ISN6"/>
    <mergeCell ref="ISO6:ISP6"/>
    <mergeCell ref="ISQ6:ISR6"/>
    <mergeCell ref="IRU6:IRV6"/>
    <mergeCell ref="IRW6:IRX6"/>
    <mergeCell ref="IRY6:IRZ6"/>
    <mergeCell ref="ISA6:ISB6"/>
    <mergeCell ref="ISC6:ISD6"/>
    <mergeCell ref="ISE6:ISF6"/>
    <mergeCell ref="IRI6:IRJ6"/>
    <mergeCell ref="IRK6:IRL6"/>
    <mergeCell ref="IRM6:IRN6"/>
    <mergeCell ref="IRO6:IRP6"/>
    <mergeCell ref="IRQ6:IRR6"/>
    <mergeCell ref="IRS6:IRT6"/>
    <mergeCell ref="IQW6:IQX6"/>
    <mergeCell ref="IQY6:IQZ6"/>
    <mergeCell ref="IRA6:IRB6"/>
    <mergeCell ref="IRC6:IRD6"/>
    <mergeCell ref="IRE6:IRF6"/>
    <mergeCell ref="IRG6:IRH6"/>
    <mergeCell ref="IQK6:IQL6"/>
    <mergeCell ref="IQM6:IQN6"/>
    <mergeCell ref="IQO6:IQP6"/>
    <mergeCell ref="IQQ6:IQR6"/>
    <mergeCell ref="IQS6:IQT6"/>
    <mergeCell ref="IQU6:IQV6"/>
    <mergeCell ref="IPY6:IPZ6"/>
    <mergeCell ref="IQA6:IQB6"/>
    <mergeCell ref="IQC6:IQD6"/>
    <mergeCell ref="IQE6:IQF6"/>
    <mergeCell ref="IQG6:IQH6"/>
    <mergeCell ref="IQI6:IQJ6"/>
    <mergeCell ref="IVA6:IVB6"/>
    <mergeCell ref="IVC6:IVD6"/>
    <mergeCell ref="IVE6:IVF6"/>
    <mergeCell ref="IVG6:IVH6"/>
    <mergeCell ref="IVI6:IVJ6"/>
    <mergeCell ref="IVK6:IVL6"/>
    <mergeCell ref="IUO6:IUP6"/>
    <mergeCell ref="IUQ6:IUR6"/>
    <mergeCell ref="IUS6:IUT6"/>
    <mergeCell ref="IUU6:IUV6"/>
    <mergeCell ref="IUW6:IUX6"/>
    <mergeCell ref="IUY6:IUZ6"/>
    <mergeCell ref="IUC6:IUD6"/>
    <mergeCell ref="IUE6:IUF6"/>
    <mergeCell ref="IUG6:IUH6"/>
    <mergeCell ref="IUI6:IUJ6"/>
    <mergeCell ref="IUK6:IUL6"/>
    <mergeCell ref="IUM6:IUN6"/>
    <mergeCell ref="ITQ6:ITR6"/>
    <mergeCell ref="ITS6:ITT6"/>
    <mergeCell ref="ITU6:ITV6"/>
    <mergeCell ref="ITW6:ITX6"/>
    <mergeCell ref="ITY6:ITZ6"/>
    <mergeCell ref="IUA6:IUB6"/>
    <mergeCell ref="ITE6:ITF6"/>
    <mergeCell ref="ITG6:ITH6"/>
    <mergeCell ref="ITI6:ITJ6"/>
    <mergeCell ref="ITK6:ITL6"/>
    <mergeCell ref="ITM6:ITN6"/>
    <mergeCell ref="ITO6:ITP6"/>
    <mergeCell ref="ISS6:IST6"/>
    <mergeCell ref="ISU6:ISV6"/>
    <mergeCell ref="ISW6:ISX6"/>
    <mergeCell ref="ISY6:ISZ6"/>
    <mergeCell ref="ITA6:ITB6"/>
    <mergeCell ref="ITC6:ITD6"/>
    <mergeCell ref="IXU6:IXV6"/>
    <mergeCell ref="IXW6:IXX6"/>
    <mergeCell ref="IXY6:IXZ6"/>
    <mergeCell ref="IYA6:IYB6"/>
    <mergeCell ref="IYC6:IYD6"/>
    <mergeCell ref="IYE6:IYF6"/>
    <mergeCell ref="IXI6:IXJ6"/>
    <mergeCell ref="IXK6:IXL6"/>
    <mergeCell ref="IXM6:IXN6"/>
    <mergeCell ref="IXO6:IXP6"/>
    <mergeCell ref="IXQ6:IXR6"/>
    <mergeCell ref="IXS6:IXT6"/>
    <mergeCell ref="IWW6:IWX6"/>
    <mergeCell ref="IWY6:IWZ6"/>
    <mergeCell ref="IXA6:IXB6"/>
    <mergeCell ref="IXC6:IXD6"/>
    <mergeCell ref="IXE6:IXF6"/>
    <mergeCell ref="IXG6:IXH6"/>
    <mergeCell ref="IWK6:IWL6"/>
    <mergeCell ref="IWM6:IWN6"/>
    <mergeCell ref="IWO6:IWP6"/>
    <mergeCell ref="IWQ6:IWR6"/>
    <mergeCell ref="IWS6:IWT6"/>
    <mergeCell ref="IWU6:IWV6"/>
    <mergeCell ref="IVY6:IVZ6"/>
    <mergeCell ref="IWA6:IWB6"/>
    <mergeCell ref="IWC6:IWD6"/>
    <mergeCell ref="IWE6:IWF6"/>
    <mergeCell ref="IWG6:IWH6"/>
    <mergeCell ref="IWI6:IWJ6"/>
    <mergeCell ref="IVM6:IVN6"/>
    <mergeCell ref="IVO6:IVP6"/>
    <mergeCell ref="IVQ6:IVR6"/>
    <mergeCell ref="IVS6:IVT6"/>
    <mergeCell ref="IVU6:IVV6"/>
    <mergeCell ref="IVW6:IVX6"/>
    <mergeCell ref="JAO6:JAP6"/>
    <mergeCell ref="JAQ6:JAR6"/>
    <mergeCell ref="JAS6:JAT6"/>
    <mergeCell ref="JAU6:JAV6"/>
    <mergeCell ref="JAW6:JAX6"/>
    <mergeCell ref="JAY6:JAZ6"/>
    <mergeCell ref="JAC6:JAD6"/>
    <mergeCell ref="JAE6:JAF6"/>
    <mergeCell ref="JAG6:JAH6"/>
    <mergeCell ref="JAI6:JAJ6"/>
    <mergeCell ref="JAK6:JAL6"/>
    <mergeCell ref="JAM6:JAN6"/>
    <mergeCell ref="IZQ6:IZR6"/>
    <mergeCell ref="IZS6:IZT6"/>
    <mergeCell ref="IZU6:IZV6"/>
    <mergeCell ref="IZW6:IZX6"/>
    <mergeCell ref="IZY6:IZZ6"/>
    <mergeCell ref="JAA6:JAB6"/>
    <mergeCell ref="IZE6:IZF6"/>
    <mergeCell ref="IZG6:IZH6"/>
    <mergeCell ref="IZI6:IZJ6"/>
    <mergeCell ref="IZK6:IZL6"/>
    <mergeCell ref="IZM6:IZN6"/>
    <mergeCell ref="IZO6:IZP6"/>
    <mergeCell ref="IYS6:IYT6"/>
    <mergeCell ref="IYU6:IYV6"/>
    <mergeCell ref="IYW6:IYX6"/>
    <mergeCell ref="IYY6:IYZ6"/>
    <mergeCell ref="IZA6:IZB6"/>
    <mergeCell ref="IZC6:IZD6"/>
    <mergeCell ref="IYG6:IYH6"/>
    <mergeCell ref="IYI6:IYJ6"/>
    <mergeCell ref="IYK6:IYL6"/>
    <mergeCell ref="IYM6:IYN6"/>
    <mergeCell ref="IYO6:IYP6"/>
    <mergeCell ref="IYQ6:IYR6"/>
    <mergeCell ref="JDI6:JDJ6"/>
    <mergeCell ref="JDK6:JDL6"/>
    <mergeCell ref="JDM6:JDN6"/>
    <mergeCell ref="JDO6:JDP6"/>
    <mergeCell ref="JDQ6:JDR6"/>
    <mergeCell ref="JDS6:JDT6"/>
    <mergeCell ref="JCW6:JCX6"/>
    <mergeCell ref="JCY6:JCZ6"/>
    <mergeCell ref="JDA6:JDB6"/>
    <mergeCell ref="JDC6:JDD6"/>
    <mergeCell ref="JDE6:JDF6"/>
    <mergeCell ref="JDG6:JDH6"/>
    <mergeCell ref="JCK6:JCL6"/>
    <mergeCell ref="JCM6:JCN6"/>
    <mergeCell ref="JCO6:JCP6"/>
    <mergeCell ref="JCQ6:JCR6"/>
    <mergeCell ref="JCS6:JCT6"/>
    <mergeCell ref="JCU6:JCV6"/>
    <mergeCell ref="JBY6:JBZ6"/>
    <mergeCell ref="JCA6:JCB6"/>
    <mergeCell ref="JCC6:JCD6"/>
    <mergeCell ref="JCE6:JCF6"/>
    <mergeCell ref="JCG6:JCH6"/>
    <mergeCell ref="JCI6:JCJ6"/>
    <mergeCell ref="JBM6:JBN6"/>
    <mergeCell ref="JBO6:JBP6"/>
    <mergeCell ref="JBQ6:JBR6"/>
    <mergeCell ref="JBS6:JBT6"/>
    <mergeCell ref="JBU6:JBV6"/>
    <mergeCell ref="JBW6:JBX6"/>
    <mergeCell ref="JBA6:JBB6"/>
    <mergeCell ref="JBC6:JBD6"/>
    <mergeCell ref="JBE6:JBF6"/>
    <mergeCell ref="JBG6:JBH6"/>
    <mergeCell ref="JBI6:JBJ6"/>
    <mergeCell ref="JBK6:JBL6"/>
    <mergeCell ref="JGC6:JGD6"/>
    <mergeCell ref="JGE6:JGF6"/>
    <mergeCell ref="JGG6:JGH6"/>
    <mergeCell ref="JGI6:JGJ6"/>
    <mergeCell ref="JGK6:JGL6"/>
    <mergeCell ref="JGM6:JGN6"/>
    <mergeCell ref="JFQ6:JFR6"/>
    <mergeCell ref="JFS6:JFT6"/>
    <mergeCell ref="JFU6:JFV6"/>
    <mergeCell ref="JFW6:JFX6"/>
    <mergeCell ref="JFY6:JFZ6"/>
    <mergeCell ref="JGA6:JGB6"/>
    <mergeCell ref="JFE6:JFF6"/>
    <mergeCell ref="JFG6:JFH6"/>
    <mergeCell ref="JFI6:JFJ6"/>
    <mergeCell ref="JFK6:JFL6"/>
    <mergeCell ref="JFM6:JFN6"/>
    <mergeCell ref="JFO6:JFP6"/>
    <mergeCell ref="JES6:JET6"/>
    <mergeCell ref="JEU6:JEV6"/>
    <mergeCell ref="JEW6:JEX6"/>
    <mergeCell ref="JEY6:JEZ6"/>
    <mergeCell ref="JFA6:JFB6"/>
    <mergeCell ref="JFC6:JFD6"/>
    <mergeCell ref="JEG6:JEH6"/>
    <mergeCell ref="JEI6:JEJ6"/>
    <mergeCell ref="JEK6:JEL6"/>
    <mergeCell ref="JEM6:JEN6"/>
    <mergeCell ref="JEO6:JEP6"/>
    <mergeCell ref="JEQ6:JER6"/>
    <mergeCell ref="JDU6:JDV6"/>
    <mergeCell ref="JDW6:JDX6"/>
    <mergeCell ref="JDY6:JDZ6"/>
    <mergeCell ref="JEA6:JEB6"/>
    <mergeCell ref="JEC6:JED6"/>
    <mergeCell ref="JEE6:JEF6"/>
    <mergeCell ref="JIW6:JIX6"/>
    <mergeCell ref="JIY6:JIZ6"/>
    <mergeCell ref="JJA6:JJB6"/>
    <mergeCell ref="JJC6:JJD6"/>
    <mergeCell ref="JJE6:JJF6"/>
    <mergeCell ref="JJG6:JJH6"/>
    <mergeCell ref="JIK6:JIL6"/>
    <mergeCell ref="JIM6:JIN6"/>
    <mergeCell ref="JIO6:JIP6"/>
    <mergeCell ref="JIQ6:JIR6"/>
    <mergeCell ref="JIS6:JIT6"/>
    <mergeCell ref="JIU6:JIV6"/>
    <mergeCell ref="JHY6:JHZ6"/>
    <mergeCell ref="JIA6:JIB6"/>
    <mergeCell ref="JIC6:JID6"/>
    <mergeCell ref="JIE6:JIF6"/>
    <mergeCell ref="JIG6:JIH6"/>
    <mergeCell ref="JII6:JIJ6"/>
    <mergeCell ref="JHM6:JHN6"/>
    <mergeCell ref="JHO6:JHP6"/>
    <mergeCell ref="JHQ6:JHR6"/>
    <mergeCell ref="JHS6:JHT6"/>
    <mergeCell ref="JHU6:JHV6"/>
    <mergeCell ref="JHW6:JHX6"/>
    <mergeCell ref="JHA6:JHB6"/>
    <mergeCell ref="JHC6:JHD6"/>
    <mergeCell ref="JHE6:JHF6"/>
    <mergeCell ref="JHG6:JHH6"/>
    <mergeCell ref="JHI6:JHJ6"/>
    <mergeCell ref="JHK6:JHL6"/>
    <mergeCell ref="JGO6:JGP6"/>
    <mergeCell ref="JGQ6:JGR6"/>
    <mergeCell ref="JGS6:JGT6"/>
    <mergeCell ref="JGU6:JGV6"/>
    <mergeCell ref="JGW6:JGX6"/>
    <mergeCell ref="JGY6:JGZ6"/>
    <mergeCell ref="JLQ6:JLR6"/>
    <mergeCell ref="JLS6:JLT6"/>
    <mergeCell ref="JLU6:JLV6"/>
    <mergeCell ref="JLW6:JLX6"/>
    <mergeCell ref="JLY6:JLZ6"/>
    <mergeCell ref="JMA6:JMB6"/>
    <mergeCell ref="JLE6:JLF6"/>
    <mergeCell ref="JLG6:JLH6"/>
    <mergeCell ref="JLI6:JLJ6"/>
    <mergeCell ref="JLK6:JLL6"/>
    <mergeCell ref="JLM6:JLN6"/>
    <mergeCell ref="JLO6:JLP6"/>
    <mergeCell ref="JKS6:JKT6"/>
    <mergeCell ref="JKU6:JKV6"/>
    <mergeCell ref="JKW6:JKX6"/>
    <mergeCell ref="JKY6:JKZ6"/>
    <mergeCell ref="JLA6:JLB6"/>
    <mergeCell ref="JLC6:JLD6"/>
    <mergeCell ref="JKG6:JKH6"/>
    <mergeCell ref="JKI6:JKJ6"/>
    <mergeCell ref="JKK6:JKL6"/>
    <mergeCell ref="JKM6:JKN6"/>
    <mergeCell ref="JKO6:JKP6"/>
    <mergeCell ref="JKQ6:JKR6"/>
    <mergeCell ref="JJU6:JJV6"/>
    <mergeCell ref="JJW6:JJX6"/>
    <mergeCell ref="JJY6:JJZ6"/>
    <mergeCell ref="JKA6:JKB6"/>
    <mergeCell ref="JKC6:JKD6"/>
    <mergeCell ref="JKE6:JKF6"/>
    <mergeCell ref="JJI6:JJJ6"/>
    <mergeCell ref="JJK6:JJL6"/>
    <mergeCell ref="JJM6:JJN6"/>
    <mergeCell ref="JJO6:JJP6"/>
    <mergeCell ref="JJQ6:JJR6"/>
    <mergeCell ref="JJS6:JJT6"/>
    <mergeCell ref="JOK6:JOL6"/>
    <mergeCell ref="JOM6:JON6"/>
    <mergeCell ref="JOO6:JOP6"/>
    <mergeCell ref="JOQ6:JOR6"/>
    <mergeCell ref="JOS6:JOT6"/>
    <mergeCell ref="JOU6:JOV6"/>
    <mergeCell ref="JNY6:JNZ6"/>
    <mergeCell ref="JOA6:JOB6"/>
    <mergeCell ref="JOC6:JOD6"/>
    <mergeCell ref="JOE6:JOF6"/>
    <mergeCell ref="JOG6:JOH6"/>
    <mergeCell ref="JOI6:JOJ6"/>
    <mergeCell ref="JNM6:JNN6"/>
    <mergeCell ref="JNO6:JNP6"/>
    <mergeCell ref="JNQ6:JNR6"/>
    <mergeCell ref="JNS6:JNT6"/>
    <mergeCell ref="JNU6:JNV6"/>
    <mergeCell ref="JNW6:JNX6"/>
    <mergeCell ref="JNA6:JNB6"/>
    <mergeCell ref="JNC6:JND6"/>
    <mergeCell ref="JNE6:JNF6"/>
    <mergeCell ref="JNG6:JNH6"/>
    <mergeCell ref="JNI6:JNJ6"/>
    <mergeCell ref="JNK6:JNL6"/>
    <mergeCell ref="JMO6:JMP6"/>
    <mergeCell ref="JMQ6:JMR6"/>
    <mergeCell ref="JMS6:JMT6"/>
    <mergeCell ref="JMU6:JMV6"/>
    <mergeCell ref="JMW6:JMX6"/>
    <mergeCell ref="JMY6:JMZ6"/>
    <mergeCell ref="JMC6:JMD6"/>
    <mergeCell ref="JME6:JMF6"/>
    <mergeCell ref="JMG6:JMH6"/>
    <mergeCell ref="JMI6:JMJ6"/>
    <mergeCell ref="JMK6:JML6"/>
    <mergeCell ref="JMM6:JMN6"/>
    <mergeCell ref="JRE6:JRF6"/>
    <mergeCell ref="JRG6:JRH6"/>
    <mergeCell ref="JRI6:JRJ6"/>
    <mergeCell ref="JRK6:JRL6"/>
    <mergeCell ref="JRM6:JRN6"/>
    <mergeCell ref="JRO6:JRP6"/>
    <mergeCell ref="JQS6:JQT6"/>
    <mergeCell ref="JQU6:JQV6"/>
    <mergeCell ref="JQW6:JQX6"/>
    <mergeCell ref="JQY6:JQZ6"/>
    <mergeCell ref="JRA6:JRB6"/>
    <mergeCell ref="JRC6:JRD6"/>
    <mergeCell ref="JQG6:JQH6"/>
    <mergeCell ref="JQI6:JQJ6"/>
    <mergeCell ref="JQK6:JQL6"/>
    <mergeCell ref="JQM6:JQN6"/>
    <mergeCell ref="JQO6:JQP6"/>
    <mergeCell ref="JQQ6:JQR6"/>
    <mergeCell ref="JPU6:JPV6"/>
    <mergeCell ref="JPW6:JPX6"/>
    <mergeCell ref="JPY6:JPZ6"/>
    <mergeCell ref="JQA6:JQB6"/>
    <mergeCell ref="JQC6:JQD6"/>
    <mergeCell ref="JQE6:JQF6"/>
    <mergeCell ref="JPI6:JPJ6"/>
    <mergeCell ref="JPK6:JPL6"/>
    <mergeCell ref="JPM6:JPN6"/>
    <mergeCell ref="JPO6:JPP6"/>
    <mergeCell ref="JPQ6:JPR6"/>
    <mergeCell ref="JPS6:JPT6"/>
    <mergeCell ref="JOW6:JOX6"/>
    <mergeCell ref="JOY6:JOZ6"/>
    <mergeCell ref="JPA6:JPB6"/>
    <mergeCell ref="JPC6:JPD6"/>
    <mergeCell ref="JPE6:JPF6"/>
    <mergeCell ref="JPG6:JPH6"/>
    <mergeCell ref="JTY6:JTZ6"/>
    <mergeCell ref="JUA6:JUB6"/>
    <mergeCell ref="JUC6:JUD6"/>
    <mergeCell ref="JUE6:JUF6"/>
    <mergeCell ref="JUG6:JUH6"/>
    <mergeCell ref="JUI6:JUJ6"/>
    <mergeCell ref="JTM6:JTN6"/>
    <mergeCell ref="JTO6:JTP6"/>
    <mergeCell ref="JTQ6:JTR6"/>
    <mergeCell ref="JTS6:JTT6"/>
    <mergeCell ref="JTU6:JTV6"/>
    <mergeCell ref="JTW6:JTX6"/>
    <mergeCell ref="JTA6:JTB6"/>
    <mergeCell ref="JTC6:JTD6"/>
    <mergeCell ref="JTE6:JTF6"/>
    <mergeCell ref="JTG6:JTH6"/>
    <mergeCell ref="JTI6:JTJ6"/>
    <mergeCell ref="JTK6:JTL6"/>
    <mergeCell ref="JSO6:JSP6"/>
    <mergeCell ref="JSQ6:JSR6"/>
    <mergeCell ref="JSS6:JST6"/>
    <mergeCell ref="JSU6:JSV6"/>
    <mergeCell ref="JSW6:JSX6"/>
    <mergeCell ref="JSY6:JSZ6"/>
    <mergeCell ref="JSC6:JSD6"/>
    <mergeCell ref="JSE6:JSF6"/>
    <mergeCell ref="JSG6:JSH6"/>
    <mergeCell ref="JSI6:JSJ6"/>
    <mergeCell ref="JSK6:JSL6"/>
    <mergeCell ref="JSM6:JSN6"/>
    <mergeCell ref="JRQ6:JRR6"/>
    <mergeCell ref="JRS6:JRT6"/>
    <mergeCell ref="JRU6:JRV6"/>
    <mergeCell ref="JRW6:JRX6"/>
    <mergeCell ref="JRY6:JRZ6"/>
    <mergeCell ref="JSA6:JSB6"/>
    <mergeCell ref="JWS6:JWT6"/>
    <mergeCell ref="JWU6:JWV6"/>
    <mergeCell ref="JWW6:JWX6"/>
    <mergeCell ref="JWY6:JWZ6"/>
    <mergeCell ref="JXA6:JXB6"/>
    <mergeCell ref="JXC6:JXD6"/>
    <mergeCell ref="JWG6:JWH6"/>
    <mergeCell ref="JWI6:JWJ6"/>
    <mergeCell ref="JWK6:JWL6"/>
    <mergeCell ref="JWM6:JWN6"/>
    <mergeCell ref="JWO6:JWP6"/>
    <mergeCell ref="JWQ6:JWR6"/>
    <mergeCell ref="JVU6:JVV6"/>
    <mergeCell ref="JVW6:JVX6"/>
    <mergeCell ref="JVY6:JVZ6"/>
    <mergeCell ref="JWA6:JWB6"/>
    <mergeCell ref="JWC6:JWD6"/>
    <mergeCell ref="JWE6:JWF6"/>
    <mergeCell ref="JVI6:JVJ6"/>
    <mergeCell ref="JVK6:JVL6"/>
    <mergeCell ref="JVM6:JVN6"/>
    <mergeCell ref="JVO6:JVP6"/>
    <mergeCell ref="JVQ6:JVR6"/>
    <mergeCell ref="JVS6:JVT6"/>
    <mergeCell ref="JUW6:JUX6"/>
    <mergeCell ref="JUY6:JUZ6"/>
    <mergeCell ref="JVA6:JVB6"/>
    <mergeCell ref="JVC6:JVD6"/>
    <mergeCell ref="JVE6:JVF6"/>
    <mergeCell ref="JVG6:JVH6"/>
    <mergeCell ref="JUK6:JUL6"/>
    <mergeCell ref="JUM6:JUN6"/>
    <mergeCell ref="JUO6:JUP6"/>
    <mergeCell ref="JUQ6:JUR6"/>
    <mergeCell ref="JUS6:JUT6"/>
    <mergeCell ref="JUU6:JUV6"/>
    <mergeCell ref="JZM6:JZN6"/>
    <mergeCell ref="JZO6:JZP6"/>
    <mergeCell ref="JZQ6:JZR6"/>
    <mergeCell ref="JZS6:JZT6"/>
    <mergeCell ref="JZU6:JZV6"/>
    <mergeCell ref="JZW6:JZX6"/>
    <mergeCell ref="JZA6:JZB6"/>
    <mergeCell ref="JZC6:JZD6"/>
    <mergeCell ref="JZE6:JZF6"/>
    <mergeCell ref="JZG6:JZH6"/>
    <mergeCell ref="JZI6:JZJ6"/>
    <mergeCell ref="JZK6:JZL6"/>
    <mergeCell ref="JYO6:JYP6"/>
    <mergeCell ref="JYQ6:JYR6"/>
    <mergeCell ref="JYS6:JYT6"/>
    <mergeCell ref="JYU6:JYV6"/>
    <mergeCell ref="JYW6:JYX6"/>
    <mergeCell ref="JYY6:JYZ6"/>
    <mergeCell ref="JYC6:JYD6"/>
    <mergeCell ref="JYE6:JYF6"/>
    <mergeCell ref="JYG6:JYH6"/>
    <mergeCell ref="JYI6:JYJ6"/>
    <mergeCell ref="JYK6:JYL6"/>
    <mergeCell ref="JYM6:JYN6"/>
    <mergeCell ref="JXQ6:JXR6"/>
    <mergeCell ref="JXS6:JXT6"/>
    <mergeCell ref="JXU6:JXV6"/>
    <mergeCell ref="JXW6:JXX6"/>
    <mergeCell ref="JXY6:JXZ6"/>
    <mergeCell ref="JYA6:JYB6"/>
    <mergeCell ref="JXE6:JXF6"/>
    <mergeCell ref="JXG6:JXH6"/>
    <mergeCell ref="JXI6:JXJ6"/>
    <mergeCell ref="JXK6:JXL6"/>
    <mergeCell ref="JXM6:JXN6"/>
    <mergeCell ref="JXO6:JXP6"/>
    <mergeCell ref="KCG6:KCH6"/>
    <mergeCell ref="KCI6:KCJ6"/>
    <mergeCell ref="KCK6:KCL6"/>
    <mergeCell ref="KCM6:KCN6"/>
    <mergeCell ref="KCO6:KCP6"/>
    <mergeCell ref="KCQ6:KCR6"/>
    <mergeCell ref="KBU6:KBV6"/>
    <mergeCell ref="KBW6:KBX6"/>
    <mergeCell ref="KBY6:KBZ6"/>
    <mergeCell ref="KCA6:KCB6"/>
    <mergeCell ref="KCC6:KCD6"/>
    <mergeCell ref="KCE6:KCF6"/>
    <mergeCell ref="KBI6:KBJ6"/>
    <mergeCell ref="KBK6:KBL6"/>
    <mergeCell ref="KBM6:KBN6"/>
    <mergeCell ref="KBO6:KBP6"/>
    <mergeCell ref="KBQ6:KBR6"/>
    <mergeCell ref="KBS6:KBT6"/>
    <mergeCell ref="KAW6:KAX6"/>
    <mergeCell ref="KAY6:KAZ6"/>
    <mergeCell ref="KBA6:KBB6"/>
    <mergeCell ref="KBC6:KBD6"/>
    <mergeCell ref="KBE6:KBF6"/>
    <mergeCell ref="KBG6:KBH6"/>
    <mergeCell ref="KAK6:KAL6"/>
    <mergeCell ref="KAM6:KAN6"/>
    <mergeCell ref="KAO6:KAP6"/>
    <mergeCell ref="KAQ6:KAR6"/>
    <mergeCell ref="KAS6:KAT6"/>
    <mergeCell ref="KAU6:KAV6"/>
    <mergeCell ref="JZY6:JZZ6"/>
    <mergeCell ref="KAA6:KAB6"/>
    <mergeCell ref="KAC6:KAD6"/>
    <mergeCell ref="KAE6:KAF6"/>
    <mergeCell ref="KAG6:KAH6"/>
    <mergeCell ref="KAI6:KAJ6"/>
    <mergeCell ref="KFA6:KFB6"/>
    <mergeCell ref="KFC6:KFD6"/>
    <mergeCell ref="KFE6:KFF6"/>
    <mergeCell ref="KFG6:KFH6"/>
    <mergeCell ref="KFI6:KFJ6"/>
    <mergeCell ref="KFK6:KFL6"/>
    <mergeCell ref="KEO6:KEP6"/>
    <mergeCell ref="KEQ6:KER6"/>
    <mergeCell ref="KES6:KET6"/>
    <mergeCell ref="KEU6:KEV6"/>
    <mergeCell ref="KEW6:KEX6"/>
    <mergeCell ref="KEY6:KEZ6"/>
    <mergeCell ref="KEC6:KED6"/>
    <mergeCell ref="KEE6:KEF6"/>
    <mergeCell ref="KEG6:KEH6"/>
    <mergeCell ref="KEI6:KEJ6"/>
    <mergeCell ref="KEK6:KEL6"/>
    <mergeCell ref="KEM6:KEN6"/>
    <mergeCell ref="KDQ6:KDR6"/>
    <mergeCell ref="KDS6:KDT6"/>
    <mergeCell ref="KDU6:KDV6"/>
    <mergeCell ref="KDW6:KDX6"/>
    <mergeCell ref="KDY6:KDZ6"/>
    <mergeCell ref="KEA6:KEB6"/>
    <mergeCell ref="KDE6:KDF6"/>
    <mergeCell ref="KDG6:KDH6"/>
    <mergeCell ref="KDI6:KDJ6"/>
    <mergeCell ref="KDK6:KDL6"/>
    <mergeCell ref="KDM6:KDN6"/>
    <mergeCell ref="KDO6:KDP6"/>
    <mergeCell ref="KCS6:KCT6"/>
    <mergeCell ref="KCU6:KCV6"/>
    <mergeCell ref="KCW6:KCX6"/>
    <mergeCell ref="KCY6:KCZ6"/>
    <mergeCell ref="KDA6:KDB6"/>
    <mergeCell ref="KDC6:KDD6"/>
    <mergeCell ref="KHU6:KHV6"/>
    <mergeCell ref="KHW6:KHX6"/>
    <mergeCell ref="KHY6:KHZ6"/>
    <mergeCell ref="KIA6:KIB6"/>
    <mergeCell ref="KIC6:KID6"/>
    <mergeCell ref="KIE6:KIF6"/>
    <mergeCell ref="KHI6:KHJ6"/>
    <mergeCell ref="KHK6:KHL6"/>
    <mergeCell ref="KHM6:KHN6"/>
    <mergeCell ref="KHO6:KHP6"/>
    <mergeCell ref="KHQ6:KHR6"/>
    <mergeCell ref="KHS6:KHT6"/>
    <mergeCell ref="KGW6:KGX6"/>
    <mergeCell ref="KGY6:KGZ6"/>
    <mergeCell ref="KHA6:KHB6"/>
    <mergeCell ref="KHC6:KHD6"/>
    <mergeCell ref="KHE6:KHF6"/>
    <mergeCell ref="KHG6:KHH6"/>
    <mergeCell ref="KGK6:KGL6"/>
    <mergeCell ref="KGM6:KGN6"/>
    <mergeCell ref="KGO6:KGP6"/>
    <mergeCell ref="KGQ6:KGR6"/>
    <mergeCell ref="KGS6:KGT6"/>
    <mergeCell ref="KGU6:KGV6"/>
    <mergeCell ref="KFY6:KFZ6"/>
    <mergeCell ref="KGA6:KGB6"/>
    <mergeCell ref="KGC6:KGD6"/>
    <mergeCell ref="KGE6:KGF6"/>
    <mergeCell ref="KGG6:KGH6"/>
    <mergeCell ref="KGI6:KGJ6"/>
    <mergeCell ref="KFM6:KFN6"/>
    <mergeCell ref="KFO6:KFP6"/>
    <mergeCell ref="KFQ6:KFR6"/>
    <mergeCell ref="KFS6:KFT6"/>
    <mergeCell ref="KFU6:KFV6"/>
    <mergeCell ref="KFW6:KFX6"/>
    <mergeCell ref="KKO6:KKP6"/>
    <mergeCell ref="KKQ6:KKR6"/>
    <mergeCell ref="KKS6:KKT6"/>
    <mergeCell ref="KKU6:KKV6"/>
    <mergeCell ref="KKW6:KKX6"/>
    <mergeCell ref="KKY6:KKZ6"/>
    <mergeCell ref="KKC6:KKD6"/>
    <mergeCell ref="KKE6:KKF6"/>
    <mergeCell ref="KKG6:KKH6"/>
    <mergeCell ref="KKI6:KKJ6"/>
    <mergeCell ref="KKK6:KKL6"/>
    <mergeCell ref="KKM6:KKN6"/>
    <mergeCell ref="KJQ6:KJR6"/>
    <mergeCell ref="KJS6:KJT6"/>
    <mergeCell ref="KJU6:KJV6"/>
    <mergeCell ref="KJW6:KJX6"/>
    <mergeCell ref="KJY6:KJZ6"/>
    <mergeCell ref="KKA6:KKB6"/>
    <mergeCell ref="KJE6:KJF6"/>
    <mergeCell ref="KJG6:KJH6"/>
    <mergeCell ref="KJI6:KJJ6"/>
    <mergeCell ref="KJK6:KJL6"/>
    <mergeCell ref="KJM6:KJN6"/>
    <mergeCell ref="KJO6:KJP6"/>
    <mergeCell ref="KIS6:KIT6"/>
    <mergeCell ref="KIU6:KIV6"/>
    <mergeCell ref="KIW6:KIX6"/>
    <mergeCell ref="KIY6:KIZ6"/>
    <mergeCell ref="KJA6:KJB6"/>
    <mergeCell ref="KJC6:KJD6"/>
    <mergeCell ref="KIG6:KIH6"/>
    <mergeCell ref="KII6:KIJ6"/>
    <mergeCell ref="KIK6:KIL6"/>
    <mergeCell ref="KIM6:KIN6"/>
    <mergeCell ref="KIO6:KIP6"/>
    <mergeCell ref="KIQ6:KIR6"/>
    <mergeCell ref="KNI6:KNJ6"/>
    <mergeCell ref="KNK6:KNL6"/>
    <mergeCell ref="KNM6:KNN6"/>
    <mergeCell ref="KNO6:KNP6"/>
    <mergeCell ref="KNQ6:KNR6"/>
    <mergeCell ref="KNS6:KNT6"/>
    <mergeCell ref="KMW6:KMX6"/>
    <mergeCell ref="KMY6:KMZ6"/>
    <mergeCell ref="KNA6:KNB6"/>
    <mergeCell ref="KNC6:KND6"/>
    <mergeCell ref="KNE6:KNF6"/>
    <mergeCell ref="KNG6:KNH6"/>
    <mergeCell ref="KMK6:KML6"/>
    <mergeCell ref="KMM6:KMN6"/>
    <mergeCell ref="KMO6:KMP6"/>
    <mergeCell ref="KMQ6:KMR6"/>
    <mergeCell ref="KMS6:KMT6"/>
    <mergeCell ref="KMU6:KMV6"/>
    <mergeCell ref="KLY6:KLZ6"/>
    <mergeCell ref="KMA6:KMB6"/>
    <mergeCell ref="KMC6:KMD6"/>
    <mergeCell ref="KME6:KMF6"/>
    <mergeCell ref="KMG6:KMH6"/>
    <mergeCell ref="KMI6:KMJ6"/>
    <mergeCell ref="KLM6:KLN6"/>
    <mergeCell ref="KLO6:KLP6"/>
    <mergeCell ref="KLQ6:KLR6"/>
    <mergeCell ref="KLS6:KLT6"/>
    <mergeCell ref="KLU6:KLV6"/>
    <mergeCell ref="KLW6:KLX6"/>
    <mergeCell ref="KLA6:KLB6"/>
    <mergeCell ref="KLC6:KLD6"/>
    <mergeCell ref="KLE6:KLF6"/>
    <mergeCell ref="KLG6:KLH6"/>
    <mergeCell ref="KLI6:KLJ6"/>
    <mergeCell ref="KLK6:KLL6"/>
    <mergeCell ref="KQC6:KQD6"/>
    <mergeCell ref="KQE6:KQF6"/>
    <mergeCell ref="KQG6:KQH6"/>
    <mergeCell ref="KQI6:KQJ6"/>
    <mergeCell ref="KQK6:KQL6"/>
    <mergeCell ref="KQM6:KQN6"/>
    <mergeCell ref="KPQ6:KPR6"/>
    <mergeCell ref="KPS6:KPT6"/>
    <mergeCell ref="KPU6:KPV6"/>
    <mergeCell ref="KPW6:KPX6"/>
    <mergeCell ref="KPY6:KPZ6"/>
    <mergeCell ref="KQA6:KQB6"/>
    <mergeCell ref="KPE6:KPF6"/>
    <mergeCell ref="KPG6:KPH6"/>
    <mergeCell ref="KPI6:KPJ6"/>
    <mergeCell ref="KPK6:KPL6"/>
    <mergeCell ref="KPM6:KPN6"/>
    <mergeCell ref="KPO6:KPP6"/>
    <mergeCell ref="KOS6:KOT6"/>
    <mergeCell ref="KOU6:KOV6"/>
    <mergeCell ref="KOW6:KOX6"/>
    <mergeCell ref="KOY6:KOZ6"/>
    <mergeCell ref="KPA6:KPB6"/>
    <mergeCell ref="KPC6:KPD6"/>
    <mergeCell ref="KOG6:KOH6"/>
    <mergeCell ref="KOI6:KOJ6"/>
    <mergeCell ref="KOK6:KOL6"/>
    <mergeCell ref="KOM6:KON6"/>
    <mergeCell ref="KOO6:KOP6"/>
    <mergeCell ref="KOQ6:KOR6"/>
    <mergeCell ref="KNU6:KNV6"/>
    <mergeCell ref="KNW6:KNX6"/>
    <mergeCell ref="KNY6:KNZ6"/>
    <mergeCell ref="KOA6:KOB6"/>
    <mergeCell ref="KOC6:KOD6"/>
    <mergeCell ref="KOE6:KOF6"/>
    <mergeCell ref="KSW6:KSX6"/>
    <mergeCell ref="KSY6:KSZ6"/>
    <mergeCell ref="KTA6:KTB6"/>
    <mergeCell ref="KTC6:KTD6"/>
    <mergeCell ref="KTE6:KTF6"/>
    <mergeCell ref="KTG6:KTH6"/>
    <mergeCell ref="KSK6:KSL6"/>
    <mergeCell ref="KSM6:KSN6"/>
    <mergeCell ref="KSO6:KSP6"/>
    <mergeCell ref="KSQ6:KSR6"/>
    <mergeCell ref="KSS6:KST6"/>
    <mergeCell ref="KSU6:KSV6"/>
    <mergeCell ref="KRY6:KRZ6"/>
    <mergeCell ref="KSA6:KSB6"/>
    <mergeCell ref="KSC6:KSD6"/>
    <mergeCell ref="KSE6:KSF6"/>
    <mergeCell ref="KSG6:KSH6"/>
    <mergeCell ref="KSI6:KSJ6"/>
    <mergeCell ref="KRM6:KRN6"/>
    <mergeCell ref="KRO6:KRP6"/>
    <mergeCell ref="KRQ6:KRR6"/>
    <mergeCell ref="KRS6:KRT6"/>
    <mergeCell ref="KRU6:KRV6"/>
    <mergeCell ref="KRW6:KRX6"/>
    <mergeCell ref="KRA6:KRB6"/>
    <mergeCell ref="KRC6:KRD6"/>
    <mergeCell ref="KRE6:KRF6"/>
    <mergeCell ref="KRG6:KRH6"/>
    <mergeCell ref="KRI6:KRJ6"/>
    <mergeCell ref="KRK6:KRL6"/>
    <mergeCell ref="KQO6:KQP6"/>
    <mergeCell ref="KQQ6:KQR6"/>
    <mergeCell ref="KQS6:KQT6"/>
    <mergeCell ref="KQU6:KQV6"/>
    <mergeCell ref="KQW6:KQX6"/>
    <mergeCell ref="KQY6:KQZ6"/>
    <mergeCell ref="KVQ6:KVR6"/>
    <mergeCell ref="KVS6:KVT6"/>
    <mergeCell ref="KVU6:KVV6"/>
    <mergeCell ref="KVW6:KVX6"/>
    <mergeCell ref="KVY6:KVZ6"/>
    <mergeCell ref="KWA6:KWB6"/>
    <mergeCell ref="KVE6:KVF6"/>
    <mergeCell ref="KVG6:KVH6"/>
    <mergeCell ref="KVI6:KVJ6"/>
    <mergeCell ref="KVK6:KVL6"/>
    <mergeCell ref="KVM6:KVN6"/>
    <mergeCell ref="KVO6:KVP6"/>
    <mergeCell ref="KUS6:KUT6"/>
    <mergeCell ref="KUU6:KUV6"/>
    <mergeCell ref="KUW6:KUX6"/>
    <mergeCell ref="KUY6:KUZ6"/>
    <mergeCell ref="KVA6:KVB6"/>
    <mergeCell ref="KVC6:KVD6"/>
    <mergeCell ref="KUG6:KUH6"/>
    <mergeCell ref="KUI6:KUJ6"/>
    <mergeCell ref="KUK6:KUL6"/>
    <mergeCell ref="KUM6:KUN6"/>
    <mergeCell ref="KUO6:KUP6"/>
    <mergeCell ref="KUQ6:KUR6"/>
    <mergeCell ref="KTU6:KTV6"/>
    <mergeCell ref="KTW6:KTX6"/>
    <mergeCell ref="KTY6:KTZ6"/>
    <mergeCell ref="KUA6:KUB6"/>
    <mergeCell ref="KUC6:KUD6"/>
    <mergeCell ref="KUE6:KUF6"/>
    <mergeCell ref="KTI6:KTJ6"/>
    <mergeCell ref="KTK6:KTL6"/>
    <mergeCell ref="KTM6:KTN6"/>
    <mergeCell ref="KTO6:KTP6"/>
    <mergeCell ref="KTQ6:KTR6"/>
    <mergeCell ref="KTS6:KTT6"/>
    <mergeCell ref="KYK6:KYL6"/>
    <mergeCell ref="KYM6:KYN6"/>
    <mergeCell ref="KYO6:KYP6"/>
    <mergeCell ref="KYQ6:KYR6"/>
    <mergeCell ref="KYS6:KYT6"/>
    <mergeCell ref="KYU6:KYV6"/>
    <mergeCell ref="KXY6:KXZ6"/>
    <mergeCell ref="KYA6:KYB6"/>
    <mergeCell ref="KYC6:KYD6"/>
    <mergeCell ref="KYE6:KYF6"/>
    <mergeCell ref="KYG6:KYH6"/>
    <mergeCell ref="KYI6:KYJ6"/>
    <mergeCell ref="KXM6:KXN6"/>
    <mergeCell ref="KXO6:KXP6"/>
    <mergeCell ref="KXQ6:KXR6"/>
    <mergeCell ref="KXS6:KXT6"/>
    <mergeCell ref="KXU6:KXV6"/>
    <mergeCell ref="KXW6:KXX6"/>
    <mergeCell ref="KXA6:KXB6"/>
    <mergeCell ref="KXC6:KXD6"/>
    <mergeCell ref="KXE6:KXF6"/>
    <mergeCell ref="KXG6:KXH6"/>
    <mergeCell ref="KXI6:KXJ6"/>
    <mergeCell ref="KXK6:KXL6"/>
    <mergeCell ref="KWO6:KWP6"/>
    <mergeCell ref="KWQ6:KWR6"/>
    <mergeCell ref="KWS6:KWT6"/>
    <mergeCell ref="KWU6:KWV6"/>
    <mergeCell ref="KWW6:KWX6"/>
    <mergeCell ref="KWY6:KWZ6"/>
    <mergeCell ref="KWC6:KWD6"/>
    <mergeCell ref="KWE6:KWF6"/>
    <mergeCell ref="KWG6:KWH6"/>
    <mergeCell ref="KWI6:KWJ6"/>
    <mergeCell ref="KWK6:KWL6"/>
    <mergeCell ref="KWM6:KWN6"/>
    <mergeCell ref="LBE6:LBF6"/>
    <mergeCell ref="LBG6:LBH6"/>
    <mergeCell ref="LBI6:LBJ6"/>
    <mergeCell ref="LBK6:LBL6"/>
    <mergeCell ref="LBM6:LBN6"/>
    <mergeCell ref="LBO6:LBP6"/>
    <mergeCell ref="LAS6:LAT6"/>
    <mergeCell ref="LAU6:LAV6"/>
    <mergeCell ref="LAW6:LAX6"/>
    <mergeCell ref="LAY6:LAZ6"/>
    <mergeCell ref="LBA6:LBB6"/>
    <mergeCell ref="LBC6:LBD6"/>
    <mergeCell ref="LAG6:LAH6"/>
    <mergeCell ref="LAI6:LAJ6"/>
    <mergeCell ref="LAK6:LAL6"/>
    <mergeCell ref="LAM6:LAN6"/>
    <mergeCell ref="LAO6:LAP6"/>
    <mergeCell ref="LAQ6:LAR6"/>
    <mergeCell ref="KZU6:KZV6"/>
    <mergeCell ref="KZW6:KZX6"/>
    <mergeCell ref="KZY6:KZZ6"/>
    <mergeCell ref="LAA6:LAB6"/>
    <mergeCell ref="LAC6:LAD6"/>
    <mergeCell ref="LAE6:LAF6"/>
    <mergeCell ref="KZI6:KZJ6"/>
    <mergeCell ref="KZK6:KZL6"/>
    <mergeCell ref="KZM6:KZN6"/>
    <mergeCell ref="KZO6:KZP6"/>
    <mergeCell ref="KZQ6:KZR6"/>
    <mergeCell ref="KZS6:KZT6"/>
    <mergeCell ref="KYW6:KYX6"/>
    <mergeCell ref="KYY6:KYZ6"/>
    <mergeCell ref="KZA6:KZB6"/>
    <mergeCell ref="KZC6:KZD6"/>
    <mergeCell ref="KZE6:KZF6"/>
    <mergeCell ref="KZG6:KZH6"/>
    <mergeCell ref="LDY6:LDZ6"/>
    <mergeCell ref="LEA6:LEB6"/>
    <mergeCell ref="LEC6:LED6"/>
    <mergeCell ref="LEE6:LEF6"/>
    <mergeCell ref="LEG6:LEH6"/>
    <mergeCell ref="LEI6:LEJ6"/>
    <mergeCell ref="LDM6:LDN6"/>
    <mergeCell ref="LDO6:LDP6"/>
    <mergeCell ref="LDQ6:LDR6"/>
    <mergeCell ref="LDS6:LDT6"/>
    <mergeCell ref="LDU6:LDV6"/>
    <mergeCell ref="LDW6:LDX6"/>
    <mergeCell ref="LDA6:LDB6"/>
    <mergeCell ref="LDC6:LDD6"/>
    <mergeCell ref="LDE6:LDF6"/>
    <mergeCell ref="LDG6:LDH6"/>
    <mergeCell ref="LDI6:LDJ6"/>
    <mergeCell ref="LDK6:LDL6"/>
    <mergeCell ref="LCO6:LCP6"/>
    <mergeCell ref="LCQ6:LCR6"/>
    <mergeCell ref="LCS6:LCT6"/>
    <mergeCell ref="LCU6:LCV6"/>
    <mergeCell ref="LCW6:LCX6"/>
    <mergeCell ref="LCY6:LCZ6"/>
    <mergeCell ref="LCC6:LCD6"/>
    <mergeCell ref="LCE6:LCF6"/>
    <mergeCell ref="LCG6:LCH6"/>
    <mergeCell ref="LCI6:LCJ6"/>
    <mergeCell ref="LCK6:LCL6"/>
    <mergeCell ref="LCM6:LCN6"/>
    <mergeCell ref="LBQ6:LBR6"/>
    <mergeCell ref="LBS6:LBT6"/>
    <mergeCell ref="LBU6:LBV6"/>
    <mergeCell ref="LBW6:LBX6"/>
    <mergeCell ref="LBY6:LBZ6"/>
    <mergeCell ref="LCA6:LCB6"/>
    <mergeCell ref="LGS6:LGT6"/>
    <mergeCell ref="LGU6:LGV6"/>
    <mergeCell ref="LGW6:LGX6"/>
    <mergeCell ref="LGY6:LGZ6"/>
    <mergeCell ref="LHA6:LHB6"/>
    <mergeCell ref="LHC6:LHD6"/>
    <mergeCell ref="LGG6:LGH6"/>
    <mergeCell ref="LGI6:LGJ6"/>
    <mergeCell ref="LGK6:LGL6"/>
    <mergeCell ref="LGM6:LGN6"/>
    <mergeCell ref="LGO6:LGP6"/>
    <mergeCell ref="LGQ6:LGR6"/>
    <mergeCell ref="LFU6:LFV6"/>
    <mergeCell ref="LFW6:LFX6"/>
    <mergeCell ref="LFY6:LFZ6"/>
    <mergeCell ref="LGA6:LGB6"/>
    <mergeCell ref="LGC6:LGD6"/>
    <mergeCell ref="LGE6:LGF6"/>
    <mergeCell ref="LFI6:LFJ6"/>
    <mergeCell ref="LFK6:LFL6"/>
    <mergeCell ref="LFM6:LFN6"/>
    <mergeCell ref="LFO6:LFP6"/>
    <mergeCell ref="LFQ6:LFR6"/>
    <mergeCell ref="LFS6:LFT6"/>
    <mergeCell ref="LEW6:LEX6"/>
    <mergeCell ref="LEY6:LEZ6"/>
    <mergeCell ref="LFA6:LFB6"/>
    <mergeCell ref="LFC6:LFD6"/>
    <mergeCell ref="LFE6:LFF6"/>
    <mergeCell ref="LFG6:LFH6"/>
    <mergeCell ref="LEK6:LEL6"/>
    <mergeCell ref="LEM6:LEN6"/>
    <mergeCell ref="LEO6:LEP6"/>
    <mergeCell ref="LEQ6:LER6"/>
    <mergeCell ref="LES6:LET6"/>
    <mergeCell ref="LEU6:LEV6"/>
    <mergeCell ref="LJM6:LJN6"/>
    <mergeCell ref="LJO6:LJP6"/>
    <mergeCell ref="LJQ6:LJR6"/>
    <mergeCell ref="LJS6:LJT6"/>
    <mergeCell ref="LJU6:LJV6"/>
    <mergeCell ref="LJW6:LJX6"/>
    <mergeCell ref="LJA6:LJB6"/>
    <mergeCell ref="LJC6:LJD6"/>
    <mergeCell ref="LJE6:LJF6"/>
    <mergeCell ref="LJG6:LJH6"/>
    <mergeCell ref="LJI6:LJJ6"/>
    <mergeCell ref="LJK6:LJL6"/>
    <mergeCell ref="LIO6:LIP6"/>
    <mergeCell ref="LIQ6:LIR6"/>
    <mergeCell ref="LIS6:LIT6"/>
    <mergeCell ref="LIU6:LIV6"/>
    <mergeCell ref="LIW6:LIX6"/>
    <mergeCell ref="LIY6:LIZ6"/>
    <mergeCell ref="LIC6:LID6"/>
    <mergeCell ref="LIE6:LIF6"/>
    <mergeCell ref="LIG6:LIH6"/>
    <mergeCell ref="LII6:LIJ6"/>
    <mergeCell ref="LIK6:LIL6"/>
    <mergeCell ref="LIM6:LIN6"/>
    <mergeCell ref="LHQ6:LHR6"/>
    <mergeCell ref="LHS6:LHT6"/>
    <mergeCell ref="LHU6:LHV6"/>
    <mergeCell ref="LHW6:LHX6"/>
    <mergeCell ref="LHY6:LHZ6"/>
    <mergeCell ref="LIA6:LIB6"/>
    <mergeCell ref="LHE6:LHF6"/>
    <mergeCell ref="LHG6:LHH6"/>
    <mergeCell ref="LHI6:LHJ6"/>
    <mergeCell ref="LHK6:LHL6"/>
    <mergeCell ref="LHM6:LHN6"/>
    <mergeCell ref="LHO6:LHP6"/>
    <mergeCell ref="LMG6:LMH6"/>
    <mergeCell ref="LMI6:LMJ6"/>
    <mergeCell ref="LMK6:LML6"/>
    <mergeCell ref="LMM6:LMN6"/>
    <mergeCell ref="LMO6:LMP6"/>
    <mergeCell ref="LMQ6:LMR6"/>
    <mergeCell ref="LLU6:LLV6"/>
    <mergeCell ref="LLW6:LLX6"/>
    <mergeCell ref="LLY6:LLZ6"/>
    <mergeCell ref="LMA6:LMB6"/>
    <mergeCell ref="LMC6:LMD6"/>
    <mergeCell ref="LME6:LMF6"/>
    <mergeCell ref="LLI6:LLJ6"/>
    <mergeCell ref="LLK6:LLL6"/>
    <mergeCell ref="LLM6:LLN6"/>
    <mergeCell ref="LLO6:LLP6"/>
    <mergeCell ref="LLQ6:LLR6"/>
    <mergeCell ref="LLS6:LLT6"/>
    <mergeCell ref="LKW6:LKX6"/>
    <mergeCell ref="LKY6:LKZ6"/>
    <mergeCell ref="LLA6:LLB6"/>
    <mergeCell ref="LLC6:LLD6"/>
    <mergeCell ref="LLE6:LLF6"/>
    <mergeCell ref="LLG6:LLH6"/>
    <mergeCell ref="LKK6:LKL6"/>
    <mergeCell ref="LKM6:LKN6"/>
    <mergeCell ref="LKO6:LKP6"/>
    <mergeCell ref="LKQ6:LKR6"/>
    <mergeCell ref="LKS6:LKT6"/>
    <mergeCell ref="LKU6:LKV6"/>
    <mergeCell ref="LJY6:LJZ6"/>
    <mergeCell ref="LKA6:LKB6"/>
    <mergeCell ref="LKC6:LKD6"/>
    <mergeCell ref="LKE6:LKF6"/>
    <mergeCell ref="LKG6:LKH6"/>
    <mergeCell ref="LKI6:LKJ6"/>
    <mergeCell ref="LPA6:LPB6"/>
    <mergeCell ref="LPC6:LPD6"/>
    <mergeCell ref="LPE6:LPF6"/>
    <mergeCell ref="LPG6:LPH6"/>
    <mergeCell ref="LPI6:LPJ6"/>
    <mergeCell ref="LPK6:LPL6"/>
    <mergeCell ref="LOO6:LOP6"/>
    <mergeCell ref="LOQ6:LOR6"/>
    <mergeCell ref="LOS6:LOT6"/>
    <mergeCell ref="LOU6:LOV6"/>
    <mergeCell ref="LOW6:LOX6"/>
    <mergeCell ref="LOY6:LOZ6"/>
    <mergeCell ref="LOC6:LOD6"/>
    <mergeCell ref="LOE6:LOF6"/>
    <mergeCell ref="LOG6:LOH6"/>
    <mergeCell ref="LOI6:LOJ6"/>
    <mergeCell ref="LOK6:LOL6"/>
    <mergeCell ref="LOM6:LON6"/>
    <mergeCell ref="LNQ6:LNR6"/>
    <mergeCell ref="LNS6:LNT6"/>
    <mergeCell ref="LNU6:LNV6"/>
    <mergeCell ref="LNW6:LNX6"/>
    <mergeCell ref="LNY6:LNZ6"/>
    <mergeCell ref="LOA6:LOB6"/>
    <mergeCell ref="LNE6:LNF6"/>
    <mergeCell ref="LNG6:LNH6"/>
    <mergeCell ref="LNI6:LNJ6"/>
    <mergeCell ref="LNK6:LNL6"/>
    <mergeCell ref="LNM6:LNN6"/>
    <mergeCell ref="LNO6:LNP6"/>
    <mergeCell ref="LMS6:LMT6"/>
    <mergeCell ref="LMU6:LMV6"/>
    <mergeCell ref="LMW6:LMX6"/>
    <mergeCell ref="LMY6:LMZ6"/>
    <mergeCell ref="LNA6:LNB6"/>
    <mergeCell ref="LNC6:LND6"/>
    <mergeCell ref="LRU6:LRV6"/>
    <mergeCell ref="LRW6:LRX6"/>
    <mergeCell ref="LRY6:LRZ6"/>
    <mergeCell ref="LSA6:LSB6"/>
    <mergeCell ref="LSC6:LSD6"/>
    <mergeCell ref="LSE6:LSF6"/>
    <mergeCell ref="LRI6:LRJ6"/>
    <mergeCell ref="LRK6:LRL6"/>
    <mergeCell ref="LRM6:LRN6"/>
    <mergeCell ref="LRO6:LRP6"/>
    <mergeCell ref="LRQ6:LRR6"/>
    <mergeCell ref="LRS6:LRT6"/>
    <mergeCell ref="LQW6:LQX6"/>
    <mergeCell ref="LQY6:LQZ6"/>
    <mergeCell ref="LRA6:LRB6"/>
    <mergeCell ref="LRC6:LRD6"/>
    <mergeCell ref="LRE6:LRF6"/>
    <mergeCell ref="LRG6:LRH6"/>
    <mergeCell ref="LQK6:LQL6"/>
    <mergeCell ref="LQM6:LQN6"/>
    <mergeCell ref="LQO6:LQP6"/>
    <mergeCell ref="LQQ6:LQR6"/>
    <mergeCell ref="LQS6:LQT6"/>
    <mergeCell ref="LQU6:LQV6"/>
    <mergeCell ref="LPY6:LPZ6"/>
    <mergeCell ref="LQA6:LQB6"/>
    <mergeCell ref="LQC6:LQD6"/>
    <mergeCell ref="LQE6:LQF6"/>
    <mergeCell ref="LQG6:LQH6"/>
    <mergeCell ref="LQI6:LQJ6"/>
    <mergeCell ref="LPM6:LPN6"/>
    <mergeCell ref="LPO6:LPP6"/>
    <mergeCell ref="LPQ6:LPR6"/>
    <mergeCell ref="LPS6:LPT6"/>
    <mergeCell ref="LPU6:LPV6"/>
    <mergeCell ref="LPW6:LPX6"/>
    <mergeCell ref="LUO6:LUP6"/>
    <mergeCell ref="LUQ6:LUR6"/>
    <mergeCell ref="LUS6:LUT6"/>
    <mergeCell ref="LUU6:LUV6"/>
    <mergeCell ref="LUW6:LUX6"/>
    <mergeCell ref="LUY6:LUZ6"/>
    <mergeCell ref="LUC6:LUD6"/>
    <mergeCell ref="LUE6:LUF6"/>
    <mergeCell ref="LUG6:LUH6"/>
    <mergeCell ref="LUI6:LUJ6"/>
    <mergeCell ref="LUK6:LUL6"/>
    <mergeCell ref="LUM6:LUN6"/>
    <mergeCell ref="LTQ6:LTR6"/>
    <mergeCell ref="LTS6:LTT6"/>
    <mergeCell ref="LTU6:LTV6"/>
    <mergeCell ref="LTW6:LTX6"/>
    <mergeCell ref="LTY6:LTZ6"/>
    <mergeCell ref="LUA6:LUB6"/>
    <mergeCell ref="LTE6:LTF6"/>
    <mergeCell ref="LTG6:LTH6"/>
    <mergeCell ref="LTI6:LTJ6"/>
    <mergeCell ref="LTK6:LTL6"/>
    <mergeCell ref="LTM6:LTN6"/>
    <mergeCell ref="LTO6:LTP6"/>
    <mergeCell ref="LSS6:LST6"/>
    <mergeCell ref="LSU6:LSV6"/>
    <mergeCell ref="LSW6:LSX6"/>
    <mergeCell ref="LSY6:LSZ6"/>
    <mergeCell ref="LTA6:LTB6"/>
    <mergeCell ref="LTC6:LTD6"/>
    <mergeCell ref="LSG6:LSH6"/>
    <mergeCell ref="LSI6:LSJ6"/>
    <mergeCell ref="LSK6:LSL6"/>
    <mergeCell ref="LSM6:LSN6"/>
    <mergeCell ref="LSO6:LSP6"/>
    <mergeCell ref="LSQ6:LSR6"/>
    <mergeCell ref="LXI6:LXJ6"/>
    <mergeCell ref="LXK6:LXL6"/>
    <mergeCell ref="LXM6:LXN6"/>
    <mergeCell ref="LXO6:LXP6"/>
    <mergeCell ref="LXQ6:LXR6"/>
    <mergeCell ref="LXS6:LXT6"/>
    <mergeCell ref="LWW6:LWX6"/>
    <mergeCell ref="LWY6:LWZ6"/>
    <mergeCell ref="LXA6:LXB6"/>
    <mergeCell ref="LXC6:LXD6"/>
    <mergeCell ref="LXE6:LXF6"/>
    <mergeCell ref="LXG6:LXH6"/>
    <mergeCell ref="LWK6:LWL6"/>
    <mergeCell ref="LWM6:LWN6"/>
    <mergeCell ref="LWO6:LWP6"/>
    <mergeCell ref="LWQ6:LWR6"/>
    <mergeCell ref="LWS6:LWT6"/>
    <mergeCell ref="LWU6:LWV6"/>
    <mergeCell ref="LVY6:LVZ6"/>
    <mergeCell ref="LWA6:LWB6"/>
    <mergeCell ref="LWC6:LWD6"/>
    <mergeCell ref="LWE6:LWF6"/>
    <mergeCell ref="LWG6:LWH6"/>
    <mergeCell ref="LWI6:LWJ6"/>
    <mergeCell ref="LVM6:LVN6"/>
    <mergeCell ref="LVO6:LVP6"/>
    <mergeCell ref="LVQ6:LVR6"/>
    <mergeCell ref="LVS6:LVT6"/>
    <mergeCell ref="LVU6:LVV6"/>
    <mergeCell ref="LVW6:LVX6"/>
    <mergeCell ref="LVA6:LVB6"/>
    <mergeCell ref="LVC6:LVD6"/>
    <mergeCell ref="LVE6:LVF6"/>
    <mergeCell ref="LVG6:LVH6"/>
    <mergeCell ref="LVI6:LVJ6"/>
    <mergeCell ref="LVK6:LVL6"/>
    <mergeCell ref="MAC6:MAD6"/>
    <mergeCell ref="MAE6:MAF6"/>
    <mergeCell ref="MAG6:MAH6"/>
    <mergeCell ref="MAI6:MAJ6"/>
    <mergeCell ref="MAK6:MAL6"/>
    <mergeCell ref="MAM6:MAN6"/>
    <mergeCell ref="LZQ6:LZR6"/>
    <mergeCell ref="LZS6:LZT6"/>
    <mergeCell ref="LZU6:LZV6"/>
    <mergeCell ref="LZW6:LZX6"/>
    <mergeCell ref="LZY6:LZZ6"/>
    <mergeCell ref="MAA6:MAB6"/>
    <mergeCell ref="LZE6:LZF6"/>
    <mergeCell ref="LZG6:LZH6"/>
    <mergeCell ref="LZI6:LZJ6"/>
    <mergeCell ref="LZK6:LZL6"/>
    <mergeCell ref="LZM6:LZN6"/>
    <mergeCell ref="LZO6:LZP6"/>
    <mergeCell ref="LYS6:LYT6"/>
    <mergeCell ref="LYU6:LYV6"/>
    <mergeCell ref="LYW6:LYX6"/>
    <mergeCell ref="LYY6:LYZ6"/>
    <mergeCell ref="LZA6:LZB6"/>
    <mergeCell ref="LZC6:LZD6"/>
    <mergeCell ref="LYG6:LYH6"/>
    <mergeCell ref="LYI6:LYJ6"/>
    <mergeCell ref="LYK6:LYL6"/>
    <mergeCell ref="LYM6:LYN6"/>
    <mergeCell ref="LYO6:LYP6"/>
    <mergeCell ref="LYQ6:LYR6"/>
    <mergeCell ref="LXU6:LXV6"/>
    <mergeCell ref="LXW6:LXX6"/>
    <mergeCell ref="LXY6:LXZ6"/>
    <mergeCell ref="LYA6:LYB6"/>
    <mergeCell ref="LYC6:LYD6"/>
    <mergeCell ref="LYE6:LYF6"/>
    <mergeCell ref="MCW6:MCX6"/>
    <mergeCell ref="MCY6:MCZ6"/>
    <mergeCell ref="MDA6:MDB6"/>
    <mergeCell ref="MDC6:MDD6"/>
    <mergeCell ref="MDE6:MDF6"/>
    <mergeCell ref="MDG6:MDH6"/>
    <mergeCell ref="MCK6:MCL6"/>
    <mergeCell ref="MCM6:MCN6"/>
    <mergeCell ref="MCO6:MCP6"/>
    <mergeCell ref="MCQ6:MCR6"/>
    <mergeCell ref="MCS6:MCT6"/>
    <mergeCell ref="MCU6:MCV6"/>
    <mergeCell ref="MBY6:MBZ6"/>
    <mergeCell ref="MCA6:MCB6"/>
    <mergeCell ref="MCC6:MCD6"/>
    <mergeCell ref="MCE6:MCF6"/>
    <mergeCell ref="MCG6:MCH6"/>
    <mergeCell ref="MCI6:MCJ6"/>
    <mergeCell ref="MBM6:MBN6"/>
    <mergeCell ref="MBO6:MBP6"/>
    <mergeCell ref="MBQ6:MBR6"/>
    <mergeCell ref="MBS6:MBT6"/>
    <mergeCell ref="MBU6:MBV6"/>
    <mergeCell ref="MBW6:MBX6"/>
    <mergeCell ref="MBA6:MBB6"/>
    <mergeCell ref="MBC6:MBD6"/>
    <mergeCell ref="MBE6:MBF6"/>
    <mergeCell ref="MBG6:MBH6"/>
    <mergeCell ref="MBI6:MBJ6"/>
    <mergeCell ref="MBK6:MBL6"/>
    <mergeCell ref="MAO6:MAP6"/>
    <mergeCell ref="MAQ6:MAR6"/>
    <mergeCell ref="MAS6:MAT6"/>
    <mergeCell ref="MAU6:MAV6"/>
    <mergeCell ref="MAW6:MAX6"/>
    <mergeCell ref="MAY6:MAZ6"/>
    <mergeCell ref="MFQ6:MFR6"/>
    <mergeCell ref="MFS6:MFT6"/>
    <mergeCell ref="MFU6:MFV6"/>
    <mergeCell ref="MFW6:MFX6"/>
    <mergeCell ref="MFY6:MFZ6"/>
    <mergeCell ref="MGA6:MGB6"/>
    <mergeCell ref="MFE6:MFF6"/>
    <mergeCell ref="MFG6:MFH6"/>
    <mergeCell ref="MFI6:MFJ6"/>
    <mergeCell ref="MFK6:MFL6"/>
    <mergeCell ref="MFM6:MFN6"/>
    <mergeCell ref="MFO6:MFP6"/>
    <mergeCell ref="MES6:MET6"/>
    <mergeCell ref="MEU6:MEV6"/>
    <mergeCell ref="MEW6:MEX6"/>
    <mergeCell ref="MEY6:MEZ6"/>
    <mergeCell ref="MFA6:MFB6"/>
    <mergeCell ref="MFC6:MFD6"/>
    <mergeCell ref="MEG6:MEH6"/>
    <mergeCell ref="MEI6:MEJ6"/>
    <mergeCell ref="MEK6:MEL6"/>
    <mergeCell ref="MEM6:MEN6"/>
    <mergeCell ref="MEO6:MEP6"/>
    <mergeCell ref="MEQ6:MER6"/>
    <mergeCell ref="MDU6:MDV6"/>
    <mergeCell ref="MDW6:MDX6"/>
    <mergeCell ref="MDY6:MDZ6"/>
    <mergeCell ref="MEA6:MEB6"/>
    <mergeCell ref="MEC6:MED6"/>
    <mergeCell ref="MEE6:MEF6"/>
    <mergeCell ref="MDI6:MDJ6"/>
    <mergeCell ref="MDK6:MDL6"/>
    <mergeCell ref="MDM6:MDN6"/>
    <mergeCell ref="MDO6:MDP6"/>
    <mergeCell ref="MDQ6:MDR6"/>
    <mergeCell ref="MDS6:MDT6"/>
    <mergeCell ref="MIK6:MIL6"/>
    <mergeCell ref="MIM6:MIN6"/>
    <mergeCell ref="MIO6:MIP6"/>
    <mergeCell ref="MIQ6:MIR6"/>
    <mergeCell ref="MIS6:MIT6"/>
    <mergeCell ref="MIU6:MIV6"/>
    <mergeCell ref="MHY6:MHZ6"/>
    <mergeCell ref="MIA6:MIB6"/>
    <mergeCell ref="MIC6:MID6"/>
    <mergeCell ref="MIE6:MIF6"/>
    <mergeCell ref="MIG6:MIH6"/>
    <mergeCell ref="MII6:MIJ6"/>
    <mergeCell ref="MHM6:MHN6"/>
    <mergeCell ref="MHO6:MHP6"/>
    <mergeCell ref="MHQ6:MHR6"/>
    <mergeCell ref="MHS6:MHT6"/>
    <mergeCell ref="MHU6:MHV6"/>
    <mergeCell ref="MHW6:MHX6"/>
    <mergeCell ref="MHA6:MHB6"/>
    <mergeCell ref="MHC6:MHD6"/>
    <mergeCell ref="MHE6:MHF6"/>
    <mergeCell ref="MHG6:MHH6"/>
    <mergeCell ref="MHI6:MHJ6"/>
    <mergeCell ref="MHK6:MHL6"/>
    <mergeCell ref="MGO6:MGP6"/>
    <mergeCell ref="MGQ6:MGR6"/>
    <mergeCell ref="MGS6:MGT6"/>
    <mergeCell ref="MGU6:MGV6"/>
    <mergeCell ref="MGW6:MGX6"/>
    <mergeCell ref="MGY6:MGZ6"/>
    <mergeCell ref="MGC6:MGD6"/>
    <mergeCell ref="MGE6:MGF6"/>
    <mergeCell ref="MGG6:MGH6"/>
    <mergeCell ref="MGI6:MGJ6"/>
    <mergeCell ref="MGK6:MGL6"/>
    <mergeCell ref="MGM6:MGN6"/>
    <mergeCell ref="MLE6:MLF6"/>
    <mergeCell ref="MLG6:MLH6"/>
    <mergeCell ref="MLI6:MLJ6"/>
    <mergeCell ref="MLK6:MLL6"/>
    <mergeCell ref="MLM6:MLN6"/>
    <mergeCell ref="MLO6:MLP6"/>
    <mergeCell ref="MKS6:MKT6"/>
    <mergeCell ref="MKU6:MKV6"/>
    <mergeCell ref="MKW6:MKX6"/>
    <mergeCell ref="MKY6:MKZ6"/>
    <mergeCell ref="MLA6:MLB6"/>
    <mergeCell ref="MLC6:MLD6"/>
    <mergeCell ref="MKG6:MKH6"/>
    <mergeCell ref="MKI6:MKJ6"/>
    <mergeCell ref="MKK6:MKL6"/>
    <mergeCell ref="MKM6:MKN6"/>
    <mergeCell ref="MKO6:MKP6"/>
    <mergeCell ref="MKQ6:MKR6"/>
    <mergeCell ref="MJU6:MJV6"/>
    <mergeCell ref="MJW6:MJX6"/>
    <mergeCell ref="MJY6:MJZ6"/>
    <mergeCell ref="MKA6:MKB6"/>
    <mergeCell ref="MKC6:MKD6"/>
    <mergeCell ref="MKE6:MKF6"/>
    <mergeCell ref="MJI6:MJJ6"/>
    <mergeCell ref="MJK6:MJL6"/>
    <mergeCell ref="MJM6:MJN6"/>
    <mergeCell ref="MJO6:MJP6"/>
    <mergeCell ref="MJQ6:MJR6"/>
    <mergeCell ref="MJS6:MJT6"/>
    <mergeCell ref="MIW6:MIX6"/>
    <mergeCell ref="MIY6:MIZ6"/>
    <mergeCell ref="MJA6:MJB6"/>
    <mergeCell ref="MJC6:MJD6"/>
    <mergeCell ref="MJE6:MJF6"/>
    <mergeCell ref="MJG6:MJH6"/>
    <mergeCell ref="MNY6:MNZ6"/>
    <mergeCell ref="MOA6:MOB6"/>
    <mergeCell ref="MOC6:MOD6"/>
    <mergeCell ref="MOE6:MOF6"/>
    <mergeCell ref="MOG6:MOH6"/>
    <mergeCell ref="MOI6:MOJ6"/>
    <mergeCell ref="MNM6:MNN6"/>
    <mergeCell ref="MNO6:MNP6"/>
    <mergeCell ref="MNQ6:MNR6"/>
    <mergeCell ref="MNS6:MNT6"/>
    <mergeCell ref="MNU6:MNV6"/>
    <mergeCell ref="MNW6:MNX6"/>
    <mergeCell ref="MNA6:MNB6"/>
    <mergeCell ref="MNC6:MND6"/>
    <mergeCell ref="MNE6:MNF6"/>
    <mergeCell ref="MNG6:MNH6"/>
    <mergeCell ref="MNI6:MNJ6"/>
    <mergeCell ref="MNK6:MNL6"/>
    <mergeCell ref="MMO6:MMP6"/>
    <mergeCell ref="MMQ6:MMR6"/>
    <mergeCell ref="MMS6:MMT6"/>
    <mergeCell ref="MMU6:MMV6"/>
    <mergeCell ref="MMW6:MMX6"/>
    <mergeCell ref="MMY6:MMZ6"/>
    <mergeCell ref="MMC6:MMD6"/>
    <mergeCell ref="MME6:MMF6"/>
    <mergeCell ref="MMG6:MMH6"/>
    <mergeCell ref="MMI6:MMJ6"/>
    <mergeCell ref="MMK6:MML6"/>
    <mergeCell ref="MMM6:MMN6"/>
    <mergeCell ref="MLQ6:MLR6"/>
    <mergeCell ref="MLS6:MLT6"/>
    <mergeCell ref="MLU6:MLV6"/>
    <mergeCell ref="MLW6:MLX6"/>
    <mergeCell ref="MLY6:MLZ6"/>
    <mergeCell ref="MMA6:MMB6"/>
    <mergeCell ref="MQS6:MQT6"/>
    <mergeCell ref="MQU6:MQV6"/>
    <mergeCell ref="MQW6:MQX6"/>
    <mergeCell ref="MQY6:MQZ6"/>
    <mergeCell ref="MRA6:MRB6"/>
    <mergeCell ref="MRC6:MRD6"/>
    <mergeCell ref="MQG6:MQH6"/>
    <mergeCell ref="MQI6:MQJ6"/>
    <mergeCell ref="MQK6:MQL6"/>
    <mergeCell ref="MQM6:MQN6"/>
    <mergeCell ref="MQO6:MQP6"/>
    <mergeCell ref="MQQ6:MQR6"/>
    <mergeCell ref="MPU6:MPV6"/>
    <mergeCell ref="MPW6:MPX6"/>
    <mergeCell ref="MPY6:MPZ6"/>
    <mergeCell ref="MQA6:MQB6"/>
    <mergeCell ref="MQC6:MQD6"/>
    <mergeCell ref="MQE6:MQF6"/>
    <mergeCell ref="MPI6:MPJ6"/>
    <mergeCell ref="MPK6:MPL6"/>
    <mergeCell ref="MPM6:MPN6"/>
    <mergeCell ref="MPO6:MPP6"/>
    <mergeCell ref="MPQ6:MPR6"/>
    <mergeCell ref="MPS6:MPT6"/>
    <mergeCell ref="MOW6:MOX6"/>
    <mergeCell ref="MOY6:MOZ6"/>
    <mergeCell ref="MPA6:MPB6"/>
    <mergeCell ref="MPC6:MPD6"/>
    <mergeCell ref="MPE6:MPF6"/>
    <mergeCell ref="MPG6:MPH6"/>
    <mergeCell ref="MOK6:MOL6"/>
    <mergeCell ref="MOM6:MON6"/>
    <mergeCell ref="MOO6:MOP6"/>
    <mergeCell ref="MOQ6:MOR6"/>
    <mergeCell ref="MOS6:MOT6"/>
    <mergeCell ref="MOU6:MOV6"/>
    <mergeCell ref="MTM6:MTN6"/>
    <mergeCell ref="MTO6:MTP6"/>
    <mergeCell ref="MTQ6:MTR6"/>
    <mergeCell ref="MTS6:MTT6"/>
    <mergeCell ref="MTU6:MTV6"/>
    <mergeCell ref="MTW6:MTX6"/>
    <mergeCell ref="MTA6:MTB6"/>
    <mergeCell ref="MTC6:MTD6"/>
    <mergeCell ref="MTE6:MTF6"/>
    <mergeCell ref="MTG6:MTH6"/>
    <mergeCell ref="MTI6:MTJ6"/>
    <mergeCell ref="MTK6:MTL6"/>
    <mergeCell ref="MSO6:MSP6"/>
    <mergeCell ref="MSQ6:MSR6"/>
    <mergeCell ref="MSS6:MST6"/>
    <mergeCell ref="MSU6:MSV6"/>
    <mergeCell ref="MSW6:MSX6"/>
    <mergeCell ref="MSY6:MSZ6"/>
    <mergeCell ref="MSC6:MSD6"/>
    <mergeCell ref="MSE6:MSF6"/>
    <mergeCell ref="MSG6:MSH6"/>
    <mergeCell ref="MSI6:MSJ6"/>
    <mergeCell ref="MSK6:MSL6"/>
    <mergeCell ref="MSM6:MSN6"/>
    <mergeCell ref="MRQ6:MRR6"/>
    <mergeCell ref="MRS6:MRT6"/>
    <mergeCell ref="MRU6:MRV6"/>
    <mergeCell ref="MRW6:MRX6"/>
    <mergeCell ref="MRY6:MRZ6"/>
    <mergeCell ref="MSA6:MSB6"/>
    <mergeCell ref="MRE6:MRF6"/>
    <mergeCell ref="MRG6:MRH6"/>
    <mergeCell ref="MRI6:MRJ6"/>
    <mergeCell ref="MRK6:MRL6"/>
    <mergeCell ref="MRM6:MRN6"/>
    <mergeCell ref="MRO6:MRP6"/>
    <mergeCell ref="MWG6:MWH6"/>
    <mergeCell ref="MWI6:MWJ6"/>
    <mergeCell ref="MWK6:MWL6"/>
    <mergeCell ref="MWM6:MWN6"/>
    <mergeCell ref="MWO6:MWP6"/>
    <mergeCell ref="MWQ6:MWR6"/>
    <mergeCell ref="MVU6:MVV6"/>
    <mergeCell ref="MVW6:MVX6"/>
    <mergeCell ref="MVY6:MVZ6"/>
    <mergeCell ref="MWA6:MWB6"/>
    <mergeCell ref="MWC6:MWD6"/>
    <mergeCell ref="MWE6:MWF6"/>
    <mergeCell ref="MVI6:MVJ6"/>
    <mergeCell ref="MVK6:MVL6"/>
    <mergeCell ref="MVM6:MVN6"/>
    <mergeCell ref="MVO6:MVP6"/>
    <mergeCell ref="MVQ6:MVR6"/>
    <mergeCell ref="MVS6:MVT6"/>
    <mergeCell ref="MUW6:MUX6"/>
    <mergeCell ref="MUY6:MUZ6"/>
    <mergeCell ref="MVA6:MVB6"/>
    <mergeCell ref="MVC6:MVD6"/>
    <mergeCell ref="MVE6:MVF6"/>
    <mergeCell ref="MVG6:MVH6"/>
    <mergeCell ref="MUK6:MUL6"/>
    <mergeCell ref="MUM6:MUN6"/>
    <mergeCell ref="MUO6:MUP6"/>
    <mergeCell ref="MUQ6:MUR6"/>
    <mergeCell ref="MUS6:MUT6"/>
    <mergeCell ref="MUU6:MUV6"/>
    <mergeCell ref="MTY6:MTZ6"/>
    <mergeCell ref="MUA6:MUB6"/>
    <mergeCell ref="MUC6:MUD6"/>
    <mergeCell ref="MUE6:MUF6"/>
    <mergeCell ref="MUG6:MUH6"/>
    <mergeCell ref="MUI6:MUJ6"/>
    <mergeCell ref="MZA6:MZB6"/>
    <mergeCell ref="MZC6:MZD6"/>
    <mergeCell ref="MZE6:MZF6"/>
    <mergeCell ref="MZG6:MZH6"/>
    <mergeCell ref="MZI6:MZJ6"/>
    <mergeCell ref="MZK6:MZL6"/>
    <mergeCell ref="MYO6:MYP6"/>
    <mergeCell ref="MYQ6:MYR6"/>
    <mergeCell ref="MYS6:MYT6"/>
    <mergeCell ref="MYU6:MYV6"/>
    <mergeCell ref="MYW6:MYX6"/>
    <mergeCell ref="MYY6:MYZ6"/>
    <mergeCell ref="MYC6:MYD6"/>
    <mergeCell ref="MYE6:MYF6"/>
    <mergeCell ref="MYG6:MYH6"/>
    <mergeCell ref="MYI6:MYJ6"/>
    <mergeCell ref="MYK6:MYL6"/>
    <mergeCell ref="MYM6:MYN6"/>
    <mergeCell ref="MXQ6:MXR6"/>
    <mergeCell ref="MXS6:MXT6"/>
    <mergeCell ref="MXU6:MXV6"/>
    <mergeCell ref="MXW6:MXX6"/>
    <mergeCell ref="MXY6:MXZ6"/>
    <mergeCell ref="MYA6:MYB6"/>
    <mergeCell ref="MXE6:MXF6"/>
    <mergeCell ref="MXG6:MXH6"/>
    <mergeCell ref="MXI6:MXJ6"/>
    <mergeCell ref="MXK6:MXL6"/>
    <mergeCell ref="MXM6:MXN6"/>
    <mergeCell ref="MXO6:MXP6"/>
    <mergeCell ref="MWS6:MWT6"/>
    <mergeCell ref="MWU6:MWV6"/>
    <mergeCell ref="MWW6:MWX6"/>
    <mergeCell ref="MWY6:MWZ6"/>
    <mergeCell ref="MXA6:MXB6"/>
    <mergeCell ref="MXC6:MXD6"/>
    <mergeCell ref="NBU6:NBV6"/>
    <mergeCell ref="NBW6:NBX6"/>
    <mergeCell ref="NBY6:NBZ6"/>
    <mergeCell ref="NCA6:NCB6"/>
    <mergeCell ref="NCC6:NCD6"/>
    <mergeCell ref="NCE6:NCF6"/>
    <mergeCell ref="NBI6:NBJ6"/>
    <mergeCell ref="NBK6:NBL6"/>
    <mergeCell ref="NBM6:NBN6"/>
    <mergeCell ref="NBO6:NBP6"/>
    <mergeCell ref="NBQ6:NBR6"/>
    <mergeCell ref="NBS6:NBT6"/>
    <mergeCell ref="NAW6:NAX6"/>
    <mergeCell ref="NAY6:NAZ6"/>
    <mergeCell ref="NBA6:NBB6"/>
    <mergeCell ref="NBC6:NBD6"/>
    <mergeCell ref="NBE6:NBF6"/>
    <mergeCell ref="NBG6:NBH6"/>
    <mergeCell ref="NAK6:NAL6"/>
    <mergeCell ref="NAM6:NAN6"/>
    <mergeCell ref="NAO6:NAP6"/>
    <mergeCell ref="NAQ6:NAR6"/>
    <mergeCell ref="NAS6:NAT6"/>
    <mergeCell ref="NAU6:NAV6"/>
    <mergeCell ref="MZY6:MZZ6"/>
    <mergeCell ref="NAA6:NAB6"/>
    <mergeCell ref="NAC6:NAD6"/>
    <mergeCell ref="NAE6:NAF6"/>
    <mergeCell ref="NAG6:NAH6"/>
    <mergeCell ref="NAI6:NAJ6"/>
    <mergeCell ref="MZM6:MZN6"/>
    <mergeCell ref="MZO6:MZP6"/>
    <mergeCell ref="MZQ6:MZR6"/>
    <mergeCell ref="MZS6:MZT6"/>
    <mergeCell ref="MZU6:MZV6"/>
    <mergeCell ref="MZW6:MZX6"/>
    <mergeCell ref="NEO6:NEP6"/>
    <mergeCell ref="NEQ6:NER6"/>
    <mergeCell ref="NES6:NET6"/>
    <mergeCell ref="NEU6:NEV6"/>
    <mergeCell ref="NEW6:NEX6"/>
    <mergeCell ref="NEY6:NEZ6"/>
    <mergeCell ref="NEC6:NED6"/>
    <mergeCell ref="NEE6:NEF6"/>
    <mergeCell ref="NEG6:NEH6"/>
    <mergeCell ref="NEI6:NEJ6"/>
    <mergeCell ref="NEK6:NEL6"/>
    <mergeCell ref="NEM6:NEN6"/>
    <mergeCell ref="NDQ6:NDR6"/>
    <mergeCell ref="NDS6:NDT6"/>
    <mergeCell ref="NDU6:NDV6"/>
    <mergeCell ref="NDW6:NDX6"/>
    <mergeCell ref="NDY6:NDZ6"/>
    <mergeCell ref="NEA6:NEB6"/>
    <mergeCell ref="NDE6:NDF6"/>
    <mergeCell ref="NDG6:NDH6"/>
    <mergeCell ref="NDI6:NDJ6"/>
    <mergeCell ref="NDK6:NDL6"/>
    <mergeCell ref="NDM6:NDN6"/>
    <mergeCell ref="NDO6:NDP6"/>
    <mergeCell ref="NCS6:NCT6"/>
    <mergeCell ref="NCU6:NCV6"/>
    <mergeCell ref="NCW6:NCX6"/>
    <mergeCell ref="NCY6:NCZ6"/>
    <mergeCell ref="NDA6:NDB6"/>
    <mergeCell ref="NDC6:NDD6"/>
    <mergeCell ref="NCG6:NCH6"/>
    <mergeCell ref="NCI6:NCJ6"/>
    <mergeCell ref="NCK6:NCL6"/>
    <mergeCell ref="NCM6:NCN6"/>
    <mergeCell ref="NCO6:NCP6"/>
    <mergeCell ref="NCQ6:NCR6"/>
    <mergeCell ref="NHI6:NHJ6"/>
    <mergeCell ref="NHK6:NHL6"/>
    <mergeCell ref="NHM6:NHN6"/>
    <mergeCell ref="NHO6:NHP6"/>
    <mergeCell ref="NHQ6:NHR6"/>
    <mergeCell ref="NHS6:NHT6"/>
    <mergeCell ref="NGW6:NGX6"/>
    <mergeCell ref="NGY6:NGZ6"/>
    <mergeCell ref="NHA6:NHB6"/>
    <mergeCell ref="NHC6:NHD6"/>
    <mergeCell ref="NHE6:NHF6"/>
    <mergeCell ref="NHG6:NHH6"/>
    <mergeCell ref="NGK6:NGL6"/>
    <mergeCell ref="NGM6:NGN6"/>
    <mergeCell ref="NGO6:NGP6"/>
    <mergeCell ref="NGQ6:NGR6"/>
    <mergeCell ref="NGS6:NGT6"/>
    <mergeCell ref="NGU6:NGV6"/>
    <mergeCell ref="NFY6:NFZ6"/>
    <mergeCell ref="NGA6:NGB6"/>
    <mergeCell ref="NGC6:NGD6"/>
    <mergeCell ref="NGE6:NGF6"/>
    <mergeCell ref="NGG6:NGH6"/>
    <mergeCell ref="NGI6:NGJ6"/>
    <mergeCell ref="NFM6:NFN6"/>
    <mergeCell ref="NFO6:NFP6"/>
    <mergeCell ref="NFQ6:NFR6"/>
    <mergeCell ref="NFS6:NFT6"/>
    <mergeCell ref="NFU6:NFV6"/>
    <mergeCell ref="NFW6:NFX6"/>
    <mergeCell ref="NFA6:NFB6"/>
    <mergeCell ref="NFC6:NFD6"/>
    <mergeCell ref="NFE6:NFF6"/>
    <mergeCell ref="NFG6:NFH6"/>
    <mergeCell ref="NFI6:NFJ6"/>
    <mergeCell ref="NFK6:NFL6"/>
    <mergeCell ref="NKC6:NKD6"/>
    <mergeCell ref="NKE6:NKF6"/>
    <mergeCell ref="NKG6:NKH6"/>
    <mergeCell ref="NKI6:NKJ6"/>
    <mergeCell ref="NKK6:NKL6"/>
    <mergeCell ref="NKM6:NKN6"/>
    <mergeCell ref="NJQ6:NJR6"/>
    <mergeCell ref="NJS6:NJT6"/>
    <mergeCell ref="NJU6:NJV6"/>
    <mergeCell ref="NJW6:NJX6"/>
    <mergeCell ref="NJY6:NJZ6"/>
    <mergeCell ref="NKA6:NKB6"/>
    <mergeCell ref="NJE6:NJF6"/>
    <mergeCell ref="NJG6:NJH6"/>
    <mergeCell ref="NJI6:NJJ6"/>
    <mergeCell ref="NJK6:NJL6"/>
    <mergeCell ref="NJM6:NJN6"/>
    <mergeCell ref="NJO6:NJP6"/>
    <mergeCell ref="NIS6:NIT6"/>
    <mergeCell ref="NIU6:NIV6"/>
    <mergeCell ref="NIW6:NIX6"/>
    <mergeCell ref="NIY6:NIZ6"/>
    <mergeCell ref="NJA6:NJB6"/>
    <mergeCell ref="NJC6:NJD6"/>
    <mergeCell ref="NIG6:NIH6"/>
    <mergeCell ref="NII6:NIJ6"/>
    <mergeCell ref="NIK6:NIL6"/>
    <mergeCell ref="NIM6:NIN6"/>
    <mergeCell ref="NIO6:NIP6"/>
    <mergeCell ref="NIQ6:NIR6"/>
    <mergeCell ref="NHU6:NHV6"/>
    <mergeCell ref="NHW6:NHX6"/>
    <mergeCell ref="NHY6:NHZ6"/>
    <mergeCell ref="NIA6:NIB6"/>
    <mergeCell ref="NIC6:NID6"/>
    <mergeCell ref="NIE6:NIF6"/>
    <mergeCell ref="NMW6:NMX6"/>
    <mergeCell ref="NMY6:NMZ6"/>
    <mergeCell ref="NNA6:NNB6"/>
    <mergeCell ref="NNC6:NND6"/>
    <mergeCell ref="NNE6:NNF6"/>
    <mergeCell ref="NNG6:NNH6"/>
    <mergeCell ref="NMK6:NML6"/>
    <mergeCell ref="NMM6:NMN6"/>
    <mergeCell ref="NMO6:NMP6"/>
    <mergeCell ref="NMQ6:NMR6"/>
    <mergeCell ref="NMS6:NMT6"/>
    <mergeCell ref="NMU6:NMV6"/>
    <mergeCell ref="NLY6:NLZ6"/>
    <mergeCell ref="NMA6:NMB6"/>
    <mergeCell ref="NMC6:NMD6"/>
    <mergeCell ref="NME6:NMF6"/>
    <mergeCell ref="NMG6:NMH6"/>
    <mergeCell ref="NMI6:NMJ6"/>
    <mergeCell ref="NLM6:NLN6"/>
    <mergeCell ref="NLO6:NLP6"/>
    <mergeCell ref="NLQ6:NLR6"/>
    <mergeCell ref="NLS6:NLT6"/>
    <mergeCell ref="NLU6:NLV6"/>
    <mergeCell ref="NLW6:NLX6"/>
    <mergeCell ref="NLA6:NLB6"/>
    <mergeCell ref="NLC6:NLD6"/>
    <mergeCell ref="NLE6:NLF6"/>
    <mergeCell ref="NLG6:NLH6"/>
    <mergeCell ref="NLI6:NLJ6"/>
    <mergeCell ref="NLK6:NLL6"/>
    <mergeCell ref="NKO6:NKP6"/>
    <mergeCell ref="NKQ6:NKR6"/>
    <mergeCell ref="NKS6:NKT6"/>
    <mergeCell ref="NKU6:NKV6"/>
    <mergeCell ref="NKW6:NKX6"/>
    <mergeCell ref="NKY6:NKZ6"/>
    <mergeCell ref="NPQ6:NPR6"/>
    <mergeCell ref="NPS6:NPT6"/>
    <mergeCell ref="NPU6:NPV6"/>
    <mergeCell ref="NPW6:NPX6"/>
    <mergeCell ref="NPY6:NPZ6"/>
    <mergeCell ref="NQA6:NQB6"/>
    <mergeCell ref="NPE6:NPF6"/>
    <mergeCell ref="NPG6:NPH6"/>
    <mergeCell ref="NPI6:NPJ6"/>
    <mergeCell ref="NPK6:NPL6"/>
    <mergeCell ref="NPM6:NPN6"/>
    <mergeCell ref="NPO6:NPP6"/>
    <mergeCell ref="NOS6:NOT6"/>
    <mergeCell ref="NOU6:NOV6"/>
    <mergeCell ref="NOW6:NOX6"/>
    <mergeCell ref="NOY6:NOZ6"/>
    <mergeCell ref="NPA6:NPB6"/>
    <mergeCell ref="NPC6:NPD6"/>
    <mergeCell ref="NOG6:NOH6"/>
    <mergeCell ref="NOI6:NOJ6"/>
    <mergeCell ref="NOK6:NOL6"/>
    <mergeCell ref="NOM6:NON6"/>
    <mergeCell ref="NOO6:NOP6"/>
    <mergeCell ref="NOQ6:NOR6"/>
    <mergeCell ref="NNU6:NNV6"/>
    <mergeCell ref="NNW6:NNX6"/>
    <mergeCell ref="NNY6:NNZ6"/>
    <mergeCell ref="NOA6:NOB6"/>
    <mergeCell ref="NOC6:NOD6"/>
    <mergeCell ref="NOE6:NOF6"/>
    <mergeCell ref="NNI6:NNJ6"/>
    <mergeCell ref="NNK6:NNL6"/>
    <mergeCell ref="NNM6:NNN6"/>
    <mergeCell ref="NNO6:NNP6"/>
    <mergeCell ref="NNQ6:NNR6"/>
    <mergeCell ref="NNS6:NNT6"/>
    <mergeCell ref="NSK6:NSL6"/>
    <mergeCell ref="NSM6:NSN6"/>
    <mergeCell ref="NSO6:NSP6"/>
    <mergeCell ref="NSQ6:NSR6"/>
    <mergeCell ref="NSS6:NST6"/>
    <mergeCell ref="NSU6:NSV6"/>
    <mergeCell ref="NRY6:NRZ6"/>
    <mergeCell ref="NSA6:NSB6"/>
    <mergeCell ref="NSC6:NSD6"/>
    <mergeCell ref="NSE6:NSF6"/>
    <mergeCell ref="NSG6:NSH6"/>
    <mergeCell ref="NSI6:NSJ6"/>
    <mergeCell ref="NRM6:NRN6"/>
    <mergeCell ref="NRO6:NRP6"/>
    <mergeCell ref="NRQ6:NRR6"/>
    <mergeCell ref="NRS6:NRT6"/>
    <mergeCell ref="NRU6:NRV6"/>
    <mergeCell ref="NRW6:NRX6"/>
    <mergeCell ref="NRA6:NRB6"/>
    <mergeCell ref="NRC6:NRD6"/>
    <mergeCell ref="NRE6:NRF6"/>
    <mergeCell ref="NRG6:NRH6"/>
    <mergeCell ref="NRI6:NRJ6"/>
    <mergeCell ref="NRK6:NRL6"/>
    <mergeCell ref="NQO6:NQP6"/>
    <mergeCell ref="NQQ6:NQR6"/>
    <mergeCell ref="NQS6:NQT6"/>
    <mergeCell ref="NQU6:NQV6"/>
    <mergeCell ref="NQW6:NQX6"/>
    <mergeCell ref="NQY6:NQZ6"/>
    <mergeCell ref="NQC6:NQD6"/>
    <mergeCell ref="NQE6:NQF6"/>
    <mergeCell ref="NQG6:NQH6"/>
    <mergeCell ref="NQI6:NQJ6"/>
    <mergeCell ref="NQK6:NQL6"/>
    <mergeCell ref="NQM6:NQN6"/>
    <mergeCell ref="NVE6:NVF6"/>
    <mergeCell ref="NVG6:NVH6"/>
    <mergeCell ref="NVI6:NVJ6"/>
    <mergeCell ref="NVK6:NVL6"/>
    <mergeCell ref="NVM6:NVN6"/>
    <mergeCell ref="NVO6:NVP6"/>
    <mergeCell ref="NUS6:NUT6"/>
    <mergeCell ref="NUU6:NUV6"/>
    <mergeCell ref="NUW6:NUX6"/>
    <mergeCell ref="NUY6:NUZ6"/>
    <mergeCell ref="NVA6:NVB6"/>
    <mergeCell ref="NVC6:NVD6"/>
    <mergeCell ref="NUG6:NUH6"/>
    <mergeCell ref="NUI6:NUJ6"/>
    <mergeCell ref="NUK6:NUL6"/>
    <mergeCell ref="NUM6:NUN6"/>
    <mergeCell ref="NUO6:NUP6"/>
    <mergeCell ref="NUQ6:NUR6"/>
    <mergeCell ref="NTU6:NTV6"/>
    <mergeCell ref="NTW6:NTX6"/>
    <mergeCell ref="NTY6:NTZ6"/>
    <mergeCell ref="NUA6:NUB6"/>
    <mergeCell ref="NUC6:NUD6"/>
    <mergeCell ref="NUE6:NUF6"/>
    <mergeCell ref="NTI6:NTJ6"/>
    <mergeCell ref="NTK6:NTL6"/>
    <mergeCell ref="NTM6:NTN6"/>
    <mergeCell ref="NTO6:NTP6"/>
    <mergeCell ref="NTQ6:NTR6"/>
    <mergeCell ref="NTS6:NTT6"/>
    <mergeCell ref="NSW6:NSX6"/>
    <mergeCell ref="NSY6:NSZ6"/>
    <mergeCell ref="NTA6:NTB6"/>
    <mergeCell ref="NTC6:NTD6"/>
    <mergeCell ref="NTE6:NTF6"/>
    <mergeCell ref="NTG6:NTH6"/>
    <mergeCell ref="NXY6:NXZ6"/>
    <mergeCell ref="NYA6:NYB6"/>
    <mergeCell ref="NYC6:NYD6"/>
    <mergeCell ref="NYE6:NYF6"/>
    <mergeCell ref="NYG6:NYH6"/>
    <mergeCell ref="NYI6:NYJ6"/>
    <mergeCell ref="NXM6:NXN6"/>
    <mergeCell ref="NXO6:NXP6"/>
    <mergeCell ref="NXQ6:NXR6"/>
    <mergeCell ref="NXS6:NXT6"/>
    <mergeCell ref="NXU6:NXV6"/>
    <mergeCell ref="NXW6:NXX6"/>
    <mergeCell ref="NXA6:NXB6"/>
    <mergeCell ref="NXC6:NXD6"/>
    <mergeCell ref="NXE6:NXF6"/>
    <mergeCell ref="NXG6:NXH6"/>
    <mergeCell ref="NXI6:NXJ6"/>
    <mergeCell ref="NXK6:NXL6"/>
    <mergeCell ref="NWO6:NWP6"/>
    <mergeCell ref="NWQ6:NWR6"/>
    <mergeCell ref="NWS6:NWT6"/>
    <mergeCell ref="NWU6:NWV6"/>
    <mergeCell ref="NWW6:NWX6"/>
    <mergeCell ref="NWY6:NWZ6"/>
    <mergeCell ref="NWC6:NWD6"/>
    <mergeCell ref="NWE6:NWF6"/>
    <mergeCell ref="NWG6:NWH6"/>
    <mergeCell ref="NWI6:NWJ6"/>
    <mergeCell ref="NWK6:NWL6"/>
    <mergeCell ref="NWM6:NWN6"/>
    <mergeCell ref="NVQ6:NVR6"/>
    <mergeCell ref="NVS6:NVT6"/>
    <mergeCell ref="NVU6:NVV6"/>
    <mergeCell ref="NVW6:NVX6"/>
    <mergeCell ref="NVY6:NVZ6"/>
    <mergeCell ref="NWA6:NWB6"/>
    <mergeCell ref="OAS6:OAT6"/>
    <mergeCell ref="OAU6:OAV6"/>
    <mergeCell ref="OAW6:OAX6"/>
    <mergeCell ref="OAY6:OAZ6"/>
    <mergeCell ref="OBA6:OBB6"/>
    <mergeCell ref="OBC6:OBD6"/>
    <mergeCell ref="OAG6:OAH6"/>
    <mergeCell ref="OAI6:OAJ6"/>
    <mergeCell ref="OAK6:OAL6"/>
    <mergeCell ref="OAM6:OAN6"/>
    <mergeCell ref="OAO6:OAP6"/>
    <mergeCell ref="OAQ6:OAR6"/>
    <mergeCell ref="NZU6:NZV6"/>
    <mergeCell ref="NZW6:NZX6"/>
    <mergeCell ref="NZY6:NZZ6"/>
    <mergeCell ref="OAA6:OAB6"/>
    <mergeCell ref="OAC6:OAD6"/>
    <mergeCell ref="OAE6:OAF6"/>
    <mergeCell ref="NZI6:NZJ6"/>
    <mergeCell ref="NZK6:NZL6"/>
    <mergeCell ref="NZM6:NZN6"/>
    <mergeCell ref="NZO6:NZP6"/>
    <mergeCell ref="NZQ6:NZR6"/>
    <mergeCell ref="NZS6:NZT6"/>
    <mergeCell ref="NYW6:NYX6"/>
    <mergeCell ref="NYY6:NYZ6"/>
    <mergeCell ref="NZA6:NZB6"/>
    <mergeCell ref="NZC6:NZD6"/>
    <mergeCell ref="NZE6:NZF6"/>
    <mergeCell ref="NZG6:NZH6"/>
    <mergeCell ref="NYK6:NYL6"/>
    <mergeCell ref="NYM6:NYN6"/>
    <mergeCell ref="NYO6:NYP6"/>
    <mergeCell ref="NYQ6:NYR6"/>
    <mergeCell ref="NYS6:NYT6"/>
    <mergeCell ref="NYU6:NYV6"/>
    <mergeCell ref="ODM6:ODN6"/>
    <mergeCell ref="ODO6:ODP6"/>
    <mergeCell ref="ODQ6:ODR6"/>
    <mergeCell ref="ODS6:ODT6"/>
    <mergeCell ref="ODU6:ODV6"/>
    <mergeCell ref="ODW6:ODX6"/>
    <mergeCell ref="ODA6:ODB6"/>
    <mergeCell ref="ODC6:ODD6"/>
    <mergeCell ref="ODE6:ODF6"/>
    <mergeCell ref="ODG6:ODH6"/>
    <mergeCell ref="ODI6:ODJ6"/>
    <mergeCell ref="ODK6:ODL6"/>
    <mergeCell ref="OCO6:OCP6"/>
    <mergeCell ref="OCQ6:OCR6"/>
    <mergeCell ref="OCS6:OCT6"/>
    <mergeCell ref="OCU6:OCV6"/>
    <mergeCell ref="OCW6:OCX6"/>
    <mergeCell ref="OCY6:OCZ6"/>
    <mergeCell ref="OCC6:OCD6"/>
    <mergeCell ref="OCE6:OCF6"/>
    <mergeCell ref="OCG6:OCH6"/>
    <mergeCell ref="OCI6:OCJ6"/>
    <mergeCell ref="OCK6:OCL6"/>
    <mergeCell ref="OCM6:OCN6"/>
    <mergeCell ref="OBQ6:OBR6"/>
    <mergeCell ref="OBS6:OBT6"/>
    <mergeCell ref="OBU6:OBV6"/>
    <mergeCell ref="OBW6:OBX6"/>
    <mergeCell ref="OBY6:OBZ6"/>
    <mergeCell ref="OCA6:OCB6"/>
    <mergeCell ref="OBE6:OBF6"/>
    <mergeCell ref="OBG6:OBH6"/>
    <mergeCell ref="OBI6:OBJ6"/>
    <mergeCell ref="OBK6:OBL6"/>
    <mergeCell ref="OBM6:OBN6"/>
    <mergeCell ref="OBO6:OBP6"/>
    <mergeCell ref="OGG6:OGH6"/>
    <mergeCell ref="OGI6:OGJ6"/>
    <mergeCell ref="OGK6:OGL6"/>
    <mergeCell ref="OGM6:OGN6"/>
    <mergeCell ref="OGO6:OGP6"/>
    <mergeCell ref="OGQ6:OGR6"/>
    <mergeCell ref="OFU6:OFV6"/>
    <mergeCell ref="OFW6:OFX6"/>
    <mergeCell ref="OFY6:OFZ6"/>
    <mergeCell ref="OGA6:OGB6"/>
    <mergeCell ref="OGC6:OGD6"/>
    <mergeCell ref="OGE6:OGF6"/>
    <mergeCell ref="OFI6:OFJ6"/>
    <mergeCell ref="OFK6:OFL6"/>
    <mergeCell ref="OFM6:OFN6"/>
    <mergeCell ref="OFO6:OFP6"/>
    <mergeCell ref="OFQ6:OFR6"/>
    <mergeCell ref="OFS6:OFT6"/>
    <mergeCell ref="OEW6:OEX6"/>
    <mergeCell ref="OEY6:OEZ6"/>
    <mergeCell ref="OFA6:OFB6"/>
    <mergeCell ref="OFC6:OFD6"/>
    <mergeCell ref="OFE6:OFF6"/>
    <mergeCell ref="OFG6:OFH6"/>
    <mergeCell ref="OEK6:OEL6"/>
    <mergeCell ref="OEM6:OEN6"/>
    <mergeCell ref="OEO6:OEP6"/>
    <mergeCell ref="OEQ6:OER6"/>
    <mergeCell ref="OES6:OET6"/>
    <mergeCell ref="OEU6:OEV6"/>
    <mergeCell ref="ODY6:ODZ6"/>
    <mergeCell ref="OEA6:OEB6"/>
    <mergeCell ref="OEC6:OED6"/>
    <mergeCell ref="OEE6:OEF6"/>
    <mergeCell ref="OEG6:OEH6"/>
    <mergeCell ref="OEI6:OEJ6"/>
    <mergeCell ref="OJA6:OJB6"/>
    <mergeCell ref="OJC6:OJD6"/>
    <mergeCell ref="OJE6:OJF6"/>
    <mergeCell ref="OJG6:OJH6"/>
    <mergeCell ref="OJI6:OJJ6"/>
    <mergeCell ref="OJK6:OJL6"/>
    <mergeCell ref="OIO6:OIP6"/>
    <mergeCell ref="OIQ6:OIR6"/>
    <mergeCell ref="OIS6:OIT6"/>
    <mergeCell ref="OIU6:OIV6"/>
    <mergeCell ref="OIW6:OIX6"/>
    <mergeCell ref="OIY6:OIZ6"/>
    <mergeCell ref="OIC6:OID6"/>
    <mergeCell ref="OIE6:OIF6"/>
    <mergeCell ref="OIG6:OIH6"/>
    <mergeCell ref="OII6:OIJ6"/>
    <mergeCell ref="OIK6:OIL6"/>
    <mergeCell ref="OIM6:OIN6"/>
    <mergeCell ref="OHQ6:OHR6"/>
    <mergeCell ref="OHS6:OHT6"/>
    <mergeCell ref="OHU6:OHV6"/>
    <mergeCell ref="OHW6:OHX6"/>
    <mergeCell ref="OHY6:OHZ6"/>
    <mergeCell ref="OIA6:OIB6"/>
    <mergeCell ref="OHE6:OHF6"/>
    <mergeCell ref="OHG6:OHH6"/>
    <mergeCell ref="OHI6:OHJ6"/>
    <mergeCell ref="OHK6:OHL6"/>
    <mergeCell ref="OHM6:OHN6"/>
    <mergeCell ref="OHO6:OHP6"/>
    <mergeCell ref="OGS6:OGT6"/>
    <mergeCell ref="OGU6:OGV6"/>
    <mergeCell ref="OGW6:OGX6"/>
    <mergeCell ref="OGY6:OGZ6"/>
    <mergeCell ref="OHA6:OHB6"/>
    <mergeCell ref="OHC6:OHD6"/>
    <mergeCell ref="OLU6:OLV6"/>
    <mergeCell ref="OLW6:OLX6"/>
    <mergeCell ref="OLY6:OLZ6"/>
    <mergeCell ref="OMA6:OMB6"/>
    <mergeCell ref="OMC6:OMD6"/>
    <mergeCell ref="OME6:OMF6"/>
    <mergeCell ref="OLI6:OLJ6"/>
    <mergeCell ref="OLK6:OLL6"/>
    <mergeCell ref="OLM6:OLN6"/>
    <mergeCell ref="OLO6:OLP6"/>
    <mergeCell ref="OLQ6:OLR6"/>
    <mergeCell ref="OLS6:OLT6"/>
    <mergeCell ref="OKW6:OKX6"/>
    <mergeCell ref="OKY6:OKZ6"/>
    <mergeCell ref="OLA6:OLB6"/>
    <mergeCell ref="OLC6:OLD6"/>
    <mergeCell ref="OLE6:OLF6"/>
    <mergeCell ref="OLG6:OLH6"/>
    <mergeCell ref="OKK6:OKL6"/>
    <mergeCell ref="OKM6:OKN6"/>
    <mergeCell ref="OKO6:OKP6"/>
    <mergeCell ref="OKQ6:OKR6"/>
    <mergeCell ref="OKS6:OKT6"/>
    <mergeCell ref="OKU6:OKV6"/>
    <mergeCell ref="OJY6:OJZ6"/>
    <mergeCell ref="OKA6:OKB6"/>
    <mergeCell ref="OKC6:OKD6"/>
    <mergeCell ref="OKE6:OKF6"/>
    <mergeCell ref="OKG6:OKH6"/>
    <mergeCell ref="OKI6:OKJ6"/>
    <mergeCell ref="OJM6:OJN6"/>
    <mergeCell ref="OJO6:OJP6"/>
    <mergeCell ref="OJQ6:OJR6"/>
    <mergeCell ref="OJS6:OJT6"/>
    <mergeCell ref="OJU6:OJV6"/>
    <mergeCell ref="OJW6:OJX6"/>
    <mergeCell ref="OOO6:OOP6"/>
    <mergeCell ref="OOQ6:OOR6"/>
    <mergeCell ref="OOS6:OOT6"/>
    <mergeCell ref="OOU6:OOV6"/>
    <mergeCell ref="OOW6:OOX6"/>
    <mergeCell ref="OOY6:OOZ6"/>
    <mergeCell ref="OOC6:OOD6"/>
    <mergeCell ref="OOE6:OOF6"/>
    <mergeCell ref="OOG6:OOH6"/>
    <mergeCell ref="OOI6:OOJ6"/>
    <mergeCell ref="OOK6:OOL6"/>
    <mergeCell ref="OOM6:OON6"/>
    <mergeCell ref="ONQ6:ONR6"/>
    <mergeCell ref="ONS6:ONT6"/>
    <mergeCell ref="ONU6:ONV6"/>
    <mergeCell ref="ONW6:ONX6"/>
    <mergeCell ref="ONY6:ONZ6"/>
    <mergeCell ref="OOA6:OOB6"/>
    <mergeCell ref="ONE6:ONF6"/>
    <mergeCell ref="ONG6:ONH6"/>
    <mergeCell ref="ONI6:ONJ6"/>
    <mergeCell ref="ONK6:ONL6"/>
    <mergeCell ref="ONM6:ONN6"/>
    <mergeCell ref="ONO6:ONP6"/>
    <mergeCell ref="OMS6:OMT6"/>
    <mergeCell ref="OMU6:OMV6"/>
    <mergeCell ref="OMW6:OMX6"/>
    <mergeCell ref="OMY6:OMZ6"/>
    <mergeCell ref="ONA6:ONB6"/>
    <mergeCell ref="ONC6:OND6"/>
    <mergeCell ref="OMG6:OMH6"/>
    <mergeCell ref="OMI6:OMJ6"/>
    <mergeCell ref="OMK6:OML6"/>
    <mergeCell ref="OMM6:OMN6"/>
    <mergeCell ref="OMO6:OMP6"/>
    <mergeCell ref="OMQ6:OMR6"/>
    <mergeCell ref="ORI6:ORJ6"/>
    <mergeCell ref="ORK6:ORL6"/>
    <mergeCell ref="ORM6:ORN6"/>
    <mergeCell ref="ORO6:ORP6"/>
    <mergeCell ref="ORQ6:ORR6"/>
    <mergeCell ref="ORS6:ORT6"/>
    <mergeCell ref="OQW6:OQX6"/>
    <mergeCell ref="OQY6:OQZ6"/>
    <mergeCell ref="ORA6:ORB6"/>
    <mergeCell ref="ORC6:ORD6"/>
    <mergeCell ref="ORE6:ORF6"/>
    <mergeCell ref="ORG6:ORH6"/>
    <mergeCell ref="OQK6:OQL6"/>
    <mergeCell ref="OQM6:OQN6"/>
    <mergeCell ref="OQO6:OQP6"/>
    <mergeCell ref="OQQ6:OQR6"/>
    <mergeCell ref="OQS6:OQT6"/>
    <mergeCell ref="OQU6:OQV6"/>
    <mergeCell ref="OPY6:OPZ6"/>
    <mergeCell ref="OQA6:OQB6"/>
    <mergeCell ref="OQC6:OQD6"/>
    <mergeCell ref="OQE6:OQF6"/>
    <mergeCell ref="OQG6:OQH6"/>
    <mergeCell ref="OQI6:OQJ6"/>
    <mergeCell ref="OPM6:OPN6"/>
    <mergeCell ref="OPO6:OPP6"/>
    <mergeCell ref="OPQ6:OPR6"/>
    <mergeCell ref="OPS6:OPT6"/>
    <mergeCell ref="OPU6:OPV6"/>
    <mergeCell ref="OPW6:OPX6"/>
    <mergeCell ref="OPA6:OPB6"/>
    <mergeCell ref="OPC6:OPD6"/>
    <mergeCell ref="OPE6:OPF6"/>
    <mergeCell ref="OPG6:OPH6"/>
    <mergeCell ref="OPI6:OPJ6"/>
    <mergeCell ref="OPK6:OPL6"/>
    <mergeCell ref="OUC6:OUD6"/>
    <mergeCell ref="OUE6:OUF6"/>
    <mergeCell ref="OUG6:OUH6"/>
    <mergeCell ref="OUI6:OUJ6"/>
    <mergeCell ref="OUK6:OUL6"/>
    <mergeCell ref="OUM6:OUN6"/>
    <mergeCell ref="OTQ6:OTR6"/>
    <mergeCell ref="OTS6:OTT6"/>
    <mergeCell ref="OTU6:OTV6"/>
    <mergeCell ref="OTW6:OTX6"/>
    <mergeCell ref="OTY6:OTZ6"/>
    <mergeCell ref="OUA6:OUB6"/>
    <mergeCell ref="OTE6:OTF6"/>
    <mergeCell ref="OTG6:OTH6"/>
    <mergeCell ref="OTI6:OTJ6"/>
    <mergeCell ref="OTK6:OTL6"/>
    <mergeCell ref="OTM6:OTN6"/>
    <mergeCell ref="OTO6:OTP6"/>
    <mergeCell ref="OSS6:OST6"/>
    <mergeCell ref="OSU6:OSV6"/>
    <mergeCell ref="OSW6:OSX6"/>
    <mergeCell ref="OSY6:OSZ6"/>
    <mergeCell ref="OTA6:OTB6"/>
    <mergeCell ref="OTC6:OTD6"/>
    <mergeCell ref="OSG6:OSH6"/>
    <mergeCell ref="OSI6:OSJ6"/>
    <mergeCell ref="OSK6:OSL6"/>
    <mergeCell ref="OSM6:OSN6"/>
    <mergeCell ref="OSO6:OSP6"/>
    <mergeCell ref="OSQ6:OSR6"/>
    <mergeCell ref="ORU6:ORV6"/>
    <mergeCell ref="ORW6:ORX6"/>
    <mergeCell ref="ORY6:ORZ6"/>
    <mergeCell ref="OSA6:OSB6"/>
    <mergeCell ref="OSC6:OSD6"/>
    <mergeCell ref="OSE6:OSF6"/>
    <mergeCell ref="OWW6:OWX6"/>
    <mergeCell ref="OWY6:OWZ6"/>
    <mergeCell ref="OXA6:OXB6"/>
    <mergeCell ref="OXC6:OXD6"/>
    <mergeCell ref="OXE6:OXF6"/>
    <mergeCell ref="OXG6:OXH6"/>
    <mergeCell ref="OWK6:OWL6"/>
    <mergeCell ref="OWM6:OWN6"/>
    <mergeCell ref="OWO6:OWP6"/>
    <mergeCell ref="OWQ6:OWR6"/>
    <mergeCell ref="OWS6:OWT6"/>
    <mergeCell ref="OWU6:OWV6"/>
    <mergeCell ref="OVY6:OVZ6"/>
    <mergeCell ref="OWA6:OWB6"/>
    <mergeCell ref="OWC6:OWD6"/>
    <mergeCell ref="OWE6:OWF6"/>
    <mergeCell ref="OWG6:OWH6"/>
    <mergeCell ref="OWI6:OWJ6"/>
    <mergeCell ref="OVM6:OVN6"/>
    <mergeCell ref="OVO6:OVP6"/>
    <mergeCell ref="OVQ6:OVR6"/>
    <mergeCell ref="OVS6:OVT6"/>
    <mergeCell ref="OVU6:OVV6"/>
    <mergeCell ref="OVW6:OVX6"/>
    <mergeCell ref="OVA6:OVB6"/>
    <mergeCell ref="OVC6:OVD6"/>
    <mergeCell ref="OVE6:OVF6"/>
    <mergeCell ref="OVG6:OVH6"/>
    <mergeCell ref="OVI6:OVJ6"/>
    <mergeCell ref="OVK6:OVL6"/>
    <mergeCell ref="OUO6:OUP6"/>
    <mergeCell ref="OUQ6:OUR6"/>
    <mergeCell ref="OUS6:OUT6"/>
    <mergeCell ref="OUU6:OUV6"/>
    <mergeCell ref="OUW6:OUX6"/>
    <mergeCell ref="OUY6:OUZ6"/>
    <mergeCell ref="OZQ6:OZR6"/>
    <mergeCell ref="OZS6:OZT6"/>
    <mergeCell ref="OZU6:OZV6"/>
    <mergeCell ref="OZW6:OZX6"/>
    <mergeCell ref="OZY6:OZZ6"/>
    <mergeCell ref="PAA6:PAB6"/>
    <mergeCell ref="OZE6:OZF6"/>
    <mergeCell ref="OZG6:OZH6"/>
    <mergeCell ref="OZI6:OZJ6"/>
    <mergeCell ref="OZK6:OZL6"/>
    <mergeCell ref="OZM6:OZN6"/>
    <mergeCell ref="OZO6:OZP6"/>
    <mergeCell ref="OYS6:OYT6"/>
    <mergeCell ref="OYU6:OYV6"/>
    <mergeCell ref="OYW6:OYX6"/>
    <mergeCell ref="OYY6:OYZ6"/>
    <mergeCell ref="OZA6:OZB6"/>
    <mergeCell ref="OZC6:OZD6"/>
    <mergeCell ref="OYG6:OYH6"/>
    <mergeCell ref="OYI6:OYJ6"/>
    <mergeCell ref="OYK6:OYL6"/>
    <mergeCell ref="OYM6:OYN6"/>
    <mergeCell ref="OYO6:OYP6"/>
    <mergeCell ref="OYQ6:OYR6"/>
    <mergeCell ref="OXU6:OXV6"/>
    <mergeCell ref="OXW6:OXX6"/>
    <mergeCell ref="OXY6:OXZ6"/>
    <mergeCell ref="OYA6:OYB6"/>
    <mergeCell ref="OYC6:OYD6"/>
    <mergeCell ref="OYE6:OYF6"/>
    <mergeCell ref="OXI6:OXJ6"/>
    <mergeCell ref="OXK6:OXL6"/>
    <mergeCell ref="OXM6:OXN6"/>
    <mergeCell ref="OXO6:OXP6"/>
    <mergeCell ref="OXQ6:OXR6"/>
    <mergeCell ref="OXS6:OXT6"/>
    <mergeCell ref="PCK6:PCL6"/>
    <mergeCell ref="PCM6:PCN6"/>
    <mergeCell ref="PCO6:PCP6"/>
    <mergeCell ref="PCQ6:PCR6"/>
    <mergeCell ref="PCS6:PCT6"/>
    <mergeCell ref="PCU6:PCV6"/>
    <mergeCell ref="PBY6:PBZ6"/>
    <mergeCell ref="PCA6:PCB6"/>
    <mergeCell ref="PCC6:PCD6"/>
    <mergeCell ref="PCE6:PCF6"/>
    <mergeCell ref="PCG6:PCH6"/>
    <mergeCell ref="PCI6:PCJ6"/>
    <mergeCell ref="PBM6:PBN6"/>
    <mergeCell ref="PBO6:PBP6"/>
    <mergeCell ref="PBQ6:PBR6"/>
    <mergeCell ref="PBS6:PBT6"/>
    <mergeCell ref="PBU6:PBV6"/>
    <mergeCell ref="PBW6:PBX6"/>
    <mergeCell ref="PBA6:PBB6"/>
    <mergeCell ref="PBC6:PBD6"/>
    <mergeCell ref="PBE6:PBF6"/>
    <mergeCell ref="PBG6:PBH6"/>
    <mergeCell ref="PBI6:PBJ6"/>
    <mergeCell ref="PBK6:PBL6"/>
    <mergeCell ref="PAO6:PAP6"/>
    <mergeCell ref="PAQ6:PAR6"/>
    <mergeCell ref="PAS6:PAT6"/>
    <mergeCell ref="PAU6:PAV6"/>
    <mergeCell ref="PAW6:PAX6"/>
    <mergeCell ref="PAY6:PAZ6"/>
    <mergeCell ref="PAC6:PAD6"/>
    <mergeCell ref="PAE6:PAF6"/>
    <mergeCell ref="PAG6:PAH6"/>
    <mergeCell ref="PAI6:PAJ6"/>
    <mergeCell ref="PAK6:PAL6"/>
    <mergeCell ref="PAM6:PAN6"/>
    <mergeCell ref="PFE6:PFF6"/>
    <mergeCell ref="PFG6:PFH6"/>
    <mergeCell ref="PFI6:PFJ6"/>
    <mergeCell ref="PFK6:PFL6"/>
    <mergeCell ref="PFM6:PFN6"/>
    <mergeCell ref="PFO6:PFP6"/>
    <mergeCell ref="PES6:PET6"/>
    <mergeCell ref="PEU6:PEV6"/>
    <mergeCell ref="PEW6:PEX6"/>
    <mergeCell ref="PEY6:PEZ6"/>
    <mergeCell ref="PFA6:PFB6"/>
    <mergeCell ref="PFC6:PFD6"/>
    <mergeCell ref="PEG6:PEH6"/>
    <mergeCell ref="PEI6:PEJ6"/>
    <mergeCell ref="PEK6:PEL6"/>
    <mergeCell ref="PEM6:PEN6"/>
    <mergeCell ref="PEO6:PEP6"/>
    <mergeCell ref="PEQ6:PER6"/>
    <mergeCell ref="PDU6:PDV6"/>
    <mergeCell ref="PDW6:PDX6"/>
    <mergeCell ref="PDY6:PDZ6"/>
    <mergeCell ref="PEA6:PEB6"/>
    <mergeCell ref="PEC6:PED6"/>
    <mergeCell ref="PEE6:PEF6"/>
    <mergeCell ref="PDI6:PDJ6"/>
    <mergeCell ref="PDK6:PDL6"/>
    <mergeCell ref="PDM6:PDN6"/>
    <mergeCell ref="PDO6:PDP6"/>
    <mergeCell ref="PDQ6:PDR6"/>
    <mergeCell ref="PDS6:PDT6"/>
    <mergeCell ref="PCW6:PCX6"/>
    <mergeCell ref="PCY6:PCZ6"/>
    <mergeCell ref="PDA6:PDB6"/>
    <mergeCell ref="PDC6:PDD6"/>
    <mergeCell ref="PDE6:PDF6"/>
    <mergeCell ref="PDG6:PDH6"/>
    <mergeCell ref="PHY6:PHZ6"/>
    <mergeCell ref="PIA6:PIB6"/>
    <mergeCell ref="PIC6:PID6"/>
    <mergeCell ref="PIE6:PIF6"/>
    <mergeCell ref="PIG6:PIH6"/>
    <mergeCell ref="PII6:PIJ6"/>
    <mergeCell ref="PHM6:PHN6"/>
    <mergeCell ref="PHO6:PHP6"/>
    <mergeCell ref="PHQ6:PHR6"/>
    <mergeCell ref="PHS6:PHT6"/>
    <mergeCell ref="PHU6:PHV6"/>
    <mergeCell ref="PHW6:PHX6"/>
    <mergeCell ref="PHA6:PHB6"/>
    <mergeCell ref="PHC6:PHD6"/>
    <mergeCell ref="PHE6:PHF6"/>
    <mergeCell ref="PHG6:PHH6"/>
    <mergeCell ref="PHI6:PHJ6"/>
    <mergeCell ref="PHK6:PHL6"/>
    <mergeCell ref="PGO6:PGP6"/>
    <mergeCell ref="PGQ6:PGR6"/>
    <mergeCell ref="PGS6:PGT6"/>
    <mergeCell ref="PGU6:PGV6"/>
    <mergeCell ref="PGW6:PGX6"/>
    <mergeCell ref="PGY6:PGZ6"/>
    <mergeCell ref="PGC6:PGD6"/>
    <mergeCell ref="PGE6:PGF6"/>
    <mergeCell ref="PGG6:PGH6"/>
    <mergeCell ref="PGI6:PGJ6"/>
    <mergeCell ref="PGK6:PGL6"/>
    <mergeCell ref="PGM6:PGN6"/>
    <mergeCell ref="PFQ6:PFR6"/>
    <mergeCell ref="PFS6:PFT6"/>
    <mergeCell ref="PFU6:PFV6"/>
    <mergeCell ref="PFW6:PFX6"/>
    <mergeCell ref="PFY6:PFZ6"/>
    <mergeCell ref="PGA6:PGB6"/>
    <mergeCell ref="PKS6:PKT6"/>
    <mergeCell ref="PKU6:PKV6"/>
    <mergeCell ref="PKW6:PKX6"/>
    <mergeCell ref="PKY6:PKZ6"/>
    <mergeCell ref="PLA6:PLB6"/>
    <mergeCell ref="PLC6:PLD6"/>
    <mergeCell ref="PKG6:PKH6"/>
    <mergeCell ref="PKI6:PKJ6"/>
    <mergeCell ref="PKK6:PKL6"/>
    <mergeCell ref="PKM6:PKN6"/>
    <mergeCell ref="PKO6:PKP6"/>
    <mergeCell ref="PKQ6:PKR6"/>
    <mergeCell ref="PJU6:PJV6"/>
    <mergeCell ref="PJW6:PJX6"/>
    <mergeCell ref="PJY6:PJZ6"/>
    <mergeCell ref="PKA6:PKB6"/>
    <mergeCell ref="PKC6:PKD6"/>
    <mergeCell ref="PKE6:PKF6"/>
    <mergeCell ref="PJI6:PJJ6"/>
    <mergeCell ref="PJK6:PJL6"/>
    <mergeCell ref="PJM6:PJN6"/>
    <mergeCell ref="PJO6:PJP6"/>
    <mergeCell ref="PJQ6:PJR6"/>
    <mergeCell ref="PJS6:PJT6"/>
    <mergeCell ref="PIW6:PIX6"/>
    <mergeCell ref="PIY6:PIZ6"/>
    <mergeCell ref="PJA6:PJB6"/>
    <mergeCell ref="PJC6:PJD6"/>
    <mergeCell ref="PJE6:PJF6"/>
    <mergeCell ref="PJG6:PJH6"/>
    <mergeCell ref="PIK6:PIL6"/>
    <mergeCell ref="PIM6:PIN6"/>
    <mergeCell ref="PIO6:PIP6"/>
    <mergeCell ref="PIQ6:PIR6"/>
    <mergeCell ref="PIS6:PIT6"/>
    <mergeCell ref="PIU6:PIV6"/>
    <mergeCell ref="PNM6:PNN6"/>
    <mergeCell ref="PNO6:PNP6"/>
    <mergeCell ref="PNQ6:PNR6"/>
    <mergeCell ref="PNS6:PNT6"/>
    <mergeCell ref="PNU6:PNV6"/>
    <mergeCell ref="PNW6:PNX6"/>
    <mergeCell ref="PNA6:PNB6"/>
    <mergeCell ref="PNC6:PND6"/>
    <mergeCell ref="PNE6:PNF6"/>
    <mergeCell ref="PNG6:PNH6"/>
    <mergeCell ref="PNI6:PNJ6"/>
    <mergeCell ref="PNK6:PNL6"/>
    <mergeCell ref="PMO6:PMP6"/>
    <mergeCell ref="PMQ6:PMR6"/>
    <mergeCell ref="PMS6:PMT6"/>
    <mergeCell ref="PMU6:PMV6"/>
    <mergeCell ref="PMW6:PMX6"/>
    <mergeCell ref="PMY6:PMZ6"/>
    <mergeCell ref="PMC6:PMD6"/>
    <mergeCell ref="PME6:PMF6"/>
    <mergeCell ref="PMG6:PMH6"/>
    <mergeCell ref="PMI6:PMJ6"/>
    <mergeCell ref="PMK6:PML6"/>
    <mergeCell ref="PMM6:PMN6"/>
    <mergeCell ref="PLQ6:PLR6"/>
    <mergeCell ref="PLS6:PLT6"/>
    <mergeCell ref="PLU6:PLV6"/>
    <mergeCell ref="PLW6:PLX6"/>
    <mergeCell ref="PLY6:PLZ6"/>
    <mergeCell ref="PMA6:PMB6"/>
    <mergeCell ref="PLE6:PLF6"/>
    <mergeCell ref="PLG6:PLH6"/>
    <mergeCell ref="PLI6:PLJ6"/>
    <mergeCell ref="PLK6:PLL6"/>
    <mergeCell ref="PLM6:PLN6"/>
    <mergeCell ref="PLO6:PLP6"/>
    <mergeCell ref="PQG6:PQH6"/>
    <mergeCell ref="PQI6:PQJ6"/>
    <mergeCell ref="PQK6:PQL6"/>
    <mergeCell ref="PQM6:PQN6"/>
    <mergeCell ref="PQO6:PQP6"/>
    <mergeCell ref="PQQ6:PQR6"/>
    <mergeCell ref="PPU6:PPV6"/>
    <mergeCell ref="PPW6:PPX6"/>
    <mergeCell ref="PPY6:PPZ6"/>
    <mergeCell ref="PQA6:PQB6"/>
    <mergeCell ref="PQC6:PQD6"/>
    <mergeCell ref="PQE6:PQF6"/>
    <mergeCell ref="PPI6:PPJ6"/>
    <mergeCell ref="PPK6:PPL6"/>
    <mergeCell ref="PPM6:PPN6"/>
    <mergeCell ref="PPO6:PPP6"/>
    <mergeCell ref="PPQ6:PPR6"/>
    <mergeCell ref="PPS6:PPT6"/>
    <mergeCell ref="POW6:POX6"/>
    <mergeCell ref="POY6:POZ6"/>
    <mergeCell ref="PPA6:PPB6"/>
    <mergeCell ref="PPC6:PPD6"/>
    <mergeCell ref="PPE6:PPF6"/>
    <mergeCell ref="PPG6:PPH6"/>
    <mergeCell ref="POK6:POL6"/>
    <mergeCell ref="POM6:PON6"/>
    <mergeCell ref="POO6:POP6"/>
    <mergeCell ref="POQ6:POR6"/>
    <mergeCell ref="POS6:POT6"/>
    <mergeCell ref="POU6:POV6"/>
    <mergeCell ref="PNY6:PNZ6"/>
    <mergeCell ref="POA6:POB6"/>
    <mergeCell ref="POC6:POD6"/>
    <mergeCell ref="POE6:POF6"/>
    <mergeCell ref="POG6:POH6"/>
    <mergeCell ref="POI6:POJ6"/>
    <mergeCell ref="PTA6:PTB6"/>
    <mergeCell ref="PTC6:PTD6"/>
    <mergeCell ref="PTE6:PTF6"/>
    <mergeCell ref="PTG6:PTH6"/>
    <mergeCell ref="PTI6:PTJ6"/>
    <mergeCell ref="PTK6:PTL6"/>
    <mergeCell ref="PSO6:PSP6"/>
    <mergeCell ref="PSQ6:PSR6"/>
    <mergeCell ref="PSS6:PST6"/>
    <mergeCell ref="PSU6:PSV6"/>
    <mergeCell ref="PSW6:PSX6"/>
    <mergeCell ref="PSY6:PSZ6"/>
    <mergeCell ref="PSC6:PSD6"/>
    <mergeCell ref="PSE6:PSF6"/>
    <mergeCell ref="PSG6:PSH6"/>
    <mergeCell ref="PSI6:PSJ6"/>
    <mergeCell ref="PSK6:PSL6"/>
    <mergeCell ref="PSM6:PSN6"/>
    <mergeCell ref="PRQ6:PRR6"/>
    <mergeCell ref="PRS6:PRT6"/>
    <mergeCell ref="PRU6:PRV6"/>
    <mergeCell ref="PRW6:PRX6"/>
    <mergeCell ref="PRY6:PRZ6"/>
    <mergeCell ref="PSA6:PSB6"/>
    <mergeCell ref="PRE6:PRF6"/>
    <mergeCell ref="PRG6:PRH6"/>
    <mergeCell ref="PRI6:PRJ6"/>
    <mergeCell ref="PRK6:PRL6"/>
    <mergeCell ref="PRM6:PRN6"/>
    <mergeCell ref="PRO6:PRP6"/>
    <mergeCell ref="PQS6:PQT6"/>
    <mergeCell ref="PQU6:PQV6"/>
    <mergeCell ref="PQW6:PQX6"/>
    <mergeCell ref="PQY6:PQZ6"/>
    <mergeCell ref="PRA6:PRB6"/>
    <mergeCell ref="PRC6:PRD6"/>
    <mergeCell ref="PVU6:PVV6"/>
    <mergeCell ref="PVW6:PVX6"/>
    <mergeCell ref="PVY6:PVZ6"/>
    <mergeCell ref="PWA6:PWB6"/>
    <mergeCell ref="PWC6:PWD6"/>
    <mergeCell ref="PWE6:PWF6"/>
    <mergeCell ref="PVI6:PVJ6"/>
    <mergeCell ref="PVK6:PVL6"/>
    <mergeCell ref="PVM6:PVN6"/>
    <mergeCell ref="PVO6:PVP6"/>
    <mergeCell ref="PVQ6:PVR6"/>
    <mergeCell ref="PVS6:PVT6"/>
    <mergeCell ref="PUW6:PUX6"/>
    <mergeCell ref="PUY6:PUZ6"/>
    <mergeCell ref="PVA6:PVB6"/>
    <mergeCell ref="PVC6:PVD6"/>
    <mergeCell ref="PVE6:PVF6"/>
    <mergeCell ref="PVG6:PVH6"/>
    <mergeCell ref="PUK6:PUL6"/>
    <mergeCell ref="PUM6:PUN6"/>
    <mergeCell ref="PUO6:PUP6"/>
    <mergeCell ref="PUQ6:PUR6"/>
    <mergeCell ref="PUS6:PUT6"/>
    <mergeCell ref="PUU6:PUV6"/>
    <mergeCell ref="PTY6:PTZ6"/>
    <mergeCell ref="PUA6:PUB6"/>
    <mergeCell ref="PUC6:PUD6"/>
    <mergeCell ref="PUE6:PUF6"/>
    <mergeCell ref="PUG6:PUH6"/>
    <mergeCell ref="PUI6:PUJ6"/>
    <mergeCell ref="PTM6:PTN6"/>
    <mergeCell ref="PTO6:PTP6"/>
    <mergeCell ref="PTQ6:PTR6"/>
    <mergeCell ref="PTS6:PTT6"/>
    <mergeCell ref="PTU6:PTV6"/>
    <mergeCell ref="PTW6:PTX6"/>
    <mergeCell ref="PYO6:PYP6"/>
    <mergeCell ref="PYQ6:PYR6"/>
    <mergeCell ref="PYS6:PYT6"/>
    <mergeCell ref="PYU6:PYV6"/>
    <mergeCell ref="PYW6:PYX6"/>
    <mergeCell ref="PYY6:PYZ6"/>
    <mergeCell ref="PYC6:PYD6"/>
    <mergeCell ref="PYE6:PYF6"/>
    <mergeCell ref="PYG6:PYH6"/>
    <mergeCell ref="PYI6:PYJ6"/>
    <mergeCell ref="PYK6:PYL6"/>
    <mergeCell ref="PYM6:PYN6"/>
    <mergeCell ref="PXQ6:PXR6"/>
    <mergeCell ref="PXS6:PXT6"/>
    <mergeCell ref="PXU6:PXV6"/>
    <mergeCell ref="PXW6:PXX6"/>
    <mergeCell ref="PXY6:PXZ6"/>
    <mergeCell ref="PYA6:PYB6"/>
    <mergeCell ref="PXE6:PXF6"/>
    <mergeCell ref="PXG6:PXH6"/>
    <mergeCell ref="PXI6:PXJ6"/>
    <mergeCell ref="PXK6:PXL6"/>
    <mergeCell ref="PXM6:PXN6"/>
    <mergeCell ref="PXO6:PXP6"/>
    <mergeCell ref="PWS6:PWT6"/>
    <mergeCell ref="PWU6:PWV6"/>
    <mergeCell ref="PWW6:PWX6"/>
    <mergeCell ref="PWY6:PWZ6"/>
    <mergeCell ref="PXA6:PXB6"/>
    <mergeCell ref="PXC6:PXD6"/>
    <mergeCell ref="PWG6:PWH6"/>
    <mergeCell ref="PWI6:PWJ6"/>
    <mergeCell ref="PWK6:PWL6"/>
    <mergeCell ref="PWM6:PWN6"/>
    <mergeCell ref="PWO6:PWP6"/>
    <mergeCell ref="PWQ6:PWR6"/>
    <mergeCell ref="QBI6:QBJ6"/>
    <mergeCell ref="QBK6:QBL6"/>
    <mergeCell ref="QBM6:QBN6"/>
    <mergeCell ref="QBO6:QBP6"/>
    <mergeCell ref="QBQ6:QBR6"/>
    <mergeCell ref="QBS6:QBT6"/>
    <mergeCell ref="QAW6:QAX6"/>
    <mergeCell ref="QAY6:QAZ6"/>
    <mergeCell ref="QBA6:QBB6"/>
    <mergeCell ref="QBC6:QBD6"/>
    <mergeCell ref="QBE6:QBF6"/>
    <mergeCell ref="QBG6:QBH6"/>
    <mergeCell ref="QAK6:QAL6"/>
    <mergeCell ref="QAM6:QAN6"/>
    <mergeCell ref="QAO6:QAP6"/>
    <mergeCell ref="QAQ6:QAR6"/>
    <mergeCell ref="QAS6:QAT6"/>
    <mergeCell ref="QAU6:QAV6"/>
    <mergeCell ref="PZY6:PZZ6"/>
    <mergeCell ref="QAA6:QAB6"/>
    <mergeCell ref="QAC6:QAD6"/>
    <mergeCell ref="QAE6:QAF6"/>
    <mergeCell ref="QAG6:QAH6"/>
    <mergeCell ref="QAI6:QAJ6"/>
    <mergeCell ref="PZM6:PZN6"/>
    <mergeCell ref="PZO6:PZP6"/>
    <mergeCell ref="PZQ6:PZR6"/>
    <mergeCell ref="PZS6:PZT6"/>
    <mergeCell ref="PZU6:PZV6"/>
    <mergeCell ref="PZW6:PZX6"/>
    <mergeCell ref="PZA6:PZB6"/>
    <mergeCell ref="PZC6:PZD6"/>
    <mergeCell ref="PZE6:PZF6"/>
    <mergeCell ref="PZG6:PZH6"/>
    <mergeCell ref="PZI6:PZJ6"/>
    <mergeCell ref="PZK6:PZL6"/>
    <mergeCell ref="QEC6:QED6"/>
    <mergeCell ref="QEE6:QEF6"/>
    <mergeCell ref="QEG6:QEH6"/>
    <mergeCell ref="QEI6:QEJ6"/>
    <mergeCell ref="QEK6:QEL6"/>
    <mergeCell ref="QEM6:QEN6"/>
    <mergeCell ref="QDQ6:QDR6"/>
    <mergeCell ref="QDS6:QDT6"/>
    <mergeCell ref="QDU6:QDV6"/>
    <mergeCell ref="QDW6:QDX6"/>
    <mergeCell ref="QDY6:QDZ6"/>
    <mergeCell ref="QEA6:QEB6"/>
    <mergeCell ref="QDE6:QDF6"/>
    <mergeCell ref="QDG6:QDH6"/>
    <mergeCell ref="QDI6:QDJ6"/>
    <mergeCell ref="QDK6:QDL6"/>
    <mergeCell ref="QDM6:QDN6"/>
    <mergeCell ref="QDO6:QDP6"/>
    <mergeCell ref="QCS6:QCT6"/>
    <mergeCell ref="QCU6:QCV6"/>
    <mergeCell ref="QCW6:QCX6"/>
    <mergeCell ref="QCY6:QCZ6"/>
    <mergeCell ref="QDA6:QDB6"/>
    <mergeCell ref="QDC6:QDD6"/>
    <mergeCell ref="QCG6:QCH6"/>
    <mergeCell ref="QCI6:QCJ6"/>
    <mergeCell ref="QCK6:QCL6"/>
    <mergeCell ref="QCM6:QCN6"/>
    <mergeCell ref="QCO6:QCP6"/>
    <mergeCell ref="QCQ6:QCR6"/>
    <mergeCell ref="QBU6:QBV6"/>
    <mergeCell ref="QBW6:QBX6"/>
    <mergeCell ref="QBY6:QBZ6"/>
    <mergeCell ref="QCA6:QCB6"/>
    <mergeCell ref="QCC6:QCD6"/>
    <mergeCell ref="QCE6:QCF6"/>
    <mergeCell ref="QGW6:QGX6"/>
    <mergeCell ref="QGY6:QGZ6"/>
    <mergeCell ref="QHA6:QHB6"/>
    <mergeCell ref="QHC6:QHD6"/>
    <mergeCell ref="QHE6:QHF6"/>
    <mergeCell ref="QHG6:QHH6"/>
    <mergeCell ref="QGK6:QGL6"/>
    <mergeCell ref="QGM6:QGN6"/>
    <mergeCell ref="QGO6:QGP6"/>
    <mergeCell ref="QGQ6:QGR6"/>
    <mergeCell ref="QGS6:QGT6"/>
    <mergeCell ref="QGU6:QGV6"/>
    <mergeCell ref="QFY6:QFZ6"/>
    <mergeCell ref="QGA6:QGB6"/>
    <mergeCell ref="QGC6:QGD6"/>
    <mergeCell ref="QGE6:QGF6"/>
    <mergeCell ref="QGG6:QGH6"/>
    <mergeCell ref="QGI6:QGJ6"/>
    <mergeCell ref="QFM6:QFN6"/>
    <mergeCell ref="QFO6:QFP6"/>
    <mergeCell ref="QFQ6:QFR6"/>
    <mergeCell ref="QFS6:QFT6"/>
    <mergeCell ref="QFU6:QFV6"/>
    <mergeCell ref="QFW6:QFX6"/>
    <mergeCell ref="QFA6:QFB6"/>
    <mergeCell ref="QFC6:QFD6"/>
    <mergeCell ref="QFE6:QFF6"/>
    <mergeCell ref="QFG6:QFH6"/>
    <mergeCell ref="QFI6:QFJ6"/>
    <mergeCell ref="QFK6:QFL6"/>
    <mergeCell ref="QEO6:QEP6"/>
    <mergeCell ref="QEQ6:QER6"/>
    <mergeCell ref="QES6:QET6"/>
    <mergeCell ref="QEU6:QEV6"/>
    <mergeCell ref="QEW6:QEX6"/>
    <mergeCell ref="QEY6:QEZ6"/>
    <mergeCell ref="QJQ6:QJR6"/>
    <mergeCell ref="QJS6:QJT6"/>
    <mergeCell ref="QJU6:QJV6"/>
    <mergeCell ref="QJW6:QJX6"/>
    <mergeCell ref="QJY6:QJZ6"/>
    <mergeCell ref="QKA6:QKB6"/>
    <mergeCell ref="QJE6:QJF6"/>
    <mergeCell ref="QJG6:QJH6"/>
    <mergeCell ref="QJI6:QJJ6"/>
    <mergeCell ref="QJK6:QJL6"/>
    <mergeCell ref="QJM6:QJN6"/>
    <mergeCell ref="QJO6:QJP6"/>
    <mergeCell ref="QIS6:QIT6"/>
    <mergeCell ref="QIU6:QIV6"/>
    <mergeCell ref="QIW6:QIX6"/>
    <mergeCell ref="QIY6:QIZ6"/>
    <mergeCell ref="QJA6:QJB6"/>
    <mergeCell ref="QJC6:QJD6"/>
    <mergeCell ref="QIG6:QIH6"/>
    <mergeCell ref="QII6:QIJ6"/>
    <mergeCell ref="QIK6:QIL6"/>
    <mergeCell ref="QIM6:QIN6"/>
    <mergeCell ref="QIO6:QIP6"/>
    <mergeCell ref="QIQ6:QIR6"/>
    <mergeCell ref="QHU6:QHV6"/>
    <mergeCell ref="QHW6:QHX6"/>
    <mergeCell ref="QHY6:QHZ6"/>
    <mergeCell ref="QIA6:QIB6"/>
    <mergeCell ref="QIC6:QID6"/>
    <mergeCell ref="QIE6:QIF6"/>
    <mergeCell ref="QHI6:QHJ6"/>
    <mergeCell ref="QHK6:QHL6"/>
    <mergeCell ref="QHM6:QHN6"/>
    <mergeCell ref="QHO6:QHP6"/>
    <mergeCell ref="QHQ6:QHR6"/>
    <mergeCell ref="QHS6:QHT6"/>
    <mergeCell ref="QMK6:QML6"/>
    <mergeCell ref="QMM6:QMN6"/>
    <mergeCell ref="QMO6:QMP6"/>
    <mergeCell ref="QMQ6:QMR6"/>
    <mergeCell ref="QMS6:QMT6"/>
    <mergeCell ref="QMU6:QMV6"/>
    <mergeCell ref="QLY6:QLZ6"/>
    <mergeCell ref="QMA6:QMB6"/>
    <mergeCell ref="QMC6:QMD6"/>
    <mergeCell ref="QME6:QMF6"/>
    <mergeCell ref="QMG6:QMH6"/>
    <mergeCell ref="QMI6:QMJ6"/>
    <mergeCell ref="QLM6:QLN6"/>
    <mergeCell ref="QLO6:QLP6"/>
    <mergeCell ref="QLQ6:QLR6"/>
    <mergeCell ref="QLS6:QLT6"/>
    <mergeCell ref="QLU6:QLV6"/>
    <mergeCell ref="QLW6:QLX6"/>
    <mergeCell ref="QLA6:QLB6"/>
    <mergeCell ref="QLC6:QLD6"/>
    <mergeCell ref="QLE6:QLF6"/>
    <mergeCell ref="QLG6:QLH6"/>
    <mergeCell ref="QLI6:QLJ6"/>
    <mergeCell ref="QLK6:QLL6"/>
    <mergeCell ref="QKO6:QKP6"/>
    <mergeCell ref="QKQ6:QKR6"/>
    <mergeCell ref="QKS6:QKT6"/>
    <mergeCell ref="QKU6:QKV6"/>
    <mergeCell ref="QKW6:QKX6"/>
    <mergeCell ref="QKY6:QKZ6"/>
    <mergeCell ref="QKC6:QKD6"/>
    <mergeCell ref="QKE6:QKF6"/>
    <mergeCell ref="QKG6:QKH6"/>
    <mergeCell ref="QKI6:QKJ6"/>
    <mergeCell ref="QKK6:QKL6"/>
    <mergeCell ref="QKM6:QKN6"/>
    <mergeCell ref="QPE6:QPF6"/>
    <mergeCell ref="QPG6:QPH6"/>
    <mergeCell ref="QPI6:QPJ6"/>
    <mergeCell ref="QPK6:QPL6"/>
    <mergeCell ref="QPM6:QPN6"/>
    <mergeCell ref="QPO6:QPP6"/>
    <mergeCell ref="QOS6:QOT6"/>
    <mergeCell ref="QOU6:QOV6"/>
    <mergeCell ref="QOW6:QOX6"/>
    <mergeCell ref="QOY6:QOZ6"/>
    <mergeCell ref="QPA6:QPB6"/>
    <mergeCell ref="QPC6:QPD6"/>
    <mergeCell ref="QOG6:QOH6"/>
    <mergeCell ref="QOI6:QOJ6"/>
    <mergeCell ref="QOK6:QOL6"/>
    <mergeCell ref="QOM6:QON6"/>
    <mergeCell ref="QOO6:QOP6"/>
    <mergeCell ref="QOQ6:QOR6"/>
    <mergeCell ref="QNU6:QNV6"/>
    <mergeCell ref="QNW6:QNX6"/>
    <mergeCell ref="QNY6:QNZ6"/>
    <mergeCell ref="QOA6:QOB6"/>
    <mergeCell ref="QOC6:QOD6"/>
    <mergeCell ref="QOE6:QOF6"/>
    <mergeCell ref="QNI6:QNJ6"/>
    <mergeCell ref="QNK6:QNL6"/>
    <mergeCell ref="QNM6:QNN6"/>
    <mergeCell ref="QNO6:QNP6"/>
    <mergeCell ref="QNQ6:QNR6"/>
    <mergeCell ref="QNS6:QNT6"/>
    <mergeCell ref="QMW6:QMX6"/>
    <mergeCell ref="QMY6:QMZ6"/>
    <mergeCell ref="QNA6:QNB6"/>
    <mergeCell ref="QNC6:QND6"/>
    <mergeCell ref="QNE6:QNF6"/>
    <mergeCell ref="QNG6:QNH6"/>
    <mergeCell ref="QRY6:QRZ6"/>
    <mergeCell ref="QSA6:QSB6"/>
    <mergeCell ref="QSC6:QSD6"/>
    <mergeCell ref="QSE6:QSF6"/>
    <mergeCell ref="QSG6:QSH6"/>
    <mergeCell ref="QSI6:QSJ6"/>
    <mergeCell ref="QRM6:QRN6"/>
    <mergeCell ref="QRO6:QRP6"/>
    <mergeCell ref="QRQ6:QRR6"/>
    <mergeCell ref="QRS6:QRT6"/>
    <mergeCell ref="QRU6:QRV6"/>
    <mergeCell ref="QRW6:QRX6"/>
    <mergeCell ref="QRA6:QRB6"/>
    <mergeCell ref="QRC6:QRD6"/>
    <mergeCell ref="QRE6:QRF6"/>
    <mergeCell ref="QRG6:QRH6"/>
    <mergeCell ref="QRI6:QRJ6"/>
    <mergeCell ref="QRK6:QRL6"/>
    <mergeCell ref="QQO6:QQP6"/>
    <mergeCell ref="QQQ6:QQR6"/>
    <mergeCell ref="QQS6:QQT6"/>
    <mergeCell ref="QQU6:QQV6"/>
    <mergeCell ref="QQW6:QQX6"/>
    <mergeCell ref="QQY6:QQZ6"/>
    <mergeCell ref="QQC6:QQD6"/>
    <mergeCell ref="QQE6:QQF6"/>
    <mergeCell ref="QQG6:QQH6"/>
    <mergeCell ref="QQI6:QQJ6"/>
    <mergeCell ref="QQK6:QQL6"/>
    <mergeCell ref="QQM6:QQN6"/>
    <mergeCell ref="QPQ6:QPR6"/>
    <mergeCell ref="QPS6:QPT6"/>
    <mergeCell ref="QPU6:QPV6"/>
    <mergeCell ref="QPW6:QPX6"/>
    <mergeCell ref="QPY6:QPZ6"/>
    <mergeCell ref="QQA6:QQB6"/>
    <mergeCell ref="QUS6:QUT6"/>
    <mergeCell ref="QUU6:QUV6"/>
    <mergeCell ref="QUW6:QUX6"/>
    <mergeCell ref="QUY6:QUZ6"/>
    <mergeCell ref="QVA6:QVB6"/>
    <mergeCell ref="QVC6:QVD6"/>
    <mergeCell ref="QUG6:QUH6"/>
    <mergeCell ref="QUI6:QUJ6"/>
    <mergeCell ref="QUK6:QUL6"/>
    <mergeCell ref="QUM6:QUN6"/>
    <mergeCell ref="QUO6:QUP6"/>
    <mergeCell ref="QUQ6:QUR6"/>
    <mergeCell ref="QTU6:QTV6"/>
    <mergeCell ref="QTW6:QTX6"/>
    <mergeCell ref="QTY6:QTZ6"/>
    <mergeCell ref="QUA6:QUB6"/>
    <mergeCell ref="QUC6:QUD6"/>
    <mergeCell ref="QUE6:QUF6"/>
    <mergeCell ref="QTI6:QTJ6"/>
    <mergeCell ref="QTK6:QTL6"/>
    <mergeCell ref="QTM6:QTN6"/>
    <mergeCell ref="QTO6:QTP6"/>
    <mergeCell ref="QTQ6:QTR6"/>
    <mergeCell ref="QTS6:QTT6"/>
    <mergeCell ref="QSW6:QSX6"/>
    <mergeCell ref="QSY6:QSZ6"/>
    <mergeCell ref="QTA6:QTB6"/>
    <mergeCell ref="QTC6:QTD6"/>
    <mergeCell ref="QTE6:QTF6"/>
    <mergeCell ref="QTG6:QTH6"/>
    <mergeCell ref="QSK6:QSL6"/>
    <mergeCell ref="QSM6:QSN6"/>
    <mergeCell ref="QSO6:QSP6"/>
    <mergeCell ref="QSQ6:QSR6"/>
    <mergeCell ref="QSS6:QST6"/>
    <mergeCell ref="QSU6:QSV6"/>
    <mergeCell ref="QXM6:QXN6"/>
    <mergeCell ref="QXO6:QXP6"/>
    <mergeCell ref="QXQ6:QXR6"/>
    <mergeCell ref="QXS6:QXT6"/>
    <mergeCell ref="QXU6:QXV6"/>
    <mergeCell ref="QXW6:QXX6"/>
    <mergeCell ref="QXA6:QXB6"/>
    <mergeCell ref="QXC6:QXD6"/>
    <mergeCell ref="QXE6:QXF6"/>
    <mergeCell ref="QXG6:QXH6"/>
    <mergeCell ref="QXI6:QXJ6"/>
    <mergeCell ref="QXK6:QXL6"/>
    <mergeCell ref="QWO6:QWP6"/>
    <mergeCell ref="QWQ6:QWR6"/>
    <mergeCell ref="QWS6:QWT6"/>
    <mergeCell ref="QWU6:QWV6"/>
    <mergeCell ref="QWW6:QWX6"/>
    <mergeCell ref="QWY6:QWZ6"/>
    <mergeCell ref="QWC6:QWD6"/>
    <mergeCell ref="QWE6:QWF6"/>
    <mergeCell ref="QWG6:QWH6"/>
    <mergeCell ref="QWI6:QWJ6"/>
    <mergeCell ref="QWK6:QWL6"/>
    <mergeCell ref="QWM6:QWN6"/>
    <mergeCell ref="QVQ6:QVR6"/>
    <mergeCell ref="QVS6:QVT6"/>
    <mergeCell ref="QVU6:QVV6"/>
    <mergeCell ref="QVW6:QVX6"/>
    <mergeCell ref="QVY6:QVZ6"/>
    <mergeCell ref="QWA6:QWB6"/>
    <mergeCell ref="QVE6:QVF6"/>
    <mergeCell ref="QVG6:QVH6"/>
    <mergeCell ref="QVI6:QVJ6"/>
    <mergeCell ref="QVK6:QVL6"/>
    <mergeCell ref="QVM6:QVN6"/>
    <mergeCell ref="QVO6:QVP6"/>
    <mergeCell ref="RAG6:RAH6"/>
    <mergeCell ref="RAI6:RAJ6"/>
    <mergeCell ref="RAK6:RAL6"/>
    <mergeCell ref="RAM6:RAN6"/>
    <mergeCell ref="RAO6:RAP6"/>
    <mergeCell ref="RAQ6:RAR6"/>
    <mergeCell ref="QZU6:QZV6"/>
    <mergeCell ref="QZW6:QZX6"/>
    <mergeCell ref="QZY6:QZZ6"/>
    <mergeCell ref="RAA6:RAB6"/>
    <mergeCell ref="RAC6:RAD6"/>
    <mergeCell ref="RAE6:RAF6"/>
    <mergeCell ref="QZI6:QZJ6"/>
    <mergeCell ref="QZK6:QZL6"/>
    <mergeCell ref="QZM6:QZN6"/>
    <mergeCell ref="QZO6:QZP6"/>
    <mergeCell ref="QZQ6:QZR6"/>
    <mergeCell ref="QZS6:QZT6"/>
    <mergeCell ref="QYW6:QYX6"/>
    <mergeCell ref="QYY6:QYZ6"/>
    <mergeCell ref="QZA6:QZB6"/>
    <mergeCell ref="QZC6:QZD6"/>
    <mergeCell ref="QZE6:QZF6"/>
    <mergeCell ref="QZG6:QZH6"/>
    <mergeCell ref="QYK6:QYL6"/>
    <mergeCell ref="QYM6:QYN6"/>
    <mergeCell ref="QYO6:QYP6"/>
    <mergeCell ref="QYQ6:QYR6"/>
    <mergeCell ref="QYS6:QYT6"/>
    <mergeCell ref="QYU6:QYV6"/>
    <mergeCell ref="QXY6:QXZ6"/>
    <mergeCell ref="QYA6:QYB6"/>
    <mergeCell ref="QYC6:QYD6"/>
    <mergeCell ref="QYE6:QYF6"/>
    <mergeCell ref="QYG6:QYH6"/>
    <mergeCell ref="QYI6:QYJ6"/>
    <mergeCell ref="RDA6:RDB6"/>
    <mergeCell ref="RDC6:RDD6"/>
    <mergeCell ref="RDE6:RDF6"/>
    <mergeCell ref="RDG6:RDH6"/>
    <mergeCell ref="RDI6:RDJ6"/>
    <mergeCell ref="RDK6:RDL6"/>
    <mergeCell ref="RCO6:RCP6"/>
    <mergeCell ref="RCQ6:RCR6"/>
    <mergeCell ref="RCS6:RCT6"/>
    <mergeCell ref="RCU6:RCV6"/>
    <mergeCell ref="RCW6:RCX6"/>
    <mergeCell ref="RCY6:RCZ6"/>
    <mergeCell ref="RCC6:RCD6"/>
    <mergeCell ref="RCE6:RCF6"/>
    <mergeCell ref="RCG6:RCH6"/>
    <mergeCell ref="RCI6:RCJ6"/>
    <mergeCell ref="RCK6:RCL6"/>
    <mergeCell ref="RCM6:RCN6"/>
    <mergeCell ref="RBQ6:RBR6"/>
    <mergeCell ref="RBS6:RBT6"/>
    <mergeCell ref="RBU6:RBV6"/>
    <mergeCell ref="RBW6:RBX6"/>
    <mergeCell ref="RBY6:RBZ6"/>
    <mergeCell ref="RCA6:RCB6"/>
    <mergeCell ref="RBE6:RBF6"/>
    <mergeCell ref="RBG6:RBH6"/>
    <mergeCell ref="RBI6:RBJ6"/>
    <mergeCell ref="RBK6:RBL6"/>
    <mergeCell ref="RBM6:RBN6"/>
    <mergeCell ref="RBO6:RBP6"/>
    <mergeCell ref="RAS6:RAT6"/>
    <mergeCell ref="RAU6:RAV6"/>
    <mergeCell ref="RAW6:RAX6"/>
    <mergeCell ref="RAY6:RAZ6"/>
    <mergeCell ref="RBA6:RBB6"/>
    <mergeCell ref="RBC6:RBD6"/>
    <mergeCell ref="RFU6:RFV6"/>
    <mergeCell ref="RFW6:RFX6"/>
    <mergeCell ref="RFY6:RFZ6"/>
    <mergeCell ref="RGA6:RGB6"/>
    <mergeCell ref="RGC6:RGD6"/>
    <mergeCell ref="RGE6:RGF6"/>
    <mergeCell ref="RFI6:RFJ6"/>
    <mergeCell ref="RFK6:RFL6"/>
    <mergeCell ref="RFM6:RFN6"/>
    <mergeCell ref="RFO6:RFP6"/>
    <mergeCell ref="RFQ6:RFR6"/>
    <mergeCell ref="RFS6:RFT6"/>
    <mergeCell ref="REW6:REX6"/>
    <mergeCell ref="REY6:REZ6"/>
    <mergeCell ref="RFA6:RFB6"/>
    <mergeCell ref="RFC6:RFD6"/>
    <mergeCell ref="RFE6:RFF6"/>
    <mergeCell ref="RFG6:RFH6"/>
    <mergeCell ref="REK6:REL6"/>
    <mergeCell ref="REM6:REN6"/>
    <mergeCell ref="REO6:REP6"/>
    <mergeCell ref="REQ6:RER6"/>
    <mergeCell ref="RES6:RET6"/>
    <mergeCell ref="REU6:REV6"/>
    <mergeCell ref="RDY6:RDZ6"/>
    <mergeCell ref="REA6:REB6"/>
    <mergeCell ref="REC6:RED6"/>
    <mergeCell ref="REE6:REF6"/>
    <mergeCell ref="REG6:REH6"/>
    <mergeCell ref="REI6:REJ6"/>
    <mergeCell ref="RDM6:RDN6"/>
    <mergeCell ref="RDO6:RDP6"/>
    <mergeCell ref="RDQ6:RDR6"/>
    <mergeCell ref="RDS6:RDT6"/>
    <mergeCell ref="RDU6:RDV6"/>
    <mergeCell ref="RDW6:RDX6"/>
    <mergeCell ref="RIO6:RIP6"/>
    <mergeCell ref="RIQ6:RIR6"/>
    <mergeCell ref="RIS6:RIT6"/>
    <mergeCell ref="RIU6:RIV6"/>
    <mergeCell ref="RIW6:RIX6"/>
    <mergeCell ref="RIY6:RIZ6"/>
    <mergeCell ref="RIC6:RID6"/>
    <mergeCell ref="RIE6:RIF6"/>
    <mergeCell ref="RIG6:RIH6"/>
    <mergeCell ref="RII6:RIJ6"/>
    <mergeCell ref="RIK6:RIL6"/>
    <mergeCell ref="RIM6:RIN6"/>
    <mergeCell ref="RHQ6:RHR6"/>
    <mergeCell ref="RHS6:RHT6"/>
    <mergeCell ref="RHU6:RHV6"/>
    <mergeCell ref="RHW6:RHX6"/>
    <mergeCell ref="RHY6:RHZ6"/>
    <mergeCell ref="RIA6:RIB6"/>
    <mergeCell ref="RHE6:RHF6"/>
    <mergeCell ref="RHG6:RHH6"/>
    <mergeCell ref="RHI6:RHJ6"/>
    <mergeCell ref="RHK6:RHL6"/>
    <mergeCell ref="RHM6:RHN6"/>
    <mergeCell ref="RHO6:RHP6"/>
    <mergeCell ref="RGS6:RGT6"/>
    <mergeCell ref="RGU6:RGV6"/>
    <mergeCell ref="RGW6:RGX6"/>
    <mergeCell ref="RGY6:RGZ6"/>
    <mergeCell ref="RHA6:RHB6"/>
    <mergeCell ref="RHC6:RHD6"/>
    <mergeCell ref="RGG6:RGH6"/>
    <mergeCell ref="RGI6:RGJ6"/>
    <mergeCell ref="RGK6:RGL6"/>
    <mergeCell ref="RGM6:RGN6"/>
    <mergeCell ref="RGO6:RGP6"/>
    <mergeCell ref="RGQ6:RGR6"/>
    <mergeCell ref="RLI6:RLJ6"/>
    <mergeCell ref="RLK6:RLL6"/>
    <mergeCell ref="RLM6:RLN6"/>
    <mergeCell ref="RLO6:RLP6"/>
    <mergeCell ref="RLQ6:RLR6"/>
    <mergeCell ref="RLS6:RLT6"/>
    <mergeCell ref="RKW6:RKX6"/>
    <mergeCell ref="RKY6:RKZ6"/>
    <mergeCell ref="RLA6:RLB6"/>
    <mergeCell ref="RLC6:RLD6"/>
    <mergeCell ref="RLE6:RLF6"/>
    <mergeCell ref="RLG6:RLH6"/>
    <mergeCell ref="RKK6:RKL6"/>
    <mergeCell ref="RKM6:RKN6"/>
    <mergeCell ref="RKO6:RKP6"/>
    <mergeCell ref="RKQ6:RKR6"/>
    <mergeCell ref="RKS6:RKT6"/>
    <mergeCell ref="RKU6:RKV6"/>
    <mergeCell ref="RJY6:RJZ6"/>
    <mergeCell ref="RKA6:RKB6"/>
    <mergeCell ref="RKC6:RKD6"/>
    <mergeCell ref="RKE6:RKF6"/>
    <mergeCell ref="RKG6:RKH6"/>
    <mergeCell ref="RKI6:RKJ6"/>
    <mergeCell ref="RJM6:RJN6"/>
    <mergeCell ref="RJO6:RJP6"/>
    <mergeCell ref="RJQ6:RJR6"/>
    <mergeCell ref="RJS6:RJT6"/>
    <mergeCell ref="RJU6:RJV6"/>
    <mergeCell ref="RJW6:RJX6"/>
    <mergeCell ref="RJA6:RJB6"/>
    <mergeCell ref="RJC6:RJD6"/>
    <mergeCell ref="RJE6:RJF6"/>
    <mergeCell ref="RJG6:RJH6"/>
    <mergeCell ref="RJI6:RJJ6"/>
    <mergeCell ref="RJK6:RJL6"/>
    <mergeCell ref="ROC6:ROD6"/>
    <mergeCell ref="ROE6:ROF6"/>
    <mergeCell ref="ROG6:ROH6"/>
    <mergeCell ref="ROI6:ROJ6"/>
    <mergeCell ref="ROK6:ROL6"/>
    <mergeCell ref="ROM6:RON6"/>
    <mergeCell ref="RNQ6:RNR6"/>
    <mergeCell ref="RNS6:RNT6"/>
    <mergeCell ref="RNU6:RNV6"/>
    <mergeCell ref="RNW6:RNX6"/>
    <mergeCell ref="RNY6:RNZ6"/>
    <mergeCell ref="ROA6:ROB6"/>
    <mergeCell ref="RNE6:RNF6"/>
    <mergeCell ref="RNG6:RNH6"/>
    <mergeCell ref="RNI6:RNJ6"/>
    <mergeCell ref="RNK6:RNL6"/>
    <mergeCell ref="RNM6:RNN6"/>
    <mergeCell ref="RNO6:RNP6"/>
    <mergeCell ref="RMS6:RMT6"/>
    <mergeCell ref="RMU6:RMV6"/>
    <mergeCell ref="RMW6:RMX6"/>
    <mergeCell ref="RMY6:RMZ6"/>
    <mergeCell ref="RNA6:RNB6"/>
    <mergeCell ref="RNC6:RND6"/>
    <mergeCell ref="RMG6:RMH6"/>
    <mergeCell ref="RMI6:RMJ6"/>
    <mergeCell ref="RMK6:RML6"/>
    <mergeCell ref="RMM6:RMN6"/>
    <mergeCell ref="RMO6:RMP6"/>
    <mergeCell ref="RMQ6:RMR6"/>
    <mergeCell ref="RLU6:RLV6"/>
    <mergeCell ref="RLW6:RLX6"/>
    <mergeCell ref="RLY6:RLZ6"/>
    <mergeCell ref="RMA6:RMB6"/>
    <mergeCell ref="RMC6:RMD6"/>
    <mergeCell ref="RME6:RMF6"/>
    <mergeCell ref="RQW6:RQX6"/>
    <mergeCell ref="RQY6:RQZ6"/>
    <mergeCell ref="RRA6:RRB6"/>
    <mergeCell ref="RRC6:RRD6"/>
    <mergeCell ref="RRE6:RRF6"/>
    <mergeCell ref="RRG6:RRH6"/>
    <mergeCell ref="RQK6:RQL6"/>
    <mergeCell ref="RQM6:RQN6"/>
    <mergeCell ref="RQO6:RQP6"/>
    <mergeCell ref="RQQ6:RQR6"/>
    <mergeCell ref="RQS6:RQT6"/>
    <mergeCell ref="RQU6:RQV6"/>
    <mergeCell ref="RPY6:RPZ6"/>
    <mergeCell ref="RQA6:RQB6"/>
    <mergeCell ref="RQC6:RQD6"/>
    <mergeCell ref="RQE6:RQF6"/>
    <mergeCell ref="RQG6:RQH6"/>
    <mergeCell ref="RQI6:RQJ6"/>
    <mergeCell ref="RPM6:RPN6"/>
    <mergeCell ref="RPO6:RPP6"/>
    <mergeCell ref="RPQ6:RPR6"/>
    <mergeCell ref="RPS6:RPT6"/>
    <mergeCell ref="RPU6:RPV6"/>
    <mergeCell ref="RPW6:RPX6"/>
    <mergeCell ref="RPA6:RPB6"/>
    <mergeCell ref="RPC6:RPD6"/>
    <mergeCell ref="RPE6:RPF6"/>
    <mergeCell ref="RPG6:RPH6"/>
    <mergeCell ref="RPI6:RPJ6"/>
    <mergeCell ref="RPK6:RPL6"/>
    <mergeCell ref="ROO6:ROP6"/>
    <mergeCell ref="ROQ6:ROR6"/>
    <mergeCell ref="ROS6:ROT6"/>
    <mergeCell ref="ROU6:ROV6"/>
    <mergeCell ref="ROW6:ROX6"/>
    <mergeCell ref="ROY6:ROZ6"/>
    <mergeCell ref="RTQ6:RTR6"/>
    <mergeCell ref="RTS6:RTT6"/>
    <mergeCell ref="RTU6:RTV6"/>
    <mergeCell ref="RTW6:RTX6"/>
    <mergeCell ref="RTY6:RTZ6"/>
    <mergeCell ref="RUA6:RUB6"/>
    <mergeCell ref="RTE6:RTF6"/>
    <mergeCell ref="RTG6:RTH6"/>
    <mergeCell ref="RTI6:RTJ6"/>
    <mergeCell ref="RTK6:RTL6"/>
    <mergeCell ref="RTM6:RTN6"/>
    <mergeCell ref="RTO6:RTP6"/>
    <mergeCell ref="RSS6:RST6"/>
    <mergeCell ref="RSU6:RSV6"/>
    <mergeCell ref="RSW6:RSX6"/>
    <mergeCell ref="RSY6:RSZ6"/>
    <mergeCell ref="RTA6:RTB6"/>
    <mergeCell ref="RTC6:RTD6"/>
    <mergeCell ref="RSG6:RSH6"/>
    <mergeCell ref="RSI6:RSJ6"/>
    <mergeCell ref="RSK6:RSL6"/>
    <mergeCell ref="RSM6:RSN6"/>
    <mergeCell ref="RSO6:RSP6"/>
    <mergeCell ref="RSQ6:RSR6"/>
    <mergeCell ref="RRU6:RRV6"/>
    <mergeCell ref="RRW6:RRX6"/>
    <mergeCell ref="RRY6:RRZ6"/>
    <mergeCell ref="RSA6:RSB6"/>
    <mergeCell ref="RSC6:RSD6"/>
    <mergeCell ref="RSE6:RSF6"/>
    <mergeCell ref="RRI6:RRJ6"/>
    <mergeCell ref="RRK6:RRL6"/>
    <mergeCell ref="RRM6:RRN6"/>
    <mergeCell ref="RRO6:RRP6"/>
    <mergeCell ref="RRQ6:RRR6"/>
    <mergeCell ref="RRS6:RRT6"/>
    <mergeCell ref="RWK6:RWL6"/>
    <mergeCell ref="RWM6:RWN6"/>
    <mergeCell ref="RWO6:RWP6"/>
    <mergeCell ref="RWQ6:RWR6"/>
    <mergeCell ref="RWS6:RWT6"/>
    <mergeCell ref="RWU6:RWV6"/>
    <mergeCell ref="RVY6:RVZ6"/>
    <mergeCell ref="RWA6:RWB6"/>
    <mergeCell ref="RWC6:RWD6"/>
    <mergeCell ref="RWE6:RWF6"/>
    <mergeCell ref="RWG6:RWH6"/>
    <mergeCell ref="RWI6:RWJ6"/>
    <mergeCell ref="RVM6:RVN6"/>
    <mergeCell ref="RVO6:RVP6"/>
    <mergeCell ref="RVQ6:RVR6"/>
    <mergeCell ref="RVS6:RVT6"/>
    <mergeCell ref="RVU6:RVV6"/>
    <mergeCell ref="RVW6:RVX6"/>
    <mergeCell ref="RVA6:RVB6"/>
    <mergeCell ref="RVC6:RVD6"/>
    <mergeCell ref="RVE6:RVF6"/>
    <mergeCell ref="RVG6:RVH6"/>
    <mergeCell ref="RVI6:RVJ6"/>
    <mergeCell ref="RVK6:RVL6"/>
    <mergeCell ref="RUO6:RUP6"/>
    <mergeCell ref="RUQ6:RUR6"/>
    <mergeCell ref="RUS6:RUT6"/>
    <mergeCell ref="RUU6:RUV6"/>
    <mergeCell ref="RUW6:RUX6"/>
    <mergeCell ref="RUY6:RUZ6"/>
    <mergeCell ref="RUC6:RUD6"/>
    <mergeCell ref="RUE6:RUF6"/>
    <mergeCell ref="RUG6:RUH6"/>
    <mergeCell ref="RUI6:RUJ6"/>
    <mergeCell ref="RUK6:RUL6"/>
    <mergeCell ref="RUM6:RUN6"/>
    <mergeCell ref="RZE6:RZF6"/>
    <mergeCell ref="RZG6:RZH6"/>
    <mergeCell ref="RZI6:RZJ6"/>
    <mergeCell ref="RZK6:RZL6"/>
    <mergeCell ref="RZM6:RZN6"/>
    <mergeCell ref="RZO6:RZP6"/>
    <mergeCell ref="RYS6:RYT6"/>
    <mergeCell ref="RYU6:RYV6"/>
    <mergeCell ref="RYW6:RYX6"/>
    <mergeCell ref="RYY6:RYZ6"/>
    <mergeCell ref="RZA6:RZB6"/>
    <mergeCell ref="RZC6:RZD6"/>
    <mergeCell ref="RYG6:RYH6"/>
    <mergeCell ref="RYI6:RYJ6"/>
    <mergeCell ref="RYK6:RYL6"/>
    <mergeCell ref="RYM6:RYN6"/>
    <mergeCell ref="RYO6:RYP6"/>
    <mergeCell ref="RYQ6:RYR6"/>
    <mergeCell ref="RXU6:RXV6"/>
    <mergeCell ref="RXW6:RXX6"/>
    <mergeCell ref="RXY6:RXZ6"/>
    <mergeCell ref="RYA6:RYB6"/>
    <mergeCell ref="RYC6:RYD6"/>
    <mergeCell ref="RYE6:RYF6"/>
    <mergeCell ref="RXI6:RXJ6"/>
    <mergeCell ref="RXK6:RXL6"/>
    <mergeCell ref="RXM6:RXN6"/>
    <mergeCell ref="RXO6:RXP6"/>
    <mergeCell ref="RXQ6:RXR6"/>
    <mergeCell ref="RXS6:RXT6"/>
    <mergeCell ref="RWW6:RWX6"/>
    <mergeCell ref="RWY6:RWZ6"/>
    <mergeCell ref="RXA6:RXB6"/>
    <mergeCell ref="RXC6:RXD6"/>
    <mergeCell ref="RXE6:RXF6"/>
    <mergeCell ref="RXG6:RXH6"/>
    <mergeCell ref="SBY6:SBZ6"/>
    <mergeCell ref="SCA6:SCB6"/>
    <mergeCell ref="SCC6:SCD6"/>
    <mergeCell ref="SCE6:SCF6"/>
    <mergeCell ref="SCG6:SCH6"/>
    <mergeCell ref="SCI6:SCJ6"/>
    <mergeCell ref="SBM6:SBN6"/>
    <mergeCell ref="SBO6:SBP6"/>
    <mergeCell ref="SBQ6:SBR6"/>
    <mergeCell ref="SBS6:SBT6"/>
    <mergeCell ref="SBU6:SBV6"/>
    <mergeCell ref="SBW6:SBX6"/>
    <mergeCell ref="SBA6:SBB6"/>
    <mergeCell ref="SBC6:SBD6"/>
    <mergeCell ref="SBE6:SBF6"/>
    <mergeCell ref="SBG6:SBH6"/>
    <mergeCell ref="SBI6:SBJ6"/>
    <mergeCell ref="SBK6:SBL6"/>
    <mergeCell ref="SAO6:SAP6"/>
    <mergeCell ref="SAQ6:SAR6"/>
    <mergeCell ref="SAS6:SAT6"/>
    <mergeCell ref="SAU6:SAV6"/>
    <mergeCell ref="SAW6:SAX6"/>
    <mergeCell ref="SAY6:SAZ6"/>
    <mergeCell ref="SAC6:SAD6"/>
    <mergeCell ref="SAE6:SAF6"/>
    <mergeCell ref="SAG6:SAH6"/>
    <mergeCell ref="SAI6:SAJ6"/>
    <mergeCell ref="SAK6:SAL6"/>
    <mergeCell ref="SAM6:SAN6"/>
    <mergeCell ref="RZQ6:RZR6"/>
    <mergeCell ref="RZS6:RZT6"/>
    <mergeCell ref="RZU6:RZV6"/>
    <mergeCell ref="RZW6:RZX6"/>
    <mergeCell ref="RZY6:RZZ6"/>
    <mergeCell ref="SAA6:SAB6"/>
    <mergeCell ref="SES6:SET6"/>
    <mergeCell ref="SEU6:SEV6"/>
    <mergeCell ref="SEW6:SEX6"/>
    <mergeCell ref="SEY6:SEZ6"/>
    <mergeCell ref="SFA6:SFB6"/>
    <mergeCell ref="SFC6:SFD6"/>
    <mergeCell ref="SEG6:SEH6"/>
    <mergeCell ref="SEI6:SEJ6"/>
    <mergeCell ref="SEK6:SEL6"/>
    <mergeCell ref="SEM6:SEN6"/>
    <mergeCell ref="SEO6:SEP6"/>
    <mergeCell ref="SEQ6:SER6"/>
    <mergeCell ref="SDU6:SDV6"/>
    <mergeCell ref="SDW6:SDX6"/>
    <mergeCell ref="SDY6:SDZ6"/>
    <mergeCell ref="SEA6:SEB6"/>
    <mergeCell ref="SEC6:SED6"/>
    <mergeCell ref="SEE6:SEF6"/>
    <mergeCell ref="SDI6:SDJ6"/>
    <mergeCell ref="SDK6:SDL6"/>
    <mergeCell ref="SDM6:SDN6"/>
    <mergeCell ref="SDO6:SDP6"/>
    <mergeCell ref="SDQ6:SDR6"/>
    <mergeCell ref="SDS6:SDT6"/>
    <mergeCell ref="SCW6:SCX6"/>
    <mergeCell ref="SCY6:SCZ6"/>
    <mergeCell ref="SDA6:SDB6"/>
    <mergeCell ref="SDC6:SDD6"/>
    <mergeCell ref="SDE6:SDF6"/>
    <mergeCell ref="SDG6:SDH6"/>
    <mergeCell ref="SCK6:SCL6"/>
    <mergeCell ref="SCM6:SCN6"/>
    <mergeCell ref="SCO6:SCP6"/>
    <mergeCell ref="SCQ6:SCR6"/>
    <mergeCell ref="SCS6:SCT6"/>
    <mergeCell ref="SCU6:SCV6"/>
    <mergeCell ref="SHM6:SHN6"/>
    <mergeCell ref="SHO6:SHP6"/>
    <mergeCell ref="SHQ6:SHR6"/>
    <mergeCell ref="SHS6:SHT6"/>
    <mergeCell ref="SHU6:SHV6"/>
    <mergeCell ref="SHW6:SHX6"/>
    <mergeCell ref="SHA6:SHB6"/>
    <mergeCell ref="SHC6:SHD6"/>
    <mergeCell ref="SHE6:SHF6"/>
    <mergeCell ref="SHG6:SHH6"/>
    <mergeCell ref="SHI6:SHJ6"/>
    <mergeCell ref="SHK6:SHL6"/>
    <mergeCell ref="SGO6:SGP6"/>
    <mergeCell ref="SGQ6:SGR6"/>
    <mergeCell ref="SGS6:SGT6"/>
    <mergeCell ref="SGU6:SGV6"/>
    <mergeCell ref="SGW6:SGX6"/>
    <mergeCell ref="SGY6:SGZ6"/>
    <mergeCell ref="SGC6:SGD6"/>
    <mergeCell ref="SGE6:SGF6"/>
    <mergeCell ref="SGG6:SGH6"/>
    <mergeCell ref="SGI6:SGJ6"/>
    <mergeCell ref="SGK6:SGL6"/>
    <mergeCell ref="SGM6:SGN6"/>
    <mergeCell ref="SFQ6:SFR6"/>
    <mergeCell ref="SFS6:SFT6"/>
    <mergeCell ref="SFU6:SFV6"/>
    <mergeCell ref="SFW6:SFX6"/>
    <mergeCell ref="SFY6:SFZ6"/>
    <mergeCell ref="SGA6:SGB6"/>
    <mergeCell ref="SFE6:SFF6"/>
    <mergeCell ref="SFG6:SFH6"/>
    <mergeCell ref="SFI6:SFJ6"/>
    <mergeCell ref="SFK6:SFL6"/>
    <mergeCell ref="SFM6:SFN6"/>
    <mergeCell ref="SFO6:SFP6"/>
    <mergeCell ref="SKG6:SKH6"/>
    <mergeCell ref="SKI6:SKJ6"/>
    <mergeCell ref="SKK6:SKL6"/>
    <mergeCell ref="SKM6:SKN6"/>
    <mergeCell ref="SKO6:SKP6"/>
    <mergeCell ref="SKQ6:SKR6"/>
    <mergeCell ref="SJU6:SJV6"/>
    <mergeCell ref="SJW6:SJX6"/>
    <mergeCell ref="SJY6:SJZ6"/>
    <mergeCell ref="SKA6:SKB6"/>
    <mergeCell ref="SKC6:SKD6"/>
    <mergeCell ref="SKE6:SKF6"/>
    <mergeCell ref="SJI6:SJJ6"/>
    <mergeCell ref="SJK6:SJL6"/>
    <mergeCell ref="SJM6:SJN6"/>
    <mergeCell ref="SJO6:SJP6"/>
    <mergeCell ref="SJQ6:SJR6"/>
    <mergeCell ref="SJS6:SJT6"/>
    <mergeCell ref="SIW6:SIX6"/>
    <mergeCell ref="SIY6:SIZ6"/>
    <mergeCell ref="SJA6:SJB6"/>
    <mergeCell ref="SJC6:SJD6"/>
    <mergeCell ref="SJE6:SJF6"/>
    <mergeCell ref="SJG6:SJH6"/>
    <mergeCell ref="SIK6:SIL6"/>
    <mergeCell ref="SIM6:SIN6"/>
    <mergeCell ref="SIO6:SIP6"/>
    <mergeCell ref="SIQ6:SIR6"/>
    <mergeCell ref="SIS6:SIT6"/>
    <mergeCell ref="SIU6:SIV6"/>
    <mergeCell ref="SHY6:SHZ6"/>
    <mergeCell ref="SIA6:SIB6"/>
    <mergeCell ref="SIC6:SID6"/>
    <mergeCell ref="SIE6:SIF6"/>
    <mergeCell ref="SIG6:SIH6"/>
    <mergeCell ref="SII6:SIJ6"/>
    <mergeCell ref="SNA6:SNB6"/>
    <mergeCell ref="SNC6:SND6"/>
    <mergeCell ref="SNE6:SNF6"/>
    <mergeCell ref="SNG6:SNH6"/>
    <mergeCell ref="SNI6:SNJ6"/>
    <mergeCell ref="SNK6:SNL6"/>
    <mergeCell ref="SMO6:SMP6"/>
    <mergeCell ref="SMQ6:SMR6"/>
    <mergeCell ref="SMS6:SMT6"/>
    <mergeCell ref="SMU6:SMV6"/>
    <mergeCell ref="SMW6:SMX6"/>
    <mergeCell ref="SMY6:SMZ6"/>
    <mergeCell ref="SMC6:SMD6"/>
    <mergeCell ref="SME6:SMF6"/>
    <mergeCell ref="SMG6:SMH6"/>
    <mergeCell ref="SMI6:SMJ6"/>
    <mergeCell ref="SMK6:SML6"/>
    <mergeCell ref="SMM6:SMN6"/>
    <mergeCell ref="SLQ6:SLR6"/>
    <mergeCell ref="SLS6:SLT6"/>
    <mergeCell ref="SLU6:SLV6"/>
    <mergeCell ref="SLW6:SLX6"/>
    <mergeCell ref="SLY6:SLZ6"/>
    <mergeCell ref="SMA6:SMB6"/>
    <mergeCell ref="SLE6:SLF6"/>
    <mergeCell ref="SLG6:SLH6"/>
    <mergeCell ref="SLI6:SLJ6"/>
    <mergeCell ref="SLK6:SLL6"/>
    <mergeCell ref="SLM6:SLN6"/>
    <mergeCell ref="SLO6:SLP6"/>
    <mergeCell ref="SKS6:SKT6"/>
    <mergeCell ref="SKU6:SKV6"/>
    <mergeCell ref="SKW6:SKX6"/>
    <mergeCell ref="SKY6:SKZ6"/>
    <mergeCell ref="SLA6:SLB6"/>
    <mergeCell ref="SLC6:SLD6"/>
    <mergeCell ref="SPU6:SPV6"/>
    <mergeCell ref="SPW6:SPX6"/>
    <mergeCell ref="SPY6:SPZ6"/>
    <mergeCell ref="SQA6:SQB6"/>
    <mergeCell ref="SQC6:SQD6"/>
    <mergeCell ref="SQE6:SQF6"/>
    <mergeCell ref="SPI6:SPJ6"/>
    <mergeCell ref="SPK6:SPL6"/>
    <mergeCell ref="SPM6:SPN6"/>
    <mergeCell ref="SPO6:SPP6"/>
    <mergeCell ref="SPQ6:SPR6"/>
    <mergeCell ref="SPS6:SPT6"/>
    <mergeCell ref="SOW6:SOX6"/>
    <mergeCell ref="SOY6:SOZ6"/>
    <mergeCell ref="SPA6:SPB6"/>
    <mergeCell ref="SPC6:SPD6"/>
    <mergeCell ref="SPE6:SPF6"/>
    <mergeCell ref="SPG6:SPH6"/>
    <mergeCell ref="SOK6:SOL6"/>
    <mergeCell ref="SOM6:SON6"/>
    <mergeCell ref="SOO6:SOP6"/>
    <mergeCell ref="SOQ6:SOR6"/>
    <mergeCell ref="SOS6:SOT6"/>
    <mergeCell ref="SOU6:SOV6"/>
    <mergeCell ref="SNY6:SNZ6"/>
    <mergeCell ref="SOA6:SOB6"/>
    <mergeCell ref="SOC6:SOD6"/>
    <mergeCell ref="SOE6:SOF6"/>
    <mergeCell ref="SOG6:SOH6"/>
    <mergeCell ref="SOI6:SOJ6"/>
    <mergeCell ref="SNM6:SNN6"/>
    <mergeCell ref="SNO6:SNP6"/>
    <mergeCell ref="SNQ6:SNR6"/>
    <mergeCell ref="SNS6:SNT6"/>
    <mergeCell ref="SNU6:SNV6"/>
    <mergeCell ref="SNW6:SNX6"/>
    <mergeCell ref="SSO6:SSP6"/>
    <mergeCell ref="SSQ6:SSR6"/>
    <mergeCell ref="SSS6:SST6"/>
    <mergeCell ref="SSU6:SSV6"/>
    <mergeCell ref="SSW6:SSX6"/>
    <mergeCell ref="SSY6:SSZ6"/>
    <mergeCell ref="SSC6:SSD6"/>
    <mergeCell ref="SSE6:SSF6"/>
    <mergeCell ref="SSG6:SSH6"/>
    <mergeCell ref="SSI6:SSJ6"/>
    <mergeCell ref="SSK6:SSL6"/>
    <mergeCell ref="SSM6:SSN6"/>
    <mergeCell ref="SRQ6:SRR6"/>
    <mergeCell ref="SRS6:SRT6"/>
    <mergeCell ref="SRU6:SRV6"/>
    <mergeCell ref="SRW6:SRX6"/>
    <mergeCell ref="SRY6:SRZ6"/>
    <mergeCell ref="SSA6:SSB6"/>
    <mergeCell ref="SRE6:SRF6"/>
    <mergeCell ref="SRG6:SRH6"/>
    <mergeCell ref="SRI6:SRJ6"/>
    <mergeCell ref="SRK6:SRL6"/>
    <mergeCell ref="SRM6:SRN6"/>
    <mergeCell ref="SRO6:SRP6"/>
    <mergeCell ref="SQS6:SQT6"/>
    <mergeCell ref="SQU6:SQV6"/>
    <mergeCell ref="SQW6:SQX6"/>
    <mergeCell ref="SQY6:SQZ6"/>
    <mergeCell ref="SRA6:SRB6"/>
    <mergeCell ref="SRC6:SRD6"/>
    <mergeCell ref="SQG6:SQH6"/>
    <mergeCell ref="SQI6:SQJ6"/>
    <mergeCell ref="SQK6:SQL6"/>
    <mergeCell ref="SQM6:SQN6"/>
    <mergeCell ref="SQO6:SQP6"/>
    <mergeCell ref="SQQ6:SQR6"/>
    <mergeCell ref="SVI6:SVJ6"/>
    <mergeCell ref="SVK6:SVL6"/>
    <mergeCell ref="SVM6:SVN6"/>
    <mergeCell ref="SVO6:SVP6"/>
    <mergeCell ref="SVQ6:SVR6"/>
    <mergeCell ref="SVS6:SVT6"/>
    <mergeCell ref="SUW6:SUX6"/>
    <mergeCell ref="SUY6:SUZ6"/>
    <mergeCell ref="SVA6:SVB6"/>
    <mergeCell ref="SVC6:SVD6"/>
    <mergeCell ref="SVE6:SVF6"/>
    <mergeCell ref="SVG6:SVH6"/>
    <mergeCell ref="SUK6:SUL6"/>
    <mergeCell ref="SUM6:SUN6"/>
    <mergeCell ref="SUO6:SUP6"/>
    <mergeCell ref="SUQ6:SUR6"/>
    <mergeCell ref="SUS6:SUT6"/>
    <mergeCell ref="SUU6:SUV6"/>
    <mergeCell ref="STY6:STZ6"/>
    <mergeCell ref="SUA6:SUB6"/>
    <mergeCell ref="SUC6:SUD6"/>
    <mergeCell ref="SUE6:SUF6"/>
    <mergeCell ref="SUG6:SUH6"/>
    <mergeCell ref="SUI6:SUJ6"/>
    <mergeCell ref="STM6:STN6"/>
    <mergeCell ref="STO6:STP6"/>
    <mergeCell ref="STQ6:STR6"/>
    <mergeCell ref="STS6:STT6"/>
    <mergeCell ref="STU6:STV6"/>
    <mergeCell ref="STW6:STX6"/>
    <mergeCell ref="STA6:STB6"/>
    <mergeCell ref="STC6:STD6"/>
    <mergeCell ref="STE6:STF6"/>
    <mergeCell ref="STG6:STH6"/>
    <mergeCell ref="STI6:STJ6"/>
    <mergeCell ref="STK6:STL6"/>
    <mergeCell ref="SYC6:SYD6"/>
    <mergeCell ref="SYE6:SYF6"/>
    <mergeCell ref="SYG6:SYH6"/>
    <mergeCell ref="SYI6:SYJ6"/>
    <mergeCell ref="SYK6:SYL6"/>
    <mergeCell ref="SYM6:SYN6"/>
    <mergeCell ref="SXQ6:SXR6"/>
    <mergeCell ref="SXS6:SXT6"/>
    <mergeCell ref="SXU6:SXV6"/>
    <mergeCell ref="SXW6:SXX6"/>
    <mergeCell ref="SXY6:SXZ6"/>
    <mergeCell ref="SYA6:SYB6"/>
    <mergeCell ref="SXE6:SXF6"/>
    <mergeCell ref="SXG6:SXH6"/>
    <mergeCell ref="SXI6:SXJ6"/>
    <mergeCell ref="SXK6:SXL6"/>
    <mergeCell ref="SXM6:SXN6"/>
    <mergeCell ref="SXO6:SXP6"/>
    <mergeCell ref="SWS6:SWT6"/>
    <mergeCell ref="SWU6:SWV6"/>
    <mergeCell ref="SWW6:SWX6"/>
    <mergeCell ref="SWY6:SWZ6"/>
    <mergeCell ref="SXA6:SXB6"/>
    <mergeCell ref="SXC6:SXD6"/>
    <mergeCell ref="SWG6:SWH6"/>
    <mergeCell ref="SWI6:SWJ6"/>
    <mergeCell ref="SWK6:SWL6"/>
    <mergeCell ref="SWM6:SWN6"/>
    <mergeCell ref="SWO6:SWP6"/>
    <mergeCell ref="SWQ6:SWR6"/>
    <mergeCell ref="SVU6:SVV6"/>
    <mergeCell ref="SVW6:SVX6"/>
    <mergeCell ref="SVY6:SVZ6"/>
    <mergeCell ref="SWA6:SWB6"/>
    <mergeCell ref="SWC6:SWD6"/>
    <mergeCell ref="SWE6:SWF6"/>
    <mergeCell ref="TAW6:TAX6"/>
    <mergeCell ref="TAY6:TAZ6"/>
    <mergeCell ref="TBA6:TBB6"/>
    <mergeCell ref="TBC6:TBD6"/>
    <mergeCell ref="TBE6:TBF6"/>
    <mergeCell ref="TBG6:TBH6"/>
    <mergeCell ref="TAK6:TAL6"/>
    <mergeCell ref="TAM6:TAN6"/>
    <mergeCell ref="TAO6:TAP6"/>
    <mergeCell ref="TAQ6:TAR6"/>
    <mergeCell ref="TAS6:TAT6"/>
    <mergeCell ref="TAU6:TAV6"/>
    <mergeCell ref="SZY6:SZZ6"/>
    <mergeCell ref="TAA6:TAB6"/>
    <mergeCell ref="TAC6:TAD6"/>
    <mergeCell ref="TAE6:TAF6"/>
    <mergeCell ref="TAG6:TAH6"/>
    <mergeCell ref="TAI6:TAJ6"/>
    <mergeCell ref="SZM6:SZN6"/>
    <mergeCell ref="SZO6:SZP6"/>
    <mergeCell ref="SZQ6:SZR6"/>
    <mergeCell ref="SZS6:SZT6"/>
    <mergeCell ref="SZU6:SZV6"/>
    <mergeCell ref="SZW6:SZX6"/>
    <mergeCell ref="SZA6:SZB6"/>
    <mergeCell ref="SZC6:SZD6"/>
    <mergeCell ref="SZE6:SZF6"/>
    <mergeCell ref="SZG6:SZH6"/>
    <mergeCell ref="SZI6:SZJ6"/>
    <mergeCell ref="SZK6:SZL6"/>
    <mergeCell ref="SYO6:SYP6"/>
    <mergeCell ref="SYQ6:SYR6"/>
    <mergeCell ref="SYS6:SYT6"/>
    <mergeCell ref="SYU6:SYV6"/>
    <mergeCell ref="SYW6:SYX6"/>
    <mergeCell ref="SYY6:SYZ6"/>
    <mergeCell ref="TDQ6:TDR6"/>
    <mergeCell ref="TDS6:TDT6"/>
    <mergeCell ref="TDU6:TDV6"/>
    <mergeCell ref="TDW6:TDX6"/>
    <mergeCell ref="TDY6:TDZ6"/>
    <mergeCell ref="TEA6:TEB6"/>
    <mergeCell ref="TDE6:TDF6"/>
    <mergeCell ref="TDG6:TDH6"/>
    <mergeCell ref="TDI6:TDJ6"/>
    <mergeCell ref="TDK6:TDL6"/>
    <mergeCell ref="TDM6:TDN6"/>
    <mergeCell ref="TDO6:TDP6"/>
    <mergeCell ref="TCS6:TCT6"/>
    <mergeCell ref="TCU6:TCV6"/>
    <mergeCell ref="TCW6:TCX6"/>
    <mergeCell ref="TCY6:TCZ6"/>
    <mergeCell ref="TDA6:TDB6"/>
    <mergeCell ref="TDC6:TDD6"/>
    <mergeCell ref="TCG6:TCH6"/>
    <mergeCell ref="TCI6:TCJ6"/>
    <mergeCell ref="TCK6:TCL6"/>
    <mergeCell ref="TCM6:TCN6"/>
    <mergeCell ref="TCO6:TCP6"/>
    <mergeCell ref="TCQ6:TCR6"/>
    <mergeCell ref="TBU6:TBV6"/>
    <mergeCell ref="TBW6:TBX6"/>
    <mergeCell ref="TBY6:TBZ6"/>
    <mergeCell ref="TCA6:TCB6"/>
    <mergeCell ref="TCC6:TCD6"/>
    <mergeCell ref="TCE6:TCF6"/>
    <mergeCell ref="TBI6:TBJ6"/>
    <mergeCell ref="TBK6:TBL6"/>
    <mergeCell ref="TBM6:TBN6"/>
    <mergeCell ref="TBO6:TBP6"/>
    <mergeCell ref="TBQ6:TBR6"/>
    <mergeCell ref="TBS6:TBT6"/>
    <mergeCell ref="TGK6:TGL6"/>
    <mergeCell ref="TGM6:TGN6"/>
    <mergeCell ref="TGO6:TGP6"/>
    <mergeCell ref="TGQ6:TGR6"/>
    <mergeCell ref="TGS6:TGT6"/>
    <mergeCell ref="TGU6:TGV6"/>
    <mergeCell ref="TFY6:TFZ6"/>
    <mergeCell ref="TGA6:TGB6"/>
    <mergeCell ref="TGC6:TGD6"/>
    <mergeCell ref="TGE6:TGF6"/>
    <mergeCell ref="TGG6:TGH6"/>
    <mergeCell ref="TGI6:TGJ6"/>
    <mergeCell ref="TFM6:TFN6"/>
    <mergeCell ref="TFO6:TFP6"/>
    <mergeCell ref="TFQ6:TFR6"/>
    <mergeCell ref="TFS6:TFT6"/>
    <mergeCell ref="TFU6:TFV6"/>
    <mergeCell ref="TFW6:TFX6"/>
    <mergeCell ref="TFA6:TFB6"/>
    <mergeCell ref="TFC6:TFD6"/>
    <mergeCell ref="TFE6:TFF6"/>
    <mergeCell ref="TFG6:TFH6"/>
    <mergeCell ref="TFI6:TFJ6"/>
    <mergeCell ref="TFK6:TFL6"/>
    <mergeCell ref="TEO6:TEP6"/>
    <mergeCell ref="TEQ6:TER6"/>
    <mergeCell ref="TES6:TET6"/>
    <mergeCell ref="TEU6:TEV6"/>
    <mergeCell ref="TEW6:TEX6"/>
    <mergeCell ref="TEY6:TEZ6"/>
    <mergeCell ref="TEC6:TED6"/>
    <mergeCell ref="TEE6:TEF6"/>
    <mergeCell ref="TEG6:TEH6"/>
    <mergeCell ref="TEI6:TEJ6"/>
    <mergeCell ref="TEK6:TEL6"/>
    <mergeCell ref="TEM6:TEN6"/>
    <mergeCell ref="TJE6:TJF6"/>
    <mergeCell ref="TJG6:TJH6"/>
    <mergeCell ref="TJI6:TJJ6"/>
    <mergeCell ref="TJK6:TJL6"/>
    <mergeCell ref="TJM6:TJN6"/>
    <mergeCell ref="TJO6:TJP6"/>
    <mergeCell ref="TIS6:TIT6"/>
    <mergeCell ref="TIU6:TIV6"/>
    <mergeCell ref="TIW6:TIX6"/>
    <mergeCell ref="TIY6:TIZ6"/>
    <mergeCell ref="TJA6:TJB6"/>
    <mergeCell ref="TJC6:TJD6"/>
    <mergeCell ref="TIG6:TIH6"/>
    <mergeCell ref="TII6:TIJ6"/>
    <mergeCell ref="TIK6:TIL6"/>
    <mergeCell ref="TIM6:TIN6"/>
    <mergeCell ref="TIO6:TIP6"/>
    <mergeCell ref="TIQ6:TIR6"/>
    <mergeCell ref="THU6:THV6"/>
    <mergeCell ref="THW6:THX6"/>
    <mergeCell ref="THY6:THZ6"/>
    <mergeCell ref="TIA6:TIB6"/>
    <mergeCell ref="TIC6:TID6"/>
    <mergeCell ref="TIE6:TIF6"/>
    <mergeCell ref="THI6:THJ6"/>
    <mergeCell ref="THK6:THL6"/>
    <mergeCell ref="THM6:THN6"/>
    <mergeCell ref="THO6:THP6"/>
    <mergeCell ref="THQ6:THR6"/>
    <mergeCell ref="THS6:THT6"/>
    <mergeCell ref="TGW6:TGX6"/>
    <mergeCell ref="TGY6:TGZ6"/>
    <mergeCell ref="THA6:THB6"/>
    <mergeCell ref="THC6:THD6"/>
    <mergeCell ref="THE6:THF6"/>
    <mergeCell ref="THG6:THH6"/>
    <mergeCell ref="TLY6:TLZ6"/>
    <mergeCell ref="TMA6:TMB6"/>
    <mergeCell ref="TMC6:TMD6"/>
    <mergeCell ref="TME6:TMF6"/>
    <mergeCell ref="TMG6:TMH6"/>
    <mergeCell ref="TMI6:TMJ6"/>
    <mergeCell ref="TLM6:TLN6"/>
    <mergeCell ref="TLO6:TLP6"/>
    <mergeCell ref="TLQ6:TLR6"/>
    <mergeCell ref="TLS6:TLT6"/>
    <mergeCell ref="TLU6:TLV6"/>
    <mergeCell ref="TLW6:TLX6"/>
    <mergeCell ref="TLA6:TLB6"/>
    <mergeCell ref="TLC6:TLD6"/>
    <mergeCell ref="TLE6:TLF6"/>
    <mergeCell ref="TLG6:TLH6"/>
    <mergeCell ref="TLI6:TLJ6"/>
    <mergeCell ref="TLK6:TLL6"/>
    <mergeCell ref="TKO6:TKP6"/>
    <mergeCell ref="TKQ6:TKR6"/>
    <mergeCell ref="TKS6:TKT6"/>
    <mergeCell ref="TKU6:TKV6"/>
    <mergeCell ref="TKW6:TKX6"/>
    <mergeCell ref="TKY6:TKZ6"/>
    <mergeCell ref="TKC6:TKD6"/>
    <mergeCell ref="TKE6:TKF6"/>
    <mergeCell ref="TKG6:TKH6"/>
    <mergeCell ref="TKI6:TKJ6"/>
    <mergeCell ref="TKK6:TKL6"/>
    <mergeCell ref="TKM6:TKN6"/>
    <mergeCell ref="TJQ6:TJR6"/>
    <mergeCell ref="TJS6:TJT6"/>
    <mergeCell ref="TJU6:TJV6"/>
    <mergeCell ref="TJW6:TJX6"/>
    <mergeCell ref="TJY6:TJZ6"/>
    <mergeCell ref="TKA6:TKB6"/>
    <mergeCell ref="TOS6:TOT6"/>
    <mergeCell ref="TOU6:TOV6"/>
    <mergeCell ref="TOW6:TOX6"/>
    <mergeCell ref="TOY6:TOZ6"/>
    <mergeCell ref="TPA6:TPB6"/>
    <mergeCell ref="TPC6:TPD6"/>
    <mergeCell ref="TOG6:TOH6"/>
    <mergeCell ref="TOI6:TOJ6"/>
    <mergeCell ref="TOK6:TOL6"/>
    <mergeCell ref="TOM6:TON6"/>
    <mergeCell ref="TOO6:TOP6"/>
    <mergeCell ref="TOQ6:TOR6"/>
    <mergeCell ref="TNU6:TNV6"/>
    <mergeCell ref="TNW6:TNX6"/>
    <mergeCell ref="TNY6:TNZ6"/>
    <mergeCell ref="TOA6:TOB6"/>
    <mergeCell ref="TOC6:TOD6"/>
    <mergeCell ref="TOE6:TOF6"/>
    <mergeCell ref="TNI6:TNJ6"/>
    <mergeCell ref="TNK6:TNL6"/>
    <mergeCell ref="TNM6:TNN6"/>
    <mergeCell ref="TNO6:TNP6"/>
    <mergeCell ref="TNQ6:TNR6"/>
    <mergeCell ref="TNS6:TNT6"/>
    <mergeCell ref="TMW6:TMX6"/>
    <mergeCell ref="TMY6:TMZ6"/>
    <mergeCell ref="TNA6:TNB6"/>
    <mergeCell ref="TNC6:TND6"/>
    <mergeCell ref="TNE6:TNF6"/>
    <mergeCell ref="TNG6:TNH6"/>
    <mergeCell ref="TMK6:TML6"/>
    <mergeCell ref="TMM6:TMN6"/>
    <mergeCell ref="TMO6:TMP6"/>
    <mergeCell ref="TMQ6:TMR6"/>
    <mergeCell ref="TMS6:TMT6"/>
    <mergeCell ref="TMU6:TMV6"/>
    <mergeCell ref="TRM6:TRN6"/>
    <mergeCell ref="TRO6:TRP6"/>
    <mergeCell ref="TRQ6:TRR6"/>
    <mergeCell ref="TRS6:TRT6"/>
    <mergeCell ref="TRU6:TRV6"/>
    <mergeCell ref="TRW6:TRX6"/>
    <mergeCell ref="TRA6:TRB6"/>
    <mergeCell ref="TRC6:TRD6"/>
    <mergeCell ref="TRE6:TRF6"/>
    <mergeCell ref="TRG6:TRH6"/>
    <mergeCell ref="TRI6:TRJ6"/>
    <mergeCell ref="TRK6:TRL6"/>
    <mergeCell ref="TQO6:TQP6"/>
    <mergeCell ref="TQQ6:TQR6"/>
    <mergeCell ref="TQS6:TQT6"/>
    <mergeCell ref="TQU6:TQV6"/>
    <mergeCell ref="TQW6:TQX6"/>
    <mergeCell ref="TQY6:TQZ6"/>
    <mergeCell ref="TQC6:TQD6"/>
    <mergeCell ref="TQE6:TQF6"/>
    <mergeCell ref="TQG6:TQH6"/>
    <mergeCell ref="TQI6:TQJ6"/>
    <mergeCell ref="TQK6:TQL6"/>
    <mergeCell ref="TQM6:TQN6"/>
    <mergeCell ref="TPQ6:TPR6"/>
    <mergeCell ref="TPS6:TPT6"/>
    <mergeCell ref="TPU6:TPV6"/>
    <mergeCell ref="TPW6:TPX6"/>
    <mergeCell ref="TPY6:TPZ6"/>
    <mergeCell ref="TQA6:TQB6"/>
    <mergeCell ref="TPE6:TPF6"/>
    <mergeCell ref="TPG6:TPH6"/>
    <mergeCell ref="TPI6:TPJ6"/>
    <mergeCell ref="TPK6:TPL6"/>
    <mergeCell ref="TPM6:TPN6"/>
    <mergeCell ref="TPO6:TPP6"/>
    <mergeCell ref="TUG6:TUH6"/>
    <mergeCell ref="TUI6:TUJ6"/>
    <mergeCell ref="TUK6:TUL6"/>
    <mergeCell ref="TUM6:TUN6"/>
    <mergeCell ref="TUO6:TUP6"/>
    <mergeCell ref="TUQ6:TUR6"/>
    <mergeCell ref="TTU6:TTV6"/>
    <mergeCell ref="TTW6:TTX6"/>
    <mergeCell ref="TTY6:TTZ6"/>
    <mergeCell ref="TUA6:TUB6"/>
    <mergeCell ref="TUC6:TUD6"/>
    <mergeCell ref="TUE6:TUF6"/>
    <mergeCell ref="TTI6:TTJ6"/>
    <mergeCell ref="TTK6:TTL6"/>
    <mergeCell ref="TTM6:TTN6"/>
    <mergeCell ref="TTO6:TTP6"/>
    <mergeCell ref="TTQ6:TTR6"/>
    <mergeCell ref="TTS6:TTT6"/>
    <mergeCell ref="TSW6:TSX6"/>
    <mergeCell ref="TSY6:TSZ6"/>
    <mergeCell ref="TTA6:TTB6"/>
    <mergeCell ref="TTC6:TTD6"/>
    <mergeCell ref="TTE6:TTF6"/>
    <mergeCell ref="TTG6:TTH6"/>
    <mergeCell ref="TSK6:TSL6"/>
    <mergeCell ref="TSM6:TSN6"/>
    <mergeCell ref="TSO6:TSP6"/>
    <mergeCell ref="TSQ6:TSR6"/>
    <mergeCell ref="TSS6:TST6"/>
    <mergeCell ref="TSU6:TSV6"/>
    <mergeCell ref="TRY6:TRZ6"/>
    <mergeCell ref="TSA6:TSB6"/>
    <mergeCell ref="TSC6:TSD6"/>
    <mergeCell ref="TSE6:TSF6"/>
    <mergeCell ref="TSG6:TSH6"/>
    <mergeCell ref="TSI6:TSJ6"/>
    <mergeCell ref="TXA6:TXB6"/>
    <mergeCell ref="TXC6:TXD6"/>
    <mergeCell ref="TXE6:TXF6"/>
    <mergeCell ref="TXG6:TXH6"/>
    <mergeCell ref="TXI6:TXJ6"/>
    <mergeCell ref="TXK6:TXL6"/>
    <mergeCell ref="TWO6:TWP6"/>
    <mergeCell ref="TWQ6:TWR6"/>
    <mergeCell ref="TWS6:TWT6"/>
    <mergeCell ref="TWU6:TWV6"/>
    <mergeCell ref="TWW6:TWX6"/>
    <mergeCell ref="TWY6:TWZ6"/>
    <mergeCell ref="TWC6:TWD6"/>
    <mergeCell ref="TWE6:TWF6"/>
    <mergeCell ref="TWG6:TWH6"/>
    <mergeCell ref="TWI6:TWJ6"/>
    <mergeCell ref="TWK6:TWL6"/>
    <mergeCell ref="TWM6:TWN6"/>
    <mergeCell ref="TVQ6:TVR6"/>
    <mergeCell ref="TVS6:TVT6"/>
    <mergeCell ref="TVU6:TVV6"/>
    <mergeCell ref="TVW6:TVX6"/>
    <mergeCell ref="TVY6:TVZ6"/>
    <mergeCell ref="TWA6:TWB6"/>
    <mergeCell ref="TVE6:TVF6"/>
    <mergeCell ref="TVG6:TVH6"/>
    <mergeCell ref="TVI6:TVJ6"/>
    <mergeCell ref="TVK6:TVL6"/>
    <mergeCell ref="TVM6:TVN6"/>
    <mergeCell ref="TVO6:TVP6"/>
    <mergeCell ref="TUS6:TUT6"/>
    <mergeCell ref="TUU6:TUV6"/>
    <mergeCell ref="TUW6:TUX6"/>
    <mergeCell ref="TUY6:TUZ6"/>
    <mergeCell ref="TVA6:TVB6"/>
    <mergeCell ref="TVC6:TVD6"/>
    <mergeCell ref="TZU6:TZV6"/>
    <mergeCell ref="TZW6:TZX6"/>
    <mergeCell ref="TZY6:TZZ6"/>
    <mergeCell ref="UAA6:UAB6"/>
    <mergeCell ref="UAC6:UAD6"/>
    <mergeCell ref="UAE6:UAF6"/>
    <mergeCell ref="TZI6:TZJ6"/>
    <mergeCell ref="TZK6:TZL6"/>
    <mergeCell ref="TZM6:TZN6"/>
    <mergeCell ref="TZO6:TZP6"/>
    <mergeCell ref="TZQ6:TZR6"/>
    <mergeCell ref="TZS6:TZT6"/>
    <mergeCell ref="TYW6:TYX6"/>
    <mergeCell ref="TYY6:TYZ6"/>
    <mergeCell ref="TZA6:TZB6"/>
    <mergeCell ref="TZC6:TZD6"/>
    <mergeCell ref="TZE6:TZF6"/>
    <mergeCell ref="TZG6:TZH6"/>
    <mergeCell ref="TYK6:TYL6"/>
    <mergeCell ref="TYM6:TYN6"/>
    <mergeCell ref="TYO6:TYP6"/>
    <mergeCell ref="TYQ6:TYR6"/>
    <mergeCell ref="TYS6:TYT6"/>
    <mergeCell ref="TYU6:TYV6"/>
    <mergeCell ref="TXY6:TXZ6"/>
    <mergeCell ref="TYA6:TYB6"/>
    <mergeCell ref="TYC6:TYD6"/>
    <mergeCell ref="TYE6:TYF6"/>
    <mergeCell ref="TYG6:TYH6"/>
    <mergeCell ref="TYI6:TYJ6"/>
    <mergeCell ref="TXM6:TXN6"/>
    <mergeCell ref="TXO6:TXP6"/>
    <mergeCell ref="TXQ6:TXR6"/>
    <mergeCell ref="TXS6:TXT6"/>
    <mergeCell ref="TXU6:TXV6"/>
    <mergeCell ref="TXW6:TXX6"/>
    <mergeCell ref="UCO6:UCP6"/>
    <mergeCell ref="UCQ6:UCR6"/>
    <mergeCell ref="UCS6:UCT6"/>
    <mergeCell ref="UCU6:UCV6"/>
    <mergeCell ref="UCW6:UCX6"/>
    <mergeCell ref="UCY6:UCZ6"/>
    <mergeCell ref="UCC6:UCD6"/>
    <mergeCell ref="UCE6:UCF6"/>
    <mergeCell ref="UCG6:UCH6"/>
    <mergeCell ref="UCI6:UCJ6"/>
    <mergeCell ref="UCK6:UCL6"/>
    <mergeCell ref="UCM6:UCN6"/>
    <mergeCell ref="UBQ6:UBR6"/>
    <mergeCell ref="UBS6:UBT6"/>
    <mergeCell ref="UBU6:UBV6"/>
    <mergeCell ref="UBW6:UBX6"/>
    <mergeCell ref="UBY6:UBZ6"/>
    <mergeCell ref="UCA6:UCB6"/>
    <mergeCell ref="UBE6:UBF6"/>
    <mergeCell ref="UBG6:UBH6"/>
    <mergeCell ref="UBI6:UBJ6"/>
    <mergeCell ref="UBK6:UBL6"/>
    <mergeCell ref="UBM6:UBN6"/>
    <mergeCell ref="UBO6:UBP6"/>
    <mergeCell ref="UAS6:UAT6"/>
    <mergeCell ref="UAU6:UAV6"/>
    <mergeCell ref="UAW6:UAX6"/>
    <mergeCell ref="UAY6:UAZ6"/>
    <mergeCell ref="UBA6:UBB6"/>
    <mergeCell ref="UBC6:UBD6"/>
    <mergeCell ref="UAG6:UAH6"/>
    <mergeCell ref="UAI6:UAJ6"/>
    <mergeCell ref="UAK6:UAL6"/>
    <mergeCell ref="UAM6:UAN6"/>
    <mergeCell ref="UAO6:UAP6"/>
    <mergeCell ref="UAQ6:UAR6"/>
    <mergeCell ref="UFI6:UFJ6"/>
    <mergeCell ref="UFK6:UFL6"/>
    <mergeCell ref="UFM6:UFN6"/>
    <mergeCell ref="UFO6:UFP6"/>
    <mergeCell ref="UFQ6:UFR6"/>
    <mergeCell ref="UFS6:UFT6"/>
    <mergeCell ref="UEW6:UEX6"/>
    <mergeCell ref="UEY6:UEZ6"/>
    <mergeCell ref="UFA6:UFB6"/>
    <mergeCell ref="UFC6:UFD6"/>
    <mergeCell ref="UFE6:UFF6"/>
    <mergeCell ref="UFG6:UFH6"/>
    <mergeCell ref="UEK6:UEL6"/>
    <mergeCell ref="UEM6:UEN6"/>
    <mergeCell ref="UEO6:UEP6"/>
    <mergeCell ref="UEQ6:UER6"/>
    <mergeCell ref="UES6:UET6"/>
    <mergeCell ref="UEU6:UEV6"/>
    <mergeCell ref="UDY6:UDZ6"/>
    <mergeCell ref="UEA6:UEB6"/>
    <mergeCell ref="UEC6:UED6"/>
    <mergeCell ref="UEE6:UEF6"/>
    <mergeCell ref="UEG6:UEH6"/>
    <mergeCell ref="UEI6:UEJ6"/>
    <mergeCell ref="UDM6:UDN6"/>
    <mergeCell ref="UDO6:UDP6"/>
    <mergeCell ref="UDQ6:UDR6"/>
    <mergeCell ref="UDS6:UDT6"/>
    <mergeCell ref="UDU6:UDV6"/>
    <mergeCell ref="UDW6:UDX6"/>
    <mergeCell ref="UDA6:UDB6"/>
    <mergeCell ref="UDC6:UDD6"/>
    <mergeCell ref="UDE6:UDF6"/>
    <mergeCell ref="UDG6:UDH6"/>
    <mergeCell ref="UDI6:UDJ6"/>
    <mergeCell ref="UDK6:UDL6"/>
    <mergeCell ref="UIC6:UID6"/>
    <mergeCell ref="UIE6:UIF6"/>
    <mergeCell ref="UIG6:UIH6"/>
    <mergeCell ref="UII6:UIJ6"/>
    <mergeCell ref="UIK6:UIL6"/>
    <mergeCell ref="UIM6:UIN6"/>
    <mergeCell ref="UHQ6:UHR6"/>
    <mergeCell ref="UHS6:UHT6"/>
    <mergeCell ref="UHU6:UHV6"/>
    <mergeCell ref="UHW6:UHX6"/>
    <mergeCell ref="UHY6:UHZ6"/>
    <mergeCell ref="UIA6:UIB6"/>
    <mergeCell ref="UHE6:UHF6"/>
    <mergeCell ref="UHG6:UHH6"/>
    <mergeCell ref="UHI6:UHJ6"/>
    <mergeCell ref="UHK6:UHL6"/>
    <mergeCell ref="UHM6:UHN6"/>
    <mergeCell ref="UHO6:UHP6"/>
    <mergeCell ref="UGS6:UGT6"/>
    <mergeCell ref="UGU6:UGV6"/>
    <mergeCell ref="UGW6:UGX6"/>
    <mergeCell ref="UGY6:UGZ6"/>
    <mergeCell ref="UHA6:UHB6"/>
    <mergeCell ref="UHC6:UHD6"/>
    <mergeCell ref="UGG6:UGH6"/>
    <mergeCell ref="UGI6:UGJ6"/>
    <mergeCell ref="UGK6:UGL6"/>
    <mergeCell ref="UGM6:UGN6"/>
    <mergeCell ref="UGO6:UGP6"/>
    <mergeCell ref="UGQ6:UGR6"/>
    <mergeCell ref="UFU6:UFV6"/>
    <mergeCell ref="UFW6:UFX6"/>
    <mergeCell ref="UFY6:UFZ6"/>
    <mergeCell ref="UGA6:UGB6"/>
    <mergeCell ref="UGC6:UGD6"/>
    <mergeCell ref="UGE6:UGF6"/>
    <mergeCell ref="UKW6:UKX6"/>
    <mergeCell ref="UKY6:UKZ6"/>
    <mergeCell ref="ULA6:ULB6"/>
    <mergeCell ref="ULC6:ULD6"/>
    <mergeCell ref="ULE6:ULF6"/>
    <mergeCell ref="ULG6:ULH6"/>
    <mergeCell ref="UKK6:UKL6"/>
    <mergeCell ref="UKM6:UKN6"/>
    <mergeCell ref="UKO6:UKP6"/>
    <mergeCell ref="UKQ6:UKR6"/>
    <mergeCell ref="UKS6:UKT6"/>
    <mergeCell ref="UKU6:UKV6"/>
    <mergeCell ref="UJY6:UJZ6"/>
    <mergeCell ref="UKA6:UKB6"/>
    <mergeCell ref="UKC6:UKD6"/>
    <mergeCell ref="UKE6:UKF6"/>
    <mergeCell ref="UKG6:UKH6"/>
    <mergeCell ref="UKI6:UKJ6"/>
    <mergeCell ref="UJM6:UJN6"/>
    <mergeCell ref="UJO6:UJP6"/>
    <mergeCell ref="UJQ6:UJR6"/>
    <mergeCell ref="UJS6:UJT6"/>
    <mergeCell ref="UJU6:UJV6"/>
    <mergeCell ref="UJW6:UJX6"/>
    <mergeCell ref="UJA6:UJB6"/>
    <mergeCell ref="UJC6:UJD6"/>
    <mergeCell ref="UJE6:UJF6"/>
    <mergeCell ref="UJG6:UJH6"/>
    <mergeCell ref="UJI6:UJJ6"/>
    <mergeCell ref="UJK6:UJL6"/>
    <mergeCell ref="UIO6:UIP6"/>
    <mergeCell ref="UIQ6:UIR6"/>
    <mergeCell ref="UIS6:UIT6"/>
    <mergeCell ref="UIU6:UIV6"/>
    <mergeCell ref="UIW6:UIX6"/>
    <mergeCell ref="UIY6:UIZ6"/>
    <mergeCell ref="UNQ6:UNR6"/>
    <mergeCell ref="UNS6:UNT6"/>
    <mergeCell ref="UNU6:UNV6"/>
    <mergeCell ref="UNW6:UNX6"/>
    <mergeCell ref="UNY6:UNZ6"/>
    <mergeCell ref="UOA6:UOB6"/>
    <mergeCell ref="UNE6:UNF6"/>
    <mergeCell ref="UNG6:UNH6"/>
    <mergeCell ref="UNI6:UNJ6"/>
    <mergeCell ref="UNK6:UNL6"/>
    <mergeCell ref="UNM6:UNN6"/>
    <mergeCell ref="UNO6:UNP6"/>
    <mergeCell ref="UMS6:UMT6"/>
    <mergeCell ref="UMU6:UMV6"/>
    <mergeCell ref="UMW6:UMX6"/>
    <mergeCell ref="UMY6:UMZ6"/>
    <mergeCell ref="UNA6:UNB6"/>
    <mergeCell ref="UNC6:UND6"/>
    <mergeCell ref="UMG6:UMH6"/>
    <mergeCell ref="UMI6:UMJ6"/>
    <mergeCell ref="UMK6:UML6"/>
    <mergeCell ref="UMM6:UMN6"/>
    <mergeCell ref="UMO6:UMP6"/>
    <mergeCell ref="UMQ6:UMR6"/>
    <mergeCell ref="ULU6:ULV6"/>
    <mergeCell ref="ULW6:ULX6"/>
    <mergeCell ref="ULY6:ULZ6"/>
    <mergeCell ref="UMA6:UMB6"/>
    <mergeCell ref="UMC6:UMD6"/>
    <mergeCell ref="UME6:UMF6"/>
    <mergeCell ref="ULI6:ULJ6"/>
    <mergeCell ref="ULK6:ULL6"/>
    <mergeCell ref="ULM6:ULN6"/>
    <mergeCell ref="ULO6:ULP6"/>
    <mergeCell ref="ULQ6:ULR6"/>
    <mergeCell ref="ULS6:ULT6"/>
    <mergeCell ref="UQK6:UQL6"/>
    <mergeCell ref="UQM6:UQN6"/>
    <mergeCell ref="UQO6:UQP6"/>
    <mergeCell ref="UQQ6:UQR6"/>
    <mergeCell ref="UQS6:UQT6"/>
    <mergeCell ref="UQU6:UQV6"/>
    <mergeCell ref="UPY6:UPZ6"/>
    <mergeCell ref="UQA6:UQB6"/>
    <mergeCell ref="UQC6:UQD6"/>
    <mergeCell ref="UQE6:UQF6"/>
    <mergeCell ref="UQG6:UQH6"/>
    <mergeCell ref="UQI6:UQJ6"/>
    <mergeCell ref="UPM6:UPN6"/>
    <mergeCell ref="UPO6:UPP6"/>
    <mergeCell ref="UPQ6:UPR6"/>
    <mergeCell ref="UPS6:UPT6"/>
    <mergeCell ref="UPU6:UPV6"/>
    <mergeCell ref="UPW6:UPX6"/>
    <mergeCell ref="UPA6:UPB6"/>
    <mergeCell ref="UPC6:UPD6"/>
    <mergeCell ref="UPE6:UPF6"/>
    <mergeCell ref="UPG6:UPH6"/>
    <mergeCell ref="UPI6:UPJ6"/>
    <mergeCell ref="UPK6:UPL6"/>
    <mergeCell ref="UOO6:UOP6"/>
    <mergeCell ref="UOQ6:UOR6"/>
    <mergeCell ref="UOS6:UOT6"/>
    <mergeCell ref="UOU6:UOV6"/>
    <mergeCell ref="UOW6:UOX6"/>
    <mergeCell ref="UOY6:UOZ6"/>
    <mergeCell ref="UOC6:UOD6"/>
    <mergeCell ref="UOE6:UOF6"/>
    <mergeCell ref="UOG6:UOH6"/>
    <mergeCell ref="UOI6:UOJ6"/>
    <mergeCell ref="UOK6:UOL6"/>
    <mergeCell ref="UOM6:UON6"/>
    <mergeCell ref="UTE6:UTF6"/>
    <mergeCell ref="UTG6:UTH6"/>
    <mergeCell ref="UTI6:UTJ6"/>
    <mergeCell ref="UTK6:UTL6"/>
    <mergeCell ref="UTM6:UTN6"/>
    <mergeCell ref="UTO6:UTP6"/>
    <mergeCell ref="USS6:UST6"/>
    <mergeCell ref="USU6:USV6"/>
    <mergeCell ref="USW6:USX6"/>
    <mergeCell ref="USY6:USZ6"/>
    <mergeCell ref="UTA6:UTB6"/>
    <mergeCell ref="UTC6:UTD6"/>
    <mergeCell ref="USG6:USH6"/>
    <mergeCell ref="USI6:USJ6"/>
    <mergeCell ref="USK6:USL6"/>
    <mergeCell ref="USM6:USN6"/>
    <mergeCell ref="USO6:USP6"/>
    <mergeCell ref="USQ6:USR6"/>
    <mergeCell ref="URU6:URV6"/>
    <mergeCell ref="URW6:URX6"/>
    <mergeCell ref="URY6:URZ6"/>
    <mergeCell ref="USA6:USB6"/>
    <mergeCell ref="USC6:USD6"/>
    <mergeCell ref="USE6:USF6"/>
    <mergeCell ref="URI6:URJ6"/>
    <mergeCell ref="URK6:URL6"/>
    <mergeCell ref="URM6:URN6"/>
    <mergeCell ref="URO6:URP6"/>
    <mergeCell ref="URQ6:URR6"/>
    <mergeCell ref="URS6:URT6"/>
    <mergeCell ref="UQW6:UQX6"/>
    <mergeCell ref="UQY6:UQZ6"/>
    <mergeCell ref="URA6:URB6"/>
    <mergeCell ref="URC6:URD6"/>
    <mergeCell ref="URE6:URF6"/>
    <mergeCell ref="URG6:URH6"/>
    <mergeCell ref="UVY6:UVZ6"/>
    <mergeCell ref="UWA6:UWB6"/>
    <mergeCell ref="UWC6:UWD6"/>
    <mergeCell ref="UWE6:UWF6"/>
    <mergeCell ref="UWG6:UWH6"/>
    <mergeCell ref="UWI6:UWJ6"/>
    <mergeCell ref="UVM6:UVN6"/>
    <mergeCell ref="UVO6:UVP6"/>
    <mergeCell ref="UVQ6:UVR6"/>
    <mergeCell ref="UVS6:UVT6"/>
    <mergeCell ref="UVU6:UVV6"/>
    <mergeCell ref="UVW6:UVX6"/>
    <mergeCell ref="UVA6:UVB6"/>
    <mergeCell ref="UVC6:UVD6"/>
    <mergeCell ref="UVE6:UVF6"/>
    <mergeCell ref="UVG6:UVH6"/>
    <mergeCell ref="UVI6:UVJ6"/>
    <mergeCell ref="UVK6:UVL6"/>
    <mergeCell ref="UUO6:UUP6"/>
    <mergeCell ref="UUQ6:UUR6"/>
    <mergeCell ref="UUS6:UUT6"/>
    <mergeCell ref="UUU6:UUV6"/>
    <mergeCell ref="UUW6:UUX6"/>
    <mergeCell ref="UUY6:UUZ6"/>
    <mergeCell ref="UUC6:UUD6"/>
    <mergeCell ref="UUE6:UUF6"/>
    <mergeCell ref="UUG6:UUH6"/>
    <mergeCell ref="UUI6:UUJ6"/>
    <mergeCell ref="UUK6:UUL6"/>
    <mergeCell ref="UUM6:UUN6"/>
    <mergeCell ref="UTQ6:UTR6"/>
    <mergeCell ref="UTS6:UTT6"/>
    <mergeCell ref="UTU6:UTV6"/>
    <mergeCell ref="UTW6:UTX6"/>
    <mergeCell ref="UTY6:UTZ6"/>
    <mergeCell ref="UUA6:UUB6"/>
    <mergeCell ref="UYS6:UYT6"/>
    <mergeCell ref="UYU6:UYV6"/>
    <mergeCell ref="UYW6:UYX6"/>
    <mergeCell ref="UYY6:UYZ6"/>
    <mergeCell ref="UZA6:UZB6"/>
    <mergeCell ref="UZC6:UZD6"/>
    <mergeCell ref="UYG6:UYH6"/>
    <mergeCell ref="UYI6:UYJ6"/>
    <mergeCell ref="UYK6:UYL6"/>
    <mergeCell ref="UYM6:UYN6"/>
    <mergeCell ref="UYO6:UYP6"/>
    <mergeCell ref="UYQ6:UYR6"/>
    <mergeCell ref="UXU6:UXV6"/>
    <mergeCell ref="UXW6:UXX6"/>
    <mergeCell ref="UXY6:UXZ6"/>
    <mergeCell ref="UYA6:UYB6"/>
    <mergeCell ref="UYC6:UYD6"/>
    <mergeCell ref="UYE6:UYF6"/>
    <mergeCell ref="UXI6:UXJ6"/>
    <mergeCell ref="UXK6:UXL6"/>
    <mergeCell ref="UXM6:UXN6"/>
    <mergeCell ref="UXO6:UXP6"/>
    <mergeCell ref="UXQ6:UXR6"/>
    <mergeCell ref="UXS6:UXT6"/>
    <mergeCell ref="UWW6:UWX6"/>
    <mergeCell ref="UWY6:UWZ6"/>
    <mergeCell ref="UXA6:UXB6"/>
    <mergeCell ref="UXC6:UXD6"/>
    <mergeCell ref="UXE6:UXF6"/>
    <mergeCell ref="UXG6:UXH6"/>
    <mergeCell ref="UWK6:UWL6"/>
    <mergeCell ref="UWM6:UWN6"/>
    <mergeCell ref="UWO6:UWP6"/>
    <mergeCell ref="UWQ6:UWR6"/>
    <mergeCell ref="UWS6:UWT6"/>
    <mergeCell ref="UWU6:UWV6"/>
    <mergeCell ref="VBM6:VBN6"/>
    <mergeCell ref="VBO6:VBP6"/>
    <mergeCell ref="VBQ6:VBR6"/>
    <mergeCell ref="VBS6:VBT6"/>
    <mergeCell ref="VBU6:VBV6"/>
    <mergeCell ref="VBW6:VBX6"/>
    <mergeCell ref="VBA6:VBB6"/>
    <mergeCell ref="VBC6:VBD6"/>
    <mergeCell ref="VBE6:VBF6"/>
    <mergeCell ref="VBG6:VBH6"/>
    <mergeCell ref="VBI6:VBJ6"/>
    <mergeCell ref="VBK6:VBL6"/>
    <mergeCell ref="VAO6:VAP6"/>
    <mergeCell ref="VAQ6:VAR6"/>
    <mergeCell ref="VAS6:VAT6"/>
    <mergeCell ref="VAU6:VAV6"/>
    <mergeCell ref="VAW6:VAX6"/>
    <mergeCell ref="VAY6:VAZ6"/>
    <mergeCell ref="VAC6:VAD6"/>
    <mergeCell ref="VAE6:VAF6"/>
    <mergeCell ref="VAG6:VAH6"/>
    <mergeCell ref="VAI6:VAJ6"/>
    <mergeCell ref="VAK6:VAL6"/>
    <mergeCell ref="VAM6:VAN6"/>
    <mergeCell ref="UZQ6:UZR6"/>
    <mergeCell ref="UZS6:UZT6"/>
    <mergeCell ref="UZU6:UZV6"/>
    <mergeCell ref="UZW6:UZX6"/>
    <mergeCell ref="UZY6:UZZ6"/>
    <mergeCell ref="VAA6:VAB6"/>
    <mergeCell ref="UZE6:UZF6"/>
    <mergeCell ref="UZG6:UZH6"/>
    <mergeCell ref="UZI6:UZJ6"/>
    <mergeCell ref="UZK6:UZL6"/>
    <mergeCell ref="UZM6:UZN6"/>
    <mergeCell ref="UZO6:UZP6"/>
    <mergeCell ref="VEG6:VEH6"/>
    <mergeCell ref="VEI6:VEJ6"/>
    <mergeCell ref="VEK6:VEL6"/>
    <mergeCell ref="VEM6:VEN6"/>
    <mergeCell ref="VEO6:VEP6"/>
    <mergeCell ref="VEQ6:VER6"/>
    <mergeCell ref="VDU6:VDV6"/>
    <mergeCell ref="VDW6:VDX6"/>
    <mergeCell ref="VDY6:VDZ6"/>
    <mergeCell ref="VEA6:VEB6"/>
    <mergeCell ref="VEC6:VED6"/>
    <mergeCell ref="VEE6:VEF6"/>
    <mergeCell ref="VDI6:VDJ6"/>
    <mergeCell ref="VDK6:VDL6"/>
    <mergeCell ref="VDM6:VDN6"/>
    <mergeCell ref="VDO6:VDP6"/>
    <mergeCell ref="VDQ6:VDR6"/>
    <mergeCell ref="VDS6:VDT6"/>
    <mergeCell ref="VCW6:VCX6"/>
    <mergeCell ref="VCY6:VCZ6"/>
    <mergeCell ref="VDA6:VDB6"/>
    <mergeCell ref="VDC6:VDD6"/>
    <mergeCell ref="VDE6:VDF6"/>
    <mergeCell ref="VDG6:VDH6"/>
    <mergeCell ref="VCK6:VCL6"/>
    <mergeCell ref="VCM6:VCN6"/>
    <mergeCell ref="VCO6:VCP6"/>
    <mergeCell ref="VCQ6:VCR6"/>
    <mergeCell ref="VCS6:VCT6"/>
    <mergeCell ref="VCU6:VCV6"/>
    <mergeCell ref="VBY6:VBZ6"/>
    <mergeCell ref="VCA6:VCB6"/>
    <mergeCell ref="VCC6:VCD6"/>
    <mergeCell ref="VCE6:VCF6"/>
    <mergeCell ref="VCG6:VCH6"/>
    <mergeCell ref="VCI6:VCJ6"/>
    <mergeCell ref="VHA6:VHB6"/>
    <mergeCell ref="VHC6:VHD6"/>
    <mergeCell ref="VHE6:VHF6"/>
    <mergeCell ref="VHG6:VHH6"/>
    <mergeCell ref="VHI6:VHJ6"/>
    <mergeCell ref="VHK6:VHL6"/>
    <mergeCell ref="VGO6:VGP6"/>
    <mergeCell ref="VGQ6:VGR6"/>
    <mergeCell ref="VGS6:VGT6"/>
    <mergeCell ref="VGU6:VGV6"/>
    <mergeCell ref="VGW6:VGX6"/>
    <mergeCell ref="VGY6:VGZ6"/>
    <mergeCell ref="VGC6:VGD6"/>
    <mergeCell ref="VGE6:VGF6"/>
    <mergeCell ref="VGG6:VGH6"/>
    <mergeCell ref="VGI6:VGJ6"/>
    <mergeCell ref="VGK6:VGL6"/>
    <mergeCell ref="VGM6:VGN6"/>
    <mergeCell ref="VFQ6:VFR6"/>
    <mergeCell ref="VFS6:VFT6"/>
    <mergeCell ref="VFU6:VFV6"/>
    <mergeCell ref="VFW6:VFX6"/>
    <mergeCell ref="VFY6:VFZ6"/>
    <mergeCell ref="VGA6:VGB6"/>
    <mergeCell ref="VFE6:VFF6"/>
    <mergeCell ref="VFG6:VFH6"/>
    <mergeCell ref="VFI6:VFJ6"/>
    <mergeCell ref="VFK6:VFL6"/>
    <mergeCell ref="VFM6:VFN6"/>
    <mergeCell ref="VFO6:VFP6"/>
    <mergeCell ref="VES6:VET6"/>
    <mergeCell ref="VEU6:VEV6"/>
    <mergeCell ref="VEW6:VEX6"/>
    <mergeCell ref="VEY6:VEZ6"/>
    <mergeCell ref="VFA6:VFB6"/>
    <mergeCell ref="VFC6:VFD6"/>
    <mergeCell ref="VJU6:VJV6"/>
    <mergeCell ref="VJW6:VJX6"/>
    <mergeCell ref="VJY6:VJZ6"/>
    <mergeCell ref="VKA6:VKB6"/>
    <mergeCell ref="VKC6:VKD6"/>
    <mergeCell ref="VKE6:VKF6"/>
    <mergeCell ref="VJI6:VJJ6"/>
    <mergeCell ref="VJK6:VJL6"/>
    <mergeCell ref="VJM6:VJN6"/>
    <mergeCell ref="VJO6:VJP6"/>
    <mergeCell ref="VJQ6:VJR6"/>
    <mergeCell ref="VJS6:VJT6"/>
    <mergeCell ref="VIW6:VIX6"/>
    <mergeCell ref="VIY6:VIZ6"/>
    <mergeCell ref="VJA6:VJB6"/>
    <mergeCell ref="VJC6:VJD6"/>
    <mergeCell ref="VJE6:VJF6"/>
    <mergeCell ref="VJG6:VJH6"/>
    <mergeCell ref="VIK6:VIL6"/>
    <mergeCell ref="VIM6:VIN6"/>
    <mergeCell ref="VIO6:VIP6"/>
    <mergeCell ref="VIQ6:VIR6"/>
    <mergeCell ref="VIS6:VIT6"/>
    <mergeCell ref="VIU6:VIV6"/>
    <mergeCell ref="VHY6:VHZ6"/>
    <mergeCell ref="VIA6:VIB6"/>
    <mergeCell ref="VIC6:VID6"/>
    <mergeCell ref="VIE6:VIF6"/>
    <mergeCell ref="VIG6:VIH6"/>
    <mergeCell ref="VII6:VIJ6"/>
    <mergeCell ref="VHM6:VHN6"/>
    <mergeCell ref="VHO6:VHP6"/>
    <mergeCell ref="VHQ6:VHR6"/>
    <mergeCell ref="VHS6:VHT6"/>
    <mergeCell ref="VHU6:VHV6"/>
    <mergeCell ref="VHW6:VHX6"/>
    <mergeCell ref="VMO6:VMP6"/>
    <mergeCell ref="VMQ6:VMR6"/>
    <mergeCell ref="VMS6:VMT6"/>
    <mergeCell ref="VMU6:VMV6"/>
    <mergeCell ref="VMW6:VMX6"/>
    <mergeCell ref="VMY6:VMZ6"/>
    <mergeCell ref="VMC6:VMD6"/>
    <mergeCell ref="VME6:VMF6"/>
    <mergeCell ref="VMG6:VMH6"/>
    <mergeCell ref="VMI6:VMJ6"/>
    <mergeCell ref="VMK6:VML6"/>
    <mergeCell ref="VMM6:VMN6"/>
    <mergeCell ref="VLQ6:VLR6"/>
    <mergeCell ref="VLS6:VLT6"/>
    <mergeCell ref="VLU6:VLV6"/>
    <mergeCell ref="VLW6:VLX6"/>
    <mergeCell ref="VLY6:VLZ6"/>
    <mergeCell ref="VMA6:VMB6"/>
    <mergeCell ref="VLE6:VLF6"/>
    <mergeCell ref="VLG6:VLH6"/>
    <mergeCell ref="VLI6:VLJ6"/>
    <mergeCell ref="VLK6:VLL6"/>
    <mergeCell ref="VLM6:VLN6"/>
    <mergeCell ref="VLO6:VLP6"/>
    <mergeCell ref="VKS6:VKT6"/>
    <mergeCell ref="VKU6:VKV6"/>
    <mergeCell ref="VKW6:VKX6"/>
    <mergeCell ref="VKY6:VKZ6"/>
    <mergeCell ref="VLA6:VLB6"/>
    <mergeCell ref="VLC6:VLD6"/>
    <mergeCell ref="VKG6:VKH6"/>
    <mergeCell ref="VKI6:VKJ6"/>
    <mergeCell ref="VKK6:VKL6"/>
    <mergeCell ref="VKM6:VKN6"/>
    <mergeCell ref="VKO6:VKP6"/>
    <mergeCell ref="VKQ6:VKR6"/>
    <mergeCell ref="VPI6:VPJ6"/>
    <mergeCell ref="VPK6:VPL6"/>
    <mergeCell ref="VPM6:VPN6"/>
    <mergeCell ref="VPO6:VPP6"/>
    <mergeCell ref="VPQ6:VPR6"/>
    <mergeCell ref="VPS6:VPT6"/>
    <mergeCell ref="VOW6:VOX6"/>
    <mergeCell ref="VOY6:VOZ6"/>
    <mergeCell ref="VPA6:VPB6"/>
    <mergeCell ref="VPC6:VPD6"/>
    <mergeCell ref="VPE6:VPF6"/>
    <mergeCell ref="VPG6:VPH6"/>
    <mergeCell ref="VOK6:VOL6"/>
    <mergeCell ref="VOM6:VON6"/>
    <mergeCell ref="VOO6:VOP6"/>
    <mergeCell ref="VOQ6:VOR6"/>
    <mergeCell ref="VOS6:VOT6"/>
    <mergeCell ref="VOU6:VOV6"/>
    <mergeCell ref="VNY6:VNZ6"/>
    <mergeCell ref="VOA6:VOB6"/>
    <mergeCell ref="VOC6:VOD6"/>
    <mergeCell ref="VOE6:VOF6"/>
    <mergeCell ref="VOG6:VOH6"/>
    <mergeCell ref="VOI6:VOJ6"/>
    <mergeCell ref="VNM6:VNN6"/>
    <mergeCell ref="VNO6:VNP6"/>
    <mergeCell ref="VNQ6:VNR6"/>
    <mergeCell ref="VNS6:VNT6"/>
    <mergeCell ref="VNU6:VNV6"/>
    <mergeCell ref="VNW6:VNX6"/>
    <mergeCell ref="VNA6:VNB6"/>
    <mergeCell ref="VNC6:VND6"/>
    <mergeCell ref="VNE6:VNF6"/>
    <mergeCell ref="VNG6:VNH6"/>
    <mergeCell ref="VNI6:VNJ6"/>
    <mergeCell ref="VNK6:VNL6"/>
    <mergeCell ref="VSC6:VSD6"/>
    <mergeCell ref="VSE6:VSF6"/>
    <mergeCell ref="VSG6:VSH6"/>
    <mergeCell ref="VSI6:VSJ6"/>
    <mergeCell ref="VSK6:VSL6"/>
    <mergeCell ref="VSM6:VSN6"/>
    <mergeCell ref="VRQ6:VRR6"/>
    <mergeCell ref="VRS6:VRT6"/>
    <mergeCell ref="VRU6:VRV6"/>
    <mergeCell ref="VRW6:VRX6"/>
    <mergeCell ref="VRY6:VRZ6"/>
    <mergeCell ref="VSA6:VSB6"/>
    <mergeCell ref="VRE6:VRF6"/>
    <mergeCell ref="VRG6:VRH6"/>
    <mergeCell ref="VRI6:VRJ6"/>
    <mergeCell ref="VRK6:VRL6"/>
    <mergeCell ref="VRM6:VRN6"/>
    <mergeCell ref="VRO6:VRP6"/>
    <mergeCell ref="VQS6:VQT6"/>
    <mergeCell ref="VQU6:VQV6"/>
    <mergeCell ref="VQW6:VQX6"/>
    <mergeCell ref="VQY6:VQZ6"/>
    <mergeCell ref="VRA6:VRB6"/>
    <mergeCell ref="VRC6:VRD6"/>
    <mergeCell ref="VQG6:VQH6"/>
    <mergeCell ref="VQI6:VQJ6"/>
    <mergeCell ref="VQK6:VQL6"/>
    <mergeCell ref="VQM6:VQN6"/>
    <mergeCell ref="VQO6:VQP6"/>
    <mergeCell ref="VQQ6:VQR6"/>
    <mergeCell ref="VPU6:VPV6"/>
    <mergeCell ref="VPW6:VPX6"/>
    <mergeCell ref="VPY6:VPZ6"/>
    <mergeCell ref="VQA6:VQB6"/>
    <mergeCell ref="VQC6:VQD6"/>
    <mergeCell ref="VQE6:VQF6"/>
    <mergeCell ref="VUW6:VUX6"/>
    <mergeCell ref="VUY6:VUZ6"/>
    <mergeCell ref="VVA6:VVB6"/>
    <mergeCell ref="VVC6:VVD6"/>
    <mergeCell ref="VVE6:VVF6"/>
    <mergeCell ref="VVG6:VVH6"/>
    <mergeCell ref="VUK6:VUL6"/>
    <mergeCell ref="VUM6:VUN6"/>
    <mergeCell ref="VUO6:VUP6"/>
    <mergeCell ref="VUQ6:VUR6"/>
    <mergeCell ref="VUS6:VUT6"/>
    <mergeCell ref="VUU6:VUV6"/>
    <mergeCell ref="VTY6:VTZ6"/>
    <mergeCell ref="VUA6:VUB6"/>
    <mergeCell ref="VUC6:VUD6"/>
    <mergeCell ref="VUE6:VUF6"/>
    <mergeCell ref="VUG6:VUH6"/>
    <mergeCell ref="VUI6:VUJ6"/>
    <mergeCell ref="VTM6:VTN6"/>
    <mergeCell ref="VTO6:VTP6"/>
    <mergeCell ref="VTQ6:VTR6"/>
    <mergeCell ref="VTS6:VTT6"/>
    <mergeCell ref="VTU6:VTV6"/>
    <mergeCell ref="VTW6:VTX6"/>
    <mergeCell ref="VTA6:VTB6"/>
    <mergeCell ref="VTC6:VTD6"/>
    <mergeCell ref="VTE6:VTF6"/>
    <mergeCell ref="VTG6:VTH6"/>
    <mergeCell ref="VTI6:VTJ6"/>
    <mergeCell ref="VTK6:VTL6"/>
    <mergeCell ref="VSO6:VSP6"/>
    <mergeCell ref="VSQ6:VSR6"/>
    <mergeCell ref="VSS6:VST6"/>
    <mergeCell ref="VSU6:VSV6"/>
    <mergeCell ref="VSW6:VSX6"/>
    <mergeCell ref="VSY6:VSZ6"/>
    <mergeCell ref="VXQ6:VXR6"/>
    <mergeCell ref="VXS6:VXT6"/>
    <mergeCell ref="VXU6:VXV6"/>
    <mergeCell ref="VXW6:VXX6"/>
    <mergeCell ref="VXY6:VXZ6"/>
    <mergeCell ref="VYA6:VYB6"/>
    <mergeCell ref="VXE6:VXF6"/>
    <mergeCell ref="VXG6:VXH6"/>
    <mergeCell ref="VXI6:VXJ6"/>
    <mergeCell ref="VXK6:VXL6"/>
    <mergeCell ref="VXM6:VXN6"/>
    <mergeCell ref="VXO6:VXP6"/>
    <mergeCell ref="VWS6:VWT6"/>
    <mergeCell ref="VWU6:VWV6"/>
    <mergeCell ref="VWW6:VWX6"/>
    <mergeCell ref="VWY6:VWZ6"/>
    <mergeCell ref="VXA6:VXB6"/>
    <mergeCell ref="VXC6:VXD6"/>
    <mergeCell ref="VWG6:VWH6"/>
    <mergeCell ref="VWI6:VWJ6"/>
    <mergeCell ref="VWK6:VWL6"/>
    <mergeCell ref="VWM6:VWN6"/>
    <mergeCell ref="VWO6:VWP6"/>
    <mergeCell ref="VWQ6:VWR6"/>
    <mergeCell ref="VVU6:VVV6"/>
    <mergeCell ref="VVW6:VVX6"/>
    <mergeCell ref="VVY6:VVZ6"/>
    <mergeCell ref="VWA6:VWB6"/>
    <mergeCell ref="VWC6:VWD6"/>
    <mergeCell ref="VWE6:VWF6"/>
    <mergeCell ref="VVI6:VVJ6"/>
    <mergeCell ref="VVK6:VVL6"/>
    <mergeCell ref="VVM6:VVN6"/>
    <mergeCell ref="VVO6:VVP6"/>
    <mergeCell ref="VVQ6:VVR6"/>
    <mergeCell ref="VVS6:VVT6"/>
    <mergeCell ref="WAK6:WAL6"/>
    <mergeCell ref="WAM6:WAN6"/>
    <mergeCell ref="WAO6:WAP6"/>
    <mergeCell ref="WAQ6:WAR6"/>
    <mergeCell ref="WAS6:WAT6"/>
    <mergeCell ref="WAU6:WAV6"/>
    <mergeCell ref="VZY6:VZZ6"/>
    <mergeCell ref="WAA6:WAB6"/>
    <mergeCell ref="WAC6:WAD6"/>
    <mergeCell ref="WAE6:WAF6"/>
    <mergeCell ref="WAG6:WAH6"/>
    <mergeCell ref="WAI6:WAJ6"/>
    <mergeCell ref="VZM6:VZN6"/>
    <mergeCell ref="VZO6:VZP6"/>
    <mergeCell ref="VZQ6:VZR6"/>
    <mergeCell ref="VZS6:VZT6"/>
    <mergeCell ref="VZU6:VZV6"/>
    <mergeCell ref="VZW6:VZX6"/>
    <mergeCell ref="VZA6:VZB6"/>
    <mergeCell ref="VZC6:VZD6"/>
    <mergeCell ref="VZE6:VZF6"/>
    <mergeCell ref="VZG6:VZH6"/>
    <mergeCell ref="VZI6:VZJ6"/>
    <mergeCell ref="VZK6:VZL6"/>
    <mergeCell ref="VYO6:VYP6"/>
    <mergeCell ref="VYQ6:VYR6"/>
    <mergeCell ref="VYS6:VYT6"/>
    <mergeCell ref="VYU6:VYV6"/>
    <mergeCell ref="VYW6:VYX6"/>
    <mergeCell ref="VYY6:VYZ6"/>
    <mergeCell ref="VYC6:VYD6"/>
    <mergeCell ref="VYE6:VYF6"/>
    <mergeCell ref="VYG6:VYH6"/>
    <mergeCell ref="VYI6:VYJ6"/>
    <mergeCell ref="VYK6:VYL6"/>
    <mergeCell ref="VYM6:VYN6"/>
    <mergeCell ref="WDE6:WDF6"/>
    <mergeCell ref="WDG6:WDH6"/>
    <mergeCell ref="WDI6:WDJ6"/>
    <mergeCell ref="WDK6:WDL6"/>
    <mergeCell ref="WDM6:WDN6"/>
    <mergeCell ref="WDO6:WDP6"/>
    <mergeCell ref="WCS6:WCT6"/>
    <mergeCell ref="WCU6:WCV6"/>
    <mergeCell ref="WCW6:WCX6"/>
    <mergeCell ref="WCY6:WCZ6"/>
    <mergeCell ref="WDA6:WDB6"/>
    <mergeCell ref="WDC6:WDD6"/>
    <mergeCell ref="WCG6:WCH6"/>
    <mergeCell ref="WCI6:WCJ6"/>
    <mergeCell ref="WCK6:WCL6"/>
    <mergeCell ref="WCM6:WCN6"/>
    <mergeCell ref="WCO6:WCP6"/>
    <mergeCell ref="WCQ6:WCR6"/>
    <mergeCell ref="WBU6:WBV6"/>
    <mergeCell ref="WBW6:WBX6"/>
    <mergeCell ref="WBY6:WBZ6"/>
    <mergeCell ref="WCA6:WCB6"/>
    <mergeCell ref="WCC6:WCD6"/>
    <mergeCell ref="WCE6:WCF6"/>
    <mergeCell ref="WBI6:WBJ6"/>
    <mergeCell ref="WBK6:WBL6"/>
    <mergeCell ref="WBM6:WBN6"/>
    <mergeCell ref="WBO6:WBP6"/>
    <mergeCell ref="WBQ6:WBR6"/>
    <mergeCell ref="WBS6:WBT6"/>
    <mergeCell ref="WAW6:WAX6"/>
    <mergeCell ref="WAY6:WAZ6"/>
    <mergeCell ref="WBA6:WBB6"/>
    <mergeCell ref="WBC6:WBD6"/>
    <mergeCell ref="WBE6:WBF6"/>
    <mergeCell ref="WBG6:WBH6"/>
    <mergeCell ref="WFY6:WFZ6"/>
    <mergeCell ref="WGA6:WGB6"/>
    <mergeCell ref="WGC6:WGD6"/>
    <mergeCell ref="WGE6:WGF6"/>
    <mergeCell ref="WGG6:WGH6"/>
    <mergeCell ref="WGI6:WGJ6"/>
    <mergeCell ref="WFM6:WFN6"/>
    <mergeCell ref="WFO6:WFP6"/>
    <mergeCell ref="WFQ6:WFR6"/>
    <mergeCell ref="WFS6:WFT6"/>
    <mergeCell ref="WFU6:WFV6"/>
    <mergeCell ref="WFW6:WFX6"/>
    <mergeCell ref="WFA6:WFB6"/>
    <mergeCell ref="WFC6:WFD6"/>
    <mergeCell ref="WFE6:WFF6"/>
    <mergeCell ref="WFG6:WFH6"/>
    <mergeCell ref="WFI6:WFJ6"/>
    <mergeCell ref="WFK6:WFL6"/>
    <mergeCell ref="WEO6:WEP6"/>
    <mergeCell ref="WEQ6:WER6"/>
    <mergeCell ref="WES6:WET6"/>
    <mergeCell ref="WEU6:WEV6"/>
    <mergeCell ref="WEW6:WEX6"/>
    <mergeCell ref="WEY6:WEZ6"/>
    <mergeCell ref="WEC6:WED6"/>
    <mergeCell ref="WEE6:WEF6"/>
    <mergeCell ref="WEG6:WEH6"/>
    <mergeCell ref="WEI6:WEJ6"/>
    <mergeCell ref="WEK6:WEL6"/>
    <mergeCell ref="WEM6:WEN6"/>
    <mergeCell ref="WDQ6:WDR6"/>
    <mergeCell ref="WDS6:WDT6"/>
    <mergeCell ref="WDU6:WDV6"/>
    <mergeCell ref="WDW6:WDX6"/>
    <mergeCell ref="WDY6:WDZ6"/>
    <mergeCell ref="WEA6:WEB6"/>
    <mergeCell ref="WIS6:WIT6"/>
    <mergeCell ref="WIU6:WIV6"/>
    <mergeCell ref="WIW6:WIX6"/>
    <mergeCell ref="WIY6:WIZ6"/>
    <mergeCell ref="WJA6:WJB6"/>
    <mergeCell ref="WJC6:WJD6"/>
    <mergeCell ref="WIG6:WIH6"/>
    <mergeCell ref="WII6:WIJ6"/>
    <mergeCell ref="WIK6:WIL6"/>
    <mergeCell ref="WIM6:WIN6"/>
    <mergeCell ref="WIO6:WIP6"/>
    <mergeCell ref="WIQ6:WIR6"/>
    <mergeCell ref="WHU6:WHV6"/>
    <mergeCell ref="WHW6:WHX6"/>
    <mergeCell ref="WHY6:WHZ6"/>
    <mergeCell ref="WIA6:WIB6"/>
    <mergeCell ref="WIC6:WID6"/>
    <mergeCell ref="WIE6:WIF6"/>
    <mergeCell ref="WHI6:WHJ6"/>
    <mergeCell ref="WHK6:WHL6"/>
    <mergeCell ref="WHM6:WHN6"/>
    <mergeCell ref="WHO6:WHP6"/>
    <mergeCell ref="WHQ6:WHR6"/>
    <mergeCell ref="WHS6:WHT6"/>
    <mergeCell ref="WGW6:WGX6"/>
    <mergeCell ref="WGY6:WGZ6"/>
    <mergeCell ref="WHA6:WHB6"/>
    <mergeCell ref="WHC6:WHD6"/>
    <mergeCell ref="WHE6:WHF6"/>
    <mergeCell ref="WHG6:WHH6"/>
    <mergeCell ref="WGK6:WGL6"/>
    <mergeCell ref="WGM6:WGN6"/>
    <mergeCell ref="WGO6:WGP6"/>
    <mergeCell ref="WGQ6:WGR6"/>
    <mergeCell ref="WGS6:WGT6"/>
    <mergeCell ref="WGU6:WGV6"/>
    <mergeCell ref="WLM6:WLN6"/>
    <mergeCell ref="WLO6:WLP6"/>
    <mergeCell ref="WLQ6:WLR6"/>
    <mergeCell ref="WLS6:WLT6"/>
    <mergeCell ref="WLU6:WLV6"/>
    <mergeCell ref="WLW6:WLX6"/>
    <mergeCell ref="WLA6:WLB6"/>
    <mergeCell ref="WLC6:WLD6"/>
    <mergeCell ref="WLE6:WLF6"/>
    <mergeCell ref="WLG6:WLH6"/>
    <mergeCell ref="WLI6:WLJ6"/>
    <mergeCell ref="WLK6:WLL6"/>
    <mergeCell ref="WKO6:WKP6"/>
    <mergeCell ref="WKQ6:WKR6"/>
    <mergeCell ref="WKS6:WKT6"/>
    <mergeCell ref="WKU6:WKV6"/>
    <mergeCell ref="WKW6:WKX6"/>
    <mergeCell ref="WKY6:WKZ6"/>
    <mergeCell ref="WKC6:WKD6"/>
    <mergeCell ref="WKE6:WKF6"/>
    <mergeCell ref="WKG6:WKH6"/>
    <mergeCell ref="WKI6:WKJ6"/>
    <mergeCell ref="WKK6:WKL6"/>
    <mergeCell ref="WKM6:WKN6"/>
    <mergeCell ref="WJQ6:WJR6"/>
    <mergeCell ref="WJS6:WJT6"/>
    <mergeCell ref="WJU6:WJV6"/>
    <mergeCell ref="WJW6:WJX6"/>
    <mergeCell ref="WJY6:WJZ6"/>
    <mergeCell ref="WKA6:WKB6"/>
    <mergeCell ref="WJE6:WJF6"/>
    <mergeCell ref="WJG6:WJH6"/>
    <mergeCell ref="WJI6:WJJ6"/>
    <mergeCell ref="WJK6:WJL6"/>
    <mergeCell ref="WJM6:WJN6"/>
    <mergeCell ref="WJO6:WJP6"/>
    <mergeCell ref="WOG6:WOH6"/>
    <mergeCell ref="WOI6:WOJ6"/>
    <mergeCell ref="WOK6:WOL6"/>
    <mergeCell ref="WOM6:WON6"/>
    <mergeCell ref="WOO6:WOP6"/>
    <mergeCell ref="WOQ6:WOR6"/>
    <mergeCell ref="WNU6:WNV6"/>
    <mergeCell ref="WNW6:WNX6"/>
    <mergeCell ref="WNY6:WNZ6"/>
    <mergeCell ref="WOA6:WOB6"/>
    <mergeCell ref="WOC6:WOD6"/>
    <mergeCell ref="WOE6:WOF6"/>
    <mergeCell ref="WNI6:WNJ6"/>
    <mergeCell ref="WNK6:WNL6"/>
    <mergeCell ref="WNM6:WNN6"/>
    <mergeCell ref="WNO6:WNP6"/>
    <mergeCell ref="WNQ6:WNR6"/>
    <mergeCell ref="WNS6:WNT6"/>
    <mergeCell ref="WMW6:WMX6"/>
    <mergeCell ref="WMY6:WMZ6"/>
    <mergeCell ref="WNA6:WNB6"/>
    <mergeCell ref="WNC6:WND6"/>
    <mergeCell ref="WNE6:WNF6"/>
    <mergeCell ref="WNG6:WNH6"/>
    <mergeCell ref="WMK6:WML6"/>
    <mergeCell ref="WMM6:WMN6"/>
    <mergeCell ref="WMO6:WMP6"/>
    <mergeCell ref="WMQ6:WMR6"/>
    <mergeCell ref="WMS6:WMT6"/>
    <mergeCell ref="WMU6:WMV6"/>
    <mergeCell ref="WLY6:WLZ6"/>
    <mergeCell ref="WMA6:WMB6"/>
    <mergeCell ref="WMC6:WMD6"/>
    <mergeCell ref="WME6:WMF6"/>
    <mergeCell ref="WMG6:WMH6"/>
    <mergeCell ref="WMI6:WMJ6"/>
    <mergeCell ref="WRA6:WRB6"/>
    <mergeCell ref="WRC6:WRD6"/>
    <mergeCell ref="WRE6:WRF6"/>
    <mergeCell ref="WRG6:WRH6"/>
    <mergeCell ref="WRI6:WRJ6"/>
    <mergeCell ref="WRK6:WRL6"/>
    <mergeCell ref="WQO6:WQP6"/>
    <mergeCell ref="WQQ6:WQR6"/>
    <mergeCell ref="WQS6:WQT6"/>
    <mergeCell ref="WQU6:WQV6"/>
    <mergeCell ref="WQW6:WQX6"/>
    <mergeCell ref="WQY6:WQZ6"/>
    <mergeCell ref="WQC6:WQD6"/>
    <mergeCell ref="WQE6:WQF6"/>
    <mergeCell ref="WQG6:WQH6"/>
    <mergeCell ref="WQI6:WQJ6"/>
    <mergeCell ref="WQK6:WQL6"/>
    <mergeCell ref="WQM6:WQN6"/>
    <mergeCell ref="WPQ6:WPR6"/>
    <mergeCell ref="WPS6:WPT6"/>
    <mergeCell ref="WPU6:WPV6"/>
    <mergeCell ref="WPW6:WPX6"/>
    <mergeCell ref="WPY6:WPZ6"/>
    <mergeCell ref="WQA6:WQB6"/>
    <mergeCell ref="WPE6:WPF6"/>
    <mergeCell ref="WPG6:WPH6"/>
    <mergeCell ref="WPI6:WPJ6"/>
    <mergeCell ref="WPK6:WPL6"/>
    <mergeCell ref="WPM6:WPN6"/>
    <mergeCell ref="WPO6:WPP6"/>
    <mergeCell ref="WOS6:WOT6"/>
    <mergeCell ref="WOU6:WOV6"/>
    <mergeCell ref="WOW6:WOX6"/>
    <mergeCell ref="WOY6:WOZ6"/>
    <mergeCell ref="WPA6:WPB6"/>
    <mergeCell ref="WPC6:WPD6"/>
    <mergeCell ref="WTU6:WTV6"/>
    <mergeCell ref="WTW6:WTX6"/>
    <mergeCell ref="WTY6:WTZ6"/>
    <mergeCell ref="WUA6:WUB6"/>
    <mergeCell ref="WUC6:WUD6"/>
    <mergeCell ref="WUE6:WUF6"/>
    <mergeCell ref="WTI6:WTJ6"/>
    <mergeCell ref="WTK6:WTL6"/>
    <mergeCell ref="WTM6:WTN6"/>
    <mergeCell ref="WTO6:WTP6"/>
    <mergeCell ref="WTQ6:WTR6"/>
    <mergeCell ref="WTS6:WTT6"/>
    <mergeCell ref="WSW6:WSX6"/>
    <mergeCell ref="WSY6:WSZ6"/>
    <mergeCell ref="WTA6:WTB6"/>
    <mergeCell ref="WTC6:WTD6"/>
    <mergeCell ref="WTE6:WTF6"/>
    <mergeCell ref="WTG6:WTH6"/>
    <mergeCell ref="WSK6:WSL6"/>
    <mergeCell ref="WSM6:WSN6"/>
    <mergeCell ref="WSO6:WSP6"/>
    <mergeCell ref="WSQ6:WSR6"/>
    <mergeCell ref="WSS6:WST6"/>
    <mergeCell ref="WSU6:WSV6"/>
    <mergeCell ref="WRY6:WRZ6"/>
    <mergeCell ref="WSA6:WSB6"/>
    <mergeCell ref="WSC6:WSD6"/>
    <mergeCell ref="WSE6:WSF6"/>
    <mergeCell ref="WSG6:WSH6"/>
    <mergeCell ref="WSI6:WSJ6"/>
    <mergeCell ref="WRM6:WRN6"/>
    <mergeCell ref="WRO6:WRP6"/>
    <mergeCell ref="WRQ6:WRR6"/>
    <mergeCell ref="WRS6:WRT6"/>
    <mergeCell ref="WRU6:WRV6"/>
    <mergeCell ref="WRW6:WRX6"/>
    <mergeCell ref="WWO6:WWP6"/>
    <mergeCell ref="WWQ6:WWR6"/>
    <mergeCell ref="WWS6:WWT6"/>
    <mergeCell ref="WWU6:WWV6"/>
    <mergeCell ref="WWW6:WWX6"/>
    <mergeCell ref="WWY6:WWZ6"/>
    <mergeCell ref="WWC6:WWD6"/>
    <mergeCell ref="WWE6:WWF6"/>
    <mergeCell ref="WWG6:WWH6"/>
    <mergeCell ref="WWI6:WWJ6"/>
    <mergeCell ref="WWK6:WWL6"/>
    <mergeCell ref="WWM6:WWN6"/>
    <mergeCell ref="WVQ6:WVR6"/>
    <mergeCell ref="WVS6:WVT6"/>
    <mergeCell ref="WVU6:WVV6"/>
    <mergeCell ref="WVW6:WVX6"/>
    <mergeCell ref="WVY6:WVZ6"/>
    <mergeCell ref="WWA6:WWB6"/>
    <mergeCell ref="WVE6:WVF6"/>
    <mergeCell ref="WVG6:WVH6"/>
    <mergeCell ref="WVI6:WVJ6"/>
    <mergeCell ref="WVK6:WVL6"/>
    <mergeCell ref="WVM6:WVN6"/>
    <mergeCell ref="WVO6:WVP6"/>
    <mergeCell ref="WUS6:WUT6"/>
    <mergeCell ref="WUU6:WUV6"/>
    <mergeCell ref="WUW6:WUX6"/>
    <mergeCell ref="WUY6:WUZ6"/>
    <mergeCell ref="WVA6:WVB6"/>
    <mergeCell ref="WVC6:WVD6"/>
    <mergeCell ref="WUG6:WUH6"/>
    <mergeCell ref="WUI6:WUJ6"/>
    <mergeCell ref="WUK6:WUL6"/>
    <mergeCell ref="WUM6:WUN6"/>
    <mergeCell ref="WUO6:WUP6"/>
    <mergeCell ref="WUQ6:WUR6"/>
    <mergeCell ref="WZI6:WZJ6"/>
    <mergeCell ref="WZK6:WZL6"/>
    <mergeCell ref="WZM6:WZN6"/>
    <mergeCell ref="WZO6:WZP6"/>
    <mergeCell ref="WZQ6:WZR6"/>
    <mergeCell ref="WZS6:WZT6"/>
    <mergeCell ref="WYW6:WYX6"/>
    <mergeCell ref="WYY6:WYZ6"/>
    <mergeCell ref="WZA6:WZB6"/>
    <mergeCell ref="WZC6:WZD6"/>
    <mergeCell ref="WZE6:WZF6"/>
    <mergeCell ref="WZG6:WZH6"/>
    <mergeCell ref="WYK6:WYL6"/>
    <mergeCell ref="WYM6:WYN6"/>
    <mergeCell ref="WYO6:WYP6"/>
    <mergeCell ref="WYQ6:WYR6"/>
    <mergeCell ref="WYS6:WYT6"/>
    <mergeCell ref="WYU6:WYV6"/>
    <mergeCell ref="WXY6:WXZ6"/>
    <mergeCell ref="WYA6:WYB6"/>
    <mergeCell ref="WYC6:WYD6"/>
    <mergeCell ref="WYE6:WYF6"/>
    <mergeCell ref="WYG6:WYH6"/>
    <mergeCell ref="WYI6:WYJ6"/>
    <mergeCell ref="WXM6:WXN6"/>
    <mergeCell ref="WXO6:WXP6"/>
    <mergeCell ref="WXQ6:WXR6"/>
    <mergeCell ref="WXS6:WXT6"/>
    <mergeCell ref="WXU6:WXV6"/>
    <mergeCell ref="WXW6:WXX6"/>
    <mergeCell ref="WXA6:WXB6"/>
    <mergeCell ref="WXC6:WXD6"/>
    <mergeCell ref="WXE6:WXF6"/>
    <mergeCell ref="WXG6:WXH6"/>
    <mergeCell ref="WXI6:WXJ6"/>
    <mergeCell ref="WXK6:WXL6"/>
    <mergeCell ref="XCC6:XCD6"/>
    <mergeCell ref="XCE6:XCF6"/>
    <mergeCell ref="XCG6:XCH6"/>
    <mergeCell ref="XCI6:XCJ6"/>
    <mergeCell ref="XCK6:XCL6"/>
    <mergeCell ref="XCM6:XCN6"/>
    <mergeCell ref="XBQ6:XBR6"/>
    <mergeCell ref="XBS6:XBT6"/>
    <mergeCell ref="XBU6:XBV6"/>
    <mergeCell ref="XBW6:XBX6"/>
    <mergeCell ref="XBY6:XBZ6"/>
    <mergeCell ref="XCA6:XCB6"/>
    <mergeCell ref="XBE6:XBF6"/>
    <mergeCell ref="XBG6:XBH6"/>
    <mergeCell ref="XBI6:XBJ6"/>
    <mergeCell ref="XBK6:XBL6"/>
    <mergeCell ref="XBM6:XBN6"/>
    <mergeCell ref="XBO6:XBP6"/>
    <mergeCell ref="XAS6:XAT6"/>
    <mergeCell ref="XAU6:XAV6"/>
    <mergeCell ref="XAW6:XAX6"/>
    <mergeCell ref="XAY6:XAZ6"/>
    <mergeCell ref="XBA6:XBB6"/>
    <mergeCell ref="XBC6:XBD6"/>
    <mergeCell ref="XAG6:XAH6"/>
    <mergeCell ref="XAI6:XAJ6"/>
    <mergeCell ref="XAK6:XAL6"/>
    <mergeCell ref="XAM6:XAN6"/>
    <mergeCell ref="XAO6:XAP6"/>
    <mergeCell ref="XAQ6:XAR6"/>
    <mergeCell ref="WZU6:WZV6"/>
    <mergeCell ref="WZW6:WZX6"/>
    <mergeCell ref="WZY6:WZZ6"/>
    <mergeCell ref="XAA6:XAB6"/>
    <mergeCell ref="XAC6:XAD6"/>
    <mergeCell ref="XAE6:XAF6"/>
    <mergeCell ref="XEW6:XEX6"/>
    <mergeCell ref="XEY6:XEZ6"/>
    <mergeCell ref="XFA6:XFB6"/>
    <mergeCell ref="XFC6:XFD6"/>
    <mergeCell ref="XEK6:XEL6"/>
    <mergeCell ref="XEM6:XEN6"/>
    <mergeCell ref="XEO6:XEP6"/>
    <mergeCell ref="XEQ6:XER6"/>
    <mergeCell ref="XES6:XET6"/>
    <mergeCell ref="XEU6:XEV6"/>
    <mergeCell ref="XDY6:XDZ6"/>
    <mergeCell ref="XEA6:XEB6"/>
    <mergeCell ref="XEC6:XED6"/>
    <mergeCell ref="XEE6:XEF6"/>
    <mergeCell ref="XEG6:XEH6"/>
    <mergeCell ref="XEI6:XEJ6"/>
    <mergeCell ref="XDM6:XDN6"/>
    <mergeCell ref="XDO6:XDP6"/>
    <mergeCell ref="XDQ6:XDR6"/>
    <mergeCell ref="XDS6:XDT6"/>
    <mergeCell ref="XDU6:XDV6"/>
    <mergeCell ref="XDW6:XDX6"/>
    <mergeCell ref="XDA6:XDB6"/>
    <mergeCell ref="XDC6:XDD6"/>
    <mergeCell ref="XDE6:XDF6"/>
    <mergeCell ref="XDG6:XDH6"/>
    <mergeCell ref="XDI6:XDJ6"/>
    <mergeCell ref="XDK6:XDL6"/>
    <mergeCell ref="XCO6:XCP6"/>
    <mergeCell ref="XCQ6:XCR6"/>
    <mergeCell ref="XCS6:XCT6"/>
    <mergeCell ref="XCU6:XCV6"/>
    <mergeCell ref="XCW6:XCX6"/>
    <mergeCell ref="XCY6:XCZ6"/>
    <mergeCell ref="A38:H38"/>
    <mergeCell ref="A54:H54"/>
    <mergeCell ref="A62:H62"/>
    <mergeCell ref="A70:H70"/>
    <mergeCell ref="A78:H78"/>
    <mergeCell ref="A86:H86"/>
    <mergeCell ref="A94:H94"/>
    <mergeCell ref="A102:H102"/>
    <mergeCell ref="A110:H110"/>
    <mergeCell ref="A120:H120"/>
    <mergeCell ref="A128:H128"/>
    <mergeCell ref="A136:H136"/>
    <mergeCell ref="A146:H146"/>
    <mergeCell ref="A155:H155"/>
    <mergeCell ref="A164:H164"/>
    <mergeCell ref="A175:H175"/>
    <mergeCell ref="A183:H183"/>
    <mergeCell ref="A191:H191"/>
    <mergeCell ref="A207:H207"/>
    <mergeCell ref="A223:H223"/>
    <mergeCell ref="A237:H237"/>
    <mergeCell ref="A253:H253"/>
    <mergeCell ref="A262:H262"/>
    <mergeCell ref="A272:H272"/>
    <mergeCell ref="A282:H282"/>
    <mergeCell ref="A294:H294"/>
    <mergeCell ref="A301:H301"/>
    <mergeCell ref="A308:H308"/>
    <mergeCell ref="A171:C171"/>
    <mergeCell ref="E1:H1"/>
    <mergeCell ref="E2:F2"/>
    <mergeCell ref="A2:D2"/>
    <mergeCell ref="A3:D3"/>
    <mergeCell ref="A5:D5"/>
    <mergeCell ref="A6:D6"/>
    <mergeCell ref="E6:H6"/>
  </mergeCells>
  <conditionalFormatting sqref="A224:A228 F224:F231 F23:F29 F176:F179 F171 F184:F186">
    <cfRule type="expression" dxfId="1583" priority="2419" stopIfTrue="1">
      <formula>AND(#REF!&lt;&gt;"COMPOSICAO",#REF!&lt;&gt;"INSUMO",#REF!&lt;&gt;"")</formula>
    </cfRule>
    <cfRule type="expression" dxfId="1582" priority="2420" stopIfTrue="1">
      <formula>AND(OR(#REF!="COMPOSICAO",#REF!="INSUMO",#REF!&lt;&gt;""),#REF!&lt;&gt;"")</formula>
    </cfRule>
  </conditionalFormatting>
  <conditionalFormatting sqref="B234:F234 B181:F181 B52:F52 B60:F60 B68:F68 B76:F76 B84:F84 B92:F92 B100:F100 B108:F108 B118:F118 B126:F126 B134:F134 B144:F144 B153:F153 B162:F162 B169:F169 B173:F173 B205:F205">
    <cfRule type="expression" dxfId="1581" priority="2417" stopIfTrue="1">
      <formula>AND($A52&lt;&gt;"COMPOSICAO",$A52&lt;&gt;"INSUMO",$A52&lt;&gt;"")</formula>
    </cfRule>
    <cfRule type="expression" dxfId="1580" priority="2418" stopIfTrue="1">
      <formula>AND(OR($A52="COMPOSICAO",$A52="INSUMO",$A52&lt;&gt;""),$A52&lt;&gt;"")</formula>
    </cfRule>
  </conditionalFormatting>
  <conditionalFormatting sqref="A234 A23:A29 A185 C224:C231 C176:C179 A52 H12:H18 H23:H34 A60 A68 A76 A84 A92 A100 A108 A118 A126 A134 A144 A153 A162 A169 A173 H171 C184:C186 H185:H187 H457:H458 D458">
    <cfRule type="expression" dxfId="1579" priority="2415" stopIfTrue="1">
      <formula>AND(#REF!&lt;&gt;"COMPOSICAO",#REF!&lt;&gt;"INSUMO",#REF!&lt;&gt;"")</formula>
    </cfRule>
    <cfRule type="expression" dxfId="1578" priority="2416" stopIfTrue="1">
      <formula>AND(OR(#REF!="COMPOSICAO",#REF!="INSUMO",#REF!&lt;&gt;""),#REF!&lt;&gt;"")</formula>
    </cfRule>
  </conditionalFormatting>
  <conditionalFormatting sqref="A232">
    <cfRule type="expression" dxfId="1577" priority="2317" stopIfTrue="1">
      <formula>AND(#REF!&lt;&gt;"COMPOSICAO",#REF!&lt;&gt;"INSUMO",#REF!&lt;&gt;"")</formula>
    </cfRule>
    <cfRule type="expression" dxfId="1576" priority="2318" stopIfTrue="1">
      <formula>AND(OR(#REF!="COMPOSICAO",#REF!="INSUMO",#REF!&lt;&gt;""),#REF!&lt;&gt;"")</formula>
    </cfRule>
  </conditionalFormatting>
  <conditionalFormatting sqref="A233">
    <cfRule type="expression" dxfId="1575" priority="2311" stopIfTrue="1">
      <formula>AND(#REF!&lt;&gt;"COMPOSICAO",#REF!&lt;&gt;"INSUMO",#REF!&lt;&gt;"")</formula>
    </cfRule>
    <cfRule type="expression" dxfId="1574" priority="2312" stopIfTrue="1">
      <formula>AND(OR(#REF!="COMPOSICAO",#REF!="INSUMO",#REF!&lt;&gt;""),#REF!&lt;&gt;"")</formula>
    </cfRule>
  </conditionalFormatting>
  <conditionalFormatting sqref="A229:A230">
    <cfRule type="expression" dxfId="1573" priority="2357" stopIfTrue="1">
      <formula>AND(#REF!&lt;&gt;"COMPOSICAO",#REF!&lt;&gt;"INSUMO",#REF!&lt;&gt;"")</formula>
    </cfRule>
    <cfRule type="expression" dxfId="1572" priority="2358" stopIfTrue="1">
      <formula>AND(OR(#REF!="COMPOSICAO",#REF!="INSUMO",#REF!&lt;&gt;""),#REF!&lt;&gt;"")</formula>
    </cfRule>
  </conditionalFormatting>
  <conditionalFormatting sqref="A231">
    <cfRule type="expression" dxfId="1571" priority="2359" stopIfTrue="1">
      <formula>AND(#REF!&lt;&gt;"COMPOSICAO",#REF!&lt;&gt;"INSUMO",#REF!&lt;&gt;"")</formula>
    </cfRule>
    <cfRule type="expression" dxfId="1570" priority="2360" stopIfTrue="1">
      <formula>AND(OR(#REF!="COMPOSICAO",#REF!="INSUMO",#REF!&lt;&gt;""),#REF!&lt;&gt;"")</formula>
    </cfRule>
  </conditionalFormatting>
  <conditionalFormatting sqref="A184">
    <cfRule type="expression" dxfId="1569" priority="2351" stopIfTrue="1">
      <formula>AND(#REF!&lt;&gt;"COMPOSICAO",#REF!&lt;&gt;"INSUMO",#REF!&lt;&gt;"")</formula>
    </cfRule>
    <cfRule type="expression" dxfId="1568" priority="2352" stopIfTrue="1">
      <formula>AND(OR(#REF!="COMPOSICAO",#REF!="INSUMO",#REF!&lt;&gt;""),#REF!&lt;&gt;"")</formula>
    </cfRule>
  </conditionalFormatting>
  <conditionalFormatting sqref="B188:F189">
    <cfRule type="expression" dxfId="1567" priority="2349" stopIfTrue="1">
      <formula>AND($A188&lt;&gt;"COMPOSICAO",$A188&lt;&gt;"INSUMO",$A188&lt;&gt;"")</formula>
    </cfRule>
    <cfRule type="expression" dxfId="1566" priority="2350" stopIfTrue="1">
      <formula>AND(OR($A188="COMPOSICAO",$A188="INSUMO",$A188&lt;&gt;""),$A188&lt;&gt;"")</formula>
    </cfRule>
  </conditionalFormatting>
  <conditionalFormatting sqref="A188:A189 A205">
    <cfRule type="expression" dxfId="1565" priority="2347" stopIfTrue="1">
      <formula>AND(#REF!&lt;&gt;"COMPOSICAO",#REF!&lt;&gt;"INSUMO",#REF!&lt;&gt;"")</formula>
    </cfRule>
    <cfRule type="expression" dxfId="1564" priority="2348" stopIfTrue="1">
      <formula>AND(OR(#REF!="COMPOSICAO",#REF!="INSUMO",#REF!&lt;&gt;""),#REF!&lt;&gt;"")</formula>
    </cfRule>
  </conditionalFormatting>
  <conditionalFormatting sqref="A186">
    <cfRule type="expression" dxfId="1563" priority="2335" stopIfTrue="1">
      <formula>AND(#REF!&lt;&gt;"COMPOSICAO",#REF!&lt;&gt;"INSUMO",#REF!&lt;&gt;"")</formula>
    </cfRule>
    <cfRule type="expression" dxfId="1562" priority="2336" stopIfTrue="1">
      <formula>AND(OR(#REF!="COMPOSICAO",#REF!="INSUMO",#REF!&lt;&gt;""),#REF!&lt;&gt;"")</formula>
    </cfRule>
  </conditionalFormatting>
  <conditionalFormatting sqref="F187">
    <cfRule type="expression" dxfId="1561" priority="2333" stopIfTrue="1">
      <formula>AND(#REF!&lt;&gt;"COMPOSICAO",#REF!&lt;&gt;"INSUMO",#REF!&lt;&gt;"")</formula>
    </cfRule>
    <cfRule type="expression" dxfId="1560" priority="2334" stopIfTrue="1">
      <formula>AND(OR(#REF!="COMPOSICAO",#REF!="INSUMO",#REF!&lt;&gt;""),#REF!&lt;&gt;"")</formula>
    </cfRule>
  </conditionalFormatting>
  <conditionalFormatting sqref="C187">
    <cfRule type="expression" dxfId="1559" priority="2331" stopIfTrue="1">
      <formula>AND(#REF!&lt;&gt;"COMPOSICAO",#REF!&lt;&gt;"INSUMO",#REF!&lt;&gt;"")</formula>
    </cfRule>
    <cfRule type="expression" dxfId="1558" priority="2332" stopIfTrue="1">
      <formula>AND(OR(#REF!="COMPOSICAO",#REF!="INSUMO",#REF!&lt;&gt;""),#REF!&lt;&gt;"")</formula>
    </cfRule>
  </conditionalFormatting>
  <conditionalFormatting sqref="A187">
    <cfRule type="expression" dxfId="1557" priority="2329" stopIfTrue="1">
      <formula>AND(#REF!&lt;&gt;"COMPOSICAO",#REF!&lt;&gt;"INSUMO",#REF!&lt;&gt;"")</formula>
    </cfRule>
    <cfRule type="expression" dxfId="1556" priority="2330" stopIfTrue="1">
      <formula>AND(OR(#REF!="COMPOSICAO",#REF!="INSUMO",#REF!&lt;&gt;""),#REF!&lt;&gt;"")</formula>
    </cfRule>
  </conditionalFormatting>
  <conditionalFormatting sqref="F232">
    <cfRule type="expression" dxfId="1555" priority="2321" stopIfTrue="1">
      <formula>AND(#REF!&lt;&gt;"COMPOSICAO",#REF!&lt;&gt;"INSUMO",#REF!&lt;&gt;"")</formula>
    </cfRule>
    <cfRule type="expression" dxfId="1554" priority="2322" stopIfTrue="1">
      <formula>AND(OR(#REF!="COMPOSICAO",#REF!="INSUMO",#REF!&lt;&gt;""),#REF!&lt;&gt;"")</formula>
    </cfRule>
  </conditionalFormatting>
  <conditionalFormatting sqref="C232">
    <cfRule type="expression" dxfId="1553" priority="2319" stopIfTrue="1">
      <formula>AND(#REF!&lt;&gt;"COMPOSICAO",#REF!&lt;&gt;"INSUMO",#REF!&lt;&gt;"")</formula>
    </cfRule>
    <cfRule type="expression" dxfId="1552" priority="2320" stopIfTrue="1">
      <formula>AND(OR(#REF!="COMPOSICAO",#REF!="INSUMO",#REF!&lt;&gt;""),#REF!&lt;&gt;"")</formula>
    </cfRule>
  </conditionalFormatting>
  <conditionalFormatting sqref="F233">
    <cfRule type="expression" dxfId="1551" priority="2315" stopIfTrue="1">
      <formula>AND(#REF!&lt;&gt;"COMPOSICAO",#REF!&lt;&gt;"INSUMO",#REF!&lt;&gt;"")</formula>
    </cfRule>
    <cfRule type="expression" dxfId="1550" priority="2316" stopIfTrue="1">
      <formula>AND(OR(#REF!="COMPOSICAO",#REF!="INSUMO",#REF!&lt;&gt;""),#REF!&lt;&gt;"")</formula>
    </cfRule>
  </conditionalFormatting>
  <conditionalFormatting sqref="C233">
    <cfRule type="expression" dxfId="1549" priority="2313" stopIfTrue="1">
      <formula>AND(#REF!&lt;&gt;"COMPOSICAO",#REF!&lt;&gt;"INSUMO",#REF!&lt;&gt;"")</formula>
    </cfRule>
    <cfRule type="expression" dxfId="1548" priority="2314" stopIfTrue="1">
      <formula>AND(OR(#REF!="COMPOSICAO",#REF!="INSUMO",#REF!&lt;&gt;""),#REF!&lt;&gt;"")</formula>
    </cfRule>
  </conditionalFormatting>
  <conditionalFormatting sqref="C23:C29">
    <cfRule type="expression" dxfId="1547" priority="2143" stopIfTrue="1">
      <formula>AND(#REF!&lt;&gt;"COMPOSICAO",#REF!&lt;&gt;"INSUMO",#REF!&lt;&gt;"")</formula>
    </cfRule>
    <cfRule type="expression" dxfId="1546" priority="2144" stopIfTrue="1">
      <formula>AND(OR(#REF!="COMPOSICAO",#REF!="INSUMO",#REF!&lt;&gt;""),#REF!&lt;&gt;"")</formula>
    </cfRule>
  </conditionalFormatting>
  <conditionalFormatting sqref="A30:A34">
    <cfRule type="expression" dxfId="1545" priority="2097" stopIfTrue="1">
      <formula>AND(#REF!&lt;&gt;"COMPOSICAO",#REF!&lt;&gt;"INSUMO",#REF!&lt;&gt;"")</formula>
    </cfRule>
    <cfRule type="expression" dxfId="1544" priority="2098" stopIfTrue="1">
      <formula>AND(OR(#REF!="COMPOSICAO",#REF!="INSUMO",#REF!&lt;&gt;""),#REF!&lt;&gt;"")</formula>
    </cfRule>
  </conditionalFormatting>
  <conditionalFormatting sqref="B35:F36">
    <cfRule type="expression" dxfId="1543" priority="2101" stopIfTrue="1">
      <formula>AND($A35&lt;&gt;"COMPOSICAO",$A35&lt;&gt;"INSUMO",$A35&lt;&gt;"")</formula>
    </cfRule>
    <cfRule type="expression" dxfId="1542" priority="2102" stopIfTrue="1">
      <formula>AND(OR($A35="COMPOSICAO",$A35="INSUMO",$A35&lt;&gt;""),$A35&lt;&gt;"")</formula>
    </cfRule>
  </conditionalFormatting>
  <conditionalFormatting sqref="A35:A36">
    <cfRule type="expression" dxfId="1541" priority="2099" stopIfTrue="1">
      <formula>AND(#REF!&lt;&gt;"COMPOSICAO",#REF!&lt;&gt;"INSUMO",#REF!&lt;&gt;"")</formula>
    </cfRule>
    <cfRule type="expression" dxfId="1540" priority="2100" stopIfTrue="1">
      <formula>AND(OR(#REF!="COMPOSICAO",#REF!="INSUMO",#REF!&lt;&gt;""),#REF!&lt;&gt;"")</formula>
    </cfRule>
  </conditionalFormatting>
  <conditionalFormatting sqref="F30:F34">
    <cfRule type="expression" dxfId="1539" priority="2091" stopIfTrue="1">
      <formula>AND(#REF!&lt;&gt;"COMPOSICAO",#REF!&lt;&gt;"INSUMO",#REF!&lt;&gt;"")</formula>
    </cfRule>
    <cfRule type="expression" dxfId="1538" priority="2092" stopIfTrue="1">
      <formula>AND(OR(#REF!="COMPOSICAO",#REF!="INSUMO",#REF!&lt;&gt;""),#REF!&lt;&gt;"")</formula>
    </cfRule>
  </conditionalFormatting>
  <conditionalFormatting sqref="F46:F50">
    <cfRule type="expression" dxfId="1537" priority="2005" stopIfTrue="1">
      <formula>AND(#REF!&lt;&gt;"COMPOSICAO",#REF!&lt;&gt;"INSUMO",#REF!&lt;&gt;"")</formula>
    </cfRule>
    <cfRule type="expression" dxfId="1536" priority="2006" stopIfTrue="1">
      <formula>AND(OR(#REF!="COMPOSICAO",#REF!="INSUMO",#REF!&lt;&gt;""),#REF!&lt;&gt;"")</formula>
    </cfRule>
  </conditionalFormatting>
  <conditionalFormatting sqref="A16:A18">
    <cfRule type="expression" dxfId="1535" priority="1991" stopIfTrue="1">
      <formula>AND(#REF!&lt;&gt;"COMPOSICAO",#REF!&lt;&gt;"INSUMO",#REF!&lt;&gt;"")</formula>
    </cfRule>
    <cfRule type="expression" dxfId="1534" priority="1992" stopIfTrue="1">
      <formula>AND(OR(#REF!="COMPOSICAO",#REF!="INSUMO",#REF!&lt;&gt;""),#REF!&lt;&gt;"")</formula>
    </cfRule>
  </conditionalFormatting>
  <conditionalFormatting sqref="C12:D15 D16:D18">
    <cfRule type="expression" dxfId="1533" priority="1997" stopIfTrue="1">
      <formula>AND(#REF!&lt;&gt;"COMPOSICAO",#REF!&lt;&gt;"INSUMO",#REF!&lt;&gt;"")</formula>
    </cfRule>
    <cfRule type="expression" dxfId="1532" priority="1998" stopIfTrue="1">
      <formula>AND(OR(#REF!="COMPOSICAO",#REF!="INSUMO",#REF!&lt;&gt;""),#REF!&lt;&gt;"")</formula>
    </cfRule>
  </conditionalFormatting>
  <conditionalFormatting sqref="A12:A15">
    <cfRule type="expression" dxfId="1531" priority="1999" stopIfTrue="1">
      <formula>AND(#REF!&lt;&gt;"COMPOSICAO",#REF!&lt;&gt;"INSUMO",#REF!&lt;&gt;"")</formula>
    </cfRule>
    <cfRule type="expression" dxfId="1530" priority="2000" stopIfTrue="1">
      <formula>AND(OR(#REF!="COMPOSICAO",#REF!="INSUMO",#REF!&lt;&gt;""),#REF!&lt;&gt;"")</formula>
    </cfRule>
  </conditionalFormatting>
  <conditionalFormatting sqref="A19">
    <cfRule type="expression" dxfId="1529" priority="1993" stopIfTrue="1">
      <formula>AND(#REF!&lt;&gt;"COMPOSICAO",#REF!&lt;&gt;"INSUMO",#REF!&lt;&gt;"")</formula>
    </cfRule>
    <cfRule type="expression" dxfId="1528" priority="1994" stopIfTrue="1">
      <formula>AND(OR(#REF!="COMPOSICAO",#REF!="INSUMO",#REF!&lt;&gt;""),#REF!&lt;&gt;"")</formula>
    </cfRule>
  </conditionalFormatting>
  <conditionalFormatting sqref="F16:F18">
    <cfRule type="expression" dxfId="1527" priority="1989" stopIfTrue="1">
      <formula>AND(#REF!&lt;&gt;"COMPOSICAO",#REF!&lt;&gt;"INSUMO",#REF!&lt;&gt;"")</formula>
    </cfRule>
    <cfRule type="expression" dxfId="1526" priority="1990" stopIfTrue="1">
      <formula>AND(OR(#REF!="COMPOSICAO",#REF!="INSUMO",#REF!&lt;&gt;""),#REF!&lt;&gt;"")</formula>
    </cfRule>
  </conditionalFormatting>
  <conditionalFormatting sqref="C16:C18">
    <cfRule type="expression" dxfId="1525" priority="1987" stopIfTrue="1">
      <formula>AND(#REF!&lt;&gt;"COMPOSICAO",#REF!&lt;&gt;"INSUMO",#REF!&lt;&gt;"")</formula>
    </cfRule>
    <cfRule type="expression" dxfId="1524" priority="1988" stopIfTrue="1">
      <formula>AND(OR(#REF!="COMPOSICAO",#REF!="INSUMO",#REF!&lt;&gt;""),#REF!&lt;&gt;"")</formula>
    </cfRule>
  </conditionalFormatting>
  <conditionalFormatting sqref="C30:C34">
    <cfRule type="expression" dxfId="1523" priority="2019" stopIfTrue="1">
      <formula>AND(#REF!&lt;&gt;"COMPOSICAO",#REF!&lt;&gt;"INSUMO",#REF!&lt;&gt;"")</formula>
    </cfRule>
    <cfRule type="expression" dxfId="1522" priority="2020" stopIfTrue="1">
      <formula>AND(OR(#REF!="COMPOSICAO",#REF!="INSUMO",#REF!&lt;&gt;""),#REF!&lt;&gt;"")</formula>
    </cfRule>
  </conditionalFormatting>
  <conditionalFormatting sqref="F39:F45">
    <cfRule type="expression" dxfId="1521" priority="2017" stopIfTrue="1">
      <formula>AND(#REF!&lt;&gt;"COMPOSICAO",#REF!&lt;&gt;"INSUMO",#REF!&lt;&gt;"")</formula>
    </cfRule>
    <cfRule type="expression" dxfId="1520" priority="2018" stopIfTrue="1">
      <formula>AND(OR(#REF!="COMPOSICAO",#REF!="INSUMO",#REF!&lt;&gt;""),#REF!&lt;&gt;"")</formula>
    </cfRule>
  </conditionalFormatting>
  <conditionalFormatting sqref="A39:A45">
    <cfRule type="expression" dxfId="1519" priority="2015" stopIfTrue="1">
      <formula>AND(#REF!&lt;&gt;"COMPOSICAO",#REF!&lt;&gt;"INSUMO",#REF!&lt;&gt;"")</formula>
    </cfRule>
    <cfRule type="expression" dxfId="1518" priority="2016" stopIfTrue="1">
      <formula>AND(OR(#REF!="COMPOSICAO",#REF!="INSUMO",#REF!&lt;&gt;""),#REF!&lt;&gt;"")</formula>
    </cfRule>
  </conditionalFormatting>
  <conditionalFormatting sqref="C39:C45">
    <cfRule type="expression" dxfId="1517" priority="2013" stopIfTrue="1">
      <formula>AND(#REF!&lt;&gt;"COMPOSICAO",#REF!&lt;&gt;"INSUMO",#REF!&lt;&gt;"")</formula>
    </cfRule>
    <cfRule type="expression" dxfId="1516" priority="2014" stopIfTrue="1">
      <formula>AND(OR(#REF!="COMPOSICAO",#REF!="INSUMO",#REF!&lt;&gt;""),#REF!&lt;&gt;"")</formula>
    </cfRule>
  </conditionalFormatting>
  <conditionalFormatting sqref="A46:A49">
    <cfRule type="expression" dxfId="1515" priority="2007" stopIfTrue="1">
      <formula>AND(#REF!&lt;&gt;"COMPOSICAO",#REF!&lt;&gt;"INSUMO",#REF!&lt;&gt;"")</formula>
    </cfRule>
    <cfRule type="expression" dxfId="1514" priority="2008" stopIfTrue="1">
      <formula>AND(OR(#REF!="COMPOSICAO",#REF!="INSUMO",#REF!&lt;&gt;""),#REF!&lt;&gt;"")</formula>
    </cfRule>
  </conditionalFormatting>
  <conditionalFormatting sqref="B51:F51">
    <cfRule type="expression" dxfId="1513" priority="2011" stopIfTrue="1">
      <formula>AND($A51&lt;&gt;"COMPOSICAO",$A51&lt;&gt;"INSUMO",$A51&lt;&gt;"")</formula>
    </cfRule>
    <cfRule type="expression" dxfId="1512" priority="2012" stopIfTrue="1">
      <formula>AND(OR($A51="COMPOSICAO",$A51="INSUMO",$A51&lt;&gt;""),$A51&lt;&gt;"")</formula>
    </cfRule>
  </conditionalFormatting>
  <conditionalFormatting sqref="A51">
    <cfRule type="expression" dxfId="1511" priority="2009" stopIfTrue="1">
      <formula>AND(#REF!&lt;&gt;"COMPOSICAO",#REF!&lt;&gt;"INSUMO",#REF!&lt;&gt;"")</formula>
    </cfRule>
    <cfRule type="expression" dxfId="1510" priority="2010" stopIfTrue="1">
      <formula>AND(OR(#REF!="COMPOSICAO",#REF!="INSUMO",#REF!&lt;&gt;""),#REF!&lt;&gt;"")</formula>
    </cfRule>
  </conditionalFormatting>
  <conditionalFormatting sqref="C46:C49">
    <cfRule type="expression" dxfId="1509" priority="2003" stopIfTrue="1">
      <formula>AND(#REF!&lt;&gt;"COMPOSICAO",#REF!&lt;&gt;"INSUMO",#REF!&lt;&gt;"")</formula>
    </cfRule>
    <cfRule type="expression" dxfId="1508" priority="2004" stopIfTrue="1">
      <formula>AND(OR(#REF!="COMPOSICAO",#REF!="INSUMO",#REF!&lt;&gt;""),#REF!&lt;&gt;"")</formula>
    </cfRule>
  </conditionalFormatting>
  <conditionalFormatting sqref="F12:F15">
    <cfRule type="expression" dxfId="1507" priority="2001" stopIfTrue="1">
      <formula>AND(#REF!&lt;&gt;"COMPOSICAO",#REF!&lt;&gt;"INSUMO",#REF!&lt;&gt;"")</formula>
    </cfRule>
    <cfRule type="expression" dxfId="1506" priority="2002" stopIfTrue="1">
      <formula>AND(OR(#REF!="COMPOSICAO",#REF!="INSUMO",#REF!&lt;&gt;""),#REF!&lt;&gt;"")</formula>
    </cfRule>
  </conditionalFormatting>
  <conditionalFormatting sqref="B19:F19">
    <cfRule type="expression" dxfId="1505" priority="1995" stopIfTrue="1">
      <formula>AND($A19&lt;&gt;"COMPOSICAO",$A19&lt;&gt;"INSUMO",$A19&lt;&gt;"")</formula>
    </cfRule>
    <cfRule type="expression" dxfId="1504" priority="1996" stopIfTrue="1">
      <formula>AND(OR($A19="COMPOSICAO",$A19="INSUMO",$A19&lt;&gt;""),$A19&lt;&gt;"")</formula>
    </cfRule>
  </conditionalFormatting>
  <conditionalFormatting sqref="F208:F216">
    <cfRule type="expression" dxfId="1503" priority="1985" stopIfTrue="1">
      <formula>AND(#REF!&lt;&gt;"COMPOSICAO",#REF!&lt;&gt;"INSUMO",#REF!&lt;&gt;"")</formula>
    </cfRule>
    <cfRule type="expression" dxfId="1502" priority="1986" stopIfTrue="1">
      <formula>AND(OR(#REF!="COMPOSICAO",#REF!="INSUMO",#REF!&lt;&gt;""),#REF!&lt;&gt;"")</formula>
    </cfRule>
  </conditionalFormatting>
  <conditionalFormatting sqref="A215 C208:C216">
    <cfRule type="expression" dxfId="1501" priority="1983" stopIfTrue="1">
      <formula>AND(#REF!&lt;&gt;"COMPOSICAO",#REF!&lt;&gt;"INSUMO",#REF!&lt;&gt;"")</formula>
    </cfRule>
    <cfRule type="expression" dxfId="1500" priority="1984" stopIfTrue="1">
      <formula>AND(OR(#REF!="COMPOSICAO",#REF!="INSUMO",#REF!&lt;&gt;""),#REF!&lt;&gt;"")</formula>
    </cfRule>
  </conditionalFormatting>
  <conditionalFormatting sqref="A208:A214">
    <cfRule type="expression" dxfId="1499" priority="1981" stopIfTrue="1">
      <formula>AND(#REF!&lt;&gt;"COMPOSICAO",#REF!&lt;&gt;"INSUMO",#REF!&lt;&gt;"")</formula>
    </cfRule>
    <cfRule type="expression" dxfId="1498" priority="1982" stopIfTrue="1">
      <formula>AND(OR(#REF!="COMPOSICAO",#REF!="INSUMO",#REF!&lt;&gt;""),#REF!&lt;&gt;"")</formula>
    </cfRule>
  </conditionalFormatting>
  <conditionalFormatting sqref="B220:F220">
    <cfRule type="expression" dxfId="1497" priority="1979" stopIfTrue="1">
      <formula>AND($A220&lt;&gt;"COMPOSICAO",$A220&lt;&gt;"INSUMO",$A220&lt;&gt;"")</formula>
    </cfRule>
    <cfRule type="expression" dxfId="1496" priority="1980" stopIfTrue="1">
      <formula>AND(OR($A220="COMPOSICAO",$A220="INSUMO",$A220&lt;&gt;""),$A220&lt;&gt;"")</formula>
    </cfRule>
  </conditionalFormatting>
  <conditionalFormatting sqref="A220">
    <cfRule type="expression" dxfId="1495" priority="1977" stopIfTrue="1">
      <formula>AND(#REF!&lt;&gt;"COMPOSICAO",#REF!&lt;&gt;"INSUMO",#REF!&lt;&gt;"")</formula>
    </cfRule>
    <cfRule type="expression" dxfId="1494" priority="1978" stopIfTrue="1">
      <formula>AND(OR(#REF!="COMPOSICAO",#REF!="INSUMO",#REF!&lt;&gt;""),#REF!&lt;&gt;"")</formula>
    </cfRule>
  </conditionalFormatting>
  <conditionalFormatting sqref="A216">
    <cfRule type="expression" dxfId="1493" priority="1975" stopIfTrue="1">
      <formula>AND(#REF!&lt;&gt;"COMPOSICAO",#REF!&lt;&gt;"INSUMO",#REF!&lt;&gt;"")</formula>
    </cfRule>
    <cfRule type="expression" dxfId="1492" priority="1976" stopIfTrue="1">
      <formula>AND(OR(#REF!="COMPOSICAO",#REF!="INSUMO",#REF!&lt;&gt;""),#REF!&lt;&gt;"")</formula>
    </cfRule>
  </conditionalFormatting>
  <conditionalFormatting sqref="A218:A219">
    <cfRule type="expression" dxfId="1491" priority="1963" stopIfTrue="1">
      <formula>AND(#REF!&lt;&gt;"COMPOSICAO",#REF!&lt;&gt;"INSUMO",#REF!&lt;&gt;"")</formula>
    </cfRule>
    <cfRule type="expression" dxfId="1490" priority="1964" stopIfTrue="1">
      <formula>AND(OR(#REF!="COMPOSICAO",#REF!="INSUMO",#REF!&lt;&gt;""),#REF!&lt;&gt;"")</formula>
    </cfRule>
  </conditionalFormatting>
  <conditionalFormatting sqref="F217">
    <cfRule type="expression" dxfId="1489" priority="1973" stopIfTrue="1">
      <formula>AND(#REF!&lt;&gt;"COMPOSICAO",#REF!&lt;&gt;"INSUMO",#REF!&lt;&gt;"")</formula>
    </cfRule>
    <cfRule type="expression" dxfId="1488" priority="1974" stopIfTrue="1">
      <formula>AND(OR(#REF!="COMPOSICAO",#REF!="INSUMO",#REF!&lt;&gt;""),#REF!&lt;&gt;"")</formula>
    </cfRule>
  </conditionalFormatting>
  <conditionalFormatting sqref="C217">
    <cfRule type="expression" dxfId="1487" priority="1971" stopIfTrue="1">
      <formula>AND(#REF!&lt;&gt;"COMPOSICAO",#REF!&lt;&gt;"INSUMO",#REF!&lt;&gt;"")</formula>
    </cfRule>
    <cfRule type="expression" dxfId="1486" priority="1972" stopIfTrue="1">
      <formula>AND(OR(#REF!="COMPOSICAO",#REF!="INSUMO",#REF!&lt;&gt;""),#REF!&lt;&gt;"")</formula>
    </cfRule>
  </conditionalFormatting>
  <conditionalFormatting sqref="A217">
    <cfRule type="expression" dxfId="1485" priority="1969" stopIfTrue="1">
      <formula>AND(#REF!&lt;&gt;"COMPOSICAO",#REF!&lt;&gt;"INSUMO",#REF!&lt;&gt;"")</formula>
    </cfRule>
    <cfRule type="expression" dxfId="1484" priority="1970" stopIfTrue="1">
      <formula>AND(OR(#REF!="COMPOSICAO",#REF!="INSUMO",#REF!&lt;&gt;""),#REF!&lt;&gt;"")</formula>
    </cfRule>
  </conditionalFormatting>
  <conditionalFormatting sqref="F218:F219">
    <cfRule type="expression" dxfId="1483" priority="1967" stopIfTrue="1">
      <formula>AND(#REF!&lt;&gt;"COMPOSICAO",#REF!&lt;&gt;"INSUMO",#REF!&lt;&gt;"")</formula>
    </cfRule>
    <cfRule type="expression" dxfId="1482" priority="1968" stopIfTrue="1">
      <formula>AND(OR(#REF!="COMPOSICAO",#REF!="INSUMO",#REF!&lt;&gt;""),#REF!&lt;&gt;"")</formula>
    </cfRule>
  </conditionalFormatting>
  <conditionalFormatting sqref="C218:C219">
    <cfRule type="expression" dxfId="1481" priority="1965" stopIfTrue="1">
      <formula>AND(#REF!&lt;&gt;"COMPOSICAO",#REF!&lt;&gt;"INSUMO",#REF!&lt;&gt;"")</formula>
    </cfRule>
    <cfRule type="expression" dxfId="1480" priority="1966" stopIfTrue="1">
      <formula>AND(OR(#REF!="COMPOSICAO",#REF!="INSUMO",#REF!&lt;&gt;""),#REF!&lt;&gt;"")</formula>
    </cfRule>
  </conditionalFormatting>
  <conditionalFormatting sqref="F238">
    <cfRule type="expression" dxfId="1479" priority="1961" stopIfTrue="1">
      <formula>AND(#REF!&lt;&gt;"COMPOSICAO",#REF!&lt;&gt;"INSUMO",#REF!&lt;&gt;"")</formula>
    </cfRule>
    <cfRule type="expression" dxfId="1478" priority="1962" stopIfTrue="1">
      <formula>AND(OR(#REF!="COMPOSICAO",#REF!="INSUMO",#REF!&lt;&gt;""),#REF!&lt;&gt;"")</formula>
    </cfRule>
  </conditionalFormatting>
  <conditionalFormatting sqref="C246 C238:C244">
    <cfRule type="expression" dxfId="1477" priority="1959" stopIfTrue="1">
      <formula>AND(#REF!&lt;&gt;"COMPOSICAO",#REF!&lt;&gt;"INSUMO",#REF!&lt;&gt;"")</formula>
    </cfRule>
    <cfRule type="expression" dxfId="1476" priority="1960" stopIfTrue="1">
      <formula>AND(OR(#REF!="COMPOSICAO",#REF!="INSUMO",#REF!&lt;&gt;""),#REF!&lt;&gt;"")</formula>
    </cfRule>
  </conditionalFormatting>
  <conditionalFormatting sqref="A238:A244">
    <cfRule type="expression" dxfId="1475" priority="1957" stopIfTrue="1">
      <formula>AND(#REF!&lt;&gt;"COMPOSICAO",#REF!&lt;&gt;"INSUMO",#REF!&lt;&gt;"")</formula>
    </cfRule>
    <cfRule type="expression" dxfId="1474" priority="1958" stopIfTrue="1">
      <formula>AND(OR(#REF!="COMPOSICAO",#REF!="INSUMO",#REF!&lt;&gt;""),#REF!&lt;&gt;"")</formula>
    </cfRule>
  </conditionalFormatting>
  <conditionalFormatting sqref="B250:F250">
    <cfRule type="expression" dxfId="1473" priority="1955" stopIfTrue="1">
      <formula>AND($A250&lt;&gt;"COMPOSICAO",$A250&lt;&gt;"INSUMO",$A250&lt;&gt;"")</formula>
    </cfRule>
    <cfRule type="expression" dxfId="1472" priority="1956" stopIfTrue="1">
      <formula>AND(OR($A250="COMPOSICAO",$A250="INSUMO",$A250&lt;&gt;""),$A250&lt;&gt;"")</formula>
    </cfRule>
  </conditionalFormatting>
  <conditionalFormatting sqref="A250">
    <cfRule type="expression" dxfId="1471" priority="1953" stopIfTrue="1">
      <formula>AND(#REF!&lt;&gt;"COMPOSICAO",#REF!&lt;&gt;"INSUMO",#REF!&lt;&gt;"")</formula>
    </cfRule>
    <cfRule type="expression" dxfId="1470" priority="1954" stopIfTrue="1">
      <formula>AND(OR(#REF!="COMPOSICAO",#REF!="INSUMO",#REF!&lt;&gt;""),#REF!&lt;&gt;"")</formula>
    </cfRule>
  </conditionalFormatting>
  <conditionalFormatting sqref="A246">
    <cfRule type="expression" dxfId="1469" priority="1951" stopIfTrue="1">
      <formula>AND(#REF!&lt;&gt;"COMPOSICAO",#REF!&lt;&gt;"INSUMO",#REF!&lt;&gt;"")</formula>
    </cfRule>
    <cfRule type="expression" dxfId="1468" priority="1952" stopIfTrue="1">
      <formula>AND(OR(#REF!="COMPOSICAO",#REF!="INSUMO",#REF!&lt;&gt;""),#REF!&lt;&gt;"")</formula>
    </cfRule>
  </conditionalFormatting>
  <conditionalFormatting sqref="A248:A249">
    <cfRule type="expression" dxfId="1467" priority="1939" stopIfTrue="1">
      <formula>AND(#REF!&lt;&gt;"COMPOSICAO",#REF!&lt;&gt;"INSUMO",#REF!&lt;&gt;"")</formula>
    </cfRule>
    <cfRule type="expression" dxfId="1466" priority="1940" stopIfTrue="1">
      <formula>AND(OR(#REF!="COMPOSICAO",#REF!="INSUMO",#REF!&lt;&gt;""),#REF!&lt;&gt;"")</formula>
    </cfRule>
  </conditionalFormatting>
  <conditionalFormatting sqref="F247">
    <cfRule type="expression" dxfId="1465" priority="1935" stopIfTrue="1">
      <formula>AND(#REF!&lt;&gt;"COMPOSICAO",#REF!&lt;&gt;"INSUMO",#REF!&lt;&gt;"")</formula>
    </cfRule>
    <cfRule type="expression" dxfId="1464" priority="1936" stopIfTrue="1">
      <formula>AND(OR(#REF!="COMPOSICAO",#REF!="INSUMO",#REF!&lt;&gt;""),#REF!&lt;&gt;"")</formula>
    </cfRule>
  </conditionalFormatting>
  <conditionalFormatting sqref="C247">
    <cfRule type="expression" dxfId="1463" priority="1947" stopIfTrue="1">
      <formula>AND(#REF!&lt;&gt;"COMPOSICAO",#REF!&lt;&gt;"INSUMO",#REF!&lt;&gt;"")</formula>
    </cfRule>
    <cfRule type="expression" dxfId="1462" priority="1948" stopIfTrue="1">
      <formula>AND(OR(#REF!="COMPOSICAO",#REF!="INSUMO",#REF!&lt;&gt;""),#REF!&lt;&gt;"")</formula>
    </cfRule>
  </conditionalFormatting>
  <conditionalFormatting sqref="A247">
    <cfRule type="expression" dxfId="1461" priority="1945" stopIfTrue="1">
      <formula>AND(#REF!&lt;&gt;"COMPOSICAO",#REF!&lt;&gt;"INSUMO",#REF!&lt;&gt;"")</formula>
    </cfRule>
    <cfRule type="expression" dxfId="1460" priority="1946" stopIfTrue="1">
      <formula>AND(OR(#REF!="COMPOSICAO",#REF!="INSUMO",#REF!&lt;&gt;""),#REF!&lt;&gt;"")</formula>
    </cfRule>
  </conditionalFormatting>
  <conditionalFormatting sqref="A245">
    <cfRule type="expression" dxfId="1459" priority="1929" stopIfTrue="1">
      <formula>AND(#REF!&lt;&gt;"COMPOSICAO",#REF!&lt;&gt;"INSUMO",#REF!&lt;&gt;"")</formula>
    </cfRule>
    <cfRule type="expression" dxfId="1458" priority="1930" stopIfTrue="1">
      <formula>AND(OR(#REF!="COMPOSICAO",#REF!="INSUMO",#REF!&lt;&gt;""),#REF!&lt;&gt;"")</formula>
    </cfRule>
  </conditionalFormatting>
  <conditionalFormatting sqref="C248:C249">
    <cfRule type="expression" dxfId="1457" priority="1941" stopIfTrue="1">
      <formula>AND(#REF!&lt;&gt;"COMPOSICAO",#REF!&lt;&gt;"INSUMO",#REF!&lt;&gt;"")</formula>
    </cfRule>
    <cfRule type="expression" dxfId="1456" priority="1942" stopIfTrue="1">
      <formula>AND(OR(#REF!="COMPOSICAO",#REF!="INSUMO",#REF!&lt;&gt;""),#REF!&lt;&gt;"")</formula>
    </cfRule>
  </conditionalFormatting>
  <conditionalFormatting sqref="F239:F244 F246">
    <cfRule type="expression" dxfId="1455" priority="1937" stopIfTrue="1">
      <formula>AND(#REF!&lt;&gt;"COMPOSICAO",#REF!&lt;&gt;"INSUMO",#REF!&lt;&gt;"")</formula>
    </cfRule>
    <cfRule type="expression" dxfId="1454" priority="1938" stopIfTrue="1">
      <formula>AND(OR(#REF!="COMPOSICAO",#REF!="INSUMO",#REF!&lt;&gt;""),#REF!&lt;&gt;"")</formula>
    </cfRule>
  </conditionalFormatting>
  <conditionalFormatting sqref="F248:F249">
    <cfRule type="expression" dxfId="1453" priority="1933" stopIfTrue="1">
      <formula>AND(#REF!&lt;&gt;"COMPOSICAO",#REF!&lt;&gt;"INSUMO",#REF!&lt;&gt;"")</formula>
    </cfRule>
    <cfRule type="expression" dxfId="1452" priority="1934" stopIfTrue="1">
      <formula>AND(OR(#REF!="COMPOSICAO",#REF!="INSUMO",#REF!&lt;&gt;""),#REF!&lt;&gt;"")</formula>
    </cfRule>
  </conditionalFormatting>
  <conditionalFormatting sqref="F245">
    <cfRule type="expression" dxfId="1451" priority="1927" stopIfTrue="1">
      <formula>AND(#REF!&lt;&gt;"COMPOSICAO",#REF!&lt;&gt;"INSUMO",#REF!&lt;&gt;"")</formula>
    </cfRule>
    <cfRule type="expression" dxfId="1450" priority="1928" stopIfTrue="1">
      <formula>AND(OR(#REF!="COMPOSICAO",#REF!="INSUMO",#REF!&lt;&gt;""),#REF!&lt;&gt;"")</formula>
    </cfRule>
  </conditionalFormatting>
  <conditionalFormatting sqref="C245">
    <cfRule type="expression" dxfId="1449" priority="1925" stopIfTrue="1">
      <formula>AND(#REF!&lt;&gt;"COMPOSICAO",#REF!&lt;&gt;"INSUMO",#REF!&lt;&gt;"")</formula>
    </cfRule>
    <cfRule type="expression" dxfId="1448" priority="1926" stopIfTrue="1">
      <formula>AND(OR(#REF!="COMPOSICAO",#REF!="INSUMO",#REF!&lt;&gt;""),#REF!&lt;&gt;"")</formula>
    </cfRule>
  </conditionalFormatting>
  <conditionalFormatting sqref="A181">
    <cfRule type="expression" dxfId="1447" priority="1915" stopIfTrue="1">
      <formula>AND(#REF!&lt;&gt;"COMPOSICAO",#REF!&lt;&gt;"INSUMO",#REF!&lt;&gt;"")</formula>
    </cfRule>
    <cfRule type="expression" dxfId="1446" priority="1916" stopIfTrue="1">
      <formula>AND(OR(#REF!="COMPOSICAO",#REF!="INSUMO",#REF!&lt;&gt;""),#REF!&lt;&gt;"")</formula>
    </cfRule>
  </conditionalFormatting>
  <conditionalFormatting sqref="F254">
    <cfRule type="expression" dxfId="1445" priority="1899" stopIfTrue="1">
      <formula>AND(#REF!&lt;&gt;"COMPOSICAO",#REF!&lt;&gt;"INSUMO",#REF!&lt;&gt;"")</formula>
    </cfRule>
    <cfRule type="expression" dxfId="1444" priority="1900" stopIfTrue="1">
      <formula>AND(OR(#REF!="COMPOSICAO",#REF!="INSUMO",#REF!&lt;&gt;""),#REF!&lt;&gt;"")</formula>
    </cfRule>
  </conditionalFormatting>
  <conditionalFormatting sqref="C254:C255">
    <cfRule type="expression" dxfId="1443" priority="1897" stopIfTrue="1">
      <formula>AND(#REF!&lt;&gt;"COMPOSICAO",#REF!&lt;&gt;"INSUMO",#REF!&lt;&gt;"")</formula>
    </cfRule>
    <cfRule type="expression" dxfId="1442" priority="1898" stopIfTrue="1">
      <formula>AND(OR(#REF!="COMPOSICAO",#REF!="INSUMO",#REF!&lt;&gt;""),#REF!&lt;&gt;"")</formula>
    </cfRule>
  </conditionalFormatting>
  <conditionalFormatting sqref="A254">
    <cfRule type="expression" dxfId="1441" priority="1895" stopIfTrue="1">
      <formula>AND(#REF!&lt;&gt;"COMPOSICAO",#REF!&lt;&gt;"INSUMO",#REF!&lt;&gt;"")</formula>
    </cfRule>
    <cfRule type="expression" dxfId="1440" priority="1896" stopIfTrue="1">
      <formula>AND(OR(#REF!="COMPOSICAO",#REF!="INSUMO",#REF!&lt;&gt;""),#REF!&lt;&gt;"")</formula>
    </cfRule>
  </conditionalFormatting>
  <conditionalFormatting sqref="B259:F259">
    <cfRule type="expression" dxfId="1439" priority="1893" stopIfTrue="1">
      <formula>AND($A259&lt;&gt;"COMPOSICAO",$A259&lt;&gt;"INSUMO",$A259&lt;&gt;"")</formula>
    </cfRule>
    <cfRule type="expression" dxfId="1438" priority="1894" stopIfTrue="1">
      <formula>AND(OR($A259="COMPOSICAO",$A259="INSUMO",$A259&lt;&gt;""),$A259&lt;&gt;"")</formula>
    </cfRule>
  </conditionalFormatting>
  <conditionalFormatting sqref="A259">
    <cfRule type="expression" dxfId="1437" priority="1891" stopIfTrue="1">
      <formula>AND(#REF!&lt;&gt;"COMPOSICAO",#REF!&lt;&gt;"INSUMO",#REF!&lt;&gt;"")</formula>
    </cfRule>
    <cfRule type="expression" dxfId="1436" priority="1892" stopIfTrue="1">
      <formula>AND(OR(#REF!="COMPOSICAO",#REF!="INSUMO",#REF!&lt;&gt;""),#REF!&lt;&gt;"")</formula>
    </cfRule>
  </conditionalFormatting>
  <conditionalFormatting sqref="A255">
    <cfRule type="expression" dxfId="1435" priority="1889" stopIfTrue="1">
      <formula>AND(#REF!&lt;&gt;"COMPOSICAO",#REF!&lt;&gt;"INSUMO",#REF!&lt;&gt;"")</formula>
    </cfRule>
    <cfRule type="expression" dxfId="1434" priority="1890" stopIfTrue="1">
      <formula>AND(OR(#REF!="COMPOSICAO",#REF!="INSUMO",#REF!&lt;&gt;""),#REF!&lt;&gt;"")</formula>
    </cfRule>
  </conditionalFormatting>
  <conditionalFormatting sqref="A257:A258">
    <cfRule type="expression" dxfId="1433" priority="1881" stopIfTrue="1">
      <formula>AND(#REF!&lt;&gt;"COMPOSICAO",#REF!&lt;&gt;"INSUMO",#REF!&lt;&gt;"")</formula>
    </cfRule>
    <cfRule type="expression" dxfId="1432" priority="1882" stopIfTrue="1">
      <formula>AND(OR(#REF!="COMPOSICAO",#REF!="INSUMO",#REF!&lt;&gt;""),#REF!&lt;&gt;"")</formula>
    </cfRule>
  </conditionalFormatting>
  <conditionalFormatting sqref="F256">
    <cfRule type="expression" dxfId="1431" priority="1877" stopIfTrue="1">
      <formula>AND(#REF!&lt;&gt;"COMPOSICAO",#REF!&lt;&gt;"INSUMO",#REF!&lt;&gt;"")</formula>
    </cfRule>
    <cfRule type="expression" dxfId="1430" priority="1878" stopIfTrue="1">
      <formula>AND(OR(#REF!="COMPOSICAO",#REF!="INSUMO",#REF!&lt;&gt;""),#REF!&lt;&gt;"")</formula>
    </cfRule>
  </conditionalFormatting>
  <conditionalFormatting sqref="C256">
    <cfRule type="expression" dxfId="1429" priority="1887" stopIfTrue="1">
      <formula>AND(#REF!&lt;&gt;"COMPOSICAO",#REF!&lt;&gt;"INSUMO",#REF!&lt;&gt;"")</formula>
    </cfRule>
    <cfRule type="expression" dxfId="1428" priority="1888" stopIfTrue="1">
      <formula>AND(OR(#REF!="COMPOSICAO",#REF!="INSUMO",#REF!&lt;&gt;""),#REF!&lt;&gt;"")</formula>
    </cfRule>
  </conditionalFormatting>
  <conditionalFormatting sqref="A256">
    <cfRule type="expression" dxfId="1427" priority="1885" stopIfTrue="1">
      <formula>AND(#REF!&lt;&gt;"COMPOSICAO",#REF!&lt;&gt;"INSUMO",#REF!&lt;&gt;"")</formula>
    </cfRule>
    <cfRule type="expression" dxfId="1426" priority="1886" stopIfTrue="1">
      <formula>AND(OR(#REF!="COMPOSICAO",#REF!="INSUMO",#REF!&lt;&gt;""),#REF!&lt;&gt;"")</formula>
    </cfRule>
  </conditionalFormatting>
  <conditionalFormatting sqref="C288">
    <cfRule type="expression" dxfId="1425" priority="1759" stopIfTrue="1">
      <formula>AND(#REF!&lt;&gt;"COMPOSICAO",#REF!&lt;&gt;"INSUMO",#REF!&lt;&gt;"")</formula>
    </cfRule>
    <cfRule type="expression" dxfId="1424" priority="1760" stopIfTrue="1">
      <formula>AND(OR(#REF!="COMPOSICAO",#REF!="INSUMO",#REF!&lt;&gt;""),#REF!&lt;&gt;"")</formula>
    </cfRule>
  </conditionalFormatting>
  <conditionalFormatting sqref="C257:C258">
    <cfRule type="expression" dxfId="1423" priority="1883" stopIfTrue="1">
      <formula>AND(#REF!&lt;&gt;"COMPOSICAO",#REF!&lt;&gt;"INSUMO",#REF!&lt;&gt;"")</formula>
    </cfRule>
    <cfRule type="expression" dxfId="1422" priority="1884" stopIfTrue="1">
      <formula>AND(OR(#REF!="COMPOSICAO",#REF!="INSUMO",#REF!&lt;&gt;""),#REF!&lt;&gt;"")</formula>
    </cfRule>
  </conditionalFormatting>
  <conditionalFormatting sqref="F255">
    <cfRule type="expression" dxfId="1421" priority="1879" stopIfTrue="1">
      <formula>AND(#REF!&lt;&gt;"COMPOSICAO",#REF!&lt;&gt;"INSUMO",#REF!&lt;&gt;"")</formula>
    </cfRule>
    <cfRule type="expression" dxfId="1420" priority="1880" stopIfTrue="1">
      <formula>AND(OR(#REF!="COMPOSICAO",#REF!="INSUMO",#REF!&lt;&gt;""),#REF!&lt;&gt;"")</formula>
    </cfRule>
  </conditionalFormatting>
  <conditionalFormatting sqref="F257:F258">
    <cfRule type="expression" dxfId="1419" priority="1875" stopIfTrue="1">
      <formula>AND(#REF!&lt;&gt;"COMPOSICAO",#REF!&lt;&gt;"INSUMO",#REF!&lt;&gt;"")</formula>
    </cfRule>
    <cfRule type="expression" dxfId="1418" priority="1876" stopIfTrue="1">
      <formula>AND(OR(#REF!="COMPOSICAO",#REF!="INSUMO",#REF!&lt;&gt;""),#REF!&lt;&gt;"")</formula>
    </cfRule>
  </conditionalFormatting>
  <conditionalFormatting sqref="C287 A171">
    <cfRule type="expression" dxfId="1417" priority="1761" stopIfTrue="1">
      <formula>AND(#REF!&lt;&gt;"COMPOSICAO",#REF!&lt;&gt;"INSUMO",#REF!&lt;&gt;"")</formula>
    </cfRule>
    <cfRule type="expression" dxfId="1416" priority="1762" stopIfTrue="1">
      <formula>AND(OR(#REF!="COMPOSICAO",#REF!="INSUMO",#REF!&lt;&gt;""),#REF!&lt;&gt;"")</formula>
    </cfRule>
  </conditionalFormatting>
  <conditionalFormatting sqref="C268">
    <cfRule type="expression" dxfId="1415" priority="1829" stopIfTrue="1">
      <formula>AND(#REF!&lt;&gt;"COMPOSICAO",#REF!&lt;&gt;"INSUMO",#REF!&lt;&gt;"")</formula>
    </cfRule>
    <cfRule type="expression" dxfId="1414" priority="1830" stopIfTrue="1">
      <formula>AND(OR(#REF!="COMPOSICAO",#REF!="INSUMO",#REF!&lt;&gt;""),#REF!&lt;&gt;"")</formula>
    </cfRule>
  </conditionalFormatting>
  <conditionalFormatting sqref="F263">
    <cfRule type="expression" dxfId="1413" priority="1865" stopIfTrue="1">
      <formula>AND(#REF!&lt;&gt;"COMPOSICAO",#REF!&lt;&gt;"INSUMO",#REF!&lt;&gt;"")</formula>
    </cfRule>
    <cfRule type="expression" dxfId="1412" priority="1866" stopIfTrue="1">
      <formula>AND(OR(#REF!="COMPOSICAO",#REF!="INSUMO",#REF!&lt;&gt;""),#REF!&lt;&gt;"")</formula>
    </cfRule>
  </conditionalFormatting>
  <conditionalFormatting sqref="C263:C265">
    <cfRule type="expression" dxfId="1411" priority="1863" stopIfTrue="1">
      <formula>AND(#REF!&lt;&gt;"COMPOSICAO",#REF!&lt;&gt;"INSUMO",#REF!&lt;&gt;"")</formula>
    </cfRule>
    <cfRule type="expression" dxfId="1410" priority="1864" stopIfTrue="1">
      <formula>AND(OR(#REF!="COMPOSICAO",#REF!="INSUMO",#REF!&lt;&gt;""),#REF!&lt;&gt;"")</formula>
    </cfRule>
  </conditionalFormatting>
  <conditionalFormatting sqref="A263:A264">
    <cfRule type="expression" dxfId="1409" priority="1861" stopIfTrue="1">
      <formula>AND(#REF!&lt;&gt;"COMPOSICAO",#REF!&lt;&gt;"INSUMO",#REF!&lt;&gt;"")</formula>
    </cfRule>
    <cfRule type="expression" dxfId="1408" priority="1862" stopIfTrue="1">
      <formula>AND(OR(#REF!="COMPOSICAO",#REF!="INSUMO",#REF!&lt;&gt;""),#REF!&lt;&gt;"")</formula>
    </cfRule>
  </conditionalFormatting>
  <conditionalFormatting sqref="B269:F269">
    <cfRule type="expression" dxfId="1407" priority="1859" stopIfTrue="1">
      <formula>AND($A269&lt;&gt;"COMPOSICAO",$A269&lt;&gt;"INSUMO",$A269&lt;&gt;"")</formula>
    </cfRule>
    <cfRule type="expression" dxfId="1406" priority="1860" stopIfTrue="1">
      <formula>AND(OR($A269="COMPOSICAO",$A269="INSUMO",$A269&lt;&gt;""),$A269&lt;&gt;"")</formula>
    </cfRule>
  </conditionalFormatting>
  <conditionalFormatting sqref="A269">
    <cfRule type="expression" dxfId="1405" priority="1857" stopIfTrue="1">
      <formula>AND(#REF!&lt;&gt;"COMPOSICAO",#REF!&lt;&gt;"INSUMO",#REF!&lt;&gt;"")</formula>
    </cfRule>
    <cfRule type="expression" dxfId="1404" priority="1858" stopIfTrue="1">
      <formula>AND(OR(#REF!="COMPOSICAO",#REF!="INSUMO",#REF!&lt;&gt;""),#REF!&lt;&gt;"")</formula>
    </cfRule>
  </conditionalFormatting>
  <conditionalFormatting sqref="A265">
    <cfRule type="expression" dxfId="1403" priority="1855" stopIfTrue="1">
      <formula>AND(#REF!&lt;&gt;"COMPOSICAO",#REF!&lt;&gt;"INSUMO",#REF!&lt;&gt;"")</formula>
    </cfRule>
    <cfRule type="expression" dxfId="1402" priority="1856" stopIfTrue="1">
      <formula>AND(OR(#REF!="COMPOSICAO",#REF!="INSUMO",#REF!&lt;&gt;""),#REF!&lt;&gt;"")</formula>
    </cfRule>
  </conditionalFormatting>
  <conditionalFormatting sqref="A267:A268">
    <cfRule type="expression" dxfId="1401" priority="1847" stopIfTrue="1">
      <formula>AND(#REF!&lt;&gt;"COMPOSICAO",#REF!&lt;&gt;"INSUMO",#REF!&lt;&gt;"")</formula>
    </cfRule>
    <cfRule type="expression" dxfId="1400" priority="1848" stopIfTrue="1">
      <formula>AND(OR(#REF!="COMPOSICAO",#REF!="INSUMO",#REF!&lt;&gt;""),#REF!&lt;&gt;"")</formula>
    </cfRule>
  </conditionalFormatting>
  <conditionalFormatting sqref="F266">
    <cfRule type="expression" dxfId="1399" priority="1843" stopIfTrue="1">
      <formula>AND(#REF!&lt;&gt;"COMPOSICAO",#REF!&lt;&gt;"INSUMO",#REF!&lt;&gt;"")</formula>
    </cfRule>
    <cfRule type="expression" dxfId="1398" priority="1844" stopIfTrue="1">
      <formula>AND(OR(#REF!="COMPOSICAO",#REF!="INSUMO",#REF!&lt;&gt;""),#REF!&lt;&gt;"")</formula>
    </cfRule>
  </conditionalFormatting>
  <conditionalFormatting sqref="C266">
    <cfRule type="expression" dxfId="1397" priority="1853" stopIfTrue="1">
      <formula>AND(#REF!&lt;&gt;"COMPOSICAO",#REF!&lt;&gt;"INSUMO",#REF!&lt;&gt;"")</formula>
    </cfRule>
    <cfRule type="expression" dxfId="1396" priority="1854" stopIfTrue="1">
      <formula>AND(OR(#REF!="COMPOSICAO",#REF!="INSUMO",#REF!&lt;&gt;""),#REF!&lt;&gt;"")</formula>
    </cfRule>
  </conditionalFormatting>
  <conditionalFormatting sqref="A266">
    <cfRule type="expression" dxfId="1395" priority="1851" stopIfTrue="1">
      <formula>AND(#REF!&lt;&gt;"COMPOSICAO",#REF!&lt;&gt;"INSUMO",#REF!&lt;&gt;"")</formula>
    </cfRule>
    <cfRule type="expression" dxfId="1394" priority="1852" stopIfTrue="1">
      <formula>AND(OR(#REF!="COMPOSICAO",#REF!="INSUMO",#REF!&lt;&gt;""),#REF!&lt;&gt;"")</formula>
    </cfRule>
  </conditionalFormatting>
  <conditionalFormatting sqref="C286">
    <cfRule type="expression" dxfId="1393" priority="1763" stopIfTrue="1">
      <formula>AND(#REF!&lt;&gt;"COMPOSICAO",#REF!&lt;&gt;"INSUMO",#REF!&lt;&gt;"")</formula>
    </cfRule>
    <cfRule type="expression" dxfId="1392" priority="1764" stopIfTrue="1">
      <formula>AND(OR(#REF!="COMPOSICAO",#REF!="INSUMO",#REF!&lt;&gt;""),#REF!&lt;&gt;"")</formula>
    </cfRule>
  </conditionalFormatting>
  <conditionalFormatting sqref="F264:F265">
    <cfRule type="expression" dxfId="1391" priority="1845" stopIfTrue="1">
      <formula>AND(#REF!&lt;&gt;"COMPOSICAO",#REF!&lt;&gt;"INSUMO",#REF!&lt;&gt;"")</formula>
    </cfRule>
    <cfRule type="expression" dxfId="1390" priority="1846" stopIfTrue="1">
      <formula>AND(OR(#REF!="COMPOSICAO",#REF!="INSUMO",#REF!&lt;&gt;""),#REF!&lt;&gt;"")</formula>
    </cfRule>
  </conditionalFormatting>
  <conditionalFormatting sqref="F267:F268">
    <cfRule type="expression" dxfId="1389" priority="1841" stopIfTrue="1">
      <formula>AND(#REF!&lt;&gt;"COMPOSICAO",#REF!&lt;&gt;"INSUMO",#REF!&lt;&gt;"")</formula>
    </cfRule>
    <cfRule type="expression" dxfId="1388" priority="1842" stopIfTrue="1">
      <formula>AND(OR(#REF!="COMPOSICAO",#REF!="INSUMO",#REF!&lt;&gt;""),#REF!&lt;&gt;"")</formula>
    </cfRule>
  </conditionalFormatting>
  <conditionalFormatting sqref="A179">
    <cfRule type="expression" dxfId="1387" priority="1709" stopIfTrue="1">
      <formula>AND(#REF!&lt;&gt;"COMPOSICAO",#REF!&lt;&gt;"INSUMO",#REF!&lt;&gt;"")</formula>
    </cfRule>
    <cfRule type="expression" dxfId="1386" priority="1710" stopIfTrue="1">
      <formula>AND(OR(#REF!="COMPOSICAO",#REF!="INSUMO",#REF!&lt;&gt;""),#REF!&lt;&gt;"")</formula>
    </cfRule>
  </conditionalFormatting>
  <conditionalFormatting sqref="C284">
    <cfRule type="expression" dxfId="1385" priority="1753" stopIfTrue="1">
      <formula>AND(#REF!&lt;&gt;"COMPOSICAO",#REF!&lt;&gt;"INSUMO",#REF!&lt;&gt;"")</formula>
    </cfRule>
    <cfRule type="expression" dxfId="1384" priority="1754" stopIfTrue="1">
      <formula>AND(OR(#REF!="COMPOSICAO",#REF!="INSUMO",#REF!&lt;&gt;""),#REF!&lt;&gt;"")</formula>
    </cfRule>
  </conditionalFormatting>
  <conditionalFormatting sqref="C267 H55:H58">
    <cfRule type="expression" dxfId="1383" priority="1831" stopIfTrue="1">
      <formula>AND(#REF!&lt;&gt;"COMPOSICAO",#REF!&lt;&gt;"INSUMO",#REF!&lt;&gt;"")</formula>
    </cfRule>
    <cfRule type="expression" dxfId="1382" priority="1832" stopIfTrue="1">
      <formula>AND(OR(#REF!="COMPOSICAO",#REF!="INSUMO",#REF!&lt;&gt;""),#REF!&lt;&gt;"")</formula>
    </cfRule>
  </conditionalFormatting>
  <conditionalFormatting sqref="F287:F288">
    <cfRule type="expression" dxfId="1381" priority="1755" stopIfTrue="1">
      <formula>AND(#REF!&lt;&gt;"COMPOSICAO",#REF!&lt;&gt;"INSUMO",#REF!&lt;&gt;"")</formula>
    </cfRule>
    <cfRule type="expression" dxfId="1380" priority="1756" stopIfTrue="1">
      <formula>AND(OR(#REF!="COMPOSICAO",#REF!="INSUMO",#REF!&lt;&gt;""),#REF!&lt;&gt;"")</formula>
    </cfRule>
  </conditionalFormatting>
  <conditionalFormatting sqref="C278">
    <cfRule type="expression" dxfId="1379" priority="1799" stopIfTrue="1">
      <formula>AND(#REF!&lt;&gt;"COMPOSICAO",#REF!&lt;&gt;"INSUMO",#REF!&lt;&gt;"")</formula>
    </cfRule>
    <cfRule type="expression" dxfId="1378" priority="1800" stopIfTrue="1">
      <formula>AND(OR(#REF!="COMPOSICAO",#REF!="INSUMO",#REF!&lt;&gt;""),#REF!&lt;&gt;"")</formula>
    </cfRule>
  </conditionalFormatting>
  <conditionalFormatting sqref="F273">
    <cfRule type="expression" dxfId="1377" priority="1827" stopIfTrue="1">
      <formula>AND(#REF!&lt;&gt;"COMPOSICAO",#REF!&lt;&gt;"INSUMO",#REF!&lt;&gt;"")</formula>
    </cfRule>
    <cfRule type="expression" dxfId="1376" priority="1828" stopIfTrue="1">
      <formula>AND(OR(#REF!="COMPOSICAO",#REF!="INSUMO",#REF!&lt;&gt;""),#REF!&lt;&gt;"")</formula>
    </cfRule>
  </conditionalFormatting>
  <conditionalFormatting sqref="C273:C275">
    <cfRule type="expression" dxfId="1375" priority="1825" stopIfTrue="1">
      <formula>AND(#REF!&lt;&gt;"COMPOSICAO",#REF!&lt;&gt;"INSUMO",#REF!&lt;&gt;"")</formula>
    </cfRule>
    <cfRule type="expression" dxfId="1374" priority="1826" stopIfTrue="1">
      <formula>AND(OR(#REF!="COMPOSICAO",#REF!="INSUMO",#REF!&lt;&gt;""),#REF!&lt;&gt;"")</formula>
    </cfRule>
  </conditionalFormatting>
  <conditionalFormatting sqref="A273:A274">
    <cfRule type="expression" dxfId="1373" priority="1823" stopIfTrue="1">
      <formula>AND(#REF!&lt;&gt;"COMPOSICAO",#REF!&lt;&gt;"INSUMO",#REF!&lt;&gt;"")</formula>
    </cfRule>
    <cfRule type="expression" dxfId="1372" priority="1824" stopIfTrue="1">
      <formula>AND(OR(#REF!="COMPOSICAO",#REF!="INSUMO",#REF!&lt;&gt;""),#REF!&lt;&gt;"")</formula>
    </cfRule>
  </conditionalFormatting>
  <conditionalFormatting sqref="B279:F279">
    <cfRule type="expression" dxfId="1371" priority="1821" stopIfTrue="1">
      <formula>AND($A279&lt;&gt;"COMPOSICAO",$A279&lt;&gt;"INSUMO",$A279&lt;&gt;"")</formula>
    </cfRule>
    <cfRule type="expression" dxfId="1370" priority="1822" stopIfTrue="1">
      <formula>AND(OR($A279="COMPOSICAO",$A279="INSUMO",$A279&lt;&gt;""),$A279&lt;&gt;"")</formula>
    </cfRule>
  </conditionalFormatting>
  <conditionalFormatting sqref="A279">
    <cfRule type="expression" dxfId="1369" priority="1819" stopIfTrue="1">
      <formula>AND(#REF!&lt;&gt;"COMPOSICAO",#REF!&lt;&gt;"INSUMO",#REF!&lt;&gt;"")</formula>
    </cfRule>
    <cfRule type="expression" dxfId="1368" priority="1820" stopIfTrue="1">
      <formula>AND(OR(#REF!="COMPOSICAO",#REF!="INSUMO",#REF!&lt;&gt;""),#REF!&lt;&gt;"")</formula>
    </cfRule>
  </conditionalFormatting>
  <conditionalFormatting sqref="A275">
    <cfRule type="expression" dxfId="1367" priority="1817" stopIfTrue="1">
      <formula>AND(#REF!&lt;&gt;"COMPOSICAO",#REF!&lt;&gt;"INSUMO",#REF!&lt;&gt;"")</formula>
    </cfRule>
    <cfRule type="expression" dxfId="1366" priority="1818" stopIfTrue="1">
      <formula>AND(OR(#REF!="COMPOSICAO",#REF!="INSUMO",#REF!&lt;&gt;""),#REF!&lt;&gt;"")</formula>
    </cfRule>
  </conditionalFormatting>
  <conditionalFormatting sqref="A277:A278">
    <cfRule type="expression" dxfId="1365" priority="1809" stopIfTrue="1">
      <formula>AND(#REF!&lt;&gt;"COMPOSICAO",#REF!&lt;&gt;"INSUMO",#REF!&lt;&gt;"")</formula>
    </cfRule>
    <cfRule type="expression" dxfId="1364" priority="1810" stopIfTrue="1">
      <formula>AND(OR(#REF!="COMPOSICAO",#REF!="INSUMO",#REF!&lt;&gt;""),#REF!&lt;&gt;"")</formula>
    </cfRule>
  </conditionalFormatting>
  <conditionalFormatting sqref="F276">
    <cfRule type="expression" dxfId="1363" priority="1805" stopIfTrue="1">
      <formula>AND(#REF!&lt;&gt;"COMPOSICAO",#REF!&lt;&gt;"INSUMO",#REF!&lt;&gt;"")</formula>
    </cfRule>
    <cfRule type="expression" dxfId="1362" priority="1806" stopIfTrue="1">
      <formula>AND(OR(#REF!="COMPOSICAO",#REF!="INSUMO",#REF!&lt;&gt;""),#REF!&lt;&gt;"")</formula>
    </cfRule>
  </conditionalFormatting>
  <conditionalFormatting sqref="C276">
    <cfRule type="expression" dxfId="1361" priority="1815" stopIfTrue="1">
      <formula>AND(#REF!&lt;&gt;"COMPOSICAO",#REF!&lt;&gt;"INSUMO",#REF!&lt;&gt;"")</formula>
    </cfRule>
    <cfRule type="expression" dxfId="1360" priority="1816" stopIfTrue="1">
      <formula>AND(OR(#REF!="COMPOSICAO",#REF!="INSUMO",#REF!&lt;&gt;""),#REF!&lt;&gt;"")</formula>
    </cfRule>
  </conditionalFormatting>
  <conditionalFormatting sqref="A276">
    <cfRule type="expression" dxfId="1359" priority="1813" stopIfTrue="1">
      <formula>AND(#REF!&lt;&gt;"COMPOSICAO",#REF!&lt;&gt;"INSUMO",#REF!&lt;&gt;"")</formula>
    </cfRule>
    <cfRule type="expression" dxfId="1358" priority="1814" stopIfTrue="1">
      <formula>AND(OR(#REF!="COMPOSICAO",#REF!="INSUMO",#REF!&lt;&gt;""),#REF!&lt;&gt;"")</formula>
    </cfRule>
  </conditionalFormatting>
  <conditionalFormatting sqref="F274:F275">
    <cfRule type="expression" dxfId="1357" priority="1807" stopIfTrue="1">
      <formula>AND(#REF!&lt;&gt;"COMPOSICAO",#REF!&lt;&gt;"INSUMO",#REF!&lt;&gt;"")</formula>
    </cfRule>
    <cfRule type="expression" dxfId="1356" priority="1808" stopIfTrue="1">
      <formula>AND(OR(#REF!="COMPOSICAO",#REF!="INSUMO",#REF!&lt;&gt;""),#REF!&lt;&gt;"")</formula>
    </cfRule>
  </conditionalFormatting>
  <conditionalFormatting sqref="F277:F278">
    <cfRule type="expression" dxfId="1355" priority="1803" stopIfTrue="1">
      <formula>AND(#REF!&lt;&gt;"COMPOSICAO",#REF!&lt;&gt;"INSUMO",#REF!&lt;&gt;"")</formula>
    </cfRule>
    <cfRule type="expression" dxfId="1354" priority="1804" stopIfTrue="1">
      <formula>AND(OR(#REF!="COMPOSICAO",#REF!="INSUMO",#REF!&lt;&gt;""),#REF!&lt;&gt;"")</formula>
    </cfRule>
  </conditionalFormatting>
  <conditionalFormatting sqref="C277">
    <cfRule type="expression" dxfId="1353" priority="1801" stopIfTrue="1">
      <formula>AND(#REF!&lt;&gt;"COMPOSICAO",#REF!&lt;&gt;"INSUMO",#REF!&lt;&gt;"")</formula>
    </cfRule>
    <cfRule type="expression" dxfId="1352" priority="1802" stopIfTrue="1">
      <formula>AND(OR(#REF!="COMPOSICAO",#REF!="INSUMO",#REF!&lt;&gt;""),#REF!&lt;&gt;"")</formula>
    </cfRule>
  </conditionalFormatting>
  <conditionalFormatting sqref="F283">
    <cfRule type="expression" dxfId="1351" priority="1797" stopIfTrue="1">
      <formula>AND(#REF!&lt;&gt;"COMPOSICAO",#REF!&lt;&gt;"INSUMO",#REF!&lt;&gt;"")</formula>
    </cfRule>
    <cfRule type="expression" dxfId="1350" priority="1798" stopIfTrue="1">
      <formula>AND(OR(#REF!="COMPOSICAO",#REF!="INSUMO",#REF!&lt;&gt;""),#REF!&lt;&gt;"")</formula>
    </cfRule>
  </conditionalFormatting>
  <conditionalFormatting sqref="C283 C285 H166:H167 H402:H403 D403">
    <cfRule type="expression" dxfId="1349" priority="1795" stopIfTrue="1">
      <formula>AND(#REF!&lt;&gt;"COMPOSICAO",#REF!&lt;&gt;"INSUMO",#REF!&lt;&gt;"")</formula>
    </cfRule>
    <cfRule type="expression" dxfId="1348" priority="1796" stopIfTrue="1">
      <formula>AND(OR(#REF!="COMPOSICAO",#REF!="INSUMO",#REF!&lt;&gt;""),#REF!&lt;&gt;"")</formula>
    </cfRule>
  </conditionalFormatting>
  <conditionalFormatting sqref="A283">
    <cfRule type="expression" dxfId="1347" priority="1793" stopIfTrue="1">
      <formula>AND(#REF!&lt;&gt;"COMPOSICAO",#REF!&lt;&gt;"INSUMO",#REF!&lt;&gt;"")</formula>
    </cfRule>
    <cfRule type="expression" dxfId="1346" priority="1794" stopIfTrue="1">
      <formula>AND(OR(#REF!="COMPOSICAO",#REF!="INSUMO",#REF!&lt;&gt;""),#REF!&lt;&gt;"")</formula>
    </cfRule>
  </conditionalFormatting>
  <conditionalFormatting sqref="B289:F289">
    <cfRule type="expression" dxfId="1345" priority="1791" stopIfTrue="1">
      <formula>AND($A289&lt;&gt;"COMPOSICAO",$A289&lt;&gt;"INSUMO",$A289&lt;&gt;"")</formula>
    </cfRule>
    <cfRule type="expression" dxfId="1344" priority="1792" stopIfTrue="1">
      <formula>AND(OR($A289="COMPOSICAO",$A289="INSUMO",$A289&lt;&gt;""),$A289&lt;&gt;"")</formula>
    </cfRule>
  </conditionalFormatting>
  <conditionalFormatting sqref="A289">
    <cfRule type="expression" dxfId="1343" priority="1789" stopIfTrue="1">
      <formula>AND(#REF!&lt;&gt;"COMPOSICAO",#REF!&lt;&gt;"INSUMO",#REF!&lt;&gt;"")</formula>
    </cfRule>
    <cfRule type="expression" dxfId="1342" priority="1790" stopIfTrue="1">
      <formula>AND(OR(#REF!="COMPOSICAO",#REF!="INSUMO",#REF!&lt;&gt;""),#REF!&lt;&gt;"")</formula>
    </cfRule>
  </conditionalFormatting>
  <conditionalFormatting sqref="A285">
    <cfRule type="expression" dxfId="1341" priority="1787" stopIfTrue="1">
      <formula>AND(#REF!&lt;&gt;"COMPOSICAO",#REF!&lt;&gt;"INSUMO",#REF!&lt;&gt;"")</formula>
    </cfRule>
    <cfRule type="expression" dxfId="1340" priority="1788" stopIfTrue="1">
      <formula>AND(OR(#REF!="COMPOSICAO",#REF!="INSUMO",#REF!&lt;&gt;""),#REF!&lt;&gt;"")</formula>
    </cfRule>
  </conditionalFormatting>
  <conditionalFormatting sqref="A287:A288">
    <cfRule type="expression" dxfId="1339" priority="1779" stopIfTrue="1">
      <formula>AND(#REF!&lt;&gt;"COMPOSICAO",#REF!&lt;&gt;"INSUMO",#REF!&lt;&gt;"")</formula>
    </cfRule>
    <cfRule type="expression" dxfId="1338" priority="1780" stopIfTrue="1">
      <formula>AND(OR(#REF!="COMPOSICAO",#REF!="INSUMO",#REF!&lt;&gt;""),#REF!&lt;&gt;"")</formula>
    </cfRule>
  </conditionalFormatting>
  <conditionalFormatting sqref="A176:A177">
    <cfRule type="expression" dxfId="1337" priority="1715" stopIfTrue="1">
      <formula>AND(#REF!&lt;&gt;"COMPOSICAO",#REF!&lt;&gt;"INSUMO",#REF!&lt;&gt;"")</formula>
    </cfRule>
    <cfRule type="expression" dxfId="1336" priority="1716" stopIfTrue="1">
      <formula>AND(OR(#REF!="COMPOSICAO",#REF!="INSUMO",#REF!&lt;&gt;""),#REF!&lt;&gt;"")</formula>
    </cfRule>
  </conditionalFormatting>
  <conditionalFormatting sqref="A286">
    <cfRule type="expression" dxfId="1335" priority="1783" stopIfTrue="1">
      <formula>AND(#REF!&lt;&gt;"COMPOSICAO",#REF!&lt;&gt;"INSUMO",#REF!&lt;&gt;"")</formula>
    </cfRule>
    <cfRule type="expression" dxfId="1334" priority="1784" stopIfTrue="1">
      <formula>AND(OR(#REF!="COMPOSICAO",#REF!="INSUMO",#REF!&lt;&gt;""),#REF!&lt;&gt;"")</formula>
    </cfRule>
  </conditionalFormatting>
  <conditionalFormatting sqref="F285">
    <cfRule type="expression" dxfId="1333" priority="1777" stopIfTrue="1">
      <formula>AND(#REF!&lt;&gt;"COMPOSICAO",#REF!&lt;&gt;"INSUMO",#REF!&lt;&gt;"")</formula>
    </cfRule>
    <cfRule type="expression" dxfId="1332" priority="1778" stopIfTrue="1">
      <formula>AND(OR(#REF!="COMPOSICAO",#REF!="INSUMO",#REF!&lt;&gt;""),#REF!&lt;&gt;"")</formula>
    </cfRule>
  </conditionalFormatting>
  <conditionalFormatting sqref="F286">
    <cfRule type="expression" dxfId="1331" priority="1757" stopIfTrue="1">
      <formula>AND(#REF!&lt;&gt;"COMPOSICAO",#REF!&lt;&gt;"INSUMO",#REF!&lt;&gt;"")</formula>
    </cfRule>
    <cfRule type="expression" dxfId="1330" priority="1758" stopIfTrue="1">
      <formula>AND(OR(#REF!="COMPOSICAO",#REF!="INSUMO",#REF!&lt;&gt;""),#REF!&lt;&gt;"")</formula>
    </cfRule>
  </conditionalFormatting>
  <conditionalFormatting sqref="A284">
    <cfRule type="expression" dxfId="1329" priority="1751" stopIfTrue="1">
      <formula>AND(#REF!&lt;&gt;"COMPOSICAO",#REF!&lt;&gt;"INSUMO",#REF!&lt;&gt;"")</formula>
    </cfRule>
    <cfRule type="expression" dxfId="1328" priority="1752" stopIfTrue="1">
      <formula>AND(OR(#REF!="COMPOSICAO",#REF!="INSUMO",#REF!&lt;&gt;""),#REF!&lt;&gt;"")</formula>
    </cfRule>
  </conditionalFormatting>
  <conditionalFormatting sqref="F284">
    <cfRule type="expression" dxfId="1327" priority="1749" stopIfTrue="1">
      <formula>AND(#REF!&lt;&gt;"COMPOSICAO",#REF!&lt;&gt;"INSUMO",#REF!&lt;&gt;"")</formula>
    </cfRule>
    <cfRule type="expression" dxfId="1326" priority="1750" stopIfTrue="1">
      <formula>AND(OR(#REF!="COMPOSICAO",#REF!="INSUMO",#REF!&lt;&gt;""),#REF!&lt;&gt;"")</formula>
    </cfRule>
  </conditionalFormatting>
  <conditionalFormatting sqref="A178">
    <cfRule type="expression" dxfId="1325" priority="1717" stopIfTrue="1">
      <formula>AND(#REF!&lt;&gt;"COMPOSICAO",#REF!&lt;&gt;"INSUMO",#REF!&lt;&gt;"")</formula>
    </cfRule>
    <cfRule type="expression" dxfId="1324" priority="1718" stopIfTrue="1">
      <formula>AND(OR(#REF!="COMPOSICAO",#REF!="INSUMO",#REF!&lt;&gt;""),#REF!&lt;&gt;"")</formula>
    </cfRule>
  </conditionalFormatting>
  <conditionalFormatting sqref="B180:F180">
    <cfRule type="expression" dxfId="1323" priority="1713" stopIfTrue="1">
      <formula>AND($A180&lt;&gt;"COMPOSICAO",$A180&lt;&gt;"INSUMO",$A180&lt;&gt;"")</formula>
    </cfRule>
    <cfRule type="expression" dxfId="1322" priority="1714" stopIfTrue="1">
      <formula>AND(OR($A180="COMPOSICAO",$A180="INSUMO",$A180&lt;&gt;""),$A180&lt;&gt;"")</formula>
    </cfRule>
  </conditionalFormatting>
  <conditionalFormatting sqref="A180">
    <cfRule type="expression" dxfId="1321" priority="1711" stopIfTrue="1">
      <formula>AND(#REF!&lt;&gt;"COMPOSICAO",#REF!&lt;&gt;"INSUMO",#REF!&lt;&gt;"")</formula>
    </cfRule>
    <cfRule type="expression" dxfId="1320" priority="1712" stopIfTrue="1">
      <formula>AND(OR(#REF!="COMPOSICAO",#REF!="INSUMO",#REF!&lt;&gt;""),#REF!&lt;&gt;"")</formula>
    </cfRule>
  </conditionalFormatting>
  <conditionalFormatting sqref="A50">
    <cfRule type="expression" dxfId="1319" priority="1689" stopIfTrue="1">
      <formula>AND(#REF!&lt;&gt;"COMPOSICAO",#REF!&lt;&gt;"INSUMO",#REF!&lt;&gt;"")</formula>
    </cfRule>
    <cfRule type="expression" dxfId="1318" priority="1690" stopIfTrue="1">
      <formula>AND(OR(#REF!="COMPOSICAO",#REF!="INSUMO",#REF!&lt;&gt;""),#REF!&lt;&gt;"")</formula>
    </cfRule>
  </conditionalFormatting>
  <conditionalFormatting sqref="C50">
    <cfRule type="expression" dxfId="1317" priority="1687" stopIfTrue="1">
      <formula>AND(#REF!&lt;&gt;"COMPOSICAO",#REF!&lt;&gt;"INSUMO",#REF!&lt;&gt;"")</formula>
    </cfRule>
    <cfRule type="expression" dxfId="1316" priority="1688" stopIfTrue="1">
      <formula>AND(OR(#REF!="COMPOSICAO",#REF!="INSUMO",#REF!&lt;&gt;""),#REF!&lt;&gt;"")</formula>
    </cfRule>
  </conditionalFormatting>
  <conditionalFormatting sqref="H39:H50">
    <cfRule type="expression" dxfId="1315" priority="1685" stopIfTrue="1">
      <formula>AND(#REF!&lt;&gt;"COMPOSICAO",#REF!&lt;&gt;"INSUMO",#REF!&lt;&gt;"")</formula>
    </cfRule>
    <cfRule type="expression" dxfId="1314" priority="1686" stopIfTrue="1">
      <formula>AND(OR(#REF!="COMPOSICAO",#REF!="INSUMO",#REF!&lt;&gt;""),#REF!&lt;&gt;"")</formula>
    </cfRule>
  </conditionalFormatting>
  <conditionalFormatting sqref="H176:H179">
    <cfRule type="expression" dxfId="1313" priority="1683" stopIfTrue="1">
      <formula>AND(#REF!&lt;&gt;"COMPOSICAO",#REF!&lt;&gt;"INSUMO",#REF!&lt;&gt;"")</formula>
    </cfRule>
    <cfRule type="expression" dxfId="1312" priority="1684" stopIfTrue="1">
      <formula>AND(OR(#REF!="COMPOSICAO",#REF!="INSUMO",#REF!&lt;&gt;""),#REF!&lt;&gt;"")</formula>
    </cfRule>
  </conditionalFormatting>
  <conditionalFormatting sqref="H184">
    <cfRule type="expression" dxfId="1311" priority="1681" stopIfTrue="1">
      <formula>AND(#REF!&lt;&gt;"COMPOSICAO",#REF!&lt;&gt;"INSUMO",#REF!&lt;&gt;"")</formula>
    </cfRule>
    <cfRule type="expression" dxfId="1310" priority="1682" stopIfTrue="1">
      <formula>AND(OR(#REF!="COMPOSICAO",#REF!="INSUMO",#REF!&lt;&gt;""),#REF!&lt;&gt;"")</formula>
    </cfRule>
  </conditionalFormatting>
  <conditionalFormatting sqref="H208:H219">
    <cfRule type="expression" dxfId="1309" priority="1679" stopIfTrue="1">
      <formula>AND(#REF!&lt;&gt;"COMPOSICAO",#REF!&lt;&gt;"INSUMO",#REF!&lt;&gt;"")</formula>
    </cfRule>
    <cfRule type="expression" dxfId="1308" priority="1680" stopIfTrue="1">
      <formula>AND(OR(#REF!="COMPOSICAO",#REF!="INSUMO",#REF!&lt;&gt;""),#REF!&lt;&gt;"")</formula>
    </cfRule>
  </conditionalFormatting>
  <conditionalFormatting sqref="H224:H233">
    <cfRule type="expression" dxfId="1307" priority="1677" stopIfTrue="1">
      <formula>AND(#REF!&lt;&gt;"COMPOSICAO",#REF!&lt;&gt;"INSUMO",#REF!&lt;&gt;"")</formula>
    </cfRule>
    <cfRule type="expression" dxfId="1306" priority="1678" stopIfTrue="1">
      <formula>AND(OR(#REF!="COMPOSICAO",#REF!="INSUMO",#REF!&lt;&gt;""),#REF!&lt;&gt;"")</formula>
    </cfRule>
  </conditionalFormatting>
  <conditionalFormatting sqref="H238:H249">
    <cfRule type="expression" dxfId="1305" priority="1675" stopIfTrue="1">
      <formula>AND(#REF!&lt;&gt;"COMPOSICAO",#REF!&lt;&gt;"INSUMO",#REF!&lt;&gt;"")</formula>
    </cfRule>
    <cfRule type="expression" dxfId="1304" priority="1676" stopIfTrue="1">
      <formula>AND(OR(#REF!="COMPOSICAO",#REF!="INSUMO",#REF!&lt;&gt;""),#REF!&lt;&gt;"")</formula>
    </cfRule>
  </conditionalFormatting>
  <conditionalFormatting sqref="H254:H258">
    <cfRule type="expression" dxfId="1303" priority="1673" stopIfTrue="1">
      <formula>AND(#REF!&lt;&gt;"COMPOSICAO",#REF!&lt;&gt;"INSUMO",#REF!&lt;&gt;"")</formula>
    </cfRule>
    <cfRule type="expression" dxfId="1302" priority="1674" stopIfTrue="1">
      <formula>AND(OR(#REF!="COMPOSICAO",#REF!="INSUMO",#REF!&lt;&gt;""),#REF!&lt;&gt;"")</formula>
    </cfRule>
  </conditionalFormatting>
  <conditionalFormatting sqref="H263:H268">
    <cfRule type="expression" dxfId="1301" priority="1671" stopIfTrue="1">
      <formula>AND(#REF!&lt;&gt;"COMPOSICAO",#REF!&lt;&gt;"INSUMO",#REF!&lt;&gt;"")</formula>
    </cfRule>
    <cfRule type="expression" dxfId="1300" priority="1672" stopIfTrue="1">
      <formula>AND(OR(#REF!="COMPOSICAO",#REF!="INSUMO",#REF!&lt;&gt;""),#REF!&lt;&gt;"")</formula>
    </cfRule>
  </conditionalFormatting>
  <conditionalFormatting sqref="H273:H278">
    <cfRule type="expression" dxfId="1299" priority="1669" stopIfTrue="1">
      <formula>AND(#REF!&lt;&gt;"COMPOSICAO",#REF!&lt;&gt;"INSUMO",#REF!&lt;&gt;"")</formula>
    </cfRule>
    <cfRule type="expression" dxfId="1298" priority="1670" stopIfTrue="1">
      <formula>AND(OR(#REF!="COMPOSICAO",#REF!="INSUMO",#REF!&lt;&gt;""),#REF!&lt;&gt;"")</formula>
    </cfRule>
  </conditionalFormatting>
  <conditionalFormatting sqref="H283:H288">
    <cfRule type="expression" dxfId="1297" priority="1667" stopIfTrue="1">
      <formula>AND(#REF!&lt;&gt;"COMPOSICAO",#REF!&lt;&gt;"INSUMO",#REF!&lt;&gt;"")</formula>
    </cfRule>
    <cfRule type="expression" dxfId="1296" priority="1668" stopIfTrue="1">
      <formula>AND(OR(#REF!="COMPOSICAO",#REF!="INSUMO",#REF!&lt;&gt;""),#REF!&lt;&gt;"")</formula>
    </cfRule>
  </conditionalFormatting>
  <conditionalFormatting sqref="D23:D29">
    <cfRule type="expression" dxfId="1295" priority="1665" stopIfTrue="1">
      <formula>AND(#REF!&lt;&gt;"COMPOSICAO",#REF!&lt;&gt;"INSUMO",#REF!&lt;&gt;"")</formula>
    </cfRule>
    <cfRule type="expression" dxfId="1294" priority="1666" stopIfTrue="1">
      <formula>AND(OR(#REF!="COMPOSICAO",#REF!="INSUMO",#REF!&lt;&gt;""),#REF!&lt;&gt;"")</formula>
    </cfRule>
  </conditionalFormatting>
  <conditionalFormatting sqref="D284:D288 D171">
    <cfRule type="expression" dxfId="1293" priority="1603" stopIfTrue="1">
      <formula>AND(#REF!&lt;&gt;"COMPOSICAO",#REF!&lt;&gt;"INSUMO",#REF!&lt;&gt;"")</formula>
    </cfRule>
    <cfRule type="expression" dxfId="1292" priority="1604" stopIfTrue="1">
      <formula>AND(OR(#REF!="COMPOSICAO",#REF!="INSUMO",#REF!&lt;&gt;""),#REF!&lt;&gt;"")</formula>
    </cfRule>
  </conditionalFormatting>
  <conditionalFormatting sqref="D30:D34">
    <cfRule type="expression" dxfId="1291" priority="1663" stopIfTrue="1">
      <formula>AND(#REF!&lt;&gt;"COMPOSICAO",#REF!&lt;&gt;"INSUMO",#REF!&lt;&gt;"")</formula>
    </cfRule>
    <cfRule type="expression" dxfId="1290" priority="1664" stopIfTrue="1">
      <formula>AND(OR(#REF!="COMPOSICAO",#REF!="INSUMO",#REF!&lt;&gt;""),#REF!&lt;&gt;"")</formula>
    </cfRule>
  </conditionalFormatting>
  <conditionalFormatting sqref="D46:D50">
    <cfRule type="expression" dxfId="1289" priority="1661" stopIfTrue="1">
      <formula>AND(#REF!&lt;&gt;"COMPOSICAO",#REF!&lt;&gt;"INSUMO",#REF!&lt;&gt;"")</formula>
    </cfRule>
    <cfRule type="expression" dxfId="1288" priority="1662" stopIfTrue="1">
      <formula>AND(OR(#REF!="COMPOSICAO",#REF!="INSUMO",#REF!&lt;&gt;""),#REF!&lt;&gt;"")</formula>
    </cfRule>
  </conditionalFormatting>
  <conditionalFormatting sqref="D39:D45">
    <cfRule type="expression" dxfId="1287" priority="1659" stopIfTrue="1">
      <formula>AND(#REF!&lt;&gt;"COMPOSICAO",#REF!&lt;&gt;"INSUMO",#REF!&lt;&gt;"")</formula>
    </cfRule>
    <cfRule type="expression" dxfId="1286" priority="1660" stopIfTrue="1">
      <formula>AND(OR(#REF!="COMPOSICAO",#REF!="INSUMO",#REF!&lt;&gt;""),#REF!&lt;&gt;"")</formula>
    </cfRule>
  </conditionalFormatting>
  <conditionalFormatting sqref="D176:D177">
    <cfRule type="expression" dxfId="1285" priority="1657" stopIfTrue="1">
      <formula>AND(#REF!&lt;&gt;"COMPOSICAO",#REF!&lt;&gt;"INSUMO",#REF!&lt;&gt;"")</formula>
    </cfRule>
    <cfRule type="expression" dxfId="1284" priority="1658" stopIfTrue="1">
      <formula>AND(OR(#REF!="COMPOSICAO",#REF!="INSUMO",#REF!&lt;&gt;""),#REF!&lt;&gt;"")</formula>
    </cfRule>
  </conditionalFormatting>
  <conditionalFormatting sqref="D178:D179">
    <cfRule type="expression" dxfId="1283" priority="1655" stopIfTrue="1">
      <formula>AND(#REF!&lt;&gt;"COMPOSICAO",#REF!&lt;&gt;"INSUMO",#REF!&lt;&gt;"")</formula>
    </cfRule>
    <cfRule type="expression" dxfId="1282" priority="1656" stopIfTrue="1">
      <formula>AND(OR(#REF!="COMPOSICAO",#REF!="INSUMO",#REF!&lt;&gt;""),#REF!&lt;&gt;"")</formula>
    </cfRule>
  </conditionalFormatting>
  <conditionalFormatting sqref="D184">
    <cfRule type="expression" dxfId="1281" priority="1633" stopIfTrue="1">
      <formula>AND(#REF!&lt;&gt;"COMPOSICAO",#REF!&lt;&gt;"INSUMO",#REF!&lt;&gt;"")</formula>
    </cfRule>
    <cfRule type="expression" dxfId="1280" priority="1634" stopIfTrue="1">
      <formula>AND(OR(#REF!="COMPOSICAO",#REF!="INSUMO",#REF!&lt;&gt;""),#REF!&lt;&gt;"")</formula>
    </cfRule>
  </conditionalFormatting>
  <conditionalFormatting sqref="D185:D187">
    <cfRule type="expression" dxfId="1279" priority="1631" stopIfTrue="1">
      <formula>AND(#REF!&lt;&gt;"COMPOSICAO",#REF!&lt;&gt;"INSUMO",#REF!&lt;&gt;"")</formula>
    </cfRule>
    <cfRule type="expression" dxfId="1278" priority="1632" stopIfTrue="1">
      <formula>AND(OR(#REF!="COMPOSICAO",#REF!="INSUMO",#REF!&lt;&gt;""),#REF!&lt;&gt;"")</formula>
    </cfRule>
  </conditionalFormatting>
  <conditionalFormatting sqref="D208:D214">
    <cfRule type="expression" dxfId="1277" priority="1629" stopIfTrue="1">
      <formula>AND(#REF!&lt;&gt;"COMPOSICAO",#REF!&lt;&gt;"INSUMO",#REF!&lt;&gt;"")</formula>
    </cfRule>
    <cfRule type="expression" dxfId="1276" priority="1630" stopIfTrue="1">
      <formula>AND(OR(#REF!="COMPOSICAO",#REF!="INSUMO",#REF!&lt;&gt;""),#REF!&lt;&gt;"")</formula>
    </cfRule>
  </conditionalFormatting>
  <conditionalFormatting sqref="D215:D219">
    <cfRule type="expression" dxfId="1275" priority="1627" stopIfTrue="1">
      <formula>AND(#REF!&lt;&gt;"COMPOSICAO",#REF!&lt;&gt;"INSUMO",#REF!&lt;&gt;"")</formula>
    </cfRule>
    <cfRule type="expression" dxfId="1274" priority="1628" stopIfTrue="1">
      <formula>AND(OR(#REF!="COMPOSICAO",#REF!="INSUMO",#REF!&lt;&gt;""),#REF!&lt;&gt;"")</formula>
    </cfRule>
  </conditionalFormatting>
  <conditionalFormatting sqref="D224:D228">
    <cfRule type="expression" dxfId="1273" priority="1625" stopIfTrue="1">
      <formula>AND(#REF!&lt;&gt;"COMPOSICAO",#REF!&lt;&gt;"INSUMO",#REF!&lt;&gt;"")</formula>
    </cfRule>
    <cfRule type="expression" dxfId="1272" priority="1626" stopIfTrue="1">
      <formula>AND(OR(#REF!="COMPOSICAO",#REF!="INSUMO",#REF!&lt;&gt;""),#REF!&lt;&gt;"")</formula>
    </cfRule>
  </conditionalFormatting>
  <conditionalFormatting sqref="D229:D233">
    <cfRule type="expression" dxfId="1271" priority="1623" stopIfTrue="1">
      <formula>AND(#REF!&lt;&gt;"COMPOSICAO",#REF!&lt;&gt;"INSUMO",#REF!&lt;&gt;"")</formula>
    </cfRule>
    <cfRule type="expression" dxfId="1270" priority="1624" stopIfTrue="1">
      <formula>AND(OR(#REF!="COMPOSICAO",#REF!="INSUMO",#REF!&lt;&gt;""),#REF!&lt;&gt;"")</formula>
    </cfRule>
  </conditionalFormatting>
  <conditionalFormatting sqref="D238:D245">
    <cfRule type="expression" dxfId="1269" priority="1621" stopIfTrue="1">
      <formula>AND(#REF!&lt;&gt;"COMPOSICAO",#REF!&lt;&gt;"INSUMO",#REF!&lt;&gt;"")</formula>
    </cfRule>
    <cfRule type="expression" dxfId="1268" priority="1622" stopIfTrue="1">
      <formula>AND(OR(#REF!="COMPOSICAO",#REF!="INSUMO",#REF!&lt;&gt;""),#REF!&lt;&gt;"")</formula>
    </cfRule>
  </conditionalFormatting>
  <conditionalFormatting sqref="D246:D249">
    <cfRule type="expression" dxfId="1267" priority="1619" stopIfTrue="1">
      <formula>AND(#REF!&lt;&gt;"COMPOSICAO",#REF!&lt;&gt;"INSUMO",#REF!&lt;&gt;"")</formula>
    </cfRule>
    <cfRule type="expression" dxfId="1266" priority="1620" stopIfTrue="1">
      <formula>AND(OR(#REF!="COMPOSICAO",#REF!="INSUMO",#REF!&lt;&gt;""),#REF!&lt;&gt;"")</formula>
    </cfRule>
  </conditionalFormatting>
  <conditionalFormatting sqref="D254">
    <cfRule type="expression" dxfId="1265" priority="1617" stopIfTrue="1">
      <formula>AND(#REF!&lt;&gt;"COMPOSICAO",#REF!&lt;&gt;"INSUMO",#REF!&lt;&gt;"")</formula>
    </cfRule>
    <cfRule type="expression" dxfId="1264" priority="1618" stopIfTrue="1">
      <formula>AND(OR(#REF!="COMPOSICAO",#REF!="INSUMO",#REF!&lt;&gt;""),#REF!&lt;&gt;"")</formula>
    </cfRule>
  </conditionalFormatting>
  <conditionalFormatting sqref="D255:D258">
    <cfRule type="expression" dxfId="1263" priority="1615" stopIfTrue="1">
      <formula>AND(#REF!&lt;&gt;"COMPOSICAO",#REF!&lt;&gt;"INSUMO",#REF!&lt;&gt;"")</formula>
    </cfRule>
    <cfRule type="expression" dxfId="1262" priority="1616" stopIfTrue="1">
      <formula>AND(OR(#REF!="COMPOSICAO",#REF!="INSUMO",#REF!&lt;&gt;""),#REF!&lt;&gt;"")</formula>
    </cfRule>
  </conditionalFormatting>
  <conditionalFormatting sqref="D263:D264">
    <cfRule type="expression" dxfId="1261" priority="1613" stopIfTrue="1">
      <formula>AND(#REF!&lt;&gt;"COMPOSICAO",#REF!&lt;&gt;"INSUMO",#REF!&lt;&gt;"")</formula>
    </cfRule>
    <cfRule type="expression" dxfId="1260" priority="1614" stopIfTrue="1">
      <formula>AND(OR(#REF!="COMPOSICAO",#REF!="INSUMO",#REF!&lt;&gt;""),#REF!&lt;&gt;"")</formula>
    </cfRule>
  </conditionalFormatting>
  <conditionalFormatting sqref="D265:D268">
    <cfRule type="expression" dxfId="1259" priority="1611" stopIfTrue="1">
      <formula>AND(#REF!&lt;&gt;"COMPOSICAO",#REF!&lt;&gt;"INSUMO",#REF!&lt;&gt;"")</formula>
    </cfRule>
    <cfRule type="expression" dxfId="1258" priority="1612" stopIfTrue="1">
      <formula>AND(OR(#REF!="COMPOSICAO",#REF!="INSUMO",#REF!&lt;&gt;""),#REF!&lt;&gt;"")</formula>
    </cfRule>
  </conditionalFormatting>
  <conditionalFormatting sqref="D273:D274">
    <cfRule type="expression" dxfId="1257" priority="1609" stopIfTrue="1">
      <formula>AND(#REF!&lt;&gt;"COMPOSICAO",#REF!&lt;&gt;"INSUMO",#REF!&lt;&gt;"")</formula>
    </cfRule>
    <cfRule type="expression" dxfId="1256" priority="1610" stopIfTrue="1">
      <formula>AND(OR(#REF!="COMPOSICAO",#REF!="INSUMO",#REF!&lt;&gt;""),#REF!&lt;&gt;"")</formula>
    </cfRule>
  </conditionalFormatting>
  <conditionalFormatting sqref="D275:D278">
    <cfRule type="expression" dxfId="1255" priority="1607" stopIfTrue="1">
      <formula>AND(#REF!&lt;&gt;"COMPOSICAO",#REF!&lt;&gt;"INSUMO",#REF!&lt;&gt;"")</formula>
    </cfRule>
    <cfRule type="expression" dxfId="1254" priority="1608" stopIfTrue="1">
      <formula>AND(OR(#REF!="COMPOSICAO",#REF!="INSUMO",#REF!&lt;&gt;""),#REF!&lt;&gt;"")</formula>
    </cfRule>
  </conditionalFormatting>
  <conditionalFormatting sqref="D283">
    <cfRule type="expression" dxfId="1253" priority="1605" stopIfTrue="1">
      <formula>AND(#REF!&lt;&gt;"COMPOSICAO",#REF!&lt;&gt;"INSUMO",#REF!&lt;&gt;"")</formula>
    </cfRule>
    <cfRule type="expression" dxfId="1252" priority="1606" stopIfTrue="1">
      <formula>AND(OR(#REF!="COMPOSICAO",#REF!="INSUMO",#REF!&lt;&gt;""),#REF!&lt;&gt;"")</formula>
    </cfRule>
  </conditionalFormatting>
  <conditionalFormatting sqref="F57:F58">
    <cfRule type="expression" dxfId="1251" priority="1589" stopIfTrue="1">
      <formula>AND(#REF!&lt;&gt;"COMPOSICAO",#REF!&lt;&gt;"INSUMO",#REF!&lt;&gt;"")</formula>
    </cfRule>
    <cfRule type="expression" dxfId="1250" priority="1590" stopIfTrue="1">
      <formula>AND(OR(#REF!="COMPOSICAO",#REF!="INSUMO",#REF!&lt;&gt;""),#REF!&lt;&gt;"")</formula>
    </cfRule>
  </conditionalFormatting>
  <conditionalFormatting sqref="F55:F56">
    <cfRule type="expression" dxfId="1249" priority="1601" stopIfTrue="1">
      <formula>AND(#REF!&lt;&gt;"COMPOSICAO",#REF!&lt;&gt;"INSUMO",#REF!&lt;&gt;"")</formula>
    </cfRule>
    <cfRule type="expression" dxfId="1248" priority="1602" stopIfTrue="1">
      <formula>AND(OR(#REF!="COMPOSICAO",#REF!="INSUMO",#REF!&lt;&gt;""),#REF!&lt;&gt;"")</formula>
    </cfRule>
  </conditionalFormatting>
  <conditionalFormatting sqref="A55:A56">
    <cfRule type="expression" dxfId="1247" priority="1599" stopIfTrue="1">
      <formula>AND(#REF!&lt;&gt;"COMPOSICAO",#REF!&lt;&gt;"INSUMO",#REF!&lt;&gt;"")</formula>
    </cfRule>
    <cfRule type="expression" dxfId="1246" priority="1600" stopIfTrue="1">
      <formula>AND(OR(#REF!="COMPOSICAO",#REF!="INSUMO",#REF!&lt;&gt;""),#REF!&lt;&gt;"")</formula>
    </cfRule>
  </conditionalFormatting>
  <conditionalFormatting sqref="C55:C56">
    <cfRule type="expression" dxfId="1245" priority="1597" stopIfTrue="1">
      <formula>AND(#REF!&lt;&gt;"COMPOSICAO",#REF!&lt;&gt;"INSUMO",#REF!&lt;&gt;"")</formula>
    </cfRule>
    <cfRule type="expression" dxfId="1244" priority="1598" stopIfTrue="1">
      <formula>AND(OR(#REF!="COMPOSICAO",#REF!="INSUMO",#REF!&lt;&gt;""),#REF!&lt;&gt;"")</formula>
    </cfRule>
  </conditionalFormatting>
  <conditionalFormatting sqref="A57:A58">
    <cfRule type="expression" dxfId="1243" priority="1591" stopIfTrue="1">
      <formula>AND(#REF!&lt;&gt;"COMPOSICAO",#REF!&lt;&gt;"INSUMO",#REF!&lt;&gt;"")</formula>
    </cfRule>
    <cfRule type="expression" dxfId="1242" priority="1592" stopIfTrue="1">
      <formula>AND(OR(#REF!="COMPOSICAO",#REF!="INSUMO",#REF!&lt;&gt;""),#REF!&lt;&gt;"")</formula>
    </cfRule>
  </conditionalFormatting>
  <conditionalFormatting sqref="B59:F59">
    <cfRule type="expression" dxfId="1241" priority="1595" stopIfTrue="1">
      <formula>AND($A59&lt;&gt;"COMPOSICAO",$A59&lt;&gt;"INSUMO",$A59&lt;&gt;"")</formula>
    </cfRule>
    <cfRule type="expression" dxfId="1240" priority="1596" stopIfTrue="1">
      <formula>AND(OR($A59="COMPOSICAO",$A59="INSUMO",$A59&lt;&gt;""),$A59&lt;&gt;"")</formula>
    </cfRule>
  </conditionalFormatting>
  <conditionalFormatting sqref="A59">
    <cfRule type="expression" dxfId="1239" priority="1593" stopIfTrue="1">
      <formula>AND(#REF!&lt;&gt;"COMPOSICAO",#REF!&lt;&gt;"INSUMO",#REF!&lt;&gt;"")</formula>
    </cfRule>
    <cfRule type="expression" dxfId="1238" priority="1594" stopIfTrue="1">
      <formula>AND(OR(#REF!="COMPOSICAO",#REF!="INSUMO",#REF!&lt;&gt;""),#REF!&lt;&gt;"")</formula>
    </cfRule>
  </conditionalFormatting>
  <conditionalFormatting sqref="C57:C58">
    <cfRule type="expression" dxfId="1237" priority="1587" stopIfTrue="1">
      <formula>AND(#REF!&lt;&gt;"COMPOSICAO",#REF!&lt;&gt;"INSUMO",#REF!&lt;&gt;"")</formula>
    </cfRule>
    <cfRule type="expression" dxfId="1236" priority="1588" stopIfTrue="1">
      <formula>AND(OR(#REF!="COMPOSICAO",#REF!="INSUMO",#REF!&lt;&gt;""),#REF!&lt;&gt;"")</formula>
    </cfRule>
  </conditionalFormatting>
  <conditionalFormatting sqref="H139">
    <cfRule type="expression" dxfId="1235" priority="1345" stopIfTrue="1">
      <formula>AND(#REF!&lt;&gt;"COMPOSICAO",#REF!&lt;&gt;"INSUMO",#REF!&lt;&gt;"")</formula>
    </cfRule>
    <cfRule type="expression" dxfId="1234" priority="1346" stopIfTrue="1">
      <formula>AND(OR(#REF!="COMPOSICAO",#REF!="INSUMO",#REF!&lt;&gt;""),#REF!&lt;&gt;"")</formula>
    </cfRule>
  </conditionalFormatting>
  <conditionalFormatting sqref="D57:D58">
    <cfRule type="expression" dxfId="1233" priority="1579" stopIfTrue="1">
      <formula>AND(#REF!&lt;&gt;"COMPOSICAO",#REF!&lt;&gt;"INSUMO",#REF!&lt;&gt;"")</formula>
    </cfRule>
    <cfRule type="expression" dxfId="1232" priority="1580" stopIfTrue="1">
      <formula>AND(OR(#REF!="COMPOSICAO",#REF!="INSUMO",#REF!&lt;&gt;""),#REF!&lt;&gt;"")</formula>
    </cfRule>
  </conditionalFormatting>
  <conditionalFormatting sqref="D55:D56">
    <cfRule type="expression" dxfId="1231" priority="1577" stopIfTrue="1">
      <formula>AND(#REF!&lt;&gt;"COMPOSICAO",#REF!&lt;&gt;"INSUMO",#REF!&lt;&gt;"")</formula>
    </cfRule>
    <cfRule type="expression" dxfId="1230" priority="1578" stopIfTrue="1">
      <formula>AND(OR(#REF!="COMPOSICAO",#REF!="INSUMO",#REF!&lt;&gt;""),#REF!&lt;&gt;"")</formula>
    </cfRule>
  </conditionalFormatting>
  <conditionalFormatting sqref="H63:H66">
    <cfRule type="expression" dxfId="1229" priority="1575" stopIfTrue="1">
      <formula>AND(#REF!&lt;&gt;"COMPOSICAO",#REF!&lt;&gt;"INSUMO",#REF!&lt;&gt;"")</formula>
    </cfRule>
    <cfRule type="expression" dxfId="1228" priority="1576" stopIfTrue="1">
      <formula>AND(OR(#REF!="COMPOSICAO",#REF!="INSUMO",#REF!&lt;&gt;""),#REF!&lt;&gt;"")</formula>
    </cfRule>
  </conditionalFormatting>
  <conditionalFormatting sqref="F65:F66">
    <cfRule type="expression" dxfId="1227" priority="1561" stopIfTrue="1">
      <formula>AND(#REF!&lt;&gt;"COMPOSICAO",#REF!&lt;&gt;"INSUMO",#REF!&lt;&gt;"")</formula>
    </cfRule>
    <cfRule type="expression" dxfId="1226" priority="1562" stopIfTrue="1">
      <formula>AND(OR(#REF!="COMPOSICAO",#REF!="INSUMO",#REF!&lt;&gt;""),#REF!&lt;&gt;"")</formula>
    </cfRule>
  </conditionalFormatting>
  <conditionalFormatting sqref="F63:F64">
    <cfRule type="expression" dxfId="1225" priority="1573" stopIfTrue="1">
      <formula>AND(#REF!&lt;&gt;"COMPOSICAO",#REF!&lt;&gt;"INSUMO",#REF!&lt;&gt;"")</formula>
    </cfRule>
    <cfRule type="expression" dxfId="1224" priority="1574" stopIfTrue="1">
      <formula>AND(OR(#REF!="COMPOSICAO",#REF!="INSUMO",#REF!&lt;&gt;""),#REF!&lt;&gt;"")</formula>
    </cfRule>
  </conditionalFormatting>
  <conditionalFormatting sqref="A63:A64">
    <cfRule type="expression" dxfId="1223" priority="1571" stopIfTrue="1">
      <formula>AND(#REF!&lt;&gt;"COMPOSICAO",#REF!&lt;&gt;"INSUMO",#REF!&lt;&gt;"")</formula>
    </cfRule>
    <cfRule type="expression" dxfId="1222" priority="1572" stopIfTrue="1">
      <formula>AND(OR(#REF!="COMPOSICAO",#REF!="INSUMO",#REF!&lt;&gt;""),#REF!&lt;&gt;"")</formula>
    </cfRule>
  </conditionalFormatting>
  <conditionalFormatting sqref="C63:C64">
    <cfRule type="expression" dxfId="1221" priority="1569" stopIfTrue="1">
      <formula>AND(#REF!&lt;&gt;"COMPOSICAO",#REF!&lt;&gt;"INSUMO",#REF!&lt;&gt;"")</formula>
    </cfRule>
    <cfRule type="expression" dxfId="1220" priority="1570" stopIfTrue="1">
      <formula>AND(OR(#REF!="COMPOSICAO",#REF!="INSUMO",#REF!&lt;&gt;""),#REF!&lt;&gt;"")</formula>
    </cfRule>
  </conditionalFormatting>
  <conditionalFormatting sqref="A65:A66">
    <cfRule type="expression" dxfId="1219" priority="1563" stopIfTrue="1">
      <formula>AND(#REF!&lt;&gt;"COMPOSICAO",#REF!&lt;&gt;"INSUMO",#REF!&lt;&gt;"")</formula>
    </cfRule>
    <cfRule type="expression" dxfId="1218" priority="1564" stopIfTrue="1">
      <formula>AND(OR(#REF!="COMPOSICAO",#REF!="INSUMO",#REF!&lt;&gt;""),#REF!&lt;&gt;"")</formula>
    </cfRule>
  </conditionalFormatting>
  <conditionalFormatting sqref="B67:F67">
    <cfRule type="expression" dxfId="1217" priority="1567" stopIfTrue="1">
      <formula>AND($A67&lt;&gt;"COMPOSICAO",$A67&lt;&gt;"INSUMO",$A67&lt;&gt;"")</formula>
    </cfRule>
    <cfRule type="expression" dxfId="1216" priority="1568" stopIfTrue="1">
      <formula>AND(OR($A67="COMPOSICAO",$A67="INSUMO",$A67&lt;&gt;""),$A67&lt;&gt;"")</formula>
    </cfRule>
  </conditionalFormatting>
  <conditionalFormatting sqref="A67">
    <cfRule type="expression" dxfId="1215" priority="1565" stopIfTrue="1">
      <formula>AND(#REF!&lt;&gt;"COMPOSICAO",#REF!&lt;&gt;"INSUMO",#REF!&lt;&gt;"")</formula>
    </cfRule>
    <cfRule type="expression" dxfId="1214" priority="1566" stopIfTrue="1">
      <formula>AND(OR(#REF!="COMPOSICAO",#REF!="INSUMO",#REF!&lt;&gt;""),#REF!&lt;&gt;"")</formula>
    </cfRule>
  </conditionalFormatting>
  <conditionalFormatting sqref="C65:C66">
    <cfRule type="expression" dxfId="1213" priority="1559" stopIfTrue="1">
      <formula>AND(#REF!&lt;&gt;"COMPOSICAO",#REF!&lt;&gt;"INSUMO",#REF!&lt;&gt;"")</formula>
    </cfRule>
    <cfRule type="expression" dxfId="1212" priority="1560" stopIfTrue="1">
      <formula>AND(OR(#REF!="COMPOSICAO",#REF!="INSUMO",#REF!&lt;&gt;""),#REF!&lt;&gt;"")</formula>
    </cfRule>
  </conditionalFormatting>
  <conditionalFormatting sqref="D65:D66">
    <cfRule type="expression" dxfId="1211" priority="1557" stopIfTrue="1">
      <formula>AND(#REF!&lt;&gt;"COMPOSICAO",#REF!&lt;&gt;"INSUMO",#REF!&lt;&gt;"")</formula>
    </cfRule>
    <cfRule type="expression" dxfId="1210" priority="1558" stopIfTrue="1">
      <formula>AND(OR(#REF!="COMPOSICAO",#REF!="INSUMO",#REF!&lt;&gt;""),#REF!&lt;&gt;"")</formula>
    </cfRule>
  </conditionalFormatting>
  <conditionalFormatting sqref="D63:D64">
    <cfRule type="expression" dxfId="1209" priority="1555" stopIfTrue="1">
      <formula>AND(#REF!&lt;&gt;"COMPOSICAO",#REF!&lt;&gt;"INSUMO",#REF!&lt;&gt;"")</formula>
    </cfRule>
    <cfRule type="expression" dxfId="1208" priority="1556" stopIfTrue="1">
      <formula>AND(OR(#REF!="COMPOSICAO",#REF!="INSUMO",#REF!&lt;&gt;""),#REF!&lt;&gt;"")</formula>
    </cfRule>
  </conditionalFormatting>
  <conditionalFormatting sqref="H71:H74">
    <cfRule type="expression" dxfId="1207" priority="1553" stopIfTrue="1">
      <formula>AND(#REF!&lt;&gt;"COMPOSICAO",#REF!&lt;&gt;"INSUMO",#REF!&lt;&gt;"")</formula>
    </cfRule>
    <cfRule type="expression" dxfId="1206" priority="1554" stopIfTrue="1">
      <formula>AND(OR(#REF!="COMPOSICAO",#REF!="INSUMO",#REF!&lt;&gt;""),#REF!&lt;&gt;"")</formula>
    </cfRule>
  </conditionalFormatting>
  <conditionalFormatting sqref="F73:F74">
    <cfRule type="expression" dxfId="1205" priority="1539" stopIfTrue="1">
      <formula>AND(#REF!&lt;&gt;"COMPOSICAO",#REF!&lt;&gt;"INSUMO",#REF!&lt;&gt;"")</formula>
    </cfRule>
    <cfRule type="expression" dxfId="1204" priority="1540" stopIfTrue="1">
      <formula>AND(OR(#REF!="COMPOSICAO",#REF!="INSUMO",#REF!&lt;&gt;""),#REF!&lt;&gt;"")</formula>
    </cfRule>
  </conditionalFormatting>
  <conditionalFormatting sqref="F71:F72">
    <cfRule type="expression" dxfId="1203" priority="1551" stopIfTrue="1">
      <formula>AND(#REF!&lt;&gt;"COMPOSICAO",#REF!&lt;&gt;"INSUMO",#REF!&lt;&gt;"")</formula>
    </cfRule>
    <cfRule type="expression" dxfId="1202" priority="1552" stopIfTrue="1">
      <formula>AND(OR(#REF!="COMPOSICAO",#REF!="INSUMO",#REF!&lt;&gt;""),#REF!&lt;&gt;"")</formula>
    </cfRule>
  </conditionalFormatting>
  <conditionalFormatting sqref="A71:A72">
    <cfRule type="expression" dxfId="1201" priority="1549" stopIfTrue="1">
      <formula>AND(#REF!&lt;&gt;"COMPOSICAO",#REF!&lt;&gt;"INSUMO",#REF!&lt;&gt;"")</formula>
    </cfRule>
    <cfRule type="expression" dxfId="1200" priority="1550" stopIfTrue="1">
      <formula>AND(OR(#REF!="COMPOSICAO",#REF!="INSUMO",#REF!&lt;&gt;""),#REF!&lt;&gt;"")</formula>
    </cfRule>
  </conditionalFormatting>
  <conditionalFormatting sqref="C71:C72">
    <cfRule type="expression" dxfId="1199" priority="1547" stopIfTrue="1">
      <formula>AND(#REF!&lt;&gt;"COMPOSICAO",#REF!&lt;&gt;"INSUMO",#REF!&lt;&gt;"")</formula>
    </cfRule>
    <cfRule type="expression" dxfId="1198" priority="1548" stopIfTrue="1">
      <formula>AND(OR(#REF!="COMPOSICAO",#REF!="INSUMO",#REF!&lt;&gt;""),#REF!&lt;&gt;"")</formula>
    </cfRule>
  </conditionalFormatting>
  <conditionalFormatting sqref="A73:A74">
    <cfRule type="expression" dxfId="1197" priority="1541" stopIfTrue="1">
      <formula>AND(#REF!&lt;&gt;"COMPOSICAO",#REF!&lt;&gt;"INSUMO",#REF!&lt;&gt;"")</formula>
    </cfRule>
    <cfRule type="expression" dxfId="1196" priority="1542" stopIfTrue="1">
      <formula>AND(OR(#REF!="COMPOSICAO",#REF!="INSUMO",#REF!&lt;&gt;""),#REF!&lt;&gt;"")</formula>
    </cfRule>
  </conditionalFormatting>
  <conditionalFormatting sqref="B75:F75">
    <cfRule type="expression" dxfId="1195" priority="1545" stopIfTrue="1">
      <formula>AND($A75&lt;&gt;"COMPOSICAO",$A75&lt;&gt;"INSUMO",$A75&lt;&gt;"")</formula>
    </cfRule>
    <cfRule type="expression" dxfId="1194" priority="1546" stopIfTrue="1">
      <formula>AND(OR($A75="COMPOSICAO",$A75="INSUMO",$A75&lt;&gt;""),$A75&lt;&gt;"")</formula>
    </cfRule>
  </conditionalFormatting>
  <conditionalFormatting sqref="A75">
    <cfRule type="expression" dxfId="1193" priority="1543" stopIfTrue="1">
      <formula>AND(#REF!&lt;&gt;"COMPOSICAO",#REF!&lt;&gt;"INSUMO",#REF!&lt;&gt;"")</formula>
    </cfRule>
    <cfRule type="expression" dxfId="1192" priority="1544" stopIfTrue="1">
      <formula>AND(OR(#REF!="COMPOSICAO",#REF!="INSUMO",#REF!&lt;&gt;""),#REF!&lt;&gt;"")</formula>
    </cfRule>
  </conditionalFormatting>
  <conditionalFormatting sqref="C73:C74">
    <cfRule type="expression" dxfId="1191" priority="1537" stopIfTrue="1">
      <formula>AND(#REF!&lt;&gt;"COMPOSICAO",#REF!&lt;&gt;"INSUMO",#REF!&lt;&gt;"")</formula>
    </cfRule>
    <cfRule type="expression" dxfId="1190" priority="1538" stopIfTrue="1">
      <formula>AND(OR(#REF!="COMPOSICAO",#REF!="INSUMO",#REF!&lt;&gt;""),#REF!&lt;&gt;"")</formula>
    </cfRule>
  </conditionalFormatting>
  <conditionalFormatting sqref="D73:D74">
    <cfRule type="expression" dxfId="1189" priority="1535" stopIfTrue="1">
      <formula>AND(#REF!&lt;&gt;"COMPOSICAO",#REF!&lt;&gt;"INSUMO",#REF!&lt;&gt;"")</formula>
    </cfRule>
    <cfRule type="expression" dxfId="1188" priority="1536" stopIfTrue="1">
      <formula>AND(OR(#REF!="COMPOSICAO",#REF!="INSUMO",#REF!&lt;&gt;""),#REF!&lt;&gt;"")</formula>
    </cfRule>
  </conditionalFormatting>
  <conditionalFormatting sqref="D71:D72">
    <cfRule type="expression" dxfId="1187" priority="1533" stopIfTrue="1">
      <formula>AND(#REF!&lt;&gt;"COMPOSICAO",#REF!&lt;&gt;"INSUMO",#REF!&lt;&gt;"")</formula>
    </cfRule>
    <cfRule type="expression" dxfId="1186" priority="1534" stopIfTrue="1">
      <formula>AND(OR(#REF!="COMPOSICAO",#REF!="INSUMO",#REF!&lt;&gt;""),#REF!&lt;&gt;"")</formula>
    </cfRule>
  </conditionalFormatting>
  <conditionalFormatting sqref="H79:H82">
    <cfRule type="expression" dxfId="1185" priority="1531" stopIfTrue="1">
      <formula>AND(#REF!&lt;&gt;"COMPOSICAO",#REF!&lt;&gt;"INSUMO",#REF!&lt;&gt;"")</formula>
    </cfRule>
    <cfRule type="expression" dxfId="1184" priority="1532" stopIfTrue="1">
      <formula>AND(OR(#REF!="COMPOSICAO",#REF!="INSUMO",#REF!&lt;&gt;""),#REF!&lt;&gt;"")</formula>
    </cfRule>
  </conditionalFormatting>
  <conditionalFormatting sqref="F81:F82">
    <cfRule type="expression" dxfId="1183" priority="1517" stopIfTrue="1">
      <formula>AND(#REF!&lt;&gt;"COMPOSICAO",#REF!&lt;&gt;"INSUMO",#REF!&lt;&gt;"")</formula>
    </cfRule>
    <cfRule type="expression" dxfId="1182" priority="1518" stopIfTrue="1">
      <formula>AND(OR(#REF!="COMPOSICAO",#REF!="INSUMO",#REF!&lt;&gt;""),#REF!&lt;&gt;"")</formula>
    </cfRule>
  </conditionalFormatting>
  <conditionalFormatting sqref="F79:F80">
    <cfRule type="expression" dxfId="1181" priority="1529" stopIfTrue="1">
      <formula>AND(#REF!&lt;&gt;"COMPOSICAO",#REF!&lt;&gt;"INSUMO",#REF!&lt;&gt;"")</formula>
    </cfRule>
    <cfRule type="expression" dxfId="1180" priority="1530" stopIfTrue="1">
      <formula>AND(OR(#REF!="COMPOSICAO",#REF!="INSUMO",#REF!&lt;&gt;""),#REF!&lt;&gt;"")</formula>
    </cfRule>
  </conditionalFormatting>
  <conditionalFormatting sqref="A79:A80">
    <cfRule type="expression" dxfId="1179" priority="1527" stopIfTrue="1">
      <formula>AND(#REF!&lt;&gt;"COMPOSICAO",#REF!&lt;&gt;"INSUMO",#REF!&lt;&gt;"")</formula>
    </cfRule>
    <cfRule type="expression" dxfId="1178" priority="1528" stopIfTrue="1">
      <formula>AND(OR(#REF!="COMPOSICAO",#REF!="INSUMO",#REF!&lt;&gt;""),#REF!&lt;&gt;"")</formula>
    </cfRule>
  </conditionalFormatting>
  <conditionalFormatting sqref="C79:C80">
    <cfRule type="expression" dxfId="1177" priority="1525" stopIfTrue="1">
      <formula>AND(#REF!&lt;&gt;"COMPOSICAO",#REF!&lt;&gt;"INSUMO",#REF!&lt;&gt;"")</formula>
    </cfRule>
    <cfRule type="expression" dxfId="1176" priority="1526" stopIfTrue="1">
      <formula>AND(OR(#REF!="COMPOSICAO",#REF!="INSUMO",#REF!&lt;&gt;""),#REF!&lt;&gt;"")</formula>
    </cfRule>
  </conditionalFormatting>
  <conditionalFormatting sqref="A81:A82">
    <cfRule type="expression" dxfId="1175" priority="1519" stopIfTrue="1">
      <formula>AND(#REF!&lt;&gt;"COMPOSICAO",#REF!&lt;&gt;"INSUMO",#REF!&lt;&gt;"")</formula>
    </cfRule>
    <cfRule type="expression" dxfId="1174" priority="1520" stopIfTrue="1">
      <formula>AND(OR(#REF!="COMPOSICAO",#REF!="INSUMO",#REF!&lt;&gt;""),#REF!&lt;&gt;"")</formula>
    </cfRule>
  </conditionalFormatting>
  <conditionalFormatting sqref="B83:F83">
    <cfRule type="expression" dxfId="1173" priority="1523" stopIfTrue="1">
      <formula>AND($A83&lt;&gt;"COMPOSICAO",$A83&lt;&gt;"INSUMO",$A83&lt;&gt;"")</formula>
    </cfRule>
    <cfRule type="expression" dxfId="1172" priority="1524" stopIfTrue="1">
      <formula>AND(OR($A83="COMPOSICAO",$A83="INSUMO",$A83&lt;&gt;""),$A83&lt;&gt;"")</formula>
    </cfRule>
  </conditionalFormatting>
  <conditionalFormatting sqref="A83">
    <cfRule type="expression" dxfId="1171" priority="1521" stopIfTrue="1">
      <formula>AND(#REF!&lt;&gt;"COMPOSICAO",#REF!&lt;&gt;"INSUMO",#REF!&lt;&gt;"")</formula>
    </cfRule>
    <cfRule type="expression" dxfId="1170" priority="1522" stopIfTrue="1">
      <formula>AND(OR(#REF!="COMPOSICAO",#REF!="INSUMO",#REF!&lt;&gt;""),#REF!&lt;&gt;"")</formula>
    </cfRule>
  </conditionalFormatting>
  <conditionalFormatting sqref="C81:C82">
    <cfRule type="expression" dxfId="1169" priority="1515" stopIfTrue="1">
      <formula>AND(#REF!&lt;&gt;"COMPOSICAO",#REF!&lt;&gt;"INSUMO",#REF!&lt;&gt;"")</formula>
    </cfRule>
    <cfRule type="expression" dxfId="1168" priority="1516" stopIfTrue="1">
      <formula>AND(OR(#REF!="COMPOSICAO",#REF!="INSUMO",#REF!&lt;&gt;""),#REF!&lt;&gt;"")</formula>
    </cfRule>
  </conditionalFormatting>
  <conditionalFormatting sqref="D81:D82">
    <cfRule type="expression" dxfId="1167" priority="1513" stopIfTrue="1">
      <formula>AND(#REF!&lt;&gt;"COMPOSICAO",#REF!&lt;&gt;"INSUMO",#REF!&lt;&gt;"")</formula>
    </cfRule>
    <cfRule type="expression" dxfId="1166" priority="1514" stopIfTrue="1">
      <formula>AND(OR(#REF!="COMPOSICAO",#REF!="INSUMO",#REF!&lt;&gt;""),#REF!&lt;&gt;"")</formula>
    </cfRule>
  </conditionalFormatting>
  <conditionalFormatting sqref="D79:D80">
    <cfRule type="expression" dxfId="1165" priority="1511" stopIfTrue="1">
      <formula>AND(#REF!&lt;&gt;"COMPOSICAO",#REF!&lt;&gt;"INSUMO",#REF!&lt;&gt;"")</formula>
    </cfRule>
    <cfRule type="expression" dxfId="1164" priority="1512" stopIfTrue="1">
      <formula>AND(OR(#REF!="COMPOSICAO",#REF!="INSUMO",#REF!&lt;&gt;""),#REF!&lt;&gt;"")</formula>
    </cfRule>
  </conditionalFormatting>
  <conditionalFormatting sqref="H87:H90">
    <cfRule type="expression" dxfId="1163" priority="1509" stopIfTrue="1">
      <formula>AND(#REF!&lt;&gt;"COMPOSICAO",#REF!&lt;&gt;"INSUMO",#REF!&lt;&gt;"")</formula>
    </cfRule>
    <cfRule type="expression" dxfId="1162" priority="1510" stopIfTrue="1">
      <formula>AND(OR(#REF!="COMPOSICAO",#REF!="INSUMO",#REF!&lt;&gt;""),#REF!&lt;&gt;"")</formula>
    </cfRule>
  </conditionalFormatting>
  <conditionalFormatting sqref="F89:F90">
    <cfRule type="expression" dxfId="1161" priority="1495" stopIfTrue="1">
      <formula>AND(#REF!&lt;&gt;"COMPOSICAO",#REF!&lt;&gt;"INSUMO",#REF!&lt;&gt;"")</formula>
    </cfRule>
    <cfRule type="expression" dxfId="1160" priority="1496" stopIfTrue="1">
      <formula>AND(OR(#REF!="COMPOSICAO",#REF!="INSUMO",#REF!&lt;&gt;""),#REF!&lt;&gt;"")</formula>
    </cfRule>
  </conditionalFormatting>
  <conditionalFormatting sqref="F87:F88">
    <cfRule type="expression" dxfId="1159" priority="1507" stopIfTrue="1">
      <formula>AND(#REF!&lt;&gt;"COMPOSICAO",#REF!&lt;&gt;"INSUMO",#REF!&lt;&gt;"")</formula>
    </cfRule>
    <cfRule type="expression" dxfId="1158" priority="1508" stopIfTrue="1">
      <formula>AND(OR(#REF!="COMPOSICAO",#REF!="INSUMO",#REF!&lt;&gt;""),#REF!&lt;&gt;"")</formula>
    </cfRule>
  </conditionalFormatting>
  <conditionalFormatting sqref="A87:A88">
    <cfRule type="expression" dxfId="1157" priority="1505" stopIfTrue="1">
      <formula>AND(#REF!&lt;&gt;"COMPOSICAO",#REF!&lt;&gt;"INSUMO",#REF!&lt;&gt;"")</formula>
    </cfRule>
    <cfRule type="expression" dxfId="1156" priority="1506" stopIfTrue="1">
      <formula>AND(OR(#REF!="COMPOSICAO",#REF!="INSUMO",#REF!&lt;&gt;""),#REF!&lt;&gt;"")</formula>
    </cfRule>
  </conditionalFormatting>
  <conditionalFormatting sqref="C87:C88">
    <cfRule type="expression" dxfId="1155" priority="1503" stopIfTrue="1">
      <formula>AND(#REF!&lt;&gt;"COMPOSICAO",#REF!&lt;&gt;"INSUMO",#REF!&lt;&gt;"")</formula>
    </cfRule>
    <cfRule type="expression" dxfId="1154" priority="1504" stopIfTrue="1">
      <formula>AND(OR(#REF!="COMPOSICAO",#REF!="INSUMO",#REF!&lt;&gt;""),#REF!&lt;&gt;"")</formula>
    </cfRule>
  </conditionalFormatting>
  <conditionalFormatting sqref="A89:A90">
    <cfRule type="expression" dxfId="1153" priority="1497" stopIfTrue="1">
      <formula>AND(#REF!&lt;&gt;"COMPOSICAO",#REF!&lt;&gt;"INSUMO",#REF!&lt;&gt;"")</formula>
    </cfRule>
    <cfRule type="expression" dxfId="1152" priority="1498" stopIfTrue="1">
      <formula>AND(OR(#REF!="COMPOSICAO",#REF!="INSUMO",#REF!&lt;&gt;""),#REF!&lt;&gt;"")</formula>
    </cfRule>
  </conditionalFormatting>
  <conditionalFormatting sqref="B91:F91">
    <cfRule type="expression" dxfId="1151" priority="1501" stopIfTrue="1">
      <formula>AND($A91&lt;&gt;"COMPOSICAO",$A91&lt;&gt;"INSUMO",$A91&lt;&gt;"")</formula>
    </cfRule>
    <cfRule type="expression" dxfId="1150" priority="1502" stopIfTrue="1">
      <formula>AND(OR($A91="COMPOSICAO",$A91="INSUMO",$A91&lt;&gt;""),$A91&lt;&gt;"")</formula>
    </cfRule>
  </conditionalFormatting>
  <conditionalFormatting sqref="A91">
    <cfRule type="expression" dxfId="1149" priority="1499" stopIfTrue="1">
      <formula>AND(#REF!&lt;&gt;"COMPOSICAO",#REF!&lt;&gt;"INSUMO",#REF!&lt;&gt;"")</formula>
    </cfRule>
    <cfRule type="expression" dxfId="1148" priority="1500" stopIfTrue="1">
      <formula>AND(OR(#REF!="COMPOSICAO",#REF!="INSUMO",#REF!&lt;&gt;""),#REF!&lt;&gt;"")</formula>
    </cfRule>
  </conditionalFormatting>
  <conditionalFormatting sqref="C89:C90">
    <cfRule type="expression" dxfId="1147" priority="1493" stopIfTrue="1">
      <formula>AND(#REF!&lt;&gt;"COMPOSICAO",#REF!&lt;&gt;"INSUMO",#REF!&lt;&gt;"")</formula>
    </cfRule>
    <cfRule type="expression" dxfId="1146" priority="1494" stopIfTrue="1">
      <formula>AND(OR(#REF!="COMPOSICAO",#REF!="INSUMO",#REF!&lt;&gt;""),#REF!&lt;&gt;"")</formula>
    </cfRule>
  </conditionalFormatting>
  <conditionalFormatting sqref="D89:D90">
    <cfRule type="expression" dxfId="1145" priority="1491" stopIfTrue="1">
      <formula>AND(#REF!&lt;&gt;"COMPOSICAO",#REF!&lt;&gt;"INSUMO",#REF!&lt;&gt;"")</formula>
    </cfRule>
    <cfRule type="expression" dxfId="1144" priority="1492" stopIfTrue="1">
      <formula>AND(OR(#REF!="COMPOSICAO",#REF!="INSUMO",#REF!&lt;&gt;""),#REF!&lt;&gt;"")</formula>
    </cfRule>
  </conditionalFormatting>
  <conditionalFormatting sqref="D87:D88">
    <cfRule type="expression" dxfId="1143" priority="1489" stopIfTrue="1">
      <formula>AND(#REF!&lt;&gt;"COMPOSICAO",#REF!&lt;&gt;"INSUMO",#REF!&lt;&gt;"")</formula>
    </cfRule>
    <cfRule type="expression" dxfId="1142" priority="1490" stopIfTrue="1">
      <formula>AND(OR(#REF!="COMPOSICAO",#REF!="INSUMO",#REF!&lt;&gt;""),#REF!&lt;&gt;"")</formula>
    </cfRule>
  </conditionalFormatting>
  <conditionalFormatting sqref="H95:H98">
    <cfRule type="expression" dxfId="1141" priority="1487" stopIfTrue="1">
      <formula>AND(#REF!&lt;&gt;"COMPOSICAO",#REF!&lt;&gt;"INSUMO",#REF!&lt;&gt;"")</formula>
    </cfRule>
    <cfRule type="expression" dxfId="1140" priority="1488" stopIfTrue="1">
      <formula>AND(OR(#REF!="COMPOSICAO",#REF!="INSUMO",#REF!&lt;&gt;""),#REF!&lt;&gt;"")</formula>
    </cfRule>
  </conditionalFormatting>
  <conditionalFormatting sqref="F97:F98">
    <cfRule type="expression" dxfId="1139" priority="1473" stopIfTrue="1">
      <formula>AND(#REF!&lt;&gt;"COMPOSICAO",#REF!&lt;&gt;"INSUMO",#REF!&lt;&gt;"")</formula>
    </cfRule>
    <cfRule type="expression" dxfId="1138" priority="1474" stopIfTrue="1">
      <formula>AND(OR(#REF!="COMPOSICAO",#REF!="INSUMO",#REF!&lt;&gt;""),#REF!&lt;&gt;"")</formula>
    </cfRule>
  </conditionalFormatting>
  <conditionalFormatting sqref="F95:F96">
    <cfRule type="expression" dxfId="1137" priority="1485" stopIfTrue="1">
      <formula>AND(#REF!&lt;&gt;"COMPOSICAO",#REF!&lt;&gt;"INSUMO",#REF!&lt;&gt;"")</formula>
    </cfRule>
    <cfRule type="expression" dxfId="1136" priority="1486" stopIfTrue="1">
      <formula>AND(OR(#REF!="COMPOSICAO",#REF!="INSUMO",#REF!&lt;&gt;""),#REF!&lt;&gt;"")</formula>
    </cfRule>
  </conditionalFormatting>
  <conditionalFormatting sqref="A95:A96">
    <cfRule type="expression" dxfId="1135" priority="1483" stopIfTrue="1">
      <formula>AND(#REF!&lt;&gt;"COMPOSICAO",#REF!&lt;&gt;"INSUMO",#REF!&lt;&gt;"")</formula>
    </cfRule>
    <cfRule type="expression" dxfId="1134" priority="1484" stopIfTrue="1">
      <formula>AND(OR(#REF!="COMPOSICAO",#REF!="INSUMO",#REF!&lt;&gt;""),#REF!&lt;&gt;"")</formula>
    </cfRule>
  </conditionalFormatting>
  <conditionalFormatting sqref="C95:C96">
    <cfRule type="expression" dxfId="1133" priority="1481" stopIfTrue="1">
      <formula>AND(#REF!&lt;&gt;"COMPOSICAO",#REF!&lt;&gt;"INSUMO",#REF!&lt;&gt;"")</formula>
    </cfRule>
    <cfRule type="expression" dxfId="1132" priority="1482" stopIfTrue="1">
      <formula>AND(OR(#REF!="COMPOSICAO",#REF!="INSUMO",#REF!&lt;&gt;""),#REF!&lt;&gt;"")</formula>
    </cfRule>
  </conditionalFormatting>
  <conditionalFormatting sqref="A97:A98">
    <cfRule type="expression" dxfId="1131" priority="1475" stopIfTrue="1">
      <formula>AND(#REF!&lt;&gt;"COMPOSICAO",#REF!&lt;&gt;"INSUMO",#REF!&lt;&gt;"")</formula>
    </cfRule>
    <cfRule type="expression" dxfId="1130" priority="1476" stopIfTrue="1">
      <formula>AND(OR(#REF!="COMPOSICAO",#REF!="INSUMO",#REF!&lt;&gt;""),#REF!&lt;&gt;"")</formula>
    </cfRule>
  </conditionalFormatting>
  <conditionalFormatting sqref="B99:F99">
    <cfRule type="expression" dxfId="1129" priority="1479" stopIfTrue="1">
      <formula>AND($A99&lt;&gt;"COMPOSICAO",$A99&lt;&gt;"INSUMO",$A99&lt;&gt;"")</formula>
    </cfRule>
    <cfRule type="expression" dxfId="1128" priority="1480" stopIfTrue="1">
      <formula>AND(OR($A99="COMPOSICAO",$A99="INSUMO",$A99&lt;&gt;""),$A99&lt;&gt;"")</formula>
    </cfRule>
  </conditionalFormatting>
  <conditionalFormatting sqref="A99">
    <cfRule type="expression" dxfId="1127" priority="1477" stopIfTrue="1">
      <formula>AND(#REF!&lt;&gt;"COMPOSICAO",#REF!&lt;&gt;"INSUMO",#REF!&lt;&gt;"")</formula>
    </cfRule>
    <cfRule type="expression" dxfId="1126" priority="1478" stopIfTrue="1">
      <formula>AND(OR(#REF!="COMPOSICAO",#REF!="INSUMO",#REF!&lt;&gt;""),#REF!&lt;&gt;"")</formula>
    </cfRule>
  </conditionalFormatting>
  <conditionalFormatting sqref="C97:C98">
    <cfRule type="expression" dxfId="1125" priority="1471" stopIfTrue="1">
      <formula>AND(#REF!&lt;&gt;"COMPOSICAO",#REF!&lt;&gt;"INSUMO",#REF!&lt;&gt;"")</formula>
    </cfRule>
    <cfRule type="expression" dxfId="1124" priority="1472" stopIfTrue="1">
      <formula>AND(OR(#REF!="COMPOSICAO",#REF!="INSUMO",#REF!&lt;&gt;""),#REF!&lt;&gt;"")</formula>
    </cfRule>
  </conditionalFormatting>
  <conditionalFormatting sqref="D97:D98">
    <cfRule type="expression" dxfId="1123" priority="1469" stopIfTrue="1">
      <formula>AND(#REF!&lt;&gt;"COMPOSICAO",#REF!&lt;&gt;"INSUMO",#REF!&lt;&gt;"")</formula>
    </cfRule>
    <cfRule type="expression" dxfId="1122" priority="1470" stopIfTrue="1">
      <formula>AND(OR(#REF!="COMPOSICAO",#REF!="INSUMO",#REF!&lt;&gt;""),#REF!&lt;&gt;"")</formula>
    </cfRule>
  </conditionalFormatting>
  <conditionalFormatting sqref="D95:D96">
    <cfRule type="expression" dxfId="1121" priority="1467" stopIfTrue="1">
      <formula>AND(#REF!&lt;&gt;"COMPOSICAO",#REF!&lt;&gt;"INSUMO",#REF!&lt;&gt;"")</formula>
    </cfRule>
    <cfRule type="expression" dxfId="1120" priority="1468" stopIfTrue="1">
      <formula>AND(OR(#REF!="COMPOSICAO",#REF!="INSUMO",#REF!&lt;&gt;""),#REF!&lt;&gt;"")</formula>
    </cfRule>
  </conditionalFormatting>
  <conditionalFormatting sqref="H103:H106">
    <cfRule type="expression" dxfId="1119" priority="1465" stopIfTrue="1">
      <formula>AND(#REF!&lt;&gt;"COMPOSICAO",#REF!&lt;&gt;"INSUMO",#REF!&lt;&gt;"")</formula>
    </cfRule>
    <cfRule type="expression" dxfId="1118" priority="1466" stopIfTrue="1">
      <formula>AND(OR(#REF!="COMPOSICAO",#REF!="INSUMO",#REF!&lt;&gt;""),#REF!&lt;&gt;"")</formula>
    </cfRule>
  </conditionalFormatting>
  <conditionalFormatting sqref="F105:F106">
    <cfRule type="expression" dxfId="1117" priority="1451" stopIfTrue="1">
      <formula>AND(#REF!&lt;&gt;"COMPOSICAO",#REF!&lt;&gt;"INSUMO",#REF!&lt;&gt;"")</formula>
    </cfRule>
    <cfRule type="expression" dxfId="1116" priority="1452" stopIfTrue="1">
      <formula>AND(OR(#REF!="COMPOSICAO",#REF!="INSUMO",#REF!&lt;&gt;""),#REF!&lt;&gt;"")</formula>
    </cfRule>
  </conditionalFormatting>
  <conditionalFormatting sqref="F103:F104">
    <cfRule type="expression" dxfId="1115" priority="1463" stopIfTrue="1">
      <formula>AND(#REF!&lt;&gt;"COMPOSICAO",#REF!&lt;&gt;"INSUMO",#REF!&lt;&gt;"")</formula>
    </cfRule>
    <cfRule type="expression" dxfId="1114" priority="1464" stopIfTrue="1">
      <formula>AND(OR(#REF!="COMPOSICAO",#REF!="INSUMO",#REF!&lt;&gt;""),#REF!&lt;&gt;"")</formula>
    </cfRule>
  </conditionalFormatting>
  <conditionalFormatting sqref="A103:A104">
    <cfRule type="expression" dxfId="1113" priority="1461" stopIfTrue="1">
      <formula>AND(#REF!&lt;&gt;"COMPOSICAO",#REF!&lt;&gt;"INSUMO",#REF!&lt;&gt;"")</formula>
    </cfRule>
    <cfRule type="expression" dxfId="1112" priority="1462" stopIfTrue="1">
      <formula>AND(OR(#REF!="COMPOSICAO",#REF!="INSUMO",#REF!&lt;&gt;""),#REF!&lt;&gt;"")</formula>
    </cfRule>
  </conditionalFormatting>
  <conditionalFormatting sqref="C103:C104">
    <cfRule type="expression" dxfId="1111" priority="1459" stopIfTrue="1">
      <formula>AND(#REF!&lt;&gt;"COMPOSICAO",#REF!&lt;&gt;"INSUMO",#REF!&lt;&gt;"")</formula>
    </cfRule>
    <cfRule type="expression" dxfId="1110" priority="1460" stopIfTrue="1">
      <formula>AND(OR(#REF!="COMPOSICAO",#REF!="INSUMO",#REF!&lt;&gt;""),#REF!&lt;&gt;"")</formula>
    </cfRule>
  </conditionalFormatting>
  <conditionalFormatting sqref="A105:A106">
    <cfRule type="expression" dxfId="1109" priority="1453" stopIfTrue="1">
      <formula>AND(#REF!&lt;&gt;"COMPOSICAO",#REF!&lt;&gt;"INSUMO",#REF!&lt;&gt;"")</formula>
    </cfRule>
    <cfRule type="expression" dxfId="1108" priority="1454" stopIfTrue="1">
      <formula>AND(OR(#REF!="COMPOSICAO",#REF!="INSUMO",#REF!&lt;&gt;""),#REF!&lt;&gt;"")</formula>
    </cfRule>
  </conditionalFormatting>
  <conditionalFormatting sqref="B107:F107">
    <cfRule type="expression" dxfId="1107" priority="1457" stopIfTrue="1">
      <formula>AND($A107&lt;&gt;"COMPOSICAO",$A107&lt;&gt;"INSUMO",$A107&lt;&gt;"")</formula>
    </cfRule>
    <cfRule type="expression" dxfId="1106" priority="1458" stopIfTrue="1">
      <formula>AND(OR($A107="COMPOSICAO",$A107="INSUMO",$A107&lt;&gt;""),$A107&lt;&gt;"")</formula>
    </cfRule>
  </conditionalFormatting>
  <conditionalFormatting sqref="A107">
    <cfRule type="expression" dxfId="1105" priority="1455" stopIfTrue="1">
      <formula>AND(#REF!&lt;&gt;"COMPOSICAO",#REF!&lt;&gt;"INSUMO",#REF!&lt;&gt;"")</formula>
    </cfRule>
    <cfRule type="expression" dxfId="1104" priority="1456" stopIfTrue="1">
      <formula>AND(OR(#REF!="COMPOSICAO",#REF!="INSUMO",#REF!&lt;&gt;""),#REF!&lt;&gt;"")</formula>
    </cfRule>
  </conditionalFormatting>
  <conditionalFormatting sqref="C105:C106">
    <cfRule type="expression" dxfId="1103" priority="1449" stopIfTrue="1">
      <formula>AND(#REF!&lt;&gt;"COMPOSICAO",#REF!&lt;&gt;"INSUMO",#REF!&lt;&gt;"")</formula>
    </cfRule>
    <cfRule type="expression" dxfId="1102" priority="1450" stopIfTrue="1">
      <formula>AND(OR(#REF!="COMPOSICAO",#REF!="INSUMO",#REF!&lt;&gt;""),#REF!&lt;&gt;"")</formula>
    </cfRule>
  </conditionalFormatting>
  <conditionalFormatting sqref="D105:D106">
    <cfRule type="expression" dxfId="1101" priority="1447" stopIfTrue="1">
      <formula>AND(#REF!&lt;&gt;"COMPOSICAO",#REF!&lt;&gt;"INSUMO",#REF!&lt;&gt;"")</formula>
    </cfRule>
    <cfRule type="expression" dxfId="1100" priority="1448" stopIfTrue="1">
      <formula>AND(OR(#REF!="COMPOSICAO",#REF!="INSUMO",#REF!&lt;&gt;""),#REF!&lt;&gt;"")</formula>
    </cfRule>
  </conditionalFormatting>
  <conditionalFormatting sqref="D103:D104">
    <cfRule type="expression" dxfId="1099" priority="1445" stopIfTrue="1">
      <formula>AND(#REF!&lt;&gt;"COMPOSICAO",#REF!&lt;&gt;"INSUMO",#REF!&lt;&gt;"")</formula>
    </cfRule>
    <cfRule type="expression" dxfId="1098" priority="1446" stopIfTrue="1">
      <formula>AND(OR(#REF!="COMPOSICAO",#REF!="INSUMO",#REF!&lt;&gt;""),#REF!&lt;&gt;"")</formula>
    </cfRule>
  </conditionalFormatting>
  <conditionalFormatting sqref="H111:H112 H115:H116">
    <cfRule type="expression" dxfId="1097" priority="1443" stopIfTrue="1">
      <formula>AND(#REF!&lt;&gt;"COMPOSICAO",#REF!&lt;&gt;"INSUMO",#REF!&lt;&gt;"")</formula>
    </cfRule>
    <cfRule type="expression" dxfId="1096" priority="1444" stopIfTrue="1">
      <formula>AND(OR(#REF!="COMPOSICAO",#REF!="INSUMO",#REF!&lt;&gt;""),#REF!&lt;&gt;"")</formula>
    </cfRule>
  </conditionalFormatting>
  <conditionalFormatting sqref="F115:F116">
    <cfRule type="expression" dxfId="1095" priority="1429" stopIfTrue="1">
      <formula>AND(#REF!&lt;&gt;"COMPOSICAO",#REF!&lt;&gt;"INSUMO",#REF!&lt;&gt;"")</formula>
    </cfRule>
    <cfRule type="expression" dxfId="1094" priority="1430" stopIfTrue="1">
      <formula>AND(OR(#REF!="COMPOSICAO",#REF!="INSUMO",#REF!&lt;&gt;""),#REF!&lt;&gt;"")</formula>
    </cfRule>
  </conditionalFormatting>
  <conditionalFormatting sqref="F111:F112">
    <cfRule type="expression" dxfId="1093" priority="1441" stopIfTrue="1">
      <formula>AND(#REF!&lt;&gt;"COMPOSICAO",#REF!&lt;&gt;"INSUMO",#REF!&lt;&gt;"")</formula>
    </cfRule>
    <cfRule type="expression" dxfId="1092" priority="1442" stopIfTrue="1">
      <formula>AND(OR(#REF!="COMPOSICAO",#REF!="INSUMO",#REF!&lt;&gt;""),#REF!&lt;&gt;"")</formula>
    </cfRule>
  </conditionalFormatting>
  <conditionalFormatting sqref="A111:A112">
    <cfRule type="expression" dxfId="1091" priority="1439" stopIfTrue="1">
      <formula>AND(#REF!&lt;&gt;"COMPOSICAO",#REF!&lt;&gt;"INSUMO",#REF!&lt;&gt;"")</formula>
    </cfRule>
    <cfRule type="expression" dxfId="1090" priority="1440" stopIfTrue="1">
      <formula>AND(OR(#REF!="COMPOSICAO",#REF!="INSUMO",#REF!&lt;&gt;""),#REF!&lt;&gt;"")</formula>
    </cfRule>
  </conditionalFormatting>
  <conditionalFormatting sqref="C111:C112">
    <cfRule type="expression" dxfId="1089" priority="1437" stopIfTrue="1">
      <formula>AND(#REF!&lt;&gt;"COMPOSICAO",#REF!&lt;&gt;"INSUMO",#REF!&lt;&gt;"")</formula>
    </cfRule>
    <cfRule type="expression" dxfId="1088" priority="1438" stopIfTrue="1">
      <formula>AND(OR(#REF!="COMPOSICAO",#REF!="INSUMO",#REF!&lt;&gt;""),#REF!&lt;&gt;"")</formula>
    </cfRule>
  </conditionalFormatting>
  <conditionalFormatting sqref="A115:A116">
    <cfRule type="expression" dxfId="1087" priority="1431" stopIfTrue="1">
      <formula>AND(#REF!&lt;&gt;"COMPOSICAO",#REF!&lt;&gt;"INSUMO",#REF!&lt;&gt;"")</formula>
    </cfRule>
    <cfRule type="expression" dxfId="1086" priority="1432" stopIfTrue="1">
      <formula>AND(OR(#REF!="COMPOSICAO",#REF!="INSUMO",#REF!&lt;&gt;""),#REF!&lt;&gt;"")</formula>
    </cfRule>
  </conditionalFormatting>
  <conditionalFormatting sqref="B117:F117">
    <cfRule type="expression" dxfId="1085" priority="1435" stopIfTrue="1">
      <formula>AND($A117&lt;&gt;"COMPOSICAO",$A117&lt;&gt;"INSUMO",$A117&lt;&gt;"")</formula>
    </cfRule>
    <cfRule type="expression" dxfId="1084" priority="1436" stopIfTrue="1">
      <formula>AND(OR($A117="COMPOSICAO",$A117="INSUMO",$A117&lt;&gt;""),$A117&lt;&gt;"")</formula>
    </cfRule>
  </conditionalFormatting>
  <conditionalFormatting sqref="A117">
    <cfRule type="expression" dxfId="1083" priority="1433" stopIfTrue="1">
      <formula>AND(#REF!&lt;&gt;"COMPOSICAO",#REF!&lt;&gt;"INSUMO",#REF!&lt;&gt;"")</formula>
    </cfRule>
    <cfRule type="expression" dxfId="1082" priority="1434" stopIfTrue="1">
      <formula>AND(OR(#REF!="COMPOSICAO",#REF!="INSUMO",#REF!&lt;&gt;""),#REF!&lt;&gt;"")</formula>
    </cfRule>
  </conditionalFormatting>
  <conditionalFormatting sqref="C115:C116">
    <cfRule type="expression" dxfId="1081" priority="1427" stopIfTrue="1">
      <formula>AND(#REF!&lt;&gt;"COMPOSICAO",#REF!&lt;&gt;"INSUMO",#REF!&lt;&gt;"")</formula>
    </cfRule>
    <cfRule type="expression" dxfId="1080" priority="1428" stopIfTrue="1">
      <formula>AND(OR(#REF!="COMPOSICAO",#REF!="INSUMO",#REF!&lt;&gt;""),#REF!&lt;&gt;"")</formula>
    </cfRule>
  </conditionalFormatting>
  <conditionalFormatting sqref="D115:D116">
    <cfRule type="expression" dxfId="1079" priority="1425" stopIfTrue="1">
      <formula>AND(#REF!&lt;&gt;"COMPOSICAO",#REF!&lt;&gt;"INSUMO",#REF!&lt;&gt;"")</formula>
    </cfRule>
    <cfRule type="expression" dxfId="1078" priority="1426" stopIfTrue="1">
      <formula>AND(OR(#REF!="COMPOSICAO",#REF!="INSUMO",#REF!&lt;&gt;""),#REF!&lt;&gt;"")</formula>
    </cfRule>
  </conditionalFormatting>
  <conditionalFormatting sqref="D111:D112">
    <cfRule type="expression" dxfId="1077" priority="1423" stopIfTrue="1">
      <formula>AND(#REF!&lt;&gt;"COMPOSICAO",#REF!&lt;&gt;"INSUMO",#REF!&lt;&gt;"")</formula>
    </cfRule>
    <cfRule type="expression" dxfId="1076" priority="1424" stopIfTrue="1">
      <formula>AND(OR(#REF!="COMPOSICAO",#REF!="INSUMO",#REF!&lt;&gt;""),#REF!&lt;&gt;"")</formula>
    </cfRule>
  </conditionalFormatting>
  <conditionalFormatting sqref="H121:H124">
    <cfRule type="expression" dxfId="1075" priority="1421" stopIfTrue="1">
      <formula>AND(#REF!&lt;&gt;"COMPOSICAO",#REF!&lt;&gt;"INSUMO",#REF!&lt;&gt;"")</formula>
    </cfRule>
    <cfRule type="expression" dxfId="1074" priority="1422" stopIfTrue="1">
      <formula>AND(OR(#REF!="COMPOSICAO",#REF!="INSUMO",#REF!&lt;&gt;""),#REF!&lt;&gt;"")</formula>
    </cfRule>
  </conditionalFormatting>
  <conditionalFormatting sqref="F123:F124">
    <cfRule type="expression" dxfId="1073" priority="1407" stopIfTrue="1">
      <formula>AND(#REF!&lt;&gt;"COMPOSICAO",#REF!&lt;&gt;"INSUMO",#REF!&lt;&gt;"")</formula>
    </cfRule>
    <cfRule type="expression" dxfId="1072" priority="1408" stopIfTrue="1">
      <formula>AND(OR(#REF!="COMPOSICAO",#REF!="INSUMO",#REF!&lt;&gt;""),#REF!&lt;&gt;"")</formula>
    </cfRule>
  </conditionalFormatting>
  <conditionalFormatting sqref="F121:F122">
    <cfRule type="expression" dxfId="1071" priority="1419" stopIfTrue="1">
      <formula>AND(#REF!&lt;&gt;"COMPOSICAO",#REF!&lt;&gt;"INSUMO",#REF!&lt;&gt;"")</formula>
    </cfRule>
    <cfRule type="expression" dxfId="1070" priority="1420" stopIfTrue="1">
      <formula>AND(OR(#REF!="COMPOSICAO",#REF!="INSUMO",#REF!&lt;&gt;""),#REF!&lt;&gt;"")</formula>
    </cfRule>
  </conditionalFormatting>
  <conditionalFormatting sqref="A121:A122">
    <cfRule type="expression" dxfId="1069" priority="1417" stopIfTrue="1">
      <formula>AND(#REF!&lt;&gt;"COMPOSICAO",#REF!&lt;&gt;"INSUMO",#REF!&lt;&gt;"")</formula>
    </cfRule>
    <cfRule type="expression" dxfId="1068" priority="1418" stopIfTrue="1">
      <formula>AND(OR(#REF!="COMPOSICAO",#REF!="INSUMO",#REF!&lt;&gt;""),#REF!&lt;&gt;"")</formula>
    </cfRule>
  </conditionalFormatting>
  <conditionalFormatting sqref="C121:C122">
    <cfRule type="expression" dxfId="1067" priority="1415" stopIfTrue="1">
      <formula>AND(#REF!&lt;&gt;"COMPOSICAO",#REF!&lt;&gt;"INSUMO",#REF!&lt;&gt;"")</formula>
    </cfRule>
    <cfRule type="expression" dxfId="1066" priority="1416" stopIfTrue="1">
      <formula>AND(OR(#REF!="COMPOSICAO",#REF!="INSUMO",#REF!&lt;&gt;""),#REF!&lt;&gt;"")</formula>
    </cfRule>
  </conditionalFormatting>
  <conditionalFormatting sqref="A123:A124">
    <cfRule type="expression" dxfId="1065" priority="1409" stopIfTrue="1">
      <formula>AND(#REF!&lt;&gt;"COMPOSICAO",#REF!&lt;&gt;"INSUMO",#REF!&lt;&gt;"")</formula>
    </cfRule>
    <cfRule type="expression" dxfId="1064" priority="1410" stopIfTrue="1">
      <formula>AND(OR(#REF!="COMPOSICAO",#REF!="INSUMO",#REF!&lt;&gt;""),#REF!&lt;&gt;"")</formula>
    </cfRule>
  </conditionalFormatting>
  <conditionalFormatting sqref="B125:F125">
    <cfRule type="expression" dxfId="1063" priority="1413" stopIfTrue="1">
      <formula>AND($A125&lt;&gt;"COMPOSICAO",$A125&lt;&gt;"INSUMO",$A125&lt;&gt;"")</formula>
    </cfRule>
    <cfRule type="expression" dxfId="1062" priority="1414" stopIfTrue="1">
      <formula>AND(OR($A125="COMPOSICAO",$A125="INSUMO",$A125&lt;&gt;""),$A125&lt;&gt;"")</formula>
    </cfRule>
  </conditionalFormatting>
  <conditionalFormatting sqref="A125">
    <cfRule type="expression" dxfId="1061" priority="1411" stopIfTrue="1">
      <formula>AND(#REF!&lt;&gt;"COMPOSICAO",#REF!&lt;&gt;"INSUMO",#REF!&lt;&gt;"")</formula>
    </cfRule>
    <cfRule type="expression" dxfId="1060" priority="1412" stopIfTrue="1">
      <formula>AND(OR(#REF!="COMPOSICAO",#REF!="INSUMO",#REF!&lt;&gt;""),#REF!&lt;&gt;"")</formula>
    </cfRule>
  </conditionalFormatting>
  <conditionalFormatting sqref="C123:C124">
    <cfRule type="expression" dxfId="1059" priority="1405" stopIfTrue="1">
      <formula>AND(#REF!&lt;&gt;"COMPOSICAO",#REF!&lt;&gt;"INSUMO",#REF!&lt;&gt;"")</formula>
    </cfRule>
    <cfRule type="expression" dxfId="1058" priority="1406" stopIfTrue="1">
      <formula>AND(OR(#REF!="COMPOSICAO",#REF!="INSUMO",#REF!&lt;&gt;""),#REF!&lt;&gt;"")</formula>
    </cfRule>
  </conditionalFormatting>
  <conditionalFormatting sqref="D123:D124">
    <cfRule type="expression" dxfId="1057" priority="1403" stopIfTrue="1">
      <formula>AND(#REF!&lt;&gt;"COMPOSICAO",#REF!&lt;&gt;"INSUMO",#REF!&lt;&gt;"")</formula>
    </cfRule>
    <cfRule type="expression" dxfId="1056" priority="1404" stopIfTrue="1">
      <formula>AND(OR(#REF!="COMPOSICAO",#REF!="INSUMO",#REF!&lt;&gt;""),#REF!&lt;&gt;"")</formula>
    </cfRule>
  </conditionalFormatting>
  <conditionalFormatting sqref="D121:D122">
    <cfRule type="expression" dxfId="1055" priority="1401" stopIfTrue="1">
      <formula>AND(#REF!&lt;&gt;"COMPOSICAO",#REF!&lt;&gt;"INSUMO",#REF!&lt;&gt;"")</formula>
    </cfRule>
    <cfRule type="expression" dxfId="1054" priority="1402" stopIfTrue="1">
      <formula>AND(OR(#REF!="COMPOSICAO",#REF!="INSUMO",#REF!&lt;&gt;""),#REF!&lt;&gt;"")</formula>
    </cfRule>
  </conditionalFormatting>
  <conditionalFormatting sqref="H129:H132">
    <cfRule type="expression" dxfId="1053" priority="1399" stopIfTrue="1">
      <formula>AND(#REF!&lt;&gt;"COMPOSICAO",#REF!&lt;&gt;"INSUMO",#REF!&lt;&gt;"")</formula>
    </cfRule>
    <cfRule type="expression" dxfId="1052" priority="1400" stopIfTrue="1">
      <formula>AND(OR(#REF!="COMPOSICAO",#REF!="INSUMO",#REF!&lt;&gt;""),#REF!&lt;&gt;"")</formula>
    </cfRule>
  </conditionalFormatting>
  <conditionalFormatting sqref="F131:F132">
    <cfRule type="expression" dxfId="1051" priority="1385" stopIfTrue="1">
      <formula>AND(#REF!&lt;&gt;"COMPOSICAO",#REF!&lt;&gt;"INSUMO",#REF!&lt;&gt;"")</formula>
    </cfRule>
    <cfRule type="expression" dxfId="1050" priority="1386" stopIfTrue="1">
      <formula>AND(OR(#REF!="COMPOSICAO",#REF!="INSUMO",#REF!&lt;&gt;""),#REF!&lt;&gt;"")</formula>
    </cfRule>
  </conditionalFormatting>
  <conditionalFormatting sqref="F129:F130">
    <cfRule type="expression" dxfId="1049" priority="1397" stopIfTrue="1">
      <formula>AND(#REF!&lt;&gt;"COMPOSICAO",#REF!&lt;&gt;"INSUMO",#REF!&lt;&gt;"")</formula>
    </cfRule>
    <cfRule type="expression" dxfId="1048" priority="1398" stopIfTrue="1">
      <formula>AND(OR(#REF!="COMPOSICAO",#REF!="INSUMO",#REF!&lt;&gt;""),#REF!&lt;&gt;"")</formula>
    </cfRule>
  </conditionalFormatting>
  <conditionalFormatting sqref="A129:A130">
    <cfRule type="expression" dxfId="1047" priority="1395" stopIfTrue="1">
      <formula>AND(#REF!&lt;&gt;"COMPOSICAO",#REF!&lt;&gt;"INSUMO",#REF!&lt;&gt;"")</formula>
    </cfRule>
    <cfRule type="expression" dxfId="1046" priority="1396" stopIfTrue="1">
      <formula>AND(OR(#REF!="COMPOSICAO",#REF!="INSUMO",#REF!&lt;&gt;""),#REF!&lt;&gt;"")</formula>
    </cfRule>
  </conditionalFormatting>
  <conditionalFormatting sqref="C129:C130">
    <cfRule type="expression" dxfId="1045" priority="1393" stopIfTrue="1">
      <formula>AND(#REF!&lt;&gt;"COMPOSICAO",#REF!&lt;&gt;"INSUMO",#REF!&lt;&gt;"")</formula>
    </cfRule>
    <cfRule type="expression" dxfId="1044" priority="1394" stopIfTrue="1">
      <formula>AND(OR(#REF!="COMPOSICAO",#REF!="INSUMO",#REF!&lt;&gt;""),#REF!&lt;&gt;"")</formula>
    </cfRule>
  </conditionalFormatting>
  <conditionalFormatting sqref="A131:A132">
    <cfRule type="expression" dxfId="1043" priority="1387" stopIfTrue="1">
      <formula>AND(#REF!&lt;&gt;"COMPOSICAO",#REF!&lt;&gt;"INSUMO",#REF!&lt;&gt;"")</formula>
    </cfRule>
    <cfRule type="expression" dxfId="1042" priority="1388" stopIfTrue="1">
      <formula>AND(OR(#REF!="COMPOSICAO",#REF!="INSUMO",#REF!&lt;&gt;""),#REF!&lt;&gt;"")</formula>
    </cfRule>
  </conditionalFormatting>
  <conditionalFormatting sqref="B133:F133">
    <cfRule type="expression" dxfId="1041" priority="1391" stopIfTrue="1">
      <formula>AND($A133&lt;&gt;"COMPOSICAO",$A133&lt;&gt;"INSUMO",$A133&lt;&gt;"")</formula>
    </cfRule>
    <cfRule type="expression" dxfId="1040" priority="1392" stopIfTrue="1">
      <formula>AND(OR($A133="COMPOSICAO",$A133="INSUMO",$A133&lt;&gt;""),$A133&lt;&gt;"")</formula>
    </cfRule>
  </conditionalFormatting>
  <conditionalFormatting sqref="A133">
    <cfRule type="expression" dxfId="1039" priority="1389" stopIfTrue="1">
      <formula>AND(#REF!&lt;&gt;"COMPOSICAO",#REF!&lt;&gt;"INSUMO",#REF!&lt;&gt;"")</formula>
    </cfRule>
    <cfRule type="expression" dxfId="1038" priority="1390" stopIfTrue="1">
      <formula>AND(OR(#REF!="COMPOSICAO",#REF!="INSUMO",#REF!&lt;&gt;""),#REF!&lt;&gt;"")</formula>
    </cfRule>
  </conditionalFormatting>
  <conditionalFormatting sqref="C131:C132">
    <cfRule type="expression" dxfId="1037" priority="1383" stopIfTrue="1">
      <formula>AND(#REF!&lt;&gt;"COMPOSICAO",#REF!&lt;&gt;"INSUMO",#REF!&lt;&gt;"")</formula>
    </cfRule>
    <cfRule type="expression" dxfId="1036" priority="1384" stopIfTrue="1">
      <formula>AND(OR(#REF!="COMPOSICAO",#REF!="INSUMO",#REF!&lt;&gt;""),#REF!&lt;&gt;"")</formula>
    </cfRule>
  </conditionalFormatting>
  <conditionalFormatting sqref="D131:D132">
    <cfRule type="expression" dxfId="1035" priority="1381" stopIfTrue="1">
      <formula>AND(#REF!&lt;&gt;"COMPOSICAO",#REF!&lt;&gt;"INSUMO",#REF!&lt;&gt;"")</formula>
    </cfRule>
    <cfRule type="expression" dxfId="1034" priority="1382" stopIfTrue="1">
      <formula>AND(OR(#REF!="COMPOSICAO",#REF!="INSUMO",#REF!&lt;&gt;""),#REF!&lt;&gt;"")</formula>
    </cfRule>
  </conditionalFormatting>
  <conditionalFormatting sqref="D129:D130">
    <cfRule type="expression" dxfId="1033" priority="1379" stopIfTrue="1">
      <formula>AND(#REF!&lt;&gt;"COMPOSICAO",#REF!&lt;&gt;"INSUMO",#REF!&lt;&gt;"")</formula>
    </cfRule>
    <cfRule type="expression" dxfId="1032" priority="1380" stopIfTrue="1">
      <formula>AND(OR(#REF!="COMPOSICAO",#REF!="INSUMO",#REF!&lt;&gt;""),#REF!&lt;&gt;"")</formula>
    </cfRule>
  </conditionalFormatting>
  <conditionalFormatting sqref="H137 H140:H142">
    <cfRule type="expression" dxfId="1031" priority="1377" stopIfTrue="1">
      <formula>AND(#REF!&lt;&gt;"COMPOSICAO",#REF!&lt;&gt;"INSUMO",#REF!&lt;&gt;"")</formula>
    </cfRule>
    <cfRule type="expression" dxfId="1030" priority="1378" stopIfTrue="1">
      <formula>AND(OR(#REF!="COMPOSICAO",#REF!="INSUMO",#REF!&lt;&gt;""),#REF!&lt;&gt;"")</formula>
    </cfRule>
  </conditionalFormatting>
  <conditionalFormatting sqref="F141:F142">
    <cfRule type="expression" dxfId="1029" priority="1363" stopIfTrue="1">
      <formula>AND(#REF!&lt;&gt;"COMPOSICAO",#REF!&lt;&gt;"INSUMO",#REF!&lt;&gt;"")</formula>
    </cfRule>
    <cfRule type="expression" dxfId="1028" priority="1364" stopIfTrue="1">
      <formula>AND(OR(#REF!="COMPOSICAO",#REF!="INSUMO",#REF!&lt;&gt;""),#REF!&lt;&gt;"")</formula>
    </cfRule>
  </conditionalFormatting>
  <conditionalFormatting sqref="F137 F140">
    <cfRule type="expression" dxfId="1027" priority="1375" stopIfTrue="1">
      <formula>AND(#REF!&lt;&gt;"COMPOSICAO",#REF!&lt;&gt;"INSUMO",#REF!&lt;&gt;"")</formula>
    </cfRule>
    <cfRule type="expression" dxfId="1026" priority="1376" stopIfTrue="1">
      <formula>AND(OR(#REF!="COMPOSICAO",#REF!="INSUMO",#REF!&lt;&gt;""),#REF!&lt;&gt;"")</formula>
    </cfRule>
  </conditionalFormatting>
  <conditionalFormatting sqref="A137 A140">
    <cfRule type="expression" dxfId="1025" priority="1373" stopIfTrue="1">
      <formula>AND(#REF!&lt;&gt;"COMPOSICAO",#REF!&lt;&gt;"INSUMO",#REF!&lt;&gt;"")</formula>
    </cfRule>
    <cfRule type="expression" dxfId="1024" priority="1374" stopIfTrue="1">
      <formula>AND(OR(#REF!="COMPOSICAO",#REF!="INSUMO",#REF!&lt;&gt;""),#REF!&lt;&gt;"")</formula>
    </cfRule>
  </conditionalFormatting>
  <conditionalFormatting sqref="C137 C140">
    <cfRule type="expression" dxfId="1023" priority="1371" stopIfTrue="1">
      <formula>AND(#REF!&lt;&gt;"COMPOSICAO",#REF!&lt;&gt;"INSUMO",#REF!&lt;&gt;"")</formula>
    </cfRule>
    <cfRule type="expression" dxfId="1022" priority="1372" stopIfTrue="1">
      <formula>AND(OR(#REF!="COMPOSICAO",#REF!="INSUMO",#REF!&lt;&gt;""),#REF!&lt;&gt;"")</formula>
    </cfRule>
  </conditionalFormatting>
  <conditionalFormatting sqref="A141:A142">
    <cfRule type="expression" dxfId="1021" priority="1365" stopIfTrue="1">
      <formula>AND(#REF!&lt;&gt;"COMPOSICAO",#REF!&lt;&gt;"INSUMO",#REF!&lt;&gt;"")</formula>
    </cfRule>
    <cfRule type="expression" dxfId="1020" priority="1366" stopIfTrue="1">
      <formula>AND(OR(#REF!="COMPOSICAO",#REF!="INSUMO",#REF!&lt;&gt;""),#REF!&lt;&gt;"")</formula>
    </cfRule>
  </conditionalFormatting>
  <conditionalFormatting sqref="B143:F143">
    <cfRule type="expression" dxfId="1019" priority="1369" stopIfTrue="1">
      <formula>AND($A143&lt;&gt;"COMPOSICAO",$A143&lt;&gt;"INSUMO",$A143&lt;&gt;"")</formula>
    </cfRule>
    <cfRule type="expression" dxfId="1018" priority="1370" stopIfTrue="1">
      <formula>AND(OR($A143="COMPOSICAO",$A143="INSUMO",$A143&lt;&gt;""),$A143&lt;&gt;"")</formula>
    </cfRule>
  </conditionalFormatting>
  <conditionalFormatting sqref="A143">
    <cfRule type="expression" dxfId="1017" priority="1367" stopIfTrue="1">
      <formula>AND(#REF!&lt;&gt;"COMPOSICAO",#REF!&lt;&gt;"INSUMO",#REF!&lt;&gt;"")</formula>
    </cfRule>
    <cfRule type="expression" dxfId="1016" priority="1368" stopIfTrue="1">
      <formula>AND(OR(#REF!="COMPOSICAO",#REF!="INSUMO",#REF!&lt;&gt;""),#REF!&lt;&gt;"")</formula>
    </cfRule>
  </conditionalFormatting>
  <conditionalFormatting sqref="C141:C142">
    <cfRule type="expression" dxfId="1015" priority="1361" stopIfTrue="1">
      <formula>AND(#REF!&lt;&gt;"COMPOSICAO",#REF!&lt;&gt;"INSUMO",#REF!&lt;&gt;"")</formula>
    </cfRule>
    <cfRule type="expression" dxfId="1014" priority="1362" stopIfTrue="1">
      <formula>AND(OR(#REF!="COMPOSICAO",#REF!="INSUMO",#REF!&lt;&gt;""),#REF!&lt;&gt;"")</formula>
    </cfRule>
  </conditionalFormatting>
  <conditionalFormatting sqref="D141:D142">
    <cfRule type="expression" dxfId="1013" priority="1359" stopIfTrue="1">
      <formula>AND(#REF!&lt;&gt;"COMPOSICAO",#REF!&lt;&gt;"INSUMO",#REF!&lt;&gt;"")</formula>
    </cfRule>
    <cfRule type="expression" dxfId="1012" priority="1360" stopIfTrue="1">
      <formula>AND(OR(#REF!="COMPOSICAO",#REF!="INSUMO",#REF!&lt;&gt;""),#REF!&lt;&gt;"")</formula>
    </cfRule>
  </conditionalFormatting>
  <conditionalFormatting sqref="D137 D140">
    <cfRule type="expression" dxfId="1011" priority="1357" stopIfTrue="1">
      <formula>AND(#REF!&lt;&gt;"COMPOSICAO",#REF!&lt;&gt;"INSUMO",#REF!&lt;&gt;"")</formula>
    </cfRule>
    <cfRule type="expression" dxfId="1010" priority="1358" stopIfTrue="1">
      <formula>AND(OR(#REF!="COMPOSICAO",#REF!="INSUMO",#REF!&lt;&gt;""),#REF!&lt;&gt;"")</formula>
    </cfRule>
  </conditionalFormatting>
  <conditionalFormatting sqref="H138">
    <cfRule type="expression" dxfId="1009" priority="1355" stopIfTrue="1">
      <formula>AND(#REF!&lt;&gt;"COMPOSICAO",#REF!&lt;&gt;"INSUMO",#REF!&lt;&gt;"")</formula>
    </cfRule>
    <cfRule type="expression" dxfId="1008" priority="1356" stopIfTrue="1">
      <formula>AND(OR(#REF!="COMPOSICAO",#REF!="INSUMO",#REF!&lt;&gt;""),#REF!&lt;&gt;"")</formula>
    </cfRule>
  </conditionalFormatting>
  <conditionalFormatting sqref="F138">
    <cfRule type="expression" dxfId="1007" priority="1353" stopIfTrue="1">
      <formula>AND(#REF!&lt;&gt;"COMPOSICAO",#REF!&lt;&gt;"INSUMO",#REF!&lt;&gt;"")</formula>
    </cfRule>
    <cfRule type="expression" dxfId="1006" priority="1354" stopIfTrue="1">
      <formula>AND(OR(#REF!="COMPOSICAO",#REF!="INSUMO",#REF!&lt;&gt;""),#REF!&lt;&gt;"")</formula>
    </cfRule>
  </conditionalFormatting>
  <conditionalFormatting sqref="A138">
    <cfRule type="expression" dxfId="1005" priority="1351" stopIfTrue="1">
      <formula>AND(#REF!&lt;&gt;"COMPOSICAO",#REF!&lt;&gt;"INSUMO",#REF!&lt;&gt;"")</formula>
    </cfRule>
    <cfRule type="expression" dxfId="1004" priority="1352" stopIfTrue="1">
      <formula>AND(OR(#REF!="COMPOSICAO",#REF!="INSUMO",#REF!&lt;&gt;""),#REF!&lt;&gt;"")</formula>
    </cfRule>
  </conditionalFormatting>
  <conditionalFormatting sqref="C138">
    <cfRule type="expression" dxfId="1003" priority="1349" stopIfTrue="1">
      <formula>AND(#REF!&lt;&gt;"COMPOSICAO",#REF!&lt;&gt;"INSUMO",#REF!&lt;&gt;"")</formula>
    </cfRule>
    <cfRule type="expression" dxfId="1002" priority="1350" stopIfTrue="1">
      <formula>AND(OR(#REF!="COMPOSICAO",#REF!="INSUMO",#REF!&lt;&gt;""),#REF!&lt;&gt;"")</formula>
    </cfRule>
  </conditionalFormatting>
  <conditionalFormatting sqref="D138">
    <cfRule type="expression" dxfId="1001" priority="1347" stopIfTrue="1">
      <formula>AND(#REF!&lt;&gt;"COMPOSICAO",#REF!&lt;&gt;"INSUMO",#REF!&lt;&gt;"")</formula>
    </cfRule>
    <cfRule type="expression" dxfId="1000" priority="1348" stopIfTrue="1">
      <formula>AND(OR(#REF!="COMPOSICAO",#REF!="INSUMO",#REF!&lt;&gt;""),#REF!&lt;&gt;"")</formula>
    </cfRule>
  </conditionalFormatting>
  <conditionalFormatting sqref="F139">
    <cfRule type="expression" dxfId="999" priority="1343" stopIfTrue="1">
      <formula>AND(#REF!&lt;&gt;"COMPOSICAO",#REF!&lt;&gt;"INSUMO",#REF!&lt;&gt;"")</formula>
    </cfRule>
    <cfRule type="expression" dxfId="998" priority="1344" stopIfTrue="1">
      <formula>AND(OR(#REF!="COMPOSICAO",#REF!="INSUMO",#REF!&lt;&gt;""),#REF!&lt;&gt;"")</formula>
    </cfRule>
  </conditionalFormatting>
  <conditionalFormatting sqref="A139">
    <cfRule type="expression" dxfId="997" priority="1341" stopIfTrue="1">
      <formula>AND(#REF!&lt;&gt;"COMPOSICAO",#REF!&lt;&gt;"INSUMO",#REF!&lt;&gt;"")</formula>
    </cfRule>
    <cfRule type="expression" dxfId="996" priority="1342" stopIfTrue="1">
      <formula>AND(OR(#REF!="COMPOSICAO",#REF!="INSUMO",#REF!&lt;&gt;""),#REF!&lt;&gt;"")</formula>
    </cfRule>
  </conditionalFormatting>
  <conditionalFormatting sqref="C139">
    <cfRule type="expression" dxfId="995" priority="1339" stopIfTrue="1">
      <formula>AND(#REF!&lt;&gt;"COMPOSICAO",#REF!&lt;&gt;"INSUMO",#REF!&lt;&gt;"")</formula>
    </cfRule>
    <cfRule type="expression" dxfId="994" priority="1340" stopIfTrue="1">
      <formula>AND(OR(#REF!="COMPOSICAO",#REF!="INSUMO",#REF!&lt;&gt;""),#REF!&lt;&gt;"")</formula>
    </cfRule>
  </conditionalFormatting>
  <conditionalFormatting sqref="D139">
    <cfRule type="expression" dxfId="993" priority="1337" stopIfTrue="1">
      <formula>AND(#REF!&lt;&gt;"COMPOSICAO",#REF!&lt;&gt;"INSUMO",#REF!&lt;&gt;"")</formula>
    </cfRule>
    <cfRule type="expression" dxfId="992" priority="1338" stopIfTrue="1">
      <formula>AND(OR(#REF!="COMPOSICAO",#REF!="INSUMO",#REF!&lt;&gt;""),#REF!&lt;&gt;"")</formula>
    </cfRule>
  </conditionalFormatting>
  <conditionalFormatting sqref="H148">
    <cfRule type="expression" dxfId="991" priority="1293" stopIfTrue="1">
      <formula>AND(#REF!&lt;&gt;"COMPOSICAO",#REF!&lt;&gt;"INSUMO",#REF!&lt;&gt;"")</formula>
    </cfRule>
    <cfRule type="expression" dxfId="990" priority="1294" stopIfTrue="1">
      <formula>AND(OR(#REF!="COMPOSICAO",#REF!="INSUMO",#REF!&lt;&gt;""),#REF!&lt;&gt;"")</formula>
    </cfRule>
  </conditionalFormatting>
  <conditionalFormatting sqref="H147 H149:H151">
    <cfRule type="expression" dxfId="989" priority="1325" stopIfTrue="1">
      <formula>AND(#REF!&lt;&gt;"COMPOSICAO",#REF!&lt;&gt;"INSUMO",#REF!&lt;&gt;"")</formula>
    </cfRule>
    <cfRule type="expression" dxfId="988" priority="1326" stopIfTrue="1">
      <formula>AND(OR(#REF!="COMPOSICAO",#REF!="INSUMO",#REF!&lt;&gt;""),#REF!&lt;&gt;"")</formula>
    </cfRule>
  </conditionalFormatting>
  <conditionalFormatting sqref="F150:F151">
    <cfRule type="expression" dxfId="987" priority="1311" stopIfTrue="1">
      <formula>AND(#REF!&lt;&gt;"COMPOSICAO",#REF!&lt;&gt;"INSUMO",#REF!&lt;&gt;"")</formula>
    </cfRule>
    <cfRule type="expression" dxfId="986" priority="1312" stopIfTrue="1">
      <formula>AND(OR(#REF!="COMPOSICAO",#REF!="INSUMO",#REF!&lt;&gt;""),#REF!&lt;&gt;"")</formula>
    </cfRule>
  </conditionalFormatting>
  <conditionalFormatting sqref="F147 F149">
    <cfRule type="expression" dxfId="985" priority="1323" stopIfTrue="1">
      <formula>AND(#REF!&lt;&gt;"COMPOSICAO",#REF!&lt;&gt;"INSUMO",#REF!&lt;&gt;"")</formula>
    </cfRule>
    <cfRule type="expression" dxfId="984" priority="1324" stopIfTrue="1">
      <formula>AND(OR(#REF!="COMPOSICAO",#REF!="INSUMO",#REF!&lt;&gt;""),#REF!&lt;&gt;"")</formula>
    </cfRule>
  </conditionalFormatting>
  <conditionalFormatting sqref="A147 A149">
    <cfRule type="expression" dxfId="983" priority="1321" stopIfTrue="1">
      <formula>AND(#REF!&lt;&gt;"COMPOSICAO",#REF!&lt;&gt;"INSUMO",#REF!&lt;&gt;"")</formula>
    </cfRule>
    <cfRule type="expression" dxfId="982" priority="1322" stopIfTrue="1">
      <formula>AND(OR(#REF!="COMPOSICAO",#REF!="INSUMO",#REF!&lt;&gt;""),#REF!&lt;&gt;"")</formula>
    </cfRule>
  </conditionalFormatting>
  <conditionalFormatting sqref="C147 C149">
    <cfRule type="expression" dxfId="981" priority="1319" stopIfTrue="1">
      <formula>AND(#REF!&lt;&gt;"COMPOSICAO",#REF!&lt;&gt;"INSUMO",#REF!&lt;&gt;"")</formula>
    </cfRule>
    <cfRule type="expression" dxfId="980" priority="1320" stopIfTrue="1">
      <formula>AND(OR(#REF!="COMPOSICAO",#REF!="INSUMO",#REF!&lt;&gt;""),#REF!&lt;&gt;"")</formula>
    </cfRule>
  </conditionalFormatting>
  <conditionalFormatting sqref="A150:A151">
    <cfRule type="expression" dxfId="979" priority="1313" stopIfTrue="1">
      <formula>AND(#REF!&lt;&gt;"COMPOSICAO",#REF!&lt;&gt;"INSUMO",#REF!&lt;&gt;"")</formula>
    </cfRule>
    <cfRule type="expression" dxfId="978" priority="1314" stopIfTrue="1">
      <formula>AND(OR(#REF!="COMPOSICAO",#REF!="INSUMO",#REF!&lt;&gt;""),#REF!&lt;&gt;"")</formula>
    </cfRule>
  </conditionalFormatting>
  <conditionalFormatting sqref="B152:F152">
    <cfRule type="expression" dxfId="977" priority="1317" stopIfTrue="1">
      <formula>AND($A152&lt;&gt;"COMPOSICAO",$A152&lt;&gt;"INSUMO",$A152&lt;&gt;"")</formula>
    </cfRule>
    <cfRule type="expression" dxfId="976" priority="1318" stopIfTrue="1">
      <formula>AND(OR($A152="COMPOSICAO",$A152="INSUMO",$A152&lt;&gt;""),$A152&lt;&gt;"")</formula>
    </cfRule>
  </conditionalFormatting>
  <conditionalFormatting sqref="A152">
    <cfRule type="expression" dxfId="975" priority="1315" stopIfTrue="1">
      <formula>AND(#REF!&lt;&gt;"COMPOSICAO",#REF!&lt;&gt;"INSUMO",#REF!&lt;&gt;"")</formula>
    </cfRule>
    <cfRule type="expression" dxfId="974" priority="1316" stopIfTrue="1">
      <formula>AND(OR(#REF!="COMPOSICAO",#REF!="INSUMO",#REF!&lt;&gt;""),#REF!&lt;&gt;"")</formula>
    </cfRule>
  </conditionalFormatting>
  <conditionalFormatting sqref="C150:C151">
    <cfRule type="expression" dxfId="973" priority="1309" stopIfTrue="1">
      <formula>AND(#REF!&lt;&gt;"COMPOSICAO",#REF!&lt;&gt;"INSUMO",#REF!&lt;&gt;"")</formula>
    </cfRule>
    <cfRule type="expression" dxfId="972" priority="1310" stopIfTrue="1">
      <formula>AND(OR(#REF!="COMPOSICAO",#REF!="INSUMO",#REF!&lt;&gt;""),#REF!&lt;&gt;"")</formula>
    </cfRule>
  </conditionalFormatting>
  <conditionalFormatting sqref="D150:D151">
    <cfRule type="expression" dxfId="971" priority="1307" stopIfTrue="1">
      <formula>AND(#REF!&lt;&gt;"COMPOSICAO",#REF!&lt;&gt;"INSUMO",#REF!&lt;&gt;"")</formula>
    </cfRule>
    <cfRule type="expression" dxfId="970" priority="1308" stopIfTrue="1">
      <formula>AND(OR(#REF!="COMPOSICAO",#REF!="INSUMO",#REF!&lt;&gt;""),#REF!&lt;&gt;"")</formula>
    </cfRule>
  </conditionalFormatting>
  <conditionalFormatting sqref="D147 D149">
    <cfRule type="expression" dxfId="969" priority="1305" stopIfTrue="1">
      <formula>AND(#REF!&lt;&gt;"COMPOSICAO",#REF!&lt;&gt;"INSUMO",#REF!&lt;&gt;"")</formula>
    </cfRule>
    <cfRule type="expression" dxfId="968" priority="1306" stopIfTrue="1">
      <formula>AND(OR(#REF!="COMPOSICAO",#REF!="INSUMO",#REF!&lt;&gt;""),#REF!&lt;&gt;"")</formula>
    </cfRule>
  </conditionalFormatting>
  <conditionalFormatting sqref="A159:A160">
    <cfRule type="expression" dxfId="967" priority="1271" stopIfTrue="1">
      <formula>AND(#REF!&lt;&gt;"COMPOSICAO",#REF!&lt;&gt;"INSUMO",#REF!&lt;&gt;"")</formula>
    </cfRule>
    <cfRule type="expression" dxfId="966" priority="1272" stopIfTrue="1">
      <formula>AND(OR(#REF!="COMPOSICAO",#REF!="INSUMO",#REF!&lt;&gt;""),#REF!&lt;&gt;"")</formula>
    </cfRule>
  </conditionalFormatting>
  <conditionalFormatting sqref="F159:F160">
    <cfRule type="expression" dxfId="965" priority="1269" stopIfTrue="1">
      <formula>AND(#REF!&lt;&gt;"COMPOSICAO",#REF!&lt;&gt;"INSUMO",#REF!&lt;&gt;"")</formula>
    </cfRule>
    <cfRule type="expression" dxfId="964" priority="1270" stopIfTrue="1">
      <formula>AND(OR(#REF!="COMPOSICAO",#REF!="INSUMO",#REF!&lt;&gt;""),#REF!&lt;&gt;"")</formula>
    </cfRule>
  </conditionalFormatting>
  <conditionalFormatting sqref="C159:C160">
    <cfRule type="expression" dxfId="963" priority="1267" stopIfTrue="1">
      <formula>AND(#REF!&lt;&gt;"COMPOSICAO",#REF!&lt;&gt;"INSUMO",#REF!&lt;&gt;"")</formula>
    </cfRule>
    <cfRule type="expression" dxfId="962" priority="1268" stopIfTrue="1">
      <formula>AND(OR(#REF!="COMPOSICAO",#REF!="INSUMO",#REF!&lt;&gt;""),#REF!&lt;&gt;"")</formula>
    </cfRule>
  </conditionalFormatting>
  <conditionalFormatting sqref="D159:D160">
    <cfRule type="expression" dxfId="961" priority="1265" stopIfTrue="1">
      <formula>AND(#REF!&lt;&gt;"COMPOSICAO",#REF!&lt;&gt;"INSUMO",#REF!&lt;&gt;"")</formula>
    </cfRule>
    <cfRule type="expression" dxfId="960" priority="1266" stopIfTrue="1">
      <formula>AND(OR(#REF!="COMPOSICAO",#REF!="INSUMO",#REF!&lt;&gt;""),#REF!&lt;&gt;"")</formula>
    </cfRule>
  </conditionalFormatting>
  <conditionalFormatting sqref="D156 D158">
    <cfRule type="expression" dxfId="959" priority="1263" stopIfTrue="1">
      <formula>AND(#REF!&lt;&gt;"COMPOSICAO",#REF!&lt;&gt;"INSUMO",#REF!&lt;&gt;"")</formula>
    </cfRule>
    <cfRule type="expression" dxfId="958" priority="1264" stopIfTrue="1">
      <formula>AND(OR(#REF!="COMPOSICAO",#REF!="INSUMO",#REF!&lt;&gt;""),#REF!&lt;&gt;"")</formula>
    </cfRule>
  </conditionalFormatting>
  <conditionalFormatting sqref="F148">
    <cfRule type="expression" dxfId="957" priority="1291" stopIfTrue="1">
      <formula>AND(#REF!&lt;&gt;"COMPOSICAO",#REF!&lt;&gt;"INSUMO",#REF!&lt;&gt;"")</formula>
    </cfRule>
    <cfRule type="expression" dxfId="956" priority="1292" stopIfTrue="1">
      <formula>AND(OR(#REF!="COMPOSICAO",#REF!="INSUMO",#REF!&lt;&gt;""),#REF!&lt;&gt;"")</formula>
    </cfRule>
  </conditionalFormatting>
  <conditionalFormatting sqref="A148">
    <cfRule type="expression" dxfId="955" priority="1289" stopIfTrue="1">
      <formula>AND(#REF!&lt;&gt;"COMPOSICAO",#REF!&lt;&gt;"INSUMO",#REF!&lt;&gt;"")</formula>
    </cfRule>
    <cfRule type="expression" dxfId="954" priority="1290" stopIfTrue="1">
      <formula>AND(OR(#REF!="COMPOSICAO",#REF!="INSUMO",#REF!&lt;&gt;""),#REF!&lt;&gt;"")</formula>
    </cfRule>
  </conditionalFormatting>
  <conditionalFormatting sqref="C148">
    <cfRule type="expression" dxfId="953" priority="1287" stopIfTrue="1">
      <formula>AND(#REF!&lt;&gt;"COMPOSICAO",#REF!&lt;&gt;"INSUMO",#REF!&lt;&gt;"")</formula>
    </cfRule>
    <cfRule type="expression" dxfId="952" priority="1288" stopIfTrue="1">
      <formula>AND(OR(#REF!="COMPOSICAO",#REF!="INSUMO",#REF!&lt;&gt;""),#REF!&lt;&gt;"")</formula>
    </cfRule>
  </conditionalFormatting>
  <conditionalFormatting sqref="D148">
    <cfRule type="expression" dxfId="951" priority="1285" stopIfTrue="1">
      <formula>AND(#REF!&lt;&gt;"COMPOSICAO",#REF!&lt;&gt;"INSUMO",#REF!&lt;&gt;"")</formula>
    </cfRule>
    <cfRule type="expression" dxfId="950" priority="1286" stopIfTrue="1">
      <formula>AND(OR(#REF!="COMPOSICAO",#REF!="INSUMO",#REF!&lt;&gt;""),#REF!&lt;&gt;"")</formula>
    </cfRule>
  </conditionalFormatting>
  <conditionalFormatting sqref="H157">
    <cfRule type="expression" dxfId="949" priority="1261" stopIfTrue="1">
      <formula>AND(#REF!&lt;&gt;"COMPOSICAO",#REF!&lt;&gt;"INSUMO",#REF!&lt;&gt;"")</formula>
    </cfRule>
    <cfRule type="expression" dxfId="948" priority="1262" stopIfTrue="1">
      <formula>AND(OR(#REF!="COMPOSICAO",#REF!="INSUMO",#REF!&lt;&gt;""),#REF!&lt;&gt;"")</formula>
    </cfRule>
  </conditionalFormatting>
  <conditionalFormatting sqref="H156 H158:H160">
    <cfRule type="expression" dxfId="947" priority="1283" stopIfTrue="1">
      <formula>AND(#REF!&lt;&gt;"COMPOSICAO",#REF!&lt;&gt;"INSUMO",#REF!&lt;&gt;"")</formula>
    </cfRule>
    <cfRule type="expression" dxfId="946" priority="1284" stopIfTrue="1">
      <formula>AND(OR(#REF!="COMPOSICAO",#REF!="INSUMO",#REF!&lt;&gt;""),#REF!&lt;&gt;"")</formula>
    </cfRule>
  </conditionalFormatting>
  <conditionalFormatting sqref="F166:F167">
    <cfRule type="expression" dxfId="945" priority="1237" stopIfTrue="1">
      <formula>AND(#REF!&lt;&gt;"COMPOSICAO",#REF!&lt;&gt;"INSUMO",#REF!&lt;&gt;"")</formula>
    </cfRule>
    <cfRule type="expression" dxfId="944" priority="1238" stopIfTrue="1">
      <formula>AND(OR(#REF!="COMPOSICAO",#REF!="INSUMO",#REF!&lt;&gt;""),#REF!&lt;&gt;"")</formula>
    </cfRule>
  </conditionalFormatting>
  <conditionalFormatting sqref="F156 F158">
    <cfRule type="expression" dxfId="943" priority="1281" stopIfTrue="1">
      <formula>AND(#REF!&lt;&gt;"COMPOSICAO",#REF!&lt;&gt;"INSUMO",#REF!&lt;&gt;"")</formula>
    </cfRule>
    <cfRule type="expression" dxfId="942" priority="1282" stopIfTrue="1">
      <formula>AND(OR(#REF!="COMPOSICAO",#REF!="INSUMO",#REF!&lt;&gt;""),#REF!&lt;&gt;"")</formula>
    </cfRule>
  </conditionalFormatting>
  <conditionalFormatting sqref="A156 A158">
    <cfRule type="expression" dxfId="941" priority="1279" stopIfTrue="1">
      <formula>AND(#REF!&lt;&gt;"COMPOSICAO",#REF!&lt;&gt;"INSUMO",#REF!&lt;&gt;"")</formula>
    </cfRule>
    <cfRule type="expression" dxfId="940" priority="1280" stopIfTrue="1">
      <formula>AND(OR(#REF!="COMPOSICAO",#REF!="INSUMO",#REF!&lt;&gt;""),#REF!&lt;&gt;"")</formula>
    </cfRule>
  </conditionalFormatting>
  <conditionalFormatting sqref="C156 C158">
    <cfRule type="expression" dxfId="939" priority="1277" stopIfTrue="1">
      <formula>AND(#REF!&lt;&gt;"COMPOSICAO",#REF!&lt;&gt;"INSUMO",#REF!&lt;&gt;"")</formula>
    </cfRule>
    <cfRule type="expression" dxfId="938" priority="1278" stopIfTrue="1">
      <formula>AND(OR(#REF!="COMPOSICAO",#REF!="INSUMO",#REF!&lt;&gt;""),#REF!&lt;&gt;"")</formula>
    </cfRule>
  </conditionalFormatting>
  <conditionalFormatting sqref="A166:A167">
    <cfRule type="expression" dxfId="937" priority="1239" stopIfTrue="1">
      <formula>AND(#REF!&lt;&gt;"COMPOSICAO",#REF!&lt;&gt;"INSUMO",#REF!&lt;&gt;"")</formula>
    </cfRule>
    <cfRule type="expression" dxfId="936" priority="1240" stopIfTrue="1">
      <formula>AND(OR(#REF!="COMPOSICAO",#REF!="INSUMO",#REF!&lt;&gt;""),#REF!&lt;&gt;"")</formula>
    </cfRule>
  </conditionalFormatting>
  <conditionalFormatting sqref="B161:F161">
    <cfRule type="expression" dxfId="935" priority="1275" stopIfTrue="1">
      <formula>AND($A161&lt;&gt;"COMPOSICAO",$A161&lt;&gt;"INSUMO",$A161&lt;&gt;"")</formula>
    </cfRule>
    <cfRule type="expression" dxfId="934" priority="1276" stopIfTrue="1">
      <formula>AND(OR($A161="COMPOSICAO",$A161="INSUMO",$A161&lt;&gt;""),$A161&lt;&gt;"")</formula>
    </cfRule>
  </conditionalFormatting>
  <conditionalFormatting sqref="A161">
    <cfRule type="expression" dxfId="933" priority="1273" stopIfTrue="1">
      <formula>AND(#REF!&lt;&gt;"COMPOSICAO",#REF!&lt;&gt;"INSUMO",#REF!&lt;&gt;"")</formula>
    </cfRule>
    <cfRule type="expression" dxfId="932" priority="1274" stopIfTrue="1">
      <formula>AND(OR(#REF!="COMPOSICAO",#REF!="INSUMO",#REF!&lt;&gt;""),#REF!&lt;&gt;"")</formula>
    </cfRule>
  </conditionalFormatting>
  <conditionalFormatting sqref="C166:C167">
    <cfRule type="expression" dxfId="931" priority="1235" stopIfTrue="1">
      <formula>AND(#REF!&lt;&gt;"COMPOSICAO",#REF!&lt;&gt;"INSUMO",#REF!&lt;&gt;"")</formula>
    </cfRule>
    <cfRule type="expression" dxfId="930" priority="1236" stopIfTrue="1">
      <formula>AND(OR(#REF!="COMPOSICAO",#REF!="INSUMO",#REF!&lt;&gt;""),#REF!&lt;&gt;"")</formula>
    </cfRule>
  </conditionalFormatting>
  <conditionalFormatting sqref="D166:D167">
    <cfRule type="expression" dxfId="929" priority="1233" stopIfTrue="1">
      <formula>AND(#REF!&lt;&gt;"COMPOSICAO",#REF!&lt;&gt;"INSUMO",#REF!&lt;&gt;"")</formula>
    </cfRule>
    <cfRule type="expression" dxfId="928" priority="1234" stopIfTrue="1">
      <formula>AND(OR(#REF!="COMPOSICAO",#REF!="INSUMO",#REF!&lt;&gt;""),#REF!&lt;&gt;"")</formula>
    </cfRule>
  </conditionalFormatting>
  <conditionalFormatting sqref="D165">
    <cfRule type="expression" dxfId="927" priority="1231" stopIfTrue="1">
      <formula>AND(#REF!&lt;&gt;"COMPOSICAO",#REF!&lt;&gt;"INSUMO",#REF!&lt;&gt;"")</formula>
    </cfRule>
    <cfRule type="expression" dxfId="926" priority="1232" stopIfTrue="1">
      <formula>AND(OR(#REF!="COMPOSICAO",#REF!="INSUMO",#REF!&lt;&gt;""),#REF!&lt;&gt;"")</formula>
    </cfRule>
  </conditionalFormatting>
  <conditionalFormatting sqref="F157 A291">
    <cfRule type="expression" dxfId="925" priority="1259" stopIfTrue="1">
      <formula>AND(#REF!&lt;&gt;"COMPOSICAO",#REF!&lt;&gt;"INSUMO",#REF!&lt;&gt;"")</formula>
    </cfRule>
    <cfRule type="expression" dxfId="924" priority="1260" stopIfTrue="1">
      <formula>AND(OR(#REF!="COMPOSICAO",#REF!="INSUMO",#REF!&lt;&gt;""),#REF!&lt;&gt;"")</formula>
    </cfRule>
  </conditionalFormatting>
  <conditionalFormatting sqref="A157">
    <cfRule type="expression" dxfId="923" priority="1257" stopIfTrue="1">
      <formula>AND(#REF!&lt;&gt;"COMPOSICAO",#REF!&lt;&gt;"INSUMO",#REF!&lt;&gt;"")</formula>
    </cfRule>
    <cfRule type="expression" dxfId="922" priority="1258" stopIfTrue="1">
      <formula>AND(OR(#REF!="COMPOSICAO",#REF!="INSUMO",#REF!&lt;&gt;""),#REF!&lt;&gt;"")</formula>
    </cfRule>
  </conditionalFormatting>
  <conditionalFormatting sqref="C157">
    <cfRule type="expression" dxfId="921" priority="1255" stopIfTrue="1">
      <formula>AND(#REF!&lt;&gt;"COMPOSICAO",#REF!&lt;&gt;"INSUMO",#REF!&lt;&gt;"")</formula>
    </cfRule>
    <cfRule type="expression" dxfId="920" priority="1256" stopIfTrue="1">
      <formula>AND(OR(#REF!="COMPOSICAO",#REF!="INSUMO",#REF!&lt;&gt;""),#REF!&lt;&gt;"")</formula>
    </cfRule>
  </conditionalFormatting>
  <conditionalFormatting sqref="D157">
    <cfRule type="expression" dxfId="919" priority="1253" stopIfTrue="1">
      <formula>AND(#REF!&lt;&gt;"COMPOSICAO",#REF!&lt;&gt;"INSUMO",#REF!&lt;&gt;"")</formula>
    </cfRule>
    <cfRule type="expression" dxfId="918" priority="1254" stopIfTrue="1">
      <formula>AND(OR(#REF!="COMPOSICAO",#REF!="INSUMO",#REF!&lt;&gt;""),#REF!&lt;&gt;"")</formula>
    </cfRule>
  </conditionalFormatting>
  <conditionalFormatting sqref="H165">
    <cfRule type="expression" dxfId="917" priority="1251" stopIfTrue="1">
      <formula>AND(#REF!&lt;&gt;"COMPOSICAO",#REF!&lt;&gt;"INSUMO",#REF!&lt;&gt;"")</formula>
    </cfRule>
    <cfRule type="expression" dxfId="916" priority="1252" stopIfTrue="1">
      <formula>AND(OR(#REF!="COMPOSICAO",#REF!="INSUMO",#REF!&lt;&gt;""),#REF!&lt;&gt;"")</formula>
    </cfRule>
  </conditionalFormatting>
  <conditionalFormatting sqref="F165">
    <cfRule type="expression" dxfId="915" priority="1249" stopIfTrue="1">
      <formula>AND(#REF!&lt;&gt;"COMPOSICAO",#REF!&lt;&gt;"INSUMO",#REF!&lt;&gt;"")</formula>
    </cfRule>
    <cfRule type="expression" dxfId="914" priority="1250" stopIfTrue="1">
      <formula>AND(OR(#REF!="COMPOSICAO",#REF!="INSUMO",#REF!&lt;&gt;""),#REF!&lt;&gt;"")</formula>
    </cfRule>
  </conditionalFormatting>
  <conditionalFormatting sqref="A165">
    <cfRule type="expression" dxfId="913" priority="1247" stopIfTrue="1">
      <formula>AND(#REF!&lt;&gt;"COMPOSICAO",#REF!&lt;&gt;"INSUMO",#REF!&lt;&gt;"")</formula>
    </cfRule>
    <cfRule type="expression" dxfId="912" priority="1248" stopIfTrue="1">
      <formula>AND(OR(#REF!="COMPOSICAO",#REF!="INSUMO",#REF!&lt;&gt;""),#REF!&lt;&gt;"")</formula>
    </cfRule>
  </conditionalFormatting>
  <conditionalFormatting sqref="C165">
    <cfRule type="expression" dxfId="911" priority="1245" stopIfTrue="1">
      <formula>AND(#REF!&lt;&gt;"COMPOSICAO",#REF!&lt;&gt;"INSUMO",#REF!&lt;&gt;"")</formula>
    </cfRule>
    <cfRule type="expression" dxfId="910" priority="1246" stopIfTrue="1">
      <formula>AND(OR(#REF!="COMPOSICAO",#REF!="INSUMO",#REF!&lt;&gt;""),#REF!&lt;&gt;"")</formula>
    </cfRule>
  </conditionalFormatting>
  <conditionalFormatting sqref="B168:F168">
    <cfRule type="expression" dxfId="909" priority="1243" stopIfTrue="1">
      <formula>AND($A168&lt;&gt;"COMPOSICAO",$A168&lt;&gt;"INSUMO",$A168&lt;&gt;"")</formula>
    </cfRule>
    <cfRule type="expression" dxfId="908" priority="1244" stopIfTrue="1">
      <formula>AND(OR($A168="COMPOSICAO",$A168="INSUMO",$A168&lt;&gt;""),$A168&lt;&gt;"")</formula>
    </cfRule>
  </conditionalFormatting>
  <conditionalFormatting sqref="A168">
    <cfRule type="expression" dxfId="907" priority="1241" stopIfTrue="1">
      <formula>AND(#REF!&lt;&gt;"COMPOSICAO",#REF!&lt;&gt;"INSUMO",#REF!&lt;&gt;"")</formula>
    </cfRule>
    <cfRule type="expression" dxfId="906" priority="1242" stopIfTrue="1">
      <formula>AND(OR(#REF!="COMPOSICAO",#REF!="INSUMO",#REF!&lt;&gt;""),#REF!&lt;&gt;"")</formula>
    </cfRule>
  </conditionalFormatting>
  <conditionalFormatting sqref="C318">
    <cfRule type="expression" dxfId="905" priority="1191" stopIfTrue="1">
      <formula>AND(#REF!&lt;&gt;"COMPOSICAO",#REF!&lt;&gt;"INSUMO",#REF!&lt;&gt;"")</formula>
    </cfRule>
    <cfRule type="expression" dxfId="904" priority="1192" stopIfTrue="1">
      <formula>AND(OR(#REF!="COMPOSICAO",#REF!="INSUMO",#REF!&lt;&gt;""),#REF!&lt;&gt;"")</formula>
    </cfRule>
  </conditionalFormatting>
  <conditionalFormatting sqref="F317">
    <cfRule type="expression" dxfId="903" priority="1219" stopIfTrue="1">
      <formula>AND(#REF!&lt;&gt;"COMPOSICAO",#REF!&lt;&gt;"INSUMO",#REF!&lt;&gt;"")</formula>
    </cfRule>
    <cfRule type="expression" dxfId="902" priority="1220" stopIfTrue="1">
      <formula>AND(OR(#REF!="COMPOSICAO",#REF!="INSUMO",#REF!&lt;&gt;""),#REF!&lt;&gt;"")</formula>
    </cfRule>
  </conditionalFormatting>
  <conditionalFormatting sqref="C317">
    <cfRule type="expression" dxfId="901" priority="1217" stopIfTrue="1">
      <formula>AND(#REF!&lt;&gt;"COMPOSICAO",#REF!&lt;&gt;"INSUMO",#REF!&lt;&gt;"")</formula>
    </cfRule>
    <cfRule type="expression" dxfId="900" priority="1218" stopIfTrue="1">
      <formula>AND(OR(#REF!="COMPOSICAO",#REF!="INSUMO",#REF!&lt;&gt;""),#REF!&lt;&gt;"")</formula>
    </cfRule>
  </conditionalFormatting>
  <conditionalFormatting sqref="A317">
    <cfRule type="expression" dxfId="899" priority="1215" stopIfTrue="1">
      <formula>AND(#REF!&lt;&gt;"COMPOSICAO",#REF!&lt;&gt;"INSUMO",#REF!&lt;&gt;"")</formula>
    </cfRule>
    <cfRule type="expression" dxfId="898" priority="1216" stopIfTrue="1">
      <formula>AND(OR(#REF!="COMPOSICAO",#REF!="INSUMO",#REF!&lt;&gt;""),#REF!&lt;&gt;"")</formula>
    </cfRule>
  </conditionalFormatting>
  <conditionalFormatting sqref="B320:F321">
    <cfRule type="expression" dxfId="897" priority="1213" stopIfTrue="1">
      <formula>AND($A320&lt;&gt;"COMPOSICAO",$A320&lt;&gt;"INSUMO",$A320&lt;&gt;"")</formula>
    </cfRule>
    <cfRule type="expression" dxfId="896" priority="1214" stopIfTrue="1">
      <formula>AND(OR($A320="COMPOSICAO",$A320="INSUMO",$A320&lt;&gt;""),$A320&lt;&gt;"")</formula>
    </cfRule>
  </conditionalFormatting>
  <conditionalFormatting sqref="A320:A321">
    <cfRule type="expression" dxfId="895" priority="1211" stopIfTrue="1">
      <formula>AND(#REF!&lt;&gt;"COMPOSICAO",#REF!&lt;&gt;"INSUMO",#REF!&lt;&gt;"")</formula>
    </cfRule>
    <cfRule type="expression" dxfId="894" priority="1212" stopIfTrue="1">
      <formula>AND(OR(#REF!="COMPOSICAO",#REF!="INSUMO",#REF!&lt;&gt;""),#REF!&lt;&gt;"")</formula>
    </cfRule>
  </conditionalFormatting>
  <conditionalFormatting sqref="A319">
    <cfRule type="expression" dxfId="893" priority="1209" stopIfTrue="1">
      <formula>AND(#REF!&lt;&gt;"COMPOSICAO",#REF!&lt;&gt;"INSUMO",#REF!&lt;&gt;"")</formula>
    </cfRule>
    <cfRule type="expression" dxfId="892" priority="1210" stopIfTrue="1">
      <formula>AND(OR(#REF!="COMPOSICAO",#REF!="INSUMO",#REF!&lt;&gt;""),#REF!&lt;&gt;"")</formula>
    </cfRule>
  </conditionalFormatting>
  <conditionalFormatting sqref="A403">
    <cfRule type="expression" dxfId="891" priority="1129" stopIfTrue="1">
      <formula>AND(#REF!&lt;&gt;"COMPOSICAO",#REF!&lt;&gt;"INSUMO",#REF!&lt;&gt;"")</formula>
    </cfRule>
    <cfRule type="expression" dxfId="890" priority="1130" stopIfTrue="1">
      <formula>AND(OR(#REF!="COMPOSICAO",#REF!="INSUMO",#REF!&lt;&gt;""),#REF!&lt;&gt;"")</formula>
    </cfRule>
  </conditionalFormatting>
  <conditionalFormatting sqref="A404">
    <cfRule type="expression" dxfId="889" priority="1131" stopIfTrue="1">
      <formula>AND(#REF!&lt;&gt;"COMPOSICAO",#REF!&lt;&gt;"INSUMO",#REF!&lt;&gt;"")</formula>
    </cfRule>
    <cfRule type="expression" dxfId="888" priority="1132" stopIfTrue="1">
      <formula>AND(OR(#REF!="COMPOSICAO",#REF!="INSUMO",#REF!&lt;&gt;""),#REF!&lt;&gt;"")</formula>
    </cfRule>
  </conditionalFormatting>
  <conditionalFormatting sqref="F319">
    <cfRule type="expression" dxfId="887" priority="1203" stopIfTrue="1">
      <formula>AND(#REF!&lt;&gt;"COMPOSICAO",#REF!&lt;&gt;"INSUMO",#REF!&lt;&gt;"")</formula>
    </cfRule>
    <cfRule type="expression" dxfId="886" priority="1204" stopIfTrue="1">
      <formula>AND(OR(#REF!="COMPOSICAO",#REF!="INSUMO",#REF!&lt;&gt;""),#REF!&lt;&gt;"")</formula>
    </cfRule>
  </conditionalFormatting>
  <conditionalFormatting sqref="A334">
    <cfRule type="expression" dxfId="885" priority="1167" stopIfTrue="1">
      <formula>AND(#REF!&lt;&gt;"COMPOSICAO",#REF!&lt;&gt;"INSUMO",#REF!&lt;&gt;"")</formula>
    </cfRule>
    <cfRule type="expression" dxfId="884" priority="1168" stopIfTrue="1">
      <formula>AND(OR(#REF!="COMPOSICAO",#REF!="INSUMO",#REF!&lt;&gt;""),#REF!&lt;&gt;"")</formula>
    </cfRule>
  </conditionalFormatting>
  <conditionalFormatting sqref="A318">
    <cfRule type="expression" dxfId="883" priority="1189" stopIfTrue="1">
      <formula>AND(#REF!&lt;&gt;"COMPOSICAO",#REF!&lt;&gt;"INSUMO",#REF!&lt;&gt;"")</formula>
    </cfRule>
    <cfRule type="expression" dxfId="882" priority="1190" stopIfTrue="1">
      <formula>AND(OR(#REF!="COMPOSICAO",#REF!="INSUMO",#REF!&lt;&gt;""),#REF!&lt;&gt;"")</formula>
    </cfRule>
  </conditionalFormatting>
  <conditionalFormatting sqref="F318">
    <cfRule type="expression" dxfId="881" priority="1187" stopIfTrue="1">
      <formula>AND(#REF!&lt;&gt;"COMPOSICAO",#REF!&lt;&gt;"INSUMO",#REF!&lt;&gt;"")</formula>
    </cfRule>
    <cfRule type="expression" dxfId="880" priority="1188" stopIfTrue="1">
      <formula>AND(OR(#REF!="COMPOSICAO",#REF!="INSUMO",#REF!&lt;&gt;""),#REF!&lt;&gt;"")</formula>
    </cfRule>
  </conditionalFormatting>
  <conditionalFormatting sqref="H317:H319">
    <cfRule type="expression" dxfId="879" priority="1185" stopIfTrue="1">
      <formula>AND(#REF!&lt;&gt;"COMPOSICAO",#REF!&lt;&gt;"INSUMO",#REF!&lt;&gt;"")</formula>
    </cfRule>
    <cfRule type="expression" dxfId="878" priority="1186" stopIfTrue="1">
      <formula>AND(OR(#REF!="COMPOSICAO",#REF!="INSUMO",#REF!&lt;&gt;""),#REF!&lt;&gt;"")</formula>
    </cfRule>
  </conditionalFormatting>
  <conditionalFormatting sqref="D318:D319">
    <cfRule type="expression" dxfId="877" priority="1181" stopIfTrue="1">
      <formula>AND(#REF!&lt;&gt;"COMPOSICAO",#REF!&lt;&gt;"INSUMO",#REF!&lt;&gt;"")</formula>
    </cfRule>
    <cfRule type="expression" dxfId="876" priority="1182" stopIfTrue="1">
      <formula>AND(OR(#REF!="COMPOSICAO",#REF!="INSUMO",#REF!&lt;&gt;""),#REF!&lt;&gt;"")</formula>
    </cfRule>
  </conditionalFormatting>
  <conditionalFormatting sqref="D317">
    <cfRule type="expression" dxfId="875" priority="1183" stopIfTrue="1">
      <formula>AND(#REF!&lt;&gt;"COMPOSICAO",#REF!&lt;&gt;"INSUMO",#REF!&lt;&gt;"")</formula>
    </cfRule>
    <cfRule type="expression" dxfId="874" priority="1184" stopIfTrue="1">
      <formula>AND(OR(#REF!="COMPOSICAO",#REF!="INSUMO",#REF!&lt;&gt;""),#REF!&lt;&gt;"")</formula>
    </cfRule>
  </conditionalFormatting>
  <conditionalFormatting sqref="C319">
    <cfRule type="expression" dxfId="873" priority="1179" stopIfTrue="1">
      <formula>AND(#REF!&lt;&gt;"COMPOSICAO",#REF!&lt;&gt;"INSUMO",#REF!&lt;&gt;"")</formula>
    </cfRule>
    <cfRule type="expression" dxfId="872" priority="1180" stopIfTrue="1">
      <formula>AND(OR(#REF!="COMPOSICAO",#REF!="INSUMO",#REF!&lt;&gt;""),#REF!&lt;&gt;"")</formula>
    </cfRule>
  </conditionalFormatting>
  <conditionalFormatting sqref="C333">
    <cfRule type="expression" dxfId="871" priority="1163" stopIfTrue="1">
      <formula>AND(#REF!&lt;&gt;"COMPOSICAO",#REF!&lt;&gt;"INSUMO",#REF!&lt;&gt;"")</formula>
    </cfRule>
    <cfRule type="expression" dxfId="870" priority="1164" stopIfTrue="1">
      <formula>AND(OR(#REF!="COMPOSICAO",#REF!="INSUMO",#REF!&lt;&gt;""),#REF!&lt;&gt;"")</formula>
    </cfRule>
  </conditionalFormatting>
  <conditionalFormatting sqref="F331">
    <cfRule type="expression" dxfId="869" priority="1177" stopIfTrue="1">
      <formula>AND(#REF!&lt;&gt;"COMPOSICAO",#REF!&lt;&gt;"INSUMO",#REF!&lt;&gt;"")</formula>
    </cfRule>
    <cfRule type="expression" dxfId="868" priority="1178" stopIfTrue="1">
      <formula>AND(OR(#REF!="COMPOSICAO",#REF!="INSUMO",#REF!&lt;&gt;""),#REF!&lt;&gt;"")</formula>
    </cfRule>
  </conditionalFormatting>
  <conditionalFormatting sqref="C331">
    <cfRule type="expression" dxfId="867" priority="1175" stopIfTrue="1">
      <formula>AND(#REF!&lt;&gt;"COMPOSICAO",#REF!&lt;&gt;"INSUMO",#REF!&lt;&gt;"")</formula>
    </cfRule>
    <cfRule type="expression" dxfId="866" priority="1176" stopIfTrue="1">
      <formula>AND(OR(#REF!="COMPOSICAO",#REF!="INSUMO",#REF!&lt;&gt;""),#REF!&lt;&gt;"")</formula>
    </cfRule>
  </conditionalFormatting>
  <conditionalFormatting sqref="A331">
    <cfRule type="expression" dxfId="865" priority="1173" stopIfTrue="1">
      <formula>AND(#REF!&lt;&gt;"COMPOSICAO",#REF!&lt;&gt;"INSUMO",#REF!&lt;&gt;"")</formula>
    </cfRule>
    <cfRule type="expression" dxfId="864" priority="1174" stopIfTrue="1">
      <formula>AND(OR(#REF!="COMPOSICAO",#REF!="INSUMO",#REF!&lt;&gt;""),#REF!&lt;&gt;"")</formula>
    </cfRule>
  </conditionalFormatting>
  <conditionalFormatting sqref="B335:F335">
    <cfRule type="expression" dxfId="863" priority="1171" stopIfTrue="1">
      <formula>AND($A335&lt;&gt;"COMPOSICAO",$A335&lt;&gt;"INSUMO",$A335&lt;&gt;"")</formula>
    </cfRule>
    <cfRule type="expression" dxfId="862" priority="1172" stopIfTrue="1">
      <formula>AND(OR($A335="COMPOSICAO",$A335="INSUMO",$A335&lt;&gt;""),$A335&lt;&gt;"")</formula>
    </cfRule>
  </conditionalFormatting>
  <conditionalFormatting sqref="A335">
    <cfRule type="expression" dxfId="861" priority="1169" stopIfTrue="1">
      <formula>AND(#REF!&lt;&gt;"COMPOSICAO",#REF!&lt;&gt;"INSUMO",#REF!&lt;&gt;"")</formula>
    </cfRule>
    <cfRule type="expression" dxfId="860" priority="1170" stopIfTrue="1">
      <formula>AND(OR(#REF!="COMPOSICAO",#REF!="INSUMO",#REF!&lt;&gt;""),#REF!&lt;&gt;"")</formula>
    </cfRule>
  </conditionalFormatting>
  <conditionalFormatting sqref="F334">
    <cfRule type="expression" dxfId="859" priority="1165" stopIfTrue="1">
      <formula>AND(#REF!&lt;&gt;"COMPOSICAO",#REF!&lt;&gt;"INSUMO",#REF!&lt;&gt;"")</formula>
    </cfRule>
    <cfRule type="expression" dxfId="858" priority="1166" stopIfTrue="1">
      <formula>AND(OR(#REF!="COMPOSICAO",#REF!="INSUMO",#REF!&lt;&gt;""),#REF!&lt;&gt;"")</formula>
    </cfRule>
  </conditionalFormatting>
  <conditionalFormatting sqref="A333">
    <cfRule type="expression" dxfId="857" priority="1161" stopIfTrue="1">
      <formula>AND(#REF!&lt;&gt;"COMPOSICAO",#REF!&lt;&gt;"INSUMO",#REF!&lt;&gt;"")</formula>
    </cfRule>
    <cfRule type="expression" dxfId="856" priority="1162" stopIfTrue="1">
      <formula>AND(OR(#REF!="COMPOSICAO",#REF!="INSUMO",#REF!&lt;&gt;""),#REF!&lt;&gt;"")</formula>
    </cfRule>
  </conditionalFormatting>
  <conditionalFormatting sqref="F333">
    <cfRule type="expression" dxfId="855" priority="1159" stopIfTrue="1">
      <formula>AND(#REF!&lt;&gt;"COMPOSICAO",#REF!&lt;&gt;"INSUMO",#REF!&lt;&gt;"")</formula>
    </cfRule>
    <cfRule type="expression" dxfId="854" priority="1160" stopIfTrue="1">
      <formula>AND(OR(#REF!="COMPOSICAO",#REF!="INSUMO",#REF!&lt;&gt;""),#REF!&lt;&gt;"")</formula>
    </cfRule>
  </conditionalFormatting>
  <conditionalFormatting sqref="H331 H333:H334">
    <cfRule type="expression" dxfId="853" priority="1157" stopIfTrue="1">
      <formula>AND(#REF!&lt;&gt;"COMPOSICAO",#REF!&lt;&gt;"INSUMO",#REF!&lt;&gt;"")</formula>
    </cfRule>
    <cfRule type="expression" dxfId="852" priority="1158" stopIfTrue="1">
      <formula>AND(OR(#REF!="COMPOSICAO",#REF!="INSUMO",#REF!&lt;&gt;""),#REF!&lt;&gt;"")</formula>
    </cfRule>
  </conditionalFormatting>
  <conditionalFormatting sqref="D333:D334">
    <cfRule type="expression" dxfId="851" priority="1153" stopIfTrue="1">
      <formula>AND(#REF!&lt;&gt;"COMPOSICAO",#REF!&lt;&gt;"INSUMO",#REF!&lt;&gt;"")</formula>
    </cfRule>
    <cfRule type="expression" dxfId="850" priority="1154" stopIfTrue="1">
      <formula>AND(OR(#REF!="COMPOSICAO",#REF!="INSUMO",#REF!&lt;&gt;""),#REF!&lt;&gt;"")</formula>
    </cfRule>
  </conditionalFormatting>
  <conditionalFormatting sqref="D331">
    <cfRule type="expression" dxfId="849" priority="1155" stopIfTrue="1">
      <formula>AND(#REF!&lt;&gt;"COMPOSICAO",#REF!&lt;&gt;"INSUMO",#REF!&lt;&gt;"")</formula>
    </cfRule>
    <cfRule type="expression" dxfId="848" priority="1156" stopIfTrue="1">
      <formula>AND(OR(#REF!="COMPOSICAO",#REF!="INSUMO",#REF!&lt;&gt;""),#REF!&lt;&gt;"")</formula>
    </cfRule>
  </conditionalFormatting>
  <conditionalFormatting sqref="C334">
    <cfRule type="expression" dxfId="847" priority="1151" stopIfTrue="1">
      <formula>AND(#REF!&lt;&gt;"COMPOSICAO",#REF!&lt;&gt;"INSUMO",#REF!&lt;&gt;"")</formula>
    </cfRule>
    <cfRule type="expression" dxfId="846" priority="1152" stopIfTrue="1">
      <formula>AND(OR(#REF!="COMPOSICAO",#REF!="INSUMO",#REF!&lt;&gt;""),#REF!&lt;&gt;"")</formula>
    </cfRule>
  </conditionalFormatting>
  <conditionalFormatting sqref="C332">
    <cfRule type="expression" dxfId="845" priority="1149" stopIfTrue="1">
      <formula>AND(#REF!&lt;&gt;"COMPOSICAO",#REF!&lt;&gt;"INSUMO",#REF!&lt;&gt;"")</formula>
    </cfRule>
    <cfRule type="expression" dxfId="844" priority="1150" stopIfTrue="1">
      <formula>AND(OR(#REF!="COMPOSICAO",#REF!="INSUMO",#REF!&lt;&gt;""),#REF!&lt;&gt;"")</formula>
    </cfRule>
  </conditionalFormatting>
  <conditionalFormatting sqref="A332">
    <cfRule type="expression" dxfId="843" priority="1147" stopIfTrue="1">
      <formula>AND(#REF!&lt;&gt;"COMPOSICAO",#REF!&lt;&gt;"INSUMO",#REF!&lt;&gt;"")</formula>
    </cfRule>
    <cfRule type="expression" dxfId="842" priority="1148" stopIfTrue="1">
      <formula>AND(OR(#REF!="COMPOSICAO",#REF!="INSUMO",#REF!&lt;&gt;""),#REF!&lt;&gt;"")</formula>
    </cfRule>
  </conditionalFormatting>
  <conditionalFormatting sqref="F332">
    <cfRule type="expression" dxfId="841" priority="1145" stopIfTrue="1">
      <formula>AND(#REF!&lt;&gt;"COMPOSICAO",#REF!&lt;&gt;"INSUMO",#REF!&lt;&gt;"")</formula>
    </cfRule>
    <cfRule type="expression" dxfId="840" priority="1146" stopIfTrue="1">
      <formula>AND(OR(#REF!="COMPOSICAO",#REF!="INSUMO",#REF!&lt;&gt;""),#REF!&lt;&gt;"")</formula>
    </cfRule>
  </conditionalFormatting>
  <conditionalFormatting sqref="H332">
    <cfRule type="expression" dxfId="839" priority="1143" stopIfTrue="1">
      <formula>AND(#REF!&lt;&gt;"COMPOSICAO",#REF!&lt;&gt;"INSUMO",#REF!&lt;&gt;"")</formula>
    </cfRule>
    <cfRule type="expression" dxfId="838" priority="1144" stopIfTrue="1">
      <formula>AND(OR(#REF!="COMPOSICAO",#REF!="INSUMO",#REF!&lt;&gt;""),#REF!&lt;&gt;"")</formula>
    </cfRule>
  </conditionalFormatting>
  <conditionalFormatting sqref="D332">
    <cfRule type="expression" dxfId="837" priority="1141" stopIfTrue="1">
      <formula>AND(#REF!&lt;&gt;"COMPOSICAO",#REF!&lt;&gt;"INSUMO",#REF!&lt;&gt;"")</formula>
    </cfRule>
    <cfRule type="expression" dxfId="836" priority="1142" stopIfTrue="1">
      <formula>AND(OR(#REF!="COMPOSICAO",#REF!="INSUMO",#REF!&lt;&gt;""),#REF!&lt;&gt;"")</formula>
    </cfRule>
  </conditionalFormatting>
  <conditionalFormatting sqref="F402">
    <cfRule type="expression" dxfId="835" priority="1139" stopIfTrue="1">
      <formula>AND(#REF!&lt;&gt;"COMPOSICAO",#REF!&lt;&gt;"INSUMO",#REF!&lt;&gt;"")</formula>
    </cfRule>
    <cfRule type="expression" dxfId="834" priority="1140" stopIfTrue="1">
      <formula>AND(OR(#REF!="COMPOSICAO",#REF!="INSUMO",#REF!&lt;&gt;""),#REF!&lt;&gt;"")</formula>
    </cfRule>
  </conditionalFormatting>
  <conditionalFormatting sqref="C402">
    <cfRule type="expression" dxfId="833" priority="1137" stopIfTrue="1">
      <formula>AND(#REF!&lt;&gt;"COMPOSICAO",#REF!&lt;&gt;"INSUMO",#REF!&lt;&gt;"")</formula>
    </cfRule>
    <cfRule type="expression" dxfId="832" priority="1138" stopIfTrue="1">
      <formula>AND(OR(#REF!="COMPOSICAO",#REF!="INSUMO",#REF!&lt;&gt;""),#REF!&lt;&gt;"")</formula>
    </cfRule>
  </conditionalFormatting>
  <conditionalFormatting sqref="A402">
    <cfRule type="expression" dxfId="831" priority="1135" stopIfTrue="1">
      <formula>AND(#REF!&lt;&gt;"COMPOSICAO",#REF!&lt;&gt;"INSUMO",#REF!&lt;&gt;"")</formula>
    </cfRule>
    <cfRule type="expression" dxfId="830" priority="1136" stopIfTrue="1">
      <formula>AND(OR(#REF!="COMPOSICAO",#REF!="INSUMO",#REF!&lt;&gt;""),#REF!&lt;&gt;"")</formula>
    </cfRule>
  </conditionalFormatting>
  <conditionalFormatting sqref="B404:F404">
    <cfRule type="expression" dxfId="829" priority="1133" stopIfTrue="1">
      <formula>AND($A404&lt;&gt;"COMPOSICAO",$A404&lt;&gt;"INSUMO",$A404&lt;&gt;"")</formula>
    </cfRule>
    <cfRule type="expression" dxfId="828" priority="1134" stopIfTrue="1">
      <formula>AND(OR($A404="COMPOSICAO",$A404="INSUMO",$A404&lt;&gt;""),$A404&lt;&gt;"")</formula>
    </cfRule>
  </conditionalFormatting>
  <conditionalFormatting sqref="F403">
    <cfRule type="expression" dxfId="827" priority="1127" stopIfTrue="1">
      <formula>AND(#REF!&lt;&gt;"COMPOSICAO",#REF!&lt;&gt;"INSUMO",#REF!&lt;&gt;"")</formula>
    </cfRule>
    <cfRule type="expression" dxfId="826" priority="1128" stopIfTrue="1">
      <formula>AND(OR(#REF!="COMPOSICAO",#REF!="INSUMO",#REF!&lt;&gt;""),#REF!&lt;&gt;"")</formula>
    </cfRule>
  </conditionalFormatting>
  <conditionalFormatting sqref="D402">
    <cfRule type="expression" dxfId="825" priority="1117" stopIfTrue="1">
      <formula>AND(#REF!&lt;&gt;"COMPOSICAO",#REF!&lt;&gt;"INSUMO",#REF!&lt;&gt;"")</formula>
    </cfRule>
    <cfRule type="expression" dxfId="824" priority="1118" stopIfTrue="1">
      <formula>AND(OR(#REF!="COMPOSICAO",#REF!="INSUMO",#REF!&lt;&gt;""),#REF!&lt;&gt;"")</formula>
    </cfRule>
  </conditionalFormatting>
  <conditionalFormatting sqref="C403">
    <cfRule type="expression" dxfId="823" priority="1113" stopIfTrue="1">
      <formula>AND(#REF!&lt;&gt;"COMPOSICAO",#REF!&lt;&gt;"INSUMO",#REF!&lt;&gt;"")</formula>
    </cfRule>
    <cfRule type="expression" dxfId="822" priority="1114" stopIfTrue="1">
      <formula>AND(OR(#REF!="COMPOSICAO",#REF!="INSUMO",#REF!&lt;&gt;""),#REF!&lt;&gt;"")</formula>
    </cfRule>
  </conditionalFormatting>
  <conditionalFormatting sqref="B172:F172">
    <cfRule type="expression" dxfId="821" priority="1093" stopIfTrue="1">
      <formula>AND($A172&lt;&gt;"COMPOSICAO",$A172&lt;&gt;"INSUMO",$A172&lt;&gt;"")</formula>
    </cfRule>
    <cfRule type="expression" dxfId="820" priority="1094" stopIfTrue="1">
      <formula>AND(OR($A172="COMPOSICAO",$A172="INSUMO",$A172&lt;&gt;""),$A172&lt;&gt;"")</formula>
    </cfRule>
  </conditionalFormatting>
  <conditionalFormatting sqref="A172">
    <cfRule type="expression" dxfId="819" priority="1091" stopIfTrue="1">
      <formula>AND(#REF!&lt;&gt;"COMPOSICAO",#REF!&lt;&gt;"INSUMO",#REF!&lt;&gt;"")</formula>
    </cfRule>
    <cfRule type="expression" dxfId="818" priority="1092" stopIfTrue="1">
      <formula>AND(OR(#REF!="COMPOSICAO",#REF!="INSUMO",#REF!&lt;&gt;""),#REF!&lt;&gt;"")</formula>
    </cfRule>
  </conditionalFormatting>
  <conditionalFormatting sqref="C296">
    <cfRule type="expression" dxfId="817" priority="1067" stopIfTrue="1">
      <formula>AND(#REF!&lt;&gt;"COMPOSICAO",#REF!&lt;&gt;"INSUMO",#REF!&lt;&gt;"")</formula>
    </cfRule>
    <cfRule type="expression" dxfId="816" priority="1068" stopIfTrue="1">
      <formula>AND(OR(#REF!="COMPOSICAO",#REF!="INSUMO",#REF!&lt;&gt;""),#REF!&lt;&gt;"")</formula>
    </cfRule>
  </conditionalFormatting>
  <conditionalFormatting sqref="B298:F298">
    <cfRule type="expression" dxfId="815" priority="1075" stopIfTrue="1">
      <formula>AND($A298&lt;&gt;"COMPOSICAO",$A298&lt;&gt;"INSUMO",$A298&lt;&gt;"")</formula>
    </cfRule>
    <cfRule type="expression" dxfId="814" priority="1076" stopIfTrue="1">
      <formula>AND(OR($A298="COMPOSICAO",$A298="INSUMO",$A298&lt;&gt;""),$A298&lt;&gt;"")</formula>
    </cfRule>
  </conditionalFormatting>
  <conditionalFormatting sqref="A298">
    <cfRule type="expression" dxfId="813" priority="1073" stopIfTrue="1">
      <formula>AND(#REF!&lt;&gt;"COMPOSICAO",#REF!&lt;&gt;"INSUMO",#REF!&lt;&gt;"")</formula>
    </cfRule>
    <cfRule type="expression" dxfId="812" priority="1074" stopIfTrue="1">
      <formula>AND(OR(#REF!="COMPOSICAO",#REF!="INSUMO",#REF!&lt;&gt;""),#REF!&lt;&gt;"")</formula>
    </cfRule>
  </conditionalFormatting>
  <conditionalFormatting sqref="A297">
    <cfRule type="expression" dxfId="811" priority="1071" stopIfTrue="1">
      <formula>AND(#REF!&lt;&gt;"COMPOSICAO",#REF!&lt;&gt;"INSUMO",#REF!&lt;&gt;"")</formula>
    </cfRule>
    <cfRule type="expression" dxfId="810" priority="1072" stopIfTrue="1">
      <formula>AND(OR(#REF!="COMPOSICAO",#REF!="INSUMO",#REF!&lt;&gt;""),#REF!&lt;&gt;"")</formula>
    </cfRule>
  </conditionalFormatting>
  <conditionalFormatting sqref="F297">
    <cfRule type="expression" dxfId="809" priority="1069" stopIfTrue="1">
      <formula>AND(#REF!&lt;&gt;"COMPOSICAO",#REF!&lt;&gt;"INSUMO",#REF!&lt;&gt;"")</formula>
    </cfRule>
    <cfRule type="expression" dxfId="808" priority="1070" stopIfTrue="1">
      <formula>AND(OR(#REF!="COMPOSICAO",#REF!="INSUMO",#REF!&lt;&gt;""),#REF!&lt;&gt;"")</formula>
    </cfRule>
  </conditionalFormatting>
  <conditionalFormatting sqref="A296">
    <cfRule type="expression" dxfId="807" priority="1065" stopIfTrue="1">
      <formula>AND(#REF!&lt;&gt;"COMPOSICAO",#REF!&lt;&gt;"INSUMO",#REF!&lt;&gt;"")</formula>
    </cfRule>
    <cfRule type="expression" dxfId="806" priority="1066" stopIfTrue="1">
      <formula>AND(OR(#REF!="COMPOSICAO",#REF!="INSUMO",#REF!&lt;&gt;""),#REF!&lt;&gt;"")</formula>
    </cfRule>
  </conditionalFormatting>
  <conditionalFormatting sqref="F296">
    <cfRule type="expression" dxfId="805" priority="1063" stopIfTrue="1">
      <formula>AND(#REF!&lt;&gt;"COMPOSICAO",#REF!&lt;&gt;"INSUMO",#REF!&lt;&gt;"")</formula>
    </cfRule>
    <cfRule type="expression" dxfId="804" priority="1064" stopIfTrue="1">
      <formula>AND(OR(#REF!="COMPOSICAO",#REF!="INSUMO",#REF!&lt;&gt;""),#REF!&lt;&gt;"")</formula>
    </cfRule>
  </conditionalFormatting>
  <conditionalFormatting sqref="H296:H297">
    <cfRule type="expression" dxfId="803" priority="1061" stopIfTrue="1">
      <formula>AND(#REF!&lt;&gt;"COMPOSICAO",#REF!&lt;&gt;"INSUMO",#REF!&lt;&gt;"")</formula>
    </cfRule>
    <cfRule type="expression" dxfId="802" priority="1062" stopIfTrue="1">
      <formula>AND(OR(#REF!="COMPOSICAO",#REF!="INSUMO",#REF!&lt;&gt;""),#REF!&lt;&gt;"")</formula>
    </cfRule>
  </conditionalFormatting>
  <conditionalFormatting sqref="D296:D297">
    <cfRule type="expression" dxfId="801" priority="1057" stopIfTrue="1">
      <formula>AND(#REF!&lt;&gt;"COMPOSICAO",#REF!&lt;&gt;"INSUMO",#REF!&lt;&gt;"")</formula>
    </cfRule>
    <cfRule type="expression" dxfId="800" priority="1058" stopIfTrue="1">
      <formula>AND(OR(#REF!="COMPOSICAO",#REF!="INSUMO",#REF!&lt;&gt;""),#REF!&lt;&gt;"")</formula>
    </cfRule>
  </conditionalFormatting>
  <conditionalFormatting sqref="C297">
    <cfRule type="expression" dxfId="799" priority="1055" stopIfTrue="1">
      <formula>AND(#REF!&lt;&gt;"COMPOSICAO",#REF!&lt;&gt;"INSUMO",#REF!&lt;&gt;"")</formula>
    </cfRule>
    <cfRule type="expression" dxfId="798" priority="1056" stopIfTrue="1">
      <formula>AND(OR(#REF!="COMPOSICAO",#REF!="INSUMO",#REF!&lt;&gt;""),#REF!&lt;&gt;"")</formula>
    </cfRule>
  </conditionalFormatting>
  <conditionalFormatting sqref="C303">
    <cfRule type="expression" dxfId="797" priority="1039" stopIfTrue="1">
      <formula>AND(#REF!&lt;&gt;"COMPOSICAO",#REF!&lt;&gt;"INSUMO",#REF!&lt;&gt;"")</formula>
    </cfRule>
    <cfRule type="expression" dxfId="796" priority="1040" stopIfTrue="1">
      <formula>AND(OR(#REF!="COMPOSICAO",#REF!="INSUMO",#REF!&lt;&gt;""),#REF!&lt;&gt;"")</formula>
    </cfRule>
  </conditionalFormatting>
  <conditionalFormatting sqref="F302">
    <cfRule type="expression" dxfId="795" priority="1053" stopIfTrue="1">
      <formula>AND(#REF!&lt;&gt;"COMPOSICAO",#REF!&lt;&gt;"INSUMO",#REF!&lt;&gt;"")</formula>
    </cfRule>
    <cfRule type="expression" dxfId="794" priority="1054" stopIfTrue="1">
      <formula>AND(OR(#REF!="COMPOSICAO",#REF!="INSUMO",#REF!&lt;&gt;""),#REF!&lt;&gt;"")</formula>
    </cfRule>
  </conditionalFormatting>
  <conditionalFormatting sqref="C302">
    <cfRule type="expression" dxfId="793" priority="1051" stopIfTrue="1">
      <formula>AND(#REF!&lt;&gt;"COMPOSICAO",#REF!&lt;&gt;"INSUMO",#REF!&lt;&gt;"")</formula>
    </cfRule>
    <cfRule type="expression" dxfId="792" priority="1052" stopIfTrue="1">
      <formula>AND(OR(#REF!="COMPOSICAO",#REF!="INSUMO",#REF!&lt;&gt;""),#REF!&lt;&gt;"")</formula>
    </cfRule>
  </conditionalFormatting>
  <conditionalFormatting sqref="A302">
    <cfRule type="expression" dxfId="791" priority="1049" stopIfTrue="1">
      <formula>AND(#REF!&lt;&gt;"COMPOSICAO",#REF!&lt;&gt;"INSUMO",#REF!&lt;&gt;"")</formula>
    </cfRule>
    <cfRule type="expression" dxfId="790" priority="1050" stopIfTrue="1">
      <formula>AND(OR(#REF!="COMPOSICAO",#REF!="INSUMO",#REF!&lt;&gt;""),#REF!&lt;&gt;"")</formula>
    </cfRule>
  </conditionalFormatting>
  <conditionalFormatting sqref="B305:F305">
    <cfRule type="expression" dxfId="789" priority="1047" stopIfTrue="1">
      <formula>AND($A305&lt;&gt;"COMPOSICAO",$A305&lt;&gt;"INSUMO",$A305&lt;&gt;"")</formula>
    </cfRule>
    <cfRule type="expression" dxfId="788" priority="1048" stopIfTrue="1">
      <formula>AND(OR($A305="COMPOSICAO",$A305="INSUMO",$A305&lt;&gt;""),$A305&lt;&gt;"")</formula>
    </cfRule>
  </conditionalFormatting>
  <conditionalFormatting sqref="A305">
    <cfRule type="expression" dxfId="787" priority="1045" stopIfTrue="1">
      <formula>AND(#REF!&lt;&gt;"COMPOSICAO",#REF!&lt;&gt;"INSUMO",#REF!&lt;&gt;"")</formula>
    </cfRule>
    <cfRule type="expression" dxfId="786" priority="1046" stopIfTrue="1">
      <formula>AND(OR(#REF!="COMPOSICAO",#REF!="INSUMO",#REF!&lt;&gt;""),#REF!&lt;&gt;"")</formula>
    </cfRule>
  </conditionalFormatting>
  <conditionalFormatting sqref="A304">
    <cfRule type="expression" dxfId="785" priority="1043" stopIfTrue="1">
      <formula>AND(#REF!&lt;&gt;"COMPOSICAO",#REF!&lt;&gt;"INSUMO",#REF!&lt;&gt;"")</formula>
    </cfRule>
    <cfRule type="expression" dxfId="784" priority="1044" stopIfTrue="1">
      <formula>AND(OR(#REF!="COMPOSICAO",#REF!="INSUMO",#REF!&lt;&gt;""),#REF!&lt;&gt;"")</formula>
    </cfRule>
  </conditionalFormatting>
  <conditionalFormatting sqref="F304">
    <cfRule type="expression" dxfId="783" priority="1041" stopIfTrue="1">
      <formula>AND(#REF!&lt;&gt;"COMPOSICAO",#REF!&lt;&gt;"INSUMO",#REF!&lt;&gt;"")</formula>
    </cfRule>
    <cfRule type="expression" dxfId="782" priority="1042" stopIfTrue="1">
      <formula>AND(OR(#REF!="COMPOSICAO",#REF!="INSUMO",#REF!&lt;&gt;""),#REF!&lt;&gt;"")</formula>
    </cfRule>
  </conditionalFormatting>
  <conditionalFormatting sqref="A303">
    <cfRule type="expression" dxfId="781" priority="1037" stopIfTrue="1">
      <formula>AND(#REF!&lt;&gt;"COMPOSICAO",#REF!&lt;&gt;"INSUMO",#REF!&lt;&gt;"")</formula>
    </cfRule>
    <cfRule type="expression" dxfId="780" priority="1038" stopIfTrue="1">
      <formula>AND(OR(#REF!="COMPOSICAO",#REF!="INSUMO",#REF!&lt;&gt;""),#REF!&lt;&gt;"")</formula>
    </cfRule>
  </conditionalFormatting>
  <conditionalFormatting sqref="F303">
    <cfRule type="expression" dxfId="779" priority="1035" stopIfTrue="1">
      <formula>AND(#REF!&lt;&gt;"COMPOSICAO",#REF!&lt;&gt;"INSUMO",#REF!&lt;&gt;"")</formula>
    </cfRule>
    <cfRule type="expression" dxfId="778" priority="1036" stopIfTrue="1">
      <formula>AND(OR(#REF!="COMPOSICAO",#REF!="INSUMO",#REF!&lt;&gt;""),#REF!&lt;&gt;"")</formula>
    </cfRule>
  </conditionalFormatting>
  <conditionalFormatting sqref="H302:H304">
    <cfRule type="expression" dxfId="777" priority="1033" stopIfTrue="1">
      <formula>AND(#REF!&lt;&gt;"COMPOSICAO",#REF!&lt;&gt;"INSUMO",#REF!&lt;&gt;"")</formula>
    </cfRule>
    <cfRule type="expression" dxfId="776" priority="1034" stopIfTrue="1">
      <formula>AND(OR(#REF!="COMPOSICAO",#REF!="INSUMO",#REF!&lt;&gt;""),#REF!&lt;&gt;"")</formula>
    </cfRule>
  </conditionalFormatting>
  <conditionalFormatting sqref="D303:D304">
    <cfRule type="expression" dxfId="775" priority="1029" stopIfTrue="1">
      <formula>AND(#REF!&lt;&gt;"COMPOSICAO",#REF!&lt;&gt;"INSUMO",#REF!&lt;&gt;"")</formula>
    </cfRule>
    <cfRule type="expression" dxfId="774" priority="1030" stopIfTrue="1">
      <formula>AND(OR(#REF!="COMPOSICAO",#REF!="INSUMO",#REF!&lt;&gt;""),#REF!&lt;&gt;"")</formula>
    </cfRule>
  </conditionalFormatting>
  <conditionalFormatting sqref="D302">
    <cfRule type="expression" dxfId="773" priority="1031" stopIfTrue="1">
      <formula>AND(#REF!&lt;&gt;"COMPOSICAO",#REF!&lt;&gt;"INSUMO",#REF!&lt;&gt;"")</formula>
    </cfRule>
    <cfRule type="expression" dxfId="772" priority="1032" stopIfTrue="1">
      <formula>AND(OR(#REF!="COMPOSICAO",#REF!="INSUMO",#REF!&lt;&gt;""),#REF!&lt;&gt;"")</formula>
    </cfRule>
  </conditionalFormatting>
  <conditionalFormatting sqref="C304">
    <cfRule type="expression" dxfId="771" priority="1027" stopIfTrue="1">
      <formula>AND(#REF!&lt;&gt;"COMPOSICAO",#REF!&lt;&gt;"INSUMO",#REF!&lt;&gt;"")</formula>
    </cfRule>
    <cfRule type="expression" dxfId="770" priority="1028" stopIfTrue="1">
      <formula>AND(OR(#REF!="COMPOSICAO",#REF!="INSUMO",#REF!&lt;&gt;""),#REF!&lt;&gt;"")</formula>
    </cfRule>
  </conditionalFormatting>
  <conditionalFormatting sqref="C310">
    <cfRule type="expression" dxfId="769" priority="1011" stopIfTrue="1">
      <formula>AND(#REF!&lt;&gt;"COMPOSICAO",#REF!&lt;&gt;"INSUMO",#REF!&lt;&gt;"")</formula>
    </cfRule>
    <cfRule type="expression" dxfId="768" priority="1012" stopIfTrue="1">
      <formula>AND(OR(#REF!="COMPOSICAO",#REF!="INSUMO",#REF!&lt;&gt;""),#REF!&lt;&gt;"")</formula>
    </cfRule>
  </conditionalFormatting>
  <conditionalFormatting sqref="F309">
    <cfRule type="expression" dxfId="767" priority="1025" stopIfTrue="1">
      <formula>AND(#REF!&lt;&gt;"COMPOSICAO",#REF!&lt;&gt;"INSUMO",#REF!&lt;&gt;"")</formula>
    </cfRule>
    <cfRule type="expression" dxfId="766" priority="1026" stopIfTrue="1">
      <formula>AND(OR(#REF!="COMPOSICAO",#REF!="INSUMO",#REF!&lt;&gt;""),#REF!&lt;&gt;"")</formula>
    </cfRule>
  </conditionalFormatting>
  <conditionalFormatting sqref="C309">
    <cfRule type="expression" dxfId="765" priority="1023" stopIfTrue="1">
      <formula>AND(#REF!&lt;&gt;"COMPOSICAO",#REF!&lt;&gt;"INSUMO",#REF!&lt;&gt;"")</formula>
    </cfRule>
    <cfRule type="expression" dxfId="764" priority="1024" stopIfTrue="1">
      <formula>AND(OR(#REF!="COMPOSICAO",#REF!="INSUMO",#REF!&lt;&gt;""),#REF!&lt;&gt;"")</formula>
    </cfRule>
  </conditionalFormatting>
  <conditionalFormatting sqref="A309">
    <cfRule type="expression" dxfId="763" priority="1021" stopIfTrue="1">
      <formula>AND(#REF!&lt;&gt;"COMPOSICAO",#REF!&lt;&gt;"INSUMO",#REF!&lt;&gt;"")</formula>
    </cfRule>
    <cfRule type="expression" dxfId="762" priority="1022" stopIfTrue="1">
      <formula>AND(OR(#REF!="COMPOSICAO",#REF!="INSUMO",#REF!&lt;&gt;""),#REF!&lt;&gt;"")</formula>
    </cfRule>
  </conditionalFormatting>
  <conditionalFormatting sqref="B312:F312">
    <cfRule type="expression" dxfId="761" priority="1019" stopIfTrue="1">
      <formula>AND($A312&lt;&gt;"COMPOSICAO",$A312&lt;&gt;"INSUMO",$A312&lt;&gt;"")</formula>
    </cfRule>
    <cfRule type="expression" dxfId="760" priority="1020" stopIfTrue="1">
      <formula>AND(OR($A312="COMPOSICAO",$A312="INSUMO",$A312&lt;&gt;""),$A312&lt;&gt;"")</formula>
    </cfRule>
  </conditionalFormatting>
  <conditionalFormatting sqref="A312">
    <cfRule type="expression" dxfId="759" priority="1017" stopIfTrue="1">
      <formula>AND(#REF!&lt;&gt;"COMPOSICAO",#REF!&lt;&gt;"INSUMO",#REF!&lt;&gt;"")</formula>
    </cfRule>
    <cfRule type="expression" dxfId="758" priority="1018" stopIfTrue="1">
      <formula>AND(OR(#REF!="COMPOSICAO",#REF!="INSUMO",#REF!&lt;&gt;""),#REF!&lt;&gt;"")</formula>
    </cfRule>
  </conditionalFormatting>
  <conditionalFormatting sqref="A311">
    <cfRule type="expression" dxfId="757" priority="1015" stopIfTrue="1">
      <formula>AND(#REF!&lt;&gt;"COMPOSICAO",#REF!&lt;&gt;"INSUMO",#REF!&lt;&gt;"")</formula>
    </cfRule>
    <cfRule type="expression" dxfId="756" priority="1016" stopIfTrue="1">
      <formula>AND(OR(#REF!="COMPOSICAO",#REF!="INSUMO",#REF!&lt;&gt;""),#REF!&lt;&gt;"")</formula>
    </cfRule>
  </conditionalFormatting>
  <conditionalFormatting sqref="F311">
    <cfRule type="expression" dxfId="755" priority="1013" stopIfTrue="1">
      <formula>AND(#REF!&lt;&gt;"COMPOSICAO",#REF!&lt;&gt;"INSUMO",#REF!&lt;&gt;"")</formula>
    </cfRule>
    <cfRule type="expression" dxfId="754" priority="1014" stopIfTrue="1">
      <formula>AND(OR(#REF!="COMPOSICAO",#REF!="INSUMO",#REF!&lt;&gt;""),#REF!&lt;&gt;"")</formula>
    </cfRule>
  </conditionalFormatting>
  <conditionalFormatting sqref="A310">
    <cfRule type="expression" dxfId="753" priority="1009" stopIfTrue="1">
      <formula>AND(#REF!&lt;&gt;"COMPOSICAO",#REF!&lt;&gt;"INSUMO",#REF!&lt;&gt;"")</formula>
    </cfRule>
    <cfRule type="expression" dxfId="752" priority="1010" stopIfTrue="1">
      <formula>AND(OR(#REF!="COMPOSICAO",#REF!="INSUMO",#REF!&lt;&gt;""),#REF!&lt;&gt;"")</formula>
    </cfRule>
  </conditionalFormatting>
  <conditionalFormatting sqref="F310">
    <cfRule type="expression" dxfId="751" priority="1007" stopIfTrue="1">
      <formula>AND(#REF!&lt;&gt;"COMPOSICAO",#REF!&lt;&gt;"INSUMO",#REF!&lt;&gt;"")</formula>
    </cfRule>
    <cfRule type="expression" dxfId="750" priority="1008" stopIfTrue="1">
      <formula>AND(OR(#REF!="COMPOSICAO",#REF!="INSUMO",#REF!&lt;&gt;""),#REF!&lt;&gt;"")</formula>
    </cfRule>
  </conditionalFormatting>
  <conditionalFormatting sqref="H309:H311">
    <cfRule type="expression" dxfId="749" priority="1005" stopIfTrue="1">
      <formula>AND(#REF!&lt;&gt;"COMPOSICAO",#REF!&lt;&gt;"INSUMO",#REF!&lt;&gt;"")</formula>
    </cfRule>
    <cfRule type="expression" dxfId="748" priority="1006" stopIfTrue="1">
      <formula>AND(OR(#REF!="COMPOSICAO",#REF!="INSUMO",#REF!&lt;&gt;""),#REF!&lt;&gt;"")</formula>
    </cfRule>
  </conditionalFormatting>
  <conditionalFormatting sqref="D310:D311">
    <cfRule type="expression" dxfId="747" priority="1001" stopIfTrue="1">
      <formula>AND(#REF!&lt;&gt;"COMPOSICAO",#REF!&lt;&gt;"INSUMO",#REF!&lt;&gt;"")</formula>
    </cfRule>
    <cfRule type="expression" dxfId="746" priority="1002" stopIfTrue="1">
      <formula>AND(OR(#REF!="COMPOSICAO",#REF!="INSUMO",#REF!&lt;&gt;""),#REF!&lt;&gt;"")</formula>
    </cfRule>
  </conditionalFormatting>
  <conditionalFormatting sqref="D309">
    <cfRule type="expression" dxfId="745" priority="1003" stopIfTrue="1">
      <formula>AND(#REF!&lt;&gt;"COMPOSICAO",#REF!&lt;&gt;"INSUMO",#REF!&lt;&gt;"")</formula>
    </cfRule>
    <cfRule type="expression" dxfId="744" priority="1004" stopIfTrue="1">
      <formula>AND(OR(#REF!="COMPOSICAO",#REF!="INSUMO",#REF!&lt;&gt;""),#REF!&lt;&gt;"")</formula>
    </cfRule>
  </conditionalFormatting>
  <conditionalFormatting sqref="C311">
    <cfRule type="expression" dxfId="743" priority="999" stopIfTrue="1">
      <formula>AND(#REF!&lt;&gt;"COMPOSICAO",#REF!&lt;&gt;"INSUMO",#REF!&lt;&gt;"")</formula>
    </cfRule>
    <cfRule type="expression" dxfId="742" priority="1000" stopIfTrue="1">
      <formula>AND(OR(#REF!="COMPOSICAO",#REF!="INSUMO",#REF!&lt;&gt;""),#REF!&lt;&gt;"")</formula>
    </cfRule>
  </conditionalFormatting>
  <conditionalFormatting sqref="B377:F377">
    <cfRule type="expression" dxfId="741" priority="781" stopIfTrue="1">
      <formula>AND($A377&lt;&gt;"COMPOSICAO",$A377&lt;&gt;"INSUMO",$A377&lt;&gt;"")</formula>
    </cfRule>
    <cfRule type="expression" dxfId="740" priority="782" stopIfTrue="1">
      <formula>AND(OR($A377="COMPOSICAO",$A377="INSUMO",$A377&lt;&gt;""),$A377&lt;&gt;"")</formula>
    </cfRule>
  </conditionalFormatting>
  <conditionalFormatting sqref="F376">
    <cfRule type="expression" dxfId="739" priority="775" stopIfTrue="1">
      <formula>AND(#REF!&lt;&gt;"COMPOSICAO",#REF!&lt;&gt;"INSUMO",#REF!&lt;&gt;"")</formula>
    </cfRule>
    <cfRule type="expression" dxfId="738" priority="776" stopIfTrue="1">
      <formula>AND(OR(#REF!="COMPOSICAO",#REF!="INSUMO",#REF!&lt;&gt;""),#REF!&lt;&gt;"")</formula>
    </cfRule>
  </conditionalFormatting>
  <conditionalFormatting sqref="C347">
    <cfRule type="expression" dxfId="737" priority="903" stopIfTrue="1">
      <formula>AND(#REF!&lt;&gt;"COMPOSICAO",#REF!&lt;&gt;"INSUMO",#REF!&lt;&gt;"")</formula>
    </cfRule>
    <cfRule type="expression" dxfId="736" priority="904" stopIfTrue="1">
      <formula>AND(OR(#REF!="COMPOSICAO",#REF!="INSUMO",#REF!&lt;&gt;""),#REF!&lt;&gt;"")</formula>
    </cfRule>
  </conditionalFormatting>
  <conditionalFormatting sqref="A348">
    <cfRule type="expression" dxfId="735" priority="931" stopIfTrue="1">
      <formula>AND(#REF!&lt;&gt;"COMPOSICAO",#REF!&lt;&gt;"INSUMO",#REF!&lt;&gt;"")</formula>
    </cfRule>
    <cfRule type="expression" dxfId="734" priority="932" stopIfTrue="1">
      <formula>AND(OR(#REF!="COMPOSICAO",#REF!="INSUMO",#REF!&lt;&gt;""),#REF!&lt;&gt;"")</formula>
    </cfRule>
  </conditionalFormatting>
  <conditionalFormatting sqref="A374">
    <cfRule type="expression" dxfId="733" priority="783" stopIfTrue="1">
      <formula>AND(#REF!&lt;&gt;"COMPOSICAO",#REF!&lt;&gt;"INSUMO",#REF!&lt;&gt;"")</formula>
    </cfRule>
    <cfRule type="expression" dxfId="732" priority="784" stopIfTrue="1">
      <formula>AND(OR(#REF!="COMPOSICAO",#REF!="INSUMO",#REF!&lt;&gt;""),#REF!&lt;&gt;"")</formula>
    </cfRule>
  </conditionalFormatting>
  <conditionalFormatting sqref="F346">
    <cfRule type="expression" dxfId="731" priority="941" stopIfTrue="1">
      <formula>AND(#REF!&lt;&gt;"COMPOSICAO",#REF!&lt;&gt;"INSUMO",#REF!&lt;&gt;"")</formula>
    </cfRule>
    <cfRule type="expression" dxfId="730" priority="942" stopIfTrue="1">
      <formula>AND(OR(#REF!="COMPOSICAO",#REF!="INSUMO",#REF!&lt;&gt;""),#REF!&lt;&gt;"")</formula>
    </cfRule>
  </conditionalFormatting>
  <conditionalFormatting sqref="C346">
    <cfRule type="expression" dxfId="729" priority="939" stopIfTrue="1">
      <formula>AND(#REF!&lt;&gt;"COMPOSICAO",#REF!&lt;&gt;"INSUMO",#REF!&lt;&gt;"")</formula>
    </cfRule>
    <cfRule type="expression" dxfId="728" priority="940" stopIfTrue="1">
      <formula>AND(OR(#REF!="COMPOSICAO",#REF!="INSUMO",#REF!&lt;&gt;""),#REF!&lt;&gt;"")</formula>
    </cfRule>
  </conditionalFormatting>
  <conditionalFormatting sqref="A346">
    <cfRule type="expression" dxfId="727" priority="937" stopIfTrue="1">
      <formula>AND(#REF!&lt;&gt;"COMPOSICAO",#REF!&lt;&gt;"INSUMO",#REF!&lt;&gt;"")</formula>
    </cfRule>
    <cfRule type="expression" dxfId="726" priority="938" stopIfTrue="1">
      <formula>AND(OR(#REF!="COMPOSICAO",#REF!="INSUMO",#REF!&lt;&gt;""),#REF!&lt;&gt;"")</formula>
    </cfRule>
  </conditionalFormatting>
  <conditionalFormatting sqref="B349:F349">
    <cfRule type="expression" dxfId="725" priority="935" stopIfTrue="1">
      <formula>AND($A349&lt;&gt;"COMPOSICAO",$A349&lt;&gt;"INSUMO",$A349&lt;&gt;"")</formula>
    </cfRule>
    <cfRule type="expression" dxfId="724" priority="936" stopIfTrue="1">
      <formula>AND(OR($A349="COMPOSICAO",$A349="INSUMO",$A349&lt;&gt;""),$A349&lt;&gt;"")</formula>
    </cfRule>
  </conditionalFormatting>
  <conditionalFormatting sqref="A349">
    <cfRule type="expression" dxfId="723" priority="933" stopIfTrue="1">
      <formula>AND(#REF!&lt;&gt;"COMPOSICAO",#REF!&lt;&gt;"INSUMO",#REF!&lt;&gt;"")</formula>
    </cfRule>
    <cfRule type="expression" dxfId="722" priority="934" stopIfTrue="1">
      <formula>AND(OR(#REF!="COMPOSICAO",#REF!="INSUMO",#REF!&lt;&gt;""),#REF!&lt;&gt;"")</formula>
    </cfRule>
  </conditionalFormatting>
  <conditionalFormatting sqref="F348">
    <cfRule type="expression" dxfId="721" priority="929" stopIfTrue="1">
      <formula>AND(#REF!&lt;&gt;"COMPOSICAO",#REF!&lt;&gt;"INSUMO",#REF!&lt;&gt;"")</formula>
    </cfRule>
    <cfRule type="expression" dxfId="720" priority="930" stopIfTrue="1">
      <formula>AND(OR(#REF!="COMPOSICAO",#REF!="INSUMO",#REF!&lt;&gt;""),#REF!&lt;&gt;"")</formula>
    </cfRule>
  </conditionalFormatting>
  <conditionalFormatting sqref="A347">
    <cfRule type="expression" dxfId="719" priority="925" stopIfTrue="1">
      <formula>AND(#REF!&lt;&gt;"COMPOSICAO",#REF!&lt;&gt;"INSUMO",#REF!&lt;&gt;"")</formula>
    </cfRule>
    <cfRule type="expression" dxfId="718" priority="926" stopIfTrue="1">
      <formula>AND(OR(#REF!="COMPOSICAO",#REF!="INSUMO",#REF!&lt;&gt;""),#REF!&lt;&gt;"")</formula>
    </cfRule>
  </conditionalFormatting>
  <conditionalFormatting sqref="F347">
    <cfRule type="expression" dxfId="717" priority="923" stopIfTrue="1">
      <formula>AND(#REF!&lt;&gt;"COMPOSICAO",#REF!&lt;&gt;"INSUMO",#REF!&lt;&gt;"")</formula>
    </cfRule>
    <cfRule type="expression" dxfId="716" priority="924" stopIfTrue="1">
      <formula>AND(OR(#REF!="COMPOSICAO",#REF!="INSUMO",#REF!&lt;&gt;""),#REF!&lt;&gt;"")</formula>
    </cfRule>
  </conditionalFormatting>
  <conditionalFormatting sqref="H346:H348">
    <cfRule type="expression" dxfId="715" priority="921" stopIfTrue="1">
      <formula>AND(#REF!&lt;&gt;"COMPOSICAO",#REF!&lt;&gt;"INSUMO",#REF!&lt;&gt;"")</formula>
    </cfRule>
    <cfRule type="expression" dxfId="714" priority="922" stopIfTrue="1">
      <formula>AND(OR(#REF!="COMPOSICAO",#REF!="INSUMO",#REF!&lt;&gt;""),#REF!&lt;&gt;"")</formula>
    </cfRule>
  </conditionalFormatting>
  <conditionalFormatting sqref="D347:D348">
    <cfRule type="expression" dxfId="713" priority="917" stopIfTrue="1">
      <formula>AND(#REF!&lt;&gt;"COMPOSICAO",#REF!&lt;&gt;"INSUMO",#REF!&lt;&gt;"")</formula>
    </cfRule>
    <cfRule type="expression" dxfId="712" priority="918" stopIfTrue="1">
      <formula>AND(OR(#REF!="COMPOSICAO",#REF!="INSUMO",#REF!&lt;&gt;""),#REF!&lt;&gt;"")</formula>
    </cfRule>
  </conditionalFormatting>
  <conditionalFormatting sqref="D346">
    <cfRule type="expression" dxfId="711" priority="919" stopIfTrue="1">
      <formula>AND(#REF!&lt;&gt;"COMPOSICAO",#REF!&lt;&gt;"INSUMO",#REF!&lt;&gt;"")</formula>
    </cfRule>
    <cfRule type="expression" dxfId="710" priority="920" stopIfTrue="1">
      <formula>AND(OR(#REF!="COMPOSICAO",#REF!="INSUMO",#REF!&lt;&gt;""),#REF!&lt;&gt;"")</formula>
    </cfRule>
  </conditionalFormatting>
  <conditionalFormatting sqref="C375">
    <cfRule type="expression" dxfId="709" priority="763" stopIfTrue="1">
      <formula>AND(#REF!&lt;&gt;"COMPOSICAO",#REF!&lt;&gt;"INSUMO",#REF!&lt;&gt;"")</formula>
    </cfRule>
    <cfRule type="expression" dxfId="708" priority="764" stopIfTrue="1">
      <formula>AND(OR(#REF!="COMPOSICAO",#REF!="INSUMO",#REF!&lt;&gt;""),#REF!&lt;&gt;"")</formula>
    </cfRule>
  </conditionalFormatting>
  <conditionalFormatting sqref="C348">
    <cfRule type="expression" dxfId="707" priority="901" stopIfTrue="1">
      <formula>AND(#REF!&lt;&gt;"COMPOSICAO",#REF!&lt;&gt;"INSUMO",#REF!&lt;&gt;"")</formula>
    </cfRule>
    <cfRule type="expression" dxfId="706" priority="902" stopIfTrue="1">
      <formula>AND(OR(#REF!="COMPOSICAO",#REF!="INSUMO",#REF!&lt;&gt;""),#REF!&lt;&gt;"")</formula>
    </cfRule>
  </conditionalFormatting>
  <conditionalFormatting sqref="C340">
    <cfRule type="expression" dxfId="705" priority="875" stopIfTrue="1">
      <formula>AND(#REF!&lt;&gt;"COMPOSICAO",#REF!&lt;&gt;"INSUMO",#REF!&lt;&gt;"")</formula>
    </cfRule>
    <cfRule type="expression" dxfId="704" priority="876" stopIfTrue="1">
      <formula>AND(OR(#REF!="COMPOSICAO",#REF!="INSUMO",#REF!&lt;&gt;""),#REF!&lt;&gt;"")</formula>
    </cfRule>
  </conditionalFormatting>
  <conditionalFormatting sqref="A341">
    <cfRule type="expression" dxfId="703" priority="889" stopIfTrue="1">
      <formula>AND(#REF!&lt;&gt;"COMPOSICAO",#REF!&lt;&gt;"INSUMO",#REF!&lt;&gt;"")</formula>
    </cfRule>
    <cfRule type="expression" dxfId="702" priority="890" stopIfTrue="1">
      <formula>AND(OR(#REF!="COMPOSICAO",#REF!="INSUMO",#REF!&lt;&gt;""),#REF!&lt;&gt;"")</formula>
    </cfRule>
  </conditionalFormatting>
  <conditionalFormatting sqref="F339">
    <cfRule type="expression" dxfId="701" priority="899" stopIfTrue="1">
      <formula>AND(#REF!&lt;&gt;"COMPOSICAO",#REF!&lt;&gt;"INSUMO",#REF!&lt;&gt;"")</formula>
    </cfRule>
    <cfRule type="expression" dxfId="700" priority="900" stopIfTrue="1">
      <formula>AND(OR(#REF!="COMPOSICAO",#REF!="INSUMO",#REF!&lt;&gt;""),#REF!&lt;&gt;"")</formula>
    </cfRule>
  </conditionalFormatting>
  <conditionalFormatting sqref="C339">
    <cfRule type="expression" dxfId="699" priority="897" stopIfTrue="1">
      <formula>AND(#REF!&lt;&gt;"COMPOSICAO",#REF!&lt;&gt;"INSUMO",#REF!&lt;&gt;"")</formula>
    </cfRule>
    <cfRule type="expression" dxfId="698" priority="898" stopIfTrue="1">
      <formula>AND(OR(#REF!="COMPOSICAO",#REF!="INSUMO",#REF!&lt;&gt;""),#REF!&lt;&gt;"")</formula>
    </cfRule>
  </conditionalFormatting>
  <conditionalFormatting sqref="A339">
    <cfRule type="expression" dxfId="697" priority="895" stopIfTrue="1">
      <formula>AND(#REF!&lt;&gt;"COMPOSICAO",#REF!&lt;&gt;"INSUMO",#REF!&lt;&gt;"")</formula>
    </cfRule>
    <cfRule type="expression" dxfId="696" priority="896" stopIfTrue="1">
      <formula>AND(OR(#REF!="COMPOSICAO",#REF!="INSUMO",#REF!&lt;&gt;""),#REF!&lt;&gt;"")</formula>
    </cfRule>
  </conditionalFormatting>
  <conditionalFormatting sqref="B342:F342">
    <cfRule type="expression" dxfId="695" priority="893" stopIfTrue="1">
      <formula>AND($A342&lt;&gt;"COMPOSICAO",$A342&lt;&gt;"INSUMO",$A342&lt;&gt;"")</formula>
    </cfRule>
    <cfRule type="expression" dxfId="694" priority="894" stopIfTrue="1">
      <formula>AND(OR($A342="COMPOSICAO",$A342="INSUMO",$A342&lt;&gt;""),$A342&lt;&gt;"")</formula>
    </cfRule>
  </conditionalFormatting>
  <conditionalFormatting sqref="A342">
    <cfRule type="expression" dxfId="693" priority="891" stopIfTrue="1">
      <formula>AND(#REF!&lt;&gt;"COMPOSICAO",#REF!&lt;&gt;"INSUMO",#REF!&lt;&gt;"")</formula>
    </cfRule>
    <cfRule type="expression" dxfId="692" priority="892" stopIfTrue="1">
      <formula>AND(OR(#REF!="COMPOSICAO",#REF!="INSUMO",#REF!&lt;&gt;""),#REF!&lt;&gt;"")</formula>
    </cfRule>
  </conditionalFormatting>
  <conditionalFormatting sqref="F341">
    <cfRule type="expression" dxfId="691" priority="887" stopIfTrue="1">
      <formula>AND(#REF!&lt;&gt;"COMPOSICAO",#REF!&lt;&gt;"INSUMO",#REF!&lt;&gt;"")</formula>
    </cfRule>
    <cfRule type="expression" dxfId="690" priority="888" stopIfTrue="1">
      <formula>AND(OR(#REF!="COMPOSICAO",#REF!="INSUMO",#REF!&lt;&gt;""),#REF!&lt;&gt;"")</formula>
    </cfRule>
  </conditionalFormatting>
  <conditionalFormatting sqref="A340">
    <cfRule type="expression" dxfId="689" priority="885" stopIfTrue="1">
      <formula>AND(#REF!&lt;&gt;"COMPOSICAO",#REF!&lt;&gt;"INSUMO",#REF!&lt;&gt;"")</formula>
    </cfRule>
    <cfRule type="expression" dxfId="688" priority="886" stopIfTrue="1">
      <formula>AND(OR(#REF!="COMPOSICAO",#REF!="INSUMO",#REF!&lt;&gt;""),#REF!&lt;&gt;"")</formula>
    </cfRule>
  </conditionalFormatting>
  <conditionalFormatting sqref="F340">
    <cfRule type="expression" dxfId="687" priority="883" stopIfTrue="1">
      <formula>AND(#REF!&lt;&gt;"COMPOSICAO",#REF!&lt;&gt;"INSUMO",#REF!&lt;&gt;"")</formula>
    </cfRule>
    <cfRule type="expression" dxfId="686" priority="884" stopIfTrue="1">
      <formula>AND(OR(#REF!="COMPOSICAO",#REF!="INSUMO",#REF!&lt;&gt;""),#REF!&lt;&gt;"")</formula>
    </cfRule>
  </conditionalFormatting>
  <conditionalFormatting sqref="H339:H341">
    <cfRule type="expression" dxfId="685" priority="881" stopIfTrue="1">
      <formula>AND(#REF!&lt;&gt;"COMPOSICAO",#REF!&lt;&gt;"INSUMO",#REF!&lt;&gt;"")</formula>
    </cfRule>
    <cfRule type="expression" dxfId="684" priority="882" stopIfTrue="1">
      <formula>AND(OR(#REF!="COMPOSICAO",#REF!="INSUMO",#REF!&lt;&gt;""),#REF!&lt;&gt;"")</formula>
    </cfRule>
  </conditionalFormatting>
  <conditionalFormatting sqref="D340:D341">
    <cfRule type="expression" dxfId="683" priority="877" stopIfTrue="1">
      <formula>AND(#REF!&lt;&gt;"COMPOSICAO",#REF!&lt;&gt;"INSUMO",#REF!&lt;&gt;"")</formula>
    </cfRule>
    <cfRule type="expression" dxfId="682" priority="878" stopIfTrue="1">
      <formula>AND(OR(#REF!="COMPOSICAO",#REF!="INSUMO",#REF!&lt;&gt;""),#REF!&lt;&gt;"")</formula>
    </cfRule>
  </conditionalFormatting>
  <conditionalFormatting sqref="D339">
    <cfRule type="expression" dxfId="681" priority="879" stopIfTrue="1">
      <formula>AND(#REF!&lt;&gt;"COMPOSICAO",#REF!&lt;&gt;"INSUMO",#REF!&lt;&gt;"")</formula>
    </cfRule>
    <cfRule type="expression" dxfId="680" priority="880" stopIfTrue="1">
      <formula>AND(OR(#REF!="COMPOSICAO",#REF!="INSUMO",#REF!&lt;&gt;""),#REF!&lt;&gt;"")</formula>
    </cfRule>
  </conditionalFormatting>
  <conditionalFormatting sqref="C341">
    <cfRule type="expression" dxfId="679" priority="873" stopIfTrue="1">
      <formula>AND(#REF!&lt;&gt;"COMPOSICAO",#REF!&lt;&gt;"INSUMO",#REF!&lt;&gt;"")</formula>
    </cfRule>
    <cfRule type="expression" dxfId="678" priority="874" stopIfTrue="1">
      <formula>AND(OR(#REF!="COMPOSICAO",#REF!="INSUMO",#REF!&lt;&gt;""),#REF!&lt;&gt;"")</formula>
    </cfRule>
  </conditionalFormatting>
  <conditionalFormatting sqref="C354">
    <cfRule type="expression" dxfId="677" priority="847" stopIfTrue="1">
      <formula>AND(#REF!&lt;&gt;"COMPOSICAO",#REF!&lt;&gt;"INSUMO",#REF!&lt;&gt;"")</formula>
    </cfRule>
    <cfRule type="expression" dxfId="676" priority="848" stopIfTrue="1">
      <formula>AND(OR(#REF!="COMPOSICAO",#REF!="INSUMO",#REF!&lt;&gt;""),#REF!&lt;&gt;"")</formula>
    </cfRule>
  </conditionalFormatting>
  <conditionalFormatting sqref="A355">
    <cfRule type="expression" dxfId="675" priority="861" stopIfTrue="1">
      <formula>AND(#REF!&lt;&gt;"COMPOSICAO",#REF!&lt;&gt;"INSUMO",#REF!&lt;&gt;"")</formula>
    </cfRule>
    <cfRule type="expression" dxfId="674" priority="862" stopIfTrue="1">
      <formula>AND(OR(#REF!="COMPOSICAO",#REF!="INSUMO",#REF!&lt;&gt;""),#REF!&lt;&gt;"")</formula>
    </cfRule>
  </conditionalFormatting>
  <conditionalFormatting sqref="F353">
    <cfRule type="expression" dxfId="673" priority="871" stopIfTrue="1">
      <formula>AND(#REF!&lt;&gt;"COMPOSICAO",#REF!&lt;&gt;"INSUMO",#REF!&lt;&gt;"")</formula>
    </cfRule>
    <cfRule type="expression" dxfId="672" priority="872" stopIfTrue="1">
      <formula>AND(OR(#REF!="COMPOSICAO",#REF!="INSUMO",#REF!&lt;&gt;""),#REF!&lt;&gt;"")</formula>
    </cfRule>
  </conditionalFormatting>
  <conditionalFormatting sqref="C353">
    <cfRule type="expression" dxfId="671" priority="869" stopIfTrue="1">
      <formula>AND(#REF!&lt;&gt;"COMPOSICAO",#REF!&lt;&gt;"INSUMO",#REF!&lt;&gt;"")</formula>
    </cfRule>
    <cfRule type="expression" dxfId="670" priority="870" stopIfTrue="1">
      <formula>AND(OR(#REF!="COMPOSICAO",#REF!="INSUMO",#REF!&lt;&gt;""),#REF!&lt;&gt;"")</formula>
    </cfRule>
  </conditionalFormatting>
  <conditionalFormatting sqref="A353">
    <cfRule type="expression" dxfId="669" priority="867" stopIfTrue="1">
      <formula>AND(#REF!&lt;&gt;"COMPOSICAO",#REF!&lt;&gt;"INSUMO",#REF!&lt;&gt;"")</formula>
    </cfRule>
    <cfRule type="expression" dxfId="668" priority="868" stopIfTrue="1">
      <formula>AND(OR(#REF!="COMPOSICAO",#REF!="INSUMO",#REF!&lt;&gt;""),#REF!&lt;&gt;"")</formula>
    </cfRule>
  </conditionalFormatting>
  <conditionalFormatting sqref="B356:F356">
    <cfRule type="expression" dxfId="667" priority="865" stopIfTrue="1">
      <formula>AND($A356&lt;&gt;"COMPOSICAO",$A356&lt;&gt;"INSUMO",$A356&lt;&gt;"")</formula>
    </cfRule>
    <cfRule type="expression" dxfId="666" priority="866" stopIfTrue="1">
      <formula>AND(OR($A356="COMPOSICAO",$A356="INSUMO",$A356&lt;&gt;""),$A356&lt;&gt;"")</formula>
    </cfRule>
  </conditionalFormatting>
  <conditionalFormatting sqref="A356">
    <cfRule type="expression" dxfId="665" priority="863" stopIfTrue="1">
      <formula>AND(#REF!&lt;&gt;"COMPOSICAO",#REF!&lt;&gt;"INSUMO",#REF!&lt;&gt;"")</formula>
    </cfRule>
    <cfRule type="expression" dxfId="664" priority="864" stopIfTrue="1">
      <formula>AND(OR(#REF!="COMPOSICAO",#REF!="INSUMO",#REF!&lt;&gt;""),#REF!&lt;&gt;"")</formula>
    </cfRule>
  </conditionalFormatting>
  <conditionalFormatting sqref="F355">
    <cfRule type="expression" dxfId="663" priority="859" stopIfTrue="1">
      <formula>AND(#REF!&lt;&gt;"COMPOSICAO",#REF!&lt;&gt;"INSUMO",#REF!&lt;&gt;"")</formula>
    </cfRule>
    <cfRule type="expression" dxfId="662" priority="860" stopIfTrue="1">
      <formula>AND(OR(#REF!="COMPOSICAO",#REF!="INSUMO",#REF!&lt;&gt;""),#REF!&lt;&gt;"")</formula>
    </cfRule>
  </conditionalFormatting>
  <conditionalFormatting sqref="A354">
    <cfRule type="expression" dxfId="661" priority="857" stopIfTrue="1">
      <formula>AND(#REF!&lt;&gt;"COMPOSICAO",#REF!&lt;&gt;"INSUMO",#REF!&lt;&gt;"")</formula>
    </cfRule>
    <cfRule type="expression" dxfId="660" priority="858" stopIfTrue="1">
      <formula>AND(OR(#REF!="COMPOSICAO",#REF!="INSUMO",#REF!&lt;&gt;""),#REF!&lt;&gt;"")</formula>
    </cfRule>
  </conditionalFormatting>
  <conditionalFormatting sqref="F354">
    <cfRule type="expression" dxfId="659" priority="855" stopIfTrue="1">
      <formula>AND(#REF!&lt;&gt;"COMPOSICAO",#REF!&lt;&gt;"INSUMO",#REF!&lt;&gt;"")</formula>
    </cfRule>
    <cfRule type="expression" dxfId="658" priority="856" stopIfTrue="1">
      <formula>AND(OR(#REF!="COMPOSICAO",#REF!="INSUMO",#REF!&lt;&gt;""),#REF!&lt;&gt;"")</formula>
    </cfRule>
  </conditionalFormatting>
  <conditionalFormatting sqref="H353:H355">
    <cfRule type="expression" dxfId="657" priority="853" stopIfTrue="1">
      <formula>AND(#REF!&lt;&gt;"COMPOSICAO",#REF!&lt;&gt;"INSUMO",#REF!&lt;&gt;"")</formula>
    </cfRule>
    <cfRule type="expression" dxfId="656" priority="854" stopIfTrue="1">
      <formula>AND(OR(#REF!="COMPOSICAO",#REF!="INSUMO",#REF!&lt;&gt;""),#REF!&lt;&gt;"")</formula>
    </cfRule>
  </conditionalFormatting>
  <conditionalFormatting sqref="D354:D355">
    <cfRule type="expression" dxfId="655" priority="849" stopIfTrue="1">
      <formula>AND(#REF!&lt;&gt;"COMPOSICAO",#REF!&lt;&gt;"INSUMO",#REF!&lt;&gt;"")</formula>
    </cfRule>
    <cfRule type="expression" dxfId="654" priority="850" stopIfTrue="1">
      <formula>AND(OR(#REF!="COMPOSICAO",#REF!="INSUMO",#REF!&lt;&gt;""),#REF!&lt;&gt;"")</formula>
    </cfRule>
  </conditionalFormatting>
  <conditionalFormatting sqref="D353">
    <cfRule type="expression" dxfId="653" priority="851" stopIfTrue="1">
      <formula>AND(#REF!&lt;&gt;"COMPOSICAO",#REF!&lt;&gt;"INSUMO",#REF!&lt;&gt;"")</formula>
    </cfRule>
    <cfRule type="expression" dxfId="652" priority="852" stopIfTrue="1">
      <formula>AND(OR(#REF!="COMPOSICAO",#REF!="INSUMO",#REF!&lt;&gt;""),#REF!&lt;&gt;"")</formula>
    </cfRule>
  </conditionalFormatting>
  <conditionalFormatting sqref="C355">
    <cfRule type="expression" dxfId="651" priority="845" stopIfTrue="1">
      <formula>AND(#REF!&lt;&gt;"COMPOSICAO",#REF!&lt;&gt;"INSUMO",#REF!&lt;&gt;"")</formula>
    </cfRule>
    <cfRule type="expression" dxfId="650" priority="846" stopIfTrue="1">
      <formula>AND(OR(#REF!="COMPOSICAO",#REF!="INSUMO",#REF!&lt;&gt;""),#REF!&lt;&gt;"")</formula>
    </cfRule>
  </conditionalFormatting>
  <conditionalFormatting sqref="C361">
    <cfRule type="expression" dxfId="649" priority="819" stopIfTrue="1">
      <formula>AND(#REF!&lt;&gt;"COMPOSICAO",#REF!&lt;&gt;"INSUMO",#REF!&lt;&gt;"")</formula>
    </cfRule>
    <cfRule type="expression" dxfId="648" priority="820" stopIfTrue="1">
      <formula>AND(OR(#REF!="COMPOSICAO",#REF!="INSUMO",#REF!&lt;&gt;""),#REF!&lt;&gt;"")</formula>
    </cfRule>
  </conditionalFormatting>
  <conditionalFormatting sqref="A362">
    <cfRule type="expression" dxfId="647" priority="833" stopIfTrue="1">
      <formula>AND(#REF!&lt;&gt;"COMPOSICAO",#REF!&lt;&gt;"INSUMO",#REF!&lt;&gt;"")</formula>
    </cfRule>
    <cfRule type="expression" dxfId="646" priority="834" stopIfTrue="1">
      <formula>AND(OR(#REF!="COMPOSICAO",#REF!="INSUMO",#REF!&lt;&gt;""),#REF!&lt;&gt;"")</formula>
    </cfRule>
  </conditionalFormatting>
  <conditionalFormatting sqref="F360">
    <cfRule type="expression" dxfId="645" priority="843" stopIfTrue="1">
      <formula>AND(#REF!&lt;&gt;"COMPOSICAO",#REF!&lt;&gt;"INSUMO",#REF!&lt;&gt;"")</formula>
    </cfRule>
    <cfRule type="expression" dxfId="644" priority="844" stopIfTrue="1">
      <formula>AND(OR(#REF!="COMPOSICAO",#REF!="INSUMO",#REF!&lt;&gt;""),#REF!&lt;&gt;"")</formula>
    </cfRule>
  </conditionalFormatting>
  <conditionalFormatting sqref="C360">
    <cfRule type="expression" dxfId="643" priority="841" stopIfTrue="1">
      <formula>AND(#REF!&lt;&gt;"COMPOSICAO",#REF!&lt;&gt;"INSUMO",#REF!&lt;&gt;"")</formula>
    </cfRule>
    <cfRule type="expression" dxfId="642" priority="842" stopIfTrue="1">
      <formula>AND(OR(#REF!="COMPOSICAO",#REF!="INSUMO",#REF!&lt;&gt;""),#REF!&lt;&gt;"")</formula>
    </cfRule>
  </conditionalFormatting>
  <conditionalFormatting sqref="A360">
    <cfRule type="expression" dxfId="641" priority="839" stopIfTrue="1">
      <formula>AND(#REF!&lt;&gt;"COMPOSICAO",#REF!&lt;&gt;"INSUMO",#REF!&lt;&gt;"")</formula>
    </cfRule>
    <cfRule type="expression" dxfId="640" priority="840" stopIfTrue="1">
      <formula>AND(OR(#REF!="COMPOSICAO",#REF!="INSUMO",#REF!&lt;&gt;""),#REF!&lt;&gt;"")</formula>
    </cfRule>
  </conditionalFormatting>
  <conditionalFormatting sqref="B363:F363">
    <cfRule type="expression" dxfId="639" priority="837" stopIfTrue="1">
      <formula>AND($A363&lt;&gt;"COMPOSICAO",$A363&lt;&gt;"INSUMO",$A363&lt;&gt;"")</formula>
    </cfRule>
    <cfRule type="expression" dxfId="638" priority="838" stopIfTrue="1">
      <formula>AND(OR($A363="COMPOSICAO",$A363="INSUMO",$A363&lt;&gt;""),$A363&lt;&gt;"")</formula>
    </cfRule>
  </conditionalFormatting>
  <conditionalFormatting sqref="A363">
    <cfRule type="expression" dxfId="637" priority="835" stopIfTrue="1">
      <formula>AND(#REF!&lt;&gt;"COMPOSICAO",#REF!&lt;&gt;"INSUMO",#REF!&lt;&gt;"")</formula>
    </cfRule>
    <cfRule type="expression" dxfId="636" priority="836" stopIfTrue="1">
      <formula>AND(OR(#REF!="COMPOSICAO",#REF!="INSUMO",#REF!&lt;&gt;""),#REF!&lt;&gt;"")</formula>
    </cfRule>
  </conditionalFormatting>
  <conditionalFormatting sqref="F362">
    <cfRule type="expression" dxfId="635" priority="831" stopIfTrue="1">
      <formula>AND(#REF!&lt;&gt;"COMPOSICAO",#REF!&lt;&gt;"INSUMO",#REF!&lt;&gt;"")</formula>
    </cfRule>
    <cfRule type="expression" dxfId="634" priority="832" stopIfTrue="1">
      <formula>AND(OR(#REF!="COMPOSICAO",#REF!="INSUMO",#REF!&lt;&gt;""),#REF!&lt;&gt;"")</formula>
    </cfRule>
  </conditionalFormatting>
  <conditionalFormatting sqref="A361">
    <cfRule type="expression" dxfId="633" priority="829" stopIfTrue="1">
      <formula>AND(#REF!&lt;&gt;"COMPOSICAO",#REF!&lt;&gt;"INSUMO",#REF!&lt;&gt;"")</formula>
    </cfRule>
    <cfRule type="expression" dxfId="632" priority="830" stopIfTrue="1">
      <formula>AND(OR(#REF!="COMPOSICAO",#REF!="INSUMO",#REF!&lt;&gt;""),#REF!&lt;&gt;"")</formula>
    </cfRule>
  </conditionalFormatting>
  <conditionalFormatting sqref="F361">
    <cfRule type="expression" dxfId="631" priority="827" stopIfTrue="1">
      <formula>AND(#REF!&lt;&gt;"COMPOSICAO",#REF!&lt;&gt;"INSUMO",#REF!&lt;&gt;"")</formula>
    </cfRule>
    <cfRule type="expression" dxfId="630" priority="828" stopIfTrue="1">
      <formula>AND(OR(#REF!="COMPOSICAO",#REF!="INSUMO",#REF!&lt;&gt;""),#REF!&lt;&gt;"")</formula>
    </cfRule>
  </conditionalFormatting>
  <conditionalFormatting sqref="H360:H362">
    <cfRule type="expression" dxfId="629" priority="825" stopIfTrue="1">
      <formula>AND(#REF!&lt;&gt;"COMPOSICAO",#REF!&lt;&gt;"INSUMO",#REF!&lt;&gt;"")</formula>
    </cfRule>
    <cfRule type="expression" dxfId="628" priority="826" stopIfTrue="1">
      <formula>AND(OR(#REF!="COMPOSICAO",#REF!="INSUMO",#REF!&lt;&gt;""),#REF!&lt;&gt;"")</formula>
    </cfRule>
  </conditionalFormatting>
  <conditionalFormatting sqref="D361:D362">
    <cfRule type="expression" dxfId="627" priority="821" stopIfTrue="1">
      <formula>AND(#REF!&lt;&gt;"COMPOSICAO",#REF!&lt;&gt;"INSUMO",#REF!&lt;&gt;"")</formula>
    </cfRule>
    <cfRule type="expression" dxfId="626" priority="822" stopIfTrue="1">
      <formula>AND(OR(#REF!="COMPOSICAO",#REF!="INSUMO",#REF!&lt;&gt;""),#REF!&lt;&gt;"")</formula>
    </cfRule>
  </conditionalFormatting>
  <conditionalFormatting sqref="D360">
    <cfRule type="expression" dxfId="625" priority="823" stopIfTrue="1">
      <formula>AND(#REF!&lt;&gt;"COMPOSICAO",#REF!&lt;&gt;"INSUMO",#REF!&lt;&gt;"")</formula>
    </cfRule>
    <cfRule type="expression" dxfId="624" priority="824" stopIfTrue="1">
      <formula>AND(OR(#REF!="COMPOSICAO",#REF!="INSUMO",#REF!&lt;&gt;""),#REF!&lt;&gt;"")</formula>
    </cfRule>
  </conditionalFormatting>
  <conditionalFormatting sqref="C362">
    <cfRule type="expression" dxfId="623" priority="817" stopIfTrue="1">
      <formula>AND(#REF!&lt;&gt;"COMPOSICAO",#REF!&lt;&gt;"INSUMO",#REF!&lt;&gt;"")</formula>
    </cfRule>
    <cfRule type="expression" dxfId="622" priority="818" stopIfTrue="1">
      <formula>AND(OR(#REF!="COMPOSICAO",#REF!="INSUMO",#REF!&lt;&gt;""),#REF!&lt;&gt;"")</formula>
    </cfRule>
  </conditionalFormatting>
  <conditionalFormatting sqref="C368">
    <cfRule type="expression" dxfId="621" priority="791" stopIfTrue="1">
      <formula>AND(#REF!&lt;&gt;"COMPOSICAO",#REF!&lt;&gt;"INSUMO",#REF!&lt;&gt;"")</formula>
    </cfRule>
    <cfRule type="expression" dxfId="620" priority="792" stopIfTrue="1">
      <formula>AND(OR(#REF!="COMPOSICAO",#REF!="INSUMO",#REF!&lt;&gt;""),#REF!&lt;&gt;"")</formula>
    </cfRule>
  </conditionalFormatting>
  <conditionalFormatting sqref="A369">
    <cfRule type="expression" dxfId="619" priority="805" stopIfTrue="1">
      <formula>AND(#REF!&lt;&gt;"COMPOSICAO",#REF!&lt;&gt;"INSUMO",#REF!&lt;&gt;"")</formula>
    </cfRule>
    <cfRule type="expression" dxfId="618" priority="806" stopIfTrue="1">
      <formula>AND(OR(#REF!="COMPOSICAO",#REF!="INSUMO",#REF!&lt;&gt;""),#REF!&lt;&gt;"")</formula>
    </cfRule>
  </conditionalFormatting>
  <conditionalFormatting sqref="F367">
    <cfRule type="expression" dxfId="617" priority="815" stopIfTrue="1">
      <formula>AND(#REF!&lt;&gt;"COMPOSICAO",#REF!&lt;&gt;"INSUMO",#REF!&lt;&gt;"")</formula>
    </cfRule>
    <cfRule type="expression" dxfId="616" priority="816" stopIfTrue="1">
      <formula>AND(OR(#REF!="COMPOSICAO",#REF!="INSUMO",#REF!&lt;&gt;""),#REF!&lt;&gt;"")</formula>
    </cfRule>
  </conditionalFormatting>
  <conditionalFormatting sqref="C367">
    <cfRule type="expression" dxfId="615" priority="813" stopIfTrue="1">
      <formula>AND(#REF!&lt;&gt;"COMPOSICAO",#REF!&lt;&gt;"INSUMO",#REF!&lt;&gt;"")</formula>
    </cfRule>
    <cfRule type="expression" dxfId="614" priority="814" stopIfTrue="1">
      <formula>AND(OR(#REF!="COMPOSICAO",#REF!="INSUMO",#REF!&lt;&gt;""),#REF!&lt;&gt;"")</formula>
    </cfRule>
  </conditionalFormatting>
  <conditionalFormatting sqref="A367">
    <cfRule type="expression" dxfId="613" priority="811" stopIfTrue="1">
      <formula>AND(#REF!&lt;&gt;"COMPOSICAO",#REF!&lt;&gt;"INSUMO",#REF!&lt;&gt;"")</formula>
    </cfRule>
    <cfRule type="expression" dxfId="612" priority="812" stopIfTrue="1">
      <formula>AND(OR(#REF!="COMPOSICAO",#REF!="INSUMO",#REF!&lt;&gt;""),#REF!&lt;&gt;"")</formula>
    </cfRule>
  </conditionalFormatting>
  <conditionalFormatting sqref="B370:F370">
    <cfRule type="expression" dxfId="611" priority="809" stopIfTrue="1">
      <formula>AND($A370&lt;&gt;"COMPOSICAO",$A370&lt;&gt;"INSUMO",$A370&lt;&gt;"")</formula>
    </cfRule>
    <cfRule type="expression" dxfId="610" priority="810" stopIfTrue="1">
      <formula>AND(OR($A370="COMPOSICAO",$A370="INSUMO",$A370&lt;&gt;""),$A370&lt;&gt;"")</formula>
    </cfRule>
  </conditionalFormatting>
  <conditionalFormatting sqref="A370">
    <cfRule type="expression" dxfId="609" priority="807" stopIfTrue="1">
      <formula>AND(#REF!&lt;&gt;"COMPOSICAO",#REF!&lt;&gt;"INSUMO",#REF!&lt;&gt;"")</formula>
    </cfRule>
    <cfRule type="expression" dxfId="608" priority="808" stopIfTrue="1">
      <formula>AND(OR(#REF!="COMPOSICAO",#REF!="INSUMO",#REF!&lt;&gt;""),#REF!&lt;&gt;"")</formula>
    </cfRule>
  </conditionalFormatting>
  <conditionalFormatting sqref="F369">
    <cfRule type="expression" dxfId="607" priority="803" stopIfTrue="1">
      <formula>AND(#REF!&lt;&gt;"COMPOSICAO",#REF!&lt;&gt;"INSUMO",#REF!&lt;&gt;"")</formula>
    </cfRule>
    <cfRule type="expression" dxfId="606" priority="804" stopIfTrue="1">
      <formula>AND(OR(#REF!="COMPOSICAO",#REF!="INSUMO",#REF!&lt;&gt;""),#REF!&lt;&gt;"")</formula>
    </cfRule>
  </conditionalFormatting>
  <conditionalFormatting sqref="A368">
    <cfRule type="expression" dxfId="605" priority="801" stopIfTrue="1">
      <formula>AND(#REF!&lt;&gt;"COMPOSICAO",#REF!&lt;&gt;"INSUMO",#REF!&lt;&gt;"")</formula>
    </cfRule>
    <cfRule type="expression" dxfId="604" priority="802" stopIfTrue="1">
      <formula>AND(OR(#REF!="COMPOSICAO",#REF!="INSUMO",#REF!&lt;&gt;""),#REF!&lt;&gt;"")</formula>
    </cfRule>
  </conditionalFormatting>
  <conditionalFormatting sqref="F368">
    <cfRule type="expression" dxfId="603" priority="799" stopIfTrue="1">
      <formula>AND(#REF!&lt;&gt;"COMPOSICAO",#REF!&lt;&gt;"INSUMO",#REF!&lt;&gt;"")</formula>
    </cfRule>
    <cfRule type="expression" dxfId="602" priority="800" stopIfTrue="1">
      <formula>AND(OR(#REF!="COMPOSICAO",#REF!="INSUMO",#REF!&lt;&gt;""),#REF!&lt;&gt;"")</formula>
    </cfRule>
  </conditionalFormatting>
  <conditionalFormatting sqref="H367:H369">
    <cfRule type="expression" dxfId="601" priority="797" stopIfTrue="1">
      <formula>AND(#REF!&lt;&gt;"COMPOSICAO",#REF!&lt;&gt;"INSUMO",#REF!&lt;&gt;"")</formula>
    </cfRule>
    <cfRule type="expression" dxfId="600" priority="798" stopIfTrue="1">
      <formula>AND(OR(#REF!="COMPOSICAO",#REF!="INSUMO",#REF!&lt;&gt;""),#REF!&lt;&gt;"")</formula>
    </cfRule>
  </conditionalFormatting>
  <conditionalFormatting sqref="D368:D369">
    <cfRule type="expression" dxfId="599" priority="793" stopIfTrue="1">
      <formula>AND(#REF!&lt;&gt;"COMPOSICAO",#REF!&lt;&gt;"INSUMO",#REF!&lt;&gt;"")</formula>
    </cfRule>
    <cfRule type="expression" dxfId="598" priority="794" stopIfTrue="1">
      <formula>AND(OR(#REF!="COMPOSICAO",#REF!="INSUMO",#REF!&lt;&gt;""),#REF!&lt;&gt;"")</formula>
    </cfRule>
  </conditionalFormatting>
  <conditionalFormatting sqref="D367">
    <cfRule type="expression" dxfId="597" priority="795" stopIfTrue="1">
      <formula>AND(#REF!&lt;&gt;"COMPOSICAO",#REF!&lt;&gt;"INSUMO",#REF!&lt;&gt;"")</formula>
    </cfRule>
    <cfRule type="expression" dxfId="596" priority="796" stopIfTrue="1">
      <formula>AND(OR(#REF!="COMPOSICAO",#REF!="INSUMO",#REF!&lt;&gt;""),#REF!&lt;&gt;"")</formula>
    </cfRule>
  </conditionalFormatting>
  <conditionalFormatting sqref="C369">
    <cfRule type="expression" dxfId="595" priority="789" stopIfTrue="1">
      <formula>AND(#REF!&lt;&gt;"COMPOSICAO",#REF!&lt;&gt;"INSUMO",#REF!&lt;&gt;"")</formula>
    </cfRule>
    <cfRule type="expression" dxfId="594" priority="790" stopIfTrue="1">
      <formula>AND(OR(#REF!="COMPOSICAO",#REF!="INSUMO",#REF!&lt;&gt;""),#REF!&lt;&gt;"")</formula>
    </cfRule>
  </conditionalFormatting>
  <conditionalFormatting sqref="C389">
    <cfRule type="expression" dxfId="593" priority="707" stopIfTrue="1">
      <formula>AND(#REF!&lt;&gt;"COMPOSICAO",#REF!&lt;&gt;"INSUMO",#REF!&lt;&gt;"")</formula>
    </cfRule>
    <cfRule type="expression" dxfId="592" priority="708" stopIfTrue="1">
      <formula>AND(OR(#REF!="COMPOSICAO",#REF!="INSUMO",#REF!&lt;&gt;""),#REF!&lt;&gt;"")</formula>
    </cfRule>
  </conditionalFormatting>
  <conditionalFormatting sqref="A376">
    <cfRule type="expression" dxfId="591" priority="777" stopIfTrue="1">
      <formula>AND(#REF!&lt;&gt;"COMPOSICAO",#REF!&lt;&gt;"INSUMO",#REF!&lt;&gt;"")</formula>
    </cfRule>
    <cfRule type="expression" dxfId="590" priority="778" stopIfTrue="1">
      <formula>AND(OR(#REF!="COMPOSICAO",#REF!="INSUMO",#REF!&lt;&gt;""),#REF!&lt;&gt;"")</formula>
    </cfRule>
  </conditionalFormatting>
  <conditionalFormatting sqref="F374">
    <cfRule type="expression" dxfId="589" priority="787" stopIfTrue="1">
      <formula>AND(#REF!&lt;&gt;"COMPOSICAO",#REF!&lt;&gt;"INSUMO",#REF!&lt;&gt;"")</formula>
    </cfRule>
    <cfRule type="expression" dxfId="588" priority="788" stopIfTrue="1">
      <formula>AND(OR(#REF!="COMPOSICAO",#REF!="INSUMO",#REF!&lt;&gt;""),#REF!&lt;&gt;"")</formula>
    </cfRule>
  </conditionalFormatting>
  <conditionalFormatting sqref="C374">
    <cfRule type="expression" dxfId="587" priority="785" stopIfTrue="1">
      <formula>AND(#REF!&lt;&gt;"COMPOSICAO",#REF!&lt;&gt;"INSUMO",#REF!&lt;&gt;"")</formula>
    </cfRule>
    <cfRule type="expression" dxfId="586" priority="786" stopIfTrue="1">
      <formula>AND(OR(#REF!="COMPOSICAO",#REF!="INSUMO",#REF!&lt;&gt;""),#REF!&lt;&gt;"")</formula>
    </cfRule>
  </conditionalFormatting>
  <conditionalFormatting sqref="A388">
    <cfRule type="expression" dxfId="585" priority="727" stopIfTrue="1">
      <formula>AND(#REF!&lt;&gt;"COMPOSICAO",#REF!&lt;&gt;"INSUMO",#REF!&lt;&gt;"")</formula>
    </cfRule>
    <cfRule type="expression" dxfId="584" priority="728" stopIfTrue="1">
      <formula>AND(OR(#REF!="COMPOSICAO",#REF!="INSUMO",#REF!&lt;&gt;""),#REF!&lt;&gt;"")</formula>
    </cfRule>
  </conditionalFormatting>
  <conditionalFormatting sqref="B391:F391">
    <cfRule type="expression" dxfId="583" priority="725" stopIfTrue="1">
      <formula>AND($A391&lt;&gt;"COMPOSICAO",$A391&lt;&gt;"INSUMO",$A391&lt;&gt;"")</formula>
    </cfRule>
    <cfRule type="expression" dxfId="582" priority="726" stopIfTrue="1">
      <formula>AND(OR($A391="COMPOSICAO",$A391="INSUMO",$A391&lt;&gt;""),$A391&lt;&gt;"")</formula>
    </cfRule>
  </conditionalFormatting>
  <conditionalFormatting sqref="A377">
    <cfRule type="expression" dxfId="581" priority="779" stopIfTrue="1">
      <formula>AND(#REF!&lt;&gt;"COMPOSICAO",#REF!&lt;&gt;"INSUMO",#REF!&lt;&gt;"")</formula>
    </cfRule>
    <cfRule type="expression" dxfId="580" priority="780" stopIfTrue="1">
      <formula>AND(OR(#REF!="COMPOSICAO",#REF!="INSUMO",#REF!&lt;&gt;""),#REF!&lt;&gt;"")</formula>
    </cfRule>
  </conditionalFormatting>
  <conditionalFormatting sqref="F390">
    <cfRule type="expression" dxfId="579" priority="719" stopIfTrue="1">
      <formula>AND(#REF!&lt;&gt;"COMPOSICAO",#REF!&lt;&gt;"INSUMO",#REF!&lt;&gt;"")</formula>
    </cfRule>
    <cfRule type="expression" dxfId="578" priority="720" stopIfTrue="1">
      <formula>AND(OR(#REF!="COMPOSICAO",#REF!="INSUMO",#REF!&lt;&gt;""),#REF!&lt;&gt;"")</formula>
    </cfRule>
  </conditionalFormatting>
  <conditionalFormatting sqref="A375">
    <cfRule type="expression" dxfId="577" priority="773" stopIfTrue="1">
      <formula>AND(#REF!&lt;&gt;"COMPOSICAO",#REF!&lt;&gt;"INSUMO",#REF!&lt;&gt;"")</formula>
    </cfRule>
    <cfRule type="expression" dxfId="576" priority="774" stopIfTrue="1">
      <formula>AND(OR(#REF!="COMPOSICAO",#REF!="INSUMO",#REF!&lt;&gt;""),#REF!&lt;&gt;"")</formula>
    </cfRule>
  </conditionalFormatting>
  <conditionalFormatting sqref="F375">
    <cfRule type="expression" dxfId="575" priority="771" stopIfTrue="1">
      <formula>AND(#REF!&lt;&gt;"COMPOSICAO",#REF!&lt;&gt;"INSUMO",#REF!&lt;&gt;"")</formula>
    </cfRule>
    <cfRule type="expression" dxfId="574" priority="772" stopIfTrue="1">
      <formula>AND(OR(#REF!="COMPOSICAO",#REF!="INSUMO",#REF!&lt;&gt;""),#REF!&lt;&gt;"")</formula>
    </cfRule>
  </conditionalFormatting>
  <conditionalFormatting sqref="H374:H376">
    <cfRule type="expression" dxfId="573" priority="769" stopIfTrue="1">
      <formula>AND(#REF!&lt;&gt;"COMPOSICAO",#REF!&lt;&gt;"INSUMO",#REF!&lt;&gt;"")</formula>
    </cfRule>
    <cfRule type="expression" dxfId="572" priority="770" stopIfTrue="1">
      <formula>AND(OR(#REF!="COMPOSICAO",#REF!="INSUMO",#REF!&lt;&gt;""),#REF!&lt;&gt;"")</formula>
    </cfRule>
  </conditionalFormatting>
  <conditionalFormatting sqref="D375:D376">
    <cfRule type="expression" dxfId="571" priority="765" stopIfTrue="1">
      <formula>AND(#REF!&lt;&gt;"COMPOSICAO",#REF!&lt;&gt;"INSUMO",#REF!&lt;&gt;"")</formula>
    </cfRule>
    <cfRule type="expression" dxfId="570" priority="766" stopIfTrue="1">
      <formula>AND(OR(#REF!="COMPOSICAO",#REF!="INSUMO",#REF!&lt;&gt;""),#REF!&lt;&gt;"")</formula>
    </cfRule>
  </conditionalFormatting>
  <conditionalFormatting sqref="D374">
    <cfRule type="expression" dxfId="569" priority="767" stopIfTrue="1">
      <formula>AND(#REF!&lt;&gt;"COMPOSICAO",#REF!&lt;&gt;"INSUMO",#REF!&lt;&gt;"")</formula>
    </cfRule>
    <cfRule type="expression" dxfId="568" priority="768" stopIfTrue="1">
      <formula>AND(OR(#REF!="COMPOSICAO",#REF!="INSUMO",#REF!&lt;&gt;""),#REF!&lt;&gt;"")</formula>
    </cfRule>
  </conditionalFormatting>
  <conditionalFormatting sqref="C376">
    <cfRule type="expression" dxfId="567" priority="761" stopIfTrue="1">
      <formula>AND(#REF!&lt;&gt;"COMPOSICAO",#REF!&lt;&gt;"INSUMO",#REF!&lt;&gt;"")</formula>
    </cfRule>
    <cfRule type="expression" dxfId="566" priority="762" stopIfTrue="1">
      <formula>AND(OR(#REF!="COMPOSICAO",#REF!="INSUMO",#REF!&lt;&gt;""),#REF!&lt;&gt;"")</formula>
    </cfRule>
  </conditionalFormatting>
  <conditionalFormatting sqref="B384:F384">
    <cfRule type="expression" dxfId="565" priority="753" stopIfTrue="1">
      <formula>AND($A384&lt;&gt;"COMPOSICAO",$A384&lt;&gt;"INSUMO",$A384&lt;&gt;"")</formula>
    </cfRule>
    <cfRule type="expression" dxfId="564" priority="754" stopIfTrue="1">
      <formula>AND(OR($A384="COMPOSICAO",$A384="INSUMO",$A384&lt;&gt;""),$A384&lt;&gt;"")</formula>
    </cfRule>
  </conditionalFormatting>
  <conditionalFormatting sqref="F383">
    <cfRule type="expression" dxfId="563" priority="747" stopIfTrue="1">
      <formula>AND(#REF!&lt;&gt;"COMPOSICAO",#REF!&lt;&gt;"INSUMO",#REF!&lt;&gt;"")</formula>
    </cfRule>
    <cfRule type="expression" dxfId="562" priority="748" stopIfTrue="1">
      <formula>AND(OR(#REF!="COMPOSICAO",#REF!="INSUMO",#REF!&lt;&gt;""),#REF!&lt;&gt;"")</formula>
    </cfRule>
  </conditionalFormatting>
  <conditionalFormatting sqref="A381">
    <cfRule type="expression" dxfId="561" priority="755" stopIfTrue="1">
      <formula>AND(#REF!&lt;&gt;"COMPOSICAO",#REF!&lt;&gt;"INSUMO",#REF!&lt;&gt;"")</formula>
    </cfRule>
    <cfRule type="expression" dxfId="560" priority="756" stopIfTrue="1">
      <formula>AND(OR(#REF!="COMPOSICAO",#REF!="INSUMO",#REF!&lt;&gt;""),#REF!&lt;&gt;"")</formula>
    </cfRule>
  </conditionalFormatting>
  <conditionalFormatting sqref="C382">
    <cfRule type="expression" dxfId="559" priority="735" stopIfTrue="1">
      <formula>AND(#REF!&lt;&gt;"COMPOSICAO",#REF!&lt;&gt;"INSUMO",#REF!&lt;&gt;"")</formula>
    </cfRule>
    <cfRule type="expression" dxfId="558" priority="736" stopIfTrue="1">
      <formula>AND(OR(#REF!="COMPOSICAO",#REF!="INSUMO",#REF!&lt;&gt;""),#REF!&lt;&gt;"")</formula>
    </cfRule>
  </conditionalFormatting>
  <conditionalFormatting sqref="A383">
    <cfRule type="expression" dxfId="557" priority="749" stopIfTrue="1">
      <formula>AND(#REF!&lt;&gt;"COMPOSICAO",#REF!&lt;&gt;"INSUMO",#REF!&lt;&gt;"")</formula>
    </cfRule>
    <cfRule type="expression" dxfId="556" priority="750" stopIfTrue="1">
      <formula>AND(OR(#REF!="COMPOSICAO",#REF!="INSUMO",#REF!&lt;&gt;""),#REF!&lt;&gt;"")</formula>
    </cfRule>
  </conditionalFormatting>
  <conditionalFormatting sqref="F381">
    <cfRule type="expression" dxfId="555" priority="759" stopIfTrue="1">
      <formula>AND(#REF!&lt;&gt;"COMPOSICAO",#REF!&lt;&gt;"INSUMO",#REF!&lt;&gt;"")</formula>
    </cfRule>
    <cfRule type="expression" dxfId="554" priority="760" stopIfTrue="1">
      <formula>AND(OR(#REF!="COMPOSICAO",#REF!="INSUMO",#REF!&lt;&gt;""),#REF!&lt;&gt;"")</formula>
    </cfRule>
  </conditionalFormatting>
  <conditionalFormatting sqref="C381">
    <cfRule type="expression" dxfId="553" priority="757" stopIfTrue="1">
      <formula>AND(#REF!&lt;&gt;"COMPOSICAO",#REF!&lt;&gt;"INSUMO",#REF!&lt;&gt;"")</formula>
    </cfRule>
    <cfRule type="expression" dxfId="552" priority="758" stopIfTrue="1">
      <formula>AND(OR(#REF!="COMPOSICAO",#REF!="INSUMO",#REF!&lt;&gt;""),#REF!&lt;&gt;"")</formula>
    </cfRule>
  </conditionalFormatting>
  <conditionalFormatting sqref="A384">
    <cfRule type="expression" dxfId="551" priority="751" stopIfTrue="1">
      <formula>AND(#REF!&lt;&gt;"COMPOSICAO",#REF!&lt;&gt;"INSUMO",#REF!&lt;&gt;"")</formula>
    </cfRule>
    <cfRule type="expression" dxfId="550" priority="752" stopIfTrue="1">
      <formula>AND(OR(#REF!="COMPOSICAO",#REF!="INSUMO",#REF!&lt;&gt;""),#REF!&lt;&gt;"")</formula>
    </cfRule>
  </conditionalFormatting>
  <conditionalFormatting sqref="A382">
    <cfRule type="expression" dxfId="549" priority="745" stopIfTrue="1">
      <formula>AND(#REF!&lt;&gt;"COMPOSICAO",#REF!&lt;&gt;"INSUMO",#REF!&lt;&gt;"")</formula>
    </cfRule>
    <cfRule type="expression" dxfId="548" priority="746" stopIfTrue="1">
      <formula>AND(OR(#REF!="COMPOSICAO",#REF!="INSUMO",#REF!&lt;&gt;""),#REF!&lt;&gt;"")</formula>
    </cfRule>
  </conditionalFormatting>
  <conditionalFormatting sqref="F382">
    <cfRule type="expression" dxfId="547" priority="743" stopIfTrue="1">
      <formula>AND(#REF!&lt;&gt;"COMPOSICAO",#REF!&lt;&gt;"INSUMO",#REF!&lt;&gt;"")</formula>
    </cfRule>
    <cfRule type="expression" dxfId="546" priority="744" stopIfTrue="1">
      <formula>AND(OR(#REF!="COMPOSICAO",#REF!="INSUMO",#REF!&lt;&gt;""),#REF!&lt;&gt;"")</formula>
    </cfRule>
  </conditionalFormatting>
  <conditionalFormatting sqref="H381:H383">
    <cfRule type="expression" dxfId="545" priority="741" stopIfTrue="1">
      <formula>AND(#REF!&lt;&gt;"COMPOSICAO",#REF!&lt;&gt;"INSUMO",#REF!&lt;&gt;"")</formula>
    </cfRule>
    <cfRule type="expression" dxfId="544" priority="742" stopIfTrue="1">
      <formula>AND(OR(#REF!="COMPOSICAO",#REF!="INSUMO",#REF!&lt;&gt;""),#REF!&lt;&gt;"")</formula>
    </cfRule>
  </conditionalFormatting>
  <conditionalFormatting sqref="D382:D383">
    <cfRule type="expression" dxfId="543" priority="737" stopIfTrue="1">
      <formula>AND(#REF!&lt;&gt;"COMPOSICAO",#REF!&lt;&gt;"INSUMO",#REF!&lt;&gt;"")</formula>
    </cfRule>
    <cfRule type="expression" dxfId="542" priority="738" stopIfTrue="1">
      <formula>AND(OR(#REF!="COMPOSICAO",#REF!="INSUMO",#REF!&lt;&gt;""),#REF!&lt;&gt;"")</formula>
    </cfRule>
  </conditionalFormatting>
  <conditionalFormatting sqref="D381">
    <cfRule type="expression" dxfId="541" priority="739" stopIfTrue="1">
      <formula>AND(#REF!&lt;&gt;"COMPOSICAO",#REF!&lt;&gt;"INSUMO",#REF!&lt;&gt;"")</formula>
    </cfRule>
    <cfRule type="expression" dxfId="540" priority="740" stopIfTrue="1">
      <formula>AND(OR(#REF!="COMPOSICAO",#REF!="INSUMO",#REF!&lt;&gt;""),#REF!&lt;&gt;"")</formula>
    </cfRule>
  </conditionalFormatting>
  <conditionalFormatting sqref="C383">
    <cfRule type="expression" dxfId="539" priority="733" stopIfTrue="1">
      <formula>AND(#REF!&lt;&gt;"COMPOSICAO",#REF!&lt;&gt;"INSUMO",#REF!&lt;&gt;"")</formula>
    </cfRule>
    <cfRule type="expression" dxfId="538" priority="734" stopIfTrue="1">
      <formula>AND(OR(#REF!="COMPOSICAO",#REF!="INSUMO",#REF!&lt;&gt;""),#REF!&lt;&gt;"")</formula>
    </cfRule>
  </conditionalFormatting>
  <conditionalFormatting sqref="B398:F398">
    <cfRule type="expression" dxfId="537" priority="697" stopIfTrue="1">
      <formula>AND($A398&lt;&gt;"COMPOSICAO",$A398&lt;&gt;"INSUMO",$A398&lt;&gt;"")</formula>
    </cfRule>
    <cfRule type="expression" dxfId="536" priority="698" stopIfTrue="1">
      <formula>AND(OR($A398="COMPOSICAO",$A398="INSUMO",$A398&lt;&gt;""),$A398&lt;&gt;"")</formula>
    </cfRule>
  </conditionalFormatting>
  <conditionalFormatting sqref="F397">
    <cfRule type="expression" dxfId="535" priority="691" stopIfTrue="1">
      <formula>AND(#REF!&lt;&gt;"COMPOSICAO",#REF!&lt;&gt;"INSUMO",#REF!&lt;&gt;"")</formula>
    </cfRule>
    <cfRule type="expression" dxfId="534" priority="692" stopIfTrue="1">
      <formula>AND(OR(#REF!="COMPOSICAO",#REF!="INSUMO",#REF!&lt;&gt;""),#REF!&lt;&gt;"")</formula>
    </cfRule>
  </conditionalFormatting>
  <conditionalFormatting sqref="A395">
    <cfRule type="expression" dxfId="533" priority="699" stopIfTrue="1">
      <formula>AND(#REF!&lt;&gt;"COMPOSICAO",#REF!&lt;&gt;"INSUMO",#REF!&lt;&gt;"")</formula>
    </cfRule>
    <cfRule type="expression" dxfId="532" priority="700" stopIfTrue="1">
      <formula>AND(OR(#REF!="COMPOSICAO",#REF!="INSUMO",#REF!&lt;&gt;""),#REF!&lt;&gt;"")</formula>
    </cfRule>
  </conditionalFormatting>
  <conditionalFormatting sqref="C396">
    <cfRule type="expression" dxfId="531" priority="679" stopIfTrue="1">
      <formula>AND(#REF!&lt;&gt;"COMPOSICAO",#REF!&lt;&gt;"INSUMO",#REF!&lt;&gt;"")</formula>
    </cfRule>
    <cfRule type="expression" dxfId="530" priority="680" stopIfTrue="1">
      <formula>AND(OR(#REF!="COMPOSICAO",#REF!="INSUMO",#REF!&lt;&gt;""),#REF!&lt;&gt;"")</formula>
    </cfRule>
  </conditionalFormatting>
  <conditionalFormatting sqref="A390">
    <cfRule type="expression" dxfId="529" priority="721" stopIfTrue="1">
      <formula>AND(#REF!&lt;&gt;"COMPOSICAO",#REF!&lt;&gt;"INSUMO",#REF!&lt;&gt;"")</formula>
    </cfRule>
    <cfRule type="expression" dxfId="528" priority="722" stopIfTrue="1">
      <formula>AND(OR(#REF!="COMPOSICAO",#REF!="INSUMO",#REF!&lt;&gt;""),#REF!&lt;&gt;"")</formula>
    </cfRule>
  </conditionalFormatting>
  <conditionalFormatting sqref="F388">
    <cfRule type="expression" dxfId="527" priority="731" stopIfTrue="1">
      <formula>AND(#REF!&lt;&gt;"COMPOSICAO",#REF!&lt;&gt;"INSUMO",#REF!&lt;&gt;"")</formula>
    </cfRule>
    <cfRule type="expression" dxfId="526" priority="732" stopIfTrue="1">
      <formula>AND(OR(#REF!="COMPOSICAO",#REF!="INSUMO",#REF!&lt;&gt;""),#REF!&lt;&gt;"")</formula>
    </cfRule>
  </conditionalFormatting>
  <conditionalFormatting sqref="C388">
    <cfRule type="expression" dxfId="525" priority="729" stopIfTrue="1">
      <formula>AND(#REF!&lt;&gt;"COMPOSICAO",#REF!&lt;&gt;"INSUMO",#REF!&lt;&gt;"")</formula>
    </cfRule>
    <cfRule type="expression" dxfId="524" priority="730" stopIfTrue="1">
      <formula>AND(OR(#REF!="COMPOSICAO",#REF!="INSUMO",#REF!&lt;&gt;""),#REF!&lt;&gt;"")</formula>
    </cfRule>
  </conditionalFormatting>
  <conditionalFormatting sqref="A391">
    <cfRule type="expression" dxfId="523" priority="723" stopIfTrue="1">
      <formula>AND(#REF!&lt;&gt;"COMPOSICAO",#REF!&lt;&gt;"INSUMO",#REF!&lt;&gt;"")</formula>
    </cfRule>
    <cfRule type="expression" dxfId="522" priority="724" stopIfTrue="1">
      <formula>AND(OR(#REF!="COMPOSICAO",#REF!="INSUMO",#REF!&lt;&gt;""),#REF!&lt;&gt;"")</formula>
    </cfRule>
  </conditionalFormatting>
  <conditionalFormatting sqref="A389">
    <cfRule type="expression" dxfId="521" priority="717" stopIfTrue="1">
      <formula>AND(#REF!&lt;&gt;"COMPOSICAO",#REF!&lt;&gt;"INSUMO",#REF!&lt;&gt;"")</formula>
    </cfRule>
    <cfRule type="expression" dxfId="520" priority="718" stopIfTrue="1">
      <formula>AND(OR(#REF!="COMPOSICAO",#REF!="INSUMO",#REF!&lt;&gt;""),#REF!&lt;&gt;"")</formula>
    </cfRule>
  </conditionalFormatting>
  <conditionalFormatting sqref="F389">
    <cfRule type="expression" dxfId="519" priority="715" stopIfTrue="1">
      <formula>AND(#REF!&lt;&gt;"COMPOSICAO",#REF!&lt;&gt;"INSUMO",#REF!&lt;&gt;"")</formula>
    </cfRule>
    <cfRule type="expression" dxfId="518" priority="716" stopIfTrue="1">
      <formula>AND(OR(#REF!="COMPOSICAO",#REF!="INSUMO",#REF!&lt;&gt;""),#REF!&lt;&gt;"")</formula>
    </cfRule>
  </conditionalFormatting>
  <conditionalFormatting sqref="H388:H390">
    <cfRule type="expression" dxfId="517" priority="713" stopIfTrue="1">
      <formula>AND(#REF!&lt;&gt;"COMPOSICAO",#REF!&lt;&gt;"INSUMO",#REF!&lt;&gt;"")</formula>
    </cfRule>
    <cfRule type="expression" dxfId="516" priority="714" stopIfTrue="1">
      <formula>AND(OR(#REF!="COMPOSICAO",#REF!="INSUMO",#REF!&lt;&gt;""),#REF!&lt;&gt;"")</formula>
    </cfRule>
  </conditionalFormatting>
  <conditionalFormatting sqref="D389:D390">
    <cfRule type="expression" dxfId="515" priority="709" stopIfTrue="1">
      <formula>AND(#REF!&lt;&gt;"COMPOSICAO",#REF!&lt;&gt;"INSUMO",#REF!&lt;&gt;"")</formula>
    </cfRule>
    <cfRule type="expression" dxfId="514" priority="710" stopIfTrue="1">
      <formula>AND(OR(#REF!="COMPOSICAO",#REF!="INSUMO",#REF!&lt;&gt;""),#REF!&lt;&gt;"")</formula>
    </cfRule>
  </conditionalFormatting>
  <conditionalFormatting sqref="D388">
    <cfRule type="expression" dxfId="513" priority="711" stopIfTrue="1">
      <formula>AND(#REF!&lt;&gt;"COMPOSICAO",#REF!&lt;&gt;"INSUMO",#REF!&lt;&gt;"")</formula>
    </cfRule>
    <cfRule type="expression" dxfId="512" priority="712" stopIfTrue="1">
      <formula>AND(OR(#REF!="COMPOSICAO",#REF!="INSUMO",#REF!&lt;&gt;""),#REF!&lt;&gt;"")</formula>
    </cfRule>
  </conditionalFormatting>
  <conditionalFormatting sqref="C390">
    <cfRule type="expression" dxfId="511" priority="705" stopIfTrue="1">
      <formula>AND(#REF!&lt;&gt;"COMPOSICAO",#REF!&lt;&gt;"INSUMO",#REF!&lt;&gt;"")</formula>
    </cfRule>
    <cfRule type="expression" dxfId="510" priority="706" stopIfTrue="1">
      <formula>AND(OR(#REF!="COMPOSICAO",#REF!="INSUMO",#REF!&lt;&gt;""),#REF!&lt;&gt;"")</formula>
    </cfRule>
  </conditionalFormatting>
  <conditionalFormatting sqref="A397">
    <cfRule type="expression" dxfId="509" priority="693" stopIfTrue="1">
      <formula>AND(#REF!&lt;&gt;"COMPOSICAO",#REF!&lt;&gt;"INSUMO",#REF!&lt;&gt;"")</formula>
    </cfRule>
    <cfRule type="expression" dxfId="508" priority="694" stopIfTrue="1">
      <formula>AND(OR(#REF!="COMPOSICAO",#REF!="INSUMO",#REF!&lt;&gt;""),#REF!&lt;&gt;"")</formula>
    </cfRule>
  </conditionalFormatting>
  <conditionalFormatting sqref="F395">
    <cfRule type="expression" dxfId="507" priority="703" stopIfTrue="1">
      <formula>AND(#REF!&lt;&gt;"COMPOSICAO",#REF!&lt;&gt;"INSUMO",#REF!&lt;&gt;"")</formula>
    </cfRule>
    <cfRule type="expression" dxfId="506" priority="704" stopIfTrue="1">
      <formula>AND(OR(#REF!="COMPOSICAO",#REF!="INSUMO",#REF!&lt;&gt;""),#REF!&lt;&gt;"")</formula>
    </cfRule>
  </conditionalFormatting>
  <conditionalFormatting sqref="C395">
    <cfRule type="expression" dxfId="505" priority="701" stopIfTrue="1">
      <formula>AND(#REF!&lt;&gt;"COMPOSICAO",#REF!&lt;&gt;"INSUMO",#REF!&lt;&gt;"")</formula>
    </cfRule>
    <cfRule type="expression" dxfId="504" priority="702" stopIfTrue="1">
      <formula>AND(OR(#REF!="COMPOSICAO",#REF!="INSUMO",#REF!&lt;&gt;""),#REF!&lt;&gt;"")</formula>
    </cfRule>
  </conditionalFormatting>
  <conditionalFormatting sqref="A398">
    <cfRule type="expression" dxfId="503" priority="695" stopIfTrue="1">
      <formula>AND(#REF!&lt;&gt;"COMPOSICAO",#REF!&lt;&gt;"INSUMO",#REF!&lt;&gt;"")</formula>
    </cfRule>
    <cfRule type="expression" dxfId="502" priority="696" stopIfTrue="1">
      <formula>AND(OR(#REF!="COMPOSICAO",#REF!="INSUMO",#REF!&lt;&gt;""),#REF!&lt;&gt;"")</formula>
    </cfRule>
  </conditionalFormatting>
  <conditionalFormatting sqref="A396">
    <cfRule type="expression" dxfId="501" priority="689" stopIfTrue="1">
      <formula>AND(#REF!&lt;&gt;"COMPOSICAO",#REF!&lt;&gt;"INSUMO",#REF!&lt;&gt;"")</formula>
    </cfRule>
    <cfRule type="expression" dxfId="500" priority="690" stopIfTrue="1">
      <formula>AND(OR(#REF!="COMPOSICAO",#REF!="INSUMO",#REF!&lt;&gt;""),#REF!&lt;&gt;"")</formula>
    </cfRule>
  </conditionalFormatting>
  <conditionalFormatting sqref="F396">
    <cfRule type="expression" dxfId="499" priority="687" stopIfTrue="1">
      <formula>AND(#REF!&lt;&gt;"COMPOSICAO",#REF!&lt;&gt;"INSUMO",#REF!&lt;&gt;"")</formula>
    </cfRule>
    <cfRule type="expression" dxfId="498" priority="688" stopIfTrue="1">
      <formula>AND(OR(#REF!="COMPOSICAO",#REF!="INSUMO",#REF!&lt;&gt;""),#REF!&lt;&gt;"")</formula>
    </cfRule>
  </conditionalFormatting>
  <conditionalFormatting sqref="H395:H397">
    <cfRule type="expression" dxfId="497" priority="685" stopIfTrue="1">
      <formula>AND(#REF!&lt;&gt;"COMPOSICAO",#REF!&lt;&gt;"INSUMO",#REF!&lt;&gt;"")</formula>
    </cfRule>
    <cfRule type="expression" dxfId="496" priority="686" stopIfTrue="1">
      <formula>AND(OR(#REF!="COMPOSICAO",#REF!="INSUMO",#REF!&lt;&gt;""),#REF!&lt;&gt;"")</formula>
    </cfRule>
  </conditionalFormatting>
  <conditionalFormatting sqref="D396:D397">
    <cfRule type="expression" dxfId="495" priority="681" stopIfTrue="1">
      <formula>AND(#REF!&lt;&gt;"COMPOSICAO",#REF!&lt;&gt;"INSUMO",#REF!&lt;&gt;"")</formula>
    </cfRule>
    <cfRule type="expression" dxfId="494" priority="682" stopIfTrue="1">
      <formula>AND(OR(#REF!="COMPOSICAO",#REF!="INSUMO",#REF!&lt;&gt;""),#REF!&lt;&gt;"")</formula>
    </cfRule>
  </conditionalFormatting>
  <conditionalFormatting sqref="D395">
    <cfRule type="expression" dxfId="493" priority="683" stopIfTrue="1">
      <formula>AND(#REF!&lt;&gt;"COMPOSICAO",#REF!&lt;&gt;"INSUMO",#REF!&lt;&gt;"")</formula>
    </cfRule>
    <cfRule type="expression" dxfId="492" priority="684" stopIfTrue="1">
      <formula>AND(OR(#REF!="COMPOSICAO",#REF!="INSUMO",#REF!&lt;&gt;""),#REF!&lt;&gt;"")</formula>
    </cfRule>
  </conditionalFormatting>
  <conditionalFormatting sqref="C397">
    <cfRule type="expression" dxfId="491" priority="677" stopIfTrue="1">
      <formula>AND(#REF!&lt;&gt;"COMPOSICAO",#REF!&lt;&gt;"INSUMO",#REF!&lt;&gt;"")</formula>
    </cfRule>
    <cfRule type="expression" dxfId="490" priority="678" stopIfTrue="1">
      <formula>AND(OR(#REF!="COMPOSICAO",#REF!="INSUMO",#REF!&lt;&gt;""),#REF!&lt;&gt;"")</formula>
    </cfRule>
  </conditionalFormatting>
  <conditionalFormatting sqref="B291:F291">
    <cfRule type="expression" dxfId="489" priority="565" stopIfTrue="1">
      <formula>AND($A291&lt;&gt;"COMPOSICAO",$A291&lt;&gt;"INSUMO",$A291&lt;&gt;"")</formula>
    </cfRule>
    <cfRule type="expression" dxfId="488" priority="566" stopIfTrue="1">
      <formula>AND(OR($A291="COMPOSICAO",$A291="INSUMO",$A291&lt;&gt;""),$A291&lt;&gt;"")</formula>
    </cfRule>
  </conditionalFormatting>
  <conditionalFormatting sqref="F192:F200">
    <cfRule type="expression" dxfId="487" priority="527" stopIfTrue="1">
      <formula>AND(#REF!&lt;&gt;"COMPOSICAO",#REF!&lt;&gt;"INSUMO",#REF!&lt;&gt;"")</formula>
    </cfRule>
    <cfRule type="expression" dxfId="486" priority="528" stopIfTrue="1">
      <formula>AND(OR(#REF!="COMPOSICAO",#REF!="INSUMO",#REF!&lt;&gt;""),#REF!&lt;&gt;"")</formula>
    </cfRule>
  </conditionalFormatting>
  <conditionalFormatting sqref="A199 C192:C200">
    <cfRule type="expression" dxfId="485" priority="525" stopIfTrue="1">
      <formula>AND(#REF!&lt;&gt;"COMPOSICAO",#REF!&lt;&gt;"INSUMO",#REF!&lt;&gt;"")</formula>
    </cfRule>
    <cfRule type="expression" dxfId="484" priority="526" stopIfTrue="1">
      <formula>AND(OR(#REF!="COMPOSICAO",#REF!="INSUMO",#REF!&lt;&gt;""),#REF!&lt;&gt;"")</formula>
    </cfRule>
  </conditionalFormatting>
  <conditionalFormatting sqref="A192:A198">
    <cfRule type="expression" dxfId="483" priority="523" stopIfTrue="1">
      <formula>AND(#REF!&lt;&gt;"COMPOSICAO",#REF!&lt;&gt;"INSUMO",#REF!&lt;&gt;"")</formula>
    </cfRule>
    <cfRule type="expression" dxfId="482" priority="524" stopIfTrue="1">
      <formula>AND(OR(#REF!="COMPOSICAO",#REF!="INSUMO",#REF!&lt;&gt;""),#REF!&lt;&gt;"")</formula>
    </cfRule>
  </conditionalFormatting>
  <conditionalFormatting sqref="B204:F204">
    <cfRule type="expression" dxfId="481" priority="521" stopIfTrue="1">
      <formula>AND($A204&lt;&gt;"COMPOSICAO",$A204&lt;&gt;"INSUMO",$A204&lt;&gt;"")</formula>
    </cfRule>
    <cfRule type="expression" dxfId="480" priority="522" stopIfTrue="1">
      <formula>AND(OR($A204="COMPOSICAO",$A204="INSUMO",$A204&lt;&gt;""),$A204&lt;&gt;"")</formula>
    </cfRule>
  </conditionalFormatting>
  <conditionalFormatting sqref="A204">
    <cfRule type="expression" dxfId="479" priority="519" stopIfTrue="1">
      <formula>AND(#REF!&lt;&gt;"COMPOSICAO",#REF!&lt;&gt;"INSUMO",#REF!&lt;&gt;"")</formula>
    </cfRule>
    <cfRule type="expression" dxfId="478" priority="520" stopIfTrue="1">
      <formula>AND(OR(#REF!="COMPOSICAO",#REF!="INSUMO",#REF!&lt;&gt;""),#REF!&lt;&gt;"")</formula>
    </cfRule>
  </conditionalFormatting>
  <conditionalFormatting sqref="A200">
    <cfRule type="expression" dxfId="477" priority="517" stopIfTrue="1">
      <formula>AND(#REF!&lt;&gt;"COMPOSICAO",#REF!&lt;&gt;"INSUMO",#REF!&lt;&gt;"")</formula>
    </cfRule>
    <cfRule type="expression" dxfId="476" priority="518" stopIfTrue="1">
      <formula>AND(OR(#REF!="COMPOSICAO",#REF!="INSUMO",#REF!&lt;&gt;""),#REF!&lt;&gt;"")</formula>
    </cfRule>
  </conditionalFormatting>
  <conditionalFormatting sqref="A202:A203">
    <cfRule type="expression" dxfId="475" priority="505" stopIfTrue="1">
      <formula>AND(#REF!&lt;&gt;"COMPOSICAO",#REF!&lt;&gt;"INSUMO",#REF!&lt;&gt;"")</formula>
    </cfRule>
    <cfRule type="expression" dxfId="474" priority="506" stopIfTrue="1">
      <formula>AND(OR(#REF!="COMPOSICAO",#REF!="INSUMO",#REF!&lt;&gt;""),#REF!&lt;&gt;"")</formula>
    </cfRule>
  </conditionalFormatting>
  <conditionalFormatting sqref="F201">
    <cfRule type="expression" dxfId="473" priority="515" stopIfTrue="1">
      <formula>AND(#REF!&lt;&gt;"COMPOSICAO",#REF!&lt;&gt;"INSUMO",#REF!&lt;&gt;"")</formula>
    </cfRule>
    <cfRule type="expression" dxfId="472" priority="516" stopIfTrue="1">
      <formula>AND(OR(#REF!="COMPOSICAO",#REF!="INSUMO",#REF!&lt;&gt;""),#REF!&lt;&gt;"")</formula>
    </cfRule>
  </conditionalFormatting>
  <conditionalFormatting sqref="C201">
    <cfRule type="expression" dxfId="471" priority="513" stopIfTrue="1">
      <formula>AND(#REF!&lt;&gt;"COMPOSICAO",#REF!&lt;&gt;"INSUMO",#REF!&lt;&gt;"")</formula>
    </cfRule>
    <cfRule type="expression" dxfId="470" priority="514" stopIfTrue="1">
      <formula>AND(OR(#REF!="COMPOSICAO",#REF!="INSUMO",#REF!&lt;&gt;""),#REF!&lt;&gt;"")</formula>
    </cfRule>
  </conditionalFormatting>
  <conditionalFormatting sqref="A201">
    <cfRule type="expression" dxfId="469" priority="511" stopIfTrue="1">
      <formula>AND(#REF!&lt;&gt;"COMPOSICAO",#REF!&lt;&gt;"INSUMO",#REF!&lt;&gt;"")</formula>
    </cfRule>
    <cfRule type="expression" dxfId="468" priority="512" stopIfTrue="1">
      <formula>AND(OR(#REF!="COMPOSICAO",#REF!="INSUMO",#REF!&lt;&gt;""),#REF!&lt;&gt;"")</formula>
    </cfRule>
  </conditionalFormatting>
  <conditionalFormatting sqref="F202:F203">
    <cfRule type="expression" dxfId="467" priority="509" stopIfTrue="1">
      <formula>AND(#REF!&lt;&gt;"COMPOSICAO",#REF!&lt;&gt;"INSUMO",#REF!&lt;&gt;"")</formula>
    </cfRule>
    <cfRule type="expression" dxfId="466" priority="510" stopIfTrue="1">
      <formula>AND(OR(#REF!="COMPOSICAO",#REF!="INSUMO",#REF!&lt;&gt;""),#REF!&lt;&gt;"")</formula>
    </cfRule>
  </conditionalFormatting>
  <conditionalFormatting sqref="C202:C203">
    <cfRule type="expression" dxfId="465" priority="507" stopIfTrue="1">
      <formula>AND(#REF!&lt;&gt;"COMPOSICAO",#REF!&lt;&gt;"INSUMO",#REF!&lt;&gt;"")</formula>
    </cfRule>
    <cfRule type="expression" dxfId="464" priority="508" stopIfTrue="1">
      <formula>AND(OR(#REF!="COMPOSICAO",#REF!="INSUMO",#REF!&lt;&gt;""),#REF!&lt;&gt;"")</formula>
    </cfRule>
  </conditionalFormatting>
  <conditionalFormatting sqref="H192:H203">
    <cfRule type="expression" dxfId="463" priority="503" stopIfTrue="1">
      <formula>AND(#REF!&lt;&gt;"COMPOSICAO",#REF!&lt;&gt;"INSUMO",#REF!&lt;&gt;"")</formula>
    </cfRule>
    <cfRule type="expression" dxfId="462" priority="504" stopIfTrue="1">
      <formula>AND(OR(#REF!="COMPOSICAO",#REF!="INSUMO",#REF!&lt;&gt;""),#REF!&lt;&gt;"")</formula>
    </cfRule>
  </conditionalFormatting>
  <conditionalFormatting sqref="D192:D198">
    <cfRule type="expression" dxfId="461" priority="501" stopIfTrue="1">
      <formula>AND(#REF!&lt;&gt;"COMPOSICAO",#REF!&lt;&gt;"INSUMO",#REF!&lt;&gt;"")</formula>
    </cfRule>
    <cfRule type="expression" dxfId="460" priority="502" stopIfTrue="1">
      <formula>AND(OR(#REF!="COMPOSICAO",#REF!="INSUMO",#REF!&lt;&gt;""),#REF!&lt;&gt;"")</formula>
    </cfRule>
  </conditionalFormatting>
  <conditionalFormatting sqref="D199:D203">
    <cfRule type="expression" dxfId="459" priority="499" stopIfTrue="1">
      <formula>AND(#REF!&lt;&gt;"COMPOSICAO",#REF!&lt;&gt;"INSUMO",#REF!&lt;&gt;"")</formula>
    </cfRule>
    <cfRule type="expression" dxfId="458" priority="500" stopIfTrue="1">
      <formula>AND(OR(#REF!="COMPOSICAO",#REF!="INSUMO",#REF!&lt;&gt;""),#REF!&lt;&gt;"")</formula>
    </cfRule>
  </conditionalFormatting>
  <conditionalFormatting sqref="B411:F411">
    <cfRule type="expression" dxfId="457" priority="491" stopIfTrue="1">
      <formula>AND($A411&lt;&gt;"COMPOSICAO",$A411&lt;&gt;"INSUMO",$A411&lt;&gt;"")</formula>
    </cfRule>
    <cfRule type="expression" dxfId="456" priority="492" stopIfTrue="1">
      <formula>AND(OR($A411="COMPOSICAO",$A411="INSUMO",$A411&lt;&gt;""),$A411&lt;&gt;"")</formula>
    </cfRule>
  </conditionalFormatting>
  <conditionalFormatting sqref="F410">
    <cfRule type="expression" dxfId="455" priority="485" stopIfTrue="1">
      <formula>AND(#REF!&lt;&gt;"COMPOSICAO",#REF!&lt;&gt;"INSUMO",#REF!&lt;&gt;"")</formula>
    </cfRule>
    <cfRule type="expression" dxfId="454" priority="486" stopIfTrue="1">
      <formula>AND(OR(#REF!="COMPOSICAO",#REF!="INSUMO",#REF!&lt;&gt;""),#REF!&lt;&gt;"")</formula>
    </cfRule>
  </conditionalFormatting>
  <conditionalFormatting sqref="A408">
    <cfRule type="expression" dxfId="453" priority="493" stopIfTrue="1">
      <formula>AND(#REF!&lt;&gt;"COMPOSICAO",#REF!&lt;&gt;"INSUMO",#REF!&lt;&gt;"")</formula>
    </cfRule>
    <cfRule type="expression" dxfId="452" priority="494" stopIfTrue="1">
      <formula>AND(OR(#REF!="COMPOSICAO",#REF!="INSUMO",#REF!&lt;&gt;""),#REF!&lt;&gt;"")</formula>
    </cfRule>
  </conditionalFormatting>
  <conditionalFormatting sqref="C409">
    <cfRule type="expression" dxfId="451" priority="473" stopIfTrue="1">
      <formula>AND(#REF!&lt;&gt;"COMPOSICAO",#REF!&lt;&gt;"INSUMO",#REF!&lt;&gt;"")</formula>
    </cfRule>
    <cfRule type="expression" dxfId="450" priority="474" stopIfTrue="1">
      <formula>AND(OR(#REF!="COMPOSICAO",#REF!="INSUMO",#REF!&lt;&gt;""),#REF!&lt;&gt;"")</formula>
    </cfRule>
  </conditionalFormatting>
  <conditionalFormatting sqref="A410">
    <cfRule type="expression" dxfId="449" priority="487" stopIfTrue="1">
      <formula>AND(#REF!&lt;&gt;"COMPOSICAO",#REF!&lt;&gt;"INSUMO",#REF!&lt;&gt;"")</formula>
    </cfRule>
    <cfRule type="expression" dxfId="448" priority="488" stopIfTrue="1">
      <formula>AND(OR(#REF!="COMPOSICAO",#REF!="INSUMO",#REF!&lt;&gt;""),#REF!&lt;&gt;"")</formula>
    </cfRule>
  </conditionalFormatting>
  <conditionalFormatting sqref="F408">
    <cfRule type="expression" dxfId="447" priority="497" stopIfTrue="1">
      <formula>AND(#REF!&lt;&gt;"COMPOSICAO",#REF!&lt;&gt;"INSUMO",#REF!&lt;&gt;"")</formula>
    </cfRule>
    <cfRule type="expression" dxfId="446" priority="498" stopIfTrue="1">
      <formula>AND(OR(#REF!="COMPOSICAO",#REF!="INSUMO",#REF!&lt;&gt;""),#REF!&lt;&gt;"")</formula>
    </cfRule>
  </conditionalFormatting>
  <conditionalFormatting sqref="C408">
    <cfRule type="expression" dxfId="445" priority="495" stopIfTrue="1">
      <formula>AND(#REF!&lt;&gt;"COMPOSICAO",#REF!&lt;&gt;"INSUMO",#REF!&lt;&gt;"")</formula>
    </cfRule>
    <cfRule type="expression" dxfId="444" priority="496" stopIfTrue="1">
      <formula>AND(OR(#REF!="COMPOSICAO",#REF!="INSUMO",#REF!&lt;&gt;""),#REF!&lt;&gt;"")</formula>
    </cfRule>
  </conditionalFormatting>
  <conditionalFormatting sqref="A411">
    <cfRule type="expression" dxfId="443" priority="489" stopIfTrue="1">
      <formula>AND(#REF!&lt;&gt;"COMPOSICAO",#REF!&lt;&gt;"INSUMO",#REF!&lt;&gt;"")</formula>
    </cfRule>
    <cfRule type="expression" dxfId="442" priority="490" stopIfTrue="1">
      <formula>AND(OR(#REF!="COMPOSICAO",#REF!="INSUMO",#REF!&lt;&gt;""),#REF!&lt;&gt;"")</formula>
    </cfRule>
  </conditionalFormatting>
  <conditionalFormatting sqref="A409">
    <cfRule type="expression" dxfId="441" priority="483" stopIfTrue="1">
      <formula>AND(#REF!&lt;&gt;"COMPOSICAO",#REF!&lt;&gt;"INSUMO",#REF!&lt;&gt;"")</formula>
    </cfRule>
    <cfRule type="expression" dxfId="440" priority="484" stopIfTrue="1">
      <formula>AND(OR(#REF!="COMPOSICAO",#REF!="INSUMO",#REF!&lt;&gt;""),#REF!&lt;&gt;"")</formula>
    </cfRule>
  </conditionalFormatting>
  <conditionalFormatting sqref="F409">
    <cfRule type="expression" dxfId="439" priority="481" stopIfTrue="1">
      <formula>AND(#REF!&lt;&gt;"COMPOSICAO",#REF!&lt;&gt;"INSUMO",#REF!&lt;&gt;"")</formula>
    </cfRule>
    <cfRule type="expression" dxfId="438" priority="482" stopIfTrue="1">
      <formula>AND(OR(#REF!="COMPOSICAO",#REF!="INSUMO",#REF!&lt;&gt;""),#REF!&lt;&gt;"")</formula>
    </cfRule>
  </conditionalFormatting>
  <conditionalFormatting sqref="H408:H410">
    <cfRule type="expression" dxfId="437" priority="479" stopIfTrue="1">
      <formula>AND(#REF!&lt;&gt;"COMPOSICAO",#REF!&lt;&gt;"INSUMO",#REF!&lt;&gt;"")</formula>
    </cfRule>
    <cfRule type="expression" dxfId="436" priority="480" stopIfTrue="1">
      <formula>AND(OR(#REF!="COMPOSICAO",#REF!="INSUMO",#REF!&lt;&gt;""),#REF!&lt;&gt;"")</formula>
    </cfRule>
  </conditionalFormatting>
  <conditionalFormatting sqref="D409:D410">
    <cfRule type="expression" dxfId="435" priority="475" stopIfTrue="1">
      <formula>AND(#REF!&lt;&gt;"COMPOSICAO",#REF!&lt;&gt;"INSUMO",#REF!&lt;&gt;"")</formula>
    </cfRule>
    <cfRule type="expression" dxfId="434" priority="476" stopIfTrue="1">
      <formula>AND(OR(#REF!="COMPOSICAO",#REF!="INSUMO",#REF!&lt;&gt;""),#REF!&lt;&gt;"")</formula>
    </cfRule>
  </conditionalFormatting>
  <conditionalFormatting sqref="D408">
    <cfRule type="expression" dxfId="433" priority="477" stopIfTrue="1">
      <formula>AND(#REF!&lt;&gt;"COMPOSICAO",#REF!&lt;&gt;"INSUMO",#REF!&lt;&gt;"")</formula>
    </cfRule>
    <cfRule type="expression" dxfId="432" priority="478" stopIfTrue="1">
      <formula>AND(OR(#REF!="COMPOSICAO",#REF!="INSUMO",#REF!&lt;&gt;""),#REF!&lt;&gt;"")</formula>
    </cfRule>
  </conditionalFormatting>
  <conditionalFormatting sqref="C410">
    <cfRule type="expression" dxfId="431" priority="471" stopIfTrue="1">
      <formula>AND(#REF!&lt;&gt;"COMPOSICAO",#REF!&lt;&gt;"INSUMO",#REF!&lt;&gt;"")</formula>
    </cfRule>
    <cfRule type="expression" dxfId="430" priority="472" stopIfTrue="1">
      <formula>AND(OR(#REF!="COMPOSICAO",#REF!="INSUMO",#REF!&lt;&gt;""),#REF!&lt;&gt;"")</formula>
    </cfRule>
  </conditionalFormatting>
  <conditionalFormatting sqref="B418:F418">
    <cfRule type="expression" dxfId="429" priority="463" stopIfTrue="1">
      <formula>AND($A418&lt;&gt;"COMPOSICAO",$A418&lt;&gt;"INSUMO",$A418&lt;&gt;"")</formula>
    </cfRule>
    <cfRule type="expression" dxfId="428" priority="464" stopIfTrue="1">
      <formula>AND(OR($A418="COMPOSICAO",$A418="INSUMO",$A418&lt;&gt;""),$A418&lt;&gt;"")</formula>
    </cfRule>
  </conditionalFormatting>
  <conditionalFormatting sqref="F417">
    <cfRule type="expression" dxfId="427" priority="457" stopIfTrue="1">
      <formula>AND(#REF!&lt;&gt;"COMPOSICAO",#REF!&lt;&gt;"INSUMO",#REF!&lt;&gt;"")</formula>
    </cfRule>
    <cfRule type="expression" dxfId="426" priority="458" stopIfTrue="1">
      <formula>AND(OR(#REF!="COMPOSICAO",#REF!="INSUMO",#REF!&lt;&gt;""),#REF!&lt;&gt;"")</formula>
    </cfRule>
  </conditionalFormatting>
  <conditionalFormatting sqref="A415">
    <cfRule type="expression" dxfId="425" priority="465" stopIfTrue="1">
      <formula>AND(#REF!&lt;&gt;"COMPOSICAO",#REF!&lt;&gt;"INSUMO",#REF!&lt;&gt;"")</formula>
    </cfRule>
    <cfRule type="expression" dxfId="424" priority="466" stopIfTrue="1">
      <formula>AND(OR(#REF!="COMPOSICAO",#REF!="INSUMO",#REF!&lt;&gt;""),#REF!&lt;&gt;"")</formula>
    </cfRule>
  </conditionalFormatting>
  <conditionalFormatting sqref="C416">
    <cfRule type="expression" dxfId="423" priority="445" stopIfTrue="1">
      <formula>AND(#REF!&lt;&gt;"COMPOSICAO",#REF!&lt;&gt;"INSUMO",#REF!&lt;&gt;"")</formula>
    </cfRule>
    <cfRule type="expression" dxfId="422" priority="446" stopIfTrue="1">
      <formula>AND(OR(#REF!="COMPOSICAO",#REF!="INSUMO",#REF!&lt;&gt;""),#REF!&lt;&gt;"")</formula>
    </cfRule>
  </conditionalFormatting>
  <conditionalFormatting sqref="A417">
    <cfRule type="expression" dxfId="421" priority="459" stopIfTrue="1">
      <formula>AND(#REF!&lt;&gt;"COMPOSICAO",#REF!&lt;&gt;"INSUMO",#REF!&lt;&gt;"")</formula>
    </cfRule>
    <cfRule type="expression" dxfId="420" priority="460" stopIfTrue="1">
      <formula>AND(OR(#REF!="COMPOSICAO",#REF!="INSUMO",#REF!&lt;&gt;""),#REF!&lt;&gt;"")</formula>
    </cfRule>
  </conditionalFormatting>
  <conditionalFormatting sqref="F415">
    <cfRule type="expression" dxfId="419" priority="469" stopIfTrue="1">
      <formula>AND(#REF!&lt;&gt;"COMPOSICAO",#REF!&lt;&gt;"INSUMO",#REF!&lt;&gt;"")</formula>
    </cfRule>
    <cfRule type="expression" dxfId="418" priority="470" stopIfTrue="1">
      <formula>AND(OR(#REF!="COMPOSICAO",#REF!="INSUMO",#REF!&lt;&gt;""),#REF!&lt;&gt;"")</formula>
    </cfRule>
  </conditionalFormatting>
  <conditionalFormatting sqref="C415">
    <cfRule type="expression" dxfId="417" priority="467" stopIfTrue="1">
      <formula>AND(#REF!&lt;&gt;"COMPOSICAO",#REF!&lt;&gt;"INSUMO",#REF!&lt;&gt;"")</formula>
    </cfRule>
    <cfRule type="expression" dxfId="416" priority="468" stopIfTrue="1">
      <formula>AND(OR(#REF!="COMPOSICAO",#REF!="INSUMO",#REF!&lt;&gt;""),#REF!&lt;&gt;"")</formula>
    </cfRule>
  </conditionalFormatting>
  <conditionalFormatting sqref="A418">
    <cfRule type="expression" dxfId="415" priority="461" stopIfTrue="1">
      <formula>AND(#REF!&lt;&gt;"COMPOSICAO",#REF!&lt;&gt;"INSUMO",#REF!&lt;&gt;"")</formula>
    </cfRule>
    <cfRule type="expression" dxfId="414" priority="462" stopIfTrue="1">
      <formula>AND(OR(#REF!="COMPOSICAO",#REF!="INSUMO",#REF!&lt;&gt;""),#REF!&lt;&gt;"")</formula>
    </cfRule>
  </conditionalFormatting>
  <conditionalFormatting sqref="A416">
    <cfRule type="expression" dxfId="413" priority="455" stopIfTrue="1">
      <formula>AND(#REF!&lt;&gt;"COMPOSICAO",#REF!&lt;&gt;"INSUMO",#REF!&lt;&gt;"")</formula>
    </cfRule>
    <cfRule type="expression" dxfId="412" priority="456" stopIfTrue="1">
      <formula>AND(OR(#REF!="COMPOSICAO",#REF!="INSUMO",#REF!&lt;&gt;""),#REF!&lt;&gt;"")</formula>
    </cfRule>
  </conditionalFormatting>
  <conditionalFormatting sqref="F416">
    <cfRule type="expression" dxfId="411" priority="453" stopIfTrue="1">
      <formula>AND(#REF!&lt;&gt;"COMPOSICAO",#REF!&lt;&gt;"INSUMO",#REF!&lt;&gt;"")</formula>
    </cfRule>
    <cfRule type="expression" dxfId="410" priority="454" stopIfTrue="1">
      <formula>AND(OR(#REF!="COMPOSICAO",#REF!="INSUMO",#REF!&lt;&gt;""),#REF!&lt;&gt;"")</formula>
    </cfRule>
  </conditionalFormatting>
  <conditionalFormatting sqref="H415:H417">
    <cfRule type="expression" dxfId="409" priority="451" stopIfTrue="1">
      <formula>AND(#REF!&lt;&gt;"COMPOSICAO",#REF!&lt;&gt;"INSUMO",#REF!&lt;&gt;"")</formula>
    </cfRule>
    <cfRule type="expression" dxfId="408" priority="452" stopIfTrue="1">
      <formula>AND(OR(#REF!="COMPOSICAO",#REF!="INSUMO",#REF!&lt;&gt;""),#REF!&lt;&gt;"")</formula>
    </cfRule>
  </conditionalFormatting>
  <conditionalFormatting sqref="D416:D417">
    <cfRule type="expression" dxfId="407" priority="447" stopIfTrue="1">
      <formula>AND(#REF!&lt;&gt;"COMPOSICAO",#REF!&lt;&gt;"INSUMO",#REF!&lt;&gt;"")</formula>
    </cfRule>
    <cfRule type="expression" dxfId="406" priority="448" stopIfTrue="1">
      <formula>AND(OR(#REF!="COMPOSICAO",#REF!="INSUMO",#REF!&lt;&gt;""),#REF!&lt;&gt;"")</formula>
    </cfRule>
  </conditionalFormatting>
  <conditionalFormatting sqref="D415">
    <cfRule type="expression" dxfId="405" priority="449" stopIfTrue="1">
      <formula>AND(#REF!&lt;&gt;"COMPOSICAO",#REF!&lt;&gt;"INSUMO",#REF!&lt;&gt;"")</formula>
    </cfRule>
    <cfRule type="expression" dxfId="404" priority="450" stopIfTrue="1">
      <formula>AND(OR(#REF!="COMPOSICAO",#REF!="INSUMO",#REF!&lt;&gt;""),#REF!&lt;&gt;"")</formula>
    </cfRule>
  </conditionalFormatting>
  <conditionalFormatting sqref="C417">
    <cfRule type="expression" dxfId="403" priority="443" stopIfTrue="1">
      <formula>AND(#REF!&lt;&gt;"COMPOSICAO",#REF!&lt;&gt;"INSUMO",#REF!&lt;&gt;"")</formula>
    </cfRule>
    <cfRule type="expression" dxfId="402" priority="444" stopIfTrue="1">
      <formula>AND(OR(#REF!="COMPOSICAO",#REF!="INSUMO",#REF!&lt;&gt;""),#REF!&lt;&gt;"")</formula>
    </cfRule>
  </conditionalFormatting>
  <conditionalFormatting sqref="B425:F425">
    <cfRule type="expression" dxfId="401" priority="435" stopIfTrue="1">
      <formula>AND($A425&lt;&gt;"COMPOSICAO",$A425&lt;&gt;"INSUMO",$A425&lt;&gt;"")</formula>
    </cfRule>
    <cfRule type="expression" dxfId="400" priority="436" stopIfTrue="1">
      <formula>AND(OR($A425="COMPOSICAO",$A425="INSUMO",$A425&lt;&gt;""),$A425&lt;&gt;"")</formula>
    </cfRule>
  </conditionalFormatting>
  <conditionalFormatting sqref="F424">
    <cfRule type="expression" dxfId="399" priority="429" stopIfTrue="1">
      <formula>AND(#REF!&lt;&gt;"COMPOSICAO",#REF!&lt;&gt;"INSUMO",#REF!&lt;&gt;"")</formula>
    </cfRule>
    <cfRule type="expression" dxfId="398" priority="430" stopIfTrue="1">
      <formula>AND(OR(#REF!="COMPOSICAO",#REF!="INSUMO",#REF!&lt;&gt;""),#REF!&lt;&gt;"")</formula>
    </cfRule>
  </conditionalFormatting>
  <conditionalFormatting sqref="A422">
    <cfRule type="expression" dxfId="397" priority="437" stopIfTrue="1">
      <formula>AND(#REF!&lt;&gt;"COMPOSICAO",#REF!&lt;&gt;"INSUMO",#REF!&lt;&gt;"")</formula>
    </cfRule>
    <cfRule type="expression" dxfId="396" priority="438" stopIfTrue="1">
      <formula>AND(OR(#REF!="COMPOSICAO",#REF!="INSUMO",#REF!&lt;&gt;""),#REF!&lt;&gt;"")</formula>
    </cfRule>
  </conditionalFormatting>
  <conditionalFormatting sqref="C423">
    <cfRule type="expression" dxfId="395" priority="417" stopIfTrue="1">
      <formula>AND(#REF!&lt;&gt;"COMPOSICAO",#REF!&lt;&gt;"INSUMO",#REF!&lt;&gt;"")</formula>
    </cfRule>
    <cfRule type="expression" dxfId="394" priority="418" stopIfTrue="1">
      <formula>AND(OR(#REF!="COMPOSICAO",#REF!="INSUMO",#REF!&lt;&gt;""),#REF!&lt;&gt;"")</formula>
    </cfRule>
  </conditionalFormatting>
  <conditionalFormatting sqref="A424">
    <cfRule type="expression" dxfId="393" priority="431" stopIfTrue="1">
      <formula>AND(#REF!&lt;&gt;"COMPOSICAO",#REF!&lt;&gt;"INSUMO",#REF!&lt;&gt;"")</formula>
    </cfRule>
    <cfRule type="expression" dxfId="392" priority="432" stopIfTrue="1">
      <formula>AND(OR(#REF!="COMPOSICAO",#REF!="INSUMO",#REF!&lt;&gt;""),#REF!&lt;&gt;"")</formula>
    </cfRule>
  </conditionalFormatting>
  <conditionalFormatting sqref="F422">
    <cfRule type="expression" dxfId="391" priority="441" stopIfTrue="1">
      <formula>AND(#REF!&lt;&gt;"COMPOSICAO",#REF!&lt;&gt;"INSUMO",#REF!&lt;&gt;"")</formula>
    </cfRule>
    <cfRule type="expression" dxfId="390" priority="442" stopIfTrue="1">
      <formula>AND(OR(#REF!="COMPOSICAO",#REF!="INSUMO",#REF!&lt;&gt;""),#REF!&lt;&gt;"")</formula>
    </cfRule>
  </conditionalFormatting>
  <conditionalFormatting sqref="C422">
    <cfRule type="expression" dxfId="389" priority="439" stopIfTrue="1">
      <formula>AND(#REF!&lt;&gt;"COMPOSICAO",#REF!&lt;&gt;"INSUMO",#REF!&lt;&gt;"")</formula>
    </cfRule>
    <cfRule type="expression" dxfId="388" priority="440" stopIfTrue="1">
      <formula>AND(OR(#REF!="COMPOSICAO",#REF!="INSUMO",#REF!&lt;&gt;""),#REF!&lt;&gt;"")</formula>
    </cfRule>
  </conditionalFormatting>
  <conditionalFormatting sqref="A425">
    <cfRule type="expression" dxfId="387" priority="433" stopIfTrue="1">
      <formula>AND(#REF!&lt;&gt;"COMPOSICAO",#REF!&lt;&gt;"INSUMO",#REF!&lt;&gt;"")</formula>
    </cfRule>
    <cfRule type="expression" dxfId="386" priority="434" stopIfTrue="1">
      <formula>AND(OR(#REF!="COMPOSICAO",#REF!="INSUMO",#REF!&lt;&gt;""),#REF!&lt;&gt;"")</formula>
    </cfRule>
  </conditionalFormatting>
  <conditionalFormatting sqref="A423">
    <cfRule type="expression" dxfId="385" priority="427" stopIfTrue="1">
      <formula>AND(#REF!&lt;&gt;"COMPOSICAO",#REF!&lt;&gt;"INSUMO",#REF!&lt;&gt;"")</formula>
    </cfRule>
    <cfRule type="expression" dxfId="384" priority="428" stopIfTrue="1">
      <formula>AND(OR(#REF!="COMPOSICAO",#REF!="INSUMO",#REF!&lt;&gt;""),#REF!&lt;&gt;"")</formula>
    </cfRule>
  </conditionalFormatting>
  <conditionalFormatting sqref="F423">
    <cfRule type="expression" dxfId="383" priority="425" stopIfTrue="1">
      <formula>AND(#REF!&lt;&gt;"COMPOSICAO",#REF!&lt;&gt;"INSUMO",#REF!&lt;&gt;"")</formula>
    </cfRule>
    <cfRule type="expression" dxfId="382" priority="426" stopIfTrue="1">
      <formula>AND(OR(#REF!="COMPOSICAO",#REF!="INSUMO",#REF!&lt;&gt;""),#REF!&lt;&gt;"")</formula>
    </cfRule>
  </conditionalFormatting>
  <conditionalFormatting sqref="H422:H424">
    <cfRule type="expression" dxfId="381" priority="423" stopIfTrue="1">
      <formula>AND(#REF!&lt;&gt;"COMPOSICAO",#REF!&lt;&gt;"INSUMO",#REF!&lt;&gt;"")</formula>
    </cfRule>
    <cfRule type="expression" dxfId="380" priority="424" stopIfTrue="1">
      <formula>AND(OR(#REF!="COMPOSICAO",#REF!="INSUMO",#REF!&lt;&gt;""),#REF!&lt;&gt;"")</formula>
    </cfRule>
  </conditionalFormatting>
  <conditionalFormatting sqref="D423:D424">
    <cfRule type="expression" dxfId="379" priority="419" stopIfTrue="1">
      <formula>AND(#REF!&lt;&gt;"COMPOSICAO",#REF!&lt;&gt;"INSUMO",#REF!&lt;&gt;"")</formula>
    </cfRule>
    <cfRule type="expression" dxfId="378" priority="420" stopIfTrue="1">
      <formula>AND(OR(#REF!="COMPOSICAO",#REF!="INSUMO",#REF!&lt;&gt;""),#REF!&lt;&gt;"")</formula>
    </cfRule>
  </conditionalFormatting>
  <conditionalFormatting sqref="D422">
    <cfRule type="expression" dxfId="377" priority="421" stopIfTrue="1">
      <formula>AND(#REF!&lt;&gt;"COMPOSICAO",#REF!&lt;&gt;"INSUMO",#REF!&lt;&gt;"")</formula>
    </cfRule>
    <cfRule type="expression" dxfId="376" priority="422" stopIfTrue="1">
      <formula>AND(OR(#REF!="COMPOSICAO",#REF!="INSUMO",#REF!&lt;&gt;""),#REF!&lt;&gt;"")</formula>
    </cfRule>
  </conditionalFormatting>
  <conditionalFormatting sqref="C424">
    <cfRule type="expression" dxfId="375" priority="415" stopIfTrue="1">
      <formula>AND(#REF!&lt;&gt;"COMPOSICAO",#REF!&lt;&gt;"INSUMO",#REF!&lt;&gt;"")</formula>
    </cfRule>
    <cfRule type="expression" dxfId="374" priority="416" stopIfTrue="1">
      <formula>AND(OR(#REF!="COMPOSICAO",#REF!="INSUMO",#REF!&lt;&gt;""),#REF!&lt;&gt;"")</formula>
    </cfRule>
  </conditionalFormatting>
  <conditionalFormatting sqref="B432:F432">
    <cfRule type="expression" dxfId="373" priority="407" stopIfTrue="1">
      <formula>AND($A432&lt;&gt;"COMPOSICAO",$A432&lt;&gt;"INSUMO",$A432&lt;&gt;"")</formula>
    </cfRule>
    <cfRule type="expression" dxfId="372" priority="408" stopIfTrue="1">
      <formula>AND(OR($A432="COMPOSICAO",$A432="INSUMO",$A432&lt;&gt;""),$A432&lt;&gt;"")</formula>
    </cfRule>
  </conditionalFormatting>
  <conditionalFormatting sqref="F431">
    <cfRule type="expression" dxfId="371" priority="401" stopIfTrue="1">
      <formula>AND(#REF!&lt;&gt;"COMPOSICAO",#REF!&lt;&gt;"INSUMO",#REF!&lt;&gt;"")</formula>
    </cfRule>
    <cfRule type="expression" dxfId="370" priority="402" stopIfTrue="1">
      <formula>AND(OR(#REF!="COMPOSICAO",#REF!="INSUMO",#REF!&lt;&gt;""),#REF!&lt;&gt;"")</formula>
    </cfRule>
  </conditionalFormatting>
  <conditionalFormatting sqref="A429">
    <cfRule type="expression" dxfId="369" priority="409" stopIfTrue="1">
      <formula>AND(#REF!&lt;&gt;"COMPOSICAO",#REF!&lt;&gt;"INSUMO",#REF!&lt;&gt;"")</formula>
    </cfRule>
    <cfRule type="expression" dxfId="368" priority="410" stopIfTrue="1">
      <formula>AND(OR(#REF!="COMPOSICAO",#REF!="INSUMO",#REF!&lt;&gt;""),#REF!&lt;&gt;"")</formula>
    </cfRule>
  </conditionalFormatting>
  <conditionalFormatting sqref="C430">
    <cfRule type="expression" dxfId="367" priority="389" stopIfTrue="1">
      <formula>AND(#REF!&lt;&gt;"COMPOSICAO",#REF!&lt;&gt;"INSUMO",#REF!&lt;&gt;"")</formula>
    </cfRule>
    <cfRule type="expression" dxfId="366" priority="390" stopIfTrue="1">
      <formula>AND(OR(#REF!="COMPOSICAO",#REF!="INSUMO",#REF!&lt;&gt;""),#REF!&lt;&gt;"")</formula>
    </cfRule>
  </conditionalFormatting>
  <conditionalFormatting sqref="A431">
    <cfRule type="expression" dxfId="365" priority="403" stopIfTrue="1">
      <formula>AND(#REF!&lt;&gt;"COMPOSICAO",#REF!&lt;&gt;"INSUMO",#REF!&lt;&gt;"")</formula>
    </cfRule>
    <cfRule type="expression" dxfId="364" priority="404" stopIfTrue="1">
      <formula>AND(OR(#REF!="COMPOSICAO",#REF!="INSUMO",#REF!&lt;&gt;""),#REF!&lt;&gt;"")</formula>
    </cfRule>
  </conditionalFormatting>
  <conditionalFormatting sqref="F429">
    <cfRule type="expression" dxfId="363" priority="413" stopIfTrue="1">
      <formula>AND(#REF!&lt;&gt;"COMPOSICAO",#REF!&lt;&gt;"INSUMO",#REF!&lt;&gt;"")</formula>
    </cfRule>
    <cfRule type="expression" dxfId="362" priority="414" stopIfTrue="1">
      <formula>AND(OR(#REF!="COMPOSICAO",#REF!="INSUMO",#REF!&lt;&gt;""),#REF!&lt;&gt;"")</formula>
    </cfRule>
  </conditionalFormatting>
  <conditionalFormatting sqref="C429">
    <cfRule type="expression" dxfId="361" priority="411" stopIfTrue="1">
      <formula>AND(#REF!&lt;&gt;"COMPOSICAO",#REF!&lt;&gt;"INSUMO",#REF!&lt;&gt;"")</formula>
    </cfRule>
    <cfRule type="expression" dxfId="360" priority="412" stopIfTrue="1">
      <formula>AND(OR(#REF!="COMPOSICAO",#REF!="INSUMO",#REF!&lt;&gt;""),#REF!&lt;&gt;"")</formula>
    </cfRule>
  </conditionalFormatting>
  <conditionalFormatting sqref="A432">
    <cfRule type="expression" dxfId="359" priority="405" stopIfTrue="1">
      <formula>AND(#REF!&lt;&gt;"COMPOSICAO",#REF!&lt;&gt;"INSUMO",#REF!&lt;&gt;"")</formula>
    </cfRule>
    <cfRule type="expression" dxfId="358" priority="406" stopIfTrue="1">
      <formula>AND(OR(#REF!="COMPOSICAO",#REF!="INSUMO",#REF!&lt;&gt;""),#REF!&lt;&gt;"")</formula>
    </cfRule>
  </conditionalFormatting>
  <conditionalFormatting sqref="A430">
    <cfRule type="expression" dxfId="357" priority="399" stopIfTrue="1">
      <formula>AND(#REF!&lt;&gt;"COMPOSICAO",#REF!&lt;&gt;"INSUMO",#REF!&lt;&gt;"")</formula>
    </cfRule>
    <cfRule type="expression" dxfId="356" priority="400" stopIfTrue="1">
      <formula>AND(OR(#REF!="COMPOSICAO",#REF!="INSUMO",#REF!&lt;&gt;""),#REF!&lt;&gt;"")</formula>
    </cfRule>
  </conditionalFormatting>
  <conditionalFormatting sqref="F430">
    <cfRule type="expression" dxfId="355" priority="397" stopIfTrue="1">
      <formula>AND(#REF!&lt;&gt;"COMPOSICAO",#REF!&lt;&gt;"INSUMO",#REF!&lt;&gt;"")</formula>
    </cfRule>
    <cfRule type="expression" dxfId="354" priority="398" stopIfTrue="1">
      <formula>AND(OR(#REF!="COMPOSICAO",#REF!="INSUMO",#REF!&lt;&gt;""),#REF!&lt;&gt;"")</formula>
    </cfRule>
  </conditionalFormatting>
  <conditionalFormatting sqref="H429:H431">
    <cfRule type="expression" dxfId="353" priority="395" stopIfTrue="1">
      <formula>AND(#REF!&lt;&gt;"COMPOSICAO",#REF!&lt;&gt;"INSUMO",#REF!&lt;&gt;"")</formula>
    </cfRule>
    <cfRule type="expression" dxfId="352" priority="396" stopIfTrue="1">
      <formula>AND(OR(#REF!="COMPOSICAO",#REF!="INSUMO",#REF!&lt;&gt;""),#REF!&lt;&gt;"")</formula>
    </cfRule>
  </conditionalFormatting>
  <conditionalFormatting sqref="D430:D431">
    <cfRule type="expression" dxfId="351" priority="391" stopIfTrue="1">
      <formula>AND(#REF!&lt;&gt;"COMPOSICAO",#REF!&lt;&gt;"INSUMO",#REF!&lt;&gt;"")</formula>
    </cfRule>
    <cfRule type="expression" dxfId="350" priority="392" stopIfTrue="1">
      <formula>AND(OR(#REF!="COMPOSICAO",#REF!="INSUMO",#REF!&lt;&gt;""),#REF!&lt;&gt;"")</formula>
    </cfRule>
  </conditionalFormatting>
  <conditionalFormatting sqref="D429">
    <cfRule type="expression" dxfId="349" priority="393" stopIfTrue="1">
      <formula>AND(#REF!&lt;&gt;"COMPOSICAO",#REF!&lt;&gt;"INSUMO",#REF!&lt;&gt;"")</formula>
    </cfRule>
    <cfRule type="expression" dxfId="348" priority="394" stopIfTrue="1">
      <formula>AND(OR(#REF!="COMPOSICAO",#REF!="INSUMO",#REF!&lt;&gt;""),#REF!&lt;&gt;"")</formula>
    </cfRule>
  </conditionalFormatting>
  <conditionalFormatting sqref="C431">
    <cfRule type="expression" dxfId="347" priority="387" stopIfTrue="1">
      <formula>AND(#REF!&lt;&gt;"COMPOSICAO",#REF!&lt;&gt;"INSUMO",#REF!&lt;&gt;"")</formula>
    </cfRule>
    <cfRule type="expression" dxfId="346" priority="388" stopIfTrue="1">
      <formula>AND(OR(#REF!="COMPOSICAO",#REF!="INSUMO",#REF!&lt;&gt;""),#REF!&lt;&gt;"")</formula>
    </cfRule>
  </conditionalFormatting>
  <conditionalFormatting sqref="B439:F439">
    <cfRule type="expression" dxfId="345" priority="379" stopIfTrue="1">
      <formula>AND($A439&lt;&gt;"COMPOSICAO",$A439&lt;&gt;"INSUMO",$A439&lt;&gt;"")</formula>
    </cfRule>
    <cfRule type="expression" dxfId="344" priority="380" stopIfTrue="1">
      <formula>AND(OR($A439="COMPOSICAO",$A439="INSUMO",$A439&lt;&gt;""),$A439&lt;&gt;"")</formula>
    </cfRule>
  </conditionalFormatting>
  <conditionalFormatting sqref="F438">
    <cfRule type="expression" dxfId="343" priority="373" stopIfTrue="1">
      <formula>AND(#REF!&lt;&gt;"COMPOSICAO",#REF!&lt;&gt;"INSUMO",#REF!&lt;&gt;"")</formula>
    </cfRule>
    <cfRule type="expression" dxfId="342" priority="374" stopIfTrue="1">
      <formula>AND(OR(#REF!="COMPOSICAO",#REF!="INSUMO",#REF!&lt;&gt;""),#REF!&lt;&gt;"")</formula>
    </cfRule>
  </conditionalFormatting>
  <conditionalFormatting sqref="A436">
    <cfRule type="expression" dxfId="341" priority="381" stopIfTrue="1">
      <formula>AND(#REF!&lt;&gt;"COMPOSICAO",#REF!&lt;&gt;"INSUMO",#REF!&lt;&gt;"")</formula>
    </cfRule>
    <cfRule type="expression" dxfId="340" priority="382" stopIfTrue="1">
      <formula>AND(OR(#REF!="COMPOSICAO",#REF!="INSUMO",#REF!&lt;&gt;""),#REF!&lt;&gt;"")</formula>
    </cfRule>
  </conditionalFormatting>
  <conditionalFormatting sqref="C437">
    <cfRule type="expression" dxfId="339" priority="361" stopIfTrue="1">
      <formula>AND(#REF!&lt;&gt;"COMPOSICAO",#REF!&lt;&gt;"INSUMO",#REF!&lt;&gt;"")</formula>
    </cfRule>
    <cfRule type="expression" dxfId="338" priority="362" stopIfTrue="1">
      <formula>AND(OR(#REF!="COMPOSICAO",#REF!="INSUMO",#REF!&lt;&gt;""),#REF!&lt;&gt;"")</formula>
    </cfRule>
  </conditionalFormatting>
  <conditionalFormatting sqref="A438">
    <cfRule type="expression" dxfId="337" priority="375" stopIfTrue="1">
      <formula>AND(#REF!&lt;&gt;"COMPOSICAO",#REF!&lt;&gt;"INSUMO",#REF!&lt;&gt;"")</formula>
    </cfRule>
    <cfRule type="expression" dxfId="336" priority="376" stopIfTrue="1">
      <formula>AND(OR(#REF!="COMPOSICAO",#REF!="INSUMO",#REF!&lt;&gt;""),#REF!&lt;&gt;"")</formula>
    </cfRule>
  </conditionalFormatting>
  <conditionalFormatting sqref="F436">
    <cfRule type="expression" dxfId="335" priority="385" stopIfTrue="1">
      <formula>AND(#REF!&lt;&gt;"COMPOSICAO",#REF!&lt;&gt;"INSUMO",#REF!&lt;&gt;"")</formula>
    </cfRule>
    <cfRule type="expression" dxfId="334" priority="386" stopIfTrue="1">
      <formula>AND(OR(#REF!="COMPOSICAO",#REF!="INSUMO",#REF!&lt;&gt;""),#REF!&lt;&gt;"")</formula>
    </cfRule>
  </conditionalFormatting>
  <conditionalFormatting sqref="C436">
    <cfRule type="expression" dxfId="333" priority="383" stopIfTrue="1">
      <formula>AND(#REF!&lt;&gt;"COMPOSICAO",#REF!&lt;&gt;"INSUMO",#REF!&lt;&gt;"")</formula>
    </cfRule>
    <cfRule type="expression" dxfId="332" priority="384" stopIfTrue="1">
      <formula>AND(OR(#REF!="COMPOSICAO",#REF!="INSUMO",#REF!&lt;&gt;""),#REF!&lt;&gt;"")</formula>
    </cfRule>
  </conditionalFormatting>
  <conditionalFormatting sqref="A439">
    <cfRule type="expression" dxfId="331" priority="377" stopIfTrue="1">
      <formula>AND(#REF!&lt;&gt;"COMPOSICAO",#REF!&lt;&gt;"INSUMO",#REF!&lt;&gt;"")</formula>
    </cfRule>
    <cfRule type="expression" dxfId="330" priority="378" stopIfTrue="1">
      <formula>AND(OR(#REF!="COMPOSICAO",#REF!="INSUMO",#REF!&lt;&gt;""),#REF!&lt;&gt;"")</formula>
    </cfRule>
  </conditionalFormatting>
  <conditionalFormatting sqref="A437">
    <cfRule type="expression" dxfId="329" priority="371" stopIfTrue="1">
      <formula>AND(#REF!&lt;&gt;"COMPOSICAO",#REF!&lt;&gt;"INSUMO",#REF!&lt;&gt;"")</formula>
    </cfRule>
    <cfRule type="expression" dxfId="328" priority="372" stopIfTrue="1">
      <formula>AND(OR(#REF!="COMPOSICAO",#REF!="INSUMO",#REF!&lt;&gt;""),#REF!&lt;&gt;"")</formula>
    </cfRule>
  </conditionalFormatting>
  <conditionalFormatting sqref="F437">
    <cfRule type="expression" dxfId="327" priority="369" stopIfTrue="1">
      <formula>AND(#REF!&lt;&gt;"COMPOSICAO",#REF!&lt;&gt;"INSUMO",#REF!&lt;&gt;"")</formula>
    </cfRule>
    <cfRule type="expression" dxfId="326" priority="370" stopIfTrue="1">
      <formula>AND(OR(#REF!="COMPOSICAO",#REF!="INSUMO",#REF!&lt;&gt;""),#REF!&lt;&gt;"")</formula>
    </cfRule>
  </conditionalFormatting>
  <conditionalFormatting sqref="H436:H438">
    <cfRule type="expression" dxfId="325" priority="367" stopIfTrue="1">
      <formula>AND(#REF!&lt;&gt;"COMPOSICAO",#REF!&lt;&gt;"INSUMO",#REF!&lt;&gt;"")</formula>
    </cfRule>
    <cfRule type="expression" dxfId="324" priority="368" stopIfTrue="1">
      <formula>AND(OR(#REF!="COMPOSICAO",#REF!="INSUMO",#REF!&lt;&gt;""),#REF!&lt;&gt;"")</formula>
    </cfRule>
  </conditionalFormatting>
  <conditionalFormatting sqref="D437:D438">
    <cfRule type="expression" dxfId="323" priority="363" stopIfTrue="1">
      <formula>AND(#REF!&lt;&gt;"COMPOSICAO",#REF!&lt;&gt;"INSUMO",#REF!&lt;&gt;"")</formula>
    </cfRule>
    <cfRule type="expression" dxfId="322" priority="364" stopIfTrue="1">
      <formula>AND(OR(#REF!="COMPOSICAO",#REF!="INSUMO",#REF!&lt;&gt;""),#REF!&lt;&gt;"")</formula>
    </cfRule>
  </conditionalFormatting>
  <conditionalFormatting sqref="D436">
    <cfRule type="expression" dxfId="321" priority="365" stopIfTrue="1">
      <formula>AND(#REF!&lt;&gt;"COMPOSICAO",#REF!&lt;&gt;"INSUMO",#REF!&lt;&gt;"")</formula>
    </cfRule>
    <cfRule type="expression" dxfId="320" priority="366" stopIfTrue="1">
      <formula>AND(OR(#REF!="COMPOSICAO",#REF!="INSUMO",#REF!&lt;&gt;""),#REF!&lt;&gt;"")</formula>
    </cfRule>
  </conditionalFormatting>
  <conditionalFormatting sqref="C438">
    <cfRule type="expression" dxfId="319" priority="359" stopIfTrue="1">
      <formula>AND(#REF!&lt;&gt;"COMPOSICAO",#REF!&lt;&gt;"INSUMO",#REF!&lt;&gt;"")</formula>
    </cfRule>
    <cfRule type="expression" dxfId="318" priority="360" stopIfTrue="1">
      <formula>AND(OR(#REF!="COMPOSICAO",#REF!="INSUMO",#REF!&lt;&gt;""),#REF!&lt;&gt;"")</formula>
    </cfRule>
  </conditionalFormatting>
  <conditionalFormatting sqref="B446:F446">
    <cfRule type="expression" dxfId="317" priority="351" stopIfTrue="1">
      <formula>AND($A446&lt;&gt;"COMPOSICAO",$A446&lt;&gt;"INSUMO",$A446&lt;&gt;"")</formula>
    </cfRule>
    <cfRule type="expression" dxfId="316" priority="352" stopIfTrue="1">
      <formula>AND(OR($A446="COMPOSICAO",$A446="INSUMO",$A446&lt;&gt;""),$A446&lt;&gt;"")</formula>
    </cfRule>
  </conditionalFormatting>
  <conditionalFormatting sqref="F445">
    <cfRule type="expression" dxfId="315" priority="345" stopIfTrue="1">
      <formula>AND(#REF!&lt;&gt;"COMPOSICAO",#REF!&lt;&gt;"INSUMO",#REF!&lt;&gt;"")</formula>
    </cfRule>
    <cfRule type="expression" dxfId="314" priority="346" stopIfTrue="1">
      <formula>AND(OR(#REF!="COMPOSICAO",#REF!="INSUMO",#REF!&lt;&gt;""),#REF!&lt;&gt;"")</formula>
    </cfRule>
  </conditionalFormatting>
  <conditionalFormatting sqref="A443">
    <cfRule type="expression" dxfId="313" priority="353" stopIfTrue="1">
      <formula>AND(#REF!&lt;&gt;"COMPOSICAO",#REF!&lt;&gt;"INSUMO",#REF!&lt;&gt;"")</formula>
    </cfRule>
    <cfRule type="expression" dxfId="312" priority="354" stopIfTrue="1">
      <formula>AND(OR(#REF!="COMPOSICAO",#REF!="INSUMO",#REF!&lt;&gt;""),#REF!&lt;&gt;"")</formula>
    </cfRule>
  </conditionalFormatting>
  <conditionalFormatting sqref="C444">
    <cfRule type="expression" dxfId="311" priority="333" stopIfTrue="1">
      <formula>AND(#REF!&lt;&gt;"COMPOSICAO",#REF!&lt;&gt;"INSUMO",#REF!&lt;&gt;"")</formula>
    </cfRule>
    <cfRule type="expression" dxfId="310" priority="334" stopIfTrue="1">
      <formula>AND(OR(#REF!="COMPOSICAO",#REF!="INSUMO",#REF!&lt;&gt;""),#REF!&lt;&gt;"")</formula>
    </cfRule>
  </conditionalFormatting>
  <conditionalFormatting sqref="A445">
    <cfRule type="expression" dxfId="309" priority="347" stopIfTrue="1">
      <formula>AND(#REF!&lt;&gt;"COMPOSICAO",#REF!&lt;&gt;"INSUMO",#REF!&lt;&gt;"")</formula>
    </cfRule>
    <cfRule type="expression" dxfId="308" priority="348" stopIfTrue="1">
      <formula>AND(OR(#REF!="COMPOSICAO",#REF!="INSUMO",#REF!&lt;&gt;""),#REF!&lt;&gt;"")</formula>
    </cfRule>
  </conditionalFormatting>
  <conditionalFormatting sqref="F443">
    <cfRule type="expression" dxfId="307" priority="357" stopIfTrue="1">
      <formula>AND(#REF!&lt;&gt;"COMPOSICAO",#REF!&lt;&gt;"INSUMO",#REF!&lt;&gt;"")</formula>
    </cfRule>
    <cfRule type="expression" dxfId="306" priority="358" stopIfTrue="1">
      <formula>AND(OR(#REF!="COMPOSICAO",#REF!="INSUMO",#REF!&lt;&gt;""),#REF!&lt;&gt;"")</formula>
    </cfRule>
  </conditionalFormatting>
  <conditionalFormatting sqref="C443">
    <cfRule type="expression" dxfId="305" priority="355" stopIfTrue="1">
      <formula>AND(#REF!&lt;&gt;"COMPOSICAO",#REF!&lt;&gt;"INSUMO",#REF!&lt;&gt;"")</formula>
    </cfRule>
    <cfRule type="expression" dxfId="304" priority="356" stopIfTrue="1">
      <formula>AND(OR(#REF!="COMPOSICAO",#REF!="INSUMO",#REF!&lt;&gt;""),#REF!&lt;&gt;"")</formula>
    </cfRule>
  </conditionalFormatting>
  <conditionalFormatting sqref="A446">
    <cfRule type="expression" dxfId="303" priority="349" stopIfTrue="1">
      <formula>AND(#REF!&lt;&gt;"COMPOSICAO",#REF!&lt;&gt;"INSUMO",#REF!&lt;&gt;"")</formula>
    </cfRule>
    <cfRule type="expression" dxfId="302" priority="350" stopIfTrue="1">
      <formula>AND(OR(#REF!="COMPOSICAO",#REF!="INSUMO",#REF!&lt;&gt;""),#REF!&lt;&gt;"")</formula>
    </cfRule>
  </conditionalFormatting>
  <conditionalFormatting sqref="A444">
    <cfRule type="expression" dxfId="301" priority="343" stopIfTrue="1">
      <formula>AND(#REF!&lt;&gt;"COMPOSICAO",#REF!&lt;&gt;"INSUMO",#REF!&lt;&gt;"")</formula>
    </cfRule>
    <cfRule type="expression" dxfId="300" priority="344" stopIfTrue="1">
      <formula>AND(OR(#REF!="COMPOSICAO",#REF!="INSUMO",#REF!&lt;&gt;""),#REF!&lt;&gt;"")</formula>
    </cfRule>
  </conditionalFormatting>
  <conditionalFormatting sqref="F444">
    <cfRule type="expression" dxfId="299" priority="341" stopIfTrue="1">
      <formula>AND(#REF!&lt;&gt;"COMPOSICAO",#REF!&lt;&gt;"INSUMO",#REF!&lt;&gt;"")</formula>
    </cfRule>
    <cfRule type="expression" dxfId="298" priority="342" stopIfTrue="1">
      <formula>AND(OR(#REF!="COMPOSICAO",#REF!="INSUMO",#REF!&lt;&gt;""),#REF!&lt;&gt;"")</formula>
    </cfRule>
  </conditionalFormatting>
  <conditionalFormatting sqref="H443:H445">
    <cfRule type="expression" dxfId="297" priority="339" stopIfTrue="1">
      <formula>AND(#REF!&lt;&gt;"COMPOSICAO",#REF!&lt;&gt;"INSUMO",#REF!&lt;&gt;"")</formula>
    </cfRule>
    <cfRule type="expression" dxfId="296" priority="340" stopIfTrue="1">
      <formula>AND(OR(#REF!="COMPOSICAO",#REF!="INSUMO",#REF!&lt;&gt;""),#REF!&lt;&gt;"")</formula>
    </cfRule>
  </conditionalFormatting>
  <conditionalFormatting sqref="D444:D445">
    <cfRule type="expression" dxfId="295" priority="335" stopIfTrue="1">
      <formula>AND(#REF!&lt;&gt;"COMPOSICAO",#REF!&lt;&gt;"INSUMO",#REF!&lt;&gt;"")</formula>
    </cfRule>
    <cfRule type="expression" dxfId="294" priority="336" stopIfTrue="1">
      <formula>AND(OR(#REF!="COMPOSICAO",#REF!="INSUMO",#REF!&lt;&gt;""),#REF!&lt;&gt;"")</formula>
    </cfRule>
  </conditionalFormatting>
  <conditionalFormatting sqref="D443">
    <cfRule type="expression" dxfId="293" priority="337" stopIfTrue="1">
      <formula>AND(#REF!&lt;&gt;"COMPOSICAO",#REF!&lt;&gt;"INSUMO",#REF!&lt;&gt;"")</formula>
    </cfRule>
    <cfRule type="expression" dxfId="292" priority="338" stopIfTrue="1">
      <formula>AND(OR(#REF!="COMPOSICAO",#REF!="INSUMO",#REF!&lt;&gt;""),#REF!&lt;&gt;"")</formula>
    </cfRule>
  </conditionalFormatting>
  <conditionalFormatting sqref="C445">
    <cfRule type="expression" dxfId="291" priority="331" stopIfTrue="1">
      <formula>AND(#REF!&lt;&gt;"COMPOSICAO",#REF!&lt;&gt;"INSUMO",#REF!&lt;&gt;"")</formula>
    </cfRule>
    <cfRule type="expression" dxfId="290" priority="332" stopIfTrue="1">
      <formula>AND(OR(#REF!="COMPOSICAO",#REF!="INSUMO",#REF!&lt;&gt;""),#REF!&lt;&gt;"")</formula>
    </cfRule>
  </conditionalFormatting>
  <conditionalFormatting sqref="B453:F453">
    <cfRule type="expression" dxfId="289" priority="323" stopIfTrue="1">
      <formula>AND($A453&lt;&gt;"COMPOSICAO",$A453&lt;&gt;"INSUMO",$A453&lt;&gt;"")</formula>
    </cfRule>
    <cfRule type="expression" dxfId="288" priority="324" stopIfTrue="1">
      <formula>AND(OR($A453="COMPOSICAO",$A453="INSUMO",$A453&lt;&gt;""),$A453&lt;&gt;"")</formula>
    </cfRule>
  </conditionalFormatting>
  <conditionalFormatting sqref="F452">
    <cfRule type="expression" dxfId="287" priority="317" stopIfTrue="1">
      <formula>AND(#REF!&lt;&gt;"COMPOSICAO",#REF!&lt;&gt;"INSUMO",#REF!&lt;&gt;"")</formula>
    </cfRule>
    <cfRule type="expression" dxfId="286" priority="318" stopIfTrue="1">
      <formula>AND(OR(#REF!="COMPOSICAO",#REF!="INSUMO",#REF!&lt;&gt;""),#REF!&lt;&gt;"")</formula>
    </cfRule>
  </conditionalFormatting>
  <conditionalFormatting sqref="A450">
    <cfRule type="expression" dxfId="285" priority="325" stopIfTrue="1">
      <formula>AND(#REF!&lt;&gt;"COMPOSICAO",#REF!&lt;&gt;"INSUMO",#REF!&lt;&gt;"")</formula>
    </cfRule>
    <cfRule type="expression" dxfId="284" priority="326" stopIfTrue="1">
      <formula>AND(OR(#REF!="COMPOSICAO",#REF!="INSUMO",#REF!&lt;&gt;""),#REF!&lt;&gt;"")</formula>
    </cfRule>
  </conditionalFormatting>
  <conditionalFormatting sqref="C451">
    <cfRule type="expression" dxfId="283" priority="305" stopIfTrue="1">
      <formula>AND(#REF!&lt;&gt;"COMPOSICAO",#REF!&lt;&gt;"INSUMO",#REF!&lt;&gt;"")</formula>
    </cfRule>
    <cfRule type="expression" dxfId="282" priority="306" stopIfTrue="1">
      <formula>AND(OR(#REF!="COMPOSICAO",#REF!="INSUMO",#REF!&lt;&gt;""),#REF!&lt;&gt;"")</formula>
    </cfRule>
  </conditionalFormatting>
  <conditionalFormatting sqref="A452">
    <cfRule type="expression" dxfId="281" priority="319" stopIfTrue="1">
      <formula>AND(#REF!&lt;&gt;"COMPOSICAO",#REF!&lt;&gt;"INSUMO",#REF!&lt;&gt;"")</formula>
    </cfRule>
    <cfRule type="expression" dxfId="280" priority="320" stopIfTrue="1">
      <formula>AND(OR(#REF!="COMPOSICAO",#REF!="INSUMO",#REF!&lt;&gt;""),#REF!&lt;&gt;"")</formula>
    </cfRule>
  </conditionalFormatting>
  <conditionalFormatting sqref="F450">
    <cfRule type="expression" dxfId="279" priority="329" stopIfTrue="1">
      <formula>AND(#REF!&lt;&gt;"COMPOSICAO",#REF!&lt;&gt;"INSUMO",#REF!&lt;&gt;"")</formula>
    </cfRule>
    <cfRule type="expression" dxfId="278" priority="330" stopIfTrue="1">
      <formula>AND(OR(#REF!="COMPOSICAO",#REF!="INSUMO",#REF!&lt;&gt;""),#REF!&lt;&gt;"")</formula>
    </cfRule>
  </conditionalFormatting>
  <conditionalFormatting sqref="C450">
    <cfRule type="expression" dxfId="277" priority="327" stopIfTrue="1">
      <formula>AND(#REF!&lt;&gt;"COMPOSICAO",#REF!&lt;&gt;"INSUMO",#REF!&lt;&gt;"")</formula>
    </cfRule>
    <cfRule type="expression" dxfId="276" priority="328" stopIfTrue="1">
      <formula>AND(OR(#REF!="COMPOSICAO",#REF!="INSUMO",#REF!&lt;&gt;""),#REF!&lt;&gt;"")</formula>
    </cfRule>
  </conditionalFormatting>
  <conditionalFormatting sqref="A453">
    <cfRule type="expression" dxfId="275" priority="321" stopIfTrue="1">
      <formula>AND(#REF!&lt;&gt;"COMPOSICAO",#REF!&lt;&gt;"INSUMO",#REF!&lt;&gt;"")</formula>
    </cfRule>
    <cfRule type="expression" dxfId="274" priority="322" stopIfTrue="1">
      <formula>AND(OR(#REF!="COMPOSICAO",#REF!="INSUMO",#REF!&lt;&gt;""),#REF!&lt;&gt;"")</formula>
    </cfRule>
  </conditionalFormatting>
  <conditionalFormatting sqref="A451">
    <cfRule type="expression" dxfId="273" priority="315" stopIfTrue="1">
      <formula>AND(#REF!&lt;&gt;"COMPOSICAO",#REF!&lt;&gt;"INSUMO",#REF!&lt;&gt;"")</formula>
    </cfRule>
    <cfRule type="expression" dxfId="272" priority="316" stopIfTrue="1">
      <formula>AND(OR(#REF!="COMPOSICAO",#REF!="INSUMO",#REF!&lt;&gt;""),#REF!&lt;&gt;"")</formula>
    </cfRule>
  </conditionalFormatting>
  <conditionalFormatting sqref="F451">
    <cfRule type="expression" dxfId="271" priority="313" stopIfTrue="1">
      <formula>AND(#REF!&lt;&gt;"COMPOSICAO",#REF!&lt;&gt;"INSUMO",#REF!&lt;&gt;"")</formula>
    </cfRule>
    <cfRule type="expression" dxfId="270" priority="314" stopIfTrue="1">
      <formula>AND(OR(#REF!="COMPOSICAO",#REF!="INSUMO",#REF!&lt;&gt;""),#REF!&lt;&gt;"")</formula>
    </cfRule>
  </conditionalFormatting>
  <conditionalFormatting sqref="H450:H452">
    <cfRule type="expression" dxfId="269" priority="311" stopIfTrue="1">
      <formula>AND(#REF!&lt;&gt;"COMPOSICAO",#REF!&lt;&gt;"INSUMO",#REF!&lt;&gt;"")</formula>
    </cfRule>
    <cfRule type="expression" dxfId="268" priority="312" stopIfTrue="1">
      <formula>AND(OR(#REF!="COMPOSICAO",#REF!="INSUMO",#REF!&lt;&gt;""),#REF!&lt;&gt;"")</formula>
    </cfRule>
  </conditionalFormatting>
  <conditionalFormatting sqref="D451:D452">
    <cfRule type="expression" dxfId="267" priority="307" stopIfTrue="1">
      <formula>AND(#REF!&lt;&gt;"COMPOSICAO",#REF!&lt;&gt;"INSUMO",#REF!&lt;&gt;"")</formula>
    </cfRule>
    <cfRule type="expression" dxfId="266" priority="308" stopIfTrue="1">
      <formula>AND(OR(#REF!="COMPOSICAO",#REF!="INSUMO",#REF!&lt;&gt;""),#REF!&lt;&gt;"")</formula>
    </cfRule>
  </conditionalFormatting>
  <conditionalFormatting sqref="D450">
    <cfRule type="expression" dxfId="265" priority="309" stopIfTrue="1">
      <formula>AND(#REF!&lt;&gt;"COMPOSICAO",#REF!&lt;&gt;"INSUMO",#REF!&lt;&gt;"")</formula>
    </cfRule>
    <cfRule type="expression" dxfId="264" priority="310" stopIfTrue="1">
      <formula>AND(OR(#REF!="COMPOSICAO",#REF!="INSUMO",#REF!&lt;&gt;""),#REF!&lt;&gt;"")</formula>
    </cfRule>
  </conditionalFormatting>
  <conditionalFormatting sqref="C452">
    <cfRule type="expression" dxfId="263" priority="303" stopIfTrue="1">
      <formula>AND(#REF!&lt;&gt;"COMPOSICAO",#REF!&lt;&gt;"INSUMO",#REF!&lt;&gt;"")</formula>
    </cfRule>
    <cfRule type="expression" dxfId="262" priority="304" stopIfTrue="1">
      <formula>AND(OR(#REF!="COMPOSICAO",#REF!="INSUMO",#REF!&lt;&gt;""),#REF!&lt;&gt;"")</formula>
    </cfRule>
  </conditionalFormatting>
  <conditionalFormatting sqref="B459:F459">
    <cfRule type="expression" dxfId="261" priority="285" stopIfTrue="1">
      <formula>AND($A459&lt;&gt;"COMPOSICAO",$A459&lt;&gt;"INSUMO",$A459&lt;&gt;"")</formula>
    </cfRule>
    <cfRule type="expression" dxfId="260" priority="286" stopIfTrue="1">
      <formula>AND(OR($A459="COMPOSICAO",$A459="INSUMO",$A459&lt;&gt;""),$A459&lt;&gt;"")</formula>
    </cfRule>
  </conditionalFormatting>
  <conditionalFormatting sqref="F458">
    <cfRule type="expression" dxfId="259" priority="279" stopIfTrue="1">
      <formula>AND(#REF!&lt;&gt;"COMPOSICAO",#REF!&lt;&gt;"INSUMO",#REF!&lt;&gt;"")</formula>
    </cfRule>
    <cfRule type="expression" dxfId="258" priority="280" stopIfTrue="1">
      <formula>AND(OR(#REF!="COMPOSICAO",#REF!="INSUMO",#REF!&lt;&gt;""),#REF!&lt;&gt;"")</formula>
    </cfRule>
  </conditionalFormatting>
  <conditionalFormatting sqref="A457">
    <cfRule type="expression" dxfId="257" priority="287" stopIfTrue="1">
      <formula>AND(#REF!&lt;&gt;"COMPOSICAO",#REF!&lt;&gt;"INSUMO",#REF!&lt;&gt;"")</formula>
    </cfRule>
    <cfRule type="expression" dxfId="256" priority="288" stopIfTrue="1">
      <formula>AND(OR(#REF!="COMPOSICAO",#REF!="INSUMO",#REF!&lt;&gt;""),#REF!&lt;&gt;"")</formula>
    </cfRule>
  </conditionalFormatting>
  <conditionalFormatting sqref="A458">
    <cfRule type="expression" dxfId="255" priority="281" stopIfTrue="1">
      <formula>AND(#REF!&lt;&gt;"COMPOSICAO",#REF!&lt;&gt;"INSUMO",#REF!&lt;&gt;"")</formula>
    </cfRule>
    <cfRule type="expression" dxfId="254" priority="282" stopIfTrue="1">
      <formula>AND(OR(#REF!="COMPOSICAO",#REF!="INSUMO",#REF!&lt;&gt;""),#REF!&lt;&gt;"")</formula>
    </cfRule>
  </conditionalFormatting>
  <conditionalFormatting sqref="F457">
    <cfRule type="expression" dxfId="253" priority="291" stopIfTrue="1">
      <formula>AND(#REF!&lt;&gt;"COMPOSICAO",#REF!&lt;&gt;"INSUMO",#REF!&lt;&gt;"")</formula>
    </cfRule>
    <cfRule type="expression" dxfId="252" priority="292" stopIfTrue="1">
      <formula>AND(OR(#REF!="COMPOSICAO",#REF!="INSUMO",#REF!&lt;&gt;""),#REF!&lt;&gt;"")</formula>
    </cfRule>
  </conditionalFormatting>
  <conditionalFormatting sqref="C457">
    <cfRule type="expression" dxfId="251" priority="289" stopIfTrue="1">
      <formula>AND(#REF!&lt;&gt;"COMPOSICAO",#REF!&lt;&gt;"INSUMO",#REF!&lt;&gt;"")</formula>
    </cfRule>
    <cfRule type="expression" dxfId="250" priority="290" stopIfTrue="1">
      <formula>AND(OR(#REF!="COMPOSICAO",#REF!="INSUMO",#REF!&lt;&gt;""),#REF!&lt;&gt;"")</formula>
    </cfRule>
  </conditionalFormatting>
  <conditionalFormatting sqref="A459">
    <cfRule type="expression" dxfId="249" priority="283" stopIfTrue="1">
      <formula>AND(#REF!&lt;&gt;"COMPOSICAO",#REF!&lt;&gt;"INSUMO",#REF!&lt;&gt;"")</formula>
    </cfRule>
    <cfRule type="expression" dxfId="248" priority="284" stopIfTrue="1">
      <formula>AND(OR(#REF!="COMPOSICAO",#REF!="INSUMO",#REF!&lt;&gt;""),#REF!&lt;&gt;"")</formula>
    </cfRule>
  </conditionalFormatting>
  <conditionalFormatting sqref="C458">
    <cfRule type="expression" dxfId="247" priority="265" stopIfTrue="1">
      <formula>AND(#REF!&lt;&gt;"COMPOSICAO",#REF!&lt;&gt;"INSUMO",#REF!&lt;&gt;"")</formula>
    </cfRule>
    <cfRule type="expression" dxfId="246" priority="266" stopIfTrue="1">
      <formula>AND(OR(#REF!="COMPOSICAO",#REF!="INSUMO",#REF!&lt;&gt;""),#REF!&lt;&gt;"")</formula>
    </cfRule>
  </conditionalFormatting>
  <conditionalFormatting sqref="D457">
    <cfRule type="expression" dxfId="245" priority="263" stopIfTrue="1">
      <formula>AND(#REF!&lt;&gt;"COMPOSICAO",#REF!&lt;&gt;"INSUMO",#REF!&lt;&gt;"")</formula>
    </cfRule>
    <cfRule type="expression" dxfId="244" priority="264" stopIfTrue="1">
      <formula>AND(OR(#REF!="COMPOSICAO",#REF!="INSUMO",#REF!&lt;&gt;""),#REF!&lt;&gt;"")</formula>
    </cfRule>
  </conditionalFormatting>
  <conditionalFormatting sqref="C325">
    <cfRule type="expression" dxfId="243" priority="247" stopIfTrue="1">
      <formula>AND(#REF!&lt;&gt;"COMPOSICAO",#REF!&lt;&gt;"INSUMO",#REF!&lt;&gt;"")</formula>
    </cfRule>
    <cfRule type="expression" dxfId="242" priority="248" stopIfTrue="1">
      <formula>AND(OR(#REF!="COMPOSICAO",#REF!="INSUMO",#REF!&lt;&gt;""),#REF!&lt;&gt;"")</formula>
    </cfRule>
  </conditionalFormatting>
  <conditionalFormatting sqref="B327:F328">
    <cfRule type="expression" dxfId="241" priority="255" stopIfTrue="1">
      <formula>AND($A327&lt;&gt;"COMPOSICAO",$A327&lt;&gt;"INSUMO",$A327&lt;&gt;"")</formula>
    </cfRule>
    <cfRule type="expression" dxfId="240" priority="256" stopIfTrue="1">
      <formula>AND(OR($A327="COMPOSICAO",$A327="INSUMO",$A327&lt;&gt;""),$A327&lt;&gt;"")</formula>
    </cfRule>
  </conditionalFormatting>
  <conditionalFormatting sqref="A327:A328">
    <cfRule type="expression" dxfId="239" priority="253" stopIfTrue="1">
      <formula>AND(#REF!&lt;&gt;"COMPOSICAO",#REF!&lt;&gt;"INSUMO",#REF!&lt;&gt;"")</formula>
    </cfRule>
    <cfRule type="expression" dxfId="238" priority="254" stopIfTrue="1">
      <formula>AND(OR(#REF!="COMPOSICAO",#REF!="INSUMO",#REF!&lt;&gt;""),#REF!&lt;&gt;"")</formula>
    </cfRule>
  </conditionalFormatting>
  <conditionalFormatting sqref="A326">
    <cfRule type="expression" dxfId="237" priority="251" stopIfTrue="1">
      <formula>AND(#REF!&lt;&gt;"COMPOSICAO",#REF!&lt;&gt;"INSUMO",#REF!&lt;&gt;"")</formula>
    </cfRule>
    <cfRule type="expression" dxfId="236" priority="252" stopIfTrue="1">
      <formula>AND(OR(#REF!="COMPOSICAO",#REF!="INSUMO",#REF!&lt;&gt;""),#REF!&lt;&gt;"")</formula>
    </cfRule>
  </conditionalFormatting>
  <conditionalFormatting sqref="F326">
    <cfRule type="expression" dxfId="235" priority="249" stopIfTrue="1">
      <formula>AND(#REF!&lt;&gt;"COMPOSICAO",#REF!&lt;&gt;"INSUMO",#REF!&lt;&gt;"")</formula>
    </cfRule>
    <cfRule type="expression" dxfId="234" priority="250" stopIfTrue="1">
      <formula>AND(OR(#REF!="COMPOSICAO",#REF!="INSUMO",#REF!&lt;&gt;""),#REF!&lt;&gt;"")</formula>
    </cfRule>
  </conditionalFormatting>
  <conditionalFormatting sqref="A325">
    <cfRule type="expression" dxfId="233" priority="245" stopIfTrue="1">
      <formula>AND(#REF!&lt;&gt;"COMPOSICAO",#REF!&lt;&gt;"INSUMO",#REF!&lt;&gt;"")</formula>
    </cfRule>
    <cfRule type="expression" dxfId="232" priority="246" stopIfTrue="1">
      <formula>AND(OR(#REF!="COMPOSICAO",#REF!="INSUMO",#REF!&lt;&gt;""),#REF!&lt;&gt;"")</formula>
    </cfRule>
  </conditionalFormatting>
  <conditionalFormatting sqref="F325">
    <cfRule type="expression" dxfId="231" priority="243" stopIfTrue="1">
      <formula>AND(#REF!&lt;&gt;"COMPOSICAO",#REF!&lt;&gt;"INSUMO",#REF!&lt;&gt;"")</formula>
    </cfRule>
    <cfRule type="expression" dxfId="230" priority="244" stopIfTrue="1">
      <formula>AND(OR(#REF!="COMPOSICAO",#REF!="INSUMO",#REF!&lt;&gt;""),#REF!&lt;&gt;"")</formula>
    </cfRule>
  </conditionalFormatting>
  <conditionalFormatting sqref="H325:H326">
    <cfRule type="expression" dxfId="229" priority="241" stopIfTrue="1">
      <formula>AND(#REF!&lt;&gt;"COMPOSICAO",#REF!&lt;&gt;"INSUMO",#REF!&lt;&gt;"")</formula>
    </cfRule>
    <cfRule type="expression" dxfId="228" priority="242" stopIfTrue="1">
      <formula>AND(OR(#REF!="COMPOSICAO",#REF!="INSUMO",#REF!&lt;&gt;""),#REF!&lt;&gt;"")</formula>
    </cfRule>
  </conditionalFormatting>
  <conditionalFormatting sqref="D325:D326">
    <cfRule type="expression" dxfId="227" priority="237" stopIfTrue="1">
      <formula>AND(#REF!&lt;&gt;"COMPOSICAO",#REF!&lt;&gt;"INSUMO",#REF!&lt;&gt;"")</formula>
    </cfRule>
    <cfRule type="expression" dxfId="226" priority="238" stopIfTrue="1">
      <formula>AND(OR(#REF!="COMPOSICAO",#REF!="INSUMO",#REF!&lt;&gt;""),#REF!&lt;&gt;"")</formula>
    </cfRule>
  </conditionalFormatting>
  <conditionalFormatting sqref="C326">
    <cfRule type="expression" dxfId="225" priority="235" stopIfTrue="1">
      <formula>AND(#REF!&lt;&gt;"COMPOSICAO",#REF!&lt;&gt;"INSUMO",#REF!&lt;&gt;"")</formula>
    </cfRule>
    <cfRule type="expression" dxfId="224" priority="236" stopIfTrue="1">
      <formula>AND(OR(#REF!="COMPOSICAO",#REF!="INSUMO",#REF!&lt;&gt;""),#REF!&lt;&gt;"")</formula>
    </cfRule>
  </conditionalFormatting>
  <conditionalFormatting sqref="F324">
    <cfRule type="expression" dxfId="223" priority="233" stopIfTrue="1">
      <formula>AND(#REF!&lt;&gt;"COMPOSICAO",#REF!&lt;&gt;"INSUMO",#REF!&lt;&gt;"")</formula>
    </cfRule>
    <cfRule type="expression" dxfId="222" priority="234" stopIfTrue="1">
      <formula>AND(OR(#REF!="COMPOSICAO",#REF!="INSUMO",#REF!&lt;&gt;""),#REF!&lt;&gt;"")</formula>
    </cfRule>
  </conditionalFormatting>
  <conditionalFormatting sqref="C324">
    <cfRule type="expression" dxfId="221" priority="231" stopIfTrue="1">
      <formula>AND(#REF!&lt;&gt;"COMPOSICAO",#REF!&lt;&gt;"INSUMO",#REF!&lt;&gt;"")</formula>
    </cfRule>
    <cfRule type="expression" dxfId="220" priority="232" stopIfTrue="1">
      <formula>AND(OR(#REF!="COMPOSICAO",#REF!="INSUMO",#REF!&lt;&gt;""),#REF!&lt;&gt;"")</formula>
    </cfRule>
  </conditionalFormatting>
  <conditionalFormatting sqref="A324">
    <cfRule type="expression" dxfId="219" priority="229" stopIfTrue="1">
      <formula>AND(#REF!&lt;&gt;"COMPOSICAO",#REF!&lt;&gt;"INSUMO",#REF!&lt;&gt;"")</formula>
    </cfRule>
    <cfRule type="expression" dxfId="218" priority="230" stopIfTrue="1">
      <formula>AND(OR(#REF!="COMPOSICAO",#REF!="INSUMO",#REF!&lt;&gt;""),#REF!&lt;&gt;"")</formula>
    </cfRule>
  </conditionalFormatting>
  <conditionalFormatting sqref="H324">
    <cfRule type="expression" dxfId="217" priority="227" stopIfTrue="1">
      <formula>AND(#REF!&lt;&gt;"COMPOSICAO",#REF!&lt;&gt;"INSUMO",#REF!&lt;&gt;"")</formula>
    </cfRule>
    <cfRule type="expression" dxfId="216" priority="228" stopIfTrue="1">
      <formula>AND(OR(#REF!="COMPOSICAO",#REF!="INSUMO",#REF!&lt;&gt;""),#REF!&lt;&gt;"")</formula>
    </cfRule>
  </conditionalFormatting>
  <conditionalFormatting sqref="D324">
    <cfRule type="expression" dxfId="215" priority="225" stopIfTrue="1">
      <formula>AND(#REF!&lt;&gt;"COMPOSICAO",#REF!&lt;&gt;"INSUMO",#REF!&lt;&gt;"")</formula>
    </cfRule>
    <cfRule type="expression" dxfId="214" priority="226" stopIfTrue="1">
      <formula>AND(OR(#REF!="COMPOSICAO",#REF!="INSUMO",#REF!&lt;&gt;""),#REF!&lt;&gt;"")</formula>
    </cfRule>
  </conditionalFormatting>
  <conditionalFormatting sqref="F295">
    <cfRule type="expression" dxfId="213" priority="213" stopIfTrue="1">
      <formula>AND(#REF!&lt;&gt;"COMPOSICAO",#REF!&lt;&gt;"INSUMO",#REF!&lt;&gt;"")</formula>
    </cfRule>
    <cfRule type="expression" dxfId="212" priority="214" stopIfTrue="1">
      <formula>AND(OR(#REF!="COMPOSICAO",#REF!="INSUMO",#REF!&lt;&gt;""),#REF!&lt;&gt;"")</formula>
    </cfRule>
  </conditionalFormatting>
  <conditionalFormatting sqref="C295">
    <cfRule type="expression" dxfId="211" priority="211" stopIfTrue="1">
      <formula>AND(#REF!&lt;&gt;"COMPOSICAO",#REF!&lt;&gt;"INSUMO",#REF!&lt;&gt;"")</formula>
    </cfRule>
    <cfRule type="expression" dxfId="210" priority="212" stopIfTrue="1">
      <formula>AND(OR(#REF!="COMPOSICAO",#REF!="INSUMO",#REF!&lt;&gt;""),#REF!&lt;&gt;"")</formula>
    </cfRule>
  </conditionalFormatting>
  <conditionalFormatting sqref="A295">
    <cfRule type="expression" dxfId="209" priority="209" stopIfTrue="1">
      <formula>AND(#REF!&lt;&gt;"COMPOSICAO",#REF!&lt;&gt;"INSUMO",#REF!&lt;&gt;"")</formula>
    </cfRule>
    <cfRule type="expression" dxfId="208" priority="210" stopIfTrue="1">
      <formula>AND(OR(#REF!="COMPOSICAO",#REF!="INSUMO",#REF!&lt;&gt;""),#REF!&lt;&gt;"")</formula>
    </cfRule>
  </conditionalFormatting>
  <conditionalFormatting sqref="H295">
    <cfRule type="expression" dxfId="207" priority="207" stopIfTrue="1">
      <formula>AND(#REF!&lt;&gt;"COMPOSICAO",#REF!&lt;&gt;"INSUMO",#REF!&lt;&gt;"")</formula>
    </cfRule>
    <cfRule type="expression" dxfId="206" priority="208" stopIfTrue="1">
      <formula>AND(OR(#REF!="COMPOSICAO",#REF!="INSUMO",#REF!&lt;&gt;""),#REF!&lt;&gt;"")</formula>
    </cfRule>
  </conditionalFormatting>
  <conditionalFormatting sqref="D295">
    <cfRule type="expression" dxfId="205" priority="205" stopIfTrue="1">
      <formula>AND(#REF!&lt;&gt;"COMPOSICAO",#REF!&lt;&gt;"INSUMO",#REF!&lt;&gt;"")</formula>
    </cfRule>
    <cfRule type="expression" dxfId="204" priority="206" stopIfTrue="1">
      <formula>AND(OR(#REF!="COMPOSICAO",#REF!="INSUMO",#REF!&lt;&gt;""),#REF!&lt;&gt;"")</formula>
    </cfRule>
  </conditionalFormatting>
  <conditionalFormatting sqref="A464:A465">
    <cfRule type="expression" dxfId="203" priority="189" stopIfTrue="1">
      <formula>AND(#REF!&lt;&gt;"COMPOSICAO",#REF!&lt;&gt;"INSUMO",#REF!&lt;&gt;"")</formula>
    </cfRule>
    <cfRule type="expression" dxfId="202" priority="190" stopIfTrue="1">
      <formula>AND(OR(#REF!="COMPOSICAO",#REF!="INSUMO",#REF!&lt;&gt;""),#REF!&lt;&gt;"")</formula>
    </cfRule>
  </conditionalFormatting>
  <conditionalFormatting sqref="F464:F465">
    <cfRule type="expression" dxfId="201" priority="187" stopIfTrue="1">
      <formula>AND(#REF!&lt;&gt;"COMPOSICAO",#REF!&lt;&gt;"INSUMO",#REF!&lt;&gt;"")</formula>
    </cfRule>
    <cfRule type="expression" dxfId="200" priority="188" stopIfTrue="1">
      <formula>AND(OR(#REF!="COMPOSICAO",#REF!="INSUMO",#REF!&lt;&gt;""),#REF!&lt;&gt;"")</formula>
    </cfRule>
  </conditionalFormatting>
  <conditionalFormatting sqref="C465">
    <cfRule type="expression" dxfId="199" priority="185" stopIfTrue="1">
      <formula>AND(#REF!&lt;&gt;"COMPOSICAO",#REF!&lt;&gt;"INSUMO",#REF!&lt;&gt;"")</formula>
    </cfRule>
    <cfRule type="expression" dxfId="198" priority="186" stopIfTrue="1">
      <formula>AND(OR(#REF!="COMPOSICAO",#REF!="INSUMO",#REF!&lt;&gt;""),#REF!&lt;&gt;"")</formula>
    </cfRule>
  </conditionalFormatting>
  <conditionalFormatting sqref="H463">
    <cfRule type="expression" dxfId="197" priority="203" stopIfTrue="1">
      <formula>AND(#REF!&lt;&gt;"COMPOSICAO",#REF!&lt;&gt;"INSUMO",#REF!&lt;&gt;"")</formula>
    </cfRule>
    <cfRule type="expression" dxfId="196" priority="204" stopIfTrue="1">
      <formula>AND(OR(#REF!="COMPOSICAO",#REF!="INSUMO",#REF!&lt;&gt;""),#REF!&lt;&gt;"")</formula>
    </cfRule>
  </conditionalFormatting>
  <conditionalFormatting sqref="A466">
    <cfRule type="expression" dxfId="195" priority="193" stopIfTrue="1">
      <formula>AND(#REF!&lt;&gt;"COMPOSICAO",#REF!&lt;&gt;"INSUMO",#REF!&lt;&gt;"")</formula>
    </cfRule>
    <cfRule type="expression" dxfId="194" priority="194" stopIfTrue="1">
      <formula>AND(OR(#REF!="COMPOSICAO",#REF!="INSUMO",#REF!&lt;&gt;""),#REF!&lt;&gt;"")</formula>
    </cfRule>
  </conditionalFormatting>
  <conditionalFormatting sqref="F463">
    <cfRule type="expression" dxfId="193" priority="201" stopIfTrue="1">
      <formula>AND(#REF!&lt;&gt;"COMPOSICAO",#REF!&lt;&gt;"INSUMO",#REF!&lt;&gt;"")</formula>
    </cfRule>
    <cfRule type="expression" dxfId="192" priority="202" stopIfTrue="1">
      <formula>AND(OR(#REF!="COMPOSICAO",#REF!="INSUMO",#REF!&lt;&gt;""),#REF!&lt;&gt;"")</formula>
    </cfRule>
  </conditionalFormatting>
  <conditionalFormatting sqref="C463">
    <cfRule type="expression" dxfId="191" priority="199" stopIfTrue="1">
      <formula>AND(#REF!&lt;&gt;"COMPOSICAO",#REF!&lt;&gt;"INSUMO",#REF!&lt;&gt;"")</formula>
    </cfRule>
    <cfRule type="expression" dxfId="190" priority="200" stopIfTrue="1">
      <formula>AND(OR(#REF!="COMPOSICAO",#REF!="INSUMO",#REF!&lt;&gt;""),#REF!&lt;&gt;"")</formula>
    </cfRule>
  </conditionalFormatting>
  <conditionalFormatting sqref="A463">
    <cfRule type="expression" dxfId="189" priority="197" stopIfTrue="1">
      <formula>AND(#REF!&lt;&gt;"COMPOSICAO",#REF!&lt;&gt;"INSUMO",#REF!&lt;&gt;"")</formula>
    </cfRule>
    <cfRule type="expression" dxfId="188" priority="198" stopIfTrue="1">
      <formula>AND(OR(#REF!="COMPOSICAO",#REF!="INSUMO",#REF!&lt;&gt;""),#REF!&lt;&gt;"")</formula>
    </cfRule>
  </conditionalFormatting>
  <conditionalFormatting sqref="B466:F466">
    <cfRule type="expression" dxfId="187" priority="195" stopIfTrue="1">
      <formula>AND($A466&lt;&gt;"COMPOSICAO",$A466&lt;&gt;"INSUMO",$A466&lt;&gt;"")</formula>
    </cfRule>
    <cfRule type="expression" dxfId="186" priority="196" stopIfTrue="1">
      <formula>AND(OR($A466="COMPOSICAO",$A466="INSUMO",$A466&lt;&gt;""),$A466&lt;&gt;"")</formula>
    </cfRule>
  </conditionalFormatting>
  <conditionalFormatting sqref="H464:H465">
    <cfRule type="expression" dxfId="185" priority="191" stopIfTrue="1">
      <formula>AND(#REF!&lt;&gt;"COMPOSICAO",#REF!&lt;&gt;"INSUMO",#REF!&lt;&gt;"")</formula>
    </cfRule>
    <cfRule type="expression" dxfId="184" priority="192" stopIfTrue="1">
      <formula>AND(OR(#REF!="COMPOSICAO",#REF!="INSUMO",#REF!&lt;&gt;""),#REF!&lt;&gt;"")</formula>
    </cfRule>
  </conditionalFormatting>
  <conditionalFormatting sqref="D463">
    <cfRule type="expression" dxfId="183" priority="183" stopIfTrue="1">
      <formula>AND(#REF!&lt;&gt;"COMPOSICAO",#REF!&lt;&gt;"INSUMO",#REF!&lt;&gt;"")</formula>
    </cfRule>
    <cfRule type="expression" dxfId="182" priority="184" stopIfTrue="1">
      <formula>AND(OR(#REF!="COMPOSICAO",#REF!="INSUMO",#REF!&lt;&gt;""),#REF!&lt;&gt;"")</formula>
    </cfRule>
  </conditionalFormatting>
  <conditionalFormatting sqref="D464:D465">
    <cfRule type="expression" dxfId="181" priority="181" stopIfTrue="1">
      <formula>AND(#REF!&lt;&gt;"COMPOSICAO",#REF!&lt;&gt;"INSUMO",#REF!&lt;&gt;"")</formula>
    </cfRule>
    <cfRule type="expression" dxfId="180" priority="182" stopIfTrue="1">
      <formula>AND(OR(#REF!="COMPOSICAO",#REF!="INSUMO",#REF!&lt;&gt;""),#REF!&lt;&gt;"")</formula>
    </cfRule>
  </conditionalFormatting>
  <conditionalFormatting sqref="C464">
    <cfRule type="expression" dxfId="179" priority="179" stopIfTrue="1">
      <formula>AND(#REF!&lt;&gt;"COMPOSICAO",#REF!&lt;&gt;"INSUMO",#REF!&lt;&gt;"")</formula>
    </cfRule>
    <cfRule type="expression" dxfId="178" priority="180" stopIfTrue="1">
      <formula>AND(OR(#REF!="COMPOSICAO",#REF!="INSUMO",#REF!&lt;&gt;""),#REF!&lt;&gt;"")</formula>
    </cfRule>
  </conditionalFormatting>
  <conditionalFormatting sqref="A471:A472">
    <cfRule type="expression" dxfId="177" priority="163" stopIfTrue="1">
      <formula>AND(#REF!&lt;&gt;"COMPOSICAO",#REF!&lt;&gt;"INSUMO",#REF!&lt;&gt;"")</formula>
    </cfRule>
    <cfRule type="expression" dxfId="176" priority="164" stopIfTrue="1">
      <formula>AND(OR(#REF!="COMPOSICAO",#REF!="INSUMO",#REF!&lt;&gt;""),#REF!&lt;&gt;"")</formula>
    </cfRule>
  </conditionalFormatting>
  <conditionalFormatting sqref="F471:F472">
    <cfRule type="expression" dxfId="175" priority="161" stopIfTrue="1">
      <formula>AND(#REF!&lt;&gt;"COMPOSICAO",#REF!&lt;&gt;"INSUMO",#REF!&lt;&gt;"")</formula>
    </cfRule>
    <cfRule type="expression" dxfId="174" priority="162" stopIfTrue="1">
      <formula>AND(OR(#REF!="COMPOSICAO",#REF!="INSUMO",#REF!&lt;&gt;""),#REF!&lt;&gt;"")</formula>
    </cfRule>
  </conditionalFormatting>
  <conditionalFormatting sqref="C472">
    <cfRule type="expression" dxfId="173" priority="159" stopIfTrue="1">
      <formula>AND(#REF!&lt;&gt;"COMPOSICAO",#REF!&lt;&gt;"INSUMO",#REF!&lt;&gt;"")</formula>
    </cfRule>
    <cfRule type="expression" dxfId="172" priority="160" stopIfTrue="1">
      <formula>AND(OR(#REF!="COMPOSICAO",#REF!="INSUMO",#REF!&lt;&gt;""),#REF!&lt;&gt;"")</formula>
    </cfRule>
  </conditionalFormatting>
  <conditionalFormatting sqref="H470">
    <cfRule type="expression" dxfId="171" priority="177" stopIfTrue="1">
      <formula>AND(#REF!&lt;&gt;"COMPOSICAO",#REF!&lt;&gt;"INSUMO",#REF!&lt;&gt;"")</formula>
    </cfRule>
    <cfRule type="expression" dxfId="170" priority="178" stopIfTrue="1">
      <formula>AND(OR(#REF!="COMPOSICAO",#REF!="INSUMO",#REF!&lt;&gt;""),#REF!&lt;&gt;"")</formula>
    </cfRule>
  </conditionalFormatting>
  <conditionalFormatting sqref="A473">
    <cfRule type="expression" dxfId="169" priority="167" stopIfTrue="1">
      <formula>AND(#REF!&lt;&gt;"COMPOSICAO",#REF!&lt;&gt;"INSUMO",#REF!&lt;&gt;"")</formula>
    </cfRule>
    <cfRule type="expression" dxfId="168" priority="168" stopIfTrue="1">
      <formula>AND(OR(#REF!="COMPOSICAO",#REF!="INSUMO",#REF!&lt;&gt;""),#REF!&lt;&gt;"")</formula>
    </cfRule>
  </conditionalFormatting>
  <conditionalFormatting sqref="F470">
    <cfRule type="expression" dxfId="167" priority="175" stopIfTrue="1">
      <formula>AND(#REF!&lt;&gt;"COMPOSICAO",#REF!&lt;&gt;"INSUMO",#REF!&lt;&gt;"")</formula>
    </cfRule>
    <cfRule type="expression" dxfId="166" priority="176" stopIfTrue="1">
      <formula>AND(OR(#REF!="COMPOSICAO",#REF!="INSUMO",#REF!&lt;&gt;""),#REF!&lt;&gt;"")</formula>
    </cfRule>
  </conditionalFormatting>
  <conditionalFormatting sqref="C470">
    <cfRule type="expression" dxfId="165" priority="173" stopIfTrue="1">
      <formula>AND(#REF!&lt;&gt;"COMPOSICAO",#REF!&lt;&gt;"INSUMO",#REF!&lt;&gt;"")</formula>
    </cfRule>
    <cfRule type="expression" dxfId="164" priority="174" stopIfTrue="1">
      <formula>AND(OR(#REF!="COMPOSICAO",#REF!="INSUMO",#REF!&lt;&gt;""),#REF!&lt;&gt;"")</formula>
    </cfRule>
  </conditionalFormatting>
  <conditionalFormatting sqref="A470">
    <cfRule type="expression" dxfId="163" priority="171" stopIfTrue="1">
      <formula>AND(#REF!&lt;&gt;"COMPOSICAO",#REF!&lt;&gt;"INSUMO",#REF!&lt;&gt;"")</formula>
    </cfRule>
    <cfRule type="expression" dxfId="162" priority="172" stopIfTrue="1">
      <formula>AND(OR(#REF!="COMPOSICAO",#REF!="INSUMO",#REF!&lt;&gt;""),#REF!&lt;&gt;"")</formula>
    </cfRule>
  </conditionalFormatting>
  <conditionalFormatting sqref="B473:F473">
    <cfRule type="expression" dxfId="161" priority="169" stopIfTrue="1">
      <formula>AND($A473&lt;&gt;"COMPOSICAO",$A473&lt;&gt;"INSUMO",$A473&lt;&gt;"")</formula>
    </cfRule>
    <cfRule type="expression" dxfId="160" priority="170" stopIfTrue="1">
      <formula>AND(OR($A473="COMPOSICAO",$A473="INSUMO",$A473&lt;&gt;""),$A473&lt;&gt;"")</formula>
    </cfRule>
  </conditionalFormatting>
  <conditionalFormatting sqref="H471:H472">
    <cfRule type="expression" dxfId="159" priority="165" stopIfTrue="1">
      <formula>AND(#REF!&lt;&gt;"COMPOSICAO",#REF!&lt;&gt;"INSUMO",#REF!&lt;&gt;"")</formula>
    </cfRule>
    <cfRule type="expression" dxfId="158" priority="166" stopIfTrue="1">
      <formula>AND(OR(#REF!="COMPOSICAO",#REF!="INSUMO",#REF!&lt;&gt;""),#REF!&lt;&gt;"")</formula>
    </cfRule>
  </conditionalFormatting>
  <conditionalFormatting sqref="D470">
    <cfRule type="expression" dxfId="157" priority="157" stopIfTrue="1">
      <formula>AND(#REF!&lt;&gt;"COMPOSICAO",#REF!&lt;&gt;"INSUMO",#REF!&lt;&gt;"")</formula>
    </cfRule>
    <cfRule type="expression" dxfId="156" priority="158" stopIfTrue="1">
      <formula>AND(OR(#REF!="COMPOSICAO",#REF!="INSUMO",#REF!&lt;&gt;""),#REF!&lt;&gt;"")</formula>
    </cfRule>
  </conditionalFormatting>
  <conditionalFormatting sqref="D471:D472">
    <cfRule type="expression" dxfId="155" priority="155" stopIfTrue="1">
      <formula>AND(#REF!&lt;&gt;"COMPOSICAO",#REF!&lt;&gt;"INSUMO",#REF!&lt;&gt;"")</formula>
    </cfRule>
    <cfRule type="expression" dxfId="154" priority="156" stopIfTrue="1">
      <formula>AND(OR(#REF!="COMPOSICAO",#REF!="INSUMO",#REF!&lt;&gt;""),#REF!&lt;&gt;"")</formula>
    </cfRule>
  </conditionalFormatting>
  <conditionalFormatting sqref="C471">
    <cfRule type="expression" dxfId="153" priority="153" stopIfTrue="1">
      <formula>AND(#REF!&lt;&gt;"COMPOSICAO",#REF!&lt;&gt;"INSUMO",#REF!&lt;&gt;"")</formula>
    </cfRule>
    <cfRule type="expression" dxfId="152" priority="154" stopIfTrue="1">
      <formula>AND(OR(#REF!="COMPOSICAO",#REF!="INSUMO",#REF!&lt;&gt;""),#REF!&lt;&gt;"")</formula>
    </cfRule>
  </conditionalFormatting>
  <conditionalFormatting sqref="A478:A479">
    <cfRule type="expression" dxfId="151" priority="137" stopIfTrue="1">
      <formula>AND(#REF!&lt;&gt;"COMPOSICAO",#REF!&lt;&gt;"INSUMO",#REF!&lt;&gt;"")</formula>
    </cfRule>
    <cfRule type="expression" dxfId="150" priority="138" stopIfTrue="1">
      <formula>AND(OR(#REF!="COMPOSICAO",#REF!="INSUMO",#REF!&lt;&gt;""),#REF!&lt;&gt;"")</formula>
    </cfRule>
  </conditionalFormatting>
  <conditionalFormatting sqref="F478:F479">
    <cfRule type="expression" dxfId="149" priority="135" stopIfTrue="1">
      <formula>AND(#REF!&lt;&gt;"COMPOSICAO",#REF!&lt;&gt;"INSUMO",#REF!&lt;&gt;"")</formula>
    </cfRule>
    <cfRule type="expression" dxfId="148" priority="136" stopIfTrue="1">
      <formula>AND(OR(#REF!="COMPOSICAO",#REF!="INSUMO",#REF!&lt;&gt;""),#REF!&lt;&gt;"")</formula>
    </cfRule>
  </conditionalFormatting>
  <conditionalFormatting sqref="C479">
    <cfRule type="expression" dxfId="147" priority="133" stopIfTrue="1">
      <formula>AND(#REF!&lt;&gt;"COMPOSICAO",#REF!&lt;&gt;"INSUMO",#REF!&lt;&gt;"")</formula>
    </cfRule>
    <cfRule type="expression" dxfId="146" priority="134" stopIfTrue="1">
      <formula>AND(OR(#REF!="COMPOSICAO",#REF!="INSUMO",#REF!&lt;&gt;""),#REF!&lt;&gt;"")</formula>
    </cfRule>
  </conditionalFormatting>
  <conditionalFormatting sqref="H477">
    <cfRule type="expression" dxfId="145" priority="151" stopIfTrue="1">
      <formula>AND(#REF!&lt;&gt;"COMPOSICAO",#REF!&lt;&gt;"INSUMO",#REF!&lt;&gt;"")</formula>
    </cfRule>
    <cfRule type="expression" dxfId="144" priority="152" stopIfTrue="1">
      <formula>AND(OR(#REF!="COMPOSICAO",#REF!="INSUMO",#REF!&lt;&gt;""),#REF!&lt;&gt;"")</formula>
    </cfRule>
  </conditionalFormatting>
  <conditionalFormatting sqref="A480">
    <cfRule type="expression" dxfId="143" priority="141" stopIfTrue="1">
      <formula>AND(#REF!&lt;&gt;"COMPOSICAO",#REF!&lt;&gt;"INSUMO",#REF!&lt;&gt;"")</formula>
    </cfRule>
    <cfRule type="expression" dxfId="142" priority="142" stopIfTrue="1">
      <formula>AND(OR(#REF!="COMPOSICAO",#REF!="INSUMO",#REF!&lt;&gt;""),#REF!&lt;&gt;"")</formula>
    </cfRule>
  </conditionalFormatting>
  <conditionalFormatting sqref="F477">
    <cfRule type="expression" dxfId="141" priority="149" stopIfTrue="1">
      <formula>AND(#REF!&lt;&gt;"COMPOSICAO",#REF!&lt;&gt;"INSUMO",#REF!&lt;&gt;"")</formula>
    </cfRule>
    <cfRule type="expression" dxfId="140" priority="150" stopIfTrue="1">
      <formula>AND(OR(#REF!="COMPOSICAO",#REF!="INSUMO",#REF!&lt;&gt;""),#REF!&lt;&gt;"")</formula>
    </cfRule>
  </conditionalFormatting>
  <conditionalFormatting sqref="C477">
    <cfRule type="expression" dxfId="139" priority="147" stopIfTrue="1">
      <formula>AND(#REF!&lt;&gt;"COMPOSICAO",#REF!&lt;&gt;"INSUMO",#REF!&lt;&gt;"")</formula>
    </cfRule>
    <cfRule type="expression" dxfId="138" priority="148" stopIfTrue="1">
      <formula>AND(OR(#REF!="COMPOSICAO",#REF!="INSUMO",#REF!&lt;&gt;""),#REF!&lt;&gt;"")</formula>
    </cfRule>
  </conditionalFormatting>
  <conditionalFormatting sqref="A477">
    <cfRule type="expression" dxfId="137" priority="145" stopIfTrue="1">
      <formula>AND(#REF!&lt;&gt;"COMPOSICAO",#REF!&lt;&gt;"INSUMO",#REF!&lt;&gt;"")</formula>
    </cfRule>
    <cfRule type="expression" dxfId="136" priority="146" stopIfTrue="1">
      <formula>AND(OR(#REF!="COMPOSICAO",#REF!="INSUMO",#REF!&lt;&gt;""),#REF!&lt;&gt;"")</formula>
    </cfRule>
  </conditionalFormatting>
  <conditionalFormatting sqref="B480:F480">
    <cfRule type="expression" dxfId="135" priority="143" stopIfTrue="1">
      <formula>AND($A480&lt;&gt;"COMPOSICAO",$A480&lt;&gt;"INSUMO",$A480&lt;&gt;"")</formula>
    </cfRule>
    <cfRule type="expression" dxfId="134" priority="144" stopIfTrue="1">
      <formula>AND(OR($A480="COMPOSICAO",$A480="INSUMO",$A480&lt;&gt;""),$A480&lt;&gt;"")</formula>
    </cfRule>
  </conditionalFormatting>
  <conditionalFormatting sqref="H478:H479">
    <cfRule type="expression" dxfId="133" priority="139" stopIfTrue="1">
      <formula>AND(#REF!&lt;&gt;"COMPOSICAO",#REF!&lt;&gt;"INSUMO",#REF!&lt;&gt;"")</formula>
    </cfRule>
    <cfRule type="expression" dxfId="132" priority="140" stopIfTrue="1">
      <formula>AND(OR(#REF!="COMPOSICAO",#REF!="INSUMO",#REF!&lt;&gt;""),#REF!&lt;&gt;"")</formula>
    </cfRule>
  </conditionalFormatting>
  <conditionalFormatting sqref="D477">
    <cfRule type="expression" dxfId="131" priority="131" stopIfTrue="1">
      <formula>AND(#REF!&lt;&gt;"COMPOSICAO",#REF!&lt;&gt;"INSUMO",#REF!&lt;&gt;"")</formula>
    </cfRule>
    <cfRule type="expression" dxfId="130" priority="132" stopIfTrue="1">
      <formula>AND(OR(#REF!="COMPOSICAO",#REF!="INSUMO",#REF!&lt;&gt;""),#REF!&lt;&gt;"")</formula>
    </cfRule>
  </conditionalFormatting>
  <conditionalFormatting sqref="D478:D479">
    <cfRule type="expression" dxfId="129" priority="129" stopIfTrue="1">
      <formula>AND(#REF!&lt;&gt;"COMPOSICAO",#REF!&lt;&gt;"INSUMO",#REF!&lt;&gt;"")</formula>
    </cfRule>
    <cfRule type="expression" dxfId="128" priority="130" stopIfTrue="1">
      <formula>AND(OR(#REF!="COMPOSICAO",#REF!="INSUMO",#REF!&lt;&gt;""),#REF!&lt;&gt;"")</formula>
    </cfRule>
  </conditionalFormatting>
  <conditionalFormatting sqref="C478">
    <cfRule type="expression" dxfId="127" priority="127" stopIfTrue="1">
      <formula>AND(#REF!&lt;&gt;"COMPOSICAO",#REF!&lt;&gt;"INSUMO",#REF!&lt;&gt;"")</formula>
    </cfRule>
    <cfRule type="expression" dxfId="126" priority="128" stopIfTrue="1">
      <formula>AND(OR(#REF!="COMPOSICAO",#REF!="INSUMO",#REF!&lt;&gt;""),#REF!&lt;&gt;"")</formula>
    </cfRule>
  </conditionalFormatting>
  <conditionalFormatting sqref="A485:A486">
    <cfRule type="expression" dxfId="125" priority="111" stopIfTrue="1">
      <formula>AND(#REF!&lt;&gt;"COMPOSICAO",#REF!&lt;&gt;"INSUMO",#REF!&lt;&gt;"")</formula>
    </cfRule>
    <cfRule type="expression" dxfId="124" priority="112" stopIfTrue="1">
      <formula>AND(OR(#REF!="COMPOSICAO",#REF!="INSUMO",#REF!&lt;&gt;""),#REF!&lt;&gt;"")</formula>
    </cfRule>
  </conditionalFormatting>
  <conditionalFormatting sqref="F485:F486">
    <cfRule type="expression" dxfId="123" priority="109" stopIfTrue="1">
      <formula>AND(#REF!&lt;&gt;"COMPOSICAO",#REF!&lt;&gt;"INSUMO",#REF!&lt;&gt;"")</formula>
    </cfRule>
    <cfRule type="expression" dxfId="122" priority="110" stopIfTrue="1">
      <formula>AND(OR(#REF!="COMPOSICAO",#REF!="INSUMO",#REF!&lt;&gt;""),#REF!&lt;&gt;"")</formula>
    </cfRule>
  </conditionalFormatting>
  <conditionalFormatting sqref="C486">
    <cfRule type="expression" dxfId="121" priority="107" stopIfTrue="1">
      <formula>AND(#REF!&lt;&gt;"COMPOSICAO",#REF!&lt;&gt;"INSUMO",#REF!&lt;&gt;"")</formula>
    </cfRule>
    <cfRule type="expression" dxfId="120" priority="108" stopIfTrue="1">
      <formula>AND(OR(#REF!="COMPOSICAO",#REF!="INSUMO",#REF!&lt;&gt;""),#REF!&lt;&gt;"")</formula>
    </cfRule>
  </conditionalFormatting>
  <conditionalFormatting sqref="H484">
    <cfRule type="expression" dxfId="119" priority="125" stopIfTrue="1">
      <formula>AND(#REF!&lt;&gt;"COMPOSICAO",#REF!&lt;&gt;"INSUMO",#REF!&lt;&gt;"")</formula>
    </cfRule>
    <cfRule type="expression" dxfId="118" priority="126" stopIfTrue="1">
      <formula>AND(OR(#REF!="COMPOSICAO",#REF!="INSUMO",#REF!&lt;&gt;""),#REF!&lt;&gt;"")</formula>
    </cfRule>
  </conditionalFormatting>
  <conditionalFormatting sqref="A487">
    <cfRule type="expression" dxfId="117" priority="115" stopIfTrue="1">
      <formula>AND(#REF!&lt;&gt;"COMPOSICAO",#REF!&lt;&gt;"INSUMO",#REF!&lt;&gt;"")</formula>
    </cfRule>
    <cfRule type="expression" dxfId="116" priority="116" stopIfTrue="1">
      <formula>AND(OR(#REF!="COMPOSICAO",#REF!="INSUMO",#REF!&lt;&gt;""),#REF!&lt;&gt;"")</formula>
    </cfRule>
  </conditionalFormatting>
  <conditionalFormatting sqref="F484">
    <cfRule type="expression" dxfId="115" priority="123" stopIfTrue="1">
      <formula>AND(#REF!&lt;&gt;"COMPOSICAO",#REF!&lt;&gt;"INSUMO",#REF!&lt;&gt;"")</formula>
    </cfRule>
    <cfRule type="expression" dxfId="114" priority="124" stopIfTrue="1">
      <formula>AND(OR(#REF!="COMPOSICAO",#REF!="INSUMO",#REF!&lt;&gt;""),#REF!&lt;&gt;"")</formula>
    </cfRule>
  </conditionalFormatting>
  <conditionalFormatting sqref="C484">
    <cfRule type="expression" dxfId="113" priority="121" stopIfTrue="1">
      <formula>AND(#REF!&lt;&gt;"COMPOSICAO",#REF!&lt;&gt;"INSUMO",#REF!&lt;&gt;"")</formula>
    </cfRule>
    <cfRule type="expression" dxfId="112" priority="122" stopIfTrue="1">
      <formula>AND(OR(#REF!="COMPOSICAO",#REF!="INSUMO",#REF!&lt;&gt;""),#REF!&lt;&gt;"")</formula>
    </cfRule>
  </conditionalFormatting>
  <conditionalFormatting sqref="A484">
    <cfRule type="expression" dxfId="111" priority="119" stopIfTrue="1">
      <formula>AND(#REF!&lt;&gt;"COMPOSICAO",#REF!&lt;&gt;"INSUMO",#REF!&lt;&gt;"")</formula>
    </cfRule>
    <cfRule type="expression" dxfId="110" priority="120" stopIfTrue="1">
      <formula>AND(OR(#REF!="COMPOSICAO",#REF!="INSUMO",#REF!&lt;&gt;""),#REF!&lt;&gt;"")</formula>
    </cfRule>
  </conditionalFormatting>
  <conditionalFormatting sqref="B487:F487">
    <cfRule type="expression" dxfId="109" priority="117" stopIfTrue="1">
      <formula>AND($A487&lt;&gt;"COMPOSICAO",$A487&lt;&gt;"INSUMO",$A487&lt;&gt;"")</formula>
    </cfRule>
    <cfRule type="expression" dxfId="108" priority="118" stopIfTrue="1">
      <formula>AND(OR($A487="COMPOSICAO",$A487="INSUMO",$A487&lt;&gt;""),$A487&lt;&gt;"")</formula>
    </cfRule>
  </conditionalFormatting>
  <conditionalFormatting sqref="H485:H486">
    <cfRule type="expression" dxfId="107" priority="113" stopIfTrue="1">
      <formula>AND(#REF!&lt;&gt;"COMPOSICAO",#REF!&lt;&gt;"INSUMO",#REF!&lt;&gt;"")</formula>
    </cfRule>
    <cfRule type="expression" dxfId="106" priority="114" stopIfTrue="1">
      <formula>AND(OR(#REF!="COMPOSICAO",#REF!="INSUMO",#REF!&lt;&gt;""),#REF!&lt;&gt;"")</formula>
    </cfRule>
  </conditionalFormatting>
  <conditionalFormatting sqref="D484">
    <cfRule type="expression" dxfId="105" priority="105" stopIfTrue="1">
      <formula>AND(#REF!&lt;&gt;"COMPOSICAO",#REF!&lt;&gt;"INSUMO",#REF!&lt;&gt;"")</formula>
    </cfRule>
    <cfRule type="expression" dxfId="104" priority="106" stopIfTrue="1">
      <formula>AND(OR(#REF!="COMPOSICAO",#REF!="INSUMO",#REF!&lt;&gt;""),#REF!&lt;&gt;"")</formula>
    </cfRule>
  </conditionalFormatting>
  <conditionalFormatting sqref="D485:D486">
    <cfRule type="expression" dxfId="103" priority="103" stopIfTrue="1">
      <formula>AND(#REF!&lt;&gt;"COMPOSICAO",#REF!&lt;&gt;"INSUMO",#REF!&lt;&gt;"")</formula>
    </cfRule>
    <cfRule type="expression" dxfId="102" priority="104" stopIfTrue="1">
      <formula>AND(OR(#REF!="COMPOSICAO",#REF!="INSUMO",#REF!&lt;&gt;""),#REF!&lt;&gt;"")</formula>
    </cfRule>
  </conditionalFormatting>
  <conditionalFormatting sqref="C485">
    <cfRule type="expression" dxfId="101" priority="101" stopIfTrue="1">
      <formula>AND(#REF!&lt;&gt;"COMPOSICAO",#REF!&lt;&gt;"INSUMO",#REF!&lt;&gt;"")</formula>
    </cfRule>
    <cfRule type="expression" dxfId="100" priority="102" stopIfTrue="1">
      <formula>AND(OR(#REF!="COMPOSICAO",#REF!="INSUMO",#REF!&lt;&gt;""),#REF!&lt;&gt;"")</formula>
    </cfRule>
  </conditionalFormatting>
  <conditionalFormatting sqref="A492:A493">
    <cfRule type="expression" dxfId="99" priority="85" stopIfTrue="1">
      <formula>AND(#REF!&lt;&gt;"COMPOSICAO",#REF!&lt;&gt;"INSUMO",#REF!&lt;&gt;"")</formula>
    </cfRule>
    <cfRule type="expression" dxfId="98" priority="86" stopIfTrue="1">
      <formula>AND(OR(#REF!="COMPOSICAO",#REF!="INSUMO",#REF!&lt;&gt;""),#REF!&lt;&gt;"")</formula>
    </cfRule>
  </conditionalFormatting>
  <conditionalFormatting sqref="F492:F493">
    <cfRule type="expression" dxfId="97" priority="83" stopIfTrue="1">
      <formula>AND(#REF!&lt;&gt;"COMPOSICAO",#REF!&lt;&gt;"INSUMO",#REF!&lt;&gt;"")</formula>
    </cfRule>
    <cfRule type="expression" dxfId="96" priority="84" stopIfTrue="1">
      <formula>AND(OR(#REF!="COMPOSICAO",#REF!="INSUMO",#REF!&lt;&gt;""),#REF!&lt;&gt;"")</formula>
    </cfRule>
  </conditionalFormatting>
  <conditionalFormatting sqref="C493">
    <cfRule type="expression" dxfId="95" priority="81" stopIfTrue="1">
      <formula>AND(#REF!&lt;&gt;"COMPOSICAO",#REF!&lt;&gt;"INSUMO",#REF!&lt;&gt;"")</formula>
    </cfRule>
    <cfRule type="expression" dxfId="94" priority="82" stopIfTrue="1">
      <formula>AND(OR(#REF!="COMPOSICAO",#REF!="INSUMO",#REF!&lt;&gt;""),#REF!&lt;&gt;"")</formula>
    </cfRule>
  </conditionalFormatting>
  <conditionalFormatting sqref="H491">
    <cfRule type="expression" dxfId="93" priority="99" stopIfTrue="1">
      <formula>AND(#REF!&lt;&gt;"COMPOSICAO",#REF!&lt;&gt;"INSUMO",#REF!&lt;&gt;"")</formula>
    </cfRule>
    <cfRule type="expression" dxfId="92" priority="100" stopIfTrue="1">
      <formula>AND(OR(#REF!="COMPOSICAO",#REF!="INSUMO",#REF!&lt;&gt;""),#REF!&lt;&gt;"")</formula>
    </cfRule>
  </conditionalFormatting>
  <conditionalFormatting sqref="A494">
    <cfRule type="expression" dxfId="91" priority="89" stopIfTrue="1">
      <formula>AND(#REF!&lt;&gt;"COMPOSICAO",#REF!&lt;&gt;"INSUMO",#REF!&lt;&gt;"")</formula>
    </cfRule>
    <cfRule type="expression" dxfId="90" priority="90" stopIfTrue="1">
      <formula>AND(OR(#REF!="COMPOSICAO",#REF!="INSUMO",#REF!&lt;&gt;""),#REF!&lt;&gt;"")</formula>
    </cfRule>
  </conditionalFormatting>
  <conditionalFormatting sqref="F491">
    <cfRule type="expression" dxfId="89" priority="97" stopIfTrue="1">
      <formula>AND(#REF!&lt;&gt;"COMPOSICAO",#REF!&lt;&gt;"INSUMO",#REF!&lt;&gt;"")</formula>
    </cfRule>
    <cfRule type="expression" dxfId="88" priority="98" stopIfTrue="1">
      <formula>AND(OR(#REF!="COMPOSICAO",#REF!="INSUMO",#REF!&lt;&gt;""),#REF!&lt;&gt;"")</formula>
    </cfRule>
  </conditionalFormatting>
  <conditionalFormatting sqref="C491">
    <cfRule type="expression" dxfId="87" priority="95" stopIfTrue="1">
      <formula>AND(#REF!&lt;&gt;"COMPOSICAO",#REF!&lt;&gt;"INSUMO",#REF!&lt;&gt;"")</formula>
    </cfRule>
    <cfRule type="expression" dxfId="86" priority="96" stopIfTrue="1">
      <formula>AND(OR(#REF!="COMPOSICAO",#REF!="INSUMO",#REF!&lt;&gt;""),#REF!&lt;&gt;"")</formula>
    </cfRule>
  </conditionalFormatting>
  <conditionalFormatting sqref="A491">
    <cfRule type="expression" dxfId="85" priority="93" stopIfTrue="1">
      <formula>AND(#REF!&lt;&gt;"COMPOSICAO",#REF!&lt;&gt;"INSUMO",#REF!&lt;&gt;"")</formula>
    </cfRule>
    <cfRule type="expression" dxfId="84" priority="94" stopIfTrue="1">
      <formula>AND(OR(#REF!="COMPOSICAO",#REF!="INSUMO",#REF!&lt;&gt;""),#REF!&lt;&gt;"")</formula>
    </cfRule>
  </conditionalFormatting>
  <conditionalFormatting sqref="B494:F494">
    <cfRule type="expression" dxfId="83" priority="91" stopIfTrue="1">
      <formula>AND($A494&lt;&gt;"COMPOSICAO",$A494&lt;&gt;"INSUMO",$A494&lt;&gt;"")</formula>
    </cfRule>
    <cfRule type="expression" dxfId="82" priority="92" stopIfTrue="1">
      <formula>AND(OR($A494="COMPOSICAO",$A494="INSUMO",$A494&lt;&gt;""),$A494&lt;&gt;"")</formula>
    </cfRule>
  </conditionalFormatting>
  <conditionalFormatting sqref="H492:H493">
    <cfRule type="expression" dxfId="81" priority="87" stopIfTrue="1">
      <formula>AND(#REF!&lt;&gt;"COMPOSICAO",#REF!&lt;&gt;"INSUMO",#REF!&lt;&gt;"")</formula>
    </cfRule>
    <cfRule type="expression" dxfId="80" priority="88" stopIfTrue="1">
      <formula>AND(OR(#REF!="COMPOSICAO",#REF!="INSUMO",#REF!&lt;&gt;""),#REF!&lt;&gt;"")</formula>
    </cfRule>
  </conditionalFormatting>
  <conditionalFormatting sqref="D491">
    <cfRule type="expression" dxfId="79" priority="79" stopIfTrue="1">
      <formula>AND(#REF!&lt;&gt;"COMPOSICAO",#REF!&lt;&gt;"INSUMO",#REF!&lt;&gt;"")</formula>
    </cfRule>
    <cfRule type="expression" dxfId="78" priority="80" stopIfTrue="1">
      <formula>AND(OR(#REF!="COMPOSICAO",#REF!="INSUMO",#REF!&lt;&gt;""),#REF!&lt;&gt;"")</formula>
    </cfRule>
  </conditionalFormatting>
  <conditionalFormatting sqref="D492:D493">
    <cfRule type="expression" dxfId="77" priority="77" stopIfTrue="1">
      <formula>AND(#REF!&lt;&gt;"COMPOSICAO",#REF!&lt;&gt;"INSUMO",#REF!&lt;&gt;"")</formula>
    </cfRule>
    <cfRule type="expression" dxfId="76" priority="78" stopIfTrue="1">
      <formula>AND(OR(#REF!="COMPOSICAO",#REF!="INSUMO",#REF!&lt;&gt;""),#REF!&lt;&gt;"")</formula>
    </cfRule>
  </conditionalFormatting>
  <conditionalFormatting sqref="C492">
    <cfRule type="expression" dxfId="75" priority="75" stopIfTrue="1">
      <formula>AND(#REF!&lt;&gt;"COMPOSICAO",#REF!&lt;&gt;"INSUMO",#REF!&lt;&gt;"")</formula>
    </cfRule>
    <cfRule type="expression" dxfId="74" priority="76" stopIfTrue="1">
      <formula>AND(OR(#REF!="COMPOSICAO",#REF!="INSUMO",#REF!&lt;&gt;""),#REF!&lt;&gt;"")</formula>
    </cfRule>
  </conditionalFormatting>
  <conditionalFormatting sqref="A499:A500">
    <cfRule type="expression" dxfId="73" priority="59" stopIfTrue="1">
      <formula>AND(#REF!&lt;&gt;"COMPOSICAO",#REF!&lt;&gt;"INSUMO",#REF!&lt;&gt;"")</formula>
    </cfRule>
    <cfRule type="expression" dxfId="72" priority="60" stopIfTrue="1">
      <formula>AND(OR(#REF!="COMPOSICAO",#REF!="INSUMO",#REF!&lt;&gt;""),#REF!&lt;&gt;"")</formula>
    </cfRule>
  </conditionalFormatting>
  <conditionalFormatting sqref="F499:F500">
    <cfRule type="expression" dxfId="71" priority="57" stopIfTrue="1">
      <formula>AND(#REF!&lt;&gt;"COMPOSICAO",#REF!&lt;&gt;"INSUMO",#REF!&lt;&gt;"")</formula>
    </cfRule>
    <cfRule type="expression" dxfId="70" priority="58" stopIfTrue="1">
      <formula>AND(OR(#REF!="COMPOSICAO",#REF!="INSUMO",#REF!&lt;&gt;""),#REF!&lt;&gt;"")</formula>
    </cfRule>
  </conditionalFormatting>
  <conditionalFormatting sqref="C500">
    <cfRule type="expression" dxfId="69" priority="55" stopIfTrue="1">
      <formula>AND(#REF!&lt;&gt;"COMPOSICAO",#REF!&lt;&gt;"INSUMO",#REF!&lt;&gt;"")</formula>
    </cfRule>
    <cfRule type="expression" dxfId="68" priority="56" stopIfTrue="1">
      <formula>AND(OR(#REF!="COMPOSICAO",#REF!="INSUMO",#REF!&lt;&gt;""),#REF!&lt;&gt;"")</formula>
    </cfRule>
  </conditionalFormatting>
  <conditionalFormatting sqref="H498">
    <cfRule type="expression" dxfId="67" priority="73" stopIfTrue="1">
      <formula>AND(#REF!&lt;&gt;"COMPOSICAO",#REF!&lt;&gt;"INSUMO",#REF!&lt;&gt;"")</formula>
    </cfRule>
    <cfRule type="expression" dxfId="66" priority="74" stopIfTrue="1">
      <formula>AND(OR(#REF!="COMPOSICAO",#REF!="INSUMO",#REF!&lt;&gt;""),#REF!&lt;&gt;"")</formula>
    </cfRule>
  </conditionalFormatting>
  <conditionalFormatting sqref="A501">
    <cfRule type="expression" dxfId="65" priority="63" stopIfTrue="1">
      <formula>AND(#REF!&lt;&gt;"COMPOSICAO",#REF!&lt;&gt;"INSUMO",#REF!&lt;&gt;"")</formula>
    </cfRule>
    <cfRule type="expression" dxfId="64" priority="64" stopIfTrue="1">
      <formula>AND(OR(#REF!="COMPOSICAO",#REF!="INSUMO",#REF!&lt;&gt;""),#REF!&lt;&gt;"")</formula>
    </cfRule>
  </conditionalFormatting>
  <conditionalFormatting sqref="F498">
    <cfRule type="expression" dxfId="63" priority="71" stopIfTrue="1">
      <formula>AND(#REF!&lt;&gt;"COMPOSICAO",#REF!&lt;&gt;"INSUMO",#REF!&lt;&gt;"")</formula>
    </cfRule>
    <cfRule type="expression" dxfId="62" priority="72" stopIfTrue="1">
      <formula>AND(OR(#REF!="COMPOSICAO",#REF!="INSUMO",#REF!&lt;&gt;""),#REF!&lt;&gt;"")</formula>
    </cfRule>
  </conditionalFormatting>
  <conditionalFormatting sqref="C498">
    <cfRule type="expression" dxfId="61" priority="69" stopIfTrue="1">
      <formula>AND(#REF!&lt;&gt;"COMPOSICAO",#REF!&lt;&gt;"INSUMO",#REF!&lt;&gt;"")</formula>
    </cfRule>
    <cfRule type="expression" dxfId="60" priority="70" stopIfTrue="1">
      <formula>AND(OR(#REF!="COMPOSICAO",#REF!="INSUMO",#REF!&lt;&gt;""),#REF!&lt;&gt;"")</formula>
    </cfRule>
  </conditionalFormatting>
  <conditionalFormatting sqref="A498">
    <cfRule type="expression" dxfId="59" priority="67" stopIfTrue="1">
      <formula>AND(#REF!&lt;&gt;"COMPOSICAO",#REF!&lt;&gt;"INSUMO",#REF!&lt;&gt;"")</formula>
    </cfRule>
    <cfRule type="expression" dxfId="58" priority="68" stopIfTrue="1">
      <formula>AND(OR(#REF!="COMPOSICAO",#REF!="INSUMO",#REF!&lt;&gt;""),#REF!&lt;&gt;"")</formula>
    </cfRule>
  </conditionalFormatting>
  <conditionalFormatting sqref="B501:F501">
    <cfRule type="expression" dxfId="57" priority="65" stopIfTrue="1">
      <formula>AND($A501&lt;&gt;"COMPOSICAO",$A501&lt;&gt;"INSUMO",$A501&lt;&gt;"")</formula>
    </cfRule>
    <cfRule type="expression" dxfId="56" priority="66" stopIfTrue="1">
      <formula>AND(OR($A501="COMPOSICAO",$A501="INSUMO",$A501&lt;&gt;""),$A501&lt;&gt;"")</formula>
    </cfRule>
  </conditionalFormatting>
  <conditionalFormatting sqref="H499:H500">
    <cfRule type="expression" dxfId="55" priority="61" stopIfTrue="1">
      <formula>AND(#REF!&lt;&gt;"COMPOSICAO",#REF!&lt;&gt;"INSUMO",#REF!&lt;&gt;"")</formula>
    </cfRule>
    <cfRule type="expression" dxfId="54" priority="62" stopIfTrue="1">
      <formula>AND(OR(#REF!="COMPOSICAO",#REF!="INSUMO",#REF!&lt;&gt;""),#REF!&lt;&gt;"")</formula>
    </cfRule>
  </conditionalFormatting>
  <conditionalFormatting sqref="D498">
    <cfRule type="expression" dxfId="53" priority="53" stopIfTrue="1">
      <formula>AND(#REF!&lt;&gt;"COMPOSICAO",#REF!&lt;&gt;"INSUMO",#REF!&lt;&gt;"")</formula>
    </cfRule>
    <cfRule type="expression" dxfId="52" priority="54" stopIfTrue="1">
      <formula>AND(OR(#REF!="COMPOSICAO",#REF!="INSUMO",#REF!&lt;&gt;""),#REF!&lt;&gt;"")</formula>
    </cfRule>
  </conditionalFormatting>
  <conditionalFormatting sqref="D499:D500">
    <cfRule type="expression" dxfId="51" priority="51" stopIfTrue="1">
      <formula>AND(#REF!&lt;&gt;"COMPOSICAO",#REF!&lt;&gt;"INSUMO",#REF!&lt;&gt;"")</formula>
    </cfRule>
    <cfRule type="expression" dxfId="50" priority="52" stopIfTrue="1">
      <formula>AND(OR(#REF!="COMPOSICAO",#REF!="INSUMO",#REF!&lt;&gt;""),#REF!&lt;&gt;"")</formula>
    </cfRule>
  </conditionalFormatting>
  <conditionalFormatting sqref="C499">
    <cfRule type="expression" dxfId="49" priority="49" stopIfTrue="1">
      <formula>AND(#REF!&lt;&gt;"COMPOSICAO",#REF!&lt;&gt;"INSUMO",#REF!&lt;&gt;"")</formula>
    </cfRule>
    <cfRule type="expression" dxfId="48" priority="50" stopIfTrue="1">
      <formula>AND(OR(#REF!="COMPOSICAO",#REF!="INSUMO",#REF!&lt;&gt;""),#REF!&lt;&gt;"")</formula>
    </cfRule>
  </conditionalFormatting>
  <conditionalFormatting sqref="A508">
    <cfRule type="expression" dxfId="47" priority="37" stopIfTrue="1">
      <formula>AND(#REF!&lt;&gt;"COMPOSICAO",#REF!&lt;&gt;"INSUMO",#REF!&lt;&gt;"")</formula>
    </cfRule>
    <cfRule type="expression" dxfId="46" priority="38" stopIfTrue="1">
      <formula>AND(OR(#REF!="COMPOSICAO",#REF!="INSUMO",#REF!&lt;&gt;""),#REF!&lt;&gt;"")</formula>
    </cfRule>
  </conditionalFormatting>
  <conditionalFormatting sqref="C507">
    <cfRule type="expression" dxfId="45" priority="33" stopIfTrue="1">
      <formula>AND(#REF!&lt;&gt;"COMPOSICAO",#REF!&lt;&gt;"INSUMO",#REF!&lt;&gt;"")</formula>
    </cfRule>
    <cfRule type="expression" dxfId="44" priority="34" stopIfTrue="1">
      <formula>AND(OR(#REF!="COMPOSICAO",#REF!="INSUMO",#REF!&lt;&gt;""),#REF!&lt;&gt;"")</formula>
    </cfRule>
  </conditionalFormatting>
  <conditionalFormatting sqref="F505">
    <cfRule type="expression" dxfId="43" priority="47" stopIfTrue="1">
      <formula>AND(#REF!&lt;&gt;"COMPOSICAO",#REF!&lt;&gt;"INSUMO",#REF!&lt;&gt;"")</formula>
    </cfRule>
    <cfRule type="expression" dxfId="42" priority="48" stopIfTrue="1">
      <formula>AND(OR(#REF!="COMPOSICAO",#REF!="INSUMO",#REF!&lt;&gt;""),#REF!&lt;&gt;"")</formula>
    </cfRule>
  </conditionalFormatting>
  <conditionalFormatting sqref="C505">
    <cfRule type="expression" dxfId="41" priority="45" stopIfTrue="1">
      <formula>AND(#REF!&lt;&gt;"COMPOSICAO",#REF!&lt;&gt;"INSUMO",#REF!&lt;&gt;"")</formula>
    </cfRule>
    <cfRule type="expression" dxfId="40" priority="46" stopIfTrue="1">
      <formula>AND(OR(#REF!="COMPOSICAO",#REF!="INSUMO",#REF!&lt;&gt;""),#REF!&lt;&gt;"")</formula>
    </cfRule>
  </conditionalFormatting>
  <conditionalFormatting sqref="A505">
    <cfRule type="expression" dxfId="39" priority="43" stopIfTrue="1">
      <formula>AND(#REF!&lt;&gt;"COMPOSICAO",#REF!&lt;&gt;"INSUMO",#REF!&lt;&gt;"")</formula>
    </cfRule>
    <cfRule type="expression" dxfId="38" priority="44" stopIfTrue="1">
      <formula>AND(OR(#REF!="COMPOSICAO",#REF!="INSUMO",#REF!&lt;&gt;""),#REF!&lt;&gt;"")</formula>
    </cfRule>
  </conditionalFormatting>
  <conditionalFormatting sqref="B509:F509">
    <cfRule type="expression" dxfId="37" priority="41" stopIfTrue="1">
      <formula>AND($A509&lt;&gt;"COMPOSICAO",$A509&lt;&gt;"INSUMO",$A509&lt;&gt;"")</formula>
    </cfRule>
    <cfRule type="expression" dxfId="36" priority="42" stopIfTrue="1">
      <formula>AND(OR($A509="COMPOSICAO",$A509="INSUMO",$A509&lt;&gt;""),$A509&lt;&gt;"")</formula>
    </cfRule>
  </conditionalFormatting>
  <conditionalFormatting sqref="A509">
    <cfRule type="expression" dxfId="35" priority="39" stopIfTrue="1">
      <formula>AND(#REF!&lt;&gt;"COMPOSICAO",#REF!&lt;&gt;"INSUMO",#REF!&lt;&gt;"")</formula>
    </cfRule>
    <cfRule type="expression" dxfId="34" priority="40" stopIfTrue="1">
      <formula>AND(OR(#REF!="COMPOSICAO",#REF!="INSUMO",#REF!&lt;&gt;""),#REF!&lt;&gt;"")</formula>
    </cfRule>
  </conditionalFormatting>
  <conditionalFormatting sqref="F508">
    <cfRule type="expression" dxfId="33" priority="35" stopIfTrue="1">
      <formula>AND(#REF!&lt;&gt;"COMPOSICAO",#REF!&lt;&gt;"INSUMO",#REF!&lt;&gt;"")</formula>
    </cfRule>
    <cfRule type="expression" dxfId="32" priority="36" stopIfTrue="1">
      <formula>AND(OR(#REF!="COMPOSICAO",#REF!="INSUMO",#REF!&lt;&gt;""),#REF!&lt;&gt;"")</formula>
    </cfRule>
  </conditionalFormatting>
  <conditionalFormatting sqref="A507">
    <cfRule type="expression" dxfId="31" priority="31" stopIfTrue="1">
      <formula>AND(#REF!&lt;&gt;"COMPOSICAO",#REF!&lt;&gt;"INSUMO",#REF!&lt;&gt;"")</formula>
    </cfRule>
    <cfRule type="expression" dxfId="30" priority="32" stopIfTrue="1">
      <formula>AND(OR(#REF!="COMPOSICAO",#REF!="INSUMO",#REF!&lt;&gt;""),#REF!&lt;&gt;"")</formula>
    </cfRule>
  </conditionalFormatting>
  <conditionalFormatting sqref="F507">
    <cfRule type="expression" dxfId="29" priority="29" stopIfTrue="1">
      <formula>AND(#REF!&lt;&gt;"COMPOSICAO",#REF!&lt;&gt;"INSUMO",#REF!&lt;&gt;"")</formula>
    </cfRule>
    <cfRule type="expression" dxfId="28" priority="30" stopIfTrue="1">
      <formula>AND(OR(#REF!="COMPOSICAO",#REF!="INSUMO",#REF!&lt;&gt;""),#REF!&lt;&gt;"")</formula>
    </cfRule>
  </conditionalFormatting>
  <conditionalFormatting sqref="H505 H507:H508">
    <cfRule type="expression" dxfId="27" priority="27" stopIfTrue="1">
      <formula>AND(#REF!&lt;&gt;"COMPOSICAO",#REF!&lt;&gt;"INSUMO",#REF!&lt;&gt;"")</formula>
    </cfRule>
    <cfRule type="expression" dxfId="26" priority="28" stopIfTrue="1">
      <formula>AND(OR(#REF!="COMPOSICAO",#REF!="INSUMO",#REF!&lt;&gt;""),#REF!&lt;&gt;"")</formula>
    </cfRule>
  </conditionalFormatting>
  <conditionalFormatting sqref="D507:D508">
    <cfRule type="expression" dxfId="25" priority="23" stopIfTrue="1">
      <formula>AND(#REF!&lt;&gt;"COMPOSICAO",#REF!&lt;&gt;"INSUMO",#REF!&lt;&gt;"")</formula>
    </cfRule>
    <cfRule type="expression" dxfId="24" priority="24" stopIfTrue="1">
      <formula>AND(OR(#REF!="COMPOSICAO",#REF!="INSUMO",#REF!&lt;&gt;""),#REF!&lt;&gt;"")</formula>
    </cfRule>
  </conditionalFormatting>
  <conditionalFormatting sqref="D505">
    <cfRule type="expression" dxfId="23" priority="25" stopIfTrue="1">
      <formula>AND(#REF!&lt;&gt;"COMPOSICAO",#REF!&lt;&gt;"INSUMO",#REF!&lt;&gt;"")</formula>
    </cfRule>
    <cfRule type="expression" dxfId="22" priority="26" stopIfTrue="1">
      <formula>AND(OR(#REF!="COMPOSICAO",#REF!="INSUMO",#REF!&lt;&gt;""),#REF!&lt;&gt;"")</formula>
    </cfRule>
  </conditionalFormatting>
  <conditionalFormatting sqref="C508">
    <cfRule type="expression" dxfId="21" priority="21" stopIfTrue="1">
      <formula>AND(#REF!&lt;&gt;"COMPOSICAO",#REF!&lt;&gt;"INSUMO",#REF!&lt;&gt;"")</formula>
    </cfRule>
    <cfRule type="expression" dxfId="20" priority="22" stopIfTrue="1">
      <formula>AND(OR(#REF!="COMPOSICAO",#REF!="INSUMO",#REF!&lt;&gt;""),#REF!&lt;&gt;"")</formula>
    </cfRule>
  </conditionalFormatting>
  <conditionalFormatting sqref="C506">
    <cfRule type="expression" dxfId="19" priority="19" stopIfTrue="1">
      <formula>AND(#REF!&lt;&gt;"COMPOSICAO",#REF!&lt;&gt;"INSUMO",#REF!&lt;&gt;"")</formula>
    </cfRule>
    <cfRule type="expression" dxfId="18" priority="20" stopIfTrue="1">
      <formula>AND(OR(#REF!="COMPOSICAO",#REF!="INSUMO",#REF!&lt;&gt;""),#REF!&lt;&gt;"")</formula>
    </cfRule>
  </conditionalFormatting>
  <conditionalFormatting sqref="A506">
    <cfRule type="expression" dxfId="17" priority="17" stopIfTrue="1">
      <formula>AND(#REF!&lt;&gt;"COMPOSICAO",#REF!&lt;&gt;"INSUMO",#REF!&lt;&gt;"")</formula>
    </cfRule>
    <cfRule type="expression" dxfId="16" priority="18" stopIfTrue="1">
      <formula>AND(OR(#REF!="COMPOSICAO",#REF!="INSUMO",#REF!&lt;&gt;""),#REF!&lt;&gt;"")</formula>
    </cfRule>
  </conditionalFormatting>
  <conditionalFormatting sqref="F506">
    <cfRule type="expression" dxfId="15" priority="15" stopIfTrue="1">
      <formula>AND(#REF!&lt;&gt;"COMPOSICAO",#REF!&lt;&gt;"INSUMO",#REF!&lt;&gt;"")</formula>
    </cfRule>
    <cfRule type="expression" dxfId="14" priority="16" stopIfTrue="1">
      <formula>AND(OR(#REF!="COMPOSICAO",#REF!="INSUMO",#REF!&lt;&gt;""),#REF!&lt;&gt;"")</formula>
    </cfRule>
  </conditionalFormatting>
  <conditionalFormatting sqref="H506">
    <cfRule type="expression" dxfId="13" priority="13" stopIfTrue="1">
      <formula>AND(#REF!&lt;&gt;"COMPOSICAO",#REF!&lt;&gt;"INSUMO",#REF!&lt;&gt;"")</formula>
    </cfRule>
    <cfRule type="expression" dxfId="12" priority="14" stopIfTrue="1">
      <formula>AND(OR(#REF!="COMPOSICAO",#REF!="INSUMO",#REF!&lt;&gt;""),#REF!&lt;&gt;"")</formula>
    </cfRule>
  </conditionalFormatting>
  <conditionalFormatting sqref="D506">
    <cfRule type="expression" dxfId="11" priority="11" stopIfTrue="1">
      <formula>AND(#REF!&lt;&gt;"COMPOSICAO",#REF!&lt;&gt;"INSUMO",#REF!&lt;&gt;"")</formula>
    </cfRule>
    <cfRule type="expression" dxfId="10" priority="12" stopIfTrue="1">
      <formula>AND(OR(#REF!="COMPOSICAO",#REF!="INSUMO",#REF!&lt;&gt;""),#REF!&lt;&gt;"")</formula>
    </cfRule>
  </conditionalFormatting>
  <conditionalFormatting sqref="A113:A114">
    <cfRule type="expression" dxfId="9" priority="5" stopIfTrue="1">
      <formula>AND(#REF!&lt;&gt;"COMPOSICAO",#REF!&lt;&gt;"INSUMO",#REF!&lt;&gt;"")</formula>
    </cfRule>
    <cfRule type="expression" dxfId="8" priority="6" stopIfTrue="1">
      <formula>AND(OR(#REF!="COMPOSICAO",#REF!="INSUMO",#REF!&lt;&gt;""),#REF!&lt;&gt;"")</formula>
    </cfRule>
  </conditionalFormatting>
  <conditionalFormatting sqref="D113:D114">
    <cfRule type="expression" dxfId="7" priority="1" stopIfTrue="1">
      <formula>AND(#REF!&lt;&gt;"COMPOSICAO",#REF!&lt;&gt;"INSUMO",#REF!&lt;&gt;"")</formula>
    </cfRule>
    <cfRule type="expression" dxfId="6" priority="2" stopIfTrue="1">
      <formula>AND(OR(#REF!="COMPOSICAO",#REF!="INSUMO",#REF!&lt;&gt;""),#REF!&lt;&gt;"")</formula>
    </cfRule>
  </conditionalFormatting>
  <conditionalFormatting sqref="H113:H114">
    <cfRule type="expression" dxfId="5" priority="9" stopIfTrue="1">
      <formula>AND(#REF!&lt;&gt;"COMPOSICAO",#REF!&lt;&gt;"INSUMO",#REF!&lt;&gt;"")</formula>
    </cfRule>
    <cfRule type="expression" dxfId="4" priority="10" stopIfTrue="1">
      <formula>AND(OR(#REF!="COMPOSICAO",#REF!="INSUMO",#REF!&lt;&gt;""),#REF!&lt;&gt;"")</formula>
    </cfRule>
  </conditionalFormatting>
  <conditionalFormatting sqref="F113:F114">
    <cfRule type="expression" dxfId="3" priority="7" stopIfTrue="1">
      <formula>AND(#REF!&lt;&gt;"COMPOSICAO",#REF!&lt;&gt;"INSUMO",#REF!&lt;&gt;"")</formula>
    </cfRule>
    <cfRule type="expression" dxfId="2" priority="8" stopIfTrue="1">
      <formula>AND(OR(#REF!="COMPOSICAO",#REF!="INSUMO",#REF!&lt;&gt;""),#REF!&lt;&gt;"")</formula>
    </cfRule>
  </conditionalFormatting>
  <conditionalFormatting sqref="C113:C114">
    <cfRule type="expression" dxfId="1" priority="3" stopIfTrue="1">
      <formula>AND(#REF!&lt;&gt;"COMPOSICAO",#REF!&lt;&gt;"INSUMO",#REF!&lt;&gt;"")</formula>
    </cfRule>
    <cfRule type="expression" dxfId="0" priority="4" stopIfTrue="1">
      <formula>AND(OR(#REF!="COMPOSICAO",#REF!="INSUMO",#REF!&lt;&gt;""),#REF!&lt;&gt;"")</formula>
    </cfRule>
  </conditionalFormatting>
  <printOptions horizontalCentered="1" verticalCentered="1"/>
  <pageMargins left="0.51181102362204722" right="0.51181102362204722" top="0.78740157480314965" bottom="1.1811023622047245" header="0.31496062992125984" footer="0.31496062992125984"/>
  <pageSetup scale="77" fitToHeight="100" orientation="landscape" r:id="rId1"/>
  <headerFooter>
    <oddHeader>&amp;C&amp;G</oddHeader>
    <oddFooter>&amp;C&amp;G</oddFooter>
  </headerFooter>
  <rowBreaks count="2" manualBreakCount="2">
    <brk id="51" max="7" man="1"/>
    <brk id="181" max="7"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5"/>
  <sheetViews>
    <sheetView showGridLines="0" showWhiteSpace="0" view="pageBreakPreview" topLeftCell="A7" zoomScale="80" zoomScaleNormal="100" zoomScaleSheetLayoutView="80" workbookViewId="0">
      <selection activeCell="H36" sqref="H36"/>
    </sheetView>
  </sheetViews>
  <sheetFormatPr defaultColWidth="11.42578125" defaultRowHeight="15" x14ac:dyDescent="0.25"/>
  <cols>
    <col min="1" max="1" width="24.85546875" style="52" customWidth="1"/>
    <col min="2" max="2" width="24.42578125" style="52" customWidth="1"/>
    <col min="3" max="3" width="19.7109375" style="53" bestFit="1" customWidth="1"/>
    <col min="4" max="4" width="17.85546875" style="53" bestFit="1" customWidth="1"/>
    <col min="5" max="9" width="17.85546875" style="89" bestFit="1" customWidth="1"/>
    <col min="10" max="10" width="19.85546875" style="89" bestFit="1" customWidth="1"/>
    <col min="11" max="13" width="20" style="89" customWidth="1"/>
    <col min="14" max="14" width="21.140625" style="52" bestFit="1" customWidth="1"/>
    <col min="15" max="17" width="11.42578125" style="52"/>
    <col min="18" max="18" width="12.85546875" style="52" bestFit="1" customWidth="1"/>
    <col min="19" max="16384" width="11.42578125" style="52"/>
  </cols>
  <sheetData>
    <row r="1" spans="1:22" customFormat="1" x14ac:dyDescent="0.25">
      <c r="A1" s="601" t="str">
        <f>'RESUMO DO ORÇAMENTO'!A1:B1</f>
        <v>OBRA: HOSPITAL VETERINÁRIO CENTRO DE REABILITAÇÃO DE ANIMAIS SILVESTRES - CRAS</v>
      </c>
      <c r="B1" s="601"/>
      <c r="C1" s="601"/>
      <c r="D1" s="601"/>
      <c r="E1" s="601" t="str">
        <f>'RESUMO DO ORÇAMENTO'!C4</f>
        <v>BDI ADOTADO: 22,23%</v>
      </c>
      <c r="F1" s="601"/>
      <c r="G1" s="601"/>
      <c r="H1" s="601"/>
      <c r="I1" s="601"/>
      <c r="J1" s="601"/>
      <c r="K1" s="89"/>
      <c r="L1" s="89"/>
      <c r="M1" s="89"/>
    </row>
    <row r="2" spans="1:22" customFormat="1" x14ac:dyDescent="0.25">
      <c r="A2" s="601" t="str">
        <f>'RESUMO DO ORÇAMENTO'!A2:B2</f>
        <v>MUNICÍPIO: CUIABÁ - MT</v>
      </c>
      <c r="B2" s="601"/>
      <c r="C2" s="601"/>
      <c r="D2" s="601"/>
      <c r="E2" s="601" t="str">
        <f>'RESUMO DO ORÇAMENTO'!C5</f>
        <v>BDI DIFERENCIADO ADOTADO: 17,72%</v>
      </c>
      <c r="F2" s="601"/>
      <c r="G2" s="601"/>
      <c r="H2" s="601"/>
      <c r="I2" s="601"/>
      <c r="J2" s="601"/>
      <c r="K2" s="89"/>
      <c r="L2" s="89"/>
      <c r="M2" s="89"/>
    </row>
    <row r="3" spans="1:22" customFormat="1" x14ac:dyDescent="0.25">
      <c r="A3" s="601" t="str">
        <f>'RESUMO DO ORÇAMENTO'!A3:B3</f>
        <v>ENDEREÇO: RUA DE ACESSO AO INPE (ATRAS DA ASSOFT) , BAIRRO JARDIM VITÓRIA</v>
      </c>
      <c r="B3" s="601"/>
      <c r="C3" s="601"/>
      <c r="D3" s="601"/>
      <c r="E3" s="601" t="str">
        <f>'RESUMO DO ORÇAMENTO'!C6</f>
        <v>DATA DE ELABORAÇÃO: 07/04/2022</v>
      </c>
      <c r="F3" s="601"/>
      <c r="G3" s="601"/>
      <c r="H3" s="601"/>
      <c r="I3" s="601"/>
      <c r="J3" s="601"/>
      <c r="K3" s="89"/>
      <c r="L3" s="89"/>
      <c r="M3" s="89"/>
    </row>
    <row r="4" spans="1:22" customFormat="1" x14ac:dyDescent="0.25">
      <c r="A4" s="601" t="str">
        <f>'RESUMO DO ORÇAMENTO'!A4:B4</f>
        <v>TIPO DE PROJETO: CONSTRUÇÃO</v>
      </c>
      <c r="B4" s="601"/>
      <c r="C4" s="601"/>
      <c r="D4" s="601"/>
      <c r="E4" s="601" t="str">
        <f>'ORÇAMENTO SINTÉTICO'!E5</f>
        <v>REVISÃO: 04</v>
      </c>
      <c r="F4" s="601"/>
      <c r="G4" s="601"/>
      <c r="H4" s="601"/>
      <c r="I4" s="601"/>
      <c r="J4" s="601"/>
      <c r="K4" s="89"/>
      <c r="L4" s="89"/>
      <c r="M4" s="89"/>
    </row>
    <row r="5" spans="1:22" customFormat="1" x14ac:dyDescent="0.25">
      <c r="A5" s="601" t="str">
        <f>'RESUMO DO ORÇAMENTO'!A5:B5</f>
        <v>RESPONSÁVEL TÉCNICO: ENGº CIVIL RAUL YAMAMURA FREITAS</v>
      </c>
      <c r="B5" s="601"/>
      <c r="C5" s="601"/>
      <c r="D5" s="601"/>
      <c r="E5" s="610"/>
      <c r="F5" s="610"/>
      <c r="G5" s="610"/>
      <c r="H5" s="610"/>
      <c r="I5" s="610"/>
      <c r="J5" s="610"/>
      <c r="K5" s="89"/>
      <c r="L5" s="89"/>
      <c r="M5" s="89"/>
    </row>
    <row r="6" spans="1:22" customFormat="1" x14ac:dyDescent="0.25">
      <c r="A6" s="601" t="str">
        <f>'RESUMO DO ORÇAMENTO'!A6:B6</f>
        <v>Nº. CREA: MT031208</v>
      </c>
      <c r="B6" s="601"/>
      <c r="C6" s="601"/>
      <c r="D6" s="562"/>
      <c r="E6" s="244"/>
      <c r="F6" s="237"/>
      <c r="G6" s="237"/>
      <c r="H6" s="237"/>
      <c r="I6" s="237"/>
      <c r="J6" s="240"/>
      <c r="K6" s="89"/>
      <c r="L6" s="89"/>
      <c r="M6" s="89"/>
    </row>
    <row r="7" spans="1:22" customFormat="1" x14ac:dyDescent="0.25">
      <c r="A7" s="598" t="str">
        <f>'RESUMO DO ORÇAMENTO'!A8:B8</f>
        <v>BOLETIM DE REFERÊNCIA: SINAPI FEVEREIRO 2022 - SEM DESONERAÇÃO</v>
      </c>
      <c r="B7" s="599"/>
      <c r="C7" s="599"/>
      <c r="D7" s="599"/>
      <c r="E7" s="599"/>
      <c r="F7" s="599"/>
      <c r="G7" s="599"/>
      <c r="H7" s="599"/>
      <c r="I7" s="599"/>
      <c r="J7" s="600"/>
      <c r="K7" s="89"/>
      <c r="L7" s="89"/>
      <c r="M7" s="89"/>
    </row>
    <row r="8" spans="1:22" ht="15.75" x14ac:dyDescent="0.25">
      <c r="A8" s="616" t="s">
        <v>26377</v>
      </c>
      <c r="B8" s="616"/>
      <c r="C8" s="616"/>
      <c r="D8" s="616"/>
      <c r="E8" s="616"/>
      <c r="F8" s="616"/>
      <c r="G8" s="616"/>
      <c r="H8" s="616"/>
      <c r="I8" s="617"/>
      <c r="J8" s="616"/>
      <c r="K8" s="56"/>
      <c r="L8" s="56"/>
      <c r="M8" s="56"/>
      <c r="N8" s="56"/>
    </row>
    <row r="9" spans="1:22" ht="15.75" x14ac:dyDescent="0.25">
      <c r="A9" s="618" t="s">
        <v>26158</v>
      </c>
      <c r="B9" s="618" t="s">
        <v>26159</v>
      </c>
      <c r="C9" s="619" t="s">
        <v>26160</v>
      </c>
      <c r="D9" s="613" t="s">
        <v>26378</v>
      </c>
      <c r="E9" s="614"/>
      <c r="F9" s="614"/>
      <c r="G9" s="614"/>
      <c r="H9" s="614"/>
      <c r="I9" s="615"/>
      <c r="J9" s="174" t="s">
        <v>26379</v>
      </c>
      <c r="K9" s="136"/>
      <c r="L9" s="136"/>
      <c r="M9" s="136"/>
    </row>
    <row r="10" spans="1:22" ht="16.5" thickBot="1" x14ac:dyDescent="0.3">
      <c r="A10" s="618"/>
      <c r="B10" s="618"/>
      <c r="C10" s="619"/>
      <c r="D10" s="245" t="s">
        <v>26380</v>
      </c>
      <c r="E10" s="142" t="s">
        <v>26381</v>
      </c>
      <c r="F10" s="245" t="s">
        <v>26382</v>
      </c>
      <c r="G10" s="142" t="s">
        <v>26383</v>
      </c>
      <c r="H10" s="245" t="s">
        <v>26384</v>
      </c>
      <c r="I10" s="245" t="s">
        <v>26385</v>
      </c>
      <c r="J10" s="174"/>
      <c r="K10" s="52"/>
      <c r="L10" s="52"/>
      <c r="M10" s="52"/>
    </row>
    <row r="11" spans="1:22" s="78" customFormat="1" ht="16.5" thickBot="1" x14ac:dyDescent="0.3">
      <c r="A11" s="608">
        <v>1</v>
      </c>
      <c r="B11" s="609" t="str">
        <f>'RESUMO DO ORÇAMENTO'!B11</f>
        <v>SERVIÇOS PRELIMINARES</v>
      </c>
      <c r="C11" s="111">
        <f>'RESUMO DO ORÇAMENTO'!C11</f>
        <v>328238.14</v>
      </c>
      <c r="D11" s="112">
        <v>1</v>
      </c>
      <c r="E11" s="112">
        <v>0</v>
      </c>
      <c r="F11" s="112">
        <v>0</v>
      </c>
      <c r="G11" s="112">
        <v>0</v>
      </c>
      <c r="H11" s="112">
        <v>0</v>
      </c>
      <c r="I11" s="112">
        <v>0</v>
      </c>
      <c r="J11" s="175">
        <f>SUM(D11:I11)</f>
        <v>1</v>
      </c>
      <c r="K11" s="137"/>
      <c r="L11" s="137"/>
      <c r="M11" s="7"/>
      <c r="N11" s="138"/>
      <c r="O11" s="133"/>
      <c r="P11" s="80"/>
      <c r="Q11" s="79"/>
      <c r="R11" s="81"/>
      <c r="S11" s="82"/>
      <c r="T11" s="82"/>
      <c r="U11" s="82"/>
      <c r="V11" s="81"/>
    </row>
    <row r="12" spans="1:22" s="84" customFormat="1" ht="18.75" thickBot="1" x14ac:dyDescent="0.3">
      <c r="A12" s="608"/>
      <c r="B12" s="609"/>
      <c r="C12" s="111"/>
      <c r="D12" s="111">
        <f t="shared" ref="D12:I12" si="0">$C11*D11</f>
        <v>328238.14</v>
      </c>
      <c r="E12" s="111">
        <f t="shared" si="0"/>
        <v>0</v>
      </c>
      <c r="F12" s="111">
        <f t="shared" si="0"/>
        <v>0</v>
      </c>
      <c r="G12" s="111">
        <f t="shared" si="0"/>
        <v>0</v>
      </c>
      <c r="H12" s="111">
        <f t="shared" si="0"/>
        <v>0</v>
      </c>
      <c r="I12" s="111">
        <f t="shared" si="0"/>
        <v>0</v>
      </c>
      <c r="J12" s="176">
        <f>SUM(D12:I12)</f>
        <v>328238.14</v>
      </c>
      <c r="K12" s="137"/>
      <c r="L12" s="137"/>
      <c r="M12" s="7"/>
      <c r="N12" s="7"/>
      <c r="O12" s="134"/>
      <c r="P12" s="85"/>
      <c r="Q12" s="79"/>
      <c r="R12" s="81"/>
      <c r="S12" s="81"/>
      <c r="T12" s="86"/>
      <c r="U12" s="82"/>
      <c r="V12" s="81"/>
    </row>
    <row r="13" spans="1:22" s="78" customFormat="1" ht="16.5" thickBot="1" x14ac:dyDescent="0.3">
      <c r="A13" s="608">
        <v>2</v>
      </c>
      <c r="B13" s="609" t="str">
        <f>'RESUMO DO ORÇAMENTO'!B12</f>
        <v>ESTRUTURAL</v>
      </c>
      <c r="C13" s="111">
        <f>'RESUMO DO ORÇAMENTO'!C12</f>
        <v>1223242.7200000002</v>
      </c>
      <c r="D13" s="112">
        <v>0.5</v>
      </c>
      <c r="E13" s="112">
        <v>0.3</v>
      </c>
      <c r="F13" s="112">
        <v>0.2</v>
      </c>
      <c r="G13" s="112">
        <v>0</v>
      </c>
      <c r="H13" s="112">
        <v>0</v>
      </c>
      <c r="I13" s="112">
        <v>0</v>
      </c>
      <c r="J13" s="175">
        <f>SUM(D13:I13)</f>
        <v>1</v>
      </c>
      <c r="K13" s="137"/>
      <c r="L13" s="137"/>
      <c r="M13" s="7"/>
      <c r="N13" s="7"/>
      <c r="O13" s="135"/>
      <c r="P13" s="80"/>
      <c r="Q13" s="79"/>
      <c r="R13" s="81"/>
      <c r="S13" s="81"/>
      <c r="T13" s="81"/>
      <c r="U13" s="82"/>
      <c r="V13" s="81"/>
    </row>
    <row r="14" spans="1:22" s="84" customFormat="1" ht="16.5" thickBot="1" x14ac:dyDescent="0.3">
      <c r="A14" s="608"/>
      <c r="B14" s="609"/>
      <c r="C14" s="111"/>
      <c r="D14" s="111">
        <f t="shared" ref="D14:I14" si="1">$C13*D13</f>
        <v>611621.3600000001</v>
      </c>
      <c r="E14" s="111">
        <f t="shared" si="1"/>
        <v>366972.81600000005</v>
      </c>
      <c r="F14" s="111">
        <f t="shared" si="1"/>
        <v>244648.54400000005</v>
      </c>
      <c r="G14" s="111">
        <f t="shared" si="1"/>
        <v>0</v>
      </c>
      <c r="H14" s="111">
        <f t="shared" si="1"/>
        <v>0</v>
      </c>
      <c r="I14" s="111">
        <f t="shared" si="1"/>
        <v>0</v>
      </c>
      <c r="J14" s="176">
        <f>SUM(D14:I14)</f>
        <v>1223242.7200000002</v>
      </c>
      <c r="K14" s="165"/>
      <c r="L14" s="137"/>
      <c r="M14" s="7"/>
      <c r="N14" s="138"/>
      <c r="O14" s="135"/>
      <c r="P14" s="80"/>
      <c r="Q14" s="79"/>
      <c r="R14" s="81"/>
      <c r="S14" s="81"/>
      <c r="T14" s="81"/>
      <c r="U14" s="82"/>
      <c r="V14" s="81"/>
    </row>
    <row r="15" spans="1:22" s="78" customFormat="1" ht="16.5" thickBot="1" x14ac:dyDescent="0.3">
      <c r="A15" s="608">
        <v>3</v>
      </c>
      <c r="B15" s="609" t="str">
        <f>'RESUMO DO ORÇAMENTO'!B13</f>
        <v>PISOS</v>
      </c>
      <c r="C15" s="111">
        <f>'RESUMO DO ORÇAMENTO'!C13</f>
        <v>215536.72000000003</v>
      </c>
      <c r="D15" s="112">
        <v>0</v>
      </c>
      <c r="E15" s="112">
        <v>0</v>
      </c>
      <c r="F15" s="112">
        <v>0</v>
      </c>
      <c r="G15" s="112">
        <v>0</v>
      </c>
      <c r="H15" s="112">
        <v>0</v>
      </c>
      <c r="I15" s="112">
        <v>1</v>
      </c>
      <c r="J15" s="175">
        <f t="shared" ref="J15:J34" si="2">SUM(D15:I15)</f>
        <v>1</v>
      </c>
      <c r="K15" s="137"/>
      <c r="L15" s="137"/>
      <c r="M15" s="7"/>
      <c r="N15" s="138"/>
      <c r="O15" s="135"/>
      <c r="P15" s="80"/>
      <c r="Q15" s="79"/>
      <c r="R15" s="81"/>
      <c r="S15" s="81"/>
      <c r="T15" s="81"/>
      <c r="U15" s="82"/>
      <c r="V15" s="81"/>
    </row>
    <row r="16" spans="1:22" s="84" customFormat="1" ht="16.5" thickBot="1" x14ac:dyDescent="0.3">
      <c r="A16" s="608"/>
      <c r="B16" s="609"/>
      <c r="C16" s="111"/>
      <c r="D16" s="111">
        <f t="shared" ref="D16:I16" si="3">$C15*D15</f>
        <v>0</v>
      </c>
      <c r="E16" s="111">
        <f t="shared" si="3"/>
        <v>0</v>
      </c>
      <c r="F16" s="111">
        <f t="shared" si="3"/>
        <v>0</v>
      </c>
      <c r="G16" s="111">
        <f t="shared" si="3"/>
        <v>0</v>
      </c>
      <c r="H16" s="111">
        <f t="shared" si="3"/>
        <v>0</v>
      </c>
      <c r="I16" s="111">
        <f t="shared" si="3"/>
        <v>215536.72000000003</v>
      </c>
      <c r="J16" s="176">
        <f t="shared" si="2"/>
        <v>215536.72000000003</v>
      </c>
      <c r="K16" s="137"/>
      <c r="L16" s="137"/>
      <c r="M16" s="137"/>
      <c r="N16" s="137"/>
      <c r="O16" s="83"/>
    </row>
    <row r="17" spans="1:22" s="78" customFormat="1" ht="16.5" thickBot="1" x14ac:dyDescent="0.3">
      <c r="A17" s="608">
        <v>4</v>
      </c>
      <c r="B17" s="609" t="str">
        <f>'RESUMO DO ORÇAMENTO'!B14</f>
        <v>PAREDES E ESQUADRIAS</v>
      </c>
      <c r="C17" s="111">
        <f>'RESUMO DO ORÇAMENTO'!C14</f>
        <v>1169424.21</v>
      </c>
      <c r="D17" s="112">
        <v>0</v>
      </c>
      <c r="E17" s="112">
        <v>0.3</v>
      </c>
      <c r="F17" s="112">
        <v>0.3</v>
      </c>
      <c r="G17" s="112">
        <v>0.3</v>
      </c>
      <c r="H17" s="112">
        <v>0.1</v>
      </c>
      <c r="I17" s="112">
        <v>0</v>
      </c>
      <c r="J17" s="175">
        <f t="shared" si="2"/>
        <v>0.99999999999999989</v>
      </c>
      <c r="K17" s="137"/>
      <c r="L17" s="137"/>
      <c r="M17" s="7"/>
      <c r="N17" s="138"/>
      <c r="O17" s="135"/>
      <c r="P17" s="80"/>
      <c r="Q17" s="79"/>
      <c r="R17" s="81"/>
      <c r="S17" s="81"/>
      <c r="T17" s="81"/>
      <c r="U17" s="82"/>
      <c r="V17" s="81"/>
    </row>
    <row r="18" spans="1:22" s="84" customFormat="1" ht="16.5" thickBot="1" x14ac:dyDescent="0.3">
      <c r="A18" s="608"/>
      <c r="B18" s="609"/>
      <c r="C18" s="111"/>
      <c r="D18" s="111">
        <f t="shared" ref="D18:I18" si="4">$C17*D17</f>
        <v>0</v>
      </c>
      <c r="E18" s="111">
        <f t="shared" si="4"/>
        <v>350827.26299999998</v>
      </c>
      <c r="F18" s="111">
        <f t="shared" si="4"/>
        <v>350827.26299999998</v>
      </c>
      <c r="G18" s="111">
        <f t="shared" si="4"/>
        <v>350827.26299999998</v>
      </c>
      <c r="H18" s="111">
        <f t="shared" si="4"/>
        <v>116942.421</v>
      </c>
      <c r="I18" s="111">
        <f t="shared" si="4"/>
        <v>0</v>
      </c>
      <c r="J18" s="176">
        <f t="shared" si="2"/>
        <v>1169424.21</v>
      </c>
      <c r="K18" s="137"/>
      <c r="L18" s="137"/>
      <c r="M18" s="137"/>
      <c r="N18" s="137"/>
      <c r="O18" s="83"/>
    </row>
    <row r="19" spans="1:22" s="78" customFormat="1" ht="16.5" thickBot="1" x14ac:dyDescent="0.3">
      <c r="A19" s="608">
        <v>5</v>
      </c>
      <c r="B19" s="609" t="str">
        <f>'RESUMO DO ORÇAMENTO'!B15</f>
        <v>CHAPISCO, EMBOÇO E REVESTIMENTOS</v>
      </c>
      <c r="C19" s="111">
        <f>'RESUMO DO ORÇAMENTO'!C15</f>
        <v>337415.43000000005</v>
      </c>
      <c r="D19" s="112">
        <v>0</v>
      </c>
      <c r="E19" s="112">
        <v>0.3</v>
      </c>
      <c r="F19" s="112">
        <v>0.2</v>
      </c>
      <c r="G19" s="112">
        <v>0.2</v>
      </c>
      <c r="H19" s="112">
        <v>0.3</v>
      </c>
      <c r="I19" s="112">
        <v>0</v>
      </c>
      <c r="J19" s="175">
        <f t="shared" si="2"/>
        <v>1</v>
      </c>
      <c r="K19" s="137"/>
      <c r="L19" s="137"/>
      <c r="M19" s="7"/>
      <c r="N19" s="138"/>
      <c r="O19" s="135"/>
      <c r="P19" s="80"/>
      <c r="Q19" s="79"/>
      <c r="R19" s="81"/>
      <c r="S19" s="81"/>
      <c r="T19" s="81"/>
      <c r="U19" s="82"/>
      <c r="V19" s="81"/>
    </row>
    <row r="20" spans="1:22" s="84" customFormat="1" ht="16.5" thickBot="1" x14ac:dyDescent="0.3">
      <c r="A20" s="608"/>
      <c r="B20" s="609"/>
      <c r="C20" s="111"/>
      <c r="D20" s="111">
        <f t="shared" ref="D20:I20" si="5">$C19*D19</f>
        <v>0</v>
      </c>
      <c r="E20" s="111">
        <f t="shared" si="5"/>
        <v>101224.62900000002</v>
      </c>
      <c r="F20" s="111">
        <f t="shared" si="5"/>
        <v>67483.08600000001</v>
      </c>
      <c r="G20" s="111">
        <f t="shared" si="5"/>
        <v>67483.08600000001</v>
      </c>
      <c r="H20" s="111">
        <f t="shared" si="5"/>
        <v>101224.62900000002</v>
      </c>
      <c r="I20" s="111">
        <f t="shared" si="5"/>
        <v>0</v>
      </c>
      <c r="J20" s="176">
        <f t="shared" si="2"/>
        <v>337415.43000000005</v>
      </c>
      <c r="K20" s="137"/>
      <c r="L20" s="137"/>
      <c r="M20" s="137"/>
      <c r="N20" s="137"/>
      <c r="O20" s="83"/>
    </row>
    <row r="21" spans="1:22" s="78" customFormat="1" ht="16.5" thickBot="1" x14ac:dyDescent="0.3">
      <c r="A21" s="608">
        <v>6</v>
      </c>
      <c r="B21" s="609" t="str">
        <f>'RESUMO DO ORÇAMENTO'!B16</f>
        <v>PINTURA</v>
      </c>
      <c r="C21" s="111">
        <f>'RESUMO DO ORÇAMENTO'!C16</f>
        <v>89485.7</v>
      </c>
      <c r="D21" s="112">
        <v>0</v>
      </c>
      <c r="E21" s="112">
        <v>0</v>
      </c>
      <c r="F21" s="112">
        <v>0</v>
      </c>
      <c r="G21" s="112">
        <v>0</v>
      </c>
      <c r="H21" s="112">
        <v>0</v>
      </c>
      <c r="I21" s="112">
        <v>1</v>
      </c>
      <c r="J21" s="175">
        <f t="shared" si="2"/>
        <v>1</v>
      </c>
      <c r="K21" s="137"/>
      <c r="L21" s="137"/>
      <c r="M21" s="7"/>
      <c r="N21" s="138"/>
      <c r="O21" s="135"/>
      <c r="P21" s="80"/>
      <c r="Q21" s="79"/>
      <c r="R21" s="81"/>
      <c r="S21" s="81"/>
      <c r="T21" s="81"/>
      <c r="U21" s="82"/>
      <c r="V21" s="81"/>
    </row>
    <row r="22" spans="1:22" s="84" customFormat="1" ht="16.5" thickBot="1" x14ac:dyDescent="0.3">
      <c r="A22" s="608"/>
      <c r="B22" s="609"/>
      <c r="C22" s="111"/>
      <c r="D22" s="111">
        <f t="shared" ref="D22:I22" si="6">$C21*D21</f>
        <v>0</v>
      </c>
      <c r="E22" s="111">
        <f t="shared" si="6"/>
        <v>0</v>
      </c>
      <c r="F22" s="111">
        <f t="shared" si="6"/>
        <v>0</v>
      </c>
      <c r="G22" s="111">
        <f t="shared" si="6"/>
        <v>0</v>
      </c>
      <c r="H22" s="111">
        <f t="shared" si="6"/>
        <v>0</v>
      </c>
      <c r="I22" s="111">
        <f t="shared" si="6"/>
        <v>89485.7</v>
      </c>
      <c r="J22" s="176">
        <f t="shared" si="2"/>
        <v>89485.7</v>
      </c>
      <c r="K22" s="137"/>
      <c r="L22" s="137"/>
      <c r="M22" s="137"/>
      <c r="N22" s="137"/>
      <c r="O22" s="83"/>
    </row>
    <row r="23" spans="1:22" s="78" customFormat="1" ht="16.5" thickBot="1" x14ac:dyDescent="0.3">
      <c r="A23" s="608">
        <v>7</v>
      </c>
      <c r="B23" s="609" t="str">
        <f>'RESUMO DO ORÇAMENTO'!B17</f>
        <v>COBERTURA</v>
      </c>
      <c r="C23" s="111">
        <f>'RESUMO DO ORÇAMENTO'!C17</f>
        <v>880078.89999999991</v>
      </c>
      <c r="D23" s="112">
        <v>0</v>
      </c>
      <c r="E23" s="112">
        <v>0</v>
      </c>
      <c r="F23" s="112">
        <v>0</v>
      </c>
      <c r="G23" s="112">
        <v>0.5</v>
      </c>
      <c r="H23" s="112">
        <v>0.5</v>
      </c>
      <c r="I23" s="112">
        <v>0</v>
      </c>
      <c r="J23" s="175">
        <f t="shared" si="2"/>
        <v>1</v>
      </c>
      <c r="K23" s="137"/>
      <c r="L23" s="137"/>
      <c r="M23" s="7"/>
      <c r="N23" s="138"/>
      <c r="O23" s="135"/>
      <c r="P23" s="80"/>
      <c r="Q23" s="79"/>
      <c r="R23" s="81"/>
      <c r="S23" s="81"/>
      <c r="T23" s="81"/>
      <c r="U23" s="82"/>
      <c r="V23" s="81"/>
    </row>
    <row r="24" spans="1:22" s="84" customFormat="1" ht="16.5" thickBot="1" x14ac:dyDescent="0.3">
      <c r="A24" s="608"/>
      <c r="B24" s="609"/>
      <c r="C24" s="111"/>
      <c r="D24" s="111">
        <f t="shared" ref="D24:I24" si="7">$C23*D23</f>
        <v>0</v>
      </c>
      <c r="E24" s="111">
        <f t="shared" si="7"/>
        <v>0</v>
      </c>
      <c r="F24" s="111">
        <f t="shared" si="7"/>
        <v>0</v>
      </c>
      <c r="G24" s="111">
        <f t="shared" si="7"/>
        <v>440039.44999999995</v>
      </c>
      <c r="H24" s="111">
        <f t="shared" si="7"/>
        <v>440039.44999999995</v>
      </c>
      <c r="I24" s="111">
        <f t="shared" si="7"/>
        <v>0</v>
      </c>
      <c r="J24" s="176">
        <f t="shared" si="2"/>
        <v>880078.89999999991</v>
      </c>
      <c r="K24" s="137"/>
      <c r="L24" s="137"/>
      <c r="M24" s="137"/>
      <c r="N24" s="137"/>
      <c r="O24" s="83"/>
    </row>
    <row r="25" spans="1:22" s="78" customFormat="1" ht="16.5" thickBot="1" x14ac:dyDescent="0.3">
      <c r="A25" s="608">
        <v>8</v>
      </c>
      <c r="B25" s="609" t="str">
        <f>'RESUMO DO ORÇAMENTO'!B18</f>
        <v>INSTALAÇÕES HIDROSSANITÁRIAS</v>
      </c>
      <c r="C25" s="111">
        <f>'RESUMO DO ORÇAMENTO'!C18</f>
        <v>358851.61999999994</v>
      </c>
      <c r="D25" s="112">
        <v>0</v>
      </c>
      <c r="E25" s="112">
        <v>0</v>
      </c>
      <c r="F25" s="112">
        <v>0.3</v>
      </c>
      <c r="G25" s="112">
        <v>0.3</v>
      </c>
      <c r="H25" s="112">
        <v>0.4</v>
      </c>
      <c r="I25" s="112">
        <v>0</v>
      </c>
      <c r="J25" s="175">
        <f t="shared" si="2"/>
        <v>1</v>
      </c>
      <c r="K25" s="137"/>
      <c r="L25" s="137"/>
      <c r="M25" s="7"/>
      <c r="N25" s="138"/>
      <c r="O25" s="135"/>
      <c r="P25" s="80"/>
      <c r="Q25" s="79"/>
      <c r="R25" s="81"/>
      <c r="S25" s="81"/>
      <c r="T25" s="81"/>
      <c r="U25" s="82"/>
      <c r="V25" s="81"/>
    </row>
    <row r="26" spans="1:22" s="84" customFormat="1" ht="16.5" thickBot="1" x14ac:dyDescent="0.3">
      <c r="A26" s="608"/>
      <c r="B26" s="609"/>
      <c r="C26" s="111"/>
      <c r="D26" s="111">
        <f t="shared" ref="D26:I26" si="8">$C25*D25</f>
        <v>0</v>
      </c>
      <c r="E26" s="111">
        <f t="shared" si="8"/>
        <v>0</v>
      </c>
      <c r="F26" s="111">
        <f t="shared" si="8"/>
        <v>107655.48599999998</v>
      </c>
      <c r="G26" s="111">
        <f t="shared" si="8"/>
        <v>107655.48599999998</v>
      </c>
      <c r="H26" s="111">
        <f t="shared" si="8"/>
        <v>143540.64799999999</v>
      </c>
      <c r="I26" s="111">
        <f t="shared" si="8"/>
        <v>0</v>
      </c>
      <c r="J26" s="176">
        <f t="shared" si="2"/>
        <v>358851.61999999994</v>
      </c>
      <c r="K26" s="137"/>
      <c r="L26" s="137"/>
      <c r="M26" s="137"/>
      <c r="N26" s="137"/>
      <c r="O26" s="83"/>
    </row>
    <row r="27" spans="1:22" s="78" customFormat="1" ht="16.5" thickBot="1" x14ac:dyDescent="0.3">
      <c r="A27" s="608">
        <v>9</v>
      </c>
      <c r="B27" s="609" t="str">
        <f>'RESUMO DO ORÇAMENTO'!B19</f>
        <v>INSTALAÇÕES ELÉTRICAS</v>
      </c>
      <c r="C27" s="111">
        <f>'RESUMO DO ORÇAMENTO'!C19</f>
        <v>504526.11999999994</v>
      </c>
      <c r="D27" s="112">
        <v>0</v>
      </c>
      <c r="E27" s="112">
        <v>0</v>
      </c>
      <c r="F27" s="112">
        <v>0.3</v>
      </c>
      <c r="G27" s="112">
        <v>0.3</v>
      </c>
      <c r="H27" s="112">
        <v>0.4</v>
      </c>
      <c r="I27" s="112">
        <v>0</v>
      </c>
      <c r="J27" s="175">
        <f t="shared" si="2"/>
        <v>1</v>
      </c>
      <c r="K27" s="137"/>
      <c r="L27" s="137"/>
      <c r="M27" s="7"/>
      <c r="N27" s="138"/>
      <c r="O27" s="135"/>
      <c r="P27" s="80"/>
      <c r="Q27" s="79"/>
      <c r="R27" s="81"/>
      <c r="S27" s="81"/>
      <c r="T27" s="81"/>
      <c r="U27" s="82"/>
      <c r="V27" s="81"/>
    </row>
    <row r="28" spans="1:22" s="84" customFormat="1" ht="16.5" thickBot="1" x14ac:dyDescent="0.3">
      <c r="A28" s="608"/>
      <c r="B28" s="609"/>
      <c r="C28" s="111"/>
      <c r="D28" s="111">
        <f t="shared" ref="D28:I28" si="9">$C27*D27</f>
        <v>0</v>
      </c>
      <c r="E28" s="111">
        <f t="shared" si="9"/>
        <v>0</v>
      </c>
      <c r="F28" s="111">
        <f t="shared" si="9"/>
        <v>151357.83599999998</v>
      </c>
      <c r="G28" s="111">
        <f t="shared" si="9"/>
        <v>151357.83599999998</v>
      </c>
      <c r="H28" s="111">
        <f t="shared" si="9"/>
        <v>201810.44799999997</v>
      </c>
      <c r="I28" s="111">
        <f t="shared" si="9"/>
        <v>0</v>
      </c>
      <c r="J28" s="176">
        <f t="shared" si="2"/>
        <v>504526.11999999994</v>
      </c>
      <c r="K28" s="137"/>
      <c r="L28" s="137"/>
      <c r="M28" s="137"/>
      <c r="N28" s="137"/>
      <c r="O28" s="83"/>
    </row>
    <row r="29" spans="1:22" s="189" customFormat="1" ht="16.5" thickBot="1" x14ac:dyDescent="0.3">
      <c r="A29" s="608">
        <v>10</v>
      </c>
      <c r="B29" s="609" t="str">
        <f>'RESUMO DO ORÇAMENTO'!B20</f>
        <v>INCÊNDIO</v>
      </c>
      <c r="C29" s="111">
        <f>'RESUMO DO ORÇAMENTO'!C20</f>
        <v>96030.12</v>
      </c>
      <c r="D29" s="112">
        <v>0</v>
      </c>
      <c r="E29" s="112">
        <v>0</v>
      </c>
      <c r="F29" s="112">
        <v>0</v>
      </c>
      <c r="G29" s="112">
        <v>0</v>
      </c>
      <c r="H29" s="112">
        <v>0</v>
      </c>
      <c r="I29" s="112">
        <v>1</v>
      </c>
      <c r="J29" s="175">
        <f t="shared" si="2"/>
        <v>1</v>
      </c>
      <c r="K29" s="137"/>
      <c r="L29" s="137"/>
      <c r="M29" s="137"/>
      <c r="N29" s="137"/>
    </row>
    <row r="30" spans="1:22" s="189" customFormat="1" ht="16.5" thickBot="1" x14ac:dyDescent="0.3">
      <c r="A30" s="608"/>
      <c r="B30" s="609"/>
      <c r="C30" s="111"/>
      <c r="D30" s="111">
        <f t="shared" ref="D30:I30" si="10">$C29*D29</f>
        <v>0</v>
      </c>
      <c r="E30" s="111">
        <f t="shared" si="10"/>
        <v>0</v>
      </c>
      <c r="F30" s="111">
        <f t="shared" si="10"/>
        <v>0</v>
      </c>
      <c r="G30" s="111">
        <f t="shared" si="10"/>
        <v>0</v>
      </c>
      <c r="H30" s="111">
        <f t="shared" si="10"/>
        <v>0</v>
      </c>
      <c r="I30" s="111">
        <f t="shared" si="10"/>
        <v>96030.12</v>
      </c>
      <c r="J30" s="176">
        <f t="shared" si="2"/>
        <v>96030.12</v>
      </c>
      <c r="K30" s="137"/>
      <c r="L30" s="137"/>
      <c r="M30" s="137"/>
      <c r="N30" s="137"/>
    </row>
    <row r="31" spans="1:22" s="189" customFormat="1" ht="16.5" thickBot="1" x14ac:dyDescent="0.3">
      <c r="A31" s="608">
        <v>11</v>
      </c>
      <c r="B31" s="609" t="str">
        <f>'RESUMO DO ORÇAMENTO'!B21</f>
        <v>SPDA</v>
      </c>
      <c r="C31" s="111">
        <f>'RESUMO DO ORÇAMENTO'!C21</f>
        <v>33092.42</v>
      </c>
      <c r="D31" s="112">
        <v>0</v>
      </c>
      <c r="E31" s="112">
        <v>0</v>
      </c>
      <c r="F31" s="112">
        <v>0</v>
      </c>
      <c r="G31" s="112">
        <v>0</v>
      </c>
      <c r="H31" s="112">
        <v>0</v>
      </c>
      <c r="I31" s="112">
        <v>1</v>
      </c>
      <c r="J31" s="175">
        <f t="shared" si="2"/>
        <v>1</v>
      </c>
      <c r="K31" s="137"/>
      <c r="L31" s="137"/>
      <c r="M31" s="137"/>
      <c r="N31" s="137"/>
    </row>
    <row r="32" spans="1:22" s="189" customFormat="1" ht="16.5" thickBot="1" x14ac:dyDescent="0.3">
      <c r="A32" s="608"/>
      <c r="B32" s="609"/>
      <c r="C32" s="111"/>
      <c r="D32" s="111">
        <f t="shared" ref="D32:I32" si="11">$C31*D31</f>
        <v>0</v>
      </c>
      <c r="E32" s="111">
        <f t="shared" si="11"/>
        <v>0</v>
      </c>
      <c r="F32" s="111">
        <f t="shared" si="11"/>
        <v>0</v>
      </c>
      <c r="G32" s="111">
        <f t="shared" si="11"/>
        <v>0</v>
      </c>
      <c r="H32" s="111">
        <f t="shared" si="11"/>
        <v>0</v>
      </c>
      <c r="I32" s="111">
        <f t="shared" si="11"/>
        <v>33092.42</v>
      </c>
      <c r="J32" s="176">
        <f t="shared" si="2"/>
        <v>33092.42</v>
      </c>
      <c r="K32" s="137"/>
      <c r="L32" s="137"/>
      <c r="M32" s="137"/>
      <c r="N32" s="137"/>
    </row>
    <row r="33" spans="1:15" s="189" customFormat="1" ht="16.5" thickBot="1" x14ac:dyDescent="0.3">
      <c r="A33" s="608">
        <v>12</v>
      </c>
      <c r="B33" s="609" t="str">
        <f>'RESUMO DO ORÇAMENTO'!B22</f>
        <v>GASES MEDICINAIS</v>
      </c>
      <c r="C33" s="111">
        <f>'RESUMO DO ORÇAMENTO'!C22</f>
        <v>58145.850000000006</v>
      </c>
      <c r="D33" s="112">
        <v>0</v>
      </c>
      <c r="E33" s="112">
        <v>0</v>
      </c>
      <c r="F33" s="112">
        <v>0</v>
      </c>
      <c r="G33" s="112">
        <v>0</v>
      </c>
      <c r="H33" s="112">
        <v>0</v>
      </c>
      <c r="I33" s="112">
        <v>1</v>
      </c>
      <c r="J33" s="175">
        <f t="shared" si="2"/>
        <v>1</v>
      </c>
      <c r="K33" s="137"/>
      <c r="L33" s="137"/>
      <c r="M33" s="137"/>
      <c r="N33" s="137"/>
    </row>
    <row r="34" spans="1:15" s="189" customFormat="1" ht="16.5" thickBot="1" x14ac:dyDescent="0.3">
      <c r="A34" s="608"/>
      <c r="B34" s="609"/>
      <c r="C34" s="111"/>
      <c r="D34" s="111">
        <f t="shared" ref="D34:I34" si="12">$C33*D33</f>
        <v>0</v>
      </c>
      <c r="E34" s="111">
        <f t="shared" si="12"/>
        <v>0</v>
      </c>
      <c r="F34" s="111">
        <f t="shared" si="12"/>
        <v>0</v>
      </c>
      <c r="G34" s="111">
        <f t="shared" si="12"/>
        <v>0</v>
      </c>
      <c r="H34" s="111">
        <f t="shared" si="12"/>
        <v>0</v>
      </c>
      <c r="I34" s="111">
        <f t="shared" si="12"/>
        <v>58145.850000000006</v>
      </c>
      <c r="J34" s="176">
        <f t="shared" si="2"/>
        <v>58145.850000000006</v>
      </c>
      <c r="K34" s="137"/>
      <c r="L34" s="137"/>
      <c r="M34" s="137"/>
      <c r="N34" s="137"/>
    </row>
    <row r="35" spans="1:15" s="189" customFormat="1" ht="16.5" thickBot="1" x14ac:dyDescent="0.3">
      <c r="A35" s="608">
        <v>13</v>
      </c>
      <c r="B35" s="609" t="str">
        <f>'RESUMO DO ORÇAMENTO'!B23</f>
        <v>IMPLANTAÇÃO DO ESTACIONAMENTO E VIAS DE ACESSO</v>
      </c>
      <c r="C35" s="111">
        <f>'RESUMO DO ORÇAMENTO'!C23</f>
        <v>282582.68</v>
      </c>
      <c r="D35" s="112">
        <v>0</v>
      </c>
      <c r="E35" s="112">
        <v>0</v>
      </c>
      <c r="F35" s="112">
        <v>0</v>
      </c>
      <c r="G35" s="112">
        <v>0</v>
      </c>
      <c r="H35" s="112">
        <v>0</v>
      </c>
      <c r="I35" s="112">
        <v>1</v>
      </c>
      <c r="J35" s="175">
        <f t="shared" ref="J35:J36" si="13">SUM(D35:I35)</f>
        <v>1</v>
      </c>
      <c r="K35" s="137"/>
      <c r="L35" s="137"/>
      <c r="M35" s="137"/>
      <c r="N35" s="137"/>
    </row>
    <row r="36" spans="1:15" s="189" customFormat="1" ht="16.5" thickBot="1" x14ac:dyDescent="0.3">
      <c r="A36" s="608"/>
      <c r="B36" s="609"/>
      <c r="C36" s="111"/>
      <c r="D36" s="111">
        <f t="shared" ref="D36:I36" si="14">$C35*D35</f>
        <v>0</v>
      </c>
      <c r="E36" s="111">
        <f t="shared" si="14"/>
        <v>0</v>
      </c>
      <c r="F36" s="111">
        <f t="shared" si="14"/>
        <v>0</v>
      </c>
      <c r="G36" s="111">
        <f t="shared" si="14"/>
        <v>0</v>
      </c>
      <c r="H36" s="111">
        <f t="shared" si="14"/>
        <v>0</v>
      </c>
      <c r="I36" s="111">
        <f t="shared" si="14"/>
        <v>282582.68</v>
      </c>
      <c r="J36" s="176">
        <f t="shared" si="13"/>
        <v>282582.68</v>
      </c>
      <c r="K36" s="137"/>
      <c r="L36" s="137"/>
      <c r="M36" s="137"/>
      <c r="N36" s="137"/>
    </row>
    <row r="37" spans="1:15" s="189" customFormat="1" ht="16.5" thickBot="1" x14ac:dyDescent="0.3">
      <c r="A37" s="608">
        <v>14</v>
      </c>
      <c r="B37" s="609" t="str">
        <f>'RESUMO DO ORÇAMENTO'!B24</f>
        <v>ADMNISTRAÇÃO LOCAL</v>
      </c>
      <c r="C37" s="111">
        <f>'RESUMO DO ORÇAMENTO'!C24</f>
        <v>45773.66</v>
      </c>
      <c r="D37" s="386">
        <f>1/6</f>
        <v>0.16666666666666666</v>
      </c>
      <c r="E37" s="386">
        <f t="shared" ref="E37:I37" si="15">1/6</f>
        <v>0.16666666666666666</v>
      </c>
      <c r="F37" s="386">
        <f t="shared" si="15"/>
        <v>0.16666666666666666</v>
      </c>
      <c r="G37" s="386">
        <f t="shared" si="15"/>
        <v>0.16666666666666666</v>
      </c>
      <c r="H37" s="386">
        <f t="shared" si="15"/>
        <v>0.16666666666666666</v>
      </c>
      <c r="I37" s="386">
        <f t="shared" si="15"/>
        <v>0.16666666666666666</v>
      </c>
      <c r="J37" s="175">
        <f t="shared" ref="J37:J38" si="16">SUM(D37:I37)</f>
        <v>0.99999999999999989</v>
      </c>
      <c r="K37" s="137"/>
      <c r="L37" s="137"/>
      <c r="M37" s="137"/>
      <c r="N37" s="137"/>
    </row>
    <row r="38" spans="1:15" s="189" customFormat="1" ht="16.5" thickBot="1" x14ac:dyDescent="0.3">
      <c r="A38" s="608"/>
      <c r="B38" s="609"/>
      <c r="C38" s="111"/>
      <c r="D38" s="111">
        <f t="shared" ref="D38:I38" si="17">$C37*D37</f>
        <v>7628.9433333333336</v>
      </c>
      <c r="E38" s="111">
        <f t="shared" si="17"/>
        <v>7628.9433333333336</v>
      </c>
      <c r="F38" s="111">
        <f t="shared" si="17"/>
        <v>7628.9433333333336</v>
      </c>
      <c r="G38" s="111">
        <f t="shared" si="17"/>
        <v>7628.9433333333336</v>
      </c>
      <c r="H38" s="111">
        <f t="shared" si="17"/>
        <v>7628.9433333333336</v>
      </c>
      <c r="I38" s="111">
        <f t="shared" si="17"/>
        <v>7628.9433333333336</v>
      </c>
      <c r="J38" s="176">
        <f t="shared" si="16"/>
        <v>45773.66</v>
      </c>
      <c r="K38" s="137"/>
      <c r="L38" s="137"/>
      <c r="M38" s="137"/>
      <c r="N38" s="137"/>
    </row>
    <row r="39" spans="1:15" s="87" customFormat="1" ht="15.75" x14ac:dyDescent="0.25">
      <c r="A39" s="177"/>
      <c r="B39" s="143" t="s">
        <v>26386</v>
      </c>
      <c r="C39" s="144"/>
      <c r="D39" s="145">
        <f>D12+D14+D16+D18+D20+D22+D24+D26+D28+D30+D32+D34+D38</f>
        <v>947488.44333333347</v>
      </c>
      <c r="E39" s="145">
        <f t="shared" ref="E39:H39" si="18">E12+E14+E16+E18+E20+E22+E24+E26+E28+E30+E32+E34+E38</f>
        <v>826653.65133333346</v>
      </c>
      <c r="F39" s="145">
        <f t="shared" si="18"/>
        <v>929601.15833333333</v>
      </c>
      <c r="G39" s="145">
        <f t="shared" si="18"/>
        <v>1124992.0643333332</v>
      </c>
      <c r="H39" s="145">
        <f t="shared" si="18"/>
        <v>1011186.5393333334</v>
      </c>
      <c r="I39" s="145">
        <f>I12+I14+I16+I18+I20+I22+I24+I26+I28+I30+I32+I34+I38+I36</f>
        <v>782502.43333333335</v>
      </c>
      <c r="J39" s="176">
        <f>SUM(D39:I39)</f>
        <v>5622424.29</v>
      </c>
      <c r="K39" s="52"/>
      <c r="L39" s="52"/>
      <c r="M39" s="52"/>
      <c r="N39" s="52"/>
    </row>
    <row r="40" spans="1:15" s="88" customFormat="1" ht="16.5" thickBot="1" x14ac:dyDescent="0.3">
      <c r="A40" s="178"/>
      <c r="B40" s="179" t="s">
        <v>26387</v>
      </c>
      <c r="C40" s="180"/>
      <c r="D40" s="181">
        <f>D39</f>
        <v>947488.44333333347</v>
      </c>
      <c r="E40" s="181">
        <f>E39+D40</f>
        <v>1774142.0946666668</v>
      </c>
      <c r="F40" s="181">
        <f>F39+E40</f>
        <v>2703743.253</v>
      </c>
      <c r="G40" s="181">
        <f>G39+F40</f>
        <v>3828735.3173333332</v>
      </c>
      <c r="H40" s="181">
        <f>H39+G40</f>
        <v>4839921.8566666665</v>
      </c>
      <c r="I40" s="181">
        <f>I39+H40</f>
        <v>5622424.29</v>
      </c>
      <c r="J40" s="182"/>
      <c r="K40" s="139"/>
      <c r="L40" s="140"/>
      <c r="M40" s="139"/>
      <c r="N40" s="141"/>
    </row>
    <row r="41" spans="1:15" x14ac:dyDescent="0.25">
      <c r="A41" s="57"/>
      <c r="B41" s="57"/>
      <c r="O41" s="90"/>
    </row>
    <row r="54" spans="1:30" x14ac:dyDescent="0.25">
      <c r="B54" s="611"/>
      <c r="C54" s="612"/>
    </row>
    <row r="55" spans="1:30" x14ac:dyDescent="0.25">
      <c r="B55" s="611"/>
      <c r="C55" s="612"/>
    </row>
    <row r="56" spans="1:30" x14ac:dyDescent="0.25">
      <c r="B56" s="611"/>
      <c r="C56" s="612"/>
    </row>
    <row r="57" spans="1:30" x14ac:dyDescent="0.25">
      <c r="B57" s="611"/>
      <c r="C57" s="612"/>
    </row>
    <row r="58" spans="1:30" s="53" customFormat="1" x14ac:dyDescent="0.25">
      <c r="A58" s="52"/>
      <c r="B58" s="611"/>
      <c r="C58" s="612"/>
      <c r="E58" s="89"/>
      <c r="F58" s="89"/>
      <c r="G58" s="89"/>
      <c r="H58" s="89"/>
      <c r="I58" s="89"/>
      <c r="J58" s="89"/>
      <c r="K58" s="89"/>
      <c r="L58" s="89"/>
      <c r="M58" s="89"/>
      <c r="N58" s="52"/>
      <c r="O58" s="52"/>
      <c r="P58" s="52"/>
      <c r="Q58" s="52"/>
      <c r="R58" s="52"/>
      <c r="S58" s="52"/>
      <c r="T58" s="52"/>
      <c r="U58" s="52"/>
      <c r="V58" s="52"/>
      <c r="W58" s="52"/>
      <c r="X58" s="52"/>
      <c r="Y58" s="52"/>
      <c r="Z58" s="52"/>
      <c r="AA58" s="52"/>
      <c r="AB58" s="52"/>
      <c r="AC58" s="52"/>
      <c r="AD58" s="52"/>
    </row>
    <row r="59" spans="1:30" s="53" customFormat="1" x14ac:dyDescent="0.25">
      <c r="A59" s="52"/>
      <c r="B59" s="611"/>
      <c r="C59" s="612"/>
      <c r="E59" s="89"/>
      <c r="F59" s="89"/>
      <c r="G59" s="89"/>
      <c r="H59" s="89"/>
      <c r="I59" s="89"/>
      <c r="J59" s="89"/>
      <c r="K59" s="89"/>
      <c r="L59" s="89"/>
      <c r="M59" s="89"/>
      <c r="N59" s="52"/>
      <c r="O59" s="52"/>
      <c r="P59" s="52"/>
      <c r="Q59" s="52"/>
      <c r="R59" s="52"/>
      <c r="S59" s="52"/>
      <c r="T59" s="52"/>
      <c r="U59" s="52"/>
      <c r="V59" s="52"/>
      <c r="W59" s="52"/>
      <c r="X59" s="52"/>
      <c r="Y59" s="52"/>
      <c r="Z59" s="52"/>
      <c r="AA59" s="52"/>
      <c r="AB59" s="52"/>
      <c r="AC59" s="52"/>
      <c r="AD59" s="52"/>
    </row>
    <row r="60" spans="1:30" s="53" customFormat="1" x14ac:dyDescent="0.25">
      <c r="A60" s="52"/>
      <c r="B60" s="611"/>
      <c r="C60" s="612"/>
      <c r="E60" s="89"/>
      <c r="F60" s="89"/>
      <c r="G60" s="89"/>
      <c r="H60" s="89"/>
      <c r="I60" s="89"/>
      <c r="J60" s="89"/>
      <c r="K60" s="89"/>
      <c r="L60" s="89"/>
      <c r="M60" s="89"/>
      <c r="N60" s="52"/>
      <c r="O60" s="52"/>
      <c r="P60" s="52"/>
      <c r="Q60" s="52"/>
      <c r="R60" s="52"/>
      <c r="S60" s="52"/>
      <c r="T60" s="52"/>
      <c r="U60" s="52"/>
      <c r="V60" s="52"/>
      <c r="W60" s="52"/>
      <c r="X60" s="52"/>
      <c r="Y60" s="52"/>
      <c r="Z60" s="52"/>
      <c r="AA60" s="52"/>
      <c r="AB60" s="52"/>
      <c r="AC60" s="52"/>
      <c r="AD60" s="52"/>
    </row>
    <row r="61" spans="1:30" s="53" customFormat="1" x14ac:dyDescent="0.25">
      <c r="A61" s="52"/>
      <c r="B61" s="611"/>
      <c r="C61" s="612"/>
      <c r="E61" s="89"/>
      <c r="F61" s="89"/>
      <c r="G61" s="89"/>
      <c r="H61" s="89"/>
      <c r="I61" s="89"/>
      <c r="J61" s="89"/>
      <c r="K61" s="89"/>
      <c r="L61" s="89"/>
      <c r="M61" s="89"/>
      <c r="N61" s="52"/>
      <c r="O61" s="52"/>
      <c r="P61" s="52"/>
      <c r="Q61" s="52"/>
      <c r="R61" s="52"/>
      <c r="S61" s="52"/>
      <c r="T61" s="52"/>
      <c r="U61" s="52"/>
      <c r="V61" s="52"/>
      <c r="W61" s="52"/>
      <c r="X61" s="52"/>
      <c r="Y61" s="52"/>
      <c r="Z61" s="52"/>
      <c r="AA61" s="52"/>
      <c r="AB61" s="52"/>
      <c r="AC61" s="52"/>
      <c r="AD61" s="52"/>
    </row>
    <row r="62" spans="1:30" s="53" customFormat="1" x14ac:dyDescent="0.25">
      <c r="A62" s="52"/>
      <c r="B62" s="611"/>
      <c r="C62" s="612"/>
      <c r="E62" s="89"/>
      <c r="F62" s="89"/>
      <c r="G62" s="89"/>
      <c r="H62" s="89"/>
      <c r="I62" s="89"/>
      <c r="J62" s="89"/>
      <c r="K62" s="89"/>
      <c r="L62" s="89"/>
      <c r="M62" s="89"/>
      <c r="N62" s="52"/>
      <c r="O62" s="52"/>
      <c r="P62" s="52"/>
      <c r="Q62" s="52"/>
      <c r="R62" s="52"/>
      <c r="S62" s="52"/>
      <c r="T62" s="52"/>
      <c r="U62" s="52"/>
      <c r="V62" s="52"/>
      <c r="W62" s="52"/>
      <c r="X62" s="52"/>
      <c r="Y62" s="52"/>
      <c r="Z62" s="52"/>
      <c r="AA62" s="52"/>
      <c r="AB62" s="52"/>
      <c r="AC62" s="52"/>
      <c r="AD62" s="52"/>
    </row>
    <row r="63" spans="1:30" s="53" customFormat="1" x14ac:dyDescent="0.25">
      <c r="A63" s="52"/>
      <c r="B63" s="611"/>
      <c r="C63" s="612"/>
      <c r="E63" s="89"/>
      <c r="F63" s="89"/>
      <c r="G63" s="89"/>
      <c r="H63" s="89"/>
      <c r="I63" s="89"/>
      <c r="J63" s="89"/>
      <c r="K63" s="89"/>
      <c r="L63" s="89"/>
      <c r="M63" s="89"/>
      <c r="N63" s="52"/>
      <c r="O63" s="52"/>
      <c r="P63" s="52"/>
      <c r="Q63" s="52"/>
      <c r="R63" s="52"/>
      <c r="S63" s="52"/>
      <c r="T63" s="52"/>
      <c r="U63" s="52"/>
      <c r="V63" s="52"/>
      <c r="W63" s="52"/>
      <c r="X63" s="52"/>
      <c r="Y63" s="52"/>
      <c r="Z63" s="52"/>
      <c r="AA63" s="52"/>
      <c r="AB63" s="52"/>
      <c r="AC63" s="52"/>
      <c r="AD63" s="52"/>
    </row>
    <row r="64" spans="1:30" s="53" customFormat="1" x14ac:dyDescent="0.25">
      <c r="A64" s="52"/>
      <c r="B64" s="611"/>
      <c r="C64" s="612"/>
      <c r="E64" s="89"/>
      <c r="F64" s="89"/>
      <c r="G64" s="89"/>
      <c r="H64" s="89"/>
      <c r="I64" s="89"/>
      <c r="J64" s="89"/>
      <c r="K64" s="89"/>
      <c r="L64" s="89"/>
      <c r="M64" s="89"/>
      <c r="N64" s="52"/>
      <c r="O64" s="52"/>
      <c r="P64" s="52"/>
      <c r="Q64" s="52"/>
      <c r="R64" s="52"/>
      <c r="S64" s="52"/>
      <c r="T64" s="52"/>
      <c r="U64" s="52"/>
      <c r="V64" s="52"/>
      <c r="W64" s="52"/>
      <c r="X64" s="52"/>
      <c r="Y64" s="52"/>
      <c r="Z64" s="52"/>
      <c r="AA64" s="52"/>
      <c r="AB64" s="52"/>
      <c r="AC64" s="52"/>
      <c r="AD64" s="52"/>
    </row>
    <row r="65" spans="1:30" s="53" customFormat="1" x14ac:dyDescent="0.25">
      <c r="A65" s="52"/>
      <c r="B65" s="611"/>
      <c r="C65" s="612"/>
      <c r="E65" s="89"/>
      <c r="F65" s="89"/>
      <c r="G65" s="89"/>
      <c r="H65" s="89"/>
      <c r="I65" s="89"/>
      <c r="J65" s="89"/>
      <c r="K65" s="89"/>
      <c r="L65" s="89"/>
      <c r="M65" s="89"/>
      <c r="N65" s="52"/>
      <c r="O65" s="52"/>
      <c r="P65" s="52"/>
      <c r="Q65" s="52"/>
      <c r="R65" s="52"/>
      <c r="S65" s="52"/>
      <c r="T65" s="52"/>
      <c r="U65" s="52"/>
      <c r="V65" s="52"/>
      <c r="W65" s="52"/>
      <c r="X65" s="52"/>
      <c r="Y65" s="52"/>
      <c r="Z65" s="52"/>
      <c r="AA65" s="52"/>
      <c r="AB65" s="52"/>
      <c r="AC65" s="52"/>
      <c r="AD65" s="52"/>
    </row>
  </sheetData>
  <mergeCells count="57">
    <mergeCell ref="A37:A38"/>
    <mergeCell ref="B37:B38"/>
    <mergeCell ref="A9:A10"/>
    <mergeCell ref="B9:B10"/>
    <mergeCell ref="C9:C10"/>
    <mergeCell ref="A19:A20"/>
    <mergeCell ref="B19:B20"/>
    <mergeCell ref="A21:A22"/>
    <mergeCell ref="B21:B22"/>
    <mergeCell ref="A33:A34"/>
    <mergeCell ref="B33:B34"/>
    <mergeCell ref="A29:A30"/>
    <mergeCell ref="B29:B30"/>
    <mergeCell ref="A31:A32"/>
    <mergeCell ref="B31:B32"/>
    <mergeCell ref="B25:B26"/>
    <mergeCell ref="D9:I9"/>
    <mergeCell ref="A23:A24"/>
    <mergeCell ref="A6:D6"/>
    <mergeCell ref="A7:J7"/>
    <mergeCell ref="A8:J8"/>
    <mergeCell ref="A13:A14"/>
    <mergeCell ref="E1:J1"/>
    <mergeCell ref="E2:J2"/>
    <mergeCell ref="E3:J3"/>
    <mergeCell ref="E4:J4"/>
    <mergeCell ref="A1:D1"/>
    <mergeCell ref="A2:D2"/>
    <mergeCell ref="A3:D3"/>
    <mergeCell ref="A4:D4"/>
    <mergeCell ref="A5:D5"/>
    <mergeCell ref="E5:J5"/>
    <mergeCell ref="B64:B65"/>
    <mergeCell ref="C64:C65"/>
    <mergeCell ref="B58:B59"/>
    <mergeCell ref="C58:C59"/>
    <mergeCell ref="B60:B61"/>
    <mergeCell ref="C60:C61"/>
    <mergeCell ref="B62:B63"/>
    <mergeCell ref="C62:C63"/>
    <mergeCell ref="B54:B55"/>
    <mergeCell ref="C54:C55"/>
    <mergeCell ref="B56:B57"/>
    <mergeCell ref="C56:C57"/>
    <mergeCell ref="A11:A12"/>
    <mergeCell ref="B11:B12"/>
    <mergeCell ref="A35:A36"/>
    <mergeCell ref="B35:B36"/>
    <mergeCell ref="B13:B14"/>
    <mergeCell ref="A15:A16"/>
    <mergeCell ref="B15:B16"/>
    <mergeCell ref="A17:A18"/>
    <mergeCell ref="B17:B18"/>
    <mergeCell ref="B23:B24"/>
    <mergeCell ref="A25:A26"/>
    <mergeCell ref="A27:A28"/>
    <mergeCell ref="B27:B28"/>
  </mergeCells>
  <printOptions horizontalCentered="1" verticalCentered="1"/>
  <pageMargins left="0.23622047244094491" right="0.23622047244094491" top="0.74803149606299213" bottom="0.98425196850393704" header="0.31496062992125984" footer="0.31496062992125984"/>
  <pageSetup paperSize="9" scale="73" orientation="landscape" r:id="rId1"/>
  <headerFooter>
    <oddHeader>&amp;C&amp;G</oddHeader>
    <oddFooter>&amp;C&amp;G</oddFooter>
  </headerFooter>
  <colBreaks count="1" manualBreakCount="1">
    <brk id="1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8"/>
  <sheetViews>
    <sheetView workbookViewId="0">
      <selection activeCell="N16" sqref="N16"/>
    </sheetView>
  </sheetViews>
  <sheetFormatPr defaultRowHeight="15" x14ac:dyDescent="0.25"/>
  <cols>
    <col min="3" max="3" width="11.140625" bestFit="1" customWidth="1"/>
    <col min="4" max="4" width="14.85546875" bestFit="1" customWidth="1"/>
    <col min="6" max="6" width="10.7109375" bestFit="1" customWidth="1"/>
    <col min="7" max="7" width="12.28515625" customWidth="1"/>
  </cols>
  <sheetData>
    <row r="2" spans="2:8" x14ac:dyDescent="0.25">
      <c r="B2" s="620"/>
      <c r="C2" s="620"/>
      <c r="D2" s="620"/>
      <c r="E2" s="620"/>
      <c r="F2" s="620"/>
      <c r="G2" s="620"/>
      <c r="H2" s="620"/>
    </row>
    <row r="6" spans="2:8" x14ac:dyDescent="0.25">
      <c r="B6" t="s">
        <v>10698</v>
      </c>
    </row>
    <row r="7" spans="2:8" x14ac:dyDescent="0.25">
      <c r="B7" s="620" t="s">
        <v>26308</v>
      </c>
      <c r="C7" s="620"/>
      <c r="D7" s="620"/>
      <c r="E7" s="620"/>
      <c r="F7" s="620"/>
      <c r="G7" s="620"/>
      <c r="H7" s="620"/>
    </row>
    <row r="8" spans="2:8" x14ac:dyDescent="0.25">
      <c r="B8" t="s">
        <v>26309</v>
      </c>
      <c r="C8" s="620" t="s">
        <v>26509</v>
      </c>
      <c r="D8" s="620"/>
      <c r="E8" t="s">
        <v>26310</v>
      </c>
      <c r="F8" t="s">
        <v>26510</v>
      </c>
      <c r="H8" t="s">
        <v>26189</v>
      </c>
    </row>
    <row r="9" spans="2:8" x14ac:dyDescent="0.25">
      <c r="B9">
        <v>3</v>
      </c>
      <c r="C9" s="620">
        <f>29.68*2+4.85*6</f>
        <v>88.46</v>
      </c>
      <c r="D9" s="620"/>
      <c r="E9">
        <f>C9*B9</f>
        <v>265.38</v>
      </c>
      <c r="F9" s="620">
        <f>0.9*2.1*3+1.5*1*3+3*1+4*2.1*2</f>
        <v>29.97</v>
      </c>
      <c r="G9" s="620"/>
      <c r="H9">
        <f>E9-F9</f>
        <v>235.41</v>
      </c>
    </row>
    <row r="10" spans="2:8" x14ac:dyDescent="0.25">
      <c r="B10" s="620" t="s">
        <v>26511</v>
      </c>
      <c r="C10" s="620"/>
      <c r="D10" s="620"/>
      <c r="E10" s="620"/>
      <c r="F10" s="620"/>
      <c r="G10" s="620"/>
      <c r="H10" s="620"/>
    </row>
    <row r="11" spans="2:8" x14ac:dyDescent="0.25">
      <c r="B11" t="s">
        <v>26309</v>
      </c>
      <c r="C11" s="620" t="s">
        <v>26509</v>
      </c>
      <c r="D11" s="620"/>
      <c r="E11" t="s">
        <v>26310</v>
      </c>
      <c r="F11" t="s">
        <v>26510</v>
      </c>
      <c r="H11" t="s">
        <v>26189</v>
      </c>
    </row>
    <row r="12" spans="2:8" x14ac:dyDescent="0.25">
      <c r="B12">
        <v>3</v>
      </c>
      <c r="C12" s="620">
        <f>21.42*2+13.15+3.77*4+1.75+1.5+0.77+2.7*2+1.85*4</f>
        <v>87.890000000000015</v>
      </c>
      <c r="D12" s="620"/>
      <c r="E12">
        <f>C12*B12</f>
        <v>263.67000000000007</v>
      </c>
      <c r="F12" s="620">
        <f>1.5*1*2+0.8*2.1*3+0.6*0.6*11+0.9*2.1*1+1*2.1*2</f>
        <v>18.09</v>
      </c>
      <c r="G12" s="620"/>
      <c r="H12">
        <f>E12-F12</f>
        <v>245.58000000000007</v>
      </c>
    </row>
    <row r="13" spans="2:8" x14ac:dyDescent="0.25">
      <c r="B13" s="620" t="s">
        <v>26512</v>
      </c>
      <c r="C13" s="620"/>
      <c r="D13" s="620"/>
      <c r="E13" s="620"/>
      <c r="F13" s="620"/>
      <c r="G13" s="620"/>
      <c r="H13" s="620"/>
    </row>
    <row r="14" spans="2:8" x14ac:dyDescent="0.25">
      <c r="B14" t="s">
        <v>26309</v>
      </c>
      <c r="C14" s="620" t="s">
        <v>26509</v>
      </c>
      <c r="D14" s="620"/>
      <c r="E14" t="s">
        <v>26310</v>
      </c>
      <c r="F14" t="s">
        <v>26510</v>
      </c>
      <c r="H14" t="s">
        <v>26189</v>
      </c>
    </row>
    <row r="15" spans="2:8" x14ac:dyDescent="0.25">
      <c r="B15">
        <v>3</v>
      </c>
      <c r="C15" s="620">
        <f>11.6+10.95+5.9+9.33+6.73+9.48+4.1*2+12.55+2.44+3.3+4*2+0.85+7.81+11.45+2.5*2+1.5*2+2.2+4.17+4.15*2</f>
        <v>131.26</v>
      </c>
      <c r="D15" s="620"/>
      <c r="E15">
        <f>C15*B15</f>
        <v>393.78</v>
      </c>
      <c r="F15" s="620">
        <f>1.5*0.6*7+0.9*2.1*6+1.6*2.1*2+1.2*0.6*3+4*2.1*2+0.9*2.1*1+0.8*2.1*4</f>
        <v>51.93</v>
      </c>
      <c r="G15" s="620"/>
      <c r="H15">
        <f>E15-F15</f>
        <v>341.84999999999997</v>
      </c>
    </row>
    <row r="16" spans="2:8" x14ac:dyDescent="0.25">
      <c r="B16" s="620" t="s">
        <v>26513</v>
      </c>
      <c r="C16" s="620"/>
      <c r="D16" s="620"/>
      <c r="E16" s="620"/>
      <c r="F16" s="620"/>
      <c r="G16" s="620"/>
      <c r="H16" s="620"/>
    </row>
    <row r="17" spans="2:8" x14ac:dyDescent="0.25">
      <c r="B17" t="s">
        <v>26309</v>
      </c>
      <c r="C17" s="620" t="s">
        <v>26509</v>
      </c>
      <c r="D17" s="620"/>
      <c r="E17" t="s">
        <v>26310</v>
      </c>
      <c r="F17" t="s">
        <v>26510</v>
      </c>
      <c r="H17" t="s">
        <v>26189</v>
      </c>
    </row>
    <row r="18" spans="2:8" x14ac:dyDescent="0.25">
      <c r="C18" s="620"/>
      <c r="D18" s="620"/>
      <c r="F18" s="620"/>
      <c r="G18" s="620"/>
      <c r="H18">
        <f>1612.67</f>
        <v>1612.67</v>
      </c>
    </row>
  </sheetData>
  <mergeCells count="17">
    <mergeCell ref="B2:H2"/>
    <mergeCell ref="B7:H7"/>
    <mergeCell ref="C8:D8"/>
    <mergeCell ref="C9:D9"/>
    <mergeCell ref="F9:G9"/>
    <mergeCell ref="B10:H10"/>
    <mergeCell ref="C11:D11"/>
    <mergeCell ref="C12:D12"/>
    <mergeCell ref="F12:G12"/>
    <mergeCell ref="B13:H13"/>
    <mergeCell ref="C18:D18"/>
    <mergeCell ref="F18:G18"/>
    <mergeCell ref="C14:D14"/>
    <mergeCell ref="C15:D15"/>
    <mergeCell ref="F15:G15"/>
    <mergeCell ref="B16:H16"/>
    <mergeCell ref="C17:D17"/>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C2:O145"/>
  <sheetViews>
    <sheetView topLeftCell="A46" zoomScaleNormal="100" zoomScaleSheetLayoutView="85" workbookViewId="0">
      <selection activeCell="D23" sqref="D23:D67"/>
    </sheetView>
  </sheetViews>
  <sheetFormatPr defaultRowHeight="15" x14ac:dyDescent="0.25"/>
  <cols>
    <col min="3" max="3" width="37.140625" bestFit="1" customWidth="1"/>
    <col min="4" max="4" width="26.7109375" bestFit="1" customWidth="1"/>
    <col min="6" max="6" width="14.42578125" customWidth="1"/>
    <col min="7" max="7" width="20.85546875" customWidth="1"/>
    <col min="8" max="8" width="14.85546875" customWidth="1"/>
    <col min="11" max="11" width="27.7109375" bestFit="1" customWidth="1"/>
    <col min="12" max="12" width="31" customWidth="1"/>
    <col min="13" max="13" width="16.7109375" customWidth="1"/>
    <col min="14" max="14" width="30" customWidth="1"/>
    <col min="15" max="15" width="19.28515625" customWidth="1"/>
  </cols>
  <sheetData>
    <row r="2" spans="3:15" ht="15.75" thickBot="1" x14ac:dyDescent="0.3"/>
    <row r="3" spans="3:15" ht="80.099999999999994" customHeight="1" thickBot="1" x14ac:dyDescent="0.3">
      <c r="C3" s="657"/>
      <c r="D3" s="659" t="s">
        <v>26164</v>
      </c>
      <c r="E3" s="660"/>
      <c r="F3" s="660"/>
      <c r="G3" s="660"/>
      <c r="H3" s="660"/>
      <c r="I3" s="660"/>
      <c r="J3" s="660"/>
      <c r="K3" s="660"/>
      <c r="L3" s="660"/>
      <c r="M3" s="661"/>
      <c r="N3" s="665" t="s">
        <v>26683</v>
      </c>
      <c r="O3" s="666"/>
    </row>
    <row r="4" spans="3:15" ht="30" customHeight="1" thickBot="1" x14ac:dyDescent="0.3">
      <c r="C4" s="658"/>
      <c r="D4" s="662"/>
      <c r="E4" s="663"/>
      <c r="F4" s="663"/>
      <c r="G4" s="663"/>
      <c r="H4" s="663"/>
      <c r="I4" s="663"/>
      <c r="J4" s="663"/>
      <c r="K4" s="663"/>
      <c r="L4" s="663"/>
      <c r="M4" s="664"/>
      <c r="N4" s="667" t="s">
        <v>26684</v>
      </c>
      <c r="O4" s="668"/>
    </row>
    <row r="5" spans="3:15" ht="50.1" customHeight="1" thickBot="1" x14ac:dyDescent="0.3">
      <c r="C5" s="658"/>
      <c r="D5" s="669" t="s">
        <v>26165</v>
      </c>
      <c r="E5" s="670"/>
      <c r="F5" s="670"/>
      <c r="G5" s="670"/>
      <c r="H5" s="670"/>
      <c r="I5" s="670"/>
      <c r="J5" s="670"/>
      <c r="K5" s="670"/>
      <c r="L5" s="670"/>
      <c r="M5" s="670"/>
      <c r="N5" s="329" t="s">
        <v>26166</v>
      </c>
      <c r="O5" s="330">
        <v>0.20349999999999999</v>
      </c>
    </row>
    <row r="6" spans="3:15" ht="15.75" x14ac:dyDescent="0.25">
      <c r="C6" s="331" t="s">
        <v>26167</v>
      </c>
      <c r="D6" s="671" t="s">
        <v>26685</v>
      </c>
      <c r="E6" s="671"/>
      <c r="F6" s="671"/>
      <c r="G6" s="671"/>
      <c r="H6" s="671"/>
      <c r="I6" s="671"/>
      <c r="J6" s="671"/>
      <c r="K6" s="671"/>
      <c r="L6" s="671"/>
      <c r="M6" s="671"/>
      <c r="N6" s="332" t="s">
        <v>26168</v>
      </c>
      <c r="O6" s="333">
        <v>44566</v>
      </c>
    </row>
    <row r="7" spans="3:15" ht="16.5" thickBot="1" x14ac:dyDescent="0.3">
      <c r="C7" s="334" t="s">
        <v>26169</v>
      </c>
      <c r="D7" s="672">
        <v>0</v>
      </c>
      <c r="E7" s="672"/>
      <c r="F7" s="672"/>
      <c r="G7" s="672"/>
      <c r="H7" s="672"/>
      <c r="I7" s="672"/>
      <c r="J7" s="672"/>
      <c r="K7" s="672"/>
      <c r="L7" s="672"/>
      <c r="M7" s="672"/>
      <c r="N7" s="335" t="s">
        <v>26170</v>
      </c>
      <c r="O7" s="336">
        <v>1.1444999999999999</v>
      </c>
    </row>
    <row r="8" spans="3:15" ht="6" customHeight="1" thickBot="1" x14ac:dyDescent="0.3">
      <c r="C8" s="673"/>
      <c r="D8" s="674"/>
      <c r="E8" s="674"/>
      <c r="F8" s="674"/>
      <c r="G8" s="674"/>
      <c r="H8" s="674"/>
      <c r="I8" s="674"/>
      <c r="J8" s="674"/>
      <c r="K8" s="674"/>
      <c r="L8" s="674"/>
      <c r="M8" s="674"/>
      <c r="N8" s="674"/>
      <c r="O8" s="675"/>
    </row>
    <row r="9" spans="3:15" ht="6" customHeight="1" thickBot="1" x14ac:dyDescent="0.3">
      <c r="C9" s="676"/>
      <c r="D9" s="677"/>
      <c r="E9" s="677"/>
      <c r="F9" s="677"/>
      <c r="G9" s="677"/>
      <c r="H9" s="677"/>
      <c r="I9" s="677"/>
      <c r="J9" s="677"/>
      <c r="K9" s="677"/>
      <c r="L9" s="677"/>
      <c r="M9" s="677"/>
      <c r="N9" s="677"/>
      <c r="O9" s="677"/>
    </row>
    <row r="10" spans="3:15" ht="21.95" customHeight="1" thickBot="1" x14ac:dyDescent="0.3">
      <c r="C10" s="678" t="s">
        <v>26171</v>
      </c>
      <c r="D10" s="679"/>
      <c r="E10" s="679"/>
      <c r="F10" s="679"/>
      <c r="G10" s="679"/>
      <c r="H10" s="679"/>
      <c r="I10" s="679"/>
      <c r="J10" s="679"/>
      <c r="K10" s="679"/>
      <c r="L10" s="679"/>
      <c r="M10" s="679"/>
      <c r="N10" s="679"/>
      <c r="O10" s="680"/>
    </row>
    <row r="11" spans="3:15" ht="6" customHeight="1" thickBot="1" x14ac:dyDescent="0.3">
      <c r="C11" s="676"/>
      <c r="D11" s="677"/>
      <c r="E11" s="677"/>
      <c r="F11" s="677"/>
      <c r="G11" s="677"/>
      <c r="H11" s="677"/>
      <c r="I11" s="677"/>
      <c r="J11" s="677"/>
      <c r="K11" s="677"/>
      <c r="L11" s="677"/>
      <c r="M11" s="677"/>
      <c r="N11" s="677"/>
      <c r="O11" s="677"/>
    </row>
    <row r="12" spans="3:15" ht="6" customHeight="1" thickBot="1" x14ac:dyDescent="0.3">
      <c r="C12" s="654"/>
      <c r="D12" s="655"/>
      <c r="E12" s="655"/>
      <c r="F12" s="655"/>
      <c r="G12" s="655"/>
      <c r="H12" s="655"/>
      <c r="I12" s="655"/>
      <c r="J12" s="655"/>
      <c r="K12" s="655"/>
      <c r="L12" s="655"/>
      <c r="M12" s="655"/>
      <c r="N12" s="655"/>
      <c r="O12" s="656"/>
    </row>
    <row r="13" spans="3:15" ht="16.5" thickBot="1" x14ac:dyDescent="0.3">
      <c r="C13" s="645" t="s">
        <v>26172</v>
      </c>
      <c r="D13" s="646"/>
      <c r="E13" s="646"/>
      <c r="F13" s="646"/>
      <c r="G13" s="646"/>
      <c r="H13" s="646"/>
      <c r="I13" s="646"/>
      <c r="J13" s="646"/>
      <c r="K13" s="646"/>
      <c r="L13" s="646"/>
      <c r="M13" s="646"/>
      <c r="N13" s="646"/>
      <c r="O13" s="647"/>
    </row>
    <row r="14" spans="3:15" ht="15" customHeight="1" x14ac:dyDescent="0.25">
      <c r="C14" s="648" t="s">
        <v>26173</v>
      </c>
      <c r="D14" s="650" t="s">
        <v>26174</v>
      </c>
      <c r="E14" s="652" t="s">
        <v>26175</v>
      </c>
      <c r="F14" s="653"/>
      <c r="G14" s="652" t="s">
        <v>26176</v>
      </c>
      <c r="H14" s="653"/>
      <c r="I14" s="650" t="s">
        <v>26177</v>
      </c>
      <c r="J14" s="650" t="s">
        <v>26178</v>
      </c>
      <c r="K14" s="629" t="s">
        <v>26179</v>
      </c>
      <c r="L14" s="629" t="s">
        <v>26180</v>
      </c>
      <c r="M14" s="629" t="s">
        <v>26181</v>
      </c>
      <c r="N14" s="629" t="s">
        <v>26182</v>
      </c>
      <c r="O14" s="631" t="s">
        <v>26183</v>
      </c>
    </row>
    <row r="15" spans="3:15" x14ac:dyDescent="0.25">
      <c r="C15" s="649"/>
      <c r="D15" s="651"/>
      <c r="E15" s="337" t="s">
        <v>26184</v>
      </c>
      <c r="F15" s="337" t="s">
        <v>26185</v>
      </c>
      <c r="G15" s="337" t="s">
        <v>26186</v>
      </c>
      <c r="H15" s="337" t="s">
        <v>26187</v>
      </c>
      <c r="I15" s="651"/>
      <c r="J15" s="651"/>
      <c r="K15" s="630"/>
      <c r="L15" s="630"/>
      <c r="M15" s="630"/>
      <c r="N15" s="630"/>
      <c r="O15" s="632"/>
    </row>
    <row r="16" spans="3:15" x14ac:dyDescent="0.25">
      <c r="C16" s="338" t="s">
        <v>26188</v>
      </c>
      <c r="D16" s="79">
        <v>232</v>
      </c>
      <c r="E16" s="339">
        <v>0.6</v>
      </c>
      <c r="F16" s="340">
        <v>0.75</v>
      </c>
      <c r="G16" s="339">
        <f>TRUNC(E16+0.4,2)</f>
        <v>1</v>
      </c>
      <c r="H16" s="339">
        <f>TRUNC(F16+0.4,2)</f>
        <v>1.1499999999999999</v>
      </c>
      <c r="I16" s="341">
        <v>0.4</v>
      </c>
      <c r="J16" s="341">
        <v>1.5</v>
      </c>
      <c r="K16" s="342">
        <f t="shared" ref="K16" si="0">TRUNC(D16*G16*H16*J16,2)</f>
        <v>400.2</v>
      </c>
      <c r="L16" s="342">
        <f>TRUNC(D16*E16*F16*I16,2)</f>
        <v>41.76</v>
      </c>
      <c r="M16" s="342">
        <f t="shared" ref="M16" si="1">TRUNC(D16*E16*F16,2)</f>
        <v>104.4</v>
      </c>
      <c r="N16" s="342">
        <f t="shared" ref="N16" si="2">TRUNC(K16-L16-M16*0.05,2)</f>
        <v>353.22</v>
      </c>
      <c r="O16" s="354">
        <f>1.08*D16</f>
        <v>250.56</v>
      </c>
    </row>
    <row r="17" spans="3:15" x14ac:dyDescent="0.25">
      <c r="C17" s="343"/>
      <c r="D17" s="344"/>
      <c r="E17" s="345"/>
      <c r="F17" s="342"/>
      <c r="G17" s="342"/>
      <c r="H17" s="342"/>
      <c r="I17" s="342"/>
      <c r="J17" s="342"/>
      <c r="K17" s="342"/>
      <c r="L17" s="342"/>
      <c r="M17" s="342"/>
      <c r="N17" s="342"/>
      <c r="O17" s="354"/>
    </row>
    <row r="18" spans="3:15" ht="15.75" x14ac:dyDescent="0.25">
      <c r="C18" s="623" t="s">
        <v>26189</v>
      </c>
      <c r="D18" s="624"/>
      <c r="E18" s="624"/>
      <c r="F18" s="624"/>
      <c r="G18" s="624"/>
      <c r="H18" s="624"/>
      <c r="I18" s="624"/>
      <c r="J18" s="625"/>
      <c r="K18" s="346">
        <f>TRUNC(SUM(K16:K16),2)</f>
        <v>400.2</v>
      </c>
      <c r="L18" s="346">
        <f>TRUNC(SUM(L16:L16),2)</f>
        <v>41.76</v>
      </c>
      <c r="M18" s="346">
        <f>TRUNC(SUM(M16:M16),2)</f>
        <v>104.4</v>
      </c>
      <c r="N18" s="346">
        <f>TRUNC(SUM(N16:N16)-O18,2)</f>
        <v>102.66</v>
      </c>
      <c r="O18" s="346">
        <f>TRUNC(SUM(O16:O16),2)</f>
        <v>250.56</v>
      </c>
    </row>
    <row r="19" spans="3:15" ht="15" customHeight="1" x14ac:dyDescent="0.25">
      <c r="C19" s="633" t="s">
        <v>26190</v>
      </c>
      <c r="D19" s="634"/>
      <c r="E19" s="634"/>
      <c r="F19" s="634"/>
      <c r="G19" s="634"/>
      <c r="H19" s="635"/>
      <c r="I19" s="639" t="s">
        <v>26191</v>
      </c>
      <c r="J19" s="640"/>
      <c r="K19" s="643" t="s">
        <v>26192</v>
      </c>
      <c r="L19" s="643" t="s">
        <v>26193</v>
      </c>
      <c r="M19" s="643" t="s">
        <v>26194</v>
      </c>
      <c r="N19" s="643" t="s">
        <v>26195</v>
      </c>
      <c r="O19" s="621"/>
    </row>
    <row r="20" spans="3:15" ht="68.25" customHeight="1" thickBot="1" x14ac:dyDescent="0.3">
      <c r="C20" s="636"/>
      <c r="D20" s="637"/>
      <c r="E20" s="637"/>
      <c r="F20" s="637"/>
      <c r="G20" s="637"/>
      <c r="H20" s="638"/>
      <c r="I20" s="641"/>
      <c r="J20" s="642"/>
      <c r="K20" s="644"/>
      <c r="L20" s="644"/>
      <c r="M20" s="644"/>
      <c r="N20" s="644"/>
      <c r="O20" s="622"/>
    </row>
    <row r="21" spans="3:15" x14ac:dyDescent="0.25">
      <c r="C21" s="347" t="s">
        <v>26196</v>
      </c>
      <c r="D21" s="348"/>
      <c r="E21" s="348"/>
      <c r="F21" s="348"/>
      <c r="G21" s="348"/>
      <c r="H21" s="348"/>
      <c r="I21" s="348"/>
      <c r="J21" s="348"/>
      <c r="K21" s="348"/>
      <c r="L21" s="348"/>
      <c r="M21" s="348"/>
      <c r="N21" s="348"/>
      <c r="O21" s="349"/>
    </row>
    <row r="22" spans="3:15" x14ac:dyDescent="0.25">
      <c r="C22" s="350"/>
      <c r="D22" s="91" t="s">
        <v>26197</v>
      </c>
      <c r="E22" s="79" t="s">
        <v>26198</v>
      </c>
      <c r="F22" s="79" t="s">
        <v>5894</v>
      </c>
      <c r="G22" s="79" t="s">
        <v>26199</v>
      </c>
      <c r="H22" s="79" t="s">
        <v>26200</v>
      </c>
      <c r="I22" s="91" t="s">
        <v>26201</v>
      </c>
      <c r="J22" s="91" t="s">
        <v>26202</v>
      </c>
      <c r="K22" s="91" t="s">
        <v>26179</v>
      </c>
      <c r="L22" s="91" t="s">
        <v>26203</v>
      </c>
      <c r="M22" s="79" t="s">
        <v>26204</v>
      </c>
      <c r="N22" s="91" t="s">
        <v>26205</v>
      </c>
      <c r="O22" s="351" t="s">
        <v>26206</v>
      </c>
    </row>
    <row r="23" spans="3:15" x14ac:dyDescent="0.25">
      <c r="C23" s="338" t="s">
        <v>26207</v>
      </c>
      <c r="D23" s="339">
        <v>1.7</v>
      </c>
      <c r="E23" s="79">
        <v>0.15</v>
      </c>
      <c r="F23" s="79">
        <v>0.3</v>
      </c>
      <c r="G23" s="79">
        <f t="shared" ref="G23:G54" si="3">E23*F23</f>
        <v>4.4999999999999998E-2</v>
      </c>
      <c r="H23" s="79">
        <f t="shared" ref="H23:H54" si="4">((2*0.4)+0.14)</f>
        <v>0.94000000000000006</v>
      </c>
      <c r="I23" s="79">
        <f t="shared" ref="I23:I54" si="5">E23*D23</f>
        <v>0.255</v>
      </c>
      <c r="J23" s="79">
        <v>1</v>
      </c>
      <c r="K23" s="79">
        <f t="shared" ref="K23:K54" si="6">D23*E23*F23*J23*1.25</f>
        <v>9.5625000000000002E-2</v>
      </c>
      <c r="L23" s="339">
        <f t="shared" ref="L23:L54" si="7">H23*D23*J23</f>
        <v>1.5980000000000001</v>
      </c>
      <c r="M23" s="79">
        <f t="shared" ref="M23:M54" si="8">J23*I23</f>
        <v>0.255</v>
      </c>
      <c r="N23" s="79">
        <f t="shared" ref="N23:N54" si="9">D23*E23*F23</f>
        <v>7.6499999999999999E-2</v>
      </c>
      <c r="O23" s="352">
        <f t="shared" ref="O23:O54" si="10">K23-N23</f>
        <v>1.9125000000000003E-2</v>
      </c>
    </row>
    <row r="24" spans="3:15" x14ac:dyDescent="0.25">
      <c r="C24" s="338" t="s">
        <v>26208</v>
      </c>
      <c r="D24" s="339">
        <v>2</v>
      </c>
      <c r="E24" s="79">
        <v>0.15</v>
      </c>
      <c r="F24" s="79">
        <v>0.3</v>
      </c>
      <c r="G24" s="79">
        <f t="shared" si="3"/>
        <v>4.4999999999999998E-2</v>
      </c>
      <c r="H24" s="79">
        <f t="shared" si="4"/>
        <v>0.94000000000000006</v>
      </c>
      <c r="I24" s="79">
        <f t="shared" si="5"/>
        <v>0.3</v>
      </c>
      <c r="J24" s="79">
        <v>1</v>
      </c>
      <c r="K24" s="79">
        <f t="shared" si="6"/>
        <v>0.11249999999999999</v>
      </c>
      <c r="L24" s="339">
        <f t="shared" si="7"/>
        <v>1.8800000000000001</v>
      </c>
      <c r="M24" s="79">
        <f t="shared" si="8"/>
        <v>0.3</v>
      </c>
      <c r="N24" s="79">
        <f t="shared" si="9"/>
        <v>0.09</v>
      </c>
      <c r="O24" s="352">
        <f t="shared" si="10"/>
        <v>2.2499999999999992E-2</v>
      </c>
    </row>
    <row r="25" spans="3:15" x14ac:dyDescent="0.25">
      <c r="C25" s="338" t="s">
        <v>26209</v>
      </c>
      <c r="D25" s="339">
        <v>2.2000000000000002</v>
      </c>
      <c r="E25" s="79">
        <v>0.15</v>
      </c>
      <c r="F25" s="79">
        <v>0.3</v>
      </c>
      <c r="G25" s="79">
        <f t="shared" si="3"/>
        <v>4.4999999999999998E-2</v>
      </c>
      <c r="H25" s="79">
        <f t="shared" si="4"/>
        <v>0.94000000000000006</v>
      </c>
      <c r="I25" s="79">
        <f t="shared" si="5"/>
        <v>0.33</v>
      </c>
      <c r="J25" s="79">
        <v>1</v>
      </c>
      <c r="K25" s="79">
        <f t="shared" si="6"/>
        <v>0.12375</v>
      </c>
      <c r="L25" s="339">
        <f t="shared" si="7"/>
        <v>2.0680000000000005</v>
      </c>
      <c r="M25" s="79">
        <f t="shared" si="8"/>
        <v>0.33</v>
      </c>
      <c r="N25" s="79">
        <f t="shared" si="9"/>
        <v>9.9000000000000005E-2</v>
      </c>
      <c r="O25" s="352">
        <f t="shared" si="10"/>
        <v>2.4749999999999994E-2</v>
      </c>
    </row>
    <row r="26" spans="3:15" x14ac:dyDescent="0.25">
      <c r="C26" s="338" t="s">
        <v>26210</v>
      </c>
      <c r="D26" s="79">
        <v>3</v>
      </c>
      <c r="E26" s="79">
        <v>0.15</v>
      </c>
      <c r="F26" s="79">
        <v>0.3</v>
      </c>
      <c r="G26" s="79">
        <f t="shared" si="3"/>
        <v>4.4999999999999998E-2</v>
      </c>
      <c r="H26" s="79">
        <f t="shared" si="4"/>
        <v>0.94000000000000006</v>
      </c>
      <c r="I26" s="79">
        <f t="shared" si="5"/>
        <v>0.44999999999999996</v>
      </c>
      <c r="J26" s="79">
        <v>1</v>
      </c>
      <c r="K26" s="79">
        <f t="shared" si="6"/>
        <v>0.16874999999999998</v>
      </c>
      <c r="L26" s="339">
        <f t="shared" si="7"/>
        <v>2.8200000000000003</v>
      </c>
      <c r="M26" s="79">
        <f t="shared" si="8"/>
        <v>0.44999999999999996</v>
      </c>
      <c r="N26" s="79">
        <f t="shared" si="9"/>
        <v>0.13499999999999998</v>
      </c>
      <c r="O26" s="352">
        <f t="shared" si="10"/>
        <v>3.3750000000000002E-2</v>
      </c>
    </row>
    <row r="27" spans="3:15" x14ac:dyDescent="0.25">
      <c r="C27" s="338" t="s">
        <v>26211</v>
      </c>
      <c r="D27" s="79">
        <v>3.6</v>
      </c>
      <c r="E27" s="79">
        <v>0.15</v>
      </c>
      <c r="F27" s="79">
        <v>0.3</v>
      </c>
      <c r="G27" s="79">
        <f t="shared" si="3"/>
        <v>4.4999999999999998E-2</v>
      </c>
      <c r="H27" s="79">
        <f t="shared" si="4"/>
        <v>0.94000000000000006</v>
      </c>
      <c r="I27" s="79">
        <f t="shared" si="5"/>
        <v>0.54</v>
      </c>
      <c r="J27" s="79">
        <v>1</v>
      </c>
      <c r="K27" s="79">
        <f t="shared" si="6"/>
        <v>0.20250000000000001</v>
      </c>
      <c r="L27" s="339">
        <f t="shared" si="7"/>
        <v>3.3840000000000003</v>
      </c>
      <c r="M27" s="79">
        <f t="shared" si="8"/>
        <v>0.54</v>
      </c>
      <c r="N27" s="79">
        <f t="shared" si="9"/>
        <v>0.16200000000000001</v>
      </c>
      <c r="O27" s="352">
        <f t="shared" si="10"/>
        <v>4.0500000000000008E-2</v>
      </c>
    </row>
    <row r="28" spans="3:15" x14ac:dyDescent="0.25">
      <c r="C28" s="338" t="s">
        <v>26212</v>
      </c>
      <c r="D28" s="79">
        <v>3.88</v>
      </c>
      <c r="E28" s="79">
        <v>0.15</v>
      </c>
      <c r="F28" s="79">
        <v>0.3</v>
      </c>
      <c r="G28" s="79">
        <f t="shared" si="3"/>
        <v>4.4999999999999998E-2</v>
      </c>
      <c r="H28" s="79">
        <f t="shared" si="4"/>
        <v>0.94000000000000006</v>
      </c>
      <c r="I28" s="79">
        <f t="shared" si="5"/>
        <v>0.58199999999999996</v>
      </c>
      <c r="J28" s="79">
        <v>1</v>
      </c>
      <c r="K28" s="79">
        <f t="shared" si="6"/>
        <v>0.21824999999999997</v>
      </c>
      <c r="L28" s="339">
        <f t="shared" si="7"/>
        <v>3.6472000000000002</v>
      </c>
      <c r="M28" s="79">
        <f t="shared" si="8"/>
        <v>0.58199999999999996</v>
      </c>
      <c r="N28" s="79">
        <f t="shared" si="9"/>
        <v>0.17459999999999998</v>
      </c>
      <c r="O28" s="352">
        <f t="shared" si="10"/>
        <v>4.3649999999999994E-2</v>
      </c>
    </row>
    <row r="29" spans="3:15" x14ac:dyDescent="0.25">
      <c r="C29" s="338" t="s">
        <v>26213</v>
      </c>
      <c r="D29" s="79">
        <v>4</v>
      </c>
      <c r="E29" s="79">
        <v>0.15</v>
      </c>
      <c r="F29" s="79">
        <v>0.3</v>
      </c>
      <c r="G29" s="79">
        <f t="shared" si="3"/>
        <v>4.4999999999999998E-2</v>
      </c>
      <c r="H29" s="79">
        <f t="shared" si="4"/>
        <v>0.94000000000000006</v>
      </c>
      <c r="I29" s="79">
        <f t="shared" si="5"/>
        <v>0.6</v>
      </c>
      <c r="J29" s="79">
        <v>1</v>
      </c>
      <c r="K29" s="79">
        <f t="shared" si="6"/>
        <v>0.22499999999999998</v>
      </c>
      <c r="L29" s="339">
        <f t="shared" si="7"/>
        <v>3.7600000000000002</v>
      </c>
      <c r="M29" s="79">
        <f t="shared" si="8"/>
        <v>0.6</v>
      </c>
      <c r="N29" s="79">
        <f t="shared" si="9"/>
        <v>0.18</v>
      </c>
      <c r="O29" s="352">
        <f t="shared" si="10"/>
        <v>4.4999999999999984E-2</v>
      </c>
    </row>
    <row r="30" spans="3:15" x14ac:dyDescent="0.25">
      <c r="C30" s="338" t="s">
        <v>26214</v>
      </c>
      <c r="D30" s="79">
        <v>4.2</v>
      </c>
      <c r="E30" s="79">
        <v>0.15</v>
      </c>
      <c r="F30" s="79">
        <v>0.3</v>
      </c>
      <c r="G30" s="79">
        <f t="shared" si="3"/>
        <v>4.4999999999999998E-2</v>
      </c>
      <c r="H30" s="79">
        <f t="shared" si="4"/>
        <v>0.94000000000000006</v>
      </c>
      <c r="I30" s="79">
        <f t="shared" si="5"/>
        <v>0.63</v>
      </c>
      <c r="J30" s="79">
        <v>1</v>
      </c>
      <c r="K30" s="79">
        <f t="shared" si="6"/>
        <v>0.23625000000000002</v>
      </c>
      <c r="L30" s="339">
        <f t="shared" si="7"/>
        <v>3.9480000000000004</v>
      </c>
      <c r="M30" s="79">
        <f t="shared" si="8"/>
        <v>0.63</v>
      </c>
      <c r="N30" s="79">
        <f t="shared" si="9"/>
        <v>0.189</v>
      </c>
      <c r="O30" s="352">
        <f t="shared" si="10"/>
        <v>4.7250000000000014E-2</v>
      </c>
    </row>
    <row r="31" spans="3:15" x14ac:dyDescent="0.25">
      <c r="C31" s="338" t="s">
        <v>26215</v>
      </c>
      <c r="D31" s="79">
        <v>4.3499999999999996</v>
      </c>
      <c r="E31" s="79">
        <v>0.15</v>
      </c>
      <c r="F31" s="79">
        <v>0.3</v>
      </c>
      <c r="G31" s="79">
        <f t="shared" si="3"/>
        <v>4.4999999999999998E-2</v>
      </c>
      <c r="H31" s="79">
        <f t="shared" si="4"/>
        <v>0.94000000000000006</v>
      </c>
      <c r="I31" s="79">
        <f t="shared" si="5"/>
        <v>0.65249999999999997</v>
      </c>
      <c r="J31" s="79">
        <v>1</v>
      </c>
      <c r="K31" s="79">
        <f t="shared" si="6"/>
        <v>0.24468749999999997</v>
      </c>
      <c r="L31" s="339">
        <f t="shared" si="7"/>
        <v>4.0889999999999995</v>
      </c>
      <c r="M31" s="79">
        <f t="shared" si="8"/>
        <v>0.65249999999999997</v>
      </c>
      <c r="N31" s="79">
        <f t="shared" si="9"/>
        <v>0.19574999999999998</v>
      </c>
      <c r="O31" s="352">
        <f t="shared" si="10"/>
        <v>4.8937499999999995E-2</v>
      </c>
    </row>
    <row r="32" spans="3:15" x14ac:dyDescent="0.25">
      <c r="C32" s="338" t="s">
        <v>26216</v>
      </c>
      <c r="D32" s="79">
        <v>4.5</v>
      </c>
      <c r="E32" s="79">
        <v>0.15</v>
      </c>
      <c r="F32" s="79">
        <v>0.3</v>
      </c>
      <c r="G32" s="79">
        <f t="shared" si="3"/>
        <v>4.4999999999999998E-2</v>
      </c>
      <c r="H32" s="79">
        <f t="shared" si="4"/>
        <v>0.94000000000000006</v>
      </c>
      <c r="I32" s="79">
        <f t="shared" si="5"/>
        <v>0.67499999999999993</v>
      </c>
      <c r="J32" s="79">
        <v>1</v>
      </c>
      <c r="K32" s="79">
        <f t="shared" si="6"/>
        <v>0.25312499999999999</v>
      </c>
      <c r="L32" s="339">
        <f t="shared" si="7"/>
        <v>4.2300000000000004</v>
      </c>
      <c r="M32" s="79">
        <f t="shared" si="8"/>
        <v>0.67499999999999993</v>
      </c>
      <c r="N32" s="79">
        <f t="shared" si="9"/>
        <v>0.20249999999999999</v>
      </c>
      <c r="O32" s="352">
        <f t="shared" si="10"/>
        <v>5.0625000000000003E-2</v>
      </c>
    </row>
    <row r="33" spans="3:15" x14ac:dyDescent="0.25">
      <c r="C33" s="338" t="s">
        <v>26217</v>
      </c>
      <c r="D33" s="79">
        <v>4.8499999999999996</v>
      </c>
      <c r="E33" s="79">
        <v>0.15</v>
      </c>
      <c r="F33" s="79">
        <v>0.3</v>
      </c>
      <c r="G33" s="79">
        <f t="shared" si="3"/>
        <v>4.4999999999999998E-2</v>
      </c>
      <c r="H33" s="79">
        <f t="shared" si="4"/>
        <v>0.94000000000000006</v>
      </c>
      <c r="I33" s="79">
        <f t="shared" si="5"/>
        <v>0.72749999999999992</v>
      </c>
      <c r="J33" s="79">
        <v>1</v>
      </c>
      <c r="K33" s="79">
        <f t="shared" si="6"/>
        <v>0.27281249999999996</v>
      </c>
      <c r="L33" s="339">
        <f t="shared" si="7"/>
        <v>4.5590000000000002</v>
      </c>
      <c r="M33" s="79">
        <f t="shared" si="8"/>
        <v>0.72749999999999992</v>
      </c>
      <c r="N33" s="79">
        <f t="shared" si="9"/>
        <v>0.21824999999999997</v>
      </c>
      <c r="O33" s="352">
        <f t="shared" si="10"/>
        <v>5.4562499999999986E-2</v>
      </c>
    </row>
    <row r="34" spans="3:15" x14ac:dyDescent="0.25">
      <c r="C34" s="338" t="s">
        <v>26218</v>
      </c>
      <c r="D34" s="79">
        <v>4.9000000000000004</v>
      </c>
      <c r="E34" s="79">
        <v>0.15</v>
      </c>
      <c r="F34" s="79">
        <v>0.3</v>
      </c>
      <c r="G34" s="79">
        <f t="shared" si="3"/>
        <v>4.4999999999999998E-2</v>
      </c>
      <c r="H34" s="79">
        <f t="shared" si="4"/>
        <v>0.94000000000000006</v>
      </c>
      <c r="I34" s="79">
        <f t="shared" si="5"/>
        <v>0.73499999999999999</v>
      </c>
      <c r="J34" s="79">
        <v>1</v>
      </c>
      <c r="K34" s="79">
        <f t="shared" si="6"/>
        <v>0.27562500000000001</v>
      </c>
      <c r="L34" s="339">
        <f t="shared" si="7"/>
        <v>4.6060000000000008</v>
      </c>
      <c r="M34" s="79">
        <f t="shared" si="8"/>
        <v>0.73499999999999999</v>
      </c>
      <c r="N34" s="79">
        <f t="shared" si="9"/>
        <v>0.2205</v>
      </c>
      <c r="O34" s="352">
        <f t="shared" si="10"/>
        <v>5.5125000000000007E-2</v>
      </c>
    </row>
    <row r="35" spans="3:15" x14ac:dyDescent="0.25">
      <c r="C35" s="338" t="s">
        <v>26219</v>
      </c>
      <c r="D35" s="79">
        <v>5</v>
      </c>
      <c r="E35" s="79">
        <v>0.15</v>
      </c>
      <c r="F35" s="79">
        <v>0.3</v>
      </c>
      <c r="G35" s="79">
        <f t="shared" si="3"/>
        <v>4.4999999999999998E-2</v>
      </c>
      <c r="H35" s="79">
        <f t="shared" si="4"/>
        <v>0.94000000000000006</v>
      </c>
      <c r="I35" s="79">
        <f t="shared" si="5"/>
        <v>0.75</v>
      </c>
      <c r="J35" s="79">
        <v>1</v>
      </c>
      <c r="K35" s="79">
        <f t="shared" si="6"/>
        <v>0.28125</v>
      </c>
      <c r="L35" s="339">
        <f t="shared" si="7"/>
        <v>4.7</v>
      </c>
      <c r="M35" s="79">
        <f t="shared" si="8"/>
        <v>0.75</v>
      </c>
      <c r="N35" s="79">
        <f t="shared" si="9"/>
        <v>0.22499999999999998</v>
      </c>
      <c r="O35" s="352">
        <f t="shared" si="10"/>
        <v>5.6250000000000022E-2</v>
      </c>
    </row>
    <row r="36" spans="3:15" x14ac:dyDescent="0.25">
      <c r="C36" s="338" t="s">
        <v>26220</v>
      </c>
      <c r="D36" s="79">
        <v>5.2</v>
      </c>
      <c r="E36" s="79">
        <v>0.15</v>
      </c>
      <c r="F36" s="79">
        <v>0.3</v>
      </c>
      <c r="G36" s="79">
        <f t="shared" si="3"/>
        <v>4.4999999999999998E-2</v>
      </c>
      <c r="H36" s="79">
        <f t="shared" si="4"/>
        <v>0.94000000000000006</v>
      </c>
      <c r="I36" s="79">
        <f t="shared" si="5"/>
        <v>0.78</v>
      </c>
      <c r="J36" s="79">
        <v>1</v>
      </c>
      <c r="K36" s="79">
        <f t="shared" si="6"/>
        <v>0.29249999999999998</v>
      </c>
      <c r="L36" s="339">
        <f t="shared" si="7"/>
        <v>4.8880000000000008</v>
      </c>
      <c r="M36" s="79">
        <f t="shared" si="8"/>
        <v>0.78</v>
      </c>
      <c r="N36" s="79">
        <f t="shared" si="9"/>
        <v>0.23399999999999999</v>
      </c>
      <c r="O36" s="352">
        <f t="shared" si="10"/>
        <v>5.8499999999999996E-2</v>
      </c>
    </row>
    <row r="37" spans="3:15" x14ac:dyDescent="0.25">
      <c r="C37" s="338" t="s">
        <v>26221</v>
      </c>
      <c r="D37" s="79">
        <v>5.52</v>
      </c>
      <c r="E37" s="79">
        <v>0.15</v>
      </c>
      <c r="F37" s="79">
        <v>0.3</v>
      </c>
      <c r="G37" s="79">
        <f t="shared" si="3"/>
        <v>4.4999999999999998E-2</v>
      </c>
      <c r="H37" s="79">
        <f t="shared" si="4"/>
        <v>0.94000000000000006</v>
      </c>
      <c r="I37" s="79">
        <f t="shared" si="5"/>
        <v>0.82799999999999996</v>
      </c>
      <c r="J37" s="79">
        <v>1</v>
      </c>
      <c r="K37" s="79">
        <f t="shared" si="6"/>
        <v>0.3105</v>
      </c>
      <c r="L37" s="339">
        <f t="shared" si="7"/>
        <v>5.1887999999999996</v>
      </c>
      <c r="M37" s="79">
        <f t="shared" si="8"/>
        <v>0.82799999999999996</v>
      </c>
      <c r="N37" s="79">
        <f t="shared" si="9"/>
        <v>0.24839999999999998</v>
      </c>
      <c r="O37" s="352">
        <f t="shared" si="10"/>
        <v>6.2100000000000016E-2</v>
      </c>
    </row>
    <row r="38" spans="3:15" x14ac:dyDescent="0.25">
      <c r="C38" s="338" t="s">
        <v>26222</v>
      </c>
      <c r="D38" s="79">
        <v>6.15</v>
      </c>
      <c r="E38" s="79">
        <v>0.15</v>
      </c>
      <c r="F38" s="79">
        <v>0.3</v>
      </c>
      <c r="G38" s="79">
        <f t="shared" si="3"/>
        <v>4.4999999999999998E-2</v>
      </c>
      <c r="H38" s="79">
        <f t="shared" si="4"/>
        <v>0.94000000000000006</v>
      </c>
      <c r="I38" s="79">
        <f t="shared" si="5"/>
        <v>0.92249999999999999</v>
      </c>
      <c r="J38" s="79">
        <v>1</v>
      </c>
      <c r="K38" s="79">
        <f t="shared" si="6"/>
        <v>0.34593750000000001</v>
      </c>
      <c r="L38" s="339">
        <f t="shared" si="7"/>
        <v>5.7810000000000006</v>
      </c>
      <c r="M38" s="79">
        <f t="shared" si="8"/>
        <v>0.92249999999999999</v>
      </c>
      <c r="N38" s="79">
        <f t="shared" si="9"/>
        <v>0.27675</v>
      </c>
      <c r="O38" s="352">
        <f t="shared" si="10"/>
        <v>6.9187500000000013E-2</v>
      </c>
    </row>
    <row r="39" spans="3:15" x14ac:dyDescent="0.25">
      <c r="C39" s="338" t="s">
        <v>26223</v>
      </c>
      <c r="D39" s="339">
        <v>8.15</v>
      </c>
      <c r="E39" s="79">
        <v>0.15</v>
      </c>
      <c r="F39" s="79">
        <v>0.3</v>
      </c>
      <c r="G39" s="79">
        <f t="shared" si="3"/>
        <v>4.4999999999999998E-2</v>
      </c>
      <c r="H39" s="79">
        <f t="shared" si="4"/>
        <v>0.94000000000000006</v>
      </c>
      <c r="I39" s="79">
        <f t="shared" si="5"/>
        <v>1.2224999999999999</v>
      </c>
      <c r="J39" s="79">
        <v>1</v>
      </c>
      <c r="K39" s="79">
        <f t="shared" si="6"/>
        <v>0.45843749999999994</v>
      </c>
      <c r="L39" s="339">
        <f t="shared" si="7"/>
        <v>7.6610000000000005</v>
      </c>
      <c r="M39" s="79">
        <f t="shared" si="8"/>
        <v>1.2224999999999999</v>
      </c>
      <c r="N39" s="79">
        <f t="shared" si="9"/>
        <v>0.36674999999999996</v>
      </c>
      <c r="O39" s="352">
        <f t="shared" si="10"/>
        <v>9.1687499999999977E-2</v>
      </c>
    </row>
    <row r="40" spans="3:15" x14ac:dyDescent="0.25">
      <c r="C40" s="338" t="s">
        <v>26224</v>
      </c>
      <c r="D40" s="79">
        <v>8.9499999999999993</v>
      </c>
      <c r="E40" s="79">
        <v>0.15</v>
      </c>
      <c r="F40" s="79">
        <v>0.3</v>
      </c>
      <c r="G40" s="79">
        <f t="shared" si="3"/>
        <v>4.4999999999999998E-2</v>
      </c>
      <c r="H40" s="79">
        <f t="shared" si="4"/>
        <v>0.94000000000000006</v>
      </c>
      <c r="I40" s="79">
        <f t="shared" si="5"/>
        <v>1.3424999999999998</v>
      </c>
      <c r="J40" s="79">
        <v>1</v>
      </c>
      <c r="K40" s="79">
        <f t="shared" si="6"/>
        <v>0.50343749999999998</v>
      </c>
      <c r="L40" s="339">
        <f t="shared" si="7"/>
        <v>8.4130000000000003</v>
      </c>
      <c r="M40" s="79">
        <f t="shared" si="8"/>
        <v>1.3424999999999998</v>
      </c>
      <c r="N40" s="79">
        <f t="shared" si="9"/>
        <v>0.40274999999999994</v>
      </c>
      <c r="O40" s="352">
        <f t="shared" si="10"/>
        <v>0.10068750000000004</v>
      </c>
    </row>
    <row r="41" spans="3:15" x14ac:dyDescent="0.25">
      <c r="C41" s="338" t="s">
        <v>26225</v>
      </c>
      <c r="D41" s="339">
        <v>9.0299999999999994</v>
      </c>
      <c r="E41" s="79">
        <v>0.15</v>
      </c>
      <c r="F41" s="79">
        <v>0.3</v>
      </c>
      <c r="G41" s="79">
        <f t="shared" si="3"/>
        <v>4.4999999999999998E-2</v>
      </c>
      <c r="H41" s="79">
        <f t="shared" si="4"/>
        <v>0.94000000000000006</v>
      </c>
      <c r="I41" s="79">
        <f t="shared" si="5"/>
        <v>1.3544999999999998</v>
      </c>
      <c r="J41" s="79">
        <v>1</v>
      </c>
      <c r="K41" s="79">
        <f t="shared" si="6"/>
        <v>0.50793749999999993</v>
      </c>
      <c r="L41" s="339">
        <f t="shared" si="7"/>
        <v>8.4881999999999991</v>
      </c>
      <c r="M41" s="79">
        <f t="shared" si="8"/>
        <v>1.3544999999999998</v>
      </c>
      <c r="N41" s="79">
        <f t="shared" si="9"/>
        <v>0.40634999999999993</v>
      </c>
      <c r="O41" s="352">
        <f t="shared" si="10"/>
        <v>0.1015875</v>
      </c>
    </row>
    <row r="42" spans="3:15" x14ac:dyDescent="0.25">
      <c r="C42" s="338" t="s">
        <v>26226</v>
      </c>
      <c r="D42" s="79">
        <v>9.3000000000000007</v>
      </c>
      <c r="E42" s="79">
        <v>0.15</v>
      </c>
      <c r="F42" s="79">
        <v>0.3</v>
      </c>
      <c r="G42" s="79">
        <f t="shared" si="3"/>
        <v>4.4999999999999998E-2</v>
      </c>
      <c r="H42" s="79">
        <f t="shared" si="4"/>
        <v>0.94000000000000006</v>
      </c>
      <c r="I42" s="79">
        <f t="shared" si="5"/>
        <v>1.395</v>
      </c>
      <c r="J42" s="79">
        <v>1</v>
      </c>
      <c r="K42" s="79">
        <f t="shared" si="6"/>
        <v>0.52312499999999995</v>
      </c>
      <c r="L42" s="339">
        <f t="shared" si="7"/>
        <v>8.7420000000000009</v>
      </c>
      <c r="M42" s="79">
        <f t="shared" si="8"/>
        <v>1.395</v>
      </c>
      <c r="N42" s="79">
        <f t="shared" si="9"/>
        <v>0.41849999999999998</v>
      </c>
      <c r="O42" s="352">
        <f t="shared" si="10"/>
        <v>0.10462499999999997</v>
      </c>
    </row>
    <row r="43" spans="3:15" x14ac:dyDescent="0.25">
      <c r="C43" s="338" t="s">
        <v>26227</v>
      </c>
      <c r="D43" s="339">
        <v>9.85</v>
      </c>
      <c r="E43" s="79">
        <v>0.15</v>
      </c>
      <c r="F43" s="79">
        <v>0.3</v>
      </c>
      <c r="G43" s="79">
        <f t="shared" si="3"/>
        <v>4.4999999999999998E-2</v>
      </c>
      <c r="H43" s="79">
        <f t="shared" si="4"/>
        <v>0.94000000000000006</v>
      </c>
      <c r="I43" s="79">
        <f t="shared" si="5"/>
        <v>1.4774999999999998</v>
      </c>
      <c r="J43" s="79">
        <v>1</v>
      </c>
      <c r="K43" s="79">
        <f t="shared" si="6"/>
        <v>0.5540624999999999</v>
      </c>
      <c r="L43" s="339">
        <f t="shared" si="7"/>
        <v>9.2590000000000003</v>
      </c>
      <c r="M43" s="79">
        <f t="shared" si="8"/>
        <v>1.4774999999999998</v>
      </c>
      <c r="N43" s="79">
        <f t="shared" si="9"/>
        <v>0.44324999999999992</v>
      </c>
      <c r="O43" s="352">
        <f t="shared" si="10"/>
        <v>0.11081249999999998</v>
      </c>
    </row>
    <row r="44" spans="3:15" x14ac:dyDescent="0.25">
      <c r="C44" s="338" t="s">
        <v>26228</v>
      </c>
      <c r="D44" s="79">
        <v>10.51</v>
      </c>
      <c r="E44" s="79">
        <v>0.15</v>
      </c>
      <c r="F44" s="79">
        <v>0.3</v>
      </c>
      <c r="G44" s="79">
        <f t="shared" si="3"/>
        <v>4.4999999999999998E-2</v>
      </c>
      <c r="H44" s="79">
        <f t="shared" si="4"/>
        <v>0.94000000000000006</v>
      </c>
      <c r="I44" s="79">
        <f t="shared" si="5"/>
        <v>1.5765</v>
      </c>
      <c r="J44" s="79">
        <v>1</v>
      </c>
      <c r="K44" s="79">
        <f t="shared" si="6"/>
        <v>0.59118749999999998</v>
      </c>
      <c r="L44" s="339">
        <f t="shared" si="7"/>
        <v>9.8794000000000004</v>
      </c>
      <c r="M44" s="79">
        <f t="shared" si="8"/>
        <v>1.5765</v>
      </c>
      <c r="N44" s="79">
        <f t="shared" si="9"/>
        <v>0.47294999999999998</v>
      </c>
      <c r="O44" s="352">
        <f t="shared" si="10"/>
        <v>0.1182375</v>
      </c>
    </row>
    <row r="45" spans="3:15" x14ac:dyDescent="0.25">
      <c r="C45" s="338" t="s">
        <v>26229</v>
      </c>
      <c r="D45" s="79">
        <v>10.6</v>
      </c>
      <c r="E45" s="79">
        <v>0.15</v>
      </c>
      <c r="F45" s="79">
        <v>0.3</v>
      </c>
      <c r="G45" s="79">
        <f t="shared" si="3"/>
        <v>4.4999999999999998E-2</v>
      </c>
      <c r="H45" s="79">
        <f t="shared" si="4"/>
        <v>0.94000000000000006</v>
      </c>
      <c r="I45" s="79">
        <f t="shared" si="5"/>
        <v>1.5899999999999999</v>
      </c>
      <c r="J45" s="79">
        <v>1</v>
      </c>
      <c r="K45" s="79">
        <f t="shared" si="6"/>
        <v>0.59624999999999995</v>
      </c>
      <c r="L45" s="339">
        <f t="shared" si="7"/>
        <v>9.9640000000000004</v>
      </c>
      <c r="M45" s="79">
        <f t="shared" si="8"/>
        <v>1.5899999999999999</v>
      </c>
      <c r="N45" s="79">
        <f t="shared" si="9"/>
        <v>0.47699999999999992</v>
      </c>
      <c r="O45" s="352">
        <f t="shared" si="10"/>
        <v>0.11925000000000002</v>
      </c>
    </row>
    <row r="46" spans="3:15" x14ac:dyDescent="0.25">
      <c r="C46" s="338" t="s">
        <v>26230</v>
      </c>
      <c r="D46" s="79">
        <v>11.15</v>
      </c>
      <c r="E46" s="79">
        <v>0.15</v>
      </c>
      <c r="F46" s="79">
        <v>0.3</v>
      </c>
      <c r="G46" s="79">
        <f t="shared" si="3"/>
        <v>4.4999999999999998E-2</v>
      </c>
      <c r="H46" s="79">
        <f t="shared" si="4"/>
        <v>0.94000000000000006</v>
      </c>
      <c r="I46" s="79">
        <f t="shared" si="5"/>
        <v>1.6725000000000001</v>
      </c>
      <c r="J46" s="79">
        <v>1</v>
      </c>
      <c r="K46" s="79">
        <f t="shared" si="6"/>
        <v>0.62718750000000001</v>
      </c>
      <c r="L46" s="339">
        <f t="shared" si="7"/>
        <v>10.481000000000002</v>
      </c>
      <c r="M46" s="79">
        <f t="shared" si="8"/>
        <v>1.6725000000000001</v>
      </c>
      <c r="N46" s="79">
        <f t="shared" si="9"/>
        <v>0.50175000000000003</v>
      </c>
      <c r="O46" s="352">
        <f t="shared" si="10"/>
        <v>0.12543749999999998</v>
      </c>
    </row>
    <row r="47" spans="3:15" x14ac:dyDescent="0.25">
      <c r="C47" s="338" t="s">
        <v>26231</v>
      </c>
      <c r="D47" s="79">
        <v>11.18</v>
      </c>
      <c r="E47" s="79">
        <v>0.15</v>
      </c>
      <c r="F47" s="79">
        <v>0.3</v>
      </c>
      <c r="G47" s="79">
        <f t="shared" si="3"/>
        <v>4.4999999999999998E-2</v>
      </c>
      <c r="H47" s="79">
        <f t="shared" si="4"/>
        <v>0.94000000000000006</v>
      </c>
      <c r="I47" s="79">
        <f t="shared" si="5"/>
        <v>1.6769999999999998</v>
      </c>
      <c r="J47" s="79">
        <v>1</v>
      </c>
      <c r="K47" s="79">
        <f t="shared" si="6"/>
        <v>0.62887499999999985</v>
      </c>
      <c r="L47" s="339">
        <f t="shared" si="7"/>
        <v>10.5092</v>
      </c>
      <c r="M47" s="79">
        <f t="shared" si="8"/>
        <v>1.6769999999999998</v>
      </c>
      <c r="N47" s="79">
        <f t="shared" si="9"/>
        <v>0.50309999999999988</v>
      </c>
      <c r="O47" s="352">
        <f t="shared" si="10"/>
        <v>0.12577499999999997</v>
      </c>
    </row>
    <row r="48" spans="3:15" x14ac:dyDescent="0.25">
      <c r="C48" s="338" t="s">
        <v>26232</v>
      </c>
      <c r="D48" s="79">
        <v>11.3</v>
      </c>
      <c r="E48" s="79">
        <v>0.15</v>
      </c>
      <c r="F48" s="79">
        <v>0.3</v>
      </c>
      <c r="G48" s="79">
        <f t="shared" si="3"/>
        <v>4.4999999999999998E-2</v>
      </c>
      <c r="H48" s="79">
        <f t="shared" si="4"/>
        <v>0.94000000000000006</v>
      </c>
      <c r="I48" s="79">
        <f t="shared" si="5"/>
        <v>1.6950000000000001</v>
      </c>
      <c r="J48" s="79">
        <v>1</v>
      </c>
      <c r="K48" s="79">
        <f t="shared" si="6"/>
        <v>0.63562499999999988</v>
      </c>
      <c r="L48" s="339">
        <f t="shared" si="7"/>
        <v>10.622000000000002</v>
      </c>
      <c r="M48" s="79">
        <f t="shared" si="8"/>
        <v>1.6950000000000001</v>
      </c>
      <c r="N48" s="79">
        <f t="shared" si="9"/>
        <v>0.50849999999999995</v>
      </c>
      <c r="O48" s="352">
        <f t="shared" si="10"/>
        <v>0.12712499999999993</v>
      </c>
    </row>
    <row r="49" spans="3:15" x14ac:dyDescent="0.25">
      <c r="C49" s="338" t="s">
        <v>26233</v>
      </c>
      <c r="D49" s="79">
        <v>11.57</v>
      </c>
      <c r="E49" s="79">
        <v>0.15</v>
      </c>
      <c r="F49" s="79">
        <v>0.3</v>
      </c>
      <c r="G49" s="79">
        <f t="shared" si="3"/>
        <v>4.4999999999999998E-2</v>
      </c>
      <c r="H49" s="79">
        <f t="shared" si="4"/>
        <v>0.94000000000000006</v>
      </c>
      <c r="I49" s="79">
        <f t="shared" si="5"/>
        <v>1.7355</v>
      </c>
      <c r="J49" s="79">
        <v>1</v>
      </c>
      <c r="K49" s="79">
        <f t="shared" si="6"/>
        <v>0.6508124999999999</v>
      </c>
      <c r="L49" s="339">
        <f t="shared" si="7"/>
        <v>10.875800000000002</v>
      </c>
      <c r="M49" s="79">
        <f t="shared" si="8"/>
        <v>1.7355</v>
      </c>
      <c r="N49" s="79">
        <f t="shared" si="9"/>
        <v>0.52064999999999995</v>
      </c>
      <c r="O49" s="352">
        <f t="shared" si="10"/>
        <v>0.13016249999999996</v>
      </c>
    </row>
    <row r="50" spans="3:15" x14ac:dyDescent="0.25">
      <c r="C50" s="338" t="s">
        <v>26234</v>
      </c>
      <c r="D50" s="79">
        <v>11.98</v>
      </c>
      <c r="E50" s="79">
        <v>0.15</v>
      </c>
      <c r="F50" s="79">
        <v>0.3</v>
      </c>
      <c r="G50" s="79">
        <f t="shared" si="3"/>
        <v>4.4999999999999998E-2</v>
      </c>
      <c r="H50" s="79">
        <f t="shared" si="4"/>
        <v>0.94000000000000006</v>
      </c>
      <c r="I50" s="79">
        <f t="shared" si="5"/>
        <v>1.7969999999999999</v>
      </c>
      <c r="J50" s="79">
        <v>1</v>
      </c>
      <c r="K50" s="79">
        <f t="shared" si="6"/>
        <v>0.67387499999999989</v>
      </c>
      <c r="L50" s="339">
        <f t="shared" si="7"/>
        <v>11.261200000000001</v>
      </c>
      <c r="M50" s="79">
        <f t="shared" si="8"/>
        <v>1.7969999999999999</v>
      </c>
      <c r="N50" s="79">
        <f t="shared" si="9"/>
        <v>0.53909999999999991</v>
      </c>
      <c r="O50" s="352">
        <f t="shared" si="10"/>
        <v>0.13477499999999998</v>
      </c>
    </row>
    <row r="51" spans="3:15" x14ac:dyDescent="0.25">
      <c r="C51" s="338" t="s">
        <v>26235</v>
      </c>
      <c r="D51" s="79">
        <v>12.8</v>
      </c>
      <c r="E51" s="79">
        <v>0.15</v>
      </c>
      <c r="F51" s="79">
        <v>0.3</v>
      </c>
      <c r="G51" s="79">
        <f t="shared" si="3"/>
        <v>4.4999999999999998E-2</v>
      </c>
      <c r="H51" s="79">
        <f t="shared" si="4"/>
        <v>0.94000000000000006</v>
      </c>
      <c r="I51" s="79">
        <f t="shared" si="5"/>
        <v>1.92</v>
      </c>
      <c r="J51" s="79">
        <v>1</v>
      </c>
      <c r="K51" s="79">
        <f t="shared" si="6"/>
        <v>0.72</v>
      </c>
      <c r="L51" s="339">
        <f t="shared" si="7"/>
        <v>12.032000000000002</v>
      </c>
      <c r="M51" s="79">
        <f t="shared" si="8"/>
        <v>1.92</v>
      </c>
      <c r="N51" s="79">
        <f t="shared" si="9"/>
        <v>0.57599999999999996</v>
      </c>
      <c r="O51" s="352">
        <f t="shared" si="10"/>
        <v>0.14400000000000002</v>
      </c>
    </row>
    <row r="52" spans="3:15" x14ac:dyDescent="0.25">
      <c r="C52" s="338" t="s">
        <v>26236</v>
      </c>
      <c r="D52" s="79">
        <v>12.85</v>
      </c>
      <c r="E52" s="79">
        <v>0.15</v>
      </c>
      <c r="F52" s="79">
        <v>0.3</v>
      </c>
      <c r="G52" s="79">
        <f t="shared" si="3"/>
        <v>4.4999999999999998E-2</v>
      </c>
      <c r="H52" s="79">
        <f t="shared" si="4"/>
        <v>0.94000000000000006</v>
      </c>
      <c r="I52" s="79">
        <f t="shared" si="5"/>
        <v>1.9274999999999998</v>
      </c>
      <c r="J52" s="79">
        <v>1</v>
      </c>
      <c r="K52" s="79">
        <f t="shared" si="6"/>
        <v>0.72281249999999986</v>
      </c>
      <c r="L52" s="339">
        <f t="shared" si="7"/>
        <v>12.079000000000001</v>
      </c>
      <c r="M52" s="79">
        <f t="shared" si="8"/>
        <v>1.9274999999999998</v>
      </c>
      <c r="N52" s="79">
        <f t="shared" si="9"/>
        <v>0.57824999999999993</v>
      </c>
      <c r="O52" s="352">
        <f t="shared" si="10"/>
        <v>0.14456249999999993</v>
      </c>
    </row>
    <row r="53" spans="3:15" x14ac:dyDescent="0.25">
      <c r="C53" s="338" t="s">
        <v>26237</v>
      </c>
      <c r="D53" s="79">
        <v>13.86</v>
      </c>
      <c r="E53" s="79">
        <v>0.15</v>
      </c>
      <c r="F53" s="79">
        <v>0.3</v>
      </c>
      <c r="G53" s="79">
        <f t="shared" si="3"/>
        <v>4.4999999999999998E-2</v>
      </c>
      <c r="H53" s="79">
        <f t="shared" si="4"/>
        <v>0.94000000000000006</v>
      </c>
      <c r="I53" s="79">
        <f t="shared" si="5"/>
        <v>2.0789999999999997</v>
      </c>
      <c r="J53" s="79">
        <v>1</v>
      </c>
      <c r="K53" s="79">
        <f t="shared" si="6"/>
        <v>0.7796249999999999</v>
      </c>
      <c r="L53" s="339">
        <f t="shared" si="7"/>
        <v>13.0284</v>
      </c>
      <c r="M53" s="79">
        <f t="shared" si="8"/>
        <v>2.0789999999999997</v>
      </c>
      <c r="N53" s="79">
        <f t="shared" si="9"/>
        <v>0.62369999999999992</v>
      </c>
      <c r="O53" s="352">
        <f t="shared" si="10"/>
        <v>0.15592499999999998</v>
      </c>
    </row>
    <row r="54" spans="3:15" x14ac:dyDescent="0.25">
      <c r="C54" s="338" t="s">
        <v>26238</v>
      </c>
      <c r="D54" s="79">
        <v>14.71</v>
      </c>
      <c r="E54" s="79">
        <v>0.15</v>
      </c>
      <c r="F54" s="79">
        <v>0.3</v>
      </c>
      <c r="G54" s="79">
        <f t="shared" si="3"/>
        <v>4.4999999999999998E-2</v>
      </c>
      <c r="H54" s="79">
        <f t="shared" si="4"/>
        <v>0.94000000000000006</v>
      </c>
      <c r="I54" s="79">
        <f t="shared" si="5"/>
        <v>2.2065000000000001</v>
      </c>
      <c r="J54" s="79">
        <v>1</v>
      </c>
      <c r="K54" s="79">
        <f t="shared" si="6"/>
        <v>0.82743750000000005</v>
      </c>
      <c r="L54" s="339">
        <f t="shared" si="7"/>
        <v>13.827400000000001</v>
      </c>
      <c r="M54" s="79">
        <f t="shared" si="8"/>
        <v>2.2065000000000001</v>
      </c>
      <c r="N54" s="79">
        <f t="shared" si="9"/>
        <v>0.66195000000000004</v>
      </c>
      <c r="O54" s="352">
        <f t="shared" si="10"/>
        <v>0.16548750000000001</v>
      </c>
    </row>
    <row r="55" spans="3:15" x14ac:dyDescent="0.25">
      <c r="C55" s="338" t="s">
        <v>26239</v>
      </c>
      <c r="D55" s="79">
        <v>15.03</v>
      </c>
      <c r="E55" s="79">
        <v>0.15</v>
      </c>
      <c r="F55" s="79">
        <v>0.3</v>
      </c>
      <c r="G55" s="79">
        <f t="shared" ref="G55:G86" si="11">E55*F55</f>
        <v>4.4999999999999998E-2</v>
      </c>
      <c r="H55" s="79">
        <f t="shared" ref="H55:H86" si="12">((2*0.4)+0.14)</f>
        <v>0.94000000000000006</v>
      </c>
      <c r="I55" s="79">
        <f t="shared" ref="I55:I86" si="13">E55*D55</f>
        <v>2.2544999999999997</v>
      </c>
      <c r="J55" s="79">
        <v>1</v>
      </c>
      <c r="K55" s="79">
        <f t="shared" ref="K55:K86" si="14">D55*E55*F55*J55*1.25</f>
        <v>0.84543749999999984</v>
      </c>
      <c r="L55" s="339">
        <f t="shared" ref="L55:L86" si="15">H55*D55*J55</f>
        <v>14.1282</v>
      </c>
      <c r="M55" s="79">
        <f t="shared" ref="M55:M86" si="16">J55*I55</f>
        <v>2.2544999999999997</v>
      </c>
      <c r="N55" s="79">
        <f t="shared" ref="N55:N86" si="17">D55*E55*F55</f>
        <v>0.6763499999999999</v>
      </c>
      <c r="O55" s="352">
        <f t="shared" ref="O55:O86" si="18">K55-N55</f>
        <v>0.16908749999999995</v>
      </c>
    </row>
    <row r="56" spans="3:15" x14ac:dyDescent="0.25">
      <c r="C56" s="338" t="s">
        <v>26240</v>
      </c>
      <c r="D56" s="79">
        <v>15.32</v>
      </c>
      <c r="E56" s="79">
        <v>0.15</v>
      </c>
      <c r="F56" s="79">
        <v>0.3</v>
      </c>
      <c r="G56" s="79">
        <f t="shared" si="11"/>
        <v>4.4999999999999998E-2</v>
      </c>
      <c r="H56" s="79">
        <f t="shared" si="12"/>
        <v>0.94000000000000006</v>
      </c>
      <c r="I56" s="79">
        <f t="shared" si="13"/>
        <v>2.298</v>
      </c>
      <c r="J56" s="79">
        <v>1</v>
      </c>
      <c r="K56" s="79">
        <f t="shared" si="14"/>
        <v>0.86175000000000002</v>
      </c>
      <c r="L56" s="339">
        <f t="shared" si="15"/>
        <v>14.4008</v>
      </c>
      <c r="M56" s="79">
        <f t="shared" si="16"/>
        <v>2.298</v>
      </c>
      <c r="N56" s="79">
        <f t="shared" si="17"/>
        <v>0.68940000000000001</v>
      </c>
      <c r="O56" s="352">
        <f t="shared" si="18"/>
        <v>0.17235</v>
      </c>
    </row>
    <row r="57" spans="3:15" x14ac:dyDescent="0.25">
      <c r="C57" s="338" t="s">
        <v>26241</v>
      </c>
      <c r="D57" s="339">
        <v>15.33</v>
      </c>
      <c r="E57" s="79">
        <v>0.15</v>
      </c>
      <c r="F57" s="79">
        <v>0.3</v>
      </c>
      <c r="G57" s="79">
        <f t="shared" si="11"/>
        <v>4.4999999999999998E-2</v>
      </c>
      <c r="H57" s="79">
        <f t="shared" si="12"/>
        <v>0.94000000000000006</v>
      </c>
      <c r="I57" s="79">
        <f t="shared" si="13"/>
        <v>2.2995000000000001</v>
      </c>
      <c r="J57" s="79">
        <v>1</v>
      </c>
      <c r="K57" s="79">
        <f t="shared" si="14"/>
        <v>0.86231249999999993</v>
      </c>
      <c r="L57" s="339">
        <f t="shared" si="15"/>
        <v>14.410200000000001</v>
      </c>
      <c r="M57" s="79">
        <f t="shared" si="16"/>
        <v>2.2995000000000001</v>
      </c>
      <c r="N57" s="79">
        <f t="shared" si="17"/>
        <v>0.68984999999999996</v>
      </c>
      <c r="O57" s="352">
        <f t="shared" si="18"/>
        <v>0.17246249999999996</v>
      </c>
    </row>
    <row r="58" spans="3:15" x14ac:dyDescent="0.25">
      <c r="C58" s="338" t="s">
        <v>26242</v>
      </c>
      <c r="D58" s="79">
        <v>15.33</v>
      </c>
      <c r="E58" s="79">
        <v>0.15</v>
      </c>
      <c r="F58" s="79">
        <v>0.3</v>
      </c>
      <c r="G58" s="79">
        <f t="shared" si="11"/>
        <v>4.4999999999999998E-2</v>
      </c>
      <c r="H58" s="79">
        <f t="shared" si="12"/>
        <v>0.94000000000000006</v>
      </c>
      <c r="I58" s="79">
        <f t="shared" si="13"/>
        <v>2.2995000000000001</v>
      </c>
      <c r="J58" s="79">
        <v>1</v>
      </c>
      <c r="K58" s="79">
        <f t="shared" si="14"/>
        <v>0.86231249999999993</v>
      </c>
      <c r="L58" s="339">
        <f t="shared" si="15"/>
        <v>14.410200000000001</v>
      </c>
      <c r="M58" s="79">
        <f t="shared" si="16"/>
        <v>2.2995000000000001</v>
      </c>
      <c r="N58" s="79">
        <f t="shared" si="17"/>
        <v>0.68984999999999996</v>
      </c>
      <c r="O58" s="352">
        <f t="shared" si="18"/>
        <v>0.17246249999999996</v>
      </c>
    </row>
    <row r="59" spans="3:15" x14ac:dyDescent="0.25">
      <c r="C59" s="338" t="s">
        <v>26243</v>
      </c>
      <c r="D59" s="79">
        <v>15.45</v>
      </c>
      <c r="E59" s="79">
        <v>0.15</v>
      </c>
      <c r="F59" s="79">
        <v>0.3</v>
      </c>
      <c r="G59" s="79">
        <f t="shared" si="11"/>
        <v>4.4999999999999998E-2</v>
      </c>
      <c r="H59" s="79">
        <f t="shared" si="12"/>
        <v>0.94000000000000006</v>
      </c>
      <c r="I59" s="79">
        <f t="shared" si="13"/>
        <v>2.3174999999999999</v>
      </c>
      <c r="J59" s="79">
        <v>1</v>
      </c>
      <c r="K59" s="79">
        <f t="shared" si="14"/>
        <v>0.86906249999999985</v>
      </c>
      <c r="L59" s="339">
        <f t="shared" si="15"/>
        <v>14.523</v>
      </c>
      <c r="M59" s="79">
        <f t="shared" si="16"/>
        <v>2.3174999999999999</v>
      </c>
      <c r="N59" s="79">
        <f t="shared" si="17"/>
        <v>0.69524999999999992</v>
      </c>
      <c r="O59" s="352">
        <f t="shared" si="18"/>
        <v>0.17381249999999993</v>
      </c>
    </row>
    <row r="60" spans="3:15" x14ac:dyDescent="0.25">
      <c r="C60" s="338" t="s">
        <v>26244</v>
      </c>
      <c r="D60" s="79">
        <v>15.8</v>
      </c>
      <c r="E60" s="79">
        <v>0.15</v>
      </c>
      <c r="F60" s="79">
        <v>0.3</v>
      </c>
      <c r="G60" s="79">
        <f t="shared" si="11"/>
        <v>4.4999999999999998E-2</v>
      </c>
      <c r="H60" s="79">
        <f t="shared" si="12"/>
        <v>0.94000000000000006</v>
      </c>
      <c r="I60" s="79">
        <f t="shared" si="13"/>
        <v>2.37</v>
      </c>
      <c r="J60" s="79">
        <v>1</v>
      </c>
      <c r="K60" s="79">
        <f t="shared" si="14"/>
        <v>0.88874999999999993</v>
      </c>
      <c r="L60" s="339">
        <f t="shared" si="15"/>
        <v>14.852000000000002</v>
      </c>
      <c r="M60" s="79">
        <f t="shared" si="16"/>
        <v>2.37</v>
      </c>
      <c r="N60" s="79">
        <f t="shared" si="17"/>
        <v>0.71099999999999997</v>
      </c>
      <c r="O60" s="352">
        <f t="shared" si="18"/>
        <v>0.17774999999999996</v>
      </c>
    </row>
    <row r="61" spans="3:15" x14ac:dyDescent="0.25">
      <c r="C61" s="338" t="s">
        <v>26245</v>
      </c>
      <c r="D61" s="79">
        <v>15.9</v>
      </c>
      <c r="E61" s="79">
        <v>0.15</v>
      </c>
      <c r="F61" s="79">
        <v>0.3</v>
      </c>
      <c r="G61" s="79">
        <f t="shared" si="11"/>
        <v>4.4999999999999998E-2</v>
      </c>
      <c r="H61" s="79">
        <f t="shared" si="12"/>
        <v>0.94000000000000006</v>
      </c>
      <c r="I61" s="79">
        <f t="shared" si="13"/>
        <v>2.3849999999999998</v>
      </c>
      <c r="J61" s="79">
        <v>1</v>
      </c>
      <c r="K61" s="79">
        <f t="shared" si="14"/>
        <v>0.89437499999999992</v>
      </c>
      <c r="L61" s="339">
        <f t="shared" si="15"/>
        <v>14.946000000000002</v>
      </c>
      <c r="M61" s="79">
        <f t="shared" si="16"/>
        <v>2.3849999999999998</v>
      </c>
      <c r="N61" s="79">
        <f t="shared" si="17"/>
        <v>0.71549999999999991</v>
      </c>
      <c r="O61" s="352">
        <f t="shared" si="18"/>
        <v>0.17887500000000001</v>
      </c>
    </row>
    <row r="62" spans="3:15" x14ac:dyDescent="0.25">
      <c r="C62" s="338" t="s">
        <v>26246</v>
      </c>
      <c r="D62" s="79">
        <v>18.600000000000001</v>
      </c>
      <c r="E62" s="79">
        <v>0.15</v>
      </c>
      <c r="F62" s="79">
        <v>0.3</v>
      </c>
      <c r="G62" s="79">
        <f t="shared" si="11"/>
        <v>4.4999999999999998E-2</v>
      </c>
      <c r="H62" s="79">
        <f t="shared" si="12"/>
        <v>0.94000000000000006</v>
      </c>
      <c r="I62" s="79">
        <f t="shared" si="13"/>
        <v>2.79</v>
      </c>
      <c r="J62" s="79">
        <v>1</v>
      </c>
      <c r="K62" s="79">
        <f t="shared" si="14"/>
        <v>1.0462499999999999</v>
      </c>
      <c r="L62" s="339">
        <f t="shared" si="15"/>
        <v>17.484000000000002</v>
      </c>
      <c r="M62" s="79">
        <f t="shared" si="16"/>
        <v>2.79</v>
      </c>
      <c r="N62" s="79">
        <f t="shared" si="17"/>
        <v>0.83699999999999997</v>
      </c>
      <c r="O62" s="352">
        <f t="shared" si="18"/>
        <v>0.20924999999999994</v>
      </c>
    </row>
    <row r="63" spans="3:15" x14ac:dyDescent="0.25">
      <c r="C63" s="338" t="s">
        <v>26247</v>
      </c>
      <c r="D63" s="79">
        <v>25.93</v>
      </c>
      <c r="E63" s="79">
        <v>0.15</v>
      </c>
      <c r="F63" s="79">
        <v>0.3</v>
      </c>
      <c r="G63" s="79">
        <f t="shared" si="11"/>
        <v>4.4999999999999998E-2</v>
      </c>
      <c r="H63" s="79">
        <f t="shared" si="12"/>
        <v>0.94000000000000006</v>
      </c>
      <c r="I63" s="79">
        <f t="shared" si="13"/>
        <v>3.8895</v>
      </c>
      <c r="J63" s="79">
        <v>1</v>
      </c>
      <c r="K63" s="79">
        <f t="shared" si="14"/>
        <v>1.4585625</v>
      </c>
      <c r="L63" s="339">
        <f t="shared" si="15"/>
        <v>24.374200000000002</v>
      </c>
      <c r="M63" s="79">
        <f t="shared" si="16"/>
        <v>3.8895</v>
      </c>
      <c r="N63" s="79">
        <f t="shared" si="17"/>
        <v>1.1668499999999999</v>
      </c>
      <c r="O63" s="352">
        <f t="shared" si="18"/>
        <v>0.29171250000000004</v>
      </c>
    </row>
    <row r="64" spans="3:15" x14ac:dyDescent="0.25">
      <c r="C64" s="338" t="s">
        <v>26248</v>
      </c>
      <c r="D64" s="79">
        <v>26.15</v>
      </c>
      <c r="E64" s="79">
        <v>0.15</v>
      </c>
      <c r="F64" s="79">
        <v>0.3</v>
      </c>
      <c r="G64" s="79">
        <f t="shared" si="11"/>
        <v>4.4999999999999998E-2</v>
      </c>
      <c r="H64" s="79">
        <f t="shared" si="12"/>
        <v>0.94000000000000006</v>
      </c>
      <c r="I64" s="79">
        <f t="shared" si="13"/>
        <v>3.9224999999999994</v>
      </c>
      <c r="J64" s="79">
        <v>1</v>
      </c>
      <c r="K64" s="79">
        <f t="shared" si="14"/>
        <v>1.4709374999999998</v>
      </c>
      <c r="L64" s="339">
        <f t="shared" si="15"/>
        <v>24.581</v>
      </c>
      <c r="M64" s="79">
        <f t="shared" si="16"/>
        <v>3.9224999999999994</v>
      </c>
      <c r="N64" s="79">
        <f t="shared" si="17"/>
        <v>1.1767499999999997</v>
      </c>
      <c r="O64" s="352">
        <f t="shared" si="18"/>
        <v>0.29418750000000005</v>
      </c>
    </row>
    <row r="65" spans="3:15" x14ac:dyDescent="0.25">
      <c r="C65" s="338" t="s">
        <v>26249</v>
      </c>
      <c r="D65" s="79">
        <v>28.42</v>
      </c>
      <c r="E65" s="79">
        <v>0.15</v>
      </c>
      <c r="F65" s="79">
        <v>0.3</v>
      </c>
      <c r="G65" s="79">
        <f t="shared" si="11"/>
        <v>4.4999999999999998E-2</v>
      </c>
      <c r="H65" s="79">
        <f t="shared" si="12"/>
        <v>0.94000000000000006</v>
      </c>
      <c r="I65" s="79">
        <f t="shared" si="13"/>
        <v>4.2629999999999999</v>
      </c>
      <c r="J65" s="79">
        <v>1</v>
      </c>
      <c r="K65" s="79">
        <f t="shared" si="14"/>
        <v>1.598625</v>
      </c>
      <c r="L65" s="339">
        <f t="shared" si="15"/>
        <v>26.714800000000004</v>
      </c>
      <c r="M65" s="79">
        <f t="shared" si="16"/>
        <v>4.2629999999999999</v>
      </c>
      <c r="N65" s="79">
        <f t="shared" si="17"/>
        <v>1.2788999999999999</v>
      </c>
      <c r="O65" s="352">
        <f t="shared" si="18"/>
        <v>0.31972500000000004</v>
      </c>
    </row>
    <row r="66" spans="3:15" x14ac:dyDescent="0.25">
      <c r="C66" s="338" t="s">
        <v>26250</v>
      </c>
      <c r="D66" s="339">
        <v>32.26</v>
      </c>
      <c r="E66" s="79">
        <v>0.15</v>
      </c>
      <c r="F66" s="79">
        <v>0.3</v>
      </c>
      <c r="G66" s="79">
        <f t="shared" si="11"/>
        <v>4.4999999999999998E-2</v>
      </c>
      <c r="H66" s="79">
        <f t="shared" si="12"/>
        <v>0.94000000000000006</v>
      </c>
      <c r="I66" s="79">
        <f t="shared" si="13"/>
        <v>4.8389999999999995</v>
      </c>
      <c r="J66" s="79">
        <v>1</v>
      </c>
      <c r="K66" s="79">
        <f t="shared" si="14"/>
        <v>1.8146249999999997</v>
      </c>
      <c r="L66" s="339">
        <f t="shared" si="15"/>
        <v>30.324400000000001</v>
      </c>
      <c r="M66" s="79">
        <f t="shared" si="16"/>
        <v>4.8389999999999995</v>
      </c>
      <c r="N66" s="79">
        <f t="shared" si="17"/>
        <v>1.4516999999999998</v>
      </c>
      <c r="O66" s="352">
        <f t="shared" si="18"/>
        <v>0.36292499999999994</v>
      </c>
    </row>
    <row r="67" spans="3:15" x14ac:dyDescent="0.25">
      <c r="C67" s="338" t="s">
        <v>26251</v>
      </c>
      <c r="D67" s="339">
        <v>36.26</v>
      </c>
      <c r="E67" s="79">
        <v>0.15</v>
      </c>
      <c r="F67" s="79">
        <v>0.3</v>
      </c>
      <c r="G67" s="79">
        <f t="shared" si="11"/>
        <v>4.4999999999999998E-2</v>
      </c>
      <c r="H67" s="79">
        <f t="shared" si="12"/>
        <v>0.94000000000000006</v>
      </c>
      <c r="I67" s="79">
        <f t="shared" si="13"/>
        <v>5.4389999999999992</v>
      </c>
      <c r="J67" s="79">
        <v>1</v>
      </c>
      <c r="K67" s="79">
        <f t="shared" si="14"/>
        <v>2.0396249999999996</v>
      </c>
      <c r="L67" s="339">
        <f t="shared" si="15"/>
        <v>34.084400000000002</v>
      </c>
      <c r="M67" s="79">
        <f t="shared" si="16"/>
        <v>5.4389999999999992</v>
      </c>
      <c r="N67" s="79">
        <f t="shared" si="17"/>
        <v>1.6316999999999997</v>
      </c>
      <c r="O67" s="352">
        <f t="shared" si="18"/>
        <v>0.40792499999999987</v>
      </c>
    </row>
    <row r="68" spans="3:15" x14ac:dyDescent="0.25">
      <c r="C68" s="338" t="s">
        <v>26252</v>
      </c>
      <c r="D68" s="79"/>
      <c r="E68" s="79">
        <v>0.15</v>
      </c>
      <c r="F68" s="79">
        <v>0.3</v>
      </c>
      <c r="G68" s="79">
        <f t="shared" si="11"/>
        <v>4.4999999999999998E-2</v>
      </c>
      <c r="H68" s="79">
        <f t="shared" si="12"/>
        <v>0.94000000000000006</v>
      </c>
      <c r="I68" s="79">
        <f t="shared" si="13"/>
        <v>0</v>
      </c>
      <c r="J68" s="79">
        <v>1</v>
      </c>
      <c r="K68" s="79">
        <f t="shared" si="14"/>
        <v>0</v>
      </c>
      <c r="L68" s="339">
        <f t="shared" si="15"/>
        <v>0</v>
      </c>
      <c r="M68" s="79">
        <f t="shared" si="16"/>
        <v>0</v>
      </c>
      <c r="N68" s="79">
        <f t="shared" si="17"/>
        <v>0</v>
      </c>
      <c r="O68" s="352">
        <f t="shared" si="18"/>
        <v>0</v>
      </c>
    </row>
    <row r="69" spans="3:15" x14ac:dyDescent="0.25">
      <c r="C69" s="338" t="s">
        <v>26253</v>
      </c>
      <c r="D69" s="79"/>
      <c r="E69" s="79">
        <v>0.15</v>
      </c>
      <c r="F69" s="79">
        <v>0.3</v>
      </c>
      <c r="G69" s="79">
        <f t="shared" si="11"/>
        <v>4.4999999999999998E-2</v>
      </c>
      <c r="H69" s="79">
        <f t="shared" si="12"/>
        <v>0.94000000000000006</v>
      </c>
      <c r="I69" s="79">
        <f t="shared" si="13"/>
        <v>0</v>
      </c>
      <c r="J69" s="79">
        <v>1</v>
      </c>
      <c r="K69" s="79">
        <f t="shared" si="14"/>
        <v>0</v>
      </c>
      <c r="L69" s="339">
        <f t="shared" si="15"/>
        <v>0</v>
      </c>
      <c r="M69" s="79">
        <f t="shared" si="16"/>
        <v>0</v>
      </c>
      <c r="N69" s="79">
        <f t="shared" si="17"/>
        <v>0</v>
      </c>
      <c r="O69" s="352">
        <f t="shared" si="18"/>
        <v>0</v>
      </c>
    </row>
    <row r="70" spans="3:15" x14ac:dyDescent="0.25">
      <c r="C70" s="338" t="s">
        <v>26254</v>
      </c>
      <c r="D70" s="79"/>
      <c r="E70" s="79">
        <v>0.15</v>
      </c>
      <c r="F70" s="79">
        <v>0.3</v>
      </c>
      <c r="G70" s="79">
        <f t="shared" si="11"/>
        <v>4.4999999999999998E-2</v>
      </c>
      <c r="H70" s="79">
        <f t="shared" si="12"/>
        <v>0.94000000000000006</v>
      </c>
      <c r="I70" s="79">
        <f t="shared" si="13"/>
        <v>0</v>
      </c>
      <c r="J70" s="79">
        <v>1</v>
      </c>
      <c r="K70" s="79">
        <f t="shared" si="14"/>
        <v>0</v>
      </c>
      <c r="L70" s="339">
        <f t="shared" si="15"/>
        <v>0</v>
      </c>
      <c r="M70" s="79">
        <f t="shared" si="16"/>
        <v>0</v>
      </c>
      <c r="N70" s="79">
        <f t="shared" si="17"/>
        <v>0</v>
      </c>
      <c r="O70" s="352">
        <f t="shared" si="18"/>
        <v>0</v>
      </c>
    </row>
    <row r="71" spans="3:15" x14ac:dyDescent="0.25">
      <c r="C71" s="338" t="s">
        <v>26255</v>
      </c>
      <c r="D71" s="79"/>
      <c r="E71" s="79">
        <v>0.15</v>
      </c>
      <c r="F71" s="79">
        <v>0.3</v>
      </c>
      <c r="G71" s="79">
        <f t="shared" si="11"/>
        <v>4.4999999999999998E-2</v>
      </c>
      <c r="H71" s="79">
        <f t="shared" si="12"/>
        <v>0.94000000000000006</v>
      </c>
      <c r="I71" s="79">
        <f t="shared" si="13"/>
        <v>0</v>
      </c>
      <c r="J71" s="79">
        <v>1</v>
      </c>
      <c r="K71" s="79">
        <f t="shared" si="14"/>
        <v>0</v>
      </c>
      <c r="L71" s="339">
        <f t="shared" si="15"/>
        <v>0</v>
      </c>
      <c r="M71" s="79">
        <f t="shared" si="16"/>
        <v>0</v>
      </c>
      <c r="N71" s="79">
        <f t="shared" si="17"/>
        <v>0</v>
      </c>
      <c r="O71" s="352">
        <f t="shared" si="18"/>
        <v>0</v>
      </c>
    </row>
    <row r="72" spans="3:15" x14ac:dyDescent="0.25">
      <c r="C72" s="338" t="s">
        <v>26256</v>
      </c>
      <c r="D72" s="79"/>
      <c r="E72" s="79">
        <v>0.15</v>
      </c>
      <c r="F72" s="79">
        <v>0.3</v>
      </c>
      <c r="G72" s="79">
        <f t="shared" si="11"/>
        <v>4.4999999999999998E-2</v>
      </c>
      <c r="H72" s="79">
        <f t="shared" si="12"/>
        <v>0.94000000000000006</v>
      </c>
      <c r="I72" s="79">
        <f t="shared" si="13"/>
        <v>0</v>
      </c>
      <c r="J72" s="79">
        <v>1</v>
      </c>
      <c r="K72" s="79">
        <f t="shared" si="14"/>
        <v>0</v>
      </c>
      <c r="L72" s="339">
        <f t="shared" si="15"/>
        <v>0</v>
      </c>
      <c r="M72" s="79">
        <f t="shared" si="16"/>
        <v>0</v>
      </c>
      <c r="N72" s="79">
        <f t="shared" si="17"/>
        <v>0</v>
      </c>
      <c r="O72" s="352">
        <f t="shared" si="18"/>
        <v>0</v>
      </c>
    </row>
    <row r="73" spans="3:15" x14ac:dyDescent="0.25">
      <c r="C73" s="338" t="s">
        <v>26257</v>
      </c>
      <c r="D73" s="79"/>
      <c r="E73" s="79">
        <v>0.15</v>
      </c>
      <c r="F73" s="79">
        <v>0.3</v>
      </c>
      <c r="G73" s="79">
        <f t="shared" si="11"/>
        <v>4.4999999999999998E-2</v>
      </c>
      <c r="H73" s="79">
        <f t="shared" si="12"/>
        <v>0.94000000000000006</v>
      </c>
      <c r="I73" s="79">
        <f t="shared" si="13"/>
        <v>0</v>
      </c>
      <c r="J73" s="79">
        <v>1</v>
      </c>
      <c r="K73" s="79">
        <f t="shared" si="14"/>
        <v>0</v>
      </c>
      <c r="L73" s="339">
        <f t="shared" si="15"/>
        <v>0</v>
      </c>
      <c r="M73" s="79">
        <f t="shared" si="16"/>
        <v>0</v>
      </c>
      <c r="N73" s="79">
        <f t="shared" si="17"/>
        <v>0</v>
      </c>
      <c r="O73" s="352">
        <f t="shared" si="18"/>
        <v>0</v>
      </c>
    </row>
    <row r="74" spans="3:15" x14ac:dyDescent="0.25">
      <c r="C74" s="338" t="s">
        <v>26258</v>
      </c>
      <c r="D74" s="79"/>
      <c r="E74" s="79">
        <v>0.15</v>
      </c>
      <c r="F74" s="79">
        <v>0.3</v>
      </c>
      <c r="G74" s="79">
        <f t="shared" si="11"/>
        <v>4.4999999999999998E-2</v>
      </c>
      <c r="H74" s="79">
        <f t="shared" si="12"/>
        <v>0.94000000000000006</v>
      </c>
      <c r="I74" s="79">
        <f t="shared" si="13"/>
        <v>0</v>
      </c>
      <c r="J74" s="79">
        <v>1</v>
      </c>
      <c r="K74" s="79">
        <f t="shared" si="14"/>
        <v>0</v>
      </c>
      <c r="L74" s="339">
        <f t="shared" si="15"/>
        <v>0</v>
      </c>
      <c r="M74" s="79">
        <f t="shared" si="16"/>
        <v>0</v>
      </c>
      <c r="N74" s="79">
        <f t="shared" si="17"/>
        <v>0</v>
      </c>
      <c r="O74" s="352">
        <f t="shared" si="18"/>
        <v>0</v>
      </c>
    </row>
    <row r="75" spans="3:15" x14ac:dyDescent="0.25">
      <c r="C75" s="338" t="s">
        <v>26259</v>
      </c>
      <c r="D75" s="79"/>
      <c r="E75" s="79">
        <v>0.15</v>
      </c>
      <c r="F75" s="79">
        <v>0.3</v>
      </c>
      <c r="G75" s="79">
        <f t="shared" si="11"/>
        <v>4.4999999999999998E-2</v>
      </c>
      <c r="H75" s="79">
        <f t="shared" si="12"/>
        <v>0.94000000000000006</v>
      </c>
      <c r="I75" s="79">
        <f t="shared" si="13"/>
        <v>0</v>
      </c>
      <c r="J75" s="79">
        <v>1</v>
      </c>
      <c r="K75" s="79">
        <f t="shared" si="14"/>
        <v>0</v>
      </c>
      <c r="L75" s="339">
        <f t="shared" si="15"/>
        <v>0</v>
      </c>
      <c r="M75" s="79">
        <f t="shared" si="16"/>
        <v>0</v>
      </c>
      <c r="N75" s="79">
        <f t="shared" si="17"/>
        <v>0</v>
      </c>
      <c r="O75" s="352">
        <f t="shared" si="18"/>
        <v>0</v>
      </c>
    </row>
    <row r="76" spans="3:15" x14ac:dyDescent="0.25">
      <c r="C76" s="338" t="s">
        <v>26260</v>
      </c>
      <c r="D76" s="79"/>
      <c r="E76" s="79">
        <v>0.15</v>
      </c>
      <c r="F76" s="79">
        <v>0.3</v>
      </c>
      <c r="G76" s="79">
        <f t="shared" si="11"/>
        <v>4.4999999999999998E-2</v>
      </c>
      <c r="H76" s="79">
        <f t="shared" si="12"/>
        <v>0.94000000000000006</v>
      </c>
      <c r="I76" s="79">
        <f t="shared" si="13"/>
        <v>0</v>
      </c>
      <c r="J76" s="79">
        <v>1</v>
      </c>
      <c r="K76" s="79">
        <f t="shared" si="14"/>
        <v>0</v>
      </c>
      <c r="L76" s="339">
        <f t="shared" si="15"/>
        <v>0</v>
      </c>
      <c r="M76" s="79">
        <f t="shared" si="16"/>
        <v>0</v>
      </c>
      <c r="N76" s="79">
        <f t="shared" si="17"/>
        <v>0</v>
      </c>
      <c r="O76" s="352">
        <f t="shared" si="18"/>
        <v>0</v>
      </c>
    </row>
    <row r="77" spans="3:15" x14ac:dyDescent="0.25">
      <c r="C77" s="338" t="s">
        <v>26261</v>
      </c>
      <c r="D77" s="79"/>
      <c r="E77" s="79">
        <v>0.15</v>
      </c>
      <c r="F77" s="79">
        <v>0.3</v>
      </c>
      <c r="G77" s="79">
        <f t="shared" si="11"/>
        <v>4.4999999999999998E-2</v>
      </c>
      <c r="H77" s="79">
        <f t="shared" si="12"/>
        <v>0.94000000000000006</v>
      </c>
      <c r="I77" s="79">
        <f t="shared" si="13"/>
        <v>0</v>
      </c>
      <c r="J77" s="79">
        <v>1</v>
      </c>
      <c r="K77" s="79">
        <f t="shared" si="14"/>
        <v>0</v>
      </c>
      <c r="L77" s="339">
        <f t="shared" si="15"/>
        <v>0</v>
      </c>
      <c r="M77" s="79">
        <f t="shared" si="16"/>
        <v>0</v>
      </c>
      <c r="N77" s="79">
        <f t="shared" si="17"/>
        <v>0</v>
      </c>
      <c r="O77" s="352">
        <f t="shared" si="18"/>
        <v>0</v>
      </c>
    </row>
    <row r="78" spans="3:15" x14ac:dyDescent="0.25">
      <c r="C78" s="338" t="s">
        <v>26262</v>
      </c>
      <c r="D78" s="79"/>
      <c r="E78" s="79">
        <v>0.15</v>
      </c>
      <c r="F78" s="79">
        <v>0.3</v>
      </c>
      <c r="G78" s="79">
        <f t="shared" si="11"/>
        <v>4.4999999999999998E-2</v>
      </c>
      <c r="H78" s="79">
        <f t="shared" si="12"/>
        <v>0.94000000000000006</v>
      </c>
      <c r="I78" s="79">
        <f t="shared" si="13"/>
        <v>0</v>
      </c>
      <c r="J78" s="79">
        <v>1</v>
      </c>
      <c r="K78" s="79">
        <f t="shared" si="14"/>
        <v>0</v>
      </c>
      <c r="L78" s="339">
        <f t="shared" si="15"/>
        <v>0</v>
      </c>
      <c r="M78" s="79">
        <f t="shared" si="16"/>
        <v>0</v>
      </c>
      <c r="N78" s="79">
        <f t="shared" si="17"/>
        <v>0</v>
      </c>
      <c r="O78" s="352">
        <f t="shared" si="18"/>
        <v>0</v>
      </c>
    </row>
    <row r="79" spans="3:15" x14ac:dyDescent="0.25">
      <c r="C79" s="338" t="s">
        <v>26263</v>
      </c>
      <c r="D79" s="79"/>
      <c r="E79" s="79">
        <v>0.15</v>
      </c>
      <c r="F79" s="79">
        <v>0.3</v>
      </c>
      <c r="G79" s="79">
        <f t="shared" si="11"/>
        <v>4.4999999999999998E-2</v>
      </c>
      <c r="H79" s="79">
        <f t="shared" si="12"/>
        <v>0.94000000000000006</v>
      </c>
      <c r="I79" s="79">
        <f t="shared" si="13"/>
        <v>0</v>
      </c>
      <c r="J79" s="79">
        <v>1</v>
      </c>
      <c r="K79" s="79">
        <f t="shared" si="14"/>
        <v>0</v>
      </c>
      <c r="L79" s="339">
        <f t="shared" si="15"/>
        <v>0</v>
      </c>
      <c r="M79" s="79">
        <f t="shared" si="16"/>
        <v>0</v>
      </c>
      <c r="N79" s="79">
        <f t="shared" si="17"/>
        <v>0</v>
      </c>
      <c r="O79" s="352">
        <f t="shared" si="18"/>
        <v>0</v>
      </c>
    </row>
    <row r="80" spans="3:15" x14ac:dyDescent="0.25">
      <c r="C80" s="338" t="s">
        <v>26264</v>
      </c>
      <c r="D80" s="79"/>
      <c r="E80" s="79">
        <v>0.15</v>
      </c>
      <c r="F80" s="79">
        <v>0.3</v>
      </c>
      <c r="G80" s="79">
        <f t="shared" si="11"/>
        <v>4.4999999999999998E-2</v>
      </c>
      <c r="H80" s="79">
        <f t="shared" si="12"/>
        <v>0.94000000000000006</v>
      </c>
      <c r="I80" s="79">
        <f t="shared" si="13"/>
        <v>0</v>
      </c>
      <c r="J80" s="79">
        <v>1</v>
      </c>
      <c r="K80" s="79">
        <f t="shared" si="14"/>
        <v>0</v>
      </c>
      <c r="L80" s="339">
        <f t="shared" si="15"/>
        <v>0</v>
      </c>
      <c r="M80" s="79">
        <f t="shared" si="16"/>
        <v>0</v>
      </c>
      <c r="N80" s="79">
        <f t="shared" si="17"/>
        <v>0</v>
      </c>
      <c r="O80" s="352">
        <f t="shared" si="18"/>
        <v>0</v>
      </c>
    </row>
    <row r="81" spans="3:15" x14ac:dyDescent="0.25">
      <c r="C81" s="338" t="s">
        <v>26265</v>
      </c>
      <c r="D81" s="79"/>
      <c r="E81" s="79">
        <v>0.15</v>
      </c>
      <c r="F81" s="79">
        <v>0.3</v>
      </c>
      <c r="G81" s="79">
        <f t="shared" si="11"/>
        <v>4.4999999999999998E-2</v>
      </c>
      <c r="H81" s="79">
        <f t="shared" si="12"/>
        <v>0.94000000000000006</v>
      </c>
      <c r="I81" s="79">
        <f t="shared" si="13"/>
        <v>0</v>
      </c>
      <c r="J81" s="79">
        <v>1</v>
      </c>
      <c r="K81" s="79">
        <f t="shared" si="14"/>
        <v>0</v>
      </c>
      <c r="L81" s="339">
        <f t="shared" si="15"/>
        <v>0</v>
      </c>
      <c r="M81" s="79">
        <f t="shared" si="16"/>
        <v>0</v>
      </c>
      <c r="N81" s="79">
        <f t="shared" si="17"/>
        <v>0</v>
      </c>
      <c r="O81" s="352">
        <f t="shared" si="18"/>
        <v>0</v>
      </c>
    </row>
    <row r="82" spans="3:15" x14ac:dyDescent="0.25">
      <c r="C82" s="338" t="s">
        <v>26266</v>
      </c>
      <c r="D82" s="79"/>
      <c r="E82" s="79">
        <v>0.15</v>
      </c>
      <c r="F82" s="79">
        <v>0.3</v>
      </c>
      <c r="G82" s="79">
        <f t="shared" si="11"/>
        <v>4.4999999999999998E-2</v>
      </c>
      <c r="H82" s="79">
        <f t="shared" si="12"/>
        <v>0.94000000000000006</v>
      </c>
      <c r="I82" s="79">
        <f t="shared" si="13"/>
        <v>0</v>
      </c>
      <c r="J82" s="79">
        <v>1</v>
      </c>
      <c r="K82" s="79">
        <f t="shared" si="14"/>
        <v>0</v>
      </c>
      <c r="L82" s="339">
        <f t="shared" si="15"/>
        <v>0</v>
      </c>
      <c r="M82" s="79">
        <f t="shared" si="16"/>
        <v>0</v>
      </c>
      <c r="N82" s="79">
        <f t="shared" si="17"/>
        <v>0</v>
      </c>
      <c r="O82" s="352">
        <f t="shared" si="18"/>
        <v>0</v>
      </c>
    </row>
    <row r="83" spans="3:15" x14ac:dyDescent="0.25">
      <c r="C83" s="338" t="s">
        <v>26267</v>
      </c>
      <c r="D83" s="79"/>
      <c r="E83" s="79">
        <v>0.15</v>
      </c>
      <c r="F83" s="79">
        <v>0.3</v>
      </c>
      <c r="G83" s="79">
        <f t="shared" si="11"/>
        <v>4.4999999999999998E-2</v>
      </c>
      <c r="H83" s="79">
        <f t="shared" si="12"/>
        <v>0.94000000000000006</v>
      </c>
      <c r="I83" s="79">
        <f t="shared" si="13"/>
        <v>0</v>
      </c>
      <c r="J83" s="79">
        <v>1</v>
      </c>
      <c r="K83" s="79">
        <f t="shared" si="14"/>
        <v>0</v>
      </c>
      <c r="L83" s="339">
        <f t="shared" si="15"/>
        <v>0</v>
      </c>
      <c r="M83" s="79">
        <f t="shared" si="16"/>
        <v>0</v>
      </c>
      <c r="N83" s="79">
        <f t="shared" si="17"/>
        <v>0</v>
      </c>
      <c r="O83" s="352">
        <f t="shared" si="18"/>
        <v>0</v>
      </c>
    </row>
    <row r="84" spans="3:15" x14ac:dyDescent="0.25">
      <c r="C84" s="338" t="s">
        <v>26268</v>
      </c>
      <c r="D84" s="79"/>
      <c r="E84" s="79">
        <v>0.15</v>
      </c>
      <c r="F84" s="79">
        <v>0.3</v>
      </c>
      <c r="G84" s="79">
        <f t="shared" si="11"/>
        <v>4.4999999999999998E-2</v>
      </c>
      <c r="H84" s="79">
        <f t="shared" si="12"/>
        <v>0.94000000000000006</v>
      </c>
      <c r="I84" s="79">
        <f t="shared" si="13"/>
        <v>0</v>
      </c>
      <c r="J84" s="79">
        <v>1</v>
      </c>
      <c r="K84" s="79">
        <f t="shared" si="14"/>
        <v>0</v>
      </c>
      <c r="L84" s="339">
        <f t="shared" si="15"/>
        <v>0</v>
      </c>
      <c r="M84" s="79">
        <f t="shared" si="16"/>
        <v>0</v>
      </c>
      <c r="N84" s="79">
        <f t="shared" si="17"/>
        <v>0</v>
      </c>
      <c r="O84" s="352">
        <f t="shared" si="18"/>
        <v>0</v>
      </c>
    </row>
    <row r="85" spans="3:15" x14ac:dyDescent="0.25">
      <c r="C85" s="338" t="s">
        <v>26269</v>
      </c>
      <c r="D85" s="79"/>
      <c r="E85" s="79">
        <v>0.15</v>
      </c>
      <c r="F85" s="79">
        <v>0.3</v>
      </c>
      <c r="G85" s="79">
        <f t="shared" si="11"/>
        <v>4.4999999999999998E-2</v>
      </c>
      <c r="H85" s="79">
        <f t="shared" si="12"/>
        <v>0.94000000000000006</v>
      </c>
      <c r="I85" s="79">
        <f t="shared" si="13"/>
        <v>0</v>
      </c>
      <c r="J85" s="79">
        <v>1</v>
      </c>
      <c r="K85" s="79">
        <f t="shared" si="14"/>
        <v>0</v>
      </c>
      <c r="L85" s="339">
        <f t="shared" si="15"/>
        <v>0</v>
      </c>
      <c r="M85" s="79">
        <f t="shared" si="16"/>
        <v>0</v>
      </c>
      <c r="N85" s="79">
        <f t="shared" si="17"/>
        <v>0</v>
      </c>
      <c r="O85" s="352">
        <f t="shared" si="18"/>
        <v>0</v>
      </c>
    </row>
    <row r="86" spans="3:15" x14ac:dyDescent="0.25">
      <c r="C86" s="338" t="s">
        <v>26270</v>
      </c>
      <c r="D86" s="79"/>
      <c r="E86" s="79">
        <v>0.15</v>
      </c>
      <c r="F86" s="79">
        <v>0.3</v>
      </c>
      <c r="G86" s="79">
        <f t="shared" si="11"/>
        <v>4.4999999999999998E-2</v>
      </c>
      <c r="H86" s="79">
        <f t="shared" si="12"/>
        <v>0.94000000000000006</v>
      </c>
      <c r="I86" s="79">
        <f t="shared" si="13"/>
        <v>0</v>
      </c>
      <c r="J86" s="79">
        <v>1</v>
      </c>
      <c r="K86" s="79">
        <f t="shared" si="14"/>
        <v>0</v>
      </c>
      <c r="L86" s="339">
        <f t="shared" si="15"/>
        <v>0</v>
      </c>
      <c r="M86" s="79">
        <f t="shared" si="16"/>
        <v>0</v>
      </c>
      <c r="N86" s="79">
        <f t="shared" si="17"/>
        <v>0</v>
      </c>
      <c r="O86" s="352">
        <f t="shared" si="18"/>
        <v>0</v>
      </c>
    </row>
    <row r="87" spans="3:15" x14ac:dyDescent="0.25">
      <c r="C87" s="338" t="s">
        <v>26271</v>
      </c>
      <c r="D87" s="79"/>
      <c r="E87" s="79">
        <v>0.15</v>
      </c>
      <c r="F87" s="79">
        <v>0.3</v>
      </c>
      <c r="G87" s="79">
        <f t="shared" ref="G87:G118" si="19">E87*F87</f>
        <v>4.4999999999999998E-2</v>
      </c>
      <c r="H87" s="79">
        <f t="shared" ref="H87:H122" si="20">((2*0.4)+0.14)</f>
        <v>0.94000000000000006</v>
      </c>
      <c r="I87" s="79">
        <f t="shared" ref="I87:I122" si="21">E87*D87</f>
        <v>0</v>
      </c>
      <c r="J87" s="79">
        <v>1</v>
      </c>
      <c r="K87" s="79">
        <f t="shared" ref="K87:K118" si="22">D87*E87*F87*J87*1.25</f>
        <v>0</v>
      </c>
      <c r="L87" s="339">
        <f t="shared" ref="L87:L122" si="23">H87*D87*J87</f>
        <v>0</v>
      </c>
      <c r="M87" s="79">
        <f t="shared" ref="M87:M122" si="24">J87*I87</f>
        <v>0</v>
      </c>
      <c r="N87" s="79">
        <f t="shared" ref="N87:N122" si="25">D87*E87*F87</f>
        <v>0</v>
      </c>
      <c r="O87" s="352">
        <f t="shared" ref="O87:O118" si="26">K87-N87</f>
        <v>0</v>
      </c>
    </row>
    <row r="88" spans="3:15" x14ac:dyDescent="0.25">
      <c r="C88" s="338" t="s">
        <v>26272</v>
      </c>
      <c r="D88" s="79"/>
      <c r="E88" s="79">
        <v>0.15</v>
      </c>
      <c r="F88" s="79">
        <v>0.3</v>
      </c>
      <c r="G88" s="79">
        <f t="shared" si="19"/>
        <v>4.4999999999999998E-2</v>
      </c>
      <c r="H88" s="79">
        <f t="shared" si="20"/>
        <v>0.94000000000000006</v>
      </c>
      <c r="I88" s="79">
        <f t="shared" si="21"/>
        <v>0</v>
      </c>
      <c r="J88" s="79">
        <v>1</v>
      </c>
      <c r="K88" s="79">
        <f t="shared" si="22"/>
        <v>0</v>
      </c>
      <c r="L88" s="339">
        <f t="shared" si="23"/>
        <v>0</v>
      </c>
      <c r="M88" s="79">
        <f t="shared" si="24"/>
        <v>0</v>
      </c>
      <c r="N88" s="79">
        <f t="shared" si="25"/>
        <v>0</v>
      </c>
      <c r="O88" s="352">
        <f t="shared" si="26"/>
        <v>0</v>
      </c>
    </row>
    <row r="89" spans="3:15" x14ac:dyDescent="0.25">
      <c r="C89" s="338" t="s">
        <v>26273</v>
      </c>
      <c r="D89" s="79"/>
      <c r="E89" s="79">
        <v>0.15</v>
      </c>
      <c r="F89" s="79">
        <v>0.3</v>
      </c>
      <c r="G89" s="79">
        <f t="shared" si="19"/>
        <v>4.4999999999999998E-2</v>
      </c>
      <c r="H89" s="79">
        <f t="shared" si="20"/>
        <v>0.94000000000000006</v>
      </c>
      <c r="I89" s="79">
        <f t="shared" si="21"/>
        <v>0</v>
      </c>
      <c r="J89" s="79">
        <v>1</v>
      </c>
      <c r="K89" s="79">
        <f t="shared" si="22"/>
        <v>0</v>
      </c>
      <c r="L89" s="339">
        <f t="shared" si="23"/>
        <v>0</v>
      </c>
      <c r="M89" s="79">
        <f t="shared" si="24"/>
        <v>0</v>
      </c>
      <c r="N89" s="79">
        <f t="shared" si="25"/>
        <v>0</v>
      </c>
      <c r="O89" s="352">
        <f t="shared" si="26"/>
        <v>0</v>
      </c>
    </row>
    <row r="90" spans="3:15" x14ac:dyDescent="0.25">
      <c r="C90" s="338" t="s">
        <v>26274</v>
      </c>
      <c r="D90" s="79"/>
      <c r="E90" s="79">
        <v>0.15</v>
      </c>
      <c r="F90" s="79">
        <v>0.3</v>
      </c>
      <c r="G90" s="79">
        <f t="shared" si="19"/>
        <v>4.4999999999999998E-2</v>
      </c>
      <c r="H90" s="79">
        <f t="shared" si="20"/>
        <v>0.94000000000000006</v>
      </c>
      <c r="I90" s="79">
        <f t="shared" si="21"/>
        <v>0</v>
      </c>
      <c r="J90" s="79">
        <v>1</v>
      </c>
      <c r="K90" s="79">
        <f t="shared" si="22"/>
        <v>0</v>
      </c>
      <c r="L90" s="339">
        <f t="shared" si="23"/>
        <v>0</v>
      </c>
      <c r="M90" s="79">
        <f t="shared" si="24"/>
        <v>0</v>
      </c>
      <c r="N90" s="79">
        <f t="shared" si="25"/>
        <v>0</v>
      </c>
      <c r="O90" s="352">
        <f t="shared" si="26"/>
        <v>0</v>
      </c>
    </row>
    <row r="91" spans="3:15" x14ac:dyDescent="0.25">
      <c r="C91" s="338" t="s">
        <v>26275</v>
      </c>
      <c r="D91" s="79"/>
      <c r="E91" s="79">
        <v>0.15</v>
      </c>
      <c r="F91" s="79">
        <v>0.3</v>
      </c>
      <c r="G91" s="79">
        <f t="shared" si="19"/>
        <v>4.4999999999999998E-2</v>
      </c>
      <c r="H91" s="79">
        <f t="shared" si="20"/>
        <v>0.94000000000000006</v>
      </c>
      <c r="I91" s="79">
        <f t="shared" si="21"/>
        <v>0</v>
      </c>
      <c r="J91" s="79">
        <v>1</v>
      </c>
      <c r="K91" s="79">
        <f t="shared" si="22"/>
        <v>0</v>
      </c>
      <c r="L91" s="339">
        <f t="shared" si="23"/>
        <v>0</v>
      </c>
      <c r="M91" s="79">
        <f t="shared" si="24"/>
        <v>0</v>
      </c>
      <c r="N91" s="79">
        <f t="shared" si="25"/>
        <v>0</v>
      </c>
      <c r="O91" s="352">
        <f t="shared" si="26"/>
        <v>0</v>
      </c>
    </row>
    <row r="92" spans="3:15" x14ac:dyDescent="0.25">
      <c r="C92" s="338" t="s">
        <v>26276</v>
      </c>
      <c r="D92" s="79"/>
      <c r="E92" s="79">
        <v>0.15</v>
      </c>
      <c r="F92" s="79">
        <v>0.3</v>
      </c>
      <c r="G92" s="79">
        <f t="shared" si="19"/>
        <v>4.4999999999999998E-2</v>
      </c>
      <c r="H92" s="79">
        <f t="shared" si="20"/>
        <v>0.94000000000000006</v>
      </c>
      <c r="I92" s="79">
        <f t="shared" si="21"/>
        <v>0</v>
      </c>
      <c r="J92" s="79">
        <v>1</v>
      </c>
      <c r="K92" s="79">
        <f t="shared" si="22"/>
        <v>0</v>
      </c>
      <c r="L92" s="339">
        <f t="shared" si="23"/>
        <v>0</v>
      </c>
      <c r="M92" s="79">
        <f t="shared" si="24"/>
        <v>0</v>
      </c>
      <c r="N92" s="79">
        <f t="shared" si="25"/>
        <v>0</v>
      </c>
      <c r="O92" s="352">
        <f t="shared" si="26"/>
        <v>0</v>
      </c>
    </row>
    <row r="93" spans="3:15" x14ac:dyDescent="0.25">
      <c r="C93" s="338" t="s">
        <v>26277</v>
      </c>
      <c r="D93" s="79"/>
      <c r="E93" s="79">
        <v>0.15</v>
      </c>
      <c r="F93" s="79">
        <v>0.3</v>
      </c>
      <c r="G93" s="79">
        <f t="shared" si="19"/>
        <v>4.4999999999999998E-2</v>
      </c>
      <c r="H93" s="79">
        <f t="shared" si="20"/>
        <v>0.94000000000000006</v>
      </c>
      <c r="I93" s="79">
        <f t="shared" si="21"/>
        <v>0</v>
      </c>
      <c r="J93" s="79">
        <v>1</v>
      </c>
      <c r="K93" s="79">
        <f t="shared" si="22"/>
        <v>0</v>
      </c>
      <c r="L93" s="339">
        <f t="shared" si="23"/>
        <v>0</v>
      </c>
      <c r="M93" s="79">
        <f t="shared" si="24"/>
        <v>0</v>
      </c>
      <c r="N93" s="79">
        <f t="shared" si="25"/>
        <v>0</v>
      </c>
      <c r="O93" s="352">
        <f t="shared" si="26"/>
        <v>0</v>
      </c>
    </row>
    <row r="94" spans="3:15" x14ac:dyDescent="0.25">
      <c r="C94" s="338" t="s">
        <v>26278</v>
      </c>
      <c r="D94" s="79"/>
      <c r="E94" s="79">
        <v>0.15</v>
      </c>
      <c r="F94" s="79">
        <v>0.3</v>
      </c>
      <c r="G94" s="79">
        <f t="shared" si="19"/>
        <v>4.4999999999999998E-2</v>
      </c>
      <c r="H94" s="79">
        <f t="shared" si="20"/>
        <v>0.94000000000000006</v>
      </c>
      <c r="I94" s="79">
        <f t="shared" si="21"/>
        <v>0</v>
      </c>
      <c r="J94" s="79">
        <v>1</v>
      </c>
      <c r="K94" s="79">
        <f t="shared" si="22"/>
        <v>0</v>
      </c>
      <c r="L94" s="339">
        <f t="shared" si="23"/>
        <v>0</v>
      </c>
      <c r="M94" s="79">
        <f t="shared" si="24"/>
        <v>0</v>
      </c>
      <c r="N94" s="79">
        <f t="shared" si="25"/>
        <v>0</v>
      </c>
      <c r="O94" s="352">
        <f t="shared" si="26"/>
        <v>0</v>
      </c>
    </row>
    <row r="95" spans="3:15" x14ac:dyDescent="0.25">
      <c r="C95" s="338" t="s">
        <v>26279</v>
      </c>
      <c r="D95" s="79"/>
      <c r="E95" s="79">
        <v>0.15</v>
      </c>
      <c r="F95" s="79">
        <v>0.3</v>
      </c>
      <c r="G95" s="79">
        <f t="shared" si="19"/>
        <v>4.4999999999999998E-2</v>
      </c>
      <c r="H95" s="79">
        <f t="shared" si="20"/>
        <v>0.94000000000000006</v>
      </c>
      <c r="I95" s="79">
        <f t="shared" si="21"/>
        <v>0</v>
      </c>
      <c r="J95" s="79">
        <v>1</v>
      </c>
      <c r="K95" s="79">
        <f t="shared" si="22"/>
        <v>0</v>
      </c>
      <c r="L95" s="339">
        <f t="shared" si="23"/>
        <v>0</v>
      </c>
      <c r="M95" s="79">
        <f t="shared" si="24"/>
        <v>0</v>
      </c>
      <c r="N95" s="79">
        <f t="shared" si="25"/>
        <v>0</v>
      </c>
      <c r="O95" s="352">
        <f t="shared" si="26"/>
        <v>0</v>
      </c>
    </row>
    <row r="96" spans="3:15" x14ac:dyDescent="0.25">
      <c r="C96" s="338" t="s">
        <v>26280</v>
      </c>
      <c r="D96" s="79"/>
      <c r="E96" s="79">
        <v>0.15</v>
      </c>
      <c r="F96" s="79">
        <v>0.3</v>
      </c>
      <c r="G96" s="79">
        <f t="shared" si="19"/>
        <v>4.4999999999999998E-2</v>
      </c>
      <c r="H96" s="79">
        <f t="shared" si="20"/>
        <v>0.94000000000000006</v>
      </c>
      <c r="I96" s="79">
        <f t="shared" si="21"/>
        <v>0</v>
      </c>
      <c r="J96" s="79">
        <v>1</v>
      </c>
      <c r="K96" s="79">
        <f t="shared" si="22"/>
        <v>0</v>
      </c>
      <c r="L96" s="339">
        <f t="shared" si="23"/>
        <v>0</v>
      </c>
      <c r="M96" s="79">
        <f t="shared" si="24"/>
        <v>0</v>
      </c>
      <c r="N96" s="79">
        <f t="shared" si="25"/>
        <v>0</v>
      </c>
      <c r="O96" s="352">
        <f t="shared" si="26"/>
        <v>0</v>
      </c>
    </row>
    <row r="97" spans="3:15" x14ac:dyDescent="0.25">
      <c r="C97" s="338" t="s">
        <v>26281</v>
      </c>
      <c r="D97" s="79"/>
      <c r="E97" s="79">
        <v>0.15</v>
      </c>
      <c r="F97" s="79">
        <v>0.3</v>
      </c>
      <c r="G97" s="79">
        <f t="shared" si="19"/>
        <v>4.4999999999999998E-2</v>
      </c>
      <c r="H97" s="79">
        <f t="shared" si="20"/>
        <v>0.94000000000000006</v>
      </c>
      <c r="I97" s="79">
        <f t="shared" si="21"/>
        <v>0</v>
      </c>
      <c r="J97" s="79">
        <v>1</v>
      </c>
      <c r="K97" s="79">
        <f t="shared" si="22"/>
        <v>0</v>
      </c>
      <c r="L97" s="339">
        <f t="shared" si="23"/>
        <v>0</v>
      </c>
      <c r="M97" s="79">
        <f t="shared" si="24"/>
        <v>0</v>
      </c>
      <c r="N97" s="79">
        <f t="shared" si="25"/>
        <v>0</v>
      </c>
      <c r="O97" s="352">
        <f t="shared" si="26"/>
        <v>0</v>
      </c>
    </row>
    <row r="98" spans="3:15" x14ac:dyDescent="0.25">
      <c r="C98" s="338" t="s">
        <v>26282</v>
      </c>
      <c r="D98" s="79"/>
      <c r="E98" s="79">
        <v>0.15</v>
      </c>
      <c r="F98" s="79">
        <v>0.3</v>
      </c>
      <c r="G98" s="79">
        <f t="shared" si="19"/>
        <v>4.4999999999999998E-2</v>
      </c>
      <c r="H98" s="79">
        <f t="shared" si="20"/>
        <v>0.94000000000000006</v>
      </c>
      <c r="I98" s="79">
        <f t="shared" si="21"/>
        <v>0</v>
      </c>
      <c r="J98" s="79">
        <v>1</v>
      </c>
      <c r="K98" s="79">
        <f t="shared" si="22"/>
        <v>0</v>
      </c>
      <c r="L98" s="339">
        <f t="shared" si="23"/>
        <v>0</v>
      </c>
      <c r="M98" s="79">
        <f t="shared" si="24"/>
        <v>0</v>
      </c>
      <c r="N98" s="79">
        <f t="shared" si="25"/>
        <v>0</v>
      </c>
      <c r="O98" s="352">
        <f t="shared" si="26"/>
        <v>0</v>
      </c>
    </row>
    <row r="99" spans="3:15" x14ac:dyDescent="0.25">
      <c r="C99" s="338" t="s">
        <v>26283</v>
      </c>
      <c r="D99" s="79"/>
      <c r="E99" s="79">
        <v>0.15</v>
      </c>
      <c r="F99" s="79">
        <v>0.3</v>
      </c>
      <c r="G99" s="79">
        <f t="shared" si="19"/>
        <v>4.4999999999999998E-2</v>
      </c>
      <c r="H99" s="79">
        <f t="shared" si="20"/>
        <v>0.94000000000000006</v>
      </c>
      <c r="I99" s="79">
        <f t="shared" si="21"/>
        <v>0</v>
      </c>
      <c r="J99" s="79">
        <v>1</v>
      </c>
      <c r="K99" s="79">
        <f t="shared" si="22"/>
        <v>0</v>
      </c>
      <c r="L99" s="339">
        <f t="shared" si="23"/>
        <v>0</v>
      </c>
      <c r="M99" s="79">
        <f t="shared" si="24"/>
        <v>0</v>
      </c>
      <c r="N99" s="79">
        <f t="shared" si="25"/>
        <v>0</v>
      </c>
      <c r="O99" s="352">
        <f t="shared" si="26"/>
        <v>0</v>
      </c>
    </row>
    <row r="100" spans="3:15" x14ac:dyDescent="0.25">
      <c r="C100" s="338" t="s">
        <v>26284</v>
      </c>
      <c r="D100" s="79"/>
      <c r="E100" s="79">
        <v>0.15</v>
      </c>
      <c r="F100" s="79">
        <v>0.3</v>
      </c>
      <c r="G100" s="79">
        <f t="shared" si="19"/>
        <v>4.4999999999999998E-2</v>
      </c>
      <c r="H100" s="79">
        <f t="shared" si="20"/>
        <v>0.94000000000000006</v>
      </c>
      <c r="I100" s="79">
        <f t="shared" si="21"/>
        <v>0</v>
      </c>
      <c r="J100" s="79">
        <v>1</v>
      </c>
      <c r="K100" s="79">
        <f t="shared" si="22"/>
        <v>0</v>
      </c>
      <c r="L100" s="339">
        <f t="shared" si="23"/>
        <v>0</v>
      </c>
      <c r="M100" s="79">
        <f t="shared" si="24"/>
        <v>0</v>
      </c>
      <c r="N100" s="79">
        <f t="shared" si="25"/>
        <v>0</v>
      </c>
      <c r="O100" s="352">
        <f t="shared" si="26"/>
        <v>0</v>
      </c>
    </row>
    <row r="101" spans="3:15" x14ac:dyDescent="0.25">
      <c r="C101" s="338" t="s">
        <v>26285</v>
      </c>
      <c r="D101" s="79"/>
      <c r="E101" s="79">
        <v>0.15</v>
      </c>
      <c r="F101" s="79">
        <v>0.3</v>
      </c>
      <c r="G101" s="79">
        <f t="shared" si="19"/>
        <v>4.4999999999999998E-2</v>
      </c>
      <c r="H101" s="79">
        <f t="shared" si="20"/>
        <v>0.94000000000000006</v>
      </c>
      <c r="I101" s="79">
        <f t="shared" si="21"/>
        <v>0</v>
      </c>
      <c r="J101" s="79">
        <v>1</v>
      </c>
      <c r="K101" s="79">
        <f t="shared" si="22"/>
        <v>0</v>
      </c>
      <c r="L101" s="339">
        <f t="shared" si="23"/>
        <v>0</v>
      </c>
      <c r="M101" s="79">
        <f t="shared" si="24"/>
        <v>0</v>
      </c>
      <c r="N101" s="79">
        <f t="shared" si="25"/>
        <v>0</v>
      </c>
      <c r="O101" s="352">
        <f t="shared" si="26"/>
        <v>0</v>
      </c>
    </row>
    <row r="102" spans="3:15" x14ac:dyDescent="0.25">
      <c r="C102" s="338" t="s">
        <v>26286</v>
      </c>
      <c r="D102" s="79"/>
      <c r="E102" s="79">
        <v>0.15</v>
      </c>
      <c r="F102" s="79">
        <v>0.3</v>
      </c>
      <c r="G102" s="79">
        <f t="shared" si="19"/>
        <v>4.4999999999999998E-2</v>
      </c>
      <c r="H102" s="79">
        <f t="shared" si="20"/>
        <v>0.94000000000000006</v>
      </c>
      <c r="I102" s="79">
        <f t="shared" si="21"/>
        <v>0</v>
      </c>
      <c r="J102" s="79">
        <v>1</v>
      </c>
      <c r="K102" s="79">
        <f t="shared" si="22"/>
        <v>0</v>
      </c>
      <c r="L102" s="339">
        <f t="shared" si="23"/>
        <v>0</v>
      </c>
      <c r="M102" s="79">
        <f t="shared" si="24"/>
        <v>0</v>
      </c>
      <c r="N102" s="79">
        <f t="shared" si="25"/>
        <v>0</v>
      </c>
      <c r="O102" s="352">
        <f t="shared" si="26"/>
        <v>0</v>
      </c>
    </row>
    <row r="103" spans="3:15" x14ac:dyDescent="0.25">
      <c r="C103" s="338" t="s">
        <v>26287</v>
      </c>
      <c r="D103" s="79"/>
      <c r="E103" s="79">
        <v>0.15</v>
      </c>
      <c r="F103" s="79">
        <v>0.3</v>
      </c>
      <c r="G103" s="79">
        <f t="shared" si="19"/>
        <v>4.4999999999999998E-2</v>
      </c>
      <c r="H103" s="79">
        <f t="shared" si="20"/>
        <v>0.94000000000000006</v>
      </c>
      <c r="I103" s="79">
        <f t="shared" si="21"/>
        <v>0</v>
      </c>
      <c r="J103" s="79">
        <v>1</v>
      </c>
      <c r="K103" s="79">
        <f t="shared" si="22"/>
        <v>0</v>
      </c>
      <c r="L103" s="339">
        <f t="shared" si="23"/>
        <v>0</v>
      </c>
      <c r="M103" s="79">
        <f t="shared" si="24"/>
        <v>0</v>
      </c>
      <c r="N103" s="79">
        <f t="shared" si="25"/>
        <v>0</v>
      </c>
      <c r="O103" s="352">
        <f t="shared" si="26"/>
        <v>0</v>
      </c>
    </row>
    <row r="104" spans="3:15" x14ac:dyDescent="0.25">
      <c r="C104" s="338" t="s">
        <v>26288</v>
      </c>
      <c r="D104" s="79"/>
      <c r="E104" s="79">
        <v>0.15</v>
      </c>
      <c r="F104" s="79">
        <v>0.3</v>
      </c>
      <c r="G104" s="79">
        <f t="shared" si="19"/>
        <v>4.4999999999999998E-2</v>
      </c>
      <c r="H104" s="79">
        <f t="shared" si="20"/>
        <v>0.94000000000000006</v>
      </c>
      <c r="I104" s="79">
        <f t="shared" si="21"/>
        <v>0</v>
      </c>
      <c r="J104" s="79">
        <v>1</v>
      </c>
      <c r="K104" s="79">
        <f t="shared" si="22"/>
        <v>0</v>
      </c>
      <c r="L104" s="339">
        <f t="shared" si="23"/>
        <v>0</v>
      </c>
      <c r="M104" s="79">
        <f t="shared" si="24"/>
        <v>0</v>
      </c>
      <c r="N104" s="79">
        <f t="shared" si="25"/>
        <v>0</v>
      </c>
      <c r="O104" s="352">
        <f t="shared" si="26"/>
        <v>0</v>
      </c>
    </row>
    <row r="105" spans="3:15" x14ac:dyDescent="0.25">
      <c r="C105" s="338" t="s">
        <v>26289</v>
      </c>
      <c r="D105" s="79"/>
      <c r="E105" s="79">
        <v>0.15</v>
      </c>
      <c r="F105" s="79">
        <v>0.3</v>
      </c>
      <c r="G105" s="79">
        <f t="shared" si="19"/>
        <v>4.4999999999999998E-2</v>
      </c>
      <c r="H105" s="79">
        <f t="shared" si="20"/>
        <v>0.94000000000000006</v>
      </c>
      <c r="I105" s="79">
        <f t="shared" si="21"/>
        <v>0</v>
      </c>
      <c r="J105" s="79">
        <v>1</v>
      </c>
      <c r="K105" s="79">
        <f t="shared" si="22"/>
        <v>0</v>
      </c>
      <c r="L105" s="339">
        <f t="shared" si="23"/>
        <v>0</v>
      </c>
      <c r="M105" s="79">
        <f t="shared" si="24"/>
        <v>0</v>
      </c>
      <c r="N105" s="79">
        <f t="shared" si="25"/>
        <v>0</v>
      </c>
      <c r="O105" s="352">
        <f t="shared" si="26"/>
        <v>0</v>
      </c>
    </row>
    <row r="106" spans="3:15" x14ac:dyDescent="0.25">
      <c r="C106" s="338" t="s">
        <v>26290</v>
      </c>
      <c r="D106" s="79"/>
      <c r="E106" s="79">
        <v>0.15</v>
      </c>
      <c r="F106" s="79">
        <v>0.3</v>
      </c>
      <c r="G106" s="79">
        <f t="shared" si="19"/>
        <v>4.4999999999999998E-2</v>
      </c>
      <c r="H106" s="79">
        <f t="shared" si="20"/>
        <v>0.94000000000000006</v>
      </c>
      <c r="I106" s="79">
        <f t="shared" si="21"/>
        <v>0</v>
      </c>
      <c r="J106" s="79">
        <v>1</v>
      </c>
      <c r="K106" s="79">
        <f t="shared" si="22"/>
        <v>0</v>
      </c>
      <c r="L106" s="339">
        <f t="shared" si="23"/>
        <v>0</v>
      </c>
      <c r="M106" s="79">
        <f t="shared" si="24"/>
        <v>0</v>
      </c>
      <c r="N106" s="79">
        <f t="shared" si="25"/>
        <v>0</v>
      </c>
      <c r="O106" s="352">
        <f t="shared" si="26"/>
        <v>0</v>
      </c>
    </row>
    <row r="107" spans="3:15" x14ac:dyDescent="0.25">
      <c r="C107" s="338" t="s">
        <v>26291</v>
      </c>
      <c r="D107" s="79"/>
      <c r="E107" s="79">
        <v>0.15</v>
      </c>
      <c r="F107" s="79">
        <v>0.3</v>
      </c>
      <c r="G107" s="79">
        <f t="shared" si="19"/>
        <v>4.4999999999999998E-2</v>
      </c>
      <c r="H107" s="79">
        <f t="shared" si="20"/>
        <v>0.94000000000000006</v>
      </c>
      <c r="I107" s="79">
        <f t="shared" si="21"/>
        <v>0</v>
      </c>
      <c r="J107" s="79">
        <v>1</v>
      </c>
      <c r="K107" s="79">
        <f t="shared" si="22"/>
        <v>0</v>
      </c>
      <c r="L107" s="339">
        <f t="shared" si="23"/>
        <v>0</v>
      </c>
      <c r="M107" s="79">
        <f t="shared" si="24"/>
        <v>0</v>
      </c>
      <c r="N107" s="79">
        <f t="shared" si="25"/>
        <v>0</v>
      </c>
      <c r="O107" s="352">
        <f t="shared" si="26"/>
        <v>0</v>
      </c>
    </row>
    <row r="108" spans="3:15" x14ac:dyDescent="0.25">
      <c r="C108" s="338" t="s">
        <v>26292</v>
      </c>
      <c r="D108" s="79"/>
      <c r="E108" s="79">
        <v>0.15</v>
      </c>
      <c r="F108" s="79">
        <v>0.3</v>
      </c>
      <c r="G108" s="79">
        <f t="shared" si="19"/>
        <v>4.4999999999999998E-2</v>
      </c>
      <c r="H108" s="79">
        <f t="shared" si="20"/>
        <v>0.94000000000000006</v>
      </c>
      <c r="I108" s="79">
        <f t="shared" si="21"/>
        <v>0</v>
      </c>
      <c r="J108" s="79">
        <v>1</v>
      </c>
      <c r="K108" s="79">
        <f t="shared" si="22"/>
        <v>0</v>
      </c>
      <c r="L108" s="339">
        <f t="shared" si="23"/>
        <v>0</v>
      </c>
      <c r="M108" s="79">
        <f t="shared" si="24"/>
        <v>0</v>
      </c>
      <c r="N108" s="79">
        <f t="shared" si="25"/>
        <v>0</v>
      </c>
      <c r="O108" s="352">
        <f t="shared" si="26"/>
        <v>0</v>
      </c>
    </row>
    <row r="109" spans="3:15" x14ac:dyDescent="0.25">
      <c r="C109" s="338" t="s">
        <v>26293</v>
      </c>
      <c r="D109" s="79"/>
      <c r="E109" s="79">
        <v>0.15</v>
      </c>
      <c r="F109" s="79">
        <v>0.3</v>
      </c>
      <c r="G109" s="79">
        <f t="shared" si="19"/>
        <v>4.4999999999999998E-2</v>
      </c>
      <c r="H109" s="79">
        <f t="shared" si="20"/>
        <v>0.94000000000000006</v>
      </c>
      <c r="I109" s="79">
        <f t="shared" si="21"/>
        <v>0</v>
      </c>
      <c r="J109" s="79">
        <v>1</v>
      </c>
      <c r="K109" s="79">
        <f t="shared" si="22"/>
        <v>0</v>
      </c>
      <c r="L109" s="339">
        <f t="shared" si="23"/>
        <v>0</v>
      </c>
      <c r="M109" s="79">
        <f t="shared" si="24"/>
        <v>0</v>
      </c>
      <c r="N109" s="79">
        <f t="shared" si="25"/>
        <v>0</v>
      </c>
      <c r="O109" s="352">
        <f t="shared" si="26"/>
        <v>0</v>
      </c>
    </row>
    <row r="110" spans="3:15" x14ac:dyDescent="0.25">
      <c r="C110" s="338" t="s">
        <v>26294</v>
      </c>
      <c r="D110" s="79"/>
      <c r="E110" s="79">
        <v>0.15</v>
      </c>
      <c r="F110" s="79">
        <v>0.3</v>
      </c>
      <c r="G110" s="79">
        <f t="shared" si="19"/>
        <v>4.4999999999999998E-2</v>
      </c>
      <c r="H110" s="79">
        <f t="shared" si="20"/>
        <v>0.94000000000000006</v>
      </c>
      <c r="I110" s="79">
        <f t="shared" si="21"/>
        <v>0</v>
      </c>
      <c r="J110" s="79">
        <v>1</v>
      </c>
      <c r="K110" s="79">
        <f t="shared" si="22"/>
        <v>0</v>
      </c>
      <c r="L110" s="339">
        <f t="shared" si="23"/>
        <v>0</v>
      </c>
      <c r="M110" s="79">
        <f t="shared" si="24"/>
        <v>0</v>
      </c>
      <c r="N110" s="79">
        <f t="shared" si="25"/>
        <v>0</v>
      </c>
      <c r="O110" s="352">
        <f t="shared" si="26"/>
        <v>0</v>
      </c>
    </row>
    <row r="111" spans="3:15" x14ac:dyDescent="0.25">
      <c r="C111" s="338" t="s">
        <v>26295</v>
      </c>
      <c r="D111" s="79"/>
      <c r="E111" s="79">
        <v>0.15</v>
      </c>
      <c r="F111" s="79">
        <v>0.3</v>
      </c>
      <c r="G111" s="79">
        <f t="shared" si="19"/>
        <v>4.4999999999999998E-2</v>
      </c>
      <c r="H111" s="79">
        <f t="shared" si="20"/>
        <v>0.94000000000000006</v>
      </c>
      <c r="I111" s="79">
        <f t="shared" si="21"/>
        <v>0</v>
      </c>
      <c r="J111" s="79">
        <v>1</v>
      </c>
      <c r="K111" s="79">
        <f t="shared" si="22"/>
        <v>0</v>
      </c>
      <c r="L111" s="339">
        <f t="shared" si="23"/>
        <v>0</v>
      </c>
      <c r="M111" s="79">
        <f t="shared" si="24"/>
        <v>0</v>
      </c>
      <c r="N111" s="79">
        <f t="shared" si="25"/>
        <v>0</v>
      </c>
      <c r="O111" s="352">
        <f t="shared" si="26"/>
        <v>0</v>
      </c>
    </row>
    <row r="112" spans="3:15" x14ac:dyDescent="0.25">
      <c r="C112" s="338" t="s">
        <v>26296</v>
      </c>
      <c r="D112" s="79"/>
      <c r="E112" s="79">
        <v>0.15</v>
      </c>
      <c r="F112" s="79">
        <v>0.3</v>
      </c>
      <c r="G112" s="79">
        <f t="shared" si="19"/>
        <v>4.4999999999999998E-2</v>
      </c>
      <c r="H112" s="79">
        <f t="shared" si="20"/>
        <v>0.94000000000000006</v>
      </c>
      <c r="I112" s="79">
        <f t="shared" si="21"/>
        <v>0</v>
      </c>
      <c r="J112" s="79">
        <v>1</v>
      </c>
      <c r="K112" s="79">
        <f t="shared" si="22"/>
        <v>0</v>
      </c>
      <c r="L112" s="339">
        <f t="shared" si="23"/>
        <v>0</v>
      </c>
      <c r="M112" s="79">
        <f t="shared" si="24"/>
        <v>0</v>
      </c>
      <c r="N112" s="79">
        <f t="shared" si="25"/>
        <v>0</v>
      </c>
      <c r="O112" s="352">
        <f t="shared" si="26"/>
        <v>0</v>
      </c>
    </row>
    <row r="113" spans="3:15" x14ac:dyDescent="0.25">
      <c r="C113" s="338" t="s">
        <v>26297</v>
      </c>
      <c r="D113" s="79"/>
      <c r="E113" s="79">
        <v>0.15</v>
      </c>
      <c r="F113" s="79">
        <v>0.3</v>
      </c>
      <c r="G113" s="79">
        <f t="shared" si="19"/>
        <v>4.4999999999999998E-2</v>
      </c>
      <c r="H113" s="79">
        <f t="shared" si="20"/>
        <v>0.94000000000000006</v>
      </c>
      <c r="I113" s="79">
        <f t="shared" si="21"/>
        <v>0</v>
      </c>
      <c r="J113" s="79">
        <v>1</v>
      </c>
      <c r="K113" s="79">
        <f t="shared" si="22"/>
        <v>0</v>
      </c>
      <c r="L113" s="339">
        <f t="shared" si="23"/>
        <v>0</v>
      </c>
      <c r="M113" s="79">
        <f t="shared" si="24"/>
        <v>0</v>
      </c>
      <c r="N113" s="79">
        <f t="shared" si="25"/>
        <v>0</v>
      </c>
      <c r="O113" s="352">
        <f t="shared" si="26"/>
        <v>0</v>
      </c>
    </row>
    <row r="114" spans="3:15" x14ac:dyDescent="0.25">
      <c r="C114" s="338" t="s">
        <v>26298</v>
      </c>
      <c r="D114" s="79"/>
      <c r="E114" s="79">
        <v>0.15</v>
      </c>
      <c r="F114" s="79">
        <v>0.3</v>
      </c>
      <c r="G114" s="79">
        <f t="shared" si="19"/>
        <v>4.4999999999999998E-2</v>
      </c>
      <c r="H114" s="79">
        <f t="shared" si="20"/>
        <v>0.94000000000000006</v>
      </c>
      <c r="I114" s="79">
        <f t="shared" si="21"/>
        <v>0</v>
      </c>
      <c r="J114" s="79">
        <v>1</v>
      </c>
      <c r="K114" s="79">
        <f t="shared" si="22"/>
        <v>0</v>
      </c>
      <c r="L114" s="339">
        <f t="shared" si="23"/>
        <v>0</v>
      </c>
      <c r="M114" s="79">
        <f t="shared" si="24"/>
        <v>0</v>
      </c>
      <c r="N114" s="79">
        <f t="shared" si="25"/>
        <v>0</v>
      </c>
      <c r="O114" s="352">
        <f t="shared" si="26"/>
        <v>0</v>
      </c>
    </row>
    <row r="115" spans="3:15" x14ac:dyDescent="0.25">
      <c r="C115" s="338" t="s">
        <v>26299</v>
      </c>
      <c r="D115" s="79"/>
      <c r="E115" s="79">
        <v>0.15</v>
      </c>
      <c r="F115" s="79">
        <v>0.3</v>
      </c>
      <c r="G115" s="79">
        <f t="shared" si="19"/>
        <v>4.4999999999999998E-2</v>
      </c>
      <c r="H115" s="79">
        <f t="shared" si="20"/>
        <v>0.94000000000000006</v>
      </c>
      <c r="I115" s="79">
        <f t="shared" si="21"/>
        <v>0</v>
      </c>
      <c r="J115" s="79">
        <v>1</v>
      </c>
      <c r="K115" s="79">
        <f t="shared" si="22"/>
        <v>0</v>
      </c>
      <c r="L115" s="339">
        <f t="shared" si="23"/>
        <v>0</v>
      </c>
      <c r="M115" s="79">
        <f t="shared" si="24"/>
        <v>0</v>
      </c>
      <c r="N115" s="79">
        <f t="shared" si="25"/>
        <v>0</v>
      </c>
      <c r="O115" s="352">
        <f t="shared" si="26"/>
        <v>0</v>
      </c>
    </row>
    <row r="116" spans="3:15" x14ac:dyDescent="0.25">
      <c r="C116" s="338" t="s">
        <v>26300</v>
      </c>
      <c r="D116" s="79"/>
      <c r="E116" s="79">
        <v>0.15</v>
      </c>
      <c r="F116" s="79">
        <v>0.3</v>
      </c>
      <c r="G116" s="79">
        <f t="shared" si="19"/>
        <v>4.4999999999999998E-2</v>
      </c>
      <c r="H116" s="79">
        <f t="shared" si="20"/>
        <v>0.94000000000000006</v>
      </c>
      <c r="I116" s="79">
        <f t="shared" si="21"/>
        <v>0</v>
      </c>
      <c r="J116" s="79">
        <v>1</v>
      </c>
      <c r="K116" s="79">
        <f t="shared" si="22"/>
        <v>0</v>
      </c>
      <c r="L116" s="339">
        <f t="shared" si="23"/>
        <v>0</v>
      </c>
      <c r="M116" s="79">
        <f t="shared" si="24"/>
        <v>0</v>
      </c>
      <c r="N116" s="79">
        <f t="shared" si="25"/>
        <v>0</v>
      </c>
      <c r="O116" s="352">
        <f t="shared" si="26"/>
        <v>0</v>
      </c>
    </row>
    <row r="117" spans="3:15" x14ac:dyDescent="0.25">
      <c r="C117" s="338" t="s">
        <v>26301</v>
      </c>
      <c r="D117" s="79"/>
      <c r="E117" s="79">
        <v>0.15</v>
      </c>
      <c r="F117" s="79">
        <v>0.3</v>
      </c>
      <c r="G117" s="79">
        <f t="shared" si="19"/>
        <v>4.4999999999999998E-2</v>
      </c>
      <c r="H117" s="79">
        <f t="shared" si="20"/>
        <v>0.94000000000000006</v>
      </c>
      <c r="I117" s="79">
        <f t="shared" si="21"/>
        <v>0</v>
      </c>
      <c r="J117" s="79">
        <v>1</v>
      </c>
      <c r="K117" s="79">
        <f t="shared" si="22"/>
        <v>0</v>
      </c>
      <c r="L117" s="339">
        <f t="shared" si="23"/>
        <v>0</v>
      </c>
      <c r="M117" s="79">
        <f t="shared" si="24"/>
        <v>0</v>
      </c>
      <c r="N117" s="79">
        <f t="shared" si="25"/>
        <v>0</v>
      </c>
      <c r="O117" s="352">
        <f t="shared" si="26"/>
        <v>0</v>
      </c>
    </row>
    <row r="118" spans="3:15" x14ac:dyDescent="0.25">
      <c r="C118" s="338" t="s">
        <v>26302</v>
      </c>
      <c r="D118" s="79"/>
      <c r="E118" s="79">
        <v>0.15</v>
      </c>
      <c r="F118" s="79">
        <v>0.3</v>
      </c>
      <c r="G118" s="79">
        <f t="shared" si="19"/>
        <v>4.4999999999999998E-2</v>
      </c>
      <c r="H118" s="79">
        <f t="shared" si="20"/>
        <v>0.94000000000000006</v>
      </c>
      <c r="I118" s="79">
        <f t="shared" si="21"/>
        <v>0</v>
      </c>
      <c r="J118" s="79">
        <v>1</v>
      </c>
      <c r="K118" s="79">
        <f t="shared" si="22"/>
        <v>0</v>
      </c>
      <c r="L118" s="339">
        <f t="shared" si="23"/>
        <v>0</v>
      </c>
      <c r="M118" s="79">
        <f t="shared" si="24"/>
        <v>0</v>
      </c>
      <c r="N118" s="79">
        <f t="shared" si="25"/>
        <v>0</v>
      </c>
      <c r="O118" s="352">
        <f t="shared" si="26"/>
        <v>0</v>
      </c>
    </row>
    <row r="119" spans="3:15" x14ac:dyDescent="0.25">
      <c r="C119" s="338" t="s">
        <v>26303</v>
      </c>
      <c r="D119" s="79"/>
      <c r="E119" s="79">
        <v>0.15</v>
      </c>
      <c r="F119" s="79">
        <v>0.3</v>
      </c>
      <c r="G119" s="79">
        <f t="shared" ref="G119:G122" si="27">E119*F119</f>
        <v>4.4999999999999998E-2</v>
      </c>
      <c r="H119" s="79">
        <f t="shared" si="20"/>
        <v>0.94000000000000006</v>
      </c>
      <c r="I119" s="79">
        <f t="shared" si="21"/>
        <v>0</v>
      </c>
      <c r="J119" s="79">
        <v>1</v>
      </c>
      <c r="K119" s="79">
        <f t="shared" ref="K119:K122" si="28">D119*E119*F119*J119*1.25</f>
        <v>0</v>
      </c>
      <c r="L119" s="339">
        <f t="shared" si="23"/>
        <v>0</v>
      </c>
      <c r="M119" s="79">
        <f t="shared" si="24"/>
        <v>0</v>
      </c>
      <c r="N119" s="79">
        <f t="shared" si="25"/>
        <v>0</v>
      </c>
      <c r="O119" s="352">
        <f t="shared" ref="O119:O122" si="29">K119-N119</f>
        <v>0</v>
      </c>
    </row>
    <row r="120" spans="3:15" x14ac:dyDescent="0.25">
      <c r="C120" s="338" t="s">
        <v>26304</v>
      </c>
      <c r="D120" s="79"/>
      <c r="E120" s="79">
        <v>0.15</v>
      </c>
      <c r="F120" s="79">
        <v>0.3</v>
      </c>
      <c r="G120" s="79">
        <f t="shared" si="27"/>
        <v>4.4999999999999998E-2</v>
      </c>
      <c r="H120" s="79">
        <f t="shared" si="20"/>
        <v>0.94000000000000006</v>
      </c>
      <c r="I120" s="79">
        <f t="shared" si="21"/>
        <v>0</v>
      </c>
      <c r="J120" s="79">
        <v>1</v>
      </c>
      <c r="K120" s="79">
        <f t="shared" si="28"/>
        <v>0</v>
      </c>
      <c r="L120" s="339">
        <f t="shared" si="23"/>
        <v>0</v>
      </c>
      <c r="M120" s="79">
        <f t="shared" si="24"/>
        <v>0</v>
      </c>
      <c r="N120" s="79">
        <f t="shared" si="25"/>
        <v>0</v>
      </c>
      <c r="O120" s="352">
        <f t="shared" si="29"/>
        <v>0</v>
      </c>
    </row>
    <row r="121" spans="3:15" x14ac:dyDescent="0.25">
      <c r="C121" s="338" t="s">
        <v>26305</v>
      </c>
      <c r="D121" s="79"/>
      <c r="E121" s="79">
        <v>0.15</v>
      </c>
      <c r="F121" s="79">
        <v>0.3</v>
      </c>
      <c r="G121" s="79">
        <f t="shared" si="27"/>
        <v>4.4999999999999998E-2</v>
      </c>
      <c r="H121" s="79">
        <f t="shared" si="20"/>
        <v>0.94000000000000006</v>
      </c>
      <c r="I121" s="79">
        <f t="shared" si="21"/>
        <v>0</v>
      </c>
      <c r="J121" s="79">
        <v>1</v>
      </c>
      <c r="K121" s="79">
        <f t="shared" si="28"/>
        <v>0</v>
      </c>
      <c r="L121" s="339">
        <f t="shared" si="23"/>
        <v>0</v>
      </c>
      <c r="M121" s="79">
        <f t="shared" si="24"/>
        <v>0</v>
      </c>
      <c r="N121" s="79">
        <f t="shared" si="25"/>
        <v>0</v>
      </c>
      <c r="O121" s="352">
        <f t="shared" si="29"/>
        <v>0</v>
      </c>
    </row>
    <row r="122" spans="3:15" x14ac:dyDescent="0.25">
      <c r="C122" s="338" t="s">
        <v>26306</v>
      </c>
      <c r="D122" s="79"/>
      <c r="E122" s="79">
        <v>0.15</v>
      </c>
      <c r="F122" s="79">
        <v>0.3</v>
      </c>
      <c r="G122" s="79">
        <f t="shared" si="27"/>
        <v>4.4999999999999998E-2</v>
      </c>
      <c r="H122" s="79">
        <f t="shared" si="20"/>
        <v>0.94000000000000006</v>
      </c>
      <c r="I122" s="79">
        <f t="shared" si="21"/>
        <v>0</v>
      </c>
      <c r="J122" s="79">
        <v>1</v>
      </c>
      <c r="K122" s="79">
        <f t="shared" si="28"/>
        <v>0</v>
      </c>
      <c r="L122" s="339">
        <f t="shared" si="23"/>
        <v>0</v>
      </c>
      <c r="M122" s="79">
        <f t="shared" si="24"/>
        <v>0</v>
      </c>
      <c r="N122" s="79">
        <f t="shared" si="25"/>
        <v>0</v>
      </c>
      <c r="O122" s="352">
        <f t="shared" si="29"/>
        <v>0</v>
      </c>
    </row>
    <row r="123" spans="3:15" x14ac:dyDescent="0.25">
      <c r="C123" s="243"/>
      <c r="D123" s="243"/>
      <c r="E123" s="243"/>
      <c r="F123" s="243"/>
      <c r="G123" s="243"/>
      <c r="H123" s="243"/>
      <c r="I123" s="243"/>
      <c r="J123" s="135"/>
      <c r="K123" s="79"/>
      <c r="L123" s="339"/>
      <c r="M123" s="79"/>
      <c r="N123" s="79"/>
      <c r="O123" s="242"/>
    </row>
    <row r="124" spans="3:15" x14ac:dyDescent="0.25">
      <c r="C124" s="243"/>
      <c r="D124" s="243"/>
      <c r="E124" s="243"/>
      <c r="F124" s="243"/>
      <c r="G124" s="243"/>
      <c r="H124" s="243"/>
      <c r="I124" s="243"/>
      <c r="J124" s="135"/>
      <c r="K124" s="79"/>
      <c r="L124" s="339"/>
      <c r="M124" s="79"/>
      <c r="N124" s="79"/>
      <c r="O124" s="242"/>
    </row>
    <row r="125" spans="3:15" ht="15.75" x14ac:dyDescent="0.25">
      <c r="C125" s="623" t="s">
        <v>26189</v>
      </c>
      <c r="D125" s="624"/>
      <c r="E125" s="624"/>
      <c r="F125" s="624"/>
      <c r="G125" s="624"/>
      <c r="H125" s="624"/>
      <c r="I125" s="624"/>
      <c r="J125" s="625"/>
      <c r="K125" s="346">
        <f>TRUNC(SUM(K24:K30),2)</f>
        <v>1.28</v>
      </c>
      <c r="L125" s="346">
        <f>TRUNC(SUM(L24:L30),2)</f>
        <v>21.5</v>
      </c>
      <c r="M125" s="346">
        <f>TRUNC(SUM(M24:M30),2)</f>
        <v>3.43</v>
      </c>
      <c r="N125" s="346">
        <f>TRUNC(SUM(N24:N30),2)</f>
        <v>1.02</v>
      </c>
      <c r="O125" s="346">
        <f>TRUNC(SUM(O24:O30),2)</f>
        <v>0.25</v>
      </c>
    </row>
    <row r="126" spans="3:15" ht="15.75" thickBot="1" x14ac:dyDescent="0.3">
      <c r="C126" s="138"/>
      <c r="D126" s="138"/>
      <c r="E126" s="138"/>
      <c r="F126" s="138"/>
      <c r="G126" s="138"/>
    </row>
    <row r="127" spans="3:15" ht="15.75" thickBot="1" x14ac:dyDescent="0.3">
      <c r="C127" s="626"/>
      <c r="D127" s="626"/>
      <c r="E127" s="626"/>
      <c r="F127" s="626"/>
      <c r="G127" s="626"/>
      <c r="K127" s="627" t="s">
        <v>26307</v>
      </c>
      <c r="L127" s="628"/>
      <c r="M127" s="353">
        <f>TRUNC(K125-N125,2)</f>
        <v>0.26</v>
      </c>
    </row>
    <row r="128" spans="3:15" x14ac:dyDescent="0.25">
      <c r="C128" s="138"/>
      <c r="D128" s="138"/>
      <c r="E128" s="138"/>
      <c r="F128" s="138"/>
      <c r="G128" s="138"/>
    </row>
    <row r="129" spans="3:7" x14ac:dyDescent="0.25">
      <c r="C129" s="138"/>
      <c r="D129" s="138"/>
      <c r="E129" s="138"/>
      <c r="F129" s="138"/>
      <c r="G129" s="138"/>
    </row>
    <row r="130" spans="3:7" x14ac:dyDescent="0.25">
      <c r="C130" s="138"/>
      <c r="D130" s="138"/>
      <c r="E130" s="138"/>
      <c r="F130" s="138"/>
      <c r="G130" s="138"/>
    </row>
    <row r="131" spans="3:7" x14ac:dyDescent="0.25">
      <c r="C131" s="138"/>
      <c r="D131" s="138"/>
      <c r="E131" s="138"/>
      <c r="F131" s="138"/>
      <c r="G131" s="138"/>
    </row>
    <row r="132" spans="3:7" x14ac:dyDescent="0.25">
      <c r="C132" s="138"/>
      <c r="D132" s="138"/>
      <c r="E132" s="138"/>
      <c r="F132" s="138"/>
      <c r="G132" s="138"/>
    </row>
    <row r="133" spans="3:7" x14ac:dyDescent="0.25">
      <c r="C133" s="138"/>
      <c r="D133" s="138"/>
      <c r="E133" s="138"/>
      <c r="F133" s="138"/>
      <c r="G133" s="138"/>
    </row>
    <row r="134" spans="3:7" x14ac:dyDescent="0.25">
      <c r="C134" s="138"/>
      <c r="D134" s="138"/>
      <c r="E134" s="138"/>
      <c r="F134" s="138"/>
      <c r="G134" s="138"/>
    </row>
    <row r="135" spans="3:7" x14ac:dyDescent="0.25">
      <c r="C135" s="138"/>
      <c r="D135" s="138"/>
      <c r="E135" s="138"/>
      <c r="F135" s="138"/>
      <c r="G135" s="138"/>
    </row>
    <row r="136" spans="3:7" x14ac:dyDescent="0.25">
      <c r="C136" s="138"/>
      <c r="D136" s="138"/>
      <c r="E136" s="138"/>
      <c r="F136" s="138"/>
      <c r="G136" s="138"/>
    </row>
    <row r="137" spans="3:7" x14ac:dyDescent="0.25">
      <c r="C137" s="138"/>
      <c r="D137" s="138"/>
      <c r="E137" s="138"/>
      <c r="F137" s="138"/>
      <c r="G137" s="138"/>
    </row>
    <row r="138" spans="3:7" x14ac:dyDescent="0.25">
      <c r="C138" s="138"/>
      <c r="D138" s="138"/>
      <c r="E138" s="138"/>
      <c r="F138" s="138"/>
      <c r="G138" s="138"/>
    </row>
    <row r="139" spans="3:7" x14ac:dyDescent="0.25">
      <c r="C139" s="138"/>
      <c r="D139" s="138"/>
      <c r="E139" s="138"/>
      <c r="F139" s="138"/>
      <c r="G139" s="138"/>
    </row>
    <row r="140" spans="3:7" x14ac:dyDescent="0.25">
      <c r="C140" s="138"/>
      <c r="D140" s="138"/>
      <c r="E140" s="138"/>
      <c r="F140" s="138"/>
      <c r="G140" s="138"/>
    </row>
    <row r="141" spans="3:7" x14ac:dyDescent="0.25">
      <c r="C141" s="138"/>
      <c r="D141" s="138"/>
      <c r="E141" s="138"/>
      <c r="F141" s="138"/>
      <c r="G141" s="138"/>
    </row>
    <row r="142" spans="3:7" x14ac:dyDescent="0.25">
      <c r="C142" s="138"/>
      <c r="D142" s="138"/>
      <c r="E142" s="138"/>
      <c r="F142" s="138"/>
      <c r="G142" s="138"/>
    </row>
    <row r="143" spans="3:7" x14ac:dyDescent="0.25">
      <c r="C143" s="138"/>
      <c r="D143" s="138"/>
      <c r="E143" s="138"/>
      <c r="F143" s="138"/>
      <c r="G143" s="138"/>
    </row>
    <row r="144" spans="3:7" x14ac:dyDescent="0.25">
      <c r="C144" s="138"/>
      <c r="D144" s="138"/>
      <c r="E144" s="138"/>
      <c r="F144" s="138"/>
      <c r="G144" s="138"/>
    </row>
    <row r="145" spans="3:7" x14ac:dyDescent="0.25">
      <c r="C145" s="138"/>
      <c r="D145" s="138"/>
      <c r="E145" s="138"/>
      <c r="F145" s="138"/>
      <c r="G145" s="138"/>
    </row>
  </sheetData>
  <mergeCells count="35">
    <mergeCell ref="C12:O12"/>
    <mergeCell ref="C3:C5"/>
    <mergeCell ref="D3:M4"/>
    <mergeCell ref="N3:O3"/>
    <mergeCell ref="N4:O4"/>
    <mergeCell ref="D5:M5"/>
    <mergeCell ref="D6:M6"/>
    <mergeCell ref="D7:M7"/>
    <mergeCell ref="C8:O8"/>
    <mergeCell ref="C9:O9"/>
    <mergeCell ref="C10:O10"/>
    <mergeCell ref="C11:O11"/>
    <mergeCell ref="C13:O13"/>
    <mergeCell ref="C14:C15"/>
    <mergeCell ref="D14:D15"/>
    <mergeCell ref="E14:F14"/>
    <mergeCell ref="G14:H14"/>
    <mergeCell ref="I14:I15"/>
    <mergeCell ref="J14:J15"/>
    <mergeCell ref="K14:K15"/>
    <mergeCell ref="L14:L15"/>
    <mergeCell ref="M14:M15"/>
    <mergeCell ref="O19:O20"/>
    <mergeCell ref="C125:J125"/>
    <mergeCell ref="C127:G127"/>
    <mergeCell ref="K127:L127"/>
    <mergeCell ref="N14:N15"/>
    <mergeCell ref="O14:O15"/>
    <mergeCell ref="C18:J18"/>
    <mergeCell ref="C19:H20"/>
    <mergeCell ref="I19:J20"/>
    <mergeCell ref="K19:K20"/>
    <mergeCell ref="L19:L20"/>
    <mergeCell ref="M19:M20"/>
    <mergeCell ref="N19:N20"/>
  </mergeCells>
  <pageMargins left="0.39370078740157483" right="0.39370078740157483" top="0.59055118110236215" bottom="0.59055118110236215" header="0.19685039370078741" footer="0.19685039370078741"/>
  <pageSetup paperSize="9" scale="52" fitToHeight="0" orientation="landscape" r:id="rId1"/>
  <rowBreaks count="1" manualBreakCount="1">
    <brk id="20" min="2"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A7" sqref="A7"/>
    </sheetView>
  </sheetViews>
  <sheetFormatPr defaultRowHeight="15" x14ac:dyDescent="0.25"/>
  <cols>
    <col min="1" max="1" width="9.7109375" bestFit="1" customWidth="1"/>
    <col min="2" max="2" width="10.85546875" customWidth="1"/>
  </cols>
  <sheetData>
    <row r="1" spans="1:9" x14ac:dyDescent="0.25">
      <c r="A1" s="681" t="s">
        <v>26311</v>
      </c>
      <c r="B1" s="682"/>
      <c r="C1" s="682"/>
      <c r="D1" s="682"/>
      <c r="E1" s="683"/>
    </row>
    <row r="2" spans="1:9" x14ac:dyDescent="0.25">
      <c r="A2" s="603" t="s">
        <v>26312</v>
      </c>
      <c r="B2" s="603"/>
      <c r="C2" s="91" t="s">
        <v>26310</v>
      </c>
      <c r="D2" s="91" t="s">
        <v>26313</v>
      </c>
      <c r="E2" s="91"/>
      <c r="F2" t="s">
        <v>26314</v>
      </c>
    </row>
    <row r="3" spans="1:9" x14ac:dyDescent="0.25">
      <c r="A3" s="603" t="s">
        <v>26315</v>
      </c>
      <c r="B3" s="603"/>
      <c r="C3" s="603"/>
      <c r="D3" s="603"/>
      <c r="E3" s="603"/>
      <c r="F3" s="684" t="s">
        <v>26316</v>
      </c>
      <c r="G3" s="620"/>
      <c r="H3" s="620"/>
      <c r="I3" s="620"/>
    </row>
    <row r="4" spans="1:9" x14ac:dyDescent="0.25">
      <c r="A4" s="91">
        <f>1*1*1.5</f>
        <v>1.5</v>
      </c>
      <c r="B4" s="91">
        <f>A4*6</f>
        <v>9</v>
      </c>
      <c r="C4" s="91">
        <v>1</v>
      </c>
      <c r="D4" s="91">
        <f>0.63*6</f>
        <v>3.7800000000000002</v>
      </c>
      <c r="E4" s="91">
        <v>1.2</v>
      </c>
      <c r="F4" t="s">
        <v>26317</v>
      </c>
      <c r="G4" t="s">
        <v>26318</v>
      </c>
      <c r="H4" t="s">
        <v>26319</v>
      </c>
      <c r="I4" t="s">
        <v>26320</v>
      </c>
    </row>
    <row r="5" spans="1:9" x14ac:dyDescent="0.25">
      <c r="A5" s="91"/>
      <c r="B5" s="91"/>
      <c r="C5" s="91"/>
      <c r="D5" s="91">
        <f>D4*E4</f>
        <v>4.5360000000000005</v>
      </c>
      <c r="E5" s="91"/>
      <c r="F5">
        <f>0.9*0.9*0.4</f>
        <v>0.32400000000000007</v>
      </c>
      <c r="G5">
        <f>0.8*((0.5*0.5)+(0.9*0.9))/2</f>
        <v>0.42400000000000004</v>
      </c>
      <c r="H5">
        <f>F5+G5</f>
        <v>0.74800000000000011</v>
      </c>
      <c r="I5">
        <f>H5*6</f>
        <v>4.4880000000000004</v>
      </c>
    </row>
    <row r="6" spans="1:9" x14ac:dyDescent="0.25">
      <c r="A6" s="603" t="s">
        <v>26321</v>
      </c>
      <c r="B6" s="603"/>
      <c r="C6" s="603"/>
      <c r="D6" s="603"/>
      <c r="E6" s="603"/>
      <c r="F6" s="684" t="s">
        <v>26322</v>
      </c>
      <c r="G6" s="620"/>
      <c r="H6" s="620"/>
      <c r="I6" s="620"/>
    </row>
    <row r="7" spans="1:9" x14ac:dyDescent="0.25">
      <c r="A7" s="91">
        <f>0.7*0.7*1.25</f>
        <v>0.61249999999999993</v>
      </c>
      <c r="B7" s="91">
        <f>A7*12</f>
        <v>7.35</v>
      </c>
      <c r="C7" s="91">
        <f>0.7*0.7</f>
        <v>0.48999999999999994</v>
      </c>
      <c r="D7" s="91">
        <f>0.53*12</f>
        <v>6.36</v>
      </c>
      <c r="E7" s="91">
        <v>1.2</v>
      </c>
      <c r="F7" t="s">
        <v>26317</v>
      </c>
      <c r="G7" t="s">
        <v>26318</v>
      </c>
      <c r="H7" t="s">
        <v>26319</v>
      </c>
      <c r="I7" t="s">
        <v>26323</v>
      </c>
    </row>
    <row r="8" spans="1:9" x14ac:dyDescent="0.25">
      <c r="A8" s="91"/>
      <c r="B8" s="91"/>
      <c r="C8" s="91"/>
      <c r="D8" s="91">
        <f>E7*D7</f>
        <v>7.6319999999999997</v>
      </c>
      <c r="E8" s="91"/>
      <c r="F8">
        <f>0.6*0.6*0.4</f>
        <v>0.14399999999999999</v>
      </c>
      <c r="G8">
        <f>0.8*((0.4*0.4)+(0.6*0.6))/2</f>
        <v>0.20800000000000002</v>
      </c>
      <c r="H8">
        <f>F8+G8</f>
        <v>0.35199999999999998</v>
      </c>
      <c r="I8">
        <f>H8*12</f>
        <v>4.2240000000000002</v>
      </c>
    </row>
    <row r="9" spans="1:9" x14ac:dyDescent="0.25">
      <c r="A9" s="603" t="s">
        <v>26324</v>
      </c>
      <c r="B9" s="603"/>
      <c r="C9" s="603"/>
      <c r="D9" s="603"/>
      <c r="E9" s="603"/>
      <c r="F9" s="684" t="s">
        <v>26325</v>
      </c>
      <c r="G9" s="620"/>
      <c r="H9" s="620"/>
      <c r="I9" s="620"/>
    </row>
    <row r="10" spans="1:9" x14ac:dyDescent="0.25">
      <c r="A10" s="91">
        <f>1*1*1.25</f>
        <v>1.25</v>
      </c>
      <c r="B10" s="91"/>
      <c r="C10" s="91">
        <v>1</v>
      </c>
      <c r="D10" s="91">
        <v>0.63</v>
      </c>
      <c r="E10" s="91">
        <v>1.2</v>
      </c>
      <c r="F10" t="s">
        <v>26317</v>
      </c>
      <c r="G10" t="s">
        <v>26318</v>
      </c>
      <c r="H10" t="s">
        <v>26319</v>
      </c>
      <c r="I10" t="s">
        <v>26326</v>
      </c>
    </row>
    <row r="11" spans="1:9" x14ac:dyDescent="0.25">
      <c r="A11" s="91"/>
      <c r="B11" s="91"/>
      <c r="C11" s="91"/>
      <c r="D11" s="91">
        <f>E10*D10</f>
        <v>0.75600000000000001</v>
      </c>
      <c r="E11" s="91"/>
      <c r="F11">
        <f>0.9*0.9*0.4</f>
        <v>0.32400000000000007</v>
      </c>
      <c r="G11">
        <f>0.8*((0.6*0.6)+(0.9*0.9))/2</f>
        <v>0.46799999999999997</v>
      </c>
      <c r="H11">
        <f>F11+G11</f>
        <v>0.79200000000000004</v>
      </c>
      <c r="I11">
        <f>H11*1</f>
        <v>0.79200000000000004</v>
      </c>
    </row>
    <row r="12" spans="1:9" x14ac:dyDescent="0.25">
      <c r="A12" s="681" t="s">
        <v>26327</v>
      </c>
      <c r="B12" s="683"/>
      <c r="C12" s="91"/>
      <c r="D12" s="681" t="s">
        <v>26328</v>
      </c>
      <c r="E12" s="683"/>
      <c r="F12" t="s">
        <v>26329</v>
      </c>
    </row>
    <row r="13" spans="1:9" x14ac:dyDescent="0.25">
      <c r="A13" s="91">
        <f>A10+B7+B4</f>
        <v>17.600000000000001</v>
      </c>
      <c r="B13" s="91"/>
      <c r="C13" s="91"/>
      <c r="D13" s="91">
        <f>D11+D8+D5</f>
        <v>12.923999999999999</v>
      </c>
      <c r="E13" s="91"/>
      <c r="F13" s="684">
        <f>I11+I8+I5</f>
        <v>9.5040000000000013</v>
      </c>
      <c r="G13" s="620"/>
      <c r="H13" s="620"/>
      <c r="I13" s="620"/>
    </row>
    <row r="14" spans="1:9" x14ac:dyDescent="0.25">
      <c r="A14" s="153"/>
      <c r="B14" s="153"/>
    </row>
  </sheetData>
  <mergeCells count="11">
    <mergeCell ref="A1:E1"/>
    <mergeCell ref="F13:I13"/>
    <mergeCell ref="A2:B2"/>
    <mergeCell ref="A3:E3"/>
    <mergeCell ref="A6:E6"/>
    <mergeCell ref="A9:E9"/>
    <mergeCell ref="A12:B12"/>
    <mergeCell ref="D12:E12"/>
    <mergeCell ref="F3:I3"/>
    <mergeCell ref="F6:I6"/>
    <mergeCell ref="F9:I9"/>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A28" sqref="A28"/>
    </sheetView>
  </sheetViews>
  <sheetFormatPr defaultRowHeight="15" x14ac:dyDescent="0.25"/>
  <cols>
    <col min="1" max="1" width="82.28515625" customWidth="1"/>
  </cols>
  <sheetData>
    <row r="1" spans="1:3" x14ac:dyDescent="0.25">
      <c r="A1" s="685" t="s">
        <v>26339</v>
      </c>
      <c r="B1" s="685"/>
      <c r="C1" s="685"/>
    </row>
    <row r="2" spans="1:3" ht="25.5" x14ac:dyDescent="0.25">
      <c r="A2" s="46" t="s">
        <v>26340</v>
      </c>
      <c r="B2" s="18" t="s">
        <v>5304</v>
      </c>
      <c r="C2" s="40">
        <v>5</v>
      </c>
    </row>
    <row r="3" spans="1:3" x14ac:dyDescent="0.25">
      <c r="A3" s="15" t="s">
        <v>26341</v>
      </c>
      <c r="B3" s="190" t="s">
        <v>5304</v>
      </c>
      <c r="C3" s="40">
        <v>4</v>
      </c>
    </row>
    <row r="4" spans="1:3" x14ac:dyDescent="0.25">
      <c r="A4" s="15" t="s">
        <v>26342</v>
      </c>
      <c r="B4" s="190" t="s">
        <v>5304</v>
      </c>
      <c r="C4" s="40">
        <v>2</v>
      </c>
    </row>
    <row r="5" spans="1:3" x14ac:dyDescent="0.25">
      <c r="A5" s="15" t="s">
        <v>26343</v>
      </c>
      <c r="B5" s="190" t="s">
        <v>5304</v>
      </c>
      <c r="C5" s="40">
        <v>1</v>
      </c>
    </row>
    <row r="6" spans="1:3" x14ac:dyDescent="0.25">
      <c r="A6" s="15" t="s">
        <v>26344</v>
      </c>
      <c r="B6" s="190" t="s">
        <v>5304</v>
      </c>
      <c r="C6" s="40">
        <v>7</v>
      </c>
    </row>
    <row r="7" spans="1:3" x14ac:dyDescent="0.25">
      <c r="A7" s="685" t="s">
        <v>26345</v>
      </c>
      <c r="B7" s="685"/>
      <c r="C7" s="685"/>
    </row>
    <row r="8" spans="1:3" x14ac:dyDescent="0.25">
      <c r="A8" s="71" t="s">
        <v>26346</v>
      </c>
      <c r="B8" s="190" t="s">
        <v>5237</v>
      </c>
      <c r="C8" s="38">
        <v>26.9</v>
      </c>
    </row>
    <row r="9" spans="1:3" x14ac:dyDescent="0.25">
      <c r="A9" s="15" t="s">
        <v>26347</v>
      </c>
      <c r="B9" s="190" t="s">
        <v>5237</v>
      </c>
      <c r="C9" s="38">
        <v>221.1</v>
      </c>
    </row>
    <row r="10" spans="1:3" x14ac:dyDescent="0.25">
      <c r="A10" s="685" t="s">
        <v>26348</v>
      </c>
      <c r="B10" s="685"/>
      <c r="C10" s="685"/>
    </row>
    <row r="11" spans="1:3" x14ac:dyDescent="0.25">
      <c r="A11" s="46" t="s">
        <v>26349</v>
      </c>
      <c r="B11" s="18" t="s">
        <v>5237</v>
      </c>
      <c r="C11" s="40">
        <v>133.9</v>
      </c>
    </row>
    <row r="12" spans="1:3" x14ac:dyDescent="0.25">
      <c r="A12" s="11" t="s">
        <v>26350</v>
      </c>
      <c r="B12" s="190" t="s">
        <v>5304</v>
      </c>
      <c r="C12" s="40">
        <v>6</v>
      </c>
    </row>
    <row r="13" spans="1:3" x14ac:dyDescent="0.25">
      <c r="A13" s="15" t="s">
        <v>26351</v>
      </c>
      <c r="B13" s="190" t="s">
        <v>5304</v>
      </c>
      <c r="C13" s="40">
        <v>101</v>
      </c>
    </row>
    <row r="14" spans="1:3" ht="25.5" x14ac:dyDescent="0.25">
      <c r="A14" s="15" t="s">
        <v>26352</v>
      </c>
      <c r="B14" s="190" t="s">
        <v>5304</v>
      </c>
      <c r="C14" s="40">
        <v>100</v>
      </c>
    </row>
    <row r="15" spans="1:3" ht="25.5" x14ac:dyDescent="0.25">
      <c r="A15" s="15" t="s">
        <v>26353</v>
      </c>
      <c r="B15" s="190" t="s">
        <v>5304</v>
      </c>
      <c r="C15" s="40">
        <v>12</v>
      </c>
    </row>
    <row r="16" spans="1:3" x14ac:dyDescent="0.25">
      <c r="A16" s="15" t="s">
        <v>26354</v>
      </c>
      <c r="B16" s="190" t="s">
        <v>5237</v>
      </c>
      <c r="C16" s="40">
        <v>133.9</v>
      </c>
    </row>
    <row r="17" spans="1:3" x14ac:dyDescent="0.25">
      <c r="A17" s="685" t="s">
        <v>26355</v>
      </c>
      <c r="B17" s="685"/>
      <c r="C17" s="685"/>
    </row>
    <row r="18" spans="1:3" x14ac:dyDescent="0.25">
      <c r="A18" s="15" t="s">
        <v>26356</v>
      </c>
      <c r="B18" s="190" t="s">
        <v>5304</v>
      </c>
      <c r="C18" s="38">
        <v>11</v>
      </c>
    </row>
    <row r="19" spans="1:3" x14ac:dyDescent="0.25">
      <c r="A19" s="15" t="s">
        <v>26129</v>
      </c>
      <c r="B19" s="190" t="s">
        <v>5304</v>
      </c>
      <c r="C19" s="38">
        <v>11</v>
      </c>
    </row>
    <row r="20" spans="1:3" x14ac:dyDescent="0.25">
      <c r="A20" s="15" t="s">
        <v>26131</v>
      </c>
      <c r="B20" s="190" t="s">
        <v>5304</v>
      </c>
      <c r="C20" s="38">
        <v>11</v>
      </c>
    </row>
    <row r="21" spans="1:3" ht="25.5" x14ac:dyDescent="0.25">
      <c r="A21" s="15" t="s">
        <v>26133</v>
      </c>
      <c r="B21" s="190" t="s">
        <v>5304</v>
      </c>
      <c r="C21" s="38">
        <v>100</v>
      </c>
    </row>
    <row r="22" spans="1:3" x14ac:dyDescent="0.25">
      <c r="A22" s="15" t="s">
        <v>26357</v>
      </c>
      <c r="B22" s="190" t="s">
        <v>5304</v>
      </c>
      <c r="C22" s="38">
        <v>1</v>
      </c>
    </row>
    <row r="23" spans="1:3" x14ac:dyDescent="0.25">
      <c r="A23" s="685" t="s">
        <v>26358</v>
      </c>
      <c r="B23" s="685"/>
      <c r="C23" s="685"/>
    </row>
    <row r="24" spans="1:3" x14ac:dyDescent="0.25">
      <c r="A24" s="15" t="s">
        <v>26359</v>
      </c>
      <c r="B24" s="190" t="s">
        <v>5304</v>
      </c>
      <c r="C24" s="38">
        <v>1</v>
      </c>
    </row>
  </sheetData>
  <mergeCells count="5">
    <mergeCell ref="A1:C1"/>
    <mergeCell ref="A7:C7"/>
    <mergeCell ref="A10:C10"/>
    <mergeCell ref="A17:C17"/>
    <mergeCell ref="A23:C23"/>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view="pageBreakPreview" zoomScaleSheetLayoutView="100" workbookViewId="0">
      <selection activeCell="H36" sqref="H36"/>
    </sheetView>
  </sheetViews>
  <sheetFormatPr defaultColWidth="9.140625" defaultRowHeight="15" x14ac:dyDescent="0.25"/>
  <cols>
    <col min="1" max="1" width="79.85546875" customWidth="1"/>
    <col min="2" max="2" width="36.140625" bestFit="1" customWidth="1"/>
  </cols>
  <sheetData>
    <row r="1" spans="1:5" ht="25.5" x14ac:dyDescent="0.25">
      <c r="A1" s="283" t="str">
        <f>'RESUMO DO ORÇAMENTO'!A1:B1</f>
        <v>OBRA: HOSPITAL VETERINÁRIO CENTRO DE REABILITAÇÃO DE ANIMAIS SILVESTRES - CRAS</v>
      </c>
      <c r="B1" s="283" t="str">
        <f>'RESUMO DO ORÇAMENTO'!C4</f>
        <v>BDI ADOTADO: 22,23%</v>
      </c>
      <c r="D1" s="62"/>
      <c r="E1" s="63"/>
    </row>
    <row r="2" spans="1:5" x14ac:dyDescent="0.25">
      <c r="A2" s="166" t="str">
        <f>'RESUMO DO ORÇAMENTO'!A2:B2</f>
        <v>MUNICÍPIO: CUIABÁ - MT</v>
      </c>
      <c r="B2" s="283" t="str">
        <f>'RESUMO DO ORÇAMENTO'!C5</f>
        <v>BDI DIFERENCIADO ADOTADO: 17,72%</v>
      </c>
      <c r="D2" s="64"/>
      <c r="E2" s="65"/>
    </row>
    <row r="3" spans="1:5" ht="25.5" x14ac:dyDescent="0.25">
      <c r="A3" s="283" t="str">
        <f>'RESUMO DO ORÇAMENTO'!A3:B3</f>
        <v>ENDEREÇO: RUA DE ACESSO AO INPE (ATRAS DA ASSOFT) , BAIRRO JARDIM VITÓRIA</v>
      </c>
      <c r="B3" s="283" t="str">
        <f>'RESUMO DO ORÇAMENTO'!C6</f>
        <v>DATA DE ELABORAÇÃO: 07/04/2022</v>
      </c>
      <c r="D3" s="64"/>
      <c r="E3" s="65"/>
    </row>
    <row r="4" spans="1:5" x14ac:dyDescent="0.25">
      <c r="A4" s="166" t="str">
        <f>'RESUMO DO ORÇAMENTO'!A4:B4</f>
        <v>TIPO DE PROJETO: CONSTRUÇÃO</v>
      </c>
      <c r="B4" s="283" t="str">
        <f>'RESUMO DO ORÇAMENTO'!A7</f>
        <v>REVISÃO: 04</v>
      </c>
      <c r="D4" s="64"/>
      <c r="E4" s="65"/>
    </row>
    <row r="5" spans="1:5" x14ac:dyDescent="0.25">
      <c r="A5" s="283" t="str">
        <f>'RESUMO DO ORÇAMENTO'!A5:B5</f>
        <v>RESPONSÁVEL TÉCNICO: ENGº CIVIL RAUL YAMAMURA FREITAS</v>
      </c>
      <c r="B5" s="283"/>
      <c r="D5" s="48"/>
    </row>
    <row r="6" spans="1:5" ht="15.75" thickBot="1" x14ac:dyDescent="0.3">
      <c r="A6" s="166" t="str">
        <f>'RESUMO DO ORÇAMENTO'!A6:B6</f>
        <v>Nº. CREA: MT031208</v>
      </c>
      <c r="B6" s="283"/>
      <c r="D6" s="66"/>
    </row>
    <row r="7" spans="1:5" ht="15.75" thickBot="1" x14ac:dyDescent="0.3">
      <c r="A7" s="688" t="str">
        <f>'RESUMO DO ORÇAMENTO'!A8:B8</f>
        <v>BOLETIM DE REFERÊNCIA: SINAPI FEVEREIRO 2022 - SEM DESONERAÇÃO</v>
      </c>
      <c r="B7" s="689"/>
    </row>
    <row r="8" spans="1:5" ht="33.75" customHeight="1" thickBot="1" x14ac:dyDescent="0.3">
      <c r="A8" s="686" t="s">
        <v>26360</v>
      </c>
      <c r="B8" s="687"/>
    </row>
    <row r="9" spans="1:5" x14ac:dyDescent="0.25">
      <c r="A9" s="69" t="s">
        <v>26361</v>
      </c>
      <c r="B9" s="70" t="s">
        <v>26362</v>
      </c>
    </row>
    <row r="10" spans="1:5" x14ac:dyDescent="0.25">
      <c r="A10" s="71" t="s">
        <v>26363</v>
      </c>
      <c r="B10" s="72">
        <v>0.04</v>
      </c>
    </row>
    <row r="11" spans="1:5" x14ac:dyDescent="0.25">
      <c r="A11" s="71" t="s">
        <v>26364</v>
      </c>
      <c r="B11" s="72">
        <v>1.23E-2</v>
      </c>
    </row>
    <row r="12" spans="1:5" x14ac:dyDescent="0.25">
      <c r="A12" s="71" t="s">
        <v>26365</v>
      </c>
      <c r="B12" s="72">
        <v>1.2699999999999999E-2</v>
      </c>
    </row>
    <row r="13" spans="1:5" x14ac:dyDescent="0.25">
      <c r="A13" s="71" t="s">
        <v>26366</v>
      </c>
      <c r="B13" s="72">
        <v>8.0000000000000002E-3</v>
      </c>
    </row>
    <row r="14" spans="1:5" x14ac:dyDescent="0.25">
      <c r="A14" s="71"/>
      <c r="B14" s="72"/>
    </row>
    <row r="15" spans="1:5" s="68" customFormat="1" x14ac:dyDescent="0.25">
      <c r="A15" s="73" t="s">
        <v>26367</v>
      </c>
      <c r="B15" s="74">
        <f>SUM(B10:B13)</f>
        <v>7.3000000000000009E-2</v>
      </c>
    </row>
    <row r="16" spans="1:5" x14ac:dyDescent="0.25">
      <c r="A16" s="71"/>
      <c r="B16" s="72"/>
    </row>
    <row r="17" spans="1:2" x14ac:dyDescent="0.25">
      <c r="A17" s="75" t="s">
        <v>26368</v>
      </c>
      <c r="B17" s="76" t="s">
        <v>26362</v>
      </c>
    </row>
    <row r="18" spans="1:2" x14ac:dyDescent="0.25">
      <c r="A18" s="71" t="s">
        <v>26369</v>
      </c>
      <c r="B18" s="72">
        <v>7.3999999999999996E-2</v>
      </c>
    </row>
    <row r="19" spans="1:2" x14ac:dyDescent="0.25">
      <c r="A19" s="71"/>
      <c r="B19" s="72"/>
    </row>
    <row r="20" spans="1:2" s="68" customFormat="1" x14ac:dyDescent="0.25">
      <c r="A20" s="73" t="s">
        <v>26367</v>
      </c>
      <c r="B20" s="74">
        <f>B18</f>
        <v>7.3999999999999996E-2</v>
      </c>
    </row>
    <row r="21" spans="1:2" x14ac:dyDescent="0.25">
      <c r="A21" s="71"/>
      <c r="B21" s="72"/>
    </row>
    <row r="22" spans="1:2" x14ac:dyDescent="0.25">
      <c r="A22" s="69" t="s">
        <v>26370</v>
      </c>
      <c r="B22" s="76" t="s">
        <v>26362</v>
      </c>
    </row>
    <row r="23" spans="1:2" x14ac:dyDescent="0.25">
      <c r="A23" s="71" t="s">
        <v>26371</v>
      </c>
      <c r="B23" s="72">
        <v>6.4999999999999997E-3</v>
      </c>
    </row>
    <row r="24" spans="1:2" x14ac:dyDescent="0.25">
      <c r="A24" s="71" t="s">
        <v>26372</v>
      </c>
      <c r="B24" s="72">
        <v>0.03</v>
      </c>
    </row>
    <row r="25" spans="1:2" x14ac:dyDescent="0.25">
      <c r="A25" s="71" t="s">
        <v>26373</v>
      </c>
      <c r="B25" s="72">
        <v>0.02</v>
      </c>
    </row>
    <row r="26" spans="1:2" x14ac:dyDescent="0.25">
      <c r="A26" s="77" t="s">
        <v>26374</v>
      </c>
      <c r="B26" s="72">
        <v>0</v>
      </c>
    </row>
    <row r="27" spans="1:2" s="68" customFormat="1" x14ac:dyDescent="0.25">
      <c r="A27" s="73" t="s">
        <v>26367</v>
      </c>
      <c r="B27" s="74">
        <f>SUM(B23:B26)</f>
        <v>5.6499999999999995E-2</v>
      </c>
    </row>
    <row r="28" spans="1:2" s="68" customFormat="1" x14ac:dyDescent="0.25">
      <c r="A28" s="73" t="s">
        <v>26375</v>
      </c>
      <c r="B28" s="74">
        <f>((1+B10+B12+B13)*(1+B18)*(1+B11))/(1-B27)-1</f>
        <v>0.22226164190779008</v>
      </c>
    </row>
  </sheetData>
  <mergeCells count="2">
    <mergeCell ref="A8:B8"/>
    <mergeCell ref="A7:B7"/>
  </mergeCells>
  <printOptions horizontalCentered="1"/>
  <pageMargins left="0.51181102362204722" right="0.51181102362204722" top="0.78740157480314965" bottom="1.1811023622047245" header="0.31496062992125984" footer="0.31496062992125984"/>
  <pageSetup paperSize="9" scale="87" orientation="landscape" r:id="rId1"/>
  <headerFooter scaleWithDoc="0">
    <oddHeader>&amp;C&amp;G</oddHeader>
    <oddFooter>&amp;C&amp;G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view="pageBreakPreview" zoomScaleSheetLayoutView="100" workbookViewId="0">
      <selection activeCell="H36" sqref="H36"/>
    </sheetView>
  </sheetViews>
  <sheetFormatPr defaultColWidth="9.140625" defaultRowHeight="15" x14ac:dyDescent="0.25"/>
  <cols>
    <col min="1" max="1" width="73.28515625" bestFit="1" customWidth="1"/>
    <col min="2" max="2" width="36.140625" bestFit="1" customWidth="1"/>
  </cols>
  <sheetData>
    <row r="1" spans="1:5" ht="25.5" x14ac:dyDescent="0.25">
      <c r="A1" s="283" t="str">
        <f>'RESUMO DO ORÇAMENTO'!A1:B1</f>
        <v>OBRA: HOSPITAL VETERINÁRIO CENTRO DE REABILITAÇÃO DE ANIMAIS SILVESTRES - CRAS</v>
      </c>
      <c r="B1" s="283" t="str">
        <f>'RESUMO DO ORÇAMENTO'!C4</f>
        <v>BDI ADOTADO: 22,23%</v>
      </c>
      <c r="D1" s="62"/>
      <c r="E1" s="63"/>
    </row>
    <row r="2" spans="1:5" x14ac:dyDescent="0.25">
      <c r="A2" s="166" t="str">
        <f>'RESUMO DO ORÇAMENTO'!A2:B2</f>
        <v>MUNICÍPIO: CUIABÁ - MT</v>
      </c>
      <c r="B2" s="283" t="str">
        <f>'RESUMO DO ORÇAMENTO'!C5</f>
        <v>BDI DIFERENCIADO ADOTADO: 17,72%</v>
      </c>
      <c r="D2" s="64"/>
      <c r="E2" s="65"/>
    </row>
    <row r="3" spans="1:5" ht="25.5" x14ac:dyDescent="0.25">
      <c r="A3" s="283" t="str">
        <f>'RESUMO DO ORÇAMENTO'!A3:B3</f>
        <v>ENDEREÇO: RUA DE ACESSO AO INPE (ATRAS DA ASSOFT) , BAIRRO JARDIM VITÓRIA</v>
      </c>
      <c r="B3" s="283" t="str">
        <f>'RESUMO DO ORÇAMENTO'!C6</f>
        <v>DATA DE ELABORAÇÃO: 07/04/2022</v>
      </c>
      <c r="D3" s="64"/>
      <c r="E3" s="65"/>
    </row>
    <row r="4" spans="1:5" x14ac:dyDescent="0.25">
      <c r="A4" s="166" t="str">
        <f>'RESUMO DO ORÇAMENTO'!A4:B4</f>
        <v>TIPO DE PROJETO: CONSTRUÇÃO</v>
      </c>
      <c r="B4" s="283" t="str">
        <f>'RESUMO DO ORÇAMENTO'!A7</f>
        <v>REVISÃO: 04</v>
      </c>
      <c r="D4" s="64"/>
      <c r="E4" s="65"/>
    </row>
    <row r="5" spans="1:5" x14ac:dyDescent="0.25">
      <c r="A5" s="283" t="str">
        <f>'RESUMO DO ORÇAMENTO'!A5:B5</f>
        <v>RESPONSÁVEL TÉCNICO: ENGº CIVIL RAUL YAMAMURA FREITAS</v>
      </c>
      <c r="B5" s="283"/>
      <c r="D5" s="48"/>
    </row>
    <row r="6" spans="1:5" ht="15.75" thickBot="1" x14ac:dyDescent="0.3">
      <c r="A6" s="166" t="str">
        <f>'RESUMO DO ORÇAMENTO'!A6:B6</f>
        <v>Nº. CREA: MT031208</v>
      </c>
      <c r="B6" s="283"/>
      <c r="D6" s="66"/>
    </row>
    <row r="7" spans="1:5" ht="15.75" thickBot="1" x14ac:dyDescent="0.3">
      <c r="A7" s="688" t="str">
        <f>'RESUMO DO ORÇAMENTO'!A8:B8</f>
        <v>BOLETIM DE REFERÊNCIA: SINAPI FEVEREIRO 2022 - SEM DESONERAÇÃO</v>
      </c>
      <c r="B7" s="689"/>
    </row>
    <row r="8" spans="1:5" ht="33.75" customHeight="1" thickBot="1" x14ac:dyDescent="0.3">
      <c r="A8" s="686" t="s">
        <v>26932</v>
      </c>
      <c r="B8" s="687"/>
    </row>
    <row r="9" spans="1:5" x14ac:dyDescent="0.25">
      <c r="A9" s="69" t="s">
        <v>26361</v>
      </c>
      <c r="B9" s="70" t="s">
        <v>26362</v>
      </c>
    </row>
    <row r="10" spans="1:5" x14ac:dyDescent="0.25">
      <c r="A10" s="71" t="s">
        <v>26363</v>
      </c>
      <c r="B10" s="72">
        <v>3.4500000000000003E-2</v>
      </c>
    </row>
    <row r="11" spans="1:5" x14ac:dyDescent="0.25">
      <c r="A11" s="71" t="s">
        <v>26364</v>
      </c>
      <c r="B11" s="72">
        <v>8.5000000000000006E-3</v>
      </c>
    </row>
    <row r="12" spans="1:5" x14ac:dyDescent="0.25">
      <c r="A12" s="71" t="s">
        <v>26365</v>
      </c>
      <c r="B12" s="72">
        <v>8.5000000000000006E-3</v>
      </c>
    </row>
    <row r="13" spans="1:5" x14ac:dyDescent="0.25">
      <c r="A13" s="71" t="s">
        <v>26366</v>
      </c>
      <c r="B13" s="72">
        <v>4.7999999999999996E-3</v>
      </c>
    </row>
    <row r="14" spans="1:5" x14ac:dyDescent="0.25">
      <c r="A14" s="71"/>
      <c r="B14" s="72"/>
    </row>
    <row r="15" spans="1:5" s="68" customFormat="1" x14ac:dyDescent="0.25">
      <c r="A15" s="73" t="s">
        <v>26367</v>
      </c>
      <c r="B15" s="74">
        <f>SUM(B10:B13)</f>
        <v>5.6300000000000003E-2</v>
      </c>
    </row>
    <row r="16" spans="1:5" x14ac:dyDescent="0.25">
      <c r="A16" s="71"/>
      <c r="B16" s="72"/>
    </row>
    <row r="17" spans="1:2" x14ac:dyDescent="0.25">
      <c r="A17" s="75" t="s">
        <v>26368</v>
      </c>
      <c r="B17" s="76" t="s">
        <v>26362</v>
      </c>
    </row>
    <row r="18" spans="1:2" x14ac:dyDescent="0.25">
      <c r="A18" s="71" t="s">
        <v>26369</v>
      </c>
      <c r="B18" s="72">
        <v>5.11E-2</v>
      </c>
    </row>
    <row r="19" spans="1:2" x14ac:dyDescent="0.25">
      <c r="A19" s="71"/>
      <c r="B19" s="72"/>
    </row>
    <row r="20" spans="1:2" s="68" customFormat="1" x14ac:dyDescent="0.25">
      <c r="A20" s="73" t="s">
        <v>26367</v>
      </c>
      <c r="B20" s="74">
        <f>B18</f>
        <v>5.11E-2</v>
      </c>
    </row>
    <row r="21" spans="1:2" x14ac:dyDescent="0.25">
      <c r="A21" s="71"/>
      <c r="B21" s="72"/>
    </row>
    <row r="22" spans="1:2" x14ac:dyDescent="0.25">
      <c r="A22" s="69" t="s">
        <v>26370</v>
      </c>
      <c r="B22" s="76" t="s">
        <v>26362</v>
      </c>
    </row>
    <row r="23" spans="1:2" x14ac:dyDescent="0.25">
      <c r="A23" s="71" t="s">
        <v>26371</v>
      </c>
      <c r="B23" s="72">
        <v>6.4999999999999997E-3</v>
      </c>
    </row>
    <row r="24" spans="1:2" x14ac:dyDescent="0.25">
      <c r="A24" s="71" t="s">
        <v>26372</v>
      </c>
      <c r="B24" s="72">
        <v>0.03</v>
      </c>
    </row>
    <row r="25" spans="1:2" x14ac:dyDescent="0.25">
      <c r="A25" s="71" t="s">
        <v>26373</v>
      </c>
      <c r="B25" s="72">
        <v>0.02</v>
      </c>
    </row>
    <row r="26" spans="1:2" x14ac:dyDescent="0.25">
      <c r="A26" s="77" t="s">
        <v>26374</v>
      </c>
      <c r="B26" s="72">
        <v>0</v>
      </c>
    </row>
    <row r="27" spans="1:2" s="68" customFormat="1" x14ac:dyDescent="0.25">
      <c r="A27" s="73" t="s">
        <v>26367</v>
      </c>
      <c r="B27" s="74">
        <f>SUM(B23:B26)</f>
        <v>5.6499999999999995E-2</v>
      </c>
    </row>
    <row r="28" spans="1:2" s="68" customFormat="1" x14ac:dyDescent="0.25">
      <c r="A28" s="73" t="s">
        <v>26375</v>
      </c>
      <c r="B28" s="74">
        <f>((1+B10+B12+B13)*(1+B18)*(1+B11))/(1-B27)-1</f>
        <v>0.17721673760466317</v>
      </c>
    </row>
  </sheetData>
  <mergeCells count="2">
    <mergeCell ref="A7:B7"/>
    <mergeCell ref="A8:B8"/>
  </mergeCells>
  <printOptions horizontalCentered="1"/>
  <pageMargins left="0.51181102362204722" right="0.51181102362204722" top="0.78740157480314965" bottom="1.1811023622047245" header="0.31496062992125984" footer="0.31496062992125984"/>
  <pageSetup paperSize="9" scale="87" orientation="landscape" r:id="rId1"/>
  <headerFooter scaleWithDoc="0">
    <oddHeader>&amp;C&amp;G</oddHeader>
    <oddFooter>&amp;C&amp;G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
  <sheetViews>
    <sheetView view="pageBreakPreview" zoomScaleSheetLayoutView="100" workbookViewId="0">
      <selection activeCell="B21" sqref="B21:B24"/>
    </sheetView>
  </sheetViews>
  <sheetFormatPr defaultColWidth="9.140625" defaultRowHeight="15" x14ac:dyDescent="0.25"/>
  <cols>
    <col min="1" max="1" width="72.5703125" customWidth="1"/>
    <col min="2" max="2" width="9.28515625" bestFit="1" customWidth="1"/>
    <col min="4" max="4" width="11.140625" bestFit="1" customWidth="1"/>
  </cols>
  <sheetData>
    <row r="1" spans="1:5" ht="33" customHeight="1" x14ac:dyDescent="0.25">
      <c r="A1" s="690" t="str">
        <f>'RESUMO DO ORÇAMENTO'!A1:B1</f>
        <v>OBRA: HOSPITAL VETERINÁRIO CENTRO DE REABILITAÇÃO DE ANIMAIS SILVESTRES - CRAS</v>
      </c>
      <c r="B1" s="691"/>
      <c r="D1" s="62"/>
      <c r="E1" s="63"/>
    </row>
    <row r="2" spans="1:5" x14ac:dyDescent="0.25">
      <c r="A2" s="3" t="str">
        <f>'RESUMO DO ORÇAMENTO'!A2:B2</f>
        <v>MUNICÍPIO: CUIABÁ - MT</v>
      </c>
      <c r="B2" s="50"/>
      <c r="D2" s="64"/>
      <c r="E2" s="65"/>
    </row>
    <row r="3" spans="1:5" x14ac:dyDescent="0.25">
      <c r="A3" s="3" t="str">
        <f>'RESUMO DO ORÇAMENTO'!A5:B5</f>
        <v>RESPONSÁVEL TÉCNICO: ENGº CIVIL RAUL YAMAMURA FREITAS</v>
      </c>
      <c r="B3" s="50"/>
      <c r="D3" s="48"/>
    </row>
    <row r="4" spans="1:5" x14ac:dyDescent="0.25">
      <c r="A4" s="3" t="str">
        <f>'RESUMO DO ORÇAMENTO'!A6:B6</f>
        <v>Nº. CREA: MT031208</v>
      </c>
      <c r="B4" s="50"/>
      <c r="D4" s="66"/>
    </row>
    <row r="5" spans="1:5" ht="15.75" thickBot="1" x14ac:dyDescent="0.3">
      <c r="A5" s="6" t="str">
        <f>'RESUMO DO ORÇAMENTO'!A8:B8</f>
        <v>BOLETIM DE REFERÊNCIA: SINAPI FEVEREIRO 2022 - SEM DESONERAÇÃO</v>
      </c>
      <c r="B5" s="67"/>
    </row>
    <row r="6" spans="1:5" ht="33.75" customHeight="1" thickBot="1" x14ac:dyDescent="0.3">
      <c r="A6" s="686" t="s">
        <v>26376</v>
      </c>
      <c r="B6" s="687"/>
    </row>
    <row r="7" spans="1:5" x14ac:dyDescent="0.25">
      <c r="A7" s="69" t="s">
        <v>26361</v>
      </c>
      <c r="B7" s="70" t="s">
        <v>26362</v>
      </c>
    </row>
    <row r="8" spans="1:5" x14ac:dyDescent="0.25">
      <c r="A8" s="71" t="s">
        <v>26363</v>
      </c>
      <c r="B8" s="72">
        <v>3.4500000000000003E-2</v>
      </c>
    </row>
    <row r="9" spans="1:5" x14ac:dyDescent="0.25">
      <c r="A9" s="71" t="s">
        <v>26364</v>
      </c>
      <c r="B9" s="72">
        <v>8.5000000000000006E-3</v>
      </c>
    </row>
    <row r="10" spans="1:5" x14ac:dyDescent="0.25">
      <c r="A10" s="71" t="s">
        <v>26365</v>
      </c>
      <c r="B10" s="72">
        <v>8.5000000000000006E-3</v>
      </c>
    </row>
    <row r="11" spans="1:5" x14ac:dyDescent="0.25">
      <c r="A11" s="71" t="s">
        <v>26366</v>
      </c>
      <c r="B11" s="72">
        <v>4.7999999999999996E-3</v>
      </c>
    </row>
    <row r="12" spans="1:5" x14ac:dyDescent="0.25">
      <c r="A12" s="71"/>
      <c r="B12" s="72"/>
    </row>
    <row r="13" spans="1:5" s="68" customFormat="1" x14ac:dyDescent="0.25">
      <c r="A13" s="73" t="s">
        <v>26367</v>
      </c>
      <c r="B13" s="74">
        <f>SUM(B8:B11)</f>
        <v>5.6300000000000003E-2</v>
      </c>
    </row>
    <row r="14" spans="1:5" x14ac:dyDescent="0.25">
      <c r="A14" s="71"/>
      <c r="B14" s="72"/>
    </row>
    <row r="15" spans="1:5" x14ac:dyDescent="0.25">
      <c r="A15" s="75" t="s">
        <v>26368</v>
      </c>
      <c r="B15" s="76" t="s">
        <v>26362</v>
      </c>
    </row>
    <row r="16" spans="1:5" x14ac:dyDescent="0.25">
      <c r="A16" s="71" t="s">
        <v>26369</v>
      </c>
      <c r="B16" s="72">
        <v>5.11E-2</v>
      </c>
    </row>
    <row r="17" spans="1:4" x14ac:dyDescent="0.25">
      <c r="A17" s="71"/>
      <c r="B17" s="72"/>
    </row>
    <row r="18" spans="1:4" s="68" customFormat="1" x14ac:dyDescent="0.25">
      <c r="A18" s="73" t="s">
        <v>26367</v>
      </c>
      <c r="B18" s="74">
        <f>B16</f>
        <v>5.11E-2</v>
      </c>
    </row>
    <row r="19" spans="1:4" x14ac:dyDescent="0.25">
      <c r="A19" s="71"/>
      <c r="B19" s="72"/>
    </row>
    <row r="20" spans="1:4" x14ac:dyDescent="0.25">
      <c r="A20" s="69" t="s">
        <v>26370</v>
      </c>
      <c r="B20" s="76" t="s">
        <v>26362</v>
      </c>
    </row>
    <row r="21" spans="1:4" x14ac:dyDescent="0.25">
      <c r="A21" s="71" t="s">
        <v>26371</v>
      </c>
      <c r="B21" s="72">
        <v>6.4999999999999997E-3</v>
      </c>
    </row>
    <row r="22" spans="1:4" x14ac:dyDescent="0.25">
      <c r="A22" s="71" t="s">
        <v>26372</v>
      </c>
      <c r="B22" s="72">
        <v>0.03</v>
      </c>
    </row>
    <row r="23" spans="1:4" x14ac:dyDescent="0.25">
      <c r="A23" s="71" t="s">
        <v>26373</v>
      </c>
      <c r="B23" s="72">
        <v>0.02</v>
      </c>
    </row>
    <row r="24" spans="1:4" x14ac:dyDescent="0.25">
      <c r="A24" s="77" t="s">
        <v>26374</v>
      </c>
      <c r="B24" s="72">
        <v>0</v>
      </c>
    </row>
    <row r="25" spans="1:4" s="68" customFormat="1" x14ac:dyDescent="0.25">
      <c r="A25" s="73" t="s">
        <v>26367</v>
      </c>
      <c r="B25" s="74">
        <f>SUM(B21:B24)</f>
        <v>5.6499999999999995E-2</v>
      </c>
    </row>
    <row r="26" spans="1:4" s="68" customFormat="1" x14ac:dyDescent="0.25">
      <c r="A26" s="73" t="s">
        <v>26375</v>
      </c>
      <c r="B26" s="74">
        <f>((1+B8+B10+B11)*(1+B16)*(1+B9))/(1-B25)-1</f>
        <v>0.17721673760466317</v>
      </c>
      <c r="D26" s="191">
        <f>B26</f>
        <v>0.17721673760466317</v>
      </c>
    </row>
  </sheetData>
  <mergeCells count="2">
    <mergeCell ref="A1:B1"/>
    <mergeCell ref="A6:B6"/>
  </mergeCells>
  <printOptions horizontalCentered="1"/>
  <pageMargins left="0.51181102362204722" right="0.51181102362204722" top="0.78740157480314965" bottom="0.78740157480314965" header="0.31496062992125984" footer="0.31496062992125984"/>
  <pageSetup paperSize="9" scale="98" orientation="landscape" r:id="rId1"/>
  <headerFooter scaleWithDoc="0">
    <oddHeader>&amp;C&amp;G</oddHeader>
    <oddFooter>&amp;C&amp;G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view="pageBreakPreview" topLeftCell="A3" zoomScale="115" zoomScaleNormal="100" zoomScaleSheetLayoutView="115" workbookViewId="0">
      <selection activeCell="H36" sqref="H36"/>
    </sheetView>
  </sheetViews>
  <sheetFormatPr defaultRowHeight="15" x14ac:dyDescent="0.25"/>
  <cols>
    <col min="3" max="3" width="41.140625" bestFit="1" customWidth="1"/>
    <col min="4" max="4" width="9.140625" customWidth="1"/>
    <col min="5" max="5" width="10" customWidth="1"/>
    <col min="7" max="7" width="14.5703125" bestFit="1" customWidth="1"/>
    <col min="8" max="8" width="11.5703125" bestFit="1" customWidth="1"/>
    <col min="10" max="10" width="13.5703125" customWidth="1"/>
  </cols>
  <sheetData>
    <row r="1" spans="1:10" ht="26.25" customHeight="1" x14ac:dyDescent="0.25">
      <c r="A1" s="567" t="str">
        <f>'RESUMO DO ORÇAMENTO'!A1:B1</f>
        <v>OBRA: HOSPITAL VETERINÁRIO CENTRO DE REABILITAÇÃO DE ANIMAIS SILVESTRES - CRAS</v>
      </c>
      <c r="B1" s="567"/>
      <c r="C1" s="567"/>
      <c r="D1" s="567"/>
      <c r="E1" s="567"/>
      <c r="F1" s="601" t="str">
        <f>'RESUMO DO ORÇAMENTO'!C4</f>
        <v>BDI ADOTADO: 22,23%</v>
      </c>
      <c r="G1" s="601"/>
      <c r="H1" s="601"/>
      <c r="I1" s="601"/>
      <c r="J1" s="601"/>
    </row>
    <row r="2" spans="1:10" x14ac:dyDescent="0.25">
      <c r="A2" s="567" t="str">
        <f>'RESUMO DO ORÇAMENTO'!A2:B2</f>
        <v>MUNICÍPIO: CUIABÁ - MT</v>
      </c>
      <c r="B2" s="567"/>
      <c r="C2" s="567"/>
      <c r="D2" s="567"/>
      <c r="E2" s="567"/>
      <c r="F2" s="601" t="str">
        <f>'RESUMO DO ORÇAMENTO'!C5</f>
        <v>BDI DIFERENCIADO ADOTADO: 17,72%</v>
      </c>
      <c r="G2" s="601"/>
      <c r="H2" s="601"/>
      <c r="I2" s="601"/>
      <c r="J2" s="601"/>
    </row>
    <row r="3" spans="1:10" ht="25.5" customHeight="1" x14ac:dyDescent="0.25">
      <c r="A3" s="567" t="str">
        <f>'RESUMO DO ORÇAMENTO'!A3:B3</f>
        <v>ENDEREÇO: RUA DE ACESSO AO INPE (ATRAS DA ASSOFT) , BAIRRO JARDIM VITÓRIA</v>
      </c>
      <c r="B3" s="567"/>
      <c r="C3" s="567"/>
      <c r="D3" s="567"/>
      <c r="E3" s="567"/>
      <c r="F3" s="601" t="str">
        <f>'RESUMO DO ORÇAMENTO'!C6</f>
        <v>DATA DE ELABORAÇÃO: 07/04/2022</v>
      </c>
      <c r="G3" s="601"/>
      <c r="H3" s="601"/>
      <c r="I3" s="601"/>
      <c r="J3" s="601"/>
    </row>
    <row r="4" spans="1:10" x14ac:dyDescent="0.25">
      <c r="A4" s="567" t="str">
        <f>'RESUMO DO ORÇAMENTO'!A4:B4</f>
        <v>TIPO DE PROJETO: CONSTRUÇÃO</v>
      </c>
      <c r="B4" s="567"/>
      <c r="C4" s="567"/>
      <c r="D4" s="567"/>
      <c r="E4" s="567"/>
      <c r="F4" s="601" t="str">
        <f>'CRONOGRAMA '!E4</f>
        <v>REVISÃO: 04</v>
      </c>
      <c r="G4" s="601"/>
      <c r="H4" s="601"/>
      <c r="I4" s="601"/>
      <c r="J4" s="601"/>
    </row>
    <row r="5" spans="1:10" x14ac:dyDescent="0.25">
      <c r="A5" s="567" t="str">
        <f>'RESUMO DO ORÇAMENTO'!A5:B5</f>
        <v>RESPONSÁVEL TÉCNICO: ENGº CIVIL RAUL YAMAMURA FREITAS</v>
      </c>
      <c r="B5" s="567"/>
      <c r="C5" s="567"/>
      <c r="D5" s="567"/>
      <c r="E5" s="567"/>
      <c r="F5" s="692"/>
      <c r="G5" s="692"/>
      <c r="H5" s="692"/>
      <c r="I5" s="692"/>
      <c r="J5" s="692"/>
    </row>
    <row r="6" spans="1:10" x14ac:dyDescent="0.25">
      <c r="A6" s="567" t="str">
        <f>'RESUMO DO ORÇAMENTO'!A6:B6</f>
        <v>Nº. CREA: MT031208</v>
      </c>
      <c r="B6" s="567"/>
      <c r="C6" s="567"/>
      <c r="D6" s="567"/>
      <c r="E6" s="602"/>
      <c r="F6" s="287"/>
      <c r="G6" s="288"/>
      <c r="H6" s="288"/>
      <c r="I6" s="288"/>
      <c r="J6" s="289"/>
    </row>
    <row r="7" spans="1:10" x14ac:dyDescent="0.25">
      <c r="A7" s="567" t="str">
        <f>'RESUMO DO ORÇAMENTO'!A8:B8</f>
        <v>BOLETIM DE REFERÊNCIA: SINAPI FEVEREIRO 2022 - SEM DESONERAÇÃO</v>
      </c>
      <c r="B7" s="567"/>
      <c r="C7" s="567"/>
      <c r="D7" s="567"/>
      <c r="E7" s="602"/>
      <c r="F7" s="284"/>
      <c r="G7" s="285"/>
      <c r="H7" s="285"/>
      <c r="I7" s="285"/>
      <c r="J7" s="286"/>
    </row>
    <row r="8" spans="1:10" ht="15.75" thickBot="1" x14ac:dyDescent="0.3">
      <c r="A8" s="697" t="s">
        <v>26146</v>
      </c>
      <c r="B8" s="698"/>
      <c r="C8" s="698"/>
      <c r="D8" s="698"/>
      <c r="E8" s="698"/>
      <c r="F8" s="698"/>
      <c r="G8" s="698"/>
      <c r="H8" s="698"/>
      <c r="I8" s="698"/>
      <c r="J8" s="699"/>
    </row>
    <row r="9" spans="1:10" x14ac:dyDescent="0.25">
      <c r="A9" s="700" t="s">
        <v>26158</v>
      </c>
      <c r="B9" s="700" t="s">
        <v>26388</v>
      </c>
      <c r="C9" s="693" t="s">
        <v>26389</v>
      </c>
      <c r="D9" s="695" t="s">
        <v>26390</v>
      </c>
      <c r="E9" s="695"/>
      <c r="F9" s="695"/>
      <c r="G9" s="695"/>
      <c r="H9" s="695"/>
      <c r="I9" s="695"/>
      <c r="J9" s="695"/>
    </row>
    <row r="10" spans="1:10" x14ac:dyDescent="0.25">
      <c r="A10" s="701"/>
      <c r="B10" s="701"/>
      <c r="C10" s="694"/>
      <c r="D10" s="91" t="s">
        <v>26391</v>
      </c>
      <c r="E10" s="91" t="s">
        <v>26392</v>
      </c>
      <c r="F10" s="91" t="s">
        <v>26393</v>
      </c>
      <c r="G10" s="91" t="s">
        <v>26394</v>
      </c>
      <c r="H10" s="91" t="s">
        <v>26395</v>
      </c>
      <c r="I10" s="91" t="s">
        <v>26396</v>
      </c>
      <c r="J10" s="91" t="s">
        <v>26189</v>
      </c>
    </row>
    <row r="11" spans="1:10" ht="25.5" x14ac:dyDescent="0.25">
      <c r="A11" s="91" t="s">
        <v>26397</v>
      </c>
      <c r="B11" s="113">
        <v>90778</v>
      </c>
      <c r="C11" s="113" t="str">
        <f>VLOOKUP(B11,SINT!A:E,2,FALSE)</f>
        <v>ENGENHEIRO CIVIL DE OBRA PLENO COM ENCARGOS COMPLEMENTARES</v>
      </c>
      <c r="D11" s="113">
        <v>20</v>
      </c>
      <c r="E11" s="113">
        <v>20</v>
      </c>
      <c r="F11" s="113">
        <v>20</v>
      </c>
      <c r="G11" s="113">
        <v>20</v>
      </c>
      <c r="H11" s="113">
        <v>20</v>
      </c>
      <c r="I11" s="113">
        <v>20</v>
      </c>
      <c r="J11" s="113">
        <f>SUM(D11:I11)</f>
        <v>120</v>
      </c>
    </row>
    <row r="12" spans="1:10" ht="25.5" x14ac:dyDescent="0.25">
      <c r="A12" s="91" t="s">
        <v>25840</v>
      </c>
      <c r="B12" s="113">
        <v>90776</v>
      </c>
      <c r="C12" s="113" t="s">
        <v>12104</v>
      </c>
      <c r="D12" s="113">
        <f>40*4</f>
        <v>160</v>
      </c>
      <c r="E12" s="113">
        <v>176</v>
      </c>
      <c r="F12" s="113">
        <v>176</v>
      </c>
      <c r="G12" s="113">
        <v>176</v>
      </c>
      <c r="H12" s="113">
        <v>176</v>
      </c>
      <c r="I12" s="113">
        <v>176</v>
      </c>
      <c r="J12" s="113">
        <f>SUM(D12:I12)</f>
        <v>1040</v>
      </c>
    </row>
    <row r="13" spans="1:10" ht="15.75" x14ac:dyDescent="0.25">
      <c r="C13" s="96"/>
    </row>
    <row r="14" spans="1:10" x14ac:dyDescent="0.25">
      <c r="A14" s="696" t="s">
        <v>26398</v>
      </c>
      <c r="B14" s="696"/>
      <c r="C14" s="696"/>
      <c r="D14" s="696"/>
      <c r="E14" s="696"/>
      <c r="F14" s="696"/>
      <c r="G14" s="696"/>
      <c r="H14" s="163"/>
      <c r="I14" s="163"/>
      <c r="J14" s="163"/>
    </row>
    <row r="15" spans="1:10" x14ac:dyDescent="0.25">
      <c r="A15" s="92" t="s">
        <v>26158</v>
      </c>
      <c r="B15" s="92" t="s">
        <v>26388</v>
      </c>
      <c r="C15" s="93" t="s">
        <v>26389</v>
      </c>
      <c r="D15" s="92" t="s">
        <v>26399</v>
      </c>
      <c r="E15" s="92" t="s">
        <v>26400</v>
      </c>
      <c r="F15" s="94" t="s">
        <v>26401</v>
      </c>
      <c r="G15" s="114" t="s">
        <v>26402</v>
      </c>
      <c r="H15" s="115"/>
      <c r="I15" s="115"/>
      <c r="J15" s="116"/>
    </row>
    <row r="16" spans="1:10" ht="25.5" x14ac:dyDescent="0.25">
      <c r="A16" s="91" t="s">
        <v>26397</v>
      </c>
      <c r="B16" s="113">
        <v>90778</v>
      </c>
      <c r="C16" s="113" t="str">
        <f>VLOOKUP(B16,SINT!A:E,2,FALSE)</f>
        <v>ENGENHEIRO CIVIL DE OBRA PLENO COM ENCARGOS COMPLEMENTARES</v>
      </c>
      <c r="D16" s="113" t="str">
        <f>VLOOKUP(B11,SINT!A:E,3,FALSE)</f>
        <v>H</v>
      </c>
      <c r="E16" s="113">
        <f>J11</f>
        <v>120</v>
      </c>
      <c r="F16" s="113">
        <f>VLOOKUP(B11,SERV.N.DESON!A:E,4,FALSE)</f>
        <v>106.5</v>
      </c>
      <c r="G16" s="188">
        <f>TRUNC(F16*E16,2)</f>
        <v>12780</v>
      </c>
      <c r="H16" s="118"/>
      <c r="I16" s="118"/>
      <c r="J16" s="118"/>
    </row>
    <row r="17" spans="1:13" ht="25.5" x14ac:dyDescent="0.25">
      <c r="A17" s="91" t="s">
        <v>25840</v>
      </c>
      <c r="B17" s="113">
        <v>90776</v>
      </c>
      <c r="C17" s="113" t="str">
        <f>C12</f>
        <v>ENCARREGADO GERAL COM ENCARGOS COMPLEMENTARES</v>
      </c>
      <c r="D17" s="113" t="s">
        <v>5894</v>
      </c>
      <c r="E17" s="113">
        <f>J12</f>
        <v>1040</v>
      </c>
      <c r="F17" s="113">
        <f>VLOOKUP(B12,SERV.N.DESON!A:E,4,FALSE)</f>
        <v>23.72</v>
      </c>
      <c r="G17" s="188">
        <f>TRUNC(F17*E17,2)</f>
        <v>24668.799999999999</v>
      </c>
      <c r="H17" s="118"/>
      <c r="I17" s="118"/>
      <c r="J17" s="118"/>
    </row>
    <row r="18" spans="1:13" x14ac:dyDescent="0.25">
      <c r="A18" s="91"/>
      <c r="B18" s="113"/>
      <c r="C18" s="113"/>
      <c r="D18" s="113"/>
      <c r="E18" s="113"/>
      <c r="F18" s="113"/>
      <c r="G18" s="117"/>
      <c r="H18" s="118"/>
      <c r="I18" s="118"/>
      <c r="J18" s="118"/>
    </row>
    <row r="19" spans="1:13" x14ac:dyDescent="0.25">
      <c r="A19" s="119" t="s">
        <v>26403</v>
      </c>
      <c r="B19" s="119"/>
      <c r="C19" s="119"/>
      <c r="D19" s="119"/>
      <c r="E19" s="119"/>
      <c r="F19" s="119"/>
      <c r="G19" s="120">
        <f>SUM(G16:G17)</f>
        <v>37448.800000000003</v>
      </c>
      <c r="H19" s="121"/>
      <c r="I19" s="121"/>
    </row>
    <row r="20" spans="1:13" ht="15.75" x14ac:dyDescent="0.25">
      <c r="C20" s="96"/>
      <c r="H20" s="164"/>
      <c r="I20" s="164"/>
      <c r="J20" s="164"/>
    </row>
    <row r="25" spans="1:13" x14ac:dyDescent="0.25">
      <c r="M25">
        <f>60/7</f>
        <v>8.5714285714285712</v>
      </c>
    </row>
  </sheetData>
  <mergeCells count="18">
    <mergeCell ref="C9:C10"/>
    <mergeCell ref="D9:J9"/>
    <mergeCell ref="A6:E6"/>
    <mergeCell ref="A7:E7"/>
    <mergeCell ref="A14:G14"/>
    <mergeCell ref="A8:J8"/>
    <mergeCell ref="A9:A10"/>
    <mergeCell ref="B9:B10"/>
    <mergeCell ref="A1:E1"/>
    <mergeCell ref="A2:E2"/>
    <mergeCell ref="A3:E3"/>
    <mergeCell ref="A4:E4"/>
    <mergeCell ref="A5:E5"/>
    <mergeCell ref="F1:J1"/>
    <mergeCell ref="F2:J2"/>
    <mergeCell ref="F3:J3"/>
    <mergeCell ref="F4:J4"/>
    <mergeCell ref="F5:J5"/>
  </mergeCells>
  <printOptions horizontalCentered="1" verticalCentered="1"/>
  <pageMargins left="0.51181102362204722" right="0.51181102362204722" top="0.78740157480314965" bottom="0.78740157480314965" header="0.31496062992125984" footer="0.31496062992125984"/>
  <pageSetup scale="93" orientation="landscape" r:id="rId1"/>
  <headerFooter>
    <oddHeader>&amp;C&amp;G</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03"/>
  <sheetViews>
    <sheetView workbookViewId="0">
      <selection activeCell="D1829" sqref="D1829"/>
    </sheetView>
  </sheetViews>
  <sheetFormatPr defaultRowHeight="15" x14ac:dyDescent="0.25"/>
  <cols>
    <col min="1" max="1" width="11.42578125" customWidth="1"/>
    <col min="2" max="2" width="191.85546875" customWidth="1"/>
    <col min="3" max="3" width="9" bestFit="1" customWidth="1"/>
    <col min="4" max="4" width="13.7109375" bestFit="1" customWidth="1"/>
    <col min="5" max="248" width="9.140625" style="183"/>
    <col min="249" max="249" width="70.28515625" style="183" customWidth="1"/>
    <col min="250" max="250" width="17.5703125" style="183" customWidth="1"/>
    <col min="251" max="251" width="70.28515625" style="183" customWidth="1"/>
    <col min="252" max="252" width="17.5703125" style="183" customWidth="1"/>
    <col min="253" max="253" width="15.28515625" style="183" customWidth="1"/>
    <col min="254" max="254" width="48.7109375" style="183" customWidth="1"/>
    <col min="255" max="255" width="24.5703125" style="183" customWidth="1"/>
    <col min="256" max="256" width="48.7109375" style="183" customWidth="1"/>
    <col min="257" max="257" width="8.140625" style="183" customWidth="1"/>
    <col min="258" max="258" width="38.7109375" style="183" customWidth="1"/>
    <col min="259" max="259" width="21.140625" style="183" customWidth="1"/>
    <col min="260" max="260" width="82" style="183" customWidth="1"/>
    <col min="261" max="504" width="9.140625" style="183"/>
    <col min="505" max="505" width="70.28515625" style="183" customWidth="1"/>
    <col min="506" max="506" width="17.5703125" style="183" customWidth="1"/>
    <col min="507" max="507" width="70.28515625" style="183" customWidth="1"/>
    <col min="508" max="508" width="17.5703125" style="183" customWidth="1"/>
    <col min="509" max="509" width="15.28515625" style="183" customWidth="1"/>
    <col min="510" max="510" width="48.7109375" style="183" customWidth="1"/>
    <col min="511" max="511" width="24.5703125" style="183" customWidth="1"/>
    <col min="512" max="512" width="48.7109375" style="183" customWidth="1"/>
    <col min="513" max="513" width="8.140625" style="183" customWidth="1"/>
    <col min="514" max="514" width="38.7109375" style="183" customWidth="1"/>
    <col min="515" max="515" width="21.140625" style="183" customWidth="1"/>
    <col min="516" max="516" width="82" style="183" customWidth="1"/>
    <col min="517" max="760" width="9.140625" style="183"/>
    <col min="761" max="761" width="70.28515625" style="183" customWidth="1"/>
    <col min="762" max="762" width="17.5703125" style="183" customWidth="1"/>
    <col min="763" max="763" width="70.28515625" style="183" customWidth="1"/>
    <col min="764" max="764" width="17.5703125" style="183" customWidth="1"/>
    <col min="765" max="765" width="15.28515625" style="183" customWidth="1"/>
    <col min="766" max="766" width="48.7109375" style="183" customWidth="1"/>
    <col min="767" max="767" width="24.5703125" style="183" customWidth="1"/>
    <col min="768" max="768" width="48.7109375" style="183" customWidth="1"/>
    <col min="769" max="769" width="8.140625" style="183" customWidth="1"/>
    <col min="770" max="770" width="38.7109375" style="183" customWidth="1"/>
    <col min="771" max="771" width="21.140625" style="183" customWidth="1"/>
    <col min="772" max="772" width="82" style="183" customWidth="1"/>
    <col min="773" max="1016" width="9.140625" style="183"/>
    <col min="1017" max="1017" width="70.28515625" style="183" customWidth="1"/>
    <col min="1018" max="1018" width="17.5703125" style="183" customWidth="1"/>
    <col min="1019" max="1019" width="70.28515625" style="183" customWidth="1"/>
    <col min="1020" max="1020" width="17.5703125" style="183" customWidth="1"/>
    <col min="1021" max="1021" width="15.28515625" style="183" customWidth="1"/>
    <col min="1022" max="1022" width="48.7109375" style="183" customWidth="1"/>
    <col min="1023" max="1023" width="24.5703125" style="183" customWidth="1"/>
    <col min="1024" max="1024" width="48.7109375" style="183" customWidth="1"/>
    <col min="1025" max="1025" width="8.140625" style="183" customWidth="1"/>
    <col min="1026" max="1026" width="38.7109375" style="183" customWidth="1"/>
    <col min="1027" max="1027" width="21.140625" style="183" customWidth="1"/>
    <col min="1028" max="1028" width="82" style="183" customWidth="1"/>
    <col min="1029" max="1272" width="9.140625" style="183"/>
    <col min="1273" max="1273" width="70.28515625" style="183" customWidth="1"/>
    <col min="1274" max="1274" width="17.5703125" style="183" customWidth="1"/>
    <col min="1275" max="1275" width="70.28515625" style="183" customWidth="1"/>
    <col min="1276" max="1276" width="17.5703125" style="183" customWidth="1"/>
    <col min="1277" max="1277" width="15.28515625" style="183" customWidth="1"/>
    <col min="1278" max="1278" width="48.7109375" style="183" customWidth="1"/>
    <col min="1279" max="1279" width="24.5703125" style="183" customWidth="1"/>
    <col min="1280" max="1280" width="48.7109375" style="183" customWidth="1"/>
    <col min="1281" max="1281" width="8.140625" style="183" customWidth="1"/>
    <col min="1282" max="1282" width="38.7109375" style="183" customWidth="1"/>
    <col min="1283" max="1283" width="21.140625" style="183" customWidth="1"/>
    <col min="1284" max="1284" width="82" style="183" customWidth="1"/>
    <col min="1285" max="1528" width="9.140625" style="183"/>
    <col min="1529" max="1529" width="70.28515625" style="183" customWidth="1"/>
    <col min="1530" max="1530" width="17.5703125" style="183" customWidth="1"/>
    <col min="1531" max="1531" width="70.28515625" style="183" customWidth="1"/>
    <col min="1532" max="1532" width="17.5703125" style="183" customWidth="1"/>
    <col min="1533" max="1533" width="15.28515625" style="183" customWidth="1"/>
    <col min="1534" max="1534" width="48.7109375" style="183" customWidth="1"/>
    <col min="1535" max="1535" width="24.5703125" style="183" customWidth="1"/>
    <col min="1536" max="1536" width="48.7109375" style="183" customWidth="1"/>
    <col min="1537" max="1537" width="8.140625" style="183" customWidth="1"/>
    <col min="1538" max="1538" width="38.7109375" style="183" customWidth="1"/>
    <col min="1539" max="1539" width="21.140625" style="183" customWidth="1"/>
    <col min="1540" max="1540" width="82" style="183" customWidth="1"/>
    <col min="1541" max="1784" width="9.140625" style="183"/>
    <col min="1785" max="1785" width="70.28515625" style="183" customWidth="1"/>
    <col min="1786" max="1786" width="17.5703125" style="183" customWidth="1"/>
    <col min="1787" max="1787" width="70.28515625" style="183" customWidth="1"/>
    <col min="1788" max="1788" width="17.5703125" style="183" customWidth="1"/>
    <col min="1789" max="1789" width="15.28515625" style="183" customWidth="1"/>
    <col min="1790" max="1790" width="48.7109375" style="183" customWidth="1"/>
    <col min="1791" max="1791" width="24.5703125" style="183" customWidth="1"/>
    <col min="1792" max="1792" width="48.7109375" style="183" customWidth="1"/>
    <col min="1793" max="1793" width="8.140625" style="183" customWidth="1"/>
    <col min="1794" max="1794" width="38.7109375" style="183" customWidth="1"/>
    <col min="1795" max="1795" width="21.140625" style="183" customWidth="1"/>
    <col min="1796" max="1796" width="82" style="183" customWidth="1"/>
    <col min="1797" max="2040" width="9.140625" style="183"/>
    <col min="2041" max="2041" width="70.28515625" style="183" customWidth="1"/>
    <col min="2042" max="2042" width="17.5703125" style="183" customWidth="1"/>
    <col min="2043" max="2043" width="70.28515625" style="183" customWidth="1"/>
    <col min="2044" max="2044" width="17.5703125" style="183" customWidth="1"/>
    <col min="2045" max="2045" width="15.28515625" style="183" customWidth="1"/>
    <col min="2046" max="2046" width="48.7109375" style="183" customWidth="1"/>
    <col min="2047" max="2047" width="24.5703125" style="183" customWidth="1"/>
    <col min="2048" max="2048" width="48.7109375" style="183" customWidth="1"/>
    <col min="2049" max="2049" width="8.140625" style="183" customWidth="1"/>
    <col min="2050" max="2050" width="38.7109375" style="183" customWidth="1"/>
    <col min="2051" max="2051" width="21.140625" style="183" customWidth="1"/>
    <col min="2052" max="2052" width="82" style="183" customWidth="1"/>
    <col min="2053" max="2296" width="9.140625" style="183"/>
    <col min="2297" max="2297" width="70.28515625" style="183" customWidth="1"/>
    <col min="2298" max="2298" width="17.5703125" style="183" customWidth="1"/>
    <col min="2299" max="2299" width="70.28515625" style="183" customWidth="1"/>
    <col min="2300" max="2300" width="17.5703125" style="183" customWidth="1"/>
    <col min="2301" max="2301" width="15.28515625" style="183" customWidth="1"/>
    <col min="2302" max="2302" width="48.7109375" style="183" customWidth="1"/>
    <col min="2303" max="2303" width="24.5703125" style="183" customWidth="1"/>
    <col min="2304" max="2304" width="48.7109375" style="183" customWidth="1"/>
    <col min="2305" max="2305" width="8.140625" style="183" customWidth="1"/>
    <col min="2306" max="2306" width="38.7109375" style="183" customWidth="1"/>
    <col min="2307" max="2307" width="21.140625" style="183" customWidth="1"/>
    <col min="2308" max="2308" width="82" style="183" customWidth="1"/>
    <col min="2309" max="2552" width="9.140625" style="183"/>
    <col min="2553" max="2553" width="70.28515625" style="183" customWidth="1"/>
    <col min="2554" max="2554" width="17.5703125" style="183" customWidth="1"/>
    <col min="2555" max="2555" width="70.28515625" style="183" customWidth="1"/>
    <col min="2556" max="2556" width="17.5703125" style="183" customWidth="1"/>
    <col min="2557" max="2557" width="15.28515625" style="183" customWidth="1"/>
    <col min="2558" max="2558" width="48.7109375" style="183" customWidth="1"/>
    <col min="2559" max="2559" width="24.5703125" style="183" customWidth="1"/>
    <col min="2560" max="2560" width="48.7109375" style="183" customWidth="1"/>
    <col min="2561" max="2561" width="8.140625" style="183" customWidth="1"/>
    <col min="2562" max="2562" width="38.7109375" style="183" customWidth="1"/>
    <col min="2563" max="2563" width="21.140625" style="183" customWidth="1"/>
    <col min="2564" max="2564" width="82" style="183" customWidth="1"/>
    <col min="2565" max="2808" width="9.140625" style="183"/>
    <col min="2809" max="2809" width="70.28515625" style="183" customWidth="1"/>
    <col min="2810" max="2810" width="17.5703125" style="183" customWidth="1"/>
    <col min="2811" max="2811" width="70.28515625" style="183" customWidth="1"/>
    <col min="2812" max="2812" width="17.5703125" style="183" customWidth="1"/>
    <col min="2813" max="2813" width="15.28515625" style="183" customWidth="1"/>
    <col min="2814" max="2814" width="48.7109375" style="183" customWidth="1"/>
    <col min="2815" max="2815" width="24.5703125" style="183" customWidth="1"/>
    <col min="2816" max="2816" width="48.7109375" style="183" customWidth="1"/>
    <col min="2817" max="2817" width="8.140625" style="183" customWidth="1"/>
    <col min="2818" max="2818" width="38.7109375" style="183" customWidth="1"/>
    <col min="2819" max="2819" width="21.140625" style="183" customWidth="1"/>
    <col min="2820" max="2820" width="82" style="183" customWidth="1"/>
    <col min="2821" max="3064" width="9.140625" style="183"/>
    <col min="3065" max="3065" width="70.28515625" style="183" customWidth="1"/>
    <col min="3066" max="3066" width="17.5703125" style="183" customWidth="1"/>
    <col min="3067" max="3067" width="70.28515625" style="183" customWidth="1"/>
    <col min="3068" max="3068" width="17.5703125" style="183" customWidth="1"/>
    <col min="3069" max="3069" width="15.28515625" style="183" customWidth="1"/>
    <col min="3070" max="3070" width="48.7109375" style="183" customWidth="1"/>
    <col min="3071" max="3071" width="24.5703125" style="183" customWidth="1"/>
    <col min="3072" max="3072" width="48.7109375" style="183" customWidth="1"/>
    <col min="3073" max="3073" width="8.140625" style="183" customWidth="1"/>
    <col min="3074" max="3074" width="38.7109375" style="183" customWidth="1"/>
    <col min="3075" max="3075" width="21.140625" style="183" customWidth="1"/>
    <col min="3076" max="3076" width="82" style="183" customWidth="1"/>
    <col min="3077" max="3320" width="9.140625" style="183"/>
    <col min="3321" max="3321" width="70.28515625" style="183" customWidth="1"/>
    <col min="3322" max="3322" width="17.5703125" style="183" customWidth="1"/>
    <col min="3323" max="3323" width="70.28515625" style="183" customWidth="1"/>
    <col min="3324" max="3324" width="17.5703125" style="183" customWidth="1"/>
    <col min="3325" max="3325" width="15.28515625" style="183" customWidth="1"/>
    <col min="3326" max="3326" width="48.7109375" style="183" customWidth="1"/>
    <col min="3327" max="3327" width="24.5703125" style="183" customWidth="1"/>
    <col min="3328" max="3328" width="48.7109375" style="183" customWidth="1"/>
    <col min="3329" max="3329" width="8.140625" style="183" customWidth="1"/>
    <col min="3330" max="3330" width="38.7109375" style="183" customWidth="1"/>
    <col min="3331" max="3331" width="21.140625" style="183" customWidth="1"/>
    <col min="3332" max="3332" width="82" style="183" customWidth="1"/>
    <col min="3333" max="3576" width="9.140625" style="183"/>
    <col min="3577" max="3577" width="70.28515625" style="183" customWidth="1"/>
    <col min="3578" max="3578" width="17.5703125" style="183" customWidth="1"/>
    <col min="3579" max="3579" width="70.28515625" style="183" customWidth="1"/>
    <col min="3580" max="3580" width="17.5703125" style="183" customWidth="1"/>
    <col min="3581" max="3581" width="15.28515625" style="183" customWidth="1"/>
    <col min="3582" max="3582" width="48.7109375" style="183" customWidth="1"/>
    <col min="3583" max="3583" width="24.5703125" style="183" customWidth="1"/>
    <col min="3584" max="3584" width="48.7109375" style="183" customWidth="1"/>
    <col min="3585" max="3585" width="8.140625" style="183" customWidth="1"/>
    <col min="3586" max="3586" width="38.7109375" style="183" customWidth="1"/>
    <col min="3587" max="3587" width="21.140625" style="183" customWidth="1"/>
    <col min="3588" max="3588" width="82" style="183" customWidth="1"/>
    <col min="3589" max="3832" width="9.140625" style="183"/>
    <col min="3833" max="3833" width="70.28515625" style="183" customWidth="1"/>
    <col min="3834" max="3834" width="17.5703125" style="183" customWidth="1"/>
    <col min="3835" max="3835" width="70.28515625" style="183" customWidth="1"/>
    <col min="3836" max="3836" width="17.5703125" style="183" customWidth="1"/>
    <col min="3837" max="3837" width="15.28515625" style="183" customWidth="1"/>
    <col min="3838" max="3838" width="48.7109375" style="183" customWidth="1"/>
    <col min="3839" max="3839" width="24.5703125" style="183" customWidth="1"/>
    <col min="3840" max="3840" width="48.7109375" style="183" customWidth="1"/>
    <col min="3841" max="3841" width="8.140625" style="183" customWidth="1"/>
    <col min="3842" max="3842" width="38.7109375" style="183" customWidth="1"/>
    <col min="3843" max="3843" width="21.140625" style="183" customWidth="1"/>
    <col min="3844" max="3844" width="82" style="183" customWidth="1"/>
    <col min="3845" max="4088" width="9.140625" style="183"/>
    <col min="4089" max="4089" width="70.28515625" style="183" customWidth="1"/>
    <col min="4090" max="4090" width="17.5703125" style="183" customWidth="1"/>
    <col min="4091" max="4091" width="70.28515625" style="183" customWidth="1"/>
    <col min="4092" max="4092" width="17.5703125" style="183" customWidth="1"/>
    <col min="4093" max="4093" width="15.28515625" style="183" customWidth="1"/>
    <col min="4094" max="4094" width="48.7109375" style="183" customWidth="1"/>
    <col min="4095" max="4095" width="24.5703125" style="183" customWidth="1"/>
    <col min="4096" max="4096" width="48.7109375" style="183" customWidth="1"/>
    <col min="4097" max="4097" width="8.140625" style="183" customWidth="1"/>
    <col min="4098" max="4098" width="38.7109375" style="183" customWidth="1"/>
    <col min="4099" max="4099" width="21.140625" style="183" customWidth="1"/>
    <col min="4100" max="4100" width="82" style="183" customWidth="1"/>
    <col min="4101" max="4344" width="9.140625" style="183"/>
    <col min="4345" max="4345" width="70.28515625" style="183" customWidth="1"/>
    <col min="4346" max="4346" width="17.5703125" style="183" customWidth="1"/>
    <col min="4347" max="4347" width="70.28515625" style="183" customWidth="1"/>
    <col min="4348" max="4348" width="17.5703125" style="183" customWidth="1"/>
    <col min="4349" max="4349" width="15.28515625" style="183" customWidth="1"/>
    <col min="4350" max="4350" width="48.7109375" style="183" customWidth="1"/>
    <col min="4351" max="4351" width="24.5703125" style="183" customWidth="1"/>
    <col min="4352" max="4352" width="48.7109375" style="183" customWidth="1"/>
    <col min="4353" max="4353" width="8.140625" style="183" customWidth="1"/>
    <col min="4354" max="4354" width="38.7109375" style="183" customWidth="1"/>
    <col min="4355" max="4355" width="21.140625" style="183" customWidth="1"/>
    <col min="4356" max="4356" width="82" style="183" customWidth="1"/>
    <col min="4357" max="4600" width="9.140625" style="183"/>
    <col min="4601" max="4601" width="70.28515625" style="183" customWidth="1"/>
    <col min="4602" max="4602" width="17.5703125" style="183" customWidth="1"/>
    <col min="4603" max="4603" width="70.28515625" style="183" customWidth="1"/>
    <col min="4604" max="4604" width="17.5703125" style="183" customWidth="1"/>
    <col min="4605" max="4605" width="15.28515625" style="183" customWidth="1"/>
    <col min="4606" max="4606" width="48.7109375" style="183" customWidth="1"/>
    <col min="4607" max="4607" width="24.5703125" style="183" customWidth="1"/>
    <col min="4608" max="4608" width="48.7109375" style="183" customWidth="1"/>
    <col min="4609" max="4609" width="8.140625" style="183" customWidth="1"/>
    <col min="4610" max="4610" width="38.7109375" style="183" customWidth="1"/>
    <col min="4611" max="4611" width="21.140625" style="183" customWidth="1"/>
    <col min="4612" max="4612" width="82" style="183" customWidth="1"/>
    <col min="4613" max="4856" width="9.140625" style="183"/>
    <col min="4857" max="4857" width="70.28515625" style="183" customWidth="1"/>
    <col min="4858" max="4858" width="17.5703125" style="183" customWidth="1"/>
    <col min="4859" max="4859" width="70.28515625" style="183" customWidth="1"/>
    <col min="4860" max="4860" width="17.5703125" style="183" customWidth="1"/>
    <col min="4861" max="4861" width="15.28515625" style="183" customWidth="1"/>
    <col min="4862" max="4862" width="48.7109375" style="183" customWidth="1"/>
    <col min="4863" max="4863" width="24.5703125" style="183" customWidth="1"/>
    <col min="4864" max="4864" width="48.7109375" style="183" customWidth="1"/>
    <col min="4865" max="4865" width="8.140625" style="183" customWidth="1"/>
    <col min="4866" max="4866" width="38.7109375" style="183" customWidth="1"/>
    <col min="4867" max="4867" width="21.140625" style="183" customWidth="1"/>
    <col min="4868" max="4868" width="82" style="183" customWidth="1"/>
    <col min="4869" max="5112" width="9.140625" style="183"/>
    <col min="5113" max="5113" width="70.28515625" style="183" customWidth="1"/>
    <col min="5114" max="5114" width="17.5703125" style="183" customWidth="1"/>
    <col min="5115" max="5115" width="70.28515625" style="183" customWidth="1"/>
    <col min="5116" max="5116" width="17.5703125" style="183" customWidth="1"/>
    <col min="5117" max="5117" width="15.28515625" style="183" customWidth="1"/>
    <col min="5118" max="5118" width="48.7109375" style="183" customWidth="1"/>
    <col min="5119" max="5119" width="24.5703125" style="183" customWidth="1"/>
    <col min="5120" max="5120" width="48.7109375" style="183" customWidth="1"/>
    <col min="5121" max="5121" width="8.140625" style="183" customWidth="1"/>
    <col min="5122" max="5122" width="38.7109375" style="183" customWidth="1"/>
    <col min="5123" max="5123" width="21.140625" style="183" customWidth="1"/>
    <col min="5124" max="5124" width="82" style="183" customWidth="1"/>
    <col min="5125" max="5368" width="9.140625" style="183"/>
    <col min="5369" max="5369" width="70.28515625" style="183" customWidth="1"/>
    <col min="5370" max="5370" width="17.5703125" style="183" customWidth="1"/>
    <col min="5371" max="5371" width="70.28515625" style="183" customWidth="1"/>
    <col min="5372" max="5372" width="17.5703125" style="183" customWidth="1"/>
    <col min="5373" max="5373" width="15.28515625" style="183" customWidth="1"/>
    <col min="5374" max="5374" width="48.7109375" style="183" customWidth="1"/>
    <col min="5375" max="5375" width="24.5703125" style="183" customWidth="1"/>
    <col min="5376" max="5376" width="48.7109375" style="183" customWidth="1"/>
    <col min="5377" max="5377" width="8.140625" style="183" customWidth="1"/>
    <col min="5378" max="5378" width="38.7109375" style="183" customWidth="1"/>
    <col min="5379" max="5379" width="21.140625" style="183" customWidth="1"/>
    <col min="5380" max="5380" width="82" style="183" customWidth="1"/>
    <col min="5381" max="5624" width="9.140625" style="183"/>
    <col min="5625" max="5625" width="70.28515625" style="183" customWidth="1"/>
    <col min="5626" max="5626" width="17.5703125" style="183" customWidth="1"/>
    <col min="5627" max="5627" width="70.28515625" style="183" customWidth="1"/>
    <col min="5628" max="5628" width="17.5703125" style="183" customWidth="1"/>
    <col min="5629" max="5629" width="15.28515625" style="183" customWidth="1"/>
    <col min="5630" max="5630" width="48.7109375" style="183" customWidth="1"/>
    <col min="5631" max="5631" width="24.5703125" style="183" customWidth="1"/>
    <col min="5632" max="5632" width="48.7109375" style="183" customWidth="1"/>
    <col min="5633" max="5633" width="8.140625" style="183" customWidth="1"/>
    <col min="5634" max="5634" width="38.7109375" style="183" customWidth="1"/>
    <col min="5635" max="5635" width="21.140625" style="183" customWidth="1"/>
    <col min="5636" max="5636" width="82" style="183" customWidth="1"/>
    <col min="5637" max="5880" width="9.140625" style="183"/>
    <col min="5881" max="5881" width="70.28515625" style="183" customWidth="1"/>
    <col min="5882" max="5882" width="17.5703125" style="183" customWidth="1"/>
    <col min="5883" max="5883" width="70.28515625" style="183" customWidth="1"/>
    <col min="5884" max="5884" width="17.5703125" style="183" customWidth="1"/>
    <col min="5885" max="5885" width="15.28515625" style="183" customWidth="1"/>
    <col min="5886" max="5886" width="48.7109375" style="183" customWidth="1"/>
    <col min="5887" max="5887" width="24.5703125" style="183" customWidth="1"/>
    <col min="5888" max="5888" width="48.7109375" style="183" customWidth="1"/>
    <col min="5889" max="5889" width="8.140625" style="183" customWidth="1"/>
    <col min="5890" max="5890" width="38.7109375" style="183" customWidth="1"/>
    <col min="5891" max="5891" width="21.140625" style="183" customWidth="1"/>
    <col min="5892" max="5892" width="82" style="183" customWidth="1"/>
    <col min="5893" max="6136" width="9.140625" style="183"/>
    <col min="6137" max="6137" width="70.28515625" style="183" customWidth="1"/>
    <col min="6138" max="6138" width="17.5703125" style="183" customWidth="1"/>
    <col min="6139" max="6139" width="70.28515625" style="183" customWidth="1"/>
    <col min="6140" max="6140" width="17.5703125" style="183" customWidth="1"/>
    <col min="6141" max="6141" width="15.28515625" style="183" customWidth="1"/>
    <col min="6142" max="6142" width="48.7109375" style="183" customWidth="1"/>
    <col min="6143" max="6143" width="24.5703125" style="183" customWidth="1"/>
    <col min="6144" max="6144" width="48.7109375" style="183" customWidth="1"/>
    <col min="6145" max="6145" width="8.140625" style="183" customWidth="1"/>
    <col min="6146" max="6146" width="38.7109375" style="183" customWidth="1"/>
    <col min="6147" max="6147" width="21.140625" style="183" customWidth="1"/>
    <col min="6148" max="6148" width="82" style="183" customWidth="1"/>
    <col min="6149" max="6392" width="9.140625" style="183"/>
    <col min="6393" max="6393" width="70.28515625" style="183" customWidth="1"/>
    <col min="6394" max="6394" width="17.5703125" style="183" customWidth="1"/>
    <col min="6395" max="6395" width="70.28515625" style="183" customWidth="1"/>
    <col min="6396" max="6396" width="17.5703125" style="183" customWidth="1"/>
    <col min="6397" max="6397" width="15.28515625" style="183" customWidth="1"/>
    <col min="6398" max="6398" width="48.7109375" style="183" customWidth="1"/>
    <col min="6399" max="6399" width="24.5703125" style="183" customWidth="1"/>
    <col min="6400" max="6400" width="48.7109375" style="183" customWidth="1"/>
    <col min="6401" max="6401" width="8.140625" style="183" customWidth="1"/>
    <col min="6402" max="6402" width="38.7109375" style="183" customWidth="1"/>
    <col min="6403" max="6403" width="21.140625" style="183" customWidth="1"/>
    <col min="6404" max="6404" width="82" style="183" customWidth="1"/>
    <col min="6405" max="6648" width="9.140625" style="183"/>
    <col min="6649" max="6649" width="70.28515625" style="183" customWidth="1"/>
    <col min="6650" max="6650" width="17.5703125" style="183" customWidth="1"/>
    <col min="6651" max="6651" width="70.28515625" style="183" customWidth="1"/>
    <col min="6652" max="6652" width="17.5703125" style="183" customWidth="1"/>
    <col min="6653" max="6653" width="15.28515625" style="183" customWidth="1"/>
    <col min="6654" max="6654" width="48.7109375" style="183" customWidth="1"/>
    <col min="6655" max="6655" width="24.5703125" style="183" customWidth="1"/>
    <col min="6656" max="6656" width="48.7109375" style="183" customWidth="1"/>
    <col min="6657" max="6657" width="8.140625" style="183" customWidth="1"/>
    <col min="6658" max="6658" width="38.7109375" style="183" customWidth="1"/>
    <col min="6659" max="6659" width="21.140625" style="183" customWidth="1"/>
    <col min="6660" max="6660" width="82" style="183" customWidth="1"/>
    <col min="6661" max="6904" width="9.140625" style="183"/>
    <col min="6905" max="6905" width="70.28515625" style="183" customWidth="1"/>
    <col min="6906" max="6906" width="17.5703125" style="183" customWidth="1"/>
    <col min="6907" max="6907" width="70.28515625" style="183" customWidth="1"/>
    <col min="6908" max="6908" width="17.5703125" style="183" customWidth="1"/>
    <col min="6909" max="6909" width="15.28515625" style="183" customWidth="1"/>
    <col min="6910" max="6910" width="48.7109375" style="183" customWidth="1"/>
    <col min="6911" max="6911" width="24.5703125" style="183" customWidth="1"/>
    <col min="6912" max="6912" width="48.7109375" style="183" customWidth="1"/>
    <col min="6913" max="6913" width="8.140625" style="183" customWidth="1"/>
    <col min="6914" max="6914" width="38.7109375" style="183" customWidth="1"/>
    <col min="6915" max="6915" width="21.140625" style="183" customWidth="1"/>
    <col min="6916" max="6916" width="82" style="183" customWidth="1"/>
    <col min="6917" max="7160" width="9.140625" style="183"/>
    <col min="7161" max="7161" width="70.28515625" style="183" customWidth="1"/>
    <col min="7162" max="7162" width="17.5703125" style="183" customWidth="1"/>
    <col min="7163" max="7163" width="70.28515625" style="183" customWidth="1"/>
    <col min="7164" max="7164" width="17.5703125" style="183" customWidth="1"/>
    <col min="7165" max="7165" width="15.28515625" style="183" customWidth="1"/>
    <col min="7166" max="7166" width="48.7109375" style="183" customWidth="1"/>
    <col min="7167" max="7167" width="24.5703125" style="183" customWidth="1"/>
    <col min="7168" max="7168" width="48.7109375" style="183" customWidth="1"/>
    <col min="7169" max="7169" width="8.140625" style="183" customWidth="1"/>
    <col min="7170" max="7170" width="38.7109375" style="183" customWidth="1"/>
    <col min="7171" max="7171" width="21.140625" style="183" customWidth="1"/>
    <col min="7172" max="7172" width="82" style="183" customWidth="1"/>
    <col min="7173" max="7416" width="9.140625" style="183"/>
    <col min="7417" max="7417" width="70.28515625" style="183" customWidth="1"/>
    <col min="7418" max="7418" width="17.5703125" style="183" customWidth="1"/>
    <col min="7419" max="7419" width="70.28515625" style="183" customWidth="1"/>
    <col min="7420" max="7420" width="17.5703125" style="183" customWidth="1"/>
    <col min="7421" max="7421" width="15.28515625" style="183" customWidth="1"/>
    <col min="7422" max="7422" width="48.7109375" style="183" customWidth="1"/>
    <col min="7423" max="7423" width="24.5703125" style="183" customWidth="1"/>
    <col min="7424" max="7424" width="48.7109375" style="183" customWidth="1"/>
    <col min="7425" max="7425" width="8.140625" style="183" customWidth="1"/>
    <col min="7426" max="7426" width="38.7109375" style="183" customWidth="1"/>
    <col min="7427" max="7427" width="21.140625" style="183" customWidth="1"/>
    <col min="7428" max="7428" width="82" style="183" customWidth="1"/>
    <col min="7429" max="7672" width="9.140625" style="183"/>
    <col min="7673" max="7673" width="70.28515625" style="183" customWidth="1"/>
    <col min="7674" max="7674" width="17.5703125" style="183" customWidth="1"/>
    <col min="7675" max="7675" width="70.28515625" style="183" customWidth="1"/>
    <col min="7676" max="7676" width="17.5703125" style="183" customWidth="1"/>
    <col min="7677" max="7677" width="15.28515625" style="183" customWidth="1"/>
    <col min="7678" max="7678" width="48.7109375" style="183" customWidth="1"/>
    <col min="7679" max="7679" width="24.5703125" style="183" customWidth="1"/>
    <col min="7680" max="7680" width="48.7109375" style="183" customWidth="1"/>
    <col min="7681" max="7681" width="8.140625" style="183" customWidth="1"/>
    <col min="7682" max="7682" width="38.7109375" style="183" customWidth="1"/>
    <col min="7683" max="7683" width="21.140625" style="183" customWidth="1"/>
    <col min="7684" max="7684" width="82" style="183" customWidth="1"/>
    <col min="7685" max="7928" width="9.140625" style="183"/>
    <col min="7929" max="7929" width="70.28515625" style="183" customWidth="1"/>
    <col min="7930" max="7930" width="17.5703125" style="183" customWidth="1"/>
    <col min="7931" max="7931" width="70.28515625" style="183" customWidth="1"/>
    <col min="7932" max="7932" width="17.5703125" style="183" customWidth="1"/>
    <col min="7933" max="7933" width="15.28515625" style="183" customWidth="1"/>
    <col min="7934" max="7934" width="48.7109375" style="183" customWidth="1"/>
    <col min="7935" max="7935" width="24.5703125" style="183" customWidth="1"/>
    <col min="7936" max="7936" width="48.7109375" style="183" customWidth="1"/>
    <col min="7937" max="7937" width="8.140625" style="183" customWidth="1"/>
    <col min="7938" max="7938" width="38.7109375" style="183" customWidth="1"/>
    <col min="7939" max="7939" width="21.140625" style="183" customWidth="1"/>
    <col min="7940" max="7940" width="82" style="183" customWidth="1"/>
    <col min="7941" max="8184" width="9.140625" style="183"/>
    <col min="8185" max="8185" width="70.28515625" style="183" customWidth="1"/>
    <col min="8186" max="8186" width="17.5703125" style="183" customWidth="1"/>
    <col min="8187" max="8187" width="70.28515625" style="183" customWidth="1"/>
    <col min="8188" max="8188" width="17.5703125" style="183" customWidth="1"/>
    <col min="8189" max="8189" width="15.28515625" style="183" customWidth="1"/>
    <col min="8190" max="8190" width="48.7109375" style="183" customWidth="1"/>
    <col min="8191" max="8191" width="24.5703125" style="183" customWidth="1"/>
    <col min="8192" max="8192" width="48.7109375" style="183" customWidth="1"/>
    <col min="8193" max="8193" width="8.140625" style="183" customWidth="1"/>
    <col min="8194" max="8194" width="38.7109375" style="183" customWidth="1"/>
    <col min="8195" max="8195" width="21.140625" style="183" customWidth="1"/>
    <col min="8196" max="8196" width="82" style="183" customWidth="1"/>
    <col min="8197" max="8440" width="9.140625" style="183"/>
    <col min="8441" max="8441" width="70.28515625" style="183" customWidth="1"/>
    <col min="8442" max="8442" width="17.5703125" style="183" customWidth="1"/>
    <col min="8443" max="8443" width="70.28515625" style="183" customWidth="1"/>
    <col min="8444" max="8444" width="17.5703125" style="183" customWidth="1"/>
    <col min="8445" max="8445" width="15.28515625" style="183" customWidth="1"/>
    <col min="8446" max="8446" width="48.7109375" style="183" customWidth="1"/>
    <col min="8447" max="8447" width="24.5703125" style="183" customWidth="1"/>
    <col min="8448" max="8448" width="48.7109375" style="183" customWidth="1"/>
    <col min="8449" max="8449" width="8.140625" style="183" customWidth="1"/>
    <col min="8450" max="8450" width="38.7109375" style="183" customWidth="1"/>
    <col min="8451" max="8451" width="21.140625" style="183" customWidth="1"/>
    <col min="8452" max="8452" width="82" style="183" customWidth="1"/>
    <col min="8453" max="8696" width="9.140625" style="183"/>
    <col min="8697" max="8697" width="70.28515625" style="183" customWidth="1"/>
    <col min="8698" max="8698" width="17.5703125" style="183" customWidth="1"/>
    <col min="8699" max="8699" width="70.28515625" style="183" customWidth="1"/>
    <col min="8700" max="8700" width="17.5703125" style="183" customWidth="1"/>
    <col min="8701" max="8701" width="15.28515625" style="183" customWidth="1"/>
    <col min="8702" max="8702" width="48.7109375" style="183" customWidth="1"/>
    <col min="8703" max="8703" width="24.5703125" style="183" customWidth="1"/>
    <col min="8704" max="8704" width="48.7109375" style="183" customWidth="1"/>
    <col min="8705" max="8705" width="8.140625" style="183" customWidth="1"/>
    <col min="8706" max="8706" width="38.7109375" style="183" customWidth="1"/>
    <col min="8707" max="8707" width="21.140625" style="183" customWidth="1"/>
    <col min="8708" max="8708" width="82" style="183" customWidth="1"/>
    <col min="8709" max="8952" width="9.140625" style="183"/>
    <col min="8953" max="8953" width="70.28515625" style="183" customWidth="1"/>
    <col min="8954" max="8954" width="17.5703125" style="183" customWidth="1"/>
    <col min="8955" max="8955" width="70.28515625" style="183" customWidth="1"/>
    <col min="8956" max="8956" width="17.5703125" style="183" customWidth="1"/>
    <col min="8957" max="8957" width="15.28515625" style="183" customWidth="1"/>
    <col min="8958" max="8958" width="48.7109375" style="183" customWidth="1"/>
    <col min="8959" max="8959" width="24.5703125" style="183" customWidth="1"/>
    <col min="8960" max="8960" width="48.7109375" style="183" customWidth="1"/>
    <col min="8961" max="8961" width="8.140625" style="183" customWidth="1"/>
    <col min="8962" max="8962" width="38.7109375" style="183" customWidth="1"/>
    <col min="8963" max="8963" width="21.140625" style="183" customWidth="1"/>
    <col min="8964" max="8964" width="82" style="183" customWidth="1"/>
    <col min="8965" max="9208" width="9.140625" style="183"/>
    <col min="9209" max="9209" width="70.28515625" style="183" customWidth="1"/>
    <col min="9210" max="9210" width="17.5703125" style="183" customWidth="1"/>
    <col min="9211" max="9211" width="70.28515625" style="183" customWidth="1"/>
    <col min="9212" max="9212" width="17.5703125" style="183" customWidth="1"/>
    <col min="9213" max="9213" width="15.28515625" style="183" customWidth="1"/>
    <col min="9214" max="9214" width="48.7109375" style="183" customWidth="1"/>
    <col min="9215" max="9215" width="24.5703125" style="183" customWidth="1"/>
    <col min="9216" max="9216" width="48.7109375" style="183" customWidth="1"/>
    <col min="9217" max="9217" width="8.140625" style="183" customWidth="1"/>
    <col min="9218" max="9218" width="38.7109375" style="183" customWidth="1"/>
    <col min="9219" max="9219" width="21.140625" style="183" customWidth="1"/>
    <col min="9220" max="9220" width="82" style="183" customWidth="1"/>
    <col min="9221" max="9464" width="9.140625" style="183"/>
    <col min="9465" max="9465" width="70.28515625" style="183" customWidth="1"/>
    <col min="9466" max="9466" width="17.5703125" style="183" customWidth="1"/>
    <col min="9467" max="9467" width="70.28515625" style="183" customWidth="1"/>
    <col min="9468" max="9468" width="17.5703125" style="183" customWidth="1"/>
    <col min="9469" max="9469" width="15.28515625" style="183" customWidth="1"/>
    <col min="9470" max="9470" width="48.7109375" style="183" customWidth="1"/>
    <col min="9471" max="9471" width="24.5703125" style="183" customWidth="1"/>
    <col min="9472" max="9472" width="48.7109375" style="183" customWidth="1"/>
    <col min="9473" max="9473" width="8.140625" style="183" customWidth="1"/>
    <col min="9474" max="9474" width="38.7109375" style="183" customWidth="1"/>
    <col min="9475" max="9475" width="21.140625" style="183" customWidth="1"/>
    <col min="9476" max="9476" width="82" style="183" customWidth="1"/>
    <col min="9477" max="9720" width="9.140625" style="183"/>
    <col min="9721" max="9721" width="70.28515625" style="183" customWidth="1"/>
    <col min="9722" max="9722" width="17.5703125" style="183" customWidth="1"/>
    <col min="9723" max="9723" width="70.28515625" style="183" customWidth="1"/>
    <col min="9724" max="9724" width="17.5703125" style="183" customWidth="1"/>
    <col min="9725" max="9725" width="15.28515625" style="183" customWidth="1"/>
    <col min="9726" max="9726" width="48.7109375" style="183" customWidth="1"/>
    <col min="9727" max="9727" width="24.5703125" style="183" customWidth="1"/>
    <col min="9728" max="9728" width="48.7109375" style="183" customWidth="1"/>
    <col min="9729" max="9729" width="8.140625" style="183" customWidth="1"/>
    <col min="9730" max="9730" width="38.7109375" style="183" customWidth="1"/>
    <col min="9731" max="9731" width="21.140625" style="183" customWidth="1"/>
    <col min="9732" max="9732" width="82" style="183" customWidth="1"/>
    <col min="9733" max="9976" width="9.140625" style="183"/>
    <col min="9977" max="9977" width="70.28515625" style="183" customWidth="1"/>
    <col min="9978" max="9978" width="17.5703125" style="183" customWidth="1"/>
    <col min="9979" max="9979" width="70.28515625" style="183" customWidth="1"/>
    <col min="9980" max="9980" width="17.5703125" style="183" customWidth="1"/>
    <col min="9981" max="9981" width="15.28515625" style="183" customWidth="1"/>
    <col min="9982" max="9982" width="48.7109375" style="183" customWidth="1"/>
    <col min="9983" max="9983" width="24.5703125" style="183" customWidth="1"/>
    <col min="9984" max="9984" width="48.7109375" style="183" customWidth="1"/>
    <col min="9985" max="9985" width="8.140625" style="183" customWidth="1"/>
    <col min="9986" max="9986" width="38.7109375" style="183" customWidth="1"/>
    <col min="9987" max="9987" width="21.140625" style="183" customWidth="1"/>
    <col min="9988" max="9988" width="82" style="183" customWidth="1"/>
    <col min="9989" max="10232" width="9.140625" style="183"/>
    <col min="10233" max="10233" width="70.28515625" style="183" customWidth="1"/>
    <col min="10234" max="10234" width="17.5703125" style="183" customWidth="1"/>
    <col min="10235" max="10235" width="70.28515625" style="183" customWidth="1"/>
    <col min="10236" max="10236" width="17.5703125" style="183" customWidth="1"/>
    <col min="10237" max="10237" width="15.28515625" style="183" customWidth="1"/>
    <col min="10238" max="10238" width="48.7109375" style="183" customWidth="1"/>
    <col min="10239" max="10239" width="24.5703125" style="183" customWidth="1"/>
    <col min="10240" max="10240" width="48.7109375" style="183" customWidth="1"/>
    <col min="10241" max="10241" width="8.140625" style="183" customWidth="1"/>
    <col min="10242" max="10242" width="38.7109375" style="183" customWidth="1"/>
    <col min="10243" max="10243" width="21.140625" style="183" customWidth="1"/>
    <col min="10244" max="10244" width="82" style="183" customWidth="1"/>
    <col min="10245" max="10488" width="9.140625" style="183"/>
    <col min="10489" max="10489" width="70.28515625" style="183" customWidth="1"/>
    <col min="10490" max="10490" width="17.5703125" style="183" customWidth="1"/>
    <col min="10491" max="10491" width="70.28515625" style="183" customWidth="1"/>
    <col min="10492" max="10492" width="17.5703125" style="183" customWidth="1"/>
    <col min="10493" max="10493" width="15.28515625" style="183" customWidth="1"/>
    <col min="10494" max="10494" width="48.7109375" style="183" customWidth="1"/>
    <col min="10495" max="10495" width="24.5703125" style="183" customWidth="1"/>
    <col min="10496" max="10496" width="48.7109375" style="183" customWidth="1"/>
    <col min="10497" max="10497" width="8.140625" style="183" customWidth="1"/>
    <col min="10498" max="10498" width="38.7109375" style="183" customWidth="1"/>
    <col min="10499" max="10499" width="21.140625" style="183" customWidth="1"/>
    <col min="10500" max="10500" width="82" style="183" customWidth="1"/>
    <col min="10501" max="10744" width="9.140625" style="183"/>
    <col min="10745" max="10745" width="70.28515625" style="183" customWidth="1"/>
    <col min="10746" max="10746" width="17.5703125" style="183" customWidth="1"/>
    <col min="10747" max="10747" width="70.28515625" style="183" customWidth="1"/>
    <col min="10748" max="10748" width="17.5703125" style="183" customWidth="1"/>
    <col min="10749" max="10749" width="15.28515625" style="183" customWidth="1"/>
    <col min="10750" max="10750" width="48.7109375" style="183" customWidth="1"/>
    <col min="10751" max="10751" width="24.5703125" style="183" customWidth="1"/>
    <col min="10752" max="10752" width="48.7109375" style="183" customWidth="1"/>
    <col min="10753" max="10753" width="8.140625" style="183" customWidth="1"/>
    <col min="10754" max="10754" width="38.7109375" style="183" customWidth="1"/>
    <col min="10755" max="10755" width="21.140625" style="183" customWidth="1"/>
    <col min="10756" max="10756" width="82" style="183" customWidth="1"/>
    <col min="10757" max="11000" width="9.140625" style="183"/>
    <col min="11001" max="11001" width="70.28515625" style="183" customWidth="1"/>
    <col min="11002" max="11002" width="17.5703125" style="183" customWidth="1"/>
    <col min="11003" max="11003" width="70.28515625" style="183" customWidth="1"/>
    <col min="11004" max="11004" width="17.5703125" style="183" customWidth="1"/>
    <col min="11005" max="11005" width="15.28515625" style="183" customWidth="1"/>
    <col min="11006" max="11006" width="48.7109375" style="183" customWidth="1"/>
    <col min="11007" max="11007" width="24.5703125" style="183" customWidth="1"/>
    <col min="11008" max="11008" width="48.7109375" style="183" customWidth="1"/>
    <col min="11009" max="11009" width="8.140625" style="183" customWidth="1"/>
    <col min="11010" max="11010" width="38.7109375" style="183" customWidth="1"/>
    <col min="11011" max="11011" width="21.140625" style="183" customWidth="1"/>
    <col min="11012" max="11012" width="82" style="183" customWidth="1"/>
    <col min="11013" max="11256" width="9.140625" style="183"/>
    <col min="11257" max="11257" width="70.28515625" style="183" customWidth="1"/>
    <col min="11258" max="11258" width="17.5703125" style="183" customWidth="1"/>
    <col min="11259" max="11259" width="70.28515625" style="183" customWidth="1"/>
    <col min="11260" max="11260" width="17.5703125" style="183" customWidth="1"/>
    <col min="11261" max="11261" width="15.28515625" style="183" customWidth="1"/>
    <col min="11262" max="11262" width="48.7109375" style="183" customWidth="1"/>
    <col min="11263" max="11263" width="24.5703125" style="183" customWidth="1"/>
    <col min="11264" max="11264" width="48.7109375" style="183" customWidth="1"/>
    <col min="11265" max="11265" width="8.140625" style="183" customWidth="1"/>
    <col min="11266" max="11266" width="38.7109375" style="183" customWidth="1"/>
    <col min="11267" max="11267" width="21.140625" style="183" customWidth="1"/>
    <col min="11268" max="11268" width="82" style="183" customWidth="1"/>
    <col min="11269" max="11512" width="9.140625" style="183"/>
    <col min="11513" max="11513" width="70.28515625" style="183" customWidth="1"/>
    <col min="11514" max="11514" width="17.5703125" style="183" customWidth="1"/>
    <col min="11515" max="11515" width="70.28515625" style="183" customWidth="1"/>
    <col min="11516" max="11516" width="17.5703125" style="183" customWidth="1"/>
    <col min="11517" max="11517" width="15.28515625" style="183" customWidth="1"/>
    <col min="11518" max="11518" width="48.7109375" style="183" customWidth="1"/>
    <col min="11519" max="11519" width="24.5703125" style="183" customWidth="1"/>
    <col min="11520" max="11520" width="48.7109375" style="183" customWidth="1"/>
    <col min="11521" max="11521" width="8.140625" style="183" customWidth="1"/>
    <col min="11522" max="11522" width="38.7109375" style="183" customWidth="1"/>
    <col min="11523" max="11523" width="21.140625" style="183" customWidth="1"/>
    <col min="11524" max="11524" width="82" style="183" customWidth="1"/>
    <col min="11525" max="11768" width="9.140625" style="183"/>
    <col min="11769" max="11769" width="70.28515625" style="183" customWidth="1"/>
    <col min="11770" max="11770" width="17.5703125" style="183" customWidth="1"/>
    <col min="11771" max="11771" width="70.28515625" style="183" customWidth="1"/>
    <col min="11772" max="11772" width="17.5703125" style="183" customWidth="1"/>
    <col min="11773" max="11773" width="15.28515625" style="183" customWidth="1"/>
    <col min="11774" max="11774" width="48.7109375" style="183" customWidth="1"/>
    <col min="11775" max="11775" width="24.5703125" style="183" customWidth="1"/>
    <col min="11776" max="11776" width="48.7109375" style="183" customWidth="1"/>
    <col min="11777" max="11777" width="8.140625" style="183" customWidth="1"/>
    <col min="11778" max="11778" width="38.7109375" style="183" customWidth="1"/>
    <col min="11779" max="11779" width="21.140625" style="183" customWidth="1"/>
    <col min="11780" max="11780" width="82" style="183" customWidth="1"/>
    <col min="11781" max="12024" width="9.140625" style="183"/>
    <col min="12025" max="12025" width="70.28515625" style="183" customWidth="1"/>
    <col min="12026" max="12026" width="17.5703125" style="183" customWidth="1"/>
    <col min="12027" max="12027" width="70.28515625" style="183" customWidth="1"/>
    <col min="12028" max="12028" width="17.5703125" style="183" customWidth="1"/>
    <col min="12029" max="12029" width="15.28515625" style="183" customWidth="1"/>
    <col min="12030" max="12030" width="48.7109375" style="183" customWidth="1"/>
    <col min="12031" max="12031" width="24.5703125" style="183" customWidth="1"/>
    <col min="12032" max="12032" width="48.7109375" style="183" customWidth="1"/>
    <col min="12033" max="12033" width="8.140625" style="183" customWidth="1"/>
    <col min="12034" max="12034" width="38.7109375" style="183" customWidth="1"/>
    <col min="12035" max="12035" width="21.140625" style="183" customWidth="1"/>
    <col min="12036" max="12036" width="82" style="183" customWidth="1"/>
    <col min="12037" max="12280" width="9.140625" style="183"/>
    <col min="12281" max="12281" width="70.28515625" style="183" customWidth="1"/>
    <col min="12282" max="12282" width="17.5703125" style="183" customWidth="1"/>
    <col min="12283" max="12283" width="70.28515625" style="183" customWidth="1"/>
    <col min="12284" max="12284" width="17.5703125" style="183" customWidth="1"/>
    <col min="12285" max="12285" width="15.28515625" style="183" customWidth="1"/>
    <col min="12286" max="12286" width="48.7109375" style="183" customWidth="1"/>
    <col min="12287" max="12287" width="24.5703125" style="183" customWidth="1"/>
    <col min="12288" max="12288" width="48.7109375" style="183" customWidth="1"/>
    <col min="12289" max="12289" width="8.140625" style="183" customWidth="1"/>
    <col min="12290" max="12290" width="38.7109375" style="183" customWidth="1"/>
    <col min="12291" max="12291" width="21.140625" style="183" customWidth="1"/>
    <col min="12292" max="12292" width="82" style="183" customWidth="1"/>
    <col min="12293" max="12536" width="9.140625" style="183"/>
    <col min="12537" max="12537" width="70.28515625" style="183" customWidth="1"/>
    <col min="12538" max="12538" width="17.5703125" style="183" customWidth="1"/>
    <col min="12539" max="12539" width="70.28515625" style="183" customWidth="1"/>
    <col min="12540" max="12540" width="17.5703125" style="183" customWidth="1"/>
    <col min="12541" max="12541" width="15.28515625" style="183" customWidth="1"/>
    <col min="12542" max="12542" width="48.7109375" style="183" customWidth="1"/>
    <col min="12543" max="12543" width="24.5703125" style="183" customWidth="1"/>
    <col min="12544" max="12544" width="48.7109375" style="183" customWidth="1"/>
    <col min="12545" max="12545" width="8.140625" style="183" customWidth="1"/>
    <col min="12546" max="12546" width="38.7109375" style="183" customWidth="1"/>
    <col min="12547" max="12547" width="21.140625" style="183" customWidth="1"/>
    <col min="12548" max="12548" width="82" style="183" customWidth="1"/>
    <col min="12549" max="12792" width="9.140625" style="183"/>
    <col min="12793" max="12793" width="70.28515625" style="183" customWidth="1"/>
    <col min="12794" max="12794" width="17.5703125" style="183" customWidth="1"/>
    <col min="12795" max="12795" width="70.28515625" style="183" customWidth="1"/>
    <col min="12796" max="12796" width="17.5703125" style="183" customWidth="1"/>
    <col min="12797" max="12797" width="15.28515625" style="183" customWidth="1"/>
    <col min="12798" max="12798" width="48.7109375" style="183" customWidth="1"/>
    <col min="12799" max="12799" width="24.5703125" style="183" customWidth="1"/>
    <col min="12800" max="12800" width="48.7109375" style="183" customWidth="1"/>
    <col min="12801" max="12801" width="8.140625" style="183" customWidth="1"/>
    <col min="12802" max="12802" width="38.7109375" style="183" customWidth="1"/>
    <col min="12803" max="12803" width="21.140625" style="183" customWidth="1"/>
    <col min="12804" max="12804" width="82" style="183" customWidth="1"/>
    <col min="12805" max="13048" width="9.140625" style="183"/>
    <col min="13049" max="13049" width="70.28515625" style="183" customWidth="1"/>
    <col min="13050" max="13050" width="17.5703125" style="183" customWidth="1"/>
    <col min="13051" max="13051" width="70.28515625" style="183" customWidth="1"/>
    <col min="13052" max="13052" width="17.5703125" style="183" customWidth="1"/>
    <col min="13053" max="13053" width="15.28515625" style="183" customWidth="1"/>
    <col min="13054" max="13054" width="48.7109375" style="183" customWidth="1"/>
    <col min="13055" max="13055" width="24.5703125" style="183" customWidth="1"/>
    <col min="13056" max="13056" width="48.7109375" style="183" customWidth="1"/>
    <col min="13057" max="13057" width="8.140625" style="183" customWidth="1"/>
    <col min="13058" max="13058" width="38.7109375" style="183" customWidth="1"/>
    <col min="13059" max="13059" width="21.140625" style="183" customWidth="1"/>
    <col min="13060" max="13060" width="82" style="183" customWidth="1"/>
    <col min="13061" max="13304" width="9.140625" style="183"/>
    <col min="13305" max="13305" width="70.28515625" style="183" customWidth="1"/>
    <col min="13306" max="13306" width="17.5703125" style="183" customWidth="1"/>
    <col min="13307" max="13307" width="70.28515625" style="183" customWidth="1"/>
    <col min="13308" max="13308" width="17.5703125" style="183" customWidth="1"/>
    <col min="13309" max="13309" width="15.28515625" style="183" customWidth="1"/>
    <col min="13310" max="13310" width="48.7109375" style="183" customWidth="1"/>
    <col min="13311" max="13311" width="24.5703125" style="183" customWidth="1"/>
    <col min="13312" max="13312" width="48.7109375" style="183" customWidth="1"/>
    <col min="13313" max="13313" width="8.140625" style="183" customWidth="1"/>
    <col min="13314" max="13314" width="38.7109375" style="183" customWidth="1"/>
    <col min="13315" max="13315" width="21.140625" style="183" customWidth="1"/>
    <col min="13316" max="13316" width="82" style="183" customWidth="1"/>
    <col min="13317" max="13560" width="9.140625" style="183"/>
    <col min="13561" max="13561" width="70.28515625" style="183" customWidth="1"/>
    <col min="13562" max="13562" width="17.5703125" style="183" customWidth="1"/>
    <col min="13563" max="13563" width="70.28515625" style="183" customWidth="1"/>
    <col min="13564" max="13564" width="17.5703125" style="183" customWidth="1"/>
    <col min="13565" max="13565" width="15.28515625" style="183" customWidth="1"/>
    <col min="13566" max="13566" width="48.7109375" style="183" customWidth="1"/>
    <col min="13567" max="13567" width="24.5703125" style="183" customWidth="1"/>
    <col min="13568" max="13568" width="48.7109375" style="183" customWidth="1"/>
    <col min="13569" max="13569" width="8.140625" style="183" customWidth="1"/>
    <col min="13570" max="13570" width="38.7109375" style="183" customWidth="1"/>
    <col min="13571" max="13571" width="21.140625" style="183" customWidth="1"/>
    <col min="13572" max="13572" width="82" style="183" customWidth="1"/>
    <col min="13573" max="13816" width="9.140625" style="183"/>
    <col min="13817" max="13817" width="70.28515625" style="183" customWidth="1"/>
    <col min="13818" max="13818" width="17.5703125" style="183" customWidth="1"/>
    <col min="13819" max="13819" width="70.28515625" style="183" customWidth="1"/>
    <col min="13820" max="13820" width="17.5703125" style="183" customWidth="1"/>
    <col min="13821" max="13821" width="15.28515625" style="183" customWidth="1"/>
    <col min="13822" max="13822" width="48.7109375" style="183" customWidth="1"/>
    <col min="13823" max="13823" width="24.5703125" style="183" customWidth="1"/>
    <col min="13824" max="13824" width="48.7109375" style="183" customWidth="1"/>
    <col min="13825" max="13825" width="8.140625" style="183" customWidth="1"/>
    <col min="13826" max="13826" width="38.7109375" style="183" customWidth="1"/>
    <col min="13827" max="13827" width="21.140625" style="183" customWidth="1"/>
    <col min="13828" max="13828" width="82" style="183" customWidth="1"/>
    <col min="13829" max="14072" width="9.140625" style="183"/>
    <col min="14073" max="14073" width="70.28515625" style="183" customWidth="1"/>
    <col min="14074" max="14074" width="17.5703125" style="183" customWidth="1"/>
    <col min="14075" max="14075" width="70.28515625" style="183" customWidth="1"/>
    <col min="14076" max="14076" width="17.5703125" style="183" customWidth="1"/>
    <col min="14077" max="14077" width="15.28515625" style="183" customWidth="1"/>
    <col min="14078" max="14078" width="48.7109375" style="183" customWidth="1"/>
    <col min="14079" max="14079" width="24.5703125" style="183" customWidth="1"/>
    <col min="14080" max="14080" width="48.7109375" style="183" customWidth="1"/>
    <col min="14081" max="14081" width="8.140625" style="183" customWidth="1"/>
    <col min="14082" max="14082" width="38.7109375" style="183" customWidth="1"/>
    <col min="14083" max="14083" width="21.140625" style="183" customWidth="1"/>
    <col min="14084" max="14084" width="82" style="183" customWidth="1"/>
    <col min="14085" max="14328" width="9.140625" style="183"/>
    <col min="14329" max="14329" width="70.28515625" style="183" customWidth="1"/>
    <col min="14330" max="14330" width="17.5703125" style="183" customWidth="1"/>
    <col min="14331" max="14331" width="70.28515625" style="183" customWidth="1"/>
    <col min="14332" max="14332" width="17.5703125" style="183" customWidth="1"/>
    <col min="14333" max="14333" width="15.28515625" style="183" customWidth="1"/>
    <col min="14334" max="14334" width="48.7109375" style="183" customWidth="1"/>
    <col min="14335" max="14335" width="24.5703125" style="183" customWidth="1"/>
    <col min="14336" max="14336" width="48.7109375" style="183" customWidth="1"/>
    <col min="14337" max="14337" width="8.140625" style="183" customWidth="1"/>
    <col min="14338" max="14338" width="38.7109375" style="183" customWidth="1"/>
    <col min="14339" max="14339" width="21.140625" style="183" customWidth="1"/>
    <col min="14340" max="14340" width="82" style="183" customWidth="1"/>
    <col min="14341" max="14584" width="9.140625" style="183"/>
    <col min="14585" max="14585" width="70.28515625" style="183" customWidth="1"/>
    <col min="14586" max="14586" width="17.5703125" style="183" customWidth="1"/>
    <col min="14587" max="14587" width="70.28515625" style="183" customWidth="1"/>
    <col min="14588" max="14588" width="17.5703125" style="183" customWidth="1"/>
    <col min="14589" max="14589" width="15.28515625" style="183" customWidth="1"/>
    <col min="14590" max="14590" width="48.7109375" style="183" customWidth="1"/>
    <col min="14591" max="14591" width="24.5703125" style="183" customWidth="1"/>
    <col min="14592" max="14592" width="48.7109375" style="183" customWidth="1"/>
    <col min="14593" max="14593" width="8.140625" style="183" customWidth="1"/>
    <col min="14594" max="14594" width="38.7109375" style="183" customWidth="1"/>
    <col min="14595" max="14595" width="21.140625" style="183" customWidth="1"/>
    <col min="14596" max="14596" width="82" style="183" customWidth="1"/>
    <col min="14597" max="14840" width="9.140625" style="183"/>
    <col min="14841" max="14841" width="70.28515625" style="183" customWidth="1"/>
    <col min="14842" max="14842" width="17.5703125" style="183" customWidth="1"/>
    <col min="14843" max="14843" width="70.28515625" style="183" customWidth="1"/>
    <col min="14844" max="14844" width="17.5703125" style="183" customWidth="1"/>
    <col min="14845" max="14845" width="15.28515625" style="183" customWidth="1"/>
    <col min="14846" max="14846" width="48.7109375" style="183" customWidth="1"/>
    <col min="14847" max="14847" width="24.5703125" style="183" customWidth="1"/>
    <col min="14848" max="14848" width="48.7109375" style="183" customWidth="1"/>
    <col min="14849" max="14849" width="8.140625" style="183" customWidth="1"/>
    <col min="14850" max="14850" width="38.7109375" style="183" customWidth="1"/>
    <col min="14851" max="14851" width="21.140625" style="183" customWidth="1"/>
    <col min="14852" max="14852" width="82" style="183" customWidth="1"/>
    <col min="14853" max="15096" width="9.140625" style="183"/>
    <col min="15097" max="15097" width="70.28515625" style="183" customWidth="1"/>
    <col min="15098" max="15098" width="17.5703125" style="183" customWidth="1"/>
    <col min="15099" max="15099" width="70.28515625" style="183" customWidth="1"/>
    <col min="15100" max="15100" width="17.5703125" style="183" customWidth="1"/>
    <col min="15101" max="15101" width="15.28515625" style="183" customWidth="1"/>
    <col min="15102" max="15102" width="48.7109375" style="183" customWidth="1"/>
    <col min="15103" max="15103" width="24.5703125" style="183" customWidth="1"/>
    <col min="15104" max="15104" width="48.7109375" style="183" customWidth="1"/>
    <col min="15105" max="15105" width="8.140625" style="183" customWidth="1"/>
    <col min="15106" max="15106" width="38.7109375" style="183" customWidth="1"/>
    <col min="15107" max="15107" width="21.140625" style="183" customWidth="1"/>
    <col min="15108" max="15108" width="82" style="183" customWidth="1"/>
    <col min="15109" max="15352" width="9.140625" style="183"/>
    <col min="15353" max="15353" width="70.28515625" style="183" customWidth="1"/>
    <col min="15354" max="15354" width="17.5703125" style="183" customWidth="1"/>
    <col min="15355" max="15355" width="70.28515625" style="183" customWidth="1"/>
    <col min="15356" max="15356" width="17.5703125" style="183" customWidth="1"/>
    <col min="15357" max="15357" width="15.28515625" style="183" customWidth="1"/>
    <col min="15358" max="15358" width="48.7109375" style="183" customWidth="1"/>
    <col min="15359" max="15359" width="24.5703125" style="183" customWidth="1"/>
    <col min="15360" max="15360" width="48.7109375" style="183" customWidth="1"/>
    <col min="15361" max="15361" width="8.140625" style="183" customWidth="1"/>
    <col min="15362" max="15362" width="38.7109375" style="183" customWidth="1"/>
    <col min="15363" max="15363" width="21.140625" style="183" customWidth="1"/>
    <col min="15364" max="15364" width="82" style="183" customWidth="1"/>
    <col min="15365" max="15608" width="9.140625" style="183"/>
    <col min="15609" max="15609" width="70.28515625" style="183" customWidth="1"/>
    <col min="15610" max="15610" width="17.5703125" style="183" customWidth="1"/>
    <col min="15611" max="15611" width="70.28515625" style="183" customWidth="1"/>
    <col min="15612" max="15612" width="17.5703125" style="183" customWidth="1"/>
    <col min="15613" max="15613" width="15.28515625" style="183" customWidth="1"/>
    <col min="15614" max="15614" width="48.7109375" style="183" customWidth="1"/>
    <col min="15615" max="15615" width="24.5703125" style="183" customWidth="1"/>
    <col min="15616" max="15616" width="48.7109375" style="183" customWidth="1"/>
    <col min="15617" max="15617" width="8.140625" style="183" customWidth="1"/>
    <col min="15618" max="15618" width="38.7109375" style="183" customWidth="1"/>
    <col min="15619" max="15619" width="21.140625" style="183" customWidth="1"/>
    <col min="15620" max="15620" width="82" style="183" customWidth="1"/>
    <col min="15621" max="15864" width="9.140625" style="183"/>
    <col min="15865" max="15865" width="70.28515625" style="183" customWidth="1"/>
    <col min="15866" max="15866" width="17.5703125" style="183" customWidth="1"/>
    <col min="15867" max="15867" width="70.28515625" style="183" customWidth="1"/>
    <col min="15868" max="15868" width="17.5703125" style="183" customWidth="1"/>
    <col min="15869" max="15869" width="15.28515625" style="183" customWidth="1"/>
    <col min="15870" max="15870" width="48.7109375" style="183" customWidth="1"/>
    <col min="15871" max="15871" width="24.5703125" style="183" customWidth="1"/>
    <col min="15872" max="15872" width="48.7109375" style="183" customWidth="1"/>
    <col min="15873" max="15873" width="8.140625" style="183" customWidth="1"/>
    <col min="15874" max="15874" width="38.7109375" style="183" customWidth="1"/>
    <col min="15875" max="15875" width="21.140625" style="183" customWidth="1"/>
    <col min="15876" max="15876" width="82" style="183" customWidth="1"/>
    <col min="15877" max="16120" width="9.140625" style="183"/>
    <col min="16121" max="16121" width="70.28515625" style="183" customWidth="1"/>
    <col min="16122" max="16122" width="17.5703125" style="183" customWidth="1"/>
    <col min="16123" max="16123" width="70.28515625" style="183" customWidth="1"/>
    <col min="16124" max="16124" width="17.5703125" style="183" customWidth="1"/>
    <col min="16125" max="16125" width="15.28515625" style="183" customWidth="1"/>
    <col min="16126" max="16126" width="48.7109375" style="183" customWidth="1"/>
    <col min="16127" max="16127" width="24.5703125" style="183" customWidth="1"/>
    <col min="16128" max="16128" width="48.7109375" style="183" customWidth="1"/>
    <col min="16129" max="16129" width="8.140625" style="183" customWidth="1"/>
    <col min="16130" max="16130" width="38.7109375" style="183" customWidth="1"/>
    <col min="16131" max="16131" width="21.140625" style="183" customWidth="1"/>
    <col min="16132" max="16132" width="82" style="183" customWidth="1"/>
    <col min="16133" max="16384" width="9.140625" style="183"/>
  </cols>
  <sheetData>
    <row r="1" spans="1:4" ht="13.5" x14ac:dyDescent="0.25">
      <c r="A1" s="246" t="s">
        <v>5233</v>
      </c>
      <c r="B1" s="246" t="s">
        <v>5234</v>
      </c>
      <c r="C1" s="246" t="s">
        <v>7</v>
      </c>
      <c r="D1" s="246" t="s">
        <v>5235</v>
      </c>
    </row>
    <row r="3" spans="1:4" ht="13.5" x14ac:dyDescent="0.25">
      <c r="A3" s="246">
        <v>97141</v>
      </c>
      <c r="B3" s="246" t="s">
        <v>5236</v>
      </c>
      <c r="C3" s="246" t="s">
        <v>5237</v>
      </c>
      <c r="D3" s="247">
        <v>6.45</v>
      </c>
    </row>
    <row r="4" spans="1:4" ht="13.5" x14ac:dyDescent="0.25">
      <c r="A4" s="246">
        <v>97142</v>
      </c>
      <c r="B4" s="246" t="s">
        <v>5238</v>
      </c>
      <c r="C4" s="246" t="s">
        <v>5237</v>
      </c>
      <c r="D4" s="247">
        <v>7.18</v>
      </c>
    </row>
    <row r="5" spans="1:4" ht="13.5" x14ac:dyDescent="0.25">
      <c r="A5" s="246">
        <v>97143</v>
      </c>
      <c r="B5" s="246" t="s">
        <v>5239</v>
      </c>
      <c r="C5" s="246" t="s">
        <v>5237</v>
      </c>
      <c r="D5" s="247">
        <v>9</v>
      </c>
    </row>
    <row r="6" spans="1:4" ht="13.5" x14ac:dyDescent="0.25">
      <c r="A6" s="246">
        <v>97144</v>
      </c>
      <c r="B6" s="246" t="s">
        <v>5240</v>
      </c>
      <c r="C6" s="246" t="s">
        <v>5237</v>
      </c>
      <c r="D6" s="247">
        <v>10.84</v>
      </c>
    </row>
    <row r="7" spans="1:4" ht="13.5" x14ac:dyDescent="0.25">
      <c r="A7" s="246">
        <v>97145</v>
      </c>
      <c r="B7" s="246" t="s">
        <v>5241</v>
      </c>
      <c r="C7" s="246" t="s">
        <v>5237</v>
      </c>
      <c r="D7" s="247">
        <v>12.68</v>
      </c>
    </row>
    <row r="8" spans="1:4" ht="13.5" x14ac:dyDescent="0.25">
      <c r="A8" s="246">
        <v>97146</v>
      </c>
      <c r="B8" s="246" t="s">
        <v>5242</v>
      </c>
      <c r="C8" s="246" t="s">
        <v>5237</v>
      </c>
      <c r="D8" s="247">
        <v>14.54</v>
      </c>
    </row>
    <row r="9" spans="1:4" ht="13.5" x14ac:dyDescent="0.25">
      <c r="A9" s="246">
        <v>97147</v>
      </c>
      <c r="B9" s="246" t="s">
        <v>5243</v>
      </c>
      <c r="C9" s="246" t="s">
        <v>5237</v>
      </c>
      <c r="D9" s="247">
        <v>16.420000000000002</v>
      </c>
    </row>
    <row r="10" spans="1:4" ht="13.5" x14ac:dyDescent="0.25">
      <c r="A10" s="246">
        <v>97148</v>
      </c>
      <c r="B10" s="246" t="s">
        <v>5244</v>
      </c>
      <c r="C10" s="246" t="s">
        <v>5237</v>
      </c>
      <c r="D10" s="247">
        <v>18.260000000000002</v>
      </c>
    </row>
    <row r="11" spans="1:4" ht="13.5" x14ac:dyDescent="0.25">
      <c r="A11" s="246">
        <v>97149</v>
      </c>
      <c r="B11" s="246" t="s">
        <v>5245</v>
      </c>
      <c r="C11" s="246" t="s">
        <v>5237</v>
      </c>
      <c r="D11" s="247">
        <v>20.170000000000002</v>
      </c>
    </row>
    <row r="12" spans="1:4" ht="13.5" x14ac:dyDescent="0.25">
      <c r="A12" s="246">
        <v>97150</v>
      </c>
      <c r="B12" s="246" t="s">
        <v>5246</v>
      </c>
      <c r="C12" s="246" t="s">
        <v>5237</v>
      </c>
      <c r="D12" s="247">
        <v>27.16</v>
      </c>
    </row>
    <row r="13" spans="1:4" ht="13.5" x14ac:dyDescent="0.25">
      <c r="A13" s="246">
        <v>97151</v>
      </c>
      <c r="B13" s="246" t="s">
        <v>5247</v>
      </c>
      <c r="C13" s="246" t="s">
        <v>5237</v>
      </c>
      <c r="D13" s="247">
        <v>31.66</v>
      </c>
    </row>
    <row r="14" spans="1:4" ht="13.5" x14ac:dyDescent="0.25">
      <c r="A14" s="246">
        <v>97152</v>
      </c>
      <c r="B14" s="246" t="s">
        <v>5248</v>
      </c>
      <c r="C14" s="246" t="s">
        <v>5237</v>
      </c>
      <c r="D14" s="247">
        <v>35.85</v>
      </c>
    </row>
    <row r="15" spans="1:4" ht="13.5" x14ac:dyDescent="0.25">
      <c r="A15" s="246">
        <v>97153</v>
      </c>
      <c r="B15" s="246" t="s">
        <v>5249</v>
      </c>
      <c r="C15" s="246" t="s">
        <v>5237</v>
      </c>
      <c r="D15" s="247">
        <v>40.229999999999997</v>
      </c>
    </row>
    <row r="16" spans="1:4" ht="13.5" x14ac:dyDescent="0.25">
      <c r="A16" s="246">
        <v>97154</v>
      </c>
      <c r="B16" s="246" t="s">
        <v>5250</v>
      </c>
      <c r="C16" s="246" t="s">
        <v>5237</v>
      </c>
      <c r="D16" s="247">
        <v>44.66</v>
      </c>
    </row>
    <row r="17" spans="1:4" ht="13.5" x14ac:dyDescent="0.25">
      <c r="A17" s="246">
        <v>97155</v>
      </c>
      <c r="B17" s="246" t="s">
        <v>5251</v>
      </c>
      <c r="C17" s="246" t="s">
        <v>5237</v>
      </c>
      <c r="D17" s="247">
        <v>49.08</v>
      </c>
    </row>
    <row r="18" spans="1:4" ht="13.5" x14ac:dyDescent="0.25">
      <c r="A18" s="246">
        <v>97156</v>
      </c>
      <c r="B18" s="246" t="s">
        <v>5252</v>
      </c>
      <c r="C18" s="246" t="s">
        <v>5237</v>
      </c>
      <c r="D18" s="247">
        <v>58.44</v>
      </c>
    </row>
    <row r="19" spans="1:4" ht="13.5" x14ac:dyDescent="0.25">
      <c r="A19" s="246">
        <v>97157</v>
      </c>
      <c r="B19" s="246" t="s">
        <v>5253</v>
      </c>
      <c r="C19" s="246" t="s">
        <v>5237</v>
      </c>
      <c r="D19" s="247">
        <v>3.99</v>
      </c>
    </row>
    <row r="20" spans="1:4" ht="13.5" x14ac:dyDescent="0.25">
      <c r="A20" s="246">
        <v>97158</v>
      </c>
      <c r="B20" s="246" t="s">
        <v>5254</v>
      </c>
      <c r="C20" s="246" t="s">
        <v>5237</v>
      </c>
      <c r="D20" s="247">
        <v>4.45</v>
      </c>
    </row>
    <row r="21" spans="1:4" ht="13.5" x14ac:dyDescent="0.25">
      <c r="A21" s="246">
        <v>97159</v>
      </c>
      <c r="B21" s="246" t="s">
        <v>5255</v>
      </c>
      <c r="C21" s="246" t="s">
        <v>5237</v>
      </c>
      <c r="D21" s="247">
        <v>5.59</v>
      </c>
    </row>
    <row r="22" spans="1:4" ht="13.5" x14ac:dyDescent="0.25">
      <c r="A22" s="246">
        <v>97160</v>
      </c>
      <c r="B22" s="246" t="s">
        <v>5256</v>
      </c>
      <c r="C22" s="246" t="s">
        <v>5237</v>
      </c>
      <c r="D22" s="247">
        <v>6.71</v>
      </c>
    </row>
    <row r="23" spans="1:4" ht="13.5" x14ac:dyDescent="0.25">
      <c r="A23" s="246">
        <v>97161</v>
      </c>
      <c r="B23" s="246" t="s">
        <v>5257</v>
      </c>
      <c r="C23" s="246" t="s">
        <v>5237</v>
      </c>
      <c r="D23" s="247">
        <v>7.88</v>
      </c>
    </row>
    <row r="24" spans="1:4" ht="13.5" x14ac:dyDescent="0.25">
      <c r="A24" s="246">
        <v>97162</v>
      </c>
      <c r="B24" s="246" t="s">
        <v>5258</v>
      </c>
      <c r="C24" s="246" t="s">
        <v>5237</v>
      </c>
      <c r="D24" s="247">
        <v>9.0399999999999991</v>
      </c>
    </row>
    <row r="25" spans="1:4" ht="13.5" x14ac:dyDescent="0.25">
      <c r="A25" s="246">
        <v>97163</v>
      </c>
      <c r="B25" s="246" t="s">
        <v>5259</v>
      </c>
      <c r="C25" s="246" t="s">
        <v>5237</v>
      </c>
      <c r="D25" s="247">
        <v>10.220000000000001</v>
      </c>
    </row>
    <row r="26" spans="1:4" ht="13.5" x14ac:dyDescent="0.25">
      <c r="A26" s="246">
        <v>97164</v>
      </c>
      <c r="B26" s="246" t="s">
        <v>5260</v>
      </c>
      <c r="C26" s="246" t="s">
        <v>5237</v>
      </c>
      <c r="D26" s="247">
        <v>11.37</v>
      </c>
    </row>
    <row r="27" spans="1:4" ht="13.5" x14ac:dyDescent="0.25">
      <c r="A27" s="246">
        <v>97165</v>
      </c>
      <c r="B27" s="246" t="s">
        <v>5261</v>
      </c>
      <c r="C27" s="246" t="s">
        <v>5237</v>
      </c>
      <c r="D27" s="247">
        <v>12.57</v>
      </c>
    </row>
    <row r="28" spans="1:4" ht="13.5" x14ac:dyDescent="0.25">
      <c r="A28" s="246">
        <v>97166</v>
      </c>
      <c r="B28" s="246" t="s">
        <v>5262</v>
      </c>
      <c r="C28" s="246" t="s">
        <v>5237</v>
      </c>
      <c r="D28" s="247">
        <v>16.86</v>
      </c>
    </row>
    <row r="29" spans="1:4" ht="13.5" x14ac:dyDescent="0.25">
      <c r="A29" s="246">
        <v>97167</v>
      </c>
      <c r="B29" s="246" t="s">
        <v>5263</v>
      </c>
      <c r="C29" s="246" t="s">
        <v>5237</v>
      </c>
      <c r="D29" s="247">
        <v>19.68</v>
      </c>
    </row>
    <row r="30" spans="1:4" ht="13.5" x14ac:dyDescent="0.25">
      <c r="A30" s="246">
        <v>97168</v>
      </c>
      <c r="B30" s="246" t="s">
        <v>5264</v>
      </c>
      <c r="C30" s="246" t="s">
        <v>5237</v>
      </c>
      <c r="D30" s="247">
        <v>22.21</v>
      </c>
    </row>
    <row r="31" spans="1:4" ht="13.5" x14ac:dyDescent="0.25">
      <c r="A31" s="246">
        <v>97169</v>
      </c>
      <c r="B31" s="246" t="s">
        <v>5265</v>
      </c>
      <c r="C31" s="246" t="s">
        <v>5237</v>
      </c>
      <c r="D31" s="247">
        <v>24.9</v>
      </c>
    </row>
    <row r="32" spans="1:4" ht="13.5" x14ac:dyDescent="0.25">
      <c r="A32" s="246">
        <v>97170</v>
      </c>
      <c r="B32" s="246" t="s">
        <v>5266</v>
      </c>
      <c r="C32" s="246" t="s">
        <v>5237</v>
      </c>
      <c r="D32" s="247">
        <v>27.66</v>
      </c>
    </row>
    <row r="33" spans="1:4" ht="13.5" x14ac:dyDescent="0.25">
      <c r="A33" s="246">
        <v>97171</v>
      </c>
      <c r="B33" s="246" t="s">
        <v>5267</v>
      </c>
      <c r="C33" s="246" t="s">
        <v>5237</v>
      </c>
      <c r="D33" s="247">
        <v>30.41</v>
      </c>
    </row>
    <row r="34" spans="1:4" ht="13.5" x14ac:dyDescent="0.25">
      <c r="A34" s="246">
        <v>97172</v>
      </c>
      <c r="B34" s="246" t="s">
        <v>5268</v>
      </c>
      <c r="C34" s="246" t="s">
        <v>5237</v>
      </c>
      <c r="D34" s="247">
        <v>36.42</v>
      </c>
    </row>
    <row r="35" spans="1:4" ht="13.5" x14ac:dyDescent="0.25">
      <c r="A35" s="246">
        <v>97173</v>
      </c>
      <c r="B35" s="246" t="s">
        <v>5269</v>
      </c>
      <c r="C35" s="246" t="s">
        <v>5237</v>
      </c>
      <c r="D35" s="247">
        <v>30.72</v>
      </c>
    </row>
    <row r="36" spans="1:4" ht="13.5" x14ac:dyDescent="0.25">
      <c r="A36" s="246">
        <v>97174</v>
      </c>
      <c r="B36" s="246" t="s">
        <v>5270</v>
      </c>
      <c r="C36" s="246" t="s">
        <v>5237</v>
      </c>
      <c r="D36" s="247">
        <v>35.57</v>
      </c>
    </row>
    <row r="37" spans="1:4" ht="13.5" x14ac:dyDescent="0.25">
      <c r="A37" s="246">
        <v>97175</v>
      </c>
      <c r="B37" s="246" t="s">
        <v>5271</v>
      </c>
      <c r="C37" s="246" t="s">
        <v>5237</v>
      </c>
      <c r="D37" s="247">
        <v>40.42</v>
      </c>
    </row>
    <row r="38" spans="1:4" ht="13.5" x14ac:dyDescent="0.25">
      <c r="A38" s="246">
        <v>97176</v>
      </c>
      <c r="B38" s="246" t="s">
        <v>5272</v>
      </c>
      <c r="C38" s="246" t="s">
        <v>5237</v>
      </c>
      <c r="D38" s="247">
        <v>45.27</v>
      </c>
    </row>
    <row r="39" spans="1:4" ht="13.5" x14ac:dyDescent="0.25">
      <c r="A39" s="246">
        <v>97177</v>
      </c>
      <c r="B39" s="246" t="s">
        <v>5273</v>
      </c>
      <c r="C39" s="246" t="s">
        <v>5237</v>
      </c>
      <c r="D39" s="247">
        <v>55</v>
      </c>
    </row>
    <row r="40" spans="1:4" ht="13.5" x14ac:dyDescent="0.25">
      <c r="A40" s="246">
        <v>97178</v>
      </c>
      <c r="B40" s="246" t="s">
        <v>5274</v>
      </c>
      <c r="C40" s="246" t="s">
        <v>5237</v>
      </c>
      <c r="D40" s="247">
        <v>64.72</v>
      </c>
    </row>
    <row r="41" spans="1:4" ht="13.5" x14ac:dyDescent="0.25">
      <c r="A41" s="246">
        <v>97179</v>
      </c>
      <c r="B41" s="246" t="s">
        <v>5275</v>
      </c>
      <c r="C41" s="246" t="s">
        <v>5237</v>
      </c>
      <c r="D41" s="247">
        <v>74.430000000000007</v>
      </c>
    </row>
    <row r="42" spans="1:4" ht="13.5" x14ac:dyDescent="0.25">
      <c r="A42" s="246">
        <v>97180</v>
      </c>
      <c r="B42" s="246" t="s">
        <v>5276</v>
      </c>
      <c r="C42" s="246" t="s">
        <v>5237</v>
      </c>
      <c r="D42" s="247">
        <v>84.15</v>
      </c>
    </row>
    <row r="43" spans="1:4" ht="13.5" x14ac:dyDescent="0.25">
      <c r="A43" s="246">
        <v>97181</v>
      </c>
      <c r="B43" s="246" t="s">
        <v>5277</v>
      </c>
      <c r="C43" s="246" t="s">
        <v>5237</v>
      </c>
      <c r="D43" s="247">
        <v>98.16</v>
      </c>
    </row>
    <row r="44" spans="1:4" ht="13.5" x14ac:dyDescent="0.25">
      <c r="A44" s="246">
        <v>97182</v>
      </c>
      <c r="B44" s="246" t="s">
        <v>5278</v>
      </c>
      <c r="C44" s="246" t="s">
        <v>5237</v>
      </c>
      <c r="D44" s="247">
        <v>108.33</v>
      </c>
    </row>
    <row r="45" spans="1:4" ht="13.5" x14ac:dyDescent="0.25">
      <c r="A45" s="246">
        <v>97183</v>
      </c>
      <c r="B45" s="246" t="s">
        <v>5279</v>
      </c>
      <c r="C45" s="246" t="s">
        <v>5237</v>
      </c>
      <c r="D45" s="247">
        <v>24.93</v>
      </c>
    </row>
    <row r="46" spans="1:4" ht="13.5" x14ac:dyDescent="0.25">
      <c r="A46" s="246">
        <v>97184</v>
      </c>
      <c r="B46" s="246" t="s">
        <v>5280</v>
      </c>
      <c r="C46" s="246" t="s">
        <v>5237</v>
      </c>
      <c r="D46" s="247">
        <v>28.93</v>
      </c>
    </row>
    <row r="47" spans="1:4" ht="13.5" x14ac:dyDescent="0.25">
      <c r="A47" s="246">
        <v>97185</v>
      </c>
      <c r="B47" s="246" t="s">
        <v>5281</v>
      </c>
      <c r="C47" s="246" t="s">
        <v>5237</v>
      </c>
      <c r="D47" s="247">
        <v>32.92</v>
      </c>
    </row>
    <row r="48" spans="1:4" ht="13.5" x14ac:dyDescent="0.25">
      <c r="A48" s="246">
        <v>97186</v>
      </c>
      <c r="B48" s="246" t="s">
        <v>5282</v>
      </c>
      <c r="C48" s="246" t="s">
        <v>5237</v>
      </c>
      <c r="D48" s="247">
        <v>36.92</v>
      </c>
    </row>
    <row r="49" spans="1:4" ht="13.5" x14ac:dyDescent="0.25">
      <c r="A49" s="246">
        <v>97187</v>
      </c>
      <c r="B49" s="246" t="s">
        <v>5283</v>
      </c>
      <c r="C49" s="246" t="s">
        <v>5237</v>
      </c>
      <c r="D49" s="247">
        <v>44.93</v>
      </c>
    </row>
    <row r="50" spans="1:4" ht="13.5" x14ac:dyDescent="0.25">
      <c r="A50" s="246">
        <v>97188</v>
      </c>
      <c r="B50" s="246" t="s">
        <v>5284</v>
      </c>
      <c r="C50" s="246" t="s">
        <v>5237</v>
      </c>
      <c r="D50" s="247">
        <v>52.91</v>
      </c>
    </row>
    <row r="51" spans="1:4" ht="13.5" x14ac:dyDescent="0.25">
      <c r="A51" s="246">
        <v>97189</v>
      </c>
      <c r="B51" s="246" t="s">
        <v>5285</v>
      </c>
      <c r="C51" s="246" t="s">
        <v>5237</v>
      </c>
      <c r="D51" s="247">
        <v>60.9</v>
      </c>
    </row>
    <row r="52" spans="1:4" ht="13.5" x14ac:dyDescent="0.25">
      <c r="A52" s="246">
        <v>97190</v>
      </c>
      <c r="B52" s="246" t="s">
        <v>5286</v>
      </c>
      <c r="C52" s="246" t="s">
        <v>5237</v>
      </c>
      <c r="D52" s="247">
        <v>68.91</v>
      </c>
    </row>
    <row r="53" spans="1:4" ht="13.5" x14ac:dyDescent="0.25">
      <c r="A53" s="246">
        <v>97191</v>
      </c>
      <c r="B53" s="246" t="s">
        <v>5287</v>
      </c>
      <c r="C53" s="246" t="s">
        <v>5237</v>
      </c>
      <c r="D53" s="247">
        <v>80.099999999999994</v>
      </c>
    </row>
    <row r="54" spans="1:4" ht="13.5" x14ac:dyDescent="0.25">
      <c r="A54" s="246">
        <v>97192</v>
      </c>
      <c r="B54" s="246" t="s">
        <v>5288</v>
      </c>
      <c r="C54" s="246" t="s">
        <v>5237</v>
      </c>
      <c r="D54" s="247">
        <v>88.44</v>
      </c>
    </row>
    <row r="55" spans="1:4" ht="13.5" x14ac:dyDescent="0.25">
      <c r="A55" s="246">
        <v>90694</v>
      </c>
      <c r="B55" s="246" t="s">
        <v>5289</v>
      </c>
      <c r="C55" s="246" t="s">
        <v>5237</v>
      </c>
      <c r="D55" s="247">
        <v>44.34</v>
      </c>
    </row>
    <row r="56" spans="1:4" ht="13.5" x14ac:dyDescent="0.25">
      <c r="A56" s="246">
        <v>90695</v>
      </c>
      <c r="B56" s="246" t="s">
        <v>5290</v>
      </c>
      <c r="C56" s="246" t="s">
        <v>5237</v>
      </c>
      <c r="D56" s="247">
        <v>92.85</v>
      </c>
    </row>
    <row r="57" spans="1:4" ht="13.5" x14ac:dyDescent="0.25">
      <c r="A57" s="246">
        <v>90696</v>
      </c>
      <c r="B57" s="246" t="s">
        <v>5291</v>
      </c>
      <c r="C57" s="246" t="s">
        <v>5237</v>
      </c>
      <c r="D57" s="247">
        <v>138.13999999999999</v>
      </c>
    </row>
    <row r="58" spans="1:4" ht="13.5" x14ac:dyDescent="0.25">
      <c r="A58" s="246">
        <v>90697</v>
      </c>
      <c r="B58" s="246" t="s">
        <v>5292</v>
      </c>
      <c r="C58" s="246" t="s">
        <v>5237</v>
      </c>
      <c r="D58" s="247">
        <v>233.29</v>
      </c>
    </row>
    <row r="59" spans="1:4" ht="13.5" x14ac:dyDescent="0.25">
      <c r="A59" s="246">
        <v>90698</v>
      </c>
      <c r="B59" s="246" t="s">
        <v>5293</v>
      </c>
      <c r="C59" s="246" t="s">
        <v>5237</v>
      </c>
      <c r="D59" s="247">
        <v>374.54</v>
      </c>
    </row>
    <row r="60" spans="1:4" ht="13.5" x14ac:dyDescent="0.25">
      <c r="A60" s="246">
        <v>90699</v>
      </c>
      <c r="B60" s="246" t="s">
        <v>5294</v>
      </c>
      <c r="C60" s="246" t="s">
        <v>5237</v>
      </c>
      <c r="D60" s="247">
        <v>463.21</v>
      </c>
    </row>
    <row r="61" spans="1:4" ht="13.5" x14ac:dyDescent="0.25">
      <c r="A61" s="246">
        <v>90700</v>
      </c>
      <c r="B61" s="246" t="s">
        <v>5295</v>
      </c>
      <c r="C61" s="246" t="s">
        <v>5237</v>
      </c>
      <c r="D61" s="247">
        <v>600.41</v>
      </c>
    </row>
    <row r="62" spans="1:4" ht="13.5" x14ac:dyDescent="0.25">
      <c r="A62" s="246">
        <v>90701</v>
      </c>
      <c r="B62" s="246" t="s">
        <v>5296</v>
      </c>
      <c r="C62" s="246" t="s">
        <v>5237</v>
      </c>
      <c r="D62" s="247">
        <v>75.94</v>
      </c>
    </row>
    <row r="63" spans="1:4" ht="13.5" x14ac:dyDescent="0.25">
      <c r="A63" s="246">
        <v>90702</v>
      </c>
      <c r="B63" s="246" t="s">
        <v>5297</v>
      </c>
      <c r="C63" s="246" t="s">
        <v>5237</v>
      </c>
      <c r="D63" s="247">
        <v>122</v>
      </c>
    </row>
    <row r="64" spans="1:4" ht="13.5" x14ac:dyDescent="0.25">
      <c r="A64" s="246">
        <v>90703</v>
      </c>
      <c r="B64" s="246" t="s">
        <v>5298</v>
      </c>
      <c r="C64" s="246" t="s">
        <v>5237</v>
      </c>
      <c r="D64" s="247">
        <v>203.18</v>
      </c>
    </row>
    <row r="65" spans="1:4" ht="13.5" x14ac:dyDescent="0.25">
      <c r="A65" s="246">
        <v>90704</v>
      </c>
      <c r="B65" s="246" t="s">
        <v>5299</v>
      </c>
      <c r="C65" s="246" t="s">
        <v>5237</v>
      </c>
      <c r="D65" s="247">
        <v>290.76</v>
      </c>
    </row>
    <row r="66" spans="1:4" ht="13.5" x14ac:dyDescent="0.25">
      <c r="A66" s="246">
        <v>90705</v>
      </c>
      <c r="B66" s="246" t="s">
        <v>5300</v>
      </c>
      <c r="C66" s="246" t="s">
        <v>5237</v>
      </c>
      <c r="D66" s="247">
        <v>392.25</v>
      </c>
    </row>
    <row r="67" spans="1:4" ht="13.5" x14ac:dyDescent="0.25">
      <c r="A67" s="246">
        <v>90706</v>
      </c>
      <c r="B67" s="246" t="s">
        <v>5301</v>
      </c>
      <c r="C67" s="246" t="s">
        <v>5237</v>
      </c>
      <c r="D67" s="247">
        <v>460.47</v>
      </c>
    </row>
    <row r="68" spans="1:4" ht="13.5" x14ac:dyDescent="0.25">
      <c r="A68" s="246">
        <v>90708</v>
      </c>
      <c r="B68" s="246" t="s">
        <v>5302</v>
      </c>
      <c r="C68" s="246" t="s">
        <v>5237</v>
      </c>
      <c r="D68" s="248">
        <v>1275.32</v>
      </c>
    </row>
    <row r="69" spans="1:4" ht="13.5" x14ac:dyDescent="0.25">
      <c r="A69" s="246">
        <v>90724</v>
      </c>
      <c r="B69" s="246" t="s">
        <v>5303</v>
      </c>
      <c r="C69" s="246" t="s">
        <v>5304</v>
      </c>
      <c r="D69" s="247">
        <v>18.649999999999999</v>
      </c>
    </row>
    <row r="70" spans="1:4" ht="13.5" x14ac:dyDescent="0.25">
      <c r="A70" s="246">
        <v>90725</v>
      </c>
      <c r="B70" s="246" t="s">
        <v>5305</v>
      </c>
      <c r="C70" s="246" t="s">
        <v>5304</v>
      </c>
      <c r="D70" s="247">
        <v>22.99</v>
      </c>
    </row>
    <row r="71" spans="1:4" ht="13.5" x14ac:dyDescent="0.25">
      <c r="A71" s="246">
        <v>90726</v>
      </c>
      <c r="B71" s="246" t="s">
        <v>5306</v>
      </c>
      <c r="C71" s="246" t="s">
        <v>5304</v>
      </c>
      <c r="D71" s="247">
        <v>27.37</v>
      </c>
    </row>
    <row r="72" spans="1:4" ht="13.5" x14ac:dyDescent="0.25">
      <c r="A72" s="246">
        <v>90727</v>
      </c>
      <c r="B72" s="246" t="s">
        <v>5307</v>
      </c>
      <c r="C72" s="246" t="s">
        <v>5304</v>
      </c>
      <c r="D72" s="247">
        <v>31.7</v>
      </c>
    </row>
    <row r="73" spans="1:4" ht="13.5" x14ac:dyDescent="0.25">
      <c r="A73" s="246">
        <v>90728</v>
      </c>
      <c r="B73" s="246" t="s">
        <v>5308</v>
      </c>
      <c r="C73" s="246" t="s">
        <v>5304</v>
      </c>
      <c r="D73" s="247">
        <v>36.03</v>
      </c>
    </row>
    <row r="74" spans="1:4" ht="13.5" x14ac:dyDescent="0.25">
      <c r="A74" s="246">
        <v>90729</v>
      </c>
      <c r="B74" s="246" t="s">
        <v>5309</v>
      </c>
      <c r="C74" s="246" t="s">
        <v>5304</v>
      </c>
      <c r="D74" s="247">
        <v>40.35</v>
      </c>
    </row>
    <row r="75" spans="1:4" ht="13.5" x14ac:dyDescent="0.25">
      <c r="A75" s="246">
        <v>90730</v>
      </c>
      <c r="B75" s="246" t="s">
        <v>5310</v>
      </c>
      <c r="C75" s="246" t="s">
        <v>5304</v>
      </c>
      <c r="D75" s="247">
        <v>44.68</v>
      </c>
    </row>
    <row r="76" spans="1:4" ht="13.5" x14ac:dyDescent="0.25">
      <c r="A76" s="246">
        <v>90731</v>
      </c>
      <c r="B76" s="246" t="s">
        <v>5311</v>
      </c>
      <c r="C76" s="246" t="s">
        <v>5304</v>
      </c>
      <c r="D76" s="247">
        <v>49.01</v>
      </c>
    </row>
    <row r="77" spans="1:4" ht="13.5" x14ac:dyDescent="0.25">
      <c r="A77" s="246">
        <v>90732</v>
      </c>
      <c r="B77" s="246" t="s">
        <v>5312</v>
      </c>
      <c r="C77" s="246" t="s">
        <v>5304</v>
      </c>
      <c r="D77" s="247">
        <v>61.99</v>
      </c>
    </row>
    <row r="78" spans="1:4" ht="13.5" x14ac:dyDescent="0.25">
      <c r="A78" s="246">
        <v>90733</v>
      </c>
      <c r="B78" s="246" t="s">
        <v>5313</v>
      </c>
      <c r="C78" s="246" t="s">
        <v>5237</v>
      </c>
      <c r="D78" s="247">
        <v>2.6</v>
      </c>
    </row>
    <row r="79" spans="1:4" ht="13.5" x14ac:dyDescent="0.25">
      <c r="A79" s="246">
        <v>90734</v>
      </c>
      <c r="B79" s="246" t="s">
        <v>5314</v>
      </c>
      <c r="C79" s="246" t="s">
        <v>5237</v>
      </c>
      <c r="D79" s="247">
        <v>3.09</v>
      </c>
    </row>
    <row r="80" spans="1:4" ht="13.5" x14ac:dyDescent="0.25">
      <c r="A80" s="246">
        <v>90735</v>
      </c>
      <c r="B80" s="246" t="s">
        <v>5315</v>
      </c>
      <c r="C80" s="246" t="s">
        <v>5237</v>
      </c>
      <c r="D80" s="247">
        <v>3.56</v>
      </c>
    </row>
    <row r="81" spans="1:4" ht="13.5" x14ac:dyDescent="0.25">
      <c r="A81" s="246">
        <v>90736</v>
      </c>
      <c r="B81" s="246" t="s">
        <v>5316</v>
      </c>
      <c r="C81" s="246" t="s">
        <v>5237</v>
      </c>
      <c r="D81" s="247">
        <v>4.04</v>
      </c>
    </row>
    <row r="82" spans="1:4" ht="13.5" x14ac:dyDescent="0.25">
      <c r="A82" s="246">
        <v>90737</v>
      </c>
      <c r="B82" s="246" t="s">
        <v>5317</v>
      </c>
      <c r="C82" s="246" t="s">
        <v>5237</v>
      </c>
      <c r="D82" s="247">
        <v>4.53</v>
      </c>
    </row>
    <row r="83" spans="1:4" ht="13.5" x14ac:dyDescent="0.25">
      <c r="A83" s="246">
        <v>90738</v>
      </c>
      <c r="B83" s="246" t="s">
        <v>5318</v>
      </c>
      <c r="C83" s="246" t="s">
        <v>5237</v>
      </c>
      <c r="D83" s="247">
        <v>5.01</v>
      </c>
    </row>
    <row r="84" spans="1:4" ht="13.5" x14ac:dyDescent="0.25">
      <c r="A84" s="246">
        <v>90739</v>
      </c>
      <c r="B84" s="246" t="s">
        <v>5319</v>
      </c>
      <c r="C84" s="246" t="s">
        <v>5237</v>
      </c>
      <c r="D84" s="247">
        <v>7.07</v>
      </c>
    </row>
    <row r="85" spans="1:4" ht="13.5" x14ac:dyDescent="0.25">
      <c r="A85" s="246">
        <v>90740</v>
      </c>
      <c r="B85" s="246" t="s">
        <v>5320</v>
      </c>
      <c r="C85" s="246" t="s">
        <v>5237</v>
      </c>
      <c r="D85" s="247">
        <v>3.44</v>
      </c>
    </row>
    <row r="86" spans="1:4" ht="13.5" x14ac:dyDescent="0.25">
      <c r="A86" s="246">
        <v>90741</v>
      </c>
      <c r="B86" s="246" t="s">
        <v>5321</v>
      </c>
      <c r="C86" s="246" t="s">
        <v>5237</v>
      </c>
      <c r="D86" s="247">
        <v>3.91</v>
      </c>
    </row>
    <row r="87" spans="1:4" ht="13.5" x14ac:dyDescent="0.25">
      <c r="A87" s="246">
        <v>90742</v>
      </c>
      <c r="B87" s="246" t="s">
        <v>5322</v>
      </c>
      <c r="C87" s="246" t="s">
        <v>5237</v>
      </c>
      <c r="D87" s="247">
        <v>4.3899999999999997</v>
      </c>
    </row>
    <row r="88" spans="1:4" ht="13.5" x14ac:dyDescent="0.25">
      <c r="A88" s="246">
        <v>90743</v>
      </c>
      <c r="B88" s="246" t="s">
        <v>5323</v>
      </c>
      <c r="C88" s="246" t="s">
        <v>5237</v>
      </c>
      <c r="D88" s="247">
        <v>4.88</v>
      </c>
    </row>
    <row r="89" spans="1:4" ht="13.5" x14ac:dyDescent="0.25">
      <c r="A89" s="246">
        <v>90744</v>
      </c>
      <c r="B89" s="246" t="s">
        <v>5324</v>
      </c>
      <c r="C89" s="246" t="s">
        <v>5237</v>
      </c>
      <c r="D89" s="247">
        <v>5.36</v>
      </c>
    </row>
    <row r="90" spans="1:4" ht="13.5" x14ac:dyDescent="0.25">
      <c r="A90" s="246">
        <v>90745</v>
      </c>
      <c r="B90" s="246" t="s">
        <v>5325</v>
      </c>
      <c r="C90" s="246" t="s">
        <v>5237</v>
      </c>
      <c r="D90" s="247">
        <v>7.91</v>
      </c>
    </row>
    <row r="91" spans="1:4" ht="13.5" x14ac:dyDescent="0.25">
      <c r="A91" s="246">
        <v>90746</v>
      </c>
      <c r="B91" s="246" t="s">
        <v>5326</v>
      </c>
      <c r="C91" s="246" t="s">
        <v>5237</v>
      </c>
      <c r="D91" s="247">
        <v>2.81</v>
      </c>
    </row>
    <row r="92" spans="1:4" ht="13.5" x14ac:dyDescent="0.25">
      <c r="A92" s="246">
        <v>90747</v>
      </c>
      <c r="B92" s="246" t="s">
        <v>5327</v>
      </c>
      <c r="C92" s="246" t="s">
        <v>5237</v>
      </c>
      <c r="D92" s="247">
        <v>14.37</v>
      </c>
    </row>
    <row r="93" spans="1:4" ht="13.5" x14ac:dyDescent="0.25">
      <c r="A93" s="246">
        <v>94869</v>
      </c>
      <c r="B93" s="246" t="s">
        <v>5328</v>
      </c>
      <c r="C93" s="246" t="s">
        <v>5237</v>
      </c>
      <c r="D93" s="247">
        <v>260.05</v>
      </c>
    </row>
    <row r="94" spans="1:4" ht="13.5" x14ac:dyDescent="0.25">
      <c r="A94" s="246">
        <v>94870</v>
      </c>
      <c r="B94" s="246" t="s">
        <v>5329</v>
      </c>
      <c r="C94" s="246" t="s">
        <v>5237</v>
      </c>
      <c r="D94" s="247">
        <v>1.88</v>
      </c>
    </row>
    <row r="95" spans="1:4" ht="13.5" x14ac:dyDescent="0.25">
      <c r="A95" s="246">
        <v>94871</v>
      </c>
      <c r="B95" s="246" t="s">
        <v>5330</v>
      </c>
      <c r="C95" s="246" t="s">
        <v>5237</v>
      </c>
      <c r="D95" s="247">
        <v>307.87</v>
      </c>
    </row>
    <row r="96" spans="1:4" ht="13.5" x14ac:dyDescent="0.25">
      <c r="A96" s="246">
        <v>94872</v>
      </c>
      <c r="B96" s="246" t="s">
        <v>5331</v>
      </c>
      <c r="C96" s="246" t="s">
        <v>5237</v>
      </c>
      <c r="D96" s="247">
        <v>2.52</v>
      </c>
    </row>
    <row r="97" spans="1:4" ht="13.5" x14ac:dyDescent="0.25">
      <c r="A97" s="246">
        <v>94875</v>
      </c>
      <c r="B97" s="246" t="s">
        <v>5332</v>
      </c>
      <c r="C97" s="246" t="s">
        <v>5237</v>
      </c>
      <c r="D97" s="248">
        <v>1801.43</v>
      </c>
    </row>
    <row r="98" spans="1:4" ht="13.5" x14ac:dyDescent="0.25">
      <c r="A98" s="246">
        <v>94876</v>
      </c>
      <c r="B98" s="246" t="s">
        <v>5333</v>
      </c>
      <c r="C98" s="246" t="s">
        <v>5237</v>
      </c>
      <c r="D98" s="247">
        <v>25.08</v>
      </c>
    </row>
    <row r="99" spans="1:4" ht="13.5" x14ac:dyDescent="0.25">
      <c r="A99" s="246">
        <v>94878</v>
      </c>
      <c r="B99" s="246" t="s">
        <v>5334</v>
      </c>
      <c r="C99" s="246" t="s">
        <v>5237</v>
      </c>
      <c r="D99" s="247">
        <v>28.85</v>
      </c>
    </row>
    <row r="100" spans="1:4" ht="13.5" x14ac:dyDescent="0.25">
      <c r="A100" s="246">
        <v>94879</v>
      </c>
      <c r="B100" s="246" t="s">
        <v>5335</v>
      </c>
      <c r="C100" s="246" t="s">
        <v>5237</v>
      </c>
      <c r="D100" s="248">
        <v>2398.96</v>
      </c>
    </row>
    <row r="101" spans="1:4" ht="13.5" x14ac:dyDescent="0.25">
      <c r="A101" s="246">
        <v>94880</v>
      </c>
      <c r="B101" s="246" t="s">
        <v>5336</v>
      </c>
      <c r="C101" s="246" t="s">
        <v>5237</v>
      </c>
      <c r="D101" s="247">
        <v>37.9</v>
      </c>
    </row>
    <row r="102" spans="1:4" ht="13.5" x14ac:dyDescent="0.25">
      <c r="A102" s="246">
        <v>94881</v>
      </c>
      <c r="B102" s="246" t="s">
        <v>5337</v>
      </c>
      <c r="C102" s="246" t="s">
        <v>5237</v>
      </c>
      <c r="D102" s="248">
        <v>3749.39</v>
      </c>
    </row>
    <row r="103" spans="1:4" ht="13.5" x14ac:dyDescent="0.25">
      <c r="A103" s="246">
        <v>94882</v>
      </c>
      <c r="B103" s="246" t="s">
        <v>5338</v>
      </c>
      <c r="C103" s="246" t="s">
        <v>5237</v>
      </c>
      <c r="D103" s="247">
        <v>43.72</v>
      </c>
    </row>
    <row r="104" spans="1:4" ht="13.5" x14ac:dyDescent="0.25">
      <c r="A104" s="246">
        <v>94884</v>
      </c>
      <c r="B104" s="246" t="s">
        <v>5339</v>
      </c>
      <c r="C104" s="246" t="s">
        <v>5237</v>
      </c>
      <c r="D104" s="247">
        <v>55.53</v>
      </c>
    </row>
    <row r="105" spans="1:4" ht="13.5" x14ac:dyDescent="0.25">
      <c r="A105" s="246">
        <v>97121</v>
      </c>
      <c r="B105" s="246" t="s">
        <v>5340</v>
      </c>
      <c r="C105" s="246" t="s">
        <v>5237</v>
      </c>
      <c r="D105" s="247">
        <v>1.59</v>
      </c>
    </row>
    <row r="106" spans="1:4" ht="13.5" x14ac:dyDescent="0.25">
      <c r="A106" s="246">
        <v>97122</v>
      </c>
      <c r="B106" s="246" t="s">
        <v>5341</v>
      </c>
      <c r="C106" s="246" t="s">
        <v>5237</v>
      </c>
      <c r="D106" s="247">
        <v>2.23</v>
      </c>
    </row>
    <row r="107" spans="1:4" ht="13.5" x14ac:dyDescent="0.25">
      <c r="A107" s="246">
        <v>97123</v>
      </c>
      <c r="B107" s="246" t="s">
        <v>5342</v>
      </c>
      <c r="C107" s="246" t="s">
        <v>5237</v>
      </c>
      <c r="D107" s="247">
        <v>2.85</v>
      </c>
    </row>
    <row r="108" spans="1:4" ht="13.5" x14ac:dyDescent="0.25">
      <c r="A108" s="246">
        <v>97124</v>
      </c>
      <c r="B108" s="246" t="s">
        <v>5343</v>
      </c>
      <c r="C108" s="246" t="s">
        <v>5237</v>
      </c>
      <c r="D108" s="247">
        <v>0.73</v>
      </c>
    </row>
    <row r="109" spans="1:4" ht="13.5" x14ac:dyDescent="0.25">
      <c r="A109" s="246">
        <v>97125</v>
      </c>
      <c r="B109" s="246" t="s">
        <v>5344</v>
      </c>
      <c r="C109" s="246" t="s">
        <v>5237</v>
      </c>
      <c r="D109" s="247">
        <v>1.05</v>
      </c>
    </row>
    <row r="110" spans="1:4" ht="13.5" x14ac:dyDescent="0.25">
      <c r="A110" s="246">
        <v>97126</v>
      </c>
      <c r="B110" s="246" t="s">
        <v>5345</v>
      </c>
      <c r="C110" s="246" t="s">
        <v>5237</v>
      </c>
      <c r="D110" s="247">
        <v>1.35</v>
      </c>
    </row>
    <row r="111" spans="1:4" ht="13.5" x14ac:dyDescent="0.25">
      <c r="A111" s="246">
        <v>102264</v>
      </c>
      <c r="B111" s="246" t="s">
        <v>5346</v>
      </c>
      <c r="C111" s="246" t="s">
        <v>5237</v>
      </c>
      <c r="D111" s="247">
        <v>22.89</v>
      </c>
    </row>
    <row r="112" spans="1:4" ht="13.5" x14ac:dyDescent="0.25">
      <c r="A112" s="246">
        <v>102265</v>
      </c>
      <c r="B112" s="246" t="s">
        <v>5347</v>
      </c>
      <c r="C112" s="246" t="s">
        <v>5304</v>
      </c>
      <c r="D112" s="247">
        <v>79.3</v>
      </c>
    </row>
    <row r="113" spans="1:4" ht="13.5" x14ac:dyDescent="0.25">
      <c r="A113" s="246">
        <v>102266</v>
      </c>
      <c r="B113" s="246" t="s">
        <v>5348</v>
      </c>
      <c r="C113" s="246" t="s">
        <v>5304</v>
      </c>
      <c r="D113" s="247">
        <v>87.95</v>
      </c>
    </row>
    <row r="114" spans="1:4" ht="13.5" x14ac:dyDescent="0.25">
      <c r="A114" s="246">
        <v>102267</v>
      </c>
      <c r="B114" s="246" t="s">
        <v>5349</v>
      </c>
      <c r="C114" s="246" t="s">
        <v>5304</v>
      </c>
      <c r="D114" s="247">
        <v>100.99</v>
      </c>
    </row>
    <row r="115" spans="1:4" ht="13.5" x14ac:dyDescent="0.25">
      <c r="A115" s="246">
        <v>102268</v>
      </c>
      <c r="B115" s="246" t="s">
        <v>5350</v>
      </c>
      <c r="C115" s="246" t="s">
        <v>5304</v>
      </c>
      <c r="D115" s="247">
        <v>113.97</v>
      </c>
    </row>
    <row r="116" spans="1:4" ht="13.5" x14ac:dyDescent="0.25">
      <c r="A116" s="246">
        <v>102269</v>
      </c>
      <c r="B116" s="246" t="s">
        <v>5351</v>
      </c>
      <c r="C116" s="246" t="s">
        <v>5304</v>
      </c>
      <c r="D116" s="247">
        <v>139.93</v>
      </c>
    </row>
    <row r="117" spans="1:4" ht="13.5" x14ac:dyDescent="0.25">
      <c r="A117" s="246">
        <v>92833</v>
      </c>
      <c r="B117" s="246" t="s">
        <v>5352</v>
      </c>
      <c r="C117" s="246" t="s">
        <v>5237</v>
      </c>
      <c r="D117" s="247">
        <v>190.69</v>
      </c>
    </row>
    <row r="118" spans="1:4" ht="13.5" x14ac:dyDescent="0.25">
      <c r="A118" s="246">
        <v>92834</v>
      </c>
      <c r="B118" s="246" t="s">
        <v>5353</v>
      </c>
      <c r="C118" s="246" t="s">
        <v>5237</v>
      </c>
      <c r="D118" s="247">
        <v>7.6</v>
      </c>
    </row>
    <row r="119" spans="1:4" ht="13.5" x14ac:dyDescent="0.25">
      <c r="A119" s="246">
        <v>92835</v>
      </c>
      <c r="B119" s="246" t="s">
        <v>5354</v>
      </c>
      <c r="C119" s="246" t="s">
        <v>5237</v>
      </c>
      <c r="D119" s="247">
        <v>200.46</v>
      </c>
    </row>
    <row r="120" spans="1:4" ht="13.5" x14ac:dyDescent="0.25">
      <c r="A120" s="246">
        <v>92836</v>
      </c>
      <c r="B120" s="246" t="s">
        <v>5355</v>
      </c>
      <c r="C120" s="246" t="s">
        <v>5237</v>
      </c>
      <c r="D120" s="247">
        <v>9.7100000000000009</v>
      </c>
    </row>
    <row r="121" spans="1:4" ht="13.5" x14ac:dyDescent="0.25">
      <c r="A121" s="246">
        <v>92837</v>
      </c>
      <c r="B121" s="246" t="s">
        <v>5356</v>
      </c>
      <c r="C121" s="246" t="s">
        <v>5237</v>
      </c>
      <c r="D121" s="247">
        <v>350.66</v>
      </c>
    </row>
    <row r="122" spans="1:4" ht="13.5" x14ac:dyDescent="0.25">
      <c r="A122" s="246">
        <v>92838</v>
      </c>
      <c r="B122" s="246" t="s">
        <v>5357</v>
      </c>
      <c r="C122" s="246" t="s">
        <v>5237</v>
      </c>
      <c r="D122" s="247">
        <v>11.64</v>
      </c>
    </row>
    <row r="123" spans="1:4" ht="13.5" x14ac:dyDescent="0.25">
      <c r="A123" s="246">
        <v>92839</v>
      </c>
      <c r="B123" s="246" t="s">
        <v>5358</v>
      </c>
      <c r="C123" s="246" t="s">
        <v>5237</v>
      </c>
      <c r="D123" s="247">
        <v>428.76</v>
      </c>
    </row>
    <row r="124" spans="1:4" ht="13.5" x14ac:dyDescent="0.25">
      <c r="A124" s="246">
        <v>92840</v>
      </c>
      <c r="B124" s="246" t="s">
        <v>5359</v>
      </c>
      <c r="C124" s="246" t="s">
        <v>5237</v>
      </c>
      <c r="D124" s="247">
        <v>13.8</v>
      </c>
    </row>
    <row r="125" spans="1:4" ht="13.5" x14ac:dyDescent="0.25">
      <c r="A125" s="246">
        <v>92841</v>
      </c>
      <c r="B125" s="246" t="s">
        <v>5360</v>
      </c>
      <c r="C125" s="246" t="s">
        <v>5237</v>
      </c>
      <c r="D125" s="247">
        <v>559.51</v>
      </c>
    </row>
    <row r="126" spans="1:4" ht="13.5" x14ac:dyDescent="0.25">
      <c r="A126" s="246">
        <v>92842</v>
      </c>
      <c r="B126" s="246" t="s">
        <v>5361</v>
      </c>
      <c r="C126" s="246" t="s">
        <v>5237</v>
      </c>
      <c r="D126" s="247">
        <v>15.75</v>
      </c>
    </row>
    <row r="127" spans="1:4" ht="13.5" x14ac:dyDescent="0.25">
      <c r="A127" s="246">
        <v>92843</v>
      </c>
      <c r="B127" s="246" t="s">
        <v>5362</v>
      </c>
      <c r="C127" s="246" t="s">
        <v>5237</v>
      </c>
      <c r="D127" s="247">
        <v>582.51</v>
      </c>
    </row>
    <row r="128" spans="1:4" ht="13.5" x14ac:dyDescent="0.25">
      <c r="A128" s="246">
        <v>92844</v>
      </c>
      <c r="B128" s="246" t="s">
        <v>5363</v>
      </c>
      <c r="C128" s="246" t="s">
        <v>5237</v>
      </c>
      <c r="D128" s="247">
        <v>17.920000000000002</v>
      </c>
    </row>
    <row r="129" spans="1:4" ht="13.5" x14ac:dyDescent="0.25">
      <c r="A129" s="246">
        <v>92845</v>
      </c>
      <c r="B129" s="246" t="s">
        <v>5364</v>
      </c>
      <c r="C129" s="246" t="s">
        <v>5237</v>
      </c>
      <c r="D129" s="247">
        <v>857.92</v>
      </c>
    </row>
    <row r="130" spans="1:4" ht="13.5" x14ac:dyDescent="0.25">
      <c r="A130" s="246">
        <v>92846</v>
      </c>
      <c r="B130" s="246" t="s">
        <v>5365</v>
      </c>
      <c r="C130" s="246" t="s">
        <v>5237</v>
      </c>
      <c r="D130" s="247">
        <v>19.84</v>
      </c>
    </row>
    <row r="131" spans="1:4" ht="13.5" x14ac:dyDescent="0.25">
      <c r="A131" s="246">
        <v>92847</v>
      </c>
      <c r="B131" s="246" t="s">
        <v>5366</v>
      </c>
      <c r="C131" s="246" t="s">
        <v>5237</v>
      </c>
      <c r="D131" s="247">
        <v>885.86</v>
      </c>
    </row>
    <row r="132" spans="1:4" ht="13.5" x14ac:dyDescent="0.25">
      <c r="A132" s="246">
        <v>92848</v>
      </c>
      <c r="B132" s="246" t="s">
        <v>5367</v>
      </c>
      <c r="C132" s="246" t="s">
        <v>5237</v>
      </c>
      <c r="D132" s="247">
        <v>22.03</v>
      </c>
    </row>
    <row r="133" spans="1:4" ht="13.5" x14ac:dyDescent="0.25">
      <c r="A133" s="246">
        <v>92849</v>
      </c>
      <c r="B133" s="246" t="s">
        <v>5368</v>
      </c>
      <c r="C133" s="246" t="s">
        <v>5237</v>
      </c>
      <c r="D133" s="247">
        <v>197.38</v>
      </c>
    </row>
    <row r="134" spans="1:4" ht="13.5" x14ac:dyDescent="0.25">
      <c r="A134" s="246">
        <v>92850</v>
      </c>
      <c r="B134" s="246" t="s">
        <v>5369</v>
      </c>
      <c r="C134" s="246" t="s">
        <v>5237</v>
      </c>
      <c r="D134" s="247">
        <v>14.38</v>
      </c>
    </row>
    <row r="135" spans="1:4" ht="13.5" x14ac:dyDescent="0.25">
      <c r="A135" s="246">
        <v>92851</v>
      </c>
      <c r="B135" s="246" t="s">
        <v>5370</v>
      </c>
      <c r="C135" s="246" t="s">
        <v>5237</v>
      </c>
      <c r="D135" s="247">
        <v>208.79</v>
      </c>
    </row>
    <row r="136" spans="1:4" ht="13.5" x14ac:dyDescent="0.25">
      <c r="A136" s="246">
        <v>92852</v>
      </c>
      <c r="B136" s="246" t="s">
        <v>5371</v>
      </c>
      <c r="C136" s="246" t="s">
        <v>5237</v>
      </c>
      <c r="D136" s="247">
        <v>18.149999999999999</v>
      </c>
    </row>
    <row r="137" spans="1:4" ht="13.5" x14ac:dyDescent="0.25">
      <c r="A137" s="246">
        <v>92853</v>
      </c>
      <c r="B137" s="246" t="s">
        <v>5372</v>
      </c>
      <c r="C137" s="246" t="s">
        <v>5237</v>
      </c>
      <c r="D137" s="247">
        <v>360.98</v>
      </c>
    </row>
    <row r="138" spans="1:4" ht="13.5" x14ac:dyDescent="0.25">
      <c r="A138" s="246">
        <v>92854</v>
      </c>
      <c r="B138" s="246" t="s">
        <v>5373</v>
      </c>
      <c r="C138" s="246" t="s">
        <v>5237</v>
      </c>
      <c r="D138" s="247">
        <v>22.1</v>
      </c>
    </row>
    <row r="139" spans="1:4" ht="13.5" x14ac:dyDescent="0.25">
      <c r="A139" s="246">
        <v>92855</v>
      </c>
      <c r="B139" s="246" t="s">
        <v>5374</v>
      </c>
      <c r="C139" s="246" t="s">
        <v>5237</v>
      </c>
      <c r="D139" s="247">
        <v>440.84</v>
      </c>
    </row>
    <row r="140" spans="1:4" ht="13.5" x14ac:dyDescent="0.25">
      <c r="A140" s="246">
        <v>92856</v>
      </c>
      <c r="B140" s="246" t="s">
        <v>5375</v>
      </c>
      <c r="C140" s="246" t="s">
        <v>5237</v>
      </c>
      <c r="D140" s="247">
        <v>26.05</v>
      </c>
    </row>
    <row r="141" spans="1:4" ht="13.5" x14ac:dyDescent="0.25">
      <c r="A141" s="246">
        <v>92857</v>
      </c>
      <c r="B141" s="246" t="s">
        <v>5376</v>
      </c>
      <c r="C141" s="246" t="s">
        <v>5237</v>
      </c>
      <c r="D141" s="247">
        <v>573.38</v>
      </c>
    </row>
    <row r="142" spans="1:4" ht="13.5" x14ac:dyDescent="0.25">
      <c r="A142" s="246">
        <v>92858</v>
      </c>
      <c r="B142" s="246" t="s">
        <v>5377</v>
      </c>
      <c r="C142" s="246" t="s">
        <v>5237</v>
      </c>
      <c r="D142" s="247">
        <v>29.8</v>
      </c>
    </row>
    <row r="143" spans="1:4" ht="13.5" x14ac:dyDescent="0.25">
      <c r="A143" s="246">
        <v>92859</v>
      </c>
      <c r="B143" s="246" t="s">
        <v>5378</v>
      </c>
      <c r="C143" s="246" t="s">
        <v>5237</v>
      </c>
      <c r="D143" s="247">
        <v>598.42999999999995</v>
      </c>
    </row>
    <row r="144" spans="1:4" ht="13.5" x14ac:dyDescent="0.25">
      <c r="A144" s="246">
        <v>92860</v>
      </c>
      <c r="B144" s="246" t="s">
        <v>5379</v>
      </c>
      <c r="C144" s="246" t="s">
        <v>5237</v>
      </c>
      <c r="D144" s="247">
        <v>33.840000000000003</v>
      </c>
    </row>
    <row r="145" spans="1:4" ht="13.5" x14ac:dyDescent="0.25">
      <c r="A145" s="246">
        <v>92861</v>
      </c>
      <c r="B145" s="246" t="s">
        <v>5380</v>
      </c>
      <c r="C145" s="246" t="s">
        <v>5237</v>
      </c>
      <c r="D145" s="247">
        <v>875.85</v>
      </c>
    </row>
    <row r="146" spans="1:4" ht="13.5" x14ac:dyDescent="0.25">
      <c r="A146" s="246">
        <v>92862</v>
      </c>
      <c r="B146" s="246" t="s">
        <v>5381</v>
      </c>
      <c r="C146" s="246" t="s">
        <v>5237</v>
      </c>
      <c r="D146" s="247">
        <v>37.770000000000003</v>
      </c>
    </row>
    <row r="147" spans="1:4" ht="13.5" x14ac:dyDescent="0.25">
      <c r="A147" s="246">
        <v>92863</v>
      </c>
      <c r="B147" s="246" t="s">
        <v>5382</v>
      </c>
      <c r="C147" s="246" t="s">
        <v>5237</v>
      </c>
      <c r="D147" s="247">
        <v>905.3</v>
      </c>
    </row>
    <row r="148" spans="1:4" ht="13.5" x14ac:dyDescent="0.25">
      <c r="A148" s="246">
        <v>92864</v>
      </c>
      <c r="B148" s="246" t="s">
        <v>5383</v>
      </c>
      <c r="C148" s="246" t="s">
        <v>5237</v>
      </c>
      <c r="D148" s="247">
        <v>41.73</v>
      </c>
    </row>
    <row r="149" spans="1:4" ht="13.5" x14ac:dyDescent="0.25">
      <c r="A149" s="246">
        <v>92210</v>
      </c>
      <c r="B149" s="246" t="s">
        <v>5384</v>
      </c>
      <c r="C149" s="246" t="s">
        <v>5237</v>
      </c>
      <c r="D149" s="247">
        <v>148.34</v>
      </c>
    </row>
    <row r="150" spans="1:4" ht="13.5" x14ac:dyDescent="0.25">
      <c r="A150" s="246">
        <v>92211</v>
      </c>
      <c r="B150" s="246" t="s">
        <v>5385</v>
      </c>
      <c r="C150" s="246" t="s">
        <v>5237</v>
      </c>
      <c r="D150" s="247">
        <v>178.26</v>
      </c>
    </row>
    <row r="151" spans="1:4" ht="13.5" x14ac:dyDescent="0.25">
      <c r="A151" s="246">
        <v>92212</v>
      </c>
      <c r="B151" s="246" t="s">
        <v>5386</v>
      </c>
      <c r="C151" s="246" t="s">
        <v>5237</v>
      </c>
      <c r="D151" s="247">
        <v>265.79000000000002</v>
      </c>
    </row>
    <row r="152" spans="1:4" ht="13.5" x14ac:dyDescent="0.25">
      <c r="A152" s="246">
        <v>92213</v>
      </c>
      <c r="B152" s="246" t="s">
        <v>5387</v>
      </c>
      <c r="C152" s="246" t="s">
        <v>5237</v>
      </c>
      <c r="D152" s="247">
        <v>349.21</v>
      </c>
    </row>
    <row r="153" spans="1:4" ht="13.5" x14ac:dyDescent="0.25">
      <c r="A153" s="246">
        <v>92214</v>
      </c>
      <c r="B153" s="246" t="s">
        <v>5388</v>
      </c>
      <c r="C153" s="246" t="s">
        <v>5237</v>
      </c>
      <c r="D153" s="247">
        <v>422.01</v>
      </c>
    </row>
    <row r="154" spans="1:4" ht="13.5" x14ac:dyDescent="0.25">
      <c r="A154" s="246">
        <v>92215</v>
      </c>
      <c r="B154" s="246" t="s">
        <v>5389</v>
      </c>
      <c r="C154" s="246" t="s">
        <v>5237</v>
      </c>
      <c r="D154" s="247">
        <v>484.73</v>
      </c>
    </row>
    <row r="155" spans="1:4" ht="13.5" x14ac:dyDescent="0.25">
      <c r="A155" s="246">
        <v>92216</v>
      </c>
      <c r="B155" s="246" t="s">
        <v>5390</v>
      </c>
      <c r="C155" s="246" t="s">
        <v>5237</v>
      </c>
      <c r="D155" s="247">
        <v>507.07</v>
      </c>
    </row>
    <row r="156" spans="1:4" ht="13.5" x14ac:dyDescent="0.25">
      <c r="A156" s="246">
        <v>92219</v>
      </c>
      <c r="B156" s="246" t="s">
        <v>5391</v>
      </c>
      <c r="C156" s="246" t="s">
        <v>5237</v>
      </c>
      <c r="D156" s="247">
        <v>156.76</v>
      </c>
    </row>
    <row r="157" spans="1:4" ht="13.5" x14ac:dyDescent="0.25">
      <c r="A157" s="246">
        <v>92220</v>
      </c>
      <c r="B157" s="246" t="s">
        <v>5392</v>
      </c>
      <c r="C157" s="246" t="s">
        <v>5237</v>
      </c>
      <c r="D157" s="247">
        <v>188.72</v>
      </c>
    </row>
    <row r="158" spans="1:4" ht="13.5" x14ac:dyDescent="0.25">
      <c r="A158" s="246">
        <v>92221</v>
      </c>
      <c r="B158" s="246" t="s">
        <v>5393</v>
      </c>
      <c r="C158" s="246" t="s">
        <v>5237</v>
      </c>
      <c r="D158" s="247">
        <v>278.02999999999997</v>
      </c>
    </row>
    <row r="159" spans="1:4" ht="13.5" x14ac:dyDescent="0.25">
      <c r="A159" s="246">
        <v>92222</v>
      </c>
      <c r="B159" s="246" t="s">
        <v>5394</v>
      </c>
      <c r="C159" s="246" t="s">
        <v>5237</v>
      </c>
      <c r="D159" s="247">
        <v>363.48</v>
      </c>
    </row>
    <row r="160" spans="1:4" ht="13.5" x14ac:dyDescent="0.25">
      <c r="A160" s="246">
        <v>92223</v>
      </c>
      <c r="B160" s="246" t="s">
        <v>5395</v>
      </c>
      <c r="C160" s="246" t="s">
        <v>5237</v>
      </c>
      <c r="D160" s="247">
        <v>437.94</v>
      </c>
    </row>
    <row r="161" spans="1:4" ht="13.5" x14ac:dyDescent="0.25">
      <c r="A161" s="246">
        <v>92224</v>
      </c>
      <c r="B161" s="246" t="s">
        <v>5396</v>
      </c>
      <c r="C161" s="246" t="s">
        <v>5237</v>
      </c>
      <c r="D161" s="247">
        <v>502.41</v>
      </c>
    </row>
    <row r="162" spans="1:4" ht="13.5" x14ac:dyDescent="0.25">
      <c r="A162" s="246">
        <v>92226</v>
      </c>
      <c r="B162" s="246" t="s">
        <v>5397</v>
      </c>
      <c r="C162" s="246" t="s">
        <v>5237</v>
      </c>
      <c r="D162" s="247">
        <v>526.85</v>
      </c>
    </row>
    <row r="163" spans="1:4" ht="13.5" x14ac:dyDescent="0.25">
      <c r="A163" s="246">
        <v>92808</v>
      </c>
      <c r="B163" s="246" t="s">
        <v>5398</v>
      </c>
      <c r="C163" s="246" t="s">
        <v>5237</v>
      </c>
      <c r="D163" s="247">
        <v>34.28</v>
      </c>
    </row>
    <row r="164" spans="1:4" ht="13.5" x14ac:dyDescent="0.25">
      <c r="A164" s="246">
        <v>92809</v>
      </c>
      <c r="B164" s="246" t="s">
        <v>5399</v>
      </c>
      <c r="C164" s="246" t="s">
        <v>5237</v>
      </c>
      <c r="D164" s="247">
        <v>44.02</v>
      </c>
    </row>
    <row r="165" spans="1:4" ht="13.5" x14ac:dyDescent="0.25">
      <c r="A165" s="246">
        <v>92810</v>
      </c>
      <c r="B165" s="246" t="s">
        <v>5400</v>
      </c>
      <c r="C165" s="246" t="s">
        <v>5237</v>
      </c>
      <c r="D165" s="247">
        <v>53.58</v>
      </c>
    </row>
    <row r="166" spans="1:4" ht="13.5" x14ac:dyDescent="0.25">
      <c r="A166" s="246">
        <v>92811</v>
      </c>
      <c r="B166" s="246" t="s">
        <v>5401</v>
      </c>
      <c r="C166" s="246" t="s">
        <v>5237</v>
      </c>
      <c r="D166" s="247">
        <v>63.91</v>
      </c>
    </row>
    <row r="167" spans="1:4" ht="13.5" x14ac:dyDescent="0.25">
      <c r="A167" s="246">
        <v>92812</v>
      </c>
      <c r="B167" s="246" t="s">
        <v>5402</v>
      </c>
      <c r="C167" s="246" t="s">
        <v>5237</v>
      </c>
      <c r="D167" s="247">
        <v>74.05</v>
      </c>
    </row>
    <row r="168" spans="1:4" ht="13.5" x14ac:dyDescent="0.25">
      <c r="A168" s="246">
        <v>92813</v>
      </c>
      <c r="B168" s="246" t="s">
        <v>5403</v>
      </c>
      <c r="C168" s="246" t="s">
        <v>5237</v>
      </c>
      <c r="D168" s="247">
        <v>86.12</v>
      </c>
    </row>
    <row r="169" spans="1:4" ht="13.5" x14ac:dyDescent="0.25">
      <c r="A169" s="246">
        <v>92814</v>
      </c>
      <c r="B169" s="246" t="s">
        <v>5404</v>
      </c>
      <c r="C169" s="246" t="s">
        <v>5237</v>
      </c>
      <c r="D169" s="247">
        <v>98.79</v>
      </c>
    </row>
    <row r="170" spans="1:4" ht="13.5" x14ac:dyDescent="0.25">
      <c r="A170" s="246">
        <v>92815</v>
      </c>
      <c r="B170" s="246" t="s">
        <v>5405</v>
      </c>
      <c r="C170" s="246" t="s">
        <v>5237</v>
      </c>
      <c r="D170" s="247">
        <v>113.5</v>
      </c>
    </row>
    <row r="171" spans="1:4" ht="13.5" x14ac:dyDescent="0.25">
      <c r="A171" s="246">
        <v>92816</v>
      </c>
      <c r="B171" s="246" t="s">
        <v>5406</v>
      </c>
      <c r="C171" s="246" t="s">
        <v>5237</v>
      </c>
      <c r="D171" s="247">
        <v>729.85</v>
      </c>
    </row>
    <row r="172" spans="1:4" ht="13.5" x14ac:dyDescent="0.25">
      <c r="A172" s="246">
        <v>92817</v>
      </c>
      <c r="B172" s="246" t="s">
        <v>5407</v>
      </c>
      <c r="C172" s="246" t="s">
        <v>5237</v>
      </c>
      <c r="D172" s="247">
        <v>142.03</v>
      </c>
    </row>
    <row r="173" spans="1:4" ht="13.5" x14ac:dyDescent="0.25">
      <c r="A173" s="246">
        <v>92818</v>
      </c>
      <c r="B173" s="246" t="s">
        <v>5408</v>
      </c>
      <c r="C173" s="246" t="s">
        <v>5237</v>
      </c>
      <c r="D173" s="248">
        <v>1042.8</v>
      </c>
    </row>
    <row r="174" spans="1:4" ht="13.5" x14ac:dyDescent="0.25">
      <c r="A174" s="246">
        <v>92819</v>
      </c>
      <c r="B174" s="246" t="s">
        <v>5409</v>
      </c>
      <c r="C174" s="246" t="s">
        <v>5237</v>
      </c>
      <c r="D174" s="247">
        <v>191.18</v>
      </c>
    </row>
    <row r="175" spans="1:4" ht="13.5" x14ac:dyDescent="0.25">
      <c r="A175" s="246">
        <v>92820</v>
      </c>
      <c r="B175" s="246" t="s">
        <v>5410</v>
      </c>
      <c r="C175" s="246" t="s">
        <v>5237</v>
      </c>
      <c r="D175" s="247">
        <v>40.880000000000003</v>
      </c>
    </row>
    <row r="176" spans="1:4" ht="13.5" x14ac:dyDescent="0.25">
      <c r="A176" s="246">
        <v>92821</v>
      </c>
      <c r="B176" s="246" t="s">
        <v>5411</v>
      </c>
      <c r="C176" s="246" t="s">
        <v>5237</v>
      </c>
      <c r="D176" s="247">
        <v>52.44</v>
      </c>
    </row>
    <row r="177" spans="1:4" ht="13.5" x14ac:dyDescent="0.25">
      <c r="A177" s="246">
        <v>92822</v>
      </c>
      <c r="B177" s="246" t="s">
        <v>5412</v>
      </c>
      <c r="C177" s="246" t="s">
        <v>5237</v>
      </c>
      <c r="D177" s="247">
        <v>64.040000000000006</v>
      </c>
    </row>
    <row r="178" spans="1:4" ht="13.5" x14ac:dyDescent="0.25">
      <c r="A178" s="246">
        <v>92824</v>
      </c>
      <c r="B178" s="246" t="s">
        <v>5413</v>
      </c>
      <c r="C178" s="246" t="s">
        <v>5237</v>
      </c>
      <c r="D178" s="247">
        <v>76.150000000000006</v>
      </c>
    </row>
    <row r="179" spans="1:4" ht="13.5" x14ac:dyDescent="0.25">
      <c r="A179" s="246">
        <v>92825</v>
      </c>
      <c r="B179" s="246" t="s">
        <v>5414</v>
      </c>
      <c r="C179" s="246" t="s">
        <v>5237</v>
      </c>
      <c r="D179" s="247">
        <v>88.32</v>
      </c>
    </row>
    <row r="180" spans="1:4" ht="13.5" x14ac:dyDescent="0.25">
      <c r="A180" s="246">
        <v>92826</v>
      </c>
      <c r="B180" s="246" t="s">
        <v>5415</v>
      </c>
      <c r="C180" s="246" t="s">
        <v>5237</v>
      </c>
      <c r="D180" s="247">
        <v>102.05</v>
      </c>
    </row>
    <row r="181" spans="1:4" ht="13.5" x14ac:dyDescent="0.25">
      <c r="A181" s="246">
        <v>92827</v>
      </c>
      <c r="B181" s="246" t="s">
        <v>5416</v>
      </c>
      <c r="C181" s="246" t="s">
        <v>5237</v>
      </c>
      <c r="D181" s="247">
        <v>116.47</v>
      </c>
    </row>
    <row r="182" spans="1:4" ht="13.5" x14ac:dyDescent="0.25">
      <c r="A182" s="246">
        <v>92828</v>
      </c>
      <c r="B182" s="246" t="s">
        <v>5417</v>
      </c>
      <c r="C182" s="246" t="s">
        <v>5237</v>
      </c>
      <c r="D182" s="247">
        <v>133.28</v>
      </c>
    </row>
    <row r="183" spans="1:4" ht="13.5" x14ac:dyDescent="0.25">
      <c r="A183" s="246">
        <v>92829</v>
      </c>
      <c r="B183" s="246" t="s">
        <v>5418</v>
      </c>
      <c r="C183" s="246" t="s">
        <v>5237</v>
      </c>
      <c r="D183" s="247">
        <v>753.17</v>
      </c>
    </row>
    <row r="184" spans="1:4" ht="13.5" x14ac:dyDescent="0.25">
      <c r="A184" s="246">
        <v>92830</v>
      </c>
      <c r="B184" s="246" t="s">
        <v>5419</v>
      </c>
      <c r="C184" s="246" t="s">
        <v>5237</v>
      </c>
      <c r="D184" s="247">
        <v>165.35</v>
      </c>
    </row>
    <row r="185" spans="1:4" ht="13.5" x14ac:dyDescent="0.25">
      <c r="A185" s="246">
        <v>92831</v>
      </c>
      <c r="B185" s="246" t="s">
        <v>5420</v>
      </c>
      <c r="C185" s="246" t="s">
        <v>5237</v>
      </c>
      <c r="D185" s="248">
        <v>1071.43</v>
      </c>
    </row>
    <row r="186" spans="1:4" ht="13.5" x14ac:dyDescent="0.25">
      <c r="A186" s="246">
        <v>92832</v>
      </c>
      <c r="B186" s="246" t="s">
        <v>5421</v>
      </c>
      <c r="C186" s="246" t="s">
        <v>5237</v>
      </c>
      <c r="D186" s="247">
        <v>219.81</v>
      </c>
    </row>
    <row r="187" spans="1:4" ht="13.5" x14ac:dyDescent="0.25">
      <c r="A187" s="246">
        <v>95565</v>
      </c>
      <c r="B187" s="246" t="s">
        <v>5422</v>
      </c>
      <c r="C187" s="246" t="s">
        <v>5237</v>
      </c>
      <c r="D187" s="247">
        <v>126.29</v>
      </c>
    </row>
    <row r="188" spans="1:4" ht="13.5" x14ac:dyDescent="0.25">
      <c r="A188" s="246">
        <v>95566</v>
      </c>
      <c r="B188" s="246" t="s">
        <v>5423</v>
      </c>
      <c r="C188" s="246" t="s">
        <v>5237</v>
      </c>
      <c r="D188" s="247">
        <v>132.79</v>
      </c>
    </row>
    <row r="189" spans="1:4" ht="13.5" x14ac:dyDescent="0.25">
      <c r="A189" s="246">
        <v>95567</v>
      </c>
      <c r="B189" s="246" t="s">
        <v>5424</v>
      </c>
      <c r="C189" s="246" t="s">
        <v>5237</v>
      </c>
      <c r="D189" s="247">
        <v>77.08</v>
      </c>
    </row>
    <row r="190" spans="1:4" ht="13.5" x14ac:dyDescent="0.25">
      <c r="A190" s="246">
        <v>95568</v>
      </c>
      <c r="B190" s="246" t="s">
        <v>5425</v>
      </c>
      <c r="C190" s="246" t="s">
        <v>5237</v>
      </c>
      <c r="D190" s="247">
        <v>94.56</v>
      </c>
    </row>
    <row r="191" spans="1:4" ht="13.5" x14ac:dyDescent="0.25">
      <c r="A191" s="246">
        <v>95569</v>
      </c>
      <c r="B191" s="246" t="s">
        <v>5426</v>
      </c>
      <c r="C191" s="246" t="s">
        <v>5237</v>
      </c>
      <c r="D191" s="247">
        <v>128.96</v>
      </c>
    </row>
    <row r="192" spans="1:4" ht="13.5" x14ac:dyDescent="0.25">
      <c r="A192" s="246">
        <v>95570</v>
      </c>
      <c r="B192" s="246" t="s">
        <v>5427</v>
      </c>
      <c r="C192" s="246" t="s">
        <v>5237</v>
      </c>
      <c r="D192" s="247">
        <v>83.58</v>
      </c>
    </row>
    <row r="193" spans="1:4" ht="13.5" x14ac:dyDescent="0.25">
      <c r="A193" s="246">
        <v>95571</v>
      </c>
      <c r="B193" s="246" t="s">
        <v>5428</v>
      </c>
      <c r="C193" s="246" t="s">
        <v>5237</v>
      </c>
      <c r="D193" s="247">
        <v>102.87</v>
      </c>
    </row>
    <row r="194" spans="1:4" ht="13.5" x14ac:dyDescent="0.25">
      <c r="A194" s="246">
        <v>95572</v>
      </c>
      <c r="B194" s="246" t="s">
        <v>5429</v>
      </c>
      <c r="C194" s="246" t="s">
        <v>5237</v>
      </c>
      <c r="D194" s="247">
        <v>139.28</v>
      </c>
    </row>
    <row r="195" spans="1:4" ht="13.5" x14ac:dyDescent="0.25">
      <c r="A195" s="246">
        <v>97127</v>
      </c>
      <c r="B195" s="246" t="s">
        <v>5430</v>
      </c>
      <c r="C195" s="246" t="s">
        <v>5237</v>
      </c>
      <c r="D195" s="247">
        <v>4.09</v>
      </c>
    </row>
    <row r="196" spans="1:4" ht="13.5" x14ac:dyDescent="0.25">
      <c r="A196" s="246">
        <v>97128</v>
      </c>
      <c r="B196" s="246" t="s">
        <v>5431</v>
      </c>
      <c r="C196" s="246" t="s">
        <v>5237</v>
      </c>
      <c r="D196" s="247">
        <v>8.07</v>
      </c>
    </row>
    <row r="197" spans="1:4" ht="13.5" x14ac:dyDescent="0.25">
      <c r="A197" s="246">
        <v>97129</v>
      </c>
      <c r="B197" s="246" t="s">
        <v>5432</v>
      </c>
      <c r="C197" s="246" t="s">
        <v>5237</v>
      </c>
      <c r="D197" s="247">
        <v>9.93</v>
      </c>
    </row>
    <row r="198" spans="1:4" ht="13.5" x14ac:dyDescent="0.25">
      <c r="A198" s="246">
        <v>97130</v>
      </c>
      <c r="B198" s="246" t="s">
        <v>5433</v>
      </c>
      <c r="C198" s="246" t="s">
        <v>5237</v>
      </c>
      <c r="D198" s="247">
        <v>11.79</v>
      </c>
    </row>
    <row r="199" spans="1:4" ht="13.5" x14ac:dyDescent="0.25">
      <c r="A199" s="246">
        <v>97131</v>
      </c>
      <c r="B199" s="246" t="s">
        <v>5434</v>
      </c>
      <c r="C199" s="246" t="s">
        <v>5237</v>
      </c>
      <c r="D199" s="247">
        <v>13.63</v>
      </c>
    </row>
    <row r="200" spans="1:4" ht="13.5" x14ac:dyDescent="0.25">
      <c r="A200" s="246">
        <v>97132</v>
      </c>
      <c r="B200" s="246" t="s">
        <v>5435</v>
      </c>
      <c r="C200" s="246" t="s">
        <v>5237</v>
      </c>
      <c r="D200" s="247">
        <v>15.46</v>
      </c>
    </row>
    <row r="201" spans="1:4" ht="13.5" x14ac:dyDescent="0.25">
      <c r="A201" s="246">
        <v>97133</v>
      </c>
      <c r="B201" s="246" t="s">
        <v>5436</v>
      </c>
      <c r="C201" s="246" t="s">
        <v>5237</v>
      </c>
      <c r="D201" s="247">
        <v>19.18</v>
      </c>
    </row>
    <row r="202" spans="1:4" ht="13.5" x14ac:dyDescent="0.25">
      <c r="A202" s="246">
        <v>97134</v>
      </c>
      <c r="B202" s="246" t="s">
        <v>5437</v>
      </c>
      <c r="C202" s="246" t="s">
        <v>5237</v>
      </c>
      <c r="D202" s="247">
        <v>1.96</v>
      </c>
    </row>
    <row r="203" spans="1:4" ht="13.5" x14ac:dyDescent="0.25">
      <c r="A203" s="246">
        <v>97135</v>
      </c>
      <c r="B203" s="246" t="s">
        <v>5438</v>
      </c>
      <c r="C203" s="246" t="s">
        <v>5237</v>
      </c>
      <c r="D203" s="247">
        <v>4.25</v>
      </c>
    </row>
    <row r="204" spans="1:4" ht="13.5" x14ac:dyDescent="0.25">
      <c r="A204" s="246">
        <v>97136</v>
      </c>
      <c r="B204" s="246" t="s">
        <v>5439</v>
      </c>
      <c r="C204" s="246" t="s">
        <v>5237</v>
      </c>
      <c r="D204" s="247">
        <v>5.25</v>
      </c>
    </row>
    <row r="205" spans="1:4" ht="13.5" x14ac:dyDescent="0.25">
      <c r="A205" s="246">
        <v>97137</v>
      </c>
      <c r="B205" s="246" t="s">
        <v>5440</v>
      </c>
      <c r="C205" s="246" t="s">
        <v>5237</v>
      </c>
      <c r="D205" s="247">
        <v>6.23</v>
      </c>
    </row>
    <row r="206" spans="1:4" ht="13.5" x14ac:dyDescent="0.25">
      <c r="A206" s="246">
        <v>97138</v>
      </c>
      <c r="B206" s="246" t="s">
        <v>5441</v>
      </c>
      <c r="C206" s="246" t="s">
        <v>5237</v>
      </c>
      <c r="D206" s="247">
        <v>7.19</v>
      </c>
    </row>
    <row r="207" spans="1:4" ht="13.5" x14ac:dyDescent="0.25">
      <c r="A207" s="246">
        <v>97139</v>
      </c>
      <c r="B207" s="246" t="s">
        <v>5442</v>
      </c>
      <c r="C207" s="246" t="s">
        <v>5237</v>
      </c>
      <c r="D207" s="247">
        <v>8.16</v>
      </c>
    </row>
    <row r="208" spans="1:4" ht="13.5" x14ac:dyDescent="0.25">
      <c r="A208" s="246">
        <v>97140</v>
      </c>
      <c r="B208" s="246" t="s">
        <v>5443</v>
      </c>
      <c r="C208" s="246" t="s">
        <v>5237</v>
      </c>
      <c r="D208" s="247">
        <v>10.130000000000001</v>
      </c>
    </row>
    <row r="209" spans="1:4" ht="13.5" x14ac:dyDescent="0.25">
      <c r="A209" s="246">
        <v>103089</v>
      </c>
      <c r="B209" s="246" t="s">
        <v>5444</v>
      </c>
      <c r="C209" s="246" t="s">
        <v>5237</v>
      </c>
      <c r="D209" s="247">
        <v>8.8800000000000008</v>
      </c>
    </row>
    <row r="210" spans="1:4" ht="13.5" x14ac:dyDescent="0.25">
      <c r="A210" s="246">
        <v>103090</v>
      </c>
      <c r="B210" s="246" t="s">
        <v>5445</v>
      </c>
      <c r="C210" s="246" t="s">
        <v>5237</v>
      </c>
      <c r="D210" s="247">
        <v>10.61</v>
      </c>
    </row>
    <row r="211" spans="1:4" ht="13.5" x14ac:dyDescent="0.25">
      <c r="A211" s="246">
        <v>103091</v>
      </c>
      <c r="B211" s="246" t="s">
        <v>5446</v>
      </c>
      <c r="C211" s="246" t="s">
        <v>5237</v>
      </c>
      <c r="D211" s="247">
        <v>14.92</v>
      </c>
    </row>
    <row r="212" spans="1:4" ht="13.5" x14ac:dyDescent="0.25">
      <c r="A212" s="246">
        <v>103092</v>
      </c>
      <c r="B212" s="246" t="s">
        <v>5447</v>
      </c>
      <c r="C212" s="246" t="s">
        <v>5237</v>
      </c>
      <c r="D212" s="247">
        <v>19.23</v>
      </c>
    </row>
    <row r="213" spans="1:4" ht="13.5" x14ac:dyDescent="0.25">
      <c r="A213" s="246">
        <v>103093</v>
      </c>
      <c r="B213" s="246" t="s">
        <v>5448</v>
      </c>
      <c r="C213" s="246" t="s">
        <v>5237</v>
      </c>
      <c r="D213" s="247">
        <v>29.43</v>
      </c>
    </row>
    <row r="214" spans="1:4" ht="13.5" x14ac:dyDescent="0.25">
      <c r="A214" s="246">
        <v>103094</v>
      </c>
      <c r="B214" s="246" t="s">
        <v>5449</v>
      </c>
      <c r="C214" s="246" t="s">
        <v>5237</v>
      </c>
      <c r="D214" s="247">
        <v>33.770000000000003</v>
      </c>
    </row>
    <row r="215" spans="1:4" ht="13.5" x14ac:dyDescent="0.25">
      <c r="A215" s="246">
        <v>103095</v>
      </c>
      <c r="B215" s="246" t="s">
        <v>5450</v>
      </c>
      <c r="C215" s="246" t="s">
        <v>5237</v>
      </c>
      <c r="D215" s="247">
        <v>43.92</v>
      </c>
    </row>
    <row r="216" spans="1:4" ht="13.5" x14ac:dyDescent="0.25">
      <c r="A216" s="246">
        <v>103096</v>
      </c>
      <c r="B216" s="246" t="s">
        <v>5451</v>
      </c>
      <c r="C216" s="246" t="s">
        <v>5237</v>
      </c>
      <c r="D216" s="247">
        <v>48.27</v>
      </c>
    </row>
    <row r="217" spans="1:4" ht="13.5" x14ac:dyDescent="0.25">
      <c r="A217" s="246">
        <v>103097</v>
      </c>
      <c r="B217" s="246" t="s">
        <v>5452</v>
      </c>
      <c r="C217" s="246" t="s">
        <v>5237</v>
      </c>
      <c r="D217" s="247">
        <v>58.44</v>
      </c>
    </row>
    <row r="218" spans="1:4" ht="13.5" x14ac:dyDescent="0.25">
      <c r="A218" s="246">
        <v>103098</v>
      </c>
      <c r="B218" s="246" t="s">
        <v>5453</v>
      </c>
      <c r="C218" s="246" t="s">
        <v>5237</v>
      </c>
      <c r="D218" s="247">
        <v>62.77</v>
      </c>
    </row>
    <row r="219" spans="1:4" ht="13.5" x14ac:dyDescent="0.25">
      <c r="A219" s="246">
        <v>103099</v>
      </c>
      <c r="B219" s="246" t="s">
        <v>5454</v>
      </c>
      <c r="C219" s="246" t="s">
        <v>5237</v>
      </c>
      <c r="D219" s="247">
        <v>71.41</v>
      </c>
    </row>
    <row r="220" spans="1:4" ht="13.5" x14ac:dyDescent="0.25">
      <c r="A220" s="246">
        <v>103100</v>
      </c>
      <c r="B220" s="246" t="s">
        <v>5455</v>
      </c>
      <c r="C220" s="246" t="s">
        <v>5237</v>
      </c>
      <c r="D220" s="247">
        <v>76.2</v>
      </c>
    </row>
    <row r="221" spans="1:4" ht="13.5" x14ac:dyDescent="0.25">
      <c r="A221" s="246">
        <v>103101</v>
      </c>
      <c r="B221" s="246" t="s">
        <v>5456</v>
      </c>
      <c r="C221" s="246" t="s">
        <v>5237</v>
      </c>
      <c r="D221" s="247">
        <v>83.94</v>
      </c>
    </row>
    <row r="222" spans="1:4" ht="13.5" x14ac:dyDescent="0.25">
      <c r="A222" s="246">
        <v>103102</v>
      </c>
      <c r="B222" s="246" t="s">
        <v>5457</v>
      </c>
      <c r="C222" s="246" t="s">
        <v>5237</v>
      </c>
      <c r="D222" s="247">
        <v>96.67</v>
      </c>
    </row>
    <row r="223" spans="1:4" ht="13.5" x14ac:dyDescent="0.25">
      <c r="A223" s="246">
        <v>103103</v>
      </c>
      <c r="B223" s="246" t="s">
        <v>5458</v>
      </c>
      <c r="C223" s="246" t="s">
        <v>5237</v>
      </c>
      <c r="D223" s="247">
        <v>104.4</v>
      </c>
    </row>
    <row r="224" spans="1:4" ht="13.5" x14ac:dyDescent="0.25">
      <c r="A224" s="246">
        <v>103104</v>
      </c>
      <c r="B224" s="246" t="s">
        <v>5459</v>
      </c>
      <c r="C224" s="246" t="s">
        <v>5237</v>
      </c>
      <c r="D224" s="247">
        <v>124.84</v>
      </c>
    </row>
    <row r="225" spans="1:4" ht="13.5" x14ac:dyDescent="0.25">
      <c r="A225" s="246">
        <v>103105</v>
      </c>
      <c r="B225" s="246" t="s">
        <v>5460</v>
      </c>
      <c r="C225" s="246" t="s">
        <v>5304</v>
      </c>
      <c r="D225" s="247">
        <v>37.270000000000003</v>
      </c>
    </row>
    <row r="226" spans="1:4" ht="13.5" x14ac:dyDescent="0.25">
      <c r="A226" s="246">
        <v>103106</v>
      </c>
      <c r="B226" s="246" t="s">
        <v>5461</v>
      </c>
      <c r="C226" s="246" t="s">
        <v>5304</v>
      </c>
      <c r="D226" s="247">
        <v>44.51</v>
      </c>
    </row>
    <row r="227" spans="1:4" ht="13.5" x14ac:dyDescent="0.25">
      <c r="A227" s="246">
        <v>103107</v>
      </c>
      <c r="B227" s="246" t="s">
        <v>5462</v>
      </c>
      <c r="C227" s="246" t="s">
        <v>5304</v>
      </c>
      <c r="D227" s="247">
        <v>62.59</v>
      </c>
    </row>
    <row r="228" spans="1:4" ht="13.5" x14ac:dyDescent="0.25">
      <c r="A228" s="246">
        <v>103108</v>
      </c>
      <c r="B228" s="246" t="s">
        <v>5463</v>
      </c>
      <c r="C228" s="246" t="s">
        <v>5304</v>
      </c>
      <c r="D228" s="247">
        <v>80.66</v>
      </c>
    </row>
    <row r="229" spans="1:4" ht="13.5" x14ac:dyDescent="0.25">
      <c r="A229" s="246">
        <v>103109</v>
      </c>
      <c r="B229" s="246" t="s">
        <v>5464</v>
      </c>
      <c r="C229" s="246" t="s">
        <v>5304</v>
      </c>
      <c r="D229" s="247">
        <v>132.69</v>
      </c>
    </row>
    <row r="230" spans="1:4" ht="13.5" x14ac:dyDescent="0.25">
      <c r="A230" s="246">
        <v>103110</v>
      </c>
      <c r="B230" s="246" t="s">
        <v>5465</v>
      </c>
      <c r="C230" s="246" t="s">
        <v>5304</v>
      </c>
      <c r="D230" s="247">
        <v>150.76</v>
      </c>
    </row>
    <row r="231" spans="1:4" ht="13.5" x14ac:dyDescent="0.25">
      <c r="A231" s="246">
        <v>103111</v>
      </c>
      <c r="B231" s="246" t="s">
        <v>5466</v>
      </c>
      <c r="C231" s="246" t="s">
        <v>5304</v>
      </c>
      <c r="D231" s="247">
        <v>202.8</v>
      </c>
    </row>
    <row r="232" spans="1:4" ht="13.5" x14ac:dyDescent="0.25">
      <c r="A232" s="246">
        <v>103112</v>
      </c>
      <c r="B232" s="246" t="s">
        <v>5467</v>
      </c>
      <c r="C232" s="246" t="s">
        <v>5304</v>
      </c>
      <c r="D232" s="247">
        <v>220.87</v>
      </c>
    </row>
    <row r="233" spans="1:4" ht="13.5" x14ac:dyDescent="0.25">
      <c r="A233" s="246">
        <v>103113</v>
      </c>
      <c r="B233" s="246" t="s">
        <v>5468</v>
      </c>
      <c r="C233" s="246" t="s">
        <v>5304</v>
      </c>
      <c r="D233" s="247">
        <v>272.91000000000003</v>
      </c>
    </row>
    <row r="234" spans="1:4" ht="13.5" x14ac:dyDescent="0.25">
      <c r="A234" s="246">
        <v>103114</v>
      </c>
      <c r="B234" s="246" t="s">
        <v>5469</v>
      </c>
      <c r="C234" s="246" t="s">
        <v>5304</v>
      </c>
      <c r="D234" s="247">
        <v>290.99</v>
      </c>
    </row>
    <row r="235" spans="1:4" ht="13.5" x14ac:dyDescent="0.25">
      <c r="A235" s="246">
        <v>103115</v>
      </c>
      <c r="B235" s="246" t="s">
        <v>5470</v>
      </c>
      <c r="C235" s="246" t="s">
        <v>5304</v>
      </c>
      <c r="D235" s="247">
        <v>327.14</v>
      </c>
    </row>
    <row r="236" spans="1:4" ht="13.5" x14ac:dyDescent="0.25">
      <c r="A236" s="246">
        <v>103116</v>
      </c>
      <c r="B236" s="246" t="s">
        <v>5471</v>
      </c>
      <c r="C236" s="246" t="s">
        <v>5304</v>
      </c>
      <c r="D236" s="247">
        <v>397.24</v>
      </c>
    </row>
    <row r="237" spans="1:4" ht="13.5" x14ac:dyDescent="0.25">
      <c r="A237" s="246">
        <v>103117</v>
      </c>
      <c r="B237" s="246" t="s">
        <v>5472</v>
      </c>
      <c r="C237" s="246" t="s">
        <v>5304</v>
      </c>
      <c r="D237" s="247">
        <v>433.39</v>
      </c>
    </row>
    <row r="238" spans="1:4" ht="13.5" x14ac:dyDescent="0.25">
      <c r="A238" s="246">
        <v>103118</v>
      </c>
      <c r="B238" s="246" t="s">
        <v>5473</v>
      </c>
      <c r="C238" s="246" t="s">
        <v>5304</v>
      </c>
      <c r="D238" s="247">
        <v>503.5</v>
      </c>
    </row>
    <row r="239" spans="1:4" ht="13.5" x14ac:dyDescent="0.25">
      <c r="A239" s="246">
        <v>103119</v>
      </c>
      <c r="B239" s="246" t="s">
        <v>5474</v>
      </c>
      <c r="C239" s="246" t="s">
        <v>5304</v>
      </c>
      <c r="D239" s="247">
        <v>539.65</v>
      </c>
    </row>
    <row r="240" spans="1:4" ht="13.5" x14ac:dyDescent="0.25">
      <c r="A240" s="246">
        <v>103120</v>
      </c>
      <c r="B240" s="246" t="s">
        <v>5475</v>
      </c>
      <c r="C240" s="246" t="s">
        <v>5304</v>
      </c>
      <c r="D240" s="247">
        <v>645.9</v>
      </c>
    </row>
    <row r="241" spans="1:4" ht="13.5" x14ac:dyDescent="0.25">
      <c r="A241" s="246">
        <v>103121</v>
      </c>
      <c r="B241" s="246" t="s">
        <v>5476</v>
      </c>
      <c r="C241" s="246" t="s">
        <v>5304</v>
      </c>
      <c r="D241" s="247">
        <v>48.98</v>
      </c>
    </row>
    <row r="242" spans="1:4" ht="13.5" x14ac:dyDescent="0.25">
      <c r="A242" s="246">
        <v>103122</v>
      </c>
      <c r="B242" s="246" t="s">
        <v>5477</v>
      </c>
      <c r="C242" s="246" t="s">
        <v>5304</v>
      </c>
      <c r="D242" s="247">
        <v>59.82</v>
      </c>
    </row>
    <row r="243" spans="1:4" ht="13.5" x14ac:dyDescent="0.25">
      <c r="A243" s="246">
        <v>103123</v>
      </c>
      <c r="B243" s="246" t="s">
        <v>5478</v>
      </c>
      <c r="C243" s="246" t="s">
        <v>5304</v>
      </c>
      <c r="D243" s="247">
        <v>86.94</v>
      </c>
    </row>
    <row r="244" spans="1:4" ht="13.5" x14ac:dyDescent="0.25">
      <c r="A244" s="246">
        <v>103124</v>
      </c>
      <c r="B244" s="246" t="s">
        <v>5479</v>
      </c>
      <c r="C244" s="246" t="s">
        <v>5304</v>
      </c>
      <c r="D244" s="247">
        <v>114.04</v>
      </c>
    </row>
    <row r="245" spans="1:4" ht="13.5" x14ac:dyDescent="0.25">
      <c r="A245" s="246">
        <v>103125</v>
      </c>
      <c r="B245" s="246" t="s">
        <v>5480</v>
      </c>
      <c r="C245" s="246" t="s">
        <v>5304</v>
      </c>
      <c r="D245" s="247">
        <v>192.11</v>
      </c>
    </row>
    <row r="246" spans="1:4" ht="13.5" x14ac:dyDescent="0.25">
      <c r="A246" s="246">
        <v>103126</v>
      </c>
      <c r="B246" s="246" t="s">
        <v>5481</v>
      </c>
      <c r="C246" s="246" t="s">
        <v>5304</v>
      </c>
      <c r="D246" s="247">
        <v>219.21</v>
      </c>
    </row>
    <row r="247" spans="1:4" ht="13.5" x14ac:dyDescent="0.25">
      <c r="A247" s="246">
        <v>103127</v>
      </c>
      <c r="B247" s="246" t="s">
        <v>5482</v>
      </c>
      <c r="C247" s="246" t="s">
        <v>5304</v>
      </c>
      <c r="D247" s="247">
        <v>297.26</v>
      </c>
    </row>
    <row r="248" spans="1:4" ht="13.5" x14ac:dyDescent="0.25">
      <c r="A248" s="246">
        <v>103128</v>
      </c>
      <c r="B248" s="246" t="s">
        <v>5483</v>
      </c>
      <c r="C248" s="246" t="s">
        <v>5304</v>
      </c>
      <c r="D248" s="247">
        <v>324.38</v>
      </c>
    </row>
    <row r="249" spans="1:4" ht="13.5" x14ac:dyDescent="0.25">
      <c r="A249" s="246">
        <v>103129</v>
      </c>
      <c r="B249" s="246" t="s">
        <v>5484</v>
      </c>
      <c r="C249" s="246" t="s">
        <v>5304</v>
      </c>
      <c r="D249" s="247">
        <v>402.44</v>
      </c>
    </row>
    <row r="250" spans="1:4" ht="13.5" x14ac:dyDescent="0.25">
      <c r="A250" s="246">
        <v>103130</v>
      </c>
      <c r="B250" s="246" t="s">
        <v>5485</v>
      </c>
      <c r="C250" s="246" t="s">
        <v>5304</v>
      </c>
      <c r="D250" s="247">
        <v>429.53</v>
      </c>
    </row>
    <row r="251" spans="1:4" ht="13.5" x14ac:dyDescent="0.25">
      <c r="A251" s="246">
        <v>103131</v>
      </c>
      <c r="B251" s="246" t="s">
        <v>5486</v>
      </c>
      <c r="C251" s="246" t="s">
        <v>5304</v>
      </c>
      <c r="D251" s="247">
        <v>483.76</v>
      </c>
    </row>
    <row r="252" spans="1:4" ht="13.5" x14ac:dyDescent="0.25">
      <c r="A252" s="246">
        <v>103132</v>
      </c>
      <c r="B252" s="246" t="s">
        <v>5487</v>
      </c>
      <c r="C252" s="246" t="s">
        <v>5304</v>
      </c>
      <c r="D252" s="247">
        <v>588.91999999999996</v>
      </c>
    </row>
    <row r="253" spans="1:4" ht="13.5" x14ac:dyDescent="0.25">
      <c r="A253" s="246">
        <v>103133</v>
      </c>
      <c r="B253" s="246" t="s">
        <v>5488</v>
      </c>
      <c r="C253" s="246" t="s">
        <v>5304</v>
      </c>
      <c r="D253" s="247">
        <v>643.15</v>
      </c>
    </row>
    <row r="254" spans="1:4" ht="13.5" x14ac:dyDescent="0.25">
      <c r="A254" s="246">
        <v>103134</v>
      </c>
      <c r="B254" s="246" t="s">
        <v>5489</v>
      </c>
      <c r="C254" s="246" t="s">
        <v>5304</v>
      </c>
      <c r="D254" s="247">
        <v>748.32</v>
      </c>
    </row>
    <row r="255" spans="1:4" ht="13.5" x14ac:dyDescent="0.25">
      <c r="A255" s="246">
        <v>103135</v>
      </c>
      <c r="B255" s="246" t="s">
        <v>5490</v>
      </c>
      <c r="C255" s="246" t="s">
        <v>5304</v>
      </c>
      <c r="D255" s="247">
        <v>802.54</v>
      </c>
    </row>
    <row r="256" spans="1:4" ht="13.5" x14ac:dyDescent="0.25">
      <c r="A256" s="246">
        <v>103136</v>
      </c>
      <c r="B256" s="246" t="s">
        <v>5491</v>
      </c>
      <c r="C256" s="246" t="s">
        <v>5304</v>
      </c>
      <c r="D256" s="247">
        <v>961.92</v>
      </c>
    </row>
    <row r="257" spans="1:4" ht="13.5" x14ac:dyDescent="0.25">
      <c r="A257" s="246">
        <v>103137</v>
      </c>
      <c r="B257" s="246" t="s">
        <v>5492</v>
      </c>
      <c r="C257" s="246" t="s">
        <v>5304</v>
      </c>
      <c r="D257" s="247">
        <v>25.59</v>
      </c>
    </row>
    <row r="258" spans="1:4" ht="13.5" x14ac:dyDescent="0.25">
      <c r="A258" s="246">
        <v>103138</v>
      </c>
      <c r="B258" s="246" t="s">
        <v>5493</v>
      </c>
      <c r="C258" s="246" t="s">
        <v>5304</v>
      </c>
      <c r="D258" s="247">
        <v>29.2</v>
      </c>
    </row>
    <row r="259" spans="1:4" ht="13.5" x14ac:dyDescent="0.25">
      <c r="A259" s="246">
        <v>103139</v>
      </c>
      <c r="B259" s="246" t="s">
        <v>5494</v>
      </c>
      <c r="C259" s="246" t="s">
        <v>5304</v>
      </c>
      <c r="D259" s="247">
        <v>38.24</v>
      </c>
    </row>
    <row r="260" spans="1:4" ht="13.5" x14ac:dyDescent="0.25">
      <c r="A260" s="246">
        <v>103140</v>
      </c>
      <c r="B260" s="246" t="s">
        <v>5495</v>
      </c>
      <c r="C260" s="246" t="s">
        <v>5304</v>
      </c>
      <c r="D260" s="247">
        <v>47.27</v>
      </c>
    </row>
    <row r="261" spans="1:4" ht="13.5" x14ac:dyDescent="0.25">
      <c r="A261" s="246">
        <v>103141</v>
      </c>
      <c r="B261" s="246" t="s">
        <v>5496</v>
      </c>
      <c r="C261" s="246" t="s">
        <v>5304</v>
      </c>
      <c r="D261" s="247">
        <v>73.3</v>
      </c>
    </row>
    <row r="262" spans="1:4" ht="13.5" x14ac:dyDescent="0.25">
      <c r="A262" s="246">
        <v>103142</v>
      </c>
      <c r="B262" s="246" t="s">
        <v>5497</v>
      </c>
      <c r="C262" s="246" t="s">
        <v>5304</v>
      </c>
      <c r="D262" s="247">
        <v>82.32</v>
      </c>
    </row>
    <row r="263" spans="1:4" ht="13.5" x14ac:dyDescent="0.25">
      <c r="A263" s="246">
        <v>103143</v>
      </c>
      <c r="B263" s="246" t="s">
        <v>5498</v>
      </c>
      <c r="C263" s="246" t="s">
        <v>5304</v>
      </c>
      <c r="D263" s="247">
        <v>108.35</v>
      </c>
    </row>
    <row r="264" spans="1:4" ht="13.5" x14ac:dyDescent="0.25">
      <c r="A264" s="246">
        <v>103144</v>
      </c>
      <c r="B264" s="246" t="s">
        <v>5499</v>
      </c>
      <c r="C264" s="246" t="s">
        <v>5304</v>
      </c>
      <c r="D264" s="247">
        <v>117.37</v>
      </c>
    </row>
    <row r="265" spans="1:4" ht="13.5" x14ac:dyDescent="0.25">
      <c r="A265" s="246">
        <v>103145</v>
      </c>
      <c r="B265" s="246" t="s">
        <v>5500</v>
      </c>
      <c r="C265" s="246" t="s">
        <v>5304</v>
      </c>
      <c r="D265" s="247">
        <v>143.4</v>
      </c>
    </row>
    <row r="266" spans="1:4" ht="13.5" x14ac:dyDescent="0.25">
      <c r="A266" s="246">
        <v>103146</v>
      </c>
      <c r="B266" s="246" t="s">
        <v>5501</v>
      </c>
      <c r="C266" s="246" t="s">
        <v>5304</v>
      </c>
      <c r="D266" s="247">
        <v>152.43</v>
      </c>
    </row>
    <row r="267" spans="1:4" ht="13.5" x14ac:dyDescent="0.25">
      <c r="A267" s="246">
        <v>103147</v>
      </c>
      <c r="B267" s="246" t="s">
        <v>5502</v>
      </c>
      <c r="C267" s="246" t="s">
        <v>5304</v>
      </c>
      <c r="D267" s="247">
        <v>170.5</v>
      </c>
    </row>
    <row r="268" spans="1:4" ht="13.5" x14ac:dyDescent="0.25">
      <c r="A268" s="246">
        <v>103148</v>
      </c>
      <c r="B268" s="246" t="s">
        <v>5503</v>
      </c>
      <c r="C268" s="246" t="s">
        <v>5304</v>
      </c>
      <c r="D268" s="247">
        <v>205.56</v>
      </c>
    </row>
    <row r="269" spans="1:4" ht="13.5" x14ac:dyDescent="0.25">
      <c r="A269" s="246">
        <v>103149</v>
      </c>
      <c r="B269" s="246" t="s">
        <v>5504</v>
      </c>
      <c r="C269" s="246" t="s">
        <v>5304</v>
      </c>
      <c r="D269" s="247">
        <v>223.63</v>
      </c>
    </row>
    <row r="270" spans="1:4" ht="13.5" x14ac:dyDescent="0.25">
      <c r="A270" s="246">
        <v>103150</v>
      </c>
      <c r="B270" s="246" t="s">
        <v>5505</v>
      </c>
      <c r="C270" s="246" t="s">
        <v>5304</v>
      </c>
      <c r="D270" s="247">
        <v>258.64999999999998</v>
      </c>
    </row>
    <row r="271" spans="1:4" ht="13.5" x14ac:dyDescent="0.25">
      <c r="A271" s="246">
        <v>103151</v>
      </c>
      <c r="B271" s="246" t="s">
        <v>5506</v>
      </c>
      <c r="C271" s="246" t="s">
        <v>5304</v>
      </c>
      <c r="D271" s="247">
        <v>276.76</v>
      </c>
    </row>
    <row r="272" spans="1:4" ht="13.5" x14ac:dyDescent="0.25">
      <c r="A272" s="246">
        <v>103152</v>
      </c>
      <c r="B272" s="246" t="s">
        <v>5507</v>
      </c>
      <c r="C272" s="246" t="s">
        <v>5304</v>
      </c>
      <c r="D272" s="247">
        <v>329.89</v>
      </c>
    </row>
    <row r="273" spans="1:4" ht="13.5" x14ac:dyDescent="0.25">
      <c r="A273" s="246">
        <v>103372</v>
      </c>
      <c r="B273" s="246" t="s">
        <v>5508</v>
      </c>
      <c r="C273" s="246" t="s">
        <v>5237</v>
      </c>
      <c r="D273" s="247">
        <v>5.88</v>
      </c>
    </row>
    <row r="274" spans="1:4" ht="13.5" x14ac:dyDescent="0.25">
      <c r="A274" s="246">
        <v>103373</v>
      </c>
      <c r="B274" s="246" t="s">
        <v>5509</v>
      </c>
      <c r="C274" s="246" t="s">
        <v>5237</v>
      </c>
      <c r="D274" s="247">
        <v>11.54</v>
      </c>
    </row>
    <row r="275" spans="1:4" ht="13.5" x14ac:dyDescent="0.25">
      <c r="A275" s="246">
        <v>103376</v>
      </c>
      <c r="B275" s="246" t="s">
        <v>5510</v>
      </c>
      <c r="C275" s="246" t="s">
        <v>5237</v>
      </c>
      <c r="D275" s="247">
        <v>138.47</v>
      </c>
    </row>
    <row r="276" spans="1:4" ht="13.5" x14ac:dyDescent="0.25">
      <c r="A276" s="246">
        <v>103377</v>
      </c>
      <c r="B276" s="246" t="s">
        <v>5511</v>
      </c>
      <c r="C276" s="246" t="s">
        <v>5237</v>
      </c>
      <c r="D276" s="248">
        <v>1319.69</v>
      </c>
    </row>
    <row r="277" spans="1:4" ht="13.5" x14ac:dyDescent="0.25">
      <c r="A277" s="246">
        <v>103379</v>
      </c>
      <c r="B277" s="246" t="s">
        <v>5512</v>
      </c>
      <c r="C277" s="246" t="s">
        <v>5237</v>
      </c>
      <c r="D277" s="247">
        <v>461.88</v>
      </c>
    </row>
    <row r="278" spans="1:4" ht="13.5" x14ac:dyDescent="0.25">
      <c r="A278" s="246">
        <v>103383</v>
      </c>
      <c r="B278" s="246" t="s">
        <v>5513</v>
      </c>
      <c r="C278" s="246" t="s">
        <v>5237</v>
      </c>
      <c r="D278" s="248">
        <v>1132.08</v>
      </c>
    </row>
    <row r="279" spans="1:4" ht="13.5" x14ac:dyDescent="0.25">
      <c r="A279" s="246">
        <v>103385</v>
      </c>
      <c r="B279" s="246" t="s">
        <v>5514</v>
      </c>
      <c r="C279" s="246" t="s">
        <v>5237</v>
      </c>
      <c r="D279" s="248">
        <v>1824.77</v>
      </c>
    </row>
    <row r="280" spans="1:4" ht="13.5" x14ac:dyDescent="0.25">
      <c r="A280" s="246">
        <v>103387</v>
      </c>
      <c r="B280" s="246" t="s">
        <v>5515</v>
      </c>
      <c r="C280" s="246" t="s">
        <v>5237</v>
      </c>
      <c r="D280" s="248">
        <v>3201.91</v>
      </c>
    </row>
    <row r="281" spans="1:4" ht="13.5" x14ac:dyDescent="0.25">
      <c r="A281" s="246">
        <v>103389</v>
      </c>
      <c r="B281" s="246" t="s">
        <v>5516</v>
      </c>
      <c r="C281" s="246" t="s">
        <v>5237</v>
      </c>
      <c r="D281" s="248">
        <v>4761.88</v>
      </c>
    </row>
    <row r="282" spans="1:4" ht="13.5" x14ac:dyDescent="0.25">
      <c r="A282" s="246">
        <v>103391</v>
      </c>
      <c r="B282" s="246" t="s">
        <v>5517</v>
      </c>
      <c r="C282" s="246" t="s">
        <v>5237</v>
      </c>
      <c r="D282" s="248">
        <v>3130.85</v>
      </c>
    </row>
    <row r="283" spans="1:4" ht="13.5" x14ac:dyDescent="0.25">
      <c r="A283" s="246">
        <v>103392</v>
      </c>
      <c r="B283" s="246" t="s">
        <v>5518</v>
      </c>
      <c r="C283" s="246" t="s">
        <v>5237</v>
      </c>
      <c r="D283" s="248">
        <v>5122.6000000000004</v>
      </c>
    </row>
    <row r="284" spans="1:4" ht="13.5" x14ac:dyDescent="0.25">
      <c r="A284" s="246">
        <v>103393</v>
      </c>
      <c r="B284" s="246" t="s">
        <v>5519</v>
      </c>
      <c r="C284" s="246" t="s">
        <v>5237</v>
      </c>
      <c r="D284" s="248">
        <v>5649.4</v>
      </c>
    </row>
    <row r="285" spans="1:4" ht="13.5" x14ac:dyDescent="0.25">
      <c r="A285" s="246">
        <v>103394</v>
      </c>
      <c r="B285" s="246" t="s">
        <v>5520</v>
      </c>
      <c r="C285" s="246" t="s">
        <v>5237</v>
      </c>
      <c r="D285" s="248">
        <v>4179.13</v>
      </c>
    </row>
    <row r="286" spans="1:4" ht="13.5" x14ac:dyDescent="0.25">
      <c r="A286" s="246">
        <v>103395</v>
      </c>
      <c r="B286" s="246" t="s">
        <v>5521</v>
      </c>
      <c r="C286" s="246" t="s">
        <v>5237</v>
      </c>
      <c r="D286" s="248">
        <v>2066.39</v>
      </c>
    </row>
    <row r="287" spans="1:4" ht="13.5" x14ac:dyDescent="0.25">
      <c r="A287" s="246">
        <v>103396</v>
      </c>
      <c r="B287" s="246" t="s">
        <v>5522</v>
      </c>
      <c r="C287" s="246" t="s">
        <v>5237</v>
      </c>
      <c r="D287" s="248">
        <v>1386.31</v>
      </c>
    </row>
    <row r="288" spans="1:4" ht="13.5" x14ac:dyDescent="0.25">
      <c r="A288" s="246">
        <v>103397</v>
      </c>
      <c r="B288" s="246" t="s">
        <v>5523</v>
      </c>
      <c r="C288" s="246" t="s">
        <v>5304</v>
      </c>
      <c r="D288" s="247">
        <v>2.96</v>
      </c>
    </row>
    <row r="289" spans="1:4" ht="13.5" x14ac:dyDescent="0.25">
      <c r="A289" s="246">
        <v>103398</v>
      </c>
      <c r="B289" s="246" t="s">
        <v>5524</v>
      </c>
      <c r="C289" s="246" t="s">
        <v>5304</v>
      </c>
      <c r="D289" s="247">
        <v>4.75</v>
      </c>
    </row>
    <row r="290" spans="1:4" ht="13.5" x14ac:dyDescent="0.25">
      <c r="A290" s="246">
        <v>103399</v>
      </c>
      <c r="B290" s="246" t="s">
        <v>5525</v>
      </c>
      <c r="C290" s="246" t="s">
        <v>5304</v>
      </c>
      <c r="D290" s="247">
        <v>9.36</v>
      </c>
    </row>
    <row r="291" spans="1:4" ht="13.5" x14ac:dyDescent="0.25">
      <c r="A291" s="246">
        <v>103400</v>
      </c>
      <c r="B291" s="246" t="s">
        <v>5526</v>
      </c>
      <c r="C291" s="246" t="s">
        <v>5304</v>
      </c>
      <c r="D291" s="247">
        <v>13.37</v>
      </c>
    </row>
    <row r="292" spans="1:4" ht="13.5" x14ac:dyDescent="0.25">
      <c r="A292" s="246">
        <v>103401</v>
      </c>
      <c r="B292" s="246" t="s">
        <v>5527</v>
      </c>
      <c r="C292" s="246" t="s">
        <v>5304</v>
      </c>
      <c r="D292" s="247">
        <v>16.34</v>
      </c>
    </row>
    <row r="293" spans="1:4" ht="13.5" x14ac:dyDescent="0.25">
      <c r="A293" s="246">
        <v>103402</v>
      </c>
      <c r="B293" s="246" t="s">
        <v>5528</v>
      </c>
      <c r="C293" s="246" t="s">
        <v>5304</v>
      </c>
      <c r="D293" s="247">
        <v>23.77</v>
      </c>
    </row>
    <row r="294" spans="1:4" ht="13.5" x14ac:dyDescent="0.25">
      <c r="A294" s="246">
        <v>103403</v>
      </c>
      <c r="B294" s="246" t="s">
        <v>5529</v>
      </c>
      <c r="C294" s="246" t="s">
        <v>5304</v>
      </c>
      <c r="D294" s="247">
        <v>26.75</v>
      </c>
    </row>
    <row r="295" spans="1:4" ht="13.5" x14ac:dyDescent="0.25">
      <c r="A295" s="246">
        <v>103404</v>
      </c>
      <c r="B295" s="246" t="s">
        <v>5530</v>
      </c>
      <c r="C295" s="246" t="s">
        <v>5304</v>
      </c>
      <c r="D295" s="247">
        <v>29.72</v>
      </c>
    </row>
    <row r="296" spans="1:4" ht="13.5" x14ac:dyDescent="0.25">
      <c r="A296" s="246">
        <v>103405</v>
      </c>
      <c r="B296" s="246" t="s">
        <v>5531</v>
      </c>
      <c r="C296" s="246" t="s">
        <v>5304</v>
      </c>
      <c r="D296" s="247">
        <v>33.44</v>
      </c>
    </row>
    <row r="297" spans="1:4" ht="13.5" x14ac:dyDescent="0.25">
      <c r="A297" s="246">
        <v>103406</v>
      </c>
      <c r="B297" s="246" t="s">
        <v>5532</v>
      </c>
      <c r="C297" s="246" t="s">
        <v>5304</v>
      </c>
      <c r="D297" s="247">
        <v>37.15</v>
      </c>
    </row>
    <row r="298" spans="1:4" ht="13.5" x14ac:dyDescent="0.25">
      <c r="A298" s="246">
        <v>103407</v>
      </c>
      <c r="B298" s="246" t="s">
        <v>5533</v>
      </c>
      <c r="C298" s="246" t="s">
        <v>5304</v>
      </c>
      <c r="D298" s="247">
        <v>41.61</v>
      </c>
    </row>
    <row r="299" spans="1:4" ht="13.5" x14ac:dyDescent="0.25">
      <c r="A299" s="246">
        <v>103408</v>
      </c>
      <c r="B299" s="246" t="s">
        <v>5534</v>
      </c>
      <c r="C299" s="246" t="s">
        <v>5304</v>
      </c>
      <c r="D299" s="247">
        <v>46.81</v>
      </c>
    </row>
    <row r="300" spans="1:4" ht="13.5" x14ac:dyDescent="0.25">
      <c r="A300" s="246">
        <v>103409</v>
      </c>
      <c r="B300" s="246" t="s">
        <v>5535</v>
      </c>
      <c r="C300" s="246" t="s">
        <v>5304</v>
      </c>
      <c r="D300" s="247">
        <v>52.76</v>
      </c>
    </row>
    <row r="301" spans="1:4" ht="13.5" x14ac:dyDescent="0.25">
      <c r="A301" s="246">
        <v>103410</v>
      </c>
      <c r="B301" s="246" t="s">
        <v>5536</v>
      </c>
      <c r="C301" s="246" t="s">
        <v>5304</v>
      </c>
      <c r="D301" s="247">
        <v>59.44</v>
      </c>
    </row>
    <row r="302" spans="1:4" ht="13.5" x14ac:dyDescent="0.25">
      <c r="A302" s="246">
        <v>103411</v>
      </c>
      <c r="B302" s="246" t="s">
        <v>5537</v>
      </c>
      <c r="C302" s="246" t="s">
        <v>5304</v>
      </c>
      <c r="D302" s="247">
        <v>5.93</v>
      </c>
    </row>
    <row r="303" spans="1:4" ht="13.5" x14ac:dyDescent="0.25">
      <c r="A303" s="246">
        <v>103412</v>
      </c>
      <c r="B303" s="246" t="s">
        <v>5538</v>
      </c>
      <c r="C303" s="246" t="s">
        <v>5304</v>
      </c>
      <c r="D303" s="247">
        <v>9.5</v>
      </c>
    </row>
    <row r="304" spans="1:4" ht="13.5" x14ac:dyDescent="0.25">
      <c r="A304" s="246">
        <v>103413</v>
      </c>
      <c r="B304" s="246" t="s">
        <v>5539</v>
      </c>
      <c r="C304" s="246" t="s">
        <v>5304</v>
      </c>
      <c r="D304" s="247">
        <v>18.72</v>
      </c>
    </row>
    <row r="305" spans="1:4" ht="13.5" x14ac:dyDescent="0.25">
      <c r="A305" s="246">
        <v>103414</v>
      </c>
      <c r="B305" s="246" t="s">
        <v>5540</v>
      </c>
      <c r="C305" s="246" t="s">
        <v>5304</v>
      </c>
      <c r="D305" s="247">
        <v>26.75</v>
      </c>
    </row>
    <row r="306" spans="1:4" ht="13.5" x14ac:dyDescent="0.25">
      <c r="A306" s="246">
        <v>103415</v>
      </c>
      <c r="B306" s="246" t="s">
        <v>5541</v>
      </c>
      <c r="C306" s="246" t="s">
        <v>5304</v>
      </c>
      <c r="D306" s="247">
        <v>32.69</v>
      </c>
    </row>
    <row r="307" spans="1:4" ht="13.5" x14ac:dyDescent="0.25">
      <c r="A307" s="246">
        <v>103416</v>
      </c>
      <c r="B307" s="246" t="s">
        <v>5542</v>
      </c>
      <c r="C307" s="246" t="s">
        <v>5304</v>
      </c>
      <c r="D307" s="247">
        <v>47.56</v>
      </c>
    </row>
    <row r="308" spans="1:4" ht="13.5" x14ac:dyDescent="0.25">
      <c r="A308" s="246">
        <v>103417</v>
      </c>
      <c r="B308" s="246" t="s">
        <v>5543</v>
      </c>
      <c r="C308" s="246" t="s">
        <v>5304</v>
      </c>
      <c r="D308" s="247">
        <v>53.51</v>
      </c>
    </row>
    <row r="309" spans="1:4" ht="13.5" x14ac:dyDescent="0.25">
      <c r="A309" s="246">
        <v>103418</v>
      </c>
      <c r="B309" s="246" t="s">
        <v>5544</v>
      </c>
      <c r="C309" s="246" t="s">
        <v>5304</v>
      </c>
      <c r="D309" s="247">
        <v>59.44</v>
      </c>
    </row>
    <row r="310" spans="1:4" ht="13.5" x14ac:dyDescent="0.25">
      <c r="A310" s="246">
        <v>103419</v>
      </c>
      <c r="B310" s="246" t="s">
        <v>5545</v>
      </c>
      <c r="C310" s="246" t="s">
        <v>5304</v>
      </c>
      <c r="D310" s="247">
        <v>66.88</v>
      </c>
    </row>
    <row r="311" spans="1:4" ht="13.5" x14ac:dyDescent="0.25">
      <c r="A311" s="246">
        <v>103420</v>
      </c>
      <c r="B311" s="246" t="s">
        <v>5546</v>
      </c>
      <c r="C311" s="246" t="s">
        <v>5304</v>
      </c>
      <c r="D311" s="247">
        <v>74.31</v>
      </c>
    </row>
    <row r="312" spans="1:4" ht="13.5" x14ac:dyDescent="0.25">
      <c r="A312" s="246">
        <v>103421</v>
      </c>
      <c r="B312" s="246" t="s">
        <v>5547</v>
      </c>
      <c r="C312" s="246" t="s">
        <v>5304</v>
      </c>
      <c r="D312" s="247">
        <v>83.23</v>
      </c>
    </row>
    <row r="313" spans="1:4" ht="13.5" x14ac:dyDescent="0.25">
      <c r="A313" s="246">
        <v>103422</v>
      </c>
      <c r="B313" s="246" t="s">
        <v>5548</v>
      </c>
      <c r="C313" s="246" t="s">
        <v>5304</v>
      </c>
      <c r="D313" s="247">
        <v>93.63</v>
      </c>
    </row>
    <row r="314" spans="1:4" ht="13.5" x14ac:dyDescent="0.25">
      <c r="A314" s="246">
        <v>103423</v>
      </c>
      <c r="B314" s="246" t="s">
        <v>5549</v>
      </c>
      <c r="C314" s="246" t="s">
        <v>5304</v>
      </c>
      <c r="D314" s="247">
        <v>105.53</v>
      </c>
    </row>
    <row r="315" spans="1:4" ht="13.5" x14ac:dyDescent="0.25">
      <c r="A315" s="246">
        <v>103424</v>
      </c>
      <c r="B315" s="246" t="s">
        <v>5550</v>
      </c>
      <c r="C315" s="246" t="s">
        <v>5304</v>
      </c>
      <c r="D315" s="247">
        <v>118.9</v>
      </c>
    </row>
    <row r="316" spans="1:4" ht="13.5" x14ac:dyDescent="0.25">
      <c r="A316" s="246">
        <v>103425</v>
      </c>
      <c r="B316" s="246" t="s">
        <v>5551</v>
      </c>
      <c r="C316" s="246" t="s">
        <v>5304</v>
      </c>
      <c r="D316" s="247">
        <v>15.9</v>
      </c>
    </row>
    <row r="317" spans="1:4" ht="13.5" x14ac:dyDescent="0.25">
      <c r="A317" s="246">
        <v>103426</v>
      </c>
      <c r="B317" s="246" t="s">
        <v>5552</v>
      </c>
      <c r="C317" s="246" t="s">
        <v>5304</v>
      </c>
      <c r="D317" s="247">
        <v>18.7</v>
      </c>
    </row>
    <row r="318" spans="1:4" ht="13.5" x14ac:dyDescent="0.25">
      <c r="A318" s="246">
        <v>103427</v>
      </c>
      <c r="B318" s="246" t="s">
        <v>5553</v>
      </c>
      <c r="C318" s="246" t="s">
        <v>5304</v>
      </c>
      <c r="D318" s="247">
        <v>37.520000000000003</v>
      </c>
    </row>
    <row r="319" spans="1:4" ht="13.5" x14ac:dyDescent="0.25">
      <c r="A319" s="246">
        <v>103428</v>
      </c>
      <c r="B319" s="246" t="s">
        <v>5554</v>
      </c>
      <c r="C319" s="246" t="s">
        <v>5304</v>
      </c>
      <c r="D319" s="247">
        <v>261.22000000000003</v>
      </c>
    </row>
    <row r="320" spans="1:4" ht="13.5" x14ac:dyDescent="0.25">
      <c r="A320" s="246">
        <v>103429</v>
      </c>
      <c r="B320" s="246" t="s">
        <v>5555</v>
      </c>
      <c r="C320" s="246" t="s">
        <v>5304</v>
      </c>
      <c r="D320" s="248">
        <v>2986.87</v>
      </c>
    </row>
    <row r="321" spans="1:4" ht="13.5" x14ac:dyDescent="0.25">
      <c r="A321" s="246">
        <v>103430</v>
      </c>
      <c r="B321" s="246" t="s">
        <v>5556</v>
      </c>
      <c r="C321" s="246" t="s">
        <v>5304</v>
      </c>
      <c r="D321" s="247">
        <v>34.72</v>
      </c>
    </row>
    <row r="322" spans="1:4" ht="13.5" x14ac:dyDescent="0.25">
      <c r="A322" s="246">
        <v>103431</v>
      </c>
      <c r="B322" s="246" t="s">
        <v>5557</v>
      </c>
      <c r="C322" s="246" t="s">
        <v>5304</v>
      </c>
      <c r="D322" s="247">
        <v>60.51</v>
      </c>
    </row>
    <row r="323" spans="1:4" ht="13.5" x14ac:dyDescent="0.25">
      <c r="A323" s="246">
        <v>103432</v>
      </c>
      <c r="B323" s="246" t="s">
        <v>5558</v>
      </c>
      <c r="C323" s="246" t="s">
        <v>5304</v>
      </c>
      <c r="D323" s="248">
        <v>1696.96</v>
      </c>
    </row>
    <row r="324" spans="1:4" ht="13.5" x14ac:dyDescent="0.25">
      <c r="A324" s="246">
        <v>103433</v>
      </c>
      <c r="B324" s="246" t="s">
        <v>5559</v>
      </c>
      <c r="C324" s="246" t="s">
        <v>5304</v>
      </c>
      <c r="D324" s="247">
        <v>34.92</v>
      </c>
    </row>
    <row r="325" spans="1:4" ht="13.5" x14ac:dyDescent="0.25">
      <c r="A325" s="246">
        <v>103434</v>
      </c>
      <c r="B325" s="246" t="s">
        <v>5560</v>
      </c>
      <c r="C325" s="246" t="s">
        <v>5304</v>
      </c>
      <c r="D325" s="247">
        <v>48.1</v>
      </c>
    </row>
    <row r="326" spans="1:4" ht="13.5" x14ac:dyDescent="0.25">
      <c r="A326" s="246">
        <v>103435</v>
      </c>
      <c r="B326" s="246" t="s">
        <v>5561</v>
      </c>
      <c r="C326" s="246" t="s">
        <v>5304</v>
      </c>
      <c r="D326" s="247">
        <v>89.32</v>
      </c>
    </row>
    <row r="327" spans="1:4" ht="13.5" x14ac:dyDescent="0.25">
      <c r="A327" s="246">
        <v>103436</v>
      </c>
      <c r="B327" s="246" t="s">
        <v>5562</v>
      </c>
      <c r="C327" s="246" t="s">
        <v>5304</v>
      </c>
      <c r="D327" s="248">
        <v>2407.4299999999998</v>
      </c>
    </row>
    <row r="328" spans="1:4" ht="13.5" x14ac:dyDescent="0.25">
      <c r="A328" s="246">
        <v>103437</v>
      </c>
      <c r="B328" s="246" t="s">
        <v>5563</v>
      </c>
      <c r="C328" s="246" t="s">
        <v>5304</v>
      </c>
      <c r="D328" s="247">
        <v>185.55</v>
      </c>
    </row>
    <row r="329" spans="1:4" ht="13.5" x14ac:dyDescent="0.25">
      <c r="A329" s="246">
        <v>103438</v>
      </c>
      <c r="B329" s="246" t="s">
        <v>5564</v>
      </c>
      <c r="C329" s="246" t="s">
        <v>5304</v>
      </c>
      <c r="D329" s="247">
        <v>185.55</v>
      </c>
    </row>
    <row r="330" spans="1:4" ht="13.5" x14ac:dyDescent="0.25">
      <c r="A330" s="246">
        <v>103439</v>
      </c>
      <c r="B330" s="246" t="s">
        <v>5565</v>
      </c>
      <c r="C330" s="246" t="s">
        <v>5304</v>
      </c>
      <c r="D330" s="247">
        <v>219.65</v>
      </c>
    </row>
    <row r="331" spans="1:4" ht="13.5" x14ac:dyDescent="0.25">
      <c r="A331" s="246">
        <v>103440</v>
      </c>
      <c r="B331" s="246" t="s">
        <v>5566</v>
      </c>
      <c r="C331" s="246" t="s">
        <v>5304</v>
      </c>
      <c r="D331" s="247">
        <v>412.63</v>
      </c>
    </row>
    <row r="332" spans="1:4" ht="13.5" x14ac:dyDescent="0.25">
      <c r="A332" s="246">
        <v>103441</v>
      </c>
      <c r="B332" s="246" t="s">
        <v>5567</v>
      </c>
      <c r="C332" s="246" t="s">
        <v>5304</v>
      </c>
      <c r="D332" s="247">
        <v>418.16</v>
      </c>
    </row>
    <row r="333" spans="1:4" ht="13.5" x14ac:dyDescent="0.25">
      <c r="A333" s="246">
        <v>103442</v>
      </c>
      <c r="B333" s="246" t="s">
        <v>5568</v>
      </c>
      <c r="C333" s="246" t="s">
        <v>5304</v>
      </c>
      <c r="D333" s="247">
        <v>551.48</v>
      </c>
    </row>
    <row r="334" spans="1:4" ht="13.5" x14ac:dyDescent="0.25">
      <c r="A334" s="246">
        <v>93206</v>
      </c>
      <c r="B334" s="246" t="s">
        <v>5569</v>
      </c>
      <c r="C334" s="246" t="s">
        <v>5570</v>
      </c>
      <c r="D334" s="248">
        <v>1093.6099999999999</v>
      </c>
    </row>
    <row r="335" spans="1:4" ht="13.5" x14ac:dyDescent="0.25">
      <c r="A335" s="246">
        <v>93207</v>
      </c>
      <c r="B335" s="246" t="s">
        <v>5571</v>
      </c>
      <c r="C335" s="246" t="s">
        <v>5570</v>
      </c>
      <c r="D335" s="248">
        <v>1077.81</v>
      </c>
    </row>
    <row r="336" spans="1:4" ht="13.5" x14ac:dyDescent="0.25">
      <c r="A336" s="246">
        <v>93208</v>
      </c>
      <c r="B336" s="246" t="s">
        <v>5572</v>
      </c>
      <c r="C336" s="246" t="s">
        <v>5570</v>
      </c>
      <c r="D336" s="247">
        <v>859.63</v>
      </c>
    </row>
    <row r="337" spans="1:4" ht="13.5" x14ac:dyDescent="0.25">
      <c r="A337" s="246">
        <v>93209</v>
      </c>
      <c r="B337" s="246" t="s">
        <v>5573</v>
      </c>
      <c r="C337" s="246" t="s">
        <v>5570</v>
      </c>
      <c r="D337" s="247">
        <v>896.73</v>
      </c>
    </row>
    <row r="338" spans="1:4" ht="13.5" x14ac:dyDescent="0.25">
      <c r="A338" s="246">
        <v>93210</v>
      </c>
      <c r="B338" s="246" t="s">
        <v>5574</v>
      </c>
      <c r="C338" s="246" t="s">
        <v>5570</v>
      </c>
      <c r="D338" s="247">
        <v>575.49</v>
      </c>
    </row>
    <row r="339" spans="1:4" ht="13.5" x14ac:dyDescent="0.25">
      <c r="A339" s="246">
        <v>93211</v>
      </c>
      <c r="B339" s="246" t="s">
        <v>5575</v>
      </c>
      <c r="C339" s="246" t="s">
        <v>5570</v>
      </c>
      <c r="D339" s="247">
        <v>564.87</v>
      </c>
    </row>
    <row r="340" spans="1:4" ht="13.5" x14ac:dyDescent="0.25">
      <c r="A340" s="246">
        <v>93212</v>
      </c>
      <c r="B340" s="246" t="s">
        <v>5576</v>
      </c>
      <c r="C340" s="246" t="s">
        <v>5570</v>
      </c>
      <c r="D340" s="247">
        <v>953.13</v>
      </c>
    </row>
    <row r="341" spans="1:4" ht="13.5" x14ac:dyDescent="0.25">
      <c r="A341" s="246">
        <v>93213</v>
      </c>
      <c r="B341" s="246" t="s">
        <v>5577</v>
      </c>
      <c r="C341" s="246" t="s">
        <v>5570</v>
      </c>
      <c r="D341" s="247">
        <v>971.14</v>
      </c>
    </row>
    <row r="342" spans="1:4" ht="13.5" x14ac:dyDescent="0.25">
      <c r="A342" s="246">
        <v>93214</v>
      </c>
      <c r="B342" s="246" t="s">
        <v>5578</v>
      </c>
      <c r="C342" s="246" t="s">
        <v>5304</v>
      </c>
      <c r="D342" s="248">
        <v>5388.6</v>
      </c>
    </row>
    <row r="343" spans="1:4" ht="13.5" x14ac:dyDescent="0.25">
      <c r="A343" s="246">
        <v>93243</v>
      </c>
      <c r="B343" s="246" t="s">
        <v>5579</v>
      </c>
      <c r="C343" s="246" t="s">
        <v>5304</v>
      </c>
      <c r="D343" s="248">
        <v>8369.98</v>
      </c>
    </row>
    <row r="344" spans="1:4" ht="13.5" x14ac:dyDescent="0.25">
      <c r="A344" s="246">
        <v>93582</v>
      </c>
      <c r="B344" s="246" t="s">
        <v>5580</v>
      </c>
      <c r="C344" s="246" t="s">
        <v>5570</v>
      </c>
      <c r="D344" s="247">
        <v>264.22000000000003</v>
      </c>
    </row>
    <row r="345" spans="1:4" ht="13.5" x14ac:dyDescent="0.25">
      <c r="A345" s="246">
        <v>93583</v>
      </c>
      <c r="B345" s="246" t="s">
        <v>5581</v>
      </c>
      <c r="C345" s="246" t="s">
        <v>5570</v>
      </c>
      <c r="D345" s="247">
        <v>427.03</v>
      </c>
    </row>
    <row r="346" spans="1:4" ht="13.5" x14ac:dyDescent="0.25">
      <c r="A346" s="246">
        <v>93584</v>
      </c>
      <c r="B346" s="246" t="s">
        <v>5582</v>
      </c>
      <c r="C346" s="246" t="s">
        <v>5570</v>
      </c>
      <c r="D346" s="247">
        <v>843.28</v>
      </c>
    </row>
    <row r="347" spans="1:4" ht="13.5" x14ac:dyDescent="0.25">
      <c r="A347" s="246">
        <v>93585</v>
      </c>
      <c r="B347" s="246" t="s">
        <v>5583</v>
      </c>
      <c r="C347" s="246" t="s">
        <v>5570</v>
      </c>
      <c r="D347" s="248">
        <v>1108.58</v>
      </c>
    </row>
    <row r="348" spans="1:4" ht="13.5" x14ac:dyDescent="0.25">
      <c r="A348" s="246">
        <v>98441</v>
      </c>
      <c r="B348" s="246" t="s">
        <v>5584</v>
      </c>
      <c r="C348" s="246" t="s">
        <v>5570</v>
      </c>
      <c r="D348" s="247">
        <v>131.44999999999999</v>
      </c>
    </row>
    <row r="349" spans="1:4" ht="13.5" x14ac:dyDescent="0.25">
      <c r="A349" s="246">
        <v>98442</v>
      </c>
      <c r="B349" s="246" t="s">
        <v>5585</v>
      </c>
      <c r="C349" s="246" t="s">
        <v>5570</v>
      </c>
      <c r="D349" s="247">
        <v>134.05000000000001</v>
      </c>
    </row>
    <row r="350" spans="1:4" ht="13.5" x14ac:dyDescent="0.25">
      <c r="A350" s="246">
        <v>98443</v>
      </c>
      <c r="B350" s="246" t="s">
        <v>5586</v>
      </c>
      <c r="C350" s="246" t="s">
        <v>5570</v>
      </c>
      <c r="D350" s="247">
        <v>116.53</v>
      </c>
    </row>
    <row r="351" spans="1:4" ht="13.5" x14ac:dyDescent="0.25">
      <c r="A351" s="246">
        <v>98444</v>
      </c>
      <c r="B351" s="246" t="s">
        <v>5587</v>
      </c>
      <c r="C351" s="246" t="s">
        <v>5570</v>
      </c>
      <c r="D351" s="247">
        <v>118.39</v>
      </c>
    </row>
    <row r="352" spans="1:4" ht="13.5" x14ac:dyDescent="0.25">
      <c r="A352" s="246">
        <v>98445</v>
      </c>
      <c r="B352" s="246" t="s">
        <v>5588</v>
      </c>
      <c r="C352" s="246" t="s">
        <v>5570</v>
      </c>
      <c r="D352" s="247">
        <v>155.69</v>
      </c>
    </row>
    <row r="353" spans="1:4" ht="13.5" x14ac:dyDescent="0.25">
      <c r="A353" s="246">
        <v>98446</v>
      </c>
      <c r="B353" s="246" t="s">
        <v>5589</v>
      </c>
      <c r="C353" s="246" t="s">
        <v>5570</v>
      </c>
      <c r="D353" s="247">
        <v>196.22</v>
      </c>
    </row>
    <row r="354" spans="1:4" ht="13.5" x14ac:dyDescent="0.25">
      <c r="A354" s="246">
        <v>98447</v>
      </c>
      <c r="B354" s="246" t="s">
        <v>5590</v>
      </c>
      <c r="C354" s="246" t="s">
        <v>5570</v>
      </c>
      <c r="D354" s="247">
        <v>134.88999999999999</v>
      </c>
    </row>
    <row r="355" spans="1:4" ht="13.5" x14ac:dyDescent="0.25">
      <c r="A355" s="246">
        <v>98448</v>
      </c>
      <c r="B355" s="246" t="s">
        <v>5591</v>
      </c>
      <c r="C355" s="246" t="s">
        <v>5570</v>
      </c>
      <c r="D355" s="247">
        <v>166.3</v>
      </c>
    </row>
    <row r="356" spans="1:4" ht="13.5" x14ac:dyDescent="0.25">
      <c r="A356" s="246">
        <v>98449</v>
      </c>
      <c r="B356" s="246" t="s">
        <v>5592</v>
      </c>
      <c r="C356" s="246" t="s">
        <v>5570</v>
      </c>
      <c r="D356" s="247">
        <v>179.37</v>
      </c>
    </row>
    <row r="357" spans="1:4" ht="13.5" x14ac:dyDescent="0.25">
      <c r="A357" s="246">
        <v>98450</v>
      </c>
      <c r="B357" s="246" t="s">
        <v>5593</v>
      </c>
      <c r="C357" s="246" t="s">
        <v>5570</v>
      </c>
      <c r="D357" s="247">
        <v>183.17</v>
      </c>
    </row>
    <row r="358" spans="1:4" ht="13.5" x14ac:dyDescent="0.25">
      <c r="A358" s="246">
        <v>98451</v>
      </c>
      <c r="B358" s="246" t="s">
        <v>5594</v>
      </c>
      <c r="C358" s="246" t="s">
        <v>5570</v>
      </c>
      <c r="D358" s="247">
        <v>162.21</v>
      </c>
    </row>
    <row r="359" spans="1:4" ht="13.5" x14ac:dyDescent="0.25">
      <c r="A359" s="246">
        <v>98452</v>
      </c>
      <c r="B359" s="246" t="s">
        <v>5595</v>
      </c>
      <c r="C359" s="246" t="s">
        <v>5570</v>
      </c>
      <c r="D359" s="247">
        <v>164.51</v>
      </c>
    </row>
    <row r="360" spans="1:4" ht="13.5" x14ac:dyDescent="0.25">
      <c r="A360" s="246">
        <v>98453</v>
      </c>
      <c r="B360" s="246" t="s">
        <v>5596</v>
      </c>
      <c r="C360" s="246" t="s">
        <v>5570</v>
      </c>
      <c r="D360" s="247">
        <v>208.14</v>
      </c>
    </row>
    <row r="361" spans="1:4" ht="13.5" x14ac:dyDescent="0.25">
      <c r="A361" s="246">
        <v>98454</v>
      </c>
      <c r="B361" s="246" t="s">
        <v>5597</v>
      </c>
      <c r="C361" s="246" t="s">
        <v>5570</v>
      </c>
      <c r="D361" s="247">
        <v>259.58</v>
      </c>
    </row>
    <row r="362" spans="1:4" ht="13.5" x14ac:dyDescent="0.25">
      <c r="A362" s="246">
        <v>98455</v>
      </c>
      <c r="B362" s="246" t="s">
        <v>5598</v>
      </c>
      <c r="C362" s="246" t="s">
        <v>5570</v>
      </c>
      <c r="D362" s="247">
        <v>185.11</v>
      </c>
    </row>
    <row r="363" spans="1:4" ht="13.5" x14ac:dyDescent="0.25">
      <c r="A363" s="246">
        <v>98456</v>
      </c>
      <c r="B363" s="246" t="s">
        <v>5599</v>
      </c>
      <c r="C363" s="246" t="s">
        <v>5570</v>
      </c>
      <c r="D363" s="247">
        <v>226.7</v>
      </c>
    </row>
    <row r="364" spans="1:4" ht="13.5" x14ac:dyDescent="0.25">
      <c r="A364" s="246">
        <v>98458</v>
      </c>
      <c r="B364" s="246" t="s">
        <v>5600</v>
      </c>
      <c r="C364" s="246" t="s">
        <v>5570</v>
      </c>
      <c r="D364" s="247">
        <v>127.05</v>
      </c>
    </row>
    <row r="365" spans="1:4" ht="13.5" x14ac:dyDescent="0.25">
      <c r="A365" s="246">
        <v>98459</v>
      </c>
      <c r="B365" s="246" t="s">
        <v>5601</v>
      </c>
      <c r="C365" s="246" t="s">
        <v>5570</v>
      </c>
      <c r="D365" s="247">
        <v>97.61</v>
      </c>
    </row>
    <row r="366" spans="1:4" ht="13.5" x14ac:dyDescent="0.25">
      <c r="A366" s="246">
        <v>98460</v>
      </c>
      <c r="B366" s="246" t="s">
        <v>5602</v>
      </c>
      <c r="C366" s="246" t="s">
        <v>5570</v>
      </c>
      <c r="D366" s="247">
        <v>166.4</v>
      </c>
    </row>
    <row r="367" spans="1:4" ht="13.5" x14ac:dyDescent="0.25">
      <c r="A367" s="246">
        <v>98461</v>
      </c>
      <c r="B367" s="246" t="s">
        <v>5603</v>
      </c>
      <c r="C367" s="246" t="s">
        <v>5304</v>
      </c>
      <c r="D367" s="248">
        <v>4635.1400000000003</v>
      </c>
    </row>
    <row r="368" spans="1:4" ht="13.5" x14ac:dyDescent="0.25">
      <c r="A368" s="246">
        <v>98462</v>
      </c>
      <c r="B368" s="246" t="s">
        <v>5604</v>
      </c>
      <c r="C368" s="246" t="s">
        <v>5304</v>
      </c>
      <c r="D368" s="248">
        <v>7053.73</v>
      </c>
    </row>
    <row r="369" spans="1:4" ht="13.5" x14ac:dyDescent="0.25">
      <c r="A369" s="246">
        <v>5631</v>
      </c>
      <c r="B369" s="246" t="s">
        <v>5605</v>
      </c>
      <c r="C369" s="246" t="s">
        <v>5606</v>
      </c>
      <c r="D369" s="247">
        <v>190.44</v>
      </c>
    </row>
    <row r="370" spans="1:4" ht="13.5" x14ac:dyDescent="0.25">
      <c r="A370" s="246">
        <v>5678</v>
      </c>
      <c r="B370" s="246" t="s">
        <v>5607</v>
      </c>
      <c r="C370" s="246" t="s">
        <v>5606</v>
      </c>
      <c r="D370" s="247">
        <v>117.51</v>
      </c>
    </row>
    <row r="371" spans="1:4" ht="13.5" x14ac:dyDescent="0.25">
      <c r="A371" s="246">
        <v>5680</v>
      </c>
      <c r="B371" s="246" t="s">
        <v>5608</v>
      </c>
      <c r="C371" s="246" t="s">
        <v>5606</v>
      </c>
      <c r="D371" s="247">
        <v>107.14</v>
      </c>
    </row>
    <row r="372" spans="1:4" ht="13.5" x14ac:dyDescent="0.25">
      <c r="A372" s="246">
        <v>5684</v>
      </c>
      <c r="B372" s="246" t="s">
        <v>5609</v>
      </c>
      <c r="C372" s="246" t="s">
        <v>5606</v>
      </c>
      <c r="D372" s="247">
        <v>148.76</v>
      </c>
    </row>
    <row r="373" spans="1:4" ht="13.5" x14ac:dyDescent="0.25">
      <c r="A373" s="246">
        <v>5689</v>
      </c>
      <c r="B373" s="246" t="s">
        <v>5610</v>
      </c>
      <c r="C373" s="246" t="s">
        <v>5606</v>
      </c>
      <c r="D373" s="247">
        <v>7.39</v>
      </c>
    </row>
    <row r="374" spans="1:4" ht="13.5" x14ac:dyDescent="0.25">
      <c r="A374" s="246">
        <v>5795</v>
      </c>
      <c r="B374" s="246" t="s">
        <v>5611</v>
      </c>
      <c r="C374" s="246" t="s">
        <v>5606</v>
      </c>
      <c r="D374" s="247">
        <v>17.28</v>
      </c>
    </row>
    <row r="375" spans="1:4" ht="13.5" x14ac:dyDescent="0.25">
      <c r="A375" s="246">
        <v>5811</v>
      </c>
      <c r="B375" s="246" t="s">
        <v>5612</v>
      </c>
      <c r="C375" s="246" t="s">
        <v>5606</v>
      </c>
      <c r="D375" s="247">
        <v>185.7</v>
      </c>
    </row>
    <row r="376" spans="1:4" ht="13.5" x14ac:dyDescent="0.25">
      <c r="A376" s="246">
        <v>5823</v>
      </c>
      <c r="B376" s="246" t="s">
        <v>5613</v>
      </c>
      <c r="C376" s="246" t="s">
        <v>5606</v>
      </c>
      <c r="D376" s="247">
        <v>178.02</v>
      </c>
    </row>
    <row r="377" spans="1:4" ht="13.5" x14ac:dyDescent="0.25">
      <c r="A377" s="246">
        <v>5824</v>
      </c>
      <c r="B377" s="246" t="s">
        <v>5614</v>
      </c>
      <c r="C377" s="246" t="s">
        <v>5606</v>
      </c>
      <c r="D377" s="247">
        <v>176.62</v>
      </c>
    </row>
    <row r="378" spans="1:4" ht="13.5" x14ac:dyDescent="0.25">
      <c r="A378" s="246">
        <v>5835</v>
      </c>
      <c r="B378" s="246" t="s">
        <v>5615</v>
      </c>
      <c r="C378" s="246" t="s">
        <v>5606</v>
      </c>
      <c r="D378" s="247">
        <v>352.44</v>
      </c>
    </row>
    <row r="379" spans="1:4" ht="13.5" x14ac:dyDescent="0.25">
      <c r="A379" s="246">
        <v>5839</v>
      </c>
      <c r="B379" s="246" t="s">
        <v>5616</v>
      </c>
      <c r="C379" s="246" t="s">
        <v>5606</v>
      </c>
      <c r="D379" s="247">
        <v>11.1</v>
      </c>
    </row>
    <row r="380" spans="1:4" ht="13.5" x14ac:dyDescent="0.25">
      <c r="A380" s="246">
        <v>5843</v>
      </c>
      <c r="B380" s="246" t="s">
        <v>5617</v>
      </c>
      <c r="C380" s="246" t="s">
        <v>5606</v>
      </c>
      <c r="D380" s="247">
        <v>152.25</v>
      </c>
    </row>
    <row r="381" spans="1:4" ht="13.5" x14ac:dyDescent="0.25">
      <c r="A381" s="246">
        <v>5847</v>
      </c>
      <c r="B381" s="246" t="s">
        <v>5618</v>
      </c>
      <c r="C381" s="246" t="s">
        <v>5606</v>
      </c>
      <c r="D381" s="247">
        <v>224.12</v>
      </c>
    </row>
    <row r="382" spans="1:4" ht="13.5" x14ac:dyDescent="0.25">
      <c r="A382" s="246">
        <v>5851</v>
      </c>
      <c r="B382" s="246" t="s">
        <v>5619</v>
      </c>
      <c r="C382" s="246" t="s">
        <v>5606</v>
      </c>
      <c r="D382" s="247">
        <v>212.39</v>
      </c>
    </row>
    <row r="383" spans="1:4" ht="13.5" x14ac:dyDescent="0.25">
      <c r="A383" s="246">
        <v>5855</v>
      </c>
      <c r="B383" s="246" t="s">
        <v>5620</v>
      </c>
      <c r="C383" s="246" t="s">
        <v>5606</v>
      </c>
      <c r="D383" s="247">
        <v>569.79999999999995</v>
      </c>
    </row>
    <row r="384" spans="1:4" ht="13.5" x14ac:dyDescent="0.25">
      <c r="A384" s="246">
        <v>5863</v>
      </c>
      <c r="B384" s="246" t="s">
        <v>5621</v>
      </c>
      <c r="C384" s="246" t="s">
        <v>5606</v>
      </c>
      <c r="D384" s="247">
        <v>23.01</v>
      </c>
    </row>
    <row r="385" spans="1:4" ht="13.5" x14ac:dyDescent="0.25">
      <c r="A385" s="246">
        <v>5867</v>
      </c>
      <c r="B385" s="246" t="s">
        <v>5622</v>
      </c>
      <c r="C385" s="246" t="s">
        <v>5606</v>
      </c>
      <c r="D385" s="247">
        <v>150.06</v>
      </c>
    </row>
    <row r="386" spans="1:4" ht="13.5" x14ac:dyDescent="0.25">
      <c r="A386" s="246">
        <v>5875</v>
      </c>
      <c r="B386" s="246" t="s">
        <v>5623</v>
      </c>
      <c r="C386" s="246" t="s">
        <v>5606</v>
      </c>
      <c r="D386" s="247">
        <v>106.68</v>
      </c>
    </row>
    <row r="387" spans="1:4" ht="13.5" x14ac:dyDescent="0.25">
      <c r="A387" s="246">
        <v>5879</v>
      </c>
      <c r="B387" s="246" t="s">
        <v>5624</v>
      </c>
      <c r="C387" s="246" t="s">
        <v>5606</v>
      </c>
      <c r="D387" s="247">
        <v>132.08000000000001</v>
      </c>
    </row>
    <row r="388" spans="1:4" ht="13.5" x14ac:dyDescent="0.25">
      <c r="A388" s="246">
        <v>5882</v>
      </c>
      <c r="B388" s="246" t="s">
        <v>5625</v>
      </c>
      <c r="C388" s="246" t="s">
        <v>5606</v>
      </c>
      <c r="D388" s="247">
        <v>108.25</v>
      </c>
    </row>
    <row r="389" spans="1:4" ht="13.5" x14ac:dyDescent="0.25">
      <c r="A389" s="246">
        <v>5890</v>
      </c>
      <c r="B389" s="246" t="s">
        <v>5626</v>
      </c>
      <c r="C389" s="246" t="s">
        <v>5606</v>
      </c>
      <c r="D389" s="247">
        <v>176.01</v>
      </c>
    </row>
    <row r="390" spans="1:4" ht="13.5" x14ac:dyDescent="0.25">
      <c r="A390" s="246">
        <v>5894</v>
      </c>
      <c r="B390" s="246" t="s">
        <v>5627</v>
      </c>
      <c r="C390" s="246" t="s">
        <v>5606</v>
      </c>
      <c r="D390" s="247">
        <v>171.12</v>
      </c>
    </row>
    <row r="391" spans="1:4" ht="13.5" x14ac:dyDescent="0.25">
      <c r="A391" s="246">
        <v>5901</v>
      </c>
      <c r="B391" s="246" t="s">
        <v>5628</v>
      </c>
      <c r="C391" s="246" t="s">
        <v>5606</v>
      </c>
      <c r="D391" s="247">
        <v>276.24</v>
      </c>
    </row>
    <row r="392" spans="1:4" ht="13.5" x14ac:dyDescent="0.25">
      <c r="A392" s="246">
        <v>5909</v>
      </c>
      <c r="B392" s="246" t="s">
        <v>5629</v>
      </c>
      <c r="C392" s="246" t="s">
        <v>5606</v>
      </c>
      <c r="D392" s="247">
        <v>31.07</v>
      </c>
    </row>
    <row r="393" spans="1:4" ht="13.5" x14ac:dyDescent="0.25">
      <c r="A393" s="246">
        <v>5921</v>
      </c>
      <c r="B393" s="246" t="s">
        <v>5630</v>
      </c>
      <c r="C393" s="246" t="s">
        <v>5606</v>
      </c>
      <c r="D393" s="247">
        <v>5.79</v>
      </c>
    </row>
    <row r="394" spans="1:4" ht="13.5" x14ac:dyDescent="0.25">
      <c r="A394" s="246">
        <v>5928</v>
      </c>
      <c r="B394" s="246" t="s">
        <v>5631</v>
      </c>
      <c r="C394" s="246" t="s">
        <v>5606</v>
      </c>
      <c r="D394" s="247">
        <v>231.97</v>
      </c>
    </row>
    <row r="395" spans="1:4" ht="13.5" x14ac:dyDescent="0.25">
      <c r="A395" s="246">
        <v>5932</v>
      </c>
      <c r="B395" s="246" t="s">
        <v>5632</v>
      </c>
      <c r="C395" s="246" t="s">
        <v>5606</v>
      </c>
      <c r="D395" s="247">
        <v>208.25</v>
      </c>
    </row>
    <row r="396" spans="1:4" ht="13.5" x14ac:dyDescent="0.25">
      <c r="A396" s="246">
        <v>5940</v>
      </c>
      <c r="B396" s="246" t="s">
        <v>5633</v>
      </c>
      <c r="C396" s="246" t="s">
        <v>5606</v>
      </c>
      <c r="D396" s="247">
        <v>157.19999999999999</v>
      </c>
    </row>
    <row r="397" spans="1:4" ht="13.5" x14ac:dyDescent="0.25">
      <c r="A397" s="246">
        <v>5944</v>
      </c>
      <c r="B397" s="246" t="s">
        <v>5634</v>
      </c>
      <c r="C397" s="246" t="s">
        <v>5606</v>
      </c>
      <c r="D397" s="247">
        <v>194.1</v>
      </c>
    </row>
    <row r="398" spans="1:4" ht="13.5" x14ac:dyDescent="0.25">
      <c r="A398" s="246">
        <v>5953</v>
      </c>
      <c r="B398" s="246" t="s">
        <v>5635</v>
      </c>
      <c r="C398" s="246" t="s">
        <v>5606</v>
      </c>
      <c r="D398" s="247">
        <v>56.48</v>
      </c>
    </row>
    <row r="399" spans="1:4" ht="13.5" x14ac:dyDescent="0.25">
      <c r="A399" s="246">
        <v>6259</v>
      </c>
      <c r="B399" s="246" t="s">
        <v>5636</v>
      </c>
      <c r="C399" s="246" t="s">
        <v>5606</v>
      </c>
      <c r="D399" s="247">
        <v>227.22</v>
      </c>
    </row>
    <row r="400" spans="1:4" ht="13.5" x14ac:dyDescent="0.25">
      <c r="A400" s="246">
        <v>6879</v>
      </c>
      <c r="B400" s="246" t="s">
        <v>5637</v>
      </c>
      <c r="C400" s="246" t="s">
        <v>5606</v>
      </c>
      <c r="D400" s="247">
        <v>198.9</v>
      </c>
    </row>
    <row r="401" spans="1:4" ht="13.5" x14ac:dyDescent="0.25">
      <c r="A401" s="246">
        <v>7030</v>
      </c>
      <c r="B401" s="246" t="s">
        <v>5638</v>
      </c>
      <c r="C401" s="246" t="s">
        <v>5606</v>
      </c>
      <c r="D401" s="247">
        <v>263.63</v>
      </c>
    </row>
    <row r="402" spans="1:4" ht="13.5" x14ac:dyDescent="0.25">
      <c r="A402" s="246">
        <v>7042</v>
      </c>
      <c r="B402" s="246" t="s">
        <v>5639</v>
      </c>
      <c r="C402" s="246" t="s">
        <v>5606</v>
      </c>
      <c r="D402" s="247">
        <v>26.54</v>
      </c>
    </row>
    <row r="403" spans="1:4" ht="13.5" x14ac:dyDescent="0.25">
      <c r="A403" s="246">
        <v>7049</v>
      </c>
      <c r="B403" s="246" t="s">
        <v>5640</v>
      </c>
      <c r="C403" s="246" t="s">
        <v>5606</v>
      </c>
      <c r="D403" s="247">
        <v>209.95</v>
      </c>
    </row>
    <row r="404" spans="1:4" ht="13.5" x14ac:dyDescent="0.25">
      <c r="A404" s="246">
        <v>67826</v>
      </c>
      <c r="B404" s="246" t="s">
        <v>5641</v>
      </c>
      <c r="C404" s="246" t="s">
        <v>5606</v>
      </c>
      <c r="D404" s="247">
        <v>155</v>
      </c>
    </row>
    <row r="405" spans="1:4" ht="13.5" x14ac:dyDescent="0.25">
      <c r="A405" s="246">
        <v>73417</v>
      </c>
      <c r="B405" s="246" t="s">
        <v>5642</v>
      </c>
      <c r="C405" s="246" t="s">
        <v>5606</v>
      </c>
      <c r="D405" s="247">
        <v>186.44</v>
      </c>
    </row>
    <row r="406" spans="1:4" ht="13.5" x14ac:dyDescent="0.25">
      <c r="A406" s="246">
        <v>73436</v>
      </c>
      <c r="B406" s="246" t="s">
        <v>5643</v>
      </c>
      <c r="C406" s="246" t="s">
        <v>5606</v>
      </c>
      <c r="D406" s="247">
        <v>183.89</v>
      </c>
    </row>
    <row r="407" spans="1:4" ht="13.5" x14ac:dyDescent="0.25">
      <c r="A407" s="246">
        <v>73467</v>
      </c>
      <c r="B407" s="246" t="s">
        <v>5644</v>
      </c>
      <c r="C407" s="246" t="s">
        <v>5606</v>
      </c>
      <c r="D407" s="247">
        <v>147.61000000000001</v>
      </c>
    </row>
    <row r="408" spans="1:4" ht="13.5" x14ac:dyDescent="0.25">
      <c r="A408" s="246">
        <v>73536</v>
      </c>
      <c r="B408" s="246" t="s">
        <v>5645</v>
      </c>
      <c r="C408" s="246" t="s">
        <v>5606</v>
      </c>
      <c r="D408" s="247">
        <v>22.48</v>
      </c>
    </row>
    <row r="409" spans="1:4" ht="13.5" x14ac:dyDescent="0.25">
      <c r="A409" s="246">
        <v>83362</v>
      </c>
      <c r="B409" s="246" t="s">
        <v>5646</v>
      </c>
      <c r="C409" s="246" t="s">
        <v>5606</v>
      </c>
      <c r="D409" s="247">
        <v>234.6</v>
      </c>
    </row>
    <row r="410" spans="1:4" ht="13.5" x14ac:dyDescent="0.25">
      <c r="A410" s="246">
        <v>83765</v>
      </c>
      <c r="B410" s="246" t="s">
        <v>5647</v>
      </c>
      <c r="C410" s="246" t="s">
        <v>5606</v>
      </c>
      <c r="D410" s="247">
        <v>86.69</v>
      </c>
    </row>
    <row r="411" spans="1:4" ht="13.5" x14ac:dyDescent="0.25">
      <c r="A411" s="246">
        <v>87445</v>
      </c>
      <c r="B411" s="246" t="s">
        <v>5648</v>
      </c>
      <c r="C411" s="246" t="s">
        <v>5606</v>
      </c>
      <c r="D411" s="247">
        <v>5.21</v>
      </c>
    </row>
    <row r="412" spans="1:4" ht="13.5" x14ac:dyDescent="0.25">
      <c r="A412" s="246">
        <v>88386</v>
      </c>
      <c r="B412" s="246" t="s">
        <v>5649</v>
      </c>
      <c r="C412" s="246" t="s">
        <v>5606</v>
      </c>
      <c r="D412" s="247">
        <v>4.8099999999999996</v>
      </c>
    </row>
    <row r="413" spans="1:4" ht="13.5" x14ac:dyDescent="0.25">
      <c r="A413" s="246">
        <v>88393</v>
      </c>
      <c r="B413" s="246" t="s">
        <v>5650</v>
      </c>
      <c r="C413" s="246" t="s">
        <v>5606</v>
      </c>
      <c r="D413" s="247">
        <v>6.61</v>
      </c>
    </row>
    <row r="414" spans="1:4" ht="13.5" x14ac:dyDescent="0.25">
      <c r="A414" s="246">
        <v>88399</v>
      </c>
      <c r="B414" s="246" t="s">
        <v>5651</v>
      </c>
      <c r="C414" s="246" t="s">
        <v>5606</v>
      </c>
      <c r="D414" s="247">
        <v>3.58</v>
      </c>
    </row>
    <row r="415" spans="1:4" ht="13.5" x14ac:dyDescent="0.25">
      <c r="A415" s="246">
        <v>88418</v>
      </c>
      <c r="B415" s="246" t="s">
        <v>5652</v>
      </c>
      <c r="C415" s="246" t="s">
        <v>5606</v>
      </c>
      <c r="D415" s="247">
        <v>14.05</v>
      </c>
    </row>
    <row r="416" spans="1:4" ht="13.5" x14ac:dyDescent="0.25">
      <c r="A416" s="246">
        <v>88433</v>
      </c>
      <c r="B416" s="246" t="s">
        <v>5653</v>
      </c>
      <c r="C416" s="246" t="s">
        <v>5606</v>
      </c>
      <c r="D416" s="247">
        <v>18.32</v>
      </c>
    </row>
    <row r="417" spans="1:4" ht="13.5" x14ac:dyDescent="0.25">
      <c r="A417" s="246">
        <v>88830</v>
      </c>
      <c r="B417" s="246" t="s">
        <v>5654</v>
      </c>
      <c r="C417" s="246" t="s">
        <v>5606</v>
      </c>
      <c r="D417" s="247">
        <v>1.87</v>
      </c>
    </row>
    <row r="418" spans="1:4" ht="13.5" x14ac:dyDescent="0.25">
      <c r="A418" s="246">
        <v>88843</v>
      </c>
      <c r="B418" s="246" t="s">
        <v>5655</v>
      </c>
      <c r="C418" s="246" t="s">
        <v>5606</v>
      </c>
      <c r="D418" s="247">
        <v>177.01</v>
      </c>
    </row>
    <row r="419" spans="1:4" ht="13.5" x14ac:dyDescent="0.25">
      <c r="A419" s="246">
        <v>88907</v>
      </c>
      <c r="B419" s="246" t="s">
        <v>5656</v>
      </c>
      <c r="C419" s="246" t="s">
        <v>5606</v>
      </c>
      <c r="D419" s="247">
        <v>227.63</v>
      </c>
    </row>
    <row r="420" spans="1:4" ht="13.5" x14ac:dyDescent="0.25">
      <c r="A420" s="246">
        <v>89021</v>
      </c>
      <c r="B420" s="246" t="s">
        <v>5657</v>
      </c>
      <c r="C420" s="246" t="s">
        <v>5606</v>
      </c>
      <c r="D420" s="247">
        <v>2.36</v>
      </c>
    </row>
    <row r="421" spans="1:4" ht="13.5" x14ac:dyDescent="0.25">
      <c r="A421" s="246">
        <v>89028</v>
      </c>
      <c r="B421" s="246" t="s">
        <v>5658</v>
      </c>
      <c r="C421" s="246" t="s">
        <v>5606</v>
      </c>
      <c r="D421" s="247">
        <v>244.42</v>
      </c>
    </row>
    <row r="422" spans="1:4" ht="13.5" x14ac:dyDescent="0.25">
      <c r="A422" s="246">
        <v>89032</v>
      </c>
      <c r="B422" s="246" t="s">
        <v>5659</v>
      </c>
      <c r="C422" s="246" t="s">
        <v>5606</v>
      </c>
      <c r="D422" s="247">
        <v>157.80000000000001</v>
      </c>
    </row>
    <row r="423" spans="1:4" ht="13.5" x14ac:dyDescent="0.25">
      <c r="A423" s="246">
        <v>89035</v>
      </c>
      <c r="B423" s="246" t="s">
        <v>5660</v>
      </c>
      <c r="C423" s="246" t="s">
        <v>5606</v>
      </c>
      <c r="D423" s="247">
        <v>112.45</v>
      </c>
    </row>
    <row r="424" spans="1:4" ht="13.5" x14ac:dyDescent="0.25">
      <c r="A424" s="246">
        <v>89225</v>
      </c>
      <c r="B424" s="246" t="s">
        <v>5661</v>
      </c>
      <c r="C424" s="246" t="s">
        <v>5606</v>
      </c>
      <c r="D424" s="247">
        <v>5.3</v>
      </c>
    </row>
    <row r="425" spans="1:4" ht="13.5" x14ac:dyDescent="0.25">
      <c r="A425" s="246">
        <v>89234</v>
      </c>
      <c r="B425" s="246" t="s">
        <v>5662</v>
      </c>
      <c r="C425" s="246" t="s">
        <v>5606</v>
      </c>
      <c r="D425" s="247">
        <v>545.41</v>
      </c>
    </row>
    <row r="426" spans="1:4" ht="13.5" x14ac:dyDescent="0.25">
      <c r="A426" s="246">
        <v>89242</v>
      </c>
      <c r="B426" s="246" t="s">
        <v>5663</v>
      </c>
      <c r="C426" s="246" t="s">
        <v>5606</v>
      </c>
      <c r="D426" s="248">
        <v>1299.3499999999999</v>
      </c>
    </row>
    <row r="427" spans="1:4" ht="13.5" x14ac:dyDescent="0.25">
      <c r="A427" s="246">
        <v>89250</v>
      </c>
      <c r="B427" s="246" t="s">
        <v>5664</v>
      </c>
      <c r="C427" s="246" t="s">
        <v>5606</v>
      </c>
      <c r="D427" s="248">
        <v>1124.3599999999999</v>
      </c>
    </row>
    <row r="428" spans="1:4" ht="13.5" x14ac:dyDescent="0.25">
      <c r="A428" s="246">
        <v>89257</v>
      </c>
      <c r="B428" s="246" t="s">
        <v>5665</v>
      </c>
      <c r="C428" s="246" t="s">
        <v>5606</v>
      </c>
      <c r="D428" s="247">
        <v>303.95</v>
      </c>
    </row>
    <row r="429" spans="1:4" ht="13.5" x14ac:dyDescent="0.25">
      <c r="A429" s="246">
        <v>89272</v>
      </c>
      <c r="B429" s="246" t="s">
        <v>5666</v>
      </c>
      <c r="C429" s="246" t="s">
        <v>5606</v>
      </c>
      <c r="D429" s="247">
        <v>177.73</v>
      </c>
    </row>
    <row r="430" spans="1:4" ht="13.5" x14ac:dyDescent="0.25">
      <c r="A430" s="246">
        <v>89278</v>
      </c>
      <c r="B430" s="246" t="s">
        <v>5667</v>
      </c>
      <c r="C430" s="246" t="s">
        <v>5606</v>
      </c>
      <c r="D430" s="247">
        <v>12.22</v>
      </c>
    </row>
    <row r="431" spans="1:4" ht="13.5" x14ac:dyDescent="0.25">
      <c r="A431" s="246">
        <v>89843</v>
      </c>
      <c r="B431" s="246" t="s">
        <v>5668</v>
      </c>
      <c r="C431" s="246" t="s">
        <v>5606</v>
      </c>
      <c r="D431" s="247">
        <v>182</v>
      </c>
    </row>
    <row r="432" spans="1:4" ht="13.5" x14ac:dyDescent="0.25">
      <c r="A432" s="246">
        <v>89876</v>
      </c>
      <c r="B432" s="246" t="s">
        <v>5669</v>
      </c>
      <c r="C432" s="246" t="s">
        <v>5606</v>
      </c>
      <c r="D432" s="247">
        <v>288.33</v>
      </c>
    </row>
    <row r="433" spans="1:4" ht="13.5" x14ac:dyDescent="0.25">
      <c r="A433" s="246">
        <v>89883</v>
      </c>
      <c r="B433" s="246" t="s">
        <v>5670</v>
      </c>
      <c r="C433" s="246" t="s">
        <v>5606</v>
      </c>
      <c r="D433" s="247">
        <v>321.92</v>
      </c>
    </row>
    <row r="434" spans="1:4" ht="13.5" x14ac:dyDescent="0.25">
      <c r="A434" s="246">
        <v>90586</v>
      </c>
      <c r="B434" s="246" t="s">
        <v>5671</v>
      </c>
      <c r="C434" s="246" t="s">
        <v>5606</v>
      </c>
      <c r="D434" s="247">
        <v>1.22</v>
      </c>
    </row>
    <row r="435" spans="1:4" ht="13.5" x14ac:dyDescent="0.25">
      <c r="A435" s="246">
        <v>90625</v>
      </c>
      <c r="B435" s="246" t="s">
        <v>5672</v>
      </c>
      <c r="C435" s="246" t="s">
        <v>5606</v>
      </c>
      <c r="D435" s="247">
        <v>7.93</v>
      </c>
    </row>
    <row r="436" spans="1:4" ht="13.5" x14ac:dyDescent="0.25">
      <c r="A436" s="246">
        <v>90631</v>
      </c>
      <c r="B436" s="246" t="s">
        <v>5673</v>
      </c>
      <c r="C436" s="246" t="s">
        <v>5606</v>
      </c>
      <c r="D436" s="247">
        <v>126.33</v>
      </c>
    </row>
    <row r="437" spans="1:4" ht="13.5" x14ac:dyDescent="0.25">
      <c r="A437" s="246">
        <v>90637</v>
      </c>
      <c r="B437" s="246" t="s">
        <v>5674</v>
      </c>
      <c r="C437" s="246" t="s">
        <v>5606</v>
      </c>
      <c r="D437" s="247">
        <v>15.09</v>
      </c>
    </row>
    <row r="438" spans="1:4" ht="13.5" x14ac:dyDescent="0.25">
      <c r="A438" s="246">
        <v>90643</v>
      </c>
      <c r="B438" s="246" t="s">
        <v>5675</v>
      </c>
      <c r="C438" s="246" t="s">
        <v>5606</v>
      </c>
      <c r="D438" s="247">
        <v>26.45</v>
      </c>
    </row>
    <row r="439" spans="1:4" ht="13.5" x14ac:dyDescent="0.25">
      <c r="A439" s="246">
        <v>90650</v>
      </c>
      <c r="B439" s="246" t="s">
        <v>5676</v>
      </c>
      <c r="C439" s="246" t="s">
        <v>5606</v>
      </c>
      <c r="D439" s="247">
        <v>10.25</v>
      </c>
    </row>
    <row r="440" spans="1:4" ht="13.5" x14ac:dyDescent="0.25">
      <c r="A440" s="246">
        <v>90656</v>
      </c>
      <c r="B440" s="246" t="s">
        <v>5677</v>
      </c>
      <c r="C440" s="246" t="s">
        <v>5606</v>
      </c>
      <c r="D440" s="247">
        <v>14.96</v>
      </c>
    </row>
    <row r="441" spans="1:4" ht="13.5" x14ac:dyDescent="0.25">
      <c r="A441" s="246">
        <v>90662</v>
      </c>
      <c r="B441" s="246" t="s">
        <v>5678</v>
      </c>
      <c r="C441" s="246" t="s">
        <v>5606</v>
      </c>
      <c r="D441" s="247">
        <v>15.61</v>
      </c>
    </row>
    <row r="442" spans="1:4" ht="13.5" x14ac:dyDescent="0.25">
      <c r="A442" s="246">
        <v>90668</v>
      </c>
      <c r="B442" s="246" t="s">
        <v>5679</v>
      </c>
      <c r="C442" s="246" t="s">
        <v>5606</v>
      </c>
      <c r="D442" s="247">
        <v>28.08</v>
      </c>
    </row>
    <row r="443" spans="1:4" ht="13.5" x14ac:dyDescent="0.25">
      <c r="A443" s="246">
        <v>90674</v>
      </c>
      <c r="B443" s="246" t="s">
        <v>5680</v>
      </c>
      <c r="C443" s="246" t="s">
        <v>5606</v>
      </c>
      <c r="D443" s="247">
        <v>634.41999999999996</v>
      </c>
    </row>
    <row r="444" spans="1:4" ht="13.5" x14ac:dyDescent="0.25">
      <c r="A444" s="246">
        <v>90680</v>
      </c>
      <c r="B444" s="246" t="s">
        <v>5681</v>
      </c>
      <c r="C444" s="246" t="s">
        <v>5606</v>
      </c>
      <c r="D444" s="247">
        <v>362.43</v>
      </c>
    </row>
    <row r="445" spans="1:4" ht="13.5" x14ac:dyDescent="0.25">
      <c r="A445" s="246">
        <v>90686</v>
      </c>
      <c r="B445" s="246" t="s">
        <v>5682</v>
      </c>
      <c r="C445" s="246" t="s">
        <v>5606</v>
      </c>
      <c r="D445" s="247">
        <v>138.69999999999999</v>
      </c>
    </row>
    <row r="446" spans="1:4" ht="13.5" x14ac:dyDescent="0.25">
      <c r="A446" s="246">
        <v>90692</v>
      </c>
      <c r="B446" s="246" t="s">
        <v>5683</v>
      </c>
      <c r="C446" s="246" t="s">
        <v>5606</v>
      </c>
      <c r="D446" s="247">
        <v>92.21</v>
      </c>
    </row>
    <row r="447" spans="1:4" ht="13.5" x14ac:dyDescent="0.25">
      <c r="A447" s="246">
        <v>90964</v>
      </c>
      <c r="B447" s="246" t="s">
        <v>5684</v>
      </c>
      <c r="C447" s="246" t="s">
        <v>5606</v>
      </c>
      <c r="D447" s="247">
        <v>28.02</v>
      </c>
    </row>
    <row r="448" spans="1:4" ht="13.5" x14ac:dyDescent="0.25">
      <c r="A448" s="246">
        <v>90972</v>
      </c>
      <c r="B448" s="246" t="s">
        <v>5685</v>
      </c>
      <c r="C448" s="246" t="s">
        <v>5606</v>
      </c>
      <c r="D448" s="247">
        <v>73.150000000000006</v>
      </c>
    </row>
    <row r="449" spans="1:4" ht="13.5" x14ac:dyDescent="0.25">
      <c r="A449" s="246">
        <v>90979</v>
      </c>
      <c r="B449" s="246" t="s">
        <v>5686</v>
      </c>
      <c r="C449" s="246" t="s">
        <v>5606</v>
      </c>
      <c r="D449" s="247">
        <v>189.06</v>
      </c>
    </row>
    <row r="450" spans="1:4" ht="13.5" x14ac:dyDescent="0.25">
      <c r="A450" s="246">
        <v>90991</v>
      </c>
      <c r="B450" s="246" t="s">
        <v>5687</v>
      </c>
      <c r="C450" s="246" t="s">
        <v>5606</v>
      </c>
      <c r="D450" s="247">
        <v>184.93</v>
      </c>
    </row>
    <row r="451" spans="1:4" ht="13.5" x14ac:dyDescent="0.25">
      <c r="A451" s="246">
        <v>90999</v>
      </c>
      <c r="B451" s="246" t="s">
        <v>5688</v>
      </c>
      <c r="C451" s="246" t="s">
        <v>5606</v>
      </c>
      <c r="D451" s="247">
        <v>97.07</v>
      </c>
    </row>
    <row r="452" spans="1:4" ht="13.5" x14ac:dyDescent="0.25">
      <c r="A452" s="246">
        <v>91031</v>
      </c>
      <c r="B452" s="246" t="s">
        <v>5689</v>
      </c>
      <c r="C452" s="246" t="s">
        <v>5606</v>
      </c>
      <c r="D452" s="247">
        <v>222.43</v>
      </c>
    </row>
    <row r="453" spans="1:4" ht="13.5" x14ac:dyDescent="0.25">
      <c r="A453" s="246">
        <v>91277</v>
      </c>
      <c r="B453" s="246" t="s">
        <v>5690</v>
      </c>
      <c r="C453" s="246" t="s">
        <v>5606</v>
      </c>
      <c r="D453" s="247">
        <v>10.42</v>
      </c>
    </row>
    <row r="454" spans="1:4" ht="13.5" x14ac:dyDescent="0.25">
      <c r="A454" s="246">
        <v>91283</v>
      </c>
      <c r="B454" s="246" t="s">
        <v>5691</v>
      </c>
      <c r="C454" s="246" t="s">
        <v>5606</v>
      </c>
      <c r="D454" s="247">
        <v>11.83</v>
      </c>
    </row>
    <row r="455" spans="1:4" ht="13.5" x14ac:dyDescent="0.25">
      <c r="A455" s="246">
        <v>91386</v>
      </c>
      <c r="B455" s="246" t="s">
        <v>5692</v>
      </c>
      <c r="C455" s="246" t="s">
        <v>5606</v>
      </c>
      <c r="D455" s="247">
        <v>185.66</v>
      </c>
    </row>
    <row r="456" spans="1:4" ht="13.5" x14ac:dyDescent="0.25">
      <c r="A456" s="246">
        <v>91533</v>
      </c>
      <c r="B456" s="246" t="s">
        <v>5693</v>
      </c>
      <c r="C456" s="246" t="s">
        <v>5606</v>
      </c>
      <c r="D456" s="247">
        <v>24.45</v>
      </c>
    </row>
    <row r="457" spans="1:4" ht="13.5" x14ac:dyDescent="0.25">
      <c r="A457" s="246">
        <v>91634</v>
      </c>
      <c r="B457" s="246" t="s">
        <v>5694</v>
      </c>
      <c r="C457" s="246" t="s">
        <v>5606</v>
      </c>
      <c r="D457" s="247">
        <v>202.95</v>
      </c>
    </row>
    <row r="458" spans="1:4" ht="13.5" x14ac:dyDescent="0.25">
      <c r="A458" s="246">
        <v>91645</v>
      </c>
      <c r="B458" s="246" t="s">
        <v>5695</v>
      </c>
      <c r="C458" s="246" t="s">
        <v>5606</v>
      </c>
      <c r="D458" s="247">
        <v>420.5</v>
      </c>
    </row>
    <row r="459" spans="1:4" ht="13.5" x14ac:dyDescent="0.25">
      <c r="A459" s="246">
        <v>91692</v>
      </c>
      <c r="B459" s="246" t="s">
        <v>5696</v>
      </c>
      <c r="C459" s="246" t="s">
        <v>5606</v>
      </c>
      <c r="D459" s="247">
        <v>17.52</v>
      </c>
    </row>
    <row r="460" spans="1:4" ht="13.5" x14ac:dyDescent="0.25">
      <c r="A460" s="246">
        <v>92043</v>
      </c>
      <c r="B460" s="246" t="s">
        <v>5697</v>
      </c>
      <c r="C460" s="246" t="s">
        <v>5606</v>
      </c>
      <c r="D460" s="247">
        <v>11.44</v>
      </c>
    </row>
    <row r="461" spans="1:4" ht="13.5" x14ac:dyDescent="0.25">
      <c r="A461" s="246">
        <v>92106</v>
      </c>
      <c r="B461" s="246" t="s">
        <v>5698</v>
      </c>
      <c r="C461" s="246" t="s">
        <v>5606</v>
      </c>
      <c r="D461" s="247">
        <v>295.06</v>
      </c>
    </row>
    <row r="462" spans="1:4" ht="13.5" x14ac:dyDescent="0.25">
      <c r="A462" s="246">
        <v>92112</v>
      </c>
      <c r="B462" s="246" t="s">
        <v>5699</v>
      </c>
      <c r="C462" s="246" t="s">
        <v>5606</v>
      </c>
      <c r="D462" s="247">
        <v>3</v>
      </c>
    </row>
    <row r="463" spans="1:4" ht="13.5" x14ac:dyDescent="0.25">
      <c r="A463" s="246">
        <v>92118</v>
      </c>
      <c r="B463" s="246" t="s">
        <v>5700</v>
      </c>
      <c r="C463" s="246" t="s">
        <v>5606</v>
      </c>
      <c r="D463" s="247">
        <v>0.26</v>
      </c>
    </row>
    <row r="464" spans="1:4" ht="13.5" x14ac:dyDescent="0.25">
      <c r="A464" s="246">
        <v>92138</v>
      </c>
      <c r="B464" s="246" t="s">
        <v>5701</v>
      </c>
      <c r="C464" s="246" t="s">
        <v>5606</v>
      </c>
      <c r="D464" s="247">
        <v>79.83</v>
      </c>
    </row>
    <row r="465" spans="1:4" ht="13.5" x14ac:dyDescent="0.25">
      <c r="A465" s="246">
        <v>92145</v>
      </c>
      <c r="B465" s="246" t="s">
        <v>5702</v>
      </c>
      <c r="C465" s="246" t="s">
        <v>5606</v>
      </c>
      <c r="D465" s="247">
        <v>69.58</v>
      </c>
    </row>
    <row r="466" spans="1:4" ht="13.5" x14ac:dyDescent="0.25">
      <c r="A466" s="246">
        <v>92242</v>
      </c>
      <c r="B466" s="246" t="s">
        <v>5703</v>
      </c>
      <c r="C466" s="246" t="s">
        <v>5606</v>
      </c>
      <c r="D466" s="247">
        <v>368.16</v>
      </c>
    </row>
    <row r="467" spans="1:4" ht="13.5" x14ac:dyDescent="0.25">
      <c r="A467" s="246">
        <v>92716</v>
      </c>
      <c r="B467" s="246" t="s">
        <v>5704</v>
      </c>
      <c r="C467" s="246" t="s">
        <v>5606</v>
      </c>
      <c r="D467" s="247">
        <v>31.08</v>
      </c>
    </row>
    <row r="468" spans="1:4" ht="13.5" x14ac:dyDescent="0.25">
      <c r="A468" s="246">
        <v>92960</v>
      </c>
      <c r="B468" s="246" t="s">
        <v>5705</v>
      </c>
      <c r="C468" s="246" t="s">
        <v>5606</v>
      </c>
      <c r="D468" s="247">
        <v>19.13</v>
      </c>
    </row>
    <row r="469" spans="1:4" ht="13.5" x14ac:dyDescent="0.25">
      <c r="A469" s="246">
        <v>92966</v>
      </c>
      <c r="B469" s="246" t="s">
        <v>5706</v>
      </c>
      <c r="C469" s="246" t="s">
        <v>5606</v>
      </c>
      <c r="D469" s="247">
        <v>17.39</v>
      </c>
    </row>
    <row r="470" spans="1:4" ht="13.5" x14ac:dyDescent="0.25">
      <c r="A470" s="246">
        <v>93224</v>
      </c>
      <c r="B470" s="246" t="s">
        <v>5707</v>
      </c>
      <c r="C470" s="246" t="s">
        <v>5606</v>
      </c>
      <c r="D470" s="247">
        <v>948.19</v>
      </c>
    </row>
    <row r="471" spans="1:4" ht="13.5" x14ac:dyDescent="0.25">
      <c r="A471" s="246">
        <v>93233</v>
      </c>
      <c r="B471" s="246" t="s">
        <v>5708</v>
      </c>
      <c r="C471" s="246" t="s">
        <v>5606</v>
      </c>
      <c r="D471" s="247">
        <v>10.1</v>
      </c>
    </row>
    <row r="472" spans="1:4" ht="13.5" x14ac:dyDescent="0.25">
      <c r="A472" s="246">
        <v>93272</v>
      </c>
      <c r="B472" s="246" t="s">
        <v>5709</v>
      </c>
      <c r="C472" s="246" t="s">
        <v>5606</v>
      </c>
      <c r="D472" s="247">
        <v>116.29</v>
      </c>
    </row>
    <row r="473" spans="1:4" ht="13.5" x14ac:dyDescent="0.25">
      <c r="A473" s="246">
        <v>93281</v>
      </c>
      <c r="B473" s="246" t="s">
        <v>5710</v>
      </c>
      <c r="C473" s="246" t="s">
        <v>5606</v>
      </c>
      <c r="D473" s="247">
        <v>16.809999999999999</v>
      </c>
    </row>
    <row r="474" spans="1:4" ht="13.5" x14ac:dyDescent="0.25">
      <c r="A474" s="246">
        <v>93287</v>
      </c>
      <c r="B474" s="246" t="s">
        <v>5711</v>
      </c>
      <c r="C474" s="246" t="s">
        <v>5606</v>
      </c>
      <c r="D474" s="247">
        <v>284.23</v>
      </c>
    </row>
    <row r="475" spans="1:4" ht="13.5" x14ac:dyDescent="0.25">
      <c r="A475" s="246">
        <v>93402</v>
      </c>
      <c r="B475" s="246" t="s">
        <v>5712</v>
      </c>
      <c r="C475" s="246" t="s">
        <v>5606</v>
      </c>
      <c r="D475" s="247">
        <v>226.95</v>
      </c>
    </row>
    <row r="476" spans="1:4" ht="13.5" x14ac:dyDescent="0.25">
      <c r="A476" s="246">
        <v>93408</v>
      </c>
      <c r="B476" s="246" t="s">
        <v>5713</v>
      </c>
      <c r="C476" s="246" t="s">
        <v>5606</v>
      </c>
      <c r="D476" s="247">
        <v>78.62</v>
      </c>
    </row>
    <row r="477" spans="1:4" ht="13.5" x14ac:dyDescent="0.25">
      <c r="A477" s="246">
        <v>93415</v>
      </c>
      <c r="B477" s="246" t="s">
        <v>5714</v>
      </c>
      <c r="C477" s="246" t="s">
        <v>5606</v>
      </c>
      <c r="D477" s="247">
        <v>16.510000000000002</v>
      </c>
    </row>
    <row r="478" spans="1:4" ht="13.5" x14ac:dyDescent="0.25">
      <c r="A478" s="246">
        <v>93421</v>
      </c>
      <c r="B478" s="246" t="s">
        <v>5715</v>
      </c>
      <c r="C478" s="246" t="s">
        <v>5606</v>
      </c>
      <c r="D478" s="247">
        <v>73.47</v>
      </c>
    </row>
    <row r="479" spans="1:4" ht="13.5" x14ac:dyDescent="0.25">
      <c r="A479" s="246">
        <v>93427</v>
      </c>
      <c r="B479" s="246" t="s">
        <v>5716</v>
      </c>
      <c r="C479" s="246" t="s">
        <v>5606</v>
      </c>
      <c r="D479" s="247">
        <v>168.55</v>
      </c>
    </row>
    <row r="480" spans="1:4" ht="13.5" x14ac:dyDescent="0.25">
      <c r="A480" s="246">
        <v>93433</v>
      </c>
      <c r="B480" s="246" t="s">
        <v>5717</v>
      </c>
      <c r="C480" s="246" t="s">
        <v>5606</v>
      </c>
      <c r="D480" s="248">
        <v>3215.75</v>
      </c>
    </row>
    <row r="481" spans="1:4" ht="13.5" x14ac:dyDescent="0.25">
      <c r="A481" s="246">
        <v>93439</v>
      </c>
      <c r="B481" s="246" t="s">
        <v>5718</v>
      </c>
      <c r="C481" s="246" t="s">
        <v>5606</v>
      </c>
      <c r="D481" s="247">
        <v>126.8</v>
      </c>
    </row>
    <row r="482" spans="1:4" ht="13.5" x14ac:dyDescent="0.25">
      <c r="A482" s="246">
        <v>95121</v>
      </c>
      <c r="B482" s="246" t="s">
        <v>5719</v>
      </c>
      <c r="C482" s="246" t="s">
        <v>5606</v>
      </c>
      <c r="D482" s="247">
        <v>282.60000000000002</v>
      </c>
    </row>
    <row r="483" spans="1:4" ht="13.5" x14ac:dyDescent="0.25">
      <c r="A483" s="246">
        <v>95127</v>
      </c>
      <c r="B483" s="246" t="s">
        <v>5720</v>
      </c>
      <c r="C483" s="246" t="s">
        <v>5606</v>
      </c>
      <c r="D483" s="247">
        <v>198.22</v>
      </c>
    </row>
    <row r="484" spans="1:4" ht="13.5" x14ac:dyDescent="0.25">
      <c r="A484" s="246">
        <v>95133</v>
      </c>
      <c r="B484" s="246" t="s">
        <v>5721</v>
      </c>
      <c r="C484" s="246" t="s">
        <v>5606</v>
      </c>
      <c r="D484" s="247">
        <v>126.67</v>
      </c>
    </row>
    <row r="485" spans="1:4" ht="13.5" x14ac:dyDescent="0.25">
      <c r="A485" s="246">
        <v>95139</v>
      </c>
      <c r="B485" s="246" t="s">
        <v>5722</v>
      </c>
      <c r="C485" s="246" t="s">
        <v>5606</v>
      </c>
      <c r="D485" s="247">
        <v>0.06</v>
      </c>
    </row>
    <row r="486" spans="1:4" ht="13.5" x14ac:dyDescent="0.25">
      <c r="A486" s="246">
        <v>95212</v>
      </c>
      <c r="B486" s="246" t="s">
        <v>5723</v>
      </c>
      <c r="C486" s="246" t="s">
        <v>5606</v>
      </c>
      <c r="D486" s="247">
        <v>128.56</v>
      </c>
    </row>
    <row r="487" spans="1:4" ht="13.5" x14ac:dyDescent="0.25">
      <c r="A487" s="246">
        <v>95258</v>
      </c>
      <c r="B487" s="246" t="s">
        <v>5724</v>
      </c>
      <c r="C487" s="246" t="s">
        <v>5606</v>
      </c>
      <c r="D487" s="247">
        <v>16.850000000000001</v>
      </c>
    </row>
    <row r="488" spans="1:4" ht="13.5" x14ac:dyDescent="0.25">
      <c r="A488" s="246">
        <v>95264</v>
      </c>
      <c r="B488" s="246" t="s">
        <v>5725</v>
      </c>
      <c r="C488" s="246" t="s">
        <v>5606</v>
      </c>
      <c r="D488" s="247">
        <v>7.24</v>
      </c>
    </row>
    <row r="489" spans="1:4" ht="13.5" x14ac:dyDescent="0.25">
      <c r="A489" s="246">
        <v>95270</v>
      </c>
      <c r="B489" s="246" t="s">
        <v>5726</v>
      </c>
      <c r="C489" s="246" t="s">
        <v>5606</v>
      </c>
      <c r="D489" s="247">
        <v>10.14</v>
      </c>
    </row>
    <row r="490" spans="1:4" ht="13.5" x14ac:dyDescent="0.25">
      <c r="A490" s="246">
        <v>95276</v>
      </c>
      <c r="B490" s="246" t="s">
        <v>5727</v>
      </c>
      <c r="C490" s="246" t="s">
        <v>5606</v>
      </c>
      <c r="D490" s="247">
        <v>3.12</v>
      </c>
    </row>
    <row r="491" spans="1:4" ht="13.5" x14ac:dyDescent="0.25">
      <c r="A491" s="246">
        <v>95282</v>
      </c>
      <c r="B491" s="246" t="s">
        <v>5728</v>
      </c>
      <c r="C491" s="246" t="s">
        <v>5606</v>
      </c>
      <c r="D491" s="247">
        <v>10.32</v>
      </c>
    </row>
    <row r="492" spans="1:4" ht="13.5" x14ac:dyDescent="0.25">
      <c r="A492" s="246">
        <v>95620</v>
      </c>
      <c r="B492" s="246" t="s">
        <v>5729</v>
      </c>
      <c r="C492" s="246" t="s">
        <v>5606</v>
      </c>
      <c r="D492" s="247">
        <v>16.23</v>
      </c>
    </row>
    <row r="493" spans="1:4" ht="13.5" x14ac:dyDescent="0.25">
      <c r="A493" s="246">
        <v>95631</v>
      </c>
      <c r="B493" s="246" t="s">
        <v>5730</v>
      </c>
      <c r="C493" s="246" t="s">
        <v>5606</v>
      </c>
      <c r="D493" s="247">
        <v>218.3</v>
      </c>
    </row>
    <row r="494" spans="1:4" ht="13.5" x14ac:dyDescent="0.25">
      <c r="A494" s="246">
        <v>95702</v>
      </c>
      <c r="B494" s="246" t="s">
        <v>5731</v>
      </c>
      <c r="C494" s="246" t="s">
        <v>5606</v>
      </c>
      <c r="D494" s="247">
        <v>30.22</v>
      </c>
    </row>
    <row r="495" spans="1:4" ht="13.5" x14ac:dyDescent="0.25">
      <c r="A495" s="246">
        <v>95708</v>
      </c>
      <c r="B495" s="246" t="s">
        <v>5732</v>
      </c>
      <c r="C495" s="246" t="s">
        <v>5606</v>
      </c>
      <c r="D495" s="247">
        <v>124.18</v>
      </c>
    </row>
    <row r="496" spans="1:4" ht="13.5" x14ac:dyDescent="0.25">
      <c r="A496" s="246">
        <v>95714</v>
      </c>
      <c r="B496" s="246" t="s">
        <v>5733</v>
      </c>
      <c r="C496" s="246" t="s">
        <v>5606</v>
      </c>
      <c r="D496" s="247">
        <v>234.03</v>
      </c>
    </row>
    <row r="497" spans="1:4" ht="13.5" x14ac:dyDescent="0.25">
      <c r="A497" s="246">
        <v>95720</v>
      </c>
      <c r="B497" s="246" t="s">
        <v>5734</v>
      </c>
      <c r="C497" s="246" t="s">
        <v>5606</v>
      </c>
      <c r="D497" s="247">
        <v>229.36</v>
      </c>
    </row>
    <row r="498" spans="1:4" ht="13.5" x14ac:dyDescent="0.25">
      <c r="A498" s="246">
        <v>95872</v>
      </c>
      <c r="B498" s="246" t="s">
        <v>5735</v>
      </c>
      <c r="C498" s="246" t="s">
        <v>5606</v>
      </c>
      <c r="D498" s="247">
        <v>286.08</v>
      </c>
    </row>
    <row r="499" spans="1:4" ht="13.5" x14ac:dyDescent="0.25">
      <c r="A499" s="246">
        <v>96013</v>
      </c>
      <c r="B499" s="246" t="s">
        <v>5736</v>
      </c>
      <c r="C499" s="246" t="s">
        <v>5606</v>
      </c>
      <c r="D499" s="247">
        <v>162.13</v>
      </c>
    </row>
    <row r="500" spans="1:4" ht="13.5" x14ac:dyDescent="0.25">
      <c r="A500" s="246">
        <v>96020</v>
      </c>
      <c r="B500" s="246" t="s">
        <v>5737</v>
      </c>
      <c r="C500" s="246" t="s">
        <v>5606</v>
      </c>
      <c r="D500" s="247">
        <v>235.87</v>
      </c>
    </row>
    <row r="501" spans="1:4" ht="13.5" x14ac:dyDescent="0.25">
      <c r="A501" s="246">
        <v>96028</v>
      </c>
      <c r="B501" s="246" t="s">
        <v>5738</v>
      </c>
      <c r="C501" s="246" t="s">
        <v>5606</v>
      </c>
      <c r="D501" s="247">
        <v>173.55</v>
      </c>
    </row>
    <row r="502" spans="1:4" ht="13.5" x14ac:dyDescent="0.25">
      <c r="A502" s="246">
        <v>96035</v>
      </c>
      <c r="B502" s="246" t="s">
        <v>5739</v>
      </c>
      <c r="C502" s="246" t="s">
        <v>5606</v>
      </c>
      <c r="D502" s="247">
        <v>234.57</v>
      </c>
    </row>
    <row r="503" spans="1:4" ht="13.5" x14ac:dyDescent="0.25">
      <c r="A503" s="246">
        <v>96157</v>
      </c>
      <c r="B503" s="246" t="s">
        <v>5740</v>
      </c>
      <c r="C503" s="246" t="s">
        <v>5606</v>
      </c>
      <c r="D503" s="247">
        <v>122.33</v>
      </c>
    </row>
    <row r="504" spans="1:4" ht="13.5" x14ac:dyDescent="0.25">
      <c r="A504" s="246">
        <v>96158</v>
      </c>
      <c r="B504" s="246" t="s">
        <v>5741</v>
      </c>
      <c r="C504" s="246" t="s">
        <v>5606</v>
      </c>
      <c r="D504" s="247">
        <v>107.84</v>
      </c>
    </row>
    <row r="505" spans="1:4" ht="13.5" x14ac:dyDescent="0.25">
      <c r="A505" s="246">
        <v>96245</v>
      </c>
      <c r="B505" s="246" t="s">
        <v>5742</v>
      </c>
      <c r="C505" s="246" t="s">
        <v>5606</v>
      </c>
      <c r="D505" s="247">
        <v>75.569999999999993</v>
      </c>
    </row>
    <row r="506" spans="1:4" ht="13.5" x14ac:dyDescent="0.25">
      <c r="A506" s="246">
        <v>96463</v>
      </c>
      <c r="B506" s="246" t="s">
        <v>5743</v>
      </c>
      <c r="C506" s="246" t="s">
        <v>5606</v>
      </c>
      <c r="D506" s="247">
        <v>205.64</v>
      </c>
    </row>
    <row r="507" spans="1:4" ht="13.5" x14ac:dyDescent="0.25">
      <c r="A507" s="246">
        <v>98764</v>
      </c>
      <c r="B507" s="246" t="s">
        <v>5744</v>
      </c>
      <c r="C507" s="246" t="s">
        <v>5606</v>
      </c>
      <c r="D507" s="247">
        <v>4.4000000000000004</v>
      </c>
    </row>
    <row r="508" spans="1:4" ht="13.5" x14ac:dyDescent="0.25">
      <c r="A508" s="246">
        <v>99833</v>
      </c>
      <c r="B508" s="246" t="s">
        <v>5745</v>
      </c>
      <c r="C508" s="246" t="s">
        <v>5606</v>
      </c>
      <c r="D508" s="247">
        <v>4.5599999999999996</v>
      </c>
    </row>
    <row r="509" spans="1:4" ht="13.5" x14ac:dyDescent="0.25">
      <c r="A509" s="246">
        <v>100641</v>
      </c>
      <c r="B509" s="246" t="s">
        <v>5746</v>
      </c>
      <c r="C509" s="246" t="s">
        <v>5606</v>
      </c>
      <c r="D509" s="247">
        <v>595.49</v>
      </c>
    </row>
    <row r="510" spans="1:4" ht="13.5" x14ac:dyDescent="0.25">
      <c r="A510" s="246">
        <v>100647</v>
      </c>
      <c r="B510" s="246" t="s">
        <v>5747</v>
      </c>
      <c r="C510" s="246" t="s">
        <v>5606</v>
      </c>
      <c r="D510" s="248">
        <v>1279.28</v>
      </c>
    </row>
    <row r="511" spans="1:4" ht="13.5" x14ac:dyDescent="0.25">
      <c r="A511" s="246">
        <v>102275</v>
      </c>
      <c r="B511" s="246" t="s">
        <v>5748</v>
      </c>
      <c r="C511" s="246" t="s">
        <v>5606</v>
      </c>
      <c r="D511" s="247">
        <v>16.66</v>
      </c>
    </row>
    <row r="512" spans="1:4" ht="13.5" x14ac:dyDescent="0.25">
      <c r="A512" s="246">
        <v>5632</v>
      </c>
      <c r="B512" s="246" t="s">
        <v>5749</v>
      </c>
      <c r="C512" s="246" t="s">
        <v>5750</v>
      </c>
      <c r="D512" s="247">
        <v>70.790000000000006</v>
      </c>
    </row>
    <row r="513" spans="1:4" ht="13.5" x14ac:dyDescent="0.25">
      <c r="A513" s="246">
        <v>5679</v>
      </c>
      <c r="B513" s="246" t="s">
        <v>5751</v>
      </c>
      <c r="C513" s="246" t="s">
        <v>5750</v>
      </c>
      <c r="D513" s="247">
        <v>42.37</v>
      </c>
    </row>
    <row r="514" spans="1:4" ht="13.5" x14ac:dyDescent="0.25">
      <c r="A514" s="246">
        <v>5681</v>
      </c>
      <c r="B514" s="246" t="s">
        <v>5752</v>
      </c>
      <c r="C514" s="246" t="s">
        <v>5750</v>
      </c>
      <c r="D514" s="247">
        <v>39.880000000000003</v>
      </c>
    </row>
    <row r="515" spans="1:4" ht="13.5" x14ac:dyDescent="0.25">
      <c r="A515" s="246">
        <v>5685</v>
      </c>
      <c r="B515" s="246" t="s">
        <v>5753</v>
      </c>
      <c r="C515" s="246" t="s">
        <v>5750</v>
      </c>
      <c r="D515" s="247">
        <v>52.39</v>
      </c>
    </row>
    <row r="516" spans="1:4" ht="13.5" x14ac:dyDescent="0.25">
      <c r="A516" s="246">
        <v>5690</v>
      </c>
      <c r="B516" s="246" t="s">
        <v>5754</v>
      </c>
      <c r="C516" s="246" t="s">
        <v>5750</v>
      </c>
      <c r="D516" s="247">
        <v>4.59</v>
      </c>
    </row>
    <row r="517" spans="1:4" ht="13.5" x14ac:dyDescent="0.25">
      <c r="A517" s="246">
        <v>5806</v>
      </c>
      <c r="B517" s="246" t="s">
        <v>5755</v>
      </c>
      <c r="C517" s="246" t="s">
        <v>5750</v>
      </c>
      <c r="D517" s="247">
        <v>0.2</v>
      </c>
    </row>
    <row r="518" spans="1:4" ht="13.5" x14ac:dyDescent="0.25">
      <c r="A518" s="246">
        <v>5826</v>
      </c>
      <c r="B518" s="246" t="s">
        <v>5756</v>
      </c>
      <c r="C518" s="246" t="s">
        <v>5750</v>
      </c>
      <c r="D518" s="247">
        <v>35.520000000000003</v>
      </c>
    </row>
    <row r="519" spans="1:4" ht="13.5" x14ac:dyDescent="0.25">
      <c r="A519" s="246">
        <v>5829</v>
      </c>
      <c r="B519" s="246" t="s">
        <v>5757</v>
      </c>
      <c r="C519" s="246" t="s">
        <v>5750</v>
      </c>
      <c r="D519" s="247">
        <v>121.37</v>
      </c>
    </row>
    <row r="520" spans="1:4" ht="13.5" x14ac:dyDescent="0.25">
      <c r="A520" s="246">
        <v>5837</v>
      </c>
      <c r="B520" s="246" t="s">
        <v>5758</v>
      </c>
      <c r="C520" s="246" t="s">
        <v>5750</v>
      </c>
      <c r="D520" s="247">
        <v>123.04</v>
      </c>
    </row>
    <row r="521" spans="1:4" ht="13.5" x14ac:dyDescent="0.25">
      <c r="A521" s="246">
        <v>5841</v>
      </c>
      <c r="B521" s="246" t="s">
        <v>5759</v>
      </c>
      <c r="C521" s="246" t="s">
        <v>5750</v>
      </c>
      <c r="D521" s="247">
        <v>5.28</v>
      </c>
    </row>
    <row r="522" spans="1:4" ht="13.5" x14ac:dyDescent="0.25">
      <c r="A522" s="246">
        <v>5845</v>
      </c>
      <c r="B522" s="246" t="s">
        <v>5760</v>
      </c>
      <c r="C522" s="246" t="s">
        <v>5750</v>
      </c>
      <c r="D522" s="247">
        <v>36.869999999999997</v>
      </c>
    </row>
    <row r="523" spans="1:4" ht="13.5" x14ac:dyDescent="0.25">
      <c r="A523" s="246">
        <v>5849</v>
      </c>
      <c r="B523" s="246" t="s">
        <v>5761</v>
      </c>
      <c r="C523" s="246" t="s">
        <v>5750</v>
      </c>
      <c r="D523" s="247">
        <v>58.04</v>
      </c>
    </row>
    <row r="524" spans="1:4" ht="13.5" x14ac:dyDescent="0.25">
      <c r="A524" s="246">
        <v>5853</v>
      </c>
      <c r="B524" s="246" t="s">
        <v>5762</v>
      </c>
      <c r="C524" s="246" t="s">
        <v>5750</v>
      </c>
      <c r="D524" s="247">
        <v>58.3</v>
      </c>
    </row>
    <row r="525" spans="1:4" ht="13.5" x14ac:dyDescent="0.25">
      <c r="A525" s="246">
        <v>5857</v>
      </c>
      <c r="B525" s="246" t="s">
        <v>5763</v>
      </c>
      <c r="C525" s="246" t="s">
        <v>5750</v>
      </c>
      <c r="D525" s="247">
        <v>154.19999999999999</v>
      </c>
    </row>
    <row r="526" spans="1:4" ht="13.5" x14ac:dyDescent="0.25">
      <c r="A526" s="246">
        <v>5865</v>
      </c>
      <c r="B526" s="246" t="s">
        <v>5764</v>
      </c>
      <c r="C526" s="246" t="s">
        <v>5750</v>
      </c>
      <c r="D526" s="247">
        <v>10.96</v>
      </c>
    </row>
    <row r="527" spans="1:4" ht="13.5" x14ac:dyDescent="0.25">
      <c r="A527" s="246">
        <v>5869</v>
      </c>
      <c r="B527" s="246" t="s">
        <v>5765</v>
      </c>
      <c r="C527" s="246" t="s">
        <v>5750</v>
      </c>
      <c r="D527" s="247">
        <v>60.67</v>
      </c>
    </row>
    <row r="528" spans="1:4" ht="13.5" x14ac:dyDescent="0.25">
      <c r="A528" s="246">
        <v>5877</v>
      </c>
      <c r="B528" s="246" t="s">
        <v>5766</v>
      </c>
      <c r="C528" s="246" t="s">
        <v>5750</v>
      </c>
      <c r="D528" s="247">
        <v>41.58</v>
      </c>
    </row>
    <row r="529" spans="1:4" ht="13.5" x14ac:dyDescent="0.25">
      <c r="A529" s="246">
        <v>5881</v>
      </c>
      <c r="B529" s="246" t="s">
        <v>5767</v>
      </c>
      <c r="C529" s="246" t="s">
        <v>5750</v>
      </c>
      <c r="D529" s="247">
        <v>65.7</v>
      </c>
    </row>
    <row r="530" spans="1:4" ht="13.5" x14ac:dyDescent="0.25">
      <c r="A530" s="246">
        <v>5884</v>
      </c>
      <c r="B530" s="246" t="s">
        <v>5768</v>
      </c>
      <c r="C530" s="246" t="s">
        <v>5750</v>
      </c>
      <c r="D530" s="247">
        <v>42</v>
      </c>
    </row>
    <row r="531" spans="1:4" ht="13.5" x14ac:dyDescent="0.25">
      <c r="A531" s="246">
        <v>5892</v>
      </c>
      <c r="B531" s="246" t="s">
        <v>5769</v>
      </c>
      <c r="C531" s="246" t="s">
        <v>5750</v>
      </c>
      <c r="D531" s="247">
        <v>36.619999999999997</v>
      </c>
    </row>
    <row r="532" spans="1:4" ht="13.5" x14ac:dyDescent="0.25">
      <c r="A532" s="246">
        <v>5896</v>
      </c>
      <c r="B532" s="246" t="s">
        <v>5770</v>
      </c>
      <c r="C532" s="246" t="s">
        <v>5750</v>
      </c>
      <c r="D532" s="247">
        <v>33.520000000000003</v>
      </c>
    </row>
    <row r="533" spans="1:4" ht="13.5" x14ac:dyDescent="0.25">
      <c r="A533" s="246">
        <v>5903</v>
      </c>
      <c r="B533" s="246" t="s">
        <v>5771</v>
      </c>
      <c r="C533" s="246" t="s">
        <v>5750</v>
      </c>
      <c r="D533" s="247">
        <v>47.12</v>
      </c>
    </row>
    <row r="534" spans="1:4" ht="13.5" x14ac:dyDescent="0.25">
      <c r="A534" s="246">
        <v>5911</v>
      </c>
      <c r="B534" s="246" t="s">
        <v>5772</v>
      </c>
      <c r="C534" s="246" t="s">
        <v>5750</v>
      </c>
      <c r="D534" s="247">
        <v>21.2</v>
      </c>
    </row>
    <row r="535" spans="1:4" ht="13.5" x14ac:dyDescent="0.25">
      <c r="A535" s="246">
        <v>5923</v>
      </c>
      <c r="B535" s="246" t="s">
        <v>5773</v>
      </c>
      <c r="C535" s="246" t="s">
        <v>5750</v>
      </c>
      <c r="D535" s="247">
        <v>3.6</v>
      </c>
    </row>
    <row r="536" spans="1:4" ht="13.5" x14ac:dyDescent="0.25">
      <c r="A536" s="246">
        <v>5930</v>
      </c>
      <c r="B536" s="246" t="s">
        <v>5774</v>
      </c>
      <c r="C536" s="246" t="s">
        <v>5750</v>
      </c>
      <c r="D536" s="247">
        <v>44.52</v>
      </c>
    </row>
    <row r="537" spans="1:4" ht="13.5" x14ac:dyDescent="0.25">
      <c r="A537" s="246">
        <v>5934</v>
      </c>
      <c r="B537" s="246" t="s">
        <v>5775</v>
      </c>
      <c r="C537" s="246" t="s">
        <v>5750</v>
      </c>
      <c r="D537" s="247">
        <v>65.900000000000006</v>
      </c>
    </row>
    <row r="538" spans="1:4" ht="13.5" x14ac:dyDescent="0.25">
      <c r="A538" s="246">
        <v>5942</v>
      </c>
      <c r="B538" s="246" t="s">
        <v>5776</v>
      </c>
      <c r="C538" s="246" t="s">
        <v>5750</v>
      </c>
      <c r="D538" s="247">
        <v>54.05</v>
      </c>
    </row>
    <row r="539" spans="1:4" ht="13.5" x14ac:dyDescent="0.25">
      <c r="A539" s="246">
        <v>5946</v>
      </c>
      <c r="B539" s="246" t="s">
        <v>5777</v>
      </c>
      <c r="C539" s="246" t="s">
        <v>5750</v>
      </c>
      <c r="D539" s="247">
        <v>68.31</v>
      </c>
    </row>
    <row r="540" spans="1:4" ht="13.5" x14ac:dyDescent="0.25">
      <c r="A540" s="246">
        <v>5952</v>
      </c>
      <c r="B540" s="246" t="s">
        <v>5778</v>
      </c>
      <c r="C540" s="246" t="s">
        <v>5750</v>
      </c>
      <c r="D540" s="247">
        <v>15.26</v>
      </c>
    </row>
    <row r="541" spans="1:4" ht="13.5" x14ac:dyDescent="0.25">
      <c r="A541" s="246">
        <v>5954</v>
      </c>
      <c r="B541" s="246" t="s">
        <v>5779</v>
      </c>
      <c r="C541" s="246" t="s">
        <v>5750</v>
      </c>
      <c r="D541" s="247">
        <v>4.72</v>
      </c>
    </row>
    <row r="542" spans="1:4" ht="13.5" x14ac:dyDescent="0.25">
      <c r="A542" s="246">
        <v>5961</v>
      </c>
      <c r="B542" s="246" t="s">
        <v>5780</v>
      </c>
      <c r="C542" s="246" t="s">
        <v>5750</v>
      </c>
      <c r="D542" s="247">
        <v>42.35</v>
      </c>
    </row>
    <row r="543" spans="1:4" ht="13.5" x14ac:dyDescent="0.25">
      <c r="A543" s="246">
        <v>6260</v>
      </c>
      <c r="B543" s="246" t="s">
        <v>5781</v>
      </c>
      <c r="C543" s="246" t="s">
        <v>5750</v>
      </c>
      <c r="D543" s="247">
        <v>40.56</v>
      </c>
    </row>
    <row r="544" spans="1:4" ht="13.5" x14ac:dyDescent="0.25">
      <c r="A544" s="246">
        <v>6880</v>
      </c>
      <c r="B544" s="246" t="s">
        <v>5782</v>
      </c>
      <c r="C544" s="246" t="s">
        <v>5750</v>
      </c>
      <c r="D544" s="247">
        <v>72.84</v>
      </c>
    </row>
    <row r="545" spans="1:4" ht="13.5" x14ac:dyDescent="0.25">
      <c r="A545" s="246">
        <v>7031</v>
      </c>
      <c r="B545" s="246" t="s">
        <v>5783</v>
      </c>
      <c r="C545" s="246" t="s">
        <v>5750</v>
      </c>
      <c r="D545" s="247">
        <v>6.01</v>
      </c>
    </row>
    <row r="546" spans="1:4" ht="13.5" x14ac:dyDescent="0.25">
      <c r="A546" s="246">
        <v>7043</v>
      </c>
      <c r="B546" s="246" t="s">
        <v>5784</v>
      </c>
      <c r="C546" s="246" t="s">
        <v>5750</v>
      </c>
      <c r="D546" s="247">
        <v>0.24</v>
      </c>
    </row>
    <row r="547" spans="1:4" ht="13.5" x14ac:dyDescent="0.25">
      <c r="A547" s="246">
        <v>7050</v>
      </c>
      <c r="B547" s="246" t="s">
        <v>5785</v>
      </c>
      <c r="C547" s="246" t="s">
        <v>5750</v>
      </c>
      <c r="D547" s="247">
        <v>66.42</v>
      </c>
    </row>
    <row r="548" spans="1:4" ht="13.5" x14ac:dyDescent="0.25">
      <c r="A548" s="246">
        <v>67827</v>
      </c>
      <c r="B548" s="246" t="s">
        <v>5786</v>
      </c>
      <c r="C548" s="246" t="s">
        <v>5750</v>
      </c>
      <c r="D548" s="247">
        <v>41.25</v>
      </c>
    </row>
    <row r="549" spans="1:4" ht="13.5" x14ac:dyDescent="0.25">
      <c r="A549" s="246">
        <v>73395</v>
      </c>
      <c r="B549" s="246" t="s">
        <v>5787</v>
      </c>
      <c r="C549" s="246" t="s">
        <v>5750</v>
      </c>
      <c r="D549" s="247">
        <v>6.54</v>
      </c>
    </row>
    <row r="550" spans="1:4" ht="13.5" x14ac:dyDescent="0.25">
      <c r="A550" s="246">
        <v>83766</v>
      </c>
      <c r="B550" s="246" t="s">
        <v>5788</v>
      </c>
      <c r="C550" s="246" t="s">
        <v>5750</v>
      </c>
      <c r="D550" s="247">
        <v>30.51</v>
      </c>
    </row>
    <row r="551" spans="1:4" ht="13.5" x14ac:dyDescent="0.25">
      <c r="A551" s="246">
        <v>84013</v>
      </c>
      <c r="B551" s="246" t="s">
        <v>5789</v>
      </c>
      <c r="C551" s="246" t="s">
        <v>5750</v>
      </c>
      <c r="D551" s="247">
        <v>68.45</v>
      </c>
    </row>
    <row r="552" spans="1:4" ht="13.5" x14ac:dyDescent="0.25">
      <c r="A552" s="246">
        <v>87446</v>
      </c>
      <c r="B552" s="246" t="s">
        <v>5790</v>
      </c>
      <c r="C552" s="246" t="s">
        <v>5750</v>
      </c>
      <c r="D552" s="247">
        <v>0.51</v>
      </c>
    </row>
    <row r="553" spans="1:4" ht="13.5" x14ac:dyDescent="0.25">
      <c r="A553" s="246">
        <v>88392</v>
      </c>
      <c r="B553" s="246" t="s">
        <v>5791</v>
      </c>
      <c r="C553" s="246" t="s">
        <v>5750</v>
      </c>
      <c r="D553" s="247">
        <v>0.99</v>
      </c>
    </row>
    <row r="554" spans="1:4" ht="13.5" x14ac:dyDescent="0.25">
      <c r="A554" s="246">
        <v>88398</v>
      </c>
      <c r="B554" s="246" t="s">
        <v>5792</v>
      </c>
      <c r="C554" s="246" t="s">
        <v>5750</v>
      </c>
      <c r="D554" s="247">
        <v>1.18</v>
      </c>
    </row>
    <row r="555" spans="1:4" ht="13.5" x14ac:dyDescent="0.25">
      <c r="A555" s="246">
        <v>88404</v>
      </c>
      <c r="B555" s="246" t="s">
        <v>5793</v>
      </c>
      <c r="C555" s="246" t="s">
        <v>5750</v>
      </c>
      <c r="D555" s="247">
        <v>0.95</v>
      </c>
    </row>
    <row r="556" spans="1:4" ht="13.5" x14ac:dyDescent="0.25">
      <c r="A556" s="246">
        <v>88430</v>
      </c>
      <c r="B556" s="246" t="s">
        <v>5794</v>
      </c>
      <c r="C556" s="246" t="s">
        <v>5750</v>
      </c>
      <c r="D556" s="247">
        <v>6.18</v>
      </c>
    </row>
    <row r="557" spans="1:4" ht="13.5" x14ac:dyDescent="0.25">
      <c r="A557" s="246">
        <v>88438</v>
      </c>
      <c r="B557" s="246" t="s">
        <v>5795</v>
      </c>
      <c r="C557" s="246" t="s">
        <v>5750</v>
      </c>
      <c r="D557" s="247">
        <v>8.1999999999999993</v>
      </c>
    </row>
    <row r="558" spans="1:4" ht="13.5" x14ac:dyDescent="0.25">
      <c r="A558" s="246">
        <v>88831</v>
      </c>
      <c r="B558" s="246" t="s">
        <v>5796</v>
      </c>
      <c r="C558" s="246" t="s">
        <v>5750</v>
      </c>
      <c r="D558" s="247">
        <v>0.37</v>
      </c>
    </row>
    <row r="559" spans="1:4" ht="13.5" x14ac:dyDescent="0.25">
      <c r="A559" s="246">
        <v>88844</v>
      </c>
      <c r="B559" s="246" t="s">
        <v>5797</v>
      </c>
      <c r="C559" s="246" t="s">
        <v>5750</v>
      </c>
      <c r="D559" s="247">
        <v>50.19</v>
      </c>
    </row>
    <row r="560" spans="1:4" ht="13.5" x14ac:dyDescent="0.25">
      <c r="A560" s="246">
        <v>88908</v>
      </c>
      <c r="B560" s="246" t="s">
        <v>5798</v>
      </c>
      <c r="C560" s="246" t="s">
        <v>5750</v>
      </c>
      <c r="D560" s="247">
        <v>76.510000000000005</v>
      </c>
    </row>
    <row r="561" spans="1:4" ht="13.5" x14ac:dyDescent="0.25">
      <c r="A561" s="246">
        <v>89022</v>
      </c>
      <c r="B561" s="246" t="s">
        <v>5799</v>
      </c>
      <c r="C561" s="246" t="s">
        <v>5750</v>
      </c>
      <c r="D561" s="247">
        <v>0.31</v>
      </c>
    </row>
    <row r="562" spans="1:4" ht="13.5" x14ac:dyDescent="0.25">
      <c r="A562" s="246">
        <v>89027</v>
      </c>
      <c r="B562" s="246" t="s">
        <v>5800</v>
      </c>
      <c r="C562" s="246" t="s">
        <v>5750</v>
      </c>
      <c r="D562" s="247">
        <v>4.87</v>
      </c>
    </row>
    <row r="563" spans="1:4" ht="13.5" x14ac:dyDescent="0.25">
      <c r="A563" s="246">
        <v>89031</v>
      </c>
      <c r="B563" s="246" t="s">
        <v>5801</v>
      </c>
      <c r="C563" s="246" t="s">
        <v>5750</v>
      </c>
      <c r="D563" s="247">
        <v>48.67</v>
      </c>
    </row>
    <row r="564" spans="1:4" ht="13.5" x14ac:dyDescent="0.25">
      <c r="A564" s="246">
        <v>89036</v>
      </c>
      <c r="B564" s="246" t="s">
        <v>5802</v>
      </c>
      <c r="C564" s="246" t="s">
        <v>5750</v>
      </c>
      <c r="D564" s="247">
        <v>31.34</v>
      </c>
    </row>
    <row r="565" spans="1:4" ht="13.5" x14ac:dyDescent="0.25">
      <c r="A565" s="246">
        <v>89218</v>
      </c>
      <c r="B565" s="246" t="s">
        <v>5803</v>
      </c>
      <c r="C565" s="246" t="s">
        <v>5750</v>
      </c>
      <c r="D565" s="247">
        <v>65.69</v>
      </c>
    </row>
    <row r="566" spans="1:4" ht="13.5" x14ac:dyDescent="0.25">
      <c r="A566" s="246">
        <v>89226</v>
      </c>
      <c r="B566" s="246" t="s">
        <v>5804</v>
      </c>
      <c r="C566" s="246" t="s">
        <v>5750</v>
      </c>
      <c r="D566" s="247">
        <v>1.53</v>
      </c>
    </row>
    <row r="567" spans="1:4" ht="13.5" x14ac:dyDescent="0.25">
      <c r="A567" s="246">
        <v>89235</v>
      </c>
      <c r="B567" s="246" t="s">
        <v>5805</v>
      </c>
      <c r="C567" s="246" t="s">
        <v>5750</v>
      </c>
      <c r="D567" s="247">
        <v>161.4</v>
      </c>
    </row>
    <row r="568" spans="1:4" ht="13.5" x14ac:dyDescent="0.25">
      <c r="A568" s="246">
        <v>89243</v>
      </c>
      <c r="B568" s="246" t="s">
        <v>5806</v>
      </c>
      <c r="C568" s="246" t="s">
        <v>5750</v>
      </c>
      <c r="D568" s="247">
        <v>351.37</v>
      </c>
    </row>
    <row r="569" spans="1:4" ht="13.5" x14ac:dyDescent="0.25">
      <c r="A569" s="246">
        <v>89251</v>
      </c>
      <c r="B569" s="246" t="s">
        <v>5807</v>
      </c>
      <c r="C569" s="246" t="s">
        <v>5750</v>
      </c>
      <c r="D569" s="247">
        <v>307.83999999999997</v>
      </c>
    </row>
    <row r="570" spans="1:4" ht="13.5" x14ac:dyDescent="0.25">
      <c r="A570" s="246">
        <v>89258</v>
      </c>
      <c r="B570" s="246" t="s">
        <v>5808</v>
      </c>
      <c r="C570" s="246" t="s">
        <v>5750</v>
      </c>
      <c r="D570" s="247">
        <v>104.29</v>
      </c>
    </row>
    <row r="571" spans="1:4" ht="13.5" x14ac:dyDescent="0.25">
      <c r="A571" s="246">
        <v>89273</v>
      </c>
      <c r="B571" s="246" t="s">
        <v>5809</v>
      </c>
      <c r="C571" s="246" t="s">
        <v>5750</v>
      </c>
      <c r="D571" s="247">
        <v>75.78</v>
      </c>
    </row>
    <row r="572" spans="1:4" ht="13.5" x14ac:dyDescent="0.25">
      <c r="A572" s="246">
        <v>89279</v>
      </c>
      <c r="B572" s="246" t="s">
        <v>5810</v>
      </c>
      <c r="C572" s="246" t="s">
        <v>5750</v>
      </c>
      <c r="D572" s="247">
        <v>1.86</v>
      </c>
    </row>
    <row r="573" spans="1:4" ht="13.5" x14ac:dyDescent="0.25">
      <c r="A573" s="246">
        <v>89877</v>
      </c>
      <c r="B573" s="246" t="s">
        <v>5811</v>
      </c>
      <c r="C573" s="246" t="s">
        <v>5750</v>
      </c>
      <c r="D573" s="247">
        <v>59.09</v>
      </c>
    </row>
    <row r="574" spans="1:4" ht="13.5" x14ac:dyDescent="0.25">
      <c r="A574" s="246">
        <v>89884</v>
      </c>
      <c r="B574" s="246" t="s">
        <v>5812</v>
      </c>
      <c r="C574" s="246" t="s">
        <v>5750</v>
      </c>
      <c r="D574" s="247">
        <v>62.22</v>
      </c>
    </row>
    <row r="575" spans="1:4" ht="13.5" x14ac:dyDescent="0.25">
      <c r="A575" s="246">
        <v>90587</v>
      </c>
      <c r="B575" s="246" t="s">
        <v>5813</v>
      </c>
      <c r="C575" s="246" t="s">
        <v>5750</v>
      </c>
      <c r="D575" s="247">
        <v>0.44</v>
      </c>
    </row>
    <row r="576" spans="1:4" ht="13.5" x14ac:dyDescent="0.25">
      <c r="A576" s="246">
        <v>90626</v>
      </c>
      <c r="B576" s="246" t="s">
        <v>5814</v>
      </c>
      <c r="C576" s="246" t="s">
        <v>5750</v>
      </c>
      <c r="D576" s="247">
        <v>2.4</v>
      </c>
    </row>
    <row r="577" spans="1:4" ht="13.5" x14ac:dyDescent="0.25">
      <c r="A577" s="246">
        <v>90632</v>
      </c>
      <c r="B577" s="246" t="s">
        <v>5815</v>
      </c>
      <c r="C577" s="246" t="s">
        <v>5750</v>
      </c>
      <c r="D577" s="247">
        <v>67.92</v>
      </c>
    </row>
    <row r="578" spans="1:4" ht="13.5" x14ac:dyDescent="0.25">
      <c r="A578" s="246">
        <v>90638</v>
      </c>
      <c r="B578" s="246" t="s">
        <v>5816</v>
      </c>
      <c r="C578" s="246" t="s">
        <v>5750</v>
      </c>
      <c r="D578" s="247">
        <v>4.75</v>
      </c>
    </row>
    <row r="579" spans="1:4" ht="13.5" x14ac:dyDescent="0.25">
      <c r="A579" s="246">
        <v>90644</v>
      </c>
      <c r="B579" s="246" t="s">
        <v>5817</v>
      </c>
      <c r="C579" s="246" t="s">
        <v>5750</v>
      </c>
      <c r="D579" s="247">
        <v>7.1</v>
      </c>
    </row>
    <row r="580" spans="1:4" ht="13.5" x14ac:dyDescent="0.25">
      <c r="A580" s="246">
        <v>90651</v>
      </c>
      <c r="B580" s="246" t="s">
        <v>5818</v>
      </c>
      <c r="C580" s="246" t="s">
        <v>5750</v>
      </c>
      <c r="D580" s="247">
        <v>0.71</v>
      </c>
    </row>
    <row r="581" spans="1:4" ht="13.5" x14ac:dyDescent="0.25">
      <c r="A581" s="246">
        <v>90657</v>
      </c>
      <c r="B581" s="246" t="s">
        <v>5819</v>
      </c>
      <c r="C581" s="246" t="s">
        <v>5750</v>
      </c>
      <c r="D581" s="247">
        <v>4.62</v>
      </c>
    </row>
    <row r="582" spans="1:4" ht="13.5" x14ac:dyDescent="0.25">
      <c r="A582" s="246">
        <v>90663</v>
      </c>
      <c r="B582" s="246" t="s">
        <v>5820</v>
      </c>
      <c r="C582" s="246" t="s">
        <v>5750</v>
      </c>
      <c r="D582" s="247">
        <v>4.95</v>
      </c>
    </row>
    <row r="583" spans="1:4" ht="13.5" x14ac:dyDescent="0.25">
      <c r="A583" s="246">
        <v>90669</v>
      </c>
      <c r="B583" s="246" t="s">
        <v>5821</v>
      </c>
      <c r="C583" s="246" t="s">
        <v>5750</v>
      </c>
      <c r="D583" s="247">
        <v>6.34</v>
      </c>
    </row>
    <row r="584" spans="1:4" ht="13.5" x14ac:dyDescent="0.25">
      <c r="A584" s="246">
        <v>90675</v>
      </c>
      <c r="B584" s="246" t="s">
        <v>5822</v>
      </c>
      <c r="C584" s="246" t="s">
        <v>5750</v>
      </c>
      <c r="D584" s="247">
        <v>254.4</v>
      </c>
    </row>
    <row r="585" spans="1:4" ht="13.5" x14ac:dyDescent="0.25">
      <c r="A585" s="246">
        <v>90681</v>
      </c>
      <c r="B585" s="246" t="s">
        <v>5823</v>
      </c>
      <c r="C585" s="246" t="s">
        <v>5750</v>
      </c>
      <c r="D585" s="247">
        <v>139.44</v>
      </c>
    </row>
    <row r="586" spans="1:4" ht="13.5" x14ac:dyDescent="0.25">
      <c r="A586" s="246">
        <v>90687</v>
      </c>
      <c r="B586" s="246" t="s">
        <v>5824</v>
      </c>
      <c r="C586" s="246" t="s">
        <v>5750</v>
      </c>
      <c r="D586" s="247">
        <v>50.2</v>
      </c>
    </row>
    <row r="587" spans="1:4" ht="13.5" x14ac:dyDescent="0.25">
      <c r="A587" s="246">
        <v>90693</v>
      </c>
      <c r="B587" s="246" t="s">
        <v>5825</v>
      </c>
      <c r="C587" s="246" t="s">
        <v>5750</v>
      </c>
      <c r="D587" s="247">
        <v>33.880000000000003</v>
      </c>
    </row>
    <row r="588" spans="1:4" ht="13.5" x14ac:dyDescent="0.25">
      <c r="A588" s="246">
        <v>90965</v>
      </c>
      <c r="B588" s="246" t="s">
        <v>5826</v>
      </c>
      <c r="C588" s="246" t="s">
        <v>5750</v>
      </c>
      <c r="D588" s="247">
        <v>6.31</v>
      </c>
    </row>
    <row r="589" spans="1:4" ht="13.5" x14ac:dyDescent="0.25">
      <c r="A589" s="246">
        <v>90973</v>
      </c>
      <c r="B589" s="246" t="s">
        <v>5827</v>
      </c>
      <c r="C589" s="246" t="s">
        <v>5750</v>
      </c>
      <c r="D589" s="247">
        <v>6.33</v>
      </c>
    </row>
    <row r="590" spans="1:4" ht="13.5" x14ac:dyDescent="0.25">
      <c r="A590" s="246">
        <v>90982</v>
      </c>
      <c r="B590" s="246" t="s">
        <v>5828</v>
      </c>
      <c r="C590" s="246" t="s">
        <v>5750</v>
      </c>
      <c r="D590" s="247">
        <v>16.079999999999998</v>
      </c>
    </row>
    <row r="591" spans="1:4" ht="13.5" x14ac:dyDescent="0.25">
      <c r="A591" s="246">
        <v>91001</v>
      </c>
      <c r="B591" s="246" t="s">
        <v>5829</v>
      </c>
      <c r="C591" s="246" t="s">
        <v>5750</v>
      </c>
      <c r="D591" s="247">
        <v>7.5</v>
      </c>
    </row>
    <row r="592" spans="1:4" ht="13.5" x14ac:dyDescent="0.25">
      <c r="A592" s="246">
        <v>91032</v>
      </c>
      <c r="B592" s="246" t="s">
        <v>5830</v>
      </c>
      <c r="C592" s="246" t="s">
        <v>5750</v>
      </c>
      <c r="D592" s="247">
        <v>42.88</v>
      </c>
    </row>
    <row r="593" spans="1:4" ht="13.5" x14ac:dyDescent="0.25">
      <c r="A593" s="246">
        <v>91278</v>
      </c>
      <c r="B593" s="246" t="s">
        <v>5831</v>
      </c>
      <c r="C593" s="246" t="s">
        <v>5750</v>
      </c>
      <c r="D593" s="247">
        <v>0.56000000000000005</v>
      </c>
    </row>
    <row r="594" spans="1:4" ht="13.5" x14ac:dyDescent="0.25">
      <c r="A594" s="246">
        <v>91285</v>
      </c>
      <c r="B594" s="246" t="s">
        <v>5832</v>
      </c>
      <c r="C594" s="246" t="s">
        <v>5750</v>
      </c>
      <c r="D594" s="247">
        <v>1.19</v>
      </c>
    </row>
    <row r="595" spans="1:4" ht="13.5" x14ac:dyDescent="0.25">
      <c r="A595" s="246">
        <v>91387</v>
      </c>
      <c r="B595" s="246" t="s">
        <v>5833</v>
      </c>
      <c r="C595" s="246" t="s">
        <v>5750</v>
      </c>
      <c r="D595" s="247">
        <v>46.07</v>
      </c>
    </row>
    <row r="596" spans="1:4" ht="13.5" x14ac:dyDescent="0.25">
      <c r="A596" s="246">
        <v>91395</v>
      </c>
      <c r="B596" s="246" t="s">
        <v>5834</v>
      </c>
      <c r="C596" s="246" t="s">
        <v>5750</v>
      </c>
      <c r="D596" s="247">
        <v>38.479999999999997</v>
      </c>
    </row>
    <row r="597" spans="1:4" ht="13.5" x14ac:dyDescent="0.25">
      <c r="A597" s="246">
        <v>91486</v>
      </c>
      <c r="B597" s="246" t="s">
        <v>5835</v>
      </c>
      <c r="C597" s="246" t="s">
        <v>5750</v>
      </c>
      <c r="D597" s="247">
        <v>46.02</v>
      </c>
    </row>
    <row r="598" spans="1:4" ht="13.5" x14ac:dyDescent="0.25">
      <c r="A598" s="246">
        <v>91534</v>
      </c>
      <c r="B598" s="246" t="s">
        <v>5836</v>
      </c>
      <c r="C598" s="246" t="s">
        <v>5750</v>
      </c>
      <c r="D598" s="247">
        <v>16.920000000000002</v>
      </c>
    </row>
    <row r="599" spans="1:4" ht="13.5" x14ac:dyDescent="0.25">
      <c r="A599" s="246">
        <v>91635</v>
      </c>
      <c r="B599" s="246" t="s">
        <v>5837</v>
      </c>
      <c r="C599" s="246" t="s">
        <v>5750</v>
      </c>
      <c r="D599" s="247">
        <v>42.02</v>
      </c>
    </row>
    <row r="600" spans="1:4" ht="13.5" x14ac:dyDescent="0.25">
      <c r="A600" s="246">
        <v>91646</v>
      </c>
      <c r="B600" s="246" t="s">
        <v>5838</v>
      </c>
      <c r="C600" s="246" t="s">
        <v>5750</v>
      </c>
      <c r="D600" s="247">
        <v>65.45</v>
      </c>
    </row>
    <row r="601" spans="1:4" ht="13.5" x14ac:dyDescent="0.25">
      <c r="A601" s="246">
        <v>91693</v>
      </c>
      <c r="B601" s="246" t="s">
        <v>5839</v>
      </c>
      <c r="C601" s="246" t="s">
        <v>5750</v>
      </c>
      <c r="D601" s="247">
        <v>16.21</v>
      </c>
    </row>
    <row r="602" spans="1:4" ht="13.5" x14ac:dyDescent="0.25">
      <c r="A602" s="246">
        <v>92044</v>
      </c>
      <c r="B602" s="246" t="s">
        <v>5840</v>
      </c>
      <c r="C602" s="246" t="s">
        <v>5750</v>
      </c>
      <c r="D602" s="247">
        <v>6.52</v>
      </c>
    </row>
    <row r="603" spans="1:4" ht="13.5" x14ac:dyDescent="0.25">
      <c r="A603" s="246">
        <v>92107</v>
      </c>
      <c r="B603" s="246" t="s">
        <v>5841</v>
      </c>
      <c r="C603" s="246" t="s">
        <v>5750</v>
      </c>
      <c r="D603" s="247">
        <v>56.48</v>
      </c>
    </row>
    <row r="604" spans="1:4" ht="13.5" x14ac:dyDescent="0.25">
      <c r="A604" s="246">
        <v>92113</v>
      </c>
      <c r="B604" s="246" t="s">
        <v>5842</v>
      </c>
      <c r="C604" s="246" t="s">
        <v>5750</v>
      </c>
      <c r="D604" s="247">
        <v>1.1000000000000001</v>
      </c>
    </row>
    <row r="605" spans="1:4" ht="13.5" x14ac:dyDescent="0.25">
      <c r="A605" s="246">
        <v>92119</v>
      </c>
      <c r="B605" s="246" t="s">
        <v>5843</v>
      </c>
      <c r="C605" s="246" t="s">
        <v>5750</v>
      </c>
      <c r="D605" s="247">
        <v>0.12</v>
      </c>
    </row>
    <row r="606" spans="1:4" ht="13.5" x14ac:dyDescent="0.25">
      <c r="A606" s="246">
        <v>92139</v>
      </c>
      <c r="B606" s="246" t="s">
        <v>5844</v>
      </c>
      <c r="C606" s="246" t="s">
        <v>5750</v>
      </c>
      <c r="D606" s="247">
        <v>30.71</v>
      </c>
    </row>
    <row r="607" spans="1:4" ht="13.5" x14ac:dyDescent="0.25">
      <c r="A607" s="246">
        <v>92146</v>
      </c>
      <c r="B607" s="246" t="s">
        <v>5845</v>
      </c>
      <c r="C607" s="246" t="s">
        <v>5750</v>
      </c>
      <c r="D607" s="247">
        <v>21.39</v>
      </c>
    </row>
    <row r="608" spans="1:4" ht="13.5" x14ac:dyDescent="0.25">
      <c r="A608" s="246">
        <v>92243</v>
      </c>
      <c r="B608" s="246" t="s">
        <v>5846</v>
      </c>
      <c r="C608" s="246" t="s">
        <v>5750</v>
      </c>
      <c r="D608" s="247">
        <v>53.59</v>
      </c>
    </row>
    <row r="609" spans="1:4" ht="13.5" x14ac:dyDescent="0.25">
      <c r="A609" s="246">
        <v>92717</v>
      </c>
      <c r="B609" s="246" t="s">
        <v>5847</v>
      </c>
      <c r="C609" s="246" t="s">
        <v>5750</v>
      </c>
      <c r="D609" s="247">
        <v>0.28999999999999998</v>
      </c>
    </row>
    <row r="610" spans="1:4" ht="13.5" x14ac:dyDescent="0.25">
      <c r="A610" s="246">
        <v>92961</v>
      </c>
      <c r="B610" s="246" t="s">
        <v>5848</v>
      </c>
      <c r="C610" s="246" t="s">
        <v>5750</v>
      </c>
      <c r="D610" s="247">
        <v>5.04</v>
      </c>
    </row>
    <row r="611" spans="1:4" ht="13.5" x14ac:dyDescent="0.25">
      <c r="A611" s="246">
        <v>92967</v>
      </c>
      <c r="B611" s="246" t="s">
        <v>5849</v>
      </c>
      <c r="C611" s="246" t="s">
        <v>5750</v>
      </c>
      <c r="D611" s="247">
        <v>15.31</v>
      </c>
    </row>
    <row r="612" spans="1:4" ht="13.5" x14ac:dyDescent="0.25">
      <c r="A612" s="246">
        <v>93225</v>
      </c>
      <c r="B612" s="246" t="s">
        <v>5850</v>
      </c>
      <c r="C612" s="246" t="s">
        <v>5750</v>
      </c>
      <c r="D612" s="247">
        <v>386.66</v>
      </c>
    </row>
    <row r="613" spans="1:4" ht="13.5" x14ac:dyDescent="0.25">
      <c r="A613" s="246">
        <v>93234</v>
      </c>
      <c r="B613" s="246" t="s">
        <v>5851</v>
      </c>
      <c r="C613" s="246" t="s">
        <v>5750</v>
      </c>
      <c r="D613" s="247">
        <v>0.47</v>
      </c>
    </row>
    <row r="614" spans="1:4" ht="13.5" x14ac:dyDescent="0.25">
      <c r="A614" s="246">
        <v>93244</v>
      </c>
      <c r="B614" s="246" t="s">
        <v>5852</v>
      </c>
      <c r="C614" s="246" t="s">
        <v>5750</v>
      </c>
      <c r="D614" s="247">
        <v>53.83</v>
      </c>
    </row>
    <row r="615" spans="1:4" ht="13.5" x14ac:dyDescent="0.25">
      <c r="A615" s="246">
        <v>93274</v>
      </c>
      <c r="B615" s="246" t="s">
        <v>5853</v>
      </c>
      <c r="C615" s="246" t="s">
        <v>5750</v>
      </c>
      <c r="D615" s="247">
        <v>62.16</v>
      </c>
    </row>
    <row r="616" spans="1:4" ht="13.5" x14ac:dyDescent="0.25">
      <c r="A616" s="246">
        <v>93282</v>
      </c>
      <c r="B616" s="246" t="s">
        <v>5854</v>
      </c>
      <c r="C616" s="246" t="s">
        <v>5750</v>
      </c>
      <c r="D616" s="247">
        <v>15.8</v>
      </c>
    </row>
    <row r="617" spans="1:4" ht="13.5" x14ac:dyDescent="0.25">
      <c r="A617" s="246">
        <v>93288</v>
      </c>
      <c r="B617" s="246" t="s">
        <v>5855</v>
      </c>
      <c r="C617" s="246" t="s">
        <v>5750</v>
      </c>
      <c r="D617" s="247">
        <v>131.44999999999999</v>
      </c>
    </row>
    <row r="618" spans="1:4" ht="13.5" x14ac:dyDescent="0.25">
      <c r="A618" s="246">
        <v>93403</v>
      </c>
      <c r="B618" s="246" t="s">
        <v>5856</v>
      </c>
      <c r="C618" s="246" t="s">
        <v>5750</v>
      </c>
      <c r="D618" s="247">
        <v>42.02</v>
      </c>
    </row>
    <row r="619" spans="1:4" ht="13.5" x14ac:dyDescent="0.25">
      <c r="A619" s="246">
        <v>93409</v>
      </c>
      <c r="B619" s="246" t="s">
        <v>5857</v>
      </c>
      <c r="C619" s="246" t="s">
        <v>5750</v>
      </c>
      <c r="D619" s="247">
        <v>24.81</v>
      </c>
    </row>
    <row r="620" spans="1:4" ht="13.5" x14ac:dyDescent="0.25">
      <c r="A620" s="246">
        <v>93416</v>
      </c>
      <c r="B620" s="246" t="s">
        <v>5858</v>
      </c>
      <c r="C620" s="246" t="s">
        <v>5750</v>
      </c>
      <c r="D620" s="247">
        <v>0.3</v>
      </c>
    </row>
    <row r="621" spans="1:4" ht="13.5" x14ac:dyDescent="0.25">
      <c r="A621" s="246">
        <v>93422</v>
      </c>
      <c r="B621" s="246" t="s">
        <v>5859</v>
      </c>
      <c r="C621" s="246" t="s">
        <v>5750</v>
      </c>
      <c r="D621" s="247">
        <v>4.1100000000000003</v>
      </c>
    </row>
    <row r="622" spans="1:4" ht="13.5" x14ac:dyDescent="0.25">
      <c r="A622" s="246">
        <v>93428</v>
      </c>
      <c r="B622" s="246" t="s">
        <v>5860</v>
      </c>
      <c r="C622" s="246" t="s">
        <v>5750</v>
      </c>
      <c r="D622" s="247">
        <v>5.82</v>
      </c>
    </row>
    <row r="623" spans="1:4" ht="13.5" x14ac:dyDescent="0.25">
      <c r="A623" s="246">
        <v>93434</v>
      </c>
      <c r="B623" s="246" t="s">
        <v>5861</v>
      </c>
      <c r="C623" s="246" t="s">
        <v>5750</v>
      </c>
      <c r="D623" s="247">
        <v>209.05</v>
      </c>
    </row>
    <row r="624" spans="1:4" ht="13.5" x14ac:dyDescent="0.25">
      <c r="A624" s="246">
        <v>93440</v>
      </c>
      <c r="B624" s="246" t="s">
        <v>5862</v>
      </c>
      <c r="C624" s="246" t="s">
        <v>5750</v>
      </c>
      <c r="D624" s="247">
        <v>91.26</v>
      </c>
    </row>
    <row r="625" spans="1:4" ht="13.5" x14ac:dyDescent="0.25">
      <c r="A625" s="246">
        <v>95122</v>
      </c>
      <c r="B625" s="246" t="s">
        <v>5863</v>
      </c>
      <c r="C625" s="246" t="s">
        <v>5750</v>
      </c>
      <c r="D625" s="247">
        <v>156.44</v>
      </c>
    </row>
    <row r="626" spans="1:4" ht="13.5" x14ac:dyDescent="0.25">
      <c r="A626" s="246">
        <v>95128</v>
      </c>
      <c r="B626" s="246" t="s">
        <v>5864</v>
      </c>
      <c r="C626" s="246" t="s">
        <v>5750</v>
      </c>
      <c r="D626" s="247">
        <v>34.94</v>
      </c>
    </row>
    <row r="627" spans="1:4" ht="13.5" x14ac:dyDescent="0.25">
      <c r="A627" s="246">
        <v>95140</v>
      </c>
      <c r="B627" s="246" t="s">
        <v>5865</v>
      </c>
      <c r="C627" s="246" t="s">
        <v>5750</v>
      </c>
      <c r="D627" s="247">
        <v>0.03</v>
      </c>
    </row>
    <row r="628" spans="1:4" ht="13.5" x14ac:dyDescent="0.25">
      <c r="A628" s="246">
        <v>95213</v>
      </c>
      <c r="B628" s="246" t="s">
        <v>5866</v>
      </c>
      <c r="C628" s="246" t="s">
        <v>5750</v>
      </c>
      <c r="D628" s="247">
        <v>68.37</v>
      </c>
    </row>
    <row r="629" spans="1:4" ht="13.5" x14ac:dyDescent="0.25">
      <c r="A629" s="246">
        <v>95259</v>
      </c>
      <c r="B629" s="246" t="s">
        <v>5867</v>
      </c>
      <c r="C629" s="246" t="s">
        <v>5750</v>
      </c>
      <c r="D629" s="247">
        <v>15.06</v>
      </c>
    </row>
    <row r="630" spans="1:4" ht="13.5" x14ac:dyDescent="0.25">
      <c r="A630" s="246">
        <v>95265</v>
      </c>
      <c r="B630" s="246" t="s">
        <v>5868</v>
      </c>
      <c r="C630" s="246" t="s">
        <v>5750</v>
      </c>
      <c r="D630" s="247">
        <v>0.75</v>
      </c>
    </row>
    <row r="631" spans="1:4" ht="13.5" x14ac:dyDescent="0.25">
      <c r="A631" s="246">
        <v>95271</v>
      </c>
      <c r="B631" s="246" t="s">
        <v>5869</v>
      </c>
      <c r="C631" s="246" t="s">
        <v>5750</v>
      </c>
      <c r="D631" s="247">
        <v>0.48</v>
      </c>
    </row>
    <row r="632" spans="1:4" ht="13.5" x14ac:dyDescent="0.25">
      <c r="A632" s="246">
        <v>95277</v>
      </c>
      <c r="B632" s="246" t="s">
        <v>5870</v>
      </c>
      <c r="C632" s="246" t="s">
        <v>5750</v>
      </c>
      <c r="D632" s="247">
        <v>0.48</v>
      </c>
    </row>
    <row r="633" spans="1:4" ht="13.5" x14ac:dyDescent="0.25">
      <c r="A633" s="246">
        <v>95283</v>
      </c>
      <c r="B633" s="246" t="s">
        <v>5871</v>
      </c>
      <c r="C633" s="246" t="s">
        <v>5750</v>
      </c>
      <c r="D633" s="247">
        <v>0.56999999999999995</v>
      </c>
    </row>
    <row r="634" spans="1:4" ht="13.5" x14ac:dyDescent="0.25">
      <c r="A634" s="246">
        <v>95621</v>
      </c>
      <c r="B634" s="246" t="s">
        <v>5872</v>
      </c>
      <c r="C634" s="246" t="s">
        <v>5750</v>
      </c>
      <c r="D634" s="247">
        <v>14.76</v>
      </c>
    </row>
    <row r="635" spans="1:4" ht="13.5" x14ac:dyDescent="0.25">
      <c r="A635" s="246">
        <v>95632</v>
      </c>
      <c r="B635" s="246" t="s">
        <v>5873</v>
      </c>
      <c r="C635" s="246" t="s">
        <v>5750</v>
      </c>
      <c r="D635" s="247">
        <v>70.400000000000006</v>
      </c>
    </row>
    <row r="636" spans="1:4" ht="13.5" x14ac:dyDescent="0.25">
      <c r="A636" s="246">
        <v>95703</v>
      </c>
      <c r="B636" s="246" t="s">
        <v>5874</v>
      </c>
      <c r="C636" s="246" t="s">
        <v>5750</v>
      </c>
      <c r="D636" s="247">
        <v>21.41</v>
      </c>
    </row>
    <row r="637" spans="1:4" ht="13.5" x14ac:dyDescent="0.25">
      <c r="A637" s="246">
        <v>95709</v>
      </c>
      <c r="B637" s="246" t="s">
        <v>5875</v>
      </c>
      <c r="C637" s="246" t="s">
        <v>5750</v>
      </c>
      <c r="D637" s="247">
        <v>65.760000000000005</v>
      </c>
    </row>
    <row r="638" spans="1:4" ht="13.5" x14ac:dyDescent="0.25">
      <c r="A638" s="246">
        <v>95715</v>
      </c>
      <c r="B638" s="246" t="s">
        <v>5876</v>
      </c>
      <c r="C638" s="246" t="s">
        <v>5750</v>
      </c>
      <c r="D638" s="247">
        <v>79.55</v>
      </c>
    </row>
    <row r="639" spans="1:4" ht="13.5" x14ac:dyDescent="0.25">
      <c r="A639" s="246">
        <v>95721</v>
      </c>
      <c r="B639" s="246" t="s">
        <v>5877</v>
      </c>
      <c r="C639" s="246" t="s">
        <v>5750</v>
      </c>
      <c r="D639" s="247">
        <v>77.33</v>
      </c>
    </row>
    <row r="640" spans="1:4" ht="13.5" x14ac:dyDescent="0.25">
      <c r="A640" s="246">
        <v>95873</v>
      </c>
      <c r="B640" s="246" t="s">
        <v>5878</v>
      </c>
      <c r="C640" s="246" t="s">
        <v>5750</v>
      </c>
      <c r="D640" s="247">
        <v>9.31</v>
      </c>
    </row>
    <row r="641" spans="1:4" ht="13.5" x14ac:dyDescent="0.25">
      <c r="A641" s="246">
        <v>96014</v>
      </c>
      <c r="B641" s="246" t="s">
        <v>5879</v>
      </c>
      <c r="C641" s="246" t="s">
        <v>5750</v>
      </c>
      <c r="D641" s="247">
        <v>41.91</v>
      </c>
    </row>
    <row r="642" spans="1:4" ht="13.5" x14ac:dyDescent="0.25">
      <c r="A642" s="246">
        <v>96021</v>
      </c>
      <c r="B642" s="246" t="s">
        <v>5880</v>
      </c>
      <c r="C642" s="246" t="s">
        <v>5750</v>
      </c>
      <c r="D642" s="247">
        <v>41.63</v>
      </c>
    </row>
    <row r="643" spans="1:4" ht="13.5" x14ac:dyDescent="0.25">
      <c r="A643" s="246">
        <v>96029</v>
      </c>
      <c r="B643" s="246" t="s">
        <v>5881</v>
      </c>
      <c r="C643" s="246" t="s">
        <v>5750</v>
      </c>
      <c r="D643" s="247">
        <v>36.1</v>
      </c>
    </row>
    <row r="644" spans="1:4" ht="13.5" x14ac:dyDescent="0.25">
      <c r="A644" s="246">
        <v>96036</v>
      </c>
      <c r="B644" s="246" t="s">
        <v>5882</v>
      </c>
      <c r="C644" s="246" t="s">
        <v>5750</v>
      </c>
      <c r="D644" s="247">
        <v>50.87</v>
      </c>
    </row>
    <row r="645" spans="1:4" ht="13.5" x14ac:dyDescent="0.25">
      <c r="A645" s="246">
        <v>96155</v>
      </c>
      <c r="B645" s="246" t="s">
        <v>5883</v>
      </c>
      <c r="C645" s="246" t="s">
        <v>5750</v>
      </c>
      <c r="D645" s="247">
        <v>36.380000000000003</v>
      </c>
    </row>
    <row r="646" spans="1:4" ht="13.5" x14ac:dyDescent="0.25">
      <c r="A646" s="246">
        <v>96156</v>
      </c>
      <c r="B646" s="246" t="s">
        <v>5884</v>
      </c>
      <c r="C646" s="246" t="s">
        <v>5750</v>
      </c>
      <c r="D646" s="247">
        <v>41.2</v>
      </c>
    </row>
    <row r="647" spans="1:4" ht="13.5" x14ac:dyDescent="0.25">
      <c r="A647" s="246">
        <v>96159</v>
      </c>
      <c r="B647" s="246" t="s">
        <v>5885</v>
      </c>
      <c r="C647" s="246" t="s">
        <v>5750</v>
      </c>
      <c r="D647" s="247">
        <v>48.39</v>
      </c>
    </row>
    <row r="648" spans="1:4" ht="13.5" x14ac:dyDescent="0.25">
      <c r="A648" s="246">
        <v>96246</v>
      </c>
      <c r="B648" s="246" t="s">
        <v>5886</v>
      </c>
      <c r="C648" s="246" t="s">
        <v>5750</v>
      </c>
      <c r="D648" s="247">
        <v>38.22</v>
      </c>
    </row>
    <row r="649" spans="1:4" ht="13.5" x14ac:dyDescent="0.25">
      <c r="A649" s="246">
        <v>96464</v>
      </c>
      <c r="B649" s="246" t="s">
        <v>5887</v>
      </c>
      <c r="C649" s="246" t="s">
        <v>5750</v>
      </c>
      <c r="D649" s="247">
        <v>76.34</v>
      </c>
    </row>
    <row r="650" spans="1:4" ht="13.5" x14ac:dyDescent="0.25">
      <c r="A650" s="246">
        <v>98765</v>
      </c>
      <c r="B650" s="246" t="s">
        <v>5888</v>
      </c>
      <c r="C650" s="246" t="s">
        <v>5750</v>
      </c>
      <c r="D650" s="247">
        <v>0.11</v>
      </c>
    </row>
    <row r="651" spans="1:4" ht="13.5" x14ac:dyDescent="0.25">
      <c r="A651" s="246">
        <v>99834</v>
      </c>
      <c r="B651" s="246" t="s">
        <v>5889</v>
      </c>
      <c r="C651" s="246" t="s">
        <v>5750</v>
      </c>
      <c r="D651" s="247">
        <v>0.25</v>
      </c>
    </row>
    <row r="652" spans="1:4" ht="13.5" x14ac:dyDescent="0.25">
      <c r="A652" s="246">
        <v>100642</v>
      </c>
      <c r="B652" s="246" t="s">
        <v>5890</v>
      </c>
      <c r="C652" s="246" t="s">
        <v>5750</v>
      </c>
      <c r="D652" s="247">
        <v>170.21</v>
      </c>
    </row>
    <row r="653" spans="1:4" ht="13.5" x14ac:dyDescent="0.25">
      <c r="A653" s="246">
        <v>100648</v>
      </c>
      <c r="B653" s="246" t="s">
        <v>5891</v>
      </c>
      <c r="C653" s="246" t="s">
        <v>5750</v>
      </c>
      <c r="D653" s="247">
        <v>420.38</v>
      </c>
    </row>
    <row r="654" spans="1:4" ht="13.5" x14ac:dyDescent="0.25">
      <c r="A654" s="246">
        <v>102274</v>
      </c>
      <c r="B654" s="246" t="s">
        <v>5892</v>
      </c>
      <c r="C654" s="246" t="s">
        <v>5750</v>
      </c>
      <c r="D654" s="247">
        <v>14.24</v>
      </c>
    </row>
    <row r="655" spans="1:4" ht="13.5" x14ac:dyDescent="0.25">
      <c r="A655" s="246">
        <v>5089</v>
      </c>
      <c r="B655" s="246" t="s">
        <v>5893</v>
      </c>
      <c r="C655" s="246" t="s">
        <v>5894</v>
      </c>
      <c r="D655" s="247">
        <v>41.52</v>
      </c>
    </row>
    <row r="656" spans="1:4" ht="13.5" x14ac:dyDescent="0.25">
      <c r="A656" s="246">
        <v>5627</v>
      </c>
      <c r="B656" s="246" t="s">
        <v>5895</v>
      </c>
      <c r="C656" s="246" t="s">
        <v>5894</v>
      </c>
      <c r="D656" s="247">
        <v>44.8</v>
      </c>
    </row>
    <row r="657" spans="1:4" ht="13.5" x14ac:dyDescent="0.25">
      <c r="A657" s="246">
        <v>5628</v>
      </c>
      <c r="B657" s="246" t="s">
        <v>5896</v>
      </c>
      <c r="C657" s="246" t="s">
        <v>5894</v>
      </c>
      <c r="D657" s="247">
        <v>6.08</v>
      </c>
    </row>
    <row r="658" spans="1:4" ht="13.5" x14ac:dyDescent="0.25">
      <c r="A658" s="246">
        <v>5629</v>
      </c>
      <c r="B658" s="246" t="s">
        <v>5897</v>
      </c>
      <c r="C658" s="246" t="s">
        <v>5894</v>
      </c>
      <c r="D658" s="247">
        <v>56</v>
      </c>
    </row>
    <row r="659" spans="1:4" ht="13.5" x14ac:dyDescent="0.25">
      <c r="A659" s="246">
        <v>5630</v>
      </c>
      <c r="B659" s="246" t="s">
        <v>5898</v>
      </c>
      <c r="C659" s="246" t="s">
        <v>5894</v>
      </c>
      <c r="D659" s="247">
        <v>63.65</v>
      </c>
    </row>
    <row r="660" spans="1:4" ht="13.5" x14ac:dyDescent="0.25">
      <c r="A660" s="246">
        <v>5658</v>
      </c>
      <c r="B660" s="246" t="s">
        <v>5899</v>
      </c>
      <c r="C660" s="246" t="s">
        <v>5894</v>
      </c>
      <c r="D660" s="247">
        <v>2.8</v>
      </c>
    </row>
    <row r="661" spans="1:4" ht="13.5" x14ac:dyDescent="0.25">
      <c r="A661" s="246">
        <v>5664</v>
      </c>
      <c r="B661" s="246" t="s">
        <v>5900</v>
      </c>
      <c r="C661" s="246" t="s">
        <v>5894</v>
      </c>
      <c r="D661" s="247">
        <v>24.73</v>
      </c>
    </row>
    <row r="662" spans="1:4" ht="13.5" x14ac:dyDescent="0.25">
      <c r="A662" s="246">
        <v>5667</v>
      </c>
      <c r="B662" s="246" t="s">
        <v>5901</v>
      </c>
      <c r="C662" s="246" t="s">
        <v>5894</v>
      </c>
      <c r="D662" s="247">
        <v>21.99</v>
      </c>
    </row>
    <row r="663" spans="1:4" ht="13.5" x14ac:dyDescent="0.25">
      <c r="A663" s="246">
        <v>5668</v>
      </c>
      <c r="B663" s="246" t="s">
        <v>5902</v>
      </c>
      <c r="C663" s="246" t="s">
        <v>5894</v>
      </c>
      <c r="D663" s="247">
        <v>45.27</v>
      </c>
    </row>
    <row r="664" spans="1:4" ht="13.5" x14ac:dyDescent="0.25">
      <c r="A664" s="246">
        <v>5674</v>
      </c>
      <c r="B664" s="246" t="s">
        <v>5903</v>
      </c>
      <c r="C664" s="246" t="s">
        <v>5894</v>
      </c>
      <c r="D664" s="247">
        <v>39.93</v>
      </c>
    </row>
    <row r="665" spans="1:4" ht="13.5" x14ac:dyDescent="0.25">
      <c r="A665" s="246">
        <v>5692</v>
      </c>
      <c r="B665" s="246" t="s">
        <v>5904</v>
      </c>
      <c r="C665" s="246" t="s">
        <v>5894</v>
      </c>
      <c r="D665" s="247">
        <v>0.2</v>
      </c>
    </row>
    <row r="666" spans="1:4" ht="13.5" x14ac:dyDescent="0.25">
      <c r="A666" s="246">
        <v>5693</v>
      </c>
      <c r="B666" s="246" t="s">
        <v>5905</v>
      </c>
      <c r="C666" s="246" t="s">
        <v>5894</v>
      </c>
      <c r="D666" s="247">
        <v>22.08</v>
      </c>
    </row>
    <row r="667" spans="1:4" ht="13.5" x14ac:dyDescent="0.25">
      <c r="A667" s="246">
        <v>5695</v>
      </c>
      <c r="B667" s="246" t="s">
        <v>5906</v>
      </c>
      <c r="C667" s="246" t="s">
        <v>5894</v>
      </c>
      <c r="D667" s="247">
        <v>43.3</v>
      </c>
    </row>
    <row r="668" spans="1:4" ht="13.5" x14ac:dyDescent="0.25">
      <c r="A668" s="246">
        <v>5703</v>
      </c>
      <c r="B668" s="246" t="s">
        <v>5907</v>
      </c>
      <c r="C668" s="246" t="s">
        <v>5894</v>
      </c>
      <c r="D668" s="247">
        <v>21.65</v>
      </c>
    </row>
    <row r="669" spans="1:4" ht="13.5" x14ac:dyDescent="0.25">
      <c r="A669" s="246">
        <v>5705</v>
      </c>
      <c r="B669" s="246" t="s">
        <v>5908</v>
      </c>
      <c r="C669" s="246" t="s">
        <v>5894</v>
      </c>
      <c r="D669" s="247">
        <v>26.04</v>
      </c>
    </row>
    <row r="670" spans="1:4" ht="13.5" x14ac:dyDescent="0.25">
      <c r="A670" s="246">
        <v>5707</v>
      </c>
      <c r="B670" s="246" t="s">
        <v>5909</v>
      </c>
      <c r="C670" s="246" t="s">
        <v>5894</v>
      </c>
      <c r="D670" s="247">
        <v>68.150000000000006</v>
      </c>
    </row>
    <row r="671" spans="1:4" ht="13.5" x14ac:dyDescent="0.25">
      <c r="A671" s="246">
        <v>5710</v>
      </c>
      <c r="B671" s="246" t="s">
        <v>5910</v>
      </c>
      <c r="C671" s="246" t="s">
        <v>5894</v>
      </c>
      <c r="D671" s="247">
        <v>141.46</v>
      </c>
    </row>
    <row r="672" spans="1:4" ht="13.5" x14ac:dyDescent="0.25">
      <c r="A672" s="246">
        <v>5711</v>
      </c>
      <c r="B672" s="246" t="s">
        <v>5911</v>
      </c>
      <c r="C672" s="246" t="s">
        <v>5894</v>
      </c>
      <c r="D672" s="247">
        <v>87.94</v>
      </c>
    </row>
    <row r="673" spans="1:4" ht="13.5" x14ac:dyDescent="0.25">
      <c r="A673" s="246">
        <v>5714</v>
      </c>
      <c r="B673" s="246" t="s">
        <v>5912</v>
      </c>
      <c r="C673" s="246" t="s">
        <v>5894</v>
      </c>
      <c r="D673" s="247">
        <v>14.57</v>
      </c>
    </row>
    <row r="674" spans="1:4" ht="13.5" x14ac:dyDescent="0.25">
      <c r="A674" s="246">
        <v>5715</v>
      </c>
      <c r="B674" s="246" t="s">
        <v>5913</v>
      </c>
      <c r="C674" s="246" t="s">
        <v>5894</v>
      </c>
      <c r="D674" s="247">
        <v>66.540000000000006</v>
      </c>
    </row>
    <row r="675" spans="1:4" ht="13.5" x14ac:dyDescent="0.25">
      <c r="A675" s="246">
        <v>5718</v>
      </c>
      <c r="B675" s="246" t="s">
        <v>5914</v>
      </c>
      <c r="C675" s="246" t="s">
        <v>5894</v>
      </c>
      <c r="D675" s="247">
        <v>104.96</v>
      </c>
    </row>
    <row r="676" spans="1:4" ht="13.5" x14ac:dyDescent="0.25">
      <c r="A676" s="246">
        <v>5721</v>
      </c>
      <c r="B676" s="246" t="s">
        <v>5915</v>
      </c>
      <c r="C676" s="246" t="s">
        <v>5894</v>
      </c>
      <c r="D676" s="247">
        <v>92.6</v>
      </c>
    </row>
    <row r="677" spans="1:4" ht="13.5" x14ac:dyDescent="0.25">
      <c r="A677" s="246">
        <v>5722</v>
      </c>
      <c r="B677" s="246" t="s">
        <v>5916</v>
      </c>
      <c r="C677" s="246" t="s">
        <v>5894</v>
      </c>
      <c r="D677" s="247">
        <v>214.17</v>
      </c>
    </row>
    <row r="678" spans="1:4" ht="13.5" x14ac:dyDescent="0.25">
      <c r="A678" s="246">
        <v>5724</v>
      </c>
      <c r="B678" s="246" t="s">
        <v>5917</v>
      </c>
      <c r="C678" s="246" t="s">
        <v>5894</v>
      </c>
      <c r="D678" s="247">
        <v>47.43</v>
      </c>
    </row>
    <row r="679" spans="1:4" ht="13.5" x14ac:dyDescent="0.25">
      <c r="A679" s="246">
        <v>5727</v>
      </c>
      <c r="B679" s="246" t="s">
        <v>5918</v>
      </c>
      <c r="C679" s="246" t="s">
        <v>5894</v>
      </c>
      <c r="D679" s="247">
        <v>12.05</v>
      </c>
    </row>
    <row r="680" spans="1:4" ht="13.5" x14ac:dyDescent="0.25">
      <c r="A680" s="246">
        <v>5729</v>
      </c>
      <c r="B680" s="246" t="s">
        <v>5919</v>
      </c>
      <c r="C680" s="246" t="s">
        <v>5894</v>
      </c>
      <c r="D680" s="247">
        <v>49.03</v>
      </c>
    </row>
    <row r="681" spans="1:4" ht="13.5" x14ac:dyDescent="0.25">
      <c r="A681" s="246">
        <v>5730</v>
      </c>
      <c r="B681" s="246" t="s">
        <v>5920</v>
      </c>
      <c r="C681" s="246" t="s">
        <v>5894</v>
      </c>
      <c r="D681" s="247">
        <v>40.36</v>
      </c>
    </row>
    <row r="682" spans="1:4" ht="13.5" x14ac:dyDescent="0.25">
      <c r="A682" s="246">
        <v>5735</v>
      </c>
      <c r="B682" s="246" t="s">
        <v>5921</v>
      </c>
      <c r="C682" s="246" t="s">
        <v>5894</v>
      </c>
      <c r="D682" s="247">
        <v>23.85</v>
      </c>
    </row>
    <row r="683" spans="1:4" ht="13.5" x14ac:dyDescent="0.25">
      <c r="A683" s="246">
        <v>5736</v>
      </c>
      <c r="B683" s="246" t="s">
        <v>5922</v>
      </c>
      <c r="C683" s="246" t="s">
        <v>5894</v>
      </c>
      <c r="D683" s="247">
        <v>41.25</v>
      </c>
    </row>
    <row r="684" spans="1:4" ht="13.5" x14ac:dyDescent="0.25">
      <c r="A684" s="246">
        <v>5738</v>
      </c>
      <c r="B684" s="246" t="s">
        <v>5923</v>
      </c>
      <c r="C684" s="246" t="s">
        <v>5894</v>
      </c>
      <c r="D684" s="247">
        <v>43.6</v>
      </c>
    </row>
    <row r="685" spans="1:4" ht="13.5" x14ac:dyDescent="0.25">
      <c r="A685" s="246">
        <v>5739</v>
      </c>
      <c r="B685" s="246" t="s">
        <v>5924</v>
      </c>
      <c r="C685" s="246" t="s">
        <v>5894</v>
      </c>
      <c r="D685" s="247">
        <v>54.56</v>
      </c>
    </row>
    <row r="686" spans="1:4" ht="13.5" x14ac:dyDescent="0.25">
      <c r="A686" s="246">
        <v>5741</v>
      </c>
      <c r="B686" s="246" t="s">
        <v>5925</v>
      </c>
      <c r="C686" s="246" t="s">
        <v>5894</v>
      </c>
      <c r="D686" s="247">
        <v>39.01</v>
      </c>
    </row>
    <row r="687" spans="1:4" ht="13.5" x14ac:dyDescent="0.25">
      <c r="A687" s="246">
        <v>5742</v>
      </c>
      <c r="B687" s="246" t="s">
        <v>5926</v>
      </c>
      <c r="C687" s="246" t="s">
        <v>5894</v>
      </c>
      <c r="D687" s="247">
        <v>27.24</v>
      </c>
    </row>
    <row r="688" spans="1:4" ht="13.5" x14ac:dyDescent="0.25">
      <c r="A688" s="246">
        <v>5747</v>
      </c>
      <c r="B688" s="246" t="s">
        <v>5927</v>
      </c>
      <c r="C688" s="246" t="s">
        <v>5894</v>
      </c>
      <c r="D688" s="247">
        <v>156.19999999999999</v>
      </c>
    </row>
    <row r="689" spans="1:4" ht="13.5" x14ac:dyDescent="0.25">
      <c r="A689" s="246">
        <v>5751</v>
      </c>
      <c r="B689" s="246" t="s">
        <v>5928</v>
      </c>
      <c r="C689" s="246" t="s">
        <v>5894</v>
      </c>
      <c r="D689" s="247">
        <v>26.75</v>
      </c>
    </row>
    <row r="690" spans="1:4" ht="13.5" x14ac:dyDescent="0.25">
      <c r="A690" s="246">
        <v>5754</v>
      </c>
      <c r="B690" s="246" t="s">
        <v>5929</v>
      </c>
      <c r="C690" s="246" t="s">
        <v>5894</v>
      </c>
      <c r="D690" s="247">
        <v>22.54</v>
      </c>
    </row>
    <row r="691" spans="1:4" ht="13.5" x14ac:dyDescent="0.25">
      <c r="A691" s="246">
        <v>5763</v>
      </c>
      <c r="B691" s="246" t="s">
        <v>5930</v>
      </c>
      <c r="C691" s="246" t="s">
        <v>5894</v>
      </c>
      <c r="D691" s="247">
        <v>39.06</v>
      </c>
    </row>
    <row r="692" spans="1:4" ht="13.5" x14ac:dyDescent="0.25">
      <c r="A692" s="246">
        <v>5765</v>
      </c>
      <c r="B692" s="246" t="s">
        <v>5931</v>
      </c>
      <c r="C692" s="246" t="s">
        <v>5894</v>
      </c>
      <c r="D692" s="247">
        <v>6.79</v>
      </c>
    </row>
    <row r="693" spans="1:4" ht="13.5" x14ac:dyDescent="0.25">
      <c r="A693" s="246">
        <v>5766</v>
      </c>
      <c r="B693" s="246" t="s">
        <v>5932</v>
      </c>
      <c r="C693" s="246" t="s">
        <v>5894</v>
      </c>
      <c r="D693" s="247">
        <v>3.08</v>
      </c>
    </row>
    <row r="694" spans="1:4" ht="13.5" x14ac:dyDescent="0.25">
      <c r="A694" s="246">
        <v>5779</v>
      </c>
      <c r="B694" s="246" t="s">
        <v>5933</v>
      </c>
      <c r="C694" s="246" t="s">
        <v>5894</v>
      </c>
      <c r="D694" s="247">
        <v>59.67</v>
      </c>
    </row>
    <row r="695" spans="1:4" ht="13.5" x14ac:dyDescent="0.25">
      <c r="A695" s="246">
        <v>5787</v>
      </c>
      <c r="B695" s="246" t="s">
        <v>5934</v>
      </c>
      <c r="C695" s="246" t="s">
        <v>5894</v>
      </c>
      <c r="D695" s="247">
        <v>69.5</v>
      </c>
    </row>
    <row r="696" spans="1:4" ht="13.5" x14ac:dyDescent="0.25">
      <c r="A696" s="246">
        <v>5797</v>
      </c>
      <c r="B696" s="246" t="s">
        <v>5935</v>
      </c>
      <c r="C696" s="246" t="s">
        <v>5894</v>
      </c>
      <c r="D696" s="247">
        <v>5.19</v>
      </c>
    </row>
    <row r="697" spans="1:4" ht="13.5" x14ac:dyDescent="0.25">
      <c r="A697" s="246">
        <v>5800</v>
      </c>
      <c r="B697" s="246" t="s">
        <v>5936</v>
      </c>
      <c r="C697" s="246" t="s">
        <v>5894</v>
      </c>
      <c r="D697" s="247">
        <v>0.31</v>
      </c>
    </row>
    <row r="698" spans="1:4" ht="13.5" x14ac:dyDescent="0.25">
      <c r="A698" s="246">
        <v>7032</v>
      </c>
      <c r="B698" s="246" t="s">
        <v>5937</v>
      </c>
      <c r="C698" s="246" t="s">
        <v>5894</v>
      </c>
      <c r="D698" s="247">
        <v>5.19</v>
      </c>
    </row>
    <row r="699" spans="1:4" ht="13.5" x14ac:dyDescent="0.25">
      <c r="A699" s="246">
        <v>7033</v>
      </c>
      <c r="B699" s="246" t="s">
        <v>5938</v>
      </c>
      <c r="C699" s="246" t="s">
        <v>5894</v>
      </c>
      <c r="D699" s="247">
        <v>0.82</v>
      </c>
    </row>
    <row r="700" spans="1:4" ht="13.5" x14ac:dyDescent="0.25">
      <c r="A700" s="246">
        <v>7034</v>
      </c>
      <c r="B700" s="246" t="s">
        <v>5939</v>
      </c>
      <c r="C700" s="246" t="s">
        <v>5894</v>
      </c>
      <c r="D700" s="247">
        <v>4.32</v>
      </c>
    </row>
    <row r="701" spans="1:4" ht="13.5" x14ac:dyDescent="0.25">
      <c r="A701" s="246">
        <v>7035</v>
      </c>
      <c r="B701" s="246" t="s">
        <v>5940</v>
      </c>
      <c r="C701" s="246" t="s">
        <v>5894</v>
      </c>
      <c r="D701" s="247">
        <v>253.3</v>
      </c>
    </row>
    <row r="702" spans="1:4" ht="13.5" x14ac:dyDescent="0.25">
      <c r="A702" s="246">
        <v>7038</v>
      </c>
      <c r="B702" s="246" t="s">
        <v>5941</v>
      </c>
      <c r="C702" s="246" t="s">
        <v>5894</v>
      </c>
      <c r="D702" s="247">
        <v>49.87</v>
      </c>
    </row>
    <row r="703" spans="1:4" ht="13.5" x14ac:dyDescent="0.25">
      <c r="A703" s="246">
        <v>7039</v>
      </c>
      <c r="B703" s="246" t="s">
        <v>5942</v>
      </c>
      <c r="C703" s="246" t="s">
        <v>5894</v>
      </c>
      <c r="D703" s="247">
        <v>6.92</v>
      </c>
    </row>
    <row r="704" spans="1:4" ht="13.5" x14ac:dyDescent="0.25">
      <c r="A704" s="246">
        <v>7040</v>
      </c>
      <c r="B704" s="246" t="s">
        <v>5943</v>
      </c>
      <c r="C704" s="246" t="s">
        <v>5894</v>
      </c>
      <c r="D704" s="247">
        <v>62.41</v>
      </c>
    </row>
    <row r="705" spans="1:4" ht="13.5" x14ac:dyDescent="0.25">
      <c r="A705" s="246">
        <v>7044</v>
      </c>
      <c r="B705" s="246" t="s">
        <v>5944</v>
      </c>
      <c r="C705" s="246" t="s">
        <v>5894</v>
      </c>
      <c r="D705" s="247">
        <v>0.22</v>
      </c>
    </row>
    <row r="706" spans="1:4" ht="13.5" x14ac:dyDescent="0.25">
      <c r="A706" s="246">
        <v>7045</v>
      </c>
      <c r="B706" s="246" t="s">
        <v>5945</v>
      </c>
      <c r="C706" s="246" t="s">
        <v>5894</v>
      </c>
      <c r="D706" s="247">
        <v>0.02</v>
      </c>
    </row>
    <row r="707" spans="1:4" ht="13.5" x14ac:dyDescent="0.25">
      <c r="A707" s="246">
        <v>7046</v>
      </c>
      <c r="B707" s="246" t="s">
        <v>5946</v>
      </c>
      <c r="C707" s="246" t="s">
        <v>5894</v>
      </c>
      <c r="D707" s="247">
        <v>0.24</v>
      </c>
    </row>
    <row r="708" spans="1:4" ht="13.5" x14ac:dyDescent="0.25">
      <c r="A708" s="246">
        <v>7047</v>
      </c>
      <c r="B708" s="246" t="s">
        <v>5947</v>
      </c>
      <c r="C708" s="246" t="s">
        <v>5894</v>
      </c>
      <c r="D708" s="247">
        <v>26.06</v>
      </c>
    </row>
    <row r="709" spans="1:4" ht="13.5" x14ac:dyDescent="0.25">
      <c r="A709" s="246">
        <v>7051</v>
      </c>
      <c r="B709" s="246" t="s">
        <v>5948</v>
      </c>
      <c r="C709" s="246" t="s">
        <v>5894</v>
      </c>
      <c r="D709" s="247">
        <v>44.23</v>
      </c>
    </row>
    <row r="710" spans="1:4" ht="13.5" x14ac:dyDescent="0.25">
      <c r="A710" s="246">
        <v>7052</v>
      </c>
      <c r="B710" s="246" t="s">
        <v>5949</v>
      </c>
      <c r="C710" s="246" t="s">
        <v>5894</v>
      </c>
      <c r="D710" s="247">
        <v>6.14</v>
      </c>
    </row>
    <row r="711" spans="1:4" ht="13.5" x14ac:dyDescent="0.25">
      <c r="A711" s="246">
        <v>7053</v>
      </c>
      <c r="B711" s="246" t="s">
        <v>5950</v>
      </c>
      <c r="C711" s="246" t="s">
        <v>5894</v>
      </c>
      <c r="D711" s="247">
        <v>55.36</v>
      </c>
    </row>
    <row r="712" spans="1:4" ht="13.5" x14ac:dyDescent="0.25">
      <c r="A712" s="246">
        <v>7054</v>
      </c>
      <c r="B712" s="246" t="s">
        <v>5951</v>
      </c>
      <c r="C712" s="246" t="s">
        <v>5894</v>
      </c>
      <c r="D712" s="247">
        <v>88.17</v>
      </c>
    </row>
    <row r="713" spans="1:4" ht="13.5" x14ac:dyDescent="0.25">
      <c r="A713" s="246">
        <v>7058</v>
      </c>
      <c r="B713" s="246" t="s">
        <v>5952</v>
      </c>
      <c r="C713" s="246" t="s">
        <v>5894</v>
      </c>
      <c r="D713" s="247">
        <v>18.559999999999999</v>
      </c>
    </row>
    <row r="714" spans="1:4" ht="13.5" x14ac:dyDescent="0.25">
      <c r="A714" s="246">
        <v>7059</v>
      </c>
      <c r="B714" s="246" t="s">
        <v>5953</v>
      </c>
      <c r="C714" s="246" t="s">
        <v>5894</v>
      </c>
      <c r="D714" s="247">
        <v>3.6</v>
      </c>
    </row>
    <row r="715" spans="1:4" ht="13.5" x14ac:dyDescent="0.25">
      <c r="A715" s="246">
        <v>7060</v>
      </c>
      <c r="B715" s="246" t="s">
        <v>5954</v>
      </c>
      <c r="C715" s="246" t="s">
        <v>5894</v>
      </c>
      <c r="D715" s="247">
        <v>33.26</v>
      </c>
    </row>
    <row r="716" spans="1:4" ht="13.5" x14ac:dyDescent="0.25">
      <c r="A716" s="246">
        <v>7061</v>
      </c>
      <c r="B716" s="246" t="s">
        <v>5955</v>
      </c>
      <c r="C716" s="246" t="s">
        <v>5894</v>
      </c>
      <c r="D716" s="247">
        <v>80.489999999999995</v>
      </c>
    </row>
    <row r="717" spans="1:4" ht="13.5" x14ac:dyDescent="0.25">
      <c r="A717" s="246">
        <v>7063</v>
      </c>
      <c r="B717" s="246" t="s">
        <v>5956</v>
      </c>
      <c r="C717" s="246" t="s">
        <v>5894</v>
      </c>
      <c r="D717" s="247">
        <v>18.18</v>
      </c>
    </row>
    <row r="718" spans="1:4" ht="13.5" x14ac:dyDescent="0.25">
      <c r="A718" s="246">
        <v>7064</v>
      </c>
      <c r="B718" s="246" t="s">
        <v>5957</v>
      </c>
      <c r="C718" s="246" t="s">
        <v>5894</v>
      </c>
      <c r="D718" s="247">
        <v>2.52</v>
      </c>
    </row>
    <row r="719" spans="1:4" ht="13.5" x14ac:dyDescent="0.25">
      <c r="A719" s="246">
        <v>7065</v>
      </c>
      <c r="B719" s="246" t="s">
        <v>5958</v>
      </c>
      <c r="C719" s="246" t="s">
        <v>5894</v>
      </c>
      <c r="D719" s="247">
        <v>19.88</v>
      </c>
    </row>
    <row r="720" spans="1:4" ht="13.5" x14ac:dyDescent="0.25">
      <c r="A720" s="246">
        <v>7066</v>
      </c>
      <c r="B720" s="246" t="s">
        <v>5959</v>
      </c>
      <c r="C720" s="246" t="s">
        <v>5894</v>
      </c>
      <c r="D720" s="247">
        <v>95.5</v>
      </c>
    </row>
    <row r="721" spans="1:4" ht="13.5" x14ac:dyDescent="0.25">
      <c r="A721" s="246">
        <v>53786</v>
      </c>
      <c r="B721" s="246" t="s">
        <v>5960</v>
      </c>
      <c r="C721" s="246" t="s">
        <v>5894</v>
      </c>
      <c r="D721" s="247">
        <v>50.41</v>
      </c>
    </row>
    <row r="722" spans="1:4" ht="13.5" x14ac:dyDescent="0.25">
      <c r="A722" s="246">
        <v>53788</v>
      </c>
      <c r="B722" s="246" t="s">
        <v>5961</v>
      </c>
      <c r="C722" s="246" t="s">
        <v>5894</v>
      </c>
      <c r="D722" s="247">
        <v>56.44</v>
      </c>
    </row>
    <row r="723" spans="1:4" ht="13.5" x14ac:dyDescent="0.25">
      <c r="A723" s="246">
        <v>53792</v>
      </c>
      <c r="B723" s="246" t="s">
        <v>5962</v>
      </c>
      <c r="C723" s="246" t="s">
        <v>5894</v>
      </c>
      <c r="D723" s="247">
        <v>100.05</v>
      </c>
    </row>
    <row r="724" spans="1:4" ht="13.5" x14ac:dyDescent="0.25">
      <c r="A724" s="246">
        <v>53794</v>
      </c>
      <c r="B724" s="246" t="s">
        <v>5963</v>
      </c>
      <c r="C724" s="246" t="s">
        <v>5894</v>
      </c>
      <c r="D724" s="247">
        <v>35</v>
      </c>
    </row>
    <row r="725" spans="1:4" ht="13.5" x14ac:dyDescent="0.25">
      <c r="A725" s="246">
        <v>53797</v>
      </c>
      <c r="B725" s="246" t="s">
        <v>5964</v>
      </c>
      <c r="C725" s="246" t="s">
        <v>5894</v>
      </c>
      <c r="D725" s="247">
        <v>115.06</v>
      </c>
    </row>
    <row r="726" spans="1:4" ht="13.5" x14ac:dyDescent="0.25">
      <c r="A726" s="246">
        <v>53804</v>
      </c>
      <c r="B726" s="246" t="s">
        <v>5965</v>
      </c>
      <c r="C726" s="246" t="s">
        <v>5894</v>
      </c>
      <c r="D726" s="247">
        <v>5.82</v>
      </c>
    </row>
    <row r="727" spans="1:4" ht="13.5" x14ac:dyDescent="0.25">
      <c r="A727" s="246">
        <v>53806</v>
      </c>
      <c r="B727" s="246" t="s">
        <v>5966</v>
      </c>
      <c r="C727" s="246" t="s">
        <v>5894</v>
      </c>
      <c r="D727" s="247">
        <v>61.12</v>
      </c>
    </row>
    <row r="728" spans="1:4" ht="13.5" x14ac:dyDescent="0.25">
      <c r="A728" s="246">
        <v>53810</v>
      </c>
      <c r="B728" s="246" t="s">
        <v>5967</v>
      </c>
      <c r="C728" s="246" t="s">
        <v>5894</v>
      </c>
      <c r="D728" s="247">
        <v>61.49</v>
      </c>
    </row>
    <row r="729" spans="1:4" ht="13.5" x14ac:dyDescent="0.25">
      <c r="A729" s="246">
        <v>53814</v>
      </c>
      <c r="B729" s="246" t="s">
        <v>5968</v>
      </c>
      <c r="C729" s="246" t="s">
        <v>5894</v>
      </c>
      <c r="D729" s="247">
        <v>201.43</v>
      </c>
    </row>
    <row r="730" spans="1:4" ht="13.5" x14ac:dyDescent="0.25">
      <c r="A730" s="246">
        <v>53817</v>
      </c>
      <c r="B730" s="246" t="s">
        <v>5969</v>
      </c>
      <c r="C730" s="246" t="s">
        <v>5894</v>
      </c>
      <c r="D730" s="247">
        <v>61.7</v>
      </c>
    </row>
    <row r="731" spans="1:4" ht="13.5" x14ac:dyDescent="0.25">
      <c r="A731" s="246">
        <v>53818</v>
      </c>
      <c r="B731" s="246" t="s">
        <v>5970</v>
      </c>
      <c r="C731" s="246" t="s">
        <v>5894</v>
      </c>
      <c r="D731" s="247">
        <v>9.6300000000000008</v>
      </c>
    </row>
    <row r="732" spans="1:4" ht="13.5" x14ac:dyDescent="0.25">
      <c r="A732" s="246">
        <v>53827</v>
      </c>
      <c r="B732" s="246" t="s">
        <v>5971</v>
      </c>
      <c r="C732" s="246" t="s">
        <v>5894</v>
      </c>
      <c r="D732" s="247">
        <v>112.64</v>
      </c>
    </row>
    <row r="733" spans="1:4" ht="13.5" x14ac:dyDescent="0.25">
      <c r="A733" s="246">
        <v>53829</v>
      </c>
      <c r="B733" s="246" t="s">
        <v>5972</v>
      </c>
      <c r="C733" s="246" t="s">
        <v>5894</v>
      </c>
      <c r="D733" s="247">
        <v>115.06</v>
      </c>
    </row>
    <row r="734" spans="1:4" ht="13.5" x14ac:dyDescent="0.25">
      <c r="A734" s="246">
        <v>53831</v>
      </c>
      <c r="B734" s="246" t="s">
        <v>5973</v>
      </c>
      <c r="C734" s="246" t="s">
        <v>5894</v>
      </c>
      <c r="D734" s="247">
        <v>190.06</v>
      </c>
    </row>
    <row r="735" spans="1:4" ht="13.5" x14ac:dyDescent="0.25">
      <c r="A735" s="246">
        <v>53840</v>
      </c>
      <c r="B735" s="246" t="s">
        <v>5974</v>
      </c>
      <c r="C735" s="246" t="s">
        <v>5894</v>
      </c>
      <c r="D735" s="247">
        <v>3.16</v>
      </c>
    </row>
    <row r="736" spans="1:4" ht="13.5" x14ac:dyDescent="0.25">
      <c r="A736" s="246">
        <v>53841</v>
      </c>
      <c r="B736" s="246" t="s">
        <v>5975</v>
      </c>
      <c r="C736" s="246" t="s">
        <v>5894</v>
      </c>
      <c r="D736" s="247">
        <v>2.19</v>
      </c>
    </row>
    <row r="737" spans="1:4" ht="13.5" x14ac:dyDescent="0.25">
      <c r="A737" s="246">
        <v>53849</v>
      </c>
      <c r="B737" s="246" t="s">
        <v>5976</v>
      </c>
      <c r="C737" s="246" t="s">
        <v>5894</v>
      </c>
      <c r="D737" s="247">
        <v>82.68</v>
      </c>
    </row>
    <row r="738" spans="1:4" ht="13.5" x14ac:dyDescent="0.25">
      <c r="A738" s="246">
        <v>53857</v>
      </c>
      <c r="B738" s="246" t="s">
        <v>5977</v>
      </c>
      <c r="C738" s="246" t="s">
        <v>5894</v>
      </c>
      <c r="D738" s="247">
        <v>58</v>
      </c>
    </row>
    <row r="739" spans="1:4" ht="13.5" x14ac:dyDescent="0.25">
      <c r="A739" s="246">
        <v>53858</v>
      </c>
      <c r="B739" s="246" t="s">
        <v>5978</v>
      </c>
      <c r="C739" s="246" t="s">
        <v>5894</v>
      </c>
      <c r="D739" s="247">
        <v>45.15</v>
      </c>
    </row>
    <row r="740" spans="1:4" ht="13.5" x14ac:dyDescent="0.25">
      <c r="A740" s="246">
        <v>53861</v>
      </c>
      <c r="B740" s="246" t="s">
        <v>5979</v>
      </c>
      <c r="C740" s="246" t="s">
        <v>5894</v>
      </c>
      <c r="D740" s="247">
        <v>56.29</v>
      </c>
    </row>
    <row r="741" spans="1:4" ht="13.5" x14ac:dyDescent="0.25">
      <c r="A741" s="246">
        <v>53863</v>
      </c>
      <c r="B741" s="246" t="s">
        <v>5980</v>
      </c>
      <c r="C741" s="246" t="s">
        <v>5894</v>
      </c>
      <c r="D741" s="247">
        <v>2.02</v>
      </c>
    </row>
    <row r="742" spans="1:4" ht="13.5" x14ac:dyDescent="0.25">
      <c r="A742" s="246">
        <v>53865</v>
      </c>
      <c r="B742" s="246" t="s">
        <v>5981</v>
      </c>
      <c r="C742" s="246" t="s">
        <v>5894</v>
      </c>
      <c r="D742" s="247">
        <v>46.57</v>
      </c>
    </row>
    <row r="743" spans="1:4" ht="13.5" x14ac:dyDescent="0.25">
      <c r="A743" s="246">
        <v>53866</v>
      </c>
      <c r="B743" s="246" t="s">
        <v>5982</v>
      </c>
      <c r="C743" s="246" t="s">
        <v>5894</v>
      </c>
      <c r="D743" s="247">
        <v>1.74</v>
      </c>
    </row>
    <row r="744" spans="1:4" ht="13.5" x14ac:dyDescent="0.25">
      <c r="A744" s="246">
        <v>53882</v>
      </c>
      <c r="B744" s="246" t="s">
        <v>5983</v>
      </c>
      <c r="C744" s="246" t="s">
        <v>5894</v>
      </c>
      <c r="D744" s="247">
        <v>30.46</v>
      </c>
    </row>
    <row r="745" spans="1:4" ht="13.5" x14ac:dyDescent="0.25">
      <c r="A745" s="246">
        <v>55263</v>
      </c>
      <c r="B745" s="246" t="s">
        <v>5984</v>
      </c>
      <c r="C745" s="246" t="s">
        <v>5894</v>
      </c>
      <c r="D745" s="247">
        <v>63.65</v>
      </c>
    </row>
    <row r="746" spans="1:4" ht="13.5" x14ac:dyDescent="0.25">
      <c r="A746" s="246">
        <v>73303</v>
      </c>
      <c r="B746" s="246" t="s">
        <v>5985</v>
      </c>
      <c r="C746" s="246" t="s">
        <v>5894</v>
      </c>
      <c r="D746" s="247">
        <v>5.55</v>
      </c>
    </row>
    <row r="747" spans="1:4" ht="13.5" x14ac:dyDescent="0.25">
      <c r="A747" s="246">
        <v>73307</v>
      </c>
      <c r="B747" s="246" t="s">
        <v>5986</v>
      </c>
      <c r="C747" s="246" t="s">
        <v>5894</v>
      </c>
      <c r="D747" s="247">
        <v>4.95</v>
      </c>
    </row>
    <row r="748" spans="1:4" ht="13.5" x14ac:dyDescent="0.25">
      <c r="A748" s="246">
        <v>73309</v>
      </c>
      <c r="B748" s="246" t="s">
        <v>5987</v>
      </c>
      <c r="C748" s="246" t="s">
        <v>5894</v>
      </c>
      <c r="D748" s="247">
        <v>33.18</v>
      </c>
    </row>
    <row r="749" spans="1:4" ht="13.5" x14ac:dyDescent="0.25">
      <c r="A749" s="246">
        <v>73311</v>
      </c>
      <c r="B749" s="246" t="s">
        <v>5988</v>
      </c>
      <c r="C749" s="246" t="s">
        <v>5894</v>
      </c>
      <c r="D749" s="247">
        <v>175.94</v>
      </c>
    </row>
    <row r="750" spans="1:4" ht="13.5" x14ac:dyDescent="0.25">
      <c r="A750" s="246">
        <v>73313</v>
      </c>
      <c r="B750" s="246" t="s">
        <v>5989</v>
      </c>
      <c r="C750" s="246" t="s">
        <v>5894</v>
      </c>
      <c r="D750" s="247">
        <v>4.5999999999999996</v>
      </c>
    </row>
    <row r="751" spans="1:4" ht="13.5" x14ac:dyDescent="0.25">
      <c r="A751" s="246">
        <v>73315</v>
      </c>
      <c r="B751" s="246" t="s">
        <v>5990</v>
      </c>
      <c r="C751" s="246" t="s">
        <v>5894</v>
      </c>
      <c r="D751" s="247">
        <v>56.44</v>
      </c>
    </row>
    <row r="752" spans="1:4" ht="13.5" x14ac:dyDescent="0.25">
      <c r="A752" s="246">
        <v>73335</v>
      </c>
      <c r="B752" s="246" t="s">
        <v>5991</v>
      </c>
      <c r="C752" s="246" t="s">
        <v>5894</v>
      </c>
      <c r="D752" s="247">
        <v>28.64</v>
      </c>
    </row>
    <row r="753" spans="1:4" ht="13.5" x14ac:dyDescent="0.25">
      <c r="A753" s="246">
        <v>73340</v>
      </c>
      <c r="B753" s="246" t="s">
        <v>5992</v>
      </c>
      <c r="C753" s="246" t="s">
        <v>5894</v>
      </c>
      <c r="D753" s="247">
        <v>80.489999999999995</v>
      </c>
    </row>
    <row r="754" spans="1:4" ht="13.5" x14ac:dyDescent="0.25">
      <c r="A754" s="246">
        <v>83361</v>
      </c>
      <c r="B754" s="246" t="s">
        <v>5993</v>
      </c>
      <c r="C754" s="246" t="s">
        <v>5894</v>
      </c>
      <c r="D754" s="247">
        <v>35.69</v>
      </c>
    </row>
    <row r="755" spans="1:4" ht="13.5" x14ac:dyDescent="0.25">
      <c r="A755" s="246">
        <v>83761</v>
      </c>
      <c r="B755" s="246" t="s">
        <v>5994</v>
      </c>
      <c r="C755" s="246" t="s">
        <v>5894</v>
      </c>
      <c r="D755" s="247">
        <v>7.39</v>
      </c>
    </row>
    <row r="756" spans="1:4" ht="13.5" x14ac:dyDescent="0.25">
      <c r="A756" s="246">
        <v>83762</v>
      </c>
      <c r="B756" s="246" t="s">
        <v>5995</v>
      </c>
      <c r="C756" s="246" t="s">
        <v>5894</v>
      </c>
      <c r="D756" s="247">
        <v>6.6</v>
      </c>
    </row>
    <row r="757" spans="1:4" ht="13.5" x14ac:dyDescent="0.25">
      <c r="A757" s="246">
        <v>83763</v>
      </c>
      <c r="B757" s="246" t="s">
        <v>5996</v>
      </c>
      <c r="C757" s="246" t="s">
        <v>5894</v>
      </c>
      <c r="D757" s="247">
        <v>49.58</v>
      </c>
    </row>
    <row r="758" spans="1:4" ht="13.5" x14ac:dyDescent="0.25">
      <c r="A758" s="246">
        <v>83764</v>
      </c>
      <c r="B758" s="246" t="s">
        <v>5997</v>
      </c>
      <c r="C758" s="246" t="s">
        <v>5894</v>
      </c>
      <c r="D758" s="247">
        <v>1.33</v>
      </c>
    </row>
    <row r="759" spans="1:4" ht="13.5" x14ac:dyDescent="0.25">
      <c r="A759" s="246">
        <v>87026</v>
      </c>
      <c r="B759" s="246" t="s">
        <v>5998</v>
      </c>
      <c r="C759" s="246" t="s">
        <v>5894</v>
      </c>
      <c r="D759" s="247">
        <v>0.44</v>
      </c>
    </row>
    <row r="760" spans="1:4" ht="13.5" x14ac:dyDescent="0.25">
      <c r="A760" s="246">
        <v>87441</v>
      </c>
      <c r="B760" s="246" t="s">
        <v>5999</v>
      </c>
      <c r="C760" s="246" t="s">
        <v>5894</v>
      </c>
      <c r="D760" s="247">
        <v>0.46</v>
      </c>
    </row>
    <row r="761" spans="1:4" ht="13.5" x14ac:dyDescent="0.25">
      <c r="A761" s="246">
        <v>87442</v>
      </c>
      <c r="B761" s="246" t="s">
        <v>6000</v>
      </c>
      <c r="C761" s="246" t="s">
        <v>5894</v>
      </c>
      <c r="D761" s="247">
        <v>0.05</v>
      </c>
    </row>
    <row r="762" spans="1:4" ht="13.5" x14ac:dyDescent="0.25">
      <c r="A762" s="246">
        <v>87443</v>
      </c>
      <c r="B762" s="246" t="s">
        <v>6001</v>
      </c>
      <c r="C762" s="246" t="s">
        <v>5894</v>
      </c>
      <c r="D762" s="247">
        <v>0.56999999999999995</v>
      </c>
    </row>
    <row r="763" spans="1:4" ht="13.5" x14ac:dyDescent="0.25">
      <c r="A763" s="246">
        <v>87444</v>
      </c>
      <c r="B763" s="246" t="s">
        <v>6002</v>
      </c>
      <c r="C763" s="246" t="s">
        <v>5894</v>
      </c>
      <c r="D763" s="247">
        <v>4.13</v>
      </c>
    </row>
    <row r="764" spans="1:4" ht="13.5" x14ac:dyDescent="0.25">
      <c r="A764" s="246">
        <v>88387</v>
      </c>
      <c r="B764" s="246" t="s">
        <v>6003</v>
      </c>
      <c r="C764" s="246" t="s">
        <v>5894</v>
      </c>
      <c r="D764" s="247">
        <v>0.89</v>
      </c>
    </row>
    <row r="765" spans="1:4" ht="13.5" x14ac:dyDescent="0.25">
      <c r="A765" s="246">
        <v>88389</v>
      </c>
      <c r="B765" s="246" t="s">
        <v>6004</v>
      </c>
      <c r="C765" s="246" t="s">
        <v>5894</v>
      </c>
      <c r="D765" s="247">
        <v>0.1</v>
      </c>
    </row>
    <row r="766" spans="1:4" ht="13.5" x14ac:dyDescent="0.25">
      <c r="A766" s="246">
        <v>88390</v>
      </c>
      <c r="B766" s="246" t="s">
        <v>6005</v>
      </c>
      <c r="C766" s="246" t="s">
        <v>5894</v>
      </c>
      <c r="D766" s="247">
        <v>0.98</v>
      </c>
    </row>
    <row r="767" spans="1:4" ht="13.5" x14ac:dyDescent="0.25">
      <c r="A767" s="246">
        <v>88391</v>
      </c>
      <c r="B767" s="246" t="s">
        <v>6006</v>
      </c>
      <c r="C767" s="246" t="s">
        <v>5894</v>
      </c>
      <c r="D767" s="247">
        <v>2.84</v>
      </c>
    </row>
    <row r="768" spans="1:4" ht="13.5" x14ac:dyDescent="0.25">
      <c r="A768" s="246">
        <v>88394</v>
      </c>
      <c r="B768" s="246" t="s">
        <v>6007</v>
      </c>
      <c r="C768" s="246" t="s">
        <v>5894</v>
      </c>
      <c r="D768" s="247">
        <v>1.06</v>
      </c>
    </row>
    <row r="769" spans="1:4" ht="13.5" x14ac:dyDescent="0.25">
      <c r="A769" s="246">
        <v>88395</v>
      </c>
      <c r="B769" s="246" t="s">
        <v>6008</v>
      </c>
      <c r="C769" s="246" t="s">
        <v>5894</v>
      </c>
      <c r="D769" s="247">
        <v>0.12</v>
      </c>
    </row>
    <row r="770" spans="1:4" ht="13.5" x14ac:dyDescent="0.25">
      <c r="A770" s="246">
        <v>88396</v>
      </c>
      <c r="B770" s="246" t="s">
        <v>6009</v>
      </c>
      <c r="C770" s="246" t="s">
        <v>5894</v>
      </c>
      <c r="D770" s="247">
        <v>1.17</v>
      </c>
    </row>
    <row r="771" spans="1:4" ht="13.5" x14ac:dyDescent="0.25">
      <c r="A771" s="246">
        <v>88397</v>
      </c>
      <c r="B771" s="246" t="s">
        <v>6010</v>
      </c>
      <c r="C771" s="246" t="s">
        <v>5894</v>
      </c>
      <c r="D771" s="247">
        <v>4.26</v>
      </c>
    </row>
    <row r="772" spans="1:4" ht="13.5" x14ac:dyDescent="0.25">
      <c r="A772" s="246">
        <v>88400</v>
      </c>
      <c r="B772" s="246" t="s">
        <v>6011</v>
      </c>
      <c r="C772" s="246" t="s">
        <v>5894</v>
      </c>
      <c r="D772" s="247">
        <v>0.85</v>
      </c>
    </row>
    <row r="773" spans="1:4" ht="13.5" x14ac:dyDescent="0.25">
      <c r="A773" s="246">
        <v>88401</v>
      </c>
      <c r="B773" s="246" t="s">
        <v>6012</v>
      </c>
      <c r="C773" s="246" t="s">
        <v>5894</v>
      </c>
      <c r="D773" s="247">
        <v>0.1</v>
      </c>
    </row>
    <row r="774" spans="1:4" ht="13.5" x14ac:dyDescent="0.25">
      <c r="A774" s="246">
        <v>88402</v>
      </c>
      <c r="B774" s="246" t="s">
        <v>6013</v>
      </c>
      <c r="C774" s="246" t="s">
        <v>5894</v>
      </c>
      <c r="D774" s="247">
        <v>0.92</v>
      </c>
    </row>
    <row r="775" spans="1:4" ht="13.5" x14ac:dyDescent="0.25">
      <c r="A775" s="246">
        <v>88403</v>
      </c>
      <c r="B775" s="246" t="s">
        <v>6014</v>
      </c>
      <c r="C775" s="246" t="s">
        <v>5894</v>
      </c>
      <c r="D775" s="247">
        <v>1.71</v>
      </c>
    </row>
    <row r="776" spans="1:4" ht="13.5" x14ac:dyDescent="0.25">
      <c r="A776" s="246">
        <v>88419</v>
      </c>
      <c r="B776" s="246" t="s">
        <v>6015</v>
      </c>
      <c r="C776" s="246" t="s">
        <v>5894</v>
      </c>
      <c r="D776" s="247">
        <v>5.53</v>
      </c>
    </row>
    <row r="777" spans="1:4" ht="13.5" x14ac:dyDescent="0.25">
      <c r="A777" s="246">
        <v>88422</v>
      </c>
      <c r="B777" s="246" t="s">
        <v>6016</v>
      </c>
      <c r="C777" s="246" t="s">
        <v>5894</v>
      </c>
      <c r="D777" s="247">
        <v>0.65</v>
      </c>
    </row>
    <row r="778" spans="1:4" ht="13.5" x14ac:dyDescent="0.25">
      <c r="A778" s="246">
        <v>88425</v>
      </c>
      <c r="B778" s="246" t="s">
        <v>6017</v>
      </c>
      <c r="C778" s="246" t="s">
        <v>5894</v>
      </c>
      <c r="D778" s="247">
        <v>6.91</v>
      </c>
    </row>
    <row r="779" spans="1:4" ht="13.5" x14ac:dyDescent="0.25">
      <c r="A779" s="246">
        <v>88427</v>
      </c>
      <c r="B779" s="246" t="s">
        <v>6018</v>
      </c>
      <c r="C779" s="246" t="s">
        <v>5894</v>
      </c>
      <c r="D779" s="247">
        <v>0.96</v>
      </c>
    </row>
    <row r="780" spans="1:4" ht="13.5" x14ac:dyDescent="0.25">
      <c r="A780" s="246">
        <v>88434</v>
      </c>
      <c r="B780" s="246" t="s">
        <v>6019</v>
      </c>
      <c r="C780" s="246" t="s">
        <v>5894</v>
      </c>
      <c r="D780" s="247">
        <v>7.33</v>
      </c>
    </row>
    <row r="781" spans="1:4" ht="13.5" x14ac:dyDescent="0.25">
      <c r="A781" s="246">
        <v>88435</v>
      </c>
      <c r="B781" s="246" t="s">
        <v>6020</v>
      </c>
      <c r="C781" s="246" t="s">
        <v>5894</v>
      </c>
      <c r="D781" s="247">
        <v>0.87</v>
      </c>
    </row>
    <row r="782" spans="1:4" ht="13.5" x14ac:dyDescent="0.25">
      <c r="A782" s="246">
        <v>88436</v>
      </c>
      <c r="B782" s="246" t="s">
        <v>6021</v>
      </c>
      <c r="C782" s="246" t="s">
        <v>5894</v>
      </c>
      <c r="D782" s="247">
        <v>9.16</v>
      </c>
    </row>
    <row r="783" spans="1:4" ht="13.5" x14ac:dyDescent="0.25">
      <c r="A783" s="246">
        <v>88437</v>
      </c>
      <c r="B783" s="246" t="s">
        <v>6022</v>
      </c>
      <c r="C783" s="246" t="s">
        <v>5894</v>
      </c>
      <c r="D783" s="247">
        <v>0.96</v>
      </c>
    </row>
    <row r="784" spans="1:4" ht="13.5" x14ac:dyDescent="0.25">
      <c r="A784" s="246">
        <v>88569</v>
      </c>
      <c r="B784" s="246" t="s">
        <v>6023</v>
      </c>
      <c r="C784" s="246" t="s">
        <v>5894</v>
      </c>
      <c r="D784" s="247">
        <v>3.61</v>
      </c>
    </row>
    <row r="785" spans="1:4" ht="13.5" x14ac:dyDescent="0.25">
      <c r="A785" s="246">
        <v>88570</v>
      </c>
      <c r="B785" s="246" t="s">
        <v>6024</v>
      </c>
      <c r="C785" s="246" t="s">
        <v>5894</v>
      </c>
      <c r="D785" s="247">
        <v>0.76</v>
      </c>
    </row>
    <row r="786" spans="1:4" ht="13.5" x14ac:dyDescent="0.25">
      <c r="A786" s="246">
        <v>88826</v>
      </c>
      <c r="B786" s="246" t="s">
        <v>6025</v>
      </c>
      <c r="C786" s="246" t="s">
        <v>5894</v>
      </c>
      <c r="D786" s="247">
        <v>0.33</v>
      </c>
    </row>
    <row r="787" spans="1:4" ht="13.5" x14ac:dyDescent="0.25">
      <c r="A787" s="246">
        <v>88827</v>
      </c>
      <c r="B787" s="246" t="s">
        <v>6026</v>
      </c>
      <c r="C787" s="246" t="s">
        <v>5894</v>
      </c>
      <c r="D787" s="247">
        <v>0.04</v>
      </c>
    </row>
    <row r="788" spans="1:4" ht="13.5" x14ac:dyDescent="0.25">
      <c r="A788" s="246">
        <v>88828</v>
      </c>
      <c r="B788" s="246" t="s">
        <v>6027</v>
      </c>
      <c r="C788" s="246" t="s">
        <v>5894</v>
      </c>
      <c r="D788" s="247">
        <v>0.37</v>
      </c>
    </row>
    <row r="789" spans="1:4" ht="13.5" x14ac:dyDescent="0.25">
      <c r="A789" s="246">
        <v>88829</v>
      </c>
      <c r="B789" s="246" t="s">
        <v>6028</v>
      </c>
      <c r="C789" s="246" t="s">
        <v>5894</v>
      </c>
      <c r="D789" s="247">
        <v>1.1299999999999999</v>
      </c>
    </row>
    <row r="790" spans="1:4" ht="13.5" x14ac:dyDescent="0.25">
      <c r="A790" s="246">
        <v>88832</v>
      </c>
      <c r="B790" s="246" t="s">
        <v>6029</v>
      </c>
      <c r="C790" s="246" t="s">
        <v>5894</v>
      </c>
      <c r="D790" s="247">
        <v>42.74</v>
      </c>
    </row>
    <row r="791" spans="1:4" ht="13.5" x14ac:dyDescent="0.25">
      <c r="A791" s="246">
        <v>88834</v>
      </c>
      <c r="B791" s="246" t="s">
        <v>6030</v>
      </c>
      <c r="C791" s="246" t="s">
        <v>5894</v>
      </c>
      <c r="D791" s="247">
        <v>5.8</v>
      </c>
    </row>
    <row r="792" spans="1:4" ht="13.5" x14ac:dyDescent="0.25">
      <c r="A792" s="246">
        <v>88835</v>
      </c>
      <c r="B792" s="246" t="s">
        <v>6031</v>
      </c>
      <c r="C792" s="246" t="s">
        <v>5894</v>
      </c>
      <c r="D792" s="247">
        <v>53.43</v>
      </c>
    </row>
    <row r="793" spans="1:4" ht="13.5" x14ac:dyDescent="0.25">
      <c r="A793" s="246">
        <v>88836</v>
      </c>
      <c r="B793" s="246" t="s">
        <v>6032</v>
      </c>
      <c r="C793" s="246" t="s">
        <v>5894</v>
      </c>
      <c r="D793" s="247">
        <v>63.05</v>
      </c>
    </row>
    <row r="794" spans="1:4" ht="13.5" x14ac:dyDescent="0.25">
      <c r="A794" s="246">
        <v>88839</v>
      </c>
      <c r="B794" s="246" t="s">
        <v>6033</v>
      </c>
      <c r="C794" s="246" t="s">
        <v>5894</v>
      </c>
      <c r="D794" s="247">
        <v>27.77</v>
      </c>
    </row>
    <row r="795" spans="1:4" ht="13.5" x14ac:dyDescent="0.25">
      <c r="A795" s="246">
        <v>88840</v>
      </c>
      <c r="B795" s="246" t="s">
        <v>6034</v>
      </c>
      <c r="C795" s="246" t="s">
        <v>5894</v>
      </c>
      <c r="D795" s="247">
        <v>6.25</v>
      </c>
    </row>
    <row r="796" spans="1:4" ht="13.5" x14ac:dyDescent="0.25">
      <c r="A796" s="246">
        <v>88841</v>
      </c>
      <c r="B796" s="246" t="s">
        <v>6035</v>
      </c>
      <c r="C796" s="246" t="s">
        <v>5894</v>
      </c>
      <c r="D796" s="247">
        <v>49.64</v>
      </c>
    </row>
    <row r="797" spans="1:4" ht="13.5" x14ac:dyDescent="0.25">
      <c r="A797" s="246">
        <v>88842</v>
      </c>
      <c r="B797" s="246" t="s">
        <v>6036</v>
      </c>
      <c r="C797" s="246" t="s">
        <v>5894</v>
      </c>
      <c r="D797" s="247">
        <v>77.180000000000007</v>
      </c>
    </row>
    <row r="798" spans="1:4" ht="13.5" x14ac:dyDescent="0.25">
      <c r="A798" s="246">
        <v>88847</v>
      </c>
      <c r="B798" s="246" t="s">
        <v>6037</v>
      </c>
      <c r="C798" s="246" t="s">
        <v>5894</v>
      </c>
      <c r="D798" s="247">
        <v>20.81</v>
      </c>
    </row>
    <row r="799" spans="1:4" ht="13.5" x14ac:dyDescent="0.25">
      <c r="A799" s="246">
        <v>88848</v>
      </c>
      <c r="B799" s="246" t="s">
        <v>6038</v>
      </c>
      <c r="C799" s="246" t="s">
        <v>5894</v>
      </c>
      <c r="D799" s="247">
        <v>4.3600000000000003</v>
      </c>
    </row>
    <row r="800" spans="1:4" ht="13.5" x14ac:dyDescent="0.25">
      <c r="A800" s="246">
        <v>88853</v>
      </c>
      <c r="B800" s="246" t="s">
        <v>6039</v>
      </c>
      <c r="C800" s="246" t="s">
        <v>5894</v>
      </c>
      <c r="D800" s="247">
        <v>0.18</v>
      </c>
    </row>
    <row r="801" spans="1:4" ht="13.5" x14ac:dyDescent="0.25">
      <c r="A801" s="246">
        <v>88854</v>
      </c>
      <c r="B801" s="246" t="s">
        <v>6040</v>
      </c>
      <c r="C801" s="246" t="s">
        <v>5894</v>
      </c>
      <c r="D801" s="247">
        <v>0.02</v>
      </c>
    </row>
    <row r="802" spans="1:4" ht="13.5" x14ac:dyDescent="0.25">
      <c r="A802" s="246">
        <v>88855</v>
      </c>
      <c r="B802" s="246" t="s">
        <v>6041</v>
      </c>
      <c r="C802" s="246" t="s">
        <v>5894</v>
      </c>
      <c r="D802" s="247">
        <v>4.03</v>
      </c>
    </row>
    <row r="803" spans="1:4" ht="13.5" x14ac:dyDescent="0.25">
      <c r="A803" s="246">
        <v>88856</v>
      </c>
      <c r="B803" s="246" t="s">
        <v>6042</v>
      </c>
      <c r="C803" s="246" t="s">
        <v>5894</v>
      </c>
      <c r="D803" s="247">
        <v>0.56000000000000005</v>
      </c>
    </row>
    <row r="804" spans="1:4" ht="13.5" x14ac:dyDescent="0.25">
      <c r="A804" s="246">
        <v>88857</v>
      </c>
      <c r="B804" s="246" t="s">
        <v>6043</v>
      </c>
      <c r="C804" s="246" t="s">
        <v>5894</v>
      </c>
      <c r="D804" s="247">
        <v>19.78</v>
      </c>
    </row>
    <row r="805" spans="1:4" ht="13.5" x14ac:dyDescent="0.25">
      <c r="A805" s="246">
        <v>88858</v>
      </c>
      <c r="B805" s="246" t="s">
        <v>6044</v>
      </c>
      <c r="C805" s="246" t="s">
        <v>5894</v>
      </c>
      <c r="D805" s="247">
        <v>2.68</v>
      </c>
    </row>
    <row r="806" spans="1:4" ht="13.5" x14ac:dyDescent="0.25">
      <c r="A806" s="246">
        <v>88859</v>
      </c>
      <c r="B806" s="246" t="s">
        <v>6045</v>
      </c>
      <c r="C806" s="246" t="s">
        <v>5894</v>
      </c>
      <c r="D806" s="247">
        <v>17.59</v>
      </c>
    </row>
    <row r="807" spans="1:4" ht="13.5" x14ac:dyDescent="0.25">
      <c r="A807" s="246">
        <v>88860</v>
      </c>
      <c r="B807" s="246" t="s">
        <v>6046</v>
      </c>
      <c r="C807" s="246" t="s">
        <v>5894</v>
      </c>
      <c r="D807" s="247">
        <v>2.38</v>
      </c>
    </row>
    <row r="808" spans="1:4" ht="13.5" x14ac:dyDescent="0.25">
      <c r="A808" s="246">
        <v>88900</v>
      </c>
      <c r="B808" s="246" t="s">
        <v>6047</v>
      </c>
      <c r="C808" s="246" t="s">
        <v>5894</v>
      </c>
      <c r="D808" s="247">
        <v>49.84</v>
      </c>
    </row>
    <row r="809" spans="1:4" ht="13.5" x14ac:dyDescent="0.25">
      <c r="A809" s="246">
        <v>88902</v>
      </c>
      <c r="B809" s="246" t="s">
        <v>6048</v>
      </c>
      <c r="C809" s="246" t="s">
        <v>5894</v>
      </c>
      <c r="D809" s="247">
        <v>6.76</v>
      </c>
    </row>
    <row r="810" spans="1:4" ht="13.5" x14ac:dyDescent="0.25">
      <c r="A810" s="246">
        <v>88903</v>
      </c>
      <c r="B810" s="246" t="s">
        <v>6049</v>
      </c>
      <c r="C810" s="246" t="s">
        <v>5894</v>
      </c>
      <c r="D810" s="247">
        <v>62.3</v>
      </c>
    </row>
    <row r="811" spans="1:4" ht="13.5" x14ac:dyDescent="0.25">
      <c r="A811" s="246">
        <v>88904</v>
      </c>
      <c r="B811" s="246" t="s">
        <v>6050</v>
      </c>
      <c r="C811" s="246" t="s">
        <v>5894</v>
      </c>
      <c r="D811" s="247">
        <v>88.82</v>
      </c>
    </row>
    <row r="812" spans="1:4" ht="13.5" x14ac:dyDescent="0.25">
      <c r="A812" s="246">
        <v>89009</v>
      </c>
      <c r="B812" s="246" t="s">
        <v>6051</v>
      </c>
      <c r="C812" s="246" t="s">
        <v>5894</v>
      </c>
      <c r="D812" s="247">
        <v>34.39</v>
      </c>
    </row>
    <row r="813" spans="1:4" ht="13.5" x14ac:dyDescent="0.25">
      <c r="A813" s="246">
        <v>89010</v>
      </c>
      <c r="B813" s="246" t="s">
        <v>6052</v>
      </c>
      <c r="C813" s="246" t="s">
        <v>5894</v>
      </c>
      <c r="D813" s="247">
        <v>7.74</v>
      </c>
    </row>
    <row r="814" spans="1:4" ht="13.5" x14ac:dyDescent="0.25">
      <c r="A814" s="246">
        <v>89011</v>
      </c>
      <c r="B814" s="246" t="s">
        <v>6053</v>
      </c>
      <c r="C814" s="246" t="s">
        <v>5894</v>
      </c>
      <c r="D814" s="247">
        <v>19.079999999999998</v>
      </c>
    </row>
    <row r="815" spans="1:4" ht="13.5" x14ac:dyDescent="0.25">
      <c r="A815" s="246">
        <v>89012</v>
      </c>
      <c r="B815" s="246" t="s">
        <v>6054</v>
      </c>
      <c r="C815" s="246" t="s">
        <v>5894</v>
      </c>
      <c r="D815" s="247">
        <v>2.59</v>
      </c>
    </row>
    <row r="816" spans="1:4" ht="13.5" x14ac:dyDescent="0.25">
      <c r="A816" s="246">
        <v>89013</v>
      </c>
      <c r="B816" s="246" t="s">
        <v>6055</v>
      </c>
      <c r="C816" s="246" t="s">
        <v>5894</v>
      </c>
      <c r="D816" s="247">
        <v>112.67</v>
      </c>
    </row>
    <row r="817" spans="1:4" ht="13.5" x14ac:dyDescent="0.25">
      <c r="A817" s="246">
        <v>89014</v>
      </c>
      <c r="B817" s="246" t="s">
        <v>6056</v>
      </c>
      <c r="C817" s="246" t="s">
        <v>5894</v>
      </c>
      <c r="D817" s="247">
        <v>25.36</v>
      </c>
    </row>
    <row r="818" spans="1:4" ht="13.5" x14ac:dyDescent="0.25">
      <c r="A818" s="246">
        <v>89015</v>
      </c>
      <c r="B818" s="246" t="s">
        <v>6057</v>
      </c>
      <c r="C818" s="246" t="s">
        <v>5894</v>
      </c>
      <c r="D818" s="247">
        <v>4.6500000000000004</v>
      </c>
    </row>
    <row r="819" spans="1:4" ht="13.5" x14ac:dyDescent="0.25">
      <c r="A819" s="246">
        <v>89016</v>
      </c>
      <c r="B819" s="246" t="s">
        <v>6058</v>
      </c>
      <c r="C819" s="246" t="s">
        <v>5894</v>
      </c>
      <c r="D819" s="247">
        <v>0.63</v>
      </c>
    </row>
    <row r="820" spans="1:4" ht="13.5" x14ac:dyDescent="0.25">
      <c r="A820" s="246">
        <v>89017</v>
      </c>
      <c r="B820" s="246" t="s">
        <v>6059</v>
      </c>
      <c r="C820" s="246" t="s">
        <v>5894</v>
      </c>
      <c r="D820" s="247">
        <v>34.18</v>
      </c>
    </row>
    <row r="821" spans="1:4" ht="13.5" x14ac:dyDescent="0.25">
      <c r="A821" s="246">
        <v>89018</v>
      </c>
      <c r="B821" s="246" t="s">
        <v>6060</v>
      </c>
      <c r="C821" s="246" t="s">
        <v>5894</v>
      </c>
      <c r="D821" s="247">
        <v>7.69</v>
      </c>
    </row>
    <row r="822" spans="1:4" ht="13.5" x14ac:dyDescent="0.25">
      <c r="A822" s="246">
        <v>89019</v>
      </c>
      <c r="B822" s="246" t="s">
        <v>6061</v>
      </c>
      <c r="C822" s="246" t="s">
        <v>5894</v>
      </c>
      <c r="D822" s="247">
        <v>0.28000000000000003</v>
      </c>
    </row>
    <row r="823" spans="1:4" ht="13.5" x14ac:dyDescent="0.25">
      <c r="A823" s="246">
        <v>89020</v>
      </c>
      <c r="B823" s="246" t="s">
        <v>6062</v>
      </c>
      <c r="C823" s="246" t="s">
        <v>5894</v>
      </c>
      <c r="D823" s="247">
        <v>0.03</v>
      </c>
    </row>
    <row r="824" spans="1:4" ht="13.5" x14ac:dyDescent="0.25">
      <c r="A824" s="246">
        <v>89023</v>
      </c>
      <c r="B824" s="246" t="s">
        <v>6063</v>
      </c>
      <c r="C824" s="246" t="s">
        <v>5894</v>
      </c>
      <c r="D824" s="247">
        <v>4.21</v>
      </c>
    </row>
    <row r="825" spans="1:4" ht="13.5" x14ac:dyDescent="0.25">
      <c r="A825" s="246">
        <v>89024</v>
      </c>
      <c r="B825" s="246" t="s">
        <v>6064</v>
      </c>
      <c r="C825" s="246" t="s">
        <v>5894</v>
      </c>
      <c r="D825" s="247">
        <v>0.66</v>
      </c>
    </row>
    <row r="826" spans="1:4" ht="13.5" x14ac:dyDescent="0.25">
      <c r="A826" s="246">
        <v>89025</v>
      </c>
      <c r="B826" s="246" t="s">
        <v>6065</v>
      </c>
      <c r="C826" s="246" t="s">
        <v>5894</v>
      </c>
      <c r="D826" s="247">
        <v>3.51</v>
      </c>
    </row>
    <row r="827" spans="1:4" ht="13.5" x14ac:dyDescent="0.25">
      <c r="A827" s="246">
        <v>89026</v>
      </c>
      <c r="B827" s="246" t="s">
        <v>6066</v>
      </c>
      <c r="C827" s="246" t="s">
        <v>5894</v>
      </c>
      <c r="D827" s="247">
        <v>236.04</v>
      </c>
    </row>
    <row r="828" spans="1:4" ht="13.5" x14ac:dyDescent="0.25">
      <c r="A828" s="246">
        <v>89029</v>
      </c>
      <c r="B828" s="246" t="s">
        <v>6067</v>
      </c>
      <c r="C828" s="246" t="s">
        <v>5894</v>
      </c>
      <c r="D828" s="247">
        <v>26.53</v>
      </c>
    </row>
    <row r="829" spans="1:4" ht="13.5" x14ac:dyDescent="0.25">
      <c r="A829" s="246">
        <v>89030</v>
      </c>
      <c r="B829" s="246" t="s">
        <v>6068</v>
      </c>
      <c r="C829" s="246" t="s">
        <v>5894</v>
      </c>
      <c r="D829" s="247">
        <v>5.97</v>
      </c>
    </row>
    <row r="830" spans="1:4" ht="13.5" x14ac:dyDescent="0.25">
      <c r="A830" s="246">
        <v>89033</v>
      </c>
      <c r="B830" s="246" t="s">
        <v>6069</v>
      </c>
      <c r="C830" s="246" t="s">
        <v>5894</v>
      </c>
      <c r="D830" s="247">
        <v>13.32</v>
      </c>
    </row>
    <row r="831" spans="1:4" ht="13.5" x14ac:dyDescent="0.25">
      <c r="A831" s="246">
        <v>89034</v>
      </c>
      <c r="B831" s="246" t="s">
        <v>6070</v>
      </c>
      <c r="C831" s="246" t="s">
        <v>5894</v>
      </c>
      <c r="D831" s="247">
        <v>1.85</v>
      </c>
    </row>
    <row r="832" spans="1:4" ht="13.5" x14ac:dyDescent="0.25">
      <c r="A832" s="246">
        <v>89128</v>
      </c>
      <c r="B832" s="246" t="s">
        <v>6071</v>
      </c>
      <c r="C832" s="246" t="s">
        <v>5894</v>
      </c>
      <c r="D832" s="247">
        <v>32.479999999999997</v>
      </c>
    </row>
    <row r="833" spans="1:4" ht="13.5" x14ac:dyDescent="0.25">
      <c r="A833" s="246">
        <v>89129</v>
      </c>
      <c r="B833" s="246" t="s">
        <v>6072</v>
      </c>
      <c r="C833" s="246" t="s">
        <v>5894</v>
      </c>
      <c r="D833" s="247">
        <v>4.4000000000000004</v>
      </c>
    </row>
    <row r="834" spans="1:4" ht="13.5" x14ac:dyDescent="0.25">
      <c r="A834" s="246">
        <v>89130</v>
      </c>
      <c r="B834" s="246" t="s">
        <v>6073</v>
      </c>
      <c r="C834" s="246" t="s">
        <v>5894</v>
      </c>
      <c r="D834" s="247">
        <v>45.03</v>
      </c>
    </row>
    <row r="835" spans="1:4" ht="13.5" x14ac:dyDescent="0.25">
      <c r="A835" s="246">
        <v>89131</v>
      </c>
      <c r="B835" s="246" t="s">
        <v>6074</v>
      </c>
      <c r="C835" s="246" t="s">
        <v>5894</v>
      </c>
      <c r="D835" s="247">
        <v>6.11</v>
      </c>
    </row>
    <row r="836" spans="1:4" ht="13.5" x14ac:dyDescent="0.25">
      <c r="A836" s="246">
        <v>89210</v>
      </c>
      <c r="B836" s="246" t="s">
        <v>6075</v>
      </c>
      <c r="C836" s="246" t="s">
        <v>5894</v>
      </c>
      <c r="D836" s="247">
        <v>31.91</v>
      </c>
    </row>
    <row r="837" spans="1:4" ht="13.5" x14ac:dyDescent="0.25">
      <c r="A837" s="246">
        <v>89211</v>
      </c>
      <c r="B837" s="246" t="s">
        <v>6076</v>
      </c>
      <c r="C837" s="246" t="s">
        <v>5894</v>
      </c>
      <c r="D837" s="247">
        <v>4.43</v>
      </c>
    </row>
    <row r="838" spans="1:4" ht="13.5" x14ac:dyDescent="0.25">
      <c r="A838" s="246">
        <v>89212</v>
      </c>
      <c r="B838" s="246" t="s">
        <v>6077</v>
      </c>
      <c r="C838" s="246" t="s">
        <v>5894</v>
      </c>
      <c r="D838" s="247">
        <v>26.19</v>
      </c>
    </row>
    <row r="839" spans="1:4" ht="13.5" x14ac:dyDescent="0.25">
      <c r="A839" s="246">
        <v>89213</v>
      </c>
      <c r="B839" s="246" t="s">
        <v>6078</v>
      </c>
      <c r="C839" s="246" t="s">
        <v>5894</v>
      </c>
      <c r="D839" s="247">
        <v>4.12</v>
      </c>
    </row>
    <row r="840" spans="1:4" ht="13.5" x14ac:dyDescent="0.25">
      <c r="A840" s="246">
        <v>89214</v>
      </c>
      <c r="B840" s="246" t="s">
        <v>6079</v>
      </c>
      <c r="C840" s="246" t="s">
        <v>5894</v>
      </c>
      <c r="D840" s="247">
        <v>24.59</v>
      </c>
    </row>
    <row r="841" spans="1:4" ht="13.5" x14ac:dyDescent="0.25">
      <c r="A841" s="246">
        <v>89215</v>
      </c>
      <c r="B841" s="246" t="s">
        <v>6080</v>
      </c>
      <c r="C841" s="246" t="s">
        <v>5894</v>
      </c>
      <c r="D841" s="247">
        <v>91.72</v>
      </c>
    </row>
    <row r="842" spans="1:4" ht="13.5" x14ac:dyDescent="0.25">
      <c r="A842" s="246">
        <v>89221</v>
      </c>
      <c r="B842" s="246" t="s">
        <v>6081</v>
      </c>
      <c r="C842" s="246" t="s">
        <v>5894</v>
      </c>
      <c r="D842" s="247">
        <v>1.37</v>
      </c>
    </row>
    <row r="843" spans="1:4" ht="13.5" x14ac:dyDescent="0.25">
      <c r="A843" s="246">
        <v>89222</v>
      </c>
      <c r="B843" s="246" t="s">
        <v>6082</v>
      </c>
      <c r="C843" s="246" t="s">
        <v>5894</v>
      </c>
      <c r="D843" s="247">
        <v>0.16</v>
      </c>
    </row>
    <row r="844" spans="1:4" ht="13.5" x14ac:dyDescent="0.25">
      <c r="A844" s="246">
        <v>89223</v>
      </c>
      <c r="B844" s="246" t="s">
        <v>6083</v>
      </c>
      <c r="C844" s="246" t="s">
        <v>5894</v>
      </c>
      <c r="D844" s="247">
        <v>1.5</v>
      </c>
    </row>
    <row r="845" spans="1:4" ht="13.5" x14ac:dyDescent="0.25">
      <c r="A845" s="246">
        <v>89224</v>
      </c>
      <c r="B845" s="246" t="s">
        <v>6084</v>
      </c>
      <c r="C845" s="246" t="s">
        <v>5894</v>
      </c>
      <c r="D845" s="247">
        <v>2.27</v>
      </c>
    </row>
    <row r="846" spans="1:4" ht="13.5" x14ac:dyDescent="0.25">
      <c r="A846" s="246">
        <v>89228</v>
      </c>
      <c r="B846" s="246" t="s">
        <v>6085</v>
      </c>
      <c r="C846" s="246" t="s">
        <v>5894</v>
      </c>
      <c r="D846" s="247">
        <v>37.119999999999997</v>
      </c>
    </row>
    <row r="847" spans="1:4" ht="13.5" x14ac:dyDescent="0.25">
      <c r="A847" s="246">
        <v>89229</v>
      </c>
      <c r="B847" s="246" t="s">
        <v>6086</v>
      </c>
      <c r="C847" s="246" t="s">
        <v>5894</v>
      </c>
      <c r="D847" s="247">
        <v>6.68</v>
      </c>
    </row>
    <row r="848" spans="1:4" ht="13.5" x14ac:dyDescent="0.25">
      <c r="A848" s="246">
        <v>89230</v>
      </c>
      <c r="B848" s="246" t="s">
        <v>6087</v>
      </c>
      <c r="C848" s="246" t="s">
        <v>5894</v>
      </c>
      <c r="D848" s="247">
        <v>122.75</v>
      </c>
    </row>
    <row r="849" spans="1:4" ht="13.5" x14ac:dyDescent="0.25">
      <c r="A849" s="246">
        <v>89231</v>
      </c>
      <c r="B849" s="246" t="s">
        <v>6088</v>
      </c>
      <c r="C849" s="246" t="s">
        <v>5894</v>
      </c>
      <c r="D849" s="247">
        <v>19.45</v>
      </c>
    </row>
    <row r="850" spans="1:4" ht="13.5" x14ac:dyDescent="0.25">
      <c r="A850" s="246">
        <v>89232</v>
      </c>
      <c r="B850" s="246" t="s">
        <v>6089</v>
      </c>
      <c r="C850" s="246" t="s">
        <v>5894</v>
      </c>
      <c r="D850" s="247">
        <v>218.95</v>
      </c>
    </row>
    <row r="851" spans="1:4" ht="13.5" x14ac:dyDescent="0.25">
      <c r="A851" s="246">
        <v>89233</v>
      </c>
      <c r="B851" s="246" t="s">
        <v>6090</v>
      </c>
      <c r="C851" s="246" t="s">
        <v>5894</v>
      </c>
      <c r="D851" s="247">
        <v>165.06</v>
      </c>
    </row>
    <row r="852" spans="1:4" ht="13.5" x14ac:dyDescent="0.25">
      <c r="A852" s="246">
        <v>89236</v>
      </c>
      <c r="B852" s="246" t="s">
        <v>6091</v>
      </c>
      <c r="C852" s="246" t="s">
        <v>5894</v>
      </c>
      <c r="D852" s="247">
        <v>286.74</v>
      </c>
    </row>
    <row r="853" spans="1:4" ht="13.5" x14ac:dyDescent="0.25">
      <c r="A853" s="246">
        <v>89237</v>
      </c>
      <c r="B853" s="246" t="s">
        <v>6092</v>
      </c>
      <c r="C853" s="246" t="s">
        <v>5894</v>
      </c>
      <c r="D853" s="247">
        <v>45.43</v>
      </c>
    </row>
    <row r="854" spans="1:4" ht="13.5" x14ac:dyDescent="0.25">
      <c r="A854" s="246">
        <v>89238</v>
      </c>
      <c r="B854" s="246" t="s">
        <v>6093</v>
      </c>
      <c r="C854" s="246" t="s">
        <v>5894</v>
      </c>
      <c r="D854" s="247">
        <v>511.47</v>
      </c>
    </row>
    <row r="855" spans="1:4" ht="13.5" x14ac:dyDescent="0.25">
      <c r="A855" s="246">
        <v>89239</v>
      </c>
      <c r="B855" s="246" t="s">
        <v>6094</v>
      </c>
      <c r="C855" s="246" t="s">
        <v>5894</v>
      </c>
      <c r="D855" s="247">
        <v>436.51</v>
      </c>
    </row>
    <row r="856" spans="1:4" ht="13.5" x14ac:dyDescent="0.25">
      <c r="A856" s="246">
        <v>89240</v>
      </c>
      <c r="B856" s="246" t="s">
        <v>6095</v>
      </c>
      <c r="C856" s="246" t="s">
        <v>5894</v>
      </c>
      <c r="D856" s="247">
        <v>88</v>
      </c>
    </row>
    <row r="857" spans="1:4" ht="13.5" x14ac:dyDescent="0.25">
      <c r="A857" s="246">
        <v>89241</v>
      </c>
      <c r="B857" s="246" t="s">
        <v>6096</v>
      </c>
      <c r="C857" s="246" t="s">
        <v>5894</v>
      </c>
      <c r="D857" s="247">
        <v>15.84</v>
      </c>
    </row>
    <row r="858" spans="1:4" ht="13.5" x14ac:dyDescent="0.25">
      <c r="A858" s="246">
        <v>89246</v>
      </c>
      <c r="B858" s="246" t="s">
        <v>6097</v>
      </c>
      <c r="C858" s="246" t="s">
        <v>5894</v>
      </c>
      <c r="D858" s="247">
        <v>249.16</v>
      </c>
    </row>
    <row r="859" spans="1:4" ht="13.5" x14ac:dyDescent="0.25">
      <c r="A859" s="246">
        <v>89247</v>
      </c>
      <c r="B859" s="246" t="s">
        <v>6098</v>
      </c>
      <c r="C859" s="246" t="s">
        <v>5894</v>
      </c>
      <c r="D859" s="247">
        <v>39.479999999999997</v>
      </c>
    </row>
    <row r="860" spans="1:4" ht="13.5" x14ac:dyDescent="0.25">
      <c r="A860" s="246">
        <v>89248</v>
      </c>
      <c r="B860" s="246" t="s">
        <v>6099</v>
      </c>
      <c r="C860" s="246" t="s">
        <v>5894</v>
      </c>
      <c r="D860" s="247">
        <v>444.43</v>
      </c>
    </row>
    <row r="861" spans="1:4" ht="13.5" x14ac:dyDescent="0.25">
      <c r="A861" s="246">
        <v>89249</v>
      </c>
      <c r="B861" s="246" t="s">
        <v>6100</v>
      </c>
      <c r="C861" s="246" t="s">
        <v>5894</v>
      </c>
      <c r="D861" s="247">
        <v>372.09</v>
      </c>
    </row>
    <row r="862" spans="1:4" ht="13.5" x14ac:dyDescent="0.25">
      <c r="A862" s="246">
        <v>89253</v>
      </c>
      <c r="B862" s="246" t="s">
        <v>6101</v>
      </c>
      <c r="C862" s="246" t="s">
        <v>5894</v>
      </c>
      <c r="D862" s="247">
        <v>72.11</v>
      </c>
    </row>
    <row r="863" spans="1:4" ht="13.5" x14ac:dyDescent="0.25">
      <c r="A863" s="246">
        <v>89254</v>
      </c>
      <c r="B863" s="246" t="s">
        <v>6102</v>
      </c>
      <c r="C863" s="246" t="s">
        <v>5894</v>
      </c>
      <c r="D863" s="247">
        <v>12.98</v>
      </c>
    </row>
    <row r="864" spans="1:4" ht="13.5" x14ac:dyDescent="0.25">
      <c r="A864" s="246">
        <v>89255</v>
      </c>
      <c r="B864" s="246" t="s">
        <v>6103</v>
      </c>
      <c r="C864" s="246" t="s">
        <v>5894</v>
      </c>
      <c r="D864" s="247">
        <v>115.92</v>
      </c>
    </row>
    <row r="865" spans="1:4" ht="13.5" x14ac:dyDescent="0.25">
      <c r="A865" s="246">
        <v>89256</v>
      </c>
      <c r="B865" s="246" t="s">
        <v>6104</v>
      </c>
      <c r="C865" s="246" t="s">
        <v>5894</v>
      </c>
      <c r="D865" s="247">
        <v>83.74</v>
      </c>
    </row>
    <row r="866" spans="1:4" ht="13.5" x14ac:dyDescent="0.25">
      <c r="A866" s="246">
        <v>89259</v>
      </c>
      <c r="B866" s="246" t="s">
        <v>6105</v>
      </c>
      <c r="C866" s="246" t="s">
        <v>5894</v>
      </c>
      <c r="D866" s="247">
        <v>18.989999999999998</v>
      </c>
    </row>
    <row r="867" spans="1:4" ht="13.5" x14ac:dyDescent="0.25">
      <c r="A867" s="246">
        <v>89260</v>
      </c>
      <c r="B867" s="246" t="s">
        <v>6106</v>
      </c>
      <c r="C867" s="246" t="s">
        <v>5894</v>
      </c>
      <c r="D867" s="247">
        <v>3.44</v>
      </c>
    </row>
    <row r="868" spans="1:4" ht="13.5" x14ac:dyDescent="0.25">
      <c r="A868" s="246">
        <v>89262</v>
      </c>
      <c r="B868" s="246" t="s">
        <v>6107</v>
      </c>
      <c r="C868" s="246" t="s">
        <v>5894</v>
      </c>
      <c r="D868" s="247">
        <v>31.25</v>
      </c>
    </row>
    <row r="869" spans="1:4" ht="13.5" x14ac:dyDescent="0.25">
      <c r="A869" s="246">
        <v>89264</v>
      </c>
      <c r="B869" s="246" t="s">
        <v>6108</v>
      </c>
      <c r="C869" s="246" t="s">
        <v>5894</v>
      </c>
      <c r="D869" s="247">
        <v>13.64</v>
      </c>
    </row>
    <row r="870" spans="1:4" ht="13.5" x14ac:dyDescent="0.25">
      <c r="A870" s="246">
        <v>89265</v>
      </c>
      <c r="B870" s="246" t="s">
        <v>6109</v>
      </c>
      <c r="C870" s="246" t="s">
        <v>5894</v>
      </c>
      <c r="D870" s="247">
        <v>2.73</v>
      </c>
    </row>
    <row r="871" spans="1:4" ht="13.5" x14ac:dyDescent="0.25">
      <c r="A871" s="246">
        <v>89266</v>
      </c>
      <c r="B871" s="246" t="s">
        <v>6110</v>
      </c>
      <c r="C871" s="246" t="s">
        <v>5894</v>
      </c>
      <c r="D871" s="247">
        <v>2.16</v>
      </c>
    </row>
    <row r="872" spans="1:4" ht="13.5" x14ac:dyDescent="0.25">
      <c r="A872" s="246">
        <v>89267</v>
      </c>
      <c r="B872" s="246" t="s">
        <v>6111</v>
      </c>
      <c r="C872" s="246" t="s">
        <v>5894</v>
      </c>
      <c r="D872" s="247">
        <v>45.59</v>
      </c>
    </row>
    <row r="873" spans="1:4" ht="13.5" x14ac:dyDescent="0.25">
      <c r="A873" s="246">
        <v>89268</v>
      </c>
      <c r="B873" s="246" t="s">
        <v>6112</v>
      </c>
      <c r="C873" s="246" t="s">
        <v>5894</v>
      </c>
      <c r="D873" s="247">
        <v>8.1999999999999993</v>
      </c>
    </row>
    <row r="874" spans="1:4" ht="13.5" x14ac:dyDescent="0.25">
      <c r="A874" s="246">
        <v>89269</v>
      </c>
      <c r="B874" s="246" t="s">
        <v>6113</v>
      </c>
      <c r="C874" s="246" t="s">
        <v>5894</v>
      </c>
      <c r="D874" s="247">
        <v>6.49</v>
      </c>
    </row>
    <row r="875" spans="1:4" ht="13.5" x14ac:dyDescent="0.25">
      <c r="A875" s="246">
        <v>89270</v>
      </c>
      <c r="B875" s="246" t="s">
        <v>6114</v>
      </c>
      <c r="C875" s="246" t="s">
        <v>5894</v>
      </c>
      <c r="D875" s="247">
        <v>73.290000000000006</v>
      </c>
    </row>
    <row r="876" spans="1:4" ht="13.5" x14ac:dyDescent="0.25">
      <c r="A876" s="246">
        <v>89271</v>
      </c>
      <c r="B876" s="246" t="s">
        <v>6115</v>
      </c>
      <c r="C876" s="246" t="s">
        <v>5894</v>
      </c>
      <c r="D876" s="247">
        <v>28.66</v>
      </c>
    </row>
    <row r="877" spans="1:4" ht="13.5" x14ac:dyDescent="0.25">
      <c r="A877" s="246">
        <v>89274</v>
      </c>
      <c r="B877" s="246" t="s">
        <v>6116</v>
      </c>
      <c r="C877" s="246" t="s">
        <v>5894</v>
      </c>
      <c r="D877" s="247">
        <v>1.67</v>
      </c>
    </row>
    <row r="878" spans="1:4" ht="13.5" x14ac:dyDescent="0.25">
      <c r="A878" s="246">
        <v>89275</v>
      </c>
      <c r="B878" s="246" t="s">
        <v>6117</v>
      </c>
      <c r="C878" s="246" t="s">
        <v>5894</v>
      </c>
      <c r="D878" s="247">
        <v>0.19</v>
      </c>
    </row>
    <row r="879" spans="1:4" ht="13.5" x14ac:dyDescent="0.25">
      <c r="A879" s="246">
        <v>89276</v>
      </c>
      <c r="B879" s="246" t="s">
        <v>6118</v>
      </c>
      <c r="C879" s="246" t="s">
        <v>5894</v>
      </c>
      <c r="D879" s="247">
        <v>2.09</v>
      </c>
    </row>
    <row r="880" spans="1:4" ht="13.5" x14ac:dyDescent="0.25">
      <c r="A880" s="246">
        <v>89277</v>
      </c>
      <c r="B880" s="246" t="s">
        <v>6119</v>
      </c>
      <c r="C880" s="246" t="s">
        <v>5894</v>
      </c>
      <c r="D880" s="247">
        <v>8.27</v>
      </c>
    </row>
    <row r="881" spans="1:4" ht="13.5" x14ac:dyDescent="0.25">
      <c r="A881" s="246">
        <v>89280</v>
      </c>
      <c r="B881" s="246" t="s">
        <v>6120</v>
      </c>
      <c r="C881" s="246" t="s">
        <v>5894</v>
      </c>
      <c r="D881" s="247">
        <v>39.18</v>
      </c>
    </row>
    <row r="882" spans="1:4" ht="13.5" x14ac:dyDescent="0.25">
      <c r="A882" s="246">
        <v>89281</v>
      </c>
      <c r="B882" s="246" t="s">
        <v>6121</v>
      </c>
      <c r="C882" s="246" t="s">
        <v>5894</v>
      </c>
      <c r="D882" s="247">
        <v>5.44</v>
      </c>
    </row>
    <row r="883" spans="1:4" ht="13.5" x14ac:dyDescent="0.25">
      <c r="A883" s="246">
        <v>89870</v>
      </c>
      <c r="B883" s="246" t="s">
        <v>6122</v>
      </c>
      <c r="C883" s="246" t="s">
        <v>5894</v>
      </c>
      <c r="D883" s="247">
        <v>32.61</v>
      </c>
    </row>
    <row r="884" spans="1:4" ht="13.5" x14ac:dyDescent="0.25">
      <c r="A884" s="246">
        <v>89871</v>
      </c>
      <c r="B884" s="246" t="s">
        <v>6123</v>
      </c>
      <c r="C884" s="246" t="s">
        <v>5894</v>
      </c>
      <c r="D884" s="247">
        <v>5.71</v>
      </c>
    </row>
    <row r="885" spans="1:4" ht="13.5" x14ac:dyDescent="0.25">
      <c r="A885" s="246">
        <v>89872</v>
      </c>
      <c r="B885" s="246" t="s">
        <v>6124</v>
      </c>
      <c r="C885" s="246" t="s">
        <v>5894</v>
      </c>
      <c r="D885" s="247">
        <v>4.53</v>
      </c>
    </row>
    <row r="886" spans="1:4" ht="13.5" x14ac:dyDescent="0.25">
      <c r="A886" s="246">
        <v>89873</v>
      </c>
      <c r="B886" s="246" t="s">
        <v>6125</v>
      </c>
      <c r="C886" s="246" t="s">
        <v>5894</v>
      </c>
      <c r="D886" s="247">
        <v>55.08</v>
      </c>
    </row>
    <row r="887" spans="1:4" ht="13.5" x14ac:dyDescent="0.25">
      <c r="A887" s="246">
        <v>89874</v>
      </c>
      <c r="B887" s="246" t="s">
        <v>6126</v>
      </c>
      <c r="C887" s="246" t="s">
        <v>5894</v>
      </c>
      <c r="D887" s="247">
        <v>174.16</v>
      </c>
    </row>
    <row r="888" spans="1:4" ht="13.5" x14ac:dyDescent="0.25">
      <c r="A888" s="246">
        <v>89878</v>
      </c>
      <c r="B888" s="246" t="s">
        <v>6127</v>
      </c>
      <c r="C888" s="246" t="s">
        <v>5894</v>
      </c>
      <c r="D888" s="247">
        <v>35.15</v>
      </c>
    </row>
    <row r="889" spans="1:4" ht="13.5" x14ac:dyDescent="0.25">
      <c r="A889" s="246">
        <v>89879</v>
      </c>
      <c r="B889" s="246" t="s">
        <v>6128</v>
      </c>
      <c r="C889" s="246" t="s">
        <v>5894</v>
      </c>
      <c r="D889" s="247">
        <v>6.04</v>
      </c>
    </row>
    <row r="890" spans="1:4" ht="13.5" x14ac:dyDescent="0.25">
      <c r="A890" s="246">
        <v>89880</v>
      </c>
      <c r="B890" s="246" t="s">
        <v>6129</v>
      </c>
      <c r="C890" s="246" t="s">
        <v>5894</v>
      </c>
      <c r="D890" s="247">
        <v>4.79</v>
      </c>
    </row>
    <row r="891" spans="1:4" ht="13.5" x14ac:dyDescent="0.25">
      <c r="A891" s="246">
        <v>89881</v>
      </c>
      <c r="B891" s="246" t="s">
        <v>6130</v>
      </c>
      <c r="C891" s="246" t="s">
        <v>5894</v>
      </c>
      <c r="D891" s="247">
        <v>58.76</v>
      </c>
    </row>
    <row r="892" spans="1:4" ht="13.5" x14ac:dyDescent="0.25">
      <c r="A892" s="246">
        <v>89882</v>
      </c>
      <c r="B892" s="246" t="s">
        <v>6131</v>
      </c>
      <c r="C892" s="246" t="s">
        <v>5894</v>
      </c>
      <c r="D892" s="247">
        <v>200.94</v>
      </c>
    </row>
    <row r="893" spans="1:4" ht="13.5" x14ac:dyDescent="0.25">
      <c r="A893" s="246">
        <v>90582</v>
      </c>
      <c r="B893" s="246" t="s">
        <v>6132</v>
      </c>
      <c r="C893" s="246" t="s">
        <v>5894</v>
      </c>
      <c r="D893" s="247">
        <v>0.4</v>
      </c>
    </row>
    <row r="894" spans="1:4" ht="13.5" x14ac:dyDescent="0.25">
      <c r="A894" s="246">
        <v>90583</v>
      </c>
      <c r="B894" s="246" t="s">
        <v>6133</v>
      </c>
      <c r="C894" s="246" t="s">
        <v>5894</v>
      </c>
      <c r="D894" s="247">
        <v>0.04</v>
      </c>
    </row>
    <row r="895" spans="1:4" ht="13.5" x14ac:dyDescent="0.25">
      <c r="A895" s="246">
        <v>90584</v>
      </c>
      <c r="B895" s="246" t="s">
        <v>6134</v>
      </c>
      <c r="C895" s="246" t="s">
        <v>5894</v>
      </c>
      <c r="D895" s="247">
        <v>0.31</v>
      </c>
    </row>
    <row r="896" spans="1:4" ht="13.5" x14ac:dyDescent="0.25">
      <c r="A896" s="246">
        <v>90585</v>
      </c>
      <c r="B896" s="246" t="s">
        <v>6135</v>
      </c>
      <c r="C896" s="246" t="s">
        <v>5894</v>
      </c>
      <c r="D896" s="247">
        <v>0.47</v>
      </c>
    </row>
    <row r="897" spans="1:4" ht="13.5" x14ac:dyDescent="0.25">
      <c r="A897" s="246">
        <v>90621</v>
      </c>
      <c r="B897" s="246" t="s">
        <v>6136</v>
      </c>
      <c r="C897" s="246" t="s">
        <v>5894</v>
      </c>
      <c r="D897" s="247">
        <v>2.15</v>
      </c>
    </row>
    <row r="898" spans="1:4" ht="13.5" x14ac:dyDescent="0.25">
      <c r="A898" s="246">
        <v>90622</v>
      </c>
      <c r="B898" s="246" t="s">
        <v>6137</v>
      </c>
      <c r="C898" s="246" t="s">
        <v>5894</v>
      </c>
      <c r="D898" s="247">
        <v>0.25</v>
      </c>
    </row>
    <row r="899" spans="1:4" ht="13.5" x14ac:dyDescent="0.25">
      <c r="A899" s="246">
        <v>90623</v>
      </c>
      <c r="B899" s="246" t="s">
        <v>6138</v>
      </c>
      <c r="C899" s="246" t="s">
        <v>5894</v>
      </c>
      <c r="D899" s="247">
        <v>2.69</v>
      </c>
    </row>
    <row r="900" spans="1:4" ht="13.5" x14ac:dyDescent="0.25">
      <c r="A900" s="246">
        <v>90624</v>
      </c>
      <c r="B900" s="246" t="s">
        <v>6139</v>
      </c>
      <c r="C900" s="246" t="s">
        <v>5894</v>
      </c>
      <c r="D900" s="247">
        <v>2.84</v>
      </c>
    </row>
    <row r="901" spans="1:4" ht="13.5" x14ac:dyDescent="0.25">
      <c r="A901" s="246">
        <v>90627</v>
      </c>
      <c r="B901" s="246" t="s">
        <v>6140</v>
      </c>
      <c r="C901" s="246" t="s">
        <v>5894</v>
      </c>
      <c r="D901" s="247">
        <v>45.6</v>
      </c>
    </row>
    <row r="902" spans="1:4" ht="13.5" x14ac:dyDescent="0.25">
      <c r="A902" s="246">
        <v>90628</v>
      </c>
      <c r="B902" s="246" t="s">
        <v>6141</v>
      </c>
      <c r="C902" s="246" t="s">
        <v>5894</v>
      </c>
      <c r="D902" s="247">
        <v>6.24</v>
      </c>
    </row>
    <row r="903" spans="1:4" ht="13.5" x14ac:dyDescent="0.25">
      <c r="A903" s="246">
        <v>90629</v>
      </c>
      <c r="B903" s="246" t="s">
        <v>6142</v>
      </c>
      <c r="C903" s="246" t="s">
        <v>5894</v>
      </c>
      <c r="D903" s="247">
        <v>57.06</v>
      </c>
    </row>
    <row r="904" spans="1:4" ht="13.5" x14ac:dyDescent="0.25">
      <c r="A904" s="246">
        <v>90630</v>
      </c>
      <c r="B904" s="246" t="s">
        <v>6143</v>
      </c>
      <c r="C904" s="246" t="s">
        <v>5894</v>
      </c>
      <c r="D904" s="247">
        <v>1.35</v>
      </c>
    </row>
    <row r="905" spans="1:4" ht="13.5" x14ac:dyDescent="0.25">
      <c r="A905" s="246">
        <v>90633</v>
      </c>
      <c r="B905" s="246" t="s">
        <v>6144</v>
      </c>
      <c r="C905" s="246" t="s">
        <v>5894</v>
      </c>
      <c r="D905" s="247">
        <v>4.25</v>
      </c>
    </row>
    <row r="906" spans="1:4" ht="13.5" x14ac:dyDescent="0.25">
      <c r="A906" s="246">
        <v>90634</v>
      </c>
      <c r="B906" s="246" t="s">
        <v>6145</v>
      </c>
      <c r="C906" s="246" t="s">
        <v>5894</v>
      </c>
      <c r="D906" s="247">
        <v>0.5</v>
      </c>
    </row>
    <row r="907" spans="1:4" ht="13.5" x14ac:dyDescent="0.25">
      <c r="A907" s="246">
        <v>90635</v>
      </c>
      <c r="B907" s="246" t="s">
        <v>6146</v>
      </c>
      <c r="C907" s="246" t="s">
        <v>5894</v>
      </c>
      <c r="D907" s="247">
        <v>4.6500000000000004</v>
      </c>
    </row>
    <row r="908" spans="1:4" ht="13.5" x14ac:dyDescent="0.25">
      <c r="A908" s="246">
        <v>90636</v>
      </c>
      <c r="B908" s="246" t="s">
        <v>6147</v>
      </c>
      <c r="C908" s="246" t="s">
        <v>5894</v>
      </c>
      <c r="D908" s="247">
        <v>5.69</v>
      </c>
    </row>
    <row r="909" spans="1:4" ht="13.5" x14ac:dyDescent="0.25">
      <c r="A909" s="246">
        <v>90639</v>
      </c>
      <c r="B909" s="246" t="s">
        <v>6148</v>
      </c>
      <c r="C909" s="246" t="s">
        <v>5894</v>
      </c>
      <c r="D909" s="247">
        <v>6.35</v>
      </c>
    </row>
    <row r="910" spans="1:4" ht="13.5" x14ac:dyDescent="0.25">
      <c r="A910" s="246">
        <v>90640</v>
      </c>
      <c r="B910" s="246" t="s">
        <v>6149</v>
      </c>
      <c r="C910" s="246" t="s">
        <v>5894</v>
      </c>
      <c r="D910" s="247">
        <v>0.75</v>
      </c>
    </row>
    <row r="911" spans="1:4" ht="13.5" x14ac:dyDescent="0.25">
      <c r="A911" s="246">
        <v>90641</v>
      </c>
      <c r="B911" s="246" t="s">
        <v>6150</v>
      </c>
      <c r="C911" s="246" t="s">
        <v>5894</v>
      </c>
      <c r="D911" s="247">
        <v>6.94</v>
      </c>
    </row>
    <row r="912" spans="1:4" ht="13.5" x14ac:dyDescent="0.25">
      <c r="A912" s="246">
        <v>90642</v>
      </c>
      <c r="B912" s="246" t="s">
        <v>6151</v>
      </c>
      <c r="C912" s="246" t="s">
        <v>5894</v>
      </c>
      <c r="D912" s="247">
        <v>12.41</v>
      </c>
    </row>
    <row r="913" spans="1:4" ht="13.5" x14ac:dyDescent="0.25">
      <c r="A913" s="246">
        <v>90646</v>
      </c>
      <c r="B913" s="246" t="s">
        <v>6152</v>
      </c>
      <c r="C913" s="246" t="s">
        <v>5894</v>
      </c>
      <c r="D913" s="247">
        <v>0.64</v>
      </c>
    </row>
    <row r="914" spans="1:4" ht="13.5" x14ac:dyDescent="0.25">
      <c r="A914" s="246">
        <v>90647</v>
      </c>
      <c r="B914" s="246" t="s">
        <v>6153</v>
      </c>
      <c r="C914" s="246" t="s">
        <v>5894</v>
      </c>
      <c r="D914" s="247">
        <v>7.0000000000000007E-2</v>
      </c>
    </row>
    <row r="915" spans="1:4" ht="13.5" x14ac:dyDescent="0.25">
      <c r="A915" s="246">
        <v>90648</v>
      </c>
      <c r="B915" s="246" t="s">
        <v>6154</v>
      </c>
      <c r="C915" s="246" t="s">
        <v>5894</v>
      </c>
      <c r="D915" s="247">
        <v>0.7</v>
      </c>
    </row>
    <row r="916" spans="1:4" ht="13.5" x14ac:dyDescent="0.25">
      <c r="A916" s="246">
        <v>90649</v>
      </c>
      <c r="B916" s="246" t="s">
        <v>6155</v>
      </c>
      <c r="C916" s="246" t="s">
        <v>5894</v>
      </c>
      <c r="D916" s="247">
        <v>8.84</v>
      </c>
    </row>
    <row r="917" spans="1:4" ht="13.5" x14ac:dyDescent="0.25">
      <c r="A917" s="246">
        <v>90652</v>
      </c>
      <c r="B917" s="246" t="s">
        <v>6156</v>
      </c>
      <c r="C917" s="246" t="s">
        <v>5894</v>
      </c>
      <c r="D917" s="247">
        <v>4.13</v>
      </c>
    </row>
    <row r="918" spans="1:4" ht="13.5" x14ac:dyDescent="0.25">
      <c r="A918" s="246">
        <v>90653</v>
      </c>
      <c r="B918" s="246" t="s">
        <v>6157</v>
      </c>
      <c r="C918" s="246" t="s">
        <v>5894</v>
      </c>
      <c r="D918" s="247">
        <v>0.49</v>
      </c>
    </row>
    <row r="919" spans="1:4" ht="13.5" x14ac:dyDescent="0.25">
      <c r="A919" s="246">
        <v>90654</v>
      </c>
      <c r="B919" s="246" t="s">
        <v>6158</v>
      </c>
      <c r="C919" s="246" t="s">
        <v>5894</v>
      </c>
      <c r="D919" s="247">
        <v>4.5199999999999996</v>
      </c>
    </row>
    <row r="920" spans="1:4" ht="13.5" x14ac:dyDescent="0.25">
      <c r="A920" s="246">
        <v>90655</v>
      </c>
      <c r="B920" s="246" t="s">
        <v>6159</v>
      </c>
      <c r="C920" s="246" t="s">
        <v>5894</v>
      </c>
      <c r="D920" s="247">
        <v>5.82</v>
      </c>
    </row>
    <row r="921" spans="1:4" ht="13.5" x14ac:dyDescent="0.25">
      <c r="A921" s="246">
        <v>90658</v>
      </c>
      <c r="B921" s="246" t="s">
        <v>6160</v>
      </c>
      <c r="C921" s="246" t="s">
        <v>5894</v>
      </c>
      <c r="D921" s="247">
        <v>4.43</v>
      </c>
    </row>
    <row r="922" spans="1:4" ht="13.5" x14ac:dyDescent="0.25">
      <c r="A922" s="246">
        <v>90659</v>
      </c>
      <c r="B922" s="246" t="s">
        <v>6161</v>
      </c>
      <c r="C922" s="246" t="s">
        <v>5894</v>
      </c>
      <c r="D922" s="247">
        <v>0.52</v>
      </c>
    </row>
    <row r="923" spans="1:4" ht="13.5" x14ac:dyDescent="0.25">
      <c r="A923" s="246">
        <v>90660</v>
      </c>
      <c r="B923" s="246" t="s">
        <v>6162</v>
      </c>
      <c r="C923" s="246" t="s">
        <v>5894</v>
      </c>
      <c r="D923" s="247">
        <v>4.84</v>
      </c>
    </row>
    <row r="924" spans="1:4" ht="13.5" x14ac:dyDescent="0.25">
      <c r="A924" s="246">
        <v>90661</v>
      </c>
      <c r="B924" s="246" t="s">
        <v>6163</v>
      </c>
      <c r="C924" s="246" t="s">
        <v>5894</v>
      </c>
      <c r="D924" s="247">
        <v>5.82</v>
      </c>
    </row>
    <row r="925" spans="1:4" ht="13.5" x14ac:dyDescent="0.25">
      <c r="A925" s="246">
        <v>90664</v>
      </c>
      <c r="B925" s="246" t="s">
        <v>6164</v>
      </c>
      <c r="C925" s="246" t="s">
        <v>5894</v>
      </c>
      <c r="D925" s="247">
        <v>5.57</v>
      </c>
    </row>
    <row r="926" spans="1:4" ht="13.5" x14ac:dyDescent="0.25">
      <c r="A926" s="246">
        <v>90665</v>
      </c>
      <c r="B926" s="246" t="s">
        <v>6165</v>
      </c>
      <c r="C926" s="246" t="s">
        <v>5894</v>
      </c>
      <c r="D926" s="247">
        <v>0.77</v>
      </c>
    </row>
    <row r="927" spans="1:4" ht="13.5" x14ac:dyDescent="0.25">
      <c r="A927" s="246">
        <v>90666</v>
      </c>
      <c r="B927" s="246" t="s">
        <v>6166</v>
      </c>
      <c r="C927" s="246" t="s">
        <v>5894</v>
      </c>
      <c r="D927" s="247">
        <v>6.97</v>
      </c>
    </row>
    <row r="928" spans="1:4" ht="13.5" x14ac:dyDescent="0.25">
      <c r="A928" s="246">
        <v>90667</v>
      </c>
      <c r="B928" s="246" t="s">
        <v>6167</v>
      </c>
      <c r="C928" s="246" t="s">
        <v>5894</v>
      </c>
      <c r="D928" s="247">
        <v>14.77</v>
      </c>
    </row>
    <row r="929" spans="1:4" ht="13.5" x14ac:dyDescent="0.25">
      <c r="A929" s="246">
        <v>90670</v>
      </c>
      <c r="B929" s="246" t="s">
        <v>6168</v>
      </c>
      <c r="C929" s="246" t="s">
        <v>5894</v>
      </c>
      <c r="D929" s="247">
        <v>209.27</v>
      </c>
    </row>
    <row r="930" spans="1:4" ht="13.5" x14ac:dyDescent="0.25">
      <c r="A930" s="246">
        <v>90671</v>
      </c>
      <c r="B930" s="246" t="s">
        <v>6169</v>
      </c>
      <c r="C930" s="246" t="s">
        <v>5894</v>
      </c>
      <c r="D930" s="247">
        <v>29.05</v>
      </c>
    </row>
    <row r="931" spans="1:4" ht="13.5" x14ac:dyDescent="0.25">
      <c r="A931" s="246">
        <v>90672</v>
      </c>
      <c r="B931" s="246" t="s">
        <v>6170</v>
      </c>
      <c r="C931" s="246" t="s">
        <v>5894</v>
      </c>
      <c r="D931" s="247">
        <v>261.88</v>
      </c>
    </row>
    <row r="932" spans="1:4" ht="13.5" x14ac:dyDescent="0.25">
      <c r="A932" s="246">
        <v>90673</v>
      </c>
      <c r="B932" s="246" t="s">
        <v>6171</v>
      </c>
      <c r="C932" s="246" t="s">
        <v>5894</v>
      </c>
      <c r="D932" s="247">
        <v>118.14</v>
      </c>
    </row>
    <row r="933" spans="1:4" ht="13.5" x14ac:dyDescent="0.25">
      <c r="A933" s="246">
        <v>90676</v>
      </c>
      <c r="B933" s="246" t="s">
        <v>6172</v>
      </c>
      <c r="C933" s="246" t="s">
        <v>5894</v>
      </c>
      <c r="D933" s="247">
        <v>97.08</v>
      </c>
    </row>
    <row r="934" spans="1:4" ht="13.5" x14ac:dyDescent="0.25">
      <c r="A934" s="246">
        <v>90677</v>
      </c>
      <c r="B934" s="246" t="s">
        <v>6173</v>
      </c>
      <c r="C934" s="246" t="s">
        <v>5894</v>
      </c>
      <c r="D934" s="247">
        <v>14.72</v>
      </c>
    </row>
    <row r="935" spans="1:4" ht="13.5" x14ac:dyDescent="0.25">
      <c r="A935" s="246">
        <v>90678</v>
      </c>
      <c r="B935" s="246" t="s">
        <v>6174</v>
      </c>
      <c r="C935" s="246" t="s">
        <v>5894</v>
      </c>
      <c r="D935" s="247">
        <v>132.38999999999999</v>
      </c>
    </row>
    <row r="936" spans="1:4" ht="13.5" x14ac:dyDescent="0.25">
      <c r="A936" s="246">
        <v>90679</v>
      </c>
      <c r="B936" s="246" t="s">
        <v>6175</v>
      </c>
      <c r="C936" s="246" t="s">
        <v>5894</v>
      </c>
      <c r="D936" s="247">
        <v>90.6</v>
      </c>
    </row>
    <row r="937" spans="1:4" ht="13.5" x14ac:dyDescent="0.25">
      <c r="A937" s="246">
        <v>90682</v>
      </c>
      <c r="B937" s="246" t="s">
        <v>6176</v>
      </c>
      <c r="C937" s="246" t="s">
        <v>5894</v>
      </c>
      <c r="D937" s="247">
        <v>29.53</v>
      </c>
    </row>
    <row r="938" spans="1:4" ht="13.5" x14ac:dyDescent="0.25">
      <c r="A938" s="246">
        <v>90683</v>
      </c>
      <c r="B938" s="246" t="s">
        <v>6177</v>
      </c>
      <c r="C938" s="246" t="s">
        <v>5894</v>
      </c>
      <c r="D938" s="247">
        <v>3.5</v>
      </c>
    </row>
    <row r="939" spans="1:4" ht="13.5" x14ac:dyDescent="0.25">
      <c r="A939" s="246">
        <v>90684</v>
      </c>
      <c r="B939" s="246" t="s">
        <v>6178</v>
      </c>
      <c r="C939" s="246" t="s">
        <v>5894</v>
      </c>
      <c r="D939" s="247">
        <v>32.299999999999997</v>
      </c>
    </row>
    <row r="940" spans="1:4" ht="13.5" x14ac:dyDescent="0.25">
      <c r="A940" s="246">
        <v>90685</v>
      </c>
      <c r="B940" s="246" t="s">
        <v>6179</v>
      </c>
      <c r="C940" s="246" t="s">
        <v>5894</v>
      </c>
      <c r="D940" s="247">
        <v>56.2</v>
      </c>
    </row>
    <row r="941" spans="1:4" ht="13.5" x14ac:dyDescent="0.25">
      <c r="A941" s="246">
        <v>90688</v>
      </c>
      <c r="B941" s="246" t="s">
        <v>6180</v>
      </c>
      <c r="C941" s="246" t="s">
        <v>5894</v>
      </c>
      <c r="D941" s="247">
        <v>15.18</v>
      </c>
    </row>
    <row r="942" spans="1:4" ht="13.5" x14ac:dyDescent="0.25">
      <c r="A942" s="246">
        <v>90689</v>
      </c>
      <c r="B942" s="246" t="s">
        <v>6181</v>
      </c>
      <c r="C942" s="246" t="s">
        <v>5894</v>
      </c>
      <c r="D942" s="247">
        <v>1.53</v>
      </c>
    </row>
    <row r="943" spans="1:4" ht="13.5" x14ac:dyDescent="0.25">
      <c r="A943" s="246">
        <v>90690</v>
      </c>
      <c r="B943" s="246" t="s">
        <v>6182</v>
      </c>
      <c r="C943" s="246" t="s">
        <v>5894</v>
      </c>
      <c r="D943" s="247">
        <v>18.97</v>
      </c>
    </row>
    <row r="944" spans="1:4" ht="13.5" x14ac:dyDescent="0.25">
      <c r="A944" s="246">
        <v>90691</v>
      </c>
      <c r="B944" s="246" t="s">
        <v>6183</v>
      </c>
      <c r="C944" s="246" t="s">
        <v>5894</v>
      </c>
      <c r="D944" s="247">
        <v>39.36</v>
      </c>
    </row>
    <row r="945" spans="1:4" ht="13.5" x14ac:dyDescent="0.25">
      <c r="A945" s="246">
        <v>90957</v>
      </c>
      <c r="B945" s="246" t="s">
        <v>6184</v>
      </c>
      <c r="C945" s="246" t="s">
        <v>5894</v>
      </c>
      <c r="D945" s="247">
        <v>4.1500000000000004</v>
      </c>
    </row>
    <row r="946" spans="1:4" ht="13.5" x14ac:dyDescent="0.25">
      <c r="A946" s="246">
        <v>90958</v>
      </c>
      <c r="B946" s="246" t="s">
        <v>6185</v>
      </c>
      <c r="C946" s="246" t="s">
        <v>5894</v>
      </c>
      <c r="D946" s="247">
        <v>0.56999999999999995</v>
      </c>
    </row>
    <row r="947" spans="1:4" ht="13.5" x14ac:dyDescent="0.25">
      <c r="A947" s="246">
        <v>90960</v>
      </c>
      <c r="B947" s="246" t="s">
        <v>6186</v>
      </c>
      <c r="C947" s="246" t="s">
        <v>5894</v>
      </c>
      <c r="D947" s="247">
        <v>5.54</v>
      </c>
    </row>
    <row r="948" spans="1:4" ht="13.5" x14ac:dyDescent="0.25">
      <c r="A948" s="246">
        <v>90961</v>
      </c>
      <c r="B948" s="246" t="s">
        <v>6187</v>
      </c>
      <c r="C948" s="246" t="s">
        <v>5894</v>
      </c>
      <c r="D948" s="247">
        <v>0.77</v>
      </c>
    </row>
    <row r="949" spans="1:4" ht="13.5" x14ac:dyDescent="0.25">
      <c r="A949" s="246">
        <v>90962</v>
      </c>
      <c r="B949" s="246" t="s">
        <v>6188</v>
      </c>
      <c r="C949" s="246" t="s">
        <v>5894</v>
      </c>
      <c r="D949" s="247">
        <v>6.94</v>
      </c>
    </row>
    <row r="950" spans="1:4" ht="13.5" x14ac:dyDescent="0.25">
      <c r="A950" s="246">
        <v>90963</v>
      </c>
      <c r="B950" s="246" t="s">
        <v>6189</v>
      </c>
      <c r="C950" s="246" t="s">
        <v>5894</v>
      </c>
      <c r="D950" s="247">
        <v>14.77</v>
      </c>
    </row>
    <row r="951" spans="1:4" ht="13.5" x14ac:dyDescent="0.25">
      <c r="A951" s="246">
        <v>90968</v>
      </c>
      <c r="B951" s="246" t="s">
        <v>6190</v>
      </c>
      <c r="C951" s="246" t="s">
        <v>5894</v>
      </c>
      <c r="D951" s="247">
        <v>5.56</v>
      </c>
    </row>
    <row r="952" spans="1:4" ht="13.5" x14ac:dyDescent="0.25">
      <c r="A952" s="246">
        <v>90969</v>
      </c>
      <c r="B952" s="246" t="s">
        <v>6191</v>
      </c>
      <c r="C952" s="246" t="s">
        <v>5894</v>
      </c>
      <c r="D952" s="247">
        <v>0.77</v>
      </c>
    </row>
    <row r="953" spans="1:4" ht="13.5" x14ac:dyDescent="0.25">
      <c r="A953" s="246">
        <v>90970</v>
      </c>
      <c r="B953" s="246" t="s">
        <v>6192</v>
      </c>
      <c r="C953" s="246" t="s">
        <v>5894</v>
      </c>
      <c r="D953" s="247">
        <v>6.96</v>
      </c>
    </row>
    <row r="954" spans="1:4" ht="13.5" x14ac:dyDescent="0.25">
      <c r="A954" s="246">
        <v>90971</v>
      </c>
      <c r="B954" s="246" t="s">
        <v>6193</v>
      </c>
      <c r="C954" s="246" t="s">
        <v>5894</v>
      </c>
      <c r="D954" s="247">
        <v>59.86</v>
      </c>
    </row>
    <row r="955" spans="1:4" ht="13.5" x14ac:dyDescent="0.25">
      <c r="A955" s="246">
        <v>90975</v>
      </c>
      <c r="B955" s="246" t="s">
        <v>6194</v>
      </c>
      <c r="C955" s="246" t="s">
        <v>5894</v>
      </c>
      <c r="D955" s="247">
        <v>14.12</v>
      </c>
    </row>
    <row r="956" spans="1:4" ht="13.5" x14ac:dyDescent="0.25">
      <c r="A956" s="246">
        <v>90976</v>
      </c>
      <c r="B956" s="246" t="s">
        <v>6195</v>
      </c>
      <c r="C956" s="246" t="s">
        <v>5894</v>
      </c>
      <c r="D956" s="247">
        <v>1.96</v>
      </c>
    </row>
    <row r="957" spans="1:4" ht="13.5" x14ac:dyDescent="0.25">
      <c r="A957" s="246">
        <v>90977</v>
      </c>
      <c r="B957" s="246" t="s">
        <v>6196</v>
      </c>
      <c r="C957" s="246" t="s">
        <v>5894</v>
      </c>
      <c r="D957" s="247">
        <v>17.670000000000002</v>
      </c>
    </row>
    <row r="958" spans="1:4" ht="13.5" x14ac:dyDescent="0.25">
      <c r="A958" s="246">
        <v>90978</v>
      </c>
      <c r="B958" s="246" t="s">
        <v>6197</v>
      </c>
      <c r="C958" s="246" t="s">
        <v>5894</v>
      </c>
      <c r="D958" s="247">
        <v>155.31</v>
      </c>
    </row>
    <row r="959" spans="1:4" ht="13.5" x14ac:dyDescent="0.25">
      <c r="A959" s="246">
        <v>90992</v>
      </c>
      <c r="B959" s="246" t="s">
        <v>6198</v>
      </c>
      <c r="C959" s="246" t="s">
        <v>5894</v>
      </c>
      <c r="D959" s="247">
        <v>6.59</v>
      </c>
    </row>
    <row r="960" spans="1:4" ht="13.5" x14ac:dyDescent="0.25">
      <c r="A960" s="246">
        <v>90993</v>
      </c>
      <c r="B960" s="246" t="s">
        <v>6199</v>
      </c>
      <c r="C960" s="246" t="s">
        <v>5894</v>
      </c>
      <c r="D960" s="247">
        <v>0.91</v>
      </c>
    </row>
    <row r="961" spans="1:4" ht="13.5" x14ac:dyDescent="0.25">
      <c r="A961" s="246">
        <v>90994</v>
      </c>
      <c r="B961" s="246" t="s">
        <v>6200</v>
      </c>
      <c r="C961" s="246" t="s">
        <v>5894</v>
      </c>
      <c r="D961" s="247">
        <v>8.25</v>
      </c>
    </row>
    <row r="962" spans="1:4" ht="13.5" x14ac:dyDescent="0.25">
      <c r="A962" s="246">
        <v>90995</v>
      </c>
      <c r="B962" s="246" t="s">
        <v>6201</v>
      </c>
      <c r="C962" s="246" t="s">
        <v>5894</v>
      </c>
      <c r="D962" s="247">
        <v>81.319999999999993</v>
      </c>
    </row>
    <row r="963" spans="1:4" ht="13.5" x14ac:dyDescent="0.25">
      <c r="A963" s="246">
        <v>91021</v>
      </c>
      <c r="B963" s="246" t="s">
        <v>6202</v>
      </c>
      <c r="C963" s="246" t="s">
        <v>5894</v>
      </c>
      <c r="D963" s="247">
        <v>11.56</v>
      </c>
    </row>
    <row r="964" spans="1:4" ht="13.5" x14ac:dyDescent="0.25">
      <c r="A964" s="246">
        <v>91026</v>
      </c>
      <c r="B964" s="246" t="s">
        <v>6203</v>
      </c>
      <c r="C964" s="246" t="s">
        <v>5894</v>
      </c>
      <c r="D964" s="247">
        <v>18.98</v>
      </c>
    </row>
    <row r="965" spans="1:4" ht="13.5" x14ac:dyDescent="0.25">
      <c r="A965" s="246">
        <v>91027</v>
      </c>
      <c r="B965" s="246" t="s">
        <v>6204</v>
      </c>
      <c r="C965" s="246" t="s">
        <v>5894</v>
      </c>
      <c r="D965" s="247">
        <v>3.86</v>
      </c>
    </row>
    <row r="966" spans="1:4" ht="13.5" x14ac:dyDescent="0.25">
      <c r="A966" s="246">
        <v>91028</v>
      </c>
      <c r="B966" s="246" t="s">
        <v>6205</v>
      </c>
      <c r="C966" s="246" t="s">
        <v>5894</v>
      </c>
      <c r="D966" s="247">
        <v>3.05</v>
      </c>
    </row>
    <row r="967" spans="1:4" ht="13.5" x14ac:dyDescent="0.25">
      <c r="A967" s="246">
        <v>91029</v>
      </c>
      <c r="B967" s="246" t="s">
        <v>6206</v>
      </c>
      <c r="C967" s="246" t="s">
        <v>5894</v>
      </c>
      <c r="D967" s="247">
        <v>34.64</v>
      </c>
    </row>
    <row r="968" spans="1:4" ht="13.5" x14ac:dyDescent="0.25">
      <c r="A968" s="246">
        <v>91030</v>
      </c>
      <c r="B968" s="246" t="s">
        <v>6207</v>
      </c>
      <c r="C968" s="246" t="s">
        <v>5894</v>
      </c>
      <c r="D968" s="247">
        <v>144.91</v>
      </c>
    </row>
    <row r="969" spans="1:4" ht="13.5" x14ac:dyDescent="0.25">
      <c r="A969" s="246">
        <v>91273</v>
      </c>
      <c r="B969" s="246" t="s">
        <v>6208</v>
      </c>
      <c r="C969" s="246" t="s">
        <v>5894</v>
      </c>
      <c r="D969" s="247">
        <v>0.5</v>
      </c>
    </row>
    <row r="970" spans="1:4" ht="13.5" x14ac:dyDescent="0.25">
      <c r="A970" s="246">
        <v>91274</v>
      </c>
      <c r="B970" s="246" t="s">
        <v>6209</v>
      </c>
      <c r="C970" s="246" t="s">
        <v>5894</v>
      </c>
      <c r="D970" s="247">
        <v>0.06</v>
      </c>
    </row>
    <row r="971" spans="1:4" ht="13.5" x14ac:dyDescent="0.25">
      <c r="A971" s="246">
        <v>91275</v>
      </c>
      <c r="B971" s="246" t="s">
        <v>6210</v>
      </c>
      <c r="C971" s="246" t="s">
        <v>5894</v>
      </c>
      <c r="D971" s="247">
        <v>0.62</v>
      </c>
    </row>
    <row r="972" spans="1:4" ht="13.5" x14ac:dyDescent="0.25">
      <c r="A972" s="246">
        <v>91276</v>
      </c>
      <c r="B972" s="246" t="s">
        <v>6211</v>
      </c>
      <c r="C972" s="246" t="s">
        <v>5894</v>
      </c>
      <c r="D972" s="247">
        <v>9.24</v>
      </c>
    </row>
    <row r="973" spans="1:4" ht="13.5" x14ac:dyDescent="0.25">
      <c r="A973" s="246">
        <v>91279</v>
      </c>
      <c r="B973" s="246" t="s">
        <v>6212</v>
      </c>
      <c r="C973" s="246" t="s">
        <v>5894</v>
      </c>
      <c r="D973" s="247">
        <v>1.07</v>
      </c>
    </row>
    <row r="974" spans="1:4" ht="13.5" x14ac:dyDescent="0.25">
      <c r="A974" s="246">
        <v>91280</v>
      </c>
      <c r="B974" s="246" t="s">
        <v>6213</v>
      </c>
      <c r="C974" s="246" t="s">
        <v>5894</v>
      </c>
      <c r="D974" s="247">
        <v>0.12</v>
      </c>
    </row>
    <row r="975" spans="1:4" ht="13.5" x14ac:dyDescent="0.25">
      <c r="A975" s="246">
        <v>91281</v>
      </c>
      <c r="B975" s="246" t="s">
        <v>6214</v>
      </c>
      <c r="C975" s="246" t="s">
        <v>5894</v>
      </c>
      <c r="D975" s="247">
        <v>1.34</v>
      </c>
    </row>
    <row r="976" spans="1:4" ht="13.5" x14ac:dyDescent="0.25">
      <c r="A976" s="246">
        <v>91282</v>
      </c>
      <c r="B976" s="246" t="s">
        <v>6215</v>
      </c>
      <c r="C976" s="246" t="s">
        <v>5894</v>
      </c>
      <c r="D976" s="247">
        <v>9.3000000000000007</v>
      </c>
    </row>
    <row r="977" spans="1:4" ht="13.5" x14ac:dyDescent="0.25">
      <c r="A977" s="246">
        <v>91354</v>
      </c>
      <c r="B977" s="246" t="s">
        <v>6216</v>
      </c>
      <c r="C977" s="246" t="s">
        <v>5894</v>
      </c>
      <c r="D977" s="247">
        <v>14.27</v>
      </c>
    </row>
    <row r="978" spans="1:4" ht="13.5" x14ac:dyDescent="0.25">
      <c r="A978" s="246">
        <v>91355</v>
      </c>
      <c r="B978" s="246" t="s">
        <v>6217</v>
      </c>
      <c r="C978" s="246" t="s">
        <v>5894</v>
      </c>
      <c r="D978" s="247">
        <v>2.99</v>
      </c>
    </row>
    <row r="979" spans="1:4" ht="13.5" x14ac:dyDescent="0.25">
      <c r="A979" s="246">
        <v>91356</v>
      </c>
      <c r="B979" s="246" t="s">
        <v>6218</v>
      </c>
      <c r="C979" s="246" t="s">
        <v>5894</v>
      </c>
      <c r="D979" s="247">
        <v>2.37</v>
      </c>
    </row>
    <row r="980" spans="1:4" ht="13.5" x14ac:dyDescent="0.25">
      <c r="A980" s="246">
        <v>91359</v>
      </c>
      <c r="B980" s="246" t="s">
        <v>6219</v>
      </c>
      <c r="C980" s="246" t="s">
        <v>5894</v>
      </c>
      <c r="D980" s="247">
        <v>17.53</v>
      </c>
    </row>
    <row r="981" spans="1:4" ht="13.5" x14ac:dyDescent="0.25">
      <c r="A981" s="246">
        <v>91360</v>
      </c>
      <c r="B981" s="246" t="s">
        <v>6220</v>
      </c>
      <c r="C981" s="246" t="s">
        <v>5894</v>
      </c>
      <c r="D981" s="247">
        <v>3.37</v>
      </c>
    </row>
    <row r="982" spans="1:4" ht="13.5" x14ac:dyDescent="0.25">
      <c r="A982" s="246">
        <v>91361</v>
      </c>
      <c r="B982" s="246" t="s">
        <v>6221</v>
      </c>
      <c r="C982" s="246" t="s">
        <v>5894</v>
      </c>
      <c r="D982" s="247">
        <v>2.67</v>
      </c>
    </row>
    <row r="983" spans="1:4" ht="13.5" x14ac:dyDescent="0.25">
      <c r="A983" s="246">
        <v>91367</v>
      </c>
      <c r="B983" s="246" t="s">
        <v>6222</v>
      </c>
      <c r="C983" s="246" t="s">
        <v>5894</v>
      </c>
      <c r="D983" s="247">
        <v>19.36</v>
      </c>
    </row>
    <row r="984" spans="1:4" ht="13.5" x14ac:dyDescent="0.25">
      <c r="A984" s="246">
        <v>91368</v>
      </c>
      <c r="B984" s="246" t="s">
        <v>6223</v>
      </c>
      <c r="C984" s="246" t="s">
        <v>5894</v>
      </c>
      <c r="D984" s="247">
        <v>3.77</v>
      </c>
    </row>
    <row r="985" spans="1:4" ht="13.5" x14ac:dyDescent="0.25">
      <c r="A985" s="246">
        <v>91369</v>
      </c>
      <c r="B985" s="246" t="s">
        <v>6224</v>
      </c>
      <c r="C985" s="246" t="s">
        <v>5894</v>
      </c>
      <c r="D985" s="247">
        <v>2.98</v>
      </c>
    </row>
    <row r="986" spans="1:4" ht="13.5" x14ac:dyDescent="0.25">
      <c r="A986" s="246">
        <v>91375</v>
      </c>
      <c r="B986" s="246" t="s">
        <v>6225</v>
      </c>
      <c r="C986" s="246" t="s">
        <v>5894</v>
      </c>
      <c r="D986" s="247">
        <v>12.02</v>
      </c>
    </row>
    <row r="987" spans="1:4" ht="13.5" x14ac:dyDescent="0.25">
      <c r="A987" s="246">
        <v>91376</v>
      </c>
      <c r="B987" s="246" t="s">
        <v>6226</v>
      </c>
      <c r="C987" s="246" t="s">
        <v>5894</v>
      </c>
      <c r="D987" s="247">
        <v>2.52</v>
      </c>
    </row>
    <row r="988" spans="1:4" ht="13.5" x14ac:dyDescent="0.25">
      <c r="A988" s="246">
        <v>91377</v>
      </c>
      <c r="B988" s="246" t="s">
        <v>6227</v>
      </c>
      <c r="C988" s="246" t="s">
        <v>5894</v>
      </c>
      <c r="D988" s="247">
        <v>1.99</v>
      </c>
    </row>
    <row r="989" spans="1:4" ht="13.5" x14ac:dyDescent="0.25">
      <c r="A989" s="246">
        <v>91380</v>
      </c>
      <c r="B989" s="246" t="s">
        <v>6228</v>
      </c>
      <c r="C989" s="246" t="s">
        <v>5894</v>
      </c>
      <c r="D989" s="247">
        <v>22.18</v>
      </c>
    </row>
    <row r="990" spans="1:4" ht="13.5" x14ac:dyDescent="0.25">
      <c r="A990" s="246">
        <v>91381</v>
      </c>
      <c r="B990" s="246" t="s">
        <v>6229</v>
      </c>
      <c r="C990" s="246" t="s">
        <v>5894</v>
      </c>
      <c r="D990" s="247">
        <v>4.2699999999999996</v>
      </c>
    </row>
    <row r="991" spans="1:4" ht="13.5" x14ac:dyDescent="0.25">
      <c r="A991" s="246">
        <v>91382</v>
      </c>
      <c r="B991" s="246" t="s">
        <v>6230</v>
      </c>
      <c r="C991" s="246" t="s">
        <v>5894</v>
      </c>
      <c r="D991" s="247">
        <v>3.38</v>
      </c>
    </row>
    <row r="992" spans="1:4" ht="13.5" x14ac:dyDescent="0.25">
      <c r="A992" s="246">
        <v>91383</v>
      </c>
      <c r="B992" s="246" t="s">
        <v>6231</v>
      </c>
      <c r="C992" s="246" t="s">
        <v>5894</v>
      </c>
      <c r="D992" s="247">
        <v>39.54</v>
      </c>
    </row>
    <row r="993" spans="1:4" ht="13.5" x14ac:dyDescent="0.25">
      <c r="A993" s="246">
        <v>91384</v>
      </c>
      <c r="B993" s="246" t="s">
        <v>6232</v>
      </c>
      <c r="C993" s="246" t="s">
        <v>5894</v>
      </c>
      <c r="D993" s="247">
        <v>100.05</v>
      </c>
    </row>
    <row r="994" spans="1:4" ht="13.5" x14ac:dyDescent="0.25">
      <c r="A994" s="246">
        <v>91390</v>
      </c>
      <c r="B994" s="246" t="s">
        <v>6233</v>
      </c>
      <c r="C994" s="246" t="s">
        <v>5894</v>
      </c>
      <c r="D994" s="247">
        <v>15.78</v>
      </c>
    </row>
    <row r="995" spans="1:4" ht="13.5" x14ac:dyDescent="0.25">
      <c r="A995" s="246">
        <v>91391</v>
      </c>
      <c r="B995" s="246" t="s">
        <v>6234</v>
      </c>
      <c r="C995" s="246" t="s">
        <v>5894</v>
      </c>
      <c r="D995" s="247">
        <v>3.19</v>
      </c>
    </row>
    <row r="996" spans="1:4" ht="13.5" x14ac:dyDescent="0.25">
      <c r="A996" s="246">
        <v>91392</v>
      </c>
      <c r="B996" s="246" t="s">
        <v>6235</v>
      </c>
      <c r="C996" s="246" t="s">
        <v>5894</v>
      </c>
      <c r="D996" s="247">
        <v>2.52</v>
      </c>
    </row>
    <row r="997" spans="1:4" ht="13.5" x14ac:dyDescent="0.25">
      <c r="A997" s="246">
        <v>91396</v>
      </c>
      <c r="B997" s="246" t="s">
        <v>6236</v>
      </c>
      <c r="C997" s="246" t="s">
        <v>5894</v>
      </c>
      <c r="D997" s="247">
        <v>22.38</v>
      </c>
    </row>
    <row r="998" spans="1:4" ht="13.5" x14ac:dyDescent="0.25">
      <c r="A998" s="246">
        <v>91397</v>
      </c>
      <c r="B998" s="246" t="s">
        <v>6237</v>
      </c>
      <c r="C998" s="246" t="s">
        <v>5894</v>
      </c>
      <c r="D998" s="247">
        <v>4.33</v>
      </c>
    </row>
    <row r="999" spans="1:4" ht="13.5" x14ac:dyDescent="0.25">
      <c r="A999" s="246">
        <v>91398</v>
      </c>
      <c r="B999" s="246" t="s">
        <v>6238</v>
      </c>
      <c r="C999" s="246" t="s">
        <v>5894</v>
      </c>
      <c r="D999" s="247">
        <v>3.42</v>
      </c>
    </row>
    <row r="1000" spans="1:4" ht="13.5" x14ac:dyDescent="0.25">
      <c r="A1000" s="246">
        <v>91402</v>
      </c>
      <c r="B1000" s="246" t="s">
        <v>6239</v>
      </c>
      <c r="C1000" s="246" t="s">
        <v>5894</v>
      </c>
      <c r="D1000" s="247">
        <v>2.85</v>
      </c>
    </row>
    <row r="1001" spans="1:4" ht="13.5" x14ac:dyDescent="0.25">
      <c r="A1001" s="246">
        <v>91466</v>
      </c>
      <c r="B1001" s="246" t="s">
        <v>6240</v>
      </c>
      <c r="C1001" s="246" t="s">
        <v>5894</v>
      </c>
      <c r="D1001" s="247">
        <v>2.72</v>
      </c>
    </row>
    <row r="1002" spans="1:4" ht="13.5" x14ac:dyDescent="0.25">
      <c r="A1002" s="246">
        <v>91467</v>
      </c>
      <c r="B1002" s="246" t="s">
        <v>6241</v>
      </c>
      <c r="C1002" s="246" t="s">
        <v>5894</v>
      </c>
      <c r="D1002" s="247">
        <v>156.19999999999999</v>
      </c>
    </row>
    <row r="1003" spans="1:4" ht="13.5" x14ac:dyDescent="0.25">
      <c r="A1003" s="246">
        <v>91468</v>
      </c>
      <c r="B1003" s="246" t="s">
        <v>6242</v>
      </c>
      <c r="C1003" s="246" t="s">
        <v>5894</v>
      </c>
      <c r="D1003" s="247">
        <v>21.41</v>
      </c>
    </row>
    <row r="1004" spans="1:4" ht="13.5" x14ac:dyDescent="0.25">
      <c r="A1004" s="246">
        <v>91469</v>
      </c>
      <c r="B1004" s="246" t="s">
        <v>6243</v>
      </c>
      <c r="C1004" s="246" t="s">
        <v>5894</v>
      </c>
      <c r="D1004" s="247">
        <v>4.24</v>
      </c>
    </row>
    <row r="1005" spans="1:4" ht="13.5" x14ac:dyDescent="0.25">
      <c r="A1005" s="246">
        <v>91484</v>
      </c>
      <c r="B1005" s="246" t="s">
        <v>6244</v>
      </c>
      <c r="C1005" s="246" t="s">
        <v>5894</v>
      </c>
      <c r="D1005" s="247">
        <v>3.38</v>
      </c>
    </row>
    <row r="1006" spans="1:4" ht="13.5" x14ac:dyDescent="0.25">
      <c r="A1006" s="246">
        <v>91485</v>
      </c>
      <c r="B1006" s="246" t="s">
        <v>6245</v>
      </c>
      <c r="C1006" s="246" t="s">
        <v>5894</v>
      </c>
      <c r="D1006" s="247">
        <v>152.88999999999999</v>
      </c>
    </row>
    <row r="1007" spans="1:4" ht="13.5" x14ac:dyDescent="0.25">
      <c r="A1007" s="246">
        <v>91529</v>
      </c>
      <c r="B1007" s="246" t="s">
        <v>6246</v>
      </c>
      <c r="C1007" s="246" t="s">
        <v>5894</v>
      </c>
      <c r="D1007" s="247">
        <v>0.74</v>
      </c>
    </row>
    <row r="1008" spans="1:4" ht="13.5" x14ac:dyDescent="0.25">
      <c r="A1008" s="246">
        <v>91530</v>
      </c>
      <c r="B1008" s="246" t="s">
        <v>6247</v>
      </c>
      <c r="C1008" s="246" t="s">
        <v>5894</v>
      </c>
      <c r="D1008" s="247">
        <v>0.1</v>
      </c>
    </row>
    <row r="1009" spans="1:4" ht="13.5" x14ac:dyDescent="0.25">
      <c r="A1009" s="246">
        <v>91531</v>
      </c>
      <c r="B1009" s="246" t="s">
        <v>6248</v>
      </c>
      <c r="C1009" s="246" t="s">
        <v>5894</v>
      </c>
      <c r="D1009" s="247">
        <v>0.92</v>
      </c>
    </row>
    <row r="1010" spans="1:4" ht="13.5" x14ac:dyDescent="0.25">
      <c r="A1010" s="246">
        <v>91532</v>
      </c>
      <c r="B1010" s="246" t="s">
        <v>6249</v>
      </c>
      <c r="C1010" s="246" t="s">
        <v>5894</v>
      </c>
      <c r="D1010" s="247">
        <v>6.61</v>
      </c>
    </row>
    <row r="1011" spans="1:4" ht="13.5" x14ac:dyDescent="0.25">
      <c r="A1011" s="246">
        <v>91629</v>
      </c>
      <c r="B1011" s="246" t="s">
        <v>6250</v>
      </c>
      <c r="C1011" s="246" t="s">
        <v>5894</v>
      </c>
      <c r="D1011" s="247">
        <v>16.97</v>
      </c>
    </row>
    <row r="1012" spans="1:4" ht="13.5" x14ac:dyDescent="0.25">
      <c r="A1012" s="246">
        <v>91630</v>
      </c>
      <c r="B1012" s="246" t="s">
        <v>6251</v>
      </c>
      <c r="C1012" s="246" t="s">
        <v>5894</v>
      </c>
      <c r="D1012" s="247">
        <v>3.17</v>
      </c>
    </row>
    <row r="1013" spans="1:4" ht="13.5" x14ac:dyDescent="0.25">
      <c r="A1013" s="246">
        <v>91631</v>
      </c>
      <c r="B1013" s="246" t="s">
        <v>6252</v>
      </c>
      <c r="C1013" s="246" t="s">
        <v>5894</v>
      </c>
      <c r="D1013" s="247">
        <v>2.5099999999999998</v>
      </c>
    </row>
    <row r="1014" spans="1:4" ht="13.5" x14ac:dyDescent="0.25">
      <c r="A1014" s="246">
        <v>91632</v>
      </c>
      <c r="B1014" s="246" t="s">
        <v>6253</v>
      </c>
      <c r="C1014" s="246" t="s">
        <v>5894</v>
      </c>
      <c r="D1014" s="247">
        <v>28.73</v>
      </c>
    </row>
    <row r="1015" spans="1:4" ht="13.5" x14ac:dyDescent="0.25">
      <c r="A1015" s="246">
        <v>91633</v>
      </c>
      <c r="B1015" s="246" t="s">
        <v>6254</v>
      </c>
      <c r="C1015" s="246" t="s">
        <v>5894</v>
      </c>
      <c r="D1015" s="247">
        <v>132.19999999999999</v>
      </c>
    </row>
    <row r="1016" spans="1:4" ht="13.5" x14ac:dyDescent="0.25">
      <c r="A1016" s="246">
        <v>91640</v>
      </c>
      <c r="B1016" s="246" t="s">
        <v>6255</v>
      </c>
      <c r="C1016" s="246" t="s">
        <v>5894</v>
      </c>
      <c r="D1016" s="247">
        <v>32.229999999999997</v>
      </c>
    </row>
    <row r="1017" spans="1:4" ht="13.5" x14ac:dyDescent="0.25">
      <c r="A1017" s="246">
        <v>91641</v>
      </c>
      <c r="B1017" s="246" t="s">
        <v>6256</v>
      </c>
      <c r="C1017" s="246" t="s">
        <v>5894</v>
      </c>
      <c r="D1017" s="247">
        <v>6.59</v>
      </c>
    </row>
    <row r="1018" spans="1:4" ht="13.5" x14ac:dyDescent="0.25">
      <c r="A1018" s="246">
        <v>91642</v>
      </c>
      <c r="B1018" s="246" t="s">
        <v>6257</v>
      </c>
      <c r="C1018" s="246" t="s">
        <v>5894</v>
      </c>
      <c r="D1018" s="247">
        <v>5.23</v>
      </c>
    </row>
    <row r="1019" spans="1:4" ht="13.5" x14ac:dyDescent="0.25">
      <c r="A1019" s="246">
        <v>91643</v>
      </c>
      <c r="B1019" s="246" t="s">
        <v>6258</v>
      </c>
      <c r="C1019" s="246" t="s">
        <v>5894</v>
      </c>
      <c r="D1019" s="247">
        <v>57.55</v>
      </c>
    </row>
    <row r="1020" spans="1:4" ht="13.5" x14ac:dyDescent="0.25">
      <c r="A1020" s="246">
        <v>91644</v>
      </c>
      <c r="B1020" s="246" t="s">
        <v>6259</v>
      </c>
      <c r="C1020" s="246" t="s">
        <v>5894</v>
      </c>
      <c r="D1020" s="247">
        <v>297.5</v>
      </c>
    </row>
    <row r="1021" spans="1:4" ht="13.5" x14ac:dyDescent="0.25">
      <c r="A1021" s="246">
        <v>91688</v>
      </c>
      <c r="B1021" s="246" t="s">
        <v>6260</v>
      </c>
      <c r="C1021" s="246" t="s">
        <v>5894</v>
      </c>
      <c r="D1021" s="247">
        <v>0.12</v>
      </c>
    </row>
    <row r="1022" spans="1:4" ht="13.5" x14ac:dyDescent="0.25">
      <c r="A1022" s="246">
        <v>91689</v>
      </c>
      <c r="B1022" s="246" t="s">
        <v>6261</v>
      </c>
      <c r="C1022" s="246" t="s">
        <v>5894</v>
      </c>
      <c r="D1022" s="247">
        <v>0.01</v>
      </c>
    </row>
    <row r="1023" spans="1:4" ht="13.5" x14ac:dyDescent="0.25">
      <c r="A1023" s="246">
        <v>91690</v>
      </c>
      <c r="B1023" s="246" t="s">
        <v>6262</v>
      </c>
      <c r="C1023" s="246" t="s">
        <v>5894</v>
      </c>
      <c r="D1023" s="247">
        <v>0.08</v>
      </c>
    </row>
    <row r="1024" spans="1:4" ht="13.5" x14ac:dyDescent="0.25">
      <c r="A1024" s="246">
        <v>91691</v>
      </c>
      <c r="B1024" s="246" t="s">
        <v>6263</v>
      </c>
      <c r="C1024" s="246" t="s">
        <v>5894</v>
      </c>
      <c r="D1024" s="247">
        <v>1.23</v>
      </c>
    </row>
    <row r="1025" spans="1:4" ht="13.5" x14ac:dyDescent="0.25">
      <c r="A1025" s="246">
        <v>92040</v>
      </c>
      <c r="B1025" s="246" t="s">
        <v>6264</v>
      </c>
      <c r="C1025" s="246" t="s">
        <v>5894</v>
      </c>
      <c r="D1025" s="247">
        <v>5.9</v>
      </c>
    </row>
    <row r="1026" spans="1:4" ht="13.5" x14ac:dyDescent="0.25">
      <c r="A1026" s="246">
        <v>92041</v>
      </c>
      <c r="B1026" s="246" t="s">
        <v>6265</v>
      </c>
      <c r="C1026" s="246" t="s">
        <v>5894</v>
      </c>
      <c r="D1026" s="247">
        <v>0.62</v>
      </c>
    </row>
    <row r="1027" spans="1:4" ht="13.5" x14ac:dyDescent="0.25">
      <c r="A1027" s="246">
        <v>92042</v>
      </c>
      <c r="B1027" s="246" t="s">
        <v>6266</v>
      </c>
      <c r="C1027" s="246" t="s">
        <v>5894</v>
      </c>
      <c r="D1027" s="247">
        <v>4.92</v>
      </c>
    </row>
    <row r="1028" spans="1:4" ht="13.5" x14ac:dyDescent="0.25">
      <c r="A1028" s="246">
        <v>92101</v>
      </c>
      <c r="B1028" s="246" t="s">
        <v>6267</v>
      </c>
      <c r="C1028" s="246" t="s">
        <v>5894</v>
      </c>
      <c r="D1028" s="247">
        <v>29.94</v>
      </c>
    </row>
    <row r="1029" spans="1:4" ht="13.5" x14ac:dyDescent="0.25">
      <c r="A1029" s="246">
        <v>92102</v>
      </c>
      <c r="B1029" s="246" t="s">
        <v>6268</v>
      </c>
      <c r="C1029" s="246" t="s">
        <v>5894</v>
      </c>
      <c r="D1029" s="247">
        <v>5.33</v>
      </c>
    </row>
    <row r="1030" spans="1:4" ht="13.5" x14ac:dyDescent="0.25">
      <c r="A1030" s="246">
        <v>92103</v>
      </c>
      <c r="B1030" s="246" t="s">
        <v>6269</v>
      </c>
      <c r="C1030" s="246" t="s">
        <v>5894</v>
      </c>
      <c r="D1030" s="247">
        <v>4.22</v>
      </c>
    </row>
    <row r="1031" spans="1:4" ht="13.5" x14ac:dyDescent="0.25">
      <c r="A1031" s="246">
        <v>92104</v>
      </c>
      <c r="B1031" s="246" t="s">
        <v>6270</v>
      </c>
      <c r="C1031" s="246" t="s">
        <v>5894</v>
      </c>
      <c r="D1031" s="247">
        <v>48.52</v>
      </c>
    </row>
    <row r="1032" spans="1:4" ht="13.5" x14ac:dyDescent="0.25">
      <c r="A1032" s="246">
        <v>92105</v>
      </c>
      <c r="B1032" s="246" t="s">
        <v>6271</v>
      </c>
      <c r="C1032" s="246" t="s">
        <v>5894</v>
      </c>
      <c r="D1032" s="247">
        <v>190.06</v>
      </c>
    </row>
    <row r="1033" spans="1:4" ht="13.5" x14ac:dyDescent="0.25">
      <c r="A1033" s="246">
        <v>92108</v>
      </c>
      <c r="B1033" s="246" t="s">
        <v>6272</v>
      </c>
      <c r="C1033" s="246" t="s">
        <v>5894</v>
      </c>
      <c r="D1033" s="247">
        <v>0.99</v>
      </c>
    </row>
    <row r="1034" spans="1:4" ht="13.5" x14ac:dyDescent="0.25">
      <c r="A1034" s="246">
        <v>92109</v>
      </c>
      <c r="B1034" s="246" t="s">
        <v>6273</v>
      </c>
      <c r="C1034" s="246" t="s">
        <v>5894</v>
      </c>
      <c r="D1034" s="247">
        <v>0.11</v>
      </c>
    </row>
    <row r="1035" spans="1:4" ht="13.5" x14ac:dyDescent="0.25">
      <c r="A1035" s="246">
        <v>92110</v>
      </c>
      <c r="B1035" s="246" t="s">
        <v>6274</v>
      </c>
      <c r="C1035" s="246" t="s">
        <v>5894</v>
      </c>
      <c r="D1035" s="247">
        <v>0.77</v>
      </c>
    </row>
    <row r="1036" spans="1:4" ht="13.5" x14ac:dyDescent="0.25">
      <c r="A1036" s="246">
        <v>92111</v>
      </c>
      <c r="B1036" s="246" t="s">
        <v>6275</v>
      </c>
      <c r="C1036" s="246" t="s">
        <v>5894</v>
      </c>
      <c r="D1036" s="247">
        <v>1.1299999999999999</v>
      </c>
    </row>
    <row r="1037" spans="1:4" ht="13.5" x14ac:dyDescent="0.25">
      <c r="A1037" s="246">
        <v>92114</v>
      </c>
      <c r="B1037" s="246" t="s">
        <v>6276</v>
      </c>
      <c r="C1037" s="246" t="s">
        <v>5894</v>
      </c>
      <c r="D1037" s="247">
        <v>0.11</v>
      </c>
    </row>
    <row r="1038" spans="1:4" ht="13.5" x14ac:dyDescent="0.25">
      <c r="A1038" s="246">
        <v>92115</v>
      </c>
      <c r="B1038" s="246" t="s">
        <v>6277</v>
      </c>
      <c r="C1038" s="246" t="s">
        <v>5894</v>
      </c>
      <c r="D1038" s="247">
        <v>0.01</v>
      </c>
    </row>
    <row r="1039" spans="1:4" ht="13.5" x14ac:dyDescent="0.25">
      <c r="A1039" s="246">
        <v>92116</v>
      </c>
      <c r="B1039" s="246" t="s">
        <v>6278</v>
      </c>
      <c r="C1039" s="246" t="s">
        <v>5894</v>
      </c>
      <c r="D1039" s="247">
        <v>0.14000000000000001</v>
      </c>
    </row>
    <row r="1040" spans="1:4" ht="13.5" x14ac:dyDescent="0.25">
      <c r="A1040" s="246">
        <v>92133</v>
      </c>
      <c r="B1040" s="246" t="s">
        <v>6279</v>
      </c>
      <c r="C1040" s="246" t="s">
        <v>5894</v>
      </c>
      <c r="D1040" s="247">
        <v>11.46</v>
      </c>
    </row>
    <row r="1041" spans="1:4" ht="13.5" x14ac:dyDescent="0.25">
      <c r="A1041" s="246">
        <v>92134</v>
      </c>
      <c r="B1041" s="246" t="s">
        <v>6280</v>
      </c>
      <c r="C1041" s="246" t="s">
        <v>5894</v>
      </c>
      <c r="D1041" s="247">
        <v>1.81</v>
      </c>
    </row>
    <row r="1042" spans="1:4" ht="13.5" x14ac:dyDescent="0.25">
      <c r="A1042" s="246">
        <v>92135</v>
      </c>
      <c r="B1042" s="246" t="s">
        <v>6281</v>
      </c>
      <c r="C1042" s="246" t="s">
        <v>5894</v>
      </c>
      <c r="D1042" s="247">
        <v>1.43</v>
      </c>
    </row>
    <row r="1043" spans="1:4" ht="13.5" x14ac:dyDescent="0.25">
      <c r="A1043" s="246">
        <v>92136</v>
      </c>
      <c r="B1043" s="246" t="s">
        <v>6282</v>
      </c>
      <c r="C1043" s="246" t="s">
        <v>5894</v>
      </c>
      <c r="D1043" s="247">
        <v>14.32</v>
      </c>
    </row>
    <row r="1044" spans="1:4" ht="13.5" x14ac:dyDescent="0.25">
      <c r="A1044" s="246">
        <v>92137</v>
      </c>
      <c r="B1044" s="246" t="s">
        <v>6283</v>
      </c>
      <c r="C1044" s="246" t="s">
        <v>5894</v>
      </c>
      <c r="D1044" s="247">
        <v>34.799999999999997</v>
      </c>
    </row>
    <row r="1045" spans="1:4" ht="13.5" x14ac:dyDescent="0.25">
      <c r="A1045" s="246">
        <v>92140</v>
      </c>
      <c r="B1045" s="246" t="s">
        <v>6284</v>
      </c>
      <c r="C1045" s="246" t="s">
        <v>5894</v>
      </c>
      <c r="D1045" s="247">
        <v>4.2</v>
      </c>
    </row>
    <row r="1046" spans="1:4" ht="13.5" x14ac:dyDescent="0.25">
      <c r="A1046" s="246">
        <v>92141</v>
      </c>
      <c r="B1046" s="246" t="s">
        <v>6285</v>
      </c>
      <c r="C1046" s="246" t="s">
        <v>5894</v>
      </c>
      <c r="D1046" s="247">
        <v>0.66</v>
      </c>
    </row>
    <row r="1047" spans="1:4" ht="13.5" x14ac:dyDescent="0.25">
      <c r="A1047" s="246">
        <v>92142</v>
      </c>
      <c r="B1047" s="246" t="s">
        <v>6286</v>
      </c>
      <c r="C1047" s="246" t="s">
        <v>5894</v>
      </c>
      <c r="D1047" s="247">
        <v>0.52</v>
      </c>
    </row>
    <row r="1048" spans="1:4" ht="13.5" x14ac:dyDescent="0.25">
      <c r="A1048" s="246">
        <v>92143</v>
      </c>
      <c r="B1048" s="246" t="s">
        <v>6287</v>
      </c>
      <c r="C1048" s="246" t="s">
        <v>5894</v>
      </c>
      <c r="D1048" s="247">
        <v>5.25</v>
      </c>
    </row>
    <row r="1049" spans="1:4" ht="13.5" x14ac:dyDescent="0.25">
      <c r="A1049" s="246">
        <v>92144</v>
      </c>
      <c r="B1049" s="246" t="s">
        <v>6288</v>
      </c>
      <c r="C1049" s="246" t="s">
        <v>5894</v>
      </c>
      <c r="D1049" s="247">
        <v>42.94</v>
      </c>
    </row>
    <row r="1050" spans="1:4" ht="13.5" x14ac:dyDescent="0.25">
      <c r="A1050" s="246">
        <v>92237</v>
      </c>
      <c r="B1050" s="246" t="s">
        <v>6289</v>
      </c>
      <c r="C1050" s="246" t="s">
        <v>5894</v>
      </c>
      <c r="D1050" s="247">
        <v>23.57</v>
      </c>
    </row>
    <row r="1051" spans="1:4" ht="13.5" x14ac:dyDescent="0.25">
      <c r="A1051" s="246">
        <v>92238</v>
      </c>
      <c r="B1051" s="246" t="s">
        <v>6290</v>
      </c>
      <c r="C1051" s="246" t="s">
        <v>5894</v>
      </c>
      <c r="D1051" s="247">
        <v>4.8099999999999996</v>
      </c>
    </row>
    <row r="1052" spans="1:4" ht="13.5" x14ac:dyDescent="0.25">
      <c r="A1052" s="246">
        <v>92239</v>
      </c>
      <c r="B1052" s="246" t="s">
        <v>6291</v>
      </c>
      <c r="C1052" s="246" t="s">
        <v>5894</v>
      </c>
      <c r="D1052" s="247">
        <v>3.81</v>
      </c>
    </row>
    <row r="1053" spans="1:4" ht="13.5" x14ac:dyDescent="0.25">
      <c r="A1053" s="246">
        <v>92240</v>
      </c>
      <c r="B1053" s="246" t="s">
        <v>6292</v>
      </c>
      <c r="C1053" s="246" t="s">
        <v>5894</v>
      </c>
      <c r="D1053" s="247">
        <v>41.83</v>
      </c>
    </row>
    <row r="1054" spans="1:4" ht="13.5" x14ac:dyDescent="0.25">
      <c r="A1054" s="246">
        <v>92241</v>
      </c>
      <c r="B1054" s="246" t="s">
        <v>6293</v>
      </c>
      <c r="C1054" s="246" t="s">
        <v>5894</v>
      </c>
      <c r="D1054" s="247">
        <v>272.74</v>
      </c>
    </row>
    <row r="1055" spans="1:4" ht="13.5" x14ac:dyDescent="0.25">
      <c r="A1055" s="246">
        <v>92712</v>
      </c>
      <c r="B1055" s="246" t="s">
        <v>6294</v>
      </c>
      <c r="C1055" s="246" t="s">
        <v>5894</v>
      </c>
      <c r="D1055" s="247">
        <v>0.26</v>
      </c>
    </row>
    <row r="1056" spans="1:4" ht="13.5" x14ac:dyDescent="0.25">
      <c r="A1056" s="246">
        <v>92713</v>
      </c>
      <c r="B1056" s="246" t="s">
        <v>6295</v>
      </c>
      <c r="C1056" s="246" t="s">
        <v>5894</v>
      </c>
      <c r="D1056" s="247">
        <v>0.03</v>
      </c>
    </row>
    <row r="1057" spans="1:4" ht="13.5" x14ac:dyDescent="0.25">
      <c r="A1057" s="246">
        <v>92714</v>
      </c>
      <c r="B1057" s="246" t="s">
        <v>6296</v>
      </c>
      <c r="C1057" s="246" t="s">
        <v>5894</v>
      </c>
      <c r="D1057" s="247">
        <v>0.33</v>
      </c>
    </row>
    <row r="1058" spans="1:4" ht="13.5" x14ac:dyDescent="0.25">
      <c r="A1058" s="246">
        <v>92715</v>
      </c>
      <c r="B1058" s="246" t="s">
        <v>6297</v>
      </c>
      <c r="C1058" s="246" t="s">
        <v>5894</v>
      </c>
      <c r="D1058" s="247">
        <v>30.46</v>
      </c>
    </row>
    <row r="1059" spans="1:4" ht="13.5" x14ac:dyDescent="0.25">
      <c r="A1059" s="246">
        <v>92956</v>
      </c>
      <c r="B1059" s="246" t="s">
        <v>6298</v>
      </c>
      <c r="C1059" s="246" t="s">
        <v>5894</v>
      </c>
      <c r="D1059" s="247">
        <v>4.51</v>
      </c>
    </row>
    <row r="1060" spans="1:4" ht="13.5" x14ac:dyDescent="0.25">
      <c r="A1060" s="246">
        <v>92957</v>
      </c>
      <c r="B1060" s="246" t="s">
        <v>6299</v>
      </c>
      <c r="C1060" s="246" t="s">
        <v>5894</v>
      </c>
      <c r="D1060" s="247">
        <v>0.53</v>
      </c>
    </row>
    <row r="1061" spans="1:4" ht="13.5" x14ac:dyDescent="0.25">
      <c r="A1061" s="246">
        <v>92958</v>
      </c>
      <c r="B1061" s="246" t="s">
        <v>6300</v>
      </c>
      <c r="C1061" s="246" t="s">
        <v>5894</v>
      </c>
      <c r="D1061" s="247">
        <v>4.93</v>
      </c>
    </row>
    <row r="1062" spans="1:4" ht="13.5" x14ac:dyDescent="0.25">
      <c r="A1062" s="246">
        <v>92959</v>
      </c>
      <c r="B1062" s="246" t="s">
        <v>6301</v>
      </c>
      <c r="C1062" s="246" t="s">
        <v>5894</v>
      </c>
      <c r="D1062" s="247">
        <v>9.16</v>
      </c>
    </row>
    <row r="1063" spans="1:4" ht="13.5" x14ac:dyDescent="0.25">
      <c r="A1063" s="246">
        <v>92963</v>
      </c>
      <c r="B1063" s="246" t="s">
        <v>6302</v>
      </c>
      <c r="C1063" s="246" t="s">
        <v>5894</v>
      </c>
      <c r="D1063" s="247">
        <v>1.66</v>
      </c>
    </row>
    <row r="1064" spans="1:4" ht="13.5" x14ac:dyDescent="0.25">
      <c r="A1064" s="246">
        <v>92964</v>
      </c>
      <c r="B1064" s="246" t="s">
        <v>6303</v>
      </c>
      <c r="C1064" s="246" t="s">
        <v>5894</v>
      </c>
      <c r="D1064" s="247">
        <v>0.19</v>
      </c>
    </row>
    <row r="1065" spans="1:4" ht="13.5" x14ac:dyDescent="0.25">
      <c r="A1065" s="246">
        <v>92965</v>
      </c>
      <c r="B1065" s="246" t="s">
        <v>6304</v>
      </c>
      <c r="C1065" s="246" t="s">
        <v>5894</v>
      </c>
      <c r="D1065" s="247">
        <v>2.08</v>
      </c>
    </row>
    <row r="1066" spans="1:4" ht="13.5" x14ac:dyDescent="0.25">
      <c r="A1066" s="246">
        <v>93220</v>
      </c>
      <c r="B1066" s="246" t="s">
        <v>6305</v>
      </c>
      <c r="C1066" s="246" t="s">
        <v>5894</v>
      </c>
      <c r="D1066" s="247">
        <v>325.41000000000003</v>
      </c>
    </row>
    <row r="1067" spans="1:4" ht="13.5" x14ac:dyDescent="0.25">
      <c r="A1067" s="246">
        <v>93221</v>
      </c>
      <c r="B1067" s="246" t="s">
        <v>6306</v>
      </c>
      <c r="C1067" s="246" t="s">
        <v>5894</v>
      </c>
      <c r="D1067" s="247">
        <v>45.17</v>
      </c>
    </row>
    <row r="1068" spans="1:4" ht="13.5" x14ac:dyDescent="0.25">
      <c r="A1068" s="246">
        <v>93222</v>
      </c>
      <c r="B1068" s="246" t="s">
        <v>6307</v>
      </c>
      <c r="C1068" s="246" t="s">
        <v>5894</v>
      </c>
      <c r="D1068" s="247">
        <v>407.22</v>
      </c>
    </row>
    <row r="1069" spans="1:4" ht="13.5" x14ac:dyDescent="0.25">
      <c r="A1069" s="246">
        <v>93223</v>
      </c>
      <c r="B1069" s="246" t="s">
        <v>6308</v>
      </c>
      <c r="C1069" s="246" t="s">
        <v>5894</v>
      </c>
      <c r="D1069" s="247">
        <v>154.31</v>
      </c>
    </row>
    <row r="1070" spans="1:4" ht="13.5" x14ac:dyDescent="0.25">
      <c r="A1070" s="246">
        <v>93229</v>
      </c>
      <c r="B1070" s="246" t="s">
        <v>6309</v>
      </c>
      <c r="C1070" s="246" t="s">
        <v>5894</v>
      </c>
      <c r="D1070" s="247">
        <v>0.42</v>
      </c>
    </row>
    <row r="1071" spans="1:4" ht="13.5" x14ac:dyDescent="0.25">
      <c r="A1071" s="246">
        <v>93230</v>
      </c>
      <c r="B1071" s="246" t="s">
        <v>6310</v>
      </c>
      <c r="C1071" s="246" t="s">
        <v>5894</v>
      </c>
      <c r="D1071" s="247">
        <v>0.05</v>
      </c>
    </row>
    <row r="1072" spans="1:4" ht="13.5" x14ac:dyDescent="0.25">
      <c r="A1072" s="246">
        <v>93231</v>
      </c>
      <c r="B1072" s="246" t="s">
        <v>6311</v>
      </c>
      <c r="C1072" s="246" t="s">
        <v>5894</v>
      </c>
      <c r="D1072" s="247">
        <v>0.39</v>
      </c>
    </row>
    <row r="1073" spans="1:4" ht="13.5" x14ac:dyDescent="0.25">
      <c r="A1073" s="246">
        <v>93232</v>
      </c>
      <c r="B1073" s="246" t="s">
        <v>6312</v>
      </c>
      <c r="C1073" s="246" t="s">
        <v>5894</v>
      </c>
      <c r="D1073" s="247">
        <v>9.24</v>
      </c>
    </row>
    <row r="1074" spans="1:4" ht="13.5" x14ac:dyDescent="0.25">
      <c r="A1074" s="246">
        <v>93235</v>
      </c>
      <c r="B1074" s="246" t="s">
        <v>6313</v>
      </c>
      <c r="C1074" s="246" t="s">
        <v>5894</v>
      </c>
      <c r="D1074" s="247">
        <v>0.99</v>
      </c>
    </row>
    <row r="1075" spans="1:4" ht="13.5" x14ac:dyDescent="0.25">
      <c r="A1075" s="246">
        <v>93238</v>
      </c>
      <c r="B1075" s="246" t="s">
        <v>6314</v>
      </c>
      <c r="C1075" s="246" t="s">
        <v>5894</v>
      </c>
      <c r="D1075" s="247">
        <v>1.33</v>
      </c>
    </row>
    <row r="1076" spans="1:4" ht="13.5" x14ac:dyDescent="0.25">
      <c r="A1076" s="246">
        <v>93239</v>
      </c>
      <c r="B1076" s="246" t="s">
        <v>6315</v>
      </c>
      <c r="C1076" s="246" t="s">
        <v>5894</v>
      </c>
      <c r="D1076" s="247">
        <v>6.05</v>
      </c>
    </row>
    <row r="1077" spans="1:4" ht="13.5" x14ac:dyDescent="0.25">
      <c r="A1077" s="246">
        <v>93240</v>
      </c>
      <c r="B1077" s="246" t="s">
        <v>6316</v>
      </c>
      <c r="C1077" s="246" t="s">
        <v>5894</v>
      </c>
      <c r="D1077" s="247">
        <v>11.82</v>
      </c>
    </row>
    <row r="1078" spans="1:4" ht="13.5" x14ac:dyDescent="0.25">
      <c r="A1078" s="246">
        <v>93267</v>
      </c>
      <c r="B1078" s="246" t="s">
        <v>6317</v>
      </c>
      <c r="C1078" s="246" t="s">
        <v>5894</v>
      </c>
      <c r="D1078" s="247">
        <v>41.71</v>
      </c>
    </row>
    <row r="1079" spans="1:4" ht="13.5" x14ac:dyDescent="0.25">
      <c r="A1079" s="246">
        <v>93269</v>
      </c>
      <c r="B1079" s="246" t="s">
        <v>6318</v>
      </c>
      <c r="C1079" s="246" t="s">
        <v>5894</v>
      </c>
      <c r="D1079" s="247">
        <v>4.95</v>
      </c>
    </row>
    <row r="1080" spans="1:4" ht="13.5" x14ac:dyDescent="0.25">
      <c r="A1080" s="246">
        <v>93270</v>
      </c>
      <c r="B1080" s="246" t="s">
        <v>6319</v>
      </c>
      <c r="C1080" s="246" t="s">
        <v>5894</v>
      </c>
      <c r="D1080" s="247">
        <v>45.63</v>
      </c>
    </row>
    <row r="1081" spans="1:4" ht="13.5" x14ac:dyDescent="0.25">
      <c r="A1081" s="246">
        <v>93271</v>
      </c>
      <c r="B1081" s="246" t="s">
        <v>6320</v>
      </c>
      <c r="C1081" s="246" t="s">
        <v>5894</v>
      </c>
      <c r="D1081" s="247">
        <v>8.5</v>
      </c>
    </row>
    <row r="1082" spans="1:4" ht="13.5" x14ac:dyDescent="0.25">
      <c r="A1082" s="246">
        <v>93277</v>
      </c>
      <c r="B1082" s="246" t="s">
        <v>6321</v>
      </c>
      <c r="C1082" s="246" t="s">
        <v>5894</v>
      </c>
      <c r="D1082" s="247">
        <v>0.33</v>
      </c>
    </row>
    <row r="1083" spans="1:4" ht="13.5" x14ac:dyDescent="0.25">
      <c r="A1083" s="246">
        <v>93278</v>
      </c>
      <c r="B1083" s="246" t="s">
        <v>6322</v>
      </c>
      <c r="C1083" s="246" t="s">
        <v>5894</v>
      </c>
      <c r="D1083" s="247">
        <v>0.03</v>
      </c>
    </row>
    <row r="1084" spans="1:4" ht="13.5" x14ac:dyDescent="0.25">
      <c r="A1084" s="246">
        <v>93279</v>
      </c>
      <c r="B1084" s="246" t="s">
        <v>6323</v>
      </c>
      <c r="C1084" s="246" t="s">
        <v>5894</v>
      </c>
      <c r="D1084" s="247">
        <v>0.31</v>
      </c>
    </row>
    <row r="1085" spans="1:4" ht="13.5" x14ac:dyDescent="0.25">
      <c r="A1085" s="246">
        <v>93280</v>
      </c>
      <c r="B1085" s="246" t="s">
        <v>6324</v>
      </c>
      <c r="C1085" s="246" t="s">
        <v>5894</v>
      </c>
      <c r="D1085" s="247">
        <v>0.7</v>
      </c>
    </row>
    <row r="1086" spans="1:4" ht="13.5" x14ac:dyDescent="0.25">
      <c r="A1086" s="246">
        <v>93283</v>
      </c>
      <c r="B1086" s="246" t="s">
        <v>6325</v>
      </c>
      <c r="C1086" s="246" t="s">
        <v>5894</v>
      </c>
      <c r="D1086" s="247">
        <v>87.68</v>
      </c>
    </row>
    <row r="1087" spans="1:4" ht="13.5" x14ac:dyDescent="0.25">
      <c r="A1087" s="246">
        <v>93284</v>
      </c>
      <c r="B1087" s="246" t="s">
        <v>6326</v>
      </c>
      <c r="C1087" s="246" t="s">
        <v>5894</v>
      </c>
      <c r="D1087" s="247">
        <v>15.78</v>
      </c>
    </row>
    <row r="1088" spans="1:4" ht="13.5" x14ac:dyDescent="0.25">
      <c r="A1088" s="246">
        <v>93285</v>
      </c>
      <c r="B1088" s="246" t="s">
        <v>6327</v>
      </c>
      <c r="C1088" s="246" t="s">
        <v>5894</v>
      </c>
      <c r="D1088" s="247">
        <v>140.94999999999999</v>
      </c>
    </row>
    <row r="1089" spans="1:4" ht="13.5" x14ac:dyDescent="0.25">
      <c r="A1089" s="246">
        <v>93286</v>
      </c>
      <c r="B1089" s="246" t="s">
        <v>6328</v>
      </c>
      <c r="C1089" s="246" t="s">
        <v>5894</v>
      </c>
      <c r="D1089" s="247">
        <v>11.83</v>
      </c>
    </row>
    <row r="1090" spans="1:4" ht="13.5" x14ac:dyDescent="0.25">
      <c r="A1090" s="246">
        <v>93296</v>
      </c>
      <c r="B1090" s="246" t="s">
        <v>6329</v>
      </c>
      <c r="C1090" s="246" t="s">
        <v>5894</v>
      </c>
      <c r="D1090" s="247">
        <v>12.49</v>
      </c>
    </row>
    <row r="1091" spans="1:4" ht="13.5" x14ac:dyDescent="0.25">
      <c r="A1091" s="246">
        <v>93397</v>
      </c>
      <c r="B1091" s="246" t="s">
        <v>6330</v>
      </c>
      <c r="C1091" s="246" t="s">
        <v>5894</v>
      </c>
      <c r="D1091" s="247">
        <v>16.97</v>
      </c>
    </row>
    <row r="1092" spans="1:4" ht="13.5" x14ac:dyDescent="0.25">
      <c r="A1092" s="246">
        <v>93398</v>
      </c>
      <c r="B1092" s="246" t="s">
        <v>6331</v>
      </c>
      <c r="C1092" s="246" t="s">
        <v>5894</v>
      </c>
      <c r="D1092" s="247">
        <v>3.17</v>
      </c>
    </row>
    <row r="1093" spans="1:4" ht="13.5" x14ac:dyDescent="0.25">
      <c r="A1093" s="246">
        <v>93399</v>
      </c>
      <c r="B1093" s="246" t="s">
        <v>6332</v>
      </c>
      <c r="C1093" s="246" t="s">
        <v>5894</v>
      </c>
      <c r="D1093" s="247">
        <v>2.5099999999999998</v>
      </c>
    </row>
    <row r="1094" spans="1:4" ht="13.5" x14ac:dyDescent="0.25">
      <c r="A1094" s="246">
        <v>93400</v>
      </c>
      <c r="B1094" s="246" t="s">
        <v>6333</v>
      </c>
      <c r="C1094" s="246" t="s">
        <v>5894</v>
      </c>
      <c r="D1094" s="247">
        <v>28.73</v>
      </c>
    </row>
    <row r="1095" spans="1:4" ht="13.5" x14ac:dyDescent="0.25">
      <c r="A1095" s="246">
        <v>93401</v>
      </c>
      <c r="B1095" s="246" t="s">
        <v>6334</v>
      </c>
      <c r="C1095" s="246" t="s">
        <v>5894</v>
      </c>
      <c r="D1095" s="247">
        <v>156.19999999999999</v>
      </c>
    </row>
    <row r="1096" spans="1:4" ht="13.5" x14ac:dyDescent="0.25">
      <c r="A1096" s="246">
        <v>93404</v>
      </c>
      <c r="B1096" s="246" t="s">
        <v>6335</v>
      </c>
      <c r="C1096" s="246" t="s">
        <v>5894</v>
      </c>
      <c r="D1096" s="247">
        <v>5.79</v>
      </c>
    </row>
    <row r="1097" spans="1:4" ht="13.5" x14ac:dyDescent="0.25">
      <c r="A1097" s="246">
        <v>93405</v>
      </c>
      <c r="B1097" s="246" t="s">
        <v>6336</v>
      </c>
      <c r="C1097" s="246" t="s">
        <v>5894</v>
      </c>
      <c r="D1097" s="247">
        <v>0.79</v>
      </c>
    </row>
    <row r="1098" spans="1:4" ht="13.5" x14ac:dyDescent="0.25">
      <c r="A1098" s="246">
        <v>93406</v>
      </c>
      <c r="B1098" s="246" t="s">
        <v>6337</v>
      </c>
      <c r="C1098" s="246" t="s">
        <v>5894</v>
      </c>
      <c r="D1098" s="247">
        <v>7.24</v>
      </c>
    </row>
    <row r="1099" spans="1:4" ht="13.5" x14ac:dyDescent="0.25">
      <c r="A1099" s="246">
        <v>93407</v>
      </c>
      <c r="B1099" s="246" t="s">
        <v>6338</v>
      </c>
      <c r="C1099" s="246" t="s">
        <v>5894</v>
      </c>
      <c r="D1099" s="247">
        <v>46.57</v>
      </c>
    </row>
    <row r="1100" spans="1:4" ht="13.5" x14ac:dyDescent="0.25">
      <c r="A1100" s="246">
        <v>93411</v>
      </c>
      <c r="B1100" s="246" t="s">
        <v>6339</v>
      </c>
      <c r="C1100" s="246" t="s">
        <v>5894</v>
      </c>
      <c r="D1100" s="247">
        <v>0.26</v>
      </c>
    </row>
    <row r="1101" spans="1:4" ht="13.5" x14ac:dyDescent="0.25">
      <c r="A1101" s="246">
        <v>93412</v>
      </c>
      <c r="B1101" s="246" t="s">
        <v>6340</v>
      </c>
      <c r="C1101" s="246" t="s">
        <v>5894</v>
      </c>
      <c r="D1101" s="247">
        <v>0.04</v>
      </c>
    </row>
    <row r="1102" spans="1:4" ht="13.5" x14ac:dyDescent="0.25">
      <c r="A1102" s="246">
        <v>93413</v>
      </c>
      <c r="B1102" s="246" t="s">
        <v>6341</v>
      </c>
      <c r="C1102" s="246" t="s">
        <v>5894</v>
      </c>
      <c r="D1102" s="247">
        <v>0.23</v>
      </c>
    </row>
    <row r="1103" spans="1:4" ht="13.5" x14ac:dyDescent="0.25">
      <c r="A1103" s="246">
        <v>93414</v>
      </c>
      <c r="B1103" s="246" t="s">
        <v>6342</v>
      </c>
      <c r="C1103" s="246" t="s">
        <v>5894</v>
      </c>
      <c r="D1103" s="247">
        <v>15.98</v>
      </c>
    </row>
    <row r="1104" spans="1:4" ht="13.5" x14ac:dyDescent="0.25">
      <c r="A1104" s="246">
        <v>93417</v>
      </c>
      <c r="B1104" s="246" t="s">
        <v>6343</v>
      </c>
      <c r="C1104" s="246" t="s">
        <v>5894</v>
      </c>
      <c r="D1104" s="247">
        <v>3.49</v>
      </c>
    </row>
    <row r="1105" spans="1:4" ht="13.5" x14ac:dyDescent="0.25">
      <c r="A1105" s="246">
        <v>93418</v>
      </c>
      <c r="B1105" s="246" t="s">
        <v>6344</v>
      </c>
      <c r="C1105" s="246" t="s">
        <v>5894</v>
      </c>
      <c r="D1105" s="247">
        <v>0.62</v>
      </c>
    </row>
    <row r="1106" spans="1:4" ht="13.5" x14ac:dyDescent="0.25">
      <c r="A1106" s="246">
        <v>93419</v>
      </c>
      <c r="B1106" s="246" t="s">
        <v>6345</v>
      </c>
      <c r="C1106" s="246" t="s">
        <v>5894</v>
      </c>
      <c r="D1106" s="247">
        <v>3.11</v>
      </c>
    </row>
    <row r="1107" spans="1:4" ht="13.5" x14ac:dyDescent="0.25">
      <c r="A1107" s="246">
        <v>93420</v>
      </c>
      <c r="B1107" s="246" t="s">
        <v>6346</v>
      </c>
      <c r="C1107" s="246" t="s">
        <v>5894</v>
      </c>
      <c r="D1107" s="247">
        <v>66.25</v>
      </c>
    </row>
    <row r="1108" spans="1:4" ht="13.5" x14ac:dyDescent="0.25">
      <c r="A1108" s="246">
        <v>93423</v>
      </c>
      <c r="B1108" s="246" t="s">
        <v>6347</v>
      </c>
      <c r="C1108" s="246" t="s">
        <v>5894</v>
      </c>
      <c r="D1108" s="247">
        <v>4.9400000000000004</v>
      </c>
    </row>
    <row r="1109" spans="1:4" ht="13.5" x14ac:dyDescent="0.25">
      <c r="A1109" s="246">
        <v>93424</v>
      </c>
      <c r="B1109" s="246" t="s">
        <v>6348</v>
      </c>
      <c r="C1109" s="246" t="s">
        <v>5894</v>
      </c>
      <c r="D1109" s="247">
        <v>0.88</v>
      </c>
    </row>
    <row r="1110" spans="1:4" ht="13.5" x14ac:dyDescent="0.25">
      <c r="A1110" s="246">
        <v>93425</v>
      </c>
      <c r="B1110" s="246" t="s">
        <v>6349</v>
      </c>
      <c r="C1110" s="246" t="s">
        <v>5894</v>
      </c>
      <c r="D1110" s="247">
        <v>4.41</v>
      </c>
    </row>
    <row r="1111" spans="1:4" ht="13.5" x14ac:dyDescent="0.25">
      <c r="A1111" s="246">
        <v>93426</v>
      </c>
      <c r="B1111" s="246" t="s">
        <v>6350</v>
      </c>
      <c r="C1111" s="246" t="s">
        <v>5894</v>
      </c>
      <c r="D1111" s="247">
        <v>158.32</v>
      </c>
    </row>
    <row r="1112" spans="1:4" ht="13.5" x14ac:dyDescent="0.25">
      <c r="A1112" s="246">
        <v>93429</v>
      </c>
      <c r="B1112" s="246" t="s">
        <v>6351</v>
      </c>
      <c r="C1112" s="246" t="s">
        <v>5894</v>
      </c>
      <c r="D1112" s="247">
        <v>105.69</v>
      </c>
    </row>
    <row r="1113" spans="1:4" ht="13.5" x14ac:dyDescent="0.25">
      <c r="A1113" s="246">
        <v>93430</v>
      </c>
      <c r="B1113" s="246" t="s">
        <v>6352</v>
      </c>
      <c r="C1113" s="246" t="s">
        <v>5894</v>
      </c>
      <c r="D1113" s="247">
        <v>19.02</v>
      </c>
    </row>
    <row r="1114" spans="1:4" ht="13.5" x14ac:dyDescent="0.25">
      <c r="A1114" s="246">
        <v>93431</v>
      </c>
      <c r="B1114" s="246" t="s">
        <v>6353</v>
      </c>
      <c r="C1114" s="246" t="s">
        <v>5894</v>
      </c>
      <c r="D1114" s="247">
        <v>169.9</v>
      </c>
    </row>
    <row r="1115" spans="1:4" ht="13.5" x14ac:dyDescent="0.25">
      <c r="A1115" s="246">
        <v>93432</v>
      </c>
      <c r="B1115" s="246" t="s">
        <v>6354</v>
      </c>
      <c r="C1115" s="246" t="s">
        <v>5894</v>
      </c>
      <c r="D1115" s="248">
        <v>2836.8</v>
      </c>
    </row>
    <row r="1116" spans="1:4" ht="13.5" x14ac:dyDescent="0.25">
      <c r="A1116" s="246">
        <v>93435</v>
      </c>
      <c r="B1116" s="246" t="s">
        <v>6355</v>
      </c>
      <c r="C1116" s="246" t="s">
        <v>5894</v>
      </c>
      <c r="D1116" s="247">
        <v>5.72</v>
      </c>
    </row>
    <row r="1117" spans="1:4" ht="13.5" x14ac:dyDescent="0.25">
      <c r="A1117" s="246">
        <v>93436</v>
      </c>
      <c r="B1117" s="246" t="s">
        <v>6356</v>
      </c>
      <c r="C1117" s="246" t="s">
        <v>5894</v>
      </c>
      <c r="D1117" s="247">
        <v>1.2</v>
      </c>
    </row>
    <row r="1118" spans="1:4" ht="13.5" x14ac:dyDescent="0.25">
      <c r="A1118" s="246">
        <v>93437</v>
      </c>
      <c r="B1118" s="246" t="s">
        <v>6357</v>
      </c>
      <c r="C1118" s="246" t="s">
        <v>5894</v>
      </c>
      <c r="D1118" s="247">
        <v>10.72</v>
      </c>
    </row>
    <row r="1119" spans="1:4" ht="13.5" x14ac:dyDescent="0.25">
      <c r="A1119" s="246">
        <v>93438</v>
      </c>
      <c r="B1119" s="246" t="s">
        <v>6358</v>
      </c>
      <c r="C1119" s="246" t="s">
        <v>5894</v>
      </c>
      <c r="D1119" s="247">
        <v>24.82</v>
      </c>
    </row>
    <row r="1120" spans="1:4" ht="13.5" x14ac:dyDescent="0.25">
      <c r="A1120" s="246">
        <v>95114</v>
      </c>
      <c r="B1120" s="246" t="s">
        <v>6359</v>
      </c>
      <c r="C1120" s="246" t="s">
        <v>5894</v>
      </c>
      <c r="D1120" s="247">
        <v>1.61</v>
      </c>
    </row>
    <row r="1121" spans="1:4" ht="13.5" x14ac:dyDescent="0.25">
      <c r="A1121" s="246">
        <v>95115</v>
      </c>
      <c r="B1121" s="246" t="s">
        <v>6360</v>
      </c>
      <c r="C1121" s="246" t="s">
        <v>5894</v>
      </c>
      <c r="D1121" s="247">
        <v>0.19</v>
      </c>
    </row>
    <row r="1122" spans="1:4" ht="13.5" x14ac:dyDescent="0.25">
      <c r="A1122" s="246">
        <v>95116</v>
      </c>
      <c r="B1122" s="246" t="s">
        <v>6361</v>
      </c>
      <c r="C1122" s="246" t="s">
        <v>5894</v>
      </c>
      <c r="D1122" s="247">
        <v>31.99</v>
      </c>
    </row>
    <row r="1123" spans="1:4" ht="13.5" x14ac:dyDescent="0.25">
      <c r="A1123" s="246">
        <v>95117</v>
      </c>
      <c r="B1123" s="246" t="s">
        <v>6362</v>
      </c>
      <c r="C1123" s="246" t="s">
        <v>5894</v>
      </c>
      <c r="D1123" s="247">
        <v>5.04</v>
      </c>
    </row>
    <row r="1124" spans="1:4" ht="13.5" x14ac:dyDescent="0.25">
      <c r="A1124" s="246">
        <v>95118</v>
      </c>
      <c r="B1124" s="246" t="s">
        <v>6363</v>
      </c>
      <c r="C1124" s="246" t="s">
        <v>5894</v>
      </c>
      <c r="D1124" s="247">
        <v>62.29</v>
      </c>
    </row>
    <row r="1125" spans="1:4" ht="13.5" x14ac:dyDescent="0.25">
      <c r="A1125" s="246">
        <v>95119</v>
      </c>
      <c r="B1125" s="246" t="s">
        <v>6364</v>
      </c>
      <c r="C1125" s="246" t="s">
        <v>5894</v>
      </c>
      <c r="D1125" s="247">
        <v>9.81</v>
      </c>
    </row>
    <row r="1126" spans="1:4" ht="13.5" x14ac:dyDescent="0.25">
      <c r="A1126" s="246">
        <v>95120</v>
      </c>
      <c r="B1126" s="246" t="s">
        <v>6365</v>
      </c>
      <c r="C1126" s="246" t="s">
        <v>5894</v>
      </c>
      <c r="D1126" s="247">
        <v>58.01</v>
      </c>
    </row>
    <row r="1127" spans="1:4" ht="13.5" x14ac:dyDescent="0.25">
      <c r="A1127" s="246">
        <v>95123</v>
      </c>
      <c r="B1127" s="246" t="s">
        <v>6366</v>
      </c>
      <c r="C1127" s="246" t="s">
        <v>5894</v>
      </c>
      <c r="D1127" s="247">
        <v>16.3</v>
      </c>
    </row>
    <row r="1128" spans="1:4" ht="13.5" x14ac:dyDescent="0.25">
      <c r="A1128" s="246">
        <v>95124</v>
      </c>
      <c r="B1128" s="246" t="s">
        <v>6367</v>
      </c>
      <c r="C1128" s="246" t="s">
        <v>5894</v>
      </c>
      <c r="D1128" s="247">
        <v>2.56</v>
      </c>
    </row>
    <row r="1129" spans="1:4" ht="13.5" x14ac:dyDescent="0.25">
      <c r="A1129" s="246">
        <v>95125</v>
      </c>
      <c r="B1129" s="246" t="s">
        <v>6368</v>
      </c>
      <c r="C1129" s="246" t="s">
        <v>5894</v>
      </c>
      <c r="D1129" s="247">
        <v>17.84</v>
      </c>
    </row>
    <row r="1130" spans="1:4" ht="13.5" x14ac:dyDescent="0.25">
      <c r="A1130" s="246">
        <v>95126</v>
      </c>
      <c r="B1130" s="246" t="s">
        <v>6369</v>
      </c>
      <c r="C1130" s="246" t="s">
        <v>5894</v>
      </c>
      <c r="D1130" s="247">
        <v>145.44</v>
      </c>
    </row>
    <row r="1131" spans="1:4" ht="13.5" x14ac:dyDescent="0.25">
      <c r="A1131" s="246">
        <v>95129</v>
      </c>
      <c r="B1131" s="246" t="s">
        <v>6370</v>
      </c>
      <c r="C1131" s="246" t="s">
        <v>5894</v>
      </c>
      <c r="D1131" s="247">
        <v>24.73</v>
      </c>
    </row>
    <row r="1132" spans="1:4" ht="13.5" x14ac:dyDescent="0.25">
      <c r="A1132" s="246">
        <v>95130</v>
      </c>
      <c r="B1132" s="246" t="s">
        <v>6371</v>
      </c>
      <c r="C1132" s="246" t="s">
        <v>5894</v>
      </c>
      <c r="D1132" s="247">
        <v>5.2</v>
      </c>
    </row>
    <row r="1133" spans="1:4" ht="13.5" x14ac:dyDescent="0.25">
      <c r="A1133" s="246">
        <v>95131</v>
      </c>
      <c r="B1133" s="246" t="s">
        <v>6372</v>
      </c>
      <c r="C1133" s="246" t="s">
        <v>5894</v>
      </c>
      <c r="D1133" s="247">
        <v>46.43</v>
      </c>
    </row>
    <row r="1134" spans="1:4" ht="13.5" x14ac:dyDescent="0.25">
      <c r="A1134" s="246">
        <v>95132</v>
      </c>
      <c r="B1134" s="246" t="s">
        <v>6373</v>
      </c>
      <c r="C1134" s="246" t="s">
        <v>5894</v>
      </c>
      <c r="D1134" s="247">
        <v>31.85</v>
      </c>
    </row>
    <row r="1135" spans="1:4" ht="13.5" x14ac:dyDescent="0.25">
      <c r="A1135" s="246">
        <v>95136</v>
      </c>
      <c r="B1135" s="246" t="s">
        <v>6374</v>
      </c>
      <c r="C1135" s="246" t="s">
        <v>5894</v>
      </c>
      <c r="D1135" s="247">
        <v>0.03</v>
      </c>
    </row>
    <row r="1136" spans="1:4" ht="13.5" x14ac:dyDescent="0.25">
      <c r="A1136" s="246">
        <v>95137</v>
      </c>
      <c r="B1136" s="246" t="s">
        <v>6375</v>
      </c>
      <c r="C1136" s="246" t="s">
        <v>5894</v>
      </c>
      <c r="D1136" s="247">
        <v>0</v>
      </c>
    </row>
    <row r="1137" spans="1:4" ht="13.5" x14ac:dyDescent="0.25">
      <c r="A1137" s="246">
        <v>95138</v>
      </c>
      <c r="B1137" s="246" t="s">
        <v>6376</v>
      </c>
      <c r="C1137" s="246" t="s">
        <v>5894</v>
      </c>
      <c r="D1137" s="247">
        <v>0.03</v>
      </c>
    </row>
    <row r="1138" spans="1:4" ht="13.5" x14ac:dyDescent="0.25">
      <c r="A1138" s="246">
        <v>95208</v>
      </c>
      <c r="B1138" s="246" t="s">
        <v>6377</v>
      </c>
      <c r="C1138" s="246" t="s">
        <v>5894</v>
      </c>
      <c r="D1138" s="247">
        <v>47.26</v>
      </c>
    </row>
    <row r="1139" spans="1:4" ht="13.5" x14ac:dyDescent="0.25">
      <c r="A1139" s="246">
        <v>95209</v>
      </c>
      <c r="B1139" s="246" t="s">
        <v>6378</v>
      </c>
      <c r="C1139" s="246" t="s">
        <v>5894</v>
      </c>
      <c r="D1139" s="247">
        <v>5.61</v>
      </c>
    </row>
    <row r="1140" spans="1:4" ht="13.5" x14ac:dyDescent="0.25">
      <c r="A1140" s="246">
        <v>95210</v>
      </c>
      <c r="B1140" s="246" t="s">
        <v>6379</v>
      </c>
      <c r="C1140" s="246" t="s">
        <v>5894</v>
      </c>
      <c r="D1140" s="247">
        <v>51.69</v>
      </c>
    </row>
    <row r="1141" spans="1:4" ht="13.5" x14ac:dyDescent="0.25">
      <c r="A1141" s="246">
        <v>95211</v>
      </c>
      <c r="B1141" s="246" t="s">
        <v>6380</v>
      </c>
      <c r="C1141" s="246" t="s">
        <v>5894</v>
      </c>
      <c r="D1141" s="247">
        <v>8.5</v>
      </c>
    </row>
    <row r="1142" spans="1:4" ht="13.5" x14ac:dyDescent="0.25">
      <c r="A1142" s="246">
        <v>95217</v>
      </c>
      <c r="B1142" s="246" t="s">
        <v>6381</v>
      </c>
      <c r="C1142" s="246" t="s">
        <v>5894</v>
      </c>
      <c r="D1142" s="247">
        <v>0.56999999999999995</v>
      </c>
    </row>
    <row r="1143" spans="1:4" ht="13.5" x14ac:dyDescent="0.25">
      <c r="A1143" s="246">
        <v>95255</v>
      </c>
      <c r="B1143" s="246" t="s">
        <v>6382</v>
      </c>
      <c r="C1143" s="246" t="s">
        <v>5894</v>
      </c>
      <c r="D1143" s="247">
        <v>1.43</v>
      </c>
    </row>
    <row r="1144" spans="1:4" ht="13.5" x14ac:dyDescent="0.25">
      <c r="A1144" s="246">
        <v>95256</v>
      </c>
      <c r="B1144" s="246" t="s">
        <v>6383</v>
      </c>
      <c r="C1144" s="246" t="s">
        <v>5894</v>
      </c>
      <c r="D1144" s="247">
        <v>0.17</v>
      </c>
    </row>
    <row r="1145" spans="1:4" ht="13.5" x14ac:dyDescent="0.25">
      <c r="A1145" s="246">
        <v>95257</v>
      </c>
      <c r="B1145" s="246" t="s">
        <v>6384</v>
      </c>
      <c r="C1145" s="246" t="s">
        <v>5894</v>
      </c>
      <c r="D1145" s="247">
        <v>1.79</v>
      </c>
    </row>
    <row r="1146" spans="1:4" ht="13.5" x14ac:dyDescent="0.25">
      <c r="A1146" s="246">
        <v>95260</v>
      </c>
      <c r="B1146" s="246" t="s">
        <v>6385</v>
      </c>
      <c r="C1146" s="246" t="s">
        <v>5894</v>
      </c>
      <c r="D1146" s="247">
        <v>0.59</v>
      </c>
    </row>
    <row r="1147" spans="1:4" ht="13.5" x14ac:dyDescent="0.25">
      <c r="A1147" s="246">
        <v>95261</v>
      </c>
      <c r="B1147" s="246" t="s">
        <v>6386</v>
      </c>
      <c r="C1147" s="246" t="s">
        <v>5894</v>
      </c>
      <c r="D1147" s="247">
        <v>0.16</v>
      </c>
    </row>
    <row r="1148" spans="1:4" ht="13.5" x14ac:dyDescent="0.25">
      <c r="A1148" s="246">
        <v>95262</v>
      </c>
      <c r="B1148" s="246" t="s">
        <v>6387</v>
      </c>
      <c r="C1148" s="246" t="s">
        <v>5894</v>
      </c>
      <c r="D1148" s="247">
        <v>1.49</v>
      </c>
    </row>
    <row r="1149" spans="1:4" ht="13.5" x14ac:dyDescent="0.25">
      <c r="A1149" s="246">
        <v>95263</v>
      </c>
      <c r="B1149" s="246" t="s">
        <v>6388</v>
      </c>
      <c r="C1149" s="246" t="s">
        <v>5894</v>
      </c>
      <c r="D1149" s="247">
        <v>5</v>
      </c>
    </row>
    <row r="1150" spans="1:4" ht="13.5" x14ac:dyDescent="0.25">
      <c r="A1150" s="246">
        <v>95266</v>
      </c>
      <c r="B1150" s="246" t="s">
        <v>6389</v>
      </c>
      <c r="C1150" s="246" t="s">
        <v>5894</v>
      </c>
      <c r="D1150" s="247">
        <v>0.44</v>
      </c>
    </row>
    <row r="1151" spans="1:4" ht="13.5" x14ac:dyDescent="0.25">
      <c r="A1151" s="246">
        <v>95267</v>
      </c>
      <c r="B1151" s="246" t="s">
        <v>6390</v>
      </c>
      <c r="C1151" s="246" t="s">
        <v>5894</v>
      </c>
      <c r="D1151" s="247">
        <v>0.04</v>
      </c>
    </row>
    <row r="1152" spans="1:4" ht="13.5" x14ac:dyDescent="0.25">
      <c r="A1152" s="246">
        <v>95268</v>
      </c>
      <c r="B1152" s="246" t="s">
        <v>6391</v>
      </c>
      <c r="C1152" s="246" t="s">
        <v>5894</v>
      </c>
      <c r="D1152" s="247">
        <v>0.42</v>
      </c>
    </row>
    <row r="1153" spans="1:4" ht="13.5" x14ac:dyDescent="0.25">
      <c r="A1153" s="246">
        <v>95269</v>
      </c>
      <c r="B1153" s="246" t="s">
        <v>6392</v>
      </c>
      <c r="C1153" s="246" t="s">
        <v>5894</v>
      </c>
      <c r="D1153" s="247">
        <v>9.24</v>
      </c>
    </row>
    <row r="1154" spans="1:4" ht="13.5" x14ac:dyDescent="0.25">
      <c r="A1154" s="246">
        <v>95272</v>
      </c>
      <c r="B1154" s="246" t="s">
        <v>6393</v>
      </c>
      <c r="C1154" s="246" t="s">
        <v>5894</v>
      </c>
      <c r="D1154" s="247">
        <v>0.43</v>
      </c>
    </row>
    <row r="1155" spans="1:4" ht="13.5" x14ac:dyDescent="0.25">
      <c r="A1155" s="246">
        <v>95273</v>
      </c>
      <c r="B1155" s="246" t="s">
        <v>6394</v>
      </c>
      <c r="C1155" s="246" t="s">
        <v>5894</v>
      </c>
      <c r="D1155" s="247">
        <v>0.05</v>
      </c>
    </row>
    <row r="1156" spans="1:4" ht="13.5" x14ac:dyDescent="0.25">
      <c r="A1156" s="246">
        <v>95274</v>
      </c>
      <c r="B1156" s="246" t="s">
        <v>6395</v>
      </c>
      <c r="C1156" s="246" t="s">
        <v>5894</v>
      </c>
      <c r="D1156" s="247">
        <v>0.33</v>
      </c>
    </row>
    <row r="1157" spans="1:4" ht="13.5" x14ac:dyDescent="0.25">
      <c r="A1157" s="246">
        <v>95275</v>
      </c>
      <c r="B1157" s="246" t="s">
        <v>6396</v>
      </c>
      <c r="C1157" s="246" t="s">
        <v>5894</v>
      </c>
      <c r="D1157" s="247">
        <v>2.31</v>
      </c>
    </row>
    <row r="1158" spans="1:4" ht="13.5" x14ac:dyDescent="0.25">
      <c r="A1158" s="246">
        <v>95278</v>
      </c>
      <c r="B1158" s="246" t="s">
        <v>6397</v>
      </c>
      <c r="C1158" s="246" t="s">
        <v>5894</v>
      </c>
      <c r="D1158" s="247">
        <v>0.52</v>
      </c>
    </row>
    <row r="1159" spans="1:4" ht="13.5" x14ac:dyDescent="0.25">
      <c r="A1159" s="246">
        <v>95279</v>
      </c>
      <c r="B1159" s="246" t="s">
        <v>6398</v>
      </c>
      <c r="C1159" s="246" t="s">
        <v>5894</v>
      </c>
      <c r="D1159" s="247">
        <v>0.05</v>
      </c>
    </row>
    <row r="1160" spans="1:4" ht="13.5" x14ac:dyDescent="0.25">
      <c r="A1160" s="246">
        <v>95280</v>
      </c>
      <c r="B1160" s="246" t="s">
        <v>6399</v>
      </c>
      <c r="C1160" s="246" t="s">
        <v>5894</v>
      </c>
      <c r="D1160" s="247">
        <v>0.51</v>
      </c>
    </row>
    <row r="1161" spans="1:4" ht="13.5" x14ac:dyDescent="0.25">
      <c r="A1161" s="246">
        <v>95281</v>
      </c>
      <c r="B1161" s="246" t="s">
        <v>6400</v>
      </c>
      <c r="C1161" s="246" t="s">
        <v>5894</v>
      </c>
      <c r="D1161" s="247">
        <v>9.24</v>
      </c>
    </row>
    <row r="1162" spans="1:4" ht="13.5" x14ac:dyDescent="0.25">
      <c r="A1162" s="246">
        <v>95617</v>
      </c>
      <c r="B1162" s="246" t="s">
        <v>6401</v>
      </c>
      <c r="C1162" s="246" t="s">
        <v>5894</v>
      </c>
      <c r="D1162" s="247">
        <v>1.17</v>
      </c>
    </row>
    <row r="1163" spans="1:4" ht="13.5" x14ac:dyDescent="0.25">
      <c r="A1163" s="246">
        <v>95618</v>
      </c>
      <c r="B1163" s="246" t="s">
        <v>6402</v>
      </c>
      <c r="C1163" s="246" t="s">
        <v>5894</v>
      </c>
      <c r="D1163" s="247">
        <v>0.13</v>
      </c>
    </row>
    <row r="1164" spans="1:4" ht="13.5" x14ac:dyDescent="0.25">
      <c r="A1164" s="246">
        <v>95619</v>
      </c>
      <c r="B1164" s="246" t="s">
        <v>6403</v>
      </c>
      <c r="C1164" s="246" t="s">
        <v>5894</v>
      </c>
      <c r="D1164" s="247">
        <v>1.47</v>
      </c>
    </row>
    <row r="1165" spans="1:4" ht="13.5" x14ac:dyDescent="0.25">
      <c r="A1165" s="246">
        <v>95627</v>
      </c>
      <c r="B1165" s="246" t="s">
        <v>6404</v>
      </c>
      <c r="C1165" s="246" t="s">
        <v>5894</v>
      </c>
      <c r="D1165" s="247">
        <v>47.73</v>
      </c>
    </row>
    <row r="1166" spans="1:4" ht="13.5" x14ac:dyDescent="0.25">
      <c r="A1166" s="246">
        <v>95628</v>
      </c>
      <c r="B1166" s="246" t="s">
        <v>6405</v>
      </c>
      <c r="C1166" s="246" t="s">
        <v>5894</v>
      </c>
      <c r="D1166" s="247">
        <v>6.62</v>
      </c>
    </row>
    <row r="1167" spans="1:4" ht="13.5" x14ac:dyDescent="0.25">
      <c r="A1167" s="246">
        <v>95629</v>
      </c>
      <c r="B1167" s="246" t="s">
        <v>6406</v>
      </c>
      <c r="C1167" s="246" t="s">
        <v>5894</v>
      </c>
      <c r="D1167" s="247">
        <v>59.73</v>
      </c>
    </row>
    <row r="1168" spans="1:4" ht="13.5" x14ac:dyDescent="0.25">
      <c r="A1168" s="246">
        <v>95630</v>
      </c>
      <c r="B1168" s="246" t="s">
        <v>6407</v>
      </c>
      <c r="C1168" s="246" t="s">
        <v>5894</v>
      </c>
      <c r="D1168" s="247">
        <v>88.17</v>
      </c>
    </row>
    <row r="1169" spans="1:4" ht="13.5" x14ac:dyDescent="0.25">
      <c r="A1169" s="246">
        <v>95698</v>
      </c>
      <c r="B1169" s="246" t="s">
        <v>6408</v>
      </c>
      <c r="C1169" s="246" t="s">
        <v>5894</v>
      </c>
      <c r="D1169" s="247">
        <v>4.7699999999999996</v>
      </c>
    </row>
    <row r="1170" spans="1:4" ht="13.5" x14ac:dyDescent="0.25">
      <c r="A1170" s="246">
        <v>95699</v>
      </c>
      <c r="B1170" s="246" t="s">
        <v>6409</v>
      </c>
      <c r="C1170" s="246" t="s">
        <v>5894</v>
      </c>
      <c r="D1170" s="247">
        <v>0.56000000000000005</v>
      </c>
    </row>
    <row r="1171" spans="1:4" ht="13.5" x14ac:dyDescent="0.25">
      <c r="A1171" s="246">
        <v>95700</v>
      </c>
      <c r="B1171" s="246" t="s">
        <v>6410</v>
      </c>
      <c r="C1171" s="246" t="s">
        <v>5894</v>
      </c>
      <c r="D1171" s="247">
        <v>5.97</v>
      </c>
    </row>
    <row r="1172" spans="1:4" ht="13.5" x14ac:dyDescent="0.25">
      <c r="A1172" s="246">
        <v>95701</v>
      </c>
      <c r="B1172" s="246" t="s">
        <v>6411</v>
      </c>
      <c r="C1172" s="246" t="s">
        <v>5894</v>
      </c>
      <c r="D1172" s="247">
        <v>2.84</v>
      </c>
    </row>
    <row r="1173" spans="1:4" ht="13.5" x14ac:dyDescent="0.25">
      <c r="A1173" s="246">
        <v>95704</v>
      </c>
      <c r="B1173" s="246" t="s">
        <v>6412</v>
      </c>
      <c r="C1173" s="246" t="s">
        <v>5894</v>
      </c>
      <c r="D1173" s="247">
        <v>43.7</v>
      </c>
    </row>
    <row r="1174" spans="1:4" ht="13.5" x14ac:dyDescent="0.25">
      <c r="A1174" s="246">
        <v>95705</v>
      </c>
      <c r="B1174" s="246" t="s">
        <v>6413</v>
      </c>
      <c r="C1174" s="246" t="s">
        <v>5894</v>
      </c>
      <c r="D1174" s="247">
        <v>5.98</v>
      </c>
    </row>
    <row r="1175" spans="1:4" ht="13.5" x14ac:dyDescent="0.25">
      <c r="A1175" s="246">
        <v>95706</v>
      </c>
      <c r="B1175" s="246" t="s">
        <v>6414</v>
      </c>
      <c r="C1175" s="246" t="s">
        <v>5894</v>
      </c>
      <c r="D1175" s="247">
        <v>54.69</v>
      </c>
    </row>
    <row r="1176" spans="1:4" ht="13.5" x14ac:dyDescent="0.25">
      <c r="A1176" s="246">
        <v>95707</v>
      </c>
      <c r="B1176" s="246" t="s">
        <v>6415</v>
      </c>
      <c r="C1176" s="246" t="s">
        <v>5894</v>
      </c>
      <c r="D1176" s="247">
        <v>3.73</v>
      </c>
    </row>
    <row r="1177" spans="1:4" ht="13.5" x14ac:dyDescent="0.25">
      <c r="A1177" s="246">
        <v>95710</v>
      </c>
      <c r="B1177" s="246" t="s">
        <v>6416</v>
      </c>
      <c r="C1177" s="246" t="s">
        <v>5894</v>
      </c>
      <c r="D1177" s="247">
        <v>52.52</v>
      </c>
    </row>
    <row r="1178" spans="1:4" ht="13.5" x14ac:dyDescent="0.25">
      <c r="A1178" s="246">
        <v>95711</v>
      </c>
      <c r="B1178" s="246" t="s">
        <v>6417</v>
      </c>
      <c r="C1178" s="246" t="s">
        <v>5894</v>
      </c>
      <c r="D1178" s="247">
        <v>7.12</v>
      </c>
    </row>
    <row r="1179" spans="1:4" ht="13.5" x14ac:dyDescent="0.25">
      <c r="A1179" s="246">
        <v>95712</v>
      </c>
      <c r="B1179" s="246" t="s">
        <v>6418</v>
      </c>
      <c r="C1179" s="246" t="s">
        <v>5894</v>
      </c>
      <c r="D1179" s="247">
        <v>65.66</v>
      </c>
    </row>
    <row r="1180" spans="1:4" ht="13.5" x14ac:dyDescent="0.25">
      <c r="A1180" s="246">
        <v>95713</v>
      </c>
      <c r="B1180" s="246" t="s">
        <v>6419</v>
      </c>
      <c r="C1180" s="246" t="s">
        <v>5894</v>
      </c>
      <c r="D1180" s="247">
        <v>88.82</v>
      </c>
    </row>
    <row r="1181" spans="1:4" ht="13.5" x14ac:dyDescent="0.25">
      <c r="A1181" s="246">
        <v>95716</v>
      </c>
      <c r="B1181" s="246" t="s">
        <v>6420</v>
      </c>
      <c r="C1181" s="246" t="s">
        <v>5894</v>
      </c>
      <c r="D1181" s="247">
        <v>50.56</v>
      </c>
    </row>
    <row r="1182" spans="1:4" ht="13.5" x14ac:dyDescent="0.25">
      <c r="A1182" s="246">
        <v>95717</v>
      </c>
      <c r="B1182" s="246" t="s">
        <v>6421</v>
      </c>
      <c r="C1182" s="246" t="s">
        <v>5894</v>
      </c>
      <c r="D1182" s="247">
        <v>6.86</v>
      </c>
    </row>
    <row r="1183" spans="1:4" ht="13.5" x14ac:dyDescent="0.25">
      <c r="A1183" s="246">
        <v>95718</v>
      </c>
      <c r="B1183" s="246" t="s">
        <v>6422</v>
      </c>
      <c r="C1183" s="246" t="s">
        <v>5894</v>
      </c>
      <c r="D1183" s="247">
        <v>63.21</v>
      </c>
    </row>
    <row r="1184" spans="1:4" ht="13.5" x14ac:dyDescent="0.25">
      <c r="A1184" s="246">
        <v>95719</v>
      </c>
      <c r="B1184" s="246" t="s">
        <v>6423</v>
      </c>
      <c r="C1184" s="246" t="s">
        <v>5894</v>
      </c>
      <c r="D1184" s="247">
        <v>88.82</v>
      </c>
    </row>
    <row r="1185" spans="1:4" ht="13.5" x14ac:dyDescent="0.25">
      <c r="A1185" s="246">
        <v>95869</v>
      </c>
      <c r="B1185" s="246" t="s">
        <v>6424</v>
      </c>
      <c r="C1185" s="246" t="s">
        <v>5894</v>
      </c>
      <c r="D1185" s="247">
        <v>1.42</v>
      </c>
    </row>
    <row r="1186" spans="1:4" ht="13.5" x14ac:dyDescent="0.25">
      <c r="A1186" s="246">
        <v>95870</v>
      </c>
      <c r="B1186" s="246" t="s">
        <v>6425</v>
      </c>
      <c r="C1186" s="246" t="s">
        <v>5894</v>
      </c>
      <c r="D1186" s="247">
        <v>7.04</v>
      </c>
    </row>
    <row r="1187" spans="1:4" ht="13.5" x14ac:dyDescent="0.25">
      <c r="A1187" s="246">
        <v>95871</v>
      </c>
      <c r="B1187" s="246" t="s">
        <v>6426</v>
      </c>
      <c r="C1187" s="246" t="s">
        <v>5894</v>
      </c>
      <c r="D1187" s="247">
        <v>269.73</v>
      </c>
    </row>
    <row r="1188" spans="1:4" ht="13.5" x14ac:dyDescent="0.25">
      <c r="A1188" s="246">
        <v>95874</v>
      </c>
      <c r="B1188" s="246" t="s">
        <v>6427</v>
      </c>
      <c r="C1188" s="246" t="s">
        <v>5894</v>
      </c>
      <c r="D1188" s="247">
        <v>7.89</v>
      </c>
    </row>
    <row r="1189" spans="1:4" ht="13.5" x14ac:dyDescent="0.25">
      <c r="A1189" s="246">
        <v>96008</v>
      </c>
      <c r="B1189" s="246" t="s">
        <v>6428</v>
      </c>
      <c r="C1189" s="246" t="s">
        <v>5894</v>
      </c>
      <c r="D1189" s="247">
        <v>22.61</v>
      </c>
    </row>
    <row r="1190" spans="1:4" ht="13.5" x14ac:dyDescent="0.25">
      <c r="A1190" s="246">
        <v>96009</v>
      </c>
      <c r="B1190" s="246" t="s">
        <v>6429</v>
      </c>
      <c r="C1190" s="246" t="s">
        <v>5894</v>
      </c>
      <c r="D1190" s="247">
        <v>3.13</v>
      </c>
    </row>
    <row r="1191" spans="1:4" ht="13.5" x14ac:dyDescent="0.25">
      <c r="A1191" s="246">
        <v>96011</v>
      </c>
      <c r="B1191" s="246" t="s">
        <v>6430</v>
      </c>
      <c r="C1191" s="246" t="s">
        <v>5894</v>
      </c>
      <c r="D1191" s="247">
        <v>24.72</v>
      </c>
    </row>
    <row r="1192" spans="1:4" ht="13.5" x14ac:dyDescent="0.25">
      <c r="A1192" s="246">
        <v>96012</v>
      </c>
      <c r="B1192" s="246" t="s">
        <v>6431</v>
      </c>
      <c r="C1192" s="246" t="s">
        <v>5894</v>
      </c>
      <c r="D1192" s="247">
        <v>95.5</v>
      </c>
    </row>
    <row r="1193" spans="1:4" ht="13.5" x14ac:dyDescent="0.25">
      <c r="A1193" s="246">
        <v>96015</v>
      </c>
      <c r="B1193" s="246" t="s">
        <v>6432</v>
      </c>
      <c r="C1193" s="246" t="s">
        <v>5894</v>
      </c>
      <c r="D1193" s="247">
        <v>22.36</v>
      </c>
    </row>
    <row r="1194" spans="1:4" ht="13.5" x14ac:dyDescent="0.25">
      <c r="A1194" s="246">
        <v>96016</v>
      </c>
      <c r="B1194" s="246" t="s">
        <v>6433</v>
      </c>
      <c r="C1194" s="246" t="s">
        <v>5894</v>
      </c>
      <c r="D1194" s="247">
        <v>3.1</v>
      </c>
    </row>
    <row r="1195" spans="1:4" ht="13.5" x14ac:dyDescent="0.25">
      <c r="A1195" s="246">
        <v>96018</v>
      </c>
      <c r="B1195" s="246" t="s">
        <v>6434</v>
      </c>
      <c r="C1195" s="246" t="s">
        <v>5894</v>
      </c>
      <c r="D1195" s="247">
        <v>24.45</v>
      </c>
    </row>
    <row r="1196" spans="1:4" ht="13.5" x14ac:dyDescent="0.25">
      <c r="A1196" s="246">
        <v>96019</v>
      </c>
      <c r="B1196" s="246" t="s">
        <v>6435</v>
      </c>
      <c r="C1196" s="246" t="s">
        <v>5894</v>
      </c>
      <c r="D1196" s="247">
        <v>169.79</v>
      </c>
    </row>
    <row r="1197" spans="1:4" ht="13.5" x14ac:dyDescent="0.25">
      <c r="A1197" s="246">
        <v>96023</v>
      </c>
      <c r="B1197" s="246" t="s">
        <v>6436</v>
      </c>
      <c r="C1197" s="246" t="s">
        <v>5894</v>
      </c>
      <c r="D1197" s="247">
        <v>17.5</v>
      </c>
    </row>
    <row r="1198" spans="1:4" ht="13.5" x14ac:dyDescent="0.25">
      <c r="A1198" s="246">
        <v>96024</v>
      </c>
      <c r="B1198" s="246" t="s">
        <v>6437</v>
      </c>
      <c r="C1198" s="246" t="s">
        <v>5894</v>
      </c>
      <c r="D1198" s="247">
        <v>2.4300000000000002</v>
      </c>
    </row>
    <row r="1199" spans="1:4" ht="13.5" x14ac:dyDescent="0.25">
      <c r="A1199" s="246">
        <v>96026</v>
      </c>
      <c r="B1199" s="246" t="s">
        <v>6438</v>
      </c>
      <c r="C1199" s="246" t="s">
        <v>5894</v>
      </c>
      <c r="D1199" s="247">
        <v>19.14</v>
      </c>
    </row>
    <row r="1200" spans="1:4" ht="13.5" x14ac:dyDescent="0.25">
      <c r="A1200" s="246">
        <v>96027</v>
      </c>
      <c r="B1200" s="246" t="s">
        <v>6439</v>
      </c>
      <c r="C1200" s="246" t="s">
        <v>5894</v>
      </c>
      <c r="D1200" s="247">
        <v>118.31</v>
      </c>
    </row>
    <row r="1201" spans="1:4" ht="13.5" x14ac:dyDescent="0.25">
      <c r="A1201" s="246">
        <v>96030</v>
      </c>
      <c r="B1201" s="246" t="s">
        <v>6440</v>
      </c>
      <c r="C1201" s="246" t="s">
        <v>5894</v>
      </c>
      <c r="D1201" s="247">
        <v>25.93</v>
      </c>
    </row>
    <row r="1202" spans="1:4" ht="13.5" x14ac:dyDescent="0.25">
      <c r="A1202" s="246">
        <v>96031</v>
      </c>
      <c r="B1202" s="246" t="s">
        <v>6441</v>
      </c>
      <c r="C1202" s="246" t="s">
        <v>5894</v>
      </c>
      <c r="D1202" s="247">
        <v>4.8600000000000003</v>
      </c>
    </row>
    <row r="1203" spans="1:4" ht="13.5" x14ac:dyDescent="0.25">
      <c r="A1203" s="246">
        <v>96032</v>
      </c>
      <c r="B1203" s="246" t="s">
        <v>6442</v>
      </c>
      <c r="C1203" s="246" t="s">
        <v>5894</v>
      </c>
      <c r="D1203" s="247">
        <v>3.84</v>
      </c>
    </row>
    <row r="1204" spans="1:4" ht="13.5" x14ac:dyDescent="0.25">
      <c r="A1204" s="246">
        <v>96033</v>
      </c>
      <c r="B1204" s="246" t="s">
        <v>6443</v>
      </c>
      <c r="C1204" s="246" t="s">
        <v>5894</v>
      </c>
      <c r="D1204" s="247">
        <v>43.64</v>
      </c>
    </row>
    <row r="1205" spans="1:4" ht="13.5" x14ac:dyDescent="0.25">
      <c r="A1205" s="246">
        <v>96034</v>
      </c>
      <c r="B1205" s="246" t="s">
        <v>6444</v>
      </c>
      <c r="C1205" s="246" t="s">
        <v>5894</v>
      </c>
      <c r="D1205" s="247">
        <v>140.06</v>
      </c>
    </row>
    <row r="1206" spans="1:4" ht="13.5" x14ac:dyDescent="0.25">
      <c r="A1206" s="246">
        <v>96053</v>
      </c>
      <c r="B1206" s="246" t="s">
        <v>6445</v>
      </c>
      <c r="C1206" s="246" t="s">
        <v>5894</v>
      </c>
      <c r="D1206" s="247">
        <v>17.75</v>
      </c>
    </row>
    <row r="1207" spans="1:4" ht="13.5" x14ac:dyDescent="0.25">
      <c r="A1207" s="246">
        <v>96054</v>
      </c>
      <c r="B1207" s="246" t="s">
        <v>6446</v>
      </c>
      <c r="C1207" s="246" t="s">
        <v>5894</v>
      </c>
      <c r="D1207" s="247">
        <v>21.83</v>
      </c>
    </row>
    <row r="1208" spans="1:4" ht="13.5" x14ac:dyDescent="0.25">
      <c r="A1208" s="246">
        <v>96055</v>
      </c>
      <c r="B1208" s="246" t="s">
        <v>6447</v>
      </c>
      <c r="C1208" s="246" t="s">
        <v>5894</v>
      </c>
      <c r="D1208" s="247">
        <v>2.46</v>
      </c>
    </row>
    <row r="1209" spans="1:4" ht="13.5" x14ac:dyDescent="0.25">
      <c r="A1209" s="246">
        <v>96056</v>
      </c>
      <c r="B1209" s="246" t="s">
        <v>6448</v>
      </c>
      <c r="C1209" s="246" t="s">
        <v>5894</v>
      </c>
      <c r="D1209" s="247">
        <v>19.41</v>
      </c>
    </row>
    <row r="1210" spans="1:4" ht="13.5" x14ac:dyDescent="0.25">
      <c r="A1210" s="246">
        <v>96057</v>
      </c>
      <c r="B1210" s="246" t="s">
        <v>6449</v>
      </c>
      <c r="C1210" s="246" t="s">
        <v>5894</v>
      </c>
      <c r="D1210" s="247">
        <v>66.540000000000006</v>
      </c>
    </row>
    <row r="1211" spans="1:4" ht="13.5" x14ac:dyDescent="0.25">
      <c r="A1211" s="246">
        <v>96060</v>
      </c>
      <c r="B1211" s="246" t="s">
        <v>6450</v>
      </c>
      <c r="C1211" s="246" t="s">
        <v>5894</v>
      </c>
      <c r="D1211" s="247">
        <v>2.2000000000000002</v>
      </c>
    </row>
    <row r="1212" spans="1:4" ht="13.5" x14ac:dyDescent="0.25">
      <c r="A1212" s="246">
        <v>96061</v>
      </c>
      <c r="B1212" s="246" t="s">
        <v>6451</v>
      </c>
      <c r="C1212" s="246" t="s">
        <v>5894</v>
      </c>
      <c r="D1212" s="247">
        <v>27.28</v>
      </c>
    </row>
    <row r="1213" spans="1:4" ht="13.5" x14ac:dyDescent="0.25">
      <c r="A1213" s="246">
        <v>96062</v>
      </c>
      <c r="B1213" s="246" t="s">
        <v>6452</v>
      </c>
      <c r="C1213" s="246" t="s">
        <v>5894</v>
      </c>
      <c r="D1213" s="247">
        <v>39.36</v>
      </c>
    </row>
    <row r="1214" spans="1:4" ht="13.5" x14ac:dyDescent="0.25">
      <c r="A1214" s="246">
        <v>96241</v>
      </c>
      <c r="B1214" s="246" t="s">
        <v>6453</v>
      </c>
      <c r="C1214" s="246" t="s">
        <v>5894</v>
      </c>
      <c r="D1214" s="247">
        <v>16.13</v>
      </c>
    </row>
    <row r="1215" spans="1:4" ht="13.5" x14ac:dyDescent="0.25">
      <c r="A1215" s="246">
        <v>96242</v>
      </c>
      <c r="B1215" s="246" t="s">
        <v>6454</v>
      </c>
      <c r="C1215" s="246" t="s">
        <v>5894</v>
      </c>
      <c r="D1215" s="247">
        <v>2.1800000000000002</v>
      </c>
    </row>
    <row r="1216" spans="1:4" ht="13.5" x14ac:dyDescent="0.25">
      <c r="A1216" s="246">
        <v>96243</v>
      </c>
      <c r="B1216" s="246" t="s">
        <v>6455</v>
      </c>
      <c r="C1216" s="246" t="s">
        <v>5894</v>
      </c>
      <c r="D1216" s="247">
        <v>20.16</v>
      </c>
    </row>
    <row r="1217" spans="1:4" ht="13.5" x14ac:dyDescent="0.25">
      <c r="A1217" s="246">
        <v>96244</v>
      </c>
      <c r="B1217" s="246" t="s">
        <v>6456</v>
      </c>
      <c r="C1217" s="246" t="s">
        <v>5894</v>
      </c>
      <c r="D1217" s="247">
        <v>17.190000000000001</v>
      </c>
    </row>
    <row r="1218" spans="1:4" ht="13.5" x14ac:dyDescent="0.25">
      <c r="A1218" s="246">
        <v>96301</v>
      </c>
      <c r="B1218" s="246" t="s">
        <v>6457</v>
      </c>
      <c r="C1218" s="246" t="s">
        <v>5894</v>
      </c>
      <c r="D1218" s="247">
        <v>48.52</v>
      </c>
    </row>
    <row r="1219" spans="1:4" ht="13.5" x14ac:dyDescent="0.25">
      <c r="A1219" s="246">
        <v>96457</v>
      </c>
      <c r="B1219" s="246" t="s">
        <v>6458</v>
      </c>
      <c r="C1219" s="246" t="s">
        <v>5894</v>
      </c>
      <c r="D1219" s="247">
        <v>63.05</v>
      </c>
    </row>
    <row r="1220" spans="1:4" ht="13.5" x14ac:dyDescent="0.25">
      <c r="A1220" s="246">
        <v>96458</v>
      </c>
      <c r="B1220" s="246" t="s">
        <v>6459</v>
      </c>
      <c r="C1220" s="246" t="s">
        <v>5894</v>
      </c>
      <c r="D1220" s="247">
        <v>66.25</v>
      </c>
    </row>
    <row r="1221" spans="1:4" ht="13.5" x14ac:dyDescent="0.25">
      <c r="A1221" s="246">
        <v>96459</v>
      </c>
      <c r="B1221" s="246" t="s">
        <v>6460</v>
      </c>
      <c r="C1221" s="246" t="s">
        <v>5894</v>
      </c>
      <c r="D1221" s="247">
        <v>7.35</v>
      </c>
    </row>
    <row r="1222" spans="1:4" ht="13.5" x14ac:dyDescent="0.25">
      <c r="A1222" s="246">
        <v>96460</v>
      </c>
      <c r="B1222" s="246" t="s">
        <v>6461</v>
      </c>
      <c r="C1222" s="246" t="s">
        <v>5894</v>
      </c>
      <c r="D1222" s="247">
        <v>52.94</v>
      </c>
    </row>
    <row r="1223" spans="1:4" ht="13.5" x14ac:dyDescent="0.25">
      <c r="A1223" s="246">
        <v>98760</v>
      </c>
      <c r="B1223" s="246" t="s">
        <v>6462</v>
      </c>
      <c r="C1223" s="246" t="s">
        <v>5894</v>
      </c>
      <c r="D1223" s="247">
        <v>0.1</v>
      </c>
    </row>
    <row r="1224" spans="1:4" ht="13.5" x14ac:dyDescent="0.25">
      <c r="A1224" s="246">
        <v>98761</v>
      </c>
      <c r="B1224" s="246" t="s">
        <v>6463</v>
      </c>
      <c r="C1224" s="246" t="s">
        <v>5894</v>
      </c>
      <c r="D1224" s="247">
        <v>0.01</v>
      </c>
    </row>
    <row r="1225" spans="1:4" ht="13.5" x14ac:dyDescent="0.25">
      <c r="A1225" s="246">
        <v>98762</v>
      </c>
      <c r="B1225" s="246" t="s">
        <v>6464</v>
      </c>
      <c r="C1225" s="246" t="s">
        <v>5894</v>
      </c>
      <c r="D1225" s="247">
        <v>0.12</v>
      </c>
    </row>
    <row r="1226" spans="1:4" ht="13.5" x14ac:dyDescent="0.25">
      <c r="A1226" s="246">
        <v>98763</v>
      </c>
      <c r="B1226" s="246" t="s">
        <v>6465</v>
      </c>
      <c r="C1226" s="246" t="s">
        <v>5894</v>
      </c>
      <c r="D1226" s="247">
        <v>4.17</v>
      </c>
    </row>
    <row r="1227" spans="1:4" ht="13.5" x14ac:dyDescent="0.25">
      <c r="A1227" s="246">
        <v>99829</v>
      </c>
      <c r="B1227" s="246" t="s">
        <v>6466</v>
      </c>
      <c r="C1227" s="246" t="s">
        <v>5894</v>
      </c>
      <c r="D1227" s="247">
        <v>0.23</v>
      </c>
    </row>
    <row r="1228" spans="1:4" ht="13.5" x14ac:dyDescent="0.25">
      <c r="A1228" s="246">
        <v>99830</v>
      </c>
      <c r="B1228" s="246" t="s">
        <v>6467</v>
      </c>
      <c r="C1228" s="246" t="s">
        <v>5894</v>
      </c>
      <c r="D1228" s="247">
        <v>0.02</v>
      </c>
    </row>
    <row r="1229" spans="1:4" ht="13.5" x14ac:dyDescent="0.25">
      <c r="A1229" s="246">
        <v>99831</v>
      </c>
      <c r="B1229" s="246" t="s">
        <v>6468</v>
      </c>
      <c r="C1229" s="246" t="s">
        <v>5894</v>
      </c>
      <c r="D1229" s="247">
        <v>0.28999999999999998</v>
      </c>
    </row>
    <row r="1230" spans="1:4" ht="13.5" x14ac:dyDescent="0.25">
      <c r="A1230" s="246">
        <v>99832</v>
      </c>
      <c r="B1230" s="246" t="s">
        <v>6469</v>
      </c>
      <c r="C1230" s="246" t="s">
        <v>5894</v>
      </c>
      <c r="D1230" s="247">
        <v>4.0199999999999996</v>
      </c>
    </row>
    <row r="1231" spans="1:4" ht="13.5" x14ac:dyDescent="0.25">
      <c r="A1231" s="246">
        <v>100637</v>
      </c>
      <c r="B1231" s="246" t="s">
        <v>6470</v>
      </c>
      <c r="C1231" s="246" t="s">
        <v>5894</v>
      </c>
      <c r="D1231" s="247">
        <v>129.83000000000001</v>
      </c>
    </row>
    <row r="1232" spans="1:4" ht="13.5" x14ac:dyDescent="0.25">
      <c r="A1232" s="246">
        <v>100638</v>
      </c>
      <c r="B1232" s="246" t="s">
        <v>6471</v>
      </c>
      <c r="C1232" s="246" t="s">
        <v>5894</v>
      </c>
      <c r="D1232" s="247">
        <v>23.36</v>
      </c>
    </row>
    <row r="1233" spans="1:4" ht="13.5" x14ac:dyDescent="0.25">
      <c r="A1233" s="246">
        <v>100639</v>
      </c>
      <c r="B1233" s="246" t="s">
        <v>6472</v>
      </c>
      <c r="C1233" s="246" t="s">
        <v>5894</v>
      </c>
      <c r="D1233" s="247">
        <v>208.7</v>
      </c>
    </row>
    <row r="1234" spans="1:4" ht="13.5" x14ac:dyDescent="0.25">
      <c r="A1234" s="246">
        <v>100640</v>
      </c>
      <c r="B1234" s="246" t="s">
        <v>6473</v>
      </c>
      <c r="C1234" s="246" t="s">
        <v>5894</v>
      </c>
      <c r="D1234" s="247">
        <v>216.58</v>
      </c>
    </row>
    <row r="1235" spans="1:4" ht="13.5" x14ac:dyDescent="0.25">
      <c r="A1235" s="246">
        <v>100643</v>
      </c>
      <c r="B1235" s="246" t="s">
        <v>6474</v>
      </c>
      <c r="C1235" s="246" t="s">
        <v>5894</v>
      </c>
      <c r="D1235" s="247">
        <v>341.83</v>
      </c>
    </row>
    <row r="1236" spans="1:4" ht="13.5" x14ac:dyDescent="0.25">
      <c r="A1236" s="246">
        <v>100644</v>
      </c>
      <c r="B1236" s="246" t="s">
        <v>6475</v>
      </c>
      <c r="C1236" s="246" t="s">
        <v>5894</v>
      </c>
      <c r="D1236" s="247">
        <v>61.53</v>
      </c>
    </row>
    <row r="1237" spans="1:4" ht="13.5" x14ac:dyDescent="0.25">
      <c r="A1237" s="246">
        <v>100645</v>
      </c>
      <c r="B1237" s="246" t="s">
        <v>6476</v>
      </c>
      <c r="C1237" s="246" t="s">
        <v>5894</v>
      </c>
      <c r="D1237" s="247">
        <v>549.5</v>
      </c>
    </row>
    <row r="1238" spans="1:4" ht="13.5" x14ac:dyDescent="0.25">
      <c r="A1238" s="246">
        <v>100646</v>
      </c>
      <c r="B1238" s="246" t="s">
        <v>6477</v>
      </c>
      <c r="C1238" s="246" t="s">
        <v>5894</v>
      </c>
      <c r="D1238" s="247">
        <v>309.39999999999998</v>
      </c>
    </row>
    <row r="1239" spans="1:4" ht="13.5" x14ac:dyDescent="0.25">
      <c r="A1239" s="246">
        <v>102270</v>
      </c>
      <c r="B1239" s="246" t="s">
        <v>6478</v>
      </c>
      <c r="C1239" s="246" t="s">
        <v>5894</v>
      </c>
      <c r="D1239" s="247">
        <v>0.7</v>
      </c>
    </row>
    <row r="1240" spans="1:4" ht="13.5" x14ac:dyDescent="0.25">
      <c r="A1240" s="246">
        <v>102271</v>
      </c>
      <c r="B1240" s="246" t="s">
        <v>6479</v>
      </c>
      <c r="C1240" s="246" t="s">
        <v>5894</v>
      </c>
      <c r="D1240" s="247">
        <v>0.08</v>
      </c>
    </row>
    <row r="1241" spans="1:4" ht="13.5" x14ac:dyDescent="0.25">
      <c r="A1241" s="246">
        <v>102272</v>
      </c>
      <c r="B1241" s="246" t="s">
        <v>6480</v>
      </c>
      <c r="C1241" s="246" t="s">
        <v>5894</v>
      </c>
      <c r="D1241" s="247">
        <v>0.88</v>
      </c>
    </row>
    <row r="1242" spans="1:4" ht="13.5" x14ac:dyDescent="0.25">
      <c r="A1242" s="246">
        <v>102273</v>
      </c>
      <c r="B1242" s="246" t="s">
        <v>6481</v>
      </c>
      <c r="C1242" s="246" t="s">
        <v>5894</v>
      </c>
      <c r="D1242" s="247">
        <v>1.54</v>
      </c>
    </row>
    <row r="1243" spans="1:4" ht="13.5" x14ac:dyDescent="0.25">
      <c r="A1243" s="246">
        <v>102809</v>
      </c>
      <c r="B1243" s="246" t="s">
        <v>6482</v>
      </c>
      <c r="C1243" s="246" t="s">
        <v>5894</v>
      </c>
      <c r="D1243" s="247">
        <v>20.21</v>
      </c>
    </row>
    <row r="1244" spans="1:4" ht="13.5" x14ac:dyDescent="0.25">
      <c r="A1244" s="246">
        <v>102815</v>
      </c>
      <c r="B1244" s="246" t="s">
        <v>6483</v>
      </c>
      <c r="C1244" s="246" t="s">
        <v>5894</v>
      </c>
      <c r="D1244" s="247">
        <v>3.09</v>
      </c>
    </row>
    <row r="1245" spans="1:4" ht="13.5" x14ac:dyDescent="0.25">
      <c r="A1245" s="246">
        <v>102826</v>
      </c>
      <c r="B1245" s="246" t="s">
        <v>6484</v>
      </c>
      <c r="C1245" s="246" t="s">
        <v>5894</v>
      </c>
      <c r="D1245" s="247">
        <v>5.8</v>
      </c>
    </row>
    <row r="1246" spans="1:4" ht="13.5" x14ac:dyDescent="0.25">
      <c r="A1246" s="246">
        <v>102832</v>
      </c>
      <c r="B1246" s="246" t="s">
        <v>6485</v>
      </c>
      <c r="C1246" s="246" t="s">
        <v>5894</v>
      </c>
      <c r="D1246" s="247">
        <v>7.73</v>
      </c>
    </row>
    <row r="1247" spans="1:4" ht="13.5" x14ac:dyDescent="0.25">
      <c r="A1247" s="246">
        <v>102843</v>
      </c>
      <c r="B1247" s="246" t="s">
        <v>6486</v>
      </c>
      <c r="C1247" s="246" t="s">
        <v>5894</v>
      </c>
      <c r="D1247" s="247">
        <v>132.97</v>
      </c>
    </row>
    <row r="1248" spans="1:4" ht="13.5" x14ac:dyDescent="0.25">
      <c r="A1248" s="246">
        <v>102849</v>
      </c>
      <c r="B1248" s="246" t="s">
        <v>6487</v>
      </c>
      <c r="C1248" s="246" t="s">
        <v>5894</v>
      </c>
      <c r="D1248" s="247">
        <v>65.010000000000005</v>
      </c>
    </row>
    <row r="1249" spans="1:4" ht="13.5" x14ac:dyDescent="0.25">
      <c r="A1249" s="246">
        <v>102855</v>
      </c>
      <c r="B1249" s="246" t="s">
        <v>6488</v>
      </c>
      <c r="C1249" s="246" t="s">
        <v>5894</v>
      </c>
      <c r="D1249" s="247">
        <v>65.010000000000005</v>
      </c>
    </row>
    <row r="1250" spans="1:4" ht="13.5" x14ac:dyDescent="0.25">
      <c r="A1250" s="246">
        <v>102861</v>
      </c>
      <c r="B1250" s="246" t="s">
        <v>6489</v>
      </c>
      <c r="C1250" s="246" t="s">
        <v>5894</v>
      </c>
      <c r="D1250" s="247">
        <v>1.1299999999999999</v>
      </c>
    </row>
    <row r="1251" spans="1:4" ht="13.5" x14ac:dyDescent="0.25">
      <c r="A1251" s="246">
        <v>102867</v>
      </c>
      <c r="B1251" s="246" t="s">
        <v>6490</v>
      </c>
      <c r="C1251" s="246" t="s">
        <v>5894</v>
      </c>
      <c r="D1251" s="247">
        <v>0.61</v>
      </c>
    </row>
    <row r="1252" spans="1:4" ht="13.5" x14ac:dyDescent="0.25">
      <c r="A1252" s="246">
        <v>102873</v>
      </c>
      <c r="B1252" s="246" t="s">
        <v>6491</v>
      </c>
      <c r="C1252" s="246" t="s">
        <v>5894</v>
      </c>
      <c r="D1252" s="247">
        <v>118.14</v>
      </c>
    </row>
    <row r="1253" spans="1:4" ht="13.5" x14ac:dyDescent="0.25">
      <c r="A1253" s="246">
        <v>102879</v>
      </c>
      <c r="B1253" s="246" t="s">
        <v>6492</v>
      </c>
      <c r="C1253" s="246" t="s">
        <v>5894</v>
      </c>
      <c r="D1253" s="247">
        <v>177.3</v>
      </c>
    </row>
    <row r="1254" spans="1:4" ht="13.5" x14ac:dyDescent="0.25">
      <c r="A1254" s="246">
        <v>102885</v>
      </c>
      <c r="B1254" s="246" t="s">
        <v>6493</v>
      </c>
      <c r="C1254" s="246" t="s">
        <v>5894</v>
      </c>
      <c r="D1254" s="247">
        <v>1.1599999999999999</v>
      </c>
    </row>
    <row r="1255" spans="1:4" ht="13.5" x14ac:dyDescent="0.25">
      <c r="A1255" s="246">
        <v>102891</v>
      </c>
      <c r="B1255" s="246" t="s">
        <v>6494</v>
      </c>
      <c r="C1255" s="246" t="s">
        <v>5894</v>
      </c>
      <c r="D1255" s="247">
        <v>1.1599999999999999</v>
      </c>
    </row>
    <row r="1256" spans="1:4" ht="13.5" x14ac:dyDescent="0.25">
      <c r="A1256" s="246">
        <v>102897</v>
      </c>
      <c r="B1256" s="246" t="s">
        <v>6495</v>
      </c>
      <c r="C1256" s="246" t="s">
        <v>5894</v>
      </c>
      <c r="D1256" s="247">
        <v>88.82</v>
      </c>
    </row>
    <row r="1257" spans="1:4" ht="13.5" x14ac:dyDescent="0.25">
      <c r="A1257" s="246">
        <v>102903</v>
      </c>
      <c r="B1257" s="246" t="s">
        <v>6496</v>
      </c>
      <c r="C1257" s="246" t="s">
        <v>5894</v>
      </c>
      <c r="D1257" s="247">
        <v>11.52</v>
      </c>
    </row>
    <row r="1258" spans="1:4" ht="13.5" x14ac:dyDescent="0.25">
      <c r="A1258" s="246">
        <v>102909</v>
      </c>
      <c r="B1258" s="246" t="s">
        <v>6497</v>
      </c>
      <c r="C1258" s="246" t="s">
        <v>5894</v>
      </c>
      <c r="D1258" s="247">
        <v>88.95</v>
      </c>
    </row>
    <row r="1259" spans="1:4" ht="13.5" x14ac:dyDescent="0.25">
      <c r="A1259" s="246">
        <v>102915</v>
      </c>
      <c r="B1259" s="246" t="s">
        <v>6498</v>
      </c>
      <c r="C1259" s="246" t="s">
        <v>5894</v>
      </c>
      <c r="D1259" s="247">
        <v>0.56999999999999995</v>
      </c>
    </row>
    <row r="1260" spans="1:4" ht="13.5" x14ac:dyDescent="0.25">
      <c r="A1260" s="246">
        <v>102927</v>
      </c>
      <c r="B1260" s="246" t="s">
        <v>6499</v>
      </c>
      <c r="C1260" s="246" t="s">
        <v>5894</v>
      </c>
      <c r="D1260" s="247">
        <v>0.85</v>
      </c>
    </row>
    <row r="1261" spans="1:4" ht="13.5" x14ac:dyDescent="0.25">
      <c r="A1261" s="246">
        <v>102933</v>
      </c>
      <c r="B1261" s="246" t="s">
        <v>6500</v>
      </c>
      <c r="C1261" s="246" t="s">
        <v>5894</v>
      </c>
      <c r="D1261" s="247">
        <v>0.85</v>
      </c>
    </row>
    <row r="1262" spans="1:4" ht="13.5" x14ac:dyDescent="0.25">
      <c r="A1262" s="246">
        <v>102939</v>
      </c>
      <c r="B1262" s="246" t="s">
        <v>6501</v>
      </c>
      <c r="C1262" s="246" t="s">
        <v>5894</v>
      </c>
      <c r="D1262" s="247">
        <v>8.5</v>
      </c>
    </row>
    <row r="1263" spans="1:4" ht="13.5" x14ac:dyDescent="0.25">
      <c r="A1263" s="246">
        <v>102945</v>
      </c>
      <c r="B1263" s="246" t="s">
        <v>6502</v>
      </c>
      <c r="C1263" s="246" t="s">
        <v>5894</v>
      </c>
      <c r="D1263" s="247">
        <v>0.01</v>
      </c>
    </row>
    <row r="1264" spans="1:4" ht="13.5" x14ac:dyDescent="0.25">
      <c r="A1264" s="246">
        <v>102951</v>
      </c>
      <c r="B1264" s="246" t="s">
        <v>6503</v>
      </c>
      <c r="C1264" s="246" t="s">
        <v>5894</v>
      </c>
      <c r="D1264" s="247">
        <v>0.56999999999999995</v>
      </c>
    </row>
    <row r="1265" spans="1:4" ht="13.5" x14ac:dyDescent="0.25">
      <c r="A1265" s="246">
        <v>102957</v>
      </c>
      <c r="B1265" s="246" t="s">
        <v>6504</v>
      </c>
      <c r="C1265" s="246" t="s">
        <v>5894</v>
      </c>
      <c r="D1265" s="247">
        <v>50.41</v>
      </c>
    </row>
    <row r="1266" spans="1:4" ht="13.5" x14ac:dyDescent="0.25">
      <c r="A1266" s="246">
        <v>102963</v>
      </c>
      <c r="B1266" s="246" t="s">
        <v>6505</v>
      </c>
      <c r="C1266" s="246" t="s">
        <v>5894</v>
      </c>
      <c r="D1266" s="247">
        <v>83.74</v>
      </c>
    </row>
    <row r="1267" spans="1:4" ht="13.5" x14ac:dyDescent="0.25">
      <c r="A1267" s="246">
        <v>102969</v>
      </c>
      <c r="B1267" s="246" t="s">
        <v>6506</v>
      </c>
      <c r="C1267" s="246" t="s">
        <v>5894</v>
      </c>
      <c r="D1267" s="247">
        <v>1.1499999999999999</v>
      </c>
    </row>
    <row r="1268" spans="1:4" ht="13.5" x14ac:dyDescent="0.25">
      <c r="A1268" s="246">
        <v>102985</v>
      </c>
      <c r="B1268" s="246" t="s">
        <v>6507</v>
      </c>
      <c r="C1268" s="246" t="s">
        <v>5894</v>
      </c>
      <c r="D1268" s="247">
        <v>3.3</v>
      </c>
    </row>
    <row r="1269" spans="1:4" ht="13.5" x14ac:dyDescent="0.25">
      <c r="A1269" s="246">
        <v>103156</v>
      </c>
      <c r="B1269" s="246" t="s">
        <v>6508</v>
      </c>
      <c r="C1269" s="246" t="s">
        <v>5894</v>
      </c>
      <c r="D1269" s="247">
        <v>2.16</v>
      </c>
    </row>
    <row r="1270" spans="1:4" ht="13.5" x14ac:dyDescent="0.25">
      <c r="A1270" s="246">
        <v>103162</v>
      </c>
      <c r="B1270" s="246" t="s">
        <v>6509</v>
      </c>
      <c r="C1270" s="246" t="s">
        <v>5894</v>
      </c>
      <c r="D1270" s="247">
        <v>2.71</v>
      </c>
    </row>
    <row r="1271" spans="1:4" ht="13.5" x14ac:dyDescent="0.25">
      <c r="A1271" s="246">
        <v>103168</v>
      </c>
      <c r="B1271" s="246" t="s">
        <v>6510</v>
      </c>
      <c r="C1271" s="246" t="s">
        <v>5894</v>
      </c>
      <c r="D1271" s="247">
        <v>3.09</v>
      </c>
    </row>
    <row r="1272" spans="1:4" ht="13.5" x14ac:dyDescent="0.25">
      <c r="A1272" s="246">
        <v>103174</v>
      </c>
      <c r="B1272" s="246" t="s">
        <v>6511</v>
      </c>
      <c r="C1272" s="246" t="s">
        <v>5894</v>
      </c>
      <c r="D1272" s="247">
        <v>7.73</v>
      </c>
    </row>
    <row r="1273" spans="1:4" ht="13.5" x14ac:dyDescent="0.25">
      <c r="A1273" s="246">
        <v>103180</v>
      </c>
      <c r="B1273" s="246" t="s">
        <v>6512</v>
      </c>
      <c r="C1273" s="246" t="s">
        <v>5894</v>
      </c>
      <c r="D1273" s="247">
        <v>17.79</v>
      </c>
    </row>
    <row r="1274" spans="1:4" ht="13.5" x14ac:dyDescent="0.25">
      <c r="A1274" s="246">
        <v>103223</v>
      </c>
      <c r="B1274" s="246" t="s">
        <v>6513</v>
      </c>
      <c r="C1274" s="246" t="s">
        <v>5894</v>
      </c>
      <c r="D1274" s="247">
        <v>34.630000000000003</v>
      </c>
    </row>
    <row r="1275" spans="1:4" ht="13.5" x14ac:dyDescent="0.25">
      <c r="A1275" s="246">
        <v>103229</v>
      </c>
      <c r="B1275" s="246" t="s">
        <v>6514</v>
      </c>
      <c r="C1275" s="246" t="s">
        <v>5894</v>
      </c>
      <c r="D1275" s="247">
        <v>85.99</v>
      </c>
    </row>
    <row r="1276" spans="1:4" ht="13.5" x14ac:dyDescent="0.25">
      <c r="A1276" s="246">
        <v>103235</v>
      </c>
      <c r="B1276" s="246" t="s">
        <v>6515</v>
      </c>
      <c r="C1276" s="246" t="s">
        <v>5894</v>
      </c>
      <c r="D1276" s="247">
        <v>152.12</v>
      </c>
    </row>
    <row r="1277" spans="1:4" ht="13.5" x14ac:dyDescent="0.25">
      <c r="A1277" s="246">
        <v>103241</v>
      </c>
      <c r="B1277" s="246" t="s">
        <v>6516</v>
      </c>
      <c r="C1277" s="246" t="s">
        <v>5894</v>
      </c>
      <c r="D1277" s="247">
        <v>8.24</v>
      </c>
    </row>
    <row r="1278" spans="1:4" ht="13.5" x14ac:dyDescent="0.25">
      <c r="A1278" s="246">
        <v>103660</v>
      </c>
      <c r="B1278" s="246" t="s">
        <v>6517</v>
      </c>
      <c r="C1278" s="246" t="s">
        <v>5894</v>
      </c>
      <c r="D1278" s="247">
        <v>9.6300000000000008</v>
      </c>
    </row>
    <row r="1279" spans="1:4" ht="13.5" x14ac:dyDescent="0.25">
      <c r="A1279" s="246">
        <v>103666</v>
      </c>
      <c r="B1279" s="246" t="s">
        <v>6518</v>
      </c>
      <c r="C1279" s="246" t="s">
        <v>5894</v>
      </c>
      <c r="D1279" s="247">
        <v>91.72</v>
      </c>
    </row>
    <row r="1280" spans="1:4" ht="13.5" x14ac:dyDescent="0.25">
      <c r="A1280" s="246">
        <v>92259</v>
      </c>
      <c r="B1280" s="246" t="s">
        <v>6519</v>
      </c>
      <c r="C1280" s="246" t="s">
        <v>5304</v>
      </c>
      <c r="D1280" s="247">
        <v>377.41</v>
      </c>
    </row>
    <row r="1281" spans="1:4" ht="13.5" x14ac:dyDescent="0.25">
      <c r="A1281" s="246">
        <v>92260</v>
      </c>
      <c r="B1281" s="246" t="s">
        <v>6520</v>
      </c>
      <c r="C1281" s="246" t="s">
        <v>5304</v>
      </c>
      <c r="D1281" s="247">
        <v>427.28</v>
      </c>
    </row>
    <row r="1282" spans="1:4" ht="13.5" x14ac:dyDescent="0.25">
      <c r="A1282" s="246">
        <v>92261</v>
      </c>
      <c r="B1282" s="246" t="s">
        <v>6521</v>
      </c>
      <c r="C1282" s="246" t="s">
        <v>5304</v>
      </c>
      <c r="D1282" s="247">
        <v>475.61</v>
      </c>
    </row>
    <row r="1283" spans="1:4" ht="13.5" x14ac:dyDescent="0.25">
      <c r="A1283" s="246">
        <v>92262</v>
      </c>
      <c r="B1283" s="246" t="s">
        <v>6522</v>
      </c>
      <c r="C1283" s="246" t="s">
        <v>5304</v>
      </c>
      <c r="D1283" s="247">
        <v>553.45000000000005</v>
      </c>
    </row>
    <row r="1284" spans="1:4" ht="13.5" x14ac:dyDescent="0.25">
      <c r="A1284" s="246">
        <v>92539</v>
      </c>
      <c r="B1284" s="246" t="s">
        <v>6523</v>
      </c>
      <c r="C1284" s="246" t="s">
        <v>5570</v>
      </c>
      <c r="D1284" s="247">
        <v>61.57</v>
      </c>
    </row>
    <row r="1285" spans="1:4" ht="13.5" x14ac:dyDescent="0.25">
      <c r="A1285" s="246">
        <v>92540</v>
      </c>
      <c r="B1285" s="246" t="s">
        <v>6524</v>
      </c>
      <c r="C1285" s="246" t="s">
        <v>5570</v>
      </c>
      <c r="D1285" s="247">
        <v>69.02</v>
      </c>
    </row>
    <row r="1286" spans="1:4" ht="13.5" x14ac:dyDescent="0.25">
      <c r="A1286" s="246">
        <v>92541</v>
      </c>
      <c r="B1286" s="246" t="s">
        <v>6525</v>
      </c>
      <c r="C1286" s="246" t="s">
        <v>5570</v>
      </c>
      <c r="D1286" s="247">
        <v>66.33</v>
      </c>
    </row>
    <row r="1287" spans="1:4" ht="13.5" x14ac:dyDescent="0.25">
      <c r="A1287" s="246">
        <v>92542</v>
      </c>
      <c r="B1287" s="246" t="s">
        <v>6526</v>
      </c>
      <c r="C1287" s="246" t="s">
        <v>5570</v>
      </c>
      <c r="D1287" s="247">
        <v>80.28</v>
      </c>
    </row>
    <row r="1288" spans="1:4" ht="13.5" x14ac:dyDescent="0.25">
      <c r="A1288" s="246">
        <v>92543</v>
      </c>
      <c r="B1288" s="246" t="s">
        <v>6527</v>
      </c>
      <c r="C1288" s="246" t="s">
        <v>5570</v>
      </c>
      <c r="D1288" s="247">
        <v>18.43</v>
      </c>
    </row>
    <row r="1289" spans="1:4" ht="13.5" x14ac:dyDescent="0.25">
      <c r="A1289" s="246">
        <v>92544</v>
      </c>
      <c r="B1289" s="246" t="s">
        <v>6528</v>
      </c>
      <c r="C1289" s="246" t="s">
        <v>5570</v>
      </c>
      <c r="D1289" s="247">
        <v>14.64</v>
      </c>
    </row>
    <row r="1290" spans="1:4" ht="13.5" x14ac:dyDescent="0.25">
      <c r="A1290" s="246">
        <v>92545</v>
      </c>
      <c r="B1290" s="246" t="s">
        <v>6529</v>
      </c>
      <c r="C1290" s="246" t="s">
        <v>5304</v>
      </c>
      <c r="D1290" s="247">
        <v>824.48</v>
      </c>
    </row>
    <row r="1291" spans="1:4" ht="13.5" x14ac:dyDescent="0.25">
      <c r="A1291" s="246">
        <v>92546</v>
      </c>
      <c r="B1291" s="246" t="s">
        <v>6530</v>
      </c>
      <c r="C1291" s="246" t="s">
        <v>5304</v>
      </c>
      <c r="D1291" s="248">
        <v>1009.85</v>
      </c>
    </row>
    <row r="1292" spans="1:4" ht="13.5" x14ac:dyDescent="0.25">
      <c r="A1292" s="246">
        <v>92547</v>
      </c>
      <c r="B1292" s="246" t="s">
        <v>6531</v>
      </c>
      <c r="C1292" s="246" t="s">
        <v>5304</v>
      </c>
      <c r="D1292" s="248">
        <v>1068.6400000000001</v>
      </c>
    </row>
    <row r="1293" spans="1:4" ht="13.5" x14ac:dyDescent="0.25">
      <c r="A1293" s="246">
        <v>92548</v>
      </c>
      <c r="B1293" s="246" t="s">
        <v>6532</v>
      </c>
      <c r="C1293" s="246" t="s">
        <v>5304</v>
      </c>
      <c r="D1293" s="248">
        <v>1188.29</v>
      </c>
    </row>
    <row r="1294" spans="1:4" ht="13.5" x14ac:dyDescent="0.25">
      <c r="A1294" s="246">
        <v>92549</v>
      </c>
      <c r="B1294" s="246" t="s">
        <v>6533</v>
      </c>
      <c r="C1294" s="246" t="s">
        <v>5304</v>
      </c>
      <c r="D1294" s="248">
        <v>1480.86</v>
      </c>
    </row>
    <row r="1295" spans="1:4" ht="13.5" x14ac:dyDescent="0.25">
      <c r="A1295" s="246">
        <v>92550</v>
      </c>
      <c r="B1295" s="246" t="s">
        <v>6534</v>
      </c>
      <c r="C1295" s="246" t="s">
        <v>5304</v>
      </c>
      <c r="D1295" s="248">
        <v>1878.69</v>
      </c>
    </row>
    <row r="1296" spans="1:4" ht="13.5" x14ac:dyDescent="0.25">
      <c r="A1296" s="246">
        <v>92551</v>
      </c>
      <c r="B1296" s="246" t="s">
        <v>6535</v>
      </c>
      <c r="C1296" s="246" t="s">
        <v>5304</v>
      </c>
      <c r="D1296" s="248">
        <v>1953.79</v>
      </c>
    </row>
    <row r="1297" spans="1:4" ht="13.5" x14ac:dyDescent="0.25">
      <c r="A1297" s="246">
        <v>92552</v>
      </c>
      <c r="B1297" s="246" t="s">
        <v>6536</v>
      </c>
      <c r="C1297" s="246" t="s">
        <v>5304</v>
      </c>
      <c r="D1297" s="248">
        <v>2117.7399999999998</v>
      </c>
    </row>
    <row r="1298" spans="1:4" ht="13.5" x14ac:dyDescent="0.25">
      <c r="A1298" s="246">
        <v>92553</v>
      </c>
      <c r="B1298" s="246" t="s">
        <v>6537</v>
      </c>
      <c r="C1298" s="246" t="s">
        <v>5304</v>
      </c>
      <c r="D1298" s="248">
        <v>2420.5700000000002</v>
      </c>
    </row>
    <row r="1299" spans="1:4" ht="13.5" x14ac:dyDescent="0.25">
      <c r="A1299" s="246">
        <v>92554</v>
      </c>
      <c r="B1299" s="246" t="s">
        <v>6538</v>
      </c>
      <c r="C1299" s="246" t="s">
        <v>5304</v>
      </c>
      <c r="D1299" s="248">
        <v>2506.5</v>
      </c>
    </row>
    <row r="1300" spans="1:4" ht="13.5" x14ac:dyDescent="0.25">
      <c r="A1300" s="246">
        <v>92555</v>
      </c>
      <c r="B1300" s="246" t="s">
        <v>6539</v>
      </c>
      <c r="C1300" s="246" t="s">
        <v>5304</v>
      </c>
      <c r="D1300" s="247">
        <v>813.49</v>
      </c>
    </row>
    <row r="1301" spans="1:4" ht="13.5" x14ac:dyDescent="0.25">
      <c r="A1301" s="246">
        <v>92556</v>
      </c>
      <c r="B1301" s="246" t="s">
        <v>6540</v>
      </c>
      <c r="C1301" s="246" t="s">
        <v>5304</v>
      </c>
      <c r="D1301" s="247">
        <v>990.59</v>
      </c>
    </row>
    <row r="1302" spans="1:4" ht="13.5" x14ac:dyDescent="0.25">
      <c r="A1302" s="246">
        <v>92557</v>
      </c>
      <c r="B1302" s="246" t="s">
        <v>6541</v>
      </c>
      <c r="C1302" s="246" t="s">
        <v>5304</v>
      </c>
      <c r="D1302" s="248">
        <v>1049.3699999999999</v>
      </c>
    </row>
    <row r="1303" spans="1:4" ht="13.5" x14ac:dyDescent="0.25">
      <c r="A1303" s="246">
        <v>92558</v>
      </c>
      <c r="B1303" s="246" t="s">
        <v>6542</v>
      </c>
      <c r="C1303" s="246" t="s">
        <v>5304</v>
      </c>
      <c r="D1303" s="248">
        <v>1177.29</v>
      </c>
    </row>
    <row r="1304" spans="1:4" ht="13.5" x14ac:dyDescent="0.25">
      <c r="A1304" s="246">
        <v>92559</v>
      </c>
      <c r="B1304" s="246" t="s">
        <v>6543</v>
      </c>
      <c r="C1304" s="246" t="s">
        <v>5304</v>
      </c>
      <c r="D1304" s="248">
        <v>1460.38</v>
      </c>
    </row>
    <row r="1305" spans="1:4" ht="13.5" x14ac:dyDescent="0.25">
      <c r="A1305" s="246">
        <v>92560</v>
      </c>
      <c r="B1305" s="246" t="s">
        <v>6544</v>
      </c>
      <c r="C1305" s="246" t="s">
        <v>5304</v>
      </c>
      <c r="D1305" s="248">
        <v>1850.8</v>
      </c>
    </row>
    <row r="1306" spans="1:4" ht="13.5" x14ac:dyDescent="0.25">
      <c r="A1306" s="246">
        <v>92561</v>
      </c>
      <c r="B1306" s="246" t="s">
        <v>6545</v>
      </c>
      <c r="C1306" s="246" t="s">
        <v>5304</v>
      </c>
      <c r="D1306" s="248">
        <v>1926.65</v>
      </c>
    </row>
    <row r="1307" spans="1:4" ht="13.5" x14ac:dyDescent="0.25">
      <c r="A1307" s="246">
        <v>92562</v>
      </c>
      <c r="B1307" s="246" t="s">
        <v>6546</v>
      </c>
      <c r="C1307" s="246" t="s">
        <v>5304</v>
      </c>
      <c r="D1307" s="248">
        <v>2071.34</v>
      </c>
    </row>
    <row r="1308" spans="1:4" ht="13.5" x14ac:dyDescent="0.25">
      <c r="A1308" s="246">
        <v>92563</v>
      </c>
      <c r="B1308" s="246" t="s">
        <v>6547</v>
      </c>
      <c r="C1308" s="246" t="s">
        <v>5304</v>
      </c>
      <c r="D1308" s="248">
        <v>2366.31</v>
      </c>
    </row>
    <row r="1309" spans="1:4" ht="13.5" x14ac:dyDescent="0.25">
      <c r="A1309" s="246">
        <v>92564</v>
      </c>
      <c r="B1309" s="246" t="s">
        <v>6548</v>
      </c>
      <c r="C1309" s="246" t="s">
        <v>5304</v>
      </c>
      <c r="D1309" s="248">
        <v>2440.04</v>
      </c>
    </row>
    <row r="1310" spans="1:4" ht="13.5" x14ac:dyDescent="0.25">
      <c r="A1310" s="246">
        <v>92565</v>
      </c>
      <c r="B1310" s="246" t="s">
        <v>6549</v>
      </c>
      <c r="C1310" s="246" t="s">
        <v>5570</v>
      </c>
      <c r="D1310" s="247">
        <v>31.92</v>
      </c>
    </row>
    <row r="1311" spans="1:4" ht="13.5" x14ac:dyDescent="0.25">
      <c r="A1311" s="246">
        <v>92566</v>
      </c>
      <c r="B1311" s="246" t="s">
        <v>6550</v>
      </c>
      <c r="C1311" s="246" t="s">
        <v>5570</v>
      </c>
      <c r="D1311" s="247">
        <v>19.48</v>
      </c>
    </row>
    <row r="1312" spans="1:4" ht="13.5" x14ac:dyDescent="0.25">
      <c r="A1312" s="246">
        <v>92567</v>
      </c>
      <c r="B1312" s="246" t="s">
        <v>6551</v>
      </c>
      <c r="C1312" s="246" t="s">
        <v>5570</v>
      </c>
      <c r="D1312" s="247">
        <v>28.84</v>
      </c>
    </row>
    <row r="1313" spans="1:4" ht="13.5" x14ac:dyDescent="0.25">
      <c r="A1313" s="246">
        <v>100379</v>
      </c>
      <c r="B1313" s="246" t="s">
        <v>6552</v>
      </c>
      <c r="C1313" s="246" t="s">
        <v>5570</v>
      </c>
      <c r="D1313" s="247">
        <v>31.92</v>
      </c>
    </row>
    <row r="1314" spans="1:4" ht="13.5" x14ac:dyDescent="0.25">
      <c r="A1314" s="246">
        <v>100380</v>
      </c>
      <c r="B1314" s="246" t="s">
        <v>6553</v>
      </c>
      <c r="C1314" s="246" t="s">
        <v>5570</v>
      </c>
      <c r="D1314" s="247">
        <v>41.71</v>
      </c>
    </row>
    <row r="1315" spans="1:4" ht="13.5" x14ac:dyDescent="0.25">
      <c r="A1315" s="246">
        <v>100381</v>
      </c>
      <c r="B1315" s="246" t="s">
        <v>6554</v>
      </c>
      <c r="C1315" s="246" t="s">
        <v>5570</v>
      </c>
      <c r="D1315" s="247">
        <v>46.29</v>
      </c>
    </row>
    <row r="1316" spans="1:4" ht="13.5" x14ac:dyDescent="0.25">
      <c r="A1316" s="246">
        <v>100383</v>
      </c>
      <c r="B1316" s="246" t="s">
        <v>6555</v>
      </c>
      <c r="C1316" s="246" t="s">
        <v>5570</v>
      </c>
      <c r="D1316" s="247">
        <v>21.2</v>
      </c>
    </row>
    <row r="1317" spans="1:4" ht="13.5" x14ac:dyDescent="0.25">
      <c r="A1317" s="246">
        <v>100384</v>
      </c>
      <c r="B1317" s="246" t="s">
        <v>6556</v>
      </c>
      <c r="C1317" s="246" t="s">
        <v>5570</v>
      </c>
      <c r="D1317" s="247">
        <v>22.05</v>
      </c>
    </row>
    <row r="1318" spans="1:4" ht="13.5" x14ac:dyDescent="0.25">
      <c r="A1318" s="246">
        <v>100385</v>
      </c>
      <c r="B1318" s="246" t="s">
        <v>6557</v>
      </c>
      <c r="C1318" s="246" t="s">
        <v>5570</v>
      </c>
      <c r="D1318" s="247">
        <v>28.84</v>
      </c>
    </row>
    <row r="1319" spans="1:4" ht="13.5" x14ac:dyDescent="0.25">
      <c r="A1319" s="246">
        <v>100386</v>
      </c>
      <c r="B1319" s="246" t="s">
        <v>6558</v>
      </c>
      <c r="C1319" s="246" t="s">
        <v>5570</v>
      </c>
      <c r="D1319" s="247">
        <v>36.65</v>
      </c>
    </row>
    <row r="1320" spans="1:4" ht="13.5" x14ac:dyDescent="0.25">
      <c r="A1320" s="246">
        <v>100387</v>
      </c>
      <c r="B1320" s="246" t="s">
        <v>6559</v>
      </c>
      <c r="C1320" s="246" t="s">
        <v>5570</v>
      </c>
      <c r="D1320" s="247">
        <v>44.06</v>
      </c>
    </row>
    <row r="1321" spans="1:4" ht="13.5" x14ac:dyDescent="0.25">
      <c r="A1321" s="246">
        <v>100388</v>
      </c>
      <c r="B1321" s="246" t="s">
        <v>6560</v>
      </c>
      <c r="C1321" s="246" t="s">
        <v>5570</v>
      </c>
      <c r="D1321" s="247">
        <v>15.37</v>
      </c>
    </row>
    <row r="1322" spans="1:4" ht="13.5" x14ac:dyDescent="0.25">
      <c r="A1322" s="246">
        <v>100389</v>
      </c>
      <c r="B1322" s="246" t="s">
        <v>6561</v>
      </c>
      <c r="C1322" s="246" t="s">
        <v>5570</v>
      </c>
      <c r="D1322" s="247">
        <v>13.93</v>
      </c>
    </row>
    <row r="1323" spans="1:4" ht="13.5" x14ac:dyDescent="0.25">
      <c r="A1323" s="246">
        <v>100390</v>
      </c>
      <c r="B1323" s="246" t="s">
        <v>6562</v>
      </c>
      <c r="C1323" s="246" t="s">
        <v>5570</v>
      </c>
      <c r="D1323" s="247">
        <v>18.309999999999999</v>
      </c>
    </row>
    <row r="1324" spans="1:4" ht="13.5" x14ac:dyDescent="0.25">
      <c r="A1324" s="246">
        <v>100391</v>
      </c>
      <c r="B1324" s="246" t="s">
        <v>6563</v>
      </c>
      <c r="C1324" s="246" t="s">
        <v>5570</v>
      </c>
      <c r="D1324" s="247">
        <v>15.97</v>
      </c>
    </row>
    <row r="1325" spans="1:4" ht="13.5" x14ac:dyDescent="0.25">
      <c r="A1325" s="246">
        <v>100392</v>
      </c>
      <c r="B1325" s="246" t="s">
        <v>6564</v>
      </c>
      <c r="C1325" s="246" t="s">
        <v>5570</v>
      </c>
      <c r="D1325" s="247">
        <v>12.17</v>
      </c>
    </row>
    <row r="1326" spans="1:4" ht="13.5" x14ac:dyDescent="0.25">
      <c r="A1326" s="246">
        <v>100393</v>
      </c>
      <c r="B1326" s="246" t="s">
        <v>6565</v>
      </c>
      <c r="C1326" s="246" t="s">
        <v>5570</v>
      </c>
      <c r="D1326" s="247">
        <v>16</v>
      </c>
    </row>
    <row r="1327" spans="1:4" ht="13.5" x14ac:dyDescent="0.25">
      <c r="A1327" s="246">
        <v>100394</v>
      </c>
      <c r="B1327" s="246" t="s">
        <v>6566</v>
      </c>
      <c r="C1327" s="246" t="s">
        <v>5570</v>
      </c>
      <c r="D1327" s="247">
        <v>14.48</v>
      </c>
    </row>
    <row r="1328" spans="1:4" ht="13.5" x14ac:dyDescent="0.25">
      <c r="A1328" s="246">
        <v>100395</v>
      </c>
      <c r="B1328" s="246" t="s">
        <v>6567</v>
      </c>
      <c r="C1328" s="246" t="s">
        <v>5570</v>
      </c>
      <c r="D1328" s="247">
        <v>18.96</v>
      </c>
    </row>
    <row r="1329" spans="1:4" ht="13.5" x14ac:dyDescent="0.25">
      <c r="A1329" s="246">
        <v>94189</v>
      </c>
      <c r="B1329" s="246" t="s">
        <v>6568</v>
      </c>
      <c r="C1329" s="246" t="s">
        <v>5570</v>
      </c>
      <c r="D1329" s="247">
        <v>36.17</v>
      </c>
    </row>
    <row r="1330" spans="1:4" ht="13.5" x14ac:dyDescent="0.25">
      <c r="A1330" s="246">
        <v>94192</v>
      </c>
      <c r="B1330" s="246" t="s">
        <v>6569</v>
      </c>
      <c r="C1330" s="246" t="s">
        <v>5570</v>
      </c>
      <c r="D1330" s="247">
        <v>38.200000000000003</v>
      </c>
    </row>
    <row r="1331" spans="1:4" ht="13.5" x14ac:dyDescent="0.25">
      <c r="A1331" s="246">
        <v>94195</v>
      </c>
      <c r="B1331" s="246" t="s">
        <v>6570</v>
      </c>
      <c r="C1331" s="246" t="s">
        <v>5570</v>
      </c>
      <c r="D1331" s="247">
        <v>42.71</v>
      </c>
    </row>
    <row r="1332" spans="1:4" ht="13.5" x14ac:dyDescent="0.25">
      <c r="A1332" s="246">
        <v>94198</v>
      </c>
      <c r="B1332" s="246" t="s">
        <v>6571</v>
      </c>
      <c r="C1332" s="246" t="s">
        <v>5570</v>
      </c>
      <c r="D1332" s="247">
        <v>45.39</v>
      </c>
    </row>
    <row r="1333" spans="1:4" ht="13.5" x14ac:dyDescent="0.25">
      <c r="A1333" s="246">
        <v>94201</v>
      </c>
      <c r="B1333" s="246" t="s">
        <v>6572</v>
      </c>
      <c r="C1333" s="246" t="s">
        <v>5570</v>
      </c>
      <c r="D1333" s="247">
        <v>60.1</v>
      </c>
    </row>
    <row r="1334" spans="1:4" ht="13.5" x14ac:dyDescent="0.25">
      <c r="A1334" s="246">
        <v>94204</v>
      </c>
      <c r="B1334" s="246" t="s">
        <v>6573</v>
      </c>
      <c r="C1334" s="246" t="s">
        <v>5570</v>
      </c>
      <c r="D1334" s="247">
        <v>64.650000000000006</v>
      </c>
    </row>
    <row r="1335" spans="1:4" ht="13.5" x14ac:dyDescent="0.25">
      <c r="A1335" s="246">
        <v>94224</v>
      </c>
      <c r="B1335" s="246" t="s">
        <v>6574</v>
      </c>
      <c r="C1335" s="246" t="s">
        <v>5237</v>
      </c>
      <c r="D1335" s="247">
        <v>20.37</v>
      </c>
    </row>
    <row r="1336" spans="1:4" ht="13.5" x14ac:dyDescent="0.25">
      <c r="A1336" s="246">
        <v>94226</v>
      </c>
      <c r="B1336" s="246" t="s">
        <v>6575</v>
      </c>
      <c r="C1336" s="246" t="s">
        <v>5570</v>
      </c>
      <c r="D1336" s="247">
        <v>18.64</v>
      </c>
    </row>
    <row r="1337" spans="1:4" ht="13.5" x14ac:dyDescent="0.25">
      <c r="A1337" s="246">
        <v>94232</v>
      </c>
      <c r="B1337" s="246" t="s">
        <v>6576</v>
      </c>
      <c r="C1337" s="246" t="s">
        <v>5304</v>
      </c>
      <c r="D1337" s="247">
        <v>2.23</v>
      </c>
    </row>
    <row r="1338" spans="1:4" ht="13.5" x14ac:dyDescent="0.25">
      <c r="A1338" s="246">
        <v>94440</v>
      </c>
      <c r="B1338" s="246" t="s">
        <v>6577</v>
      </c>
      <c r="C1338" s="246" t="s">
        <v>5570</v>
      </c>
      <c r="D1338" s="247">
        <v>42.71</v>
      </c>
    </row>
    <row r="1339" spans="1:4" ht="13.5" x14ac:dyDescent="0.25">
      <c r="A1339" s="246">
        <v>94441</v>
      </c>
      <c r="B1339" s="246" t="s">
        <v>6578</v>
      </c>
      <c r="C1339" s="246" t="s">
        <v>5570</v>
      </c>
      <c r="D1339" s="247">
        <v>45.39</v>
      </c>
    </row>
    <row r="1340" spans="1:4" ht="13.5" x14ac:dyDescent="0.25">
      <c r="A1340" s="246">
        <v>94442</v>
      </c>
      <c r="B1340" s="246" t="s">
        <v>6579</v>
      </c>
      <c r="C1340" s="246" t="s">
        <v>5570</v>
      </c>
      <c r="D1340" s="247">
        <v>42.71</v>
      </c>
    </row>
    <row r="1341" spans="1:4" ht="13.5" x14ac:dyDescent="0.25">
      <c r="A1341" s="246">
        <v>94443</v>
      </c>
      <c r="B1341" s="246" t="s">
        <v>6580</v>
      </c>
      <c r="C1341" s="246" t="s">
        <v>5570</v>
      </c>
      <c r="D1341" s="247">
        <v>45.39</v>
      </c>
    </row>
    <row r="1342" spans="1:4" ht="13.5" x14ac:dyDescent="0.25">
      <c r="A1342" s="246">
        <v>94445</v>
      </c>
      <c r="B1342" s="246" t="s">
        <v>6581</v>
      </c>
      <c r="C1342" s="246" t="s">
        <v>5570</v>
      </c>
      <c r="D1342" s="247">
        <v>60.1</v>
      </c>
    </row>
    <row r="1343" spans="1:4" ht="13.5" x14ac:dyDescent="0.25">
      <c r="A1343" s="246">
        <v>94446</v>
      </c>
      <c r="B1343" s="246" t="s">
        <v>6582</v>
      </c>
      <c r="C1343" s="246" t="s">
        <v>5570</v>
      </c>
      <c r="D1343" s="247">
        <v>64.650000000000006</v>
      </c>
    </row>
    <row r="1344" spans="1:4" ht="13.5" x14ac:dyDescent="0.25">
      <c r="A1344" s="246">
        <v>94447</v>
      </c>
      <c r="B1344" s="246" t="s">
        <v>6583</v>
      </c>
      <c r="C1344" s="246" t="s">
        <v>5570</v>
      </c>
      <c r="D1344" s="247">
        <v>60.1</v>
      </c>
    </row>
    <row r="1345" spans="1:4" ht="13.5" x14ac:dyDescent="0.25">
      <c r="A1345" s="246">
        <v>94448</v>
      </c>
      <c r="B1345" s="246" t="s">
        <v>6584</v>
      </c>
      <c r="C1345" s="246" t="s">
        <v>5570</v>
      </c>
      <c r="D1345" s="247">
        <v>64.650000000000006</v>
      </c>
    </row>
    <row r="1346" spans="1:4" ht="13.5" x14ac:dyDescent="0.25">
      <c r="A1346" s="246">
        <v>94207</v>
      </c>
      <c r="B1346" s="246" t="s">
        <v>6585</v>
      </c>
      <c r="C1346" s="246" t="s">
        <v>5570</v>
      </c>
      <c r="D1346" s="247">
        <v>48.37</v>
      </c>
    </row>
    <row r="1347" spans="1:4" ht="13.5" x14ac:dyDescent="0.25">
      <c r="A1347" s="246">
        <v>94210</v>
      </c>
      <c r="B1347" s="246" t="s">
        <v>6586</v>
      </c>
      <c r="C1347" s="246" t="s">
        <v>5570</v>
      </c>
      <c r="D1347" s="247">
        <v>51.34</v>
      </c>
    </row>
    <row r="1348" spans="1:4" ht="13.5" x14ac:dyDescent="0.25">
      <c r="A1348" s="246">
        <v>94218</v>
      </c>
      <c r="B1348" s="246" t="s">
        <v>6587</v>
      </c>
      <c r="C1348" s="246" t="s">
        <v>5570</v>
      </c>
      <c r="D1348" s="247">
        <v>129</v>
      </c>
    </row>
    <row r="1349" spans="1:4" ht="13.5" x14ac:dyDescent="0.25">
      <c r="A1349" s="246">
        <v>94213</v>
      </c>
      <c r="B1349" s="246" t="s">
        <v>6588</v>
      </c>
      <c r="C1349" s="246" t="s">
        <v>5570</v>
      </c>
      <c r="D1349" s="247">
        <v>74.12</v>
      </c>
    </row>
    <row r="1350" spans="1:4" ht="13.5" x14ac:dyDescent="0.25">
      <c r="A1350" s="246">
        <v>94216</v>
      </c>
      <c r="B1350" s="246" t="s">
        <v>6589</v>
      </c>
      <c r="C1350" s="246" t="s">
        <v>5570</v>
      </c>
      <c r="D1350" s="247">
        <v>216.3</v>
      </c>
    </row>
    <row r="1351" spans="1:4" ht="13.5" x14ac:dyDescent="0.25">
      <c r="A1351" s="246">
        <v>94219</v>
      </c>
      <c r="B1351" s="246" t="s">
        <v>6590</v>
      </c>
      <c r="C1351" s="246" t="s">
        <v>5237</v>
      </c>
      <c r="D1351" s="247">
        <v>31.42</v>
      </c>
    </row>
    <row r="1352" spans="1:4" ht="13.5" x14ac:dyDescent="0.25">
      <c r="A1352" s="246">
        <v>94220</v>
      </c>
      <c r="B1352" s="246" t="s">
        <v>6591</v>
      </c>
      <c r="C1352" s="246" t="s">
        <v>5237</v>
      </c>
      <c r="D1352" s="247">
        <v>47.83</v>
      </c>
    </row>
    <row r="1353" spans="1:4" ht="13.5" x14ac:dyDescent="0.25">
      <c r="A1353" s="246">
        <v>94221</v>
      </c>
      <c r="B1353" s="246" t="s">
        <v>6592</v>
      </c>
      <c r="C1353" s="246" t="s">
        <v>5237</v>
      </c>
      <c r="D1353" s="247">
        <v>26.12</v>
      </c>
    </row>
    <row r="1354" spans="1:4" ht="13.5" x14ac:dyDescent="0.25">
      <c r="A1354" s="246">
        <v>94222</v>
      </c>
      <c r="B1354" s="246" t="s">
        <v>6593</v>
      </c>
      <c r="C1354" s="246" t="s">
        <v>5237</v>
      </c>
      <c r="D1354" s="247">
        <v>42.53</v>
      </c>
    </row>
    <row r="1355" spans="1:4" ht="13.5" x14ac:dyDescent="0.25">
      <c r="A1355" s="246">
        <v>94223</v>
      </c>
      <c r="B1355" s="246" t="s">
        <v>6594</v>
      </c>
      <c r="C1355" s="246" t="s">
        <v>5237</v>
      </c>
      <c r="D1355" s="247">
        <v>84.73</v>
      </c>
    </row>
    <row r="1356" spans="1:4" ht="13.5" x14ac:dyDescent="0.25">
      <c r="A1356" s="246">
        <v>94451</v>
      </c>
      <c r="B1356" s="246" t="s">
        <v>6595</v>
      </c>
      <c r="C1356" s="246" t="s">
        <v>5237</v>
      </c>
      <c r="D1356" s="247">
        <v>94.86</v>
      </c>
    </row>
    <row r="1357" spans="1:4" ht="13.5" x14ac:dyDescent="0.25">
      <c r="A1357" s="246">
        <v>100325</v>
      </c>
      <c r="B1357" s="246" t="s">
        <v>6596</v>
      </c>
      <c r="C1357" s="246" t="s">
        <v>5237</v>
      </c>
      <c r="D1357" s="247">
        <v>92.33</v>
      </c>
    </row>
    <row r="1358" spans="1:4" ht="13.5" x14ac:dyDescent="0.25">
      <c r="A1358" s="246">
        <v>100327</v>
      </c>
      <c r="B1358" s="246" t="s">
        <v>6597</v>
      </c>
      <c r="C1358" s="246" t="s">
        <v>5237</v>
      </c>
      <c r="D1358" s="247">
        <v>58.37</v>
      </c>
    </row>
    <row r="1359" spans="1:4" ht="13.5" x14ac:dyDescent="0.25">
      <c r="A1359" s="246">
        <v>100328</v>
      </c>
      <c r="B1359" s="246" t="s">
        <v>6598</v>
      </c>
      <c r="C1359" s="246" t="s">
        <v>5570</v>
      </c>
      <c r="D1359" s="247">
        <v>13.75</v>
      </c>
    </row>
    <row r="1360" spans="1:4" ht="13.5" x14ac:dyDescent="0.25">
      <c r="A1360" s="246">
        <v>100329</v>
      </c>
      <c r="B1360" s="246" t="s">
        <v>6599</v>
      </c>
      <c r="C1360" s="246" t="s">
        <v>5570</v>
      </c>
      <c r="D1360" s="247">
        <v>16.440000000000001</v>
      </c>
    </row>
    <row r="1361" spans="1:4" ht="13.5" x14ac:dyDescent="0.25">
      <c r="A1361" s="246">
        <v>100330</v>
      </c>
      <c r="B1361" s="246" t="s">
        <v>6600</v>
      </c>
      <c r="C1361" s="246" t="s">
        <v>5570</v>
      </c>
      <c r="D1361" s="247">
        <v>18.690000000000001</v>
      </c>
    </row>
    <row r="1362" spans="1:4" ht="13.5" x14ac:dyDescent="0.25">
      <c r="A1362" s="246">
        <v>100331</v>
      </c>
      <c r="B1362" s="246" t="s">
        <v>6601</v>
      </c>
      <c r="C1362" s="246" t="s">
        <v>5570</v>
      </c>
      <c r="D1362" s="247">
        <v>23.26</v>
      </c>
    </row>
    <row r="1363" spans="1:4" ht="13.5" x14ac:dyDescent="0.25">
      <c r="A1363" s="246">
        <v>100434</v>
      </c>
      <c r="B1363" s="246" t="s">
        <v>6602</v>
      </c>
      <c r="C1363" s="246" t="s">
        <v>5237</v>
      </c>
      <c r="D1363" s="247">
        <v>62.86</v>
      </c>
    </row>
    <row r="1364" spans="1:4" ht="13.5" x14ac:dyDescent="0.25">
      <c r="A1364" s="246">
        <v>100435</v>
      </c>
      <c r="B1364" s="246" t="s">
        <v>6603</v>
      </c>
      <c r="C1364" s="246" t="s">
        <v>5237</v>
      </c>
      <c r="D1364" s="247">
        <v>64.87</v>
      </c>
    </row>
    <row r="1365" spans="1:4" ht="13.5" x14ac:dyDescent="0.25">
      <c r="A1365" s="246">
        <v>94227</v>
      </c>
      <c r="B1365" s="246" t="s">
        <v>6604</v>
      </c>
      <c r="C1365" s="246" t="s">
        <v>5237</v>
      </c>
      <c r="D1365" s="247">
        <v>66.5</v>
      </c>
    </row>
    <row r="1366" spans="1:4" ht="13.5" x14ac:dyDescent="0.25">
      <c r="A1366" s="246">
        <v>94228</v>
      </c>
      <c r="B1366" s="246" t="s">
        <v>6605</v>
      </c>
      <c r="C1366" s="246" t="s">
        <v>5237</v>
      </c>
      <c r="D1366" s="247">
        <v>89.45</v>
      </c>
    </row>
    <row r="1367" spans="1:4" ht="13.5" x14ac:dyDescent="0.25">
      <c r="A1367" s="246">
        <v>94229</v>
      </c>
      <c r="B1367" s="246" t="s">
        <v>6606</v>
      </c>
      <c r="C1367" s="246" t="s">
        <v>5237</v>
      </c>
      <c r="D1367" s="247">
        <v>173.54</v>
      </c>
    </row>
    <row r="1368" spans="1:4" ht="13.5" x14ac:dyDescent="0.25">
      <c r="A1368" s="246">
        <v>94231</v>
      </c>
      <c r="B1368" s="246" t="s">
        <v>6607</v>
      </c>
      <c r="C1368" s="246" t="s">
        <v>5237</v>
      </c>
      <c r="D1368" s="247">
        <v>52.3</v>
      </c>
    </row>
    <row r="1369" spans="1:4" ht="13.5" x14ac:dyDescent="0.25">
      <c r="A1369" s="246">
        <v>94449</v>
      </c>
      <c r="B1369" s="246" t="s">
        <v>6608</v>
      </c>
      <c r="C1369" s="246" t="s">
        <v>5570</v>
      </c>
      <c r="D1369" s="247">
        <v>55.83</v>
      </c>
    </row>
    <row r="1370" spans="1:4" ht="13.5" x14ac:dyDescent="0.25">
      <c r="A1370" s="246">
        <v>92255</v>
      </c>
      <c r="B1370" s="246" t="s">
        <v>6609</v>
      </c>
      <c r="C1370" s="246" t="s">
        <v>5304</v>
      </c>
      <c r="D1370" s="247">
        <v>148.55000000000001</v>
      </c>
    </row>
    <row r="1371" spans="1:4" ht="13.5" x14ac:dyDescent="0.25">
      <c r="A1371" s="246">
        <v>92256</v>
      </c>
      <c r="B1371" s="246" t="s">
        <v>6610</v>
      </c>
      <c r="C1371" s="246" t="s">
        <v>5304</v>
      </c>
      <c r="D1371" s="247">
        <v>177.03</v>
      </c>
    </row>
    <row r="1372" spans="1:4" ht="13.5" x14ac:dyDescent="0.25">
      <c r="A1372" s="246">
        <v>92257</v>
      </c>
      <c r="B1372" s="246" t="s">
        <v>6611</v>
      </c>
      <c r="C1372" s="246" t="s">
        <v>5304</v>
      </c>
      <c r="D1372" s="247">
        <v>205.31</v>
      </c>
    </row>
    <row r="1373" spans="1:4" ht="13.5" x14ac:dyDescent="0.25">
      <c r="A1373" s="246">
        <v>92258</v>
      </c>
      <c r="B1373" s="246" t="s">
        <v>6612</v>
      </c>
      <c r="C1373" s="246" t="s">
        <v>5304</v>
      </c>
      <c r="D1373" s="247">
        <v>250.79</v>
      </c>
    </row>
    <row r="1374" spans="1:4" ht="13.5" x14ac:dyDescent="0.25">
      <c r="A1374" s="246">
        <v>92568</v>
      </c>
      <c r="B1374" s="246" t="s">
        <v>6613</v>
      </c>
      <c r="C1374" s="246" t="s">
        <v>5570</v>
      </c>
      <c r="D1374" s="247">
        <v>149.34</v>
      </c>
    </row>
    <row r="1375" spans="1:4" ht="13.5" x14ac:dyDescent="0.25">
      <c r="A1375" s="246">
        <v>92569</v>
      </c>
      <c r="B1375" s="246" t="s">
        <v>6614</v>
      </c>
      <c r="C1375" s="246" t="s">
        <v>5570</v>
      </c>
      <c r="D1375" s="247">
        <v>84.09</v>
      </c>
    </row>
    <row r="1376" spans="1:4" ht="13.5" x14ac:dyDescent="0.25">
      <c r="A1376" s="246">
        <v>92570</v>
      </c>
      <c r="B1376" s="246" t="s">
        <v>6615</v>
      </c>
      <c r="C1376" s="246" t="s">
        <v>5570</v>
      </c>
      <c r="D1376" s="247">
        <v>53.81</v>
      </c>
    </row>
    <row r="1377" spans="1:4" ht="13.5" x14ac:dyDescent="0.25">
      <c r="A1377" s="246">
        <v>92571</v>
      </c>
      <c r="B1377" s="246" t="s">
        <v>6616</v>
      </c>
      <c r="C1377" s="246" t="s">
        <v>5570</v>
      </c>
      <c r="D1377" s="247">
        <v>155.46</v>
      </c>
    </row>
    <row r="1378" spans="1:4" ht="13.5" x14ac:dyDescent="0.25">
      <c r="A1378" s="246">
        <v>92572</v>
      </c>
      <c r="B1378" s="246" t="s">
        <v>6617</v>
      </c>
      <c r="C1378" s="246" t="s">
        <v>5570</v>
      </c>
      <c r="D1378" s="247">
        <v>94.33</v>
      </c>
    </row>
    <row r="1379" spans="1:4" ht="13.5" x14ac:dyDescent="0.25">
      <c r="A1379" s="246">
        <v>92573</v>
      </c>
      <c r="B1379" s="246" t="s">
        <v>6618</v>
      </c>
      <c r="C1379" s="246" t="s">
        <v>5570</v>
      </c>
      <c r="D1379" s="247">
        <v>56.32</v>
      </c>
    </row>
    <row r="1380" spans="1:4" ht="13.5" x14ac:dyDescent="0.25">
      <c r="A1380" s="246">
        <v>92574</v>
      </c>
      <c r="B1380" s="246" t="s">
        <v>6619</v>
      </c>
      <c r="C1380" s="246" t="s">
        <v>5570</v>
      </c>
      <c r="D1380" s="247">
        <v>151.35</v>
      </c>
    </row>
    <row r="1381" spans="1:4" ht="13.5" x14ac:dyDescent="0.25">
      <c r="A1381" s="246">
        <v>92575</v>
      </c>
      <c r="B1381" s="246" t="s">
        <v>6620</v>
      </c>
      <c r="C1381" s="246" t="s">
        <v>5570</v>
      </c>
      <c r="D1381" s="247">
        <v>76.739999999999995</v>
      </c>
    </row>
    <row r="1382" spans="1:4" ht="13.5" x14ac:dyDescent="0.25">
      <c r="A1382" s="246">
        <v>92576</v>
      </c>
      <c r="B1382" s="246" t="s">
        <v>6621</v>
      </c>
      <c r="C1382" s="246" t="s">
        <v>5570</v>
      </c>
      <c r="D1382" s="247">
        <v>42.48</v>
      </c>
    </row>
    <row r="1383" spans="1:4" ht="13.5" x14ac:dyDescent="0.25">
      <c r="A1383" s="246">
        <v>92577</v>
      </c>
      <c r="B1383" s="246" t="s">
        <v>6622</v>
      </c>
      <c r="C1383" s="246" t="s">
        <v>5570</v>
      </c>
      <c r="D1383" s="247">
        <v>158.07</v>
      </c>
    </row>
    <row r="1384" spans="1:4" ht="13.5" x14ac:dyDescent="0.25">
      <c r="A1384" s="246">
        <v>92578</v>
      </c>
      <c r="B1384" s="246" t="s">
        <v>6623</v>
      </c>
      <c r="C1384" s="246" t="s">
        <v>5570</v>
      </c>
      <c r="D1384" s="247">
        <v>80.42</v>
      </c>
    </row>
    <row r="1385" spans="1:4" ht="13.5" x14ac:dyDescent="0.25">
      <c r="A1385" s="246">
        <v>92579</v>
      </c>
      <c r="B1385" s="246" t="s">
        <v>6624</v>
      </c>
      <c r="C1385" s="246" t="s">
        <v>5570</v>
      </c>
      <c r="D1385" s="247">
        <v>44.48</v>
      </c>
    </row>
    <row r="1386" spans="1:4" ht="13.5" x14ac:dyDescent="0.25">
      <c r="A1386" s="246">
        <v>92580</v>
      </c>
      <c r="B1386" s="246" t="s">
        <v>6625</v>
      </c>
      <c r="C1386" s="246" t="s">
        <v>5570</v>
      </c>
      <c r="D1386" s="247">
        <v>54.8</v>
      </c>
    </row>
    <row r="1387" spans="1:4" ht="13.5" x14ac:dyDescent="0.25">
      <c r="A1387" s="246">
        <v>92581</v>
      </c>
      <c r="B1387" s="246" t="s">
        <v>6626</v>
      </c>
      <c r="C1387" s="246" t="s">
        <v>5570</v>
      </c>
      <c r="D1387" s="247">
        <v>57.66</v>
      </c>
    </row>
    <row r="1388" spans="1:4" ht="13.5" x14ac:dyDescent="0.25">
      <c r="A1388" s="246">
        <v>92582</v>
      </c>
      <c r="B1388" s="246" t="s">
        <v>6627</v>
      </c>
      <c r="C1388" s="246" t="s">
        <v>5304</v>
      </c>
      <c r="D1388" s="247">
        <v>759.35</v>
      </c>
    </row>
    <row r="1389" spans="1:4" ht="13.5" x14ac:dyDescent="0.25">
      <c r="A1389" s="246">
        <v>92584</v>
      </c>
      <c r="B1389" s="246" t="s">
        <v>6628</v>
      </c>
      <c r="C1389" s="246" t="s">
        <v>5304</v>
      </c>
      <c r="D1389" s="247">
        <v>907.85</v>
      </c>
    </row>
    <row r="1390" spans="1:4" ht="13.5" x14ac:dyDescent="0.25">
      <c r="A1390" s="246">
        <v>92586</v>
      </c>
      <c r="B1390" s="246" t="s">
        <v>6629</v>
      </c>
      <c r="C1390" s="246" t="s">
        <v>5304</v>
      </c>
      <c r="D1390" s="248">
        <v>1056.3499999999999</v>
      </c>
    </row>
    <row r="1391" spans="1:4" ht="13.5" x14ac:dyDescent="0.25">
      <c r="A1391" s="246">
        <v>92588</v>
      </c>
      <c r="B1391" s="246" t="s">
        <v>6630</v>
      </c>
      <c r="C1391" s="246" t="s">
        <v>5304</v>
      </c>
      <c r="D1391" s="248">
        <v>1326.2</v>
      </c>
    </row>
    <row r="1392" spans="1:4" ht="13.5" x14ac:dyDescent="0.25">
      <c r="A1392" s="246">
        <v>92590</v>
      </c>
      <c r="B1392" s="246" t="s">
        <v>6631</v>
      </c>
      <c r="C1392" s="246" t="s">
        <v>5304</v>
      </c>
      <c r="D1392" s="248">
        <v>1474.7</v>
      </c>
    </row>
    <row r="1393" spans="1:4" ht="13.5" x14ac:dyDescent="0.25">
      <c r="A1393" s="246">
        <v>92592</v>
      </c>
      <c r="B1393" s="246" t="s">
        <v>6632</v>
      </c>
      <c r="C1393" s="246" t="s">
        <v>5304</v>
      </c>
      <c r="D1393" s="248">
        <v>1651.48</v>
      </c>
    </row>
    <row r="1394" spans="1:4" ht="13.5" x14ac:dyDescent="0.25">
      <c r="A1394" s="246">
        <v>92593</v>
      </c>
      <c r="B1394" s="246" t="s">
        <v>6633</v>
      </c>
      <c r="C1394" s="246" t="s">
        <v>6634</v>
      </c>
      <c r="D1394" s="247">
        <v>12.54</v>
      </c>
    </row>
    <row r="1395" spans="1:4" ht="13.5" x14ac:dyDescent="0.25">
      <c r="A1395" s="246">
        <v>92594</v>
      </c>
      <c r="B1395" s="246" t="s">
        <v>6635</v>
      </c>
      <c r="C1395" s="246" t="s">
        <v>5304</v>
      </c>
      <c r="D1395" s="248">
        <v>1930.45</v>
      </c>
    </row>
    <row r="1396" spans="1:4" ht="13.5" x14ac:dyDescent="0.25">
      <c r="A1396" s="246">
        <v>92596</v>
      </c>
      <c r="B1396" s="246" t="s">
        <v>6636</v>
      </c>
      <c r="C1396" s="246" t="s">
        <v>5304</v>
      </c>
      <c r="D1396" s="248">
        <v>2130.8000000000002</v>
      </c>
    </row>
    <row r="1397" spans="1:4" ht="13.5" x14ac:dyDescent="0.25">
      <c r="A1397" s="246">
        <v>92598</v>
      </c>
      <c r="B1397" s="246" t="s">
        <v>6637</v>
      </c>
      <c r="C1397" s="246" t="s">
        <v>5304</v>
      </c>
      <c r="D1397" s="248">
        <v>2279.29</v>
      </c>
    </row>
    <row r="1398" spans="1:4" ht="13.5" x14ac:dyDescent="0.25">
      <c r="A1398" s="246">
        <v>92600</v>
      </c>
      <c r="B1398" s="246" t="s">
        <v>6638</v>
      </c>
      <c r="C1398" s="246" t="s">
        <v>5304</v>
      </c>
      <c r="D1398" s="248">
        <v>2465.38</v>
      </c>
    </row>
    <row r="1399" spans="1:4" ht="13.5" x14ac:dyDescent="0.25">
      <c r="A1399" s="246">
        <v>92602</v>
      </c>
      <c r="B1399" s="246" t="s">
        <v>6639</v>
      </c>
      <c r="C1399" s="246" t="s">
        <v>5304</v>
      </c>
      <c r="D1399" s="247">
        <v>759.35</v>
      </c>
    </row>
    <row r="1400" spans="1:4" ht="13.5" x14ac:dyDescent="0.25">
      <c r="A1400" s="246">
        <v>92604</v>
      </c>
      <c r="B1400" s="246" t="s">
        <v>6640</v>
      </c>
      <c r="C1400" s="246" t="s">
        <v>5304</v>
      </c>
      <c r="D1400" s="247">
        <v>870.26</v>
      </c>
    </row>
    <row r="1401" spans="1:4" ht="13.5" x14ac:dyDescent="0.25">
      <c r="A1401" s="246">
        <v>92606</v>
      </c>
      <c r="B1401" s="246" t="s">
        <v>6641</v>
      </c>
      <c r="C1401" s="246" t="s">
        <v>5304</v>
      </c>
      <c r="D1401" s="248">
        <v>1018.76</v>
      </c>
    </row>
    <row r="1402" spans="1:4" ht="13.5" x14ac:dyDescent="0.25">
      <c r="A1402" s="246">
        <v>92608</v>
      </c>
      <c r="B1402" s="246" t="s">
        <v>6642</v>
      </c>
      <c r="C1402" s="246" t="s">
        <v>5304</v>
      </c>
      <c r="D1402" s="248">
        <v>1251.02</v>
      </c>
    </row>
    <row r="1403" spans="1:4" ht="13.5" x14ac:dyDescent="0.25">
      <c r="A1403" s="246">
        <v>92610</v>
      </c>
      <c r="B1403" s="246" t="s">
        <v>6643</v>
      </c>
      <c r="C1403" s="246" t="s">
        <v>5304</v>
      </c>
      <c r="D1403" s="248">
        <v>1399.52</v>
      </c>
    </row>
    <row r="1404" spans="1:4" ht="13.5" x14ac:dyDescent="0.25">
      <c r="A1404" s="246">
        <v>92612</v>
      </c>
      <c r="B1404" s="246" t="s">
        <v>6644</v>
      </c>
      <c r="C1404" s="246" t="s">
        <v>5304</v>
      </c>
      <c r="D1404" s="248">
        <v>1576.3</v>
      </c>
    </row>
    <row r="1405" spans="1:4" ht="13.5" x14ac:dyDescent="0.25">
      <c r="A1405" s="246">
        <v>92614</v>
      </c>
      <c r="B1405" s="246" t="s">
        <v>6645</v>
      </c>
      <c r="C1405" s="246" t="s">
        <v>5304</v>
      </c>
      <c r="D1405" s="248">
        <v>1780.1</v>
      </c>
    </row>
    <row r="1406" spans="1:4" ht="13.5" x14ac:dyDescent="0.25">
      <c r="A1406" s="246">
        <v>92616</v>
      </c>
      <c r="B1406" s="246" t="s">
        <v>6646</v>
      </c>
      <c r="C1406" s="246" t="s">
        <v>5304</v>
      </c>
      <c r="D1406" s="248">
        <v>2018.03</v>
      </c>
    </row>
    <row r="1407" spans="1:4" ht="13.5" x14ac:dyDescent="0.25">
      <c r="A1407" s="246">
        <v>92618</v>
      </c>
      <c r="B1407" s="246" t="s">
        <v>6647</v>
      </c>
      <c r="C1407" s="246" t="s">
        <v>5304</v>
      </c>
      <c r="D1407" s="248">
        <v>2166.5300000000002</v>
      </c>
    </row>
    <row r="1408" spans="1:4" ht="13.5" x14ac:dyDescent="0.25">
      <c r="A1408" s="246">
        <v>92620</v>
      </c>
      <c r="B1408" s="246" t="s">
        <v>6648</v>
      </c>
      <c r="C1408" s="246" t="s">
        <v>5304</v>
      </c>
      <c r="D1408" s="248">
        <v>2315.0300000000002</v>
      </c>
    </row>
    <row r="1409" spans="1:4" ht="13.5" x14ac:dyDescent="0.25">
      <c r="A1409" s="246">
        <v>100357</v>
      </c>
      <c r="B1409" s="246" t="s">
        <v>6649</v>
      </c>
      <c r="C1409" s="246" t="s">
        <v>5304</v>
      </c>
      <c r="D1409" s="247">
        <v>854.02</v>
      </c>
    </row>
    <row r="1410" spans="1:4" ht="13.5" x14ac:dyDescent="0.25">
      <c r="A1410" s="246">
        <v>100358</v>
      </c>
      <c r="B1410" s="246" t="s">
        <v>6650</v>
      </c>
      <c r="C1410" s="246" t="s">
        <v>5304</v>
      </c>
      <c r="D1410" s="248">
        <v>1150.1199999999999</v>
      </c>
    </row>
    <row r="1411" spans="1:4" ht="13.5" x14ac:dyDescent="0.25">
      <c r="A1411" s="246">
        <v>100359</v>
      </c>
      <c r="B1411" s="246" t="s">
        <v>6651</v>
      </c>
      <c r="C1411" s="246" t="s">
        <v>5304</v>
      </c>
      <c r="D1411" s="248">
        <v>1209.67</v>
      </c>
    </row>
    <row r="1412" spans="1:4" ht="13.5" x14ac:dyDescent="0.25">
      <c r="A1412" s="246">
        <v>100360</v>
      </c>
      <c r="B1412" s="246" t="s">
        <v>6652</v>
      </c>
      <c r="C1412" s="246" t="s">
        <v>5304</v>
      </c>
      <c r="D1412" s="248">
        <v>1340.33</v>
      </c>
    </row>
    <row r="1413" spans="1:4" ht="13.5" x14ac:dyDescent="0.25">
      <c r="A1413" s="246">
        <v>100361</v>
      </c>
      <c r="B1413" s="246" t="s">
        <v>6653</v>
      </c>
      <c r="C1413" s="246" t="s">
        <v>5304</v>
      </c>
      <c r="D1413" s="248">
        <v>1660.83</v>
      </c>
    </row>
    <row r="1414" spans="1:4" ht="13.5" x14ac:dyDescent="0.25">
      <c r="A1414" s="246">
        <v>100362</v>
      </c>
      <c r="B1414" s="246" t="s">
        <v>6654</v>
      </c>
      <c r="C1414" s="246" t="s">
        <v>5304</v>
      </c>
      <c r="D1414" s="248">
        <v>2326.46</v>
      </c>
    </row>
    <row r="1415" spans="1:4" ht="13.5" x14ac:dyDescent="0.25">
      <c r="A1415" s="246">
        <v>100363</v>
      </c>
      <c r="B1415" s="246" t="s">
        <v>6655</v>
      </c>
      <c r="C1415" s="246" t="s">
        <v>5304</v>
      </c>
      <c r="D1415" s="248">
        <v>2401.46</v>
      </c>
    </row>
    <row r="1416" spans="1:4" ht="13.5" x14ac:dyDescent="0.25">
      <c r="A1416" s="246">
        <v>100364</v>
      </c>
      <c r="B1416" s="246" t="s">
        <v>6656</v>
      </c>
      <c r="C1416" s="246" t="s">
        <v>5304</v>
      </c>
      <c r="D1416" s="248">
        <v>2597.37</v>
      </c>
    </row>
    <row r="1417" spans="1:4" ht="13.5" x14ac:dyDescent="0.25">
      <c r="A1417" s="246">
        <v>100365</v>
      </c>
      <c r="B1417" s="246" t="s">
        <v>6657</v>
      </c>
      <c r="C1417" s="246" t="s">
        <v>5304</v>
      </c>
      <c r="D1417" s="248">
        <v>2963.63</v>
      </c>
    </row>
    <row r="1418" spans="1:4" ht="13.5" x14ac:dyDescent="0.25">
      <c r="A1418" s="246">
        <v>100366</v>
      </c>
      <c r="B1418" s="246" t="s">
        <v>6658</v>
      </c>
      <c r="C1418" s="246" t="s">
        <v>5304</v>
      </c>
      <c r="D1418" s="248">
        <v>3157.54</v>
      </c>
    </row>
    <row r="1419" spans="1:4" ht="13.5" x14ac:dyDescent="0.25">
      <c r="A1419" s="246">
        <v>100367</v>
      </c>
      <c r="B1419" s="246" t="s">
        <v>6659</v>
      </c>
      <c r="C1419" s="246" t="s">
        <v>5304</v>
      </c>
      <c r="D1419" s="247">
        <v>832.03</v>
      </c>
    </row>
    <row r="1420" spans="1:4" ht="13.5" x14ac:dyDescent="0.25">
      <c r="A1420" s="246">
        <v>100368</v>
      </c>
      <c r="B1420" s="246" t="s">
        <v>6660</v>
      </c>
      <c r="C1420" s="246" t="s">
        <v>5304</v>
      </c>
      <c r="D1420" s="248">
        <v>1122.98</v>
      </c>
    </row>
    <row r="1421" spans="1:4" ht="13.5" x14ac:dyDescent="0.25">
      <c r="A1421" s="246">
        <v>100369</v>
      </c>
      <c r="B1421" s="246" t="s">
        <v>6661</v>
      </c>
      <c r="C1421" s="246" t="s">
        <v>5304</v>
      </c>
      <c r="D1421" s="248">
        <v>1182.54</v>
      </c>
    </row>
    <row r="1422" spans="1:4" ht="13.5" x14ac:dyDescent="0.25">
      <c r="A1422" s="246">
        <v>100370</v>
      </c>
      <c r="B1422" s="246" t="s">
        <v>6662</v>
      </c>
      <c r="C1422" s="246" t="s">
        <v>5304</v>
      </c>
      <c r="D1422" s="248">
        <v>1397.24</v>
      </c>
    </row>
    <row r="1423" spans="1:4" ht="13.5" x14ac:dyDescent="0.25">
      <c r="A1423" s="246">
        <v>100371</v>
      </c>
      <c r="B1423" s="246" t="s">
        <v>6663</v>
      </c>
      <c r="C1423" s="246" t="s">
        <v>5304</v>
      </c>
      <c r="D1423" s="248">
        <v>1588.48</v>
      </c>
    </row>
    <row r="1424" spans="1:4" ht="13.5" x14ac:dyDescent="0.25">
      <c r="A1424" s="246">
        <v>100372</v>
      </c>
      <c r="B1424" s="246" t="s">
        <v>6664</v>
      </c>
      <c r="C1424" s="246" t="s">
        <v>5304</v>
      </c>
      <c r="D1424" s="248">
        <v>2202.48</v>
      </c>
    </row>
    <row r="1425" spans="1:4" ht="13.5" x14ac:dyDescent="0.25">
      <c r="A1425" s="246">
        <v>100373</v>
      </c>
      <c r="B1425" s="246" t="s">
        <v>6665</v>
      </c>
      <c r="C1425" s="246" t="s">
        <v>5304</v>
      </c>
      <c r="D1425" s="248">
        <v>2274.4299999999998</v>
      </c>
    </row>
    <row r="1426" spans="1:4" ht="13.5" x14ac:dyDescent="0.25">
      <c r="A1426" s="246">
        <v>100374</v>
      </c>
      <c r="B1426" s="246" t="s">
        <v>6666</v>
      </c>
      <c r="C1426" s="246" t="s">
        <v>5304</v>
      </c>
      <c r="D1426" s="248">
        <v>2428.16</v>
      </c>
    </row>
    <row r="1427" spans="1:4" ht="13.5" x14ac:dyDescent="0.25">
      <c r="A1427" s="246">
        <v>100375</v>
      </c>
      <c r="B1427" s="246" t="s">
        <v>6667</v>
      </c>
      <c r="C1427" s="246" t="s">
        <v>5304</v>
      </c>
      <c r="D1427" s="248">
        <v>2713.67</v>
      </c>
    </row>
    <row r="1428" spans="1:4" ht="13.5" x14ac:dyDescent="0.25">
      <c r="A1428" s="246">
        <v>100376</v>
      </c>
      <c r="B1428" s="246" t="s">
        <v>6668</v>
      </c>
      <c r="C1428" s="246" t="s">
        <v>5304</v>
      </c>
      <c r="D1428" s="248">
        <v>2663.06</v>
      </c>
    </row>
    <row r="1429" spans="1:4" ht="13.5" x14ac:dyDescent="0.25">
      <c r="A1429" s="246">
        <v>100377</v>
      </c>
      <c r="B1429" s="246" t="s">
        <v>6669</v>
      </c>
      <c r="C1429" s="246" t="s">
        <v>6634</v>
      </c>
      <c r="D1429" s="247">
        <v>13.02</v>
      </c>
    </row>
    <row r="1430" spans="1:4" ht="13.5" x14ac:dyDescent="0.25">
      <c r="A1430" s="246">
        <v>100378</v>
      </c>
      <c r="B1430" s="246" t="s">
        <v>6670</v>
      </c>
      <c r="C1430" s="246" t="s">
        <v>6634</v>
      </c>
      <c r="D1430" s="247">
        <v>12.26</v>
      </c>
    </row>
    <row r="1431" spans="1:4" ht="13.5" x14ac:dyDescent="0.25">
      <c r="A1431" s="246">
        <v>100382</v>
      </c>
      <c r="B1431" s="246" t="s">
        <v>6671</v>
      </c>
      <c r="C1431" s="246" t="s">
        <v>5570</v>
      </c>
      <c r="D1431" s="247">
        <v>19.48</v>
      </c>
    </row>
    <row r="1432" spans="1:4" ht="13.5" x14ac:dyDescent="0.25">
      <c r="A1432" s="246">
        <v>94444</v>
      </c>
      <c r="B1432" s="246" t="s">
        <v>6672</v>
      </c>
      <c r="C1432" s="246" t="s">
        <v>5570</v>
      </c>
      <c r="D1432" s="247">
        <v>819.58</v>
      </c>
    </row>
    <row r="1433" spans="1:4" ht="13.5" x14ac:dyDescent="0.25">
      <c r="A1433" s="246">
        <v>102661</v>
      </c>
      <c r="B1433" s="246" t="s">
        <v>6673</v>
      </c>
      <c r="C1433" s="246" t="s">
        <v>5237</v>
      </c>
      <c r="D1433" s="247">
        <v>30.09</v>
      </c>
    </row>
    <row r="1434" spans="1:4" ht="13.5" x14ac:dyDescent="0.25">
      <c r="A1434" s="246">
        <v>102663</v>
      </c>
      <c r="B1434" s="246" t="s">
        <v>6674</v>
      </c>
      <c r="C1434" s="246" t="s">
        <v>5237</v>
      </c>
      <c r="D1434" s="247">
        <v>47.49</v>
      </c>
    </row>
    <row r="1435" spans="1:4" ht="13.5" x14ac:dyDescent="0.25">
      <c r="A1435" s="246">
        <v>102664</v>
      </c>
      <c r="B1435" s="246" t="s">
        <v>6675</v>
      </c>
      <c r="C1435" s="246" t="s">
        <v>5237</v>
      </c>
      <c r="D1435" s="247">
        <v>41.25</v>
      </c>
    </row>
    <row r="1436" spans="1:4" ht="13.5" x14ac:dyDescent="0.25">
      <c r="A1436" s="246">
        <v>102665</v>
      </c>
      <c r="B1436" s="246" t="s">
        <v>6676</v>
      </c>
      <c r="C1436" s="246" t="s">
        <v>5237</v>
      </c>
      <c r="D1436" s="247">
        <v>20.07</v>
      </c>
    </row>
    <row r="1437" spans="1:4" ht="13.5" x14ac:dyDescent="0.25">
      <c r="A1437" s="246">
        <v>102666</v>
      </c>
      <c r="B1437" s="246" t="s">
        <v>6677</v>
      </c>
      <c r="C1437" s="246" t="s">
        <v>5237</v>
      </c>
      <c r="D1437" s="247">
        <v>51.32</v>
      </c>
    </row>
    <row r="1438" spans="1:4" ht="13.5" x14ac:dyDescent="0.25">
      <c r="A1438" s="246">
        <v>102669</v>
      </c>
      <c r="B1438" s="246" t="s">
        <v>6678</v>
      </c>
      <c r="C1438" s="246" t="s">
        <v>5237</v>
      </c>
      <c r="D1438" s="247">
        <v>68.7</v>
      </c>
    </row>
    <row r="1439" spans="1:4" ht="13.5" x14ac:dyDescent="0.25">
      <c r="A1439" s="246">
        <v>102670</v>
      </c>
      <c r="B1439" s="246" t="s">
        <v>6679</v>
      </c>
      <c r="C1439" s="246" t="s">
        <v>5237</v>
      </c>
      <c r="D1439" s="247">
        <v>88.75</v>
      </c>
    </row>
    <row r="1440" spans="1:4" ht="13.5" x14ac:dyDescent="0.25">
      <c r="A1440" s="246">
        <v>102673</v>
      </c>
      <c r="B1440" s="246" t="s">
        <v>6680</v>
      </c>
      <c r="C1440" s="246" t="s">
        <v>5237</v>
      </c>
      <c r="D1440" s="247">
        <v>125.92</v>
      </c>
    </row>
    <row r="1441" spans="1:4" ht="13.5" x14ac:dyDescent="0.25">
      <c r="A1441" s="246">
        <v>102674</v>
      </c>
      <c r="B1441" s="246" t="s">
        <v>6681</v>
      </c>
      <c r="C1441" s="246" t="s">
        <v>5237</v>
      </c>
      <c r="D1441" s="247">
        <v>95.42</v>
      </c>
    </row>
    <row r="1442" spans="1:4" ht="13.5" x14ac:dyDescent="0.25">
      <c r="A1442" s="246">
        <v>102677</v>
      </c>
      <c r="B1442" s="246" t="s">
        <v>6682</v>
      </c>
      <c r="C1442" s="246" t="s">
        <v>5237</v>
      </c>
      <c r="D1442" s="247">
        <v>116.95</v>
      </c>
    </row>
    <row r="1443" spans="1:4" ht="13.5" x14ac:dyDescent="0.25">
      <c r="A1443" s="246">
        <v>102678</v>
      </c>
      <c r="B1443" s="246" t="s">
        <v>6683</v>
      </c>
      <c r="C1443" s="246" t="s">
        <v>5237</v>
      </c>
      <c r="D1443" s="247">
        <v>118.79</v>
      </c>
    </row>
    <row r="1444" spans="1:4" ht="13.5" x14ac:dyDescent="0.25">
      <c r="A1444" s="246">
        <v>102679</v>
      </c>
      <c r="B1444" s="246" t="s">
        <v>6684</v>
      </c>
      <c r="C1444" s="246" t="s">
        <v>5237</v>
      </c>
      <c r="D1444" s="247">
        <v>127.18</v>
      </c>
    </row>
    <row r="1445" spans="1:4" ht="13.5" x14ac:dyDescent="0.25">
      <c r="A1445" s="246">
        <v>102680</v>
      </c>
      <c r="B1445" s="246" t="s">
        <v>6685</v>
      </c>
      <c r="C1445" s="246" t="s">
        <v>5237</v>
      </c>
      <c r="D1445" s="247">
        <v>129.71</v>
      </c>
    </row>
    <row r="1446" spans="1:4" ht="13.5" x14ac:dyDescent="0.25">
      <c r="A1446" s="246">
        <v>102683</v>
      </c>
      <c r="B1446" s="246" t="s">
        <v>6686</v>
      </c>
      <c r="C1446" s="246" t="s">
        <v>5237</v>
      </c>
      <c r="D1446" s="247">
        <v>155.41999999999999</v>
      </c>
    </row>
    <row r="1447" spans="1:4" ht="13.5" x14ac:dyDescent="0.25">
      <c r="A1447" s="246">
        <v>102684</v>
      </c>
      <c r="B1447" s="246" t="s">
        <v>6687</v>
      </c>
      <c r="C1447" s="246" t="s">
        <v>5237</v>
      </c>
      <c r="D1447" s="247">
        <v>138.09</v>
      </c>
    </row>
    <row r="1448" spans="1:4" ht="13.5" x14ac:dyDescent="0.25">
      <c r="A1448" s="246">
        <v>102687</v>
      </c>
      <c r="B1448" s="246" t="s">
        <v>6688</v>
      </c>
      <c r="C1448" s="246" t="s">
        <v>5237</v>
      </c>
      <c r="D1448" s="247">
        <v>159.6</v>
      </c>
    </row>
    <row r="1449" spans="1:4" ht="13.5" x14ac:dyDescent="0.25">
      <c r="A1449" s="246">
        <v>102688</v>
      </c>
      <c r="B1449" s="246" t="s">
        <v>6689</v>
      </c>
      <c r="C1449" s="246" t="s">
        <v>5237</v>
      </c>
      <c r="D1449" s="247">
        <v>35.619999999999997</v>
      </c>
    </row>
    <row r="1450" spans="1:4" ht="13.5" x14ac:dyDescent="0.25">
      <c r="A1450" s="246">
        <v>102690</v>
      </c>
      <c r="B1450" s="246" t="s">
        <v>6690</v>
      </c>
      <c r="C1450" s="246" t="s">
        <v>5237</v>
      </c>
      <c r="D1450" s="247">
        <v>56.84</v>
      </c>
    </row>
    <row r="1451" spans="1:4" ht="13.5" x14ac:dyDescent="0.25">
      <c r="A1451" s="246">
        <v>102694</v>
      </c>
      <c r="B1451" s="246" t="s">
        <v>6691</v>
      </c>
      <c r="C1451" s="246" t="s">
        <v>5237</v>
      </c>
      <c r="D1451" s="247">
        <v>64.650000000000006</v>
      </c>
    </row>
    <row r="1452" spans="1:4" ht="13.5" x14ac:dyDescent="0.25">
      <c r="A1452" s="246">
        <v>102697</v>
      </c>
      <c r="B1452" s="246" t="s">
        <v>6692</v>
      </c>
      <c r="C1452" s="246" t="s">
        <v>5237</v>
      </c>
      <c r="D1452" s="247">
        <v>93.7</v>
      </c>
    </row>
    <row r="1453" spans="1:4" ht="13.5" x14ac:dyDescent="0.25">
      <c r="A1453" s="246">
        <v>102704</v>
      </c>
      <c r="B1453" s="246" t="s">
        <v>6693</v>
      </c>
      <c r="C1453" s="246" t="s">
        <v>5237</v>
      </c>
      <c r="D1453" s="247">
        <v>10.71</v>
      </c>
    </row>
    <row r="1454" spans="1:4" ht="13.5" x14ac:dyDescent="0.25">
      <c r="A1454" s="246">
        <v>102706</v>
      </c>
      <c r="B1454" s="246" t="s">
        <v>6694</v>
      </c>
      <c r="C1454" s="246" t="s">
        <v>5237</v>
      </c>
      <c r="D1454" s="247">
        <v>12.37</v>
      </c>
    </row>
    <row r="1455" spans="1:4" ht="13.5" x14ac:dyDescent="0.25">
      <c r="A1455" s="246">
        <v>102707</v>
      </c>
      <c r="B1455" s="246" t="s">
        <v>6695</v>
      </c>
      <c r="C1455" s="246" t="s">
        <v>5237</v>
      </c>
      <c r="D1455" s="247">
        <v>31.21</v>
      </c>
    </row>
    <row r="1456" spans="1:4" ht="13.5" x14ac:dyDescent="0.25">
      <c r="A1456" s="246">
        <v>102708</v>
      </c>
      <c r="B1456" s="246" t="s">
        <v>6696</v>
      </c>
      <c r="C1456" s="246" t="s">
        <v>5304</v>
      </c>
      <c r="D1456" s="247">
        <v>21.54</v>
      </c>
    </row>
    <row r="1457" spans="1:4" ht="13.5" x14ac:dyDescent="0.25">
      <c r="A1457" s="246">
        <v>102710</v>
      </c>
      <c r="B1457" s="246" t="s">
        <v>6697</v>
      </c>
      <c r="C1457" s="246" t="s">
        <v>5304</v>
      </c>
      <c r="D1457" s="247">
        <v>54.23</v>
      </c>
    </row>
    <row r="1458" spans="1:4" ht="13.5" x14ac:dyDescent="0.25">
      <c r="A1458" s="246">
        <v>102711</v>
      </c>
      <c r="B1458" s="246" t="s">
        <v>6698</v>
      </c>
      <c r="C1458" s="246" t="s">
        <v>5304</v>
      </c>
      <c r="D1458" s="247">
        <v>76.31</v>
      </c>
    </row>
    <row r="1459" spans="1:4" ht="13.5" x14ac:dyDescent="0.25">
      <c r="A1459" s="246">
        <v>102712</v>
      </c>
      <c r="B1459" s="246" t="s">
        <v>6699</v>
      </c>
      <c r="C1459" s="246" t="s">
        <v>5570</v>
      </c>
      <c r="D1459" s="247">
        <v>8.1999999999999993</v>
      </c>
    </row>
    <row r="1460" spans="1:4" ht="13.5" x14ac:dyDescent="0.25">
      <c r="A1460" s="246">
        <v>102713</v>
      </c>
      <c r="B1460" s="246" t="s">
        <v>6700</v>
      </c>
      <c r="C1460" s="246" t="s">
        <v>5570</v>
      </c>
      <c r="D1460" s="247">
        <v>11.3</v>
      </c>
    </row>
    <row r="1461" spans="1:4" ht="13.5" x14ac:dyDescent="0.25">
      <c r="A1461" s="246">
        <v>102715</v>
      </c>
      <c r="B1461" s="246" t="s">
        <v>6701</v>
      </c>
      <c r="C1461" s="246" t="s">
        <v>5570</v>
      </c>
      <c r="D1461" s="247">
        <v>22.43</v>
      </c>
    </row>
    <row r="1462" spans="1:4" ht="13.5" x14ac:dyDescent="0.25">
      <c r="A1462" s="246">
        <v>102716</v>
      </c>
      <c r="B1462" s="246" t="s">
        <v>6702</v>
      </c>
      <c r="C1462" s="246" t="s">
        <v>6703</v>
      </c>
      <c r="D1462" s="247">
        <v>111.13</v>
      </c>
    </row>
    <row r="1463" spans="1:4" ht="13.5" x14ac:dyDescent="0.25">
      <c r="A1463" s="246">
        <v>102717</v>
      </c>
      <c r="B1463" s="246" t="s">
        <v>6704</v>
      </c>
      <c r="C1463" s="246" t="s">
        <v>6703</v>
      </c>
      <c r="D1463" s="247">
        <v>111.42</v>
      </c>
    </row>
    <row r="1464" spans="1:4" ht="13.5" x14ac:dyDescent="0.25">
      <c r="A1464" s="246">
        <v>102718</v>
      </c>
      <c r="B1464" s="246" t="s">
        <v>6705</v>
      </c>
      <c r="C1464" s="246" t="s">
        <v>6703</v>
      </c>
      <c r="D1464" s="247">
        <v>119.6</v>
      </c>
    </row>
    <row r="1465" spans="1:4" ht="13.5" x14ac:dyDescent="0.25">
      <c r="A1465" s="246">
        <v>102719</v>
      </c>
      <c r="B1465" s="246" t="s">
        <v>6706</v>
      </c>
      <c r="C1465" s="246" t="s">
        <v>6703</v>
      </c>
      <c r="D1465" s="247">
        <v>119.89</v>
      </c>
    </row>
    <row r="1466" spans="1:4" ht="13.5" x14ac:dyDescent="0.25">
      <c r="A1466" s="246">
        <v>102722</v>
      </c>
      <c r="B1466" s="246" t="s">
        <v>6707</v>
      </c>
      <c r="C1466" s="246" t="s">
        <v>5237</v>
      </c>
      <c r="D1466" s="247">
        <v>47.03</v>
      </c>
    </row>
    <row r="1467" spans="1:4" ht="13.5" x14ac:dyDescent="0.25">
      <c r="A1467" s="246">
        <v>102723</v>
      </c>
      <c r="B1467" s="246" t="s">
        <v>6708</v>
      </c>
      <c r="C1467" s="246" t="s">
        <v>5237</v>
      </c>
      <c r="D1467" s="247">
        <v>47.51</v>
      </c>
    </row>
    <row r="1468" spans="1:4" ht="13.5" x14ac:dyDescent="0.25">
      <c r="A1468" s="246">
        <v>102724</v>
      </c>
      <c r="B1468" s="246" t="s">
        <v>6709</v>
      </c>
      <c r="C1468" s="246" t="s">
        <v>5304</v>
      </c>
      <c r="D1468" s="247">
        <v>27.52</v>
      </c>
    </row>
    <row r="1469" spans="1:4" ht="13.5" x14ac:dyDescent="0.25">
      <c r="A1469" s="246">
        <v>102725</v>
      </c>
      <c r="B1469" s="246" t="s">
        <v>6710</v>
      </c>
      <c r="C1469" s="246" t="s">
        <v>5304</v>
      </c>
      <c r="D1469" s="247">
        <v>26.28</v>
      </c>
    </row>
    <row r="1470" spans="1:4" ht="13.5" x14ac:dyDescent="0.25">
      <c r="A1470" s="246">
        <v>102726</v>
      </c>
      <c r="B1470" s="246" t="s">
        <v>6711</v>
      </c>
      <c r="C1470" s="246" t="s">
        <v>5304</v>
      </c>
      <c r="D1470" s="247">
        <v>23.58</v>
      </c>
    </row>
    <row r="1471" spans="1:4" ht="13.5" x14ac:dyDescent="0.25">
      <c r="A1471" s="246">
        <v>103653</v>
      </c>
      <c r="B1471" s="246" t="s">
        <v>6712</v>
      </c>
      <c r="C1471" s="246" t="s">
        <v>5570</v>
      </c>
      <c r="D1471" s="247">
        <v>26.8</v>
      </c>
    </row>
    <row r="1472" spans="1:4" ht="13.5" x14ac:dyDescent="0.25">
      <c r="A1472" s="246">
        <v>92743</v>
      </c>
      <c r="B1472" s="246" t="s">
        <v>6713</v>
      </c>
      <c r="C1472" s="246" t="s">
        <v>6703</v>
      </c>
      <c r="D1472" s="247">
        <v>564.23</v>
      </c>
    </row>
    <row r="1473" spans="1:4" ht="13.5" x14ac:dyDescent="0.25">
      <c r="A1473" s="246">
        <v>92744</v>
      </c>
      <c r="B1473" s="246" t="s">
        <v>6714</v>
      </c>
      <c r="C1473" s="246" t="s">
        <v>6703</v>
      </c>
      <c r="D1473" s="247">
        <v>540.79999999999995</v>
      </c>
    </row>
    <row r="1474" spans="1:4" ht="13.5" x14ac:dyDescent="0.25">
      <c r="A1474" s="246">
        <v>92745</v>
      </c>
      <c r="B1474" s="246" t="s">
        <v>6715</v>
      </c>
      <c r="C1474" s="246" t="s">
        <v>6703</v>
      </c>
      <c r="D1474" s="247">
        <v>699.95</v>
      </c>
    </row>
    <row r="1475" spans="1:4" ht="13.5" x14ac:dyDescent="0.25">
      <c r="A1475" s="246">
        <v>92746</v>
      </c>
      <c r="B1475" s="246" t="s">
        <v>6716</v>
      </c>
      <c r="C1475" s="246" t="s">
        <v>6703</v>
      </c>
      <c r="D1475" s="247">
        <v>641.62</v>
      </c>
    </row>
    <row r="1476" spans="1:4" ht="13.5" x14ac:dyDescent="0.25">
      <c r="A1476" s="246">
        <v>92747</v>
      </c>
      <c r="B1476" s="246" t="s">
        <v>6717</v>
      </c>
      <c r="C1476" s="246" t="s">
        <v>6703</v>
      </c>
      <c r="D1476" s="247">
        <v>777.47</v>
      </c>
    </row>
    <row r="1477" spans="1:4" ht="13.5" x14ac:dyDescent="0.25">
      <c r="A1477" s="246">
        <v>92748</v>
      </c>
      <c r="B1477" s="246" t="s">
        <v>6718</v>
      </c>
      <c r="C1477" s="246" t="s">
        <v>6703</v>
      </c>
      <c r="D1477" s="247">
        <v>699.59</v>
      </c>
    </row>
    <row r="1478" spans="1:4" ht="13.5" x14ac:dyDescent="0.25">
      <c r="A1478" s="246">
        <v>92749</v>
      </c>
      <c r="B1478" s="246" t="s">
        <v>6719</v>
      </c>
      <c r="C1478" s="246" t="s">
        <v>6703</v>
      </c>
      <c r="D1478" s="247">
        <v>807.64</v>
      </c>
    </row>
    <row r="1479" spans="1:4" ht="13.5" x14ac:dyDescent="0.25">
      <c r="A1479" s="246">
        <v>92750</v>
      </c>
      <c r="B1479" s="246" t="s">
        <v>6720</v>
      </c>
      <c r="C1479" s="246" t="s">
        <v>6703</v>
      </c>
      <c r="D1479" s="248">
        <v>1389.22</v>
      </c>
    </row>
    <row r="1480" spans="1:4" ht="13.5" x14ac:dyDescent="0.25">
      <c r="A1480" s="246">
        <v>92751</v>
      </c>
      <c r="B1480" s="246" t="s">
        <v>6721</v>
      </c>
      <c r="C1480" s="246" t="s">
        <v>6703</v>
      </c>
      <c r="D1480" s="248">
        <v>1727.3</v>
      </c>
    </row>
    <row r="1481" spans="1:4" ht="13.5" x14ac:dyDescent="0.25">
      <c r="A1481" s="246">
        <v>92752</v>
      </c>
      <c r="B1481" s="246" t="s">
        <v>6722</v>
      </c>
      <c r="C1481" s="246" t="s">
        <v>6703</v>
      </c>
      <c r="D1481" s="248">
        <v>2064.0500000000002</v>
      </c>
    </row>
    <row r="1482" spans="1:4" ht="13.5" x14ac:dyDescent="0.25">
      <c r="A1482" s="246">
        <v>92753</v>
      </c>
      <c r="B1482" s="246" t="s">
        <v>6723</v>
      </c>
      <c r="C1482" s="246" t="s">
        <v>6703</v>
      </c>
      <c r="D1482" s="247">
        <v>537.44000000000005</v>
      </c>
    </row>
    <row r="1483" spans="1:4" ht="13.5" x14ac:dyDescent="0.25">
      <c r="A1483" s="246">
        <v>92754</v>
      </c>
      <c r="B1483" s="246" t="s">
        <v>6724</v>
      </c>
      <c r="C1483" s="246" t="s">
        <v>6703</v>
      </c>
      <c r="D1483" s="247">
        <v>490.84</v>
      </c>
    </row>
    <row r="1484" spans="1:4" ht="13.5" x14ac:dyDescent="0.25">
      <c r="A1484" s="246">
        <v>92755</v>
      </c>
      <c r="B1484" s="246" t="s">
        <v>6725</v>
      </c>
      <c r="C1484" s="246" t="s">
        <v>5570</v>
      </c>
      <c r="D1484" s="247">
        <v>207.44</v>
      </c>
    </row>
    <row r="1485" spans="1:4" ht="13.5" x14ac:dyDescent="0.25">
      <c r="A1485" s="246">
        <v>92756</v>
      </c>
      <c r="B1485" s="246" t="s">
        <v>6726</v>
      </c>
      <c r="C1485" s="246" t="s">
        <v>5570</v>
      </c>
      <c r="D1485" s="247">
        <v>235.5</v>
      </c>
    </row>
    <row r="1486" spans="1:4" ht="13.5" x14ac:dyDescent="0.25">
      <c r="A1486" s="246">
        <v>92757</v>
      </c>
      <c r="B1486" s="246" t="s">
        <v>6727</v>
      </c>
      <c r="C1486" s="246" t="s">
        <v>5570</v>
      </c>
      <c r="D1486" s="247">
        <v>269.58999999999997</v>
      </c>
    </row>
    <row r="1487" spans="1:4" ht="13.5" x14ac:dyDescent="0.25">
      <c r="A1487" s="246">
        <v>92758</v>
      </c>
      <c r="B1487" s="246" t="s">
        <v>6728</v>
      </c>
      <c r="C1487" s="246" t="s">
        <v>6703</v>
      </c>
      <c r="D1487" s="247">
        <v>633.28</v>
      </c>
    </row>
    <row r="1488" spans="1:4" ht="13.5" x14ac:dyDescent="0.25">
      <c r="A1488" s="246">
        <v>91069</v>
      </c>
      <c r="B1488" s="246" t="s">
        <v>6729</v>
      </c>
      <c r="C1488" s="246" t="s">
        <v>5570</v>
      </c>
      <c r="D1488" s="247">
        <v>123.13</v>
      </c>
    </row>
    <row r="1489" spans="1:4" ht="13.5" x14ac:dyDescent="0.25">
      <c r="A1489" s="246">
        <v>91070</v>
      </c>
      <c r="B1489" s="246" t="s">
        <v>6730</v>
      </c>
      <c r="C1489" s="246" t="s">
        <v>5570</v>
      </c>
      <c r="D1489" s="247">
        <v>134.93</v>
      </c>
    </row>
    <row r="1490" spans="1:4" ht="13.5" x14ac:dyDescent="0.25">
      <c r="A1490" s="246">
        <v>91071</v>
      </c>
      <c r="B1490" s="246" t="s">
        <v>6731</v>
      </c>
      <c r="C1490" s="246" t="s">
        <v>5570</v>
      </c>
      <c r="D1490" s="247">
        <v>157.06</v>
      </c>
    </row>
    <row r="1491" spans="1:4" ht="13.5" x14ac:dyDescent="0.25">
      <c r="A1491" s="246">
        <v>91072</v>
      </c>
      <c r="B1491" s="246" t="s">
        <v>6732</v>
      </c>
      <c r="C1491" s="246" t="s">
        <v>5570</v>
      </c>
      <c r="D1491" s="247">
        <v>168.83</v>
      </c>
    </row>
    <row r="1492" spans="1:4" ht="13.5" x14ac:dyDescent="0.25">
      <c r="A1492" s="246">
        <v>91073</v>
      </c>
      <c r="B1492" s="246" t="s">
        <v>6733</v>
      </c>
      <c r="C1492" s="246" t="s">
        <v>5570</v>
      </c>
      <c r="D1492" s="247">
        <v>134.12</v>
      </c>
    </row>
    <row r="1493" spans="1:4" ht="13.5" x14ac:dyDescent="0.25">
      <c r="A1493" s="246">
        <v>91074</v>
      </c>
      <c r="B1493" s="246" t="s">
        <v>6734</v>
      </c>
      <c r="C1493" s="246" t="s">
        <v>5570</v>
      </c>
      <c r="D1493" s="247">
        <v>147.1</v>
      </c>
    </row>
    <row r="1494" spans="1:4" ht="13.5" x14ac:dyDescent="0.25">
      <c r="A1494" s="246">
        <v>91075</v>
      </c>
      <c r="B1494" s="246" t="s">
        <v>6735</v>
      </c>
      <c r="C1494" s="246" t="s">
        <v>5570</v>
      </c>
      <c r="D1494" s="247">
        <v>169.65</v>
      </c>
    </row>
    <row r="1495" spans="1:4" ht="13.5" x14ac:dyDescent="0.25">
      <c r="A1495" s="246">
        <v>91076</v>
      </c>
      <c r="B1495" s="246" t="s">
        <v>6736</v>
      </c>
      <c r="C1495" s="246" t="s">
        <v>5570</v>
      </c>
      <c r="D1495" s="247">
        <v>182.65</v>
      </c>
    </row>
    <row r="1496" spans="1:4" ht="13.5" x14ac:dyDescent="0.25">
      <c r="A1496" s="246">
        <v>91077</v>
      </c>
      <c r="B1496" s="246" t="s">
        <v>6737</v>
      </c>
      <c r="C1496" s="246" t="s">
        <v>5570</v>
      </c>
      <c r="D1496" s="247">
        <v>123.11</v>
      </c>
    </row>
    <row r="1497" spans="1:4" ht="13.5" x14ac:dyDescent="0.25">
      <c r="A1497" s="246">
        <v>91078</v>
      </c>
      <c r="B1497" s="246" t="s">
        <v>6738</v>
      </c>
      <c r="C1497" s="246" t="s">
        <v>5570</v>
      </c>
      <c r="D1497" s="247">
        <v>144.68</v>
      </c>
    </row>
    <row r="1498" spans="1:4" ht="13.5" x14ac:dyDescent="0.25">
      <c r="A1498" s="246">
        <v>91079</v>
      </c>
      <c r="B1498" s="246" t="s">
        <v>6739</v>
      </c>
      <c r="C1498" s="246" t="s">
        <v>5570</v>
      </c>
      <c r="D1498" s="247">
        <v>128.19</v>
      </c>
    </row>
    <row r="1499" spans="1:4" ht="13.5" x14ac:dyDescent="0.25">
      <c r="A1499" s="246">
        <v>91080</v>
      </c>
      <c r="B1499" s="246" t="s">
        <v>6740</v>
      </c>
      <c r="C1499" s="246" t="s">
        <v>5570</v>
      </c>
      <c r="D1499" s="247">
        <v>149.59</v>
      </c>
    </row>
    <row r="1500" spans="1:4" ht="13.5" x14ac:dyDescent="0.25">
      <c r="A1500" s="246">
        <v>91081</v>
      </c>
      <c r="B1500" s="246" t="s">
        <v>6741</v>
      </c>
      <c r="C1500" s="246" t="s">
        <v>5570</v>
      </c>
      <c r="D1500" s="247">
        <v>135.63999999999999</v>
      </c>
    </row>
    <row r="1501" spans="1:4" ht="13.5" x14ac:dyDescent="0.25">
      <c r="A1501" s="246">
        <v>91082</v>
      </c>
      <c r="B1501" s="246" t="s">
        <v>6742</v>
      </c>
      <c r="C1501" s="246" t="s">
        <v>5570</v>
      </c>
      <c r="D1501" s="247">
        <v>158.24</v>
      </c>
    </row>
    <row r="1502" spans="1:4" ht="13.5" x14ac:dyDescent="0.25">
      <c r="A1502" s="246">
        <v>91083</v>
      </c>
      <c r="B1502" s="246" t="s">
        <v>6743</v>
      </c>
      <c r="C1502" s="246" t="s">
        <v>5570</v>
      </c>
      <c r="D1502" s="247">
        <v>144.4</v>
      </c>
    </row>
    <row r="1503" spans="1:4" ht="13.5" x14ac:dyDescent="0.25">
      <c r="A1503" s="246">
        <v>91084</v>
      </c>
      <c r="B1503" s="246" t="s">
        <v>6744</v>
      </c>
      <c r="C1503" s="246" t="s">
        <v>5570</v>
      </c>
      <c r="D1503" s="247">
        <v>166.79</v>
      </c>
    </row>
    <row r="1504" spans="1:4" ht="13.5" x14ac:dyDescent="0.25">
      <c r="A1504" s="246">
        <v>91086</v>
      </c>
      <c r="B1504" s="246" t="s">
        <v>6745</v>
      </c>
      <c r="C1504" s="246" t="s">
        <v>5570</v>
      </c>
      <c r="D1504" s="247">
        <v>132.26</v>
      </c>
    </row>
    <row r="1505" spans="1:4" ht="13.5" x14ac:dyDescent="0.25">
      <c r="A1505" s="246">
        <v>91087</v>
      </c>
      <c r="B1505" s="246" t="s">
        <v>6746</v>
      </c>
      <c r="C1505" s="246" t="s">
        <v>5570</v>
      </c>
      <c r="D1505" s="247">
        <v>144.36000000000001</v>
      </c>
    </row>
    <row r="1506" spans="1:4" ht="13.5" x14ac:dyDescent="0.25">
      <c r="A1506" s="246">
        <v>91088</v>
      </c>
      <c r="B1506" s="246" t="s">
        <v>6747</v>
      </c>
      <c r="C1506" s="246" t="s">
        <v>5570</v>
      </c>
      <c r="D1506" s="247">
        <v>167.4</v>
      </c>
    </row>
    <row r="1507" spans="1:4" ht="13.5" x14ac:dyDescent="0.25">
      <c r="A1507" s="246">
        <v>91089</v>
      </c>
      <c r="B1507" s="246" t="s">
        <v>6748</v>
      </c>
      <c r="C1507" s="246" t="s">
        <v>5570</v>
      </c>
      <c r="D1507" s="247">
        <v>179.62</v>
      </c>
    </row>
    <row r="1508" spans="1:4" ht="13.5" x14ac:dyDescent="0.25">
      <c r="A1508" s="246">
        <v>91090</v>
      </c>
      <c r="B1508" s="246" t="s">
        <v>6749</v>
      </c>
      <c r="C1508" s="246" t="s">
        <v>5570</v>
      </c>
      <c r="D1508" s="247">
        <v>141.44</v>
      </c>
    </row>
    <row r="1509" spans="1:4" ht="13.5" x14ac:dyDescent="0.25">
      <c r="A1509" s="246">
        <v>91091</v>
      </c>
      <c r="B1509" s="246" t="s">
        <v>6750</v>
      </c>
      <c r="C1509" s="246" t="s">
        <v>5570</v>
      </c>
      <c r="D1509" s="247">
        <v>154.87</v>
      </c>
    </row>
    <row r="1510" spans="1:4" ht="13.5" x14ac:dyDescent="0.25">
      <c r="A1510" s="246">
        <v>91092</v>
      </c>
      <c r="B1510" s="246" t="s">
        <v>6751</v>
      </c>
      <c r="C1510" s="246" t="s">
        <v>5570</v>
      </c>
      <c r="D1510" s="247">
        <v>177.78</v>
      </c>
    </row>
    <row r="1511" spans="1:4" ht="13.5" x14ac:dyDescent="0.25">
      <c r="A1511" s="246">
        <v>91093</v>
      </c>
      <c r="B1511" s="246" t="s">
        <v>6752</v>
      </c>
      <c r="C1511" s="246" t="s">
        <v>5570</v>
      </c>
      <c r="D1511" s="247">
        <v>191.47</v>
      </c>
    </row>
    <row r="1512" spans="1:4" ht="13.5" x14ac:dyDescent="0.25">
      <c r="A1512" s="246">
        <v>91094</v>
      </c>
      <c r="B1512" s="246" t="s">
        <v>6753</v>
      </c>
      <c r="C1512" s="246" t="s">
        <v>5570</v>
      </c>
      <c r="D1512" s="247">
        <v>128.11000000000001</v>
      </c>
    </row>
    <row r="1513" spans="1:4" ht="13.5" x14ac:dyDescent="0.25">
      <c r="A1513" s="246">
        <v>91095</v>
      </c>
      <c r="B1513" s="246" t="s">
        <v>6754</v>
      </c>
      <c r="C1513" s="246" t="s">
        <v>5570</v>
      </c>
      <c r="D1513" s="247">
        <v>150.07</v>
      </c>
    </row>
    <row r="1514" spans="1:4" ht="13.5" x14ac:dyDescent="0.25">
      <c r="A1514" s="246">
        <v>91096</v>
      </c>
      <c r="B1514" s="246" t="s">
        <v>6755</v>
      </c>
      <c r="C1514" s="246" t="s">
        <v>5570</v>
      </c>
      <c r="D1514" s="247">
        <v>130.77000000000001</v>
      </c>
    </row>
    <row r="1515" spans="1:4" ht="13.5" x14ac:dyDescent="0.25">
      <c r="A1515" s="246">
        <v>91097</v>
      </c>
      <c r="B1515" s="246" t="s">
        <v>6756</v>
      </c>
      <c r="C1515" s="246" t="s">
        <v>5570</v>
      </c>
      <c r="D1515" s="247">
        <v>152.58000000000001</v>
      </c>
    </row>
    <row r="1516" spans="1:4" ht="13.5" x14ac:dyDescent="0.25">
      <c r="A1516" s="246">
        <v>91098</v>
      </c>
      <c r="B1516" s="246" t="s">
        <v>6757</v>
      </c>
      <c r="C1516" s="246" t="s">
        <v>5570</v>
      </c>
      <c r="D1516" s="247">
        <v>140.35</v>
      </c>
    </row>
    <row r="1517" spans="1:4" ht="13.5" x14ac:dyDescent="0.25">
      <c r="A1517" s="246">
        <v>91099</v>
      </c>
      <c r="B1517" s="246" t="s">
        <v>6758</v>
      </c>
      <c r="C1517" s="246" t="s">
        <v>5570</v>
      </c>
      <c r="D1517" s="247">
        <v>163.41999999999999</v>
      </c>
    </row>
    <row r="1518" spans="1:4" ht="13.5" x14ac:dyDescent="0.25">
      <c r="A1518" s="246">
        <v>91100</v>
      </c>
      <c r="B1518" s="246" t="s">
        <v>6759</v>
      </c>
      <c r="C1518" s="246" t="s">
        <v>5570</v>
      </c>
      <c r="D1518" s="247">
        <v>147.38</v>
      </c>
    </row>
    <row r="1519" spans="1:4" ht="13.5" x14ac:dyDescent="0.25">
      <c r="A1519" s="246">
        <v>91101</v>
      </c>
      <c r="B1519" s="246" t="s">
        <v>6760</v>
      </c>
      <c r="C1519" s="246" t="s">
        <v>5570</v>
      </c>
      <c r="D1519" s="247">
        <v>170.37</v>
      </c>
    </row>
    <row r="1520" spans="1:4" ht="13.5" x14ac:dyDescent="0.25">
      <c r="A1520" s="246">
        <v>93952</v>
      </c>
      <c r="B1520" s="246" t="s">
        <v>6761</v>
      </c>
      <c r="C1520" s="246" t="s">
        <v>5237</v>
      </c>
      <c r="D1520" s="247">
        <v>202.33</v>
      </c>
    </row>
    <row r="1521" spans="1:4" ht="13.5" x14ac:dyDescent="0.25">
      <c r="A1521" s="246">
        <v>93953</v>
      </c>
      <c r="B1521" s="246" t="s">
        <v>6762</v>
      </c>
      <c r="C1521" s="246" t="s">
        <v>5237</v>
      </c>
      <c r="D1521" s="247">
        <v>189.15</v>
      </c>
    </row>
    <row r="1522" spans="1:4" ht="13.5" x14ac:dyDescent="0.25">
      <c r="A1522" s="246">
        <v>93954</v>
      </c>
      <c r="B1522" s="246" t="s">
        <v>6763</v>
      </c>
      <c r="C1522" s="246" t="s">
        <v>5237</v>
      </c>
      <c r="D1522" s="247">
        <v>181.22</v>
      </c>
    </row>
    <row r="1523" spans="1:4" ht="13.5" x14ac:dyDescent="0.25">
      <c r="A1523" s="246">
        <v>93955</v>
      </c>
      <c r="B1523" s="246" t="s">
        <v>6764</v>
      </c>
      <c r="C1523" s="246" t="s">
        <v>5237</v>
      </c>
      <c r="D1523" s="247">
        <v>175.59</v>
      </c>
    </row>
    <row r="1524" spans="1:4" ht="13.5" x14ac:dyDescent="0.25">
      <c r="A1524" s="246">
        <v>93956</v>
      </c>
      <c r="B1524" s="246" t="s">
        <v>6765</v>
      </c>
      <c r="C1524" s="246" t="s">
        <v>5237</v>
      </c>
      <c r="D1524" s="247">
        <v>171.12</v>
      </c>
    </row>
    <row r="1525" spans="1:4" ht="13.5" x14ac:dyDescent="0.25">
      <c r="A1525" s="246">
        <v>93957</v>
      </c>
      <c r="B1525" s="246" t="s">
        <v>6766</v>
      </c>
      <c r="C1525" s="246" t="s">
        <v>5237</v>
      </c>
      <c r="D1525" s="247">
        <v>217.8</v>
      </c>
    </row>
    <row r="1526" spans="1:4" ht="13.5" x14ac:dyDescent="0.25">
      <c r="A1526" s="246">
        <v>93958</v>
      </c>
      <c r="B1526" s="246" t="s">
        <v>6767</v>
      </c>
      <c r="C1526" s="246" t="s">
        <v>5237</v>
      </c>
      <c r="D1526" s="247">
        <v>203.81</v>
      </c>
    </row>
    <row r="1527" spans="1:4" ht="13.5" x14ac:dyDescent="0.25">
      <c r="A1527" s="246">
        <v>93959</v>
      </c>
      <c r="B1527" s="246" t="s">
        <v>6768</v>
      </c>
      <c r="C1527" s="246" t="s">
        <v>5237</v>
      </c>
      <c r="D1527" s="247">
        <v>195.44</v>
      </c>
    </row>
    <row r="1528" spans="1:4" ht="13.5" x14ac:dyDescent="0.25">
      <c r="A1528" s="246">
        <v>93960</v>
      </c>
      <c r="B1528" s="246" t="s">
        <v>6769</v>
      </c>
      <c r="C1528" s="246" t="s">
        <v>5237</v>
      </c>
      <c r="D1528" s="247">
        <v>189.58</v>
      </c>
    </row>
    <row r="1529" spans="1:4" ht="13.5" x14ac:dyDescent="0.25">
      <c r="A1529" s="246">
        <v>93961</v>
      </c>
      <c r="B1529" s="246" t="s">
        <v>6770</v>
      </c>
      <c r="C1529" s="246" t="s">
        <v>5237</v>
      </c>
      <c r="D1529" s="247">
        <v>184.93</v>
      </c>
    </row>
    <row r="1530" spans="1:4" ht="13.5" x14ac:dyDescent="0.25">
      <c r="A1530" s="246">
        <v>93962</v>
      </c>
      <c r="B1530" s="246" t="s">
        <v>6771</v>
      </c>
      <c r="C1530" s="246" t="s">
        <v>5237</v>
      </c>
      <c r="D1530" s="247">
        <v>189.81</v>
      </c>
    </row>
    <row r="1531" spans="1:4" ht="13.5" x14ac:dyDescent="0.25">
      <c r="A1531" s="246">
        <v>93963</v>
      </c>
      <c r="B1531" s="246" t="s">
        <v>6772</v>
      </c>
      <c r="C1531" s="246" t="s">
        <v>5237</v>
      </c>
      <c r="D1531" s="247">
        <v>176.66</v>
      </c>
    </row>
    <row r="1532" spans="1:4" ht="13.5" x14ac:dyDescent="0.25">
      <c r="A1532" s="246">
        <v>93964</v>
      </c>
      <c r="B1532" s="246" t="s">
        <v>6773</v>
      </c>
      <c r="C1532" s="246" t="s">
        <v>5237</v>
      </c>
      <c r="D1532" s="247">
        <v>168.8</v>
      </c>
    </row>
    <row r="1533" spans="1:4" ht="13.5" x14ac:dyDescent="0.25">
      <c r="A1533" s="246">
        <v>93965</v>
      </c>
      <c r="B1533" s="246" t="s">
        <v>6774</v>
      </c>
      <c r="C1533" s="246" t="s">
        <v>5237</v>
      </c>
      <c r="D1533" s="247">
        <v>161.56</v>
      </c>
    </row>
    <row r="1534" spans="1:4" ht="13.5" x14ac:dyDescent="0.25">
      <c r="A1534" s="246">
        <v>93966</v>
      </c>
      <c r="B1534" s="246" t="s">
        <v>6775</v>
      </c>
      <c r="C1534" s="246" t="s">
        <v>5237</v>
      </c>
      <c r="D1534" s="247">
        <v>158.72</v>
      </c>
    </row>
    <row r="1535" spans="1:4" ht="13.5" x14ac:dyDescent="0.25">
      <c r="A1535" s="246">
        <v>93967</v>
      </c>
      <c r="B1535" s="246" t="s">
        <v>6776</v>
      </c>
      <c r="C1535" s="246" t="s">
        <v>5237</v>
      </c>
      <c r="D1535" s="247">
        <v>205.25</v>
      </c>
    </row>
    <row r="1536" spans="1:4" ht="13.5" x14ac:dyDescent="0.25">
      <c r="A1536" s="246">
        <v>93968</v>
      </c>
      <c r="B1536" s="246" t="s">
        <v>6777</v>
      </c>
      <c r="C1536" s="246" t="s">
        <v>5237</v>
      </c>
      <c r="D1536" s="247">
        <v>191.31</v>
      </c>
    </row>
    <row r="1537" spans="1:4" ht="13.5" x14ac:dyDescent="0.25">
      <c r="A1537" s="246">
        <v>93969</v>
      </c>
      <c r="B1537" s="246" t="s">
        <v>6778</v>
      </c>
      <c r="C1537" s="246" t="s">
        <v>5237</v>
      </c>
      <c r="D1537" s="247">
        <v>183</v>
      </c>
    </row>
    <row r="1538" spans="1:4" ht="13.5" x14ac:dyDescent="0.25">
      <c r="A1538" s="246">
        <v>93970</v>
      </c>
      <c r="B1538" s="246" t="s">
        <v>6779</v>
      </c>
      <c r="C1538" s="246" t="s">
        <v>5237</v>
      </c>
      <c r="D1538" s="247">
        <v>177.18</v>
      </c>
    </row>
    <row r="1539" spans="1:4" ht="13.5" x14ac:dyDescent="0.25">
      <c r="A1539" s="246">
        <v>93971</v>
      </c>
      <c r="B1539" s="246" t="s">
        <v>6780</v>
      </c>
      <c r="C1539" s="246" t="s">
        <v>5237</v>
      </c>
      <c r="D1539" s="247">
        <v>167.37</v>
      </c>
    </row>
    <row r="1540" spans="1:4" ht="13.5" x14ac:dyDescent="0.25">
      <c r="A1540" s="246">
        <v>95108</v>
      </c>
      <c r="B1540" s="246" t="s">
        <v>6781</v>
      </c>
      <c r="C1540" s="246" t="s">
        <v>5304</v>
      </c>
      <c r="D1540" s="247">
        <v>25.84</v>
      </c>
    </row>
    <row r="1541" spans="1:4" ht="13.5" x14ac:dyDescent="0.25">
      <c r="A1541" s="246">
        <v>100332</v>
      </c>
      <c r="B1541" s="246" t="s">
        <v>6782</v>
      </c>
      <c r="C1541" s="246" t="s">
        <v>5570</v>
      </c>
      <c r="D1541" s="247">
        <v>982.81</v>
      </c>
    </row>
    <row r="1542" spans="1:4" ht="13.5" x14ac:dyDescent="0.25">
      <c r="A1542" s="246">
        <v>100333</v>
      </c>
      <c r="B1542" s="246" t="s">
        <v>6783</v>
      </c>
      <c r="C1542" s="246" t="s">
        <v>5570</v>
      </c>
      <c r="D1542" s="247">
        <v>595.20000000000005</v>
      </c>
    </row>
    <row r="1543" spans="1:4" ht="13.5" x14ac:dyDescent="0.25">
      <c r="A1543" s="246">
        <v>100334</v>
      </c>
      <c r="B1543" s="246" t="s">
        <v>6784</v>
      </c>
      <c r="C1543" s="246" t="s">
        <v>5570</v>
      </c>
      <c r="D1543" s="247">
        <v>773.39</v>
      </c>
    </row>
    <row r="1544" spans="1:4" ht="13.5" x14ac:dyDescent="0.25">
      <c r="A1544" s="246">
        <v>100335</v>
      </c>
      <c r="B1544" s="246" t="s">
        <v>6785</v>
      </c>
      <c r="C1544" s="246" t="s">
        <v>5570</v>
      </c>
      <c r="D1544" s="247">
        <v>482.69</v>
      </c>
    </row>
    <row r="1545" spans="1:4" ht="13.5" x14ac:dyDescent="0.25">
      <c r="A1545" s="246">
        <v>100341</v>
      </c>
      <c r="B1545" s="246" t="s">
        <v>6786</v>
      </c>
      <c r="C1545" s="246" t="s">
        <v>5570</v>
      </c>
      <c r="D1545" s="247">
        <v>36.6</v>
      </c>
    </row>
    <row r="1546" spans="1:4" ht="13.5" x14ac:dyDescent="0.25">
      <c r="A1546" s="246">
        <v>100342</v>
      </c>
      <c r="B1546" s="246" t="s">
        <v>6787</v>
      </c>
      <c r="C1546" s="246" t="s">
        <v>6634</v>
      </c>
      <c r="D1546" s="247">
        <v>16.04</v>
      </c>
    </row>
    <row r="1547" spans="1:4" ht="13.5" x14ac:dyDescent="0.25">
      <c r="A1547" s="246">
        <v>100343</v>
      </c>
      <c r="B1547" s="246" t="s">
        <v>6788</v>
      </c>
      <c r="C1547" s="246" t="s">
        <v>6634</v>
      </c>
      <c r="D1547" s="247">
        <v>15.39</v>
      </c>
    </row>
    <row r="1548" spans="1:4" ht="13.5" x14ac:dyDescent="0.25">
      <c r="A1548" s="246">
        <v>100344</v>
      </c>
      <c r="B1548" s="246" t="s">
        <v>6789</v>
      </c>
      <c r="C1548" s="246" t="s">
        <v>6634</v>
      </c>
      <c r="D1548" s="247">
        <v>13.93</v>
      </c>
    </row>
    <row r="1549" spans="1:4" ht="13.5" x14ac:dyDescent="0.25">
      <c r="A1549" s="246">
        <v>100345</v>
      </c>
      <c r="B1549" s="246" t="s">
        <v>6790</v>
      </c>
      <c r="C1549" s="246" t="s">
        <v>6634</v>
      </c>
      <c r="D1549" s="247">
        <v>11.83</v>
      </c>
    </row>
    <row r="1550" spans="1:4" ht="13.5" x14ac:dyDescent="0.25">
      <c r="A1550" s="246">
        <v>100346</v>
      </c>
      <c r="B1550" s="246" t="s">
        <v>6791</v>
      </c>
      <c r="C1550" s="246" t="s">
        <v>6634</v>
      </c>
      <c r="D1550" s="247">
        <v>11.37</v>
      </c>
    </row>
    <row r="1551" spans="1:4" ht="13.5" x14ac:dyDescent="0.25">
      <c r="A1551" s="246">
        <v>100347</v>
      </c>
      <c r="B1551" s="246" t="s">
        <v>6792</v>
      </c>
      <c r="C1551" s="246" t="s">
        <v>6634</v>
      </c>
      <c r="D1551" s="247">
        <v>12.94</v>
      </c>
    </row>
    <row r="1552" spans="1:4" ht="13.5" x14ac:dyDescent="0.25">
      <c r="A1552" s="246">
        <v>100348</v>
      </c>
      <c r="B1552" s="246" t="s">
        <v>6793</v>
      </c>
      <c r="C1552" s="246" t="s">
        <v>6634</v>
      </c>
      <c r="D1552" s="247">
        <v>12.72</v>
      </c>
    </row>
    <row r="1553" spans="1:4" ht="13.5" x14ac:dyDescent="0.25">
      <c r="A1553" s="246">
        <v>100349</v>
      </c>
      <c r="B1553" s="246" t="s">
        <v>6794</v>
      </c>
      <c r="C1553" s="246" t="s">
        <v>6703</v>
      </c>
      <c r="D1553" s="247">
        <v>681.6</v>
      </c>
    </row>
    <row r="1554" spans="1:4" ht="13.5" x14ac:dyDescent="0.25">
      <c r="A1554" s="246">
        <v>102989</v>
      </c>
      <c r="B1554" s="246" t="s">
        <v>6795</v>
      </c>
      <c r="C1554" s="246" t="s">
        <v>5237</v>
      </c>
      <c r="D1554" s="247">
        <v>27.34</v>
      </c>
    </row>
    <row r="1555" spans="1:4" ht="13.5" x14ac:dyDescent="0.25">
      <c r="A1555" s="246">
        <v>102990</v>
      </c>
      <c r="B1555" s="246" t="s">
        <v>6796</v>
      </c>
      <c r="C1555" s="246" t="s">
        <v>5237</v>
      </c>
      <c r="D1555" s="247">
        <v>33.24</v>
      </c>
    </row>
    <row r="1556" spans="1:4" ht="13.5" x14ac:dyDescent="0.25">
      <c r="A1556" s="246">
        <v>102991</v>
      </c>
      <c r="B1556" s="246" t="s">
        <v>6797</v>
      </c>
      <c r="C1556" s="246" t="s">
        <v>5237</v>
      </c>
      <c r="D1556" s="247">
        <v>43</v>
      </c>
    </row>
    <row r="1557" spans="1:4" ht="13.5" x14ac:dyDescent="0.25">
      <c r="A1557" s="246">
        <v>102992</v>
      </c>
      <c r="B1557" s="246" t="s">
        <v>6798</v>
      </c>
      <c r="C1557" s="246" t="s">
        <v>5237</v>
      </c>
      <c r="D1557" s="247">
        <v>62.6</v>
      </c>
    </row>
    <row r="1558" spans="1:4" ht="13.5" x14ac:dyDescent="0.25">
      <c r="A1558" s="246">
        <v>102993</v>
      </c>
      <c r="B1558" s="246" t="s">
        <v>6799</v>
      </c>
      <c r="C1558" s="246" t="s">
        <v>5237</v>
      </c>
      <c r="D1558" s="247">
        <v>81.569999999999993</v>
      </c>
    </row>
    <row r="1559" spans="1:4" ht="13.5" x14ac:dyDescent="0.25">
      <c r="A1559" s="246">
        <v>102994</v>
      </c>
      <c r="B1559" s="246" t="s">
        <v>6800</v>
      </c>
      <c r="C1559" s="246" t="s">
        <v>5237</v>
      </c>
      <c r="D1559" s="247">
        <v>137.58000000000001</v>
      </c>
    </row>
    <row r="1560" spans="1:4" ht="13.5" x14ac:dyDescent="0.25">
      <c r="A1560" s="246">
        <v>102995</v>
      </c>
      <c r="B1560" s="246" t="s">
        <v>6801</v>
      </c>
      <c r="C1560" s="246" t="s">
        <v>5237</v>
      </c>
      <c r="D1560" s="247">
        <v>44.75</v>
      </c>
    </row>
    <row r="1561" spans="1:4" ht="13.5" x14ac:dyDescent="0.25">
      <c r="A1561" s="246">
        <v>102996</v>
      </c>
      <c r="B1561" s="246" t="s">
        <v>6802</v>
      </c>
      <c r="C1561" s="246" t="s">
        <v>5237</v>
      </c>
      <c r="D1561" s="247">
        <v>63.32</v>
      </c>
    </row>
    <row r="1562" spans="1:4" ht="13.5" x14ac:dyDescent="0.25">
      <c r="A1562" s="246">
        <v>102997</v>
      </c>
      <c r="B1562" s="246" t="s">
        <v>6803</v>
      </c>
      <c r="C1562" s="246" t="s">
        <v>5237</v>
      </c>
      <c r="D1562" s="247">
        <v>84.97</v>
      </c>
    </row>
    <row r="1563" spans="1:4" ht="13.5" x14ac:dyDescent="0.25">
      <c r="A1563" s="246">
        <v>102998</v>
      </c>
      <c r="B1563" s="246" t="s">
        <v>6804</v>
      </c>
      <c r="C1563" s="246" t="s">
        <v>5237</v>
      </c>
      <c r="D1563" s="247">
        <v>81.13</v>
      </c>
    </row>
    <row r="1564" spans="1:4" ht="13.5" x14ac:dyDescent="0.25">
      <c r="A1564" s="246">
        <v>102999</v>
      </c>
      <c r="B1564" s="246" t="s">
        <v>6805</v>
      </c>
      <c r="C1564" s="246" t="s">
        <v>5237</v>
      </c>
      <c r="D1564" s="247">
        <v>102.68</v>
      </c>
    </row>
    <row r="1565" spans="1:4" ht="13.5" x14ac:dyDescent="0.25">
      <c r="A1565" s="246">
        <v>103000</v>
      </c>
      <c r="B1565" s="246" t="s">
        <v>6806</v>
      </c>
      <c r="C1565" s="246" t="s">
        <v>5237</v>
      </c>
      <c r="D1565" s="247">
        <v>103.1</v>
      </c>
    </row>
    <row r="1566" spans="1:4" ht="13.5" x14ac:dyDescent="0.25">
      <c r="A1566" s="246">
        <v>103001</v>
      </c>
      <c r="B1566" s="246" t="s">
        <v>6807</v>
      </c>
      <c r="C1566" s="246" t="s">
        <v>5304</v>
      </c>
      <c r="D1566" s="247">
        <v>243.55</v>
      </c>
    </row>
    <row r="1567" spans="1:4" ht="13.5" x14ac:dyDescent="0.25">
      <c r="A1567" s="246">
        <v>103002</v>
      </c>
      <c r="B1567" s="246" t="s">
        <v>6808</v>
      </c>
      <c r="C1567" s="246" t="s">
        <v>5304</v>
      </c>
      <c r="D1567" s="247">
        <v>304.87</v>
      </c>
    </row>
    <row r="1568" spans="1:4" ht="13.5" x14ac:dyDescent="0.25">
      <c r="A1568" s="246">
        <v>103003</v>
      </c>
      <c r="B1568" s="246" t="s">
        <v>6809</v>
      </c>
      <c r="C1568" s="246" t="s">
        <v>5304</v>
      </c>
      <c r="D1568" s="247">
        <v>427.55</v>
      </c>
    </row>
    <row r="1569" spans="1:4" ht="13.5" x14ac:dyDescent="0.25">
      <c r="A1569" s="246">
        <v>103005</v>
      </c>
      <c r="B1569" s="246" t="s">
        <v>6810</v>
      </c>
      <c r="C1569" s="246" t="s">
        <v>5304</v>
      </c>
      <c r="D1569" s="247">
        <v>571.98</v>
      </c>
    </row>
    <row r="1570" spans="1:4" ht="13.5" x14ac:dyDescent="0.25">
      <c r="A1570" s="246">
        <v>103006</v>
      </c>
      <c r="B1570" s="246" t="s">
        <v>6811</v>
      </c>
      <c r="C1570" s="246" t="s">
        <v>5304</v>
      </c>
      <c r="D1570" s="247">
        <v>778</v>
      </c>
    </row>
    <row r="1571" spans="1:4" ht="13.5" x14ac:dyDescent="0.25">
      <c r="A1571" s="246">
        <v>103007</v>
      </c>
      <c r="B1571" s="246" t="s">
        <v>6812</v>
      </c>
      <c r="C1571" s="246" t="s">
        <v>5304</v>
      </c>
      <c r="D1571" s="248">
        <v>1037.67</v>
      </c>
    </row>
    <row r="1572" spans="1:4" ht="13.5" x14ac:dyDescent="0.25">
      <c r="A1572" s="246">
        <v>97933</v>
      </c>
      <c r="B1572" s="246" t="s">
        <v>6813</v>
      </c>
      <c r="C1572" s="246" t="s">
        <v>5304</v>
      </c>
      <c r="D1572" s="247">
        <v>913.51</v>
      </c>
    </row>
    <row r="1573" spans="1:4" ht="13.5" x14ac:dyDescent="0.25">
      <c r="A1573" s="246">
        <v>97934</v>
      </c>
      <c r="B1573" s="246" t="s">
        <v>6814</v>
      </c>
      <c r="C1573" s="246" t="s">
        <v>5304</v>
      </c>
      <c r="D1573" s="248">
        <v>1978.24</v>
      </c>
    </row>
    <row r="1574" spans="1:4" ht="13.5" x14ac:dyDescent="0.25">
      <c r="A1574" s="246">
        <v>97935</v>
      </c>
      <c r="B1574" s="246" t="s">
        <v>6815</v>
      </c>
      <c r="C1574" s="246" t="s">
        <v>5304</v>
      </c>
      <c r="D1574" s="247">
        <v>748.23</v>
      </c>
    </row>
    <row r="1575" spans="1:4" ht="13.5" x14ac:dyDescent="0.25">
      <c r="A1575" s="246">
        <v>97936</v>
      </c>
      <c r="B1575" s="246" t="s">
        <v>6816</v>
      </c>
      <c r="C1575" s="246" t="s">
        <v>5304</v>
      </c>
      <c r="D1575" s="248">
        <v>1687.19</v>
      </c>
    </row>
    <row r="1576" spans="1:4" ht="13.5" x14ac:dyDescent="0.25">
      <c r="A1576" s="246">
        <v>97947</v>
      </c>
      <c r="B1576" s="246" t="s">
        <v>6817</v>
      </c>
      <c r="C1576" s="246" t="s">
        <v>5304</v>
      </c>
      <c r="D1576" s="248">
        <v>1605.59</v>
      </c>
    </row>
    <row r="1577" spans="1:4" ht="13.5" x14ac:dyDescent="0.25">
      <c r="A1577" s="246">
        <v>97948</v>
      </c>
      <c r="B1577" s="246" t="s">
        <v>6818</v>
      </c>
      <c r="C1577" s="246" t="s">
        <v>5304</v>
      </c>
      <c r="D1577" s="248">
        <v>2955.25</v>
      </c>
    </row>
    <row r="1578" spans="1:4" ht="13.5" x14ac:dyDescent="0.25">
      <c r="A1578" s="246">
        <v>97949</v>
      </c>
      <c r="B1578" s="246" t="s">
        <v>6819</v>
      </c>
      <c r="C1578" s="246" t="s">
        <v>5304</v>
      </c>
      <c r="D1578" s="248">
        <v>1624.77</v>
      </c>
    </row>
    <row r="1579" spans="1:4" ht="13.5" x14ac:dyDescent="0.25">
      <c r="A1579" s="246">
        <v>97950</v>
      </c>
      <c r="B1579" s="246" t="s">
        <v>6820</v>
      </c>
      <c r="C1579" s="246" t="s">
        <v>5304</v>
      </c>
      <c r="D1579" s="248">
        <v>2860.33</v>
      </c>
    </row>
    <row r="1580" spans="1:4" ht="13.5" x14ac:dyDescent="0.25">
      <c r="A1580" s="246">
        <v>97951</v>
      </c>
      <c r="B1580" s="246" t="s">
        <v>6821</v>
      </c>
      <c r="C1580" s="246" t="s">
        <v>5304</v>
      </c>
      <c r="D1580" s="248">
        <v>2583.8200000000002</v>
      </c>
    </row>
    <row r="1581" spans="1:4" ht="13.5" x14ac:dyDescent="0.25">
      <c r="A1581" s="246">
        <v>97952</v>
      </c>
      <c r="B1581" s="246" t="s">
        <v>6822</v>
      </c>
      <c r="C1581" s="246" t="s">
        <v>5304</v>
      </c>
      <c r="D1581" s="248">
        <v>4453.22</v>
      </c>
    </row>
    <row r="1582" spans="1:4" ht="13.5" x14ac:dyDescent="0.25">
      <c r="A1582" s="246">
        <v>97953</v>
      </c>
      <c r="B1582" s="246" t="s">
        <v>6823</v>
      </c>
      <c r="C1582" s="246" t="s">
        <v>5304</v>
      </c>
      <c r="D1582" s="248">
        <v>1154.92</v>
      </c>
    </row>
    <row r="1583" spans="1:4" ht="13.5" x14ac:dyDescent="0.25">
      <c r="A1583" s="246">
        <v>97955</v>
      </c>
      <c r="B1583" s="246" t="s">
        <v>6824</v>
      </c>
      <c r="C1583" s="246" t="s">
        <v>5304</v>
      </c>
      <c r="D1583" s="248">
        <v>2531.52</v>
      </c>
    </row>
    <row r="1584" spans="1:4" ht="13.5" x14ac:dyDescent="0.25">
      <c r="A1584" s="246">
        <v>97956</v>
      </c>
      <c r="B1584" s="246" t="s">
        <v>6825</v>
      </c>
      <c r="C1584" s="246" t="s">
        <v>5304</v>
      </c>
      <c r="D1584" s="248">
        <v>1244.6099999999999</v>
      </c>
    </row>
    <row r="1585" spans="1:4" ht="13.5" x14ac:dyDescent="0.25">
      <c r="A1585" s="246">
        <v>97957</v>
      </c>
      <c r="B1585" s="246" t="s">
        <v>6826</v>
      </c>
      <c r="C1585" s="246" t="s">
        <v>5304</v>
      </c>
      <c r="D1585" s="248">
        <v>2235.09</v>
      </c>
    </row>
    <row r="1586" spans="1:4" ht="13.5" x14ac:dyDescent="0.25">
      <c r="A1586" s="246">
        <v>97961</v>
      </c>
      <c r="B1586" s="246" t="s">
        <v>6827</v>
      </c>
      <c r="C1586" s="246" t="s">
        <v>5304</v>
      </c>
      <c r="D1586" s="248">
        <v>2024.34</v>
      </c>
    </row>
    <row r="1587" spans="1:4" ht="13.5" x14ac:dyDescent="0.25">
      <c r="A1587" s="246">
        <v>97973</v>
      </c>
      <c r="B1587" s="246" t="s">
        <v>6828</v>
      </c>
      <c r="C1587" s="246" t="s">
        <v>5304</v>
      </c>
      <c r="D1587" s="248">
        <v>3821.94</v>
      </c>
    </row>
    <row r="1588" spans="1:4" ht="13.5" x14ac:dyDescent="0.25">
      <c r="A1588" s="246">
        <v>97974</v>
      </c>
      <c r="B1588" s="246" t="s">
        <v>6829</v>
      </c>
      <c r="C1588" s="246" t="s">
        <v>5304</v>
      </c>
      <c r="D1588" s="247">
        <v>421.95</v>
      </c>
    </row>
    <row r="1589" spans="1:4" ht="13.5" x14ac:dyDescent="0.25">
      <c r="A1589" s="246">
        <v>97975</v>
      </c>
      <c r="B1589" s="246" t="s">
        <v>6830</v>
      </c>
      <c r="C1589" s="246" t="s">
        <v>5304</v>
      </c>
      <c r="D1589" s="247">
        <v>439.46</v>
      </c>
    </row>
    <row r="1590" spans="1:4" ht="13.5" x14ac:dyDescent="0.25">
      <c r="A1590" s="246">
        <v>97976</v>
      </c>
      <c r="B1590" s="246" t="s">
        <v>6831</v>
      </c>
      <c r="C1590" s="246" t="s">
        <v>5304</v>
      </c>
      <c r="D1590" s="248">
        <v>1005</v>
      </c>
    </row>
    <row r="1591" spans="1:4" ht="13.5" x14ac:dyDescent="0.25">
      <c r="A1591" s="246">
        <v>97977</v>
      </c>
      <c r="B1591" s="246" t="s">
        <v>6832</v>
      </c>
      <c r="C1591" s="246" t="s">
        <v>5304</v>
      </c>
      <c r="D1591" s="248">
        <v>1416.34</v>
      </c>
    </row>
    <row r="1592" spans="1:4" ht="13.5" x14ac:dyDescent="0.25">
      <c r="A1592" s="246">
        <v>97978</v>
      </c>
      <c r="B1592" s="246" t="s">
        <v>6833</v>
      </c>
      <c r="C1592" s="246" t="s">
        <v>5304</v>
      </c>
      <c r="D1592" s="247">
        <v>827.32</v>
      </c>
    </row>
    <row r="1593" spans="1:4" ht="13.5" x14ac:dyDescent="0.25">
      <c r="A1593" s="246">
        <v>97980</v>
      </c>
      <c r="B1593" s="246" t="s">
        <v>6834</v>
      </c>
      <c r="C1593" s="246" t="s">
        <v>5304</v>
      </c>
      <c r="D1593" s="248">
        <v>1870.62</v>
      </c>
    </row>
    <row r="1594" spans="1:4" ht="13.5" x14ac:dyDescent="0.25">
      <c r="A1594" s="246">
        <v>97981</v>
      </c>
      <c r="B1594" s="246" t="s">
        <v>6835</v>
      </c>
      <c r="C1594" s="246" t="s">
        <v>5237</v>
      </c>
      <c r="D1594" s="248">
        <v>1055.05</v>
      </c>
    </row>
    <row r="1595" spans="1:4" ht="13.5" x14ac:dyDescent="0.25">
      <c r="A1595" s="246">
        <v>97983</v>
      </c>
      <c r="B1595" s="246" t="s">
        <v>6836</v>
      </c>
      <c r="C1595" s="246" t="s">
        <v>5237</v>
      </c>
      <c r="D1595" s="247">
        <v>437.66</v>
      </c>
    </row>
    <row r="1596" spans="1:4" ht="13.5" x14ac:dyDescent="0.25">
      <c r="A1596" s="246">
        <v>97985</v>
      </c>
      <c r="B1596" s="246" t="s">
        <v>6837</v>
      </c>
      <c r="C1596" s="246" t="s">
        <v>5237</v>
      </c>
      <c r="D1596" s="248">
        <v>1274.31</v>
      </c>
    </row>
    <row r="1597" spans="1:4" ht="13.5" x14ac:dyDescent="0.25">
      <c r="A1597" s="246">
        <v>97987</v>
      </c>
      <c r="B1597" s="246" t="s">
        <v>6838</v>
      </c>
      <c r="C1597" s="246" t="s">
        <v>5237</v>
      </c>
      <c r="D1597" s="247">
        <v>583.49</v>
      </c>
    </row>
    <row r="1598" spans="1:4" ht="13.5" x14ac:dyDescent="0.25">
      <c r="A1598" s="246">
        <v>97988</v>
      </c>
      <c r="B1598" s="246" t="s">
        <v>6839</v>
      </c>
      <c r="C1598" s="246" t="s">
        <v>5304</v>
      </c>
      <c r="D1598" s="248">
        <v>2774.21</v>
      </c>
    </row>
    <row r="1599" spans="1:4" ht="13.5" x14ac:dyDescent="0.25">
      <c r="A1599" s="246">
        <v>97989</v>
      </c>
      <c r="B1599" s="246" t="s">
        <v>6840</v>
      </c>
      <c r="C1599" s="246" t="s">
        <v>5237</v>
      </c>
      <c r="D1599" s="248">
        <v>1493.61</v>
      </c>
    </row>
    <row r="1600" spans="1:4" ht="13.5" x14ac:dyDescent="0.25">
      <c r="A1600" s="246">
        <v>97991</v>
      </c>
      <c r="B1600" s="246" t="s">
        <v>6841</v>
      </c>
      <c r="C1600" s="246" t="s">
        <v>5237</v>
      </c>
      <c r="D1600" s="247">
        <v>841.2</v>
      </c>
    </row>
    <row r="1601" spans="1:4" ht="13.5" x14ac:dyDescent="0.25">
      <c r="A1601" s="246">
        <v>97992</v>
      </c>
      <c r="B1601" s="246" t="s">
        <v>6842</v>
      </c>
      <c r="C1601" s="246" t="s">
        <v>5304</v>
      </c>
      <c r="D1601" s="248">
        <v>3583.65</v>
      </c>
    </row>
    <row r="1602" spans="1:4" ht="13.5" x14ac:dyDescent="0.25">
      <c r="A1602" s="246">
        <v>97993</v>
      </c>
      <c r="B1602" s="246" t="s">
        <v>6843</v>
      </c>
      <c r="C1602" s="246" t="s">
        <v>5237</v>
      </c>
      <c r="D1602" s="248">
        <v>1822.53</v>
      </c>
    </row>
    <row r="1603" spans="1:4" ht="13.5" x14ac:dyDescent="0.25">
      <c r="A1603" s="246">
        <v>97994</v>
      </c>
      <c r="B1603" s="246" t="s">
        <v>6844</v>
      </c>
      <c r="C1603" s="246" t="s">
        <v>5304</v>
      </c>
      <c r="D1603" s="248">
        <v>2293.2199999999998</v>
      </c>
    </row>
    <row r="1604" spans="1:4" ht="13.5" x14ac:dyDescent="0.25">
      <c r="A1604" s="246">
        <v>97995</v>
      </c>
      <c r="B1604" s="246" t="s">
        <v>6845</v>
      </c>
      <c r="C1604" s="246" t="s">
        <v>5237</v>
      </c>
      <c r="D1604" s="248">
        <v>1094.01</v>
      </c>
    </row>
    <row r="1605" spans="1:4" ht="13.5" x14ac:dyDescent="0.25">
      <c r="A1605" s="246">
        <v>97996</v>
      </c>
      <c r="B1605" s="246" t="s">
        <v>6846</v>
      </c>
      <c r="C1605" s="246" t="s">
        <v>5304</v>
      </c>
      <c r="D1605" s="248">
        <v>2904.3</v>
      </c>
    </row>
    <row r="1606" spans="1:4" ht="13.5" x14ac:dyDescent="0.25">
      <c r="A1606" s="246">
        <v>97997</v>
      </c>
      <c r="B1606" s="246" t="s">
        <v>6847</v>
      </c>
      <c r="C1606" s="246" t="s">
        <v>5237</v>
      </c>
      <c r="D1606" s="248">
        <v>1306.02</v>
      </c>
    </row>
    <row r="1607" spans="1:4" ht="13.5" x14ac:dyDescent="0.25">
      <c r="A1607" s="246">
        <v>97999</v>
      </c>
      <c r="B1607" s="246" t="s">
        <v>6848</v>
      </c>
      <c r="C1607" s="246" t="s">
        <v>5237</v>
      </c>
      <c r="D1607" s="248">
        <v>1518.07</v>
      </c>
    </row>
    <row r="1608" spans="1:4" ht="13.5" x14ac:dyDescent="0.25">
      <c r="A1608" s="246">
        <v>98001</v>
      </c>
      <c r="B1608" s="246" t="s">
        <v>6849</v>
      </c>
      <c r="C1608" s="246" t="s">
        <v>5237</v>
      </c>
      <c r="D1608" s="248">
        <v>1730.12</v>
      </c>
    </row>
    <row r="1609" spans="1:4" ht="13.5" x14ac:dyDescent="0.25">
      <c r="A1609" s="246">
        <v>98002</v>
      </c>
      <c r="B1609" s="246" t="s">
        <v>6850</v>
      </c>
      <c r="C1609" s="246" t="s">
        <v>5304</v>
      </c>
      <c r="D1609" s="248">
        <v>4773.47</v>
      </c>
    </row>
    <row r="1610" spans="1:4" ht="13.5" x14ac:dyDescent="0.25">
      <c r="A1610" s="246">
        <v>98003</v>
      </c>
      <c r="B1610" s="246" t="s">
        <v>6851</v>
      </c>
      <c r="C1610" s="246" t="s">
        <v>5237</v>
      </c>
      <c r="D1610" s="248">
        <v>1942.19</v>
      </c>
    </row>
    <row r="1611" spans="1:4" ht="13.5" x14ac:dyDescent="0.25">
      <c r="A1611" s="246">
        <v>98005</v>
      </c>
      <c r="B1611" s="246" t="s">
        <v>6852</v>
      </c>
      <c r="C1611" s="246" t="s">
        <v>5237</v>
      </c>
      <c r="D1611" s="248">
        <v>2154.2600000000002</v>
      </c>
    </row>
    <row r="1612" spans="1:4" ht="13.5" x14ac:dyDescent="0.25">
      <c r="A1612" s="246">
        <v>98006</v>
      </c>
      <c r="B1612" s="246" t="s">
        <v>6853</v>
      </c>
      <c r="C1612" s="246" t="s">
        <v>5304</v>
      </c>
      <c r="D1612" s="248">
        <v>6000.81</v>
      </c>
    </row>
    <row r="1613" spans="1:4" ht="13.5" x14ac:dyDescent="0.25">
      <c r="A1613" s="246">
        <v>98007</v>
      </c>
      <c r="B1613" s="246" t="s">
        <v>6854</v>
      </c>
      <c r="C1613" s="246" t="s">
        <v>5237</v>
      </c>
      <c r="D1613" s="248">
        <v>2366.2800000000002</v>
      </c>
    </row>
    <row r="1614" spans="1:4" ht="13.5" x14ac:dyDescent="0.25">
      <c r="A1614" s="246">
        <v>98008</v>
      </c>
      <c r="B1614" s="246" t="s">
        <v>6855</v>
      </c>
      <c r="C1614" s="246" t="s">
        <v>5304</v>
      </c>
      <c r="D1614" s="248">
        <v>3613.46</v>
      </c>
    </row>
    <row r="1615" spans="1:4" ht="13.5" x14ac:dyDescent="0.25">
      <c r="A1615" s="246">
        <v>98009</v>
      </c>
      <c r="B1615" s="246" t="s">
        <v>6856</v>
      </c>
      <c r="C1615" s="246" t="s">
        <v>5237</v>
      </c>
      <c r="D1615" s="248">
        <v>1518.07</v>
      </c>
    </row>
    <row r="1616" spans="1:4" ht="13.5" x14ac:dyDescent="0.25">
      <c r="A1616" s="246">
        <v>98010</v>
      </c>
      <c r="B1616" s="246" t="s">
        <v>6857</v>
      </c>
      <c r="C1616" s="246" t="s">
        <v>5304</v>
      </c>
      <c r="D1616" s="248">
        <v>4421.79</v>
      </c>
    </row>
    <row r="1617" spans="1:4" ht="13.5" x14ac:dyDescent="0.25">
      <c r="A1617" s="246">
        <v>98011</v>
      </c>
      <c r="B1617" s="246" t="s">
        <v>6858</v>
      </c>
      <c r="C1617" s="246" t="s">
        <v>5237</v>
      </c>
      <c r="D1617" s="248">
        <v>1730.12</v>
      </c>
    </row>
    <row r="1618" spans="1:4" ht="13.5" x14ac:dyDescent="0.25">
      <c r="A1618" s="246">
        <v>98012</v>
      </c>
      <c r="B1618" s="246" t="s">
        <v>6859</v>
      </c>
      <c r="C1618" s="246" t="s">
        <v>5304</v>
      </c>
      <c r="D1618" s="248">
        <v>5201.2700000000004</v>
      </c>
    </row>
    <row r="1619" spans="1:4" ht="13.5" x14ac:dyDescent="0.25">
      <c r="A1619" s="246">
        <v>98013</v>
      </c>
      <c r="B1619" s="246" t="s">
        <v>6860</v>
      </c>
      <c r="C1619" s="246" t="s">
        <v>5237</v>
      </c>
      <c r="D1619" s="248">
        <v>1942.19</v>
      </c>
    </row>
    <row r="1620" spans="1:4" ht="13.5" x14ac:dyDescent="0.25">
      <c r="A1620" s="246">
        <v>98014</v>
      </c>
      <c r="B1620" s="246" t="s">
        <v>6861</v>
      </c>
      <c r="C1620" s="246" t="s">
        <v>5304</v>
      </c>
      <c r="D1620" s="248">
        <v>5980.76</v>
      </c>
    </row>
    <row r="1621" spans="1:4" ht="13.5" x14ac:dyDescent="0.25">
      <c r="A1621" s="246">
        <v>98015</v>
      </c>
      <c r="B1621" s="246" t="s">
        <v>6862</v>
      </c>
      <c r="C1621" s="246" t="s">
        <v>5237</v>
      </c>
      <c r="D1621" s="248">
        <v>2154.2600000000002</v>
      </c>
    </row>
    <row r="1622" spans="1:4" ht="13.5" x14ac:dyDescent="0.25">
      <c r="A1622" s="246">
        <v>98016</v>
      </c>
      <c r="B1622" s="246" t="s">
        <v>6863</v>
      </c>
      <c r="C1622" s="246" t="s">
        <v>5304</v>
      </c>
      <c r="D1622" s="248">
        <v>6764.61</v>
      </c>
    </row>
    <row r="1623" spans="1:4" ht="13.5" x14ac:dyDescent="0.25">
      <c r="A1623" s="246">
        <v>98017</v>
      </c>
      <c r="B1623" s="246" t="s">
        <v>6864</v>
      </c>
      <c r="C1623" s="246" t="s">
        <v>5237</v>
      </c>
      <c r="D1623" s="248">
        <v>2366.2800000000002</v>
      </c>
    </row>
    <row r="1624" spans="1:4" ht="13.5" x14ac:dyDescent="0.25">
      <c r="A1624" s="246">
        <v>98018</v>
      </c>
      <c r="B1624" s="246" t="s">
        <v>6865</v>
      </c>
      <c r="C1624" s="246" t="s">
        <v>5304</v>
      </c>
      <c r="D1624" s="248">
        <v>7539.79</v>
      </c>
    </row>
    <row r="1625" spans="1:4" ht="13.5" x14ac:dyDescent="0.25">
      <c r="A1625" s="246">
        <v>98019</v>
      </c>
      <c r="B1625" s="246" t="s">
        <v>6866</v>
      </c>
      <c r="C1625" s="246" t="s">
        <v>5237</v>
      </c>
      <c r="D1625" s="248">
        <v>2597.7800000000002</v>
      </c>
    </row>
    <row r="1626" spans="1:4" ht="13.5" x14ac:dyDescent="0.25">
      <c r="A1626" s="246">
        <v>98020</v>
      </c>
      <c r="B1626" s="246" t="s">
        <v>6867</v>
      </c>
      <c r="C1626" s="246" t="s">
        <v>5304</v>
      </c>
      <c r="D1626" s="248">
        <v>5341.62</v>
      </c>
    </row>
    <row r="1627" spans="1:4" ht="13.5" x14ac:dyDescent="0.25">
      <c r="A1627" s="246">
        <v>98021</v>
      </c>
      <c r="B1627" s="246" t="s">
        <v>6868</v>
      </c>
      <c r="C1627" s="246" t="s">
        <v>5237</v>
      </c>
      <c r="D1627" s="248">
        <v>1961.7</v>
      </c>
    </row>
    <row r="1628" spans="1:4" ht="13.5" x14ac:dyDescent="0.25">
      <c r="A1628" s="246">
        <v>98022</v>
      </c>
      <c r="B1628" s="246" t="s">
        <v>6869</v>
      </c>
      <c r="C1628" s="246" t="s">
        <v>5304</v>
      </c>
      <c r="D1628" s="248">
        <v>6277.08</v>
      </c>
    </row>
    <row r="1629" spans="1:4" ht="13.5" x14ac:dyDescent="0.25">
      <c r="A1629" s="246">
        <v>98023</v>
      </c>
      <c r="B1629" s="246" t="s">
        <v>6870</v>
      </c>
      <c r="C1629" s="246" t="s">
        <v>5237</v>
      </c>
      <c r="D1629" s="248">
        <v>2173.6999999999998</v>
      </c>
    </row>
    <row r="1630" spans="1:4" ht="13.5" x14ac:dyDescent="0.25">
      <c r="A1630" s="246">
        <v>98024</v>
      </c>
      <c r="B1630" s="246" t="s">
        <v>6871</v>
      </c>
      <c r="C1630" s="246" t="s">
        <v>5304</v>
      </c>
      <c r="D1630" s="248">
        <v>7271.37</v>
      </c>
    </row>
    <row r="1631" spans="1:4" ht="13.5" x14ac:dyDescent="0.25">
      <c r="A1631" s="246">
        <v>98025</v>
      </c>
      <c r="B1631" s="246" t="s">
        <v>6872</v>
      </c>
      <c r="C1631" s="246" t="s">
        <v>5237</v>
      </c>
      <c r="D1631" s="248">
        <v>2385.8000000000002</v>
      </c>
    </row>
    <row r="1632" spans="1:4" ht="13.5" x14ac:dyDescent="0.25">
      <c r="A1632" s="246">
        <v>98026</v>
      </c>
      <c r="B1632" s="246" t="s">
        <v>6873</v>
      </c>
      <c r="C1632" s="246" t="s">
        <v>5304</v>
      </c>
      <c r="D1632" s="248">
        <v>8210.01</v>
      </c>
    </row>
    <row r="1633" spans="1:4" ht="13.5" x14ac:dyDescent="0.25">
      <c r="A1633" s="246">
        <v>98027</v>
      </c>
      <c r="B1633" s="246" t="s">
        <v>6874</v>
      </c>
      <c r="C1633" s="246" t="s">
        <v>5237</v>
      </c>
      <c r="D1633" s="248">
        <v>2597.7800000000002</v>
      </c>
    </row>
    <row r="1634" spans="1:4" ht="13.5" x14ac:dyDescent="0.25">
      <c r="A1634" s="246">
        <v>98028</v>
      </c>
      <c r="B1634" s="246" t="s">
        <v>6875</v>
      </c>
      <c r="C1634" s="246" t="s">
        <v>5304</v>
      </c>
      <c r="D1634" s="248">
        <v>9148.7000000000007</v>
      </c>
    </row>
    <row r="1635" spans="1:4" ht="13.5" x14ac:dyDescent="0.25">
      <c r="A1635" s="246">
        <v>98029</v>
      </c>
      <c r="B1635" s="246" t="s">
        <v>6876</v>
      </c>
      <c r="C1635" s="246" t="s">
        <v>5237</v>
      </c>
      <c r="D1635" s="248">
        <v>2813.85</v>
      </c>
    </row>
    <row r="1636" spans="1:4" ht="13.5" x14ac:dyDescent="0.25">
      <c r="A1636" s="246">
        <v>98030</v>
      </c>
      <c r="B1636" s="246" t="s">
        <v>6877</v>
      </c>
      <c r="C1636" s="246" t="s">
        <v>5304</v>
      </c>
      <c r="D1636" s="248">
        <v>7465.34</v>
      </c>
    </row>
    <row r="1637" spans="1:4" ht="13.5" x14ac:dyDescent="0.25">
      <c r="A1637" s="246">
        <v>98031</v>
      </c>
      <c r="B1637" s="246" t="s">
        <v>6878</v>
      </c>
      <c r="C1637" s="246" t="s">
        <v>5237</v>
      </c>
      <c r="D1637" s="248">
        <v>2389.86</v>
      </c>
    </row>
    <row r="1638" spans="1:4" ht="13.5" x14ac:dyDescent="0.25">
      <c r="A1638" s="246">
        <v>98032</v>
      </c>
      <c r="B1638" s="246" t="s">
        <v>6879</v>
      </c>
      <c r="C1638" s="246" t="s">
        <v>5304</v>
      </c>
      <c r="D1638" s="248">
        <v>8602.32</v>
      </c>
    </row>
    <row r="1639" spans="1:4" ht="13.5" x14ac:dyDescent="0.25">
      <c r="A1639" s="246">
        <v>98033</v>
      </c>
      <c r="B1639" s="246" t="s">
        <v>6880</v>
      </c>
      <c r="C1639" s="246" t="s">
        <v>5237</v>
      </c>
      <c r="D1639" s="248">
        <v>2601.85</v>
      </c>
    </row>
    <row r="1640" spans="1:4" ht="13.5" x14ac:dyDescent="0.25">
      <c r="A1640" s="246">
        <v>98034</v>
      </c>
      <c r="B1640" s="246" t="s">
        <v>6881</v>
      </c>
      <c r="C1640" s="246" t="s">
        <v>5304</v>
      </c>
      <c r="D1640" s="248">
        <v>9739.23</v>
      </c>
    </row>
    <row r="1641" spans="1:4" ht="13.5" x14ac:dyDescent="0.25">
      <c r="A1641" s="246">
        <v>98035</v>
      </c>
      <c r="B1641" s="246" t="s">
        <v>6882</v>
      </c>
      <c r="C1641" s="246" t="s">
        <v>5237</v>
      </c>
      <c r="D1641" s="248">
        <v>2813.85</v>
      </c>
    </row>
    <row r="1642" spans="1:4" ht="13.5" x14ac:dyDescent="0.25">
      <c r="A1642" s="246">
        <v>98036</v>
      </c>
      <c r="B1642" s="246" t="s">
        <v>6883</v>
      </c>
      <c r="C1642" s="246" t="s">
        <v>5304</v>
      </c>
      <c r="D1642" s="248">
        <v>10876.19</v>
      </c>
    </row>
    <row r="1643" spans="1:4" ht="13.5" x14ac:dyDescent="0.25">
      <c r="A1643" s="246">
        <v>98037</v>
      </c>
      <c r="B1643" s="246" t="s">
        <v>6884</v>
      </c>
      <c r="C1643" s="246" t="s">
        <v>5237</v>
      </c>
      <c r="D1643" s="248">
        <v>3029.96</v>
      </c>
    </row>
    <row r="1644" spans="1:4" ht="13.5" x14ac:dyDescent="0.25">
      <c r="A1644" s="246">
        <v>98038</v>
      </c>
      <c r="B1644" s="246" t="s">
        <v>6885</v>
      </c>
      <c r="C1644" s="246" t="s">
        <v>5304</v>
      </c>
      <c r="D1644" s="248">
        <v>9952.73</v>
      </c>
    </row>
    <row r="1645" spans="1:4" ht="13.5" x14ac:dyDescent="0.25">
      <c r="A1645" s="246">
        <v>98039</v>
      </c>
      <c r="B1645" s="246" t="s">
        <v>6886</v>
      </c>
      <c r="C1645" s="246" t="s">
        <v>5237</v>
      </c>
      <c r="D1645" s="248">
        <v>2817.92</v>
      </c>
    </row>
    <row r="1646" spans="1:4" ht="13.5" x14ac:dyDescent="0.25">
      <c r="A1646" s="246">
        <v>98040</v>
      </c>
      <c r="B1646" s="246" t="s">
        <v>6887</v>
      </c>
      <c r="C1646" s="246" t="s">
        <v>5304</v>
      </c>
      <c r="D1646" s="248">
        <v>11263.66</v>
      </c>
    </row>
    <row r="1647" spans="1:4" ht="13.5" x14ac:dyDescent="0.25">
      <c r="A1647" s="246">
        <v>98041</v>
      </c>
      <c r="B1647" s="246" t="s">
        <v>6888</v>
      </c>
      <c r="C1647" s="246" t="s">
        <v>5237</v>
      </c>
      <c r="D1647" s="248">
        <v>3029.96</v>
      </c>
    </row>
    <row r="1648" spans="1:4" ht="13.5" x14ac:dyDescent="0.25">
      <c r="A1648" s="246">
        <v>98042</v>
      </c>
      <c r="B1648" s="246" t="s">
        <v>6889</v>
      </c>
      <c r="C1648" s="246" t="s">
        <v>5304</v>
      </c>
      <c r="D1648" s="248">
        <v>12574.57</v>
      </c>
    </row>
    <row r="1649" spans="1:4" ht="13.5" x14ac:dyDescent="0.25">
      <c r="A1649" s="246">
        <v>98043</v>
      </c>
      <c r="B1649" s="246" t="s">
        <v>6890</v>
      </c>
      <c r="C1649" s="246" t="s">
        <v>5237</v>
      </c>
      <c r="D1649" s="248">
        <v>3246.06</v>
      </c>
    </row>
    <row r="1650" spans="1:4" ht="13.5" x14ac:dyDescent="0.25">
      <c r="A1650" s="246">
        <v>98044</v>
      </c>
      <c r="B1650" s="246" t="s">
        <v>6891</v>
      </c>
      <c r="C1650" s="246" t="s">
        <v>5304</v>
      </c>
      <c r="D1650" s="248">
        <v>12778.63</v>
      </c>
    </row>
    <row r="1651" spans="1:4" ht="13.5" x14ac:dyDescent="0.25">
      <c r="A1651" s="246">
        <v>98045</v>
      </c>
      <c r="B1651" s="246" t="s">
        <v>6892</v>
      </c>
      <c r="C1651" s="246" t="s">
        <v>5237</v>
      </c>
      <c r="D1651" s="248">
        <v>3246.06</v>
      </c>
    </row>
    <row r="1652" spans="1:4" ht="13.5" x14ac:dyDescent="0.25">
      <c r="A1652" s="246">
        <v>98046</v>
      </c>
      <c r="B1652" s="246" t="s">
        <v>6893</v>
      </c>
      <c r="C1652" s="246" t="s">
        <v>5304</v>
      </c>
      <c r="D1652" s="248">
        <v>14272.91</v>
      </c>
    </row>
    <row r="1653" spans="1:4" ht="13.5" x14ac:dyDescent="0.25">
      <c r="A1653" s="246">
        <v>98047</v>
      </c>
      <c r="B1653" s="246" t="s">
        <v>6894</v>
      </c>
      <c r="C1653" s="246" t="s">
        <v>5237</v>
      </c>
      <c r="D1653" s="248">
        <v>3462.16</v>
      </c>
    </row>
    <row r="1654" spans="1:4" ht="13.5" x14ac:dyDescent="0.25">
      <c r="A1654" s="246">
        <v>98048</v>
      </c>
      <c r="B1654" s="246" t="s">
        <v>6895</v>
      </c>
      <c r="C1654" s="246" t="s">
        <v>5304</v>
      </c>
      <c r="D1654" s="248">
        <v>16666.439999999999</v>
      </c>
    </row>
    <row r="1655" spans="1:4" ht="13.5" x14ac:dyDescent="0.25">
      <c r="A1655" s="246">
        <v>98049</v>
      </c>
      <c r="B1655" s="246" t="s">
        <v>6896</v>
      </c>
      <c r="C1655" s="246" t="s">
        <v>5237</v>
      </c>
      <c r="D1655" s="248">
        <v>3638.49</v>
      </c>
    </row>
    <row r="1656" spans="1:4" ht="13.5" x14ac:dyDescent="0.25">
      <c r="A1656" s="246">
        <v>98050</v>
      </c>
      <c r="B1656" s="246" t="s">
        <v>6897</v>
      </c>
      <c r="C1656" s="246" t="s">
        <v>5237</v>
      </c>
      <c r="D1656" s="247">
        <v>242.5</v>
      </c>
    </row>
    <row r="1657" spans="1:4" ht="13.5" x14ac:dyDescent="0.25">
      <c r="A1657" s="246">
        <v>98051</v>
      </c>
      <c r="B1657" s="246" t="s">
        <v>6898</v>
      </c>
      <c r="C1657" s="246" t="s">
        <v>5237</v>
      </c>
      <c r="D1657" s="247">
        <v>840.1</v>
      </c>
    </row>
    <row r="1658" spans="1:4" ht="13.5" x14ac:dyDescent="0.25">
      <c r="A1658" s="246">
        <v>98405</v>
      </c>
      <c r="B1658" s="246" t="s">
        <v>6899</v>
      </c>
      <c r="C1658" s="246" t="s">
        <v>5304</v>
      </c>
      <c r="D1658" s="248">
        <v>2320.29</v>
      </c>
    </row>
    <row r="1659" spans="1:4" ht="13.5" x14ac:dyDescent="0.25">
      <c r="A1659" s="246">
        <v>98406</v>
      </c>
      <c r="B1659" s="246" t="s">
        <v>6900</v>
      </c>
      <c r="C1659" s="246" t="s">
        <v>5304</v>
      </c>
      <c r="D1659" s="248">
        <v>5389.04</v>
      </c>
    </row>
    <row r="1660" spans="1:4" ht="13.5" x14ac:dyDescent="0.25">
      <c r="A1660" s="246">
        <v>98407</v>
      </c>
      <c r="B1660" s="246" t="s">
        <v>6901</v>
      </c>
      <c r="C1660" s="246" t="s">
        <v>5304</v>
      </c>
      <c r="D1660" s="248">
        <v>3515.21</v>
      </c>
    </row>
    <row r="1661" spans="1:4" ht="13.5" x14ac:dyDescent="0.25">
      <c r="A1661" s="246">
        <v>98408</v>
      </c>
      <c r="B1661" s="246" t="s">
        <v>6902</v>
      </c>
      <c r="C1661" s="246" t="s">
        <v>5304</v>
      </c>
      <c r="D1661" s="248">
        <v>4126.24</v>
      </c>
    </row>
    <row r="1662" spans="1:4" ht="13.5" x14ac:dyDescent="0.25">
      <c r="A1662" s="246">
        <v>98409</v>
      </c>
      <c r="B1662" s="246" t="s">
        <v>6903</v>
      </c>
      <c r="C1662" s="246" t="s">
        <v>5237</v>
      </c>
      <c r="D1662" s="247">
        <v>330.9</v>
      </c>
    </row>
    <row r="1663" spans="1:4" ht="13.5" x14ac:dyDescent="0.25">
      <c r="A1663" s="246">
        <v>98410</v>
      </c>
      <c r="B1663" s="246" t="s">
        <v>6904</v>
      </c>
      <c r="C1663" s="246" t="s">
        <v>5304</v>
      </c>
      <c r="D1663" s="248">
        <v>1094.8</v>
      </c>
    </row>
    <row r="1664" spans="1:4" ht="13.5" x14ac:dyDescent="0.25">
      <c r="A1664" s="246">
        <v>98414</v>
      </c>
      <c r="B1664" s="246" t="s">
        <v>6905</v>
      </c>
      <c r="C1664" s="246" t="s">
        <v>5304</v>
      </c>
      <c r="D1664" s="248">
        <v>1083.46</v>
      </c>
    </row>
    <row r="1665" spans="1:4" ht="13.5" x14ac:dyDescent="0.25">
      <c r="A1665" s="246">
        <v>98415</v>
      </c>
      <c r="B1665" s="246" t="s">
        <v>6906</v>
      </c>
      <c r="C1665" s="246" t="s">
        <v>5304</v>
      </c>
      <c r="D1665" s="248">
        <v>1252.57</v>
      </c>
    </row>
    <row r="1666" spans="1:4" ht="13.5" x14ac:dyDescent="0.25">
      <c r="A1666" s="246">
        <v>98416</v>
      </c>
      <c r="B1666" s="246" t="s">
        <v>6907</v>
      </c>
      <c r="C1666" s="246" t="s">
        <v>5304</v>
      </c>
      <c r="D1666" s="248">
        <v>1302.29</v>
      </c>
    </row>
    <row r="1667" spans="1:4" ht="13.5" x14ac:dyDescent="0.25">
      <c r="A1667" s="246">
        <v>98417</v>
      </c>
      <c r="B1667" s="246" t="s">
        <v>6908</v>
      </c>
      <c r="C1667" s="246" t="s">
        <v>5304</v>
      </c>
      <c r="D1667" s="248">
        <v>1521.12</v>
      </c>
    </row>
    <row r="1668" spans="1:4" ht="13.5" x14ac:dyDescent="0.25">
      <c r="A1668" s="246">
        <v>98418</v>
      </c>
      <c r="B1668" s="246" t="s">
        <v>6909</v>
      </c>
      <c r="C1668" s="246" t="s">
        <v>5304</v>
      </c>
      <c r="D1668" s="248">
        <v>1642.37</v>
      </c>
    </row>
    <row r="1669" spans="1:4" ht="13.5" x14ac:dyDescent="0.25">
      <c r="A1669" s="246">
        <v>98419</v>
      </c>
      <c r="B1669" s="246" t="s">
        <v>6910</v>
      </c>
      <c r="C1669" s="246" t="s">
        <v>5304</v>
      </c>
      <c r="D1669" s="248">
        <v>1763.62</v>
      </c>
    </row>
    <row r="1670" spans="1:4" ht="13.5" x14ac:dyDescent="0.25">
      <c r="A1670" s="246">
        <v>98420</v>
      </c>
      <c r="B1670" s="246" t="s">
        <v>6911</v>
      </c>
      <c r="C1670" s="246" t="s">
        <v>5304</v>
      </c>
      <c r="D1670" s="248">
        <v>1808.57</v>
      </c>
    </row>
    <row r="1671" spans="1:4" ht="13.5" x14ac:dyDescent="0.25">
      <c r="A1671" s="246">
        <v>98421</v>
      </c>
      <c r="B1671" s="246" t="s">
        <v>6912</v>
      </c>
      <c r="C1671" s="246" t="s">
        <v>5304</v>
      </c>
      <c r="D1671" s="248">
        <v>2027.4</v>
      </c>
    </row>
    <row r="1672" spans="1:4" ht="13.5" x14ac:dyDescent="0.25">
      <c r="A1672" s="246">
        <v>98422</v>
      </c>
      <c r="B1672" s="246" t="s">
        <v>6913</v>
      </c>
      <c r="C1672" s="246" t="s">
        <v>5304</v>
      </c>
      <c r="D1672" s="248">
        <v>2246.23</v>
      </c>
    </row>
    <row r="1673" spans="1:4" ht="13.5" x14ac:dyDescent="0.25">
      <c r="A1673" s="246">
        <v>98423</v>
      </c>
      <c r="B1673" s="246" t="s">
        <v>6914</v>
      </c>
      <c r="C1673" s="246" t="s">
        <v>5304</v>
      </c>
      <c r="D1673" s="248">
        <v>2367.48</v>
      </c>
    </row>
    <row r="1674" spans="1:4" ht="13.5" x14ac:dyDescent="0.25">
      <c r="A1674" s="246">
        <v>98424</v>
      </c>
      <c r="B1674" s="246" t="s">
        <v>6915</v>
      </c>
      <c r="C1674" s="246" t="s">
        <v>5304</v>
      </c>
      <c r="D1674" s="248">
        <v>2488.73</v>
      </c>
    </row>
    <row r="1675" spans="1:4" ht="13.5" x14ac:dyDescent="0.25">
      <c r="A1675" s="246">
        <v>98425</v>
      </c>
      <c r="B1675" s="246" t="s">
        <v>6916</v>
      </c>
      <c r="C1675" s="246" t="s">
        <v>5304</v>
      </c>
      <c r="D1675" s="248">
        <v>2774.21</v>
      </c>
    </row>
    <row r="1676" spans="1:4" ht="13.5" x14ac:dyDescent="0.25">
      <c r="A1676" s="246">
        <v>98426</v>
      </c>
      <c r="B1676" s="246" t="s">
        <v>6917</v>
      </c>
      <c r="C1676" s="246" t="s">
        <v>5304</v>
      </c>
      <c r="D1676" s="248">
        <v>3521.01</v>
      </c>
    </row>
    <row r="1677" spans="1:4" ht="13.5" x14ac:dyDescent="0.25">
      <c r="A1677" s="246">
        <v>98427</v>
      </c>
      <c r="B1677" s="246" t="s">
        <v>6918</v>
      </c>
      <c r="C1677" s="246" t="s">
        <v>5304</v>
      </c>
      <c r="D1677" s="248">
        <v>4267.82</v>
      </c>
    </row>
    <row r="1678" spans="1:4" ht="13.5" x14ac:dyDescent="0.25">
      <c r="A1678" s="246">
        <v>98428</v>
      </c>
      <c r="B1678" s="246" t="s">
        <v>6919</v>
      </c>
      <c r="C1678" s="246" t="s">
        <v>5304</v>
      </c>
      <c r="D1678" s="248">
        <v>4687.87</v>
      </c>
    </row>
    <row r="1679" spans="1:4" ht="13.5" x14ac:dyDescent="0.25">
      <c r="A1679" s="246">
        <v>98429</v>
      </c>
      <c r="B1679" s="246" t="s">
        <v>6920</v>
      </c>
      <c r="C1679" s="246" t="s">
        <v>5304</v>
      </c>
      <c r="D1679" s="248">
        <v>5107.92</v>
      </c>
    </row>
    <row r="1680" spans="1:4" ht="13.5" x14ac:dyDescent="0.25">
      <c r="A1680" s="246">
        <v>98430</v>
      </c>
      <c r="B1680" s="246" t="s">
        <v>6921</v>
      </c>
      <c r="C1680" s="246" t="s">
        <v>5304</v>
      </c>
      <c r="D1680" s="248">
        <v>3499.32</v>
      </c>
    </row>
    <row r="1681" spans="1:4" ht="13.5" x14ac:dyDescent="0.25">
      <c r="A1681" s="246">
        <v>98431</v>
      </c>
      <c r="B1681" s="246" t="s">
        <v>6922</v>
      </c>
      <c r="C1681" s="246" t="s">
        <v>5304</v>
      </c>
      <c r="D1681" s="248">
        <v>4246.12</v>
      </c>
    </row>
    <row r="1682" spans="1:4" ht="13.5" x14ac:dyDescent="0.25">
      <c r="A1682" s="246">
        <v>98432</v>
      </c>
      <c r="B1682" s="246" t="s">
        <v>6923</v>
      </c>
      <c r="C1682" s="246" t="s">
        <v>5304</v>
      </c>
      <c r="D1682" s="248">
        <v>4992.93</v>
      </c>
    </row>
    <row r="1683" spans="1:4" ht="13.5" x14ac:dyDescent="0.25">
      <c r="A1683" s="246">
        <v>98433</v>
      </c>
      <c r="B1683" s="246" t="s">
        <v>6924</v>
      </c>
      <c r="C1683" s="246" t="s">
        <v>5304</v>
      </c>
      <c r="D1683" s="248">
        <v>5412.98</v>
      </c>
    </row>
    <row r="1684" spans="1:4" ht="13.5" x14ac:dyDescent="0.25">
      <c r="A1684" s="246">
        <v>98434</v>
      </c>
      <c r="B1684" s="246" t="s">
        <v>6925</v>
      </c>
      <c r="C1684" s="246" t="s">
        <v>5304</v>
      </c>
      <c r="D1684" s="248">
        <v>5833.03</v>
      </c>
    </row>
    <row r="1685" spans="1:4" ht="13.5" x14ac:dyDescent="0.25">
      <c r="A1685" s="246">
        <v>99240</v>
      </c>
      <c r="B1685" s="246" t="s">
        <v>6926</v>
      </c>
      <c r="C1685" s="246" t="s">
        <v>5237</v>
      </c>
      <c r="D1685" s="247">
        <v>580.9</v>
      </c>
    </row>
    <row r="1686" spans="1:4" ht="13.5" x14ac:dyDescent="0.25">
      <c r="A1686" s="246">
        <v>99241</v>
      </c>
      <c r="B1686" s="246" t="s">
        <v>6927</v>
      </c>
      <c r="C1686" s="246" t="s">
        <v>5237</v>
      </c>
      <c r="D1686" s="248">
        <v>1463.81</v>
      </c>
    </row>
    <row r="1687" spans="1:4" ht="13.5" x14ac:dyDescent="0.25">
      <c r="A1687" s="246">
        <v>99242</v>
      </c>
      <c r="B1687" s="246" t="s">
        <v>6928</v>
      </c>
      <c r="C1687" s="246" t="s">
        <v>5304</v>
      </c>
      <c r="D1687" s="248">
        <v>2700.42</v>
      </c>
    </row>
    <row r="1688" spans="1:4" ht="13.5" x14ac:dyDescent="0.25">
      <c r="A1688" s="246">
        <v>99243</v>
      </c>
      <c r="B1688" s="246" t="s">
        <v>6929</v>
      </c>
      <c r="C1688" s="246" t="s">
        <v>5237</v>
      </c>
      <c r="D1688" s="248">
        <v>1423.73</v>
      </c>
    </row>
    <row r="1689" spans="1:4" ht="13.5" x14ac:dyDescent="0.25">
      <c r="A1689" s="246">
        <v>99244</v>
      </c>
      <c r="B1689" s="246" t="s">
        <v>6930</v>
      </c>
      <c r="C1689" s="246" t="s">
        <v>5304</v>
      </c>
      <c r="D1689" s="248">
        <v>4333.13</v>
      </c>
    </row>
    <row r="1690" spans="1:4" ht="13.5" x14ac:dyDescent="0.25">
      <c r="A1690" s="246">
        <v>99246</v>
      </c>
      <c r="B1690" s="246" t="s">
        <v>6931</v>
      </c>
      <c r="C1690" s="246" t="s">
        <v>5237</v>
      </c>
      <c r="D1690" s="247">
        <v>837.67</v>
      </c>
    </row>
    <row r="1691" spans="1:4" ht="13.5" x14ac:dyDescent="0.25">
      <c r="A1691" s="246">
        <v>99247</v>
      </c>
      <c r="B1691" s="246" t="s">
        <v>6932</v>
      </c>
      <c r="C1691" s="246" t="s">
        <v>5237</v>
      </c>
      <c r="D1691" s="248">
        <v>1667.88</v>
      </c>
    </row>
    <row r="1692" spans="1:4" ht="13.5" x14ac:dyDescent="0.25">
      <c r="A1692" s="246">
        <v>99248</v>
      </c>
      <c r="B1692" s="246" t="s">
        <v>6933</v>
      </c>
      <c r="C1692" s="246" t="s">
        <v>5304</v>
      </c>
      <c r="D1692" s="248">
        <v>4134.93</v>
      </c>
    </row>
    <row r="1693" spans="1:4" ht="13.5" x14ac:dyDescent="0.25">
      <c r="A1693" s="246">
        <v>99249</v>
      </c>
      <c r="B1693" s="246" t="s">
        <v>6934</v>
      </c>
      <c r="C1693" s="246" t="s">
        <v>5237</v>
      </c>
      <c r="D1693" s="248">
        <v>1741.76</v>
      </c>
    </row>
    <row r="1694" spans="1:4" ht="13.5" x14ac:dyDescent="0.25">
      <c r="A1694" s="246">
        <v>99252</v>
      </c>
      <c r="B1694" s="246" t="s">
        <v>6935</v>
      </c>
      <c r="C1694" s="246" t="s">
        <v>5304</v>
      </c>
      <c r="D1694" s="248">
        <v>2247.0100000000002</v>
      </c>
    </row>
    <row r="1695" spans="1:4" ht="13.5" x14ac:dyDescent="0.25">
      <c r="A1695" s="246">
        <v>99254</v>
      </c>
      <c r="B1695" s="246" t="s">
        <v>6936</v>
      </c>
      <c r="C1695" s="246" t="s">
        <v>5237</v>
      </c>
      <c r="D1695" s="248">
        <v>1055.7</v>
      </c>
    </row>
    <row r="1696" spans="1:4" ht="13.5" x14ac:dyDescent="0.25">
      <c r="A1696" s="246">
        <v>99256</v>
      </c>
      <c r="B1696" s="246" t="s">
        <v>6937</v>
      </c>
      <c r="C1696" s="246" t="s">
        <v>5304</v>
      </c>
      <c r="D1696" s="248">
        <v>5109</v>
      </c>
    </row>
    <row r="1697" spans="1:4" ht="13.5" x14ac:dyDescent="0.25">
      <c r="A1697" s="246">
        <v>99259</v>
      </c>
      <c r="B1697" s="246" t="s">
        <v>6938</v>
      </c>
      <c r="C1697" s="246" t="s">
        <v>5304</v>
      </c>
      <c r="D1697" s="248">
        <v>2845.33</v>
      </c>
    </row>
    <row r="1698" spans="1:4" ht="13.5" x14ac:dyDescent="0.25">
      <c r="A1698" s="246">
        <v>99261</v>
      </c>
      <c r="B1698" s="246" t="s">
        <v>6939</v>
      </c>
      <c r="C1698" s="246" t="s">
        <v>5237</v>
      </c>
      <c r="D1698" s="248">
        <v>1259.74</v>
      </c>
    </row>
    <row r="1699" spans="1:4" ht="13.5" x14ac:dyDescent="0.25">
      <c r="A1699" s="246">
        <v>99263</v>
      </c>
      <c r="B1699" s="246" t="s">
        <v>6940</v>
      </c>
      <c r="C1699" s="246" t="s">
        <v>5237</v>
      </c>
      <c r="D1699" s="248">
        <v>1871.96</v>
      </c>
    </row>
    <row r="1700" spans="1:4" ht="13.5" x14ac:dyDescent="0.25">
      <c r="A1700" s="246">
        <v>99265</v>
      </c>
      <c r="B1700" s="246" t="s">
        <v>6941</v>
      </c>
      <c r="C1700" s="246" t="s">
        <v>5304</v>
      </c>
      <c r="D1700" s="248">
        <v>3443.45</v>
      </c>
    </row>
    <row r="1701" spans="1:4" ht="13.5" x14ac:dyDescent="0.25">
      <c r="A1701" s="246">
        <v>99266</v>
      </c>
      <c r="B1701" s="246" t="s">
        <v>6942</v>
      </c>
      <c r="C1701" s="246" t="s">
        <v>5237</v>
      </c>
      <c r="D1701" s="248">
        <v>1463.81</v>
      </c>
    </row>
    <row r="1702" spans="1:4" ht="13.5" x14ac:dyDescent="0.25">
      <c r="A1702" s="246">
        <v>99267</v>
      </c>
      <c r="B1702" s="246" t="s">
        <v>6943</v>
      </c>
      <c r="C1702" s="246" t="s">
        <v>5304</v>
      </c>
      <c r="D1702" s="248">
        <v>4044.16</v>
      </c>
    </row>
    <row r="1703" spans="1:4" ht="13.5" x14ac:dyDescent="0.25">
      <c r="A1703" s="246">
        <v>99268</v>
      </c>
      <c r="B1703" s="246" t="s">
        <v>6944</v>
      </c>
      <c r="C1703" s="246" t="s">
        <v>5304</v>
      </c>
      <c r="D1703" s="247">
        <v>418.64</v>
      </c>
    </row>
    <row r="1704" spans="1:4" ht="13.5" x14ac:dyDescent="0.25">
      <c r="A1704" s="246">
        <v>99269</v>
      </c>
      <c r="B1704" s="246" t="s">
        <v>6945</v>
      </c>
      <c r="C1704" s="246" t="s">
        <v>5237</v>
      </c>
      <c r="D1704" s="248">
        <v>1667.88</v>
      </c>
    </row>
    <row r="1705" spans="1:4" ht="13.5" x14ac:dyDescent="0.25">
      <c r="A1705" s="246">
        <v>99270</v>
      </c>
      <c r="B1705" s="246" t="s">
        <v>6946</v>
      </c>
      <c r="C1705" s="246" t="s">
        <v>5304</v>
      </c>
      <c r="D1705" s="247">
        <v>579.79</v>
      </c>
    </row>
    <row r="1706" spans="1:4" ht="13.5" x14ac:dyDescent="0.25">
      <c r="A1706" s="246">
        <v>99271</v>
      </c>
      <c r="B1706" s="246" t="s">
        <v>6947</v>
      </c>
      <c r="C1706" s="246" t="s">
        <v>5304</v>
      </c>
      <c r="D1706" s="248">
        <v>5860.13</v>
      </c>
    </row>
    <row r="1707" spans="1:4" ht="13.5" x14ac:dyDescent="0.25">
      <c r="A1707" s="246">
        <v>99272</v>
      </c>
      <c r="B1707" s="246" t="s">
        <v>6948</v>
      </c>
      <c r="C1707" s="246" t="s">
        <v>5304</v>
      </c>
      <c r="D1707" s="247">
        <v>971.78</v>
      </c>
    </row>
    <row r="1708" spans="1:4" ht="13.5" x14ac:dyDescent="0.25">
      <c r="A1708" s="246">
        <v>99273</v>
      </c>
      <c r="B1708" s="246" t="s">
        <v>6949</v>
      </c>
      <c r="C1708" s="246" t="s">
        <v>5304</v>
      </c>
      <c r="D1708" s="248">
        <v>1373.36</v>
      </c>
    </row>
    <row r="1709" spans="1:4" ht="13.5" x14ac:dyDescent="0.25">
      <c r="A1709" s="246">
        <v>99274</v>
      </c>
      <c r="B1709" s="246" t="s">
        <v>6950</v>
      </c>
      <c r="C1709" s="246" t="s">
        <v>5304</v>
      </c>
      <c r="D1709" s="248">
        <v>4676.25</v>
      </c>
    </row>
    <row r="1710" spans="1:4" ht="13.5" x14ac:dyDescent="0.25">
      <c r="A1710" s="246">
        <v>99275</v>
      </c>
      <c r="B1710" s="246" t="s">
        <v>6951</v>
      </c>
      <c r="C1710" s="246" t="s">
        <v>5304</v>
      </c>
      <c r="D1710" s="247">
        <v>820.84</v>
      </c>
    </row>
    <row r="1711" spans="1:4" ht="13.5" x14ac:dyDescent="0.25">
      <c r="A1711" s="246">
        <v>99276</v>
      </c>
      <c r="B1711" s="246" t="s">
        <v>6952</v>
      </c>
      <c r="C1711" s="246" t="s">
        <v>5237</v>
      </c>
      <c r="D1711" s="248">
        <v>2076.0500000000002</v>
      </c>
    </row>
    <row r="1712" spans="1:4" ht="13.5" x14ac:dyDescent="0.25">
      <c r="A1712" s="246">
        <v>99277</v>
      </c>
      <c r="B1712" s="246" t="s">
        <v>6953</v>
      </c>
      <c r="C1712" s="246" t="s">
        <v>5237</v>
      </c>
      <c r="D1712" s="248">
        <v>1871.96</v>
      </c>
    </row>
    <row r="1713" spans="1:4" ht="13.5" x14ac:dyDescent="0.25">
      <c r="A1713" s="246">
        <v>99278</v>
      </c>
      <c r="B1713" s="246" t="s">
        <v>6954</v>
      </c>
      <c r="C1713" s="246" t="s">
        <v>5237</v>
      </c>
      <c r="D1713" s="247">
        <v>329.33</v>
      </c>
    </row>
    <row r="1714" spans="1:4" ht="13.5" x14ac:dyDescent="0.25">
      <c r="A1714" s="246">
        <v>99279</v>
      </c>
      <c r="B1714" s="246" t="s">
        <v>6955</v>
      </c>
      <c r="C1714" s="246" t="s">
        <v>5304</v>
      </c>
      <c r="D1714" s="248">
        <v>5279.06</v>
      </c>
    </row>
    <row r="1715" spans="1:4" ht="13.5" x14ac:dyDescent="0.25">
      <c r="A1715" s="246">
        <v>99280</v>
      </c>
      <c r="B1715" s="246" t="s">
        <v>6956</v>
      </c>
      <c r="C1715" s="246" t="s">
        <v>5304</v>
      </c>
      <c r="D1715" s="248">
        <v>1812.42</v>
      </c>
    </row>
    <row r="1716" spans="1:4" ht="13.5" x14ac:dyDescent="0.25">
      <c r="A1716" s="246">
        <v>99281</v>
      </c>
      <c r="B1716" s="246" t="s">
        <v>6957</v>
      </c>
      <c r="C1716" s="246" t="s">
        <v>5237</v>
      </c>
      <c r="D1716" s="248">
        <v>2076.0500000000002</v>
      </c>
    </row>
    <row r="1717" spans="1:4" ht="13.5" x14ac:dyDescent="0.25">
      <c r="A1717" s="246">
        <v>99282</v>
      </c>
      <c r="B1717" s="246" t="s">
        <v>6958</v>
      </c>
      <c r="C1717" s="246" t="s">
        <v>5237</v>
      </c>
      <c r="D1717" s="248">
        <v>2300.77</v>
      </c>
    </row>
    <row r="1718" spans="1:4" ht="13.5" x14ac:dyDescent="0.25">
      <c r="A1718" s="246">
        <v>99283</v>
      </c>
      <c r="B1718" s="246" t="s">
        <v>6959</v>
      </c>
      <c r="C1718" s="246" t="s">
        <v>5237</v>
      </c>
      <c r="D1718" s="247">
        <v>999.66</v>
      </c>
    </row>
    <row r="1719" spans="1:4" ht="13.5" x14ac:dyDescent="0.25">
      <c r="A1719" s="246">
        <v>99284</v>
      </c>
      <c r="B1719" s="246" t="s">
        <v>6960</v>
      </c>
      <c r="C1719" s="246" t="s">
        <v>5304</v>
      </c>
      <c r="D1719" s="248">
        <v>6623.72</v>
      </c>
    </row>
    <row r="1720" spans="1:4" ht="13.5" x14ac:dyDescent="0.25">
      <c r="A1720" s="246">
        <v>99285</v>
      </c>
      <c r="B1720" s="246" t="s">
        <v>6961</v>
      </c>
      <c r="C1720" s="246" t="s">
        <v>5304</v>
      </c>
      <c r="D1720" s="248">
        <v>1165.31</v>
      </c>
    </row>
    <row r="1721" spans="1:4" ht="13.5" x14ac:dyDescent="0.25">
      <c r="A1721" s="246">
        <v>99286</v>
      </c>
      <c r="B1721" s="246" t="s">
        <v>6962</v>
      </c>
      <c r="C1721" s="246" t="s">
        <v>5304</v>
      </c>
      <c r="D1721" s="248">
        <v>5878.08</v>
      </c>
    </row>
    <row r="1722" spans="1:4" ht="13.5" x14ac:dyDescent="0.25">
      <c r="A1722" s="246">
        <v>99287</v>
      </c>
      <c r="B1722" s="246" t="s">
        <v>6963</v>
      </c>
      <c r="C1722" s="246" t="s">
        <v>5304</v>
      </c>
      <c r="D1722" s="248">
        <v>8428.59</v>
      </c>
    </row>
    <row r="1723" spans="1:4" ht="13.5" x14ac:dyDescent="0.25">
      <c r="A1723" s="246">
        <v>99288</v>
      </c>
      <c r="B1723" s="246" t="s">
        <v>6964</v>
      </c>
      <c r="C1723" s="246" t="s">
        <v>5237</v>
      </c>
      <c r="D1723" s="247">
        <v>435.6</v>
      </c>
    </row>
    <row r="1724" spans="1:4" ht="13.5" x14ac:dyDescent="0.25">
      <c r="A1724" s="246">
        <v>99289</v>
      </c>
      <c r="B1724" s="246" t="s">
        <v>6965</v>
      </c>
      <c r="C1724" s="246" t="s">
        <v>5237</v>
      </c>
      <c r="D1724" s="248">
        <v>2252.9499999999998</v>
      </c>
    </row>
    <row r="1725" spans="1:4" ht="13.5" x14ac:dyDescent="0.25">
      <c r="A1725" s="246">
        <v>99290</v>
      </c>
      <c r="B1725" s="246" t="s">
        <v>6966</v>
      </c>
      <c r="C1725" s="246" t="s">
        <v>5304</v>
      </c>
      <c r="D1725" s="248">
        <v>3540.8</v>
      </c>
    </row>
    <row r="1726" spans="1:4" ht="13.5" x14ac:dyDescent="0.25">
      <c r="A1726" s="246">
        <v>99291</v>
      </c>
      <c r="B1726" s="246" t="s">
        <v>6967</v>
      </c>
      <c r="C1726" s="246" t="s">
        <v>5237</v>
      </c>
      <c r="D1726" s="248">
        <v>2280.1</v>
      </c>
    </row>
    <row r="1727" spans="1:4" ht="13.5" x14ac:dyDescent="0.25">
      <c r="A1727" s="246">
        <v>99292</v>
      </c>
      <c r="B1727" s="246" t="s">
        <v>6968</v>
      </c>
      <c r="C1727" s="246" t="s">
        <v>5304</v>
      </c>
      <c r="D1727" s="248">
        <v>2253.9299999999998</v>
      </c>
    </row>
    <row r="1728" spans="1:4" ht="13.5" x14ac:dyDescent="0.25">
      <c r="A1728" s="246">
        <v>99293</v>
      </c>
      <c r="B1728" s="246" t="s">
        <v>6969</v>
      </c>
      <c r="C1728" s="246" t="s">
        <v>5237</v>
      </c>
      <c r="D1728" s="248">
        <v>1211.67</v>
      </c>
    </row>
    <row r="1729" spans="1:4" ht="13.5" x14ac:dyDescent="0.25">
      <c r="A1729" s="246">
        <v>99294</v>
      </c>
      <c r="B1729" s="246" t="s">
        <v>6970</v>
      </c>
      <c r="C1729" s="246" t="s">
        <v>5304</v>
      </c>
      <c r="D1729" s="248">
        <v>7338.05</v>
      </c>
    </row>
    <row r="1730" spans="1:4" ht="13.5" x14ac:dyDescent="0.25">
      <c r="A1730" s="246">
        <v>99296</v>
      </c>
      <c r="B1730" s="246" t="s">
        <v>6971</v>
      </c>
      <c r="C1730" s="246" t="s">
        <v>5237</v>
      </c>
      <c r="D1730" s="248">
        <v>2504.79</v>
      </c>
    </row>
    <row r="1731" spans="1:4" ht="13.5" x14ac:dyDescent="0.25">
      <c r="A1731" s="246">
        <v>99297</v>
      </c>
      <c r="B1731" s="246" t="s">
        <v>6972</v>
      </c>
      <c r="C1731" s="246" t="s">
        <v>5237</v>
      </c>
      <c r="D1731" s="248">
        <v>2501.2199999999998</v>
      </c>
    </row>
    <row r="1732" spans="1:4" ht="13.5" x14ac:dyDescent="0.25">
      <c r="A1732" s="246">
        <v>99298</v>
      </c>
      <c r="B1732" s="246" t="s">
        <v>6973</v>
      </c>
      <c r="C1732" s="246" t="s">
        <v>5304</v>
      </c>
      <c r="D1732" s="248">
        <v>9541.98</v>
      </c>
    </row>
    <row r="1733" spans="1:4" ht="13.5" x14ac:dyDescent="0.25">
      <c r="A1733" s="246">
        <v>99299</v>
      </c>
      <c r="B1733" s="246" t="s">
        <v>6974</v>
      </c>
      <c r="C1733" s="246" t="s">
        <v>5237</v>
      </c>
      <c r="D1733" s="248">
        <v>2708.8</v>
      </c>
    </row>
    <row r="1734" spans="1:4" ht="13.5" x14ac:dyDescent="0.25">
      <c r="A1734" s="246">
        <v>99300</v>
      </c>
      <c r="B1734" s="246" t="s">
        <v>6975</v>
      </c>
      <c r="C1734" s="246" t="s">
        <v>5304</v>
      </c>
      <c r="D1734" s="248">
        <v>10655.58</v>
      </c>
    </row>
    <row r="1735" spans="1:4" ht="13.5" x14ac:dyDescent="0.25">
      <c r="A1735" s="246">
        <v>99301</v>
      </c>
      <c r="B1735" s="246" t="s">
        <v>6976</v>
      </c>
      <c r="C1735" s="246" t="s">
        <v>5304</v>
      </c>
      <c r="D1735" s="248">
        <v>5238.43</v>
      </c>
    </row>
    <row r="1736" spans="1:4" ht="13.5" x14ac:dyDescent="0.25">
      <c r="A1736" s="246">
        <v>99302</v>
      </c>
      <c r="B1736" s="246" t="s">
        <v>6977</v>
      </c>
      <c r="C1736" s="246" t="s">
        <v>5237</v>
      </c>
      <c r="D1736" s="248">
        <v>2916.44</v>
      </c>
    </row>
    <row r="1737" spans="1:4" ht="13.5" x14ac:dyDescent="0.25">
      <c r="A1737" s="246">
        <v>99303</v>
      </c>
      <c r="B1737" s="246" t="s">
        <v>6978</v>
      </c>
      <c r="C1737" s="246" t="s">
        <v>5304</v>
      </c>
      <c r="D1737" s="248">
        <v>9751.02</v>
      </c>
    </row>
    <row r="1738" spans="1:4" ht="13.5" x14ac:dyDescent="0.25">
      <c r="A1738" s="246">
        <v>99304</v>
      </c>
      <c r="B1738" s="246" t="s">
        <v>6979</v>
      </c>
      <c r="C1738" s="246" t="s">
        <v>5237</v>
      </c>
      <c r="D1738" s="248">
        <v>2712.37</v>
      </c>
    </row>
    <row r="1739" spans="1:4" ht="13.5" x14ac:dyDescent="0.25">
      <c r="A1739" s="246">
        <v>99305</v>
      </c>
      <c r="B1739" s="246" t="s">
        <v>6980</v>
      </c>
      <c r="C1739" s="246" t="s">
        <v>5304</v>
      </c>
      <c r="D1739" s="248">
        <v>11035.19</v>
      </c>
    </row>
    <row r="1740" spans="1:4" ht="13.5" x14ac:dyDescent="0.25">
      <c r="A1740" s="246">
        <v>99306</v>
      </c>
      <c r="B1740" s="246" t="s">
        <v>6981</v>
      </c>
      <c r="C1740" s="246" t="s">
        <v>5237</v>
      </c>
      <c r="D1740" s="248">
        <v>2916.44</v>
      </c>
    </row>
    <row r="1741" spans="1:4" ht="13.5" x14ac:dyDescent="0.25">
      <c r="A1741" s="246">
        <v>99307</v>
      </c>
      <c r="B1741" s="246" t="s">
        <v>6982</v>
      </c>
      <c r="C1741" s="246" t="s">
        <v>5237</v>
      </c>
      <c r="D1741" s="248">
        <v>1955.57</v>
      </c>
    </row>
    <row r="1742" spans="1:4" ht="13.5" x14ac:dyDescent="0.25">
      <c r="A1742" s="246">
        <v>99308</v>
      </c>
      <c r="B1742" s="246" t="s">
        <v>6983</v>
      </c>
      <c r="C1742" s="246" t="s">
        <v>5304</v>
      </c>
      <c r="D1742" s="248">
        <v>12316.29</v>
      </c>
    </row>
    <row r="1743" spans="1:4" ht="13.5" x14ac:dyDescent="0.25">
      <c r="A1743" s="246">
        <v>99309</v>
      </c>
      <c r="B1743" s="246" t="s">
        <v>6984</v>
      </c>
      <c r="C1743" s="246" t="s">
        <v>5237</v>
      </c>
      <c r="D1743" s="248">
        <v>3124.05</v>
      </c>
    </row>
    <row r="1744" spans="1:4" ht="13.5" x14ac:dyDescent="0.25">
      <c r="A1744" s="246">
        <v>99310</v>
      </c>
      <c r="B1744" s="246" t="s">
        <v>6985</v>
      </c>
      <c r="C1744" s="246" t="s">
        <v>5304</v>
      </c>
      <c r="D1744" s="248">
        <v>12530.29</v>
      </c>
    </row>
    <row r="1745" spans="1:4" ht="13.5" x14ac:dyDescent="0.25">
      <c r="A1745" s="246">
        <v>99311</v>
      </c>
      <c r="B1745" s="246" t="s">
        <v>6986</v>
      </c>
      <c r="C1745" s="246" t="s">
        <v>5237</v>
      </c>
      <c r="D1745" s="248">
        <v>3124.05</v>
      </c>
    </row>
    <row r="1746" spans="1:4" ht="13.5" x14ac:dyDescent="0.25">
      <c r="A1746" s="246">
        <v>99312</v>
      </c>
      <c r="B1746" s="246" t="s">
        <v>6987</v>
      </c>
      <c r="C1746" s="246" t="s">
        <v>5304</v>
      </c>
      <c r="D1746" s="248">
        <v>6150.26</v>
      </c>
    </row>
    <row r="1747" spans="1:4" ht="13.5" x14ac:dyDescent="0.25">
      <c r="A1747" s="246">
        <v>99313</v>
      </c>
      <c r="B1747" s="246" t="s">
        <v>6988</v>
      </c>
      <c r="C1747" s="246" t="s">
        <v>5304</v>
      </c>
      <c r="D1747" s="248">
        <v>13983.02</v>
      </c>
    </row>
    <row r="1748" spans="1:4" ht="13.5" x14ac:dyDescent="0.25">
      <c r="A1748" s="246">
        <v>99314</v>
      </c>
      <c r="B1748" s="246" t="s">
        <v>6989</v>
      </c>
      <c r="C1748" s="246" t="s">
        <v>5237</v>
      </c>
      <c r="D1748" s="248">
        <v>3331.68</v>
      </c>
    </row>
    <row r="1749" spans="1:4" ht="13.5" x14ac:dyDescent="0.25">
      <c r="A1749" s="246">
        <v>99315</v>
      </c>
      <c r="B1749" s="246" t="s">
        <v>6990</v>
      </c>
      <c r="C1749" s="246" t="s">
        <v>5304</v>
      </c>
      <c r="D1749" s="248">
        <v>15646.78</v>
      </c>
    </row>
    <row r="1750" spans="1:4" ht="13.5" x14ac:dyDescent="0.25">
      <c r="A1750" s="246">
        <v>99317</v>
      </c>
      <c r="B1750" s="246" t="s">
        <v>6991</v>
      </c>
      <c r="C1750" s="246" t="s">
        <v>5237</v>
      </c>
      <c r="D1750" s="248">
        <v>2093.09</v>
      </c>
    </row>
    <row r="1751" spans="1:4" ht="13.5" x14ac:dyDescent="0.25">
      <c r="A1751" s="246">
        <v>99318</v>
      </c>
      <c r="B1751" s="246" t="s">
        <v>6992</v>
      </c>
      <c r="C1751" s="246" t="s">
        <v>5237</v>
      </c>
      <c r="D1751" s="247">
        <v>241.8</v>
      </c>
    </row>
    <row r="1752" spans="1:4" ht="13.5" x14ac:dyDescent="0.25">
      <c r="A1752" s="246">
        <v>99319</v>
      </c>
      <c r="B1752" s="246" t="s">
        <v>6993</v>
      </c>
      <c r="C1752" s="246" t="s">
        <v>5237</v>
      </c>
      <c r="D1752" s="247">
        <v>793.76</v>
      </c>
    </row>
    <row r="1753" spans="1:4" ht="13.5" x14ac:dyDescent="0.25">
      <c r="A1753" s="246">
        <v>99320</v>
      </c>
      <c r="B1753" s="246" t="s">
        <v>6994</v>
      </c>
      <c r="C1753" s="246" t="s">
        <v>5304</v>
      </c>
      <c r="D1753" s="248">
        <v>7125.7</v>
      </c>
    </row>
    <row r="1754" spans="1:4" ht="13.5" x14ac:dyDescent="0.25">
      <c r="A1754" s="246">
        <v>99321</v>
      </c>
      <c r="B1754" s="246" t="s">
        <v>6995</v>
      </c>
      <c r="C1754" s="246" t="s">
        <v>5237</v>
      </c>
      <c r="D1754" s="248">
        <v>2297.21</v>
      </c>
    </row>
    <row r="1755" spans="1:4" ht="13.5" x14ac:dyDescent="0.25">
      <c r="A1755" s="246">
        <v>99322</v>
      </c>
      <c r="B1755" s="246" t="s">
        <v>6996</v>
      </c>
      <c r="C1755" s="246" t="s">
        <v>5304</v>
      </c>
      <c r="D1755" s="248">
        <v>8045.51</v>
      </c>
    </row>
    <row r="1756" spans="1:4" ht="13.5" x14ac:dyDescent="0.25">
      <c r="A1756" s="246">
        <v>99323</v>
      </c>
      <c r="B1756" s="246" t="s">
        <v>6997</v>
      </c>
      <c r="C1756" s="246" t="s">
        <v>5237</v>
      </c>
      <c r="D1756" s="248">
        <v>2501.2199999999998</v>
      </c>
    </row>
    <row r="1757" spans="1:4" ht="13.5" x14ac:dyDescent="0.25">
      <c r="A1757" s="246">
        <v>99324</v>
      </c>
      <c r="B1757" s="246" t="s">
        <v>6998</v>
      </c>
      <c r="C1757" s="246" t="s">
        <v>5304</v>
      </c>
      <c r="D1757" s="248">
        <v>8965.3700000000008</v>
      </c>
    </row>
    <row r="1758" spans="1:4" ht="13.5" x14ac:dyDescent="0.25">
      <c r="A1758" s="246">
        <v>99325</v>
      </c>
      <c r="B1758" s="246" t="s">
        <v>6999</v>
      </c>
      <c r="C1758" s="246" t="s">
        <v>5237</v>
      </c>
      <c r="D1758" s="248">
        <v>2708.8</v>
      </c>
    </row>
    <row r="1759" spans="1:4" ht="13.5" x14ac:dyDescent="0.25">
      <c r="A1759" s="246">
        <v>99326</v>
      </c>
      <c r="B1759" s="246" t="s">
        <v>7000</v>
      </c>
      <c r="C1759" s="246" t="s">
        <v>5304</v>
      </c>
      <c r="D1759" s="248">
        <v>7314.82</v>
      </c>
    </row>
    <row r="1760" spans="1:4" ht="13.5" x14ac:dyDescent="0.25">
      <c r="A1760" s="246">
        <v>99327</v>
      </c>
      <c r="B1760" s="246" t="s">
        <v>7001</v>
      </c>
      <c r="C1760" s="246" t="s">
        <v>5237</v>
      </c>
      <c r="D1760" s="248">
        <v>3504.42</v>
      </c>
    </row>
    <row r="1761" spans="1:4" ht="13.5" x14ac:dyDescent="0.25">
      <c r="A1761" s="246">
        <v>101800</v>
      </c>
      <c r="B1761" s="246" t="s">
        <v>7002</v>
      </c>
      <c r="C1761" s="246" t="s">
        <v>5304</v>
      </c>
      <c r="D1761" s="248">
        <v>1365.78</v>
      </c>
    </row>
    <row r="1762" spans="1:4" ht="13.5" x14ac:dyDescent="0.25">
      <c r="A1762" s="246">
        <v>101801</v>
      </c>
      <c r="B1762" s="246" t="s">
        <v>7003</v>
      </c>
      <c r="C1762" s="246" t="s">
        <v>5304</v>
      </c>
      <c r="D1762" s="248">
        <v>1049.72</v>
      </c>
    </row>
    <row r="1763" spans="1:4" ht="13.5" x14ac:dyDescent="0.25">
      <c r="A1763" s="246">
        <v>101806</v>
      </c>
      <c r="B1763" s="246" t="s">
        <v>7004</v>
      </c>
      <c r="C1763" s="246" t="s">
        <v>5304</v>
      </c>
      <c r="D1763" s="247">
        <v>462.76</v>
      </c>
    </row>
    <row r="1764" spans="1:4" ht="13.5" x14ac:dyDescent="0.25">
      <c r="A1764" s="246">
        <v>101807</v>
      </c>
      <c r="B1764" s="246" t="s">
        <v>7005</v>
      </c>
      <c r="C1764" s="246" t="s">
        <v>5304</v>
      </c>
      <c r="D1764" s="247">
        <v>402.8</v>
      </c>
    </row>
    <row r="1765" spans="1:4" ht="13.5" x14ac:dyDescent="0.25">
      <c r="A1765" s="246">
        <v>101808</v>
      </c>
      <c r="B1765" s="246" t="s">
        <v>7006</v>
      </c>
      <c r="C1765" s="246" t="s">
        <v>5304</v>
      </c>
      <c r="D1765" s="247">
        <v>439.56</v>
      </c>
    </row>
    <row r="1766" spans="1:4" ht="13.5" x14ac:dyDescent="0.25">
      <c r="A1766" s="246">
        <v>101809</v>
      </c>
      <c r="B1766" s="246" t="s">
        <v>7007</v>
      </c>
      <c r="C1766" s="246" t="s">
        <v>5304</v>
      </c>
      <c r="D1766" s="248">
        <v>2591.48</v>
      </c>
    </row>
    <row r="1767" spans="1:4" ht="13.5" x14ac:dyDescent="0.25">
      <c r="A1767" s="246">
        <v>102139</v>
      </c>
      <c r="B1767" s="246" t="s">
        <v>7008</v>
      </c>
      <c r="C1767" s="246" t="s">
        <v>5304</v>
      </c>
      <c r="D1767" s="248">
        <v>1516.68</v>
      </c>
    </row>
    <row r="1768" spans="1:4" ht="13.5" x14ac:dyDescent="0.25">
      <c r="A1768" s="246">
        <v>102141</v>
      </c>
      <c r="B1768" s="246" t="s">
        <v>7009</v>
      </c>
      <c r="C1768" s="246" t="s">
        <v>5304</v>
      </c>
      <c r="D1768" s="248">
        <v>2439.06</v>
      </c>
    </row>
    <row r="1769" spans="1:4" ht="13.5" x14ac:dyDescent="0.25">
      <c r="A1769" s="246">
        <v>102142</v>
      </c>
      <c r="B1769" s="246" t="s">
        <v>7010</v>
      </c>
      <c r="C1769" s="246" t="s">
        <v>5304</v>
      </c>
      <c r="D1769" s="248">
        <v>2409.79</v>
      </c>
    </row>
    <row r="1770" spans="1:4" ht="13.5" x14ac:dyDescent="0.25">
      <c r="A1770" s="246">
        <v>102457</v>
      </c>
      <c r="B1770" s="246" t="s">
        <v>7011</v>
      </c>
      <c r="C1770" s="246" t="s">
        <v>5304</v>
      </c>
      <c r="D1770" s="248">
        <v>1499.32</v>
      </c>
    </row>
    <row r="1771" spans="1:4" ht="13.5" x14ac:dyDescent="0.25">
      <c r="A1771" s="246">
        <v>94263</v>
      </c>
      <c r="B1771" s="246" t="s">
        <v>7012</v>
      </c>
      <c r="C1771" s="246" t="s">
        <v>5237</v>
      </c>
      <c r="D1771" s="247">
        <v>31.46</v>
      </c>
    </row>
    <row r="1772" spans="1:4" ht="13.5" x14ac:dyDescent="0.25">
      <c r="A1772" s="246">
        <v>94264</v>
      </c>
      <c r="B1772" s="246" t="s">
        <v>7013</v>
      </c>
      <c r="C1772" s="246" t="s">
        <v>5237</v>
      </c>
      <c r="D1772" s="247">
        <v>34.43</v>
      </c>
    </row>
    <row r="1773" spans="1:4" ht="13.5" x14ac:dyDescent="0.25">
      <c r="A1773" s="246">
        <v>94265</v>
      </c>
      <c r="B1773" s="246" t="s">
        <v>7014</v>
      </c>
      <c r="C1773" s="246" t="s">
        <v>5237</v>
      </c>
      <c r="D1773" s="247">
        <v>42.87</v>
      </c>
    </row>
    <row r="1774" spans="1:4" ht="13.5" x14ac:dyDescent="0.25">
      <c r="A1774" s="246">
        <v>94266</v>
      </c>
      <c r="B1774" s="246" t="s">
        <v>7015</v>
      </c>
      <c r="C1774" s="246" t="s">
        <v>5237</v>
      </c>
      <c r="D1774" s="247">
        <v>46.27</v>
      </c>
    </row>
    <row r="1775" spans="1:4" ht="13.5" x14ac:dyDescent="0.25">
      <c r="A1775" s="246">
        <v>94267</v>
      </c>
      <c r="B1775" s="246" t="s">
        <v>7016</v>
      </c>
      <c r="C1775" s="246" t="s">
        <v>5237</v>
      </c>
      <c r="D1775" s="247">
        <v>51.6</v>
      </c>
    </row>
    <row r="1776" spans="1:4" ht="13.5" x14ac:dyDescent="0.25">
      <c r="A1776" s="246">
        <v>94268</v>
      </c>
      <c r="B1776" s="246" t="s">
        <v>7017</v>
      </c>
      <c r="C1776" s="246" t="s">
        <v>5237</v>
      </c>
      <c r="D1776" s="247">
        <v>55.33</v>
      </c>
    </row>
    <row r="1777" spans="1:4" ht="13.5" x14ac:dyDescent="0.25">
      <c r="A1777" s="246">
        <v>94269</v>
      </c>
      <c r="B1777" s="246" t="s">
        <v>7018</v>
      </c>
      <c r="C1777" s="246" t="s">
        <v>5237</v>
      </c>
      <c r="D1777" s="247">
        <v>75.2</v>
      </c>
    </row>
    <row r="1778" spans="1:4" ht="13.5" x14ac:dyDescent="0.25">
      <c r="A1778" s="246">
        <v>94270</v>
      </c>
      <c r="B1778" s="246" t="s">
        <v>7019</v>
      </c>
      <c r="C1778" s="246" t="s">
        <v>5237</v>
      </c>
      <c r="D1778" s="247">
        <v>80.41</v>
      </c>
    </row>
    <row r="1779" spans="1:4" ht="13.5" x14ac:dyDescent="0.25">
      <c r="A1779" s="246">
        <v>94271</v>
      </c>
      <c r="B1779" s="246" t="s">
        <v>7020</v>
      </c>
      <c r="C1779" s="246" t="s">
        <v>5237</v>
      </c>
      <c r="D1779" s="247">
        <v>91.85</v>
      </c>
    </row>
    <row r="1780" spans="1:4" ht="13.5" x14ac:dyDescent="0.25">
      <c r="A1780" s="246">
        <v>94272</v>
      </c>
      <c r="B1780" s="246" t="s">
        <v>7021</v>
      </c>
      <c r="C1780" s="246" t="s">
        <v>5237</v>
      </c>
      <c r="D1780" s="247">
        <v>98.76</v>
      </c>
    </row>
    <row r="1781" spans="1:4" ht="13.5" x14ac:dyDescent="0.25">
      <c r="A1781" s="246">
        <v>94273</v>
      </c>
      <c r="B1781" s="246" t="s">
        <v>7022</v>
      </c>
      <c r="C1781" s="246" t="s">
        <v>5237</v>
      </c>
      <c r="D1781" s="247">
        <v>50.24</v>
      </c>
    </row>
    <row r="1782" spans="1:4" ht="13.5" x14ac:dyDescent="0.25">
      <c r="A1782" s="246">
        <v>94274</v>
      </c>
      <c r="B1782" s="246" t="s">
        <v>7023</v>
      </c>
      <c r="C1782" s="246" t="s">
        <v>5237</v>
      </c>
      <c r="D1782" s="247">
        <v>53.61</v>
      </c>
    </row>
    <row r="1783" spans="1:4" ht="13.5" x14ac:dyDescent="0.25">
      <c r="A1783" s="246">
        <v>94275</v>
      </c>
      <c r="B1783" s="246" t="s">
        <v>7024</v>
      </c>
      <c r="C1783" s="246" t="s">
        <v>5237</v>
      </c>
      <c r="D1783" s="247">
        <v>48.36</v>
      </c>
    </row>
    <row r="1784" spans="1:4" ht="13.5" x14ac:dyDescent="0.25">
      <c r="A1784" s="246">
        <v>94276</v>
      </c>
      <c r="B1784" s="246" t="s">
        <v>7025</v>
      </c>
      <c r="C1784" s="246" t="s">
        <v>5237</v>
      </c>
      <c r="D1784" s="247">
        <v>51.74</v>
      </c>
    </row>
    <row r="1785" spans="1:4" ht="13.5" x14ac:dyDescent="0.25">
      <c r="A1785" s="246">
        <v>94277</v>
      </c>
      <c r="B1785" s="246" t="s">
        <v>7026</v>
      </c>
      <c r="C1785" s="246" t="s">
        <v>5237</v>
      </c>
      <c r="D1785" s="247">
        <v>39.72</v>
      </c>
    </row>
    <row r="1786" spans="1:4" ht="13.5" x14ac:dyDescent="0.25">
      <c r="A1786" s="246">
        <v>94278</v>
      </c>
      <c r="B1786" s="246" t="s">
        <v>7027</v>
      </c>
      <c r="C1786" s="246" t="s">
        <v>5237</v>
      </c>
      <c r="D1786" s="247">
        <v>43.1</v>
      </c>
    </row>
    <row r="1787" spans="1:4" ht="13.5" x14ac:dyDescent="0.25">
      <c r="A1787" s="246">
        <v>94279</v>
      </c>
      <c r="B1787" s="246" t="s">
        <v>7028</v>
      </c>
      <c r="C1787" s="246" t="s">
        <v>5237</v>
      </c>
      <c r="D1787" s="247">
        <v>46.81</v>
      </c>
    </row>
    <row r="1788" spans="1:4" ht="13.5" x14ac:dyDescent="0.25">
      <c r="A1788" s="246">
        <v>94280</v>
      </c>
      <c r="B1788" s="246" t="s">
        <v>7029</v>
      </c>
      <c r="C1788" s="246" t="s">
        <v>5237</v>
      </c>
      <c r="D1788" s="247">
        <v>50.19</v>
      </c>
    </row>
    <row r="1789" spans="1:4" ht="13.5" x14ac:dyDescent="0.25">
      <c r="A1789" s="246">
        <v>94281</v>
      </c>
      <c r="B1789" s="246" t="s">
        <v>7030</v>
      </c>
      <c r="C1789" s="246" t="s">
        <v>5237</v>
      </c>
      <c r="D1789" s="247">
        <v>52.13</v>
      </c>
    </row>
    <row r="1790" spans="1:4" ht="13.5" x14ac:dyDescent="0.25">
      <c r="A1790" s="246">
        <v>94282</v>
      </c>
      <c r="B1790" s="246" t="s">
        <v>7031</v>
      </c>
      <c r="C1790" s="246" t="s">
        <v>5237</v>
      </c>
      <c r="D1790" s="247">
        <v>62.41</v>
      </c>
    </row>
    <row r="1791" spans="1:4" ht="13.5" x14ac:dyDescent="0.25">
      <c r="A1791" s="246">
        <v>94283</v>
      </c>
      <c r="B1791" s="246" t="s">
        <v>7032</v>
      </c>
      <c r="C1791" s="246" t="s">
        <v>5237</v>
      </c>
      <c r="D1791" s="247">
        <v>68.81</v>
      </c>
    </row>
    <row r="1792" spans="1:4" ht="13.5" x14ac:dyDescent="0.25">
      <c r="A1792" s="246">
        <v>94284</v>
      </c>
      <c r="B1792" s="246" t="s">
        <v>7033</v>
      </c>
      <c r="C1792" s="246" t="s">
        <v>5237</v>
      </c>
      <c r="D1792" s="247">
        <v>79.09</v>
      </c>
    </row>
    <row r="1793" spans="1:4" ht="13.5" x14ac:dyDescent="0.25">
      <c r="A1793" s="246">
        <v>94285</v>
      </c>
      <c r="B1793" s="246" t="s">
        <v>7034</v>
      </c>
      <c r="C1793" s="246" t="s">
        <v>5237</v>
      </c>
      <c r="D1793" s="247">
        <v>85.01</v>
      </c>
    </row>
    <row r="1794" spans="1:4" ht="13.5" x14ac:dyDescent="0.25">
      <c r="A1794" s="246">
        <v>94286</v>
      </c>
      <c r="B1794" s="246" t="s">
        <v>7035</v>
      </c>
      <c r="C1794" s="246" t="s">
        <v>5237</v>
      </c>
      <c r="D1794" s="247">
        <v>95.29</v>
      </c>
    </row>
    <row r="1795" spans="1:4" ht="13.5" x14ac:dyDescent="0.25">
      <c r="A1795" s="246">
        <v>94287</v>
      </c>
      <c r="B1795" s="246" t="s">
        <v>7036</v>
      </c>
      <c r="C1795" s="246" t="s">
        <v>5237</v>
      </c>
      <c r="D1795" s="247">
        <v>39.68</v>
      </c>
    </row>
    <row r="1796" spans="1:4" ht="13.5" x14ac:dyDescent="0.25">
      <c r="A1796" s="246">
        <v>94288</v>
      </c>
      <c r="B1796" s="246" t="s">
        <v>7037</v>
      </c>
      <c r="C1796" s="246" t="s">
        <v>5237</v>
      </c>
      <c r="D1796" s="247">
        <v>48.67</v>
      </c>
    </row>
    <row r="1797" spans="1:4" ht="13.5" x14ac:dyDescent="0.25">
      <c r="A1797" s="246">
        <v>94289</v>
      </c>
      <c r="B1797" s="246" t="s">
        <v>7038</v>
      </c>
      <c r="C1797" s="246" t="s">
        <v>5237</v>
      </c>
      <c r="D1797" s="247">
        <v>51.5</v>
      </c>
    </row>
    <row r="1798" spans="1:4" ht="13.5" x14ac:dyDescent="0.25">
      <c r="A1798" s="246">
        <v>94290</v>
      </c>
      <c r="B1798" s="246" t="s">
        <v>7039</v>
      </c>
      <c r="C1798" s="246" t="s">
        <v>5237</v>
      </c>
      <c r="D1798" s="247">
        <v>60.49</v>
      </c>
    </row>
    <row r="1799" spans="1:4" ht="13.5" x14ac:dyDescent="0.25">
      <c r="A1799" s="246">
        <v>94291</v>
      </c>
      <c r="B1799" s="246" t="s">
        <v>7040</v>
      </c>
      <c r="C1799" s="246" t="s">
        <v>5237</v>
      </c>
      <c r="D1799" s="247">
        <v>62.86</v>
      </c>
    </row>
    <row r="1800" spans="1:4" ht="13.5" x14ac:dyDescent="0.25">
      <c r="A1800" s="246">
        <v>94292</v>
      </c>
      <c r="B1800" s="246" t="s">
        <v>7041</v>
      </c>
      <c r="C1800" s="246" t="s">
        <v>5237</v>
      </c>
      <c r="D1800" s="247">
        <v>71.849999999999994</v>
      </c>
    </row>
    <row r="1801" spans="1:4" ht="13.5" x14ac:dyDescent="0.25">
      <c r="A1801" s="246">
        <v>94293</v>
      </c>
      <c r="B1801" s="246" t="s">
        <v>7042</v>
      </c>
      <c r="C1801" s="246" t="s">
        <v>5237</v>
      </c>
      <c r="D1801" s="247">
        <v>172.55</v>
      </c>
    </row>
    <row r="1802" spans="1:4" ht="13.5" x14ac:dyDescent="0.25">
      <c r="A1802" s="246">
        <v>94294</v>
      </c>
      <c r="B1802" s="246" t="s">
        <v>7043</v>
      </c>
      <c r="C1802" s="246" t="s">
        <v>5237</v>
      </c>
      <c r="D1802" s="247">
        <v>7.76</v>
      </c>
    </row>
    <row r="1803" spans="1:4" ht="13.5" x14ac:dyDescent="0.25">
      <c r="A1803" s="246">
        <v>102727</v>
      </c>
      <c r="B1803" s="246" t="s">
        <v>7044</v>
      </c>
      <c r="C1803" s="246" t="s">
        <v>5570</v>
      </c>
      <c r="D1803" s="247">
        <v>94.61</v>
      </c>
    </row>
    <row r="1804" spans="1:4" ht="13.5" x14ac:dyDescent="0.25">
      <c r="A1804" s="246">
        <v>102728</v>
      </c>
      <c r="B1804" s="246" t="s">
        <v>7045</v>
      </c>
      <c r="C1804" s="246" t="s">
        <v>6634</v>
      </c>
      <c r="D1804" s="247">
        <v>16.350000000000001</v>
      </c>
    </row>
    <row r="1805" spans="1:4" ht="13.5" x14ac:dyDescent="0.25">
      <c r="A1805" s="246">
        <v>102729</v>
      </c>
      <c r="B1805" s="246" t="s">
        <v>7046</v>
      </c>
      <c r="C1805" s="246" t="s">
        <v>6634</v>
      </c>
      <c r="D1805" s="247">
        <v>15.62</v>
      </c>
    </row>
    <row r="1806" spans="1:4" ht="13.5" x14ac:dyDescent="0.25">
      <c r="A1806" s="246">
        <v>102730</v>
      </c>
      <c r="B1806" s="246" t="s">
        <v>7047</v>
      </c>
      <c r="C1806" s="246" t="s">
        <v>6634</v>
      </c>
      <c r="D1806" s="247">
        <v>14.11</v>
      </c>
    </row>
    <row r="1807" spans="1:4" ht="13.5" x14ac:dyDescent="0.25">
      <c r="A1807" s="246">
        <v>102731</v>
      </c>
      <c r="B1807" s="246" t="s">
        <v>7048</v>
      </c>
      <c r="C1807" s="246" t="s">
        <v>6634</v>
      </c>
      <c r="D1807" s="247">
        <v>11.95</v>
      </c>
    </row>
    <row r="1808" spans="1:4" ht="13.5" x14ac:dyDescent="0.25">
      <c r="A1808" s="246">
        <v>102732</v>
      </c>
      <c r="B1808" s="246" t="s">
        <v>7049</v>
      </c>
      <c r="C1808" s="246" t="s">
        <v>6634</v>
      </c>
      <c r="D1808" s="247">
        <v>11.45</v>
      </c>
    </row>
    <row r="1809" spans="1:4" ht="13.5" x14ac:dyDescent="0.25">
      <c r="A1809" s="246">
        <v>102733</v>
      </c>
      <c r="B1809" s="246" t="s">
        <v>7050</v>
      </c>
      <c r="C1809" s="246" t="s">
        <v>6634</v>
      </c>
      <c r="D1809" s="247">
        <v>12.99</v>
      </c>
    </row>
    <row r="1810" spans="1:4" ht="13.5" x14ac:dyDescent="0.25">
      <c r="A1810" s="246">
        <v>102734</v>
      </c>
      <c r="B1810" s="246" t="s">
        <v>7051</v>
      </c>
      <c r="C1810" s="246" t="s">
        <v>6634</v>
      </c>
      <c r="D1810" s="247">
        <v>15.44</v>
      </c>
    </row>
    <row r="1811" spans="1:4" ht="13.5" x14ac:dyDescent="0.25">
      <c r="A1811" s="246">
        <v>102735</v>
      </c>
      <c r="B1811" s="246" t="s">
        <v>7052</v>
      </c>
      <c r="C1811" s="246" t="s">
        <v>6634</v>
      </c>
      <c r="D1811" s="247">
        <v>14.86</v>
      </c>
    </row>
    <row r="1812" spans="1:4" ht="13.5" x14ac:dyDescent="0.25">
      <c r="A1812" s="246">
        <v>102736</v>
      </c>
      <c r="B1812" s="246" t="s">
        <v>7053</v>
      </c>
      <c r="C1812" s="246" t="s">
        <v>6703</v>
      </c>
      <c r="D1812" s="247">
        <v>654.79999999999995</v>
      </c>
    </row>
    <row r="1813" spans="1:4" ht="13.5" x14ac:dyDescent="0.25">
      <c r="A1813" s="246">
        <v>102737</v>
      </c>
      <c r="B1813" s="246" t="s">
        <v>7054</v>
      </c>
      <c r="C1813" s="246" t="s">
        <v>5304</v>
      </c>
      <c r="D1813" s="248">
        <v>1111.27</v>
      </c>
    </row>
    <row r="1814" spans="1:4" ht="13.5" x14ac:dyDescent="0.25">
      <c r="A1814" s="246">
        <v>102738</v>
      </c>
      <c r="B1814" s="246" t="s">
        <v>7055</v>
      </c>
      <c r="C1814" s="246" t="s">
        <v>5304</v>
      </c>
      <c r="D1814" s="248">
        <v>2289.31</v>
      </c>
    </row>
    <row r="1815" spans="1:4" ht="13.5" x14ac:dyDescent="0.25">
      <c r="A1815" s="246">
        <v>102739</v>
      </c>
      <c r="B1815" s="246" t="s">
        <v>7056</v>
      </c>
      <c r="C1815" s="246" t="s">
        <v>5304</v>
      </c>
      <c r="D1815" s="248">
        <v>3851.28</v>
      </c>
    </row>
    <row r="1816" spans="1:4" ht="13.5" x14ac:dyDescent="0.25">
      <c r="A1816" s="246">
        <v>102740</v>
      </c>
      <c r="B1816" s="246" t="s">
        <v>7057</v>
      </c>
      <c r="C1816" s="246" t="s">
        <v>5304</v>
      </c>
      <c r="D1816" s="248">
        <v>5793.62</v>
      </c>
    </row>
    <row r="1817" spans="1:4" ht="13.5" x14ac:dyDescent="0.25">
      <c r="A1817" s="246">
        <v>102741</v>
      </c>
      <c r="B1817" s="246" t="s">
        <v>7058</v>
      </c>
      <c r="C1817" s="246" t="s">
        <v>5304</v>
      </c>
      <c r="D1817" s="248">
        <v>8157.29</v>
      </c>
    </row>
    <row r="1818" spans="1:4" ht="13.5" x14ac:dyDescent="0.25">
      <c r="A1818" s="246">
        <v>102742</v>
      </c>
      <c r="B1818" s="246" t="s">
        <v>7059</v>
      </c>
      <c r="C1818" s="246" t="s">
        <v>5304</v>
      </c>
      <c r="D1818" s="248">
        <v>14166.41</v>
      </c>
    </row>
    <row r="1819" spans="1:4" ht="13.5" x14ac:dyDescent="0.25">
      <c r="A1819" s="246">
        <v>102743</v>
      </c>
      <c r="B1819" s="246" t="s">
        <v>7060</v>
      </c>
      <c r="C1819" s="246" t="s">
        <v>5304</v>
      </c>
      <c r="D1819" s="248">
        <v>4651.71</v>
      </c>
    </row>
    <row r="1820" spans="1:4" ht="13.5" x14ac:dyDescent="0.25">
      <c r="A1820" s="246">
        <v>102744</v>
      </c>
      <c r="B1820" s="246" t="s">
        <v>7061</v>
      </c>
      <c r="C1820" s="246" t="s">
        <v>5304</v>
      </c>
      <c r="D1820" s="248">
        <v>6996.52</v>
      </c>
    </row>
    <row r="1821" spans="1:4" ht="13.5" x14ac:dyDescent="0.25">
      <c r="A1821" s="246">
        <v>102745</v>
      </c>
      <c r="B1821" s="246" t="s">
        <v>7062</v>
      </c>
      <c r="C1821" s="246" t="s">
        <v>5304</v>
      </c>
      <c r="D1821" s="248">
        <v>9867.59</v>
      </c>
    </row>
    <row r="1822" spans="1:4" ht="13.5" x14ac:dyDescent="0.25">
      <c r="A1822" s="246">
        <v>102746</v>
      </c>
      <c r="B1822" s="246" t="s">
        <v>7063</v>
      </c>
      <c r="C1822" s="246" t="s">
        <v>5304</v>
      </c>
      <c r="D1822" s="248">
        <v>17160.27</v>
      </c>
    </row>
    <row r="1823" spans="1:4" ht="13.5" x14ac:dyDescent="0.25">
      <c r="A1823" s="246">
        <v>102747</v>
      </c>
      <c r="B1823" s="246" t="s">
        <v>7064</v>
      </c>
      <c r="C1823" s="246" t="s">
        <v>5304</v>
      </c>
      <c r="D1823" s="248">
        <v>8683.98</v>
      </c>
    </row>
    <row r="1824" spans="1:4" ht="13.5" x14ac:dyDescent="0.25">
      <c r="A1824" s="246">
        <v>102748</v>
      </c>
      <c r="B1824" s="246" t="s">
        <v>7065</v>
      </c>
      <c r="C1824" s="246" t="s">
        <v>5304</v>
      </c>
      <c r="D1824" s="248">
        <v>12193.28</v>
      </c>
    </row>
    <row r="1825" spans="1:4" ht="13.5" x14ac:dyDescent="0.25">
      <c r="A1825" s="246">
        <v>102749</v>
      </c>
      <c r="B1825" s="246" t="s">
        <v>7066</v>
      </c>
      <c r="C1825" s="246" t="s">
        <v>5304</v>
      </c>
      <c r="D1825" s="248">
        <v>20997.58</v>
      </c>
    </row>
    <row r="1826" spans="1:4" ht="13.5" x14ac:dyDescent="0.25">
      <c r="A1826" s="246">
        <v>102750</v>
      </c>
      <c r="B1826" s="246" t="s">
        <v>7067</v>
      </c>
      <c r="C1826" s="246" t="s">
        <v>5304</v>
      </c>
      <c r="D1826" s="248">
        <v>2798.14</v>
      </c>
    </row>
    <row r="1827" spans="1:4" ht="13.5" x14ac:dyDescent="0.25">
      <c r="A1827" s="246">
        <v>102751</v>
      </c>
      <c r="B1827" s="246" t="s">
        <v>7068</v>
      </c>
      <c r="C1827" s="246" t="s">
        <v>5304</v>
      </c>
      <c r="D1827" s="248">
        <v>4897.53</v>
      </c>
    </row>
    <row r="1828" spans="1:4" ht="13.5" x14ac:dyDescent="0.25">
      <c r="A1828" s="246">
        <v>102752</v>
      </c>
      <c r="B1828" s="246" t="s">
        <v>7069</v>
      </c>
      <c r="C1828" s="246" t="s">
        <v>5304</v>
      </c>
      <c r="D1828" s="248">
        <v>7843.72</v>
      </c>
    </row>
    <row r="1829" spans="1:4" ht="13.5" x14ac:dyDescent="0.25">
      <c r="A1829" s="246">
        <v>102753</v>
      </c>
      <c r="B1829" s="246" t="s">
        <v>7070</v>
      </c>
      <c r="C1829" s="246" t="s">
        <v>5304</v>
      </c>
      <c r="D1829" s="248">
        <v>11664.51</v>
      </c>
    </row>
    <row r="1830" spans="1:4" ht="13.5" x14ac:dyDescent="0.25">
      <c r="A1830" s="246">
        <v>102754</v>
      </c>
      <c r="B1830" s="246" t="s">
        <v>7071</v>
      </c>
      <c r="C1830" s="246" t="s">
        <v>5304</v>
      </c>
      <c r="D1830" s="248">
        <v>22241.85</v>
      </c>
    </row>
    <row r="1831" spans="1:4" ht="13.5" x14ac:dyDescent="0.25">
      <c r="A1831" s="246">
        <v>102755</v>
      </c>
      <c r="B1831" s="246" t="s">
        <v>7072</v>
      </c>
      <c r="C1831" s="246" t="s">
        <v>5304</v>
      </c>
      <c r="D1831" s="248">
        <v>10971.24</v>
      </c>
    </row>
    <row r="1832" spans="1:4" ht="13.5" x14ac:dyDescent="0.25">
      <c r="A1832" s="246">
        <v>102756</v>
      </c>
      <c r="B1832" s="246" t="s">
        <v>7073</v>
      </c>
      <c r="C1832" s="246" t="s">
        <v>5304</v>
      </c>
      <c r="D1832" s="248">
        <v>16369.66</v>
      </c>
    </row>
    <row r="1833" spans="1:4" ht="13.5" x14ac:dyDescent="0.25">
      <c r="A1833" s="246">
        <v>102757</v>
      </c>
      <c r="B1833" s="246" t="s">
        <v>7074</v>
      </c>
      <c r="C1833" s="246" t="s">
        <v>5304</v>
      </c>
      <c r="D1833" s="248">
        <v>30543.54</v>
      </c>
    </row>
    <row r="1834" spans="1:4" ht="13.5" x14ac:dyDescent="0.25">
      <c r="A1834" s="246">
        <v>102758</v>
      </c>
      <c r="B1834" s="246" t="s">
        <v>7075</v>
      </c>
      <c r="C1834" s="246" t="s">
        <v>5304</v>
      </c>
      <c r="D1834" s="248">
        <v>14112.97</v>
      </c>
    </row>
    <row r="1835" spans="1:4" ht="13.5" x14ac:dyDescent="0.25">
      <c r="A1835" s="246">
        <v>102759</v>
      </c>
      <c r="B1835" s="246" t="s">
        <v>7076</v>
      </c>
      <c r="C1835" s="246" t="s">
        <v>5304</v>
      </c>
      <c r="D1835" s="248">
        <v>21096.39</v>
      </c>
    </row>
    <row r="1836" spans="1:4" ht="13.5" x14ac:dyDescent="0.25">
      <c r="A1836" s="246">
        <v>102760</v>
      </c>
      <c r="B1836" s="246" t="s">
        <v>7077</v>
      </c>
      <c r="C1836" s="246" t="s">
        <v>5304</v>
      </c>
      <c r="D1836" s="248">
        <v>38999.25</v>
      </c>
    </row>
    <row r="1837" spans="1:4" ht="13.5" x14ac:dyDescent="0.25">
      <c r="A1837" s="246">
        <v>102761</v>
      </c>
      <c r="B1837" s="246" t="s">
        <v>7078</v>
      </c>
      <c r="C1837" s="246" t="s">
        <v>5304</v>
      </c>
      <c r="D1837" s="248">
        <v>13275.9</v>
      </c>
    </row>
    <row r="1838" spans="1:4" ht="13.5" x14ac:dyDescent="0.25">
      <c r="A1838" s="246">
        <v>102762</v>
      </c>
      <c r="B1838" s="246" t="s">
        <v>7079</v>
      </c>
      <c r="C1838" s="246" t="s">
        <v>5304</v>
      </c>
      <c r="D1838" s="248">
        <v>20650.93</v>
      </c>
    </row>
    <row r="1839" spans="1:4" ht="13.5" x14ac:dyDescent="0.25">
      <c r="A1839" s="246">
        <v>102763</v>
      </c>
      <c r="B1839" s="246" t="s">
        <v>7080</v>
      </c>
      <c r="C1839" s="246" t="s">
        <v>5304</v>
      </c>
      <c r="D1839" s="248">
        <v>28803.38</v>
      </c>
    </row>
    <row r="1840" spans="1:4" ht="13.5" x14ac:dyDescent="0.25">
      <c r="A1840" s="246">
        <v>102764</v>
      </c>
      <c r="B1840" s="246" t="s">
        <v>7081</v>
      </c>
      <c r="C1840" s="246" t="s">
        <v>5304</v>
      </c>
      <c r="D1840" s="248">
        <v>40949.18</v>
      </c>
    </row>
    <row r="1841" spans="1:4" ht="13.5" x14ac:dyDescent="0.25">
      <c r="A1841" s="246">
        <v>102765</v>
      </c>
      <c r="B1841" s="246" t="s">
        <v>7082</v>
      </c>
      <c r="C1841" s="246" t="s">
        <v>5304</v>
      </c>
      <c r="D1841" s="248">
        <v>16474.61</v>
      </c>
    </row>
    <row r="1842" spans="1:4" ht="13.5" x14ac:dyDescent="0.25">
      <c r="A1842" s="246">
        <v>102766</v>
      </c>
      <c r="B1842" s="246" t="s">
        <v>7083</v>
      </c>
      <c r="C1842" s="246" t="s">
        <v>5304</v>
      </c>
      <c r="D1842" s="248">
        <v>24988.37</v>
      </c>
    </row>
    <row r="1843" spans="1:4" ht="13.5" x14ac:dyDescent="0.25">
      <c r="A1843" s="246">
        <v>102767</v>
      </c>
      <c r="B1843" s="246" t="s">
        <v>7084</v>
      </c>
      <c r="C1843" s="246" t="s">
        <v>5304</v>
      </c>
      <c r="D1843" s="248">
        <v>35114.400000000001</v>
      </c>
    </row>
    <row r="1844" spans="1:4" ht="13.5" x14ac:dyDescent="0.25">
      <c r="A1844" s="246">
        <v>102768</v>
      </c>
      <c r="B1844" s="246" t="s">
        <v>7085</v>
      </c>
      <c r="C1844" s="246" t="s">
        <v>5304</v>
      </c>
      <c r="D1844" s="248">
        <v>49487.85</v>
      </c>
    </row>
    <row r="1845" spans="1:4" ht="13.5" x14ac:dyDescent="0.25">
      <c r="A1845" s="246">
        <v>102769</v>
      </c>
      <c r="B1845" s="246" t="s">
        <v>7086</v>
      </c>
      <c r="C1845" s="246" t="s">
        <v>5304</v>
      </c>
      <c r="D1845" s="248">
        <v>19045.84</v>
      </c>
    </row>
    <row r="1846" spans="1:4" ht="13.5" x14ac:dyDescent="0.25">
      <c r="A1846" s="246">
        <v>102770</v>
      </c>
      <c r="B1846" s="246" t="s">
        <v>7087</v>
      </c>
      <c r="C1846" s="246" t="s">
        <v>5304</v>
      </c>
      <c r="D1846" s="248">
        <v>29389.22</v>
      </c>
    </row>
    <row r="1847" spans="1:4" ht="13.5" x14ac:dyDescent="0.25">
      <c r="A1847" s="246">
        <v>102771</v>
      </c>
      <c r="B1847" s="246" t="s">
        <v>7088</v>
      </c>
      <c r="C1847" s="246" t="s">
        <v>5304</v>
      </c>
      <c r="D1847" s="248">
        <v>41273.07</v>
      </c>
    </row>
    <row r="1848" spans="1:4" ht="13.5" x14ac:dyDescent="0.25">
      <c r="A1848" s="246">
        <v>102772</v>
      </c>
      <c r="B1848" s="246" t="s">
        <v>7089</v>
      </c>
      <c r="C1848" s="246" t="s">
        <v>5304</v>
      </c>
      <c r="D1848" s="248">
        <v>58662.05</v>
      </c>
    </row>
    <row r="1849" spans="1:4" ht="13.5" x14ac:dyDescent="0.25">
      <c r="A1849" s="246">
        <v>102773</v>
      </c>
      <c r="B1849" s="246" t="s">
        <v>7090</v>
      </c>
      <c r="C1849" s="246" t="s">
        <v>5304</v>
      </c>
      <c r="D1849" s="248">
        <v>6868.84</v>
      </c>
    </row>
    <row r="1850" spans="1:4" ht="13.5" x14ac:dyDescent="0.25">
      <c r="A1850" s="246">
        <v>102774</v>
      </c>
      <c r="B1850" s="246" t="s">
        <v>7091</v>
      </c>
      <c r="C1850" s="246" t="s">
        <v>5304</v>
      </c>
      <c r="D1850" s="248">
        <v>6868.84</v>
      </c>
    </row>
    <row r="1851" spans="1:4" ht="13.5" x14ac:dyDescent="0.25">
      <c r="A1851" s="246">
        <v>102775</v>
      </c>
      <c r="B1851" s="246" t="s">
        <v>7092</v>
      </c>
      <c r="C1851" s="246" t="s">
        <v>5304</v>
      </c>
      <c r="D1851" s="248">
        <v>10254.219999999999</v>
      </c>
    </row>
    <row r="1852" spans="1:4" ht="13.5" x14ac:dyDescent="0.25">
      <c r="A1852" s="246">
        <v>102776</v>
      </c>
      <c r="B1852" s="246" t="s">
        <v>7093</v>
      </c>
      <c r="C1852" s="246" t="s">
        <v>5304</v>
      </c>
      <c r="D1852" s="248">
        <v>10254.219999999999</v>
      </c>
    </row>
    <row r="1853" spans="1:4" ht="13.5" x14ac:dyDescent="0.25">
      <c r="A1853" s="246">
        <v>102777</v>
      </c>
      <c r="B1853" s="246" t="s">
        <v>7094</v>
      </c>
      <c r="C1853" s="246" t="s">
        <v>5304</v>
      </c>
      <c r="D1853" s="248">
        <v>15521.17</v>
      </c>
    </row>
    <row r="1854" spans="1:4" ht="13.5" x14ac:dyDescent="0.25">
      <c r="A1854" s="246">
        <v>102778</v>
      </c>
      <c r="B1854" s="246" t="s">
        <v>7095</v>
      </c>
      <c r="C1854" s="246" t="s">
        <v>5304</v>
      </c>
      <c r="D1854" s="248">
        <v>23403.72</v>
      </c>
    </row>
    <row r="1855" spans="1:4" ht="13.5" x14ac:dyDescent="0.25">
      <c r="A1855" s="246">
        <v>102779</v>
      </c>
      <c r="B1855" s="246" t="s">
        <v>7096</v>
      </c>
      <c r="C1855" s="246" t="s">
        <v>5304</v>
      </c>
      <c r="D1855" s="248">
        <v>6868.84</v>
      </c>
    </row>
    <row r="1856" spans="1:4" ht="13.5" x14ac:dyDescent="0.25">
      <c r="A1856" s="246">
        <v>102780</v>
      </c>
      <c r="B1856" s="246" t="s">
        <v>7097</v>
      </c>
      <c r="C1856" s="246" t="s">
        <v>5304</v>
      </c>
      <c r="D1856" s="248">
        <v>7904.07</v>
      </c>
    </row>
    <row r="1857" spans="1:4" ht="13.5" x14ac:dyDescent="0.25">
      <c r="A1857" s="246">
        <v>102781</v>
      </c>
      <c r="B1857" s="246" t="s">
        <v>7098</v>
      </c>
      <c r="C1857" s="246" t="s">
        <v>5304</v>
      </c>
      <c r="D1857" s="248">
        <v>11712.62</v>
      </c>
    </row>
    <row r="1858" spans="1:4" ht="13.5" x14ac:dyDescent="0.25">
      <c r="A1858" s="246">
        <v>102782</v>
      </c>
      <c r="B1858" s="246" t="s">
        <v>7099</v>
      </c>
      <c r="C1858" s="246" t="s">
        <v>5304</v>
      </c>
      <c r="D1858" s="248">
        <v>13077.3</v>
      </c>
    </row>
    <row r="1859" spans="1:4" ht="13.5" x14ac:dyDescent="0.25">
      <c r="A1859" s="246">
        <v>102783</v>
      </c>
      <c r="B1859" s="246" t="s">
        <v>7100</v>
      </c>
      <c r="C1859" s="246" t="s">
        <v>5304</v>
      </c>
      <c r="D1859" s="248">
        <v>17309.03</v>
      </c>
    </row>
    <row r="1860" spans="1:4" ht="13.5" x14ac:dyDescent="0.25">
      <c r="A1860" s="246">
        <v>102784</v>
      </c>
      <c r="B1860" s="246" t="s">
        <v>7101</v>
      </c>
      <c r="C1860" s="246" t="s">
        <v>5304</v>
      </c>
      <c r="D1860" s="248">
        <v>27345</v>
      </c>
    </row>
    <row r="1861" spans="1:4" ht="13.5" x14ac:dyDescent="0.25">
      <c r="A1861" s="246">
        <v>102785</v>
      </c>
      <c r="B1861" s="246" t="s">
        <v>7102</v>
      </c>
      <c r="C1861" s="246" t="s">
        <v>5304</v>
      </c>
      <c r="D1861" s="248">
        <v>7904.07</v>
      </c>
    </row>
    <row r="1862" spans="1:4" ht="13.5" x14ac:dyDescent="0.25">
      <c r="A1862" s="246">
        <v>102786</v>
      </c>
      <c r="B1862" s="246" t="s">
        <v>7103</v>
      </c>
      <c r="C1862" s="246" t="s">
        <v>5304</v>
      </c>
      <c r="D1862" s="248">
        <v>8845.58</v>
      </c>
    </row>
    <row r="1863" spans="1:4" ht="13.5" x14ac:dyDescent="0.25">
      <c r="A1863" s="246">
        <v>102787</v>
      </c>
      <c r="B1863" s="246" t="s">
        <v>7104</v>
      </c>
      <c r="C1863" s="246" t="s">
        <v>5304</v>
      </c>
      <c r="D1863" s="248">
        <v>13077.3</v>
      </c>
    </row>
    <row r="1864" spans="1:4" ht="13.5" x14ac:dyDescent="0.25">
      <c r="A1864" s="246">
        <v>102788</v>
      </c>
      <c r="B1864" s="246" t="s">
        <v>7105</v>
      </c>
      <c r="C1864" s="246" t="s">
        <v>5304</v>
      </c>
      <c r="D1864" s="248">
        <v>14424.41</v>
      </c>
    </row>
    <row r="1865" spans="1:4" ht="13.5" x14ac:dyDescent="0.25">
      <c r="A1865" s="246">
        <v>102789</v>
      </c>
      <c r="B1865" s="246" t="s">
        <v>7106</v>
      </c>
      <c r="C1865" s="246" t="s">
        <v>5304</v>
      </c>
      <c r="D1865" s="248">
        <v>18991.45</v>
      </c>
    </row>
    <row r="1866" spans="1:4" ht="13.5" x14ac:dyDescent="0.25">
      <c r="A1866" s="246">
        <v>102790</v>
      </c>
      <c r="B1866" s="246" t="s">
        <v>7107</v>
      </c>
      <c r="C1866" s="246" t="s">
        <v>5304</v>
      </c>
      <c r="D1866" s="248">
        <v>31579.15</v>
      </c>
    </row>
    <row r="1867" spans="1:4" ht="13.5" x14ac:dyDescent="0.25">
      <c r="A1867" s="246">
        <v>102791</v>
      </c>
      <c r="B1867" s="246" t="s">
        <v>7108</v>
      </c>
      <c r="C1867" s="246" t="s">
        <v>5304</v>
      </c>
      <c r="D1867" s="248">
        <v>25165.75</v>
      </c>
    </row>
    <row r="1868" spans="1:4" ht="13.5" x14ac:dyDescent="0.25">
      <c r="A1868" s="246">
        <v>102792</v>
      </c>
      <c r="B1868" s="246" t="s">
        <v>7109</v>
      </c>
      <c r="C1868" s="246" t="s">
        <v>5304</v>
      </c>
      <c r="D1868" s="248">
        <v>41040.76</v>
      </c>
    </row>
    <row r="1869" spans="1:4" ht="13.5" x14ac:dyDescent="0.25">
      <c r="A1869" s="246">
        <v>102793</v>
      </c>
      <c r="B1869" s="246" t="s">
        <v>7110</v>
      </c>
      <c r="C1869" s="246" t="s">
        <v>5304</v>
      </c>
      <c r="D1869" s="248">
        <v>55425.13</v>
      </c>
    </row>
    <row r="1870" spans="1:4" ht="13.5" x14ac:dyDescent="0.25">
      <c r="A1870" s="246">
        <v>102794</v>
      </c>
      <c r="B1870" s="246" t="s">
        <v>7111</v>
      </c>
      <c r="C1870" s="246" t="s">
        <v>5304</v>
      </c>
      <c r="D1870" s="248">
        <v>79480</v>
      </c>
    </row>
    <row r="1871" spans="1:4" ht="13.5" x14ac:dyDescent="0.25">
      <c r="A1871" s="246">
        <v>102795</v>
      </c>
      <c r="B1871" s="246" t="s">
        <v>7112</v>
      </c>
      <c r="C1871" s="246" t="s">
        <v>5304</v>
      </c>
      <c r="D1871" s="248">
        <v>26849.15</v>
      </c>
    </row>
    <row r="1872" spans="1:4" ht="13.5" x14ac:dyDescent="0.25">
      <c r="A1872" s="246">
        <v>102796</v>
      </c>
      <c r="B1872" s="246" t="s">
        <v>7113</v>
      </c>
      <c r="C1872" s="246" t="s">
        <v>5304</v>
      </c>
      <c r="D1872" s="248">
        <v>43430.41</v>
      </c>
    </row>
    <row r="1873" spans="1:4" ht="13.5" x14ac:dyDescent="0.25">
      <c r="A1873" s="246">
        <v>102797</v>
      </c>
      <c r="B1873" s="246" t="s">
        <v>7114</v>
      </c>
      <c r="C1873" s="246" t="s">
        <v>5304</v>
      </c>
      <c r="D1873" s="248">
        <v>61649.68</v>
      </c>
    </row>
    <row r="1874" spans="1:4" ht="13.5" x14ac:dyDescent="0.25">
      <c r="A1874" s="246">
        <v>102798</v>
      </c>
      <c r="B1874" s="246" t="s">
        <v>7115</v>
      </c>
      <c r="C1874" s="246" t="s">
        <v>5304</v>
      </c>
      <c r="D1874" s="248">
        <v>75511.350000000006</v>
      </c>
    </row>
    <row r="1875" spans="1:4" ht="13.5" x14ac:dyDescent="0.25">
      <c r="A1875" s="246">
        <v>102799</v>
      </c>
      <c r="B1875" s="246" t="s">
        <v>7116</v>
      </c>
      <c r="C1875" s="246" t="s">
        <v>5304</v>
      </c>
      <c r="D1875" s="248">
        <v>27413.38</v>
      </c>
    </row>
    <row r="1876" spans="1:4" ht="13.5" x14ac:dyDescent="0.25">
      <c r="A1876" s="246">
        <v>102800</v>
      </c>
      <c r="B1876" s="246" t="s">
        <v>7117</v>
      </c>
      <c r="C1876" s="246" t="s">
        <v>5304</v>
      </c>
      <c r="D1876" s="248">
        <v>47665.53</v>
      </c>
    </row>
    <row r="1877" spans="1:4" ht="13.5" x14ac:dyDescent="0.25">
      <c r="A1877" s="246">
        <v>102801</v>
      </c>
      <c r="B1877" s="246" t="s">
        <v>7118</v>
      </c>
      <c r="C1877" s="246" t="s">
        <v>5304</v>
      </c>
      <c r="D1877" s="248">
        <v>66849.740000000005</v>
      </c>
    </row>
    <row r="1878" spans="1:4" ht="13.5" x14ac:dyDescent="0.25">
      <c r="A1878" s="246">
        <v>102802</v>
      </c>
      <c r="B1878" s="246" t="s">
        <v>7119</v>
      </c>
      <c r="C1878" s="246" t="s">
        <v>5304</v>
      </c>
      <c r="D1878" s="248">
        <v>80196.460000000006</v>
      </c>
    </row>
    <row r="1879" spans="1:4" ht="13.5" x14ac:dyDescent="0.25">
      <c r="A1879" s="246">
        <v>101570</v>
      </c>
      <c r="B1879" s="246" t="s">
        <v>7120</v>
      </c>
      <c r="C1879" s="246" t="s">
        <v>5570</v>
      </c>
      <c r="D1879" s="247">
        <v>18.329999999999998</v>
      </c>
    </row>
    <row r="1880" spans="1:4" ht="13.5" x14ac:dyDescent="0.25">
      <c r="A1880" s="246">
        <v>101571</v>
      </c>
      <c r="B1880" s="246" t="s">
        <v>7121</v>
      </c>
      <c r="C1880" s="246" t="s">
        <v>5570</v>
      </c>
      <c r="D1880" s="247">
        <v>25.08</v>
      </c>
    </row>
    <row r="1881" spans="1:4" ht="13.5" x14ac:dyDescent="0.25">
      <c r="A1881" s="246">
        <v>101572</v>
      </c>
      <c r="B1881" s="246" t="s">
        <v>7122</v>
      </c>
      <c r="C1881" s="246" t="s">
        <v>5570</v>
      </c>
      <c r="D1881" s="247">
        <v>14.41</v>
      </c>
    </row>
    <row r="1882" spans="1:4" ht="13.5" x14ac:dyDescent="0.25">
      <c r="A1882" s="246">
        <v>101573</v>
      </c>
      <c r="B1882" s="246" t="s">
        <v>7123</v>
      </c>
      <c r="C1882" s="246" t="s">
        <v>5570</v>
      </c>
      <c r="D1882" s="247">
        <v>21.17</v>
      </c>
    </row>
    <row r="1883" spans="1:4" ht="13.5" x14ac:dyDescent="0.25">
      <c r="A1883" s="246">
        <v>101574</v>
      </c>
      <c r="B1883" s="246" t="s">
        <v>7124</v>
      </c>
      <c r="C1883" s="246" t="s">
        <v>5570</v>
      </c>
      <c r="D1883" s="247">
        <v>11.17</v>
      </c>
    </row>
    <row r="1884" spans="1:4" ht="13.5" x14ac:dyDescent="0.25">
      <c r="A1884" s="246">
        <v>101575</v>
      </c>
      <c r="B1884" s="246" t="s">
        <v>7125</v>
      </c>
      <c r="C1884" s="246" t="s">
        <v>5570</v>
      </c>
      <c r="D1884" s="247">
        <v>18.13</v>
      </c>
    </row>
    <row r="1885" spans="1:4" ht="13.5" x14ac:dyDescent="0.25">
      <c r="A1885" s="246">
        <v>101576</v>
      </c>
      <c r="B1885" s="246" t="s">
        <v>7126</v>
      </c>
      <c r="C1885" s="246" t="s">
        <v>5570</v>
      </c>
      <c r="D1885" s="247">
        <v>32.380000000000003</v>
      </c>
    </row>
    <row r="1886" spans="1:4" ht="13.5" x14ac:dyDescent="0.25">
      <c r="A1886" s="246">
        <v>101577</v>
      </c>
      <c r="B1886" s="246" t="s">
        <v>7127</v>
      </c>
      <c r="C1886" s="246" t="s">
        <v>5570</v>
      </c>
      <c r="D1886" s="247">
        <v>40.97</v>
      </c>
    </row>
    <row r="1887" spans="1:4" ht="13.5" x14ac:dyDescent="0.25">
      <c r="A1887" s="246">
        <v>101578</v>
      </c>
      <c r="B1887" s="246" t="s">
        <v>7128</v>
      </c>
      <c r="C1887" s="246" t="s">
        <v>5570</v>
      </c>
      <c r="D1887" s="247">
        <v>26.78</v>
      </c>
    </row>
    <row r="1888" spans="1:4" ht="13.5" x14ac:dyDescent="0.25">
      <c r="A1888" s="246">
        <v>101579</v>
      </c>
      <c r="B1888" s="246" t="s">
        <v>7129</v>
      </c>
      <c r="C1888" s="246" t="s">
        <v>5570</v>
      </c>
      <c r="D1888" s="247">
        <v>35.369999999999997</v>
      </c>
    </row>
    <row r="1889" spans="1:4" ht="13.5" x14ac:dyDescent="0.25">
      <c r="A1889" s="246">
        <v>101580</v>
      </c>
      <c r="B1889" s="246" t="s">
        <v>7130</v>
      </c>
      <c r="C1889" s="246" t="s">
        <v>5570</v>
      </c>
      <c r="D1889" s="247">
        <v>23.76</v>
      </c>
    </row>
    <row r="1890" spans="1:4" ht="13.5" x14ac:dyDescent="0.25">
      <c r="A1890" s="246">
        <v>101581</v>
      </c>
      <c r="B1890" s="246" t="s">
        <v>7131</v>
      </c>
      <c r="C1890" s="246" t="s">
        <v>5570</v>
      </c>
      <c r="D1890" s="247">
        <v>32.549999999999997</v>
      </c>
    </row>
    <row r="1891" spans="1:4" ht="13.5" x14ac:dyDescent="0.25">
      <c r="A1891" s="246">
        <v>101582</v>
      </c>
      <c r="B1891" s="246" t="s">
        <v>7132</v>
      </c>
      <c r="C1891" s="246" t="s">
        <v>5570</v>
      </c>
      <c r="D1891" s="247">
        <v>53</v>
      </c>
    </row>
    <row r="1892" spans="1:4" ht="13.5" x14ac:dyDescent="0.25">
      <c r="A1892" s="246">
        <v>101583</v>
      </c>
      <c r="B1892" s="246" t="s">
        <v>7133</v>
      </c>
      <c r="C1892" s="246" t="s">
        <v>5570</v>
      </c>
      <c r="D1892" s="247">
        <v>66.27</v>
      </c>
    </row>
    <row r="1893" spans="1:4" ht="13.5" x14ac:dyDescent="0.25">
      <c r="A1893" s="246">
        <v>101584</v>
      </c>
      <c r="B1893" s="246" t="s">
        <v>7134</v>
      </c>
      <c r="C1893" s="246" t="s">
        <v>5570</v>
      </c>
      <c r="D1893" s="247">
        <v>43.57</v>
      </c>
    </row>
    <row r="1894" spans="1:4" ht="13.5" x14ac:dyDescent="0.25">
      <c r="A1894" s="246">
        <v>101585</v>
      </c>
      <c r="B1894" s="246" t="s">
        <v>7135</v>
      </c>
      <c r="C1894" s="246" t="s">
        <v>5570</v>
      </c>
      <c r="D1894" s="247">
        <v>56.84</v>
      </c>
    </row>
    <row r="1895" spans="1:4" ht="13.5" x14ac:dyDescent="0.25">
      <c r="A1895" s="246">
        <v>101586</v>
      </c>
      <c r="B1895" s="246" t="s">
        <v>7136</v>
      </c>
      <c r="C1895" s="246" t="s">
        <v>5570</v>
      </c>
      <c r="D1895" s="247">
        <v>37.74</v>
      </c>
    </row>
    <row r="1896" spans="1:4" ht="13.5" x14ac:dyDescent="0.25">
      <c r="A1896" s="246">
        <v>101587</v>
      </c>
      <c r="B1896" s="246" t="s">
        <v>7137</v>
      </c>
      <c r="C1896" s="246" t="s">
        <v>5570</v>
      </c>
      <c r="D1896" s="247">
        <v>51.2</v>
      </c>
    </row>
    <row r="1897" spans="1:4" ht="13.5" x14ac:dyDescent="0.25">
      <c r="A1897" s="246">
        <v>101588</v>
      </c>
      <c r="B1897" s="246" t="s">
        <v>7138</v>
      </c>
      <c r="C1897" s="246" t="s">
        <v>5570</v>
      </c>
      <c r="D1897" s="247">
        <v>78.010000000000005</v>
      </c>
    </row>
    <row r="1898" spans="1:4" ht="13.5" x14ac:dyDescent="0.25">
      <c r="A1898" s="246">
        <v>101589</v>
      </c>
      <c r="B1898" s="246" t="s">
        <v>7139</v>
      </c>
      <c r="C1898" s="246" t="s">
        <v>5570</v>
      </c>
      <c r="D1898" s="247">
        <v>113.78</v>
      </c>
    </row>
    <row r="1899" spans="1:4" ht="13.5" x14ac:dyDescent="0.25">
      <c r="A1899" s="246">
        <v>101590</v>
      </c>
      <c r="B1899" s="246" t="s">
        <v>7140</v>
      </c>
      <c r="C1899" s="246" t="s">
        <v>5570</v>
      </c>
      <c r="D1899" s="247">
        <v>59.06</v>
      </c>
    </row>
    <row r="1900" spans="1:4" ht="13.5" x14ac:dyDescent="0.25">
      <c r="A1900" s="246">
        <v>101591</v>
      </c>
      <c r="B1900" s="246" t="s">
        <v>7141</v>
      </c>
      <c r="C1900" s="246" t="s">
        <v>5570</v>
      </c>
      <c r="D1900" s="247">
        <v>94.84</v>
      </c>
    </row>
    <row r="1901" spans="1:4" ht="13.5" x14ac:dyDescent="0.25">
      <c r="A1901" s="246">
        <v>101592</v>
      </c>
      <c r="B1901" s="246" t="s">
        <v>7142</v>
      </c>
      <c r="C1901" s="246" t="s">
        <v>5570</v>
      </c>
      <c r="D1901" s="247">
        <v>41.48</v>
      </c>
    </row>
    <row r="1902" spans="1:4" ht="13.5" x14ac:dyDescent="0.25">
      <c r="A1902" s="246">
        <v>101593</v>
      </c>
      <c r="B1902" s="246" t="s">
        <v>7143</v>
      </c>
      <c r="C1902" s="246" t="s">
        <v>5570</v>
      </c>
      <c r="D1902" s="247">
        <v>77.44</v>
      </c>
    </row>
    <row r="1903" spans="1:4" ht="13.5" x14ac:dyDescent="0.25">
      <c r="A1903" s="246">
        <v>101600</v>
      </c>
      <c r="B1903" s="246" t="s">
        <v>7144</v>
      </c>
      <c r="C1903" s="246" t="s">
        <v>5570</v>
      </c>
      <c r="D1903" s="247">
        <v>14.59</v>
      </c>
    </row>
    <row r="1904" spans="1:4" ht="13.5" x14ac:dyDescent="0.25">
      <c r="A1904" s="246">
        <v>101601</v>
      </c>
      <c r="B1904" s="246" t="s">
        <v>7145</v>
      </c>
      <c r="C1904" s="246" t="s">
        <v>5570</v>
      </c>
      <c r="D1904" s="247">
        <v>21.6</v>
      </c>
    </row>
    <row r="1905" spans="1:4" ht="13.5" x14ac:dyDescent="0.25">
      <c r="A1905" s="246">
        <v>101602</v>
      </c>
      <c r="B1905" s="246" t="s">
        <v>7146</v>
      </c>
      <c r="C1905" s="246" t="s">
        <v>5570</v>
      </c>
      <c r="D1905" s="247">
        <v>10.82</v>
      </c>
    </row>
    <row r="1906" spans="1:4" ht="13.5" x14ac:dyDescent="0.25">
      <c r="A1906" s="246">
        <v>101603</v>
      </c>
      <c r="B1906" s="246" t="s">
        <v>7147</v>
      </c>
      <c r="C1906" s="246" t="s">
        <v>5570</v>
      </c>
      <c r="D1906" s="247">
        <v>17.82</v>
      </c>
    </row>
    <row r="1907" spans="1:4" ht="13.5" x14ac:dyDescent="0.25">
      <c r="A1907" s="246">
        <v>101604</v>
      </c>
      <c r="B1907" s="246" t="s">
        <v>7148</v>
      </c>
      <c r="C1907" s="246" t="s">
        <v>5570</v>
      </c>
      <c r="D1907" s="247">
        <v>7.07</v>
      </c>
    </row>
    <row r="1908" spans="1:4" ht="13.5" x14ac:dyDescent="0.25">
      <c r="A1908" s="246">
        <v>101605</v>
      </c>
      <c r="B1908" s="246" t="s">
        <v>7149</v>
      </c>
      <c r="C1908" s="246" t="s">
        <v>5570</v>
      </c>
      <c r="D1908" s="247">
        <v>14.08</v>
      </c>
    </row>
    <row r="1909" spans="1:4" ht="13.5" x14ac:dyDescent="0.25">
      <c r="A1909" s="246">
        <v>90788</v>
      </c>
      <c r="B1909" s="246" t="s">
        <v>7150</v>
      </c>
      <c r="C1909" s="246" t="s">
        <v>5304</v>
      </c>
      <c r="D1909" s="247">
        <v>751.27</v>
      </c>
    </row>
    <row r="1910" spans="1:4" ht="13.5" x14ac:dyDescent="0.25">
      <c r="A1910" s="246">
        <v>90789</v>
      </c>
      <c r="B1910" s="246" t="s">
        <v>7151</v>
      </c>
      <c r="C1910" s="246" t="s">
        <v>5304</v>
      </c>
      <c r="D1910" s="247">
        <v>752.62</v>
      </c>
    </row>
    <row r="1911" spans="1:4" ht="13.5" x14ac:dyDescent="0.25">
      <c r="A1911" s="246">
        <v>90790</v>
      </c>
      <c r="B1911" s="246" t="s">
        <v>7152</v>
      </c>
      <c r="C1911" s="246" t="s">
        <v>5304</v>
      </c>
      <c r="D1911" s="247">
        <v>776.1</v>
      </c>
    </row>
    <row r="1912" spans="1:4" ht="13.5" x14ac:dyDescent="0.25">
      <c r="A1912" s="246">
        <v>90791</v>
      </c>
      <c r="B1912" s="246" t="s">
        <v>7153</v>
      </c>
      <c r="C1912" s="246" t="s">
        <v>5304</v>
      </c>
      <c r="D1912" s="247">
        <v>909.04</v>
      </c>
    </row>
    <row r="1913" spans="1:4" ht="13.5" x14ac:dyDescent="0.25">
      <c r="A1913" s="246">
        <v>90793</v>
      </c>
      <c r="B1913" s="246" t="s">
        <v>7154</v>
      </c>
      <c r="C1913" s="246" t="s">
        <v>5304</v>
      </c>
      <c r="D1913" s="247">
        <v>962.44</v>
      </c>
    </row>
    <row r="1914" spans="1:4" ht="13.5" x14ac:dyDescent="0.25">
      <c r="A1914" s="246">
        <v>90794</v>
      </c>
      <c r="B1914" s="246" t="s">
        <v>7155</v>
      </c>
      <c r="C1914" s="246" t="s">
        <v>5304</v>
      </c>
      <c r="D1914" s="247">
        <v>642.38</v>
      </c>
    </row>
    <row r="1915" spans="1:4" ht="13.5" x14ac:dyDescent="0.25">
      <c r="A1915" s="246">
        <v>90795</v>
      </c>
      <c r="B1915" s="246" t="s">
        <v>7156</v>
      </c>
      <c r="C1915" s="246" t="s">
        <v>5304</v>
      </c>
      <c r="D1915" s="247">
        <v>648.21</v>
      </c>
    </row>
    <row r="1916" spans="1:4" ht="13.5" x14ac:dyDescent="0.25">
      <c r="A1916" s="246">
        <v>90796</v>
      </c>
      <c r="B1916" s="246" t="s">
        <v>7157</v>
      </c>
      <c r="C1916" s="246" t="s">
        <v>5304</v>
      </c>
      <c r="D1916" s="247">
        <v>654.03</v>
      </c>
    </row>
    <row r="1917" spans="1:4" ht="13.5" x14ac:dyDescent="0.25">
      <c r="A1917" s="246">
        <v>90797</v>
      </c>
      <c r="B1917" s="246" t="s">
        <v>7158</v>
      </c>
      <c r="C1917" s="246" t="s">
        <v>5304</v>
      </c>
      <c r="D1917" s="247">
        <v>659.86</v>
      </c>
    </row>
    <row r="1918" spans="1:4" ht="13.5" x14ac:dyDescent="0.25">
      <c r="A1918" s="246">
        <v>90798</v>
      </c>
      <c r="B1918" s="246" t="s">
        <v>7159</v>
      </c>
      <c r="C1918" s="246" t="s">
        <v>5304</v>
      </c>
      <c r="D1918" s="247">
        <v>960.34</v>
      </c>
    </row>
    <row r="1919" spans="1:4" ht="13.5" x14ac:dyDescent="0.25">
      <c r="A1919" s="246">
        <v>90799</v>
      </c>
      <c r="B1919" s="246" t="s">
        <v>7160</v>
      </c>
      <c r="C1919" s="246" t="s">
        <v>5304</v>
      </c>
      <c r="D1919" s="247">
        <v>990.59</v>
      </c>
    </row>
    <row r="1920" spans="1:4" ht="13.5" x14ac:dyDescent="0.25">
      <c r="A1920" s="246">
        <v>90801</v>
      </c>
      <c r="B1920" s="246" t="s">
        <v>7161</v>
      </c>
      <c r="C1920" s="246" t="s">
        <v>5304</v>
      </c>
      <c r="D1920" s="247">
        <v>200.89</v>
      </c>
    </row>
    <row r="1921" spans="1:4" ht="13.5" x14ac:dyDescent="0.25">
      <c r="A1921" s="246">
        <v>90806</v>
      </c>
      <c r="B1921" s="246" t="s">
        <v>7162</v>
      </c>
      <c r="C1921" s="246" t="s">
        <v>5304</v>
      </c>
      <c r="D1921" s="247">
        <v>277.83999999999997</v>
      </c>
    </row>
    <row r="1922" spans="1:4" ht="13.5" x14ac:dyDescent="0.25">
      <c r="A1922" s="246">
        <v>90820</v>
      </c>
      <c r="B1922" s="246" t="s">
        <v>7163</v>
      </c>
      <c r="C1922" s="246" t="s">
        <v>5304</v>
      </c>
      <c r="D1922" s="247">
        <v>290.91000000000003</v>
      </c>
    </row>
    <row r="1923" spans="1:4" ht="13.5" x14ac:dyDescent="0.25">
      <c r="A1923" s="246">
        <v>90821</v>
      </c>
      <c r="B1923" s="246" t="s">
        <v>7164</v>
      </c>
      <c r="C1923" s="246" t="s">
        <v>5304</v>
      </c>
      <c r="D1923" s="247">
        <v>296.32</v>
      </c>
    </row>
    <row r="1924" spans="1:4" ht="13.5" x14ac:dyDescent="0.25">
      <c r="A1924" s="246">
        <v>90822</v>
      </c>
      <c r="B1924" s="246" t="s">
        <v>7165</v>
      </c>
      <c r="C1924" s="246" t="s">
        <v>5304</v>
      </c>
      <c r="D1924" s="247">
        <v>317.29000000000002</v>
      </c>
    </row>
    <row r="1925" spans="1:4" ht="13.5" x14ac:dyDescent="0.25">
      <c r="A1925" s="246">
        <v>90823</v>
      </c>
      <c r="B1925" s="246" t="s">
        <v>7166</v>
      </c>
      <c r="C1925" s="246" t="s">
        <v>5304</v>
      </c>
      <c r="D1925" s="247">
        <v>389.43</v>
      </c>
    </row>
    <row r="1926" spans="1:4" ht="13.5" x14ac:dyDescent="0.25">
      <c r="A1926" s="246">
        <v>90824</v>
      </c>
      <c r="B1926" s="246" t="s">
        <v>7167</v>
      </c>
      <c r="C1926" s="246" t="s">
        <v>5304</v>
      </c>
      <c r="D1926" s="247">
        <v>555.20000000000005</v>
      </c>
    </row>
    <row r="1927" spans="1:4" ht="13.5" x14ac:dyDescent="0.25">
      <c r="A1927" s="246">
        <v>90825</v>
      </c>
      <c r="B1927" s="246" t="s">
        <v>7168</v>
      </c>
      <c r="C1927" s="246" t="s">
        <v>5304</v>
      </c>
      <c r="D1927" s="247">
        <v>617.87</v>
      </c>
    </row>
    <row r="1928" spans="1:4" ht="13.5" x14ac:dyDescent="0.25">
      <c r="A1928" s="246">
        <v>90830</v>
      </c>
      <c r="B1928" s="246" t="s">
        <v>7169</v>
      </c>
      <c r="C1928" s="246" t="s">
        <v>5304</v>
      </c>
      <c r="D1928" s="247">
        <v>151.06</v>
      </c>
    </row>
    <row r="1929" spans="1:4" ht="13.5" x14ac:dyDescent="0.25">
      <c r="A1929" s="246">
        <v>90831</v>
      </c>
      <c r="B1929" s="246" t="s">
        <v>7170</v>
      </c>
      <c r="C1929" s="246" t="s">
        <v>5304</v>
      </c>
      <c r="D1929" s="247">
        <v>132.9</v>
      </c>
    </row>
    <row r="1930" spans="1:4" ht="13.5" x14ac:dyDescent="0.25">
      <c r="A1930" s="246">
        <v>90841</v>
      </c>
      <c r="B1930" s="246" t="s">
        <v>7171</v>
      </c>
      <c r="C1930" s="246" t="s">
        <v>5304</v>
      </c>
      <c r="D1930" s="247">
        <v>771.25</v>
      </c>
    </row>
    <row r="1931" spans="1:4" ht="13.5" x14ac:dyDescent="0.25">
      <c r="A1931" s="246">
        <v>90842</v>
      </c>
      <c r="B1931" s="246" t="s">
        <v>7172</v>
      </c>
      <c r="C1931" s="246" t="s">
        <v>5304</v>
      </c>
      <c r="D1931" s="247">
        <v>778.11</v>
      </c>
    </row>
    <row r="1932" spans="1:4" ht="13.5" x14ac:dyDescent="0.25">
      <c r="A1932" s="246">
        <v>90843</v>
      </c>
      <c r="B1932" s="246" t="s">
        <v>7173</v>
      </c>
      <c r="C1932" s="246" t="s">
        <v>5304</v>
      </c>
      <c r="D1932" s="247">
        <v>818.69</v>
      </c>
    </row>
    <row r="1933" spans="1:4" ht="13.5" x14ac:dyDescent="0.25">
      <c r="A1933" s="246">
        <v>90844</v>
      </c>
      <c r="B1933" s="246" t="s">
        <v>7174</v>
      </c>
      <c r="C1933" s="246" t="s">
        <v>5304</v>
      </c>
      <c r="D1933" s="247">
        <v>892.28</v>
      </c>
    </row>
    <row r="1934" spans="1:4" ht="13.5" x14ac:dyDescent="0.25">
      <c r="A1934" s="246">
        <v>90845</v>
      </c>
      <c r="B1934" s="246" t="s">
        <v>7175</v>
      </c>
      <c r="C1934" s="246" t="s">
        <v>5304</v>
      </c>
      <c r="D1934" s="248">
        <v>1056.5999999999999</v>
      </c>
    </row>
    <row r="1935" spans="1:4" ht="13.5" x14ac:dyDescent="0.25">
      <c r="A1935" s="246">
        <v>90846</v>
      </c>
      <c r="B1935" s="246" t="s">
        <v>7176</v>
      </c>
      <c r="C1935" s="246" t="s">
        <v>5304</v>
      </c>
      <c r="D1935" s="248">
        <v>1120.72</v>
      </c>
    </row>
    <row r="1936" spans="1:4" ht="13.5" x14ac:dyDescent="0.25">
      <c r="A1936" s="246">
        <v>90847</v>
      </c>
      <c r="B1936" s="246" t="s">
        <v>7177</v>
      </c>
      <c r="C1936" s="246" t="s">
        <v>5304</v>
      </c>
      <c r="D1936" s="247">
        <v>638.35</v>
      </c>
    </row>
    <row r="1937" spans="1:4" ht="13.5" x14ac:dyDescent="0.25">
      <c r="A1937" s="246">
        <v>90848</v>
      </c>
      <c r="B1937" s="246" t="s">
        <v>7178</v>
      </c>
      <c r="C1937" s="246" t="s">
        <v>5304</v>
      </c>
      <c r="D1937" s="247">
        <v>645.21</v>
      </c>
    </row>
    <row r="1938" spans="1:4" ht="13.5" x14ac:dyDescent="0.25">
      <c r="A1938" s="246">
        <v>90849</v>
      </c>
      <c r="B1938" s="246" t="s">
        <v>7179</v>
      </c>
      <c r="C1938" s="246" t="s">
        <v>5304</v>
      </c>
      <c r="D1938" s="247">
        <v>667.63</v>
      </c>
    </row>
    <row r="1939" spans="1:4" ht="13.5" x14ac:dyDescent="0.25">
      <c r="A1939" s="246">
        <v>90850</v>
      </c>
      <c r="B1939" s="246" t="s">
        <v>7180</v>
      </c>
      <c r="C1939" s="246" t="s">
        <v>5304</v>
      </c>
      <c r="D1939" s="247">
        <v>741.22</v>
      </c>
    </row>
    <row r="1940" spans="1:4" ht="13.5" x14ac:dyDescent="0.25">
      <c r="A1940" s="246">
        <v>90851</v>
      </c>
      <c r="B1940" s="246" t="s">
        <v>7181</v>
      </c>
      <c r="C1940" s="246" t="s">
        <v>5304</v>
      </c>
      <c r="D1940" s="247">
        <v>905.54</v>
      </c>
    </row>
    <row r="1941" spans="1:4" ht="13.5" x14ac:dyDescent="0.25">
      <c r="A1941" s="246">
        <v>90852</v>
      </c>
      <c r="B1941" s="246" t="s">
        <v>7182</v>
      </c>
      <c r="C1941" s="246" t="s">
        <v>5304</v>
      </c>
      <c r="D1941" s="247">
        <v>969.66</v>
      </c>
    </row>
    <row r="1942" spans="1:4" ht="13.5" x14ac:dyDescent="0.25">
      <c r="A1942" s="246">
        <v>91009</v>
      </c>
      <c r="B1942" s="246" t="s">
        <v>7183</v>
      </c>
      <c r="C1942" s="246" t="s">
        <v>5304</v>
      </c>
      <c r="D1942" s="247">
        <v>301.14999999999998</v>
      </c>
    </row>
    <row r="1943" spans="1:4" ht="13.5" x14ac:dyDescent="0.25">
      <c r="A1943" s="246">
        <v>91010</v>
      </c>
      <c r="B1943" s="246" t="s">
        <v>7184</v>
      </c>
      <c r="C1943" s="246" t="s">
        <v>5304</v>
      </c>
      <c r="D1943" s="247">
        <v>307.05</v>
      </c>
    </row>
    <row r="1944" spans="1:4" ht="13.5" x14ac:dyDescent="0.25">
      <c r="A1944" s="246">
        <v>91011</v>
      </c>
      <c r="B1944" s="246" t="s">
        <v>7185</v>
      </c>
      <c r="C1944" s="246" t="s">
        <v>5304</v>
      </c>
      <c r="D1944" s="247">
        <v>358.87</v>
      </c>
    </row>
    <row r="1945" spans="1:4" ht="13.5" x14ac:dyDescent="0.25">
      <c r="A1945" s="246">
        <v>91012</v>
      </c>
      <c r="B1945" s="246" t="s">
        <v>7186</v>
      </c>
      <c r="C1945" s="246" t="s">
        <v>5304</v>
      </c>
      <c r="D1945" s="247">
        <v>398.51</v>
      </c>
    </row>
    <row r="1946" spans="1:4" ht="13.5" x14ac:dyDescent="0.25">
      <c r="A1946" s="246">
        <v>91013</v>
      </c>
      <c r="B1946" s="246" t="s">
        <v>7187</v>
      </c>
      <c r="C1946" s="246" t="s">
        <v>5304</v>
      </c>
      <c r="D1946" s="247">
        <v>648.59</v>
      </c>
    </row>
    <row r="1947" spans="1:4" ht="13.5" x14ac:dyDescent="0.25">
      <c r="A1947" s="246">
        <v>91014</v>
      </c>
      <c r="B1947" s="246" t="s">
        <v>7188</v>
      </c>
      <c r="C1947" s="246" t="s">
        <v>5304</v>
      </c>
      <c r="D1947" s="247">
        <v>655.94</v>
      </c>
    </row>
    <row r="1948" spans="1:4" ht="13.5" x14ac:dyDescent="0.25">
      <c r="A1948" s="246">
        <v>91015</v>
      </c>
      <c r="B1948" s="246" t="s">
        <v>7189</v>
      </c>
      <c r="C1948" s="246" t="s">
        <v>5304</v>
      </c>
      <c r="D1948" s="247">
        <v>709.21</v>
      </c>
    </row>
    <row r="1949" spans="1:4" ht="13.5" x14ac:dyDescent="0.25">
      <c r="A1949" s="246">
        <v>91016</v>
      </c>
      <c r="B1949" s="246" t="s">
        <v>7190</v>
      </c>
      <c r="C1949" s="246" t="s">
        <v>5304</v>
      </c>
      <c r="D1949" s="247">
        <v>750.3</v>
      </c>
    </row>
    <row r="1950" spans="1:4" ht="13.5" x14ac:dyDescent="0.25">
      <c r="A1950" s="246">
        <v>91287</v>
      </c>
      <c r="B1950" s="246" t="s">
        <v>7191</v>
      </c>
      <c r="C1950" s="246" t="s">
        <v>5304</v>
      </c>
      <c r="D1950" s="247">
        <v>154.57</v>
      </c>
    </row>
    <row r="1951" spans="1:4" ht="13.5" x14ac:dyDescent="0.25">
      <c r="A1951" s="246">
        <v>91292</v>
      </c>
      <c r="B1951" s="246" t="s">
        <v>7192</v>
      </c>
      <c r="C1951" s="246" t="s">
        <v>5304</v>
      </c>
      <c r="D1951" s="247">
        <v>231.52</v>
      </c>
    </row>
    <row r="1952" spans="1:4" ht="13.5" x14ac:dyDescent="0.25">
      <c r="A1952" s="246">
        <v>91295</v>
      </c>
      <c r="B1952" s="246" t="s">
        <v>7193</v>
      </c>
      <c r="C1952" s="246" t="s">
        <v>5304</v>
      </c>
      <c r="D1952" s="247">
        <v>310.02</v>
      </c>
    </row>
    <row r="1953" spans="1:4" ht="13.5" x14ac:dyDescent="0.25">
      <c r="A1953" s="246">
        <v>91296</v>
      </c>
      <c r="B1953" s="246" t="s">
        <v>7194</v>
      </c>
      <c r="C1953" s="246" t="s">
        <v>5304</v>
      </c>
      <c r="D1953" s="247">
        <v>331.83</v>
      </c>
    </row>
    <row r="1954" spans="1:4" ht="13.5" x14ac:dyDescent="0.25">
      <c r="A1954" s="246">
        <v>91297</v>
      </c>
      <c r="B1954" s="246" t="s">
        <v>7195</v>
      </c>
      <c r="C1954" s="246" t="s">
        <v>5304</v>
      </c>
      <c r="D1954" s="247">
        <v>364.78</v>
      </c>
    </row>
    <row r="1955" spans="1:4" ht="13.5" x14ac:dyDescent="0.25">
      <c r="A1955" s="246">
        <v>91298</v>
      </c>
      <c r="B1955" s="246" t="s">
        <v>7196</v>
      </c>
      <c r="C1955" s="246" t="s">
        <v>5304</v>
      </c>
      <c r="D1955" s="247">
        <v>766.95</v>
      </c>
    </row>
    <row r="1956" spans="1:4" ht="13.5" x14ac:dyDescent="0.25">
      <c r="A1956" s="246">
        <v>91299</v>
      </c>
      <c r="B1956" s="246" t="s">
        <v>7197</v>
      </c>
      <c r="C1956" s="246" t="s">
        <v>5304</v>
      </c>
      <c r="D1956" s="248">
        <v>1071.03</v>
      </c>
    </row>
    <row r="1957" spans="1:4" ht="13.5" x14ac:dyDescent="0.25">
      <c r="A1957" s="246">
        <v>91304</v>
      </c>
      <c r="B1957" s="246" t="s">
        <v>7198</v>
      </c>
      <c r="C1957" s="246" t="s">
        <v>5304</v>
      </c>
      <c r="D1957" s="247">
        <v>90.4</v>
      </c>
    </row>
    <row r="1958" spans="1:4" ht="13.5" x14ac:dyDescent="0.25">
      <c r="A1958" s="246">
        <v>91305</v>
      </c>
      <c r="B1958" s="246" t="s">
        <v>7199</v>
      </c>
      <c r="C1958" s="246" t="s">
        <v>5304</v>
      </c>
      <c r="D1958" s="247">
        <v>91.17</v>
      </c>
    </row>
    <row r="1959" spans="1:4" ht="13.5" x14ac:dyDescent="0.25">
      <c r="A1959" s="246">
        <v>91306</v>
      </c>
      <c r="B1959" s="246" t="s">
        <v>7200</v>
      </c>
      <c r="C1959" s="246" t="s">
        <v>5304</v>
      </c>
      <c r="D1959" s="247">
        <v>132.9</v>
      </c>
    </row>
    <row r="1960" spans="1:4" ht="13.5" x14ac:dyDescent="0.25">
      <c r="A1960" s="246">
        <v>91307</v>
      </c>
      <c r="B1960" s="246" t="s">
        <v>7201</v>
      </c>
      <c r="C1960" s="246" t="s">
        <v>5304</v>
      </c>
      <c r="D1960" s="247">
        <v>77.09</v>
      </c>
    </row>
    <row r="1961" spans="1:4" ht="13.5" x14ac:dyDescent="0.25">
      <c r="A1961" s="246">
        <v>91312</v>
      </c>
      <c r="B1961" s="246" t="s">
        <v>7202</v>
      </c>
      <c r="C1961" s="246" t="s">
        <v>5304</v>
      </c>
      <c r="D1961" s="247">
        <v>663.13</v>
      </c>
    </row>
    <row r="1962" spans="1:4" ht="13.5" x14ac:dyDescent="0.25">
      <c r="A1962" s="246">
        <v>91313</v>
      </c>
      <c r="B1962" s="246" t="s">
        <v>7203</v>
      </c>
      <c r="C1962" s="246" t="s">
        <v>5304</v>
      </c>
      <c r="D1962" s="247">
        <v>655.49</v>
      </c>
    </row>
    <row r="1963" spans="1:4" ht="13.5" x14ac:dyDescent="0.25">
      <c r="A1963" s="246">
        <v>91314</v>
      </c>
      <c r="B1963" s="246" t="s">
        <v>7204</v>
      </c>
      <c r="C1963" s="246" t="s">
        <v>5304</v>
      </c>
      <c r="D1963" s="247">
        <v>690.81</v>
      </c>
    </row>
    <row r="1964" spans="1:4" ht="13.5" x14ac:dyDescent="0.25">
      <c r="A1964" s="246">
        <v>91315</v>
      </c>
      <c r="B1964" s="246" t="s">
        <v>7205</v>
      </c>
      <c r="C1964" s="246" t="s">
        <v>5304</v>
      </c>
      <c r="D1964" s="247">
        <v>763.98</v>
      </c>
    </row>
    <row r="1965" spans="1:4" ht="13.5" x14ac:dyDescent="0.25">
      <c r="A1965" s="246">
        <v>91316</v>
      </c>
      <c r="B1965" s="246" t="s">
        <v>7206</v>
      </c>
      <c r="C1965" s="246" t="s">
        <v>5304</v>
      </c>
      <c r="D1965" s="247">
        <v>928.72</v>
      </c>
    </row>
    <row r="1966" spans="1:4" ht="13.5" x14ac:dyDescent="0.25">
      <c r="A1966" s="246">
        <v>91317</v>
      </c>
      <c r="B1966" s="246" t="s">
        <v>7207</v>
      </c>
      <c r="C1966" s="246" t="s">
        <v>5304</v>
      </c>
      <c r="D1966" s="247">
        <v>992.42</v>
      </c>
    </row>
    <row r="1967" spans="1:4" ht="13.5" x14ac:dyDescent="0.25">
      <c r="A1967" s="246">
        <v>91318</v>
      </c>
      <c r="B1967" s="246" t="s">
        <v>7208</v>
      </c>
      <c r="C1967" s="246" t="s">
        <v>5304</v>
      </c>
      <c r="D1967" s="247">
        <v>571.96</v>
      </c>
    </row>
    <row r="1968" spans="1:4" ht="13.5" x14ac:dyDescent="0.25">
      <c r="A1968" s="246">
        <v>91319</v>
      </c>
      <c r="B1968" s="246" t="s">
        <v>7209</v>
      </c>
      <c r="C1968" s="246" t="s">
        <v>5304</v>
      </c>
      <c r="D1968" s="247">
        <v>578.4</v>
      </c>
    </row>
    <row r="1969" spans="1:4" ht="13.5" x14ac:dyDescent="0.25">
      <c r="A1969" s="246">
        <v>91320</v>
      </c>
      <c r="B1969" s="246" t="s">
        <v>7210</v>
      </c>
      <c r="C1969" s="246" t="s">
        <v>5304</v>
      </c>
      <c r="D1969" s="247">
        <v>600.41</v>
      </c>
    </row>
    <row r="1970" spans="1:4" ht="13.5" x14ac:dyDescent="0.25">
      <c r="A1970" s="246">
        <v>91321</v>
      </c>
      <c r="B1970" s="246" t="s">
        <v>7211</v>
      </c>
      <c r="C1970" s="246" t="s">
        <v>5304</v>
      </c>
      <c r="D1970" s="247">
        <v>673.58</v>
      </c>
    </row>
    <row r="1971" spans="1:4" ht="13.5" x14ac:dyDescent="0.25">
      <c r="A1971" s="246">
        <v>91322</v>
      </c>
      <c r="B1971" s="246" t="s">
        <v>7212</v>
      </c>
      <c r="C1971" s="246" t="s">
        <v>5304</v>
      </c>
      <c r="D1971" s="247">
        <v>838.32</v>
      </c>
    </row>
    <row r="1972" spans="1:4" ht="13.5" x14ac:dyDescent="0.25">
      <c r="A1972" s="246">
        <v>91323</v>
      </c>
      <c r="B1972" s="246" t="s">
        <v>7213</v>
      </c>
      <c r="C1972" s="246" t="s">
        <v>5304</v>
      </c>
      <c r="D1972" s="247">
        <v>902.02</v>
      </c>
    </row>
    <row r="1973" spans="1:4" ht="13.5" x14ac:dyDescent="0.25">
      <c r="A1973" s="246">
        <v>91324</v>
      </c>
      <c r="B1973" s="246" t="s">
        <v>7214</v>
      </c>
      <c r="C1973" s="246" t="s">
        <v>5304</v>
      </c>
      <c r="D1973" s="247">
        <v>582.20000000000005</v>
      </c>
    </row>
    <row r="1974" spans="1:4" ht="13.5" x14ac:dyDescent="0.25">
      <c r="A1974" s="246">
        <v>91325</v>
      </c>
      <c r="B1974" s="246" t="s">
        <v>7215</v>
      </c>
      <c r="C1974" s="246" t="s">
        <v>5304</v>
      </c>
      <c r="D1974" s="247">
        <v>589.13</v>
      </c>
    </row>
    <row r="1975" spans="1:4" ht="13.5" x14ac:dyDescent="0.25">
      <c r="A1975" s="246">
        <v>91326</v>
      </c>
      <c r="B1975" s="246" t="s">
        <v>7216</v>
      </c>
      <c r="C1975" s="246" t="s">
        <v>5304</v>
      </c>
      <c r="D1975" s="247">
        <v>641.99</v>
      </c>
    </row>
    <row r="1976" spans="1:4" ht="13.5" x14ac:dyDescent="0.25">
      <c r="A1976" s="246">
        <v>91327</v>
      </c>
      <c r="B1976" s="246" t="s">
        <v>7217</v>
      </c>
      <c r="C1976" s="246" t="s">
        <v>5304</v>
      </c>
      <c r="D1976" s="247">
        <v>682.66</v>
      </c>
    </row>
    <row r="1977" spans="1:4" ht="13.5" x14ac:dyDescent="0.25">
      <c r="A1977" s="246">
        <v>91328</v>
      </c>
      <c r="B1977" s="246" t="s">
        <v>7218</v>
      </c>
      <c r="C1977" s="246" t="s">
        <v>5304</v>
      </c>
      <c r="D1977" s="247">
        <v>657.46</v>
      </c>
    </row>
    <row r="1978" spans="1:4" ht="13.5" x14ac:dyDescent="0.25">
      <c r="A1978" s="246">
        <v>91329</v>
      </c>
      <c r="B1978" s="246" t="s">
        <v>7219</v>
      </c>
      <c r="C1978" s="246" t="s">
        <v>5304</v>
      </c>
      <c r="D1978" s="247">
        <v>591.07000000000005</v>
      </c>
    </row>
    <row r="1979" spans="1:4" ht="13.5" x14ac:dyDescent="0.25">
      <c r="A1979" s="246">
        <v>91330</v>
      </c>
      <c r="B1979" s="246" t="s">
        <v>7220</v>
      </c>
      <c r="C1979" s="246" t="s">
        <v>5304</v>
      </c>
      <c r="D1979" s="247">
        <v>680.72</v>
      </c>
    </row>
    <row r="1980" spans="1:4" ht="13.5" x14ac:dyDescent="0.25">
      <c r="A1980" s="246">
        <v>91331</v>
      </c>
      <c r="B1980" s="246" t="s">
        <v>7221</v>
      </c>
      <c r="C1980" s="246" t="s">
        <v>5304</v>
      </c>
      <c r="D1980" s="247">
        <v>613.91</v>
      </c>
    </row>
    <row r="1981" spans="1:4" ht="13.5" x14ac:dyDescent="0.25">
      <c r="A1981" s="246">
        <v>91332</v>
      </c>
      <c r="B1981" s="246" t="s">
        <v>7222</v>
      </c>
      <c r="C1981" s="246" t="s">
        <v>5304</v>
      </c>
      <c r="D1981" s="247">
        <v>715.12</v>
      </c>
    </row>
    <row r="1982" spans="1:4" ht="13.5" x14ac:dyDescent="0.25">
      <c r="A1982" s="246">
        <v>91333</v>
      </c>
      <c r="B1982" s="246" t="s">
        <v>7223</v>
      </c>
      <c r="C1982" s="246" t="s">
        <v>5304</v>
      </c>
      <c r="D1982" s="247">
        <v>647.9</v>
      </c>
    </row>
    <row r="1983" spans="1:4" ht="13.5" x14ac:dyDescent="0.25">
      <c r="A1983" s="246">
        <v>91334</v>
      </c>
      <c r="B1983" s="246" t="s">
        <v>7224</v>
      </c>
      <c r="C1983" s="246" t="s">
        <v>5304</v>
      </c>
      <c r="D1983" s="248">
        <v>1117.29</v>
      </c>
    </row>
    <row r="1984" spans="1:4" ht="13.5" x14ac:dyDescent="0.25">
      <c r="A1984" s="246">
        <v>91335</v>
      </c>
      <c r="B1984" s="246" t="s">
        <v>7225</v>
      </c>
      <c r="C1984" s="246" t="s">
        <v>5304</v>
      </c>
      <c r="D1984" s="248">
        <v>1050.07</v>
      </c>
    </row>
    <row r="1985" spans="1:4" ht="13.5" x14ac:dyDescent="0.25">
      <c r="A1985" s="246">
        <v>91336</v>
      </c>
      <c r="B1985" s="246" t="s">
        <v>7226</v>
      </c>
      <c r="C1985" s="246" t="s">
        <v>5304</v>
      </c>
      <c r="D1985" s="248">
        <v>1421.37</v>
      </c>
    </row>
    <row r="1986" spans="1:4" ht="13.5" x14ac:dyDescent="0.25">
      <c r="A1986" s="246">
        <v>91337</v>
      </c>
      <c r="B1986" s="246" t="s">
        <v>7227</v>
      </c>
      <c r="C1986" s="246" t="s">
        <v>5304</v>
      </c>
      <c r="D1986" s="248">
        <v>1354.15</v>
      </c>
    </row>
    <row r="1987" spans="1:4" ht="13.5" x14ac:dyDescent="0.25">
      <c r="A1987" s="246">
        <v>100659</v>
      </c>
      <c r="B1987" s="246" t="s">
        <v>7228</v>
      </c>
      <c r="C1987" s="246" t="s">
        <v>5237</v>
      </c>
      <c r="D1987" s="247">
        <v>7.25</v>
      </c>
    </row>
    <row r="1988" spans="1:4" ht="13.5" x14ac:dyDescent="0.25">
      <c r="A1988" s="246">
        <v>100660</v>
      </c>
      <c r="B1988" s="246" t="s">
        <v>7229</v>
      </c>
      <c r="C1988" s="246" t="s">
        <v>5237</v>
      </c>
      <c r="D1988" s="247">
        <v>5.16</v>
      </c>
    </row>
    <row r="1989" spans="1:4" ht="13.5" x14ac:dyDescent="0.25">
      <c r="A1989" s="246">
        <v>100675</v>
      </c>
      <c r="B1989" s="246" t="s">
        <v>7230</v>
      </c>
      <c r="C1989" s="246" t="s">
        <v>5304</v>
      </c>
      <c r="D1989" s="247">
        <v>858.61</v>
      </c>
    </row>
    <row r="1990" spans="1:4" ht="13.5" x14ac:dyDescent="0.25">
      <c r="A1990" s="246">
        <v>100676</v>
      </c>
      <c r="B1990" s="246" t="s">
        <v>7231</v>
      </c>
      <c r="C1990" s="246" t="s">
        <v>5304</v>
      </c>
      <c r="D1990" s="247">
        <v>129.59</v>
      </c>
    </row>
    <row r="1991" spans="1:4" ht="13.5" x14ac:dyDescent="0.25">
      <c r="A1991" s="246">
        <v>100678</v>
      </c>
      <c r="B1991" s="246" t="s">
        <v>7232</v>
      </c>
      <c r="C1991" s="246" t="s">
        <v>5304</v>
      </c>
      <c r="D1991" s="247">
        <v>781.49</v>
      </c>
    </row>
    <row r="1992" spans="1:4" ht="13.5" x14ac:dyDescent="0.25">
      <c r="A1992" s="246">
        <v>100679</v>
      </c>
      <c r="B1992" s="246" t="s">
        <v>7233</v>
      </c>
      <c r="C1992" s="246" t="s">
        <v>5304</v>
      </c>
      <c r="D1992" s="247">
        <v>673.37</v>
      </c>
    </row>
    <row r="1993" spans="1:4" ht="13.5" x14ac:dyDescent="0.25">
      <c r="A1993" s="246">
        <v>100680</v>
      </c>
      <c r="B1993" s="246" t="s">
        <v>7234</v>
      </c>
      <c r="C1993" s="246" t="s">
        <v>5304</v>
      </c>
      <c r="D1993" s="247">
        <v>788.84</v>
      </c>
    </row>
    <row r="1994" spans="1:4" ht="13.5" x14ac:dyDescent="0.25">
      <c r="A1994" s="246">
        <v>100681</v>
      </c>
      <c r="B1994" s="246" t="s">
        <v>7235</v>
      </c>
      <c r="C1994" s="246" t="s">
        <v>5304</v>
      </c>
      <c r="D1994" s="247">
        <v>813.62</v>
      </c>
    </row>
    <row r="1995" spans="1:4" ht="13.5" x14ac:dyDescent="0.25">
      <c r="A1995" s="246">
        <v>100682</v>
      </c>
      <c r="B1995" s="246" t="s">
        <v>7236</v>
      </c>
      <c r="C1995" s="246" t="s">
        <v>5304</v>
      </c>
      <c r="D1995" s="247">
        <v>691</v>
      </c>
    </row>
    <row r="1996" spans="1:4" ht="13.5" x14ac:dyDescent="0.25">
      <c r="A1996" s="246">
        <v>100683</v>
      </c>
      <c r="B1996" s="246" t="s">
        <v>7237</v>
      </c>
      <c r="C1996" s="246" t="s">
        <v>5304</v>
      </c>
      <c r="D1996" s="247">
        <v>860.27</v>
      </c>
    </row>
    <row r="1997" spans="1:4" ht="13.5" x14ac:dyDescent="0.25">
      <c r="A1997" s="246">
        <v>100684</v>
      </c>
      <c r="B1997" s="246" t="s">
        <v>7238</v>
      </c>
      <c r="C1997" s="246" t="s">
        <v>5304</v>
      </c>
      <c r="D1997" s="247">
        <v>732.39</v>
      </c>
    </row>
    <row r="1998" spans="1:4" ht="13.5" x14ac:dyDescent="0.25">
      <c r="A1998" s="246">
        <v>100685</v>
      </c>
      <c r="B1998" s="246" t="s">
        <v>7239</v>
      </c>
      <c r="C1998" s="246" t="s">
        <v>5304</v>
      </c>
      <c r="D1998" s="247">
        <v>901.36</v>
      </c>
    </row>
    <row r="1999" spans="1:4" ht="13.5" x14ac:dyDescent="0.25">
      <c r="A1999" s="246">
        <v>100686</v>
      </c>
      <c r="B1999" s="246" t="s">
        <v>7240</v>
      </c>
      <c r="C1999" s="246" t="s">
        <v>5304</v>
      </c>
      <c r="D1999" s="247">
        <v>773.06</v>
      </c>
    </row>
    <row r="2000" spans="1:4" ht="13.5" x14ac:dyDescent="0.25">
      <c r="A2000" s="246">
        <v>100687</v>
      </c>
      <c r="B2000" s="246" t="s">
        <v>7241</v>
      </c>
      <c r="C2000" s="246" t="s">
        <v>5304</v>
      </c>
      <c r="D2000" s="247">
        <v>790.36</v>
      </c>
    </row>
    <row r="2001" spans="1:4" ht="13.5" x14ac:dyDescent="0.25">
      <c r="A2001" s="246">
        <v>100688</v>
      </c>
      <c r="B2001" s="246" t="s">
        <v>7242</v>
      </c>
      <c r="C2001" s="246" t="s">
        <v>5304</v>
      </c>
      <c r="D2001" s="247">
        <v>682.24</v>
      </c>
    </row>
    <row r="2002" spans="1:4" ht="13.5" x14ac:dyDescent="0.25">
      <c r="A2002" s="246">
        <v>100689</v>
      </c>
      <c r="B2002" s="246" t="s">
        <v>7243</v>
      </c>
      <c r="C2002" s="246" t="s">
        <v>5304</v>
      </c>
      <c r="D2002" s="247">
        <v>866.18</v>
      </c>
    </row>
    <row r="2003" spans="1:4" ht="13.5" x14ac:dyDescent="0.25">
      <c r="A2003" s="246">
        <v>100690</v>
      </c>
      <c r="B2003" s="246" t="s">
        <v>7244</v>
      </c>
      <c r="C2003" s="246" t="s">
        <v>5304</v>
      </c>
      <c r="D2003" s="247">
        <v>738.3</v>
      </c>
    </row>
    <row r="2004" spans="1:4" ht="13.5" x14ac:dyDescent="0.25">
      <c r="A2004" s="246">
        <v>100691</v>
      </c>
      <c r="B2004" s="246" t="s">
        <v>7245</v>
      </c>
      <c r="C2004" s="246" t="s">
        <v>5304</v>
      </c>
      <c r="D2004" s="248">
        <v>1268.3499999999999</v>
      </c>
    </row>
    <row r="2005" spans="1:4" ht="13.5" x14ac:dyDescent="0.25">
      <c r="A2005" s="246">
        <v>100692</v>
      </c>
      <c r="B2005" s="246" t="s">
        <v>7246</v>
      </c>
      <c r="C2005" s="246" t="s">
        <v>5304</v>
      </c>
      <c r="D2005" s="248">
        <v>1140.47</v>
      </c>
    </row>
    <row r="2006" spans="1:4" ht="13.5" x14ac:dyDescent="0.25">
      <c r="A2006" s="246">
        <v>100693</v>
      </c>
      <c r="B2006" s="246" t="s">
        <v>7247</v>
      </c>
      <c r="C2006" s="246" t="s">
        <v>5304</v>
      </c>
      <c r="D2006" s="248">
        <v>1572.43</v>
      </c>
    </row>
    <row r="2007" spans="1:4" ht="13.5" x14ac:dyDescent="0.25">
      <c r="A2007" s="246">
        <v>100694</v>
      </c>
      <c r="B2007" s="246" t="s">
        <v>7248</v>
      </c>
      <c r="C2007" s="246" t="s">
        <v>5304</v>
      </c>
      <c r="D2007" s="248">
        <v>1444.55</v>
      </c>
    </row>
    <row r="2008" spans="1:4" ht="13.5" x14ac:dyDescent="0.25">
      <c r="A2008" s="246">
        <v>100695</v>
      </c>
      <c r="B2008" s="246" t="s">
        <v>7249</v>
      </c>
      <c r="C2008" s="246" t="s">
        <v>5304</v>
      </c>
      <c r="D2008" s="247">
        <v>46.69</v>
      </c>
    </row>
    <row r="2009" spans="1:4" ht="13.5" x14ac:dyDescent="0.25">
      <c r="A2009" s="246">
        <v>100696</v>
      </c>
      <c r="B2009" s="246" t="s">
        <v>7250</v>
      </c>
      <c r="C2009" s="246" t="s">
        <v>5304</v>
      </c>
      <c r="D2009" s="247">
        <v>51.91</v>
      </c>
    </row>
    <row r="2010" spans="1:4" ht="13.5" x14ac:dyDescent="0.25">
      <c r="A2010" s="246">
        <v>100697</v>
      </c>
      <c r="B2010" s="246" t="s">
        <v>7251</v>
      </c>
      <c r="C2010" s="246" t="s">
        <v>5304</v>
      </c>
      <c r="D2010" s="247">
        <v>57.17</v>
      </c>
    </row>
    <row r="2011" spans="1:4" ht="13.5" x14ac:dyDescent="0.25">
      <c r="A2011" s="246">
        <v>100698</v>
      </c>
      <c r="B2011" s="246" t="s">
        <v>7252</v>
      </c>
      <c r="C2011" s="246" t="s">
        <v>5304</v>
      </c>
      <c r="D2011" s="247">
        <v>62.41</v>
      </c>
    </row>
    <row r="2012" spans="1:4" ht="13.5" x14ac:dyDescent="0.25">
      <c r="A2012" s="246">
        <v>100699</v>
      </c>
      <c r="B2012" s="246" t="s">
        <v>7253</v>
      </c>
      <c r="C2012" s="246" t="s">
        <v>5304</v>
      </c>
      <c r="D2012" s="247">
        <v>74.150000000000006</v>
      </c>
    </row>
    <row r="2013" spans="1:4" ht="13.5" x14ac:dyDescent="0.25">
      <c r="A2013" s="246">
        <v>100700</v>
      </c>
      <c r="B2013" s="246" t="s">
        <v>7254</v>
      </c>
      <c r="C2013" s="246" t="s">
        <v>5304</v>
      </c>
      <c r="D2013" s="247">
        <v>686.57</v>
      </c>
    </row>
    <row r="2014" spans="1:4" ht="13.5" x14ac:dyDescent="0.25">
      <c r="A2014" s="246">
        <v>100712</v>
      </c>
      <c r="B2014" s="246" t="s">
        <v>7255</v>
      </c>
      <c r="C2014" s="246" t="s">
        <v>5304</v>
      </c>
      <c r="D2014" s="247">
        <v>666.22</v>
      </c>
    </row>
    <row r="2015" spans="1:4" ht="13.5" x14ac:dyDescent="0.25">
      <c r="A2015" s="246">
        <v>100665</v>
      </c>
      <c r="B2015" s="246" t="s">
        <v>7256</v>
      </c>
      <c r="C2015" s="246" t="s">
        <v>5570</v>
      </c>
      <c r="D2015" s="247">
        <v>971.57</v>
      </c>
    </row>
    <row r="2016" spans="1:4" ht="13.5" x14ac:dyDescent="0.25">
      <c r="A2016" s="246">
        <v>100666</v>
      </c>
      <c r="B2016" s="246" t="s">
        <v>7257</v>
      </c>
      <c r="C2016" s="246" t="s">
        <v>5570</v>
      </c>
      <c r="D2016" s="247">
        <v>762.53</v>
      </c>
    </row>
    <row r="2017" spans="1:4" ht="13.5" x14ac:dyDescent="0.25">
      <c r="A2017" s="246">
        <v>100667</v>
      </c>
      <c r="B2017" s="246" t="s">
        <v>7258</v>
      </c>
      <c r="C2017" s="246" t="s">
        <v>5570</v>
      </c>
      <c r="D2017" s="248">
        <v>1267.0899999999999</v>
      </c>
    </row>
    <row r="2018" spans="1:4" ht="13.5" x14ac:dyDescent="0.25">
      <c r="A2018" s="246">
        <v>100668</v>
      </c>
      <c r="B2018" s="246" t="s">
        <v>7259</v>
      </c>
      <c r="C2018" s="246" t="s">
        <v>5570</v>
      </c>
      <c r="D2018" s="248">
        <v>1486.11</v>
      </c>
    </row>
    <row r="2019" spans="1:4" ht="13.5" x14ac:dyDescent="0.25">
      <c r="A2019" s="246">
        <v>100669</v>
      </c>
      <c r="B2019" s="246" t="s">
        <v>7260</v>
      </c>
      <c r="C2019" s="246" t="s">
        <v>5570</v>
      </c>
      <c r="D2019" s="247">
        <v>896.17</v>
      </c>
    </row>
    <row r="2020" spans="1:4" ht="13.5" x14ac:dyDescent="0.25">
      <c r="A2020" s="246">
        <v>100670</v>
      </c>
      <c r="B2020" s="246" t="s">
        <v>7261</v>
      </c>
      <c r="C2020" s="246" t="s">
        <v>5570</v>
      </c>
      <c r="D2020" s="248">
        <v>1215.6199999999999</v>
      </c>
    </row>
    <row r="2021" spans="1:4" ht="13.5" x14ac:dyDescent="0.25">
      <c r="A2021" s="246">
        <v>100671</v>
      </c>
      <c r="B2021" s="246" t="s">
        <v>7262</v>
      </c>
      <c r="C2021" s="246" t="s">
        <v>5570</v>
      </c>
      <c r="D2021" s="248">
        <v>1515.98</v>
      </c>
    </row>
    <row r="2022" spans="1:4" ht="13.5" x14ac:dyDescent="0.25">
      <c r="A2022" s="246">
        <v>100672</v>
      </c>
      <c r="B2022" s="246" t="s">
        <v>7263</v>
      </c>
      <c r="C2022" s="246" t="s">
        <v>5570</v>
      </c>
      <c r="D2022" s="247">
        <v>967.9</v>
      </c>
    </row>
    <row r="2023" spans="1:4" ht="13.5" x14ac:dyDescent="0.25">
      <c r="A2023" s="246">
        <v>100701</v>
      </c>
      <c r="B2023" s="246" t="s">
        <v>7264</v>
      </c>
      <c r="C2023" s="246" t="s">
        <v>5570</v>
      </c>
      <c r="D2023" s="247">
        <v>555.53</v>
      </c>
    </row>
    <row r="2024" spans="1:4" ht="13.5" x14ac:dyDescent="0.25">
      <c r="A2024" s="246">
        <v>94559</v>
      </c>
      <c r="B2024" s="246" t="s">
        <v>7265</v>
      </c>
      <c r="C2024" s="246" t="s">
        <v>5570</v>
      </c>
      <c r="D2024" s="247">
        <v>783.56</v>
      </c>
    </row>
    <row r="2025" spans="1:4" ht="13.5" x14ac:dyDescent="0.25">
      <c r="A2025" s="246">
        <v>94562</v>
      </c>
      <c r="B2025" s="246" t="s">
        <v>7266</v>
      </c>
      <c r="C2025" s="246" t="s">
        <v>5570</v>
      </c>
      <c r="D2025" s="247">
        <v>769.51</v>
      </c>
    </row>
    <row r="2026" spans="1:4" ht="13.5" x14ac:dyDescent="0.25">
      <c r="A2026" s="246">
        <v>94587</v>
      </c>
      <c r="B2026" s="246" t="s">
        <v>7267</v>
      </c>
      <c r="C2026" s="246" t="s">
        <v>5237</v>
      </c>
      <c r="D2026" s="247">
        <v>67.540000000000006</v>
      </c>
    </row>
    <row r="2027" spans="1:4" ht="13.5" x14ac:dyDescent="0.25">
      <c r="A2027" s="246">
        <v>94588</v>
      </c>
      <c r="B2027" s="246" t="s">
        <v>7268</v>
      </c>
      <c r="C2027" s="246" t="s">
        <v>5237</v>
      </c>
      <c r="D2027" s="247">
        <v>61.16</v>
      </c>
    </row>
    <row r="2028" spans="1:4" ht="13.5" x14ac:dyDescent="0.25">
      <c r="A2028" s="246">
        <v>99837</v>
      </c>
      <c r="B2028" s="246" t="s">
        <v>7269</v>
      </c>
      <c r="C2028" s="246" t="s">
        <v>5237</v>
      </c>
      <c r="D2028" s="247">
        <v>597.36</v>
      </c>
    </row>
    <row r="2029" spans="1:4" ht="13.5" x14ac:dyDescent="0.25">
      <c r="A2029" s="246">
        <v>99839</v>
      </c>
      <c r="B2029" s="246" t="s">
        <v>7270</v>
      </c>
      <c r="C2029" s="246" t="s">
        <v>5237</v>
      </c>
      <c r="D2029" s="247">
        <v>481.33</v>
      </c>
    </row>
    <row r="2030" spans="1:4" ht="13.5" x14ac:dyDescent="0.25">
      <c r="A2030" s="246">
        <v>99841</v>
      </c>
      <c r="B2030" s="246" t="s">
        <v>7271</v>
      </c>
      <c r="C2030" s="246" t="s">
        <v>5237</v>
      </c>
      <c r="D2030" s="248">
        <v>1487.23</v>
      </c>
    </row>
    <row r="2031" spans="1:4" ht="13.5" x14ac:dyDescent="0.25">
      <c r="A2031" s="246">
        <v>99855</v>
      </c>
      <c r="B2031" s="246" t="s">
        <v>7272</v>
      </c>
      <c r="C2031" s="246" t="s">
        <v>5237</v>
      </c>
      <c r="D2031" s="247">
        <v>108.48</v>
      </c>
    </row>
    <row r="2032" spans="1:4" ht="13.5" x14ac:dyDescent="0.25">
      <c r="A2032" s="246">
        <v>99857</v>
      </c>
      <c r="B2032" s="246" t="s">
        <v>7273</v>
      </c>
      <c r="C2032" s="246" t="s">
        <v>5237</v>
      </c>
      <c r="D2032" s="247">
        <v>79.06</v>
      </c>
    </row>
    <row r="2033" spans="1:4" ht="13.5" x14ac:dyDescent="0.25">
      <c r="A2033" s="246">
        <v>99861</v>
      </c>
      <c r="B2033" s="246" t="s">
        <v>7274</v>
      </c>
      <c r="C2033" s="246" t="s">
        <v>5570</v>
      </c>
      <c r="D2033" s="247">
        <v>580.54</v>
      </c>
    </row>
    <row r="2034" spans="1:4" ht="13.5" x14ac:dyDescent="0.25">
      <c r="A2034" s="246">
        <v>99862</v>
      </c>
      <c r="B2034" s="246" t="s">
        <v>7275</v>
      </c>
      <c r="C2034" s="246" t="s">
        <v>5570</v>
      </c>
      <c r="D2034" s="247">
        <v>525.92999999999995</v>
      </c>
    </row>
    <row r="2035" spans="1:4" ht="13.5" x14ac:dyDescent="0.25">
      <c r="A2035" s="246">
        <v>90838</v>
      </c>
      <c r="B2035" s="246" t="s">
        <v>7276</v>
      </c>
      <c r="C2035" s="246" t="s">
        <v>5304</v>
      </c>
      <c r="D2035" s="248">
        <v>1390.9</v>
      </c>
    </row>
    <row r="2036" spans="1:4" ht="13.5" x14ac:dyDescent="0.25">
      <c r="A2036" s="246">
        <v>91338</v>
      </c>
      <c r="B2036" s="246" t="s">
        <v>7277</v>
      </c>
      <c r="C2036" s="246" t="s">
        <v>5570</v>
      </c>
      <c r="D2036" s="247">
        <v>891.22</v>
      </c>
    </row>
    <row r="2037" spans="1:4" ht="13.5" x14ac:dyDescent="0.25">
      <c r="A2037" s="246">
        <v>91341</v>
      </c>
      <c r="B2037" s="246" t="s">
        <v>7278</v>
      </c>
      <c r="C2037" s="246" t="s">
        <v>5570</v>
      </c>
      <c r="D2037" s="247">
        <v>721.35</v>
      </c>
    </row>
    <row r="2038" spans="1:4" ht="13.5" x14ac:dyDescent="0.25">
      <c r="A2038" s="246">
        <v>94805</v>
      </c>
      <c r="B2038" s="246" t="s">
        <v>7279</v>
      </c>
      <c r="C2038" s="246" t="s">
        <v>5304</v>
      </c>
      <c r="D2038" s="247">
        <v>750.39</v>
      </c>
    </row>
    <row r="2039" spans="1:4" ht="13.5" x14ac:dyDescent="0.25">
      <c r="A2039" s="246">
        <v>94806</v>
      </c>
      <c r="B2039" s="246" t="s">
        <v>7280</v>
      </c>
      <c r="C2039" s="246" t="s">
        <v>5304</v>
      </c>
      <c r="D2039" s="247">
        <v>644.02</v>
      </c>
    </row>
    <row r="2040" spans="1:4" ht="13.5" x14ac:dyDescent="0.25">
      <c r="A2040" s="246">
        <v>94807</v>
      </c>
      <c r="B2040" s="246" t="s">
        <v>7281</v>
      </c>
      <c r="C2040" s="246" t="s">
        <v>5304</v>
      </c>
      <c r="D2040" s="247">
        <v>586.09</v>
      </c>
    </row>
    <row r="2041" spans="1:4" ht="13.5" x14ac:dyDescent="0.25">
      <c r="A2041" s="246">
        <v>100702</v>
      </c>
      <c r="B2041" s="246" t="s">
        <v>7282</v>
      </c>
      <c r="C2041" s="246" t="s">
        <v>5570</v>
      </c>
      <c r="D2041" s="247">
        <v>464.48</v>
      </c>
    </row>
    <row r="2042" spans="1:4" ht="13.5" x14ac:dyDescent="0.25">
      <c r="A2042" s="246">
        <v>102188</v>
      </c>
      <c r="B2042" s="246" t="s">
        <v>7283</v>
      </c>
      <c r="C2042" s="246" t="s">
        <v>5304</v>
      </c>
      <c r="D2042" s="247">
        <v>833.97</v>
      </c>
    </row>
    <row r="2043" spans="1:4" ht="13.5" x14ac:dyDescent="0.25">
      <c r="A2043" s="246">
        <v>102189</v>
      </c>
      <c r="B2043" s="246" t="s">
        <v>7284</v>
      </c>
      <c r="C2043" s="246" t="s">
        <v>5304</v>
      </c>
      <c r="D2043" s="247">
        <v>213.91</v>
      </c>
    </row>
    <row r="2044" spans="1:4" ht="13.5" x14ac:dyDescent="0.25">
      <c r="A2044" s="246">
        <v>100703</v>
      </c>
      <c r="B2044" s="246" t="s">
        <v>7285</v>
      </c>
      <c r="C2044" s="246" t="s">
        <v>5304</v>
      </c>
      <c r="D2044" s="247">
        <v>31.2</v>
      </c>
    </row>
    <row r="2045" spans="1:4" ht="13.5" x14ac:dyDescent="0.25">
      <c r="A2045" s="246">
        <v>100704</v>
      </c>
      <c r="B2045" s="246" t="s">
        <v>7286</v>
      </c>
      <c r="C2045" s="246" t="s">
        <v>5304</v>
      </c>
      <c r="D2045" s="247">
        <v>67.930000000000007</v>
      </c>
    </row>
    <row r="2046" spans="1:4" ht="13.5" x14ac:dyDescent="0.25">
      <c r="A2046" s="246">
        <v>100705</v>
      </c>
      <c r="B2046" s="246" t="s">
        <v>7287</v>
      </c>
      <c r="C2046" s="246" t="s">
        <v>5304</v>
      </c>
      <c r="D2046" s="247">
        <v>75.12</v>
      </c>
    </row>
    <row r="2047" spans="1:4" ht="13.5" x14ac:dyDescent="0.25">
      <c r="A2047" s="246">
        <v>100706</v>
      </c>
      <c r="B2047" s="246" t="s">
        <v>7288</v>
      </c>
      <c r="C2047" s="246" t="s">
        <v>5304</v>
      </c>
      <c r="D2047" s="247">
        <v>63.17</v>
      </c>
    </row>
    <row r="2048" spans="1:4" ht="13.5" x14ac:dyDescent="0.25">
      <c r="A2048" s="246">
        <v>100707</v>
      </c>
      <c r="B2048" s="246" t="s">
        <v>7289</v>
      </c>
      <c r="C2048" s="246" t="s">
        <v>5304</v>
      </c>
      <c r="D2048" s="247">
        <v>143.68</v>
      </c>
    </row>
    <row r="2049" spans="1:4" ht="13.5" x14ac:dyDescent="0.25">
      <c r="A2049" s="246">
        <v>100708</v>
      </c>
      <c r="B2049" s="246" t="s">
        <v>7290</v>
      </c>
      <c r="C2049" s="246" t="s">
        <v>5304</v>
      </c>
      <c r="D2049" s="247">
        <v>181.58</v>
      </c>
    </row>
    <row r="2050" spans="1:4" ht="13.5" x14ac:dyDescent="0.25">
      <c r="A2050" s="246">
        <v>100709</v>
      </c>
      <c r="B2050" s="246" t="s">
        <v>7291</v>
      </c>
      <c r="C2050" s="246" t="s">
        <v>5304</v>
      </c>
      <c r="D2050" s="247">
        <v>38.49</v>
      </c>
    </row>
    <row r="2051" spans="1:4" ht="13.5" x14ac:dyDescent="0.25">
      <c r="A2051" s="246">
        <v>100710</v>
      </c>
      <c r="B2051" s="246" t="s">
        <v>7292</v>
      </c>
      <c r="C2051" s="246" t="s">
        <v>5304</v>
      </c>
      <c r="D2051" s="247">
        <v>101.02</v>
      </c>
    </row>
    <row r="2052" spans="1:4" ht="13.5" x14ac:dyDescent="0.25">
      <c r="A2052" s="246">
        <v>102151</v>
      </c>
      <c r="B2052" s="246" t="s">
        <v>7293</v>
      </c>
      <c r="C2052" s="246" t="s">
        <v>5570</v>
      </c>
      <c r="D2052" s="247">
        <v>210.62</v>
      </c>
    </row>
    <row r="2053" spans="1:4" ht="13.5" x14ac:dyDescent="0.25">
      <c r="A2053" s="246">
        <v>102152</v>
      </c>
      <c r="B2053" s="246" t="s">
        <v>7294</v>
      </c>
      <c r="C2053" s="246" t="s">
        <v>5570</v>
      </c>
      <c r="D2053" s="247">
        <v>269.70999999999998</v>
      </c>
    </row>
    <row r="2054" spans="1:4" ht="13.5" x14ac:dyDescent="0.25">
      <c r="A2054" s="246">
        <v>102153</v>
      </c>
      <c r="B2054" s="246" t="s">
        <v>7295</v>
      </c>
      <c r="C2054" s="246" t="s">
        <v>5570</v>
      </c>
      <c r="D2054" s="247">
        <v>348.5</v>
      </c>
    </row>
    <row r="2055" spans="1:4" ht="13.5" x14ac:dyDescent="0.25">
      <c r="A2055" s="246">
        <v>102154</v>
      </c>
      <c r="B2055" s="246" t="s">
        <v>7296</v>
      </c>
      <c r="C2055" s="246" t="s">
        <v>5570</v>
      </c>
      <c r="D2055" s="247">
        <v>302.58</v>
      </c>
    </row>
    <row r="2056" spans="1:4" ht="13.5" x14ac:dyDescent="0.25">
      <c r="A2056" s="246">
        <v>102155</v>
      </c>
      <c r="B2056" s="246" t="s">
        <v>7297</v>
      </c>
      <c r="C2056" s="246" t="s">
        <v>5570</v>
      </c>
      <c r="D2056" s="247">
        <v>367.02</v>
      </c>
    </row>
    <row r="2057" spans="1:4" ht="13.5" x14ac:dyDescent="0.25">
      <c r="A2057" s="246">
        <v>102156</v>
      </c>
      <c r="B2057" s="246" t="s">
        <v>7298</v>
      </c>
      <c r="C2057" s="246" t="s">
        <v>5570</v>
      </c>
      <c r="D2057" s="247">
        <v>355.42</v>
      </c>
    </row>
    <row r="2058" spans="1:4" ht="13.5" x14ac:dyDescent="0.25">
      <c r="A2058" s="246">
        <v>102157</v>
      </c>
      <c r="B2058" s="246" t="s">
        <v>7299</v>
      </c>
      <c r="C2058" s="246" t="s">
        <v>5570</v>
      </c>
      <c r="D2058" s="247">
        <v>493.3</v>
      </c>
    </row>
    <row r="2059" spans="1:4" ht="13.5" x14ac:dyDescent="0.25">
      <c r="A2059" s="246">
        <v>102158</v>
      </c>
      <c r="B2059" s="246" t="s">
        <v>7300</v>
      </c>
      <c r="C2059" s="246" t="s">
        <v>5570</v>
      </c>
      <c r="D2059" s="247">
        <v>503.77</v>
      </c>
    </row>
    <row r="2060" spans="1:4" ht="13.5" x14ac:dyDescent="0.25">
      <c r="A2060" s="246">
        <v>102159</v>
      </c>
      <c r="B2060" s="246" t="s">
        <v>7301</v>
      </c>
      <c r="C2060" s="246" t="s">
        <v>5570</v>
      </c>
      <c r="D2060" s="247">
        <v>604.28</v>
      </c>
    </row>
    <row r="2061" spans="1:4" ht="13.5" x14ac:dyDescent="0.25">
      <c r="A2061" s="246">
        <v>102160</v>
      </c>
      <c r="B2061" s="246" t="s">
        <v>7302</v>
      </c>
      <c r="C2061" s="246" t="s">
        <v>5570</v>
      </c>
      <c r="D2061" s="247">
        <v>230.31</v>
      </c>
    </row>
    <row r="2062" spans="1:4" ht="13.5" x14ac:dyDescent="0.25">
      <c r="A2062" s="246">
        <v>102161</v>
      </c>
      <c r="B2062" s="246" t="s">
        <v>7303</v>
      </c>
      <c r="C2062" s="246" t="s">
        <v>5570</v>
      </c>
      <c r="D2062" s="247">
        <v>303.88</v>
      </c>
    </row>
    <row r="2063" spans="1:4" ht="13.5" x14ac:dyDescent="0.25">
      <c r="A2063" s="246">
        <v>102162</v>
      </c>
      <c r="B2063" s="246" t="s">
        <v>7304</v>
      </c>
      <c r="C2063" s="246" t="s">
        <v>5570</v>
      </c>
      <c r="D2063" s="247">
        <v>362.97</v>
      </c>
    </row>
    <row r="2064" spans="1:4" ht="13.5" x14ac:dyDescent="0.25">
      <c r="A2064" s="246">
        <v>102163</v>
      </c>
      <c r="B2064" s="246" t="s">
        <v>7305</v>
      </c>
      <c r="C2064" s="246" t="s">
        <v>5570</v>
      </c>
      <c r="D2064" s="247">
        <v>441.76</v>
      </c>
    </row>
    <row r="2065" spans="1:4" ht="13.5" x14ac:dyDescent="0.25">
      <c r="A2065" s="246">
        <v>102164</v>
      </c>
      <c r="B2065" s="246" t="s">
        <v>7306</v>
      </c>
      <c r="C2065" s="246" t="s">
        <v>5570</v>
      </c>
      <c r="D2065" s="247">
        <v>378.69</v>
      </c>
    </row>
    <row r="2066" spans="1:4" ht="13.5" x14ac:dyDescent="0.25">
      <c r="A2066" s="246">
        <v>102165</v>
      </c>
      <c r="B2066" s="246" t="s">
        <v>7307</v>
      </c>
      <c r="C2066" s="246" t="s">
        <v>5570</v>
      </c>
      <c r="D2066" s="247">
        <v>443.13</v>
      </c>
    </row>
    <row r="2067" spans="1:4" ht="13.5" x14ac:dyDescent="0.25">
      <c r="A2067" s="246">
        <v>102166</v>
      </c>
      <c r="B2067" s="246" t="s">
        <v>7308</v>
      </c>
      <c r="C2067" s="246" t="s">
        <v>5570</v>
      </c>
      <c r="D2067" s="247">
        <v>414.36</v>
      </c>
    </row>
    <row r="2068" spans="1:4" ht="13.5" x14ac:dyDescent="0.25">
      <c r="A2068" s="246">
        <v>102167</v>
      </c>
      <c r="B2068" s="246" t="s">
        <v>7309</v>
      </c>
      <c r="C2068" s="246" t="s">
        <v>5570</v>
      </c>
      <c r="D2068" s="247">
        <v>552.24</v>
      </c>
    </row>
    <row r="2069" spans="1:4" ht="13.5" x14ac:dyDescent="0.25">
      <c r="A2069" s="246">
        <v>102168</v>
      </c>
      <c r="B2069" s="246" t="s">
        <v>7310</v>
      </c>
      <c r="C2069" s="246" t="s">
        <v>5570</v>
      </c>
      <c r="D2069" s="247">
        <v>547.45000000000005</v>
      </c>
    </row>
    <row r="2070" spans="1:4" ht="13.5" x14ac:dyDescent="0.25">
      <c r="A2070" s="246">
        <v>102169</v>
      </c>
      <c r="B2070" s="246" t="s">
        <v>7311</v>
      </c>
      <c r="C2070" s="246" t="s">
        <v>5570</v>
      </c>
      <c r="D2070" s="247">
        <v>642.32000000000005</v>
      </c>
    </row>
    <row r="2071" spans="1:4" ht="13.5" x14ac:dyDescent="0.25">
      <c r="A2071" s="246">
        <v>102170</v>
      </c>
      <c r="B2071" s="246" t="s">
        <v>7312</v>
      </c>
      <c r="C2071" s="246" t="s">
        <v>5570</v>
      </c>
      <c r="D2071" s="247">
        <v>323.57</v>
      </c>
    </row>
    <row r="2072" spans="1:4" ht="13.5" x14ac:dyDescent="0.25">
      <c r="A2072" s="246">
        <v>102171</v>
      </c>
      <c r="B2072" s="246" t="s">
        <v>7313</v>
      </c>
      <c r="C2072" s="246" t="s">
        <v>5570</v>
      </c>
      <c r="D2072" s="247">
        <v>693.86</v>
      </c>
    </row>
    <row r="2073" spans="1:4" ht="13.5" x14ac:dyDescent="0.25">
      <c r="A2073" s="246">
        <v>102172</v>
      </c>
      <c r="B2073" s="246" t="s">
        <v>7314</v>
      </c>
      <c r="C2073" s="246" t="s">
        <v>5570</v>
      </c>
      <c r="D2073" s="247">
        <v>690.13</v>
      </c>
    </row>
    <row r="2074" spans="1:4" ht="13.5" x14ac:dyDescent="0.25">
      <c r="A2074" s="246">
        <v>102176</v>
      </c>
      <c r="B2074" s="246" t="s">
        <v>7315</v>
      </c>
      <c r="C2074" s="246" t="s">
        <v>5570</v>
      </c>
      <c r="D2074" s="248">
        <v>1282.42</v>
      </c>
    </row>
    <row r="2075" spans="1:4" ht="13.5" x14ac:dyDescent="0.25">
      <c r="A2075" s="246">
        <v>102177</v>
      </c>
      <c r="B2075" s="246" t="s">
        <v>7316</v>
      </c>
      <c r="C2075" s="246" t="s">
        <v>5570</v>
      </c>
      <c r="D2075" s="248">
        <v>2694.47</v>
      </c>
    </row>
    <row r="2076" spans="1:4" ht="13.5" x14ac:dyDescent="0.25">
      <c r="A2076" s="246">
        <v>102178</v>
      </c>
      <c r="B2076" s="246" t="s">
        <v>7317</v>
      </c>
      <c r="C2076" s="246" t="s">
        <v>5570</v>
      </c>
      <c r="D2076" s="248">
        <v>3114.6</v>
      </c>
    </row>
    <row r="2077" spans="1:4" ht="13.5" x14ac:dyDescent="0.25">
      <c r="A2077" s="246">
        <v>102179</v>
      </c>
      <c r="B2077" s="246" t="s">
        <v>7318</v>
      </c>
      <c r="C2077" s="246" t="s">
        <v>5570</v>
      </c>
      <c r="D2077" s="247">
        <v>390.27</v>
      </c>
    </row>
    <row r="2078" spans="1:4" ht="13.5" x14ac:dyDescent="0.25">
      <c r="A2078" s="246">
        <v>102180</v>
      </c>
      <c r="B2078" s="246" t="s">
        <v>7319</v>
      </c>
      <c r="C2078" s="246" t="s">
        <v>5570</v>
      </c>
      <c r="D2078" s="247">
        <v>462.95</v>
      </c>
    </row>
    <row r="2079" spans="1:4" ht="13.5" x14ac:dyDescent="0.25">
      <c r="A2079" s="246">
        <v>102181</v>
      </c>
      <c r="B2079" s="246" t="s">
        <v>7320</v>
      </c>
      <c r="C2079" s="246" t="s">
        <v>5570</v>
      </c>
      <c r="D2079" s="247">
        <v>560.04</v>
      </c>
    </row>
    <row r="2080" spans="1:4" ht="13.5" x14ac:dyDescent="0.25">
      <c r="A2080" s="246">
        <v>102182</v>
      </c>
      <c r="B2080" s="246" t="s">
        <v>7321</v>
      </c>
      <c r="C2080" s="246" t="s">
        <v>5304</v>
      </c>
      <c r="D2080" s="248">
        <v>1155.3699999999999</v>
      </c>
    </row>
    <row r="2081" spans="1:4" ht="13.5" x14ac:dyDescent="0.25">
      <c r="A2081" s="246">
        <v>102183</v>
      </c>
      <c r="B2081" s="246" t="s">
        <v>7322</v>
      </c>
      <c r="C2081" s="246" t="s">
        <v>5304</v>
      </c>
      <c r="D2081" s="248">
        <v>2319.9</v>
      </c>
    </row>
    <row r="2082" spans="1:4" ht="13.5" x14ac:dyDescent="0.25">
      <c r="A2082" s="246">
        <v>102184</v>
      </c>
      <c r="B2082" s="246" t="s">
        <v>7323</v>
      </c>
      <c r="C2082" s="246" t="s">
        <v>5304</v>
      </c>
      <c r="D2082" s="248">
        <v>1972.3</v>
      </c>
    </row>
    <row r="2083" spans="1:4" ht="13.5" x14ac:dyDescent="0.25">
      <c r="A2083" s="246">
        <v>102185</v>
      </c>
      <c r="B2083" s="246" t="s">
        <v>7324</v>
      </c>
      <c r="C2083" s="246" t="s">
        <v>5304</v>
      </c>
      <c r="D2083" s="248">
        <v>3953.52</v>
      </c>
    </row>
    <row r="2084" spans="1:4" ht="13.5" x14ac:dyDescent="0.25">
      <c r="A2084" s="246">
        <v>102190</v>
      </c>
      <c r="B2084" s="246" t="s">
        <v>7325</v>
      </c>
      <c r="C2084" s="246" t="s">
        <v>5570</v>
      </c>
      <c r="D2084" s="247">
        <v>14.09</v>
      </c>
    </row>
    <row r="2085" spans="1:4" ht="13.5" x14ac:dyDescent="0.25">
      <c r="A2085" s="246">
        <v>102191</v>
      </c>
      <c r="B2085" s="246" t="s">
        <v>7326</v>
      </c>
      <c r="C2085" s="246" t="s">
        <v>5570</v>
      </c>
      <c r="D2085" s="247">
        <v>17.11</v>
      </c>
    </row>
    <row r="2086" spans="1:4" ht="13.5" x14ac:dyDescent="0.25">
      <c r="A2086" s="246">
        <v>102192</v>
      </c>
      <c r="B2086" s="246" t="s">
        <v>7327</v>
      </c>
      <c r="C2086" s="246" t="s">
        <v>5570</v>
      </c>
      <c r="D2086" s="247">
        <v>12.21</v>
      </c>
    </row>
    <row r="2087" spans="1:4" ht="13.5" x14ac:dyDescent="0.25">
      <c r="A2087" s="246">
        <v>94569</v>
      </c>
      <c r="B2087" s="246" t="s">
        <v>7328</v>
      </c>
      <c r="C2087" s="246" t="s">
        <v>5570</v>
      </c>
      <c r="D2087" s="247">
        <v>994.46</v>
      </c>
    </row>
    <row r="2088" spans="1:4" ht="13.5" x14ac:dyDescent="0.25">
      <c r="A2088" s="246">
        <v>94570</v>
      </c>
      <c r="B2088" s="246" t="s">
        <v>7329</v>
      </c>
      <c r="C2088" s="246" t="s">
        <v>5570</v>
      </c>
      <c r="D2088" s="247">
        <v>526.32000000000005</v>
      </c>
    </row>
    <row r="2089" spans="1:4" ht="13.5" x14ac:dyDescent="0.25">
      <c r="A2089" s="246">
        <v>94572</v>
      </c>
      <c r="B2089" s="246" t="s">
        <v>7330</v>
      </c>
      <c r="C2089" s="246" t="s">
        <v>5570</v>
      </c>
      <c r="D2089" s="247">
        <v>756.45</v>
      </c>
    </row>
    <row r="2090" spans="1:4" ht="13.5" x14ac:dyDescent="0.25">
      <c r="A2090" s="246">
        <v>94573</v>
      </c>
      <c r="B2090" s="246" t="s">
        <v>7331</v>
      </c>
      <c r="C2090" s="246" t="s">
        <v>5570</v>
      </c>
      <c r="D2090" s="247">
        <v>602.80999999999995</v>
      </c>
    </row>
    <row r="2091" spans="1:4" ht="13.5" x14ac:dyDescent="0.25">
      <c r="A2091" s="246">
        <v>94580</v>
      </c>
      <c r="B2091" s="246" t="s">
        <v>7332</v>
      </c>
      <c r="C2091" s="246" t="s">
        <v>5570</v>
      </c>
      <c r="D2091" s="247">
        <v>835.82</v>
      </c>
    </row>
    <row r="2092" spans="1:4" ht="13.5" x14ac:dyDescent="0.25">
      <c r="A2092" s="246">
        <v>94589</v>
      </c>
      <c r="B2092" s="246" t="s">
        <v>7333</v>
      </c>
      <c r="C2092" s="246" t="s">
        <v>5237</v>
      </c>
      <c r="D2092" s="247">
        <v>22.9</v>
      </c>
    </row>
    <row r="2093" spans="1:4" ht="13.5" x14ac:dyDescent="0.25">
      <c r="A2093" s="246">
        <v>94590</v>
      </c>
      <c r="B2093" s="246" t="s">
        <v>7334</v>
      </c>
      <c r="C2093" s="246" t="s">
        <v>5237</v>
      </c>
      <c r="D2093" s="247">
        <v>19.96</v>
      </c>
    </row>
    <row r="2094" spans="1:4" ht="13.5" x14ac:dyDescent="0.25">
      <c r="A2094" s="246">
        <v>100674</v>
      </c>
      <c r="B2094" s="246" t="s">
        <v>7335</v>
      </c>
      <c r="C2094" s="246" t="s">
        <v>5570</v>
      </c>
      <c r="D2094" s="248">
        <v>1122.8399999999999</v>
      </c>
    </row>
    <row r="2095" spans="1:4" ht="13.5" x14ac:dyDescent="0.25">
      <c r="A2095" s="246">
        <v>101096</v>
      </c>
      <c r="B2095" s="246" t="s">
        <v>7336</v>
      </c>
      <c r="C2095" s="246" t="s">
        <v>6703</v>
      </c>
      <c r="D2095" s="248">
        <v>1081.1400000000001</v>
      </c>
    </row>
    <row r="2096" spans="1:4" ht="13.5" x14ac:dyDescent="0.25">
      <c r="A2096" s="246">
        <v>101097</v>
      </c>
      <c r="B2096" s="246" t="s">
        <v>7337</v>
      </c>
      <c r="C2096" s="246" t="s">
        <v>6703</v>
      </c>
      <c r="D2096" s="248">
        <v>1033.01</v>
      </c>
    </row>
    <row r="2097" spans="1:4" ht="13.5" x14ac:dyDescent="0.25">
      <c r="A2097" s="246">
        <v>101098</v>
      </c>
      <c r="B2097" s="246" t="s">
        <v>7338</v>
      </c>
      <c r="C2097" s="246" t="s">
        <v>6703</v>
      </c>
      <c r="D2097" s="247">
        <v>976.72</v>
      </c>
    </row>
    <row r="2098" spans="1:4" ht="13.5" x14ac:dyDescent="0.25">
      <c r="A2098" s="246">
        <v>101099</v>
      </c>
      <c r="B2098" s="246" t="s">
        <v>7339</v>
      </c>
      <c r="C2098" s="246" t="s">
        <v>6703</v>
      </c>
      <c r="D2098" s="247">
        <v>898.01</v>
      </c>
    </row>
    <row r="2099" spans="1:4" ht="13.5" x14ac:dyDescent="0.25">
      <c r="A2099" s="246">
        <v>101100</v>
      </c>
      <c r="B2099" s="246" t="s">
        <v>7340</v>
      </c>
      <c r="C2099" s="246" t="s">
        <v>6703</v>
      </c>
      <c r="D2099" s="247">
        <v>859.91</v>
      </c>
    </row>
    <row r="2100" spans="1:4" ht="13.5" x14ac:dyDescent="0.25">
      <c r="A2100" s="246">
        <v>101101</v>
      </c>
      <c r="B2100" s="246" t="s">
        <v>7341</v>
      </c>
      <c r="C2100" s="246" t="s">
        <v>6703</v>
      </c>
      <c r="D2100" s="247">
        <v>842.78</v>
      </c>
    </row>
    <row r="2101" spans="1:4" ht="13.5" x14ac:dyDescent="0.25">
      <c r="A2101" s="246">
        <v>101102</v>
      </c>
      <c r="B2101" s="246" t="s">
        <v>7342</v>
      </c>
      <c r="C2101" s="246" t="s">
        <v>6703</v>
      </c>
      <c r="D2101" s="247">
        <v>829.34</v>
      </c>
    </row>
    <row r="2102" spans="1:4" ht="13.5" x14ac:dyDescent="0.25">
      <c r="A2102" s="246">
        <v>101103</v>
      </c>
      <c r="B2102" s="246" t="s">
        <v>7343</v>
      </c>
      <c r="C2102" s="246" t="s">
        <v>6703</v>
      </c>
      <c r="D2102" s="247">
        <v>778.44</v>
      </c>
    </row>
    <row r="2103" spans="1:4" ht="13.5" x14ac:dyDescent="0.25">
      <c r="A2103" s="246">
        <v>101104</v>
      </c>
      <c r="B2103" s="246" t="s">
        <v>7344</v>
      </c>
      <c r="C2103" s="246" t="s">
        <v>6703</v>
      </c>
      <c r="D2103" s="248">
        <v>1208.5</v>
      </c>
    </row>
    <row r="2104" spans="1:4" ht="13.5" x14ac:dyDescent="0.25">
      <c r="A2104" s="246">
        <v>101105</v>
      </c>
      <c r="B2104" s="246" t="s">
        <v>7345</v>
      </c>
      <c r="C2104" s="246" t="s">
        <v>6703</v>
      </c>
      <c r="D2104" s="248">
        <v>1158.45</v>
      </c>
    </row>
    <row r="2105" spans="1:4" ht="13.5" x14ac:dyDescent="0.25">
      <c r="A2105" s="246">
        <v>101106</v>
      </c>
      <c r="B2105" s="246" t="s">
        <v>7346</v>
      </c>
      <c r="C2105" s="246" t="s">
        <v>6703</v>
      </c>
      <c r="D2105" s="248">
        <v>1099.6199999999999</v>
      </c>
    </row>
    <row r="2106" spans="1:4" ht="13.5" x14ac:dyDescent="0.25">
      <c r="A2106" s="246">
        <v>101107</v>
      </c>
      <c r="B2106" s="246" t="s">
        <v>7347</v>
      </c>
      <c r="C2106" s="246" t="s">
        <v>6703</v>
      </c>
      <c r="D2106" s="248">
        <v>1017.04</v>
      </c>
    </row>
    <row r="2107" spans="1:4" ht="13.5" x14ac:dyDescent="0.25">
      <c r="A2107" s="246">
        <v>101108</v>
      </c>
      <c r="B2107" s="246" t="s">
        <v>7348</v>
      </c>
      <c r="C2107" s="246" t="s">
        <v>6703</v>
      </c>
      <c r="D2107" s="247">
        <v>982.82</v>
      </c>
    </row>
    <row r="2108" spans="1:4" ht="13.5" x14ac:dyDescent="0.25">
      <c r="A2108" s="246">
        <v>101109</v>
      </c>
      <c r="B2108" s="246" t="s">
        <v>7349</v>
      </c>
      <c r="C2108" s="246" t="s">
        <v>6703</v>
      </c>
      <c r="D2108" s="247">
        <v>964</v>
      </c>
    </row>
    <row r="2109" spans="1:4" ht="13.5" x14ac:dyDescent="0.25">
      <c r="A2109" s="246">
        <v>101110</v>
      </c>
      <c r="B2109" s="246" t="s">
        <v>7350</v>
      </c>
      <c r="C2109" s="246" t="s">
        <v>6703</v>
      </c>
      <c r="D2109" s="247">
        <v>948.53</v>
      </c>
    </row>
    <row r="2110" spans="1:4" ht="13.5" x14ac:dyDescent="0.25">
      <c r="A2110" s="246">
        <v>101111</v>
      </c>
      <c r="B2110" s="246" t="s">
        <v>7351</v>
      </c>
      <c r="C2110" s="246" t="s">
        <v>6703</v>
      </c>
      <c r="D2110" s="247">
        <v>894.27</v>
      </c>
    </row>
    <row r="2111" spans="1:4" ht="13.5" x14ac:dyDescent="0.25">
      <c r="A2111" s="246">
        <v>101112</v>
      </c>
      <c r="B2111" s="246" t="s">
        <v>7352</v>
      </c>
      <c r="C2111" s="246" t="s">
        <v>6703</v>
      </c>
      <c r="D2111" s="247">
        <v>757.81</v>
      </c>
    </row>
    <row r="2112" spans="1:4" ht="13.5" x14ac:dyDescent="0.25">
      <c r="A2112" s="246">
        <v>101113</v>
      </c>
      <c r="B2112" s="246" t="s">
        <v>7353</v>
      </c>
      <c r="C2112" s="246" t="s">
        <v>6703</v>
      </c>
      <c r="D2112" s="247">
        <v>890.8</v>
      </c>
    </row>
    <row r="2113" spans="1:4" ht="13.5" x14ac:dyDescent="0.25">
      <c r="A2113" s="246">
        <v>95601</v>
      </c>
      <c r="B2113" s="246" t="s">
        <v>7354</v>
      </c>
      <c r="C2113" s="246" t="s">
        <v>5304</v>
      </c>
      <c r="D2113" s="247">
        <v>11.66</v>
      </c>
    </row>
    <row r="2114" spans="1:4" ht="13.5" x14ac:dyDescent="0.25">
      <c r="A2114" s="246">
        <v>95602</v>
      </c>
      <c r="B2114" s="246" t="s">
        <v>7355</v>
      </c>
      <c r="C2114" s="246" t="s">
        <v>5304</v>
      </c>
      <c r="D2114" s="247">
        <v>18.66</v>
      </c>
    </row>
    <row r="2115" spans="1:4" ht="13.5" x14ac:dyDescent="0.25">
      <c r="A2115" s="246">
        <v>95603</v>
      </c>
      <c r="B2115" s="246" t="s">
        <v>7356</v>
      </c>
      <c r="C2115" s="246" t="s">
        <v>5304</v>
      </c>
      <c r="D2115" s="247">
        <v>31.84</v>
      </c>
    </row>
    <row r="2116" spans="1:4" ht="13.5" x14ac:dyDescent="0.25">
      <c r="A2116" s="246">
        <v>95604</v>
      </c>
      <c r="B2116" s="246" t="s">
        <v>7357</v>
      </c>
      <c r="C2116" s="246" t="s">
        <v>5304</v>
      </c>
      <c r="D2116" s="247">
        <v>49.42</v>
      </c>
    </row>
    <row r="2117" spans="1:4" ht="13.5" x14ac:dyDescent="0.25">
      <c r="A2117" s="246">
        <v>95605</v>
      </c>
      <c r="B2117" s="246" t="s">
        <v>7358</v>
      </c>
      <c r="C2117" s="246" t="s">
        <v>5304</v>
      </c>
      <c r="D2117" s="247">
        <v>90.75</v>
      </c>
    </row>
    <row r="2118" spans="1:4" ht="13.5" x14ac:dyDescent="0.25">
      <c r="A2118" s="246">
        <v>95607</v>
      </c>
      <c r="B2118" s="246" t="s">
        <v>7359</v>
      </c>
      <c r="C2118" s="246" t="s">
        <v>5304</v>
      </c>
      <c r="D2118" s="247">
        <v>12.78</v>
      </c>
    </row>
    <row r="2119" spans="1:4" ht="13.5" x14ac:dyDescent="0.25">
      <c r="A2119" s="246">
        <v>95608</v>
      </c>
      <c r="B2119" s="246" t="s">
        <v>7360</v>
      </c>
      <c r="C2119" s="246" t="s">
        <v>5304</v>
      </c>
      <c r="D2119" s="247">
        <v>18.54</v>
      </c>
    </row>
    <row r="2120" spans="1:4" ht="13.5" x14ac:dyDescent="0.25">
      <c r="A2120" s="246">
        <v>95609</v>
      </c>
      <c r="B2120" s="246" t="s">
        <v>7361</v>
      </c>
      <c r="C2120" s="246" t="s">
        <v>5304</v>
      </c>
      <c r="D2120" s="247">
        <v>23.51</v>
      </c>
    </row>
    <row r="2121" spans="1:4" ht="13.5" x14ac:dyDescent="0.25">
      <c r="A2121" s="246">
        <v>100651</v>
      </c>
      <c r="B2121" s="246" t="s">
        <v>7362</v>
      </c>
      <c r="C2121" s="246" t="s">
        <v>5237</v>
      </c>
      <c r="D2121" s="247">
        <v>139.63</v>
      </c>
    </row>
    <row r="2122" spans="1:4" ht="13.5" x14ac:dyDescent="0.25">
      <c r="A2122" s="246">
        <v>100652</v>
      </c>
      <c r="B2122" s="246" t="s">
        <v>7363</v>
      </c>
      <c r="C2122" s="246" t="s">
        <v>5237</v>
      </c>
      <c r="D2122" s="247">
        <v>271.64999999999998</v>
      </c>
    </row>
    <row r="2123" spans="1:4" ht="13.5" x14ac:dyDescent="0.25">
      <c r="A2123" s="246">
        <v>100653</v>
      </c>
      <c r="B2123" s="246" t="s">
        <v>7364</v>
      </c>
      <c r="C2123" s="246" t="s">
        <v>5237</v>
      </c>
      <c r="D2123" s="247">
        <v>457.21</v>
      </c>
    </row>
    <row r="2124" spans="1:4" ht="13.5" x14ac:dyDescent="0.25">
      <c r="A2124" s="246">
        <v>100654</v>
      </c>
      <c r="B2124" s="246" t="s">
        <v>7365</v>
      </c>
      <c r="C2124" s="246" t="s">
        <v>5237</v>
      </c>
      <c r="D2124" s="247">
        <v>623.66999999999996</v>
      </c>
    </row>
    <row r="2125" spans="1:4" ht="13.5" x14ac:dyDescent="0.25">
      <c r="A2125" s="246">
        <v>100655</v>
      </c>
      <c r="B2125" s="246" t="s">
        <v>7366</v>
      </c>
      <c r="C2125" s="246" t="s">
        <v>5237</v>
      </c>
      <c r="D2125" s="247">
        <v>724.02</v>
      </c>
    </row>
    <row r="2126" spans="1:4" ht="13.5" x14ac:dyDescent="0.25">
      <c r="A2126" s="246">
        <v>100656</v>
      </c>
      <c r="B2126" s="246" t="s">
        <v>7367</v>
      </c>
      <c r="C2126" s="246" t="s">
        <v>5237</v>
      </c>
      <c r="D2126" s="247">
        <v>104.22</v>
      </c>
    </row>
    <row r="2127" spans="1:4" ht="13.5" x14ac:dyDescent="0.25">
      <c r="A2127" s="246">
        <v>100657</v>
      </c>
      <c r="B2127" s="246" t="s">
        <v>7368</v>
      </c>
      <c r="C2127" s="246" t="s">
        <v>5237</v>
      </c>
      <c r="D2127" s="247">
        <v>135.65</v>
      </c>
    </row>
    <row r="2128" spans="1:4" ht="13.5" x14ac:dyDescent="0.25">
      <c r="A2128" s="246">
        <v>100658</v>
      </c>
      <c r="B2128" s="246" t="s">
        <v>7369</v>
      </c>
      <c r="C2128" s="246" t="s">
        <v>5237</v>
      </c>
      <c r="D2128" s="247">
        <v>318.45</v>
      </c>
    </row>
    <row r="2129" spans="1:4" ht="13.5" x14ac:dyDescent="0.25">
      <c r="A2129" s="246">
        <v>100889</v>
      </c>
      <c r="B2129" s="246" t="s">
        <v>7370</v>
      </c>
      <c r="C2129" s="246" t="s">
        <v>6634</v>
      </c>
      <c r="D2129" s="247">
        <v>16.2</v>
      </c>
    </row>
    <row r="2130" spans="1:4" ht="13.5" x14ac:dyDescent="0.25">
      <c r="A2130" s="246">
        <v>100890</v>
      </c>
      <c r="B2130" s="246" t="s">
        <v>7371</v>
      </c>
      <c r="C2130" s="246" t="s">
        <v>6634</v>
      </c>
      <c r="D2130" s="247">
        <v>16.059999999999999</v>
      </c>
    </row>
    <row r="2131" spans="1:4" ht="13.5" x14ac:dyDescent="0.25">
      <c r="A2131" s="246">
        <v>100892</v>
      </c>
      <c r="B2131" s="246" t="s">
        <v>7372</v>
      </c>
      <c r="C2131" s="246" t="s">
        <v>6634</v>
      </c>
      <c r="D2131" s="247">
        <v>15.24</v>
      </c>
    </row>
    <row r="2132" spans="1:4" ht="13.5" x14ac:dyDescent="0.25">
      <c r="A2132" s="246">
        <v>100893</v>
      </c>
      <c r="B2132" s="246" t="s">
        <v>7373</v>
      </c>
      <c r="C2132" s="246" t="s">
        <v>6634</v>
      </c>
      <c r="D2132" s="247">
        <v>15.1</v>
      </c>
    </row>
    <row r="2133" spans="1:4" ht="13.5" x14ac:dyDescent="0.25">
      <c r="A2133" s="246">
        <v>100894</v>
      </c>
      <c r="B2133" s="246" t="s">
        <v>7374</v>
      </c>
      <c r="C2133" s="246" t="s">
        <v>6634</v>
      </c>
      <c r="D2133" s="247">
        <v>15</v>
      </c>
    </row>
    <row r="2134" spans="1:4" ht="13.5" x14ac:dyDescent="0.25">
      <c r="A2134" s="246">
        <v>100896</v>
      </c>
      <c r="B2134" s="246" t="s">
        <v>7375</v>
      </c>
      <c r="C2134" s="246" t="s">
        <v>5237</v>
      </c>
      <c r="D2134" s="247">
        <v>60.86</v>
      </c>
    </row>
    <row r="2135" spans="1:4" ht="13.5" x14ac:dyDescent="0.25">
      <c r="A2135" s="246">
        <v>100897</v>
      </c>
      <c r="B2135" s="246" t="s">
        <v>7376</v>
      </c>
      <c r="C2135" s="246" t="s">
        <v>5237</v>
      </c>
      <c r="D2135" s="247">
        <v>121.7</v>
      </c>
    </row>
    <row r="2136" spans="1:4" ht="13.5" x14ac:dyDescent="0.25">
      <c r="A2136" s="246">
        <v>100898</v>
      </c>
      <c r="B2136" s="246" t="s">
        <v>7377</v>
      </c>
      <c r="C2136" s="246" t="s">
        <v>5237</v>
      </c>
      <c r="D2136" s="247">
        <v>239.41</v>
      </c>
    </row>
    <row r="2137" spans="1:4" ht="13.5" x14ac:dyDescent="0.25">
      <c r="A2137" s="246">
        <v>100899</v>
      </c>
      <c r="B2137" s="246" t="s">
        <v>7378</v>
      </c>
      <c r="C2137" s="246" t="s">
        <v>5237</v>
      </c>
      <c r="D2137" s="247">
        <v>79.66</v>
      </c>
    </row>
    <row r="2138" spans="1:4" ht="13.5" x14ac:dyDescent="0.25">
      <c r="A2138" s="246">
        <v>100900</v>
      </c>
      <c r="B2138" s="246" t="s">
        <v>7379</v>
      </c>
      <c r="C2138" s="246" t="s">
        <v>5237</v>
      </c>
      <c r="D2138" s="247">
        <v>274.63</v>
      </c>
    </row>
    <row r="2139" spans="1:4" ht="13.5" x14ac:dyDescent="0.25">
      <c r="A2139" s="246">
        <v>101173</v>
      </c>
      <c r="B2139" s="246" t="s">
        <v>7380</v>
      </c>
      <c r="C2139" s="246" t="s">
        <v>5237</v>
      </c>
      <c r="D2139" s="247">
        <v>55.06</v>
      </c>
    </row>
    <row r="2140" spans="1:4" ht="13.5" x14ac:dyDescent="0.25">
      <c r="A2140" s="246">
        <v>101174</v>
      </c>
      <c r="B2140" s="246" t="s">
        <v>7381</v>
      </c>
      <c r="C2140" s="246" t="s">
        <v>5237</v>
      </c>
      <c r="D2140" s="247">
        <v>74.89</v>
      </c>
    </row>
    <row r="2141" spans="1:4" ht="13.5" x14ac:dyDescent="0.25">
      <c r="A2141" s="246">
        <v>101175</v>
      </c>
      <c r="B2141" s="246" t="s">
        <v>7382</v>
      </c>
      <c r="C2141" s="246" t="s">
        <v>5237</v>
      </c>
      <c r="D2141" s="247">
        <v>102.19</v>
      </c>
    </row>
    <row r="2142" spans="1:4" ht="13.5" x14ac:dyDescent="0.25">
      <c r="A2142" s="246">
        <v>101176</v>
      </c>
      <c r="B2142" s="246" t="s">
        <v>7383</v>
      </c>
      <c r="C2142" s="246" t="s">
        <v>5237</v>
      </c>
      <c r="D2142" s="247">
        <v>132.76</v>
      </c>
    </row>
    <row r="2143" spans="1:4" ht="13.5" x14ac:dyDescent="0.25">
      <c r="A2143" s="246">
        <v>102521</v>
      </c>
      <c r="B2143" s="246" t="s">
        <v>7384</v>
      </c>
      <c r="C2143" s="246" t="s">
        <v>5304</v>
      </c>
      <c r="D2143" s="247">
        <v>74.86</v>
      </c>
    </row>
    <row r="2144" spans="1:4" ht="13.5" x14ac:dyDescent="0.25">
      <c r="A2144" s="246">
        <v>102522</v>
      </c>
      <c r="B2144" s="246" t="s">
        <v>7385</v>
      </c>
      <c r="C2144" s="246" t="s">
        <v>5304</v>
      </c>
      <c r="D2144" s="247">
        <v>109.83</v>
      </c>
    </row>
    <row r="2145" spans="1:4" ht="13.5" x14ac:dyDescent="0.25">
      <c r="A2145" s="246">
        <v>102523</v>
      </c>
      <c r="B2145" s="246" t="s">
        <v>7386</v>
      </c>
      <c r="C2145" s="246" t="s">
        <v>5304</v>
      </c>
      <c r="D2145" s="247">
        <v>144.80000000000001</v>
      </c>
    </row>
    <row r="2146" spans="1:4" ht="13.5" x14ac:dyDescent="0.25">
      <c r="A2146" s="246">
        <v>95240</v>
      </c>
      <c r="B2146" s="246" t="s">
        <v>7387</v>
      </c>
      <c r="C2146" s="246" t="s">
        <v>5570</v>
      </c>
      <c r="D2146" s="247">
        <v>15.45</v>
      </c>
    </row>
    <row r="2147" spans="1:4" ht="13.5" x14ac:dyDescent="0.25">
      <c r="A2147" s="246">
        <v>95241</v>
      </c>
      <c r="B2147" s="246" t="s">
        <v>7388</v>
      </c>
      <c r="C2147" s="246" t="s">
        <v>5570</v>
      </c>
      <c r="D2147" s="247">
        <v>25.76</v>
      </c>
    </row>
    <row r="2148" spans="1:4" ht="13.5" x14ac:dyDescent="0.25">
      <c r="A2148" s="246">
        <v>96616</v>
      </c>
      <c r="B2148" s="246" t="s">
        <v>7389</v>
      </c>
      <c r="C2148" s="246" t="s">
        <v>6703</v>
      </c>
      <c r="D2148" s="247">
        <v>535.54</v>
      </c>
    </row>
    <row r="2149" spans="1:4" ht="13.5" x14ac:dyDescent="0.25">
      <c r="A2149" s="246">
        <v>96617</v>
      </c>
      <c r="B2149" s="246" t="s">
        <v>7390</v>
      </c>
      <c r="C2149" s="246" t="s">
        <v>5570</v>
      </c>
      <c r="D2149" s="247">
        <v>16.05</v>
      </c>
    </row>
    <row r="2150" spans="1:4" ht="13.5" x14ac:dyDescent="0.25">
      <c r="A2150" s="246">
        <v>96619</v>
      </c>
      <c r="B2150" s="246" t="s">
        <v>7391</v>
      </c>
      <c r="C2150" s="246" t="s">
        <v>5570</v>
      </c>
      <c r="D2150" s="247">
        <v>26.76</v>
      </c>
    </row>
    <row r="2151" spans="1:4" ht="13.5" x14ac:dyDescent="0.25">
      <c r="A2151" s="246">
        <v>96620</v>
      </c>
      <c r="B2151" s="246" t="s">
        <v>7392</v>
      </c>
      <c r="C2151" s="246" t="s">
        <v>6703</v>
      </c>
      <c r="D2151" s="247">
        <v>515.63</v>
      </c>
    </row>
    <row r="2152" spans="1:4" ht="13.5" x14ac:dyDescent="0.25">
      <c r="A2152" s="246">
        <v>96621</v>
      </c>
      <c r="B2152" s="246" t="s">
        <v>7393</v>
      </c>
      <c r="C2152" s="246" t="s">
        <v>6703</v>
      </c>
      <c r="D2152" s="247">
        <v>187.18</v>
      </c>
    </row>
    <row r="2153" spans="1:4" ht="13.5" x14ac:dyDescent="0.25">
      <c r="A2153" s="246">
        <v>96622</v>
      </c>
      <c r="B2153" s="246" t="s">
        <v>7394</v>
      </c>
      <c r="C2153" s="246" t="s">
        <v>6703</v>
      </c>
      <c r="D2153" s="247">
        <v>128.52000000000001</v>
      </c>
    </row>
    <row r="2154" spans="1:4" ht="13.5" x14ac:dyDescent="0.25">
      <c r="A2154" s="246">
        <v>96623</v>
      </c>
      <c r="B2154" s="246" t="s">
        <v>7395</v>
      </c>
      <c r="C2154" s="246" t="s">
        <v>6703</v>
      </c>
      <c r="D2154" s="247">
        <v>173.55</v>
      </c>
    </row>
    <row r="2155" spans="1:4" ht="13.5" x14ac:dyDescent="0.25">
      <c r="A2155" s="246">
        <v>96624</v>
      </c>
      <c r="B2155" s="246" t="s">
        <v>7396</v>
      </c>
      <c r="C2155" s="246" t="s">
        <v>6703</v>
      </c>
      <c r="D2155" s="247">
        <v>123.72</v>
      </c>
    </row>
    <row r="2156" spans="1:4" ht="13.5" x14ac:dyDescent="0.25">
      <c r="A2156" s="246">
        <v>97082</v>
      </c>
      <c r="B2156" s="246" t="s">
        <v>7397</v>
      </c>
      <c r="C2156" s="246" t="s">
        <v>6703</v>
      </c>
      <c r="D2156" s="247">
        <v>48.87</v>
      </c>
    </row>
    <row r="2157" spans="1:4" ht="13.5" x14ac:dyDescent="0.25">
      <c r="A2157" s="246">
        <v>97083</v>
      </c>
      <c r="B2157" s="246" t="s">
        <v>7398</v>
      </c>
      <c r="C2157" s="246" t="s">
        <v>5570</v>
      </c>
      <c r="D2157" s="247">
        <v>2.64</v>
      </c>
    </row>
    <row r="2158" spans="1:4" ht="13.5" x14ac:dyDescent="0.25">
      <c r="A2158" s="246">
        <v>97084</v>
      </c>
      <c r="B2158" s="246" t="s">
        <v>7399</v>
      </c>
      <c r="C2158" s="246" t="s">
        <v>5570</v>
      </c>
      <c r="D2158" s="247">
        <v>0.54</v>
      </c>
    </row>
    <row r="2159" spans="1:4" ht="13.5" x14ac:dyDescent="0.25">
      <c r="A2159" s="246">
        <v>97086</v>
      </c>
      <c r="B2159" s="246" t="s">
        <v>7400</v>
      </c>
      <c r="C2159" s="246" t="s">
        <v>5570</v>
      </c>
      <c r="D2159" s="247">
        <v>102.07</v>
      </c>
    </row>
    <row r="2160" spans="1:4" ht="13.5" x14ac:dyDescent="0.25">
      <c r="A2160" s="246">
        <v>97087</v>
      </c>
      <c r="B2160" s="246" t="s">
        <v>7401</v>
      </c>
      <c r="C2160" s="246" t="s">
        <v>5570</v>
      </c>
      <c r="D2160" s="247">
        <v>1.86</v>
      </c>
    </row>
    <row r="2161" spans="1:4" ht="13.5" x14ac:dyDescent="0.25">
      <c r="A2161" s="246">
        <v>97088</v>
      </c>
      <c r="B2161" s="246" t="s">
        <v>7402</v>
      </c>
      <c r="C2161" s="246" t="s">
        <v>6634</v>
      </c>
      <c r="D2161" s="247">
        <v>28.25</v>
      </c>
    </row>
    <row r="2162" spans="1:4" ht="13.5" x14ac:dyDescent="0.25">
      <c r="A2162" s="246">
        <v>97089</v>
      </c>
      <c r="B2162" s="246" t="s">
        <v>7403</v>
      </c>
      <c r="C2162" s="246" t="s">
        <v>6634</v>
      </c>
      <c r="D2162" s="247">
        <v>25.85</v>
      </c>
    </row>
    <row r="2163" spans="1:4" ht="13.5" x14ac:dyDescent="0.25">
      <c r="A2163" s="246">
        <v>97090</v>
      </c>
      <c r="B2163" s="246" t="s">
        <v>7404</v>
      </c>
      <c r="C2163" s="246" t="s">
        <v>6634</v>
      </c>
      <c r="D2163" s="247">
        <v>25.5</v>
      </c>
    </row>
    <row r="2164" spans="1:4" ht="13.5" x14ac:dyDescent="0.25">
      <c r="A2164" s="246">
        <v>97091</v>
      </c>
      <c r="B2164" s="246" t="s">
        <v>7405</v>
      </c>
      <c r="C2164" s="246" t="s">
        <v>6634</v>
      </c>
      <c r="D2164" s="247">
        <v>24.75</v>
      </c>
    </row>
    <row r="2165" spans="1:4" ht="13.5" x14ac:dyDescent="0.25">
      <c r="A2165" s="246">
        <v>97092</v>
      </c>
      <c r="B2165" s="246" t="s">
        <v>7406</v>
      </c>
      <c r="C2165" s="246" t="s">
        <v>6634</v>
      </c>
      <c r="D2165" s="247">
        <v>24.05</v>
      </c>
    </row>
    <row r="2166" spans="1:4" ht="13.5" x14ac:dyDescent="0.25">
      <c r="A2166" s="246">
        <v>97093</v>
      </c>
      <c r="B2166" s="246" t="s">
        <v>7407</v>
      </c>
      <c r="C2166" s="246" t="s">
        <v>6634</v>
      </c>
      <c r="D2166" s="247">
        <v>22.63</v>
      </c>
    </row>
    <row r="2167" spans="1:4" ht="13.5" x14ac:dyDescent="0.25">
      <c r="A2167" s="246">
        <v>97096</v>
      </c>
      <c r="B2167" s="246" t="s">
        <v>7408</v>
      </c>
      <c r="C2167" s="246" t="s">
        <v>6703</v>
      </c>
      <c r="D2167" s="247">
        <v>648.51</v>
      </c>
    </row>
    <row r="2168" spans="1:4" ht="13.5" x14ac:dyDescent="0.25">
      <c r="A2168" s="246">
        <v>97097</v>
      </c>
      <c r="B2168" s="246" t="s">
        <v>7409</v>
      </c>
      <c r="C2168" s="246" t="s">
        <v>5570</v>
      </c>
      <c r="D2168" s="247">
        <v>28.8</v>
      </c>
    </row>
    <row r="2169" spans="1:4" ht="13.5" x14ac:dyDescent="0.25">
      <c r="A2169" s="246">
        <v>97101</v>
      </c>
      <c r="B2169" s="246" t="s">
        <v>7410</v>
      </c>
      <c r="C2169" s="246" t="s">
        <v>5570</v>
      </c>
      <c r="D2169" s="247">
        <v>207.78</v>
      </c>
    </row>
    <row r="2170" spans="1:4" ht="13.5" x14ac:dyDescent="0.25">
      <c r="A2170" s="246">
        <v>97102</v>
      </c>
      <c r="B2170" s="246" t="s">
        <v>7411</v>
      </c>
      <c r="C2170" s="246" t="s">
        <v>5570</v>
      </c>
      <c r="D2170" s="247">
        <v>261.39</v>
      </c>
    </row>
    <row r="2171" spans="1:4" ht="13.5" x14ac:dyDescent="0.25">
      <c r="A2171" s="246">
        <v>97103</v>
      </c>
      <c r="B2171" s="246" t="s">
        <v>7412</v>
      </c>
      <c r="C2171" s="246" t="s">
        <v>5570</v>
      </c>
      <c r="D2171" s="247">
        <v>308.39</v>
      </c>
    </row>
    <row r="2172" spans="1:4" ht="13.5" x14ac:dyDescent="0.25">
      <c r="A2172" s="246">
        <v>100322</v>
      </c>
      <c r="B2172" s="246" t="s">
        <v>7413</v>
      </c>
      <c r="C2172" s="246" t="s">
        <v>6703</v>
      </c>
      <c r="D2172" s="247">
        <v>117.93</v>
      </c>
    </row>
    <row r="2173" spans="1:4" ht="13.5" x14ac:dyDescent="0.25">
      <c r="A2173" s="246">
        <v>100323</v>
      </c>
      <c r="B2173" s="246" t="s">
        <v>7414</v>
      </c>
      <c r="C2173" s="246" t="s">
        <v>6703</v>
      </c>
      <c r="D2173" s="247">
        <v>122.19</v>
      </c>
    </row>
    <row r="2174" spans="1:4" ht="13.5" x14ac:dyDescent="0.25">
      <c r="A2174" s="246">
        <v>100324</v>
      </c>
      <c r="B2174" s="246" t="s">
        <v>7415</v>
      </c>
      <c r="C2174" s="246" t="s">
        <v>6703</v>
      </c>
      <c r="D2174" s="247">
        <v>123.46</v>
      </c>
    </row>
    <row r="2175" spans="1:4" ht="13.5" x14ac:dyDescent="0.25">
      <c r="A2175" s="246">
        <v>103072</v>
      </c>
      <c r="B2175" s="246" t="s">
        <v>7416</v>
      </c>
      <c r="C2175" s="246" t="s">
        <v>5570</v>
      </c>
      <c r="D2175" s="247">
        <v>367.71</v>
      </c>
    </row>
    <row r="2176" spans="1:4" ht="13.5" x14ac:dyDescent="0.25">
      <c r="A2176" s="246">
        <v>103073</v>
      </c>
      <c r="B2176" s="246" t="s">
        <v>7417</v>
      </c>
      <c r="C2176" s="246" t="s">
        <v>5570</v>
      </c>
      <c r="D2176" s="247">
        <v>455.36</v>
      </c>
    </row>
    <row r="2177" spans="1:4" ht="13.5" x14ac:dyDescent="0.25">
      <c r="A2177" s="246">
        <v>103074</v>
      </c>
      <c r="B2177" s="246" t="s">
        <v>7418</v>
      </c>
      <c r="C2177" s="246" t="s">
        <v>5570</v>
      </c>
      <c r="D2177" s="247">
        <v>199.13</v>
      </c>
    </row>
    <row r="2178" spans="1:4" ht="13.5" x14ac:dyDescent="0.25">
      <c r="A2178" s="246">
        <v>103075</v>
      </c>
      <c r="B2178" s="246" t="s">
        <v>7419</v>
      </c>
      <c r="C2178" s="246" t="s">
        <v>5570</v>
      </c>
      <c r="D2178" s="247">
        <v>227.93</v>
      </c>
    </row>
    <row r="2179" spans="1:4" ht="13.5" x14ac:dyDescent="0.25">
      <c r="A2179" s="246">
        <v>103076</v>
      </c>
      <c r="B2179" s="246" t="s">
        <v>7420</v>
      </c>
      <c r="C2179" s="246" t="s">
        <v>5570</v>
      </c>
      <c r="D2179" s="247">
        <v>182.94</v>
      </c>
    </row>
    <row r="2180" spans="1:4" ht="13.5" x14ac:dyDescent="0.25">
      <c r="A2180" s="246">
        <v>103077</v>
      </c>
      <c r="B2180" s="246" t="s">
        <v>7421</v>
      </c>
      <c r="C2180" s="246" t="s">
        <v>5570</v>
      </c>
      <c r="D2180" s="247">
        <v>236.54</v>
      </c>
    </row>
    <row r="2181" spans="1:4" ht="13.5" x14ac:dyDescent="0.25">
      <c r="A2181" s="246">
        <v>103078</v>
      </c>
      <c r="B2181" s="246" t="s">
        <v>7422</v>
      </c>
      <c r="C2181" s="246" t="s">
        <v>5570</v>
      </c>
      <c r="D2181" s="247">
        <v>283.55</v>
      </c>
    </row>
    <row r="2182" spans="1:4" ht="13.5" x14ac:dyDescent="0.25">
      <c r="A2182" s="246">
        <v>103079</v>
      </c>
      <c r="B2182" s="246" t="s">
        <v>7423</v>
      </c>
      <c r="C2182" s="246" t="s">
        <v>5570</v>
      </c>
      <c r="D2182" s="247">
        <v>342.86</v>
      </c>
    </row>
    <row r="2183" spans="1:4" ht="13.5" x14ac:dyDescent="0.25">
      <c r="A2183" s="246">
        <v>103080</v>
      </c>
      <c r="B2183" s="246" t="s">
        <v>7424</v>
      </c>
      <c r="C2183" s="246" t="s">
        <v>5570</v>
      </c>
      <c r="D2183" s="247">
        <v>430.51</v>
      </c>
    </row>
    <row r="2184" spans="1:4" ht="13.5" x14ac:dyDescent="0.25">
      <c r="A2184" s="246">
        <v>92263</v>
      </c>
      <c r="B2184" s="246" t="s">
        <v>7425</v>
      </c>
      <c r="C2184" s="246" t="s">
        <v>5570</v>
      </c>
      <c r="D2184" s="247">
        <v>175.96</v>
      </c>
    </row>
    <row r="2185" spans="1:4" ht="13.5" x14ac:dyDescent="0.25">
      <c r="A2185" s="246">
        <v>92264</v>
      </c>
      <c r="B2185" s="246" t="s">
        <v>7426</v>
      </c>
      <c r="C2185" s="246" t="s">
        <v>5570</v>
      </c>
      <c r="D2185" s="247">
        <v>236.12</v>
      </c>
    </row>
    <row r="2186" spans="1:4" ht="13.5" x14ac:dyDescent="0.25">
      <c r="A2186" s="246">
        <v>92265</v>
      </c>
      <c r="B2186" s="246" t="s">
        <v>7427</v>
      </c>
      <c r="C2186" s="246" t="s">
        <v>5570</v>
      </c>
      <c r="D2186" s="247">
        <v>129.49</v>
      </c>
    </row>
    <row r="2187" spans="1:4" ht="13.5" x14ac:dyDescent="0.25">
      <c r="A2187" s="246">
        <v>92266</v>
      </c>
      <c r="B2187" s="246" t="s">
        <v>7428</v>
      </c>
      <c r="C2187" s="246" t="s">
        <v>5570</v>
      </c>
      <c r="D2187" s="247">
        <v>181.1</v>
      </c>
    </row>
    <row r="2188" spans="1:4" ht="13.5" x14ac:dyDescent="0.25">
      <c r="A2188" s="246">
        <v>92267</v>
      </c>
      <c r="B2188" s="246" t="s">
        <v>7429</v>
      </c>
      <c r="C2188" s="246" t="s">
        <v>5570</v>
      </c>
      <c r="D2188" s="247">
        <v>68.900000000000006</v>
      </c>
    </row>
    <row r="2189" spans="1:4" ht="13.5" x14ac:dyDescent="0.25">
      <c r="A2189" s="246">
        <v>92268</v>
      </c>
      <c r="B2189" s="246" t="s">
        <v>7430</v>
      </c>
      <c r="C2189" s="246" t="s">
        <v>5570</v>
      </c>
      <c r="D2189" s="247">
        <v>116.18</v>
      </c>
    </row>
    <row r="2190" spans="1:4" ht="13.5" x14ac:dyDescent="0.25">
      <c r="A2190" s="246">
        <v>92269</v>
      </c>
      <c r="B2190" s="246" t="s">
        <v>7431</v>
      </c>
      <c r="C2190" s="246" t="s">
        <v>5570</v>
      </c>
      <c r="D2190" s="247">
        <v>175.81</v>
      </c>
    </row>
    <row r="2191" spans="1:4" ht="13.5" x14ac:dyDescent="0.25">
      <c r="A2191" s="246">
        <v>92270</v>
      </c>
      <c r="B2191" s="246" t="s">
        <v>7432</v>
      </c>
      <c r="C2191" s="246" t="s">
        <v>5570</v>
      </c>
      <c r="D2191" s="247">
        <v>136.46</v>
      </c>
    </row>
    <row r="2192" spans="1:4" ht="13.5" x14ac:dyDescent="0.25">
      <c r="A2192" s="246">
        <v>92271</v>
      </c>
      <c r="B2192" s="246" t="s">
        <v>7433</v>
      </c>
      <c r="C2192" s="246" t="s">
        <v>5570</v>
      </c>
      <c r="D2192" s="247">
        <v>83.05</v>
      </c>
    </row>
    <row r="2193" spans="1:4" ht="13.5" x14ac:dyDescent="0.25">
      <c r="A2193" s="246">
        <v>92272</v>
      </c>
      <c r="B2193" s="246" t="s">
        <v>7434</v>
      </c>
      <c r="C2193" s="246" t="s">
        <v>5237</v>
      </c>
      <c r="D2193" s="247">
        <v>40.71</v>
      </c>
    </row>
    <row r="2194" spans="1:4" ht="13.5" x14ac:dyDescent="0.25">
      <c r="A2194" s="246">
        <v>92273</v>
      </c>
      <c r="B2194" s="246" t="s">
        <v>7435</v>
      </c>
      <c r="C2194" s="246" t="s">
        <v>5237</v>
      </c>
      <c r="D2194" s="247">
        <v>15.22</v>
      </c>
    </row>
    <row r="2195" spans="1:4" ht="13.5" x14ac:dyDescent="0.25">
      <c r="A2195" s="246">
        <v>92409</v>
      </c>
      <c r="B2195" s="246" t="s">
        <v>7436</v>
      </c>
      <c r="C2195" s="246" t="s">
        <v>5570</v>
      </c>
      <c r="D2195" s="247">
        <v>253.04</v>
      </c>
    </row>
    <row r="2196" spans="1:4" ht="13.5" x14ac:dyDescent="0.25">
      <c r="A2196" s="246">
        <v>92411</v>
      </c>
      <c r="B2196" s="246" t="s">
        <v>7437</v>
      </c>
      <c r="C2196" s="246" t="s">
        <v>5570</v>
      </c>
      <c r="D2196" s="247">
        <v>158.33000000000001</v>
      </c>
    </row>
    <row r="2197" spans="1:4" ht="13.5" x14ac:dyDescent="0.25">
      <c r="A2197" s="246">
        <v>92413</v>
      </c>
      <c r="B2197" s="246" t="s">
        <v>7438</v>
      </c>
      <c r="C2197" s="246" t="s">
        <v>5570</v>
      </c>
      <c r="D2197" s="247">
        <v>98.66</v>
      </c>
    </row>
    <row r="2198" spans="1:4" ht="13.5" x14ac:dyDescent="0.25">
      <c r="A2198" s="246">
        <v>92415</v>
      </c>
      <c r="B2198" s="246" t="s">
        <v>7439</v>
      </c>
      <c r="C2198" s="246" t="s">
        <v>5570</v>
      </c>
      <c r="D2198" s="247">
        <v>136.18</v>
      </c>
    </row>
    <row r="2199" spans="1:4" ht="13.5" x14ac:dyDescent="0.25">
      <c r="A2199" s="246">
        <v>92417</v>
      </c>
      <c r="B2199" s="246" t="s">
        <v>7440</v>
      </c>
      <c r="C2199" s="246" t="s">
        <v>5570</v>
      </c>
      <c r="D2199" s="247">
        <v>153.72</v>
      </c>
    </row>
    <row r="2200" spans="1:4" ht="13.5" x14ac:dyDescent="0.25">
      <c r="A2200" s="246">
        <v>92419</v>
      </c>
      <c r="B2200" s="246" t="s">
        <v>7441</v>
      </c>
      <c r="C2200" s="246" t="s">
        <v>5570</v>
      </c>
      <c r="D2200" s="247">
        <v>83.85</v>
      </c>
    </row>
    <row r="2201" spans="1:4" ht="13.5" x14ac:dyDescent="0.25">
      <c r="A2201" s="246">
        <v>92421</v>
      </c>
      <c r="B2201" s="246" t="s">
        <v>7442</v>
      </c>
      <c r="C2201" s="246" t="s">
        <v>5570</v>
      </c>
      <c r="D2201" s="247">
        <v>97.3</v>
      </c>
    </row>
    <row r="2202" spans="1:4" ht="13.5" x14ac:dyDescent="0.25">
      <c r="A2202" s="246">
        <v>92423</v>
      </c>
      <c r="B2202" s="246" t="s">
        <v>7443</v>
      </c>
      <c r="C2202" s="246" t="s">
        <v>5570</v>
      </c>
      <c r="D2202" s="247">
        <v>67.900000000000006</v>
      </c>
    </row>
    <row r="2203" spans="1:4" ht="13.5" x14ac:dyDescent="0.25">
      <c r="A2203" s="246">
        <v>92425</v>
      </c>
      <c r="B2203" s="246" t="s">
        <v>7444</v>
      </c>
      <c r="C2203" s="246" t="s">
        <v>5570</v>
      </c>
      <c r="D2203" s="247">
        <v>79.599999999999994</v>
      </c>
    </row>
    <row r="2204" spans="1:4" ht="13.5" x14ac:dyDescent="0.25">
      <c r="A2204" s="246">
        <v>92427</v>
      </c>
      <c r="B2204" s="246" t="s">
        <v>7445</v>
      </c>
      <c r="C2204" s="246" t="s">
        <v>5570</v>
      </c>
      <c r="D2204" s="247">
        <v>59.84</v>
      </c>
    </row>
    <row r="2205" spans="1:4" ht="13.5" x14ac:dyDescent="0.25">
      <c r="A2205" s="246">
        <v>92429</v>
      </c>
      <c r="B2205" s="246" t="s">
        <v>7446</v>
      </c>
      <c r="C2205" s="246" t="s">
        <v>5570</v>
      </c>
      <c r="D2205" s="247">
        <v>70.67</v>
      </c>
    </row>
    <row r="2206" spans="1:4" ht="13.5" x14ac:dyDescent="0.25">
      <c r="A2206" s="246">
        <v>92431</v>
      </c>
      <c r="B2206" s="246" t="s">
        <v>7447</v>
      </c>
      <c r="C2206" s="246" t="s">
        <v>5570</v>
      </c>
      <c r="D2206" s="247">
        <v>57.39</v>
      </c>
    </row>
    <row r="2207" spans="1:4" ht="13.5" x14ac:dyDescent="0.25">
      <c r="A2207" s="246">
        <v>92433</v>
      </c>
      <c r="B2207" s="246" t="s">
        <v>7448</v>
      </c>
      <c r="C2207" s="246" t="s">
        <v>5570</v>
      </c>
      <c r="D2207" s="247">
        <v>67.680000000000007</v>
      </c>
    </row>
    <row r="2208" spans="1:4" ht="13.5" x14ac:dyDescent="0.25">
      <c r="A2208" s="246">
        <v>92435</v>
      </c>
      <c r="B2208" s="246" t="s">
        <v>7449</v>
      </c>
      <c r="C2208" s="246" t="s">
        <v>5570</v>
      </c>
      <c r="D2208" s="247">
        <v>54.24</v>
      </c>
    </row>
    <row r="2209" spans="1:4" ht="13.5" x14ac:dyDescent="0.25">
      <c r="A2209" s="246">
        <v>92437</v>
      </c>
      <c r="B2209" s="246" t="s">
        <v>7450</v>
      </c>
      <c r="C2209" s="246" t="s">
        <v>5570</v>
      </c>
      <c r="D2209" s="247">
        <v>64.180000000000007</v>
      </c>
    </row>
    <row r="2210" spans="1:4" ht="13.5" x14ac:dyDescent="0.25">
      <c r="A2210" s="246">
        <v>92439</v>
      </c>
      <c r="B2210" s="246" t="s">
        <v>7451</v>
      </c>
      <c r="C2210" s="246" t="s">
        <v>5570</v>
      </c>
      <c r="D2210" s="247">
        <v>51.96</v>
      </c>
    </row>
    <row r="2211" spans="1:4" ht="13.5" x14ac:dyDescent="0.25">
      <c r="A2211" s="246">
        <v>92441</v>
      </c>
      <c r="B2211" s="246" t="s">
        <v>7452</v>
      </c>
      <c r="C2211" s="246" t="s">
        <v>5570</v>
      </c>
      <c r="D2211" s="247">
        <v>61.66</v>
      </c>
    </row>
    <row r="2212" spans="1:4" ht="13.5" x14ac:dyDescent="0.25">
      <c r="A2212" s="246">
        <v>92443</v>
      </c>
      <c r="B2212" s="246" t="s">
        <v>7453</v>
      </c>
      <c r="C2212" s="246" t="s">
        <v>5570</v>
      </c>
      <c r="D2212" s="247">
        <v>46.96</v>
      </c>
    </row>
    <row r="2213" spans="1:4" ht="13.5" x14ac:dyDescent="0.25">
      <c r="A2213" s="246">
        <v>92445</v>
      </c>
      <c r="B2213" s="246" t="s">
        <v>7454</v>
      </c>
      <c r="C2213" s="246" t="s">
        <v>5570</v>
      </c>
      <c r="D2213" s="247">
        <v>56.3</v>
      </c>
    </row>
    <row r="2214" spans="1:4" ht="13.5" x14ac:dyDescent="0.25">
      <c r="A2214" s="246">
        <v>92446</v>
      </c>
      <c r="B2214" s="246" t="s">
        <v>7455</v>
      </c>
      <c r="C2214" s="246" t="s">
        <v>5570</v>
      </c>
      <c r="D2214" s="247">
        <v>239.97</v>
      </c>
    </row>
    <row r="2215" spans="1:4" ht="13.5" x14ac:dyDescent="0.25">
      <c r="A2215" s="246">
        <v>92447</v>
      </c>
      <c r="B2215" s="246" t="s">
        <v>7456</v>
      </c>
      <c r="C2215" s="246" t="s">
        <v>5570</v>
      </c>
      <c r="D2215" s="247">
        <v>167.76</v>
      </c>
    </row>
    <row r="2216" spans="1:4" ht="13.5" x14ac:dyDescent="0.25">
      <c r="A2216" s="246">
        <v>92448</v>
      </c>
      <c r="B2216" s="246" t="s">
        <v>7457</v>
      </c>
      <c r="C2216" s="246" t="s">
        <v>5570</v>
      </c>
      <c r="D2216" s="247">
        <v>133.21</v>
      </c>
    </row>
    <row r="2217" spans="1:4" ht="13.5" x14ac:dyDescent="0.25">
      <c r="A2217" s="246">
        <v>92449</v>
      </c>
      <c r="B2217" s="246" t="s">
        <v>7458</v>
      </c>
      <c r="C2217" s="246" t="s">
        <v>5570</v>
      </c>
      <c r="D2217" s="247">
        <v>279.89999999999998</v>
      </c>
    </row>
    <row r="2218" spans="1:4" ht="13.5" x14ac:dyDescent="0.25">
      <c r="A2218" s="246">
        <v>92450</v>
      </c>
      <c r="B2218" s="246" t="s">
        <v>7459</v>
      </c>
      <c r="C2218" s="246" t="s">
        <v>5570</v>
      </c>
      <c r="D2218" s="247">
        <v>335.41</v>
      </c>
    </row>
    <row r="2219" spans="1:4" ht="13.5" x14ac:dyDescent="0.25">
      <c r="A2219" s="246">
        <v>92451</v>
      </c>
      <c r="B2219" s="246" t="s">
        <v>7460</v>
      </c>
      <c r="C2219" s="246" t="s">
        <v>5570</v>
      </c>
      <c r="D2219" s="247">
        <v>189.75</v>
      </c>
    </row>
    <row r="2220" spans="1:4" ht="13.5" x14ac:dyDescent="0.25">
      <c r="A2220" s="246">
        <v>92452</v>
      </c>
      <c r="B2220" s="246" t="s">
        <v>7461</v>
      </c>
      <c r="C2220" s="246" t="s">
        <v>5570</v>
      </c>
      <c r="D2220" s="247">
        <v>160.11000000000001</v>
      </c>
    </row>
    <row r="2221" spans="1:4" ht="13.5" x14ac:dyDescent="0.25">
      <c r="A2221" s="246">
        <v>92453</v>
      </c>
      <c r="B2221" s="246" t="s">
        <v>7462</v>
      </c>
      <c r="C2221" s="246" t="s">
        <v>5570</v>
      </c>
      <c r="D2221" s="247">
        <v>239.87</v>
      </c>
    </row>
    <row r="2222" spans="1:4" ht="13.5" x14ac:dyDescent="0.25">
      <c r="A2222" s="246">
        <v>92454</v>
      </c>
      <c r="B2222" s="246" t="s">
        <v>7463</v>
      </c>
      <c r="C2222" s="246" t="s">
        <v>5570</v>
      </c>
      <c r="D2222" s="247">
        <v>304.33</v>
      </c>
    </row>
    <row r="2223" spans="1:4" ht="13.5" x14ac:dyDescent="0.25">
      <c r="A2223" s="246">
        <v>92455</v>
      </c>
      <c r="B2223" s="246" t="s">
        <v>7464</v>
      </c>
      <c r="C2223" s="246" t="s">
        <v>5570</v>
      </c>
      <c r="D2223" s="247">
        <v>155.21</v>
      </c>
    </row>
    <row r="2224" spans="1:4" ht="13.5" x14ac:dyDescent="0.25">
      <c r="A2224" s="246">
        <v>92456</v>
      </c>
      <c r="B2224" s="246" t="s">
        <v>7465</v>
      </c>
      <c r="C2224" s="246" t="s">
        <v>5570</v>
      </c>
      <c r="D2224" s="247">
        <v>128.22</v>
      </c>
    </row>
    <row r="2225" spans="1:4" ht="13.5" x14ac:dyDescent="0.25">
      <c r="A2225" s="246">
        <v>92457</v>
      </c>
      <c r="B2225" s="246" t="s">
        <v>7466</v>
      </c>
      <c r="C2225" s="246" t="s">
        <v>5570</v>
      </c>
      <c r="D2225" s="247">
        <v>207.42</v>
      </c>
    </row>
    <row r="2226" spans="1:4" ht="13.5" x14ac:dyDescent="0.25">
      <c r="A2226" s="246">
        <v>92458</v>
      </c>
      <c r="B2226" s="246" t="s">
        <v>7467</v>
      </c>
      <c r="C2226" s="246" t="s">
        <v>5570</v>
      </c>
      <c r="D2226" s="247">
        <v>285.18</v>
      </c>
    </row>
    <row r="2227" spans="1:4" ht="13.5" x14ac:dyDescent="0.25">
      <c r="A2227" s="246">
        <v>92459</v>
      </c>
      <c r="B2227" s="246" t="s">
        <v>7468</v>
      </c>
      <c r="C2227" s="246" t="s">
        <v>5570</v>
      </c>
      <c r="D2227" s="247">
        <v>130.93</v>
      </c>
    </row>
    <row r="2228" spans="1:4" ht="13.5" x14ac:dyDescent="0.25">
      <c r="A2228" s="246">
        <v>92460</v>
      </c>
      <c r="B2228" s="246" t="s">
        <v>7469</v>
      </c>
      <c r="C2228" s="246" t="s">
        <v>5570</v>
      </c>
      <c r="D2228" s="247">
        <v>102.78</v>
      </c>
    </row>
    <row r="2229" spans="1:4" ht="13.5" x14ac:dyDescent="0.25">
      <c r="A2229" s="246">
        <v>92461</v>
      </c>
      <c r="B2229" s="246" t="s">
        <v>7470</v>
      </c>
      <c r="C2229" s="246" t="s">
        <v>5570</v>
      </c>
      <c r="D2229" s="247">
        <v>191.34</v>
      </c>
    </row>
    <row r="2230" spans="1:4" ht="13.5" x14ac:dyDescent="0.25">
      <c r="A2230" s="246">
        <v>92462</v>
      </c>
      <c r="B2230" s="246" t="s">
        <v>7471</v>
      </c>
      <c r="C2230" s="246" t="s">
        <v>5570</v>
      </c>
      <c r="D2230" s="247">
        <v>273.60000000000002</v>
      </c>
    </row>
    <row r="2231" spans="1:4" ht="13.5" x14ac:dyDescent="0.25">
      <c r="A2231" s="246">
        <v>92463</v>
      </c>
      <c r="B2231" s="246" t="s">
        <v>7472</v>
      </c>
      <c r="C2231" s="246" t="s">
        <v>5570</v>
      </c>
      <c r="D2231" s="247">
        <v>118.47</v>
      </c>
    </row>
    <row r="2232" spans="1:4" ht="13.5" x14ac:dyDescent="0.25">
      <c r="A2232" s="246">
        <v>92464</v>
      </c>
      <c r="B2232" s="246" t="s">
        <v>7473</v>
      </c>
      <c r="C2232" s="246" t="s">
        <v>5570</v>
      </c>
      <c r="D2232" s="247">
        <v>97.42</v>
      </c>
    </row>
    <row r="2233" spans="1:4" ht="13.5" x14ac:dyDescent="0.25">
      <c r="A2233" s="246">
        <v>92465</v>
      </c>
      <c r="B2233" s="246" t="s">
        <v>7474</v>
      </c>
      <c r="C2233" s="246" t="s">
        <v>5570</v>
      </c>
      <c r="D2233" s="247">
        <v>152.06</v>
      </c>
    </row>
    <row r="2234" spans="1:4" ht="13.5" x14ac:dyDescent="0.25">
      <c r="A2234" s="246">
        <v>92466</v>
      </c>
      <c r="B2234" s="246" t="s">
        <v>7475</v>
      </c>
      <c r="C2234" s="246" t="s">
        <v>5570</v>
      </c>
      <c r="D2234" s="247">
        <v>269.51</v>
      </c>
    </row>
    <row r="2235" spans="1:4" ht="13.5" x14ac:dyDescent="0.25">
      <c r="A2235" s="246">
        <v>92467</v>
      </c>
      <c r="B2235" s="246" t="s">
        <v>7476</v>
      </c>
      <c r="C2235" s="246" t="s">
        <v>5570</v>
      </c>
      <c r="D2235" s="247">
        <v>98.08</v>
      </c>
    </row>
    <row r="2236" spans="1:4" ht="13.5" x14ac:dyDescent="0.25">
      <c r="A2236" s="246">
        <v>92468</v>
      </c>
      <c r="B2236" s="246" t="s">
        <v>7477</v>
      </c>
      <c r="C2236" s="246" t="s">
        <v>5570</v>
      </c>
      <c r="D2236" s="247">
        <v>93.38</v>
      </c>
    </row>
    <row r="2237" spans="1:4" ht="13.5" x14ac:dyDescent="0.25">
      <c r="A2237" s="246">
        <v>92469</v>
      </c>
      <c r="B2237" s="246" t="s">
        <v>7478</v>
      </c>
      <c r="C2237" s="246" t="s">
        <v>5570</v>
      </c>
      <c r="D2237" s="247">
        <v>138.04</v>
      </c>
    </row>
    <row r="2238" spans="1:4" ht="13.5" x14ac:dyDescent="0.25">
      <c r="A2238" s="246">
        <v>92470</v>
      </c>
      <c r="B2238" s="246" t="s">
        <v>7479</v>
      </c>
      <c r="C2238" s="246" t="s">
        <v>5570</v>
      </c>
      <c r="D2238" s="247">
        <v>263.3</v>
      </c>
    </row>
    <row r="2239" spans="1:4" ht="13.5" x14ac:dyDescent="0.25">
      <c r="A2239" s="246">
        <v>92471</v>
      </c>
      <c r="B2239" s="246" t="s">
        <v>7480</v>
      </c>
      <c r="C2239" s="246" t="s">
        <v>5570</v>
      </c>
      <c r="D2239" s="247">
        <v>89.16</v>
      </c>
    </row>
    <row r="2240" spans="1:4" ht="13.5" x14ac:dyDescent="0.25">
      <c r="A2240" s="246">
        <v>92472</v>
      </c>
      <c r="B2240" s="246" t="s">
        <v>7481</v>
      </c>
      <c r="C2240" s="246" t="s">
        <v>5570</v>
      </c>
      <c r="D2240" s="247">
        <v>87.75</v>
      </c>
    </row>
    <row r="2241" spans="1:4" ht="13.5" x14ac:dyDescent="0.25">
      <c r="A2241" s="246">
        <v>92473</v>
      </c>
      <c r="B2241" s="246" t="s">
        <v>7482</v>
      </c>
      <c r="C2241" s="246" t="s">
        <v>5570</v>
      </c>
      <c r="D2241" s="247">
        <v>126.83</v>
      </c>
    </row>
    <row r="2242" spans="1:4" ht="13.5" x14ac:dyDescent="0.25">
      <c r="A2242" s="246">
        <v>92474</v>
      </c>
      <c r="B2242" s="246" t="s">
        <v>7483</v>
      </c>
      <c r="C2242" s="246" t="s">
        <v>5570</v>
      </c>
      <c r="D2242" s="247">
        <v>258.04000000000002</v>
      </c>
    </row>
    <row r="2243" spans="1:4" ht="13.5" x14ac:dyDescent="0.25">
      <c r="A2243" s="246">
        <v>92475</v>
      </c>
      <c r="B2243" s="246" t="s">
        <v>7484</v>
      </c>
      <c r="C2243" s="246" t="s">
        <v>5570</v>
      </c>
      <c r="D2243" s="247">
        <v>82</v>
      </c>
    </row>
    <row r="2244" spans="1:4" ht="13.5" x14ac:dyDescent="0.25">
      <c r="A2244" s="246">
        <v>92476</v>
      </c>
      <c r="B2244" s="246" t="s">
        <v>7485</v>
      </c>
      <c r="C2244" s="246" t="s">
        <v>5570</v>
      </c>
      <c r="D2244" s="247">
        <v>83.05</v>
      </c>
    </row>
    <row r="2245" spans="1:4" ht="13.5" x14ac:dyDescent="0.25">
      <c r="A2245" s="246">
        <v>92477</v>
      </c>
      <c r="B2245" s="246" t="s">
        <v>7486</v>
      </c>
      <c r="C2245" s="246" t="s">
        <v>5570</v>
      </c>
      <c r="D2245" s="247">
        <v>102.48</v>
      </c>
    </row>
    <row r="2246" spans="1:4" ht="13.5" x14ac:dyDescent="0.25">
      <c r="A2246" s="246">
        <v>92478</v>
      </c>
      <c r="B2246" s="246" t="s">
        <v>7487</v>
      </c>
      <c r="C2246" s="246" t="s">
        <v>5570</v>
      </c>
      <c r="D2246" s="247">
        <v>247.42</v>
      </c>
    </row>
    <row r="2247" spans="1:4" ht="13.5" x14ac:dyDescent="0.25">
      <c r="A2247" s="246">
        <v>92479</v>
      </c>
      <c r="B2247" s="246" t="s">
        <v>7488</v>
      </c>
      <c r="C2247" s="246" t="s">
        <v>5570</v>
      </c>
      <c r="D2247" s="247">
        <v>66.44</v>
      </c>
    </row>
    <row r="2248" spans="1:4" ht="13.5" x14ac:dyDescent="0.25">
      <c r="A2248" s="246">
        <v>92480</v>
      </c>
      <c r="B2248" s="246" t="s">
        <v>7489</v>
      </c>
      <c r="C2248" s="246" t="s">
        <v>5570</v>
      </c>
      <c r="D2248" s="247">
        <v>73.430000000000007</v>
      </c>
    </row>
    <row r="2249" spans="1:4" ht="13.5" x14ac:dyDescent="0.25">
      <c r="A2249" s="246">
        <v>92482</v>
      </c>
      <c r="B2249" s="246" t="s">
        <v>7490</v>
      </c>
      <c r="C2249" s="246" t="s">
        <v>5570</v>
      </c>
      <c r="D2249" s="247">
        <v>259.77999999999997</v>
      </c>
    </row>
    <row r="2250" spans="1:4" ht="13.5" x14ac:dyDescent="0.25">
      <c r="A2250" s="246">
        <v>92484</v>
      </c>
      <c r="B2250" s="246" t="s">
        <v>7491</v>
      </c>
      <c r="C2250" s="246" t="s">
        <v>5570</v>
      </c>
      <c r="D2250" s="247">
        <v>186.29</v>
      </c>
    </row>
    <row r="2251" spans="1:4" ht="13.5" x14ac:dyDescent="0.25">
      <c r="A2251" s="246">
        <v>92486</v>
      </c>
      <c r="B2251" s="246" t="s">
        <v>7492</v>
      </c>
      <c r="C2251" s="246" t="s">
        <v>5570</v>
      </c>
      <c r="D2251" s="247">
        <v>129.94999999999999</v>
      </c>
    </row>
    <row r="2252" spans="1:4" ht="13.5" x14ac:dyDescent="0.25">
      <c r="A2252" s="246">
        <v>92488</v>
      </c>
      <c r="B2252" s="246" t="s">
        <v>7493</v>
      </c>
      <c r="C2252" s="246" t="s">
        <v>5570</v>
      </c>
      <c r="D2252" s="247">
        <v>99.56</v>
      </c>
    </row>
    <row r="2253" spans="1:4" ht="13.5" x14ac:dyDescent="0.25">
      <c r="A2253" s="246">
        <v>92490</v>
      </c>
      <c r="B2253" s="246" t="s">
        <v>7494</v>
      </c>
      <c r="C2253" s="246" t="s">
        <v>5570</v>
      </c>
      <c r="D2253" s="247">
        <v>56.12</v>
      </c>
    </row>
    <row r="2254" spans="1:4" ht="13.5" x14ac:dyDescent="0.25">
      <c r="A2254" s="246">
        <v>92492</v>
      </c>
      <c r="B2254" s="246" t="s">
        <v>7495</v>
      </c>
      <c r="C2254" s="246" t="s">
        <v>5570</v>
      </c>
      <c r="D2254" s="247">
        <v>95.65</v>
      </c>
    </row>
    <row r="2255" spans="1:4" ht="13.5" x14ac:dyDescent="0.25">
      <c r="A2255" s="246">
        <v>92494</v>
      </c>
      <c r="B2255" s="246" t="s">
        <v>7496</v>
      </c>
      <c r="C2255" s="246" t="s">
        <v>5570</v>
      </c>
      <c r="D2255" s="247">
        <v>52.6</v>
      </c>
    </row>
    <row r="2256" spans="1:4" ht="13.5" x14ac:dyDescent="0.25">
      <c r="A2256" s="246">
        <v>92496</v>
      </c>
      <c r="B2256" s="246" t="s">
        <v>7497</v>
      </c>
      <c r="C2256" s="246" t="s">
        <v>5570</v>
      </c>
      <c r="D2256" s="247">
        <v>93</v>
      </c>
    </row>
    <row r="2257" spans="1:4" ht="13.5" x14ac:dyDescent="0.25">
      <c r="A2257" s="246">
        <v>92498</v>
      </c>
      <c r="B2257" s="246" t="s">
        <v>7498</v>
      </c>
      <c r="C2257" s="246" t="s">
        <v>5570</v>
      </c>
      <c r="D2257" s="247">
        <v>50.21</v>
      </c>
    </row>
    <row r="2258" spans="1:4" ht="13.5" x14ac:dyDescent="0.25">
      <c r="A2258" s="246">
        <v>92500</v>
      </c>
      <c r="B2258" s="246" t="s">
        <v>7499</v>
      </c>
      <c r="C2258" s="246" t="s">
        <v>5570</v>
      </c>
      <c r="D2258" s="247">
        <v>91.56</v>
      </c>
    </row>
    <row r="2259" spans="1:4" ht="13.5" x14ac:dyDescent="0.25">
      <c r="A2259" s="246">
        <v>92502</v>
      </c>
      <c r="B2259" s="246" t="s">
        <v>7500</v>
      </c>
      <c r="C2259" s="246" t="s">
        <v>5570</v>
      </c>
      <c r="D2259" s="247">
        <v>48.96</v>
      </c>
    </row>
    <row r="2260" spans="1:4" ht="13.5" x14ac:dyDescent="0.25">
      <c r="A2260" s="246">
        <v>92504</v>
      </c>
      <c r="B2260" s="246" t="s">
        <v>7501</v>
      </c>
      <c r="C2260" s="246" t="s">
        <v>5570</v>
      </c>
      <c r="D2260" s="247">
        <v>53.68</v>
      </c>
    </row>
    <row r="2261" spans="1:4" ht="13.5" x14ac:dyDescent="0.25">
      <c r="A2261" s="246">
        <v>92506</v>
      </c>
      <c r="B2261" s="246" t="s">
        <v>7502</v>
      </c>
      <c r="C2261" s="246" t="s">
        <v>5570</v>
      </c>
      <c r="D2261" s="247">
        <v>46.66</v>
      </c>
    </row>
    <row r="2262" spans="1:4" ht="13.5" x14ac:dyDescent="0.25">
      <c r="A2262" s="246">
        <v>92508</v>
      </c>
      <c r="B2262" s="246" t="s">
        <v>7503</v>
      </c>
      <c r="C2262" s="246" t="s">
        <v>5570</v>
      </c>
      <c r="D2262" s="247">
        <v>111.01</v>
      </c>
    </row>
    <row r="2263" spans="1:4" ht="13.5" x14ac:dyDescent="0.25">
      <c r="A2263" s="246">
        <v>92510</v>
      </c>
      <c r="B2263" s="246" t="s">
        <v>7504</v>
      </c>
      <c r="C2263" s="246" t="s">
        <v>5570</v>
      </c>
      <c r="D2263" s="247">
        <v>63.79</v>
      </c>
    </row>
    <row r="2264" spans="1:4" ht="13.5" x14ac:dyDescent="0.25">
      <c r="A2264" s="246">
        <v>92512</v>
      </c>
      <c r="B2264" s="246" t="s">
        <v>7505</v>
      </c>
      <c r="C2264" s="246" t="s">
        <v>5570</v>
      </c>
      <c r="D2264" s="247">
        <v>88.16</v>
      </c>
    </row>
    <row r="2265" spans="1:4" ht="13.5" x14ac:dyDescent="0.25">
      <c r="A2265" s="246">
        <v>92514</v>
      </c>
      <c r="B2265" s="246" t="s">
        <v>7506</v>
      </c>
      <c r="C2265" s="246" t="s">
        <v>5570</v>
      </c>
      <c r="D2265" s="247">
        <v>43.7</v>
      </c>
    </row>
    <row r="2266" spans="1:4" ht="13.5" x14ac:dyDescent="0.25">
      <c r="A2266" s="246">
        <v>92515</v>
      </c>
      <c r="B2266" s="246" t="s">
        <v>7507</v>
      </c>
      <c r="C2266" s="246" t="s">
        <v>5570</v>
      </c>
      <c r="D2266" s="247">
        <v>78.66</v>
      </c>
    </row>
    <row r="2267" spans="1:4" ht="13.5" x14ac:dyDescent="0.25">
      <c r="A2267" s="246">
        <v>92518</v>
      </c>
      <c r="B2267" s="246" t="s">
        <v>7508</v>
      </c>
      <c r="C2267" s="246" t="s">
        <v>5570</v>
      </c>
      <c r="D2267" s="247">
        <v>35.43</v>
      </c>
    </row>
    <row r="2268" spans="1:4" ht="13.5" x14ac:dyDescent="0.25">
      <c r="A2268" s="246">
        <v>92520</v>
      </c>
      <c r="B2268" s="246" t="s">
        <v>7509</v>
      </c>
      <c r="C2268" s="246" t="s">
        <v>5570</v>
      </c>
      <c r="D2268" s="247">
        <v>73.760000000000005</v>
      </c>
    </row>
    <row r="2269" spans="1:4" ht="13.5" x14ac:dyDescent="0.25">
      <c r="A2269" s="246">
        <v>92522</v>
      </c>
      <c r="B2269" s="246" t="s">
        <v>7510</v>
      </c>
      <c r="C2269" s="246" t="s">
        <v>5570</v>
      </c>
      <c r="D2269" s="247">
        <v>31.14</v>
      </c>
    </row>
    <row r="2270" spans="1:4" ht="13.5" x14ac:dyDescent="0.25">
      <c r="A2270" s="246">
        <v>92524</v>
      </c>
      <c r="B2270" s="246" t="s">
        <v>7511</v>
      </c>
      <c r="C2270" s="246" t="s">
        <v>5570</v>
      </c>
      <c r="D2270" s="247">
        <v>75.23</v>
      </c>
    </row>
    <row r="2271" spans="1:4" ht="13.5" x14ac:dyDescent="0.25">
      <c r="A2271" s="246">
        <v>92526</v>
      </c>
      <c r="B2271" s="246" t="s">
        <v>7512</v>
      </c>
      <c r="C2271" s="246" t="s">
        <v>5570</v>
      </c>
      <c r="D2271" s="247">
        <v>32.97</v>
      </c>
    </row>
    <row r="2272" spans="1:4" ht="13.5" x14ac:dyDescent="0.25">
      <c r="A2272" s="246">
        <v>92528</v>
      </c>
      <c r="B2272" s="246" t="s">
        <v>7513</v>
      </c>
      <c r="C2272" s="246" t="s">
        <v>5570</v>
      </c>
      <c r="D2272" s="247">
        <v>73.03</v>
      </c>
    </row>
    <row r="2273" spans="1:4" ht="13.5" x14ac:dyDescent="0.25">
      <c r="A2273" s="246">
        <v>92530</v>
      </c>
      <c r="B2273" s="246" t="s">
        <v>7514</v>
      </c>
      <c r="C2273" s="246" t="s">
        <v>5570</v>
      </c>
      <c r="D2273" s="247">
        <v>31</v>
      </c>
    </row>
    <row r="2274" spans="1:4" ht="13.5" x14ac:dyDescent="0.25">
      <c r="A2274" s="246">
        <v>92532</v>
      </c>
      <c r="B2274" s="246" t="s">
        <v>7515</v>
      </c>
      <c r="C2274" s="246" t="s">
        <v>5570</v>
      </c>
      <c r="D2274" s="247">
        <v>71.319999999999993</v>
      </c>
    </row>
    <row r="2275" spans="1:4" ht="13.5" x14ac:dyDescent="0.25">
      <c r="A2275" s="246">
        <v>92534</v>
      </c>
      <c r="B2275" s="246" t="s">
        <v>7516</v>
      </c>
      <c r="C2275" s="246" t="s">
        <v>5570</v>
      </c>
      <c r="D2275" s="247">
        <v>29.51</v>
      </c>
    </row>
    <row r="2276" spans="1:4" ht="13.5" x14ac:dyDescent="0.25">
      <c r="A2276" s="246">
        <v>92536</v>
      </c>
      <c r="B2276" s="246" t="s">
        <v>7517</v>
      </c>
      <c r="C2276" s="246" t="s">
        <v>5570</v>
      </c>
      <c r="D2276" s="247">
        <v>67.97</v>
      </c>
    </row>
    <row r="2277" spans="1:4" ht="13.5" x14ac:dyDescent="0.25">
      <c r="A2277" s="246">
        <v>92538</v>
      </c>
      <c r="B2277" s="246" t="s">
        <v>7518</v>
      </c>
      <c r="C2277" s="246" t="s">
        <v>5570</v>
      </c>
      <c r="D2277" s="247">
        <v>26.37</v>
      </c>
    </row>
    <row r="2278" spans="1:4" ht="13.5" x14ac:dyDescent="0.25">
      <c r="A2278" s="246">
        <v>96252</v>
      </c>
      <c r="B2278" s="246" t="s">
        <v>7519</v>
      </c>
      <c r="C2278" s="246" t="s">
        <v>5570</v>
      </c>
      <c r="D2278" s="247">
        <v>245.45</v>
      </c>
    </row>
    <row r="2279" spans="1:4" ht="13.5" x14ac:dyDescent="0.25">
      <c r="A2279" s="246">
        <v>96257</v>
      </c>
      <c r="B2279" s="246" t="s">
        <v>7520</v>
      </c>
      <c r="C2279" s="246" t="s">
        <v>5570</v>
      </c>
      <c r="D2279" s="247">
        <v>187.29</v>
      </c>
    </row>
    <row r="2280" spans="1:4" ht="13.5" x14ac:dyDescent="0.25">
      <c r="A2280" s="246">
        <v>96258</v>
      </c>
      <c r="B2280" s="246" t="s">
        <v>7521</v>
      </c>
      <c r="C2280" s="246" t="s">
        <v>5570</v>
      </c>
      <c r="D2280" s="247">
        <v>176.78</v>
      </c>
    </row>
    <row r="2281" spans="1:4" ht="13.5" x14ac:dyDescent="0.25">
      <c r="A2281" s="246">
        <v>96259</v>
      </c>
      <c r="B2281" s="246" t="s">
        <v>7522</v>
      </c>
      <c r="C2281" s="246" t="s">
        <v>5570</v>
      </c>
      <c r="D2281" s="247">
        <v>204.99</v>
      </c>
    </row>
    <row r="2282" spans="1:4" ht="13.5" x14ac:dyDescent="0.25">
      <c r="A2282" s="246">
        <v>96529</v>
      </c>
      <c r="B2282" s="246" t="s">
        <v>7523</v>
      </c>
      <c r="C2282" s="246" t="s">
        <v>5570</v>
      </c>
      <c r="D2282" s="247">
        <v>285.16000000000003</v>
      </c>
    </row>
    <row r="2283" spans="1:4" ht="13.5" x14ac:dyDescent="0.25">
      <c r="A2283" s="246">
        <v>96530</v>
      </c>
      <c r="B2283" s="246" t="s">
        <v>7524</v>
      </c>
      <c r="C2283" s="246" t="s">
        <v>5570</v>
      </c>
      <c r="D2283" s="247">
        <v>154.77000000000001</v>
      </c>
    </row>
    <row r="2284" spans="1:4" ht="13.5" x14ac:dyDescent="0.25">
      <c r="A2284" s="246">
        <v>96531</v>
      </c>
      <c r="B2284" s="246" t="s">
        <v>7525</v>
      </c>
      <c r="C2284" s="246" t="s">
        <v>5570</v>
      </c>
      <c r="D2284" s="247">
        <v>106.74</v>
      </c>
    </row>
    <row r="2285" spans="1:4" ht="13.5" x14ac:dyDescent="0.25">
      <c r="A2285" s="246">
        <v>96532</v>
      </c>
      <c r="B2285" s="246" t="s">
        <v>7526</v>
      </c>
      <c r="C2285" s="246" t="s">
        <v>5570</v>
      </c>
      <c r="D2285" s="247">
        <v>178.41</v>
      </c>
    </row>
    <row r="2286" spans="1:4" ht="13.5" x14ac:dyDescent="0.25">
      <c r="A2286" s="246">
        <v>96533</v>
      </c>
      <c r="B2286" s="246" t="s">
        <v>7527</v>
      </c>
      <c r="C2286" s="246" t="s">
        <v>5570</v>
      </c>
      <c r="D2286" s="247">
        <v>94.57</v>
      </c>
    </row>
    <row r="2287" spans="1:4" ht="13.5" x14ac:dyDescent="0.25">
      <c r="A2287" s="246">
        <v>96534</v>
      </c>
      <c r="B2287" s="246" t="s">
        <v>7528</v>
      </c>
      <c r="C2287" s="246" t="s">
        <v>5570</v>
      </c>
      <c r="D2287" s="247">
        <v>73.319999999999993</v>
      </c>
    </row>
    <row r="2288" spans="1:4" ht="13.5" x14ac:dyDescent="0.25">
      <c r="A2288" s="246">
        <v>96535</v>
      </c>
      <c r="B2288" s="246" t="s">
        <v>7529</v>
      </c>
      <c r="C2288" s="246" t="s">
        <v>5570</v>
      </c>
      <c r="D2288" s="247">
        <v>122.82</v>
      </c>
    </row>
    <row r="2289" spans="1:4" ht="13.5" x14ac:dyDescent="0.25">
      <c r="A2289" s="246">
        <v>96536</v>
      </c>
      <c r="B2289" s="246" t="s">
        <v>7530</v>
      </c>
      <c r="C2289" s="246" t="s">
        <v>5570</v>
      </c>
      <c r="D2289" s="247">
        <v>63.26</v>
      </c>
    </row>
    <row r="2290" spans="1:4" ht="13.5" x14ac:dyDescent="0.25">
      <c r="A2290" s="246">
        <v>96537</v>
      </c>
      <c r="B2290" s="246" t="s">
        <v>7531</v>
      </c>
      <c r="C2290" s="246" t="s">
        <v>5570</v>
      </c>
      <c r="D2290" s="247">
        <v>177.7</v>
      </c>
    </row>
    <row r="2291" spans="1:4" ht="13.5" x14ac:dyDescent="0.25">
      <c r="A2291" s="246">
        <v>96538</v>
      </c>
      <c r="B2291" s="246" t="s">
        <v>7532</v>
      </c>
      <c r="C2291" s="246" t="s">
        <v>5570</v>
      </c>
      <c r="D2291" s="247">
        <v>251.1</v>
      </c>
    </row>
    <row r="2292" spans="1:4" ht="13.5" x14ac:dyDescent="0.25">
      <c r="A2292" s="246">
        <v>96539</v>
      </c>
      <c r="B2292" s="246" t="s">
        <v>7533</v>
      </c>
      <c r="C2292" s="246" t="s">
        <v>5570</v>
      </c>
      <c r="D2292" s="247">
        <v>120</v>
      </c>
    </row>
    <row r="2293" spans="1:4" ht="13.5" x14ac:dyDescent="0.25">
      <c r="A2293" s="246">
        <v>96540</v>
      </c>
      <c r="B2293" s="246" t="s">
        <v>7534</v>
      </c>
      <c r="C2293" s="246" t="s">
        <v>5570</v>
      </c>
      <c r="D2293" s="247">
        <v>118.91</v>
      </c>
    </row>
    <row r="2294" spans="1:4" ht="13.5" x14ac:dyDescent="0.25">
      <c r="A2294" s="246">
        <v>96541</v>
      </c>
      <c r="B2294" s="246" t="s">
        <v>7535</v>
      </c>
      <c r="C2294" s="246" t="s">
        <v>5570</v>
      </c>
      <c r="D2294" s="247">
        <v>170.39</v>
      </c>
    </row>
    <row r="2295" spans="1:4" ht="13.5" x14ac:dyDescent="0.25">
      <c r="A2295" s="246">
        <v>96542</v>
      </c>
      <c r="B2295" s="246" t="s">
        <v>7536</v>
      </c>
      <c r="C2295" s="246" t="s">
        <v>5570</v>
      </c>
      <c r="D2295" s="247">
        <v>84.57</v>
      </c>
    </row>
    <row r="2296" spans="1:4" ht="13.5" x14ac:dyDescent="0.25">
      <c r="A2296" s="246">
        <v>96543</v>
      </c>
      <c r="B2296" s="246" t="s">
        <v>7537</v>
      </c>
      <c r="C2296" s="246" t="s">
        <v>6634</v>
      </c>
      <c r="D2296" s="247">
        <v>18.45</v>
      </c>
    </row>
    <row r="2297" spans="1:4" ht="13.5" x14ac:dyDescent="0.25">
      <c r="A2297" s="246">
        <v>97747</v>
      </c>
      <c r="B2297" s="246" t="s">
        <v>7538</v>
      </c>
      <c r="C2297" s="246" t="s">
        <v>5570</v>
      </c>
      <c r="D2297" s="247">
        <v>192.28</v>
      </c>
    </row>
    <row r="2298" spans="1:4" ht="13.5" x14ac:dyDescent="0.25">
      <c r="A2298" s="246">
        <v>101791</v>
      </c>
      <c r="B2298" s="246" t="s">
        <v>7539</v>
      </c>
      <c r="C2298" s="246" t="s">
        <v>5237</v>
      </c>
      <c r="D2298" s="247">
        <v>27.65</v>
      </c>
    </row>
    <row r="2299" spans="1:4" ht="13.5" x14ac:dyDescent="0.25">
      <c r="A2299" s="246">
        <v>101792</v>
      </c>
      <c r="B2299" s="246" t="s">
        <v>7540</v>
      </c>
      <c r="C2299" s="246" t="s">
        <v>6703</v>
      </c>
      <c r="D2299" s="247">
        <v>14.94</v>
      </c>
    </row>
    <row r="2300" spans="1:4" ht="13.5" x14ac:dyDescent="0.25">
      <c r="A2300" s="246">
        <v>101793</v>
      </c>
      <c r="B2300" s="246" t="s">
        <v>7541</v>
      </c>
      <c r="C2300" s="246" t="s">
        <v>6703</v>
      </c>
      <c r="D2300" s="247">
        <v>23.97</v>
      </c>
    </row>
    <row r="2301" spans="1:4" ht="13.5" x14ac:dyDescent="0.25">
      <c r="A2301" s="246">
        <v>101969</v>
      </c>
      <c r="B2301" s="246" t="s">
        <v>7542</v>
      </c>
      <c r="C2301" s="246" t="s">
        <v>5570</v>
      </c>
      <c r="D2301" s="247">
        <v>218.96</v>
      </c>
    </row>
    <row r="2302" spans="1:4" ht="13.5" x14ac:dyDescent="0.25">
      <c r="A2302" s="246">
        <v>101971</v>
      </c>
      <c r="B2302" s="246" t="s">
        <v>7543</v>
      </c>
      <c r="C2302" s="246" t="s">
        <v>5570</v>
      </c>
      <c r="D2302" s="247">
        <v>165.01</v>
      </c>
    </row>
    <row r="2303" spans="1:4" ht="13.5" x14ac:dyDescent="0.25">
      <c r="A2303" s="246">
        <v>101973</v>
      </c>
      <c r="B2303" s="246" t="s">
        <v>7544</v>
      </c>
      <c r="C2303" s="246" t="s">
        <v>5570</v>
      </c>
      <c r="D2303" s="247">
        <v>167.54</v>
      </c>
    </row>
    <row r="2304" spans="1:4" ht="13.5" x14ac:dyDescent="0.25">
      <c r="A2304" s="246">
        <v>101974</v>
      </c>
      <c r="B2304" s="246" t="s">
        <v>7545</v>
      </c>
      <c r="C2304" s="246" t="s">
        <v>5570</v>
      </c>
      <c r="D2304" s="247">
        <v>397.62</v>
      </c>
    </row>
    <row r="2305" spans="1:4" ht="13.5" x14ac:dyDescent="0.25">
      <c r="A2305" s="246">
        <v>101975</v>
      </c>
      <c r="B2305" s="246" t="s">
        <v>7546</v>
      </c>
      <c r="C2305" s="246" t="s">
        <v>5570</v>
      </c>
      <c r="D2305" s="247">
        <v>339.44</v>
      </c>
    </row>
    <row r="2306" spans="1:4" ht="13.5" x14ac:dyDescent="0.25">
      <c r="A2306" s="246">
        <v>101977</v>
      </c>
      <c r="B2306" s="246" t="s">
        <v>7547</v>
      </c>
      <c r="C2306" s="246" t="s">
        <v>5570</v>
      </c>
      <c r="D2306" s="247">
        <v>273.83</v>
      </c>
    </row>
    <row r="2307" spans="1:4" ht="13.5" x14ac:dyDescent="0.25">
      <c r="A2307" s="246">
        <v>101980</v>
      </c>
      <c r="B2307" s="246" t="s">
        <v>7548</v>
      </c>
      <c r="C2307" s="246" t="s">
        <v>5570</v>
      </c>
      <c r="D2307" s="247">
        <v>252.84</v>
      </c>
    </row>
    <row r="2308" spans="1:4" ht="13.5" x14ac:dyDescent="0.25">
      <c r="A2308" s="246">
        <v>101981</v>
      </c>
      <c r="B2308" s="246" t="s">
        <v>7549</v>
      </c>
      <c r="C2308" s="246" t="s">
        <v>5570</v>
      </c>
      <c r="D2308" s="247">
        <v>218.55</v>
      </c>
    </row>
    <row r="2309" spans="1:4" ht="13.5" x14ac:dyDescent="0.25">
      <c r="A2309" s="246">
        <v>101982</v>
      </c>
      <c r="B2309" s="246" t="s">
        <v>7550</v>
      </c>
      <c r="C2309" s="246" t="s">
        <v>5570</v>
      </c>
      <c r="D2309" s="247">
        <v>190.29</v>
      </c>
    </row>
    <row r="2310" spans="1:4" ht="13.5" x14ac:dyDescent="0.25">
      <c r="A2310" s="246">
        <v>101983</v>
      </c>
      <c r="B2310" s="246" t="s">
        <v>7551</v>
      </c>
      <c r="C2310" s="246" t="s">
        <v>5570</v>
      </c>
      <c r="D2310" s="247">
        <v>172.44</v>
      </c>
    </row>
    <row r="2311" spans="1:4" ht="13.5" x14ac:dyDescent="0.25">
      <c r="A2311" s="246">
        <v>101985</v>
      </c>
      <c r="B2311" s="246" t="s">
        <v>7552</v>
      </c>
      <c r="C2311" s="246" t="s">
        <v>5570</v>
      </c>
      <c r="D2311" s="247">
        <v>232.05</v>
      </c>
    </row>
    <row r="2312" spans="1:4" ht="13.5" x14ac:dyDescent="0.25">
      <c r="A2312" s="246">
        <v>101986</v>
      </c>
      <c r="B2312" s="246" t="s">
        <v>7553</v>
      </c>
      <c r="C2312" s="246" t="s">
        <v>5570</v>
      </c>
      <c r="D2312" s="247">
        <v>163.47</v>
      </c>
    </row>
    <row r="2313" spans="1:4" ht="13.5" x14ac:dyDescent="0.25">
      <c r="A2313" s="246">
        <v>101987</v>
      </c>
      <c r="B2313" s="246" t="s">
        <v>7554</v>
      </c>
      <c r="C2313" s="246" t="s">
        <v>5570</v>
      </c>
      <c r="D2313" s="247">
        <v>193.55</v>
      </c>
    </row>
    <row r="2314" spans="1:4" ht="13.5" x14ac:dyDescent="0.25">
      <c r="A2314" s="246">
        <v>101988</v>
      </c>
      <c r="B2314" s="246" t="s">
        <v>7555</v>
      </c>
      <c r="C2314" s="246" t="s">
        <v>5570</v>
      </c>
      <c r="D2314" s="247">
        <v>224.85</v>
      </c>
    </row>
    <row r="2315" spans="1:4" ht="13.5" x14ac:dyDescent="0.25">
      <c r="A2315" s="246">
        <v>101989</v>
      </c>
      <c r="B2315" s="246" t="s">
        <v>7556</v>
      </c>
      <c r="C2315" s="246" t="s">
        <v>5570</v>
      </c>
      <c r="D2315" s="247">
        <v>171.58</v>
      </c>
    </row>
    <row r="2316" spans="1:4" ht="13.5" x14ac:dyDescent="0.25">
      <c r="A2316" s="246">
        <v>101990</v>
      </c>
      <c r="B2316" s="246" t="s">
        <v>7557</v>
      </c>
      <c r="C2316" s="246" t="s">
        <v>5570</v>
      </c>
      <c r="D2316" s="247">
        <v>180.07</v>
      </c>
    </row>
    <row r="2317" spans="1:4" ht="13.5" x14ac:dyDescent="0.25">
      <c r="A2317" s="246">
        <v>101991</v>
      </c>
      <c r="B2317" s="246" t="s">
        <v>7558</v>
      </c>
      <c r="C2317" s="246" t="s">
        <v>5570</v>
      </c>
      <c r="D2317" s="247">
        <v>229.56</v>
      </c>
    </row>
    <row r="2318" spans="1:4" ht="13.5" x14ac:dyDescent="0.25">
      <c r="A2318" s="246">
        <v>101992</v>
      </c>
      <c r="B2318" s="246" t="s">
        <v>7559</v>
      </c>
      <c r="C2318" s="246" t="s">
        <v>5570</v>
      </c>
      <c r="D2318" s="247">
        <v>163.99</v>
      </c>
    </row>
    <row r="2319" spans="1:4" ht="13.5" x14ac:dyDescent="0.25">
      <c r="A2319" s="246">
        <v>101993</v>
      </c>
      <c r="B2319" s="246" t="s">
        <v>7560</v>
      </c>
      <c r="C2319" s="246" t="s">
        <v>5570</v>
      </c>
      <c r="D2319" s="247">
        <v>226.27</v>
      </c>
    </row>
    <row r="2320" spans="1:4" ht="13.5" x14ac:dyDescent="0.25">
      <c r="A2320" s="246">
        <v>101994</v>
      </c>
      <c r="B2320" s="246" t="s">
        <v>7561</v>
      </c>
      <c r="C2320" s="246" t="s">
        <v>5570</v>
      </c>
      <c r="D2320" s="247">
        <v>241.34</v>
      </c>
    </row>
    <row r="2321" spans="1:4" ht="13.5" x14ac:dyDescent="0.25">
      <c r="A2321" s="246">
        <v>101995</v>
      </c>
      <c r="B2321" s="246" t="s">
        <v>7562</v>
      </c>
      <c r="C2321" s="246" t="s">
        <v>5570</v>
      </c>
      <c r="D2321" s="247">
        <v>181.54</v>
      </c>
    </row>
    <row r="2322" spans="1:4" ht="13.5" x14ac:dyDescent="0.25">
      <c r="A2322" s="246">
        <v>101996</v>
      </c>
      <c r="B2322" s="246" t="s">
        <v>7563</v>
      </c>
      <c r="C2322" s="246" t="s">
        <v>5570</v>
      </c>
      <c r="D2322" s="247">
        <v>193.19</v>
      </c>
    </row>
    <row r="2323" spans="1:4" ht="13.5" x14ac:dyDescent="0.25">
      <c r="A2323" s="246">
        <v>101997</v>
      </c>
      <c r="B2323" s="246" t="s">
        <v>7564</v>
      </c>
      <c r="C2323" s="246" t="s">
        <v>5570</v>
      </c>
      <c r="D2323" s="247">
        <v>229.95</v>
      </c>
    </row>
    <row r="2324" spans="1:4" ht="13.5" x14ac:dyDescent="0.25">
      <c r="A2324" s="246">
        <v>101998</v>
      </c>
      <c r="B2324" s="246" t="s">
        <v>7565</v>
      </c>
      <c r="C2324" s="246" t="s">
        <v>5570</v>
      </c>
      <c r="D2324" s="247">
        <v>162.9</v>
      </c>
    </row>
    <row r="2325" spans="1:4" ht="13.5" x14ac:dyDescent="0.25">
      <c r="A2325" s="246">
        <v>101999</v>
      </c>
      <c r="B2325" s="246" t="s">
        <v>7566</v>
      </c>
      <c r="C2325" s="246" t="s">
        <v>5570</v>
      </c>
      <c r="D2325" s="247">
        <v>242</v>
      </c>
    </row>
    <row r="2326" spans="1:4" ht="13.5" x14ac:dyDescent="0.25">
      <c r="A2326" s="246">
        <v>102000</v>
      </c>
      <c r="B2326" s="246" t="s">
        <v>7567</v>
      </c>
      <c r="C2326" s="246" t="s">
        <v>5570</v>
      </c>
      <c r="D2326" s="247">
        <v>395.53</v>
      </c>
    </row>
    <row r="2327" spans="1:4" ht="13.5" x14ac:dyDescent="0.25">
      <c r="A2327" s="246">
        <v>102001</v>
      </c>
      <c r="B2327" s="246" t="s">
        <v>7568</v>
      </c>
      <c r="C2327" s="246" t="s">
        <v>5570</v>
      </c>
      <c r="D2327" s="247">
        <v>341.26</v>
      </c>
    </row>
    <row r="2328" spans="1:4" ht="13.5" x14ac:dyDescent="0.25">
      <c r="A2328" s="246">
        <v>102002</v>
      </c>
      <c r="B2328" s="246" t="s">
        <v>7569</v>
      </c>
      <c r="C2328" s="246" t="s">
        <v>5570</v>
      </c>
      <c r="D2328" s="247">
        <v>271.48</v>
      </c>
    </row>
    <row r="2329" spans="1:4" ht="13.5" x14ac:dyDescent="0.25">
      <c r="A2329" s="246">
        <v>102003</v>
      </c>
      <c r="B2329" s="246" t="s">
        <v>7570</v>
      </c>
      <c r="C2329" s="246" t="s">
        <v>5570</v>
      </c>
      <c r="D2329" s="247">
        <v>251.83</v>
      </c>
    </row>
    <row r="2330" spans="1:4" ht="13.5" x14ac:dyDescent="0.25">
      <c r="A2330" s="246">
        <v>102004</v>
      </c>
      <c r="B2330" s="246" t="s">
        <v>7571</v>
      </c>
      <c r="C2330" s="246" t="s">
        <v>5570</v>
      </c>
      <c r="D2330" s="247">
        <v>224.35</v>
      </c>
    </row>
    <row r="2331" spans="1:4" ht="13.5" x14ac:dyDescent="0.25">
      <c r="A2331" s="246">
        <v>102005</v>
      </c>
      <c r="B2331" s="246" t="s">
        <v>7572</v>
      </c>
      <c r="C2331" s="246" t="s">
        <v>5570</v>
      </c>
      <c r="D2331" s="247">
        <v>194.65</v>
      </c>
    </row>
    <row r="2332" spans="1:4" ht="13.5" x14ac:dyDescent="0.25">
      <c r="A2332" s="246">
        <v>102006</v>
      </c>
      <c r="B2332" s="246" t="s">
        <v>7573</v>
      </c>
      <c r="C2332" s="246" t="s">
        <v>5570</v>
      </c>
      <c r="D2332" s="247">
        <v>175.89</v>
      </c>
    </row>
    <row r="2333" spans="1:4" ht="13.5" x14ac:dyDescent="0.25">
      <c r="A2333" s="246">
        <v>102007</v>
      </c>
      <c r="B2333" s="246" t="s">
        <v>7574</v>
      </c>
      <c r="C2333" s="246" t="s">
        <v>5570</v>
      </c>
      <c r="D2333" s="247">
        <v>391.78</v>
      </c>
    </row>
    <row r="2334" spans="1:4" ht="13.5" x14ac:dyDescent="0.25">
      <c r="A2334" s="246">
        <v>102008</v>
      </c>
      <c r="B2334" s="246" t="s">
        <v>7575</v>
      </c>
      <c r="C2334" s="246" t="s">
        <v>5570</v>
      </c>
      <c r="D2334" s="247">
        <v>328.68</v>
      </c>
    </row>
    <row r="2335" spans="1:4" ht="13.5" x14ac:dyDescent="0.25">
      <c r="A2335" s="246">
        <v>102009</v>
      </c>
      <c r="B2335" s="246" t="s">
        <v>7576</v>
      </c>
      <c r="C2335" s="246" t="s">
        <v>5570</v>
      </c>
      <c r="D2335" s="247">
        <v>275.29000000000002</v>
      </c>
    </row>
    <row r="2336" spans="1:4" ht="13.5" x14ac:dyDescent="0.25">
      <c r="A2336" s="246">
        <v>102010</v>
      </c>
      <c r="B2336" s="246" t="s">
        <v>7577</v>
      </c>
      <c r="C2336" s="246" t="s">
        <v>5570</v>
      </c>
      <c r="D2336" s="247">
        <v>251.92</v>
      </c>
    </row>
    <row r="2337" spans="1:4" ht="13.5" x14ac:dyDescent="0.25">
      <c r="A2337" s="246">
        <v>102011</v>
      </c>
      <c r="B2337" s="246" t="s">
        <v>7578</v>
      </c>
      <c r="C2337" s="246" t="s">
        <v>5570</v>
      </c>
      <c r="D2337" s="247">
        <v>215.66</v>
      </c>
    </row>
    <row r="2338" spans="1:4" ht="13.5" x14ac:dyDescent="0.25">
      <c r="A2338" s="246">
        <v>102012</v>
      </c>
      <c r="B2338" s="246" t="s">
        <v>7579</v>
      </c>
      <c r="C2338" s="246" t="s">
        <v>5570</v>
      </c>
      <c r="D2338" s="247">
        <v>186.75</v>
      </c>
    </row>
    <row r="2339" spans="1:4" ht="13.5" x14ac:dyDescent="0.25">
      <c r="A2339" s="246">
        <v>102013</v>
      </c>
      <c r="B2339" s="246" t="s">
        <v>7580</v>
      </c>
      <c r="C2339" s="246" t="s">
        <v>5570</v>
      </c>
      <c r="D2339" s="247">
        <v>170.74</v>
      </c>
    </row>
    <row r="2340" spans="1:4" ht="13.5" x14ac:dyDescent="0.25">
      <c r="A2340" s="246">
        <v>102014</v>
      </c>
      <c r="B2340" s="246" t="s">
        <v>7581</v>
      </c>
      <c r="C2340" s="246" t="s">
        <v>5570</v>
      </c>
      <c r="D2340" s="247">
        <v>427.98</v>
      </c>
    </row>
    <row r="2341" spans="1:4" ht="13.5" x14ac:dyDescent="0.25">
      <c r="A2341" s="246">
        <v>102015</v>
      </c>
      <c r="B2341" s="246" t="s">
        <v>7582</v>
      </c>
      <c r="C2341" s="246" t="s">
        <v>5570</v>
      </c>
      <c r="D2341" s="247">
        <v>359.55</v>
      </c>
    </row>
    <row r="2342" spans="1:4" ht="13.5" x14ac:dyDescent="0.25">
      <c r="A2342" s="246">
        <v>102016</v>
      </c>
      <c r="B2342" s="246" t="s">
        <v>7583</v>
      </c>
      <c r="C2342" s="246" t="s">
        <v>5570</v>
      </c>
      <c r="D2342" s="247">
        <v>268.20999999999998</v>
      </c>
    </row>
    <row r="2343" spans="1:4" ht="13.5" x14ac:dyDescent="0.25">
      <c r="A2343" s="246">
        <v>102017</v>
      </c>
      <c r="B2343" s="246" t="s">
        <v>7584</v>
      </c>
      <c r="C2343" s="246" t="s">
        <v>5570</v>
      </c>
      <c r="D2343" s="247">
        <v>246.58</v>
      </c>
    </row>
    <row r="2344" spans="1:4" ht="13.5" x14ac:dyDescent="0.25">
      <c r="A2344" s="246">
        <v>102036</v>
      </c>
      <c r="B2344" s="246" t="s">
        <v>7585</v>
      </c>
      <c r="C2344" s="246" t="s">
        <v>5570</v>
      </c>
      <c r="D2344" s="247">
        <v>217.5</v>
      </c>
    </row>
    <row r="2345" spans="1:4" ht="13.5" x14ac:dyDescent="0.25">
      <c r="A2345" s="246">
        <v>102037</v>
      </c>
      <c r="B2345" s="246" t="s">
        <v>7586</v>
      </c>
      <c r="C2345" s="246" t="s">
        <v>5570</v>
      </c>
      <c r="D2345" s="247">
        <v>188.07</v>
      </c>
    </row>
    <row r="2346" spans="1:4" ht="13.5" x14ac:dyDescent="0.25">
      <c r="A2346" s="246">
        <v>102038</v>
      </c>
      <c r="B2346" s="246" t="s">
        <v>7587</v>
      </c>
      <c r="C2346" s="246" t="s">
        <v>5570</v>
      </c>
      <c r="D2346" s="247">
        <v>171.77</v>
      </c>
    </row>
    <row r="2347" spans="1:4" ht="13.5" x14ac:dyDescent="0.25">
      <c r="A2347" s="246">
        <v>102039</v>
      </c>
      <c r="B2347" s="246" t="s">
        <v>7588</v>
      </c>
      <c r="C2347" s="246" t="s">
        <v>5570</v>
      </c>
      <c r="D2347" s="247">
        <v>406.85</v>
      </c>
    </row>
    <row r="2348" spans="1:4" ht="13.5" x14ac:dyDescent="0.25">
      <c r="A2348" s="246">
        <v>102040</v>
      </c>
      <c r="B2348" s="246" t="s">
        <v>7589</v>
      </c>
      <c r="C2348" s="246" t="s">
        <v>5570</v>
      </c>
      <c r="D2348" s="247">
        <v>340.2</v>
      </c>
    </row>
    <row r="2349" spans="1:4" ht="13.5" x14ac:dyDescent="0.25">
      <c r="A2349" s="246">
        <v>102041</v>
      </c>
      <c r="B2349" s="246" t="s">
        <v>7590</v>
      </c>
      <c r="C2349" s="246" t="s">
        <v>5570</v>
      </c>
      <c r="D2349" s="247">
        <v>279.45999999999998</v>
      </c>
    </row>
    <row r="2350" spans="1:4" ht="13.5" x14ac:dyDescent="0.25">
      <c r="A2350" s="246">
        <v>102042</v>
      </c>
      <c r="B2350" s="246" t="s">
        <v>7591</v>
      </c>
      <c r="C2350" s="246" t="s">
        <v>5570</v>
      </c>
      <c r="D2350" s="247">
        <v>253.51</v>
      </c>
    </row>
    <row r="2351" spans="1:4" ht="13.5" x14ac:dyDescent="0.25">
      <c r="A2351" s="246">
        <v>102043</v>
      </c>
      <c r="B2351" s="246" t="s">
        <v>7592</v>
      </c>
      <c r="C2351" s="246" t="s">
        <v>5570</v>
      </c>
      <c r="D2351" s="247">
        <v>218.11</v>
      </c>
    </row>
    <row r="2352" spans="1:4" ht="13.5" x14ac:dyDescent="0.25">
      <c r="A2352" s="246">
        <v>102044</v>
      </c>
      <c r="B2352" s="246" t="s">
        <v>7593</v>
      </c>
      <c r="C2352" s="246" t="s">
        <v>5570</v>
      </c>
      <c r="D2352" s="247">
        <v>189.8</v>
      </c>
    </row>
    <row r="2353" spans="1:4" ht="13.5" x14ac:dyDescent="0.25">
      <c r="A2353" s="246">
        <v>102045</v>
      </c>
      <c r="B2353" s="246" t="s">
        <v>7594</v>
      </c>
      <c r="C2353" s="246" t="s">
        <v>5570</v>
      </c>
      <c r="D2353" s="247">
        <v>172.8</v>
      </c>
    </row>
    <row r="2354" spans="1:4" ht="13.5" x14ac:dyDescent="0.25">
      <c r="A2354" s="246">
        <v>102046</v>
      </c>
      <c r="B2354" s="246" t="s">
        <v>7595</v>
      </c>
      <c r="C2354" s="246" t="s">
        <v>5570</v>
      </c>
      <c r="D2354" s="247">
        <v>433.22</v>
      </c>
    </row>
    <row r="2355" spans="1:4" ht="13.5" x14ac:dyDescent="0.25">
      <c r="A2355" s="246">
        <v>102047</v>
      </c>
      <c r="B2355" s="246" t="s">
        <v>7596</v>
      </c>
      <c r="C2355" s="246" t="s">
        <v>5570</v>
      </c>
      <c r="D2355" s="247">
        <v>370.03</v>
      </c>
    </row>
    <row r="2356" spans="1:4" ht="13.5" x14ac:dyDescent="0.25">
      <c r="A2356" s="246">
        <v>102048</v>
      </c>
      <c r="B2356" s="246" t="s">
        <v>7597</v>
      </c>
      <c r="C2356" s="246" t="s">
        <v>5570</v>
      </c>
      <c r="D2356" s="247">
        <v>263.3</v>
      </c>
    </row>
    <row r="2357" spans="1:4" ht="13.5" x14ac:dyDescent="0.25">
      <c r="A2357" s="246">
        <v>102049</v>
      </c>
      <c r="B2357" s="246" t="s">
        <v>7598</v>
      </c>
      <c r="C2357" s="246" t="s">
        <v>5570</v>
      </c>
      <c r="D2357" s="247">
        <v>238.93</v>
      </c>
    </row>
    <row r="2358" spans="1:4" ht="13.5" x14ac:dyDescent="0.25">
      <c r="A2358" s="246">
        <v>102050</v>
      </c>
      <c r="B2358" s="246" t="s">
        <v>7599</v>
      </c>
      <c r="C2358" s="246" t="s">
        <v>5570</v>
      </c>
      <c r="D2358" s="247">
        <v>212.02</v>
      </c>
    </row>
    <row r="2359" spans="1:4" ht="13.5" x14ac:dyDescent="0.25">
      <c r="A2359" s="246">
        <v>102051</v>
      </c>
      <c r="B2359" s="246" t="s">
        <v>7600</v>
      </c>
      <c r="C2359" s="246" t="s">
        <v>5570</v>
      </c>
      <c r="D2359" s="247">
        <v>182.54</v>
      </c>
    </row>
    <row r="2360" spans="1:4" ht="13.5" x14ac:dyDescent="0.25">
      <c r="A2360" s="246">
        <v>102052</v>
      </c>
      <c r="B2360" s="246" t="s">
        <v>7601</v>
      </c>
      <c r="C2360" s="246" t="s">
        <v>5570</v>
      </c>
      <c r="D2360" s="247">
        <v>166.23</v>
      </c>
    </row>
    <row r="2361" spans="1:4" ht="13.5" x14ac:dyDescent="0.25">
      <c r="A2361" s="246">
        <v>102059</v>
      </c>
      <c r="B2361" s="246" t="s">
        <v>7602</v>
      </c>
      <c r="C2361" s="246" t="s">
        <v>5570</v>
      </c>
      <c r="D2361" s="247">
        <v>383.22</v>
      </c>
    </row>
    <row r="2362" spans="1:4" ht="13.5" x14ac:dyDescent="0.25">
      <c r="A2362" s="246">
        <v>102060</v>
      </c>
      <c r="B2362" s="246" t="s">
        <v>7603</v>
      </c>
      <c r="C2362" s="246" t="s">
        <v>5570</v>
      </c>
      <c r="D2362" s="247">
        <v>323.36</v>
      </c>
    </row>
    <row r="2363" spans="1:4" ht="13.5" x14ac:dyDescent="0.25">
      <c r="A2363" s="246">
        <v>102061</v>
      </c>
      <c r="B2363" s="246" t="s">
        <v>7604</v>
      </c>
      <c r="C2363" s="246" t="s">
        <v>5570</v>
      </c>
      <c r="D2363" s="247">
        <v>260.33999999999997</v>
      </c>
    </row>
    <row r="2364" spans="1:4" ht="13.5" x14ac:dyDescent="0.25">
      <c r="A2364" s="246">
        <v>102062</v>
      </c>
      <c r="B2364" s="246" t="s">
        <v>7605</v>
      </c>
      <c r="C2364" s="246" t="s">
        <v>5570</v>
      </c>
      <c r="D2364" s="247">
        <v>240.99</v>
      </c>
    </row>
    <row r="2365" spans="1:4" ht="13.5" x14ac:dyDescent="0.25">
      <c r="A2365" s="246">
        <v>102063</v>
      </c>
      <c r="B2365" s="246" t="s">
        <v>7606</v>
      </c>
      <c r="C2365" s="246" t="s">
        <v>5570</v>
      </c>
      <c r="D2365" s="247">
        <v>206.58</v>
      </c>
    </row>
    <row r="2366" spans="1:4" ht="13.5" x14ac:dyDescent="0.25">
      <c r="A2366" s="246">
        <v>102064</v>
      </c>
      <c r="B2366" s="246" t="s">
        <v>7607</v>
      </c>
      <c r="C2366" s="246" t="s">
        <v>5570</v>
      </c>
      <c r="D2366" s="247">
        <v>177.73</v>
      </c>
    </row>
    <row r="2367" spans="1:4" ht="13.5" x14ac:dyDescent="0.25">
      <c r="A2367" s="246">
        <v>102065</v>
      </c>
      <c r="B2367" s="246" t="s">
        <v>7608</v>
      </c>
      <c r="C2367" s="246" t="s">
        <v>5570</v>
      </c>
      <c r="D2367" s="247">
        <v>161.80000000000001</v>
      </c>
    </row>
    <row r="2368" spans="1:4" ht="13.5" x14ac:dyDescent="0.25">
      <c r="A2368" s="246">
        <v>102066</v>
      </c>
      <c r="B2368" s="246" t="s">
        <v>7609</v>
      </c>
      <c r="C2368" s="246" t="s">
        <v>5570</v>
      </c>
      <c r="D2368" s="247">
        <v>389.43</v>
      </c>
    </row>
    <row r="2369" spans="1:4" ht="13.5" x14ac:dyDescent="0.25">
      <c r="A2369" s="246">
        <v>102067</v>
      </c>
      <c r="B2369" s="246" t="s">
        <v>7610</v>
      </c>
      <c r="C2369" s="246" t="s">
        <v>5570</v>
      </c>
      <c r="D2369" s="247">
        <v>334.26</v>
      </c>
    </row>
    <row r="2370" spans="1:4" ht="13.5" x14ac:dyDescent="0.25">
      <c r="A2370" s="246">
        <v>102068</v>
      </c>
      <c r="B2370" s="246" t="s">
        <v>7611</v>
      </c>
      <c r="C2370" s="246" t="s">
        <v>5570</v>
      </c>
      <c r="D2370" s="247">
        <v>242.78</v>
      </c>
    </row>
    <row r="2371" spans="1:4" ht="13.5" x14ac:dyDescent="0.25">
      <c r="A2371" s="246">
        <v>102069</v>
      </c>
      <c r="B2371" s="246" t="s">
        <v>7612</v>
      </c>
      <c r="C2371" s="246" t="s">
        <v>5570</v>
      </c>
      <c r="D2371" s="247">
        <v>225.23</v>
      </c>
    </row>
    <row r="2372" spans="1:4" ht="13.5" x14ac:dyDescent="0.25">
      <c r="A2372" s="246">
        <v>102070</v>
      </c>
      <c r="B2372" s="246" t="s">
        <v>7613</v>
      </c>
      <c r="C2372" s="246" t="s">
        <v>5570</v>
      </c>
      <c r="D2372" s="247">
        <v>199.37</v>
      </c>
    </row>
    <row r="2373" spans="1:4" ht="13.5" x14ac:dyDescent="0.25">
      <c r="A2373" s="246">
        <v>102071</v>
      </c>
      <c r="B2373" s="246" t="s">
        <v>7614</v>
      </c>
      <c r="C2373" s="246" t="s">
        <v>5570</v>
      </c>
      <c r="D2373" s="247">
        <v>171.79</v>
      </c>
    </row>
    <row r="2374" spans="1:4" ht="13.5" x14ac:dyDescent="0.25">
      <c r="A2374" s="246">
        <v>102072</v>
      </c>
      <c r="B2374" s="246" t="s">
        <v>7615</v>
      </c>
      <c r="C2374" s="246" t="s">
        <v>5570</v>
      </c>
      <c r="D2374" s="247">
        <v>160.9</v>
      </c>
    </row>
    <row r="2375" spans="1:4" ht="13.5" x14ac:dyDescent="0.25">
      <c r="A2375" s="246">
        <v>102073</v>
      </c>
      <c r="B2375" s="246" t="s">
        <v>7616</v>
      </c>
      <c r="C2375" s="246" t="s">
        <v>6703</v>
      </c>
      <c r="D2375" s="248">
        <v>3576.5</v>
      </c>
    </row>
    <row r="2376" spans="1:4" ht="13.5" x14ac:dyDescent="0.25">
      <c r="A2376" s="246">
        <v>102074</v>
      </c>
      <c r="B2376" s="246" t="s">
        <v>7617</v>
      </c>
      <c r="C2376" s="246" t="s">
        <v>6703</v>
      </c>
      <c r="D2376" s="248">
        <v>4347.07</v>
      </c>
    </row>
    <row r="2377" spans="1:4" ht="13.5" x14ac:dyDescent="0.25">
      <c r="A2377" s="246">
        <v>102075</v>
      </c>
      <c r="B2377" s="246" t="s">
        <v>7618</v>
      </c>
      <c r="C2377" s="246" t="s">
        <v>6703</v>
      </c>
      <c r="D2377" s="248">
        <v>4562.4399999999996</v>
      </c>
    </row>
    <row r="2378" spans="1:4" ht="13.5" x14ac:dyDescent="0.25">
      <c r="A2378" s="246">
        <v>102076</v>
      </c>
      <c r="B2378" s="246" t="s">
        <v>7619</v>
      </c>
      <c r="C2378" s="246" t="s">
        <v>6703</v>
      </c>
      <c r="D2378" s="248">
        <v>4703.82</v>
      </c>
    </row>
    <row r="2379" spans="1:4" ht="13.5" x14ac:dyDescent="0.25">
      <c r="A2379" s="246">
        <v>102077</v>
      </c>
      <c r="B2379" s="246" t="s">
        <v>7620</v>
      </c>
      <c r="C2379" s="246" t="s">
        <v>6703</v>
      </c>
      <c r="D2379" s="248">
        <v>5092.96</v>
      </c>
    </row>
    <row r="2380" spans="1:4" ht="13.5" x14ac:dyDescent="0.25">
      <c r="A2380" s="246">
        <v>102078</v>
      </c>
      <c r="B2380" s="246" t="s">
        <v>7621</v>
      </c>
      <c r="C2380" s="246" t="s">
        <v>6703</v>
      </c>
      <c r="D2380" s="248">
        <v>5176.01</v>
      </c>
    </row>
    <row r="2381" spans="1:4" ht="13.5" x14ac:dyDescent="0.25">
      <c r="A2381" s="246">
        <v>102079</v>
      </c>
      <c r="B2381" s="246" t="s">
        <v>7622</v>
      </c>
      <c r="C2381" s="246" t="s">
        <v>6703</v>
      </c>
      <c r="D2381" s="248">
        <v>4991.22</v>
      </c>
    </row>
    <row r="2382" spans="1:4" ht="13.5" x14ac:dyDescent="0.25">
      <c r="A2382" s="246">
        <v>102080</v>
      </c>
      <c r="B2382" s="246" t="s">
        <v>7623</v>
      </c>
      <c r="C2382" s="246" t="s">
        <v>6703</v>
      </c>
      <c r="D2382" s="248">
        <v>4442.91</v>
      </c>
    </row>
    <row r="2383" spans="1:4" ht="13.5" x14ac:dyDescent="0.25">
      <c r="A2383" s="246">
        <v>102086</v>
      </c>
      <c r="B2383" s="246" t="s">
        <v>7624</v>
      </c>
      <c r="C2383" s="246" t="s">
        <v>5570</v>
      </c>
      <c r="D2383" s="247">
        <v>230.42</v>
      </c>
    </row>
    <row r="2384" spans="1:4" ht="13.5" x14ac:dyDescent="0.25">
      <c r="A2384" s="246">
        <v>102087</v>
      </c>
      <c r="B2384" s="246" t="s">
        <v>7625</v>
      </c>
      <c r="C2384" s="246" t="s">
        <v>5570</v>
      </c>
      <c r="D2384" s="247">
        <v>174.49</v>
      </c>
    </row>
    <row r="2385" spans="1:4" ht="13.5" x14ac:dyDescent="0.25">
      <c r="A2385" s="246">
        <v>102088</v>
      </c>
      <c r="B2385" s="246" t="s">
        <v>7626</v>
      </c>
      <c r="C2385" s="246" t="s">
        <v>5570</v>
      </c>
      <c r="D2385" s="247">
        <v>180.27</v>
      </c>
    </row>
    <row r="2386" spans="1:4" ht="13.5" x14ac:dyDescent="0.25">
      <c r="A2386" s="246">
        <v>102089</v>
      </c>
      <c r="B2386" s="246" t="s">
        <v>7627</v>
      </c>
      <c r="C2386" s="246" t="s">
        <v>5570</v>
      </c>
      <c r="D2386" s="247">
        <v>218.79</v>
      </c>
    </row>
    <row r="2387" spans="1:4" ht="13.5" x14ac:dyDescent="0.25">
      <c r="A2387" s="246">
        <v>102090</v>
      </c>
      <c r="B2387" s="246" t="s">
        <v>7628</v>
      </c>
      <c r="C2387" s="246" t="s">
        <v>5570</v>
      </c>
      <c r="D2387" s="247">
        <v>155.34</v>
      </c>
    </row>
    <row r="2388" spans="1:4" ht="13.5" x14ac:dyDescent="0.25">
      <c r="A2388" s="246">
        <v>102091</v>
      </c>
      <c r="B2388" s="246" t="s">
        <v>7629</v>
      </c>
      <c r="C2388" s="246" t="s">
        <v>5570</v>
      </c>
      <c r="D2388" s="247">
        <v>205.73</v>
      </c>
    </row>
    <row r="2389" spans="1:4" ht="13.5" x14ac:dyDescent="0.25">
      <c r="A2389" s="246">
        <v>89996</v>
      </c>
      <c r="B2389" s="246" t="s">
        <v>7630</v>
      </c>
      <c r="C2389" s="246" t="s">
        <v>6634</v>
      </c>
      <c r="D2389" s="247">
        <v>12.44</v>
      </c>
    </row>
    <row r="2390" spans="1:4" ht="13.5" x14ac:dyDescent="0.25">
      <c r="A2390" s="246">
        <v>89997</v>
      </c>
      <c r="B2390" s="246" t="s">
        <v>7631</v>
      </c>
      <c r="C2390" s="246" t="s">
        <v>6634</v>
      </c>
      <c r="D2390" s="247">
        <v>10.33</v>
      </c>
    </row>
    <row r="2391" spans="1:4" ht="13.5" x14ac:dyDescent="0.25">
      <c r="A2391" s="246">
        <v>89998</v>
      </c>
      <c r="B2391" s="246" t="s">
        <v>7632</v>
      </c>
      <c r="C2391" s="246" t="s">
        <v>6634</v>
      </c>
      <c r="D2391" s="247">
        <v>12.03</v>
      </c>
    </row>
    <row r="2392" spans="1:4" ht="13.5" x14ac:dyDescent="0.25">
      <c r="A2392" s="246">
        <v>89999</v>
      </c>
      <c r="B2392" s="246" t="s">
        <v>7633</v>
      </c>
      <c r="C2392" s="246" t="s">
        <v>6634</v>
      </c>
      <c r="D2392" s="247">
        <v>16.87</v>
      </c>
    </row>
    <row r="2393" spans="1:4" ht="13.5" x14ac:dyDescent="0.25">
      <c r="A2393" s="246">
        <v>90000</v>
      </c>
      <c r="B2393" s="246" t="s">
        <v>7634</v>
      </c>
      <c r="C2393" s="246" t="s">
        <v>6634</v>
      </c>
      <c r="D2393" s="247">
        <v>14.15</v>
      </c>
    </row>
    <row r="2394" spans="1:4" ht="13.5" x14ac:dyDescent="0.25">
      <c r="A2394" s="246">
        <v>91593</v>
      </c>
      <c r="B2394" s="246" t="s">
        <v>7635</v>
      </c>
      <c r="C2394" s="246" t="s">
        <v>6634</v>
      </c>
      <c r="D2394" s="247">
        <v>17.670000000000002</v>
      </c>
    </row>
    <row r="2395" spans="1:4" ht="13.5" x14ac:dyDescent="0.25">
      <c r="A2395" s="246">
        <v>91594</v>
      </c>
      <c r="B2395" s="246" t="s">
        <v>7636</v>
      </c>
      <c r="C2395" s="246" t="s">
        <v>6634</v>
      </c>
      <c r="D2395" s="247">
        <v>18.02</v>
      </c>
    </row>
    <row r="2396" spans="1:4" ht="13.5" x14ac:dyDescent="0.25">
      <c r="A2396" s="246">
        <v>91595</v>
      </c>
      <c r="B2396" s="246" t="s">
        <v>7637</v>
      </c>
      <c r="C2396" s="246" t="s">
        <v>6634</v>
      </c>
      <c r="D2396" s="247">
        <v>18.48</v>
      </c>
    </row>
    <row r="2397" spans="1:4" ht="13.5" x14ac:dyDescent="0.25">
      <c r="A2397" s="246">
        <v>91596</v>
      </c>
      <c r="B2397" s="246" t="s">
        <v>7638</v>
      </c>
      <c r="C2397" s="246" t="s">
        <v>6634</v>
      </c>
      <c r="D2397" s="247">
        <v>17.93</v>
      </c>
    </row>
    <row r="2398" spans="1:4" ht="13.5" x14ac:dyDescent="0.25">
      <c r="A2398" s="246">
        <v>91597</v>
      </c>
      <c r="B2398" s="246" t="s">
        <v>7639</v>
      </c>
      <c r="C2398" s="246" t="s">
        <v>6634</v>
      </c>
      <c r="D2398" s="247">
        <v>12.41</v>
      </c>
    </row>
    <row r="2399" spans="1:4" ht="13.5" x14ac:dyDescent="0.25">
      <c r="A2399" s="246">
        <v>91598</v>
      </c>
      <c r="B2399" s="246" t="s">
        <v>7640</v>
      </c>
      <c r="C2399" s="246" t="s">
        <v>6634</v>
      </c>
      <c r="D2399" s="247">
        <v>17.350000000000001</v>
      </c>
    </row>
    <row r="2400" spans="1:4" ht="13.5" x14ac:dyDescent="0.25">
      <c r="A2400" s="246">
        <v>91599</v>
      </c>
      <c r="B2400" s="246" t="s">
        <v>7641</v>
      </c>
      <c r="C2400" s="246" t="s">
        <v>6634</v>
      </c>
      <c r="D2400" s="247">
        <v>12.78</v>
      </c>
    </row>
    <row r="2401" spans="1:4" ht="13.5" x14ac:dyDescent="0.25">
      <c r="A2401" s="246">
        <v>91600</v>
      </c>
      <c r="B2401" s="246" t="s">
        <v>7642</v>
      </c>
      <c r="C2401" s="246" t="s">
        <v>6634</v>
      </c>
      <c r="D2401" s="247">
        <v>19.98</v>
      </c>
    </row>
    <row r="2402" spans="1:4" ht="13.5" x14ac:dyDescent="0.25">
      <c r="A2402" s="246">
        <v>91601</v>
      </c>
      <c r="B2402" s="246" t="s">
        <v>7643</v>
      </c>
      <c r="C2402" s="246" t="s">
        <v>6634</v>
      </c>
      <c r="D2402" s="247">
        <v>14.51</v>
      </c>
    </row>
    <row r="2403" spans="1:4" ht="13.5" x14ac:dyDescent="0.25">
      <c r="A2403" s="246">
        <v>91602</v>
      </c>
      <c r="B2403" s="246" t="s">
        <v>7644</v>
      </c>
      <c r="C2403" s="246" t="s">
        <v>6634</v>
      </c>
      <c r="D2403" s="247">
        <v>13.77</v>
      </c>
    </row>
    <row r="2404" spans="1:4" ht="13.5" x14ac:dyDescent="0.25">
      <c r="A2404" s="246">
        <v>91603</v>
      </c>
      <c r="B2404" s="246" t="s">
        <v>7645</v>
      </c>
      <c r="C2404" s="246" t="s">
        <v>6634</v>
      </c>
      <c r="D2404" s="247">
        <v>12.99</v>
      </c>
    </row>
    <row r="2405" spans="1:4" ht="13.5" x14ac:dyDescent="0.25">
      <c r="A2405" s="246">
        <v>92759</v>
      </c>
      <c r="B2405" s="246" t="s">
        <v>7646</v>
      </c>
      <c r="C2405" s="246" t="s">
        <v>6634</v>
      </c>
      <c r="D2405" s="247">
        <v>16.09</v>
      </c>
    </row>
    <row r="2406" spans="1:4" ht="13.5" x14ac:dyDescent="0.25">
      <c r="A2406" s="246">
        <v>92760</v>
      </c>
      <c r="B2406" s="246" t="s">
        <v>7647</v>
      </c>
      <c r="C2406" s="246" t="s">
        <v>6634</v>
      </c>
      <c r="D2406" s="247">
        <v>15.74</v>
      </c>
    </row>
    <row r="2407" spans="1:4" ht="13.5" x14ac:dyDescent="0.25">
      <c r="A2407" s="246">
        <v>92761</v>
      </c>
      <c r="B2407" s="246" t="s">
        <v>7648</v>
      </c>
      <c r="C2407" s="246" t="s">
        <v>6634</v>
      </c>
      <c r="D2407" s="247">
        <v>15.17</v>
      </c>
    </row>
    <row r="2408" spans="1:4" ht="13.5" x14ac:dyDescent="0.25">
      <c r="A2408" s="246">
        <v>92762</v>
      </c>
      <c r="B2408" s="246" t="s">
        <v>7649</v>
      </c>
      <c r="C2408" s="246" t="s">
        <v>6634</v>
      </c>
      <c r="D2408" s="247">
        <v>13.76</v>
      </c>
    </row>
    <row r="2409" spans="1:4" ht="13.5" x14ac:dyDescent="0.25">
      <c r="A2409" s="246">
        <v>92763</v>
      </c>
      <c r="B2409" s="246" t="s">
        <v>7650</v>
      </c>
      <c r="C2409" s="246" t="s">
        <v>6634</v>
      </c>
      <c r="D2409" s="247">
        <v>11.69</v>
      </c>
    </row>
    <row r="2410" spans="1:4" ht="13.5" x14ac:dyDescent="0.25">
      <c r="A2410" s="246">
        <v>92764</v>
      </c>
      <c r="B2410" s="246" t="s">
        <v>7651</v>
      </c>
      <c r="C2410" s="246" t="s">
        <v>6634</v>
      </c>
      <c r="D2410" s="247">
        <v>11.28</v>
      </c>
    </row>
    <row r="2411" spans="1:4" ht="13.5" x14ac:dyDescent="0.25">
      <c r="A2411" s="246">
        <v>92765</v>
      </c>
      <c r="B2411" s="246" t="s">
        <v>7652</v>
      </c>
      <c r="C2411" s="246" t="s">
        <v>6634</v>
      </c>
      <c r="D2411" s="247">
        <v>12.88</v>
      </c>
    </row>
    <row r="2412" spans="1:4" ht="13.5" x14ac:dyDescent="0.25">
      <c r="A2412" s="246">
        <v>92766</v>
      </c>
      <c r="B2412" s="246" t="s">
        <v>7653</v>
      </c>
      <c r="C2412" s="246" t="s">
        <v>6634</v>
      </c>
      <c r="D2412" s="247">
        <v>12.67</v>
      </c>
    </row>
    <row r="2413" spans="1:4" ht="13.5" x14ac:dyDescent="0.25">
      <c r="A2413" s="246">
        <v>92767</v>
      </c>
      <c r="B2413" s="246" t="s">
        <v>7654</v>
      </c>
      <c r="C2413" s="246" t="s">
        <v>6634</v>
      </c>
      <c r="D2413" s="247">
        <v>16.350000000000001</v>
      </c>
    </row>
    <row r="2414" spans="1:4" ht="13.5" x14ac:dyDescent="0.25">
      <c r="A2414" s="246">
        <v>92768</v>
      </c>
      <c r="B2414" s="246" t="s">
        <v>7655</v>
      </c>
      <c r="C2414" s="246" t="s">
        <v>6634</v>
      </c>
      <c r="D2414" s="247">
        <v>14.92</v>
      </c>
    </row>
    <row r="2415" spans="1:4" ht="13.5" x14ac:dyDescent="0.25">
      <c r="A2415" s="246">
        <v>92769</v>
      </c>
      <c r="B2415" s="246" t="s">
        <v>7656</v>
      </c>
      <c r="C2415" s="246" t="s">
        <v>6634</v>
      </c>
      <c r="D2415" s="247">
        <v>14.85</v>
      </c>
    </row>
    <row r="2416" spans="1:4" ht="13.5" x14ac:dyDescent="0.25">
      <c r="A2416" s="246">
        <v>92770</v>
      </c>
      <c r="B2416" s="246" t="s">
        <v>7657</v>
      </c>
      <c r="C2416" s="246" t="s">
        <v>6634</v>
      </c>
      <c r="D2416" s="247">
        <v>14.47</v>
      </c>
    </row>
    <row r="2417" spans="1:4" ht="13.5" x14ac:dyDescent="0.25">
      <c r="A2417" s="246">
        <v>92771</v>
      </c>
      <c r="B2417" s="246" t="s">
        <v>7658</v>
      </c>
      <c r="C2417" s="246" t="s">
        <v>6634</v>
      </c>
      <c r="D2417" s="247">
        <v>13.2</v>
      </c>
    </row>
    <row r="2418" spans="1:4" ht="13.5" x14ac:dyDescent="0.25">
      <c r="A2418" s="246">
        <v>92772</v>
      </c>
      <c r="B2418" s="246" t="s">
        <v>7659</v>
      </c>
      <c r="C2418" s="246" t="s">
        <v>6634</v>
      </c>
      <c r="D2418" s="247">
        <v>11.27</v>
      </c>
    </row>
    <row r="2419" spans="1:4" ht="13.5" x14ac:dyDescent="0.25">
      <c r="A2419" s="246">
        <v>92773</v>
      </c>
      <c r="B2419" s="246" t="s">
        <v>7660</v>
      </c>
      <c r="C2419" s="246" t="s">
        <v>6634</v>
      </c>
      <c r="D2419" s="247">
        <v>10.98</v>
      </c>
    </row>
    <row r="2420" spans="1:4" ht="13.5" x14ac:dyDescent="0.25">
      <c r="A2420" s="246">
        <v>92774</v>
      </c>
      <c r="B2420" s="246" t="s">
        <v>7661</v>
      </c>
      <c r="C2420" s="246" t="s">
        <v>6634</v>
      </c>
      <c r="D2420" s="247">
        <v>12.65</v>
      </c>
    </row>
    <row r="2421" spans="1:4" ht="13.5" x14ac:dyDescent="0.25">
      <c r="A2421" s="246">
        <v>92775</v>
      </c>
      <c r="B2421" s="246" t="s">
        <v>7662</v>
      </c>
      <c r="C2421" s="246" t="s">
        <v>6634</v>
      </c>
      <c r="D2421" s="247">
        <v>18.46</v>
      </c>
    </row>
    <row r="2422" spans="1:4" ht="13.5" x14ac:dyDescent="0.25">
      <c r="A2422" s="246">
        <v>92776</v>
      </c>
      <c r="B2422" s="246" t="s">
        <v>7663</v>
      </c>
      <c r="C2422" s="246" t="s">
        <v>6634</v>
      </c>
      <c r="D2422" s="247">
        <v>17.559999999999999</v>
      </c>
    </row>
    <row r="2423" spans="1:4" ht="13.5" x14ac:dyDescent="0.25">
      <c r="A2423" s="246">
        <v>92777</v>
      </c>
      <c r="B2423" s="246" t="s">
        <v>7664</v>
      </c>
      <c r="C2423" s="246" t="s">
        <v>6634</v>
      </c>
      <c r="D2423" s="247">
        <v>16.52</v>
      </c>
    </row>
    <row r="2424" spans="1:4" ht="13.5" x14ac:dyDescent="0.25">
      <c r="A2424" s="246">
        <v>92778</v>
      </c>
      <c r="B2424" s="246" t="s">
        <v>7665</v>
      </c>
      <c r="C2424" s="246" t="s">
        <v>6634</v>
      </c>
      <c r="D2424" s="247">
        <v>14.78</v>
      </c>
    </row>
    <row r="2425" spans="1:4" ht="13.5" x14ac:dyDescent="0.25">
      <c r="A2425" s="246">
        <v>92779</v>
      </c>
      <c r="B2425" s="246" t="s">
        <v>7666</v>
      </c>
      <c r="C2425" s="246" t="s">
        <v>6634</v>
      </c>
      <c r="D2425" s="247">
        <v>12.44</v>
      </c>
    </row>
    <row r="2426" spans="1:4" ht="13.5" x14ac:dyDescent="0.25">
      <c r="A2426" s="246">
        <v>92780</v>
      </c>
      <c r="B2426" s="246" t="s">
        <v>7667</v>
      </c>
      <c r="C2426" s="246" t="s">
        <v>6634</v>
      </c>
      <c r="D2426" s="247">
        <v>11.78</v>
      </c>
    </row>
    <row r="2427" spans="1:4" ht="13.5" x14ac:dyDescent="0.25">
      <c r="A2427" s="246">
        <v>92781</v>
      </c>
      <c r="B2427" s="246" t="s">
        <v>7668</v>
      </c>
      <c r="C2427" s="246" t="s">
        <v>6634</v>
      </c>
      <c r="D2427" s="247">
        <v>13.21</v>
      </c>
    </row>
    <row r="2428" spans="1:4" ht="13.5" x14ac:dyDescent="0.25">
      <c r="A2428" s="246">
        <v>92782</v>
      </c>
      <c r="B2428" s="246" t="s">
        <v>7669</v>
      </c>
      <c r="C2428" s="246" t="s">
        <v>6634</v>
      </c>
      <c r="D2428" s="247">
        <v>12.87</v>
      </c>
    </row>
    <row r="2429" spans="1:4" ht="13.5" x14ac:dyDescent="0.25">
      <c r="A2429" s="246">
        <v>92783</v>
      </c>
      <c r="B2429" s="246" t="s">
        <v>7670</v>
      </c>
      <c r="C2429" s="246" t="s">
        <v>6634</v>
      </c>
      <c r="D2429" s="247">
        <v>18.37</v>
      </c>
    </row>
    <row r="2430" spans="1:4" ht="13.5" x14ac:dyDescent="0.25">
      <c r="A2430" s="246">
        <v>92784</v>
      </c>
      <c r="B2430" s="246" t="s">
        <v>7671</v>
      </c>
      <c r="C2430" s="246" t="s">
        <v>6634</v>
      </c>
      <c r="D2430" s="247">
        <v>16.559999999999999</v>
      </c>
    </row>
    <row r="2431" spans="1:4" ht="13.5" x14ac:dyDescent="0.25">
      <c r="A2431" s="246">
        <v>92785</v>
      </c>
      <c r="B2431" s="246" t="s">
        <v>7672</v>
      </c>
      <c r="C2431" s="246" t="s">
        <v>6634</v>
      </c>
      <c r="D2431" s="247">
        <v>16.09</v>
      </c>
    </row>
    <row r="2432" spans="1:4" ht="13.5" x14ac:dyDescent="0.25">
      <c r="A2432" s="246">
        <v>92786</v>
      </c>
      <c r="B2432" s="246" t="s">
        <v>7673</v>
      </c>
      <c r="C2432" s="246" t="s">
        <v>6634</v>
      </c>
      <c r="D2432" s="247">
        <v>15.38</v>
      </c>
    </row>
    <row r="2433" spans="1:4" ht="13.5" x14ac:dyDescent="0.25">
      <c r="A2433" s="246">
        <v>92787</v>
      </c>
      <c r="B2433" s="246" t="s">
        <v>7674</v>
      </c>
      <c r="C2433" s="246" t="s">
        <v>6634</v>
      </c>
      <c r="D2433" s="247">
        <v>13.87</v>
      </c>
    </row>
    <row r="2434" spans="1:4" ht="13.5" x14ac:dyDescent="0.25">
      <c r="A2434" s="246">
        <v>92788</v>
      </c>
      <c r="B2434" s="246" t="s">
        <v>7675</v>
      </c>
      <c r="C2434" s="246" t="s">
        <v>6634</v>
      </c>
      <c r="D2434" s="247">
        <v>11.75</v>
      </c>
    </row>
    <row r="2435" spans="1:4" ht="13.5" x14ac:dyDescent="0.25">
      <c r="A2435" s="246">
        <v>92789</v>
      </c>
      <c r="B2435" s="246" t="s">
        <v>7676</v>
      </c>
      <c r="C2435" s="246" t="s">
        <v>6634</v>
      </c>
      <c r="D2435" s="247">
        <v>11.27</v>
      </c>
    </row>
    <row r="2436" spans="1:4" ht="13.5" x14ac:dyDescent="0.25">
      <c r="A2436" s="246">
        <v>92790</v>
      </c>
      <c r="B2436" s="246" t="s">
        <v>7677</v>
      </c>
      <c r="C2436" s="246" t="s">
        <v>6634</v>
      </c>
      <c r="D2436" s="247">
        <v>12.83</v>
      </c>
    </row>
    <row r="2437" spans="1:4" ht="13.5" x14ac:dyDescent="0.25">
      <c r="A2437" s="246">
        <v>92791</v>
      </c>
      <c r="B2437" s="246" t="s">
        <v>7678</v>
      </c>
      <c r="C2437" s="246" t="s">
        <v>6634</v>
      </c>
      <c r="D2437" s="247">
        <v>12.39</v>
      </c>
    </row>
    <row r="2438" spans="1:4" ht="13.5" x14ac:dyDescent="0.25">
      <c r="A2438" s="246">
        <v>92792</v>
      </c>
      <c r="B2438" s="246" t="s">
        <v>7679</v>
      </c>
      <c r="C2438" s="246" t="s">
        <v>6634</v>
      </c>
      <c r="D2438" s="247">
        <v>12.79</v>
      </c>
    </row>
    <row r="2439" spans="1:4" ht="13.5" x14ac:dyDescent="0.25">
      <c r="A2439" s="246">
        <v>92793</v>
      </c>
      <c r="B2439" s="246" t="s">
        <v>7680</v>
      </c>
      <c r="C2439" s="246" t="s">
        <v>6634</v>
      </c>
      <c r="D2439" s="247">
        <v>12.84</v>
      </c>
    </row>
    <row r="2440" spans="1:4" ht="13.5" x14ac:dyDescent="0.25">
      <c r="A2440" s="246">
        <v>92794</v>
      </c>
      <c r="B2440" s="246" t="s">
        <v>7681</v>
      </c>
      <c r="C2440" s="246" t="s">
        <v>6634</v>
      </c>
      <c r="D2440" s="247">
        <v>11.91</v>
      </c>
    </row>
    <row r="2441" spans="1:4" ht="13.5" x14ac:dyDescent="0.25">
      <c r="A2441" s="246">
        <v>92795</v>
      </c>
      <c r="B2441" s="246" t="s">
        <v>7682</v>
      </c>
      <c r="C2441" s="246" t="s">
        <v>6634</v>
      </c>
      <c r="D2441" s="247">
        <v>10.210000000000001</v>
      </c>
    </row>
    <row r="2442" spans="1:4" ht="13.5" x14ac:dyDescent="0.25">
      <c r="A2442" s="246">
        <v>92796</v>
      </c>
      <c r="B2442" s="246" t="s">
        <v>7683</v>
      </c>
      <c r="C2442" s="246" t="s">
        <v>6634</v>
      </c>
      <c r="D2442" s="247">
        <v>10.130000000000001</v>
      </c>
    </row>
    <row r="2443" spans="1:4" ht="13.5" x14ac:dyDescent="0.25">
      <c r="A2443" s="246">
        <v>92797</v>
      </c>
      <c r="B2443" s="246" t="s">
        <v>7684</v>
      </c>
      <c r="C2443" s="246" t="s">
        <v>6634</v>
      </c>
      <c r="D2443" s="247">
        <v>11.96</v>
      </c>
    </row>
    <row r="2444" spans="1:4" ht="13.5" x14ac:dyDescent="0.25">
      <c r="A2444" s="246">
        <v>92798</v>
      </c>
      <c r="B2444" s="246" t="s">
        <v>7685</v>
      </c>
      <c r="C2444" s="246" t="s">
        <v>6634</v>
      </c>
      <c r="D2444" s="247">
        <v>11.94</v>
      </c>
    </row>
    <row r="2445" spans="1:4" ht="13.5" x14ac:dyDescent="0.25">
      <c r="A2445" s="246">
        <v>92799</v>
      </c>
      <c r="B2445" s="246" t="s">
        <v>7686</v>
      </c>
      <c r="C2445" s="246" t="s">
        <v>6634</v>
      </c>
      <c r="D2445" s="247">
        <v>12.77</v>
      </c>
    </row>
    <row r="2446" spans="1:4" ht="13.5" x14ac:dyDescent="0.25">
      <c r="A2446" s="246">
        <v>92800</v>
      </c>
      <c r="B2446" s="246" t="s">
        <v>7687</v>
      </c>
      <c r="C2446" s="246" t="s">
        <v>6634</v>
      </c>
      <c r="D2446" s="247">
        <v>11.94</v>
      </c>
    </row>
    <row r="2447" spans="1:4" ht="13.5" x14ac:dyDescent="0.25">
      <c r="A2447" s="246">
        <v>92801</v>
      </c>
      <c r="B2447" s="246" t="s">
        <v>7688</v>
      </c>
      <c r="C2447" s="246" t="s">
        <v>6634</v>
      </c>
      <c r="D2447" s="247">
        <v>12.54</v>
      </c>
    </row>
    <row r="2448" spans="1:4" ht="13.5" x14ac:dyDescent="0.25">
      <c r="A2448" s="246">
        <v>92802</v>
      </c>
      <c r="B2448" s="246" t="s">
        <v>7689</v>
      </c>
      <c r="C2448" s="246" t="s">
        <v>6634</v>
      </c>
      <c r="D2448" s="247">
        <v>12.69</v>
      </c>
    </row>
    <row r="2449" spans="1:4" ht="13.5" x14ac:dyDescent="0.25">
      <c r="A2449" s="246">
        <v>92803</v>
      </c>
      <c r="B2449" s="246" t="s">
        <v>7690</v>
      </c>
      <c r="C2449" s="246" t="s">
        <v>6634</v>
      </c>
      <c r="D2449" s="247">
        <v>11.82</v>
      </c>
    </row>
    <row r="2450" spans="1:4" ht="13.5" x14ac:dyDescent="0.25">
      <c r="A2450" s="246">
        <v>92804</v>
      </c>
      <c r="B2450" s="246" t="s">
        <v>7691</v>
      </c>
      <c r="C2450" s="246" t="s">
        <v>6634</v>
      </c>
      <c r="D2450" s="247">
        <v>10.17</v>
      </c>
    </row>
    <row r="2451" spans="1:4" ht="13.5" x14ac:dyDescent="0.25">
      <c r="A2451" s="246">
        <v>92805</v>
      </c>
      <c r="B2451" s="246" t="s">
        <v>7692</v>
      </c>
      <c r="C2451" s="246" t="s">
        <v>6634</v>
      </c>
      <c r="D2451" s="247">
        <v>10.11</v>
      </c>
    </row>
    <row r="2452" spans="1:4" ht="13.5" x14ac:dyDescent="0.25">
      <c r="A2452" s="246">
        <v>92806</v>
      </c>
      <c r="B2452" s="246" t="s">
        <v>7693</v>
      </c>
      <c r="C2452" s="246" t="s">
        <v>6634</v>
      </c>
      <c r="D2452" s="247">
        <v>11.94</v>
      </c>
    </row>
    <row r="2453" spans="1:4" ht="13.5" x14ac:dyDescent="0.25">
      <c r="A2453" s="246">
        <v>92875</v>
      </c>
      <c r="B2453" s="246" t="s">
        <v>7694</v>
      </c>
      <c r="C2453" s="246" t="s">
        <v>6634</v>
      </c>
      <c r="D2453" s="247">
        <v>11.72</v>
      </c>
    </row>
    <row r="2454" spans="1:4" ht="13.5" x14ac:dyDescent="0.25">
      <c r="A2454" s="246">
        <v>92876</v>
      </c>
      <c r="B2454" s="246" t="s">
        <v>7695</v>
      </c>
      <c r="C2454" s="246" t="s">
        <v>6634</v>
      </c>
      <c r="D2454" s="247">
        <v>11.66</v>
      </c>
    </row>
    <row r="2455" spans="1:4" ht="13.5" x14ac:dyDescent="0.25">
      <c r="A2455" s="246">
        <v>92877</v>
      </c>
      <c r="B2455" s="246" t="s">
        <v>7696</v>
      </c>
      <c r="C2455" s="246" t="s">
        <v>6634</v>
      </c>
      <c r="D2455" s="247">
        <v>12.77</v>
      </c>
    </row>
    <row r="2456" spans="1:4" ht="13.5" x14ac:dyDescent="0.25">
      <c r="A2456" s="246">
        <v>92878</v>
      </c>
      <c r="B2456" s="246" t="s">
        <v>7697</v>
      </c>
      <c r="C2456" s="246" t="s">
        <v>6634</v>
      </c>
      <c r="D2456" s="247">
        <v>12.63</v>
      </c>
    </row>
    <row r="2457" spans="1:4" ht="13.5" x14ac:dyDescent="0.25">
      <c r="A2457" s="246">
        <v>92879</v>
      </c>
      <c r="B2457" s="246" t="s">
        <v>7698</v>
      </c>
      <c r="C2457" s="246" t="s">
        <v>6634</v>
      </c>
      <c r="D2457" s="247">
        <v>12.55</v>
      </c>
    </row>
    <row r="2458" spans="1:4" ht="13.5" x14ac:dyDescent="0.25">
      <c r="A2458" s="246">
        <v>92880</v>
      </c>
      <c r="B2458" s="246" t="s">
        <v>7699</v>
      </c>
      <c r="C2458" s="246" t="s">
        <v>6634</v>
      </c>
      <c r="D2458" s="247">
        <v>12.86</v>
      </c>
    </row>
    <row r="2459" spans="1:4" ht="13.5" x14ac:dyDescent="0.25">
      <c r="A2459" s="246">
        <v>92881</v>
      </c>
      <c r="B2459" s="246" t="s">
        <v>7700</v>
      </c>
      <c r="C2459" s="246" t="s">
        <v>6634</v>
      </c>
      <c r="D2459" s="247">
        <v>12.84</v>
      </c>
    </row>
    <row r="2460" spans="1:4" ht="13.5" x14ac:dyDescent="0.25">
      <c r="A2460" s="246">
        <v>92882</v>
      </c>
      <c r="B2460" s="246" t="s">
        <v>7701</v>
      </c>
      <c r="C2460" s="246" t="s">
        <v>6634</v>
      </c>
      <c r="D2460" s="247">
        <v>14.67</v>
      </c>
    </row>
    <row r="2461" spans="1:4" ht="13.5" x14ac:dyDescent="0.25">
      <c r="A2461" s="246">
        <v>92883</v>
      </c>
      <c r="B2461" s="246" t="s">
        <v>7702</v>
      </c>
      <c r="C2461" s="246" t="s">
        <v>6634</v>
      </c>
      <c r="D2461" s="247">
        <v>13.99</v>
      </c>
    </row>
    <row r="2462" spans="1:4" ht="13.5" x14ac:dyDescent="0.25">
      <c r="A2462" s="246">
        <v>92884</v>
      </c>
      <c r="B2462" s="246" t="s">
        <v>7703</v>
      </c>
      <c r="C2462" s="246" t="s">
        <v>6634</v>
      </c>
      <c r="D2462" s="247">
        <v>14.62</v>
      </c>
    </row>
    <row r="2463" spans="1:4" ht="13.5" x14ac:dyDescent="0.25">
      <c r="A2463" s="246">
        <v>92885</v>
      </c>
      <c r="B2463" s="246" t="s">
        <v>7704</v>
      </c>
      <c r="C2463" s="246" t="s">
        <v>6634</v>
      </c>
      <c r="D2463" s="247">
        <v>14.11</v>
      </c>
    </row>
    <row r="2464" spans="1:4" ht="13.5" x14ac:dyDescent="0.25">
      <c r="A2464" s="246">
        <v>92886</v>
      </c>
      <c r="B2464" s="246" t="s">
        <v>7705</v>
      </c>
      <c r="C2464" s="246" t="s">
        <v>6634</v>
      </c>
      <c r="D2464" s="247">
        <v>13.7</v>
      </c>
    </row>
    <row r="2465" spans="1:4" ht="13.5" x14ac:dyDescent="0.25">
      <c r="A2465" s="246">
        <v>92887</v>
      </c>
      <c r="B2465" s="246" t="s">
        <v>7706</v>
      </c>
      <c r="C2465" s="246" t="s">
        <v>6634</v>
      </c>
      <c r="D2465" s="247">
        <v>13.78</v>
      </c>
    </row>
    <row r="2466" spans="1:4" ht="13.5" x14ac:dyDescent="0.25">
      <c r="A2466" s="246">
        <v>92888</v>
      </c>
      <c r="B2466" s="246" t="s">
        <v>7707</v>
      </c>
      <c r="C2466" s="246" t="s">
        <v>6634</v>
      </c>
      <c r="D2466" s="247">
        <v>13.57</v>
      </c>
    </row>
    <row r="2467" spans="1:4" ht="13.5" x14ac:dyDescent="0.25">
      <c r="A2467" s="246">
        <v>92915</v>
      </c>
      <c r="B2467" s="246" t="s">
        <v>7708</v>
      </c>
      <c r="C2467" s="246" t="s">
        <v>6634</v>
      </c>
      <c r="D2467" s="247">
        <v>17.27</v>
      </c>
    </row>
    <row r="2468" spans="1:4" ht="13.5" x14ac:dyDescent="0.25">
      <c r="A2468" s="246">
        <v>92916</v>
      </c>
      <c r="B2468" s="246" t="s">
        <v>7709</v>
      </c>
      <c r="C2468" s="246" t="s">
        <v>6634</v>
      </c>
      <c r="D2468" s="247">
        <v>16.64</v>
      </c>
    </row>
    <row r="2469" spans="1:4" ht="13.5" x14ac:dyDescent="0.25">
      <c r="A2469" s="246">
        <v>92917</v>
      </c>
      <c r="B2469" s="246" t="s">
        <v>7710</v>
      </c>
      <c r="C2469" s="246" t="s">
        <v>6634</v>
      </c>
      <c r="D2469" s="247">
        <v>15.85</v>
      </c>
    </row>
    <row r="2470" spans="1:4" ht="13.5" x14ac:dyDescent="0.25">
      <c r="A2470" s="246">
        <v>92919</v>
      </c>
      <c r="B2470" s="246" t="s">
        <v>7711</v>
      </c>
      <c r="C2470" s="246" t="s">
        <v>6634</v>
      </c>
      <c r="D2470" s="247">
        <v>14.27</v>
      </c>
    </row>
    <row r="2471" spans="1:4" ht="13.5" x14ac:dyDescent="0.25">
      <c r="A2471" s="246">
        <v>92921</v>
      </c>
      <c r="B2471" s="246" t="s">
        <v>7712</v>
      </c>
      <c r="C2471" s="246" t="s">
        <v>6634</v>
      </c>
      <c r="D2471" s="247">
        <v>12.06</v>
      </c>
    </row>
    <row r="2472" spans="1:4" ht="13.5" x14ac:dyDescent="0.25">
      <c r="A2472" s="246">
        <v>92922</v>
      </c>
      <c r="B2472" s="246" t="s">
        <v>7713</v>
      </c>
      <c r="C2472" s="246" t="s">
        <v>6634</v>
      </c>
      <c r="D2472" s="247">
        <v>11.53</v>
      </c>
    </row>
    <row r="2473" spans="1:4" ht="13.5" x14ac:dyDescent="0.25">
      <c r="A2473" s="246">
        <v>92923</v>
      </c>
      <c r="B2473" s="246" t="s">
        <v>7714</v>
      </c>
      <c r="C2473" s="246" t="s">
        <v>6634</v>
      </c>
      <c r="D2473" s="247">
        <v>13.04</v>
      </c>
    </row>
    <row r="2474" spans="1:4" ht="13.5" x14ac:dyDescent="0.25">
      <c r="A2474" s="246">
        <v>92924</v>
      </c>
      <c r="B2474" s="246" t="s">
        <v>7715</v>
      </c>
      <c r="C2474" s="246" t="s">
        <v>6634</v>
      </c>
      <c r="D2474" s="247">
        <v>12.76</v>
      </c>
    </row>
    <row r="2475" spans="1:4" ht="13.5" x14ac:dyDescent="0.25">
      <c r="A2475" s="246">
        <v>95445</v>
      </c>
      <c r="B2475" s="246" t="s">
        <v>7716</v>
      </c>
      <c r="C2475" s="246" t="s">
        <v>6634</v>
      </c>
      <c r="D2475" s="247">
        <v>11.13</v>
      </c>
    </row>
    <row r="2476" spans="1:4" ht="13.5" x14ac:dyDescent="0.25">
      <c r="A2476" s="246">
        <v>95446</v>
      </c>
      <c r="B2476" s="246" t="s">
        <v>7717</v>
      </c>
      <c r="C2476" s="246" t="s">
        <v>6634</v>
      </c>
      <c r="D2476" s="247">
        <v>12.11</v>
      </c>
    </row>
    <row r="2477" spans="1:4" ht="13.5" x14ac:dyDescent="0.25">
      <c r="A2477" s="246">
        <v>95448</v>
      </c>
      <c r="B2477" s="246" t="s">
        <v>7718</v>
      </c>
      <c r="C2477" s="246" t="s">
        <v>6634</v>
      </c>
      <c r="D2477" s="247">
        <v>13.11</v>
      </c>
    </row>
    <row r="2478" spans="1:4" ht="13.5" x14ac:dyDescent="0.25">
      <c r="A2478" s="246">
        <v>95576</v>
      </c>
      <c r="B2478" s="246" t="s">
        <v>7719</v>
      </c>
      <c r="C2478" s="246" t="s">
        <v>6634</v>
      </c>
      <c r="D2478" s="247">
        <v>14.8</v>
      </c>
    </row>
    <row r="2479" spans="1:4" ht="13.5" x14ac:dyDescent="0.25">
      <c r="A2479" s="246">
        <v>95577</v>
      </c>
      <c r="B2479" s="246" t="s">
        <v>7720</v>
      </c>
      <c r="C2479" s="246" t="s">
        <v>6634</v>
      </c>
      <c r="D2479" s="247">
        <v>13.05</v>
      </c>
    </row>
    <row r="2480" spans="1:4" ht="13.5" x14ac:dyDescent="0.25">
      <c r="A2480" s="246">
        <v>95578</v>
      </c>
      <c r="B2480" s="246" t="s">
        <v>7721</v>
      </c>
      <c r="C2480" s="246" t="s">
        <v>6634</v>
      </c>
      <c r="D2480" s="247">
        <v>11.01</v>
      </c>
    </row>
    <row r="2481" spans="1:4" ht="13.5" x14ac:dyDescent="0.25">
      <c r="A2481" s="246">
        <v>95579</v>
      </c>
      <c r="B2481" s="246" t="s">
        <v>7722</v>
      </c>
      <c r="C2481" s="246" t="s">
        <v>6634</v>
      </c>
      <c r="D2481" s="247">
        <v>10.78</v>
      </c>
    </row>
    <row r="2482" spans="1:4" ht="13.5" x14ac:dyDescent="0.25">
      <c r="A2482" s="246">
        <v>95580</v>
      </c>
      <c r="B2482" s="246" t="s">
        <v>7723</v>
      </c>
      <c r="C2482" s="246" t="s">
        <v>6634</v>
      </c>
      <c r="D2482" s="247">
        <v>12.55</v>
      </c>
    </row>
    <row r="2483" spans="1:4" ht="13.5" x14ac:dyDescent="0.25">
      <c r="A2483" s="246">
        <v>95581</v>
      </c>
      <c r="B2483" s="246" t="s">
        <v>7724</v>
      </c>
      <c r="C2483" s="246" t="s">
        <v>6634</v>
      </c>
      <c r="D2483" s="247">
        <v>12.52</v>
      </c>
    </row>
    <row r="2484" spans="1:4" ht="13.5" x14ac:dyDescent="0.25">
      <c r="A2484" s="246">
        <v>95582</v>
      </c>
      <c r="B2484" s="246" t="s">
        <v>7725</v>
      </c>
      <c r="C2484" s="246" t="s">
        <v>6634</v>
      </c>
      <c r="D2484" s="247">
        <v>13.68</v>
      </c>
    </row>
    <row r="2485" spans="1:4" ht="13.5" x14ac:dyDescent="0.25">
      <c r="A2485" s="246">
        <v>95583</v>
      </c>
      <c r="B2485" s="246" t="s">
        <v>7726</v>
      </c>
      <c r="C2485" s="246" t="s">
        <v>6634</v>
      </c>
      <c r="D2485" s="247">
        <v>15.54</v>
      </c>
    </row>
    <row r="2486" spans="1:4" ht="13.5" x14ac:dyDescent="0.25">
      <c r="A2486" s="246">
        <v>95584</v>
      </c>
      <c r="B2486" s="246" t="s">
        <v>7727</v>
      </c>
      <c r="C2486" s="246" t="s">
        <v>6634</v>
      </c>
      <c r="D2486" s="247">
        <v>15.04</v>
      </c>
    </row>
    <row r="2487" spans="1:4" ht="13.5" x14ac:dyDescent="0.25">
      <c r="A2487" s="246">
        <v>95592</v>
      </c>
      <c r="B2487" s="246" t="s">
        <v>7728</v>
      </c>
      <c r="C2487" s="246" t="s">
        <v>6634</v>
      </c>
      <c r="D2487" s="247">
        <v>16.8</v>
      </c>
    </row>
    <row r="2488" spans="1:4" ht="13.5" x14ac:dyDescent="0.25">
      <c r="A2488" s="246">
        <v>95593</v>
      </c>
      <c r="B2488" s="246" t="s">
        <v>7729</v>
      </c>
      <c r="C2488" s="246" t="s">
        <v>6634</v>
      </c>
      <c r="D2488" s="247">
        <v>15.72</v>
      </c>
    </row>
    <row r="2489" spans="1:4" ht="13.5" x14ac:dyDescent="0.25">
      <c r="A2489" s="246">
        <v>95943</v>
      </c>
      <c r="B2489" s="246" t="s">
        <v>7730</v>
      </c>
      <c r="C2489" s="246" t="s">
        <v>6634</v>
      </c>
      <c r="D2489" s="247">
        <v>21.3</v>
      </c>
    </row>
    <row r="2490" spans="1:4" ht="13.5" x14ac:dyDescent="0.25">
      <c r="A2490" s="246">
        <v>95944</v>
      </c>
      <c r="B2490" s="246" t="s">
        <v>7731</v>
      </c>
      <c r="C2490" s="246" t="s">
        <v>6634</v>
      </c>
      <c r="D2490" s="247">
        <v>20.23</v>
      </c>
    </row>
    <row r="2491" spans="1:4" ht="13.5" x14ac:dyDescent="0.25">
      <c r="A2491" s="246">
        <v>95945</v>
      </c>
      <c r="B2491" s="246" t="s">
        <v>7732</v>
      </c>
      <c r="C2491" s="246" t="s">
        <v>6634</v>
      </c>
      <c r="D2491" s="247">
        <v>17.45</v>
      </c>
    </row>
    <row r="2492" spans="1:4" ht="13.5" x14ac:dyDescent="0.25">
      <c r="A2492" s="246">
        <v>95946</v>
      </c>
      <c r="B2492" s="246" t="s">
        <v>7733</v>
      </c>
      <c r="C2492" s="246" t="s">
        <v>6634</v>
      </c>
      <c r="D2492" s="247">
        <v>14.63</v>
      </c>
    </row>
    <row r="2493" spans="1:4" ht="13.5" x14ac:dyDescent="0.25">
      <c r="A2493" s="246">
        <v>95947</v>
      </c>
      <c r="B2493" s="246" t="s">
        <v>7734</v>
      </c>
      <c r="C2493" s="246" t="s">
        <v>6634</v>
      </c>
      <c r="D2493" s="247">
        <v>11.72</v>
      </c>
    </row>
    <row r="2494" spans="1:4" ht="13.5" x14ac:dyDescent="0.25">
      <c r="A2494" s="246">
        <v>95948</v>
      </c>
      <c r="B2494" s="246" t="s">
        <v>7735</v>
      </c>
      <c r="C2494" s="246" t="s">
        <v>6634</v>
      </c>
      <c r="D2494" s="247">
        <v>10.79</v>
      </c>
    </row>
    <row r="2495" spans="1:4" ht="13.5" x14ac:dyDescent="0.25">
      <c r="A2495" s="246">
        <v>96544</v>
      </c>
      <c r="B2495" s="246" t="s">
        <v>7736</v>
      </c>
      <c r="C2495" s="246" t="s">
        <v>6634</v>
      </c>
      <c r="D2495" s="247">
        <v>17.53</v>
      </c>
    </row>
    <row r="2496" spans="1:4" ht="13.5" x14ac:dyDescent="0.25">
      <c r="A2496" s="246">
        <v>96545</v>
      </c>
      <c r="B2496" s="246" t="s">
        <v>7737</v>
      </c>
      <c r="C2496" s="246" t="s">
        <v>6634</v>
      </c>
      <c r="D2496" s="247">
        <v>16.54</v>
      </c>
    </row>
    <row r="2497" spans="1:4" ht="13.5" x14ac:dyDescent="0.25">
      <c r="A2497" s="246">
        <v>96546</v>
      </c>
      <c r="B2497" s="246" t="s">
        <v>7738</v>
      </c>
      <c r="C2497" s="246" t="s">
        <v>6634</v>
      </c>
      <c r="D2497" s="247">
        <v>14.85</v>
      </c>
    </row>
    <row r="2498" spans="1:4" ht="13.5" x14ac:dyDescent="0.25">
      <c r="A2498" s="246">
        <v>96547</v>
      </c>
      <c r="B2498" s="246" t="s">
        <v>7739</v>
      </c>
      <c r="C2498" s="246" t="s">
        <v>6634</v>
      </c>
      <c r="D2498" s="247">
        <v>12.56</v>
      </c>
    </row>
    <row r="2499" spans="1:4" ht="13.5" x14ac:dyDescent="0.25">
      <c r="A2499" s="246">
        <v>96548</v>
      </c>
      <c r="B2499" s="246" t="s">
        <v>7740</v>
      </c>
      <c r="C2499" s="246" t="s">
        <v>6634</v>
      </c>
      <c r="D2499" s="247">
        <v>11.96</v>
      </c>
    </row>
    <row r="2500" spans="1:4" ht="13.5" x14ac:dyDescent="0.25">
      <c r="A2500" s="246">
        <v>96549</v>
      </c>
      <c r="B2500" s="246" t="s">
        <v>7741</v>
      </c>
      <c r="C2500" s="246" t="s">
        <v>6634</v>
      </c>
      <c r="D2500" s="247">
        <v>13.44</v>
      </c>
    </row>
    <row r="2501" spans="1:4" ht="13.5" x14ac:dyDescent="0.25">
      <c r="A2501" s="246">
        <v>96550</v>
      </c>
      <c r="B2501" s="246" t="s">
        <v>7742</v>
      </c>
      <c r="C2501" s="246" t="s">
        <v>6634</v>
      </c>
      <c r="D2501" s="247">
        <v>13.14</v>
      </c>
    </row>
    <row r="2502" spans="1:4" ht="13.5" x14ac:dyDescent="0.25">
      <c r="A2502" s="246">
        <v>100064</v>
      </c>
      <c r="B2502" s="246" t="s">
        <v>7743</v>
      </c>
      <c r="C2502" s="246" t="s">
        <v>6634</v>
      </c>
      <c r="D2502" s="247">
        <v>17.920000000000002</v>
      </c>
    </row>
    <row r="2503" spans="1:4" ht="13.5" x14ac:dyDescent="0.25">
      <c r="A2503" s="246">
        <v>100066</v>
      </c>
      <c r="B2503" s="246" t="s">
        <v>7744</v>
      </c>
      <c r="C2503" s="246" t="s">
        <v>6634</v>
      </c>
      <c r="D2503" s="247">
        <v>17.96</v>
      </c>
    </row>
    <row r="2504" spans="1:4" ht="13.5" x14ac:dyDescent="0.25">
      <c r="A2504" s="246">
        <v>100067</v>
      </c>
      <c r="B2504" s="246" t="s">
        <v>7745</v>
      </c>
      <c r="C2504" s="246" t="s">
        <v>6634</v>
      </c>
      <c r="D2504" s="247">
        <v>13.76</v>
      </c>
    </row>
    <row r="2505" spans="1:4" ht="13.5" x14ac:dyDescent="0.25">
      <c r="A2505" s="246">
        <v>100068</v>
      </c>
      <c r="B2505" s="246" t="s">
        <v>7746</v>
      </c>
      <c r="C2505" s="246" t="s">
        <v>6634</v>
      </c>
      <c r="D2505" s="247">
        <v>11.17</v>
      </c>
    </row>
    <row r="2506" spans="1:4" ht="13.5" x14ac:dyDescent="0.25">
      <c r="A2506" s="246">
        <v>102920</v>
      </c>
      <c r="B2506" s="246" t="s">
        <v>7747</v>
      </c>
      <c r="C2506" s="246" t="s">
        <v>6634</v>
      </c>
      <c r="D2506" s="247">
        <v>10.07</v>
      </c>
    </row>
    <row r="2507" spans="1:4" ht="13.5" x14ac:dyDescent="0.25">
      <c r="A2507" s="246">
        <v>102921</v>
      </c>
      <c r="B2507" s="246" t="s">
        <v>7748</v>
      </c>
      <c r="C2507" s="246" t="s">
        <v>6634</v>
      </c>
      <c r="D2507" s="247">
        <v>9.83</v>
      </c>
    </row>
    <row r="2508" spans="1:4" ht="13.5" x14ac:dyDescent="0.25">
      <c r="A2508" s="246">
        <v>102922</v>
      </c>
      <c r="B2508" s="246" t="s">
        <v>7749</v>
      </c>
      <c r="C2508" s="246" t="s">
        <v>6634</v>
      </c>
      <c r="D2508" s="247">
        <v>10.51</v>
      </c>
    </row>
    <row r="2509" spans="1:4" ht="13.5" x14ac:dyDescent="0.25">
      <c r="A2509" s="246">
        <v>102923</v>
      </c>
      <c r="B2509" s="246" t="s">
        <v>7750</v>
      </c>
      <c r="C2509" s="246" t="s">
        <v>6634</v>
      </c>
      <c r="D2509" s="247">
        <v>9.68</v>
      </c>
    </row>
    <row r="2510" spans="1:4" ht="13.5" x14ac:dyDescent="0.25">
      <c r="A2510" s="246">
        <v>103088</v>
      </c>
      <c r="B2510" s="246" t="s">
        <v>7751</v>
      </c>
      <c r="C2510" s="246" t="s">
        <v>6634</v>
      </c>
      <c r="D2510" s="247">
        <v>11.43</v>
      </c>
    </row>
    <row r="2511" spans="1:4" ht="13.5" x14ac:dyDescent="0.25">
      <c r="A2511" s="246">
        <v>89993</v>
      </c>
      <c r="B2511" s="246" t="s">
        <v>7752</v>
      </c>
      <c r="C2511" s="246" t="s">
        <v>6703</v>
      </c>
      <c r="D2511" s="247">
        <v>864.46</v>
      </c>
    </row>
    <row r="2512" spans="1:4" ht="13.5" x14ac:dyDescent="0.25">
      <c r="A2512" s="246">
        <v>89994</v>
      </c>
      <c r="B2512" s="246" t="s">
        <v>7753</v>
      </c>
      <c r="C2512" s="246" t="s">
        <v>6703</v>
      </c>
      <c r="D2512" s="247">
        <v>752.94</v>
      </c>
    </row>
    <row r="2513" spans="1:4" ht="13.5" x14ac:dyDescent="0.25">
      <c r="A2513" s="246">
        <v>89995</v>
      </c>
      <c r="B2513" s="246" t="s">
        <v>7754</v>
      </c>
      <c r="C2513" s="246" t="s">
        <v>6703</v>
      </c>
      <c r="D2513" s="247">
        <v>835.94</v>
      </c>
    </row>
    <row r="2514" spans="1:4" ht="13.5" x14ac:dyDescent="0.25">
      <c r="A2514" s="246">
        <v>90278</v>
      </c>
      <c r="B2514" s="246" t="s">
        <v>7755</v>
      </c>
      <c r="C2514" s="246" t="s">
        <v>6703</v>
      </c>
      <c r="D2514" s="247">
        <v>446.16</v>
      </c>
    </row>
    <row r="2515" spans="1:4" ht="13.5" x14ac:dyDescent="0.25">
      <c r="A2515" s="246">
        <v>90279</v>
      </c>
      <c r="B2515" s="246" t="s">
        <v>7756</v>
      </c>
      <c r="C2515" s="246" t="s">
        <v>6703</v>
      </c>
      <c r="D2515" s="247">
        <v>495.68</v>
      </c>
    </row>
    <row r="2516" spans="1:4" ht="13.5" x14ac:dyDescent="0.25">
      <c r="A2516" s="246">
        <v>90280</v>
      </c>
      <c r="B2516" s="246" t="s">
        <v>7757</v>
      </c>
      <c r="C2516" s="246" t="s">
        <v>6703</v>
      </c>
      <c r="D2516" s="247">
        <v>555.62</v>
      </c>
    </row>
    <row r="2517" spans="1:4" ht="13.5" x14ac:dyDescent="0.25">
      <c r="A2517" s="246">
        <v>90281</v>
      </c>
      <c r="B2517" s="246" t="s">
        <v>7758</v>
      </c>
      <c r="C2517" s="246" t="s">
        <v>6703</v>
      </c>
      <c r="D2517" s="247">
        <v>654.26</v>
      </c>
    </row>
    <row r="2518" spans="1:4" ht="13.5" x14ac:dyDescent="0.25">
      <c r="A2518" s="246">
        <v>90282</v>
      </c>
      <c r="B2518" s="246" t="s">
        <v>7759</v>
      </c>
      <c r="C2518" s="246" t="s">
        <v>6703</v>
      </c>
      <c r="D2518" s="247">
        <v>437.74</v>
      </c>
    </row>
    <row r="2519" spans="1:4" ht="13.5" x14ac:dyDescent="0.25">
      <c r="A2519" s="246">
        <v>90283</v>
      </c>
      <c r="B2519" s="246" t="s">
        <v>7760</v>
      </c>
      <c r="C2519" s="246" t="s">
        <v>6703</v>
      </c>
      <c r="D2519" s="247">
        <v>487.35</v>
      </c>
    </row>
    <row r="2520" spans="1:4" ht="13.5" x14ac:dyDescent="0.25">
      <c r="A2520" s="246">
        <v>90284</v>
      </c>
      <c r="B2520" s="246" t="s">
        <v>7761</v>
      </c>
      <c r="C2520" s="246" t="s">
        <v>6703</v>
      </c>
      <c r="D2520" s="247">
        <v>550.52</v>
      </c>
    </row>
    <row r="2521" spans="1:4" ht="13.5" x14ac:dyDescent="0.25">
      <c r="A2521" s="246">
        <v>90285</v>
      </c>
      <c r="B2521" s="246" t="s">
        <v>7762</v>
      </c>
      <c r="C2521" s="246" t="s">
        <v>6703</v>
      </c>
      <c r="D2521" s="247">
        <v>653.78</v>
      </c>
    </row>
    <row r="2522" spans="1:4" ht="13.5" x14ac:dyDescent="0.25">
      <c r="A2522" s="246">
        <v>94962</v>
      </c>
      <c r="B2522" s="246" t="s">
        <v>7763</v>
      </c>
      <c r="C2522" s="246" t="s">
        <v>6703</v>
      </c>
      <c r="D2522" s="247">
        <v>334.24</v>
      </c>
    </row>
    <row r="2523" spans="1:4" ht="13.5" x14ac:dyDescent="0.25">
      <c r="A2523" s="246">
        <v>94963</v>
      </c>
      <c r="B2523" s="246" t="s">
        <v>7764</v>
      </c>
      <c r="C2523" s="246" t="s">
        <v>6703</v>
      </c>
      <c r="D2523" s="247">
        <v>375.96</v>
      </c>
    </row>
    <row r="2524" spans="1:4" ht="13.5" x14ac:dyDescent="0.25">
      <c r="A2524" s="246">
        <v>94964</v>
      </c>
      <c r="B2524" s="246" t="s">
        <v>7765</v>
      </c>
      <c r="C2524" s="246" t="s">
        <v>6703</v>
      </c>
      <c r="D2524" s="247">
        <v>414.17</v>
      </c>
    </row>
    <row r="2525" spans="1:4" ht="13.5" x14ac:dyDescent="0.25">
      <c r="A2525" s="246">
        <v>94965</v>
      </c>
      <c r="B2525" s="246" t="s">
        <v>7766</v>
      </c>
      <c r="C2525" s="246" t="s">
        <v>6703</v>
      </c>
      <c r="D2525" s="247">
        <v>434.48</v>
      </c>
    </row>
    <row r="2526" spans="1:4" ht="13.5" x14ac:dyDescent="0.25">
      <c r="A2526" s="246">
        <v>94966</v>
      </c>
      <c r="B2526" s="246" t="s">
        <v>7767</v>
      </c>
      <c r="C2526" s="246" t="s">
        <v>6703</v>
      </c>
      <c r="D2526" s="247">
        <v>451.24</v>
      </c>
    </row>
    <row r="2527" spans="1:4" ht="13.5" x14ac:dyDescent="0.25">
      <c r="A2527" s="246">
        <v>94967</v>
      </c>
      <c r="B2527" s="246" t="s">
        <v>7768</v>
      </c>
      <c r="C2527" s="246" t="s">
        <v>6703</v>
      </c>
      <c r="D2527" s="247">
        <v>520.55999999999995</v>
      </c>
    </row>
    <row r="2528" spans="1:4" ht="13.5" x14ac:dyDescent="0.25">
      <c r="A2528" s="246">
        <v>94968</v>
      </c>
      <c r="B2528" s="246" t="s">
        <v>7769</v>
      </c>
      <c r="C2528" s="246" t="s">
        <v>6703</v>
      </c>
      <c r="D2528" s="247">
        <v>332.71</v>
      </c>
    </row>
    <row r="2529" spans="1:4" ht="13.5" x14ac:dyDescent="0.25">
      <c r="A2529" s="246">
        <v>94969</v>
      </c>
      <c r="B2529" s="246" t="s">
        <v>7770</v>
      </c>
      <c r="C2529" s="246" t="s">
        <v>6703</v>
      </c>
      <c r="D2529" s="247">
        <v>371.95</v>
      </c>
    </row>
    <row r="2530" spans="1:4" ht="13.5" x14ac:dyDescent="0.25">
      <c r="A2530" s="246">
        <v>94970</v>
      </c>
      <c r="B2530" s="246" t="s">
        <v>7771</v>
      </c>
      <c r="C2530" s="246" t="s">
        <v>6703</v>
      </c>
      <c r="D2530" s="247">
        <v>405.57</v>
      </c>
    </row>
    <row r="2531" spans="1:4" ht="13.5" x14ac:dyDescent="0.25">
      <c r="A2531" s="246">
        <v>94971</v>
      </c>
      <c r="B2531" s="246" t="s">
        <v>7772</v>
      </c>
      <c r="C2531" s="246" t="s">
        <v>6703</v>
      </c>
      <c r="D2531" s="247">
        <v>430.63</v>
      </c>
    </row>
    <row r="2532" spans="1:4" ht="13.5" x14ac:dyDescent="0.25">
      <c r="A2532" s="246">
        <v>94972</v>
      </c>
      <c r="B2532" s="246" t="s">
        <v>7773</v>
      </c>
      <c r="C2532" s="246" t="s">
        <v>6703</v>
      </c>
      <c r="D2532" s="247">
        <v>447.38</v>
      </c>
    </row>
    <row r="2533" spans="1:4" ht="13.5" x14ac:dyDescent="0.25">
      <c r="A2533" s="246">
        <v>94973</v>
      </c>
      <c r="B2533" s="246" t="s">
        <v>7774</v>
      </c>
      <c r="C2533" s="246" t="s">
        <v>6703</v>
      </c>
      <c r="D2533" s="247">
        <v>515.52</v>
      </c>
    </row>
    <row r="2534" spans="1:4" ht="13.5" x14ac:dyDescent="0.25">
      <c r="A2534" s="246">
        <v>94974</v>
      </c>
      <c r="B2534" s="246" t="s">
        <v>7775</v>
      </c>
      <c r="C2534" s="246" t="s">
        <v>6703</v>
      </c>
      <c r="D2534" s="247">
        <v>385.09</v>
      </c>
    </row>
    <row r="2535" spans="1:4" ht="13.5" x14ac:dyDescent="0.25">
      <c r="A2535" s="246">
        <v>94975</v>
      </c>
      <c r="B2535" s="246" t="s">
        <v>7776</v>
      </c>
      <c r="C2535" s="246" t="s">
        <v>6703</v>
      </c>
      <c r="D2535" s="247">
        <v>422.59</v>
      </c>
    </row>
    <row r="2536" spans="1:4" ht="13.5" x14ac:dyDescent="0.25">
      <c r="A2536" s="246">
        <v>96555</v>
      </c>
      <c r="B2536" s="246" t="s">
        <v>7777</v>
      </c>
      <c r="C2536" s="246" t="s">
        <v>6703</v>
      </c>
      <c r="D2536" s="247">
        <v>606.83000000000004</v>
      </c>
    </row>
    <row r="2537" spans="1:4" ht="13.5" x14ac:dyDescent="0.25">
      <c r="A2537" s="246">
        <v>96556</v>
      </c>
      <c r="B2537" s="246" t="s">
        <v>7778</v>
      </c>
      <c r="C2537" s="246" t="s">
        <v>6703</v>
      </c>
      <c r="D2537" s="247">
        <v>674.5</v>
      </c>
    </row>
    <row r="2538" spans="1:4" ht="13.5" x14ac:dyDescent="0.25">
      <c r="A2538" s="246">
        <v>96557</v>
      </c>
      <c r="B2538" s="246" t="s">
        <v>7779</v>
      </c>
      <c r="C2538" s="246" t="s">
        <v>6703</v>
      </c>
      <c r="D2538" s="247">
        <v>703.52</v>
      </c>
    </row>
    <row r="2539" spans="1:4" ht="13.5" x14ac:dyDescent="0.25">
      <c r="A2539" s="246">
        <v>96558</v>
      </c>
      <c r="B2539" s="246" t="s">
        <v>7780</v>
      </c>
      <c r="C2539" s="246" t="s">
        <v>6703</v>
      </c>
      <c r="D2539" s="247">
        <v>709.62</v>
      </c>
    </row>
    <row r="2540" spans="1:4" ht="13.5" x14ac:dyDescent="0.25">
      <c r="A2540" s="246">
        <v>99235</v>
      </c>
      <c r="B2540" s="246" t="s">
        <v>7781</v>
      </c>
      <c r="C2540" s="246" t="s">
        <v>6703</v>
      </c>
      <c r="D2540" s="247">
        <v>683.18</v>
      </c>
    </row>
    <row r="2541" spans="1:4" ht="13.5" x14ac:dyDescent="0.25">
      <c r="A2541" s="246">
        <v>99431</v>
      </c>
      <c r="B2541" s="246" t="s">
        <v>7782</v>
      </c>
      <c r="C2541" s="246" t="s">
        <v>6703</v>
      </c>
      <c r="D2541" s="247">
        <v>704.17</v>
      </c>
    </row>
    <row r="2542" spans="1:4" ht="13.5" x14ac:dyDescent="0.25">
      <c r="A2542" s="246">
        <v>99432</v>
      </c>
      <c r="B2542" s="246" t="s">
        <v>7783</v>
      </c>
      <c r="C2542" s="246" t="s">
        <v>6703</v>
      </c>
      <c r="D2542" s="247">
        <v>684.11</v>
      </c>
    </row>
    <row r="2543" spans="1:4" ht="13.5" x14ac:dyDescent="0.25">
      <c r="A2543" s="246">
        <v>99433</v>
      </c>
      <c r="B2543" s="246" t="s">
        <v>7784</v>
      </c>
      <c r="C2543" s="246" t="s">
        <v>6703</v>
      </c>
      <c r="D2543" s="247">
        <v>738.65</v>
      </c>
    </row>
    <row r="2544" spans="1:4" ht="13.5" x14ac:dyDescent="0.25">
      <c r="A2544" s="246">
        <v>99434</v>
      </c>
      <c r="B2544" s="246" t="s">
        <v>7785</v>
      </c>
      <c r="C2544" s="246" t="s">
        <v>6703</v>
      </c>
      <c r="D2544" s="247">
        <v>707.44</v>
      </c>
    </row>
    <row r="2545" spans="1:4" ht="13.5" x14ac:dyDescent="0.25">
      <c r="A2545" s="246">
        <v>99435</v>
      </c>
      <c r="B2545" s="246" t="s">
        <v>7786</v>
      </c>
      <c r="C2545" s="246" t="s">
        <v>6703</v>
      </c>
      <c r="D2545" s="247">
        <v>686.35</v>
      </c>
    </row>
    <row r="2546" spans="1:4" ht="13.5" x14ac:dyDescent="0.25">
      <c r="A2546" s="246">
        <v>99436</v>
      </c>
      <c r="B2546" s="246" t="s">
        <v>7787</v>
      </c>
      <c r="C2546" s="246" t="s">
        <v>6703</v>
      </c>
      <c r="D2546" s="247">
        <v>755.72</v>
      </c>
    </row>
    <row r="2547" spans="1:4" ht="13.5" x14ac:dyDescent="0.25">
      <c r="A2547" s="246">
        <v>99437</v>
      </c>
      <c r="B2547" s="246" t="s">
        <v>7788</v>
      </c>
      <c r="C2547" s="246" t="s">
        <v>6703</v>
      </c>
      <c r="D2547" s="247">
        <v>723.56</v>
      </c>
    </row>
    <row r="2548" spans="1:4" ht="13.5" x14ac:dyDescent="0.25">
      <c r="A2548" s="246">
        <v>99438</v>
      </c>
      <c r="B2548" s="246" t="s">
        <v>7789</v>
      </c>
      <c r="C2548" s="246" t="s">
        <v>6703</v>
      </c>
      <c r="D2548" s="247">
        <v>728.25</v>
      </c>
    </row>
    <row r="2549" spans="1:4" ht="13.5" x14ac:dyDescent="0.25">
      <c r="A2549" s="246">
        <v>99439</v>
      </c>
      <c r="B2549" s="246" t="s">
        <v>7790</v>
      </c>
      <c r="C2549" s="246" t="s">
        <v>6703</v>
      </c>
      <c r="D2549" s="247">
        <v>692.8</v>
      </c>
    </row>
    <row r="2550" spans="1:4" ht="13.5" x14ac:dyDescent="0.25">
      <c r="A2550" s="246">
        <v>102473</v>
      </c>
      <c r="B2550" s="246" t="s">
        <v>7791</v>
      </c>
      <c r="C2550" s="246" t="s">
        <v>6703</v>
      </c>
      <c r="D2550" s="247">
        <v>456.78</v>
      </c>
    </row>
    <row r="2551" spans="1:4" ht="13.5" x14ac:dyDescent="0.25">
      <c r="A2551" s="246">
        <v>102474</v>
      </c>
      <c r="B2551" s="246" t="s">
        <v>7792</v>
      </c>
      <c r="C2551" s="246" t="s">
        <v>6703</v>
      </c>
      <c r="D2551" s="247">
        <v>495.96</v>
      </c>
    </row>
    <row r="2552" spans="1:4" ht="13.5" x14ac:dyDescent="0.25">
      <c r="A2552" s="246">
        <v>102475</v>
      </c>
      <c r="B2552" s="246" t="s">
        <v>7793</v>
      </c>
      <c r="C2552" s="246" t="s">
        <v>6703</v>
      </c>
      <c r="D2552" s="247">
        <v>538.87</v>
      </c>
    </row>
    <row r="2553" spans="1:4" ht="13.5" x14ac:dyDescent="0.25">
      <c r="A2553" s="246">
        <v>102476</v>
      </c>
      <c r="B2553" s="246" t="s">
        <v>7794</v>
      </c>
      <c r="C2553" s="246" t="s">
        <v>6703</v>
      </c>
      <c r="D2553" s="247">
        <v>560.16999999999996</v>
      </c>
    </row>
    <row r="2554" spans="1:4" ht="13.5" x14ac:dyDescent="0.25">
      <c r="A2554" s="246">
        <v>102477</v>
      </c>
      <c r="B2554" s="246" t="s">
        <v>7795</v>
      </c>
      <c r="C2554" s="246" t="s">
        <v>6703</v>
      </c>
      <c r="D2554" s="247">
        <v>593.20000000000005</v>
      </c>
    </row>
    <row r="2555" spans="1:4" ht="13.5" x14ac:dyDescent="0.25">
      <c r="A2555" s="246">
        <v>102478</v>
      </c>
      <c r="B2555" s="246" t="s">
        <v>7796</v>
      </c>
      <c r="C2555" s="246" t="s">
        <v>6703</v>
      </c>
      <c r="D2555" s="247">
        <v>647.34</v>
      </c>
    </row>
    <row r="2556" spans="1:4" ht="13.5" x14ac:dyDescent="0.25">
      <c r="A2556" s="246">
        <v>102479</v>
      </c>
      <c r="B2556" s="246" t="s">
        <v>7797</v>
      </c>
      <c r="C2556" s="246" t="s">
        <v>6703</v>
      </c>
      <c r="D2556" s="247">
        <v>455.79</v>
      </c>
    </row>
    <row r="2557" spans="1:4" ht="13.5" x14ac:dyDescent="0.25">
      <c r="A2557" s="246">
        <v>102480</v>
      </c>
      <c r="B2557" s="246" t="s">
        <v>7798</v>
      </c>
      <c r="C2557" s="246" t="s">
        <v>6703</v>
      </c>
      <c r="D2557" s="247">
        <v>492.4</v>
      </c>
    </row>
    <row r="2558" spans="1:4" ht="13.5" x14ac:dyDescent="0.25">
      <c r="A2558" s="246">
        <v>102481</v>
      </c>
      <c r="B2558" s="246" t="s">
        <v>7799</v>
      </c>
      <c r="C2558" s="246" t="s">
        <v>6703</v>
      </c>
      <c r="D2558" s="247">
        <v>530.76</v>
      </c>
    </row>
    <row r="2559" spans="1:4" ht="13.5" x14ac:dyDescent="0.25">
      <c r="A2559" s="246">
        <v>102482</v>
      </c>
      <c r="B2559" s="246" t="s">
        <v>7800</v>
      </c>
      <c r="C2559" s="246" t="s">
        <v>6703</v>
      </c>
      <c r="D2559" s="247">
        <v>559.52</v>
      </c>
    </row>
    <row r="2560" spans="1:4" ht="13.5" x14ac:dyDescent="0.25">
      <c r="A2560" s="246">
        <v>102483</v>
      </c>
      <c r="B2560" s="246" t="s">
        <v>7801</v>
      </c>
      <c r="C2560" s="246" t="s">
        <v>6703</v>
      </c>
      <c r="D2560" s="247">
        <v>589.62</v>
      </c>
    </row>
    <row r="2561" spans="1:4" ht="13.5" x14ac:dyDescent="0.25">
      <c r="A2561" s="246">
        <v>102484</v>
      </c>
      <c r="B2561" s="246" t="s">
        <v>7802</v>
      </c>
      <c r="C2561" s="246" t="s">
        <v>6703</v>
      </c>
      <c r="D2561" s="247">
        <v>648.05999999999995</v>
      </c>
    </row>
    <row r="2562" spans="1:4" ht="13.5" x14ac:dyDescent="0.25">
      <c r="A2562" s="246">
        <v>102485</v>
      </c>
      <c r="B2562" s="246" t="s">
        <v>7803</v>
      </c>
      <c r="C2562" s="246" t="s">
        <v>6703</v>
      </c>
      <c r="D2562" s="247">
        <v>510.34</v>
      </c>
    </row>
    <row r="2563" spans="1:4" ht="13.5" x14ac:dyDescent="0.25">
      <c r="A2563" s="246">
        <v>102486</v>
      </c>
      <c r="B2563" s="246" t="s">
        <v>7804</v>
      </c>
      <c r="C2563" s="246" t="s">
        <v>6703</v>
      </c>
      <c r="D2563" s="247">
        <v>543.64</v>
      </c>
    </row>
    <row r="2564" spans="1:4" ht="13.5" x14ac:dyDescent="0.25">
      <c r="A2564" s="246">
        <v>102487</v>
      </c>
      <c r="B2564" s="246" t="s">
        <v>7805</v>
      </c>
      <c r="C2564" s="246" t="s">
        <v>6703</v>
      </c>
      <c r="D2564" s="247">
        <v>483.31</v>
      </c>
    </row>
    <row r="2565" spans="1:4" ht="13.5" x14ac:dyDescent="0.25">
      <c r="A2565" s="246">
        <v>103183</v>
      </c>
      <c r="B2565" s="246" t="s">
        <v>7806</v>
      </c>
      <c r="C2565" s="246" t="s">
        <v>6703</v>
      </c>
      <c r="D2565" s="247">
        <v>725.05</v>
      </c>
    </row>
    <row r="2566" spans="1:4" ht="13.5" x14ac:dyDescent="0.25">
      <c r="A2566" s="246">
        <v>103184</v>
      </c>
      <c r="B2566" s="246" t="s">
        <v>7807</v>
      </c>
      <c r="C2566" s="246" t="s">
        <v>6703</v>
      </c>
      <c r="D2566" s="247">
        <v>692.66</v>
      </c>
    </row>
    <row r="2567" spans="1:4" ht="13.5" x14ac:dyDescent="0.25">
      <c r="A2567" s="246">
        <v>103669</v>
      </c>
      <c r="B2567" s="246" t="s">
        <v>7808</v>
      </c>
      <c r="C2567" s="246" t="s">
        <v>6703</v>
      </c>
      <c r="D2567" s="247">
        <v>907.07</v>
      </c>
    </row>
    <row r="2568" spans="1:4" ht="13.5" x14ac:dyDescent="0.25">
      <c r="A2568" s="246">
        <v>103670</v>
      </c>
      <c r="B2568" s="246" t="s">
        <v>7809</v>
      </c>
      <c r="C2568" s="246" t="s">
        <v>6703</v>
      </c>
      <c r="D2568" s="247">
        <v>229.19</v>
      </c>
    </row>
    <row r="2569" spans="1:4" ht="13.5" x14ac:dyDescent="0.25">
      <c r="A2569" s="246">
        <v>103671</v>
      </c>
      <c r="B2569" s="246" t="s">
        <v>7810</v>
      </c>
      <c r="C2569" s="246" t="s">
        <v>6703</v>
      </c>
      <c r="D2569" s="247">
        <v>715.02</v>
      </c>
    </row>
    <row r="2570" spans="1:4" ht="13.5" x14ac:dyDescent="0.25">
      <c r="A2570" s="246">
        <v>103672</v>
      </c>
      <c r="B2570" s="246" t="s">
        <v>7811</v>
      </c>
      <c r="C2570" s="246" t="s">
        <v>6703</v>
      </c>
      <c r="D2570" s="247">
        <v>671.04</v>
      </c>
    </row>
    <row r="2571" spans="1:4" ht="13.5" x14ac:dyDescent="0.25">
      <c r="A2571" s="246">
        <v>103673</v>
      </c>
      <c r="B2571" s="246" t="s">
        <v>7812</v>
      </c>
      <c r="C2571" s="246" t="s">
        <v>6703</v>
      </c>
      <c r="D2571" s="247">
        <v>32.18</v>
      </c>
    </row>
    <row r="2572" spans="1:4" ht="13.5" x14ac:dyDescent="0.25">
      <c r="A2572" s="246">
        <v>103674</v>
      </c>
      <c r="B2572" s="246" t="s">
        <v>7813</v>
      </c>
      <c r="C2572" s="246" t="s">
        <v>6703</v>
      </c>
      <c r="D2572" s="247">
        <v>686.7</v>
      </c>
    </row>
    <row r="2573" spans="1:4" ht="13.5" x14ac:dyDescent="0.25">
      <c r="A2573" s="246">
        <v>103675</v>
      </c>
      <c r="B2573" s="246" t="s">
        <v>7814</v>
      </c>
      <c r="C2573" s="246" t="s">
        <v>6703</v>
      </c>
      <c r="D2573" s="247">
        <v>671.43</v>
      </c>
    </row>
    <row r="2574" spans="1:4" ht="13.5" x14ac:dyDescent="0.25">
      <c r="A2574" s="246">
        <v>103676</v>
      </c>
      <c r="B2574" s="246" t="s">
        <v>7815</v>
      </c>
      <c r="C2574" s="246" t="s">
        <v>6703</v>
      </c>
      <c r="D2574" s="247">
        <v>950.47</v>
      </c>
    </row>
    <row r="2575" spans="1:4" ht="13.5" x14ac:dyDescent="0.25">
      <c r="A2575" s="246">
        <v>103677</v>
      </c>
      <c r="B2575" s="246" t="s">
        <v>7816</v>
      </c>
      <c r="C2575" s="246" t="s">
        <v>6703</v>
      </c>
      <c r="D2575" s="247">
        <v>819.16</v>
      </c>
    </row>
    <row r="2576" spans="1:4" ht="13.5" x14ac:dyDescent="0.25">
      <c r="A2576" s="246">
        <v>103678</v>
      </c>
      <c r="B2576" s="246" t="s">
        <v>7817</v>
      </c>
      <c r="C2576" s="246" t="s">
        <v>6703</v>
      </c>
      <c r="D2576" s="247">
        <v>877.1</v>
      </c>
    </row>
    <row r="2577" spans="1:4" ht="13.5" x14ac:dyDescent="0.25">
      <c r="A2577" s="246">
        <v>103679</v>
      </c>
      <c r="B2577" s="246" t="s">
        <v>7818</v>
      </c>
      <c r="C2577" s="246" t="s">
        <v>6703</v>
      </c>
      <c r="D2577" s="247">
        <v>786.62</v>
      </c>
    </row>
    <row r="2578" spans="1:4" ht="13.5" x14ac:dyDescent="0.25">
      <c r="A2578" s="246">
        <v>103680</v>
      </c>
      <c r="B2578" s="246" t="s">
        <v>7819</v>
      </c>
      <c r="C2578" s="246" t="s">
        <v>6703</v>
      </c>
      <c r="D2578" s="247">
        <v>823.02</v>
      </c>
    </row>
    <row r="2579" spans="1:4" ht="13.5" x14ac:dyDescent="0.25">
      <c r="A2579" s="246">
        <v>103681</v>
      </c>
      <c r="B2579" s="246" t="s">
        <v>7820</v>
      </c>
      <c r="C2579" s="246" t="s">
        <v>6703</v>
      </c>
      <c r="D2579" s="247">
        <v>735.02</v>
      </c>
    </row>
    <row r="2580" spans="1:4" ht="13.5" x14ac:dyDescent="0.25">
      <c r="A2580" s="246">
        <v>103682</v>
      </c>
      <c r="B2580" s="246" t="s">
        <v>7821</v>
      </c>
      <c r="C2580" s="246" t="s">
        <v>6703</v>
      </c>
      <c r="D2580" s="247">
        <v>920.75</v>
      </c>
    </row>
    <row r="2581" spans="1:4" ht="13.5" x14ac:dyDescent="0.25">
      <c r="A2581" s="246">
        <v>103683</v>
      </c>
      <c r="B2581" s="246" t="s">
        <v>7822</v>
      </c>
      <c r="C2581" s="246" t="s">
        <v>6703</v>
      </c>
      <c r="D2581" s="248">
        <v>1143.1400000000001</v>
      </c>
    </row>
    <row r="2582" spans="1:4" ht="13.5" x14ac:dyDescent="0.25">
      <c r="A2582" s="246">
        <v>103684</v>
      </c>
      <c r="B2582" s="246" t="s">
        <v>7823</v>
      </c>
      <c r="C2582" s="246" t="s">
        <v>6703</v>
      </c>
      <c r="D2582" s="247">
        <v>684.63</v>
      </c>
    </row>
    <row r="2583" spans="1:4" ht="13.5" x14ac:dyDescent="0.25">
      <c r="A2583" s="246">
        <v>103685</v>
      </c>
      <c r="B2583" s="246" t="s">
        <v>7824</v>
      </c>
      <c r="C2583" s="246" t="s">
        <v>6703</v>
      </c>
      <c r="D2583" s="247">
        <v>674.95</v>
      </c>
    </row>
    <row r="2584" spans="1:4" ht="13.5" x14ac:dyDescent="0.25">
      <c r="A2584" s="246">
        <v>103686</v>
      </c>
      <c r="B2584" s="246" t="s">
        <v>7825</v>
      </c>
      <c r="C2584" s="246" t="s">
        <v>6703</v>
      </c>
      <c r="D2584" s="247">
        <v>721.14</v>
      </c>
    </row>
    <row r="2585" spans="1:4" ht="13.5" x14ac:dyDescent="0.25">
      <c r="A2585" s="246">
        <v>103687</v>
      </c>
      <c r="B2585" s="246" t="s">
        <v>7826</v>
      </c>
      <c r="C2585" s="246" t="s">
        <v>6703</v>
      </c>
      <c r="D2585" s="248">
        <v>1002.12</v>
      </c>
    </row>
    <row r="2586" spans="1:4" ht="13.5" x14ac:dyDescent="0.25">
      <c r="A2586" s="246">
        <v>103688</v>
      </c>
      <c r="B2586" s="246" t="s">
        <v>7827</v>
      </c>
      <c r="C2586" s="246" t="s">
        <v>6703</v>
      </c>
      <c r="D2586" s="247">
        <v>814.17</v>
      </c>
    </row>
    <row r="2587" spans="1:4" ht="13.5" x14ac:dyDescent="0.25">
      <c r="A2587" s="246">
        <v>101963</v>
      </c>
      <c r="B2587" s="246" t="s">
        <v>7828</v>
      </c>
      <c r="C2587" s="246" t="s">
        <v>5570</v>
      </c>
      <c r="D2587" s="247">
        <v>191.09</v>
      </c>
    </row>
    <row r="2588" spans="1:4" ht="13.5" x14ac:dyDescent="0.25">
      <c r="A2588" s="246">
        <v>101964</v>
      </c>
      <c r="B2588" s="246" t="s">
        <v>7829</v>
      </c>
      <c r="C2588" s="246" t="s">
        <v>5570</v>
      </c>
      <c r="D2588" s="247">
        <v>177.5</v>
      </c>
    </row>
    <row r="2589" spans="1:4" ht="13.5" x14ac:dyDescent="0.25">
      <c r="A2589" s="246">
        <v>101165</v>
      </c>
      <c r="B2589" s="246" t="s">
        <v>7830</v>
      </c>
      <c r="C2589" s="246" t="s">
        <v>6703</v>
      </c>
      <c r="D2589" s="247">
        <v>809.93</v>
      </c>
    </row>
    <row r="2590" spans="1:4" ht="13.5" x14ac:dyDescent="0.25">
      <c r="A2590" s="246">
        <v>101166</v>
      </c>
      <c r="B2590" s="246" t="s">
        <v>7831</v>
      </c>
      <c r="C2590" s="246" t="s">
        <v>6703</v>
      </c>
      <c r="D2590" s="247">
        <v>612.66999999999996</v>
      </c>
    </row>
    <row r="2591" spans="1:4" ht="13.5" x14ac:dyDescent="0.25">
      <c r="A2591" s="246">
        <v>98575</v>
      </c>
      <c r="B2591" s="246" t="s">
        <v>7832</v>
      </c>
      <c r="C2591" s="246" t="s">
        <v>5237</v>
      </c>
      <c r="D2591" s="247">
        <v>84.52</v>
      </c>
    </row>
    <row r="2592" spans="1:4" ht="13.5" x14ac:dyDescent="0.25">
      <c r="A2592" s="246">
        <v>98576</v>
      </c>
      <c r="B2592" s="246" t="s">
        <v>7833</v>
      </c>
      <c r="C2592" s="246" t="s">
        <v>5237</v>
      </c>
      <c r="D2592" s="247">
        <v>20.55</v>
      </c>
    </row>
    <row r="2593" spans="1:4" ht="13.5" x14ac:dyDescent="0.25">
      <c r="A2593" s="246">
        <v>98577</v>
      </c>
      <c r="B2593" s="246" t="s">
        <v>7834</v>
      </c>
      <c r="C2593" s="246" t="s">
        <v>5237</v>
      </c>
      <c r="D2593" s="247">
        <v>36.74</v>
      </c>
    </row>
    <row r="2594" spans="1:4" ht="13.5" x14ac:dyDescent="0.25">
      <c r="A2594" s="246">
        <v>93182</v>
      </c>
      <c r="B2594" s="246" t="s">
        <v>7835</v>
      </c>
      <c r="C2594" s="246" t="s">
        <v>5237</v>
      </c>
      <c r="D2594" s="247">
        <v>42.41</v>
      </c>
    </row>
    <row r="2595" spans="1:4" ht="13.5" x14ac:dyDescent="0.25">
      <c r="A2595" s="246">
        <v>93183</v>
      </c>
      <c r="B2595" s="246" t="s">
        <v>7836</v>
      </c>
      <c r="C2595" s="246" t="s">
        <v>5237</v>
      </c>
      <c r="D2595" s="247">
        <v>54.67</v>
      </c>
    </row>
    <row r="2596" spans="1:4" ht="13.5" x14ac:dyDescent="0.25">
      <c r="A2596" s="246">
        <v>93184</v>
      </c>
      <c r="B2596" s="246" t="s">
        <v>7837</v>
      </c>
      <c r="C2596" s="246" t="s">
        <v>5237</v>
      </c>
      <c r="D2596" s="247">
        <v>31.26</v>
      </c>
    </row>
    <row r="2597" spans="1:4" ht="13.5" x14ac:dyDescent="0.25">
      <c r="A2597" s="246">
        <v>93185</v>
      </c>
      <c r="B2597" s="246" t="s">
        <v>7838</v>
      </c>
      <c r="C2597" s="246" t="s">
        <v>5237</v>
      </c>
      <c r="D2597" s="247">
        <v>53.91</v>
      </c>
    </row>
    <row r="2598" spans="1:4" ht="13.5" x14ac:dyDescent="0.25">
      <c r="A2598" s="246">
        <v>93186</v>
      </c>
      <c r="B2598" s="246" t="s">
        <v>7839</v>
      </c>
      <c r="C2598" s="246" t="s">
        <v>5237</v>
      </c>
      <c r="D2598" s="247">
        <v>76.92</v>
      </c>
    </row>
    <row r="2599" spans="1:4" ht="13.5" x14ac:dyDescent="0.25">
      <c r="A2599" s="246">
        <v>93187</v>
      </c>
      <c r="B2599" s="246" t="s">
        <v>7840</v>
      </c>
      <c r="C2599" s="246" t="s">
        <v>5237</v>
      </c>
      <c r="D2599" s="247">
        <v>88.38</v>
      </c>
    </row>
    <row r="2600" spans="1:4" ht="13.5" x14ac:dyDescent="0.25">
      <c r="A2600" s="246">
        <v>93188</v>
      </c>
      <c r="B2600" s="246" t="s">
        <v>7841</v>
      </c>
      <c r="C2600" s="246" t="s">
        <v>5237</v>
      </c>
      <c r="D2600" s="247">
        <v>73.290000000000006</v>
      </c>
    </row>
    <row r="2601" spans="1:4" ht="13.5" x14ac:dyDescent="0.25">
      <c r="A2601" s="246">
        <v>93189</v>
      </c>
      <c r="B2601" s="246" t="s">
        <v>7842</v>
      </c>
      <c r="C2601" s="246" t="s">
        <v>5237</v>
      </c>
      <c r="D2601" s="247">
        <v>89.52</v>
      </c>
    </row>
    <row r="2602" spans="1:4" ht="13.5" x14ac:dyDescent="0.25">
      <c r="A2602" s="246">
        <v>93190</v>
      </c>
      <c r="B2602" s="246" t="s">
        <v>7843</v>
      </c>
      <c r="C2602" s="246" t="s">
        <v>5237</v>
      </c>
      <c r="D2602" s="247">
        <v>43.64</v>
      </c>
    </row>
    <row r="2603" spans="1:4" ht="13.5" x14ac:dyDescent="0.25">
      <c r="A2603" s="246">
        <v>93191</v>
      </c>
      <c r="B2603" s="246" t="s">
        <v>7844</v>
      </c>
      <c r="C2603" s="246" t="s">
        <v>5237</v>
      </c>
      <c r="D2603" s="247">
        <v>45.96</v>
      </c>
    </row>
    <row r="2604" spans="1:4" ht="13.5" x14ac:dyDescent="0.25">
      <c r="A2604" s="246">
        <v>93192</v>
      </c>
      <c r="B2604" s="246" t="s">
        <v>7845</v>
      </c>
      <c r="C2604" s="246" t="s">
        <v>5237</v>
      </c>
      <c r="D2604" s="247">
        <v>49.22</v>
      </c>
    </row>
    <row r="2605" spans="1:4" ht="13.5" x14ac:dyDescent="0.25">
      <c r="A2605" s="246">
        <v>93193</v>
      </c>
      <c r="B2605" s="246" t="s">
        <v>7846</v>
      </c>
      <c r="C2605" s="246" t="s">
        <v>5237</v>
      </c>
      <c r="D2605" s="247">
        <v>47.2</v>
      </c>
    </row>
    <row r="2606" spans="1:4" ht="13.5" x14ac:dyDescent="0.25">
      <c r="A2606" s="246">
        <v>93194</v>
      </c>
      <c r="B2606" s="246" t="s">
        <v>7847</v>
      </c>
      <c r="C2606" s="246" t="s">
        <v>5237</v>
      </c>
      <c r="D2606" s="247">
        <v>41.59</v>
      </c>
    </row>
    <row r="2607" spans="1:4" ht="13.5" x14ac:dyDescent="0.25">
      <c r="A2607" s="246">
        <v>93195</v>
      </c>
      <c r="B2607" s="246" t="s">
        <v>7848</v>
      </c>
      <c r="C2607" s="246" t="s">
        <v>5237</v>
      </c>
      <c r="D2607" s="247">
        <v>50.24</v>
      </c>
    </row>
    <row r="2608" spans="1:4" ht="13.5" x14ac:dyDescent="0.25">
      <c r="A2608" s="246">
        <v>93196</v>
      </c>
      <c r="B2608" s="246" t="s">
        <v>7849</v>
      </c>
      <c r="C2608" s="246" t="s">
        <v>5237</v>
      </c>
      <c r="D2608" s="247">
        <v>73.760000000000005</v>
      </c>
    </row>
    <row r="2609" spans="1:4" ht="13.5" x14ac:dyDescent="0.25">
      <c r="A2609" s="246">
        <v>93197</v>
      </c>
      <c r="B2609" s="246" t="s">
        <v>7850</v>
      </c>
      <c r="C2609" s="246" t="s">
        <v>5237</v>
      </c>
      <c r="D2609" s="247">
        <v>82.53</v>
      </c>
    </row>
    <row r="2610" spans="1:4" ht="13.5" x14ac:dyDescent="0.25">
      <c r="A2610" s="246">
        <v>93198</v>
      </c>
      <c r="B2610" s="246" t="s">
        <v>7851</v>
      </c>
      <c r="C2610" s="246" t="s">
        <v>5237</v>
      </c>
      <c r="D2610" s="247">
        <v>37.9</v>
      </c>
    </row>
    <row r="2611" spans="1:4" ht="13.5" x14ac:dyDescent="0.25">
      <c r="A2611" s="246">
        <v>93199</v>
      </c>
      <c r="B2611" s="246" t="s">
        <v>7852</v>
      </c>
      <c r="C2611" s="246" t="s">
        <v>5237</v>
      </c>
      <c r="D2611" s="247">
        <v>37.43</v>
      </c>
    </row>
    <row r="2612" spans="1:4" ht="13.5" x14ac:dyDescent="0.25">
      <c r="A2612" s="246">
        <v>93200</v>
      </c>
      <c r="B2612" s="246" t="s">
        <v>7853</v>
      </c>
      <c r="C2612" s="246" t="s">
        <v>5237</v>
      </c>
      <c r="D2612" s="247">
        <v>2.58</v>
      </c>
    </row>
    <row r="2613" spans="1:4" ht="13.5" x14ac:dyDescent="0.25">
      <c r="A2613" s="246">
        <v>93201</v>
      </c>
      <c r="B2613" s="246" t="s">
        <v>7854</v>
      </c>
      <c r="C2613" s="246" t="s">
        <v>5237</v>
      </c>
      <c r="D2613" s="247">
        <v>5.19</v>
      </c>
    </row>
    <row r="2614" spans="1:4" ht="13.5" x14ac:dyDescent="0.25">
      <c r="A2614" s="246">
        <v>93202</v>
      </c>
      <c r="B2614" s="246" t="s">
        <v>7855</v>
      </c>
      <c r="C2614" s="246" t="s">
        <v>5237</v>
      </c>
      <c r="D2614" s="247">
        <v>23.83</v>
      </c>
    </row>
    <row r="2615" spans="1:4" ht="13.5" x14ac:dyDescent="0.25">
      <c r="A2615" s="246">
        <v>93203</v>
      </c>
      <c r="B2615" s="246" t="s">
        <v>7856</v>
      </c>
      <c r="C2615" s="246" t="s">
        <v>5237</v>
      </c>
      <c r="D2615" s="247">
        <v>14.92</v>
      </c>
    </row>
    <row r="2616" spans="1:4" ht="13.5" x14ac:dyDescent="0.25">
      <c r="A2616" s="246">
        <v>93204</v>
      </c>
      <c r="B2616" s="246" t="s">
        <v>7857</v>
      </c>
      <c r="C2616" s="246" t="s">
        <v>5237</v>
      </c>
      <c r="D2616" s="247">
        <v>55.61</v>
      </c>
    </row>
    <row r="2617" spans="1:4" ht="13.5" x14ac:dyDescent="0.25">
      <c r="A2617" s="246">
        <v>93205</v>
      </c>
      <c r="B2617" s="246" t="s">
        <v>7858</v>
      </c>
      <c r="C2617" s="246" t="s">
        <v>5237</v>
      </c>
      <c r="D2617" s="247">
        <v>37.14</v>
      </c>
    </row>
    <row r="2618" spans="1:4" ht="13.5" x14ac:dyDescent="0.25">
      <c r="A2618" s="246">
        <v>95952</v>
      </c>
      <c r="B2618" s="246" t="s">
        <v>7859</v>
      </c>
      <c r="C2618" s="246" t="s">
        <v>6703</v>
      </c>
      <c r="D2618" s="248">
        <v>2384.64</v>
      </c>
    </row>
    <row r="2619" spans="1:4" ht="13.5" x14ac:dyDescent="0.25">
      <c r="A2619" s="246">
        <v>95953</v>
      </c>
      <c r="B2619" s="246" t="s">
        <v>7860</v>
      </c>
      <c r="C2619" s="246" t="s">
        <v>6703</v>
      </c>
      <c r="D2619" s="248">
        <v>3830.18</v>
      </c>
    </row>
    <row r="2620" spans="1:4" ht="13.5" x14ac:dyDescent="0.25">
      <c r="A2620" s="246">
        <v>95954</v>
      </c>
      <c r="B2620" s="246" t="s">
        <v>7861</v>
      </c>
      <c r="C2620" s="246" t="s">
        <v>6703</v>
      </c>
      <c r="D2620" s="248">
        <v>2692.27</v>
      </c>
    </row>
    <row r="2621" spans="1:4" ht="13.5" x14ac:dyDescent="0.25">
      <c r="A2621" s="246">
        <v>95955</v>
      </c>
      <c r="B2621" s="246" t="s">
        <v>7862</v>
      </c>
      <c r="C2621" s="246" t="s">
        <v>6703</v>
      </c>
      <c r="D2621" s="248">
        <v>3347.78</v>
      </c>
    </row>
    <row r="2622" spans="1:4" ht="13.5" x14ac:dyDescent="0.25">
      <c r="A2622" s="246">
        <v>95956</v>
      </c>
      <c r="B2622" s="246" t="s">
        <v>7863</v>
      </c>
      <c r="C2622" s="246" t="s">
        <v>6703</v>
      </c>
      <c r="D2622" s="248">
        <v>2583.5300000000002</v>
      </c>
    </row>
    <row r="2623" spans="1:4" ht="13.5" x14ac:dyDescent="0.25">
      <c r="A2623" s="246">
        <v>95957</v>
      </c>
      <c r="B2623" s="246" t="s">
        <v>7864</v>
      </c>
      <c r="C2623" s="246" t="s">
        <v>6703</v>
      </c>
      <c r="D2623" s="248">
        <v>3426.81</v>
      </c>
    </row>
    <row r="2624" spans="1:4" ht="13.5" x14ac:dyDescent="0.25">
      <c r="A2624" s="246">
        <v>95969</v>
      </c>
      <c r="B2624" s="246" t="s">
        <v>7865</v>
      </c>
      <c r="C2624" s="246" t="s">
        <v>6703</v>
      </c>
      <c r="D2624" s="248">
        <v>3298.82</v>
      </c>
    </row>
    <row r="2625" spans="1:4" ht="13.5" x14ac:dyDescent="0.25">
      <c r="A2625" s="246">
        <v>97733</v>
      </c>
      <c r="B2625" s="246" t="s">
        <v>7866</v>
      </c>
      <c r="C2625" s="246" t="s">
        <v>6703</v>
      </c>
      <c r="D2625" s="248">
        <v>2991.75</v>
      </c>
    </row>
    <row r="2626" spans="1:4" ht="13.5" x14ac:dyDescent="0.25">
      <c r="A2626" s="246">
        <v>97734</v>
      </c>
      <c r="B2626" s="246" t="s">
        <v>7867</v>
      </c>
      <c r="C2626" s="246" t="s">
        <v>6703</v>
      </c>
      <c r="D2626" s="248">
        <v>2557.39</v>
      </c>
    </row>
    <row r="2627" spans="1:4" ht="13.5" x14ac:dyDescent="0.25">
      <c r="A2627" s="246">
        <v>97735</v>
      </c>
      <c r="B2627" s="246" t="s">
        <v>7868</v>
      </c>
      <c r="C2627" s="246" t="s">
        <v>6703</v>
      </c>
      <c r="D2627" s="248">
        <v>2153.1799999999998</v>
      </c>
    </row>
    <row r="2628" spans="1:4" ht="13.5" x14ac:dyDescent="0.25">
      <c r="A2628" s="246">
        <v>97736</v>
      </c>
      <c r="B2628" s="246" t="s">
        <v>7869</v>
      </c>
      <c r="C2628" s="246" t="s">
        <v>6703</v>
      </c>
      <c r="D2628" s="248">
        <v>1430.99</v>
      </c>
    </row>
    <row r="2629" spans="1:4" ht="13.5" x14ac:dyDescent="0.25">
      <c r="A2629" s="246">
        <v>97737</v>
      </c>
      <c r="B2629" s="246" t="s">
        <v>7870</v>
      </c>
      <c r="C2629" s="246" t="s">
        <v>6703</v>
      </c>
      <c r="D2629" s="248">
        <v>3114.37</v>
      </c>
    </row>
    <row r="2630" spans="1:4" ht="13.5" x14ac:dyDescent="0.25">
      <c r="A2630" s="246">
        <v>97738</v>
      </c>
      <c r="B2630" s="246" t="s">
        <v>7871</v>
      </c>
      <c r="C2630" s="246" t="s">
        <v>6703</v>
      </c>
      <c r="D2630" s="248">
        <v>5018.09</v>
      </c>
    </row>
    <row r="2631" spans="1:4" ht="13.5" x14ac:dyDescent="0.25">
      <c r="A2631" s="246">
        <v>97739</v>
      </c>
      <c r="B2631" s="246" t="s">
        <v>7872</v>
      </c>
      <c r="C2631" s="246" t="s">
        <v>6703</v>
      </c>
      <c r="D2631" s="248">
        <v>2668.07</v>
      </c>
    </row>
    <row r="2632" spans="1:4" ht="13.5" x14ac:dyDescent="0.25">
      <c r="A2632" s="246">
        <v>97740</v>
      </c>
      <c r="B2632" s="246" t="s">
        <v>7873</v>
      </c>
      <c r="C2632" s="246" t="s">
        <v>6703</v>
      </c>
      <c r="D2632" s="248">
        <v>2044.1</v>
      </c>
    </row>
    <row r="2633" spans="1:4" ht="13.5" x14ac:dyDescent="0.25">
      <c r="A2633" s="246">
        <v>98615</v>
      </c>
      <c r="B2633" s="246" t="s">
        <v>7874</v>
      </c>
      <c r="C2633" s="246" t="s">
        <v>5570</v>
      </c>
      <c r="D2633" s="247">
        <v>141.07</v>
      </c>
    </row>
    <row r="2634" spans="1:4" ht="13.5" x14ac:dyDescent="0.25">
      <c r="A2634" s="246">
        <v>98616</v>
      </c>
      <c r="B2634" s="246" t="s">
        <v>7875</v>
      </c>
      <c r="C2634" s="246" t="s">
        <v>5570</v>
      </c>
      <c r="D2634" s="247">
        <v>113.4</v>
      </c>
    </row>
    <row r="2635" spans="1:4" ht="13.5" x14ac:dyDescent="0.25">
      <c r="A2635" s="246">
        <v>98617</v>
      </c>
      <c r="B2635" s="246" t="s">
        <v>7876</v>
      </c>
      <c r="C2635" s="246" t="s">
        <v>5570</v>
      </c>
      <c r="D2635" s="247">
        <v>106</v>
      </c>
    </row>
    <row r="2636" spans="1:4" ht="13.5" x14ac:dyDescent="0.25">
      <c r="A2636" s="246">
        <v>98618</v>
      </c>
      <c r="B2636" s="246" t="s">
        <v>7877</v>
      </c>
      <c r="C2636" s="246" t="s">
        <v>5570</v>
      </c>
      <c r="D2636" s="247">
        <v>144.86000000000001</v>
      </c>
    </row>
    <row r="2637" spans="1:4" ht="13.5" x14ac:dyDescent="0.25">
      <c r="A2637" s="246">
        <v>98619</v>
      </c>
      <c r="B2637" s="246" t="s">
        <v>7878</v>
      </c>
      <c r="C2637" s="246" t="s">
        <v>5570</v>
      </c>
      <c r="D2637" s="247">
        <v>133.63999999999999</v>
      </c>
    </row>
    <row r="2638" spans="1:4" ht="13.5" x14ac:dyDescent="0.25">
      <c r="A2638" s="246">
        <v>98620</v>
      </c>
      <c r="B2638" s="246" t="s">
        <v>7879</v>
      </c>
      <c r="C2638" s="246" t="s">
        <v>5570</v>
      </c>
      <c r="D2638" s="247">
        <v>127.96</v>
      </c>
    </row>
    <row r="2639" spans="1:4" ht="13.5" x14ac:dyDescent="0.25">
      <c r="A2639" s="246">
        <v>98621</v>
      </c>
      <c r="B2639" s="246" t="s">
        <v>7880</v>
      </c>
      <c r="C2639" s="246" t="s">
        <v>5570</v>
      </c>
      <c r="D2639" s="247">
        <v>166.61</v>
      </c>
    </row>
    <row r="2640" spans="1:4" ht="13.5" x14ac:dyDescent="0.25">
      <c r="A2640" s="246">
        <v>98622</v>
      </c>
      <c r="B2640" s="246" t="s">
        <v>7881</v>
      </c>
      <c r="C2640" s="246" t="s">
        <v>5570</v>
      </c>
      <c r="D2640" s="247">
        <v>157.57</v>
      </c>
    </row>
    <row r="2641" spans="1:4" ht="13.5" x14ac:dyDescent="0.25">
      <c r="A2641" s="246">
        <v>98623</v>
      </c>
      <c r="B2641" s="246" t="s">
        <v>7882</v>
      </c>
      <c r="C2641" s="246" t="s">
        <v>5570</v>
      </c>
      <c r="D2641" s="247">
        <v>152.96</v>
      </c>
    </row>
    <row r="2642" spans="1:4" ht="13.5" x14ac:dyDescent="0.25">
      <c r="A2642" s="246">
        <v>98624</v>
      </c>
      <c r="B2642" s="246" t="s">
        <v>7883</v>
      </c>
      <c r="C2642" s="246" t="s">
        <v>5570</v>
      </c>
      <c r="D2642" s="247">
        <v>189.8</v>
      </c>
    </row>
    <row r="2643" spans="1:4" ht="13.5" x14ac:dyDescent="0.25">
      <c r="A2643" s="246">
        <v>98625</v>
      </c>
      <c r="B2643" s="246" t="s">
        <v>7884</v>
      </c>
      <c r="C2643" s="246" t="s">
        <v>5570</v>
      </c>
      <c r="D2643" s="247">
        <v>182.12</v>
      </c>
    </row>
    <row r="2644" spans="1:4" ht="13.5" x14ac:dyDescent="0.25">
      <c r="A2644" s="246">
        <v>98626</v>
      </c>
      <c r="B2644" s="246" t="s">
        <v>7885</v>
      </c>
      <c r="C2644" s="246" t="s">
        <v>5570</v>
      </c>
      <c r="D2644" s="247">
        <v>178.15</v>
      </c>
    </row>
    <row r="2645" spans="1:4" ht="13.5" x14ac:dyDescent="0.25">
      <c r="A2645" s="246">
        <v>98655</v>
      </c>
      <c r="B2645" s="246" t="s">
        <v>7886</v>
      </c>
      <c r="C2645" s="246" t="s">
        <v>5237</v>
      </c>
      <c r="D2645" s="247">
        <v>630.96</v>
      </c>
    </row>
    <row r="2646" spans="1:4" ht="13.5" x14ac:dyDescent="0.25">
      <c r="A2646" s="246">
        <v>98656</v>
      </c>
      <c r="B2646" s="246" t="s">
        <v>7887</v>
      </c>
      <c r="C2646" s="246" t="s">
        <v>5237</v>
      </c>
      <c r="D2646" s="247">
        <v>641.05999999999995</v>
      </c>
    </row>
    <row r="2647" spans="1:4" ht="13.5" x14ac:dyDescent="0.25">
      <c r="A2647" s="246">
        <v>98657</v>
      </c>
      <c r="B2647" s="246" t="s">
        <v>7888</v>
      </c>
      <c r="C2647" s="246" t="s">
        <v>5237</v>
      </c>
      <c r="D2647" s="247">
        <v>651.16</v>
      </c>
    </row>
    <row r="2648" spans="1:4" ht="13.5" x14ac:dyDescent="0.25">
      <c r="A2648" s="246">
        <v>98658</v>
      </c>
      <c r="B2648" s="246" t="s">
        <v>7889</v>
      </c>
      <c r="C2648" s="246" t="s">
        <v>5237</v>
      </c>
      <c r="D2648" s="247">
        <v>661.25</v>
      </c>
    </row>
    <row r="2649" spans="1:4" ht="13.5" x14ac:dyDescent="0.25">
      <c r="A2649" s="246">
        <v>98659</v>
      </c>
      <c r="B2649" s="246" t="s">
        <v>7890</v>
      </c>
      <c r="C2649" s="246" t="s">
        <v>5237</v>
      </c>
      <c r="D2649" s="247">
        <v>681.45</v>
      </c>
    </row>
    <row r="2650" spans="1:4" ht="13.5" x14ac:dyDescent="0.25">
      <c r="A2650" s="246">
        <v>98746</v>
      </c>
      <c r="B2650" s="246" t="s">
        <v>7891</v>
      </c>
      <c r="C2650" s="246" t="s">
        <v>5237</v>
      </c>
      <c r="D2650" s="247">
        <v>51.7</v>
      </c>
    </row>
    <row r="2651" spans="1:4" ht="13.5" x14ac:dyDescent="0.25">
      <c r="A2651" s="246">
        <v>98749</v>
      </c>
      <c r="B2651" s="246" t="s">
        <v>7892</v>
      </c>
      <c r="C2651" s="246" t="s">
        <v>5237</v>
      </c>
      <c r="D2651" s="247">
        <v>62.01</v>
      </c>
    </row>
    <row r="2652" spans="1:4" ht="13.5" x14ac:dyDescent="0.25">
      <c r="A2652" s="246">
        <v>98750</v>
      </c>
      <c r="B2652" s="246" t="s">
        <v>7893</v>
      </c>
      <c r="C2652" s="246" t="s">
        <v>5237</v>
      </c>
      <c r="D2652" s="247">
        <v>74.510000000000005</v>
      </c>
    </row>
    <row r="2653" spans="1:4" ht="13.5" x14ac:dyDescent="0.25">
      <c r="A2653" s="246">
        <v>98751</v>
      </c>
      <c r="B2653" s="246" t="s">
        <v>7894</v>
      </c>
      <c r="C2653" s="246" t="s">
        <v>5237</v>
      </c>
      <c r="D2653" s="247">
        <v>107.16</v>
      </c>
    </row>
    <row r="2654" spans="1:4" ht="13.5" x14ac:dyDescent="0.25">
      <c r="A2654" s="246">
        <v>98752</v>
      </c>
      <c r="B2654" s="246" t="s">
        <v>7895</v>
      </c>
      <c r="C2654" s="246" t="s">
        <v>5237</v>
      </c>
      <c r="D2654" s="247">
        <v>146.5</v>
      </c>
    </row>
    <row r="2655" spans="1:4" ht="13.5" x14ac:dyDescent="0.25">
      <c r="A2655" s="246">
        <v>98753</v>
      </c>
      <c r="B2655" s="246" t="s">
        <v>7896</v>
      </c>
      <c r="C2655" s="246" t="s">
        <v>5237</v>
      </c>
      <c r="D2655" s="247">
        <v>195.44</v>
      </c>
    </row>
    <row r="2656" spans="1:4" ht="13.5" x14ac:dyDescent="0.25">
      <c r="A2656" s="246">
        <v>100763</v>
      </c>
      <c r="B2656" s="246" t="s">
        <v>7897</v>
      </c>
      <c r="C2656" s="246" t="s">
        <v>6634</v>
      </c>
      <c r="D2656" s="247">
        <v>16.600000000000001</v>
      </c>
    </row>
    <row r="2657" spans="1:4" ht="13.5" x14ac:dyDescent="0.25">
      <c r="A2657" s="246">
        <v>100764</v>
      </c>
      <c r="B2657" s="246" t="s">
        <v>7898</v>
      </c>
      <c r="C2657" s="246" t="s">
        <v>6634</v>
      </c>
      <c r="D2657" s="247">
        <v>16.559999999999999</v>
      </c>
    </row>
    <row r="2658" spans="1:4" ht="13.5" x14ac:dyDescent="0.25">
      <c r="A2658" s="246">
        <v>100765</v>
      </c>
      <c r="B2658" s="246" t="s">
        <v>7899</v>
      </c>
      <c r="C2658" s="246" t="s">
        <v>6634</v>
      </c>
      <c r="D2658" s="247">
        <v>16.39</v>
      </c>
    </row>
    <row r="2659" spans="1:4" ht="13.5" x14ac:dyDescent="0.25">
      <c r="A2659" s="246">
        <v>100766</v>
      </c>
      <c r="B2659" s="246" t="s">
        <v>7900</v>
      </c>
      <c r="C2659" s="246" t="s">
        <v>6634</v>
      </c>
      <c r="D2659" s="247">
        <v>16.649999999999999</v>
      </c>
    </row>
    <row r="2660" spans="1:4" ht="13.5" x14ac:dyDescent="0.25">
      <c r="A2660" s="246">
        <v>100767</v>
      </c>
      <c r="B2660" s="246" t="s">
        <v>7901</v>
      </c>
      <c r="C2660" s="246" t="s">
        <v>6634</v>
      </c>
      <c r="D2660" s="247">
        <v>15.7</v>
      </c>
    </row>
    <row r="2661" spans="1:4" ht="13.5" x14ac:dyDescent="0.25">
      <c r="A2661" s="246">
        <v>100768</v>
      </c>
      <c r="B2661" s="246" t="s">
        <v>7902</v>
      </c>
      <c r="C2661" s="246" t="s">
        <v>6634</v>
      </c>
      <c r="D2661" s="247">
        <v>20.13</v>
      </c>
    </row>
    <row r="2662" spans="1:4" ht="13.5" x14ac:dyDescent="0.25">
      <c r="A2662" s="246">
        <v>100769</v>
      </c>
      <c r="B2662" s="246" t="s">
        <v>7903</v>
      </c>
      <c r="C2662" s="246" t="s">
        <v>6634</v>
      </c>
      <c r="D2662" s="247">
        <v>20.68</v>
      </c>
    </row>
    <row r="2663" spans="1:4" ht="13.5" x14ac:dyDescent="0.25">
      <c r="A2663" s="246">
        <v>100770</v>
      </c>
      <c r="B2663" s="246" t="s">
        <v>7904</v>
      </c>
      <c r="C2663" s="246" t="s">
        <v>6634</v>
      </c>
      <c r="D2663" s="247">
        <v>20.32</v>
      </c>
    </row>
    <row r="2664" spans="1:4" ht="13.5" x14ac:dyDescent="0.25">
      <c r="A2664" s="246">
        <v>100771</v>
      </c>
      <c r="B2664" s="246" t="s">
        <v>7905</v>
      </c>
      <c r="C2664" s="246" t="s">
        <v>6634</v>
      </c>
      <c r="D2664" s="247">
        <v>26.44</v>
      </c>
    </row>
    <row r="2665" spans="1:4" ht="13.5" x14ac:dyDescent="0.25">
      <c r="A2665" s="246">
        <v>100772</v>
      </c>
      <c r="B2665" s="246" t="s">
        <v>7906</v>
      </c>
      <c r="C2665" s="246" t="s">
        <v>6634</v>
      </c>
      <c r="D2665" s="247">
        <v>16.28</v>
      </c>
    </row>
    <row r="2666" spans="1:4" ht="13.5" x14ac:dyDescent="0.25">
      <c r="A2666" s="246">
        <v>100773</v>
      </c>
      <c r="B2666" s="246" t="s">
        <v>7907</v>
      </c>
      <c r="C2666" s="246" t="s">
        <v>6634</v>
      </c>
      <c r="D2666" s="247">
        <v>19.66</v>
      </c>
    </row>
    <row r="2667" spans="1:4" ht="13.5" x14ac:dyDescent="0.25">
      <c r="A2667" s="246">
        <v>100774</v>
      </c>
      <c r="B2667" s="246" t="s">
        <v>7908</v>
      </c>
      <c r="C2667" s="246" t="s">
        <v>6634</v>
      </c>
      <c r="D2667" s="247">
        <v>12.69</v>
      </c>
    </row>
    <row r="2668" spans="1:4" ht="13.5" x14ac:dyDescent="0.25">
      <c r="A2668" s="246">
        <v>100775</v>
      </c>
      <c r="B2668" s="246" t="s">
        <v>7909</v>
      </c>
      <c r="C2668" s="246" t="s">
        <v>6634</v>
      </c>
      <c r="D2668" s="247">
        <v>14.34</v>
      </c>
    </row>
    <row r="2669" spans="1:4" ht="13.5" x14ac:dyDescent="0.25">
      <c r="A2669" s="246">
        <v>100776</v>
      </c>
      <c r="B2669" s="246" t="s">
        <v>7910</v>
      </c>
      <c r="C2669" s="246" t="s">
        <v>6634</v>
      </c>
      <c r="D2669" s="247">
        <v>19.77</v>
      </c>
    </row>
    <row r="2670" spans="1:4" ht="13.5" x14ac:dyDescent="0.25">
      <c r="A2670" s="246">
        <v>100777</v>
      </c>
      <c r="B2670" s="246" t="s">
        <v>7911</v>
      </c>
      <c r="C2670" s="246" t="s">
        <v>6634</v>
      </c>
      <c r="D2670" s="247">
        <v>14.54</v>
      </c>
    </row>
    <row r="2671" spans="1:4" ht="13.5" x14ac:dyDescent="0.25">
      <c r="A2671" s="246">
        <v>100778</v>
      </c>
      <c r="B2671" s="246" t="s">
        <v>7912</v>
      </c>
      <c r="C2671" s="246" t="s">
        <v>6634</v>
      </c>
      <c r="D2671" s="247">
        <v>11.2</v>
      </c>
    </row>
    <row r="2672" spans="1:4" ht="13.5" x14ac:dyDescent="0.25">
      <c r="A2672" s="246">
        <v>98560</v>
      </c>
      <c r="B2672" s="246" t="s">
        <v>7913</v>
      </c>
      <c r="C2672" s="246" t="s">
        <v>5570</v>
      </c>
      <c r="D2672" s="247">
        <v>40.14</v>
      </c>
    </row>
    <row r="2673" spans="1:4" ht="13.5" x14ac:dyDescent="0.25">
      <c r="A2673" s="246">
        <v>98561</v>
      </c>
      <c r="B2673" s="246" t="s">
        <v>7914</v>
      </c>
      <c r="C2673" s="246" t="s">
        <v>5570</v>
      </c>
      <c r="D2673" s="247">
        <v>35.1</v>
      </c>
    </row>
    <row r="2674" spans="1:4" ht="13.5" x14ac:dyDescent="0.25">
      <c r="A2674" s="246">
        <v>98562</v>
      </c>
      <c r="B2674" s="246" t="s">
        <v>7915</v>
      </c>
      <c r="C2674" s="246" t="s">
        <v>5570</v>
      </c>
      <c r="D2674" s="247">
        <v>35.68</v>
      </c>
    </row>
    <row r="2675" spans="1:4" ht="13.5" x14ac:dyDescent="0.25">
      <c r="A2675" s="246">
        <v>98555</v>
      </c>
      <c r="B2675" s="246" t="s">
        <v>7916</v>
      </c>
      <c r="C2675" s="246" t="s">
        <v>5570</v>
      </c>
      <c r="D2675" s="247">
        <v>20.079999999999998</v>
      </c>
    </row>
    <row r="2676" spans="1:4" ht="13.5" x14ac:dyDescent="0.25">
      <c r="A2676" s="246">
        <v>98556</v>
      </c>
      <c r="B2676" s="246" t="s">
        <v>7917</v>
      </c>
      <c r="C2676" s="246" t="s">
        <v>5570</v>
      </c>
      <c r="D2676" s="247">
        <v>39.590000000000003</v>
      </c>
    </row>
    <row r="2677" spans="1:4" ht="13.5" x14ac:dyDescent="0.25">
      <c r="A2677" s="246">
        <v>98558</v>
      </c>
      <c r="B2677" s="246" t="s">
        <v>7918</v>
      </c>
      <c r="C2677" s="246" t="s">
        <v>5304</v>
      </c>
      <c r="D2677" s="247">
        <v>6.16</v>
      </c>
    </row>
    <row r="2678" spans="1:4" ht="13.5" x14ac:dyDescent="0.25">
      <c r="A2678" s="246">
        <v>98559</v>
      </c>
      <c r="B2678" s="246" t="s">
        <v>7919</v>
      </c>
      <c r="C2678" s="246" t="s">
        <v>5237</v>
      </c>
      <c r="D2678" s="247">
        <v>4.01</v>
      </c>
    </row>
    <row r="2679" spans="1:4" ht="13.5" x14ac:dyDescent="0.25">
      <c r="A2679" s="246">
        <v>98546</v>
      </c>
      <c r="B2679" s="246" t="s">
        <v>7920</v>
      </c>
      <c r="C2679" s="246" t="s">
        <v>5570</v>
      </c>
      <c r="D2679" s="247">
        <v>92.14</v>
      </c>
    </row>
    <row r="2680" spans="1:4" ht="13.5" x14ac:dyDescent="0.25">
      <c r="A2680" s="246">
        <v>98547</v>
      </c>
      <c r="B2680" s="246" t="s">
        <v>7921</v>
      </c>
      <c r="C2680" s="246" t="s">
        <v>5570</v>
      </c>
      <c r="D2680" s="247">
        <v>175.35</v>
      </c>
    </row>
    <row r="2681" spans="1:4" ht="13.5" x14ac:dyDescent="0.25">
      <c r="A2681" s="246">
        <v>98553</v>
      </c>
      <c r="B2681" s="246" t="s">
        <v>7922</v>
      </c>
      <c r="C2681" s="246" t="s">
        <v>5570</v>
      </c>
      <c r="D2681" s="247">
        <v>101.62</v>
      </c>
    </row>
    <row r="2682" spans="1:4" ht="13.5" x14ac:dyDescent="0.25">
      <c r="A2682" s="246">
        <v>98554</v>
      </c>
      <c r="B2682" s="246" t="s">
        <v>7923</v>
      </c>
      <c r="C2682" s="246" t="s">
        <v>5570</v>
      </c>
      <c r="D2682" s="247">
        <v>34.22</v>
      </c>
    </row>
    <row r="2683" spans="1:4" ht="13.5" x14ac:dyDescent="0.25">
      <c r="A2683" s="246">
        <v>98557</v>
      </c>
      <c r="B2683" s="246" t="s">
        <v>7924</v>
      </c>
      <c r="C2683" s="246" t="s">
        <v>5570</v>
      </c>
      <c r="D2683" s="247">
        <v>58.82</v>
      </c>
    </row>
    <row r="2684" spans="1:4" ht="13.5" x14ac:dyDescent="0.25">
      <c r="A2684" s="246">
        <v>98563</v>
      </c>
      <c r="B2684" s="246" t="s">
        <v>7925</v>
      </c>
      <c r="C2684" s="246" t="s">
        <v>5570</v>
      </c>
      <c r="D2684" s="247">
        <v>29.98</v>
      </c>
    </row>
    <row r="2685" spans="1:4" ht="13.5" x14ac:dyDescent="0.25">
      <c r="A2685" s="246">
        <v>98564</v>
      </c>
      <c r="B2685" s="246" t="s">
        <v>7926</v>
      </c>
      <c r="C2685" s="246" t="s">
        <v>5570</v>
      </c>
      <c r="D2685" s="247">
        <v>43.41</v>
      </c>
    </row>
    <row r="2686" spans="1:4" ht="13.5" x14ac:dyDescent="0.25">
      <c r="A2686" s="246">
        <v>98565</v>
      </c>
      <c r="B2686" s="246" t="s">
        <v>7927</v>
      </c>
      <c r="C2686" s="246" t="s">
        <v>5570</v>
      </c>
      <c r="D2686" s="247">
        <v>42.9</v>
      </c>
    </row>
    <row r="2687" spans="1:4" ht="13.5" x14ac:dyDescent="0.25">
      <c r="A2687" s="246">
        <v>98566</v>
      </c>
      <c r="B2687" s="246" t="s">
        <v>7928</v>
      </c>
      <c r="C2687" s="246" t="s">
        <v>5570</v>
      </c>
      <c r="D2687" s="247">
        <v>56.33</v>
      </c>
    </row>
    <row r="2688" spans="1:4" ht="13.5" x14ac:dyDescent="0.25">
      <c r="A2688" s="246">
        <v>98567</v>
      </c>
      <c r="B2688" s="246" t="s">
        <v>7929</v>
      </c>
      <c r="C2688" s="246" t="s">
        <v>5570</v>
      </c>
      <c r="D2688" s="247">
        <v>55.15</v>
      </c>
    </row>
    <row r="2689" spans="1:4" ht="13.5" x14ac:dyDescent="0.25">
      <c r="A2689" s="246">
        <v>98568</v>
      </c>
      <c r="B2689" s="246" t="s">
        <v>7930</v>
      </c>
      <c r="C2689" s="246" t="s">
        <v>5570</v>
      </c>
      <c r="D2689" s="247">
        <v>68.569999999999993</v>
      </c>
    </row>
    <row r="2690" spans="1:4" ht="13.5" x14ac:dyDescent="0.25">
      <c r="A2690" s="246">
        <v>98569</v>
      </c>
      <c r="B2690" s="246" t="s">
        <v>7931</v>
      </c>
      <c r="C2690" s="246" t="s">
        <v>5570</v>
      </c>
      <c r="D2690" s="247">
        <v>68.069999999999993</v>
      </c>
    </row>
    <row r="2691" spans="1:4" ht="13.5" x14ac:dyDescent="0.25">
      <c r="A2691" s="246">
        <v>98570</v>
      </c>
      <c r="B2691" s="246" t="s">
        <v>7932</v>
      </c>
      <c r="C2691" s="246" t="s">
        <v>5570</v>
      </c>
      <c r="D2691" s="247">
        <v>81.510000000000005</v>
      </c>
    </row>
    <row r="2692" spans="1:4" ht="13.5" x14ac:dyDescent="0.25">
      <c r="A2692" s="246">
        <v>98571</v>
      </c>
      <c r="B2692" s="246" t="s">
        <v>7933</v>
      </c>
      <c r="C2692" s="246" t="s">
        <v>5570</v>
      </c>
      <c r="D2692" s="247">
        <v>39.619999999999997</v>
      </c>
    </row>
    <row r="2693" spans="1:4" ht="13.5" x14ac:dyDescent="0.25">
      <c r="A2693" s="246">
        <v>98572</v>
      </c>
      <c r="B2693" s="246" t="s">
        <v>7934</v>
      </c>
      <c r="C2693" s="246" t="s">
        <v>5570</v>
      </c>
      <c r="D2693" s="247">
        <v>48.72</v>
      </c>
    </row>
    <row r="2694" spans="1:4" ht="13.5" x14ac:dyDescent="0.25">
      <c r="A2694" s="246">
        <v>98573</v>
      </c>
      <c r="B2694" s="246" t="s">
        <v>7935</v>
      </c>
      <c r="C2694" s="246" t="s">
        <v>5570</v>
      </c>
      <c r="D2694" s="247">
        <v>61.83</v>
      </c>
    </row>
    <row r="2695" spans="1:4" ht="13.5" x14ac:dyDescent="0.25">
      <c r="A2695" s="246">
        <v>91831</v>
      </c>
      <c r="B2695" s="246" t="s">
        <v>7936</v>
      </c>
      <c r="C2695" s="246" t="s">
        <v>5237</v>
      </c>
      <c r="D2695" s="247">
        <v>7.21</v>
      </c>
    </row>
    <row r="2696" spans="1:4" ht="13.5" x14ac:dyDescent="0.25">
      <c r="A2696" s="246">
        <v>91833</v>
      </c>
      <c r="B2696" s="246" t="s">
        <v>7937</v>
      </c>
      <c r="C2696" s="246" t="s">
        <v>5237</v>
      </c>
      <c r="D2696" s="247">
        <v>7.67</v>
      </c>
    </row>
    <row r="2697" spans="1:4" ht="13.5" x14ac:dyDescent="0.25">
      <c r="A2697" s="246">
        <v>91834</v>
      </c>
      <c r="B2697" s="246" t="s">
        <v>7938</v>
      </c>
      <c r="C2697" s="246" t="s">
        <v>5237</v>
      </c>
      <c r="D2697" s="247">
        <v>7.96</v>
      </c>
    </row>
    <row r="2698" spans="1:4" ht="13.5" x14ac:dyDescent="0.25">
      <c r="A2698" s="246">
        <v>91835</v>
      </c>
      <c r="B2698" s="246" t="s">
        <v>7939</v>
      </c>
      <c r="C2698" s="246" t="s">
        <v>5237</v>
      </c>
      <c r="D2698" s="247">
        <v>9.15</v>
      </c>
    </row>
    <row r="2699" spans="1:4" ht="13.5" x14ac:dyDescent="0.25">
      <c r="A2699" s="246">
        <v>91836</v>
      </c>
      <c r="B2699" s="246" t="s">
        <v>7940</v>
      </c>
      <c r="C2699" s="246" t="s">
        <v>5237</v>
      </c>
      <c r="D2699" s="247">
        <v>10.35</v>
      </c>
    </row>
    <row r="2700" spans="1:4" ht="13.5" x14ac:dyDescent="0.25">
      <c r="A2700" s="246">
        <v>91837</v>
      </c>
      <c r="B2700" s="246" t="s">
        <v>7941</v>
      </c>
      <c r="C2700" s="246" t="s">
        <v>5237</v>
      </c>
      <c r="D2700" s="247">
        <v>13.13</v>
      </c>
    </row>
    <row r="2701" spans="1:4" ht="13.5" x14ac:dyDescent="0.25">
      <c r="A2701" s="246">
        <v>91839</v>
      </c>
      <c r="B2701" s="246" t="s">
        <v>7942</v>
      </c>
      <c r="C2701" s="246" t="s">
        <v>5237</v>
      </c>
      <c r="D2701" s="247">
        <v>8.67</v>
      </c>
    </row>
    <row r="2702" spans="1:4" ht="13.5" x14ac:dyDescent="0.25">
      <c r="A2702" s="246">
        <v>91840</v>
      </c>
      <c r="B2702" s="246" t="s">
        <v>7943</v>
      </c>
      <c r="C2702" s="246" t="s">
        <v>5237</v>
      </c>
      <c r="D2702" s="247">
        <v>10.7</v>
      </c>
    </row>
    <row r="2703" spans="1:4" ht="13.5" x14ac:dyDescent="0.25">
      <c r="A2703" s="246">
        <v>91841</v>
      </c>
      <c r="B2703" s="246" t="s">
        <v>7944</v>
      </c>
      <c r="C2703" s="246" t="s">
        <v>5237</v>
      </c>
      <c r="D2703" s="247">
        <v>10.18</v>
      </c>
    </row>
    <row r="2704" spans="1:4" ht="13.5" x14ac:dyDescent="0.25">
      <c r="A2704" s="246">
        <v>91842</v>
      </c>
      <c r="B2704" s="246" t="s">
        <v>7945</v>
      </c>
      <c r="C2704" s="246" t="s">
        <v>5237</v>
      </c>
      <c r="D2704" s="247">
        <v>4.91</v>
      </c>
    </row>
    <row r="2705" spans="1:4" ht="13.5" x14ac:dyDescent="0.25">
      <c r="A2705" s="246">
        <v>91843</v>
      </c>
      <c r="B2705" s="246" t="s">
        <v>7946</v>
      </c>
      <c r="C2705" s="246" t="s">
        <v>5237</v>
      </c>
      <c r="D2705" s="247">
        <v>5.37</v>
      </c>
    </row>
    <row r="2706" spans="1:4" ht="13.5" x14ac:dyDescent="0.25">
      <c r="A2706" s="246">
        <v>91844</v>
      </c>
      <c r="B2706" s="246" t="s">
        <v>7947</v>
      </c>
      <c r="C2706" s="246" t="s">
        <v>5237</v>
      </c>
      <c r="D2706" s="247">
        <v>5.66</v>
      </c>
    </row>
    <row r="2707" spans="1:4" ht="13.5" x14ac:dyDescent="0.25">
      <c r="A2707" s="246">
        <v>91845</v>
      </c>
      <c r="B2707" s="246" t="s">
        <v>7948</v>
      </c>
      <c r="C2707" s="246" t="s">
        <v>5237</v>
      </c>
      <c r="D2707" s="247">
        <v>6.85</v>
      </c>
    </row>
    <row r="2708" spans="1:4" ht="13.5" x14ac:dyDescent="0.25">
      <c r="A2708" s="246">
        <v>91846</v>
      </c>
      <c r="B2708" s="246" t="s">
        <v>7949</v>
      </c>
      <c r="C2708" s="246" t="s">
        <v>5237</v>
      </c>
      <c r="D2708" s="247">
        <v>8.07</v>
      </c>
    </row>
    <row r="2709" spans="1:4" ht="13.5" x14ac:dyDescent="0.25">
      <c r="A2709" s="246">
        <v>91847</v>
      </c>
      <c r="B2709" s="246" t="s">
        <v>7950</v>
      </c>
      <c r="C2709" s="246" t="s">
        <v>5237</v>
      </c>
      <c r="D2709" s="247">
        <v>10.85</v>
      </c>
    </row>
    <row r="2710" spans="1:4" ht="13.5" x14ac:dyDescent="0.25">
      <c r="A2710" s="246">
        <v>91849</v>
      </c>
      <c r="B2710" s="246" t="s">
        <v>7951</v>
      </c>
      <c r="C2710" s="246" t="s">
        <v>5237</v>
      </c>
      <c r="D2710" s="247">
        <v>6.39</v>
      </c>
    </row>
    <row r="2711" spans="1:4" ht="13.5" x14ac:dyDescent="0.25">
      <c r="A2711" s="246">
        <v>91850</v>
      </c>
      <c r="B2711" s="246" t="s">
        <v>7952</v>
      </c>
      <c r="C2711" s="246" t="s">
        <v>5237</v>
      </c>
      <c r="D2711" s="247">
        <v>8.44</v>
      </c>
    </row>
    <row r="2712" spans="1:4" ht="13.5" x14ac:dyDescent="0.25">
      <c r="A2712" s="246">
        <v>91851</v>
      </c>
      <c r="B2712" s="246" t="s">
        <v>7953</v>
      </c>
      <c r="C2712" s="246" t="s">
        <v>5237</v>
      </c>
      <c r="D2712" s="247">
        <v>7.92</v>
      </c>
    </row>
    <row r="2713" spans="1:4" ht="13.5" x14ac:dyDescent="0.25">
      <c r="A2713" s="246">
        <v>91852</v>
      </c>
      <c r="B2713" s="246" t="s">
        <v>7954</v>
      </c>
      <c r="C2713" s="246" t="s">
        <v>5237</v>
      </c>
      <c r="D2713" s="247">
        <v>6.93</v>
      </c>
    </row>
    <row r="2714" spans="1:4" ht="13.5" x14ac:dyDescent="0.25">
      <c r="A2714" s="246">
        <v>91853</v>
      </c>
      <c r="B2714" s="246" t="s">
        <v>7955</v>
      </c>
      <c r="C2714" s="246" t="s">
        <v>5237</v>
      </c>
      <c r="D2714" s="247">
        <v>7.35</v>
      </c>
    </row>
    <row r="2715" spans="1:4" ht="13.5" x14ac:dyDescent="0.25">
      <c r="A2715" s="246">
        <v>91854</v>
      </c>
      <c r="B2715" s="246" t="s">
        <v>7956</v>
      </c>
      <c r="C2715" s="246" t="s">
        <v>5237</v>
      </c>
      <c r="D2715" s="247">
        <v>7.66</v>
      </c>
    </row>
    <row r="2716" spans="1:4" ht="13.5" x14ac:dyDescent="0.25">
      <c r="A2716" s="246">
        <v>91855</v>
      </c>
      <c r="B2716" s="246" t="s">
        <v>7957</v>
      </c>
      <c r="C2716" s="246" t="s">
        <v>5237</v>
      </c>
      <c r="D2716" s="247">
        <v>8.76</v>
      </c>
    </row>
    <row r="2717" spans="1:4" ht="13.5" x14ac:dyDescent="0.25">
      <c r="A2717" s="246">
        <v>91856</v>
      </c>
      <c r="B2717" s="246" t="s">
        <v>7958</v>
      </c>
      <c r="C2717" s="246" t="s">
        <v>5237</v>
      </c>
      <c r="D2717" s="247">
        <v>9.94</v>
      </c>
    </row>
    <row r="2718" spans="1:4" ht="13.5" x14ac:dyDescent="0.25">
      <c r="A2718" s="246">
        <v>91857</v>
      </c>
      <c r="B2718" s="246" t="s">
        <v>7959</v>
      </c>
      <c r="C2718" s="246" t="s">
        <v>5237</v>
      </c>
      <c r="D2718" s="247">
        <v>12.51</v>
      </c>
    </row>
    <row r="2719" spans="1:4" ht="13.5" x14ac:dyDescent="0.25">
      <c r="A2719" s="246">
        <v>91859</v>
      </c>
      <c r="B2719" s="246" t="s">
        <v>7960</v>
      </c>
      <c r="C2719" s="246" t="s">
        <v>5237</v>
      </c>
      <c r="D2719" s="247">
        <v>8.3800000000000008</v>
      </c>
    </row>
    <row r="2720" spans="1:4" ht="13.5" x14ac:dyDescent="0.25">
      <c r="A2720" s="246">
        <v>91860</v>
      </c>
      <c r="B2720" s="246" t="s">
        <v>7961</v>
      </c>
      <c r="C2720" s="246" t="s">
        <v>5237</v>
      </c>
      <c r="D2720" s="247">
        <v>10.36</v>
      </c>
    </row>
    <row r="2721" spans="1:4" ht="13.5" x14ac:dyDescent="0.25">
      <c r="A2721" s="246">
        <v>91861</v>
      </c>
      <c r="B2721" s="246" t="s">
        <v>7962</v>
      </c>
      <c r="C2721" s="246" t="s">
        <v>5237</v>
      </c>
      <c r="D2721" s="247">
        <v>9.8800000000000008</v>
      </c>
    </row>
    <row r="2722" spans="1:4" ht="13.5" x14ac:dyDescent="0.25">
      <c r="A2722" s="246">
        <v>91862</v>
      </c>
      <c r="B2722" s="246" t="s">
        <v>7963</v>
      </c>
      <c r="C2722" s="246" t="s">
        <v>5237</v>
      </c>
      <c r="D2722" s="247">
        <v>8.7100000000000009</v>
      </c>
    </row>
    <row r="2723" spans="1:4" ht="13.5" x14ac:dyDescent="0.25">
      <c r="A2723" s="246">
        <v>91863</v>
      </c>
      <c r="B2723" s="246" t="s">
        <v>7964</v>
      </c>
      <c r="C2723" s="246" t="s">
        <v>5237</v>
      </c>
      <c r="D2723" s="247">
        <v>10.15</v>
      </c>
    </row>
    <row r="2724" spans="1:4" ht="13.5" x14ac:dyDescent="0.25">
      <c r="A2724" s="246">
        <v>91864</v>
      </c>
      <c r="B2724" s="246" t="s">
        <v>7965</v>
      </c>
      <c r="C2724" s="246" t="s">
        <v>5237</v>
      </c>
      <c r="D2724" s="247">
        <v>13.33</v>
      </c>
    </row>
    <row r="2725" spans="1:4" ht="13.5" x14ac:dyDescent="0.25">
      <c r="A2725" s="246">
        <v>91865</v>
      </c>
      <c r="B2725" s="246" t="s">
        <v>7966</v>
      </c>
      <c r="C2725" s="246" t="s">
        <v>5237</v>
      </c>
      <c r="D2725" s="247">
        <v>16.48</v>
      </c>
    </row>
    <row r="2726" spans="1:4" ht="13.5" x14ac:dyDescent="0.25">
      <c r="A2726" s="246">
        <v>91866</v>
      </c>
      <c r="B2726" s="246" t="s">
        <v>7967</v>
      </c>
      <c r="C2726" s="246" t="s">
        <v>5237</v>
      </c>
      <c r="D2726" s="247">
        <v>6.52</v>
      </c>
    </row>
    <row r="2727" spans="1:4" ht="13.5" x14ac:dyDescent="0.25">
      <c r="A2727" s="246">
        <v>91867</v>
      </c>
      <c r="B2727" s="246" t="s">
        <v>7968</v>
      </c>
      <c r="C2727" s="246" t="s">
        <v>5237</v>
      </c>
      <c r="D2727" s="247">
        <v>7.96</v>
      </c>
    </row>
    <row r="2728" spans="1:4" ht="13.5" x14ac:dyDescent="0.25">
      <c r="A2728" s="246">
        <v>91868</v>
      </c>
      <c r="B2728" s="246" t="s">
        <v>7969</v>
      </c>
      <c r="C2728" s="246" t="s">
        <v>5237</v>
      </c>
      <c r="D2728" s="247">
        <v>11.16</v>
      </c>
    </row>
    <row r="2729" spans="1:4" ht="13.5" x14ac:dyDescent="0.25">
      <c r="A2729" s="246">
        <v>91869</v>
      </c>
      <c r="B2729" s="246" t="s">
        <v>7970</v>
      </c>
      <c r="C2729" s="246" t="s">
        <v>5237</v>
      </c>
      <c r="D2729" s="247">
        <v>14.3</v>
      </c>
    </row>
    <row r="2730" spans="1:4" ht="13.5" x14ac:dyDescent="0.25">
      <c r="A2730" s="246">
        <v>91870</v>
      </c>
      <c r="B2730" s="246" t="s">
        <v>7971</v>
      </c>
      <c r="C2730" s="246" t="s">
        <v>5237</v>
      </c>
      <c r="D2730" s="247">
        <v>9.08</v>
      </c>
    </row>
    <row r="2731" spans="1:4" ht="13.5" x14ac:dyDescent="0.25">
      <c r="A2731" s="246">
        <v>91871</v>
      </c>
      <c r="B2731" s="246" t="s">
        <v>7972</v>
      </c>
      <c r="C2731" s="246" t="s">
        <v>5237</v>
      </c>
      <c r="D2731" s="247">
        <v>10.56</v>
      </c>
    </row>
    <row r="2732" spans="1:4" ht="13.5" x14ac:dyDescent="0.25">
      <c r="A2732" s="246">
        <v>91872</v>
      </c>
      <c r="B2732" s="246" t="s">
        <v>7973</v>
      </c>
      <c r="C2732" s="246" t="s">
        <v>5237</v>
      </c>
      <c r="D2732" s="247">
        <v>13.75</v>
      </c>
    </row>
    <row r="2733" spans="1:4" ht="13.5" x14ac:dyDescent="0.25">
      <c r="A2733" s="246">
        <v>91873</v>
      </c>
      <c r="B2733" s="246" t="s">
        <v>7974</v>
      </c>
      <c r="C2733" s="246" t="s">
        <v>5237</v>
      </c>
      <c r="D2733" s="247">
        <v>16.86</v>
      </c>
    </row>
    <row r="2734" spans="1:4" ht="13.5" x14ac:dyDescent="0.25">
      <c r="A2734" s="246">
        <v>93008</v>
      </c>
      <c r="B2734" s="246" t="s">
        <v>7975</v>
      </c>
      <c r="C2734" s="246" t="s">
        <v>5237</v>
      </c>
      <c r="D2734" s="247">
        <v>14.23</v>
      </c>
    </row>
    <row r="2735" spans="1:4" ht="13.5" x14ac:dyDescent="0.25">
      <c r="A2735" s="246">
        <v>93009</v>
      </c>
      <c r="B2735" s="246" t="s">
        <v>7976</v>
      </c>
      <c r="C2735" s="246" t="s">
        <v>5237</v>
      </c>
      <c r="D2735" s="247">
        <v>21.16</v>
      </c>
    </row>
    <row r="2736" spans="1:4" ht="13.5" x14ac:dyDescent="0.25">
      <c r="A2736" s="246">
        <v>93010</v>
      </c>
      <c r="B2736" s="246" t="s">
        <v>7977</v>
      </c>
      <c r="C2736" s="246" t="s">
        <v>5237</v>
      </c>
      <c r="D2736" s="247">
        <v>29.55</v>
      </c>
    </row>
    <row r="2737" spans="1:4" ht="13.5" x14ac:dyDescent="0.25">
      <c r="A2737" s="246">
        <v>93011</v>
      </c>
      <c r="B2737" s="246" t="s">
        <v>7978</v>
      </c>
      <c r="C2737" s="246" t="s">
        <v>5237</v>
      </c>
      <c r="D2737" s="247">
        <v>36.19</v>
      </c>
    </row>
    <row r="2738" spans="1:4" ht="13.5" x14ac:dyDescent="0.25">
      <c r="A2738" s="246">
        <v>93012</v>
      </c>
      <c r="B2738" s="246" t="s">
        <v>7979</v>
      </c>
      <c r="C2738" s="246" t="s">
        <v>5237</v>
      </c>
      <c r="D2738" s="247">
        <v>54.85</v>
      </c>
    </row>
    <row r="2739" spans="1:4" ht="13.5" x14ac:dyDescent="0.25">
      <c r="A2739" s="246">
        <v>95726</v>
      </c>
      <c r="B2739" s="246" t="s">
        <v>7980</v>
      </c>
      <c r="C2739" s="246" t="s">
        <v>5237</v>
      </c>
      <c r="D2739" s="247">
        <v>6.09</v>
      </c>
    </row>
    <row r="2740" spans="1:4" ht="13.5" x14ac:dyDescent="0.25">
      <c r="A2740" s="246">
        <v>95727</v>
      </c>
      <c r="B2740" s="246" t="s">
        <v>7981</v>
      </c>
      <c r="C2740" s="246" t="s">
        <v>5237</v>
      </c>
      <c r="D2740" s="247">
        <v>6.9</v>
      </c>
    </row>
    <row r="2741" spans="1:4" ht="13.5" x14ac:dyDescent="0.25">
      <c r="A2741" s="246">
        <v>95728</v>
      </c>
      <c r="B2741" s="246" t="s">
        <v>7982</v>
      </c>
      <c r="C2741" s="246" t="s">
        <v>5237</v>
      </c>
      <c r="D2741" s="247">
        <v>8.66</v>
      </c>
    </row>
    <row r="2742" spans="1:4" ht="13.5" x14ac:dyDescent="0.25">
      <c r="A2742" s="246">
        <v>95729</v>
      </c>
      <c r="B2742" s="246" t="s">
        <v>7983</v>
      </c>
      <c r="C2742" s="246" t="s">
        <v>5237</v>
      </c>
      <c r="D2742" s="247">
        <v>7.74</v>
      </c>
    </row>
    <row r="2743" spans="1:4" ht="13.5" x14ac:dyDescent="0.25">
      <c r="A2743" s="246">
        <v>95730</v>
      </c>
      <c r="B2743" s="246" t="s">
        <v>7984</v>
      </c>
      <c r="C2743" s="246" t="s">
        <v>5237</v>
      </c>
      <c r="D2743" s="247">
        <v>8.56</v>
      </c>
    </row>
    <row r="2744" spans="1:4" ht="13.5" x14ac:dyDescent="0.25">
      <c r="A2744" s="246">
        <v>95731</v>
      </c>
      <c r="B2744" s="246" t="s">
        <v>7985</v>
      </c>
      <c r="C2744" s="246" t="s">
        <v>5237</v>
      </c>
      <c r="D2744" s="247">
        <v>10.31</v>
      </c>
    </row>
    <row r="2745" spans="1:4" ht="13.5" x14ac:dyDescent="0.25">
      <c r="A2745" s="246">
        <v>95732</v>
      </c>
      <c r="B2745" s="246" t="s">
        <v>7986</v>
      </c>
      <c r="C2745" s="246" t="s">
        <v>5304</v>
      </c>
      <c r="D2745" s="247">
        <v>3.81</v>
      </c>
    </row>
    <row r="2746" spans="1:4" ht="13.5" x14ac:dyDescent="0.25">
      <c r="A2746" s="246">
        <v>95745</v>
      </c>
      <c r="B2746" s="246" t="s">
        <v>7987</v>
      </c>
      <c r="C2746" s="246" t="s">
        <v>5237</v>
      </c>
      <c r="D2746" s="247">
        <v>19.53</v>
      </c>
    </row>
    <row r="2747" spans="1:4" ht="13.5" x14ac:dyDescent="0.25">
      <c r="A2747" s="246">
        <v>95746</v>
      </c>
      <c r="B2747" s="246" t="s">
        <v>7988</v>
      </c>
      <c r="C2747" s="246" t="s">
        <v>5237</v>
      </c>
      <c r="D2747" s="247">
        <v>24.18</v>
      </c>
    </row>
    <row r="2748" spans="1:4" ht="13.5" x14ac:dyDescent="0.25">
      <c r="A2748" s="246">
        <v>95747</v>
      </c>
      <c r="B2748" s="246" t="s">
        <v>7989</v>
      </c>
      <c r="C2748" s="246" t="s">
        <v>5237</v>
      </c>
      <c r="D2748" s="247">
        <v>40.04</v>
      </c>
    </row>
    <row r="2749" spans="1:4" ht="13.5" x14ac:dyDescent="0.25">
      <c r="A2749" s="246">
        <v>95748</v>
      </c>
      <c r="B2749" s="246" t="s">
        <v>7990</v>
      </c>
      <c r="C2749" s="246" t="s">
        <v>5237</v>
      </c>
      <c r="D2749" s="247">
        <v>43.07</v>
      </c>
    </row>
    <row r="2750" spans="1:4" ht="13.5" x14ac:dyDescent="0.25">
      <c r="A2750" s="246">
        <v>95749</v>
      </c>
      <c r="B2750" s="246" t="s">
        <v>7991</v>
      </c>
      <c r="C2750" s="246" t="s">
        <v>5237</v>
      </c>
      <c r="D2750" s="247">
        <v>24.89</v>
      </c>
    </row>
    <row r="2751" spans="1:4" ht="13.5" x14ac:dyDescent="0.25">
      <c r="A2751" s="246">
        <v>95750</v>
      </c>
      <c r="B2751" s="246" t="s">
        <v>7992</v>
      </c>
      <c r="C2751" s="246" t="s">
        <v>5237</v>
      </c>
      <c r="D2751" s="247">
        <v>29.42</v>
      </c>
    </row>
    <row r="2752" spans="1:4" ht="13.5" x14ac:dyDescent="0.25">
      <c r="A2752" s="246">
        <v>95751</v>
      </c>
      <c r="B2752" s="246" t="s">
        <v>7993</v>
      </c>
      <c r="C2752" s="246" t="s">
        <v>5237</v>
      </c>
      <c r="D2752" s="247">
        <v>45.11</v>
      </c>
    </row>
    <row r="2753" spans="1:4" ht="13.5" x14ac:dyDescent="0.25">
      <c r="A2753" s="246">
        <v>95752</v>
      </c>
      <c r="B2753" s="246" t="s">
        <v>7994</v>
      </c>
      <c r="C2753" s="246" t="s">
        <v>5237</v>
      </c>
      <c r="D2753" s="247">
        <v>47.95</v>
      </c>
    </row>
    <row r="2754" spans="1:4" ht="13.5" x14ac:dyDescent="0.25">
      <c r="A2754" s="246">
        <v>97667</v>
      </c>
      <c r="B2754" s="246" t="s">
        <v>7995</v>
      </c>
      <c r="C2754" s="246" t="s">
        <v>5237</v>
      </c>
      <c r="D2754" s="247">
        <v>6.42</v>
      </c>
    </row>
    <row r="2755" spans="1:4" ht="13.5" x14ac:dyDescent="0.25">
      <c r="A2755" s="246">
        <v>97668</v>
      </c>
      <c r="B2755" s="246" t="s">
        <v>7996</v>
      </c>
      <c r="C2755" s="246" t="s">
        <v>5237</v>
      </c>
      <c r="D2755" s="247">
        <v>9.16</v>
      </c>
    </row>
    <row r="2756" spans="1:4" ht="13.5" x14ac:dyDescent="0.25">
      <c r="A2756" s="246">
        <v>97669</v>
      </c>
      <c r="B2756" s="246" t="s">
        <v>7997</v>
      </c>
      <c r="C2756" s="246" t="s">
        <v>5237</v>
      </c>
      <c r="D2756" s="247">
        <v>13.56</v>
      </c>
    </row>
    <row r="2757" spans="1:4" ht="13.5" x14ac:dyDescent="0.25">
      <c r="A2757" s="246">
        <v>97670</v>
      </c>
      <c r="B2757" s="246" t="s">
        <v>7998</v>
      </c>
      <c r="C2757" s="246" t="s">
        <v>5237</v>
      </c>
      <c r="D2757" s="247">
        <v>17.399999999999999</v>
      </c>
    </row>
    <row r="2758" spans="1:4" ht="13.5" x14ac:dyDescent="0.25">
      <c r="A2758" s="246">
        <v>91874</v>
      </c>
      <c r="B2758" s="246" t="s">
        <v>7999</v>
      </c>
      <c r="C2758" s="246" t="s">
        <v>5304</v>
      </c>
      <c r="D2758" s="247">
        <v>3.96</v>
      </c>
    </row>
    <row r="2759" spans="1:4" ht="13.5" x14ac:dyDescent="0.25">
      <c r="A2759" s="246">
        <v>91875</v>
      </c>
      <c r="B2759" s="246" t="s">
        <v>8000</v>
      </c>
      <c r="C2759" s="246" t="s">
        <v>5304</v>
      </c>
      <c r="D2759" s="247">
        <v>5.26</v>
      </c>
    </row>
    <row r="2760" spans="1:4" ht="13.5" x14ac:dyDescent="0.25">
      <c r="A2760" s="246">
        <v>91876</v>
      </c>
      <c r="B2760" s="246" t="s">
        <v>8001</v>
      </c>
      <c r="C2760" s="246" t="s">
        <v>5304</v>
      </c>
      <c r="D2760" s="247">
        <v>6.93</v>
      </c>
    </row>
    <row r="2761" spans="1:4" ht="13.5" x14ac:dyDescent="0.25">
      <c r="A2761" s="246">
        <v>91877</v>
      </c>
      <c r="B2761" s="246" t="s">
        <v>8002</v>
      </c>
      <c r="C2761" s="246" t="s">
        <v>5304</v>
      </c>
      <c r="D2761" s="247">
        <v>9.23</v>
      </c>
    </row>
    <row r="2762" spans="1:4" ht="13.5" x14ac:dyDescent="0.25">
      <c r="A2762" s="246">
        <v>91878</v>
      </c>
      <c r="B2762" s="246" t="s">
        <v>8003</v>
      </c>
      <c r="C2762" s="246" t="s">
        <v>5304</v>
      </c>
      <c r="D2762" s="247">
        <v>5.08</v>
      </c>
    </row>
    <row r="2763" spans="1:4" ht="13.5" x14ac:dyDescent="0.25">
      <c r="A2763" s="246">
        <v>91879</v>
      </c>
      <c r="B2763" s="246" t="s">
        <v>8004</v>
      </c>
      <c r="C2763" s="246" t="s">
        <v>5304</v>
      </c>
      <c r="D2763" s="247">
        <v>6.34</v>
      </c>
    </row>
    <row r="2764" spans="1:4" ht="13.5" x14ac:dyDescent="0.25">
      <c r="A2764" s="246">
        <v>91880</v>
      </c>
      <c r="B2764" s="246" t="s">
        <v>8005</v>
      </c>
      <c r="C2764" s="246" t="s">
        <v>5304</v>
      </c>
      <c r="D2764" s="247">
        <v>8.0500000000000007</v>
      </c>
    </row>
    <row r="2765" spans="1:4" ht="13.5" x14ac:dyDescent="0.25">
      <c r="A2765" s="246">
        <v>91881</v>
      </c>
      <c r="B2765" s="246" t="s">
        <v>8006</v>
      </c>
      <c r="C2765" s="246" t="s">
        <v>5304</v>
      </c>
      <c r="D2765" s="247">
        <v>10.36</v>
      </c>
    </row>
    <row r="2766" spans="1:4" ht="13.5" x14ac:dyDescent="0.25">
      <c r="A2766" s="246">
        <v>91882</v>
      </c>
      <c r="B2766" s="246" t="s">
        <v>8007</v>
      </c>
      <c r="C2766" s="246" t="s">
        <v>5304</v>
      </c>
      <c r="D2766" s="247">
        <v>6.28</v>
      </c>
    </row>
    <row r="2767" spans="1:4" ht="13.5" x14ac:dyDescent="0.25">
      <c r="A2767" s="246">
        <v>91884</v>
      </c>
      <c r="B2767" s="246" t="s">
        <v>8008</v>
      </c>
      <c r="C2767" s="246" t="s">
        <v>5304</v>
      </c>
      <c r="D2767" s="247">
        <v>7.26</v>
      </c>
    </row>
    <row r="2768" spans="1:4" ht="13.5" x14ac:dyDescent="0.25">
      <c r="A2768" s="246">
        <v>91885</v>
      </c>
      <c r="B2768" s="246" t="s">
        <v>8009</v>
      </c>
      <c r="C2768" s="246" t="s">
        <v>5304</v>
      </c>
      <c r="D2768" s="247">
        <v>8.6</v>
      </c>
    </row>
    <row r="2769" spans="1:4" ht="13.5" x14ac:dyDescent="0.25">
      <c r="A2769" s="246">
        <v>91886</v>
      </c>
      <c r="B2769" s="246" t="s">
        <v>8010</v>
      </c>
      <c r="C2769" s="246" t="s">
        <v>5304</v>
      </c>
      <c r="D2769" s="247">
        <v>10.47</v>
      </c>
    </row>
    <row r="2770" spans="1:4" ht="13.5" x14ac:dyDescent="0.25">
      <c r="A2770" s="246">
        <v>91887</v>
      </c>
      <c r="B2770" s="246" t="s">
        <v>8011</v>
      </c>
      <c r="C2770" s="246" t="s">
        <v>5304</v>
      </c>
      <c r="D2770" s="247">
        <v>7.38</v>
      </c>
    </row>
    <row r="2771" spans="1:4" ht="13.5" x14ac:dyDescent="0.25">
      <c r="A2771" s="246">
        <v>91889</v>
      </c>
      <c r="B2771" s="246" t="s">
        <v>8012</v>
      </c>
      <c r="C2771" s="246" t="s">
        <v>5304</v>
      </c>
      <c r="D2771" s="247">
        <v>7.1</v>
      </c>
    </row>
    <row r="2772" spans="1:4" ht="13.5" x14ac:dyDescent="0.25">
      <c r="A2772" s="246">
        <v>91890</v>
      </c>
      <c r="B2772" s="246" t="s">
        <v>8013</v>
      </c>
      <c r="C2772" s="246" t="s">
        <v>5304</v>
      </c>
      <c r="D2772" s="247">
        <v>8.76</v>
      </c>
    </row>
    <row r="2773" spans="1:4" ht="13.5" x14ac:dyDescent="0.25">
      <c r="A2773" s="246">
        <v>91892</v>
      </c>
      <c r="B2773" s="246" t="s">
        <v>8014</v>
      </c>
      <c r="C2773" s="246" t="s">
        <v>5304</v>
      </c>
      <c r="D2773" s="247">
        <v>10.61</v>
      </c>
    </row>
    <row r="2774" spans="1:4" ht="13.5" x14ac:dyDescent="0.25">
      <c r="A2774" s="246">
        <v>91893</v>
      </c>
      <c r="B2774" s="246" t="s">
        <v>8015</v>
      </c>
      <c r="C2774" s="246" t="s">
        <v>5304</v>
      </c>
      <c r="D2774" s="247">
        <v>11.99</v>
      </c>
    </row>
    <row r="2775" spans="1:4" ht="13.5" x14ac:dyDescent="0.25">
      <c r="A2775" s="246">
        <v>91895</v>
      </c>
      <c r="B2775" s="246" t="s">
        <v>8016</v>
      </c>
      <c r="C2775" s="246" t="s">
        <v>5304</v>
      </c>
      <c r="D2775" s="247">
        <v>13.87</v>
      </c>
    </row>
    <row r="2776" spans="1:4" ht="13.5" x14ac:dyDescent="0.25">
      <c r="A2776" s="246">
        <v>91896</v>
      </c>
      <c r="B2776" s="246" t="s">
        <v>8017</v>
      </c>
      <c r="C2776" s="246" t="s">
        <v>5304</v>
      </c>
      <c r="D2776" s="247">
        <v>14.62</v>
      </c>
    </row>
    <row r="2777" spans="1:4" ht="13.5" x14ac:dyDescent="0.25">
      <c r="A2777" s="246">
        <v>91898</v>
      </c>
      <c r="B2777" s="246" t="s">
        <v>8018</v>
      </c>
      <c r="C2777" s="246" t="s">
        <v>5304</v>
      </c>
      <c r="D2777" s="247">
        <v>16.64</v>
      </c>
    </row>
    <row r="2778" spans="1:4" ht="13.5" x14ac:dyDescent="0.25">
      <c r="A2778" s="246">
        <v>91899</v>
      </c>
      <c r="B2778" s="246" t="s">
        <v>8019</v>
      </c>
      <c r="C2778" s="246" t="s">
        <v>5304</v>
      </c>
      <c r="D2778" s="247">
        <v>9.01</v>
      </c>
    </row>
    <row r="2779" spans="1:4" ht="13.5" x14ac:dyDescent="0.25">
      <c r="A2779" s="246">
        <v>91901</v>
      </c>
      <c r="B2779" s="246" t="s">
        <v>8020</v>
      </c>
      <c r="C2779" s="246" t="s">
        <v>5304</v>
      </c>
      <c r="D2779" s="247">
        <v>8.73</v>
      </c>
    </row>
    <row r="2780" spans="1:4" ht="13.5" x14ac:dyDescent="0.25">
      <c r="A2780" s="246">
        <v>91902</v>
      </c>
      <c r="B2780" s="246" t="s">
        <v>8021</v>
      </c>
      <c r="C2780" s="246" t="s">
        <v>5304</v>
      </c>
      <c r="D2780" s="247">
        <v>10.39</v>
      </c>
    </row>
    <row r="2781" spans="1:4" ht="13.5" x14ac:dyDescent="0.25">
      <c r="A2781" s="246">
        <v>91904</v>
      </c>
      <c r="B2781" s="246" t="s">
        <v>8022</v>
      </c>
      <c r="C2781" s="246" t="s">
        <v>5304</v>
      </c>
      <c r="D2781" s="247">
        <v>12.24</v>
      </c>
    </row>
    <row r="2782" spans="1:4" ht="13.5" x14ac:dyDescent="0.25">
      <c r="A2782" s="246">
        <v>91905</v>
      </c>
      <c r="B2782" s="246" t="s">
        <v>8023</v>
      </c>
      <c r="C2782" s="246" t="s">
        <v>5304</v>
      </c>
      <c r="D2782" s="247">
        <v>13.61</v>
      </c>
    </row>
    <row r="2783" spans="1:4" ht="13.5" x14ac:dyDescent="0.25">
      <c r="A2783" s="246">
        <v>91907</v>
      </c>
      <c r="B2783" s="246" t="s">
        <v>8024</v>
      </c>
      <c r="C2783" s="246" t="s">
        <v>5304</v>
      </c>
      <c r="D2783" s="247">
        <v>15.49</v>
      </c>
    </row>
    <row r="2784" spans="1:4" ht="13.5" x14ac:dyDescent="0.25">
      <c r="A2784" s="246">
        <v>91908</v>
      </c>
      <c r="B2784" s="246" t="s">
        <v>8025</v>
      </c>
      <c r="C2784" s="246" t="s">
        <v>5304</v>
      </c>
      <c r="D2784" s="247">
        <v>16.28</v>
      </c>
    </row>
    <row r="2785" spans="1:4" ht="13.5" x14ac:dyDescent="0.25">
      <c r="A2785" s="246">
        <v>91910</v>
      </c>
      <c r="B2785" s="246" t="s">
        <v>8026</v>
      </c>
      <c r="C2785" s="246" t="s">
        <v>5304</v>
      </c>
      <c r="D2785" s="247">
        <v>18.3</v>
      </c>
    </row>
    <row r="2786" spans="1:4" ht="13.5" x14ac:dyDescent="0.25">
      <c r="A2786" s="246">
        <v>91911</v>
      </c>
      <c r="B2786" s="246" t="s">
        <v>8027</v>
      </c>
      <c r="C2786" s="246" t="s">
        <v>5304</v>
      </c>
      <c r="D2786" s="247">
        <v>10.87</v>
      </c>
    </row>
    <row r="2787" spans="1:4" ht="13.5" x14ac:dyDescent="0.25">
      <c r="A2787" s="246">
        <v>91913</v>
      </c>
      <c r="B2787" s="246" t="s">
        <v>8028</v>
      </c>
      <c r="C2787" s="246" t="s">
        <v>5304</v>
      </c>
      <c r="D2787" s="247">
        <v>10.59</v>
      </c>
    </row>
    <row r="2788" spans="1:4" ht="13.5" x14ac:dyDescent="0.25">
      <c r="A2788" s="246">
        <v>91914</v>
      </c>
      <c r="B2788" s="246" t="s">
        <v>8029</v>
      </c>
      <c r="C2788" s="246" t="s">
        <v>5304</v>
      </c>
      <c r="D2788" s="247">
        <v>11.82</v>
      </c>
    </row>
    <row r="2789" spans="1:4" ht="13.5" x14ac:dyDescent="0.25">
      <c r="A2789" s="246">
        <v>91916</v>
      </c>
      <c r="B2789" s="246" t="s">
        <v>8030</v>
      </c>
      <c r="C2789" s="246" t="s">
        <v>5304</v>
      </c>
      <c r="D2789" s="247">
        <v>13.67</v>
      </c>
    </row>
    <row r="2790" spans="1:4" ht="13.5" x14ac:dyDescent="0.25">
      <c r="A2790" s="246">
        <v>91917</v>
      </c>
      <c r="B2790" s="246" t="s">
        <v>8031</v>
      </c>
      <c r="C2790" s="246" t="s">
        <v>5304</v>
      </c>
      <c r="D2790" s="247">
        <v>14.47</v>
      </c>
    </row>
    <row r="2791" spans="1:4" ht="13.5" x14ac:dyDescent="0.25">
      <c r="A2791" s="246">
        <v>91919</v>
      </c>
      <c r="B2791" s="246" t="s">
        <v>8032</v>
      </c>
      <c r="C2791" s="246" t="s">
        <v>5304</v>
      </c>
      <c r="D2791" s="247">
        <v>16.350000000000001</v>
      </c>
    </row>
    <row r="2792" spans="1:4" ht="13.5" x14ac:dyDescent="0.25">
      <c r="A2792" s="246">
        <v>91920</v>
      </c>
      <c r="B2792" s="246" t="s">
        <v>8033</v>
      </c>
      <c r="C2792" s="246" t="s">
        <v>5304</v>
      </c>
      <c r="D2792" s="247">
        <v>16.48</v>
      </c>
    </row>
    <row r="2793" spans="1:4" ht="13.5" x14ac:dyDescent="0.25">
      <c r="A2793" s="246">
        <v>91922</v>
      </c>
      <c r="B2793" s="246" t="s">
        <v>8034</v>
      </c>
      <c r="C2793" s="246" t="s">
        <v>5304</v>
      </c>
      <c r="D2793" s="247">
        <v>18.5</v>
      </c>
    </row>
    <row r="2794" spans="1:4" ht="13.5" x14ac:dyDescent="0.25">
      <c r="A2794" s="246">
        <v>93013</v>
      </c>
      <c r="B2794" s="246" t="s">
        <v>8035</v>
      </c>
      <c r="C2794" s="246" t="s">
        <v>5304</v>
      </c>
      <c r="D2794" s="247">
        <v>12.01</v>
      </c>
    </row>
    <row r="2795" spans="1:4" ht="13.5" x14ac:dyDescent="0.25">
      <c r="A2795" s="246">
        <v>93014</v>
      </c>
      <c r="B2795" s="246" t="s">
        <v>8036</v>
      </c>
      <c r="C2795" s="246" t="s">
        <v>5304</v>
      </c>
      <c r="D2795" s="247">
        <v>14.81</v>
      </c>
    </row>
    <row r="2796" spans="1:4" ht="13.5" x14ac:dyDescent="0.25">
      <c r="A2796" s="246">
        <v>93015</v>
      </c>
      <c r="B2796" s="246" t="s">
        <v>8037</v>
      </c>
      <c r="C2796" s="246" t="s">
        <v>5304</v>
      </c>
      <c r="D2796" s="247">
        <v>22.67</v>
      </c>
    </row>
    <row r="2797" spans="1:4" ht="13.5" x14ac:dyDescent="0.25">
      <c r="A2797" s="246">
        <v>93016</v>
      </c>
      <c r="B2797" s="246" t="s">
        <v>8038</v>
      </c>
      <c r="C2797" s="246" t="s">
        <v>5304</v>
      </c>
      <c r="D2797" s="247">
        <v>27.64</v>
      </c>
    </row>
    <row r="2798" spans="1:4" ht="13.5" x14ac:dyDescent="0.25">
      <c r="A2798" s="246">
        <v>93017</v>
      </c>
      <c r="B2798" s="246" t="s">
        <v>8039</v>
      </c>
      <c r="C2798" s="246" t="s">
        <v>5304</v>
      </c>
      <c r="D2798" s="247">
        <v>41.83</v>
      </c>
    </row>
    <row r="2799" spans="1:4" ht="13.5" x14ac:dyDescent="0.25">
      <c r="A2799" s="246">
        <v>93018</v>
      </c>
      <c r="B2799" s="246" t="s">
        <v>8040</v>
      </c>
      <c r="C2799" s="246" t="s">
        <v>5304</v>
      </c>
      <c r="D2799" s="247">
        <v>18.36</v>
      </c>
    </row>
    <row r="2800" spans="1:4" ht="13.5" x14ac:dyDescent="0.25">
      <c r="A2800" s="246">
        <v>93020</v>
      </c>
      <c r="B2800" s="246" t="s">
        <v>8041</v>
      </c>
      <c r="C2800" s="246" t="s">
        <v>5304</v>
      </c>
      <c r="D2800" s="247">
        <v>23.66</v>
      </c>
    </row>
    <row r="2801" spans="1:4" ht="13.5" x14ac:dyDescent="0.25">
      <c r="A2801" s="246">
        <v>93022</v>
      </c>
      <c r="B2801" s="246" t="s">
        <v>8042</v>
      </c>
      <c r="C2801" s="246" t="s">
        <v>5304</v>
      </c>
      <c r="D2801" s="247">
        <v>40.06</v>
      </c>
    </row>
    <row r="2802" spans="1:4" ht="13.5" x14ac:dyDescent="0.25">
      <c r="A2802" s="246">
        <v>93024</v>
      </c>
      <c r="B2802" s="246" t="s">
        <v>8043</v>
      </c>
      <c r="C2802" s="246" t="s">
        <v>5304</v>
      </c>
      <c r="D2802" s="247">
        <v>42.04</v>
      </c>
    </row>
    <row r="2803" spans="1:4" ht="13.5" x14ac:dyDescent="0.25">
      <c r="A2803" s="246">
        <v>93026</v>
      </c>
      <c r="B2803" s="246" t="s">
        <v>8044</v>
      </c>
      <c r="C2803" s="246" t="s">
        <v>5304</v>
      </c>
      <c r="D2803" s="247">
        <v>69.33</v>
      </c>
    </row>
    <row r="2804" spans="1:4" ht="13.5" x14ac:dyDescent="0.25">
      <c r="A2804" s="246">
        <v>95733</v>
      </c>
      <c r="B2804" s="246" t="s">
        <v>8045</v>
      </c>
      <c r="C2804" s="246" t="s">
        <v>5304</v>
      </c>
      <c r="D2804" s="247">
        <v>4.99</v>
      </c>
    </row>
    <row r="2805" spans="1:4" ht="13.5" x14ac:dyDescent="0.25">
      <c r="A2805" s="246">
        <v>95734</v>
      </c>
      <c r="B2805" s="246" t="s">
        <v>8046</v>
      </c>
      <c r="C2805" s="246" t="s">
        <v>5304</v>
      </c>
      <c r="D2805" s="247">
        <v>6.63</v>
      </c>
    </row>
    <row r="2806" spans="1:4" ht="13.5" x14ac:dyDescent="0.25">
      <c r="A2806" s="246">
        <v>95735</v>
      </c>
      <c r="B2806" s="246" t="s">
        <v>8047</v>
      </c>
      <c r="C2806" s="246" t="s">
        <v>5304</v>
      </c>
      <c r="D2806" s="247">
        <v>5.52</v>
      </c>
    </row>
    <row r="2807" spans="1:4" ht="13.5" x14ac:dyDescent="0.25">
      <c r="A2807" s="246">
        <v>95736</v>
      </c>
      <c r="B2807" s="246" t="s">
        <v>8048</v>
      </c>
      <c r="C2807" s="246" t="s">
        <v>5304</v>
      </c>
      <c r="D2807" s="247">
        <v>6.5</v>
      </c>
    </row>
    <row r="2808" spans="1:4" ht="13.5" x14ac:dyDescent="0.25">
      <c r="A2808" s="246">
        <v>95738</v>
      </c>
      <c r="B2808" s="246" t="s">
        <v>8049</v>
      </c>
      <c r="C2808" s="246" t="s">
        <v>5304</v>
      </c>
      <c r="D2808" s="247">
        <v>7.86</v>
      </c>
    </row>
    <row r="2809" spans="1:4" ht="13.5" x14ac:dyDescent="0.25">
      <c r="A2809" s="246">
        <v>95753</v>
      </c>
      <c r="B2809" s="246" t="s">
        <v>8050</v>
      </c>
      <c r="C2809" s="246" t="s">
        <v>5304</v>
      </c>
      <c r="D2809" s="247">
        <v>6.07</v>
      </c>
    </row>
    <row r="2810" spans="1:4" ht="13.5" x14ac:dyDescent="0.25">
      <c r="A2810" s="246">
        <v>95754</v>
      </c>
      <c r="B2810" s="246" t="s">
        <v>8051</v>
      </c>
      <c r="C2810" s="246" t="s">
        <v>5304</v>
      </c>
      <c r="D2810" s="247">
        <v>7.55</v>
      </c>
    </row>
    <row r="2811" spans="1:4" ht="13.5" x14ac:dyDescent="0.25">
      <c r="A2811" s="246">
        <v>95755</v>
      </c>
      <c r="B2811" s="246" t="s">
        <v>8052</v>
      </c>
      <c r="C2811" s="246" t="s">
        <v>5304</v>
      </c>
      <c r="D2811" s="247">
        <v>10.95</v>
      </c>
    </row>
    <row r="2812" spans="1:4" ht="13.5" x14ac:dyDescent="0.25">
      <c r="A2812" s="246">
        <v>95756</v>
      </c>
      <c r="B2812" s="246" t="s">
        <v>8053</v>
      </c>
      <c r="C2812" s="246" t="s">
        <v>5304</v>
      </c>
      <c r="D2812" s="247">
        <v>14.63</v>
      </c>
    </row>
    <row r="2813" spans="1:4" ht="13.5" x14ac:dyDescent="0.25">
      <c r="A2813" s="246">
        <v>95757</v>
      </c>
      <c r="B2813" s="246" t="s">
        <v>8054</v>
      </c>
      <c r="C2813" s="246" t="s">
        <v>5304</v>
      </c>
      <c r="D2813" s="247">
        <v>9.0500000000000007</v>
      </c>
    </row>
    <row r="2814" spans="1:4" ht="13.5" x14ac:dyDescent="0.25">
      <c r="A2814" s="246">
        <v>95758</v>
      </c>
      <c r="B2814" s="246" t="s">
        <v>8055</v>
      </c>
      <c r="C2814" s="246" t="s">
        <v>5304</v>
      </c>
      <c r="D2814" s="247">
        <v>10.17</v>
      </c>
    </row>
    <row r="2815" spans="1:4" ht="13.5" x14ac:dyDescent="0.25">
      <c r="A2815" s="246">
        <v>95759</v>
      </c>
      <c r="B2815" s="246" t="s">
        <v>8056</v>
      </c>
      <c r="C2815" s="246" t="s">
        <v>5304</v>
      </c>
      <c r="D2815" s="247">
        <v>13.08</v>
      </c>
    </row>
    <row r="2816" spans="1:4" ht="13.5" x14ac:dyDescent="0.25">
      <c r="A2816" s="246">
        <v>95760</v>
      </c>
      <c r="B2816" s="246" t="s">
        <v>8057</v>
      </c>
      <c r="C2816" s="246" t="s">
        <v>5304</v>
      </c>
      <c r="D2816" s="247">
        <v>16.190000000000001</v>
      </c>
    </row>
    <row r="2817" spans="1:4" ht="13.5" x14ac:dyDescent="0.25">
      <c r="A2817" s="246">
        <v>97559</v>
      </c>
      <c r="B2817" s="246" t="s">
        <v>8058</v>
      </c>
      <c r="C2817" s="246" t="s">
        <v>5304</v>
      </c>
      <c r="D2817" s="247">
        <v>8.5500000000000007</v>
      </c>
    </row>
    <row r="2818" spans="1:4" ht="13.5" x14ac:dyDescent="0.25">
      <c r="A2818" s="246">
        <v>97562</v>
      </c>
      <c r="B2818" s="246" t="s">
        <v>8059</v>
      </c>
      <c r="C2818" s="246" t="s">
        <v>5304</v>
      </c>
      <c r="D2818" s="247">
        <v>10.18</v>
      </c>
    </row>
    <row r="2819" spans="1:4" ht="13.5" x14ac:dyDescent="0.25">
      <c r="A2819" s="246">
        <v>97564</v>
      </c>
      <c r="B2819" s="246" t="s">
        <v>8060</v>
      </c>
      <c r="C2819" s="246" t="s">
        <v>5304</v>
      </c>
      <c r="D2819" s="247">
        <v>11.61</v>
      </c>
    </row>
    <row r="2820" spans="1:4" ht="13.5" x14ac:dyDescent="0.25">
      <c r="A2820" s="246">
        <v>91924</v>
      </c>
      <c r="B2820" s="246" t="s">
        <v>8061</v>
      </c>
      <c r="C2820" s="246" t="s">
        <v>5237</v>
      </c>
      <c r="D2820" s="247">
        <v>2.79</v>
      </c>
    </row>
    <row r="2821" spans="1:4" ht="13.5" x14ac:dyDescent="0.25">
      <c r="A2821" s="246">
        <v>91925</v>
      </c>
      <c r="B2821" s="246" t="s">
        <v>8062</v>
      </c>
      <c r="C2821" s="246" t="s">
        <v>5237</v>
      </c>
      <c r="D2821" s="247">
        <v>4.0999999999999996</v>
      </c>
    </row>
    <row r="2822" spans="1:4" ht="13.5" x14ac:dyDescent="0.25">
      <c r="A2822" s="246">
        <v>91926</v>
      </c>
      <c r="B2822" s="246" t="s">
        <v>8063</v>
      </c>
      <c r="C2822" s="246" t="s">
        <v>5237</v>
      </c>
      <c r="D2822" s="247">
        <v>4.1100000000000003</v>
      </c>
    </row>
    <row r="2823" spans="1:4" ht="13.5" x14ac:dyDescent="0.25">
      <c r="A2823" s="246">
        <v>91927</v>
      </c>
      <c r="B2823" s="246" t="s">
        <v>8064</v>
      </c>
      <c r="C2823" s="246" t="s">
        <v>5237</v>
      </c>
      <c r="D2823" s="247">
        <v>5.54</v>
      </c>
    </row>
    <row r="2824" spans="1:4" ht="13.5" x14ac:dyDescent="0.25">
      <c r="A2824" s="246">
        <v>91928</v>
      </c>
      <c r="B2824" s="246" t="s">
        <v>8065</v>
      </c>
      <c r="C2824" s="246" t="s">
        <v>5237</v>
      </c>
      <c r="D2824" s="247">
        <v>6.82</v>
      </c>
    </row>
    <row r="2825" spans="1:4" ht="13.5" x14ac:dyDescent="0.25">
      <c r="A2825" s="246">
        <v>91929</v>
      </c>
      <c r="B2825" s="246" t="s">
        <v>8066</v>
      </c>
      <c r="C2825" s="246" t="s">
        <v>5237</v>
      </c>
      <c r="D2825" s="247">
        <v>7.82</v>
      </c>
    </row>
    <row r="2826" spans="1:4" ht="13.5" x14ac:dyDescent="0.25">
      <c r="A2826" s="246">
        <v>91930</v>
      </c>
      <c r="B2826" s="246" t="s">
        <v>8067</v>
      </c>
      <c r="C2826" s="246" t="s">
        <v>5237</v>
      </c>
      <c r="D2826" s="247">
        <v>9.3800000000000008</v>
      </c>
    </row>
    <row r="2827" spans="1:4" ht="13.5" x14ac:dyDescent="0.25">
      <c r="A2827" s="246">
        <v>91931</v>
      </c>
      <c r="B2827" s="246" t="s">
        <v>8068</v>
      </c>
      <c r="C2827" s="246" t="s">
        <v>5237</v>
      </c>
      <c r="D2827" s="247">
        <v>10.58</v>
      </c>
    </row>
    <row r="2828" spans="1:4" ht="13.5" x14ac:dyDescent="0.25">
      <c r="A2828" s="246">
        <v>91932</v>
      </c>
      <c r="B2828" s="246" t="s">
        <v>8069</v>
      </c>
      <c r="C2828" s="246" t="s">
        <v>5237</v>
      </c>
      <c r="D2828" s="247">
        <v>15.57</v>
      </c>
    </row>
    <row r="2829" spans="1:4" ht="13.5" x14ac:dyDescent="0.25">
      <c r="A2829" s="246">
        <v>91933</v>
      </c>
      <c r="B2829" s="246" t="s">
        <v>8070</v>
      </c>
      <c r="C2829" s="246" t="s">
        <v>5237</v>
      </c>
      <c r="D2829" s="247">
        <v>16.7</v>
      </c>
    </row>
    <row r="2830" spans="1:4" ht="13.5" x14ac:dyDescent="0.25">
      <c r="A2830" s="246">
        <v>91934</v>
      </c>
      <c r="B2830" s="246" t="s">
        <v>8071</v>
      </c>
      <c r="C2830" s="246" t="s">
        <v>5237</v>
      </c>
      <c r="D2830" s="247">
        <v>23.84</v>
      </c>
    </row>
    <row r="2831" spans="1:4" ht="13.5" x14ac:dyDescent="0.25">
      <c r="A2831" s="246">
        <v>91935</v>
      </c>
      <c r="B2831" s="246" t="s">
        <v>8072</v>
      </c>
      <c r="C2831" s="246" t="s">
        <v>5237</v>
      </c>
      <c r="D2831" s="247">
        <v>25.49</v>
      </c>
    </row>
    <row r="2832" spans="1:4" ht="13.5" x14ac:dyDescent="0.25">
      <c r="A2832" s="246">
        <v>92979</v>
      </c>
      <c r="B2832" s="246" t="s">
        <v>8073</v>
      </c>
      <c r="C2832" s="246" t="s">
        <v>5237</v>
      </c>
      <c r="D2832" s="247">
        <v>11.22</v>
      </c>
    </row>
    <row r="2833" spans="1:4" ht="13.5" x14ac:dyDescent="0.25">
      <c r="A2833" s="246">
        <v>92980</v>
      </c>
      <c r="B2833" s="246" t="s">
        <v>8074</v>
      </c>
      <c r="C2833" s="246" t="s">
        <v>5237</v>
      </c>
      <c r="D2833" s="247">
        <v>12.2</v>
      </c>
    </row>
    <row r="2834" spans="1:4" ht="13.5" x14ac:dyDescent="0.25">
      <c r="A2834" s="246">
        <v>92981</v>
      </c>
      <c r="B2834" s="246" t="s">
        <v>8075</v>
      </c>
      <c r="C2834" s="246" t="s">
        <v>5237</v>
      </c>
      <c r="D2834" s="247">
        <v>17.23</v>
      </c>
    </row>
    <row r="2835" spans="1:4" ht="13.5" x14ac:dyDescent="0.25">
      <c r="A2835" s="246">
        <v>92982</v>
      </c>
      <c r="B2835" s="246" t="s">
        <v>8076</v>
      </c>
      <c r="C2835" s="246" t="s">
        <v>5237</v>
      </c>
      <c r="D2835" s="247">
        <v>18.66</v>
      </c>
    </row>
    <row r="2836" spans="1:4" ht="13.5" x14ac:dyDescent="0.25">
      <c r="A2836" s="246">
        <v>92984</v>
      </c>
      <c r="B2836" s="246" t="s">
        <v>8077</v>
      </c>
      <c r="C2836" s="246" t="s">
        <v>5237</v>
      </c>
      <c r="D2836" s="247">
        <v>29.67</v>
      </c>
    </row>
    <row r="2837" spans="1:4" ht="13.5" x14ac:dyDescent="0.25">
      <c r="A2837" s="246">
        <v>92986</v>
      </c>
      <c r="B2837" s="246" t="s">
        <v>8078</v>
      </c>
      <c r="C2837" s="246" t="s">
        <v>5237</v>
      </c>
      <c r="D2837" s="247">
        <v>40.36</v>
      </c>
    </row>
    <row r="2838" spans="1:4" ht="13.5" x14ac:dyDescent="0.25">
      <c r="A2838" s="246">
        <v>92988</v>
      </c>
      <c r="B2838" s="246" t="s">
        <v>8079</v>
      </c>
      <c r="C2838" s="246" t="s">
        <v>5237</v>
      </c>
      <c r="D2838" s="247">
        <v>56.88</v>
      </c>
    </row>
    <row r="2839" spans="1:4" ht="13.5" x14ac:dyDescent="0.25">
      <c r="A2839" s="246">
        <v>92990</v>
      </c>
      <c r="B2839" s="246" t="s">
        <v>8080</v>
      </c>
      <c r="C2839" s="246" t="s">
        <v>5237</v>
      </c>
      <c r="D2839" s="247">
        <v>78.23</v>
      </c>
    </row>
    <row r="2840" spans="1:4" ht="13.5" x14ac:dyDescent="0.25">
      <c r="A2840" s="246">
        <v>92992</v>
      </c>
      <c r="B2840" s="246" t="s">
        <v>8081</v>
      </c>
      <c r="C2840" s="246" t="s">
        <v>5237</v>
      </c>
      <c r="D2840" s="247">
        <v>103.49</v>
      </c>
    </row>
    <row r="2841" spans="1:4" ht="13.5" x14ac:dyDescent="0.25">
      <c r="A2841" s="246">
        <v>92994</v>
      </c>
      <c r="B2841" s="246" t="s">
        <v>8082</v>
      </c>
      <c r="C2841" s="246" t="s">
        <v>5237</v>
      </c>
      <c r="D2841" s="247">
        <v>134.15</v>
      </c>
    </row>
    <row r="2842" spans="1:4" ht="13.5" x14ac:dyDescent="0.25">
      <c r="A2842" s="246">
        <v>92996</v>
      </c>
      <c r="B2842" s="246" t="s">
        <v>8083</v>
      </c>
      <c r="C2842" s="246" t="s">
        <v>5237</v>
      </c>
      <c r="D2842" s="247">
        <v>165.89</v>
      </c>
    </row>
    <row r="2843" spans="1:4" ht="13.5" x14ac:dyDescent="0.25">
      <c r="A2843" s="246">
        <v>92998</v>
      </c>
      <c r="B2843" s="246" t="s">
        <v>8084</v>
      </c>
      <c r="C2843" s="246" t="s">
        <v>5237</v>
      </c>
      <c r="D2843" s="247">
        <v>203.06</v>
      </c>
    </row>
    <row r="2844" spans="1:4" ht="13.5" x14ac:dyDescent="0.25">
      <c r="A2844" s="246">
        <v>93000</v>
      </c>
      <c r="B2844" s="246" t="s">
        <v>8085</v>
      </c>
      <c r="C2844" s="246" t="s">
        <v>5237</v>
      </c>
      <c r="D2844" s="247">
        <v>266.77999999999997</v>
      </c>
    </row>
    <row r="2845" spans="1:4" ht="13.5" x14ac:dyDescent="0.25">
      <c r="A2845" s="246">
        <v>93002</v>
      </c>
      <c r="B2845" s="246" t="s">
        <v>8086</v>
      </c>
      <c r="C2845" s="246" t="s">
        <v>5237</v>
      </c>
      <c r="D2845" s="247">
        <v>333.47</v>
      </c>
    </row>
    <row r="2846" spans="1:4" ht="13.5" x14ac:dyDescent="0.25">
      <c r="A2846" s="246">
        <v>101884</v>
      </c>
      <c r="B2846" s="246" t="s">
        <v>8087</v>
      </c>
      <c r="C2846" s="246" t="s">
        <v>5237</v>
      </c>
      <c r="D2846" s="247">
        <v>11.02</v>
      </c>
    </row>
    <row r="2847" spans="1:4" ht="13.5" x14ac:dyDescent="0.25">
      <c r="A2847" s="246">
        <v>101885</v>
      </c>
      <c r="B2847" s="246" t="s">
        <v>8088</v>
      </c>
      <c r="C2847" s="246" t="s">
        <v>5237</v>
      </c>
      <c r="D2847" s="247">
        <v>12</v>
      </c>
    </row>
    <row r="2848" spans="1:4" ht="13.5" x14ac:dyDescent="0.25">
      <c r="A2848" s="246">
        <v>101886</v>
      </c>
      <c r="B2848" s="246" t="s">
        <v>8089</v>
      </c>
      <c r="C2848" s="246" t="s">
        <v>5237</v>
      </c>
      <c r="D2848" s="247">
        <v>17</v>
      </c>
    </row>
    <row r="2849" spans="1:4" ht="13.5" x14ac:dyDescent="0.25">
      <c r="A2849" s="246">
        <v>101887</v>
      </c>
      <c r="B2849" s="246" t="s">
        <v>8090</v>
      </c>
      <c r="C2849" s="246" t="s">
        <v>5237</v>
      </c>
      <c r="D2849" s="247">
        <v>18.43</v>
      </c>
    </row>
    <row r="2850" spans="1:4" ht="13.5" x14ac:dyDescent="0.25">
      <c r="A2850" s="246">
        <v>101888</v>
      </c>
      <c r="B2850" s="246" t="s">
        <v>8091</v>
      </c>
      <c r="C2850" s="246" t="s">
        <v>5237</v>
      </c>
      <c r="D2850" s="247">
        <v>27.32</v>
      </c>
    </row>
    <row r="2851" spans="1:4" ht="13.5" x14ac:dyDescent="0.25">
      <c r="A2851" s="246">
        <v>101889</v>
      </c>
      <c r="B2851" s="246" t="s">
        <v>8092</v>
      </c>
      <c r="C2851" s="246" t="s">
        <v>5237</v>
      </c>
      <c r="D2851" s="247">
        <v>28.11</v>
      </c>
    </row>
    <row r="2852" spans="1:4" ht="13.5" x14ac:dyDescent="0.25">
      <c r="A2852" s="246">
        <v>91936</v>
      </c>
      <c r="B2852" s="246" t="s">
        <v>8093</v>
      </c>
      <c r="C2852" s="246" t="s">
        <v>5304</v>
      </c>
      <c r="D2852" s="247">
        <v>11.28</v>
      </c>
    </row>
    <row r="2853" spans="1:4" ht="13.5" x14ac:dyDescent="0.25">
      <c r="A2853" s="246">
        <v>91937</v>
      </c>
      <c r="B2853" s="246" t="s">
        <v>8094</v>
      </c>
      <c r="C2853" s="246" t="s">
        <v>5304</v>
      </c>
      <c r="D2853" s="247">
        <v>9.51</v>
      </c>
    </row>
    <row r="2854" spans="1:4" ht="13.5" x14ac:dyDescent="0.25">
      <c r="A2854" s="246">
        <v>91939</v>
      </c>
      <c r="B2854" s="246" t="s">
        <v>8095</v>
      </c>
      <c r="C2854" s="246" t="s">
        <v>5304</v>
      </c>
      <c r="D2854" s="247">
        <v>22.83</v>
      </c>
    </row>
    <row r="2855" spans="1:4" ht="13.5" x14ac:dyDescent="0.25">
      <c r="A2855" s="246">
        <v>91940</v>
      </c>
      <c r="B2855" s="246" t="s">
        <v>8096</v>
      </c>
      <c r="C2855" s="246" t="s">
        <v>5304</v>
      </c>
      <c r="D2855" s="247">
        <v>12.3</v>
      </c>
    </row>
    <row r="2856" spans="1:4" ht="13.5" x14ac:dyDescent="0.25">
      <c r="A2856" s="246">
        <v>91941</v>
      </c>
      <c r="B2856" s="246" t="s">
        <v>8097</v>
      </c>
      <c r="C2856" s="246" t="s">
        <v>5304</v>
      </c>
      <c r="D2856" s="247">
        <v>8.36</v>
      </c>
    </row>
    <row r="2857" spans="1:4" ht="13.5" x14ac:dyDescent="0.25">
      <c r="A2857" s="246">
        <v>91942</v>
      </c>
      <c r="B2857" s="246" t="s">
        <v>8098</v>
      </c>
      <c r="C2857" s="246" t="s">
        <v>5304</v>
      </c>
      <c r="D2857" s="247">
        <v>28.18</v>
      </c>
    </row>
    <row r="2858" spans="1:4" ht="13.5" x14ac:dyDescent="0.25">
      <c r="A2858" s="246">
        <v>91943</v>
      </c>
      <c r="B2858" s="246" t="s">
        <v>8099</v>
      </c>
      <c r="C2858" s="246" t="s">
        <v>5304</v>
      </c>
      <c r="D2858" s="247">
        <v>16.059999999999999</v>
      </c>
    </row>
    <row r="2859" spans="1:4" ht="13.5" x14ac:dyDescent="0.25">
      <c r="A2859" s="246">
        <v>91944</v>
      </c>
      <c r="B2859" s="246" t="s">
        <v>8100</v>
      </c>
      <c r="C2859" s="246" t="s">
        <v>5304</v>
      </c>
      <c r="D2859" s="247">
        <v>11.54</v>
      </c>
    </row>
    <row r="2860" spans="1:4" ht="13.5" x14ac:dyDescent="0.25">
      <c r="A2860" s="246">
        <v>92865</v>
      </c>
      <c r="B2860" s="246" t="s">
        <v>8101</v>
      </c>
      <c r="C2860" s="246" t="s">
        <v>5304</v>
      </c>
      <c r="D2860" s="247">
        <v>9.59</v>
      </c>
    </row>
    <row r="2861" spans="1:4" ht="13.5" x14ac:dyDescent="0.25">
      <c r="A2861" s="246">
        <v>92866</v>
      </c>
      <c r="B2861" s="246" t="s">
        <v>8102</v>
      </c>
      <c r="C2861" s="246" t="s">
        <v>5304</v>
      </c>
      <c r="D2861" s="247">
        <v>7.38</v>
      </c>
    </row>
    <row r="2862" spans="1:4" ht="13.5" x14ac:dyDescent="0.25">
      <c r="A2862" s="246">
        <v>92867</v>
      </c>
      <c r="B2862" s="246" t="s">
        <v>8103</v>
      </c>
      <c r="C2862" s="246" t="s">
        <v>5304</v>
      </c>
      <c r="D2862" s="247">
        <v>22.52</v>
      </c>
    </row>
    <row r="2863" spans="1:4" ht="13.5" x14ac:dyDescent="0.25">
      <c r="A2863" s="246">
        <v>92868</v>
      </c>
      <c r="B2863" s="246" t="s">
        <v>8104</v>
      </c>
      <c r="C2863" s="246" t="s">
        <v>5304</v>
      </c>
      <c r="D2863" s="247">
        <v>11.99</v>
      </c>
    </row>
    <row r="2864" spans="1:4" ht="13.5" x14ac:dyDescent="0.25">
      <c r="A2864" s="246">
        <v>92869</v>
      </c>
      <c r="B2864" s="246" t="s">
        <v>8105</v>
      </c>
      <c r="C2864" s="246" t="s">
        <v>5304</v>
      </c>
      <c r="D2864" s="247">
        <v>8.0500000000000007</v>
      </c>
    </row>
    <row r="2865" spans="1:4" ht="13.5" x14ac:dyDescent="0.25">
      <c r="A2865" s="246">
        <v>92870</v>
      </c>
      <c r="B2865" s="246" t="s">
        <v>8106</v>
      </c>
      <c r="C2865" s="246" t="s">
        <v>5304</v>
      </c>
      <c r="D2865" s="247">
        <v>27.82</v>
      </c>
    </row>
    <row r="2866" spans="1:4" ht="13.5" x14ac:dyDescent="0.25">
      <c r="A2866" s="246">
        <v>92871</v>
      </c>
      <c r="B2866" s="246" t="s">
        <v>8107</v>
      </c>
      <c r="C2866" s="246" t="s">
        <v>5304</v>
      </c>
      <c r="D2866" s="247">
        <v>15.7</v>
      </c>
    </row>
    <row r="2867" spans="1:4" ht="13.5" x14ac:dyDescent="0.25">
      <c r="A2867" s="246">
        <v>92872</v>
      </c>
      <c r="B2867" s="246" t="s">
        <v>8108</v>
      </c>
      <c r="C2867" s="246" t="s">
        <v>5304</v>
      </c>
      <c r="D2867" s="247">
        <v>11.18</v>
      </c>
    </row>
    <row r="2868" spans="1:4" ht="13.5" x14ac:dyDescent="0.25">
      <c r="A2868" s="246">
        <v>95777</v>
      </c>
      <c r="B2868" s="246" t="s">
        <v>8109</v>
      </c>
      <c r="C2868" s="246" t="s">
        <v>5304</v>
      </c>
      <c r="D2868" s="247">
        <v>23.66</v>
      </c>
    </row>
    <row r="2869" spans="1:4" ht="13.5" x14ac:dyDescent="0.25">
      <c r="A2869" s="246">
        <v>95778</v>
      </c>
      <c r="B2869" s="246" t="s">
        <v>8110</v>
      </c>
      <c r="C2869" s="246" t="s">
        <v>5304</v>
      </c>
      <c r="D2869" s="247">
        <v>24.26</v>
      </c>
    </row>
    <row r="2870" spans="1:4" ht="13.5" x14ac:dyDescent="0.25">
      <c r="A2870" s="246">
        <v>95779</v>
      </c>
      <c r="B2870" s="246" t="s">
        <v>8111</v>
      </c>
      <c r="C2870" s="246" t="s">
        <v>5304</v>
      </c>
      <c r="D2870" s="247">
        <v>22.25</v>
      </c>
    </row>
    <row r="2871" spans="1:4" ht="13.5" x14ac:dyDescent="0.25">
      <c r="A2871" s="246">
        <v>95780</v>
      </c>
      <c r="B2871" s="246" t="s">
        <v>8112</v>
      </c>
      <c r="C2871" s="246" t="s">
        <v>5304</v>
      </c>
      <c r="D2871" s="247">
        <v>26.98</v>
      </c>
    </row>
    <row r="2872" spans="1:4" ht="13.5" x14ac:dyDescent="0.25">
      <c r="A2872" s="246">
        <v>95781</v>
      </c>
      <c r="B2872" s="246" t="s">
        <v>8113</v>
      </c>
      <c r="C2872" s="246" t="s">
        <v>5304</v>
      </c>
      <c r="D2872" s="247">
        <v>27.42</v>
      </c>
    </row>
    <row r="2873" spans="1:4" ht="13.5" x14ac:dyDescent="0.25">
      <c r="A2873" s="246">
        <v>95782</v>
      </c>
      <c r="B2873" s="246" t="s">
        <v>8114</v>
      </c>
      <c r="C2873" s="246" t="s">
        <v>5304</v>
      </c>
      <c r="D2873" s="247">
        <v>28.59</v>
      </c>
    </row>
    <row r="2874" spans="1:4" ht="13.5" x14ac:dyDescent="0.25">
      <c r="A2874" s="246">
        <v>95785</v>
      </c>
      <c r="B2874" s="246" t="s">
        <v>8115</v>
      </c>
      <c r="C2874" s="246" t="s">
        <v>5304</v>
      </c>
      <c r="D2874" s="247">
        <v>32.58</v>
      </c>
    </row>
    <row r="2875" spans="1:4" ht="13.5" x14ac:dyDescent="0.25">
      <c r="A2875" s="246">
        <v>95787</v>
      </c>
      <c r="B2875" s="246" t="s">
        <v>8116</v>
      </c>
      <c r="C2875" s="246" t="s">
        <v>5304</v>
      </c>
      <c r="D2875" s="247">
        <v>23.82</v>
      </c>
    </row>
    <row r="2876" spans="1:4" ht="13.5" x14ac:dyDescent="0.25">
      <c r="A2876" s="246">
        <v>95789</v>
      </c>
      <c r="B2876" s="246" t="s">
        <v>8117</v>
      </c>
      <c r="C2876" s="246" t="s">
        <v>5304</v>
      </c>
      <c r="D2876" s="247">
        <v>29.69</v>
      </c>
    </row>
    <row r="2877" spans="1:4" ht="13.5" x14ac:dyDescent="0.25">
      <c r="A2877" s="246">
        <v>95791</v>
      </c>
      <c r="B2877" s="246" t="s">
        <v>8118</v>
      </c>
      <c r="C2877" s="246" t="s">
        <v>5304</v>
      </c>
      <c r="D2877" s="247">
        <v>38.46</v>
      </c>
    </row>
    <row r="2878" spans="1:4" ht="13.5" x14ac:dyDescent="0.25">
      <c r="A2878" s="246">
        <v>95795</v>
      </c>
      <c r="B2878" s="246" t="s">
        <v>8119</v>
      </c>
      <c r="C2878" s="246" t="s">
        <v>5304</v>
      </c>
      <c r="D2878" s="247">
        <v>27.5</v>
      </c>
    </row>
    <row r="2879" spans="1:4" ht="13.5" x14ac:dyDescent="0.25">
      <c r="A2879" s="246">
        <v>95796</v>
      </c>
      <c r="B2879" s="246" t="s">
        <v>8120</v>
      </c>
      <c r="C2879" s="246" t="s">
        <v>5304</v>
      </c>
      <c r="D2879" s="247">
        <v>34.94</v>
      </c>
    </row>
    <row r="2880" spans="1:4" ht="13.5" x14ac:dyDescent="0.25">
      <c r="A2880" s="246">
        <v>95797</v>
      </c>
      <c r="B2880" s="246" t="s">
        <v>8121</v>
      </c>
      <c r="C2880" s="246" t="s">
        <v>5304</v>
      </c>
      <c r="D2880" s="247">
        <v>44.62</v>
      </c>
    </row>
    <row r="2881" spans="1:4" ht="13.5" x14ac:dyDescent="0.25">
      <c r="A2881" s="246">
        <v>95801</v>
      </c>
      <c r="B2881" s="246" t="s">
        <v>8122</v>
      </c>
      <c r="C2881" s="246" t="s">
        <v>5304</v>
      </c>
      <c r="D2881" s="247">
        <v>33.090000000000003</v>
      </c>
    </row>
    <row r="2882" spans="1:4" ht="13.5" x14ac:dyDescent="0.25">
      <c r="A2882" s="246">
        <v>95802</v>
      </c>
      <c r="B2882" s="246" t="s">
        <v>8123</v>
      </c>
      <c r="C2882" s="246" t="s">
        <v>5304</v>
      </c>
      <c r="D2882" s="247">
        <v>36.950000000000003</v>
      </c>
    </row>
    <row r="2883" spans="1:4" ht="13.5" x14ac:dyDescent="0.25">
      <c r="A2883" s="246">
        <v>95803</v>
      </c>
      <c r="B2883" s="246" t="s">
        <v>8124</v>
      </c>
      <c r="C2883" s="246" t="s">
        <v>5304</v>
      </c>
      <c r="D2883" s="247">
        <v>49.31</v>
      </c>
    </row>
    <row r="2884" spans="1:4" ht="13.5" x14ac:dyDescent="0.25">
      <c r="A2884" s="246">
        <v>95804</v>
      </c>
      <c r="B2884" s="246" t="s">
        <v>8125</v>
      </c>
      <c r="C2884" s="246" t="s">
        <v>5304</v>
      </c>
      <c r="D2884" s="247">
        <v>20.76</v>
      </c>
    </row>
    <row r="2885" spans="1:4" ht="13.5" x14ac:dyDescent="0.25">
      <c r="A2885" s="246">
        <v>95805</v>
      </c>
      <c r="B2885" s="246" t="s">
        <v>8126</v>
      </c>
      <c r="C2885" s="246" t="s">
        <v>5304</v>
      </c>
      <c r="D2885" s="247">
        <v>20.94</v>
      </c>
    </row>
    <row r="2886" spans="1:4" ht="13.5" x14ac:dyDescent="0.25">
      <c r="A2886" s="246">
        <v>95806</v>
      </c>
      <c r="B2886" s="246" t="s">
        <v>8127</v>
      </c>
      <c r="C2886" s="246" t="s">
        <v>5304</v>
      </c>
      <c r="D2886" s="247">
        <v>21.63</v>
      </c>
    </row>
    <row r="2887" spans="1:4" ht="13.5" x14ac:dyDescent="0.25">
      <c r="A2887" s="246">
        <v>95807</v>
      </c>
      <c r="B2887" s="246" t="s">
        <v>8128</v>
      </c>
      <c r="C2887" s="246" t="s">
        <v>5304</v>
      </c>
      <c r="D2887" s="247">
        <v>23.8</v>
      </c>
    </row>
    <row r="2888" spans="1:4" ht="13.5" x14ac:dyDescent="0.25">
      <c r="A2888" s="246">
        <v>95808</v>
      </c>
      <c r="B2888" s="246" t="s">
        <v>8129</v>
      </c>
      <c r="C2888" s="246" t="s">
        <v>5304</v>
      </c>
      <c r="D2888" s="247">
        <v>24.35</v>
      </c>
    </row>
    <row r="2889" spans="1:4" ht="13.5" x14ac:dyDescent="0.25">
      <c r="A2889" s="246">
        <v>95809</v>
      </c>
      <c r="B2889" s="246" t="s">
        <v>8130</v>
      </c>
      <c r="C2889" s="246" t="s">
        <v>5304</v>
      </c>
      <c r="D2889" s="247">
        <v>26.81</v>
      </c>
    </row>
    <row r="2890" spans="1:4" ht="13.5" x14ac:dyDescent="0.25">
      <c r="A2890" s="246">
        <v>95810</v>
      </c>
      <c r="B2890" s="246" t="s">
        <v>8131</v>
      </c>
      <c r="C2890" s="246" t="s">
        <v>5304</v>
      </c>
      <c r="D2890" s="247">
        <v>13.45</v>
      </c>
    </row>
    <row r="2891" spans="1:4" ht="13.5" x14ac:dyDescent="0.25">
      <c r="A2891" s="246">
        <v>95811</v>
      </c>
      <c r="B2891" s="246" t="s">
        <v>8132</v>
      </c>
      <c r="C2891" s="246" t="s">
        <v>5304</v>
      </c>
      <c r="D2891" s="247">
        <v>14</v>
      </c>
    </row>
    <row r="2892" spans="1:4" ht="13.5" x14ac:dyDescent="0.25">
      <c r="A2892" s="246">
        <v>95812</v>
      </c>
      <c r="B2892" s="246" t="s">
        <v>8133</v>
      </c>
      <c r="C2892" s="246" t="s">
        <v>5304</v>
      </c>
      <c r="D2892" s="247">
        <v>16.45</v>
      </c>
    </row>
    <row r="2893" spans="1:4" ht="13.5" x14ac:dyDescent="0.25">
      <c r="A2893" s="246">
        <v>95813</v>
      </c>
      <c r="B2893" s="246" t="s">
        <v>8134</v>
      </c>
      <c r="C2893" s="246" t="s">
        <v>5304</v>
      </c>
      <c r="D2893" s="247">
        <v>16.079999999999998</v>
      </c>
    </row>
    <row r="2894" spans="1:4" ht="13.5" x14ac:dyDescent="0.25">
      <c r="A2894" s="246">
        <v>95814</v>
      </c>
      <c r="B2894" s="246" t="s">
        <v>8135</v>
      </c>
      <c r="C2894" s="246" t="s">
        <v>5304</v>
      </c>
      <c r="D2894" s="247">
        <v>16.91</v>
      </c>
    </row>
    <row r="2895" spans="1:4" ht="13.5" x14ac:dyDescent="0.25">
      <c r="A2895" s="246">
        <v>95815</v>
      </c>
      <c r="B2895" s="246" t="s">
        <v>8136</v>
      </c>
      <c r="C2895" s="246" t="s">
        <v>5304</v>
      </c>
      <c r="D2895" s="247">
        <v>21.68</v>
      </c>
    </row>
    <row r="2896" spans="1:4" ht="13.5" x14ac:dyDescent="0.25">
      <c r="A2896" s="246">
        <v>95816</v>
      </c>
      <c r="B2896" s="246" t="s">
        <v>8137</v>
      </c>
      <c r="C2896" s="246" t="s">
        <v>5304</v>
      </c>
      <c r="D2896" s="247">
        <v>29.31</v>
      </c>
    </row>
    <row r="2897" spans="1:4" ht="13.5" x14ac:dyDescent="0.25">
      <c r="A2897" s="246">
        <v>95817</v>
      </c>
      <c r="B2897" s="246" t="s">
        <v>8138</v>
      </c>
      <c r="C2897" s="246" t="s">
        <v>5304</v>
      </c>
      <c r="D2897" s="247">
        <v>29.97</v>
      </c>
    </row>
    <row r="2898" spans="1:4" ht="13.5" x14ac:dyDescent="0.25">
      <c r="A2898" s="246">
        <v>95818</v>
      </c>
      <c r="B2898" s="246" t="s">
        <v>8139</v>
      </c>
      <c r="C2898" s="246" t="s">
        <v>5304</v>
      </c>
      <c r="D2898" s="247">
        <v>36.409999999999997</v>
      </c>
    </row>
    <row r="2899" spans="1:4" ht="13.5" x14ac:dyDescent="0.25">
      <c r="A2899" s="246">
        <v>97881</v>
      </c>
      <c r="B2899" s="246" t="s">
        <v>8140</v>
      </c>
      <c r="C2899" s="246" t="s">
        <v>5304</v>
      </c>
      <c r="D2899" s="247">
        <v>116.41</v>
      </c>
    </row>
    <row r="2900" spans="1:4" ht="13.5" x14ac:dyDescent="0.25">
      <c r="A2900" s="246">
        <v>97882</v>
      </c>
      <c r="B2900" s="246" t="s">
        <v>8141</v>
      </c>
      <c r="C2900" s="246" t="s">
        <v>5304</v>
      </c>
      <c r="D2900" s="247">
        <v>182.65</v>
      </c>
    </row>
    <row r="2901" spans="1:4" ht="13.5" x14ac:dyDescent="0.25">
      <c r="A2901" s="246">
        <v>97883</v>
      </c>
      <c r="B2901" s="246" t="s">
        <v>8142</v>
      </c>
      <c r="C2901" s="246" t="s">
        <v>5304</v>
      </c>
      <c r="D2901" s="247">
        <v>350.7</v>
      </c>
    </row>
    <row r="2902" spans="1:4" ht="13.5" x14ac:dyDescent="0.25">
      <c r="A2902" s="246">
        <v>97884</v>
      </c>
      <c r="B2902" s="246" t="s">
        <v>8143</v>
      </c>
      <c r="C2902" s="246" t="s">
        <v>5304</v>
      </c>
      <c r="D2902" s="247">
        <v>685.16</v>
      </c>
    </row>
    <row r="2903" spans="1:4" ht="13.5" x14ac:dyDescent="0.25">
      <c r="A2903" s="246">
        <v>97885</v>
      </c>
      <c r="B2903" s="246" t="s">
        <v>8144</v>
      </c>
      <c r="C2903" s="246" t="s">
        <v>5304</v>
      </c>
      <c r="D2903" s="248">
        <v>1061.21</v>
      </c>
    </row>
    <row r="2904" spans="1:4" ht="13.5" x14ac:dyDescent="0.25">
      <c r="A2904" s="246">
        <v>97886</v>
      </c>
      <c r="B2904" s="246" t="s">
        <v>8145</v>
      </c>
      <c r="C2904" s="246" t="s">
        <v>5304</v>
      </c>
      <c r="D2904" s="247">
        <v>162.5</v>
      </c>
    </row>
    <row r="2905" spans="1:4" ht="13.5" x14ac:dyDescent="0.25">
      <c r="A2905" s="246">
        <v>97887</v>
      </c>
      <c r="B2905" s="246" t="s">
        <v>8146</v>
      </c>
      <c r="C2905" s="246" t="s">
        <v>5304</v>
      </c>
      <c r="D2905" s="247">
        <v>257.37</v>
      </c>
    </row>
    <row r="2906" spans="1:4" ht="13.5" x14ac:dyDescent="0.25">
      <c r="A2906" s="246">
        <v>97888</v>
      </c>
      <c r="B2906" s="246" t="s">
        <v>8147</v>
      </c>
      <c r="C2906" s="246" t="s">
        <v>5304</v>
      </c>
      <c r="D2906" s="247">
        <v>501.93</v>
      </c>
    </row>
    <row r="2907" spans="1:4" ht="13.5" x14ac:dyDescent="0.25">
      <c r="A2907" s="246">
        <v>97889</v>
      </c>
      <c r="B2907" s="246" t="s">
        <v>8148</v>
      </c>
      <c r="C2907" s="246" t="s">
        <v>5304</v>
      </c>
      <c r="D2907" s="247">
        <v>670.91</v>
      </c>
    </row>
    <row r="2908" spans="1:4" ht="13.5" x14ac:dyDescent="0.25">
      <c r="A2908" s="246">
        <v>97890</v>
      </c>
      <c r="B2908" s="246" t="s">
        <v>8149</v>
      </c>
      <c r="C2908" s="246" t="s">
        <v>5304</v>
      </c>
      <c r="D2908" s="247">
        <v>781.71</v>
      </c>
    </row>
    <row r="2909" spans="1:4" ht="13.5" x14ac:dyDescent="0.25">
      <c r="A2909" s="246">
        <v>97891</v>
      </c>
      <c r="B2909" s="246" t="s">
        <v>8150</v>
      </c>
      <c r="C2909" s="246" t="s">
        <v>5304</v>
      </c>
      <c r="D2909" s="247">
        <v>180.39</v>
      </c>
    </row>
    <row r="2910" spans="1:4" ht="13.5" x14ac:dyDescent="0.25">
      <c r="A2910" s="246">
        <v>97892</v>
      </c>
      <c r="B2910" s="246" t="s">
        <v>8151</v>
      </c>
      <c r="C2910" s="246" t="s">
        <v>5304</v>
      </c>
      <c r="D2910" s="247">
        <v>339.16</v>
      </c>
    </row>
    <row r="2911" spans="1:4" ht="13.5" x14ac:dyDescent="0.25">
      <c r="A2911" s="246">
        <v>97893</v>
      </c>
      <c r="B2911" s="246" t="s">
        <v>8152</v>
      </c>
      <c r="C2911" s="246" t="s">
        <v>5304</v>
      </c>
      <c r="D2911" s="247">
        <v>463.36</v>
      </c>
    </row>
    <row r="2912" spans="1:4" ht="13.5" x14ac:dyDescent="0.25">
      <c r="A2912" s="246">
        <v>97894</v>
      </c>
      <c r="B2912" s="246" t="s">
        <v>8153</v>
      </c>
      <c r="C2912" s="246" t="s">
        <v>5304</v>
      </c>
      <c r="D2912" s="247">
        <v>530.17999999999995</v>
      </c>
    </row>
    <row r="2913" spans="1:4" ht="13.5" x14ac:dyDescent="0.25">
      <c r="A2913" s="246">
        <v>93653</v>
      </c>
      <c r="B2913" s="246" t="s">
        <v>8154</v>
      </c>
      <c r="C2913" s="246" t="s">
        <v>5304</v>
      </c>
      <c r="D2913" s="247">
        <v>11.75</v>
      </c>
    </row>
    <row r="2914" spans="1:4" ht="13.5" x14ac:dyDescent="0.25">
      <c r="A2914" s="246">
        <v>93654</v>
      </c>
      <c r="B2914" s="246" t="s">
        <v>8155</v>
      </c>
      <c r="C2914" s="246" t="s">
        <v>5304</v>
      </c>
      <c r="D2914" s="247">
        <v>12.24</v>
      </c>
    </row>
    <row r="2915" spans="1:4" ht="13.5" x14ac:dyDescent="0.25">
      <c r="A2915" s="246">
        <v>93655</v>
      </c>
      <c r="B2915" s="246" t="s">
        <v>8156</v>
      </c>
      <c r="C2915" s="246" t="s">
        <v>5304</v>
      </c>
      <c r="D2915" s="247">
        <v>13.18</v>
      </c>
    </row>
    <row r="2916" spans="1:4" ht="13.5" x14ac:dyDescent="0.25">
      <c r="A2916" s="246">
        <v>93656</v>
      </c>
      <c r="B2916" s="246" t="s">
        <v>8157</v>
      </c>
      <c r="C2916" s="246" t="s">
        <v>5304</v>
      </c>
      <c r="D2916" s="247">
        <v>13.18</v>
      </c>
    </row>
    <row r="2917" spans="1:4" ht="13.5" x14ac:dyDescent="0.25">
      <c r="A2917" s="246">
        <v>93657</v>
      </c>
      <c r="B2917" s="246" t="s">
        <v>8158</v>
      </c>
      <c r="C2917" s="246" t="s">
        <v>5304</v>
      </c>
      <c r="D2917" s="247">
        <v>14.34</v>
      </c>
    </row>
    <row r="2918" spans="1:4" ht="13.5" x14ac:dyDescent="0.25">
      <c r="A2918" s="246">
        <v>93658</v>
      </c>
      <c r="B2918" s="246" t="s">
        <v>8159</v>
      </c>
      <c r="C2918" s="246" t="s">
        <v>5304</v>
      </c>
      <c r="D2918" s="247">
        <v>20.79</v>
      </c>
    </row>
    <row r="2919" spans="1:4" ht="13.5" x14ac:dyDescent="0.25">
      <c r="A2919" s="246">
        <v>93659</v>
      </c>
      <c r="B2919" s="246" t="s">
        <v>8160</v>
      </c>
      <c r="C2919" s="246" t="s">
        <v>5304</v>
      </c>
      <c r="D2919" s="247">
        <v>23.12</v>
      </c>
    </row>
    <row r="2920" spans="1:4" ht="13.5" x14ac:dyDescent="0.25">
      <c r="A2920" s="246">
        <v>93660</v>
      </c>
      <c r="B2920" s="246" t="s">
        <v>8161</v>
      </c>
      <c r="C2920" s="246" t="s">
        <v>5304</v>
      </c>
      <c r="D2920" s="247">
        <v>59.51</v>
      </c>
    </row>
    <row r="2921" spans="1:4" ht="13.5" x14ac:dyDescent="0.25">
      <c r="A2921" s="246">
        <v>93661</v>
      </c>
      <c r="B2921" s="246" t="s">
        <v>8162</v>
      </c>
      <c r="C2921" s="246" t="s">
        <v>5304</v>
      </c>
      <c r="D2921" s="247">
        <v>60.48</v>
      </c>
    </row>
    <row r="2922" spans="1:4" ht="13.5" x14ac:dyDescent="0.25">
      <c r="A2922" s="246">
        <v>93662</v>
      </c>
      <c r="B2922" s="246" t="s">
        <v>8163</v>
      </c>
      <c r="C2922" s="246" t="s">
        <v>5304</v>
      </c>
      <c r="D2922" s="247">
        <v>62.38</v>
      </c>
    </row>
    <row r="2923" spans="1:4" ht="13.5" x14ac:dyDescent="0.25">
      <c r="A2923" s="246">
        <v>93663</v>
      </c>
      <c r="B2923" s="246" t="s">
        <v>8164</v>
      </c>
      <c r="C2923" s="246" t="s">
        <v>5304</v>
      </c>
      <c r="D2923" s="247">
        <v>62.38</v>
      </c>
    </row>
    <row r="2924" spans="1:4" ht="13.5" x14ac:dyDescent="0.25">
      <c r="A2924" s="246">
        <v>93664</v>
      </c>
      <c r="B2924" s="246" t="s">
        <v>8165</v>
      </c>
      <c r="C2924" s="246" t="s">
        <v>5304</v>
      </c>
      <c r="D2924" s="247">
        <v>64.680000000000007</v>
      </c>
    </row>
    <row r="2925" spans="1:4" ht="13.5" x14ac:dyDescent="0.25">
      <c r="A2925" s="246">
        <v>93665</v>
      </c>
      <c r="B2925" s="246" t="s">
        <v>8166</v>
      </c>
      <c r="C2925" s="246" t="s">
        <v>5304</v>
      </c>
      <c r="D2925" s="247">
        <v>67.430000000000007</v>
      </c>
    </row>
    <row r="2926" spans="1:4" ht="13.5" x14ac:dyDescent="0.25">
      <c r="A2926" s="246">
        <v>93666</v>
      </c>
      <c r="B2926" s="246" t="s">
        <v>8167</v>
      </c>
      <c r="C2926" s="246" t="s">
        <v>5304</v>
      </c>
      <c r="D2926" s="247">
        <v>72.09</v>
      </c>
    </row>
    <row r="2927" spans="1:4" ht="13.5" x14ac:dyDescent="0.25">
      <c r="A2927" s="246">
        <v>93667</v>
      </c>
      <c r="B2927" s="246" t="s">
        <v>8168</v>
      </c>
      <c r="C2927" s="246" t="s">
        <v>5304</v>
      </c>
      <c r="D2927" s="247">
        <v>74.08</v>
      </c>
    </row>
    <row r="2928" spans="1:4" ht="13.5" x14ac:dyDescent="0.25">
      <c r="A2928" s="246">
        <v>93668</v>
      </c>
      <c r="B2928" s="246" t="s">
        <v>8169</v>
      </c>
      <c r="C2928" s="246" t="s">
        <v>5304</v>
      </c>
      <c r="D2928" s="247">
        <v>75.53</v>
      </c>
    </row>
    <row r="2929" spans="1:4" ht="13.5" x14ac:dyDescent="0.25">
      <c r="A2929" s="246">
        <v>93669</v>
      </c>
      <c r="B2929" s="246" t="s">
        <v>8170</v>
      </c>
      <c r="C2929" s="246" t="s">
        <v>5304</v>
      </c>
      <c r="D2929" s="247">
        <v>78.38</v>
      </c>
    </row>
    <row r="2930" spans="1:4" ht="13.5" x14ac:dyDescent="0.25">
      <c r="A2930" s="246">
        <v>93670</v>
      </c>
      <c r="B2930" s="246" t="s">
        <v>8171</v>
      </c>
      <c r="C2930" s="246" t="s">
        <v>5304</v>
      </c>
      <c r="D2930" s="247">
        <v>78.38</v>
      </c>
    </row>
    <row r="2931" spans="1:4" ht="13.5" x14ac:dyDescent="0.25">
      <c r="A2931" s="246">
        <v>93671</v>
      </c>
      <c r="B2931" s="246" t="s">
        <v>8172</v>
      </c>
      <c r="C2931" s="246" t="s">
        <v>5304</v>
      </c>
      <c r="D2931" s="247">
        <v>81.84</v>
      </c>
    </row>
    <row r="2932" spans="1:4" ht="13.5" x14ac:dyDescent="0.25">
      <c r="A2932" s="246">
        <v>93672</v>
      </c>
      <c r="B2932" s="246" t="s">
        <v>8173</v>
      </c>
      <c r="C2932" s="246" t="s">
        <v>5304</v>
      </c>
      <c r="D2932" s="247">
        <v>87.24</v>
      </c>
    </row>
    <row r="2933" spans="1:4" ht="13.5" x14ac:dyDescent="0.25">
      <c r="A2933" s="246">
        <v>93673</v>
      </c>
      <c r="B2933" s="246" t="s">
        <v>8174</v>
      </c>
      <c r="C2933" s="246" t="s">
        <v>5304</v>
      </c>
      <c r="D2933" s="247">
        <v>94.23</v>
      </c>
    </row>
    <row r="2934" spans="1:4" ht="13.5" x14ac:dyDescent="0.25">
      <c r="A2934" s="246">
        <v>97359</v>
      </c>
      <c r="B2934" s="246" t="s">
        <v>8175</v>
      </c>
      <c r="C2934" s="246" t="s">
        <v>5304</v>
      </c>
      <c r="D2934" s="248">
        <v>3153.96</v>
      </c>
    </row>
    <row r="2935" spans="1:4" ht="13.5" x14ac:dyDescent="0.25">
      <c r="A2935" s="246">
        <v>97360</v>
      </c>
      <c r="B2935" s="246" t="s">
        <v>8176</v>
      </c>
      <c r="C2935" s="246" t="s">
        <v>5304</v>
      </c>
      <c r="D2935" s="248">
        <v>6086.49</v>
      </c>
    </row>
    <row r="2936" spans="1:4" ht="13.5" x14ac:dyDescent="0.25">
      <c r="A2936" s="246">
        <v>97361</v>
      </c>
      <c r="B2936" s="246" t="s">
        <v>8177</v>
      </c>
      <c r="C2936" s="246" t="s">
        <v>5304</v>
      </c>
      <c r="D2936" s="248">
        <v>8115.32</v>
      </c>
    </row>
    <row r="2937" spans="1:4" ht="13.5" x14ac:dyDescent="0.25">
      <c r="A2937" s="246">
        <v>97362</v>
      </c>
      <c r="B2937" s="246" t="s">
        <v>8178</v>
      </c>
      <c r="C2937" s="246" t="s">
        <v>5304</v>
      </c>
      <c r="D2937" s="248">
        <v>2183.77</v>
      </c>
    </row>
    <row r="2938" spans="1:4" ht="13.5" x14ac:dyDescent="0.25">
      <c r="A2938" s="246">
        <v>101875</v>
      </c>
      <c r="B2938" s="246" t="s">
        <v>8179</v>
      </c>
      <c r="C2938" s="246" t="s">
        <v>5304</v>
      </c>
      <c r="D2938" s="247">
        <v>461.11</v>
      </c>
    </row>
    <row r="2939" spans="1:4" ht="13.5" x14ac:dyDescent="0.25">
      <c r="A2939" s="246">
        <v>101876</v>
      </c>
      <c r="B2939" s="246" t="s">
        <v>8180</v>
      </c>
      <c r="C2939" s="246" t="s">
        <v>5304</v>
      </c>
      <c r="D2939" s="247">
        <v>69.62</v>
      </c>
    </row>
    <row r="2940" spans="1:4" ht="13.5" x14ac:dyDescent="0.25">
      <c r="A2940" s="246">
        <v>101877</v>
      </c>
      <c r="B2940" s="246" t="s">
        <v>8181</v>
      </c>
      <c r="C2940" s="246" t="s">
        <v>5304</v>
      </c>
      <c r="D2940" s="247">
        <v>47.71</v>
      </c>
    </row>
    <row r="2941" spans="1:4" ht="13.5" x14ac:dyDescent="0.25">
      <c r="A2941" s="246">
        <v>101878</v>
      </c>
      <c r="B2941" s="246" t="s">
        <v>8182</v>
      </c>
      <c r="C2941" s="246" t="s">
        <v>5304</v>
      </c>
      <c r="D2941" s="247">
        <v>624.19000000000005</v>
      </c>
    </row>
    <row r="2942" spans="1:4" ht="13.5" x14ac:dyDescent="0.25">
      <c r="A2942" s="246">
        <v>101879</v>
      </c>
      <c r="B2942" s="246" t="s">
        <v>8183</v>
      </c>
      <c r="C2942" s="246" t="s">
        <v>5304</v>
      </c>
      <c r="D2942" s="247">
        <v>670.73</v>
      </c>
    </row>
    <row r="2943" spans="1:4" ht="13.5" x14ac:dyDescent="0.25">
      <c r="A2943" s="246">
        <v>101880</v>
      </c>
      <c r="B2943" s="246" t="s">
        <v>8184</v>
      </c>
      <c r="C2943" s="246" t="s">
        <v>5304</v>
      </c>
      <c r="D2943" s="247">
        <v>771.53</v>
      </c>
    </row>
    <row r="2944" spans="1:4" ht="13.5" x14ac:dyDescent="0.25">
      <c r="A2944" s="246">
        <v>101881</v>
      </c>
      <c r="B2944" s="246" t="s">
        <v>8185</v>
      </c>
      <c r="C2944" s="246" t="s">
        <v>5304</v>
      </c>
      <c r="D2944" s="248">
        <v>1115.52</v>
      </c>
    </row>
    <row r="2945" spans="1:4" ht="13.5" x14ac:dyDescent="0.25">
      <c r="A2945" s="246">
        <v>101882</v>
      </c>
      <c r="B2945" s="246" t="s">
        <v>8186</v>
      </c>
      <c r="C2945" s="246" t="s">
        <v>5304</v>
      </c>
      <c r="D2945" s="248">
        <v>1589.62</v>
      </c>
    </row>
    <row r="2946" spans="1:4" ht="13.5" x14ac:dyDescent="0.25">
      <c r="A2946" s="246">
        <v>101883</v>
      </c>
      <c r="B2946" s="246" t="s">
        <v>8187</v>
      </c>
      <c r="C2946" s="246" t="s">
        <v>5304</v>
      </c>
      <c r="D2946" s="247">
        <v>639.03</v>
      </c>
    </row>
    <row r="2947" spans="1:4" ht="13.5" x14ac:dyDescent="0.25">
      <c r="A2947" s="246">
        <v>101890</v>
      </c>
      <c r="B2947" s="246" t="s">
        <v>8188</v>
      </c>
      <c r="C2947" s="246" t="s">
        <v>5304</v>
      </c>
      <c r="D2947" s="247">
        <v>16.03</v>
      </c>
    </row>
    <row r="2948" spans="1:4" ht="13.5" x14ac:dyDescent="0.25">
      <c r="A2948" s="246">
        <v>101891</v>
      </c>
      <c r="B2948" s="246" t="s">
        <v>8189</v>
      </c>
      <c r="C2948" s="246" t="s">
        <v>5304</v>
      </c>
      <c r="D2948" s="247">
        <v>27.44</v>
      </c>
    </row>
    <row r="2949" spans="1:4" ht="13.5" x14ac:dyDescent="0.25">
      <c r="A2949" s="246">
        <v>101892</v>
      </c>
      <c r="B2949" s="246" t="s">
        <v>8190</v>
      </c>
      <c r="C2949" s="246" t="s">
        <v>5304</v>
      </c>
      <c r="D2949" s="247">
        <v>74.319999999999993</v>
      </c>
    </row>
    <row r="2950" spans="1:4" ht="13.5" x14ac:dyDescent="0.25">
      <c r="A2950" s="246">
        <v>101893</v>
      </c>
      <c r="B2950" s="246" t="s">
        <v>8191</v>
      </c>
      <c r="C2950" s="246" t="s">
        <v>5304</v>
      </c>
      <c r="D2950" s="247">
        <v>94.49</v>
      </c>
    </row>
    <row r="2951" spans="1:4" ht="13.5" x14ac:dyDescent="0.25">
      <c r="A2951" s="246">
        <v>101894</v>
      </c>
      <c r="B2951" s="246" t="s">
        <v>8192</v>
      </c>
      <c r="C2951" s="246" t="s">
        <v>5304</v>
      </c>
      <c r="D2951" s="247">
        <v>154.69999999999999</v>
      </c>
    </row>
    <row r="2952" spans="1:4" ht="13.5" x14ac:dyDescent="0.25">
      <c r="A2952" s="246">
        <v>101895</v>
      </c>
      <c r="B2952" s="246" t="s">
        <v>8193</v>
      </c>
      <c r="C2952" s="246" t="s">
        <v>5304</v>
      </c>
      <c r="D2952" s="247">
        <v>432.9</v>
      </c>
    </row>
    <row r="2953" spans="1:4" ht="13.5" x14ac:dyDescent="0.25">
      <c r="A2953" s="246">
        <v>101896</v>
      </c>
      <c r="B2953" s="246" t="s">
        <v>8194</v>
      </c>
      <c r="C2953" s="246" t="s">
        <v>5304</v>
      </c>
      <c r="D2953" s="247">
        <v>658.21</v>
      </c>
    </row>
    <row r="2954" spans="1:4" ht="13.5" x14ac:dyDescent="0.25">
      <c r="A2954" s="246">
        <v>101897</v>
      </c>
      <c r="B2954" s="246" t="s">
        <v>8195</v>
      </c>
      <c r="C2954" s="246" t="s">
        <v>5304</v>
      </c>
      <c r="D2954" s="248">
        <v>1062.6600000000001</v>
      </c>
    </row>
    <row r="2955" spans="1:4" ht="13.5" x14ac:dyDescent="0.25">
      <c r="A2955" s="246">
        <v>101898</v>
      </c>
      <c r="B2955" s="246" t="s">
        <v>8196</v>
      </c>
      <c r="C2955" s="246" t="s">
        <v>5304</v>
      </c>
      <c r="D2955" s="248">
        <v>1430.67</v>
      </c>
    </row>
    <row r="2956" spans="1:4" ht="13.5" x14ac:dyDescent="0.25">
      <c r="A2956" s="246">
        <v>101899</v>
      </c>
      <c r="B2956" s="246" t="s">
        <v>8197</v>
      </c>
      <c r="C2956" s="246" t="s">
        <v>5304</v>
      </c>
      <c r="D2956" s="248">
        <v>2306.04</v>
      </c>
    </row>
    <row r="2957" spans="1:4" ht="13.5" x14ac:dyDescent="0.25">
      <c r="A2957" s="246">
        <v>101900</v>
      </c>
      <c r="B2957" s="246" t="s">
        <v>8198</v>
      </c>
      <c r="C2957" s="246" t="s">
        <v>5304</v>
      </c>
      <c r="D2957" s="248">
        <v>4841.4799999999996</v>
      </c>
    </row>
    <row r="2958" spans="1:4" ht="13.5" x14ac:dyDescent="0.25">
      <c r="A2958" s="246">
        <v>101901</v>
      </c>
      <c r="B2958" s="246" t="s">
        <v>8199</v>
      </c>
      <c r="C2958" s="246" t="s">
        <v>5304</v>
      </c>
      <c r="D2958" s="247">
        <v>138.41</v>
      </c>
    </row>
    <row r="2959" spans="1:4" ht="13.5" x14ac:dyDescent="0.25">
      <c r="A2959" s="246">
        <v>101902</v>
      </c>
      <c r="B2959" s="246" t="s">
        <v>8200</v>
      </c>
      <c r="C2959" s="246" t="s">
        <v>5304</v>
      </c>
      <c r="D2959" s="247">
        <v>170.8</v>
      </c>
    </row>
    <row r="2960" spans="1:4" ht="13.5" x14ac:dyDescent="0.25">
      <c r="A2960" s="246">
        <v>101903</v>
      </c>
      <c r="B2960" s="246" t="s">
        <v>8201</v>
      </c>
      <c r="C2960" s="246" t="s">
        <v>5304</v>
      </c>
      <c r="D2960" s="247">
        <v>356.88</v>
      </c>
    </row>
    <row r="2961" spans="1:4" ht="13.5" x14ac:dyDescent="0.25">
      <c r="A2961" s="246">
        <v>101904</v>
      </c>
      <c r="B2961" s="246" t="s">
        <v>8202</v>
      </c>
      <c r="C2961" s="246" t="s">
        <v>5304</v>
      </c>
      <c r="D2961" s="248">
        <v>1319.85</v>
      </c>
    </row>
    <row r="2962" spans="1:4" ht="13.5" x14ac:dyDescent="0.25">
      <c r="A2962" s="246">
        <v>101938</v>
      </c>
      <c r="B2962" s="246" t="s">
        <v>8203</v>
      </c>
      <c r="C2962" s="246" t="s">
        <v>5304</v>
      </c>
      <c r="D2962" s="247">
        <v>93.62</v>
      </c>
    </row>
    <row r="2963" spans="1:4" ht="13.5" x14ac:dyDescent="0.25">
      <c r="A2963" s="246">
        <v>101946</v>
      </c>
      <c r="B2963" s="246" t="s">
        <v>8204</v>
      </c>
      <c r="C2963" s="246" t="s">
        <v>5304</v>
      </c>
      <c r="D2963" s="247">
        <v>133.18</v>
      </c>
    </row>
    <row r="2964" spans="1:4" ht="13.5" x14ac:dyDescent="0.25">
      <c r="A2964" s="246">
        <v>91945</v>
      </c>
      <c r="B2964" s="246" t="s">
        <v>8205</v>
      </c>
      <c r="C2964" s="246" t="s">
        <v>5304</v>
      </c>
      <c r="D2964" s="247">
        <v>7.78</v>
      </c>
    </row>
    <row r="2965" spans="1:4" ht="13.5" x14ac:dyDescent="0.25">
      <c r="A2965" s="246">
        <v>91946</v>
      </c>
      <c r="B2965" s="246" t="s">
        <v>8206</v>
      </c>
      <c r="C2965" s="246" t="s">
        <v>5304</v>
      </c>
      <c r="D2965" s="247">
        <v>6.51</v>
      </c>
    </row>
    <row r="2966" spans="1:4" ht="13.5" x14ac:dyDescent="0.25">
      <c r="A2966" s="246">
        <v>91947</v>
      </c>
      <c r="B2966" s="246" t="s">
        <v>8207</v>
      </c>
      <c r="C2966" s="246" t="s">
        <v>5304</v>
      </c>
      <c r="D2966" s="247">
        <v>5.72</v>
      </c>
    </row>
    <row r="2967" spans="1:4" ht="13.5" x14ac:dyDescent="0.25">
      <c r="A2967" s="246">
        <v>91949</v>
      </c>
      <c r="B2967" s="246" t="s">
        <v>8208</v>
      </c>
      <c r="C2967" s="246" t="s">
        <v>5304</v>
      </c>
      <c r="D2967" s="247">
        <v>11.92</v>
      </c>
    </row>
    <row r="2968" spans="1:4" ht="13.5" x14ac:dyDescent="0.25">
      <c r="A2968" s="246">
        <v>91950</v>
      </c>
      <c r="B2968" s="246" t="s">
        <v>8209</v>
      </c>
      <c r="C2968" s="246" t="s">
        <v>5304</v>
      </c>
      <c r="D2968" s="247">
        <v>10.39</v>
      </c>
    </row>
    <row r="2969" spans="1:4" ht="13.5" x14ac:dyDescent="0.25">
      <c r="A2969" s="246">
        <v>91951</v>
      </c>
      <c r="B2969" s="246" t="s">
        <v>8210</v>
      </c>
      <c r="C2969" s="246" t="s">
        <v>5304</v>
      </c>
      <c r="D2969" s="247">
        <v>9.4700000000000006</v>
      </c>
    </row>
    <row r="2970" spans="1:4" ht="13.5" x14ac:dyDescent="0.25">
      <c r="A2970" s="246">
        <v>91952</v>
      </c>
      <c r="B2970" s="246" t="s">
        <v>8211</v>
      </c>
      <c r="C2970" s="246" t="s">
        <v>5304</v>
      </c>
      <c r="D2970" s="247">
        <v>14.6</v>
      </c>
    </row>
    <row r="2971" spans="1:4" ht="13.5" x14ac:dyDescent="0.25">
      <c r="A2971" s="246">
        <v>91953</v>
      </c>
      <c r="B2971" s="246" t="s">
        <v>8212</v>
      </c>
      <c r="C2971" s="246" t="s">
        <v>5304</v>
      </c>
      <c r="D2971" s="247">
        <v>21.11</v>
      </c>
    </row>
    <row r="2972" spans="1:4" ht="13.5" x14ac:dyDescent="0.25">
      <c r="A2972" s="246">
        <v>91954</v>
      </c>
      <c r="B2972" s="246" t="s">
        <v>8213</v>
      </c>
      <c r="C2972" s="246" t="s">
        <v>5304</v>
      </c>
      <c r="D2972" s="247">
        <v>19.59</v>
      </c>
    </row>
    <row r="2973" spans="1:4" ht="13.5" x14ac:dyDescent="0.25">
      <c r="A2973" s="246">
        <v>91955</v>
      </c>
      <c r="B2973" s="246" t="s">
        <v>8214</v>
      </c>
      <c r="C2973" s="246" t="s">
        <v>5304</v>
      </c>
      <c r="D2973" s="247">
        <v>26.1</v>
      </c>
    </row>
    <row r="2974" spans="1:4" ht="13.5" x14ac:dyDescent="0.25">
      <c r="A2974" s="246">
        <v>91956</v>
      </c>
      <c r="B2974" s="246" t="s">
        <v>8215</v>
      </c>
      <c r="C2974" s="246" t="s">
        <v>5304</v>
      </c>
      <c r="D2974" s="247">
        <v>31.84</v>
      </c>
    </row>
    <row r="2975" spans="1:4" ht="13.5" x14ac:dyDescent="0.25">
      <c r="A2975" s="246">
        <v>91957</v>
      </c>
      <c r="B2975" s="246" t="s">
        <v>8216</v>
      </c>
      <c r="C2975" s="246" t="s">
        <v>5304</v>
      </c>
      <c r="D2975" s="247">
        <v>38.35</v>
      </c>
    </row>
    <row r="2976" spans="1:4" ht="13.5" x14ac:dyDescent="0.25">
      <c r="A2976" s="246">
        <v>91958</v>
      </c>
      <c r="B2976" s="246" t="s">
        <v>8217</v>
      </c>
      <c r="C2976" s="246" t="s">
        <v>5304</v>
      </c>
      <c r="D2976" s="247">
        <v>26.88</v>
      </c>
    </row>
    <row r="2977" spans="1:4" ht="13.5" x14ac:dyDescent="0.25">
      <c r="A2977" s="246">
        <v>91959</v>
      </c>
      <c r="B2977" s="246" t="s">
        <v>8218</v>
      </c>
      <c r="C2977" s="246" t="s">
        <v>5304</v>
      </c>
      <c r="D2977" s="247">
        <v>33.39</v>
      </c>
    </row>
    <row r="2978" spans="1:4" ht="13.5" x14ac:dyDescent="0.25">
      <c r="A2978" s="246">
        <v>91960</v>
      </c>
      <c r="B2978" s="246" t="s">
        <v>8219</v>
      </c>
      <c r="C2978" s="246" t="s">
        <v>5304</v>
      </c>
      <c r="D2978" s="247">
        <v>36.83</v>
      </c>
    </row>
    <row r="2979" spans="1:4" ht="13.5" x14ac:dyDescent="0.25">
      <c r="A2979" s="246">
        <v>91961</v>
      </c>
      <c r="B2979" s="246" t="s">
        <v>8220</v>
      </c>
      <c r="C2979" s="246" t="s">
        <v>5304</v>
      </c>
      <c r="D2979" s="247">
        <v>43.34</v>
      </c>
    </row>
    <row r="2980" spans="1:4" ht="13.5" x14ac:dyDescent="0.25">
      <c r="A2980" s="246">
        <v>91962</v>
      </c>
      <c r="B2980" s="246" t="s">
        <v>8221</v>
      </c>
      <c r="C2980" s="246" t="s">
        <v>5304</v>
      </c>
      <c r="D2980" s="247">
        <v>49.12</v>
      </c>
    </row>
    <row r="2981" spans="1:4" ht="13.5" x14ac:dyDescent="0.25">
      <c r="A2981" s="246">
        <v>91963</v>
      </c>
      <c r="B2981" s="246" t="s">
        <v>8222</v>
      </c>
      <c r="C2981" s="246" t="s">
        <v>5304</v>
      </c>
      <c r="D2981" s="247">
        <v>55.63</v>
      </c>
    </row>
    <row r="2982" spans="1:4" ht="13.5" x14ac:dyDescent="0.25">
      <c r="A2982" s="246">
        <v>91964</v>
      </c>
      <c r="B2982" s="246" t="s">
        <v>8223</v>
      </c>
      <c r="C2982" s="246" t="s">
        <v>5304</v>
      </c>
      <c r="D2982" s="247">
        <v>44.13</v>
      </c>
    </row>
    <row r="2983" spans="1:4" ht="13.5" x14ac:dyDescent="0.25">
      <c r="A2983" s="246">
        <v>91965</v>
      </c>
      <c r="B2983" s="246" t="s">
        <v>8224</v>
      </c>
      <c r="C2983" s="246" t="s">
        <v>5304</v>
      </c>
      <c r="D2983" s="247">
        <v>50.64</v>
      </c>
    </row>
    <row r="2984" spans="1:4" ht="13.5" x14ac:dyDescent="0.25">
      <c r="A2984" s="246">
        <v>91966</v>
      </c>
      <c r="B2984" s="246" t="s">
        <v>8225</v>
      </c>
      <c r="C2984" s="246" t="s">
        <v>5304</v>
      </c>
      <c r="D2984" s="247">
        <v>39.17</v>
      </c>
    </row>
    <row r="2985" spans="1:4" ht="13.5" x14ac:dyDescent="0.25">
      <c r="A2985" s="246">
        <v>91967</v>
      </c>
      <c r="B2985" s="246" t="s">
        <v>8226</v>
      </c>
      <c r="C2985" s="246" t="s">
        <v>5304</v>
      </c>
      <c r="D2985" s="247">
        <v>45.68</v>
      </c>
    </row>
    <row r="2986" spans="1:4" ht="13.5" x14ac:dyDescent="0.25">
      <c r="A2986" s="246">
        <v>91968</v>
      </c>
      <c r="B2986" s="246" t="s">
        <v>8227</v>
      </c>
      <c r="C2986" s="246" t="s">
        <v>5304</v>
      </c>
      <c r="D2986" s="247">
        <v>54.07</v>
      </c>
    </row>
    <row r="2987" spans="1:4" ht="13.5" x14ac:dyDescent="0.25">
      <c r="A2987" s="246">
        <v>91969</v>
      </c>
      <c r="B2987" s="246" t="s">
        <v>8228</v>
      </c>
      <c r="C2987" s="246" t="s">
        <v>5304</v>
      </c>
      <c r="D2987" s="247">
        <v>60.58</v>
      </c>
    </row>
    <row r="2988" spans="1:4" ht="13.5" x14ac:dyDescent="0.25">
      <c r="A2988" s="246">
        <v>91970</v>
      </c>
      <c r="B2988" s="246" t="s">
        <v>8229</v>
      </c>
      <c r="C2988" s="246" t="s">
        <v>5304</v>
      </c>
      <c r="D2988" s="247">
        <v>56.69</v>
      </c>
    </row>
    <row r="2989" spans="1:4" ht="13.5" x14ac:dyDescent="0.25">
      <c r="A2989" s="246">
        <v>91971</v>
      </c>
      <c r="B2989" s="246" t="s">
        <v>8230</v>
      </c>
      <c r="C2989" s="246" t="s">
        <v>5304</v>
      </c>
      <c r="D2989" s="247">
        <v>67.08</v>
      </c>
    </row>
    <row r="2990" spans="1:4" ht="13.5" x14ac:dyDescent="0.25">
      <c r="A2990" s="246">
        <v>91972</v>
      </c>
      <c r="B2990" s="246" t="s">
        <v>8231</v>
      </c>
      <c r="C2990" s="246" t="s">
        <v>5304</v>
      </c>
      <c r="D2990" s="247">
        <v>61.68</v>
      </c>
    </row>
    <row r="2991" spans="1:4" ht="13.5" x14ac:dyDescent="0.25">
      <c r="A2991" s="246">
        <v>91973</v>
      </c>
      <c r="B2991" s="246" t="s">
        <v>8232</v>
      </c>
      <c r="C2991" s="246" t="s">
        <v>5304</v>
      </c>
      <c r="D2991" s="247">
        <v>72.069999999999993</v>
      </c>
    </row>
    <row r="2992" spans="1:4" ht="13.5" x14ac:dyDescent="0.25">
      <c r="A2992" s="246">
        <v>91974</v>
      </c>
      <c r="B2992" s="246" t="s">
        <v>8233</v>
      </c>
      <c r="C2992" s="246" t="s">
        <v>5304</v>
      </c>
      <c r="D2992" s="247">
        <v>51.69</v>
      </c>
    </row>
    <row r="2993" spans="1:4" ht="13.5" x14ac:dyDescent="0.25">
      <c r="A2993" s="246">
        <v>91975</v>
      </c>
      <c r="B2993" s="246" t="s">
        <v>8234</v>
      </c>
      <c r="C2993" s="246" t="s">
        <v>5304</v>
      </c>
      <c r="D2993" s="247">
        <v>62.08</v>
      </c>
    </row>
    <row r="2994" spans="1:4" ht="13.5" x14ac:dyDescent="0.25">
      <c r="A2994" s="246">
        <v>91976</v>
      </c>
      <c r="B2994" s="246" t="s">
        <v>8235</v>
      </c>
      <c r="C2994" s="246" t="s">
        <v>5304</v>
      </c>
      <c r="D2994" s="247">
        <v>76.34</v>
      </c>
    </row>
    <row r="2995" spans="1:4" ht="13.5" x14ac:dyDescent="0.25">
      <c r="A2995" s="246">
        <v>91977</v>
      </c>
      <c r="B2995" s="246" t="s">
        <v>8236</v>
      </c>
      <c r="C2995" s="246" t="s">
        <v>5304</v>
      </c>
      <c r="D2995" s="247">
        <v>86.73</v>
      </c>
    </row>
    <row r="2996" spans="1:4" ht="13.5" x14ac:dyDescent="0.25">
      <c r="A2996" s="246">
        <v>91978</v>
      </c>
      <c r="B2996" s="246" t="s">
        <v>8237</v>
      </c>
      <c r="C2996" s="246" t="s">
        <v>5304</v>
      </c>
      <c r="D2996" s="247">
        <v>31.4</v>
      </c>
    </row>
    <row r="2997" spans="1:4" ht="13.5" x14ac:dyDescent="0.25">
      <c r="A2997" s="246">
        <v>91979</v>
      </c>
      <c r="B2997" s="246" t="s">
        <v>8238</v>
      </c>
      <c r="C2997" s="246" t="s">
        <v>5304</v>
      </c>
      <c r="D2997" s="247">
        <v>37.909999999999997</v>
      </c>
    </row>
    <row r="2998" spans="1:4" ht="13.5" x14ac:dyDescent="0.25">
      <c r="A2998" s="246">
        <v>91980</v>
      </c>
      <c r="B2998" s="246" t="s">
        <v>8239</v>
      </c>
      <c r="C2998" s="246" t="s">
        <v>5304</v>
      </c>
      <c r="D2998" s="247">
        <v>30.37</v>
      </c>
    </row>
    <row r="2999" spans="1:4" ht="13.5" x14ac:dyDescent="0.25">
      <c r="A2999" s="246">
        <v>91981</v>
      </c>
      <c r="B2999" s="246" t="s">
        <v>8240</v>
      </c>
      <c r="C2999" s="246" t="s">
        <v>5304</v>
      </c>
      <c r="D2999" s="247">
        <v>36.880000000000003</v>
      </c>
    </row>
    <row r="3000" spans="1:4" ht="13.5" x14ac:dyDescent="0.25">
      <c r="A3000" s="246">
        <v>91982</v>
      </c>
      <c r="B3000" s="246" t="s">
        <v>8241</v>
      </c>
      <c r="C3000" s="246" t="s">
        <v>5304</v>
      </c>
      <c r="D3000" s="247">
        <v>74.37</v>
      </c>
    </row>
    <row r="3001" spans="1:4" ht="13.5" x14ac:dyDescent="0.25">
      <c r="A3001" s="246">
        <v>91983</v>
      </c>
      <c r="B3001" s="246" t="s">
        <v>8242</v>
      </c>
      <c r="C3001" s="246" t="s">
        <v>5304</v>
      </c>
      <c r="D3001" s="247">
        <v>80.88</v>
      </c>
    </row>
    <row r="3002" spans="1:4" ht="13.5" x14ac:dyDescent="0.25">
      <c r="A3002" s="246">
        <v>91984</v>
      </c>
      <c r="B3002" s="246" t="s">
        <v>8243</v>
      </c>
      <c r="C3002" s="246" t="s">
        <v>5304</v>
      </c>
      <c r="D3002" s="247">
        <v>13.64</v>
      </c>
    </row>
    <row r="3003" spans="1:4" ht="13.5" x14ac:dyDescent="0.25">
      <c r="A3003" s="246">
        <v>91985</v>
      </c>
      <c r="B3003" s="246" t="s">
        <v>8244</v>
      </c>
      <c r="C3003" s="246" t="s">
        <v>5304</v>
      </c>
      <c r="D3003" s="247">
        <v>20.149999999999999</v>
      </c>
    </row>
    <row r="3004" spans="1:4" ht="13.5" x14ac:dyDescent="0.25">
      <c r="A3004" s="246">
        <v>91986</v>
      </c>
      <c r="B3004" s="246" t="s">
        <v>8245</v>
      </c>
      <c r="C3004" s="246" t="s">
        <v>5304</v>
      </c>
      <c r="D3004" s="247">
        <v>29.39</v>
      </c>
    </row>
    <row r="3005" spans="1:4" ht="13.5" x14ac:dyDescent="0.25">
      <c r="A3005" s="246">
        <v>91987</v>
      </c>
      <c r="B3005" s="246" t="s">
        <v>8246</v>
      </c>
      <c r="C3005" s="246" t="s">
        <v>5304</v>
      </c>
      <c r="D3005" s="247">
        <v>35.9</v>
      </c>
    </row>
    <row r="3006" spans="1:4" ht="13.5" x14ac:dyDescent="0.25">
      <c r="A3006" s="246">
        <v>91988</v>
      </c>
      <c r="B3006" s="246" t="s">
        <v>8247</v>
      </c>
      <c r="C3006" s="246" t="s">
        <v>5304</v>
      </c>
      <c r="D3006" s="247">
        <v>17.12</v>
      </c>
    </row>
    <row r="3007" spans="1:4" ht="13.5" x14ac:dyDescent="0.25">
      <c r="A3007" s="246">
        <v>91989</v>
      </c>
      <c r="B3007" s="246" t="s">
        <v>8248</v>
      </c>
      <c r="C3007" s="246" t="s">
        <v>5304</v>
      </c>
      <c r="D3007" s="247">
        <v>23.63</v>
      </c>
    </row>
    <row r="3008" spans="1:4" ht="13.5" x14ac:dyDescent="0.25">
      <c r="A3008" s="246">
        <v>91990</v>
      </c>
      <c r="B3008" s="246" t="s">
        <v>8249</v>
      </c>
      <c r="C3008" s="246" t="s">
        <v>5304</v>
      </c>
      <c r="D3008" s="247">
        <v>25.9</v>
      </c>
    </row>
    <row r="3009" spans="1:4" ht="13.5" x14ac:dyDescent="0.25">
      <c r="A3009" s="246">
        <v>91991</v>
      </c>
      <c r="B3009" s="246" t="s">
        <v>8250</v>
      </c>
      <c r="C3009" s="246" t="s">
        <v>5304</v>
      </c>
      <c r="D3009" s="247">
        <v>27.78</v>
      </c>
    </row>
    <row r="3010" spans="1:4" ht="13.5" x14ac:dyDescent="0.25">
      <c r="A3010" s="246">
        <v>91992</v>
      </c>
      <c r="B3010" s="246" t="s">
        <v>8251</v>
      </c>
      <c r="C3010" s="246" t="s">
        <v>5304</v>
      </c>
      <c r="D3010" s="247">
        <v>32.409999999999997</v>
      </c>
    </row>
    <row r="3011" spans="1:4" ht="13.5" x14ac:dyDescent="0.25">
      <c r="A3011" s="246">
        <v>91993</v>
      </c>
      <c r="B3011" s="246" t="s">
        <v>8252</v>
      </c>
      <c r="C3011" s="246" t="s">
        <v>5304</v>
      </c>
      <c r="D3011" s="247">
        <v>34.29</v>
      </c>
    </row>
    <row r="3012" spans="1:4" ht="13.5" x14ac:dyDescent="0.25">
      <c r="A3012" s="246">
        <v>91994</v>
      </c>
      <c r="B3012" s="246" t="s">
        <v>8253</v>
      </c>
      <c r="C3012" s="246" t="s">
        <v>5304</v>
      </c>
      <c r="D3012" s="247">
        <v>18.62</v>
      </c>
    </row>
    <row r="3013" spans="1:4" ht="13.5" x14ac:dyDescent="0.25">
      <c r="A3013" s="246">
        <v>91995</v>
      </c>
      <c r="B3013" s="246" t="s">
        <v>8254</v>
      </c>
      <c r="C3013" s="246" t="s">
        <v>5304</v>
      </c>
      <c r="D3013" s="247">
        <v>20.5</v>
      </c>
    </row>
    <row r="3014" spans="1:4" ht="13.5" x14ac:dyDescent="0.25">
      <c r="A3014" s="246">
        <v>91996</v>
      </c>
      <c r="B3014" s="246" t="s">
        <v>8255</v>
      </c>
      <c r="C3014" s="246" t="s">
        <v>5304</v>
      </c>
      <c r="D3014" s="247">
        <v>25.13</v>
      </c>
    </row>
    <row r="3015" spans="1:4" ht="13.5" x14ac:dyDescent="0.25">
      <c r="A3015" s="246">
        <v>91997</v>
      </c>
      <c r="B3015" s="246" t="s">
        <v>8256</v>
      </c>
      <c r="C3015" s="246" t="s">
        <v>5304</v>
      </c>
      <c r="D3015" s="247">
        <v>27.01</v>
      </c>
    </row>
    <row r="3016" spans="1:4" ht="13.5" x14ac:dyDescent="0.25">
      <c r="A3016" s="246">
        <v>91998</v>
      </c>
      <c r="B3016" s="246" t="s">
        <v>8257</v>
      </c>
      <c r="C3016" s="246" t="s">
        <v>5304</v>
      </c>
      <c r="D3016" s="247">
        <v>15.79</v>
      </c>
    </row>
    <row r="3017" spans="1:4" ht="13.5" x14ac:dyDescent="0.25">
      <c r="A3017" s="246">
        <v>91999</v>
      </c>
      <c r="B3017" s="246" t="s">
        <v>8258</v>
      </c>
      <c r="C3017" s="246" t="s">
        <v>5304</v>
      </c>
      <c r="D3017" s="247">
        <v>17.670000000000002</v>
      </c>
    </row>
    <row r="3018" spans="1:4" ht="13.5" x14ac:dyDescent="0.25">
      <c r="A3018" s="246">
        <v>92000</v>
      </c>
      <c r="B3018" s="246" t="s">
        <v>8259</v>
      </c>
      <c r="C3018" s="246" t="s">
        <v>5304</v>
      </c>
      <c r="D3018" s="247">
        <v>22.3</v>
      </c>
    </row>
    <row r="3019" spans="1:4" ht="13.5" x14ac:dyDescent="0.25">
      <c r="A3019" s="246">
        <v>92001</v>
      </c>
      <c r="B3019" s="246" t="s">
        <v>8260</v>
      </c>
      <c r="C3019" s="246" t="s">
        <v>5304</v>
      </c>
      <c r="D3019" s="247">
        <v>24.18</v>
      </c>
    </row>
    <row r="3020" spans="1:4" ht="13.5" x14ac:dyDescent="0.25">
      <c r="A3020" s="246">
        <v>92002</v>
      </c>
      <c r="B3020" s="246" t="s">
        <v>8261</v>
      </c>
      <c r="C3020" s="246" t="s">
        <v>5304</v>
      </c>
      <c r="D3020" s="247">
        <v>34.89</v>
      </c>
    </row>
    <row r="3021" spans="1:4" ht="13.5" x14ac:dyDescent="0.25">
      <c r="A3021" s="246">
        <v>92003</v>
      </c>
      <c r="B3021" s="246" t="s">
        <v>8262</v>
      </c>
      <c r="C3021" s="246" t="s">
        <v>5304</v>
      </c>
      <c r="D3021" s="247">
        <v>38.65</v>
      </c>
    </row>
    <row r="3022" spans="1:4" ht="13.5" x14ac:dyDescent="0.25">
      <c r="A3022" s="246">
        <v>92004</v>
      </c>
      <c r="B3022" s="246" t="s">
        <v>8263</v>
      </c>
      <c r="C3022" s="246" t="s">
        <v>5304</v>
      </c>
      <c r="D3022" s="247">
        <v>41.4</v>
      </c>
    </row>
    <row r="3023" spans="1:4" ht="13.5" x14ac:dyDescent="0.25">
      <c r="A3023" s="246">
        <v>92005</v>
      </c>
      <c r="B3023" s="246" t="s">
        <v>8264</v>
      </c>
      <c r="C3023" s="246" t="s">
        <v>5304</v>
      </c>
      <c r="D3023" s="247">
        <v>45.16</v>
      </c>
    </row>
    <row r="3024" spans="1:4" ht="13.5" x14ac:dyDescent="0.25">
      <c r="A3024" s="246">
        <v>92006</v>
      </c>
      <c r="B3024" s="246" t="s">
        <v>8265</v>
      </c>
      <c r="C3024" s="246" t="s">
        <v>5304</v>
      </c>
      <c r="D3024" s="247">
        <v>29.24</v>
      </c>
    </row>
    <row r="3025" spans="1:4" ht="13.5" x14ac:dyDescent="0.25">
      <c r="A3025" s="246">
        <v>92007</v>
      </c>
      <c r="B3025" s="246" t="s">
        <v>8266</v>
      </c>
      <c r="C3025" s="246" t="s">
        <v>5304</v>
      </c>
      <c r="D3025" s="247">
        <v>33</v>
      </c>
    </row>
    <row r="3026" spans="1:4" ht="13.5" x14ac:dyDescent="0.25">
      <c r="A3026" s="246">
        <v>92008</v>
      </c>
      <c r="B3026" s="246" t="s">
        <v>8267</v>
      </c>
      <c r="C3026" s="246" t="s">
        <v>5304</v>
      </c>
      <c r="D3026" s="247">
        <v>35.75</v>
      </c>
    </row>
    <row r="3027" spans="1:4" ht="13.5" x14ac:dyDescent="0.25">
      <c r="A3027" s="246">
        <v>92009</v>
      </c>
      <c r="B3027" s="246" t="s">
        <v>8268</v>
      </c>
      <c r="C3027" s="246" t="s">
        <v>5304</v>
      </c>
      <c r="D3027" s="247">
        <v>39.51</v>
      </c>
    </row>
    <row r="3028" spans="1:4" ht="13.5" x14ac:dyDescent="0.25">
      <c r="A3028" s="246">
        <v>92010</v>
      </c>
      <c r="B3028" s="246" t="s">
        <v>8269</v>
      </c>
      <c r="C3028" s="246" t="s">
        <v>5304</v>
      </c>
      <c r="D3028" s="247">
        <v>51.16</v>
      </c>
    </row>
    <row r="3029" spans="1:4" ht="13.5" x14ac:dyDescent="0.25">
      <c r="A3029" s="246">
        <v>92011</v>
      </c>
      <c r="B3029" s="246" t="s">
        <v>8270</v>
      </c>
      <c r="C3029" s="246" t="s">
        <v>5304</v>
      </c>
      <c r="D3029" s="247">
        <v>56.8</v>
      </c>
    </row>
    <row r="3030" spans="1:4" ht="13.5" x14ac:dyDescent="0.25">
      <c r="A3030" s="246">
        <v>92012</v>
      </c>
      <c r="B3030" s="246" t="s">
        <v>8271</v>
      </c>
      <c r="C3030" s="246" t="s">
        <v>5304</v>
      </c>
      <c r="D3030" s="247">
        <v>57.67</v>
      </c>
    </row>
    <row r="3031" spans="1:4" ht="13.5" x14ac:dyDescent="0.25">
      <c r="A3031" s="246">
        <v>92013</v>
      </c>
      <c r="B3031" s="246" t="s">
        <v>8272</v>
      </c>
      <c r="C3031" s="246" t="s">
        <v>5304</v>
      </c>
      <c r="D3031" s="247">
        <v>63.31</v>
      </c>
    </row>
    <row r="3032" spans="1:4" ht="13.5" x14ac:dyDescent="0.25">
      <c r="A3032" s="246">
        <v>92014</v>
      </c>
      <c r="B3032" s="246" t="s">
        <v>8273</v>
      </c>
      <c r="C3032" s="246" t="s">
        <v>5304</v>
      </c>
      <c r="D3032" s="247">
        <v>42.69</v>
      </c>
    </row>
    <row r="3033" spans="1:4" ht="13.5" x14ac:dyDescent="0.25">
      <c r="A3033" s="246">
        <v>92015</v>
      </c>
      <c r="B3033" s="246" t="s">
        <v>8274</v>
      </c>
      <c r="C3033" s="246" t="s">
        <v>5304</v>
      </c>
      <c r="D3033" s="247">
        <v>48.33</v>
      </c>
    </row>
    <row r="3034" spans="1:4" ht="13.5" x14ac:dyDescent="0.25">
      <c r="A3034" s="246">
        <v>92016</v>
      </c>
      <c r="B3034" s="246" t="s">
        <v>8275</v>
      </c>
      <c r="C3034" s="246" t="s">
        <v>5304</v>
      </c>
      <c r="D3034" s="247">
        <v>49.2</v>
      </c>
    </row>
    <row r="3035" spans="1:4" ht="13.5" x14ac:dyDescent="0.25">
      <c r="A3035" s="246">
        <v>92017</v>
      </c>
      <c r="B3035" s="246" t="s">
        <v>8276</v>
      </c>
      <c r="C3035" s="246" t="s">
        <v>5304</v>
      </c>
      <c r="D3035" s="247">
        <v>54.84</v>
      </c>
    </row>
    <row r="3036" spans="1:4" ht="13.5" x14ac:dyDescent="0.25">
      <c r="A3036" s="246">
        <v>92018</v>
      </c>
      <c r="B3036" s="246" t="s">
        <v>8277</v>
      </c>
      <c r="C3036" s="246" t="s">
        <v>5304</v>
      </c>
      <c r="D3036" s="247">
        <v>56.52</v>
      </c>
    </row>
    <row r="3037" spans="1:4" ht="13.5" x14ac:dyDescent="0.25">
      <c r="A3037" s="246">
        <v>92019</v>
      </c>
      <c r="B3037" s="246" t="s">
        <v>8278</v>
      </c>
      <c r="C3037" s="246" t="s">
        <v>5304</v>
      </c>
      <c r="D3037" s="247">
        <v>66.91</v>
      </c>
    </row>
    <row r="3038" spans="1:4" ht="13.5" x14ac:dyDescent="0.25">
      <c r="A3038" s="246">
        <v>92020</v>
      </c>
      <c r="B3038" s="246" t="s">
        <v>8279</v>
      </c>
      <c r="C3038" s="246" t="s">
        <v>5304</v>
      </c>
      <c r="D3038" s="247">
        <v>83.61</v>
      </c>
    </row>
    <row r="3039" spans="1:4" ht="13.5" x14ac:dyDescent="0.25">
      <c r="A3039" s="246">
        <v>92021</v>
      </c>
      <c r="B3039" s="246" t="s">
        <v>8280</v>
      </c>
      <c r="C3039" s="246" t="s">
        <v>5304</v>
      </c>
      <c r="D3039" s="247">
        <v>94</v>
      </c>
    </row>
    <row r="3040" spans="1:4" ht="13.5" x14ac:dyDescent="0.25">
      <c r="A3040" s="246">
        <v>92022</v>
      </c>
      <c r="B3040" s="246" t="s">
        <v>8281</v>
      </c>
      <c r="C3040" s="246" t="s">
        <v>5304</v>
      </c>
      <c r="D3040" s="247">
        <v>30.87</v>
      </c>
    </row>
    <row r="3041" spans="1:4" ht="13.5" x14ac:dyDescent="0.25">
      <c r="A3041" s="246">
        <v>92023</v>
      </c>
      <c r="B3041" s="246" t="s">
        <v>8282</v>
      </c>
      <c r="C3041" s="246" t="s">
        <v>5304</v>
      </c>
      <c r="D3041" s="247">
        <v>37.380000000000003</v>
      </c>
    </row>
    <row r="3042" spans="1:4" ht="13.5" x14ac:dyDescent="0.25">
      <c r="A3042" s="246">
        <v>92024</v>
      </c>
      <c r="B3042" s="246" t="s">
        <v>8283</v>
      </c>
      <c r="C3042" s="246" t="s">
        <v>5304</v>
      </c>
      <c r="D3042" s="247">
        <v>47.18</v>
      </c>
    </row>
    <row r="3043" spans="1:4" ht="13.5" x14ac:dyDescent="0.25">
      <c r="A3043" s="246">
        <v>92025</v>
      </c>
      <c r="B3043" s="246" t="s">
        <v>8284</v>
      </c>
      <c r="C3043" s="246" t="s">
        <v>5304</v>
      </c>
      <c r="D3043" s="247">
        <v>53.69</v>
      </c>
    </row>
    <row r="3044" spans="1:4" ht="13.5" x14ac:dyDescent="0.25">
      <c r="A3044" s="246">
        <v>92026</v>
      </c>
      <c r="B3044" s="246" t="s">
        <v>8285</v>
      </c>
      <c r="C3044" s="246" t="s">
        <v>5304</v>
      </c>
      <c r="D3044" s="247">
        <v>43.16</v>
      </c>
    </row>
    <row r="3045" spans="1:4" ht="13.5" x14ac:dyDescent="0.25">
      <c r="A3045" s="246">
        <v>92027</v>
      </c>
      <c r="B3045" s="246" t="s">
        <v>8286</v>
      </c>
      <c r="C3045" s="246" t="s">
        <v>5304</v>
      </c>
      <c r="D3045" s="247">
        <v>49.67</v>
      </c>
    </row>
    <row r="3046" spans="1:4" ht="13.5" x14ac:dyDescent="0.25">
      <c r="A3046" s="246">
        <v>92028</v>
      </c>
      <c r="B3046" s="246" t="s">
        <v>8287</v>
      </c>
      <c r="C3046" s="246" t="s">
        <v>5304</v>
      </c>
      <c r="D3046" s="247">
        <v>35.86</v>
      </c>
    </row>
    <row r="3047" spans="1:4" ht="13.5" x14ac:dyDescent="0.25">
      <c r="A3047" s="246">
        <v>92029</v>
      </c>
      <c r="B3047" s="246" t="s">
        <v>8288</v>
      </c>
      <c r="C3047" s="246" t="s">
        <v>5304</v>
      </c>
      <c r="D3047" s="247">
        <v>42.37</v>
      </c>
    </row>
    <row r="3048" spans="1:4" ht="13.5" x14ac:dyDescent="0.25">
      <c r="A3048" s="246">
        <v>92030</v>
      </c>
      <c r="B3048" s="246" t="s">
        <v>8289</v>
      </c>
      <c r="C3048" s="246" t="s">
        <v>5304</v>
      </c>
      <c r="D3048" s="247">
        <v>52.13</v>
      </c>
    </row>
    <row r="3049" spans="1:4" ht="13.5" x14ac:dyDescent="0.25">
      <c r="A3049" s="246">
        <v>92031</v>
      </c>
      <c r="B3049" s="246" t="s">
        <v>8290</v>
      </c>
      <c r="C3049" s="246" t="s">
        <v>5304</v>
      </c>
      <c r="D3049" s="247">
        <v>58.64</v>
      </c>
    </row>
    <row r="3050" spans="1:4" ht="13.5" x14ac:dyDescent="0.25">
      <c r="A3050" s="246">
        <v>92032</v>
      </c>
      <c r="B3050" s="246" t="s">
        <v>8291</v>
      </c>
      <c r="C3050" s="246" t="s">
        <v>5304</v>
      </c>
      <c r="D3050" s="247">
        <v>53.1</v>
      </c>
    </row>
    <row r="3051" spans="1:4" ht="13.5" x14ac:dyDescent="0.25">
      <c r="A3051" s="246">
        <v>92033</v>
      </c>
      <c r="B3051" s="246" t="s">
        <v>8292</v>
      </c>
      <c r="C3051" s="246" t="s">
        <v>5304</v>
      </c>
      <c r="D3051" s="247">
        <v>59.61</v>
      </c>
    </row>
    <row r="3052" spans="1:4" ht="13.5" x14ac:dyDescent="0.25">
      <c r="A3052" s="246">
        <v>92034</v>
      </c>
      <c r="B3052" s="246" t="s">
        <v>8293</v>
      </c>
      <c r="C3052" s="246" t="s">
        <v>5304</v>
      </c>
      <c r="D3052" s="247">
        <v>48.15</v>
      </c>
    </row>
    <row r="3053" spans="1:4" ht="13.5" x14ac:dyDescent="0.25">
      <c r="A3053" s="246">
        <v>92035</v>
      </c>
      <c r="B3053" s="246" t="s">
        <v>8294</v>
      </c>
      <c r="C3053" s="246" t="s">
        <v>5304</v>
      </c>
      <c r="D3053" s="247">
        <v>54.66</v>
      </c>
    </row>
    <row r="3054" spans="1:4" ht="13.5" x14ac:dyDescent="0.25">
      <c r="A3054" s="246">
        <v>97583</v>
      </c>
      <c r="B3054" s="246" t="s">
        <v>8295</v>
      </c>
      <c r="C3054" s="246" t="s">
        <v>5304</v>
      </c>
      <c r="D3054" s="247">
        <v>115.54</v>
      </c>
    </row>
    <row r="3055" spans="1:4" ht="13.5" x14ac:dyDescent="0.25">
      <c r="A3055" s="246">
        <v>97584</v>
      </c>
      <c r="B3055" s="246" t="s">
        <v>8296</v>
      </c>
      <c r="C3055" s="246" t="s">
        <v>5304</v>
      </c>
      <c r="D3055" s="247">
        <v>165.47</v>
      </c>
    </row>
    <row r="3056" spans="1:4" ht="13.5" x14ac:dyDescent="0.25">
      <c r="A3056" s="246">
        <v>97585</v>
      </c>
      <c r="B3056" s="246" t="s">
        <v>8297</v>
      </c>
      <c r="C3056" s="246" t="s">
        <v>5304</v>
      </c>
      <c r="D3056" s="247">
        <v>157.5</v>
      </c>
    </row>
    <row r="3057" spans="1:4" ht="13.5" x14ac:dyDescent="0.25">
      <c r="A3057" s="246">
        <v>97586</v>
      </c>
      <c r="B3057" s="246" t="s">
        <v>8298</v>
      </c>
      <c r="C3057" s="246" t="s">
        <v>5304</v>
      </c>
      <c r="D3057" s="247">
        <v>217.8</v>
      </c>
    </row>
    <row r="3058" spans="1:4" ht="13.5" x14ac:dyDescent="0.25">
      <c r="A3058" s="246">
        <v>97587</v>
      </c>
      <c r="B3058" s="246" t="s">
        <v>8299</v>
      </c>
      <c r="C3058" s="246" t="s">
        <v>5304</v>
      </c>
      <c r="D3058" s="247">
        <v>408.01</v>
      </c>
    </row>
    <row r="3059" spans="1:4" ht="13.5" x14ac:dyDescent="0.25">
      <c r="A3059" s="246">
        <v>97589</v>
      </c>
      <c r="B3059" s="246" t="s">
        <v>8300</v>
      </c>
      <c r="C3059" s="246" t="s">
        <v>5304</v>
      </c>
      <c r="D3059" s="247">
        <v>35.06</v>
      </c>
    </row>
    <row r="3060" spans="1:4" ht="13.5" x14ac:dyDescent="0.25">
      <c r="A3060" s="246">
        <v>97590</v>
      </c>
      <c r="B3060" s="246" t="s">
        <v>8301</v>
      </c>
      <c r="C3060" s="246" t="s">
        <v>5304</v>
      </c>
      <c r="D3060" s="247">
        <v>118.37</v>
      </c>
    </row>
    <row r="3061" spans="1:4" ht="13.5" x14ac:dyDescent="0.25">
      <c r="A3061" s="246">
        <v>97591</v>
      </c>
      <c r="B3061" s="246" t="s">
        <v>8302</v>
      </c>
      <c r="C3061" s="246" t="s">
        <v>5304</v>
      </c>
      <c r="D3061" s="247">
        <v>147.33000000000001</v>
      </c>
    </row>
    <row r="3062" spans="1:4" ht="13.5" x14ac:dyDescent="0.25">
      <c r="A3062" s="246">
        <v>97592</v>
      </c>
      <c r="B3062" s="246" t="s">
        <v>8303</v>
      </c>
      <c r="C3062" s="246" t="s">
        <v>5304</v>
      </c>
      <c r="D3062" s="247">
        <v>32.549999999999997</v>
      </c>
    </row>
    <row r="3063" spans="1:4" ht="13.5" x14ac:dyDescent="0.25">
      <c r="A3063" s="246">
        <v>97593</v>
      </c>
      <c r="B3063" s="246" t="s">
        <v>8304</v>
      </c>
      <c r="C3063" s="246" t="s">
        <v>5304</v>
      </c>
      <c r="D3063" s="247">
        <v>184.53</v>
      </c>
    </row>
    <row r="3064" spans="1:4" ht="13.5" x14ac:dyDescent="0.25">
      <c r="A3064" s="246">
        <v>97594</v>
      </c>
      <c r="B3064" s="246" t="s">
        <v>8305</v>
      </c>
      <c r="C3064" s="246" t="s">
        <v>5304</v>
      </c>
      <c r="D3064" s="247">
        <v>151.04</v>
      </c>
    </row>
    <row r="3065" spans="1:4" ht="13.5" x14ac:dyDescent="0.25">
      <c r="A3065" s="246">
        <v>97595</v>
      </c>
      <c r="B3065" s="246" t="s">
        <v>8306</v>
      </c>
      <c r="C3065" s="246" t="s">
        <v>5304</v>
      </c>
      <c r="D3065" s="247">
        <v>134.26</v>
      </c>
    </row>
    <row r="3066" spans="1:4" ht="13.5" x14ac:dyDescent="0.25">
      <c r="A3066" s="246">
        <v>97596</v>
      </c>
      <c r="B3066" s="246" t="s">
        <v>8307</v>
      </c>
      <c r="C3066" s="246" t="s">
        <v>5304</v>
      </c>
      <c r="D3066" s="247">
        <v>89.25</v>
      </c>
    </row>
    <row r="3067" spans="1:4" ht="13.5" x14ac:dyDescent="0.25">
      <c r="A3067" s="246">
        <v>97597</v>
      </c>
      <c r="B3067" s="246" t="s">
        <v>8308</v>
      </c>
      <c r="C3067" s="246" t="s">
        <v>5304</v>
      </c>
      <c r="D3067" s="247">
        <v>92.95</v>
      </c>
    </row>
    <row r="3068" spans="1:4" ht="13.5" x14ac:dyDescent="0.25">
      <c r="A3068" s="246">
        <v>97598</v>
      </c>
      <c r="B3068" s="246" t="s">
        <v>8309</v>
      </c>
      <c r="C3068" s="246" t="s">
        <v>5304</v>
      </c>
      <c r="D3068" s="247">
        <v>87.19</v>
      </c>
    </row>
    <row r="3069" spans="1:4" ht="13.5" x14ac:dyDescent="0.25">
      <c r="A3069" s="246">
        <v>97599</v>
      </c>
      <c r="B3069" s="246" t="s">
        <v>8310</v>
      </c>
      <c r="C3069" s="246" t="s">
        <v>5304</v>
      </c>
      <c r="D3069" s="247">
        <v>23.86</v>
      </c>
    </row>
    <row r="3070" spans="1:4" ht="13.5" x14ac:dyDescent="0.25">
      <c r="A3070" s="246">
        <v>97609</v>
      </c>
      <c r="B3070" s="246" t="s">
        <v>8311</v>
      </c>
      <c r="C3070" s="246" t="s">
        <v>5304</v>
      </c>
      <c r="D3070" s="247">
        <v>14.35</v>
      </c>
    </row>
    <row r="3071" spans="1:4" ht="13.5" x14ac:dyDescent="0.25">
      <c r="A3071" s="246">
        <v>97610</v>
      </c>
      <c r="B3071" s="246" t="s">
        <v>8312</v>
      </c>
      <c r="C3071" s="246" t="s">
        <v>5304</v>
      </c>
      <c r="D3071" s="247">
        <v>15.33</v>
      </c>
    </row>
    <row r="3072" spans="1:4" ht="13.5" x14ac:dyDescent="0.25">
      <c r="A3072" s="246">
        <v>97611</v>
      </c>
      <c r="B3072" s="246" t="s">
        <v>8313</v>
      </c>
      <c r="C3072" s="246" t="s">
        <v>5304</v>
      </c>
      <c r="D3072" s="247">
        <v>17.61</v>
      </c>
    </row>
    <row r="3073" spans="1:4" ht="13.5" x14ac:dyDescent="0.25">
      <c r="A3073" s="246">
        <v>97612</v>
      </c>
      <c r="B3073" s="246" t="s">
        <v>8314</v>
      </c>
      <c r="C3073" s="246" t="s">
        <v>5304</v>
      </c>
      <c r="D3073" s="247">
        <v>18.989999999999998</v>
      </c>
    </row>
    <row r="3074" spans="1:4" ht="13.5" x14ac:dyDescent="0.25">
      <c r="A3074" s="246">
        <v>97613</v>
      </c>
      <c r="B3074" s="246" t="s">
        <v>8315</v>
      </c>
      <c r="C3074" s="246" t="s">
        <v>5304</v>
      </c>
      <c r="D3074" s="247">
        <v>23.54</v>
      </c>
    </row>
    <row r="3075" spans="1:4" ht="13.5" x14ac:dyDescent="0.25">
      <c r="A3075" s="246">
        <v>97614</v>
      </c>
      <c r="B3075" s="246" t="s">
        <v>8316</v>
      </c>
      <c r="C3075" s="246" t="s">
        <v>5304</v>
      </c>
      <c r="D3075" s="247">
        <v>39.99</v>
      </c>
    </row>
    <row r="3076" spans="1:4" ht="13.5" x14ac:dyDescent="0.25">
      <c r="A3076" s="246">
        <v>97615</v>
      </c>
      <c r="B3076" s="246" t="s">
        <v>8317</v>
      </c>
      <c r="C3076" s="246" t="s">
        <v>5304</v>
      </c>
      <c r="D3076" s="247">
        <v>62.39</v>
      </c>
    </row>
    <row r="3077" spans="1:4" ht="13.5" x14ac:dyDescent="0.25">
      <c r="A3077" s="246">
        <v>97616</v>
      </c>
      <c r="B3077" s="246" t="s">
        <v>8318</v>
      </c>
      <c r="C3077" s="246" t="s">
        <v>5304</v>
      </c>
      <c r="D3077" s="247">
        <v>73.5</v>
      </c>
    </row>
    <row r="3078" spans="1:4" ht="13.5" x14ac:dyDescent="0.25">
      <c r="A3078" s="246">
        <v>97617</v>
      </c>
      <c r="B3078" s="246" t="s">
        <v>8319</v>
      </c>
      <c r="C3078" s="246" t="s">
        <v>5304</v>
      </c>
      <c r="D3078" s="247">
        <v>73.28</v>
      </c>
    </row>
    <row r="3079" spans="1:4" ht="13.5" x14ac:dyDescent="0.25">
      <c r="A3079" s="246">
        <v>97618</v>
      </c>
      <c r="B3079" s="246" t="s">
        <v>8320</v>
      </c>
      <c r="C3079" s="246" t="s">
        <v>5304</v>
      </c>
      <c r="D3079" s="247">
        <v>64.31</v>
      </c>
    </row>
    <row r="3080" spans="1:4" ht="13.5" x14ac:dyDescent="0.25">
      <c r="A3080" s="246">
        <v>100902</v>
      </c>
      <c r="B3080" s="246" t="s">
        <v>8321</v>
      </c>
      <c r="C3080" s="246" t="s">
        <v>5304</v>
      </c>
      <c r="D3080" s="247">
        <v>23.32</v>
      </c>
    </row>
    <row r="3081" spans="1:4" ht="13.5" x14ac:dyDescent="0.25">
      <c r="A3081" s="246">
        <v>100903</v>
      </c>
      <c r="B3081" s="246" t="s">
        <v>8322</v>
      </c>
      <c r="C3081" s="246" t="s">
        <v>5304</v>
      </c>
      <c r="D3081" s="247">
        <v>27.64</v>
      </c>
    </row>
    <row r="3082" spans="1:4" ht="13.5" x14ac:dyDescent="0.25">
      <c r="A3082" s="246">
        <v>100904</v>
      </c>
      <c r="B3082" s="246" t="s">
        <v>8323</v>
      </c>
      <c r="C3082" s="246" t="s">
        <v>5304</v>
      </c>
      <c r="D3082" s="247">
        <v>115.54</v>
      </c>
    </row>
    <row r="3083" spans="1:4" ht="13.5" x14ac:dyDescent="0.25">
      <c r="A3083" s="246">
        <v>100905</v>
      </c>
      <c r="B3083" s="246" t="s">
        <v>8324</v>
      </c>
      <c r="C3083" s="246" t="s">
        <v>5304</v>
      </c>
      <c r="D3083" s="247">
        <v>315.01</v>
      </c>
    </row>
    <row r="3084" spans="1:4" ht="13.5" x14ac:dyDescent="0.25">
      <c r="A3084" s="246">
        <v>100906</v>
      </c>
      <c r="B3084" s="246" t="s">
        <v>8325</v>
      </c>
      <c r="C3084" s="246" t="s">
        <v>5304</v>
      </c>
      <c r="D3084" s="247">
        <v>435.61</v>
      </c>
    </row>
    <row r="3085" spans="1:4" ht="13.5" x14ac:dyDescent="0.25">
      <c r="A3085" s="246">
        <v>100919</v>
      </c>
      <c r="B3085" s="246" t="s">
        <v>8326</v>
      </c>
      <c r="C3085" s="246" t="s">
        <v>5304</v>
      </c>
      <c r="D3085" s="247">
        <v>45.36</v>
      </c>
    </row>
    <row r="3086" spans="1:4" ht="13.5" x14ac:dyDescent="0.25">
      <c r="A3086" s="246">
        <v>100920</v>
      </c>
      <c r="B3086" s="246" t="s">
        <v>8327</v>
      </c>
      <c r="C3086" s="246" t="s">
        <v>5304</v>
      </c>
      <c r="D3086" s="247">
        <v>75.69</v>
      </c>
    </row>
    <row r="3087" spans="1:4" ht="13.5" x14ac:dyDescent="0.25">
      <c r="A3087" s="246">
        <v>100921</v>
      </c>
      <c r="B3087" s="246" t="s">
        <v>8328</v>
      </c>
      <c r="C3087" s="246" t="s">
        <v>5304</v>
      </c>
      <c r="D3087" s="247">
        <v>78.540000000000006</v>
      </c>
    </row>
    <row r="3088" spans="1:4" ht="13.5" x14ac:dyDescent="0.25">
      <c r="A3088" s="246">
        <v>100922</v>
      </c>
      <c r="B3088" s="246" t="s">
        <v>8329</v>
      </c>
      <c r="C3088" s="246" t="s">
        <v>5304</v>
      </c>
      <c r="D3088" s="247">
        <v>56.9</v>
      </c>
    </row>
    <row r="3089" spans="1:4" ht="13.5" x14ac:dyDescent="0.25">
      <c r="A3089" s="246">
        <v>100923</v>
      </c>
      <c r="B3089" s="246" t="s">
        <v>8330</v>
      </c>
      <c r="C3089" s="246" t="s">
        <v>5304</v>
      </c>
      <c r="D3089" s="247">
        <v>67.66</v>
      </c>
    </row>
    <row r="3090" spans="1:4" ht="13.5" x14ac:dyDescent="0.25">
      <c r="A3090" s="246">
        <v>101489</v>
      </c>
      <c r="B3090" s="246" t="s">
        <v>8331</v>
      </c>
      <c r="C3090" s="246" t="s">
        <v>5304</v>
      </c>
      <c r="D3090" s="248">
        <v>1203.1300000000001</v>
      </c>
    </row>
    <row r="3091" spans="1:4" ht="13.5" x14ac:dyDescent="0.25">
      <c r="A3091" s="246">
        <v>101490</v>
      </c>
      <c r="B3091" s="246" t="s">
        <v>8332</v>
      </c>
      <c r="C3091" s="246" t="s">
        <v>5304</v>
      </c>
      <c r="D3091" s="248">
        <v>1299.82</v>
      </c>
    </row>
    <row r="3092" spans="1:4" ht="13.5" x14ac:dyDescent="0.25">
      <c r="A3092" s="246">
        <v>101491</v>
      </c>
      <c r="B3092" s="246" t="s">
        <v>8333</v>
      </c>
      <c r="C3092" s="246" t="s">
        <v>5304</v>
      </c>
      <c r="D3092" s="248">
        <v>1345.8</v>
      </c>
    </row>
    <row r="3093" spans="1:4" ht="13.5" x14ac:dyDescent="0.25">
      <c r="A3093" s="246">
        <v>101492</v>
      </c>
      <c r="B3093" s="246" t="s">
        <v>8334</v>
      </c>
      <c r="C3093" s="246" t="s">
        <v>5304</v>
      </c>
      <c r="D3093" s="248">
        <v>1488.24</v>
      </c>
    </row>
    <row r="3094" spans="1:4" ht="13.5" x14ac:dyDescent="0.25">
      <c r="A3094" s="246">
        <v>101493</v>
      </c>
      <c r="B3094" s="246" t="s">
        <v>8335</v>
      </c>
      <c r="C3094" s="246" t="s">
        <v>5304</v>
      </c>
      <c r="D3094" s="248">
        <v>1191.2</v>
      </c>
    </row>
    <row r="3095" spans="1:4" ht="13.5" x14ac:dyDescent="0.25">
      <c r="A3095" s="246">
        <v>101494</v>
      </c>
      <c r="B3095" s="246" t="s">
        <v>8336</v>
      </c>
      <c r="C3095" s="246" t="s">
        <v>5304</v>
      </c>
      <c r="D3095" s="248">
        <v>1287.8900000000001</v>
      </c>
    </row>
    <row r="3096" spans="1:4" ht="13.5" x14ac:dyDescent="0.25">
      <c r="A3096" s="246">
        <v>101495</v>
      </c>
      <c r="B3096" s="246" t="s">
        <v>8337</v>
      </c>
      <c r="C3096" s="246" t="s">
        <v>5304</v>
      </c>
      <c r="D3096" s="248">
        <v>1333.87</v>
      </c>
    </row>
    <row r="3097" spans="1:4" ht="13.5" x14ac:dyDescent="0.25">
      <c r="A3097" s="246">
        <v>101496</v>
      </c>
      <c r="B3097" s="246" t="s">
        <v>8338</v>
      </c>
      <c r="C3097" s="246" t="s">
        <v>5304</v>
      </c>
      <c r="D3097" s="248">
        <v>1476.31</v>
      </c>
    </row>
    <row r="3098" spans="1:4" ht="13.5" x14ac:dyDescent="0.25">
      <c r="A3098" s="246">
        <v>101497</v>
      </c>
      <c r="B3098" s="246" t="s">
        <v>8339</v>
      </c>
      <c r="C3098" s="246" t="s">
        <v>5304</v>
      </c>
      <c r="D3098" s="248">
        <v>1447.17</v>
      </c>
    </row>
    <row r="3099" spans="1:4" ht="13.5" x14ac:dyDescent="0.25">
      <c r="A3099" s="246">
        <v>101498</v>
      </c>
      <c r="B3099" s="246" t="s">
        <v>8340</v>
      </c>
      <c r="C3099" s="246" t="s">
        <v>5304</v>
      </c>
      <c r="D3099" s="248">
        <v>1593.52</v>
      </c>
    </row>
    <row r="3100" spans="1:4" ht="13.5" x14ac:dyDescent="0.25">
      <c r="A3100" s="246">
        <v>101499</v>
      </c>
      <c r="B3100" s="246" t="s">
        <v>8341</v>
      </c>
      <c r="C3100" s="246" t="s">
        <v>5304</v>
      </c>
      <c r="D3100" s="248">
        <v>1663.12</v>
      </c>
    </row>
    <row r="3101" spans="1:4" ht="13.5" x14ac:dyDescent="0.25">
      <c r="A3101" s="246">
        <v>101500</v>
      </c>
      <c r="B3101" s="246" t="s">
        <v>8342</v>
      </c>
      <c r="C3101" s="246" t="s">
        <v>5304</v>
      </c>
      <c r="D3101" s="248">
        <v>1865.96</v>
      </c>
    </row>
    <row r="3102" spans="1:4" ht="13.5" x14ac:dyDescent="0.25">
      <c r="A3102" s="246">
        <v>101501</v>
      </c>
      <c r="B3102" s="246" t="s">
        <v>8343</v>
      </c>
      <c r="C3102" s="246" t="s">
        <v>5304</v>
      </c>
      <c r="D3102" s="248">
        <v>1441.69</v>
      </c>
    </row>
    <row r="3103" spans="1:4" ht="13.5" x14ac:dyDescent="0.25">
      <c r="A3103" s="246">
        <v>101502</v>
      </c>
      <c r="B3103" s="246" t="s">
        <v>8344</v>
      </c>
      <c r="C3103" s="246" t="s">
        <v>5304</v>
      </c>
      <c r="D3103" s="248">
        <v>1588.04</v>
      </c>
    </row>
    <row r="3104" spans="1:4" ht="13.5" x14ac:dyDescent="0.25">
      <c r="A3104" s="246">
        <v>101503</v>
      </c>
      <c r="B3104" s="246" t="s">
        <v>8345</v>
      </c>
      <c r="C3104" s="246" t="s">
        <v>5304</v>
      </c>
      <c r="D3104" s="248">
        <v>1657.64</v>
      </c>
    </row>
    <row r="3105" spans="1:4" ht="13.5" x14ac:dyDescent="0.25">
      <c r="A3105" s="246">
        <v>101504</v>
      </c>
      <c r="B3105" s="246" t="s">
        <v>8346</v>
      </c>
      <c r="C3105" s="246" t="s">
        <v>5304</v>
      </c>
      <c r="D3105" s="248">
        <v>1860.48</v>
      </c>
    </row>
    <row r="3106" spans="1:4" ht="13.5" x14ac:dyDescent="0.25">
      <c r="A3106" s="246">
        <v>101505</v>
      </c>
      <c r="B3106" s="246" t="s">
        <v>8347</v>
      </c>
      <c r="C3106" s="246" t="s">
        <v>5304</v>
      </c>
      <c r="D3106" s="248">
        <v>1562</v>
      </c>
    </row>
    <row r="3107" spans="1:4" ht="13.5" x14ac:dyDescent="0.25">
      <c r="A3107" s="246">
        <v>101506</v>
      </c>
      <c r="B3107" s="246" t="s">
        <v>8348</v>
      </c>
      <c r="C3107" s="246" t="s">
        <v>5304</v>
      </c>
      <c r="D3107" s="248">
        <v>1757.13</v>
      </c>
    </row>
    <row r="3108" spans="1:4" ht="13.5" x14ac:dyDescent="0.25">
      <c r="A3108" s="246">
        <v>101507</v>
      </c>
      <c r="B3108" s="246" t="s">
        <v>8349</v>
      </c>
      <c r="C3108" s="246" t="s">
        <v>5304</v>
      </c>
      <c r="D3108" s="248">
        <v>1849.93</v>
      </c>
    </row>
    <row r="3109" spans="1:4" ht="13.5" x14ac:dyDescent="0.25">
      <c r="A3109" s="246">
        <v>101508</v>
      </c>
      <c r="B3109" s="246" t="s">
        <v>8350</v>
      </c>
      <c r="C3109" s="246" t="s">
        <v>5304</v>
      </c>
      <c r="D3109" s="248">
        <v>2112.1</v>
      </c>
    </row>
    <row r="3110" spans="1:4" ht="13.5" x14ac:dyDescent="0.25">
      <c r="A3110" s="246">
        <v>101509</v>
      </c>
      <c r="B3110" s="246" t="s">
        <v>8351</v>
      </c>
      <c r="C3110" s="246" t="s">
        <v>5304</v>
      </c>
      <c r="D3110" s="248">
        <v>1710.09</v>
      </c>
    </row>
    <row r="3111" spans="1:4" ht="13.5" x14ac:dyDescent="0.25">
      <c r="A3111" s="246">
        <v>101510</v>
      </c>
      <c r="B3111" s="246" t="s">
        <v>8352</v>
      </c>
      <c r="C3111" s="246" t="s">
        <v>5304</v>
      </c>
      <c r="D3111" s="248">
        <v>1905.22</v>
      </c>
    </row>
    <row r="3112" spans="1:4" ht="13.5" x14ac:dyDescent="0.25">
      <c r="A3112" s="246">
        <v>101511</v>
      </c>
      <c r="B3112" s="246" t="s">
        <v>8353</v>
      </c>
      <c r="C3112" s="246" t="s">
        <v>5304</v>
      </c>
      <c r="D3112" s="248">
        <v>1998.02</v>
      </c>
    </row>
    <row r="3113" spans="1:4" ht="13.5" x14ac:dyDescent="0.25">
      <c r="A3113" s="246">
        <v>101512</v>
      </c>
      <c r="B3113" s="246" t="s">
        <v>8354</v>
      </c>
      <c r="C3113" s="246" t="s">
        <v>5304</v>
      </c>
      <c r="D3113" s="248">
        <v>2260.19</v>
      </c>
    </row>
    <row r="3114" spans="1:4" ht="13.5" x14ac:dyDescent="0.25">
      <c r="A3114" s="246">
        <v>101513</v>
      </c>
      <c r="B3114" s="246" t="s">
        <v>8355</v>
      </c>
      <c r="C3114" s="246" t="s">
        <v>5304</v>
      </c>
      <c r="D3114" s="247">
        <v>690.43</v>
      </c>
    </row>
    <row r="3115" spans="1:4" ht="13.5" x14ac:dyDescent="0.25">
      <c r="A3115" s="246">
        <v>101514</v>
      </c>
      <c r="B3115" s="246" t="s">
        <v>8356</v>
      </c>
      <c r="C3115" s="246" t="s">
        <v>5304</v>
      </c>
      <c r="D3115" s="247">
        <v>806.45</v>
      </c>
    </row>
    <row r="3116" spans="1:4" ht="13.5" x14ac:dyDescent="0.25">
      <c r="A3116" s="246">
        <v>101515</v>
      </c>
      <c r="B3116" s="246" t="s">
        <v>8357</v>
      </c>
      <c r="C3116" s="246" t="s">
        <v>5304</v>
      </c>
      <c r="D3116" s="247">
        <v>861.63</v>
      </c>
    </row>
    <row r="3117" spans="1:4" ht="13.5" x14ac:dyDescent="0.25">
      <c r="A3117" s="246">
        <v>101516</v>
      </c>
      <c r="B3117" s="246" t="s">
        <v>8358</v>
      </c>
      <c r="C3117" s="246" t="s">
        <v>5304</v>
      </c>
      <c r="D3117" s="248">
        <v>1002.74</v>
      </c>
    </row>
    <row r="3118" spans="1:4" ht="13.5" x14ac:dyDescent="0.25">
      <c r="A3118" s="246">
        <v>101517</v>
      </c>
      <c r="B3118" s="246" t="s">
        <v>8359</v>
      </c>
      <c r="C3118" s="246" t="s">
        <v>5304</v>
      </c>
      <c r="D3118" s="247">
        <v>678.51</v>
      </c>
    </row>
    <row r="3119" spans="1:4" ht="13.5" x14ac:dyDescent="0.25">
      <c r="A3119" s="246">
        <v>101518</v>
      </c>
      <c r="B3119" s="246" t="s">
        <v>8360</v>
      </c>
      <c r="C3119" s="246" t="s">
        <v>5304</v>
      </c>
      <c r="D3119" s="247">
        <v>794.53</v>
      </c>
    </row>
    <row r="3120" spans="1:4" ht="13.5" x14ac:dyDescent="0.25">
      <c r="A3120" s="246">
        <v>101519</v>
      </c>
      <c r="B3120" s="246" t="s">
        <v>8361</v>
      </c>
      <c r="C3120" s="246" t="s">
        <v>5304</v>
      </c>
      <c r="D3120" s="247">
        <v>849.71</v>
      </c>
    </row>
    <row r="3121" spans="1:4" ht="13.5" x14ac:dyDescent="0.25">
      <c r="A3121" s="246">
        <v>101520</v>
      </c>
      <c r="B3121" s="246" t="s">
        <v>8362</v>
      </c>
      <c r="C3121" s="246" t="s">
        <v>5304</v>
      </c>
      <c r="D3121" s="247">
        <v>990.82</v>
      </c>
    </row>
    <row r="3122" spans="1:4" ht="13.5" x14ac:dyDescent="0.25">
      <c r="A3122" s="246">
        <v>101521</v>
      </c>
      <c r="B3122" s="246" t="s">
        <v>8363</v>
      </c>
      <c r="C3122" s="246" t="s">
        <v>5304</v>
      </c>
      <c r="D3122" s="247">
        <v>950.34</v>
      </c>
    </row>
    <row r="3123" spans="1:4" ht="13.5" x14ac:dyDescent="0.25">
      <c r="A3123" s="246">
        <v>101522</v>
      </c>
      <c r="B3123" s="246" t="s">
        <v>8364</v>
      </c>
      <c r="C3123" s="246" t="s">
        <v>5304</v>
      </c>
      <c r="D3123" s="248">
        <v>1124.3800000000001</v>
      </c>
    </row>
    <row r="3124" spans="1:4" ht="13.5" x14ac:dyDescent="0.25">
      <c r="A3124" s="246">
        <v>101523</v>
      </c>
      <c r="B3124" s="246" t="s">
        <v>8365</v>
      </c>
      <c r="C3124" s="246" t="s">
        <v>5304</v>
      </c>
      <c r="D3124" s="248">
        <v>1207.1400000000001</v>
      </c>
    </row>
    <row r="3125" spans="1:4" ht="13.5" x14ac:dyDescent="0.25">
      <c r="A3125" s="246">
        <v>101524</v>
      </c>
      <c r="B3125" s="246" t="s">
        <v>8366</v>
      </c>
      <c r="C3125" s="246" t="s">
        <v>5304</v>
      </c>
      <c r="D3125" s="248">
        <v>1418.8</v>
      </c>
    </row>
    <row r="3126" spans="1:4" ht="13.5" x14ac:dyDescent="0.25">
      <c r="A3126" s="246">
        <v>101525</v>
      </c>
      <c r="B3126" s="246" t="s">
        <v>8367</v>
      </c>
      <c r="C3126" s="246" t="s">
        <v>5304</v>
      </c>
      <c r="D3126" s="247">
        <v>944.86</v>
      </c>
    </row>
    <row r="3127" spans="1:4" ht="13.5" x14ac:dyDescent="0.25">
      <c r="A3127" s="246">
        <v>101526</v>
      </c>
      <c r="B3127" s="246" t="s">
        <v>8368</v>
      </c>
      <c r="C3127" s="246" t="s">
        <v>5304</v>
      </c>
      <c r="D3127" s="248">
        <v>1118.9000000000001</v>
      </c>
    </row>
    <row r="3128" spans="1:4" ht="13.5" x14ac:dyDescent="0.25">
      <c r="A3128" s="246">
        <v>101527</v>
      </c>
      <c r="B3128" s="246" t="s">
        <v>8369</v>
      </c>
      <c r="C3128" s="246" t="s">
        <v>5304</v>
      </c>
      <c r="D3128" s="248">
        <v>1201.6600000000001</v>
      </c>
    </row>
    <row r="3129" spans="1:4" ht="13.5" x14ac:dyDescent="0.25">
      <c r="A3129" s="246">
        <v>101528</v>
      </c>
      <c r="B3129" s="246" t="s">
        <v>8370</v>
      </c>
      <c r="C3129" s="246" t="s">
        <v>5304</v>
      </c>
      <c r="D3129" s="248">
        <v>1413.32</v>
      </c>
    </row>
    <row r="3130" spans="1:4" ht="13.5" x14ac:dyDescent="0.25">
      <c r="A3130" s="246">
        <v>101529</v>
      </c>
      <c r="B3130" s="246" t="s">
        <v>8371</v>
      </c>
      <c r="C3130" s="246" t="s">
        <v>5304</v>
      </c>
      <c r="D3130" s="248">
        <v>1082.7</v>
      </c>
    </row>
    <row r="3131" spans="1:4" ht="13.5" x14ac:dyDescent="0.25">
      <c r="A3131" s="246">
        <v>101530</v>
      </c>
      <c r="B3131" s="246" t="s">
        <v>8372</v>
      </c>
      <c r="C3131" s="246" t="s">
        <v>5304</v>
      </c>
      <c r="D3131" s="248">
        <v>1314.75</v>
      </c>
    </row>
    <row r="3132" spans="1:4" ht="13.5" x14ac:dyDescent="0.25">
      <c r="A3132" s="246">
        <v>101531</v>
      </c>
      <c r="B3132" s="246" t="s">
        <v>8373</v>
      </c>
      <c r="C3132" s="246" t="s">
        <v>5304</v>
      </c>
      <c r="D3132" s="248">
        <v>1425.1</v>
      </c>
    </row>
    <row r="3133" spans="1:4" ht="13.5" x14ac:dyDescent="0.25">
      <c r="A3133" s="246">
        <v>101532</v>
      </c>
      <c r="B3133" s="246" t="s">
        <v>8374</v>
      </c>
      <c r="C3133" s="246" t="s">
        <v>5304</v>
      </c>
      <c r="D3133" s="248">
        <v>1707.32</v>
      </c>
    </row>
    <row r="3134" spans="1:4" ht="13.5" x14ac:dyDescent="0.25">
      <c r="A3134" s="246">
        <v>101533</v>
      </c>
      <c r="B3134" s="246" t="s">
        <v>8375</v>
      </c>
      <c r="C3134" s="246" t="s">
        <v>5304</v>
      </c>
      <c r="D3134" s="248">
        <v>1230.79</v>
      </c>
    </row>
    <row r="3135" spans="1:4" ht="13.5" x14ac:dyDescent="0.25">
      <c r="A3135" s="246">
        <v>101534</v>
      </c>
      <c r="B3135" s="246" t="s">
        <v>8376</v>
      </c>
      <c r="C3135" s="246" t="s">
        <v>5304</v>
      </c>
      <c r="D3135" s="248">
        <v>1462.84</v>
      </c>
    </row>
    <row r="3136" spans="1:4" ht="13.5" x14ac:dyDescent="0.25">
      <c r="A3136" s="246">
        <v>101535</v>
      </c>
      <c r="B3136" s="246" t="s">
        <v>8377</v>
      </c>
      <c r="C3136" s="246" t="s">
        <v>5304</v>
      </c>
      <c r="D3136" s="248">
        <v>1573.19</v>
      </c>
    </row>
    <row r="3137" spans="1:4" ht="13.5" x14ac:dyDescent="0.25">
      <c r="A3137" s="246">
        <v>101536</v>
      </c>
      <c r="B3137" s="246" t="s">
        <v>8378</v>
      </c>
      <c r="C3137" s="246" t="s">
        <v>5304</v>
      </c>
      <c r="D3137" s="248">
        <v>1855.41</v>
      </c>
    </row>
    <row r="3138" spans="1:4" ht="13.5" x14ac:dyDescent="0.25">
      <c r="A3138" s="246">
        <v>101537</v>
      </c>
      <c r="B3138" s="246" t="s">
        <v>8379</v>
      </c>
      <c r="C3138" s="246" t="s">
        <v>5304</v>
      </c>
      <c r="D3138" s="247">
        <v>113.87</v>
      </c>
    </row>
    <row r="3139" spans="1:4" ht="13.5" x14ac:dyDescent="0.25">
      <c r="A3139" s="246">
        <v>101538</v>
      </c>
      <c r="B3139" s="246" t="s">
        <v>8380</v>
      </c>
      <c r="C3139" s="246" t="s">
        <v>5304</v>
      </c>
      <c r="D3139" s="247">
        <v>46.74</v>
      </c>
    </row>
    <row r="3140" spans="1:4" ht="13.5" x14ac:dyDescent="0.25">
      <c r="A3140" s="246">
        <v>101539</v>
      </c>
      <c r="B3140" s="246" t="s">
        <v>8381</v>
      </c>
      <c r="C3140" s="246" t="s">
        <v>5304</v>
      </c>
      <c r="D3140" s="247">
        <v>75.63</v>
      </c>
    </row>
    <row r="3141" spans="1:4" ht="13.5" x14ac:dyDescent="0.25">
      <c r="A3141" s="246">
        <v>101540</v>
      </c>
      <c r="B3141" s="246" t="s">
        <v>8382</v>
      </c>
      <c r="C3141" s="246" t="s">
        <v>5304</v>
      </c>
      <c r="D3141" s="247">
        <v>129.33000000000001</v>
      </c>
    </row>
    <row r="3142" spans="1:4" ht="13.5" x14ac:dyDescent="0.25">
      <c r="A3142" s="246">
        <v>101541</v>
      </c>
      <c r="B3142" s="246" t="s">
        <v>8383</v>
      </c>
      <c r="C3142" s="246" t="s">
        <v>5304</v>
      </c>
      <c r="D3142" s="247">
        <v>168.26</v>
      </c>
    </row>
    <row r="3143" spans="1:4" ht="13.5" x14ac:dyDescent="0.25">
      <c r="A3143" s="246">
        <v>101542</v>
      </c>
      <c r="B3143" s="246" t="s">
        <v>8384</v>
      </c>
      <c r="C3143" s="246" t="s">
        <v>5304</v>
      </c>
      <c r="D3143" s="247">
        <v>34.82</v>
      </c>
    </row>
    <row r="3144" spans="1:4" ht="13.5" x14ac:dyDescent="0.25">
      <c r="A3144" s="246">
        <v>101543</v>
      </c>
      <c r="B3144" s="246" t="s">
        <v>8385</v>
      </c>
      <c r="C3144" s="246" t="s">
        <v>5304</v>
      </c>
      <c r="D3144" s="247">
        <v>61</v>
      </c>
    </row>
    <row r="3145" spans="1:4" ht="13.5" x14ac:dyDescent="0.25">
      <c r="A3145" s="246">
        <v>101544</v>
      </c>
      <c r="B3145" s="246" t="s">
        <v>8386</v>
      </c>
      <c r="C3145" s="246" t="s">
        <v>5304</v>
      </c>
      <c r="D3145" s="247">
        <v>98.39</v>
      </c>
    </row>
    <row r="3146" spans="1:4" ht="13.5" x14ac:dyDescent="0.25">
      <c r="A3146" s="246">
        <v>101545</v>
      </c>
      <c r="B3146" s="246" t="s">
        <v>8387</v>
      </c>
      <c r="C3146" s="246" t="s">
        <v>5304</v>
      </c>
      <c r="D3146" s="247">
        <v>144.19999999999999</v>
      </c>
    </row>
    <row r="3147" spans="1:4" ht="13.5" x14ac:dyDescent="0.25">
      <c r="A3147" s="246">
        <v>101546</v>
      </c>
      <c r="B3147" s="246" t="s">
        <v>8388</v>
      </c>
      <c r="C3147" s="246" t="s">
        <v>5304</v>
      </c>
      <c r="D3147" s="247">
        <v>29.59</v>
      </c>
    </row>
    <row r="3148" spans="1:4" ht="13.5" x14ac:dyDescent="0.25">
      <c r="A3148" s="246">
        <v>101547</v>
      </c>
      <c r="B3148" s="246" t="s">
        <v>8389</v>
      </c>
      <c r="C3148" s="246" t="s">
        <v>5304</v>
      </c>
      <c r="D3148" s="247">
        <v>93.36</v>
      </c>
    </row>
    <row r="3149" spans="1:4" ht="13.5" x14ac:dyDescent="0.25">
      <c r="A3149" s="246">
        <v>101548</v>
      </c>
      <c r="B3149" s="246" t="s">
        <v>8390</v>
      </c>
      <c r="C3149" s="246" t="s">
        <v>5304</v>
      </c>
      <c r="D3149" s="247">
        <v>7.1</v>
      </c>
    </row>
    <row r="3150" spans="1:4" ht="13.5" x14ac:dyDescent="0.25">
      <c r="A3150" s="246">
        <v>101549</v>
      </c>
      <c r="B3150" s="246" t="s">
        <v>8391</v>
      </c>
      <c r="C3150" s="246" t="s">
        <v>5304</v>
      </c>
      <c r="D3150" s="247">
        <v>14.8</v>
      </c>
    </row>
    <row r="3151" spans="1:4" ht="13.5" x14ac:dyDescent="0.25">
      <c r="A3151" s="246">
        <v>101553</v>
      </c>
      <c r="B3151" s="246" t="s">
        <v>8392</v>
      </c>
      <c r="C3151" s="246" t="s">
        <v>5304</v>
      </c>
      <c r="D3151" s="247">
        <v>16.489999999999998</v>
      </c>
    </row>
    <row r="3152" spans="1:4" ht="13.5" x14ac:dyDescent="0.25">
      <c r="A3152" s="246">
        <v>101554</v>
      </c>
      <c r="B3152" s="246" t="s">
        <v>8393</v>
      </c>
      <c r="C3152" s="246" t="s">
        <v>5304</v>
      </c>
      <c r="D3152" s="247">
        <v>11.43</v>
      </c>
    </row>
    <row r="3153" spans="1:4" ht="13.5" x14ac:dyDescent="0.25">
      <c r="A3153" s="246">
        <v>101555</v>
      </c>
      <c r="B3153" s="246" t="s">
        <v>8394</v>
      </c>
      <c r="C3153" s="246" t="s">
        <v>5304</v>
      </c>
      <c r="D3153" s="247">
        <v>6.81</v>
      </c>
    </row>
    <row r="3154" spans="1:4" ht="13.5" x14ac:dyDescent="0.25">
      <c r="A3154" s="246">
        <v>101556</v>
      </c>
      <c r="B3154" s="246" t="s">
        <v>8395</v>
      </c>
      <c r="C3154" s="246" t="s">
        <v>5304</v>
      </c>
      <c r="D3154" s="247">
        <v>6.08</v>
      </c>
    </row>
    <row r="3155" spans="1:4" ht="13.5" x14ac:dyDescent="0.25">
      <c r="A3155" s="246">
        <v>101560</v>
      </c>
      <c r="B3155" s="246" t="s">
        <v>8396</v>
      </c>
      <c r="C3155" s="246" t="s">
        <v>5237</v>
      </c>
      <c r="D3155" s="247">
        <v>12.04</v>
      </c>
    </row>
    <row r="3156" spans="1:4" ht="13.5" x14ac:dyDescent="0.25">
      <c r="A3156" s="246">
        <v>101561</v>
      </c>
      <c r="B3156" s="246" t="s">
        <v>8397</v>
      </c>
      <c r="C3156" s="246" t="s">
        <v>5237</v>
      </c>
      <c r="D3156" s="247">
        <v>18.43</v>
      </c>
    </row>
    <row r="3157" spans="1:4" ht="13.5" x14ac:dyDescent="0.25">
      <c r="A3157" s="246">
        <v>101562</v>
      </c>
      <c r="B3157" s="246" t="s">
        <v>8398</v>
      </c>
      <c r="C3157" s="246" t="s">
        <v>5237</v>
      </c>
      <c r="D3157" s="247">
        <v>28.03</v>
      </c>
    </row>
    <row r="3158" spans="1:4" ht="13.5" x14ac:dyDescent="0.25">
      <c r="A3158" s="246">
        <v>101563</v>
      </c>
      <c r="B3158" s="246" t="s">
        <v>8399</v>
      </c>
      <c r="C3158" s="246" t="s">
        <v>5237</v>
      </c>
      <c r="D3158" s="247">
        <v>38.630000000000003</v>
      </c>
    </row>
    <row r="3159" spans="1:4" ht="13.5" x14ac:dyDescent="0.25">
      <c r="A3159" s="246">
        <v>101564</v>
      </c>
      <c r="B3159" s="246" t="s">
        <v>8400</v>
      </c>
      <c r="C3159" s="246" t="s">
        <v>5237</v>
      </c>
      <c r="D3159" s="247">
        <v>55.03</v>
      </c>
    </row>
    <row r="3160" spans="1:4" ht="13.5" x14ac:dyDescent="0.25">
      <c r="A3160" s="246">
        <v>101565</v>
      </c>
      <c r="B3160" s="246" t="s">
        <v>8401</v>
      </c>
      <c r="C3160" s="246" t="s">
        <v>5237</v>
      </c>
      <c r="D3160" s="247">
        <v>76.209999999999994</v>
      </c>
    </row>
    <row r="3161" spans="1:4" ht="13.5" x14ac:dyDescent="0.25">
      <c r="A3161" s="246">
        <v>101567</v>
      </c>
      <c r="B3161" s="246" t="s">
        <v>8402</v>
      </c>
      <c r="C3161" s="246" t="s">
        <v>5237</v>
      </c>
      <c r="D3161" s="247">
        <v>101.23</v>
      </c>
    </row>
    <row r="3162" spans="1:4" ht="13.5" x14ac:dyDescent="0.25">
      <c r="A3162" s="246">
        <v>101568</v>
      </c>
      <c r="B3162" s="246" t="s">
        <v>8403</v>
      </c>
      <c r="C3162" s="246" t="s">
        <v>5237</v>
      </c>
      <c r="D3162" s="247">
        <v>131.76</v>
      </c>
    </row>
    <row r="3163" spans="1:4" ht="13.5" x14ac:dyDescent="0.25">
      <c r="A3163" s="246">
        <v>101626</v>
      </c>
      <c r="B3163" s="246" t="s">
        <v>8404</v>
      </c>
      <c r="C3163" s="246" t="s">
        <v>5304</v>
      </c>
      <c r="D3163" s="247">
        <v>239.73</v>
      </c>
    </row>
    <row r="3164" spans="1:4" ht="13.5" x14ac:dyDescent="0.25">
      <c r="A3164" s="246">
        <v>101627</v>
      </c>
      <c r="B3164" s="246" t="s">
        <v>8405</v>
      </c>
      <c r="C3164" s="246" t="s">
        <v>5304</v>
      </c>
      <c r="D3164" s="247">
        <v>376.25</v>
      </c>
    </row>
    <row r="3165" spans="1:4" ht="13.5" x14ac:dyDescent="0.25">
      <c r="A3165" s="246">
        <v>101628</v>
      </c>
      <c r="B3165" s="246" t="s">
        <v>8406</v>
      </c>
      <c r="C3165" s="246" t="s">
        <v>5304</v>
      </c>
      <c r="D3165" s="247">
        <v>176.58</v>
      </c>
    </row>
    <row r="3166" spans="1:4" ht="13.5" x14ac:dyDescent="0.25">
      <c r="A3166" s="246">
        <v>101629</v>
      </c>
      <c r="B3166" s="246" t="s">
        <v>8407</v>
      </c>
      <c r="C3166" s="246" t="s">
        <v>5304</v>
      </c>
      <c r="D3166" s="247">
        <v>209.1</v>
      </c>
    </row>
    <row r="3167" spans="1:4" ht="13.5" x14ac:dyDescent="0.25">
      <c r="A3167" s="246">
        <v>101630</v>
      </c>
      <c r="B3167" s="246" t="s">
        <v>8408</v>
      </c>
      <c r="C3167" s="246" t="s">
        <v>5304</v>
      </c>
      <c r="D3167" s="247">
        <v>66.13</v>
      </c>
    </row>
    <row r="3168" spans="1:4" ht="13.5" x14ac:dyDescent="0.25">
      <c r="A3168" s="246">
        <v>101631</v>
      </c>
      <c r="B3168" s="246" t="s">
        <v>8409</v>
      </c>
      <c r="C3168" s="246" t="s">
        <v>5304</v>
      </c>
      <c r="D3168" s="247">
        <v>26.12</v>
      </c>
    </row>
    <row r="3169" spans="1:4" ht="13.5" x14ac:dyDescent="0.25">
      <c r="A3169" s="246">
        <v>101632</v>
      </c>
      <c r="B3169" s="246" t="s">
        <v>8410</v>
      </c>
      <c r="C3169" s="246" t="s">
        <v>5304</v>
      </c>
      <c r="D3169" s="247">
        <v>54.12</v>
      </c>
    </row>
    <row r="3170" spans="1:4" ht="13.5" x14ac:dyDescent="0.25">
      <c r="A3170" s="246">
        <v>101633</v>
      </c>
      <c r="B3170" s="246" t="s">
        <v>8411</v>
      </c>
      <c r="C3170" s="246" t="s">
        <v>5304</v>
      </c>
      <c r="D3170" s="247">
        <v>110.16</v>
      </c>
    </row>
    <row r="3171" spans="1:4" ht="13.5" x14ac:dyDescent="0.25">
      <c r="A3171" s="246">
        <v>101636</v>
      </c>
      <c r="B3171" s="246" t="s">
        <v>8412</v>
      </c>
      <c r="C3171" s="246" t="s">
        <v>5304</v>
      </c>
      <c r="D3171" s="247">
        <v>158.5</v>
      </c>
    </row>
    <row r="3172" spans="1:4" ht="13.5" x14ac:dyDescent="0.25">
      <c r="A3172" s="246">
        <v>101637</v>
      </c>
      <c r="B3172" s="246" t="s">
        <v>8413</v>
      </c>
      <c r="C3172" s="246" t="s">
        <v>5304</v>
      </c>
      <c r="D3172" s="247">
        <v>151.16</v>
      </c>
    </row>
    <row r="3173" spans="1:4" ht="13.5" x14ac:dyDescent="0.25">
      <c r="A3173" s="246">
        <v>101640</v>
      </c>
      <c r="B3173" s="246" t="s">
        <v>8414</v>
      </c>
      <c r="C3173" s="246" t="s">
        <v>5304</v>
      </c>
      <c r="D3173" s="247">
        <v>63.86</v>
      </c>
    </row>
    <row r="3174" spans="1:4" ht="13.5" x14ac:dyDescent="0.25">
      <c r="A3174" s="246">
        <v>101641</v>
      </c>
      <c r="B3174" s="246" t="s">
        <v>8415</v>
      </c>
      <c r="C3174" s="246" t="s">
        <v>5304</v>
      </c>
      <c r="D3174" s="247">
        <v>33.15</v>
      </c>
    </row>
    <row r="3175" spans="1:4" ht="13.5" x14ac:dyDescent="0.25">
      <c r="A3175" s="246">
        <v>101642</v>
      </c>
      <c r="B3175" s="246" t="s">
        <v>8416</v>
      </c>
      <c r="C3175" s="246" t="s">
        <v>5304</v>
      </c>
      <c r="D3175" s="247">
        <v>16.7</v>
      </c>
    </row>
    <row r="3176" spans="1:4" ht="13.5" x14ac:dyDescent="0.25">
      <c r="A3176" s="246">
        <v>101643</v>
      </c>
      <c r="B3176" s="246" t="s">
        <v>8417</v>
      </c>
      <c r="C3176" s="246" t="s">
        <v>5304</v>
      </c>
      <c r="D3176" s="247">
        <v>28.95</v>
      </c>
    </row>
    <row r="3177" spans="1:4" ht="13.5" x14ac:dyDescent="0.25">
      <c r="A3177" s="246">
        <v>101644</v>
      </c>
      <c r="B3177" s="246" t="s">
        <v>8418</v>
      </c>
      <c r="C3177" s="246" t="s">
        <v>5304</v>
      </c>
      <c r="D3177" s="247">
        <v>39.119999999999997</v>
      </c>
    </row>
    <row r="3178" spans="1:4" ht="13.5" x14ac:dyDescent="0.25">
      <c r="A3178" s="246">
        <v>101645</v>
      </c>
      <c r="B3178" s="246" t="s">
        <v>8419</v>
      </c>
      <c r="C3178" s="246" t="s">
        <v>5304</v>
      </c>
      <c r="D3178" s="247">
        <v>18.600000000000001</v>
      </c>
    </row>
    <row r="3179" spans="1:4" ht="13.5" x14ac:dyDescent="0.25">
      <c r="A3179" s="246">
        <v>101646</v>
      </c>
      <c r="B3179" s="246" t="s">
        <v>8420</v>
      </c>
      <c r="C3179" s="246" t="s">
        <v>5304</v>
      </c>
      <c r="D3179" s="247">
        <v>24.65</v>
      </c>
    </row>
    <row r="3180" spans="1:4" ht="13.5" x14ac:dyDescent="0.25">
      <c r="A3180" s="246">
        <v>101647</v>
      </c>
      <c r="B3180" s="246" t="s">
        <v>8421</v>
      </c>
      <c r="C3180" s="246" t="s">
        <v>5304</v>
      </c>
      <c r="D3180" s="247">
        <v>45.15</v>
      </c>
    </row>
    <row r="3181" spans="1:4" ht="13.5" x14ac:dyDescent="0.25">
      <c r="A3181" s="246">
        <v>101648</v>
      </c>
      <c r="B3181" s="246" t="s">
        <v>8422</v>
      </c>
      <c r="C3181" s="246" t="s">
        <v>5304</v>
      </c>
      <c r="D3181" s="247">
        <v>34.96</v>
      </c>
    </row>
    <row r="3182" spans="1:4" ht="13.5" x14ac:dyDescent="0.25">
      <c r="A3182" s="246">
        <v>101649</v>
      </c>
      <c r="B3182" s="246" t="s">
        <v>8423</v>
      </c>
      <c r="C3182" s="246" t="s">
        <v>5304</v>
      </c>
      <c r="D3182" s="247">
        <v>40.25</v>
      </c>
    </row>
    <row r="3183" spans="1:4" ht="13.5" x14ac:dyDescent="0.25">
      <c r="A3183" s="246">
        <v>101650</v>
      </c>
      <c r="B3183" s="246" t="s">
        <v>8424</v>
      </c>
      <c r="C3183" s="246" t="s">
        <v>5304</v>
      </c>
      <c r="D3183" s="247">
        <v>46.76</v>
      </c>
    </row>
    <row r="3184" spans="1:4" ht="13.5" x14ac:dyDescent="0.25">
      <c r="A3184" s="246">
        <v>101651</v>
      </c>
      <c r="B3184" s="246" t="s">
        <v>8425</v>
      </c>
      <c r="C3184" s="246" t="s">
        <v>5304</v>
      </c>
      <c r="D3184" s="247">
        <v>57.64</v>
      </c>
    </row>
    <row r="3185" spans="1:4" ht="13.5" x14ac:dyDescent="0.25">
      <c r="A3185" s="246">
        <v>101652</v>
      </c>
      <c r="B3185" s="246" t="s">
        <v>8426</v>
      </c>
      <c r="C3185" s="246" t="s">
        <v>5304</v>
      </c>
      <c r="D3185" s="247">
        <v>674.08</v>
      </c>
    </row>
    <row r="3186" spans="1:4" ht="13.5" x14ac:dyDescent="0.25">
      <c r="A3186" s="246">
        <v>101653</v>
      </c>
      <c r="B3186" s="246" t="s">
        <v>8427</v>
      </c>
      <c r="C3186" s="246" t="s">
        <v>5304</v>
      </c>
      <c r="D3186" s="247">
        <v>315.77999999999997</v>
      </c>
    </row>
    <row r="3187" spans="1:4" ht="13.5" x14ac:dyDescent="0.25">
      <c r="A3187" s="246">
        <v>101654</v>
      </c>
      <c r="B3187" s="246" t="s">
        <v>8428</v>
      </c>
      <c r="C3187" s="246" t="s">
        <v>5304</v>
      </c>
      <c r="D3187" s="247">
        <v>256.36</v>
      </c>
    </row>
    <row r="3188" spans="1:4" ht="13.5" x14ac:dyDescent="0.25">
      <c r="A3188" s="246">
        <v>101655</v>
      </c>
      <c r="B3188" s="246" t="s">
        <v>8429</v>
      </c>
      <c r="C3188" s="246" t="s">
        <v>5304</v>
      </c>
      <c r="D3188" s="247">
        <v>418.43</v>
      </c>
    </row>
    <row r="3189" spans="1:4" ht="13.5" x14ac:dyDescent="0.25">
      <c r="A3189" s="246">
        <v>101656</v>
      </c>
      <c r="B3189" s="246" t="s">
        <v>8430</v>
      </c>
      <c r="C3189" s="246" t="s">
        <v>5304</v>
      </c>
      <c r="D3189" s="247">
        <v>456.27</v>
      </c>
    </row>
    <row r="3190" spans="1:4" ht="13.5" x14ac:dyDescent="0.25">
      <c r="A3190" s="246">
        <v>101657</v>
      </c>
      <c r="B3190" s="246" t="s">
        <v>8431</v>
      </c>
      <c r="C3190" s="246" t="s">
        <v>5304</v>
      </c>
      <c r="D3190" s="247">
        <v>536.87</v>
      </c>
    </row>
    <row r="3191" spans="1:4" ht="13.5" x14ac:dyDescent="0.25">
      <c r="A3191" s="246">
        <v>101658</v>
      </c>
      <c r="B3191" s="246" t="s">
        <v>8432</v>
      </c>
      <c r="C3191" s="246" t="s">
        <v>5304</v>
      </c>
      <c r="D3191" s="247">
        <v>702.61</v>
      </c>
    </row>
    <row r="3192" spans="1:4" ht="13.5" x14ac:dyDescent="0.25">
      <c r="A3192" s="246">
        <v>101659</v>
      </c>
      <c r="B3192" s="246" t="s">
        <v>8433</v>
      </c>
      <c r="C3192" s="246" t="s">
        <v>5304</v>
      </c>
      <c r="D3192" s="247">
        <v>805.69</v>
      </c>
    </row>
    <row r="3193" spans="1:4" ht="13.5" x14ac:dyDescent="0.25">
      <c r="A3193" s="246">
        <v>101660</v>
      </c>
      <c r="B3193" s="246" t="s">
        <v>8434</v>
      </c>
      <c r="C3193" s="246" t="s">
        <v>5304</v>
      </c>
      <c r="D3193" s="248">
        <v>1292.3</v>
      </c>
    </row>
    <row r="3194" spans="1:4" ht="13.5" x14ac:dyDescent="0.25">
      <c r="A3194" s="246">
        <v>101661</v>
      </c>
      <c r="B3194" s="246" t="s">
        <v>8435</v>
      </c>
      <c r="C3194" s="246" t="s">
        <v>5304</v>
      </c>
      <c r="D3194" s="247">
        <v>95.98</v>
      </c>
    </row>
    <row r="3195" spans="1:4" ht="13.5" x14ac:dyDescent="0.25">
      <c r="A3195" s="246">
        <v>101662</v>
      </c>
      <c r="B3195" s="246" t="s">
        <v>8436</v>
      </c>
      <c r="C3195" s="246" t="s">
        <v>5304</v>
      </c>
      <c r="D3195" s="247">
        <v>912.14</v>
      </c>
    </row>
    <row r="3196" spans="1:4" ht="13.5" x14ac:dyDescent="0.25">
      <c r="A3196" s="246">
        <v>101663</v>
      </c>
      <c r="B3196" s="246" t="s">
        <v>8437</v>
      </c>
      <c r="C3196" s="246" t="s">
        <v>5304</v>
      </c>
      <c r="D3196" s="247">
        <v>23.05</v>
      </c>
    </row>
    <row r="3197" spans="1:4" ht="13.5" x14ac:dyDescent="0.25">
      <c r="A3197" s="246">
        <v>101664</v>
      </c>
      <c r="B3197" s="246" t="s">
        <v>8438</v>
      </c>
      <c r="C3197" s="246" t="s">
        <v>5304</v>
      </c>
      <c r="D3197" s="247">
        <v>24.34</v>
      </c>
    </row>
    <row r="3198" spans="1:4" ht="13.5" x14ac:dyDescent="0.25">
      <c r="A3198" s="246">
        <v>101665</v>
      </c>
      <c r="B3198" s="246" t="s">
        <v>8439</v>
      </c>
      <c r="C3198" s="246" t="s">
        <v>5304</v>
      </c>
      <c r="D3198" s="247">
        <v>29.88</v>
      </c>
    </row>
    <row r="3199" spans="1:4" ht="13.5" x14ac:dyDescent="0.25">
      <c r="A3199" s="246">
        <v>101666</v>
      </c>
      <c r="B3199" s="246" t="s">
        <v>8440</v>
      </c>
      <c r="C3199" s="246" t="s">
        <v>5304</v>
      </c>
      <c r="D3199" s="247">
        <v>480.47</v>
      </c>
    </row>
    <row r="3200" spans="1:4" ht="13.5" x14ac:dyDescent="0.25">
      <c r="A3200" s="246">
        <v>102085</v>
      </c>
      <c r="B3200" s="246" t="s">
        <v>8441</v>
      </c>
      <c r="C3200" s="246" t="s">
        <v>5304</v>
      </c>
      <c r="D3200" s="247">
        <v>265</v>
      </c>
    </row>
    <row r="3201" spans="1:4" ht="13.5" x14ac:dyDescent="0.25">
      <c r="A3201" s="246">
        <v>100578</v>
      </c>
      <c r="B3201" s="246" t="s">
        <v>8442</v>
      </c>
      <c r="C3201" s="246" t="s">
        <v>5304</v>
      </c>
      <c r="D3201" s="247">
        <v>393.93</v>
      </c>
    </row>
    <row r="3202" spans="1:4" ht="13.5" x14ac:dyDescent="0.25">
      <c r="A3202" s="246">
        <v>100579</v>
      </c>
      <c r="B3202" s="246" t="s">
        <v>8443</v>
      </c>
      <c r="C3202" s="246" t="s">
        <v>5304</v>
      </c>
      <c r="D3202" s="247">
        <v>432.13</v>
      </c>
    </row>
    <row r="3203" spans="1:4" ht="13.5" x14ac:dyDescent="0.25">
      <c r="A3203" s="246">
        <v>100580</v>
      </c>
      <c r="B3203" s="246" t="s">
        <v>8444</v>
      </c>
      <c r="C3203" s="246" t="s">
        <v>5304</v>
      </c>
      <c r="D3203" s="247">
        <v>470.13</v>
      </c>
    </row>
    <row r="3204" spans="1:4" ht="13.5" x14ac:dyDescent="0.25">
      <c r="A3204" s="246">
        <v>100581</v>
      </c>
      <c r="B3204" s="246" t="s">
        <v>8445</v>
      </c>
      <c r="C3204" s="246" t="s">
        <v>5304</v>
      </c>
      <c r="D3204" s="247">
        <v>451.06</v>
      </c>
    </row>
    <row r="3205" spans="1:4" ht="13.5" x14ac:dyDescent="0.25">
      <c r="A3205" s="246">
        <v>100582</v>
      </c>
      <c r="B3205" s="246" t="s">
        <v>8446</v>
      </c>
      <c r="C3205" s="246" t="s">
        <v>5304</v>
      </c>
      <c r="D3205" s="247">
        <v>519.47</v>
      </c>
    </row>
    <row r="3206" spans="1:4" ht="13.5" x14ac:dyDescent="0.25">
      <c r="A3206" s="246">
        <v>100583</v>
      </c>
      <c r="B3206" s="246" t="s">
        <v>8447</v>
      </c>
      <c r="C3206" s="246" t="s">
        <v>5304</v>
      </c>
      <c r="D3206" s="247">
        <v>471.24</v>
      </c>
    </row>
    <row r="3207" spans="1:4" ht="13.5" x14ac:dyDescent="0.25">
      <c r="A3207" s="246">
        <v>100584</v>
      </c>
      <c r="B3207" s="246" t="s">
        <v>8448</v>
      </c>
      <c r="C3207" s="246" t="s">
        <v>5304</v>
      </c>
      <c r="D3207" s="247">
        <v>512.44000000000005</v>
      </c>
    </row>
    <row r="3208" spans="1:4" ht="13.5" x14ac:dyDescent="0.25">
      <c r="A3208" s="246">
        <v>100585</v>
      </c>
      <c r="B3208" s="246" t="s">
        <v>8449</v>
      </c>
      <c r="C3208" s="246" t="s">
        <v>5304</v>
      </c>
      <c r="D3208" s="247">
        <v>510.55</v>
      </c>
    </row>
    <row r="3209" spans="1:4" ht="13.5" x14ac:dyDescent="0.25">
      <c r="A3209" s="246">
        <v>100586</v>
      </c>
      <c r="B3209" s="246" t="s">
        <v>8450</v>
      </c>
      <c r="C3209" s="246" t="s">
        <v>5304</v>
      </c>
      <c r="D3209" s="247">
        <v>576.25</v>
      </c>
    </row>
    <row r="3210" spans="1:4" ht="13.5" x14ac:dyDescent="0.25">
      <c r="A3210" s="246">
        <v>100587</v>
      </c>
      <c r="B3210" s="246" t="s">
        <v>8451</v>
      </c>
      <c r="C3210" s="246" t="s">
        <v>5304</v>
      </c>
      <c r="D3210" s="247">
        <v>551.13</v>
      </c>
    </row>
    <row r="3211" spans="1:4" ht="13.5" x14ac:dyDescent="0.25">
      <c r="A3211" s="246">
        <v>100588</v>
      </c>
      <c r="B3211" s="246" t="s">
        <v>8452</v>
      </c>
      <c r="C3211" s="246" t="s">
        <v>5304</v>
      </c>
      <c r="D3211" s="247">
        <v>602.21</v>
      </c>
    </row>
    <row r="3212" spans="1:4" ht="13.5" x14ac:dyDescent="0.25">
      <c r="A3212" s="246">
        <v>100589</v>
      </c>
      <c r="B3212" s="246" t="s">
        <v>8453</v>
      </c>
      <c r="C3212" s="246" t="s">
        <v>5304</v>
      </c>
      <c r="D3212" s="247">
        <v>606.66</v>
      </c>
    </row>
    <row r="3213" spans="1:4" ht="13.5" x14ac:dyDescent="0.25">
      <c r="A3213" s="246">
        <v>100590</v>
      </c>
      <c r="B3213" s="246" t="s">
        <v>8454</v>
      </c>
      <c r="C3213" s="246" t="s">
        <v>5304</v>
      </c>
      <c r="D3213" s="247">
        <v>657</v>
      </c>
    </row>
    <row r="3214" spans="1:4" ht="13.5" x14ac:dyDescent="0.25">
      <c r="A3214" s="246">
        <v>100591</v>
      </c>
      <c r="B3214" s="246" t="s">
        <v>8455</v>
      </c>
      <c r="C3214" s="246" t="s">
        <v>5304</v>
      </c>
      <c r="D3214" s="247">
        <v>605.19000000000005</v>
      </c>
    </row>
    <row r="3215" spans="1:4" ht="13.5" x14ac:dyDescent="0.25">
      <c r="A3215" s="246">
        <v>100592</v>
      </c>
      <c r="B3215" s="246" t="s">
        <v>8456</v>
      </c>
      <c r="C3215" s="246" t="s">
        <v>5304</v>
      </c>
      <c r="D3215" s="247">
        <v>646.92999999999995</v>
      </c>
    </row>
    <row r="3216" spans="1:4" ht="13.5" x14ac:dyDescent="0.25">
      <c r="A3216" s="246">
        <v>100593</v>
      </c>
      <c r="B3216" s="246" t="s">
        <v>8457</v>
      </c>
      <c r="C3216" s="246" t="s">
        <v>5304</v>
      </c>
      <c r="D3216" s="247">
        <v>648.07000000000005</v>
      </c>
    </row>
    <row r="3217" spans="1:4" ht="13.5" x14ac:dyDescent="0.25">
      <c r="A3217" s="246">
        <v>100594</v>
      </c>
      <c r="B3217" s="246" t="s">
        <v>8458</v>
      </c>
      <c r="C3217" s="246" t="s">
        <v>5304</v>
      </c>
      <c r="D3217" s="247">
        <v>718.96</v>
      </c>
    </row>
    <row r="3218" spans="1:4" ht="13.5" x14ac:dyDescent="0.25">
      <c r="A3218" s="246">
        <v>100595</v>
      </c>
      <c r="B3218" s="246" t="s">
        <v>8459</v>
      </c>
      <c r="C3218" s="246" t="s">
        <v>5304</v>
      </c>
      <c r="D3218" s="247">
        <v>776.65</v>
      </c>
    </row>
    <row r="3219" spans="1:4" ht="13.5" x14ac:dyDescent="0.25">
      <c r="A3219" s="246">
        <v>100596</v>
      </c>
      <c r="B3219" s="246" t="s">
        <v>8460</v>
      </c>
      <c r="C3219" s="246" t="s">
        <v>5304</v>
      </c>
      <c r="D3219" s="247">
        <v>872.42</v>
      </c>
    </row>
    <row r="3220" spans="1:4" ht="13.5" x14ac:dyDescent="0.25">
      <c r="A3220" s="246">
        <v>100597</v>
      </c>
      <c r="B3220" s="246" t="s">
        <v>8461</v>
      </c>
      <c r="C3220" s="246" t="s">
        <v>5304</v>
      </c>
      <c r="D3220" s="247">
        <v>894.91</v>
      </c>
    </row>
    <row r="3221" spans="1:4" ht="13.5" x14ac:dyDescent="0.25">
      <c r="A3221" s="246">
        <v>100598</v>
      </c>
      <c r="B3221" s="246" t="s">
        <v>8462</v>
      </c>
      <c r="C3221" s="246" t="s">
        <v>5304</v>
      </c>
      <c r="D3221" s="247">
        <v>973.88</v>
      </c>
    </row>
    <row r="3222" spans="1:4" ht="13.5" x14ac:dyDescent="0.25">
      <c r="A3222" s="246">
        <v>100599</v>
      </c>
      <c r="B3222" s="246" t="s">
        <v>8463</v>
      </c>
      <c r="C3222" s="246" t="s">
        <v>5304</v>
      </c>
      <c r="D3222" s="247">
        <v>414.61</v>
      </c>
    </row>
    <row r="3223" spans="1:4" ht="13.5" x14ac:dyDescent="0.25">
      <c r="A3223" s="246">
        <v>100600</v>
      </c>
      <c r="B3223" s="246" t="s">
        <v>8464</v>
      </c>
      <c r="C3223" s="246" t="s">
        <v>5304</v>
      </c>
      <c r="D3223" s="247">
        <v>491.4</v>
      </c>
    </row>
    <row r="3224" spans="1:4" ht="13.5" x14ac:dyDescent="0.25">
      <c r="A3224" s="246">
        <v>100601</v>
      </c>
      <c r="B3224" s="246" t="s">
        <v>8465</v>
      </c>
      <c r="C3224" s="246" t="s">
        <v>5304</v>
      </c>
      <c r="D3224" s="247">
        <v>623.37</v>
      </c>
    </row>
    <row r="3225" spans="1:4" ht="13.5" x14ac:dyDescent="0.25">
      <c r="A3225" s="246">
        <v>100602</v>
      </c>
      <c r="B3225" s="246" t="s">
        <v>8466</v>
      </c>
      <c r="C3225" s="246" t="s">
        <v>5304</v>
      </c>
      <c r="D3225" s="247">
        <v>787.98</v>
      </c>
    </row>
    <row r="3226" spans="1:4" ht="13.5" x14ac:dyDescent="0.25">
      <c r="A3226" s="246">
        <v>100603</v>
      </c>
      <c r="B3226" s="246" t="s">
        <v>8467</v>
      </c>
      <c r="C3226" s="246" t="s">
        <v>5304</v>
      </c>
      <c r="D3226" s="248">
        <v>1210.6400000000001</v>
      </c>
    </row>
    <row r="3227" spans="1:4" ht="13.5" x14ac:dyDescent="0.25">
      <c r="A3227" s="246">
        <v>100604</v>
      </c>
      <c r="B3227" s="246" t="s">
        <v>8468</v>
      </c>
      <c r="C3227" s="246" t="s">
        <v>5304</v>
      </c>
      <c r="D3227" s="247">
        <v>521.71</v>
      </c>
    </row>
    <row r="3228" spans="1:4" ht="13.5" x14ac:dyDescent="0.25">
      <c r="A3228" s="246">
        <v>100605</v>
      </c>
      <c r="B3228" s="246" t="s">
        <v>8469</v>
      </c>
      <c r="C3228" s="246" t="s">
        <v>5304</v>
      </c>
      <c r="D3228" s="247">
        <v>825.09</v>
      </c>
    </row>
    <row r="3229" spans="1:4" ht="13.5" x14ac:dyDescent="0.25">
      <c r="A3229" s="246">
        <v>100606</v>
      </c>
      <c r="B3229" s="246" t="s">
        <v>8470</v>
      </c>
      <c r="C3229" s="246" t="s">
        <v>5304</v>
      </c>
      <c r="D3229" s="248">
        <v>1256.45</v>
      </c>
    </row>
    <row r="3230" spans="1:4" ht="13.5" x14ac:dyDescent="0.25">
      <c r="A3230" s="246">
        <v>100607</v>
      </c>
      <c r="B3230" s="246" t="s">
        <v>8471</v>
      </c>
      <c r="C3230" s="246" t="s">
        <v>5304</v>
      </c>
      <c r="D3230" s="247">
        <v>536.07000000000005</v>
      </c>
    </row>
    <row r="3231" spans="1:4" ht="13.5" x14ac:dyDescent="0.25">
      <c r="A3231" s="246">
        <v>100608</v>
      </c>
      <c r="B3231" s="246" t="s">
        <v>8472</v>
      </c>
      <c r="C3231" s="246" t="s">
        <v>5304</v>
      </c>
      <c r="D3231" s="247">
        <v>843.37</v>
      </c>
    </row>
    <row r="3232" spans="1:4" ht="13.5" x14ac:dyDescent="0.25">
      <c r="A3232" s="246">
        <v>100609</v>
      </c>
      <c r="B3232" s="246" t="s">
        <v>8473</v>
      </c>
      <c r="C3232" s="246" t="s">
        <v>5304</v>
      </c>
      <c r="D3232" s="248">
        <v>1280.93</v>
      </c>
    </row>
    <row r="3233" spans="1:4" ht="13.5" x14ac:dyDescent="0.25">
      <c r="A3233" s="246">
        <v>100610</v>
      </c>
      <c r="B3233" s="246" t="s">
        <v>8474</v>
      </c>
      <c r="C3233" s="246" t="s">
        <v>5304</v>
      </c>
      <c r="D3233" s="247">
        <v>550.41999999999996</v>
      </c>
    </row>
    <row r="3234" spans="1:4" ht="13.5" x14ac:dyDescent="0.25">
      <c r="A3234" s="246">
        <v>100611</v>
      </c>
      <c r="B3234" s="246" t="s">
        <v>8475</v>
      </c>
      <c r="C3234" s="246" t="s">
        <v>5304</v>
      </c>
      <c r="D3234" s="247">
        <v>688.4</v>
      </c>
    </row>
    <row r="3235" spans="1:4" ht="13.5" x14ac:dyDescent="0.25">
      <c r="A3235" s="246">
        <v>100612</v>
      </c>
      <c r="B3235" s="246" t="s">
        <v>8476</v>
      </c>
      <c r="C3235" s="246" t="s">
        <v>5304</v>
      </c>
      <c r="D3235" s="247">
        <v>861.31</v>
      </c>
    </row>
    <row r="3236" spans="1:4" ht="13.5" x14ac:dyDescent="0.25">
      <c r="A3236" s="246">
        <v>100613</v>
      </c>
      <c r="B3236" s="246" t="s">
        <v>8477</v>
      </c>
      <c r="C3236" s="246" t="s">
        <v>5304</v>
      </c>
      <c r="D3236" s="248">
        <v>1304.77</v>
      </c>
    </row>
    <row r="3237" spans="1:4" ht="13.5" x14ac:dyDescent="0.25">
      <c r="A3237" s="246">
        <v>100614</v>
      </c>
      <c r="B3237" s="246" t="s">
        <v>8478</v>
      </c>
      <c r="C3237" s="246" t="s">
        <v>5304</v>
      </c>
      <c r="D3237" s="247">
        <v>720.34</v>
      </c>
    </row>
    <row r="3238" spans="1:4" ht="13.5" x14ac:dyDescent="0.25">
      <c r="A3238" s="246">
        <v>100615</v>
      </c>
      <c r="B3238" s="246" t="s">
        <v>8479</v>
      </c>
      <c r="C3238" s="246" t="s">
        <v>5304</v>
      </c>
      <c r="D3238" s="247">
        <v>896.89</v>
      </c>
    </row>
    <row r="3239" spans="1:4" ht="13.5" x14ac:dyDescent="0.25">
      <c r="A3239" s="246">
        <v>100616</v>
      </c>
      <c r="B3239" s="246" t="s">
        <v>8480</v>
      </c>
      <c r="C3239" s="246" t="s">
        <v>5304</v>
      </c>
      <c r="D3239" s="248">
        <v>1354.82</v>
      </c>
    </row>
    <row r="3240" spans="1:4" ht="13.5" x14ac:dyDescent="0.25">
      <c r="A3240" s="246">
        <v>100617</v>
      </c>
      <c r="B3240" s="246" t="s">
        <v>8481</v>
      </c>
      <c r="C3240" s="246" t="s">
        <v>5304</v>
      </c>
      <c r="D3240" s="247">
        <v>932.28</v>
      </c>
    </row>
    <row r="3241" spans="1:4" ht="13.5" x14ac:dyDescent="0.25">
      <c r="A3241" s="246">
        <v>100618</v>
      </c>
      <c r="B3241" s="246" t="s">
        <v>8482</v>
      </c>
      <c r="C3241" s="246" t="s">
        <v>5304</v>
      </c>
      <c r="D3241" s="248">
        <v>1410.03</v>
      </c>
    </row>
    <row r="3242" spans="1:4" ht="13.5" x14ac:dyDescent="0.25">
      <c r="A3242" s="246">
        <v>100619</v>
      </c>
      <c r="B3242" s="246" t="s">
        <v>8483</v>
      </c>
      <c r="C3242" s="246" t="s">
        <v>5304</v>
      </c>
      <c r="D3242" s="247">
        <v>613.79</v>
      </c>
    </row>
    <row r="3243" spans="1:4" ht="13.5" x14ac:dyDescent="0.25">
      <c r="A3243" s="246">
        <v>100620</v>
      </c>
      <c r="B3243" s="246" t="s">
        <v>8484</v>
      </c>
      <c r="C3243" s="246" t="s">
        <v>5304</v>
      </c>
      <c r="D3243" s="248">
        <v>4007.26</v>
      </c>
    </row>
    <row r="3244" spans="1:4" ht="13.5" x14ac:dyDescent="0.25">
      <c r="A3244" s="246">
        <v>100621</v>
      </c>
      <c r="B3244" s="246" t="s">
        <v>8485</v>
      </c>
      <c r="C3244" s="246" t="s">
        <v>5304</v>
      </c>
      <c r="D3244" s="248">
        <v>4570.68</v>
      </c>
    </row>
    <row r="3245" spans="1:4" ht="13.5" x14ac:dyDescent="0.25">
      <c r="A3245" s="246">
        <v>100622</v>
      </c>
      <c r="B3245" s="246" t="s">
        <v>8486</v>
      </c>
      <c r="C3245" s="246" t="s">
        <v>5304</v>
      </c>
      <c r="D3245" s="248">
        <v>2843.12</v>
      </c>
    </row>
    <row r="3246" spans="1:4" ht="13.5" x14ac:dyDescent="0.25">
      <c r="A3246" s="246">
        <v>100623</v>
      </c>
      <c r="B3246" s="246" t="s">
        <v>8487</v>
      </c>
      <c r="C3246" s="246" t="s">
        <v>5304</v>
      </c>
      <c r="D3246" s="248">
        <v>3074.64</v>
      </c>
    </row>
    <row r="3247" spans="1:4" ht="13.5" x14ac:dyDescent="0.25">
      <c r="A3247" s="246">
        <v>97600</v>
      </c>
      <c r="B3247" s="246" t="s">
        <v>8488</v>
      </c>
      <c r="C3247" s="246" t="s">
        <v>5304</v>
      </c>
      <c r="D3247" s="247">
        <v>362.79</v>
      </c>
    </row>
    <row r="3248" spans="1:4" ht="13.5" x14ac:dyDescent="0.25">
      <c r="A3248" s="246">
        <v>97601</v>
      </c>
      <c r="B3248" s="246" t="s">
        <v>8489</v>
      </c>
      <c r="C3248" s="246" t="s">
        <v>5304</v>
      </c>
      <c r="D3248" s="247">
        <v>375.04</v>
      </c>
    </row>
    <row r="3249" spans="1:4" ht="13.5" x14ac:dyDescent="0.25">
      <c r="A3249" s="246">
        <v>97605</v>
      </c>
      <c r="B3249" s="246" t="s">
        <v>8490</v>
      </c>
      <c r="C3249" s="246" t="s">
        <v>5304</v>
      </c>
      <c r="D3249" s="247">
        <v>118.4</v>
      </c>
    </row>
    <row r="3250" spans="1:4" ht="13.5" x14ac:dyDescent="0.25">
      <c r="A3250" s="246">
        <v>97606</v>
      </c>
      <c r="B3250" s="246" t="s">
        <v>8491</v>
      </c>
      <c r="C3250" s="246" t="s">
        <v>5304</v>
      </c>
      <c r="D3250" s="247">
        <v>121.66</v>
      </c>
    </row>
    <row r="3251" spans="1:4" ht="13.5" x14ac:dyDescent="0.25">
      <c r="A3251" s="246">
        <v>97607</v>
      </c>
      <c r="B3251" s="246" t="s">
        <v>8492</v>
      </c>
      <c r="C3251" s="246" t="s">
        <v>5304</v>
      </c>
      <c r="D3251" s="247">
        <v>144.04</v>
      </c>
    </row>
    <row r="3252" spans="1:4" ht="13.5" x14ac:dyDescent="0.25">
      <c r="A3252" s="246">
        <v>97608</v>
      </c>
      <c r="B3252" s="246" t="s">
        <v>8493</v>
      </c>
      <c r="C3252" s="246" t="s">
        <v>5304</v>
      </c>
      <c r="D3252" s="247">
        <v>147.30000000000001</v>
      </c>
    </row>
    <row r="3253" spans="1:4" ht="13.5" x14ac:dyDescent="0.25">
      <c r="A3253" s="246">
        <v>102102</v>
      </c>
      <c r="B3253" s="246" t="s">
        <v>8494</v>
      </c>
      <c r="C3253" s="246" t="s">
        <v>5304</v>
      </c>
      <c r="D3253" s="248">
        <v>11685.47</v>
      </c>
    </row>
    <row r="3254" spans="1:4" ht="13.5" x14ac:dyDescent="0.25">
      <c r="A3254" s="246">
        <v>102103</v>
      </c>
      <c r="B3254" s="246" t="s">
        <v>8495</v>
      </c>
      <c r="C3254" s="246" t="s">
        <v>5304</v>
      </c>
      <c r="D3254" s="248">
        <v>13019.11</v>
      </c>
    </row>
    <row r="3255" spans="1:4" ht="13.5" x14ac:dyDescent="0.25">
      <c r="A3255" s="246">
        <v>102104</v>
      </c>
      <c r="B3255" s="246" t="s">
        <v>8496</v>
      </c>
      <c r="C3255" s="246" t="s">
        <v>5304</v>
      </c>
      <c r="D3255" s="248">
        <v>16741.84</v>
      </c>
    </row>
    <row r="3256" spans="1:4" ht="13.5" x14ac:dyDescent="0.25">
      <c r="A3256" s="246">
        <v>102105</v>
      </c>
      <c r="B3256" s="246" t="s">
        <v>8497</v>
      </c>
      <c r="C3256" s="246" t="s">
        <v>5304</v>
      </c>
      <c r="D3256" s="248">
        <v>20610.12</v>
      </c>
    </row>
    <row r="3257" spans="1:4" ht="13.5" x14ac:dyDescent="0.25">
      <c r="A3257" s="246">
        <v>102106</v>
      </c>
      <c r="B3257" s="246" t="s">
        <v>8498</v>
      </c>
      <c r="C3257" s="246" t="s">
        <v>5304</v>
      </c>
      <c r="D3257" s="248">
        <v>25895.13</v>
      </c>
    </row>
    <row r="3258" spans="1:4" ht="13.5" x14ac:dyDescent="0.25">
      <c r="A3258" s="246">
        <v>102107</v>
      </c>
      <c r="B3258" s="246" t="s">
        <v>8499</v>
      </c>
      <c r="C3258" s="246" t="s">
        <v>5304</v>
      </c>
      <c r="D3258" s="248">
        <v>36192.86</v>
      </c>
    </row>
    <row r="3259" spans="1:4" ht="13.5" x14ac:dyDescent="0.25">
      <c r="A3259" s="246">
        <v>102108</v>
      </c>
      <c r="B3259" s="246" t="s">
        <v>8500</v>
      </c>
      <c r="C3259" s="246" t="s">
        <v>5304</v>
      </c>
      <c r="D3259" s="248">
        <v>42170.85</v>
      </c>
    </row>
    <row r="3260" spans="1:4" ht="13.5" x14ac:dyDescent="0.25">
      <c r="A3260" s="246">
        <v>102109</v>
      </c>
      <c r="B3260" s="246" t="s">
        <v>8501</v>
      </c>
      <c r="C3260" s="246" t="s">
        <v>5304</v>
      </c>
      <c r="D3260" s="247">
        <v>60.38</v>
      </c>
    </row>
    <row r="3261" spans="1:4" ht="13.5" x14ac:dyDescent="0.25">
      <c r="A3261" s="246">
        <v>102110</v>
      </c>
      <c r="B3261" s="246" t="s">
        <v>8502</v>
      </c>
      <c r="C3261" s="246" t="s">
        <v>5304</v>
      </c>
      <c r="D3261" s="247">
        <v>205.57</v>
      </c>
    </row>
    <row r="3262" spans="1:4" ht="13.5" x14ac:dyDescent="0.25">
      <c r="A3262" s="246">
        <v>103654</v>
      </c>
      <c r="B3262" s="246" t="s">
        <v>8503</v>
      </c>
      <c r="C3262" s="246" t="s">
        <v>5304</v>
      </c>
      <c r="D3262" s="248">
        <v>68439.98</v>
      </c>
    </row>
    <row r="3263" spans="1:4" ht="13.5" x14ac:dyDescent="0.25">
      <c r="A3263" s="246">
        <v>103655</v>
      </c>
      <c r="B3263" s="246" t="s">
        <v>8504</v>
      </c>
      <c r="C3263" s="246" t="s">
        <v>5304</v>
      </c>
      <c r="D3263" s="248">
        <v>93793.09</v>
      </c>
    </row>
    <row r="3264" spans="1:4" ht="13.5" x14ac:dyDescent="0.25">
      <c r="A3264" s="246">
        <v>103656</v>
      </c>
      <c r="B3264" s="246" t="s">
        <v>8505</v>
      </c>
      <c r="C3264" s="246" t="s">
        <v>5304</v>
      </c>
      <c r="D3264" s="248">
        <v>131194.91</v>
      </c>
    </row>
    <row r="3265" spans="1:4" ht="13.5" x14ac:dyDescent="0.25">
      <c r="A3265" s="246">
        <v>93128</v>
      </c>
      <c r="B3265" s="246" t="s">
        <v>8506</v>
      </c>
      <c r="C3265" s="246" t="s">
        <v>5304</v>
      </c>
      <c r="D3265" s="247">
        <v>124.5</v>
      </c>
    </row>
    <row r="3266" spans="1:4" ht="13.5" x14ac:dyDescent="0.25">
      <c r="A3266" s="246">
        <v>93137</v>
      </c>
      <c r="B3266" s="246" t="s">
        <v>8507</v>
      </c>
      <c r="C3266" s="246" t="s">
        <v>5304</v>
      </c>
      <c r="D3266" s="247">
        <v>148.5</v>
      </c>
    </row>
    <row r="3267" spans="1:4" ht="13.5" x14ac:dyDescent="0.25">
      <c r="A3267" s="246">
        <v>93138</v>
      </c>
      <c r="B3267" s="246" t="s">
        <v>8508</v>
      </c>
      <c r="C3267" s="246" t="s">
        <v>5304</v>
      </c>
      <c r="D3267" s="247">
        <v>141.21</v>
      </c>
    </row>
    <row r="3268" spans="1:4" ht="13.5" x14ac:dyDescent="0.25">
      <c r="A3268" s="246">
        <v>93139</v>
      </c>
      <c r="B3268" s="246" t="s">
        <v>8509</v>
      </c>
      <c r="C3268" s="246" t="s">
        <v>5304</v>
      </c>
      <c r="D3268" s="247">
        <v>181.89</v>
      </c>
    </row>
    <row r="3269" spans="1:4" ht="13.5" x14ac:dyDescent="0.25">
      <c r="A3269" s="246">
        <v>93140</v>
      </c>
      <c r="B3269" s="246" t="s">
        <v>8510</v>
      </c>
      <c r="C3269" s="246" t="s">
        <v>5304</v>
      </c>
      <c r="D3269" s="247">
        <v>171.04</v>
      </c>
    </row>
    <row r="3270" spans="1:4" ht="13.5" x14ac:dyDescent="0.25">
      <c r="A3270" s="246">
        <v>93141</v>
      </c>
      <c r="B3270" s="246" t="s">
        <v>8511</v>
      </c>
      <c r="C3270" s="246" t="s">
        <v>5304</v>
      </c>
      <c r="D3270" s="247">
        <v>156.87</v>
      </c>
    </row>
    <row r="3271" spans="1:4" ht="13.5" x14ac:dyDescent="0.25">
      <c r="A3271" s="246">
        <v>93142</v>
      </c>
      <c r="B3271" s="246" t="s">
        <v>8512</v>
      </c>
      <c r="C3271" s="246" t="s">
        <v>5304</v>
      </c>
      <c r="D3271" s="247">
        <v>173.14</v>
      </c>
    </row>
    <row r="3272" spans="1:4" ht="13.5" x14ac:dyDescent="0.25">
      <c r="A3272" s="246">
        <v>93143</v>
      </c>
      <c r="B3272" s="246" t="s">
        <v>8513</v>
      </c>
      <c r="C3272" s="246" t="s">
        <v>5304</v>
      </c>
      <c r="D3272" s="247">
        <v>158.75</v>
      </c>
    </row>
    <row r="3273" spans="1:4" ht="13.5" x14ac:dyDescent="0.25">
      <c r="A3273" s="246">
        <v>93144</v>
      </c>
      <c r="B3273" s="246" t="s">
        <v>8514</v>
      </c>
      <c r="C3273" s="246" t="s">
        <v>5304</v>
      </c>
      <c r="D3273" s="247">
        <v>220.32</v>
      </c>
    </row>
    <row r="3274" spans="1:4" ht="13.5" x14ac:dyDescent="0.25">
      <c r="A3274" s="246">
        <v>93145</v>
      </c>
      <c r="B3274" s="246" t="s">
        <v>8515</v>
      </c>
      <c r="C3274" s="246" t="s">
        <v>5304</v>
      </c>
      <c r="D3274" s="247">
        <v>192.55</v>
      </c>
    </row>
    <row r="3275" spans="1:4" ht="13.5" x14ac:dyDescent="0.25">
      <c r="A3275" s="246">
        <v>93146</v>
      </c>
      <c r="B3275" s="246" t="s">
        <v>8516</v>
      </c>
      <c r="C3275" s="246" t="s">
        <v>5304</v>
      </c>
      <c r="D3275" s="247">
        <v>209.26</v>
      </c>
    </row>
    <row r="3276" spans="1:4" ht="13.5" x14ac:dyDescent="0.25">
      <c r="A3276" s="246">
        <v>93147</v>
      </c>
      <c r="B3276" s="246" t="s">
        <v>8517</v>
      </c>
      <c r="C3276" s="246" t="s">
        <v>5304</v>
      </c>
      <c r="D3276" s="247">
        <v>239.13</v>
      </c>
    </row>
    <row r="3277" spans="1:4" ht="13.5" x14ac:dyDescent="0.25">
      <c r="A3277" s="246">
        <v>96971</v>
      </c>
      <c r="B3277" s="246" t="s">
        <v>8518</v>
      </c>
      <c r="C3277" s="246" t="s">
        <v>5237</v>
      </c>
      <c r="D3277" s="247">
        <v>28.66</v>
      </c>
    </row>
    <row r="3278" spans="1:4" ht="13.5" x14ac:dyDescent="0.25">
      <c r="A3278" s="246">
        <v>96972</v>
      </c>
      <c r="B3278" s="246" t="s">
        <v>8519</v>
      </c>
      <c r="C3278" s="246" t="s">
        <v>5237</v>
      </c>
      <c r="D3278" s="247">
        <v>40.1</v>
      </c>
    </row>
    <row r="3279" spans="1:4" ht="13.5" x14ac:dyDescent="0.25">
      <c r="A3279" s="246">
        <v>96973</v>
      </c>
      <c r="B3279" s="246" t="s">
        <v>8520</v>
      </c>
      <c r="C3279" s="246" t="s">
        <v>5237</v>
      </c>
      <c r="D3279" s="247">
        <v>51.34</v>
      </c>
    </row>
    <row r="3280" spans="1:4" ht="13.5" x14ac:dyDescent="0.25">
      <c r="A3280" s="246">
        <v>96974</v>
      </c>
      <c r="B3280" s="246" t="s">
        <v>8521</v>
      </c>
      <c r="C3280" s="246" t="s">
        <v>5237</v>
      </c>
      <c r="D3280" s="247">
        <v>66.39</v>
      </c>
    </row>
    <row r="3281" spans="1:4" ht="13.5" x14ac:dyDescent="0.25">
      <c r="A3281" s="246">
        <v>96975</v>
      </c>
      <c r="B3281" s="246" t="s">
        <v>8522</v>
      </c>
      <c r="C3281" s="246" t="s">
        <v>5237</v>
      </c>
      <c r="D3281" s="247">
        <v>86.8</v>
      </c>
    </row>
    <row r="3282" spans="1:4" ht="13.5" x14ac:dyDescent="0.25">
      <c r="A3282" s="246">
        <v>96976</v>
      </c>
      <c r="B3282" s="246" t="s">
        <v>8523</v>
      </c>
      <c r="C3282" s="246" t="s">
        <v>5237</v>
      </c>
      <c r="D3282" s="247">
        <v>114.22</v>
      </c>
    </row>
    <row r="3283" spans="1:4" ht="13.5" x14ac:dyDescent="0.25">
      <c r="A3283" s="246">
        <v>96977</v>
      </c>
      <c r="B3283" s="246" t="s">
        <v>8524</v>
      </c>
      <c r="C3283" s="246" t="s">
        <v>5237</v>
      </c>
      <c r="D3283" s="247">
        <v>46.85</v>
      </c>
    </row>
    <row r="3284" spans="1:4" ht="13.5" x14ac:dyDescent="0.25">
      <c r="A3284" s="246">
        <v>96978</v>
      </c>
      <c r="B3284" s="246" t="s">
        <v>8525</v>
      </c>
      <c r="C3284" s="246" t="s">
        <v>5237</v>
      </c>
      <c r="D3284" s="247">
        <v>65.760000000000005</v>
      </c>
    </row>
    <row r="3285" spans="1:4" ht="13.5" x14ac:dyDescent="0.25">
      <c r="A3285" s="246">
        <v>96979</v>
      </c>
      <c r="B3285" s="246" t="s">
        <v>8526</v>
      </c>
      <c r="C3285" s="246" t="s">
        <v>5237</v>
      </c>
      <c r="D3285" s="247">
        <v>92.24</v>
      </c>
    </row>
    <row r="3286" spans="1:4" ht="13.5" x14ac:dyDescent="0.25">
      <c r="A3286" s="246">
        <v>96984</v>
      </c>
      <c r="B3286" s="246" t="s">
        <v>8527</v>
      </c>
      <c r="C3286" s="246" t="s">
        <v>5304</v>
      </c>
      <c r="D3286" s="247">
        <v>48.89</v>
      </c>
    </row>
    <row r="3287" spans="1:4" ht="13.5" x14ac:dyDescent="0.25">
      <c r="A3287" s="246">
        <v>96985</v>
      </c>
      <c r="B3287" s="246" t="s">
        <v>8528</v>
      </c>
      <c r="C3287" s="246" t="s">
        <v>5304</v>
      </c>
      <c r="D3287" s="247">
        <v>61.4</v>
      </c>
    </row>
    <row r="3288" spans="1:4" ht="13.5" x14ac:dyDescent="0.25">
      <c r="A3288" s="246">
        <v>96986</v>
      </c>
      <c r="B3288" s="246" t="s">
        <v>8529</v>
      </c>
      <c r="C3288" s="246" t="s">
        <v>5304</v>
      </c>
      <c r="D3288" s="247">
        <v>91.67</v>
      </c>
    </row>
    <row r="3289" spans="1:4" ht="13.5" x14ac:dyDescent="0.25">
      <c r="A3289" s="246">
        <v>96987</v>
      </c>
      <c r="B3289" s="246" t="s">
        <v>8530</v>
      </c>
      <c r="C3289" s="246" t="s">
        <v>5304</v>
      </c>
      <c r="D3289" s="247">
        <v>98.12</v>
      </c>
    </row>
    <row r="3290" spans="1:4" ht="13.5" x14ac:dyDescent="0.25">
      <c r="A3290" s="246">
        <v>96988</v>
      </c>
      <c r="B3290" s="246" t="s">
        <v>8531</v>
      </c>
      <c r="C3290" s="246" t="s">
        <v>5304</v>
      </c>
      <c r="D3290" s="247">
        <v>166.52</v>
      </c>
    </row>
    <row r="3291" spans="1:4" ht="13.5" x14ac:dyDescent="0.25">
      <c r="A3291" s="246">
        <v>96989</v>
      </c>
      <c r="B3291" s="246" t="s">
        <v>8532</v>
      </c>
      <c r="C3291" s="246" t="s">
        <v>5304</v>
      </c>
      <c r="D3291" s="247">
        <v>139.41</v>
      </c>
    </row>
    <row r="3292" spans="1:4" ht="13.5" x14ac:dyDescent="0.25">
      <c r="A3292" s="246">
        <v>98463</v>
      </c>
      <c r="B3292" s="246" t="s">
        <v>8533</v>
      </c>
      <c r="C3292" s="246" t="s">
        <v>5304</v>
      </c>
      <c r="D3292" s="247">
        <v>20.67</v>
      </c>
    </row>
    <row r="3293" spans="1:4" ht="13.5" x14ac:dyDescent="0.25">
      <c r="A3293" s="246">
        <v>103490</v>
      </c>
      <c r="B3293" s="246" t="s">
        <v>8534</v>
      </c>
      <c r="C3293" s="246" t="s">
        <v>6703</v>
      </c>
      <c r="D3293" s="248">
        <v>2675.65</v>
      </c>
    </row>
    <row r="3294" spans="1:4" ht="13.5" x14ac:dyDescent="0.25">
      <c r="A3294" s="246">
        <v>103491</v>
      </c>
      <c r="B3294" s="246" t="s">
        <v>8535</v>
      </c>
      <c r="C3294" s="246" t="s">
        <v>6703</v>
      </c>
      <c r="D3294" s="247">
        <v>654.16999999999996</v>
      </c>
    </row>
    <row r="3295" spans="1:4" ht="13.5" x14ac:dyDescent="0.25">
      <c r="A3295" s="246">
        <v>96765</v>
      </c>
      <c r="B3295" s="246" t="s">
        <v>8536</v>
      </c>
      <c r="C3295" s="246" t="s">
        <v>5304</v>
      </c>
      <c r="D3295" s="248">
        <v>1350.48</v>
      </c>
    </row>
    <row r="3296" spans="1:4" ht="13.5" x14ac:dyDescent="0.25">
      <c r="A3296" s="246">
        <v>101905</v>
      </c>
      <c r="B3296" s="246" t="s">
        <v>8537</v>
      </c>
      <c r="C3296" s="246" t="s">
        <v>5304</v>
      </c>
      <c r="D3296" s="247">
        <v>188.61</v>
      </c>
    </row>
    <row r="3297" spans="1:4" ht="13.5" x14ac:dyDescent="0.25">
      <c r="A3297" s="246">
        <v>101906</v>
      </c>
      <c r="B3297" s="246" t="s">
        <v>8538</v>
      </c>
      <c r="C3297" s="246" t="s">
        <v>5304</v>
      </c>
      <c r="D3297" s="247">
        <v>555.83000000000004</v>
      </c>
    </row>
    <row r="3298" spans="1:4" ht="13.5" x14ac:dyDescent="0.25">
      <c r="A3298" s="246">
        <v>101907</v>
      </c>
      <c r="B3298" s="246" t="s">
        <v>8539</v>
      </c>
      <c r="C3298" s="246" t="s">
        <v>5304</v>
      </c>
      <c r="D3298" s="247">
        <v>600.57000000000005</v>
      </c>
    </row>
    <row r="3299" spans="1:4" ht="13.5" x14ac:dyDescent="0.25">
      <c r="A3299" s="246">
        <v>101908</v>
      </c>
      <c r="B3299" s="246" t="s">
        <v>8540</v>
      </c>
      <c r="C3299" s="246" t="s">
        <v>5304</v>
      </c>
      <c r="D3299" s="247">
        <v>183.02</v>
      </c>
    </row>
    <row r="3300" spans="1:4" ht="13.5" x14ac:dyDescent="0.25">
      <c r="A3300" s="246">
        <v>101909</v>
      </c>
      <c r="B3300" s="246" t="s">
        <v>8541</v>
      </c>
      <c r="C3300" s="246" t="s">
        <v>5304</v>
      </c>
      <c r="D3300" s="247">
        <v>212.85</v>
      </c>
    </row>
    <row r="3301" spans="1:4" ht="13.5" x14ac:dyDescent="0.25">
      <c r="A3301" s="246">
        <v>101910</v>
      </c>
      <c r="B3301" s="246" t="s">
        <v>8542</v>
      </c>
      <c r="C3301" s="246" t="s">
        <v>5304</v>
      </c>
      <c r="D3301" s="247">
        <v>250.13</v>
      </c>
    </row>
    <row r="3302" spans="1:4" ht="13.5" x14ac:dyDescent="0.25">
      <c r="A3302" s="246">
        <v>101911</v>
      </c>
      <c r="B3302" s="246" t="s">
        <v>8543</v>
      </c>
      <c r="C3302" s="246" t="s">
        <v>5304</v>
      </c>
      <c r="D3302" s="247">
        <v>287.41000000000003</v>
      </c>
    </row>
    <row r="3303" spans="1:4" ht="13.5" x14ac:dyDescent="0.25">
      <c r="A3303" s="246">
        <v>101912</v>
      </c>
      <c r="B3303" s="246" t="s">
        <v>8544</v>
      </c>
      <c r="C3303" s="246" t="s">
        <v>5304</v>
      </c>
      <c r="D3303" s="248">
        <v>1727.75</v>
      </c>
    </row>
    <row r="3304" spans="1:4" ht="13.5" x14ac:dyDescent="0.25">
      <c r="A3304" s="246">
        <v>101913</v>
      </c>
      <c r="B3304" s="246" t="s">
        <v>8545</v>
      </c>
      <c r="C3304" s="246" t="s">
        <v>5304</v>
      </c>
      <c r="D3304" s="247">
        <v>490.35</v>
      </c>
    </row>
    <row r="3305" spans="1:4" ht="13.5" x14ac:dyDescent="0.25">
      <c r="A3305" s="246">
        <v>101914</v>
      </c>
      <c r="B3305" s="246" t="s">
        <v>8546</v>
      </c>
      <c r="C3305" s="246" t="s">
        <v>5304</v>
      </c>
      <c r="D3305" s="247">
        <v>430.84</v>
      </c>
    </row>
    <row r="3306" spans="1:4" ht="13.5" x14ac:dyDescent="0.25">
      <c r="A3306" s="246">
        <v>101915</v>
      </c>
      <c r="B3306" s="246" t="s">
        <v>8547</v>
      </c>
      <c r="C3306" s="246" t="s">
        <v>5304</v>
      </c>
      <c r="D3306" s="247">
        <v>378.27</v>
      </c>
    </row>
    <row r="3307" spans="1:4" ht="13.5" x14ac:dyDescent="0.25">
      <c r="A3307" s="246">
        <v>101916</v>
      </c>
      <c r="B3307" s="246" t="s">
        <v>8548</v>
      </c>
      <c r="C3307" s="246" t="s">
        <v>5304</v>
      </c>
      <c r="D3307" s="248">
        <v>3154</v>
      </c>
    </row>
    <row r="3308" spans="1:4" ht="13.5" x14ac:dyDescent="0.25">
      <c r="A3308" s="246">
        <v>101917</v>
      </c>
      <c r="B3308" s="246" t="s">
        <v>8549</v>
      </c>
      <c r="C3308" s="246" t="s">
        <v>5304</v>
      </c>
      <c r="D3308" s="247">
        <v>125.55</v>
      </c>
    </row>
    <row r="3309" spans="1:4" ht="13.5" x14ac:dyDescent="0.25">
      <c r="A3309" s="246">
        <v>98261</v>
      </c>
      <c r="B3309" s="246" t="s">
        <v>8550</v>
      </c>
      <c r="C3309" s="246" t="s">
        <v>5237</v>
      </c>
      <c r="D3309" s="247">
        <v>3.4</v>
      </c>
    </row>
    <row r="3310" spans="1:4" ht="13.5" x14ac:dyDescent="0.25">
      <c r="A3310" s="246">
        <v>98262</v>
      </c>
      <c r="B3310" s="246" t="s">
        <v>8551</v>
      </c>
      <c r="C3310" s="246" t="s">
        <v>5237</v>
      </c>
      <c r="D3310" s="247">
        <v>4.2699999999999996</v>
      </c>
    </row>
    <row r="3311" spans="1:4" ht="13.5" x14ac:dyDescent="0.25">
      <c r="A3311" s="246">
        <v>98263</v>
      </c>
      <c r="B3311" s="246" t="s">
        <v>8552</v>
      </c>
      <c r="C3311" s="246" t="s">
        <v>5237</v>
      </c>
      <c r="D3311" s="247">
        <v>5.36</v>
      </c>
    </row>
    <row r="3312" spans="1:4" ht="13.5" x14ac:dyDescent="0.25">
      <c r="A3312" s="246">
        <v>98264</v>
      </c>
      <c r="B3312" s="246" t="s">
        <v>8553</v>
      </c>
      <c r="C3312" s="246" t="s">
        <v>5237</v>
      </c>
      <c r="D3312" s="247">
        <v>6.2</v>
      </c>
    </row>
    <row r="3313" spans="1:4" ht="13.5" x14ac:dyDescent="0.25">
      <c r="A3313" s="246">
        <v>98265</v>
      </c>
      <c r="B3313" s="246" t="s">
        <v>8554</v>
      </c>
      <c r="C3313" s="246" t="s">
        <v>5237</v>
      </c>
      <c r="D3313" s="247">
        <v>7.5</v>
      </c>
    </row>
    <row r="3314" spans="1:4" ht="13.5" x14ac:dyDescent="0.25">
      <c r="A3314" s="246">
        <v>98266</v>
      </c>
      <c r="B3314" s="246" t="s">
        <v>8555</v>
      </c>
      <c r="C3314" s="246" t="s">
        <v>5237</v>
      </c>
      <c r="D3314" s="247">
        <v>8.25</v>
      </c>
    </row>
    <row r="3315" spans="1:4" ht="13.5" x14ac:dyDescent="0.25">
      <c r="A3315" s="246">
        <v>98267</v>
      </c>
      <c r="B3315" s="246" t="s">
        <v>8556</v>
      </c>
      <c r="C3315" s="246" t="s">
        <v>5237</v>
      </c>
      <c r="D3315" s="247">
        <v>14.36</v>
      </c>
    </row>
    <row r="3316" spans="1:4" ht="13.5" x14ac:dyDescent="0.25">
      <c r="A3316" s="246">
        <v>98268</v>
      </c>
      <c r="B3316" s="246" t="s">
        <v>8557</v>
      </c>
      <c r="C3316" s="246" t="s">
        <v>5237</v>
      </c>
      <c r="D3316" s="247">
        <v>24.99</v>
      </c>
    </row>
    <row r="3317" spans="1:4" ht="13.5" x14ac:dyDescent="0.25">
      <c r="A3317" s="246">
        <v>98269</v>
      </c>
      <c r="B3317" s="246" t="s">
        <v>8558</v>
      </c>
      <c r="C3317" s="246" t="s">
        <v>5237</v>
      </c>
      <c r="D3317" s="247">
        <v>32.97</v>
      </c>
    </row>
    <row r="3318" spans="1:4" ht="13.5" x14ac:dyDescent="0.25">
      <c r="A3318" s="246">
        <v>98270</v>
      </c>
      <c r="B3318" s="246" t="s">
        <v>8559</v>
      </c>
      <c r="C3318" s="246" t="s">
        <v>5237</v>
      </c>
      <c r="D3318" s="247">
        <v>55.59</v>
      </c>
    </row>
    <row r="3319" spans="1:4" ht="13.5" x14ac:dyDescent="0.25">
      <c r="A3319" s="246">
        <v>98271</v>
      </c>
      <c r="B3319" s="246" t="s">
        <v>8560</v>
      </c>
      <c r="C3319" s="246" t="s">
        <v>5237</v>
      </c>
      <c r="D3319" s="247">
        <v>88.17</v>
      </c>
    </row>
    <row r="3320" spans="1:4" ht="13.5" x14ac:dyDescent="0.25">
      <c r="A3320" s="246">
        <v>98272</v>
      </c>
      <c r="B3320" s="246" t="s">
        <v>8561</v>
      </c>
      <c r="C3320" s="246" t="s">
        <v>5237</v>
      </c>
      <c r="D3320" s="247">
        <v>211.33</v>
      </c>
    </row>
    <row r="3321" spans="1:4" ht="13.5" x14ac:dyDescent="0.25">
      <c r="A3321" s="246">
        <v>98273</v>
      </c>
      <c r="B3321" s="246" t="s">
        <v>8562</v>
      </c>
      <c r="C3321" s="246" t="s">
        <v>5237</v>
      </c>
      <c r="D3321" s="247">
        <v>3.87</v>
      </c>
    </row>
    <row r="3322" spans="1:4" ht="13.5" x14ac:dyDescent="0.25">
      <c r="A3322" s="246">
        <v>98274</v>
      </c>
      <c r="B3322" s="246" t="s">
        <v>8563</v>
      </c>
      <c r="C3322" s="246" t="s">
        <v>5237</v>
      </c>
      <c r="D3322" s="247">
        <v>5.16</v>
      </c>
    </row>
    <row r="3323" spans="1:4" ht="13.5" x14ac:dyDescent="0.25">
      <c r="A3323" s="246">
        <v>98275</v>
      </c>
      <c r="B3323" s="246" t="s">
        <v>8564</v>
      </c>
      <c r="C3323" s="246" t="s">
        <v>5237</v>
      </c>
      <c r="D3323" s="247">
        <v>5.92</v>
      </c>
    </row>
    <row r="3324" spans="1:4" ht="13.5" x14ac:dyDescent="0.25">
      <c r="A3324" s="246">
        <v>98276</v>
      </c>
      <c r="B3324" s="246" t="s">
        <v>8565</v>
      </c>
      <c r="C3324" s="246" t="s">
        <v>5237</v>
      </c>
      <c r="D3324" s="247">
        <v>12.04</v>
      </c>
    </row>
    <row r="3325" spans="1:4" ht="13.5" x14ac:dyDescent="0.25">
      <c r="A3325" s="246">
        <v>98277</v>
      </c>
      <c r="B3325" s="246" t="s">
        <v>8566</v>
      </c>
      <c r="C3325" s="246" t="s">
        <v>5237</v>
      </c>
      <c r="D3325" s="247">
        <v>22.66</v>
      </c>
    </row>
    <row r="3326" spans="1:4" ht="13.5" x14ac:dyDescent="0.25">
      <c r="A3326" s="246">
        <v>98278</v>
      </c>
      <c r="B3326" s="246" t="s">
        <v>8567</v>
      </c>
      <c r="C3326" s="246" t="s">
        <v>5237</v>
      </c>
      <c r="D3326" s="247">
        <v>30.65</v>
      </c>
    </row>
    <row r="3327" spans="1:4" ht="13.5" x14ac:dyDescent="0.25">
      <c r="A3327" s="246">
        <v>98279</v>
      </c>
      <c r="B3327" s="246" t="s">
        <v>8568</v>
      </c>
      <c r="C3327" s="246" t="s">
        <v>5237</v>
      </c>
      <c r="D3327" s="247">
        <v>53.25</v>
      </c>
    </row>
    <row r="3328" spans="1:4" ht="13.5" x14ac:dyDescent="0.25">
      <c r="A3328" s="246">
        <v>98280</v>
      </c>
      <c r="B3328" s="246" t="s">
        <v>8569</v>
      </c>
      <c r="C3328" s="246" t="s">
        <v>5237</v>
      </c>
      <c r="D3328" s="247">
        <v>6.39</v>
      </c>
    </row>
    <row r="3329" spans="1:4" ht="13.5" x14ac:dyDescent="0.25">
      <c r="A3329" s="246">
        <v>98281</v>
      </c>
      <c r="B3329" s="246" t="s">
        <v>8570</v>
      </c>
      <c r="C3329" s="246" t="s">
        <v>5237</v>
      </c>
      <c r="D3329" s="247">
        <v>7.27</v>
      </c>
    </row>
    <row r="3330" spans="1:4" ht="13.5" x14ac:dyDescent="0.25">
      <c r="A3330" s="246">
        <v>98282</v>
      </c>
      <c r="B3330" s="246" t="s">
        <v>8571</v>
      </c>
      <c r="C3330" s="246" t="s">
        <v>5237</v>
      </c>
      <c r="D3330" s="247">
        <v>8.36</v>
      </c>
    </row>
    <row r="3331" spans="1:4" ht="13.5" x14ac:dyDescent="0.25">
      <c r="A3331" s="246">
        <v>98283</v>
      </c>
      <c r="B3331" s="246" t="s">
        <v>8572</v>
      </c>
      <c r="C3331" s="246" t="s">
        <v>5237</v>
      </c>
      <c r="D3331" s="247">
        <v>9.1999999999999993</v>
      </c>
    </row>
    <row r="3332" spans="1:4" ht="13.5" x14ac:dyDescent="0.25">
      <c r="A3332" s="246">
        <v>98284</v>
      </c>
      <c r="B3332" s="246" t="s">
        <v>8573</v>
      </c>
      <c r="C3332" s="246" t="s">
        <v>5237</v>
      </c>
      <c r="D3332" s="247">
        <v>10.5</v>
      </c>
    </row>
    <row r="3333" spans="1:4" ht="13.5" x14ac:dyDescent="0.25">
      <c r="A3333" s="246">
        <v>98285</v>
      </c>
      <c r="B3333" s="246" t="s">
        <v>8574</v>
      </c>
      <c r="C3333" s="246" t="s">
        <v>5237</v>
      </c>
      <c r="D3333" s="247">
        <v>11.25</v>
      </c>
    </row>
    <row r="3334" spans="1:4" ht="13.5" x14ac:dyDescent="0.25">
      <c r="A3334" s="246">
        <v>98286</v>
      </c>
      <c r="B3334" s="246" t="s">
        <v>8575</v>
      </c>
      <c r="C3334" s="246" t="s">
        <v>5237</v>
      </c>
      <c r="D3334" s="247">
        <v>17.37</v>
      </c>
    </row>
    <row r="3335" spans="1:4" ht="13.5" x14ac:dyDescent="0.25">
      <c r="A3335" s="246">
        <v>98287</v>
      </c>
      <c r="B3335" s="246" t="s">
        <v>8576</v>
      </c>
      <c r="C3335" s="246" t="s">
        <v>5237</v>
      </c>
      <c r="D3335" s="247">
        <v>1.59</v>
      </c>
    </row>
    <row r="3336" spans="1:4" ht="13.5" x14ac:dyDescent="0.25">
      <c r="A3336" s="246">
        <v>98288</v>
      </c>
      <c r="B3336" s="246" t="s">
        <v>8577</v>
      </c>
      <c r="C3336" s="246" t="s">
        <v>5237</v>
      </c>
      <c r="D3336" s="247">
        <v>2.4700000000000002</v>
      </c>
    </row>
    <row r="3337" spans="1:4" ht="13.5" x14ac:dyDescent="0.25">
      <c r="A3337" s="246">
        <v>98289</v>
      </c>
      <c r="B3337" s="246" t="s">
        <v>8578</v>
      </c>
      <c r="C3337" s="246" t="s">
        <v>5237</v>
      </c>
      <c r="D3337" s="247">
        <v>3.55</v>
      </c>
    </row>
    <row r="3338" spans="1:4" ht="13.5" x14ac:dyDescent="0.25">
      <c r="A3338" s="246">
        <v>98290</v>
      </c>
      <c r="B3338" s="246" t="s">
        <v>8579</v>
      </c>
      <c r="C3338" s="246" t="s">
        <v>5237</v>
      </c>
      <c r="D3338" s="247">
        <v>4.4000000000000004</v>
      </c>
    </row>
    <row r="3339" spans="1:4" ht="13.5" x14ac:dyDescent="0.25">
      <c r="A3339" s="246">
        <v>98291</v>
      </c>
      <c r="B3339" s="246" t="s">
        <v>8580</v>
      </c>
      <c r="C3339" s="246" t="s">
        <v>5237</v>
      </c>
      <c r="D3339" s="247">
        <v>5.71</v>
      </c>
    </row>
    <row r="3340" spans="1:4" ht="13.5" x14ac:dyDescent="0.25">
      <c r="A3340" s="246">
        <v>98292</v>
      </c>
      <c r="B3340" s="246" t="s">
        <v>8581</v>
      </c>
      <c r="C3340" s="246" t="s">
        <v>5237</v>
      </c>
      <c r="D3340" s="247">
        <v>6.45</v>
      </c>
    </row>
    <row r="3341" spans="1:4" ht="13.5" x14ac:dyDescent="0.25">
      <c r="A3341" s="246">
        <v>98293</v>
      </c>
      <c r="B3341" s="246" t="s">
        <v>8582</v>
      </c>
      <c r="C3341" s="246" t="s">
        <v>5237</v>
      </c>
      <c r="D3341" s="247">
        <v>12.57</v>
      </c>
    </row>
    <row r="3342" spans="1:4" ht="13.5" x14ac:dyDescent="0.25">
      <c r="A3342" s="246">
        <v>98400</v>
      </c>
      <c r="B3342" s="246" t="s">
        <v>8583</v>
      </c>
      <c r="C3342" s="246" t="s">
        <v>5237</v>
      </c>
      <c r="D3342" s="247">
        <v>17.579999999999998</v>
      </c>
    </row>
    <row r="3343" spans="1:4" ht="13.5" x14ac:dyDescent="0.25">
      <c r="A3343" s="246">
        <v>98401</v>
      </c>
      <c r="B3343" s="246" t="s">
        <v>8584</v>
      </c>
      <c r="C3343" s="246" t="s">
        <v>5237</v>
      </c>
      <c r="D3343" s="247">
        <v>28.47</v>
      </c>
    </row>
    <row r="3344" spans="1:4" ht="13.5" x14ac:dyDescent="0.25">
      <c r="A3344" s="246">
        <v>98402</v>
      </c>
      <c r="B3344" s="246" t="s">
        <v>8585</v>
      </c>
      <c r="C3344" s="246" t="s">
        <v>5237</v>
      </c>
      <c r="D3344" s="247">
        <v>37.590000000000003</v>
      </c>
    </row>
    <row r="3345" spans="1:4" ht="13.5" x14ac:dyDescent="0.25">
      <c r="A3345" s="246">
        <v>100556</v>
      </c>
      <c r="B3345" s="246" t="s">
        <v>8586</v>
      </c>
      <c r="C3345" s="246" t="s">
        <v>5304</v>
      </c>
      <c r="D3345" s="247">
        <v>40.78</v>
      </c>
    </row>
    <row r="3346" spans="1:4" ht="13.5" x14ac:dyDescent="0.25">
      <c r="A3346" s="246">
        <v>100557</v>
      </c>
      <c r="B3346" s="246" t="s">
        <v>8587</v>
      </c>
      <c r="C3346" s="246" t="s">
        <v>5304</v>
      </c>
      <c r="D3346" s="247">
        <v>552.04</v>
      </c>
    </row>
    <row r="3347" spans="1:4" ht="13.5" x14ac:dyDescent="0.25">
      <c r="A3347" s="246">
        <v>100560</v>
      </c>
      <c r="B3347" s="246" t="s">
        <v>8588</v>
      </c>
      <c r="C3347" s="246" t="s">
        <v>5304</v>
      </c>
      <c r="D3347" s="247">
        <v>111</v>
      </c>
    </row>
    <row r="3348" spans="1:4" ht="13.5" x14ac:dyDescent="0.25">
      <c r="A3348" s="246">
        <v>100561</v>
      </c>
      <c r="B3348" s="246" t="s">
        <v>8589</v>
      </c>
      <c r="C3348" s="246" t="s">
        <v>5304</v>
      </c>
      <c r="D3348" s="247">
        <v>210.37</v>
      </c>
    </row>
    <row r="3349" spans="1:4" ht="13.5" x14ac:dyDescent="0.25">
      <c r="A3349" s="246">
        <v>100562</v>
      </c>
      <c r="B3349" s="246" t="s">
        <v>8590</v>
      </c>
      <c r="C3349" s="246" t="s">
        <v>5304</v>
      </c>
      <c r="D3349" s="247">
        <v>330.47</v>
      </c>
    </row>
    <row r="3350" spans="1:4" ht="13.5" x14ac:dyDescent="0.25">
      <c r="A3350" s="246">
        <v>100563</v>
      </c>
      <c r="B3350" s="246" t="s">
        <v>8591</v>
      </c>
      <c r="C3350" s="246" t="s">
        <v>5304</v>
      </c>
      <c r="D3350" s="247">
        <v>480.34</v>
      </c>
    </row>
    <row r="3351" spans="1:4" ht="13.5" x14ac:dyDescent="0.25">
      <c r="A3351" s="246">
        <v>101795</v>
      </c>
      <c r="B3351" s="246" t="s">
        <v>8592</v>
      </c>
      <c r="C3351" s="246" t="s">
        <v>5304</v>
      </c>
      <c r="D3351" s="247">
        <v>489.41</v>
      </c>
    </row>
    <row r="3352" spans="1:4" ht="13.5" x14ac:dyDescent="0.25">
      <c r="A3352" s="246">
        <v>101798</v>
      </c>
      <c r="B3352" s="246" t="s">
        <v>8593</v>
      </c>
      <c r="C3352" s="246" t="s">
        <v>5304</v>
      </c>
      <c r="D3352" s="247">
        <v>374.45</v>
      </c>
    </row>
    <row r="3353" spans="1:4" ht="13.5" x14ac:dyDescent="0.25">
      <c r="A3353" s="246">
        <v>101799</v>
      </c>
      <c r="B3353" s="246" t="s">
        <v>8594</v>
      </c>
      <c r="C3353" s="246" t="s">
        <v>5304</v>
      </c>
      <c r="D3353" s="247">
        <v>917.41</v>
      </c>
    </row>
    <row r="3354" spans="1:4" ht="13.5" x14ac:dyDescent="0.25">
      <c r="A3354" s="246">
        <v>98397</v>
      </c>
      <c r="B3354" s="246" t="s">
        <v>8595</v>
      </c>
      <c r="C3354" s="246" t="s">
        <v>5570</v>
      </c>
      <c r="D3354" s="247">
        <v>9.98</v>
      </c>
    </row>
    <row r="3355" spans="1:4" ht="13.5" x14ac:dyDescent="0.25">
      <c r="A3355" s="246">
        <v>103244</v>
      </c>
      <c r="B3355" s="246" t="s">
        <v>8596</v>
      </c>
      <c r="C3355" s="246" t="s">
        <v>5304</v>
      </c>
      <c r="D3355" s="248">
        <v>2258.79</v>
      </c>
    </row>
    <row r="3356" spans="1:4" ht="13.5" x14ac:dyDescent="0.25">
      <c r="A3356" s="246">
        <v>103245</v>
      </c>
      <c r="B3356" s="246" t="s">
        <v>8597</v>
      </c>
      <c r="C3356" s="246" t="s">
        <v>5304</v>
      </c>
      <c r="D3356" s="248">
        <v>1778.32</v>
      </c>
    </row>
    <row r="3357" spans="1:4" ht="13.5" x14ac:dyDescent="0.25">
      <c r="A3357" s="246">
        <v>103246</v>
      </c>
      <c r="B3357" s="246" t="s">
        <v>8598</v>
      </c>
      <c r="C3357" s="246" t="s">
        <v>5304</v>
      </c>
      <c r="D3357" s="248">
        <v>1940.81</v>
      </c>
    </row>
    <row r="3358" spans="1:4" ht="13.5" x14ac:dyDescent="0.25">
      <c r="A3358" s="246">
        <v>103247</v>
      </c>
      <c r="B3358" s="246" t="s">
        <v>8599</v>
      </c>
      <c r="C3358" s="246" t="s">
        <v>5304</v>
      </c>
      <c r="D3358" s="248">
        <v>2508.69</v>
      </c>
    </row>
    <row r="3359" spans="1:4" ht="13.5" x14ac:dyDescent="0.25">
      <c r="A3359" s="246">
        <v>103248</v>
      </c>
      <c r="B3359" s="246" t="s">
        <v>8600</v>
      </c>
      <c r="C3359" s="246" t="s">
        <v>5304</v>
      </c>
      <c r="D3359" s="248">
        <v>2047.2</v>
      </c>
    </row>
    <row r="3360" spans="1:4" ht="13.5" x14ac:dyDescent="0.25">
      <c r="A3360" s="246">
        <v>103249</v>
      </c>
      <c r="B3360" s="246" t="s">
        <v>8601</v>
      </c>
      <c r="C3360" s="246" t="s">
        <v>5304</v>
      </c>
      <c r="D3360" s="248">
        <v>2200.5500000000002</v>
      </c>
    </row>
    <row r="3361" spans="1:4" ht="13.5" x14ac:dyDescent="0.25">
      <c r="A3361" s="246">
        <v>103250</v>
      </c>
      <c r="B3361" s="246" t="s">
        <v>8602</v>
      </c>
      <c r="C3361" s="246" t="s">
        <v>5304</v>
      </c>
      <c r="D3361" s="248">
        <v>3649.06</v>
      </c>
    </row>
    <row r="3362" spans="1:4" ht="13.5" x14ac:dyDescent="0.25">
      <c r="A3362" s="246">
        <v>103251</v>
      </c>
      <c r="B3362" s="246" t="s">
        <v>8603</v>
      </c>
      <c r="C3362" s="246" t="s">
        <v>5304</v>
      </c>
      <c r="D3362" s="248">
        <v>2878.29</v>
      </c>
    </row>
    <row r="3363" spans="1:4" ht="13.5" x14ac:dyDescent="0.25">
      <c r="A3363" s="246">
        <v>103252</v>
      </c>
      <c r="B3363" s="246" t="s">
        <v>8604</v>
      </c>
      <c r="C3363" s="246" t="s">
        <v>5304</v>
      </c>
      <c r="D3363" s="248">
        <v>3189.12</v>
      </c>
    </row>
    <row r="3364" spans="1:4" ht="13.5" x14ac:dyDescent="0.25">
      <c r="A3364" s="246">
        <v>103253</v>
      </c>
      <c r="B3364" s="246" t="s">
        <v>8605</v>
      </c>
      <c r="C3364" s="246" t="s">
        <v>5304</v>
      </c>
      <c r="D3364" s="248">
        <v>4979.4799999999996</v>
      </c>
    </row>
    <row r="3365" spans="1:4" ht="13.5" x14ac:dyDescent="0.25">
      <c r="A3365" s="246">
        <v>103254</v>
      </c>
      <c r="B3365" s="246" t="s">
        <v>8606</v>
      </c>
      <c r="C3365" s="246" t="s">
        <v>5304</v>
      </c>
      <c r="D3365" s="248">
        <v>3719.36</v>
      </c>
    </row>
    <row r="3366" spans="1:4" ht="13.5" x14ac:dyDescent="0.25">
      <c r="A3366" s="246">
        <v>103255</v>
      </c>
      <c r="B3366" s="246" t="s">
        <v>8607</v>
      </c>
      <c r="C3366" s="246" t="s">
        <v>5304</v>
      </c>
      <c r="D3366" s="248">
        <v>4163.97</v>
      </c>
    </row>
    <row r="3367" spans="1:4" ht="13.5" x14ac:dyDescent="0.25">
      <c r="A3367" s="246">
        <v>103256</v>
      </c>
      <c r="B3367" s="246" t="s">
        <v>8608</v>
      </c>
      <c r="C3367" s="246" t="s">
        <v>5304</v>
      </c>
      <c r="D3367" s="248">
        <v>9248.17</v>
      </c>
    </row>
    <row r="3368" spans="1:4" ht="13.5" x14ac:dyDescent="0.25">
      <c r="A3368" s="246">
        <v>103257</v>
      </c>
      <c r="B3368" s="246" t="s">
        <v>8609</v>
      </c>
      <c r="C3368" s="246" t="s">
        <v>5304</v>
      </c>
      <c r="D3368" s="248">
        <v>5269.26</v>
      </c>
    </row>
    <row r="3369" spans="1:4" ht="13.5" x14ac:dyDescent="0.25">
      <c r="A3369" s="246">
        <v>103258</v>
      </c>
      <c r="B3369" s="246" t="s">
        <v>8610</v>
      </c>
      <c r="C3369" s="246" t="s">
        <v>5304</v>
      </c>
      <c r="D3369" s="248">
        <v>10342.030000000001</v>
      </c>
    </row>
    <row r="3370" spans="1:4" ht="13.5" x14ac:dyDescent="0.25">
      <c r="A3370" s="246">
        <v>103259</v>
      </c>
      <c r="B3370" s="246" t="s">
        <v>8611</v>
      </c>
      <c r="C3370" s="246" t="s">
        <v>5304</v>
      </c>
      <c r="D3370" s="248">
        <v>5557.6</v>
      </c>
    </row>
    <row r="3371" spans="1:4" ht="13.5" x14ac:dyDescent="0.25">
      <c r="A3371" s="246">
        <v>103260</v>
      </c>
      <c r="B3371" s="246" t="s">
        <v>8612</v>
      </c>
      <c r="C3371" s="246" t="s">
        <v>5304</v>
      </c>
      <c r="D3371" s="248">
        <v>5709.86</v>
      </c>
    </row>
    <row r="3372" spans="1:4" ht="13.5" x14ac:dyDescent="0.25">
      <c r="A3372" s="246">
        <v>103261</v>
      </c>
      <c r="B3372" s="246" t="s">
        <v>8613</v>
      </c>
      <c r="C3372" s="246" t="s">
        <v>5304</v>
      </c>
      <c r="D3372" s="248">
        <v>11667.45</v>
      </c>
    </row>
    <row r="3373" spans="1:4" ht="13.5" x14ac:dyDescent="0.25">
      <c r="A3373" s="246">
        <v>103262</v>
      </c>
      <c r="B3373" s="246" t="s">
        <v>8614</v>
      </c>
      <c r="C3373" s="246" t="s">
        <v>5304</v>
      </c>
      <c r="D3373" s="248">
        <v>7308.19</v>
      </c>
    </row>
    <row r="3374" spans="1:4" ht="13.5" x14ac:dyDescent="0.25">
      <c r="A3374" s="246">
        <v>103263</v>
      </c>
      <c r="B3374" s="246" t="s">
        <v>8615</v>
      </c>
      <c r="C3374" s="246" t="s">
        <v>5304</v>
      </c>
      <c r="D3374" s="248">
        <v>16139.69</v>
      </c>
    </row>
    <row r="3375" spans="1:4" ht="13.5" x14ac:dyDescent="0.25">
      <c r="A3375" s="246">
        <v>103264</v>
      </c>
      <c r="B3375" s="246" t="s">
        <v>8616</v>
      </c>
      <c r="C3375" s="246" t="s">
        <v>5304</v>
      </c>
      <c r="D3375" s="248">
        <v>9002.33</v>
      </c>
    </row>
    <row r="3376" spans="1:4" ht="13.5" x14ac:dyDescent="0.25">
      <c r="A3376" s="246">
        <v>103265</v>
      </c>
      <c r="B3376" s="246" t="s">
        <v>8617</v>
      </c>
      <c r="C3376" s="246" t="s">
        <v>5304</v>
      </c>
      <c r="D3376" s="248">
        <v>19480.55</v>
      </c>
    </row>
    <row r="3377" spans="1:4" ht="13.5" x14ac:dyDescent="0.25">
      <c r="A3377" s="246">
        <v>103266</v>
      </c>
      <c r="B3377" s="246" t="s">
        <v>8618</v>
      </c>
      <c r="C3377" s="246" t="s">
        <v>5304</v>
      </c>
      <c r="D3377" s="248">
        <v>10066.98</v>
      </c>
    </row>
    <row r="3378" spans="1:4" ht="13.5" x14ac:dyDescent="0.25">
      <c r="A3378" s="246">
        <v>103267</v>
      </c>
      <c r="B3378" s="246" t="s">
        <v>8619</v>
      </c>
      <c r="C3378" s="246" t="s">
        <v>5304</v>
      </c>
      <c r="D3378" s="248">
        <v>5767.65</v>
      </c>
    </row>
    <row r="3379" spans="1:4" ht="13.5" x14ac:dyDescent="0.25">
      <c r="A3379" s="246">
        <v>103268</v>
      </c>
      <c r="B3379" s="246" t="s">
        <v>8620</v>
      </c>
      <c r="C3379" s="246" t="s">
        <v>5304</v>
      </c>
      <c r="D3379" s="248">
        <v>6852.09</v>
      </c>
    </row>
    <row r="3380" spans="1:4" ht="13.5" x14ac:dyDescent="0.25">
      <c r="A3380" s="246">
        <v>103269</v>
      </c>
      <c r="B3380" s="246" t="s">
        <v>8621</v>
      </c>
      <c r="C3380" s="246" t="s">
        <v>5304</v>
      </c>
      <c r="D3380" s="248">
        <v>7094.47</v>
      </c>
    </row>
    <row r="3381" spans="1:4" ht="13.5" x14ac:dyDescent="0.25">
      <c r="A3381" s="246">
        <v>103270</v>
      </c>
      <c r="B3381" s="246" t="s">
        <v>8622</v>
      </c>
      <c r="C3381" s="246" t="s">
        <v>5304</v>
      </c>
      <c r="D3381" s="248">
        <v>7365.38</v>
      </c>
    </row>
    <row r="3382" spans="1:4" ht="13.5" x14ac:dyDescent="0.25">
      <c r="A3382" s="246">
        <v>103271</v>
      </c>
      <c r="B3382" s="246" t="s">
        <v>8623</v>
      </c>
      <c r="C3382" s="246" t="s">
        <v>5304</v>
      </c>
      <c r="D3382" s="248">
        <v>10442.540000000001</v>
      </c>
    </row>
    <row r="3383" spans="1:4" ht="13.5" x14ac:dyDescent="0.25">
      <c r="A3383" s="246">
        <v>103272</v>
      </c>
      <c r="B3383" s="246" t="s">
        <v>8624</v>
      </c>
      <c r="C3383" s="246" t="s">
        <v>5304</v>
      </c>
      <c r="D3383" s="248">
        <v>10787.05</v>
      </c>
    </row>
    <row r="3384" spans="1:4" ht="13.5" x14ac:dyDescent="0.25">
      <c r="A3384" s="246">
        <v>103273</v>
      </c>
      <c r="B3384" s="246" t="s">
        <v>8625</v>
      </c>
      <c r="C3384" s="246" t="s">
        <v>5304</v>
      </c>
      <c r="D3384" s="248">
        <v>11021.09</v>
      </c>
    </row>
    <row r="3385" spans="1:4" ht="13.5" x14ac:dyDescent="0.25">
      <c r="A3385" s="246">
        <v>103274</v>
      </c>
      <c r="B3385" s="246" t="s">
        <v>8626</v>
      </c>
      <c r="C3385" s="246" t="s">
        <v>5304</v>
      </c>
      <c r="D3385" s="248">
        <v>12641.35</v>
      </c>
    </row>
    <row r="3386" spans="1:4" ht="13.5" x14ac:dyDescent="0.25">
      <c r="A3386" s="246">
        <v>103275</v>
      </c>
      <c r="B3386" s="246" t="s">
        <v>8627</v>
      </c>
      <c r="C3386" s="246" t="s">
        <v>5304</v>
      </c>
      <c r="D3386" s="248">
        <v>12575.2</v>
      </c>
    </row>
    <row r="3387" spans="1:4" ht="13.5" x14ac:dyDescent="0.25">
      <c r="A3387" s="246">
        <v>103276</v>
      </c>
      <c r="B3387" s="246" t="s">
        <v>8628</v>
      </c>
      <c r="C3387" s="246" t="s">
        <v>5304</v>
      </c>
      <c r="D3387" s="248">
        <v>13201.87</v>
      </c>
    </row>
    <row r="3388" spans="1:4" ht="13.5" x14ac:dyDescent="0.25">
      <c r="A3388" s="246">
        <v>103277</v>
      </c>
      <c r="B3388" s="246" t="s">
        <v>8629</v>
      </c>
      <c r="C3388" s="246" t="s">
        <v>5304</v>
      </c>
      <c r="D3388" s="248">
        <v>24406.02</v>
      </c>
    </row>
    <row r="3389" spans="1:4" ht="13.5" x14ac:dyDescent="0.25">
      <c r="A3389" s="246">
        <v>103278</v>
      </c>
      <c r="B3389" s="246" t="s">
        <v>8630</v>
      </c>
      <c r="C3389" s="246" t="s">
        <v>5304</v>
      </c>
      <c r="D3389" s="248">
        <v>31288.79</v>
      </c>
    </row>
    <row r="3390" spans="1:4" ht="13.5" x14ac:dyDescent="0.25">
      <c r="A3390" s="246">
        <v>103288</v>
      </c>
      <c r="B3390" s="246" t="s">
        <v>8631</v>
      </c>
      <c r="C3390" s="246" t="s">
        <v>5304</v>
      </c>
      <c r="D3390" s="247">
        <v>14.01</v>
      </c>
    </row>
    <row r="3391" spans="1:4" ht="13.5" x14ac:dyDescent="0.25">
      <c r="A3391" s="246">
        <v>103289</v>
      </c>
      <c r="B3391" s="246" t="s">
        <v>8632</v>
      </c>
      <c r="C3391" s="246" t="s">
        <v>5237</v>
      </c>
      <c r="D3391" s="247">
        <v>36.270000000000003</v>
      </c>
    </row>
    <row r="3392" spans="1:4" ht="13.5" x14ac:dyDescent="0.25">
      <c r="A3392" s="246">
        <v>103290</v>
      </c>
      <c r="B3392" s="246" t="s">
        <v>8633</v>
      </c>
      <c r="C3392" s="246" t="s">
        <v>5237</v>
      </c>
      <c r="D3392" s="247">
        <v>60.26</v>
      </c>
    </row>
    <row r="3393" spans="1:4" ht="13.5" x14ac:dyDescent="0.25">
      <c r="A3393" s="246">
        <v>103291</v>
      </c>
      <c r="B3393" s="246" t="s">
        <v>8634</v>
      </c>
      <c r="C3393" s="246" t="s">
        <v>5237</v>
      </c>
      <c r="D3393" s="247">
        <v>74.88</v>
      </c>
    </row>
    <row r="3394" spans="1:4" ht="13.5" x14ac:dyDescent="0.25">
      <c r="A3394" s="246">
        <v>103292</v>
      </c>
      <c r="B3394" s="246" t="s">
        <v>8635</v>
      </c>
      <c r="C3394" s="246" t="s">
        <v>5237</v>
      </c>
      <c r="D3394" s="247">
        <v>90.7</v>
      </c>
    </row>
    <row r="3395" spans="1:4" ht="13.5" x14ac:dyDescent="0.25">
      <c r="A3395" s="246">
        <v>101936</v>
      </c>
      <c r="B3395" s="246" t="s">
        <v>8636</v>
      </c>
      <c r="C3395" s="246" t="s">
        <v>5304</v>
      </c>
      <c r="D3395" s="248">
        <v>6645.96</v>
      </c>
    </row>
    <row r="3396" spans="1:4" ht="13.5" x14ac:dyDescent="0.25">
      <c r="A3396" s="246">
        <v>101937</v>
      </c>
      <c r="B3396" s="246" t="s">
        <v>8637</v>
      </c>
      <c r="C3396" s="246" t="s">
        <v>5304</v>
      </c>
      <c r="D3396" s="248">
        <v>11937.56</v>
      </c>
    </row>
    <row r="3397" spans="1:4" ht="13.5" x14ac:dyDescent="0.25">
      <c r="A3397" s="246">
        <v>98294</v>
      </c>
      <c r="B3397" s="246" t="s">
        <v>8638</v>
      </c>
      <c r="C3397" s="246" t="s">
        <v>5237</v>
      </c>
      <c r="D3397" s="247">
        <v>2.4</v>
      </c>
    </row>
    <row r="3398" spans="1:4" ht="13.5" x14ac:dyDescent="0.25">
      <c r="A3398" s="246">
        <v>98295</v>
      </c>
      <c r="B3398" s="246" t="s">
        <v>8639</v>
      </c>
      <c r="C3398" s="246" t="s">
        <v>5237</v>
      </c>
      <c r="D3398" s="247">
        <v>1.86</v>
      </c>
    </row>
    <row r="3399" spans="1:4" ht="13.5" x14ac:dyDescent="0.25">
      <c r="A3399" s="246">
        <v>98296</v>
      </c>
      <c r="B3399" s="246" t="s">
        <v>8640</v>
      </c>
      <c r="C3399" s="246" t="s">
        <v>5237</v>
      </c>
      <c r="D3399" s="247">
        <v>3.68</v>
      </c>
    </row>
    <row r="3400" spans="1:4" ht="13.5" x14ac:dyDescent="0.25">
      <c r="A3400" s="246">
        <v>98297</v>
      </c>
      <c r="B3400" s="246" t="s">
        <v>8641</v>
      </c>
      <c r="C3400" s="246" t="s">
        <v>5237</v>
      </c>
      <c r="D3400" s="247">
        <v>2.81</v>
      </c>
    </row>
    <row r="3401" spans="1:4" ht="13.5" x14ac:dyDescent="0.25">
      <c r="A3401" s="246">
        <v>98301</v>
      </c>
      <c r="B3401" s="246" t="s">
        <v>8642</v>
      </c>
      <c r="C3401" s="246" t="s">
        <v>5304</v>
      </c>
      <c r="D3401" s="247">
        <v>511.01</v>
      </c>
    </row>
    <row r="3402" spans="1:4" ht="13.5" x14ac:dyDescent="0.25">
      <c r="A3402" s="246">
        <v>98302</v>
      </c>
      <c r="B3402" s="246" t="s">
        <v>8643</v>
      </c>
      <c r="C3402" s="246" t="s">
        <v>5304</v>
      </c>
      <c r="D3402" s="247">
        <v>712.35</v>
      </c>
    </row>
    <row r="3403" spans="1:4" ht="13.5" x14ac:dyDescent="0.25">
      <c r="A3403" s="246">
        <v>98304</v>
      </c>
      <c r="B3403" s="246" t="s">
        <v>8644</v>
      </c>
      <c r="C3403" s="246" t="s">
        <v>5304</v>
      </c>
      <c r="D3403" s="248">
        <v>1114</v>
      </c>
    </row>
    <row r="3404" spans="1:4" ht="13.5" x14ac:dyDescent="0.25">
      <c r="A3404" s="246">
        <v>98307</v>
      </c>
      <c r="B3404" s="246" t="s">
        <v>8645</v>
      </c>
      <c r="C3404" s="246" t="s">
        <v>5304</v>
      </c>
      <c r="D3404" s="247">
        <v>38.659999999999997</v>
      </c>
    </row>
    <row r="3405" spans="1:4" ht="13.5" x14ac:dyDescent="0.25">
      <c r="A3405" s="246">
        <v>98308</v>
      </c>
      <c r="B3405" s="246" t="s">
        <v>8646</v>
      </c>
      <c r="C3405" s="246" t="s">
        <v>5304</v>
      </c>
      <c r="D3405" s="247">
        <v>25.36</v>
      </c>
    </row>
    <row r="3406" spans="1:4" ht="13.5" x14ac:dyDescent="0.25">
      <c r="A3406" s="246">
        <v>98593</v>
      </c>
      <c r="B3406" s="246" t="s">
        <v>8647</v>
      </c>
      <c r="C3406" s="246" t="s">
        <v>5304</v>
      </c>
      <c r="D3406" s="247">
        <v>873.52</v>
      </c>
    </row>
    <row r="3407" spans="1:4" ht="13.5" x14ac:dyDescent="0.25">
      <c r="A3407" s="246">
        <v>89355</v>
      </c>
      <c r="B3407" s="246" t="s">
        <v>8648</v>
      </c>
      <c r="C3407" s="246" t="s">
        <v>5237</v>
      </c>
      <c r="D3407" s="247">
        <v>15.76</v>
      </c>
    </row>
    <row r="3408" spans="1:4" ht="13.5" x14ac:dyDescent="0.25">
      <c r="A3408" s="246">
        <v>89356</v>
      </c>
      <c r="B3408" s="246" t="s">
        <v>8649</v>
      </c>
      <c r="C3408" s="246" t="s">
        <v>5237</v>
      </c>
      <c r="D3408" s="247">
        <v>18.66</v>
      </c>
    </row>
    <row r="3409" spans="1:4" ht="13.5" x14ac:dyDescent="0.25">
      <c r="A3409" s="246">
        <v>89357</v>
      </c>
      <c r="B3409" s="246" t="s">
        <v>8650</v>
      </c>
      <c r="C3409" s="246" t="s">
        <v>5237</v>
      </c>
      <c r="D3409" s="247">
        <v>26.71</v>
      </c>
    </row>
    <row r="3410" spans="1:4" ht="13.5" x14ac:dyDescent="0.25">
      <c r="A3410" s="246">
        <v>89401</v>
      </c>
      <c r="B3410" s="246" t="s">
        <v>8651</v>
      </c>
      <c r="C3410" s="246" t="s">
        <v>5237</v>
      </c>
      <c r="D3410" s="247">
        <v>7.09</v>
      </c>
    </row>
    <row r="3411" spans="1:4" ht="13.5" x14ac:dyDescent="0.25">
      <c r="A3411" s="246">
        <v>89402</v>
      </c>
      <c r="B3411" s="246" t="s">
        <v>8652</v>
      </c>
      <c r="C3411" s="246" t="s">
        <v>5237</v>
      </c>
      <c r="D3411" s="247">
        <v>8.64</v>
      </c>
    </row>
    <row r="3412" spans="1:4" ht="13.5" x14ac:dyDescent="0.25">
      <c r="A3412" s="246">
        <v>89403</v>
      </c>
      <c r="B3412" s="246" t="s">
        <v>8653</v>
      </c>
      <c r="C3412" s="246" t="s">
        <v>5237</v>
      </c>
      <c r="D3412" s="247">
        <v>14.74</v>
      </c>
    </row>
    <row r="3413" spans="1:4" ht="13.5" x14ac:dyDescent="0.25">
      <c r="A3413" s="246">
        <v>89446</v>
      </c>
      <c r="B3413" s="246" t="s">
        <v>8654</v>
      </c>
      <c r="C3413" s="246" t="s">
        <v>5237</v>
      </c>
      <c r="D3413" s="247">
        <v>4.84</v>
      </c>
    </row>
    <row r="3414" spans="1:4" ht="13.5" x14ac:dyDescent="0.25">
      <c r="A3414" s="246">
        <v>89447</v>
      </c>
      <c r="B3414" s="246" t="s">
        <v>8655</v>
      </c>
      <c r="C3414" s="246" t="s">
        <v>5237</v>
      </c>
      <c r="D3414" s="247">
        <v>10.28</v>
      </c>
    </row>
    <row r="3415" spans="1:4" ht="13.5" x14ac:dyDescent="0.25">
      <c r="A3415" s="246">
        <v>89448</v>
      </c>
      <c r="B3415" s="246" t="s">
        <v>8656</v>
      </c>
      <c r="C3415" s="246" t="s">
        <v>5237</v>
      </c>
      <c r="D3415" s="247">
        <v>14.78</v>
      </c>
    </row>
    <row r="3416" spans="1:4" ht="13.5" x14ac:dyDescent="0.25">
      <c r="A3416" s="246">
        <v>89449</v>
      </c>
      <c r="B3416" s="246" t="s">
        <v>8657</v>
      </c>
      <c r="C3416" s="246" t="s">
        <v>5237</v>
      </c>
      <c r="D3416" s="247">
        <v>17.010000000000002</v>
      </c>
    </row>
    <row r="3417" spans="1:4" ht="13.5" x14ac:dyDescent="0.25">
      <c r="A3417" s="246">
        <v>89450</v>
      </c>
      <c r="B3417" s="246" t="s">
        <v>8658</v>
      </c>
      <c r="C3417" s="246" t="s">
        <v>5237</v>
      </c>
      <c r="D3417" s="247">
        <v>28.12</v>
      </c>
    </row>
    <row r="3418" spans="1:4" ht="13.5" x14ac:dyDescent="0.25">
      <c r="A3418" s="246">
        <v>89451</v>
      </c>
      <c r="B3418" s="246" t="s">
        <v>8659</v>
      </c>
      <c r="C3418" s="246" t="s">
        <v>5237</v>
      </c>
      <c r="D3418" s="247">
        <v>46.54</v>
      </c>
    </row>
    <row r="3419" spans="1:4" ht="13.5" x14ac:dyDescent="0.25">
      <c r="A3419" s="246">
        <v>89452</v>
      </c>
      <c r="B3419" s="246" t="s">
        <v>8660</v>
      </c>
      <c r="C3419" s="246" t="s">
        <v>5237</v>
      </c>
      <c r="D3419" s="247">
        <v>57.93</v>
      </c>
    </row>
    <row r="3420" spans="1:4" ht="13.5" x14ac:dyDescent="0.25">
      <c r="A3420" s="246">
        <v>89508</v>
      </c>
      <c r="B3420" s="246" t="s">
        <v>8661</v>
      </c>
      <c r="C3420" s="246" t="s">
        <v>5237</v>
      </c>
      <c r="D3420" s="247">
        <v>22.67</v>
      </c>
    </row>
    <row r="3421" spans="1:4" ht="13.5" x14ac:dyDescent="0.25">
      <c r="A3421" s="246">
        <v>89509</v>
      </c>
      <c r="B3421" s="246" t="s">
        <v>8662</v>
      </c>
      <c r="C3421" s="246" t="s">
        <v>5237</v>
      </c>
      <c r="D3421" s="247">
        <v>31.09</v>
      </c>
    </row>
    <row r="3422" spans="1:4" ht="13.5" x14ac:dyDescent="0.25">
      <c r="A3422" s="246">
        <v>89511</v>
      </c>
      <c r="B3422" s="246" t="s">
        <v>8663</v>
      </c>
      <c r="C3422" s="246" t="s">
        <v>5237</v>
      </c>
      <c r="D3422" s="247">
        <v>45.52</v>
      </c>
    </row>
    <row r="3423" spans="1:4" ht="13.5" x14ac:dyDescent="0.25">
      <c r="A3423" s="246">
        <v>89512</v>
      </c>
      <c r="B3423" s="246" t="s">
        <v>8664</v>
      </c>
      <c r="C3423" s="246" t="s">
        <v>5237</v>
      </c>
      <c r="D3423" s="247">
        <v>73.42</v>
      </c>
    </row>
    <row r="3424" spans="1:4" ht="13.5" x14ac:dyDescent="0.25">
      <c r="A3424" s="246">
        <v>89576</v>
      </c>
      <c r="B3424" s="246" t="s">
        <v>8665</v>
      </c>
      <c r="C3424" s="246" t="s">
        <v>5237</v>
      </c>
      <c r="D3424" s="247">
        <v>30.04</v>
      </c>
    </row>
    <row r="3425" spans="1:4" ht="13.5" x14ac:dyDescent="0.25">
      <c r="A3425" s="246">
        <v>89578</v>
      </c>
      <c r="B3425" s="246" t="s">
        <v>8666</v>
      </c>
      <c r="C3425" s="246" t="s">
        <v>5237</v>
      </c>
      <c r="D3425" s="247">
        <v>51.98</v>
      </c>
    </row>
    <row r="3426" spans="1:4" ht="13.5" x14ac:dyDescent="0.25">
      <c r="A3426" s="246">
        <v>89580</v>
      </c>
      <c r="B3426" s="246" t="s">
        <v>8667</v>
      </c>
      <c r="C3426" s="246" t="s">
        <v>5237</v>
      </c>
      <c r="D3426" s="247">
        <v>103.1</v>
      </c>
    </row>
    <row r="3427" spans="1:4" ht="13.5" x14ac:dyDescent="0.25">
      <c r="A3427" s="246">
        <v>89633</v>
      </c>
      <c r="B3427" s="246" t="s">
        <v>8668</v>
      </c>
      <c r="C3427" s="246" t="s">
        <v>5237</v>
      </c>
      <c r="D3427" s="247">
        <v>20.88</v>
      </c>
    </row>
    <row r="3428" spans="1:4" ht="13.5" x14ac:dyDescent="0.25">
      <c r="A3428" s="246">
        <v>89634</v>
      </c>
      <c r="B3428" s="246" t="s">
        <v>8669</v>
      </c>
      <c r="C3428" s="246" t="s">
        <v>5237</v>
      </c>
      <c r="D3428" s="247">
        <v>31.8</v>
      </c>
    </row>
    <row r="3429" spans="1:4" ht="13.5" x14ac:dyDescent="0.25">
      <c r="A3429" s="246">
        <v>89635</v>
      </c>
      <c r="B3429" s="246" t="s">
        <v>8670</v>
      </c>
      <c r="C3429" s="246" t="s">
        <v>5237</v>
      </c>
      <c r="D3429" s="247">
        <v>45.53</v>
      </c>
    </row>
    <row r="3430" spans="1:4" ht="13.5" x14ac:dyDescent="0.25">
      <c r="A3430" s="246">
        <v>89636</v>
      </c>
      <c r="B3430" s="246" t="s">
        <v>8671</v>
      </c>
      <c r="C3430" s="246" t="s">
        <v>5237</v>
      </c>
      <c r="D3430" s="247">
        <v>55.44</v>
      </c>
    </row>
    <row r="3431" spans="1:4" ht="13.5" x14ac:dyDescent="0.25">
      <c r="A3431" s="246">
        <v>89711</v>
      </c>
      <c r="B3431" s="246" t="s">
        <v>8672</v>
      </c>
      <c r="C3431" s="246" t="s">
        <v>5237</v>
      </c>
      <c r="D3431" s="247">
        <v>18.579999999999998</v>
      </c>
    </row>
    <row r="3432" spans="1:4" ht="13.5" x14ac:dyDescent="0.25">
      <c r="A3432" s="246">
        <v>89712</v>
      </c>
      <c r="B3432" s="246" t="s">
        <v>8673</v>
      </c>
      <c r="C3432" s="246" t="s">
        <v>5237</v>
      </c>
      <c r="D3432" s="247">
        <v>28.79</v>
      </c>
    </row>
    <row r="3433" spans="1:4" ht="13.5" x14ac:dyDescent="0.25">
      <c r="A3433" s="246">
        <v>89713</v>
      </c>
      <c r="B3433" s="246" t="s">
        <v>8674</v>
      </c>
      <c r="C3433" s="246" t="s">
        <v>5237</v>
      </c>
      <c r="D3433" s="247">
        <v>44.03</v>
      </c>
    </row>
    <row r="3434" spans="1:4" ht="13.5" x14ac:dyDescent="0.25">
      <c r="A3434" s="246">
        <v>89714</v>
      </c>
      <c r="B3434" s="246" t="s">
        <v>8675</v>
      </c>
      <c r="C3434" s="246" t="s">
        <v>5237</v>
      </c>
      <c r="D3434" s="247">
        <v>55.94</v>
      </c>
    </row>
    <row r="3435" spans="1:4" ht="13.5" x14ac:dyDescent="0.25">
      <c r="A3435" s="246">
        <v>89716</v>
      </c>
      <c r="B3435" s="246" t="s">
        <v>8676</v>
      </c>
      <c r="C3435" s="246" t="s">
        <v>5237</v>
      </c>
      <c r="D3435" s="247">
        <v>22.75</v>
      </c>
    </row>
    <row r="3436" spans="1:4" ht="13.5" x14ac:dyDescent="0.25">
      <c r="A3436" s="246">
        <v>89717</v>
      </c>
      <c r="B3436" s="246" t="s">
        <v>8677</v>
      </c>
      <c r="C3436" s="246" t="s">
        <v>5237</v>
      </c>
      <c r="D3436" s="247">
        <v>34.86</v>
      </c>
    </row>
    <row r="3437" spans="1:4" ht="13.5" x14ac:dyDescent="0.25">
      <c r="A3437" s="246">
        <v>89770</v>
      </c>
      <c r="B3437" s="246" t="s">
        <v>8678</v>
      </c>
      <c r="C3437" s="246" t="s">
        <v>5237</v>
      </c>
      <c r="D3437" s="247">
        <v>38.18</v>
      </c>
    </row>
    <row r="3438" spans="1:4" ht="13.5" x14ac:dyDescent="0.25">
      <c r="A3438" s="246">
        <v>89771</v>
      </c>
      <c r="B3438" s="246" t="s">
        <v>8679</v>
      </c>
      <c r="C3438" s="246" t="s">
        <v>5237</v>
      </c>
      <c r="D3438" s="247">
        <v>52.18</v>
      </c>
    </row>
    <row r="3439" spans="1:4" ht="13.5" x14ac:dyDescent="0.25">
      <c r="A3439" s="246">
        <v>89773</v>
      </c>
      <c r="B3439" s="246" t="s">
        <v>8680</v>
      </c>
      <c r="C3439" s="246" t="s">
        <v>5237</v>
      </c>
      <c r="D3439" s="247">
        <v>121.53</v>
      </c>
    </row>
    <row r="3440" spans="1:4" ht="13.5" x14ac:dyDescent="0.25">
      <c r="A3440" s="246">
        <v>89775</v>
      </c>
      <c r="B3440" s="246" t="s">
        <v>8681</v>
      </c>
      <c r="C3440" s="246" t="s">
        <v>5237</v>
      </c>
      <c r="D3440" s="247">
        <v>191.97</v>
      </c>
    </row>
    <row r="3441" spans="1:4" ht="13.5" x14ac:dyDescent="0.25">
      <c r="A3441" s="246">
        <v>89798</v>
      </c>
      <c r="B3441" s="246" t="s">
        <v>8682</v>
      </c>
      <c r="C3441" s="246" t="s">
        <v>5237</v>
      </c>
      <c r="D3441" s="247">
        <v>14.31</v>
      </c>
    </row>
    <row r="3442" spans="1:4" ht="13.5" x14ac:dyDescent="0.25">
      <c r="A3442" s="246">
        <v>89799</v>
      </c>
      <c r="B3442" s="246" t="s">
        <v>8683</v>
      </c>
      <c r="C3442" s="246" t="s">
        <v>5237</v>
      </c>
      <c r="D3442" s="247">
        <v>22.88</v>
      </c>
    </row>
    <row r="3443" spans="1:4" ht="13.5" x14ac:dyDescent="0.25">
      <c r="A3443" s="246">
        <v>89800</v>
      </c>
      <c r="B3443" s="246" t="s">
        <v>8684</v>
      </c>
      <c r="C3443" s="246" t="s">
        <v>5237</v>
      </c>
      <c r="D3443" s="247">
        <v>27.87</v>
      </c>
    </row>
    <row r="3444" spans="1:4" ht="13.5" x14ac:dyDescent="0.25">
      <c r="A3444" s="246">
        <v>89848</v>
      </c>
      <c r="B3444" s="246" t="s">
        <v>8685</v>
      </c>
      <c r="C3444" s="246" t="s">
        <v>5237</v>
      </c>
      <c r="D3444" s="247">
        <v>32.619999999999997</v>
      </c>
    </row>
    <row r="3445" spans="1:4" ht="13.5" x14ac:dyDescent="0.25">
      <c r="A3445" s="246">
        <v>89849</v>
      </c>
      <c r="B3445" s="246" t="s">
        <v>8686</v>
      </c>
      <c r="C3445" s="246" t="s">
        <v>5237</v>
      </c>
      <c r="D3445" s="247">
        <v>67.03</v>
      </c>
    </row>
    <row r="3446" spans="1:4" ht="13.5" x14ac:dyDescent="0.25">
      <c r="A3446" s="246">
        <v>89865</v>
      </c>
      <c r="B3446" s="246" t="s">
        <v>8687</v>
      </c>
      <c r="C3446" s="246" t="s">
        <v>5237</v>
      </c>
      <c r="D3446" s="247">
        <v>11.61</v>
      </c>
    </row>
    <row r="3447" spans="1:4" ht="13.5" x14ac:dyDescent="0.25">
      <c r="A3447" s="246">
        <v>91784</v>
      </c>
      <c r="B3447" s="246" t="s">
        <v>8688</v>
      </c>
      <c r="C3447" s="246" t="s">
        <v>5237</v>
      </c>
      <c r="D3447" s="247">
        <v>38.159999999999997</v>
      </c>
    </row>
    <row r="3448" spans="1:4" ht="13.5" x14ac:dyDescent="0.25">
      <c r="A3448" s="246">
        <v>91785</v>
      </c>
      <c r="B3448" s="246" t="s">
        <v>8689</v>
      </c>
      <c r="C3448" s="246" t="s">
        <v>5237</v>
      </c>
      <c r="D3448" s="247">
        <v>37.89</v>
      </c>
    </row>
    <row r="3449" spans="1:4" ht="13.5" x14ac:dyDescent="0.25">
      <c r="A3449" s="246">
        <v>91786</v>
      </c>
      <c r="B3449" s="246" t="s">
        <v>8690</v>
      </c>
      <c r="C3449" s="246" t="s">
        <v>5237</v>
      </c>
      <c r="D3449" s="247">
        <v>27.38</v>
      </c>
    </row>
    <row r="3450" spans="1:4" ht="13.5" x14ac:dyDescent="0.25">
      <c r="A3450" s="246">
        <v>91787</v>
      </c>
      <c r="B3450" s="246" t="s">
        <v>8691</v>
      </c>
      <c r="C3450" s="246" t="s">
        <v>5237</v>
      </c>
      <c r="D3450" s="247">
        <v>31.6</v>
      </c>
    </row>
    <row r="3451" spans="1:4" ht="13.5" x14ac:dyDescent="0.25">
      <c r="A3451" s="246">
        <v>91788</v>
      </c>
      <c r="B3451" s="246" t="s">
        <v>8692</v>
      </c>
      <c r="C3451" s="246" t="s">
        <v>5237</v>
      </c>
      <c r="D3451" s="247">
        <v>40.119999999999997</v>
      </c>
    </row>
    <row r="3452" spans="1:4" ht="13.5" x14ac:dyDescent="0.25">
      <c r="A3452" s="246">
        <v>91789</v>
      </c>
      <c r="B3452" s="246" t="s">
        <v>8693</v>
      </c>
      <c r="C3452" s="246" t="s">
        <v>5237</v>
      </c>
      <c r="D3452" s="247">
        <v>52.95</v>
      </c>
    </row>
    <row r="3453" spans="1:4" ht="13.5" x14ac:dyDescent="0.25">
      <c r="A3453" s="246">
        <v>91790</v>
      </c>
      <c r="B3453" s="246" t="s">
        <v>8694</v>
      </c>
      <c r="C3453" s="246" t="s">
        <v>5237</v>
      </c>
      <c r="D3453" s="247">
        <v>78.73</v>
      </c>
    </row>
    <row r="3454" spans="1:4" ht="13.5" x14ac:dyDescent="0.25">
      <c r="A3454" s="246">
        <v>91791</v>
      </c>
      <c r="B3454" s="246" t="s">
        <v>8695</v>
      </c>
      <c r="C3454" s="246" t="s">
        <v>5237</v>
      </c>
      <c r="D3454" s="247">
        <v>109.7</v>
      </c>
    </row>
    <row r="3455" spans="1:4" ht="13.5" x14ac:dyDescent="0.25">
      <c r="A3455" s="246">
        <v>91792</v>
      </c>
      <c r="B3455" s="246" t="s">
        <v>8696</v>
      </c>
      <c r="C3455" s="246" t="s">
        <v>5237</v>
      </c>
      <c r="D3455" s="247">
        <v>54.1</v>
      </c>
    </row>
    <row r="3456" spans="1:4" ht="13.5" x14ac:dyDescent="0.25">
      <c r="A3456" s="246">
        <v>91793</v>
      </c>
      <c r="B3456" s="246" t="s">
        <v>8697</v>
      </c>
      <c r="C3456" s="246" t="s">
        <v>5237</v>
      </c>
      <c r="D3456" s="247">
        <v>87.2</v>
      </c>
    </row>
    <row r="3457" spans="1:4" ht="13.5" x14ac:dyDescent="0.25">
      <c r="A3457" s="246">
        <v>91794</v>
      </c>
      <c r="B3457" s="246" t="s">
        <v>8698</v>
      </c>
      <c r="C3457" s="246" t="s">
        <v>5237</v>
      </c>
      <c r="D3457" s="247">
        <v>44.32</v>
      </c>
    </row>
    <row r="3458" spans="1:4" ht="13.5" x14ac:dyDescent="0.25">
      <c r="A3458" s="246">
        <v>91795</v>
      </c>
      <c r="B3458" s="246" t="s">
        <v>8699</v>
      </c>
      <c r="C3458" s="246" t="s">
        <v>5237</v>
      </c>
      <c r="D3458" s="247">
        <v>72.73</v>
      </c>
    </row>
    <row r="3459" spans="1:4" ht="13.5" x14ac:dyDescent="0.25">
      <c r="A3459" s="246">
        <v>91796</v>
      </c>
      <c r="B3459" s="246" t="s">
        <v>8700</v>
      </c>
      <c r="C3459" s="246" t="s">
        <v>5237</v>
      </c>
      <c r="D3459" s="247">
        <v>80.81</v>
      </c>
    </row>
    <row r="3460" spans="1:4" ht="13.5" x14ac:dyDescent="0.25">
      <c r="A3460" s="246">
        <v>92275</v>
      </c>
      <c r="B3460" s="246" t="s">
        <v>8701</v>
      </c>
      <c r="C3460" s="246" t="s">
        <v>5237</v>
      </c>
      <c r="D3460" s="247">
        <v>63.83</v>
      </c>
    </row>
    <row r="3461" spans="1:4" ht="13.5" x14ac:dyDescent="0.25">
      <c r="A3461" s="246">
        <v>92276</v>
      </c>
      <c r="B3461" s="246" t="s">
        <v>8702</v>
      </c>
      <c r="C3461" s="246" t="s">
        <v>5237</v>
      </c>
      <c r="D3461" s="247">
        <v>80.87</v>
      </c>
    </row>
    <row r="3462" spans="1:4" ht="13.5" x14ac:dyDescent="0.25">
      <c r="A3462" s="246">
        <v>92277</v>
      </c>
      <c r="B3462" s="246" t="s">
        <v>8703</v>
      </c>
      <c r="C3462" s="246" t="s">
        <v>5237</v>
      </c>
      <c r="D3462" s="247">
        <v>116.86</v>
      </c>
    </row>
    <row r="3463" spans="1:4" ht="13.5" x14ac:dyDescent="0.25">
      <c r="A3463" s="246">
        <v>92278</v>
      </c>
      <c r="B3463" s="246" t="s">
        <v>8704</v>
      </c>
      <c r="C3463" s="246" t="s">
        <v>5237</v>
      </c>
      <c r="D3463" s="247">
        <v>157.31</v>
      </c>
    </row>
    <row r="3464" spans="1:4" ht="13.5" x14ac:dyDescent="0.25">
      <c r="A3464" s="246">
        <v>92279</v>
      </c>
      <c r="B3464" s="246" t="s">
        <v>8705</v>
      </c>
      <c r="C3464" s="246" t="s">
        <v>5237</v>
      </c>
      <c r="D3464" s="247">
        <v>227.51</v>
      </c>
    </row>
    <row r="3465" spans="1:4" ht="13.5" x14ac:dyDescent="0.25">
      <c r="A3465" s="246">
        <v>92280</v>
      </c>
      <c r="B3465" s="246" t="s">
        <v>8706</v>
      </c>
      <c r="C3465" s="246" t="s">
        <v>5237</v>
      </c>
      <c r="D3465" s="247">
        <v>319.70999999999998</v>
      </c>
    </row>
    <row r="3466" spans="1:4" ht="13.5" x14ac:dyDescent="0.25">
      <c r="A3466" s="246">
        <v>92281</v>
      </c>
      <c r="B3466" s="246" t="s">
        <v>8707</v>
      </c>
      <c r="C3466" s="246" t="s">
        <v>5237</v>
      </c>
      <c r="D3466" s="247">
        <v>168.32</v>
      </c>
    </row>
    <row r="3467" spans="1:4" ht="13.5" x14ac:dyDescent="0.25">
      <c r="A3467" s="246">
        <v>92282</v>
      </c>
      <c r="B3467" s="246" t="s">
        <v>8708</v>
      </c>
      <c r="C3467" s="246" t="s">
        <v>5237</v>
      </c>
      <c r="D3467" s="247">
        <v>189.6</v>
      </c>
    </row>
    <row r="3468" spans="1:4" ht="13.5" x14ac:dyDescent="0.25">
      <c r="A3468" s="246">
        <v>92283</v>
      </c>
      <c r="B3468" s="246" t="s">
        <v>8709</v>
      </c>
      <c r="C3468" s="246" t="s">
        <v>5237</v>
      </c>
      <c r="D3468" s="247">
        <v>254.4</v>
      </c>
    </row>
    <row r="3469" spans="1:4" ht="13.5" x14ac:dyDescent="0.25">
      <c r="A3469" s="246">
        <v>92284</v>
      </c>
      <c r="B3469" s="246" t="s">
        <v>8710</v>
      </c>
      <c r="C3469" s="246" t="s">
        <v>5237</v>
      </c>
      <c r="D3469" s="247">
        <v>314.22000000000003</v>
      </c>
    </row>
    <row r="3470" spans="1:4" ht="13.5" x14ac:dyDescent="0.25">
      <c r="A3470" s="246">
        <v>92285</v>
      </c>
      <c r="B3470" s="246" t="s">
        <v>8711</v>
      </c>
      <c r="C3470" s="246" t="s">
        <v>5237</v>
      </c>
      <c r="D3470" s="247">
        <v>415.08</v>
      </c>
    </row>
    <row r="3471" spans="1:4" ht="13.5" x14ac:dyDescent="0.25">
      <c r="A3471" s="246">
        <v>92286</v>
      </c>
      <c r="B3471" s="246" t="s">
        <v>8712</v>
      </c>
      <c r="C3471" s="246" t="s">
        <v>5237</v>
      </c>
      <c r="D3471" s="247">
        <v>509.92</v>
      </c>
    </row>
    <row r="3472" spans="1:4" ht="13.5" x14ac:dyDescent="0.25">
      <c r="A3472" s="246">
        <v>92305</v>
      </c>
      <c r="B3472" s="246" t="s">
        <v>8713</v>
      </c>
      <c r="C3472" s="246" t="s">
        <v>5237</v>
      </c>
      <c r="D3472" s="247">
        <v>40.840000000000003</v>
      </c>
    </row>
    <row r="3473" spans="1:4" ht="13.5" x14ac:dyDescent="0.25">
      <c r="A3473" s="246">
        <v>92306</v>
      </c>
      <c r="B3473" s="246" t="s">
        <v>8714</v>
      </c>
      <c r="C3473" s="246" t="s">
        <v>5237</v>
      </c>
      <c r="D3473" s="247">
        <v>67.55</v>
      </c>
    </row>
    <row r="3474" spans="1:4" ht="13.5" x14ac:dyDescent="0.25">
      <c r="A3474" s="246">
        <v>92307</v>
      </c>
      <c r="B3474" s="246" t="s">
        <v>8715</v>
      </c>
      <c r="C3474" s="246" t="s">
        <v>5237</v>
      </c>
      <c r="D3474" s="247">
        <v>84.86</v>
      </c>
    </row>
    <row r="3475" spans="1:4" ht="13.5" x14ac:dyDescent="0.25">
      <c r="A3475" s="246">
        <v>92308</v>
      </c>
      <c r="B3475" s="246" t="s">
        <v>8716</v>
      </c>
      <c r="C3475" s="246" t="s">
        <v>5237</v>
      </c>
      <c r="D3475" s="247">
        <v>64.52</v>
      </c>
    </row>
    <row r="3476" spans="1:4" ht="13.5" x14ac:dyDescent="0.25">
      <c r="A3476" s="246">
        <v>92309</v>
      </c>
      <c r="B3476" s="246" t="s">
        <v>8717</v>
      </c>
      <c r="C3476" s="246" t="s">
        <v>5237</v>
      </c>
      <c r="D3476" s="247">
        <v>173.92</v>
      </c>
    </row>
    <row r="3477" spans="1:4" ht="13.5" x14ac:dyDescent="0.25">
      <c r="A3477" s="246">
        <v>92310</v>
      </c>
      <c r="B3477" s="246" t="s">
        <v>8718</v>
      </c>
      <c r="C3477" s="246" t="s">
        <v>5237</v>
      </c>
      <c r="D3477" s="247">
        <v>195.51</v>
      </c>
    </row>
    <row r="3478" spans="1:4" ht="13.5" x14ac:dyDescent="0.25">
      <c r="A3478" s="246">
        <v>92320</v>
      </c>
      <c r="B3478" s="246" t="s">
        <v>8719</v>
      </c>
      <c r="C3478" s="246" t="s">
        <v>5237</v>
      </c>
      <c r="D3478" s="247">
        <v>49.01</v>
      </c>
    </row>
    <row r="3479" spans="1:4" ht="13.5" x14ac:dyDescent="0.25">
      <c r="A3479" s="246">
        <v>92321</v>
      </c>
      <c r="B3479" s="246" t="s">
        <v>8720</v>
      </c>
      <c r="C3479" s="246" t="s">
        <v>5237</v>
      </c>
      <c r="D3479" s="247">
        <v>81.59</v>
      </c>
    </row>
    <row r="3480" spans="1:4" ht="13.5" x14ac:dyDescent="0.25">
      <c r="A3480" s="246">
        <v>92322</v>
      </c>
      <c r="B3480" s="246" t="s">
        <v>8721</v>
      </c>
      <c r="C3480" s="246" t="s">
        <v>5237</v>
      </c>
      <c r="D3480" s="247">
        <v>104</v>
      </c>
    </row>
    <row r="3481" spans="1:4" ht="13.5" x14ac:dyDescent="0.25">
      <c r="A3481" s="246">
        <v>92323</v>
      </c>
      <c r="B3481" s="246" t="s">
        <v>8722</v>
      </c>
      <c r="C3481" s="246" t="s">
        <v>5237</v>
      </c>
      <c r="D3481" s="247">
        <v>70.73</v>
      </c>
    </row>
    <row r="3482" spans="1:4" ht="13.5" x14ac:dyDescent="0.25">
      <c r="A3482" s="246">
        <v>92324</v>
      </c>
      <c r="B3482" s="246" t="s">
        <v>8723</v>
      </c>
      <c r="C3482" s="246" t="s">
        <v>5237</v>
      </c>
      <c r="D3482" s="247">
        <v>186</v>
      </c>
    </row>
    <row r="3483" spans="1:4" ht="13.5" x14ac:dyDescent="0.25">
      <c r="A3483" s="246">
        <v>92325</v>
      </c>
      <c r="B3483" s="246" t="s">
        <v>8724</v>
      </c>
      <c r="C3483" s="246" t="s">
        <v>5237</v>
      </c>
      <c r="D3483" s="247">
        <v>212.65</v>
      </c>
    </row>
    <row r="3484" spans="1:4" ht="13.5" x14ac:dyDescent="0.25">
      <c r="A3484" s="246">
        <v>92335</v>
      </c>
      <c r="B3484" s="246" t="s">
        <v>8725</v>
      </c>
      <c r="C3484" s="246" t="s">
        <v>5237</v>
      </c>
      <c r="D3484" s="247">
        <v>104.9</v>
      </c>
    </row>
    <row r="3485" spans="1:4" ht="13.5" x14ac:dyDescent="0.25">
      <c r="A3485" s="246">
        <v>92336</v>
      </c>
      <c r="B3485" s="246" t="s">
        <v>8726</v>
      </c>
      <c r="C3485" s="246" t="s">
        <v>5237</v>
      </c>
      <c r="D3485" s="247">
        <v>129.30000000000001</v>
      </c>
    </row>
    <row r="3486" spans="1:4" ht="13.5" x14ac:dyDescent="0.25">
      <c r="A3486" s="246">
        <v>92337</v>
      </c>
      <c r="B3486" s="246" t="s">
        <v>8727</v>
      </c>
      <c r="C3486" s="246" t="s">
        <v>5237</v>
      </c>
      <c r="D3486" s="247">
        <v>171.46</v>
      </c>
    </row>
    <row r="3487" spans="1:4" ht="13.5" x14ac:dyDescent="0.25">
      <c r="A3487" s="246">
        <v>92338</v>
      </c>
      <c r="B3487" s="246" t="s">
        <v>8728</v>
      </c>
      <c r="C3487" s="246" t="s">
        <v>5237</v>
      </c>
      <c r="D3487" s="247">
        <v>117.44</v>
      </c>
    </row>
    <row r="3488" spans="1:4" ht="13.5" x14ac:dyDescent="0.25">
      <c r="A3488" s="246">
        <v>92339</v>
      </c>
      <c r="B3488" s="246" t="s">
        <v>8729</v>
      </c>
      <c r="C3488" s="246" t="s">
        <v>5237</v>
      </c>
      <c r="D3488" s="247">
        <v>178.67</v>
      </c>
    </row>
    <row r="3489" spans="1:4" ht="13.5" x14ac:dyDescent="0.25">
      <c r="A3489" s="246">
        <v>92341</v>
      </c>
      <c r="B3489" s="246" t="s">
        <v>8730</v>
      </c>
      <c r="C3489" s="246" t="s">
        <v>5237</v>
      </c>
      <c r="D3489" s="247">
        <v>113.06</v>
      </c>
    </row>
    <row r="3490" spans="1:4" ht="13.5" x14ac:dyDescent="0.25">
      <c r="A3490" s="246">
        <v>92342</v>
      </c>
      <c r="B3490" s="246" t="s">
        <v>8731</v>
      </c>
      <c r="C3490" s="246" t="s">
        <v>5237</v>
      </c>
      <c r="D3490" s="247">
        <v>137.51</v>
      </c>
    </row>
    <row r="3491" spans="1:4" ht="13.5" x14ac:dyDescent="0.25">
      <c r="A3491" s="246">
        <v>92343</v>
      </c>
      <c r="B3491" s="246" t="s">
        <v>8732</v>
      </c>
      <c r="C3491" s="246" t="s">
        <v>5237</v>
      </c>
      <c r="D3491" s="247">
        <v>179.74</v>
      </c>
    </row>
    <row r="3492" spans="1:4" ht="13.5" x14ac:dyDescent="0.25">
      <c r="A3492" s="246">
        <v>92359</v>
      </c>
      <c r="B3492" s="246" t="s">
        <v>8733</v>
      </c>
      <c r="C3492" s="246" t="s">
        <v>5237</v>
      </c>
      <c r="D3492" s="247">
        <v>55.85</v>
      </c>
    </row>
    <row r="3493" spans="1:4" ht="13.5" x14ac:dyDescent="0.25">
      <c r="A3493" s="246">
        <v>92360</v>
      </c>
      <c r="B3493" s="246" t="s">
        <v>8734</v>
      </c>
      <c r="C3493" s="246" t="s">
        <v>5237</v>
      </c>
      <c r="D3493" s="247">
        <v>74.66</v>
      </c>
    </row>
    <row r="3494" spans="1:4" ht="13.5" x14ac:dyDescent="0.25">
      <c r="A3494" s="246">
        <v>92361</v>
      </c>
      <c r="B3494" s="246" t="s">
        <v>8735</v>
      </c>
      <c r="C3494" s="246" t="s">
        <v>5237</v>
      </c>
      <c r="D3494" s="247">
        <v>100.72</v>
      </c>
    </row>
    <row r="3495" spans="1:4" ht="13.5" x14ac:dyDescent="0.25">
      <c r="A3495" s="246">
        <v>92362</v>
      </c>
      <c r="B3495" s="246" t="s">
        <v>8736</v>
      </c>
      <c r="C3495" s="246" t="s">
        <v>5237</v>
      </c>
      <c r="D3495" s="247">
        <v>161.28</v>
      </c>
    </row>
    <row r="3496" spans="1:4" ht="13.5" x14ac:dyDescent="0.25">
      <c r="A3496" s="246">
        <v>92364</v>
      </c>
      <c r="B3496" s="246" t="s">
        <v>8737</v>
      </c>
      <c r="C3496" s="246" t="s">
        <v>5237</v>
      </c>
      <c r="D3496" s="247">
        <v>63.37</v>
      </c>
    </row>
    <row r="3497" spans="1:4" ht="13.5" x14ac:dyDescent="0.25">
      <c r="A3497" s="246">
        <v>92365</v>
      </c>
      <c r="B3497" s="246" t="s">
        <v>8738</v>
      </c>
      <c r="C3497" s="246" t="s">
        <v>5237</v>
      </c>
      <c r="D3497" s="247">
        <v>73.12</v>
      </c>
    </row>
    <row r="3498" spans="1:4" ht="13.5" x14ac:dyDescent="0.25">
      <c r="A3498" s="246">
        <v>92366</v>
      </c>
      <c r="B3498" s="246" t="s">
        <v>8739</v>
      </c>
      <c r="C3498" s="246" t="s">
        <v>5237</v>
      </c>
      <c r="D3498" s="247">
        <v>102.97</v>
      </c>
    </row>
    <row r="3499" spans="1:4" ht="13.5" x14ac:dyDescent="0.25">
      <c r="A3499" s="246">
        <v>92367</v>
      </c>
      <c r="B3499" s="246" t="s">
        <v>8740</v>
      </c>
      <c r="C3499" s="246" t="s">
        <v>5237</v>
      </c>
      <c r="D3499" s="247">
        <v>126.96</v>
      </c>
    </row>
    <row r="3500" spans="1:4" ht="13.5" x14ac:dyDescent="0.25">
      <c r="A3500" s="246">
        <v>92368</v>
      </c>
      <c r="B3500" s="246" t="s">
        <v>8741</v>
      </c>
      <c r="C3500" s="246" t="s">
        <v>5237</v>
      </c>
      <c r="D3500" s="247">
        <v>168.78</v>
      </c>
    </row>
    <row r="3501" spans="1:4" ht="13.5" x14ac:dyDescent="0.25">
      <c r="A3501" s="246">
        <v>92645</v>
      </c>
      <c r="B3501" s="246" t="s">
        <v>8742</v>
      </c>
      <c r="C3501" s="246" t="s">
        <v>5237</v>
      </c>
      <c r="D3501" s="247">
        <v>58.86</v>
      </c>
    </row>
    <row r="3502" spans="1:4" ht="13.5" x14ac:dyDescent="0.25">
      <c r="A3502" s="246">
        <v>92646</v>
      </c>
      <c r="B3502" s="246" t="s">
        <v>8743</v>
      </c>
      <c r="C3502" s="246" t="s">
        <v>5237</v>
      </c>
      <c r="D3502" s="247">
        <v>77.67</v>
      </c>
    </row>
    <row r="3503" spans="1:4" ht="13.5" x14ac:dyDescent="0.25">
      <c r="A3503" s="246">
        <v>92648</v>
      </c>
      <c r="B3503" s="246" t="s">
        <v>8744</v>
      </c>
      <c r="C3503" s="246" t="s">
        <v>5237</v>
      </c>
      <c r="D3503" s="247">
        <v>84.99</v>
      </c>
    </row>
    <row r="3504" spans="1:4" ht="13.5" x14ac:dyDescent="0.25">
      <c r="A3504" s="246">
        <v>92649</v>
      </c>
      <c r="B3504" s="246" t="s">
        <v>8745</v>
      </c>
      <c r="C3504" s="246" t="s">
        <v>5237</v>
      </c>
      <c r="D3504" s="247">
        <v>103.72</v>
      </c>
    </row>
    <row r="3505" spans="1:4" ht="13.5" x14ac:dyDescent="0.25">
      <c r="A3505" s="246">
        <v>92650</v>
      </c>
      <c r="B3505" s="246" t="s">
        <v>8746</v>
      </c>
      <c r="C3505" s="246" t="s">
        <v>5237</v>
      </c>
      <c r="D3505" s="247">
        <v>164.28</v>
      </c>
    </row>
    <row r="3506" spans="1:4" ht="13.5" x14ac:dyDescent="0.25">
      <c r="A3506" s="246">
        <v>92652</v>
      </c>
      <c r="B3506" s="246" t="s">
        <v>8747</v>
      </c>
      <c r="C3506" s="246" t="s">
        <v>5237</v>
      </c>
      <c r="D3506" s="247">
        <v>67.09</v>
      </c>
    </row>
    <row r="3507" spans="1:4" ht="13.5" x14ac:dyDescent="0.25">
      <c r="A3507" s="246">
        <v>92653</v>
      </c>
      <c r="B3507" s="246" t="s">
        <v>8748</v>
      </c>
      <c r="C3507" s="246" t="s">
        <v>5237</v>
      </c>
      <c r="D3507" s="247">
        <v>76.89</v>
      </c>
    </row>
    <row r="3508" spans="1:4" ht="13.5" x14ac:dyDescent="0.25">
      <c r="A3508" s="246">
        <v>92654</v>
      </c>
      <c r="B3508" s="246" t="s">
        <v>8749</v>
      </c>
      <c r="C3508" s="246" t="s">
        <v>5237</v>
      </c>
      <c r="D3508" s="247">
        <v>106.73</v>
      </c>
    </row>
    <row r="3509" spans="1:4" ht="13.5" x14ac:dyDescent="0.25">
      <c r="A3509" s="246">
        <v>92655</v>
      </c>
      <c r="B3509" s="246" t="s">
        <v>8750</v>
      </c>
      <c r="C3509" s="246" t="s">
        <v>5237</v>
      </c>
      <c r="D3509" s="247">
        <v>130.79</v>
      </c>
    </row>
    <row r="3510" spans="1:4" ht="13.5" x14ac:dyDescent="0.25">
      <c r="A3510" s="246">
        <v>92656</v>
      </c>
      <c r="B3510" s="246" t="s">
        <v>8751</v>
      </c>
      <c r="C3510" s="246" t="s">
        <v>5237</v>
      </c>
      <c r="D3510" s="247">
        <v>172.61</v>
      </c>
    </row>
    <row r="3511" spans="1:4" ht="13.5" x14ac:dyDescent="0.25">
      <c r="A3511" s="246">
        <v>92687</v>
      </c>
      <c r="B3511" s="246" t="s">
        <v>8752</v>
      </c>
      <c r="C3511" s="246" t="s">
        <v>5237</v>
      </c>
      <c r="D3511" s="247">
        <v>30.51</v>
      </c>
    </row>
    <row r="3512" spans="1:4" ht="13.5" x14ac:dyDescent="0.25">
      <c r="A3512" s="246">
        <v>92688</v>
      </c>
      <c r="B3512" s="246" t="s">
        <v>8753</v>
      </c>
      <c r="C3512" s="246" t="s">
        <v>5237</v>
      </c>
      <c r="D3512" s="247">
        <v>41.6</v>
      </c>
    </row>
    <row r="3513" spans="1:4" ht="13.5" x14ac:dyDescent="0.25">
      <c r="A3513" s="246">
        <v>92689</v>
      </c>
      <c r="B3513" s="246" t="s">
        <v>8754</v>
      </c>
      <c r="C3513" s="246" t="s">
        <v>5237</v>
      </c>
      <c r="D3513" s="247">
        <v>41.27</v>
      </c>
    </row>
    <row r="3514" spans="1:4" ht="13.5" x14ac:dyDescent="0.25">
      <c r="A3514" s="246">
        <v>92690</v>
      </c>
      <c r="B3514" s="246" t="s">
        <v>8755</v>
      </c>
      <c r="C3514" s="246" t="s">
        <v>5237</v>
      </c>
      <c r="D3514" s="247">
        <v>58.74</v>
      </c>
    </row>
    <row r="3515" spans="1:4" ht="13.5" x14ac:dyDescent="0.25">
      <c r="A3515" s="246">
        <v>92691</v>
      </c>
      <c r="B3515" s="246" t="s">
        <v>8756</v>
      </c>
      <c r="C3515" s="246" t="s">
        <v>5237</v>
      </c>
      <c r="D3515" s="247">
        <v>75.83</v>
      </c>
    </row>
    <row r="3516" spans="1:4" ht="13.5" x14ac:dyDescent="0.25">
      <c r="A3516" s="246">
        <v>94462</v>
      </c>
      <c r="B3516" s="246" t="s">
        <v>8757</v>
      </c>
      <c r="C3516" s="246" t="s">
        <v>5237</v>
      </c>
      <c r="D3516" s="247">
        <v>109.59</v>
      </c>
    </row>
    <row r="3517" spans="1:4" ht="13.5" x14ac:dyDescent="0.25">
      <c r="A3517" s="246">
        <v>94463</v>
      </c>
      <c r="B3517" s="246" t="s">
        <v>8758</v>
      </c>
      <c r="C3517" s="246" t="s">
        <v>5237</v>
      </c>
      <c r="D3517" s="247">
        <v>130.63999999999999</v>
      </c>
    </row>
    <row r="3518" spans="1:4" ht="13.5" x14ac:dyDescent="0.25">
      <c r="A3518" s="246">
        <v>94464</v>
      </c>
      <c r="B3518" s="246" t="s">
        <v>8759</v>
      </c>
      <c r="C3518" s="246" t="s">
        <v>5237</v>
      </c>
      <c r="D3518" s="247">
        <v>186</v>
      </c>
    </row>
    <row r="3519" spans="1:4" ht="13.5" x14ac:dyDescent="0.25">
      <c r="A3519" s="246">
        <v>94602</v>
      </c>
      <c r="B3519" s="246" t="s">
        <v>8760</v>
      </c>
      <c r="C3519" s="246" t="s">
        <v>5237</v>
      </c>
      <c r="D3519" s="247">
        <v>234.92</v>
      </c>
    </row>
    <row r="3520" spans="1:4" ht="13.5" x14ac:dyDescent="0.25">
      <c r="A3520" s="246">
        <v>94603</v>
      </c>
      <c r="B3520" s="246" t="s">
        <v>8761</v>
      </c>
      <c r="C3520" s="246" t="s">
        <v>5237</v>
      </c>
      <c r="D3520" s="247">
        <v>320.27</v>
      </c>
    </row>
    <row r="3521" spans="1:4" ht="13.5" x14ac:dyDescent="0.25">
      <c r="A3521" s="246">
        <v>94604</v>
      </c>
      <c r="B3521" s="246" t="s">
        <v>8762</v>
      </c>
      <c r="C3521" s="246" t="s">
        <v>5237</v>
      </c>
      <c r="D3521" s="247">
        <v>441.27</v>
      </c>
    </row>
    <row r="3522" spans="1:4" ht="13.5" x14ac:dyDescent="0.25">
      <c r="A3522" s="246">
        <v>94605</v>
      </c>
      <c r="B3522" s="246" t="s">
        <v>8763</v>
      </c>
      <c r="C3522" s="246" t="s">
        <v>5237</v>
      </c>
      <c r="D3522" s="247">
        <v>637.16999999999996</v>
      </c>
    </row>
    <row r="3523" spans="1:4" ht="13.5" x14ac:dyDescent="0.25">
      <c r="A3523" s="246">
        <v>94648</v>
      </c>
      <c r="B3523" s="246" t="s">
        <v>8764</v>
      </c>
      <c r="C3523" s="246" t="s">
        <v>5237</v>
      </c>
      <c r="D3523" s="247">
        <v>9.26</v>
      </c>
    </row>
    <row r="3524" spans="1:4" ht="13.5" x14ac:dyDescent="0.25">
      <c r="A3524" s="246">
        <v>94649</v>
      </c>
      <c r="B3524" s="246" t="s">
        <v>8765</v>
      </c>
      <c r="C3524" s="246" t="s">
        <v>5237</v>
      </c>
      <c r="D3524" s="247">
        <v>14.45</v>
      </c>
    </row>
    <row r="3525" spans="1:4" ht="13.5" x14ac:dyDescent="0.25">
      <c r="A3525" s="246">
        <v>94650</v>
      </c>
      <c r="B3525" s="246" t="s">
        <v>8766</v>
      </c>
      <c r="C3525" s="246" t="s">
        <v>5237</v>
      </c>
      <c r="D3525" s="247">
        <v>20.68</v>
      </c>
    </row>
    <row r="3526" spans="1:4" ht="13.5" x14ac:dyDescent="0.25">
      <c r="A3526" s="246">
        <v>94651</v>
      </c>
      <c r="B3526" s="246" t="s">
        <v>8767</v>
      </c>
      <c r="C3526" s="246" t="s">
        <v>5237</v>
      </c>
      <c r="D3526" s="247">
        <v>22.64</v>
      </c>
    </row>
    <row r="3527" spans="1:4" ht="13.5" x14ac:dyDescent="0.25">
      <c r="A3527" s="246">
        <v>94652</v>
      </c>
      <c r="B3527" s="246" t="s">
        <v>8768</v>
      </c>
      <c r="C3527" s="246" t="s">
        <v>5237</v>
      </c>
      <c r="D3527" s="247">
        <v>36.840000000000003</v>
      </c>
    </row>
    <row r="3528" spans="1:4" ht="13.5" x14ac:dyDescent="0.25">
      <c r="A3528" s="246">
        <v>94653</v>
      </c>
      <c r="B3528" s="246" t="s">
        <v>8769</v>
      </c>
      <c r="C3528" s="246" t="s">
        <v>5237</v>
      </c>
      <c r="D3528" s="247">
        <v>53.74</v>
      </c>
    </row>
    <row r="3529" spans="1:4" ht="13.5" x14ac:dyDescent="0.25">
      <c r="A3529" s="246">
        <v>94654</v>
      </c>
      <c r="B3529" s="246" t="s">
        <v>8770</v>
      </c>
      <c r="C3529" s="246" t="s">
        <v>5237</v>
      </c>
      <c r="D3529" s="247">
        <v>70.510000000000005</v>
      </c>
    </row>
    <row r="3530" spans="1:4" ht="13.5" x14ac:dyDescent="0.25">
      <c r="A3530" s="246">
        <v>94655</v>
      </c>
      <c r="B3530" s="246" t="s">
        <v>8771</v>
      </c>
      <c r="C3530" s="246" t="s">
        <v>5237</v>
      </c>
      <c r="D3530" s="247">
        <v>100.62</v>
      </c>
    </row>
    <row r="3531" spans="1:4" ht="13.5" x14ac:dyDescent="0.25">
      <c r="A3531" s="246">
        <v>94716</v>
      </c>
      <c r="B3531" s="246" t="s">
        <v>8772</v>
      </c>
      <c r="C3531" s="246" t="s">
        <v>5237</v>
      </c>
      <c r="D3531" s="247">
        <v>22.94</v>
      </c>
    </row>
    <row r="3532" spans="1:4" ht="13.5" x14ac:dyDescent="0.25">
      <c r="A3532" s="246">
        <v>94717</v>
      </c>
      <c r="B3532" s="246" t="s">
        <v>8773</v>
      </c>
      <c r="C3532" s="246" t="s">
        <v>5237</v>
      </c>
      <c r="D3532" s="247">
        <v>33.96</v>
      </c>
    </row>
    <row r="3533" spans="1:4" ht="13.5" x14ac:dyDescent="0.25">
      <c r="A3533" s="246">
        <v>94718</v>
      </c>
      <c r="B3533" s="246" t="s">
        <v>8774</v>
      </c>
      <c r="C3533" s="246" t="s">
        <v>5237</v>
      </c>
      <c r="D3533" s="247">
        <v>41.97</v>
      </c>
    </row>
    <row r="3534" spans="1:4" ht="13.5" x14ac:dyDescent="0.25">
      <c r="A3534" s="246">
        <v>94719</v>
      </c>
      <c r="B3534" s="246" t="s">
        <v>8775</v>
      </c>
      <c r="C3534" s="246" t="s">
        <v>5237</v>
      </c>
      <c r="D3534" s="247">
        <v>55.19</v>
      </c>
    </row>
    <row r="3535" spans="1:4" ht="13.5" x14ac:dyDescent="0.25">
      <c r="A3535" s="246">
        <v>94720</v>
      </c>
      <c r="B3535" s="246" t="s">
        <v>8776</v>
      </c>
      <c r="C3535" s="246" t="s">
        <v>5237</v>
      </c>
      <c r="D3535" s="247">
        <v>83.17</v>
      </c>
    </row>
    <row r="3536" spans="1:4" ht="13.5" x14ac:dyDescent="0.25">
      <c r="A3536" s="246">
        <v>94721</v>
      </c>
      <c r="B3536" s="246" t="s">
        <v>8777</v>
      </c>
      <c r="C3536" s="246" t="s">
        <v>5237</v>
      </c>
      <c r="D3536" s="247">
        <v>121.92</v>
      </c>
    </row>
    <row r="3537" spans="1:4" ht="13.5" x14ac:dyDescent="0.25">
      <c r="A3537" s="246">
        <v>94722</v>
      </c>
      <c r="B3537" s="246" t="s">
        <v>8778</v>
      </c>
      <c r="C3537" s="246" t="s">
        <v>5237</v>
      </c>
      <c r="D3537" s="247">
        <v>212.15</v>
      </c>
    </row>
    <row r="3538" spans="1:4" ht="13.5" x14ac:dyDescent="0.25">
      <c r="A3538" s="246">
        <v>95697</v>
      </c>
      <c r="B3538" s="246" t="s">
        <v>8779</v>
      </c>
      <c r="C3538" s="246" t="s">
        <v>5237</v>
      </c>
      <c r="D3538" s="247">
        <v>81.98</v>
      </c>
    </row>
    <row r="3539" spans="1:4" ht="13.5" x14ac:dyDescent="0.25">
      <c r="A3539" s="246">
        <v>96635</v>
      </c>
      <c r="B3539" s="246" t="s">
        <v>8780</v>
      </c>
      <c r="C3539" s="246" t="s">
        <v>5237</v>
      </c>
      <c r="D3539" s="247">
        <v>29.37</v>
      </c>
    </row>
    <row r="3540" spans="1:4" ht="13.5" x14ac:dyDescent="0.25">
      <c r="A3540" s="246">
        <v>96636</v>
      </c>
      <c r="B3540" s="246" t="s">
        <v>8781</v>
      </c>
      <c r="C3540" s="246" t="s">
        <v>5237</v>
      </c>
      <c r="D3540" s="247">
        <v>30.75</v>
      </c>
    </row>
    <row r="3541" spans="1:4" ht="13.5" x14ac:dyDescent="0.25">
      <c r="A3541" s="246">
        <v>96644</v>
      </c>
      <c r="B3541" s="246" t="s">
        <v>8782</v>
      </c>
      <c r="C3541" s="246" t="s">
        <v>5237</v>
      </c>
      <c r="D3541" s="247">
        <v>20.9</v>
      </c>
    </row>
    <row r="3542" spans="1:4" ht="13.5" x14ac:dyDescent="0.25">
      <c r="A3542" s="246">
        <v>96645</v>
      </c>
      <c r="B3542" s="246" t="s">
        <v>8783</v>
      </c>
      <c r="C3542" s="246" t="s">
        <v>5237</v>
      </c>
      <c r="D3542" s="247">
        <v>26.85</v>
      </c>
    </row>
    <row r="3543" spans="1:4" ht="13.5" x14ac:dyDescent="0.25">
      <c r="A3543" s="246">
        <v>96646</v>
      </c>
      <c r="B3543" s="246" t="s">
        <v>8784</v>
      </c>
      <c r="C3543" s="246" t="s">
        <v>5237</v>
      </c>
      <c r="D3543" s="247">
        <v>41.46</v>
      </c>
    </row>
    <row r="3544" spans="1:4" ht="13.5" x14ac:dyDescent="0.25">
      <c r="A3544" s="246">
        <v>96647</v>
      </c>
      <c r="B3544" s="246" t="s">
        <v>8785</v>
      </c>
      <c r="C3544" s="246" t="s">
        <v>5237</v>
      </c>
      <c r="D3544" s="247">
        <v>19.36</v>
      </c>
    </row>
    <row r="3545" spans="1:4" ht="13.5" x14ac:dyDescent="0.25">
      <c r="A3545" s="246">
        <v>96648</v>
      </c>
      <c r="B3545" s="246" t="s">
        <v>8786</v>
      </c>
      <c r="C3545" s="246" t="s">
        <v>5237</v>
      </c>
      <c r="D3545" s="247">
        <v>34.5</v>
      </c>
    </row>
    <row r="3546" spans="1:4" ht="13.5" x14ac:dyDescent="0.25">
      <c r="A3546" s="246">
        <v>96649</v>
      </c>
      <c r="B3546" s="246" t="s">
        <v>8787</v>
      </c>
      <c r="C3546" s="246" t="s">
        <v>5237</v>
      </c>
      <c r="D3546" s="247">
        <v>50.1</v>
      </c>
    </row>
    <row r="3547" spans="1:4" ht="13.5" x14ac:dyDescent="0.25">
      <c r="A3547" s="246">
        <v>96668</v>
      </c>
      <c r="B3547" s="246" t="s">
        <v>8788</v>
      </c>
      <c r="C3547" s="246" t="s">
        <v>5237</v>
      </c>
      <c r="D3547" s="247">
        <v>14.99</v>
      </c>
    </row>
    <row r="3548" spans="1:4" ht="13.5" x14ac:dyDescent="0.25">
      <c r="A3548" s="246">
        <v>96669</v>
      </c>
      <c r="B3548" s="246" t="s">
        <v>8789</v>
      </c>
      <c r="C3548" s="246" t="s">
        <v>5237</v>
      </c>
      <c r="D3548" s="247">
        <v>18.68</v>
      </c>
    </row>
    <row r="3549" spans="1:4" ht="13.5" x14ac:dyDescent="0.25">
      <c r="A3549" s="246">
        <v>96670</v>
      </c>
      <c r="B3549" s="246" t="s">
        <v>8790</v>
      </c>
      <c r="C3549" s="246" t="s">
        <v>5237</v>
      </c>
      <c r="D3549" s="247">
        <v>28.38</v>
      </c>
    </row>
    <row r="3550" spans="1:4" ht="13.5" x14ac:dyDescent="0.25">
      <c r="A3550" s="246">
        <v>96671</v>
      </c>
      <c r="B3550" s="246" t="s">
        <v>8791</v>
      </c>
      <c r="C3550" s="246" t="s">
        <v>5237</v>
      </c>
      <c r="D3550" s="247">
        <v>37.86</v>
      </c>
    </row>
    <row r="3551" spans="1:4" ht="13.5" x14ac:dyDescent="0.25">
      <c r="A3551" s="246">
        <v>96672</v>
      </c>
      <c r="B3551" s="246" t="s">
        <v>8792</v>
      </c>
      <c r="C3551" s="246" t="s">
        <v>5237</v>
      </c>
      <c r="D3551" s="247">
        <v>55.46</v>
      </c>
    </row>
    <row r="3552" spans="1:4" ht="13.5" x14ac:dyDescent="0.25">
      <c r="A3552" s="246">
        <v>96673</v>
      </c>
      <c r="B3552" s="246" t="s">
        <v>8793</v>
      </c>
      <c r="C3552" s="246" t="s">
        <v>5237</v>
      </c>
      <c r="D3552" s="247">
        <v>91.17</v>
      </c>
    </row>
    <row r="3553" spans="1:4" ht="13.5" x14ac:dyDescent="0.25">
      <c r="A3553" s="246">
        <v>96674</v>
      </c>
      <c r="B3553" s="246" t="s">
        <v>8794</v>
      </c>
      <c r="C3553" s="246" t="s">
        <v>5237</v>
      </c>
      <c r="D3553" s="247">
        <v>128.01</v>
      </c>
    </row>
    <row r="3554" spans="1:4" ht="13.5" x14ac:dyDescent="0.25">
      <c r="A3554" s="246">
        <v>96675</v>
      </c>
      <c r="B3554" s="246" t="s">
        <v>8795</v>
      </c>
      <c r="C3554" s="246" t="s">
        <v>5237</v>
      </c>
      <c r="D3554" s="247">
        <v>223.67</v>
      </c>
    </row>
    <row r="3555" spans="1:4" ht="13.5" x14ac:dyDescent="0.25">
      <c r="A3555" s="246">
        <v>96676</v>
      </c>
      <c r="B3555" s="246" t="s">
        <v>8796</v>
      </c>
      <c r="C3555" s="246" t="s">
        <v>5237</v>
      </c>
      <c r="D3555" s="247">
        <v>14.95</v>
      </c>
    </row>
    <row r="3556" spans="1:4" ht="13.5" x14ac:dyDescent="0.25">
      <c r="A3556" s="246">
        <v>96677</v>
      </c>
      <c r="B3556" s="246" t="s">
        <v>8797</v>
      </c>
      <c r="C3556" s="246" t="s">
        <v>5237</v>
      </c>
      <c r="D3556" s="247">
        <v>24.76</v>
      </c>
    </row>
    <row r="3557" spans="1:4" ht="13.5" x14ac:dyDescent="0.25">
      <c r="A3557" s="246">
        <v>96678</v>
      </c>
      <c r="B3557" s="246" t="s">
        <v>8798</v>
      </c>
      <c r="C3557" s="246" t="s">
        <v>5237</v>
      </c>
      <c r="D3557" s="247">
        <v>34.380000000000003</v>
      </c>
    </row>
    <row r="3558" spans="1:4" ht="13.5" x14ac:dyDescent="0.25">
      <c r="A3558" s="246">
        <v>96679</v>
      </c>
      <c r="B3558" s="246" t="s">
        <v>8799</v>
      </c>
      <c r="C3558" s="246" t="s">
        <v>5237</v>
      </c>
      <c r="D3558" s="247">
        <v>50.11</v>
      </c>
    </row>
    <row r="3559" spans="1:4" ht="13.5" x14ac:dyDescent="0.25">
      <c r="A3559" s="246">
        <v>96680</v>
      </c>
      <c r="B3559" s="246" t="s">
        <v>8800</v>
      </c>
      <c r="C3559" s="246" t="s">
        <v>5237</v>
      </c>
      <c r="D3559" s="247">
        <v>67.19</v>
      </c>
    </row>
    <row r="3560" spans="1:4" ht="13.5" x14ac:dyDescent="0.25">
      <c r="A3560" s="246">
        <v>96681</v>
      </c>
      <c r="B3560" s="246" t="s">
        <v>8801</v>
      </c>
      <c r="C3560" s="246" t="s">
        <v>5237</v>
      </c>
      <c r="D3560" s="247">
        <v>126.67</v>
      </c>
    </row>
    <row r="3561" spans="1:4" ht="13.5" x14ac:dyDescent="0.25">
      <c r="A3561" s="246">
        <v>96682</v>
      </c>
      <c r="B3561" s="246" t="s">
        <v>8802</v>
      </c>
      <c r="C3561" s="246" t="s">
        <v>5237</v>
      </c>
      <c r="D3561" s="247">
        <v>187.04</v>
      </c>
    </row>
    <row r="3562" spans="1:4" ht="13.5" x14ac:dyDescent="0.25">
      <c r="A3562" s="246">
        <v>96683</v>
      </c>
      <c r="B3562" s="246" t="s">
        <v>8803</v>
      </c>
      <c r="C3562" s="246" t="s">
        <v>5237</v>
      </c>
      <c r="D3562" s="247">
        <v>255.45</v>
      </c>
    </row>
    <row r="3563" spans="1:4" ht="13.5" x14ac:dyDescent="0.25">
      <c r="A3563" s="246">
        <v>96718</v>
      </c>
      <c r="B3563" s="246" t="s">
        <v>8804</v>
      </c>
      <c r="C3563" s="246" t="s">
        <v>5237</v>
      </c>
      <c r="D3563" s="247">
        <v>10.08</v>
      </c>
    </row>
    <row r="3564" spans="1:4" ht="13.5" x14ac:dyDescent="0.25">
      <c r="A3564" s="246">
        <v>96719</v>
      </c>
      <c r="B3564" s="246" t="s">
        <v>8805</v>
      </c>
      <c r="C3564" s="246" t="s">
        <v>5237</v>
      </c>
      <c r="D3564" s="247">
        <v>18.350000000000001</v>
      </c>
    </row>
    <row r="3565" spans="1:4" ht="13.5" x14ac:dyDescent="0.25">
      <c r="A3565" s="246">
        <v>96720</v>
      </c>
      <c r="B3565" s="246" t="s">
        <v>8806</v>
      </c>
      <c r="C3565" s="246" t="s">
        <v>5237</v>
      </c>
      <c r="D3565" s="247">
        <v>22.41</v>
      </c>
    </row>
    <row r="3566" spans="1:4" ht="13.5" x14ac:dyDescent="0.25">
      <c r="A3566" s="246">
        <v>96721</v>
      </c>
      <c r="B3566" s="246" t="s">
        <v>8807</v>
      </c>
      <c r="C3566" s="246" t="s">
        <v>5237</v>
      </c>
      <c r="D3566" s="247">
        <v>31.06</v>
      </c>
    </row>
    <row r="3567" spans="1:4" ht="13.5" x14ac:dyDescent="0.25">
      <c r="A3567" s="246">
        <v>96722</v>
      </c>
      <c r="B3567" s="246" t="s">
        <v>8808</v>
      </c>
      <c r="C3567" s="246" t="s">
        <v>5237</v>
      </c>
      <c r="D3567" s="247">
        <v>41.96</v>
      </c>
    </row>
    <row r="3568" spans="1:4" ht="13.5" x14ac:dyDescent="0.25">
      <c r="A3568" s="246">
        <v>96723</v>
      </c>
      <c r="B3568" s="246" t="s">
        <v>8809</v>
      </c>
      <c r="C3568" s="246" t="s">
        <v>5237</v>
      </c>
      <c r="D3568" s="247">
        <v>57.11</v>
      </c>
    </row>
    <row r="3569" spans="1:4" ht="13.5" x14ac:dyDescent="0.25">
      <c r="A3569" s="246">
        <v>96724</v>
      </c>
      <c r="B3569" s="246" t="s">
        <v>8810</v>
      </c>
      <c r="C3569" s="246" t="s">
        <v>5237</v>
      </c>
      <c r="D3569" s="247">
        <v>93.2</v>
      </c>
    </row>
    <row r="3570" spans="1:4" ht="13.5" x14ac:dyDescent="0.25">
      <c r="A3570" s="246">
        <v>96725</v>
      </c>
      <c r="B3570" s="246" t="s">
        <v>8811</v>
      </c>
      <c r="C3570" s="246" t="s">
        <v>5237</v>
      </c>
      <c r="D3570" s="247">
        <v>124.79</v>
      </c>
    </row>
    <row r="3571" spans="1:4" ht="13.5" x14ac:dyDescent="0.25">
      <c r="A3571" s="246">
        <v>96726</v>
      </c>
      <c r="B3571" s="246" t="s">
        <v>8812</v>
      </c>
      <c r="C3571" s="246" t="s">
        <v>5237</v>
      </c>
      <c r="D3571" s="247">
        <v>203.89</v>
      </c>
    </row>
    <row r="3572" spans="1:4" ht="13.5" x14ac:dyDescent="0.25">
      <c r="A3572" s="246">
        <v>96727</v>
      </c>
      <c r="B3572" s="246" t="s">
        <v>8813</v>
      </c>
      <c r="C3572" s="246" t="s">
        <v>5237</v>
      </c>
      <c r="D3572" s="247">
        <v>15.29</v>
      </c>
    </row>
    <row r="3573" spans="1:4" ht="13.5" x14ac:dyDescent="0.25">
      <c r="A3573" s="246">
        <v>96728</v>
      </c>
      <c r="B3573" s="246" t="s">
        <v>8814</v>
      </c>
      <c r="C3573" s="246" t="s">
        <v>5237</v>
      </c>
      <c r="D3573" s="247">
        <v>18.8</v>
      </c>
    </row>
    <row r="3574" spans="1:4" ht="13.5" x14ac:dyDescent="0.25">
      <c r="A3574" s="246">
        <v>96729</v>
      </c>
      <c r="B3574" s="246" t="s">
        <v>8815</v>
      </c>
      <c r="C3574" s="246" t="s">
        <v>5237</v>
      </c>
      <c r="D3574" s="247">
        <v>29.08</v>
      </c>
    </row>
    <row r="3575" spans="1:4" ht="13.5" x14ac:dyDescent="0.25">
      <c r="A3575" s="246">
        <v>96730</v>
      </c>
      <c r="B3575" s="246" t="s">
        <v>8816</v>
      </c>
      <c r="C3575" s="246" t="s">
        <v>5237</v>
      </c>
      <c r="D3575" s="247">
        <v>37.57</v>
      </c>
    </row>
    <row r="3576" spans="1:4" ht="13.5" x14ac:dyDescent="0.25">
      <c r="A3576" s="246">
        <v>96731</v>
      </c>
      <c r="B3576" s="246" t="s">
        <v>8817</v>
      </c>
      <c r="C3576" s="246" t="s">
        <v>5237</v>
      </c>
      <c r="D3576" s="247">
        <v>54.77</v>
      </c>
    </row>
    <row r="3577" spans="1:4" ht="13.5" x14ac:dyDescent="0.25">
      <c r="A3577" s="246">
        <v>96732</v>
      </c>
      <c r="B3577" s="246" t="s">
        <v>8818</v>
      </c>
      <c r="C3577" s="246" t="s">
        <v>5237</v>
      </c>
      <c r="D3577" s="247">
        <v>69.13</v>
      </c>
    </row>
    <row r="3578" spans="1:4" ht="13.5" x14ac:dyDescent="0.25">
      <c r="A3578" s="246">
        <v>96733</v>
      </c>
      <c r="B3578" s="246" t="s">
        <v>8819</v>
      </c>
      <c r="C3578" s="246" t="s">
        <v>5237</v>
      </c>
      <c r="D3578" s="247">
        <v>127.81</v>
      </c>
    </row>
    <row r="3579" spans="1:4" ht="13.5" x14ac:dyDescent="0.25">
      <c r="A3579" s="246">
        <v>96734</v>
      </c>
      <c r="B3579" s="246" t="s">
        <v>8820</v>
      </c>
      <c r="C3579" s="246" t="s">
        <v>5237</v>
      </c>
      <c r="D3579" s="247">
        <v>180.73</v>
      </c>
    </row>
    <row r="3580" spans="1:4" ht="13.5" x14ac:dyDescent="0.25">
      <c r="A3580" s="246">
        <v>96735</v>
      </c>
      <c r="B3580" s="246" t="s">
        <v>8821</v>
      </c>
      <c r="C3580" s="246" t="s">
        <v>5237</v>
      </c>
      <c r="D3580" s="247">
        <v>233.51</v>
      </c>
    </row>
    <row r="3581" spans="1:4" ht="13.5" x14ac:dyDescent="0.25">
      <c r="A3581" s="246">
        <v>96794</v>
      </c>
      <c r="B3581" s="246" t="s">
        <v>8822</v>
      </c>
      <c r="C3581" s="246" t="s">
        <v>5237</v>
      </c>
      <c r="D3581" s="247">
        <v>8.74</v>
      </c>
    </row>
    <row r="3582" spans="1:4" ht="13.5" x14ac:dyDescent="0.25">
      <c r="A3582" s="246">
        <v>96795</v>
      </c>
      <c r="B3582" s="246" t="s">
        <v>8823</v>
      </c>
      <c r="C3582" s="246" t="s">
        <v>5237</v>
      </c>
      <c r="D3582" s="247">
        <v>11.15</v>
      </c>
    </row>
    <row r="3583" spans="1:4" ht="13.5" x14ac:dyDescent="0.25">
      <c r="A3583" s="246">
        <v>96796</v>
      </c>
      <c r="B3583" s="246" t="s">
        <v>8824</v>
      </c>
      <c r="C3583" s="246" t="s">
        <v>5237</v>
      </c>
      <c r="D3583" s="247">
        <v>15.75</v>
      </c>
    </row>
    <row r="3584" spans="1:4" ht="13.5" x14ac:dyDescent="0.25">
      <c r="A3584" s="246">
        <v>96797</v>
      </c>
      <c r="B3584" s="246" t="s">
        <v>8825</v>
      </c>
      <c r="C3584" s="246" t="s">
        <v>5237</v>
      </c>
      <c r="D3584" s="247">
        <v>24.02</v>
      </c>
    </row>
    <row r="3585" spans="1:4" ht="13.5" x14ac:dyDescent="0.25">
      <c r="A3585" s="246">
        <v>96798</v>
      </c>
      <c r="B3585" s="246" t="s">
        <v>8826</v>
      </c>
      <c r="C3585" s="246" t="s">
        <v>5237</v>
      </c>
      <c r="D3585" s="247">
        <v>8.85</v>
      </c>
    </row>
    <row r="3586" spans="1:4" ht="13.5" x14ac:dyDescent="0.25">
      <c r="A3586" s="246">
        <v>96799</v>
      </c>
      <c r="B3586" s="246" t="s">
        <v>8827</v>
      </c>
      <c r="C3586" s="246" t="s">
        <v>5237</v>
      </c>
      <c r="D3586" s="247">
        <v>11.82</v>
      </c>
    </row>
    <row r="3587" spans="1:4" ht="13.5" x14ac:dyDescent="0.25">
      <c r="A3587" s="246">
        <v>96800</v>
      </c>
      <c r="B3587" s="246" t="s">
        <v>8828</v>
      </c>
      <c r="C3587" s="246" t="s">
        <v>5237</v>
      </c>
      <c r="D3587" s="247">
        <v>17.13</v>
      </c>
    </row>
    <row r="3588" spans="1:4" ht="13.5" x14ac:dyDescent="0.25">
      <c r="A3588" s="246">
        <v>96801</v>
      </c>
      <c r="B3588" s="246" t="s">
        <v>8829</v>
      </c>
      <c r="C3588" s="246" t="s">
        <v>5237</v>
      </c>
      <c r="D3588" s="247">
        <v>26.37</v>
      </c>
    </row>
    <row r="3589" spans="1:4" ht="13.5" x14ac:dyDescent="0.25">
      <c r="A3589" s="246">
        <v>97327</v>
      </c>
      <c r="B3589" s="246" t="s">
        <v>8830</v>
      </c>
      <c r="C3589" s="246" t="s">
        <v>5237</v>
      </c>
      <c r="D3589" s="247">
        <v>32.340000000000003</v>
      </c>
    </row>
    <row r="3590" spans="1:4" ht="13.5" x14ac:dyDescent="0.25">
      <c r="A3590" s="246">
        <v>97328</v>
      </c>
      <c r="B3590" s="246" t="s">
        <v>8831</v>
      </c>
      <c r="C3590" s="246" t="s">
        <v>5237</v>
      </c>
      <c r="D3590" s="247">
        <v>56.29</v>
      </c>
    </row>
    <row r="3591" spans="1:4" ht="13.5" x14ac:dyDescent="0.25">
      <c r="A3591" s="246">
        <v>97329</v>
      </c>
      <c r="B3591" s="246" t="s">
        <v>8832</v>
      </c>
      <c r="C3591" s="246" t="s">
        <v>5237</v>
      </c>
      <c r="D3591" s="247">
        <v>70.83</v>
      </c>
    </row>
    <row r="3592" spans="1:4" ht="13.5" x14ac:dyDescent="0.25">
      <c r="A3592" s="246">
        <v>97330</v>
      </c>
      <c r="B3592" s="246" t="s">
        <v>8833</v>
      </c>
      <c r="C3592" s="246" t="s">
        <v>5237</v>
      </c>
      <c r="D3592" s="247">
        <v>86.62</v>
      </c>
    </row>
    <row r="3593" spans="1:4" ht="13.5" x14ac:dyDescent="0.25">
      <c r="A3593" s="246">
        <v>97331</v>
      </c>
      <c r="B3593" s="246" t="s">
        <v>8834</v>
      </c>
      <c r="C3593" s="246" t="s">
        <v>5237</v>
      </c>
      <c r="D3593" s="247">
        <v>32.61</v>
      </c>
    </row>
    <row r="3594" spans="1:4" ht="13.5" x14ac:dyDescent="0.25">
      <c r="A3594" s="246">
        <v>97332</v>
      </c>
      <c r="B3594" s="246" t="s">
        <v>8835</v>
      </c>
      <c r="C3594" s="246" t="s">
        <v>5237</v>
      </c>
      <c r="D3594" s="247">
        <v>56.6</v>
      </c>
    </row>
    <row r="3595" spans="1:4" ht="13.5" x14ac:dyDescent="0.25">
      <c r="A3595" s="246">
        <v>97333</v>
      </c>
      <c r="B3595" s="246" t="s">
        <v>8836</v>
      </c>
      <c r="C3595" s="246" t="s">
        <v>5237</v>
      </c>
      <c r="D3595" s="247">
        <v>71.22</v>
      </c>
    </row>
    <row r="3596" spans="1:4" ht="13.5" x14ac:dyDescent="0.25">
      <c r="A3596" s="246">
        <v>97334</v>
      </c>
      <c r="B3596" s="246" t="s">
        <v>8837</v>
      </c>
      <c r="C3596" s="246" t="s">
        <v>5237</v>
      </c>
      <c r="D3596" s="247">
        <v>87.04</v>
      </c>
    </row>
    <row r="3597" spans="1:4" ht="13.5" x14ac:dyDescent="0.25">
      <c r="A3597" s="246">
        <v>97335</v>
      </c>
      <c r="B3597" s="246" t="s">
        <v>8838</v>
      </c>
      <c r="C3597" s="246" t="s">
        <v>5237</v>
      </c>
      <c r="D3597" s="247">
        <v>92.13</v>
      </c>
    </row>
    <row r="3598" spans="1:4" ht="13.5" x14ac:dyDescent="0.25">
      <c r="A3598" s="246">
        <v>97336</v>
      </c>
      <c r="B3598" s="246" t="s">
        <v>8839</v>
      </c>
      <c r="C3598" s="246" t="s">
        <v>5237</v>
      </c>
      <c r="D3598" s="247">
        <v>117.07</v>
      </c>
    </row>
    <row r="3599" spans="1:4" ht="13.5" x14ac:dyDescent="0.25">
      <c r="A3599" s="246">
        <v>97337</v>
      </c>
      <c r="B3599" s="246" t="s">
        <v>8840</v>
      </c>
      <c r="C3599" s="246" t="s">
        <v>5237</v>
      </c>
      <c r="D3599" s="247">
        <v>176.11</v>
      </c>
    </row>
    <row r="3600" spans="1:4" ht="13.5" x14ac:dyDescent="0.25">
      <c r="A3600" s="246">
        <v>97338</v>
      </c>
      <c r="B3600" s="246" t="s">
        <v>8841</v>
      </c>
      <c r="C3600" s="246" t="s">
        <v>5237</v>
      </c>
      <c r="D3600" s="247">
        <v>211.75</v>
      </c>
    </row>
    <row r="3601" spans="1:4" ht="13.5" x14ac:dyDescent="0.25">
      <c r="A3601" s="246">
        <v>97339</v>
      </c>
      <c r="B3601" s="246" t="s">
        <v>8842</v>
      </c>
      <c r="C3601" s="246" t="s">
        <v>5237</v>
      </c>
      <c r="D3601" s="247">
        <v>227.51</v>
      </c>
    </row>
    <row r="3602" spans="1:4" ht="13.5" x14ac:dyDescent="0.25">
      <c r="A3602" s="246">
        <v>97340</v>
      </c>
      <c r="B3602" s="246" t="s">
        <v>8843</v>
      </c>
      <c r="C3602" s="246" t="s">
        <v>5237</v>
      </c>
      <c r="D3602" s="247">
        <v>228.17</v>
      </c>
    </row>
    <row r="3603" spans="1:4" ht="13.5" x14ac:dyDescent="0.25">
      <c r="A3603" s="246">
        <v>97341</v>
      </c>
      <c r="B3603" s="246" t="s">
        <v>8844</v>
      </c>
      <c r="C3603" s="246" t="s">
        <v>5237</v>
      </c>
      <c r="D3603" s="247">
        <v>60.61</v>
      </c>
    </row>
    <row r="3604" spans="1:4" ht="13.5" x14ac:dyDescent="0.25">
      <c r="A3604" s="246">
        <v>97342</v>
      </c>
      <c r="B3604" s="246" t="s">
        <v>8845</v>
      </c>
      <c r="C3604" s="246" t="s">
        <v>5237</v>
      </c>
      <c r="D3604" s="247">
        <v>95.85</v>
      </c>
    </row>
    <row r="3605" spans="1:4" ht="13.5" x14ac:dyDescent="0.25">
      <c r="A3605" s="246">
        <v>97343</v>
      </c>
      <c r="B3605" s="246" t="s">
        <v>8846</v>
      </c>
      <c r="C3605" s="246" t="s">
        <v>5237</v>
      </c>
      <c r="D3605" s="247">
        <v>121.06</v>
      </c>
    </row>
    <row r="3606" spans="1:4" ht="13.5" x14ac:dyDescent="0.25">
      <c r="A3606" s="246">
        <v>97344</v>
      </c>
      <c r="B3606" s="246" t="s">
        <v>8847</v>
      </c>
      <c r="C3606" s="246" t="s">
        <v>5237</v>
      </c>
      <c r="D3606" s="247">
        <v>68.78</v>
      </c>
    </row>
    <row r="3607" spans="1:4" ht="13.5" x14ac:dyDescent="0.25">
      <c r="A3607" s="246">
        <v>97345</v>
      </c>
      <c r="B3607" s="246" t="s">
        <v>8848</v>
      </c>
      <c r="C3607" s="246" t="s">
        <v>5237</v>
      </c>
      <c r="D3607" s="247">
        <v>109.89</v>
      </c>
    </row>
    <row r="3608" spans="1:4" ht="13.5" x14ac:dyDescent="0.25">
      <c r="A3608" s="246">
        <v>97346</v>
      </c>
      <c r="B3608" s="246" t="s">
        <v>8849</v>
      </c>
      <c r="C3608" s="246" t="s">
        <v>5237</v>
      </c>
      <c r="D3608" s="247">
        <v>140.19999999999999</v>
      </c>
    </row>
    <row r="3609" spans="1:4" ht="13.5" x14ac:dyDescent="0.25">
      <c r="A3609" s="246">
        <v>97347</v>
      </c>
      <c r="B3609" s="246" t="s">
        <v>8850</v>
      </c>
      <c r="C3609" s="246" t="s">
        <v>5237</v>
      </c>
      <c r="D3609" s="247">
        <v>111.11</v>
      </c>
    </row>
    <row r="3610" spans="1:4" ht="13.5" x14ac:dyDescent="0.25">
      <c r="A3610" s="246">
        <v>97348</v>
      </c>
      <c r="B3610" s="246" t="s">
        <v>8851</v>
      </c>
      <c r="C3610" s="246" t="s">
        <v>5237</v>
      </c>
      <c r="D3610" s="247">
        <v>153.6</v>
      </c>
    </row>
    <row r="3611" spans="1:4" ht="13.5" x14ac:dyDescent="0.25">
      <c r="A3611" s="246">
        <v>97349</v>
      </c>
      <c r="B3611" s="246" t="s">
        <v>8852</v>
      </c>
      <c r="C3611" s="246" t="s">
        <v>5237</v>
      </c>
      <c r="D3611" s="247">
        <v>221.59</v>
      </c>
    </row>
    <row r="3612" spans="1:4" ht="13.5" x14ac:dyDescent="0.25">
      <c r="A3612" s="246">
        <v>97350</v>
      </c>
      <c r="B3612" s="246" t="s">
        <v>8853</v>
      </c>
      <c r="C3612" s="246" t="s">
        <v>5237</v>
      </c>
      <c r="D3612" s="247">
        <v>269.12</v>
      </c>
    </row>
    <row r="3613" spans="1:4" ht="13.5" x14ac:dyDescent="0.25">
      <c r="A3613" s="246">
        <v>97351</v>
      </c>
      <c r="B3613" s="246" t="s">
        <v>8854</v>
      </c>
      <c r="C3613" s="246" t="s">
        <v>5237</v>
      </c>
      <c r="D3613" s="247">
        <v>372.24</v>
      </c>
    </row>
    <row r="3614" spans="1:4" ht="13.5" x14ac:dyDescent="0.25">
      <c r="A3614" s="246">
        <v>97352</v>
      </c>
      <c r="B3614" s="246" t="s">
        <v>8855</v>
      </c>
      <c r="C3614" s="246" t="s">
        <v>5237</v>
      </c>
      <c r="D3614" s="247">
        <v>482.57</v>
      </c>
    </row>
    <row r="3615" spans="1:4" ht="13.5" x14ac:dyDescent="0.25">
      <c r="A3615" s="246">
        <v>97353</v>
      </c>
      <c r="B3615" s="246" t="s">
        <v>8856</v>
      </c>
      <c r="C3615" s="246" t="s">
        <v>5237</v>
      </c>
      <c r="D3615" s="247">
        <v>71.849999999999994</v>
      </c>
    </row>
    <row r="3616" spans="1:4" ht="13.5" x14ac:dyDescent="0.25">
      <c r="A3616" s="246">
        <v>97354</v>
      </c>
      <c r="B3616" s="246" t="s">
        <v>8857</v>
      </c>
      <c r="C3616" s="246" t="s">
        <v>5237</v>
      </c>
      <c r="D3616" s="247">
        <v>114.83</v>
      </c>
    </row>
    <row r="3617" spans="1:4" ht="13.5" x14ac:dyDescent="0.25">
      <c r="A3617" s="246">
        <v>97355</v>
      </c>
      <c r="B3617" s="246" t="s">
        <v>8858</v>
      </c>
      <c r="C3617" s="246" t="s">
        <v>5237</v>
      </c>
      <c r="D3617" s="247">
        <v>157.59</v>
      </c>
    </row>
    <row r="3618" spans="1:4" ht="13.5" x14ac:dyDescent="0.25">
      <c r="A3618" s="246">
        <v>97356</v>
      </c>
      <c r="B3618" s="246" t="s">
        <v>8859</v>
      </c>
      <c r="C3618" s="246" t="s">
        <v>5237</v>
      </c>
      <c r="D3618" s="247">
        <v>80.02</v>
      </c>
    </row>
    <row r="3619" spans="1:4" ht="13.5" x14ac:dyDescent="0.25">
      <c r="A3619" s="246">
        <v>97357</v>
      </c>
      <c r="B3619" s="246" t="s">
        <v>8860</v>
      </c>
      <c r="C3619" s="246" t="s">
        <v>5237</v>
      </c>
      <c r="D3619" s="247">
        <v>128.87</v>
      </c>
    </row>
    <row r="3620" spans="1:4" ht="13.5" x14ac:dyDescent="0.25">
      <c r="A3620" s="246">
        <v>97358</v>
      </c>
      <c r="B3620" s="246" t="s">
        <v>8861</v>
      </c>
      <c r="C3620" s="246" t="s">
        <v>5237</v>
      </c>
      <c r="D3620" s="247">
        <v>176.73</v>
      </c>
    </row>
    <row r="3621" spans="1:4" ht="13.5" x14ac:dyDescent="0.25">
      <c r="A3621" s="246">
        <v>97498</v>
      </c>
      <c r="B3621" s="246" t="s">
        <v>8862</v>
      </c>
      <c r="C3621" s="246" t="s">
        <v>5237</v>
      </c>
      <c r="D3621" s="247">
        <v>51.08</v>
      </c>
    </row>
    <row r="3622" spans="1:4" ht="13.5" x14ac:dyDescent="0.25">
      <c r="A3622" s="246">
        <v>97535</v>
      </c>
      <c r="B3622" s="246" t="s">
        <v>8863</v>
      </c>
      <c r="C3622" s="246" t="s">
        <v>5237</v>
      </c>
      <c r="D3622" s="247">
        <v>54.8</v>
      </c>
    </row>
    <row r="3623" spans="1:4" ht="13.5" x14ac:dyDescent="0.25">
      <c r="A3623" s="246">
        <v>97536</v>
      </c>
      <c r="B3623" s="246" t="s">
        <v>8864</v>
      </c>
      <c r="C3623" s="246" t="s">
        <v>5237</v>
      </c>
      <c r="D3623" s="247">
        <v>63.36</v>
      </c>
    </row>
    <row r="3624" spans="1:4" ht="13.5" x14ac:dyDescent="0.25">
      <c r="A3624" s="246">
        <v>100788</v>
      </c>
      <c r="B3624" s="246" t="s">
        <v>8865</v>
      </c>
      <c r="C3624" s="246" t="s">
        <v>5304</v>
      </c>
      <c r="D3624" s="247">
        <v>569.79</v>
      </c>
    </row>
    <row r="3625" spans="1:4" ht="13.5" x14ac:dyDescent="0.25">
      <c r="A3625" s="246">
        <v>100791</v>
      </c>
      <c r="B3625" s="246" t="s">
        <v>8866</v>
      </c>
      <c r="C3625" s="246" t="s">
        <v>5237</v>
      </c>
      <c r="D3625" s="247">
        <v>17.95</v>
      </c>
    </row>
    <row r="3626" spans="1:4" ht="13.5" x14ac:dyDescent="0.25">
      <c r="A3626" s="246">
        <v>100792</v>
      </c>
      <c r="B3626" s="246" t="s">
        <v>8867</v>
      </c>
      <c r="C3626" s="246" t="s">
        <v>5237</v>
      </c>
      <c r="D3626" s="247">
        <v>26.7</v>
      </c>
    </row>
    <row r="3627" spans="1:4" ht="13.5" x14ac:dyDescent="0.25">
      <c r="A3627" s="246">
        <v>100793</v>
      </c>
      <c r="B3627" s="246" t="s">
        <v>8868</v>
      </c>
      <c r="C3627" s="246" t="s">
        <v>5237</v>
      </c>
      <c r="D3627" s="247">
        <v>35.65</v>
      </c>
    </row>
    <row r="3628" spans="1:4" ht="13.5" x14ac:dyDescent="0.25">
      <c r="A3628" s="246">
        <v>100794</v>
      </c>
      <c r="B3628" s="246" t="s">
        <v>8869</v>
      </c>
      <c r="C3628" s="246" t="s">
        <v>5237</v>
      </c>
      <c r="D3628" s="247">
        <v>48.33</v>
      </c>
    </row>
    <row r="3629" spans="1:4" ht="13.5" x14ac:dyDescent="0.25">
      <c r="A3629" s="246">
        <v>100799</v>
      </c>
      <c r="B3629" s="246" t="s">
        <v>8870</v>
      </c>
      <c r="C3629" s="246" t="s">
        <v>5237</v>
      </c>
      <c r="D3629" s="247">
        <v>18.329999999999998</v>
      </c>
    </row>
    <row r="3630" spans="1:4" ht="13.5" x14ac:dyDescent="0.25">
      <c r="A3630" s="246">
        <v>100800</v>
      </c>
      <c r="B3630" s="246" t="s">
        <v>8871</v>
      </c>
      <c r="C3630" s="246" t="s">
        <v>5237</v>
      </c>
      <c r="D3630" s="247">
        <v>27.09</v>
      </c>
    </row>
    <row r="3631" spans="1:4" ht="13.5" x14ac:dyDescent="0.25">
      <c r="A3631" s="246">
        <v>100801</v>
      </c>
      <c r="B3631" s="246" t="s">
        <v>8872</v>
      </c>
      <c r="C3631" s="246" t="s">
        <v>5237</v>
      </c>
      <c r="D3631" s="247">
        <v>36.03</v>
      </c>
    </row>
    <row r="3632" spans="1:4" ht="13.5" x14ac:dyDescent="0.25">
      <c r="A3632" s="246">
        <v>100802</v>
      </c>
      <c r="B3632" s="246" t="s">
        <v>8873</v>
      </c>
      <c r="C3632" s="246" t="s">
        <v>5237</v>
      </c>
      <c r="D3632" s="247">
        <v>48.71</v>
      </c>
    </row>
    <row r="3633" spans="1:4" ht="13.5" x14ac:dyDescent="0.25">
      <c r="A3633" s="246">
        <v>100803</v>
      </c>
      <c r="B3633" s="246" t="s">
        <v>8874</v>
      </c>
      <c r="C3633" s="246" t="s">
        <v>5237</v>
      </c>
      <c r="D3633" s="247">
        <v>17.170000000000002</v>
      </c>
    </row>
    <row r="3634" spans="1:4" ht="13.5" x14ac:dyDescent="0.25">
      <c r="A3634" s="246">
        <v>100804</v>
      </c>
      <c r="B3634" s="246" t="s">
        <v>8875</v>
      </c>
      <c r="C3634" s="246" t="s">
        <v>5237</v>
      </c>
      <c r="D3634" s="247">
        <v>25.78</v>
      </c>
    </row>
    <row r="3635" spans="1:4" ht="13.5" x14ac:dyDescent="0.25">
      <c r="A3635" s="246">
        <v>100805</v>
      </c>
      <c r="B3635" s="246" t="s">
        <v>8876</v>
      </c>
      <c r="C3635" s="246" t="s">
        <v>5237</v>
      </c>
      <c r="D3635" s="247">
        <v>34.54</v>
      </c>
    </row>
    <row r="3636" spans="1:4" ht="13.5" x14ac:dyDescent="0.25">
      <c r="A3636" s="246">
        <v>100806</v>
      </c>
      <c r="B3636" s="246" t="s">
        <v>8877</v>
      </c>
      <c r="C3636" s="246" t="s">
        <v>5237</v>
      </c>
      <c r="D3636" s="247">
        <v>46.97</v>
      </c>
    </row>
    <row r="3637" spans="1:4" ht="13.5" x14ac:dyDescent="0.25">
      <c r="A3637" s="246">
        <v>100807</v>
      </c>
      <c r="B3637" s="246" t="s">
        <v>8878</v>
      </c>
      <c r="C3637" s="246" t="s">
        <v>5237</v>
      </c>
      <c r="D3637" s="247">
        <v>22.76</v>
      </c>
    </row>
    <row r="3638" spans="1:4" ht="13.5" x14ac:dyDescent="0.25">
      <c r="A3638" s="246">
        <v>100808</v>
      </c>
      <c r="B3638" s="246" t="s">
        <v>8879</v>
      </c>
      <c r="C3638" s="246" t="s">
        <v>5237</v>
      </c>
      <c r="D3638" s="247">
        <v>32.340000000000003</v>
      </c>
    </row>
    <row r="3639" spans="1:4" ht="13.5" x14ac:dyDescent="0.25">
      <c r="A3639" s="246">
        <v>100809</v>
      </c>
      <c r="B3639" s="246" t="s">
        <v>8880</v>
      </c>
      <c r="C3639" s="246" t="s">
        <v>5237</v>
      </c>
      <c r="D3639" s="247">
        <v>42.31</v>
      </c>
    </row>
    <row r="3640" spans="1:4" ht="13.5" x14ac:dyDescent="0.25">
      <c r="A3640" s="246">
        <v>100810</v>
      </c>
      <c r="B3640" s="246" t="s">
        <v>8881</v>
      </c>
      <c r="C3640" s="246" t="s">
        <v>5237</v>
      </c>
      <c r="D3640" s="247">
        <v>56.43</v>
      </c>
    </row>
    <row r="3641" spans="1:4" ht="13.5" x14ac:dyDescent="0.25">
      <c r="A3641" s="246">
        <v>101918</v>
      </c>
      <c r="B3641" s="246" t="s">
        <v>8882</v>
      </c>
      <c r="C3641" s="246" t="s">
        <v>5237</v>
      </c>
      <c r="D3641" s="247">
        <v>241.72</v>
      </c>
    </row>
    <row r="3642" spans="1:4" ht="13.5" x14ac:dyDescent="0.25">
      <c r="A3642" s="246">
        <v>101919</v>
      </c>
      <c r="B3642" s="246" t="s">
        <v>8883</v>
      </c>
      <c r="C3642" s="246" t="s">
        <v>5304</v>
      </c>
      <c r="D3642" s="247">
        <v>322.32</v>
      </c>
    </row>
    <row r="3643" spans="1:4" ht="13.5" x14ac:dyDescent="0.25">
      <c r="A3643" s="246">
        <v>101920</v>
      </c>
      <c r="B3643" s="246" t="s">
        <v>8884</v>
      </c>
      <c r="C3643" s="246" t="s">
        <v>5304</v>
      </c>
      <c r="D3643" s="247">
        <v>153.52000000000001</v>
      </c>
    </row>
    <row r="3644" spans="1:4" ht="13.5" x14ac:dyDescent="0.25">
      <c r="A3644" s="246">
        <v>101921</v>
      </c>
      <c r="B3644" s="246" t="s">
        <v>8885</v>
      </c>
      <c r="C3644" s="246" t="s">
        <v>5304</v>
      </c>
      <c r="D3644" s="247">
        <v>175.25</v>
      </c>
    </row>
    <row r="3645" spans="1:4" ht="13.5" x14ac:dyDescent="0.25">
      <c r="A3645" s="246">
        <v>101922</v>
      </c>
      <c r="B3645" s="246" t="s">
        <v>8886</v>
      </c>
      <c r="C3645" s="246" t="s">
        <v>5304</v>
      </c>
      <c r="D3645" s="247">
        <v>175.25</v>
      </c>
    </row>
    <row r="3646" spans="1:4" ht="13.5" x14ac:dyDescent="0.25">
      <c r="A3646" s="246">
        <v>101923</v>
      </c>
      <c r="B3646" s="246" t="s">
        <v>8887</v>
      </c>
      <c r="C3646" s="246" t="s">
        <v>5304</v>
      </c>
      <c r="D3646" s="247">
        <v>175.25</v>
      </c>
    </row>
    <row r="3647" spans="1:4" ht="13.5" x14ac:dyDescent="0.25">
      <c r="A3647" s="246">
        <v>101924</v>
      </c>
      <c r="B3647" s="246" t="s">
        <v>8888</v>
      </c>
      <c r="C3647" s="246" t="s">
        <v>5304</v>
      </c>
      <c r="D3647" s="247">
        <v>144.41999999999999</v>
      </c>
    </row>
    <row r="3648" spans="1:4" ht="13.5" x14ac:dyDescent="0.25">
      <c r="A3648" s="246">
        <v>101925</v>
      </c>
      <c r="B3648" s="246" t="s">
        <v>8889</v>
      </c>
      <c r="C3648" s="246" t="s">
        <v>5304</v>
      </c>
      <c r="D3648" s="247">
        <v>241.48</v>
      </c>
    </row>
    <row r="3649" spans="1:4" ht="13.5" x14ac:dyDescent="0.25">
      <c r="A3649" s="246">
        <v>101926</v>
      </c>
      <c r="B3649" s="246" t="s">
        <v>8890</v>
      </c>
      <c r="C3649" s="246" t="s">
        <v>5304</v>
      </c>
      <c r="D3649" s="247">
        <v>311.33</v>
      </c>
    </row>
    <row r="3650" spans="1:4" ht="13.5" x14ac:dyDescent="0.25">
      <c r="A3650" s="246">
        <v>101927</v>
      </c>
      <c r="B3650" s="246" t="s">
        <v>8891</v>
      </c>
      <c r="C3650" s="246" t="s">
        <v>5237</v>
      </c>
      <c r="D3650" s="247">
        <v>230.12</v>
      </c>
    </row>
    <row r="3651" spans="1:4" ht="13.5" x14ac:dyDescent="0.25">
      <c r="A3651" s="246">
        <v>101928</v>
      </c>
      <c r="B3651" s="246" t="s">
        <v>8892</v>
      </c>
      <c r="C3651" s="246" t="s">
        <v>5304</v>
      </c>
      <c r="D3651" s="247">
        <v>326.77</v>
      </c>
    </row>
    <row r="3652" spans="1:4" ht="13.5" x14ac:dyDescent="0.25">
      <c r="A3652" s="246">
        <v>101929</v>
      </c>
      <c r="B3652" s="246" t="s">
        <v>8893</v>
      </c>
      <c r="C3652" s="246" t="s">
        <v>5304</v>
      </c>
      <c r="D3652" s="247">
        <v>157.97</v>
      </c>
    </row>
    <row r="3653" spans="1:4" ht="13.5" x14ac:dyDescent="0.25">
      <c r="A3653" s="246">
        <v>101930</v>
      </c>
      <c r="B3653" s="246" t="s">
        <v>8894</v>
      </c>
      <c r="C3653" s="246" t="s">
        <v>5304</v>
      </c>
      <c r="D3653" s="247">
        <v>179.7</v>
      </c>
    </row>
    <row r="3654" spans="1:4" ht="13.5" x14ac:dyDescent="0.25">
      <c r="A3654" s="246">
        <v>101931</v>
      </c>
      <c r="B3654" s="246" t="s">
        <v>8895</v>
      </c>
      <c r="C3654" s="246" t="s">
        <v>5304</v>
      </c>
      <c r="D3654" s="247">
        <v>179.7</v>
      </c>
    </row>
    <row r="3655" spans="1:4" ht="13.5" x14ac:dyDescent="0.25">
      <c r="A3655" s="246">
        <v>101932</v>
      </c>
      <c r="B3655" s="246" t="s">
        <v>8896</v>
      </c>
      <c r="C3655" s="246" t="s">
        <v>5304</v>
      </c>
      <c r="D3655" s="247">
        <v>179.7</v>
      </c>
    </row>
    <row r="3656" spans="1:4" ht="13.5" x14ac:dyDescent="0.25">
      <c r="A3656" s="246">
        <v>101933</v>
      </c>
      <c r="B3656" s="246" t="s">
        <v>8897</v>
      </c>
      <c r="C3656" s="246" t="s">
        <v>5304</v>
      </c>
      <c r="D3656" s="247">
        <v>148.87</v>
      </c>
    </row>
    <row r="3657" spans="1:4" ht="13.5" x14ac:dyDescent="0.25">
      <c r="A3657" s="246">
        <v>101934</v>
      </c>
      <c r="B3657" s="246" t="s">
        <v>8898</v>
      </c>
      <c r="C3657" s="246" t="s">
        <v>5304</v>
      </c>
      <c r="D3657" s="247">
        <v>248.15</v>
      </c>
    </row>
    <row r="3658" spans="1:4" ht="13.5" x14ac:dyDescent="0.25">
      <c r="A3658" s="246">
        <v>101935</v>
      </c>
      <c r="B3658" s="246" t="s">
        <v>8899</v>
      </c>
      <c r="C3658" s="246" t="s">
        <v>5304</v>
      </c>
      <c r="D3658" s="247">
        <v>320.22000000000003</v>
      </c>
    </row>
    <row r="3659" spans="1:4" ht="13.5" x14ac:dyDescent="0.25">
      <c r="A3659" s="246">
        <v>89358</v>
      </c>
      <c r="B3659" s="246" t="s">
        <v>8900</v>
      </c>
      <c r="C3659" s="246" t="s">
        <v>5304</v>
      </c>
      <c r="D3659" s="247">
        <v>6.58</v>
      </c>
    </row>
    <row r="3660" spans="1:4" ht="13.5" x14ac:dyDescent="0.25">
      <c r="A3660" s="246">
        <v>89359</v>
      </c>
      <c r="B3660" s="246" t="s">
        <v>8901</v>
      </c>
      <c r="C3660" s="246" t="s">
        <v>5304</v>
      </c>
      <c r="D3660" s="247">
        <v>6.96</v>
      </c>
    </row>
    <row r="3661" spans="1:4" ht="13.5" x14ac:dyDescent="0.25">
      <c r="A3661" s="246">
        <v>89360</v>
      </c>
      <c r="B3661" s="246" t="s">
        <v>8902</v>
      </c>
      <c r="C3661" s="246" t="s">
        <v>5304</v>
      </c>
      <c r="D3661" s="247">
        <v>8.57</v>
      </c>
    </row>
    <row r="3662" spans="1:4" ht="13.5" x14ac:dyDescent="0.25">
      <c r="A3662" s="246">
        <v>89361</v>
      </c>
      <c r="B3662" s="246" t="s">
        <v>8903</v>
      </c>
      <c r="C3662" s="246" t="s">
        <v>5304</v>
      </c>
      <c r="D3662" s="247">
        <v>7.94</v>
      </c>
    </row>
    <row r="3663" spans="1:4" ht="13.5" x14ac:dyDescent="0.25">
      <c r="A3663" s="246">
        <v>89362</v>
      </c>
      <c r="B3663" s="246" t="s">
        <v>8904</v>
      </c>
      <c r="C3663" s="246" t="s">
        <v>5304</v>
      </c>
      <c r="D3663" s="247">
        <v>7.86</v>
      </c>
    </row>
    <row r="3664" spans="1:4" ht="13.5" x14ac:dyDescent="0.25">
      <c r="A3664" s="246">
        <v>89363</v>
      </c>
      <c r="B3664" s="246" t="s">
        <v>8905</v>
      </c>
      <c r="C3664" s="246" t="s">
        <v>5304</v>
      </c>
      <c r="D3664" s="247">
        <v>8.68</v>
      </c>
    </row>
    <row r="3665" spans="1:4" ht="13.5" x14ac:dyDescent="0.25">
      <c r="A3665" s="246">
        <v>89364</v>
      </c>
      <c r="B3665" s="246" t="s">
        <v>8906</v>
      </c>
      <c r="C3665" s="246" t="s">
        <v>5304</v>
      </c>
      <c r="D3665" s="247">
        <v>10.38</v>
      </c>
    </row>
    <row r="3666" spans="1:4" ht="13.5" x14ac:dyDescent="0.25">
      <c r="A3666" s="246">
        <v>89365</v>
      </c>
      <c r="B3666" s="246" t="s">
        <v>8907</v>
      </c>
      <c r="C3666" s="246" t="s">
        <v>5304</v>
      </c>
      <c r="D3666" s="247">
        <v>9.6199999999999992</v>
      </c>
    </row>
    <row r="3667" spans="1:4" ht="13.5" x14ac:dyDescent="0.25">
      <c r="A3667" s="246">
        <v>89366</v>
      </c>
      <c r="B3667" s="246" t="s">
        <v>8908</v>
      </c>
      <c r="C3667" s="246" t="s">
        <v>5304</v>
      </c>
      <c r="D3667" s="247">
        <v>14.88</v>
      </c>
    </row>
    <row r="3668" spans="1:4" ht="13.5" x14ac:dyDescent="0.25">
      <c r="A3668" s="246">
        <v>89367</v>
      </c>
      <c r="B3668" s="246" t="s">
        <v>8909</v>
      </c>
      <c r="C3668" s="246" t="s">
        <v>5304</v>
      </c>
      <c r="D3668" s="247">
        <v>10.98</v>
      </c>
    </row>
    <row r="3669" spans="1:4" ht="13.5" x14ac:dyDescent="0.25">
      <c r="A3669" s="246">
        <v>89368</v>
      </c>
      <c r="B3669" s="246" t="s">
        <v>8910</v>
      </c>
      <c r="C3669" s="246" t="s">
        <v>5304</v>
      </c>
      <c r="D3669" s="247">
        <v>13.29</v>
      </c>
    </row>
    <row r="3670" spans="1:4" ht="13.5" x14ac:dyDescent="0.25">
      <c r="A3670" s="246">
        <v>89369</v>
      </c>
      <c r="B3670" s="246" t="s">
        <v>8911</v>
      </c>
      <c r="C3670" s="246" t="s">
        <v>5304</v>
      </c>
      <c r="D3670" s="247">
        <v>16.16</v>
      </c>
    </row>
    <row r="3671" spans="1:4" ht="13.5" x14ac:dyDescent="0.25">
      <c r="A3671" s="246">
        <v>89370</v>
      </c>
      <c r="B3671" s="246" t="s">
        <v>8912</v>
      </c>
      <c r="C3671" s="246" t="s">
        <v>5304</v>
      </c>
      <c r="D3671" s="247">
        <v>12.81</v>
      </c>
    </row>
    <row r="3672" spans="1:4" ht="13.5" x14ac:dyDescent="0.25">
      <c r="A3672" s="246">
        <v>89371</v>
      </c>
      <c r="B3672" s="246" t="s">
        <v>8913</v>
      </c>
      <c r="C3672" s="246" t="s">
        <v>5304</v>
      </c>
      <c r="D3672" s="247">
        <v>5.05</v>
      </c>
    </row>
    <row r="3673" spans="1:4" ht="13.5" x14ac:dyDescent="0.25">
      <c r="A3673" s="246">
        <v>89372</v>
      </c>
      <c r="B3673" s="246" t="s">
        <v>8914</v>
      </c>
      <c r="C3673" s="246" t="s">
        <v>5304</v>
      </c>
      <c r="D3673" s="247">
        <v>12.67</v>
      </c>
    </row>
    <row r="3674" spans="1:4" ht="13.5" x14ac:dyDescent="0.25">
      <c r="A3674" s="246">
        <v>89373</v>
      </c>
      <c r="B3674" s="246" t="s">
        <v>8915</v>
      </c>
      <c r="C3674" s="246" t="s">
        <v>5304</v>
      </c>
      <c r="D3674" s="247">
        <v>5.74</v>
      </c>
    </row>
    <row r="3675" spans="1:4" ht="13.5" x14ac:dyDescent="0.25">
      <c r="A3675" s="246">
        <v>89374</v>
      </c>
      <c r="B3675" s="246" t="s">
        <v>8916</v>
      </c>
      <c r="C3675" s="246" t="s">
        <v>5304</v>
      </c>
      <c r="D3675" s="247">
        <v>9.8699999999999992</v>
      </c>
    </row>
    <row r="3676" spans="1:4" ht="13.5" x14ac:dyDescent="0.25">
      <c r="A3676" s="246">
        <v>89375</v>
      </c>
      <c r="B3676" s="246" t="s">
        <v>8917</v>
      </c>
      <c r="C3676" s="246" t="s">
        <v>5304</v>
      </c>
      <c r="D3676" s="247">
        <v>12.37</v>
      </c>
    </row>
    <row r="3677" spans="1:4" ht="13.5" x14ac:dyDescent="0.25">
      <c r="A3677" s="246">
        <v>89376</v>
      </c>
      <c r="B3677" s="246" t="s">
        <v>8918</v>
      </c>
      <c r="C3677" s="246" t="s">
        <v>5304</v>
      </c>
      <c r="D3677" s="247">
        <v>5.13</v>
      </c>
    </row>
    <row r="3678" spans="1:4" ht="13.5" x14ac:dyDescent="0.25">
      <c r="A3678" s="246">
        <v>89377</v>
      </c>
      <c r="B3678" s="246" t="s">
        <v>8919</v>
      </c>
      <c r="C3678" s="246" t="s">
        <v>5304</v>
      </c>
      <c r="D3678" s="247">
        <v>8.81</v>
      </c>
    </row>
    <row r="3679" spans="1:4" ht="13.5" x14ac:dyDescent="0.25">
      <c r="A3679" s="246">
        <v>89378</v>
      </c>
      <c r="B3679" s="246" t="s">
        <v>8920</v>
      </c>
      <c r="C3679" s="246" t="s">
        <v>5304</v>
      </c>
      <c r="D3679" s="247">
        <v>6</v>
      </c>
    </row>
    <row r="3680" spans="1:4" ht="13.5" x14ac:dyDescent="0.25">
      <c r="A3680" s="246">
        <v>89379</v>
      </c>
      <c r="B3680" s="246" t="s">
        <v>8921</v>
      </c>
      <c r="C3680" s="246" t="s">
        <v>5304</v>
      </c>
      <c r="D3680" s="247">
        <v>16.16</v>
      </c>
    </row>
    <row r="3681" spans="1:4" ht="13.5" x14ac:dyDescent="0.25">
      <c r="A3681" s="246">
        <v>89380</v>
      </c>
      <c r="B3681" s="246" t="s">
        <v>8922</v>
      </c>
      <c r="C3681" s="246" t="s">
        <v>5304</v>
      </c>
      <c r="D3681" s="247">
        <v>9.1199999999999992</v>
      </c>
    </row>
    <row r="3682" spans="1:4" ht="13.5" x14ac:dyDescent="0.25">
      <c r="A3682" s="246">
        <v>89381</v>
      </c>
      <c r="B3682" s="246" t="s">
        <v>8923</v>
      </c>
      <c r="C3682" s="246" t="s">
        <v>5304</v>
      </c>
      <c r="D3682" s="247">
        <v>12.43</v>
      </c>
    </row>
    <row r="3683" spans="1:4" ht="13.5" x14ac:dyDescent="0.25">
      <c r="A3683" s="246">
        <v>89382</v>
      </c>
      <c r="B3683" s="246" t="s">
        <v>8924</v>
      </c>
      <c r="C3683" s="246" t="s">
        <v>5304</v>
      </c>
      <c r="D3683" s="247">
        <v>14.75</v>
      </c>
    </row>
    <row r="3684" spans="1:4" ht="13.5" x14ac:dyDescent="0.25">
      <c r="A3684" s="246">
        <v>89383</v>
      </c>
      <c r="B3684" s="246" t="s">
        <v>8925</v>
      </c>
      <c r="C3684" s="246" t="s">
        <v>5304</v>
      </c>
      <c r="D3684" s="247">
        <v>6.11</v>
      </c>
    </row>
    <row r="3685" spans="1:4" ht="13.5" x14ac:dyDescent="0.25">
      <c r="A3685" s="246">
        <v>89384</v>
      </c>
      <c r="B3685" s="246" t="s">
        <v>8926</v>
      </c>
      <c r="C3685" s="246" t="s">
        <v>5304</v>
      </c>
      <c r="D3685" s="247">
        <v>12.59</v>
      </c>
    </row>
    <row r="3686" spans="1:4" ht="13.5" x14ac:dyDescent="0.25">
      <c r="A3686" s="246">
        <v>89385</v>
      </c>
      <c r="B3686" s="246" t="s">
        <v>8927</v>
      </c>
      <c r="C3686" s="246" t="s">
        <v>5304</v>
      </c>
      <c r="D3686" s="247">
        <v>6.91</v>
      </c>
    </row>
    <row r="3687" spans="1:4" ht="13.5" x14ac:dyDescent="0.25">
      <c r="A3687" s="246">
        <v>89386</v>
      </c>
      <c r="B3687" s="246" t="s">
        <v>8928</v>
      </c>
      <c r="C3687" s="246" t="s">
        <v>5304</v>
      </c>
      <c r="D3687" s="247">
        <v>8.4</v>
      </c>
    </row>
    <row r="3688" spans="1:4" ht="13.5" x14ac:dyDescent="0.25">
      <c r="A3688" s="246">
        <v>89387</v>
      </c>
      <c r="B3688" s="246" t="s">
        <v>8929</v>
      </c>
      <c r="C3688" s="246" t="s">
        <v>5304</v>
      </c>
      <c r="D3688" s="247">
        <v>32.64</v>
      </c>
    </row>
    <row r="3689" spans="1:4" ht="13.5" x14ac:dyDescent="0.25">
      <c r="A3689" s="246">
        <v>89388</v>
      </c>
      <c r="B3689" s="246" t="s">
        <v>8930</v>
      </c>
      <c r="C3689" s="246" t="s">
        <v>5304</v>
      </c>
      <c r="D3689" s="247">
        <v>11.14</v>
      </c>
    </row>
    <row r="3690" spans="1:4" ht="13.5" x14ac:dyDescent="0.25">
      <c r="A3690" s="246">
        <v>89389</v>
      </c>
      <c r="B3690" s="246" t="s">
        <v>8931</v>
      </c>
      <c r="C3690" s="246" t="s">
        <v>5304</v>
      </c>
      <c r="D3690" s="247">
        <v>12.08</v>
      </c>
    </row>
    <row r="3691" spans="1:4" ht="13.5" x14ac:dyDescent="0.25">
      <c r="A3691" s="246">
        <v>89390</v>
      </c>
      <c r="B3691" s="246" t="s">
        <v>8932</v>
      </c>
      <c r="C3691" s="246" t="s">
        <v>5304</v>
      </c>
      <c r="D3691" s="247">
        <v>22.07</v>
      </c>
    </row>
    <row r="3692" spans="1:4" ht="13.5" x14ac:dyDescent="0.25">
      <c r="A3692" s="246">
        <v>89391</v>
      </c>
      <c r="B3692" s="246" t="s">
        <v>8933</v>
      </c>
      <c r="C3692" s="246" t="s">
        <v>5304</v>
      </c>
      <c r="D3692" s="247">
        <v>8.2899999999999991</v>
      </c>
    </row>
    <row r="3693" spans="1:4" ht="13.5" x14ac:dyDescent="0.25">
      <c r="A3693" s="246">
        <v>89392</v>
      </c>
      <c r="B3693" s="246" t="s">
        <v>8934</v>
      </c>
      <c r="C3693" s="246" t="s">
        <v>5304</v>
      </c>
      <c r="D3693" s="247">
        <v>26.24</v>
      </c>
    </row>
    <row r="3694" spans="1:4" ht="13.5" x14ac:dyDescent="0.25">
      <c r="A3694" s="246">
        <v>89393</v>
      </c>
      <c r="B3694" s="246" t="s">
        <v>8935</v>
      </c>
      <c r="C3694" s="246" t="s">
        <v>5304</v>
      </c>
      <c r="D3694" s="247">
        <v>9.2200000000000006</v>
      </c>
    </row>
    <row r="3695" spans="1:4" ht="13.5" x14ac:dyDescent="0.25">
      <c r="A3695" s="246">
        <v>89394</v>
      </c>
      <c r="B3695" s="246" t="s">
        <v>8936</v>
      </c>
      <c r="C3695" s="246" t="s">
        <v>5304</v>
      </c>
      <c r="D3695" s="247">
        <v>18.73</v>
      </c>
    </row>
    <row r="3696" spans="1:4" ht="13.5" x14ac:dyDescent="0.25">
      <c r="A3696" s="246">
        <v>89395</v>
      </c>
      <c r="B3696" s="246" t="s">
        <v>8937</v>
      </c>
      <c r="C3696" s="246" t="s">
        <v>5304</v>
      </c>
      <c r="D3696" s="247">
        <v>11.04</v>
      </c>
    </row>
    <row r="3697" spans="1:4" ht="13.5" x14ac:dyDescent="0.25">
      <c r="A3697" s="246">
        <v>89396</v>
      </c>
      <c r="B3697" s="246" t="s">
        <v>8938</v>
      </c>
      <c r="C3697" s="246" t="s">
        <v>5304</v>
      </c>
      <c r="D3697" s="247">
        <v>19.18</v>
      </c>
    </row>
    <row r="3698" spans="1:4" ht="13.5" x14ac:dyDescent="0.25">
      <c r="A3698" s="246">
        <v>89397</v>
      </c>
      <c r="B3698" s="246" t="s">
        <v>8939</v>
      </c>
      <c r="C3698" s="246" t="s">
        <v>5304</v>
      </c>
      <c r="D3698" s="247">
        <v>13.21</v>
      </c>
    </row>
    <row r="3699" spans="1:4" ht="13.5" x14ac:dyDescent="0.25">
      <c r="A3699" s="246">
        <v>89398</v>
      </c>
      <c r="B3699" s="246" t="s">
        <v>8940</v>
      </c>
      <c r="C3699" s="246" t="s">
        <v>5304</v>
      </c>
      <c r="D3699" s="247">
        <v>16.309999999999999</v>
      </c>
    </row>
    <row r="3700" spans="1:4" ht="13.5" x14ac:dyDescent="0.25">
      <c r="A3700" s="246">
        <v>89399</v>
      </c>
      <c r="B3700" s="246" t="s">
        <v>8941</v>
      </c>
      <c r="C3700" s="246" t="s">
        <v>5304</v>
      </c>
      <c r="D3700" s="247">
        <v>30.12</v>
      </c>
    </row>
    <row r="3701" spans="1:4" ht="13.5" x14ac:dyDescent="0.25">
      <c r="A3701" s="246">
        <v>89400</v>
      </c>
      <c r="B3701" s="246" t="s">
        <v>8942</v>
      </c>
      <c r="C3701" s="246" t="s">
        <v>5304</v>
      </c>
      <c r="D3701" s="247">
        <v>18.46</v>
      </c>
    </row>
    <row r="3702" spans="1:4" ht="13.5" x14ac:dyDescent="0.25">
      <c r="A3702" s="246">
        <v>89404</v>
      </c>
      <c r="B3702" s="246" t="s">
        <v>8943</v>
      </c>
      <c r="C3702" s="246" t="s">
        <v>5304</v>
      </c>
      <c r="D3702" s="247">
        <v>4.54</v>
      </c>
    </row>
    <row r="3703" spans="1:4" ht="13.5" x14ac:dyDescent="0.25">
      <c r="A3703" s="246">
        <v>89405</v>
      </c>
      <c r="B3703" s="246" t="s">
        <v>8944</v>
      </c>
      <c r="C3703" s="246" t="s">
        <v>5304</v>
      </c>
      <c r="D3703" s="247">
        <v>4.92</v>
      </c>
    </row>
    <row r="3704" spans="1:4" ht="13.5" x14ac:dyDescent="0.25">
      <c r="A3704" s="246">
        <v>89406</v>
      </c>
      <c r="B3704" s="246" t="s">
        <v>8945</v>
      </c>
      <c r="C3704" s="246" t="s">
        <v>5304</v>
      </c>
      <c r="D3704" s="247">
        <v>6.53</v>
      </c>
    </row>
    <row r="3705" spans="1:4" ht="13.5" x14ac:dyDescent="0.25">
      <c r="A3705" s="246">
        <v>89407</v>
      </c>
      <c r="B3705" s="246" t="s">
        <v>8946</v>
      </c>
      <c r="C3705" s="246" t="s">
        <v>5304</v>
      </c>
      <c r="D3705" s="247">
        <v>5.9</v>
      </c>
    </row>
    <row r="3706" spans="1:4" ht="13.5" x14ac:dyDescent="0.25">
      <c r="A3706" s="246">
        <v>89408</v>
      </c>
      <c r="B3706" s="246" t="s">
        <v>8947</v>
      </c>
      <c r="C3706" s="246" t="s">
        <v>5304</v>
      </c>
      <c r="D3706" s="247">
        <v>5.51</v>
      </c>
    </row>
    <row r="3707" spans="1:4" ht="13.5" x14ac:dyDescent="0.25">
      <c r="A3707" s="246">
        <v>89409</v>
      </c>
      <c r="B3707" s="246" t="s">
        <v>8948</v>
      </c>
      <c r="C3707" s="246" t="s">
        <v>5304</v>
      </c>
      <c r="D3707" s="247">
        <v>6.33</v>
      </c>
    </row>
    <row r="3708" spans="1:4" ht="13.5" x14ac:dyDescent="0.25">
      <c r="A3708" s="246">
        <v>89410</v>
      </c>
      <c r="B3708" s="246" t="s">
        <v>8949</v>
      </c>
      <c r="C3708" s="246" t="s">
        <v>5304</v>
      </c>
      <c r="D3708" s="247">
        <v>8.0299999999999994</v>
      </c>
    </row>
    <row r="3709" spans="1:4" ht="13.5" x14ac:dyDescent="0.25">
      <c r="A3709" s="246">
        <v>89411</v>
      </c>
      <c r="B3709" s="246" t="s">
        <v>8950</v>
      </c>
      <c r="C3709" s="246" t="s">
        <v>5304</v>
      </c>
      <c r="D3709" s="247">
        <v>7.27</v>
      </c>
    </row>
    <row r="3710" spans="1:4" ht="13.5" x14ac:dyDescent="0.25">
      <c r="A3710" s="246">
        <v>89412</v>
      </c>
      <c r="B3710" s="246" t="s">
        <v>8951</v>
      </c>
      <c r="C3710" s="246" t="s">
        <v>5304</v>
      </c>
      <c r="D3710" s="247">
        <v>8.31</v>
      </c>
    </row>
    <row r="3711" spans="1:4" ht="13.5" x14ac:dyDescent="0.25">
      <c r="A3711" s="246">
        <v>89413</v>
      </c>
      <c r="B3711" s="246" t="s">
        <v>8952</v>
      </c>
      <c r="C3711" s="246" t="s">
        <v>5304</v>
      </c>
      <c r="D3711" s="247">
        <v>8.16</v>
      </c>
    </row>
    <row r="3712" spans="1:4" ht="13.5" x14ac:dyDescent="0.25">
      <c r="A3712" s="246">
        <v>89414</v>
      </c>
      <c r="B3712" s="246" t="s">
        <v>8953</v>
      </c>
      <c r="C3712" s="246" t="s">
        <v>5304</v>
      </c>
      <c r="D3712" s="247">
        <v>10.47</v>
      </c>
    </row>
    <row r="3713" spans="1:4" ht="13.5" x14ac:dyDescent="0.25">
      <c r="A3713" s="246">
        <v>89415</v>
      </c>
      <c r="B3713" s="246" t="s">
        <v>8954</v>
      </c>
      <c r="C3713" s="246" t="s">
        <v>5304</v>
      </c>
      <c r="D3713" s="247">
        <v>13.34</v>
      </c>
    </row>
    <row r="3714" spans="1:4" ht="13.5" x14ac:dyDescent="0.25">
      <c r="A3714" s="246">
        <v>89416</v>
      </c>
      <c r="B3714" s="246" t="s">
        <v>8955</v>
      </c>
      <c r="C3714" s="246" t="s">
        <v>5304</v>
      </c>
      <c r="D3714" s="247">
        <v>9.99</v>
      </c>
    </row>
    <row r="3715" spans="1:4" ht="13.5" x14ac:dyDescent="0.25">
      <c r="A3715" s="246">
        <v>89417</v>
      </c>
      <c r="B3715" s="246" t="s">
        <v>8956</v>
      </c>
      <c r="C3715" s="246" t="s">
        <v>5304</v>
      </c>
      <c r="D3715" s="247">
        <v>3.71</v>
      </c>
    </row>
    <row r="3716" spans="1:4" ht="13.5" x14ac:dyDescent="0.25">
      <c r="A3716" s="246">
        <v>89418</v>
      </c>
      <c r="B3716" s="246" t="s">
        <v>8957</v>
      </c>
      <c r="C3716" s="246" t="s">
        <v>5304</v>
      </c>
      <c r="D3716" s="247">
        <v>11.33</v>
      </c>
    </row>
    <row r="3717" spans="1:4" ht="13.5" x14ac:dyDescent="0.25">
      <c r="A3717" s="246">
        <v>89419</v>
      </c>
      <c r="B3717" s="246" t="s">
        <v>8958</v>
      </c>
      <c r="C3717" s="246" t="s">
        <v>5304</v>
      </c>
      <c r="D3717" s="247">
        <v>4.4000000000000004</v>
      </c>
    </row>
    <row r="3718" spans="1:4" ht="13.5" x14ac:dyDescent="0.25">
      <c r="A3718" s="246">
        <v>89420</v>
      </c>
      <c r="B3718" s="246" t="s">
        <v>8959</v>
      </c>
      <c r="C3718" s="246" t="s">
        <v>5304</v>
      </c>
      <c r="D3718" s="247">
        <v>8.5299999999999994</v>
      </c>
    </row>
    <row r="3719" spans="1:4" ht="13.5" x14ac:dyDescent="0.25">
      <c r="A3719" s="246">
        <v>89421</v>
      </c>
      <c r="B3719" s="246" t="s">
        <v>8960</v>
      </c>
      <c r="C3719" s="246" t="s">
        <v>5304</v>
      </c>
      <c r="D3719" s="247">
        <v>11.03</v>
      </c>
    </row>
    <row r="3720" spans="1:4" ht="13.5" x14ac:dyDescent="0.25">
      <c r="A3720" s="246">
        <v>89422</v>
      </c>
      <c r="B3720" s="246" t="s">
        <v>8961</v>
      </c>
      <c r="C3720" s="246" t="s">
        <v>5304</v>
      </c>
      <c r="D3720" s="247">
        <v>3.79</v>
      </c>
    </row>
    <row r="3721" spans="1:4" ht="13.5" x14ac:dyDescent="0.25">
      <c r="A3721" s="246">
        <v>89423</v>
      </c>
      <c r="B3721" s="246" t="s">
        <v>8962</v>
      </c>
      <c r="C3721" s="246" t="s">
        <v>5304</v>
      </c>
      <c r="D3721" s="247">
        <v>7.99</v>
      </c>
    </row>
    <row r="3722" spans="1:4" ht="13.5" x14ac:dyDescent="0.25">
      <c r="A3722" s="246">
        <v>89424</v>
      </c>
      <c r="B3722" s="246" t="s">
        <v>8963</v>
      </c>
      <c r="C3722" s="246" t="s">
        <v>5304</v>
      </c>
      <c r="D3722" s="247">
        <v>4.41</v>
      </c>
    </row>
    <row r="3723" spans="1:4" ht="13.5" x14ac:dyDescent="0.25">
      <c r="A3723" s="246">
        <v>89425</v>
      </c>
      <c r="B3723" s="246" t="s">
        <v>8964</v>
      </c>
      <c r="C3723" s="246" t="s">
        <v>5304</v>
      </c>
      <c r="D3723" s="247">
        <v>14.57</v>
      </c>
    </row>
    <row r="3724" spans="1:4" ht="13.5" x14ac:dyDescent="0.25">
      <c r="A3724" s="246">
        <v>89426</v>
      </c>
      <c r="B3724" s="246" t="s">
        <v>8965</v>
      </c>
      <c r="C3724" s="246" t="s">
        <v>5304</v>
      </c>
      <c r="D3724" s="247">
        <v>7.53</v>
      </c>
    </row>
    <row r="3725" spans="1:4" ht="13.5" x14ac:dyDescent="0.25">
      <c r="A3725" s="246">
        <v>89427</v>
      </c>
      <c r="B3725" s="246" t="s">
        <v>8966</v>
      </c>
      <c r="C3725" s="246" t="s">
        <v>5304</v>
      </c>
      <c r="D3725" s="247">
        <v>10.84</v>
      </c>
    </row>
    <row r="3726" spans="1:4" ht="13.5" x14ac:dyDescent="0.25">
      <c r="A3726" s="246">
        <v>89428</v>
      </c>
      <c r="B3726" s="246" t="s">
        <v>8967</v>
      </c>
      <c r="C3726" s="246" t="s">
        <v>5304</v>
      </c>
      <c r="D3726" s="247">
        <v>13.16</v>
      </c>
    </row>
    <row r="3727" spans="1:4" ht="13.5" x14ac:dyDescent="0.25">
      <c r="A3727" s="246">
        <v>89429</v>
      </c>
      <c r="B3727" s="246" t="s">
        <v>8968</v>
      </c>
      <c r="C3727" s="246" t="s">
        <v>5304</v>
      </c>
      <c r="D3727" s="247">
        <v>4.5199999999999996</v>
      </c>
    </row>
    <row r="3728" spans="1:4" ht="13.5" x14ac:dyDescent="0.25">
      <c r="A3728" s="246">
        <v>89430</v>
      </c>
      <c r="B3728" s="246" t="s">
        <v>8969</v>
      </c>
      <c r="C3728" s="246" t="s">
        <v>5304</v>
      </c>
      <c r="D3728" s="247">
        <v>11</v>
      </c>
    </row>
    <row r="3729" spans="1:4" ht="13.5" x14ac:dyDescent="0.25">
      <c r="A3729" s="246">
        <v>89431</v>
      </c>
      <c r="B3729" s="246" t="s">
        <v>8970</v>
      </c>
      <c r="C3729" s="246" t="s">
        <v>5304</v>
      </c>
      <c r="D3729" s="247">
        <v>6.5</v>
      </c>
    </row>
    <row r="3730" spans="1:4" ht="13.5" x14ac:dyDescent="0.25">
      <c r="A3730" s="246">
        <v>89432</v>
      </c>
      <c r="B3730" s="246" t="s">
        <v>8971</v>
      </c>
      <c r="C3730" s="246" t="s">
        <v>5304</v>
      </c>
      <c r="D3730" s="247">
        <v>30.74</v>
      </c>
    </row>
    <row r="3731" spans="1:4" ht="13.5" x14ac:dyDescent="0.25">
      <c r="A3731" s="246">
        <v>89433</v>
      </c>
      <c r="B3731" s="246" t="s">
        <v>8972</v>
      </c>
      <c r="C3731" s="246" t="s">
        <v>5304</v>
      </c>
      <c r="D3731" s="247">
        <v>9.24</v>
      </c>
    </row>
    <row r="3732" spans="1:4" ht="13.5" x14ac:dyDescent="0.25">
      <c r="A3732" s="246">
        <v>89434</v>
      </c>
      <c r="B3732" s="246" t="s">
        <v>8973</v>
      </c>
      <c r="C3732" s="246" t="s">
        <v>5304</v>
      </c>
      <c r="D3732" s="247">
        <v>10.18</v>
      </c>
    </row>
    <row r="3733" spans="1:4" ht="13.5" x14ac:dyDescent="0.25">
      <c r="A3733" s="246">
        <v>89435</v>
      </c>
      <c r="B3733" s="246" t="s">
        <v>8974</v>
      </c>
      <c r="C3733" s="246" t="s">
        <v>5304</v>
      </c>
      <c r="D3733" s="247">
        <v>20.170000000000002</v>
      </c>
    </row>
    <row r="3734" spans="1:4" ht="13.5" x14ac:dyDescent="0.25">
      <c r="A3734" s="246">
        <v>89436</v>
      </c>
      <c r="B3734" s="246" t="s">
        <v>8975</v>
      </c>
      <c r="C3734" s="246" t="s">
        <v>5304</v>
      </c>
      <c r="D3734" s="247">
        <v>6.39</v>
      </c>
    </row>
    <row r="3735" spans="1:4" ht="13.5" x14ac:dyDescent="0.25">
      <c r="A3735" s="246">
        <v>89437</v>
      </c>
      <c r="B3735" s="246" t="s">
        <v>8976</v>
      </c>
      <c r="C3735" s="246" t="s">
        <v>5304</v>
      </c>
      <c r="D3735" s="247">
        <v>24.34</v>
      </c>
    </row>
    <row r="3736" spans="1:4" ht="13.5" x14ac:dyDescent="0.25">
      <c r="A3736" s="246">
        <v>89438</v>
      </c>
      <c r="B3736" s="246" t="s">
        <v>8977</v>
      </c>
      <c r="C3736" s="246" t="s">
        <v>5304</v>
      </c>
      <c r="D3736" s="247">
        <v>6.51</v>
      </c>
    </row>
    <row r="3737" spans="1:4" ht="13.5" x14ac:dyDescent="0.25">
      <c r="A3737" s="246">
        <v>89439</v>
      </c>
      <c r="B3737" s="246" t="s">
        <v>8978</v>
      </c>
      <c r="C3737" s="246" t="s">
        <v>5304</v>
      </c>
      <c r="D3737" s="247">
        <v>8.69</v>
      </c>
    </row>
    <row r="3738" spans="1:4" ht="13.5" x14ac:dyDescent="0.25">
      <c r="A3738" s="246">
        <v>89440</v>
      </c>
      <c r="B3738" s="246" t="s">
        <v>8979</v>
      </c>
      <c r="C3738" s="246" t="s">
        <v>5304</v>
      </c>
      <c r="D3738" s="247">
        <v>7.9</v>
      </c>
    </row>
    <row r="3739" spans="1:4" ht="13.5" x14ac:dyDescent="0.25">
      <c r="A3739" s="246">
        <v>89441</v>
      </c>
      <c r="B3739" s="246" t="s">
        <v>8980</v>
      </c>
      <c r="C3739" s="246" t="s">
        <v>5304</v>
      </c>
      <c r="D3739" s="247">
        <v>16.04</v>
      </c>
    </row>
    <row r="3740" spans="1:4" ht="13.5" x14ac:dyDescent="0.25">
      <c r="A3740" s="246">
        <v>89442</v>
      </c>
      <c r="B3740" s="246" t="s">
        <v>8981</v>
      </c>
      <c r="C3740" s="246" t="s">
        <v>5304</v>
      </c>
      <c r="D3740" s="247">
        <v>10.07</v>
      </c>
    </row>
    <row r="3741" spans="1:4" ht="13.5" x14ac:dyDescent="0.25">
      <c r="A3741" s="246">
        <v>89443</v>
      </c>
      <c r="B3741" s="246" t="s">
        <v>8982</v>
      </c>
      <c r="C3741" s="246" t="s">
        <v>5304</v>
      </c>
      <c r="D3741" s="247">
        <v>12.58</v>
      </c>
    </row>
    <row r="3742" spans="1:4" ht="13.5" x14ac:dyDescent="0.25">
      <c r="A3742" s="246">
        <v>89444</v>
      </c>
      <c r="B3742" s="246" t="s">
        <v>8983</v>
      </c>
      <c r="C3742" s="246" t="s">
        <v>5304</v>
      </c>
      <c r="D3742" s="247">
        <v>26.39</v>
      </c>
    </row>
    <row r="3743" spans="1:4" ht="13.5" x14ac:dyDescent="0.25">
      <c r="A3743" s="246">
        <v>89445</v>
      </c>
      <c r="B3743" s="246" t="s">
        <v>8984</v>
      </c>
      <c r="C3743" s="246" t="s">
        <v>5304</v>
      </c>
      <c r="D3743" s="247">
        <v>14.73</v>
      </c>
    </row>
    <row r="3744" spans="1:4" ht="13.5" x14ac:dyDescent="0.25">
      <c r="A3744" s="246">
        <v>89481</v>
      </c>
      <c r="B3744" s="246" t="s">
        <v>8985</v>
      </c>
      <c r="C3744" s="246" t="s">
        <v>5304</v>
      </c>
      <c r="D3744" s="247">
        <v>4.32</v>
      </c>
    </row>
    <row r="3745" spans="1:4" ht="13.5" x14ac:dyDescent="0.25">
      <c r="A3745" s="246">
        <v>89485</v>
      </c>
      <c r="B3745" s="246" t="s">
        <v>8986</v>
      </c>
      <c r="C3745" s="246" t="s">
        <v>5304</v>
      </c>
      <c r="D3745" s="247">
        <v>5.14</v>
      </c>
    </row>
    <row r="3746" spans="1:4" ht="13.5" x14ac:dyDescent="0.25">
      <c r="A3746" s="246">
        <v>89489</v>
      </c>
      <c r="B3746" s="246" t="s">
        <v>8987</v>
      </c>
      <c r="C3746" s="246" t="s">
        <v>5304</v>
      </c>
      <c r="D3746" s="247">
        <v>6.84</v>
      </c>
    </row>
    <row r="3747" spans="1:4" ht="13.5" x14ac:dyDescent="0.25">
      <c r="A3747" s="246">
        <v>89490</v>
      </c>
      <c r="B3747" s="246" t="s">
        <v>8988</v>
      </c>
      <c r="C3747" s="246" t="s">
        <v>5304</v>
      </c>
      <c r="D3747" s="247">
        <v>6.08</v>
      </c>
    </row>
    <row r="3748" spans="1:4" ht="13.5" x14ac:dyDescent="0.25">
      <c r="A3748" s="246">
        <v>89492</v>
      </c>
      <c r="B3748" s="246" t="s">
        <v>8989</v>
      </c>
      <c r="C3748" s="246" t="s">
        <v>5304</v>
      </c>
      <c r="D3748" s="247">
        <v>6.81</v>
      </c>
    </row>
    <row r="3749" spans="1:4" ht="13.5" x14ac:dyDescent="0.25">
      <c r="A3749" s="246">
        <v>89493</v>
      </c>
      <c r="B3749" s="246" t="s">
        <v>8990</v>
      </c>
      <c r="C3749" s="246" t="s">
        <v>5304</v>
      </c>
      <c r="D3749" s="247">
        <v>9.1199999999999992</v>
      </c>
    </row>
    <row r="3750" spans="1:4" ht="13.5" x14ac:dyDescent="0.25">
      <c r="A3750" s="246">
        <v>89494</v>
      </c>
      <c r="B3750" s="246" t="s">
        <v>8991</v>
      </c>
      <c r="C3750" s="246" t="s">
        <v>5304</v>
      </c>
      <c r="D3750" s="247">
        <v>11.99</v>
      </c>
    </row>
    <row r="3751" spans="1:4" ht="13.5" x14ac:dyDescent="0.25">
      <c r="A3751" s="246">
        <v>89496</v>
      </c>
      <c r="B3751" s="246" t="s">
        <v>8992</v>
      </c>
      <c r="C3751" s="246" t="s">
        <v>5304</v>
      </c>
      <c r="D3751" s="247">
        <v>8.64</v>
      </c>
    </row>
    <row r="3752" spans="1:4" ht="13.5" x14ac:dyDescent="0.25">
      <c r="A3752" s="246">
        <v>89497</v>
      </c>
      <c r="B3752" s="246" t="s">
        <v>8993</v>
      </c>
      <c r="C3752" s="246" t="s">
        <v>5304</v>
      </c>
      <c r="D3752" s="247">
        <v>11.17</v>
      </c>
    </row>
    <row r="3753" spans="1:4" ht="13.5" x14ac:dyDescent="0.25">
      <c r="A3753" s="246">
        <v>89498</v>
      </c>
      <c r="B3753" s="246" t="s">
        <v>8994</v>
      </c>
      <c r="C3753" s="246" t="s">
        <v>5304</v>
      </c>
      <c r="D3753" s="247">
        <v>12.23</v>
      </c>
    </row>
    <row r="3754" spans="1:4" ht="13.5" x14ac:dyDescent="0.25">
      <c r="A3754" s="246">
        <v>89499</v>
      </c>
      <c r="B3754" s="246" t="s">
        <v>8995</v>
      </c>
      <c r="C3754" s="246" t="s">
        <v>5304</v>
      </c>
      <c r="D3754" s="247">
        <v>18.95</v>
      </c>
    </row>
    <row r="3755" spans="1:4" ht="13.5" x14ac:dyDescent="0.25">
      <c r="A3755" s="246">
        <v>89500</v>
      </c>
      <c r="B3755" s="246" t="s">
        <v>8996</v>
      </c>
      <c r="C3755" s="246" t="s">
        <v>5304</v>
      </c>
      <c r="D3755" s="247">
        <v>12.43</v>
      </c>
    </row>
    <row r="3756" spans="1:4" ht="13.5" x14ac:dyDescent="0.25">
      <c r="A3756" s="246">
        <v>89501</v>
      </c>
      <c r="B3756" s="246" t="s">
        <v>8997</v>
      </c>
      <c r="C3756" s="246" t="s">
        <v>5304</v>
      </c>
      <c r="D3756" s="247">
        <v>13.52</v>
      </c>
    </row>
    <row r="3757" spans="1:4" ht="13.5" x14ac:dyDescent="0.25">
      <c r="A3757" s="246">
        <v>89502</v>
      </c>
      <c r="B3757" s="246" t="s">
        <v>8998</v>
      </c>
      <c r="C3757" s="246" t="s">
        <v>5304</v>
      </c>
      <c r="D3757" s="247">
        <v>15.43</v>
      </c>
    </row>
    <row r="3758" spans="1:4" ht="13.5" x14ac:dyDescent="0.25">
      <c r="A3758" s="246">
        <v>89503</v>
      </c>
      <c r="B3758" s="246" t="s">
        <v>8999</v>
      </c>
      <c r="C3758" s="246" t="s">
        <v>5304</v>
      </c>
      <c r="D3758" s="247">
        <v>23.77</v>
      </c>
    </row>
    <row r="3759" spans="1:4" ht="13.5" x14ac:dyDescent="0.25">
      <c r="A3759" s="246">
        <v>89504</v>
      </c>
      <c r="B3759" s="246" t="s">
        <v>9000</v>
      </c>
      <c r="C3759" s="246" t="s">
        <v>5304</v>
      </c>
      <c r="D3759" s="247">
        <v>20.75</v>
      </c>
    </row>
    <row r="3760" spans="1:4" ht="13.5" x14ac:dyDescent="0.25">
      <c r="A3760" s="246">
        <v>89505</v>
      </c>
      <c r="B3760" s="246" t="s">
        <v>9001</v>
      </c>
      <c r="C3760" s="246" t="s">
        <v>5304</v>
      </c>
      <c r="D3760" s="247">
        <v>35.64</v>
      </c>
    </row>
    <row r="3761" spans="1:4" ht="13.5" x14ac:dyDescent="0.25">
      <c r="A3761" s="246">
        <v>89506</v>
      </c>
      <c r="B3761" s="246" t="s">
        <v>9002</v>
      </c>
      <c r="C3761" s="246" t="s">
        <v>5304</v>
      </c>
      <c r="D3761" s="247">
        <v>40.200000000000003</v>
      </c>
    </row>
    <row r="3762" spans="1:4" ht="13.5" x14ac:dyDescent="0.25">
      <c r="A3762" s="246">
        <v>89507</v>
      </c>
      <c r="B3762" s="246" t="s">
        <v>9003</v>
      </c>
      <c r="C3762" s="246" t="s">
        <v>5304</v>
      </c>
      <c r="D3762" s="247">
        <v>49.68</v>
      </c>
    </row>
    <row r="3763" spans="1:4" ht="13.5" x14ac:dyDescent="0.25">
      <c r="A3763" s="246">
        <v>89510</v>
      </c>
      <c r="B3763" s="246" t="s">
        <v>9004</v>
      </c>
      <c r="C3763" s="246" t="s">
        <v>5304</v>
      </c>
      <c r="D3763" s="247">
        <v>32.28</v>
      </c>
    </row>
    <row r="3764" spans="1:4" ht="13.5" x14ac:dyDescent="0.25">
      <c r="A3764" s="246">
        <v>89513</v>
      </c>
      <c r="B3764" s="246" t="s">
        <v>9005</v>
      </c>
      <c r="C3764" s="246" t="s">
        <v>5304</v>
      </c>
      <c r="D3764" s="247">
        <v>112.17</v>
      </c>
    </row>
    <row r="3765" spans="1:4" ht="13.5" x14ac:dyDescent="0.25">
      <c r="A3765" s="246">
        <v>89514</v>
      </c>
      <c r="B3765" s="246" t="s">
        <v>9006</v>
      </c>
      <c r="C3765" s="246" t="s">
        <v>5304</v>
      </c>
      <c r="D3765" s="247">
        <v>11.35</v>
      </c>
    </row>
    <row r="3766" spans="1:4" ht="13.5" x14ac:dyDescent="0.25">
      <c r="A3766" s="246">
        <v>89515</v>
      </c>
      <c r="B3766" s="246" t="s">
        <v>9007</v>
      </c>
      <c r="C3766" s="246" t="s">
        <v>5304</v>
      </c>
      <c r="D3766" s="247">
        <v>84.43</v>
      </c>
    </row>
    <row r="3767" spans="1:4" ht="13.5" x14ac:dyDescent="0.25">
      <c r="A3767" s="246">
        <v>89516</v>
      </c>
      <c r="B3767" s="246" t="s">
        <v>9008</v>
      </c>
      <c r="C3767" s="246" t="s">
        <v>5304</v>
      </c>
      <c r="D3767" s="247">
        <v>9.7200000000000006</v>
      </c>
    </row>
    <row r="3768" spans="1:4" ht="13.5" x14ac:dyDescent="0.25">
      <c r="A3768" s="246">
        <v>89517</v>
      </c>
      <c r="B3768" s="246" t="s">
        <v>9009</v>
      </c>
      <c r="C3768" s="246" t="s">
        <v>5304</v>
      </c>
      <c r="D3768" s="247">
        <v>70.95</v>
      </c>
    </row>
    <row r="3769" spans="1:4" ht="13.5" x14ac:dyDescent="0.25">
      <c r="A3769" s="246">
        <v>89518</v>
      </c>
      <c r="B3769" s="246" t="s">
        <v>9010</v>
      </c>
      <c r="C3769" s="246" t="s">
        <v>5304</v>
      </c>
      <c r="D3769" s="247">
        <v>17.670000000000002</v>
      </c>
    </row>
    <row r="3770" spans="1:4" ht="13.5" x14ac:dyDescent="0.25">
      <c r="A3770" s="246">
        <v>89519</v>
      </c>
      <c r="B3770" s="246" t="s">
        <v>9011</v>
      </c>
      <c r="C3770" s="246" t="s">
        <v>5304</v>
      </c>
      <c r="D3770" s="247">
        <v>47.66</v>
      </c>
    </row>
    <row r="3771" spans="1:4" ht="13.5" x14ac:dyDescent="0.25">
      <c r="A3771" s="246">
        <v>89520</v>
      </c>
      <c r="B3771" s="246" t="s">
        <v>9012</v>
      </c>
      <c r="C3771" s="246" t="s">
        <v>5304</v>
      </c>
      <c r="D3771" s="247">
        <v>15.52</v>
      </c>
    </row>
    <row r="3772" spans="1:4" ht="13.5" x14ac:dyDescent="0.25">
      <c r="A3772" s="246">
        <v>89521</v>
      </c>
      <c r="B3772" s="246" t="s">
        <v>9013</v>
      </c>
      <c r="C3772" s="246" t="s">
        <v>5304</v>
      </c>
      <c r="D3772" s="247">
        <v>132.26</v>
      </c>
    </row>
    <row r="3773" spans="1:4" ht="13.5" x14ac:dyDescent="0.25">
      <c r="A3773" s="246">
        <v>89522</v>
      </c>
      <c r="B3773" s="246" t="s">
        <v>9014</v>
      </c>
      <c r="C3773" s="246" t="s">
        <v>5304</v>
      </c>
      <c r="D3773" s="247">
        <v>33.83</v>
      </c>
    </row>
    <row r="3774" spans="1:4" ht="13.5" x14ac:dyDescent="0.25">
      <c r="A3774" s="246">
        <v>89523</v>
      </c>
      <c r="B3774" s="246" t="s">
        <v>9015</v>
      </c>
      <c r="C3774" s="246" t="s">
        <v>5304</v>
      </c>
      <c r="D3774" s="247">
        <v>99.6</v>
      </c>
    </row>
    <row r="3775" spans="1:4" ht="13.5" x14ac:dyDescent="0.25">
      <c r="A3775" s="246">
        <v>89524</v>
      </c>
      <c r="B3775" s="246" t="s">
        <v>9016</v>
      </c>
      <c r="C3775" s="246" t="s">
        <v>5304</v>
      </c>
      <c r="D3775" s="247">
        <v>29.72</v>
      </c>
    </row>
    <row r="3776" spans="1:4" ht="13.5" x14ac:dyDescent="0.25">
      <c r="A3776" s="246">
        <v>89525</v>
      </c>
      <c r="B3776" s="246" t="s">
        <v>9017</v>
      </c>
      <c r="C3776" s="246" t="s">
        <v>5304</v>
      </c>
      <c r="D3776" s="247">
        <v>97.94</v>
      </c>
    </row>
    <row r="3777" spans="1:4" ht="13.5" x14ac:dyDescent="0.25">
      <c r="A3777" s="246">
        <v>89526</v>
      </c>
      <c r="B3777" s="246" t="s">
        <v>9018</v>
      </c>
      <c r="C3777" s="246" t="s">
        <v>5304</v>
      </c>
      <c r="D3777" s="247">
        <v>44.71</v>
      </c>
    </row>
    <row r="3778" spans="1:4" ht="13.5" x14ac:dyDescent="0.25">
      <c r="A3778" s="246">
        <v>89527</v>
      </c>
      <c r="B3778" s="246" t="s">
        <v>9019</v>
      </c>
      <c r="C3778" s="246" t="s">
        <v>5304</v>
      </c>
      <c r="D3778" s="247">
        <v>75.03</v>
      </c>
    </row>
    <row r="3779" spans="1:4" ht="13.5" x14ac:dyDescent="0.25">
      <c r="A3779" s="246">
        <v>89528</v>
      </c>
      <c r="B3779" s="246" t="s">
        <v>9020</v>
      </c>
      <c r="C3779" s="246" t="s">
        <v>5304</v>
      </c>
      <c r="D3779" s="247">
        <v>3.61</v>
      </c>
    </row>
    <row r="3780" spans="1:4" ht="13.5" x14ac:dyDescent="0.25">
      <c r="A3780" s="246">
        <v>89529</v>
      </c>
      <c r="B3780" s="246" t="s">
        <v>9021</v>
      </c>
      <c r="C3780" s="246" t="s">
        <v>5304</v>
      </c>
      <c r="D3780" s="247">
        <v>50.33</v>
      </c>
    </row>
    <row r="3781" spans="1:4" ht="13.5" x14ac:dyDescent="0.25">
      <c r="A3781" s="246">
        <v>89530</v>
      </c>
      <c r="B3781" s="246" t="s">
        <v>9022</v>
      </c>
      <c r="C3781" s="246" t="s">
        <v>5304</v>
      </c>
      <c r="D3781" s="247">
        <v>13.77</v>
      </c>
    </row>
    <row r="3782" spans="1:4" ht="13.5" x14ac:dyDescent="0.25">
      <c r="A3782" s="246">
        <v>89531</v>
      </c>
      <c r="B3782" s="246" t="s">
        <v>9023</v>
      </c>
      <c r="C3782" s="246" t="s">
        <v>5304</v>
      </c>
      <c r="D3782" s="247">
        <v>40.32</v>
      </c>
    </row>
    <row r="3783" spans="1:4" ht="13.5" x14ac:dyDescent="0.25">
      <c r="A3783" s="246">
        <v>89532</v>
      </c>
      <c r="B3783" s="246" t="s">
        <v>9024</v>
      </c>
      <c r="C3783" s="246" t="s">
        <v>5304</v>
      </c>
      <c r="D3783" s="247">
        <v>6.73</v>
      </c>
    </row>
    <row r="3784" spans="1:4" ht="13.5" x14ac:dyDescent="0.25">
      <c r="A3784" s="246">
        <v>89533</v>
      </c>
      <c r="B3784" s="246" t="s">
        <v>9025</v>
      </c>
      <c r="C3784" s="246" t="s">
        <v>5304</v>
      </c>
      <c r="D3784" s="247">
        <v>40.32</v>
      </c>
    </row>
    <row r="3785" spans="1:4" ht="13.5" x14ac:dyDescent="0.25">
      <c r="A3785" s="246">
        <v>89534</v>
      </c>
      <c r="B3785" s="246" t="s">
        <v>9026</v>
      </c>
      <c r="C3785" s="246" t="s">
        <v>5304</v>
      </c>
      <c r="D3785" s="247">
        <v>4.5199999999999996</v>
      </c>
    </row>
    <row r="3786" spans="1:4" ht="13.5" x14ac:dyDescent="0.25">
      <c r="A3786" s="246">
        <v>89535</v>
      </c>
      <c r="B3786" s="246" t="s">
        <v>9027</v>
      </c>
      <c r="C3786" s="246" t="s">
        <v>5304</v>
      </c>
      <c r="D3786" s="247">
        <v>66.02</v>
      </c>
    </row>
    <row r="3787" spans="1:4" ht="13.5" x14ac:dyDescent="0.25">
      <c r="A3787" s="246">
        <v>89536</v>
      </c>
      <c r="B3787" s="246" t="s">
        <v>9028</v>
      </c>
      <c r="C3787" s="246" t="s">
        <v>5304</v>
      </c>
      <c r="D3787" s="247">
        <v>12.36</v>
      </c>
    </row>
    <row r="3788" spans="1:4" ht="13.5" x14ac:dyDescent="0.25">
      <c r="A3788" s="246">
        <v>89538</v>
      </c>
      <c r="B3788" s="246" t="s">
        <v>9029</v>
      </c>
      <c r="C3788" s="246" t="s">
        <v>5304</v>
      </c>
      <c r="D3788" s="247">
        <v>3.72</v>
      </c>
    </row>
    <row r="3789" spans="1:4" ht="13.5" x14ac:dyDescent="0.25">
      <c r="A3789" s="246">
        <v>89539</v>
      </c>
      <c r="B3789" s="246" t="s">
        <v>9030</v>
      </c>
      <c r="C3789" s="246" t="s">
        <v>5304</v>
      </c>
      <c r="D3789" s="247">
        <v>43.11</v>
      </c>
    </row>
    <row r="3790" spans="1:4" ht="13.5" x14ac:dyDescent="0.25">
      <c r="A3790" s="246">
        <v>89540</v>
      </c>
      <c r="B3790" s="246" t="s">
        <v>9031</v>
      </c>
      <c r="C3790" s="246" t="s">
        <v>5304</v>
      </c>
      <c r="D3790" s="247">
        <v>10.199999999999999</v>
      </c>
    </row>
    <row r="3791" spans="1:4" ht="13.5" x14ac:dyDescent="0.25">
      <c r="A3791" s="246">
        <v>89541</v>
      </c>
      <c r="B3791" s="246" t="s">
        <v>9032</v>
      </c>
      <c r="C3791" s="246" t="s">
        <v>5304</v>
      </c>
      <c r="D3791" s="247">
        <v>5.61</v>
      </c>
    </row>
    <row r="3792" spans="1:4" ht="13.5" x14ac:dyDescent="0.25">
      <c r="A3792" s="246">
        <v>89542</v>
      </c>
      <c r="B3792" s="246" t="s">
        <v>9033</v>
      </c>
      <c r="C3792" s="246" t="s">
        <v>5304</v>
      </c>
      <c r="D3792" s="247">
        <v>29.85</v>
      </c>
    </row>
    <row r="3793" spans="1:4" ht="13.5" x14ac:dyDescent="0.25">
      <c r="A3793" s="246">
        <v>89544</v>
      </c>
      <c r="B3793" s="246" t="s">
        <v>9034</v>
      </c>
      <c r="C3793" s="246" t="s">
        <v>5304</v>
      </c>
      <c r="D3793" s="247">
        <v>10.14</v>
      </c>
    </row>
    <row r="3794" spans="1:4" ht="13.5" x14ac:dyDescent="0.25">
      <c r="A3794" s="246">
        <v>89545</v>
      </c>
      <c r="B3794" s="246" t="s">
        <v>9035</v>
      </c>
      <c r="C3794" s="246" t="s">
        <v>5304</v>
      </c>
      <c r="D3794" s="247">
        <v>16.43</v>
      </c>
    </row>
    <row r="3795" spans="1:4" ht="13.5" x14ac:dyDescent="0.25">
      <c r="A3795" s="246">
        <v>89546</v>
      </c>
      <c r="B3795" s="246" t="s">
        <v>9036</v>
      </c>
      <c r="C3795" s="246" t="s">
        <v>5304</v>
      </c>
      <c r="D3795" s="247">
        <v>14.27</v>
      </c>
    </row>
    <row r="3796" spans="1:4" ht="13.5" x14ac:dyDescent="0.25">
      <c r="A3796" s="246">
        <v>89547</v>
      </c>
      <c r="B3796" s="246" t="s">
        <v>9037</v>
      </c>
      <c r="C3796" s="246" t="s">
        <v>5304</v>
      </c>
      <c r="D3796" s="247">
        <v>22.86</v>
      </c>
    </row>
    <row r="3797" spans="1:4" ht="13.5" x14ac:dyDescent="0.25">
      <c r="A3797" s="246">
        <v>89548</v>
      </c>
      <c r="B3797" s="246" t="s">
        <v>9038</v>
      </c>
      <c r="C3797" s="246" t="s">
        <v>5304</v>
      </c>
      <c r="D3797" s="247">
        <v>24.91</v>
      </c>
    </row>
    <row r="3798" spans="1:4" ht="13.5" x14ac:dyDescent="0.25">
      <c r="A3798" s="246">
        <v>89549</v>
      </c>
      <c r="B3798" s="246" t="s">
        <v>9039</v>
      </c>
      <c r="C3798" s="246" t="s">
        <v>5304</v>
      </c>
      <c r="D3798" s="247">
        <v>17.38</v>
      </c>
    </row>
    <row r="3799" spans="1:4" ht="13.5" x14ac:dyDescent="0.25">
      <c r="A3799" s="246">
        <v>89550</v>
      </c>
      <c r="B3799" s="246" t="s">
        <v>9040</v>
      </c>
      <c r="C3799" s="246" t="s">
        <v>5304</v>
      </c>
      <c r="D3799" s="247">
        <v>45.33</v>
      </c>
    </row>
    <row r="3800" spans="1:4" ht="13.5" x14ac:dyDescent="0.25">
      <c r="A3800" s="246">
        <v>89551</v>
      </c>
      <c r="B3800" s="246" t="s">
        <v>9041</v>
      </c>
      <c r="C3800" s="246" t="s">
        <v>5304</v>
      </c>
      <c r="D3800" s="247">
        <v>9.2899999999999991</v>
      </c>
    </row>
    <row r="3801" spans="1:4" ht="13.5" x14ac:dyDescent="0.25">
      <c r="A3801" s="246">
        <v>89552</v>
      </c>
      <c r="B3801" s="246" t="s">
        <v>9042</v>
      </c>
      <c r="C3801" s="246" t="s">
        <v>5304</v>
      </c>
      <c r="D3801" s="247">
        <v>19.28</v>
      </c>
    </row>
    <row r="3802" spans="1:4" ht="13.5" x14ac:dyDescent="0.25">
      <c r="A3802" s="246">
        <v>89553</v>
      </c>
      <c r="B3802" s="246" t="s">
        <v>9043</v>
      </c>
      <c r="C3802" s="246" t="s">
        <v>5304</v>
      </c>
      <c r="D3802" s="247">
        <v>5.5</v>
      </c>
    </row>
    <row r="3803" spans="1:4" ht="13.5" x14ac:dyDescent="0.25">
      <c r="A3803" s="246">
        <v>89554</v>
      </c>
      <c r="B3803" s="246" t="s">
        <v>9044</v>
      </c>
      <c r="C3803" s="246" t="s">
        <v>5304</v>
      </c>
      <c r="D3803" s="247">
        <v>27.96</v>
      </c>
    </row>
    <row r="3804" spans="1:4" ht="13.5" x14ac:dyDescent="0.25">
      <c r="A3804" s="246">
        <v>89555</v>
      </c>
      <c r="B3804" s="246" t="s">
        <v>9045</v>
      </c>
      <c r="C3804" s="246" t="s">
        <v>5304</v>
      </c>
      <c r="D3804" s="247">
        <v>23.45</v>
      </c>
    </row>
    <row r="3805" spans="1:4" ht="13.5" x14ac:dyDescent="0.25">
      <c r="A3805" s="246">
        <v>89556</v>
      </c>
      <c r="B3805" s="246" t="s">
        <v>9046</v>
      </c>
      <c r="C3805" s="246" t="s">
        <v>5304</v>
      </c>
      <c r="D3805" s="247">
        <v>41.97</v>
      </c>
    </row>
    <row r="3806" spans="1:4" ht="13.5" x14ac:dyDescent="0.25">
      <c r="A3806" s="246">
        <v>89557</v>
      </c>
      <c r="B3806" s="246" t="s">
        <v>9047</v>
      </c>
      <c r="C3806" s="246" t="s">
        <v>5304</v>
      </c>
      <c r="D3806" s="247">
        <v>32.770000000000003</v>
      </c>
    </row>
    <row r="3807" spans="1:4" ht="13.5" x14ac:dyDescent="0.25">
      <c r="A3807" s="246">
        <v>89558</v>
      </c>
      <c r="B3807" s="246" t="s">
        <v>9048</v>
      </c>
      <c r="C3807" s="246" t="s">
        <v>5304</v>
      </c>
      <c r="D3807" s="247">
        <v>8.66</v>
      </c>
    </row>
    <row r="3808" spans="1:4" ht="13.5" x14ac:dyDescent="0.25">
      <c r="A3808" s="246">
        <v>89559</v>
      </c>
      <c r="B3808" s="246" t="s">
        <v>9049</v>
      </c>
      <c r="C3808" s="246" t="s">
        <v>5304</v>
      </c>
      <c r="D3808" s="247">
        <v>75.34</v>
      </c>
    </row>
    <row r="3809" spans="1:4" ht="13.5" x14ac:dyDescent="0.25">
      <c r="A3809" s="246">
        <v>89561</v>
      </c>
      <c r="B3809" s="246" t="s">
        <v>9050</v>
      </c>
      <c r="C3809" s="246" t="s">
        <v>5304</v>
      </c>
      <c r="D3809" s="247">
        <v>14.52</v>
      </c>
    </row>
    <row r="3810" spans="1:4" ht="13.5" x14ac:dyDescent="0.25">
      <c r="A3810" s="246">
        <v>89562</v>
      </c>
      <c r="B3810" s="246" t="s">
        <v>9051</v>
      </c>
      <c r="C3810" s="246" t="s">
        <v>5304</v>
      </c>
      <c r="D3810" s="247">
        <v>9.25</v>
      </c>
    </row>
    <row r="3811" spans="1:4" ht="13.5" x14ac:dyDescent="0.25">
      <c r="A3811" s="246">
        <v>89563</v>
      </c>
      <c r="B3811" s="246" t="s">
        <v>9052</v>
      </c>
      <c r="C3811" s="246" t="s">
        <v>5304</v>
      </c>
      <c r="D3811" s="247">
        <v>27.11</v>
      </c>
    </row>
    <row r="3812" spans="1:4" ht="13.5" x14ac:dyDescent="0.25">
      <c r="A3812" s="246">
        <v>89564</v>
      </c>
      <c r="B3812" s="246" t="s">
        <v>9053</v>
      </c>
      <c r="C3812" s="246" t="s">
        <v>5304</v>
      </c>
      <c r="D3812" s="247">
        <v>17.170000000000002</v>
      </c>
    </row>
    <row r="3813" spans="1:4" ht="13.5" x14ac:dyDescent="0.25">
      <c r="A3813" s="246">
        <v>89565</v>
      </c>
      <c r="B3813" s="246" t="s">
        <v>9054</v>
      </c>
      <c r="C3813" s="246" t="s">
        <v>5304</v>
      </c>
      <c r="D3813" s="247">
        <v>62.35</v>
      </c>
    </row>
    <row r="3814" spans="1:4" ht="13.5" x14ac:dyDescent="0.25">
      <c r="A3814" s="246">
        <v>89566</v>
      </c>
      <c r="B3814" s="246" t="s">
        <v>9055</v>
      </c>
      <c r="C3814" s="246" t="s">
        <v>5304</v>
      </c>
      <c r="D3814" s="247">
        <v>53.47</v>
      </c>
    </row>
    <row r="3815" spans="1:4" ht="13.5" x14ac:dyDescent="0.25">
      <c r="A3815" s="246">
        <v>89567</v>
      </c>
      <c r="B3815" s="246" t="s">
        <v>9056</v>
      </c>
      <c r="C3815" s="246" t="s">
        <v>5304</v>
      </c>
      <c r="D3815" s="247">
        <v>92.55</v>
      </c>
    </row>
    <row r="3816" spans="1:4" ht="13.5" x14ac:dyDescent="0.25">
      <c r="A3816" s="246">
        <v>89568</v>
      </c>
      <c r="B3816" s="246" t="s">
        <v>9057</v>
      </c>
      <c r="C3816" s="246" t="s">
        <v>5304</v>
      </c>
      <c r="D3816" s="247">
        <v>35.11</v>
      </c>
    </row>
    <row r="3817" spans="1:4" ht="13.5" x14ac:dyDescent="0.25">
      <c r="A3817" s="246">
        <v>89569</v>
      </c>
      <c r="B3817" s="246" t="s">
        <v>9058</v>
      </c>
      <c r="C3817" s="246" t="s">
        <v>5304</v>
      </c>
      <c r="D3817" s="247">
        <v>87.26</v>
      </c>
    </row>
    <row r="3818" spans="1:4" ht="13.5" x14ac:dyDescent="0.25">
      <c r="A3818" s="246">
        <v>89570</v>
      </c>
      <c r="B3818" s="246" t="s">
        <v>9059</v>
      </c>
      <c r="C3818" s="246" t="s">
        <v>5304</v>
      </c>
      <c r="D3818" s="247">
        <v>12.02</v>
      </c>
    </row>
    <row r="3819" spans="1:4" ht="13.5" x14ac:dyDescent="0.25">
      <c r="A3819" s="246">
        <v>89571</v>
      </c>
      <c r="B3819" s="246" t="s">
        <v>9060</v>
      </c>
      <c r="C3819" s="246" t="s">
        <v>5304</v>
      </c>
      <c r="D3819" s="247">
        <v>84.77</v>
      </c>
    </row>
    <row r="3820" spans="1:4" ht="13.5" x14ac:dyDescent="0.25">
      <c r="A3820" s="246">
        <v>89572</v>
      </c>
      <c r="B3820" s="246" t="s">
        <v>9061</v>
      </c>
      <c r="C3820" s="246" t="s">
        <v>5304</v>
      </c>
      <c r="D3820" s="247">
        <v>8.18</v>
      </c>
    </row>
    <row r="3821" spans="1:4" ht="13.5" x14ac:dyDescent="0.25">
      <c r="A3821" s="246">
        <v>89573</v>
      </c>
      <c r="B3821" s="246" t="s">
        <v>9062</v>
      </c>
      <c r="C3821" s="246" t="s">
        <v>5304</v>
      </c>
      <c r="D3821" s="247">
        <v>76.72</v>
      </c>
    </row>
    <row r="3822" spans="1:4" ht="13.5" x14ac:dyDescent="0.25">
      <c r="A3822" s="246">
        <v>89574</v>
      </c>
      <c r="B3822" s="246" t="s">
        <v>9063</v>
      </c>
      <c r="C3822" s="246" t="s">
        <v>5304</v>
      </c>
      <c r="D3822" s="247">
        <v>151.85</v>
      </c>
    </row>
    <row r="3823" spans="1:4" ht="13.5" x14ac:dyDescent="0.25">
      <c r="A3823" s="246">
        <v>89575</v>
      </c>
      <c r="B3823" s="246" t="s">
        <v>9064</v>
      </c>
      <c r="C3823" s="246" t="s">
        <v>5304</v>
      </c>
      <c r="D3823" s="247">
        <v>11.04</v>
      </c>
    </row>
    <row r="3824" spans="1:4" ht="13.5" x14ac:dyDescent="0.25">
      <c r="A3824" s="246">
        <v>89577</v>
      </c>
      <c r="B3824" s="246" t="s">
        <v>9065</v>
      </c>
      <c r="C3824" s="246" t="s">
        <v>5304</v>
      </c>
      <c r="D3824" s="247">
        <v>35.950000000000003</v>
      </c>
    </row>
    <row r="3825" spans="1:4" ht="13.5" x14ac:dyDescent="0.25">
      <c r="A3825" s="246">
        <v>89579</v>
      </c>
      <c r="B3825" s="246" t="s">
        <v>9066</v>
      </c>
      <c r="C3825" s="246" t="s">
        <v>5304</v>
      </c>
      <c r="D3825" s="247">
        <v>11.32</v>
      </c>
    </row>
    <row r="3826" spans="1:4" ht="13.5" x14ac:dyDescent="0.25">
      <c r="A3826" s="246">
        <v>89581</v>
      </c>
      <c r="B3826" s="246" t="s">
        <v>9067</v>
      </c>
      <c r="C3826" s="246" t="s">
        <v>5304</v>
      </c>
      <c r="D3826" s="247">
        <v>32.29</v>
      </c>
    </row>
    <row r="3827" spans="1:4" ht="13.5" x14ac:dyDescent="0.25">
      <c r="A3827" s="246">
        <v>89582</v>
      </c>
      <c r="B3827" s="246" t="s">
        <v>9068</v>
      </c>
      <c r="C3827" s="246" t="s">
        <v>5304</v>
      </c>
      <c r="D3827" s="247">
        <v>28.18</v>
      </c>
    </row>
    <row r="3828" spans="1:4" ht="13.5" x14ac:dyDescent="0.25">
      <c r="A3828" s="246">
        <v>89583</v>
      </c>
      <c r="B3828" s="246" t="s">
        <v>9069</v>
      </c>
      <c r="C3828" s="246" t="s">
        <v>5304</v>
      </c>
      <c r="D3828" s="247">
        <v>43.17</v>
      </c>
    </row>
    <row r="3829" spans="1:4" ht="13.5" x14ac:dyDescent="0.25">
      <c r="A3829" s="246">
        <v>89584</v>
      </c>
      <c r="B3829" s="246" t="s">
        <v>9070</v>
      </c>
      <c r="C3829" s="246" t="s">
        <v>5304</v>
      </c>
      <c r="D3829" s="247">
        <v>48.8</v>
      </c>
    </row>
    <row r="3830" spans="1:4" ht="13.5" x14ac:dyDescent="0.25">
      <c r="A3830" s="246">
        <v>89585</v>
      </c>
      <c r="B3830" s="246" t="s">
        <v>9071</v>
      </c>
      <c r="C3830" s="246" t="s">
        <v>5304</v>
      </c>
      <c r="D3830" s="247">
        <v>38.79</v>
      </c>
    </row>
    <row r="3831" spans="1:4" ht="13.5" x14ac:dyDescent="0.25">
      <c r="A3831" s="246">
        <v>89586</v>
      </c>
      <c r="B3831" s="246" t="s">
        <v>9072</v>
      </c>
      <c r="C3831" s="246" t="s">
        <v>5304</v>
      </c>
      <c r="D3831" s="247">
        <v>38.79</v>
      </c>
    </row>
    <row r="3832" spans="1:4" ht="13.5" x14ac:dyDescent="0.25">
      <c r="A3832" s="246">
        <v>89587</v>
      </c>
      <c r="B3832" s="246" t="s">
        <v>9073</v>
      </c>
      <c r="C3832" s="246" t="s">
        <v>5304</v>
      </c>
      <c r="D3832" s="247">
        <v>64.489999999999995</v>
      </c>
    </row>
    <row r="3833" spans="1:4" ht="13.5" x14ac:dyDescent="0.25">
      <c r="A3833" s="246">
        <v>89589</v>
      </c>
      <c r="B3833" s="246" t="s">
        <v>9074</v>
      </c>
      <c r="C3833" s="246" t="s">
        <v>5304</v>
      </c>
      <c r="D3833" s="247">
        <v>41.58</v>
      </c>
    </row>
    <row r="3834" spans="1:4" ht="13.5" x14ac:dyDescent="0.25">
      <c r="A3834" s="246">
        <v>89590</v>
      </c>
      <c r="B3834" s="246" t="s">
        <v>9075</v>
      </c>
      <c r="C3834" s="246" t="s">
        <v>5304</v>
      </c>
      <c r="D3834" s="247">
        <v>156.85</v>
      </c>
    </row>
    <row r="3835" spans="1:4" ht="13.5" x14ac:dyDescent="0.25">
      <c r="A3835" s="246">
        <v>89591</v>
      </c>
      <c r="B3835" s="246" t="s">
        <v>9076</v>
      </c>
      <c r="C3835" s="246" t="s">
        <v>5304</v>
      </c>
      <c r="D3835" s="247">
        <v>128.11000000000001</v>
      </c>
    </row>
    <row r="3836" spans="1:4" ht="13.5" x14ac:dyDescent="0.25">
      <c r="A3836" s="246">
        <v>89592</v>
      </c>
      <c r="B3836" s="246" t="s">
        <v>9077</v>
      </c>
      <c r="C3836" s="246" t="s">
        <v>5304</v>
      </c>
      <c r="D3836" s="247">
        <v>211.68</v>
      </c>
    </row>
    <row r="3837" spans="1:4" ht="13.5" x14ac:dyDescent="0.25">
      <c r="A3837" s="246">
        <v>89593</v>
      </c>
      <c r="B3837" s="246" t="s">
        <v>9078</v>
      </c>
      <c r="C3837" s="246" t="s">
        <v>5304</v>
      </c>
      <c r="D3837" s="247">
        <v>32.51</v>
      </c>
    </row>
    <row r="3838" spans="1:4" ht="13.5" x14ac:dyDescent="0.25">
      <c r="A3838" s="246">
        <v>89594</v>
      </c>
      <c r="B3838" s="246" t="s">
        <v>9079</v>
      </c>
      <c r="C3838" s="246" t="s">
        <v>5304</v>
      </c>
      <c r="D3838" s="247">
        <v>39.29</v>
      </c>
    </row>
    <row r="3839" spans="1:4" ht="13.5" x14ac:dyDescent="0.25">
      <c r="A3839" s="246">
        <v>89595</v>
      </c>
      <c r="B3839" s="246" t="s">
        <v>9080</v>
      </c>
      <c r="C3839" s="246" t="s">
        <v>5304</v>
      </c>
      <c r="D3839" s="247">
        <v>14.83</v>
      </c>
    </row>
    <row r="3840" spans="1:4" ht="13.5" x14ac:dyDescent="0.25">
      <c r="A3840" s="246">
        <v>89596</v>
      </c>
      <c r="B3840" s="246" t="s">
        <v>9081</v>
      </c>
      <c r="C3840" s="246" t="s">
        <v>5304</v>
      </c>
      <c r="D3840" s="247">
        <v>10.85</v>
      </c>
    </row>
    <row r="3841" spans="1:4" ht="13.5" x14ac:dyDescent="0.25">
      <c r="A3841" s="246">
        <v>89597</v>
      </c>
      <c r="B3841" s="246" t="s">
        <v>9082</v>
      </c>
      <c r="C3841" s="246" t="s">
        <v>5304</v>
      </c>
      <c r="D3841" s="247">
        <v>20.66</v>
      </c>
    </row>
    <row r="3842" spans="1:4" ht="13.5" x14ac:dyDescent="0.25">
      <c r="A3842" s="246">
        <v>89598</v>
      </c>
      <c r="B3842" s="246" t="s">
        <v>9083</v>
      </c>
      <c r="C3842" s="246" t="s">
        <v>5304</v>
      </c>
      <c r="D3842" s="247">
        <v>54.4</v>
      </c>
    </row>
    <row r="3843" spans="1:4" ht="13.5" x14ac:dyDescent="0.25">
      <c r="A3843" s="246">
        <v>89599</v>
      </c>
      <c r="B3843" s="246" t="s">
        <v>9084</v>
      </c>
      <c r="C3843" s="246" t="s">
        <v>5304</v>
      </c>
      <c r="D3843" s="247">
        <v>21.71</v>
      </c>
    </row>
    <row r="3844" spans="1:4" ht="13.5" x14ac:dyDescent="0.25">
      <c r="A3844" s="246">
        <v>89600</v>
      </c>
      <c r="B3844" s="246" t="s">
        <v>9085</v>
      </c>
      <c r="C3844" s="246" t="s">
        <v>5304</v>
      </c>
      <c r="D3844" s="247">
        <v>23.76</v>
      </c>
    </row>
    <row r="3845" spans="1:4" ht="13.5" x14ac:dyDescent="0.25">
      <c r="A3845" s="246">
        <v>89605</v>
      </c>
      <c r="B3845" s="246" t="s">
        <v>9086</v>
      </c>
      <c r="C3845" s="246" t="s">
        <v>5304</v>
      </c>
      <c r="D3845" s="247">
        <v>20.16</v>
      </c>
    </row>
    <row r="3846" spans="1:4" ht="13.5" x14ac:dyDescent="0.25">
      <c r="A3846" s="246">
        <v>89609</v>
      </c>
      <c r="B3846" s="246" t="s">
        <v>9087</v>
      </c>
      <c r="C3846" s="246" t="s">
        <v>5304</v>
      </c>
      <c r="D3846" s="247">
        <v>91.33</v>
      </c>
    </row>
    <row r="3847" spans="1:4" ht="13.5" x14ac:dyDescent="0.25">
      <c r="A3847" s="246">
        <v>89610</v>
      </c>
      <c r="B3847" s="246" t="s">
        <v>9088</v>
      </c>
      <c r="C3847" s="246" t="s">
        <v>5304</v>
      </c>
      <c r="D3847" s="247">
        <v>20.68</v>
      </c>
    </row>
    <row r="3848" spans="1:4" ht="13.5" x14ac:dyDescent="0.25">
      <c r="A3848" s="246">
        <v>89611</v>
      </c>
      <c r="B3848" s="246" t="s">
        <v>9089</v>
      </c>
      <c r="C3848" s="246" t="s">
        <v>5304</v>
      </c>
      <c r="D3848" s="247">
        <v>34.090000000000003</v>
      </c>
    </row>
    <row r="3849" spans="1:4" ht="13.5" x14ac:dyDescent="0.25">
      <c r="A3849" s="246">
        <v>89612</v>
      </c>
      <c r="B3849" s="246" t="s">
        <v>9090</v>
      </c>
      <c r="C3849" s="246" t="s">
        <v>5304</v>
      </c>
      <c r="D3849" s="247">
        <v>180.29</v>
      </c>
    </row>
    <row r="3850" spans="1:4" ht="13.5" x14ac:dyDescent="0.25">
      <c r="A3850" s="246">
        <v>89613</v>
      </c>
      <c r="B3850" s="246" t="s">
        <v>9091</v>
      </c>
      <c r="C3850" s="246" t="s">
        <v>5304</v>
      </c>
      <c r="D3850" s="247">
        <v>30.44</v>
      </c>
    </row>
    <row r="3851" spans="1:4" ht="13.5" x14ac:dyDescent="0.25">
      <c r="A3851" s="246">
        <v>89614</v>
      </c>
      <c r="B3851" s="246" t="s">
        <v>9092</v>
      </c>
      <c r="C3851" s="246" t="s">
        <v>5304</v>
      </c>
      <c r="D3851" s="247">
        <v>64.760000000000005</v>
      </c>
    </row>
    <row r="3852" spans="1:4" ht="13.5" x14ac:dyDescent="0.25">
      <c r="A3852" s="246">
        <v>89615</v>
      </c>
      <c r="B3852" s="246" t="s">
        <v>9093</v>
      </c>
      <c r="C3852" s="246" t="s">
        <v>5304</v>
      </c>
      <c r="D3852" s="247">
        <v>272.7</v>
      </c>
    </row>
    <row r="3853" spans="1:4" ht="13.5" x14ac:dyDescent="0.25">
      <c r="A3853" s="246">
        <v>89616</v>
      </c>
      <c r="B3853" s="246" t="s">
        <v>9094</v>
      </c>
      <c r="C3853" s="246" t="s">
        <v>5304</v>
      </c>
      <c r="D3853" s="247">
        <v>44.24</v>
      </c>
    </row>
    <row r="3854" spans="1:4" ht="13.5" x14ac:dyDescent="0.25">
      <c r="A3854" s="246">
        <v>89617</v>
      </c>
      <c r="B3854" s="246" t="s">
        <v>9095</v>
      </c>
      <c r="C3854" s="246" t="s">
        <v>5304</v>
      </c>
      <c r="D3854" s="247">
        <v>6.32</v>
      </c>
    </row>
    <row r="3855" spans="1:4" ht="13.5" x14ac:dyDescent="0.25">
      <c r="A3855" s="246">
        <v>89618</v>
      </c>
      <c r="B3855" s="246" t="s">
        <v>9096</v>
      </c>
      <c r="C3855" s="246" t="s">
        <v>5304</v>
      </c>
      <c r="D3855" s="247">
        <v>14.46</v>
      </c>
    </row>
    <row r="3856" spans="1:4" ht="13.5" x14ac:dyDescent="0.25">
      <c r="A3856" s="246">
        <v>89619</v>
      </c>
      <c r="B3856" s="246" t="s">
        <v>9097</v>
      </c>
      <c r="C3856" s="246" t="s">
        <v>5304</v>
      </c>
      <c r="D3856" s="247">
        <v>8.49</v>
      </c>
    </row>
    <row r="3857" spans="1:4" ht="13.5" x14ac:dyDescent="0.25">
      <c r="A3857" s="246">
        <v>89620</v>
      </c>
      <c r="B3857" s="246" t="s">
        <v>9098</v>
      </c>
      <c r="C3857" s="246" t="s">
        <v>5304</v>
      </c>
      <c r="D3857" s="247">
        <v>10.8</v>
      </c>
    </row>
    <row r="3858" spans="1:4" ht="13.5" x14ac:dyDescent="0.25">
      <c r="A3858" s="246">
        <v>89621</v>
      </c>
      <c r="B3858" s="246" t="s">
        <v>9099</v>
      </c>
      <c r="C3858" s="246" t="s">
        <v>5304</v>
      </c>
      <c r="D3858" s="247">
        <v>24.61</v>
      </c>
    </row>
    <row r="3859" spans="1:4" ht="13.5" x14ac:dyDescent="0.25">
      <c r="A3859" s="246">
        <v>89622</v>
      </c>
      <c r="B3859" s="246" t="s">
        <v>9100</v>
      </c>
      <c r="C3859" s="246" t="s">
        <v>5304</v>
      </c>
      <c r="D3859" s="247">
        <v>12.95</v>
      </c>
    </row>
    <row r="3860" spans="1:4" ht="13.5" x14ac:dyDescent="0.25">
      <c r="A3860" s="246">
        <v>89623</v>
      </c>
      <c r="B3860" s="246" t="s">
        <v>9101</v>
      </c>
      <c r="C3860" s="246" t="s">
        <v>5304</v>
      </c>
      <c r="D3860" s="247">
        <v>17.559999999999999</v>
      </c>
    </row>
    <row r="3861" spans="1:4" ht="13.5" x14ac:dyDescent="0.25">
      <c r="A3861" s="246">
        <v>89624</v>
      </c>
      <c r="B3861" s="246" t="s">
        <v>9102</v>
      </c>
      <c r="C3861" s="246" t="s">
        <v>5304</v>
      </c>
      <c r="D3861" s="247">
        <v>18.649999999999999</v>
      </c>
    </row>
    <row r="3862" spans="1:4" ht="13.5" x14ac:dyDescent="0.25">
      <c r="A3862" s="246">
        <v>89625</v>
      </c>
      <c r="B3862" s="246" t="s">
        <v>9103</v>
      </c>
      <c r="C3862" s="246" t="s">
        <v>5304</v>
      </c>
      <c r="D3862" s="247">
        <v>21.33</v>
      </c>
    </row>
    <row r="3863" spans="1:4" ht="13.5" x14ac:dyDescent="0.25">
      <c r="A3863" s="246">
        <v>89626</v>
      </c>
      <c r="B3863" s="246" t="s">
        <v>9104</v>
      </c>
      <c r="C3863" s="246" t="s">
        <v>5304</v>
      </c>
      <c r="D3863" s="247">
        <v>29.71</v>
      </c>
    </row>
    <row r="3864" spans="1:4" ht="13.5" x14ac:dyDescent="0.25">
      <c r="A3864" s="246">
        <v>89627</v>
      </c>
      <c r="B3864" s="246" t="s">
        <v>9105</v>
      </c>
      <c r="C3864" s="246" t="s">
        <v>5304</v>
      </c>
      <c r="D3864" s="247">
        <v>20.079999999999998</v>
      </c>
    </row>
    <row r="3865" spans="1:4" ht="13.5" x14ac:dyDescent="0.25">
      <c r="A3865" s="246">
        <v>89628</v>
      </c>
      <c r="B3865" s="246" t="s">
        <v>9106</v>
      </c>
      <c r="C3865" s="246" t="s">
        <v>5304</v>
      </c>
      <c r="D3865" s="247">
        <v>45.64</v>
      </c>
    </row>
    <row r="3866" spans="1:4" ht="13.5" x14ac:dyDescent="0.25">
      <c r="A3866" s="246">
        <v>89629</v>
      </c>
      <c r="B3866" s="246" t="s">
        <v>9107</v>
      </c>
      <c r="C3866" s="246" t="s">
        <v>5304</v>
      </c>
      <c r="D3866" s="247">
        <v>84.4</v>
      </c>
    </row>
    <row r="3867" spans="1:4" ht="13.5" x14ac:dyDescent="0.25">
      <c r="A3867" s="246">
        <v>89630</v>
      </c>
      <c r="B3867" s="246" t="s">
        <v>9108</v>
      </c>
      <c r="C3867" s="246" t="s">
        <v>5304</v>
      </c>
      <c r="D3867" s="247">
        <v>72.989999999999995</v>
      </c>
    </row>
    <row r="3868" spans="1:4" ht="13.5" x14ac:dyDescent="0.25">
      <c r="A3868" s="246">
        <v>89631</v>
      </c>
      <c r="B3868" s="246" t="s">
        <v>9109</v>
      </c>
      <c r="C3868" s="246" t="s">
        <v>5304</v>
      </c>
      <c r="D3868" s="247">
        <v>128.83000000000001</v>
      </c>
    </row>
    <row r="3869" spans="1:4" ht="13.5" x14ac:dyDescent="0.25">
      <c r="A3869" s="246">
        <v>89632</v>
      </c>
      <c r="B3869" s="246" t="s">
        <v>9110</v>
      </c>
      <c r="C3869" s="246" t="s">
        <v>5304</v>
      </c>
      <c r="D3869" s="247">
        <v>105.48</v>
      </c>
    </row>
    <row r="3870" spans="1:4" ht="13.5" x14ac:dyDescent="0.25">
      <c r="A3870" s="246">
        <v>89637</v>
      </c>
      <c r="B3870" s="246" t="s">
        <v>9111</v>
      </c>
      <c r="C3870" s="246" t="s">
        <v>5304</v>
      </c>
      <c r="D3870" s="247">
        <v>10.25</v>
      </c>
    </row>
    <row r="3871" spans="1:4" ht="13.5" x14ac:dyDescent="0.25">
      <c r="A3871" s="246">
        <v>89638</v>
      </c>
      <c r="B3871" s="246" t="s">
        <v>9112</v>
      </c>
      <c r="C3871" s="246" t="s">
        <v>5304</v>
      </c>
      <c r="D3871" s="247">
        <v>11.54</v>
      </c>
    </row>
    <row r="3872" spans="1:4" ht="13.5" x14ac:dyDescent="0.25">
      <c r="A3872" s="246">
        <v>89639</v>
      </c>
      <c r="B3872" s="246" t="s">
        <v>9113</v>
      </c>
      <c r="C3872" s="246" t="s">
        <v>5304</v>
      </c>
      <c r="D3872" s="247">
        <v>12.04</v>
      </c>
    </row>
    <row r="3873" spans="1:4" ht="13.5" x14ac:dyDescent="0.25">
      <c r="A3873" s="246">
        <v>89640</v>
      </c>
      <c r="B3873" s="246" t="s">
        <v>9114</v>
      </c>
      <c r="C3873" s="246" t="s">
        <v>5304</v>
      </c>
      <c r="D3873" s="247">
        <v>19.73</v>
      </c>
    </row>
    <row r="3874" spans="1:4" ht="13.5" x14ac:dyDescent="0.25">
      <c r="A3874" s="246">
        <v>89641</v>
      </c>
      <c r="B3874" s="246" t="s">
        <v>9115</v>
      </c>
      <c r="C3874" s="246" t="s">
        <v>5304</v>
      </c>
      <c r="D3874" s="247">
        <v>14.76</v>
      </c>
    </row>
    <row r="3875" spans="1:4" ht="13.5" x14ac:dyDescent="0.25">
      <c r="A3875" s="246">
        <v>89642</v>
      </c>
      <c r="B3875" s="246" t="s">
        <v>9116</v>
      </c>
      <c r="C3875" s="246" t="s">
        <v>5304</v>
      </c>
      <c r="D3875" s="247">
        <v>17.239999999999998</v>
      </c>
    </row>
    <row r="3876" spans="1:4" ht="13.5" x14ac:dyDescent="0.25">
      <c r="A3876" s="246">
        <v>89643</v>
      </c>
      <c r="B3876" s="246" t="s">
        <v>9117</v>
      </c>
      <c r="C3876" s="246" t="s">
        <v>5304</v>
      </c>
      <c r="D3876" s="247">
        <v>18.07</v>
      </c>
    </row>
    <row r="3877" spans="1:4" ht="13.5" x14ac:dyDescent="0.25">
      <c r="A3877" s="246">
        <v>89644</v>
      </c>
      <c r="B3877" s="246" t="s">
        <v>9118</v>
      </c>
      <c r="C3877" s="246" t="s">
        <v>5304</v>
      </c>
      <c r="D3877" s="247">
        <v>29.79</v>
      </c>
    </row>
    <row r="3878" spans="1:4" ht="13.5" x14ac:dyDescent="0.25">
      <c r="A3878" s="246">
        <v>89645</v>
      </c>
      <c r="B3878" s="246" t="s">
        <v>9119</v>
      </c>
      <c r="C3878" s="246" t="s">
        <v>5304</v>
      </c>
      <c r="D3878" s="247">
        <v>33.54</v>
      </c>
    </row>
    <row r="3879" spans="1:4" ht="13.5" x14ac:dyDescent="0.25">
      <c r="A3879" s="246">
        <v>89646</v>
      </c>
      <c r="B3879" s="246" t="s">
        <v>9120</v>
      </c>
      <c r="C3879" s="246" t="s">
        <v>5304</v>
      </c>
      <c r="D3879" s="247">
        <v>23.75</v>
      </c>
    </row>
    <row r="3880" spans="1:4" ht="13.5" x14ac:dyDescent="0.25">
      <c r="A3880" s="246">
        <v>89647</v>
      </c>
      <c r="B3880" s="246" t="s">
        <v>9121</v>
      </c>
      <c r="C3880" s="246" t="s">
        <v>5304</v>
      </c>
      <c r="D3880" s="247">
        <v>23.18</v>
      </c>
    </row>
    <row r="3881" spans="1:4" ht="13.5" x14ac:dyDescent="0.25">
      <c r="A3881" s="246">
        <v>89648</v>
      </c>
      <c r="B3881" s="246" t="s">
        <v>9122</v>
      </c>
      <c r="C3881" s="246" t="s">
        <v>5304</v>
      </c>
      <c r="D3881" s="247">
        <v>25.84</v>
      </c>
    </row>
    <row r="3882" spans="1:4" ht="13.5" x14ac:dyDescent="0.25">
      <c r="A3882" s="246">
        <v>89649</v>
      </c>
      <c r="B3882" s="246" t="s">
        <v>9123</v>
      </c>
      <c r="C3882" s="246" t="s">
        <v>5304</v>
      </c>
      <c r="D3882" s="247">
        <v>35.67</v>
      </c>
    </row>
    <row r="3883" spans="1:4" ht="13.5" x14ac:dyDescent="0.25">
      <c r="A3883" s="246">
        <v>89650</v>
      </c>
      <c r="B3883" s="246" t="s">
        <v>9124</v>
      </c>
      <c r="C3883" s="246" t="s">
        <v>5304</v>
      </c>
      <c r="D3883" s="247">
        <v>35.67</v>
      </c>
    </row>
    <row r="3884" spans="1:4" ht="13.5" x14ac:dyDescent="0.25">
      <c r="A3884" s="246">
        <v>89651</v>
      </c>
      <c r="B3884" s="246" t="s">
        <v>9125</v>
      </c>
      <c r="C3884" s="246" t="s">
        <v>5304</v>
      </c>
      <c r="D3884" s="247">
        <v>7.25</v>
      </c>
    </row>
    <row r="3885" spans="1:4" ht="13.5" x14ac:dyDescent="0.25">
      <c r="A3885" s="246">
        <v>89652</v>
      </c>
      <c r="B3885" s="246" t="s">
        <v>9126</v>
      </c>
      <c r="C3885" s="246" t="s">
        <v>5304</v>
      </c>
      <c r="D3885" s="247">
        <v>12.93</v>
      </c>
    </row>
    <row r="3886" spans="1:4" ht="13.5" x14ac:dyDescent="0.25">
      <c r="A3886" s="246">
        <v>89653</v>
      </c>
      <c r="B3886" s="246" t="s">
        <v>9127</v>
      </c>
      <c r="C3886" s="246" t="s">
        <v>5304</v>
      </c>
      <c r="D3886" s="247">
        <v>21.66</v>
      </c>
    </row>
    <row r="3887" spans="1:4" ht="13.5" x14ac:dyDescent="0.25">
      <c r="A3887" s="246">
        <v>89654</v>
      </c>
      <c r="B3887" s="246" t="s">
        <v>9128</v>
      </c>
      <c r="C3887" s="246" t="s">
        <v>5304</v>
      </c>
      <c r="D3887" s="247">
        <v>21.09</v>
      </c>
    </row>
    <row r="3888" spans="1:4" ht="13.5" x14ac:dyDescent="0.25">
      <c r="A3888" s="246">
        <v>89655</v>
      </c>
      <c r="B3888" s="246" t="s">
        <v>9129</v>
      </c>
      <c r="C3888" s="246" t="s">
        <v>5304</v>
      </c>
      <c r="D3888" s="247">
        <v>31.76</v>
      </c>
    </row>
    <row r="3889" spans="1:4" ht="13.5" x14ac:dyDescent="0.25">
      <c r="A3889" s="246">
        <v>89656</v>
      </c>
      <c r="B3889" s="246" t="s">
        <v>9130</v>
      </c>
      <c r="C3889" s="246" t="s">
        <v>5304</v>
      </c>
      <c r="D3889" s="247">
        <v>13.83</v>
      </c>
    </row>
    <row r="3890" spans="1:4" ht="13.5" x14ac:dyDescent="0.25">
      <c r="A3890" s="246">
        <v>89657</v>
      </c>
      <c r="B3890" s="246" t="s">
        <v>9131</v>
      </c>
      <c r="C3890" s="246" t="s">
        <v>5304</v>
      </c>
      <c r="D3890" s="247">
        <v>14.11</v>
      </c>
    </row>
    <row r="3891" spans="1:4" ht="13.5" x14ac:dyDescent="0.25">
      <c r="A3891" s="246">
        <v>89658</v>
      </c>
      <c r="B3891" s="246" t="s">
        <v>9132</v>
      </c>
      <c r="C3891" s="246" t="s">
        <v>5304</v>
      </c>
      <c r="D3891" s="247">
        <v>10.19</v>
      </c>
    </row>
    <row r="3892" spans="1:4" ht="13.5" x14ac:dyDescent="0.25">
      <c r="A3892" s="246">
        <v>89659</v>
      </c>
      <c r="B3892" s="246" t="s">
        <v>9133</v>
      </c>
      <c r="C3892" s="246" t="s">
        <v>5304</v>
      </c>
      <c r="D3892" s="247">
        <v>18.89</v>
      </c>
    </row>
    <row r="3893" spans="1:4" ht="13.5" x14ac:dyDescent="0.25">
      <c r="A3893" s="246">
        <v>89660</v>
      </c>
      <c r="B3893" s="246" t="s">
        <v>9134</v>
      </c>
      <c r="C3893" s="246" t="s">
        <v>5304</v>
      </c>
      <c r="D3893" s="247">
        <v>9.43</v>
      </c>
    </row>
    <row r="3894" spans="1:4" ht="13.5" x14ac:dyDescent="0.25">
      <c r="A3894" s="246">
        <v>89661</v>
      </c>
      <c r="B3894" s="246" t="s">
        <v>9135</v>
      </c>
      <c r="C3894" s="246" t="s">
        <v>5304</v>
      </c>
      <c r="D3894" s="247">
        <v>25.5</v>
      </c>
    </row>
    <row r="3895" spans="1:4" ht="13.5" x14ac:dyDescent="0.25">
      <c r="A3895" s="246">
        <v>89662</v>
      </c>
      <c r="B3895" s="246" t="s">
        <v>9136</v>
      </c>
      <c r="C3895" s="246" t="s">
        <v>5304</v>
      </c>
      <c r="D3895" s="247">
        <v>39.659999999999997</v>
      </c>
    </row>
    <row r="3896" spans="1:4" ht="13.5" x14ac:dyDescent="0.25">
      <c r="A3896" s="246">
        <v>89663</v>
      </c>
      <c r="B3896" s="246" t="s">
        <v>9137</v>
      </c>
      <c r="C3896" s="246" t="s">
        <v>5304</v>
      </c>
      <c r="D3896" s="247">
        <v>15.94</v>
      </c>
    </row>
    <row r="3897" spans="1:4" ht="13.5" x14ac:dyDescent="0.25">
      <c r="A3897" s="246">
        <v>89664</v>
      </c>
      <c r="B3897" s="246" t="s">
        <v>9138</v>
      </c>
      <c r="C3897" s="246" t="s">
        <v>5304</v>
      </c>
      <c r="D3897" s="247">
        <v>18.89</v>
      </c>
    </row>
    <row r="3898" spans="1:4" ht="13.5" x14ac:dyDescent="0.25">
      <c r="A3898" s="246">
        <v>89665</v>
      </c>
      <c r="B3898" s="246" t="s">
        <v>9139</v>
      </c>
      <c r="C3898" s="246" t="s">
        <v>5304</v>
      </c>
      <c r="D3898" s="247">
        <v>16.23</v>
      </c>
    </row>
    <row r="3899" spans="1:4" ht="13.5" x14ac:dyDescent="0.25">
      <c r="A3899" s="246">
        <v>89666</v>
      </c>
      <c r="B3899" s="246" t="s">
        <v>9140</v>
      </c>
      <c r="C3899" s="246" t="s">
        <v>5304</v>
      </c>
      <c r="D3899" s="247">
        <v>8.14</v>
      </c>
    </row>
    <row r="3900" spans="1:4" ht="13.5" x14ac:dyDescent="0.25">
      <c r="A3900" s="246">
        <v>89667</v>
      </c>
      <c r="B3900" s="246" t="s">
        <v>9141</v>
      </c>
      <c r="C3900" s="246" t="s">
        <v>5304</v>
      </c>
      <c r="D3900" s="247">
        <v>44.18</v>
      </c>
    </row>
    <row r="3901" spans="1:4" ht="13.5" x14ac:dyDescent="0.25">
      <c r="A3901" s="246">
        <v>89668</v>
      </c>
      <c r="B3901" s="246" t="s">
        <v>9142</v>
      </c>
      <c r="C3901" s="246" t="s">
        <v>5304</v>
      </c>
      <c r="D3901" s="247">
        <v>37.58</v>
      </c>
    </row>
    <row r="3902" spans="1:4" ht="13.5" x14ac:dyDescent="0.25">
      <c r="A3902" s="246">
        <v>89669</v>
      </c>
      <c r="B3902" s="246" t="s">
        <v>9143</v>
      </c>
      <c r="C3902" s="246" t="s">
        <v>5304</v>
      </c>
      <c r="D3902" s="247">
        <v>27.01</v>
      </c>
    </row>
    <row r="3903" spans="1:4" ht="13.5" x14ac:dyDescent="0.25">
      <c r="A3903" s="246">
        <v>89670</v>
      </c>
      <c r="B3903" s="246" t="s">
        <v>9144</v>
      </c>
      <c r="C3903" s="246" t="s">
        <v>5304</v>
      </c>
      <c r="D3903" s="247">
        <v>15.51</v>
      </c>
    </row>
    <row r="3904" spans="1:4" ht="13.5" x14ac:dyDescent="0.25">
      <c r="A3904" s="246">
        <v>89671</v>
      </c>
      <c r="B3904" s="246" t="s">
        <v>9145</v>
      </c>
      <c r="C3904" s="246" t="s">
        <v>5304</v>
      </c>
      <c r="D3904" s="247">
        <v>41.02</v>
      </c>
    </row>
    <row r="3905" spans="1:4" ht="13.5" x14ac:dyDescent="0.25">
      <c r="A3905" s="246">
        <v>89672</v>
      </c>
      <c r="B3905" s="246" t="s">
        <v>9146</v>
      </c>
      <c r="C3905" s="246" t="s">
        <v>5304</v>
      </c>
      <c r="D3905" s="247">
        <v>25.47</v>
      </c>
    </row>
    <row r="3906" spans="1:4" ht="13.5" x14ac:dyDescent="0.25">
      <c r="A3906" s="246">
        <v>89673</v>
      </c>
      <c r="B3906" s="246" t="s">
        <v>9147</v>
      </c>
      <c r="C3906" s="246" t="s">
        <v>5304</v>
      </c>
      <c r="D3906" s="247">
        <v>31.82</v>
      </c>
    </row>
    <row r="3907" spans="1:4" ht="13.5" x14ac:dyDescent="0.25">
      <c r="A3907" s="246">
        <v>89674</v>
      </c>
      <c r="B3907" s="246" t="s">
        <v>9148</v>
      </c>
      <c r="C3907" s="246" t="s">
        <v>5304</v>
      </c>
      <c r="D3907" s="247">
        <v>38.15</v>
      </c>
    </row>
    <row r="3908" spans="1:4" ht="13.5" x14ac:dyDescent="0.25">
      <c r="A3908" s="246">
        <v>89675</v>
      </c>
      <c r="B3908" s="246" t="s">
        <v>9149</v>
      </c>
      <c r="C3908" s="246" t="s">
        <v>5304</v>
      </c>
      <c r="D3908" s="247">
        <v>74.39</v>
      </c>
    </row>
    <row r="3909" spans="1:4" ht="13.5" x14ac:dyDescent="0.25">
      <c r="A3909" s="246">
        <v>89676</v>
      </c>
      <c r="B3909" s="246" t="s">
        <v>9150</v>
      </c>
      <c r="C3909" s="246" t="s">
        <v>5304</v>
      </c>
      <c r="D3909" s="247">
        <v>58.86</v>
      </c>
    </row>
    <row r="3910" spans="1:4" ht="13.5" x14ac:dyDescent="0.25">
      <c r="A3910" s="246">
        <v>89677</v>
      </c>
      <c r="B3910" s="246" t="s">
        <v>9151</v>
      </c>
      <c r="C3910" s="246" t="s">
        <v>5304</v>
      </c>
      <c r="D3910" s="247">
        <v>79.650000000000006</v>
      </c>
    </row>
    <row r="3911" spans="1:4" ht="13.5" x14ac:dyDescent="0.25">
      <c r="A3911" s="246">
        <v>89678</v>
      </c>
      <c r="B3911" s="246" t="s">
        <v>9152</v>
      </c>
      <c r="C3911" s="246" t="s">
        <v>5304</v>
      </c>
      <c r="D3911" s="247">
        <v>11.09</v>
      </c>
    </row>
    <row r="3912" spans="1:4" ht="13.5" x14ac:dyDescent="0.25">
      <c r="A3912" s="246">
        <v>89679</v>
      </c>
      <c r="B3912" s="246" t="s">
        <v>9153</v>
      </c>
      <c r="C3912" s="246" t="s">
        <v>5304</v>
      </c>
      <c r="D3912" s="247">
        <v>129.62</v>
      </c>
    </row>
    <row r="3913" spans="1:4" ht="13.5" x14ac:dyDescent="0.25">
      <c r="A3913" s="246">
        <v>89680</v>
      </c>
      <c r="B3913" s="246" t="s">
        <v>9154</v>
      </c>
      <c r="C3913" s="246" t="s">
        <v>5304</v>
      </c>
      <c r="D3913" s="247">
        <v>24.77</v>
      </c>
    </row>
    <row r="3914" spans="1:4" ht="13.5" x14ac:dyDescent="0.25">
      <c r="A3914" s="246">
        <v>89681</v>
      </c>
      <c r="B3914" s="246" t="s">
        <v>9155</v>
      </c>
      <c r="C3914" s="246" t="s">
        <v>5304</v>
      </c>
      <c r="D3914" s="247">
        <v>88.5</v>
      </c>
    </row>
    <row r="3915" spans="1:4" ht="13.5" x14ac:dyDescent="0.25">
      <c r="A3915" s="246">
        <v>89682</v>
      </c>
      <c r="B3915" s="246" t="s">
        <v>9156</v>
      </c>
      <c r="C3915" s="246" t="s">
        <v>5304</v>
      </c>
      <c r="D3915" s="247">
        <v>39.65</v>
      </c>
    </row>
    <row r="3916" spans="1:4" ht="13.5" x14ac:dyDescent="0.25">
      <c r="A3916" s="246">
        <v>89683</v>
      </c>
      <c r="B3916" s="246" t="s">
        <v>9157</v>
      </c>
      <c r="C3916" s="246" t="s">
        <v>5304</v>
      </c>
      <c r="D3916" s="247">
        <v>333.42</v>
      </c>
    </row>
    <row r="3917" spans="1:4" ht="13.5" x14ac:dyDescent="0.25">
      <c r="A3917" s="246">
        <v>89684</v>
      </c>
      <c r="B3917" s="246" t="s">
        <v>9158</v>
      </c>
      <c r="C3917" s="246" t="s">
        <v>5304</v>
      </c>
      <c r="D3917" s="247">
        <v>55.61</v>
      </c>
    </row>
    <row r="3918" spans="1:4" ht="13.5" x14ac:dyDescent="0.25">
      <c r="A3918" s="246">
        <v>89685</v>
      </c>
      <c r="B3918" s="246" t="s">
        <v>9159</v>
      </c>
      <c r="C3918" s="246" t="s">
        <v>5304</v>
      </c>
      <c r="D3918" s="247">
        <v>60.25</v>
      </c>
    </row>
    <row r="3919" spans="1:4" ht="13.5" x14ac:dyDescent="0.25">
      <c r="A3919" s="246">
        <v>89686</v>
      </c>
      <c r="B3919" s="246" t="s">
        <v>9160</v>
      </c>
      <c r="C3919" s="246" t="s">
        <v>5304</v>
      </c>
      <c r="D3919" s="247">
        <v>213.49</v>
      </c>
    </row>
    <row r="3920" spans="1:4" ht="13.5" x14ac:dyDescent="0.25">
      <c r="A3920" s="246">
        <v>89687</v>
      </c>
      <c r="B3920" s="246" t="s">
        <v>9161</v>
      </c>
      <c r="C3920" s="246" t="s">
        <v>5304</v>
      </c>
      <c r="D3920" s="247">
        <v>51.37</v>
      </c>
    </row>
    <row r="3921" spans="1:4" ht="13.5" x14ac:dyDescent="0.25">
      <c r="A3921" s="246">
        <v>89689</v>
      </c>
      <c r="B3921" s="246" t="s">
        <v>9162</v>
      </c>
      <c r="C3921" s="246" t="s">
        <v>5304</v>
      </c>
      <c r="D3921" s="247">
        <v>42.85</v>
      </c>
    </row>
    <row r="3922" spans="1:4" ht="13.5" x14ac:dyDescent="0.25">
      <c r="A3922" s="246">
        <v>89690</v>
      </c>
      <c r="B3922" s="246" t="s">
        <v>9163</v>
      </c>
      <c r="C3922" s="246" t="s">
        <v>5304</v>
      </c>
      <c r="D3922" s="247">
        <v>90.44</v>
      </c>
    </row>
    <row r="3923" spans="1:4" ht="13.5" x14ac:dyDescent="0.25">
      <c r="A3923" s="246">
        <v>89691</v>
      </c>
      <c r="B3923" s="246" t="s">
        <v>9164</v>
      </c>
      <c r="C3923" s="246" t="s">
        <v>5304</v>
      </c>
      <c r="D3923" s="247">
        <v>13.22</v>
      </c>
    </row>
    <row r="3924" spans="1:4" ht="13.5" x14ac:dyDescent="0.25">
      <c r="A3924" s="246">
        <v>89692</v>
      </c>
      <c r="B3924" s="246" t="s">
        <v>9165</v>
      </c>
      <c r="C3924" s="246" t="s">
        <v>5304</v>
      </c>
      <c r="D3924" s="247">
        <v>85.15</v>
      </c>
    </row>
    <row r="3925" spans="1:4" ht="13.5" x14ac:dyDescent="0.25">
      <c r="A3925" s="246">
        <v>89693</v>
      </c>
      <c r="B3925" s="246" t="s">
        <v>9166</v>
      </c>
      <c r="C3925" s="246" t="s">
        <v>5304</v>
      </c>
      <c r="D3925" s="247">
        <v>82.66</v>
      </c>
    </row>
    <row r="3926" spans="1:4" ht="13.5" x14ac:dyDescent="0.25">
      <c r="A3926" s="246">
        <v>89694</v>
      </c>
      <c r="B3926" s="246" t="s">
        <v>9167</v>
      </c>
      <c r="C3926" s="246" t="s">
        <v>5304</v>
      </c>
      <c r="D3926" s="247">
        <v>22.97</v>
      </c>
    </row>
    <row r="3927" spans="1:4" ht="13.5" x14ac:dyDescent="0.25">
      <c r="A3927" s="246">
        <v>89695</v>
      </c>
      <c r="B3927" s="246" t="s">
        <v>9168</v>
      </c>
      <c r="C3927" s="246" t="s">
        <v>5304</v>
      </c>
      <c r="D3927" s="247">
        <v>21.13</v>
      </c>
    </row>
    <row r="3928" spans="1:4" ht="13.5" x14ac:dyDescent="0.25">
      <c r="A3928" s="246">
        <v>89696</v>
      </c>
      <c r="B3928" s="246" t="s">
        <v>9169</v>
      </c>
      <c r="C3928" s="246" t="s">
        <v>5304</v>
      </c>
      <c r="D3928" s="247">
        <v>74.61</v>
      </c>
    </row>
    <row r="3929" spans="1:4" ht="13.5" x14ac:dyDescent="0.25">
      <c r="A3929" s="246">
        <v>89697</v>
      </c>
      <c r="B3929" s="246" t="s">
        <v>9170</v>
      </c>
      <c r="C3929" s="246" t="s">
        <v>5304</v>
      </c>
      <c r="D3929" s="247">
        <v>14.88</v>
      </c>
    </row>
    <row r="3930" spans="1:4" ht="13.5" x14ac:dyDescent="0.25">
      <c r="A3930" s="246">
        <v>89698</v>
      </c>
      <c r="B3930" s="246" t="s">
        <v>9171</v>
      </c>
      <c r="C3930" s="246" t="s">
        <v>5304</v>
      </c>
      <c r="D3930" s="247">
        <v>270.31</v>
      </c>
    </row>
    <row r="3931" spans="1:4" ht="13.5" x14ac:dyDescent="0.25">
      <c r="A3931" s="246">
        <v>89699</v>
      </c>
      <c r="B3931" s="246" t="s">
        <v>9172</v>
      </c>
      <c r="C3931" s="246" t="s">
        <v>5304</v>
      </c>
      <c r="D3931" s="247">
        <v>230.85</v>
      </c>
    </row>
    <row r="3932" spans="1:4" ht="13.5" x14ac:dyDescent="0.25">
      <c r="A3932" s="246">
        <v>89700</v>
      </c>
      <c r="B3932" s="246" t="s">
        <v>9173</v>
      </c>
      <c r="C3932" s="246" t="s">
        <v>5304</v>
      </c>
      <c r="D3932" s="247">
        <v>23.22</v>
      </c>
    </row>
    <row r="3933" spans="1:4" ht="13.5" x14ac:dyDescent="0.25">
      <c r="A3933" s="246">
        <v>89701</v>
      </c>
      <c r="B3933" s="246" t="s">
        <v>9174</v>
      </c>
      <c r="C3933" s="246" t="s">
        <v>5304</v>
      </c>
      <c r="D3933" s="247">
        <v>209.33</v>
      </c>
    </row>
    <row r="3934" spans="1:4" ht="13.5" x14ac:dyDescent="0.25">
      <c r="A3934" s="246">
        <v>89702</v>
      </c>
      <c r="B3934" s="246" t="s">
        <v>9175</v>
      </c>
      <c r="C3934" s="246" t="s">
        <v>5304</v>
      </c>
      <c r="D3934" s="247">
        <v>23.22</v>
      </c>
    </row>
    <row r="3935" spans="1:4" ht="13.5" x14ac:dyDescent="0.25">
      <c r="A3935" s="246">
        <v>89703</v>
      </c>
      <c r="B3935" s="246" t="s">
        <v>9176</v>
      </c>
      <c r="C3935" s="246" t="s">
        <v>5304</v>
      </c>
      <c r="D3935" s="247">
        <v>57.08</v>
      </c>
    </row>
    <row r="3936" spans="1:4" ht="13.5" x14ac:dyDescent="0.25">
      <c r="A3936" s="246">
        <v>89704</v>
      </c>
      <c r="B3936" s="246" t="s">
        <v>9177</v>
      </c>
      <c r="C3936" s="246" t="s">
        <v>5304</v>
      </c>
      <c r="D3936" s="247">
        <v>143.43</v>
      </c>
    </row>
    <row r="3937" spans="1:4" ht="13.5" x14ac:dyDescent="0.25">
      <c r="A3937" s="246">
        <v>89705</v>
      </c>
      <c r="B3937" s="246" t="s">
        <v>9178</v>
      </c>
      <c r="C3937" s="246" t="s">
        <v>5304</v>
      </c>
      <c r="D3937" s="247">
        <v>28.24</v>
      </c>
    </row>
    <row r="3938" spans="1:4" ht="13.5" x14ac:dyDescent="0.25">
      <c r="A3938" s="246">
        <v>89706</v>
      </c>
      <c r="B3938" s="246" t="s">
        <v>9179</v>
      </c>
      <c r="C3938" s="246" t="s">
        <v>5304</v>
      </c>
      <c r="D3938" s="247">
        <v>64.31</v>
      </c>
    </row>
    <row r="3939" spans="1:4" ht="13.5" x14ac:dyDescent="0.25">
      <c r="A3939" s="246">
        <v>89718</v>
      </c>
      <c r="B3939" s="246" t="s">
        <v>9180</v>
      </c>
      <c r="C3939" s="246" t="s">
        <v>5237</v>
      </c>
      <c r="D3939" s="247">
        <v>42.89</v>
      </c>
    </row>
    <row r="3940" spans="1:4" ht="13.5" x14ac:dyDescent="0.25">
      <c r="A3940" s="246">
        <v>89719</v>
      </c>
      <c r="B3940" s="246" t="s">
        <v>9181</v>
      </c>
      <c r="C3940" s="246" t="s">
        <v>5304</v>
      </c>
      <c r="D3940" s="247">
        <v>12.61</v>
      </c>
    </row>
    <row r="3941" spans="1:4" ht="13.5" x14ac:dyDescent="0.25">
      <c r="A3941" s="246">
        <v>89720</v>
      </c>
      <c r="B3941" s="246" t="s">
        <v>9182</v>
      </c>
      <c r="C3941" s="246" t="s">
        <v>5304</v>
      </c>
      <c r="D3941" s="247">
        <v>15.09</v>
      </c>
    </row>
    <row r="3942" spans="1:4" ht="13.5" x14ac:dyDescent="0.25">
      <c r="A3942" s="246">
        <v>89721</v>
      </c>
      <c r="B3942" s="246" t="s">
        <v>9183</v>
      </c>
      <c r="C3942" s="246" t="s">
        <v>5304</v>
      </c>
      <c r="D3942" s="247">
        <v>15.92</v>
      </c>
    </row>
    <row r="3943" spans="1:4" ht="13.5" x14ac:dyDescent="0.25">
      <c r="A3943" s="246">
        <v>89722</v>
      </c>
      <c r="B3943" s="246" t="s">
        <v>9184</v>
      </c>
      <c r="C3943" s="246" t="s">
        <v>5304</v>
      </c>
      <c r="D3943" s="247">
        <v>27.64</v>
      </c>
    </row>
    <row r="3944" spans="1:4" ht="13.5" x14ac:dyDescent="0.25">
      <c r="A3944" s="246">
        <v>89723</v>
      </c>
      <c r="B3944" s="246" t="s">
        <v>9185</v>
      </c>
      <c r="C3944" s="246" t="s">
        <v>5304</v>
      </c>
      <c r="D3944" s="247">
        <v>21.26</v>
      </c>
    </row>
    <row r="3945" spans="1:4" ht="13.5" x14ac:dyDescent="0.25">
      <c r="A3945" s="246">
        <v>89724</v>
      </c>
      <c r="B3945" s="246" t="s">
        <v>9186</v>
      </c>
      <c r="C3945" s="246" t="s">
        <v>5304</v>
      </c>
      <c r="D3945" s="247">
        <v>10.47</v>
      </c>
    </row>
    <row r="3946" spans="1:4" ht="13.5" x14ac:dyDescent="0.25">
      <c r="A3946" s="246">
        <v>89725</v>
      </c>
      <c r="B3946" s="246" t="s">
        <v>9187</v>
      </c>
      <c r="C3946" s="246" t="s">
        <v>5304</v>
      </c>
      <c r="D3946" s="247">
        <v>20.69</v>
      </c>
    </row>
    <row r="3947" spans="1:4" ht="13.5" x14ac:dyDescent="0.25">
      <c r="A3947" s="246">
        <v>89726</v>
      </c>
      <c r="B3947" s="246" t="s">
        <v>9188</v>
      </c>
      <c r="C3947" s="246" t="s">
        <v>5304</v>
      </c>
      <c r="D3947" s="247">
        <v>7.23</v>
      </c>
    </row>
    <row r="3948" spans="1:4" ht="13.5" x14ac:dyDescent="0.25">
      <c r="A3948" s="246">
        <v>89727</v>
      </c>
      <c r="B3948" s="246" t="s">
        <v>9189</v>
      </c>
      <c r="C3948" s="246" t="s">
        <v>5304</v>
      </c>
      <c r="D3948" s="247">
        <v>23.35</v>
      </c>
    </row>
    <row r="3949" spans="1:4" ht="13.5" x14ac:dyDescent="0.25">
      <c r="A3949" s="246">
        <v>89728</v>
      </c>
      <c r="B3949" s="246" t="s">
        <v>9190</v>
      </c>
      <c r="C3949" s="246" t="s">
        <v>5304</v>
      </c>
      <c r="D3949" s="247">
        <v>11.28</v>
      </c>
    </row>
    <row r="3950" spans="1:4" ht="13.5" x14ac:dyDescent="0.25">
      <c r="A3950" s="246">
        <v>89729</v>
      </c>
      <c r="B3950" s="246" t="s">
        <v>9191</v>
      </c>
      <c r="C3950" s="246" t="s">
        <v>5304</v>
      </c>
      <c r="D3950" s="247">
        <v>32.71</v>
      </c>
    </row>
    <row r="3951" spans="1:4" ht="13.5" x14ac:dyDescent="0.25">
      <c r="A3951" s="246">
        <v>89730</v>
      </c>
      <c r="B3951" s="246" t="s">
        <v>9192</v>
      </c>
      <c r="C3951" s="246" t="s">
        <v>5304</v>
      </c>
      <c r="D3951" s="247">
        <v>12.33</v>
      </c>
    </row>
    <row r="3952" spans="1:4" ht="13.5" x14ac:dyDescent="0.25">
      <c r="A3952" s="246">
        <v>89731</v>
      </c>
      <c r="B3952" s="246" t="s">
        <v>9193</v>
      </c>
      <c r="C3952" s="246" t="s">
        <v>5304</v>
      </c>
      <c r="D3952" s="247">
        <v>11.46</v>
      </c>
    </row>
    <row r="3953" spans="1:4" ht="13.5" x14ac:dyDescent="0.25">
      <c r="A3953" s="246">
        <v>89732</v>
      </c>
      <c r="B3953" s="246" t="s">
        <v>9194</v>
      </c>
      <c r="C3953" s="246" t="s">
        <v>5304</v>
      </c>
      <c r="D3953" s="247">
        <v>12.23</v>
      </c>
    </row>
    <row r="3954" spans="1:4" ht="13.5" x14ac:dyDescent="0.25">
      <c r="A3954" s="246">
        <v>89733</v>
      </c>
      <c r="B3954" s="246" t="s">
        <v>9195</v>
      </c>
      <c r="C3954" s="246" t="s">
        <v>5304</v>
      </c>
      <c r="D3954" s="247">
        <v>20.49</v>
      </c>
    </row>
    <row r="3955" spans="1:4" ht="13.5" x14ac:dyDescent="0.25">
      <c r="A3955" s="246">
        <v>89734</v>
      </c>
      <c r="B3955" s="246" t="s">
        <v>9196</v>
      </c>
      <c r="C3955" s="246" t="s">
        <v>5304</v>
      </c>
      <c r="D3955" s="247">
        <v>32.71</v>
      </c>
    </row>
    <row r="3956" spans="1:4" ht="13.5" x14ac:dyDescent="0.25">
      <c r="A3956" s="246">
        <v>89735</v>
      </c>
      <c r="B3956" s="246" t="s">
        <v>9197</v>
      </c>
      <c r="C3956" s="246" t="s">
        <v>5304</v>
      </c>
      <c r="D3956" s="247">
        <v>21.75</v>
      </c>
    </row>
    <row r="3957" spans="1:4" ht="13.5" x14ac:dyDescent="0.25">
      <c r="A3957" s="246">
        <v>89736</v>
      </c>
      <c r="B3957" s="246" t="s">
        <v>9198</v>
      </c>
      <c r="C3957" s="246" t="s">
        <v>5304</v>
      </c>
      <c r="D3957" s="247">
        <v>8.77</v>
      </c>
    </row>
    <row r="3958" spans="1:4" ht="13.5" x14ac:dyDescent="0.25">
      <c r="A3958" s="246">
        <v>89737</v>
      </c>
      <c r="B3958" s="246" t="s">
        <v>9199</v>
      </c>
      <c r="C3958" s="246" t="s">
        <v>5304</v>
      </c>
      <c r="D3958" s="247">
        <v>20.37</v>
      </c>
    </row>
    <row r="3959" spans="1:4" ht="13.5" x14ac:dyDescent="0.25">
      <c r="A3959" s="246">
        <v>89738</v>
      </c>
      <c r="B3959" s="246" t="s">
        <v>9200</v>
      </c>
      <c r="C3959" s="246" t="s">
        <v>5304</v>
      </c>
      <c r="D3959" s="247">
        <v>17.47</v>
      </c>
    </row>
    <row r="3960" spans="1:4" ht="13.5" x14ac:dyDescent="0.25">
      <c r="A3960" s="246">
        <v>89739</v>
      </c>
      <c r="B3960" s="246" t="s">
        <v>9201</v>
      </c>
      <c r="C3960" s="246" t="s">
        <v>5304</v>
      </c>
      <c r="D3960" s="247">
        <v>21.47</v>
      </c>
    </row>
    <row r="3961" spans="1:4" ht="13.5" x14ac:dyDescent="0.25">
      <c r="A3961" s="246">
        <v>89740</v>
      </c>
      <c r="B3961" s="246" t="s">
        <v>9202</v>
      </c>
      <c r="C3961" s="246" t="s">
        <v>5304</v>
      </c>
      <c r="D3961" s="247">
        <v>8.01</v>
      </c>
    </row>
    <row r="3962" spans="1:4" ht="13.5" x14ac:dyDescent="0.25">
      <c r="A3962" s="246">
        <v>89741</v>
      </c>
      <c r="B3962" s="246" t="s">
        <v>9203</v>
      </c>
      <c r="C3962" s="246" t="s">
        <v>5304</v>
      </c>
      <c r="D3962" s="247">
        <v>24.08</v>
      </c>
    </row>
    <row r="3963" spans="1:4" ht="13.5" x14ac:dyDescent="0.25">
      <c r="A3963" s="246">
        <v>89742</v>
      </c>
      <c r="B3963" s="246" t="s">
        <v>9204</v>
      </c>
      <c r="C3963" s="246" t="s">
        <v>5304</v>
      </c>
      <c r="D3963" s="247">
        <v>36.020000000000003</v>
      </c>
    </row>
    <row r="3964" spans="1:4" ht="13.5" x14ac:dyDescent="0.25">
      <c r="A3964" s="246">
        <v>89743</v>
      </c>
      <c r="B3964" s="246" t="s">
        <v>9205</v>
      </c>
      <c r="C3964" s="246" t="s">
        <v>5304</v>
      </c>
      <c r="D3964" s="247">
        <v>51.72</v>
      </c>
    </row>
    <row r="3965" spans="1:4" ht="13.5" x14ac:dyDescent="0.25">
      <c r="A3965" s="246">
        <v>89744</v>
      </c>
      <c r="B3965" s="246" t="s">
        <v>9206</v>
      </c>
      <c r="C3965" s="246" t="s">
        <v>5304</v>
      </c>
      <c r="D3965" s="247">
        <v>26.21</v>
      </c>
    </row>
    <row r="3966" spans="1:4" ht="13.5" x14ac:dyDescent="0.25">
      <c r="A3966" s="246">
        <v>89745</v>
      </c>
      <c r="B3966" s="246" t="s">
        <v>9207</v>
      </c>
      <c r="C3966" s="246" t="s">
        <v>5304</v>
      </c>
      <c r="D3966" s="247">
        <v>38.24</v>
      </c>
    </row>
    <row r="3967" spans="1:4" ht="13.5" x14ac:dyDescent="0.25">
      <c r="A3967" s="246">
        <v>89746</v>
      </c>
      <c r="B3967" s="246" t="s">
        <v>9208</v>
      </c>
      <c r="C3967" s="246" t="s">
        <v>5304</v>
      </c>
      <c r="D3967" s="247">
        <v>26.14</v>
      </c>
    </row>
    <row r="3968" spans="1:4" ht="13.5" x14ac:dyDescent="0.25">
      <c r="A3968" s="246">
        <v>89747</v>
      </c>
      <c r="B3968" s="246" t="s">
        <v>9209</v>
      </c>
      <c r="C3968" s="246" t="s">
        <v>5304</v>
      </c>
      <c r="D3968" s="247">
        <v>14.52</v>
      </c>
    </row>
    <row r="3969" spans="1:4" ht="13.5" x14ac:dyDescent="0.25">
      <c r="A3969" s="246">
        <v>89748</v>
      </c>
      <c r="B3969" s="246" t="s">
        <v>9210</v>
      </c>
      <c r="C3969" s="246" t="s">
        <v>5304</v>
      </c>
      <c r="D3969" s="247">
        <v>43.23</v>
      </c>
    </row>
    <row r="3970" spans="1:4" ht="13.5" x14ac:dyDescent="0.25">
      <c r="A3970" s="246">
        <v>89749</v>
      </c>
      <c r="B3970" s="246" t="s">
        <v>9211</v>
      </c>
      <c r="C3970" s="246" t="s">
        <v>5304</v>
      </c>
      <c r="D3970" s="247">
        <v>17.47</v>
      </c>
    </row>
    <row r="3971" spans="1:4" ht="13.5" x14ac:dyDescent="0.25">
      <c r="A3971" s="246">
        <v>89750</v>
      </c>
      <c r="B3971" s="246" t="s">
        <v>9212</v>
      </c>
      <c r="C3971" s="246" t="s">
        <v>5304</v>
      </c>
      <c r="D3971" s="247">
        <v>73.42</v>
      </c>
    </row>
    <row r="3972" spans="1:4" ht="13.5" x14ac:dyDescent="0.25">
      <c r="A3972" s="246">
        <v>89751</v>
      </c>
      <c r="B3972" s="246" t="s">
        <v>9213</v>
      </c>
      <c r="C3972" s="246" t="s">
        <v>5304</v>
      </c>
      <c r="D3972" s="247">
        <v>6.72</v>
      </c>
    </row>
    <row r="3973" spans="1:4" ht="13.5" x14ac:dyDescent="0.25">
      <c r="A3973" s="246">
        <v>89752</v>
      </c>
      <c r="B3973" s="246" t="s">
        <v>9214</v>
      </c>
      <c r="C3973" s="246" t="s">
        <v>5304</v>
      </c>
      <c r="D3973" s="247">
        <v>6.4</v>
      </c>
    </row>
    <row r="3974" spans="1:4" ht="13.5" x14ac:dyDescent="0.25">
      <c r="A3974" s="246">
        <v>89753</v>
      </c>
      <c r="B3974" s="246" t="s">
        <v>9215</v>
      </c>
      <c r="C3974" s="246" t="s">
        <v>5304</v>
      </c>
      <c r="D3974" s="247">
        <v>10.01</v>
      </c>
    </row>
    <row r="3975" spans="1:4" ht="13.5" x14ac:dyDescent="0.25">
      <c r="A3975" s="246">
        <v>89754</v>
      </c>
      <c r="B3975" s="246" t="s">
        <v>9216</v>
      </c>
      <c r="C3975" s="246" t="s">
        <v>5304</v>
      </c>
      <c r="D3975" s="247">
        <v>19.18</v>
      </c>
    </row>
    <row r="3976" spans="1:4" ht="13.5" x14ac:dyDescent="0.25">
      <c r="A3976" s="246">
        <v>89755</v>
      </c>
      <c r="B3976" s="246" t="s">
        <v>9217</v>
      </c>
      <c r="C3976" s="246" t="s">
        <v>5304</v>
      </c>
      <c r="D3976" s="247">
        <v>13.85</v>
      </c>
    </row>
    <row r="3977" spans="1:4" ht="13.5" x14ac:dyDescent="0.25">
      <c r="A3977" s="246">
        <v>89756</v>
      </c>
      <c r="B3977" s="246" t="s">
        <v>9218</v>
      </c>
      <c r="C3977" s="246" t="s">
        <v>5304</v>
      </c>
      <c r="D3977" s="247">
        <v>23.81</v>
      </c>
    </row>
    <row r="3978" spans="1:4" ht="13.5" x14ac:dyDescent="0.25">
      <c r="A3978" s="246">
        <v>89757</v>
      </c>
      <c r="B3978" s="246" t="s">
        <v>9219</v>
      </c>
      <c r="C3978" s="246" t="s">
        <v>5304</v>
      </c>
      <c r="D3978" s="247">
        <v>36.49</v>
      </c>
    </row>
    <row r="3979" spans="1:4" ht="13.5" x14ac:dyDescent="0.25">
      <c r="A3979" s="246">
        <v>89758</v>
      </c>
      <c r="B3979" s="246" t="s">
        <v>9220</v>
      </c>
      <c r="C3979" s="246" t="s">
        <v>5304</v>
      </c>
      <c r="D3979" s="247">
        <v>57.2</v>
      </c>
    </row>
    <row r="3980" spans="1:4" ht="13.5" x14ac:dyDescent="0.25">
      <c r="A3980" s="246">
        <v>89759</v>
      </c>
      <c r="B3980" s="246" t="s">
        <v>9221</v>
      </c>
      <c r="C3980" s="246" t="s">
        <v>5304</v>
      </c>
      <c r="D3980" s="247">
        <v>9.43</v>
      </c>
    </row>
    <row r="3981" spans="1:4" ht="13.5" x14ac:dyDescent="0.25">
      <c r="A3981" s="246">
        <v>89760</v>
      </c>
      <c r="B3981" s="246" t="s">
        <v>9222</v>
      </c>
      <c r="C3981" s="246" t="s">
        <v>5304</v>
      </c>
      <c r="D3981" s="247">
        <v>22.8</v>
      </c>
    </row>
    <row r="3982" spans="1:4" ht="13.5" x14ac:dyDescent="0.25">
      <c r="A3982" s="246">
        <v>89761</v>
      </c>
      <c r="B3982" s="246" t="s">
        <v>9223</v>
      </c>
      <c r="C3982" s="246" t="s">
        <v>5304</v>
      </c>
      <c r="D3982" s="247">
        <v>37.68</v>
      </c>
    </row>
    <row r="3983" spans="1:4" ht="13.5" x14ac:dyDescent="0.25">
      <c r="A3983" s="246">
        <v>89762</v>
      </c>
      <c r="B3983" s="246" t="s">
        <v>9224</v>
      </c>
      <c r="C3983" s="246" t="s">
        <v>5304</v>
      </c>
      <c r="D3983" s="247">
        <v>53.64</v>
      </c>
    </row>
    <row r="3984" spans="1:4" ht="13.5" x14ac:dyDescent="0.25">
      <c r="A3984" s="246">
        <v>89763</v>
      </c>
      <c r="B3984" s="246" t="s">
        <v>9225</v>
      </c>
      <c r="C3984" s="246" t="s">
        <v>5304</v>
      </c>
      <c r="D3984" s="247">
        <v>211.52</v>
      </c>
    </row>
    <row r="3985" spans="1:4" ht="13.5" x14ac:dyDescent="0.25">
      <c r="A3985" s="246">
        <v>89764</v>
      </c>
      <c r="B3985" s="246" t="s">
        <v>9226</v>
      </c>
      <c r="C3985" s="246" t="s">
        <v>5304</v>
      </c>
      <c r="D3985" s="247">
        <v>40.880000000000003</v>
      </c>
    </row>
    <row r="3986" spans="1:4" ht="13.5" x14ac:dyDescent="0.25">
      <c r="A3986" s="246">
        <v>89765</v>
      </c>
      <c r="B3986" s="246" t="s">
        <v>9227</v>
      </c>
      <c r="C3986" s="246" t="s">
        <v>5304</v>
      </c>
      <c r="D3986" s="247">
        <v>16.34</v>
      </c>
    </row>
    <row r="3987" spans="1:4" ht="13.5" x14ac:dyDescent="0.25">
      <c r="A3987" s="246">
        <v>89766</v>
      </c>
      <c r="B3987" s="246" t="s">
        <v>9228</v>
      </c>
      <c r="C3987" s="246" t="s">
        <v>5304</v>
      </c>
      <c r="D3987" s="247">
        <v>24.68</v>
      </c>
    </row>
    <row r="3988" spans="1:4" ht="13.5" x14ac:dyDescent="0.25">
      <c r="A3988" s="246">
        <v>89767</v>
      </c>
      <c r="B3988" s="246" t="s">
        <v>9229</v>
      </c>
      <c r="C3988" s="246" t="s">
        <v>5304</v>
      </c>
      <c r="D3988" s="247">
        <v>24.68</v>
      </c>
    </row>
    <row r="3989" spans="1:4" ht="13.5" x14ac:dyDescent="0.25">
      <c r="A3989" s="246">
        <v>89768</v>
      </c>
      <c r="B3989" s="246" t="s">
        <v>9230</v>
      </c>
      <c r="C3989" s="246" t="s">
        <v>5304</v>
      </c>
      <c r="D3989" s="247">
        <v>24.9</v>
      </c>
    </row>
    <row r="3990" spans="1:4" ht="13.5" x14ac:dyDescent="0.25">
      <c r="A3990" s="246">
        <v>89769</v>
      </c>
      <c r="B3990" s="246" t="s">
        <v>9231</v>
      </c>
      <c r="C3990" s="246" t="s">
        <v>5304</v>
      </c>
      <c r="D3990" s="247">
        <v>60.36</v>
      </c>
    </row>
    <row r="3991" spans="1:4" ht="13.5" x14ac:dyDescent="0.25">
      <c r="A3991" s="246">
        <v>89772</v>
      </c>
      <c r="B3991" s="246" t="s">
        <v>9232</v>
      </c>
      <c r="C3991" s="246" t="s">
        <v>5237</v>
      </c>
      <c r="D3991" s="247">
        <v>79.28</v>
      </c>
    </row>
    <row r="3992" spans="1:4" ht="13.5" x14ac:dyDescent="0.25">
      <c r="A3992" s="246">
        <v>89774</v>
      </c>
      <c r="B3992" s="246" t="s">
        <v>9233</v>
      </c>
      <c r="C3992" s="246" t="s">
        <v>5304</v>
      </c>
      <c r="D3992" s="247">
        <v>16.739999999999998</v>
      </c>
    </row>
    <row r="3993" spans="1:4" ht="13.5" x14ac:dyDescent="0.25">
      <c r="A3993" s="246">
        <v>89776</v>
      </c>
      <c r="B3993" s="246" t="s">
        <v>9234</v>
      </c>
      <c r="C3993" s="246" t="s">
        <v>5304</v>
      </c>
      <c r="D3993" s="247">
        <v>23.83</v>
      </c>
    </row>
    <row r="3994" spans="1:4" ht="13.5" x14ac:dyDescent="0.25">
      <c r="A3994" s="246">
        <v>89777</v>
      </c>
      <c r="B3994" s="246" t="s">
        <v>9235</v>
      </c>
      <c r="C3994" s="246" t="s">
        <v>5304</v>
      </c>
      <c r="D3994" s="247">
        <v>31.37</v>
      </c>
    </row>
    <row r="3995" spans="1:4" ht="13.5" x14ac:dyDescent="0.25">
      <c r="A3995" s="246">
        <v>89778</v>
      </c>
      <c r="B3995" s="246" t="s">
        <v>9236</v>
      </c>
      <c r="C3995" s="246" t="s">
        <v>5304</v>
      </c>
      <c r="D3995" s="247">
        <v>20.68</v>
      </c>
    </row>
    <row r="3996" spans="1:4" ht="13.5" x14ac:dyDescent="0.25">
      <c r="A3996" s="246">
        <v>89779</v>
      </c>
      <c r="B3996" s="246" t="s">
        <v>9237</v>
      </c>
      <c r="C3996" s="246" t="s">
        <v>5304</v>
      </c>
      <c r="D3996" s="247">
        <v>33.81</v>
      </c>
    </row>
    <row r="3997" spans="1:4" ht="13.5" x14ac:dyDescent="0.25">
      <c r="A3997" s="246">
        <v>89780</v>
      </c>
      <c r="B3997" s="246" t="s">
        <v>9238</v>
      </c>
      <c r="C3997" s="246" t="s">
        <v>5304</v>
      </c>
      <c r="D3997" s="247">
        <v>31.37</v>
      </c>
    </row>
    <row r="3998" spans="1:4" ht="13.5" x14ac:dyDescent="0.25">
      <c r="A3998" s="246">
        <v>89781</v>
      </c>
      <c r="B3998" s="246" t="s">
        <v>9239</v>
      </c>
      <c r="C3998" s="246" t="s">
        <v>5304</v>
      </c>
      <c r="D3998" s="247">
        <v>46.93</v>
      </c>
    </row>
    <row r="3999" spans="1:4" ht="13.5" x14ac:dyDescent="0.25">
      <c r="A3999" s="246">
        <v>89782</v>
      </c>
      <c r="B3999" s="246" t="s">
        <v>9240</v>
      </c>
      <c r="C3999" s="246" t="s">
        <v>5304</v>
      </c>
      <c r="D3999" s="247">
        <v>12.11</v>
      </c>
    </row>
    <row r="4000" spans="1:4" ht="13.5" x14ac:dyDescent="0.25">
      <c r="A4000" s="246">
        <v>89783</v>
      </c>
      <c r="B4000" s="246" t="s">
        <v>9241</v>
      </c>
      <c r="C4000" s="246" t="s">
        <v>5304</v>
      </c>
      <c r="D4000" s="247">
        <v>12.45</v>
      </c>
    </row>
    <row r="4001" spans="1:4" ht="13.5" x14ac:dyDescent="0.25">
      <c r="A4001" s="246">
        <v>89784</v>
      </c>
      <c r="B4001" s="246" t="s">
        <v>9242</v>
      </c>
      <c r="C4001" s="246" t="s">
        <v>5304</v>
      </c>
      <c r="D4001" s="247">
        <v>22.05</v>
      </c>
    </row>
    <row r="4002" spans="1:4" ht="13.5" x14ac:dyDescent="0.25">
      <c r="A4002" s="246">
        <v>89785</v>
      </c>
      <c r="B4002" s="246" t="s">
        <v>9243</v>
      </c>
      <c r="C4002" s="246" t="s">
        <v>5304</v>
      </c>
      <c r="D4002" s="247">
        <v>24.24</v>
      </c>
    </row>
    <row r="4003" spans="1:4" ht="13.5" x14ac:dyDescent="0.25">
      <c r="A4003" s="246">
        <v>89786</v>
      </c>
      <c r="B4003" s="246" t="s">
        <v>9244</v>
      </c>
      <c r="C4003" s="246" t="s">
        <v>5304</v>
      </c>
      <c r="D4003" s="247">
        <v>37.119999999999997</v>
      </c>
    </row>
    <row r="4004" spans="1:4" ht="13.5" x14ac:dyDescent="0.25">
      <c r="A4004" s="246">
        <v>89787</v>
      </c>
      <c r="B4004" s="246" t="s">
        <v>9245</v>
      </c>
      <c r="C4004" s="246" t="s">
        <v>5304</v>
      </c>
      <c r="D4004" s="247">
        <v>46.93</v>
      </c>
    </row>
    <row r="4005" spans="1:4" ht="13.5" x14ac:dyDescent="0.25">
      <c r="A4005" s="246">
        <v>89788</v>
      </c>
      <c r="B4005" s="246" t="s">
        <v>9246</v>
      </c>
      <c r="C4005" s="246" t="s">
        <v>5304</v>
      </c>
      <c r="D4005" s="247">
        <v>92.13</v>
      </c>
    </row>
    <row r="4006" spans="1:4" ht="13.5" x14ac:dyDescent="0.25">
      <c r="A4006" s="246">
        <v>89789</v>
      </c>
      <c r="B4006" s="246" t="s">
        <v>9247</v>
      </c>
      <c r="C4006" s="246" t="s">
        <v>5304</v>
      </c>
      <c r="D4006" s="247">
        <v>93.6</v>
      </c>
    </row>
    <row r="4007" spans="1:4" ht="13.5" x14ac:dyDescent="0.25">
      <c r="A4007" s="246">
        <v>89790</v>
      </c>
      <c r="B4007" s="246" t="s">
        <v>9248</v>
      </c>
      <c r="C4007" s="246" t="s">
        <v>5304</v>
      </c>
      <c r="D4007" s="247">
        <v>229.13</v>
      </c>
    </row>
    <row r="4008" spans="1:4" ht="13.5" x14ac:dyDescent="0.25">
      <c r="A4008" s="246">
        <v>89791</v>
      </c>
      <c r="B4008" s="246" t="s">
        <v>9249</v>
      </c>
      <c r="C4008" s="246" t="s">
        <v>5304</v>
      </c>
      <c r="D4008" s="247">
        <v>234.52</v>
      </c>
    </row>
    <row r="4009" spans="1:4" ht="13.5" x14ac:dyDescent="0.25">
      <c r="A4009" s="246">
        <v>89792</v>
      </c>
      <c r="B4009" s="246" t="s">
        <v>9250</v>
      </c>
      <c r="C4009" s="246" t="s">
        <v>5304</v>
      </c>
      <c r="D4009" s="247">
        <v>269.89</v>
      </c>
    </row>
    <row r="4010" spans="1:4" ht="13.5" x14ac:dyDescent="0.25">
      <c r="A4010" s="246">
        <v>89793</v>
      </c>
      <c r="B4010" s="246" t="s">
        <v>9251</v>
      </c>
      <c r="C4010" s="246" t="s">
        <v>5304</v>
      </c>
      <c r="D4010" s="247">
        <v>277.14999999999998</v>
      </c>
    </row>
    <row r="4011" spans="1:4" ht="13.5" x14ac:dyDescent="0.25">
      <c r="A4011" s="246">
        <v>89794</v>
      </c>
      <c r="B4011" s="246" t="s">
        <v>9252</v>
      </c>
      <c r="C4011" s="246" t="s">
        <v>5304</v>
      </c>
      <c r="D4011" s="247">
        <v>21.92</v>
      </c>
    </row>
    <row r="4012" spans="1:4" ht="13.5" x14ac:dyDescent="0.25">
      <c r="A4012" s="246">
        <v>89795</v>
      </c>
      <c r="B4012" s="246" t="s">
        <v>9253</v>
      </c>
      <c r="C4012" s="246" t="s">
        <v>5304</v>
      </c>
      <c r="D4012" s="247">
        <v>40.119999999999997</v>
      </c>
    </row>
    <row r="4013" spans="1:4" ht="13.5" x14ac:dyDescent="0.25">
      <c r="A4013" s="246">
        <v>89796</v>
      </c>
      <c r="B4013" s="246" t="s">
        <v>9254</v>
      </c>
      <c r="C4013" s="246" t="s">
        <v>5304</v>
      </c>
      <c r="D4013" s="247">
        <v>45.08</v>
      </c>
    </row>
    <row r="4014" spans="1:4" ht="13.5" x14ac:dyDescent="0.25">
      <c r="A4014" s="246">
        <v>89797</v>
      </c>
      <c r="B4014" s="246" t="s">
        <v>9255</v>
      </c>
      <c r="C4014" s="246" t="s">
        <v>5304</v>
      </c>
      <c r="D4014" s="247">
        <v>52.12</v>
      </c>
    </row>
    <row r="4015" spans="1:4" ht="13.5" x14ac:dyDescent="0.25">
      <c r="A4015" s="246">
        <v>89801</v>
      </c>
      <c r="B4015" s="246" t="s">
        <v>9256</v>
      </c>
      <c r="C4015" s="246" t="s">
        <v>5304</v>
      </c>
      <c r="D4015" s="247">
        <v>8.01</v>
      </c>
    </row>
    <row r="4016" spans="1:4" ht="13.5" x14ac:dyDescent="0.25">
      <c r="A4016" s="246">
        <v>89802</v>
      </c>
      <c r="B4016" s="246" t="s">
        <v>9257</v>
      </c>
      <c r="C4016" s="246" t="s">
        <v>5304</v>
      </c>
      <c r="D4016" s="247">
        <v>8.7799999999999994</v>
      </c>
    </row>
    <row r="4017" spans="1:4" ht="13.5" x14ac:dyDescent="0.25">
      <c r="A4017" s="246">
        <v>89803</v>
      </c>
      <c r="B4017" s="246" t="s">
        <v>9258</v>
      </c>
      <c r="C4017" s="246" t="s">
        <v>5304</v>
      </c>
      <c r="D4017" s="247">
        <v>17.04</v>
      </c>
    </row>
    <row r="4018" spans="1:4" ht="13.5" x14ac:dyDescent="0.25">
      <c r="A4018" s="246">
        <v>89804</v>
      </c>
      <c r="B4018" s="246" t="s">
        <v>9259</v>
      </c>
      <c r="C4018" s="246" t="s">
        <v>5304</v>
      </c>
      <c r="D4018" s="247">
        <v>18.3</v>
      </c>
    </row>
    <row r="4019" spans="1:4" ht="13.5" x14ac:dyDescent="0.25">
      <c r="A4019" s="246">
        <v>89805</v>
      </c>
      <c r="B4019" s="246" t="s">
        <v>9260</v>
      </c>
      <c r="C4019" s="246" t="s">
        <v>5304</v>
      </c>
      <c r="D4019" s="247">
        <v>16.149999999999999</v>
      </c>
    </row>
    <row r="4020" spans="1:4" ht="13.5" x14ac:dyDescent="0.25">
      <c r="A4020" s="246">
        <v>89806</v>
      </c>
      <c r="B4020" s="246" t="s">
        <v>9261</v>
      </c>
      <c r="C4020" s="246" t="s">
        <v>5304</v>
      </c>
      <c r="D4020" s="247">
        <v>17.25</v>
      </c>
    </row>
    <row r="4021" spans="1:4" ht="13.5" x14ac:dyDescent="0.25">
      <c r="A4021" s="246">
        <v>89807</v>
      </c>
      <c r="B4021" s="246" t="s">
        <v>9262</v>
      </c>
      <c r="C4021" s="246" t="s">
        <v>5304</v>
      </c>
      <c r="D4021" s="247">
        <v>31.8</v>
      </c>
    </row>
    <row r="4022" spans="1:4" ht="13.5" x14ac:dyDescent="0.25">
      <c r="A4022" s="246">
        <v>89808</v>
      </c>
      <c r="B4022" s="246" t="s">
        <v>9263</v>
      </c>
      <c r="C4022" s="246" t="s">
        <v>5304</v>
      </c>
      <c r="D4022" s="247">
        <v>47.5</v>
      </c>
    </row>
    <row r="4023" spans="1:4" ht="13.5" x14ac:dyDescent="0.25">
      <c r="A4023" s="246">
        <v>89809</v>
      </c>
      <c r="B4023" s="246" t="s">
        <v>9264</v>
      </c>
      <c r="C4023" s="246" t="s">
        <v>5304</v>
      </c>
      <c r="D4023" s="247">
        <v>21.22</v>
      </c>
    </row>
    <row r="4024" spans="1:4" ht="13.5" x14ac:dyDescent="0.25">
      <c r="A4024" s="246">
        <v>89810</v>
      </c>
      <c r="B4024" s="246" t="s">
        <v>9265</v>
      </c>
      <c r="C4024" s="246" t="s">
        <v>5304</v>
      </c>
      <c r="D4024" s="247">
        <v>21.15</v>
      </c>
    </row>
    <row r="4025" spans="1:4" ht="13.5" x14ac:dyDescent="0.25">
      <c r="A4025" s="246">
        <v>89811</v>
      </c>
      <c r="B4025" s="246" t="s">
        <v>9266</v>
      </c>
      <c r="C4025" s="246" t="s">
        <v>5304</v>
      </c>
      <c r="D4025" s="247">
        <v>38.24</v>
      </c>
    </row>
    <row r="4026" spans="1:4" ht="13.5" x14ac:dyDescent="0.25">
      <c r="A4026" s="246">
        <v>89812</v>
      </c>
      <c r="B4026" s="246" t="s">
        <v>9267</v>
      </c>
      <c r="C4026" s="246" t="s">
        <v>5304</v>
      </c>
      <c r="D4026" s="247">
        <v>68.430000000000007</v>
      </c>
    </row>
    <row r="4027" spans="1:4" ht="13.5" x14ac:dyDescent="0.25">
      <c r="A4027" s="246">
        <v>89813</v>
      </c>
      <c r="B4027" s="246" t="s">
        <v>9268</v>
      </c>
      <c r="C4027" s="246" t="s">
        <v>5304</v>
      </c>
      <c r="D4027" s="247">
        <v>8.09</v>
      </c>
    </row>
    <row r="4028" spans="1:4" ht="13.5" x14ac:dyDescent="0.25">
      <c r="A4028" s="246">
        <v>89814</v>
      </c>
      <c r="B4028" s="246" t="s">
        <v>9269</v>
      </c>
      <c r="C4028" s="246" t="s">
        <v>5304</v>
      </c>
      <c r="D4028" s="247">
        <v>17.260000000000002</v>
      </c>
    </row>
    <row r="4029" spans="1:4" ht="13.5" x14ac:dyDescent="0.25">
      <c r="A4029" s="246">
        <v>89815</v>
      </c>
      <c r="B4029" s="246" t="s">
        <v>9270</v>
      </c>
      <c r="C4029" s="246" t="s">
        <v>5304</v>
      </c>
      <c r="D4029" s="247">
        <v>36.799999999999997</v>
      </c>
    </row>
    <row r="4030" spans="1:4" ht="13.5" x14ac:dyDescent="0.25">
      <c r="A4030" s="246">
        <v>89816</v>
      </c>
      <c r="B4030" s="246" t="s">
        <v>9271</v>
      </c>
      <c r="C4030" s="246" t="s">
        <v>5304</v>
      </c>
      <c r="D4030" s="247">
        <v>52.76</v>
      </c>
    </row>
    <row r="4031" spans="1:4" ht="13.5" x14ac:dyDescent="0.25">
      <c r="A4031" s="246">
        <v>89817</v>
      </c>
      <c r="B4031" s="246" t="s">
        <v>9272</v>
      </c>
      <c r="C4031" s="246" t="s">
        <v>5304</v>
      </c>
      <c r="D4031" s="247">
        <v>14.05</v>
      </c>
    </row>
    <row r="4032" spans="1:4" ht="13.5" x14ac:dyDescent="0.25">
      <c r="A4032" s="246">
        <v>89818</v>
      </c>
      <c r="B4032" s="246" t="s">
        <v>9273</v>
      </c>
      <c r="C4032" s="246" t="s">
        <v>5304</v>
      </c>
      <c r="D4032" s="247">
        <v>210.64</v>
      </c>
    </row>
    <row r="4033" spans="1:4" ht="13.5" x14ac:dyDescent="0.25">
      <c r="A4033" s="246">
        <v>89819</v>
      </c>
      <c r="B4033" s="246" t="s">
        <v>9274</v>
      </c>
      <c r="C4033" s="246" t="s">
        <v>5304</v>
      </c>
      <c r="D4033" s="247">
        <v>21.14</v>
      </c>
    </row>
    <row r="4034" spans="1:4" ht="13.5" x14ac:dyDescent="0.25">
      <c r="A4034" s="246">
        <v>89820</v>
      </c>
      <c r="B4034" s="246" t="s">
        <v>9275</v>
      </c>
      <c r="C4034" s="246" t="s">
        <v>5304</v>
      </c>
      <c r="D4034" s="247">
        <v>40</v>
      </c>
    </row>
    <row r="4035" spans="1:4" ht="13.5" x14ac:dyDescent="0.25">
      <c r="A4035" s="246">
        <v>89821</v>
      </c>
      <c r="B4035" s="246" t="s">
        <v>9276</v>
      </c>
      <c r="C4035" s="246" t="s">
        <v>5304</v>
      </c>
      <c r="D4035" s="247">
        <v>17.23</v>
      </c>
    </row>
    <row r="4036" spans="1:4" ht="13.5" x14ac:dyDescent="0.25">
      <c r="A4036" s="246">
        <v>89822</v>
      </c>
      <c r="B4036" s="246" t="s">
        <v>9277</v>
      </c>
      <c r="C4036" s="246" t="s">
        <v>5304</v>
      </c>
      <c r="D4036" s="247">
        <v>28.84</v>
      </c>
    </row>
    <row r="4037" spans="1:4" ht="13.5" x14ac:dyDescent="0.25">
      <c r="A4037" s="246">
        <v>89823</v>
      </c>
      <c r="B4037" s="246" t="s">
        <v>9278</v>
      </c>
      <c r="C4037" s="246" t="s">
        <v>5304</v>
      </c>
      <c r="D4037" s="247">
        <v>30.36</v>
      </c>
    </row>
    <row r="4038" spans="1:4" ht="13.5" x14ac:dyDescent="0.25">
      <c r="A4038" s="246">
        <v>89824</v>
      </c>
      <c r="B4038" s="246" t="s">
        <v>9279</v>
      </c>
      <c r="C4038" s="246" t="s">
        <v>5304</v>
      </c>
      <c r="D4038" s="247">
        <v>50.05</v>
      </c>
    </row>
    <row r="4039" spans="1:4" ht="13.5" x14ac:dyDescent="0.25">
      <c r="A4039" s="246">
        <v>89825</v>
      </c>
      <c r="B4039" s="246" t="s">
        <v>9280</v>
      </c>
      <c r="C4039" s="246" t="s">
        <v>5304</v>
      </c>
      <c r="D4039" s="247">
        <v>17.829999999999998</v>
      </c>
    </row>
    <row r="4040" spans="1:4" ht="13.5" x14ac:dyDescent="0.25">
      <c r="A4040" s="246">
        <v>89826</v>
      </c>
      <c r="B4040" s="246" t="s">
        <v>9281</v>
      </c>
      <c r="C4040" s="246" t="s">
        <v>5304</v>
      </c>
      <c r="D4040" s="247">
        <v>215.15</v>
      </c>
    </row>
    <row r="4041" spans="1:4" ht="13.5" x14ac:dyDescent="0.25">
      <c r="A4041" s="246">
        <v>89827</v>
      </c>
      <c r="B4041" s="246" t="s">
        <v>9282</v>
      </c>
      <c r="C4041" s="246" t="s">
        <v>5304</v>
      </c>
      <c r="D4041" s="247">
        <v>20.02</v>
      </c>
    </row>
    <row r="4042" spans="1:4" ht="13.5" x14ac:dyDescent="0.25">
      <c r="A4042" s="246">
        <v>89828</v>
      </c>
      <c r="B4042" s="246" t="s">
        <v>9283</v>
      </c>
      <c r="C4042" s="246" t="s">
        <v>5304</v>
      </c>
      <c r="D4042" s="247">
        <v>76.22</v>
      </c>
    </row>
    <row r="4043" spans="1:4" ht="13.5" x14ac:dyDescent="0.25">
      <c r="A4043" s="246">
        <v>89829</v>
      </c>
      <c r="B4043" s="246" t="s">
        <v>9284</v>
      </c>
      <c r="C4043" s="246" t="s">
        <v>5304</v>
      </c>
      <c r="D4043" s="247">
        <v>31.75</v>
      </c>
    </row>
    <row r="4044" spans="1:4" ht="13.5" x14ac:dyDescent="0.25">
      <c r="A4044" s="246">
        <v>89830</v>
      </c>
      <c r="B4044" s="246" t="s">
        <v>9285</v>
      </c>
      <c r="C4044" s="246" t="s">
        <v>5304</v>
      </c>
      <c r="D4044" s="247">
        <v>34.75</v>
      </c>
    </row>
    <row r="4045" spans="1:4" ht="13.5" x14ac:dyDescent="0.25">
      <c r="A4045" s="246">
        <v>89831</v>
      </c>
      <c r="B4045" s="246" t="s">
        <v>9286</v>
      </c>
      <c r="C4045" s="246" t="s">
        <v>5304</v>
      </c>
      <c r="D4045" s="247">
        <v>257.24</v>
      </c>
    </row>
    <row r="4046" spans="1:4" ht="13.5" x14ac:dyDescent="0.25">
      <c r="A4046" s="246">
        <v>89832</v>
      </c>
      <c r="B4046" s="246" t="s">
        <v>9287</v>
      </c>
      <c r="C4046" s="246" t="s">
        <v>5304</v>
      </c>
      <c r="D4046" s="247">
        <v>52.46</v>
      </c>
    </row>
    <row r="4047" spans="1:4" ht="13.5" x14ac:dyDescent="0.25">
      <c r="A4047" s="246">
        <v>89833</v>
      </c>
      <c r="B4047" s="246" t="s">
        <v>9288</v>
      </c>
      <c r="C4047" s="246" t="s">
        <v>5304</v>
      </c>
      <c r="D4047" s="247">
        <v>38.57</v>
      </c>
    </row>
    <row r="4048" spans="1:4" ht="13.5" x14ac:dyDescent="0.25">
      <c r="A4048" s="246">
        <v>89834</v>
      </c>
      <c r="B4048" s="246" t="s">
        <v>9289</v>
      </c>
      <c r="C4048" s="246" t="s">
        <v>5304</v>
      </c>
      <c r="D4048" s="247">
        <v>45.61</v>
      </c>
    </row>
    <row r="4049" spans="1:4" ht="13.5" x14ac:dyDescent="0.25">
      <c r="A4049" s="246">
        <v>89835</v>
      </c>
      <c r="B4049" s="246" t="s">
        <v>9290</v>
      </c>
      <c r="C4049" s="246" t="s">
        <v>5304</v>
      </c>
      <c r="D4049" s="247">
        <v>51.7</v>
      </c>
    </row>
    <row r="4050" spans="1:4" ht="13.5" x14ac:dyDescent="0.25">
      <c r="A4050" s="246">
        <v>89836</v>
      </c>
      <c r="B4050" s="246" t="s">
        <v>9291</v>
      </c>
      <c r="C4050" s="246" t="s">
        <v>5304</v>
      </c>
      <c r="D4050" s="247">
        <v>347.6</v>
      </c>
    </row>
    <row r="4051" spans="1:4" ht="13.5" x14ac:dyDescent="0.25">
      <c r="A4051" s="246">
        <v>89837</v>
      </c>
      <c r="B4051" s="246" t="s">
        <v>9292</v>
      </c>
      <c r="C4051" s="246" t="s">
        <v>5304</v>
      </c>
      <c r="D4051" s="247">
        <v>173.12</v>
      </c>
    </row>
    <row r="4052" spans="1:4" ht="13.5" x14ac:dyDescent="0.25">
      <c r="A4052" s="246">
        <v>89838</v>
      </c>
      <c r="B4052" s="246" t="s">
        <v>9293</v>
      </c>
      <c r="C4052" s="246" t="s">
        <v>5304</v>
      </c>
      <c r="D4052" s="247">
        <v>188.92</v>
      </c>
    </row>
    <row r="4053" spans="1:4" ht="13.5" x14ac:dyDescent="0.25">
      <c r="A4053" s="246">
        <v>89839</v>
      </c>
      <c r="B4053" s="246" t="s">
        <v>9294</v>
      </c>
      <c r="C4053" s="246" t="s">
        <v>5304</v>
      </c>
      <c r="D4053" s="247">
        <v>251</v>
      </c>
    </row>
    <row r="4054" spans="1:4" ht="13.5" x14ac:dyDescent="0.25">
      <c r="A4054" s="246">
        <v>89840</v>
      </c>
      <c r="B4054" s="246" t="s">
        <v>9295</v>
      </c>
      <c r="C4054" s="246" t="s">
        <v>5304</v>
      </c>
      <c r="D4054" s="247">
        <v>218.85</v>
      </c>
    </row>
    <row r="4055" spans="1:4" ht="13.5" x14ac:dyDescent="0.25">
      <c r="A4055" s="246">
        <v>89841</v>
      </c>
      <c r="B4055" s="246" t="s">
        <v>9296</v>
      </c>
      <c r="C4055" s="246" t="s">
        <v>5304</v>
      </c>
      <c r="D4055" s="247">
        <v>368.85</v>
      </c>
    </row>
    <row r="4056" spans="1:4" ht="13.5" x14ac:dyDescent="0.25">
      <c r="A4056" s="246">
        <v>89842</v>
      </c>
      <c r="B4056" s="246" t="s">
        <v>9297</v>
      </c>
      <c r="C4056" s="246" t="s">
        <v>5304</v>
      </c>
      <c r="D4056" s="247">
        <v>58.59</v>
      </c>
    </row>
    <row r="4057" spans="1:4" ht="13.5" x14ac:dyDescent="0.25">
      <c r="A4057" s="246">
        <v>89844</v>
      </c>
      <c r="B4057" s="246" t="s">
        <v>9298</v>
      </c>
      <c r="C4057" s="246" t="s">
        <v>5304</v>
      </c>
      <c r="D4057" s="247">
        <v>74.760000000000005</v>
      </c>
    </row>
    <row r="4058" spans="1:4" ht="13.5" x14ac:dyDescent="0.25">
      <c r="A4058" s="246">
        <v>89845</v>
      </c>
      <c r="B4058" s="246" t="s">
        <v>9299</v>
      </c>
      <c r="C4058" s="246" t="s">
        <v>5304</v>
      </c>
      <c r="D4058" s="247">
        <v>116.32</v>
      </c>
    </row>
    <row r="4059" spans="1:4" ht="13.5" x14ac:dyDescent="0.25">
      <c r="A4059" s="246">
        <v>89846</v>
      </c>
      <c r="B4059" s="246" t="s">
        <v>9300</v>
      </c>
      <c r="C4059" s="246" t="s">
        <v>5304</v>
      </c>
      <c r="D4059" s="247">
        <v>263.16000000000003</v>
      </c>
    </row>
    <row r="4060" spans="1:4" ht="13.5" x14ac:dyDescent="0.25">
      <c r="A4060" s="246">
        <v>89847</v>
      </c>
      <c r="B4060" s="246" t="s">
        <v>9301</v>
      </c>
      <c r="C4060" s="246" t="s">
        <v>5304</v>
      </c>
      <c r="D4060" s="247">
        <v>324.20999999999998</v>
      </c>
    </row>
    <row r="4061" spans="1:4" ht="13.5" x14ac:dyDescent="0.25">
      <c r="A4061" s="246">
        <v>89850</v>
      </c>
      <c r="B4061" s="246" t="s">
        <v>9302</v>
      </c>
      <c r="C4061" s="246" t="s">
        <v>5304</v>
      </c>
      <c r="D4061" s="247">
        <v>25.82</v>
      </c>
    </row>
    <row r="4062" spans="1:4" ht="13.5" x14ac:dyDescent="0.25">
      <c r="A4062" s="246">
        <v>89851</v>
      </c>
      <c r="B4062" s="246" t="s">
        <v>9303</v>
      </c>
      <c r="C4062" s="246" t="s">
        <v>5304</v>
      </c>
      <c r="D4062" s="247">
        <v>25.75</v>
      </c>
    </row>
    <row r="4063" spans="1:4" ht="13.5" x14ac:dyDescent="0.25">
      <c r="A4063" s="246">
        <v>89852</v>
      </c>
      <c r="B4063" s="246" t="s">
        <v>9304</v>
      </c>
      <c r="C4063" s="246" t="s">
        <v>5304</v>
      </c>
      <c r="D4063" s="247">
        <v>42.84</v>
      </c>
    </row>
    <row r="4064" spans="1:4" ht="13.5" x14ac:dyDescent="0.25">
      <c r="A4064" s="246">
        <v>89853</v>
      </c>
      <c r="B4064" s="246" t="s">
        <v>9305</v>
      </c>
      <c r="C4064" s="246" t="s">
        <v>5304</v>
      </c>
      <c r="D4064" s="247">
        <v>73.03</v>
      </c>
    </row>
    <row r="4065" spans="1:4" ht="13.5" x14ac:dyDescent="0.25">
      <c r="A4065" s="246">
        <v>89854</v>
      </c>
      <c r="B4065" s="246" t="s">
        <v>9306</v>
      </c>
      <c r="C4065" s="246" t="s">
        <v>5304</v>
      </c>
      <c r="D4065" s="247">
        <v>95.37</v>
      </c>
    </row>
    <row r="4066" spans="1:4" ht="13.5" x14ac:dyDescent="0.25">
      <c r="A4066" s="246">
        <v>89855</v>
      </c>
      <c r="B4066" s="246" t="s">
        <v>9307</v>
      </c>
      <c r="C4066" s="246" t="s">
        <v>5304</v>
      </c>
      <c r="D4066" s="247">
        <v>101.46</v>
      </c>
    </row>
    <row r="4067" spans="1:4" ht="13.5" x14ac:dyDescent="0.25">
      <c r="A4067" s="246">
        <v>89856</v>
      </c>
      <c r="B4067" s="246" t="s">
        <v>9308</v>
      </c>
      <c r="C4067" s="246" t="s">
        <v>5304</v>
      </c>
      <c r="D4067" s="247">
        <v>20.3</v>
      </c>
    </row>
    <row r="4068" spans="1:4" ht="13.5" x14ac:dyDescent="0.25">
      <c r="A4068" s="246">
        <v>89857</v>
      </c>
      <c r="B4068" s="246" t="s">
        <v>9309</v>
      </c>
      <c r="C4068" s="246" t="s">
        <v>5304</v>
      </c>
      <c r="D4068" s="247">
        <v>33.43</v>
      </c>
    </row>
    <row r="4069" spans="1:4" ht="13.5" x14ac:dyDescent="0.25">
      <c r="A4069" s="246">
        <v>89859</v>
      </c>
      <c r="B4069" s="246" t="s">
        <v>9310</v>
      </c>
      <c r="C4069" s="246" t="s">
        <v>5304</v>
      </c>
      <c r="D4069" s="247">
        <v>114.96</v>
      </c>
    </row>
    <row r="4070" spans="1:4" ht="13.5" x14ac:dyDescent="0.25">
      <c r="A4070" s="246">
        <v>89860</v>
      </c>
      <c r="B4070" s="246" t="s">
        <v>9311</v>
      </c>
      <c r="C4070" s="246" t="s">
        <v>5304</v>
      </c>
      <c r="D4070" s="247">
        <v>44.7</v>
      </c>
    </row>
    <row r="4071" spans="1:4" ht="13.5" x14ac:dyDescent="0.25">
      <c r="A4071" s="246">
        <v>89861</v>
      </c>
      <c r="B4071" s="246" t="s">
        <v>9312</v>
      </c>
      <c r="C4071" s="246" t="s">
        <v>5304</v>
      </c>
      <c r="D4071" s="247">
        <v>51.74</v>
      </c>
    </row>
    <row r="4072" spans="1:4" ht="13.5" x14ac:dyDescent="0.25">
      <c r="A4072" s="246">
        <v>89862</v>
      </c>
      <c r="B4072" s="246" t="s">
        <v>9313</v>
      </c>
      <c r="C4072" s="246" t="s">
        <v>5304</v>
      </c>
      <c r="D4072" s="247">
        <v>103.39</v>
      </c>
    </row>
    <row r="4073" spans="1:4" ht="13.5" x14ac:dyDescent="0.25">
      <c r="A4073" s="246">
        <v>89863</v>
      </c>
      <c r="B4073" s="246" t="s">
        <v>9314</v>
      </c>
      <c r="C4073" s="246" t="s">
        <v>5304</v>
      </c>
      <c r="D4073" s="247">
        <v>220.93</v>
      </c>
    </row>
    <row r="4074" spans="1:4" ht="13.5" x14ac:dyDescent="0.25">
      <c r="A4074" s="246">
        <v>89866</v>
      </c>
      <c r="B4074" s="246" t="s">
        <v>9315</v>
      </c>
      <c r="C4074" s="246" t="s">
        <v>5304</v>
      </c>
      <c r="D4074" s="247">
        <v>4.74</v>
      </c>
    </row>
    <row r="4075" spans="1:4" ht="13.5" x14ac:dyDescent="0.25">
      <c r="A4075" s="246">
        <v>89867</v>
      </c>
      <c r="B4075" s="246" t="s">
        <v>9316</v>
      </c>
      <c r="C4075" s="246" t="s">
        <v>5304</v>
      </c>
      <c r="D4075" s="247">
        <v>5.56</v>
      </c>
    </row>
    <row r="4076" spans="1:4" ht="13.5" x14ac:dyDescent="0.25">
      <c r="A4076" s="246">
        <v>89868</v>
      </c>
      <c r="B4076" s="246" t="s">
        <v>9317</v>
      </c>
      <c r="C4076" s="246" t="s">
        <v>5304</v>
      </c>
      <c r="D4076" s="247">
        <v>3.64</v>
      </c>
    </row>
    <row r="4077" spans="1:4" ht="13.5" x14ac:dyDescent="0.25">
      <c r="A4077" s="246">
        <v>89869</v>
      </c>
      <c r="B4077" s="246" t="s">
        <v>9318</v>
      </c>
      <c r="C4077" s="246" t="s">
        <v>5304</v>
      </c>
      <c r="D4077" s="247">
        <v>7.94</v>
      </c>
    </row>
    <row r="4078" spans="1:4" ht="13.5" x14ac:dyDescent="0.25">
      <c r="A4078" s="246">
        <v>89979</v>
      </c>
      <c r="B4078" s="246" t="s">
        <v>9319</v>
      </c>
      <c r="C4078" s="246" t="s">
        <v>5304</v>
      </c>
      <c r="D4078" s="247">
        <v>26.11</v>
      </c>
    </row>
    <row r="4079" spans="1:4" ht="13.5" x14ac:dyDescent="0.25">
      <c r="A4079" s="246">
        <v>89980</v>
      </c>
      <c r="B4079" s="246" t="s">
        <v>9320</v>
      </c>
      <c r="C4079" s="246" t="s">
        <v>5304</v>
      </c>
      <c r="D4079" s="247">
        <v>10.039999999999999</v>
      </c>
    </row>
    <row r="4080" spans="1:4" ht="13.5" x14ac:dyDescent="0.25">
      <c r="A4080" s="246">
        <v>89981</v>
      </c>
      <c r="B4080" s="246" t="s">
        <v>9321</v>
      </c>
      <c r="C4080" s="246" t="s">
        <v>5304</v>
      </c>
      <c r="D4080" s="247">
        <v>23.32</v>
      </c>
    </row>
    <row r="4081" spans="1:4" ht="13.5" x14ac:dyDescent="0.25">
      <c r="A4081" s="246">
        <v>90373</v>
      </c>
      <c r="B4081" s="246" t="s">
        <v>9322</v>
      </c>
      <c r="C4081" s="246" t="s">
        <v>5304</v>
      </c>
      <c r="D4081" s="247">
        <v>13.65</v>
      </c>
    </row>
    <row r="4082" spans="1:4" ht="13.5" x14ac:dyDescent="0.25">
      <c r="A4082" s="246">
        <v>90374</v>
      </c>
      <c r="B4082" s="246" t="s">
        <v>9323</v>
      </c>
      <c r="C4082" s="246" t="s">
        <v>5304</v>
      </c>
      <c r="D4082" s="247">
        <v>21.54</v>
      </c>
    </row>
    <row r="4083" spans="1:4" ht="13.5" x14ac:dyDescent="0.25">
      <c r="A4083" s="246">
        <v>90375</v>
      </c>
      <c r="B4083" s="246" t="s">
        <v>9324</v>
      </c>
      <c r="C4083" s="246" t="s">
        <v>5304</v>
      </c>
      <c r="D4083" s="247">
        <v>8.44</v>
      </c>
    </row>
    <row r="4084" spans="1:4" ht="13.5" x14ac:dyDescent="0.25">
      <c r="A4084" s="246">
        <v>92287</v>
      </c>
      <c r="B4084" s="246" t="s">
        <v>9325</v>
      </c>
      <c r="C4084" s="246" t="s">
        <v>5304</v>
      </c>
      <c r="D4084" s="247">
        <v>19.13</v>
      </c>
    </row>
    <row r="4085" spans="1:4" ht="13.5" x14ac:dyDescent="0.25">
      <c r="A4085" s="246">
        <v>92288</v>
      </c>
      <c r="B4085" s="246" t="s">
        <v>9326</v>
      </c>
      <c r="C4085" s="246" t="s">
        <v>5304</v>
      </c>
      <c r="D4085" s="247">
        <v>30.1</v>
      </c>
    </row>
    <row r="4086" spans="1:4" ht="13.5" x14ac:dyDescent="0.25">
      <c r="A4086" s="246">
        <v>92289</v>
      </c>
      <c r="B4086" s="246" t="s">
        <v>9327</v>
      </c>
      <c r="C4086" s="246" t="s">
        <v>5304</v>
      </c>
      <c r="D4086" s="247">
        <v>53.93</v>
      </c>
    </row>
    <row r="4087" spans="1:4" ht="13.5" x14ac:dyDescent="0.25">
      <c r="A4087" s="246">
        <v>92290</v>
      </c>
      <c r="B4087" s="246" t="s">
        <v>9328</v>
      </c>
      <c r="C4087" s="246" t="s">
        <v>5304</v>
      </c>
      <c r="D4087" s="247">
        <v>82.73</v>
      </c>
    </row>
    <row r="4088" spans="1:4" ht="13.5" x14ac:dyDescent="0.25">
      <c r="A4088" s="246">
        <v>92291</v>
      </c>
      <c r="B4088" s="246" t="s">
        <v>9329</v>
      </c>
      <c r="C4088" s="246" t="s">
        <v>5304</v>
      </c>
      <c r="D4088" s="247">
        <v>127.52</v>
      </c>
    </row>
    <row r="4089" spans="1:4" ht="13.5" x14ac:dyDescent="0.25">
      <c r="A4089" s="246">
        <v>92292</v>
      </c>
      <c r="B4089" s="246" t="s">
        <v>9330</v>
      </c>
      <c r="C4089" s="246" t="s">
        <v>5304</v>
      </c>
      <c r="D4089" s="247">
        <v>404.51</v>
      </c>
    </row>
    <row r="4090" spans="1:4" ht="13.5" x14ac:dyDescent="0.25">
      <c r="A4090" s="246">
        <v>92293</v>
      </c>
      <c r="B4090" s="246" t="s">
        <v>9331</v>
      </c>
      <c r="C4090" s="246" t="s">
        <v>5304</v>
      </c>
      <c r="D4090" s="247">
        <v>10.85</v>
      </c>
    </row>
    <row r="4091" spans="1:4" ht="13.5" x14ac:dyDescent="0.25">
      <c r="A4091" s="246">
        <v>92294</v>
      </c>
      <c r="B4091" s="246" t="s">
        <v>9332</v>
      </c>
      <c r="C4091" s="246" t="s">
        <v>5304</v>
      </c>
      <c r="D4091" s="247">
        <v>18.36</v>
      </c>
    </row>
    <row r="4092" spans="1:4" ht="13.5" x14ac:dyDescent="0.25">
      <c r="A4092" s="246">
        <v>92295</v>
      </c>
      <c r="B4092" s="246" t="s">
        <v>9333</v>
      </c>
      <c r="C4092" s="246" t="s">
        <v>5304</v>
      </c>
      <c r="D4092" s="247">
        <v>35.08</v>
      </c>
    </row>
    <row r="4093" spans="1:4" ht="13.5" x14ac:dyDescent="0.25">
      <c r="A4093" s="246">
        <v>92296</v>
      </c>
      <c r="B4093" s="246" t="s">
        <v>9334</v>
      </c>
      <c r="C4093" s="246" t="s">
        <v>5304</v>
      </c>
      <c r="D4093" s="247">
        <v>46.98</v>
      </c>
    </row>
    <row r="4094" spans="1:4" ht="13.5" x14ac:dyDescent="0.25">
      <c r="A4094" s="246">
        <v>92297</v>
      </c>
      <c r="B4094" s="246" t="s">
        <v>9335</v>
      </c>
      <c r="C4094" s="246" t="s">
        <v>5304</v>
      </c>
      <c r="D4094" s="247">
        <v>73.150000000000006</v>
      </c>
    </row>
    <row r="4095" spans="1:4" ht="13.5" x14ac:dyDescent="0.25">
      <c r="A4095" s="246">
        <v>92298</v>
      </c>
      <c r="B4095" s="246" t="s">
        <v>9336</v>
      </c>
      <c r="C4095" s="246" t="s">
        <v>5304</v>
      </c>
      <c r="D4095" s="247">
        <v>208.8</v>
      </c>
    </row>
    <row r="4096" spans="1:4" ht="13.5" x14ac:dyDescent="0.25">
      <c r="A4096" s="246">
        <v>92299</v>
      </c>
      <c r="B4096" s="246" t="s">
        <v>9337</v>
      </c>
      <c r="C4096" s="246" t="s">
        <v>5304</v>
      </c>
      <c r="D4096" s="247">
        <v>25.2</v>
      </c>
    </row>
    <row r="4097" spans="1:4" ht="13.5" x14ac:dyDescent="0.25">
      <c r="A4097" s="246">
        <v>92300</v>
      </c>
      <c r="B4097" s="246" t="s">
        <v>9338</v>
      </c>
      <c r="C4097" s="246" t="s">
        <v>5304</v>
      </c>
      <c r="D4097" s="247">
        <v>38.229999999999997</v>
      </c>
    </row>
    <row r="4098" spans="1:4" ht="13.5" x14ac:dyDescent="0.25">
      <c r="A4098" s="246">
        <v>92301</v>
      </c>
      <c r="B4098" s="246" t="s">
        <v>9339</v>
      </c>
      <c r="C4098" s="246" t="s">
        <v>5304</v>
      </c>
      <c r="D4098" s="247">
        <v>76.91</v>
      </c>
    </row>
    <row r="4099" spans="1:4" ht="13.5" x14ac:dyDescent="0.25">
      <c r="A4099" s="246">
        <v>92302</v>
      </c>
      <c r="B4099" s="246" t="s">
        <v>9340</v>
      </c>
      <c r="C4099" s="246" t="s">
        <v>5304</v>
      </c>
      <c r="D4099" s="247">
        <v>102.33</v>
      </c>
    </row>
    <row r="4100" spans="1:4" ht="13.5" x14ac:dyDescent="0.25">
      <c r="A4100" s="246">
        <v>92303</v>
      </c>
      <c r="B4100" s="246" t="s">
        <v>9341</v>
      </c>
      <c r="C4100" s="246" t="s">
        <v>5304</v>
      </c>
      <c r="D4100" s="247">
        <v>189.53</v>
      </c>
    </row>
    <row r="4101" spans="1:4" ht="13.5" x14ac:dyDescent="0.25">
      <c r="A4101" s="246">
        <v>92304</v>
      </c>
      <c r="B4101" s="246" t="s">
        <v>9342</v>
      </c>
      <c r="C4101" s="246" t="s">
        <v>5304</v>
      </c>
      <c r="D4101" s="247">
        <v>498.82</v>
      </c>
    </row>
    <row r="4102" spans="1:4" ht="13.5" x14ac:dyDescent="0.25">
      <c r="A4102" s="246">
        <v>92311</v>
      </c>
      <c r="B4102" s="246" t="s">
        <v>9343</v>
      </c>
      <c r="C4102" s="246" t="s">
        <v>5304</v>
      </c>
      <c r="D4102" s="247">
        <v>12.44</v>
      </c>
    </row>
    <row r="4103" spans="1:4" ht="13.5" x14ac:dyDescent="0.25">
      <c r="A4103" s="246">
        <v>92312</v>
      </c>
      <c r="B4103" s="246" t="s">
        <v>9344</v>
      </c>
      <c r="C4103" s="246" t="s">
        <v>5304</v>
      </c>
      <c r="D4103" s="247">
        <v>21.53</v>
      </c>
    </row>
    <row r="4104" spans="1:4" ht="13.5" x14ac:dyDescent="0.25">
      <c r="A4104" s="246">
        <v>92313</v>
      </c>
      <c r="B4104" s="246" t="s">
        <v>9345</v>
      </c>
      <c r="C4104" s="246" t="s">
        <v>5304</v>
      </c>
      <c r="D4104" s="247">
        <v>32.5</v>
      </c>
    </row>
    <row r="4105" spans="1:4" ht="13.5" x14ac:dyDescent="0.25">
      <c r="A4105" s="246">
        <v>92314</v>
      </c>
      <c r="B4105" s="246" t="s">
        <v>9346</v>
      </c>
      <c r="C4105" s="246" t="s">
        <v>5304</v>
      </c>
      <c r="D4105" s="247">
        <v>8.0399999999999991</v>
      </c>
    </row>
    <row r="4106" spans="1:4" ht="13.5" x14ac:dyDescent="0.25">
      <c r="A4106" s="246">
        <v>92315</v>
      </c>
      <c r="B4106" s="246" t="s">
        <v>9347</v>
      </c>
      <c r="C4106" s="246" t="s">
        <v>5304</v>
      </c>
      <c r="D4106" s="247">
        <v>12.48</v>
      </c>
    </row>
    <row r="4107" spans="1:4" ht="13.5" x14ac:dyDescent="0.25">
      <c r="A4107" s="246">
        <v>92316</v>
      </c>
      <c r="B4107" s="246" t="s">
        <v>9348</v>
      </c>
      <c r="C4107" s="246" t="s">
        <v>5304</v>
      </c>
      <c r="D4107" s="247">
        <v>19.989999999999998</v>
      </c>
    </row>
    <row r="4108" spans="1:4" ht="13.5" x14ac:dyDescent="0.25">
      <c r="A4108" s="246">
        <v>92317</v>
      </c>
      <c r="B4108" s="246" t="s">
        <v>9349</v>
      </c>
      <c r="C4108" s="246" t="s">
        <v>5304</v>
      </c>
      <c r="D4108" s="247">
        <v>16.97</v>
      </c>
    </row>
    <row r="4109" spans="1:4" ht="13.5" x14ac:dyDescent="0.25">
      <c r="A4109" s="246">
        <v>92318</v>
      </c>
      <c r="B4109" s="246" t="s">
        <v>9350</v>
      </c>
      <c r="C4109" s="246" t="s">
        <v>5304</v>
      </c>
      <c r="D4109" s="247">
        <v>28.41</v>
      </c>
    </row>
    <row r="4110" spans="1:4" ht="13.5" x14ac:dyDescent="0.25">
      <c r="A4110" s="246">
        <v>92319</v>
      </c>
      <c r="B4110" s="246" t="s">
        <v>9351</v>
      </c>
      <c r="C4110" s="246" t="s">
        <v>5304</v>
      </c>
      <c r="D4110" s="247">
        <v>41.45</v>
      </c>
    </row>
    <row r="4111" spans="1:4" ht="13.5" x14ac:dyDescent="0.25">
      <c r="A4111" s="246">
        <v>92326</v>
      </c>
      <c r="B4111" s="246" t="s">
        <v>9352</v>
      </c>
      <c r="C4111" s="246" t="s">
        <v>5304</v>
      </c>
      <c r="D4111" s="247">
        <v>14.04</v>
      </c>
    </row>
    <row r="4112" spans="1:4" ht="13.5" x14ac:dyDescent="0.25">
      <c r="A4112" s="246">
        <v>92327</v>
      </c>
      <c r="B4112" s="246" t="s">
        <v>9353</v>
      </c>
      <c r="C4112" s="246" t="s">
        <v>5304</v>
      </c>
      <c r="D4112" s="247">
        <v>23.76</v>
      </c>
    </row>
    <row r="4113" spans="1:4" ht="13.5" x14ac:dyDescent="0.25">
      <c r="A4113" s="246">
        <v>92328</v>
      </c>
      <c r="B4113" s="246" t="s">
        <v>9354</v>
      </c>
      <c r="C4113" s="246" t="s">
        <v>5304</v>
      </c>
      <c r="D4113" s="247">
        <v>36.450000000000003</v>
      </c>
    </row>
    <row r="4114" spans="1:4" ht="13.5" x14ac:dyDescent="0.25">
      <c r="A4114" s="246">
        <v>92329</v>
      </c>
      <c r="B4114" s="246" t="s">
        <v>9355</v>
      </c>
      <c r="C4114" s="246" t="s">
        <v>5304</v>
      </c>
      <c r="D4114" s="247">
        <v>8.19</v>
      </c>
    </row>
    <row r="4115" spans="1:4" ht="13.5" x14ac:dyDescent="0.25">
      <c r="A4115" s="246">
        <v>92330</v>
      </c>
      <c r="B4115" s="246" t="s">
        <v>9356</v>
      </c>
      <c r="C4115" s="246" t="s">
        <v>5304</v>
      </c>
      <c r="D4115" s="247">
        <v>13.94</v>
      </c>
    </row>
    <row r="4116" spans="1:4" ht="13.5" x14ac:dyDescent="0.25">
      <c r="A4116" s="246">
        <v>92331</v>
      </c>
      <c r="B4116" s="246" t="s">
        <v>9357</v>
      </c>
      <c r="C4116" s="246" t="s">
        <v>5304</v>
      </c>
      <c r="D4116" s="247">
        <v>22.64</v>
      </c>
    </row>
    <row r="4117" spans="1:4" ht="13.5" x14ac:dyDescent="0.25">
      <c r="A4117" s="246">
        <v>92332</v>
      </c>
      <c r="B4117" s="246" t="s">
        <v>9358</v>
      </c>
      <c r="C4117" s="246" t="s">
        <v>5304</v>
      </c>
      <c r="D4117" s="247">
        <v>17.2</v>
      </c>
    </row>
    <row r="4118" spans="1:4" ht="13.5" x14ac:dyDescent="0.25">
      <c r="A4118" s="246">
        <v>92333</v>
      </c>
      <c r="B4118" s="246" t="s">
        <v>9359</v>
      </c>
      <c r="C4118" s="246" t="s">
        <v>5304</v>
      </c>
      <c r="D4118" s="247">
        <v>31.35</v>
      </c>
    </row>
    <row r="4119" spans="1:4" ht="13.5" x14ac:dyDescent="0.25">
      <c r="A4119" s="246">
        <v>92334</v>
      </c>
      <c r="B4119" s="246" t="s">
        <v>9360</v>
      </c>
      <c r="C4119" s="246" t="s">
        <v>5304</v>
      </c>
      <c r="D4119" s="247">
        <v>46.7</v>
      </c>
    </row>
    <row r="4120" spans="1:4" ht="13.5" x14ac:dyDescent="0.25">
      <c r="A4120" s="246">
        <v>92344</v>
      </c>
      <c r="B4120" s="246" t="s">
        <v>9361</v>
      </c>
      <c r="C4120" s="246" t="s">
        <v>5304</v>
      </c>
      <c r="D4120" s="247">
        <v>53.07</v>
      </c>
    </row>
    <row r="4121" spans="1:4" ht="13.5" x14ac:dyDescent="0.25">
      <c r="A4121" s="246">
        <v>92345</v>
      </c>
      <c r="B4121" s="246" t="s">
        <v>9362</v>
      </c>
      <c r="C4121" s="246" t="s">
        <v>5304</v>
      </c>
      <c r="D4121" s="247">
        <v>53.05</v>
      </c>
    </row>
    <row r="4122" spans="1:4" ht="13.5" x14ac:dyDescent="0.25">
      <c r="A4122" s="246">
        <v>92346</v>
      </c>
      <c r="B4122" s="246" t="s">
        <v>9363</v>
      </c>
      <c r="C4122" s="246" t="s">
        <v>5304</v>
      </c>
      <c r="D4122" s="247">
        <v>70.11</v>
      </c>
    </row>
    <row r="4123" spans="1:4" ht="13.5" x14ac:dyDescent="0.25">
      <c r="A4123" s="246">
        <v>92347</v>
      </c>
      <c r="B4123" s="246" t="s">
        <v>9364</v>
      </c>
      <c r="C4123" s="246" t="s">
        <v>5304</v>
      </c>
      <c r="D4123" s="247">
        <v>78.22</v>
      </c>
    </row>
    <row r="4124" spans="1:4" ht="13.5" x14ac:dyDescent="0.25">
      <c r="A4124" s="246">
        <v>92348</v>
      </c>
      <c r="B4124" s="246" t="s">
        <v>9365</v>
      </c>
      <c r="C4124" s="246" t="s">
        <v>5304</v>
      </c>
      <c r="D4124" s="247">
        <v>98.97</v>
      </c>
    </row>
    <row r="4125" spans="1:4" ht="13.5" x14ac:dyDescent="0.25">
      <c r="A4125" s="246">
        <v>92349</v>
      </c>
      <c r="B4125" s="246" t="s">
        <v>9366</v>
      </c>
      <c r="C4125" s="246" t="s">
        <v>5304</v>
      </c>
      <c r="D4125" s="247">
        <v>106.18</v>
      </c>
    </row>
    <row r="4126" spans="1:4" ht="13.5" x14ac:dyDescent="0.25">
      <c r="A4126" s="246">
        <v>92350</v>
      </c>
      <c r="B4126" s="246" t="s">
        <v>9367</v>
      </c>
      <c r="C4126" s="246" t="s">
        <v>5304</v>
      </c>
      <c r="D4126" s="247">
        <v>78.849999999999994</v>
      </c>
    </row>
    <row r="4127" spans="1:4" ht="13.5" x14ac:dyDescent="0.25">
      <c r="A4127" s="246">
        <v>92351</v>
      </c>
      <c r="B4127" s="246" t="s">
        <v>9368</v>
      </c>
      <c r="C4127" s="246" t="s">
        <v>5304</v>
      </c>
      <c r="D4127" s="247">
        <v>77.040000000000006</v>
      </c>
    </row>
    <row r="4128" spans="1:4" ht="13.5" x14ac:dyDescent="0.25">
      <c r="A4128" s="246">
        <v>92352</v>
      </c>
      <c r="B4128" s="246" t="s">
        <v>9369</v>
      </c>
      <c r="C4128" s="246" t="s">
        <v>5304</v>
      </c>
      <c r="D4128" s="247">
        <v>120.65</v>
      </c>
    </row>
    <row r="4129" spans="1:4" ht="13.5" x14ac:dyDescent="0.25">
      <c r="A4129" s="246">
        <v>92353</v>
      </c>
      <c r="B4129" s="246" t="s">
        <v>9370</v>
      </c>
      <c r="C4129" s="246" t="s">
        <v>5304</v>
      </c>
      <c r="D4129" s="247">
        <v>112.72</v>
      </c>
    </row>
    <row r="4130" spans="1:4" ht="13.5" x14ac:dyDescent="0.25">
      <c r="A4130" s="246">
        <v>92354</v>
      </c>
      <c r="B4130" s="246" t="s">
        <v>9371</v>
      </c>
      <c r="C4130" s="246" t="s">
        <v>5304</v>
      </c>
      <c r="D4130" s="247">
        <v>160.78</v>
      </c>
    </row>
    <row r="4131" spans="1:4" ht="13.5" x14ac:dyDescent="0.25">
      <c r="A4131" s="246">
        <v>92355</v>
      </c>
      <c r="B4131" s="246" t="s">
        <v>9372</v>
      </c>
      <c r="C4131" s="246" t="s">
        <v>5304</v>
      </c>
      <c r="D4131" s="247">
        <v>145.5</v>
      </c>
    </row>
    <row r="4132" spans="1:4" ht="13.5" x14ac:dyDescent="0.25">
      <c r="A4132" s="246">
        <v>92356</v>
      </c>
      <c r="B4132" s="246" t="s">
        <v>9373</v>
      </c>
      <c r="C4132" s="246" t="s">
        <v>5304</v>
      </c>
      <c r="D4132" s="247">
        <v>102.72</v>
      </c>
    </row>
    <row r="4133" spans="1:4" ht="13.5" x14ac:dyDescent="0.25">
      <c r="A4133" s="246">
        <v>92357</v>
      </c>
      <c r="B4133" s="246" t="s">
        <v>9374</v>
      </c>
      <c r="C4133" s="246" t="s">
        <v>5304</v>
      </c>
      <c r="D4133" s="247">
        <v>154.29</v>
      </c>
    </row>
    <row r="4134" spans="1:4" ht="13.5" x14ac:dyDescent="0.25">
      <c r="A4134" s="246">
        <v>92358</v>
      </c>
      <c r="B4134" s="246" t="s">
        <v>9375</v>
      </c>
      <c r="C4134" s="246" t="s">
        <v>5304</v>
      </c>
      <c r="D4134" s="247">
        <v>192.55</v>
      </c>
    </row>
    <row r="4135" spans="1:4" ht="13.5" x14ac:dyDescent="0.25">
      <c r="A4135" s="246">
        <v>92369</v>
      </c>
      <c r="B4135" s="246" t="s">
        <v>9376</v>
      </c>
      <c r="C4135" s="246" t="s">
        <v>5304</v>
      </c>
      <c r="D4135" s="247">
        <v>28.22</v>
      </c>
    </row>
    <row r="4136" spans="1:4" ht="13.5" x14ac:dyDescent="0.25">
      <c r="A4136" s="246">
        <v>92370</v>
      </c>
      <c r="B4136" s="246" t="s">
        <v>9377</v>
      </c>
      <c r="C4136" s="246" t="s">
        <v>5304</v>
      </c>
      <c r="D4136" s="247">
        <v>29.68</v>
      </c>
    </row>
    <row r="4137" spans="1:4" ht="13.5" x14ac:dyDescent="0.25">
      <c r="A4137" s="246">
        <v>92371</v>
      </c>
      <c r="B4137" s="246" t="s">
        <v>9378</v>
      </c>
      <c r="C4137" s="246" t="s">
        <v>5304</v>
      </c>
      <c r="D4137" s="247">
        <v>34.28</v>
      </c>
    </row>
    <row r="4138" spans="1:4" ht="13.5" x14ac:dyDescent="0.25">
      <c r="A4138" s="246">
        <v>92372</v>
      </c>
      <c r="B4138" s="246" t="s">
        <v>9379</v>
      </c>
      <c r="C4138" s="246" t="s">
        <v>5304</v>
      </c>
      <c r="D4138" s="247">
        <v>35.630000000000003</v>
      </c>
    </row>
    <row r="4139" spans="1:4" ht="13.5" x14ac:dyDescent="0.25">
      <c r="A4139" s="246">
        <v>92373</v>
      </c>
      <c r="B4139" s="246" t="s">
        <v>9380</v>
      </c>
      <c r="C4139" s="246" t="s">
        <v>5304</v>
      </c>
      <c r="D4139" s="247">
        <v>40.630000000000003</v>
      </c>
    </row>
    <row r="4140" spans="1:4" ht="13.5" x14ac:dyDescent="0.25">
      <c r="A4140" s="246">
        <v>92374</v>
      </c>
      <c r="B4140" s="246" t="s">
        <v>9381</v>
      </c>
      <c r="C4140" s="246" t="s">
        <v>5304</v>
      </c>
      <c r="D4140" s="247">
        <v>40.89</v>
      </c>
    </row>
    <row r="4141" spans="1:4" ht="13.5" x14ac:dyDescent="0.25">
      <c r="A4141" s="246">
        <v>92375</v>
      </c>
      <c r="B4141" s="246" t="s">
        <v>9382</v>
      </c>
      <c r="C4141" s="246" t="s">
        <v>5304</v>
      </c>
      <c r="D4141" s="247">
        <v>53.04</v>
      </c>
    </row>
    <row r="4142" spans="1:4" ht="13.5" x14ac:dyDescent="0.25">
      <c r="A4142" s="246">
        <v>92376</v>
      </c>
      <c r="B4142" s="246" t="s">
        <v>9383</v>
      </c>
      <c r="C4142" s="246" t="s">
        <v>5304</v>
      </c>
      <c r="D4142" s="247">
        <v>53.02</v>
      </c>
    </row>
    <row r="4143" spans="1:4" ht="13.5" x14ac:dyDescent="0.25">
      <c r="A4143" s="246">
        <v>92377</v>
      </c>
      <c r="B4143" s="246" t="s">
        <v>9384</v>
      </c>
      <c r="C4143" s="246" t="s">
        <v>5304</v>
      </c>
      <c r="D4143" s="247">
        <v>71.41</v>
      </c>
    </row>
    <row r="4144" spans="1:4" ht="13.5" x14ac:dyDescent="0.25">
      <c r="A4144" s="246">
        <v>92378</v>
      </c>
      <c r="B4144" s="246" t="s">
        <v>9385</v>
      </c>
      <c r="C4144" s="246" t="s">
        <v>5304</v>
      </c>
      <c r="D4144" s="247">
        <v>79.52</v>
      </c>
    </row>
    <row r="4145" spans="1:4" ht="13.5" x14ac:dyDescent="0.25">
      <c r="A4145" s="246">
        <v>92379</v>
      </c>
      <c r="B4145" s="246" t="s">
        <v>9386</v>
      </c>
      <c r="C4145" s="246" t="s">
        <v>5304</v>
      </c>
      <c r="D4145" s="247">
        <v>101.65</v>
      </c>
    </row>
    <row r="4146" spans="1:4" ht="13.5" x14ac:dyDescent="0.25">
      <c r="A4146" s="246">
        <v>92380</v>
      </c>
      <c r="B4146" s="246" t="s">
        <v>9387</v>
      </c>
      <c r="C4146" s="246" t="s">
        <v>5304</v>
      </c>
      <c r="D4146" s="247">
        <v>108.86</v>
      </c>
    </row>
    <row r="4147" spans="1:4" ht="13.5" x14ac:dyDescent="0.25">
      <c r="A4147" s="246">
        <v>92381</v>
      </c>
      <c r="B4147" s="246" t="s">
        <v>9388</v>
      </c>
      <c r="C4147" s="246" t="s">
        <v>5304</v>
      </c>
      <c r="D4147" s="247">
        <v>42.72</v>
      </c>
    </row>
    <row r="4148" spans="1:4" ht="13.5" x14ac:dyDescent="0.25">
      <c r="A4148" s="246">
        <v>92382</v>
      </c>
      <c r="B4148" s="246" t="s">
        <v>9389</v>
      </c>
      <c r="C4148" s="246" t="s">
        <v>5304</v>
      </c>
      <c r="D4148" s="247">
        <v>40.78</v>
      </c>
    </row>
    <row r="4149" spans="1:4" ht="13.5" x14ac:dyDescent="0.25">
      <c r="A4149" s="246">
        <v>92383</v>
      </c>
      <c r="B4149" s="246" t="s">
        <v>9390</v>
      </c>
      <c r="C4149" s="246" t="s">
        <v>5304</v>
      </c>
      <c r="D4149" s="247">
        <v>54.17</v>
      </c>
    </row>
    <row r="4150" spans="1:4" ht="13.5" x14ac:dyDescent="0.25">
      <c r="A4150" s="246">
        <v>92384</v>
      </c>
      <c r="B4150" s="246" t="s">
        <v>9391</v>
      </c>
      <c r="C4150" s="246" t="s">
        <v>5304</v>
      </c>
      <c r="D4150" s="247">
        <v>50.32</v>
      </c>
    </row>
    <row r="4151" spans="1:4" ht="13.5" x14ac:dyDescent="0.25">
      <c r="A4151" s="246">
        <v>92385</v>
      </c>
      <c r="B4151" s="246" t="s">
        <v>9392</v>
      </c>
      <c r="C4151" s="246" t="s">
        <v>5304</v>
      </c>
      <c r="D4151" s="247">
        <v>62.19</v>
      </c>
    </row>
    <row r="4152" spans="1:4" ht="13.5" x14ac:dyDescent="0.25">
      <c r="A4152" s="246">
        <v>92386</v>
      </c>
      <c r="B4152" s="246" t="s">
        <v>9393</v>
      </c>
      <c r="C4152" s="246" t="s">
        <v>5304</v>
      </c>
      <c r="D4152" s="247">
        <v>59.54</v>
      </c>
    </row>
    <row r="4153" spans="1:4" ht="13.5" x14ac:dyDescent="0.25">
      <c r="A4153" s="246">
        <v>92387</v>
      </c>
      <c r="B4153" s="246" t="s">
        <v>9394</v>
      </c>
      <c r="C4153" s="246" t="s">
        <v>5304</v>
      </c>
      <c r="D4153" s="247">
        <v>78.78</v>
      </c>
    </row>
    <row r="4154" spans="1:4" ht="13.5" x14ac:dyDescent="0.25">
      <c r="A4154" s="246">
        <v>92388</v>
      </c>
      <c r="B4154" s="246" t="s">
        <v>9395</v>
      </c>
      <c r="C4154" s="246" t="s">
        <v>5304</v>
      </c>
      <c r="D4154" s="247">
        <v>76.97</v>
      </c>
    </row>
    <row r="4155" spans="1:4" ht="13.5" x14ac:dyDescent="0.25">
      <c r="A4155" s="246">
        <v>92389</v>
      </c>
      <c r="B4155" s="246" t="s">
        <v>9396</v>
      </c>
      <c r="C4155" s="246" t="s">
        <v>5304</v>
      </c>
      <c r="D4155" s="247">
        <v>122.64</v>
      </c>
    </row>
    <row r="4156" spans="1:4" ht="13.5" x14ac:dyDescent="0.25">
      <c r="A4156" s="246">
        <v>92390</v>
      </c>
      <c r="B4156" s="246" t="s">
        <v>9397</v>
      </c>
      <c r="C4156" s="246" t="s">
        <v>5304</v>
      </c>
      <c r="D4156" s="247">
        <v>114.71</v>
      </c>
    </row>
    <row r="4157" spans="1:4" ht="13.5" x14ac:dyDescent="0.25">
      <c r="A4157" s="246">
        <v>92635</v>
      </c>
      <c r="B4157" s="246" t="s">
        <v>9398</v>
      </c>
      <c r="C4157" s="246" t="s">
        <v>5304</v>
      </c>
      <c r="D4157" s="247">
        <v>164.8</v>
      </c>
    </row>
    <row r="4158" spans="1:4" ht="13.5" x14ac:dyDescent="0.25">
      <c r="A4158" s="246">
        <v>92636</v>
      </c>
      <c r="B4158" s="246" t="s">
        <v>9399</v>
      </c>
      <c r="C4158" s="246" t="s">
        <v>5304</v>
      </c>
      <c r="D4158" s="247">
        <v>149.52000000000001</v>
      </c>
    </row>
    <row r="4159" spans="1:4" ht="13.5" x14ac:dyDescent="0.25">
      <c r="A4159" s="246">
        <v>92637</v>
      </c>
      <c r="B4159" s="246" t="s">
        <v>9400</v>
      </c>
      <c r="C4159" s="246" t="s">
        <v>5304</v>
      </c>
      <c r="D4159" s="247">
        <v>55.12</v>
      </c>
    </row>
    <row r="4160" spans="1:4" ht="13.5" x14ac:dyDescent="0.25">
      <c r="A4160" s="246">
        <v>92638</v>
      </c>
      <c r="B4160" s="246" t="s">
        <v>9401</v>
      </c>
      <c r="C4160" s="246" t="s">
        <v>5304</v>
      </c>
      <c r="D4160" s="247">
        <v>67.59</v>
      </c>
    </row>
    <row r="4161" spans="1:4" ht="13.5" x14ac:dyDescent="0.25">
      <c r="A4161" s="246">
        <v>92639</v>
      </c>
      <c r="B4161" s="246" t="s">
        <v>9402</v>
      </c>
      <c r="C4161" s="246" t="s">
        <v>5304</v>
      </c>
      <c r="D4161" s="247">
        <v>78.41</v>
      </c>
    </row>
    <row r="4162" spans="1:4" ht="13.5" x14ac:dyDescent="0.25">
      <c r="A4162" s="246">
        <v>92640</v>
      </c>
      <c r="B4162" s="246" t="s">
        <v>9403</v>
      </c>
      <c r="C4162" s="246" t="s">
        <v>5304</v>
      </c>
      <c r="D4162" s="247">
        <v>102.61</v>
      </c>
    </row>
    <row r="4163" spans="1:4" ht="13.5" x14ac:dyDescent="0.25">
      <c r="A4163" s="246">
        <v>92642</v>
      </c>
      <c r="B4163" s="246" t="s">
        <v>9404</v>
      </c>
      <c r="C4163" s="246" t="s">
        <v>5304</v>
      </c>
      <c r="D4163" s="247">
        <v>156.9</v>
      </c>
    </row>
    <row r="4164" spans="1:4" ht="13.5" x14ac:dyDescent="0.25">
      <c r="A4164" s="246">
        <v>92644</v>
      </c>
      <c r="B4164" s="246" t="s">
        <v>9405</v>
      </c>
      <c r="C4164" s="246" t="s">
        <v>5304</v>
      </c>
      <c r="D4164" s="247">
        <v>197.91</v>
      </c>
    </row>
    <row r="4165" spans="1:4" ht="13.5" x14ac:dyDescent="0.25">
      <c r="A4165" s="246">
        <v>92657</v>
      </c>
      <c r="B4165" s="246" t="s">
        <v>9406</v>
      </c>
      <c r="C4165" s="246" t="s">
        <v>5304</v>
      </c>
      <c r="D4165" s="247">
        <v>20.97</v>
      </c>
    </row>
    <row r="4166" spans="1:4" ht="13.5" x14ac:dyDescent="0.25">
      <c r="A4166" s="246">
        <v>92658</v>
      </c>
      <c r="B4166" s="246" t="s">
        <v>9407</v>
      </c>
      <c r="C4166" s="246" t="s">
        <v>5304</v>
      </c>
      <c r="D4166" s="247">
        <v>22.43</v>
      </c>
    </row>
    <row r="4167" spans="1:4" ht="13.5" x14ac:dyDescent="0.25">
      <c r="A4167" s="246">
        <v>92659</v>
      </c>
      <c r="B4167" s="246" t="s">
        <v>9408</v>
      </c>
      <c r="C4167" s="246" t="s">
        <v>5304</v>
      </c>
      <c r="D4167" s="247">
        <v>26.04</v>
      </c>
    </row>
    <row r="4168" spans="1:4" ht="13.5" x14ac:dyDescent="0.25">
      <c r="A4168" s="246">
        <v>92660</v>
      </c>
      <c r="B4168" s="246" t="s">
        <v>9409</v>
      </c>
      <c r="C4168" s="246" t="s">
        <v>5304</v>
      </c>
      <c r="D4168" s="247">
        <v>27.39</v>
      </c>
    </row>
    <row r="4169" spans="1:4" ht="13.5" x14ac:dyDescent="0.25">
      <c r="A4169" s="246">
        <v>92661</v>
      </c>
      <c r="B4169" s="246" t="s">
        <v>9410</v>
      </c>
      <c r="C4169" s="246" t="s">
        <v>5304</v>
      </c>
      <c r="D4169" s="247">
        <v>31.24</v>
      </c>
    </row>
    <row r="4170" spans="1:4" ht="13.5" x14ac:dyDescent="0.25">
      <c r="A4170" s="246">
        <v>92662</v>
      </c>
      <c r="B4170" s="246" t="s">
        <v>9411</v>
      </c>
      <c r="C4170" s="246" t="s">
        <v>5304</v>
      </c>
      <c r="D4170" s="247">
        <v>31.5</v>
      </c>
    </row>
    <row r="4171" spans="1:4" ht="13.5" x14ac:dyDescent="0.25">
      <c r="A4171" s="246">
        <v>92663</v>
      </c>
      <c r="B4171" s="246" t="s">
        <v>9412</v>
      </c>
      <c r="C4171" s="246" t="s">
        <v>5304</v>
      </c>
      <c r="D4171" s="247">
        <v>42.22</v>
      </c>
    </row>
    <row r="4172" spans="1:4" ht="13.5" x14ac:dyDescent="0.25">
      <c r="A4172" s="246">
        <v>92664</v>
      </c>
      <c r="B4172" s="246" t="s">
        <v>9413</v>
      </c>
      <c r="C4172" s="246" t="s">
        <v>5304</v>
      </c>
      <c r="D4172" s="247">
        <v>42.2</v>
      </c>
    </row>
    <row r="4173" spans="1:4" ht="13.5" x14ac:dyDescent="0.25">
      <c r="A4173" s="246">
        <v>92665</v>
      </c>
      <c r="B4173" s="246" t="s">
        <v>9414</v>
      </c>
      <c r="C4173" s="246" t="s">
        <v>5304</v>
      </c>
      <c r="D4173" s="247">
        <v>58.44</v>
      </c>
    </row>
    <row r="4174" spans="1:4" ht="13.5" x14ac:dyDescent="0.25">
      <c r="A4174" s="246">
        <v>92666</v>
      </c>
      <c r="B4174" s="246" t="s">
        <v>9415</v>
      </c>
      <c r="C4174" s="246" t="s">
        <v>5304</v>
      </c>
      <c r="D4174" s="247">
        <v>66.55</v>
      </c>
    </row>
    <row r="4175" spans="1:4" ht="13.5" x14ac:dyDescent="0.25">
      <c r="A4175" s="246">
        <v>92667</v>
      </c>
      <c r="B4175" s="246" t="s">
        <v>9416</v>
      </c>
      <c r="C4175" s="246" t="s">
        <v>5304</v>
      </c>
      <c r="D4175" s="247">
        <v>86.57</v>
      </c>
    </row>
    <row r="4176" spans="1:4" ht="13.5" x14ac:dyDescent="0.25">
      <c r="A4176" s="246">
        <v>92668</v>
      </c>
      <c r="B4176" s="246" t="s">
        <v>9417</v>
      </c>
      <c r="C4176" s="246" t="s">
        <v>5304</v>
      </c>
      <c r="D4176" s="247">
        <v>93.78</v>
      </c>
    </row>
    <row r="4177" spans="1:4" ht="13.5" x14ac:dyDescent="0.25">
      <c r="A4177" s="246">
        <v>92669</v>
      </c>
      <c r="B4177" s="246" t="s">
        <v>9418</v>
      </c>
      <c r="C4177" s="246" t="s">
        <v>5304</v>
      </c>
      <c r="D4177" s="247">
        <v>31.83</v>
      </c>
    </row>
    <row r="4178" spans="1:4" ht="13.5" x14ac:dyDescent="0.25">
      <c r="A4178" s="246">
        <v>92670</v>
      </c>
      <c r="B4178" s="246" t="s">
        <v>9419</v>
      </c>
      <c r="C4178" s="246" t="s">
        <v>5304</v>
      </c>
      <c r="D4178" s="247">
        <v>29.89</v>
      </c>
    </row>
    <row r="4179" spans="1:4" ht="13.5" x14ac:dyDescent="0.25">
      <c r="A4179" s="246">
        <v>92671</v>
      </c>
      <c r="B4179" s="246" t="s">
        <v>9420</v>
      </c>
      <c r="C4179" s="246" t="s">
        <v>5304</v>
      </c>
      <c r="D4179" s="247">
        <v>41.82</v>
      </c>
    </row>
    <row r="4180" spans="1:4" ht="13.5" x14ac:dyDescent="0.25">
      <c r="A4180" s="246">
        <v>92672</v>
      </c>
      <c r="B4180" s="246" t="s">
        <v>9421</v>
      </c>
      <c r="C4180" s="246" t="s">
        <v>5304</v>
      </c>
      <c r="D4180" s="247">
        <v>37.97</v>
      </c>
    </row>
    <row r="4181" spans="1:4" ht="13.5" x14ac:dyDescent="0.25">
      <c r="A4181" s="246">
        <v>92673</v>
      </c>
      <c r="B4181" s="246" t="s">
        <v>9422</v>
      </c>
      <c r="C4181" s="246" t="s">
        <v>5304</v>
      </c>
      <c r="D4181" s="247">
        <v>48.12</v>
      </c>
    </row>
    <row r="4182" spans="1:4" ht="13.5" x14ac:dyDescent="0.25">
      <c r="A4182" s="246">
        <v>92674</v>
      </c>
      <c r="B4182" s="246" t="s">
        <v>9423</v>
      </c>
      <c r="C4182" s="246" t="s">
        <v>5304</v>
      </c>
      <c r="D4182" s="247">
        <v>45.47</v>
      </c>
    </row>
    <row r="4183" spans="1:4" ht="13.5" x14ac:dyDescent="0.25">
      <c r="A4183" s="246">
        <v>92675</v>
      </c>
      <c r="B4183" s="246" t="s">
        <v>9424</v>
      </c>
      <c r="C4183" s="246" t="s">
        <v>5304</v>
      </c>
      <c r="D4183" s="247">
        <v>62.59</v>
      </c>
    </row>
    <row r="4184" spans="1:4" ht="13.5" x14ac:dyDescent="0.25">
      <c r="A4184" s="246">
        <v>92676</v>
      </c>
      <c r="B4184" s="246" t="s">
        <v>9425</v>
      </c>
      <c r="C4184" s="246" t="s">
        <v>5304</v>
      </c>
      <c r="D4184" s="247">
        <v>60.78</v>
      </c>
    </row>
    <row r="4185" spans="1:4" ht="13.5" x14ac:dyDescent="0.25">
      <c r="A4185" s="246">
        <v>92677</v>
      </c>
      <c r="B4185" s="246" t="s">
        <v>9426</v>
      </c>
      <c r="C4185" s="246" t="s">
        <v>5304</v>
      </c>
      <c r="D4185" s="247">
        <v>103.23</v>
      </c>
    </row>
    <row r="4186" spans="1:4" ht="13.5" x14ac:dyDescent="0.25">
      <c r="A4186" s="246">
        <v>92678</v>
      </c>
      <c r="B4186" s="246" t="s">
        <v>9427</v>
      </c>
      <c r="C4186" s="246" t="s">
        <v>5304</v>
      </c>
      <c r="D4186" s="247">
        <v>95.3</v>
      </c>
    </row>
    <row r="4187" spans="1:4" ht="13.5" x14ac:dyDescent="0.25">
      <c r="A4187" s="246">
        <v>92679</v>
      </c>
      <c r="B4187" s="246" t="s">
        <v>9428</v>
      </c>
      <c r="C4187" s="246" t="s">
        <v>5304</v>
      </c>
      <c r="D4187" s="247">
        <v>142.21</v>
      </c>
    </row>
    <row r="4188" spans="1:4" ht="13.5" x14ac:dyDescent="0.25">
      <c r="A4188" s="246">
        <v>92680</v>
      </c>
      <c r="B4188" s="246" t="s">
        <v>9429</v>
      </c>
      <c r="C4188" s="246" t="s">
        <v>5304</v>
      </c>
      <c r="D4188" s="247">
        <v>126.93</v>
      </c>
    </row>
    <row r="4189" spans="1:4" ht="13.5" x14ac:dyDescent="0.25">
      <c r="A4189" s="246">
        <v>92681</v>
      </c>
      <c r="B4189" s="246" t="s">
        <v>9430</v>
      </c>
      <c r="C4189" s="246" t="s">
        <v>5304</v>
      </c>
      <c r="D4189" s="247">
        <v>40.58</v>
      </c>
    </row>
    <row r="4190" spans="1:4" ht="13.5" x14ac:dyDescent="0.25">
      <c r="A4190" s="246">
        <v>92682</v>
      </c>
      <c r="B4190" s="246" t="s">
        <v>9431</v>
      </c>
      <c r="C4190" s="246" t="s">
        <v>5304</v>
      </c>
      <c r="D4190" s="247">
        <v>51.06</v>
      </c>
    </row>
    <row r="4191" spans="1:4" ht="13.5" x14ac:dyDescent="0.25">
      <c r="A4191" s="246">
        <v>92683</v>
      </c>
      <c r="B4191" s="246" t="s">
        <v>9432</v>
      </c>
      <c r="C4191" s="246" t="s">
        <v>5304</v>
      </c>
      <c r="D4191" s="247">
        <v>59.65</v>
      </c>
    </row>
    <row r="4192" spans="1:4" ht="13.5" x14ac:dyDescent="0.25">
      <c r="A4192" s="246">
        <v>92684</v>
      </c>
      <c r="B4192" s="246" t="s">
        <v>9433</v>
      </c>
      <c r="C4192" s="246" t="s">
        <v>5304</v>
      </c>
      <c r="D4192" s="247">
        <v>81.010000000000005</v>
      </c>
    </row>
    <row r="4193" spans="1:4" ht="13.5" x14ac:dyDescent="0.25">
      <c r="A4193" s="246">
        <v>92685</v>
      </c>
      <c r="B4193" s="246" t="s">
        <v>9434</v>
      </c>
      <c r="C4193" s="246" t="s">
        <v>5304</v>
      </c>
      <c r="D4193" s="247">
        <v>131.05000000000001</v>
      </c>
    </row>
    <row r="4194" spans="1:4" ht="13.5" x14ac:dyDescent="0.25">
      <c r="A4194" s="246">
        <v>92686</v>
      </c>
      <c r="B4194" s="246" t="s">
        <v>9435</v>
      </c>
      <c r="C4194" s="246" t="s">
        <v>5304</v>
      </c>
      <c r="D4194" s="247">
        <v>167.76</v>
      </c>
    </row>
    <row r="4195" spans="1:4" ht="13.5" x14ac:dyDescent="0.25">
      <c r="A4195" s="246">
        <v>92692</v>
      </c>
      <c r="B4195" s="246" t="s">
        <v>9436</v>
      </c>
      <c r="C4195" s="246" t="s">
        <v>5304</v>
      </c>
      <c r="D4195" s="247">
        <v>11.27</v>
      </c>
    </row>
    <row r="4196" spans="1:4" ht="13.5" x14ac:dyDescent="0.25">
      <c r="A4196" s="246">
        <v>92693</v>
      </c>
      <c r="B4196" s="246" t="s">
        <v>9437</v>
      </c>
      <c r="C4196" s="246" t="s">
        <v>5304</v>
      </c>
      <c r="D4196" s="247">
        <v>11.6</v>
      </c>
    </row>
    <row r="4197" spans="1:4" ht="13.5" x14ac:dyDescent="0.25">
      <c r="A4197" s="246">
        <v>92694</v>
      </c>
      <c r="B4197" s="246" t="s">
        <v>9438</v>
      </c>
      <c r="C4197" s="246" t="s">
        <v>5304</v>
      </c>
      <c r="D4197" s="247">
        <v>17.84</v>
      </c>
    </row>
    <row r="4198" spans="1:4" ht="13.5" x14ac:dyDescent="0.25">
      <c r="A4198" s="246">
        <v>92695</v>
      </c>
      <c r="B4198" s="246" t="s">
        <v>9439</v>
      </c>
      <c r="C4198" s="246" t="s">
        <v>5304</v>
      </c>
      <c r="D4198" s="247">
        <v>18.170000000000002</v>
      </c>
    </row>
    <row r="4199" spans="1:4" ht="13.5" x14ac:dyDescent="0.25">
      <c r="A4199" s="246">
        <v>92696</v>
      </c>
      <c r="B4199" s="246" t="s">
        <v>9440</v>
      </c>
      <c r="C4199" s="246" t="s">
        <v>5304</v>
      </c>
      <c r="D4199" s="247">
        <v>27.91</v>
      </c>
    </row>
    <row r="4200" spans="1:4" ht="13.5" x14ac:dyDescent="0.25">
      <c r="A4200" s="246">
        <v>92697</v>
      </c>
      <c r="B4200" s="246" t="s">
        <v>9441</v>
      </c>
      <c r="C4200" s="246" t="s">
        <v>5304</v>
      </c>
      <c r="D4200" s="247">
        <v>29.37</v>
      </c>
    </row>
    <row r="4201" spans="1:4" ht="13.5" x14ac:dyDescent="0.25">
      <c r="A4201" s="246">
        <v>92698</v>
      </c>
      <c r="B4201" s="246" t="s">
        <v>9442</v>
      </c>
      <c r="C4201" s="246" t="s">
        <v>5304</v>
      </c>
      <c r="D4201" s="247">
        <v>16.64</v>
      </c>
    </row>
    <row r="4202" spans="1:4" ht="13.5" x14ac:dyDescent="0.25">
      <c r="A4202" s="246">
        <v>92699</v>
      </c>
      <c r="B4202" s="246" t="s">
        <v>9443</v>
      </c>
      <c r="C4202" s="246" t="s">
        <v>5304</v>
      </c>
      <c r="D4202" s="247">
        <v>15.58</v>
      </c>
    </row>
    <row r="4203" spans="1:4" ht="13.5" x14ac:dyDescent="0.25">
      <c r="A4203" s="246">
        <v>92700</v>
      </c>
      <c r="B4203" s="246" t="s">
        <v>9444</v>
      </c>
      <c r="C4203" s="246" t="s">
        <v>5304</v>
      </c>
      <c r="D4203" s="247">
        <v>27.1</v>
      </c>
    </row>
    <row r="4204" spans="1:4" ht="13.5" x14ac:dyDescent="0.25">
      <c r="A4204" s="246">
        <v>92701</v>
      </c>
      <c r="B4204" s="246" t="s">
        <v>9445</v>
      </c>
      <c r="C4204" s="246" t="s">
        <v>5304</v>
      </c>
      <c r="D4204" s="247">
        <v>25.53</v>
      </c>
    </row>
    <row r="4205" spans="1:4" ht="13.5" x14ac:dyDescent="0.25">
      <c r="A4205" s="246">
        <v>92702</v>
      </c>
      <c r="B4205" s="246" t="s">
        <v>9446</v>
      </c>
      <c r="C4205" s="246" t="s">
        <v>5304</v>
      </c>
      <c r="D4205" s="247">
        <v>42.3</v>
      </c>
    </row>
    <row r="4206" spans="1:4" ht="13.5" x14ac:dyDescent="0.25">
      <c r="A4206" s="246">
        <v>92703</v>
      </c>
      <c r="B4206" s="246" t="s">
        <v>9447</v>
      </c>
      <c r="C4206" s="246" t="s">
        <v>5304</v>
      </c>
      <c r="D4206" s="247">
        <v>40.36</v>
      </c>
    </row>
    <row r="4207" spans="1:4" ht="13.5" x14ac:dyDescent="0.25">
      <c r="A4207" s="246">
        <v>92704</v>
      </c>
      <c r="B4207" s="246" t="s">
        <v>9448</v>
      </c>
      <c r="C4207" s="246" t="s">
        <v>5304</v>
      </c>
      <c r="D4207" s="247">
        <v>21.01</v>
      </c>
    </row>
    <row r="4208" spans="1:4" ht="13.5" x14ac:dyDescent="0.25">
      <c r="A4208" s="246">
        <v>92705</v>
      </c>
      <c r="B4208" s="246" t="s">
        <v>9449</v>
      </c>
      <c r="C4208" s="246" t="s">
        <v>5304</v>
      </c>
      <c r="D4208" s="247">
        <v>33.729999999999997</v>
      </c>
    </row>
    <row r="4209" spans="1:4" ht="13.5" x14ac:dyDescent="0.25">
      <c r="A4209" s="246">
        <v>92706</v>
      </c>
      <c r="B4209" s="246" t="s">
        <v>9450</v>
      </c>
      <c r="C4209" s="246" t="s">
        <v>5304</v>
      </c>
      <c r="D4209" s="247">
        <v>54.55</v>
      </c>
    </row>
    <row r="4210" spans="1:4" ht="13.5" x14ac:dyDescent="0.25">
      <c r="A4210" s="246">
        <v>92889</v>
      </c>
      <c r="B4210" s="246" t="s">
        <v>9451</v>
      </c>
      <c r="C4210" s="246" t="s">
        <v>5304</v>
      </c>
      <c r="D4210" s="247">
        <v>105.66</v>
      </c>
    </row>
    <row r="4211" spans="1:4" ht="13.5" x14ac:dyDescent="0.25">
      <c r="A4211" s="246">
        <v>92890</v>
      </c>
      <c r="B4211" s="246" t="s">
        <v>9452</v>
      </c>
      <c r="C4211" s="246" t="s">
        <v>5304</v>
      </c>
      <c r="D4211" s="247">
        <v>160.57</v>
      </c>
    </row>
    <row r="4212" spans="1:4" ht="13.5" x14ac:dyDescent="0.25">
      <c r="A4212" s="246">
        <v>92891</v>
      </c>
      <c r="B4212" s="246" t="s">
        <v>9453</v>
      </c>
      <c r="C4212" s="246" t="s">
        <v>5304</v>
      </c>
      <c r="D4212" s="247">
        <v>235.82</v>
      </c>
    </row>
    <row r="4213" spans="1:4" ht="13.5" x14ac:dyDescent="0.25">
      <c r="A4213" s="246">
        <v>92892</v>
      </c>
      <c r="B4213" s="246" t="s">
        <v>9454</v>
      </c>
      <c r="C4213" s="246" t="s">
        <v>5304</v>
      </c>
      <c r="D4213" s="247">
        <v>45.34</v>
      </c>
    </row>
    <row r="4214" spans="1:4" ht="13.5" x14ac:dyDescent="0.25">
      <c r="A4214" s="246">
        <v>92893</v>
      </c>
      <c r="B4214" s="246" t="s">
        <v>9455</v>
      </c>
      <c r="C4214" s="246" t="s">
        <v>5304</v>
      </c>
      <c r="D4214" s="247">
        <v>64.739999999999995</v>
      </c>
    </row>
    <row r="4215" spans="1:4" ht="13.5" x14ac:dyDescent="0.25">
      <c r="A4215" s="246">
        <v>92894</v>
      </c>
      <c r="B4215" s="246" t="s">
        <v>9456</v>
      </c>
      <c r="C4215" s="246" t="s">
        <v>5304</v>
      </c>
      <c r="D4215" s="247">
        <v>77.430000000000007</v>
      </c>
    </row>
    <row r="4216" spans="1:4" ht="13.5" x14ac:dyDescent="0.25">
      <c r="A4216" s="246">
        <v>92895</v>
      </c>
      <c r="B4216" s="246" t="s">
        <v>9457</v>
      </c>
      <c r="C4216" s="246" t="s">
        <v>5304</v>
      </c>
      <c r="D4216" s="247">
        <v>105.63</v>
      </c>
    </row>
    <row r="4217" spans="1:4" ht="13.5" x14ac:dyDescent="0.25">
      <c r="A4217" s="246">
        <v>92896</v>
      </c>
      <c r="B4217" s="246" t="s">
        <v>9458</v>
      </c>
      <c r="C4217" s="246" t="s">
        <v>5304</v>
      </c>
      <c r="D4217" s="247">
        <v>161.87</v>
      </c>
    </row>
    <row r="4218" spans="1:4" ht="13.5" x14ac:dyDescent="0.25">
      <c r="A4218" s="246">
        <v>92897</v>
      </c>
      <c r="B4218" s="246" t="s">
        <v>9459</v>
      </c>
      <c r="C4218" s="246" t="s">
        <v>5304</v>
      </c>
      <c r="D4218" s="247">
        <v>238.5</v>
      </c>
    </row>
    <row r="4219" spans="1:4" ht="13.5" x14ac:dyDescent="0.25">
      <c r="A4219" s="246">
        <v>92898</v>
      </c>
      <c r="B4219" s="246" t="s">
        <v>9460</v>
      </c>
      <c r="C4219" s="246" t="s">
        <v>5304</v>
      </c>
      <c r="D4219" s="247">
        <v>38.090000000000003</v>
      </c>
    </row>
    <row r="4220" spans="1:4" ht="13.5" x14ac:dyDescent="0.25">
      <c r="A4220" s="246">
        <v>92899</v>
      </c>
      <c r="B4220" s="246" t="s">
        <v>9461</v>
      </c>
      <c r="C4220" s="246" t="s">
        <v>5304</v>
      </c>
      <c r="D4220" s="247">
        <v>56.5</v>
      </c>
    </row>
    <row r="4221" spans="1:4" ht="13.5" x14ac:dyDescent="0.25">
      <c r="A4221" s="246">
        <v>92900</v>
      </c>
      <c r="B4221" s="246" t="s">
        <v>9462</v>
      </c>
      <c r="C4221" s="246" t="s">
        <v>5304</v>
      </c>
      <c r="D4221" s="247">
        <v>68.040000000000006</v>
      </c>
    </row>
    <row r="4222" spans="1:4" ht="13.5" x14ac:dyDescent="0.25">
      <c r="A4222" s="246">
        <v>92901</v>
      </c>
      <c r="B4222" s="246" t="s">
        <v>9463</v>
      </c>
      <c r="C4222" s="246" t="s">
        <v>5304</v>
      </c>
      <c r="D4222" s="247">
        <v>94.81</v>
      </c>
    </row>
    <row r="4223" spans="1:4" ht="13.5" x14ac:dyDescent="0.25">
      <c r="A4223" s="246">
        <v>92902</v>
      </c>
      <c r="B4223" s="246" t="s">
        <v>9464</v>
      </c>
      <c r="C4223" s="246" t="s">
        <v>5304</v>
      </c>
      <c r="D4223" s="247">
        <v>148.9</v>
      </c>
    </row>
    <row r="4224" spans="1:4" ht="13.5" x14ac:dyDescent="0.25">
      <c r="A4224" s="246">
        <v>92903</v>
      </c>
      <c r="B4224" s="246" t="s">
        <v>9465</v>
      </c>
      <c r="C4224" s="246" t="s">
        <v>5304</v>
      </c>
      <c r="D4224" s="247">
        <v>223.42</v>
      </c>
    </row>
    <row r="4225" spans="1:4" ht="13.5" x14ac:dyDescent="0.25">
      <c r="A4225" s="246">
        <v>92904</v>
      </c>
      <c r="B4225" s="246" t="s">
        <v>9466</v>
      </c>
      <c r="C4225" s="246" t="s">
        <v>5304</v>
      </c>
      <c r="D4225" s="247">
        <v>25.97</v>
      </c>
    </row>
    <row r="4226" spans="1:4" ht="13.5" x14ac:dyDescent="0.25">
      <c r="A4226" s="246">
        <v>92905</v>
      </c>
      <c r="B4226" s="246" t="s">
        <v>9467</v>
      </c>
      <c r="C4226" s="246" t="s">
        <v>5304</v>
      </c>
      <c r="D4226" s="247">
        <v>37.03</v>
      </c>
    </row>
    <row r="4227" spans="1:4" ht="13.5" x14ac:dyDescent="0.25">
      <c r="A4227" s="246">
        <v>92906</v>
      </c>
      <c r="B4227" s="246" t="s">
        <v>9468</v>
      </c>
      <c r="C4227" s="246" t="s">
        <v>5304</v>
      </c>
      <c r="D4227" s="247">
        <v>45.03</v>
      </c>
    </row>
    <row r="4228" spans="1:4" ht="13.5" x14ac:dyDescent="0.25">
      <c r="A4228" s="246">
        <v>92907</v>
      </c>
      <c r="B4228" s="246" t="s">
        <v>9469</v>
      </c>
      <c r="C4228" s="246" t="s">
        <v>5304</v>
      </c>
      <c r="D4228" s="247">
        <v>56.1</v>
      </c>
    </row>
    <row r="4229" spans="1:4" ht="13.5" x14ac:dyDescent="0.25">
      <c r="A4229" s="246">
        <v>92908</v>
      </c>
      <c r="B4229" s="246" t="s">
        <v>9470</v>
      </c>
      <c r="C4229" s="246" t="s">
        <v>5304</v>
      </c>
      <c r="D4229" s="247">
        <v>56.1</v>
      </c>
    </row>
    <row r="4230" spans="1:4" ht="13.5" x14ac:dyDescent="0.25">
      <c r="A4230" s="246">
        <v>92909</v>
      </c>
      <c r="B4230" s="246" t="s">
        <v>9471</v>
      </c>
      <c r="C4230" s="246" t="s">
        <v>5304</v>
      </c>
      <c r="D4230" s="247">
        <v>56.1</v>
      </c>
    </row>
    <row r="4231" spans="1:4" ht="13.5" x14ac:dyDescent="0.25">
      <c r="A4231" s="246">
        <v>92910</v>
      </c>
      <c r="B4231" s="246" t="s">
        <v>9472</v>
      </c>
      <c r="C4231" s="246" t="s">
        <v>5304</v>
      </c>
      <c r="D4231" s="247">
        <v>81.64</v>
      </c>
    </row>
    <row r="4232" spans="1:4" ht="13.5" x14ac:dyDescent="0.25">
      <c r="A4232" s="246">
        <v>92911</v>
      </c>
      <c r="B4232" s="246" t="s">
        <v>9473</v>
      </c>
      <c r="C4232" s="246" t="s">
        <v>5304</v>
      </c>
      <c r="D4232" s="247">
        <v>81.64</v>
      </c>
    </row>
    <row r="4233" spans="1:4" ht="13.5" x14ac:dyDescent="0.25">
      <c r="A4233" s="246">
        <v>92912</v>
      </c>
      <c r="B4233" s="246" t="s">
        <v>9474</v>
      </c>
      <c r="C4233" s="246" t="s">
        <v>5304</v>
      </c>
      <c r="D4233" s="247">
        <v>109.89</v>
      </c>
    </row>
    <row r="4234" spans="1:4" ht="13.5" x14ac:dyDescent="0.25">
      <c r="A4234" s="246">
        <v>92913</v>
      </c>
      <c r="B4234" s="246" t="s">
        <v>9475</v>
      </c>
      <c r="C4234" s="246" t="s">
        <v>5304</v>
      </c>
      <c r="D4234" s="247">
        <v>112.16</v>
      </c>
    </row>
    <row r="4235" spans="1:4" ht="13.5" x14ac:dyDescent="0.25">
      <c r="A4235" s="246">
        <v>92914</v>
      </c>
      <c r="B4235" s="246" t="s">
        <v>9476</v>
      </c>
      <c r="C4235" s="246" t="s">
        <v>5304</v>
      </c>
      <c r="D4235" s="247">
        <v>112.16</v>
      </c>
    </row>
    <row r="4236" spans="1:4" ht="13.5" x14ac:dyDescent="0.25">
      <c r="A4236" s="246">
        <v>92918</v>
      </c>
      <c r="B4236" s="246" t="s">
        <v>9477</v>
      </c>
      <c r="C4236" s="246" t="s">
        <v>5304</v>
      </c>
      <c r="D4236" s="247">
        <v>29.56</v>
      </c>
    </row>
    <row r="4237" spans="1:4" ht="13.5" x14ac:dyDescent="0.25">
      <c r="A4237" s="246">
        <v>92920</v>
      </c>
      <c r="B4237" s="246" t="s">
        <v>9478</v>
      </c>
      <c r="C4237" s="246" t="s">
        <v>5304</v>
      </c>
      <c r="D4237" s="247">
        <v>29.76</v>
      </c>
    </row>
    <row r="4238" spans="1:4" ht="13.5" x14ac:dyDescent="0.25">
      <c r="A4238" s="246">
        <v>92925</v>
      </c>
      <c r="B4238" s="246" t="s">
        <v>9479</v>
      </c>
      <c r="C4238" s="246" t="s">
        <v>5304</v>
      </c>
      <c r="D4238" s="247">
        <v>36.72</v>
      </c>
    </row>
    <row r="4239" spans="1:4" ht="13.5" x14ac:dyDescent="0.25">
      <c r="A4239" s="246">
        <v>92926</v>
      </c>
      <c r="B4239" s="246" t="s">
        <v>9480</v>
      </c>
      <c r="C4239" s="246" t="s">
        <v>5304</v>
      </c>
      <c r="D4239" s="247">
        <v>36.71</v>
      </c>
    </row>
    <row r="4240" spans="1:4" ht="13.5" x14ac:dyDescent="0.25">
      <c r="A4240" s="246">
        <v>92927</v>
      </c>
      <c r="B4240" s="246" t="s">
        <v>9481</v>
      </c>
      <c r="C4240" s="246" t="s">
        <v>5304</v>
      </c>
      <c r="D4240" s="247">
        <v>36.71</v>
      </c>
    </row>
    <row r="4241" spans="1:4" ht="13.5" x14ac:dyDescent="0.25">
      <c r="A4241" s="246">
        <v>92928</v>
      </c>
      <c r="B4241" s="246" t="s">
        <v>9482</v>
      </c>
      <c r="C4241" s="246" t="s">
        <v>5304</v>
      </c>
      <c r="D4241" s="247">
        <v>42.02</v>
      </c>
    </row>
    <row r="4242" spans="1:4" ht="13.5" x14ac:dyDescent="0.25">
      <c r="A4242" s="246">
        <v>92929</v>
      </c>
      <c r="B4242" s="246" t="s">
        <v>9483</v>
      </c>
      <c r="C4242" s="246" t="s">
        <v>5304</v>
      </c>
      <c r="D4242" s="247">
        <v>42.02</v>
      </c>
    </row>
    <row r="4243" spans="1:4" ht="13.5" x14ac:dyDescent="0.25">
      <c r="A4243" s="246">
        <v>92930</v>
      </c>
      <c r="B4243" s="246" t="s">
        <v>9484</v>
      </c>
      <c r="C4243" s="246" t="s">
        <v>5304</v>
      </c>
      <c r="D4243" s="247">
        <v>42.02</v>
      </c>
    </row>
    <row r="4244" spans="1:4" ht="13.5" x14ac:dyDescent="0.25">
      <c r="A4244" s="246">
        <v>92931</v>
      </c>
      <c r="B4244" s="246" t="s">
        <v>9485</v>
      </c>
      <c r="C4244" s="246" t="s">
        <v>5304</v>
      </c>
      <c r="D4244" s="247">
        <v>56.07</v>
      </c>
    </row>
    <row r="4245" spans="1:4" ht="13.5" x14ac:dyDescent="0.25">
      <c r="A4245" s="246">
        <v>92932</v>
      </c>
      <c r="B4245" s="246" t="s">
        <v>9486</v>
      </c>
      <c r="C4245" s="246" t="s">
        <v>5304</v>
      </c>
      <c r="D4245" s="247">
        <v>56.07</v>
      </c>
    </row>
    <row r="4246" spans="1:4" ht="13.5" x14ac:dyDescent="0.25">
      <c r="A4246" s="246">
        <v>92933</v>
      </c>
      <c r="B4246" s="246" t="s">
        <v>9487</v>
      </c>
      <c r="C4246" s="246" t="s">
        <v>5304</v>
      </c>
      <c r="D4246" s="247">
        <v>56.07</v>
      </c>
    </row>
    <row r="4247" spans="1:4" ht="13.5" x14ac:dyDescent="0.25">
      <c r="A4247" s="246">
        <v>92934</v>
      </c>
      <c r="B4247" s="246" t="s">
        <v>9488</v>
      </c>
      <c r="C4247" s="246" t="s">
        <v>5304</v>
      </c>
      <c r="D4247" s="247">
        <v>82.94</v>
      </c>
    </row>
    <row r="4248" spans="1:4" ht="13.5" x14ac:dyDescent="0.25">
      <c r="A4248" s="246">
        <v>92935</v>
      </c>
      <c r="B4248" s="246" t="s">
        <v>9489</v>
      </c>
      <c r="C4248" s="246" t="s">
        <v>5304</v>
      </c>
      <c r="D4248" s="247">
        <v>82.94</v>
      </c>
    </row>
    <row r="4249" spans="1:4" ht="13.5" x14ac:dyDescent="0.25">
      <c r="A4249" s="246">
        <v>92936</v>
      </c>
      <c r="B4249" s="246" t="s">
        <v>9490</v>
      </c>
      <c r="C4249" s="246" t="s">
        <v>5304</v>
      </c>
      <c r="D4249" s="247">
        <v>114.84</v>
      </c>
    </row>
    <row r="4250" spans="1:4" ht="13.5" x14ac:dyDescent="0.25">
      <c r="A4250" s="246">
        <v>92937</v>
      </c>
      <c r="B4250" s="246" t="s">
        <v>9491</v>
      </c>
      <c r="C4250" s="246" t="s">
        <v>5304</v>
      </c>
      <c r="D4250" s="247">
        <v>114.84</v>
      </c>
    </row>
    <row r="4251" spans="1:4" ht="13.5" x14ac:dyDescent="0.25">
      <c r="A4251" s="246">
        <v>92938</v>
      </c>
      <c r="B4251" s="246" t="s">
        <v>9492</v>
      </c>
      <c r="C4251" s="246" t="s">
        <v>5304</v>
      </c>
      <c r="D4251" s="247">
        <v>22.31</v>
      </c>
    </row>
    <row r="4252" spans="1:4" ht="13.5" x14ac:dyDescent="0.25">
      <c r="A4252" s="246">
        <v>92939</v>
      </c>
      <c r="B4252" s="246" t="s">
        <v>9493</v>
      </c>
      <c r="C4252" s="246" t="s">
        <v>5304</v>
      </c>
      <c r="D4252" s="247">
        <v>22.51</v>
      </c>
    </row>
    <row r="4253" spans="1:4" ht="13.5" x14ac:dyDescent="0.25">
      <c r="A4253" s="246">
        <v>92940</v>
      </c>
      <c r="B4253" s="246" t="s">
        <v>9494</v>
      </c>
      <c r="C4253" s="246" t="s">
        <v>5304</v>
      </c>
      <c r="D4253" s="247">
        <v>28.48</v>
      </c>
    </row>
    <row r="4254" spans="1:4" ht="13.5" x14ac:dyDescent="0.25">
      <c r="A4254" s="246">
        <v>92941</v>
      </c>
      <c r="B4254" s="246" t="s">
        <v>9495</v>
      </c>
      <c r="C4254" s="246" t="s">
        <v>5304</v>
      </c>
      <c r="D4254" s="247">
        <v>28.47</v>
      </c>
    </row>
    <row r="4255" spans="1:4" ht="13.5" x14ac:dyDescent="0.25">
      <c r="A4255" s="246">
        <v>92942</v>
      </c>
      <c r="B4255" s="246" t="s">
        <v>9496</v>
      </c>
      <c r="C4255" s="246" t="s">
        <v>5304</v>
      </c>
      <c r="D4255" s="247">
        <v>28.47</v>
      </c>
    </row>
    <row r="4256" spans="1:4" ht="13.5" x14ac:dyDescent="0.25">
      <c r="A4256" s="246">
        <v>92943</v>
      </c>
      <c r="B4256" s="246" t="s">
        <v>9497</v>
      </c>
      <c r="C4256" s="246" t="s">
        <v>5304</v>
      </c>
      <c r="D4256" s="247">
        <v>32.630000000000003</v>
      </c>
    </row>
    <row r="4257" spans="1:4" ht="13.5" x14ac:dyDescent="0.25">
      <c r="A4257" s="246">
        <v>92944</v>
      </c>
      <c r="B4257" s="246" t="s">
        <v>9498</v>
      </c>
      <c r="C4257" s="246" t="s">
        <v>5304</v>
      </c>
      <c r="D4257" s="247">
        <v>32.630000000000003</v>
      </c>
    </row>
    <row r="4258" spans="1:4" ht="13.5" x14ac:dyDescent="0.25">
      <c r="A4258" s="246">
        <v>92945</v>
      </c>
      <c r="B4258" s="246" t="s">
        <v>9499</v>
      </c>
      <c r="C4258" s="246" t="s">
        <v>5304</v>
      </c>
      <c r="D4258" s="247">
        <v>32.630000000000003</v>
      </c>
    </row>
    <row r="4259" spans="1:4" ht="13.5" x14ac:dyDescent="0.25">
      <c r="A4259" s="246">
        <v>92946</v>
      </c>
      <c r="B4259" s="246" t="s">
        <v>9500</v>
      </c>
      <c r="C4259" s="246" t="s">
        <v>5304</v>
      </c>
      <c r="D4259" s="247">
        <v>45.25</v>
      </c>
    </row>
    <row r="4260" spans="1:4" ht="13.5" x14ac:dyDescent="0.25">
      <c r="A4260" s="246">
        <v>92947</v>
      </c>
      <c r="B4260" s="246" t="s">
        <v>9501</v>
      </c>
      <c r="C4260" s="246" t="s">
        <v>5304</v>
      </c>
      <c r="D4260" s="247">
        <v>45.25</v>
      </c>
    </row>
    <row r="4261" spans="1:4" ht="13.5" x14ac:dyDescent="0.25">
      <c r="A4261" s="246">
        <v>92948</v>
      </c>
      <c r="B4261" s="246" t="s">
        <v>9502</v>
      </c>
      <c r="C4261" s="246" t="s">
        <v>5304</v>
      </c>
      <c r="D4261" s="247">
        <v>45.25</v>
      </c>
    </row>
    <row r="4262" spans="1:4" ht="13.5" x14ac:dyDescent="0.25">
      <c r="A4262" s="246">
        <v>92949</v>
      </c>
      <c r="B4262" s="246" t="s">
        <v>9503</v>
      </c>
      <c r="C4262" s="246" t="s">
        <v>5304</v>
      </c>
      <c r="D4262" s="247">
        <v>69.97</v>
      </c>
    </row>
    <row r="4263" spans="1:4" ht="13.5" x14ac:dyDescent="0.25">
      <c r="A4263" s="246">
        <v>92950</v>
      </c>
      <c r="B4263" s="246" t="s">
        <v>9504</v>
      </c>
      <c r="C4263" s="246" t="s">
        <v>5304</v>
      </c>
      <c r="D4263" s="247">
        <v>69.97</v>
      </c>
    </row>
    <row r="4264" spans="1:4" ht="13.5" x14ac:dyDescent="0.25">
      <c r="A4264" s="246">
        <v>92951</v>
      </c>
      <c r="B4264" s="246" t="s">
        <v>9505</v>
      </c>
      <c r="C4264" s="246" t="s">
        <v>5304</v>
      </c>
      <c r="D4264" s="247">
        <v>99.76</v>
      </c>
    </row>
    <row r="4265" spans="1:4" ht="13.5" x14ac:dyDescent="0.25">
      <c r="A4265" s="246">
        <v>92952</v>
      </c>
      <c r="B4265" s="246" t="s">
        <v>9506</v>
      </c>
      <c r="C4265" s="246" t="s">
        <v>5304</v>
      </c>
      <c r="D4265" s="247">
        <v>99.76</v>
      </c>
    </row>
    <row r="4266" spans="1:4" ht="13.5" x14ac:dyDescent="0.25">
      <c r="A4266" s="246">
        <v>92953</v>
      </c>
      <c r="B4266" s="246" t="s">
        <v>9507</v>
      </c>
      <c r="C4266" s="246" t="s">
        <v>5304</v>
      </c>
      <c r="D4266" s="247">
        <v>19.22</v>
      </c>
    </row>
    <row r="4267" spans="1:4" ht="13.5" x14ac:dyDescent="0.25">
      <c r="A4267" s="246">
        <v>93050</v>
      </c>
      <c r="B4267" s="246" t="s">
        <v>9508</v>
      </c>
      <c r="C4267" s="246" t="s">
        <v>5304</v>
      </c>
      <c r="D4267" s="247">
        <v>12.37</v>
      </c>
    </row>
    <row r="4268" spans="1:4" ht="13.5" x14ac:dyDescent="0.25">
      <c r="A4268" s="246">
        <v>93051</v>
      </c>
      <c r="B4268" s="246" t="s">
        <v>9509</v>
      </c>
      <c r="C4268" s="246" t="s">
        <v>5304</v>
      </c>
      <c r="D4268" s="247">
        <v>11.33</v>
      </c>
    </row>
    <row r="4269" spans="1:4" ht="13.5" x14ac:dyDescent="0.25">
      <c r="A4269" s="246">
        <v>93052</v>
      </c>
      <c r="B4269" s="246" t="s">
        <v>9510</v>
      </c>
      <c r="C4269" s="246" t="s">
        <v>5304</v>
      </c>
      <c r="D4269" s="247">
        <v>597.87</v>
      </c>
    </row>
    <row r="4270" spans="1:4" ht="13.5" x14ac:dyDescent="0.25">
      <c r="A4270" s="246">
        <v>93054</v>
      </c>
      <c r="B4270" s="246" t="s">
        <v>9511</v>
      </c>
      <c r="C4270" s="246" t="s">
        <v>5304</v>
      </c>
      <c r="D4270" s="247">
        <v>24.58</v>
      </c>
    </row>
    <row r="4271" spans="1:4" ht="13.5" x14ac:dyDescent="0.25">
      <c r="A4271" s="246">
        <v>93055</v>
      </c>
      <c r="B4271" s="246" t="s">
        <v>9512</v>
      </c>
      <c r="C4271" s="246" t="s">
        <v>5304</v>
      </c>
      <c r="D4271" s="247">
        <v>51.15</v>
      </c>
    </row>
    <row r="4272" spans="1:4" ht="13.5" x14ac:dyDescent="0.25">
      <c r="A4272" s="246">
        <v>93056</v>
      </c>
      <c r="B4272" s="246" t="s">
        <v>9513</v>
      </c>
      <c r="C4272" s="246" t="s">
        <v>5304</v>
      </c>
      <c r="D4272" s="247">
        <v>18.36</v>
      </c>
    </row>
    <row r="4273" spans="1:4" ht="13.5" x14ac:dyDescent="0.25">
      <c r="A4273" s="246">
        <v>93057</v>
      </c>
      <c r="B4273" s="246" t="s">
        <v>9514</v>
      </c>
      <c r="C4273" s="246" t="s">
        <v>5304</v>
      </c>
      <c r="D4273" s="247">
        <v>15.88</v>
      </c>
    </row>
    <row r="4274" spans="1:4" ht="13.5" x14ac:dyDescent="0.25">
      <c r="A4274" s="246">
        <v>93058</v>
      </c>
      <c r="B4274" s="246" t="s">
        <v>9515</v>
      </c>
      <c r="C4274" s="246" t="s">
        <v>5304</v>
      </c>
      <c r="D4274" s="247">
        <v>657.36</v>
      </c>
    </row>
    <row r="4275" spans="1:4" ht="13.5" x14ac:dyDescent="0.25">
      <c r="A4275" s="246">
        <v>93059</v>
      </c>
      <c r="B4275" s="246" t="s">
        <v>9516</v>
      </c>
      <c r="C4275" s="246" t="s">
        <v>5304</v>
      </c>
      <c r="D4275" s="247">
        <v>33.93</v>
      </c>
    </row>
    <row r="4276" spans="1:4" ht="13.5" x14ac:dyDescent="0.25">
      <c r="A4276" s="246">
        <v>93060</v>
      </c>
      <c r="B4276" s="246" t="s">
        <v>9517</v>
      </c>
      <c r="C4276" s="246" t="s">
        <v>5304</v>
      </c>
      <c r="D4276" s="247">
        <v>89.66</v>
      </c>
    </row>
    <row r="4277" spans="1:4" ht="13.5" x14ac:dyDescent="0.25">
      <c r="A4277" s="246">
        <v>93061</v>
      </c>
      <c r="B4277" s="246" t="s">
        <v>9518</v>
      </c>
      <c r="C4277" s="246" t="s">
        <v>5304</v>
      </c>
      <c r="D4277" s="247">
        <v>35.229999999999997</v>
      </c>
    </row>
    <row r="4278" spans="1:4" ht="13.5" x14ac:dyDescent="0.25">
      <c r="A4278" s="246">
        <v>93062</v>
      </c>
      <c r="B4278" s="246" t="s">
        <v>9519</v>
      </c>
      <c r="C4278" s="246" t="s">
        <v>5304</v>
      </c>
      <c r="D4278" s="247">
        <v>30.41</v>
      </c>
    </row>
    <row r="4279" spans="1:4" ht="13.5" x14ac:dyDescent="0.25">
      <c r="A4279" s="246">
        <v>93063</v>
      </c>
      <c r="B4279" s="246" t="s">
        <v>9520</v>
      </c>
      <c r="C4279" s="246" t="s">
        <v>5304</v>
      </c>
      <c r="D4279" s="247">
        <v>752.93</v>
      </c>
    </row>
    <row r="4280" spans="1:4" ht="13.5" x14ac:dyDescent="0.25">
      <c r="A4280" s="246">
        <v>93064</v>
      </c>
      <c r="B4280" s="246" t="s">
        <v>9521</v>
      </c>
      <c r="C4280" s="246" t="s">
        <v>5304</v>
      </c>
      <c r="D4280" s="247">
        <v>54.88</v>
      </c>
    </row>
    <row r="4281" spans="1:4" ht="13.5" x14ac:dyDescent="0.25">
      <c r="A4281" s="246">
        <v>93065</v>
      </c>
      <c r="B4281" s="246" t="s">
        <v>9522</v>
      </c>
      <c r="C4281" s="246" t="s">
        <v>5304</v>
      </c>
      <c r="D4281" s="247">
        <v>51.32</v>
      </c>
    </row>
    <row r="4282" spans="1:4" ht="13.5" x14ac:dyDescent="0.25">
      <c r="A4282" s="246">
        <v>93066</v>
      </c>
      <c r="B4282" s="246" t="s">
        <v>9523</v>
      </c>
      <c r="C4282" s="246" t="s">
        <v>5304</v>
      </c>
      <c r="D4282" s="247">
        <v>945.26</v>
      </c>
    </row>
    <row r="4283" spans="1:4" ht="13.5" x14ac:dyDescent="0.25">
      <c r="A4283" s="246">
        <v>93067</v>
      </c>
      <c r="B4283" s="246" t="s">
        <v>9524</v>
      </c>
      <c r="C4283" s="246" t="s">
        <v>5304</v>
      </c>
      <c r="D4283" s="247">
        <v>81.75</v>
      </c>
    </row>
    <row r="4284" spans="1:4" ht="13.5" x14ac:dyDescent="0.25">
      <c r="A4284" s="246">
        <v>93068</v>
      </c>
      <c r="B4284" s="246" t="s">
        <v>9525</v>
      </c>
      <c r="C4284" s="246" t="s">
        <v>5304</v>
      </c>
      <c r="D4284" s="247">
        <v>71.31</v>
      </c>
    </row>
    <row r="4285" spans="1:4" ht="13.5" x14ac:dyDescent="0.25">
      <c r="A4285" s="246">
        <v>93069</v>
      </c>
      <c r="B4285" s="246" t="s">
        <v>9526</v>
      </c>
      <c r="C4285" s="246" t="s">
        <v>5304</v>
      </c>
      <c r="D4285" s="248">
        <v>1310.25</v>
      </c>
    </row>
    <row r="4286" spans="1:4" ht="13.5" x14ac:dyDescent="0.25">
      <c r="A4286" s="246">
        <v>93070</v>
      </c>
      <c r="B4286" s="246" t="s">
        <v>9527</v>
      </c>
      <c r="C4286" s="246" t="s">
        <v>5304</v>
      </c>
      <c r="D4286" s="247">
        <v>208.8</v>
      </c>
    </row>
    <row r="4287" spans="1:4" ht="13.5" x14ac:dyDescent="0.25">
      <c r="A4287" s="246">
        <v>93071</v>
      </c>
      <c r="B4287" s="246" t="s">
        <v>9528</v>
      </c>
      <c r="C4287" s="246" t="s">
        <v>5304</v>
      </c>
      <c r="D4287" s="247">
        <v>193.73</v>
      </c>
    </row>
    <row r="4288" spans="1:4" ht="13.5" x14ac:dyDescent="0.25">
      <c r="A4288" s="246">
        <v>93072</v>
      </c>
      <c r="B4288" s="246" t="s">
        <v>9529</v>
      </c>
      <c r="C4288" s="246" t="s">
        <v>5304</v>
      </c>
      <c r="D4288" s="248">
        <v>1728.98</v>
      </c>
    </row>
    <row r="4289" spans="1:4" ht="13.5" x14ac:dyDescent="0.25">
      <c r="A4289" s="246">
        <v>93073</v>
      </c>
      <c r="B4289" s="246" t="s">
        <v>9530</v>
      </c>
      <c r="C4289" s="246" t="s">
        <v>5304</v>
      </c>
      <c r="D4289" s="247">
        <v>93.38</v>
      </c>
    </row>
    <row r="4290" spans="1:4" ht="13.5" x14ac:dyDescent="0.25">
      <c r="A4290" s="246">
        <v>93074</v>
      </c>
      <c r="B4290" s="246" t="s">
        <v>9531</v>
      </c>
      <c r="C4290" s="246" t="s">
        <v>5304</v>
      </c>
      <c r="D4290" s="247">
        <v>12.4</v>
      </c>
    </row>
    <row r="4291" spans="1:4" ht="13.5" x14ac:dyDescent="0.25">
      <c r="A4291" s="246">
        <v>93075</v>
      </c>
      <c r="B4291" s="246" t="s">
        <v>9532</v>
      </c>
      <c r="C4291" s="246" t="s">
        <v>5304</v>
      </c>
      <c r="D4291" s="247">
        <v>22.35</v>
      </c>
    </row>
    <row r="4292" spans="1:4" ht="13.5" x14ac:dyDescent="0.25">
      <c r="A4292" s="246">
        <v>93076</v>
      </c>
      <c r="B4292" s="246" t="s">
        <v>9533</v>
      </c>
      <c r="C4292" s="246" t="s">
        <v>5304</v>
      </c>
      <c r="D4292" s="247">
        <v>21.2</v>
      </c>
    </row>
    <row r="4293" spans="1:4" ht="13.5" x14ac:dyDescent="0.25">
      <c r="A4293" s="246">
        <v>93077</v>
      </c>
      <c r="B4293" s="246" t="s">
        <v>9534</v>
      </c>
      <c r="C4293" s="246" t="s">
        <v>5304</v>
      </c>
      <c r="D4293" s="247">
        <v>32.36</v>
      </c>
    </row>
    <row r="4294" spans="1:4" ht="13.5" x14ac:dyDescent="0.25">
      <c r="A4294" s="246">
        <v>93078</v>
      </c>
      <c r="B4294" s="246" t="s">
        <v>9535</v>
      </c>
      <c r="C4294" s="246" t="s">
        <v>5304</v>
      </c>
      <c r="D4294" s="247">
        <v>35.299999999999997</v>
      </c>
    </row>
    <row r="4295" spans="1:4" ht="13.5" x14ac:dyDescent="0.25">
      <c r="A4295" s="246">
        <v>93079</v>
      </c>
      <c r="B4295" s="246" t="s">
        <v>9536</v>
      </c>
      <c r="C4295" s="246" t="s">
        <v>5304</v>
      </c>
      <c r="D4295" s="247">
        <v>30.46</v>
      </c>
    </row>
    <row r="4296" spans="1:4" ht="13.5" x14ac:dyDescent="0.25">
      <c r="A4296" s="246">
        <v>93080</v>
      </c>
      <c r="B4296" s="246" t="s">
        <v>9537</v>
      </c>
      <c r="C4296" s="246" t="s">
        <v>5304</v>
      </c>
      <c r="D4296" s="247">
        <v>8.07</v>
      </c>
    </row>
    <row r="4297" spans="1:4" ht="13.5" x14ac:dyDescent="0.25">
      <c r="A4297" s="246">
        <v>93081</v>
      </c>
      <c r="B4297" s="246" t="s">
        <v>9538</v>
      </c>
      <c r="C4297" s="246" t="s">
        <v>5304</v>
      </c>
      <c r="D4297" s="247">
        <v>20.69</v>
      </c>
    </row>
    <row r="4298" spans="1:4" ht="13.5" x14ac:dyDescent="0.25">
      <c r="A4298" s="246">
        <v>93082</v>
      </c>
      <c r="B4298" s="246" t="s">
        <v>9539</v>
      </c>
      <c r="C4298" s="246" t="s">
        <v>5304</v>
      </c>
      <c r="D4298" s="247">
        <v>25.72</v>
      </c>
    </row>
    <row r="4299" spans="1:4" ht="13.5" x14ac:dyDescent="0.25">
      <c r="A4299" s="246">
        <v>93083</v>
      </c>
      <c r="B4299" s="246" t="s">
        <v>9540</v>
      </c>
      <c r="C4299" s="246" t="s">
        <v>5304</v>
      </c>
      <c r="D4299" s="247">
        <v>516.28</v>
      </c>
    </row>
    <row r="4300" spans="1:4" ht="13.5" x14ac:dyDescent="0.25">
      <c r="A4300" s="246">
        <v>93084</v>
      </c>
      <c r="B4300" s="246" t="s">
        <v>9541</v>
      </c>
      <c r="C4300" s="246" t="s">
        <v>5304</v>
      </c>
      <c r="D4300" s="247">
        <v>14</v>
      </c>
    </row>
    <row r="4301" spans="1:4" ht="13.5" x14ac:dyDescent="0.25">
      <c r="A4301" s="246">
        <v>93085</v>
      </c>
      <c r="B4301" s="246" t="s">
        <v>9542</v>
      </c>
      <c r="C4301" s="246" t="s">
        <v>5304</v>
      </c>
      <c r="D4301" s="247">
        <v>12.96</v>
      </c>
    </row>
    <row r="4302" spans="1:4" ht="13.5" x14ac:dyDescent="0.25">
      <c r="A4302" s="246">
        <v>93086</v>
      </c>
      <c r="B4302" s="246" t="s">
        <v>9543</v>
      </c>
      <c r="C4302" s="246" t="s">
        <v>5304</v>
      </c>
      <c r="D4302" s="247">
        <v>599.5</v>
      </c>
    </row>
    <row r="4303" spans="1:4" ht="13.5" x14ac:dyDescent="0.25">
      <c r="A4303" s="246">
        <v>93087</v>
      </c>
      <c r="B4303" s="246" t="s">
        <v>9544</v>
      </c>
      <c r="C4303" s="246" t="s">
        <v>5304</v>
      </c>
      <c r="D4303" s="247">
        <v>22.31</v>
      </c>
    </row>
    <row r="4304" spans="1:4" ht="13.5" x14ac:dyDescent="0.25">
      <c r="A4304" s="246">
        <v>93088</v>
      </c>
      <c r="B4304" s="246" t="s">
        <v>9545</v>
      </c>
      <c r="C4304" s="246" t="s">
        <v>5304</v>
      </c>
      <c r="D4304" s="247">
        <v>26.41</v>
      </c>
    </row>
    <row r="4305" spans="1:4" ht="13.5" x14ac:dyDescent="0.25">
      <c r="A4305" s="246">
        <v>93089</v>
      </c>
      <c r="B4305" s="246" t="s">
        <v>9546</v>
      </c>
      <c r="C4305" s="246" t="s">
        <v>5304</v>
      </c>
      <c r="D4305" s="247">
        <v>52.78</v>
      </c>
    </row>
    <row r="4306" spans="1:4" ht="13.5" x14ac:dyDescent="0.25">
      <c r="A4306" s="246">
        <v>93090</v>
      </c>
      <c r="B4306" s="246" t="s">
        <v>9547</v>
      </c>
      <c r="C4306" s="246" t="s">
        <v>5304</v>
      </c>
      <c r="D4306" s="247">
        <v>19.989999999999998</v>
      </c>
    </row>
    <row r="4307" spans="1:4" ht="13.5" x14ac:dyDescent="0.25">
      <c r="A4307" s="246">
        <v>93091</v>
      </c>
      <c r="B4307" s="246" t="s">
        <v>9548</v>
      </c>
      <c r="C4307" s="246" t="s">
        <v>5304</v>
      </c>
      <c r="D4307" s="247">
        <v>17.510000000000002</v>
      </c>
    </row>
    <row r="4308" spans="1:4" ht="13.5" x14ac:dyDescent="0.25">
      <c r="A4308" s="246">
        <v>93092</v>
      </c>
      <c r="B4308" s="246" t="s">
        <v>9549</v>
      </c>
      <c r="C4308" s="246" t="s">
        <v>5304</v>
      </c>
      <c r="D4308" s="247">
        <v>658.99</v>
      </c>
    </row>
    <row r="4309" spans="1:4" ht="13.5" x14ac:dyDescent="0.25">
      <c r="A4309" s="246">
        <v>93093</v>
      </c>
      <c r="B4309" s="246" t="s">
        <v>9550</v>
      </c>
      <c r="C4309" s="246" t="s">
        <v>5304</v>
      </c>
      <c r="D4309" s="247">
        <v>35.56</v>
      </c>
    </row>
    <row r="4310" spans="1:4" ht="13.5" x14ac:dyDescent="0.25">
      <c r="A4310" s="246">
        <v>93094</v>
      </c>
      <c r="B4310" s="246" t="s">
        <v>9551</v>
      </c>
      <c r="C4310" s="246" t="s">
        <v>5304</v>
      </c>
      <c r="D4310" s="247">
        <v>91.29</v>
      </c>
    </row>
    <row r="4311" spans="1:4" ht="13.5" x14ac:dyDescent="0.25">
      <c r="A4311" s="246">
        <v>93095</v>
      </c>
      <c r="B4311" s="246" t="s">
        <v>9552</v>
      </c>
      <c r="C4311" s="246" t="s">
        <v>5304</v>
      </c>
      <c r="D4311" s="247">
        <v>67.150000000000006</v>
      </c>
    </row>
    <row r="4312" spans="1:4" ht="13.5" x14ac:dyDescent="0.25">
      <c r="A4312" s="246">
        <v>93096</v>
      </c>
      <c r="B4312" s="246" t="s">
        <v>9553</v>
      </c>
      <c r="C4312" s="246" t="s">
        <v>5304</v>
      </c>
      <c r="D4312" s="247">
        <v>96.59</v>
      </c>
    </row>
    <row r="4313" spans="1:4" ht="13.5" x14ac:dyDescent="0.25">
      <c r="A4313" s="246">
        <v>93097</v>
      </c>
      <c r="B4313" s="246" t="s">
        <v>9554</v>
      </c>
      <c r="C4313" s="246" t="s">
        <v>5304</v>
      </c>
      <c r="D4313" s="247">
        <v>12.59</v>
      </c>
    </row>
    <row r="4314" spans="1:4" ht="13.5" x14ac:dyDescent="0.25">
      <c r="A4314" s="246">
        <v>93098</v>
      </c>
      <c r="B4314" s="246" t="s">
        <v>9555</v>
      </c>
      <c r="C4314" s="246" t="s">
        <v>5304</v>
      </c>
      <c r="D4314" s="247">
        <v>22.54</v>
      </c>
    </row>
    <row r="4315" spans="1:4" ht="13.5" x14ac:dyDescent="0.25">
      <c r="A4315" s="246">
        <v>93099</v>
      </c>
      <c r="B4315" s="246" t="s">
        <v>9556</v>
      </c>
      <c r="C4315" s="246" t="s">
        <v>5304</v>
      </c>
      <c r="D4315" s="247">
        <v>23.43</v>
      </c>
    </row>
    <row r="4316" spans="1:4" ht="13.5" x14ac:dyDescent="0.25">
      <c r="A4316" s="246">
        <v>93100</v>
      </c>
      <c r="B4316" s="246" t="s">
        <v>9557</v>
      </c>
      <c r="C4316" s="246" t="s">
        <v>5304</v>
      </c>
      <c r="D4316" s="247">
        <v>34.590000000000003</v>
      </c>
    </row>
    <row r="4317" spans="1:4" ht="13.5" x14ac:dyDescent="0.25">
      <c r="A4317" s="246">
        <v>93101</v>
      </c>
      <c r="B4317" s="246" t="s">
        <v>9558</v>
      </c>
      <c r="C4317" s="246" t="s">
        <v>5304</v>
      </c>
      <c r="D4317" s="247">
        <v>37.53</v>
      </c>
    </row>
    <row r="4318" spans="1:4" ht="13.5" x14ac:dyDescent="0.25">
      <c r="A4318" s="246">
        <v>93102</v>
      </c>
      <c r="B4318" s="246" t="s">
        <v>9559</v>
      </c>
      <c r="C4318" s="246" t="s">
        <v>5304</v>
      </c>
      <c r="D4318" s="247">
        <v>32.49</v>
      </c>
    </row>
    <row r="4319" spans="1:4" ht="13.5" x14ac:dyDescent="0.25">
      <c r="A4319" s="246">
        <v>93103</v>
      </c>
      <c r="B4319" s="246" t="s">
        <v>9560</v>
      </c>
      <c r="C4319" s="246" t="s">
        <v>5304</v>
      </c>
      <c r="D4319" s="247">
        <v>8.2200000000000006</v>
      </c>
    </row>
    <row r="4320" spans="1:4" ht="13.5" x14ac:dyDescent="0.25">
      <c r="A4320" s="246">
        <v>93104</v>
      </c>
      <c r="B4320" s="246" t="s">
        <v>9561</v>
      </c>
      <c r="C4320" s="246" t="s">
        <v>5304</v>
      </c>
      <c r="D4320" s="247">
        <v>20.84</v>
      </c>
    </row>
    <row r="4321" spans="1:4" ht="13.5" x14ac:dyDescent="0.25">
      <c r="A4321" s="246">
        <v>93105</v>
      </c>
      <c r="B4321" s="246" t="s">
        <v>9562</v>
      </c>
      <c r="C4321" s="246" t="s">
        <v>5304</v>
      </c>
      <c r="D4321" s="247">
        <v>25.87</v>
      </c>
    </row>
    <row r="4322" spans="1:4" ht="13.5" x14ac:dyDescent="0.25">
      <c r="A4322" s="246">
        <v>93106</v>
      </c>
      <c r="B4322" s="246" t="s">
        <v>9563</v>
      </c>
      <c r="C4322" s="246" t="s">
        <v>5304</v>
      </c>
      <c r="D4322" s="247">
        <v>516.42999999999995</v>
      </c>
    </row>
    <row r="4323" spans="1:4" ht="13.5" x14ac:dyDescent="0.25">
      <c r="A4323" s="246">
        <v>93107</v>
      </c>
      <c r="B4323" s="246" t="s">
        <v>9564</v>
      </c>
      <c r="C4323" s="246" t="s">
        <v>5304</v>
      </c>
      <c r="D4323" s="247">
        <v>15.46</v>
      </c>
    </row>
    <row r="4324" spans="1:4" ht="13.5" x14ac:dyDescent="0.25">
      <c r="A4324" s="246">
        <v>93108</v>
      </c>
      <c r="B4324" s="246" t="s">
        <v>9565</v>
      </c>
      <c r="C4324" s="246" t="s">
        <v>5304</v>
      </c>
      <c r="D4324" s="247">
        <v>14.42</v>
      </c>
    </row>
    <row r="4325" spans="1:4" ht="13.5" x14ac:dyDescent="0.25">
      <c r="A4325" s="246">
        <v>93109</v>
      </c>
      <c r="B4325" s="246" t="s">
        <v>9566</v>
      </c>
      <c r="C4325" s="246" t="s">
        <v>5304</v>
      </c>
      <c r="D4325" s="247">
        <v>600.96</v>
      </c>
    </row>
    <row r="4326" spans="1:4" ht="13.5" x14ac:dyDescent="0.25">
      <c r="A4326" s="246">
        <v>93110</v>
      </c>
      <c r="B4326" s="246" t="s">
        <v>9567</v>
      </c>
      <c r="C4326" s="246" t="s">
        <v>5304</v>
      </c>
      <c r="D4326" s="247">
        <v>23.77</v>
      </c>
    </row>
    <row r="4327" spans="1:4" ht="13.5" x14ac:dyDescent="0.25">
      <c r="A4327" s="246">
        <v>93111</v>
      </c>
      <c r="B4327" s="246" t="s">
        <v>9568</v>
      </c>
      <c r="C4327" s="246" t="s">
        <v>5304</v>
      </c>
      <c r="D4327" s="247">
        <v>27.67</v>
      </c>
    </row>
    <row r="4328" spans="1:4" ht="13.5" x14ac:dyDescent="0.25">
      <c r="A4328" s="246">
        <v>93112</v>
      </c>
      <c r="B4328" s="246" t="s">
        <v>9569</v>
      </c>
      <c r="C4328" s="246" t="s">
        <v>5304</v>
      </c>
      <c r="D4328" s="247">
        <v>54.24</v>
      </c>
    </row>
    <row r="4329" spans="1:4" ht="13.5" x14ac:dyDescent="0.25">
      <c r="A4329" s="246">
        <v>93113</v>
      </c>
      <c r="B4329" s="246" t="s">
        <v>9570</v>
      </c>
      <c r="C4329" s="246" t="s">
        <v>5304</v>
      </c>
      <c r="D4329" s="247">
        <v>22.64</v>
      </c>
    </row>
    <row r="4330" spans="1:4" ht="13.5" x14ac:dyDescent="0.25">
      <c r="A4330" s="246">
        <v>93114</v>
      </c>
      <c r="B4330" s="246" t="s">
        <v>9571</v>
      </c>
      <c r="C4330" s="246" t="s">
        <v>5304</v>
      </c>
      <c r="D4330" s="247">
        <v>38.21</v>
      </c>
    </row>
    <row r="4331" spans="1:4" ht="13.5" x14ac:dyDescent="0.25">
      <c r="A4331" s="246">
        <v>93115</v>
      </c>
      <c r="B4331" s="246" t="s">
        <v>9572</v>
      </c>
      <c r="C4331" s="246" t="s">
        <v>5304</v>
      </c>
      <c r="D4331" s="247">
        <v>93.94</v>
      </c>
    </row>
    <row r="4332" spans="1:4" ht="13.5" x14ac:dyDescent="0.25">
      <c r="A4332" s="246">
        <v>93116</v>
      </c>
      <c r="B4332" s="246" t="s">
        <v>9573</v>
      </c>
      <c r="C4332" s="246" t="s">
        <v>5304</v>
      </c>
      <c r="D4332" s="247">
        <v>661.64</v>
      </c>
    </row>
    <row r="4333" spans="1:4" ht="13.5" x14ac:dyDescent="0.25">
      <c r="A4333" s="246">
        <v>93117</v>
      </c>
      <c r="B4333" s="246" t="s">
        <v>9574</v>
      </c>
      <c r="C4333" s="246" t="s">
        <v>5304</v>
      </c>
      <c r="D4333" s="247">
        <v>67.38</v>
      </c>
    </row>
    <row r="4334" spans="1:4" ht="13.5" x14ac:dyDescent="0.25">
      <c r="A4334" s="246">
        <v>93118</v>
      </c>
      <c r="B4334" s="246" t="s">
        <v>9575</v>
      </c>
      <c r="C4334" s="246" t="s">
        <v>5304</v>
      </c>
      <c r="D4334" s="247">
        <v>99.53</v>
      </c>
    </row>
    <row r="4335" spans="1:4" ht="13.5" x14ac:dyDescent="0.25">
      <c r="A4335" s="246">
        <v>93119</v>
      </c>
      <c r="B4335" s="246" t="s">
        <v>9576</v>
      </c>
      <c r="C4335" s="246" t="s">
        <v>5304</v>
      </c>
      <c r="D4335" s="247">
        <v>18.8</v>
      </c>
    </row>
    <row r="4336" spans="1:4" ht="13.5" x14ac:dyDescent="0.25">
      <c r="A4336" s="246">
        <v>93120</v>
      </c>
      <c r="B4336" s="246" t="s">
        <v>9577</v>
      </c>
      <c r="C4336" s="246" t="s">
        <v>5304</v>
      </c>
      <c r="D4336" s="247">
        <v>29.96</v>
      </c>
    </row>
    <row r="4337" spans="1:4" ht="13.5" x14ac:dyDescent="0.25">
      <c r="A4337" s="246">
        <v>93121</v>
      </c>
      <c r="B4337" s="246" t="s">
        <v>9578</v>
      </c>
      <c r="C4337" s="246" t="s">
        <v>5304</v>
      </c>
      <c r="D4337" s="247">
        <v>32.9</v>
      </c>
    </row>
    <row r="4338" spans="1:4" ht="13.5" x14ac:dyDescent="0.25">
      <c r="A4338" s="246">
        <v>93122</v>
      </c>
      <c r="B4338" s="246" t="s">
        <v>9579</v>
      </c>
      <c r="C4338" s="246" t="s">
        <v>5304</v>
      </c>
      <c r="D4338" s="247">
        <v>28.06</v>
      </c>
    </row>
    <row r="4339" spans="1:4" ht="13.5" x14ac:dyDescent="0.25">
      <c r="A4339" s="246">
        <v>93123</v>
      </c>
      <c r="B4339" s="246" t="s">
        <v>9580</v>
      </c>
      <c r="C4339" s="246" t="s">
        <v>5304</v>
      </c>
      <c r="D4339" s="247">
        <v>63.93</v>
      </c>
    </row>
    <row r="4340" spans="1:4" ht="13.5" x14ac:dyDescent="0.25">
      <c r="A4340" s="246">
        <v>93124</v>
      </c>
      <c r="B4340" s="246" t="s">
        <v>9581</v>
      </c>
      <c r="C4340" s="246" t="s">
        <v>5304</v>
      </c>
      <c r="D4340" s="247">
        <v>101.51</v>
      </c>
    </row>
    <row r="4341" spans="1:4" ht="13.5" x14ac:dyDescent="0.25">
      <c r="A4341" s="246">
        <v>93125</v>
      </c>
      <c r="B4341" s="246" t="s">
        <v>9582</v>
      </c>
      <c r="C4341" s="246" t="s">
        <v>5304</v>
      </c>
      <c r="D4341" s="247">
        <v>148.32</v>
      </c>
    </row>
    <row r="4342" spans="1:4" ht="13.5" x14ac:dyDescent="0.25">
      <c r="A4342" s="246">
        <v>93126</v>
      </c>
      <c r="B4342" s="246" t="s">
        <v>9583</v>
      </c>
      <c r="C4342" s="246" t="s">
        <v>5304</v>
      </c>
      <c r="D4342" s="247">
        <v>332.19</v>
      </c>
    </row>
    <row r="4343" spans="1:4" ht="13.5" x14ac:dyDescent="0.25">
      <c r="A4343" s="246">
        <v>93133</v>
      </c>
      <c r="B4343" s="246" t="s">
        <v>9584</v>
      </c>
      <c r="C4343" s="246" t="s">
        <v>5304</v>
      </c>
      <c r="D4343" s="247">
        <v>20.16</v>
      </c>
    </row>
    <row r="4344" spans="1:4" ht="13.5" x14ac:dyDescent="0.25">
      <c r="A4344" s="246">
        <v>94465</v>
      </c>
      <c r="B4344" s="246" t="s">
        <v>9585</v>
      </c>
      <c r="C4344" s="246" t="s">
        <v>5304</v>
      </c>
      <c r="D4344" s="247">
        <v>41.62</v>
      </c>
    </row>
    <row r="4345" spans="1:4" ht="13.5" x14ac:dyDescent="0.25">
      <c r="A4345" s="246">
        <v>94466</v>
      </c>
      <c r="B4345" s="246" t="s">
        <v>9586</v>
      </c>
      <c r="C4345" s="246" t="s">
        <v>5304</v>
      </c>
      <c r="D4345" s="247">
        <v>41.64</v>
      </c>
    </row>
    <row r="4346" spans="1:4" ht="13.5" x14ac:dyDescent="0.25">
      <c r="A4346" s="246">
        <v>94467</v>
      </c>
      <c r="B4346" s="246" t="s">
        <v>9587</v>
      </c>
      <c r="C4346" s="246" t="s">
        <v>5304</v>
      </c>
      <c r="D4346" s="247">
        <v>64.45</v>
      </c>
    </row>
    <row r="4347" spans="1:4" ht="13.5" x14ac:dyDescent="0.25">
      <c r="A4347" s="246">
        <v>94468</v>
      </c>
      <c r="B4347" s="246" t="s">
        <v>9588</v>
      </c>
      <c r="C4347" s="246" t="s">
        <v>5304</v>
      </c>
      <c r="D4347" s="247">
        <v>56.34</v>
      </c>
    </row>
    <row r="4348" spans="1:4" ht="13.5" x14ac:dyDescent="0.25">
      <c r="A4348" s="246">
        <v>94469</v>
      </c>
      <c r="B4348" s="246" t="s">
        <v>9589</v>
      </c>
      <c r="C4348" s="246" t="s">
        <v>5304</v>
      </c>
      <c r="D4348" s="247">
        <v>93.65</v>
      </c>
    </row>
    <row r="4349" spans="1:4" ht="13.5" x14ac:dyDescent="0.25">
      <c r="A4349" s="246">
        <v>94470</v>
      </c>
      <c r="B4349" s="246" t="s">
        <v>9590</v>
      </c>
      <c r="C4349" s="246" t="s">
        <v>5304</v>
      </c>
      <c r="D4349" s="247">
        <v>86.44</v>
      </c>
    </row>
    <row r="4350" spans="1:4" ht="13.5" x14ac:dyDescent="0.25">
      <c r="A4350" s="246">
        <v>94471</v>
      </c>
      <c r="B4350" s="246" t="s">
        <v>9591</v>
      </c>
      <c r="C4350" s="246" t="s">
        <v>5304</v>
      </c>
      <c r="D4350" s="247">
        <v>59.93</v>
      </c>
    </row>
    <row r="4351" spans="1:4" ht="13.5" x14ac:dyDescent="0.25">
      <c r="A4351" s="246">
        <v>94472</v>
      </c>
      <c r="B4351" s="246" t="s">
        <v>9592</v>
      </c>
      <c r="C4351" s="246" t="s">
        <v>5304</v>
      </c>
      <c r="D4351" s="247">
        <v>61.74</v>
      </c>
    </row>
    <row r="4352" spans="1:4" ht="13.5" x14ac:dyDescent="0.25">
      <c r="A4352" s="246">
        <v>94473</v>
      </c>
      <c r="B4352" s="246" t="s">
        <v>9593</v>
      </c>
      <c r="C4352" s="246" t="s">
        <v>5304</v>
      </c>
      <c r="D4352" s="247">
        <v>92.19</v>
      </c>
    </row>
    <row r="4353" spans="1:4" ht="13.5" x14ac:dyDescent="0.25">
      <c r="A4353" s="246">
        <v>94474</v>
      </c>
      <c r="B4353" s="246" t="s">
        <v>9594</v>
      </c>
      <c r="C4353" s="246" t="s">
        <v>5304</v>
      </c>
      <c r="D4353" s="247">
        <v>100.12</v>
      </c>
    </row>
    <row r="4354" spans="1:4" ht="13.5" x14ac:dyDescent="0.25">
      <c r="A4354" s="246">
        <v>94475</v>
      </c>
      <c r="B4354" s="246" t="s">
        <v>9595</v>
      </c>
      <c r="C4354" s="246" t="s">
        <v>5304</v>
      </c>
      <c r="D4354" s="247">
        <v>126.76</v>
      </c>
    </row>
    <row r="4355" spans="1:4" ht="13.5" x14ac:dyDescent="0.25">
      <c r="A4355" s="246">
        <v>94476</v>
      </c>
      <c r="B4355" s="246" t="s">
        <v>9596</v>
      </c>
      <c r="C4355" s="246" t="s">
        <v>5304</v>
      </c>
      <c r="D4355" s="247">
        <v>142.04</v>
      </c>
    </row>
    <row r="4356" spans="1:4" ht="13.5" x14ac:dyDescent="0.25">
      <c r="A4356" s="246">
        <v>94477</v>
      </c>
      <c r="B4356" s="246" t="s">
        <v>9597</v>
      </c>
      <c r="C4356" s="246" t="s">
        <v>5304</v>
      </c>
      <c r="D4356" s="247">
        <v>79.8</v>
      </c>
    </row>
    <row r="4357" spans="1:4" ht="13.5" x14ac:dyDescent="0.25">
      <c r="A4357" s="246">
        <v>94478</v>
      </c>
      <c r="B4357" s="246" t="s">
        <v>9598</v>
      </c>
      <c r="C4357" s="246" t="s">
        <v>5304</v>
      </c>
      <c r="D4357" s="247">
        <v>126.81</v>
      </c>
    </row>
    <row r="4358" spans="1:4" ht="13.5" x14ac:dyDescent="0.25">
      <c r="A4358" s="246">
        <v>94479</v>
      </c>
      <c r="B4358" s="246" t="s">
        <v>9599</v>
      </c>
      <c r="C4358" s="246" t="s">
        <v>5304</v>
      </c>
      <c r="D4358" s="247">
        <v>167.44</v>
      </c>
    </row>
    <row r="4359" spans="1:4" ht="13.5" x14ac:dyDescent="0.25">
      <c r="A4359" s="246">
        <v>94606</v>
      </c>
      <c r="B4359" s="246" t="s">
        <v>9600</v>
      </c>
      <c r="C4359" s="246" t="s">
        <v>5304</v>
      </c>
      <c r="D4359" s="247">
        <v>84.98</v>
      </c>
    </row>
    <row r="4360" spans="1:4" ht="13.5" x14ac:dyDescent="0.25">
      <c r="A4360" s="246">
        <v>94608</v>
      </c>
      <c r="B4360" s="246" t="s">
        <v>9601</v>
      </c>
      <c r="C4360" s="246" t="s">
        <v>5304</v>
      </c>
      <c r="D4360" s="247">
        <v>217.48</v>
      </c>
    </row>
    <row r="4361" spans="1:4" ht="13.5" x14ac:dyDescent="0.25">
      <c r="A4361" s="246">
        <v>94610</v>
      </c>
      <c r="B4361" s="246" t="s">
        <v>9602</v>
      </c>
      <c r="C4361" s="246" t="s">
        <v>5304</v>
      </c>
      <c r="D4361" s="247">
        <v>325.38</v>
      </c>
    </row>
    <row r="4362" spans="1:4" ht="13.5" x14ac:dyDescent="0.25">
      <c r="A4362" s="246">
        <v>94612</v>
      </c>
      <c r="B4362" s="246" t="s">
        <v>9603</v>
      </c>
      <c r="C4362" s="246" t="s">
        <v>5304</v>
      </c>
      <c r="D4362" s="247">
        <v>459.14</v>
      </c>
    </row>
    <row r="4363" spans="1:4" ht="13.5" x14ac:dyDescent="0.25">
      <c r="A4363" s="246">
        <v>94614</v>
      </c>
      <c r="B4363" s="246" t="s">
        <v>9604</v>
      </c>
      <c r="C4363" s="246" t="s">
        <v>5304</v>
      </c>
      <c r="D4363" s="247">
        <v>144.85</v>
      </c>
    </row>
    <row r="4364" spans="1:4" ht="13.5" x14ac:dyDescent="0.25">
      <c r="A4364" s="246">
        <v>94615</v>
      </c>
      <c r="B4364" s="246" t="s">
        <v>9605</v>
      </c>
      <c r="C4364" s="246" t="s">
        <v>5304</v>
      </c>
      <c r="D4364" s="247">
        <v>165.65</v>
      </c>
    </row>
    <row r="4365" spans="1:4" ht="13.5" x14ac:dyDescent="0.25">
      <c r="A4365" s="246">
        <v>94616</v>
      </c>
      <c r="B4365" s="246" t="s">
        <v>9606</v>
      </c>
      <c r="C4365" s="246" t="s">
        <v>5304</v>
      </c>
      <c r="D4365" s="247">
        <v>418.22</v>
      </c>
    </row>
    <row r="4366" spans="1:4" ht="13.5" x14ac:dyDescent="0.25">
      <c r="A4366" s="246">
        <v>94617</v>
      </c>
      <c r="B4366" s="246" t="s">
        <v>9607</v>
      </c>
      <c r="C4366" s="246" t="s">
        <v>5304</v>
      </c>
      <c r="D4366" s="247">
        <v>345.9</v>
      </c>
    </row>
    <row r="4367" spans="1:4" ht="13.5" x14ac:dyDescent="0.25">
      <c r="A4367" s="246">
        <v>94618</v>
      </c>
      <c r="B4367" s="246" t="s">
        <v>9608</v>
      </c>
      <c r="C4367" s="246" t="s">
        <v>5304</v>
      </c>
      <c r="D4367" s="247">
        <v>409.77</v>
      </c>
    </row>
    <row r="4368" spans="1:4" ht="13.5" x14ac:dyDescent="0.25">
      <c r="A4368" s="246">
        <v>94620</v>
      </c>
      <c r="B4368" s="246" t="s">
        <v>9609</v>
      </c>
      <c r="C4368" s="246" t="s">
        <v>5304</v>
      </c>
      <c r="D4368" s="247">
        <v>950.74</v>
      </c>
    </row>
    <row r="4369" spans="1:4" ht="13.5" x14ac:dyDescent="0.25">
      <c r="A4369" s="246">
        <v>94622</v>
      </c>
      <c r="B4369" s="246" t="s">
        <v>9610</v>
      </c>
      <c r="C4369" s="246" t="s">
        <v>5304</v>
      </c>
      <c r="D4369" s="247">
        <v>213.06</v>
      </c>
    </row>
    <row r="4370" spans="1:4" ht="13.5" x14ac:dyDescent="0.25">
      <c r="A4370" s="246">
        <v>94623</v>
      </c>
      <c r="B4370" s="246" t="s">
        <v>9611</v>
      </c>
      <c r="C4370" s="246" t="s">
        <v>5304</v>
      </c>
      <c r="D4370" s="247">
        <v>517.13</v>
      </c>
    </row>
    <row r="4371" spans="1:4" ht="13.5" x14ac:dyDescent="0.25">
      <c r="A4371" s="246">
        <v>94624</v>
      </c>
      <c r="B4371" s="246" t="s">
        <v>9612</v>
      </c>
      <c r="C4371" s="246" t="s">
        <v>5304</v>
      </c>
      <c r="D4371" s="247">
        <v>792.05</v>
      </c>
    </row>
    <row r="4372" spans="1:4" ht="13.5" x14ac:dyDescent="0.25">
      <c r="A4372" s="246">
        <v>94625</v>
      </c>
      <c r="B4372" s="246" t="s">
        <v>9613</v>
      </c>
      <c r="C4372" s="246" t="s">
        <v>5304</v>
      </c>
      <c r="D4372" s="248">
        <v>1662.16</v>
      </c>
    </row>
    <row r="4373" spans="1:4" ht="13.5" x14ac:dyDescent="0.25">
      <c r="A4373" s="246">
        <v>94656</v>
      </c>
      <c r="B4373" s="246" t="s">
        <v>9614</v>
      </c>
      <c r="C4373" s="246" t="s">
        <v>5304</v>
      </c>
      <c r="D4373" s="247">
        <v>5.89</v>
      </c>
    </row>
    <row r="4374" spans="1:4" ht="13.5" x14ac:dyDescent="0.25">
      <c r="A4374" s="246">
        <v>94657</v>
      </c>
      <c r="B4374" s="246" t="s">
        <v>9615</v>
      </c>
      <c r="C4374" s="246" t="s">
        <v>5304</v>
      </c>
      <c r="D4374" s="247">
        <v>5.78</v>
      </c>
    </row>
    <row r="4375" spans="1:4" ht="13.5" x14ac:dyDescent="0.25">
      <c r="A4375" s="246">
        <v>94658</v>
      </c>
      <c r="B4375" s="246" t="s">
        <v>9616</v>
      </c>
      <c r="C4375" s="246" t="s">
        <v>5304</v>
      </c>
      <c r="D4375" s="247">
        <v>6.9</v>
      </c>
    </row>
    <row r="4376" spans="1:4" ht="13.5" x14ac:dyDescent="0.25">
      <c r="A4376" s="246">
        <v>94659</v>
      </c>
      <c r="B4376" s="246" t="s">
        <v>9617</v>
      </c>
      <c r="C4376" s="246" t="s">
        <v>5304</v>
      </c>
      <c r="D4376" s="247">
        <v>7.01</v>
      </c>
    </row>
    <row r="4377" spans="1:4" ht="13.5" x14ac:dyDescent="0.25">
      <c r="A4377" s="246">
        <v>94660</v>
      </c>
      <c r="B4377" s="246" t="s">
        <v>9618</v>
      </c>
      <c r="C4377" s="246" t="s">
        <v>5304</v>
      </c>
      <c r="D4377" s="247">
        <v>11.46</v>
      </c>
    </row>
    <row r="4378" spans="1:4" ht="13.5" x14ac:dyDescent="0.25">
      <c r="A4378" s="246">
        <v>94661</v>
      </c>
      <c r="B4378" s="246" t="s">
        <v>9619</v>
      </c>
      <c r="C4378" s="246" t="s">
        <v>5304</v>
      </c>
      <c r="D4378" s="247">
        <v>11.94</v>
      </c>
    </row>
    <row r="4379" spans="1:4" ht="13.5" x14ac:dyDescent="0.25">
      <c r="A4379" s="246">
        <v>94662</v>
      </c>
      <c r="B4379" s="246" t="s">
        <v>9620</v>
      </c>
      <c r="C4379" s="246" t="s">
        <v>5304</v>
      </c>
      <c r="D4379" s="247">
        <v>12.48</v>
      </c>
    </row>
    <row r="4380" spans="1:4" ht="13.5" x14ac:dyDescent="0.25">
      <c r="A4380" s="246">
        <v>94663</v>
      </c>
      <c r="B4380" s="246" t="s">
        <v>9621</v>
      </c>
      <c r="C4380" s="246" t="s">
        <v>5304</v>
      </c>
      <c r="D4380" s="247">
        <v>12.67</v>
      </c>
    </row>
    <row r="4381" spans="1:4" ht="13.5" x14ac:dyDescent="0.25">
      <c r="A4381" s="246">
        <v>94664</v>
      </c>
      <c r="B4381" s="246" t="s">
        <v>9622</v>
      </c>
      <c r="C4381" s="246" t="s">
        <v>5304</v>
      </c>
      <c r="D4381" s="247">
        <v>27.42</v>
      </c>
    </row>
    <row r="4382" spans="1:4" ht="13.5" x14ac:dyDescent="0.25">
      <c r="A4382" s="246">
        <v>94665</v>
      </c>
      <c r="B4382" s="246" t="s">
        <v>9623</v>
      </c>
      <c r="C4382" s="246" t="s">
        <v>5304</v>
      </c>
      <c r="D4382" s="247">
        <v>27.4</v>
      </c>
    </row>
    <row r="4383" spans="1:4" ht="13.5" x14ac:dyDescent="0.25">
      <c r="A4383" s="246">
        <v>94666</v>
      </c>
      <c r="B4383" s="246" t="s">
        <v>9624</v>
      </c>
      <c r="C4383" s="246" t="s">
        <v>5304</v>
      </c>
      <c r="D4383" s="247">
        <v>33.29</v>
      </c>
    </row>
    <row r="4384" spans="1:4" ht="13.5" x14ac:dyDescent="0.25">
      <c r="A4384" s="246">
        <v>94667</v>
      </c>
      <c r="B4384" s="246" t="s">
        <v>9625</v>
      </c>
      <c r="C4384" s="246" t="s">
        <v>5304</v>
      </c>
      <c r="D4384" s="247">
        <v>36.94</v>
      </c>
    </row>
    <row r="4385" spans="1:4" ht="13.5" x14ac:dyDescent="0.25">
      <c r="A4385" s="246">
        <v>94668</v>
      </c>
      <c r="B4385" s="246" t="s">
        <v>9626</v>
      </c>
      <c r="C4385" s="246" t="s">
        <v>5304</v>
      </c>
      <c r="D4385" s="247">
        <v>57.16</v>
      </c>
    </row>
    <row r="4386" spans="1:4" ht="13.5" x14ac:dyDescent="0.25">
      <c r="A4386" s="246">
        <v>94669</v>
      </c>
      <c r="B4386" s="246" t="s">
        <v>9627</v>
      </c>
      <c r="C4386" s="246" t="s">
        <v>5304</v>
      </c>
      <c r="D4386" s="247">
        <v>77.680000000000007</v>
      </c>
    </row>
    <row r="4387" spans="1:4" ht="13.5" x14ac:dyDescent="0.25">
      <c r="A4387" s="246">
        <v>94670</v>
      </c>
      <c r="B4387" s="246" t="s">
        <v>9628</v>
      </c>
      <c r="C4387" s="246" t="s">
        <v>5304</v>
      </c>
      <c r="D4387" s="247">
        <v>75.430000000000007</v>
      </c>
    </row>
    <row r="4388" spans="1:4" ht="13.5" x14ac:dyDescent="0.25">
      <c r="A4388" s="246">
        <v>94671</v>
      </c>
      <c r="B4388" s="246" t="s">
        <v>9629</v>
      </c>
      <c r="C4388" s="246" t="s">
        <v>5304</v>
      </c>
      <c r="D4388" s="247">
        <v>109.64</v>
      </c>
    </row>
    <row r="4389" spans="1:4" ht="13.5" x14ac:dyDescent="0.25">
      <c r="A4389" s="246">
        <v>94672</v>
      </c>
      <c r="B4389" s="246" t="s">
        <v>9630</v>
      </c>
      <c r="C4389" s="246" t="s">
        <v>5304</v>
      </c>
      <c r="D4389" s="247">
        <v>10.07</v>
      </c>
    </row>
    <row r="4390" spans="1:4" ht="13.5" x14ac:dyDescent="0.25">
      <c r="A4390" s="246">
        <v>94673</v>
      </c>
      <c r="B4390" s="246" t="s">
        <v>9631</v>
      </c>
      <c r="C4390" s="246" t="s">
        <v>5304</v>
      </c>
      <c r="D4390" s="247">
        <v>9.7899999999999991</v>
      </c>
    </row>
    <row r="4391" spans="1:4" ht="13.5" x14ac:dyDescent="0.25">
      <c r="A4391" s="246">
        <v>94674</v>
      </c>
      <c r="B4391" s="246" t="s">
        <v>9632</v>
      </c>
      <c r="C4391" s="246" t="s">
        <v>5304</v>
      </c>
      <c r="D4391" s="247">
        <v>8.83</v>
      </c>
    </row>
    <row r="4392" spans="1:4" ht="13.5" x14ac:dyDescent="0.25">
      <c r="A4392" s="246">
        <v>94675</v>
      </c>
      <c r="B4392" s="246" t="s">
        <v>9633</v>
      </c>
      <c r="C4392" s="246" t="s">
        <v>5304</v>
      </c>
      <c r="D4392" s="247">
        <v>14.01</v>
      </c>
    </row>
    <row r="4393" spans="1:4" ht="13.5" x14ac:dyDescent="0.25">
      <c r="A4393" s="246">
        <v>94676</v>
      </c>
      <c r="B4393" s="246" t="s">
        <v>9634</v>
      </c>
      <c r="C4393" s="246" t="s">
        <v>5304</v>
      </c>
      <c r="D4393" s="247">
        <v>15.5</v>
      </c>
    </row>
    <row r="4394" spans="1:4" ht="13.5" x14ac:dyDescent="0.25">
      <c r="A4394" s="246">
        <v>94677</v>
      </c>
      <c r="B4394" s="246" t="s">
        <v>9635</v>
      </c>
      <c r="C4394" s="246" t="s">
        <v>5304</v>
      </c>
      <c r="D4394" s="247">
        <v>23.28</v>
      </c>
    </row>
    <row r="4395" spans="1:4" ht="13.5" x14ac:dyDescent="0.25">
      <c r="A4395" s="246">
        <v>94678</v>
      </c>
      <c r="B4395" s="246" t="s">
        <v>9636</v>
      </c>
      <c r="C4395" s="246" t="s">
        <v>5304</v>
      </c>
      <c r="D4395" s="247">
        <v>15.96</v>
      </c>
    </row>
    <row r="4396" spans="1:4" ht="13.5" x14ac:dyDescent="0.25">
      <c r="A4396" s="246">
        <v>94679</v>
      </c>
      <c r="B4396" s="246" t="s">
        <v>9637</v>
      </c>
      <c r="C4396" s="246" t="s">
        <v>5304</v>
      </c>
      <c r="D4396" s="247">
        <v>26.21</v>
      </c>
    </row>
    <row r="4397" spans="1:4" ht="13.5" x14ac:dyDescent="0.25">
      <c r="A4397" s="246">
        <v>94680</v>
      </c>
      <c r="B4397" s="246" t="s">
        <v>9638</v>
      </c>
      <c r="C4397" s="246" t="s">
        <v>5304</v>
      </c>
      <c r="D4397" s="247">
        <v>44.3</v>
      </c>
    </row>
    <row r="4398" spans="1:4" ht="13.5" x14ac:dyDescent="0.25">
      <c r="A4398" s="246">
        <v>94681</v>
      </c>
      <c r="B4398" s="246" t="s">
        <v>9639</v>
      </c>
      <c r="C4398" s="246" t="s">
        <v>5304</v>
      </c>
      <c r="D4398" s="247">
        <v>58.34</v>
      </c>
    </row>
    <row r="4399" spans="1:4" ht="13.5" x14ac:dyDescent="0.25">
      <c r="A4399" s="246">
        <v>94682</v>
      </c>
      <c r="B4399" s="246" t="s">
        <v>9640</v>
      </c>
      <c r="C4399" s="246" t="s">
        <v>5304</v>
      </c>
      <c r="D4399" s="247">
        <v>116.55</v>
      </c>
    </row>
    <row r="4400" spans="1:4" ht="13.5" x14ac:dyDescent="0.25">
      <c r="A4400" s="246">
        <v>94683</v>
      </c>
      <c r="B4400" s="246" t="s">
        <v>9641</v>
      </c>
      <c r="C4400" s="246" t="s">
        <v>5304</v>
      </c>
      <c r="D4400" s="247">
        <v>75.33</v>
      </c>
    </row>
    <row r="4401" spans="1:4" ht="13.5" x14ac:dyDescent="0.25">
      <c r="A4401" s="246">
        <v>94684</v>
      </c>
      <c r="B4401" s="246" t="s">
        <v>9642</v>
      </c>
      <c r="C4401" s="246" t="s">
        <v>5304</v>
      </c>
      <c r="D4401" s="247">
        <v>149.15</v>
      </c>
    </row>
    <row r="4402" spans="1:4" ht="13.5" x14ac:dyDescent="0.25">
      <c r="A4402" s="246">
        <v>94685</v>
      </c>
      <c r="B4402" s="246" t="s">
        <v>9643</v>
      </c>
      <c r="C4402" s="246" t="s">
        <v>5304</v>
      </c>
      <c r="D4402" s="247">
        <v>114.83</v>
      </c>
    </row>
    <row r="4403" spans="1:4" ht="13.5" x14ac:dyDescent="0.25">
      <c r="A4403" s="246">
        <v>94686</v>
      </c>
      <c r="B4403" s="246" t="s">
        <v>9644</v>
      </c>
      <c r="C4403" s="246" t="s">
        <v>5304</v>
      </c>
      <c r="D4403" s="247">
        <v>278.51</v>
      </c>
    </row>
    <row r="4404" spans="1:4" ht="13.5" x14ac:dyDescent="0.25">
      <c r="A4404" s="246">
        <v>94687</v>
      </c>
      <c r="B4404" s="246" t="s">
        <v>9645</v>
      </c>
      <c r="C4404" s="246" t="s">
        <v>5304</v>
      </c>
      <c r="D4404" s="247">
        <v>226.79</v>
      </c>
    </row>
    <row r="4405" spans="1:4" ht="13.5" x14ac:dyDescent="0.25">
      <c r="A4405" s="246">
        <v>94688</v>
      </c>
      <c r="B4405" s="246" t="s">
        <v>9646</v>
      </c>
      <c r="C4405" s="246" t="s">
        <v>5304</v>
      </c>
      <c r="D4405" s="247">
        <v>10.199999999999999</v>
      </c>
    </row>
    <row r="4406" spans="1:4" ht="13.5" x14ac:dyDescent="0.25">
      <c r="A4406" s="246">
        <v>94689</v>
      </c>
      <c r="B4406" s="246" t="s">
        <v>9647</v>
      </c>
      <c r="C4406" s="246" t="s">
        <v>5304</v>
      </c>
      <c r="D4406" s="247">
        <v>13.91</v>
      </c>
    </row>
    <row r="4407" spans="1:4" ht="13.5" x14ac:dyDescent="0.25">
      <c r="A4407" s="246">
        <v>94690</v>
      </c>
      <c r="B4407" s="246" t="s">
        <v>9648</v>
      </c>
      <c r="C4407" s="246" t="s">
        <v>5304</v>
      </c>
      <c r="D4407" s="247">
        <v>13.31</v>
      </c>
    </row>
    <row r="4408" spans="1:4" ht="13.5" x14ac:dyDescent="0.25">
      <c r="A4408" s="246">
        <v>94691</v>
      </c>
      <c r="B4408" s="246" t="s">
        <v>9649</v>
      </c>
      <c r="C4408" s="246" t="s">
        <v>5304</v>
      </c>
      <c r="D4408" s="247">
        <v>15.46</v>
      </c>
    </row>
    <row r="4409" spans="1:4" ht="13.5" x14ac:dyDescent="0.25">
      <c r="A4409" s="246">
        <v>94692</v>
      </c>
      <c r="B4409" s="246" t="s">
        <v>9650</v>
      </c>
      <c r="C4409" s="246" t="s">
        <v>5304</v>
      </c>
      <c r="D4409" s="247">
        <v>23.53</v>
      </c>
    </row>
    <row r="4410" spans="1:4" ht="13.5" x14ac:dyDescent="0.25">
      <c r="A4410" s="246">
        <v>94693</v>
      </c>
      <c r="B4410" s="246" t="s">
        <v>9651</v>
      </c>
      <c r="C4410" s="246" t="s">
        <v>5304</v>
      </c>
      <c r="D4410" s="247">
        <v>24.62</v>
      </c>
    </row>
    <row r="4411" spans="1:4" ht="13.5" x14ac:dyDescent="0.25">
      <c r="A4411" s="246">
        <v>94694</v>
      </c>
      <c r="B4411" s="246" t="s">
        <v>9652</v>
      </c>
      <c r="C4411" s="246" t="s">
        <v>5304</v>
      </c>
      <c r="D4411" s="247">
        <v>24.68</v>
      </c>
    </row>
    <row r="4412" spans="1:4" ht="13.5" x14ac:dyDescent="0.25">
      <c r="A4412" s="246">
        <v>94695</v>
      </c>
      <c r="B4412" s="246" t="s">
        <v>9653</v>
      </c>
      <c r="C4412" s="246" t="s">
        <v>5304</v>
      </c>
      <c r="D4412" s="247">
        <v>33.06</v>
      </c>
    </row>
    <row r="4413" spans="1:4" ht="13.5" x14ac:dyDescent="0.25">
      <c r="A4413" s="246">
        <v>94696</v>
      </c>
      <c r="B4413" s="246" t="s">
        <v>9654</v>
      </c>
      <c r="C4413" s="246" t="s">
        <v>5304</v>
      </c>
      <c r="D4413" s="247">
        <v>57.85</v>
      </c>
    </row>
    <row r="4414" spans="1:4" ht="13.5" x14ac:dyDescent="0.25">
      <c r="A4414" s="246">
        <v>94697</v>
      </c>
      <c r="B4414" s="246" t="s">
        <v>9655</v>
      </c>
      <c r="C4414" s="246" t="s">
        <v>5304</v>
      </c>
      <c r="D4414" s="247">
        <v>90.3</v>
      </c>
    </row>
    <row r="4415" spans="1:4" ht="13.5" x14ac:dyDescent="0.25">
      <c r="A4415" s="246">
        <v>94698</v>
      </c>
      <c r="B4415" s="246" t="s">
        <v>9656</v>
      </c>
      <c r="C4415" s="246" t="s">
        <v>5304</v>
      </c>
      <c r="D4415" s="247">
        <v>78.89</v>
      </c>
    </row>
    <row r="4416" spans="1:4" ht="13.5" x14ac:dyDescent="0.25">
      <c r="A4416" s="246">
        <v>94699</v>
      </c>
      <c r="B4416" s="246" t="s">
        <v>9657</v>
      </c>
      <c r="C4416" s="246" t="s">
        <v>5304</v>
      </c>
      <c r="D4416" s="247">
        <v>152.18</v>
      </c>
    </row>
    <row r="4417" spans="1:4" ht="13.5" x14ac:dyDescent="0.25">
      <c r="A4417" s="246">
        <v>94700</v>
      </c>
      <c r="B4417" s="246" t="s">
        <v>9658</v>
      </c>
      <c r="C4417" s="246" t="s">
        <v>5304</v>
      </c>
      <c r="D4417" s="247">
        <v>128.83000000000001</v>
      </c>
    </row>
    <row r="4418" spans="1:4" ht="13.5" x14ac:dyDescent="0.25">
      <c r="A4418" s="246">
        <v>94701</v>
      </c>
      <c r="B4418" s="246" t="s">
        <v>9659</v>
      </c>
      <c r="C4418" s="246" t="s">
        <v>5304</v>
      </c>
      <c r="D4418" s="247">
        <v>226.23</v>
      </c>
    </row>
    <row r="4419" spans="1:4" ht="13.5" x14ac:dyDescent="0.25">
      <c r="A4419" s="246">
        <v>94702</v>
      </c>
      <c r="B4419" s="246" t="s">
        <v>9660</v>
      </c>
      <c r="C4419" s="246" t="s">
        <v>5304</v>
      </c>
      <c r="D4419" s="247">
        <v>214.29</v>
      </c>
    </row>
    <row r="4420" spans="1:4" ht="13.5" x14ac:dyDescent="0.25">
      <c r="A4420" s="246">
        <v>94703</v>
      </c>
      <c r="B4420" s="246" t="s">
        <v>9661</v>
      </c>
      <c r="C4420" s="246" t="s">
        <v>5304</v>
      </c>
      <c r="D4420" s="247">
        <v>19.350000000000001</v>
      </c>
    </row>
    <row r="4421" spans="1:4" ht="13.5" x14ac:dyDescent="0.25">
      <c r="A4421" s="246">
        <v>94704</v>
      </c>
      <c r="B4421" s="246" t="s">
        <v>9662</v>
      </c>
      <c r="C4421" s="246" t="s">
        <v>5304</v>
      </c>
      <c r="D4421" s="247">
        <v>22.93</v>
      </c>
    </row>
    <row r="4422" spans="1:4" ht="13.5" x14ac:dyDescent="0.25">
      <c r="A4422" s="246">
        <v>94705</v>
      </c>
      <c r="B4422" s="246" t="s">
        <v>9663</v>
      </c>
      <c r="C4422" s="246" t="s">
        <v>5304</v>
      </c>
      <c r="D4422" s="247">
        <v>28.35</v>
      </c>
    </row>
    <row r="4423" spans="1:4" ht="13.5" x14ac:dyDescent="0.25">
      <c r="A4423" s="246">
        <v>94706</v>
      </c>
      <c r="B4423" s="246" t="s">
        <v>9664</v>
      </c>
      <c r="C4423" s="246" t="s">
        <v>5304</v>
      </c>
      <c r="D4423" s="247">
        <v>41.85</v>
      </c>
    </row>
    <row r="4424" spans="1:4" ht="13.5" x14ac:dyDescent="0.25">
      <c r="A4424" s="246">
        <v>94707</v>
      </c>
      <c r="B4424" s="246" t="s">
        <v>9665</v>
      </c>
      <c r="C4424" s="246" t="s">
        <v>5304</v>
      </c>
      <c r="D4424" s="247">
        <v>51.92</v>
      </c>
    </row>
    <row r="4425" spans="1:4" ht="13.5" x14ac:dyDescent="0.25">
      <c r="A4425" s="246">
        <v>94708</v>
      </c>
      <c r="B4425" s="246" t="s">
        <v>9666</v>
      </c>
      <c r="C4425" s="246" t="s">
        <v>5304</v>
      </c>
      <c r="D4425" s="247">
        <v>24.5</v>
      </c>
    </row>
    <row r="4426" spans="1:4" ht="13.5" x14ac:dyDescent="0.25">
      <c r="A4426" s="246">
        <v>94709</v>
      </c>
      <c r="B4426" s="246" t="s">
        <v>9667</v>
      </c>
      <c r="C4426" s="246" t="s">
        <v>5304</v>
      </c>
      <c r="D4426" s="247">
        <v>31.65</v>
      </c>
    </row>
    <row r="4427" spans="1:4" ht="13.5" x14ac:dyDescent="0.25">
      <c r="A4427" s="246">
        <v>94710</v>
      </c>
      <c r="B4427" s="246" t="s">
        <v>9668</v>
      </c>
      <c r="C4427" s="246" t="s">
        <v>5304</v>
      </c>
      <c r="D4427" s="247">
        <v>49.39</v>
      </c>
    </row>
    <row r="4428" spans="1:4" ht="13.5" x14ac:dyDescent="0.25">
      <c r="A4428" s="246">
        <v>94711</v>
      </c>
      <c r="B4428" s="246" t="s">
        <v>9669</v>
      </c>
      <c r="C4428" s="246" t="s">
        <v>5304</v>
      </c>
      <c r="D4428" s="247">
        <v>59.78</v>
      </c>
    </row>
    <row r="4429" spans="1:4" ht="13.5" x14ac:dyDescent="0.25">
      <c r="A4429" s="246">
        <v>94712</v>
      </c>
      <c r="B4429" s="246" t="s">
        <v>9670</v>
      </c>
      <c r="C4429" s="246" t="s">
        <v>5304</v>
      </c>
      <c r="D4429" s="247">
        <v>80.14</v>
      </c>
    </row>
    <row r="4430" spans="1:4" ht="13.5" x14ac:dyDescent="0.25">
      <c r="A4430" s="246">
        <v>94713</v>
      </c>
      <c r="B4430" s="246" t="s">
        <v>9671</v>
      </c>
      <c r="C4430" s="246" t="s">
        <v>5304</v>
      </c>
      <c r="D4430" s="247">
        <v>209.33</v>
      </c>
    </row>
    <row r="4431" spans="1:4" ht="13.5" x14ac:dyDescent="0.25">
      <c r="A4431" s="246">
        <v>94714</v>
      </c>
      <c r="B4431" s="246" t="s">
        <v>9672</v>
      </c>
      <c r="C4431" s="246" t="s">
        <v>5304</v>
      </c>
      <c r="D4431" s="247">
        <v>283.82</v>
      </c>
    </row>
    <row r="4432" spans="1:4" ht="13.5" x14ac:dyDescent="0.25">
      <c r="A4432" s="246">
        <v>94715</v>
      </c>
      <c r="B4432" s="246" t="s">
        <v>9673</v>
      </c>
      <c r="C4432" s="246" t="s">
        <v>5304</v>
      </c>
      <c r="D4432" s="247">
        <v>391.84</v>
      </c>
    </row>
    <row r="4433" spans="1:4" ht="13.5" x14ac:dyDescent="0.25">
      <c r="A4433" s="246">
        <v>94724</v>
      </c>
      <c r="B4433" s="246" t="s">
        <v>9674</v>
      </c>
      <c r="C4433" s="246" t="s">
        <v>5304</v>
      </c>
      <c r="D4433" s="247">
        <v>34.380000000000003</v>
      </c>
    </row>
    <row r="4434" spans="1:4" ht="13.5" x14ac:dyDescent="0.25">
      <c r="A4434" s="246">
        <v>94725</v>
      </c>
      <c r="B4434" s="246" t="s">
        <v>9675</v>
      </c>
      <c r="C4434" s="246" t="s">
        <v>5304</v>
      </c>
      <c r="D4434" s="247">
        <v>6.99</v>
      </c>
    </row>
    <row r="4435" spans="1:4" ht="13.5" x14ac:dyDescent="0.25">
      <c r="A4435" s="246">
        <v>94726</v>
      </c>
      <c r="B4435" s="246" t="s">
        <v>9676</v>
      </c>
      <c r="C4435" s="246" t="s">
        <v>5304</v>
      </c>
      <c r="D4435" s="247">
        <v>53.97</v>
      </c>
    </row>
    <row r="4436" spans="1:4" ht="13.5" x14ac:dyDescent="0.25">
      <c r="A4436" s="246">
        <v>94727</v>
      </c>
      <c r="B4436" s="246" t="s">
        <v>9677</v>
      </c>
      <c r="C4436" s="246" t="s">
        <v>5304</v>
      </c>
      <c r="D4436" s="247">
        <v>10.62</v>
      </c>
    </row>
    <row r="4437" spans="1:4" ht="13.5" x14ac:dyDescent="0.25">
      <c r="A4437" s="246">
        <v>94728</v>
      </c>
      <c r="B4437" s="246" t="s">
        <v>9678</v>
      </c>
      <c r="C4437" s="246" t="s">
        <v>5304</v>
      </c>
      <c r="D4437" s="247">
        <v>208.17</v>
      </c>
    </row>
    <row r="4438" spans="1:4" ht="13.5" x14ac:dyDescent="0.25">
      <c r="A4438" s="246">
        <v>94729</v>
      </c>
      <c r="B4438" s="246" t="s">
        <v>9679</v>
      </c>
      <c r="C4438" s="246" t="s">
        <v>5304</v>
      </c>
      <c r="D4438" s="247">
        <v>19.45</v>
      </c>
    </row>
    <row r="4439" spans="1:4" ht="13.5" x14ac:dyDescent="0.25">
      <c r="A4439" s="246">
        <v>94730</v>
      </c>
      <c r="B4439" s="246" t="s">
        <v>9680</v>
      </c>
      <c r="C4439" s="246" t="s">
        <v>5304</v>
      </c>
      <c r="D4439" s="247">
        <v>253.35</v>
      </c>
    </row>
    <row r="4440" spans="1:4" ht="13.5" x14ac:dyDescent="0.25">
      <c r="A4440" s="246">
        <v>94731</v>
      </c>
      <c r="B4440" s="246" t="s">
        <v>9681</v>
      </c>
      <c r="C4440" s="246" t="s">
        <v>5304</v>
      </c>
      <c r="D4440" s="247">
        <v>24.95</v>
      </c>
    </row>
    <row r="4441" spans="1:4" ht="13.5" x14ac:dyDescent="0.25">
      <c r="A4441" s="246">
        <v>94733</v>
      </c>
      <c r="B4441" s="246" t="s">
        <v>9682</v>
      </c>
      <c r="C4441" s="246" t="s">
        <v>5304</v>
      </c>
      <c r="D4441" s="247">
        <v>48.88</v>
      </c>
    </row>
    <row r="4442" spans="1:4" ht="13.5" x14ac:dyDescent="0.25">
      <c r="A4442" s="246">
        <v>94737</v>
      </c>
      <c r="B4442" s="246" t="s">
        <v>9683</v>
      </c>
      <c r="C4442" s="246" t="s">
        <v>5304</v>
      </c>
      <c r="D4442" s="247">
        <v>212.52</v>
      </c>
    </row>
    <row r="4443" spans="1:4" ht="13.5" x14ac:dyDescent="0.25">
      <c r="A4443" s="246">
        <v>94740</v>
      </c>
      <c r="B4443" s="246" t="s">
        <v>9684</v>
      </c>
      <c r="C4443" s="246" t="s">
        <v>5304</v>
      </c>
      <c r="D4443" s="247">
        <v>11.22</v>
      </c>
    </row>
    <row r="4444" spans="1:4" ht="13.5" x14ac:dyDescent="0.25">
      <c r="A4444" s="246">
        <v>94741</v>
      </c>
      <c r="B4444" s="246" t="s">
        <v>9685</v>
      </c>
      <c r="C4444" s="246" t="s">
        <v>5304</v>
      </c>
      <c r="D4444" s="247">
        <v>14.53</v>
      </c>
    </row>
    <row r="4445" spans="1:4" ht="13.5" x14ac:dyDescent="0.25">
      <c r="A4445" s="246">
        <v>94742</v>
      </c>
      <c r="B4445" s="246" t="s">
        <v>9686</v>
      </c>
      <c r="C4445" s="246" t="s">
        <v>5304</v>
      </c>
      <c r="D4445" s="247">
        <v>18.23</v>
      </c>
    </row>
    <row r="4446" spans="1:4" ht="13.5" x14ac:dyDescent="0.25">
      <c r="A4446" s="246">
        <v>94743</v>
      </c>
      <c r="B4446" s="246" t="s">
        <v>9687</v>
      </c>
      <c r="C4446" s="246" t="s">
        <v>5304</v>
      </c>
      <c r="D4446" s="247">
        <v>20.32</v>
      </c>
    </row>
    <row r="4447" spans="1:4" ht="13.5" x14ac:dyDescent="0.25">
      <c r="A4447" s="246">
        <v>94744</v>
      </c>
      <c r="B4447" s="246" t="s">
        <v>9688</v>
      </c>
      <c r="C4447" s="246" t="s">
        <v>5304</v>
      </c>
      <c r="D4447" s="247">
        <v>29.74</v>
      </c>
    </row>
    <row r="4448" spans="1:4" ht="13.5" x14ac:dyDescent="0.25">
      <c r="A4448" s="246">
        <v>94746</v>
      </c>
      <c r="B4448" s="246" t="s">
        <v>9689</v>
      </c>
      <c r="C4448" s="246" t="s">
        <v>5304</v>
      </c>
      <c r="D4448" s="247">
        <v>43.69</v>
      </c>
    </row>
    <row r="4449" spans="1:4" ht="13.5" x14ac:dyDescent="0.25">
      <c r="A4449" s="246">
        <v>94748</v>
      </c>
      <c r="B4449" s="246" t="s">
        <v>9690</v>
      </c>
      <c r="C4449" s="246" t="s">
        <v>5304</v>
      </c>
      <c r="D4449" s="247">
        <v>91.07</v>
      </c>
    </row>
    <row r="4450" spans="1:4" ht="13.5" x14ac:dyDescent="0.25">
      <c r="A4450" s="246">
        <v>94750</v>
      </c>
      <c r="B4450" s="246" t="s">
        <v>9691</v>
      </c>
      <c r="C4450" s="246" t="s">
        <v>5304</v>
      </c>
      <c r="D4450" s="247">
        <v>222.99</v>
      </c>
    </row>
    <row r="4451" spans="1:4" ht="13.5" x14ac:dyDescent="0.25">
      <c r="A4451" s="246">
        <v>94752</v>
      </c>
      <c r="B4451" s="246" t="s">
        <v>9692</v>
      </c>
      <c r="C4451" s="246" t="s">
        <v>5304</v>
      </c>
      <c r="D4451" s="247">
        <v>267.87</v>
      </c>
    </row>
    <row r="4452" spans="1:4" ht="13.5" x14ac:dyDescent="0.25">
      <c r="A4452" s="246">
        <v>94756</v>
      </c>
      <c r="B4452" s="246" t="s">
        <v>9693</v>
      </c>
      <c r="C4452" s="246" t="s">
        <v>5304</v>
      </c>
      <c r="D4452" s="247">
        <v>14.03</v>
      </c>
    </row>
    <row r="4453" spans="1:4" ht="13.5" x14ac:dyDescent="0.25">
      <c r="A4453" s="246">
        <v>94757</v>
      </c>
      <c r="B4453" s="246" t="s">
        <v>9694</v>
      </c>
      <c r="C4453" s="246" t="s">
        <v>5304</v>
      </c>
      <c r="D4453" s="247">
        <v>20.28</v>
      </c>
    </row>
    <row r="4454" spans="1:4" ht="13.5" x14ac:dyDescent="0.25">
      <c r="A4454" s="246">
        <v>94758</v>
      </c>
      <c r="B4454" s="246" t="s">
        <v>9695</v>
      </c>
      <c r="C4454" s="246" t="s">
        <v>5304</v>
      </c>
      <c r="D4454" s="247">
        <v>55.62</v>
      </c>
    </row>
    <row r="4455" spans="1:4" ht="13.5" x14ac:dyDescent="0.25">
      <c r="A4455" s="246">
        <v>94759</v>
      </c>
      <c r="B4455" s="246" t="s">
        <v>9696</v>
      </c>
      <c r="C4455" s="246" t="s">
        <v>5304</v>
      </c>
      <c r="D4455" s="247">
        <v>69.53</v>
      </c>
    </row>
    <row r="4456" spans="1:4" ht="13.5" x14ac:dyDescent="0.25">
      <c r="A4456" s="246">
        <v>94760</v>
      </c>
      <c r="B4456" s="246" t="s">
        <v>9697</v>
      </c>
      <c r="C4456" s="246" t="s">
        <v>5304</v>
      </c>
      <c r="D4456" s="247">
        <v>113.86</v>
      </c>
    </row>
    <row r="4457" spans="1:4" ht="13.5" x14ac:dyDescent="0.25">
      <c r="A4457" s="246">
        <v>94761</v>
      </c>
      <c r="B4457" s="246" t="s">
        <v>9698</v>
      </c>
      <c r="C4457" s="246" t="s">
        <v>5304</v>
      </c>
      <c r="D4457" s="247">
        <v>253.29</v>
      </c>
    </row>
    <row r="4458" spans="1:4" ht="13.5" x14ac:dyDescent="0.25">
      <c r="A4458" s="246">
        <v>94762</v>
      </c>
      <c r="B4458" s="246" t="s">
        <v>9699</v>
      </c>
      <c r="C4458" s="246" t="s">
        <v>5304</v>
      </c>
      <c r="D4458" s="247">
        <v>319.11</v>
      </c>
    </row>
    <row r="4459" spans="1:4" ht="13.5" x14ac:dyDescent="0.25">
      <c r="A4459" s="246">
        <v>94783</v>
      </c>
      <c r="B4459" s="246" t="s">
        <v>9700</v>
      </c>
      <c r="C4459" s="246" t="s">
        <v>5304</v>
      </c>
      <c r="D4459" s="247">
        <v>17.78</v>
      </c>
    </row>
    <row r="4460" spans="1:4" ht="13.5" x14ac:dyDescent="0.25">
      <c r="A4460" s="246">
        <v>94785</v>
      </c>
      <c r="B4460" s="246" t="s">
        <v>9701</v>
      </c>
      <c r="C4460" s="246" t="s">
        <v>5304</v>
      </c>
      <c r="D4460" s="247">
        <v>32.159999999999997</v>
      </c>
    </row>
    <row r="4461" spans="1:4" ht="13.5" x14ac:dyDescent="0.25">
      <c r="A4461" s="246">
        <v>94786</v>
      </c>
      <c r="B4461" s="246" t="s">
        <v>9702</v>
      </c>
      <c r="C4461" s="246" t="s">
        <v>5304</v>
      </c>
      <c r="D4461" s="247">
        <v>42.29</v>
      </c>
    </row>
    <row r="4462" spans="1:4" ht="13.5" x14ac:dyDescent="0.25">
      <c r="A4462" s="246">
        <v>94787</v>
      </c>
      <c r="B4462" s="246" t="s">
        <v>9703</v>
      </c>
      <c r="C4462" s="246" t="s">
        <v>5304</v>
      </c>
      <c r="D4462" s="247">
        <v>57.1</v>
      </c>
    </row>
    <row r="4463" spans="1:4" ht="13.5" x14ac:dyDescent="0.25">
      <c r="A4463" s="246">
        <v>94788</v>
      </c>
      <c r="B4463" s="246" t="s">
        <v>9704</v>
      </c>
      <c r="C4463" s="246" t="s">
        <v>5304</v>
      </c>
      <c r="D4463" s="247">
        <v>82.57</v>
      </c>
    </row>
    <row r="4464" spans="1:4" ht="13.5" x14ac:dyDescent="0.25">
      <c r="A4464" s="246">
        <v>94789</v>
      </c>
      <c r="B4464" s="246" t="s">
        <v>9705</v>
      </c>
      <c r="C4464" s="246" t="s">
        <v>5304</v>
      </c>
      <c r="D4464" s="247">
        <v>259.26</v>
      </c>
    </row>
    <row r="4465" spans="1:4" ht="13.5" x14ac:dyDescent="0.25">
      <c r="A4465" s="246">
        <v>94790</v>
      </c>
      <c r="B4465" s="246" t="s">
        <v>9706</v>
      </c>
      <c r="C4465" s="246" t="s">
        <v>5304</v>
      </c>
      <c r="D4465" s="247">
        <v>299.89999999999998</v>
      </c>
    </row>
    <row r="4466" spans="1:4" ht="13.5" x14ac:dyDescent="0.25">
      <c r="A4466" s="246">
        <v>94791</v>
      </c>
      <c r="B4466" s="246" t="s">
        <v>9707</v>
      </c>
      <c r="C4466" s="246" t="s">
        <v>5304</v>
      </c>
      <c r="D4466" s="247">
        <v>420.14</v>
      </c>
    </row>
    <row r="4467" spans="1:4" ht="13.5" x14ac:dyDescent="0.25">
      <c r="A4467" s="246">
        <v>94863</v>
      </c>
      <c r="B4467" s="246" t="s">
        <v>9708</v>
      </c>
      <c r="C4467" s="246" t="s">
        <v>5304</v>
      </c>
      <c r="D4467" s="247">
        <v>183.57</v>
      </c>
    </row>
    <row r="4468" spans="1:4" ht="13.5" x14ac:dyDescent="0.25">
      <c r="A4468" s="246">
        <v>95141</v>
      </c>
      <c r="B4468" s="246" t="s">
        <v>9709</v>
      </c>
      <c r="C4468" s="246" t="s">
        <v>5304</v>
      </c>
      <c r="D4468" s="247">
        <v>29.96</v>
      </c>
    </row>
    <row r="4469" spans="1:4" ht="13.5" x14ac:dyDescent="0.25">
      <c r="A4469" s="246">
        <v>95237</v>
      </c>
      <c r="B4469" s="246" t="s">
        <v>9710</v>
      </c>
      <c r="C4469" s="246" t="s">
        <v>5304</v>
      </c>
      <c r="D4469" s="247">
        <v>24.21</v>
      </c>
    </row>
    <row r="4470" spans="1:4" ht="13.5" x14ac:dyDescent="0.25">
      <c r="A4470" s="246">
        <v>95693</v>
      </c>
      <c r="B4470" s="246" t="s">
        <v>9711</v>
      </c>
      <c r="C4470" s="246" t="s">
        <v>5304</v>
      </c>
      <c r="D4470" s="247">
        <v>63.64</v>
      </c>
    </row>
    <row r="4471" spans="1:4" ht="13.5" x14ac:dyDescent="0.25">
      <c r="A4471" s="246">
        <v>95694</v>
      </c>
      <c r="B4471" s="246" t="s">
        <v>9712</v>
      </c>
      <c r="C4471" s="246" t="s">
        <v>5304</v>
      </c>
      <c r="D4471" s="247">
        <v>82.99</v>
      </c>
    </row>
    <row r="4472" spans="1:4" ht="13.5" x14ac:dyDescent="0.25">
      <c r="A4472" s="246">
        <v>95695</v>
      </c>
      <c r="B4472" s="246" t="s">
        <v>9713</v>
      </c>
      <c r="C4472" s="246" t="s">
        <v>5304</v>
      </c>
      <c r="D4472" s="247">
        <v>81.459999999999994</v>
      </c>
    </row>
    <row r="4473" spans="1:4" ht="13.5" x14ac:dyDescent="0.25">
      <c r="A4473" s="246">
        <v>95696</v>
      </c>
      <c r="B4473" s="246" t="s">
        <v>9714</v>
      </c>
      <c r="C4473" s="246" t="s">
        <v>5304</v>
      </c>
      <c r="D4473" s="247">
        <v>36.49</v>
      </c>
    </row>
    <row r="4474" spans="1:4" ht="13.5" x14ac:dyDescent="0.25">
      <c r="A4474" s="246">
        <v>96637</v>
      </c>
      <c r="B4474" s="246" t="s">
        <v>9715</v>
      </c>
      <c r="C4474" s="246" t="s">
        <v>5304</v>
      </c>
      <c r="D4474" s="247">
        <v>12.61</v>
      </c>
    </row>
    <row r="4475" spans="1:4" ht="13.5" x14ac:dyDescent="0.25">
      <c r="A4475" s="246">
        <v>96638</v>
      </c>
      <c r="B4475" s="246" t="s">
        <v>9716</v>
      </c>
      <c r="C4475" s="246" t="s">
        <v>5304</v>
      </c>
      <c r="D4475" s="247">
        <v>11.95</v>
      </c>
    </row>
    <row r="4476" spans="1:4" ht="13.5" x14ac:dyDescent="0.25">
      <c r="A4476" s="246">
        <v>96639</v>
      </c>
      <c r="B4476" s="246" t="s">
        <v>9717</v>
      </c>
      <c r="C4476" s="246" t="s">
        <v>5304</v>
      </c>
      <c r="D4476" s="247">
        <v>8.9600000000000009</v>
      </c>
    </row>
    <row r="4477" spans="1:4" ht="13.5" x14ac:dyDescent="0.25">
      <c r="A4477" s="246">
        <v>96640</v>
      </c>
      <c r="B4477" s="246" t="s">
        <v>9718</v>
      </c>
      <c r="C4477" s="246" t="s">
        <v>5304</v>
      </c>
      <c r="D4477" s="247">
        <v>27.28</v>
      </c>
    </row>
    <row r="4478" spans="1:4" ht="13.5" x14ac:dyDescent="0.25">
      <c r="A4478" s="246">
        <v>96641</v>
      </c>
      <c r="B4478" s="246" t="s">
        <v>9719</v>
      </c>
      <c r="C4478" s="246" t="s">
        <v>5304</v>
      </c>
      <c r="D4478" s="247">
        <v>20.73</v>
      </c>
    </row>
    <row r="4479" spans="1:4" ht="13.5" x14ac:dyDescent="0.25">
      <c r="A4479" s="246">
        <v>96642</v>
      </c>
      <c r="B4479" s="246" t="s">
        <v>9720</v>
      </c>
      <c r="C4479" s="246" t="s">
        <v>5304</v>
      </c>
      <c r="D4479" s="247">
        <v>16.64</v>
      </c>
    </row>
    <row r="4480" spans="1:4" ht="13.5" x14ac:dyDescent="0.25">
      <c r="A4480" s="246">
        <v>96643</v>
      </c>
      <c r="B4480" s="246" t="s">
        <v>9721</v>
      </c>
      <c r="C4480" s="246" t="s">
        <v>5304</v>
      </c>
      <c r="D4480" s="247">
        <v>54.99</v>
      </c>
    </row>
    <row r="4481" spans="1:4" ht="13.5" x14ac:dyDescent="0.25">
      <c r="A4481" s="246">
        <v>96650</v>
      </c>
      <c r="B4481" s="246" t="s">
        <v>9722</v>
      </c>
      <c r="C4481" s="246" t="s">
        <v>5304</v>
      </c>
      <c r="D4481" s="247">
        <v>9.6999999999999993</v>
      </c>
    </row>
    <row r="4482" spans="1:4" ht="13.5" x14ac:dyDescent="0.25">
      <c r="A4482" s="246">
        <v>96651</v>
      </c>
      <c r="B4482" s="246" t="s">
        <v>9723</v>
      </c>
      <c r="C4482" s="246" t="s">
        <v>5304</v>
      </c>
      <c r="D4482" s="247">
        <v>9.0399999999999991</v>
      </c>
    </row>
    <row r="4483" spans="1:4" ht="13.5" x14ac:dyDescent="0.25">
      <c r="A4483" s="246">
        <v>96652</v>
      </c>
      <c r="B4483" s="246" t="s">
        <v>9724</v>
      </c>
      <c r="C4483" s="246" t="s">
        <v>5304</v>
      </c>
      <c r="D4483" s="247">
        <v>18.03</v>
      </c>
    </row>
    <row r="4484" spans="1:4" ht="13.5" x14ac:dyDescent="0.25">
      <c r="A4484" s="246">
        <v>96653</v>
      </c>
      <c r="B4484" s="246" t="s">
        <v>9725</v>
      </c>
      <c r="C4484" s="246" t="s">
        <v>5304</v>
      </c>
      <c r="D4484" s="247">
        <v>17.96</v>
      </c>
    </row>
    <row r="4485" spans="1:4" ht="13.5" x14ac:dyDescent="0.25">
      <c r="A4485" s="246">
        <v>96654</v>
      </c>
      <c r="B4485" s="246" t="s">
        <v>9726</v>
      </c>
      <c r="C4485" s="246" t="s">
        <v>5304</v>
      </c>
      <c r="D4485" s="247">
        <v>30.31</v>
      </c>
    </row>
    <row r="4486" spans="1:4" ht="13.5" x14ac:dyDescent="0.25">
      <c r="A4486" s="246">
        <v>96655</v>
      </c>
      <c r="B4486" s="246" t="s">
        <v>9727</v>
      </c>
      <c r="C4486" s="246" t="s">
        <v>5304</v>
      </c>
      <c r="D4486" s="247">
        <v>29.6</v>
      </c>
    </row>
    <row r="4487" spans="1:4" ht="13.5" x14ac:dyDescent="0.25">
      <c r="A4487" s="246">
        <v>96656</v>
      </c>
      <c r="B4487" s="246" t="s">
        <v>9728</v>
      </c>
      <c r="C4487" s="246" t="s">
        <v>5304</v>
      </c>
      <c r="D4487" s="247">
        <v>7.04</v>
      </c>
    </row>
    <row r="4488" spans="1:4" ht="13.5" x14ac:dyDescent="0.25">
      <c r="A4488" s="246">
        <v>96657</v>
      </c>
      <c r="B4488" s="246" t="s">
        <v>9729</v>
      </c>
      <c r="C4488" s="246" t="s">
        <v>5304</v>
      </c>
      <c r="D4488" s="247">
        <v>25.36</v>
      </c>
    </row>
    <row r="4489" spans="1:4" ht="13.5" x14ac:dyDescent="0.25">
      <c r="A4489" s="246">
        <v>96658</v>
      </c>
      <c r="B4489" s="246" t="s">
        <v>9730</v>
      </c>
      <c r="C4489" s="246" t="s">
        <v>5304</v>
      </c>
      <c r="D4489" s="247">
        <v>18.809999999999999</v>
      </c>
    </row>
    <row r="4490" spans="1:4" ht="13.5" x14ac:dyDescent="0.25">
      <c r="A4490" s="246">
        <v>96659</v>
      </c>
      <c r="B4490" s="246" t="s">
        <v>9731</v>
      </c>
      <c r="C4490" s="246" t="s">
        <v>5304</v>
      </c>
      <c r="D4490" s="247">
        <v>12.25</v>
      </c>
    </row>
    <row r="4491" spans="1:4" ht="13.5" x14ac:dyDescent="0.25">
      <c r="A4491" s="246">
        <v>96660</v>
      </c>
      <c r="B4491" s="246" t="s">
        <v>9732</v>
      </c>
      <c r="C4491" s="246" t="s">
        <v>5304</v>
      </c>
      <c r="D4491" s="247">
        <v>42.8</v>
      </c>
    </row>
    <row r="4492" spans="1:4" ht="13.5" x14ac:dyDescent="0.25">
      <c r="A4492" s="246">
        <v>96661</v>
      </c>
      <c r="B4492" s="246" t="s">
        <v>9733</v>
      </c>
      <c r="C4492" s="246" t="s">
        <v>5304</v>
      </c>
      <c r="D4492" s="247">
        <v>32.74</v>
      </c>
    </row>
    <row r="4493" spans="1:4" ht="13.5" x14ac:dyDescent="0.25">
      <c r="A4493" s="246">
        <v>96662</v>
      </c>
      <c r="B4493" s="246" t="s">
        <v>9734</v>
      </c>
      <c r="C4493" s="246" t="s">
        <v>5304</v>
      </c>
      <c r="D4493" s="247">
        <v>12.59</v>
      </c>
    </row>
    <row r="4494" spans="1:4" ht="13.5" x14ac:dyDescent="0.25">
      <c r="A4494" s="246">
        <v>96663</v>
      </c>
      <c r="B4494" s="246" t="s">
        <v>9735</v>
      </c>
      <c r="C4494" s="246" t="s">
        <v>5304</v>
      </c>
      <c r="D4494" s="247">
        <v>23.12</v>
      </c>
    </row>
    <row r="4495" spans="1:4" ht="13.5" x14ac:dyDescent="0.25">
      <c r="A4495" s="246">
        <v>96664</v>
      </c>
      <c r="B4495" s="246" t="s">
        <v>9736</v>
      </c>
      <c r="C4495" s="246" t="s">
        <v>5304</v>
      </c>
      <c r="D4495" s="247">
        <v>25.27</v>
      </c>
    </row>
    <row r="4496" spans="1:4" ht="13.5" x14ac:dyDescent="0.25">
      <c r="A4496" s="246">
        <v>96665</v>
      </c>
      <c r="B4496" s="246" t="s">
        <v>9737</v>
      </c>
      <c r="C4496" s="246" t="s">
        <v>5304</v>
      </c>
      <c r="D4496" s="247">
        <v>12.73</v>
      </c>
    </row>
    <row r="4497" spans="1:4" ht="13.5" x14ac:dyDescent="0.25">
      <c r="A4497" s="246">
        <v>96666</v>
      </c>
      <c r="B4497" s="246" t="s">
        <v>9738</v>
      </c>
      <c r="C4497" s="246" t="s">
        <v>5304</v>
      </c>
      <c r="D4497" s="247">
        <v>24.21</v>
      </c>
    </row>
    <row r="4498" spans="1:4" ht="13.5" x14ac:dyDescent="0.25">
      <c r="A4498" s="246">
        <v>96667</v>
      </c>
      <c r="B4498" s="246" t="s">
        <v>9739</v>
      </c>
      <c r="C4498" s="246" t="s">
        <v>5304</v>
      </c>
      <c r="D4498" s="247">
        <v>43.39</v>
      </c>
    </row>
    <row r="4499" spans="1:4" ht="13.5" x14ac:dyDescent="0.25">
      <c r="A4499" s="246">
        <v>96684</v>
      </c>
      <c r="B4499" s="246" t="s">
        <v>9740</v>
      </c>
      <c r="C4499" s="246" t="s">
        <v>5304</v>
      </c>
      <c r="D4499" s="247">
        <v>5.32</v>
      </c>
    </row>
    <row r="4500" spans="1:4" ht="13.5" x14ac:dyDescent="0.25">
      <c r="A4500" s="246">
        <v>96685</v>
      </c>
      <c r="B4500" s="246" t="s">
        <v>9741</v>
      </c>
      <c r="C4500" s="246" t="s">
        <v>5304</v>
      </c>
      <c r="D4500" s="247">
        <v>4.66</v>
      </c>
    </row>
    <row r="4501" spans="1:4" ht="13.5" x14ac:dyDescent="0.25">
      <c r="A4501" s="246">
        <v>96686</v>
      </c>
      <c r="B4501" s="246" t="s">
        <v>9742</v>
      </c>
      <c r="C4501" s="246" t="s">
        <v>5304</v>
      </c>
      <c r="D4501" s="247">
        <v>8.02</v>
      </c>
    </row>
    <row r="4502" spans="1:4" ht="13.5" x14ac:dyDescent="0.25">
      <c r="A4502" s="246">
        <v>96687</v>
      </c>
      <c r="B4502" s="246" t="s">
        <v>9743</v>
      </c>
      <c r="C4502" s="246" t="s">
        <v>5304</v>
      </c>
      <c r="D4502" s="247">
        <v>7.95</v>
      </c>
    </row>
    <row r="4503" spans="1:4" ht="13.5" x14ac:dyDescent="0.25">
      <c r="A4503" s="246">
        <v>96688</v>
      </c>
      <c r="B4503" s="246" t="s">
        <v>9744</v>
      </c>
      <c r="C4503" s="246" t="s">
        <v>5304</v>
      </c>
      <c r="D4503" s="247">
        <v>14.12</v>
      </c>
    </row>
    <row r="4504" spans="1:4" ht="13.5" x14ac:dyDescent="0.25">
      <c r="A4504" s="246">
        <v>96689</v>
      </c>
      <c r="B4504" s="246" t="s">
        <v>9745</v>
      </c>
      <c r="C4504" s="246" t="s">
        <v>5304</v>
      </c>
      <c r="D4504" s="247">
        <v>13.41</v>
      </c>
    </row>
    <row r="4505" spans="1:4" ht="13.5" x14ac:dyDescent="0.25">
      <c r="A4505" s="246">
        <v>96690</v>
      </c>
      <c r="B4505" s="246" t="s">
        <v>9746</v>
      </c>
      <c r="C4505" s="246" t="s">
        <v>5304</v>
      </c>
      <c r="D4505" s="247">
        <v>27</v>
      </c>
    </row>
    <row r="4506" spans="1:4" ht="13.5" x14ac:dyDescent="0.25">
      <c r="A4506" s="246">
        <v>96691</v>
      </c>
      <c r="B4506" s="246" t="s">
        <v>9747</v>
      </c>
      <c r="C4506" s="246" t="s">
        <v>5304</v>
      </c>
      <c r="D4506" s="247">
        <v>27.98</v>
      </c>
    </row>
    <row r="4507" spans="1:4" ht="13.5" x14ac:dyDescent="0.25">
      <c r="A4507" s="246">
        <v>96692</v>
      </c>
      <c r="B4507" s="246" t="s">
        <v>9748</v>
      </c>
      <c r="C4507" s="246" t="s">
        <v>5304</v>
      </c>
      <c r="D4507" s="247">
        <v>40.75</v>
      </c>
    </row>
    <row r="4508" spans="1:4" ht="13.5" x14ac:dyDescent="0.25">
      <c r="A4508" s="246">
        <v>96693</v>
      </c>
      <c r="B4508" s="246" t="s">
        <v>9749</v>
      </c>
      <c r="C4508" s="246" t="s">
        <v>5304</v>
      </c>
      <c r="D4508" s="247">
        <v>38.340000000000003</v>
      </c>
    </row>
    <row r="4509" spans="1:4" ht="13.5" x14ac:dyDescent="0.25">
      <c r="A4509" s="246">
        <v>96694</v>
      </c>
      <c r="B4509" s="246" t="s">
        <v>9750</v>
      </c>
      <c r="C4509" s="246" t="s">
        <v>5304</v>
      </c>
      <c r="D4509" s="247">
        <v>93.27</v>
      </c>
    </row>
    <row r="4510" spans="1:4" ht="13.5" x14ac:dyDescent="0.25">
      <c r="A4510" s="246">
        <v>96695</v>
      </c>
      <c r="B4510" s="246" t="s">
        <v>9751</v>
      </c>
      <c r="C4510" s="246" t="s">
        <v>5304</v>
      </c>
      <c r="D4510" s="247">
        <v>90.44</v>
      </c>
    </row>
    <row r="4511" spans="1:4" ht="13.5" x14ac:dyDescent="0.25">
      <c r="A4511" s="246">
        <v>96696</v>
      </c>
      <c r="B4511" s="246" t="s">
        <v>9752</v>
      </c>
      <c r="C4511" s="246" t="s">
        <v>5304</v>
      </c>
      <c r="D4511" s="247">
        <v>140.96</v>
      </c>
    </row>
    <row r="4512" spans="1:4" ht="13.5" x14ac:dyDescent="0.25">
      <c r="A4512" s="246">
        <v>96697</v>
      </c>
      <c r="B4512" s="246" t="s">
        <v>9753</v>
      </c>
      <c r="C4512" s="246" t="s">
        <v>5304</v>
      </c>
      <c r="D4512" s="247">
        <v>211.04</v>
      </c>
    </row>
    <row r="4513" spans="1:4" ht="13.5" x14ac:dyDescent="0.25">
      <c r="A4513" s="246">
        <v>96698</v>
      </c>
      <c r="B4513" s="246" t="s">
        <v>9754</v>
      </c>
      <c r="C4513" s="246" t="s">
        <v>5304</v>
      </c>
      <c r="D4513" s="247">
        <v>4.12</v>
      </c>
    </row>
    <row r="4514" spans="1:4" ht="13.5" x14ac:dyDescent="0.25">
      <c r="A4514" s="246">
        <v>96699</v>
      </c>
      <c r="B4514" s="246" t="s">
        <v>9755</v>
      </c>
      <c r="C4514" s="246" t="s">
        <v>5304</v>
      </c>
      <c r="D4514" s="247">
        <v>22.44</v>
      </c>
    </row>
    <row r="4515" spans="1:4" ht="13.5" x14ac:dyDescent="0.25">
      <c r="A4515" s="246">
        <v>96700</v>
      </c>
      <c r="B4515" s="246" t="s">
        <v>9756</v>
      </c>
      <c r="C4515" s="246" t="s">
        <v>5304</v>
      </c>
      <c r="D4515" s="247">
        <v>15.89</v>
      </c>
    </row>
    <row r="4516" spans="1:4" ht="13.5" x14ac:dyDescent="0.25">
      <c r="A4516" s="246">
        <v>96701</v>
      </c>
      <c r="B4516" s="246" t="s">
        <v>9757</v>
      </c>
      <c r="C4516" s="246" t="s">
        <v>5304</v>
      </c>
      <c r="D4516" s="247">
        <v>5.57</v>
      </c>
    </row>
    <row r="4517" spans="1:4" ht="13.5" x14ac:dyDescent="0.25">
      <c r="A4517" s="246">
        <v>96702</v>
      </c>
      <c r="B4517" s="246" t="s">
        <v>9758</v>
      </c>
      <c r="C4517" s="246" t="s">
        <v>5304</v>
      </c>
      <c r="D4517" s="247">
        <v>5.91</v>
      </c>
    </row>
    <row r="4518" spans="1:4" ht="13.5" x14ac:dyDescent="0.25">
      <c r="A4518" s="246">
        <v>96703</v>
      </c>
      <c r="B4518" s="246" t="s">
        <v>9759</v>
      </c>
      <c r="C4518" s="246" t="s">
        <v>5304</v>
      </c>
      <c r="D4518" s="247">
        <v>12.3</v>
      </c>
    </row>
    <row r="4519" spans="1:4" ht="13.5" x14ac:dyDescent="0.25">
      <c r="A4519" s="246">
        <v>96704</v>
      </c>
      <c r="B4519" s="246" t="s">
        <v>9760</v>
      </c>
      <c r="C4519" s="246" t="s">
        <v>5304</v>
      </c>
      <c r="D4519" s="247">
        <v>14.45</v>
      </c>
    </row>
    <row r="4520" spans="1:4" ht="13.5" x14ac:dyDescent="0.25">
      <c r="A4520" s="246">
        <v>96705</v>
      </c>
      <c r="B4520" s="246" t="s">
        <v>9761</v>
      </c>
      <c r="C4520" s="246" t="s">
        <v>5304</v>
      </c>
      <c r="D4520" s="247">
        <v>18.54</v>
      </c>
    </row>
    <row r="4521" spans="1:4" ht="13.5" x14ac:dyDescent="0.25">
      <c r="A4521" s="246">
        <v>96706</v>
      </c>
      <c r="B4521" s="246" t="s">
        <v>9762</v>
      </c>
      <c r="C4521" s="246" t="s">
        <v>5304</v>
      </c>
      <c r="D4521" s="247">
        <v>27.79</v>
      </c>
    </row>
    <row r="4522" spans="1:4" ht="13.5" x14ac:dyDescent="0.25">
      <c r="A4522" s="246">
        <v>96707</v>
      </c>
      <c r="B4522" s="246" t="s">
        <v>9763</v>
      </c>
      <c r="C4522" s="246" t="s">
        <v>5304</v>
      </c>
      <c r="D4522" s="247">
        <v>59.78</v>
      </c>
    </row>
    <row r="4523" spans="1:4" ht="13.5" x14ac:dyDescent="0.25">
      <c r="A4523" s="246">
        <v>96708</v>
      </c>
      <c r="B4523" s="246" t="s">
        <v>9764</v>
      </c>
      <c r="C4523" s="246" t="s">
        <v>5304</v>
      </c>
      <c r="D4523" s="247">
        <v>94.95</v>
      </c>
    </row>
    <row r="4524" spans="1:4" ht="13.5" x14ac:dyDescent="0.25">
      <c r="A4524" s="246">
        <v>96709</v>
      </c>
      <c r="B4524" s="246" t="s">
        <v>9765</v>
      </c>
      <c r="C4524" s="246" t="s">
        <v>5304</v>
      </c>
      <c r="D4524" s="247">
        <v>150.57</v>
      </c>
    </row>
    <row r="4525" spans="1:4" ht="13.5" x14ac:dyDescent="0.25">
      <c r="A4525" s="246">
        <v>96710</v>
      </c>
      <c r="B4525" s="246" t="s">
        <v>9766</v>
      </c>
      <c r="C4525" s="246" t="s">
        <v>5304</v>
      </c>
      <c r="D4525" s="247">
        <v>6.94</v>
      </c>
    </row>
    <row r="4526" spans="1:4" ht="13.5" x14ac:dyDescent="0.25">
      <c r="A4526" s="246">
        <v>96711</v>
      </c>
      <c r="B4526" s="246" t="s">
        <v>9767</v>
      </c>
      <c r="C4526" s="246" t="s">
        <v>5304</v>
      </c>
      <c r="D4526" s="247">
        <v>10.89</v>
      </c>
    </row>
    <row r="4527" spans="1:4" ht="13.5" x14ac:dyDescent="0.25">
      <c r="A4527" s="246">
        <v>96712</v>
      </c>
      <c r="B4527" s="246" t="s">
        <v>9768</v>
      </c>
      <c r="C4527" s="246" t="s">
        <v>5304</v>
      </c>
      <c r="D4527" s="247">
        <v>21.76</v>
      </c>
    </row>
    <row r="4528" spans="1:4" ht="13.5" x14ac:dyDescent="0.25">
      <c r="A4528" s="246">
        <v>96713</v>
      </c>
      <c r="B4528" s="246" t="s">
        <v>9769</v>
      </c>
      <c r="C4528" s="246" t="s">
        <v>5304</v>
      </c>
      <c r="D4528" s="247">
        <v>29.92</v>
      </c>
    </row>
    <row r="4529" spans="1:4" ht="13.5" x14ac:dyDescent="0.25">
      <c r="A4529" s="246">
        <v>96714</v>
      </c>
      <c r="B4529" s="246" t="s">
        <v>9770</v>
      </c>
      <c r="C4529" s="246" t="s">
        <v>5304</v>
      </c>
      <c r="D4529" s="247">
        <v>51.08</v>
      </c>
    </row>
    <row r="4530" spans="1:4" ht="13.5" x14ac:dyDescent="0.25">
      <c r="A4530" s="246">
        <v>96715</v>
      </c>
      <c r="B4530" s="246" t="s">
        <v>9771</v>
      </c>
      <c r="C4530" s="246" t="s">
        <v>5304</v>
      </c>
      <c r="D4530" s="247">
        <v>98.79</v>
      </c>
    </row>
    <row r="4531" spans="1:4" ht="13.5" x14ac:dyDescent="0.25">
      <c r="A4531" s="246">
        <v>96716</v>
      </c>
      <c r="B4531" s="246" t="s">
        <v>9772</v>
      </c>
      <c r="C4531" s="246" t="s">
        <v>5304</v>
      </c>
      <c r="D4531" s="247">
        <v>149.04</v>
      </c>
    </row>
    <row r="4532" spans="1:4" ht="13.5" x14ac:dyDescent="0.25">
      <c r="A4532" s="246">
        <v>96717</v>
      </c>
      <c r="B4532" s="246" t="s">
        <v>9773</v>
      </c>
      <c r="C4532" s="246" t="s">
        <v>5304</v>
      </c>
      <c r="D4532" s="247">
        <v>235.77</v>
      </c>
    </row>
    <row r="4533" spans="1:4" ht="13.5" x14ac:dyDescent="0.25">
      <c r="A4533" s="246">
        <v>96736</v>
      </c>
      <c r="B4533" s="246" t="s">
        <v>9774</v>
      </c>
      <c r="C4533" s="246" t="s">
        <v>5304</v>
      </c>
      <c r="D4533" s="247">
        <v>5.23</v>
      </c>
    </row>
    <row r="4534" spans="1:4" ht="13.5" x14ac:dyDescent="0.25">
      <c r="A4534" s="246">
        <v>96737</v>
      </c>
      <c r="B4534" s="246" t="s">
        <v>9775</v>
      </c>
      <c r="C4534" s="246" t="s">
        <v>5304</v>
      </c>
      <c r="D4534" s="247">
        <v>6.23</v>
      </c>
    </row>
    <row r="4535" spans="1:4" ht="13.5" x14ac:dyDescent="0.25">
      <c r="A4535" s="246">
        <v>96738</v>
      </c>
      <c r="B4535" s="246" t="s">
        <v>9776</v>
      </c>
      <c r="C4535" s="246" t="s">
        <v>5304</v>
      </c>
      <c r="D4535" s="247">
        <v>24.55</v>
      </c>
    </row>
    <row r="4536" spans="1:4" ht="13.5" x14ac:dyDescent="0.25">
      <c r="A4536" s="246">
        <v>96739</v>
      </c>
      <c r="B4536" s="246" t="s">
        <v>9777</v>
      </c>
      <c r="C4536" s="246" t="s">
        <v>5304</v>
      </c>
      <c r="D4536" s="247">
        <v>8.07</v>
      </c>
    </row>
    <row r="4537" spans="1:4" ht="13.5" x14ac:dyDescent="0.25">
      <c r="A4537" s="246">
        <v>96740</v>
      </c>
      <c r="B4537" s="246" t="s">
        <v>9778</v>
      </c>
      <c r="C4537" s="246" t="s">
        <v>5304</v>
      </c>
      <c r="D4537" s="247">
        <v>38.619999999999997</v>
      </c>
    </row>
    <row r="4538" spans="1:4" ht="13.5" x14ac:dyDescent="0.25">
      <c r="A4538" s="246">
        <v>96741</v>
      </c>
      <c r="B4538" s="246" t="s">
        <v>9779</v>
      </c>
      <c r="C4538" s="246" t="s">
        <v>5304</v>
      </c>
      <c r="D4538" s="247">
        <v>14.03</v>
      </c>
    </row>
    <row r="4539" spans="1:4" ht="13.5" x14ac:dyDescent="0.25">
      <c r="A4539" s="246">
        <v>96742</v>
      </c>
      <c r="B4539" s="246" t="s">
        <v>9780</v>
      </c>
      <c r="C4539" s="246" t="s">
        <v>5304</v>
      </c>
      <c r="D4539" s="247">
        <v>21.27</v>
      </c>
    </row>
    <row r="4540" spans="1:4" ht="13.5" x14ac:dyDescent="0.25">
      <c r="A4540" s="246">
        <v>96743</v>
      </c>
      <c r="B4540" s="246" t="s">
        <v>9781</v>
      </c>
      <c r="C4540" s="246" t="s">
        <v>5304</v>
      </c>
      <c r="D4540" s="247">
        <v>28.52</v>
      </c>
    </row>
    <row r="4541" spans="1:4" ht="13.5" x14ac:dyDescent="0.25">
      <c r="A4541" s="246">
        <v>96744</v>
      </c>
      <c r="B4541" s="246" t="s">
        <v>9782</v>
      </c>
      <c r="C4541" s="246" t="s">
        <v>5304</v>
      </c>
      <c r="D4541" s="247">
        <v>62.47</v>
      </c>
    </row>
    <row r="4542" spans="1:4" ht="13.5" x14ac:dyDescent="0.25">
      <c r="A4542" s="246">
        <v>96745</v>
      </c>
      <c r="B4542" s="246" t="s">
        <v>9783</v>
      </c>
      <c r="C4542" s="246" t="s">
        <v>5304</v>
      </c>
      <c r="D4542" s="247">
        <v>94.3</v>
      </c>
    </row>
    <row r="4543" spans="1:4" ht="13.5" x14ac:dyDescent="0.25">
      <c r="A4543" s="246">
        <v>96746</v>
      </c>
      <c r="B4543" s="246" t="s">
        <v>9784</v>
      </c>
      <c r="C4543" s="246" t="s">
        <v>5304</v>
      </c>
      <c r="D4543" s="247">
        <v>150.54</v>
      </c>
    </row>
    <row r="4544" spans="1:4" ht="13.5" x14ac:dyDescent="0.25">
      <c r="A4544" s="246">
        <v>96747</v>
      </c>
      <c r="B4544" s="246" t="s">
        <v>9785</v>
      </c>
      <c r="C4544" s="246" t="s">
        <v>5304</v>
      </c>
      <c r="D4544" s="247">
        <v>7.25</v>
      </c>
    </row>
    <row r="4545" spans="1:4" ht="13.5" x14ac:dyDescent="0.25">
      <c r="A4545" s="246">
        <v>96748</v>
      </c>
      <c r="B4545" s="246" t="s">
        <v>9786</v>
      </c>
      <c r="C4545" s="246" t="s">
        <v>5304</v>
      </c>
      <c r="D4545" s="247">
        <v>8.51</v>
      </c>
    </row>
    <row r="4546" spans="1:4" ht="13.5" x14ac:dyDescent="0.25">
      <c r="A4546" s="246">
        <v>96749</v>
      </c>
      <c r="B4546" s="246" t="s">
        <v>9787</v>
      </c>
      <c r="C4546" s="246" t="s">
        <v>5304</v>
      </c>
      <c r="D4546" s="247">
        <v>11.77</v>
      </c>
    </row>
    <row r="4547" spans="1:4" ht="13.5" x14ac:dyDescent="0.25">
      <c r="A4547" s="246">
        <v>96750</v>
      </c>
      <c r="B4547" s="246" t="s">
        <v>9788</v>
      </c>
      <c r="C4547" s="246" t="s">
        <v>5304</v>
      </c>
      <c r="D4547" s="247">
        <v>16.68</v>
      </c>
    </row>
    <row r="4548" spans="1:4" ht="13.5" x14ac:dyDescent="0.25">
      <c r="A4548" s="246">
        <v>96751</v>
      </c>
      <c r="B4548" s="246" t="s">
        <v>9789</v>
      </c>
      <c r="C4548" s="246" t="s">
        <v>5304</v>
      </c>
      <c r="D4548" s="247">
        <v>31.06</v>
      </c>
    </row>
    <row r="4549" spans="1:4" ht="13.5" x14ac:dyDescent="0.25">
      <c r="A4549" s="246">
        <v>96752</v>
      </c>
      <c r="B4549" s="246" t="s">
        <v>9790</v>
      </c>
      <c r="C4549" s="246" t="s">
        <v>5304</v>
      </c>
      <c r="D4549" s="247">
        <v>41.82</v>
      </c>
    </row>
    <row r="4550" spans="1:4" ht="13.5" x14ac:dyDescent="0.25">
      <c r="A4550" s="246">
        <v>96753</v>
      </c>
      <c r="B4550" s="246" t="s">
        <v>9791</v>
      </c>
      <c r="C4550" s="246" t="s">
        <v>5304</v>
      </c>
      <c r="D4550" s="247">
        <v>97.3</v>
      </c>
    </row>
    <row r="4551" spans="1:4" ht="13.5" x14ac:dyDescent="0.25">
      <c r="A4551" s="246">
        <v>96754</v>
      </c>
      <c r="B4551" s="246" t="s">
        <v>9792</v>
      </c>
      <c r="C4551" s="246" t="s">
        <v>5304</v>
      </c>
      <c r="D4551" s="247">
        <v>139.96</v>
      </c>
    </row>
    <row r="4552" spans="1:4" ht="13.5" x14ac:dyDescent="0.25">
      <c r="A4552" s="246">
        <v>96755</v>
      </c>
      <c r="B4552" s="246" t="s">
        <v>9793</v>
      </c>
      <c r="C4552" s="246" t="s">
        <v>5304</v>
      </c>
      <c r="D4552" s="247">
        <v>211.01</v>
      </c>
    </row>
    <row r="4553" spans="1:4" ht="13.5" x14ac:dyDescent="0.25">
      <c r="A4553" s="246">
        <v>96756</v>
      </c>
      <c r="B4553" s="246" t="s">
        <v>9794</v>
      </c>
      <c r="C4553" s="246" t="s">
        <v>5304</v>
      </c>
      <c r="D4553" s="247">
        <v>14.42</v>
      </c>
    </row>
    <row r="4554" spans="1:4" ht="13.5" x14ac:dyDescent="0.25">
      <c r="A4554" s="246">
        <v>96757</v>
      </c>
      <c r="B4554" s="246" t="s">
        <v>9795</v>
      </c>
      <c r="C4554" s="246" t="s">
        <v>5304</v>
      </c>
      <c r="D4554" s="247">
        <v>13.76</v>
      </c>
    </row>
    <row r="4555" spans="1:4" ht="13.5" x14ac:dyDescent="0.25">
      <c r="A4555" s="246">
        <v>96758</v>
      </c>
      <c r="B4555" s="246" t="s">
        <v>9796</v>
      </c>
      <c r="C4555" s="246" t="s">
        <v>5304</v>
      </c>
      <c r="D4555" s="247">
        <v>15.88</v>
      </c>
    </row>
    <row r="4556" spans="1:4" ht="13.5" x14ac:dyDescent="0.25">
      <c r="A4556" s="246">
        <v>96759</v>
      </c>
      <c r="B4556" s="246" t="s">
        <v>9797</v>
      </c>
      <c r="C4556" s="246" t="s">
        <v>5304</v>
      </c>
      <c r="D4556" s="247">
        <v>25.21</v>
      </c>
    </row>
    <row r="4557" spans="1:4" ht="13.5" x14ac:dyDescent="0.25">
      <c r="A4557" s="246">
        <v>96760</v>
      </c>
      <c r="B4557" s="246" t="s">
        <v>9798</v>
      </c>
      <c r="C4557" s="246" t="s">
        <v>5304</v>
      </c>
      <c r="D4557" s="247">
        <v>35.33</v>
      </c>
    </row>
    <row r="4558" spans="1:4" ht="13.5" x14ac:dyDescent="0.25">
      <c r="A4558" s="246">
        <v>96761</v>
      </c>
      <c r="B4558" s="246" t="s">
        <v>9799</v>
      </c>
      <c r="C4558" s="246" t="s">
        <v>5304</v>
      </c>
      <c r="D4558" s="247">
        <v>52.54</v>
      </c>
    </row>
    <row r="4559" spans="1:4" ht="13.5" x14ac:dyDescent="0.25">
      <c r="A4559" s="246">
        <v>96762</v>
      </c>
      <c r="B4559" s="246" t="s">
        <v>9800</v>
      </c>
      <c r="C4559" s="246" t="s">
        <v>5304</v>
      </c>
      <c r="D4559" s="247">
        <v>104.12</v>
      </c>
    </row>
    <row r="4560" spans="1:4" ht="13.5" x14ac:dyDescent="0.25">
      <c r="A4560" s="246">
        <v>96763</v>
      </c>
      <c r="B4560" s="246" t="s">
        <v>9801</v>
      </c>
      <c r="C4560" s="246" t="s">
        <v>5304</v>
      </c>
      <c r="D4560" s="247">
        <v>147.69</v>
      </c>
    </row>
    <row r="4561" spans="1:4" ht="13.5" x14ac:dyDescent="0.25">
      <c r="A4561" s="246">
        <v>96764</v>
      </c>
      <c r="B4561" s="246" t="s">
        <v>9802</v>
      </c>
      <c r="C4561" s="246" t="s">
        <v>5304</v>
      </c>
      <c r="D4561" s="247">
        <v>235.7</v>
      </c>
    </row>
    <row r="4562" spans="1:4" ht="13.5" x14ac:dyDescent="0.25">
      <c r="A4562" s="246">
        <v>96802</v>
      </c>
      <c r="B4562" s="246" t="s">
        <v>9803</v>
      </c>
      <c r="C4562" s="246" t="s">
        <v>5304</v>
      </c>
      <c r="D4562" s="247">
        <v>313.8</v>
      </c>
    </row>
    <row r="4563" spans="1:4" ht="13.5" x14ac:dyDescent="0.25">
      <c r="A4563" s="246">
        <v>96803</v>
      </c>
      <c r="B4563" s="246" t="s">
        <v>9804</v>
      </c>
      <c r="C4563" s="246" t="s">
        <v>5304</v>
      </c>
      <c r="D4563" s="247">
        <v>159.78</v>
      </c>
    </row>
    <row r="4564" spans="1:4" ht="13.5" x14ac:dyDescent="0.25">
      <c r="A4564" s="246">
        <v>96804</v>
      </c>
      <c r="B4564" s="246" t="s">
        <v>9805</v>
      </c>
      <c r="C4564" s="246" t="s">
        <v>5304</v>
      </c>
      <c r="D4564" s="247">
        <v>282.26</v>
      </c>
    </row>
    <row r="4565" spans="1:4" ht="13.5" x14ac:dyDescent="0.25">
      <c r="A4565" s="246">
        <v>96805</v>
      </c>
      <c r="B4565" s="246" t="s">
        <v>9806</v>
      </c>
      <c r="C4565" s="246" t="s">
        <v>5304</v>
      </c>
      <c r="D4565" s="247">
        <v>321.39999999999998</v>
      </c>
    </row>
    <row r="4566" spans="1:4" ht="13.5" x14ac:dyDescent="0.25">
      <c r="A4566" s="246">
        <v>96806</v>
      </c>
      <c r="B4566" s="246" t="s">
        <v>9807</v>
      </c>
      <c r="C4566" s="246" t="s">
        <v>5304</v>
      </c>
      <c r="D4566" s="247">
        <v>153.09</v>
      </c>
    </row>
    <row r="4567" spans="1:4" ht="13.5" x14ac:dyDescent="0.25">
      <c r="A4567" s="246">
        <v>96807</v>
      </c>
      <c r="B4567" s="246" t="s">
        <v>9808</v>
      </c>
      <c r="C4567" s="246" t="s">
        <v>5304</v>
      </c>
      <c r="D4567" s="247">
        <v>252.92</v>
      </c>
    </row>
    <row r="4568" spans="1:4" ht="13.5" x14ac:dyDescent="0.25">
      <c r="A4568" s="246">
        <v>96808</v>
      </c>
      <c r="B4568" s="246" t="s">
        <v>9809</v>
      </c>
      <c r="C4568" s="246" t="s">
        <v>5304</v>
      </c>
      <c r="D4568" s="247">
        <v>13.31</v>
      </c>
    </row>
    <row r="4569" spans="1:4" ht="13.5" x14ac:dyDescent="0.25">
      <c r="A4569" s="246">
        <v>96809</v>
      </c>
      <c r="B4569" s="246" t="s">
        <v>9810</v>
      </c>
      <c r="C4569" s="246" t="s">
        <v>5304</v>
      </c>
      <c r="D4569" s="247">
        <v>15.46</v>
      </c>
    </row>
    <row r="4570" spans="1:4" ht="13.5" x14ac:dyDescent="0.25">
      <c r="A4570" s="246">
        <v>96810</v>
      </c>
      <c r="B4570" s="246" t="s">
        <v>9811</v>
      </c>
      <c r="C4570" s="246" t="s">
        <v>5304</v>
      </c>
      <c r="D4570" s="247">
        <v>16.91</v>
      </c>
    </row>
    <row r="4571" spans="1:4" ht="13.5" x14ac:dyDescent="0.25">
      <c r="A4571" s="246">
        <v>96811</v>
      </c>
      <c r="B4571" s="246" t="s">
        <v>9812</v>
      </c>
      <c r="C4571" s="246" t="s">
        <v>5304</v>
      </c>
      <c r="D4571" s="247">
        <v>18.03</v>
      </c>
    </row>
    <row r="4572" spans="1:4" ht="13.5" x14ac:dyDescent="0.25">
      <c r="A4572" s="246">
        <v>96812</v>
      </c>
      <c r="B4572" s="246" t="s">
        <v>9813</v>
      </c>
      <c r="C4572" s="246" t="s">
        <v>5304</v>
      </c>
      <c r="D4572" s="247">
        <v>17.260000000000002</v>
      </c>
    </row>
    <row r="4573" spans="1:4" ht="13.5" x14ac:dyDescent="0.25">
      <c r="A4573" s="246">
        <v>96813</v>
      </c>
      <c r="B4573" s="246" t="s">
        <v>9814</v>
      </c>
      <c r="C4573" s="246" t="s">
        <v>5304</v>
      </c>
      <c r="D4573" s="247">
        <v>20.149999999999999</v>
      </c>
    </row>
    <row r="4574" spans="1:4" ht="13.5" x14ac:dyDescent="0.25">
      <c r="A4574" s="246">
        <v>96814</v>
      </c>
      <c r="B4574" s="246" t="s">
        <v>9815</v>
      </c>
      <c r="C4574" s="246" t="s">
        <v>5304</v>
      </c>
      <c r="D4574" s="247">
        <v>16.77</v>
      </c>
    </row>
    <row r="4575" spans="1:4" ht="13.5" x14ac:dyDescent="0.25">
      <c r="A4575" s="246">
        <v>96815</v>
      </c>
      <c r="B4575" s="246" t="s">
        <v>9816</v>
      </c>
      <c r="C4575" s="246" t="s">
        <v>5304</v>
      </c>
      <c r="D4575" s="247">
        <v>29.09</v>
      </c>
    </row>
    <row r="4576" spans="1:4" ht="13.5" x14ac:dyDescent="0.25">
      <c r="A4576" s="246">
        <v>96816</v>
      </c>
      <c r="B4576" s="246" t="s">
        <v>9817</v>
      </c>
      <c r="C4576" s="246" t="s">
        <v>5304</v>
      </c>
      <c r="D4576" s="247">
        <v>23.59</v>
      </c>
    </row>
    <row r="4577" spans="1:4" ht="13.5" x14ac:dyDescent="0.25">
      <c r="A4577" s="246">
        <v>96817</v>
      </c>
      <c r="B4577" s="246" t="s">
        <v>9818</v>
      </c>
      <c r="C4577" s="246" t="s">
        <v>5304</v>
      </c>
      <c r="D4577" s="247">
        <v>27.1</v>
      </c>
    </row>
    <row r="4578" spans="1:4" ht="13.5" x14ac:dyDescent="0.25">
      <c r="A4578" s="246">
        <v>96818</v>
      </c>
      <c r="B4578" s="246" t="s">
        <v>9819</v>
      </c>
      <c r="C4578" s="246" t="s">
        <v>5304</v>
      </c>
      <c r="D4578" s="247">
        <v>25.1</v>
      </c>
    </row>
    <row r="4579" spans="1:4" ht="13.5" x14ac:dyDescent="0.25">
      <c r="A4579" s="246">
        <v>96819</v>
      </c>
      <c r="B4579" s="246" t="s">
        <v>9820</v>
      </c>
      <c r="C4579" s="246" t="s">
        <v>5304</v>
      </c>
      <c r="D4579" s="247">
        <v>25.1</v>
      </c>
    </row>
    <row r="4580" spans="1:4" ht="13.5" x14ac:dyDescent="0.25">
      <c r="A4580" s="246">
        <v>96820</v>
      </c>
      <c r="B4580" s="246" t="s">
        <v>9821</v>
      </c>
      <c r="C4580" s="246" t="s">
        <v>5304</v>
      </c>
      <c r="D4580" s="247">
        <v>46.81</v>
      </c>
    </row>
    <row r="4581" spans="1:4" ht="13.5" x14ac:dyDescent="0.25">
      <c r="A4581" s="246">
        <v>96821</v>
      </c>
      <c r="B4581" s="246" t="s">
        <v>9822</v>
      </c>
      <c r="C4581" s="246" t="s">
        <v>5304</v>
      </c>
      <c r="D4581" s="247">
        <v>39.520000000000003</v>
      </c>
    </row>
    <row r="4582" spans="1:4" ht="13.5" x14ac:dyDescent="0.25">
      <c r="A4582" s="246">
        <v>96822</v>
      </c>
      <c r="B4582" s="246" t="s">
        <v>9823</v>
      </c>
      <c r="C4582" s="246" t="s">
        <v>5304</v>
      </c>
      <c r="D4582" s="247">
        <v>40.08</v>
      </c>
    </row>
    <row r="4583" spans="1:4" ht="13.5" x14ac:dyDescent="0.25">
      <c r="A4583" s="246">
        <v>96823</v>
      </c>
      <c r="B4583" s="246" t="s">
        <v>9824</v>
      </c>
      <c r="C4583" s="246" t="s">
        <v>5304</v>
      </c>
      <c r="D4583" s="247">
        <v>16.46</v>
      </c>
    </row>
    <row r="4584" spans="1:4" ht="13.5" x14ac:dyDescent="0.25">
      <c r="A4584" s="246">
        <v>96824</v>
      </c>
      <c r="B4584" s="246" t="s">
        <v>9825</v>
      </c>
      <c r="C4584" s="246" t="s">
        <v>5304</v>
      </c>
      <c r="D4584" s="247">
        <v>18.71</v>
      </c>
    </row>
    <row r="4585" spans="1:4" ht="13.5" x14ac:dyDescent="0.25">
      <c r="A4585" s="246">
        <v>96825</v>
      </c>
      <c r="B4585" s="246" t="s">
        <v>9826</v>
      </c>
      <c r="C4585" s="246" t="s">
        <v>5304</v>
      </c>
      <c r="D4585" s="247">
        <v>25.72</v>
      </c>
    </row>
    <row r="4586" spans="1:4" ht="13.5" x14ac:dyDescent="0.25">
      <c r="A4586" s="246">
        <v>96826</v>
      </c>
      <c r="B4586" s="246" t="s">
        <v>9827</v>
      </c>
      <c r="C4586" s="246" t="s">
        <v>5304</v>
      </c>
      <c r="D4586" s="247">
        <v>23.04</v>
      </c>
    </row>
    <row r="4587" spans="1:4" ht="13.5" x14ac:dyDescent="0.25">
      <c r="A4587" s="246">
        <v>96827</v>
      </c>
      <c r="B4587" s="246" t="s">
        <v>9828</v>
      </c>
      <c r="C4587" s="246" t="s">
        <v>5304</v>
      </c>
      <c r="D4587" s="247">
        <v>23.95</v>
      </c>
    </row>
    <row r="4588" spans="1:4" ht="13.5" x14ac:dyDescent="0.25">
      <c r="A4588" s="246">
        <v>96828</v>
      </c>
      <c r="B4588" s="246" t="s">
        <v>9829</v>
      </c>
      <c r="C4588" s="246" t="s">
        <v>5304</v>
      </c>
      <c r="D4588" s="247">
        <v>30.38</v>
      </c>
    </row>
    <row r="4589" spans="1:4" ht="13.5" x14ac:dyDescent="0.25">
      <c r="A4589" s="246">
        <v>96829</v>
      </c>
      <c r="B4589" s="246" t="s">
        <v>9830</v>
      </c>
      <c r="C4589" s="246" t="s">
        <v>5304</v>
      </c>
      <c r="D4589" s="247">
        <v>23</v>
      </c>
    </row>
    <row r="4590" spans="1:4" ht="13.5" x14ac:dyDescent="0.25">
      <c r="A4590" s="246">
        <v>96830</v>
      </c>
      <c r="B4590" s="246" t="s">
        <v>9831</v>
      </c>
      <c r="C4590" s="246" t="s">
        <v>5304</v>
      </c>
      <c r="D4590" s="247">
        <v>33.74</v>
      </c>
    </row>
    <row r="4591" spans="1:4" ht="13.5" x14ac:dyDescent="0.25">
      <c r="A4591" s="246">
        <v>96831</v>
      </c>
      <c r="B4591" s="246" t="s">
        <v>9832</v>
      </c>
      <c r="C4591" s="246" t="s">
        <v>5304</v>
      </c>
      <c r="D4591" s="247">
        <v>27.24</v>
      </c>
    </row>
    <row r="4592" spans="1:4" ht="13.5" x14ac:dyDescent="0.25">
      <c r="A4592" s="246">
        <v>96832</v>
      </c>
      <c r="B4592" s="246" t="s">
        <v>9833</v>
      </c>
      <c r="C4592" s="246" t="s">
        <v>5304</v>
      </c>
      <c r="D4592" s="247">
        <v>31.72</v>
      </c>
    </row>
    <row r="4593" spans="1:4" ht="13.5" x14ac:dyDescent="0.25">
      <c r="A4593" s="246">
        <v>96833</v>
      </c>
      <c r="B4593" s="246" t="s">
        <v>9834</v>
      </c>
      <c r="C4593" s="246" t="s">
        <v>5304</v>
      </c>
      <c r="D4593" s="247">
        <v>29.61</v>
      </c>
    </row>
    <row r="4594" spans="1:4" ht="13.5" x14ac:dyDescent="0.25">
      <c r="A4594" s="246">
        <v>96834</v>
      </c>
      <c r="B4594" s="246" t="s">
        <v>9835</v>
      </c>
      <c r="C4594" s="246" t="s">
        <v>5304</v>
      </c>
      <c r="D4594" s="247">
        <v>49.53</v>
      </c>
    </row>
    <row r="4595" spans="1:4" ht="13.5" x14ac:dyDescent="0.25">
      <c r="A4595" s="246">
        <v>96835</v>
      </c>
      <c r="B4595" s="246" t="s">
        <v>9836</v>
      </c>
      <c r="C4595" s="246" t="s">
        <v>5304</v>
      </c>
      <c r="D4595" s="247">
        <v>42.58</v>
      </c>
    </row>
    <row r="4596" spans="1:4" ht="13.5" x14ac:dyDescent="0.25">
      <c r="A4596" s="246">
        <v>96836</v>
      </c>
      <c r="B4596" s="246" t="s">
        <v>9837</v>
      </c>
      <c r="C4596" s="246" t="s">
        <v>5304</v>
      </c>
      <c r="D4596" s="247">
        <v>45.46</v>
      </c>
    </row>
    <row r="4597" spans="1:4" ht="13.5" x14ac:dyDescent="0.25">
      <c r="A4597" s="246">
        <v>96837</v>
      </c>
      <c r="B4597" s="246" t="s">
        <v>9838</v>
      </c>
      <c r="C4597" s="246" t="s">
        <v>5304</v>
      </c>
      <c r="D4597" s="247">
        <v>23.6</v>
      </c>
    </row>
    <row r="4598" spans="1:4" ht="13.5" x14ac:dyDescent="0.25">
      <c r="A4598" s="246">
        <v>96838</v>
      </c>
      <c r="B4598" s="246" t="s">
        <v>9839</v>
      </c>
      <c r="C4598" s="246" t="s">
        <v>5304</v>
      </c>
      <c r="D4598" s="247">
        <v>21.53</v>
      </c>
    </row>
    <row r="4599" spans="1:4" ht="13.5" x14ac:dyDescent="0.25">
      <c r="A4599" s="246">
        <v>96839</v>
      </c>
      <c r="B4599" s="246" t="s">
        <v>9840</v>
      </c>
      <c r="C4599" s="246" t="s">
        <v>5304</v>
      </c>
      <c r="D4599" s="247">
        <v>21.16</v>
      </c>
    </row>
    <row r="4600" spans="1:4" ht="13.5" x14ac:dyDescent="0.25">
      <c r="A4600" s="246">
        <v>96840</v>
      </c>
      <c r="B4600" s="246" t="s">
        <v>9841</v>
      </c>
      <c r="C4600" s="246" t="s">
        <v>5304</v>
      </c>
      <c r="D4600" s="247">
        <v>27.55</v>
      </c>
    </row>
    <row r="4601" spans="1:4" ht="13.5" x14ac:dyDescent="0.25">
      <c r="A4601" s="246">
        <v>96841</v>
      </c>
      <c r="B4601" s="246" t="s">
        <v>9842</v>
      </c>
      <c r="C4601" s="246" t="s">
        <v>5304</v>
      </c>
      <c r="D4601" s="247">
        <v>23.82</v>
      </c>
    </row>
    <row r="4602" spans="1:4" ht="13.5" x14ac:dyDescent="0.25">
      <c r="A4602" s="246">
        <v>96842</v>
      </c>
      <c r="B4602" s="246" t="s">
        <v>9843</v>
      </c>
      <c r="C4602" s="246" t="s">
        <v>5304</v>
      </c>
      <c r="D4602" s="247">
        <v>30.96</v>
      </c>
    </row>
    <row r="4603" spans="1:4" ht="13.5" x14ac:dyDescent="0.25">
      <c r="A4603" s="246">
        <v>96843</v>
      </c>
      <c r="B4603" s="246" t="s">
        <v>9844</v>
      </c>
      <c r="C4603" s="246" t="s">
        <v>5304</v>
      </c>
      <c r="D4603" s="247">
        <v>29.69</v>
      </c>
    </row>
    <row r="4604" spans="1:4" ht="13.5" x14ac:dyDescent="0.25">
      <c r="A4604" s="246">
        <v>96844</v>
      </c>
      <c r="B4604" s="246" t="s">
        <v>9845</v>
      </c>
      <c r="C4604" s="246" t="s">
        <v>5304</v>
      </c>
      <c r="D4604" s="247">
        <v>41.35</v>
      </c>
    </row>
    <row r="4605" spans="1:4" ht="13.5" x14ac:dyDescent="0.25">
      <c r="A4605" s="246">
        <v>96845</v>
      </c>
      <c r="B4605" s="246" t="s">
        <v>9846</v>
      </c>
      <c r="C4605" s="246" t="s">
        <v>5304</v>
      </c>
      <c r="D4605" s="247">
        <v>43.96</v>
      </c>
    </row>
    <row r="4606" spans="1:4" ht="13.5" x14ac:dyDescent="0.25">
      <c r="A4606" s="246">
        <v>96846</v>
      </c>
      <c r="B4606" s="246" t="s">
        <v>9847</v>
      </c>
      <c r="C4606" s="246" t="s">
        <v>5304</v>
      </c>
      <c r="D4606" s="247">
        <v>34</v>
      </c>
    </row>
    <row r="4607" spans="1:4" ht="13.5" x14ac:dyDescent="0.25">
      <c r="A4607" s="246">
        <v>96847</v>
      </c>
      <c r="B4607" s="246" t="s">
        <v>9848</v>
      </c>
      <c r="C4607" s="246" t="s">
        <v>5304</v>
      </c>
      <c r="D4607" s="247">
        <v>37.65</v>
      </c>
    </row>
    <row r="4608" spans="1:4" ht="13.5" x14ac:dyDescent="0.25">
      <c r="A4608" s="246">
        <v>96848</v>
      </c>
      <c r="B4608" s="246" t="s">
        <v>9849</v>
      </c>
      <c r="C4608" s="246" t="s">
        <v>5304</v>
      </c>
      <c r="D4608" s="247">
        <v>57.22</v>
      </c>
    </row>
    <row r="4609" spans="1:4" ht="13.5" x14ac:dyDescent="0.25">
      <c r="A4609" s="246">
        <v>96849</v>
      </c>
      <c r="B4609" s="246" t="s">
        <v>9850</v>
      </c>
      <c r="C4609" s="246" t="s">
        <v>5304</v>
      </c>
      <c r="D4609" s="247">
        <v>20.5</v>
      </c>
    </row>
    <row r="4610" spans="1:4" ht="13.5" x14ac:dyDescent="0.25">
      <c r="A4610" s="246">
        <v>96850</v>
      </c>
      <c r="B4610" s="246" t="s">
        <v>9851</v>
      </c>
      <c r="C4610" s="246" t="s">
        <v>5304</v>
      </c>
      <c r="D4610" s="247">
        <v>24.23</v>
      </c>
    </row>
    <row r="4611" spans="1:4" ht="13.5" x14ac:dyDescent="0.25">
      <c r="A4611" s="246">
        <v>96851</v>
      </c>
      <c r="B4611" s="246" t="s">
        <v>9852</v>
      </c>
      <c r="C4611" s="246" t="s">
        <v>5304</v>
      </c>
      <c r="D4611" s="247">
        <v>32.58</v>
      </c>
    </row>
    <row r="4612" spans="1:4" ht="13.5" x14ac:dyDescent="0.25">
      <c r="A4612" s="246">
        <v>96852</v>
      </c>
      <c r="B4612" s="246" t="s">
        <v>9853</v>
      </c>
      <c r="C4612" s="246" t="s">
        <v>5304</v>
      </c>
      <c r="D4612" s="247">
        <v>27.5</v>
      </c>
    </row>
    <row r="4613" spans="1:4" ht="13.5" x14ac:dyDescent="0.25">
      <c r="A4613" s="246">
        <v>96853</v>
      </c>
      <c r="B4613" s="246" t="s">
        <v>9854</v>
      </c>
      <c r="C4613" s="246" t="s">
        <v>5304</v>
      </c>
      <c r="D4613" s="247">
        <v>31.14</v>
      </c>
    </row>
    <row r="4614" spans="1:4" ht="13.5" x14ac:dyDescent="0.25">
      <c r="A4614" s="246">
        <v>96854</v>
      </c>
      <c r="B4614" s="246" t="s">
        <v>9855</v>
      </c>
      <c r="C4614" s="246" t="s">
        <v>5304</v>
      </c>
      <c r="D4614" s="247">
        <v>37.6</v>
      </c>
    </row>
    <row r="4615" spans="1:4" ht="13.5" x14ac:dyDescent="0.25">
      <c r="A4615" s="246">
        <v>96855</v>
      </c>
      <c r="B4615" s="246" t="s">
        <v>9856</v>
      </c>
      <c r="C4615" s="246" t="s">
        <v>5304</v>
      </c>
      <c r="D4615" s="247">
        <v>34.24</v>
      </c>
    </row>
    <row r="4616" spans="1:4" ht="13.5" x14ac:dyDescent="0.25">
      <c r="A4616" s="246">
        <v>96856</v>
      </c>
      <c r="B4616" s="246" t="s">
        <v>9857</v>
      </c>
      <c r="C4616" s="246" t="s">
        <v>5304</v>
      </c>
      <c r="D4616" s="247">
        <v>34.770000000000003</v>
      </c>
    </row>
    <row r="4617" spans="1:4" ht="13.5" x14ac:dyDescent="0.25">
      <c r="A4617" s="246">
        <v>96857</v>
      </c>
      <c r="B4617" s="246" t="s">
        <v>9858</v>
      </c>
      <c r="C4617" s="246" t="s">
        <v>5304</v>
      </c>
      <c r="D4617" s="247">
        <v>56.61</v>
      </c>
    </row>
    <row r="4618" spans="1:4" ht="13.5" x14ac:dyDescent="0.25">
      <c r="A4618" s="246">
        <v>96858</v>
      </c>
      <c r="B4618" s="246" t="s">
        <v>9859</v>
      </c>
      <c r="C4618" s="246" t="s">
        <v>5304</v>
      </c>
      <c r="D4618" s="247">
        <v>56.76</v>
      </c>
    </row>
    <row r="4619" spans="1:4" ht="13.5" x14ac:dyDescent="0.25">
      <c r="A4619" s="246">
        <v>96859</v>
      </c>
      <c r="B4619" s="246" t="s">
        <v>9860</v>
      </c>
      <c r="C4619" s="246" t="s">
        <v>5304</v>
      </c>
      <c r="D4619" s="247">
        <v>70.95</v>
      </c>
    </row>
    <row r="4620" spans="1:4" ht="13.5" x14ac:dyDescent="0.25">
      <c r="A4620" s="246">
        <v>96860</v>
      </c>
      <c r="B4620" s="246" t="s">
        <v>9861</v>
      </c>
      <c r="C4620" s="246" t="s">
        <v>5304</v>
      </c>
      <c r="D4620" s="247">
        <v>27.06</v>
      </c>
    </row>
    <row r="4621" spans="1:4" ht="13.5" x14ac:dyDescent="0.25">
      <c r="A4621" s="246">
        <v>96861</v>
      </c>
      <c r="B4621" s="246" t="s">
        <v>9862</v>
      </c>
      <c r="C4621" s="246" t="s">
        <v>5304</v>
      </c>
      <c r="D4621" s="247">
        <v>29.42</v>
      </c>
    </row>
    <row r="4622" spans="1:4" ht="13.5" x14ac:dyDescent="0.25">
      <c r="A4622" s="246">
        <v>96862</v>
      </c>
      <c r="B4622" s="246" t="s">
        <v>9863</v>
      </c>
      <c r="C4622" s="246" t="s">
        <v>5304</v>
      </c>
      <c r="D4622" s="247">
        <v>32.659999999999997</v>
      </c>
    </row>
    <row r="4623" spans="1:4" ht="13.5" x14ac:dyDescent="0.25">
      <c r="A4623" s="246">
        <v>96863</v>
      </c>
      <c r="B4623" s="246" t="s">
        <v>9864</v>
      </c>
      <c r="C4623" s="246" t="s">
        <v>5304</v>
      </c>
      <c r="D4623" s="247">
        <v>32.28</v>
      </c>
    </row>
    <row r="4624" spans="1:4" ht="13.5" x14ac:dyDescent="0.25">
      <c r="A4624" s="246">
        <v>96864</v>
      </c>
      <c r="B4624" s="246" t="s">
        <v>9865</v>
      </c>
      <c r="C4624" s="246" t="s">
        <v>5304</v>
      </c>
      <c r="D4624" s="247">
        <v>52.29</v>
      </c>
    </row>
    <row r="4625" spans="1:4" ht="13.5" x14ac:dyDescent="0.25">
      <c r="A4625" s="246">
        <v>96865</v>
      </c>
      <c r="B4625" s="246" t="s">
        <v>9866</v>
      </c>
      <c r="C4625" s="246" t="s">
        <v>5304</v>
      </c>
      <c r="D4625" s="247">
        <v>51.15</v>
      </c>
    </row>
    <row r="4626" spans="1:4" ht="13.5" x14ac:dyDescent="0.25">
      <c r="A4626" s="246">
        <v>96866</v>
      </c>
      <c r="B4626" s="246" t="s">
        <v>9867</v>
      </c>
      <c r="C4626" s="246" t="s">
        <v>5304</v>
      </c>
      <c r="D4626" s="247">
        <v>69.05</v>
      </c>
    </row>
    <row r="4627" spans="1:4" ht="13.5" x14ac:dyDescent="0.25">
      <c r="A4627" s="246">
        <v>96867</v>
      </c>
      <c r="B4627" s="246" t="s">
        <v>9868</v>
      </c>
      <c r="C4627" s="246" t="s">
        <v>5304</v>
      </c>
      <c r="D4627" s="247">
        <v>80.959999999999994</v>
      </c>
    </row>
    <row r="4628" spans="1:4" ht="13.5" x14ac:dyDescent="0.25">
      <c r="A4628" s="246">
        <v>96868</v>
      </c>
      <c r="B4628" s="246" t="s">
        <v>9869</v>
      </c>
      <c r="C4628" s="246" t="s">
        <v>5304</v>
      </c>
      <c r="D4628" s="247">
        <v>32.090000000000003</v>
      </c>
    </row>
    <row r="4629" spans="1:4" ht="13.5" x14ac:dyDescent="0.25">
      <c r="A4629" s="246">
        <v>96869</v>
      </c>
      <c r="B4629" s="246" t="s">
        <v>9870</v>
      </c>
      <c r="C4629" s="246" t="s">
        <v>5304</v>
      </c>
      <c r="D4629" s="247">
        <v>38.35</v>
      </c>
    </row>
    <row r="4630" spans="1:4" ht="13.5" x14ac:dyDescent="0.25">
      <c r="A4630" s="246">
        <v>96870</v>
      </c>
      <c r="B4630" s="246" t="s">
        <v>9871</v>
      </c>
      <c r="C4630" s="246" t="s">
        <v>5304</v>
      </c>
      <c r="D4630" s="247">
        <v>61.48</v>
      </c>
    </row>
    <row r="4631" spans="1:4" ht="13.5" x14ac:dyDescent="0.25">
      <c r="A4631" s="246">
        <v>96871</v>
      </c>
      <c r="B4631" s="246" t="s">
        <v>9872</v>
      </c>
      <c r="C4631" s="246" t="s">
        <v>5304</v>
      </c>
      <c r="D4631" s="247">
        <v>89.72</v>
      </c>
    </row>
    <row r="4632" spans="1:4" ht="13.5" x14ac:dyDescent="0.25">
      <c r="A4632" s="246">
        <v>96872</v>
      </c>
      <c r="B4632" s="246" t="s">
        <v>9873</v>
      </c>
      <c r="C4632" s="246" t="s">
        <v>5304</v>
      </c>
      <c r="D4632" s="247">
        <v>80.650000000000006</v>
      </c>
    </row>
    <row r="4633" spans="1:4" ht="13.5" x14ac:dyDescent="0.25">
      <c r="A4633" s="246">
        <v>96873</v>
      </c>
      <c r="B4633" s="246" t="s">
        <v>9874</v>
      </c>
      <c r="C4633" s="246" t="s">
        <v>5304</v>
      </c>
      <c r="D4633" s="247">
        <v>93.79</v>
      </c>
    </row>
    <row r="4634" spans="1:4" ht="13.5" x14ac:dyDescent="0.25">
      <c r="A4634" s="246">
        <v>96874</v>
      </c>
      <c r="B4634" s="246" t="s">
        <v>9875</v>
      </c>
      <c r="C4634" s="246" t="s">
        <v>5304</v>
      </c>
      <c r="D4634" s="247">
        <v>97.57</v>
      </c>
    </row>
    <row r="4635" spans="1:4" ht="13.5" x14ac:dyDescent="0.25">
      <c r="A4635" s="246">
        <v>96875</v>
      </c>
      <c r="B4635" s="246" t="s">
        <v>9876</v>
      </c>
      <c r="C4635" s="246" t="s">
        <v>5304</v>
      </c>
      <c r="D4635" s="247">
        <v>118.71</v>
      </c>
    </row>
    <row r="4636" spans="1:4" ht="13.5" x14ac:dyDescent="0.25">
      <c r="A4636" s="246">
        <v>96876</v>
      </c>
      <c r="B4636" s="246" t="s">
        <v>9877</v>
      </c>
      <c r="C4636" s="246" t="s">
        <v>5304</v>
      </c>
      <c r="D4636" s="247">
        <v>216.52</v>
      </c>
    </row>
    <row r="4637" spans="1:4" ht="13.5" x14ac:dyDescent="0.25">
      <c r="A4637" s="246">
        <v>96877</v>
      </c>
      <c r="B4637" s="246" t="s">
        <v>9878</v>
      </c>
      <c r="C4637" s="246" t="s">
        <v>5304</v>
      </c>
      <c r="D4637" s="247">
        <v>231.87</v>
      </c>
    </row>
    <row r="4638" spans="1:4" ht="13.5" x14ac:dyDescent="0.25">
      <c r="A4638" s="246">
        <v>96878</v>
      </c>
      <c r="B4638" s="246" t="s">
        <v>9879</v>
      </c>
      <c r="C4638" s="246" t="s">
        <v>5304</v>
      </c>
      <c r="D4638" s="247">
        <v>234.73</v>
      </c>
    </row>
    <row r="4639" spans="1:4" ht="13.5" x14ac:dyDescent="0.25">
      <c r="A4639" s="246">
        <v>96879</v>
      </c>
      <c r="B4639" s="246" t="s">
        <v>9880</v>
      </c>
      <c r="C4639" s="246" t="s">
        <v>5304</v>
      </c>
      <c r="D4639" s="247">
        <v>234.4</v>
      </c>
    </row>
    <row r="4640" spans="1:4" ht="13.5" x14ac:dyDescent="0.25">
      <c r="A4640" s="246">
        <v>96880</v>
      </c>
      <c r="B4640" s="246" t="s">
        <v>9881</v>
      </c>
      <c r="C4640" s="246" t="s">
        <v>5304</v>
      </c>
      <c r="D4640" s="247">
        <v>268.75</v>
      </c>
    </row>
    <row r="4641" spans="1:4" ht="13.5" x14ac:dyDescent="0.25">
      <c r="A4641" s="246">
        <v>96881</v>
      </c>
      <c r="B4641" s="246" t="s">
        <v>9882</v>
      </c>
      <c r="C4641" s="246" t="s">
        <v>5304</v>
      </c>
      <c r="D4641" s="247">
        <v>284.31</v>
      </c>
    </row>
    <row r="4642" spans="1:4" ht="13.5" x14ac:dyDescent="0.25">
      <c r="A4642" s="246">
        <v>97425</v>
      </c>
      <c r="B4642" s="246" t="s">
        <v>9883</v>
      </c>
      <c r="C4642" s="246" t="s">
        <v>5304</v>
      </c>
      <c r="D4642" s="247">
        <v>24.83</v>
      </c>
    </row>
    <row r="4643" spans="1:4" ht="13.5" x14ac:dyDescent="0.25">
      <c r="A4643" s="246">
        <v>97426</v>
      </c>
      <c r="B4643" s="246" t="s">
        <v>9884</v>
      </c>
      <c r="C4643" s="246" t="s">
        <v>5304</v>
      </c>
      <c r="D4643" s="247">
        <v>30.14</v>
      </c>
    </row>
    <row r="4644" spans="1:4" ht="13.5" x14ac:dyDescent="0.25">
      <c r="A4644" s="246">
        <v>97427</v>
      </c>
      <c r="B4644" s="246" t="s">
        <v>9885</v>
      </c>
      <c r="C4644" s="246" t="s">
        <v>5304</v>
      </c>
      <c r="D4644" s="247">
        <v>34.15</v>
      </c>
    </row>
    <row r="4645" spans="1:4" ht="13.5" x14ac:dyDescent="0.25">
      <c r="A4645" s="246">
        <v>97428</v>
      </c>
      <c r="B4645" s="246" t="s">
        <v>9886</v>
      </c>
      <c r="C4645" s="246" t="s">
        <v>5304</v>
      </c>
      <c r="D4645" s="247">
        <v>43.45</v>
      </c>
    </row>
    <row r="4646" spans="1:4" ht="13.5" x14ac:dyDescent="0.25">
      <c r="A4646" s="246">
        <v>97429</v>
      </c>
      <c r="B4646" s="246" t="s">
        <v>9887</v>
      </c>
      <c r="C4646" s="246" t="s">
        <v>5304</v>
      </c>
      <c r="D4646" s="247">
        <v>52.02</v>
      </c>
    </row>
    <row r="4647" spans="1:4" ht="13.5" x14ac:dyDescent="0.25">
      <c r="A4647" s="246">
        <v>97430</v>
      </c>
      <c r="B4647" s="246" t="s">
        <v>9888</v>
      </c>
      <c r="C4647" s="246" t="s">
        <v>5304</v>
      </c>
      <c r="D4647" s="247">
        <v>45.2</v>
      </c>
    </row>
    <row r="4648" spans="1:4" ht="13.5" x14ac:dyDescent="0.25">
      <c r="A4648" s="246">
        <v>97431</v>
      </c>
      <c r="B4648" s="246" t="s">
        <v>9889</v>
      </c>
      <c r="C4648" s="246" t="s">
        <v>5304</v>
      </c>
      <c r="D4648" s="247">
        <v>50.04</v>
      </c>
    </row>
    <row r="4649" spans="1:4" ht="13.5" x14ac:dyDescent="0.25">
      <c r="A4649" s="246">
        <v>97432</v>
      </c>
      <c r="B4649" s="246" t="s">
        <v>9890</v>
      </c>
      <c r="C4649" s="246" t="s">
        <v>5304</v>
      </c>
      <c r="D4649" s="247">
        <v>56.42</v>
      </c>
    </row>
    <row r="4650" spans="1:4" ht="13.5" x14ac:dyDescent="0.25">
      <c r="A4650" s="246">
        <v>97433</v>
      </c>
      <c r="B4650" s="246" t="s">
        <v>9891</v>
      </c>
      <c r="C4650" s="246" t="s">
        <v>5304</v>
      </c>
      <c r="D4650" s="247">
        <v>110.92</v>
      </c>
    </row>
    <row r="4651" spans="1:4" ht="13.5" x14ac:dyDescent="0.25">
      <c r="A4651" s="246">
        <v>97434</v>
      </c>
      <c r="B4651" s="246" t="s">
        <v>9892</v>
      </c>
      <c r="C4651" s="246" t="s">
        <v>5304</v>
      </c>
      <c r="D4651" s="247">
        <v>113.29</v>
      </c>
    </row>
    <row r="4652" spans="1:4" ht="13.5" x14ac:dyDescent="0.25">
      <c r="A4652" s="246">
        <v>97435</v>
      </c>
      <c r="B4652" s="246" t="s">
        <v>9893</v>
      </c>
      <c r="C4652" s="246" t="s">
        <v>5304</v>
      </c>
      <c r="D4652" s="247">
        <v>130</v>
      </c>
    </row>
    <row r="4653" spans="1:4" ht="13.5" x14ac:dyDescent="0.25">
      <c r="A4653" s="246">
        <v>97436</v>
      </c>
      <c r="B4653" s="246" t="s">
        <v>9894</v>
      </c>
      <c r="C4653" s="246" t="s">
        <v>5304</v>
      </c>
      <c r="D4653" s="247">
        <v>134.54</v>
      </c>
    </row>
    <row r="4654" spans="1:4" ht="13.5" x14ac:dyDescent="0.25">
      <c r="A4654" s="246">
        <v>97437</v>
      </c>
      <c r="B4654" s="246" t="s">
        <v>9895</v>
      </c>
      <c r="C4654" s="246" t="s">
        <v>5304</v>
      </c>
      <c r="D4654" s="247">
        <v>148.97</v>
      </c>
    </row>
    <row r="4655" spans="1:4" ht="13.5" x14ac:dyDescent="0.25">
      <c r="A4655" s="246">
        <v>97438</v>
      </c>
      <c r="B4655" s="246" t="s">
        <v>9896</v>
      </c>
      <c r="C4655" s="246" t="s">
        <v>5304</v>
      </c>
      <c r="D4655" s="247">
        <v>153.83000000000001</v>
      </c>
    </row>
    <row r="4656" spans="1:4" ht="13.5" x14ac:dyDescent="0.25">
      <c r="A4656" s="246">
        <v>97439</v>
      </c>
      <c r="B4656" s="246" t="s">
        <v>9897</v>
      </c>
      <c r="C4656" s="246" t="s">
        <v>5304</v>
      </c>
      <c r="D4656" s="247">
        <v>170.54</v>
      </c>
    </row>
    <row r="4657" spans="1:4" ht="13.5" x14ac:dyDescent="0.25">
      <c r="A4657" s="246">
        <v>97440</v>
      </c>
      <c r="B4657" s="246" t="s">
        <v>9898</v>
      </c>
      <c r="C4657" s="246" t="s">
        <v>5304</v>
      </c>
      <c r="D4657" s="247">
        <v>205.34</v>
      </c>
    </row>
    <row r="4658" spans="1:4" ht="13.5" x14ac:dyDescent="0.25">
      <c r="A4658" s="246">
        <v>97442</v>
      </c>
      <c r="B4658" s="246" t="s">
        <v>9899</v>
      </c>
      <c r="C4658" s="246" t="s">
        <v>5304</v>
      </c>
      <c r="D4658" s="247">
        <v>226.27</v>
      </c>
    </row>
    <row r="4659" spans="1:4" ht="13.5" x14ac:dyDescent="0.25">
      <c r="A4659" s="246">
        <v>97443</v>
      </c>
      <c r="B4659" s="246" t="s">
        <v>9900</v>
      </c>
      <c r="C4659" s="246" t="s">
        <v>5304</v>
      </c>
      <c r="D4659" s="247">
        <v>105.7</v>
      </c>
    </row>
    <row r="4660" spans="1:4" ht="13.5" x14ac:dyDescent="0.25">
      <c r="A4660" s="246">
        <v>97444</v>
      </c>
      <c r="B4660" s="246" t="s">
        <v>9901</v>
      </c>
      <c r="C4660" s="246" t="s">
        <v>5304</v>
      </c>
      <c r="D4660" s="247">
        <v>126.61</v>
      </c>
    </row>
    <row r="4661" spans="1:4" ht="13.5" x14ac:dyDescent="0.25">
      <c r="A4661" s="246">
        <v>97446</v>
      </c>
      <c r="B4661" s="246" t="s">
        <v>9902</v>
      </c>
      <c r="C4661" s="246" t="s">
        <v>5304</v>
      </c>
      <c r="D4661" s="247">
        <v>226.6</v>
      </c>
    </row>
    <row r="4662" spans="1:4" ht="13.5" x14ac:dyDescent="0.25">
      <c r="A4662" s="246">
        <v>97447</v>
      </c>
      <c r="B4662" s="246" t="s">
        <v>9903</v>
      </c>
      <c r="C4662" s="246" t="s">
        <v>5304</v>
      </c>
      <c r="D4662" s="247">
        <v>226.6</v>
      </c>
    </row>
    <row r="4663" spans="1:4" ht="13.5" x14ac:dyDescent="0.25">
      <c r="A4663" s="246">
        <v>97449</v>
      </c>
      <c r="B4663" s="246" t="s">
        <v>9904</v>
      </c>
      <c r="C4663" s="246" t="s">
        <v>5304</v>
      </c>
      <c r="D4663" s="247">
        <v>240.75</v>
      </c>
    </row>
    <row r="4664" spans="1:4" ht="13.5" x14ac:dyDescent="0.25">
      <c r="A4664" s="246">
        <v>97450</v>
      </c>
      <c r="B4664" s="246" t="s">
        <v>9905</v>
      </c>
      <c r="C4664" s="246" t="s">
        <v>5304</v>
      </c>
      <c r="D4664" s="247">
        <v>297.69</v>
      </c>
    </row>
    <row r="4665" spans="1:4" ht="13.5" x14ac:dyDescent="0.25">
      <c r="A4665" s="246">
        <v>97452</v>
      </c>
      <c r="B4665" s="246" t="s">
        <v>9906</v>
      </c>
      <c r="C4665" s="246" t="s">
        <v>5304</v>
      </c>
      <c r="D4665" s="247">
        <v>175.83</v>
      </c>
    </row>
    <row r="4666" spans="1:4" ht="13.5" x14ac:dyDescent="0.25">
      <c r="A4666" s="246">
        <v>97453</v>
      </c>
      <c r="B4666" s="246" t="s">
        <v>9907</v>
      </c>
      <c r="C4666" s="246" t="s">
        <v>5304</v>
      </c>
      <c r="D4666" s="247">
        <v>187.77</v>
      </c>
    </row>
    <row r="4667" spans="1:4" ht="13.5" x14ac:dyDescent="0.25">
      <c r="A4667" s="246">
        <v>97454</v>
      </c>
      <c r="B4667" s="246" t="s">
        <v>9908</v>
      </c>
      <c r="C4667" s="246" t="s">
        <v>5304</v>
      </c>
      <c r="D4667" s="247">
        <v>309.95999999999998</v>
      </c>
    </row>
    <row r="4668" spans="1:4" ht="13.5" x14ac:dyDescent="0.25">
      <c r="A4668" s="246">
        <v>97455</v>
      </c>
      <c r="B4668" s="246" t="s">
        <v>9909</v>
      </c>
      <c r="C4668" s="246" t="s">
        <v>5304</v>
      </c>
      <c r="D4668" s="247">
        <v>329.05</v>
      </c>
    </row>
    <row r="4669" spans="1:4" ht="13.5" x14ac:dyDescent="0.25">
      <c r="A4669" s="246">
        <v>97456</v>
      </c>
      <c r="B4669" s="246" t="s">
        <v>9910</v>
      </c>
      <c r="C4669" s="246" t="s">
        <v>5304</v>
      </c>
      <c r="D4669" s="247">
        <v>725.75</v>
      </c>
    </row>
    <row r="4670" spans="1:4" ht="13.5" x14ac:dyDescent="0.25">
      <c r="A4670" s="246">
        <v>97457</v>
      </c>
      <c r="B4670" s="246" t="s">
        <v>9911</v>
      </c>
      <c r="C4670" s="246" t="s">
        <v>5304</v>
      </c>
      <c r="D4670" s="247">
        <v>640.11</v>
      </c>
    </row>
    <row r="4671" spans="1:4" ht="13.5" x14ac:dyDescent="0.25">
      <c r="A4671" s="246">
        <v>97458</v>
      </c>
      <c r="B4671" s="246" t="s">
        <v>9912</v>
      </c>
      <c r="C4671" s="246" t="s">
        <v>5304</v>
      </c>
      <c r="D4671" s="247">
        <v>282.33999999999997</v>
      </c>
    </row>
    <row r="4672" spans="1:4" ht="13.5" x14ac:dyDescent="0.25">
      <c r="A4672" s="246">
        <v>97459</v>
      </c>
      <c r="B4672" s="246" t="s">
        <v>9913</v>
      </c>
      <c r="C4672" s="246" t="s">
        <v>5304</v>
      </c>
      <c r="D4672" s="247">
        <v>498.93</v>
      </c>
    </row>
    <row r="4673" spans="1:4" ht="13.5" x14ac:dyDescent="0.25">
      <c r="A4673" s="246">
        <v>97460</v>
      </c>
      <c r="B4673" s="246" t="s">
        <v>9914</v>
      </c>
      <c r="C4673" s="246" t="s">
        <v>5304</v>
      </c>
      <c r="D4673" s="247">
        <v>778.65</v>
      </c>
    </row>
    <row r="4674" spans="1:4" ht="13.5" x14ac:dyDescent="0.25">
      <c r="A4674" s="246">
        <v>97461</v>
      </c>
      <c r="B4674" s="246" t="s">
        <v>9915</v>
      </c>
      <c r="C4674" s="246" t="s">
        <v>5304</v>
      </c>
      <c r="D4674" s="247">
        <v>33.54</v>
      </c>
    </row>
    <row r="4675" spans="1:4" ht="13.5" x14ac:dyDescent="0.25">
      <c r="A4675" s="246">
        <v>97462</v>
      </c>
      <c r="B4675" s="246" t="s">
        <v>9916</v>
      </c>
      <c r="C4675" s="246" t="s">
        <v>5304</v>
      </c>
      <c r="D4675" s="247">
        <v>27.41</v>
      </c>
    </row>
    <row r="4676" spans="1:4" ht="13.5" x14ac:dyDescent="0.25">
      <c r="A4676" s="246">
        <v>97464</v>
      </c>
      <c r="B4676" s="246" t="s">
        <v>9917</v>
      </c>
      <c r="C4676" s="246" t="s">
        <v>5304</v>
      </c>
      <c r="D4676" s="247">
        <v>48.87</v>
      </c>
    </row>
    <row r="4677" spans="1:4" ht="13.5" x14ac:dyDescent="0.25">
      <c r="A4677" s="246">
        <v>97465</v>
      </c>
      <c r="B4677" s="246" t="s">
        <v>9918</v>
      </c>
      <c r="C4677" s="246" t="s">
        <v>5304</v>
      </c>
      <c r="D4677" s="247">
        <v>59.2</v>
      </c>
    </row>
    <row r="4678" spans="1:4" ht="13.5" x14ac:dyDescent="0.25">
      <c r="A4678" s="246">
        <v>97467</v>
      </c>
      <c r="B4678" s="246" t="s">
        <v>9919</v>
      </c>
      <c r="C4678" s="246" t="s">
        <v>5304</v>
      </c>
      <c r="D4678" s="247">
        <v>62.1</v>
      </c>
    </row>
    <row r="4679" spans="1:4" ht="13.5" x14ac:dyDescent="0.25">
      <c r="A4679" s="246">
        <v>97468</v>
      </c>
      <c r="B4679" s="246" t="s">
        <v>9920</v>
      </c>
      <c r="C4679" s="246" t="s">
        <v>5304</v>
      </c>
      <c r="D4679" s="247">
        <v>75.319999999999993</v>
      </c>
    </row>
    <row r="4680" spans="1:4" ht="13.5" x14ac:dyDescent="0.25">
      <c r="A4680" s="246">
        <v>97470</v>
      </c>
      <c r="B4680" s="246" t="s">
        <v>9921</v>
      </c>
      <c r="C4680" s="246" t="s">
        <v>5304</v>
      </c>
      <c r="D4680" s="247">
        <v>93</v>
      </c>
    </row>
    <row r="4681" spans="1:4" ht="13.5" x14ac:dyDescent="0.25">
      <c r="A4681" s="246">
        <v>97471</v>
      </c>
      <c r="B4681" s="246" t="s">
        <v>9922</v>
      </c>
      <c r="C4681" s="246" t="s">
        <v>5304</v>
      </c>
      <c r="D4681" s="247">
        <v>113.91</v>
      </c>
    </row>
    <row r="4682" spans="1:4" ht="13.5" x14ac:dyDescent="0.25">
      <c r="A4682" s="246">
        <v>97474</v>
      </c>
      <c r="B4682" s="246" t="s">
        <v>9923</v>
      </c>
      <c r="C4682" s="246" t="s">
        <v>5304</v>
      </c>
      <c r="D4682" s="247">
        <v>173.79</v>
      </c>
    </row>
    <row r="4683" spans="1:4" ht="13.5" x14ac:dyDescent="0.25">
      <c r="A4683" s="246">
        <v>97475</v>
      </c>
      <c r="B4683" s="246" t="s">
        <v>9924</v>
      </c>
      <c r="C4683" s="246" t="s">
        <v>5304</v>
      </c>
      <c r="D4683" s="247">
        <v>216.06</v>
      </c>
    </row>
    <row r="4684" spans="1:4" ht="13.5" x14ac:dyDescent="0.25">
      <c r="A4684" s="246">
        <v>97477</v>
      </c>
      <c r="B4684" s="246" t="s">
        <v>9925</v>
      </c>
      <c r="C4684" s="246" t="s">
        <v>5304</v>
      </c>
      <c r="D4684" s="247">
        <v>232.4</v>
      </c>
    </row>
    <row r="4685" spans="1:4" ht="13.5" x14ac:dyDescent="0.25">
      <c r="A4685" s="246">
        <v>97478</v>
      </c>
      <c r="B4685" s="246" t="s">
        <v>9926</v>
      </c>
      <c r="C4685" s="246" t="s">
        <v>5304</v>
      </c>
      <c r="D4685" s="247">
        <v>289.33999999999997</v>
      </c>
    </row>
    <row r="4686" spans="1:4" ht="13.5" x14ac:dyDescent="0.25">
      <c r="A4686" s="246">
        <v>97479</v>
      </c>
      <c r="B4686" s="246" t="s">
        <v>9927</v>
      </c>
      <c r="C4686" s="246" t="s">
        <v>5304</v>
      </c>
      <c r="D4686" s="247">
        <v>54.56</v>
      </c>
    </row>
    <row r="4687" spans="1:4" ht="13.5" x14ac:dyDescent="0.25">
      <c r="A4687" s="246">
        <v>97480</v>
      </c>
      <c r="B4687" s="246" t="s">
        <v>9928</v>
      </c>
      <c r="C4687" s="246" t="s">
        <v>5304</v>
      </c>
      <c r="D4687" s="247">
        <v>54.56</v>
      </c>
    </row>
    <row r="4688" spans="1:4" ht="13.5" x14ac:dyDescent="0.25">
      <c r="A4688" s="246">
        <v>97481</v>
      </c>
      <c r="B4688" s="246" t="s">
        <v>9929</v>
      </c>
      <c r="C4688" s="246" t="s">
        <v>5304</v>
      </c>
      <c r="D4688" s="247">
        <v>79.95</v>
      </c>
    </row>
    <row r="4689" spans="1:4" ht="13.5" x14ac:dyDescent="0.25">
      <c r="A4689" s="246">
        <v>97482</v>
      </c>
      <c r="B4689" s="246" t="s">
        <v>9930</v>
      </c>
      <c r="C4689" s="246" t="s">
        <v>5304</v>
      </c>
      <c r="D4689" s="247">
        <v>79.95</v>
      </c>
    </row>
    <row r="4690" spans="1:4" ht="13.5" x14ac:dyDescent="0.25">
      <c r="A4690" s="246">
        <v>97483</v>
      </c>
      <c r="B4690" s="246" t="s">
        <v>9931</v>
      </c>
      <c r="C4690" s="246" t="s">
        <v>5304</v>
      </c>
      <c r="D4690" s="247">
        <v>112.96</v>
      </c>
    </row>
    <row r="4691" spans="1:4" ht="13.5" x14ac:dyDescent="0.25">
      <c r="A4691" s="246">
        <v>97484</v>
      </c>
      <c r="B4691" s="246" t="s">
        <v>9932</v>
      </c>
      <c r="C4691" s="246" t="s">
        <v>5304</v>
      </c>
      <c r="D4691" s="247">
        <v>112.96</v>
      </c>
    </row>
    <row r="4692" spans="1:4" ht="13.5" x14ac:dyDescent="0.25">
      <c r="A4692" s="246">
        <v>97485</v>
      </c>
      <c r="B4692" s="246" t="s">
        <v>9933</v>
      </c>
      <c r="C4692" s="246" t="s">
        <v>5304</v>
      </c>
      <c r="D4692" s="247">
        <v>156.82</v>
      </c>
    </row>
    <row r="4693" spans="1:4" ht="13.5" x14ac:dyDescent="0.25">
      <c r="A4693" s="246">
        <v>97486</v>
      </c>
      <c r="B4693" s="246" t="s">
        <v>9934</v>
      </c>
      <c r="C4693" s="246" t="s">
        <v>5304</v>
      </c>
      <c r="D4693" s="247">
        <v>168.76</v>
      </c>
    </row>
    <row r="4694" spans="1:4" ht="13.5" x14ac:dyDescent="0.25">
      <c r="A4694" s="246">
        <v>97487</v>
      </c>
      <c r="B4694" s="246" t="s">
        <v>9935</v>
      </c>
      <c r="C4694" s="246" t="s">
        <v>5304</v>
      </c>
      <c r="D4694" s="247">
        <v>294.2</v>
      </c>
    </row>
    <row r="4695" spans="1:4" ht="13.5" x14ac:dyDescent="0.25">
      <c r="A4695" s="246">
        <v>97488</v>
      </c>
      <c r="B4695" s="246" t="s">
        <v>9936</v>
      </c>
      <c r="C4695" s="246" t="s">
        <v>5304</v>
      </c>
      <c r="D4695" s="247">
        <v>313.29000000000002</v>
      </c>
    </row>
    <row r="4696" spans="1:4" ht="13.5" x14ac:dyDescent="0.25">
      <c r="A4696" s="246">
        <v>97489</v>
      </c>
      <c r="B4696" s="246" t="s">
        <v>9937</v>
      </c>
      <c r="C4696" s="246" t="s">
        <v>5304</v>
      </c>
      <c r="D4696" s="247">
        <v>713.19</v>
      </c>
    </row>
    <row r="4697" spans="1:4" ht="13.5" x14ac:dyDescent="0.25">
      <c r="A4697" s="246">
        <v>97490</v>
      </c>
      <c r="B4697" s="246" t="s">
        <v>9938</v>
      </c>
      <c r="C4697" s="246" t="s">
        <v>5304</v>
      </c>
      <c r="D4697" s="247">
        <v>627.54999999999995</v>
      </c>
    </row>
    <row r="4698" spans="1:4" ht="13.5" x14ac:dyDescent="0.25">
      <c r="A4698" s="246">
        <v>97491</v>
      </c>
      <c r="B4698" s="246" t="s">
        <v>9939</v>
      </c>
      <c r="C4698" s="246" t="s">
        <v>5304</v>
      </c>
      <c r="D4698" s="247">
        <v>85.39</v>
      </c>
    </row>
    <row r="4699" spans="1:4" ht="13.5" x14ac:dyDescent="0.25">
      <c r="A4699" s="246">
        <v>97492</v>
      </c>
      <c r="B4699" s="246" t="s">
        <v>9940</v>
      </c>
      <c r="C4699" s="246" t="s">
        <v>5304</v>
      </c>
      <c r="D4699" s="247">
        <v>126.51</v>
      </c>
    </row>
    <row r="4700" spans="1:4" ht="13.5" x14ac:dyDescent="0.25">
      <c r="A4700" s="246">
        <v>97493</v>
      </c>
      <c r="B4700" s="246" t="s">
        <v>9941</v>
      </c>
      <c r="C4700" s="246" t="s">
        <v>5304</v>
      </c>
      <c r="D4700" s="247">
        <v>163.51</v>
      </c>
    </row>
    <row r="4701" spans="1:4" ht="13.5" x14ac:dyDescent="0.25">
      <c r="A4701" s="246">
        <v>97494</v>
      </c>
      <c r="B4701" s="246" t="s">
        <v>9942</v>
      </c>
      <c r="C4701" s="246" t="s">
        <v>5304</v>
      </c>
      <c r="D4701" s="247">
        <v>256.95</v>
      </c>
    </row>
    <row r="4702" spans="1:4" ht="13.5" x14ac:dyDescent="0.25">
      <c r="A4702" s="246">
        <v>97495</v>
      </c>
      <c r="B4702" s="246" t="s">
        <v>9943</v>
      </c>
      <c r="C4702" s="246" t="s">
        <v>5304</v>
      </c>
      <c r="D4702" s="247">
        <v>477.87</v>
      </c>
    </row>
    <row r="4703" spans="1:4" ht="13.5" x14ac:dyDescent="0.25">
      <c r="A4703" s="246">
        <v>97496</v>
      </c>
      <c r="B4703" s="246" t="s">
        <v>9944</v>
      </c>
      <c r="C4703" s="246" t="s">
        <v>5304</v>
      </c>
      <c r="D4703" s="247">
        <v>761.95</v>
      </c>
    </row>
    <row r="4704" spans="1:4" ht="13.5" x14ac:dyDescent="0.25">
      <c r="A4704" s="246">
        <v>97499</v>
      </c>
      <c r="B4704" s="246" t="s">
        <v>9945</v>
      </c>
      <c r="C4704" s="246" t="s">
        <v>5304</v>
      </c>
      <c r="D4704" s="247">
        <v>31.5</v>
      </c>
    </row>
    <row r="4705" spans="1:4" ht="13.5" x14ac:dyDescent="0.25">
      <c r="A4705" s="246">
        <v>97500</v>
      </c>
      <c r="B4705" s="246" t="s">
        <v>9946</v>
      </c>
      <c r="C4705" s="246" t="s">
        <v>5304</v>
      </c>
      <c r="D4705" s="247">
        <v>25.37</v>
      </c>
    </row>
    <row r="4706" spans="1:4" ht="13.5" x14ac:dyDescent="0.25">
      <c r="A4706" s="246">
        <v>97502</v>
      </c>
      <c r="B4706" s="246" t="s">
        <v>9947</v>
      </c>
      <c r="C4706" s="246" t="s">
        <v>5304</v>
      </c>
      <c r="D4706" s="247">
        <v>45.07</v>
      </c>
    </row>
    <row r="4707" spans="1:4" ht="13.5" x14ac:dyDescent="0.25">
      <c r="A4707" s="246">
        <v>97503</v>
      </c>
      <c r="B4707" s="246" t="s">
        <v>9948</v>
      </c>
      <c r="C4707" s="246" t="s">
        <v>5304</v>
      </c>
      <c r="D4707" s="247">
        <v>55.59</v>
      </c>
    </row>
    <row r="4708" spans="1:4" ht="13.5" x14ac:dyDescent="0.25">
      <c r="A4708" s="246">
        <v>97505</v>
      </c>
      <c r="B4708" s="246" t="s">
        <v>9949</v>
      </c>
      <c r="C4708" s="246" t="s">
        <v>5304</v>
      </c>
      <c r="D4708" s="247">
        <v>56.76</v>
      </c>
    </row>
    <row r="4709" spans="1:4" ht="13.5" x14ac:dyDescent="0.25">
      <c r="A4709" s="246">
        <v>97506</v>
      </c>
      <c r="B4709" s="246" t="s">
        <v>9950</v>
      </c>
      <c r="C4709" s="246" t="s">
        <v>5304</v>
      </c>
      <c r="D4709" s="247">
        <v>69.98</v>
      </c>
    </row>
    <row r="4710" spans="1:4" ht="13.5" x14ac:dyDescent="0.25">
      <c r="A4710" s="246">
        <v>97508</v>
      </c>
      <c r="B4710" s="246" t="s">
        <v>9951</v>
      </c>
      <c r="C4710" s="246" t="s">
        <v>5304</v>
      </c>
      <c r="D4710" s="247">
        <v>85.43</v>
      </c>
    </row>
    <row r="4711" spans="1:4" ht="13.5" x14ac:dyDescent="0.25">
      <c r="A4711" s="246">
        <v>97509</v>
      </c>
      <c r="B4711" s="246" t="s">
        <v>9952</v>
      </c>
      <c r="C4711" s="246" t="s">
        <v>5304</v>
      </c>
      <c r="D4711" s="247">
        <v>106.34</v>
      </c>
    </row>
    <row r="4712" spans="1:4" ht="13.5" x14ac:dyDescent="0.25">
      <c r="A4712" s="246">
        <v>97511</v>
      </c>
      <c r="B4712" s="246" t="s">
        <v>9953</v>
      </c>
      <c r="C4712" s="246" t="s">
        <v>5304</v>
      </c>
      <c r="D4712" s="247">
        <v>162.91</v>
      </c>
    </row>
    <row r="4713" spans="1:4" ht="13.5" x14ac:dyDescent="0.25">
      <c r="A4713" s="246">
        <v>97512</v>
      </c>
      <c r="B4713" s="246" t="s">
        <v>9954</v>
      </c>
      <c r="C4713" s="246" t="s">
        <v>5304</v>
      </c>
      <c r="D4713" s="247">
        <v>205.18</v>
      </c>
    </row>
    <row r="4714" spans="1:4" ht="13.5" x14ac:dyDescent="0.25">
      <c r="A4714" s="246">
        <v>97514</v>
      </c>
      <c r="B4714" s="246" t="s">
        <v>9955</v>
      </c>
      <c r="C4714" s="246" t="s">
        <v>5304</v>
      </c>
      <c r="D4714" s="247">
        <v>218.09</v>
      </c>
    </row>
    <row r="4715" spans="1:4" ht="13.5" x14ac:dyDescent="0.25">
      <c r="A4715" s="246">
        <v>97515</v>
      </c>
      <c r="B4715" s="246" t="s">
        <v>9956</v>
      </c>
      <c r="C4715" s="246" t="s">
        <v>5304</v>
      </c>
      <c r="D4715" s="247">
        <v>275.02999999999997</v>
      </c>
    </row>
    <row r="4716" spans="1:4" ht="13.5" x14ac:dyDescent="0.25">
      <c r="A4716" s="246">
        <v>97517</v>
      </c>
      <c r="B4716" s="246" t="s">
        <v>9957</v>
      </c>
      <c r="C4716" s="246" t="s">
        <v>5304</v>
      </c>
      <c r="D4716" s="247">
        <v>51.49</v>
      </c>
    </row>
    <row r="4717" spans="1:4" ht="13.5" x14ac:dyDescent="0.25">
      <c r="A4717" s="246">
        <v>97518</v>
      </c>
      <c r="B4717" s="246" t="s">
        <v>9958</v>
      </c>
      <c r="C4717" s="246" t="s">
        <v>5304</v>
      </c>
      <c r="D4717" s="247">
        <v>51.49</v>
      </c>
    </row>
    <row r="4718" spans="1:4" ht="13.5" x14ac:dyDescent="0.25">
      <c r="A4718" s="246">
        <v>97519</v>
      </c>
      <c r="B4718" s="246" t="s">
        <v>9959</v>
      </c>
      <c r="C4718" s="246" t="s">
        <v>5304</v>
      </c>
      <c r="D4718" s="247">
        <v>74.540000000000006</v>
      </c>
    </row>
    <row r="4719" spans="1:4" ht="13.5" x14ac:dyDescent="0.25">
      <c r="A4719" s="246">
        <v>97520</v>
      </c>
      <c r="B4719" s="246" t="s">
        <v>9960</v>
      </c>
      <c r="C4719" s="246" t="s">
        <v>5304</v>
      </c>
      <c r="D4719" s="247">
        <v>74.540000000000006</v>
      </c>
    </row>
    <row r="4720" spans="1:4" ht="13.5" x14ac:dyDescent="0.25">
      <c r="A4720" s="246">
        <v>97521</v>
      </c>
      <c r="B4720" s="246" t="s">
        <v>9961</v>
      </c>
      <c r="C4720" s="246" t="s">
        <v>5304</v>
      </c>
      <c r="D4720" s="247">
        <v>104.9</v>
      </c>
    </row>
    <row r="4721" spans="1:4" ht="13.5" x14ac:dyDescent="0.25">
      <c r="A4721" s="246">
        <v>97522</v>
      </c>
      <c r="B4721" s="246" t="s">
        <v>9962</v>
      </c>
      <c r="C4721" s="246" t="s">
        <v>5304</v>
      </c>
      <c r="D4721" s="247">
        <v>104.9</v>
      </c>
    </row>
    <row r="4722" spans="1:4" ht="13.5" x14ac:dyDescent="0.25">
      <c r="A4722" s="246">
        <v>97523</v>
      </c>
      <c r="B4722" s="246" t="s">
        <v>9963</v>
      </c>
      <c r="C4722" s="246" t="s">
        <v>5304</v>
      </c>
      <c r="D4722" s="247">
        <v>145.44999999999999</v>
      </c>
    </row>
    <row r="4723" spans="1:4" ht="13.5" x14ac:dyDescent="0.25">
      <c r="A4723" s="246">
        <v>97524</v>
      </c>
      <c r="B4723" s="246" t="s">
        <v>9964</v>
      </c>
      <c r="C4723" s="246" t="s">
        <v>5304</v>
      </c>
      <c r="D4723" s="247">
        <v>157.38999999999999</v>
      </c>
    </row>
    <row r="4724" spans="1:4" ht="13.5" x14ac:dyDescent="0.25">
      <c r="A4724" s="246">
        <v>97525</v>
      </c>
      <c r="B4724" s="246" t="s">
        <v>9965</v>
      </c>
      <c r="C4724" s="246" t="s">
        <v>5304</v>
      </c>
      <c r="D4724" s="247">
        <v>277.79000000000002</v>
      </c>
    </row>
    <row r="4725" spans="1:4" ht="13.5" x14ac:dyDescent="0.25">
      <c r="A4725" s="246">
        <v>97526</v>
      </c>
      <c r="B4725" s="246" t="s">
        <v>9966</v>
      </c>
      <c r="C4725" s="246" t="s">
        <v>5304</v>
      </c>
      <c r="D4725" s="247">
        <v>296.88</v>
      </c>
    </row>
    <row r="4726" spans="1:4" ht="13.5" x14ac:dyDescent="0.25">
      <c r="A4726" s="246">
        <v>97527</v>
      </c>
      <c r="B4726" s="246" t="s">
        <v>9967</v>
      </c>
      <c r="C4726" s="246" t="s">
        <v>5304</v>
      </c>
      <c r="D4726" s="247">
        <v>691.77</v>
      </c>
    </row>
    <row r="4727" spans="1:4" ht="13.5" x14ac:dyDescent="0.25">
      <c r="A4727" s="246">
        <v>97528</v>
      </c>
      <c r="B4727" s="246" t="s">
        <v>9968</v>
      </c>
      <c r="C4727" s="246" t="s">
        <v>5304</v>
      </c>
      <c r="D4727" s="247">
        <v>606.13</v>
      </c>
    </row>
    <row r="4728" spans="1:4" ht="13.5" x14ac:dyDescent="0.25">
      <c r="A4728" s="246">
        <v>97529</v>
      </c>
      <c r="B4728" s="246" t="s">
        <v>9969</v>
      </c>
      <c r="C4728" s="246" t="s">
        <v>5304</v>
      </c>
      <c r="D4728" s="247">
        <v>81.36</v>
      </c>
    </row>
    <row r="4729" spans="1:4" ht="13.5" x14ac:dyDescent="0.25">
      <c r="A4729" s="246">
        <v>97530</v>
      </c>
      <c r="B4729" s="246" t="s">
        <v>9970</v>
      </c>
      <c r="C4729" s="246" t="s">
        <v>5304</v>
      </c>
      <c r="D4729" s="247">
        <v>119.3</v>
      </c>
    </row>
    <row r="4730" spans="1:4" ht="13.5" x14ac:dyDescent="0.25">
      <c r="A4730" s="246">
        <v>97531</v>
      </c>
      <c r="B4730" s="246" t="s">
        <v>9971</v>
      </c>
      <c r="C4730" s="246" t="s">
        <v>5304</v>
      </c>
      <c r="D4730" s="247">
        <v>152.75</v>
      </c>
    </row>
    <row r="4731" spans="1:4" ht="13.5" x14ac:dyDescent="0.25">
      <c r="A4731" s="246">
        <v>97532</v>
      </c>
      <c r="B4731" s="246" t="s">
        <v>9972</v>
      </c>
      <c r="C4731" s="246" t="s">
        <v>5304</v>
      </c>
      <c r="D4731" s="247">
        <v>241.8</v>
      </c>
    </row>
    <row r="4732" spans="1:4" ht="13.5" x14ac:dyDescent="0.25">
      <c r="A4732" s="246">
        <v>97533</v>
      </c>
      <c r="B4732" s="246" t="s">
        <v>9973</v>
      </c>
      <c r="C4732" s="246" t="s">
        <v>5304</v>
      </c>
      <c r="D4732" s="247">
        <v>459.23</v>
      </c>
    </row>
    <row r="4733" spans="1:4" ht="13.5" x14ac:dyDescent="0.25">
      <c r="A4733" s="246">
        <v>97534</v>
      </c>
      <c r="B4733" s="246" t="s">
        <v>9974</v>
      </c>
      <c r="C4733" s="246" t="s">
        <v>5304</v>
      </c>
      <c r="D4733" s="247">
        <v>733.37</v>
      </c>
    </row>
    <row r="4734" spans="1:4" ht="13.5" x14ac:dyDescent="0.25">
      <c r="A4734" s="246">
        <v>97537</v>
      </c>
      <c r="B4734" s="246" t="s">
        <v>9975</v>
      </c>
      <c r="C4734" s="246" t="s">
        <v>5304</v>
      </c>
      <c r="D4734" s="247">
        <v>23.05</v>
      </c>
    </row>
    <row r="4735" spans="1:4" ht="13.5" x14ac:dyDescent="0.25">
      <c r="A4735" s="246">
        <v>97540</v>
      </c>
      <c r="B4735" s="246" t="s">
        <v>9976</v>
      </c>
      <c r="C4735" s="246" t="s">
        <v>5304</v>
      </c>
      <c r="D4735" s="247">
        <v>30.03</v>
      </c>
    </row>
    <row r="4736" spans="1:4" ht="13.5" x14ac:dyDescent="0.25">
      <c r="A4736" s="246">
        <v>97541</v>
      </c>
      <c r="B4736" s="246" t="s">
        <v>9977</v>
      </c>
      <c r="C4736" s="246" t="s">
        <v>5304</v>
      </c>
      <c r="D4736" s="247">
        <v>24.94</v>
      </c>
    </row>
    <row r="4737" spans="1:4" ht="13.5" x14ac:dyDescent="0.25">
      <c r="A4737" s="246">
        <v>97543</v>
      </c>
      <c r="B4737" s="246" t="s">
        <v>9978</v>
      </c>
      <c r="C4737" s="246" t="s">
        <v>5304</v>
      </c>
      <c r="D4737" s="247">
        <v>47.45</v>
      </c>
    </row>
    <row r="4738" spans="1:4" ht="13.5" x14ac:dyDescent="0.25">
      <c r="A4738" s="246">
        <v>97544</v>
      </c>
      <c r="B4738" s="246" t="s">
        <v>9979</v>
      </c>
      <c r="C4738" s="246" t="s">
        <v>5304</v>
      </c>
      <c r="D4738" s="247">
        <v>41.32</v>
      </c>
    </row>
    <row r="4739" spans="1:4" ht="13.5" x14ac:dyDescent="0.25">
      <c r="A4739" s="246">
        <v>97546</v>
      </c>
      <c r="B4739" s="246" t="s">
        <v>9980</v>
      </c>
      <c r="C4739" s="246" t="s">
        <v>5304</v>
      </c>
      <c r="D4739" s="247">
        <v>31.99</v>
      </c>
    </row>
    <row r="4740" spans="1:4" ht="13.5" x14ac:dyDescent="0.25">
      <c r="A4740" s="246">
        <v>97547</v>
      </c>
      <c r="B4740" s="246" t="s">
        <v>9981</v>
      </c>
      <c r="C4740" s="246" t="s">
        <v>5304</v>
      </c>
      <c r="D4740" s="247">
        <v>31.99</v>
      </c>
    </row>
    <row r="4741" spans="1:4" ht="13.5" x14ac:dyDescent="0.25">
      <c r="A4741" s="246">
        <v>97548</v>
      </c>
      <c r="B4741" s="246" t="s">
        <v>9982</v>
      </c>
      <c r="C4741" s="246" t="s">
        <v>5304</v>
      </c>
      <c r="D4741" s="247">
        <v>46.57</v>
      </c>
    </row>
    <row r="4742" spans="1:4" ht="13.5" x14ac:dyDescent="0.25">
      <c r="A4742" s="246">
        <v>97549</v>
      </c>
      <c r="B4742" s="246" t="s">
        <v>9983</v>
      </c>
      <c r="C4742" s="246" t="s">
        <v>5304</v>
      </c>
      <c r="D4742" s="247">
        <v>46.57</v>
      </c>
    </row>
    <row r="4743" spans="1:4" ht="13.5" x14ac:dyDescent="0.25">
      <c r="A4743" s="246">
        <v>97550</v>
      </c>
      <c r="B4743" s="246" t="s">
        <v>9984</v>
      </c>
      <c r="C4743" s="246" t="s">
        <v>5304</v>
      </c>
      <c r="D4743" s="247">
        <v>75.430000000000007</v>
      </c>
    </row>
    <row r="4744" spans="1:4" ht="13.5" x14ac:dyDescent="0.25">
      <c r="A4744" s="246">
        <v>97551</v>
      </c>
      <c r="B4744" s="246" t="s">
        <v>9985</v>
      </c>
      <c r="C4744" s="246" t="s">
        <v>5304</v>
      </c>
      <c r="D4744" s="247">
        <v>75.430000000000007</v>
      </c>
    </row>
    <row r="4745" spans="1:4" ht="13.5" x14ac:dyDescent="0.25">
      <c r="A4745" s="246">
        <v>97552</v>
      </c>
      <c r="B4745" s="246" t="s">
        <v>9986</v>
      </c>
      <c r="C4745" s="246" t="s">
        <v>5304</v>
      </c>
      <c r="D4745" s="247">
        <v>47.08</v>
      </c>
    </row>
    <row r="4746" spans="1:4" ht="13.5" x14ac:dyDescent="0.25">
      <c r="A4746" s="246">
        <v>97553</v>
      </c>
      <c r="B4746" s="246" t="s">
        <v>9987</v>
      </c>
      <c r="C4746" s="246" t="s">
        <v>5304</v>
      </c>
      <c r="D4746" s="247">
        <v>66.510000000000005</v>
      </c>
    </row>
    <row r="4747" spans="1:4" ht="13.5" x14ac:dyDescent="0.25">
      <c r="A4747" s="246">
        <v>97554</v>
      </c>
      <c r="B4747" s="246" t="s">
        <v>9988</v>
      </c>
      <c r="C4747" s="246" t="s">
        <v>5304</v>
      </c>
      <c r="D4747" s="247">
        <v>113.3</v>
      </c>
    </row>
    <row r="4748" spans="1:4" ht="13.5" x14ac:dyDescent="0.25">
      <c r="A4748" s="246">
        <v>98602</v>
      </c>
      <c r="B4748" s="246" t="s">
        <v>9989</v>
      </c>
      <c r="C4748" s="246" t="s">
        <v>5304</v>
      </c>
      <c r="D4748" s="247">
        <v>20.68</v>
      </c>
    </row>
    <row r="4749" spans="1:4" ht="13.5" x14ac:dyDescent="0.25">
      <c r="A4749" s="246">
        <v>97895</v>
      </c>
      <c r="B4749" s="246" t="s">
        <v>9990</v>
      </c>
      <c r="C4749" s="246" t="s">
        <v>5304</v>
      </c>
      <c r="D4749" s="247">
        <v>158.13</v>
      </c>
    </row>
    <row r="4750" spans="1:4" ht="13.5" x14ac:dyDescent="0.25">
      <c r="A4750" s="246">
        <v>97896</v>
      </c>
      <c r="B4750" s="246" t="s">
        <v>9991</v>
      </c>
      <c r="C4750" s="246" t="s">
        <v>5304</v>
      </c>
      <c r="D4750" s="247">
        <v>291.61</v>
      </c>
    </row>
    <row r="4751" spans="1:4" ht="13.5" x14ac:dyDescent="0.25">
      <c r="A4751" s="246">
        <v>97897</v>
      </c>
      <c r="B4751" s="246" t="s">
        <v>9992</v>
      </c>
      <c r="C4751" s="246" t="s">
        <v>5304</v>
      </c>
      <c r="D4751" s="247">
        <v>377.67</v>
      </c>
    </row>
    <row r="4752" spans="1:4" ht="13.5" x14ac:dyDescent="0.25">
      <c r="A4752" s="246">
        <v>97898</v>
      </c>
      <c r="B4752" s="246" t="s">
        <v>9993</v>
      </c>
      <c r="C4752" s="246" t="s">
        <v>5304</v>
      </c>
      <c r="D4752" s="247">
        <v>730.92</v>
      </c>
    </row>
    <row r="4753" spans="1:4" ht="13.5" x14ac:dyDescent="0.25">
      <c r="A4753" s="246">
        <v>97900</v>
      </c>
      <c r="B4753" s="246" t="s">
        <v>9994</v>
      </c>
      <c r="C4753" s="246" t="s">
        <v>5304</v>
      </c>
      <c r="D4753" s="247">
        <v>177.83</v>
      </c>
    </row>
    <row r="4754" spans="1:4" ht="13.5" x14ac:dyDescent="0.25">
      <c r="A4754" s="246">
        <v>97901</v>
      </c>
      <c r="B4754" s="246" t="s">
        <v>9995</v>
      </c>
      <c r="C4754" s="246" t="s">
        <v>5304</v>
      </c>
      <c r="D4754" s="247">
        <v>282.91000000000003</v>
      </c>
    </row>
    <row r="4755" spans="1:4" ht="13.5" x14ac:dyDescent="0.25">
      <c r="A4755" s="246">
        <v>97902</v>
      </c>
      <c r="B4755" s="246" t="s">
        <v>9996</v>
      </c>
      <c r="C4755" s="246" t="s">
        <v>5304</v>
      </c>
      <c r="D4755" s="247">
        <v>562.32000000000005</v>
      </c>
    </row>
    <row r="4756" spans="1:4" ht="13.5" x14ac:dyDescent="0.25">
      <c r="A4756" s="246">
        <v>97903</v>
      </c>
      <c r="B4756" s="246" t="s">
        <v>9997</v>
      </c>
      <c r="C4756" s="246" t="s">
        <v>5304</v>
      </c>
      <c r="D4756" s="247">
        <v>772.72</v>
      </c>
    </row>
    <row r="4757" spans="1:4" ht="13.5" x14ac:dyDescent="0.25">
      <c r="A4757" s="246">
        <v>97904</v>
      </c>
      <c r="B4757" s="246" t="s">
        <v>9998</v>
      </c>
      <c r="C4757" s="246" t="s">
        <v>5304</v>
      </c>
      <c r="D4757" s="247">
        <v>921.8</v>
      </c>
    </row>
    <row r="4758" spans="1:4" ht="13.5" x14ac:dyDescent="0.25">
      <c r="A4758" s="246">
        <v>97905</v>
      </c>
      <c r="B4758" s="246" t="s">
        <v>9999</v>
      </c>
      <c r="C4758" s="246" t="s">
        <v>5304</v>
      </c>
      <c r="D4758" s="247">
        <v>212.81</v>
      </c>
    </row>
    <row r="4759" spans="1:4" ht="13.5" x14ac:dyDescent="0.25">
      <c r="A4759" s="246">
        <v>97906</v>
      </c>
      <c r="B4759" s="246" t="s">
        <v>10000</v>
      </c>
      <c r="C4759" s="246" t="s">
        <v>5304</v>
      </c>
      <c r="D4759" s="247">
        <v>398.2</v>
      </c>
    </row>
    <row r="4760" spans="1:4" ht="13.5" x14ac:dyDescent="0.25">
      <c r="A4760" s="246">
        <v>97907</v>
      </c>
      <c r="B4760" s="246" t="s">
        <v>10001</v>
      </c>
      <c r="C4760" s="246" t="s">
        <v>5304</v>
      </c>
      <c r="D4760" s="247">
        <v>563.29</v>
      </c>
    </row>
    <row r="4761" spans="1:4" ht="13.5" x14ac:dyDescent="0.25">
      <c r="A4761" s="246">
        <v>97908</v>
      </c>
      <c r="B4761" s="246" t="s">
        <v>10002</v>
      </c>
      <c r="C4761" s="246" t="s">
        <v>5304</v>
      </c>
      <c r="D4761" s="247">
        <v>673.99</v>
      </c>
    </row>
    <row r="4762" spans="1:4" ht="13.5" x14ac:dyDescent="0.25">
      <c r="A4762" s="246">
        <v>98102</v>
      </c>
      <c r="B4762" s="246" t="s">
        <v>10003</v>
      </c>
      <c r="C4762" s="246" t="s">
        <v>5304</v>
      </c>
      <c r="D4762" s="247">
        <v>149.57</v>
      </c>
    </row>
    <row r="4763" spans="1:4" ht="13.5" x14ac:dyDescent="0.25">
      <c r="A4763" s="246">
        <v>98104</v>
      </c>
      <c r="B4763" s="246" t="s">
        <v>10004</v>
      </c>
      <c r="C4763" s="246" t="s">
        <v>5304</v>
      </c>
      <c r="D4763" s="247">
        <v>381.7</v>
      </c>
    </row>
    <row r="4764" spans="1:4" ht="13.5" x14ac:dyDescent="0.25">
      <c r="A4764" s="246">
        <v>98105</v>
      </c>
      <c r="B4764" s="246" t="s">
        <v>10005</v>
      </c>
      <c r="C4764" s="246" t="s">
        <v>5304</v>
      </c>
      <c r="D4764" s="247">
        <v>655.61</v>
      </c>
    </row>
    <row r="4765" spans="1:4" ht="13.5" x14ac:dyDescent="0.25">
      <c r="A4765" s="246">
        <v>98106</v>
      </c>
      <c r="B4765" s="246" t="s">
        <v>10006</v>
      </c>
      <c r="C4765" s="246" t="s">
        <v>5304</v>
      </c>
      <c r="D4765" s="248">
        <v>1087.1199999999999</v>
      </c>
    </row>
    <row r="4766" spans="1:4" ht="13.5" x14ac:dyDescent="0.25">
      <c r="A4766" s="246">
        <v>98107</v>
      </c>
      <c r="B4766" s="246" t="s">
        <v>10007</v>
      </c>
      <c r="C4766" s="246" t="s">
        <v>5304</v>
      </c>
      <c r="D4766" s="247">
        <v>253.98</v>
      </c>
    </row>
    <row r="4767" spans="1:4" ht="13.5" x14ac:dyDescent="0.25">
      <c r="A4767" s="246">
        <v>98108</v>
      </c>
      <c r="B4767" s="246" t="s">
        <v>10008</v>
      </c>
      <c r="C4767" s="246" t="s">
        <v>5304</v>
      </c>
      <c r="D4767" s="247">
        <v>449.71</v>
      </c>
    </row>
    <row r="4768" spans="1:4" ht="13.5" x14ac:dyDescent="0.25">
      <c r="A4768" s="246">
        <v>99250</v>
      </c>
      <c r="B4768" s="246" t="s">
        <v>10009</v>
      </c>
      <c r="C4768" s="246" t="s">
        <v>5304</v>
      </c>
      <c r="D4768" s="247">
        <v>174.42</v>
      </c>
    </row>
    <row r="4769" spans="1:4" ht="13.5" x14ac:dyDescent="0.25">
      <c r="A4769" s="246">
        <v>99251</v>
      </c>
      <c r="B4769" s="246" t="s">
        <v>10010</v>
      </c>
      <c r="C4769" s="246" t="s">
        <v>5304</v>
      </c>
      <c r="D4769" s="247">
        <v>277.04000000000002</v>
      </c>
    </row>
    <row r="4770" spans="1:4" ht="13.5" x14ac:dyDescent="0.25">
      <c r="A4770" s="246">
        <v>99253</v>
      </c>
      <c r="B4770" s="246" t="s">
        <v>10011</v>
      </c>
      <c r="C4770" s="246" t="s">
        <v>5304</v>
      </c>
      <c r="D4770" s="247">
        <v>549.15</v>
      </c>
    </row>
    <row r="4771" spans="1:4" ht="13.5" x14ac:dyDescent="0.25">
      <c r="A4771" s="246">
        <v>99255</v>
      </c>
      <c r="B4771" s="246" t="s">
        <v>10012</v>
      </c>
      <c r="C4771" s="246" t="s">
        <v>5304</v>
      </c>
      <c r="D4771" s="247">
        <v>754.66</v>
      </c>
    </row>
    <row r="4772" spans="1:4" ht="13.5" x14ac:dyDescent="0.25">
      <c r="A4772" s="246">
        <v>99257</v>
      </c>
      <c r="B4772" s="246" t="s">
        <v>10013</v>
      </c>
      <c r="C4772" s="246" t="s">
        <v>5304</v>
      </c>
      <c r="D4772" s="247">
        <v>898.44</v>
      </c>
    </row>
    <row r="4773" spans="1:4" ht="13.5" x14ac:dyDescent="0.25">
      <c r="A4773" s="246">
        <v>99258</v>
      </c>
      <c r="B4773" s="246" t="s">
        <v>10014</v>
      </c>
      <c r="C4773" s="246" t="s">
        <v>5304</v>
      </c>
      <c r="D4773" s="247">
        <v>207.97</v>
      </c>
    </row>
    <row r="4774" spans="1:4" ht="13.5" x14ac:dyDescent="0.25">
      <c r="A4774" s="246">
        <v>99260</v>
      </c>
      <c r="B4774" s="246" t="s">
        <v>10015</v>
      </c>
      <c r="C4774" s="246" t="s">
        <v>5304</v>
      </c>
      <c r="D4774" s="247">
        <v>389.91</v>
      </c>
    </row>
    <row r="4775" spans="1:4" ht="13.5" x14ac:dyDescent="0.25">
      <c r="A4775" s="246">
        <v>99262</v>
      </c>
      <c r="B4775" s="246" t="s">
        <v>10016</v>
      </c>
      <c r="C4775" s="246" t="s">
        <v>5304</v>
      </c>
      <c r="D4775" s="247">
        <v>551.46</v>
      </c>
    </row>
    <row r="4776" spans="1:4" ht="13.5" x14ac:dyDescent="0.25">
      <c r="A4776" s="246">
        <v>99264</v>
      </c>
      <c r="B4776" s="246" t="s">
        <v>10017</v>
      </c>
      <c r="C4776" s="246" t="s">
        <v>5304</v>
      </c>
      <c r="D4776" s="247">
        <v>658</v>
      </c>
    </row>
    <row r="4777" spans="1:4" ht="13.5" x14ac:dyDescent="0.25">
      <c r="A4777" s="246">
        <v>102587</v>
      </c>
      <c r="B4777" s="246" t="s">
        <v>10018</v>
      </c>
      <c r="C4777" s="246" t="s">
        <v>5304</v>
      </c>
      <c r="D4777" s="247">
        <v>2.68</v>
      </c>
    </row>
    <row r="4778" spans="1:4" ht="13.5" x14ac:dyDescent="0.25">
      <c r="A4778" s="246">
        <v>102588</v>
      </c>
      <c r="B4778" s="246" t="s">
        <v>10019</v>
      </c>
      <c r="C4778" s="246" t="s">
        <v>5304</v>
      </c>
      <c r="D4778" s="247">
        <v>3.87</v>
      </c>
    </row>
    <row r="4779" spans="1:4" ht="13.5" x14ac:dyDescent="0.25">
      <c r="A4779" s="246">
        <v>102589</v>
      </c>
      <c r="B4779" s="246" t="s">
        <v>10020</v>
      </c>
      <c r="C4779" s="246" t="s">
        <v>5304</v>
      </c>
      <c r="D4779" s="247">
        <v>2.97</v>
      </c>
    </row>
    <row r="4780" spans="1:4" ht="13.5" x14ac:dyDescent="0.25">
      <c r="A4780" s="246">
        <v>102590</v>
      </c>
      <c r="B4780" s="246" t="s">
        <v>10021</v>
      </c>
      <c r="C4780" s="246" t="s">
        <v>5304</v>
      </c>
      <c r="D4780" s="247">
        <v>4.18</v>
      </c>
    </row>
    <row r="4781" spans="1:4" ht="13.5" x14ac:dyDescent="0.25">
      <c r="A4781" s="246">
        <v>102591</v>
      </c>
      <c r="B4781" s="246" t="s">
        <v>10022</v>
      </c>
      <c r="C4781" s="246" t="s">
        <v>5304</v>
      </c>
      <c r="D4781" s="247">
        <v>3.28</v>
      </c>
    </row>
    <row r="4782" spans="1:4" ht="13.5" x14ac:dyDescent="0.25">
      <c r="A4782" s="246">
        <v>102592</v>
      </c>
      <c r="B4782" s="246" t="s">
        <v>10023</v>
      </c>
      <c r="C4782" s="246" t="s">
        <v>5304</v>
      </c>
      <c r="D4782" s="247">
        <v>4.47</v>
      </c>
    </row>
    <row r="4783" spans="1:4" ht="13.5" x14ac:dyDescent="0.25">
      <c r="A4783" s="246">
        <v>102593</v>
      </c>
      <c r="B4783" s="246" t="s">
        <v>10024</v>
      </c>
      <c r="C4783" s="246" t="s">
        <v>5304</v>
      </c>
      <c r="D4783" s="247">
        <v>3.7</v>
      </c>
    </row>
    <row r="4784" spans="1:4" ht="13.5" x14ac:dyDescent="0.25">
      <c r="A4784" s="246">
        <v>102594</v>
      </c>
      <c r="B4784" s="246" t="s">
        <v>10025</v>
      </c>
      <c r="C4784" s="246" t="s">
        <v>5304</v>
      </c>
      <c r="D4784" s="247">
        <v>4.9000000000000004</v>
      </c>
    </row>
    <row r="4785" spans="1:4" ht="13.5" x14ac:dyDescent="0.25">
      <c r="A4785" s="246">
        <v>102595</v>
      </c>
      <c r="B4785" s="246" t="s">
        <v>10026</v>
      </c>
      <c r="C4785" s="246" t="s">
        <v>5304</v>
      </c>
      <c r="D4785" s="247">
        <v>4.18</v>
      </c>
    </row>
    <row r="4786" spans="1:4" ht="13.5" x14ac:dyDescent="0.25">
      <c r="A4786" s="246">
        <v>102596</v>
      </c>
      <c r="B4786" s="246" t="s">
        <v>10027</v>
      </c>
      <c r="C4786" s="246" t="s">
        <v>5304</v>
      </c>
      <c r="D4786" s="247">
        <v>5.38</v>
      </c>
    </row>
    <row r="4787" spans="1:4" ht="13.5" x14ac:dyDescent="0.25">
      <c r="A4787" s="246">
        <v>102597</v>
      </c>
      <c r="B4787" s="246" t="s">
        <v>10028</v>
      </c>
      <c r="C4787" s="246" t="s">
        <v>5304</v>
      </c>
      <c r="D4787" s="247">
        <v>4.79</v>
      </c>
    </row>
    <row r="4788" spans="1:4" ht="13.5" x14ac:dyDescent="0.25">
      <c r="A4788" s="246">
        <v>102598</v>
      </c>
      <c r="B4788" s="246" t="s">
        <v>10029</v>
      </c>
      <c r="C4788" s="246" t="s">
        <v>5304</v>
      </c>
      <c r="D4788" s="247">
        <v>5.98</v>
      </c>
    </row>
    <row r="4789" spans="1:4" ht="13.5" x14ac:dyDescent="0.25">
      <c r="A4789" s="246">
        <v>102599</v>
      </c>
      <c r="B4789" s="246" t="s">
        <v>10030</v>
      </c>
      <c r="C4789" s="246" t="s">
        <v>5304</v>
      </c>
      <c r="D4789" s="247">
        <v>5.4</v>
      </c>
    </row>
    <row r="4790" spans="1:4" ht="13.5" x14ac:dyDescent="0.25">
      <c r="A4790" s="246">
        <v>102600</v>
      </c>
      <c r="B4790" s="246" t="s">
        <v>10031</v>
      </c>
      <c r="C4790" s="246" t="s">
        <v>5304</v>
      </c>
      <c r="D4790" s="247">
        <v>6.59</v>
      </c>
    </row>
    <row r="4791" spans="1:4" ht="13.5" x14ac:dyDescent="0.25">
      <c r="A4791" s="246">
        <v>102601</v>
      </c>
      <c r="B4791" s="246" t="s">
        <v>10032</v>
      </c>
      <c r="C4791" s="246" t="s">
        <v>5304</v>
      </c>
      <c r="D4791" s="247">
        <v>6.3</v>
      </c>
    </row>
    <row r="4792" spans="1:4" ht="13.5" x14ac:dyDescent="0.25">
      <c r="A4792" s="246">
        <v>102602</v>
      </c>
      <c r="B4792" s="246" t="s">
        <v>10033</v>
      </c>
      <c r="C4792" s="246" t="s">
        <v>5304</v>
      </c>
      <c r="D4792" s="247">
        <v>7.5</v>
      </c>
    </row>
    <row r="4793" spans="1:4" ht="13.5" x14ac:dyDescent="0.25">
      <c r="A4793" s="246">
        <v>102603</v>
      </c>
      <c r="B4793" s="246" t="s">
        <v>10034</v>
      </c>
      <c r="C4793" s="246" t="s">
        <v>5304</v>
      </c>
      <c r="D4793" s="247">
        <v>7.81</v>
      </c>
    </row>
    <row r="4794" spans="1:4" ht="13.5" x14ac:dyDescent="0.25">
      <c r="A4794" s="246">
        <v>102604</v>
      </c>
      <c r="B4794" s="246" t="s">
        <v>10035</v>
      </c>
      <c r="C4794" s="246" t="s">
        <v>5304</v>
      </c>
      <c r="D4794" s="247">
        <v>9.01</v>
      </c>
    </row>
    <row r="4795" spans="1:4" ht="13.5" x14ac:dyDescent="0.25">
      <c r="A4795" s="246">
        <v>102605</v>
      </c>
      <c r="B4795" s="246" t="s">
        <v>10036</v>
      </c>
      <c r="C4795" s="246" t="s">
        <v>5304</v>
      </c>
      <c r="D4795" s="247">
        <v>252.06</v>
      </c>
    </row>
    <row r="4796" spans="1:4" ht="13.5" x14ac:dyDescent="0.25">
      <c r="A4796" s="246">
        <v>102606</v>
      </c>
      <c r="B4796" s="246" t="s">
        <v>10037</v>
      </c>
      <c r="C4796" s="246" t="s">
        <v>5304</v>
      </c>
      <c r="D4796" s="247">
        <v>430.3</v>
      </c>
    </row>
    <row r="4797" spans="1:4" ht="13.5" x14ac:dyDescent="0.25">
      <c r="A4797" s="246">
        <v>102607</v>
      </c>
      <c r="B4797" s="246" t="s">
        <v>10038</v>
      </c>
      <c r="C4797" s="246" t="s">
        <v>5304</v>
      </c>
      <c r="D4797" s="247">
        <v>437.78</v>
      </c>
    </row>
    <row r="4798" spans="1:4" ht="13.5" x14ac:dyDescent="0.25">
      <c r="A4798" s="246">
        <v>102608</v>
      </c>
      <c r="B4798" s="246" t="s">
        <v>10039</v>
      </c>
      <c r="C4798" s="246" t="s">
        <v>5304</v>
      </c>
      <c r="D4798" s="247">
        <v>885.08</v>
      </c>
    </row>
    <row r="4799" spans="1:4" ht="13.5" x14ac:dyDescent="0.25">
      <c r="A4799" s="246">
        <v>102609</v>
      </c>
      <c r="B4799" s="246" t="s">
        <v>10040</v>
      </c>
      <c r="C4799" s="246" t="s">
        <v>5304</v>
      </c>
      <c r="D4799" s="247">
        <v>995.82</v>
      </c>
    </row>
    <row r="4800" spans="1:4" ht="13.5" x14ac:dyDescent="0.25">
      <c r="A4800" s="246">
        <v>102611</v>
      </c>
      <c r="B4800" s="246" t="s">
        <v>10041</v>
      </c>
      <c r="C4800" s="246" t="s">
        <v>5304</v>
      </c>
      <c r="D4800" s="247">
        <v>397.41</v>
      </c>
    </row>
    <row r="4801" spans="1:4" ht="13.5" x14ac:dyDescent="0.25">
      <c r="A4801" s="246">
        <v>102613</v>
      </c>
      <c r="B4801" s="246" t="s">
        <v>10042</v>
      </c>
      <c r="C4801" s="246" t="s">
        <v>5304</v>
      </c>
      <c r="D4801" s="247">
        <v>546.02</v>
      </c>
    </row>
    <row r="4802" spans="1:4" ht="13.5" x14ac:dyDescent="0.25">
      <c r="A4802" s="246">
        <v>102614</v>
      </c>
      <c r="B4802" s="246" t="s">
        <v>10043</v>
      </c>
      <c r="C4802" s="246" t="s">
        <v>5304</v>
      </c>
      <c r="D4802" s="247">
        <v>883.91</v>
      </c>
    </row>
    <row r="4803" spans="1:4" ht="13.5" x14ac:dyDescent="0.25">
      <c r="A4803" s="246">
        <v>102615</v>
      </c>
      <c r="B4803" s="246" t="s">
        <v>10044</v>
      </c>
      <c r="C4803" s="246" t="s">
        <v>5304</v>
      </c>
      <c r="D4803" s="248">
        <v>1139.1400000000001</v>
      </c>
    </row>
    <row r="4804" spans="1:4" ht="13.5" x14ac:dyDescent="0.25">
      <c r="A4804" s="246">
        <v>102617</v>
      </c>
      <c r="B4804" s="246" t="s">
        <v>10045</v>
      </c>
      <c r="C4804" s="246" t="s">
        <v>5304</v>
      </c>
      <c r="D4804" s="248">
        <v>2957.99</v>
      </c>
    </row>
    <row r="4805" spans="1:4" ht="13.5" x14ac:dyDescent="0.25">
      <c r="A4805" s="246">
        <v>102619</v>
      </c>
      <c r="B4805" s="246" t="s">
        <v>10046</v>
      </c>
      <c r="C4805" s="246" t="s">
        <v>5304</v>
      </c>
      <c r="D4805" s="248">
        <v>5659.05</v>
      </c>
    </row>
    <row r="4806" spans="1:4" ht="13.5" x14ac:dyDescent="0.25">
      <c r="A4806" s="246">
        <v>102622</v>
      </c>
      <c r="B4806" s="246" t="s">
        <v>10047</v>
      </c>
      <c r="C4806" s="246" t="s">
        <v>5304</v>
      </c>
      <c r="D4806" s="247">
        <v>547.72</v>
      </c>
    </row>
    <row r="4807" spans="1:4" ht="13.5" x14ac:dyDescent="0.25">
      <c r="A4807" s="246">
        <v>102623</v>
      </c>
      <c r="B4807" s="246" t="s">
        <v>10048</v>
      </c>
      <c r="C4807" s="246" t="s">
        <v>5304</v>
      </c>
      <c r="D4807" s="247">
        <v>779.59</v>
      </c>
    </row>
    <row r="4808" spans="1:4" ht="13.5" x14ac:dyDescent="0.25">
      <c r="A4808" s="246">
        <v>89482</v>
      </c>
      <c r="B4808" s="246" t="s">
        <v>10049</v>
      </c>
      <c r="C4808" s="246" t="s">
        <v>5304</v>
      </c>
      <c r="D4808" s="247">
        <v>36.54</v>
      </c>
    </row>
    <row r="4809" spans="1:4" ht="13.5" x14ac:dyDescent="0.25">
      <c r="A4809" s="246">
        <v>89491</v>
      </c>
      <c r="B4809" s="246" t="s">
        <v>10050</v>
      </c>
      <c r="C4809" s="246" t="s">
        <v>5304</v>
      </c>
      <c r="D4809" s="247">
        <v>85.28</v>
      </c>
    </row>
    <row r="4810" spans="1:4" ht="13.5" x14ac:dyDescent="0.25">
      <c r="A4810" s="246">
        <v>89495</v>
      </c>
      <c r="B4810" s="246" t="s">
        <v>10051</v>
      </c>
      <c r="C4810" s="246" t="s">
        <v>5304</v>
      </c>
      <c r="D4810" s="247">
        <v>14.4</v>
      </c>
    </row>
    <row r="4811" spans="1:4" ht="13.5" x14ac:dyDescent="0.25">
      <c r="A4811" s="246">
        <v>89707</v>
      </c>
      <c r="B4811" s="246" t="s">
        <v>10052</v>
      </c>
      <c r="C4811" s="246" t="s">
        <v>5304</v>
      </c>
      <c r="D4811" s="247">
        <v>40.159999999999997</v>
      </c>
    </row>
    <row r="4812" spans="1:4" ht="13.5" x14ac:dyDescent="0.25">
      <c r="A4812" s="246">
        <v>89708</v>
      </c>
      <c r="B4812" s="246" t="s">
        <v>10053</v>
      </c>
      <c r="C4812" s="246" t="s">
        <v>5304</v>
      </c>
      <c r="D4812" s="247">
        <v>91.51</v>
      </c>
    </row>
    <row r="4813" spans="1:4" ht="13.5" x14ac:dyDescent="0.25">
      <c r="A4813" s="246">
        <v>89709</v>
      </c>
      <c r="B4813" s="246" t="s">
        <v>10054</v>
      </c>
      <c r="C4813" s="246" t="s">
        <v>5304</v>
      </c>
      <c r="D4813" s="247">
        <v>15.76</v>
      </c>
    </row>
    <row r="4814" spans="1:4" ht="13.5" x14ac:dyDescent="0.25">
      <c r="A4814" s="246">
        <v>89710</v>
      </c>
      <c r="B4814" s="246" t="s">
        <v>10055</v>
      </c>
      <c r="C4814" s="246" t="s">
        <v>5304</v>
      </c>
      <c r="D4814" s="247">
        <v>13.18</v>
      </c>
    </row>
    <row r="4815" spans="1:4" ht="13.5" x14ac:dyDescent="0.25">
      <c r="A4815" s="246">
        <v>86872</v>
      </c>
      <c r="B4815" s="246" t="s">
        <v>10056</v>
      </c>
      <c r="C4815" s="246" t="s">
        <v>5304</v>
      </c>
      <c r="D4815" s="247">
        <v>661.84</v>
      </c>
    </row>
    <row r="4816" spans="1:4" ht="13.5" x14ac:dyDescent="0.25">
      <c r="A4816" s="246">
        <v>86874</v>
      </c>
      <c r="B4816" s="246" t="s">
        <v>10057</v>
      </c>
      <c r="C4816" s="246" t="s">
        <v>5304</v>
      </c>
      <c r="D4816" s="247">
        <v>463.95</v>
      </c>
    </row>
    <row r="4817" spans="1:4" ht="13.5" x14ac:dyDescent="0.25">
      <c r="A4817" s="246">
        <v>86875</v>
      </c>
      <c r="B4817" s="246" t="s">
        <v>10058</v>
      </c>
      <c r="C4817" s="246" t="s">
        <v>5304</v>
      </c>
      <c r="D4817" s="247">
        <v>460.57</v>
      </c>
    </row>
    <row r="4818" spans="1:4" ht="13.5" x14ac:dyDescent="0.25">
      <c r="A4818" s="246">
        <v>86876</v>
      </c>
      <c r="B4818" s="246" t="s">
        <v>10059</v>
      </c>
      <c r="C4818" s="246" t="s">
        <v>5304</v>
      </c>
      <c r="D4818" s="247">
        <v>266.2</v>
      </c>
    </row>
    <row r="4819" spans="1:4" ht="13.5" x14ac:dyDescent="0.25">
      <c r="A4819" s="246">
        <v>86877</v>
      </c>
      <c r="B4819" s="246" t="s">
        <v>10060</v>
      </c>
      <c r="C4819" s="246" t="s">
        <v>5304</v>
      </c>
      <c r="D4819" s="247">
        <v>51.59</v>
      </c>
    </row>
    <row r="4820" spans="1:4" ht="13.5" x14ac:dyDescent="0.25">
      <c r="A4820" s="246">
        <v>86878</v>
      </c>
      <c r="B4820" s="246" t="s">
        <v>10061</v>
      </c>
      <c r="C4820" s="246" t="s">
        <v>5304</v>
      </c>
      <c r="D4820" s="247">
        <v>55.59</v>
      </c>
    </row>
    <row r="4821" spans="1:4" ht="13.5" x14ac:dyDescent="0.25">
      <c r="A4821" s="246">
        <v>86879</v>
      </c>
      <c r="B4821" s="246" t="s">
        <v>10062</v>
      </c>
      <c r="C4821" s="246" t="s">
        <v>5304</v>
      </c>
      <c r="D4821" s="247">
        <v>7.36</v>
      </c>
    </row>
    <row r="4822" spans="1:4" ht="13.5" x14ac:dyDescent="0.25">
      <c r="A4822" s="246">
        <v>86880</v>
      </c>
      <c r="B4822" s="246" t="s">
        <v>10063</v>
      </c>
      <c r="C4822" s="246" t="s">
        <v>5304</v>
      </c>
      <c r="D4822" s="247">
        <v>23.01</v>
      </c>
    </row>
    <row r="4823" spans="1:4" ht="13.5" x14ac:dyDescent="0.25">
      <c r="A4823" s="246">
        <v>86881</v>
      </c>
      <c r="B4823" s="246" t="s">
        <v>10064</v>
      </c>
      <c r="C4823" s="246" t="s">
        <v>5304</v>
      </c>
      <c r="D4823" s="247">
        <v>156.05000000000001</v>
      </c>
    </row>
    <row r="4824" spans="1:4" ht="13.5" x14ac:dyDescent="0.25">
      <c r="A4824" s="246">
        <v>86882</v>
      </c>
      <c r="B4824" s="246" t="s">
        <v>10065</v>
      </c>
      <c r="C4824" s="246" t="s">
        <v>5304</v>
      </c>
      <c r="D4824" s="247">
        <v>23.49</v>
      </c>
    </row>
    <row r="4825" spans="1:4" ht="13.5" x14ac:dyDescent="0.25">
      <c r="A4825" s="246">
        <v>86883</v>
      </c>
      <c r="B4825" s="246" t="s">
        <v>10066</v>
      </c>
      <c r="C4825" s="246" t="s">
        <v>5304</v>
      </c>
      <c r="D4825" s="247">
        <v>13.36</v>
      </c>
    </row>
    <row r="4826" spans="1:4" ht="13.5" x14ac:dyDescent="0.25">
      <c r="A4826" s="246">
        <v>86884</v>
      </c>
      <c r="B4826" s="246" t="s">
        <v>10067</v>
      </c>
      <c r="C4826" s="246" t="s">
        <v>5304</v>
      </c>
      <c r="D4826" s="247">
        <v>9.0399999999999991</v>
      </c>
    </row>
    <row r="4827" spans="1:4" ht="13.5" x14ac:dyDescent="0.25">
      <c r="A4827" s="246">
        <v>86885</v>
      </c>
      <c r="B4827" s="246" t="s">
        <v>10068</v>
      </c>
      <c r="C4827" s="246" t="s">
        <v>5304</v>
      </c>
      <c r="D4827" s="247">
        <v>12.37</v>
      </c>
    </row>
    <row r="4828" spans="1:4" ht="13.5" x14ac:dyDescent="0.25">
      <c r="A4828" s="246">
        <v>86886</v>
      </c>
      <c r="B4828" s="246" t="s">
        <v>10069</v>
      </c>
      <c r="C4828" s="246" t="s">
        <v>5304</v>
      </c>
      <c r="D4828" s="247">
        <v>38.200000000000003</v>
      </c>
    </row>
    <row r="4829" spans="1:4" ht="13.5" x14ac:dyDescent="0.25">
      <c r="A4829" s="246">
        <v>86887</v>
      </c>
      <c r="B4829" s="246" t="s">
        <v>10070</v>
      </c>
      <c r="C4829" s="246" t="s">
        <v>5304</v>
      </c>
      <c r="D4829" s="247">
        <v>41.42</v>
      </c>
    </row>
    <row r="4830" spans="1:4" ht="13.5" x14ac:dyDescent="0.25">
      <c r="A4830" s="246">
        <v>86888</v>
      </c>
      <c r="B4830" s="246" t="s">
        <v>10071</v>
      </c>
      <c r="C4830" s="246" t="s">
        <v>5304</v>
      </c>
      <c r="D4830" s="247">
        <v>447.71</v>
      </c>
    </row>
    <row r="4831" spans="1:4" ht="13.5" x14ac:dyDescent="0.25">
      <c r="A4831" s="246">
        <v>86889</v>
      </c>
      <c r="B4831" s="246" t="s">
        <v>10072</v>
      </c>
      <c r="C4831" s="246" t="s">
        <v>5304</v>
      </c>
      <c r="D4831" s="247">
        <v>691.88</v>
      </c>
    </row>
    <row r="4832" spans="1:4" ht="13.5" x14ac:dyDescent="0.25">
      <c r="A4832" s="246">
        <v>86893</v>
      </c>
      <c r="B4832" s="246" t="s">
        <v>10073</v>
      </c>
      <c r="C4832" s="246" t="s">
        <v>5304</v>
      </c>
      <c r="D4832" s="247">
        <v>592.21</v>
      </c>
    </row>
    <row r="4833" spans="1:4" ht="13.5" x14ac:dyDescent="0.25">
      <c r="A4833" s="246">
        <v>86894</v>
      </c>
      <c r="B4833" s="246" t="s">
        <v>10074</v>
      </c>
      <c r="C4833" s="246" t="s">
        <v>5304</v>
      </c>
      <c r="D4833" s="247">
        <v>263.16000000000003</v>
      </c>
    </row>
    <row r="4834" spans="1:4" ht="13.5" x14ac:dyDescent="0.25">
      <c r="A4834" s="246">
        <v>86895</v>
      </c>
      <c r="B4834" s="246" t="s">
        <v>10075</v>
      </c>
      <c r="C4834" s="246" t="s">
        <v>5304</v>
      </c>
      <c r="D4834" s="247">
        <v>332.8</v>
      </c>
    </row>
    <row r="4835" spans="1:4" ht="13.5" x14ac:dyDescent="0.25">
      <c r="A4835" s="246">
        <v>86899</v>
      </c>
      <c r="B4835" s="246" t="s">
        <v>10076</v>
      </c>
      <c r="C4835" s="246" t="s">
        <v>5304</v>
      </c>
      <c r="D4835" s="247">
        <v>295.41000000000003</v>
      </c>
    </row>
    <row r="4836" spans="1:4" ht="13.5" x14ac:dyDescent="0.25">
      <c r="A4836" s="246">
        <v>86900</v>
      </c>
      <c r="B4836" s="246" t="s">
        <v>10077</v>
      </c>
      <c r="C4836" s="246" t="s">
        <v>5304</v>
      </c>
      <c r="D4836" s="247">
        <v>232.12</v>
      </c>
    </row>
    <row r="4837" spans="1:4" ht="13.5" x14ac:dyDescent="0.25">
      <c r="A4837" s="246">
        <v>86901</v>
      </c>
      <c r="B4837" s="246" t="s">
        <v>10078</v>
      </c>
      <c r="C4837" s="246" t="s">
        <v>5304</v>
      </c>
      <c r="D4837" s="247">
        <v>132.24</v>
      </c>
    </row>
    <row r="4838" spans="1:4" ht="13.5" x14ac:dyDescent="0.25">
      <c r="A4838" s="246">
        <v>86902</v>
      </c>
      <c r="B4838" s="246" t="s">
        <v>10079</v>
      </c>
      <c r="C4838" s="246" t="s">
        <v>5304</v>
      </c>
      <c r="D4838" s="247">
        <v>297.95999999999998</v>
      </c>
    </row>
    <row r="4839" spans="1:4" ht="13.5" x14ac:dyDescent="0.25">
      <c r="A4839" s="246">
        <v>86903</v>
      </c>
      <c r="B4839" s="246" t="s">
        <v>10080</v>
      </c>
      <c r="C4839" s="246" t="s">
        <v>5304</v>
      </c>
      <c r="D4839" s="247">
        <v>332.83</v>
      </c>
    </row>
    <row r="4840" spans="1:4" ht="13.5" x14ac:dyDescent="0.25">
      <c r="A4840" s="246">
        <v>86904</v>
      </c>
      <c r="B4840" s="246" t="s">
        <v>10081</v>
      </c>
      <c r="C4840" s="246" t="s">
        <v>5304</v>
      </c>
      <c r="D4840" s="247">
        <v>137.71</v>
      </c>
    </row>
    <row r="4841" spans="1:4" ht="13.5" x14ac:dyDescent="0.25">
      <c r="A4841" s="246">
        <v>86905</v>
      </c>
      <c r="B4841" s="246" t="s">
        <v>10082</v>
      </c>
      <c r="C4841" s="246" t="s">
        <v>5304</v>
      </c>
      <c r="D4841" s="247">
        <v>352.55</v>
      </c>
    </row>
    <row r="4842" spans="1:4" ht="13.5" x14ac:dyDescent="0.25">
      <c r="A4842" s="246">
        <v>86906</v>
      </c>
      <c r="B4842" s="246" t="s">
        <v>10083</v>
      </c>
      <c r="C4842" s="246" t="s">
        <v>5304</v>
      </c>
      <c r="D4842" s="247">
        <v>65.209999999999994</v>
      </c>
    </row>
    <row r="4843" spans="1:4" ht="13.5" x14ac:dyDescent="0.25">
      <c r="A4843" s="246">
        <v>86908</v>
      </c>
      <c r="B4843" s="246" t="s">
        <v>10084</v>
      </c>
      <c r="C4843" s="246" t="s">
        <v>5304</v>
      </c>
      <c r="D4843" s="247">
        <v>422.81</v>
      </c>
    </row>
    <row r="4844" spans="1:4" ht="13.5" x14ac:dyDescent="0.25">
      <c r="A4844" s="246">
        <v>86909</v>
      </c>
      <c r="B4844" s="246" t="s">
        <v>10085</v>
      </c>
      <c r="C4844" s="246" t="s">
        <v>5304</v>
      </c>
      <c r="D4844" s="247">
        <v>113.23</v>
      </c>
    </row>
    <row r="4845" spans="1:4" ht="13.5" x14ac:dyDescent="0.25">
      <c r="A4845" s="246">
        <v>86910</v>
      </c>
      <c r="B4845" s="246" t="s">
        <v>10086</v>
      </c>
      <c r="C4845" s="246" t="s">
        <v>5304</v>
      </c>
      <c r="D4845" s="247">
        <v>111.56</v>
      </c>
    </row>
    <row r="4846" spans="1:4" ht="13.5" x14ac:dyDescent="0.25">
      <c r="A4846" s="246">
        <v>86911</v>
      </c>
      <c r="B4846" s="246" t="s">
        <v>10087</v>
      </c>
      <c r="C4846" s="246" t="s">
        <v>5304</v>
      </c>
      <c r="D4846" s="247">
        <v>76.3</v>
      </c>
    </row>
    <row r="4847" spans="1:4" ht="13.5" x14ac:dyDescent="0.25">
      <c r="A4847" s="246">
        <v>86913</v>
      </c>
      <c r="B4847" s="246" t="s">
        <v>10088</v>
      </c>
      <c r="C4847" s="246" t="s">
        <v>5304</v>
      </c>
      <c r="D4847" s="247">
        <v>47.64</v>
      </c>
    </row>
    <row r="4848" spans="1:4" ht="13.5" x14ac:dyDescent="0.25">
      <c r="A4848" s="246">
        <v>86914</v>
      </c>
      <c r="B4848" s="246" t="s">
        <v>10089</v>
      </c>
      <c r="C4848" s="246" t="s">
        <v>5304</v>
      </c>
      <c r="D4848" s="247">
        <v>85.63</v>
      </c>
    </row>
    <row r="4849" spans="1:4" ht="13.5" x14ac:dyDescent="0.25">
      <c r="A4849" s="246">
        <v>86915</v>
      </c>
      <c r="B4849" s="246" t="s">
        <v>10090</v>
      </c>
      <c r="C4849" s="246" t="s">
        <v>5304</v>
      </c>
      <c r="D4849" s="247">
        <v>124.97</v>
      </c>
    </row>
    <row r="4850" spans="1:4" ht="13.5" x14ac:dyDescent="0.25">
      <c r="A4850" s="246">
        <v>86916</v>
      </c>
      <c r="B4850" s="246" t="s">
        <v>10091</v>
      </c>
      <c r="C4850" s="246" t="s">
        <v>5304</v>
      </c>
      <c r="D4850" s="247">
        <v>40.770000000000003</v>
      </c>
    </row>
    <row r="4851" spans="1:4" ht="13.5" x14ac:dyDescent="0.25">
      <c r="A4851" s="246">
        <v>86919</v>
      </c>
      <c r="B4851" s="246" t="s">
        <v>10092</v>
      </c>
      <c r="C4851" s="246" t="s">
        <v>5304</v>
      </c>
      <c r="D4851" s="247">
        <v>812.42</v>
      </c>
    </row>
    <row r="4852" spans="1:4" ht="13.5" x14ac:dyDescent="0.25">
      <c r="A4852" s="246">
        <v>86920</v>
      </c>
      <c r="B4852" s="246" t="s">
        <v>10093</v>
      </c>
      <c r="C4852" s="246" t="s">
        <v>5304</v>
      </c>
      <c r="D4852" s="247">
        <v>730.2</v>
      </c>
    </row>
    <row r="4853" spans="1:4" ht="13.5" x14ac:dyDescent="0.25">
      <c r="A4853" s="246">
        <v>86921</v>
      </c>
      <c r="B4853" s="246" t="s">
        <v>10094</v>
      </c>
      <c r="C4853" s="246" t="s">
        <v>5304</v>
      </c>
      <c r="D4853" s="247">
        <v>723.33</v>
      </c>
    </row>
    <row r="4854" spans="1:4" ht="13.5" x14ac:dyDescent="0.25">
      <c r="A4854" s="246">
        <v>86922</v>
      </c>
      <c r="B4854" s="246" t="s">
        <v>10095</v>
      </c>
      <c r="C4854" s="246" t="s">
        <v>5304</v>
      </c>
      <c r="D4854" s="247">
        <v>757.22</v>
      </c>
    </row>
    <row r="4855" spans="1:4" ht="13.5" x14ac:dyDescent="0.25">
      <c r="A4855" s="246">
        <v>86923</v>
      </c>
      <c r="B4855" s="246" t="s">
        <v>10096</v>
      </c>
      <c r="C4855" s="246" t="s">
        <v>5304</v>
      </c>
      <c r="D4855" s="247">
        <v>542.44000000000005</v>
      </c>
    </row>
    <row r="4856" spans="1:4" ht="13.5" x14ac:dyDescent="0.25">
      <c r="A4856" s="246">
        <v>86924</v>
      </c>
      <c r="B4856" s="246" t="s">
        <v>10097</v>
      </c>
      <c r="C4856" s="246" t="s">
        <v>5304</v>
      </c>
      <c r="D4856" s="247">
        <v>535.57000000000005</v>
      </c>
    </row>
    <row r="4857" spans="1:4" ht="13.5" x14ac:dyDescent="0.25">
      <c r="A4857" s="246">
        <v>86925</v>
      </c>
      <c r="B4857" s="246" t="s">
        <v>10098</v>
      </c>
      <c r="C4857" s="246" t="s">
        <v>5304</v>
      </c>
      <c r="D4857" s="247">
        <v>528.92999999999995</v>
      </c>
    </row>
    <row r="4858" spans="1:4" ht="13.5" x14ac:dyDescent="0.25">
      <c r="A4858" s="246">
        <v>86926</v>
      </c>
      <c r="B4858" s="246" t="s">
        <v>10099</v>
      </c>
      <c r="C4858" s="246" t="s">
        <v>5304</v>
      </c>
      <c r="D4858" s="247">
        <v>522.05999999999995</v>
      </c>
    </row>
    <row r="4859" spans="1:4" ht="13.5" x14ac:dyDescent="0.25">
      <c r="A4859" s="246">
        <v>86927</v>
      </c>
      <c r="B4859" s="246" t="s">
        <v>10100</v>
      </c>
      <c r="C4859" s="246" t="s">
        <v>5304</v>
      </c>
      <c r="D4859" s="247">
        <v>344.69</v>
      </c>
    </row>
    <row r="4860" spans="1:4" ht="13.5" x14ac:dyDescent="0.25">
      <c r="A4860" s="246">
        <v>86928</v>
      </c>
      <c r="B4860" s="246" t="s">
        <v>10101</v>
      </c>
      <c r="C4860" s="246" t="s">
        <v>5304</v>
      </c>
      <c r="D4860" s="247">
        <v>337.82</v>
      </c>
    </row>
    <row r="4861" spans="1:4" ht="13.5" x14ac:dyDescent="0.25">
      <c r="A4861" s="246">
        <v>86929</v>
      </c>
      <c r="B4861" s="246" t="s">
        <v>10102</v>
      </c>
      <c r="C4861" s="246" t="s">
        <v>5304</v>
      </c>
      <c r="D4861" s="247">
        <v>334.56</v>
      </c>
    </row>
    <row r="4862" spans="1:4" ht="13.5" x14ac:dyDescent="0.25">
      <c r="A4862" s="246">
        <v>86930</v>
      </c>
      <c r="B4862" s="246" t="s">
        <v>10103</v>
      </c>
      <c r="C4862" s="246" t="s">
        <v>5304</v>
      </c>
      <c r="D4862" s="247">
        <v>327.69</v>
      </c>
    </row>
    <row r="4863" spans="1:4" ht="13.5" x14ac:dyDescent="0.25">
      <c r="A4863" s="246">
        <v>86931</v>
      </c>
      <c r="B4863" s="246" t="s">
        <v>10104</v>
      </c>
      <c r="C4863" s="246" t="s">
        <v>5304</v>
      </c>
      <c r="D4863" s="247">
        <v>460.08</v>
      </c>
    </row>
    <row r="4864" spans="1:4" ht="13.5" x14ac:dyDescent="0.25">
      <c r="A4864" s="246">
        <v>86932</v>
      </c>
      <c r="B4864" s="246" t="s">
        <v>10105</v>
      </c>
      <c r="C4864" s="246" t="s">
        <v>5304</v>
      </c>
      <c r="D4864" s="247">
        <v>489.13</v>
      </c>
    </row>
    <row r="4865" spans="1:4" ht="13.5" x14ac:dyDescent="0.25">
      <c r="A4865" s="246">
        <v>86933</v>
      </c>
      <c r="B4865" s="246" t="s">
        <v>10106</v>
      </c>
      <c r="C4865" s="246" t="s">
        <v>5304</v>
      </c>
      <c r="D4865" s="247">
        <v>385.96</v>
      </c>
    </row>
    <row r="4866" spans="1:4" ht="13.5" x14ac:dyDescent="0.25">
      <c r="A4866" s="246">
        <v>86934</v>
      </c>
      <c r="B4866" s="246" t="s">
        <v>10107</v>
      </c>
      <c r="C4866" s="246" t="s">
        <v>5304</v>
      </c>
      <c r="D4866" s="247">
        <v>375.83</v>
      </c>
    </row>
    <row r="4867" spans="1:4" ht="13.5" x14ac:dyDescent="0.25">
      <c r="A4867" s="246">
        <v>86935</v>
      </c>
      <c r="B4867" s="246" t="s">
        <v>10108</v>
      </c>
      <c r="C4867" s="246" t="s">
        <v>5304</v>
      </c>
      <c r="D4867" s="247">
        <v>301.07</v>
      </c>
    </row>
    <row r="4868" spans="1:4" ht="13.5" x14ac:dyDescent="0.25">
      <c r="A4868" s="246">
        <v>86936</v>
      </c>
      <c r="B4868" s="246" t="s">
        <v>10109</v>
      </c>
      <c r="C4868" s="246" t="s">
        <v>5304</v>
      </c>
      <c r="D4868" s="247">
        <v>443.76</v>
      </c>
    </row>
    <row r="4869" spans="1:4" ht="13.5" x14ac:dyDescent="0.25">
      <c r="A4869" s="246">
        <v>86937</v>
      </c>
      <c r="B4869" s="246" t="s">
        <v>10110</v>
      </c>
      <c r="C4869" s="246" t="s">
        <v>5304</v>
      </c>
      <c r="D4869" s="247">
        <v>197.19</v>
      </c>
    </row>
    <row r="4870" spans="1:4" ht="13.5" x14ac:dyDescent="0.25">
      <c r="A4870" s="246">
        <v>86938</v>
      </c>
      <c r="B4870" s="246" t="s">
        <v>10111</v>
      </c>
      <c r="C4870" s="246" t="s">
        <v>5304</v>
      </c>
      <c r="D4870" s="247">
        <v>339.88</v>
      </c>
    </row>
    <row r="4871" spans="1:4" ht="13.5" x14ac:dyDescent="0.25">
      <c r="A4871" s="246">
        <v>86939</v>
      </c>
      <c r="B4871" s="246" t="s">
        <v>10112</v>
      </c>
      <c r="C4871" s="246" t="s">
        <v>5304</v>
      </c>
      <c r="D4871" s="247">
        <v>392.93</v>
      </c>
    </row>
    <row r="4872" spans="1:4" ht="13.5" x14ac:dyDescent="0.25">
      <c r="A4872" s="246">
        <v>86940</v>
      </c>
      <c r="B4872" s="246" t="s">
        <v>10113</v>
      </c>
      <c r="C4872" s="246" t="s">
        <v>5304</v>
      </c>
      <c r="D4872" s="247">
        <v>975.86</v>
      </c>
    </row>
    <row r="4873" spans="1:4" ht="13.5" x14ac:dyDescent="0.25">
      <c r="A4873" s="246">
        <v>86941</v>
      </c>
      <c r="B4873" s="246" t="s">
        <v>10114</v>
      </c>
      <c r="C4873" s="246" t="s">
        <v>5304</v>
      </c>
      <c r="D4873" s="247">
        <v>706.86</v>
      </c>
    </row>
    <row r="4874" spans="1:4" ht="13.5" x14ac:dyDescent="0.25">
      <c r="A4874" s="246">
        <v>86942</v>
      </c>
      <c r="B4874" s="246" t="s">
        <v>10115</v>
      </c>
      <c r="C4874" s="246" t="s">
        <v>5304</v>
      </c>
      <c r="D4874" s="247">
        <v>242.81</v>
      </c>
    </row>
    <row r="4875" spans="1:4" ht="13.5" x14ac:dyDescent="0.25">
      <c r="A4875" s="246">
        <v>86943</v>
      </c>
      <c r="B4875" s="246" t="s">
        <v>10116</v>
      </c>
      <c r="C4875" s="246" t="s">
        <v>5304</v>
      </c>
      <c r="D4875" s="247">
        <v>232.68</v>
      </c>
    </row>
    <row r="4876" spans="1:4" ht="13.5" x14ac:dyDescent="0.25">
      <c r="A4876" s="246">
        <v>86947</v>
      </c>
      <c r="B4876" s="246" t="s">
        <v>10117</v>
      </c>
      <c r="C4876" s="246" t="s">
        <v>5304</v>
      </c>
      <c r="D4876" s="248">
        <v>1070.68</v>
      </c>
    </row>
    <row r="4877" spans="1:4" ht="13.5" x14ac:dyDescent="0.25">
      <c r="A4877" s="246">
        <v>93396</v>
      </c>
      <c r="B4877" s="246" t="s">
        <v>10118</v>
      </c>
      <c r="C4877" s="246" t="s">
        <v>5304</v>
      </c>
      <c r="D4877" s="247">
        <v>604.24</v>
      </c>
    </row>
    <row r="4878" spans="1:4" ht="13.5" x14ac:dyDescent="0.25">
      <c r="A4878" s="246">
        <v>93441</v>
      </c>
      <c r="B4878" s="246" t="s">
        <v>10119</v>
      </c>
      <c r="C4878" s="246" t="s">
        <v>5304</v>
      </c>
      <c r="D4878" s="248">
        <v>1078.29</v>
      </c>
    </row>
    <row r="4879" spans="1:4" ht="13.5" x14ac:dyDescent="0.25">
      <c r="A4879" s="246">
        <v>93442</v>
      </c>
      <c r="B4879" s="246" t="s">
        <v>10120</v>
      </c>
      <c r="C4879" s="246" t="s">
        <v>5304</v>
      </c>
      <c r="D4879" s="248">
        <v>1158.24</v>
      </c>
    </row>
    <row r="4880" spans="1:4" ht="13.5" x14ac:dyDescent="0.25">
      <c r="A4880" s="246">
        <v>95469</v>
      </c>
      <c r="B4880" s="246" t="s">
        <v>10121</v>
      </c>
      <c r="C4880" s="246" t="s">
        <v>5304</v>
      </c>
      <c r="D4880" s="247">
        <v>276.52</v>
      </c>
    </row>
    <row r="4881" spans="1:4" ht="13.5" x14ac:dyDescent="0.25">
      <c r="A4881" s="246">
        <v>95470</v>
      </c>
      <c r="B4881" s="246" t="s">
        <v>10122</v>
      </c>
      <c r="C4881" s="246" t="s">
        <v>5304</v>
      </c>
      <c r="D4881" s="247">
        <v>285.60000000000002</v>
      </c>
    </row>
    <row r="4882" spans="1:4" ht="13.5" x14ac:dyDescent="0.25">
      <c r="A4882" s="246">
        <v>95471</v>
      </c>
      <c r="B4882" s="246" t="s">
        <v>10123</v>
      </c>
      <c r="C4882" s="246" t="s">
        <v>5304</v>
      </c>
      <c r="D4882" s="247">
        <v>698.13</v>
      </c>
    </row>
    <row r="4883" spans="1:4" ht="13.5" x14ac:dyDescent="0.25">
      <c r="A4883" s="246">
        <v>95472</v>
      </c>
      <c r="B4883" s="246" t="s">
        <v>10124</v>
      </c>
      <c r="C4883" s="246" t="s">
        <v>5304</v>
      </c>
      <c r="D4883" s="247">
        <v>707.21</v>
      </c>
    </row>
    <row r="4884" spans="1:4" ht="13.5" x14ac:dyDescent="0.25">
      <c r="A4884" s="246">
        <v>95542</v>
      </c>
      <c r="B4884" s="246" t="s">
        <v>10125</v>
      </c>
      <c r="C4884" s="246" t="s">
        <v>5304</v>
      </c>
      <c r="D4884" s="247">
        <v>32.67</v>
      </c>
    </row>
    <row r="4885" spans="1:4" ht="13.5" x14ac:dyDescent="0.25">
      <c r="A4885" s="246">
        <v>95543</v>
      </c>
      <c r="B4885" s="246" t="s">
        <v>10126</v>
      </c>
      <c r="C4885" s="246" t="s">
        <v>5304</v>
      </c>
      <c r="D4885" s="247">
        <v>54.58</v>
      </c>
    </row>
    <row r="4886" spans="1:4" ht="13.5" x14ac:dyDescent="0.25">
      <c r="A4886" s="246">
        <v>95544</v>
      </c>
      <c r="B4886" s="246" t="s">
        <v>10127</v>
      </c>
      <c r="C4886" s="246" t="s">
        <v>5304</v>
      </c>
      <c r="D4886" s="247">
        <v>40.200000000000003</v>
      </c>
    </row>
    <row r="4887" spans="1:4" ht="13.5" x14ac:dyDescent="0.25">
      <c r="A4887" s="246">
        <v>95545</v>
      </c>
      <c r="B4887" s="246" t="s">
        <v>10128</v>
      </c>
      <c r="C4887" s="246" t="s">
        <v>5304</v>
      </c>
      <c r="D4887" s="247">
        <v>39.4</v>
      </c>
    </row>
    <row r="4888" spans="1:4" ht="13.5" x14ac:dyDescent="0.25">
      <c r="A4888" s="246">
        <v>95546</v>
      </c>
      <c r="B4888" s="246" t="s">
        <v>10129</v>
      </c>
      <c r="C4888" s="246" t="s">
        <v>5304</v>
      </c>
      <c r="D4888" s="247">
        <v>131.9</v>
      </c>
    </row>
    <row r="4889" spans="1:4" ht="13.5" x14ac:dyDescent="0.25">
      <c r="A4889" s="246">
        <v>95547</v>
      </c>
      <c r="B4889" s="246" t="s">
        <v>10130</v>
      </c>
      <c r="C4889" s="246" t="s">
        <v>5304</v>
      </c>
      <c r="D4889" s="247">
        <v>84.21</v>
      </c>
    </row>
    <row r="4890" spans="1:4" ht="13.5" x14ac:dyDescent="0.25">
      <c r="A4890" s="246">
        <v>100848</v>
      </c>
      <c r="B4890" s="246" t="s">
        <v>10131</v>
      </c>
      <c r="C4890" s="246" t="s">
        <v>5304</v>
      </c>
      <c r="D4890" s="247">
        <v>505.57</v>
      </c>
    </row>
    <row r="4891" spans="1:4" ht="13.5" x14ac:dyDescent="0.25">
      <c r="A4891" s="246">
        <v>100849</v>
      </c>
      <c r="B4891" s="246" t="s">
        <v>10132</v>
      </c>
      <c r="C4891" s="246" t="s">
        <v>5304</v>
      </c>
      <c r="D4891" s="247">
        <v>48.15</v>
      </c>
    </row>
    <row r="4892" spans="1:4" ht="13.5" x14ac:dyDescent="0.25">
      <c r="A4892" s="246">
        <v>100851</v>
      </c>
      <c r="B4892" s="246" t="s">
        <v>10133</v>
      </c>
      <c r="C4892" s="246" t="s">
        <v>5304</v>
      </c>
      <c r="D4892" s="247">
        <v>97.91</v>
      </c>
    </row>
    <row r="4893" spans="1:4" ht="13.5" x14ac:dyDescent="0.25">
      <c r="A4893" s="246">
        <v>100852</v>
      </c>
      <c r="B4893" s="246" t="s">
        <v>10134</v>
      </c>
      <c r="C4893" s="246" t="s">
        <v>5304</v>
      </c>
      <c r="D4893" s="247">
        <v>254.71</v>
      </c>
    </row>
    <row r="4894" spans="1:4" ht="13.5" x14ac:dyDescent="0.25">
      <c r="A4894" s="246">
        <v>100853</v>
      </c>
      <c r="B4894" s="246" t="s">
        <v>10135</v>
      </c>
      <c r="C4894" s="246" t="s">
        <v>5304</v>
      </c>
      <c r="D4894" s="247">
        <v>299.49</v>
      </c>
    </row>
    <row r="4895" spans="1:4" ht="13.5" x14ac:dyDescent="0.25">
      <c r="A4895" s="246">
        <v>100854</v>
      </c>
      <c r="B4895" s="246" t="s">
        <v>10136</v>
      </c>
      <c r="C4895" s="246" t="s">
        <v>5304</v>
      </c>
      <c r="D4895" s="248">
        <v>1564.24</v>
      </c>
    </row>
    <row r="4896" spans="1:4" ht="13.5" x14ac:dyDescent="0.25">
      <c r="A4896" s="246">
        <v>100855</v>
      </c>
      <c r="B4896" s="246" t="s">
        <v>10137</v>
      </c>
      <c r="C4896" s="246" t="s">
        <v>5304</v>
      </c>
      <c r="D4896" s="247">
        <v>39.4</v>
      </c>
    </row>
    <row r="4897" spans="1:4" ht="13.5" x14ac:dyDescent="0.25">
      <c r="A4897" s="246">
        <v>100856</v>
      </c>
      <c r="B4897" s="246" t="s">
        <v>10138</v>
      </c>
      <c r="C4897" s="246" t="s">
        <v>5304</v>
      </c>
      <c r="D4897" s="247">
        <v>32.97</v>
      </c>
    </row>
    <row r="4898" spans="1:4" ht="13.5" x14ac:dyDescent="0.25">
      <c r="A4898" s="246">
        <v>100857</v>
      </c>
      <c r="B4898" s="246" t="s">
        <v>10139</v>
      </c>
      <c r="C4898" s="246" t="s">
        <v>5304</v>
      </c>
      <c r="D4898" s="247">
        <v>458.1</v>
      </c>
    </row>
    <row r="4899" spans="1:4" ht="13.5" x14ac:dyDescent="0.25">
      <c r="A4899" s="246">
        <v>100858</v>
      </c>
      <c r="B4899" s="246" t="s">
        <v>10140</v>
      </c>
      <c r="C4899" s="246" t="s">
        <v>5304</v>
      </c>
      <c r="D4899" s="247">
        <v>535.72</v>
      </c>
    </row>
    <row r="4900" spans="1:4" ht="13.5" x14ac:dyDescent="0.25">
      <c r="A4900" s="246">
        <v>100859</v>
      </c>
      <c r="B4900" s="246" t="s">
        <v>10141</v>
      </c>
      <c r="C4900" s="246" t="s">
        <v>5304</v>
      </c>
      <c r="D4900" s="247">
        <v>912.07</v>
      </c>
    </row>
    <row r="4901" spans="1:4" ht="13.5" x14ac:dyDescent="0.25">
      <c r="A4901" s="246">
        <v>100860</v>
      </c>
      <c r="B4901" s="246" t="s">
        <v>10142</v>
      </c>
      <c r="C4901" s="246" t="s">
        <v>5304</v>
      </c>
      <c r="D4901" s="247">
        <v>86.55</v>
      </c>
    </row>
    <row r="4902" spans="1:4" ht="13.5" x14ac:dyDescent="0.25">
      <c r="A4902" s="246">
        <v>100861</v>
      </c>
      <c r="B4902" s="246" t="s">
        <v>10143</v>
      </c>
      <c r="C4902" s="246" t="s">
        <v>5304</v>
      </c>
      <c r="D4902" s="247">
        <v>35.89</v>
      </c>
    </row>
    <row r="4903" spans="1:4" ht="13.5" x14ac:dyDescent="0.25">
      <c r="A4903" s="246">
        <v>100862</v>
      </c>
      <c r="B4903" s="246" t="s">
        <v>10144</v>
      </c>
      <c r="C4903" s="246" t="s">
        <v>5304</v>
      </c>
      <c r="D4903" s="247">
        <v>40.25</v>
      </c>
    </row>
    <row r="4904" spans="1:4" ht="13.5" x14ac:dyDescent="0.25">
      <c r="A4904" s="246">
        <v>100863</v>
      </c>
      <c r="B4904" s="246" t="s">
        <v>10145</v>
      </c>
      <c r="C4904" s="246" t="s">
        <v>5304</v>
      </c>
      <c r="D4904" s="247">
        <v>670.9</v>
      </c>
    </row>
    <row r="4905" spans="1:4" ht="13.5" x14ac:dyDescent="0.25">
      <c r="A4905" s="246">
        <v>100864</v>
      </c>
      <c r="B4905" s="246" t="s">
        <v>10146</v>
      </c>
      <c r="C4905" s="246" t="s">
        <v>5304</v>
      </c>
      <c r="D4905" s="247">
        <v>739.15</v>
      </c>
    </row>
    <row r="4906" spans="1:4" ht="13.5" x14ac:dyDescent="0.25">
      <c r="A4906" s="246">
        <v>100865</v>
      </c>
      <c r="B4906" s="246" t="s">
        <v>10147</v>
      </c>
      <c r="C4906" s="246" t="s">
        <v>5304</v>
      </c>
      <c r="D4906" s="247">
        <v>666.72</v>
      </c>
    </row>
    <row r="4907" spans="1:4" ht="13.5" x14ac:dyDescent="0.25">
      <c r="A4907" s="246">
        <v>100866</v>
      </c>
      <c r="B4907" s="246" t="s">
        <v>10148</v>
      </c>
      <c r="C4907" s="246" t="s">
        <v>5304</v>
      </c>
      <c r="D4907" s="247">
        <v>342.6</v>
      </c>
    </row>
    <row r="4908" spans="1:4" ht="13.5" x14ac:dyDescent="0.25">
      <c r="A4908" s="246">
        <v>100867</v>
      </c>
      <c r="B4908" s="246" t="s">
        <v>10149</v>
      </c>
      <c r="C4908" s="246" t="s">
        <v>5304</v>
      </c>
      <c r="D4908" s="247">
        <v>365.1</v>
      </c>
    </row>
    <row r="4909" spans="1:4" ht="13.5" x14ac:dyDescent="0.25">
      <c r="A4909" s="246">
        <v>100868</v>
      </c>
      <c r="B4909" s="246" t="s">
        <v>10150</v>
      </c>
      <c r="C4909" s="246" t="s">
        <v>5304</v>
      </c>
      <c r="D4909" s="247">
        <v>380.08</v>
      </c>
    </row>
    <row r="4910" spans="1:4" ht="13.5" x14ac:dyDescent="0.25">
      <c r="A4910" s="246">
        <v>100869</v>
      </c>
      <c r="B4910" s="246" t="s">
        <v>10151</v>
      </c>
      <c r="C4910" s="246" t="s">
        <v>5304</v>
      </c>
      <c r="D4910" s="247">
        <v>391.57</v>
      </c>
    </row>
    <row r="4911" spans="1:4" ht="13.5" x14ac:dyDescent="0.25">
      <c r="A4911" s="246">
        <v>100870</v>
      </c>
      <c r="B4911" s="246" t="s">
        <v>10152</v>
      </c>
      <c r="C4911" s="246" t="s">
        <v>5304</v>
      </c>
      <c r="D4911" s="247">
        <v>275.33999999999997</v>
      </c>
    </row>
    <row r="4912" spans="1:4" ht="13.5" x14ac:dyDescent="0.25">
      <c r="A4912" s="246">
        <v>100871</v>
      </c>
      <c r="B4912" s="246" t="s">
        <v>10153</v>
      </c>
      <c r="C4912" s="246" t="s">
        <v>5304</v>
      </c>
      <c r="D4912" s="247">
        <v>295.32</v>
      </c>
    </row>
    <row r="4913" spans="1:4" ht="13.5" x14ac:dyDescent="0.25">
      <c r="A4913" s="246">
        <v>100872</v>
      </c>
      <c r="B4913" s="246" t="s">
        <v>10154</v>
      </c>
      <c r="C4913" s="246" t="s">
        <v>5304</v>
      </c>
      <c r="D4913" s="247">
        <v>308.08</v>
      </c>
    </row>
    <row r="4914" spans="1:4" ht="13.5" x14ac:dyDescent="0.25">
      <c r="A4914" s="246">
        <v>100873</v>
      </c>
      <c r="B4914" s="246" t="s">
        <v>10155</v>
      </c>
      <c r="C4914" s="246" t="s">
        <v>5304</v>
      </c>
      <c r="D4914" s="247">
        <v>316.05</v>
      </c>
    </row>
    <row r="4915" spans="1:4" ht="13.5" x14ac:dyDescent="0.25">
      <c r="A4915" s="246">
        <v>100874</v>
      </c>
      <c r="B4915" s="246" t="s">
        <v>10156</v>
      </c>
      <c r="C4915" s="246" t="s">
        <v>5304</v>
      </c>
      <c r="D4915" s="247">
        <v>342.6</v>
      </c>
    </row>
    <row r="4916" spans="1:4" ht="13.5" x14ac:dyDescent="0.25">
      <c r="A4916" s="246">
        <v>100875</v>
      </c>
      <c r="B4916" s="246" t="s">
        <v>10157</v>
      </c>
      <c r="C4916" s="246" t="s">
        <v>5304</v>
      </c>
      <c r="D4916" s="248">
        <v>1229.0899999999999</v>
      </c>
    </row>
    <row r="4917" spans="1:4" ht="13.5" x14ac:dyDescent="0.25">
      <c r="A4917" s="246">
        <v>100878</v>
      </c>
      <c r="B4917" s="246" t="s">
        <v>10158</v>
      </c>
      <c r="C4917" s="246" t="s">
        <v>5304</v>
      </c>
      <c r="D4917" s="247">
        <v>597.05999999999995</v>
      </c>
    </row>
    <row r="4918" spans="1:4" ht="13.5" x14ac:dyDescent="0.25">
      <c r="A4918" s="246">
        <v>98052</v>
      </c>
      <c r="B4918" s="246" t="s">
        <v>10159</v>
      </c>
      <c r="C4918" s="246" t="s">
        <v>5304</v>
      </c>
      <c r="D4918" s="248">
        <v>1908.42</v>
      </c>
    </row>
    <row r="4919" spans="1:4" ht="13.5" x14ac:dyDescent="0.25">
      <c r="A4919" s="246">
        <v>98053</v>
      </c>
      <c r="B4919" s="246" t="s">
        <v>10160</v>
      </c>
      <c r="C4919" s="246" t="s">
        <v>5304</v>
      </c>
      <c r="D4919" s="248">
        <v>2611.5700000000002</v>
      </c>
    </row>
    <row r="4920" spans="1:4" ht="13.5" x14ac:dyDescent="0.25">
      <c r="A4920" s="246">
        <v>98054</v>
      </c>
      <c r="B4920" s="246" t="s">
        <v>10161</v>
      </c>
      <c r="C4920" s="246" t="s">
        <v>5304</v>
      </c>
      <c r="D4920" s="248">
        <v>4209.04</v>
      </c>
    </row>
    <row r="4921" spans="1:4" ht="13.5" x14ac:dyDescent="0.25">
      <c r="A4921" s="246">
        <v>98055</v>
      </c>
      <c r="B4921" s="246" t="s">
        <v>10162</v>
      </c>
      <c r="C4921" s="246" t="s">
        <v>5304</v>
      </c>
      <c r="D4921" s="248">
        <v>5700.22</v>
      </c>
    </row>
    <row r="4922" spans="1:4" ht="13.5" x14ac:dyDescent="0.25">
      <c r="A4922" s="246">
        <v>98056</v>
      </c>
      <c r="B4922" s="246" t="s">
        <v>10163</v>
      </c>
      <c r="C4922" s="246" t="s">
        <v>5304</v>
      </c>
      <c r="D4922" s="248">
        <v>6640.84</v>
      </c>
    </row>
    <row r="4923" spans="1:4" ht="13.5" x14ac:dyDescent="0.25">
      <c r="A4923" s="246">
        <v>98057</v>
      </c>
      <c r="B4923" s="246" t="s">
        <v>10164</v>
      </c>
      <c r="C4923" s="246" t="s">
        <v>5304</v>
      </c>
      <c r="D4923" s="248">
        <v>7858.66</v>
      </c>
    </row>
    <row r="4924" spans="1:4" ht="13.5" x14ac:dyDescent="0.25">
      <c r="A4924" s="246">
        <v>98058</v>
      </c>
      <c r="B4924" s="246" t="s">
        <v>10165</v>
      </c>
      <c r="C4924" s="246" t="s">
        <v>5304</v>
      </c>
      <c r="D4924" s="248">
        <v>1633.54</v>
      </c>
    </row>
    <row r="4925" spans="1:4" ht="13.5" x14ac:dyDescent="0.25">
      <c r="A4925" s="246">
        <v>98059</v>
      </c>
      <c r="B4925" s="246" t="s">
        <v>10166</v>
      </c>
      <c r="C4925" s="246" t="s">
        <v>5304</v>
      </c>
      <c r="D4925" s="248">
        <v>3496.33</v>
      </c>
    </row>
    <row r="4926" spans="1:4" ht="13.5" x14ac:dyDescent="0.25">
      <c r="A4926" s="246">
        <v>98060</v>
      </c>
      <c r="B4926" s="246" t="s">
        <v>10167</v>
      </c>
      <c r="C4926" s="246" t="s">
        <v>5304</v>
      </c>
      <c r="D4926" s="248">
        <v>4863.41</v>
      </c>
    </row>
    <row r="4927" spans="1:4" ht="13.5" x14ac:dyDescent="0.25">
      <c r="A4927" s="246">
        <v>98061</v>
      </c>
      <c r="B4927" s="246" t="s">
        <v>10168</v>
      </c>
      <c r="C4927" s="246" t="s">
        <v>5304</v>
      </c>
      <c r="D4927" s="248">
        <v>6738.32</v>
      </c>
    </row>
    <row r="4928" spans="1:4" ht="13.5" x14ac:dyDescent="0.25">
      <c r="A4928" s="246">
        <v>98062</v>
      </c>
      <c r="B4928" s="246" t="s">
        <v>10169</v>
      </c>
      <c r="C4928" s="246" t="s">
        <v>5304</v>
      </c>
      <c r="D4928" s="248">
        <v>2683.4</v>
      </c>
    </row>
    <row r="4929" spans="1:4" ht="13.5" x14ac:dyDescent="0.25">
      <c r="A4929" s="246">
        <v>98063</v>
      </c>
      <c r="B4929" s="246" t="s">
        <v>10170</v>
      </c>
      <c r="C4929" s="246" t="s">
        <v>5304</v>
      </c>
      <c r="D4929" s="248">
        <v>4082.68</v>
      </c>
    </row>
    <row r="4930" spans="1:4" ht="13.5" x14ac:dyDescent="0.25">
      <c r="A4930" s="246">
        <v>98064</v>
      </c>
      <c r="B4930" s="246" t="s">
        <v>10171</v>
      </c>
      <c r="C4930" s="246" t="s">
        <v>5304</v>
      </c>
      <c r="D4930" s="248">
        <v>4703.3</v>
      </c>
    </row>
    <row r="4931" spans="1:4" ht="13.5" x14ac:dyDescent="0.25">
      <c r="A4931" s="246">
        <v>98065</v>
      </c>
      <c r="B4931" s="246" t="s">
        <v>10172</v>
      </c>
      <c r="C4931" s="246" t="s">
        <v>5304</v>
      </c>
      <c r="D4931" s="248">
        <v>6519.82</v>
      </c>
    </row>
    <row r="4932" spans="1:4" ht="13.5" x14ac:dyDescent="0.25">
      <c r="A4932" s="246">
        <v>98066</v>
      </c>
      <c r="B4932" s="246" t="s">
        <v>10173</v>
      </c>
      <c r="C4932" s="246" t="s">
        <v>5304</v>
      </c>
      <c r="D4932" s="248">
        <v>5160.01</v>
      </c>
    </row>
    <row r="4933" spans="1:4" ht="13.5" x14ac:dyDescent="0.25">
      <c r="A4933" s="246">
        <v>98067</v>
      </c>
      <c r="B4933" s="246" t="s">
        <v>10174</v>
      </c>
      <c r="C4933" s="246" t="s">
        <v>5304</v>
      </c>
      <c r="D4933" s="248">
        <v>6896.42</v>
      </c>
    </row>
    <row r="4934" spans="1:4" ht="13.5" x14ac:dyDescent="0.25">
      <c r="A4934" s="246">
        <v>98068</v>
      </c>
      <c r="B4934" s="246" t="s">
        <v>10175</v>
      </c>
      <c r="C4934" s="246" t="s">
        <v>5304</v>
      </c>
      <c r="D4934" s="248">
        <v>9742.9699999999993</v>
      </c>
    </row>
    <row r="4935" spans="1:4" ht="13.5" x14ac:dyDescent="0.25">
      <c r="A4935" s="246">
        <v>98069</v>
      </c>
      <c r="B4935" s="246" t="s">
        <v>10176</v>
      </c>
      <c r="C4935" s="246" t="s">
        <v>5304</v>
      </c>
      <c r="D4935" s="248">
        <v>12995.11</v>
      </c>
    </row>
    <row r="4936" spans="1:4" ht="13.5" x14ac:dyDescent="0.25">
      <c r="A4936" s="246">
        <v>98070</v>
      </c>
      <c r="B4936" s="246" t="s">
        <v>10177</v>
      </c>
      <c r="C4936" s="246" t="s">
        <v>5304</v>
      </c>
      <c r="D4936" s="248">
        <v>14937.27</v>
      </c>
    </row>
    <row r="4937" spans="1:4" ht="13.5" x14ac:dyDescent="0.25">
      <c r="A4937" s="246">
        <v>98071</v>
      </c>
      <c r="B4937" s="246" t="s">
        <v>10178</v>
      </c>
      <c r="C4937" s="246" t="s">
        <v>5304</v>
      </c>
      <c r="D4937" s="248">
        <v>16499.28</v>
      </c>
    </row>
    <row r="4938" spans="1:4" ht="13.5" x14ac:dyDescent="0.25">
      <c r="A4938" s="246">
        <v>98072</v>
      </c>
      <c r="B4938" s="246" t="s">
        <v>10179</v>
      </c>
      <c r="C4938" s="246" t="s">
        <v>5304</v>
      </c>
      <c r="D4938" s="248">
        <v>4266.1099999999997</v>
      </c>
    </row>
    <row r="4939" spans="1:4" ht="13.5" x14ac:dyDescent="0.25">
      <c r="A4939" s="246">
        <v>98073</v>
      </c>
      <c r="B4939" s="246" t="s">
        <v>10180</v>
      </c>
      <c r="C4939" s="246" t="s">
        <v>5304</v>
      </c>
      <c r="D4939" s="248">
        <v>6581.41</v>
      </c>
    </row>
    <row r="4940" spans="1:4" ht="13.5" x14ac:dyDescent="0.25">
      <c r="A4940" s="246">
        <v>98074</v>
      </c>
      <c r="B4940" s="246" t="s">
        <v>10181</v>
      </c>
      <c r="C4940" s="246" t="s">
        <v>5304</v>
      </c>
      <c r="D4940" s="248">
        <v>10098.31</v>
      </c>
    </row>
    <row r="4941" spans="1:4" ht="13.5" x14ac:dyDescent="0.25">
      <c r="A4941" s="246">
        <v>98075</v>
      </c>
      <c r="B4941" s="246" t="s">
        <v>10182</v>
      </c>
      <c r="C4941" s="246" t="s">
        <v>5304</v>
      </c>
      <c r="D4941" s="248">
        <v>13069.41</v>
      </c>
    </row>
    <row r="4942" spans="1:4" ht="13.5" x14ac:dyDescent="0.25">
      <c r="A4942" s="246">
        <v>98076</v>
      </c>
      <c r="B4942" s="246" t="s">
        <v>10183</v>
      </c>
      <c r="C4942" s="246" t="s">
        <v>5304</v>
      </c>
      <c r="D4942" s="248">
        <v>14985.41</v>
      </c>
    </row>
    <row r="4943" spans="1:4" ht="13.5" x14ac:dyDescent="0.25">
      <c r="A4943" s="246">
        <v>98077</v>
      </c>
      <c r="B4943" s="246" t="s">
        <v>10184</v>
      </c>
      <c r="C4943" s="246" t="s">
        <v>5304</v>
      </c>
      <c r="D4943" s="248">
        <v>17599.29</v>
      </c>
    </row>
    <row r="4944" spans="1:4" ht="13.5" x14ac:dyDescent="0.25">
      <c r="A4944" s="246">
        <v>98078</v>
      </c>
      <c r="B4944" s="246" t="s">
        <v>10185</v>
      </c>
      <c r="C4944" s="246" t="s">
        <v>5304</v>
      </c>
      <c r="D4944" s="248">
        <v>4604.42</v>
      </c>
    </row>
    <row r="4945" spans="1:4" ht="13.5" x14ac:dyDescent="0.25">
      <c r="A4945" s="246">
        <v>98079</v>
      </c>
      <c r="B4945" s="246" t="s">
        <v>10186</v>
      </c>
      <c r="C4945" s="246" t="s">
        <v>5304</v>
      </c>
      <c r="D4945" s="248">
        <v>8021.79</v>
      </c>
    </row>
    <row r="4946" spans="1:4" ht="13.5" x14ac:dyDescent="0.25">
      <c r="A4946" s="246">
        <v>98080</v>
      </c>
      <c r="B4946" s="246" t="s">
        <v>10187</v>
      </c>
      <c r="C4946" s="246" t="s">
        <v>5304</v>
      </c>
      <c r="D4946" s="248">
        <v>10236.68</v>
      </c>
    </row>
    <row r="4947" spans="1:4" ht="13.5" x14ac:dyDescent="0.25">
      <c r="A4947" s="246">
        <v>98081</v>
      </c>
      <c r="B4947" s="246" t="s">
        <v>10188</v>
      </c>
      <c r="C4947" s="246" t="s">
        <v>5304</v>
      </c>
      <c r="D4947" s="248">
        <v>15104.24</v>
      </c>
    </row>
    <row r="4948" spans="1:4" ht="13.5" x14ac:dyDescent="0.25">
      <c r="A4948" s="246">
        <v>98082</v>
      </c>
      <c r="B4948" s="246" t="s">
        <v>10189</v>
      </c>
      <c r="C4948" s="246" t="s">
        <v>5304</v>
      </c>
      <c r="D4948" s="248">
        <v>3649.94</v>
      </c>
    </row>
    <row r="4949" spans="1:4" ht="13.5" x14ac:dyDescent="0.25">
      <c r="A4949" s="246">
        <v>98083</v>
      </c>
      <c r="B4949" s="246" t="s">
        <v>10190</v>
      </c>
      <c r="C4949" s="246" t="s">
        <v>5304</v>
      </c>
      <c r="D4949" s="248">
        <v>4816.72</v>
      </c>
    </row>
    <row r="4950" spans="1:4" ht="13.5" x14ac:dyDescent="0.25">
      <c r="A4950" s="246">
        <v>98084</v>
      </c>
      <c r="B4950" s="246" t="s">
        <v>10191</v>
      </c>
      <c r="C4950" s="246" t="s">
        <v>5304</v>
      </c>
      <c r="D4950" s="248">
        <v>6752.76</v>
      </c>
    </row>
    <row r="4951" spans="1:4" ht="13.5" x14ac:dyDescent="0.25">
      <c r="A4951" s="246">
        <v>98085</v>
      </c>
      <c r="B4951" s="246" t="s">
        <v>10192</v>
      </c>
      <c r="C4951" s="246" t="s">
        <v>5304</v>
      </c>
      <c r="D4951" s="248">
        <v>9131.33</v>
      </c>
    </row>
    <row r="4952" spans="1:4" ht="13.5" x14ac:dyDescent="0.25">
      <c r="A4952" s="246">
        <v>98086</v>
      </c>
      <c r="B4952" s="246" t="s">
        <v>10193</v>
      </c>
      <c r="C4952" s="246" t="s">
        <v>5304</v>
      </c>
      <c r="D4952" s="248">
        <v>10326.49</v>
      </c>
    </row>
    <row r="4953" spans="1:4" ht="13.5" x14ac:dyDescent="0.25">
      <c r="A4953" s="246">
        <v>98087</v>
      </c>
      <c r="B4953" s="246" t="s">
        <v>10194</v>
      </c>
      <c r="C4953" s="246" t="s">
        <v>5304</v>
      </c>
      <c r="D4953" s="248">
        <v>11065.75</v>
      </c>
    </row>
    <row r="4954" spans="1:4" ht="13.5" x14ac:dyDescent="0.25">
      <c r="A4954" s="246">
        <v>98088</v>
      </c>
      <c r="B4954" s="246" t="s">
        <v>10195</v>
      </c>
      <c r="C4954" s="246" t="s">
        <v>5304</v>
      </c>
      <c r="D4954" s="248">
        <v>3119.07</v>
      </c>
    </row>
    <row r="4955" spans="1:4" ht="13.5" x14ac:dyDescent="0.25">
      <c r="A4955" s="246">
        <v>98089</v>
      </c>
      <c r="B4955" s="246" t="s">
        <v>10196</v>
      </c>
      <c r="C4955" s="246" t="s">
        <v>5304</v>
      </c>
      <c r="D4955" s="248">
        <v>4896.87</v>
      </c>
    </row>
    <row r="4956" spans="1:4" ht="13.5" x14ac:dyDescent="0.25">
      <c r="A4956" s="246">
        <v>98090</v>
      </c>
      <c r="B4956" s="246" t="s">
        <v>10197</v>
      </c>
      <c r="C4956" s="246" t="s">
        <v>5304</v>
      </c>
      <c r="D4956" s="248">
        <v>7648.84</v>
      </c>
    </row>
    <row r="4957" spans="1:4" ht="13.5" x14ac:dyDescent="0.25">
      <c r="A4957" s="246">
        <v>98091</v>
      </c>
      <c r="B4957" s="246" t="s">
        <v>10198</v>
      </c>
      <c r="C4957" s="246" t="s">
        <v>5304</v>
      </c>
      <c r="D4957" s="248">
        <v>9869.0499999999993</v>
      </c>
    </row>
    <row r="4958" spans="1:4" ht="13.5" x14ac:dyDescent="0.25">
      <c r="A4958" s="246">
        <v>98092</v>
      </c>
      <c r="B4958" s="246" t="s">
        <v>10199</v>
      </c>
      <c r="C4958" s="246" t="s">
        <v>5304</v>
      </c>
      <c r="D4958" s="248">
        <v>11553.02</v>
      </c>
    </row>
    <row r="4959" spans="1:4" ht="13.5" x14ac:dyDescent="0.25">
      <c r="A4959" s="246">
        <v>98093</v>
      </c>
      <c r="B4959" s="246" t="s">
        <v>10200</v>
      </c>
      <c r="C4959" s="246" t="s">
        <v>5304</v>
      </c>
      <c r="D4959" s="248">
        <v>13622.19</v>
      </c>
    </row>
    <row r="4960" spans="1:4" ht="13.5" x14ac:dyDescent="0.25">
      <c r="A4960" s="246">
        <v>98094</v>
      </c>
      <c r="B4960" s="246" t="s">
        <v>10201</v>
      </c>
      <c r="C4960" s="246" t="s">
        <v>5304</v>
      </c>
      <c r="D4960" s="248">
        <v>2626.33</v>
      </c>
    </row>
    <row r="4961" spans="1:4" ht="13.5" x14ac:dyDescent="0.25">
      <c r="A4961" s="246">
        <v>98099</v>
      </c>
      <c r="B4961" s="246" t="s">
        <v>10202</v>
      </c>
      <c r="C4961" s="246" t="s">
        <v>5304</v>
      </c>
      <c r="D4961" s="248">
        <v>4476.22</v>
      </c>
    </row>
    <row r="4962" spans="1:4" ht="13.5" x14ac:dyDescent="0.25">
      <c r="A4962" s="246">
        <v>98100</v>
      </c>
      <c r="B4962" s="246" t="s">
        <v>10203</v>
      </c>
      <c r="C4962" s="246" t="s">
        <v>5304</v>
      </c>
      <c r="D4962" s="248">
        <v>5820.23</v>
      </c>
    </row>
    <row r="4963" spans="1:4" ht="13.5" x14ac:dyDescent="0.25">
      <c r="A4963" s="246">
        <v>98101</v>
      </c>
      <c r="B4963" s="246" t="s">
        <v>10204</v>
      </c>
      <c r="C4963" s="246" t="s">
        <v>5304</v>
      </c>
      <c r="D4963" s="248">
        <v>8578.49</v>
      </c>
    </row>
    <row r="4964" spans="1:4" ht="13.5" x14ac:dyDescent="0.25">
      <c r="A4964" s="246">
        <v>98109</v>
      </c>
      <c r="B4964" s="246" t="s">
        <v>10205</v>
      </c>
      <c r="C4964" s="246" t="s">
        <v>5304</v>
      </c>
      <c r="D4964" s="247">
        <v>731.89</v>
      </c>
    </row>
    <row r="4965" spans="1:4" ht="13.5" x14ac:dyDescent="0.25">
      <c r="A4965" s="246">
        <v>98110</v>
      </c>
      <c r="B4965" s="246" t="s">
        <v>10206</v>
      </c>
      <c r="C4965" s="246" t="s">
        <v>5304</v>
      </c>
      <c r="D4965" s="247">
        <v>394.88</v>
      </c>
    </row>
    <row r="4966" spans="1:4" ht="13.5" x14ac:dyDescent="0.25">
      <c r="A4966" s="246">
        <v>98111</v>
      </c>
      <c r="B4966" s="246" t="s">
        <v>10207</v>
      </c>
      <c r="C4966" s="246" t="s">
        <v>5304</v>
      </c>
      <c r="D4966" s="247">
        <v>52.71</v>
      </c>
    </row>
    <row r="4967" spans="1:4" ht="13.5" x14ac:dyDescent="0.25">
      <c r="A4967" s="246">
        <v>98112</v>
      </c>
      <c r="B4967" s="246" t="s">
        <v>10208</v>
      </c>
      <c r="C4967" s="246" t="s">
        <v>5304</v>
      </c>
      <c r="D4967" s="247">
        <v>125.07</v>
      </c>
    </row>
    <row r="4968" spans="1:4" ht="13.5" x14ac:dyDescent="0.25">
      <c r="A4968" s="246">
        <v>98114</v>
      </c>
      <c r="B4968" s="246" t="s">
        <v>10209</v>
      </c>
      <c r="C4968" s="246" t="s">
        <v>5304</v>
      </c>
      <c r="D4968" s="247">
        <v>725.11</v>
      </c>
    </row>
    <row r="4969" spans="1:4" ht="13.5" x14ac:dyDescent="0.25">
      <c r="A4969" s="246">
        <v>98115</v>
      </c>
      <c r="B4969" s="246" t="s">
        <v>10210</v>
      </c>
      <c r="C4969" s="246" t="s">
        <v>5304</v>
      </c>
      <c r="D4969" s="247">
        <v>136.47</v>
      </c>
    </row>
    <row r="4970" spans="1:4" ht="13.5" x14ac:dyDescent="0.25">
      <c r="A4970" s="246">
        <v>89957</v>
      </c>
      <c r="B4970" s="246" t="s">
        <v>10211</v>
      </c>
      <c r="C4970" s="246" t="s">
        <v>5304</v>
      </c>
      <c r="D4970" s="247">
        <v>120.03</v>
      </c>
    </row>
    <row r="4971" spans="1:4" ht="13.5" x14ac:dyDescent="0.25">
      <c r="A4971" s="246">
        <v>89959</v>
      </c>
      <c r="B4971" s="246" t="s">
        <v>10212</v>
      </c>
      <c r="C4971" s="246" t="s">
        <v>5304</v>
      </c>
      <c r="D4971" s="247">
        <v>216.12</v>
      </c>
    </row>
    <row r="4972" spans="1:4" ht="13.5" x14ac:dyDescent="0.25">
      <c r="A4972" s="246">
        <v>89349</v>
      </c>
      <c r="B4972" s="246" t="s">
        <v>10213</v>
      </c>
      <c r="C4972" s="246" t="s">
        <v>5304</v>
      </c>
      <c r="D4972" s="247">
        <v>21.18</v>
      </c>
    </row>
    <row r="4973" spans="1:4" ht="13.5" x14ac:dyDescent="0.25">
      <c r="A4973" s="246">
        <v>89351</v>
      </c>
      <c r="B4973" s="246" t="s">
        <v>10214</v>
      </c>
      <c r="C4973" s="246" t="s">
        <v>5304</v>
      </c>
      <c r="D4973" s="247">
        <v>26.23</v>
      </c>
    </row>
    <row r="4974" spans="1:4" ht="13.5" x14ac:dyDescent="0.25">
      <c r="A4974" s="246">
        <v>89352</v>
      </c>
      <c r="B4974" s="246" t="s">
        <v>10215</v>
      </c>
      <c r="C4974" s="246" t="s">
        <v>5304</v>
      </c>
      <c r="D4974" s="247">
        <v>28.7</v>
      </c>
    </row>
    <row r="4975" spans="1:4" ht="13.5" x14ac:dyDescent="0.25">
      <c r="A4975" s="246">
        <v>89353</v>
      </c>
      <c r="B4975" s="246" t="s">
        <v>10216</v>
      </c>
      <c r="C4975" s="246" t="s">
        <v>5304</v>
      </c>
      <c r="D4975" s="247">
        <v>31.61</v>
      </c>
    </row>
    <row r="4976" spans="1:4" ht="13.5" x14ac:dyDescent="0.25">
      <c r="A4976" s="246">
        <v>89354</v>
      </c>
      <c r="B4976" s="246" t="s">
        <v>10217</v>
      </c>
      <c r="C4976" s="246" t="s">
        <v>5304</v>
      </c>
      <c r="D4976" s="247">
        <v>473.16</v>
      </c>
    </row>
    <row r="4977" spans="1:4" ht="13.5" x14ac:dyDescent="0.25">
      <c r="A4977" s="246">
        <v>89969</v>
      </c>
      <c r="B4977" s="246" t="s">
        <v>10218</v>
      </c>
      <c r="C4977" s="246" t="s">
        <v>5304</v>
      </c>
      <c r="D4977" s="247">
        <v>34.840000000000003</v>
      </c>
    </row>
    <row r="4978" spans="1:4" ht="13.5" x14ac:dyDescent="0.25">
      <c r="A4978" s="246">
        <v>89970</v>
      </c>
      <c r="B4978" s="246" t="s">
        <v>10219</v>
      </c>
      <c r="C4978" s="246" t="s">
        <v>5304</v>
      </c>
      <c r="D4978" s="247">
        <v>39.25</v>
      </c>
    </row>
    <row r="4979" spans="1:4" ht="13.5" x14ac:dyDescent="0.25">
      <c r="A4979" s="246">
        <v>89971</v>
      </c>
      <c r="B4979" s="246" t="s">
        <v>10220</v>
      </c>
      <c r="C4979" s="246" t="s">
        <v>5304</v>
      </c>
      <c r="D4979" s="247">
        <v>38.96</v>
      </c>
    </row>
    <row r="4980" spans="1:4" ht="13.5" x14ac:dyDescent="0.25">
      <c r="A4980" s="246">
        <v>89972</v>
      </c>
      <c r="B4980" s="246" t="s">
        <v>10221</v>
      </c>
      <c r="C4980" s="246" t="s">
        <v>5304</v>
      </c>
      <c r="D4980" s="247">
        <v>43.83</v>
      </c>
    </row>
    <row r="4981" spans="1:4" ht="13.5" x14ac:dyDescent="0.25">
      <c r="A4981" s="246">
        <v>89973</v>
      </c>
      <c r="B4981" s="246" t="s">
        <v>10222</v>
      </c>
      <c r="C4981" s="246" t="s">
        <v>5304</v>
      </c>
      <c r="D4981" s="247">
        <v>707.23</v>
      </c>
    </row>
    <row r="4982" spans="1:4" ht="13.5" x14ac:dyDescent="0.25">
      <c r="A4982" s="246">
        <v>89974</v>
      </c>
      <c r="B4982" s="246" t="s">
        <v>10223</v>
      </c>
      <c r="C4982" s="246" t="s">
        <v>5304</v>
      </c>
      <c r="D4982" s="247">
        <v>306.02999999999997</v>
      </c>
    </row>
    <row r="4983" spans="1:4" ht="13.5" x14ac:dyDescent="0.25">
      <c r="A4983" s="246">
        <v>89984</v>
      </c>
      <c r="B4983" s="246" t="s">
        <v>10224</v>
      </c>
      <c r="C4983" s="246" t="s">
        <v>5304</v>
      </c>
      <c r="D4983" s="247">
        <v>67.73</v>
      </c>
    </row>
    <row r="4984" spans="1:4" ht="13.5" x14ac:dyDescent="0.25">
      <c r="A4984" s="246">
        <v>89985</v>
      </c>
      <c r="B4984" s="246" t="s">
        <v>10225</v>
      </c>
      <c r="C4984" s="246" t="s">
        <v>5304</v>
      </c>
      <c r="D4984" s="247">
        <v>71.290000000000006</v>
      </c>
    </row>
    <row r="4985" spans="1:4" ht="13.5" x14ac:dyDescent="0.25">
      <c r="A4985" s="246">
        <v>89986</v>
      </c>
      <c r="B4985" s="246" t="s">
        <v>10226</v>
      </c>
      <c r="C4985" s="246" t="s">
        <v>5304</v>
      </c>
      <c r="D4985" s="247">
        <v>66.010000000000005</v>
      </c>
    </row>
    <row r="4986" spans="1:4" ht="13.5" x14ac:dyDescent="0.25">
      <c r="A4986" s="246">
        <v>89987</v>
      </c>
      <c r="B4986" s="246" t="s">
        <v>10227</v>
      </c>
      <c r="C4986" s="246" t="s">
        <v>5304</v>
      </c>
      <c r="D4986" s="247">
        <v>75.069999999999993</v>
      </c>
    </row>
    <row r="4987" spans="1:4" ht="13.5" x14ac:dyDescent="0.25">
      <c r="A4987" s="246">
        <v>90371</v>
      </c>
      <c r="B4987" s="246" t="s">
        <v>10228</v>
      </c>
      <c r="C4987" s="246" t="s">
        <v>5304</v>
      </c>
      <c r="D4987" s="247">
        <v>21.82</v>
      </c>
    </row>
    <row r="4988" spans="1:4" ht="13.5" x14ac:dyDescent="0.25">
      <c r="A4988" s="246">
        <v>94489</v>
      </c>
      <c r="B4988" s="246" t="s">
        <v>10229</v>
      </c>
      <c r="C4988" s="246" t="s">
        <v>5304</v>
      </c>
      <c r="D4988" s="247">
        <v>22.54</v>
      </c>
    </row>
    <row r="4989" spans="1:4" ht="13.5" x14ac:dyDescent="0.25">
      <c r="A4989" s="246">
        <v>94490</v>
      </c>
      <c r="B4989" s="246" t="s">
        <v>10230</v>
      </c>
      <c r="C4989" s="246" t="s">
        <v>5304</v>
      </c>
      <c r="D4989" s="247">
        <v>32.93</v>
      </c>
    </row>
    <row r="4990" spans="1:4" ht="13.5" x14ac:dyDescent="0.25">
      <c r="A4990" s="246">
        <v>94491</v>
      </c>
      <c r="B4990" s="246" t="s">
        <v>10231</v>
      </c>
      <c r="C4990" s="246" t="s">
        <v>5304</v>
      </c>
      <c r="D4990" s="247">
        <v>45.23</v>
      </c>
    </row>
    <row r="4991" spans="1:4" ht="13.5" x14ac:dyDescent="0.25">
      <c r="A4991" s="246">
        <v>94492</v>
      </c>
      <c r="B4991" s="246" t="s">
        <v>10232</v>
      </c>
      <c r="C4991" s="246" t="s">
        <v>5304</v>
      </c>
      <c r="D4991" s="247">
        <v>46.46</v>
      </c>
    </row>
    <row r="4992" spans="1:4" ht="13.5" x14ac:dyDescent="0.25">
      <c r="A4992" s="246">
        <v>94493</v>
      </c>
      <c r="B4992" s="246" t="s">
        <v>10233</v>
      </c>
      <c r="C4992" s="246" t="s">
        <v>5304</v>
      </c>
      <c r="D4992" s="247">
        <v>85.49</v>
      </c>
    </row>
    <row r="4993" spans="1:4" ht="13.5" x14ac:dyDescent="0.25">
      <c r="A4993" s="246">
        <v>94495</v>
      </c>
      <c r="B4993" s="246" t="s">
        <v>10234</v>
      </c>
      <c r="C4993" s="246" t="s">
        <v>5304</v>
      </c>
      <c r="D4993" s="247">
        <v>48.89</v>
      </c>
    </row>
    <row r="4994" spans="1:4" ht="13.5" x14ac:dyDescent="0.25">
      <c r="A4994" s="246">
        <v>94496</v>
      </c>
      <c r="B4994" s="246" t="s">
        <v>10235</v>
      </c>
      <c r="C4994" s="246" t="s">
        <v>5304</v>
      </c>
      <c r="D4994" s="247">
        <v>66.599999999999994</v>
      </c>
    </row>
    <row r="4995" spans="1:4" ht="13.5" x14ac:dyDescent="0.25">
      <c r="A4995" s="246">
        <v>94497</v>
      </c>
      <c r="B4995" s="246" t="s">
        <v>10236</v>
      </c>
      <c r="C4995" s="246" t="s">
        <v>5304</v>
      </c>
      <c r="D4995" s="247">
        <v>84.36</v>
      </c>
    </row>
    <row r="4996" spans="1:4" ht="13.5" x14ac:dyDescent="0.25">
      <c r="A4996" s="246">
        <v>94498</v>
      </c>
      <c r="B4996" s="246" t="s">
        <v>10237</v>
      </c>
      <c r="C4996" s="246" t="s">
        <v>5304</v>
      </c>
      <c r="D4996" s="247">
        <v>116.42</v>
      </c>
    </row>
    <row r="4997" spans="1:4" ht="13.5" x14ac:dyDescent="0.25">
      <c r="A4997" s="246">
        <v>94499</v>
      </c>
      <c r="B4997" s="246" t="s">
        <v>10238</v>
      </c>
      <c r="C4997" s="246" t="s">
        <v>5304</v>
      </c>
      <c r="D4997" s="247">
        <v>231.51</v>
      </c>
    </row>
    <row r="4998" spans="1:4" ht="13.5" x14ac:dyDescent="0.25">
      <c r="A4998" s="246">
        <v>94500</v>
      </c>
      <c r="B4998" s="246" t="s">
        <v>10239</v>
      </c>
      <c r="C4998" s="246" t="s">
        <v>5304</v>
      </c>
      <c r="D4998" s="247">
        <v>281</v>
      </c>
    </row>
    <row r="4999" spans="1:4" ht="13.5" x14ac:dyDescent="0.25">
      <c r="A4999" s="246">
        <v>94501</v>
      </c>
      <c r="B4999" s="246" t="s">
        <v>10240</v>
      </c>
      <c r="C4999" s="246" t="s">
        <v>5304</v>
      </c>
      <c r="D4999" s="247">
        <v>567.20000000000005</v>
      </c>
    </row>
    <row r="5000" spans="1:4" ht="13.5" x14ac:dyDescent="0.25">
      <c r="A5000" s="246">
        <v>94792</v>
      </c>
      <c r="B5000" s="246" t="s">
        <v>10241</v>
      </c>
      <c r="C5000" s="246" t="s">
        <v>5304</v>
      </c>
      <c r="D5000" s="247">
        <v>91.46</v>
      </c>
    </row>
    <row r="5001" spans="1:4" ht="13.5" x14ac:dyDescent="0.25">
      <c r="A5001" s="246">
        <v>94793</v>
      </c>
      <c r="B5001" s="246" t="s">
        <v>10242</v>
      </c>
      <c r="C5001" s="246" t="s">
        <v>5304</v>
      </c>
      <c r="D5001" s="247">
        <v>125.31</v>
      </c>
    </row>
    <row r="5002" spans="1:4" ht="13.5" x14ac:dyDescent="0.25">
      <c r="A5002" s="246">
        <v>94794</v>
      </c>
      <c r="B5002" s="246" t="s">
        <v>10243</v>
      </c>
      <c r="C5002" s="246" t="s">
        <v>5304</v>
      </c>
      <c r="D5002" s="247">
        <v>132.9</v>
      </c>
    </row>
    <row r="5003" spans="1:4" ht="13.5" x14ac:dyDescent="0.25">
      <c r="A5003" s="246">
        <v>94795</v>
      </c>
      <c r="B5003" s="246" t="s">
        <v>10244</v>
      </c>
      <c r="C5003" s="246" t="s">
        <v>5304</v>
      </c>
      <c r="D5003" s="247">
        <v>40.049999999999997</v>
      </c>
    </row>
    <row r="5004" spans="1:4" ht="13.5" x14ac:dyDescent="0.25">
      <c r="A5004" s="246">
        <v>94796</v>
      </c>
      <c r="B5004" s="246" t="s">
        <v>10245</v>
      </c>
      <c r="C5004" s="246" t="s">
        <v>5304</v>
      </c>
      <c r="D5004" s="247">
        <v>45.41</v>
      </c>
    </row>
    <row r="5005" spans="1:4" ht="13.5" x14ac:dyDescent="0.25">
      <c r="A5005" s="246">
        <v>94797</v>
      </c>
      <c r="B5005" s="246" t="s">
        <v>10246</v>
      </c>
      <c r="C5005" s="246" t="s">
        <v>5304</v>
      </c>
      <c r="D5005" s="247">
        <v>95.51</v>
      </c>
    </row>
    <row r="5006" spans="1:4" ht="13.5" x14ac:dyDescent="0.25">
      <c r="A5006" s="246">
        <v>94798</v>
      </c>
      <c r="B5006" s="246" t="s">
        <v>10247</v>
      </c>
      <c r="C5006" s="246" t="s">
        <v>5304</v>
      </c>
      <c r="D5006" s="247">
        <v>159.24</v>
      </c>
    </row>
    <row r="5007" spans="1:4" ht="13.5" x14ac:dyDescent="0.25">
      <c r="A5007" s="246">
        <v>94799</v>
      </c>
      <c r="B5007" s="246" t="s">
        <v>10248</v>
      </c>
      <c r="C5007" s="246" t="s">
        <v>5304</v>
      </c>
      <c r="D5007" s="247">
        <v>195.22</v>
      </c>
    </row>
    <row r="5008" spans="1:4" ht="13.5" x14ac:dyDescent="0.25">
      <c r="A5008" s="246">
        <v>94800</v>
      </c>
      <c r="B5008" s="246" t="s">
        <v>10249</v>
      </c>
      <c r="C5008" s="246" t="s">
        <v>5304</v>
      </c>
      <c r="D5008" s="247">
        <v>250.61</v>
      </c>
    </row>
    <row r="5009" spans="1:4" ht="13.5" x14ac:dyDescent="0.25">
      <c r="A5009" s="246">
        <v>95248</v>
      </c>
      <c r="B5009" s="246" t="s">
        <v>10250</v>
      </c>
      <c r="C5009" s="246" t="s">
        <v>5304</v>
      </c>
      <c r="D5009" s="247">
        <v>41.58</v>
      </c>
    </row>
    <row r="5010" spans="1:4" ht="13.5" x14ac:dyDescent="0.25">
      <c r="A5010" s="246">
        <v>95249</v>
      </c>
      <c r="B5010" s="246" t="s">
        <v>10251</v>
      </c>
      <c r="C5010" s="246" t="s">
        <v>5304</v>
      </c>
      <c r="D5010" s="247">
        <v>49.04</v>
      </c>
    </row>
    <row r="5011" spans="1:4" ht="13.5" x14ac:dyDescent="0.25">
      <c r="A5011" s="246">
        <v>95250</v>
      </c>
      <c r="B5011" s="246" t="s">
        <v>10252</v>
      </c>
      <c r="C5011" s="246" t="s">
        <v>5304</v>
      </c>
      <c r="D5011" s="247">
        <v>66.2</v>
      </c>
    </row>
    <row r="5012" spans="1:4" ht="13.5" x14ac:dyDescent="0.25">
      <c r="A5012" s="246">
        <v>95251</v>
      </c>
      <c r="B5012" s="246" t="s">
        <v>10253</v>
      </c>
      <c r="C5012" s="246" t="s">
        <v>5304</v>
      </c>
      <c r="D5012" s="247">
        <v>97.89</v>
      </c>
    </row>
    <row r="5013" spans="1:4" ht="13.5" x14ac:dyDescent="0.25">
      <c r="A5013" s="246">
        <v>95252</v>
      </c>
      <c r="B5013" s="246" t="s">
        <v>10254</v>
      </c>
      <c r="C5013" s="246" t="s">
        <v>5304</v>
      </c>
      <c r="D5013" s="247">
        <v>118.7</v>
      </c>
    </row>
    <row r="5014" spans="1:4" ht="13.5" x14ac:dyDescent="0.25">
      <c r="A5014" s="246">
        <v>95253</v>
      </c>
      <c r="B5014" s="246" t="s">
        <v>10255</v>
      </c>
      <c r="C5014" s="246" t="s">
        <v>5304</v>
      </c>
      <c r="D5014" s="247">
        <v>180.39</v>
      </c>
    </row>
    <row r="5015" spans="1:4" ht="13.5" x14ac:dyDescent="0.25">
      <c r="A5015" s="246">
        <v>99619</v>
      </c>
      <c r="B5015" s="246" t="s">
        <v>10256</v>
      </c>
      <c r="C5015" s="246" t="s">
        <v>5304</v>
      </c>
      <c r="D5015" s="247">
        <v>93.95</v>
      </c>
    </row>
    <row r="5016" spans="1:4" ht="13.5" x14ac:dyDescent="0.25">
      <c r="A5016" s="246">
        <v>99620</v>
      </c>
      <c r="B5016" s="246" t="s">
        <v>10257</v>
      </c>
      <c r="C5016" s="246" t="s">
        <v>5304</v>
      </c>
      <c r="D5016" s="247">
        <v>127.65</v>
      </c>
    </row>
    <row r="5017" spans="1:4" ht="13.5" x14ac:dyDescent="0.25">
      <c r="A5017" s="246">
        <v>99621</v>
      </c>
      <c r="B5017" s="246" t="s">
        <v>10258</v>
      </c>
      <c r="C5017" s="246" t="s">
        <v>5304</v>
      </c>
      <c r="D5017" s="247">
        <v>190.26</v>
      </c>
    </row>
    <row r="5018" spans="1:4" ht="13.5" x14ac:dyDescent="0.25">
      <c r="A5018" s="246">
        <v>99622</v>
      </c>
      <c r="B5018" s="246" t="s">
        <v>10259</v>
      </c>
      <c r="C5018" s="246" t="s">
        <v>5304</v>
      </c>
      <c r="D5018" s="247">
        <v>214.08</v>
      </c>
    </row>
    <row r="5019" spans="1:4" ht="13.5" x14ac:dyDescent="0.25">
      <c r="A5019" s="246">
        <v>99623</v>
      </c>
      <c r="B5019" s="246" t="s">
        <v>10260</v>
      </c>
      <c r="C5019" s="246" t="s">
        <v>5304</v>
      </c>
      <c r="D5019" s="247">
        <v>298.76</v>
      </c>
    </row>
    <row r="5020" spans="1:4" ht="13.5" x14ac:dyDescent="0.25">
      <c r="A5020" s="246">
        <v>99624</v>
      </c>
      <c r="B5020" s="246" t="s">
        <v>10261</v>
      </c>
      <c r="C5020" s="246" t="s">
        <v>5304</v>
      </c>
      <c r="D5020" s="247">
        <v>425.96</v>
      </c>
    </row>
    <row r="5021" spans="1:4" ht="13.5" x14ac:dyDescent="0.25">
      <c r="A5021" s="246">
        <v>99625</v>
      </c>
      <c r="B5021" s="246" t="s">
        <v>10262</v>
      </c>
      <c r="C5021" s="246" t="s">
        <v>5304</v>
      </c>
      <c r="D5021" s="247">
        <v>585.99</v>
      </c>
    </row>
    <row r="5022" spans="1:4" ht="13.5" x14ac:dyDescent="0.25">
      <c r="A5022" s="246">
        <v>99626</v>
      </c>
      <c r="B5022" s="246" t="s">
        <v>10263</v>
      </c>
      <c r="C5022" s="246" t="s">
        <v>5304</v>
      </c>
      <c r="D5022" s="247">
        <v>902.55</v>
      </c>
    </row>
    <row r="5023" spans="1:4" ht="13.5" x14ac:dyDescent="0.25">
      <c r="A5023" s="246">
        <v>99627</v>
      </c>
      <c r="B5023" s="246" t="s">
        <v>10264</v>
      </c>
      <c r="C5023" s="246" t="s">
        <v>5304</v>
      </c>
      <c r="D5023" s="247">
        <v>56.7</v>
      </c>
    </row>
    <row r="5024" spans="1:4" ht="13.5" x14ac:dyDescent="0.25">
      <c r="A5024" s="246">
        <v>99628</v>
      </c>
      <c r="B5024" s="246" t="s">
        <v>10265</v>
      </c>
      <c r="C5024" s="246" t="s">
        <v>5304</v>
      </c>
      <c r="D5024" s="247">
        <v>61.81</v>
      </c>
    </row>
    <row r="5025" spans="1:4" ht="13.5" x14ac:dyDescent="0.25">
      <c r="A5025" s="246">
        <v>99629</v>
      </c>
      <c r="B5025" s="246" t="s">
        <v>10266</v>
      </c>
      <c r="C5025" s="246" t="s">
        <v>5304</v>
      </c>
      <c r="D5025" s="247">
        <v>68.650000000000006</v>
      </c>
    </row>
    <row r="5026" spans="1:4" ht="13.5" x14ac:dyDescent="0.25">
      <c r="A5026" s="246">
        <v>99630</v>
      </c>
      <c r="B5026" s="246" t="s">
        <v>10267</v>
      </c>
      <c r="C5026" s="246" t="s">
        <v>5304</v>
      </c>
      <c r="D5026" s="247">
        <v>102.15</v>
      </c>
    </row>
    <row r="5027" spans="1:4" ht="13.5" x14ac:dyDescent="0.25">
      <c r="A5027" s="246">
        <v>99631</v>
      </c>
      <c r="B5027" s="246" t="s">
        <v>10268</v>
      </c>
      <c r="C5027" s="246" t="s">
        <v>5304</v>
      </c>
      <c r="D5027" s="247">
        <v>118.85</v>
      </c>
    </row>
    <row r="5028" spans="1:4" ht="13.5" x14ac:dyDescent="0.25">
      <c r="A5028" s="246">
        <v>99632</v>
      </c>
      <c r="B5028" s="246" t="s">
        <v>10269</v>
      </c>
      <c r="C5028" s="246" t="s">
        <v>5304</v>
      </c>
      <c r="D5028" s="247">
        <v>171.42</v>
      </c>
    </row>
    <row r="5029" spans="1:4" ht="13.5" x14ac:dyDescent="0.25">
      <c r="A5029" s="246">
        <v>99633</v>
      </c>
      <c r="B5029" s="246" t="s">
        <v>10270</v>
      </c>
      <c r="C5029" s="246" t="s">
        <v>5304</v>
      </c>
      <c r="D5029" s="247">
        <v>368.13</v>
      </c>
    </row>
    <row r="5030" spans="1:4" ht="13.5" x14ac:dyDescent="0.25">
      <c r="A5030" s="246">
        <v>99634</v>
      </c>
      <c r="B5030" s="246" t="s">
        <v>10271</v>
      </c>
      <c r="C5030" s="246" t="s">
        <v>5304</v>
      </c>
      <c r="D5030" s="247">
        <v>628.42999999999995</v>
      </c>
    </row>
    <row r="5031" spans="1:4" ht="13.5" x14ac:dyDescent="0.25">
      <c r="A5031" s="246">
        <v>99635</v>
      </c>
      <c r="B5031" s="246" t="s">
        <v>10272</v>
      </c>
      <c r="C5031" s="246" t="s">
        <v>5304</v>
      </c>
      <c r="D5031" s="247">
        <v>191.31</v>
      </c>
    </row>
    <row r="5032" spans="1:4" ht="13.5" x14ac:dyDescent="0.25">
      <c r="A5032" s="246">
        <v>103008</v>
      </c>
      <c r="B5032" s="246" t="s">
        <v>10273</v>
      </c>
      <c r="C5032" s="246" t="s">
        <v>5304</v>
      </c>
      <c r="D5032" s="247">
        <v>76.8</v>
      </c>
    </row>
    <row r="5033" spans="1:4" ht="13.5" x14ac:dyDescent="0.25">
      <c r="A5033" s="246">
        <v>103009</v>
      </c>
      <c r="B5033" s="246" t="s">
        <v>10274</v>
      </c>
      <c r="C5033" s="246" t="s">
        <v>5304</v>
      </c>
      <c r="D5033" s="247">
        <v>271.10000000000002</v>
      </c>
    </row>
    <row r="5034" spans="1:4" ht="13.5" x14ac:dyDescent="0.25">
      <c r="A5034" s="246">
        <v>103010</v>
      </c>
      <c r="B5034" s="246" t="s">
        <v>10275</v>
      </c>
      <c r="C5034" s="246" t="s">
        <v>5304</v>
      </c>
      <c r="D5034" s="247">
        <v>58.22</v>
      </c>
    </row>
    <row r="5035" spans="1:4" ht="13.5" x14ac:dyDescent="0.25">
      <c r="A5035" s="246">
        <v>103011</v>
      </c>
      <c r="B5035" s="246" t="s">
        <v>10276</v>
      </c>
      <c r="C5035" s="246" t="s">
        <v>5304</v>
      </c>
      <c r="D5035" s="247">
        <v>64.91</v>
      </c>
    </row>
    <row r="5036" spans="1:4" ht="13.5" x14ac:dyDescent="0.25">
      <c r="A5036" s="246">
        <v>103012</v>
      </c>
      <c r="B5036" s="246" t="s">
        <v>10277</v>
      </c>
      <c r="C5036" s="246" t="s">
        <v>5304</v>
      </c>
      <c r="D5036" s="247">
        <v>102.37</v>
      </c>
    </row>
    <row r="5037" spans="1:4" ht="13.5" x14ac:dyDescent="0.25">
      <c r="A5037" s="246">
        <v>103013</v>
      </c>
      <c r="B5037" s="246" t="s">
        <v>10278</v>
      </c>
      <c r="C5037" s="246" t="s">
        <v>5304</v>
      </c>
      <c r="D5037" s="247">
        <v>110.16</v>
      </c>
    </row>
    <row r="5038" spans="1:4" ht="13.5" x14ac:dyDescent="0.25">
      <c r="A5038" s="246">
        <v>103014</v>
      </c>
      <c r="B5038" s="246" t="s">
        <v>10279</v>
      </c>
      <c r="C5038" s="246" t="s">
        <v>5304</v>
      </c>
      <c r="D5038" s="247">
        <v>165.71</v>
      </c>
    </row>
    <row r="5039" spans="1:4" ht="13.5" x14ac:dyDescent="0.25">
      <c r="A5039" s="246">
        <v>103015</v>
      </c>
      <c r="B5039" s="246" t="s">
        <v>10280</v>
      </c>
      <c r="C5039" s="246" t="s">
        <v>5304</v>
      </c>
      <c r="D5039" s="247">
        <v>293.08</v>
      </c>
    </row>
    <row r="5040" spans="1:4" ht="13.5" x14ac:dyDescent="0.25">
      <c r="A5040" s="246">
        <v>103016</v>
      </c>
      <c r="B5040" s="246" t="s">
        <v>10281</v>
      </c>
      <c r="C5040" s="246" t="s">
        <v>5304</v>
      </c>
      <c r="D5040" s="247">
        <v>400.7</v>
      </c>
    </row>
    <row r="5041" spans="1:4" ht="13.5" x14ac:dyDescent="0.25">
      <c r="A5041" s="246">
        <v>103017</v>
      </c>
      <c r="B5041" s="246" t="s">
        <v>10282</v>
      </c>
      <c r="C5041" s="246" t="s">
        <v>5304</v>
      </c>
      <c r="D5041" s="247">
        <v>699.7</v>
      </c>
    </row>
    <row r="5042" spans="1:4" ht="13.5" x14ac:dyDescent="0.25">
      <c r="A5042" s="246">
        <v>103018</v>
      </c>
      <c r="B5042" s="246" t="s">
        <v>10283</v>
      </c>
      <c r="C5042" s="246" t="s">
        <v>5304</v>
      </c>
      <c r="D5042" s="247">
        <v>157.03</v>
      </c>
    </row>
    <row r="5043" spans="1:4" ht="13.5" x14ac:dyDescent="0.25">
      <c r="A5043" s="246">
        <v>103019</v>
      </c>
      <c r="B5043" s="246" t="s">
        <v>10284</v>
      </c>
      <c r="C5043" s="246" t="s">
        <v>5304</v>
      </c>
      <c r="D5043" s="247">
        <v>173.48</v>
      </c>
    </row>
    <row r="5044" spans="1:4" ht="13.5" x14ac:dyDescent="0.25">
      <c r="A5044" s="246">
        <v>103029</v>
      </c>
      <c r="B5044" s="246" t="s">
        <v>10285</v>
      </c>
      <c r="C5044" s="246" t="s">
        <v>5304</v>
      </c>
      <c r="D5044" s="247">
        <v>36.11</v>
      </c>
    </row>
    <row r="5045" spans="1:4" ht="13.5" x14ac:dyDescent="0.25">
      <c r="A5045" s="246">
        <v>103036</v>
      </c>
      <c r="B5045" s="246" t="s">
        <v>10286</v>
      </c>
      <c r="C5045" s="246" t="s">
        <v>5304</v>
      </c>
      <c r="D5045" s="247">
        <v>17.440000000000001</v>
      </c>
    </row>
    <row r="5046" spans="1:4" ht="13.5" x14ac:dyDescent="0.25">
      <c r="A5046" s="246">
        <v>103037</v>
      </c>
      <c r="B5046" s="246" t="s">
        <v>10287</v>
      </c>
      <c r="C5046" s="246" t="s">
        <v>5304</v>
      </c>
      <c r="D5046" s="247">
        <v>34.36</v>
      </c>
    </row>
    <row r="5047" spans="1:4" ht="13.5" x14ac:dyDescent="0.25">
      <c r="A5047" s="246">
        <v>103038</v>
      </c>
      <c r="B5047" s="246" t="s">
        <v>10288</v>
      </c>
      <c r="C5047" s="246" t="s">
        <v>5304</v>
      </c>
      <c r="D5047" s="247">
        <v>46.02</v>
      </c>
    </row>
    <row r="5048" spans="1:4" ht="13.5" x14ac:dyDescent="0.25">
      <c r="A5048" s="246">
        <v>103039</v>
      </c>
      <c r="B5048" s="246" t="s">
        <v>10289</v>
      </c>
      <c r="C5048" s="246" t="s">
        <v>5304</v>
      </c>
      <c r="D5048" s="247">
        <v>50.31</v>
      </c>
    </row>
    <row r="5049" spans="1:4" ht="13.5" x14ac:dyDescent="0.25">
      <c r="A5049" s="246">
        <v>103040</v>
      </c>
      <c r="B5049" s="246" t="s">
        <v>10290</v>
      </c>
      <c r="C5049" s="246" t="s">
        <v>5304</v>
      </c>
      <c r="D5049" s="247">
        <v>74.47</v>
      </c>
    </row>
    <row r="5050" spans="1:4" ht="13.5" x14ac:dyDescent="0.25">
      <c r="A5050" s="246">
        <v>103041</v>
      </c>
      <c r="B5050" s="246" t="s">
        <v>10291</v>
      </c>
      <c r="C5050" s="246" t="s">
        <v>5304</v>
      </c>
      <c r="D5050" s="247">
        <v>14.61</v>
      </c>
    </row>
    <row r="5051" spans="1:4" ht="13.5" x14ac:dyDescent="0.25">
      <c r="A5051" s="246">
        <v>103042</v>
      </c>
      <c r="B5051" s="246" t="s">
        <v>10292</v>
      </c>
      <c r="C5051" s="246" t="s">
        <v>5304</v>
      </c>
      <c r="D5051" s="247">
        <v>18.16</v>
      </c>
    </row>
    <row r="5052" spans="1:4" ht="13.5" x14ac:dyDescent="0.25">
      <c r="A5052" s="246">
        <v>103043</v>
      </c>
      <c r="B5052" s="246" t="s">
        <v>10293</v>
      </c>
      <c r="C5052" s="246" t="s">
        <v>5304</v>
      </c>
      <c r="D5052" s="247">
        <v>16.8</v>
      </c>
    </row>
    <row r="5053" spans="1:4" ht="13.5" x14ac:dyDescent="0.25">
      <c r="A5053" s="246">
        <v>103044</v>
      </c>
      <c r="B5053" s="246" t="s">
        <v>10294</v>
      </c>
      <c r="C5053" s="246" t="s">
        <v>5304</v>
      </c>
      <c r="D5053" s="247">
        <v>22.73</v>
      </c>
    </row>
    <row r="5054" spans="1:4" ht="13.5" x14ac:dyDescent="0.25">
      <c r="A5054" s="246">
        <v>103045</v>
      </c>
      <c r="B5054" s="246" t="s">
        <v>10295</v>
      </c>
      <c r="C5054" s="246" t="s">
        <v>5304</v>
      </c>
      <c r="D5054" s="247">
        <v>7.4</v>
      </c>
    </row>
    <row r="5055" spans="1:4" ht="13.5" x14ac:dyDescent="0.25">
      <c r="A5055" s="246">
        <v>103046</v>
      </c>
      <c r="B5055" s="246" t="s">
        <v>10296</v>
      </c>
      <c r="C5055" s="246" t="s">
        <v>5304</v>
      </c>
      <c r="D5055" s="247">
        <v>17.239999999999998</v>
      </c>
    </row>
    <row r="5056" spans="1:4" ht="13.5" x14ac:dyDescent="0.25">
      <c r="A5056" s="246">
        <v>103047</v>
      </c>
      <c r="B5056" s="246" t="s">
        <v>10297</v>
      </c>
      <c r="C5056" s="246" t="s">
        <v>5304</v>
      </c>
      <c r="D5056" s="247">
        <v>18.329999999999998</v>
      </c>
    </row>
    <row r="5057" spans="1:4" ht="13.5" x14ac:dyDescent="0.25">
      <c r="A5057" s="246">
        <v>103048</v>
      </c>
      <c r="B5057" s="246" t="s">
        <v>10298</v>
      </c>
      <c r="C5057" s="246" t="s">
        <v>5304</v>
      </c>
      <c r="D5057" s="247">
        <v>13.97</v>
      </c>
    </row>
    <row r="5058" spans="1:4" ht="13.5" x14ac:dyDescent="0.25">
      <c r="A5058" s="246">
        <v>103049</v>
      </c>
      <c r="B5058" s="246" t="s">
        <v>10299</v>
      </c>
      <c r="C5058" s="246" t="s">
        <v>5304</v>
      </c>
      <c r="D5058" s="247">
        <v>15.28</v>
      </c>
    </row>
    <row r="5059" spans="1:4" ht="13.5" x14ac:dyDescent="0.25">
      <c r="A5059" s="246">
        <v>103050</v>
      </c>
      <c r="B5059" s="246" t="s">
        <v>10300</v>
      </c>
      <c r="C5059" s="246" t="s">
        <v>5304</v>
      </c>
      <c r="D5059" s="247">
        <v>21.28</v>
      </c>
    </row>
    <row r="5060" spans="1:4" ht="13.5" x14ac:dyDescent="0.25">
      <c r="A5060" s="246">
        <v>103051</v>
      </c>
      <c r="B5060" s="246" t="s">
        <v>10301</v>
      </c>
      <c r="C5060" s="246" t="s">
        <v>5304</v>
      </c>
      <c r="D5060" s="247">
        <v>26.01</v>
      </c>
    </row>
    <row r="5061" spans="1:4" ht="13.5" x14ac:dyDescent="0.25">
      <c r="A5061" s="246">
        <v>103052</v>
      </c>
      <c r="B5061" s="246" t="s">
        <v>10302</v>
      </c>
      <c r="C5061" s="246" t="s">
        <v>5304</v>
      </c>
      <c r="D5061" s="247">
        <v>35.700000000000003</v>
      </c>
    </row>
    <row r="5062" spans="1:4" ht="13.5" x14ac:dyDescent="0.25">
      <c r="A5062" s="246">
        <v>95634</v>
      </c>
      <c r="B5062" s="246" t="s">
        <v>10303</v>
      </c>
      <c r="C5062" s="246" t="s">
        <v>5304</v>
      </c>
      <c r="D5062" s="247">
        <v>151.93</v>
      </c>
    </row>
    <row r="5063" spans="1:4" ht="13.5" x14ac:dyDescent="0.25">
      <c r="A5063" s="246">
        <v>95635</v>
      </c>
      <c r="B5063" s="246" t="s">
        <v>10304</v>
      </c>
      <c r="C5063" s="246" t="s">
        <v>5304</v>
      </c>
      <c r="D5063" s="247">
        <v>163.63</v>
      </c>
    </row>
    <row r="5064" spans="1:4" ht="13.5" x14ac:dyDescent="0.25">
      <c r="A5064" s="246">
        <v>95636</v>
      </c>
      <c r="B5064" s="246" t="s">
        <v>10305</v>
      </c>
      <c r="C5064" s="246" t="s">
        <v>5304</v>
      </c>
      <c r="D5064" s="247">
        <v>305.58</v>
      </c>
    </row>
    <row r="5065" spans="1:4" ht="13.5" x14ac:dyDescent="0.25">
      <c r="A5065" s="246">
        <v>95637</v>
      </c>
      <c r="B5065" s="246" t="s">
        <v>10306</v>
      </c>
      <c r="C5065" s="246" t="s">
        <v>5304</v>
      </c>
      <c r="D5065" s="247">
        <v>470.03</v>
      </c>
    </row>
    <row r="5066" spans="1:4" ht="13.5" x14ac:dyDescent="0.25">
      <c r="A5066" s="246">
        <v>95638</v>
      </c>
      <c r="B5066" s="246" t="s">
        <v>10307</v>
      </c>
      <c r="C5066" s="246" t="s">
        <v>5304</v>
      </c>
      <c r="D5066" s="247">
        <v>570.29</v>
      </c>
    </row>
    <row r="5067" spans="1:4" ht="13.5" x14ac:dyDescent="0.25">
      <c r="A5067" s="246">
        <v>95639</v>
      </c>
      <c r="B5067" s="246" t="s">
        <v>10308</v>
      </c>
      <c r="C5067" s="246" t="s">
        <v>5304</v>
      </c>
      <c r="D5067" s="247">
        <v>733.59</v>
      </c>
    </row>
    <row r="5068" spans="1:4" ht="13.5" x14ac:dyDescent="0.25">
      <c r="A5068" s="246">
        <v>95641</v>
      </c>
      <c r="B5068" s="246" t="s">
        <v>10309</v>
      </c>
      <c r="C5068" s="246" t="s">
        <v>5304</v>
      </c>
      <c r="D5068" s="247">
        <v>270.20999999999998</v>
      </c>
    </row>
    <row r="5069" spans="1:4" ht="13.5" x14ac:dyDescent="0.25">
      <c r="A5069" s="246">
        <v>95642</v>
      </c>
      <c r="B5069" s="246" t="s">
        <v>10310</v>
      </c>
      <c r="C5069" s="246" t="s">
        <v>5304</v>
      </c>
      <c r="D5069" s="247">
        <v>399.2</v>
      </c>
    </row>
    <row r="5070" spans="1:4" ht="13.5" x14ac:dyDescent="0.25">
      <c r="A5070" s="246">
        <v>95643</v>
      </c>
      <c r="B5070" s="246" t="s">
        <v>10311</v>
      </c>
      <c r="C5070" s="246" t="s">
        <v>5304</v>
      </c>
      <c r="D5070" s="247">
        <v>522.55999999999995</v>
      </c>
    </row>
    <row r="5071" spans="1:4" ht="13.5" x14ac:dyDescent="0.25">
      <c r="A5071" s="246">
        <v>95644</v>
      </c>
      <c r="B5071" s="246" t="s">
        <v>10312</v>
      </c>
      <c r="C5071" s="246" t="s">
        <v>5304</v>
      </c>
      <c r="D5071" s="247">
        <v>197.58</v>
      </c>
    </row>
    <row r="5072" spans="1:4" ht="13.5" x14ac:dyDescent="0.25">
      <c r="A5072" s="246">
        <v>95645</v>
      </c>
      <c r="B5072" s="246" t="s">
        <v>10313</v>
      </c>
      <c r="C5072" s="246" t="s">
        <v>5304</v>
      </c>
      <c r="D5072" s="247">
        <v>362.35</v>
      </c>
    </row>
    <row r="5073" spans="1:4" ht="13.5" x14ac:dyDescent="0.25">
      <c r="A5073" s="246">
        <v>95646</v>
      </c>
      <c r="B5073" s="246" t="s">
        <v>10314</v>
      </c>
      <c r="C5073" s="246" t="s">
        <v>5304</v>
      </c>
      <c r="D5073" s="247">
        <v>539.79999999999995</v>
      </c>
    </row>
    <row r="5074" spans="1:4" ht="13.5" x14ac:dyDescent="0.25">
      <c r="A5074" s="246">
        <v>95647</v>
      </c>
      <c r="B5074" s="246" t="s">
        <v>10315</v>
      </c>
      <c r="C5074" s="246" t="s">
        <v>5304</v>
      </c>
      <c r="D5074" s="247">
        <v>708.09</v>
      </c>
    </row>
    <row r="5075" spans="1:4" ht="13.5" x14ac:dyDescent="0.25">
      <c r="A5075" s="246">
        <v>95673</v>
      </c>
      <c r="B5075" s="246" t="s">
        <v>10316</v>
      </c>
      <c r="C5075" s="246" t="s">
        <v>5304</v>
      </c>
      <c r="D5075" s="247">
        <v>117.62</v>
      </c>
    </row>
    <row r="5076" spans="1:4" ht="13.5" x14ac:dyDescent="0.25">
      <c r="A5076" s="246">
        <v>95674</v>
      </c>
      <c r="B5076" s="246" t="s">
        <v>10317</v>
      </c>
      <c r="C5076" s="246" t="s">
        <v>5304</v>
      </c>
      <c r="D5076" s="247">
        <v>124.96</v>
      </c>
    </row>
    <row r="5077" spans="1:4" ht="13.5" x14ac:dyDescent="0.25">
      <c r="A5077" s="246">
        <v>95675</v>
      </c>
      <c r="B5077" s="246" t="s">
        <v>10318</v>
      </c>
      <c r="C5077" s="246" t="s">
        <v>5304</v>
      </c>
      <c r="D5077" s="247">
        <v>152.74</v>
      </c>
    </row>
    <row r="5078" spans="1:4" ht="13.5" x14ac:dyDescent="0.25">
      <c r="A5078" s="246">
        <v>95676</v>
      </c>
      <c r="B5078" s="246" t="s">
        <v>10319</v>
      </c>
      <c r="C5078" s="246" t="s">
        <v>5304</v>
      </c>
      <c r="D5078" s="247">
        <v>108.78</v>
      </c>
    </row>
    <row r="5079" spans="1:4" ht="13.5" x14ac:dyDescent="0.25">
      <c r="A5079" s="246">
        <v>97741</v>
      </c>
      <c r="B5079" s="246" t="s">
        <v>10320</v>
      </c>
      <c r="C5079" s="246" t="s">
        <v>5304</v>
      </c>
      <c r="D5079" s="247">
        <v>151.04</v>
      </c>
    </row>
    <row r="5080" spans="1:4" ht="13.5" x14ac:dyDescent="0.25">
      <c r="A5080" s="246">
        <v>90436</v>
      </c>
      <c r="B5080" s="246" t="s">
        <v>10321</v>
      </c>
      <c r="C5080" s="246" t="s">
        <v>5304</v>
      </c>
      <c r="D5080" s="247">
        <v>11.71</v>
      </c>
    </row>
    <row r="5081" spans="1:4" ht="13.5" x14ac:dyDescent="0.25">
      <c r="A5081" s="246">
        <v>90437</v>
      </c>
      <c r="B5081" s="246" t="s">
        <v>10322</v>
      </c>
      <c r="C5081" s="246" t="s">
        <v>5304</v>
      </c>
      <c r="D5081" s="247">
        <v>28.47</v>
      </c>
    </row>
    <row r="5082" spans="1:4" ht="13.5" x14ac:dyDescent="0.25">
      <c r="A5082" s="246">
        <v>90438</v>
      </c>
      <c r="B5082" s="246" t="s">
        <v>10323</v>
      </c>
      <c r="C5082" s="246" t="s">
        <v>5304</v>
      </c>
      <c r="D5082" s="247">
        <v>40.81</v>
      </c>
    </row>
    <row r="5083" spans="1:4" ht="13.5" x14ac:dyDescent="0.25">
      <c r="A5083" s="246">
        <v>90439</v>
      </c>
      <c r="B5083" s="246" t="s">
        <v>10324</v>
      </c>
      <c r="C5083" s="246" t="s">
        <v>5304</v>
      </c>
      <c r="D5083" s="247">
        <v>46.43</v>
      </c>
    </row>
    <row r="5084" spans="1:4" ht="13.5" x14ac:dyDescent="0.25">
      <c r="A5084" s="246">
        <v>90440</v>
      </c>
      <c r="B5084" s="246" t="s">
        <v>10325</v>
      </c>
      <c r="C5084" s="246" t="s">
        <v>5304</v>
      </c>
      <c r="D5084" s="247">
        <v>74.36</v>
      </c>
    </row>
    <row r="5085" spans="1:4" ht="13.5" x14ac:dyDescent="0.25">
      <c r="A5085" s="246">
        <v>90441</v>
      </c>
      <c r="B5085" s="246" t="s">
        <v>10326</v>
      </c>
      <c r="C5085" s="246" t="s">
        <v>5304</v>
      </c>
      <c r="D5085" s="247">
        <v>94.98</v>
      </c>
    </row>
    <row r="5086" spans="1:4" ht="13.5" x14ac:dyDescent="0.25">
      <c r="A5086" s="246">
        <v>90443</v>
      </c>
      <c r="B5086" s="246" t="s">
        <v>10327</v>
      </c>
      <c r="C5086" s="246" t="s">
        <v>5237</v>
      </c>
      <c r="D5086" s="247">
        <v>10.65</v>
      </c>
    </row>
    <row r="5087" spans="1:4" ht="13.5" x14ac:dyDescent="0.25">
      <c r="A5087" s="246">
        <v>90444</v>
      </c>
      <c r="B5087" s="246" t="s">
        <v>10328</v>
      </c>
      <c r="C5087" s="246" t="s">
        <v>5237</v>
      </c>
      <c r="D5087" s="247">
        <v>19.91</v>
      </c>
    </row>
    <row r="5088" spans="1:4" ht="13.5" x14ac:dyDescent="0.25">
      <c r="A5088" s="246">
        <v>90445</v>
      </c>
      <c r="B5088" s="246" t="s">
        <v>10329</v>
      </c>
      <c r="C5088" s="246" t="s">
        <v>5237</v>
      </c>
      <c r="D5088" s="247">
        <v>21.27</v>
      </c>
    </row>
    <row r="5089" spans="1:4" ht="13.5" x14ac:dyDescent="0.25">
      <c r="A5089" s="246">
        <v>90446</v>
      </c>
      <c r="B5089" s="246" t="s">
        <v>10330</v>
      </c>
      <c r="C5089" s="246" t="s">
        <v>5237</v>
      </c>
      <c r="D5089" s="247">
        <v>23.1</v>
      </c>
    </row>
    <row r="5090" spans="1:4" ht="13.5" x14ac:dyDescent="0.25">
      <c r="A5090" s="246">
        <v>90447</v>
      </c>
      <c r="B5090" s="246" t="s">
        <v>10331</v>
      </c>
      <c r="C5090" s="246" t="s">
        <v>5237</v>
      </c>
      <c r="D5090" s="247">
        <v>5.29</v>
      </c>
    </row>
    <row r="5091" spans="1:4" ht="13.5" x14ac:dyDescent="0.25">
      <c r="A5091" s="246">
        <v>90451</v>
      </c>
      <c r="B5091" s="246" t="s">
        <v>10332</v>
      </c>
      <c r="C5091" s="246" t="s">
        <v>5304</v>
      </c>
      <c r="D5091" s="247">
        <v>3.69</v>
      </c>
    </row>
    <row r="5092" spans="1:4" ht="13.5" x14ac:dyDescent="0.25">
      <c r="A5092" s="246">
        <v>90452</v>
      </c>
      <c r="B5092" s="246" t="s">
        <v>10333</v>
      </c>
      <c r="C5092" s="246" t="s">
        <v>5304</v>
      </c>
      <c r="D5092" s="247">
        <v>16.190000000000001</v>
      </c>
    </row>
    <row r="5093" spans="1:4" ht="13.5" x14ac:dyDescent="0.25">
      <c r="A5093" s="246">
        <v>90453</v>
      </c>
      <c r="B5093" s="246" t="s">
        <v>10334</v>
      </c>
      <c r="C5093" s="246" t="s">
        <v>5304</v>
      </c>
      <c r="D5093" s="247">
        <v>2.63</v>
      </c>
    </row>
    <row r="5094" spans="1:4" ht="13.5" x14ac:dyDescent="0.25">
      <c r="A5094" s="246">
        <v>90454</v>
      </c>
      <c r="B5094" s="246" t="s">
        <v>10335</v>
      </c>
      <c r="C5094" s="246" t="s">
        <v>5304</v>
      </c>
      <c r="D5094" s="247">
        <v>4.9000000000000004</v>
      </c>
    </row>
    <row r="5095" spans="1:4" ht="13.5" x14ac:dyDescent="0.25">
      <c r="A5095" s="246">
        <v>90455</v>
      </c>
      <c r="B5095" s="246" t="s">
        <v>10336</v>
      </c>
      <c r="C5095" s="246" t="s">
        <v>5304</v>
      </c>
      <c r="D5095" s="247">
        <v>6.3</v>
      </c>
    </row>
    <row r="5096" spans="1:4" ht="13.5" x14ac:dyDescent="0.25">
      <c r="A5096" s="246">
        <v>90456</v>
      </c>
      <c r="B5096" s="246" t="s">
        <v>10337</v>
      </c>
      <c r="C5096" s="246" t="s">
        <v>5304</v>
      </c>
      <c r="D5096" s="247">
        <v>3.41</v>
      </c>
    </row>
    <row r="5097" spans="1:4" ht="13.5" x14ac:dyDescent="0.25">
      <c r="A5097" s="246">
        <v>90457</v>
      </c>
      <c r="B5097" s="246" t="s">
        <v>10338</v>
      </c>
      <c r="C5097" s="246" t="s">
        <v>5304</v>
      </c>
      <c r="D5097" s="247">
        <v>7.79</v>
      </c>
    </row>
    <row r="5098" spans="1:4" ht="13.5" x14ac:dyDescent="0.25">
      <c r="A5098" s="246">
        <v>90458</v>
      </c>
      <c r="B5098" s="246" t="s">
        <v>10339</v>
      </c>
      <c r="C5098" s="246" t="s">
        <v>5304</v>
      </c>
      <c r="D5098" s="247">
        <v>22.12</v>
      </c>
    </row>
    <row r="5099" spans="1:4" ht="13.5" x14ac:dyDescent="0.25">
      <c r="A5099" s="246">
        <v>90459</v>
      </c>
      <c r="B5099" s="246" t="s">
        <v>10340</v>
      </c>
      <c r="C5099" s="246" t="s">
        <v>5304</v>
      </c>
      <c r="D5099" s="247">
        <v>31.2</v>
      </c>
    </row>
    <row r="5100" spans="1:4" ht="13.5" x14ac:dyDescent="0.25">
      <c r="A5100" s="246">
        <v>90460</v>
      </c>
      <c r="B5100" s="246" t="s">
        <v>10341</v>
      </c>
      <c r="C5100" s="246" t="s">
        <v>5237</v>
      </c>
      <c r="D5100" s="247">
        <v>10.98</v>
      </c>
    </row>
    <row r="5101" spans="1:4" ht="13.5" x14ac:dyDescent="0.25">
      <c r="A5101" s="246">
        <v>90461</v>
      </c>
      <c r="B5101" s="246" t="s">
        <v>10342</v>
      </c>
      <c r="C5101" s="246" t="s">
        <v>5237</v>
      </c>
      <c r="D5101" s="247">
        <v>7.06</v>
      </c>
    </row>
    <row r="5102" spans="1:4" ht="13.5" x14ac:dyDescent="0.25">
      <c r="A5102" s="246">
        <v>90462</v>
      </c>
      <c r="B5102" s="246" t="s">
        <v>10343</v>
      </c>
      <c r="C5102" s="246" t="s">
        <v>5237</v>
      </c>
      <c r="D5102" s="247">
        <v>1.47</v>
      </c>
    </row>
    <row r="5103" spans="1:4" ht="13.5" x14ac:dyDescent="0.25">
      <c r="A5103" s="246">
        <v>90463</v>
      </c>
      <c r="B5103" s="246" t="s">
        <v>10344</v>
      </c>
      <c r="C5103" s="246" t="s">
        <v>5237</v>
      </c>
      <c r="D5103" s="247">
        <v>1.25</v>
      </c>
    </row>
    <row r="5104" spans="1:4" ht="13.5" x14ac:dyDescent="0.25">
      <c r="A5104" s="246">
        <v>90466</v>
      </c>
      <c r="B5104" s="246" t="s">
        <v>10345</v>
      </c>
      <c r="C5104" s="246" t="s">
        <v>5237</v>
      </c>
      <c r="D5104" s="247">
        <v>10.91</v>
      </c>
    </row>
    <row r="5105" spans="1:4" ht="13.5" x14ac:dyDescent="0.25">
      <c r="A5105" s="246">
        <v>90467</v>
      </c>
      <c r="B5105" s="246" t="s">
        <v>10346</v>
      </c>
      <c r="C5105" s="246" t="s">
        <v>5237</v>
      </c>
      <c r="D5105" s="247">
        <v>17.28</v>
      </c>
    </row>
    <row r="5106" spans="1:4" ht="13.5" x14ac:dyDescent="0.25">
      <c r="A5106" s="246">
        <v>90468</v>
      </c>
      <c r="B5106" s="246" t="s">
        <v>10347</v>
      </c>
      <c r="C5106" s="246" t="s">
        <v>5237</v>
      </c>
      <c r="D5106" s="247">
        <v>4.9400000000000004</v>
      </c>
    </row>
    <row r="5107" spans="1:4" ht="13.5" x14ac:dyDescent="0.25">
      <c r="A5107" s="246">
        <v>90469</v>
      </c>
      <c r="B5107" s="246" t="s">
        <v>10348</v>
      </c>
      <c r="C5107" s="246" t="s">
        <v>5237</v>
      </c>
      <c r="D5107" s="247">
        <v>7.93</v>
      </c>
    </row>
    <row r="5108" spans="1:4" ht="13.5" x14ac:dyDescent="0.25">
      <c r="A5108" s="246">
        <v>90470</v>
      </c>
      <c r="B5108" s="246" t="s">
        <v>10349</v>
      </c>
      <c r="C5108" s="246" t="s">
        <v>5237</v>
      </c>
      <c r="D5108" s="247">
        <v>11.02</v>
      </c>
    </row>
    <row r="5109" spans="1:4" ht="13.5" x14ac:dyDescent="0.25">
      <c r="A5109" s="246">
        <v>91166</v>
      </c>
      <c r="B5109" s="246" t="s">
        <v>10350</v>
      </c>
      <c r="C5109" s="246" t="s">
        <v>5237</v>
      </c>
      <c r="D5109" s="247">
        <v>3.66</v>
      </c>
    </row>
    <row r="5110" spans="1:4" ht="13.5" x14ac:dyDescent="0.25">
      <c r="A5110" s="246">
        <v>91167</v>
      </c>
      <c r="B5110" s="246" t="s">
        <v>10351</v>
      </c>
      <c r="C5110" s="246" t="s">
        <v>5237</v>
      </c>
      <c r="D5110" s="247">
        <v>11.6</v>
      </c>
    </row>
    <row r="5111" spans="1:4" ht="13.5" x14ac:dyDescent="0.25">
      <c r="A5111" s="246">
        <v>91168</v>
      </c>
      <c r="B5111" s="246" t="s">
        <v>10352</v>
      </c>
      <c r="C5111" s="246" t="s">
        <v>5237</v>
      </c>
      <c r="D5111" s="247">
        <v>8.86</v>
      </c>
    </row>
    <row r="5112" spans="1:4" ht="13.5" x14ac:dyDescent="0.25">
      <c r="A5112" s="246">
        <v>91169</v>
      </c>
      <c r="B5112" s="246" t="s">
        <v>10353</v>
      </c>
      <c r="C5112" s="246" t="s">
        <v>5237</v>
      </c>
      <c r="D5112" s="247">
        <v>10.47</v>
      </c>
    </row>
    <row r="5113" spans="1:4" ht="13.5" x14ac:dyDescent="0.25">
      <c r="A5113" s="246">
        <v>91170</v>
      </c>
      <c r="B5113" s="246" t="s">
        <v>10354</v>
      </c>
      <c r="C5113" s="246" t="s">
        <v>5237</v>
      </c>
      <c r="D5113" s="247">
        <v>2.99</v>
      </c>
    </row>
    <row r="5114" spans="1:4" ht="13.5" x14ac:dyDescent="0.25">
      <c r="A5114" s="246">
        <v>91171</v>
      </c>
      <c r="B5114" s="246" t="s">
        <v>10355</v>
      </c>
      <c r="C5114" s="246" t="s">
        <v>5237</v>
      </c>
      <c r="D5114" s="247">
        <v>3.77</v>
      </c>
    </row>
    <row r="5115" spans="1:4" ht="13.5" x14ac:dyDescent="0.25">
      <c r="A5115" s="246">
        <v>91172</v>
      </c>
      <c r="B5115" s="246" t="s">
        <v>10356</v>
      </c>
      <c r="C5115" s="246" t="s">
        <v>5237</v>
      </c>
      <c r="D5115" s="247">
        <v>5.52</v>
      </c>
    </row>
    <row r="5116" spans="1:4" ht="13.5" x14ac:dyDescent="0.25">
      <c r="A5116" s="246">
        <v>91173</v>
      </c>
      <c r="B5116" s="246" t="s">
        <v>10357</v>
      </c>
      <c r="C5116" s="246" t="s">
        <v>5237</v>
      </c>
      <c r="D5116" s="247">
        <v>1.51</v>
      </c>
    </row>
    <row r="5117" spans="1:4" ht="13.5" x14ac:dyDescent="0.25">
      <c r="A5117" s="246">
        <v>91174</v>
      </c>
      <c r="B5117" s="246" t="s">
        <v>10358</v>
      </c>
      <c r="C5117" s="246" t="s">
        <v>5237</v>
      </c>
      <c r="D5117" s="247">
        <v>2.99</v>
      </c>
    </row>
    <row r="5118" spans="1:4" ht="13.5" x14ac:dyDescent="0.25">
      <c r="A5118" s="246">
        <v>91175</v>
      </c>
      <c r="B5118" s="246" t="s">
        <v>10359</v>
      </c>
      <c r="C5118" s="246" t="s">
        <v>5237</v>
      </c>
      <c r="D5118" s="247">
        <v>4.8600000000000003</v>
      </c>
    </row>
    <row r="5119" spans="1:4" ht="13.5" x14ac:dyDescent="0.25">
      <c r="A5119" s="246">
        <v>91176</v>
      </c>
      <c r="B5119" s="246" t="s">
        <v>10360</v>
      </c>
      <c r="C5119" s="246" t="s">
        <v>5237</v>
      </c>
      <c r="D5119" s="247">
        <v>25.75</v>
      </c>
    </row>
    <row r="5120" spans="1:4" ht="13.5" x14ac:dyDescent="0.25">
      <c r="A5120" s="246">
        <v>91177</v>
      </c>
      <c r="B5120" s="246" t="s">
        <v>10361</v>
      </c>
      <c r="C5120" s="246" t="s">
        <v>5237</v>
      </c>
      <c r="D5120" s="247">
        <v>12.16</v>
      </c>
    </row>
    <row r="5121" spans="1:4" ht="13.5" x14ac:dyDescent="0.25">
      <c r="A5121" s="246">
        <v>91178</v>
      </c>
      <c r="B5121" s="246" t="s">
        <v>10362</v>
      </c>
      <c r="C5121" s="246" t="s">
        <v>5237</v>
      </c>
      <c r="D5121" s="247">
        <v>14.46</v>
      </c>
    </row>
    <row r="5122" spans="1:4" ht="13.5" x14ac:dyDescent="0.25">
      <c r="A5122" s="246">
        <v>91179</v>
      </c>
      <c r="B5122" s="246" t="s">
        <v>10363</v>
      </c>
      <c r="C5122" s="246" t="s">
        <v>5237</v>
      </c>
      <c r="D5122" s="247">
        <v>6.62</v>
      </c>
    </row>
    <row r="5123" spans="1:4" ht="13.5" x14ac:dyDescent="0.25">
      <c r="A5123" s="246">
        <v>91180</v>
      </c>
      <c r="B5123" s="246" t="s">
        <v>10364</v>
      </c>
      <c r="C5123" s="246" t="s">
        <v>5237</v>
      </c>
      <c r="D5123" s="247">
        <v>6.1</v>
      </c>
    </row>
    <row r="5124" spans="1:4" ht="13.5" x14ac:dyDescent="0.25">
      <c r="A5124" s="246">
        <v>91181</v>
      </c>
      <c r="B5124" s="246" t="s">
        <v>10365</v>
      </c>
      <c r="C5124" s="246" t="s">
        <v>5237</v>
      </c>
      <c r="D5124" s="247">
        <v>6.66</v>
      </c>
    </row>
    <row r="5125" spans="1:4" ht="13.5" x14ac:dyDescent="0.25">
      <c r="A5125" s="246">
        <v>91182</v>
      </c>
      <c r="B5125" s="246" t="s">
        <v>10366</v>
      </c>
      <c r="C5125" s="246" t="s">
        <v>5237</v>
      </c>
      <c r="D5125" s="247">
        <v>23.98</v>
      </c>
    </row>
    <row r="5126" spans="1:4" ht="13.5" x14ac:dyDescent="0.25">
      <c r="A5126" s="246">
        <v>91183</v>
      </c>
      <c r="B5126" s="246" t="s">
        <v>10367</v>
      </c>
      <c r="C5126" s="246" t="s">
        <v>5237</v>
      </c>
      <c r="D5126" s="247">
        <v>11.68</v>
      </c>
    </row>
    <row r="5127" spans="1:4" ht="13.5" x14ac:dyDescent="0.25">
      <c r="A5127" s="246">
        <v>91184</v>
      </c>
      <c r="B5127" s="246" t="s">
        <v>10368</v>
      </c>
      <c r="C5127" s="246" t="s">
        <v>5237</v>
      </c>
      <c r="D5127" s="247">
        <v>10.79</v>
      </c>
    </row>
    <row r="5128" spans="1:4" ht="13.5" x14ac:dyDescent="0.25">
      <c r="A5128" s="246">
        <v>91185</v>
      </c>
      <c r="B5128" s="246" t="s">
        <v>10369</v>
      </c>
      <c r="C5128" s="246" t="s">
        <v>5237</v>
      </c>
      <c r="D5128" s="247">
        <v>6.15</v>
      </c>
    </row>
    <row r="5129" spans="1:4" ht="13.5" x14ac:dyDescent="0.25">
      <c r="A5129" s="246">
        <v>91186</v>
      </c>
      <c r="B5129" s="246" t="s">
        <v>10370</v>
      </c>
      <c r="C5129" s="246" t="s">
        <v>5237</v>
      </c>
      <c r="D5129" s="247">
        <v>5</v>
      </c>
    </row>
    <row r="5130" spans="1:4" ht="13.5" x14ac:dyDescent="0.25">
      <c r="A5130" s="246">
        <v>91187</v>
      </c>
      <c r="B5130" s="246" t="s">
        <v>10371</v>
      </c>
      <c r="C5130" s="246" t="s">
        <v>5237</v>
      </c>
      <c r="D5130" s="247">
        <v>5.7</v>
      </c>
    </row>
    <row r="5131" spans="1:4" ht="13.5" x14ac:dyDescent="0.25">
      <c r="A5131" s="246">
        <v>91188</v>
      </c>
      <c r="B5131" s="246" t="s">
        <v>10372</v>
      </c>
      <c r="C5131" s="246" t="s">
        <v>5304</v>
      </c>
      <c r="D5131" s="247">
        <v>6.42</v>
      </c>
    </row>
    <row r="5132" spans="1:4" ht="13.5" x14ac:dyDescent="0.25">
      <c r="A5132" s="246">
        <v>91189</v>
      </c>
      <c r="B5132" s="246" t="s">
        <v>10373</v>
      </c>
      <c r="C5132" s="246" t="s">
        <v>5304</v>
      </c>
      <c r="D5132" s="247">
        <v>50</v>
      </c>
    </row>
    <row r="5133" spans="1:4" ht="13.5" x14ac:dyDescent="0.25">
      <c r="A5133" s="246">
        <v>91190</v>
      </c>
      <c r="B5133" s="246" t="s">
        <v>10374</v>
      </c>
      <c r="C5133" s="246" t="s">
        <v>5304</v>
      </c>
      <c r="D5133" s="247">
        <v>4.21</v>
      </c>
    </row>
    <row r="5134" spans="1:4" ht="13.5" x14ac:dyDescent="0.25">
      <c r="A5134" s="246">
        <v>91191</v>
      </c>
      <c r="B5134" s="246" t="s">
        <v>10375</v>
      </c>
      <c r="C5134" s="246" t="s">
        <v>5304</v>
      </c>
      <c r="D5134" s="247">
        <v>4.46</v>
      </c>
    </row>
    <row r="5135" spans="1:4" ht="13.5" x14ac:dyDescent="0.25">
      <c r="A5135" s="246">
        <v>91192</v>
      </c>
      <c r="B5135" s="246" t="s">
        <v>10376</v>
      </c>
      <c r="C5135" s="246" t="s">
        <v>5304</v>
      </c>
      <c r="D5135" s="247">
        <v>4.9400000000000004</v>
      </c>
    </row>
    <row r="5136" spans="1:4" ht="13.5" x14ac:dyDescent="0.25">
      <c r="A5136" s="246">
        <v>91222</v>
      </c>
      <c r="B5136" s="246" t="s">
        <v>10377</v>
      </c>
      <c r="C5136" s="246" t="s">
        <v>5237</v>
      </c>
      <c r="D5136" s="247">
        <v>11.46</v>
      </c>
    </row>
    <row r="5137" spans="1:4" ht="13.5" x14ac:dyDescent="0.25">
      <c r="A5137" s="246">
        <v>94480</v>
      </c>
      <c r="B5137" s="246" t="s">
        <v>10378</v>
      </c>
      <c r="C5137" s="246" t="s">
        <v>5304</v>
      </c>
      <c r="D5137" s="248">
        <v>2253.3200000000002</v>
      </c>
    </row>
    <row r="5138" spans="1:4" ht="13.5" x14ac:dyDescent="0.25">
      <c r="A5138" s="246">
        <v>94481</v>
      </c>
      <c r="B5138" s="246" t="s">
        <v>10379</v>
      </c>
      <c r="C5138" s="246" t="s">
        <v>5304</v>
      </c>
      <c r="D5138" s="248">
        <v>1580.72</v>
      </c>
    </row>
    <row r="5139" spans="1:4" ht="13.5" x14ac:dyDescent="0.25">
      <c r="A5139" s="246">
        <v>94482</v>
      </c>
      <c r="B5139" s="246" t="s">
        <v>10380</v>
      </c>
      <c r="C5139" s="246" t="s">
        <v>5304</v>
      </c>
      <c r="D5139" s="248">
        <v>1247.77</v>
      </c>
    </row>
    <row r="5140" spans="1:4" ht="13.5" x14ac:dyDescent="0.25">
      <c r="A5140" s="246">
        <v>94483</v>
      </c>
      <c r="B5140" s="246" t="s">
        <v>10381</v>
      </c>
      <c r="C5140" s="246" t="s">
        <v>5304</v>
      </c>
      <c r="D5140" s="248">
        <v>1049.58</v>
      </c>
    </row>
    <row r="5141" spans="1:4" ht="13.5" x14ac:dyDescent="0.25">
      <c r="A5141" s="246">
        <v>95541</v>
      </c>
      <c r="B5141" s="246" t="s">
        <v>10382</v>
      </c>
      <c r="C5141" s="246" t="s">
        <v>5304</v>
      </c>
      <c r="D5141" s="247">
        <v>3.79</v>
      </c>
    </row>
    <row r="5142" spans="1:4" ht="13.5" x14ac:dyDescent="0.25">
      <c r="A5142" s="246">
        <v>96559</v>
      </c>
      <c r="B5142" s="246" t="s">
        <v>10383</v>
      </c>
      <c r="C5142" s="246" t="s">
        <v>5570</v>
      </c>
      <c r="D5142" s="247">
        <v>30.4</v>
      </c>
    </row>
    <row r="5143" spans="1:4" ht="13.5" x14ac:dyDescent="0.25">
      <c r="A5143" s="246">
        <v>96560</v>
      </c>
      <c r="B5143" s="246" t="s">
        <v>10384</v>
      </c>
      <c r="C5143" s="246" t="s">
        <v>5570</v>
      </c>
      <c r="D5143" s="247">
        <v>20.98</v>
      </c>
    </row>
    <row r="5144" spans="1:4" ht="13.5" x14ac:dyDescent="0.25">
      <c r="A5144" s="246">
        <v>96561</v>
      </c>
      <c r="B5144" s="246" t="s">
        <v>10385</v>
      </c>
      <c r="C5144" s="246" t="s">
        <v>5570</v>
      </c>
      <c r="D5144" s="247">
        <v>16.059999999999999</v>
      </c>
    </row>
    <row r="5145" spans="1:4" ht="13.5" x14ac:dyDescent="0.25">
      <c r="A5145" s="246">
        <v>96562</v>
      </c>
      <c r="B5145" s="246" t="s">
        <v>10386</v>
      </c>
      <c r="C5145" s="246" t="s">
        <v>5237</v>
      </c>
      <c r="D5145" s="247">
        <v>19.04</v>
      </c>
    </row>
    <row r="5146" spans="1:4" ht="13.5" x14ac:dyDescent="0.25">
      <c r="A5146" s="246">
        <v>96563</v>
      </c>
      <c r="B5146" s="246" t="s">
        <v>10387</v>
      </c>
      <c r="C5146" s="246" t="s">
        <v>5237</v>
      </c>
      <c r="D5146" s="247">
        <v>25.01</v>
      </c>
    </row>
    <row r="5147" spans="1:4" ht="13.5" x14ac:dyDescent="0.25">
      <c r="A5147" s="246">
        <v>101802</v>
      </c>
      <c r="B5147" s="246" t="s">
        <v>10388</v>
      </c>
      <c r="C5147" s="246" t="s">
        <v>5304</v>
      </c>
      <c r="D5147" s="248">
        <v>1421.44</v>
      </c>
    </row>
    <row r="5148" spans="1:4" ht="13.5" x14ac:dyDescent="0.25">
      <c r="A5148" s="246">
        <v>101803</v>
      </c>
      <c r="B5148" s="246" t="s">
        <v>10389</v>
      </c>
      <c r="C5148" s="246" t="s">
        <v>5304</v>
      </c>
      <c r="D5148" s="247">
        <v>871.11</v>
      </c>
    </row>
    <row r="5149" spans="1:4" ht="13.5" x14ac:dyDescent="0.25">
      <c r="A5149" s="246">
        <v>101804</v>
      </c>
      <c r="B5149" s="246" t="s">
        <v>10390</v>
      </c>
      <c r="C5149" s="246" t="s">
        <v>5304</v>
      </c>
      <c r="D5149" s="248">
        <v>1101.0899999999999</v>
      </c>
    </row>
    <row r="5150" spans="1:4" ht="13.5" x14ac:dyDescent="0.25">
      <c r="A5150" s="246">
        <v>101805</v>
      </c>
      <c r="B5150" s="246" t="s">
        <v>10391</v>
      </c>
      <c r="C5150" s="246" t="s">
        <v>5304</v>
      </c>
      <c r="D5150" s="248">
        <v>1404.16</v>
      </c>
    </row>
    <row r="5151" spans="1:4" ht="13.5" x14ac:dyDescent="0.25">
      <c r="A5151" s="246">
        <v>102111</v>
      </c>
      <c r="B5151" s="246" t="s">
        <v>10392</v>
      </c>
      <c r="C5151" s="246" t="s">
        <v>5304</v>
      </c>
      <c r="D5151" s="247">
        <v>789.66</v>
      </c>
    </row>
    <row r="5152" spans="1:4" ht="13.5" x14ac:dyDescent="0.25">
      <c r="A5152" s="246">
        <v>102112</v>
      </c>
      <c r="B5152" s="246" t="s">
        <v>10393</v>
      </c>
      <c r="C5152" s="246" t="s">
        <v>5304</v>
      </c>
      <c r="D5152" s="247">
        <v>108.39</v>
      </c>
    </row>
    <row r="5153" spans="1:4" ht="13.5" x14ac:dyDescent="0.25">
      <c r="A5153" s="246">
        <v>102113</v>
      </c>
      <c r="B5153" s="246" t="s">
        <v>10394</v>
      </c>
      <c r="C5153" s="246" t="s">
        <v>5304</v>
      </c>
      <c r="D5153" s="248">
        <v>1259.56</v>
      </c>
    </row>
    <row r="5154" spans="1:4" ht="13.5" x14ac:dyDescent="0.25">
      <c r="A5154" s="246">
        <v>102114</v>
      </c>
      <c r="B5154" s="246" t="s">
        <v>10395</v>
      </c>
      <c r="C5154" s="246" t="s">
        <v>5304</v>
      </c>
      <c r="D5154" s="247">
        <v>111.16</v>
      </c>
    </row>
    <row r="5155" spans="1:4" ht="13.5" x14ac:dyDescent="0.25">
      <c r="A5155" s="246">
        <v>102115</v>
      </c>
      <c r="B5155" s="246" t="s">
        <v>10396</v>
      </c>
      <c r="C5155" s="246" t="s">
        <v>5304</v>
      </c>
      <c r="D5155" s="248">
        <v>2199.14</v>
      </c>
    </row>
    <row r="5156" spans="1:4" ht="13.5" x14ac:dyDescent="0.25">
      <c r="A5156" s="246">
        <v>102116</v>
      </c>
      <c r="B5156" s="246" t="s">
        <v>10397</v>
      </c>
      <c r="C5156" s="246" t="s">
        <v>5304</v>
      </c>
      <c r="D5156" s="248">
        <v>1345.59</v>
      </c>
    </row>
    <row r="5157" spans="1:4" ht="13.5" x14ac:dyDescent="0.25">
      <c r="A5157" s="246">
        <v>102117</v>
      </c>
      <c r="B5157" s="246" t="s">
        <v>10398</v>
      </c>
      <c r="C5157" s="246" t="s">
        <v>5304</v>
      </c>
      <c r="D5157" s="247">
        <v>114.51</v>
      </c>
    </row>
    <row r="5158" spans="1:4" ht="13.5" x14ac:dyDescent="0.25">
      <c r="A5158" s="246">
        <v>102118</v>
      </c>
      <c r="B5158" s="246" t="s">
        <v>10399</v>
      </c>
      <c r="C5158" s="246" t="s">
        <v>5304</v>
      </c>
      <c r="D5158" s="248">
        <v>1835.14</v>
      </c>
    </row>
    <row r="5159" spans="1:4" ht="13.5" x14ac:dyDescent="0.25">
      <c r="A5159" s="246">
        <v>102119</v>
      </c>
      <c r="B5159" s="246" t="s">
        <v>10400</v>
      </c>
      <c r="C5159" s="246" t="s">
        <v>5304</v>
      </c>
      <c r="D5159" s="247">
        <v>117.4</v>
      </c>
    </row>
    <row r="5160" spans="1:4" ht="13.5" x14ac:dyDescent="0.25">
      <c r="A5160" s="246">
        <v>102121</v>
      </c>
      <c r="B5160" s="246" t="s">
        <v>10401</v>
      </c>
      <c r="C5160" s="246" t="s">
        <v>5304</v>
      </c>
      <c r="D5160" s="247">
        <v>147.61000000000001</v>
      </c>
    </row>
    <row r="5161" spans="1:4" ht="13.5" x14ac:dyDescent="0.25">
      <c r="A5161" s="246">
        <v>102122</v>
      </c>
      <c r="B5161" s="246" t="s">
        <v>10402</v>
      </c>
      <c r="C5161" s="246" t="s">
        <v>5304</v>
      </c>
      <c r="D5161" s="248">
        <v>6214.44</v>
      </c>
    </row>
    <row r="5162" spans="1:4" ht="13.5" x14ac:dyDescent="0.25">
      <c r="A5162" s="246">
        <v>102123</v>
      </c>
      <c r="B5162" s="246" t="s">
        <v>10403</v>
      </c>
      <c r="C5162" s="246" t="s">
        <v>5304</v>
      </c>
      <c r="D5162" s="247">
        <v>156.19999999999999</v>
      </c>
    </row>
    <row r="5163" spans="1:4" ht="13.5" x14ac:dyDescent="0.25">
      <c r="A5163" s="246">
        <v>102136</v>
      </c>
      <c r="B5163" s="246" t="s">
        <v>10404</v>
      </c>
      <c r="C5163" s="246" t="s">
        <v>5304</v>
      </c>
      <c r="D5163" s="247">
        <v>55.12</v>
      </c>
    </row>
    <row r="5164" spans="1:4" ht="13.5" x14ac:dyDescent="0.25">
      <c r="A5164" s="246">
        <v>102137</v>
      </c>
      <c r="B5164" s="246" t="s">
        <v>10405</v>
      </c>
      <c r="C5164" s="246" t="s">
        <v>5304</v>
      </c>
      <c r="D5164" s="247">
        <v>70.2</v>
      </c>
    </row>
    <row r="5165" spans="1:4" ht="13.5" x14ac:dyDescent="0.25">
      <c r="A5165" s="246">
        <v>102138</v>
      </c>
      <c r="B5165" s="246" t="s">
        <v>10406</v>
      </c>
      <c r="C5165" s="246" t="s">
        <v>5304</v>
      </c>
      <c r="D5165" s="247">
        <v>170.21</v>
      </c>
    </row>
    <row r="5166" spans="1:4" ht="13.5" x14ac:dyDescent="0.25">
      <c r="A5166" s="246">
        <v>103517</v>
      </c>
      <c r="B5166" s="246" t="s">
        <v>10407</v>
      </c>
      <c r="C5166" s="246" t="s">
        <v>5304</v>
      </c>
      <c r="D5166" s="248">
        <v>3213.09</v>
      </c>
    </row>
    <row r="5167" spans="1:4" ht="13.5" x14ac:dyDescent="0.25">
      <c r="A5167" s="246">
        <v>103519</v>
      </c>
      <c r="B5167" s="246" t="s">
        <v>10408</v>
      </c>
      <c r="C5167" s="246" t="s">
        <v>5304</v>
      </c>
      <c r="D5167" s="247">
        <v>9.6</v>
      </c>
    </row>
    <row r="5168" spans="1:4" ht="13.5" x14ac:dyDescent="0.25">
      <c r="A5168" s="246">
        <v>103520</v>
      </c>
      <c r="B5168" s="246" t="s">
        <v>10409</v>
      </c>
      <c r="C5168" s="246" t="s">
        <v>5304</v>
      </c>
      <c r="D5168" s="248">
        <v>5323.65</v>
      </c>
    </row>
    <row r="5169" spans="1:4" ht="13.5" x14ac:dyDescent="0.25">
      <c r="A5169" s="246">
        <v>103521</v>
      </c>
      <c r="B5169" s="246" t="s">
        <v>10410</v>
      </c>
      <c r="C5169" s="246" t="s">
        <v>5304</v>
      </c>
      <c r="D5169" s="248">
        <v>7068.14</v>
      </c>
    </row>
    <row r="5170" spans="1:4" ht="13.5" x14ac:dyDescent="0.25">
      <c r="A5170" s="246">
        <v>103522</v>
      </c>
      <c r="B5170" s="246" t="s">
        <v>10411</v>
      </c>
      <c r="C5170" s="246" t="s">
        <v>5304</v>
      </c>
      <c r="D5170" s="248">
        <v>7049.04</v>
      </c>
    </row>
    <row r="5171" spans="1:4" ht="13.5" x14ac:dyDescent="0.25">
      <c r="A5171" s="246">
        <v>103523</v>
      </c>
      <c r="B5171" s="246" t="s">
        <v>10412</v>
      </c>
      <c r="C5171" s="246" t="s">
        <v>5304</v>
      </c>
      <c r="D5171" s="248">
        <v>10648.24</v>
      </c>
    </row>
    <row r="5172" spans="1:4" ht="13.5" x14ac:dyDescent="0.25">
      <c r="A5172" s="246">
        <v>93350</v>
      </c>
      <c r="B5172" s="246" t="s">
        <v>10413</v>
      </c>
      <c r="C5172" s="246" t="s">
        <v>5304</v>
      </c>
      <c r="D5172" s="248">
        <v>1087.1500000000001</v>
      </c>
    </row>
    <row r="5173" spans="1:4" ht="13.5" x14ac:dyDescent="0.25">
      <c r="A5173" s="246">
        <v>93351</v>
      </c>
      <c r="B5173" s="246" t="s">
        <v>10414</v>
      </c>
      <c r="C5173" s="246" t="s">
        <v>5304</v>
      </c>
      <c r="D5173" s="247">
        <v>893.51</v>
      </c>
    </row>
    <row r="5174" spans="1:4" ht="13.5" x14ac:dyDescent="0.25">
      <c r="A5174" s="246">
        <v>93352</v>
      </c>
      <c r="B5174" s="246" t="s">
        <v>10415</v>
      </c>
      <c r="C5174" s="246" t="s">
        <v>5304</v>
      </c>
      <c r="D5174" s="247">
        <v>700.24</v>
      </c>
    </row>
    <row r="5175" spans="1:4" ht="13.5" x14ac:dyDescent="0.25">
      <c r="A5175" s="246">
        <v>93353</v>
      </c>
      <c r="B5175" s="246" t="s">
        <v>10416</v>
      </c>
      <c r="C5175" s="246" t="s">
        <v>5304</v>
      </c>
      <c r="D5175" s="247">
        <v>511.3</v>
      </c>
    </row>
    <row r="5176" spans="1:4" ht="13.5" x14ac:dyDescent="0.25">
      <c r="A5176" s="246">
        <v>93354</v>
      </c>
      <c r="B5176" s="246" t="s">
        <v>10417</v>
      </c>
      <c r="C5176" s="246" t="s">
        <v>5304</v>
      </c>
      <c r="D5176" s="247">
        <v>796.73</v>
      </c>
    </row>
    <row r="5177" spans="1:4" ht="13.5" x14ac:dyDescent="0.25">
      <c r="A5177" s="246">
        <v>93355</v>
      </c>
      <c r="B5177" s="246" t="s">
        <v>10418</v>
      </c>
      <c r="C5177" s="246" t="s">
        <v>5304</v>
      </c>
      <c r="D5177" s="247">
        <v>664.59</v>
      </c>
    </row>
    <row r="5178" spans="1:4" ht="13.5" x14ac:dyDescent="0.25">
      <c r="A5178" s="246">
        <v>93356</v>
      </c>
      <c r="B5178" s="246" t="s">
        <v>10419</v>
      </c>
      <c r="C5178" s="246" t="s">
        <v>5304</v>
      </c>
      <c r="D5178" s="247">
        <v>531.12</v>
      </c>
    </row>
    <row r="5179" spans="1:4" ht="13.5" x14ac:dyDescent="0.25">
      <c r="A5179" s="246">
        <v>93357</v>
      </c>
      <c r="B5179" s="246" t="s">
        <v>10420</v>
      </c>
      <c r="C5179" s="246" t="s">
        <v>5304</v>
      </c>
      <c r="D5179" s="247">
        <v>400.26</v>
      </c>
    </row>
    <row r="5180" spans="1:4" ht="13.5" x14ac:dyDescent="0.25">
      <c r="A5180" s="246">
        <v>96520</v>
      </c>
      <c r="B5180" s="246" t="s">
        <v>10421</v>
      </c>
      <c r="C5180" s="246" t="s">
        <v>6703</v>
      </c>
      <c r="D5180" s="247">
        <v>80.8</v>
      </c>
    </row>
    <row r="5181" spans="1:4" ht="13.5" x14ac:dyDescent="0.25">
      <c r="A5181" s="246">
        <v>96521</v>
      </c>
      <c r="B5181" s="246" t="s">
        <v>10422</v>
      </c>
      <c r="C5181" s="246" t="s">
        <v>6703</v>
      </c>
      <c r="D5181" s="247">
        <v>35.479999999999997</v>
      </c>
    </row>
    <row r="5182" spans="1:4" ht="13.5" x14ac:dyDescent="0.25">
      <c r="A5182" s="246">
        <v>96522</v>
      </c>
      <c r="B5182" s="246" t="s">
        <v>10423</v>
      </c>
      <c r="C5182" s="246" t="s">
        <v>6703</v>
      </c>
      <c r="D5182" s="247">
        <v>119.6</v>
      </c>
    </row>
    <row r="5183" spans="1:4" ht="13.5" x14ac:dyDescent="0.25">
      <c r="A5183" s="246">
        <v>96523</v>
      </c>
      <c r="B5183" s="246" t="s">
        <v>10424</v>
      </c>
      <c r="C5183" s="246" t="s">
        <v>6703</v>
      </c>
      <c r="D5183" s="247">
        <v>76.459999999999994</v>
      </c>
    </row>
    <row r="5184" spans="1:4" ht="13.5" x14ac:dyDescent="0.25">
      <c r="A5184" s="246">
        <v>96524</v>
      </c>
      <c r="B5184" s="246" t="s">
        <v>10425</v>
      </c>
      <c r="C5184" s="246" t="s">
        <v>6703</v>
      </c>
      <c r="D5184" s="247">
        <v>142.93</v>
      </c>
    </row>
    <row r="5185" spans="1:4" ht="13.5" x14ac:dyDescent="0.25">
      <c r="A5185" s="246">
        <v>96525</v>
      </c>
      <c r="B5185" s="246" t="s">
        <v>10426</v>
      </c>
      <c r="C5185" s="246" t="s">
        <v>6703</v>
      </c>
      <c r="D5185" s="247">
        <v>31.17</v>
      </c>
    </row>
    <row r="5186" spans="1:4" ht="13.5" x14ac:dyDescent="0.25">
      <c r="A5186" s="246">
        <v>96526</v>
      </c>
      <c r="B5186" s="246" t="s">
        <v>10427</v>
      </c>
      <c r="C5186" s="246" t="s">
        <v>6703</v>
      </c>
      <c r="D5186" s="247">
        <v>241.37</v>
      </c>
    </row>
    <row r="5187" spans="1:4" ht="13.5" x14ac:dyDescent="0.25">
      <c r="A5187" s="246">
        <v>96527</v>
      </c>
      <c r="B5187" s="246" t="s">
        <v>10428</v>
      </c>
      <c r="C5187" s="246" t="s">
        <v>6703</v>
      </c>
      <c r="D5187" s="247">
        <v>100.42</v>
      </c>
    </row>
    <row r="5188" spans="1:4" ht="13.5" x14ac:dyDescent="0.25">
      <c r="A5188" s="246">
        <v>96528</v>
      </c>
      <c r="B5188" s="246" t="s">
        <v>10429</v>
      </c>
      <c r="C5188" s="246" t="s">
        <v>5570</v>
      </c>
      <c r="D5188" s="247">
        <v>170.85</v>
      </c>
    </row>
    <row r="5189" spans="1:4" ht="13.5" x14ac:dyDescent="0.25">
      <c r="A5189" s="246">
        <v>101114</v>
      </c>
      <c r="B5189" s="246" t="s">
        <v>10430</v>
      </c>
      <c r="C5189" s="246" t="s">
        <v>6703</v>
      </c>
      <c r="D5189" s="247">
        <v>3.27</v>
      </c>
    </row>
    <row r="5190" spans="1:4" ht="13.5" x14ac:dyDescent="0.25">
      <c r="A5190" s="246">
        <v>101115</v>
      </c>
      <c r="B5190" s="246" t="s">
        <v>10431</v>
      </c>
      <c r="C5190" s="246" t="s">
        <v>6703</v>
      </c>
      <c r="D5190" s="247">
        <v>2.8</v>
      </c>
    </row>
    <row r="5191" spans="1:4" ht="13.5" x14ac:dyDescent="0.25">
      <c r="A5191" s="246">
        <v>101116</v>
      </c>
      <c r="B5191" s="246" t="s">
        <v>10432</v>
      </c>
      <c r="C5191" s="246" t="s">
        <v>6703</v>
      </c>
      <c r="D5191" s="247">
        <v>1.76</v>
      </c>
    </row>
    <row r="5192" spans="1:4" ht="13.5" x14ac:dyDescent="0.25">
      <c r="A5192" s="246">
        <v>101117</v>
      </c>
      <c r="B5192" s="246" t="s">
        <v>10433</v>
      </c>
      <c r="C5192" s="246" t="s">
        <v>6703</v>
      </c>
      <c r="D5192" s="247">
        <v>2.5299999999999998</v>
      </c>
    </row>
    <row r="5193" spans="1:4" ht="13.5" x14ac:dyDescent="0.25">
      <c r="A5193" s="246">
        <v>101118</v>
      </c>
      <c r="B5193" s="246" t="s">
        <v>10434</v>
      </c>
      <c r="C5193" s="246" t="s">
        <v>6703</v>
      </c>
      <c r="D5193" s="247">
        <v>2.85</v>
      </c>
    </row>
    <row r="5194" spans="1:4" ht="13.5" x14ac:dyDescent="0.25">
      <c r="A5194" s="246">
        <v>101119</v>
      </c>
      <c r="B5194" s="246" t="s">
        <v>10435</v>
      </c>
      <c r="C5194" s="246" t="s">
        <v>6703</v>
      </c>
      <c r="D5194" s="247">
        <v>6.25</v>
      </c>
    </row>
    <row r="5195" spans="1:4" ht="13.5" x14ac:dyDescent="0.25">
      <c r="A5195" s="246">
        <v>101120</v>
      </c>
      <c r="B5195" s="246" t="s">
        <v>10436</v>
      </c>
      <c r="C5195" s="246" t="s">
        <v>6703</v>
      </c>
      <c r="D5195" s="247">
        <v>5.37</v>
      </c>
    </row>
    <row r="5196" spans="1:4" ht="13.5" x14ac:dyDescent="0.25">
      <c r="A5196" s="246">
        <v>101121</v>
      </c>
      <c r="B5196" s="246" t="s">
        <v>10437</v>
      </c>
      <c r="C5196" s="246" t="s">
        <v>6703</v>
      </c>
      <c r="D5196" s="247">
        <v>3.38</v>
      </c>
    </row>
    <row r="5197" spans="1:4" ht="13.5" x14ac:dyDescent="0.25">
      <c r="A5197" s="246">
        <v>101122</v>
      </c>
      <c r="B5197" s="246" t="s">
        <v>10438</v>
      </c>
      <c r="C5197" s="246" t="s">
        <v>6703</v>
      </c>
      <c r="D5197" s="247">
        <v>4.82</v>
      </c>
    </row>
    <row r="5198" spans="1:4" ht="13.5" x14ac:dyDescent="0.25">
      <c r="A5198" s="246">
        <v>101123</v>
      </c>
      <c r="B5198" s="246" t="s">
        <v>10439</v>
      </c>
      <c r="C5198" s="246" t="s">
        <v>6703</v>
      </c>
      <c r="D5198" s="247">
        <v>5.44</v>
      </c>
    </row>
    <row r="5199" spans="1:4" ht="13.5" x14ac:dyDescent="0.25">
      <c r="A5199" s="246">
        <v>101124</v>
      </c>
      <c r="B5199" s="246" t="s">
        <v>10440</v>
      </c>
      <c r="C5199" s="246" t="s">
        <v>6703</v>
      </c>
      <c r="D5199" s="247">
        <v>10.97</v>
      </c>
    </row>
    <row r="5200" spans="1:4" ht="13.5" x14ac:dyDescent="0.25">
      <c r="A5200" s="246">
        <v>101125</v>
      </c>
      <c r="B5200" s="246" t="s">
        <v>10441</v>
      </c>
      <c r="C5200" s="246" t="s">
        <v>6703</v>
      </c>
      <c r="D5200" s="247">
        <v>10.5</v>
      </c>
    </row>
    <row r="5201" spans="1:4" ht="13.5" x14ac:dyDescent="0.25">
      <c r="A5201" s="246">
        <v>101126</v>
      </c>
      <c r="B5201" s="246" t="s">
        <v>10442</v>
      </c>
      <c r="C5201" s="246" t="s">
        <v>6703</v>
      </c>
      <c r="D5201" s="247">
        <v>9.4499999999999993</v>
      </c>
    </row>
    <row r="5202" spans="1:4" ht="13.5" x14ac:dyDescent="0.25">
      <c r="A5202" s="246">
        <v>101127</v>
      </c>
      <c r="B5202" s="246" t="s">
        <v>10443</v>
      </c>
      <c r="C5202" s="246" t="s">
        <v>6703</v>
      </c>
      <c r="D5202" s="247">
        <v>10.23</v>
      </c>
    </row>
    <row r="5203" spans="1:4" ht="13.5" x14ac:dyDescent="0.25">
      <c r="A5203" s="246">
        <v>101128</v>
      </c>
      <c r="B5203" s="246" t="s">
        <v>10444</v>
      </c>
      <c r="C5203" s="246" t="s">
        <v>6703</v>
      </c>
      <c r="D5203" s="247">
        <v>10.55</v>
      </c>
    </row>
    <row r="5204" spans="1:4" ht="13.5" x14ac:dyDescent="0.25">
      <c r="A5204" s="246">
        <v>101129</v>
      </c>
      <c r="B5204" s="246" t="s">
        <v>10445</v>
      </c>
      <c r="C5204" s="246" t="s">
        <v>6703</v>
      </c>
      <c r="D5204" s="247">
        <v>14.25</v>
      </c>
    </row>
    <row r="5205" spans="1:4" ht="13.5" x14ac:dyDescent="0.25">
      <c r="A5205" s="246">
        <v>101130</v>
      </c>
      <c r="B5205" s="246" t="s">
        <v>10446</v>
      </c>
      <c r="C5205" s="246" t="s">
        <v>6703</v>
      </c>
      <c r="D5205" s="247">
        <v>13.37</v>
      </c>
    </row>
    <row r="5206" spans="1:4" ht="13.5" x14ac:dyDescent="0.25">
      <c r="A5206" s="246">
        <v>101131</v>
      </c>
      <c r="B5206" s="246" t="s">
        <v>10447</v>
      </c>
      <c r="C5206" s="246" t="s">
        <v>6703</v>
      </c>
      <c r="D5206" s="247">
        <v>11.38</v>
      </c>
    </row>
    <row r="5207" spans="1:4" ht="13.5" x14ac:dyDescent="0.25">
      <c r="A5207" s="246">
        <v>101132</v>
      </c>
      <c r="B5207" s="246" t="s">
        <v>10448</v>
      </c>
      <c r="C5207" s="246" t="s">
        <v>6703</v>
      </c>
      <c r="D5207" s="247">
        <v>12.82</v>
      </c>
    </row>
    <row r="5208" spans="1:4" ht="13.5" x14ac:dyDescent="0.25">
      <c r="A5208" s="246">
        <v>101133</v>
      </c>
      <c r="B5208" s="246" t="s">
        <v>10449</v>
      </c>
      <c r="C5208" s="246" t="s">
        <v>6703</v>
      </c>
      <c r="D5208" s="247">
        <v>13.44</v>
      </c>
    </row>
    <row r="5209" spans="1:4" ht="13.5" x14ac:dyDescent="0.25">
      <c r="A5209" s="246">
        <v>101134</v>
      </c>
      <c r="B5209" s="246" t="s">
        <v>10450</v>
      </c>
      <c r="C5209" s="246" t="s">
        <v>6703</v>
      </c>
      <c r="D5209" s="247">
        <v>11.43</v>
      </c>
    </row>
    <row r="5210" spans="1:4" ht="13.5" x14ac:dyDescent="0.25">
      <c r="A5210" s="246">
        <v>101135</v>
      </c>
      <c r="B5210" s="246" t="s">
        <v>10451</v>
      </c>
      <c r="C5210" s="246" t="s">
        <v>6703</v>
      </c>
      <c r="D5210" s="247">
        <v>10.96</v>
      </c>
    </row>
    <row r="5211" spans="1:4" ht="13.5" x14ac:dyDescent="0.25">
      <c r="A5211" s="246">
        <v>101136</v>
      </c>
      <c r="B5211" s="246" t="s">
        <v>10452</v>
      </c>
      <c r="C5211" s="246" t="s">
        <v>6703</v>
      </c>
      <c r="D5211" s="247">
        <v>9.92</v>
      </c>
    </row>
    <row r="5212" spans="1:4" ht="13.5" x14ac:dyDescent="0.25">
      <c r="A5212" s="246">
        <v>101137</v>
      </c>
      <c r="B5212" s="246" t="s">
        <v>10453</v>
      </c>
      <c r="C5212" s="246" t="s">
        <v>6703</v>
      </c>
      <c r="D5212" s="247">
        <v>10.69</v>
      </c>
    </row>
    <row r="5213" spans="1:4" ht="13.5" x14ac:dyDescent="0.25">
      <c r="A5213" s="246">
        <v>101138</v>
      </c>
      <c r="B5213" s="246" t="s">
        <v>10454</v>
      </c>
      <c r="C5213" s="246" t="s">
        <v>6703</v>
      </c>
      <c r="D5213" s="247">
        <v>11.01</v>
      </c>
    </row>
    <row r="5214" spans="1:4" ht="13.5" x14ac:dyDescent="0.25">
      <c r="A5214" s="246">
        <v>101139</v>
      </c>
      <c r="B5214" s="246" t="s">
        <v>10455</v>
      </c>
      <c r="C5214" s="246" t="s">
        <v>6703</v>
      </c>
      <c r="D5214" s="247">
        <v>14.72</v>
      </c>
    </row>
    <row r="5215" spans="1:4" ht="13.5" x14ac:dyDescent="0.25">
      <c r="A5215" s="246">
        <v>101140</v>
      </c>
      <c r="B5215" s="246" t="s">
        <v>10456</v>
      </c>
      <c r="C5215" s="246" t="s">
        <v>6703</v>
      </c>
      <c r="D5215" s="247">
        <v>13.84</v>
      </c>
    </row>
    <row r="5216" spans="1:4" ht="13.5" x14ac:dyDescent="0.25">
      <c r="A5216" s="246">
        <v>101141</v>
      </c>
      <c r="B5216" s="246" t="s">
        <v>10457</v>
      </c>
      <c r="C5216" s="246" t="s">
        <v>6703</v>
      </c>
      <c r="D5216" s="247">
        <v>11.85</v>
      </c>
    </row>
    <row r="5217" spans="1:4" ht="13.5" x14ac:dyDescent="0.25">
      <c r="A5217" s="246">
        <v>101142</v>
      </c>
      <c r="B5217" s="246" t="s">
        <v>10458</v>
      </c>
      <c r="C5217" s="246" t="s">
        <v>6703</v>
      </c>
      <c r="D5217" s="247">
        <v>13.29</v>
      </c>
    </row>
    <row r="5218" spans="1:4" ht="13.5" x14ac:dyDescent="0.25">
      <c r="A5218" s="246">
        <v>101143</v>
      </c>
      <c r="B5218" s="246" t="s">
        <v>10459</v>
      </c>
      <c r="C5218" s="246" t="s">
        <v>6703</v>
      </c>
      <c r="D5218" s="247">
        <v>13.91</v>
      </c>
    </row>
    <row r="5219" spans="1:4" ht="13.5" x14ac:dyDescent="0.25">
      <c r="A5219" s="246">
        <v>101144</v>
      </c>
      <c r="B5219" s="246" t="s">
        <v>10460</v>
      </c>
      <c r="C5219" s="246" t="s">
        <v>6703</v>
      </c>
      <c r="D5219" s="247">
        <v>12.84</v>
      </c>
    </row>
    <row r="5220" spans="1:4" ht="13.5" x14ac:dyDescent="0.25">
      <c r="A5220" s="246">
        <v>101145</v>
      </c>
      <c r="B5220" s="246" t="s">
        <v>10461</v>
      </c>
      <c r="C5220" s="246" t="s">
        <v>6703</v>
      </c>
      <c r="D5220" s="247">
        <v>12.37</v>
      </c>
    </row>
    <row r="5221" spans="1:4" ht="13.5" x14ac:dyDescent="0.25">
      <c r="A5221" s="246">
        <v>101146</v>
      </c>
      <c r="B5221" s="246" t="s">
        <v>10462</v>
      </c>
      <c r="C5221" s="246" t="s">
        <v>6703</v>
      </c>
      <c r="D5221" s="247">
        <v>11.33</v>
      </c>
    </row>
    <row r="5222" spans="1:4" ht="13.5" x14ac:dyDescent="0.25">
      <c r="A5222" s="246">
        <v>101147</v>
      </c>
      <c r="B5222" s="246" t="s">
        <v>10463</v>
      </c>
      <c r="C5222" s="246" t="s">
        <v>6703</v>
      </c>
      <c r="D5222" s="247">
        <v>12.1</v>
      </c>
    </row>
    <row r="5223" spans="1:4" ht="13.5" x14ac:dyDescent="0.25">
      <c r="A5223" s="246">
        <v>101148</v>
      </c>
      <c r="B5223" s="246" t="s">
        <v>10464</v>
      </c>
      <c r="C5223" s="246" t="s">
        <v>6703</v>
      </c>
      <c r="D5223" s="247">
        <v>12.42</v>
      </c>
    </row>
    <row r="5224" spans="1:4" ht="13.5" x14ac:dyDescent="0.25">
      <c r="A5224" s="246">
        <v>101149</v>
      </c>
      <c r="B5224" s="246" t="s">
        <v>10465</v>
      </c>
      <c r="C5224" s="246" t="s">
        <v>6703</v>
      </c>
      <c r="D5224" s="247">
        <v>16.2</v>
      </c>
    </row>
    <row r="5225" spans="1:4" ht="13.5" x14ac:dyDescent="0.25">
      <c r="A5225" s="246">
        <v>101150</v>
      </c>
      <c r="B5225" s="246" t="s">
        <v>10466</v>
      </c>
      <c r="C5225" s="246" t="s">
        <v>6703</v>
      </c>
      <c r="D5225" s="247">
        <v>15.32</v>
      </c>
    </row>
    <row r="5226" spans="1:4" ht="13.5" x14ac:dyDescent="0.25">
      <c r="A5226" s="246">
        <v>101151</v>
      </c>
      <c r="B5226" s="246" t="s">
        <v>10467</v>
      </c>
      <c r="C5226" s="246" t="s">
        <v>6703</v>
      </c>
      <c r="D5226" s="247">
        <v>13.33</v>
      </c>
    </row>
    <row r="5227" spans="1:4" ht="13.5" x14ac:dyDescent="0.25">
      <c r="A5227" s="246">
        <v>101152</v>
      </c>
      <c r="B5227" s="246" t="s">
        <v>10468</v>
      </c>
      <c r="C5227" s="246" t="s">
        <v>6703</v>
      </c>
      <c r="D5227" s="247">
        <v>14.77</v>
      </c>
    </row>
    <row r="5228" spans="1:4" ht="13.5" x14ac:dyDescent="0.25">
      <c r="A5228" s="246">
        <v>101153</v>
      </c>
      <c r="B5228" s="246" t="s">
        <v>10469</v>
      </c>
      <c r="C5228" s="246" t="s">
        <v>6703</v>
      </c>
      <c r="D5228" s="247">
        <v>15.39</v>
      </c>
    </row>
    <row r="5229" spans="1:4" ht="13.5" x14ac:dyDescent="0.25">
      <c r="A5229" s="246">
        <v>101206</v>
      </c>
      <c r="B5229" s="246" t="s">
        <v>10470</v>
      </c>
      <c r="C5229" s="246" t="s">
        <v>6703</v>
      </c>
      <c r="D5229" s="247">
        <v>10.77</v>
      </c>
    </row>
    <row r="5230" spans="1:4" ht="13.5" x14ac:dyDescent="0.25">
      <c r="A5230" s="246">
        <v>101207</v>
      </c>
      <c r="B5230" s="246" t="s">
        <v>10471</v>
      </c>
      <c r="C5230" s="246" t="s">
        <v>6703</v>
      </c>
      <c r="D5230" s="247">
        <v>9.52</v>
      </c>
    </row>
    <row r="5231" spans="1:4" ht="13.5" x14ac:dyDescent="0.25">
      <c r="A5231" s="246">
        <v>101208</v>
      </c>
      <c r="B5231" s="246" t="s">
        <v>10472</v>
      </c>
      <c r="C5231" s="246" t="s">
        <v>6703</v>
      </c>
      <c r="D5231" s="247">
        <v>9.19</v>
      </c>
    </row>
    <row r="5232" spans="1:4" ht="13.5" x14ac:dyDescent="0.25">
      <c r="A5232" s="246">
        <v>101209</v>
      </c>
      <c r="B5232" s="246" t="s">
        <v>10473</v>
      </c>
      <c r="C5232" s="246" t="s">
        <v>6703</v>
      </c>
      <c r="D5232" s="247">
        <v>8.56</v>
      </c>
    </row>
    <row r="5233" spans="1:4" ht="13.5" x14ac:dyDescent="0.25">
      <c r="A5233" s="246">
        <v>101210</v>
      </c>
      <c r="B5233" s="246" t="s">
        <v>10474</v>
      </c>
      <c r="C5233" s="246" t="s">
        <v>6703</v>
      </c>
      <c r="D5233" s="247">
        <v>15.27</v>
      </c>
    </row>
    <row r="5234" spans="1:4" ht="13.5" x14ac:dyDescent="0.25">
      <c r="A5234" s="246">
        <v>101211</v>
      </c>
      <c r="B5234" s="246" t="s">
        <v>10475</v>
      </c>
      <c r="C5234" s="246" t="s">
        <v>6703</v>
      </c>
      <c r="D5234" s="247">
        <v>16.399999999999999</v>
      </c>
    </row>
    <row r="5235" spans="1:4" ht="13.5" x14ac:dyDescent="0.25">
      <c r="A5235" s="246">
        <v>101212</v>
      </c>
      <c r="B5235" s="246" t="s">
        <v>10476</v>
      </c>
      <c r="C5235" s="246" t="s">
        <v>6703</v>
      </c>
      <c r="D5235" s="247">
        <v>19.079999999999998</v>
      </c>
    </row>
    <row r="5236" spans="1:4" ht="13.5" x14ac:dyDescent="0.25">
      <c r="A5236" s="246">
        <v>101213</v>
      </c>
      <c r="B5236" s="246" t="s">
        <v>10477</v>
      </c>
      <c r="C5236" s="246" t="s">
        <v>6703</v>
      </c>
      <c r="D5236" s="247">
        <v>21.22</v>
      </c>
    </row>
    <row r="5237" spans="1:4" ht="13.5" x14ac:dyDescent="0.25">
      <c r="A5237" s="246">
        <v>101214</v>
      </c>
      <c r="B5237" s="246" t="s">
        <v>10478</v>
      </c>
      <c r="C5237" s="246" t="s">
        <v>6703</v>
      </c>
      <c r="D5237" s="247">
        <v>25.79</v>
      </c>
    </row>
    <row r="5238" spans="1:4" ht="13.5" x14ac:dyDescent="0.25">
      <c r="A5238" s="246">
        <v>101215</v>
      </c>
      <c r="B5238" s="246" t="s">
        <v>10479</v>
      </c>
      <c r="C5238" s="246" t="s">
        <v>6703</v>
      </c>
      <c r="D5238" s="247">
        <v>14.64</v>
      </c>
    </row>
    <row r="5239" spans="1:4" ht="13.5" x14ac:dyDescent="0.25">
      <c r="A5239" s="246">
        <v>101216</v>
      </c>
      <c r="B5239" s="246" t="s">
        <v>10480</v>
      </c>
      <c r="C5239" s="246" t="s">
        <v>6703</v>
      </c>
      <c r="D5239" s="247">
        <v>15.42</v>
      </c>
    </row>
    <row r="5240" spans="1:4" ht="13.5" x14ac:dyDescent="0.25">
      <c r="A5240" s="246">
        <v>101217</v>
      </c>
      <c r="B5240" s="246" t="s">
        <v>10481</v>
      </c>
      <c r="C5240" s="246" t="s">
        <v>6703</v>
      </c>
      <c r="D5240" s="247">
        <v>17.89</v>
      </c>
    </row>
    <row r="5241" spans="1:4" ht="13.5" x14ac:dyDescent="0.25">
      <c r="A5241" s="246">
        <v>101218</v>
      </c>
      <c r="B5241" s="246" t="s">
        <v>10482</v>
      </c>
      <c r="C5241" s="246" t="s">
        <v>6703</v>
      </c>
      <c r="D5241" s="247">
        <v>19.03</v>
      </c>
    </row>
    <row r="5242" spans="1:4" ht="13.5" x14ac:dyDescent="0.25">
      <c r="A5242" s="246">
        <v>101219</v>
      </c>
      <c r="B5242" s="246" t="s">
        <v>10483</v>
      </c>
      <c r="C5242" s="246" t="s">
        <v>6703</v>
      </c>
      <c r="D5242" s="247">
        <v>23.14</v>
      </c>
    </row>
    <row r="5243" spans="1:4" ht="13.5" x14ac:dyDescent="0.25">
      <c r="A5243" s="246">
        <v>101220</v>
      </c>
      <c r="B5243" s="246" t="s">
        <v>10484</v>
      </c>
      <c r="C5243" s="246" t="s">
        <v>6703</v>
      </c>
      <c r="D5243" s="247">
        <v>14.35</v>
      </c>
    </row>
    <row r="5244" spans="1:4" ht="13.5" x14ac:dyDescent="0.25">
      <c r="A5244" s="246">
        <v>101221</v>
      </c>
      <c r="B5244" s="246" t="s">
        <v>10485</v>
      </c>
      <c r="C5244" s="246" t="s">
        <v>6703</v>
      </c>
      <c r="D5244" s="247">
        <v>15.25</v>
      </c>
    </row>
    <row r="5245" spans="1:4" ht="13.5" x14ac:dyDescent="0.25">
      <c r="A5245" s="246">
        <v>101222</v>
      </c>
      <c r="B5245" s="246" t="s">
        <v>10486</v>
      </c>
      <c r="C5245" s="246" t="s">
        <v>6703</v>
      </c>
      <c r="D5245" s="247">
        <v>17.71</v>
      </c>
    </row>
    <row r="5246" spans="1:4" ht="13.5" x14ac:dyDescent="0.25">
      <c r="A5246" s="246">
        <v>101223</v>
      </c>
      <c r="B5246" s="246" t="s">
        <v>10487</v>
      </c>
      <c r="C5246" s="246" t="s">
        <v>6703</v>
      </c>
      <c r="D5246" s="247">
        <v>19.66</v>
      </c>
    </row>
    <row r="5247" spans="1:4" ht="13.5" x14ac:dyDescent="0.25">
      <c r="A5247" s="246">
        <v>101224</v>
      </c>
      <c r="B5247" s="246" t="s">
        <v>10488</v>
      </c>
      <c r="C5247" s="246" t="s">
        <v>6703</v>
      </c>
      <c r="D5247" s="247">
        <v>24.64</v>
      </c>
    </row>
    <row r="5248" spans="1:4" ht="13.5" x14ac:dyDescent="0.25">
      <c r="A5248" s="246">
        <v>101225</v>
      </c>
      <c r="B5248" s="246" t="s">
        <v>10489</v>
      </c>
      <c r="C5248" s="246" t="s">
        <v>6703</v>
      </c>
      <c r="D5248" s="247">
        <v>13.22</v>
      </c>
    </row>
    <row r="5249" spans="1:4" ht="13.5" x14ac:dyDescent="0.25">
      <c r="A5249" s="246">
        <v>101226</v>
      </c>
      <c r="B5249" s="246" t="s">
        <v>10490</v>
      </c>
      <c r="C5249" s="246" t="s">
        <v>6703</v>
      </c>
      <c r="D5249" s="247">
        <v>14</v>
      </c>
    </row>
    <row r="5250" spans="1:4" ht="13.5" x14ac:dyDescent="0.25">
      <c r="A5250" s="246">
        <v>101227</v>
      </c>
      <c r="B5250" s="246" t="s">
        <v>10491</v>
      </c>
      <c r="C5250" s="246" t="s">
        <v>6703</v>
      </c>
      <c r="D5250" s="247">
        <v>16.21</v>
      </c>
    </row>
    <row r="5251" spans="1:4" ht="13.5" x14ac:dyDescent="0.25">
      <c r="A5251" s="246">
        <v>101228</v>
      </c>
      <c r="B5251" s="246" t="s">
        <v>10492</v>
      </c>
      <c r="C5251" s="246" t="s">
        <v>6703</v>
      </c>
      <c r="D5251" s="247">
        <v>17.39</v>
      </c>
    </row>
    <row r="5252" spans="1:4" ht="13.5" x14ac:dyDescent="0.25">
      <c r="A5252" s="246">
        <v>101229</v>
      </c>
      <c r="B5252" s="246" t="s">
        <v>10493</v>
      </c>
      <c r="C5252" s="246" t="s">
        <v>6703</v>
      </c>
      <c r="D5252" s="247">
        <v>21.88</v>
      </c>
    </row>
    <row r="5253" spans="1:4" ht="13.5" x14ac:dyDescent="0.25">
      <c r="A5253" s="246">
        <v>101230</v>
      </c>
      <c r="B5253" s="246" t="s">
        <v>10494</v>
      </c>
      <c r="C5253" s="246" t="s">
        <v>6703</v>
      </c>
      <c r="D5253" s="247">
        <v>9.52</v>
      </c>
    </row>
    <row r="5254" spans="1:4" ht="13.5" x14ac:dyDescent="0.25">
      <c r="A5254" s="246">
        <v>101231</v>
      </c>
      <c r="B5254" s="246" t="s">
        <v>10495</v>
      </c>
      <c r="C5254" s="246" t="s">
        <v>6703</v>
      </c>
      <c r="D5254" s="247">
        <v>9.09</v>
      </c>
    </row>
    <row r="5255" spans="1:4" ht="13.5" x14ac:dyDescent="0.25">
      <c r="A5255" s="246">
        <v>101232</v>
      </c>
      <c r="B5255" s="246" t="s">
        <v>10496</v>
      </c>
      <c r="C5255" s="246" t="s">
        <v>6703</v>
      </c>
      <c r="D5255" s="247">
        <v>8.25</v>
      </c>
    </row>
    <row r="5256" spans="1:4" ht="13.5" x14ac:dyDescent="0.25">
      <c r="A5256" s="246">
        <v>101233</v>
      </c>
      <c r="B5256" s="246" t="s">
        <v>10497</v>
      </c>
      <c r="C5256" s="246" t="s">
        <v>6703</v>
      </c>
      <c r="D5256" s="247">
        <v>7.63</v>
      </c>
    </row>
    <row r="5257" spans="1:4" ht="13.5" x14ac:dyDescent="0.25">
      <c r="A5257" s="246">
        <v>101234</v>
      </c>
      <c r="B5257" s="246" t="s">
        <v>10498</v>
      </c>
      <c r="C5257" s="246" t="s">
        <v>6703</v>
      </c>
      <c r="D5257" s="247">
        <v>14.83</v>
      </c>
    </row>
    <row r="5258" spans="1:4" ht="13.5" x14ac:dyDescent="0.25">
      <c r="A5258" s="246">
        <v>101235</v>
      </c>
      <c r="B5258" s="246" t="s">
        <v>10499</v>
      </c>
      <c r="C5258" s="246" t="s">
        <v>6703</v>
      </c>
      <c r="D5258" s="247">
        <v>15.71</v>
      </c>
    </row>
    <row r="5259" spans="1:4" ht="13.5" x14ac:dyDescent="0.25">
      <c r="A5259" s="246">
        <v>101236</v>
      </c>
      <c r="B5259" s="246" t="s">
        <v>10500</v>
      </c>
      <c r="C5259" s="246" t="s">
        <v>6703</v>
      </c>
      <c r="D5259" s="247">
        <v>18.27</v>
      </c>
    </row>
    <row r="5260" spans="1:4" ht="13.5" x14ac:dyDescent="0.25">
      <c r="A5260" s="246">
        <v>101237</v>
      </c>
      <c r="B5260" s="246" t="s">
        <v>10501</v>
      </c>
      <c r="C5260" s="246" t="s">
        <v>6703</v>
      </c>
      <c r="D5260" s="247">
        <v>19.579999999999998</v>
      </c>
    </row>
    <row r="5261" spans="1:4" ht="13.5" x14ac:dyDescent="0.25">
      <c r="A5261" s="246">
        <v>101238</v>
      </c>
      <c r="B5261" s="246" t="s">
        <v>10502</v>
      </c>
      <c r="C5261" s="246" t="s">
        <v>6703</v>
      </c>
      <c r="D5261" s="247">
        <v>24.71</v>
      </c>
    </row>
    <row r="5262" spans="1:4" ht="13.5" x14ac:dyDescent="0.25">
      <c r="A5262" s="246">
        <v>101239</v>
      </c>
      <c r="B5262" s="246" t="s">
        <v>10503</v>
      </c>
      <c r="C5262" s="246" t="s">
        <v>6703</v>
      </c>
      <c r="D5262" s="247">
        <v>13.21</v>
      </c>
    </row>
    <row r="5263" spans="1:4" ht="13.5" x14ac:dyDescent="0.25">
      <c r="A5263" s="246">
        <v>101240</v>
      </c>
      <c r="B5263" s="246" t="s">
        <v>10504</v>
      </c>
      <c r="C5263" s="246" t="s">
        <v>6703</v>
      </c>
      <c r="D5263" s="247">
        <v>14</v>
      </c>
    </row>
    <row r="5264" spans="1:4" ht="13.5" x14ac:dyDescent="0.25">
      <c r="A5264" s="246">
        <v>101241</v>
      </c>
      <c r="B5264" s="246" t="s">
        <v>10505</v>
      </c>
      <c r="C5264" s="246" t="s">
        <v>6703</v>
      </c>
      <c r="D5264" s="247">
        <v>16.32</v>
      </c>
    </row>
    <row r="5265" spans="1:4" ht="13.5" x14ac:dyDescent="0.25">
      <c r="A5265" s="246">
        <v>101242</v>
      </c>
      <c r="B5265" s="246" t="s">
        <v>10506</v>
      </c>
      <c r="C5265" s="246" t="s">
        <v>6703</v>
      </c>
      <c r="D5265" s="247">
        <v>18.16</v>
      </c>
    </row>
    <row r="5266" spans="1:4" ht="13.5" x14ac:dyDescent="0.25">
      <c r="A5266" s="246">
        <v>101243</v>
      </c>
      <c r="B5266" s="246" t="s">
        <v>10507</v>
      </c>
      <c r="C5266" s="246" t="s">
        <v>6703</v>
      </c>
      <c r="D5266" s="247">
        <v>22.12</v>
      </c>
    </row>
    <row r="5267" spans="1:4" ht="13.5" x14ac:dyDescent="0.25">
      <c r="A5267" s="246">
        <v>101244</v>
      </c>
      <c r="B5267" s="246" t="s">
        <v>10508</v>
      </c>
      <c r="C5267" s="246" t="s">
        <v>6703</v>
      </c>
      <c r="D5267" s="247">
        <v>13.76</v>
      </c>
    </row>
    <row r="5268" spans="1:4" ht="13.5" x14ac:dyDescent="0.25">
      <c r="A5268" s="246">
        <v>101245</v>
      </c>
      <c r="B5268" s="246" t="s">
        <v>10509</v>
      </c>
      <c r="C5268" s="246" t="s">
        <v>6703</v>
      </c>
      <c r="D5268" s="247">
        <v>14.64</v>
      </c>
    </row>
    <row r="5269" spans="1:4" ht="13.5" x14ac:dyDescent="0.25">
      <c r="A5269" s="246">
        <v>101246</v>
      </c>
      <c r="B5269" s="246" t="s">
        <v>10510</v>
      </c>
      <c r="C5269" s="246" t="s">
        <v>6703</v>
      </c>
      <c r="D5269" s="247">
        <v>17.03</v>
      </c>
    </row>
    <row r="5270" spans="1:4" ht="13.5" x14ac:dyDescent="0.25">
      <c r="A5270" s="246">
        <v>101247</v>
      </c>
      <c r="B5270" s="246" t="s">
        <v>10511</v>
      </c>
      <c r="C5270" s="246" t="s">
        <v>6703</v>
      </c>
      <c r="D5270" s="247">
        <v>18.87</v>
      </c>
    </row>
    <row r="5271" spans="1:4" ht="13.5" x14ac:dyDescent="0.25">
      <c r="A5271" s="246">
        <v>101248</v>
      </c>
      <c r="B5271" s="246" t="s">
        <v>10512</v>
      </c>
      <c r="C5271" s="246" t="s">
        <v>6703</v>
      </c>
      <c r="D5271" s="247">
        <v>23.65</v>
      </c>
    </row>
    <row r="5272" spans="1:4" ht="13.5" x14ac:dyDescent="0.25">
      <c r="A5272" s="246">
        <v>101249</v>
      </c>
      <c r="B5272" s="246" t="s">
        <v>10513</v>
      </c>
      <c r="C5272" s="246" t="s">
        <v>6703</v>
      </c>
      <c r="D5272" s="247">
        <v>12.11</v>
      </c>
    </row>
    <row r="5273" spans="1:4" ht="13.5" x14ac:dyDescent="0.25">
      <c r="A5273" s="246">
        <v>101250</v>
      </c>
      <c r="B5273" s="246" t="s">
        <v>10514</v>
      </c>
      <c r="C5273" s="246" t="s">
        <v>6703</v>
      </c>
      <c r="D5273" s="247">
        <v>13.39</v>
      </c>
    </row>
    <row r="5274" spans="1:4" ht="13.5" x14ac:dyDescent="0.25">
      <c r="A5274" s="246">
        <v>101251</v>
      </c>
      <c r="B5274" s="246" t="s">
        <v>10515</v>
      </c>
      <c r="C5274" s="246" t="s">
        <v>6703</v>
      </c>
      <c r="D5274" s="247">
        <v>15.34</v>
      </c>
    </row>
    <row r="5275" spans="1:4" ht="13.5" x14ac:dyDescent="0.25">
      <c r="A5275" s="246">
        <v>101252</v>
      </c>
      <c r="B5275" s="246" t="s">
        <v>10516</v>
      </c>
      <c r="C5275" s="246" t="s">
        <v>6703</v>
      </c>
      <c r="D5275" s="247">
        <v>16.66</v>
      </c>
    </row>
    <row r="5276" spans="1:4" ht="13.5" x14ac:dyDescent="0.25">
      <c r="A5276" s="246">
        <v>101253</v>
      </c>
      <c r="B5276" s="246" t="s">
        <v>10517</v>
      </c>
      <c r="C5276" s="246" t="s">
        <v>6703</v>
      </c>
      <c r="D5276" s="247">
        <v>20.98</v>
      </c>
    </row>
    <row r="5277" spans="1:4" ht="13.5" x14ac:dyDescent="0.25">
      <c r="A5277" s="246">
        <v>101254</v>
      </c>
      <c r="B5277" s="246" t="s">
        <v>10518</v>
      </c>
      <c r="C5277" s="246" t="s">
        <v>6703</v>
      </c>
      <c r="D5277" s="247">
        <v>9.42</v>
      </c>
    </row>
    <row r="5278" spans="1:4" ht="13.5" x14ac:dyDescent="0.25">
      <c r="A5278" s="246">
        <v>101255</v>
      </c>
      <c r="B5278" s="246" t="s">
        <v>10519</v>
      </c>
      <c r="C5278" s="246" t="s">
        <v>6703</v>
      </c>
      <c r="D5278" s="247">
        <v>8.4</v>
      </c>
    </row>
    <row r="5279" spans="1:4" ht="13.5" x14ac:dyDescent="0.25">
      <c r="A5279" s="246">
        <v>101256</v>
      </c>
      <c r="B5279" s="246" t="s">
        <v>10520</v>
      </c>
      <c r="C5279" s="246" t="s">
        <v>6703</v>
      </c>
      <c r="D5279" s="247">
        <v>14.22</v>
      </c>
    </row>
    <row r="5280" spans="1:4" ht="13.5" x14ac:dyDescent="0.25">
      <c r="A5280" s="246">
        <v>101257</v>
      </c>
      <c r="B5280" s="246" t="s">
        <v>10521</v>
      </c>
      <c r="C5280" s="246" t="s">
        <v>6703</v>
      </c>
      <c r="D5280" s="247">
        <v>14.99</v>
      </c>
    </row>
    <row r="5281" spans="1:4" ht="13.5" x14ac:dyDescent="0.25">
      <c r="A5281" s="246">
        <v>101258</v>
      </c>
      <c r="B5281" s="246" t="s">
        <v>10522</v>
      </c>
      <c r="C5281" s="246" t="s">
        <v>6703</v>
      </c>
      <c r="D5281" s="247">
        <v>17.28</v>
      </c>
    </row>
    <row r="5282" spans="1:4" ht="13.5" x14ac:dyDescent="0.25">
      <c r="A5282" s="246">
        <v>101259</v>
      </c>
      <c r="B5282" s="246" t="s">
        <v>10523</v>
      </c>
      <c r="C5282" s="246" t="s">
        <v>6703</v>
      </c>
      <c r="D5282" s="247">
        <v>19.11</v>
      </c>
    </row>
    <row r="5283" spans="1:4" ht="13.5" x14ac:dyDescent="0.25">
      <c r="A5283" s="246">
        <v>101260</v>
      </c>
      <c r="B5283" s="246" t="s">
        <v>10524</v>
      </c>
      <c r="C5283" s="246" t="s">
        <v>6703</v>
      </c>
      <c r="D5283" s="247">
        <v>23.74</v>
      </c>
    </row>
    <row r="5284" spans="1:4" ht="13.5" x14ac:dyDescent="0.25">
      <c r="A5284" s="246">
        <v>101261</v>
      </c>
      <c r="B5284" s="246" t="s">
        <v>10525</v>
      </c>
      <c r="C5284" s="246" t="s">
        <v>6703</v>
      </c>
      <c r="D5284" s="247">
        <v>13.47</v>
      </c>
    </row>
    <row r="5285" spans="1:4" ht="13.5" x14ac:dyDescent="0.25">
      <c r="A5285" s="246">
        <v>101262</v>
      </c>
      <c r="B5285" s="246" t="s">
        <v>10526</v>
      </c>
      <c r="C5285" s="246" t="s">
        <v>6703</v>
      </c>
      <c r="D5285" s="247">
        <v>14.23</v>
      </c>
    </row>
    <row r="5286" spans="1:4" ht="13.5" x14ac:dyDescent="0.25">
      <c r="A5286" s="246">
        <v>101263</v>
      </c>
      <c r="B5286" s="246" t="s">
        <v>10527</v>
      </c>
      <c r="C5286" s="246" t="s">
        <v>6703</v>
      </c>
      <c r="D5286" s="247">
        <v>16.37</v>
      </c>
    </row>
    <row r="5287" spans="1:4" ht="13.5" x14ac:dyDescent="0.25">
      <c r="A5287" s="246">
        <v>101264</v>
      </c>
      <c r="B5287" s="246" t="s">
        <v>10528</v>
      </c>
      <c r="C5287" s="246" t="s">
        <v>6703</v>
      </c>
      <c r="D5287" s="247">
        <v>18.07</v>
      </c>
    </row>
    <row r="5288" spans="1:4" ht="13.5" x14ac:dyDescent="0.25">
      <c r="A5288" s="246">
        <v>101265</v>
      </c>
      <c r="B5288" s="246" t="s">
        <v>10529</v>
      </c>
      <c r="C5288" s="246" t="s">
        <v>6703</v>
      </c>
      <c r="D5288" s="247">
        <v>22.4</v>
      </c>
    </row>
    <row r="5289" spans="1:4" ht="13.5" x14ac:dyDescent="0.25">
      <c r="A5289" s="246">
        <v>101266</v>
      </c>
      <c r="B5289" s="246" t="s">
        <v>10530</v>
      </c>
      <c r="C5289" s="246" t="s">
        <v>6703</v>
      </c>
      <c r="D5289" s="247">
        <v>8.3699999999999992</v>
      </c>
    </row>
    <row r="5290" spans="1:4" ht="13.5" x14ac:dyDescent="0.25">
      <c r="A5290" s="246">
        <v>101267</v>
      </c>
      <c r="B5290" s="246" t="s">
        <v>10531</v>
      </c>
      <c r="C5290" s="246" t="s">
        <v>6703</v>
      </c>
      <c r="D5290" s="247">
        <v>8.0299999999999994</v>
      </c>
    </row>
    <row r="5291" spans="1:4" ht="13.5" x14ac:dyDescent="0.25">
      <c r="A5291" s="246">
        <v>101268</v>
      </c>
      <c r="B5291" s="246" t="s">
        <v>10532</v>
      </c>
      <c r="C5291" s="246" t="s">
        <v>6703</v>
      </c>
      <c r="D5291" s="247">
        <v>12.91</v>
      </c>
    </row>
    <row r="5292" spans="1:4" ht="13.5" x14ac:dyDescent="0.25">
      <c r="A5292" s="246">
        <v>101269</v>
      </c>
      <c r="B5292" s="246" t="s">
        <v>10533</v>
      </c>
      <c r="C5292" s="246" t="s">
        <v>6703</v>
      </c>
      <c r="D5292" s="247">
        <v>14.3</v>
      </c>
    </row>
    <row r="5293" spans="1:4" ht="13.5" x14ac:dyDescent="0.25">
      <c r="A5293" s="246">
        <v>101270</v>
      </c>
      <c r="B5293" s="246" t="s">
        <v>10534</v>
      </c>
      <c r="C5293" s="246" t="s">
        <v>6703</v>
      </c>
      <c r="D5293" s="247">
        <v>16.489999999999998</v>
      </c>
    </row>
    <row r="5294" spans="1:4" ht="13.5" x14ac:dyDescent="0.25">
      <c r="A5294" s="246">
        <v>101271</v>
      </c>
      <c r="B5294" s="246" t="s">
        <v>10535</v>
      </c>
      <c r="C5294" s="246" t="s">
        <v>6703</v>
      </c>
      <c r="D5294" s="247">
        <v>18.22</v>
      </c>
    </row>
    <row r="5295" spans="1:4" ht="13.5" x14ac:dyDescent="0.25">
      <c r="A5295" s="246">
        <v>101272</v>
      </c>
      <c r="B5295" s="246" t="s">
        <v>10536</v>
      </c>
      <c r="C5295" s="246" t="s">
        <v>6703</v>
      </c>
      <c r="D5295" s="247">
        <v>22.64</v>
      </c>
    </row>
    <row r="5296" spans="1:4" ht="13.5" x14ac:dyDescent="0.25">
      <c r="A5296" s="246">
        <v>101273</v>
      </c>
      <c r="B5296" s="246" t="s">
        <v>10537</v>
      </c>
      <c r="C5296" s="246" t="s">
        <v>6703</v>
      </c>
      <c r="D5296" s="247">
        <v>12.36</v>
      </c>
    </row>
    <row r="5297" spans="1:4" ht="13.5" x14ac:dyDescent="0.25">
      <c r="A5297" s="246">
        <v>101274</v>
      </c>
      <c r="B5297" s="246" t="s">
        <v>10538</v>
      </c>
      <c r="C5297" s="246" t="s">
        <v>6703</v>
      </c>
      <c r="D5297" s="247">
        <v>13.6</v>
      </c>
    </row>
    <row r="5298" spans="1:4" ht="13.5" x14ac:dyDescent="0.25">
      <c r="A5298" s="246">
        <v>101275</v>
      </c>
      <c r="B5298" s="246" t="s">
        <v>10539</v>
      </c>
      <c r="C5298" s="246" t="s">
        <v>6703</v>
      </c>
      <c r="D5298" s="247">
        <v>15.68</v>
      </c>
    </row>
    <row r="5299" spans="1:4" ht="13.5" x14ac:dyDescent="0.25">
      <c r="A5299" s="246">
        <v>101276</v>
      </c>
      <c r="B5299" s="246" t="s">
        <v>10540</v>
      </c>
      <c r="C5299" s="246" t="s">
        <v>6703</v>
      </c>
      <c r="D5299" s="247">
        <v>17.27</v>
      </c>
    </row>
    <row r="5300" spans="1:4" ht="13.5" x14ac:dyDescent="0.25">
      <c r="A5300" s="246">
        <v>101277</v>
      </c>
      <c r="B5300" s="246" t="s">
        <v>10541</v>
      </c>
      <c r="C5300" s="246" t="s">
        <v>6703</v>
      </c>
      <c r="D5300" s="247">
        <v>21.93</v>
      </c>
    </row>
    <row r="5301" spans="1:4" ht="13.5" x14ac:dyDescent="0.25">
      <c r="A5301" s="246">
        <v>102354</v>
      </c>
      <c r="B5301" s="246" t="s">
        <v>10542</v>
      </c>
      <c r="C5301" s="246" t="s">
        <v>6703</v>
      </c>
      <c r="D5301" s="247">
        <v>122.36</v>
      </c>
    </row>
    <row r="5302" spans="1:4" ht="13.5" x14ac:dyDescent="0.25">
      <c r="A5302" s="246">
        <v>102355</v>
      </c>
      <c r="B5302" s="246" t="s">
        <v>10543</v>
      </c>
      <c r="C5302" s="246" t="s">
        <v>6703</v>
      </c>
      <c r="D5302" s="247">
        <v>139.16</v>
      </c>
    </row>
    <row r="5303" spans="1:4" ht="13.5" x14ac:dyDescent="0.25">
      <c r="A5303" s="246">
        <v>102360</v>
      </c>
      <c r="B5303" s="246" t="s">
        <v>10544</v>
      </c>
      <c r="C5303" s="246" t="s">
        <v>6703</v>
      </c>
      <c r="D5303" s="247">
        <v>19.91</v>
      </c>
    </row>
    <row r="5304" spans="1:4" ht="13.5" x14ac:dyDescent="0.25">
      <c r="A5304" s="246">
        <v>102361</v>
      </c>
      <c r="B5304" s="246" t="s">
        <v>10545</v>
      </c>
      <c r="C5304" s="246" t="s">
        <v>6703</v>
      </c>
      <c r="D5304" s="247">
        <v>25.57</v>
      </c>
    </row>
    <row r="5305" spans="1:4" ht="13.5" x14ac:dyDescent="0.25">
      <c r="A5305" s="246">
        <v>90082</v>
      </c>
      <c r="B5305" s="246" t="s">
        <v>10546</v>
      </c>
      <c r="C5305" s="246" t="s">
        <v>6703</v>
      </c>
      <c r="D5305" s="247">
        <v>9.7200000000000006</v>
      </c>
    </row>
    <row r="5306" spans="1:4" ht="13.5" x14ac:dyDescent="0.25">
      <c r="A5306" s="246">
        <v>90084</v>
      </c>
      <c r="B5306" s="246" t="s">
        <v>10547</v>
      </c>
      <c r="C5306" s="246" t="s">
        <v>6703</v>
      </c>
      <c r="D5306" s="247">
        <v>9.42</v>
      </c>
    </row>
    <row r="5307" spans="1:4" ht="13.5" x14ac:dyDescent="0.25">
      <c r="A5307" s="246">
        <v>90086</v>
      </c>
      <c r="B5307" s="246" t="s">
        <v>10548</v>
      </c>
      <c r="C5307" s="246" t="s">
        <v>6703</v>
      </c>
      <c r="D5307" s="247">
        <v>8.9</v>
      </c>
    </row>
    <row r="5308" spans="1:4" ht="13.5" x14ac:dyDescent="0.25">
      <c r="A5308" s="246">
        <v>90087</v>
      </c>
      <c r="B5308" s="246" t="s">
        <v>10549</v>
      </c>
      <c r="C5308" s="246" t="s">
        <v>6703</v>
      </c>
      <c r="D5308" s="247">
        <v>8.2200000000000006</v>
      </c>
    </row>
    <row r="5309" spans="1:4" ht="13.5" x14ac:dyDescent="0.25">
      <c r="A5309" s="246">
        <v>90090</v>
      </c>
      <c r="B5309" s="246" t="s">
        <v>10550</v>
      </c>
      <c r="C5309" s="246" t="s">
        <v>6703</v>
      </c>
      <c r="D5309" s="247">
        <v>8.0399999999999991</v>
      </c>
    </row>
    <row r="5310" spans="1:4" ht="13.5" x14ac:dyDescent="0.25">
      <c r="A5310" s="246">
        <v>90091</v>
      </c>
      <c r="B5310" s="246" t="s">
        <v>10551</v>
      </c>
      <c r="C5310" s="246" t="s">
        <v>6703</v>
      </c>
      <c r="D5310" s="247">
        <v>5.25</v>
      </c>
    </row>
    <row r="5311" spans="1:4" ht="13.5" x14ac:dyDescent="0.25">
      <c r="A5311" s="246">
        <v>90092</v>
      </c>
      <c r="B5311" s="246" t="s">
        <v>10552</v>
      </c>
      <c r="C5311" s="246" t="s">
        <v>6703</v>
      </c>
      <c r="D5311" s="247">
        <v>5.19</v>
      </c>
    </row>
    <row r="5312" spans="1:4" ht="13.5" x14ac:dyDescent="0.25">
      <c r="A5312" s="246">
        <v>90094</v>
      </c>
      <c r="B5312" s="246" t="s">
        <v>10553</v>
      </c>
      <c r="C5312" s="246" t="s">
        <v>6703</v>
      </c>
      <c r="D5312" s="247">
        <v>4.92</v>
      </c>
    </row>
    <row r="5313" spans="1:4" ht="13.5" x14ac:dyDescent="0.25">
      <c r="A5313" s="246">
        <v>90095</v>
      </c>
      <c r="B5313" s="246" t="s">
        <v>10554</v>
      </c>
      <c r="C5313" s="246" t="s">
        <v>6703</v>
      </c>
      <c r="D5313" s="247">
        <v>4.53</v>
      </c>
    </row>
    <row r="5314" spans="1:4" ht="13.5" x14ac:dyDescent="0.25">
      <c r="A5314" s="246">
        <v>90098</v>
      </c>
      <c r="B5314" s="246" t="s">
        <v>10555</v>
      </c>
      <c r="C5314" s="246" t="s">
        <v>6703</v>
      </c>
      <c r="D5314" s="247">
        <v>4.45</v>
      </c>
    </row>
    <row r="5315" spans="1:4" ht="13.5" x14ac:dyDescent="0.25">
      <c r="A5315" s="246">
        <v>90099</v>
      </c>
      <c r="B5315" s="246" t="s">
        <v>10556</v>
      </c>
      <c r="C5315" s="246" t="s">
        <v>6703</v>
      </c>
      <c r="D5315" s="247">
        <v>12.08</v>
      </c>
    </row>
    <row r="5316" spans="1:4" ht="13.5" x14ac:dyDescent="0.25">
      <c r="A5316" s="246">
        <v>90100</v>
      </c>
      <c r="B5316" s="246" t="s">
        <v>10557</v>
      </c>
      <c r="C5316" s="246" t="s">
        <v>6703</v>
      </c>
      <c r="D5316" s="247">
        <v>10.26</v>
      </c>
    </row>
    <row r="5317" spans="1:4" ht="13.5" x14ac:dyDescent="0.25">
      <c r="A5317" s="246">
        <v>90101</v>
      </c>
      <c r="B5317" s="246" t="s">
        <v>10558</v>
      </c>
      <c r="C5317" s="246" t="s">
        <v>6703</v>
      </c>
      <c r="D5317" s="247">
        <v>10.14</v>
      </c>
    </row>
    <row r="5318" spans="1:4" ht="13.5" x14ac:dyDescent="0.25">
      <c r="A5318" s="246">
        <v>90102</v>
      </c>
      <c r="B5318" s="246" t="s">
        <v>10559</v>
      </c>
      <c r="C5318" s="246" t="s">
        <v>6703</v>
      </c>
      <c r="D5318" s="247">
        <v>9.2200000000000006</v>
      </c>
    </row>
    <row r="5319" spans="1:4" ht="13.5" x14ac:dyDescent="0.25">
      <c r="A5319" s="246">
        <v>90105</v>
      </c>
      <c r="B5319" s="246" t="s">
        <v>10560</v>
      </c>
      <c r="C5319" s="246" t="s">
        <v>6703</v>
      </c>
      <c r="D5319" s="247">
        <v>6.66</v>
      </c>
    </row>
    <row r="5320" spans="1:4" ht="13.5" x14ac:dyDescent="0.25">
      <c r="A5320" s="246">
        <v>90106</v>
      </c>
      <c r="B5320" s="246" t="s">
        <v>10561</v>
      </c>
      <c r="C5320" s="246" t="s">
        <v>6703</v>
      </c>
      <c r="D5320" s="247">
        <v>5.67</v>
      </c>
    </row>
    <row r="5321" spans="1:4" ht="13.5" x14ac:dyDescent="0.25">
      <c r="A5321" s="246">
        <v>90107</v>
      </c>
      <c r="B5321" s="246" t="s">
        <v>10562</v>
      </c>
      <c r="C5321" s="246" t="s">
        <v>6703</v>
      </c>
      <c r="D5321" s="247">
        <v>5.59</v>
      </c>
    </row>
    <row r="5322" spans="1:4" ht="13.5" x14ac:dyDescent="0.25">
      <c r="A5322" s="246">
        <v>90108</v>
      </c>
      <c r="B5322" s="246" t="s">
        <v>10563</v>
      </c>
      <c r="C5322" s="246" t="s">
        <v>6703</v>
      </c>
      <c r="D5322" s="247">
        <v>5.09</v>
      </c>
    </row>
    <row r="5323" spans="1:4" ht="13.5" x14ac:dyDescent="0.25">
      <c r="A5323" s="246">
        <v>93358</v>
      </c>
      <c r="B5323" s="246" t="s">
        <v>10564</v>
      </c>
      <c r="C5323" s="246" t="s">
        <v>6703</v>
      </c>
      <c r="D5323" s="247">
        <v>66.569999999999993</v>
      </c>
    </row>
    <row r="5324" spans="1:4" ht="13.5" x14ac:dyDescent="0.25">
      <c r="A5324" s="246">
        <v>102276</v>
      </c>
      <c r="B5324" s="246" t="s">
        <v>10565</v>
      </c>
      <c r="C5324" s="246" t="s">
        <v>6703</v>
      </c>
      <c r="D5324" s="247">
        <v>10.94</v>
      </c>
    </row>
    <row r="5325" spans="1:4" ht="13.5" x14ac:dyDescent="0.25">
      <c r="A5325" s="246">
        <v>102277</v>
      </c>
      <c r="B5325" s="246" t="s">
        <v>10566</v>
      </c>
      <c r="C5325" s="246" t="s">
        <v>6703</v>
      </c>
      <c r="D5325" s="247">
        <v>8.64</v>
      </c>
    </row>
    <row r="5326" spans="1:4" ht="13.5" x14ac:dyDescent="0.25">
      <c r="A5326" s="246">
        <v>102278</v>
      </c>
      <c r="B5326" s="246" t="s">
        <v>10567</v>
      </c>
      <c r="C5326" s="246" t="s">
        <v>6703</v>
      </c>
      <c r="D5326" s="247">
        <v>8.57</v>
      </c>
    </row>
    <row r="5327" spans="1:4" ht="13.5" x14ac:dyDescent="0.25">
      <c r="A5327" s="246">
        <v>102279</v>
      </c>
      <c r="B5327" s="246" t="s">
        <v>10568</v>
      </c>
      <c r="C5327" s="246" t="s">
        <v>6703</v>
      </c>
      <c r="D5327" s="247">
        <v>6.03</v>
      </c>
    </row>
    <row r="5328" spans="1:4" ht="13.5" x14ac:dyDescent="0.25">
      <c r="A5328" s="246">
        <v>102280</v>
      </c>
      <c r="B5328" s="246" t="s">
        <v>10569</v>
      </c>
      <c r="C5328" s="246" t="s">
        <v>6703</v>
      </c>
      <c r="D5328" s="247">
        <v>4.76</v>
      </c>
    </row>
    <row r="5329" spans="1:4" ht="13.5" x14ac:dyDescent="0.25">
      <c r="A5329" s="246">
        <v>102281</v>
      </c>
      <c r="B5329" s="246" t="s">
        <v>10570</v>
      </c>
      <c r="C5329" s="246" t="s">
        <v>6703</v>
      </c>
      <c r="D5329" s="247">
        <v>4.72</v>
      </c>
    </row>
    <row r="5330" spans="1:4" ht="13.5" x14ac:dyDescent="0.25">
      <c r="A5330" s="246">
        <v>102282</v>
      </c>
      <c r="B5330" s="246" t="s">
        <v>10571</v>
      </c>
      <c r="C5330" s="246" t="s">
        <v>6703</v>
      </c>
      <c r="D5330" s="247">
        <v>12.15</v>
      </c>
    </row>
    <row r="5331" spans="1:4" ht="13.5" x14ac:dyDescent="0.25">
      <c r="A5331" s="246">
        <v>102283</v>
      </c>
      <c r="B5331" s="246" t="s">
        <v>10572</v>
      </c>
      <c r="C5331" s="246" t="s">
        <v>6703</v>
      </c>
      <c r="D5331" s="247">
        <v>10.79</v>
      </c>
    </row>
    <row r="5332" spans="1:4" ht="13.5" x14ac:dyDescent="0.25">
      <c r="A5332" s="246">
        <v>102284</v>
      </c>
      <c r="B5332" s="246" t="s">
        <v>10573</v>
      </c>
      <c r="C5332" s="246" t="s">
        <v>6703</v>
      </c>
      <c r="D5332" s="247">
        <v>10.45</v>
      </c>
    </row>
    <row r="5333" spans="1:4" ht="13.5" x14ac:dyDescent="0.25">
      <c r="A5333" s="246">
        <v>102285</v>
      </c>
      <c r="B5333" s="246" t="s">
        <v>10574</v>
      </c>
      <c r="C5333" s="246" t="s">
        <v>6703</v>
      </c>
      <c r="D5333" s="247">
        <v>9.8800000000000008</v>
      </c>
    </row>
    <row r="5334" spans="1:4" ht="13.5" x14ac:dyDescent="0.25">
      <c r="A5334" s="246">
        <v>102286</v>
      </c>
      <c r="B5334" s="246" t="s">
        <v>10575</v>
      </c>
      <c r="C5334" s="246" t="s">
        <v>6703</v>
      </c>
      <c r="D5334" s="247">
        <v>9.6</v>
      </c>
    </row>
    <row r="5335" spans="1:4" ht="13.5" x14ac:dyDescent="0.25">
      <c r="A5335" s="246">
        <v>102287</v>
      </c>
      <c r="B5335" s="246" t="s">
        <v>10576</v>
      </c>
      <c r="C5335" s="246" t="s">
        <v>6703</v>
      </c>
      <c r="D5335" s="247">
        <v>9.5299999999999994</v>
      </c>
    </row>
    <row r="5336" spans="1:4" ht="13.5" x14ac:dyDescent="0.25">
      <c r="A5336" s="246">
        <v>102288</v>
      </c>
      <c r="B5336" s="246" t="s">
        <v>10577</v>
      </c>
      <c r="C5336" s="246" t="s">
        <v>6703</v>
      </c>
      <c r="D5336" s="247">
        <v>9.15</v>
      </c>
    </row>
    <row r="5337" spans="1:4" ht="13.5" x14ac:dyDescent="0.25">
      <c r="A5337" s="246">
        <v>102289</v>
      </c>
      <c r="B5337" s="246" t="s">
        <v>10578</v>
      </c>
      <c r="C5337" s="246" t="s">
        <v>6703</v>
      </c>
      <c r="D5337" s="247">
        <v>8.93</v>
      </c>
    </row>
    <row r="5338" spans="1:4" ht="13.5" x14ac:dyDescent="0.25">
      <c r="A5338" s="246">
        <v>102290</v>
      </c>
      <c r="B5338" s="246" t="s">
        <v>10579</v>
      </c>
      <c r="C5338" s="246" t="s">
        <v>6703</v>
      </c>
      <c r="D5338" s="247">
        <v>6.7</v>
      </c>
    </row>
    <row r="5339" spans="1:4" ht="13.5" x14ac:dyDescent="0.25">
      <c r="A5339" s="246">
        <v>102291</v>
      </c>
      <c r="B5339" s="246" t="s">
        <v>10580</v>
      </c>
      <c r="C5339" s="246" t="s">
        <v>6703</v>
      </c>
      <c r="D5339" s="247">
        <v>5.96</v>
      </c>
    </row>
    <row r="5340" spans="1:4" ht="13.5" x14ac:dyDescent="0.25">
      <c r="A5340" s="246">
        <v>102292</v>
      </c>
      <c r="B5340" s="246" t="s">
        <v>10581</v>
      </c>
      <c r="C5340" s="246" t="s">
        <v>6703</v>
      </c>
      <c r="D5340" s="247">
        <v>5.77</v>
      </c>
    </row>
    <row r="5341" spans="1:4" ht="13.5" x14ac:dyDescent="0.25">
      <c r="A5341" s="246">
        <v>102293</v>
      </c>
      <c r="B5341" s="246" t="s">
        <v>10582</v>
      </c>
      <c r="C5341" s="246" t="s">
        <v>6703</v>
      </c>
      <c r="D5341" s="247">
        <v>5.46</v>
      </c>
    </row>
    <row r="5342" spans="1:4" ht="13.5" x14ac:dyDescent="0.25">
      <c r="A5342" s="246">
        <v>102294</v>
      </c>
      <c r="B5342" s="246" t="s">
        <v>10583</v>
      </c>
      <c r="C5342" s="246" t="s">
        <v>6703</v>
      </c>
      <c r="D5342" s="247">
        <v>5.31</v>
      </c>
    </row>
    <row r="5343" spans="1:4" ht="13.5" x14ac:dyDescent="0.25">
      <c r="A5343" s="246">
        <v>102295</v>
      </c>
      <c r="B5343" s="246" t="s">
        <v>10584</v>
      </c>
      <c r="C5343" s="246" t="s">
        <v>6703</v>
      </c>
      <c r="D5343" s="247">
        <v>5.25</v>
      </c>
    </row>
    <row r="5344" spans="1:4" ht="13.5" x14ac:dyDescent="0.25">
      <c r="A5344" s="246">
        <v>102296</v>
      </c>
      <c r="B5344" s="246" t="s">
        <v>10585</v>
      </c>
      <c r="C5344" s="246" t="s">
        <v>6703</v>
      </c>
      <c r="D5344" s="247">
        <v>5.04</v>
      </c>
    </row>
    <row r="5345" spans="1:4" ht="13.5" x14ac:dyDescent="0.25">
      <c r="A5345" s="246">
        <v>102297</v>
      </c>
      <c r="B5345" s="246" t="s">
        <v>10586</v>
      </c>
      <c r="C5345" s="246" t="s">
        <v>6703</v>
      </c>
      <c r="D5345" s="247">
        <v>4.93</v>
      </c>
    </row>
    <row r="5346" spans="1:4" ht="13.5" x14ac:dyDescent="0.25">
      <c r="A5346" s="246">
        <v>102298</v>
      </c>
      <c r="B5346" s="246" t="s">
        <v>10587</v>
      </c>
      <c r="C5346" s="246" t="s">
        <v>6703</v>
      </c>
      <c r="D5346" s="247">
        <v>13.43</v>
      </c>
    </row>
    <row r="5347" spans="1:4" ht="13.5" x14ac:dyDescent="0.25">
      <c r="A5347" s="246">
        <v>102299</v>
      </c>
      <c r="B5347" s="246" t="s">
        <v>10588</v>
      </c>
      <c r="C5347" s="246" t="s">
        <v>6703</v>
      </c>
      <c r="D5347" s="247">
        <v>11.41</v>
      </c>
    </row>
    <row r="5348" spans="1:4" ht="13.5" x14ac:dyDescent="0.25">
      <c r="A5348" s="246">
        <v>102300</v>
      </c>
      <c r="B5348" s="246" t="s">
        <v>10589</v>
      </c>
      <c r="C5348" s="246" t="s">
        <v>6703</v>
      </c>
      <c r="D5348" s="247">
        <v>11.26</v>
      </c>
    </row>
    <row r="5349" spans="1:4" ht="13.5" x14ac:dyDescent="0.25">
      <c r="A5349" s="246">
        <v>102301</v>
      </c>
      <c r="B5349" s="246" t="s">
        <v>10590</v>
      </c>
      <c r="C5349" s="246" t="s">
        <v>6703</v>
      </c>
      <c r="D5349" s="247">
        <v>10.25</v>
      </c>
    </row>
    <row r="5350" spans="1:4" ht="13.5" x14ac:dyDescent="0.25">
      <c r="A5350" s="246">
        <v>102302</v>
      </c>
      <c r="B5350" s="246" t="s">
        <v>10591</v>
      </c>
      <c r="C5350" s="246" t="s">
        <v>6703</v>
      </c>
      <c r="D5350" s="247">
        <v>7.4</v>
      </c>
    </row>
    <row r="5351" spans="1:4" ht="13.5" x14ac:dyDescent="0.25">
      <c r="A5351" s="246">
        <v>102303</v>
      </c>
      <c r="B5351" s="246" t="s">
        <v>10592</v>
      </c>
      <c r="C5351" s="246" t="s">
        <v>6703</v>
      </c>
      <c r="D5351" s="247">
        <v>6.28</v>
      </c>
    </row>
    <row r="5352" spans="1:4" ht="13.5" x14ac:dyDescent="0.25">
      <c r="A5352" s="246">
        <v>102304</v>
      </c>
      <c r="B5352" s="246" t="s">
        <v>10593</v>
      </c>
      <c r="C5352" s="246" t="s">
        <v>6703</v>
      </c>
      <c r="D5352" s="247">
        <v>6.2</v>
      </c>
    </row>
    <row r="5353" spans="1:4" ht="13.5" x14ac:dyDescent="0.25">
      <c r="A5353" s="246">
        <v>102305</v>
      </c>
      <c r="B5353" s="246" t="s">
        <v>10594</v>
      </c>
      <c r="C5353" s="246" t="s">
        <v>6703</v>
      </c>
      <c r="D5353" s="247">
        <v>5.66</v>
      </c>
    </row>
    <row r="5354" spans="1:4" ht="13.5" x14ac:dyDescent="0.25">
      <c r="A5354" s="246">
        <v>102306</v>
      </c>
      <c r="B5354" s="246" t="s">
        <v>10595</v>
      </c>
      <c r="C5354" s="246" t="s">
        <v>6703</v>
      </c>
      <c r="D5354" s="247">
        <v>13.69</v>
      </c>
    </row>
    <row r="5355" spans="1:4" ht="13.5" x14ac:dyDescent="0.25">
      <c r="A5355" s="246">
        <v>102307</v>
      </c>
      <c r="B5355" s="246" t="s">
        <v>10596</v>
      </c>
      <c r="C5355" s="246" t="s">
        <v>6703</v>
      </c>
      <c r="D5355" s="247">
        <v>12.15</v>
      </c>
    </row>
    <row r="5356" spans="1:4" ht="13.5" x14ac:dyDescent="0.25">
      <c r="A5356" s="246">
        <v>102308</v>
      </c>
      <c r="B5356" s="246" t="s">
        <v>10597</v>
      </c>
      <c r="C5356" s="246" t="s">
        <v>6703</v>
      </c>
      <c r="D5356" s="247">
        <v>11.77</v>
      </c>
    </row>
    <row r="5357" spans="1:4" ht="13.5" x14ac:dyDescent="0.25">
      <c r="A5357" s="246">
        <v>102309</v>
      </c>
      <c r="B5357" s="246" t="s">
        <v>10598</v>
      </c>
      <c r="C5357" s="246" t="s">
        <v>6703</v>
      </c>
      <c r="D5357" s="247">
        <v>11.14</v>
      </c>
    </row>
    <row r="5358" spans="1:4" ht="13.5" x14ac:dyDescent="0.25">
      <c r="A5358" s="246">
        <v>102310</v>
      </c>
      <c r="B5358" s="246" t="s">
        <v>10599</v>
      </c>
      <c r="C5358" s="246" t="s">
        <v>6703</v>
      </c>
      <c r="D5358" s="247">
        <v>10.81</v>
      </c>
    </row>
    <row r="5359" spans="1:4" ht="13.5" x14ac:dyDescent="0.25">
      <c r="A5359" s="246">
        <v>102311</v>
      </c>
      <c r="B5359" s="246" t="s">
        <v>10600</v>
      </c>
      <c r="C5359" s="246" t="s">
        <v>6703</v>
      </c>
      <c r="D5359" s="247">
        <v>10.71</v>
      </c>
    </row>
    <row r="5360" spans="1:4" ht="13.5" x14ac:dyDescent="0.25">
      <c r="A5360" s="246">
        <v>102312</v>
      </c>
      <c r="B5360" s="246" t="s">
        <v>10601</v>
      </c>
      <c r="C5360" s="246" t="s">
        <v>6703</v>
      </c>
      <c r="D5360" s="247">
        <v>10.29</v>
      </c>
    </row>
    <row r="5361" spans="1:4" ht="13.5" x14ac:dyDescent="0.25">
      <c r="A5361" s="246">
        <v>102313</v>
      </c>
      <c r="B5361" s="246" t="s">
        <v>10602</v>
      </c>
      <c r="C5361" s="246" t="s">
        <v>6703</v>
      </c>
      <c r="D5361" s="247">
        <v>10.06</v>
      </c>
    </row>
    <row r="5362" spans="1:4" ht="13.5" x14ac:dyDescent="0.25">
      <c r="A5362" s="246">
        <v>102314</v>
      </c>
      <c r="B5362" s="246" t="s">
        <v>10603</v>
      </c>
      <c r="C5362" s="246" t="s">
        <v>6703</v>
      </c>
      <c r="D5362" s="247">
        <v>7.55</v>
      </c>
    </row>
    <row r="5363" spans="1:4" ht="13.5" x14ac:dyDescent="0.25">
      <c r="A5363" s="246">
        <v>102315</v>
      </c>
      <c r="B5363" s="246" t="s">
        <v>10604</v>
      </c>
      <c r="C5363" s="246" t="s">
        <v>6703</v>
      </c>
      <c r="D5363" s="247">
        <v>6.69</v>
      </c>
    </row>
    <row r="5364" spans="1:4" ht="13.5" x14ac:dyDescent="0.25">
      <c r="A5364" s="246">
        <v>102316</v>
      </c>
      <c r="B5364" s="246" t="s">
        <v>10605</v>
      </c>
      <c r="C5364" s="246" t="s">
        <v>6703</v>
      </c>
      <c r="D5364" s="247">
        <v>6.49</v>
      </c>
    </row>
    <row r="5365" spans="1:4" ht="13.5" x14ac:dyDescent="0.25">
      <c r="A5365" s="246">
        <v>102317</v>
      </c>
      <c r="B5365" s="246" t="s">
        <v>10606</v>
      </c>
      <c r="C5365" s="246" t="s">
        <v>6703</v>
      </c>
      <c r="D5365" s="247">
        <v>6.13</v>
      </c>
    </row>
    <row r="5366" spans="1:4" ht="13.5" x14ac:dyDescent="0.25">
      <c r="A5366" s="246">
        <v>102318</v>
      </c>
      <c r="B5366" s="246" t="s">
        <v>10607</v>
      </c>
      <c r="C5366" s="246" t="s">
        <v>6703</v>
      </c>
      <c r="D5366" s="247">
        <v>5.98</v>
      </c>
    </row>
    <row r="5367" spans="1:4" ht="13.5" x14ac:dyDescent="0.25">
      <c r="A5367" s="246">
        <v>102319</v>
      </c>
      <c r="B5367" s="246" t="s">
        <v>10608</v>
      </c>
      <c r="C5367" s="246" t="s">
        <v>6703</v>
      </c>
      <c r="D5367" s="247">
        <v>5.91</v>
      </c>
    </row>
    <row r="5368" spans="1:4" ht="13.5" x14ac:dyDescent="0.25">
      <c r="A5368" s="246">
        <v>102320</v>
      </c>
      <c r="B5368" s="246" t="s">
        <v>10609</v>
      </c>
      <c r="C5368" s="246" t="s">
        <v>6703</v>
      </c>
      <c r="D5368" s="247">
        <v>5.66</v>
      </c>
    </row>
    <row r="5369" spans="1:4" ht="13.5" x14ac:dyDescent="0.25">
      <c r="A5369" s="246">
        <v>102321</v>
      </c>
      <c r="B5369" s="246" t="s">
        <v>10610</v>
      </c>
      <c r="C5369" s="246" t="s">
        <v>6703</v>
      </c>
      <c r="D5369" s="247">
        <v>5.55</v>
      </c>
    </row>
    <row r="5370" spans="1:4" ht="13.5" x14ac:dyDescent="0.25">
      <c r="A5370" s="246">
        <v>102322</v>
      </c>
      <c r="B5370" s="246" t="s">
        <v>10611</v>
      </c>
      <c r="C5370" s="246" t="s">
        <v>6703</v>
      </c>
      <c r="D5370" s="247">
        <v>15.11</v>
      </c>
    </row>
    <row r="5371" spans="1:4" ht="13.5" x14ac:dyDescent="0.25">
      <c r="A5371" s="246">
        <v>102323</v>
      </c>
      <c r="B5371" s="246" t="s">
        <v>10612</v>
      </c>
      <c r="C5371" s="246" t="s">
        <v>6703</v>
      </c>
      <c r="D5371" s="247">
        <v>12.83</v>
      </c>
    </row>
    <row r="5372" spans="1:4" ht="13.5" x14ac:dyDescent="0.25">
      <c r="A5372" s="246">
        <v>102324</v>
      </c>
      <c r="B5372" s="246" t="s">
        <v>10613</v>
      </c>
      <c r="C5372" s="246" t="s">
        <v>6703</v>
      </c>
      <c r="D5372" s="247">
        <v>12.67</v>
      </c>
    </row>
    <row r="5373" spans="1:4" ht="13.5" x14ac:dyDescent="0.25">
      <c r="A5373" s="246">
        <v>102325</v>
      </c>
      <c r="B5373" s="246" t="s">
        <v>10614</v>
      </c>
      <c r="C5373" s="246" t="s">
        <v>6703</v>
      </c>
      <c r="D5373" s="247">
        <v>11.54</v>
      </c>
    </row>
    <row r="5374" spans="1:4" ht="13.5" x14ac:dyDescent="0.25">
      <c r="A5374" s="246">
        <v>102326</v>
      </c>
      <c r="B5374" s="246" t="s">
        <v>10615</v>
      </c>
      <c r="C5374" s="246" t="s">
        <v>6703</v>
      </c>
      <c r="D5374" s="247">
        <v>8.34</v>
      </c>
    </row>
    <row r="5375" spans="1:4" ht="13.5" x14ac:dyDescent="0.25">
      <c r="A5375" s="246">
        <v>102327</v>
      </c>
      <c r="B5375" s="246" t="s">
        <v>10616</v>
      </c>
      <c r="C5375" s="246" t="s">
        <v>6703</v>
      </c>
      <c r="D5375" s="247">
        <v>7.09</v>
      </c>
    </row>
    <row r="5376" spans="1:4" ht="13.5" x14ac:dyDescent="0.25">
      <c r="A5376" s="246">
        <v>102328</v>
      </c>
      <c r="B5376" s="246" t="s">
        <v>10617</v>
      </c>
      <c r="C5376" s="246" t="s">
        <v>6703</v>
      </c>
      <c r="D5376" s="247">
        <v>6.99</v>
      </c>
    </row>
    <row r="5377" spans="1:4" ht="13.5" x14ac:dyDescent="0.25">
      <c r="A5377" s="246">
        <v>102329</v>
      </c>
      <c r="B5377" s="246" t="s">
        <v>10618</v>
      </c>
      <c r="C5377" s="246" t="s">
        <v>6703</v>
      </c>
      <c r="D5377" s="247">
        <v>6.37</v>
      </c>
    </row>
    <row r="5378" spans="1:4" ht="13.5" x14ac:dyDescent="0.25">
      <c r="A5378" s="246">
        <v>94304</v>
      </c>
      <c r="B5378" s="246" t="s">
        <v>10619</v>
      </c>
      <c r="C5378" s="246" t="s">
        <v>6703</v>
      </c>
      <c r="D5378" s="247">
        <v>64</v>
      </c>
    </row>
    <row r="5379" spans="1:4" ht="13.5" x14ac:dyDescent="0.25">
      <c r="A5379" s="246">
        <v>94305</v>
      </c>
      <c r="B5379" s="246" t="s">
        <v>10620</v>
      </c>
      <c r="C5379" s="246" t="s">
        <v>6703</v>
      </c>
      <c r="D5379" s="247">
        <v>60.93</v>
      </c>
    </row>
    <row r="5380" spans="1:4" ht="13.5" x14ac:dyDescent="0.25">
      <c r="A5380" s="246">
        <v>94306</v>
      </c>
      <c r="B5380" s="246" t="s">
        <v>10621</v>
      </c>
      <c r="C5380" s="246" t="s">
        <v>6703</v>
      </c>
      <c r="D5380" s="247">
        <v>57.05</v>
      </c>
    </row>
    <row r="5381" spans="1:4" ht="13.5" x14ac:dyDescent="0.25">
      <c r="A5381" s="246">
        <v>94307</v>
      </c>
      <c r="B5381" s="246" t="s">
        <v>10622</v>
      </c>
      <c r="C5381" s="246" t="s">
        <v>6703</v>
      </c>
      <c r="D5381" s="247">
        <v>57.95</v>
      </c>
    </row>
    <row r="5382" spans="1:4" ht="13.5" x14ac:dyDescent="0.25">
      <c r="A5382" s="246">
        <v>94308</v>
      </c>
      <c r="B5382" s="246" t="s">
        <v>10623</v>
      </c>
      <c r="C5382" s="246" t="s">
        <v>6703</v>
      </c>
      <c r="D5382" s="247">
        <v>55.48</v>
      </c>
    </row>
    <row r="5383" spans="1:4" ht="13.5" x14ac:dyDescent="0.25">
      <c r="A5383" s="246">
        <v>94309</v>
      </c>
      <c r="B5383" s="246" t="s">
        <v>10624</v>
      </c>
      <c r="C5383" s="246" t="s">
        <v>6703</v>
      </c>
      <c r="D5383" s="247">
        <v>56.64</v>
      </c>
    </row>
    <row r="5384" spans="1:4" ht="13.5" x14ac:dyDescent="0.25">
      <c r="A5384" s="246">
        <v>94310</v>
      </c>
      <c r="B5384" s="246" t="s">
        <v>10625</v>
      </c>
      <c r="C5384" s="246" t="s">
        <v>6703</v>
      </c>
      <c r="D5384" s="247">
        <v>54.67</v>
      </c>
    </row>
    <row r="5385" spans="1:4" ht="13.5" x14ac:dyDescent="0.25">
      <c r="A5385" s="246">
        <v>94315</v>
      </c>
      <c r="B5385" s="246" t="s">
        <v>10626</v>
      </c>
      <c r="C5385" s="246" t="s">
        <v>6703</v>
      </c>
      <c r="D5385" s="247">
        <v>67.33</v>
      </c>
    </row>
    <row r="5386" spans="1:4" ht="13.5" x14ac:dyDescent="0.25">
      <c r="A5386" s="246">
        <v>94316</v>
      </c>
      <c r="B5386" s="246" t="s">
        <v>10627</v>
      </c>
      <c r="C5386" s="246" t="s">
        <v>6703</v>
      </c>
      <c r="D5386" s="247">
        <v>60.96</v>
      </c>
    </row>
    <row r="5387" spans="1:4" ht="13.5" x14ac:dyDescent="0.25">
      <c r="A5387" s="246">
        <v>94317</v>
      </c>
      <c r="B5387" s="246" t="s">
        <v>10628</v>
      </c>
      <c r="C5387" s="246" t="s">
        <v>6703</v>
      </c>
      <c r="D5387" s="247">
        <v>58.13</v>
      </c>
    </row>
    <row r="5388" spans="1:4" ht="13.5" x14ac:dyDescent="0.25">
      <c r="A5388" s="246">
        <v>94318</v>
      </c>
      <c r="B5388" s="246" t="s">
        <v>10629</v>
      </c>
      <c r="C5388" s="246" t="s">
        <v>6703</v>
      </c>
      <c r="D5388" s="247">
        <v>54.5</v>
      </c>
    </row>
    <row r="5389" spans="1:4" ht="13.5" x14ac:dyDescent="0.25">
      <c r="A5389" s="246">
        <v>94319</v>
      </c>
      <c r="B5389" s="246" t="s">
        <v>10630</v>
      </c>
      <c r="C5389" s="246" t="s">
        <v>6703</v>
      </c>
      <c r="D5389" s="247">
        <v>70.459999999999994</v>
      </c>
    </row>
    <row r="5390" spans="1:4" ht="13.5" x14ac:dyDescent="0.25">
      <c r="A5390" s="246">
        <v>94327</v>
      </c>
      <c r="B5390" s="246" t="s">
        <v>10631</v>
      </c>
      <c r="C5390" s="246" t="s">
        <v>6703</v>
      </c>
      <c r="D5390" s="247">
        <v>69.58</v>
      </c>
    </row>
    <row r="5391" spans="1:4" ht="13.5" x14ac:dyDescent="0.25">
      <c r="A5391" s="246">
        <v>94328</v>
      </c>
      <c r="B5391" s="246" t="s">
        <v>10632</v>
      </c>
      <c r="C5391" s="246" t="s">
        <v>6703</v>
      </c>
      <c r="D5391" s="247">
        <v>66.510000000000005</v>
      </c>
    </row>
    <row r="5392" spans="1:4" ht="13.5" x14ac:dyDescent="0.25">
      <c r="A5392" s="246">
        <v>94329</v>
      </c>
      <c r="B5392" s="246" t="s">
        <v>10633</v>
      </c>
      <c r="C5392" s="246" t="s">
        <v>6703</v>
      </c>
      <c r="D5392" s="247">
        <v>62.63</v>
      </c>
    </row>
    <row r="5393" spans="1:4" ht="13.5" x14ac:dyDescent="0.25">
      <c r="A5393" s="246">
        <v>94330</v>
      </c>
      <c r="B5393" s="246" t="s">
        <v>10634</v>
      </c>
      <c r="C5393" s="246" t="s">
        <v>6703</v>
      </c>
      <c r="D5393" s="247">
        <v>63.53</v>
      </c>
    </row>
    <row r="5394" spans="1:4" ht="13.5" x14ac:dyDescent="0.25">
      <c r="A5394" s="246">
        <v>94331</v>
      </c>
      <c r="B5394" s="246" t="s">
        <v>10635</v>
      </c>
      <c r="C5394" s="246" t="s">
        <v>6703</v>
      </c>
      <c r="D5394" s="247">
        <v>61.06</v>
      </c>
    </row>
    <row r="5395" spans="1:4" ht="13.5" x14ac:dyDescent="0.25">
      <c r="A5395" s="246">
        <v>94332</v>
      </c>
      <c r="B5395" s="246" t="s">
        <v>10636</v>
      </c>
      <c r="C5395" s="246" t="s">
        <v>6703</v>
      </c>
      <c r="D5395" s="247">
        <v>62.22</v>
      </c>
    </row>
    <row r="5396" spans="1:4" ht="13.5" x14ac:dyDescent="0.25">
      <c r="A5396" s="246">
        <v>94333</v>
      </c>
      <c r="B5396" s="246" t="s">
        <v>10637</v>
      </c>
      <c r="C5396" s="246" t="s">
        <v>6703</v>
      </c>
      <c r="D5396" s="247">
        <v>60.25</v>
      </c>
    </row>
    <row r="5397" spans="1:4" ht="13.5" x14ac:dyDescent="0.25">
      <c r="A5397" s="246">
        <v>94338</v>
      </c>
      <c r="B5397" s="246" t="s">
        <v>10638</v>
      </c>
      <c r="C5397" s="246" t="s">
        <v>6703</v>
      </c>
      <c r="D5397" s="247">
        <v>72.91</v>
      </c>
    </row>
    <row r="5398" spans="1:4" ht="13.5" x14ac:dyDescent="0.25">
      <c r="A5398" s="246">
        <v>94339</v>
      </c>
      <c r="B5398" s="246" t="s">
        <v>10639</v>
      </c>
      <c r="C5398" s="246" t="s">
        <v>6703</v>
      </c>
      <c r="D5398" s="247">
        <v>66.540000000000006</v>
      </c>
    </row>
    <row r="5399" spans="1:4" ht="13.5" x14ac:dyDescent="0.25">
      <c r="A5399" s="246">
        <v>94340</v>
      </c>
      <c r="B5399" s="246" t="s">
        <v>10640</v>
      </c>
      <c r="C5399" s="246" t="s">
        <v>6703</v>
      </c>
      <c r="D5399" s="247">
        <v>63.71</v>
      </c>
    </row>
    <row r="5400" spans="1:4" ht="13.5" x14ac:dyDescent="0.25">
      <c r="A5400" s="246">
        <v>94341</v>
      </c>
      <c r="B5400" s="246" t="s">
        <v>10641</v>
      </c>
      <c r="C5400" s="246" t="s">
        <v>6703</v>
      </c>
      <c r="D5400" s="247">
        <v>60.08</v>
      </c>
    </row>
    <row r="5401" spans="1:4" ht="13.5" x14ac:dyDescent="0.25">
      <c r="A5401" s="246">
        <v>94342</v>
      </c>
      <c r="B5401" s="246" t="s">
        <v>10642</v>
      </c>
      <c r="C5401" s="246" t="s">
        <v>6703</v>
      </c>
      <c r="D5401" s="247">
        <v>76.040000000000006</v>
      </c>
    </row>
    <row r="5402" spans="1:4" ht="13.5" x14ac:dyDescent="0.25">
      <c r="A5402" s="246">
        <v>96385</v>
      </c>
      <c r="B5402" s="246" t="s">
        <v>10643</v>
      </c>
      <c r="C5402" s="246" t="s">
        <v>6703</v>
      </c>
      <c r="D5402" s="247">
        <v>9.1300000000000008</v>
      </c>
    </row>
    <row r="5403" spans="1:4" ht="13.5" x14ac:dyDescent="0.25">
      <c r="A5403" s="246">
        <v>96386</v>
      </c>
      <c r="B5403" s="246" t="s">
        <v>10644</v>
      </c>
      <c r="C5403" s="246" t="s">
        <v>6703</v>
      </c>
      <c r="D5403" s="247">
        <v>6.78</v>
      </c>
    </row>
    <row r="5404" spans="1:4" ht="13.5" x14ac:dyDescent="0.25">
      <c r="A5404" s="246">
        <v>93360</v>
      </c>
      <c r="B5404" s="246" t="s">
        <v>10645</v>
      </c>
      <c r="C5404" s="246" t="s">
        <v>6703</v>
      </c>
      <c r="D5404" s="247">
        <v>18.66</v>
      </c>
    </row>
    <row r="5405" spans="1:4" ht="13.5" x14ac:dyDescent="0.25">
      <c r="A5405" s="246">
        <v>93361</v>
      </c>
      <c r="B5405" s="246" t="s">
        <v>10646</v>
      </c>
      <c r="C5405" s="246" t="s">
        <v>6703</v>
      </c>
      <c r="D5405" s="247">
        <v>15.71</v>
      </c>
    </row>
    <row r="5406" spans="1:4" ht="13.5" x14ac:dyDescent="0.25">
      <c r="A5406" s="246">
        <v>93362</v>
      </c>
      <c r="B5406" s="246" t="s">
        <v>10647</v>
      </c>
      <c r="C5406" s="246" t="s">
        <v>6703</v>
      </c>
      <c r="D5406" s="247">
        <v>11.74</v>
      </c>
    </row>
    <row r="5407" spans="1:4" ht="13.5" x14ac:dyDescent="0.25">
      <c r="A5407" s="246">
        <v>93363</v>
      </c>
      <c r="B5407" s="246" t="s">
        <v>10648</v>
      </c>
      <c r="C5407" s="246" t="s">
        <v>6703</v>
      </c>
      <c r="D5407" s="247">
        <v>12.63</v>
      </c>
    </row>
    <row r="5408" spans="1:4" ht="13.5" x14ac:dyDescent="0.25">
      <c r="A5408" s="246">
        <v>93364</v>
      </c>
      <c r="B5408" s="246" t="s">
        <v>10649</v>
      </c>
      <c r="C5408" s="246" t="s">
        <v>6703</v>
      </c>
      <c r="D5408" s="247">
        <v>10.15</v>
      </c>
    </row>
    <row r="5409" spans="1:4" ht="13.5" x14ac:dyDescent="0.25">
      <c r="A5409" s="246">
        <v>93365</v>
      </c>
      <c r="B5409" s="246" t="s">
        <v>10650</v>
      </c>
      <c r="C5409" s="246" t="s">
        <v>6703</v>
      </c>
      <c r="D5409" s="247">
        <v>11.24</v>
      </c>
    </row>
    <row r="5410" spans="1:4" ht="13.5" x14ac:dyDescent="0.25">
      <c r="A5410" s="246">
        <v>93366</v>
      </c>
      <c r="B5410" s="246" t="s">
        <v>10651</v>
      </c>
      <c r="C5410" s="246" t="s">
        <v>6703</v>
      </c>
      <c r="D5410" s="247">
        <v>9.36</v>
      </c>
    </row>
    <row r="5411" spans="1:4" ht="13.5" x14ac:dyDescent="0.25">
      <c r="A5411" s="246">
        <v>93367</v>
      </c>
      <c r="B5411" s="246" t="s">
        <v>10652</v>
      </c>
      <c r="C5411" s="246" t="s">
        <v>6703</v>
      </c>
      <c r="D5411" s="247">
        <v>17.38</v>
      </c>
    </row>
    <row r="5412" spans="1:4" ht="13.5" x14ac:dyDescent="0.25">
      <c r="A5412" s="246">
        <v>93368</v>
      </c>
      <c r="B5412" s="246" t="s">
        <v>10653</v>
      </c>
      <c r="C5412" s="246" t="s">
        <v>6703</v>
      </c>
      <c r="D5412" s="247">
        <v>14.33</v>
      </c>
    </row>
    <row r="5413" spans="1:4" ht="13.5" x14ac:dyDescent="0.25">
      <c r="A5413" s="246">
        <v>93369</v>
      </c>
      <c r="B5413" s="246" t="s">
        <v>10654</v>
      </c>
      <c r="C5413" s="246" t="s">
        <v>6703</v>
      </c>
      <c r="D5413" s="247">
        <v>10.45</v>
      </c>
    </row>
    <row r="5414" spans="1:4" ht="13.5" x14ac:dyDescent="0.25">
      <c r="A5414" s="246">
        <v>93370</v>
      </c>
      <c r="B5414" s="246" t="s">
        <v>10655</v>
      </c>
      <c r="C5414" s="246" t="s">
        <v>6703</v>
      </c>
      <c r="D5414" s="247">
        <v>11.35</v>
      </c>
    </row>
    <row r="5415" spans="1:4" ht="13.5" x14ac:dyDescent="0.25">
      <c r="A5415" s="246">
        <v>93371</v>
      </c>
      <c r="B5415" s="246" t="s">
        <v>10656</v>
      </c>
      <c r="C5415" s="246" t="s">
        <v>6703</v>
      </c>
      <c r="D5415" s="247">
        <v>8.8699999999999992</v>
      </c>
    </row>
    <row r="5416" spans="1:4" ht="13.5" x14ac:dyDescent="0.25">
      <c r="A5416" s="246">
        <v>93372</v>
      </c>
      <c r="B5416" s="246" t="s">
        <v>10657</v>
      </c>
      <c r="C5416" s="246" t="s">
        <v>6703</v>
      </c>
      <c r="D5416" s="247">
        <v>10.039999999999999</v>
      </c>
    </row>
    <row r="5417" spans="1:4" ht="13.5" x14ac:dyDescent="0.25">
      <c r="A5417" s="246">
        <v>93373</v>
      </c>
      <c r="B5417" s="246" t="s">
        <v>10658</v>
      </c>
      <c r="C5417" s="246" t="s">
        <v>6703</v>
      </c>
      <c r="D5417" s="247">
        <v>8.08</v>
      </c>
    </row>
    <row r="5418" spans="1:4" ht="13.5" x14ac:dyDescent="0.25">
      <c r="A5418" s="246">
        <v>93374</v>
      </c>
      <c r="B5418" s="246" t="s">
        <v>10659</v>
      </c>
      <c r="C5418" s="246" t="s">
        <v>6703</v>
      </c>
      <c r="D5418" s="247">
        <v>19.260000000000002</v>
      </c>
    </row>
    <row r="5419" spans="1:4" ht="13.5" x14ac:dyDescent="0.25">
      <c r="A5419" s="246">
        <v>93375</v>
      </c>
      <c r="B5419" s="246" t="s">
        <v>10660</v>
      </c>
      <c r="C5419" s="246" t="s">
        <v>6703</v>
      </c>
      <c r="D5419" s="247">
        <v>14.9</v>
      </c>
    </row>
    <row r="5420" spans="1:4" ht="13.5" x14ac:dyDescent="0.25">
      <c r="A5420" s="246">
        <v>93376</v>
      </c>
      <c r="B5420" s="246" t="s">
        <v>10661</v>
      </c>
      <c r="C5420" s="246" t="s">
        <v>6703</v>
      </c>
      <c r="D5420" s="247">
        <v>12.29</v>
      </c>
    </row>
    <row r="5421" spans="1:4" ht="13.5" x14ac:dyDescent="0.25">
      <c r="A5421" s="246">
        <v>93377</v>
      </c>
      <c r="B5421" s="246" t="s">
        <v>10662</v>
      </c>
      <c r="C5421" s="246" t="s">
        <v>6703</v>
      </c>
      <c r="D5421" s="247">
        <v>8.4499999999999993</v>
      </c>
    </row>
    <row r="5422" spans="1:4" ht="13.5" x14ac:dyDescent="0.25">
      <c r="A5422" s="246">
        <v>93378</v>
      </c>
      <c r="B5422" s="246" t="s">
        <v>10663</v>
      </c>
      <c r="C5422" s="246" t="s">
        <v>6703</v>
      </c>
      <c r="D5422" s="247">
        <v>17.95</v>
      </c>
    </row>
    <row r="5423" spans="1:4" ht="13.5" x14ac:dyDescent="0.25">
      <c r="A5423" s="246">
        <v>93379</v>
      </c>
      <c r="B5423" s="246" t="s">
        <v>10664</v>
      </c>
      <c r="C5423" s="246" t="s">
        <v>6703</v>
      </c>
      <c r="D5423" s="247">
        <v>13.92</v>
      </c>
    </row>
    <row r="5424" spans="1:4" ht="13.5" x14ac:dyDescent="0.25">
      <c r="A5424" s="246">
        <v>93380</v>
      </c>
      <c r="B5424" s="246" t="s">
        <v>10665</v>
      </c>
      <c r="C5424" s="246" t="s">
        <v>6703</v>
      </c>
      <c r="D5424" s="247">
        <v>11.52</v>
      </c>
    </row>
    <row r="5425" spans="1:4" ht="13.5" x14ac:dyDescent="0.25">
      <c r="A5425" s="246">
        <v>93381</v>
      </c>
      <c r="B5425" s="246" t="s">
        <v>10666</v>
      </c>
      <c r="C5425" s="246" t="s">
        <v>6703</v>
      </c>
      <c r="D5425" s="247">
        <v>7.9</v>
      </c>
    </row>
    <row r="5426" spans="1:4" ht="13.5" x14ac:dyDescent="0.25">
      <c r="A5426" s="246">
        <v>93382</v>
      </c>
      <c r="B5426" s="246" t="s">
        <v>10667</v>
      </c>
      <c r="C5426" s="246" t="s">
        <v>6703</v>
      </c>
      <c r="D5426" s="247">
        <v>23.85</v>
      </c>
    </row>
    <row r="5427" spans="1:4" ht="13.5" x14ac:dyDescent="0.25">
      <c r="A5427" s="246">
        <v>96995</v>
      </c>
      <c r="B5427" s="246" t="s">
        <v>10668</v>
      </c>
      <c r="C5427" s="246" t="s">
        <v>6703</v>
      </c>
      <c r="D5427" s="247">
        <v>40.36</v>
      </c>
    </row>
    <row r="5428" spans="1:4" ht="13.5" x14ac:dyDescent="0.25">
      <c r="A5428" s="246">
        <v>97916</v>
      </c>
      <c r="B5428" s="246" t="s">
        <v>10669</v>
      </c>
      <c r="C5428" s="246" t="s">
        <v>10670</v>
      </c>
      <c r="D5428" s="247">
        <v>2.0099999999999998</v>
      </c>
    </row>
    <row r="5429" spans="1:4" ht="13.5" x14ac:dyDescent="0.25">
      <c r="A5429" s="246">
        <v>97917</v>
      </c>
      <c r="B5429" s="246" t="s">
        <v>10671</v>
      </c>
      <c r="C5429" s="246" t="s">
        <v>10670</v>
      </c>
      <c r="D5429" s="247">
        <v>1.73</v>
      </c>
    </row>
    <row r="5430" spans="1:4" ht="13.5" x14ac:dyDescent="0.25">
      <c r="A5430" s="246">
        <v>97918</v>
      </c>
      <c r="B5430" s="246" t="s">
        <v>10672</v>
      </c>
      <c r="C5430" s="246" t="s">
        <v>10670</v>
      </c>
      <c r="D5430" s="247">
        <v>1.6</v>
      </c>
    </row>
    <row r="5431" spans="1:4" ht="13.5" x14ac:dyDescent="0.25">
      <c r="A5431" s="246">
        <v>97919</v>
      </c>
      <c r="B5431" s="246" t="s">
        <v>10673</v>
      </c>
      <c r="C5431" s="246" t="s">
        <v>10670</v>
      </c>
      <c r="D5431" s="247">
        <v>0.63</v>
      </c>
    </row>
    <row r="5432" spans="1:4" ht="13.5" x14ac:dyDescent="0.25">
      <c r="A5432" s="246">
        <v>101616</v>
      </c>
      <c r="B5432" s="246" t="s">
        <v>10674</v>
      </c>
      <c r="C5432" s="246" t="s">
        <v>5570</v>
      </c>
      <c r="D5432" s="247">
        <v>4.8600000000000003</v>
      </c>
    </row>
    <row r="5433" spans="1:4" ht="13.5" x14ac:dyDescent="0.25">
      <c r="A5433" s="246">
        <v>101617</v>
      </c>
      <c r="B5433" s="246" t="s">
        <v>10675</v>
      </c>
      <c r="C5433" s="246" t="s">
        <v>5570</v>
      </c>
      <c r="D5433" s="247">
        <v>2.38</v>
      </c>
    </row>
    <row r="5434" spans="1:4" ht="13.5" x14ac:dyDescent="0.25">
      <c r="A5434" s="246">
        <v>101618</v>
      </c>
      <c r="B5434" s="246" t="s">
        <v>10676</v>
      </c>
      <c r="C5434" s="246" t="s">
        <v>6703</v>
      </c>
      <c r="D5434" s="247">
        <v>188.42</v>
      </c>
    </row>
    <row r="5435" spans="1:4" ht="13.5" x14ac:dyDescent="0.25">
      <c r="A5435" s="246">
        <v>101619</v>
      </c>
      <c r="B5435" s="246" t="s">
        <v>10677</v>
      </c>
      <c r="C5435" s="246" t="s">
        <v>6703</v>
      </c>
      <c r="D5435" s="247">
        <v>225.61</v>
      </c>
    </row>
    <row r="5436" spans="1:4" ht="13.5" x14ac:dyDescent="0.25">
      <c r="A5436" s="246">
        <v>101620</v>
      </c>
      <c r="B5436" s="246" t="s">
        <v>10678</v>
      </c>
      <c r="C5436" s="246" t="s">
        <v>6703</v>
      </c>
      <c r="D5436" s="247">
        <v>169.02</v>
      </c>
    </row>
    <row r="5437" spans="1:4" ht="13.5" x14ac:dyDescent="0.25">
      <c r="A5437" s="246">
        <v>101621</v>
      </c>
      <c r="B5437" s="246" t="s">
        <v>10679</v>
      </c>
      <c r="C5437" s="246" t="s">
        <v>6703</v>
      </c>
      <c r="D5437" s="247">
        <v>206.22</v>
      </c>
    </row>
    <row r="5438" spans="1:4" ht="13.5" x14ac:dyDescent="0.25">
      <c r="A5438" s="246">
        <v>101622</v>
      </c>
      <c r="B5438" s="246" t="s">
        <v>10680</v>
      </c>
      <c r="C5438" s="246" t="s">
        <v>6703</v>
      </c>
      <c r="D5438" s="247">
        <v>163.47999999999999</v>
      </c>
    </row>
    <row r="5439" spans="1:4" ht="13.5" x14ac:dyDescent="0.25">
      <c r="A5439" s="246">
        <v>101623</v>
      </c>
      <c r="B5439" s="246" t="s">
        <v>10681</v>
      </c>
      <c r="C5439" s="246" t="s">
        <v>6703</v>
      </c>
      <c r="D5439" s="247">
        <v>194.87</v>
      </c>
    </row>
    <row r="5440" spans="1:4" ht="13.5" x14ac:dyDescent="0.25">
      <c r="A5440" s="246">
        <v>101624</v>
      </c>
      <c r="B5440" s="246" t="s">
        <v>10682</v>
      </c>
      <c r="C5440" s="246" t="s">
        <v>6703</v>
      </c>
      <c r="D5440" s="247">
        <v>161.12</v>
      </c>
    </row>
    <row r="5441" spans="1:4" ht="13.5" x14ac:dyDescent="0.25">
      <c r="A5441" s="246">
        <v>101625</v>
      </c>
      <c r="B5441" s="246" t="s">
        <v>10683</v>
      </c>
      <c r="C5441" s="246" t="s">
        <v>6703</v>
      </c>
      <c r="D5441" s="247">
        <v>134.02000000000001</v>
      </c>
    </row>
    <row r="5442" spans="1:4" ht="13.5" x14ac:dyDescent="0.25">
      <c r="A5442" s="246">
        <v>95606</v>
      </c>
      <c r="B5442" s="246" t="s">
        <v>10684</v>
      </c>
      <c r="C5442" s="246" t="s">
        <v>6703</v>
      </c>
      <c r="D5442" s="247">
        <v>1.94</v>
      </c>
    </row>
    <row r="5443" spans="1:4" ht="13.5" x14ac:dyDescent="0.25">
      <c r="A5443" s="246">
        <v>101159</v>
      </c>
      <c r="B5443" s="246" t="s">
        <v>10685</v>
      </c>
      <c r="C5443" s="246" t="s">
        <v>5570</v>
      </c>
      <c r="D5443" s="247">
        <v>126.63</v>
      </c>
    </row>
    <row r="5444" spans="1:4" ht="13.5" x14ac:dyDescent="0.25">
      <c r="A5444" s="246">
        <v>103322</v>
      </c>
      <c r="B5444" s="246" t="s">
        <v>10686</v>
      </c>
      <c r="C5444" s="246" t="s">
        <v>5570</v>
      </c>
      <c r="D5444" s="247">
        <v>55.62</v>
      </c>
    </row>
    <row r="5445" spans="1:4" ht="13.5" x14ac:dyDescent="0.25">
      <c r="A5445" s="246">
        <v>103323</v>
      </c>
      <c r="B5445" s="246" t="s">
        <v>10687</v>
      </c>
      <c r="C5445" s="246" t="s">
        <v>5570</v>
      </c>
      <c r="D5445" s="247">
        <v>56.74</v>
      </c>
    </row>
    <row r="5446" spans="1:4" ht="13.5" x14ac:dyDescent="0.25">
      <c r="A5446" s="246">
        <v>103324</v>
      </c>
      <c r="B5446" s="246" t="s">
        <v>10688</v>
      </c>
      <c r="C5446" s="246" t="s">
        <v>5570</v>
      </c>
      <c r="D5446" s="247">
        <v>73.94</v>
      </c>
    </row>
    <row r="5447" spans="1:4" ht="13.5" x14ac:dyDescent="0.25">
      <c r="A5447" s="246">
        <v>103325</v>
      </c>
      <c r="B5447" s="246" t="s">
        <v>10689</v>
      </c>
      <c r="C5447" s="246" t="s">
        <v>5570</v>
      </c>
      <c r="D5447" s="247">
        <v>75.209999999999994</v>
      </c>
    </row>
    <row r="5448" spans="1:4" ht="13.5" x14ac:dyDescent="0.25">
      <c r="A5448" s="246">
        <v>103326</v>
      </c>
      <c r="B5448" s="246" t="s">
        <v>10690</v>
      </c>
      <c r="C5448" s="246" t="s">
        <v>5570</v>
      </c>
      <c r="D5448" s="247">
        <v>90.36</v>
      </c>
    </row>
    <row r="5449" spans="1:4" ht="13.5" x14ac:dyDescent="0.25">
      <c r="A5449" s="246">
        <v>103327</v>
      </c>
      <c r="B5449" s="246" t="s">
        <v>10691</v>
      </c>
      <c r="C5449" s="246" t="s">
        <v>5570</v>
      </c>
      <c r="D5449" s="247">
        <v>91.86</v>
      </c>
    </row>
    <row r="5450" spans="1:4" ht="13.5" x14ac:dyDescent="0.25">
      <c r="A5450" s="246">
        <v>103328</v>
      </c>
      <c r="B5450" s="246" t="s">
        <v>10692</v>
      </c>
      <c r="C5450" s="246" t="s">
        <v>5570</v>
      </c>
      <c r="D5450" s="247">
        <v>78.91</v>
      </c>
    </row>
    <row r="5451" spans="1:4" ht="13.5" x14ac:dyDescent="0.25">
      <c r="A5451" s="246">
        <v>103329</v>
      </c>
      <c r="B5451" s="246" t="s">
        <v>10693</v>
      </c>
      <c r="C5451" s="246" t="s">
        <v>5570</v>
      </c>
      <c r="D5451" s="247">
        <v>79.900000000000006</v>
      </c>
    </row>
    <row r="5452" spans="1:4" ht="13.5" x14ac:dyDescent="0.25">
      <c r="A5452" s="246">
        <v>103330</v>
      </c>
      <c r="B5452" s="246" t="s">
        <v>10694</v>
      </c>
      <c r="C5452" s="246" t="s">
        <v>5570</v>
      </c>
      <c r="D5452" s="247">
        <v>76.349999999999994</v>
      </c>
    </row>
    <row r="5453" spans="1:4" ht="13.5" x14ac:dyDescent="0.25">
      <c r="A5453" s="246">
        <v>103331</v>
      </c>
      <c r="B5453" s="246" t="s">
        <v>10695</v>
      </c>
      <c r="C5453" s="246" t="s">
        <v>5570</v>
      </c>
      <c r="D5453" s="247">
        <v>77.41</v>
      </c>
    </row>
    <row r="5454" spans="1:4" ht="13.5" x14ac:dyDescent="0.25">
      <c r="A5454" s="246">
        <v>103332</v>
      </c>
      <c r="B5454" s="246" t="s">
        <v>10696</v>
      </c>
      <c r="C5454" s="246" t="s">
        <v>5570</v>
      </c>
      <c r="D5454" s="247">
        <v>103.13</v>
      </c>
    </row>
    <row r="5455" spans="1:4" ht="13.5" x14ac:dyDescent="0.25">
      <c r="A5455" s="246">
        <v>103333</v>
      </c>
      <c r="B5455" s="246" t="s">
        <v>10697</v>
      </c>
      <c r="C5455" s="246" t="s">
        <v>5570</v>
      </c>
      <c r="D5455" s="247">
        <v>104.27</v>
      </c>
    </row>
    <row r="5456" spans="1:4" ht="13.5" x14ac:dyDescent="0.25">
      <c r="A5456" s="246">
        <v>103334</v>
      </c>
      <c r="B5456" s="246" t="s">
        <v>10698</v>
      </c>
      <c r="C5456" s="246" t="s">
        <v>5570</v>
      </c>
      <c r="D5456" s="247">
        <v>129.09</v>
      </c>
    </row>
    <row r="5457" spans="1:4" ht="13.5" x14ac:dyDescent="0.25">
      <c r="A5457" s="246">
        <v>103335</v>
      </c>
      <c r="B5457" s="246" t="s">
        <v>10699</v>
      </c>
      <c r="C5457" s="246" t="s">
        <v>5570</v>
      </c>
      <c r="D5457" s="247">
        <v>131.07</v>
      </c>
    </row>
    <row r="5458" spans="1:4" ht="13.5" x14ac:dyDescent="0.25">
      <c r="A5458" s="246">
        <v>103350</v>
      </c>
      <c r="B5458" s="246" t="s">
        <v>10700</v>
      </c>
      <c r="C5458" s="246" t="s">
        <v>5570</v>
      </c>
      <c r="D5458" s="247">
        <v>157.80000000000001</v>
      </c>
    </row>
    <row r="5459" spans="1:4" ht="13.5" x14ac:dyDescent="0.25">
      <c r="A5459" s="246">
        <v>103351</v>
      </c>
      <c r="B5459" s="246" t="s">
        <v>10701</v>
      </c>
      <c r="C5459" s="246" t="s">
        <v>5570</v>
      </c>
      <c r="D5459" s="247">
        <v>159.25</v>
      </c>
    </row>
    <row r="5460" spans="1:4" ht="13.5" x14ac:dyDescent="0.25">
      <c r="A5460" s="246">
        <v>103356</v>
      </c>
      <c r="B5460" s="246" t="s">
        <v>10702</v>
      </c>
      <c r="C5460" s="246" t="s">
        <v>5570</v>
      </c>
      <c r="D5460" s="247">
        <v>51.67</v>
      </c>
    </row>
    <row r="5461" spans="1:4" ht="13.5" x14ac:dyDescent="0.25">
      <c r="A5461" s="246">
        <v>103357</v>
      </c>
      <c r="B5461" s="246" t="s">
        <v>10703</v>
      </c>
      <c r="C5461" s="246" t="s">
        <v>5570</v>
      </c>
      <c r="D5461" s="247">
        <v>52.5</v>
      </c>
    </row>
    <row r="5462" spans="1:4" ht="13.5" x14ac:dyDescent="0.25">
      <c r="A5462" s="246">
        <v>89282</v>
      </c>
      <c r="B5462" s="246" t="s">
        <v>10704</v>
      </c>
      <c r="C5462" s="246" t="s">
        <v>5570</v>
      </c>
      <c r="D5462" s="247">
        <v>75.150000000000006</v>
      </c>
    </row>
    <row r="5463" spans="1:4" ht="13.5" x14ac:dyDescent="0.25">
      <c r="A5463" s="246">
        <v>89283</v>
      </c>
      <c r="B5463" s="246" t="s">
        <v>10705</v>
      </c>
      <c r="C5463" s="246" t="s">
        <v>5570</v>
      </c>
      <c r="D5463" s="247">
        <v>76.47</v>
      </c>
    </row>
    <row r="5464" spans="1:4" ht="13.5" x14ac:dyDescent="0.25">
      <c r="A5464" s="246">
        <v>89284</v>
      </c>
      <c r="B5464" s="246" t="s">
        <v>10706</v>
      </c>
      <c r="C5464" s="246" t="s">
        <v>5570</v>
      </c>
      <c r="D5464" s="247">
        <v>68.239999999999995</v>
      </c>
    </row>
    <row r="5465" spans="1:4" ht="13.5" x14ac:dyDescent="0.25">
      <c r="A5465" s="246">
        <v>89285</v>
      </c>
      <c r="B5465" s="246" t="s">
        <v>10707</v>
      </c>
      <c r="C5465" s="246" t="s">
        <v>5570</v>
      </c>
      <c r="D5465" s="247">
        <v>69.56</v>
      </c>
    </row>
    <row r="5466" spans="1:4" ht="13.5" x14ac:dyDescent="0.25">
      <c r="A5466" s="246">
        <v>89286</v>
      </c>
      <c r="B5466" s="246" t="s">
        <v>10708</v>
      </c>
      <c r="C5466" s="246" t="s">
        <v>5570</v>
      </c>
      <c r="D5466" s="247">
        <v>79.709999999999994</v>
      </c>
    </row>
    <row r="5467" spans="1:4" ht="13.5" x14ac:dyDescent="0.25">
      <c r="A5467" s="246">
        <v>89287</v>
      </c>
      <c r="B5467" s="246" t="s">
        <v>10709</v>
      </c>
      <c r="C5467" s="246" t="s">
        <v>5570</v>
      </c>
      <c r="D5467" s="247">
        <v>81.03</v>
      </c>
    </row>
    <row r="5468" spans="1:4" ht="13.5" x14ac:dyDescent="0.25">
      <c r="A5468" s="246">
        <v>89288</v>
      </c>
      <c r="B5468" s="246" t="s">
        <v>10710</v>
      </c>
      <c r="C5468" s="246" t="s">
        <v>5570</v>
      </c>
      <c r="D5468" s="247">
        <v>70.8</v>
      </c>
    </row>
    <row r="5469" spans="1:4" ht="13.5" x14ac:dyDescent="0.25">
      <c r="A5469" s="246">
        <v>89289</v>
      </c>
      <c r="B5469" s="246" t="s">
        <v>10711</v>
      </c>
      <c r="C5469" s="246" t="s">
        <v>5570</v>
      </c>
      <c r="D5469" s="247">
        <v>72.12</v>
      </c>
    </row>
    <row r="5470" spans="1:4" ht="13.5" x14ac:dyDescent="0.25">
      <c r="A5470" s="246">
        <v>89290</v>
      </c>
      <c r="B5470" s="246" t="s">
        <v>10712</v>
      </c>
      <c r="C5470" s="246" t="s">
        <v>5570</v>
      </c>
      <c r="D5470" s="247">
        <v>84.44</v>
      </c>
    </row>
    <row r="5471" spans="1:4" ht="13.5" x14ac:dyDescent="0.25">
      <c r="A5471" s="246">
        <v>89291</v>
      </c>
      <c r="B5471" s="246" t="s">
        <v>10713</v>
      </c>
      <c r="C5471" s="246" t="s">
        <v>5570</v>
      </c>
      <c r="D5471" s="247">
        <v>85.9</v>
      </c>
    </row>
    <row r="5472" spans="1:4" ht="13.5" x14ac:dyDescent="0.25">
      <c r="A5472" s="246">
        <v>89292</v>
      </c>
      <c r="B5472" s="246" t="s">
        <v>10714</v>
      </c>
      <c r="C5472" s="246" t="s">
        <v>5570</v>
      </c>
      <c r="D5472" s="247">
        <v>77.5</v>
      </c>
    </row>
    <row r="5473" spans="1:4" ht="13.5" x14ac:dyDescent="0.25">
      <c r="A5473" s="246">
        <v>89293</v>
      </c>
      <c r="B5473" s="246" t="s">
        <v>10715</v>
      </c>
      <c r="C5473" s="246" t="s">
        <v>5570</v>
      </c>
      <c r="D5473" s="247">
        <v>78.959999999999994</v>
      </c>
    </row>
    <row r="5474" spans="1:4" ht="13.5" x14ac:dyDescent="0.25">
      <c r="A5474" s="246">
        <v>89294</v>
      </c>
      <c r="B5474" s="246" t="s">
        <v>10716</v>
      </c>
      <c r="C5474" s="246" t="s">
        <v>5570</v>
      </c>
      <c r="D5474" s="247">
        <v>90.97</v>
      </c>
    </row>
    <row r="5475" spans="1:4" ht="13.5" x14ac:dyDescent="0.25">
      <c r="A5475" s="246">
        <v>89295</v>
      </c>
      <c r="B5475" s="246" t="s">
        <v>10717</v>
      </c>
      <c r="C5475" s="246" t="s">
        <v>5570</v>
      </c>
      <c r="D5475" s="247">
        <v>92.43</v>
      </c>
    </row>
    <row r="5476" spans="1:4" ht="13.5" x14ac:dyDescent="0.25">
      <c r="A5476" s="246">
        <v>89296</v>
      </c>
      <c r="B5476" s="246" t="s">
        <v>10718</v>
      </c>
      <c r="C5476" s="246" t="s">
        <v>5570</v>
      </c>
      <c r="D5476" s="247">
        <v>81</v>
      </c>
    </row>
    <row r="5477" spans="1:4" ht="13.5" x14ac:dyDescent="0.25">
      <c r="A5477" s="246">
        <v>89297</v>
      </c>
      <c r="B5477" s="246" t="s">
        <v>10719</v>
      </c>
      <c r="C5477" s="246" t="s">
        <v>5570</v>
      </c>
      <c r="D5477" s="247">
        <v>82.46</v>
      </c>
    </row>
    <row r="5478" spans="1:4" ht="13.5" x14ac:dyDescent="0.25">
      <c r="A5478" s="246">
        <v>89298</v>
      </c>
      <c r="B5478" s="246" t="s">
        <v>10720</v>
      </c>
      <c r="C5478" s="246" t="s">
        <v>5570</v>
      </c>
      <c r="D5478" s="247">
        <v>86.12</v>
      </c>
    </row>
    <row r="5479" spans="1:4" ht="13.5" x14ac:dyDescent="0.25">
      <c r="A5479" s="246">
        <v>89299</v>
      </c>
      <c r="B5479" s="246" t="s">
        <v>10721</v>
      </c>
      <c r="C5479" s="246" t="s">
        <v>5570</v>
      </c>
      <c r="D5479" s="247">
        <v>87.99</v>
      </c>
    </row>
    <row r="5480" spans="1:4" ht="13.5" x14ac:dyDescent="0.25">
      <c r="A5480" s="246">
        <v>89300</v>
      </c>
      <c r="B5480" s="246" t="s">
        <v>10722</v>
      </c>
      <c r="C5480" s="246" t="s">
        <v>5570</v>
      </c>
      <c r="D5480" s="247">
        <v>79.2</v>
      </c>
    </row>
    <row r="5481" spans="1:4" ht="13.5" x14ac:dyDescent="0.25">
      <c r="A5481" s="246">
        <v>89301</v>
      </c>
      <c r="B5481" s="246" t="s">
        <v>10723</v>
      </c>
      <c r="C5481" s="246" t="s">
        <v>5570</v>
      </c>
      <c r="D5481" s="247">
        <v>81.069999999999993</v>
      </c>
    </row>
    <row r="5482" spans="1:4" ht="13.5" x14ac:dyDescent="0.25">
      <c r="A5482" s="246">
        <v>89302</v>
      </c>
      <c r="B5482" s="246" t="s">
        <v>10724</v>
      </c>
      <c r="C5482" s="246" t="s">
        <v>5570</v>
      </c>
      <c r="D5482" s="247">
        <v>93.8</v>
      </c>
    </row>
    <row r="5483" spans="1:4" ht="13.5" x14ac:dyDescent="0.25">
      <c r="A5483" s="246">
        <v>89303</v>
      </c>
      <c r="B5483" s="246" t="s">
        <v>10725</v>
      </c>
      <c r="C5483" s="246" t="s">
        <v>5570</v>
      </c>
      <c r="D5483" s="247">
        <v>95.67</v>
      </c>
    </row>
    <row r="5484" spans="1:4" ht="13.5" x14ac:dyDescent="0.25">
      <c r="A5484" s="246">
        <v>89304</v>
      </c>
      <c r="B5484" s="246" t="s">
        <v>10726</v>
      </c>
      <c r="C5484" s="246" t="s">
        <v>5570</v>
      </c>
      <c r="D5484" s="247">
        <v>83.7</v>
      </c>
    </row>
    <row r="5485" spans="1:4" ht="13.5" x14ac:dyDescent="0.25">
      <c r="A5485" s="246">
        <v>89305</v>
      </c>
      <c r="B5485" s="246" t="s">
        <v>10727</v>
      </c>
      <c r="C5485" s="246" t="s">
        <v>5570</v>
      </c>
      <c r="D5485" s="247">
        <v>85.57</v>
      </c>
    </row>
    <row r="5486" spans="1:4" ht="13.5" x14ac:dyDescent="0.25">
      <c r="A5486" s="246">
        <v>89306</v>
      </c>
      <c r="B5486" s="246" t="s">
        <v>10728</v>
      </c>
      <c r="C5486" s="246" t="s">
        <v>5570</v>
      </c>
      <c r="D5486" s="247">
        <v>95.68</v>
      </c>
    </row>
    <row r="5487" spans="1:4" ht="13.5" x14ac:dyDescent="0.25">
      <c r="A5487" s="246">
        <v>89307</v>
      </c>
      <c r="B5487" s="246" t="s">
        <v>10729</v>
      </c>
      <c r="C5487" s="246" t="s">
        <v>5570</v>
      </c>
      <c r="D5487" s="247">
        <v>97.75</v>
      </c>
    </row>
    <row r="5488" spans="1:4" ht="13.5" x14ac:dyDescent="0.25">
      <c r="A5488" s="246">
        <v>89308</v>
      </c>
      <c r="B5488" s="246" t="s">
        <v>10730</v>
      </c>
      <c r="C5488" s="246" t="s">
        <v>5570</v>
      </c>
      <c r="D5488" s="247">
        <v>88.74</v>
      </c>
    </row>
    <row r="5489" spans="1:4" ht="13.5" x14ac:dyDescent="0.25">
      <c r="A5489" s="246">
        <v>89309</v>
      </c>
      <c r="B5489" s="246" t="s">
        <v>10731</v>
      </c>
      <c r="C5489" s="246" t="s">
        <v>5570</v>
      </c>
      <c r="D5489" s="247">
        <v>90.81</v>
      </c>
    </row>
    <row r="5490" spans="1:4" ht="13.5" x14ac:dyDescent="0.25">
      <c r="A5490" s="246">
        <v>89310</v>
      </c>
      <c r="B5490" s="246" t="s">
        <v>10732</v>
      </c>
      <c r="C5490" s="246" t="s">
        <v>5570</v>
      </c>
      <c r="D5490" s="247">
        <v>109.23</v>
      </c>
    </row>
    <row r="5491" spans="1:4" ht="13.5" x14ac:dyDescent="0.25">
      <c r="A5491" s="246">
        <v>89311</v>
      </c>
      <c r="B5491" s="246" t="s">
        <v>10733</v>
      </c>
      <c r="C5491" s="246" t="s">
        <v>5570</v>
      </c>
      <c r="D5491" s="247">
        <v>111.3</v>
      </c>
    </row>
    <row r="5492" spans="1:4" ht="13.5" x14ac:dyDescent="0.25">
      <c r="A5492" s="246">
        <v>89312</v>
      </c>
      <c r="B5492" s="246" t="s">
        <v>10734</v>
      </c>
      <c r="C5492" s="246" t="s">
        <v>5570</v>
      </c>
      <c r="D5492" s="247">
        <v>94.18</v>
      </c>
    </row>
    <row r="5493" spans="1:4" ht="13.5" x14ac:dyDescent="0.25">
      <c r="A5493" s="246">
        <v>89313</v>
      </c>
      <c r="B5493" s="246" t="s">
        <v>10735</v>
      </c>
      <c r="C5493" s="246" t="s">
        <v>5570</v>
      </c>
      <c r="D5493" s="247">
        <v>96.25</v>
      </c>
    </row>
    <row r="5494" spans="1:4" ht="13.5" x14ac:dyDescent="0.25">
      <c r="A5494" s="246">
        <v>101157</v>
      </c>
      <c r="B5494" s="246" t="s">
        <v>10736</v>
      </c>
      <c r="C5494" s="246" t="s">
        <v>5570</v>
      </c>
      <c r="D5494" s="247">
        <v>60.5</v>
      </c>
    </row>
    <row r="5495" spans="1:4" ht="13.5" x14ac:dyDescent="0.25">
      <c r="A5495" s="246">
        <v>101158</v>
      </c>
      <c r="B5495" s="246" t="s">
        <v>10737</v>
      </c>
      <c r="C5495" s="246" t="s">
        <v>5570</v>
      </c>
      <c r="D5495" s="247">
        <v>79.75</v>
      </c>
    </row>
    <row r="5496" spans="1:4" ht="13.5" x14ac:dyDescent="0.25">
      <c r="A5496" s="246">
        <v>101162</v>
      </c>
      <c r="B5496" s="246" t="s">
        <v>10738</v>
      </c>
      <c r="C5496" s="246" t="s">
        <v>5570</v>
      </c>
      <c r="D5496" s="247">
        <v>142.30000000000001</v>
      </c>
    </row>
    <row r="5497" spans="1:4" ht="13.5" x14ac:dyDescent="0.25">
      <c r="A5497" s="246">
        <v>103316</v>
      </c>
      <c r="B5497" s="246" t="s">
        <v>10739</v>
      </c>
      <c r="C5497" s="246" t="s">
        <v>5570</v>
      </c>
      <c r="D5497" s="247">
        <v>64.290000000000006</v>
      </c>
    </row>
    <row r="5498" spans="1:4" ht="13.5" x14ac:dyDescent="0.25">
      <c r="A5498" s="246">
        <v>103317</v>
      </c>
      <c r="B5498" s="246" t="s">
        <v>10740</v>
      </c>
      <c r="C5498" s="246" t="s">
        <v>5570</v>
      </c>
      <c r="D5498" s="247">
        <v>65.23</v>
      </c>
    </row>
    <row r="5499" spans="1:4" ht="13.5" x14ac:dyDescent="0.25">
      <c r="A5499" s="246">
        <v>103318</v>
      </c>
      <c r="B5499" s="246" t="s">
        <v>10741</v>
      </c>
      <c r="C5499" s="246" t="s">
        <v>5570</v>
      </c>
      <c r="D5499" s="247">
        <v>83.34</v>
      </c>
    </row>
    <row r="5500" spans="1:4" ht="13.5" x14ac:dyDescent="0.25">
      <c r="A5500" s="246">
        <v>103319</v>
      </c>
      <c r="B5500" s="246" t="s">
        <v>10742</v>
      </c>
      <c r="C5500" s="246" t="s">
        <v>5570</v>
      </c>
      <c r="D5500" s="247">
        <v>84.44</v>
      </c>
    </row>
    <row r="5501" spans="1:4" ht="13.5" x14ac:dyDescent="0.25">
      <c r="A5501" s="246">
        <v>103320</v>
      </c>
      <c r="B5501" s="246" t="s">
        <v>10743</v>
      </c>
      <c r="C5501" s="246" t="s">
        <v>5570</v>
      </c>
      <c r="D5501" s="247">
        <v>101.24</v>
      </c>
    </row>
    <row r="5502" spans="1:4" ht="13.5" x14ac:dyDescent="0.25">
      <c r="A5502" s="246">
        <v>103321</v>
      </c>
      <c r="B5502" s="246" t="s">
        <v>10744</v>
      </c>
      <c r="C5502" s="246" t="s">
        <v>5570</v>
      </c>
      <c r="D5502" s="247">
        <v>102.62</v>
      </c>
    </row>
    <row r="5503" spans="1:4" ht="13.5" x14ac:dyDescent="0.25">
      <c r="A5503" s="246">
        <v>103336</v>
      </c>
      <c r="B5503" s="246" t="s">
        <v>10745</v>
      </c>
      <c r="C5503" s="246" t="s">
        <v>5570</v>
      </c>
      <c r="D5503" s="247">
        <v>71.459999999999994</v>
      </c>
    </row>
    <row r="5504" spans="1:4" ht="13.5" x14ac:dyDescent="0.25">
      <c r="A5504" s="246">
        <v>103337</v>
      </c>
      <c r="B5504" s="246" t="s">
        <v>10746</v>
      </c>
      <c r="C5504" s="246" t="s">
        <v>5570</v>
      </c>
      <c r="D5504" s="247">
        <v>72.400000000000006</v>
      </c>
    </row>
    <row r="5505" spans="1:4" ht="13.5" x14ac:dyDescent="0.25">
      <c r="A5505" s="246">
        <v>103338</v>
      </c>
      <c r="B5505" s="246" t="s">
        <v>10747</v>
      </c>
      <c r="C5505" s="246" t="s">
        <v>5570</v>
      </c>
      <c r="D5505" s="247">
        <v>93.96</v>
      </c>
    </row>
    <row r="5506" spans="1:4" ht="13.5" x14ac:dyDescent="0.25">
      <c r="A5506" s="246">
        <v>103339</v>
      </c>
      <c r="B5506" s="246" t="s">
        <v>10748</v>
      </c>
      <c r="C5506" s="246" t="s">
        <v>5570</v>
      </c>
      <c r="D5506" s="247">
        <v>95.06</v>
      </c>
    </row>
    <row r="5507" spans="1:4" ht="13.5" x14ac:dyDescent="0.25">
      <c r="A5507" s="246">
        <v>103340</v>
      </c>
      <c r="B5507" s="246" t="s">
        <v>10749</v>
      </c>
      <c r="C5507" s="246" t="s">
        <v>5570</v>
      </c>
      <c r="D5507" s="247">
        <v>114.96</v>
      </c>
    </row>
    <row r="5508" spans="1:4" ht="13.5" x14ac:dyDescent="0.25">
      <c r="A5508" s="246">
        <v>103341</v>
      </c>
      <c r="B5508" s="246" t="s">
        <v>10750</v>
      </c>
      <c r="C5508" s="246" t="s">
        <v>5570</v>
      </c>
      <c r="D5508" s="247">
        <v>116.34</v>
      </c>
    </row>
    <row r="5509" spans="1:4" ht="13.5" x14ac:dyDescent="0.25">
      <c r="A5509" s="246">
        <v>103342</v>
      </c>
      <c r="B5509" s="246" t="s">
        <v>10751</v>
      </c>
      <c r="C5509" s="246" t="s">
        <v>5570</v>
      </c>
      <c r="D5509" s="247">
        <v>97.34</v>
      </c>
    </row>
    <row r="5510" spans="1:4" ht="13.5" x14ac:dyDescent="0.25">
      <c r="A5510" s="246">
        <v>103343</v>
      </c>
      <c r="B5510" s="246" t="s">
        <v>10752</v>
      </c>
      <c r="C5510" s="246" t="s">
        <v>5570</v>
      </c>
      <c r="D5510" s="247">
        <v>98.56</v>
      </c>
    </row>
    <row r="5511" spans="1:4" ht="13.5" x14ac:dyDescent="0.25">
      <c r="A5511" s="246">
        <v>89453</v>
      </c>
      <c r="B5511" s="246" t="s">
        <v>10753</v>
      </c>
      <c r="C5511" s="246" t="s">
        <v>5570</v>
      </c>
      <c r="D5511" s="247">
        <v>78.98</v>
      </c>
    </row>
    <row r="5512" spans="1:4" ht="13.5" x14ac:dyDescent="0.25">
      <c r="A5512" s="246">
        <v>89454</v>
      </c>
      <c r="B5512" s="246" t="s">
        <v>10754</v>
      </c>
      <c r="C5512" s="246" t="s">
        <v>5570</v>
      </c>
      <c r="D5512" s="247">
        <v>74.31</v>
      </c>
    </row>
    <row r="5513" spans="1:4" ht="13.5" x14ac:dyDescent="0.25">
      <c r="A5513" s="246">
        <v>89455</v>
      </c>
      <c r="B5513" s="246" t="s">
        <v>10755</v>
      </c>
      <c r="C5513" s="246" t="s">
        <v>5570</v>
      </c>
      <c r="D5513" s="247">
        <v>97.84</v>
      </c>
    </row>
    <row r="5514" spans="1:4" ht="13.5" x14ac:dyDescent="0.25">
      <c r="A5514" s="246">
        <v>89456</v>
      </c>
      <c r="B5514" s="246" t="s">
        <v>10756</v>
      </c>
      <c r="C5514" s="246" t="s">
        <v>5570</v>
      </c>
      <c r="D5514" s="247">
        <v>92.66</v>
      </c>
    </row>
    <row r="5515" spans="1:4" ht="13.5" x14ac:dyDescent="0.25">
      <c r="A5515" s="246">
        <v>89457</v>
      </c>
      <c r="B5515" s="246" t="s">
        <v>10757</v>
      </c>
      <c r="C5515" s="246" t="s">
        <v>5570</v>
      </c>
      <c r="D5515" s="247">
        <v>83.16</v>
      </c>
    </row>
    <row r="5516" spans="1:4" ht="13.5" x14ac:dyDescent="0.25">
      <c r="A5516" s="246">
        <v>89458</v>
      </c>
      <c r="B5516" s="246" t="s">
        <v>10758</v>
      </c>
      <c r="C5516" s="246" t="s">
        <v>5570</v>
      </c>
      <c r="D5516" s="247">
        <v>76.709999999999994</v>
      </c>
    </row>
    <row r="5517" spans="1:4" ht="13.5" x14ac:dyDescent="0.25">
      <c r="A5517" s="246">
        <v>89459</v>
      </c>
      <c r="B5517" s="246" t="s">
        <v>10759</v>
      </c>
      <c r="C5517" s="246" t="s">
        <v>5570</v>
      </c>
      <c r="D5517" s="247">
        <v>102.37</v>
      </c>
    </row>
    <row r="5518" spans="1:4" ht="13.5" x14ac:dyDescent="0.25">
      <c r="A5518" s="246">
        <v>89460</v>
      </c>
      <c r="B5518" s="246" t="s">
        <v>10760</v>
      </c>
      <c r="C5518" s="246" t="s">
        <v>5570</v>
      </c>
      <c r="D5518" s="247">
        <v>95.39</v>
      </c>
    </row>
    <row r="5519" spans="1:4" ht="13.5" x14ac:dyDescent="0.25">
      <c r="A5519" s="246">
        <v>89462</v>
      </c>
      <c r="B5519" s="246" t="s">
        <v>10761</v>
      </c>
      <c r="C5519" s="246" t="s">
        <v>5570</v>
      </c>
      <c r="D5519" s="247">
        <v>94.17</v>
      </c>
    </row>
    <row r="5520" spans="1:4" ht="13.5" x14ac:dyDescent="0.25">
      <c r="A5520" s="246">
        <v>89463</v>
      </c>
      <c r="B5520" s="246" t="s">
        <v>10762</v>
      </c>
      <c r="C5520" s="246" t="s">
        <v>5570</v>
      </c>
      <c r="D5520" s="247">
        <v>89.41</v>
      </c>
    </row>
    <row r="5521" spans="1:4" ht="13.5" x14ac:dyDescent="0.25">
      <c r="A5521" s="246">
        <v>89464</v>
      </c>
      <c r="B5521" s="246" t="s">
        <v>10763</v>
      </c>
      <c r="C5521" s="246" t="s">
        <v>5570</v>
      </c>
      <c r="D5521" s="247">
        <v>113.26</v>
      </c>
    </row>
    <row r="5522" spans="1:4" ht="13.5" x14ac:dyDescent="0.25">
      <c r="A5522" s="246">
        <v>89465</v>
      </c>
      <c r="B5522" s="246" t="s">
        <v>10764</v>
      </c>
      <c r="C5522" s="246" t="s">
        <v>5570</v>
      </c>
      <c r="D5522" s="247">
        <v>108.18</v>
      </c>
    </row>
    <row r="5523" spans="1:4" ht="13.5" x14ac:dyDescent="0.25">
      <c r="A5523" s="246">
        <v>89466</v>
      </c>
      <c r="B5523" s="246" t="s">
        <v>10765</v>
      </c>
      <c r="C5523" s="246" t="s">
        <v>5570</v>
      </c>
      <c r="D5523" s="247">
        <v>100.06</v>
      </c>
    </row>
    <row r="5524" spans="1:4" ht="13.5" x14ac:dyDescent="0.25">
      <c r="A5524" s="246">
        <v>89467</v>
      </c>
      <c r="B5524" s="246" t="s">
        <v>10766</v>
      </c>
      <c r="C5524" s="246" t="s">
        <v>5570</v>
      </c>
      <c r="D5524" s="247">
        <v>92.89</v>
      </c>
    </row>
    <row r="5525" spans="1:4" ht="13.5" x14ac:dyDescent="0.25">
      <c r="A5525" s="246">
        <v>89468</v>
      </c>
      <c r="B5525" s="246" t="s">
        <v>10767</v>
      </c>
      <c r="C5525" s="246" t="s">
        <v>5570</v>
      </c>
      <c r="D5525" s="247">
        <v>119.35</v>
      </c>
    </row>
    <row r="5526" spans="1:4" ht="13.5" x14ac:dyDescent="0.25">
      <c r="A5526" s="246">
        <v>89469</v>
      </c>
      <c r="B5526" s="246" t="s">
        <v>10768</v>
      </c>
      <c r="C5526" s="246" t="s">
        <v>5570</v>
      </c>
      <c r="D5526" s="247">
        <v>111.85</v>
      </c>
    </row>
    <row r="5527" spans="1:4" ht="13.5" x14ac:dyDescent="0.25">
      <c r="A5527" s="246">
        <v>89470</v>
      </c>
      <c r="B5527" s="246" t="s">
        <v>10769</v>
      </c>
      <c r="C5527" s="246" t="s">
        <v>5570</v>
      </c>
      <c r="D5527" s="247">
        <v>91.6</v>
      </c>
    </row>
    <row r="5528" spans="1:4" ht="13.5" x14ac:dyDescent="0.25">
      <c r="A5528" s="246">
        <v>89471</v>
      </c>
      <c r="B5528" s="246" t="s">
        <v>10770</v>
      </c>
      <c r="C5528" s="246" t="s">
        <v>5570</v>
      </c>
      <c r="D5528" s="247">
        <v>86.93</v>
      </c>
    </row>
    <row r="5529" spans="1:4" ht="13.5" x14ac:dyDescent="0.25">
      <c r="A5529" s="246">
        <v>89472</v>
      </c>
      <c r="B5529" s="246" t="s">
        <v>10771</v>
      </c>
      <c r="C5529" s="246" t="s">
        <v>5570</v>
      </c>
      <c r="D5529" s="247">
        <v>110.44</v>
      </c>
    </row>
    <row r="5530" spans="1:4" ht="13.5" x14ac:dyDescent="0.25">
      <c r="A5530" s="246">
        <v>89473</v>
      </c>
      <c r="B5530" s="246" t="s">
        <v>10772</v>
      </c>
      <c r="C5530" s="246" t="s">
        <v>5570</v>
      </c>
      <c r="D5530" s="247">
        <v>105.49</v>
      </c>
    </row>
    <row r="5531" spans="1:4" ht="13.5" x14ac:dyDescent="0.25">
      <c r="A5531" s="246">
        <v>89474</v>
      </c>
      <c r="B5531" s="246" t="s">
        <v>10773</v>
      </c>
      <c r="C5531" s="246" t="s">
        <v>5570</v>
      </c>
      <c r="D5531" s="247">
        <v>99.24</v>
      </c>
    </row>
    <row r="5532" spans="1:4" ht="13.5" x14ac:dyDescent="0.25">
      <c r="A5532" s="246">
        <v>89475</v>
      </c>
      <c r="B5532" s="246" t="s">
        <v>10774</v>
      </c>
      <c r="C5532" s="246" t="s">
        <v>5570</v>
      </c>
      <c r="D5532" s="247">
        <v>91.22</v>
      </c>
    </row>
    <row r="5533" spans="1:4" ht="13.5" x14ac:dyDescent="0.25">
      <c r="A5533" s="246">
        <v>89476</v>
      </c>
      <c r="B5533" s="246" t="s">
        <v>10775</v>
      </c>
      <c r="C5533" s="246" t="s">
        <v>5570</v>
      </c>
      <c r="D5533" s="247">
        <v>118.65</v>
      </c>
    </row>
    <row r="5534" spans="1:4" ht="13.5" x14ac:dyDescent="0.25">
      <c r="A5534" s="246">
        <v>89477</v>
      </c>
      <c r="B5534" s="246" t="s">
        <v>10776</v>
      </c>
      <c r="C5534" s="246" t="s">
        <v>5570</v>
      </c>
      <c r="D5534" s="247">
        <v>110.31</v>
      </c>
    </row>
    <row r="5535" spans="1:4" ht="13.5" x14ac:dyDescent="0.25">
      <c r="A5535" s="246">
        <v>89478</v>
      </c>
      <c r="B5535" s="246" t="s">
        <v>10777</v>
      </c>
      <c r="C5535" s="246" t="s">
        <v>5570</v>
      </c>
      <c r="D5535" s="247">
        <v>107.05</v>
      </c>
    </row>
    <row r="5536" spans="1:4" ht="13.5" x14ac:dyDescent="0.25">
      <c r="A5536" s="246">
        <v>89479</v>
      </c>
      <c r="B5536" s="246" t="s">
        <v>10778</v>
      </c>
      <c r="C5536" s="246" t="s">
        <v>5570</v>
      </c>
      <c r="D5536" s="247">
        <v>102.29</v>
      </c>
    </row>
    <row r="5537" spans="1:4" ht="13.5" x14ac:dyDescent="0.25">
      <c r="A5537" s="246">
        <v>89480</v>
      </c>
      <c r="B5537" s="246" t="s">
        <v>10779</v>
      </c>
      <c r="C5537" s="246" t="s">
        <v>5570</v>
      </c>
      <c r="D5537" s="247">
        <v>126.16</v>
      </c>
    </row>
    <row r="5538" spans="1:4" ht="13.5" x14ac:dyDescent="0.25">
      <c r="A5538" s="246">
        <v>89483</v>
      </c>
      <c r="B5538" s="246" t="s">
        <v>10780</v>
      </c>
      <c r="C5538" s="246" t="s">
        <v>5570</v>
      </c>
      <c r="D5538" s="247">
        <v>121.28</v>
      </c>
    </row>
    <row r="5539" spans="1:4" ht="13.5" x14ac:dyDescent="0.25">
      <c r="A5539" s="246">
        <v>89484</v>
      </c>
      <c r="B5539" s="246" t="s">
        <v>10781</v>
      </c>
      <c r="C5539" s="246" t="s">
        <v>5570</v>
      </c>
      <c r="D5539" s="247">
        <v>116.4</v>
      </c>
    </row>
    <row r="5540" spans="1:4" ht="13.5" x14ac:dyDescent="0.25">
      <c r="A5540" s="246">
        <v>89486</v>
      </c>
      <c r="B5540" s="246" t="s">
        <v>10782</v>
      </c>
      <c r="C5540" s="246" t="s">
        <v>5570</v>
      </c>
      <c r="D5540" s="247">
        <v>107.87</v>
      </c>
    </row>
    <row r="5541" spans="1:4" ht="13.5" x14ac:dyDescent="0.25">
      <c r="A5541" s="246">
        <v>89487</v>
      </c>
      <c r="B5541" s="246" t="s">
        <v>10783</v>
      </c>
      <c r="C5541" s="246" t="s">
        <v>5570</v>
      </c>
      <c r="D5541" s="247">
        <v>135.91</v>
      </c>
    </row>
    <row r="5542" spans="1:4" ht="13.5" x14ac:dyDescent="0.25">
      <c r="A5542" s="246">
        <v>89488</v>
      </c>
      <c r="B5542" s="246" t="s">
        <v>10784</v>
      </c>
      <c r="C5542" s="246" t="s">
        <v>5570</v>
      </c>
      <c r="D5542" s="247">
        <v>127.06</v>
      </c>
    </row>
    <row r="5543" spans="1:4" ht="13.5" x14ac:dyDescent="0.25">
      <c r="A5543" s="246">
        <v>91815</v>
      </c>
      <c r="B5543" s="246" t="s">
        <v>10785</v>
      </c>
      <c r="C5543" s="246" t="s">
        <v>5570</v>
      </c>
      <c r="D5543" s="247">
        <v>78.209999999999994</v>
      </c>
    </row>
    <row r="5544" spans="1:4" ht="13.5" x14ac:dyDescent="0.25">
      <c r="A5544" s="246">
        <v>91816</v>
      </c>
      <c r="B5544" s="246" t="s">
        <v>10786</v>
      </c>
      <c r="C5544" s="246" t="s">
        <v>5570</v>
      </c>
      <c r="D5544" s="247">
        <v>93.96</v>
      </c>
    </row>
    <row r="5545" spans="1:4" ht="13.5" x14ac:dyDescent="0.25">
      <c r="A5545" s="246">
        <v>101161</v>
      </c>
      <c r="B5545" s="246" t="s">
        <v>10787</v>
      </c>
      <c r="C5545" s="246" t="s">
        <v>5570</v>
      </c>
      <c r="D5545" s="247">
        <v>190.72</v>
      </c>
    </row>
    <row r="5546" spans="1:4" ht="13.5" x14ac:dyDescent="0.25">
      <c r="A5546" s="246">
        <v>101163</v>
      </c>
      <c r="B5546" s="246" t="s">
        <v>10788</v>
      </c>
      <c r="C5546" s="246" t="s">
        <v>5570</v>
      </c>
      <c r="D5546" s="247">
        <v>768.19</v>
      </c>
    </row>
    <row r="5547" spans="1:4" ht="13.5" x14ac:dyDescent="0.25">
      <c r="A5547" s="246">
        <v>101164</v>
      </c>
      <c r="B5547" s="246" t="s">
        <v>10789</v>
      </c>
      <c r="C5547" s="246" t="s">
        <v>5570</v>
      </c>
      <c r="D5547" s="247">
        <v>779.11</v>
      </c>
    </row>
    <row r="5548" spans="1:4" ht="13.5" x14ac:dyDescent="0.25">
      <c r="A5548" s="246">
        <v>96358</v>
      </c>
      <c r="B5548" s="246" t="s">
        <v>10790</v>
      </c>
      <c r="C5548" s="246" t="s">
        <v>5570</v>
      </c>
      <c r="D5548" s="247">
        <v>98.73</v>
      </c>
    </row>
    <row r="5549" spans="1:4" ht="13.5" x14ac:dyDescent="0.25">
      <c r="A5549" s="246">
        <v>96359</v>
      </c>
      <c r="B5549" s="246" t="s">
        <v>10791</v>
      </c>
      <c r="C5549" s="246" t="s">
        <v>5570</v>
      </c>
      <c r="D5549" s="247">
        <v>113.38</v>
      </c>
    </row>
    <row r="5550" spans="1:4" ht="13.5" x14ac:dyDescent="0.25">
      <c r="A5550" s="246">
        <v>96360</v>
      </c>
      <c r="B5550" s="246" t="s">
        <v>10792</v>
      </c>
      <c r="C5550" s="246" t="s">
        <v>5570</v>
      </c>
      <c r="D5550" s="247">
        <v>137.25</v>
      </c>
    </row>
    <row r="5551" spans="1:4" ht="13.5" x14ac:dyDescent="0.25">
      <c r="A5551" s="246">
        <v>96361</v>
      </c>
      <c r="B5551" s="246" t="s">
        <v>10793</v>
      </c>
      <c r="C5551" s="246" t="s">
        <v>5570</v>
      </c>
      <c r="D5551" s="247">
        <v>166.12</v>
      </c>
    </row>
    <row r="5552" spans="1:4" ht="13.5" x14ac:dyDescent="0.25">
      <c r="A5552" s="246">
        <v>96362</v>
      </c>
      <c r="B5552" s="246" t="s">
        <v>10794</v>
      </c>
      <c r="C5552" s="246" t="s">
        <v>5570</v>
      </c>
      <c r="D5552" s="247">
        <v>125.8</v>
      </c>
    </row>
    <row r="5553" spans="1:4" ht="13.5" x14ac:dyDescent="0.25">
      <c r="A5553" s="246">
        <v>96363</v>
      </c>
      <c r="B5553" s="246" t="s">
        <v>10795</v>
      </c>
      <c r="C5553" s="246" t="s">
        <v>5570</v>
      </c>
      <c r="D5553" s="247">
        <v>140.75</v>
      </c>
    </row>
    <row r="5554" spans="1:4" ht="13.5" x14ac:dyDescent="0.25">
      <c r="A5554" s="246">
        <v>96364</v>
      </c>
      <c r="B5554" s="246" t="s">
        <v>10796</v>
      </c>
      <c r="C5554" s="246" t="s">
        <v>5570</v>
      </c>
      <c r="D5554" s="247">
        <v>164.32</v>
      </c>
    </row>
    <row r="5555" spans="1:4" ht="13.5" x14ac:dyDescent="0.25">
      <c r="A5555" s="246">
        <v>96365</v>
      </c>
      <c r="B5555" s="246" t="s">
        <v>10797</v>
      </c>
      <c r="C5555" s="246" t="s">
        <v>5570</v>
      </c>
      <c r="D5555" s="247">
        <v>193.46</v>
      </c>
    </row>
    <row r="5556" spans="1:4" ht="13.5" x14ac:dyDescent="0.25">
      <c r="A5556" s="246">
        <v>96366</v>
      </c>
      <c r="B5556" s="246" t="s">
        <v>10798</v>
      </c>
      <c r="C5556" s="246" t="s">
        <v>5570</v>
      </c>
      <c r="D5556" s="247">
        <v>152.88</v>
      </c>
    </row>
    <row r="5557" spans="1:4" ht="13.5" x14ac:dyDescent="0.25">
      <c r="A5557" s="246">
        <v>96367</v>
      </c>
      <c r="B5557" s="246" t="s">
        <v>10799</v>
      </c>
      <c r="C5557" s="246" t="s">
        <v>5570</v>
      </c>
      <c r="D5557" s="247">
        <v>168.06</v>
      </c>
    </row>
    <row r="5558" spans="1:4" ht="13.5" x14ac:dyDescent="0.25">
      <c r="A5558" s="246">
        <v>96368</v>
      </c>
      <c r="B5558" s="246" t="s">
        <v>10800</v>
      </c>
      <c r="C5558" s="246" t="s">
        <v>5570</v>
      </c>
      <c r="D5558" s="247">
        <v>191.4</v>
      </c>
    </row>
    <row r="5559" spans="1:4" ht="13.5" x14ac:dyDescent="0.25">
      <c r="A5559" s="246">
        <v>96369</v>
      </c>
      <c r="B5559" s="246" t="s">
        <v>10801</v>
      </c>
      <c r="C5559" s="246" t="s">
        <v>5570</v>
      </c>
      <c r="D5559" s="247">
        <v>220.8</v>
      </c>
    </row>
    <row r="5560" spans="1:4" ht="13.5" x14ac:dyDescent="0.25">
      <c r="A5560" s="246">
        <v>96370</v>
      </c>
      <c r="B5560" s="246" t="s">
        <v>10802</v>
      </c>
      <c r="C5560" s="246" t="s">
        <v>5570</v>
      </c>
      <c r="D5560" s="247">
        <v>69.06</v>
      </c>
    </row>
    <row r="5561" spans="1:4" ht="13.5" x14ac:dyDescent="0.25">
      <c r="A5561" s="246">
        <v>96371</v>
      </c>
      <c r="B5561" s="246" t="s">
        <v>10803</v>
      </c>
      <c r="C5561" s="246" t="s">
        <v>5570</v>
      </c>
      <c r="D5561" s="247">
        <v>83.57</v>
      </c>
    </row>
    <row r="5562" spans="1:4" ht="13.5" x14ac:dyDescent="0.25">
      <c r="A5562" s="246">
        <v>96373</v>
      </c>
      <c r="B5562" s="246" t="s">
        <v>10804</v>
      </c>
      <c r="C5562" s="246" t="s">
        <v>5237</v>
      </c>
      <c r="D5562" s="247">
        <v>14.26</v>
      </c>
    </row>
    <row r="5563" spans="1:4" ht="13.5" x14ac:dyDescent="0.25">
      <c r="A5563" s="246">
        <v>96374</v>
      </c>
      <c r="B5563" s="246" t="s">
        <v>10805</v>
      </c>
      <c r="C5563" s="246" t="s">
        <v>5237</v>
      </c>
      <c r="D5563" s="247">
        <v>23.35</v>
      </c>
    </row>
    <row r="5564" spans="1:4" ht="13.5" x14ac:dyDescent="0.25">
      <c r="A5564" s="246">
        <v>102235</v>
      </c>
      <c r="B5564" s="246" t="s">
        <v>10806</v>
      </c>
      <c r="C5564" s="246" t="s">
        <v>5570</v>
      </c>
      <c r="D5564" s="247">
        <v>525.82000000000005</v>
      </c>
    </row>
    <row r="5565" spans="1:4" ht="13.5" x14ac:dyDescent="0.25">
      <c r="A5565" s="246">
        <v>102253</v>
      </c>
      <c r="B5565" s="246" t="s">
        <v>10807</v>
      </c>
      <c r="C5565" s="246" t="s">
        <v>5570</v>
      </c>
      <c r="D5565" s="247">
        <v>739.67</v>
      </c>
    </row>
    <row r="5566" spans="1:4" ht="13.5" x14ac:dyDescent="0.25">
      <c r="A5566" s="246">
        <v>102254</v>
      </c>
      <c r="B5566" s="246" t="s">
        <v>10808</v>
      </c>
      <c r="C5566" s="246" t="s">
        <v>5570</v>
      </c>
      <c r="D5566" s="247">
        <v>701.54</v>
      </c>
    </row>
    <row r="5567" spans="1:4" ht="13.5" x14ac:dyDescent="0.25">
      <c r="A5567" s="246">
        <v>102255</v>
      </c>
      <c r="B5567" s="246" t="s">
        <v>10809</v>
      </c>
      <c r="C5567" s="246" t="s">
        <v>5570</v>
      </c>
      <c r="D5567" s="247">
        <v>750.02</v>
      </c>
    </row>
    <row r="5568" spans="1:4" ht="13.5" x14ac:dyDescent="0.25">
      <c r="A5568" s="246">
        <v>102256</v>
      </c>
      <c r="B5568" s="246" t="s">
        <v>10810</v>
      </c>
      <c r="C5568" s="246" t="s">
        <v>5570</v>
      </c>
      <c r="D5568" s="247">
        <v>819.55</v>
      </c>
    </row>
    <row r="5569" spans="1:4" ht="13.5" x14ac:dyDescent="0.25">
      <c r="A5569" s="246">
        <v>102257</v>
      </c>
      <c r="B5569" s="246" t="s">
        <v>10811</v>
      </c>
      <c r="C5569" s="246" t="s">
        <v>5570</v>
      </c>
      <c r="D5569" s="247">
        <v>255.67</v>
      </c>
    </row>
    <row r="5570" spans="1:4" ht="13.5" x14ac:dyDescent="0.25">
      <c r="A5570" s="246">
        <v>102258</v>
      </c>
      <c r="B5570" s="246" t="s">
        <v>10812</v>
      </c>
      <c r="C5570" s="246" t="s">
        <v>5570</v>
      </c>
      <c r="D5570" s="247">
        <v>283.74</v>
      </c>
    </row>
    <row r="5571" spans="1:4" ht="13.5" x14ac:dyDescent="0.25">
      <c r="A5571" s="246">
        <v>101154</v>
      </c>
      <c r="B5571" s="246" t="s">
        <v>10813</v>
      </c>
      <c r="C5571" s="246" t="s">
        <v>5570</v>
      </c>
      <c r="D5571" s="247">
        <v>110.66</v>
      </c>
    </row>
    <row r="5572" spans="1:4" ht="13.5" x14ac:dyDescent="0.25">
      <c r="A5572" s="246">
        <v>101155</v>
      </c>
      <c r="B5572" s="246" t="s">
        <v>10814</v>
      </c>
      <c r="C5572" s="246" t="s">
        <v>5570</v>
      </c>
      <c r="D5572" s="247">
        <v>156.25</v>
      </c>
    </row>
    <row r="5573" spans="1:4" ht="13.5" x14ac:dyDescent="0.25">
      <c r="A5573" s="246">
        <v>101156</v>
      </c>
      <c r="B5573" s="246" t="s">
        <v>10815</v>
      </c>
      <c r="C5573" s="246" t="s">
        <v>5570</v>
      </c>
      <c r="D5573" s="247">
        <v>230.58</v>
      </c>
    </row>
    <row r="5574" spans="1:4" ht="13.5" x14ac:dyDescent="0.25">
      <c r="A5574" s="246">
        <v>101810</v>
      </c>
      <c r="B5574" s="246" t="s">
        <v>10816</v>
      </c>
      <c r="C5574" s="246" t="s">
        <v>6703</v>
      </c>
      <c r="D5574" s="248">
        <v>1450.19</v>
      </c>
    </row>
    <row r="5575" spans="1:4" ht="13.5" x14ac:dyDescent="0.25">
      <c r="A5575" s="246">
        <v>101811</v>
      </c>
      <c r="B5575" s="246" t="s">
        <v>10817</v>
      </c>
      <c r="C5575" s="246" t="s">
        <v>6703</v>
      </c>
      <c r="D5575" s="247">
        <v>938.83</v>
      </c>
    </row>
    <row r="5576" spans="1:4" ht="13.5" x14ac:dyDescent="0.25">
      <c r="A5576" s="246">
        <v>101812</v>
      </c>
      <c r="B5576" s="246" t="s">
        <v>10818</v>
      </c>
      <c r="C5576" s="246" t="s">
        <v>6703</v>
      </c>
      <c r="D5576" s="248">
        <v>1573.08</v>
      </c>
    </row>
    <row r="5577" spans="1:4" ht="13.5" x14ac:dyDescent="0.25">
      <c r="A5577" s="246">
        <v>101813</v>
      </c>
      <c r="B5577" s="246" t="s">
        <v>10819</v>
      </c>
      <c r="C5577" s="246" t="s">
        <v>6703</v>
      </c>
      <c r="D5577" s="248">
        <v>1061.72</v>
      </c>
    </row>
    <row r="5578" spans="1:4" ht="13.5" x14ac:dyDescent="0.25">
      <c r="A5578" s="246">
        <v>101814</v>
      </c>
      <c r="B5578" s="246" t="s">
        <v>10820</v>
      </c>
      <c r="C5578" s="246" t="s">
        <v>5570</v>
      </c>
      <c r="D5578" s="247">
        <v>36.9</v>
      </c>
    </row>
    <row r="5579" spans="1:4" ht="13.5" x14ac:dyDescent="0.25">
      <c r="A5579" s="246">
        <v>101815</v>
      </c>
      <c r="B5579" s="246" t="s">
        <v>10821</v>
      </c>
      <c r="C5579" s="246" t="s">
        <v>5570</v>
      </c>
      <c r="D5579" s="247">
        <v>72.87</v>
      </c>
    </row>
    <row r="5580" spans="1:4" ht="13.5" x14ac:dyDescent="0.25">
      <c r="A5580" s="246">
        <v>101816</v>
      </c>
      <c r="B5580" s="246" t="s">
        <v>10822</v>
      </c>
      <c r="C5580" s="246" t="s">
        <v>5570</v>
      </c>
      <c r="D5580" s="247">
        <v>58.52</v>
      </c>
    </row>
    <row r="5581" spans="1:4" ht="13.5" x14ac:dyDescent="0.25">
      <c r="A5581" s="246">
        <v>101817</v>
      </c>
      <c r="B5581" s="246" t="s">
        <v>10823</v>
      </c>
      <c r="C5581" s="246" t="s">
        <v>5570</v>
      </c>
      <c r="D5581" s="247">
        <v>40.17</v>
      </c>
    </row>
    <row r="5582" spans="1:4" ht="13.5" x14ac:dyDescent="0.25">
      <c r="A5582" s="246">
        <v>101818</v>
      </c>
      <c r="B5582" s="246" t="s">
        <v>10824</v>
      </c>
      <c r="C5582" s="246" t="s">
        <v>5570</v>
      </c>
      <c r="D5582" s="247">
        <v>58</v>
      </c>
    </row>
    <row r="5583" spans="1:4" ht="13.5" x14ac:dyDescent="0.25">
      <c r="A5583" s="246">
        <v>101819</v>
      </c>
      <c r="B5583" s="246" t="s">
        <v>10825</v>
      </c>
      <c r="C5583" s="246" t="s">
        <v>5570</v>
      </c>
      <c r="D5583" s="247">
        <v>52.03</v>
      </c>
    </row>
    <row r="5584" spans="1:4" ht="13.5" x14ac:dyDescent="0.25">
      <c r="A5584" s="246">
        <v>101820</v>
      </c>
      <c r="B5584" s="246" t="s">
        <v>10826</v>
      </c>
      <c r="C5584" s="246" t="s">
        <v>5570</v>
      </c>
      <c r="D5584" s="247">
        <v>32.28</v>
      </c>
    </row>
    <row r="5585" spans="1:4" ht="13.5" x14ac:dyDescent="0.25">
      <c r="A5585" s="246">
        <v>101822</v>
      </c>
      <c r="B5585" s="246" t="s">
        <v>10827</v>
      </c>
      <c r="C5585" s="246" t="s">
        <v>6703</v>
      </c>
      <c r="D5585" s="247">
        <v>89.98</v>
      </c>
    </row>
    <row r="5586" spans="1:4" ht="13.5" x14ac:dyDescent="0.25">
      <c r="A5586" s="246">
        <v>101823</v>
      </c>
      <c r="B5586" s="246" t="s">
        <v>10828</v>
      </c>
      <c r="C5586" s="246" t="s">
        <v>6703</v>
      </c>
      <c r="D5586" s="247">
        <v>124.66</v>
      </c>
    </row>
    <row r="5587" spans="1:4" ht="13.5" x14ac:dyDescent="0.25">
      <c r="A5587" s="246">
        <v>101824</v>
      </c>
      <c r="B5587" s="246" t="s">
        <v>10829</v>
      </c>
      <c r="C5587" s="246" t="s">
        <v>6703</v>
      </c>
      <c r="D5587" s="247">
        <v>156.94999999999999</v>
      </c>
    </row>
    <row r="5588" spans="1:4" ht="13.5" x14ac:dyDescent="0.25">
      <c r="A5588" s="246">
        <v>101825</v>
      </c>
      <c r="B5588" s="246" t="s">
        <v>10830</v>
      </c>
      <c r="C5588" s="246" t="s">
        <v>6703</v>
      </c>
      <c r="D5588" s="247">
        <v>188.37</v>
      </c>
    </row>
    <row r="5589" spans="1:4" ht="13.5" x14ac:dyDescent="0.25">
      <c r="A5589" s="246">
        <v>101826</v>
      </c>
      <c r="B5589" s="246" t="s">
        <v>10831</v>
      </c>
      <c r="C5589" s="246" t="s">
        <v>6703</v>
      </c>
      <c r="D5589" s="247">
        <v>219.38</v>
      </c>
    </row>
    <row r="5590" spans="1:4" ht="13.5" x14ac:dyDescent="0.25">
      <c r="A5590" s="246">
        <v>101827</v>
      </c>
      <c r="B5590" s="246" t="s">
        <v>10832</v>
      </c>
      <c r="C5590" s="246" t="s">
        <v>6703</v>
      </c>
      <c r="D5590" s="247">
        <v>159.62</v>
      </c>
    </row>
    <row r="5591" spans="1:4" ht="13.5" x14ac:dyDescent="0.25">
      <c r="A5591" s="246">
        <v>101828</v>
      </c>
      <c r="B5591" s="246" t="s">
        <v>10833</v>
      </c>
      <c r="C5591" s="246" t="s">
        <v>6703</v>
      </c>
      <c r="D5591" s="247">
        <v>148.02000000000001</v>
      </c>
    </row>
    <row r="5592" spans="1:4" ht="13.5" x14ac:dyDescent="0.25">
      <c r="A5592" s="246">
        <v>101829</v>
      </c>
      <c r="B5592" s="246" t="s">
        <v>10834</v>
      </c>
      <c r="C5592" s="246" t="s">
        <v>6703</v>
      </c>
      <c r="D5592" s="247">
        <v>223.81</v>
      </c>
    </row>
    <row r="5593" spans="1:4" ht="13.5" x14ac:dyDescent="0.25">
      <c r="A5593" s="246">
        <v>101830</v>
      </c>
      <c r="B5593" s="246" t="s">
        <v>10835</v>
      </c>
      <c r="C5593" s="246" t="s">
        <v>6703</v>
      </c>
      <c r="D5593" s="247">
        <v>253.83</v>
      </c>
    </row>
    <row r="5594" spans="1:4" ht="13.5" x14ac:dyDescent="0.25">
      <c r="A5594" s="246">
        <v>101831</v>
      </c>
      <c r="B5594" s="246" t="s">
        <v>10836</v>
      </c>
      <c r="C5594" s="246" t="s">
        <v>6703</v>
      </c>
      <c r="D5594" s="247">
        <v>283.45</v>
      </c>
    </row>
    <row r="5595" spans="1:4" ht="13.5" x14ac:dyDescent="0.25">
      <c r="A5595" s="246">
        <v>101832</v>
      </c>
      <c r="B5595" s="246" t="s">
        <v>10837</v>
      </c>
      <c r="C5595" s="246" t="s">
        <v>6703</v>
      </c>
      <c r="D5595" s="247">
        <v>212.67</v>
      </c>
    </row>
    <row r="5596" spans="1:4" ht="13.5" x14ac:dyDescent="0.25">
      <c r="A5596" s="246">
        <v>101833</v>
      </c>
      <c r="B5596" s="246" t="s">
        <v>10838</v>
      </c>
      <c r="C5596" s="246" t="s">
        <v>6703</v>
      </c>
      <c r="D5596" s="247">
        <v>242.92</v>
      </c>
    </row>
    <row r="5597" spans="1:4" ht="13.5" x14ac:dyDescent="0.25">
      <c r="A5597" s="246">
        <v>101834</v>
      </c>
      <c r="B5597" s="246" t="s">
        <v>10839</v>
      </c>
      <c r="C5597" s="246" t="s">
        <v>6703</v>
      </c>
      <c r="D5597" s="247">
        <v>272.77</v>
      </c>
    </row>
    <row r="5598" spans="1:4" ht="13.5" x14ac:dyDescent="0.25">
      <c r="A5598" s="246">
        <v>101835</v>
      </c>
      <c r="B5598" s="246" t="s">
        <v>10840</v>
      </c>
      <c r="C5598" s="246" t="s">
        <v>6703</v>
      </c>
      <c r="D5598" s="247">
        <v>224.01</v>
      </c>
    </row>
    <row r="5599" spans="1:4" ht="13.5" x14ac:dyDescent="0.25">
      <c r="A5599" s="246">
        <v>101836</v>
      </c>
      <c r="B5599" s="246" t="s">
        <v>10841</v>
      </c>
      <c r="C5599" s="246" t="s">
        <v>6703</v>
      </c>
      <c r="D5599" s="247">
        <v>20.95</v>
      </c>
    </row>
    <row r="5600" spans="1:4" ht="13.5" x14ac:dyDescent="0.25">
      <c r="A5600" s="246">
        <v>101837</v>
      </c>
      <c r="B5600" s="246" t="s">
        <v>10842</v>
      </c>
      <c r="C5600" s="246" t="s">
        <v>6703</v>
      </c>
      <c r="D5600" s="247">
        <v>55.63</v>
      </c>
    </row>
    <row r="5601" spans="1:4" ht="13.5" x14ac:dyDescent="0.25">
      <c r="A5601" s="246">
        <v>101838</v>
      </c>
      <c r="B5601" s="246" t="s">
        <v>10843</v>
      </c>
      <c r="C5601" s="246" t="s">
        <v>6703</v>
      </c>
      <c r="D5601" s="247">
        <v>87.92</v>
      </c>
    </row>
    <row r="5602" spans="1:4" ht="13.5" x14ac:dyDescent="0.25">
      <c r="A5602" s="246">
        <v>101839</v>
      </c>
      <c r="B5602" s="246" t="s">
        <v>10844</v>
      </c>
      <c r="C5602" s="246" t="s">
        <v>6703</v>
      </c>
      <c r="D5602" s="247">
        <v>119.33</v>
      </c>
    </row>
    <row r="5603" spans="1:4" ht="13.5" x14ac:dyDescent="0.25">
      <c r="A5603" s="246">
        <v>101840</v>
      </c>
      <c r="B5603" s="246" t="s">
        <v>10845</v>
      </c>
      <c r="C5603" s="246" t="s">
        <v>6703</v>
      </c>
      <c r="D5603" s="247">
        <v>182.88</v>
      </c>
    </row>
    <row r="5604" spans="1:4" ht="13.5" x14ac:dyDescent="0.25">
      <c r="A5604" s="246">
        <v>101841</v>
      </c>
      <c r="B5604" s="246" t="s">
        <v>10846</v>
      </c>
      <c r="C5604" s="246" t="s">
        <v>6703</v>
      </c>
      <c r="D5604" s="247">
        <v>90.59</v>
      </c>
    </row>
    <row r="5605" spans="1:4" ht="13.5" x14ac:dyDescent="0.25">
      <c r="A5605" s="246">
        <v>101842</v>
      </c>
      <c r="B5605" s="246" t="s">
        <v>10847</v>
      </c>
      <c r="C5605" s="246" t="s">
        <v>6703</v>
      </c>
      <c r="D5605" s="247">
        <v>78.989999999999995</v>
      </c>
    </row>
    <row r="5606" spans="1:4" ht="13.5" x14ac:dyDescent="0.25">
      <c r="A5606" s="246">
        <v>101843</v>
      </c>
      <c r="B5606" s="246" t="s">
        <v>10848</v>
      </c>
      <c r="C5606" s="246" t="s">
        <v>6703</v>
      </c>
      <c r="D5606" s="247">
        <v>154.78</v>
      </c>
    </row>
    <row r="5607" spans="1:4" ht="13.5" x14ac:dyDescent="0.25">
      <c r="A5607" s="246">
        <v>101844</v>
      </c>
      <c r="B5607" s="246" t="s">
        <v>10849</v>
      </c>
      <c r="C5607" s="246" t="s">
        <v>6703</v>
      </c>
      <c r="D5607" s="247">
        <v>184.8</v>
      </c>
    </row>
    <row r="5608" spans="1:4" ht="13.5" x14ac:dyDescent="0.25">
      <c r="A5608" s="246">
        <v>101845</v>
      </c>
      <c r="B5608" s="246" t="s">
        <v>10850</v>
      </c>
      <c r="C5608" s="246" t="s">
        <v>6703</v>
      </c>
      <c r="D5608" s="247">
        <v>214.42</v>
      </c>
    </row>
    <row r="5609" spans="1:4" ht="13.5" x14ac:dyDescent="0.25">
      <c r="A5609" s="246">
        <v>101846</v>
      </c>
      <c r="B5609" s="246" t="s">
        <v>10851</v>
      </c>
      <c r="C5609" s="246" t="s">
        <v>6703</v>
      </c>
      <c r="D5609" s="247">
        <v>143.63999999999999</v>
      </c>
    </row>
    <row r="5610" spans="1:4" ht="13.5" x14ac:dyDescent="0.25">
      <c r="A5610" s="246">
        <v>101847</v>
      </c>
      <c r="B5610" s="246" t="s">
        <v>10852</v>
      </c>
      <c r="C5610" s="246" t="s">
        <v>6703</v>
      </c>
      <c r="D5610" s="247">
        <v>173.89</v>
      </c>
    </row>
    <row r="5611" spans="1:4" ht="13.5" x14ac:dyDescent="0.25">
      <c r="A5611" s="246">
        <v>101848</v>
      </c>
      <c r="B5611" s="246" t="s">
        <v>10853</v>
      </c>
      <c r="C5611" s="246" t="s">
        <v>6703</v>
      </c>
      <c r="D5611" s="247">
        <v>203.74</v>
      </c>
    </row>
    <row r="5612" spans="1:4" ht="13.5" x14ac:dyDescent="0.25">
      <c r="A5612" s="246">
        <v>101849</v>
      </c>
      <c r="B5612" s="246" t="s">
        <v>10854</v>
      </c>
      <c r="C5612" s="246" t="s">
        <v>6703</v>
      </c>
      <c r="D5612" s="247">
        <v>154.97999999999999</v>
      </c>
    </row>
    <row r="5613" spans="1:4" ht="13.5" x14ac:dyDescent="0.25">
      <c r="A5613" s="246">
        <v>101850</v>
      </c>
      <c r="B5613" s="246" t="s">
        <v>10855</v>
      </c>
      <c r="C5613" s="246" t="s">
        <v>5570</v>
      </c>
      <c r="D5613" s="247">
        <v>47.75</v>
      </c>
    </row>
    <row r="5614" spans="1:4" ht="13.5" x14ac:dyDescent="0.25">
      <c r="A5614" s="246">
        <v>101851</v>
      </c>
      <c r="B5614" s="246" t="s">
        <v>10856</v>
      </c>
      <c r="C5614" s="246" t="s">
        <v>5570</v>
      </c>
      <c r="D5614" s="247">
        <v>128.88</v>
      </c>
    </row>
    <row r="5615" spans="1:4" ht="13.5" x14ac:dyDescent="0.25">
      <c r="A5615" s="246">
        <v>101852</v>
      </c>
      <c r="B5615" s="246" t="s">
        <v>10857</v>
      </c>
      <c r="C5615" s="246" t="s">
        <v>5570</v>
      </c>
      <c r="D5615" s="247">
        <v>59.99</v>
      </c>
    </row>
    <row r="5616" spans="1:4" ht="13.5" x14ac:dyDescent="0.25">
      <c r="A5616" s="246">
        <v>101853</v>
      </c>
      <c r="B5616" s="246" t="s">
        <v>10858</v>
      </c>
      <c r="C5616" s="246" t="s">
        <v>5570</v>
      </c>
      <c r="D5616" s="247">
        <v>42.96</v>
      </c>
    </row>
    <row r="5617" spans="1:4" ht="13.5" x14ac:dyDescent="0.25">
      <c r="A5617" s="246">
        <v>101854</v>
      </c>
      <c r="B5617" s="246" t="s">
        <v>10859</v>
      </c>
      <c r="C5617" s="246" t="s">
        <v>5570</v>
      </c>
      <c r="D5617" s="247">
        <v>131.30000000000001</v>
      </c>
    </row>
    <row r="5618" spans="1:4" ht="13.5" x14ac:dyDescent="0.25">
      <c r="A5618" s="246">
        <v>101855</v>
      </c>
      <c r="B5618" s="246" t="s">
        <v>10860</v>
      </c>
      <c r="C5618" s="246" t="s">
        <v>5570</v>
      </c>
      <c r="D5618" s="247">
        <v>64.84</v>
      </c>
    </row>
    <row r="5619" spans="1:4" ht="13.5" x14ac:dyDescent="0.25">
      <c r="A5619" s="246">
        <v>101856</v>
      </c>
      <c r="B5619" s="246" t="s">
        <v>10861</v>
      </c>
      <c r="C5619" s="246" t="s">
        <v>5570</v>
      </c>
      <c r="D5619" s="247">
        <v>20.16</v>
      </c>
    </row>
    <row r="5620" spans="1:4" ht="13.5" x14ac:dyDescent="0.25">
      <c r="A5620" s="246">
        <v>101857</v>
      </c>
      <c r="B5620" s="246" t="s">
        <v>10862</v>
      </c>
      <c r="C5620" s="246" t="s">
        <v>5570</v>
      </c>
      <c r="D5620" s="247">
        <v>25.24</v>
      </c>
    </row>
    <row r="5621" spans="1:4" ht="13.5" x14ac:dyDescent="0.25">
      <c r="A5621" s="246">
        <v>101858</v>
      </c>
      <c r="B5621" s="246" t="s">
        <v>10863</v>
      </c>
      <c r="C5621" s="246" t="s">
        <v>5570</v>
      </c>
      <c r="D5621" s="247">
        <v>20.59</v>
      </c>
    </row>
    <row r="5622" spans="1:4" ht="13.5" x14ac:dyDescent="0.25">
      <c r="A5622" s="246">
        <v>101859</v>
      </c>
      <c r="B5622" s="246" t="s">
        <v>10864</v>
      </c>
      <c r="C5622" s="246" t="s">
        <v>5570</v>
      </c>
      <c r="D5622" s="247">
        <v>22.77</v>
      </c>
    </row>
    <row r="5623" spans="1:4" ht="13.5" x14ac:dyDescent="0.25">
      <c r="A5623" s="246">
        <v>101860</v>
      </c>
      <c r="B5623" s="246" t="s">
        <v>10865</v>
      </c>
      <c r="C5623" s="246" t="s">
        <v>5570</v>
      </c>
      <c r="D5623" s="247">
        <v>26.21</v>
      </c>
    </row>
    <row r="5624" spans="1:4" ht="13.5" x14ac:dyDescent="0.25">
      <c r="A5624" s="246">
        <v>101861</v>
      </c>
      <c r="B5624" s="246" t="s">
        <v>10866</v>
      </c>
      <c r="C5624" s="246" t="s">
        <v>5570</v>
      </c>
      <c r="D5624" s="247">
        <v>24.49</v>
      </c>
    </row>
    <row r="5625" spans="1:4" ht="13.5" x14ac:dyDescent="0.25">
      <c r="A5625" s="246">
        <v>101862</v>
      </c>
      <c r="B5625" s="246" t="s">
        <v>10867</v>
      </c>
      <c r="C5625" s="246" t="s">
        <v>5570</v>
      </c>
      <c r="D5625" s="247">
        <v>26.72</v>
      </c>
    </row>
    <row r="5626" spans="1:4" ht="13.5" x14ac:dyDescent="0.25">
      <c r="A5626" s="246">
        <v>101863</v>
      </c>
      <c r="B5626" s="246" t="s">
        <v>10868</v>
      </c>
      <c r="C5626" s="246" t="s">
        <v>5570</v>
      </c>
      <c r="D5626" s="247">
        <v>20.88</v>
      </c>
    </row>
    <row r="5627" spans="1:4" ht="13.5" x14ac:dyDescent="0.25">
      <c r="A5627" s="246">
        <v>101864</v>
      </c>
      <c r="B5627" s="246" t="s">
        <v>10869</v>
      </c>
      <c r="C5627" s="246" t="s">
        <v>5570</v>
      </c>
      <c r="D5627" s="247">
        <v>24.32</v>
      </c>
    </row>
    <row r="5628" spans="1:4" ht="13.5" x14ac:dyDescent="0.25">
      <c r="A5628" s="246">
        <v>101865</v>
      </c>
      <c r="B5628" s="246" t="s">
        <v>10870</v>
      </c>
      <c r="C5628" s="246" t="s">
        <v>5570</v>
      </c>
      <c r="D5628" s="247">
        <v>27.75</v>
      </c>
    </row>
    <row r="5629" spans="1:4" ht="13.5" x14ac:dyDescent="0.25">
      <c r="A5629" s="246">
        <v>101866</v>
      </c>
      <c r="B5629" s="246" t="s">
        <v>10871</v>
      </c>
      <c r="C5629" s="246" t="s">
        <v>5570</v>
      </c>
      <c r="D5629" s="247">
        <v>24.66</v>
      </c>
    </row>
    <row r="5630" spans="1:4" ht="13.5" x14ac:dyDescent="0.25">
      <c r="A5630" s="246">
        <v>101867</v>
      </c>
      <c r="B5630" s="246" t="s">
        <v>10872</v>
      </c>
      <c r="C5630" s="246" t="s">
        <v>5570</v>
      </c>
      <c r="D5630" s="247">
        <v>28.09</v>
      </c>
    </row>
    <row r="5631" spans="1:4" ht="13.5" x14ac:dyDescent="0.25">
      <c r="A5631" s="246">
        <v>101868</v>
      </c>
      <c r="B5631" s="246" t="s">
        <v>10873</v>
      </c>
      <c r="C5631" s="246" t="s">
        <v>5570</v>
      </c>
      <c r="D5631" s="247">
        <v>22.27</v>
      </c>
    </row>
    <row r="5632" spans="1:4" ht="13.5" x14ac:dyDescent="0.25">
      <c r="A5632" s="246">
        <v>101869</v>
      </c>
      <c r="B5632" s="246" t="s">
        <v>10874</v>
      </c>
      <c r="C5632" s="246" t="s">
        <v>5570</v>
      </c>
      <c r="D5632" s="247">
        <v>25.7</v>
      </c>
    </row>
    <row r="5633" spans="1:4" ht="13.5" x14ac:dyDescent="0.25">
      <c r="A5633" s="246">
        <v>101870</v>
      </c>
      <c r="B5633" s="246" t="s">
        <v>10875</v>
      </c>
      <c r="C5633" s="246" t="s">
        <v>5570</v>
      </c>
      <c r="D5633" s="247">
        <v>29.14</v>
      </c>
    </row>
    <row r="5634" spans="1:4" ht="13.5" x14ac:dyDescent="0.25">
      <c r="A5634" s="246">
        <v>102096</v>
      </c>
      <c r="B5634" s="246" t="s">
        <v>10876</v>
      </c>
      <c r="C5634" s="246" t="s">
        <v>6703</v>
      </c>
      <c r="D5634" s="248">
        <v>1535.52</v>
      </c>
    </row>
    <row r="5635" spans="1:4" ht="13.5" x14ac:dyDescent="0.25">
      <c r="A5635" s="246">
        <v>102098</v>
      </c>
      <c r="B5635" s="246" t="s">
        <v>10877</v>
      </c>
      <c r="C5635" s="246" t="s">
        <v>6703</v>
      </c>
      <c r="D5635" s="248">
        <v>1658.41</v>
      </c>
    </row>
    <row r="5636" spans="1:4" ht="13.5" x14ac:dyDescent="0.25">
      <c r="A5636" s="246">
        <v>102101</v>
      </c>
      <c r="B5636" s="246" t="s">
        <v>10878</v>
      </c>
      <c r="C5636" s="246" t="s">
        <v>5570</v>
      </c>
      <c r="D5636" s="247">
        <v>3.38</v>
      </c>
    </row>
    <row r="5637" spans="1:4" ht="13.5" x14ac:dyDescent="0.25">
      <c r="A5637" s="246">
        <v>102988</v>
      </c>
      <c r="B5637" s="246" t="s">
        <v>10879</v>
      </c>
      <c r="C5637" s="246" t="s">
        <v>5570</v>
      </c>
      <c r="D5637" s="247">
        <v>43.12</v>
      </c>
    </row>
    <row r="5638" spans="1:4" ht="13.5" x14ac:dyDescent="0.25">
      <c r="A5638" s="246">
        <v>100576</v>
      </c>
      <c r="B5638" s="246" t="s">
        <v>10880</v>
      </c>
      <c r="C5638" s="246" t="s">
        <v>5570</v>
      </c>
      <c r="D5638" s="247">
        <v>1.94</v>
      </c>
    </row>
    <row r="5639" spans="1:4" ht="13.5" x14ac:dyDescent="0.25">
      <c r="A5639" s="246">
        <v>100577</v>
      </c>
      <c r="B5639" s="246" t="s">
        <v>10881</v>
      </c>
      <c r="C5639" s="246" t="s">
        <v>5570</v>
      </c>
      <c r="D5639" s="247">
        <v>0.97</v>
      </c>
    </row>
    <row r="5640" spans="1:4" ht="13.5" x14ac:dyDescent="0.25">
      <c r="A5640" s="246">
        <v>96388</v>
      </c>
      <c r="B5640" s="246" t="s">
        <v>10882</v>
      </c>
      <c r="C5640" s="246" t="s">
        <v>6703</v>
      </c>
      <c r="D5640" s="247">
        <v>9.6</v>
      </c>
    </row>
    <row r="5641" spans="1:4" ht="13.5" x14ac:dyDescent="0.25">
      <c r="A5641" s="246">
        <v>96389</v>
      </c>
      <c r="B5641" s="246" t="s">
        <v>10883</v>
      </c>
      <c r="C5641" s="246" t="s">
        <v>6703</v>
      </c>
      <c r="D5641" s="247">
        <v>48.47</v>
      </c>
    </row>
    <row r="5642" spans="1:4" ht="13.5" x14ac:dyDescent="0.25">
      <c r="A5642" s="246">
        <v>96390</v>
      </c>
      <c r="B5642" s="246" t="s">
        <v>10884</v>
      </c>
      <c r="C5642" s="246" t="s">
        <v>6703</v>
      </c>
      <c r="D5642" s="247">
        <v>79.13</v>
      </c>
    </row>
    <row r="5643" spans="1:4" ht="13.5" x14ac:dyDescent="0.25">
      <c r="A5643" s="246">
        <v>96391</v>
      </c>
      <c r="B5643" s="246" t="s">
        <v>10885</v>
      </c>
      <c r="C5643" s="246" t="s">
        <v>6703</v>
      </c>
      <c r="D5643" s="247">
        <v>111.13</v>
      </c>
    </row>
    <row r="5644" spans="1:4" ht="13.5" x14ac:dyDescent="0.25">
      <c r="A5644" s="246">
        <v>96392</v>
      </c>
      <c r="B5644" s="246" t="s">
        <v>10886</v>
      </c>
      <c r="C5644" s="246" t="s">
        <v>6703</v>
      </c>
      <c r="D5644" s="247">
        <v>142.13999999999999</v>
      </c>
    </row>
    <row r="5645" spans="1:4" ht="13.5" x14ac:dyDescent="0.25">
      <c r="A5645" s="246">
        <v>96396</v>
      </c>
      <c r="B5645" s="246" t="s">
        <v>10887</v>
      </c>
      <c r="C5645" s="246" t="s">
        <v>6703</v>
      </c>
      <c r="D5645" s="247">
        <v>144.72</v>
      </c>
    </row>
    <row r="5646" spans="1:4" ht="13.5" x14ac:dyDescent="0.25">
      <c r="A5646" s="246">
        <v>96397</v>
      </c>
      <c r="B5646" s="246" t="s">
        <v>10888</v>
      </c>
      <c r="C5646" s="246" t="s">
        <v>6703</v>
      </c>
      <c r="D5646" s="247">
        <v>206.7</v>
      </c>
    </row>
    <row r="5647" spans="1:4" ht="13.5" x14ac:dyDescent="0.25">
      <c r="A5647" s="246">
        <v>96398</v>
      </c>
      <c r="B5647" s="246" t="s">
        <v>10889</v>
      </c>
      <c r="C5647" s="246" t="s">
        <v>6703</v>
      </c>
      <c r="D5647" s="247">
        <v>288.64999999999998</v>
      </c>
    </row>
    <row r="5648" spans="1:4" ht="13.5" x14ac:dyDescent="0.25">
      <c r="A5648" s="246">
        <v>96399</v>
      </c>
      <c r="B5648" s="246" t="s">
        <v>10890</v>
      </c>
      <c r="C5648" s="246" t="s">
        <v>6703</v>
      </c>
      <c r="D5648" s="247">
        <v>99.71</v>
      </c>
    </row>
    <row r="5649" spans="1:4" ht="13.5" x14ac:dyDescent="0.25">
      <c r="A5649" s="246">
        <v>96400</v>
      </c>
      <c r="B5649" s="246" t="s">
        <v>10891</v>
      </c>
      <c r="C5649" s="246" t="s">
        <v>6703</v>
      </c>
      <c r="D5649" s="247">
        <v>129.02000000000001</v>
      </c>
    </row>
    <row r="5650" spans="1:4" ht="13.5" x14ac:dyDescent="0.25">
      <c r="A5650" s="246">
        <v>96402</v>
      </c>
      <c r="B5650" s="246" t="s">
        <v>10892</v>
      </c>
      <c r="C5650" s="246" t="s">
        <v>5570</v>
      </c>
      <c r="D5650" s="247">
        <v>2.48</v>
      </c>
    </row>
    <row r="5651" spans="1:4" ht="13.5" x14ac:dyDescent="0.25">
      <c r="A5651" s="246">
        <v>100564</v>
      </c>
      <c r="B5651" s="246" t="s">
        <v>10893</v>
      </c>
      <c r="C5651" s="246" t="s">
        <v>6703</v>
      </c>
      <c r="D5651" s="247">
        <v>87.84</v>
      </c>
    </row>
    <row r="5652" spans="1:4" ht="13.5" x14ac:dyDescent="0.25">
      <c r="A5652" s="246">
        <v>100565</v>
      </c>
      <c r="B5652" s="246" t="s">
        <v>10894</v>
      </c>
      <c r="C5652" s="246" t="s">
        <v>6703</v>
      </c>
      <c r="D5652" s="247">
        <v>76.27</v>
      </c>
    </row>
    <row r="5653" spans="1:4" ht="13.5" x14ac:dyDescent="0.25">
      <c r="A5653" s="246">
        <v>100566</v>
      </c>
      <c r="B5653" s="246" t="s">
        <v>10895</v>
      </c>
      <c r="C5653" s="246" t="s">
        <v>6703</v>
      </c>
      <c r="D5653" s="247">
        <v>152.02000000000001</v>
      </c>
    </row>
    <row r="5654" spans="1:4" ht="13.5" x14ac:dyDescent="0.25">
      <c r="A5654" s="246">
        <v>100567</v>
      </c>
      <c r="B5654" s="246" t="s">
        <v>10896</v>
      </c>
      <c r="C5654" s="246" t="s">
        <v>6703</v>
      </c>
      <c r="D5654" s="247">
        <v>182.09</v>
      </c>
    </row>
    <row r="5655" spans="1:4" ht="13.5" x14ac:dyDescent="0.25">
      <c r="A5655" s="246">
        <v>100568</v>
      </c>
      <c r="B5655" s="246" t="s">
        <v>10897</v>
      </c>
      <c r="C5655" s="246" t="s">
        <v>6703</v>
      </c>
      <c r="D5655" s="247">
        <v>211.66</v>
      </c>
    </row>
    <row r="5656" spans="1:4" ht="13.5" x14ac:dyDescent="0.25">
      <c r="A5656" s="246">
        <v>100569</v>
      </c>
      <c r="B5656" s="246" t="s">
        <v>10898</v>
      </c>
      <c r="C5656" s="246" t="s">
        <v>6703</v>
      </c>
      <c r="D5656" s="247">
        <v>140.88</v>
      </c>
    </row>
    <row r="5657" spans="1:4" ht="13.5" x14ac:dyDescent="0.25">
      <c r="A5657" s="246">
        <v>100570</v>
      </c>
      <c r="B5657" s="246" t="s">
        <v>10899</v>
      </c>
      <c r="C5657" s="246" t="s">
        <v>6703</v>
      </c>
      <c r="D5657" s="247">
        <v>173.31</v>
      </c>
    </row>
    <row r="5658" spans="1:4" ht="13.5" x14ac:dyDescent="0.25">
      <c r="A5658" s="246">
        <v>100571</v>
      </c>
      <c r="B5658" s="246" t="s">
        <v>10900</v>
      </c>
      <c r="C5658" s="246" t="s">
        <v>6703</v>
      </c>
      <c r="D5658" s="247">
        <v>201.03</v>
      </c>
    </row>
    <row r="5659" spans="1:4" ht="13.5" x14ac:dyDescent="0.25">
      <c r="A5659" s="246">
        <v>100572</v>
      </c>
      <c r="B5659" s="246" t="s">
        <v>10901</v>
      </c>
      <c r="C5659" s="246" t="s">
        <v>6703</v>
      </c>
      <c r="D5659" s="247">
        <v>92.02</v>
      </c>
    </row>
    <row r="5660" spans="1:4" ht="13.5" x14ac:dyDescent="0.25">
      <c r="A5660" s="246">
        <v>100573</v>
      </c>
      <c r="B5660" s="246" t="s">
        <v>10902</v>
      </c>
      <c r="C5660" s="246" t="s">
        <v>6703</v>
      </c>
      <c r="D5660" s="247">
        <v>80.45</v>
      </c>
    </row>
    <row r="5661" spans="1:4" ht="13.5" x14ac:dyDescent="0.25">
      <c r="A5661" s="246">
        <v>100574</v>
      </c>
      <c r="B5661" s="246" t="s">
        <v>10903</v>
      </c>
      <c r="C5661" s="246" t="s">
        <v>6703</v>
      </c>
      <c r="D5661" s="247">
        <v>1.1200000000000001</v>
      </c>
    </row>
    <row r="5662" spans="1:4" ht="13.5" x14ac:dyDescent="0.25">
      <c r="A5662" s="246">
        <v>100575</v>
      </c>
      <c r="B5662" s="246" t="s">
        <v>10904</v>
      </c>
      <c r="C5662" s="246" t="s">
        <v>5570</v>
      </c>
      <c r="D5662" s="247">
        <v>0.09</v>
      </c>
    </row>
    <row r="5663" spans="1:4" ht="13.5" x14ac:dyDescent="0.25">
      <c r="A5663" s="246">
        <v>101767</v>
      </c>
      <c r="B5663" s="246" t="s">
        <v>10905</v>
      </c>
      <c r="C5663" s="246" t="s">
        <v>6703</v>
      </c>
      <c r="D5663" s="247">
        <v>22.36</v>
      </c>
    </row>
    <row r="5664" spans="1:4" ht="13.5" x14ac:dyDescent="0.25">
      <c r="A5664" s="246">
        <v>101768</v>
      </c>
      <c r="B5664" s="246" t="s">
        <v>10906</v>
      </c>
      <c r="C5664" s="246" t="s">
        <v>6703</v>
      </c>
      <c r="D5664" s="247">
        <v>36.43</v>
      </c>
    </row>
    <row r="5665" spans="1:4" ht="13.5" x14ac:dyDescent="0.25">
      <c r="A5665" s="246">
        <v>92391</v>
      </c>
      <c r="B5665" s="246" t="s">
        <v>10907</v>
      </c>
      <c r="C5665" s="246" t="s">
        <v>5570</v>
      </c>
      <c r="D5665" s="247">
        <v>69.319999999999993</v>
      </c>
    </row>
    <row r="5666" spans="1:4" ht="13.5" x14ac:dyDescent="0.25">
      <c r="A5666" s="246">
        <v>92392</v>
      </c>
      <c r="B5666" s="246" t="s">
        <v>10908</v>
      </c>
      <c r="C5666" s="246" t="s">
        <v>5570</v>
      </c>
      <c r="D5666" s="247">
        <v>145.65</v>
      </c>
    </row>
    <row r="5667" spans="1:4" ht="13.5" x14ac:dyDescent="0.25">
      <c r="A5667" s="246">
        <v>92393</v>
      </c>
      <c r="B5667" s="246" t="s">
        <v>10909</v>
      </c>
      <c r="C5667" s="246" t="s">
        <v>5570</v>
      </c>
      <c r="D5667" s="247">
        <v>68.489999999999995</v>
      </c>
    </row>
    <row r="5668" spans="1:4" ht="13.5" x14ac:dyDescent="0.25">
      <c r="A5668" s="246">
        <v>92394</v>
      </c>
      <c r="B5668" s="246" t="s">
        <v>10910</v>
      </c>
      <c r="C5668" s="246" t="s">
        <v>5570</v>
      </c>
      <c r="D5668" s="247">
        <v>85.88</v>
      </c>
    </row>
    <row r="5669" spans="1:4" ht="13.5" x14ac:dyDescent="0.25">
      <c r="A5669" s="246">
        <v>92395</v>
      </c>
      <c r="B5669" s="246" t="s">
        <v>10911</v>
      </c>
      <c r="C5669" s="246" t="s">
        <v>5570</v>
      </c>
      <c r="D5669" s="247">
        <v>104.11</v>
      </c>
    </row>
    <row r="5670" spans="1:4" ht="13.5" x14ac:dyDescent="0.25">
      <c r="A5670" s="246">
        <v>92396</v>
      </c>
      <c r="B5670" s="246" t="s">
        <v>10912</v>
      </c>
      <c r="C5670" s="246" t="s">
        <v>5570</v>
      </c>
      <c r="D5670" s="247">
        <v>80.319999999999993</v>
      </c>
    </row>
    <row r="5671" spans="1:4" ht="13.5" x14ac:dyDescent="0.25">
      <c r="A5671" s="246">
        <v>92397</v>
      </c>
      <c r="B5671" s="246" t="s">
        <v>10913</v>
      </c>
      <c r="C5671" s="246" t="s">
        <v>5570</v>
      </c>
      <c r="D5671" s="247">
        <v>68.430000000000007</v>
      </c>
    </row>
    <row r="5672" spans="1:4" ht="13.5" x14ac:dyDescent="0.25">
      <c r="A5672" s="246">
        <v>92398</v>
      </c>
      <c r="B5672" s="246" t="s">
        <v>10914</v>
      </c>
      <c r="C5672" s="246" t="s">
        <v>5570</v>
      </c>
      <c r="D5672" s="247">
        <v>87.14</v>
      </c>
    </row>
    <row r="5673" spans="1:4" ht="13.5" x14ac:dyDescent="0.25">
      <c r="A5673" s="246">
        <v>92399</v>
      </c>
      <c r="B5673" s="246" t="s">
        <v>10915</v>
      </c>
      <c r="C5673" s="246" t="s">
        <v>5570</v>
      </c>
      <c r="D5673" s="247">
        <v>88.6</v>
      </c>
    </row>
    <row r="5674" spans="1:4" ht="13.5" x14ac:dyDescent="0.25">
      <c r="A5674" s="246">
        <v>92400</v>
      </c>
      <c r="B5674" s="246" t="s">
        <v>10916</v>
      </c>
      <c r="C5674" s="246" t="s">
        <v>5570</v>
      </c>
      <c r="D5674" s="247">
        <v>103.74</v>
      </c>
    </row>
    <row r="5675" spans="1:4" ht="13.5" x14ac:dyDescent="0.25">
      <c r="A5675" s="246">
        <v>92401</v>
      </c>
      <c r="B5675" s="246" t="s">
        <v>10917</v>
      </c>
      <c r="C5675" s="246" t="s">
        <v>5570</v>
      </c>
      <c r="D5675" s="247">
        <v>105.33</v>
      </c>
    </row>
    <row r="5676" spans="1:4" ht="13.5" x14ac:dyDescent="0.25">
      <c r="A5676" s="246">
        <v>92402</v>
      </c>
      <c r="B5676" s="246" t="s">
        <v>10918</v>
      </c>
      <c r="C5676" s="246" t="s">
        <v>5570</v>
      </c>
      <c r="D5676" s="247">
        <v>82</v>
      </c>
    </row>
    <row r="5677" spans="1:4" ht="13.5" x14ac:dyDescent="0.25">
      <c r="A5677" s="246">
        <v>92403</v>
      </c>
      <c r="B5677" s="246" t="s">
        <v>10919</v>
      </c>
      <c r="C5677" s="246" t="s">
        <v>5570</v>
      </c>
      <c r="D5677" s="247">
        <v>69.92</v>
      </c>
    </row>
    <row r="5678" spans="1:4" ht="13.5" x14ac:dyDescent="0.25">
      <c r="A5678" s="246">
        <v>92404</v>
      </c>
      <c r="B5678" s="246" t="s">
        <v>10920</v>
      </c>
      <c r="C5678" s="246" t="s">
        <v>5570</v>
      </c>
      <c r="D5678" s="247">
        <v>88.65</v>
      </c>
    </row>
    <row r="5679" spans="1:4" ht="13.5" x14ac:dyDescent="0.25">
      <c r="A5679" s="246">
        <v>92405</v>
      </c>
      <c r="B5679" s="246" t="s">
        <v>10921</v>
      </c>
      <c r="C5679" s="246" t="s">
        <v>5570</v>
      </c>
      <c r="D5679" s="247">
        <v>90.07</v>
      </c>
    </row>
    <row r="5680" spans="1:4" ht="13.5" x14ac:dyDescent="0.25">
      <c r="A5680" s="246">
        <v>92406</v>
      </c>
      <c r="B5680" s="246" t="s">
        <v>10922</v>
      </c>
      <c r="C5680" s="246" t="s">
        <v>5570</v>
      </c>
      <c r="D5680" s="247">
        <v>105.27</v>
      </c>
    </row>
    <row r="5681" spans="1:4" ht="13.5" x14ac:dyDescent="0.25">
      <c r="A5681" s="246">
        <v>92407</v>
      </c>
      <c r="B5681" s="246" t="s">
        <v>10923</v>
      </c>
      <c r="C5681" s="246" t="s">
        <v>5570</v>
      </c>
      <c r="D5681" s="247">
        <v>106.81</v>
      </c>
    </row>
    <row r="5682" spans="1:4" ht="13.5" x14ac:dyDescent="0.25">
      <c r="A5682" s="246">
        <v>93679</v>
      </c>
      <c r="B5682" s="246" t="s">
        <v>10924</v>
      </c>
      <c r="C5682" s="246" t="s">
        <v>5570</v>
      </c>
      <c r="D5682" s="247">
        <v>89.79</v>
      </c>
    </row>
    <row r="5683" spans="1:4" ht="13.5" x14ac:dyDescent="0.25">
      <c r="A5683" s="246">
        <v>93680</v>
      </c>
      <c r="B5683" s="246" t="s">
        <v>10925</v>
      </c>
      <c r="C5683" s="246" t="s">
        <v>5570</v>
      </c>
      <c r="D5683" s="247">
        <v>77.489999999999995</v>
      </c>
    </row>
    <row r="5684" spans="1:4" ht="13.5" x14ac:dyDescent="0.25">
      <c r="A5684" s="246">
        <v>93681</v>
      </c>
      <c r="B5684" s="246" t="s">
        <v>10926</v>
      </c>
      <c r="C5684" s="246" t="s">
        <v>5570</v>
      </c>
      <c r="D5684" s="247">
        <v>94.39</v>
      </c>
    </row>
    <row r="5685" spans="1:4" ht="13.5" x14ac:dyDescent="0.25">
      <c r="A5685" s="246">
        <v>93682</v>
      </c>
      <c r="B5685" s="246" t="s">
        <v>10927</v>
      </c>
      <c r="C5685" s="246" t="s">
        <v>5570</v>
      </c>
      <c r="D5685" s="247">
        <v>95.92</v>
      </c>
    </row>
    <row r="5686" spans="1:4" ht="13.5" x14ac:dyDescent="0.25">
      <c r="A5686" s="246">
        <v>97104</v>
      </c>
      <c r="B5686" s="246" t="s">
        <v>10928</v>
      </c>
      <c r="C5686" s="246" t="s">
        <v>5570</v>
      </c>
      <c r="D5686" s="247">
        <v>132.15</v>
      </c>
    </row>
    <row r="5687" spans="1:4" ht="13.5" x14ac:dyDescent="0.25">
      <c r="A5687" s="246">
        <v>97105</v>
      </c>
      <c r="B5687" s="246" t="s">
        <v>10929</v>
      </c>
      <c r="C5687" s="246" t="s">
        <v>5570</v>
      </c>
      <c r="D5687" s="247">
        <v>155.38</v>
      </c>
    </row>
    <row r="5688" spans="1:4" ht="13.5" x14ac:dyDescent="0.25">
      <c r="A5688" s="246">
        <v>97106</v>
      </c>
      <c r="B5688" s="246" t="s">
        <v>10930</v>
      </c>
      <c r="C5688" s="246" t="s">
        <v>5570</v>
      </c>
      <c r="D5688" s="247">
        <v>171.51</v>
      </c>
    </row>
    <row r="5689" spans="1:4" ht="13.5" x14ac:dyDescent="0.25">
      <c r="A5689" s="246">
        <v>97107</v>
      </c>
      <c r="B5689" s="246" t="s">
        <v>10931</v>
      </c>
      <c r="C5689" s="246" t="s">
        <v>5570</v>
      </c>
      <c r="D5689" s="247">
        <v>187.59</v>
      </c>
    </row>
    <row r="5690" spans="1:4" ht="13.5" x14ac:dyDescent="0.25">
      <c r="A5690" s="246">
        <v>97108</v>
      </c>
      <c r="B5690" s="246" t="s">
        <v>10932</v>
      </c>
      <c r="C5690" s="246" t="s">
        <v>5570</v>
      </c>
      <c r="D5690" s="247">
        <v>217.86</v>
      </c>
    </row>
    <row r="5691" spans="1:4" ht="13.5" x14ac:dyDescent="0.25">
      <c r="A5691" s="246">
        <v>97109</v>
      </c>
      <c r="B5691" s="246" t="s">
        <v>10933</v>
      </c>
      <c r="C5691" s="246" t="s">
        <v>5570</v>
      </c>
      <c r="D5691" s="247">
        <v>233.9</v>
      </c>
    </row>
    <row r="5692" spans="1:4" ht="13.5" x14ac:dyDescent="0.25">
      <c r="A5692" s="246">
        <v>97110</v>
      </c>
      <c r="B5692" s="246" t="s">
        <v>10934</v>
      </c>
      <c r="C5692" s="246" t="s">
        <v>5570</v>
      </c>
      <c r="D5692" s="247">
        <v>211</v>
      </c>
    </row>
    <row r="5693" spans="1:4" ht="13.5" x14ac:dyDescent="0.25">
      <c r="A5693" s="246">
        <v>97111</v>
      </c>
      <c r="B5693" s="246" t="s">
        <v>10935</v>
      </c>
      <c r="C5693" s="246" t="s">
        <v>5570</v>
      </c>
      <c r="D5693" s="247">
        <v>242.44</v>
      </c>
    </row>
    <row r="5694" spans="1:4" ht="13.5" x14ac:dyDescent="0.25">
      <c r="A5694" s="246">
        <v>97112</v>
      </c>
      <c r="B5694" s="246" t="s">
        <v>10936</v>
      </c>
      <c r="C5694" s="246" t="s">
        <v>5570</v>
      </c>
      <c r="D5694" s="247">
        <v>261.82</v>
      </c>
    </row>
    <row r="5695" spans="1:4" ht="13.5" x14ac:dyDescent="0.25">
      <c r="A5695" s="246">
        <v>97113</v>
      </c>
      <c r="B5695" s="246" t="s">
        <v>10937</v>
      </c>
      <c r="C5695" s="246" t="s">
        <v>5570</v>
      </c>
      <c r="D5695" s="247">
        <v>1.63</v>
      </c>
    </row>
    <row r="5696" spans="1:4" ht="13.5" x14ac:dyDescent="0.25">
      <c r="A5696" s="246">
        <v>97114</v>
      </c>
      <c r="B5696" s="246" t="s">
        <v>10938</v>
      </c>
      <c r="C5696" s="246" t="s">
        <v>5237</v>
      </c>
      <c r="D5696" s="247">
        <v>0.36</v>
      </c>
    </row>
    <row r="5697" spans="1:4" ht="13.5" x14ac:dyDescent="0.25">
      <c r="A5697" s="246">
        <v>97115</v>
      </c>
      <c r="B5697" s="246" t="s">
        <v>10939</v>
      </c>
      <c r="C5697" s="246" t="s">
        <v>6634</v>
      </c>
      <c r="D5697" s="247">
        <v>45.92</v>
      </c>
    </row>
    <row r="5698" spans="1:4" ht="13.5" x14ac:dyDescent="0.25">
      <c r="A5698" s="246">
        <v>97116</v>
      </c>
      <c r="B5698" s="246" t="s">
        <v>10940</v>
      </c>
      <c r="C5698" s="246" t="s">
        <v>6634</v>
      </c>
      <c r="D5698" s="247">
        <v>20.69</v>
      </c>
    </row>
    <row r="5699" spans="1:4" ht="13.5" x14ac:dyDescent="0.25">
      <c r="A5699" s="246">
        <v>97117</v>
      </c>
      <c r="B5699" s="246" t="s">
        <v>10941</v>
      </c>
      <c r="C5699" s="246" t="s">
        <v>6634</v>
      </c>
      <c r="D5699" s="247">
        <v>20.23</v>
      </c>
    </row>
    <row r="5700" spans="1:4" ht="13.5" x14ac:dyDescent="0.25">
      <c r="A5700" s="246">
        <v>97118</v>
      </c>
      <c r="B5700" s="246" t="s">
        <v>10942</v>
      </c>
      <c r="C5700" s="246" t="s">
        <v>6634</v>
      </c>
      <c r="D5700" s="247">
        <v>17.91</v>
      </c>
    </row>
    <row r="5701" spans="1:4" ht="13.5" x14ac:dyDescent="0.25">
      <c r="A5701" s="246">
        <v>97119</v>
      </c>
      <c r="B5701" s="246" t="s">
        <v>10943</v>
      </c>
      <c r="C5701" s="246" t="s">
        <v>6634</v>
      </c>
      <c r="D5701" s="247">
        <v>17.23</v>
      </c>
    </row>
    <row r="5702" spans="1:4" ht="13.5" x14ac:dyDescent="0.25">
      <c r="A5702" s="246">
        <v>97120</v>
      </c>
      <c r="B5702" s="246" t="s">
        <v>10944</v>
      </c>
      <c r="C5702" s="246" t="s">
        <v>6634</v>
      </c>
      <c r="D5702" s="247">
        <v>12.53</v>
      </c>
    </row>
    <row r="5703" spans="1:4" ht="13.5" x14ac:dyDescent="0.25">
      <c r="A5703" s="246">
        <v>97802</v>
      </c>
      <c r="B5703" s="246" t="s">
        <v>10945</v>
      </c>
      <c r="C5703" s="246" t="s">
        <v>5570</v>
      </c>
      <c r="D5703" s="247">
        <v>6.89</v>
      </c>
    </row>
    <row r="5704" spans="1:4" ht="13.5" x14ac:dyDescent="0.25">
      <c r="A5704" s="246">
        <v>97803</v>
      </c>
      <c r="B5704" s="246" t="s">
        <v>10946</v>
      </c>
      <c r="C5704" s="246" t="s">
        <v>5570</v>
      </c>
      <c r="D5704" s="247">
        <v>10.42</v>
      </c>
    </row>
    <row r="5705" spans="1:4" ht="13.5" x14ac:dyDescent="0.25">
      <c r="A5705" s="246">
        <v>97805</v>
      </c>
      <c r="B5705" s="246" t="s">
        <v>10947</v>
      </c>
      <c r="C5705" s="246" t="s">
        <v>5570</v>
      </c>
      <c r="D5705" s="247">
        <v>17.28</v>
      </c>
    </row>
    <row r="5706" spans="1:4" ht="13.5" x14ac:dyDescent="0.25">
      <c r="A5706" s="246">
        <v>97806</v>
      </c>
      <c r="B5706" s="246" t="s">
        <v>10948</v>
      </c>
      <c r="C5706" s="246" t="s">
        <v>5570</v>
      </c>
      <c r="D5706" s="247">
        <v>20.78</v>
      </c>
    </row>
    <row r="5707" spans="1:4" ht="13.5" x14ac:dyDescent="0.25">
      <c r="A5707" s="246">
        <v>97807</v>
      </c>
      <c r="B5707" s="246" t="s">
        <v>10949</v>
      </c>
      <c r="C5707" s="246" t="s">
        <v>5570</v>
      </c>
      <c r="D5707" s="247">
        <v>23.65</v>
      </c>
    </row>
    <row r="5708" spans="1:4" ht="13.5" x14ac:dyDescent="0.25">
      <c r="A5708" s="246">
        <v>97809</v>
      </c>
      <c r="B5708" s="246" t="s">
        <v>10950</v>
      </c>
      <c r="C5708" s="246" t="s">
        <v>5570</v>
      </c>
      <c r="D5708" s="247">
        <v>19.260000000000002</v>
      </c>
    </row>
    <row r="5709" spans="1:4" ht="13.5" x14ac:dyDescent="0.25">
      <c r="A5709" s="246">
        <v>97810</v>
      </c>
      <c r="B5709" s="246" t="s">
        <v>10951</v>
      </c>
      <c r="C5709" s="246" t="s">
        <v>5570</v>
      </c>
      <c r="D5709" s="247">
        <v>20.9</v>
      </c>
    </row>
    <row r="5710" spans="1:4" ht="13.5" x14ac:dyDescent="0.25">
      <c r="A5710" s="246">
        <v>97811</v>
      </c>
      <c r="B5710" s="246" t="s">
        <v>10952</v>
      </c>
      <c r="C5710" s="246" t="s">
        <v>5570</v>
      </c>
      <c r="D5710" s="247">
        <v>23.84</v>
      </c>
    </row>
    <row r="5711" spans="1:4" ht="13.5" x14ac:dyDescent="0.25">
      <c r="A5711" s="246">
        <v>101167</v>
      </c>
      <c r="B5711" s="246" t="s">
        <v>10953</v>
      </c>
      <c r="C5711" s="246" t="s">
        <v>5570</v>
      </c>
      <c r="D5711" s="247">
        <v>165.8</v>
      </c>
    </row>
    <row r="5712" spans="1:4" ht="13.5" x14ac:dyDescent="0.25">
      <c r="A5712" s="246">
        <v>101168</v>
      </c>
      <c r="B5712" s="246" t="s">
        <v>10954</v>
      </c>
      <c r="C5712" s="246" t="s">
        <v>5570</v>
      </c>
      <c r="D5712" s="247">
        <v>216.7</v>
      </c>
    </row>
    <row r="5713" spans="1:4" ht="13.5" x14ac:dyDescent="0.25">
      <c r="A5713" s="246">
        <v>101169</v>
      </c>
      <c r="B5713" s="246" t="s">
        <v>10955</v>
      </c>
      <c r="C5713" s="246" t="s">
        <v>5570</v>
      </c>
      <c r="D5713" s="247">
        <v>178.06</v>
      </c>
    </row>
    <row r="5714" spans="1:4" ht="13.5" x14ac:dyDescent="0.25">
      <c r="A5714" s="246">
        <v>101170</v>
      </c>
      <c r="B5714" s="246" t="s">
        <v>10956</v>
      </c>
      <c r="C5714" s="246" t="s">
        <v>5570</v>
      </c>
      <c r="D5714" s="247">
        <v>34.880000000000003</v>
      </c>
    </row>
    <row r="5715" spans="1:4" ht="13.5" x14ac:dyDescent="0.25">
      <c r="A5715" s="246">
        <v>101171</v>
      </c>
      <c r="B5715" s="246" t="s">
        <v>10957</v>
      </c>
      <c r="C5715" s="246" t="s">
        <v>5570</v>
      </c>
      <c r="D5715" s="247">
        <v>97.77</v>
      </c>
    </row>
    <row r="5716" spans="1:4" ht="13.5" x14ac:dyDescent="0.25">
      <c r="A5716" s="246">
        <v>101172</v>
      </c>
      <c r="B5716" s="246" t="s">
        <v>10958</v>
      </c>
      <c r="C5716" s="246" t="s">
        <v>5570</v>
      </c>
      <c r="D5716" s="247">
        <v>56.88</v>
      </c>
    </row>
    <row r="5717" spans="1:4" ht="13.5" x14ac:dyDescent="0.25">
      <c r="A5717" s="246">
        <v>95995</v>
      </c>
      <c r="B5717" s="246" t="s">
        <v>10959</v>
      </c>
      <c r="C5717" s="246" t="s">
        <v>6703</v>
      </c>
      <c r="D5717" s="248">
        <v>1337.79</v>
      </c>
    </row>
    <row r="5718" spans="1:4" ht="13.5" x14ac:dyDescent="0.25">
      <c r="A5718" s="246">
        <v>95996</v>
      </c>
      <c r="B5718" s="246" t="s">
        <v>10960</v>
      </c>
      <c r="C5718" s="246" t="s">
        <v>6703</v>
      </c>
      <c r="D5718" s="248">
        <v>1157.8</v>
      </c>
    </row>
    <row r="5719" spans="1:4" ht="13.5" x14ac:dyDescent="0.25">
      <c r="A5719" s="246">
        <v>96001</v>
      </c>
      <c r="B5719" s="246" t="s">
        <v>10961</v>
      </c>
      <c r="C5719" s="246" t="s">
        <v>5570</v>
      </c>
      <c r="D5719" s="247">
        <v>6.78</v>
      </c>
    </row>
    <row r="5720" spans="1:4" ht="13.5" x14ac:dyDescent="0.25">
      <c r="A5720" s="246">
        <v>96393</v>
      </c>
      <c r="B5720" s="246" t="s">
        <v>10962</v>
      </c>
      <c r="C5720" s="246" t="s">
        <v>6703</v>
      </c>
      <c r="D5720" s="247">
        <v>134.03</v>
      </c>
    </row>
    <row r="5721" spans="1:4" ht="13.5" x14ac:dyDescent="0.25">
      <c r="A5721" s="246">
        <v>96394</v>
      </c>
      <c r="B5721" s="246" t="s">
        <v>10963</v>
      </c>
      <c r="C5721" s="246" t="s">
        <v>6703</v>
      </c>
      <c r="D5721" s="247">
        <v>194.63</v>
      </c>
    </row>
    <row r="5722" spans="1:4" ht="13.5" x14ac:dyDescent="0.25">
      <c r="A5722" s="246">
        <v>96395</v>
      </c>
      <c r="B5722" s="246" t="s">
        <v>10964</v>
      </c>
      <c r="C5722" s="246" t="s">
        <v>6703</v>
      </c>
      <c r="D5722" s="247">
        <v>277.95999999999998</v>
      </c>
    </row>
    <row r="5723" spans="1:4" ht="13.5" x14ac:dyDescent="0.25">
      <c r="A5723" s="246">
        <v>100624</v>
      </c>
      <c r="B5723" s="246" t="s">
        <v>10965</v>
      </c>
      <c r="C5723" s="246" t="s">
        <v>6703</v>
      </c>
      <c r="D5723" s="247">
        <v>703.02</v>
      </c>
    </row>
    <row r="5724" spans="1:4" ht="13.5" x14ac:dyDescent="0.25">
      <c r="A5724" s="246">
        <v>100625</v>
      </c>
      <c r="B5724" s="246" t="s">
        <v>10966</v>
      </c>
      <c r="C5724" s="246" t="s">
        <v>6703</v>
      </c>
      <c r="D5724" s="247">
        <v>663.62</v>
      </c>
    </row>
    <row r="5725" spans="1:4" ht="13.5" x14ac:dyDescent="0.25">
      <c r="A5725" s="246">
        <v>101020</v>
      </c>
      <c r="B5725" s="246" t="s">
        <v>10967</v>
      </c>
      <c r="C5725" s="246" t="s">
        <v>10968</v>
      </c>
      <c r="D5725" s="247">
        <v>472.76</v>
      </c>
    </row>
    <row r="5726" spans="1:4" ht="13.5" x14ac:dyDescent="0.25">
      <c r="A5726" s="246">
        <v>101021</v>
      </c>
      <c r="B5726" s="246" t="s">
        <v>10969</v>
      </c>
      <c r="C5726" s="246" t="s">
        <v>10968</v>
      </c>
      <c r="D5726" s="247">
        <v>511.07</v>
      </c>
    </row>
    <row r="5727" spans="1:4" ht="13.5" x14ac:dyDescent="0.25">
      <c r="A5727" s="246">
        <v>101022</v>
      </c>
      <c r="B5727" s="246" t="s">
        <v>10970</v>
      </c>
      <c r="C5727" s="246" t="s">
        <v>10968</v>
      </c>
      <c r="D5727" s="247">
        <v>413.29</v>
      </c>
    </row>
    <row r="5728" spans="1:4" ht="13.5" x14ac:dyDescent="0.25">
      <c r="A5728" s="246">
        <v>101023</v>
      </c>
      <c r="B5728" s="246" t="s">
        <v>10971</v>
      </c>
      <c r="C5728" s="246" t="s">
        <v>10968</v>
      </c>
      <c r="D5728" s="247">
        <v>451.6</v>
      </c>
    </row>
    <row r="5729" spans="1:4" ht="13.5" x14ac:dyDescent="0.25">
      <c r="A5729" s="246">
        <v>101024</v>
      </c>
      <c r="B5729" s="246" t="s">
        <v>10972</v>
      </c>
      <c r="C5729" s="246" t="s">
        <v>10968</v>
      </c>
      <c r="D5729" s="247">
        <v>419.32</v>
      </c>
    </row>
    <row r="5730" spans="1:4" ht="13.5" x14ac:dyDescent="0.25">
      <c r="A5730" s="246">
        <v>101025</v>
      </c>
      <c r="B5730" s="246" t="s">
        <v>10973</v>
      </c>
      <c r="C5730" s="246" t="s">
        <v>10968</v>
      </c>
      <c r="D5730" s="247">
        <v>457.63</v>
      </c>
    </row>
    <row r="5731" spans="1:4" ht="13.5" x14ac:dyDescent="0.25">
      <c r="A5731" s="246">
        <v>101026</v>
      </c>
      <c r="B5731" s="246" t="s">
        <v>10974</v>
      </c>
      <c r="C5731" s="246" t="s">
        <v>10968</v>
      </c>
      <c r="D5731" s="247">
        <v>253.08</v>
      </c>
    </row>
    <row r="5732" spans="1:4" ht="13.5" x14ac:dyDescent="0.25">
      <c r="A5732" s="246">
        <v>101027</v>
      </c>
      <c r="B5732" s="246" t="s">
        <v>10975</v>
      </c>
      <c r="C5732" s="246" t="s">
        <v>10968</v>
      </c>
      <c r="D5732" s="247">
        <v>262.38</v>
      </c>
    </row>
    <row r="5733" spans="1:4" ht="13.5" x14ac:dyDescent="0.25">
      <c r="A5733" s="246">
        <v>88411</v>
      </c>
      <c r="B5733" s="246" t="s">
        <v>10976</v>
      </c>
      <c r="C5733" s="246" t="s">
        <v>5570</v>
      </c>
      <c r="D5733" s="247">
        <v>1.95</v>
      </c>
    </row>
    <row r="5734" spans="1:4" ht="13.5" x14ac:dyDescent="0.25">
      <c r="A5734" s="246">
        <v>88412</v>
      </c>
      <c r="B5734" s="246" t="s">
        <v>10977</v>
      </c>
      <c r="C5734" s="246" t="s">
        <v>5570</v>
      </c>
      <c r="D5734" s="247">
        <v>1.36</v>
      </c>
    </row>
    <row r="5735" spans="1:4" ht="13.5" x14ac:dyDescent="0.25">
      <c r="A5735" s="246">
        <v>88413</v>
      </c>
      <c r="B5735" s="246" t="s">
        <v>10978</v>
      </c>
      <c r="C5735" s="246" t="s">
        <v>5570</v>
      </c>
      <c r="D5735" s="247">
        <v>3.12</v>
      </c>
    </row>
    <row r="5736" spans="1:4" ht="13.5" x14ac:dyDescent="0.25">
      <c r="A5736" s="246">
        <v>88414</v>
      </c>
      <c r="B5736" s="246" t="s">
        <v>10979</v>
      </c>
      <c r="C5736" s="246" t="s">
        <v>5570</v>
      </c>
      <c r="D5736" s="247">
        <v>3.51</v>
      </c>
    </row>
    <row r="5737" spans="1:4" ht="13.5" x14ac:dyDescent="0.25">
      <c r="A5737" s="246">
        <v>88415</v>
      </c>
      <c r="B5737" s="246" t="s">
        <v>10980</v>
      </c>
      <c r="C5737" s="246" t="s">
        <v>5570</v>
      </c>
      <c r="D5737" s="247">
        <v>2.13</v>
      </c>
    </row>
    <row r="5738" spans="1:4" ht="13.5" x14ac:dyDescent="0.25">
      <c r="A5738" s="246">
        <v>88416</v>
      </c>
      <c r="B5738" s="246" t="s">
        <v>10981</v>
      </c>
      <c r="C5738" s="246" t="s">
        <v>5570</v>
      </c>
      <c r="D5738" s="247">
        <v>14.31</v>
      </c>
    </row>
    <row r="5739" spans="1:4" ht="13.5" x14ac:dyDescent="0.25">
      <c r="A5739" s="246">
        <v>88417</v>
      </c>
      <c r="B5739" s="246" t="s">
        <v>10982</v>
      </c>
      <c r="C5739" s="246" t="s">
        <v>5570</v>
      </c>
      <c r="D5739" s="247">
        <v>12.23</v>
      </c>
    </row>
    <row r="5740" spans="1:4" ht="13.5" x14ac:dyDescent="0.25">
      <c r="A5740" s="246">
        <v>88420</v>
      </c>
      <c r="B5740" s="246" t="s">
        <v>10983</v>
      </c>
      <c r="C5740" s="246" t="s">
        <v>5570</v>
      </c>
      <c r="D5740" s="247">
        <v>18.54</v>
      </c>
    </row>
    <row r="5741" spans="1:4" ht="13.5" x14ac:dyDescent="0.25">
      <c r="A5741" s="246">
        <v>88421</v>
      </c>
      <c r="B5741" s="246" t="s">
        <v>10984</v>
      </c>
      <c r="C5741" s="246" t="s">
        <v>5570</v>
      </c>
      <c r="D5741" s="247">
        <v>19.87</v>
      </c>
    </row>
    <row r="5742" spans="1:4" ht="13.5" x14ac:dyDescent="0.25">
      <c r="A5742" s="246">
        <v>88423</v>
      </c>
      <c r="B5742" s="246" t="s">
        <v>10985</v>
      </c>
      <c r="C5742" s="246" t="s">
        <v>5570</v>
      </c>
      <c r="D5742" s="247">
        <v>14.98</v>
      </c>
    </row>
    <row r="5743" spans="1:4" ht="13.5" x14ac:dyDescent="0.25">
      <c r="A5743" s="246">
        <v>88424</v>
      </c>
      <c r="B5743" s="246" t="s">
        <v>10986</v>
      </c>
      <c r="C5743" s="246" t="s">
        <v>5570</v>
      </c>
      <c r="D5743" s="247">
        <v>17.190000000000001</v>
      </c>
    </row>
    <row r="5744" spans="1:4" ht="13.5" x14ac:dyDescent="0.25">
      <c r="A5744" s="246">
        <v>88426</v>
      </c>
      <c r="B5744" s="246" t="s">
        <v>10987</v>
      </c>
      <c r="C5744" s="246" t="s">
        <v>5570</v>
      </c>
      <c r="D5744" s="247">
        <v>13.58</v>
      </c>
    </row>
    <row r="5745" spans="1:4" ht="13.5" x14ac:dyDescent="0.25">
      <c r="A5745" s="246">
        <v>88428</v>
      </c>
      <c r="B5745" s="246" t="s">
        <v>10988</v>
      </c>
      <c r="C5745" s="246" t="s">
        <v>5570</v>
      </c>
      <c r="D5745" s="247">
        <v>24.45</v>
      </c>
    </row>
    <row r="5746" spans="1:4" ht="13.5" x14ac:dyDescent="0.25">
      <c r="A5746" s="246">
        <v>88429</v>
      </c>
      <c r="B5746" s="246" t="s">
        <v>10989</v>
      </c>
      <c r="C5746" s="246" t="s">
        <v>5570</v>
      </c>
      <c r="D5746" s="247">
        <v>26.77</v>
      </c>
    </row>
    <row r="5747" spans="1:4" ht="13.5" x14ac:dyDescent="0.25">
      <c r="A5747" s="246">
        <v>88431</v>
      </c>
      <c r="B5747" s="246" t="s">
        <v>10990</v>
      </c>
      <c r="C5747" s="246" t="s">
        <v>5570</v>
      </c>
      <c r="D5747" s="247">
        <v>18.32</v>
      </c>
    </row>
    <row r="5748" spans="1:4" ht="13.5" x14ac:dyDescent="0.25">
      <c r="A5748" s="246">
        <v>88432</v>
      </c>
      <c r="B5748" s="246" t="s">
        <v>10991</v>
      </c>
      <c r="C5748" s="246" t="s">
        <v>5570</v>
      </c>
      <c r="D5748" s="247">
        <v>14.02</v>
      </c>
    </row>
    <row r="5749" spans="1:4" ht="13.5" x14ac:dyDescent="0.25">
      <c r="A5749" s="246">
        <v>88484</v>
      </c>
      <c r="B5749" s="246" t="s">
        <v>10992</v>
      </c>
      <c r="C5749" s="246" t="s">
        <v>5570</v>
      </c>
      <c r="D5749" s="247">
        <v>2.15</v>
      </c>
    </row>
    <row r="5750" spans="1:4" ht="13.5" x14ac:dyDescent="0.25">
      <c r="A5750" s="246">
        <v>88485</v>
      </c>
      <c r="B5750" s="246" t="s">
        <v>10993</v>
      </c>
      <c r="C5750" s="246" t="s">
        <v>5570</v>
      </c>
      <c r="D5750" s="247">
        <v>1.8</v>
      </c>
    </row>
    <row r="5751" spans="1:4" ht="13.5" x14ac:dyDescent="0.25">
      <c r="A5751" s="246">
        <v>88488</v>
      </c>
      <c r="B5751" s="246" t="s">
        <v>10994</v>
      </c>
      <c r="C5751" s="246" t="s">
        <v>5570</v>
      </c>
      <c r="D5751" s="247">
        <v>14.28</v>
      </c>
    </row>
    <row r="5752" spans="1:4" ht="13.5" x14ac:dyDescent="0.25">
      <c r="A5752" s="246">
        <v>88489</v>
      </c>
      <c r="B5752" s="246" t="s">
        <v>10995</v>
      </c>
      <c r="C5752" s="246" t="s">
        <v>5570</v>
      </c>
      <c r="D5752" s="247">
        <v>12.69</v>
      </c>
    </row>
    <row r="5753" spans="1:4" ht="13.5" x14ac:dyDescent="0.25">
      <c r="A5753" s="246">
        <v>88494</v>
      </c>
      <c r="B5753" s="246" t="s">
        <v>10996</v>
      </c>
      <c r="C5753" s="246" t="s">
        <v>5570</v>
      </c>
      <c r="D5753" s="247">
        <v>17.809999999999999</v>
      </c>
    </row>
    <row r="5754" spans="1:4" ht="13.5" x14ac:dyDescent="0.25">
      <c r="A5754" s="246">
        <v>88495</v>
      </c>
      <c r="B5754" s="246" t="s">
        <v>10997</v>
      </c>
      <c r="C5754" s="246" t="s">
        <v>5570</v>
      </c>
      <c r="D5754" s="247">
        <v>10.15</v>
      </c>
    </row>
    <row r="5755" spans="1:4" ht="13.5" x14ac:dyDescent="0.25">
      <c r="A5755" s="246">
        <v>88496</v>
      </c>
      <c r="B5755" s="246" t="s">
        <v>10998</v>
      </c>
      <c r="C5755" s="246" t="s">
        <v>5570</v>
      </c>
      <c r="D5755" s="247">
        <v>24.32</v>
      </c>
    </row>
    <row r="5756" spans="1:4" ht="13.5" x14ac:dyDescent="0.25">
      <c r="A5756" s="246">
        <v>88497</v>
      </c>
      <c r="B5756" s="246" t="s">
        <v>10999</v>
      </c>
      <c r="C5756" s="246" t="s">
        <v>5570</v>
      </c>
      <c r="D5756" s="247">
        <v>14.1</v>
      </c>
    </row>
    <row r="5757" spans="1:4" ht="13.5" x14ac:dyDescent="0.25">
      <c r="A5757" s="246">
        <v>95305</v>
      </c>
      <c r="B5757" s="246" t="s">
        <v>11000</v>
      </c>
      <c r="C5757" s="246" t="s">
        <v>5570</v>
      </c>
      <c r="D5757" s="247">
        <v>11.4</v>
      </c>
    </row>
    <row r="5758" spans="1:4" ht="13.5" x14ac:dyDescent="0.25">
      <c r="A5758" s="246">
        <v>95306</v>
      </c>
      <c r="B5758" s="246" t="s">
        <v>11001</v>
      </c>
      <c r="C5758" s="246" t="s">
        <v>5570</v>
      </c>
      <c r="D5758" s="247">
        <v>13.43</v>
      </c>
    </row>
    <row r="5759" spans="1:4" ht="13.5" x14ac:dyDescent="0.25">
      <c r="A5759" s="246">
        <v>95622</v>
      </c>
      <c r="B5759" s="246" t="s">
        <v>11002</v>
      </c>
      <c r="C5759" s="246" t="s">
        <v>5570</v>
      </c>
      <c r="D5759" s="247">
        <v>12.62</v>
      </c>
    </row>
    <row r="5760" spans="1:4" ht="13.5" x14ac:dyDescent="0.25">
      <c r="A5760" s="246">
        <v>95623</v>
      </c>
      <c r="B5760" s="246" t="s">
        <v>11003</v>
      </c>
      <c r="C5760" s="246" t="s">
        <v>5570</v>
      </c>
      <c r="D5760" s="247">
        <v>9.77</v>
      </c>
    </row>
    <row r="5761" spans="1:4" ht="13.5" x14ac:dyDescent="0.25">
      <c r="A5761" s="246">
        <v>95624</v>
      </c>
      <c r="B5761" s="246" t="s">
        <v>11004</v>
      </c>
      <c r="C5761" s="246" t="s">
        <v>5570</v>
      </c>
      <c r="D5761" s="247">
        <v>18.420000000000002</v>
      </c>
    </row>
    <row r="5762" spans="1:4" ht="13.5" x14ac:dyDescent="0.25">
      <c r="A5762" s="246">
        <v>95625</v>
      </c>
      <c r="B5762" s="246" t="s">
        <v>11005</v>
      </c>
      <c r="C5762" s="246" t="s">
        <v>5570</v>
      </c>
      <c r="D5762" s="247">
        <v>20.25</v>
      </c>
    </row>
    <row r="5763" spans="1:4" ht="13.5" x14ac:dyDescent="0.25">
      <c r="A5763" s="246">
        <v>95626</v>
      </c>
      <c r="B5763" s="246" t="s">
        <v>11006</v>
      </c>
      <c r="C5763" s="246" t="s">
        <v>5570</v>
      </c>
      <c r="D5763" s="247">
        <v>13.54</v>
      </c>
    </row>
    <row r="5764" spans="1:4" ht="13.5" x14ac:dyDescent="0.25">
      <c r="A5764" s="246">
        <v>96126</v>
      </c>
      <c r="B5764" s="246" t="s">
        <v>11007</v>
      </c>
      <c r="C5764" s="246" t="s">
        <v>5570</v>
      </c>
      <c r="D5764" s="247">
        <v>16.48</v>
      </c>
    </row>
    <row r="5765" spans="1:4" ht="13.5" x14ac:dyDescent="0.25">
      <c r="A5765" s="246">
        <v>96127</v>
      </c>
      <c r="B5765" s="246" t="s">
        <v>11008</v>
      </c>
      <c r="C5765" s="246" t="s">
        <v>5570</v>
      </c>
      <c r="D5765" s="247">
        <v>12.92</v>
      </c>
    </row>
    <row r="5766" spans="1:4" ht="13.5" x14ac:dyDescent="0.25">
      <c r="A5766" s="246">
        <v>96128</v>
      </c>
      <c r="B5766" s="246" t="s">
        <v>11009</v>
      </c>
      <c r="C5766" s="246" t="s">
        <v>5570</v>
      </c>
      <c r="D5766" s="247">
        <v>23.7</v>
      </c>
    </row>
    <row r="5767" spans="1:4" ht="13.5" x14ac:dyDescent="0.25">
      <c r="A5767" s="246">
        <v>96129</v>
      </c>
      <c r="B5767" s="246" t="s">
        <v>11010</v>
      </c>
      <c r="C5767" s="246" t="s">
        <v>5570</v>
      </c>
      <c r="D5767" s="247">
        <v>26</v>
      </c>
    </row>
    <row r="5768" spans="1:4" ht="13.5" x14ac:dyDescent="0.25">
      <c r="A5768" s="246">
        <v>96130</v>
      </c>
      <c r="B5768" s="246" t="s">
        <v>11011</v>
      </c>
      <c r="C5768" s="246" t="s">
        <v>5570</v>
      </c>
      <c r="D5768" s="247">
        <v>17.61</v>
      </c>
    </row>
    <row r="5769" spans="1:4" ht="13.5" x14ac:dyDescent="0.25">
      <c r="A5769" s="246">
        <v>96131</v>
      </c>
      <c r="B5769" s="246" t="s">
        <v>11012</v>
      </c>
      <c r="C5769" s="246" t="s">
        <v>5570</v>
      </c>
      <c r="D5769" s="247">
        <v>22.94</v>
      </c>
    </row>
    <row r="5770" spans="1:4" ht="13.5" x14ac:dyDescent="0.25">
      <c r="A5770" s="246">
        <v>96132</v>
      </c>
      <c r="B5770" s="246" t="s">
        <v>11013</v>
      </c>
      <c r="C5770" s="246" t="s">
        <v>5570</v>
      </c>
      <c r="D5770" s="247">
        <v>18.190000000000001</v>
      </c>
    </row>
    <row r="5771" spans="1:4" ht="13.5" x14ac:dyDescent="0.25">
      <c r="A5771" s="246">
        <v>96133</v>
      </c>
      <c r="B5771" s="246" t="s">
        <v>11014</v>
      </c>
      <c r="C5771" s="246" t="s">
        <v>5570</v>
      </c>
      <c r="D5771" s="247">
        <v>32.54</v>
      </c>
    </row>
    <row r="5772" spans="1:4" ht="13.5" x14ac:dyDescent="0.25">
      <c r="A5772" s="246">
        <v>96134</v>
      </c>
      <c r="B5772" s="246" t="s">
        <v>11015</v>
      </c>
      <c r="C5772" s="246" t="s">
        <v>5570</v>
      </c>
      <c r="D5772" s="247">
        <v>35.6</v>
      </c>
    </row>
    <row r="5773" spans="1:4" ht="13.5" x14ac:dyDescent="0.25">
      <c r="A5773" s="246">
        <v>96135</v>
      </c>
      <c r="B5773" s="246" t="s">
        <v>11016</v>
      </c>
      <c r="C5773" s="246" t="s">
        <v>5570</v>
      </c>
      <c r="D5773" s="247">
        <v>24.45</v>
      </c>
    </row>
    <row r="5774" spans="1:4" ht="13.5" x14ac:dyDescent="0.25">
      <c r="A5774" s="246">
        <v>102193</v>
      </c>
      <c r="B5774" s="246" t="s">
        <v>11017</v>
      </c>
      <c r="C5774" s="246" t="s">
        <v>5570</v>
      </c>
      <c r="D5774" s="247">
        <v>1.63</v>
      </c>
    </row>
    <row r="5775" spans="1:4" ht="13.5" x14ac:dyDescent="0.25">
      <c r="A5775" s="246">
        <v>102194</v>
      </c>
      <c r="B5775" s="246" t="s">
        <v>11018</v>
      </c>
      <c r="C5775" s="246" t="s">
        <v>5570</v>
      </c>
      <c r="D5775" s="247">
        <v>6.33</v>
      </c>
    </row>
    <row r="5776" spans="1:4" ht="13.5" x14ac:dyDescent="0.25">
      <c r="A5776" s="246">
        <v>102197</v>
      </c>
      <c r="B5776" s="246" t="s">
        <v>11019</v>
      </c>
      <c r="C5776" s="246" t="s">
        <v>5570</v>
      </c>
      <c r="D5776" s="247">
        <v>23.29</v>
      </c>
    </row>
    <row r="5777" spans="1:4" ht="13.5" x14ac:dyDescent="0.25">
      <c r="A5777" s="246">
        <v>102200</v>
      </c>
      <c r="B5777" s="246" t="s">
        <v>11020</v>
      </c>
      <c r="C5777" s="246" t="s">
        <v>5570</v>
      </c>
      <c r="D5777" s="247">
        <v>17.61</v>
      </c>
    </row>
    <row r="5778" spans="1:4" ht="13.5" x14ac:dyDescent="0.25">
      <c r="A5778" s="246">
        <v>102201</v>
      </c>
      <c r="B5778" s="246" t="s">
        <v>11021</v>
      </c>
      <c r="C5778" s="246" t="s">
        <v>5570</v>
      </c>
      <c r="D5778" s="247">
        <v>15.61</v>
      </c>
    </row>
    <row r="5779" spans="1:4" ht="13.5" x14ac:dyDescent="0.25">
      <c r="A5779" s="246">
        <v>102202</v>
      </c>
      <c r="B5779" s="246" t="s">
        <v>11022</v>
      </c>
      <c r="C5779" s="246" t="s">
        <v>5570</v>
      </c>
      <c r="D5779" s="247">
        <v>45.53</v>
      </c>
    </row>
    <row r="5780" spans="1:4" ht="13.5" x14ac:dyDescent="0.25">
      <c r="A5780" s="246">
        <v>102203</v>
      </c>
      <c r="B5780" s="246" t="s">
        <v>11023</v>
      </c>
      <c r="C5780" s="246" t="s">
        <v>5570</v>
      </c>
      <c r="D5780" s="247">
        <v>7.64</v>
      </c>
    </row>
    <row r="5781" spans="1:4" ht="13.5" x14ac:dyDescent="0.25">
      <c r="A5781" s="246">
        <v>102204</v>
      </c>
      <c r="B5781" s="246" t="s">
        <v>11024</v>
      </c>
      <c r="C5781" s="246" t="s">
        <v>5570</v>
      </c>
      <c r="D5781" s="247">
        <v>7.87</v>
      </c>
    </row>
    <row r="5782" spans="1:4" ht="13.5" x14ac:dyDescent="0.25">
      <c r="A5782" s="246">
        <v>102205</v>
      </c>
      <c r="B5782" s="246" t="s">
        <v>11025</v>
      </c>
      <c r="C5782" s="246" t="s">
        <v>5570</v>
      </c>
      <c r="D5782" s="247">
        <v>7.16</v>
      </c>
    </row>
    <row r="5783" spans="1:4" ht="13.5" x14ac:dyDescent="0.25">
      <c r="A5783" s="246">
        <v>102207</v>
      </c>
      <c r="B5783" s="246" t="s">
        <v>11026</v>
      </c>
      <c r="C5783" s="246" t="s">
        <v>5570</v>
      </c>
      <c r="D5783" s="247">
        <v>6.5</v>
      </c>
    </row>
    <row r="5784" spans="1:4" ht="13.5" x14ac:dyDescent="0.25">
      <c r="A5784" s="246">
        <v>102208</v>
      </c>
      <c r="B5784" s="246" t="s">
        <v>11027</v>
      </c>
      <c r="C5784" s="246" t="s">
        <v>5570</v>
      </c>
      <c r="D5784" s="247">
        <v>6.22</v>
      </c>
    </row>
    <row r="5785" spans="1:4" ht="13.5" x14ac:dyDescent="0.25">
      <c r="A5785" s="246">
        <v>102209</v>
      </c>
      <c r="B5785" s="246" t="s">
        <v>11028</v>
      </c>
      <c r="C5785" s="246" t="s">
        <v>5570</v>
      </c>
      <c r="D5785" s="247">
        <v>6.41</v>
      </c>
    </row>
    <row r="5786" spans="1:4" ht="13.5" x14ac:dyDescent="0.25">
      <c r="A5786" s="246">
        <v>102210</v>
      </c>
      <c r="B5786" s="246" t="s">
        <v>11029</v>
      </c>
      <c r="C5786" s="246" t="s">
        <v>5570</v>
      </c>
      <c r="D5786" s="247">
        <v>6.11</v>
      </c>
    </row>
    <row r="5787" spans="1:4" ht="13.5" x14ac:dyDescent="0.25">
      <c r="A5787" s="246">
        <v>102213</v>
      </c>
      <c r="B5787" s="246" t="s">
        <v>11030</v>
      </c>
      <c r="C5787" s="246" t="s">
        <v>5570</v>
      </c>
      <c r="D5787" s="247">
        <v>15.31</v>
      </c>
    </row>
    <row r="5788" spans="1:4" ht="13.5" x14ac:dyDescent="0.25">
      <c r="A5788" s="246">
        <v>102214</v>
      </c>
      <c r="B5788" s="246" t="s">
        <v>11031</v>
      </c>
      <c r="C5788" s="246" t="s">
        <v>5570</v>
      </c>
      <c r="D5788" s="247">
        <v>15.75</v>
      </c>
    </row>
    <row r="5789" spans="1:4" ht="13.5" x14ac:dyDescent="0.25">
      <c r="A5789" s="246">
        <v>102215</v>
      </c>
      <c r="B5789" s="246" t="s">
        <v>11032</v>
      </c>
      <c r="C5789" s="246" t="s">
        <v>5570</v>
      </c>
      <c r="D5789" s="247">
        <v>14.34</v>
      </c>
    </row>
    <row r="5790" spans="1:4" ht="13.5" x14ac:dyDescent="0.25">
      <c r="A5790" s="246">
        <v>102217</v>
      </c>
      <c r="B5790" s="246" t="s">
        <v>11033</v>
      </c>
      <c r="C5790" s="246" t="s">
        <v>5570</v>
      </c>
      <c r="D5790" s="247">
        <v>13.03</v>
      </c>
    </row>
    <row r="5791" spans="1:4" ht="13.5" x14ac:dyDescent="0.25">
      <c r="A5791" s="246">
        <v>102218</v>
      </c>
      <c r="B5791" s="246" t="s">
        <v>11034</v>
      </c>
      <c r="C5791" s="246" t="s">
        <v>5570</v>
      </c>
      <c r="D5791" s="247">
        <v>12.45</v>
      </c>
    </row>
    <row r="5792" spans="1:4" ht="13.5" x14ac:dyDescent="0.25">
      <c r="A5792" s="246">
        <v>102219</v>
      </c>
      <c r="B5792" s="246" t="s">
        <v>11035</v>
      </c>
      <c r="C5792" s="246" t="s">
        <v>5570</v>
      </c>
      <c r="D5792" s="247">
        <v>12.84</v>
      </c>
    </row>
    <row r="5793" spans="1:4" ht="13.5" x14ac:dyDescent="0.25">
      <c r="A5793" s="246">
        <v>102220</v>
      </c>
      <c r="B5793" s="246" t="s">
        <v>11036</v>
      </c>
      <c r="C5793" s="246" t="s">
        <v>5570</v>
      </c>
      <c r="D5793" s="247">
        <v>12.25</v>
      </c>
    </row>
    <row r="5794" spans="1:4" ht="13.5" x14ac:dyDescent="0.25">
      <c r="A5794" s="246">
        <v>102223</v>
      </c>
      <c r="B5794" s="246" t="s">
        <v>11037</v>
      </c>
      <c r="C5794" s="246" t="s">
        <v>5570</v>
      </c>
      <c r="D5794" s="247">
        <v>22.97</v>
      </c>
    </row>
    <row r="5795" spans="1:4" ht="13.5" x14ac:dyDescent="0.25">
      <c r="A5795" s="246">
        <v>102224</v>
      </c>
      <c r="B5795" s="246" t="s">
        <v>11038</v>
      </c>
      <c r="C5795" s="246" t="s">
        <v>5570</v>
      </c>
      <c r="D5795" s="247">
        <v>23.63</v>
      </c>
    </row>
    <row r="5796" spans="1:4" ht="13.5" x14ac:dyDescent="0.25">
      <c r="A5796" s="246">
        <v>102225</v>
      </c>
      <c r="B5796" s="246" t="s">
        <v>11039</v>
      </c>
      <c r="C5796" s="246" t="s">
        <v>5570</v>
      </c>
      <c r="D5796" s="247">
        <v>21.52</v>
      </c>
    </row>
    <row r="5797" spans="1:4" ht="13.5" x14ac:dyDescent="0.25">
      <c r="A5797" s="246">
        <v>102227</v>
      </c>
      <c r="B5797" s="246" t="s">
        <v>11040</v>
      </c>
      <c r="C5797" s="246" t="s">
        <v>5570</v>
      </c>
      <c r="D5797" s="247">
        <v>19.559999999999999</v>
      </c>
    </row>
    <row r="5798" spans="1:4" ht="13.5" x14ac:dyDescent="0.25">
      <c r="A5798" s="246">
        <v>102228</v>
      </c>
      <c r="B5798" s="246" t="s">
        <v>11041</v>
      </c>
      <c r="C5798" s="246" t="s">
        <v>5570</v>
      </c>
      <c r="D5798" s="247">
        <v>18.690000000000001</v>
      </c>
    </row>
    <row r="5799" spans="1:4" ht="13.5" x14ac:dyDescent="0.25">
      <c r="A5799" s="246">
        <v>102229</v>
      </c>
      <c r="B5799" s="246" t="s">
        <v>11042</v>
      </c>
      <c r="C5799" s="246" t="s">
        <v>5570</v>
      </c>
      <c r="D5799" s="247">
        <v>19.27</v>
      </c>
    </row>
    <row r="5800" spans="1:4" ht="13.5" x14ac:dyDescent="0.25">
      <c r="A5800" s="246">
        <v>102230</v>
      </c>
      <c r="B5800" s="246" t="s">
        <v>11043</v>
      </c>
      <c r="C5800" s="246" t="s">
        <v>5570</v>
      </c>
      <c r="D5800" s="247">
        <v>18.38</v>
      </c>
    </row>
    <row r="5801" spans="1:4" ht="13.5" x14ac:dyDescent="0.25">
      <c r="A5801" s="246">
        <v>102233</v>
      </c>
      <c r="B5801" s="246" t="s">
        <v>11044</v>
      </c>
      <c r="C5801" s="246" t="s">
        <v>5570</v>
      </c>
      <c r="D5801" s="247">
        <v>13.1</v>
      </c>
    </row>
    <row r="5802" spans="1:4" ht="13.5" x14ac:dyDescent="0.25">
      <c r="A5802" s="246">
        <v>102234</v>
      </c>
      <c r="B5802" s="246" t="s">
        <v>11045</v>
      </c>
      <c r="C5802" s="246" t="s">
        <v>5570</v>
      </c>
      <c r="D5802" s="247">
        <v>26.21</v>
      </c>
    </row>
    <row r="5803" spans="1:4" ht="13.5" x14ac:dyDescent="0.25">
      <c r="A5803" s="246">
        <v>100716</v>
      </c>
      <c r="B5803" s="246" t="s">
        <v>11046</v>
      </c>
      <c r="C5803" s="246" t="s">
        <v>5570</v>
      </c>
      <c r="D5803" s="247">
        <v>25.02</v>
      </c>
    </row>
    <row r="5804" spans="1:4" ht="13.5" x14ac:dyDescent="0.25">
      <c r="A5804" s="246">
        <v>100717</v>
      </c>
      <c r="B5804" s="246" t="s">
        <v>11047</v>
      </c>
      <c r="C5804" s="246" t="s">
        <v>5570</v>
      </c>
      <c r="D5804" s="247">
        <v>7.61</v>
      </c>
    </row>
    <row r="5805" spans="1:4" ht="13.5" x14ac:dyDescent="0.25">
      <c r="A5805" s="246">
        <v>100718</v>
      </c>
      <c r="B5805" s="246" t="s">
        <v>11048</v>
      </c>
      <c r="C5805" s="246" t="s">
        <v>5237</v>
      </c>
      <c r="D5805" s="247">
        <v>1.0900000000000001</v>
      </c>
    </row>
    <row r="5806" spans="1:4" ht="13.5" x14ac:dyDescent="0.25">
      <c r="A5806" s="246">
        <v>100719</v>
      </c>
      <c r="B5806" s="246" t="s">
        <v>11049</v>
      </c>
      <c r="C5806" s="246" t="s">
        <v>5570</v>
      </c>
      <c r="D5806" s="247">
        <v>8.19</v>
      </c>
    </row>
    <row r="5807" spans="1:4" ht="13.5" x14ac:dyDescent="0.25">
      <c r="A5807" s="246">
        <v>100720</v>
      </c>
      <c r="B5807" s="246" t="s">
        <v>11050</v>
      </c>
      <c r="C5807" s="246" t="s">
        <v>5570</v>
      </c>
      <c r="D5807" s="247">
        <v>8.23</v>
      </c>
    </row>
    <row r="5808" spans="1:4" ht="13.5" x14ac:dyDescent="0.25">
      <c r="A5808" s="246">
        <v>100721</v>
      </c>
      <c r="B5808" s="246" t="s">
        <v>11051</v>
      </c>
      <c r="C5808" s="246" t="s">
        <v>5570</v>
      </c>
      <c r="D5808" s="247">
        <v>19.03</v>
      </c>
    </row>
    <row r="5809" spans="1:4" ht="13.5" x14ac:dyDescent="0.25">
      <c r="A5809" s="246">
        <v>100722</v>
      </c>
      <c r="B5809" s="246" t="s">
        <v>11052</v>
      </c>
      <c r="C5809" s="246" t="s">
        <v>5570</v>
      </c>
      <c r="D5809" s="247">
        <v>18.62</v>
      </c>
    </row>
    <row r="5810" spans="1:4" ht="13.5" x14ac:dyDescent="0.25">
      <c r="A5810" s="246">
        <v>100723</v>
      </c>
      <c r="B5810" s="246" t="s">
        <v>11053</v>
      </c>
      <c r="C5810" s="246" t="s">
        <v>5570</v>
      </c>
      <c r="D5810" s="247">
        <v>8.8000000000000007</v>
      </c>
    </row>
    <row r="5811" spans="1:4" ht="13.5" x14ac:dyDescent="0.25">
      <c r="A5811" s="246">
        <v>100724</v>
      </c>
      <c r="B5811" s="246" t="s">
        <v>11054</v>
      </c>
      <c r="C5811" s="246" t="s">
        <v>5570</v>
      </c>
      <c r="D5811" s="247">
        <v>10.68</v>
      </c>
    </row>
    <row r="5812" spans="1:4" ht="13.5" x14ac:dyDescent="0.25">
      <c r="A5812" s="246">
        <v>100725</v>
      </c>
      <c r="B5812" s="246" t="s">
        <v>11055</v>
      </c>
      <c r="C5812" s="246" t="s">
        <v>5570</v>
      </c>
      <c r="D5812" s="247">
        <v>19.23</v>
      </c>
    </row>
    <row r="5813" spans="1:4" ht="13.5" x14ac:dyDescent="0.25">
      <c r="A5813" s="246">
        <v>100726</v>
      </c>
      <c r="B5813" s="246" t="s">
        <v>11056</v>
      </c>
      <c r="C5813" s="246" t="s">
        <v>5570</v>
      </c>
      <c r="D5813" s="247">
        <v>20.98</v>
      </c>
    </row>
    <row r="5814" spans="1:4" ht="13.5" x14ac:dyDescent="0.25">
      <c r="A5814" s="246">
        <v>100727</v>
      </c>
      <c r="B5814" s="246" t="s">
        <v>11057</v>
      </c>
      <c r="C5814" s="246" t="s">
        <v>5570</v>
      </c>
      <c r="D5814" s="247">
        <v>20.190000000000001</v>
      </c>
    </row>
    <row r="5815" spans="1:4" ht="13.5" x14ac:dyDescent="0.25">
      <c r="A5815" s="246">
        <v>100728</v>
      </c>
      <c r="B5815" s="246" t="s">
        <v>11058</v>
      </c>
      <c r="C5815" s="246" t="s">
        <v>5570</v>
      </c>
      <c r="D5815" s="247">
        <v>18.2</v>
      </c>
    </row>
    <row r="5816" spans="1:4" ht="13.5" x14ac:dyDescent="0.25">
      <c r="A5816" s="246">
        <v>100729</v>
      </c>
      <c r="B5816" s="246" t="s">
        <v>11059</v>
      </c>
      <c r="C5816" s="246" t="s">
        <v>5570</v>
      </c>
      <c r="D5816" s="247">
        <v>15.19</v>
      </c>
    </row>
    <row r="5817" spans="1:4" ht="13.5" x14ac:dyDescent="0.25">
      <c r="A5817" s="246">
        <v>100730</v>
      </c>
      <c r="B5817" s="246" t="s">
        <v>11060</v>
      </c>
      <c r="C5817" s="246" t="s">
        <v>5570</v>
      </c>
      <c r="D5817" s="247">
        <v>17.86</v>
      </c>
    </row>
    <row r="5818" spans="1:4" ht="13.5" x14ac:dyDescent="0.25">
      <c r="A5818" s="246">
        <v>100733</v>
      </c>
      <c r="B5818" s="246" t="s">
        <v>11061</v>
      </c>
      <c r="C5818" s="246" t="s">
        <v>5570</v>
      </c>
      <c r="D5818" s="247">
        <v>8.36</v>
      </c>
    </row>
    <row r="5819" spans="1:4" ht="13.5" x14ac:dyDescent="0.25">
      <c r="A5819" s="246">
        <v>100734</v>
      </c>
      <c r="B5819" s="246" t="s">
        <v>11062</v>
      </c>
      <c r="C5819" s="246" t="s">
        <v>5570</v>
      </c>
      <c r="D5819" s="247">
        <v>11.3</v>
      </c>
    </row>
    <row r="5820" spans="1:4" ht="13.5" x14ac:dyDescent="0.25">
      <c r="A5820" s="246">
        <v>100735</v>
      </c>
      <c r="B5820" s="246" t="s">
        <v>11063</v>
      </c>
      <c r="C5820" s="246" t="s">
        <v>5570</v>
      </c>
      <c r="D5820" s="247">
        <v>8.5</v>
      </c>
    </row>
    <row r="5821" spans="1:4" ht="13.5" x14ac:dyDescent="0.25">
      <c r="A5821" s="246">
        <v>100736</v>
      </c>
      <c r="B5821" s="246" t="s">
        <v>11064</v>
      </c>
      <c r="C5821" s="246" t="s">
        <v>5570</v>
      </c>
      <c r="D5821" s="247">
        <v>11.31</v>
      </c>
    </row>
    <row r="5822" spans="1:4" ht="13.5" x14ac:dyDescent="0.25">
      <c r="A5822" s="246">
        <v>100739</v>
      </c>
      <c r="B5822" s="246" t="s">
        <v>11065</v>
      </c>
      <c r="C5822" s="246" t="s">
        <v>5570</v>
      </c>
      <c r="D5822" s="247">
        <v>8.06</v>
      </c>
    </row>
    <row r="5823" spans="1:4" ht="13.5" x14ac:dyDescent="0.25">
      <c r="A5823" s="246">
        <v>100740</v>
      </c>
      <c r="B5823" s="246" t="s">
        <v>11066</v>
      </c>
      <c r="C5823" s="246" t="s">
        <v>5570</v>
      </c>
      <c r="D5823" s="247">
        <v>8.66</v>
      </c>
    </row>
    <row r="5824" spans="1:4" ht="13.5" x14ac:dyDescent="0.25">
      <c r="A5824" s="246">
        <v>100741</v>
      </c>
      <c r="B5824" s="246" t="s">
        <v>11067</v>
      </c>
      <c r="C5824" s="246" t="s">
        <v>5570</v>
      </c>
      <c r="D5824" s="247">
        <v>18.75</v>
      </c>
    </row>
    <row r="5825" spans="1:4" ht="13.5" x14ac:dyDescent="0.25">
      <c r="A5825" s="246">
        <v>100742</v>
      </c>
      <c r="B5825" s="246" t="s">
        <v>11068</v>
      </c>
      <c r="C5825" s="246" t="s">
        <v>5570</v>
      </c>
      <c r="D5825" s="247">
        <v>19.02</v>
      </c>
    </row>
    <row r="5826" spans="1:4" ht="13.5" x14ac:dyDescent="0.25">
      <c r="A5826" s="246">
        <v>100743</v>
      </c>
      <c r="B5826" s="246" t="s">
        <v>11069</v>
      </c>
      <c r="C5826" s="246" t="s">
        <v>5570</v>
      </c>
      <c r="D5826" s="247">
        <v>7.87</v>
      </c>
    </row>
    <row r="5827" spans="1:4" ht="13.5" x14ac:dyDescent="0.25">
      <c r="A5827" s="246">
        <v>100744</v>
      </c>
      <c r="B5827" s="246" t="s">
        <v>11070</v>
      </c>
      <c r="C5827" s="246" t="s">
        <v>5570</v>
      </c>
      <c r="D5827" s="247">
        <v>8.5399999999999991</v>
      </c>
    </row>
    <row r="5828" spans="1:4" ht="13.5" x14ac:dyDescent="0.25">
      <c r="A5828" s="246">
        <v>100745</v>
      </c>
      <c r="B5828" s="246" t="s">
        <v>11071</v>
      </c>
      <c r="C5828" s="246" t="s">
        <v>5570</v>
      </c>
      <c r="D5828" s="247">
        <v>18.55</v>
      </c>
    </row>
    <row r="5829" spans="1:4" ht="13.5" x14ac:dyDescent="0.25">
      <c r="A5829" s="246">
        <v>100746</v>
      </c>
      <c r="B5829" s="246" t="s">
        <v>11072</v>
      </c>
      <c r="C5829" s="246" t="s">
        <v>5570</v>
      </c>
      <c r="D5829" s="247">
        <v>18.899999999999999</v>
      </c>
    </row>
    <row r="5830" spans="1:4" ht="13.5" x14ac:dyDescent="0.25">
      <c r="A5830" s="246">
        <v>100747</v>
      </c>
      <c r="B5830" s="246" t="s">
        <v>11073</v>
      </c>
      <c r="C5830" s="246" t="s">
        <v>5570</v>
      </c>
      <c r="D5830" s="247">
        <v>7.95</v>
      </c>
    </row>
    <row r="5831" spans="1:4" ht="13.5" x14ac:dyDescent="0.25">
      <c r="A5831" s="246">
        <v>100748</v>
      </c>
      <c r="B5831" s="246" t="s">
        <v>11074</v>
      </c>
      <c r="C5831" s="246" t="s">
        <v>5570</v>
      </c>
      <c r="D5831" s="247">
        <v>8.59</v>
      </c>
    </row>
    <row r="5832" spans="1:4" ht="13.5" x14ac:dyDescent="0.25">
      <c r="A5832" s="246">
        <v>100749</v>
      </c>
      <c r="B5832" s="246" t="s">
        <v>11075</v>
      </c>
      <c r="C5832" s="246" t="s">
        <v>5570</v>
      </c>
      <c r="D5832" s="247">
        <v>18.63</v>
      </c>
    </row>
    <row r="5833" spans="1:4" ht="13.5" x14ac:dyDescent="0.25">
      <c r="A5833" s="246">
        <v>100750</v>
      </c>
      <c r="B5833" s="246" t="s">
        <v>11076</v>
      </c>
      <c r="C5833" s="246" t="s">
        <v>5570</v>
      </c>
      <c r="D5833" s="247">
        <v>18.95</v>
      </c>
    </row>
    <row r="5834" spans="1:4" ht="13.5" x14ac:dyDescent="0.25">
      <c r="A5834" s="246">
        <v>100751</v>
      </c>
      <c r="B5834" s="246" t="s">
        <v>11077</v>
      </c>
      <c r="C5834" s="246" t="s">
        <v>5570</v>
      </c>
      <c r="D5834" s="247">
        <v>30.39</v>
      </c>
    </row>
    <row r="5835" spans="1:4" ht="13.5" x14ac:dyDescent="0.25">
      <c r="A5835" s="246">
        <v>100752</v>
      </c>
      <c r="B5835" s="246" t="s">
        <v>11078</v>
      </c>
      <c r="C5835" s="246" t="s">
        <v>5570</v>
      </c>
      <c r="D5835" s="247">
        <v>35.729999999999997</v>
      </c>
    </row>
    <row r="5836" spans="1:4" ht="13.5" x14ac:dyDescent="0.25">
      <c r="A5836" s="246">
        <v>100753</v>
      </c>
      <c r="B5836" s="246" t="s">
        <v>11079</v>
      </c>
      <c r="C5836" s="246" t="s">
        <v>5570</v>
      </c>
      <c r="D5836" s="247">
        <v>17.02</v>
      </c>
    </row>
    <row r="5837" spans="1:4" ht="13.5" x14ac:dyDescent="0.25">
      <c r="A5837" s="246">
        <v>100754</v>
      </c>
      <c r="B5837" s="246" t="s">
        <v>11080</v>
      </c>
      <c r="C5837" s="246" t="s">
        <v>5570</v>
      </c>
      <c r="D5837" s="247">
        <v>22.62</v>
      </c>
    </row>
    <row r="5838" spans="1:4" ht="13.5" x14ac:dyDescent="0.25">
      <c r="A5838" s="246">
        <v>100757</v>
      </c>
      <c r="B5838" s="246" t="s">
        <v>11081</v>
      </c>
      <c r="C5838" s="246" t="s">
        <v>5570</v>
      </c>
      <c r="D5838" s="247">
        <v>37.51</v>
      </c>
    </row>
    <row r="5839" spans="1:4" ht="13.5" x14ac:dyDescent="0.25">
      <c r="A5839" s="246">
        <v>100758</v>
      </c>
      <c r="B5839" s="246" t="s">
        <v>11082</v>
      </c>
      <c r="C5839" s="246" t="s">
        <v>5570</v>
      </c>
      <c r="D5839" s="247">
        <v>38.08</v>
      </c>
    </row>
    <row r="5840" spans="1:4" ht="13.5" x14ac:dyDescent="0.25">
      <c r="A5840" s="246">
        <v>100759</v>
      </c>
      <c r="B5840" s="246" t="s">
        <v>11083</v>
      </c>
      <c r="C5840" s="246" t="s">
        <v>5570</v>
      </c>
      <c r="D5840" s="247">
        <v>37.11</v>
      </c>
    </row>
    <row r="5841" spans="1:4" ht="13.5" x14ac:dyDescent="0.25">
      <c r="A5841" s="246">
        <v>100760</v>
      </c>
      <c r="B5841" s="246" t="s">
        <v>11084</v>
      </c>
      <c r="C5841" s="246" t="s">
        <v>5570</v>
      </c>
      <c r="D5841" s="247">
        <v>37.83</v>
      </c>
    </row>
    <row r="5842" spans="1:4" ht="13.5" x14ac:dyDescent="0.25">
      <c r="A5842" s="246">
        <v>100761</v>
      </c>
      <c r="B5842" s="246" t="s">
        <v>11085</v>
      </c>
      <c r="C5842" s="246" t="s">
        <v>5570</v>
      </c>
      <c r="D5842" s="247">
        <v>37.28</v>
      </c>
    </row>
    <row r="5843" spans="1:4" ht="13.5" x14ac:dyDescent="0.25">
      <c r="A5843" s="246">
        <v>100762</v>
      </c>
      <c r="B5843" s="246" t="s">
        <v>11086</v>
      </c>
      <c r="C5843" s="246" t="s">
        <v>5570</v>
      </c>
      <c r="D5843" s="247">
        <v>37.93</v>
      </c>
    </row>
    <row r="5844" spans="1:4" ht="13.5" x14ac:dyDescent="0.25">
      <c r="A5844" s="246">
        <v>102488</v>
      </c>
      <c r="B5844" s="246" t="s">
        <v>11087</v>
      </c>
      <c r="C5844" s="246" t="s">
        <v>5570</v>
      </c>
      <c r="D5844" s="247">
        <v>2.76</v>
      </c>
    </row>
    <row r="5845" spans="1:4" ht="13.5" x14ac:dyDescent="0.25">
      <c r="A5845" s="246">
        <v>102489</v>
      </c>
      <c r="B5845" s="246" t="s">
        <v>11088</v>
      </c>
      <c r="C5845" s="246" t="s">
        <v>5570</v>
      </c>
      <c r="D5845" s="247">
        <v>21.21</v>
      </c>
    </row>
    <row r="5846" spans="1:4" ht="13.5" x14ac:dyDescent="0.25">
      <c r="A5846" s="246">
        <v>102491</v>
      </c>
      <c r="B5846" s="246" t="s">
        <v>11089</v>
      </c>
      <c r="C5846" s="246" t="s">
        <v>5570</v>
      </c>
      <c r="D5846" s="247">
        <v>15.23</v>
      </c>
    </row>
    <row r="5847" spans="1:4" ht="13.5" x14ac:dyDescent="0.25">
      <c r="A5847" s="246">
        <v>102492</v>
      </c>
      <c r="B5847" s="246" t="s">
        <v>11090</v>
      </c>
      <c r="C5847" s="246" t="s">
        <v>5570</v>
      </c>
      <c r="D5847" s="247">
        <v>17.850000000000001</v>
      </c>
    </row>
    <row r="5848" spans="1:4" ht="13.5" x14ac:dyDescent="0.25">
      <c r="A5848" s="246">
        <v>102494</v>
      </c>
      <c r="B5848" s="246" t="s">
        <v>11091</v>
      </c>
      <c r="C5848" s="246" t="s">
        <v>5570</v>
      </c>
      <c r="D5848" s="247">
        <v>47.73</v>
      </c>
    </row>
    <row r="5849" spans="1:4" ht="13.5" x14ac:dyDescent="0.25">
      <c r="A5849" s="246">
        <v>102496</v>
      </c>
      <c r="B5849" s="246" t="s">
        <v>11092</v>
      </c>
      <c r="C5849" s="246" t="s">
        <v>5237</v>
      </c>
      <c r="D5849" s="247">
        <v>10.09</v>
      </c>
    </row>
    <row r="5850" spans="1:4" ht="13.5" x14ac:dyDescent="0.25">
      <c r="A5850" s="246">
        <v>102497</v>
      </c>
      <c r="B5850" s="246" t="s">
        <v>11093</v>
      </c>
      <c r="C5850" s="246" t="s">
        <v>5237</v>
      </c>
      <c r="D5850" s="247">
        <v>3.74</v>
      </c>
    </row>
    <row r="5851" spans="1:4" ht="13.5" x14ac:dyDescent="0.25">
      <c r="A5851" s="246">
        <v>102498</v>
      </c>
      <c r="B5851" s="246" t="s">
        <v>11094</v>
      </c>
      <c r="C5851" s="246" t="s">
        <v>5237</v>
      </c>
      <c r="D5851" s="247">
        <v>1.23</v>
      </c>
    </row>
    <row r="5852" spans="1:4" ht="13.5" x14ac:dyDescent="0.25">
      <c r="A5852" s="246">
        <v>102499</v>
      </c>
      <c r="B5852" s="246" t="s">
        <v>11095</v>
      </c>
      <c r="C5852" s="246" t="s">
        <v>5570</v>
      </c>
      <c r="D5852" s="247">
        <v>2.33</v>
      </c>
    </row>
    <row r="5853" spans="1:4" ht="13.5" x14ac:dyDescent="0.25">
      <c r="A5853" s="246">
        <v>102500</v>
      </c>
      <c r="B5853" s="246" t="s">
        <v>11096</v>
      </c>
      <c r="C5853" s="246" t="s">
        <v>5237</v>
      </c>
      <c r="D5853" s="247">
        <v>3.42</v>
      </c>
    </row>
    <row r="5854" spans="1:4" ht="13.5" x14ac:dyDescent="0.25">
      <c r="A5854" s="246">
        <v>102501</v>
      </c>
      <c r="B5854" s="246" t="s">
        <v>11097</v>
      </c>
      <c r="C5854" s="246" t="s">
        <v>5570</v>
      </c>
      <c r="D5854" s="247">
        <v>19.100000000000001</v>
      </c>
    </row>
    <row r="5855" spans="1:4" ht="13.5" x14ac:dyDescent="0.25">
      <c r="A5855" s="246">
        <v>102504</v>
      </c>
      <c r="B5855" s="246" t="s">
        <v>11098</v>
      </c>
      <c r="C5855" s="246" t="s">
        <v>5237</v>
      </c>
      <c r="D5855" s="247">
        <v>7.64</v>
      </c>
    </row>
    <row r="5856" spans="1:4" ht="13.5" x14ac:dyDescent="0.25">
      <c r="A5856" s="246">
        <v>102505</v>
      </c>
      <c r="B5856" s="246" t="s">
        <v>11099</v>
      </c>
      <c r="C5856" s="246" t="s">
        <v>5237</v>
      </c>
      <c r="D5856" s="247">
        <v>7.71</v>
      </c>
    </row>
    <row r="5857" spans="1:4" ht="13.5" x14ac:dyDescent="0.25">
      <c r="A5857" s="246">
        <v>102506</v>
      </c>
      <c r="B5857" s="246" t="s">
        <v>11100</v>
      </c>
      <c r="C5857" s="246" t="s">
        <v>5237</v>
      </c>
      <c r="D5857" s="247">
        <v>8.3800000000000008</v>
      </c>
    </row>
    <row r="5858" spans="1:4" ht="13.5" x14ac:dyDescent="0.25">
      <c r="A5858" s="246">
        <v>102507</v>
      </c>
      <c r="B5858" s="246" t="s">
        <v>11101</v>
      </c>
      <c r="C5858" s="246" t="s">
        <v>5237</v>
      </c>
      <c r="D5858" s="247">
        <v>4.8899999999999997</v>
      </c>
    </row>
    <row r="5859" spans="1:4" ht="13.5" x14ac:dyDescent="0.25">
      <c r="A5859" s="246">
        <v>102508</v>
      </c>
      <c r="B5859" s="246" t="s">
        <v>11102</v>
      </c>
      <c r="C5859" s="246" t="s">
        <v>5570</v>
      </c>
      <c r="D5859" s="247">
        <v>34.07</v>
      </c>
    </row>
    <row r="5860" spans="1:4" ht="13.5" x14ac:dyDescent="0.25">
      <c r="A5860" s="246">
        <v>102509</v>
      </c>
      <c r="B5860" s="246" t="s">
        <v>11103</v>
      </c>
      <c r="C5860" s="246" t="s">
        <v>5570</v>
      </c>
      <c r="D5860" s="247">
        <v>21.16</v>
      </c>
    </row>
    <row r="5861" spans="1:4" ht="13.5" x14ac:dyDescent="0.25">
      <c r="A5861" s="246">
        <v>102512</v>
      </c>
      <c r="B5861" s="246" t="s">
        <v>11104</v>
      </c>
      <c r="C5861" s="246" t="s">
        <v>5237</v>
      </c>
      <c r="D5861" s="247">
        <v>3.65</v>
      </c>
    </row>
    <row r="5862" spans="1:4" ht="13.5" x14ac:dyDescent="0.25">
      <c r="A5862" s="246">
        <v>102513</v>
      </c>
      <c r="B5862" s="246" t="s">
        <v>11105</v>
      </c>
      <c r="C5862" s="246" t="s">
        <v>5570</v>
      </c>
      <c r="D5862" s="247">
        <v>36.49</v>
      </c>
    </row>
    <row r="5863" spans="1:4" ht="13.5" x14ac:dyDescent="0.25">
      <c r="A5863" s="246">
        <v>102520</v>
      </c>
      <c r="B5863" s="246" t="s">
        <v>11106</v>
      </c>
      <c r="C5863" s="246" t="s">
        <v>5570</v>
      </c>
      <c r="D5863" s="247">
        <v>62.34</v>
      </c>
    </row>
    <row r="5864" spans="1:4" ht="13.5" x14ac:dyDescent="0.25">
      <c r="A5864" s="246">
        <v>101749</v>
      </c>
      <c r="B5864" s="246" t="s">
        <v>11107</v>
      </c>
      <c r="C5864" s="246" t="s">
        <v>5570</v>
      </c>
      <c r="D5864" s="247">
        <v>45.76</v>
      </c>
    </row>
    <row r="5865" spans="1:4" ht="13.5" x14ac:dyDescent="0.25">
      <c r="A5865" s="246">
        <v>101750</v>
      </c>
      <c r="B5865" s="246" t="s">
        <v>11108</v>
      </c>
      <c r="C5865" s="246" t="s">
        <v>5570</v>
      </c>
      <c r="D5865" s="247">
        <v>43.75</v>
      </c>
    </row>
    <row r="5866" spans="1:4" ht="13.5" x14ac:dyDescent="0.25">
      <c r="A5866" s="246">
        <v>101729</v>
      </c>
      <c r="B5866" s="246" t="s">
        <v>11109</v>
      </c>
      <c r="C5866" s="246" t="s">
        <v>5570</v>
      </c>
      <c r="D5866" s="247">
        <v>197.11</v>
      </c>
    </row>
    <row r="5867" spans="1:4" ht="13.5" x14ac:dyDescent="0.25">
      <c r="A5867" s="246">
        <v>101746</v>
      </c>
      <c r="B5867" s="246" t="s">
        <v>11110</v>
      </c>
      <c r="C5867" s="246" t="s">
        <v>5570</v>
      </c>
      <c r="D5867" s="247">
        <v>311.04000000000002</v>
      </c>
    </row>
    <row r="5868" spans="1:4" ht="13.5" x14ac:dyDescent="0.25">
      <c r="A5868" s="246">
        <v>101751</v>
      </c>
      <c r="B5868" s="246" t="s">
        <v>11111</v>
      </c>
      <c r="C5868" s="246" t="s">
        <v>5570</v>
      </c>
      <c r="D5868" s="247">
        <v>202.09</v>
      </c>
    </row>
    <row r="5869" spans="1:4" ht="13.5" x14ac:dyDescent="0.25">
      <c r="A5869" s="246">
        <v>87246</v>
      </c>
      <c r="B5869" s="246" t="s">
        <v>11112</v>
      </c>
      <c r="C5869" s="246" t="s">
        <v>5570</v>
      </c>
      <c r="D5869" s="247">
        <v>55.78</v>
      </c>
    </row>
    <row r="5870" spans="1:4" ht="13.5" x14ac:dyDescent="0.25">
      <c r="A5870" s="246">
        <v>87247</v>
      </c>
      <c r="B5870" s="246" t="s">
        <v>11113</v>
      </c>
      <c r="C5870" s="246" t="s">
        <v>5570</v>
      </c>
      <c r="D5870" s="247">
        <v>49.74</v>
      </c>
    </row>
    <row r="5871" spans="1:4" ht="13.5" x14ac:dyDescent="0.25">
      <c r="A5871" s="246">
        <v>87248</v>
      </c>
      <c r="B5871" s="246" t="s">
        <v>11114</v>
      </c>
      <c r="C5871" s="246" t="s">
        <v>5570</v>
      </c>
      <c r="D5871" s="247">
        <v>44.91</v>
      </c>
    </row>
    <row r="5872" spans="1:4" ht="13.5" x14ac:dyDescent="0.25">
      <c r="A5872" s="246">
        <v>87249</v>
      </c>
      <c r="B5872" s="246" t="s">
        <v>11115</v>
      </c>
      <c r="C5872" s="246" t="s">
        <v>5570</v>
      </c>
      <c r="D5872" s="247">
        <v>61.82</v>
      </c>
    </row>
    <row r="5873" spans="1:4" ht="13.5" x14ac:dyDescent="0.25">
      <c r="A5873" s="246">
        <v>87250</v>
      </c>
      <c r="B5873" s="246" t="s">
        <v>11116</v>
      </c>
      <c r="C5873" s="246" t="s">
        <v>5570</v>
      </c>
      <c r="D5873" s="247">
        <v>52.28</v>
      </c>
    </row>
    <row r="5874" spans="1:4" ht="13.5" x14ac:dyDescent="0.25">
      <c r="A5874" s="246">
        <v>87251</v>
      </c>
      <c r="B5874" s="246" t="s">
        <v>11117</v>
      </c>
      <c r="C5874" s="246" t="s">
        <v>5570</v>
      </c>
      <c r="D5874" s="247">
        <v>46.14</v>
      </c>
    </row>
    <row r="5875" spans="1:4" ht="13.5" x14ac:dyDescent="0.25">
      <c r="A5875" s="246">
        <v>87255</v>
      </c>
      <c r="B5875" s="246" t="s">
        <v>11118</v>
      </c>
      <c r="C5875" s="246" t="s">
        <v>5570</v>
      </c>
      <c r="D5875" s="247">
        <v>102.39</v>
      </c>
    </row>
    <row r="5876" spans="1:4" ht="13.5" x14ac:dyDescent="0.25">
      <c r="A5876" s="246">
        <v>87256</v>
      </c>
      <c r="B5876" s="246" t="s">
        <v>11119</v>
      </c>
      <c r="C5876" s="246" t="s">
        <v>5570</v>
      </c>
      <c r="D5876" s="247">
        <v>90.66</v>
      </c>
    </row>
    <row r="5877" spans="1:4" ht="13.5" x14ac:dyDescent="0.25">
      <c r="A5877" s="246">
        <v>87257</v>
      </c>
      <c r="B5877" s="246" t="s">
        <v>11120</v>
      </c>
      <c r="C5877" s="246" t="s">
        <v>5570</v>
      </c>
      <c r="D5877" s="247">
        <v>83.4</v>
      </c>
    </row>
    <row r="5878" spans="1:4" ht="13.5" x14ac:dyDescent="0.25">
      <c r="A5878" s="246">
        <v>87258</v>
      </c>
      <c r="B5878" s="246" t="s">
        <v>11121</v>
      </c>
      <c r="C5878" s="246" t="s">
        <v>5570</v>
      </c>
      <c r="D5878" s="247">
        <v>139.38999999999999</v>
      </c>
    </row>
    <row r="5879" spans="1:4" ht="13.5" x14ac:dyDescent="0.25">
      <c r="A5879" s="246">
        <v>87259</v>
      </c>
      <c r="B5879" s="246" t="s">
        <v>11122</v>
      </c>
      <c r="C5879" s="246" t="s">
        <v>5570</v>
      </c>
      <c r="D5879" s="247">
        <v>128.26</v>
      </c>
    </row>
    <row r="5880" spans="1:4" ht="13.5" x14ac:dyDescent="0.25">
      <c r="A5880" s="246">
        <v>87260</v>
      </c>
      <c r="B5880" s="246" t="s">
        <v>11123</v>
      </c>
      <c r="C5880" s="246" t="s">
        <v>5570</v>
      </c>
      <c r="D5880" s="247">
        <v>121.79</v>
      </c>
    </row>
    <row r="5881" spans="1:4" ht="13.5" x14ac:dyDescent="0.25">
      <c r="A5881" s="246">
        <v>87261</v>
      </c>
      <c r="B5881" s="246" t="s">
        <v>11124</v>
      </c>
      <c r="C5881" s="246" t="s">
        <v>5570</v>
      </c>
      <c r="D5881" s="247">
        <v>160.13999999999999</v>
      </c>
    </row>
    <row r="5882" spans="1:4" ht="13.5" x14ac:dyDescent="0.25">
      <c r="A5882" s="246">
        <v>87262</v>
      </c>
      <c r="B5882" s="246" t="s">
        <v>11125</v>
      </c>
      <c r="C5882" s="246" t="s">
        <v>5570</v>
      </c>
      <c r="D5882" s="247">
        <v>146.99</v>
      </c>
    </row>
    <row r="5883" spans="1:4" ht="13.5" x14ac:dyDescent="0.25">
      <c r="A5883" s="246">
        <v>87263</v>
      </c>
      <c r="B5883" s="246" t="s">
        <v>11126</v>
      </c>
      <c r="C5883" s="246" t="s">
        <v>5570</v>
      </c>
      <c r="D5883" s="247">
        <v>139.36000000000001</v>
      </c>
    </row>
    <row r="5884" spans="1:4" ht="13.5" x14ac:dyDescent="0.25">
      <c r="A5884" s="246">
        <v>89046</v>
      </c>
      <c r="B5884" s="246" t="s">
        <v>11127</v>
      </c>
      <c r="C5884" s="246" t="s">
        <v>5570</v>
      </c>
      <c r="D5884" s="247">
        <v>49.5</v>
      </c>
    </row>
    <row r="5885" spans="1:4" ht="13.5" x14ac:dyDescent="0.25">
      <c r="A5885" s="246">
        <v>89171</v>
      </c>
      <c r="B5885" s="246" t="s">
        <v>11128</v>
      </c>
      <c r="C5885" s="246" t="s">
        <v>5570</v>
      </c>
      <c r="D5885" s="247">
        <v>47.11</v>
      </c>
    </row>
    <row r="5886" spans="1:4" ht="13.5" x14ac:dyDescent="0.25">
      <c r="A5886" s="246">
        <v>93389</v>
      </c>
      <c r="B5886" s="246" t="s">
        <v>11129</v>
      </c>
      <c r="C5886" s="246" t="s">
        <v>5570</v>
      </c>
      <c r="D5886" s="247">
        <v>50.17</v>
      </c>
    </row>
    <row r="5887" spans="1:4" ht="13.5" x14ac:dyDescent="0.25">
      <c r="A5887" s="246">
        <v>93390</v>
      </c>
      <c r="B5887" s="246" t="s">
        <v>11130</v>
      </c>
      <c r="C5887" s="246" t="s">
        <v>5570</v>
      </c>
      <c r="D5887" s="247">
        <v>44.24</v>
      </c>
    </row>
    <row r="5888" spans="1:4" ht="13.5" x14ac:dyDescent="0.25">
      <c r="A5888" s="246">
        <v>93391</v>
      </c>
      <c r="B5888" s="246" t="s">
        <v>11131</v>
      </c>
      <c r="C5888" s="246" t="s">
        <v>5570</v>
      </c>
      <c r="D5888" s="247">
        <v>39.409999999999997</v>
      </c>
    </row>
    <row r="5889" spans="1:4" ht="13.5" x14ac:dyDescent="0.25">
      <c r="A5889" s="246">
        <v>98671</v>
      </c>
      <c r="B5889" s="246" t="s">
        <v>11132</v>
      </c>
      <c r="C5889" s="246" t="s">
        <v>5570</v>
      </c>
      <c r="D5889" s="247">
        <v>383.46</v>
      </c>
    </row>
    <row r="5890" spans="1:4" ht="13.5" x14ac:dyDescent="0.25">
      <c r="A5890" s="246">
        <v>98672</v>
      </c>
      <c r="B5890" s="246" t="s">
        <v>11133</v>
      </c>
      <c r="C5890" s="246" t="s">
        <v>5570</v>
      </c>
      <c r="D5890" s="247">
        <v>503.95</v>
      </c>
    </row>
    <row r="5891" spans="1:4" ht="13.5" x14ac:dyDescent="0.25">
      <c r="A5891" s="246">
        <v>98678</v>
      </c>
      <c r="B5891" s="246" t="s">
        <v>11134</v>
      </c>
      <c r="C5891" s="246" t="s">
        <v>5570</v>
      </c>
      <c r="D5891" s="247">
        <v>491.73</v>
      </c>
    </row>
    <row r="5892" spans="1:4" ht="13.5" x14ac:dyDescent="0.25">
      <c r="A5892" s="246">
        <v>98679</v>
      </c>
      <c r="B5892" s="246" t="s">
        <v>11135</v>
      </c>
      <c r="C5892" s="246" t="s">
        <v>5570</v>
      </c>
      <c r="D5892" s="247">
        <v>30.9</v>
      </c>
    </row>
    <row r="5893" spans="1:4" ht="13.5" x14ac:dyDescent="0.25">
      <c r="A5893" s="246">
        <v>98680</v>
      </c>
      <c r="B5893" s="246" t="s">
        <v>11136</v>
      </c>
      <c r="C5893" s="246" t="s">
        <v>5570</v>
      </c>
      <c r="D5893" s="247">
        <v>39.08</v>
      </c>
    </row>
    <row r="5894" spans="1:4" ht="13.5" x14ac:dyDescent="0.25">
      <c r="A5894" s="246">
        <v>98681</v>
      </c>
      <c r="B5894" s="246" t="s">
        <v>11137</v>
      </c>
      <c r="C5894" s="246" t="s">
        <v>5570</v>
      </c>
      <c r="D5894" s="247">
        <v>28.89</v>
      </c>
    </row>
    <row r="5895" spans="1:4" ht="13.5" x14ac:dyDescent="0.25">
      <c r="A5895" s="246">
        <v>98682</v>
      </c>
      <c r="B5895" s="246" t="s">
        <v>11138</v>
      </c>
      <c r="C5895" s="246" t="s">
        <v>5570</v>
      </c>
      <c r="D5895" s="247">
        <v>37.07</v>
      </c>
    </row>
    <row r="5896" spans="1:4" ht="13.5" x14ac:dyDescent="0.25">
      <c r="A5896" s="246">
        <v>98685</v>
      </c>
      <c r="B5896" s="246" t="s">
        <v>11139</v>
      </c>
      <c r="C5896" s="246" t="s">
        <v>5237</v>
      </c>
      <c r="D5896" s="247">
        <v>69.19</v>
      </c>
    </row>
    <row r="5897" spans="1:4" ht="13.5" x14ac:dyDescent="0.25">
      <c r="A5897" s="246">
        <v>98686</v>
      </c>
      <c r="B5897" s="246" t="s">
        <v>11140</v>
      </c>
      <c r="C5897" s="246" t="s">
        <v>5237</v>
      </c>
      <c r="D5897" s="247">
        <v>34.07</v>
      </c>
    </row>
    <row r="5898" spans="1:4" ht="13.5" x14ac:dyDescent="0.25">
      <c r="A5898" s="246">
        <v>98688</v>
      </c>
      <c r="B5898" s="246" t="s">
        <v>11141</v>
      </c>
      <c r="C5898" s="246" t="s">
        <v>5237</v>
      </c>
      <c r="D5898" s="247">
        <v>56.15</v>
      </c>
    </row>
    <row r="5899" spans="1:4" ht="13.5" x14ac:dyDescent="0.25">
      <c r="A5899" s="246">
        <v>98689</v>
      </c>
      <c r="B5899" s="246" t="s">
        <v>11142</v>
      </c>
      <c r="C5899" s="246" t="s">
        <v>5237</v>
      </c>
      <c r="D5899" s="247">
        <v>97.81</v>
      </c>
    </row>
    <row r="5900" spans="1:4" ht="13.5" x14ac:dyDescent="0.25">
      <c r="A5900" s="246">
        <v>101090</v>
      </c>
      <c r="B5900" s="246" t="s">
        <v>11143</v>
      </c>
      <c r="C5900" s="246" t="s">
        <v>5570</v>
      </c>
      <c r="D5900" s="247">
        <v>186.23</v>
      </c>
    </row>
    <row r="5901" spans="1:4" ht="13.5" x14ac:dyDescent="0.25">
      <c r="A5901" s="246">
        <v>101091</v>
      </c>
      <c r="B5901" s="246" t="s">
        <v>11144</v>
      </c>
      <c r="C5901" s="246" t="s">
        <v>5570</v>
      </c>
      <c r="D5901" s="247">
        <v>123.68</v>
      </c>
    </row>
    <row r="5902" spans="1:4" ht="13.5" x14ac:dyDescent="0.25">
      <c r="A5902" s="246">
        <v>101725</v>
      </c>
      <c r="B5902" s="246" t="s">
        <v>11145</v>
      </c>
      <c r="C5902" s="246" t="s">
        <v>5570</v>
      </c>
      <c r="D5902" s="247">
        <v>226.46</v>
      </c>
    </row>
    <row r="5903" spans="1:4" ht="13.5" x14ac:dyDescent="0.25">
      <c r="A5903" s="246">
        <v>101726</v>
      </c>
      <c r="B5903" s="246" t="s">
        <v>11146</v>
      </c>
      <c r="C5903" s="246" t="s">
        <v>5570</v>
      </c>
      <c r="D5903" s="247">
        <v>155.97999999999999</v>
      </c>
    </row>
    <row r="5904" spans="1:4" ht="13.5" x14ac:dyDescent="0.25">
      <c r="A5904" s="246">
        <v>101731</v>
      </c>
      <c r="B5904" s="246" t="s">
        <v>11147</v>
      </c>
      <c r="C5904" s="246" t="s">
        <v>5570</v>
      </c>
      <c r="D5904" s="247">
        <v>272.61</v>
      </c>
    </row>
    <row r="5905" spans="1:4" ht="13.5" x14ac:dyDescent="0.25">
      <c r="A5905" s="246">
        <v>101732</v>
      </c>
      <c r="B5905" s="246" t="s">
        <v>11148</v>
      </c>
      <c r="C5905" s="246" t="s">
        <v>5570</v>
      </c>
      <c r="D5905" s="247">
        <v>81.739999999999995</v>
      </c>
    </row>
    <row r="5906" spans="1:4" ht="13.5" x14ac:dyDescent="0.25">
      <c r="A5906" s="246">
        <v>101094</v>
      </c>
      <c r="B5906" s="246" t="s">
        <v>11149</v>
      </c>
      <c r="C5906" s="246" t="s">
        <v>5237</v>
      </c>
      <c r="D5906" s="247">
        <v>137.63</v>
      </c>
    </row>
    <row r="5907" spans="1:4" ht="13.5" x14ac:dyDescent="0.25">
      <c r="A5907" s="246">
        <v>101727</v>
      </c>
      <c r="B5907" s="246" t="s">
        <v>11150</v>
      </c>
      <c r="C5907" s="246" t="s">
        <v>5570</v>
      </c>
      <c r="D5907" s="247">
        <v>160.07</v>
      </c>
    </row>
    <row r="5908" spans="1:4" ht="13.5" x14ac:dyDescent="0.25">
      <c r="A5908" s="246">
        <v>101733</v>
      </c>
      <c r="B5908" s="246" t="s">
        <v>11151</v>
      </c>
      <c r="C5908" s="246" t="s">
        <v>5570</v>
      </c>
      <c r="D5908" s="247">
        <v>217.9</v>
      </c>
    </row>
    <row r="5909" spans="1:4" ht="13.5" x14ac:dyDescent="0.25">
      <c r="A5909" s="246">
        <v>101734</v>
      </c>
      <c r="B5909" s="246" t="s">
        <v>11152</v>
      </c>
      <c r="C5909" s="246" t="s">
        <v>5570</v>
      </c>
      <c r="D5909" s="247">
        <v>332.01</v>
      </c>
    </row>
    <row r="5910" spans="1:4" ht="13.5" x14ac:dyDescent="0.25">
      <c r="A5910" s="246">
        <v>101735</v>
      </c>
      <c r="B5910" s="246" t="s">
        <v>11153</v>
      </c>
      <c r="C5910" s="246" t="s">
        <v>5570</v>
      </c>
      <c r="D5910" s="247">
        <v>340.29</v>
      </c>
    </row>
    <row r="5911" spans="1:4" ht="13.5" x14ac:dyDescent="0.25">
      <c r="A5911" s="246">
        <v>101736</v>
      </c>
      <c r="B5911" s="246" t="s">
        <v>11154</v>
      </c>
      <c r="C5911" s="246" t="s">
        <v>5570</v>
      </c>
      <c r="D5911" s="247">
        <v>76.42</v>
      </c>
    </row>
    <row r="5912" spans="1:4" ht="13.5" x14ac:dyDescent="0.25">
      <c r="A5912" s="246">
        <v>101737</v>
      </c>
      <c r="B5912" s="246" t="s">
        <v>11155</v>
      </c>
      <c r="C5912" s="246" t="s">
        <v>5570</v>
      </c>
      <c r="D5912" s="247">
        <v>92.8</v>
      </c>
    </row>
    <row r="5913" spans="1:4" ht="13.5" x14ac:dyDescent="0.25">
      <c r="A5913" s="246">
        <v>101748</v>
      </c>
      <c r="B5913" s="246" t="s">
        <v>11156</v>
      </c>
      <c r="C5913" s="246" t="s">
        <v>5570</v>
      </c>
      <c r="D5913" s="247">
        <v>2.78</v>
      </c>
    </row>
    <row r="5914" spans="1:4" ht="13.5" x14ac:dyDescent="0.25">
      <c r="A5914" s="246">
        <v>101092</v>
      </c>
      <c r="B5914" s="246" t="s">
        <v>11157</v>
      </c>
      <c r="C5914" s="246" t="s">
        <v>5570</v>
      </c>
      <c r="D5914" s="247">
        <v>391.92</v>
      </c>
    </row>
    <row r="5915" spans="1:4" ht="13.5" x14ac:dyDescent="0.25">
      <c r="A5915" s="246">
        <v>101093</v>
      </c>
      <c r="B5915" s="246" t="s">
        <v>11158</v>
      </c>
      <c r="C5915" s="246" t="s">
        <v>5570</v>
      </c>
      <c r="D5915" s="247">
        <v>512.41</v>
      </c>
    </row>
    <row r="5916" spans="1:4" ht="13.5" x14ac:dyDescent="0.25">
      <c r="A5916" s="246">
        <v>98695</v>
      </c>
      <c r="B5916" s="246" t="s">
        <v>11159</v>
      </c>
      <c r="C5916" s="246" t="s">
        <v>5237</v>
      </c>
      <c r="D5916" s="247">
        <v>87.74</v>
      </c>
    </row>
    <row r="5917" spans="1:4" ht="13.5" x14ac:dyDescent="0.25">
      <c r="A5917" s="246">
        <v>98697</v>
      </c>
      <c r="B5917" s="246" t="s">
        <v>11160</v>
      </c>
      <c r="C5917" s="246" t="s">
        <v>5237</v>
      </c>
      <c r="D5917" s="247">
        <v>58.37</v>
      </c>
    </row>
    <row r="5918" spans="1:4" ht="13.5" x14ac:dyDescent="0.25">
      <c r="A5918" s="246">
        <v>101738</v>
      </c>
      <c r="B5918" s="246" t="s">
        <v>11161</v>
      </c>
      <c r="C5918" s="246" t="s">
        <v>5237</v>
      </c>
      <c r="D5918" s="247">
        <v>27.41</v>
      </c>
    </row>
    <row r="5919" spans="1:4" ht="13.5" x14ac:dyDescent="0.25">
      <c r="A5919" s="246">
        <v>101739</v>
      </c>
      <c r="B5919" s="246" t="s">
        <v>11162</v>
      </c>
      <c r="C5919" s="246" t="s">
        <v>5237</v>
      </c>
      <c r="D5919" s="247">
        <v>29.79</v>
      </c>
    </row>
    <row r="5920" spans="1:4" ht="13.5" x14ac:dyDescent="0.25">
      <c r="A5920" s="246">
        <v>88648</v>
      </c>
      <c r="B5920" s="246" t="s">
        <v>11163</v>
      </c>
      <c r="C5920" s="246" t="s">
        <v>5237</v>
      </c>
      <c r="D5920" s="247">
        <v>6.61</v>
      </c>
    </row>
    <row r="5921" spans="1:4" ht="13.5" x14ac:dyDescent="0.25">
      <c r="A5921" s="246">
        <v>88649</v>
      </c>
      <c r="B5921" s="246" t="s">
        <v>11164</v>
      </c>
      <c r="C5921" s="246" t="s">
        <v>5237</v>
      </c>
      <c r="D5921" s="247">
        <v>7.52</v>
      </c>
    </row>
    <row r="5922" spans="1:4" ht="13.5" x14ac:dyDescent="0.25">
      <c r="A5922" s="246">
        <v>88650</v>
      </c>
      <c r="B5922" s="246" t="s">
        <v>11165</v>
      </c>
      <c r="C5922" s="246" t="s">
        <v>5237</v>
      </c>
      <c r="D5922" s="247">
        <v>14.84</v>
      </c>
    </row>
    <row r="5923" spans="1:4" ht="13.5" x14ac:dyDescent="0.25">
      <c r="A5923" s="246">
        <v>96467</v>
      </c>
      <c r="B5923" s="246" t="s">
        <v>11166</v>
      </c>
      <c r="C5923" s="246" t="s">
        <v>5237</v>
      </c>
      <c r="D5923" s="247">
        <v>5.98</v>
      </c>
    </row>
    <row r="5924" spans="1:4" ht="13.5" x14ac:dyDescent="0.25">
      <c r="A5924" s="246">
        <v>101740</v>
      </c>
      <c r="B5924" s="246" t="s">
        <v>11167</v>
      </c>
      <c r="C5924" s="246" t="s">
        <v>5237</v>
      </c>
      <c r="D5924" s="247">
        <v>39.85</v>
      </c>
    </row>
    <row r="5925" spans="1:4" ht="13.5" x14ac:dyDescent="0.25">
      <c r="A5925" s="246">
        <v>101741</v>
      </c>
      <c r="B5925" s="246" t="s">
        <v>11168</v>
      </c>
      <c r="C5925" s="246" t="s">
        <v>5237</v>
      </c>
      <c r="D5925" s="247">
        <v>18.63</v>
      </c>
    </row>
    <row r="5926" spans="1:4" ht="13.5" x14ac:dyDescent="0.25">
      <c r="A5926" s="246">
        <v>94990</v>
      </c>
      <c r="B5926" s="246" t="s">
        <v>11169</v>
      </c>
      <c r="C5926" s="246" t="s">
        <v>6703</v>
      </c>
      <c r="D5926" s="247">
        <v>687.22</v>
      </c>
    </row>
    <row r="5927" spans="1:4" ht="13.5" x14ac:dyDescent="0.25">
      <c r="A5927" s="246">
        <v>94991</v>
      </c>
      <c r="B5927" s="246" t="s">
        <v>11170</v>
      </c>
      <c r="C5927" s="246" t="s">
        <v>6703</v>
      </c>
      <c r="D5927" s="247">
        <v>750.24</v>
      </c>
    </row>
    <row r="5928" spans="1:4" ht="13.5" x14ac:dyDescent="0.25">
      <c r="A5928" s="246">
        <v>94992</v>
      </c>
      <c r="B5928" s="246" t="s">
        <v>11171</v>
      </c>
      <c r="C5928" s="246" t="s">
        <v>5570</v>
      </c>
      <c r="D5928" s="247">
        <v>102.18</v>
      </c>
    </row>
    <row r="5929" spans="1:4" ht="13.5" x14ac:dyDescent="0.25">
      <c r="A5929" s="246">
        <v>94993</v>
      </c>
      <c r="B5929" s="246" t="s">
        <v>11172</v>
      </c>
      <c r="C5929" s="246" t="s">
        <v>5570</v>
      </c>
      <c r="D5929" s="247">
        <v>105.96</v>
      </c>
    </row>
    <row r="5930" spans="1:4" ht="13.5" x14ac:dyDescent="0.25">
      <c r="A5930" s="246">
        <v>94994</v>
      </c>
      <c r="B5930" s="246" t="s">
        <v>11173</v>
      </c>
      <c r="C5930" s="246" t="s">
        <v>5570</v>
      </c>
      <c r="D5930" s="247">
        <v>117.03</v>
      </c>
    </row>
    <row r="5931" spans="1:4" ht="13.5" x14ac:dyDescent="0.25">
      <c r="A5931" s="246">
        <v>94995</v>
      </c>
      <c r="B5931" s="246" t="s">
        <v>11174</v>
      </c>
      <c r="C5931" s="246" t="s">
        <v>5570</v>
      </c>
      <c r="D5931" s="247">
        <v>122.07</v>
      </c>
    </row>
    <row r="5932" spans="1:4" ht="13.5" x14ac:dyDescent="0.25">
      <c r="A5932" s="246">
        <v>94996</v>
      </c>
      <c r="B5932" s="246" t="s">
        <v>11175</v>
      </c>
      <c r="C5932" s="246" t="s">
        <v>5570</v>
      </c>
      <c r="D5932" s="247">
        <v>130.87</v>
      </c>
    </row>
    <row r="5933" spans="1:4" ht="13.5" x14ac:dyDescent="0.25">
      <c r="A5933" s="246">
        <v>94997</v>
      </c>
      <c r="B5933" s="246" t="s">
        <v>11176</v>
      </c>
      <c r="C5933" s="246" t="s">
        <v>5570</v>
      </c>
      <c r="D5933" s="247">
        <v>137.18</v>
      </c>
    </row>
    <row r="5934" spans="1:4" ht="13.5" x14ac:dyDescent="0.25">
      <c r="A5934" s="246">
        <v>94998</v>
      </c>
      <c r="B5934" s="246" t="s">
        <v>11177</v>
      </c>
      <c r="C5934" s="246" t="s">
        <v>5570</v>
      </c>
      <c r="D5934" s="247">
        <v>145.54</v>
      </c>
    </row>
    <row r="5935" spans="1:4" ht="13.5" x14ac:dyDescent="0.25">
      <c r="A5935" s="246">
        <v>94999</v>
      </c>
      <c r="B5935" s="246" t="s">
        <v>11178</v>
      </c>
      <c r="C5935" s="246" t="s">
        <v>5570</v>
      </c>
      <c r="D5935" s="247">
        <v>153.1</v>
      </c>
    </row>
    <row r="5936" spans="1:4" ht="13.5" x14ac:dyDescent="0.25">
      <c r="A5936" s="246">
        <v>101747</v>
      </c>
      <c r="B5936" s="246" t="s">
        <v>11179</v>
      </c>
      <c r="C5936" s="246" t="s">
        <v>5570</v>
      </c>
      <c r="D5936" s="247">
        <v>72.41</v>
      </c>
    </row>
    <row r="5937" spans="1:4" ht="13.5" x14ac:dyDescent="0.25">
      <c r="A5937" s="246">
        <v>101743</v>
      </c>
      <c r="B5937" s="246" t="s">
        <v>11180</v>
      </c>
      <c r="C5937" s="246" t="s">
        <v>5570</v>
      </c>
      <c r="D5937" s="247">
        <v>154.63999999999999</v>
      </c>
    </row>
    <row r="5938" spans="1:4" ht="13.5" x14ac:dyDescent="0.25">
      <c r="A5938" s="246">
        <v>101744</v>
      </c>
      <c r="B5938" s="246" t="s">
        <v>11181</v>
      </c>
      <c r="C5938" s="246" t="s">
        <v>5570</v>
      </c>
      <c r="D5938" s="247">
        <v>123.27</v>
      </c>
    </row>
    <row r="5939" spans="1:4" ht="13.5" x14ac:dyDescent="0.25">
      <c r="A5939" s="246">
        <v>101745</v>
      </c>
      <c r="B5939" s="246" t="s">
        <v>11182</v>
      </c>
      <c r="C5939" s="246" t="s">
        <v>5570</v>
      </c>
      <c r="D5939" s="247">
        <v>151.44</v>
      </c>
    </row>
    <row r="5940" spans="1:4" ht="13.5" x14ac:dyDescent="0.25">
      <c r="A5940" s="246">
        <v>87620</v>
      </c>
      <c r="B5940" s="246" t="s">
        <v>11183</v>
      </c>
      <c r="C5940" s="246" t="s">
        <v>5570</v>
      </c>
      <c r="D5940" s="247">
        <v>28.44</v>
      </c>
    </row>
    <row r="5941" spans="1:4" ht="13.5" x14ac:dyDescent="0.25">
      <c r="A5941" s="246">
        <v>87622</v>
      </c>
      <c r="B5941" s="246" t="s">
        <v>11184</v>
      </c>
      <c r="C5941" s="246" t="s">
        <v>5570</v>
      </c>
      <c r="D5941" s="247">
        <v>31.63</v>
      </c>
    </row>
    <row r="5942" spans="1:4" ht="13.5" x14ac:dyDescent="0.25">
      <c r="A5942" s="246">
        <v>87623</v>
      </c>
      <c r="B5942" s="246" t="s">
        <v>11185</v>
      </c>
      <c r="C5942" s="246" t="s">
        <v>5570</v>
      </c>
      <c r="D5942" s="247">
        <v>74.36</v>
      </c>
    </row>
    <row r="5943" spans="1:4" ht="13.5" x14ac:dyDescent="0.25">
      <c r="A5943" s="246">
        <v>87624</v>
      </c>
      <c r="B5943" s="246" t="s">
        <v>11185</v>
      </c>
      <c r="C5943" s="246" t="s">
        <v>5570</v>
      </c>
      <c r="D5943" s="247">
        <v>80.17</v>
      </c>
    </row>
    <row r="5944" spans="1:4" ht="13.5" x14ac:dyDescent="0.25">
      <c r="A5944" s="246">
        <v>87630</v>
      </c>
      <c r="B5944" s="246" t="s">
        <v>11186</v>
      </c>
      <c r="C5944" s="246" t="s">
        <v>5570</v>
      </c>
      <c r="D5944" s="247">
        <v>35.68</v>
      </c>
    </row>
    <row r="5945" spans="1:4" ht="13.5" x14ac:dyDescent="0.25">
      <c r="A5945" s="246">
        <v>87632</v>
      </c>
      <c r="B5945" s="246" t="s">
        <v>11187</v>
      </c>
      <c r="C5945" s="246" t="s">
        <v>5570</v>
      </c>
      <c r="D5945" s="247">
        <v>40.119999999999997</v>
      </c>
    </row>
    <row r="5946" spans="1:4" ht="13.5" x14ac:dyDescent="0.25">
      <c r="A5946" s="246">
        <v>87633</v>
      </c>
      <c r="B5946" s="246" t="s">
        <v>11188</v>
      </c>
      <c r="C5946" s="246" t="s">
        <v>5570</v>
      </c>
      <c r="D5946" s="247">
        <v>99.52</v>
      </c>
    </row>
    <row r="5947" spans="1:4" ht="13.5" x14ac:dyDescent="0.25">
      <c r="A5947" s="246">
        <v>87634</v>
      </c>
      <c r="B5947" s="246" t="s">
        <v>11189</v>
      </c>
      <c r="C5947" s="246" t="s">
        <v>5570</v>
      </c>
      <c r="D5947" s="247">
        <v>107.61</v>
      </c>
    </row>
    <row r="5948" spans="1:4" ht="13.5" x14ac:dyDescent="0.25">
      <c r="A5948" s="246">
        <v>87640</v>
      </c>
      <c r="B5948" s="246" t="s">
        <v>11190</v>
      </c>
      <c r="C5948" s="246" t="s">
        <v>5570</v>
      </c>
      <c r="D5948" s="247">
        <v>41.61</v>
      </c>
    </row>
    <row r="5949" spans="1:4" ht="13.5" x14ac:dyDescent="0.25">
      <c r="A5949" s="246">
        <v>87642</v>
      </c>
      <c r="B5949" s="246" t="s">
        <v>11191</v>
      </c>
      <c r="C5949" s="246" t="s">
        <v>5570</v>
      </c>
      <c r="D5949" s="247">
        <v>47.07</v>
      </c>
    </row>
    <row r="5950" spans="1:4" ht="13.5" x14ac:dyDescent="0.25">
      <c r="A5950" s="246">
        <v>87643</v>
      </c>
      <c r="B5950" s="246" t="s">
        <v>11192</v>
      </c>
      <c r="C5950" s="246" t="s">
        <v>5570</v>
      </c>
      <c r="D5950" s="247">
        <v>120.12</v>
      </c>
    </row>
    <row r="5951" spans="1:4" ht="13.5" x14ac:dyDescent="0.25">
      <c r="A5951" s="246">
        <v>87644</v>
      </c>
      <c r="B5951" s="246" t="s">
        <v>11193</v>
      </c>
      <c r="C5951" s="246" t="s">
        <v>5570</v>
      </c>
      <c r="D5951" s="247">
        <v>130.06</v>
      </c>
    </row>
    <row r="5952" spans="1:4" ht="13.5" x14ac:dyDescent="0.25">
      <c r="A5952" s="246">
        <v>87680</v>
      </c>
      <c r="B5952" s="246" t="s">
        <v>11194</v>
      </c>
      <c r="C5952" s="246" t="s">
        <v>5570</v>
      </c>
      <c r="D5952" s="247">
        <v>34.99</v>
      </c>
    </row>
    <row r="5953" spans="1:4" ht="13.5" x14ac:dyDescent="0.25">
      <c r="A5953" s="246">
        <v>87682</v>
      </c>
      <c r="B5953" s="246" t="s">
        <v>11195</v>
      </c>
      <c r="C5953" s="246" t="s">
        <v>5570</v>
      </c>
      <c r="D5953" s="247">
        <v>40.450000000000003</v>
      </c>
    </row>
    <row r="5954" spans="1:4" ht="13.5" x14ac:dyDescent="0.25">
      <c r="A5954" s="246">
        <v>87683</v>
      </c>
      <c r="B5954" s="246" t="s">
        <v>11196</v>
      </c>
      <c r="C5954" s="246" t="s">
        <v>5570</v>
      </c>
      <c r="D5954" s="247">
        <v>113.5</v>
      </c>
    </row>
    <row r="5955" spans="1:4" ht="13.5" x14ac:dyDescent="0.25">
      <c r="A5955" s="246">
        <v>87684</v>
      </c>
      <c r="B5955" s="246" t="s">
        <v>11197</v>
      </c>
      <c r="C5955" s="246" t="s">
        <v>5570</v>
      </c>
      <c r="D5955" s="247">
        <v>123.44</v>
      </c>
    </row>
    <row r="5956" spans="1:4" ht="13.5" x14ac:dyDescent="0.25">
      <c r="A5956" s="246">
        <v>87690</v>
      </c>
      <c r="B5956" s="246" t="s">
        <v>11198</v>
      </c>
      <c r="C5956" s="246" t="s">
        <v>5570</v>
      </c>
      <c r="D5956" s="247">
        <v>40.090000000000003</v>
      </c>
    </row>
    <row r="5957" spans="1:4" ht="13.5" x14ac:dyDescent="0.25">
      <c r="A5957" s="246">
        <v>87692</v>
      </c>
      <c r="B5957" s="246" t="s">
        <v>11199</v>
      </c>
      <c r="C5957" s="246" t="s">
        <v>5570</v>
      </c>
      <c r="D5957" s="247">
        <v>46.35</v>
      </c>
    </row>
    <row r="5958" spans="1:4" ht="13.5" x14ac:dyDescent="0.25">
      <c r="A5958" s="246">
        <v>87693</v>
      </c>
      <c r="B5958" s="246" t="s">
        <v>11200</v>
      </c>
      <c r="C5958" s="246" t="s">
        <v>5570</v>
      </c>
      <c r="D5958" s="247">
        <v>130</v>
      </c>
    </row>
    <row r="5959" spans="1:4" ht="13.5" x14ac:dyDescent="0.25">
      <c r="A5959" s="246">
        <v>87694</v>
      </c>
      <c r="B5959" s="246" t="s">
        <v>11201</v>
      </c>
      <c r="C5959" s="246" t="s">
        <v>5570</v>
      </c>
      <c r="D5959" s="247">
        <v>141.38999999999999</v>
      </c>
    </row>
    <row r="5960" spans="1:4" ht="13.5" x14ac:dyDescent="0.25">
      <c r="A5960" s="246">
        <v>87700</v>
      </c>
      <c r="B5960" s="246" t="s">
        <v>11202</v>
      </c>
      <c r="C5960" s="246" t="s">
        <v>5570</v>
      </c>
      <c r="D5960" s="247">
        <v>43.32</v>
      </c>
    </row>
    <row r="5961" spans="1:4" ht="13.5" x14ac:dyDescent="0.25">
      <c r="A5961" s="246">
        <v>87702</v>
      </c>
      <c r="B5961" s="246" t="s">
        <v>11203</v>
      </c>
      <c r="C5961" s="246" t="s">
        <v>5570</v>
      </c>
      <c r="D5961" s="247">
        <v>50.14</v>
      </c>
    </row>
    <row r="5962" spans="1:4" ht="13.5" x14ac:dyDescent="0.25">
      <c r="A5962" s="246">
        <v>87703</v>
      </c>
      <c r="B5962" s="246" t="s">
        <v>11204</v>
      </c>
      <c r="C5962" s="246" t="s">
        <v>5570</v>
      </c>
      <c r="D5962" s="247">
        <v>141.22999999999999</v>
      </c>
    </row>
    <row r="5963" spans="1:4" ht="13.5" x14ac:dyDescent="0.25">
      <c r="A5963" s="246">
        <v>87704</v>
      </c>
      <c r="B5963" s="246" t="s">
        <v>11205</v>
      </c>
      <c r="C5963" s="246" t="s">
        <v>5570</v>
      </c>
      <c r="D5963" s="247">
        <v>153.63</v>
      </c>
    </row>
    <row r="5964" spans="1:4" ht="13.5" x14ac:dyDescent="0.25">
      <c r="A5964" s="246">
        <v>87735</v>
      </c>
      <c r="B5964" s="246" t="s">
        <v>11206</v>
      </c>
      <c r="C5964" s="246" t="s">
        <v>5570</v>
      </c>
      <c r="D5964" s="247">
        <v>37.74</v>
      </c>
    </row>
    <row r="5965" spans="1:4" ht="13.5" x14ac:dyDescent="0.25">
      <c r="A5965" s="246">
        <v>87737</v>
      </c>
      <c r="B5965" s="246" t="s">
        <v>11207</v>
      </c>
      <c r="C5965" s="246" t="s">
        <v>5570</v>
      </c>
      <c r="D5965" s="247">
        <v>40.93</v>
      </c>
    </row>
    <row r="5966" spans="1:4" ht="13.5" x14ac:dyDescent="0.25">
      <c r="A5966" s="246">
        <v>87738</v>
      </c>
      <c r="B5966" s="246" t="s">
        <v>11208</v>
      </c>
      <c r="C5966" s="246" t="s">
        <v>5570</v>
      </c>
      <c r="D5966" s="247">
        <v>83.66</v>
      </c>
    </row>
    <row r="5967" spans="1:4" ht="13.5" x14ac:dyDescent="0.25">
      <c r="A5967" s="246">
        <v>87739</v>
      </c>
      <c r="B5967" s="246" t="s">
        <v>11209</v>
      </c>
      <c r="C5967" s="246" t="s">
        <v>5570</v>
      </c>
      <c r="D5967" s="247">
        <v>89.47</v>
      </c>
    </row>
    <row r="5968" spans="1:4" ht="13.5" x14ac:dyDescent="0.25">
      <c r="A5968" s="246">
        <v>87745</v>
      </c>
      <c r="B5968" s="246" t="s">
        <v>11210</v>
      </c>
      <c r="C5968" s="246" t="s">
        <v>5570</v>
      </c>
      <c r="D5968" s="247">
        <v>44.99</v>
      </c>
    </row>
    <row r="5969" spans="1:4" ht="13.5" x14ac:dyDescent="0.25">
      <c r="A5969" s="246">
        <v>87747</v>
      </c>
      <c r="B5969" s="246" t="s">
        <v>11211</v>
      </c>
      <c r="C5969" s="246" t="s">
        <v>5570</v>
      </c>
      <c r="D5969" s="247">
        <v>49.43</v>
      </c>
    </row>
    <row r="5970" spans="1:4" ht="13.5" x14ac:dyDescent="0.25">
      <c r="A5970" s="246">
        <v>87748</v>
      </c>
      <c r="B5970" s="246" t="s">
        <v>11212</v>
      </c>
      <c r="C5970" s="246" t="s">
        <v>5570</v>
      </c>
      <c r="D5970" s="247">
        <v>108.83</v>
      </c>
    </row>
    <row r="5971" spans="1:4" ht="13.5" x14ac:dyDescent="0.25">
      <c r="A5971" s="246">
        <v>87749</v>
      </c>
      <c r="B5971" s="246" t="s">
        <v>11213</v>
      </c>
      <c r="C5971" s="246" t="s">
        <v>5570</v>
      </c>
      <c r="D5971" s="247">
        <v>116.92</v>
      </c>
    </row>
    <row r="5972" spans="1:4" ht="13.5" x14ac:dyDescent="0.25">
      <c r="A5972" s="246">
        <v>87755</v>
      </c>
      <c r="B5972" s="246" t="s">
        <v>11214</v>
      </c>
      <c r="C5972" s="246" t="s">
        <v>5570</v>
      </c>
      <c r="D5972" s="247">
        <v>40.229999999999997</v>
      </c>
    </row>
    <row r="5973" spans="1:4" ht="13.5" x14ac:dyDescent="0.25">
      <c r="A5973" s="246">
        <v>87757</v>
      </c>
      <c r="B5973" s="246" t="s">
        <v>11215</v>
      </c>
      <c r="C5973" s="246" t="s">
        <v>5570</v>
      </c>
      <c r="D5973" s="247">
        <v>44.67</v>
      </c>
    </row>
    <row r="5974" spans="1:4" ht="13.5" x14ac:dyDescent="0.25">
      <c r="A5974" s="246">
        <v>87758</v>
      </c>
      <c r="B5974" s="246" t="s">
        <v>11216</v>
      </c>
      <c r="C5974" s="246" t="s">
        <v>5570</v>
      </c>
      <c r="D5974" s="247">
        <v>104.07</v>
      </c>
    </row>
    <row r="5975" spans="1:4" ht="13.5" x14ac:dyDescent="0.25">
      <c r="A5975" s="246">
        <v>87759</v>
      </c>
      <c r="B5975" s="246" t="s">
        <v>11217</v>
      </c>
      <c r="C5975" s="246" t="s">
        <v>5570</v>
      </c>
      <c r="D5975" s="247">
        <v>112.16</v>
      </c>
    </row>
    <row r="5976" spans="1:4" ht="13.5" x14ac:dyDescent="0.25">
      <c r="A5976" s="246">
        <v>87765</v>
      </c>
      <c r="B5976" s="246" t="s">
        <v>11218</v>
      </c>
      <c r="C5976" s="246" t="s">
        <v>5570</v>
      </c>
      <c r="D5976" s="247">
        <v>46.21</v>
      </c>
    </row>
    <row r="5977" spans="1:4" ht="13.5" x14ac:dyDescent="0.25">
      <c r="A5977" s="246">
        <v>87767</v>
      </c>
      <c r="B5977" s="246" t="s">
        <v>11219</v>
      </c>
      <c r="C5977" s="246" t="s">
        <v>5570</v>
      </c>
      <c r="D5977" s="247">
        <v>51.67</v>
      </c>
    </row>
    <row r="5978" spans="1:4" ht="13.5" x14ac:dyDescent="0.25">
      <c r="A5978" s="246">
        <v>87768</v>
      </c>
      <c r="B5978" s="246" t="s">
        <v>11220</v>
      </c>
      <c r="C5978" s="246" t="s">
        <v>5570</v>
      </c>
      <c r="D5978" s="247">
        <v>124.72</v>
      </c>
    </row>
    <row r="5979" spans="1:4" ht="13.5" x14ac:dyDescent="0.25">
      <c r="A5979" s="246">
        <v>87769</v>
      </c>
      <c r="B5979" s="246" t="s">
        <v>11221</v>
      </c>
      <c r="C5979" s="246" t="s">
        <v>5570</v>
      </c>
      <c r="D5979" s="247">
        <v>134.66</v>
      </c>
    </row>
    <row r="5980" spans="1:4" ht="13.5" x14ac:dyDescent="0.25">
      <c r="A5980" s="246">
        <v>88470</v>
      </c>
      <c r="B5980" s="246" t="s">
        <v>11222</v>
      </c>
      <c r="C5980" s="246" t="s">
        <v>5570</v>
      </c>
      <c r="D5980" s="247">
        <v>26.84</v>
      </c>
    </row>
    <row r="5981" spans="1:4" ht="13.5" x14ac:dyDescent="0.25">
      <c r="A5981" s="246">
        <v>88471</v>
      </c>
      <c r="B5981" s="246" t="s">
        <v>11223</v>
      </c>
      <c r="C5981" s="246" t="s">
        <v>5570</v>
      </c>
      <c r="D5981" s="247">
        <v>33.46</v>
      </c>
    </row>
    <row r="5982" spans="1:4" ht="13.5" x14ac:dyDescent="0.25">
      <c r="A5982" s="246">
        <v>88472</v>
      </c>
      <c r="B5982" s="246" t="s">
        <v>11224</v>
      </c>
      <c r="C5982" s="246" t="s">
        <v>5570</v>
      </c>
      <c r="D5982" s="247">
        <v>38.729999999999997</v>
      </c>
    </row>
    <row r="5983" spans="1:4" ht="13.5" x14ac:dyDescent="0.25">
      <c r="A5983" s="246">
        <v>88476</v>
      </c>
      <c r="B5983" s="246" t="s">
        <v>11225</v>
      </c>
      <c r="C5983" s="246" t="s">
        <v>5570</v>
      </c>
      <c r="D5983" s="247">
        <v>24.7</v>
      </c>
    </row>
    <row r="5984" spans="1:4" ht="13.5" x14ac:dyDescent="0.25">
      <c r="A5984" s="246">
        <v>88477</v>
      </c>
      <c r="B5984" s="246" t="s">
        <v>11226</v>
      </c>
      <c r="C5984" s="246" t="s">
        <v>5570</v>
      </c>
      <c r="D5984" s="247">
        <v>32.92</v>
      </c>
    </row>
    <row r="5985" spans="1:4" ht="13.5" x14ac:dyDescent="0.25">
      <c r="A5985" s="246">
        <v>88478</v>
      </c>
      <c r="B5985" s="246" t="s">
        <v>11227</v>
      </c>
      <c r="C5985" s="246" t="s">
        <v>5570</v>
      </c>
      <c r="D5985" s="247">
        <v>39.72</v>
      </c>
    </row>
    <row r="5986" spans="1:4" ht="13.5" x14ac:dyDescent="0.25">
      <c r="A5986" s="246">
        <v>90930</v>
      </c>
      <c r="B5986" s="246" t="s">
        <v>11228</v>
      </c>
      <c r="C5986" s="246" t="s">
        <v>5570</v>
      </c>
      <c r="D5986" s="247">
        <v>69.27</v>
      </c>
    </row>
    <row r="5987" spans="1:4" ht="13.5" x14ac:dyDescent="0.25">
      <c r="A5987" s="246">
        <v>90932</v>
      </c>
      <c r="B5987" s="246" t="s">
        <v>11229</v>
      </c>
      <c r="C5987" s="246" t="s">
        <v>5570</v>
      </c>
      <c r="D5987" s="247">
        <v>75.53</v>
      </c>
    </row>
    <row r="5988" spans="1:4" ht="13.5" x14ac:dyDescent="0.25">
      <c r="A5988" s="246">
        <v>90933</v>
      </c>
      <c r="B5988" s="246" t="s">
        <v>11230</v>
      </c>
      <c r="C5988" s="246" t="s">
        <v>5570</v>
      </c>
      <c r="D5988" s="247">
        <v>159.18</v>
      </c>
    </row>
    <row r="5989" spans="1:4" ht="13.5" x14ac:dyDescent="0.25">
      <c r="A5989" s="246">
        <v>90934</v>
      </c>
      <c r="B5989" s="246" t="s">
        <v>11231</v>
      </c>
      <c r="C5989" s="246" t="s">
        <v>5570</v>
      </c>
      <c r="D5989" s="247">
        <v>170.57</v>
      </c>
    </row>
    <row r="5990" spans="1:4" ht="13.5" x14ac:dyDescent="0.25">
      <c r="A5990" s="246">
        <v>90940</v>
      </c>
      <c r="B5990" s="246" t="s">
        <v>11232</v>
      </c>
      <c r="C5990" s="246" t="s">
        <v>5570</v>
      </c>
      <c r="D5990" s="247">
        <v>73.510000000000005</v>
      </c>
    </row>
    <row r="5991" spans="1:4" ht="13.5" x14ac:dyDescent="0.25">
      <c r="A5991" s="246">
        <v>90942</v>
      </c>
      <c r="B5991" s="246" t="s">
        <v>11233</v>
      </c>
      <c r="C5991" s="246" t="s">
        <v>5570</v>
      </c>
      <c r="D5991" s="247">
        <v>80.33</v>
      </c>
    </row>
    <row r="5992" spans="1:4" ht="13.5" x14ac:dyDescent="0.25">
      <c r="A5992" s="246">
        <v>90943</v>
      </c>
      <c r="B5992" s="246" t="s">
        <v>11234</v>
      </c>
      <c r="C5992" s="246" t="s">
        <v>5570</v>
      </c>
      <c r="D5992" s="247">
        <v>171.42</v>
      </c>
    </row>
    <row r="5993" spans="1:4" ht="13.5" x14ac:dyDescent="0.25">
      <c r="A5993" s="246">
        <v>90944</v>
      </c>
      <c r="B5993" s="246" t="s">
        <v>11235</v>
      </c>
      <c r="C5993" s="246" t="s">
        <v>5570</v>
      </c>
      <c r="D5993" s="247">
        <v>183.82</v>
      </c>
    </row>
    <row r="5994" spans="1:4" ht="13.5" x14ac:dyDescent="0.25">
      <c r="A5994" s="246">
        <v>90950</v>
      </c>
      <c r="B5994" s="246" t="s">
        <v>11236</v>
      </c>
      <c r="C5994" s="246" t="s">
        <v>5570</v>
      </c>
      <c r="D5994" s="247">
        <v>81.25</v>
      </c>
    </row>
    <row r="5995" spans="1:4" ht="13.5" x14ac:dyDescent="0.25">
      <c r="A5995" s="246">
        <v>90952</v>
      </c>
      <c r="B5995" s="246" t="s">
        <v>11237</v>
      </c>
      <c r="C5995" s="246" t="s">
        <v>5570</v>
      </c>
      <c r="D5995" s="247">
        <v>89.09</v>
      </c>
    </row>
    <row r="5996" spans="1:4" ht="13.5" x14ac:dyDescent="0.25">
      <c r="A5996" s="246">
        <v>90953</v>
      </c>
      <c r="B5996" s="246" t="s">
        <v>11238</v>
      </c>
      <c r="C5996" s="246" t="s">
        <v>5570</v>
      </c>
      <c r="D5996" s="247">
        <v>193.83</v>
      </c>
    </row>
    <row r="5997" spans="1:4" ht="13.5" x14ac:dyDescent="0.25">
      <c r="A5997" s="246">
        <v>90954</v>
      </c>
      <c r="B5997" s="246" t="s">
        <v>11239</v>
      </c>
      <c r="C5997" s="246" t="s">
        <v>5570</v>
      </c>
      <c r="D5997" s="247">
        <v>208.09</v>
      </c>
    </row>
    <row r="5998" spans="1:4" ht="13.5" x14ac:dyDescent="0.25">
      <c r="A5998" s="246">
        <v>94438</v>
      </c>
      <c r="B5998" s="246" t="s">
        <v>11240</v>
      </c>
      <c r="C5998" s="246" t="s">
        <v>5570</v>
      </c>
      <c r="D5998" s="247">
        <v>38.26</v>
      </c>
    </row>
    <row r="5999" spans="1:4" ht="13.5" x14ac:dyDescent="0.25">
      <c r="A5999" s="246">
        <v>94439</v>
      </c>
      <c r="B5999" s="246" t="s">
        <v>11241</v>
      </c>
      <c r="C5999" s="246" t="s">
        <v>5570</v>
      </c>
      <c r="D5999" s="247">
        <v>43.02</v>
      </c>
    </row>
    <row r="6000" spans="1:4" ht="13.5" x14ac:dyDescent="0.25">
      <c r="A6000" s="246">
        <v>94779</v>
      </c>
      <c r="B6000" s="246" t="s">
        <v>11242</v>
      </c>
      <c r="C6000" s="246" t="s">
        <v>5570</v>
      </c>
      <c r="D6000" s="247">
        <v>37.229999999999997</v>
      </c>
    </row>
    <row r="6001" spans="1:4" ht="13.5" x14ac:dyDescent="0.25">
      <c r="A6001" s="246">
        <v>94782</v>
      </c>
      <c r="B6001" s="246" t="s">
        <v>11243</v>
      </c>
      <c r="C6001" s="246" t="s">
        <v>5570</v>
      </c>
      <c r="D6001" s="247">
        <v>42.5</v>
      </c>
    </row>
    <row r="6002" spans="1:4" ht="13.5" x14ac:dyDescent="0.25">
      <c r="A6002" s="246">
        <v>102803</v>
      </c>
      <c r="B6002" s="246" t="s">
        <v>11244</v>
      </c>
      <c r="C6002" s="246" t="s">
        <v>5570</v>
      </c>
      <c r="D6002" s="247">
        <v>1.88</v>
      </c>
    </row>
    <row r="6003" spans="1:4" ht="13.5" x14ac:dyDescent="0.25">
      <c r="A6003" s="246">
        <v>101742</v>
      </c>
      <c r="B6003" s="246" t="s">
        <v>11245</v>
      </c>
      <c r="C6003" s="246" t="s">
        <v>5237</v>
      </c>
      <c r="D6003" s="247">
        <v>48.07</v>
      </c>
    </row>
    <row r="6004" spans="1:4" ht="13.5" x14ac:dyDescent="0.25">
      <c r="A6004" s="246">
        <v>87871</v>
      </c>
      <c r="B6004" s="246" t="s">
        <v>11246</v>
      </c>
      <c r="C6004" s="246" t="s">
        <v>5570</v>
      </c>
      <c r="D6004" s="247">
        <v>14.71</v>
      </c>
    </row>
    <row r="6005" spans="1:4" ht="13.5" x14ac:dyDescent="0.25">
      <c r="A6005" s="246">
        <v>87872</v>
      </c>
      <c r="B6005" s="246" t="s">
        <v>11247</v>
      </c>
      <c r="C6005" s="246" t="s">
        <v>5570</v>
      </c>
      <c r="D6005" s="247">
        <v>14.04</v>
      </c>
    </row>
    <row r="6006" spans="1:4" ht="13.5" x14ac:dyDescent="0.25">
      <c r="A6006" s="246">
        <v>87873</v>
      </c>
      <c r="B6006" s="246" t="s">
        <v>11248</v>
      </c>
      <c r="C6006" s="246" t="s">
        <v>5570</v>
      </c>
      <c r="D6006" s="247">
        <v>9.14</v>
      </c>
    </row>
    <row r="6007" spans="1:4" ht="13.5" x14ac:dyDescent="0.25">
      <c r="A6007" s="246">
        <v>87874</v>
      </c>
      <c r="B6007" s="246" t="s">
        <v>11249</v>
      </c>
      <c r="C6007" s="246" t="s">
        <v>5570</v>
      </c>
      <c r="D6007" s="247">
        <v>9</v>
      </c>
    </row>
    <row r="6008" spans="1:4" ht="13.5" x14ac:dyDescent="0.25">
      <c r="A6008" s="246">
        <v>87876</v>
      </c>
      <c r="B6008" s="246" t="s">
        <v>11250</v>
      </c>
      <c r="C6008" s="246" t="s">
        <v>5570</v>
      </c>
      <c r="D6008" s="247">
        <v>9.39</v>
      </c>
    </row>
    <row r="6009" spans="1:4" ht="13.5" x14ac:dyDescent="0.25">
      <c r="A6009" s="246">
        <v>87877</v>
      </c>
      <c r="B6009" s="246" t="s">
        <v>11251</v>
      </c>
      <c r="C6009" s="246" t="s">
        <v>5570</v>
      </c>
      <c r="D6009" s="247">
        <v>9.06</v>
      </c>
    </row>
    <row r="6010" spans="1:4" ht="13.5" x14ac:dyDescent="0.25">
      <c r="A6010" s="246">
        <v>87878</v>
      </c>
      <c r="B6010" s="246" t="s">
        <v>11252</v>
      </c>
      <c r="C6010" s="246" t="s">
        <v>5570</v>
      </c>
      <c r="D6010" s="247">
        <v>3.97</v>
      </c>
    </row>
    <row r="6011" spans="1:4" ht="13.5" x14ac:dyDescent="0.25">
      <c r="A6011" s="246">
        <v>87879</v>
      </c>
      <c r="B6011" s="246" t="s">
        <v>11253</v>
      </c>
      <c r="C6011" s="246" t="s">
        <v>5570</v>
      </c>
      <c r="D6011" s="247">
        <v>3.49</v>
      </c>
    </row>
    <row r="6012" spans="1:4" ht="13.5" x14ac:dyDescent="0.25">
      <c r="A6012" s="246">
        <v>87881</v>
      </c>
      <c r="B6012" s="246" t="s">
        <v>11254</v>
      </c>
      <c r="C6012" s="246" t="s">
        <v>5570</v>
      </c>
      <c r="D6012" s="247">
        <v>9.0500000000000007</v>
      </c>
    </row>
    <row r="6013" spans="1:4" ht="13.5" x14ac:dyDescent="0.25">
      <c r="A6013" s="246">
        <v>87882</v>
      </c>
      <c r="B6013" s="246" t="s">
        <v>11255</v>
      </c>
      <c r="C6013" s="246" t="s">
        <v>5570</v>
      </c>
      <c r="D6013" s="247">
        <v>8.91</v>
      </c>
    </row>
    <row r="6014" spans="1:4" ht="13.5" x14ac:dyDescent="0.25">
      <c r="A6014" s="246">
        <v>87884</v>
      </c>
      <c r="B6014" s="246" t="s">
        <v>11256</v>
      </c>
      <c r="C6014" s="246" t="s">
        <v>5570</v>
      </c>
      <c r="D6014" s="247">
        <v>9.3000000000000007</v>
      </c>
    </row>
    <row r="6015" spans="1:4" ht="13.5" x14ac:dyDescent="0.25">
      <c r="A6015" s="246">
        <v>87885</v>
      </c>
      <c r="B6015" s="246" t="s">
        <v>11257</v>
      </c>
      <c r="C6015" s="246" t="s">
        <v>5570</v>
      </c>
      <c r="D6015" s="247">
        <v>8.9700000000000006</v>
      </c>
    </row>
    <row r="6016" spans="1:4" ht="13.5" x14ac:dyDescent="0.25">
      <c r="A6016" s="246">
        <v>87886</v>
      </c>
      <c r="B6016" s="246" t="s">
        <v>11258</v>
      </c>
      <c r="C6016" s="246" t="s">
        <v>5570</v>
      </c>
      <c r="D6016" s="247">
        <v>20.25</v>
      </c>
    </row>
    <row r="6017" spans="1:4" ht="13.5" x14ac:dyDescent="0.25">
      <c r="A6017" s="246">
        <v>87887</v>
      </c>
      <c r="B6017" s="246" t="s">
        <v>11259</v>
      </c>
      <c r="C6017" s="246" t="s">
        <v>5570</v>
      </c>
      <c r="D6017" s="247">
        <v>19.579999999999998</v>
      </c>
    </row>
    <row r="6018" spans="1:4" ht="13.5" x14ac:dyDescent="0.25">
      <c r="A6018" s="246">
        <v>87888</v>
      </c>
      <c r="B6018" s="246" t="s">
        <v>11260</v>
      </c>
      <c r="C6018" s="246" t="s">
        <v>5570</v>
      </c>
      <c r="D6018" s="247">
        <v>10.33</v>
      </c>
    </row>
    <row r="6019" spans="1:4" ht="13.5" x14ac:dyDescent="0.25">
      <c r="A6019" s="246">
        <v>87889</v>
      </c>
      <c r="B6019" s="246" t="s">
        <v>11261</v>
      </c>
      <c r="C6019" s="246" t="s">
        <v>5570</v>
      </c>
      <c r="D6019" s="247">
        <v>10.19</v>
      </c>
    </row>
    <row r="6020" spans="1:4" ht="13.5" x14ac:dyDescent="0.25">
      <c r="A6020" s="246">
        <v>87891</v>
      </c>
      <c r="B6020" s="246" t="s">
        <v>11262</v>
      </c>
      <c r="C6020" s="246" t="s">
        <v>5570</v>
      </c>
      <c r="D6020" s="247">
        <v>10.58</v>
      </c>
    </row>
    <row r="6021" spans="1:4" ht="13.5" x14ac:dyDescent="0.25">
      <c r="A6021" s="246">
        <v>87892</v>
      </c>
      <c r="B6021" s="246" t="s">
        <v>11263</v>
      </c>
      <c r="C6021" s="246" t="s">
        <v>5570</v>
      </c>
      <c r="D6021" s="247">
        <v>10.25</v>
      </c>
    </row>
    <row r="6022" spans="1:4" ht="13.5" x14ac:dyDescent="0.25">
      <c r="A6022" s="246">
        <v>87893</v>
      </c>
      <c r="B6022" s="246" t="s">
        <v>11264</v>
      </c>
      <c r="C6022" s="246" t="s">
        <v>5570</v>
      </c>
      <c r="D6022" s="247">
        <v>6.04</v>
      </c>
    </row>
    <row r="6023" spans="1:4" ht="13.5" x14ac:dyDescent="0.25">
      <c r="A6023" s="246">
        <v>87894</v>
      </c>
      <c r="B6023" s="246" t="s">
        <v>11265</v>
      </c>
      <c r="C6023" s="246" t="s">
        <v>5570</v>
      </c>
      <c r="D6023" s="247">
        <v>5.56</v>
      </c>
    </row>
    <row r="6024" spans="1:4" ht="13.5" x14ac:dyDescent="0.25">
      <c r="A6024" s="246">
        <v>87896</v>
      </c>
      <c r="B6024" s="246" t="s">
        <v>11266</v>
      </c>
      <c r="C6024" s="246" t="s">
        <v>5570</v>
      </c>
      <c r="D6024" s="247">
        <v>5.63</v>
      </c>
    </row>
    <row r="6025" spans="1:4" ht="13.5" x14ac:dyDescent="0.25">
      <c r="A6025" s="246">
        <v>87897</v>
      </c>
      <c r="B6025" s="246" t="s">
        <v>11267</v>
      </c>
      <c r="C6025" s="246" t="s">
        <v>5570</v>
      </c>
      <c r="D6025" s="247">
        <v>5.15</v>
      </c>
    </row>
    <row r="6026" spans="1:4" ht="13.5" x14ac:dyDescent="0.25">
      <c r="A6026" s="246">
        <v>87899</v>
      </c>
      <c r="B6026" s="246" t="s">
        <v>11268</v>
      </c>
      <c r="C6026" s="246" t="s">
        <v>5570</v>
      </c>
      <c r="D6026" s="247">
        <v>11.36</v>
      </c>
    </row>
    <row r="6027" spans="1:4" ht="13.5" x14ac:dyDescent="0.25">
      <c r="A6027" s="246">
        <v>87900</v>
      </c>
      <c r="B6027" s="246" t="s">
        <v>11269</v>
      </c>
      <c r="C6027" s="246" t="s">
        <v>5570</v>
      </c>
      <c r="D6027" s="247">
        <v>11.22</v>
      </c>
    </row>
    <row r="6028" spans="1:4" ht="13.5" x14ac:dyDescent="0.25">
      <c r="A6028" s="246">
        <v>87902</v>
      </c>
      <c r="B6028" s="246" t="s">
        <v>11270</v>
      </c>
      <c r="C6028" s="246" t="s">
        <v>5570</v>
      </c>
      <c r="D6028" s="247">
        <v>11.61</v>
      </c>
    </row>
    <row r="6029" spans="1:4" ht="13.5" x14ac:dyDescent="0.25">
      <c r="A6029" s="246">
        <v>87903</v>
      </c>
      <c r="B6029" s="246" t="s">
        <v>11271</v>
      </c>
      <c r="C6029" s="246" t="s">
        <v>5570</v>
      </c>
      <c r="D6029" s="247">
        <v>11.28</v>
      </c>
    </row>
    <row r="6030" spans="1:4" ht="13.5" x14ac:dyDescent="0.25">
      <c r="A6030" s="246">
        <v>87904</v>
      </c>
      <c r="B6030" s="246" t="s">
        <v>11272</v>
      </c>
      <c r="C6030" s="246" t="s">
        <v>5570</v>
      </c>
      <c r="D6030" s="247">
        <v>7.78</v>
      </c>
    </row>
    <row r="6031" spans="1:4" ht="13.5" x14ac:dyDescent="0.25">
      <c r="A6031" s="246">
        <v>87905</v>
      </c>
      <c r="B6031" s="246" t="s">
        <v>11273</v>
      </c>
      <c r="C6031" s="246" t="s">
        <v>5570</v>
      </c>
      <c r="D6031" s="247">
        <v>7.3</v>
      </c>
    </row>
    <row r="6032" spans="1:4" ht="13.5" x14ac:dyDescent="0.25">
      <c r="A6032" s="246">
        <v>87907</v>
      </c>
      <c r="B6032" s="246" t="s">
        <v>11274</v>
      </c>
      <c r="C6032" s="246" t="s">
        <v>5570</v>
      </c>
      <c r="D6032" s="247">
        <v>7.2</v>
      </c>
    </row>
    <row r="6033" spans="1:4" ht="13.5" x14ac:dyDescent="0.25">
      <c r="A6033" s="246">
        <v>87908</v>
      </c>
      <c r="B6033" s="246" t="s">
        <v>11275</v>
      </c>
      <c r="C6033" s="246" t="s">
        <v>5570</v>
      </c>
      <c r="D6033" s="247">
        <v>6.72</v>
      </c>
    </row>
    <row r="6034" spans="1:4" ht="13.5" x14ac:dyDescent="0.25">
      <c r="A6034" s="246">
        <v>87910</v>
      </c>
      <c r="B6034" s="246" t="s">
        <v>11276</v>
      </c>
      <c r="C6034" s="246" t="s">
        <v>5570</v>
      </c>
      <c r="D6034" s="247">
        <v>20.12</v>
      </c>
    </row>
    <row r="6035" spans="1:4" ht="13.5" x14ac:dyDescent="0.25">
      <c r="A6035" s="246">
        <v>87911</v>
      </c>
      <c r="B6035" s="246" t="s">
        <v>11277</v>
      </c>
      <c r="C6035" s="246" t="s">
        <v>5570</v>
      </c>
      <c r="D6035" s="247">
        <v>19.45</v>
      </c>
    </row>
    <row r="6036" spans="1:4" ht="13.5" x14ac:dyDescent="0.25">
      <c r="A6036" s="246">
        <v>87411</v>
      </c>
      <c r="B6036" s="246" t="s">
        <v>11278</v>
      </c>
      <c r="C6036" s="246" t="s">
        <v>5570</v>
      </c>
      <c r="D6036" s="247">
        <v>15.27</v>
      </c>
    </row>
    <row r="6037" spans="1:4" ht="13.5" x14ac:dyDescent="0.25">
      <c r="A6037" s="246">
        <v>87412</v>
      </c>
      <c r="B6037" s="246" t="s">
        <v>11279</v>
      </c>
      <c r="C6037" s="246" t="s">
        <v>5570</v>
      </c>
      <c r="D6037" s="247">
        <v>20.78</v>
      </c>
    </row>
    <row r="6038" spans="1:4" ht="13.5" x14ac:dyDescent="0.25">
      <c r="A6038" s="246">
        <v>87413</v>
      </c>
      <c r="B6038" s="246" t="s">
        <v>11280</v>
      </c>
      <c r="C6038" s="246" t="s">
        <v>5570</v>
      </c>
      <c r="D6038" s="247">
        <v>23.92</v>
      </c>
    </row>
    <row r="6039" spans="1:4" ht="13.5" x14ac:dyDescent="0.25">
      <c r="A6039" s="246">
        <v>87414</v>
      </c>
      <c r="B6039" s="246" t="s">
        <v>11281</v>
      </c>
      <c r="C6039" s="246" t="s">
        <v>5570</v>
      </c>
      <c r="D6039" s="247">
        <v>23.39</v>
      </c>
    </row>
    <row r="6040" spans="1:4" ht="13.5" x14ac:dyDescent="0.25">
      <c r="A6040" s="246">
        <v>87415</v>
      </c>
      <c r="B6040" s="246" t="s">
        <v>11282</v>
      </c>
      <c r="C6040" s="246" t="s">
        <v>5570</v>
      </c>
      <c r="D6040" s="247">
        <v>28.72</v>
      </c>
    </row>
    <row r="6041" spans="1:4" ht="13.5" x14ac:dyDescent="0.25">
      <c r="A6041" s="246">
        <v>87416</v>
      </c>
      <c r="B6041" s="246" t="s">
        <v>11283</v>
      </c>
      <c r="C6041" s="246" t="s">
        <v>5570</v>
      </c>
      <c r="D6041" s="247">
        <v>32.07</v>
      </c>
    </row>
    <row r="6042" spans="1:4" ht="13.5" x14ac:dyDescent="0.25">
      <c r="A6042" s="246">
        <v>87417</v>
      </c>
      <c r="B6042" s="246" t="s">
        <v>11284</v>
      </c>
      <c r="C6042" s="246" t="s">
        <v>5570</v>
      </c>
      <c r="D6042" s="247">
        <v>16.05</v>
      </c>
    </row>
    <row r="6043" spans="1:4" ht="13.5" x14ac:dyDescent="0.25">
      <c r="A6043" s="246">
        <v>87418</v>
      </c>
      <c r="B6043" s="246" t="s">
        <v>11285</v>
      </c>
      <c r="C6043" s="246" t="s">
        <v>5570</v>
      </c>
      <c r="D6043" s="247">
        <v>16.46</v>
      </c>
    </row>
    <row r="6044" spans="1:4" ht="13.5" x14ac:dyDescent="0.25">
      <c r="A6044" s="246">
        <v>87419</v>
      </c>
      <c r="B6044" s="246" t="s">
        <v>11286</v>
      </c>
      <c r="C6044" s="246" t="s">
        <v>5570</v>
      </c>
      <c r="D6044" s="247">
        <v>17.64</v>
      </c>
    </row>
    <row r="6045" spans="1:4" ht="13.5" x14ac:dyDescent="0.25">
      <c r="A6045" s="246">
        <v>87420</v>
      </c>
      <c r="B6045" s="246" t="s">
        <v>11287</v>
      </c>
      <c r="C6045" s="246" t="s">
        <v>5570</v>
      </c>
      <c r="D6045" s="247">
        <v>24.78</v>
      </c>
    </row>
    <row r="6046" spans="1:4" ht="13.5" x14ac:dyDescent="0.25">
      <c r="A6046" s="246">
        <v>87421</v>
      </c>
      <c r="B6046" s="246" t="s">
        <v>11288</v>
      </c>
      <c r="C6046" s="246" t="s">
        <v>5570</v>
      </c>
      <c r="D6046" s="247">
        <v>25.18</v>
      </c>
    </row>
    <row r="6047" spans="1:4" ht="13.5" x14ac:dyDescent="0.25">
      <c r="A6047" s="246">
        <v>87422</v>
      </c>
      <c r="B6047" s="246" t="s">
        <v>11289</v>
      </c>
      <c r="C6047" s="246" t="s">
        <v>5570</v>
      </c>
      <c r="D6047" s="247">
        <v>26.37</v>
      </c>
    </row>
    <row r="6048" spans="1:4" ht="13.5" x14ac:dyDescent="0.25">
      <c r="A6048" s="246">
        <v>87423</v>
      </c>
      <c r="B6048" s="246" t="s">
        <v>11290</v>
      </c>
      <c r="C6048" s="246" t="s">
        <v>5570</v>
      </c>
      <c r="D6048" s="247">
        <v>31.46</v>
      </c>
    </row>
    <row r="6049" spans="1:4" ht="13.5" x14ac:dyDescent="0.25">
      <c r="A6049" s="246">
        <v>87424</v>
      </c>
      <c r="B6049" s="246" t="s">
        <v>11291</v>
      </c>
      <c r="C6049" s="246" t="s">
        <v>5570</v>
      </c>
      <c r="D6049" s="247">
        <v>32.07</v>
      </c>
    </row>
    <row r="6050" spans="1:4" ht="13.5" x14ac:dyDescent="0.25">
      <c r="A6050" s="246">
        <v>87425</v>
      </c>
      <c r="B6050" s="246" t="s">
        <v>11292</v>
      </c>
      <c r="C6050" s="246" t="s">
        <v>5570</v>
      </c>
      <c r="D6050" s="247">
        <v>33.049999999999997</v>
      </c>
    </row>
    <row r="6051" spans="1:4" ht="13.5" x14ac:dyDescent="0.25">
      <c r="A6051" s="246">
        <v>87426</v>
      </c>
      <c r="B6051" s="246" t="s">
        <v>11293</v>
      </c>
      <c r="C6051" s="246" t="s">
        <v>5570</v>
      </c>
      <c r="D6051" s="247">
        <v>37.549999999999997</v>
      </c>
    </row>
    <row r="6052" spans="1:4" ht="13.5" x14ac:dyDescent="0.25">
      <c r="A6052" s="246">
        <v>87427</v>
      </c>
      <c r="B6052" s="246" t="s">
        <v>11294</v>
      </c>
      <c r="C6052" s="246" t="s">
        <v>5570</v>
      </c>
      <c r="D6052" s="247">
        <v>38.159999999999997</v>
      </c>
    </row>
    <row r="6053" spans="1:4" ht="13.5" x14ac:dyDescent="0.25">
      <c r="A6053" s="246">
        <v>87428</v>
      </c>
      <c r="B6053" s="246" t="s">
        <v>11295</v>
      </c>
      <c r="C6053" s="246" t="s">
        <v>5570</v>
      </c>
      <c r="D6053" s="247">
        <v>39.14</v>
      </c>
    </row>
    <row r="6054" spans="1:4" ht="13.5" x14ac:dyDescent="0.25">
      <c r="A6054" s="246">
        <v>87429</v>
      </c>
      <c r="B6054" s="246" t="s">
        <v>11296</v>
      </c>
      <c r="C6054" s="246" t="s">
        <v>5570</v>
      </c>
      <c r="D6054" s="247">
        <v>16.13</v>
      </c>
    </row>
    <row r="6055" spans="1:4" ht="13.5" x14ac:dyDescent="0.25">
      <c r="A6055" s="246">
        <v>87430</v>
      </c>
      <c r="B6055" s="246" t="s">
        <v>11297</v>
      </c>
      <c r="C6055" s="246" t="s">
        <v>5570</v>
      </c>
      <c r="D6055" s="247">
        <v>16.54</v>
      </c>
    </row>
    <row r="6056" spans="1:4" ht="13.5" x14ac:dyDescent="0.25">
      <c r="A6056" s="246">
        <v>87431</v>
      </c>
      <c r="B6056" s="246" t="s">
        <v>11298</v>
      </c>
      <c r="C6056" s="246" t="s">
        <v>5570</v>
      </c>
      <c r="D6056" s="247">
        <v>16.739999999999998</v>
      </c>
    </row>
    <row r="6057" spans="1:4" ht="13.5" x14ac:dyDescent="0.25">
      <c r="A6057" s="246">
        <v>87432</v>
      </c>
      <c r="B6057" s="246" t="s">
        <v>11299</v>
      </c>
      <c r="C6057" s="246" t="s">
        <v>5570</v>
      </c>
      <c r="D6057" s="247">
        <v>23.52</v>
      </c>
    </row>
    <row r="6058" spans="1:4" ht="13.5" x14ac:dyDescent="0.25">
      <c r="A6058" s="246">
        <v>87433</v>
      </c>
      <c r="B6058" s="246" t="s">
        <v>11300</v>
      </c>
      <c r="C6058" s="246" t="s">
        <v>5570</v>
      </c>
      <c r="D6058" s="247">
        <v>24.33</v>
      </c>
    </row>
    <row r="6059" spans="1:4" ht="13.5" x14ac:dyDescent="0.25">
      <c r="A6059" s="246">
        <v>87434</v>
      </c>
      <c r="B6059" s="246" t="s">
        <v>11301</v>
      </c>
      <c r="C6059" s="246" t="s">
        <v>5570</v>
      </c>
      <c r="D6059" s="247">
        <v>24.91</v>
      </c>
    </row>
    <row r="6060" spans="1:4" ht="13.5" x14ac:dyDescent="0.25">
      <c r="A6060" s="246">
        <v>87435</v>
      </c>
      <c r="B6060" s="246" t="s">
        <v>11302</v>
      </c>
      <c r="C6060" s="246" t="s">
        <v>5570</v>
      </c>
      <c r="D6060" s="247">
        <v>26.09</v>
      </c>
    </row>
    <row r="6061" spans="1:4" ht="13.5" x14ac:dyDescent="0.25">
      <c r="A6061" s="246">
        <v>87436</v>
      </c>
      <c r="B6061" s="246" t="s">
        <v>11303</v>
      </c>
      <c r="C6061" s="246" t="s">
        <v>5570</v>
      </c>
      <c r="D6061" s="247">
        <v>27.48</v>
      </c>
    </row>
    <row r="6062" spans="1:4" ht="13.5" x14ac:dyDescent="0.25">
      <c r="A6062" s="246">
        <v>87437</v>
      </c>
      <c r="B6062" s="246" t="s">
        <v>11304</v>
      </c>
      <c r="C6062" s="246" t="s">
        <v>5570</v>
      </c>
      <c r="D6062" s="247">
        <v>28.45</v>
      </c>
    </row>
    <row r="6063" spans="1:4" ht="13.5" x14ac:dyDescent="0.25">
      <c r="A6063" s="246">
        <v>87438</v>
      </c>
      <c r="B6063" s="246" t="s">
        <v>11305</v>
      </c>
      <c r="C6063" s="246" t="s">
        <v>5570</v>
      </c>
      <c r="D6063" s="247">
        <v>32.299999999999997</v>
      </c>
    </row>
    <row r="6064" spans="1:4" ht="13.5" x14ac:dyDescent="0.25">
      <c r="A6064" s="246">
        <v>87439</v>
      </c>
      <c r="B6064" s="246" t="s">
        <v>11306</v>
      </c>
      <c r="C6064" s="246" t="s">
        <v>5570</v>
      </c>
      <c r="D6064" s="247">
        <v>34.049999999999997</v>
      </c>
    </row>
    <row r="6065" spans="1:4" ht="13.5" x14ac:dyDescent="0.25">
      <c r="A6065" s="246">
        <v>87440</v>
      </c>
      <c r="B6065" s="246" t="s">
        <v>11307</v>
      </c>
      <c r="C6065" s="246" t="s">
        <v>5570</v>
      </c>
      <c r="D6065" s="247">
        <v>34.86</v>
      </c>
    </row>
    <row r="6066" spans="1:4" ht="13.5" x14ac:dyDescent="0.25">
      <c r="A6066" s="246">
        <v>87527</v>
      </c>
      <c r="B6066" s="246" t="s">
        <v>11308</v>
      </c>
      <c r="C6066" s="246" t="s">
        <v>5570</v>
      </c>
      <c r="D6066" s="247">
        <v>32.99</v>
      </c>
    </row>
    <row r="6067" spans="1:4" ht="13.5" x14ac:dyDescent="0.25">
      <c r="A6067" s="246">
        <v>87528</v>
      </c>
      <c r="B6067" s="246" t="s">
        <v>11309</v>
      </c>
      <c r="C6067" s="246" t="s">
        <v>5570</v>
      </c>
      <c r="D6067" s="247">
        <v>37.06</v>
      </c>
    </row>
    <row r="6068" spans="1:4" ht="13.5" x14ac:dyDescent="0.25">
      <c r="A6068" s="246">
        <v>87529</v>
      </c>
      <c r="B6068" s="246" t="s">
        <v>11310</v>
      </c>
      <c r="C6068" s="246" t="s">
        <v>5570</v>
      </c>
      <c r="D6068" s="247">
        <v>29.99</v>
      </c>
    </row>
    <row r="6069" spans="1:4" ht="13.5" x14ac:dyDescent="0.25">
      <c r="A6069" s="246">
        <v>87530</v>
      </c>
      <c r="B6069" s="246" t="s">
        <v>11311</v>
      </c>
      <c r="C6069" s="246" t="s">
        <v>5570</v>
      </c>
      <c r="D6069" s="247">
        <v>34.06</v>
      </c>
    </row>
    <row r="6070" spans="1:4" ht="13.5" x14ac:dyDescent="0.25">
      <c r="A6070" s="246">
        <v>87531</v>
      </c>
      <c r="B6070" s="246" t="s">
        <v>11312</v>
      </c>
      <c r="C6070" s="246" t="s">
        <v>5570</v>
      </c>
      <c r="D6070" s="247">
        <v>28.93</v>
      </c>
    </row>
    <row r="6071" spans="1:4" ht="13.5" x14ac:dyDescent="0.25">
      <c r="A6071" s="246">
        <v>87532</v>
      </c>
      <c r="B6071" s="246" t="s">
        <v>11313</v>
      </c>
      <c r="C6071" s="246" t="s">
        <v>5570</v>
      </c>
      <c r="D6071" s="247">
        <v>33</v>
      </c>
    </row>
    <row r="6072" spans="1:4" ht="13.5" x14ac:dyDescent="0.25">
      <c r="A6072" s="246">
        <v>87535</v>
      </c>
      <c r="B6072" s="246" t="s">
        <v>11314</v>
      </c>
      <c r="C6072" s="246" t="s">
        <v>5570</v>
      </c>
      <c r="D6072" s="247">
        <v>25.94</v>
      </c>
    </row>
    <row r="6073" spans="1:4" ht="13.5" x14ac:dyDescent="0.25">
      <c r="A6073" s="246">
        <v>87536</v>
      </c>
      <c r="B6073" s="246" t="s">
        <v>11315</v>
      </c>
      <c r="C6073" s="246" t="s">
        <v>5570</v>
      </c>
      <c r="D6073" s="247">
        <v>30.01</v>
      </c>
    </row>
    <row r="6074" spans="1:4" ht="13.5" x14ac:dyDescent="0.25">
      <c r="A6074" s="246">
        <v>87537</v>
      </c>
      <c r="B6074" s="246" t="s">
        <v>11316</v>
      </c>
      <c r="C6074" s="246" t="s">
        <v>5570</v>
      </c>
      <c r="D6074" s="247">
        <v>78.27</v>
      </c>
    </row>
    <row r="6075" spans="1:4" ht="13.5" x14ac:dyDescent="0.25">
      <c r="A6075" s="246">
        <v>87538</v>
      </c>
      <c r="B6075" s="246" t="s">
        <v>11317</v>
      </c>
      <c r="C6075" s="246" t="s">
        <v>5570</v>
      </c>
      <c r="D6075" s="247">
        <v>75.72</v>
      </c>
    </row>
    <row r="6076" spans="1:4" ht="13.5" x14ac:dyDescent="0.25">
      <c r="A6076" s="246">
        <v>87539</v>
      </c>
      <c r="B6076" s="246" t="s">
        <v>11318</v>
      </c>
      <c r="C6076" s="246" t="s">
        <v>5570</v>
      </c>
      <c r="D6076" s="247">
        <v>74.8</v>
      </c>
    </row>
    <row r="6077" spans="1:4" ht="13.5" x14ac:dyDescent="0.25">
      <c r="A6077" s="246">
        <v>87541</v>
      </c>
      <c r="B6077" s="246" t="s">
        <v>11319</v>
      </c>
      <c r="C6077" s="246" t="s">
        <v>5570</v>
      </c>
      <c r="D6077" s="247">
        <v>72.239999999999995</v>
      </c>
    </row>
    <row r="6078" spans="1:4" ht="13.5" x14ac:dyDescent="0.25">
      <c r="A6078" s="246">
        <v>87543</v>
      </c>
      <c r="B6078" s="246" t="s">
        <v>11320</v>
      </c>
      <c r="C6078" s="246" t="s">
        <v>5570</v>
      </c>
      <c r="D6078" s="247">
        <v>24.4</v>
      </c>
    </row>
    <row r="6079" spans="1:4" ht="13.5" x14ac:dyDescent="0.25">
      <c r="A6079" s="246">
        <v>87545</v>
      </c>
      <c r="B6079" s="246" t="s">
        <v>11321</v>
      </c>
      <c r="C6079" s="246" t="s">
        <v>5570</v>
      </c>
      <c r="D6079" s="247">
        <v>22.26</v>
      </c>
    </row>
    <row r="6080" spans="1:4" ht="13.5" x14ac:dyDescent="0.25">
      <c r="A6080" s="246">
        <v>87546</v>
      </c>
      <c r="B6080" s="246" t="s">
        <v>11322</v>
      </c>
      <c r="C6080" s="246" t="s">
        <v>5570</v>
      </c>
      <c r="D6080" s="247">
        <v>24.56</v>
      </c>
    </row>
    <row r="6081" spans="1:4" ht="13.5" x14ac:dyDescent="0.25">
      <c r="A6081" s="246">
        <v>87547</v>
      </c>
      <c r="B6081" s="246" t="s">
        <v>11323</v>
      </c>
      <c r="C6081" s="246" t="s">
        <v>5570</v>
      </c>
      <c r="D6081" s="247">
        <v>19.28</v>
      </c>
    </row>
    <row r="6082" spans="1:4" ht="13.5" x14ac:dyDescent="0.25">
      <c r="A6082" s="246">
        <v>87548</v>
      </c>
      <c r="B6082" s="246" t="s">
        <v>11324</v>
      </c>
      <c r="C6082" s="246" t="s">
        <v>5570</v>
      </c>
      <c r="D6082" s="247">
        <v>21.58</v>
      </c>
    </row>
    <row r="6083" spans="1:4" ht="13.5" x14ac:dyDescent="0.25">
      <c r="A6083" s="246">
        <v>87549</v>
      </c>
      <c r="B6083" s="246" t="s">
        <v>11325</v>
      </c>
      <c r="C6083" s="246" t="s">
        <v>5570</v>
      </c>
      <c r="D6083" s="247">
        <v>18.2</v>
      </c>
    </row>
    <row r="6084" spans="1:4" ht="13.5" x14ac:dyDescent="0.25">
      <c r="A6084" s="246">
        <v>87550</v>
      </c>
      <c r="B6084" s="246" t="s">
        <v>11326</v>
      </c>
      <c r="C6084" s="246" t="s">
        <v>5570</v>
      </c>
      <c r="D6084" s="247">
        <v>20.5</v>
      </c>
    </row>
    <row r="6085" spans="1:4" ht="13.5" x14ac:dyDescent="0.25">
      <c r="A6085" s="246">
        <v>87553</v>
      </c>
      <c r="B6085" s="246" t="s">
        <v>11327</v>
      </c>
      <c r="C6085" s="246" t="s">
        <v>5570</v>
      </c>
      <c r="D6085" s="247">
        <v>15.21</v>
      </c>
    </row>
    <row r="6086" spans="1:4" ht="13.5" x14ac:dyDescent="0.25">
      <c r="A6086" s="246">
        <v>87554</v>
      </c>
      <c r="B6086" s="246" t="s">
        <v>11328</v>
      </c>
      <c r="C6086" s="246" t="s">
        <v>5570</v>
      </c>
      <c r="D6086" s="247">
        <v>17.510000000000002</v>
      </c>
    </row>
    <row r="6087" spans="1:4" ht="13.5" x14ac:dyDescent="0.25">
      <c r="A6087" s="246">
        <v>87555</v>
      </c>
      <c r="B6087" s="246" t="s">
        <v>11329</v>
      </c>
      <c r="C6087" s="246" t="s">
        <v>5570</v>
      </c>
      <c r="D6087" s="247">
        <v>46.98</v>
      </c>
    </row>
    <row r="6088" spans="1:4" ht="13.5" x14ac:dyDescent="0.25">
      <c r="A6088" s="246">
        <v>87556</v>
      </c>
      <c r="B6088" s="246" t="s">
        <v>11330</v>
      </c>
      <c r="C6088" s="246" t="s">
        <v>5570</v>
      </c>
      <c r="D6088" s="247">
        <v>44.44</v>
      </c>
    </row>
    <row r="6089" spans="1:4" ht="13.5" x14ac:dyDescent="0.25">
      <c r="A6089" s="246">
        <v>87557</v>
      </c>
      <c r="B6089" s="246" t="s">
        <v>11331</v>
      </c>
      <c r="C6089" s="246" t="s">
        <v>5570</v>
      </c>
      <c r="D6089" s="247">
        <v>43.51</v>
      </c>
    </row>
    <row r="6090" spans="1:4" ht="13.5" x14ac:dyDescent="0.25">
      <c r="A6090" s="246">
        <v>87559</v>
      </c>
      <c r="B6090" s="246" t="s">
        <v>11332</v>
      </c>
      <c r="C6090" s="246" t="s">
        <v>5570</v>
      </c>
      <c r="D6090" s="247">
        <v>40.950000000000003</v>
      </c>
    </row>
    <row r="6091" spans="1:4" ht="13.5" x14ac:dyDescent="0.25">
      <c r="A6091" s="246">
        <v>87561</v>
      </c>
      <c r="B6091" s="246" t="s">
        <v>11333</v>
      </c>
      <c r="C6091" s="246" t="s">
        <v>5570</v>
      </c>
      <c r="D6091" s="247">
        <v>43.73</v>
      </c>
    </row>
    <row r="6092" spans="1:4" ht="13.5" x14ac:dyDescent="0.25">
      <c r="A6092" s="246">
        <v>87775</v>
      </c>
      <c r="B6092" s="246" t="s">
        <v>11334</v>
      </c>
      <c r="C6092" s="246" t="s">
        <v>5570</v>
      </c>
      <c r="D6092" s="247">
        <v>48.42</v>
      </c>
    </row>
    <row r="6093" spans="1:4" ht="13.5" x14ac:dyDescent="0.25">
      <c r="A6093" s="246">
        <v>87777</v>
      </c>
      <c r="B6093" s="246" t="s">
        <v>11335</v>
      </c>
      <c r="C6093" s="246" t="s">
        <v>5570</v>
      </c>
      <c r="D6093" s="247">
        <v>51.82</v>
      </c>
    </row>
    <row r="6094" spans="1:4" ht="13.5" x14ac:dyDescent="0.25">
      <c r="A6094" s="246">
        <v>87778</v>
      </c>
      <c r="B6094" s="246" t="s">
        <v>11336</v>
      </c>
      <c r="C6094" s="246" t="s">
        <v>5570</v>
      </c>
      <c r="D6094" s="247">
        <v>84.04</v>
      </c>
    </row>
    <row r="6095" spans="1:4" ht="13.5" x14ac:dyDescent="0.25">
      <c r="A6095" s="246">
        <v>87779</v>
      </c>
      <c r="B6095" s="246" t="s">
        <v>11337</v>
      </c>
      <c r="C6095" s="246" t="s">
        <v>5570</v>
      </c>
      <c r="D6095" s="247">
        <v>56.36</v>
      </c>
    </row>
    <row r="6096" spans="1:4" ht="13.5" x14ac:dyDescent="0.25">
      <c r="A6096" s="246">
        <v>87781</v>
      </c>
      <c r="B6096" s="246" t="s">
        <v>11338</v>
      </c>
      <c r="C6096" s="246" t="s">
        <v>5570</v>
      </c>
      <c r="D6096" s="247">
        <v>60.92</v>
      </c>
    </row>
    <row r="6097" spans="1:4" ht="13.5" x14ac:dyDescent="0.25">
      <c r="A6097" s="246">
        <v>87783</v>
      </c>
      <c r="B6097" s="246" t="s">
        <v>11339</v>
      </c>
      <c r="C6097" s="246" t="s">
        <v>5570</v>
      </c>
      <c r="D6097" s="247">
        <v>105.79</v>
      </c>
    </row>
    <row r="6098" spans="1:4" ht="13.5" x14ac:dyDescent="0.25">
      <c r="A6098" s="246">
        <v>87784</v>
      </c>
      <c r="B6098" s="246" t="s">
        <v>11340</v>
      </c>
      <c r="C6098" s="246" t="s">
        <v>5570</v>
      </c>
      <c r="D6098" s="247">
        <v>64.3</v>
      </c>
    </row>
    <row r="6099" spans="1:4" ht="13.5" x14ac:dyDescent="0.25">
      <c r="A6099" s="246">
        <v>87786</v>
      </c>
      <c r="B6099" s="246" t="s">
        <v>11341</v>
      </c>
      <c r="C6099" s="246" t="s">
        <v>5570</v>
      </c>
      <c r="D6099" s="247">
        <v>70.010000000000005</v>
      </c>
    </row>
    <row r="6100" spans="1:4" ht="13.5" x14ac:dyDescent="0.25">
      <c r="A6100" s="246">
        <v>87787</v>
      </c>
      <c r="B6100" s="246" t="s">
        <v>11342</v>
      </c>
      <c r="C6100" s="246" t="s">
        <v>5570</v>
      </c>
      <c r="D6100" s="247">
        <v>127.55</v>
      </c>
    </row>
    <row r="6101" spans="1:4" ht="13.5" x14ac:dyDescent="0.25">
      <c r="A6101" s="246">
        <v>87788</v>
      </c>
      <c r="B6101" s="246" t="s">
        <v>11343</v>
      </c>
      <c r="C6101" s="246" t="s">
        <v>5570</v>
      </c>
      <c r="D6101" s="247">
        <v>81.52</v>
      </c>
    </row>
    <row r="6102" spans="1:4" ht="13.5" x14ac:dyDescent="0.25">
      <c r="A6102" s="246">
        <v>87790</v>
      </c>
      <c r="B6102" s="246" t="s">
        <v>11344</v>
      </c>
      <c r="C6102" s="246" t="s">
        <v>5570</v>
      </c>
      <c r="D6102" s="247">
        <v>87.8</v>
      </c>
    </row>
    <row r="6103" spans="1:4" ht="13.5" x14ac:dyDescent="0.25">
      <c r="A6103" s="246">
        <v>87791</v>
      </c>
      <c r="B6103" s="246" t="s">
        <v>11345</v>
      </c>
      <c r="C6103" s="246" t="s">
        <v>5570</v>
      </c>
      <c r="D6103" s="247">
        <v>148.19999999999999</v>
      </c>
    </row>
    <row r="6104" spans="1:4" ht="13.5" x14ac:dyDescent="0.25">
      <c r="A6104" s="246">
        <v>87792</v>
      </c>
      <c r="B6104" s="246" t="s">
        <v>11346</v>
      </c>
      <c r="C6104" s="246" t="s">
        <v>5570</v>
      </c>
      <c r="D6104" s="247">
        <v>33.68</v>
      </c>
    </row>
    <row r="6105" spans="1:4" ht="13.5" x14ac:dyDescent="0.25">
      <c r="A6105" s="246">
        <v>87794</v>
      </c>
      <c r="B6105" s="246" t="s">
        <v>11347</v>
      </c>
      <c r="C6105" s="246" t="s">
        <v>5570</v>
      </c>
      <c r="D6105" s="247">
        <v>36.85</v>
      </c>
    </row>
    <row r="6106" spans="1:4" ht="13.5" x14ac:dyDescent="0.25">
      <c r="A6106" s="246">
        <v>87795</v>
      </c>
      <c r="B6106" s="246" t="s">
        <v>11348</v>
      </c>
      <c r="C6106" s="246" t="s">
        <v>5570</v>
      </c>
      <c r="D6106" s="247">
        <v>66.569999999999993</v>
      </c>
    </row>
    <row r="6107" spans="1:4" ht="13.5" x14ac:dyDescent="0.25">
      <c r="A6107" s="246">
        <v>87797</v>
      </c>
      <c r="B6107" s="246" t="s">
        <v>11349</v>
      </c>
      <c r="C6107" s="246" t="s">
        <v>5570</v>
      </c>
      <c r="D6107" s="247">
        <v>41.28</v>
      </c>
    </row>
    <row r="6108" spans="1:4" ht="13.5" x14ac:dyDescent="0.25">
      <c r="A6108" s="246">
        <v>87799</v>
      </c>
      <c r="B6108" s="246" t="s">
        <v>11350</v>
      </c>
      <c r="C6108" s="246" t="s">
        <v>5570</v>
      </c>
      <c r="D6108" s="247">
        <v>45.53</v>
      </c>
    </row>
    <row r="6109" spans="1:4" ht="13.5" x14ac:dyDescent="0.25">
      <c r="A6109" s="246">
        <v>87800</v>
      </c>
      <c r="B6109" s="246" t="s">
        <v>11351</v>
      </c>
      <c r="C6109" s="246" t="s">
        <v>5570</v>
      </c>
      <c r="D6109" s="247">
        <v>87.1</v>
      </c>
    </row>
    <row r="6110" spans="1:4" ht="13.5" x14ac:dyDescent="0.25">
      <c r="A6110" s="246">
        <v>87801</v>
      </c>
      <c r="B6110" s="246" t="s">
        <v>11352</v>
      </c>
      <c r="C6110" s="246" t="s">
        <v>5570</v>
      </c>
      <c r="D6110" s="247">
        <v>48.9</v>
      </c>
    </row>
    <row r="6111" spans="1:4" ht="13.5" x14ac:dyDescent="0.25">
      <c r="A6111" s="246">
        <v>87803</v>
      </c>
      <c r="B6111" s="246" t="s">
        <v>11353</v>
      </c>
      <c r="C6111" s="246" t="s">
        <v>5570</v>
      </c>
      <c r="D6111" s="247">
        <v>54.23</v>
      </c>
    </row>
    <row r="6112" spans="1:4" ht="13.5" x14ac:dyDescent="0.25">
      <c r="A6112" s="246">
        <v>87804</v>
      </c>
      <c r="B6112" s="246" t="s">
        <v>11354</v>
      </c>
      <c r="C6112" s="246" t="s">
        <v>5570</v>
      </c>
      <c r="D6112" s="247">
        <v>107.62</v>
      </c>
    </row>
    <row r="6113" spans="1:4" ht="13.5" x14ac:dyDescent="0.25">
      <c r="A6113" s="246">
        <v>87805</v>
      </c>
      <c r="B6113" s="246" t="s">
        <v>11355</v>
      </c>
      <c r="C6113" s="246" t="s">
        <v>5570</v>
      </c>
      <c r="D6113" s="247">
        <v>55.74</v>
      </c>
    </row>
    <row r="6114" spans="1:4" ht="13.5" x14ac:dyDescent="0.25">
      <c r="A6114" s="246">
        <v>87807</v>
      </c>
      <c r="B6114" s="246" t="s">
        <v>11356</v>
      </c>
      <c r="C6114" s="246" t="s">
        <v>5570</v>
      </c>
      <c r="D6114" s="247">
        <v>61.61</v>
      </c>
    </row>
    <row r="6115" spans="1:4" ht="13.5" x14ac:dyDescent="0.25">
      <c r="A6115" s="246">
        <v>87808</v>
      </c>
      <c r="B6115" s="246" t="s">
        <v>11357</v>
      </c>
      <c r="C6115" s="246" t="s">
        <v>5570</v>
      </c>
      <c r="D6115" s="247">
        <v>117.51</v>
      </c>
    </row>
    <row r="6116" spans="1:4" ht="13.5" x14ac:dyDescent="0.25">
      <c r="A6116" s="246">
        <v>87809</v>
      </c>
      <c r="B6116" s="246" t="s">
        <v>11358</v>
      </c>
      <c r="C6116" s="246" t="s">
        <v>5570</v>
      </c>
      <c r="D6116" s="247">
        <v>72.19</v>
      </c>
    </row>
    <row r="6117" spans="1:4" ht="13.5" x14ac:dyDescent="0.25">
      <c r="A6117" s="246">
        <v>87811</v>
      </c>
      <c r="B6117" s="246" t="s">
        <v>11359</v>
      </c>
      <c r="C6117" s="246" t="s">
        <v>5570</v>
      </c>
      <c r="D6117" s="247">
        <v>75.36</v>
      </c>
    </row>
    <row r="6118" spans="1:4" ht="13.5" x14ac:dyDescent="0.25">
      <c r="A6118" s="246">
        <v>87812</v>
      </c>
      <c r="B6118" s="246" t="s">
        <v>11360</v>
      </c>
      <c r="C6118" s="246" t="s">
        <v>5570</v>
      </c>
      <c r="D6118" s="247">
        <v>104.72</v>
      </c>
    </row>
    <row r="6119" spans="1:4" ht="13.5" x14ac:dyDescent="0.25">
      <c r="A6119" s="246">
        <v>87813</v>
      </c>
      <c r="B6119" s="246" t="s">
        <v>11361</v>
      </c>
      <c r="C6119" s="246" t="s">
        <v>5570</v>
      </c>
      <c r="D6119" s="247">
        <v>79.81</v>
      </c>
    </row>
    <row r="6120" spans="1:4" ht="13.5" x14ac:dyDescent="0.25">
      <c r="A6120" s="246">
        <v>87815</v>
      </c>
      <c r="B6120" s="246" t="s">
        <v>11362</v>
      </c>
      <c r="C6120" s="246" t="s">
        <v>5570</v>
      </c>
      <c r="D6120" s="247">
        <v>84.06</v>
      </c>
    </row>
    <row r="6121" spans="1:4" ht="13.5" x14ac:dyDescent="0.25">
      <c r="A6121" s="246">
        <v>87816</v>
      </c>
      <c r="B6121" s="246" t="s">
        <v>11363</v>
      </c>
      <c r="C6121" s="246" t="s">
        <v>5570</v>
      </c>
      <c r="D6121" s="247">
        <v>125.23</v>
      </c>
    </row>
    <row r="6122" spans="1:4" ht="13.5" x14ac:dyDescent="0.25">
      <c r="A6122" s="246">
        <v>87817</v>
      </c>
      <c r="B6122" s="246" t="s">
        <v>11364</v>
      </c>
      <c r="C6122" s="246" t="s">
        <v>5570</v>
      </c>
      <c r="D6122" s="247">
        <v>87.05</v>
      </c>
    </row>
    <row r="6123" spans="1:4" ht="13.5" x14ac:dyDescent="0.25">
      <c r="A6123" s="246">
        <v>87819</v>
      </c>
      <c r="B6123" s="246" t="s">
        <v>11365</v>
      </c>
      <c r="C6123" s="246" t="s">
        <v>5570</v>
      </c>
      <c r="D6123" s="247">
        <v>92.38</v>
      </c>
    </row>
    <row r="6124" spans="1:4" ht="13.5" x14ac:dyDescent="0.25">
      <c r="A6124" s="246">
        <v>87820</v>
      </c>
      <c r="B6124" s="246" t="s">
        <v>11366</v>
      </c>
      <c r="C6124" s="246" t="s">
        <v>5570</v>
      </c>
      <c r="D6124" s="247">
        <v>145.76</v>
      </c>
    </row>
    <row r="6125" spans="1:4" ht="13.5" x14ac:dyDescent="0.25">
      <c r="A6125" s="246">
        <v>87821</v>
      </c>
      <c r="B6125" s="246" t="s">
        <v>11367</v>
      </c>
      <c r="C6125" s="246" t="s">
        <v>5570</v>
      </c>
      <c r="D6125" s="247">
        <v>124.61</v>
      </c>
    </row>
    <row r="6126" spans="1:4" ht="13.5" x14ac:dyDescent="0.25">
      <c r="A6126" s="246">
        <v>87823</v>
      </c>
      <c r="B6126" s="246" t="s">
        <v>11368</v>
      </c>
      <c r="C6126" s="246" t="s">
        <v>5570</v>
      </c>
      <c r="D6126" s="247">
        <v>130.47999999999999</v>
      </c>
    </row>
    <row r="6127" spans="1:4" ht="13.5" x14ac:dyDescent="0.25">
      <c r="A6127" s="246">
        <v>87824</v>
      </c>
      <c r="B6127" s="246" t="s">
        <v>11369</v>
      </c>
      <c r="C6127" s="246" t="s">
        <v>5570</v>
      </c>
      <c r="D6127" s="247">
        <v>186</v>
      </c>
    </row>
    <row r="6128" spans="1:4" ht="13.5" x14ac:dyDescent="0.25">
      <c r="A6128" s="246">
        <v>87825</v>
      </c>
      <c r="B6128" s="246" t="s">
        <v>11370</v>
      </c>
      <c r="C6128" s="246" t="s">
        <v>5570</v>
      </c>
      <c r="D6128" s="247">
        <v>57.76</v>
      </c>
    </row>
    <row r="6129" spans="1:4" ht="13.5" x14ac:dyDescent="0.25">
      <c r="A6129" s="246">
        <v>87827</v>
      </c>
      <c r="B6129" s="246" t="s">
        <v>11371</v>
      </c>
      <c r="C6129" s="246" t="s">
        <v>5570</v>
      </c>
      <c r="D6129" s="247">
        <v>61.65</v>
      </c>
    </row>
    <row r="6130" spans="1:4" ht="13.5" x14ac:dyDescent="0.25">
      <c r="A6130" s="246">
        <v>87828</v>
      </c>
      <c r="B6130" s="246" t="s">
        <v>11372</v>
      </c>
      <c r="C6130" s="246" t="s">
        <v>5570</v>
      </c>
      <c r="D6130" s="247">
        <v>99.19</v>
      </c>
    </row>
    <row r="6131" spans="1:4" ht="13.5" x14ac:dyDescent="0.25">
      <c r="A6131" s="246">
        <v>87829</v>
      </c>
      <c r="B6131" s="246" t="s">
        <v>11373</v>
      </c>
      <c r="C6131" s="246" t="s">
        <v>5570</v>
      </c>
      <c r="D6131" s="247">
        <v>66.39</v>
      </c>
    </row>
    <row r="6132" spans="1:4" ht="13.5" x14ac:dyDescent="0.25">
      <c r="A6132" s="246">
        <v>87831</v>
      </c>
      <c r="B6132" s="246" t="s">
        <v>11374</v>
      </c>
      <c r="C6132" s="246" t="s">
        <v>5570</v>
      </c>
      <c r="D6132" s="247">
        <v>71.59</v>
      </c>
    </row>
    <row r="6133" spans="1:4" ht="13.5" x14ac:dyDescent="0.25">
      <c r="A6133" s="246">
        <v>87832</v>
      </c>
      <c r="B6133" s="246" t="s">
        <v>11375</v>
      </c>
      <c r="C6133" s="246" t="s">
        <v>5570</v>
      </c>
      <c r="D6133" s="247">
        <v>123.57</v>
      </c>
    </row>
    <row r="6134" spans="1:4" ht="13.5" x14ac:dyDescent="0.25">
      <c r="A6134" s="246">
        <v>87834</v>
      </c>
      <c r="B6134" s="246" t="s">
        <v>11376</v>
      </c>
      <c r="C6134" s="246" t="s">
        <v>5570</v>
      </c>
      <c r="D6134" s="247">
        <v>191.33</v>
      </c>
    </row>
    <row r="6135" spans="1:4" ht="13.5" x14ac:dyDescent="0.25">
      <c r="A6135" s="246">
        <v>87835</v>
      </c>
      <c r="B6135" s="246" t="s">
        <v>11377</v>
      </c>
      <c r="C6135" s="246" t="s">
        <v>5570</v>
      </c>
      <c r="D6135" s="247">
        <v>132.56</v>
      </c>
    </row>
    <row r="6136" spans="1:4" ht="13.5" x14ac:dyDescent="0.25">
      <c r="A6136" s="246">
        <v>87836</v>
      </c>
      <c r="B6136" s="246" t="s">
        <v>11378</v>
      </c>
      <c r="C6136" s="246" t="s">
        <v>5570</v>
      </c>
      <c r="D6136" s="247">
        <v>184.52</v>
      </c>
    </row>
    <row r="6137" spans="1:4" ht="13.5" x14ac:dyDescent="0.25">
      <c r="A6137" s="246">
        <v>87837</v>
      </c>
      <c r="B6137" s="246" t="s">
        <v>11379</v>
      </c>
      <c r="C6137" s="246" t="s">
        <v>5570</v>
      </c>
      <c r="D6137" s="247">
        <v>126.62</v>
      </c>
    </row>
    <row r="6138" spans="1:4" ht="13.5" x14ac:dyDescent="0.25">
      <c r="A6138" s="246">
        <v>87838</v>
      </c>
      <c r="B6138" s="246" t="s">
        <v>11380</v>
      </c>
      <c r="C6138" s="246" t="s">
        <v>5570</v>
      </c>
      <c r="D6138" s="247">
        <v>197.56</v>
      </c>
    </row>
    <row r="6139" spans="1:4" ht="13.5" x14ac:dyDescent="0.25">
      <c r="A6139" s="246">
        <v>87839</v>
      </c>
      <c r="B6139" s="246" t="s">
        <v>11381</v>
      </c>
      <c r="C6139" s="246" t="s">
        <v>5570</v>
      </c>
      <c r="D6139" s="247">
        <v>137.19999999999999</v>
      </c>
    </row>
    <row r="6140" spans="1:4" ht="13.5" x14ac:dyDescent="0.25">
      <c r="A6140" s="246">
        <v>87840</v>
      </c>
      <c r="B6140" s="246" t="s">
        <v>11382</v>
      </c>
      <c r="C6140" s="246" t="s">
        <v>5570</v>
      </c>
      <c r="D6140" s="247">
        <v>189.21</v>
      </c>
    </row>
    <row r="6141" spans="1:4" ht="13.5" x14ac:dyDescent="0.25">
      <c r="A6141" s="246">
        <v>87841</v>
      </c>
      <c r="B6141" s="246" t="s">
        <v>11383</v>
      </c>
      <c r="C6141" s="246" t="s">
        <v>5570</v>
      </c>
      <c r="D6141" s="247">
        <v>129.69999999999999</v>
      </c>
    </row>
    <row r="6142" spans="1:4" ht="13.5" x14ac:dyDescent="0.25">
      <c r="A6142" s="246">
        <v>87842</v>
      </c>
      <c r="B6142" s="246" t="s">
        <v>11384</v>
      </c>
      <c r="C6142" s="246" t="s">
        <v>5570</v>
      </c>
      <c r="D6142" s="247">
        <v>199.09</v>
      </c>
    </row>
    <row r="6143" spans="1:4" ht="13.5" x14ac:dyDescent="0.25">
      <c r="A6143" s="246">
        <v>87843</v>
      </c>
      <c r="B6143" s="246" t="s">
        <v>11385</v>
      </c>
      <c r="C6143" s="246" t="s">
        <v>5570</v>
      </c>
      <c r="D6143" s="247">
        <v>145.54</v>
      </c>
    </row>
    <row r="6144" spans="1:4" ht="13.5" x14ac:dyDescent="0.25">
      <c r="A6144" s="246">
        <v>87844</v>
      </c>
      <c r="B6144" s="246" t="s">
        <v>11386</v>
      </c>
      <c r="C6144" s="246" t="s">
        <v>5570</v>
      </c>
      <c r="D6144" s="247">
        <v>186.65</v>
      </c>
    </row>
    <row r="6145" spans="1:4" ht="13.5" x14ac:dyDescent="0.25">
      <c r="A6145" s="246">
        <v>87845</v>
      </c>
      <c r="B6145" s="246" t="s">
        <v>11387</v>
      </c>
      <c r="C6145" s="246" t="s">
        <v>5570</v>
      </c>
      <c r="D6145" s="247">
        <v>133.99</v>
      </c>
    </row>
    <row r="6146" spans="1:4" ht="13.5" x14ac:dyDescent="0.25">
      <c r="A6146" s="246">
        <v>87846</v>
      </c>
      <c r="B6146" s="246" t="s">
        <v>11388</v>
      </c>
      <c r="C6146" s="246" t="s">
        <v>5570</v>
      </c>
      <c r="D6146" s="247">
        <v>206.9</v>
      </c>
    </row>
    <row r="6147" spans="1:4" ht="13.5" x14ac:dyDescent="0.25">
      <c r="A6147" s="246">
        <v>87847</v>
      </c>
      <c r="B6147" s="246" t="s">
        <v>11389</v>
      </c>
      <c r="C6147" s="246" t="s">
        <v>5570</v>
      </c>
      <c r="D6147" s="247">
        <v>148.13</v>
      </c>
    </row>
    <row r="6148" spans="1:4" ht="13.5" x14ac:dyDescent="0.25">
      <c r="A6148" s="246">
        <v>87848</v>
      </c>
      <c r="B6148" s="246" t="s">
        <v>11390</v>
      </c>
      <c r="C6148" s="246" t="s">
        <v>5570</v>
      </c>
      <c r="D6148" s="247">
        <v>199.01</v>
      </c>
    </row>
    <row r="6149" spans="1:4" ht="13.5" x14ac:dyDescent="0.25">
      <c r="A6149" s="246">
        <v>87849</v>
      </c>
      <c r="B6149" s="246" t="s">
        <v>11391</v>
      </c>
      <c r="C6149" s="246" t="s">
        <v>5570</v>
      </c>
      <c r="D6149" s="247">
        <v>141.11000000000001</v>
      </c>
    </row>
    <row r="6150" spans="1:4" ht="13.5" x14ac:dyDescent="0.25">
      <c r="A6150" s="246">
        <v>87850</v>
      </c>
      <c r="B6150" s="246" t="s">
        <v>11392</v>
      </c>
      <c r="C6150" s="246" t="s">
        <v>5570</v>
      </c>
      <c r="D6150" s="247">
        <v>213.15</v>
      </c>
    </row>
    <row r="6151" spans="1:4" ht="13.5" x14ac:dyDescent="0.25">
      <c r="A6151" s="246">
        <v>87851</v>
      </c>
      <c r="B6151" s="246" t="s">
        <v>11393</v>
      </c>
      <c r="C6151" s="246" t="s">
        <v>5570</v>
      </c>
      <c r="D6151" s="247">
        <v>152.79</v>
      </c>
    </row>
    <row r="6152" spans="1:4" ht="13.5" x14ac:dyDescent="0.25">
      <c r="A6152" s="246">
        <v>87852</v>
      </c>
      <c r="B6152" s="246" t="s">
        <v>11394</v>
      </c>
      <c r="C6152" s="246" t="s">
        <v>5570</v>
      </c>
      <c r="D6152" s="247">
        <v>203.68</v>
      </c>
    </row>
    <row r="6153" spans="1:4" ht="13.5" x14ac:dyDescent="0.25">
      <c r="A6153" s="246">
        <v>87853</v>
      </c>
      <c r="B6153" s="246" t="s">
        <v>11395</v>
      </c>
      <c r="C6153" s="246" t="s">
        <v>5570</v>
      </c>
      <c r="D6153" s="247">
        <v>144.16</v>
      </c>
    </row>
    <row r="6154" spans="1:4" ht="13.5" x14ac:dyDescent="0.25">
      <c r="A6154" s="246">
        <v>87854</v>
      </c>
      <c r="B6154" s="246" t="s">
        <v>11396</v>
      </c>
      <c r="C6154" s="246" t="s">
        <v>5570</v>
      </c>
      <c r="D6154" s="247">
        <v>214.67</v>
      </c>
    </row>
    <row r="6155" spans="1:4" ht="13.5" x14ac:dyDescent="0.25">
      <c r="A6155" s="246">
        <v>87855</v>
      </c>
      <c r="B6155" s="246" t="s">
        <v>11397</v>
      </c>
      <c r="C6155" s="246" t="s">
        <v>5570</v>
      </c>
      <c r="D6155" s="247">
        <v>161.13999999999999</v>
      </c>
    </row>
    <row r="6156" spans="1:4" ht="13.5" x14ac:dyDescent="0.25">
      <c r="A6156" s="246">
        <v>87856</v>
      </c>
      <c r="B6156" s="246" t="s">
        <v>11398</v>
      </c>
      <c r="C6156" s="246" t="s">
        <v>5570</v>
      </c>
      <c r="D6156" s="247">
        <v>201.14</v>
      </c>
    </row>
    <row r="6157" spans="1:4" ht="13.5" x14ac:dyDescent="0.25">
      <c r="A6157" s="246">
        <v>87857</v>
      </c>
      <c r="B6157" s="246" t="s">
        <v>11399</v>
      </c>
      <c r="C6157" s="246" t="s">
        <v>5570</v>
      </c>
      <c r="D6157" s="247">
        <v>148.46</v>
      </c>
    </row>
    <row r="6158" spans="1:4" ht="13.5" x14ac:dyDescent="0.25">
      <c r="A6158" s="246">
        <v>87858</v>
      </c>
      <c r="B6158" s="246" t="s">
        <v>11400</v>
      </c>
      <c r="C6158" s="246" t="s">
        <v>5570</v>
      </c>
      <c r="D6158" s="247">
        <v>141.02000000000001</v>
      </c>
    </row>
    <row r="6159" spans="1:4" ht="13.5" x14ac:dyDescent="0.25">
      <c r="A6159" s="246">
        <v>87859</v>
      </c>
      <c r="B6159" s="246" t="s">
        <v>11401</v>
      </c>
      <c r="C6159" s="246" t="s">
        <v>5570</v>
      </c>
      <c r="D6159" s="247">
        <v>161.54</v>
      </c>
    </row>
    <row r="6160" spans="1:4" ht="13.5" x14ac:dyDescent="0.25">
      <c r="A6160" s="246">
        <v>89048</v>
      </c>
      <c r="B6160" s="246" t="s">
        <v>11402</v>
      </c>
      <c r="C6160" s="246" t="s">
        <v>5570</v>
      </c>
      <c r="D6160" s="247">
        <v>30.63</v>
      </c>
    </row>
    <row r="6161" spans="1:4" ht="13.5" x14ac:dyDescent="0.25">
      <c r="A6161" s="246">
        <v>89049</v>
      </c>
      <c r="B6161" s="246" t="s">
        <v>11403</v>
      </c>
      <c r="C6161" s="246" t="s">
        <v>5570</v>
      </c>
      <c r="D6161" s="247">
        <v>20.309999999999999</v>
      </c>
    </row>
    <row r="6162" spans="1:4" ht="13.5" x14ac:dyDescent="0.25">
      <c r="A6162" s="246">
        <v>89173</v>
      </c>
      <c r="B6162" s="246" t="s">
        <v>11404</v>
      </c>
      <c r="C6162" s="246" t="s">
        <v>5570</v>
      </c>
      <c r="D6162" s="247">
        <v>30.14</v>
      </c>
    </row>
    <row r="6163" spans="1:4" ht="13.5" x14ac:dyDescent="0.25">
      <c r="A6163" s="246">
        <v>90406</v>
      </c>
      <c r="B6163" s="246" t="s">
        <v>11405</v>
      </c>
      <c r="C6163" s="246" t="s">
        <v>5570</v>
      </c>
      <c r="D6163" s="247">
        <v>38.729999999999997</v>
      </c>
    </row>
    <row r="6164" spans="1:4" ht="13.5" x14ac:dyDescent="0.25">
      <c r="A6164" s="246">
        <v>90407</v>
      </c>
      <c r="B6164" s="246" t="s">
        <v>11406</v>
      </c>
      <c r="C6164" s="246" t="s">
        <v>5570</v>
      </c>
      <c r="D6164" s="247">
        <v>42.8</v>
      </c>
    </row>
    <row r="6165" spans="1:4" ht="13.5" x14ac:dyDescent="0.25">
      <c r="A6165" s="246">
        <v>90408</v>
      </c>
      <c r="B6165" s="246" t="s">
        <v>11407</v>
      </c>
      <c r="C6165" s="246" t="s">
        <v>5570</v>
      </c>
      <c r="D6165" s="247">
        <v>27.75</v>
      </c>
    </row>
    <row r="6166" spans="1:4" ht="13.5" x14ac:dyDescent="0.25">
      <c r="A6166" s="246">
        <v>90409</v>
      </c>
      <c r="B6166" s="246" t="s">
        <v>11408</v>
      </c>
      <c r="C6166" s="246" t="s">
        <v>5570</v>
      </c>
      <c r="D6166" s="247">
        <v>30.05</v>
      </c>
    </row>
    <row r="6167" spans="1:4" ht="13.5" x14ac:dyDescent="0.25">
      <c r="A6167" s="246">
        <v>87242</v>
      </c>
      <c r="B6167" s="246" t="s">
        <v>11409</v>
      </c>
      <c r="C6167" s="246" t="s">
        <v>5570</v>
      </c>
      <c r="D6167" s="247">
        <v>204.62</v>
      </c>
    </row>
    <row r="6168" spans="1:4" ht="13.5" x14ac:dyDescent="0.25">
      <c r="A6168" s="246">
        <v>87243</v>
      </c>
      <c r="B6168" s="246" t="s">
        <v>11410</v>
      </c>
      <c r="C6168" s="246" t="s">
        <v>5570</v>
      </c>
      <c r="D6168" s="247">
        <v>188.1</v>
      </c>
    </row>
    <row r="6169" spans="1:4" ht="13.5" x14ac:dyDescent="0.25">
      <c r="A6169" s="246">
        <v>87244</v>
      </c>
      <c r="B6169" s="246" t="s">
        <v>11411</v>
      </c>
      <c r="C6169" s="246" t="s">
        <v>5570</v>
      </c>
      <c r="D6169" s="247">
        <v>198.48</v>
      </c>
    </row>
    <row r="6170" spans="1:4" ht="13.5" x14ac:dyDescent="0.25">
      <c r="A6170" s="246">
        <v>87245</v>
      </c>
      <c r="B6170" s="246" t="s">
        <v>11412</v>
      </c>
      <c r="C6170" s="246" t="s">
        <v>5570</v>
      </c>
      <c r="D6170" s="247">
        <v>237.76</v>
      </c>
    </row>
    <row r="6171" spans="1:4" ht="13.5" x14ac:dyDescent="0.25">
      <c r="A6171" s="246">
        <v>87264</v>
      </c>
      <c r="B6171" s="246" t="s">
        <v>11413</v>
      </c>
      <c r="C6171" s="246" t="s">
        <v>5570</v>
      </c>
      <c r="D6171" s="247">
        <v>60.85</v>
      </c>
    </row>
    <row r="6172" spans="1:4" ht="13.5" x14ac:dyDescent="0.25">
      <c r="A6172" s="246">
        <v>87265</v>
      </c>
      <c r="B6172" s="246" t="s">
        <v>11414</v>
      </c>
      <c r="C6172" s="246" t="s">
        <v>5570</v>
      </c>
      <c r="D6172" s="247">
        <v>54.19</v>
      </c>
    </row>
    <row r="6173" spans="1:4" ht="13.5" x14ac:dyDescent="0.25">
      <c r="A6173" s="246">
        <v>87266</v>
      </c>
      <c r="B6173" s="246" t="s">
        <v>11415</v>
      </c>
      <c r="C6173" s="246" t="s">
        <v>5570</v>
      </c>
      <c r="D6173" s="247">
        <v>63.2</v>
      </c>
    </row>
    <row r="6174" spans="1:4" ht="13.5" x14ac:dyDescent="0.25">
      <c r="A6174" s="246">
        <v>87267</v>
      </c>
      <c r="B6174" s="246" t="s">
        <v>11416</v>
      </c>
      <c r="C6174" s="246" t="s">
        <v>5570</v>
      </c>
      <c r="D6174" s="247">
        <v>60.26</v>
      </c>
    </row>
    <row r="6175" spans="1:4" ht="13.5" x14ac:dyDescent="0.25">
      <c r="A6175" s="246">
        <v>87268</v>
      </c>
      <c r="B6175" s="246" t="s">
        <v>11417</v>
      </c>
      <c r="C6175" s="246" t="s">
        <v>5570</v>
      </c>
      <c r="D6175" s="247">
        <v>64.8</v>
      </c>
    </row>
    <row r="6176" spans="1:4" ht="13.5" x14ac:dyDescent="0.25">
      <c r="A6176" s="246">
        <v>87269</v>
      </c>
      <c r="B6176" s="246" t="s">
        <v>11418</v>
      </c>
      <c r="C6176" s="246" t="s">
        <v>5570</v>
      </c>
      <c r="D6176" s="247">
        <v>57.56</v>
      </c>
    </row>
    <row r="6177" spans="1:4" ht="13.5" x14ac:dyDescent="0.25">
      <c r="A6177" s="246">
        <v>87270</v>
      </c>
      <c r="B6177" s="246" t="s">
        <v>11419</v>
      </c>
      <c r="C6177" s="246" t="s">
        <v>5570</v>
      </c>
      <c r="D6177" s="247">
        <v>66.78</v>
      </c>
    </row>
    <row r="6178" spans="1:4" ht="13.5" x14ac:dyDescent="0.25">
      <c r="A6178" s="246">
        <v>87271</v>
      </c>
      <c r="B6178" s="246" t="s">
        <v>11420</v>
      </c>
      <c r="C6178" s="246" t="s">
        <v>5570</v>
      </c>
      <c r="D6178" s="247">
        <v>63.31</v>
      </c>
    </row>
    <row r="6179" spans="1:4" ht="13.5" x14ac:dyDescent="0.25">
      <c r="A6179" s="246">
        <v>87272</v>
      </c>
      <c r="B6179" s="246" t="s">
        <v>11421</v>
      </c>
      <c r="C6179" s="246" t="s">
        <v>5570</v>
      </c>
      <c r="D6179" s="247">
        <v>68.81</v>
      </c>
    </row>
    <row r="6180" spans="1:4" ht="13.5" x14ac:dyDescent="0.25">
      <c r="A6180" s="246">
        <v>87273</v>
      </c>
      <c r="B6180" s="246" t="s">
        <v>11422</v>
      </c>
      <c r="C6180" s="246" t="s">
        <v>5570</v>
      </c>
      <c r="D6180" s="247">
        <v>59.96</v>
      </c>
    </row>
    <row r="6181" spans="1:4" ht="13.5" x14ac:dyDescent="0.25">
      <c r="A6181" s="246">
        <v>87274</v>
      </c>
      <c r="B6181" s="246" t="s">
        <v>11423</v>
      </c>
      <c r="C6181" s="246" t="s">
        <v>5570</v>
      </c>
      <c r="D6181" s="247">
        <v>70.209999999999994</v>
      </c>
    </row>
    <row r="6182" spans="1:4" ht="13.5" x14ac:dyDescent="0.25">
      <c r="A6182" s="246">
        <v>87275</v>
      </c>
      <c r="B6182" s="246" t="s">
        <v>11424</v>
      </c>
      <c r="C6182" s="246" t="s">
        <v>5570</v>
      </c>
      <c r="D6182" s="247">
        <v>67.22</v>
      </c>
    </row>
    <row r="6183" spans="1:4" ht="13.5" x14ac:dyDescent="0.25">
      <c r="A6183" s="246">
        <v>88786</v>
      </c>
      <c r="B6183" s="246" t="s">
        <v>11425</v>
      </c>
      <c r="C6183" s="246" t="s">
        <v>5570</v>
      </c>
      <c r="D6183" s="247">
        <v>290.62</v>
      </c>
    </row>
    <row r="6184" spans="1:4" ht="13.5" x14ac:dyDescent="0.25">
      <c r="A6184" s="246">
        <v>88787</v>
      </c>
      <c r="B6184" s="246" t="s">
        <v>11426</v>
      </c>
      <c r="C6184" s="246" t="s">
        <v>5570</v>
      </c>
      <c r="D6184" s="247">
        <v>269.29000000000002</v>
      </c>
    </row>
    <row r="6185" spans="1:4" ht="13.5" x14ac:dyDescent="0.25">
      <c r="A6185" s="246">
        <v>88788</v>
      </c>
      <c r="B6185" s="246" t="s">
        <v>11427</v>
      </c>
      <c r="C6185" s="246" t="s">
        <v>5570</v>
      </c>
      <c r="D6185" s="247">
        <v>279.67</v>
      </c>
    </row>
    <row r="6186" spans="1:4" ht="13.5" x14ac:dyDescent="0.25">
      <c r="A6186" s="246">
        <v>88789</v>
      </c>
      <c r="B6186" s="246" t="s">
        <v>11428</v>
      </c>
      <c r="C6186" s="246" t="s">
        <v>5570</v>
      </c>
      <c r="D6186" s="247">
        <v>335.46</v>
      </c>
    </row>
    <row r="6187" spans="1:4" ht="13.5" x14ac:dyDescent="0.25">
      <c r="A6187" s="246">
        <v>89045</v>
      </c>
      <c r="B6187" s="246" t="s">
        <v>11429</v>
      </c>
      <c r="C6187" s="246" t="s">
        <v>5570</v>
      </c>
      <c r="D6187" s="247">
        <v>60.68</v>
      </c>
    </row>
    <row r="6188" spans="1:4" ht="13.5" x14ac:dyDescent="0.25">
      <c r="A6188" s="246">
        <v>89170</v>
      </c>
      <c r="B6188" s="246" t="s">
        <v>11430</v>
      </c>
      <c r="C6188" s="246" t="s">
        <v>5570</v>
      </c>
      <c r="D6188" s="247">
        <v>59.01</v>
      </c>
    </row>
    <row r="6189" spans="1:4" ht="13.5" x14ac:dyDescent="0.25">
      <c r="A6189" s="246">
        <v>93392</v>
      </c>
      <c r="B6189" s="246" t="s">
        <v>11431</v>
      </c>
      <c r="C6189" s="246" t="s">
        <v>5570</v>
      </c>
      <c r="D6189" s="247">
        <v>51.94</v>
      </c>
    </row>
    <row r="6190" spans="1:4" ht="13.5" x14ac:dyDescent="0.25">
      <c r="A6190" s="246">
        <v>93393</v>
      </c>
      <c r="B6190" s="246" t="s">
        <v>11432</v>
      </c>
      <c r="C6190" s="246" t="s">
        <v>5570</v>
      </c>
      <c r="D6190" s="247">
        <v>45.36</v>
      </c>
    </row>
    <row r="6191" spans="1:4" ht="13.5" x14ac:dyDescent="0.25">
      <c r="A6191" s="246">
        <v>93394</v>
      </c>
      <c r="B6191" s="246" t="s">
        <v>11433</v>
      </c>
      <c r="C6191" s="246" t="s">
        <v>5570</v>
      </c>
      <c r="D6191" s="247">
        <v>54.29</v>
      </c>
    </row>
    <row r="6192" spans="1:4" ht="13.5" x14ac:dyDescent="0.25">
      <c r="A6192" s="246">
        <v>93395</v>
      </c>
      <c r="B6192" s="246" t="s">
        <v>11434</v>
      </c>
      <c r="C6192" s="246" t="s">
        <v>5570</v>
      </c>
      <c r="D6192" s="247">
        <v>51.35</v>
      </c>
    </row>
    <row r="6193" spans="1:4" ht="13.5" x14ac:dyDescent="0.25">
      <c r="A6193" s="246">
        <v>99194</v>
      </c>
      <c r="B6193" s="246" t="s">
        <v>11435</v>
      </c>
      <c r="C6193" s="246" t="s">
        <v>5570</v>
      </c>
      <c r="D6193" s="247">
        <v>60.2</v>
      </c>
    </row>
    <row r="6194" spans="1:4" ht="13.5" x14ac:dyDescent="0.25">
      <c r="A6194" s="246">
        <v>99195</v>
      </c>
      <c r="B6194" s="246" t="s">
        <v>11436</v>
      </c>
      <c r="C6194" s="246" t="s">
        <v>5570</v>
      </c>
      <c r="D6194" s="247">
        <v>53.62</v>
      </c>
    </row>
    <row r="6195" spans="1:4" ht="13.5" x14ac:dyDescent="0.25">
      <c r="A6195" s="246">
        <v>99196</v>
      </c>
      <c r="B6195" s="246" t="s">
        <v>11437</v>
      </c>
      <c r="C6195" s="246" t="s">
        <v>5570</v>
      </c>
      <c r="D6195" s="247">
        <v>62.55</v>
      </c>
    </row>
    <row r="6196" spans="1:4" ht="13.5" x14ac:dyDescent="0.25">
      <c r="A6196" s="246">
        <v>99198</v>
      </c>
      <c r="B6196" s="246" t="s">
        <v>11438</v>
      </c>
      <c r="C6196" s="246" t="s">
        <v>5570</v>
      </c>
      <c r="D6196" s="247">
        <v>59.61</v>
      </c>
    </row>
    <row r="6197" spans="1:4" ht="13.5" x14ac:dyDescent="0.25">
      <c r="A6197" s="246">
        <v>101965</v>
      </c>
      <c r="B6197" s="246" t="s">
        <v>11439</v>
      </c>
      <c r="C6197" s="246" t="s">
        <v>5237</v>
      </c>
      <c r="D6197" s="247">
        <v>115.96</v>
      </c>
    </row>
    <row r="6198" spans="1:4" ht="13.5" x14ac:dyDescent="0.25">
      <c r="A6198" s="246">
        <v>101966</v>
      </c>
      <c r="B6198" s="246" t="s">
        <v>11440</v>
      </c>
      <c r="C6198" s="246" t="s">
        <v>5237</v>
      </c>
      <c r="D6198" s="247">
        <v>151.62</v>
      </c>
    </row>
    <row r="6199" spans="1:4" ht="13.5" x14ac:dyDescent="0.25">
      <c r="A6199" s="246">
        <v>101979</v>
      </c>
      <c r="B6199" s="246" t="s">
        <v>11441</v>
      </c>
      <c r="C6199" s="246" t="s">
        <v>5237</v>
      </c>
      <c r="D6199" s="247">
        <v>48.27</v>
      </c>
    </row>
    <row r="6200" spans="1:4" ht="13.5" x14ac:dyDescent="0.25">
      <c r="A6200" s="246">
        <v>96112</v>
      </c>
      <c r="B6200" s="246" t="s">
        <v>11442</v>
      </c>
      <c r="C6200" s="246" t="s">
        <v>5570</v>
      </c>
      <c r="D6200" s="247">
        <v>119.12</v>
      </c>
    </row>
    <row r="6201" spans="1:4" ht="13.5" x14ac:dyDescent="0.25">
      <c r="A6201" s="246">
        <v>96117</v>
      </c>
      <c r="B6201" s="246" t="s">
        <v>11443</v>
      </c>
      <c r="C6201" s="246" t="s">
        <v>5570</v>
      </c>
      <c r="D6201" s="247">
        <v>147.88999999999999</v>
      </c>
    </row>
    <row r="6202" spans="1:4" ht="13.5" x14ac:dyDescent="0.25">
      <c r="A6202" s="246">
        <v>96122</v>
      </c>
      <c r="B6202" s="246" t="s">
        <v>11444</v>
      </c>
      <c r="C6202" s="246" t="s">
        <v>5237</v>
      </c>
      <c r="D6202" s="247">
        <v>34.46</v>
      </c>
    </row>
    <row r="6203" spans="1:4" ht="13.5" x14ac:dyDescent="0.25">
      <c r="A6203" s="246">
        <v>96109</v>
      </c>
      <c r="B6203" s="246" t="s">
        <v>11445</v>
      </c>
      <c r="C6203" s="246" t="s">
        <v>5570</v>
      </c>
      <c r="D6203" s="247">
        <v>37.74</v>
      </c>
    </row>
    <row r="6204" spans="1:4" ht="13.5" x14ac:dyDescent="0.25">
      <c r="A6204" s="246">
        <v>96110</v>
      </c>
      <c r="B6204" s="246" t="s">
        <v>11446</v>
      </c>
      <c r="C6204" s="246" t="s">
        <v>5570</v>
      </c>
      <c r="D6204" s="247">
        <v>72.47</v>
      </c>
    </row>
    <row r="6205" spans="1:4" ht="13.5" x14ac:dyDescent="0.25">
      <c r="A6205" s="246">
        <v>96113</v>
      </c>
      <c r="B6205" s="246" t="s">
        <v>11447</v>
      </c>
      <c r="C6205" s="246" t="s">
        <v>5570</v>
      </c>
      <c r="D6205" s="247">
        <v>33.520000000000003</v>
      </c>
    </row>
    <row r="6206" spans="1:4" ht="13.5" x14ac:dyDescent="0.25">
      <c r="A6206" s="246">
        <v>96114</v>
      </c>
      <c r="B6206" s="246" t="s">
        <v>11448</v>
      </c>
      <c r="C6206" s="246" t="s">
        <v>5570</v>
      </c>
      <c r="D6206" s="247">
        <v>78.56</v>
      </c>
    </row>
    <row r="6207" spans="1:4" ht="13.5" x14ac:dyDescent="0.25">
      <c r="A6207" s="246">
        <v>96120</v>
      </c>
      <c r="B6207" s="246" t="s">
        <v>11449</v>
      </c>
      <c r="C6207" s="246" t="s">
        <v>5237</v>
      </c>
      <c r="D6207" s="247">
        <v>2.7</v>
      </c>
    </row>
    <row r="6208" spans="1:4" ht="13.5" x14ac:dyDescent="0.25">
      <c r="A6208" s="246">
        <v>96123</v>
      </c>
      <c r="B6208" s="246" t="s">
        <v>11450</v>
      </c>
      <c r="C6208" s="246" t="s">
        <v>5237</v>
      </c>
      <c r="D6208" s="247">
        <v>36.119999999999997</v>
      </c>
    </row>
    <row r="6209" spans="1:4" ht="13.5" x14ac:dyDescent="0.25">
      <c r="A6209" s="246">
        <v>99054</v>
      </c>
      <c r="B6209" s="246" t="s">
        <v>11451</v>
      </c>
      <c r="C6209" s="246" t="s">
        <v>5570</v>
      </c>
      <c r="D6209" s="247">
        <v>46.31</v>
      </c>
    </row>
    <row r="6210" spans="1:4" ht="13.5" x14ac:dyDescent="0.25">
      <c r="A6210" s="246">
        <v>96111</v>
      </c>
      <c r="B6210" s="246" t="s">
        <v>11452</v>
      </c>
      <c r="C6210" s="246" t="s">
        <v>5570</v>
      </c>
      <c r="D6210" s="247">
        <v>69.040000000000006</v>
      </c>
    </row>
    <row r="6211" spans="1:4" ht="13.5" x14ac:dyDescent="0.25">
      <c r="A6211" s="246">
        <v>96116</v>
      </c>
      <c r="B6211" s="246" t="s">
        <v>11453</v>
      </c>
      <c r="C6211" s="246" t="s">
        <v>5570</v>
      </c>
      <c r="D6211" s="247">
        <v>78.31</v>
      </c>
    </row>
    <row r="6212" spans="1:4" ht="13.5" x14ac:dyDescent="0.25">
      <c r="A6212" s="246">
        <v>96121</v>
      </c>
      <c r="B6212" s="246" t="s">
        <v>11454</v>
      </c>
      <c r="C6212" s="246" t="s">
        <v>5237</v>
      </c>
      <c r="D6212" s="247">
        <v>12.13</v>
      </c>
    </row>
    <row r="6213" spans="1:4" ht="13.5" x14ac:dyDescent="0.25">
      <c r="A6213" s="246">
        <v>96485</v>
      </c>
      <c r="B6213" s="246" t="s">
        <v>11455</v>
      </c>
      <c r="C6213" s="246" t="s">
        <v>5570</v>
      </c>
      <c r="D6213" s="247">
        <v>81.150000000000006</v>
      </c>
    </row>
    <row r="6214" spans="1:4" ht="13.5" x14ac:dyDescent="0.25">
      <c r="A6214" s="246">
        <v>96486</v>
      </c>
      <c r="B6214" s="246" t="s">
        <v>11456</v>
      </c>
      <c r="C6214" s="246" t="s">
        <v>5570</v>
      </c>
      <c r="D6214" s="247">
        <v>91.16</v>
      </c>
    </row>
    <row r="6215" spans="1:4" ht="13.5" x14ac:dyDescent="0.25">
      <c r="A6215" s="246">
        <v>91514</v>
      </c>
      <c r="B6215" s="246" t="s">
        <v>11457</v>
      </c>
      <c r="C6215" s="246" t="s">
        <v>5570</v>
      </c>
      <c r="D6215" s="247">
        <v>5.57</v>
      </c>
    </row>
    <row r="6216" spans="1:4" ht="13.5" x14ac:dyDescent="0.25">
      <c r="A6216" s="246">
        <v>91515</v>
      </c>
      <c r="B6216" s="246" t="s">
        <v>11458</v>
      </c>
      <c r="C6216" s="246" t="s">
        <v>5570</v>
      </c>
      <c r="D6216" s="247">
        <v>7.36</v>
      </c>
    </row>
    <row r="6217" spans="1:4" ht="13.5" x14ac:dyDescent="0.25">
      <c r="A6217" s="246">
        <v>91516</v>
      </c>
      <c r="B6217" s="246" t="s">
        <v>11459</v>
      </c>
      <c r="C6217" s="246" t="s">
        <v>5570</v>
      </c>
      <c r="D6217" s="247">
        <v>10.72</v>
      </c>
    </row>
    <row r="6218" spans="1:4" ht="13.5" x14ac:dyDescent="0.25">
      <c r="A6218" s="246">
        <v>91517</v>
      </c>
      <c r="B6218" s="246" t="s">
        <v>11460</v>
      </c>
      <c r="C6218" s="246" t="s">
        <v>5570</v>
      </c>
      <c r="D6218" s="247">
        <v>11.95</v>
      </c>
    </row>
    <row r="6219" spans="1:4" ht="13.5" x14ac:dyDescent="0.25">
      <c r="A6219" s="246">
        <v>91519</v>
      </c>
      <c r="B6219" s="246" t="s">
        <v>11461</v>
      </c>
      <c r="C6219" s="246" t="s">
        <v>5570</v>
      </c>
      <c r="D6219" s="247">
        <v>13.72</v>
      </c>
    </row>
    <row r="6220" spans="1:4" ht="13.5" x14ac:dyDescent="0.25">
      <c r="A6220" s="246">
        <v>91520</v>
      </c>
      <c r="B6220" s="246" t="s">
        <v>11462</v>
      </c>
      <c r="C6220" s="246" t="s">
        <v>5570</v>
      </c>
      <c r="D6220" s="247">
        <v>2.0299999999999998</v>
      </c>
    </row>
    <row r="6221" spans="1:4" ht="13.5" x14ac:dyDescent="0.25">
      <c r="A6221" s="246">
        <v>91522</v>
      </c>
      <c r="B6221" s="246" t="s">
        <v>11463</v>
      </c>
      <c r="C6221" s="246" t="s">
        <v>5570</v>
      </c>
      <c r="D6221" s="247">
        <v>2.44</v>
      </c>
    </row>
    <row r="6222" spans="1:4" ht="13.5" x14ac:dyDescent="0.25">
      <c r="A6222" s="246">
        <v>91525</v>
      </c>
      <c r="B6222" s="246" t="s">
        <v>11464</v>
      </c>
      <c r="C6222" s="246" t="s">
        <v>5570</v>
      </c>
      <c r="D6222" s="247">
        <v>4.62</v>
      </c>
    </row>
    <row r="6223" spans="1:4" ht="13.5" x14ac:dyDescent="0.25">
      <c r="A6223" s="246">
        <v>87280</v>
      </c>
      <c r="B6223" s="246" t="s">
        <v>11465</v>
      </c>
      <c r="C6223" s="246" t="s">
        <v>6703</v>
      </c>
      <c r="D6223" s="247">
        <v>363.84</v>
      </c>
    </row>
    <row r="6224" spans="1:4" ht="13.5" x14ac:dyDescent="0.25">
      <c r="A6224" s="246">
        <v>87281</v>
      </c>
      <c r="B6224" s="246" t="s">
        <v>11466</v>
      </c>
      <c r="C6224" s="246" t="s">
        <v>6703</v>
      </c>
      <c r="D6224" s="247">
        <v>362.22</v>
      </c>
    </row>
    <row r="6225" spans="1:4" ht="13.5" x14ac:dyDescent="0.25">
      <c r="A6225" s="246">
        <v>87283</v>
      </c>
      <c r="B6225" s="246" t="s">
        <v>11467</v>
      </c>
      <c r="C6225" s="246" t="s">
        <v>6703</v>
      </c>
      <c r="D6225" s="247">
        <v>381.92</v>
      </c>
    </row>
    <row r="6226" spans="1:4" ht="13.5" x14ac:dyDescent="0.25">
      <c r="A6226" s="246">
        <v>87284</v>
      </c>
      <c r="B6226" s="246" t="s">
        <v>11468</v>
      </c>
      <c r="C6226" s="246" t="s">
        <v>6703</v>
      </c>
      <c r="D6226" s="247">
        <v>378.46</v>
      </c>
    </row>
    <row r="6227" spans="1:4" ht="13.5" x14ac:dyDescent="0.25">
      <c r="A6227" s="246">
        <v>87286</v>
      </c>
      <c r="B6227" s="246" t="s">
        <v>11469</v>
      </c>
      <c r="C6227" s="246" t="s">
        <v>6703</v>
      </c>
      <c r="D6227" s="247">
        <v>469.8</v>
      </c>
    </row>
    <row r="6228" spans="1:4" ht="13.5" x14ac:dyDescent="0.25">
      <c r="A6228" s="246">
        <v>87287</v>
      </c>
      <c r="B6228" s="246" t="s">
        <v>11470</v>
      </c>
      <c r="C6228" s="246" t="s">
        <v>6703</v>
      </c>
      <c r="D6228" s="247">
        <v>460.64</v>
      </c>
    </row>
    <row r="6229" spans="1:4" ht="13.5" x14ac:dyDescent="0.25">
      <c r="A6229" s="246">
        <v>87289</v>
      </c>
      <c r="B6229" s="246" t="s">
        <v>11471</v>
      </c>
      <c r="C6229" s="246" t="s">
        <v>6703</v>
      </c>
      <c r="D6229" s="247">
        <v>448.73</v>
      </c>
    </row>
    <row r="6230" spans="1:4" ht="13.5" x14ac:dyDescent="0.25">
      <c r="A6230" s="246">
        <v>87290</v>
      </c>
      <c r="B6230" s="246" t="s">
        <v>11472</v>
      </c>
      <c r="C6230" s="246" t="s">
        <v>6703</v>
      </c>
      <c r="D6230" s="247">
        <v>444.92</v>
      </c>
    </row>
    <row r="6231" spans="1:4" ht="13.5" x14ac:dyDescent="0.25">
      <c r="A6231" s="246">
        <v>87292</v>
      </c>
      <c r="B6231" s="246" t="s">
        <v>11473</v>
      </c>
      <c r="C6231" s="246" t="s">
        <v>6703</v>
      </c>
      <c r="D6231" s="247">
        <v>457.88</v>
      </c>
    </row>
    <row r="6232" spans="1:4" ht="13.5" x14ac:dyDescent="0.25">
      <c r="A6232" s="246">
        <v>87294</v>
      </c>
      <c r="B6232" s="246" t="s">
        <v>11474</v>
      </c>
      <c r="C6232" s="246" t="s">
        <v>6703</v>
      </c>
      <c r="D6232" s="247">
        <v>437.74</v>
      </c>
    </row>
    <row r="6233" spans="1:4" ht="13.5" x14ac:dyDescent="0.25">
      <c r="A6233" s="246">
        <v>87295</v>
      </c>
      <c r="B6233" s="246" t="s">
        <v>11475</v>
      </c>
      <c r="C6233" s="246" t="s">
        <v>6703</v>
      </c>
      <c r="D6233" s="247">
        <v>438.48</v>
      </c>
    </row>
    <row r="6234" spans="1:4" ht="13.5" x14ac:dyDescent="0.25">
      <c r="A6234" s="246">
        <v>87296</v>
      </c>
      <c r="B6234" s="246" t="s">
        <v>11476</v>
      </c>
      <c r="C6234" s="246" t="s">
        <v>6703</v>
      </c>
      <c r="D6234" s="247">
        <v>421.76</v>
      </c>
    </row>
    <row r="6235" spans="1:4" ht="13.5" x14ac:dyDescent="0.25">
      <c r="A6235" s="246">
        <v>87298</v>
      </c>
      <c r="B6235" s="246" t="s">
        <v>11477</v>
      </c>
      <c r="C6235" s="246" t="s">
        <v>6703</v>
      </c>
      <c r="D6235" s="247">
        <v>589.78</v>
      </c>
    </row>
    <row r="6236" spans="1:4" ht="13.5" x14ac:dyDescent="0.25">
      <c r="A6236" s="246">
        <v>87299</v>
      </c>
      <c r="B6236" s="246" t="s">
        <v>11478</v>
      </c>
      <c r="C6236" s="246" t="s">
        <v>6703</v>
      </c>
      <c r="D6236" s="247">
        <v>374.6</v>
      </c>
    </row>
    <row r="6237" spans="1:4" ht="13.5" x14ac:dyDescent="0.25">
      <c r="A6237" s="246">
        <v>87301</v>
      </c>
      <c r="B6237" s="246" t="s">
        <v>11479</v>
      </c>
      <c r="C6237" s="246" t="s">
        <v>6703</v>
      </c>
      <c r="D6237" s="247">
        <v>522.28</v>
      </c>
    </row>
    <row r="6238" spans="1:4" ht="13.5" x14ac:dyDescent="0.25">
      <c r="A6238" s="246">
        <v>87302</v>
      </c>
      <c r="B6238" s="246" t="s">
        <v>11480</v>
      </c>
      <c r="C6238" s="246" t="s">
        <v>6703</v>
      </c>
      <c r="D6238" s="247">
        <v>518.64</v>
      </c>
    </row>
    <row r="6239" spans="1:4" ht="13.5" x14ac:dyDescent="0.25">
      <c r="A6239" s="246">
        <v>87304</v>
      </c>
      <c r="B6239" s="246" t="s">
        <v>11481</v>
      </c>
      <c r="C6239" s="246" t="s">
        <v>6703</v>
      </c>
      <c r="D6239" s="247">
        <v>468.61</v>
      </c>
    </row>
    <row r="6240" spans="1:4" ht="13.5" x14ac:dyDescent="0.25">
      <c r="A6240" s="246">
        <v>87305</v>
      </c>
      <c r="B6240" s="246" t="s">
        <v>11482</v>
      </c>
      <c r="C6240" s="246" t="s">
        <v>6703</v>
      </c>
      <c r="D6240" s="247">
        <v>472.99</v>
      </c>
    </row>
    <row r="6241" spans="1:4" ht="13.5" x14ac:dyDescent="0.25">
      <c r="A6241" s="246">
        <v>87307</v>
      </c>
      <c r="B6241" s="246" t="s">
        <v>11483</v>
      </c>
      <c r="C6241" s="246" t="s">
        <v>6703</v>
      </c>
      <c r="D6241" s="247">
        <v>440.53</v>
      </c>
    </row>
    <row r="6242" spans="1:4" ht="13.5" x14ac:dyDescent="0.25">
      <c r="A6242" s="246">
        <v>87308</v>
      </c>
      <c r="B6242" s="246" t="s">
        <v>11484</v>
      </c>
      <c r="C6242" s="246" t="s">
        <v>6703</v>
      </c>
      <c r="D6242" s="247">
        <v>435.93</v>
      </c>
    </row>
    <row r="6243" spans="1:4" ht="13.5" x14ac:dyDescent="0.25">
      <c r="A6243" s="246">
        <v>87310</v>
      </c>
      <c r="B6243" s="246" t="s">
        <v>11485</v>
      </c>
      <c r="C6243" s="246" t="s">
        <v>6703</v>
      </c>
      <c r="D6243" s="247">
        <v>367.65</v>
      </c>
    </row>
    <row r="6244" spans="1:4" ht="13.5" x14ac:dyDescent="0.25">
      <c r="A6244" s="246">
        <v>87311</v>
      </c>
      <c r="B6244" s="246" t="s">
        <v>11486</v>
      </c>
      <c r="C6244" s="246" t="s">
        <v>6703</v>
      </c>
      <c r="D6244" s="247">
        <v>362.73</v>
      </c>
    </row>
    <row r="6245" spans="1:4" ht="13.5" x14ac:dyDescent="0.25">
      <c r="A6245" s="246">
        <v>87313</v>
      </c>
      <c r="B6245" s="246" t="s">
        <v>11487</v>
      </c>
      <c r="C6245" s="246" t="s">
        <v>6703</v>
      </c>
      <c r="D6245" s="247">
        <v>456.58</v>
      </c>
    </row>
    <row r="6246" spans="1:4" ht="13.5" x14ac:dyDescent="0.25">
      <c r="A6246" s="246">
        <v>87314</v>
      </c>
      <c r="B6246" s="246" t="s">
        <v>11488</v>
      </c>
      <c r="C6246" s="246" t="s">
        <v>6703</v>
      </c>
      <c r="D6246" s="247">
        <v>453.42</v>
      </c>
    </row>
    <row r="6247" spans="1:4" ht="13.5" x14ac:dyDescent="0.25">
      <c r="A6247" s="246">
        <v>87316</v>
      </c>
      <c r="B6247" s="246" t="s">
        <v>11489</v>
      </c>
      <c r="C6247" s="246" t="s">
        <v>6703</v>
      </c>
      <c r="D6247" s="247">
        <v>407.87</v>
      </c>
    </row>
    <row r="6248" spans="1:4" ht="13.5" x14ac:dyDescent="0.25">
      <c r="A6248" s="246">
        <v>87317</v>
      </c>
      <c r="B6248" s="246" t="s">
        <v>11490</v>
      </c>
      <c r="C6248" s="246" t="s">
        <v>6703</v>
      </c>
      <c r="D6248" s="247">
        <v>399.82</v>
      </c>
    </row>
    <row r="6249" spans="1:4" ht="13.5" x14ac:dyDescent="0.25">
      <c r="A6249" s="246">
        <v>87319</v>
      </c>
      <c r="B6249" s="246" t="s">
        <v>11491</v>
      </c>
      <c r="C6249" s="246" t="s">
        <v>6703</v>
      </c>
      <c r="D6249" s="248">
        <v>5350.01</v>
      </c>
    </row>
    <row r="6250" spans="1:4" ht="13.5" x14ac:dyDescent="0.25">
      <c r="A6250" s="246">
        <v>87320</v>
      </c>
      <c r="B6250" s="246" t="s">
        <v>11492</v>
      </c>
      <c r="C6250" s="246" t="s">
        <v>6703</v>
      </c>
      <c r="D6250" s="248">
        <v>5366.99</v>
      </c>
    </row>
    <row r="6251" spans="1:4" ht="13.5" x14ac:dyDescent="0.25">
      <c r="A6251" s="246">
        <v>87322</v>
      </c>
      <c r="B6251" s="246" t="s">
        <v>11493</v>
      </c>
      <c r="C6251" s="246" t="s">
        <v>6703</v>
      </c>
      <c r="D6251" s="248">
        <v>5472.66</v>
      </c>
    </row>
    <row r="6252" spans="1:4" ht="13.5" x14ac:dyDescent="0.25">
      <c r="A6252" s="246">
        <v>87323</v>
      </c>
      <c r="B6252" s="246" t="s">
        <v>11494</v>
      </c>
      <c r="C6252" s="246" t="s">
        <v>6703</v>
      </c>
      <c r="D6252" s="248">
        <v>5486.98</v>
      </c>
    </row>
    <row r="6253" spans="1:4" ht="13.5" x14ac:dyDescent="0.25">
      <c r="A6253" s="246">
        <v>87325</v>
      </c>
      <c r="B6253" s="246" t="s">
        <v>11495</v>
      </c>
      <c r="C6253" s="246" t="s">
        <v>6703</v>
      </c>
      <c r="D6253" s="248">
        <v>5369.47</v>
      </c>
    </row>
    <row r="6254" spans="1:4" ht="13.5" x14ac:dyDescent="0.25">
      <c r="A6254" s="246">
        <v>87326</v>
      </c>
      <c r="B6254" s="246" t="s">
        <v>11496</v>
      </c>
      <c r="C6254" s="246" t="s">
        <v>6703</v>
      </c>
      <c r="D6254" s="248">
        <v>5405.16</v>
      </c>
    </row>
    <row r="6255" spans="1:4" ht="13.5" x14ac:dyDescent="0.25">
      <c r="A6255" s="246">
        <v>87327</v>
      </c>
      <c r="B6255" s="246" t="s">
        <v>11497</v>
      </c>
      <c r="C6255" s="246" t="s">
        <v>6703</v>
      </c>
      <c r="D6255" s="247">
        <v>380.66</v>
      </c>
    </row>
    <row r="6256" spans="1:4" ht="13.5" x14ac:dyDescent="0.25">
      <c r="A6256" s="246">
        <v>87328</v>
      </c>
      <c r="B6256" s="246" t="s">
        <v>11498</v>
      </c>
      <c r="C6256" s="246" t="s">
        <v>6703</v>
      </c>
      <c r="D6256" s="247">
        <v>340.24</v>
      </c>
    </row>
    <row r="6257" spans="1:4" ht="13.5" x14ac:dyDescent="0.25">
      <c r="A6257" s="246">
        <v>87329</v>
      </c>
      <c r="B6257" s="246" t="s">
        <v>11499</v>
      </c>
      <c r="C6257" s="246" t="s">
        <v>6703</v>
      </c>
      <c r="D6257" s="247">
        <v>410.48</v>
      </c>
    </row>
    <row r="6258" spans="1:4" ht="13.5" x14ac:dyDescent="0.25">
      <c r="A6258" s="246">
        <v>87330</v>
      </c>
      <c r="B6258" s="246" t="s">
        <v>11500</v>
      </c>
      <c r="C6258" s="246" t="s">
        <v>6703</v>
      </c>
      <c r="D6258" s="247">
        <v>364.45</v>
      </c>
    </row>
    <row r="6259" spans="1:4" ht="13.5" x14ac:dyDescent="0.25">
      <c r="A6259" s="246">
        <v>87331</v>
      </c>
      <c r="B6259" s="246" t="s">
        <v>11501</v>
      </c>
      <c r="C6259" s="246" t="s">
        <v>6703</v>
      </c>
      <c r="D6259" s="247">
        <v>485.73</v>
      </c>
    </row>
    <row r="6260" spans="1:4" ht="13.5" x14ac:dyDescent="0.25">
      <c r="A6260" s="246">
        <v>87332</v>
      </c>
      <c r="B6260" s="246" t="s">
        <v>11502</v>
      </c>
      <c r="C6260" s="246" t="s">
        <v>6703</v>
      </c>
      <c r="D6260" s="247">
        <v>443.97</v>
      </c>
    </row>
    <row r="6261" spans="1:4" ht="13.5" x14ac:dyDescent="0.25">
      <c r="A6261" s="246">
        <v>87333</v>
      </c>
      <c r="B6261" s="246" t="s">
        <v>11503</v>
      </c>
      <c r="C6261" s="246" t="s">
        <v>6703</v>
      </c>
      <c r="D6261" s="247">
        <v>451.66</v>
      </c>
    </row>
    <row r="6262" spans="1:4" ht="13.5" x14ac:dyDescent="0.25">
      <c r="A6262" s="246">
        <v>87334</v>
      </c>
      <c r="B6262" s="246" t="s">
        <v>11504</v>
      </c>
      <c r="C6262" s="246" t="s">
        <v>6703</v>
      </c>
      <c r="D6262" s="247">
        <v>426.68</v>
      </c>
    </row>
    <row r="6263" spans="1:4" ht="13.5" x14ac:dyDescent="0.25">
      <c r="A6263" s="246">
        <v>87335</v>
      </c>
      <c r="B6263" s="246" t="s">
        <v>11505</v>
      </c>
      <c r="C6263" s="246" t="s">
        <v>6703</v>
      </c>
      <c r="D6263" s="247">
        <v>446.76</v>
      </c>
    </row>
    <row r="6264" spans="1:4" ht="13.5" x14ac:dyDescent="0.25">
      <c r="A6264" s="246">
        <v>87336</v>
      </c>
      <c r="B6264" s="246" t="s">
        <v>11506</v>
      </c>
      <c r="C6264" s="246" t="s">
        <v>6703</v>
      </c>
      <c r="D6264" s="247">
        <v>439.04</v>
      </c>
    </row>
    <row r="6265" spans="1:4" ht="13.5" x14ac:dyDescent="0.25">
      <c r="A6265" s="246">
        <v>87337</v>
      </c>
      <c r="B6265" s="246" t="s">
        <v>11507</v>
      </c>
      <c r="C6265" s="246" t="s">
        <v>6703</v>
      </c>
      <c r="D6265" s="247">
        <v>437.05</v>
      </c>
    </row>
    <row r="6266" spans="1:4" ht="13.5" x14ac:dyDescent="0.25">
      <c r="A6266" s="246">
        <v>87338</v>
      </c>
      <c r="B6266" s="246" t="s">
        <v>11508</v>
      </c>
      <c r="C6266" s="246" t="s">
        <v>6703</v>
      </c>
      <c r="D6266" s="247">
        <v>419.09</v>
      </c>
    </row>
    <row r="6267" spans="1:4" ht="13.5" x14ac:dyDescent="0.25">
      <c r="A6267" s="246">
        <v>87339</v>
      </c>
      <c r="B6267" s="246" t="s">
        <v>11509</v>
      </c>
      <c r="C6267" s="246" t="s">
        <v>6703</v>
      </c>
      <c r="D6267" s="247">
        <v>673.08</v>
      </c>
    </row>
    <row r="6268" spans="1:4" ht="13.5" x14ac:dyDescent="0.25">
      <c r="A6268" s="246">
        <v>87340</v>
      </c>
      <c r="B6268" s="246" t="s">
        <v>11510</v>
      </c>
      <c r="C6268" s="246" t="s">
        <v>6703</v>
      </c>
      <c r="D6268" s="247">
        <v>586.42999999999995</v>
      </c>
    </row>
    <row r="6269" spans="1:4" ht="13.5" x14ac:dyDescent="0.25">
      <c r="A6269" s="246">
        <v>87341</v>
      </c>
      <c r="B6269" s="246" t="s">
        <v>11511</v>
      </c>
      <c r="C6269" s="246" t="s">
        <v>6703</v>
      </c>
      <c r="D6269" s="247">
        <v>565.92999999999995</v>
      </c>
    </row>
    <row r="6270" spans="1:4" ht="13.5" x14ac:dyDescent="0.25">
      <c r="A6270" s="246">
        <v>87342</v>
      </c>
      <c r="B6270" s="246" t="s">
        <v>11512</v>
      </c>
      <c r="C6270" s="246" t="s">
        <v>6703</v>
      </c>
      <c r="D6270" s="247">
        <v>571</v>
      </c>
    </row>
    <row r="6271" spans="1:4" ht="13.5" x14ac:dyDescent="0.25">
      <c r="A6271" s="246">
        <v>87343</v>
      </c>
      <c r="B6271" s="246" t="s">
        <v>11513</v>
      </c>
      <c r="C6271" s="246" t="s">
        <v>6703</v>
      </c>
      <c r="D6271" s="247">
        <v>522.07000000000005</v>
      </c>
    </row>
    <row r="6272" spans="1:4" ht="13.5" x14ac:dyDescent="0.25">
      <c r="A6272" s="246">
        <v>87344</v>
      </c>
      <c r="B6272" s="246" t="s">
        <v>11514</v>
      </c>
      <c r="C6272" s="246" t="s">
        <v>6703</v>
      </c>
      <c r="D6272" s="247">
        <v>496.52</v>
      </c>
    </row>
    <row r="6273" spans="1:4" ht="13.5" x14ac:dyDescent="0.25">
      <c r="A6273" s="246">
        <v>87345</v>
      </c>
      <c r="B6273" s="246" t="s">
        <v>11515</v>
      </c>
      <c r="C6273" s="246" t="s">
        <v>6703</v>
      </c>
      <c r="D6273" s="247">
        <v>509.24</v>
      </c>
    </row>
    <row r="6274" spans="1:4" ht="13.5" x14ac:dyDescent="0.25">
      <c r="A6274" s="246">
        <v>87346</v>
      </c>
      <c r="B6274" s="246" t="s">
        <v>11516</v>
      </c>
      <c r="C6274" s="246" t="s">
        <v>6703</v>
      </c>
      <c r="D6274" s="247">
        <v>469.07</v>
      </c>
    </row>
    <row r="6275" spans="1:4" ht="13.5" x14ac:dyDescent="0.25">
      <c r="A6275" s="246">
        <v>87347</v>
      </c>
      <c r="B6275" s="246" t="s">
        <v>11517</v>
      </c>
      <c r="C6275" s="246" t="s">
        <v>6703</v>
      </c>
      <c r="D6275" s="247">
        <v>448.69</v>
      </c>
    </row>
    <row r="6276" spans="1:4" ht="13.5" x14ac:dyDescent="0.25">
      <c r="A6276" s="246">
        <v>87348</v>
      </c>
      <c r="B6276" s="246" t="s">
        <v>11518</v>
      </c>
      <c r="C6276" s="246" t="s">
        <v>6703</v>
      </c>
      <c r="D6276" s="247">
        <v>463.47</v>
      </c>
    </row>
    <row r="6277" spans="1:4" ht="13.5" x14ac:dyDescent="0.25">
      <c r="A6277" s="246">
        <v>87349</v>
      </c>
      <c r="B6277" s="246" t="s">
        <v>11519</v>
      </c>
      <c r="C6277" s="246" t="s">
        <v>6703</v>
      </c>
      <c r="D6277" s="247">
        <v>412.12</v>
      </c>
    </row>
    <row r="6278" spans="1:4" ht="13.5" x14ac:dyDescent="0.25">
      <c r="A6278" s="246">
        <v>87350</v>
      </c>
      <c r="B6278" s="246" t="s">
        <v>11520</v>
      </c>
      <c r="C6278" s="246" t="s">
        <v>6703</v>
      </c>
      <c r="D6278" s="247">
        <v>399.86</v>
      </c>
    </row>
    <row r="6279" spans="1:4" ht="13.5" x14ac:dyDescent="0.25">
      <c r="A6279" s="246">
        <v>87351</v>
      </c>
      <c r="B6279" s="246" t="s">
        <v>11521</v>
      </c>
      <c r="C6279" s="246" t="s">
        <v>6703</v>
      </c>
      <c r="D6279" s="247">
        <v>350.06</v>
      </c>
    </row>
    <row r="6280" spans="1:4" ht="13.5" x14ac:dyDescent="0.25">
      <c r="A6280" s="246">
        <v>87352</v>
      </c>
      <c r="B6280" s="246" t="s">
        <v>11522</v>
      </c>
      <c r="C6280" s="246" t="s">
        <v>6703</v>
      </c>
      <c r="D6280" s="247">
        <v>512.76</v>
      </c>
    </row>
    <row r="6281" spans="1:4" ht="13.5" x14ac:dyDescent="0.25">
      <c r="A6281" s="246">
        <v>87353</v>
      </c>
      <c r="B6281" s="246" t="s">
        <v>11523</v>
      </c>
      <c r="C6281" s="246" t="s">
        <v>6703</v>
      </c>
      <c r="D6281" s="247">
        <v>458.85</v>
      </c>
    </row>
    <row r="6282" spans="1:4" ht="13.5" x14ac:dyDescent="0.25">
      <c r="A6282" s="246">
        <v>87354</v>
      </c>
      <c r="B6282" s="246" t="s">
        <v>11524</v>
      </c>
      <c r="C6282" s="246" t="s">
        <v>6703</v>
      </c>
      <c r="D6282" s="247">
        <v>436.33</v>
      </c>
    </row>
    <row r="6283" spans="1:4" ht="13.5" x14ac:dyDescent="0.25">
      <c r="A6283" s="246">
        <v>87355</v>
      </c>
      <c r="B6283" s="246" t="s">
        <v>11525</v>
      </c>
      <c r="C6283" s="246" t="s">
        <v>6703</v>
      </c>
      <c r="D6283" s="247">
        <v>434.08</v>
      </c>
    </row>
    <row r="6284" spans="1:4" ht="13.5" x14ac:dyDescent="0.25">
      <c r="A6284" s="246">
        <v>87356</v>
      </c>
      <c r="B6284" s="246" t="s">
        <v>11526</v>
      </c>
      <c r="C6284" s="246" t="s">
        <v>6703</v>
      </c>
      <c r="D6284" s="247">
        <v>398.16</v>
      </c>
    </row>
    <row r="6285" spans="1:4" ht="13.5" x14ac:dyDescent="0.25">
      <c r="A6285" s="246">
        <v>87357</v>
      </c>
      <c r="B6285" s="246" t="s">
        <v>11527</v>
      </c>
      <c r="C6285" s="246" t="s">
        <v>6703</v>
      </c>
      <c r="D6285" s="247">
        <v>381.7</v>
      </c>
    </row>
    <row r="6286" spans="1:4" ht="13.5" x14ac:dyDescent="0.25">
      <c r="A6286" s="246">
        <v>87358</v>
      </c>
      <c r="B6286" s="246" t="s">
        <v>11528</v>
      </c>
      <c r="C6286" s="246" t="s">
        <v>6703</v>
      </c>
      <c r="D6286" s="248">
        <v>5265.71</v>
      </c>
    </row>
    <row r="6287" spans="1:4" ht="13.5" x14ac:dyDescent="0.25">
      <c r="A6287" s="246">
        <v>87359</v>
      </c>
      <c r="B6287" s="246" t="s">
        <v>11529</v>
      </c>
      <c r="C6287" s="246" t="s">
        <v>6703</v>
      </c>
      <c r="D6287" s="248">
        <v>5258.76</v>
      </c>
    </row>
    <row r="6288" spans="1:4" ht="13.5" x14ac:dyDescent="0.25">
      <c r="A6288" s="246">
        <v>87360</v>
      </c>
      <c r="B6288" s="246" t="s">
        <v>11530</v>
      </c>
      <c r="C6288" s="246" t="s">
        <v>6703</v>
      </c>
      <c r="D6288" s="248">
        <v>5361.22</v>
      </c>
    </row>
    <row r="6289" spans="1:4" ht="13.5" x14ac:dyDescent="0.25">
      <c r="A6289" s="246">
        <v>87361</v>
      </c>
      <c r="B6289" s="246" t="s">
        <v>11531</v>
      </c>
      <c r="C6289" s="246" t="s">
        <v>6703</v>
      </c>
      <c r="D6289" s="248">
        <v>5347.03</v>
      </c>
    </row>
    <row r="6290" spans="1:4" ht="13.5" x14ac:dyDescent="0.25">
      <c r="A6290" s="246">
        <v>87362</v>
      </c>
      <c r="B6290" s="246" t="s">
        <v>11532</v>
      </c>
      <c r="C6290" s="246" t="s">
        <v>6703</v>
      </c>
      <c r="D6290" s="248">
        <v>5368.52</v>
      </c>
    </row>
    <row r="6291" spans="1:4" ht="13.5" x14ac:dyDescent="0.25">
      <c r="A6291" s="246">
        <v>87363</v>
      </c>
      <c r="B6291" s="246" t="s">
        <v>11533</v>
      </c>
      <c r="C6291" s="246" t="s">
        <v>6703</v>
      </c>
      <c r="D6291" s="248">
        <v>5297.54</v>
      </c>
    </row>
    <row r="6292" spans="1:4" ht="13.5" x14ac:dyDescent="0.25">
      <c r="A6292" s="246">
        <v>87364</v>
      </c>
      <c r="B6292" s="246" t="s">
        <v>11534</v>
      </c>
      <c r="C6292" s="246" t="s">
        <v>6703</v>
      </c>
      <c r="D6292" s="248">
        <v>5309.14</v>
      </c>
    </row>
    <row r="6293" spans="1:4" ht="13.5" x14ac:dyDescent="0.25">
      <c r="A6293" s="246">
        <v>87365</v>
      </c>
      <c r="B6293" s="246" t="s">
        <v>11535</v>
      </c>
      <c r="C6293" s="246" t="s">
        <v>6703</v>
      </c>
      <c r="D6293" s="247">
        <v>466.45</v>
      </c>
    </row>
    <row r="6294" spans="1:4" ht="13.5" x14ac:dyDescent="0.25">
      <c r="A6294" s="246">
        <v>87366</v>
      </c>
      <c r="B6294" s="246" t="s">
        <v>11536</v>
      </c>
      <c r="C6294" s="246" t="s">
        <v>6703</v>
      </c>
      <c r="D6294" s="247">
        <v>494.45</v>
      </c>
    </row>
    <row r="6295" spans="1:4" ht="13.5" x14ac:dyDescent="0.25">
      <c r="A6295" s="246">
        <v>87367</v>
      </c>
      <c r="B6295" s="246" t="s">
        <v>11537</v>
      </c>
      <c r="C6295" s="246" t="s">
        <v>6703</v>
      </c>
      <c r="D6295" s="247">
        <v>573.36</v>
      </c>
    </row>
    <row r="6296" spans="1:4" ht="13.5" x14ac:dyDescent="0.25">
      <c r="A6296" s="246">
        <v>87368</v>
      </c>
      <c r="B6296" s="246" t="s">
        <v>11538</v>
      </c>
      <c r="C6296" s="246" t="s">
        <v>6703</v>
      </c>
      <c r="D6296" s="247">
        <v>554.99</v>
      </c>
    </row>
    <row r="6297" spans="1:4" ht="13.5" x14ac:dyDescent="0.25">
      <c r="A6297" s="246">
        <v>87369</v>
      </c>
      <c r="B6297" s="246" t="s">
        <v>11539</v>
      </c>
      <c r="C6297" s="246" t="s">
        <v>6703</v>
      </c>
      <c r="D6297" s="247">
        <v>566.07000000000005</v>
      </c>
    </row>
    <row r="6298" spans="1:4" ht="13.5" x14ac:dyDescent="0.25">
      <c r="A6298" s="246">
        <v>87370</v>
      </c>
      <c r="B6298" s="246" t="s">
        <v>11540</v>
      </c>
      <c r="C6298" s="246" t="s">
        <v>6703</v>
      </c>
      <c r="D6298" s="247">
        <v>544.4</v>
      </c>
    </row>
    <row r="6299" spans="1:4" ht="13.5" x14ac:dyDescent="0.25">
      <c r="A6299" s="246">
        <v>87371</v>
      </c>
      <c r="B6299" s="246" t="s">
        <v>11541</v>
      </c>
      <c r="C6299" s="246" t="s">
        <v>6703</v>
      </c>
      <c r="D6299" s="247">
        <v>529.77</v>
      </c>
    </row>
    <row r="6300" spans="1:4" ht="13.5" x14ac:dyDescent="0.25">
      <c r="A6300" s="246">
        <v>87372</v>
      </c>
      <c r="B6300" s="246" t="s">
        <v>11542</v>
      </c>
      <c r="C6300" s="246" t="s">
        <v>6703</v>
      </c>
      <c r="D6300" s="247">
        <v>706.21</v>
      </c>
    </row>
    <row r="6301" spans="1:4" ht="13.5" x14ac:dyDescent="0.25">
      <c r="A6301" s="246">
        <v>87373</v>
      </c>
      <c r="B6301" s="246" t="s">
        <v>11543</v>
      </c>
      <c r="C6301" s="246" t="s">
        <v>6703</v>
      </c>
      <c r="D6301" s="247">
        <v>625.47</v>
      </c>
    </row>
    <row r="6302" spans="1:4" ht="13.5" x14ac:dyDescent="0.25">
      <c r="A6302" s="246">
        <v>87374</v>
      </c>
      <c r="B6302" s="246" t="s">
        <v>11544</v>
      </c>
      <c r="C6302" s="246" t="s">
        <v>6703</v>
      </c>
      <c r="D6302" s="247">
        <v>578.78</v>
      </c>
    </row>
    <row r="6303" spans="1:4" ht="13.5" x14ac:dyDescent="0.25">
      <c r="A6303" s="246">
        <v>87375</v>
      </c>
      <c r="B6303" s="246" t="s">
        <v>11545</v>
      </c>
      <c r="C6303" s="246" t="s">
        <v>6703</v>
      </c>
      <c r="D6303" s="247">
        <v>548.25</v>
      </c>
    </row>
    <row r="6304" spans="1:4" ht="13.5" x14ac:dyDescent="0.25">
      <c r="A6304" s="246">
        <v>87376</v>
      </c>
      <c r="B6304" s="246" t="s">
        <v>11546</v>
      </c>
      <c r="C6304" s="246" t="s">
        <v>6703</v>
      </c>
      <c r="D6304" s="247">
        <v>476.59</v>
      </c>
    </row>
    <row r="6305" spans="1:4" ht="13.5" x14ac:dyDescent="0.25">
      <c r="A6305" s="246">
        <v>87377</v>
      </c>
      <c r="B6305" s="246" t="s">
        <v>11547</v>
      </c>
      <c r="C6305" s="246" t="s">
        <v>6703</v>
      </c>
      <c r="D6305" s="247">
        <v>569.26</v>
      </c>
    </row>
    <row r="6306" spans="1:4" ht="13.5" x14ac:dyDescent="0.25">
      <c r="A6306" s="246">
        <v>87378</v>
      </c>
      <c r="B6306" s="246" t="s">
        <v>11548</v>
      </c>
      <c r="C6306" s="246" t="s">
        <v>6703</v>
      </c>
      <c r="D6306" s="247">
        <v>509.92</v>
      </c>
    </row>
    <row r="6307" spans="1:4" ht="13.5" x14ac:dyDescent="0.25">
      <c r="A6307" s="246">
        <v>87379</v>
      </c>
      <c r="B6307" s="246" t="s">
        <v>11549</v>
      </c>
      <c r="C6307" s="246" t="s">
        <v>6703</v>
      </c>
      <c r="D6307" s="248">
        <v>5425.51</v>
      </c>
    </row>
    <row r="6308" spans="1:4" ht="13.5" x14ac:dyDescent="0.25">
      <c r="A6308" s="246">
        <v>87380</v>
      </c>
      <c r="B6308" s="246" t="s">
        <v>11550</v>
      </c>
      <c r="C6308" s="246" t="s">
        <v>6703</v>
      </c>
      <c r="D6308" s="248">
        <v>5526.92</v>
      </c>
    </row>
    <row r="6309" spans="1:4" ht="13.5" x14ac:dyDescent="0.25">
      <c r="A6309" s="246">
        <v>87381</v>
      </c>
      <c r="B6309" s="246" t="s">
        <v>11551</v>
      </c>
      <c r="C6309" s="246" t="s">
        <v>6703</v>
      </c>
      <c r="D6309" s="248">
        <v>5462.17</v>
      </c>
    </row>
    <row r="6310" spans="1:4" ht="13.5" x14ac:dyDescent="0.25">
      <c r="A6310" s="246">
        <v>87382</v>
      </c>
      <c r="B6310" s="246" t="s">
        <v>11552</v>
      </c>
      <c r="C6310" s="246" t="s">
        <v>6703</v>
      </c>
      <c r="D6310" s="248">
        <v>1712.42</v>
      </c>
    </row>
    <row r="6311" spans="1:4" ht="13.5" x14ac:dyDescent="0.25">
      <c r="A6311" s="246">
        <v>87383</v>
      </c>
      <c r="B6311" s="246" t="s">
        <v>11553</v>
      </c>
      <c r="C6311" s="246" t="s">
        <v>6703</v>
      </c>
      <c r="D6311" s="248">
        <v>1713.98</v>
      </c>
    </row>
    <row r="6312" spans="1:4" ht="13.5" x14ac:dyDescent="0.25">
      <c r="A6312" s="246">
        <v>87384</v>
      </c>
      <c r="B6312" s="246" t="s">
        <v>11554</v>
      </c>
      <c r="C6312" s="246" t="s">
        <v>6703</v>
      </c>
      <c r="D6312" s="248">
        <v>1712.14</v>
      </c>
    </row>
    <row r="6313" spans="1:4" ht="13.5" x14ac:dyDescent="0.25">
      <c r="A6313" s="246">
        <v>87385</v>
      </c>
      <c r="B6313" s="246" t="s">
        <v>11555</v>
      </c>
      <c r="C6313" s="246" t="s">
        <v>6703</v>
      </c>
      <c r="D6313" s="248">
        <v>2004.86</v>
      </c>
    </row>
    <row r="6314" spans="1:4" ht="13.5" x14ac:dyDescent="0.25">
      <c r="A6314" s="246">
        <v>87386</v>
      </c>
      <c r="B6314" s="246" t="s">
        <v>11556</v>
      </c>
      <c r="C6314" s="246" t="s">
        <v>6703</v>
      </c>
      <c r="D6314" s="248">
        <v>2003.62</v>
      </c>
    </row>
    <row r="6315" spans="1:4" ht="13.5" x14ac:dyDescent="0.25">
      <c r="A6315" s="246">
        <v>87387</v>
      </c>
      <c r="B6315" s="246" t="s">
        <v>11557</v>
      </c>
      <c r="C6315" s="246" t="s">
        <v>6703</v>
      </c>
      <c r="D6315" s="248">
        <v>2004.58</v>
      </c>
    </row>
    <row r="6316" spans="1:4" ht="13.5" x14ac:dyDescent="0.25">
      <c r="A6316" s="246">
        <v>87388</v>
      </c>
      <c r="B6316" s="246" t="s">
        <v>11558</v>
      </c>
      <c r="C6316" s="246" t="s">
        <v>6703</v>
      </c>
      <c r="D6316" s="248">
        <v>4818.87</v>
      </c>
    </row>
    <row r="6317" spans="1:4" ht="13.5" x14ac:dyDescent="0.25">
      <c r="A6317" s="246">
        <v>87389</v>
      </c>
      <c r="B6317" s="246" t="s">
        <v>11559</v>
      </c>
      <c r="C6317" s="246" t="s">
        <v>6703</v>
      </c>
      <c r="D6317" s="248">
        <v>4842.8500000000004</v>
      </c>
    </row>
    <row r="6318" spans="1:4" ht="13.5" x14ac:dyDescent="0.25">
      <c r="A6318" s="246">
        <v>87390</v>
      </c>
      <c r="B6318" s="246" t="s">
        <v>11560</v>
      </c>
      <c r="C6318" s="246" t="s">
        <v>6703</v>
      </c>
      <c r="D6318" s="248">
        <v>4872.93</v>
      </c>
    </row>
    <row r="6319" spans="1:4" ht="13.5" x14ac:dyDescent="0.25">
      <c r="A6319" s="246">
        <v>87391</v>
      </c>
      <c r="B6319" s="246" t="s">
        <v>11561</v>
      </c>
      <c r="C6319" s="246" t="s">
        <v>6703</v>
      </c>
      <c r="D6319" s="248">
        <v>5356.93</v>
      </c>
    </row>
    <row r="6320" spans="1:4" ht="13.5" x14ac:dyDescent="0.25">
      <c r="A6320" s="246">
        <v>87393</v>
      </c>
      <c r="B6320" s="246" t="s">
        <v>11562</v>
      </c>
      <c r="C6320" s="246" t="s">
        <v>6703</v>
      </c>
      <c r="D6320" s="248">
        <v>5410.53</v>
      </c>
    </row>
    <row r="6321" spans="1:4" ht="13.5" x14ac:dyDescent="0.25">
      <c r="A6321" s="246">
        <v>87394</v>
      </c>
      <c r="B6321" s="246" t="s">
        <v>11563</v>
      </c>
      <c r="C6321" s="246" t="s">
        <v>6703</v>
      </c>
      <c r="D6321" s="248">
        <v>5464.47</v>
      </c>
    </row>
    <row r="6322" spans="1:4" ht="13.5" x14ac:dyDescent="0.25">
      <c r="A6322" s="246">
        <v>87395</v>
      </c>
      <c r="B6322" s="246" t="s">
        <v>11564</v>
      </c>
      <c r="C6322" s="246" t="s">
        <v>6703</v>
      </c>
      <c r="D6322" s="248">
        <v>3362.86</v>
      </c>
    </row>
    <row r="6323" spans="1:4" ht="13.5" x14ac:dyDescent="0.25">
      <c r="A6323" s="246">
        <v>87396</v>
      </c>
      <c r="B6323" s="246" t="s">
        <v>11565</v>
      </c>
      <c r="C6323" s="246" t="s">
        <v>6703</v>
      </c>
      <c r="D6323" s="248">
        <v>3389.68</v>
      </c>
    </row>
    <row r="6324" spans="1:4" ht="13.5" x14ac:dyDescent="0.25">
      <c r="A6324" s="246">
        <v>87397</v>
      </c>
      <c r="B6324" s="246" t="s">
        <v>11566</v>
      </c>
      <c r="C6324" s="246" t="s">
        <v>6703</v>
      </c>
      <c r="D6324" s="248">
        <v>3418.03</v>
      </c>
    </row>
    <row r="6325" spans="1:4" ht="13.5" x14ac:dyDescent="0.25">
      <c r="A6325" s="246">
        <v>87398</v>
      </c>
      <c r="B6325" s="246" t="s">
        <v>11567</v>
      </c>
      <c r="C6325" s="246" t="s">
        <v>6703</v>
      </c>
      <c r="D6325" s="248">
        <v>1893.98</v>
      </c>
    </row>
    <row r="6326" spans="1:4" ht="13.5" x14ac:dyDescent="0.25">
      <c r="A6326" s="246">
        <v>87399</v>
      </c>
      <c r="B6326" s="246" t="s">
        <v>11568</v>
      </c>
      <c r="C6326" s="246" t="s">
        <v>6703</v>
      </c>
      <c r="D6326" s="248">
        <v>2191.1999999999998</v>
      </c>
    </row>
    <row r="6327" spans="1:4" ht="13.5" x14ac:dyDescent="0.25">
      <c r="A6327" s="246">
        <v>87401</v>
      </c>
      <c r="B6327" s="246" t="s">
        <v>11569</v>
      </c>
      <c r="C6327" s="246" t="s">
        <v>6703</v>
      </c>
      <c r="D6327" s="248">
        <v>5632.12</v>
      </c>
    </row>
    <row r="6328" spans="1:4" ht="13.5" x14ac:dyDescent="0.25">
      <c r="A6328" s="246">
        <v>87402</v>
      </c>
      <c r="B6328" s="246" t="s">
        <v>11570</v>
      </c>
      <c r="C6328" s="246" t="s">
        <v>6703</v>
      </c>
      <c r="D6328" s="248">
        <v>3597.22</v>
      </c>
    </row>
    <row r="6329" spans="1:4" ht="13.5" x14ac:dyDescent="0.25">
      <c r="A6329" s="246">
        <v>87404</v>
      </c>
      <c r="B6329" s="246" t="s">
        <v>11571</v>
      </c>
      <c r="C6329" s="246" t="s">
        <v>6703</v>
      </c>
      <c r="D6329" s="248">
        <v>4999.38</v>
      </c>
    </row>
    <row r="6330" spans="1:4" ht="13.5" x14ac:dyDescent="0.25">
      <c r="A6330" s="246">
        <v>87405</v>
      </c>
      <c r="B6330" s="246" t="s">
        <v>11572</v>
      </c>
      <c r="C6330" s="246" t="s">
        <v>6703</v>
      </c>
      <c r="D6330" s="248">
        <v>5019.53</v>
      </c>
    </row>
    <row r="6331" spans="1:4" ht="13.5" x14ac:dyDescent="0.25">
      <c r="A6331" s="246">
        <v>87407</v>
      </c>
      <c r="B6331" s="246" t="s">
        <v>11573</v>
      </c>
      <c r="C6331" s="246" t="s">
        <v>6703</v>
      </c>
      <c r="D6331" s="248">
        <v>1749.07</v>
      </c>
    </row>
    <row r="6332" spans="1:4" ht="13.5" x14ac:dyDescent="0.25">
      <c r="A6332" s="246">
        <v>87408</v>
      </c>
      <c r="B6332" s="246" t="s">
        <v>11574</v>
      </c>
      <c r="C6332" s="246" t="s">
        <v>6703</v>
      </c>
      <c r="D6332" s="248">
        <v>1742.91</v>
      </c>
    </row>
    <row r="6333" spans="1:4" ht="13.5" x14ac:dyDescent="0.25">
      <c r="A6333" s="246">
        <v>87410</v>
      </c>
      <c r="B6333" s="246" t="s">
        <v>11575</v>
      </c>
      <c r="C6333" s="246" t="s">
        <v>6703</v>
      </c>
      <c r="D6333" s="247">
        <v>854.55</v>
      </c>
    </row>
    <row r="6334" spans="1:4" ht="13.5" x14ac:dyDescent="0.25">
      <c r="A6334" s="246">
        <v>88626</v>
      </c>
      <c r="B6334" s="246" t="s">
        <v>11576</v>
      </c>
      <c r="C6334" s="246" t="s">
        <v>6703</v>
      </c>
      <c r="D6334" s="247">
        <v>465.1</v>
      </c>
    </row>
    <row r="6335" spans="1:4" ht="13.5" x14ac:dyDescent="0.25">
      <c r="A6335" s="246">
        <v>88627</v>
      </c>
      <c r="B6335" s="246" t="s">
        <v>11577</v>
      </c>
      <c r="C6335" s="246" t="s">
        <v>6703</v>
      </c>
      <c r="D6335" s="247">
        <v>550.77</v>
      </c>
    </row>
    <row r="6336" spans="1:4" ht="13.5" x14ac:dyDescent="0.25">
      <c r="A6336" s="246">
        <v>88628</v>
      </c>
      <c r="B6336" s="246" t="s">
        <v>11578</v>
      </c>
      <c r="C6336" s="246" t="s">
        <v>6703</v>
      </c>
      <c r="D6336" s="247">
        <v>492.34</v>
      </c>
    </row>
    <row r="6337" spans="1:4" ht="13.5" x14ac:dyDescent="0.25">
      <c r="A6337" s="246">
        <v>88629</v>
      </c>
      <c r="B6337" s="246" t="s">
        <v>11579</v>
      </c>
      <c r="C6337" s="246" t="s">
        <v>6703</v>
      </c>
      <c r="D6337" s="247">
        <v>581.29999999999995</v>
      </c>
    </row>
    <row r="6338" spans="1:4" ht="13.5" x14ac:dyDescent="0.25">
      <c r="A6338" s="246">
        <v>88630</v>
      </c>
      <c r="B6338" s="246" t="s">
        <v>11580</v>
      </c>
      <c r="C6338" s="246" t="s">
        <v>6703</v>
      </c>
      <c r="D6338" s="247">
        <v>412.09</v>
      </c>
    </row>
    <row r="6339" spans="1:4" ht="13.5" x14ac:dyDescent="0.25">
      <c r="A6339" s="246">
        <v>88631</v>
      </c>
      <c r="B6339" s="246" t="s">
        <v>11581</v>
      </c>
      <c r="C6339" s="246" t="s">
        <v>6703</v>
      </c>
      <c r="D6339" s="247">
        <v>516</v>
      </c>
    </row>
    <row r="6340" spans="1:4" ht="13.5" x14ac:dyDescent="0.25">
      <c r="A6340" s="246">
        <v>88715</v>
      </c>
      <c r="B6340" s="246" t="s">
        <v>11582</v>
      </c>
      <c r="C6340" s="246" t="s">
        <v>6703</v>
      </c>
      <c r="D6340" s="247">
        <v>431.39</v>
      </c>
    </row>
    <row r="6341" spans="1:4" ht="13.5" x14ac:dyDescent="0.25">
      <c r="A6341" s="246">
        <v>95563</v>
      </c>
      <c r="B6341" s="246" t="s">
        <v>11583</v>
      </c>
      <c r="C6341" s="246" t="s">
        <v>6703</v>
      </c>
      <c r="D6341" s="247">
        <v>726.44</v>
      </c>
    </row>
    <row r="6342" spans="1:4" ht="13.5" x14ac:dyDescent="0.25">
      <c r="A6342" s="246">
        <v>100464</v>
      </c>
      <c r="B6342" s="246" t="s">
        <v>11584</v>
      </c>
      <c r="C6342" s="246" t="s">
        <v>6703</v>
      </c>
      <c r="D6342" s="247">
        <v>482.17</v>
      </c>
    </row>
    <row r="6343" spans="1:4" ht="13.5" x14ac:dyDescent="0.25">
      <c r="A6343" s="246">
        <v>100465</v>
      </c>
      <c r="B6343" s="246" t="s">
        <v>11585</v>
      </c>
      <c r="C6343" s="246" t="s">
        <v>6703</v>
      </c>
      <c r="D6343" s="247">
        <v>455.75</v>
      </c>
    </row>
    <row r="6344" spans="1:4" ht="13.5" x14ac:dyDescent="0.25">
      <c r="A6344" s="246">
        <v>100466</v>
      </c>
      <c r="B6344" s="246" t="s">
        <v>11586</v>
      </c>
      <c r="C6344" s="246" t="s">
        <v>6703</v>
      </c>
      <c r="D6344" s="247">
        <v>443.74</v>
      </c>
    </row>
    <row r="6345" spans="1:4" ht="13.5" x14ac:dyDescent="0.25">
      <c r="A6345" s="246">
        <v>100468</v>
      </c>
      <c r="B6345" s="246" t="s">
        <v>11587</v>
      </c>
      <c r="C6345" s="246" t="s">
        <v>6703</v>
      </c>
      <c r="D6345" s="247">
        <v>583.75</v>
      </c>
    </row>
    <row r="6346" spans="1:4" ht="13.5" x14ac:dyDescent="0.25">
      <c r="A6346" s="246">
        <v>100469</v>
      </c>
      <c r="B6346" s="246" t="s">
        <v>11588</v>
      </c>
      <c r="C6346" s="246" t="s">
        <v>6703</v>
      </c>
      <c r="D6346" s="247">
        <v>484.39</v>
      </c>
    </row>
    <row r="6347" spans="1:4" ht="13.5" x14ac:dyDescent="0.25">
      <c r="A6347" s="246">
        <v>100470</v>
      </c>
      <c r="B6347" s="246" t="s">
        <v>11589</v>
      </c>
      <c r="C6347" s="246" t="s">
        <v>6703</v>
      </c>
      <c r="D6347" s="247">
        <v>428.15</v>
      </c>
    </row>
    <row r="6348" spans="1:4" ht="13.5" x14ac:dyDescent="0.25">
      <c r="A6348" s="246">
        <v>100472</v>
      </c>
      <c r="B6348" s="246" t="s">
        <v>11590</v>
      </c>
      <c r="C6348" s="246" t="s">
        <v>6703</v>
      </c>
      <c r="D6348" s="247">
        <v>463.1</v>
      </c>
    </row>
    <row r="6349" spans="1:4" ht="13.5" x14ac:dyDescent="0.25">
      <c r="A6349" s="246">
        <v>100473</v>
      </c>
      <c r="B6349" s="246" t="s">
        <v>11591</v>
      </c>
      <c r="C6349" s="246" t="s">
        <v>6703</v>
      </c>
      <c r="D6349" s="247">
        <v>429.12</v>
      </c>
    </row>
    <row r="6350" spans="1:4" ht="13.5" x14ac:dyDescent="0.25">
      <c r="A6350" s="246">
        <v>100474</v>
      </c>
      <c r="B6350" s="246" t="s">
        <v>11592</v>
      </c>
      <c r="C6350" s="246" t="s">
        <v>6703</v>
      </c>
      <c r="D6350" s="247">
        <v>415.77</v>
      </c>
    </row>
    <row r="6351" spans="1:4" ht="13.5" x14ac:dyDescent="0.25">
      <c r="A6351" s="246">
        <v>100475</v>
      </c>
      <c r="B6351" s="246" t="s">
        <v>11593</v>
      </c>
      <c r="C6351" s="246" t="s">
        <v>6703</v>
      </c>
      <c r="D6351" s="247">
        <v>606.25</v>
      </c>
    </row>
    <row r="6352" spans="1:4" ht="13.5" x14ac:dyDescent="0.25">
      <c r="A6352" s="246">
        <v>100477</v>
      </c>
      <c r="B6352" s="246" t="s">
        <v>11594</v>
      </c>
      <c r="C6352" s="246" t="s">
        <v>6703</v>
      </c>
      <c r="D6352" s="247">
        <v>647.70000000000005</v>
      </c>
    </row>
    <row r="6353" spans="1:4" ht="13.5" x14ac:dyDescent="0.25">
      <c r="A6353" s="246">
        <v>100478</v>
      </c>
      <c r="B6353" s="246" t="s">
        <v>11595</v>
      </c>
      <c r="C6353" s="246" t="s">
        <v>6703</v>
      </c>
      <c r="D6353" s="247">
        <v>595.53</v>
      </c>
    </row>
    <row r="6354" spans="1:4" ht="13.5" x14ac:dyDescent="0.25">
      <c r="A6354" s="246">
        <v>100479</v>
      </c>
      <c r="B6354" s="246" t="s">
        <v>11596</v>
      </c>
      <c r="C6354" s="246" t="s">
        <v>6703</v>
      </c>
      <c r="D6354" s="247">
        <v>585.91999999999996</v>
      </c>
    </row>
    <row r="6355" spans="1:4" ht="13.5" x14ac:dyDescent="0.25">
      <c r="A6355" s="246">
        <v>100480</v>
      </c>
      <c r="B6355" s="246" t="s">
        <v>11597</v>
      </c>
      <c r="C6355" s="246" t="s">
        <v>6703</v>
      </c>
      <c r="D6355" s="247">
        <v>694.78</v>
      </c>
    </row>
    <row r="6356" spans="1:4" ht="13.5" x14ac:dyDescent="0.25">
      <c r="A6356" s="246">
        <v>100481</v>
      </c>
      <c r="B6356" s="246" t="s">
        <v>11598</v>
      </c>
      <c r="C6356" s="246" t="s">
        <v>6703</v>
      </c>
      <c r="D6356" s="247">
        <v>519.48</v>
      </c>
    </row>
    <row r="6357" spans="1:4" ht="13.5" x14ac:dyDescent="0.25">
      <c r="A6357" s="246">
        <v>100483</v>
      </c>
      <c r="B6357" s="246" t="s">
        <v>11599</v>
      </c>
      <c r="C6357" s="246" t="s">
        <v>6703</v>
      </c>
      <c r="D6357" s="247">
        <v>550.73</v>
      </c>
    </row>
    <row r="6358" spans="1:4" ht="13.5" x14ac:dyDescent="0.25">
      <c r="A6358" s="246">
        <v>100484</v>
      </c>
      <c r="B6358" s="246" t="s">
        <v>11600</v>
      </c>
      <c r="C6358" s="246" t="s">
        <v>6703</v>
      </c>
      <c r="D6358" s="247">
        <v>517.63</v>
      </c>
    </row>
    <row r="6359" spans="1:4" ht="13.5" x14ac:dyDescent="0.25">
      <c r="A6359" s="246">
        <v>100485</v>
      </c>
      <c r="B6359" s="246" t="s">
        <v>11601</v>
      </c>
      <c r="C6359" s="246" t="s">
        <v>6703</v>
      </c>
      <c r="D6359" s="247">
        <v>506.05</v>
      </c>
    </row>
    <row r="6360" spans="1:4" ht="13.5" x14ac:dyDescent="0.25">
      <c r="A6360" s="246">
        <v>100486</v>
      </c>
      <c r="B6360" s="246" t="s">
        <v>11602</v>
      </c>
      <c r="C6360" s="246" t="s">
        <v>6703</v>
      </c>
      <c r="D6360" s="247">
        <v>612.01</v>
      </c>
    </row>
    <row r="6361" spans="1:4" ht="13.5" x14ac:dyDescent="0.25">
      <c r="A6361" s="246">
        <v>100487</v>
      </c>
      <c r="B6361" s="246" t="s">
        <v>11603</v>
      </c>
      <c r="C6361" s="246" t="s">
        <v>6703</v>
      </c>
      <c r="D6361" s="247">
        <v>414.57</v>
      </c>
    </row>
    <row r="6362" spans="1:4" ht="13.5" x14ac:dyDescent="0.25">
      <c r="A6362" s="246">
        <v>100488</v>
      </c>
      <c r="B6362" s="246" t="s">
        <v>11604</v>
      </c>
      <c r="C6362" s="246" t="s">
        <v>6703</v>
      </c>
      <c r="D6362" s="247">
        <v>461.83</v>
      </c>
    </row>
    <row r="6363" spans="1:4" ht="13.5" x14ac:dyDescent="0.25">
      <c r="A6363" s="246">
        <v>100489</v>
      </c>
      <c r="B6363" s="246" t="s">
        <v>11605</v>
      </c>
      <c r="C6363" s="246" t="s">
        <v>6703</v>
      </c>
      <c r="D6363" s="247">
        <v>493.41</v>
      </c>
    </row>
    <row r="6364" spans="1:4" ht="13.5" x14ac:dyDescent="0.25">
      <c r="A6364" s="246">
        <v>100490</v>
      </c>
      <c r="B6364" s="246" t="s">
        <v>11606</v>
      </c>
      <c r="C6364" s="246" t="s">
        <v>6703</v>
      </c>
      <c r="D6364" s="247">
        <v>430.42</v>
      </c>
    </row>
    <row r="6365" spans="1:4" ht="13.5" x14ac:dyDescent="0.25">
      <c r="A6365" s="246">
        <v>100491</v>
      </c>
      <c r="B6365" s="246" t="s">
        <v>11607</v>
      </c>
      <c r="C6365" s="246" t="s">
        <v>6703</v>
      </c>
      <c r="D6365" s="247">
        <v>608.45000000000005</v>
      </c>
    </row>
    <row r="6366" spans="1:4" ht="13.5" x14ac:dyDescent="0.25">
      <c r="A6366" s="246">
        <v>100492</v>
      </c>
      <c r="B6366" s="246" t="s">
        <v>11608</v>
      </c>
      <c r="C6366" s="246" t="s">
        <v>6703</v>
      </c>
      <c r="D6366" s="247">
        <v>522.09</v>
      </c>
    </row>
    <row r="6367" spans="1:4" ht="13.5" x14ac:dyDescent="0.25">
      <c r="A6367" s="246">
        <v>92121</v>
      </c>
      <c r="B6367" s="246" t="s">
        <v>11609</v>
      </c>
      <c r="C6367" s="246" t="s">
        <v>6703</v>
      </c>
      <c r="D6367" s="247">
        <v>24.46</v>
      </c>
    </row>
    <row r="6368" spans="1:4" ht="13.5" x14ac:dyDescent="0.25">
      <c r="A6368" s="246">
        <v>92122</v>
      </c>
      <c r="B6368" s="246" t="s">
        <v>11610</v>
      </c>
      <c r="C6368" s="246" t="s">
        <v>6703</v>
      </c>
      <c r="D6368" s="247">
        <v>40.35</v>
      </c>
    </row>
    <row r="6369" spans="1:4" ht="13.5" x14ac:dyDescent="0.25">
      <c r="A6369" s="246">
        <v>92123</v>
      </c>
      <c r="B6369" s="246" t="s">
        <v>11611</v>
      </c>
      <c r="C6369" s="246" t="s">
        <v>6703</v>
      </c>
      <c r="D6369" s="247">
        <v>43.23</v>
      </c>
    </row>
    <row r="6370" spans="1:4" ht="13.5" x14ac:dyDescent="0.25">
      <c r="A6370" s="246">
        <v>100195</v>
      </c>
      <c r="B6370" s="246" t="s">
        <v>11612</v>
      </c>
      <c r="C6370" s="246" t="s">
        <v>11613</v>
      </c>
      <c r="D6370" s="247">
        <v>0.61</v>
      </c>
    </row>
    <row r="6371" spans="1:4" ht="13.5" x14ac:dyDescent="0.25">
      <c r="A6371" s="246">
        <v>100196</v>
      </c>
      <c r="B6371" s="246" t="s">
        <v>11614</v>
      </c>
      <c r="C6371" s="246" t="s">
        <v>11613</v>
      </c>
      <c r="D6371" s="247">
        <v>1.02</v>
      </c>
    </row>
    <row r="6372" spans="1:4" ht="13.5" x14ac:dyDescent="0.25">
      <c r="A6372" s="246">
        <v>100197</v>
      </c>
      <c r="B6372" s="246" t="s">
        <v>11615</v>
      </c>
      <c r="C6372" s="246" t="s">
        <v>11613</v>
      </c>
      <c r="D6372" s="247">
        <v>1.54</v>
      </c>
    </row>
    <row r="6373" spans="1:4" ht="13.5" x14ac:dyDescent="0.25">
      <c r="A6373" s="246">
        <v>100198</v>
      </c>
      <c r="B6373" s="246" t="s">
        <v>11616</v>
      </c>
      <c r="C6373" s="246" t="s">
        <v>11613</v>
      </c>
      <c r="D6373" s="247">
        <v>0.21</v>
      </c>
    </row>
    <row r="6374" spans="1:4" ht="13.5" x14ac:dyDescent="0.25">
      <c r="A6374" s="246">
        <v>100199</v>
      </c>
      <c r="B6374" s="246" t="s">
        <v>11617</v>
      </c>
      <c r="C6374" s="246" t="s">
        <v>11613</v>
      </c>
      <c r="D6374" s="247">
        <v>0.25</v>
      </c>
    </row>
    <row r="6375" spans="1:4" ht="13.5" x14ac:dyDescent="0.25">
      <c r="A6375" s="246">
        <v>100200</v>
      </c>
      <c r="B6375" s="246" t="s">
        <v>11618</v>
      </c>
      <c r="C6375" s="246" t="s">
        <v>11613</v>
      </c>
      <c r="D6375" s="247">
        <v>0.31</v>
      </c>
    </row>
    <row r="6376" spans="1:4" ht="13.5" x14ac:dyDescent="0.25">
      <c r="A6376" s="246">
        <v>100201</v>
      </c>
      <c r="B6376" s="246" t="s">
        <v>11619</v>
      </c>
      <c r="C6376" s="246" t="s">
        <v>11613</v>
      </c>
      <c r="D6376" s="247">
        <v>0.62</v>
      </c>
    </row>
    <row r="6377" spans="1:4" ht="13.5" x14ac:dyDescent="0.25">
      <c r="A6377" s="246">
        <v>100202</v>
      </c>
      <c r="B6377" s="246" t="s">
        <v>11620</v>
      </c>
      <c r="C6377" s="246" t="s">
        <v>11613</v>
      </c>
      <c r="D6377" s="247">
        <v>0.73</v>
      </c>
    </row>
    <row r="6378" spans="1:4" ht="13.5" x14ac:dyDescent="0.25">
      <c r="A6378" s="246">
        <v>100203</v>
      </c>
      <c r="B6378" s="246" t="s">
        <v>11621</v>
      </c>
      <c r="C6378" s="246" t="s">
        <v>11613</v>
      </c>
      <c r="D6378" s="247">
        <v>0.86</v>
      </c>
    </row>
    <row r="6379" spans="1:4" ht="13.5" x14ac:dyDescent="0.25">
      <c r="A6379" s="246">
        <v>100204</v>
      </c>
      <c r="B6379" s="246" t="s">
        <v>11622</v>
      </c>
      <c r="C6379" s="246" t="s">
        <v>11613</v>
      </c>
      <c r="D6379" s="247">
        <v>0.09</v>
      </c>
    </row>
    <row r="6380" spans="1:4" ht="13.5" x14ac:dyDescent="0.25">
      <c r="A6380" s="246">
        <v>100205</v>
      </c>
      <c r="B6380" s="246" t="s">
        <v>11623</v>
      </c>
      <c r="C6380" s="246" t="s">
        <v>11624</v>
      </c>
      <c r="D6380" s="248">
        <v>1149.5899999999999</v>
      </c>
    </row>
    <row r="6381" spans="1:4" ht="13.5" x14ac:dyDescent="0.25">
      <c r="A6381" s="246">
        <v>100206</v>
      </c>
      <c r="B6381" s="246" t="s">
        <v>11625</v>
      </c>
      <c r="C6381" s="246" t="s">
        <v>11624</v>
      </c>
      <c r="D6381" s="247">
        <v>830.96</v>
      </c>
    </row>
    <row r="6382" spans="1:4" ht="13.5" x14ac:dyDescent="0.25">
      <c r="A6382" s="246">
        <v>100207</v>
      </c>
      <c r="B6382" s="246" t="s">
        <v>11626</v>
      </c>
      <c r="C6382" s="246" t="s">
        <v>11624</v>
      </c>
      <c r="D6382" s="247">
        <v>322.77999999999997</v>
      </c>
    </row>
    <row r="6383" spans="1:4" ht="13.5" x14ac:dyDescent="0.25">
      <c r="A6383" s="246">
        <v>100208</v>
      </c>
      <c r="B6383" s="246" t="s">
        <v>11627</v>
      </c>
      <c r="C6383" s="246" t="s">
        <v>11628</v>
      </c>
      <c r="D6383" s="247">
        <v>15.2</v>
      </c>
    </row>
    <row r="6384" spans="1:4" ht="13.5" x14ac:dyDescent="0.25">
      <c r="A6384" s="246">
        <v>100209</v>
      </c>
      <c r="B6384" s="246" t="s">
        <v>11629</v>
      </c>
      <c r="C6384" s="246" t="s">
        <v>11628</v>
      </c>
      <c r="D6384" s="247">
        <v>7.6</v>
      </c>
    </row>
    <row r="6385" spans="1:4" ht="13.5" x14ac:dyDescent="0.25">
      <c r="A6385" s="246">
        <v>100210</v>
      </c>
      <c r="B6385" s="246" t="s">
        <v>11630</v>
      </c>
      <c r="C6385" s="246" t="s">
        <v>11628</v>
      </c>
      <c r="D6385" s="247">
        <v>14.01</v>
      </c>
    </row>
    <row r="6386" spans="1:4" ht="13.5" x14ac:dyDescent="0.25">
      <c r="A6386" s="246">
        <v>100211</v>
      </c>
      <c r="B6386" s="246" t="s">
        <v>11631</v>
      </c>
      <c r="C6386" s="246" t="s">
        <v>11628</v>
      </c>
      <c r="D6386" s="247">
        <v>5.4</v>
      </c>
    </row>
    <row r="6387" spans="1:4" ht="13.5" x14ac:dyDescent="0.25">
      <c r="A6387" s="246">
        <v>100212</v>
      </c>
      <c r="B6387" s="246" t="s">
        <v>11632</v>
      </c>
      <c r="C6387" s="246" t="s">
        <v>11628</v>
      </c>
      <c r="D6387" s="247">
        <v>5.97</v>
      </c>
    </row>
    <row r="6388" spans="1:4" ht="13.5" x14ac:dyDescent="0.25">
      <c r="A6388" s="246">
        <v>100213</v>
      </c>
      <c r="B6388" s="246" t="s">
        <v>11633</v>
      </c>
      <c r="C6388" s="246" t="s">
        <v>11628</v>
      </c>
      <c r="D6388" s="247">
        <v>2.14</v>
      </c>
    </row>
    <row r="6389" spans="1:4" ht="13.5" x14ac:dyDescent="0.25">
      <c r="A6389" s="246">
        <v>100214</v>
      </c>
      <c r="B6389" s="246" t="s">
        <v>11634</v>
      </c>
      <c r="C6389" s="246" t="s">
        <v>11628</v>
      </c>
      <c r="D6389" s="247">
        <v>3.29</v>
      </c>
    </row>
    <row r="6390" spans="1:4" ht="13.5" x14ac:dyDescent="0.25">
      <c r="A6390" s="246">
        <v>100215</v>
      </c>
      <c r="B6390" s="246" t="s">
        <v>11635</v>
      </c>
      <c r="C6390" s="246" t="s">
        <v>11628</v>
      </c>
      <c r="D6390" s="247">
        <v>2.82</v>
      </c>
    </row>
    <row r="6391" spans="1:4" ht="13.5" x14ac:dyDescent="0.25">
      <c r="A6391" s="246">
        <v>100216</v>
      </c>
      <c r="B6391" s="246" t="s">
        <v>11636</v>
      </c>
      <c r="C6391" s="246" t="s">
        <v>11628</v>
      </c>
      <c r="D6391" s="247">
        <v>0.76</v>
      </c>
    </row>
    <row r="6392" spans="1:4" ht="13.5" x14ac:dyDescent="0.25">
      <c r="A6392" s="246">
        <v>100217</v>
      </c>
      <c r="B6392" s="246" t="s">
        <v>11637</v>
      </c>
      <c r="C6392" s="246" t="s">
        <v>11628</v>
      </c>
      <c r="D6392" s="247">
        <v>2.5</v>
      </c>
    </row>
    <row r="6393" spans="1:4" ht="13.5" x14ac:dyDescent="0.25">
      <c r="A6393" s="246">
        <v>100218</v>
      </c>
      <c r="B6393" s="246" t="s">
        <v>11638</v>
      </c>
      <c r="C6393" s="246" t="s">
        <v>11628</v>
      </c>
      <c r="D6393" s="247">
        <v>1.71</v>
      </c>
    </row>
    <row r="6394" spans="1:4" ht="13.5" x14ac:dyDescent="0.25">
      <c r="A6394" s="246">
        <v>100219</v>
      </c>
      <c r="B6394" s="246" t="s">
        <v>11639</v>
      </c>
      <c r="C6394" s="246" t="s">
        <v>11628</v>
      </c>
      <c r="D6394" s="247">
        <v>0.37</v>
      </c>
    </row>
    <row r="6395" spans="1:4" ht="13.5" x14ac:dyDescent="0.25">
      <c r="A6395" s="246">
        <v>100220</v>
      </c>
      <c r="B6395" s="246" t="s">
        <v>11640</v>
      </c>
      <c r="C6395" s="246" t="s">
        <v>11641</v>
      </c>
      <c r="D6395" s="247">
        <v>21.84</v>
      </c>
    </row>
    <row r="6396" spans="1:4" ht="13.5" x14ac:dyDescent="0.25">
      <c r="A6396" s="246">
        <v>100221</v>
      </c>
      <c r="B6396" s="246" t="s">
        <v>11642</v>
      </c>
      <c r="C6396" s="246" t="s">
        <v>11641</v>
      </c>
      <c r="D6396" s="247">
        <v>24.76</v>
      </c>
    </row>
    <row r="6397" spans="1:4" ht="13.5" x14ac:dyDescent="0.25">
      <c r="A6397" s="246">
        <v>100222</v>
      </c>
      <c r="B6397" s="246" t="s">
        <v>11643</v>
      </c>
      <c r="C6397" s="246" t="s">
        <v>11641</v>
      </c>
      <c r="D6397" s="247">
        <v>9.3800000000000008</v>
      </c>
    </row>
    <row r="6398" spans="1:4" ht="13.5" x14ac:dyDescent="0.25">
      <c r="A6398" s="246">
        <v>100223</v>
      </c>
      <c r="B6398" s="246" t="s">
        <v>11644</v>
      </c>
      <c r="C6398" s="246" t="s">
        <v>11641</v>
      </c>
      <c r="D6398" s="247">
        <v>4.3899999999999997</v>
      </c>
    </row>
    <row r="6399" spans="1:4" ht="13.5" x14ac:dyDescent="0.25">
      <c r="A6399" s="246">
        <v>100224</v>
      </c>
      <c r="B6399" s="246" t="s">
        <v>11645</v>
      </c>
      <c r="C6399" s="246" t="s">
        <v>11641</v>
      </c>
      <c r="D6399" s="247">
        <v>2.5</v>
      </c>
    </row>
    <row r="6400" spans="1:4" ht="13.5" x14ac:dyDescent="0.25">
      <c r="A6400" s="246">
        <v>100225</v>
      </c>
      <c r="B6400" s="246" t="s">
        <v>11646</v>
      </c>
      <c r="C6400" s="246" t="s">
        <v>11647</v>
      </c>
      <c r="D6400" s="247">
        <v>1.71</v>
      </c>
    </row>
    <row r="6401" spans="1:4" ht="13.5" x14ac:dyDescent="0.25">
      <c r="A6401" s="246">
        <v>100226</v>
      </c>
      <c r="B6401" s="246" t="s">
        <v>11648</v>
      </c>
      <c r="C6401" s="246" t="s">
        <v>11647</v>
      </c>
      <c r="D6401" s="247">
        <v>0.54</v>
      </c>
    </row>
    <row r="6402" spans="1:4" ht="13.5" x14ac:dyDescent="0.25">
      <c r="A6402" s="246">
        <v>100227</v>
      </c>
      <c r="B6402" s="246" t="s">
        <v>11649</v>
      </c>
      <c r="C6402" s="246" t="s">
        <v>11647</v>
      </c>
      <c r="D6402" s="247">
        <v>0.79</v>
      </c>
    </row>
    <row r="6403" spans="1:4" ht="13.5" x14ac:dyDescent="0.25">
      <c r="A6403" s="246">
        <v>100228</v>
      </c>
      <c r="B6403" s="246" t="s">
        <v>11650</v>
      </c>
      <c r="C6403" s="246" t="s">
        <v>11647</v>
      </c>
      <c r="D6403" s="247">
        <v>0.24</v>
      </c>
    </row>
    <row r="6404" spans="1:4" ht="13.5" x14ac:dyDescent="0.25">
      <c r="A6404" s="246">
        <v>100229</v>
      </c>
      <c r="B6404" s="246" t="s">
        <v>11651</v>
      </c>
      <c r="C6404" s="246" t="s">
        <v>6634</v>
      </c>
      <c r="D6404" s="247">
        <v>0.01</v>
      </c>
    </row>
    <row r="6405" spans="1:4" ht="13.5" x14ac:dyDescent="0.25">
      <c r="A6405" s="246">
        <v>100230</v>
      </c>
      <c r="B6405" s="246" t="s">
        <v>11652</v>
      </c>
      <c r="C6405" s="246" t="s">
        <v>6634</v>
      </c>
      <c r="D6405" s="247">
        <v>0.02</v>
      </c>
    </row>
    <row r="6406" spans="1:4" ht="13.5" x14ac:dyDescent="0.25">
      <c r="A6406" s="246">
        <v>100231</v>
      </c>
      <c r="B6406" s="246" t="s">
        <v>11653</v>
      </c>
      <c r="C6406" s="246" t="s">
        <v>6634</v>
      </c>
      <c r="D6406" s="247">
        <v>0.03</v>
      </c>
    </row>
    <row r="6407" spans="1:4" ht="13.5" x14ac:dyDescent="0.25">
      <c r="A6407" s="246">
        <v>100232</v>
      </c>
      <c r="B6407" s="246" t="s">
        <v>11654</v>
      </c>
      <c r="C6407" s="246" t="s">
        <v>5304</v>
      </c>
      <c r="D6407" s="247">
        <v>0.28000000000000003</v>
      </c>
    </row>
    <row r="6408" spans="1:4" ht="13.5" x14ac:dyDescent="0.25">
      <c r="A6408" s="246">
        <v>100233</v>
      </c>
      <c r="B6408" s="246" t="s">
        <v>11655</v>
      </c>
      <c r="C6408" s="246" t="s">
        <v>5304</v>
      </c>
      <c r="D6408" s="247">
        <v>0.14000000000000001</v>
      </c>
    </row>
    <row r="6409" spans="1:4" ht="13.5" x14ac:dyDescent="0.25">
      <c r="A6409" s="246">
        <v>100234</v>
      </c>
      <c r="B6409" s="246" t="s">
        <v>11656</v>
      </c>
      <c r="C6409" s="246" t="s">
        <v>5570</v>
      </c>
      <c r="D6409" s="247">
        <v>0.43</v>
      </c>
    </row>
    <row r="6410" spans="1:4" ht="13.5" x14ac:dyDescent="0.25">
      <c r="A6410" s="246">
        <v>100235</v>
      </c>
      <c r="B6410" s="246" t="s">
        <v>11657</v>
      </c>
      <c r="C6410" s="246" t="s">
        <v>11658</v>
      </c>
      <c r="D6410" s="247">
        <v>0.03</v>
      </c>
    </row>
    <row r="6411" spans="1:4" ht="13.5" x14ac:dyDescent="0.25">
      <c r="A6411" s="246">
        <v>100236</v>
      </c>
      <c r="B6411" s="246" t="s">
        <v>11659</v>
      </c>
      <c r="C6411" s="246" t="s">
        <v>11660</v>
      </c>
      <c r="D6411" s="247">
        <v>2.17</v>
      </c>
    </row>
    <row r="6412" spans="1:4" ht="13.5" x14ac:dyDescent="0.25">
      <c r="A6412" s="246">
        <v>100237</v>
      </c>
      <c r="B6412" s="246" t="s">
        <v>11661</v>
      </c>
      <c r="C6412" s="246" t="s">
        <v>11660</v>
      </c>
      <c r="D6412" s="247">
        <v>2.61</v>
      </c>
    </row>
    <row r="6413" spans="1:4" ht="13.5" x14ac:dyDescent="0.25">
      <c r="A6413" s="246">
        <v>100238</v>
      </c>
      <c r="B6413" s="246" t="s">
        <v>11662</v>
      </c>
      <c r="C6413" s="246" t="s">
        <v>11660</v>
      </c>
      <c r="D6413" s="247">
        <v>4.18</v>
      </c>
    </row>
    <row r="6414" spans="1:4" ht="13.5" x14ac:dyDescent="0.25">
      <c r="A6414" s="246">
        <v>100239</v>
      </c>
      <c r="B6414" s="246" t="s">
        <v>11663</v>
      </c>
      <c r="C6414" s="246" t="s">
        <v>11660</v>
      </c>
      <c r="D6414" s="247">
        <v>5.22</v>
      </c>
    </row>
    <row r="6415" spans="1:4" ht="13.5" x14ac:dyDescent="0.25">
      <c r="A6415" s="246">
        <v>100240</v>
      </c>
      <c r="B6415" s="246" t="s">
        <v>11664</v>
      </c>
      <c r="C6415" s="246" t="s">
        <v>11660</v>
      </c>
      <c r="D6415" s="247">
        <v>3.13</v>
      </c>
    </row>
    <row r="6416" spans="1:4" ht="13.5" x14ac:dyDescent="0.25">
      <c r="A6416" s="246">
        <v>100241</v>
      </c>
      <c r="B6416" s="246" t="s">
        <v>11665</v>
      </c>
      <c r="C6416" s="246" t="s">
        <v>11660</v>
      </c>
      <c r="D6416" s="247">
        <v>5.22</v>
      </c>
    </row>
    <row r="6417" spans="1:4" ht="13.5" x14ac:dyDescent="0.25">
      <c r="A6417" s="246">
        <v>100242</v>
      </c>
      <c r="B6417" s="246" t="s">
        <v>11666</v>
      </c>
      <c r="C6417" s="246" t="s">
        <v>11660</v>
      </c>
      <c r="D6417" s="247">
        <v>15.44</v>
      </c>
    </row>
    <row r="6418" spans="1:4" ht="13.5" x14ac:dyDescent="0.25">
      <c r="A6418" s="246">
        <v>100243</v>
      </c>
      <c r="B6418" s="246" t="s">
        <v>11667</v>
      </c>
      <c r="C6418" s="246" t="s">
        <v>11660</v>
      </c>
      <c r="D6418" s="247">
        <v>2.5</v>
      </c>
    </row>
    <row r="6419" spans="1:4" ht="13.5" x14ac:dyDescent="0.25">
      <c r="A6419" s="246">
        <v>100244</v>
      </c>
      <c r="B6419" s="246" t="s">
        <v>11668</v>
      </c>
      <c r="C6419" s="246" t="s">
        <v>11660</v>
      </c>
      <c r="D6419" s="247">
        <v>3.13</v>
      </c>
    </row>
    <row r="6420" spans="1:4" ht="13.5" x14ac:dyDescent="0.25">
      <c r="A6420" s="246">
        <v>100245</v>
      </c>
      <c r="B6420" s="246" t="s">
        <v>11669</v>
      </c>
      <c r="C6420" s="246" t="s">
        <v>11660</v>
      </c>
      <c r="D6420" s="247">
        <v>6.27</v>
      </c>
    </row>
    <row r="6421" spans="1:4" ht="13.5" x14ac:dyDescent="0.25">
      <c r="A6421" s="246">
        <v>100246</v>
      </c>
      <c r="B6421" s="246" t="s">
        <v>11670</v>
      </c>
      <c r="C6421" s="246" t="s">
        <v>11660</v>
      </c>
      <c r="D6421" s="247">
        <v>2.09</v>
      </c>
    </row>
    <row r="6422" spans="1:4" ht="13.5" x14ac:dyDescent="0.25">
      <c r="A6422" s="246">
        <v>100247</v>
      </c>
      <c r="B6422" s="246" t="s">
        <v>11671</v>
      </c>
      <c r="C6422" s="246" t="s">
        <v>11660</v>
      </c>
      <c r="D6422" s="247">
        <v>2.61</v>
      </c>
    </row>
    <row r="6423" spans="1:4" ht="13.5" x14ac:dyDescent="0.25">
      <c r="A6423" s="246">
        <v>100248</v>
      </c>
      <c r="B6423" s="246" t="s">
        <v>11672</v>
      </c>
      <c r="C6423" s="246" t="s">
        <v>11660</v>
      </c>
      <c r="D6423" s="247">
        <v>10.29</v>
      </c>
    </row>
    <row r="6424" spans="1:4" ht="13.5" x14ac:dyDescent="0.25">
      <c r="A6424" s="246">
        <v>100249</v>
      </c>
      <c r="B6424" s="246" t="s">
        <v>11673</v>
      </c>
      <c r="C6424" s="246" t="s">
        <v>11660</v>
      </c>
      <c r="D6424" s="247">
        <v>2.09</v>
      </c>
    </row>
    <row r="6425" spans="1:4" ht="13.5" x14ac:dyDescent="0.25">
      <c r="A6425" s="246">
        <v>100250</v>
      </c>
      <c r="B6425" s="246" t="s">
        <v>11674</v>
      </c>
      <c r="C6425" s="246" t="s">
        <v>11660</v>
      </c>
      <c r="D6425" s="247">
        <v>3.48</v>
      </c>
    </row>
    <row r="6426" spans="1:4" ht="13.5" x14ac:dyDescent="0.25">
      <c r="A6426" s="246">
        <v>100251</v>
      </c>
      <c r="B6426" s="246" t="s">
        <v>11675</v>
      </c>
      <c r="C6426" s="246" t="s">
        <v>11660</v>
      </c>
      <c r="D6426" s="247">
        <v>10.29</v>
      </c>
    </row>
    <row r="6427" spans="1:4" ht="13.5" x14ac:dyDescent="0.25">
      <c r="A6427" s="246">
        <v>100252</v>
      </c>
      <c r="B6427" s="246" t="s">
        <v>11676</v>
      </c>
      <c r="C6427" s="246" t="s">
        <v>11660</v>
      </c>
      <c r="D6427" s="247">
        <v>15.44</v>
      </c>
    </row>
    <row r="6428" spans="1:4" ht="13.5" x14ac:dyDescent="0.25">
      <c r="A6428" s="246">
        <v>100253</v>
      </c>
      <c r="B6428" s="246" t="s">
        <v>11677</v>
      </c>
      <c r="C6428" s="246" t="s">
        <v>11660</v>
      </c>
      <c r="D6428" s="247">
        <v>20.59</v>
      </c>
    </row>
    <row r="6429" spans="1:4" ht="13.5" x14ac:dyDescent="0.25">
      <c r="A6429" s="246">
        <v>100254</v>
      </c>
      <c r="B6429" s="246" t="s">
        <v>11678</v>
      </c>
      <c r="C6429" s="246" t="s">
        <v>11660</v>
      </c>
      <c r="D6429" s="247">
        <v>30.88</v>
      </c>
    </row>
    <row r="6430" spans="1:4" ht="13.5" x14ac:dyDescent="0.25">
      <c r="A6430" s="246">
        <v>100255</v>
      </c>
      <c r="B6430" s="246" t="s">
        <v>11679</v>
      </c>
      <c r="C6430" s="246" t="s">
        <v>11660</v>
      </c>
      <c r="D6430" s="247">
        <v>10.45</v>
      </c>
    </row>
    <row r="6431" spans="1:4" ht="13.5" x14ac:dyDescent="0.25">
      <c r="A6431" s="246">
        <v>100256</v>
      </c>
      <c r="B6431" s="246" t="s">
        <v>11680</v>
      </c>
      <c r="C6431" s="246" t="s">
        <v>11660</v>
      </c>
      <c r="D6431" s="247">
        <v>6.96</v>
      </c>
    </row>
    <row r="6432" spans="1:4" ht="13.5" x14ac:dyDescent="0.25">
      <c r="A6432" s="246">
        <v>100257</v>
      </c>
      <c r="B6432" s="246" t="s">
        <v>11681</v>
      </c>
      <c r="C6432" s="246" t="s">
        <v>11660</v>
      </c>
      <c r="D6432" s="247">
        <v>4.18</v>
      </c>
    </row>
    <row r="6433" spans="1:4" ht="13.5" x14ac:dyDescent="0.25">
      <c r="A6433" s="246">
        <v>100258</v>
      </c>
      <c r="B6433" s="246" t="s">
        <v>11682</v>
      </c>
      <c r="C6433" s="246" t="s">
        <v>11660</v>
      </c>
      <c r="D6433" s="247">
        <v>10.45</v>
      </c>
    </row>
    <row r="6434" spans="1:4" ht="13.5" x14ac:dyDescent="0.25">
      <c r="A6434" s="246">
        <v>100259</v>
      </c>
      <c r="B6434" s="246" t="s">
        <v>11683</v>
      </c>
      <c r="C6434" s="246" t="s">
        <v>11660</v>
      </c>
      <c r="D6434" s="247">
        <v>20.59</v>
      </c>
    </row>
    <row r="6435" spans="1:4" ht="13.5" x14ac:dyDescent="0.25">
      <c r="A6435" s="246">
        <v>100260</v>
      </c>
      <c r="B6435" s="246" t="s">
        <v>11684</v>
      </c>
      <c r="C6435" s="246" t="s">
        <v>11613</v>
      </c>
      <c r="D6435" s="247">
        <v>6.78</v>
      </c>
    </row>
    <row r="6436" spans="1:4" ht="13.5" x14ac:dyDescent="0.25">
      <c r="A6436" s="246">
        <v>100261</v>
      </c>
      <c r="B6436" s="246" t="s">
        <v>11685</v>
      </c>
      <c r="C6436" s="246" t="s">
        <v>11613</v>
      </c>
      <c r="D6436" s="247">
        <v>4.26</v>
      </c>
    </row>
    <row r="6437" spans="1:4" ht="13.5" x14ac:dyDescent="0.25">
      <c r="A6437" s="246">
        <v>100262</v>
      </c>
      <c r="B6437" s="246" t="s">
        <v>11686</v>
      </c>
      <c r="C6437" s="246" t="s">
        <v>11613</v>
      </c>
      <c r="D6437" s="247">
        <v>2.64</v>
      </c>
    </row>
    <row r="6438" spans="1:4" ht="13.5" x14ac:dyDescent="0.25">
      <c r="A6438" s="246">
        <v>100263</v>
      </c>
      <c r="B6438" s="246" t="s">
        <v>11687</v>
      </c>
      <c r="C6438" s="246" t="s">
        <v>11613</v>
      </c>
      <c r="D6438" s="247">
        <v>1.69</v>
      </c>
    </row>
    <row r="6439" spans="1:4" ht="13.5" x14ac:dyDescent="0.25">
      <c r="A6439" s="246">
        <v>100264</v>
      </c>
      <c r="B6439" s="246" t="s">
        <v>11688</v>
      </c>
      <c r="C6439" s="246" t="s">
        <v>11641</v>
      </c>
      <c r="D6439" s="247">
        <v>30.84</v>
      </c>
    </row>
    <row r="6440" spans="1:4" ht="13.5" x14ac:dyDescent="0.25">
      <c r="A6440" s="246">
        <v>100265</v>
      </c>
      <c r="B6440" s="246" t="s">
        <v>11689</v>
      </c>
      <c r="C6440" s="246" t="s">
        <v>5570</v>
      </c>
      <c r="D6440" s="247">
        <v>0.64</v>
      </c>
    </row>
    <row r="6441" spans="1:4" ht="13.5" x14ac:dyDescent="0.25">
      <c r="A6441" s="246">
        <v>100266</v>
      </c>
      <c r="B6441" s="246" t="s">
        <v>11690</v>
      </c>
      <c r="C6441" s="246" t="s">
        <v>11628</v>
      </c>
      <c r="D6441" s="247">
        <v>65.540000000000006</v>
      </c>
    </row>
    <row r="6442" spans="1:4" ht="13.5" x14ac:dyDescent="0.25">
      <c r="A6442" s="246">
        <v>100267</v>
      </c>
      <c r="B6442" s="246" t="s">
        <v>11691</v>
      </c>
      <c r="C6442" s="246" t="s">
        <v>5304</v>
      </c>
      <c r="D6442" s="247">
        <v>1.29</v>
      </c>
    </row>
    <row r="6443" spans="1:4" ht="13.5" x14ac:dyDescent="0.25">
      <c r="A6443" s="246">
        <v>100268</v>
      </c>
      <c r="B6443" s="246" t="s">
        <v>11692</v>
      </c>
      <c r="C6443" s="246" t="s">
        <v>11628</v>
      </c>
      <c r="D6443" s="247">
        <v>65.540000000000006</v>
      </c>
    </row>
    <row r="6444" spans="1:4" ht="13.5" x14ac:dyDescent="0.25">
      <c r="A6444" s="246">
        <v>100269</v>
      </c>
      <c r="B6444" s="246" t="s">
        <v>11693</v>
      </c>
      <c r="C6444" s="246" t="s">
        <v>5304</v>
      </c>
      <c r="D6444" s="247">
        <v>1.29</v>
      </c>
    </row>
    <row r="6445" spans="1:4" ht="13.5" x14ac:dyDescent="0.25">
      <c r="A6445" s="246">
        <v>100270</v>
      </c>
      <c r="B6445" s="246" t="s">
        <v>11694</v>
      </c>
      <c r="C6445" s="246" t="s">
        <v>11628</v>
      </c>
      <c r="D6445" s="247">
        <v>49.13</v>
      </c>
    </row>
    <row r="6446" spans="1:4" ht="13.5" x14ac:dyDescent="0.25">
      <c r="A6446" s="246">
        <v>100271</v>
      </c>
      <c r="B6446" s="246" t="s">
        <v>11695</v>
      </c>
      <c r="C6446" s="246" t="s">
        <v>11641</v>
      </c>
      <c r="D6446" s="247">
        <v>49.16</v>
      </c>
    </row>
    <row r="6447" spans="1:4" ht="13.5" x14ac:dyDescent="0.25">
      <c r="A6447" s="246">
        <v>100272</v>
      </c>
      <c r="B6447" s="246" t="s">
        <v>11696</v>
      </c>
      <c r="C6447" s="246" t="s">
        <v>5570</v>
      </c>
      <c r="D6447" s="247">
        <v>0.97</v>
      </c>
    </row>
    <row r="6448" spans="1:4" ht="13.5" x14ac:dyDescent="0.25">
      <c r="A6448" s="246">
        <v>100273</v>
      </c>
      <c r="B6448" s="246" t="s">
        <v>11697</v>
      </c>
      <c r="C6448" s="246" t="s">
        <v>11613</v>
      </c>
      <c r="D6448" s="247">
        <v>2.56</v>
      </c>
    </row>
    <row r="6449" spans="1:4" ht="13.5" x14ac:dyDescent="0.25">
      <c r="A6449" s="246">
        <v>100274</v>
      </c>
      <c r="B6449" s="246" t="s">
        <v>11698</v>
      </c>
      <c r="C6449" s="246" t="s">
        <v>11641</v>
      </c>
      <c r="D6449" s="247">
        <v>21.86</v>
      </c>
    </row>
    <row r="6450" spans="1:4" ht="13.5" x14ac:dyDescent="0.25">
      <c r="A6450" s="246">
        <v>100275</v>
      </c>
      <c r="B6450" s="246" t="s">
        <v>11699</v>
      </c>
      <c r="C6450" s="246" t="s">
        <v>11641</v>
      </c>
      <c r="D6450" s="247">
        <v>14.13</v>
      </c>
    </row>
    <row r="6451" spans="1:4" ht="13.5" x14ac:dyDescent="0.25">
      <c r="A6451" s="246">
        <v>100276</v>
      </c>
      <c r="B6451" s="246" t="s">
        <v>11700</v>
      </c>
      <c r="C6451" s="246" t="s">
        <v>11641</v>
      </c>
      <c r="D6451" s="247">
        <v>25.79</v>
      </c>
    </row>
    <row r="6452" spans="1:4" ht="13.5" x14ac:dyDescent="0.25">
      <c r="A6452" s="246">
        <v>100277</v>
      </c>
      <c r="B6452" s="246" t="s">
        <v>11701</v>
      </c>
      <c r="C6452" s="246" t="s">
        <v>11641</v>
      </c>
      <c r="D6452" s="247">
        <v>1.6</v>
      </c>
    </row>
    <row r="6453" spans="1:4" ht="13.5" x14ac:dyDescent="0.25">
      <c r="A6453" s="246">
        <v>100278</v>
      </c>
      <c r="B6453" s="246" t="s">
        <v>11702</v>
      </c>
      <c r="C6453" s="246" t="s">
        <v>11628</v>
      </c>
      <c r="D6453" s="247">
        <v>31.36</v>
      </c>
    </row>
    <row r="6454" spans="1:4" ht="13.5" x14ac:dyDescent="0.25">
      <c r="A6454" s="246">
        <v>100279</v>
      </c>
      <c r="B6454" s="246" t="s">
        <v>11703</v>
      </c>
      <c r="C6454" s="246" t="s">
        <v>5304</v>
      </c>
      <c r="D6454" s="247">
        <v>0.6</v>
      </c>
    </row>
    <row r="6455" spans="1:4" ht="13.5" x14ac:dyDescent="0.25">
      <c r="A6455" s="246">
        <v>100280</v>
      </c>
      <c r="B6455" s="246" t="s">
        <v>11704</v>
      </c>
      <c r="C6455" s="246" t="s">
        <v>11628</v>
      </c>
      <c r="D6455" s="247">
        <v>14.4</v>
      </c>
    </row>
    <row r="6456" spans="1:4" ht="13.5" x14ac:dyDescent="0.25">
      <c r="A6456" s="246">
        <v>100281</v>
      </c>
      <c r="B6456" s="246" t="s">
        <v>11705</v>
      </c>
      <c r="C6456" s="246" t="s">
        <v>11628</v>
      </c>
      <c r="D6456" s="247">
        <v>3.07</v>
      </c>
    </row>
    <row r="6457" spans="1:4" ht="13.5" x14ac:dyDescent="0.25">
      <c r="A6457" s="246">
        <v>100282</v>
      </c>
      <c r="B6457" s="246" t="s">
        <v>11706</v>
      </c>
      <c r="C6457" s="246" t="s">
        <v>11641</v>
      </c>
      <c r="D6457" s="247">
        <v>122.8</v>
      </c>
    </row>
    <row r="6458" spans="1:4" ht="13.5" x14ac:dyDescent="0.25">
      <c r="A6458" s="246">
        <v>100283</v>
      </c>
      <c r="B6458" s="246" t="s">
        <v>11707</v>
      </c>
      <c r="C6458" s="246" t="s">
        <v>11641</v>
      </c>
      <c r="D6458" s="247">
        <v>19.829999999999998</v>
      </c>
    </row>
    <row r="6459" spans="1:4" ht="13.5" x14ac:dyDescent="0.25">
      <c r="A6459" s="246">
        <v>100284</v>
      </c>
      <c r="B6459" s="246" t="s">
        <v>11708</v>
      </c>
      <c r="C6459" s="246" t="s">
        <v>11641</v>
      </c>
      <c r="D6459" s="247">
        <v>8.9700000000000006</v>
      </c>
    </row>
    <row r="6460" spans="1:4" ht="13.5" x14ac:dyDescent="0.25">
      <c r="A6460" s="246">
        <v>100285</v>
      </c>
      <c r="B6460" s="246" t="s">
        <v>11709</v>
      </c>
      <c r="C6460" s="246" t="s">
        <v>11660</v>
      </c>
      <c r="D6460" s="247">
        <v>32.99</v>
      </c>
    </row>
    <row r="6461" spans="1:4" ht="13.5" x14ac:dyDescent="0.25">
      <c r="A6461" s="246">
        <v>100286</v>
      </c>
      <c r="B6461" s="246" t="s">
        <v>11710</v>
      </c>
      <c r="C6461" s="246" t="s">
        <v>11660</v>
      </c>
      <c r="D6461" s="247">
        <v>10.75</v>
      </c>
    </row>
    <row r="6462" spans="1:4" ht="13.5" x14ac:dyDescent="0.25">
      <c r="A6462" s="246">
        <v>100287</v>
      </c>
      <c r="B6462" s="246" t="s">
        <v>11711</v>
      </c>
      <c r="C6462" s="246" t="s">
        <v>11660</v>
      </c>
      <c r="D6462" s="247">
        <v>10.29</v>
      </c>
    </row>
    <row r="6463" spans="1:4" ht="13.5" x14ac:dyDescent="0.25">
      <c r="A6463" s="246">
        <v>99802</v>
      </c>
      <c r="B6463" s="246" t="s">
        <v>11712</v>
      </c>
      <c r="C6463" s="246" t="s">
        <v>5570</v>
      </c>
      <c r="D6463" s="247">
        <v>0.42</v>
      </c>
    </row>
    <row r="6464" spans="1:4" ht="13.5" x14ac:dyDescent="0.25">
      <c r="A6464" s="246">
        <v>99803</v>
      </c>
      <c r="B6464" s="246" t="s">
        <v>11713</v>
      </c>
      <c r="C6464" s="246" t="s">
        <v>5570</v>
      </c>
      <c r="D6464" s="247">
        <v>1.63</v>
      </c>
    </row>
    <row r="6465" spans="1:4" ht="13.5" x14ac:dyDescent="0.25">
      <c r="A6465" s="246">
        <v>99804</v>
      </c>
      <c r="B6465" s="246" t="s">
        <v>11714</v>
      </c>
      <c r="C6465" s="246" t="s">
        <v>5570</v>
      </c>
      <c r="D6465" s="247">
        <v>4.22</v>
      </c>
    </row>
    <row r="6466" spans="1:4" ht="13.5" x14ac:dyDescent="0.25">
      <c r="A6466" s="246">
        <v>99805</v>
      </c>
      <c r="B6466" s="246" t="s">
        <v>11715</v>
      </c>
      <c r="C6466" s="246" t="s">
        <v>5570</v>
      </c>
      <c r="D6466" s="247">
        <v>8.75</v>
      </c>
    </row>
    <row r="6467" spans="1:4" ht="13.5" x14ac:dyDescent="0.25">
      <c r="A6467" s="246">
        <v>99806</v>
      </c>
      <c r="B6467" s="246" t="s">
        <v>11716</v>
      </c>
      <c r="C6467" s="246" t="s">
        <v>5570</v>
      </c>
      <c r="D6467" s="247">
        <v>0.67</v>
      </c>
    </row>
    <row r="6468" spans="1:4" ht="13.5" x14ac:dyDescent="0.25">
      <c r="A6468" s="246">
        <v>99807</v>
      </c>
      <c r="B6468" s="246" t="s">
        <v>11717</v>
      </c>
      <c r="C6468" s="246" t="s">
        <v>5570</v>
      </c>
      <c r="D6468" s="247">
        <v>1.27</v>
      </c>
    </row>
    <row r="6469" spans="1:4" ht="13.5" x14ac:dyDescent="0.25">
      <c r="A6469" s="246">
        <v>99808</v>
      </c>
      <c r="B6469" s="246" t="s">
        <v>11718</v>
      </c>
      <c r="C6469" s="246" t="s">
        <v>5570</v>
      </c>
      <c r="D6469" s="247">
        <v>3.03</v>
      </c>
    </row>
    <row r="6470" spans="1:4" ht="13.5" x14ac:dyDescent="0.25">
      <c r="A6470" s="246">
        <v>99809</v>
      </c>
      <c r="B6470" s="246" t="s">
        <v>11719</v>
      </c>
      <c r="C6470" s="246" t="s">
        <v>5570</v>
      </c>
      <c r="D6470" s="247">
        <v>4.6399999999999997</v>
      </c>
    </row>
    <row r="6471" spans="1:4" ht="13.5" x14ac:dyDescent="0.25">
      <c r="A6471" s="246">
        <v>99810</v>
      </c>
      <c r="B6471" s="246" t="s">
        <v>11720</v>
      </c>
      <c r="C6471" s="246" t="s">
        <v>5570</v>
      </c>
      <c r="D6471" s="247">
        <v>5.77</v>
      </c>
    </row>
    <row r="6472" spans="1:4" ht="13.5" x14ac:dyDescent="0.25">
      <c r="A6472" s="246">
        <v>99811</v>
      </c>
      <c r="B6472" s="246" t="s">
        <v>11721</v>
      </c>
      <c r="C6472" s="246" t="s">
        <v>5570</v>
      </c>
      <c r="D6472" s="247">
        <v>2.77</v>
      </c>
    </row>
    <row r="6473" spans="1:4" ht="13.5" x14ac:dyDescent="0.25">
      <c r="A6473" s="246">
        <v>99812</v>
      </c>
      <c r="B6473" s="246" t="s">
        <v>11722</v>
      </c>
      <c r="C6473" s="246" t="s">
        <v>5570</v>
      </c>
      <c r="D6473" s="247">
        <v>0.89</v>
      </c>
    </row>
    <row r="6474" spans="1:4" ht="13.5" x14ac:dyDescent="0.25">
      <c r="A6474" s="246">
        <v>99813</v>
      </c>
      <c r="B6474" s="246" t="s">
        <v>11723</v>
      </c>
      <c r="C6474" s="246" t="s">
        <v>5570</v>
      </c>
      <c r="D6474" s="247">
        <v>0.75</v>
      </c>
    </row>
    <row r="6475" spans="1:4" ht="13.5" x14ac:dyDescent="0.25">
      <c r="A6475" s="246">
        <v>99814</v>
      </c>
      <c r="B6475" s="246" t="s">
        <v>11724</v>
      </c>
      <c r="C6475" s="246" t="s">
        <v>5570</v>
      </c>
      <c r="D6475" s="247">
        <v>1.55</v>
      </c>
    </row>
    <row r="6476" spans="1:4" ht="13.5" x14ac:dyDescent="0.25">
      <c r="A6476" s="246">
        <v>99815</v>
      </c>
      <c r="B6476" s="246" t="s">
        <v>11725</v>
      </c>
      <c r="C6476" s="246" t="s">
        <v>5304</v>
      </c>
      <c r="D6476" s="247">
        <v>6.55</v>
      </c>
    </row>
    <row r="6477" spans="1:4" ht="13.5" x14ac:dyDescent="0.25">
      <c r="A6477" s="246">
        <v>99816</v>
      </c>
      <c r="B6477" s="246" t="s">
        <v>11726</v>
      </c>
      <c r="C6477" s="246" t="s">
        <v>5304</v>
      </c>
      <c r="D6477" s="247">
        <v>6.97</v>
      </c>
    </row>
    <row r="6478" spans="1:4" ht="13.5" x14ac:dyDescent="0.25">
      <c r="A6478" s="246">
        <v>99817</v>
      </c>
      <c r="B6478" s="246" t="s">
        <v>11727</v>
      </c>
      <c r="C6478" s="246" t="s">
        <v>5304</v>
      </c>
      <c r="D6478" s="247">
        <v>4.04</v>
      </c>
    </row>
    <row r="6479" spans="1:4" ht="13.5" x14ac:dyDescent="0.25">
      <c r="A6479" s="246">
        <v>99818</v>
      </c>
      <c r="B6479" s="246" t="s">
        <v>11728</v>
      </c>
      <c r="C6479" s="246" t="s">
        <v>5304</v>
      </c>
      <c r="D6479" s="247">
        <v>4.04</v>
      </c>
    </row>
    <row r="6480" spans="1:4" ht="13.5" x14ac:dyDescent="0.25">
      <c r="A6480" s="246">
        <v>99819</v>
      </c>
      <c r="B6480" s="246" t="s">
        <v>11729</v>
      </c>
      <c r="C6480" s="246" t="s">
        <v>5570</v>
      </c>
      <c r="D6480" s="247">
        <v>13.2</v>
      </c>
    </row>
    <row r="6481" spans="1:4" ht="13.5" x14ac:dyDescent="0.25">
      <c r="A6481" s="246">
        <v>99820</v>
      </c>
      <c r="B6481" s="246" t="s">
        <v>11730</v>
      </c>
      <c r="C6481" s="246" t="s">
        <v>5570</v>
      </c>
      <c r="D6481" s="247">
        <v>1.48</v>
      </c>
    </row>
    <row r="6482" spans="1:4" ht="13.5" x14ac:dyDescent="0.25">
      <c r="A6482" s="246">
        <v>99821</v>
      </c>
      <c r="B6482" s="246" t="s">
        <v>11731</v>
      </c>
      <c r="C6482" s="246" t="s">
        <v>5570</v>
      </c>
      <c r="D6482" s="247">
        <v>2.2799999999999998</v>
      </c>
    </row>
    <row r="6483" spans="1:4" ht="13.5" x14ac:dyDescent="0.25">
      <c r="A6483" s="246">
        <v>99822</v>
      </c>
      <c r="B6483" s="246" t="s">
        <v>11732</v>
      </c>
      <c r="C6483" s="246" t="s">
        <v>5570</v>
      </c>
      <c r="D6483" s="247">
        <v>0.79</v>
      </c>
    </row>
    <row r="6484" spans="1:4" ht="13.5" x14ac:dyDescent="0.25">
      <c r="A6484" s="246">
        <v>99823</v>
      </c>
      <c r="B6484" s="246" t="s">
        <v>11733</v>
      </c>
      <c r="C6484" s="246" t="s">
        <v>5570</v>
      </c>
      <c r="D6484" s="247">
        <v>1.74</v>
      </c>
    </row>
    <row r="6485" spans="1:4" ht="13.5" x14ac:dyDescent="0.25">
      <c r="A6485" s="246">
        <v>99824</v>
      </c>
      <c r="B6485" s="246" t="s">
        <v>11734</v>
      </c>
      <c r="C6485" s="246" t="s">
        <v>5570</v>
      </c>
      <c r="D6485" s="247">
        <v>1.93</v>
      </c>
    </row>
    <row r="6486" spans="1:4" ht="13.5" x14ac:dyDescent="0.25">
      <c r="A6486" s="246">
        <v>99825</v>
      </c>
      <c r="B6486" s="246" t="s">
        <v>11735</v>
      </c>
      <c r="C6486" s="246" t="s">
        <v>5570</v>
      </c>
      <c r="D6486" s="247">
        <v>2.69</v>
      </c>
    </row>
    <row r="6487" spans="1:4" ht="13.5" x14ac:dyDescent="0.25">
      <c r="A6487" s="246">
        <v>99826</v>
      </c>
      <c r="B6487" s="246" t="s">
        <v>11736</v>
      </c>
      <c r="C6487" s="246" t="s">
        <v>5570</v>
      </c>
      <c r="D6487" s="247">
        <v>1.21</v>
      </c>
    </row>
    <row r="6488" spans="1:4" ht="13.5" x14ac:dyDescent="0.25">
      <c r="A6488" s="246">
        <v>97010</v>
      </c>
      <c r="B6488" s="246" t="s">
        <v>11737</v>
      </c>
      <c r="C6488" s="246" t="s">
        <v>5237</v>
      </c>
      <c r="D6488" s="247">
        <v>52.58</v>
      </c>
    </row>
    <row r="6489" spans="1:4" ht="13.5" x14ac:dyDescent="0.25">
      <c r="A6489" s="246">
        <v>97011</v>
      </c>
      <c r="B6489" s="246" t="s">
        <v>11738</v>
      </c>
      <c r="C6489" s="246" t="s">
        <v>5237</v>
      </c>
      <c r="D6489" s="247">
        <v>40.43</v>
      </c>
    </row>
    <row r="6490" spans="1:4" ht="13.5" x14ac:dyDescent="0.25">
      <c r="A6490" s="246">
        <v>97012</v>
      </c>
      <c r="B6490" s="246" t="s">
        <v>11739</v>
      </c>
      <c r="C6490" s="246" t="s">
        <v>5237</v>
      </c>
      <c r="D6490" s="247">
        <v>34.35</v>
      </c>
    </row>
    <row r="6491" spans="1:4" ht="13.5" x14ac:dyDescent="0.25">
      <c r="A6491" s="246">
        <v>97013</v>
      </c>
      <c r="B6491" s="246" t="s">
        <v>11740</v>
      </c>
      <c r="C6491" s="246" t="s">
        <v>5237</v>
      </c>
      <c r="D6491" s="247">
        <v>100.8</v>
      </c>
    </row>
    <row r="6492" spans="1:4" ht="13.5" x14ac:dyDescent="0.25">
      <c r="A6492" s="246">
        <v>97014</v>
      </c>
      <c r="B6492" s="246" t="s">
        <v>11741</v>
      </c>
      <c r="C6492" s="246" t="s">
        <v>5237</v>
      </c>
      <c r="D6492" s="247">
        <v>72.760000000000005</v>
      </c>
    </row>
    <row r="6493" spans="1:4" ht="13.5" x14ac:dyDescent="0.25">
      <c r="A6493" s="246">
        <v>97015</v>
      </c>
      <c r="B6493" s="246" t="s">
        <v>11742</v>
      </c>
      <c r="C6493" s="246" t="s">
        <v>5237</v>
      </c>
      <c r="D6493" s="247">
        <v>58.65</v>
      </c>
    </row>
    <row r="6494" spans="1:4" ht="13.5" x14ac:dyDescent="0.25">
      <c r="A6494" s="246">
        <v>97016</v>
      </c>
      <c r="B6494" s="246" t="s">
        <v>11743</v>
      </c>
      <c r="C6494" s="246" t="s">
        <v>5237</v>
      </c>
      <c r="D6494" s="247">
        <v>46.65</v>
      </c>
    </row>
    <row r="6495" spans="1:4" ht="13.5" x14ac:dyDescent="0.25">
      <c r="A6495" s="246">
        <v>97017</v>
      </c>
      <c r="B6495" s="246" t="s">
        <v>11744</v>
      </c>
      <c r="C6495" s="246" t="s">
        <v>5237</v>
      </c>
      <c r="D6495" s="247">
        <v>35.07</v>
      </c>
    </row>
    <row r="6496" spans="1:4" ht="13.5" x14ac:dyDescent="0.25">
      <c r="A6496" s="246">
        <v>97018</v>
      </c>
      <c r="B6496" s="246" t="s">
        <v>11745</v>
      </c>
      <c r="C6496" s="246" t="s">
        <v>5237</v>
      </c>
      <c r="D6496" s="247">
        <v>29.05</v>
      </c>
    </row>
    <row r="6497" spans="1:4" ht="13.5" x14ac:dyDescent="0.25">
      <c r="A6497" s="246">
        <v>97031</v>
      </c>
      <c r="B6497" s="246" t="s">
        <v>11746</v>
      </c>
      <c r="C6497" s="246" t="s">
        <v>5237</v>
      </c>
      <c r="D6497" s="247">
        <v>79.7</v>
      </c>
    </row>
    <row r="6498" spans="1:4" ht="13.5" x14ac:dyDescent="0.25">
      <c r="A6498" s="246">
        <v>97032</v>
      </c>
      <c r="B6498" s="246" t="s">
        <v>11747</v>
      </c>
      <c r="C6498" s="246" t="s">
        <v>5237</v>
      </c>
      <c r="D6498" s="247">
        <v>48.55</v>
      </c>
    </row>
    <row r="6499" spans="1:4" ht="13.5" x14ac:dyDescent="0.25">
      <c r="A6499" s="246">
        <v>97033</v>
      </c>
      <c r="B6499" s="246" t="s">
        <v>11748</v>
      </c>
      <c r="C6499" s="246" t="s">
        <v>5237</v>
      </c>
      <c r="D6499" s="247">
        <v>86.96</v>
      </c>
    </row>
    <row r="6500" spans="1:4" ht="13.5" x14ac:dyDescent="0.25">
      <c r="A6500" s="246">
        <v>97034</v>
      </c>
      <c r="B6500" s="246" t="s">
        <v>11749</v>
      </c>
      <c r="C6500" s="246" t="s">
        <v>5237</v>
      </c>
      <c r="D6500" s="247">
        <v>51.09</v>
      </c>
    </row>
    <row r="6501" spans="1:4" ht="13.5" x14ac:dyDescent="0.25">
      <c r="A6501" s="246">
        <v>97039</v>
      </c>
      <c r="B6501" s="246" t="s">
        <v>11750</v>
      </c>
      <c r="C6501" s="246" t="s">
        <v>5570</v>
      </c>
      <c r="D6501" s="247">
        <v>50.89</v>
      </c>
    </row>
    <row r="6502" spans="1:4" ht="13.5" x14ac:dyDescent="0.25">
      <c r="A6502" s="246">
        <v>97040</v>
      </c>
      <c r="B6502" s="246" t="s">
        <v>11751</v>
      </c>
      <c r="C6502" s="246" t="s">
        <v>5570</v>
      </c>
      <c r="D6502" s="247">
        <v>15.14</v>
      </c>
    </row>
    <row r="6503" spans="1:4" ht="13.5" x14ac:dyDescent="0.25">
      <c r="A6503" s="246">
        <v>97041</v>
      </c>
      <c r="B6503" s="246" t="s">
        <v>11752</v>
      </c>
      <c r="C6503" s="246" t="s">
        <v>5570</v>
      </c>
      <c r="D6503" s="247">
        <v>208.18</v>
      </c>
    </row>
    <row r="6504" spans="1:4" ht="13.5" x14ac:dyDescent="0.25">
      <c r="A6504" s="246">
        <v>97046</v>
      </c>
      <c r="B6504" s="246" t="s">
        <v>11753</v>
      </c>
      <c r="C6504" s="246" t="s">
        <v>5570</v>
      </c>
      <c r="D6504" s="247">
        <v>0.34</v>
      </c>
    </row>
    <row r="6505" spans="1:4" ht="13.5" x14ac:dyDescent="0.25">
      <c r="A6505" s="246">
        <v>97047</v>
      </c>
      <c r="B6505" s="246" t="s">
        <v>11754</v>
      </c>
      <c r="C6505" s="246" t="s">
        <v>5570</v>
      </c>
      <c r="D6505" s="247">
        <v>0.13</v>
      </c>
    </row>
    <row r="6506" spans="1:4" ht="13.5" x14ac:dyDescent="0.25">
      <c r="A6506" s="246">
        <v>97048</v>
      </c>
      <c r="B6506" s="246" t="s">
        <v>11755</v>
      </c>
      <c r="C6506" s="246" t="s">
        <v>5570</v>
      </c>
      <c r="D6506" s="247">
        <v>0.1</v>
      </c>
    </row>
    <row r="6507" spans="1:4" ht="13.5" x14ac:dyDescent="0.25">
      <c r="A6507" s="246">
        <v>97054</v>
      </c>
      <c r="B6507" s="246" t="s">
        <v>11756</v>
      </c>
      <c r="C6507" s="246" t="s">
        <v>5304</v>
      </c>
      <c r="D6507" s="247">
        <v>25.43</v>
      </c>
    </row>
    <row r="6508" spans="1:4" ht="13.5" x14ac:dyDescent="0.25">
      <c r="A6508" s="246">
        <v>97062</v>
      </c>
      <c r="B6508" s="246" t="s">
        <v>11757</v>
      </c>
      <c r="C6508" s="246" t="s">
        <v>5570</v>
      </c>
      <c r="D6508" s="247">
        <v>6.07</v>
      </c>
    </row>
    <row r="6509" spans="1:4" ht="13.5" x14ac:dyDescent="0.25">
      <c r="A6509" s="246">
        <v>97063</v>
      </c>
      <c r="B6509" s="246" t="s">
        <v>11758</v>
      </c>
      <c r="C6509" s="246" t="s">
        <v>5570</v>
      </c>
      <c r="D6509" s="247">
        <v>7.2</v>
      </c>
    </row>
    <row r="6510" spans="1:4" ht="13.5" x14ac:dyDescent="0.25">
      <c r="A6510" s="246">
        <v>97064</v>
      </c>
      <c r="B6510" s="246" t="s">
        <v>11759</v>
      </c>
      <c r="C6510" s="246" t="s">
        <v>5237</v>
      </c>
      <c r="D6510" s="247">
        <v>13.42</v>
      </c>
    </row>
    <row r="6511" spans="1:4" ht="13.5" x14ac:dyDescent="0.25">
      <c r="A6511" s="246">
        <v>97065</v>
      </c>
      <c r="B6511" s="246" t="s">
        <v>11760</v>
      </c>
      <c r="C6511" s="246" t="s">
        <v>6703</v>
      </c>
      <c r="D6511" s="247">
        <v>4.79</v>
      </c>
    </row>
    <row r="6512" spans="1:4" ht="13.5" x14ac:dyDescent="0.25">
      <c r="A6512" s="246">
        <v>97066</v>
      </c>
      <c r="B6512" s="246" t="s">
        <v>11761</v>
      </c>
      <c r="C6512" s="246" t="s">
        <v>5570</v>
      </c>
      <c r="D6512" s="247">
        <v>117.11</v>
      </c>
    </row>
    <row r="6513" spans="1:4" ht="13.5" x14ac:dyDescent="0.25">
      <c r="A6513" s="246">
        <v>97067</v>
      </c>
      <c r="B6513" s="246" t="s">
        <v>11762</v>
      </c>
      <c r="C6513" s="246" t="s">
        <v>5237</v>
      </c>
      <c r="D6513" s="247">
        <v>560.28</v>
      </c>
    </row>
    <row r="6514" spans="1:4" ht="13.5" x14ac:dyDescent="0.25">
      <c r="A6514" s="246">
        <v>97621</v>
      </c>
      <c r="B6514" s="246" t="s">
        <v>11763</v>
      </c>
      <c r="C6514" s="246" t="s">
        <v>6703</v>
      </c>
      <c r="D6514" s="247">
        <v>90</v>
      </c>
    </row>
    <row r="6515" spans="1:4" ht="13.5" x14ac:dyDescent="0.25">
      <c r="A6515" s="246">
        <v>97622</v>
      </c>
      <c r="B6515" s="246" t="s">
        <v>11764</v>
      </c>
      <c r="C6515" s="246" t="s">
        <v>6703</v>
      </c>
      <c r="D6515" s="247">
        <v>43.86</v>
      </c>
    </row>
    <row r="6516" spans="1:4" ht="13.5" x14ac:dyDescent="0.25">
      <c r="A6516" s="246">
        <v>97623</v>
      </c>
      <c r="B6516" s="246" t="s">
        <v>11765</v>
      </c>
      <c r="C6516" s="246" t="s">
        <v>6703</v>
      </c>
      <c r="D6516" s="247">
        <v>134.38</v>
      </c>
    </row>
    <row r="6517" spans="1:4" ht="13.5" x14ac:dyDescent="0.25">
      <c r="A6517" s="246">
        <v>97624</v>
      </c>
      <c r="B6517" s="246" t="s">
        <v>11766</v>
      </c>
      <c r="C6517" s="246" t="s">
        <v>6703</v>
      </c>
      <c r="D6517" s="247">
        <v>82.47</v>
      </c>
    </row>
    <row r="6518" spans="1:4" ht="13.5" x14ac:dyDescent="0.25">
      <c r="A6518" s="246">
        <v>97625</v>
      </c>
      <c r="B6518" s="246" t="s">
        <v>11767</v>
      </c>
      <c r="C6518" s="246" t="s">
        <v>6703</v>
      </c>
      <c r="D6518" s="247">
        <v>45.25</v>
      </c>
    </row>
    <row r="6519" spans="1:4" ht="13.5" x14ac:dyDescent="0.25">
      <c r="A6519" s="246">
        <v>97626</v>
      </c>
      <c r="B6519" s="246" t="s">
        <v>11768</v>
      </c>
      <c r="C6519" s="246" t="s">
        <v>6703</v>
      </c>
      <c r="D6519" s="247">
        <v>470.27</v>
      </c>
    </row>
    <row r="6520" spans="1:4" ht="13.5" x14ac:dyDescent="0.25">
      <c r="A6520" s="246">
        <v>97627</v>
      </c>
      <c r="B6520" s="246" t="s">
        <v>11769</v>
      </c>
      <c r="C6520" s="246" t="s">
        <v>6703</v>
      </c>
      <c r="D6520" s="247">
        <v>212.21</v>
      </c>
    </row>
    <row r="6521" spans="1:4" ht="13.5" x14ac:dyDescent="0.25">
      <c r="A6521" s="246">
        <v>97628</v>
      </c>
      <c r="B6521" s="246" t="s">
        <v>11770</v>
      </c>
      <c r="C6521" s="246" t="s">
        <v>6703</v>
      </c>
      <c r="D6521" s="247">
        <v>216.79</v>
      </c>
    </row>
    <row r="6522" spans="1:4" ht="13.5" x14ac:dyDescent="0.25">
      <c r="A6522" s="246">
        <v>97629</v>
      </c>
      <c r="B6522" s="246" t="s">
        <v>11771</v>
      </c>
      <c r="C6522" s="246" t="s">
        <v>6703</v>
      </c>
      <c r="D6522" s="247">
        <v>93.11</v>
      </c>
    </row>
    <row r="6523" spans="1:4" ht="13.5" x14ac:dyDescent="0.25">
      <c r="A6523" s="246">
        <v>97631</v>
      </c>
      <c r="B6523" s="246" t="s">
        <v>11772</v>
      </c>
      <c r="C6523" s="246" t="s">
        <v>5570</v>
      </c>
      <c r="D6523" s="247">
        <v>2.5499999999999998</v>
      </c>
    </row>
    <row r="6524" spans="1:4" ht="13.5" x14ac:dyDescent="0.25">
      <c r="A6524" s="246">
        <v>97632</v>
      </c>
      <c r="B6524" s="246" t="s">
        <v>11773</v>
      </c>
      <c r="C6524" s="246" t="s">
        <v>5237</v>
      </c>
      <c r="D6524" s="247">
        <v>1.99</v>
      </c>
    </row>
    <row r="6525" spans="1:4" ht="13.5" x14ac:dyDescent="0.25">
      <c r="A6525" s="246">
        <v>97633</v>
      </c>
      <c r="B6525" s="246" t="s">
        <v>11774</v>
      </c>
      <c r="C6525" s="246" t="s">
        <v>5570</v>
      </c>
      <c r="D6525" s="247">
        <v>17.46</v>
      </c>
    </row>
    <row r="6526" spans="1:4" ht="13.5" x14ac:dyDescent="0.25">
      <c r="A6526" s="246">
        <v>97634</v>
      </c>
      <c r="B6526" s="246" t="s">
        <v>11775</v>
      </c>
      <c r="C6526" s="246" t="s">
        <v>5570</v>
      </c>
      <c r="D6526" s="247">
        <v>9.14</v>
      </c>
    </row>
    <row r="6527" spans="1:4" ht="13.5" x14ac:dyDescent="0.25">
      <c r="A6527" s="246">
        <v>97635</v>
      </c>
      <c r="B6527" s="246" t="s">
        <v>11776</v>
      </c>
      <c r="C6527" s="246" t="s">
        <v>5570</v>
      </c>
      <c r="D6527" s="247">
        <v>11.58</v>
      </c>
    </row>
    <row r="6528" spans="1:4" ht="13.5" x14ac:dyDescent="0.25">
      <c r="A6528" s="246">
        <v>97636</v>
      </c>
      <c r="B6528" s="246" t="s">
        <v>11777</v>
      </c>
      <c r="C6528" s="246" t="s">
        <v>5570</v>
      </c>
      <c r="D6528" s="247">
        <v>15.42</v>
      </c>
    </row>
    <row r="6529" spans="1:4" ht="13.5" x14ac:dyDescent="0.25">
      <c r="A6529" s="246">
        <v>97637</v>
      </c>
      <c r="B6529" s="246" t="s">
        <v>11778</v>
      </c>
      <c r="C6529" s="246" t="s">
        <v>5570</v>
      </c>
      <c r="D6529" s="247">
        <v>1.96</v>
      </c>
    </row>
    <row r="6530" spans="1:4" ht="13.5" x14ac:dyDescent="0.25">
      <c r="A6530" s="246">
        <v>97638</v>
      </c>
      <c r="B6530" s="246" t="s">
        <v>11779</v>
      </c>
      <c r="C6530" s="246" t="s">
        <v>5570</v>
      </c>
      <c r="D6530" s="247">
        <v>5.71</v>
      </c>
    </row>
    <row r="6531" spans="1:4" ht="13.5" x14ac:dyDescent="0.25">
      <c r="A6531" s="246">
        <v>97639</v>
      </c>
      <c r="B6531" s="246" t="s">
        <v>11780</v>
      </c>
      <c r="C6531" s="246" t="s">
        <v>5570</v>
      </c>
      <c r="D6531" s="247">
        <v>15.4</v>
      </c>
    </row>
    <row r="6532" spans="1:4" ht="13.5" x14ac:dyDescent="0.25">
      <c r="A6532" s="246">
        <v>97640</v>
      </c>
      <c r="B6532" s="246" t="s">
        <v>11781</v>
      </c>
      <c r="C6532" s="246" t="s">
        <v>5570</v>
      </c>
      <c r="D6532" s="247">
        <v>1.24</v>
      </c>
    </row>
    <row r="6533" spans="1:4" ht="13.5" x14ac:dyDescent="0.25">
      <c r="A6533" s="246">
        <v>97641</v>
      </c>
      <c r="B6533" s="246" t="s">
        <v>11782</v>
      </c>
      <c r="C6533" s="246" t="s">
        <v>5570</v>
      </c>
      <c r="D6533" s="247">
        <v>3.79</v>
      </c>
    </row>
    <row r="6534" spans="1:4" ht="13.5" x14ac:dyDescent="0.25">
      <c r="A6534" s="246">
        <v>97642</v>
      </c>
      <c r="B6534" s="246" t="s">
        <v>11783</v>
      </c>
      <c r="C6534" s="246" t="s">
        <v>5570</v>
      </c>
      <c r="D6534" s="247">
        <v>2.2200000000000002</v>
      </c>
    </row>
    <row r="6535" spans="1:4" ht="13.5" x14ac:dyDescent="0.25">
      <c r="A6535" s="246">
        <v>97643</v>
      </c>
      <c r="B6535" s="246" t="s">
        <v>11784</v>
      </c>
      <c r="C6535" s="246" t="s">
        <v>5570</v>
      </c>
      <c r="D6535" s="247">
        <v>18.87</v>
      </c>
    </row>
    <row r="6536" spans="1:4" ht="13.5" x14ac:dyDescent="0.25">
      <c r="A6536" s="246">
        <v>97644</v>
      </c>
      <c r="B6536" s="246" t="s">
        <v>11785</v>
      </c>
      <c r="C6536" s="246" t="s">
        <v>5570</v>
      </c>
      <c r="D6536" s="247">
        <v>7.11</v>
      </c>
    </row>
    <row r="6537" spans="1:4" ht="13.5" x14ac:dyDescent="0.25">
      <c r="A6537" s="246">
        <v>97645</v>
      </c>
      <c r="B6537" s="246" t="s">
        <v>11786</v>
      </c>
      <c r="C6537" s="246" t="s">
        <v>5570</v>
      </c>
      <c r="D6537" s="247">
        <v>25.94</v>
      </c>
    </row>
    <row r="6538" spans="1:4" ht="13.5" x14ac:dyDescent="0.25">
      <c r="A6538" s="246">
        <v>97647</v>
      </c>
      <c r="B6538" s="246" t="s">
        <v>11787</v>
      </c>
      <c r="C6538" s="246" t="s">
        <v>5570</v>
      </c>
      <c r="D6538" s="247">
        <v>2.65</v>
      </c>
    </row>
    <row r="6539" spans="1:4" ht="13.5" x14ac:dyDescent="0.25">
      <c r="A6539" s="246">
        <v>97648</v>
      </c>
      <c r="B6539" s="246" t="s">
        <v>11788</v>
      </c>
      <c r="C6539" s="246" t="s">
        <v>5570</v>
      </c>
      <c r="D6539" s="247">
        <v>1.52</v>
      </c>
    </row>
    <row r="6540" spans="1:4" ht="13.5" x14ac:dyDescent="0.25">
      <c r="A6540" s="246">
        <v>97649</v>
      </c>
      <c r="B6540" s="246" t="s">
        <v>11789</v>
      </c>
      <c r="C6540" s="246" t="s">
        <v>5570</v>
      </c>
      <c r="D6540" s="247">
        <v>3.38</v>
      </c>
    </row>
    <row r="6541" spans="1:4" ht="13.5" x14ac:dyDescent="0.25">
      <c r="A6541" s="246">
        <v>97650</v>
      </c>
      <c r="B6541" s="246" t="s">
        <v>11790</v>
      </c>
      <c r="C6541" s="246" t="s">
        <v>5570</v>
      </c>
      <c r="D6541" s="247">
        <v>5.7</v>
      </c>
    </row>
    <row r="6542" spans="1:4" ht="13.5" x14ac:dyDescent="0.25">
      <c r="A6542" s="246">
        <v>97651</v>
      </c>
      <c r="B6542" s="246" t="s">
        <v>11791</v>
      </c>
      <c r="C6542" s="246" t="s">
        <v>5304</v>
      </c>
      <c r="D6542" s="247">
        <v>63.08</v>
      </c>
    </row>
    <row r="6543" spans="1:4" ht="13.5" x14ac:dyDescent="0.25">
      <c r="A6543" s="246">
        <v>97652</v>
      </c>
      <c r="B6543" s="246" t="s">
        <v>11792</v>
      </c>
      <c r="C6543" s="246" t="s">
        <v>5304</v>
      </c>
      <c r="D6543" s="247">
        <v>143</v>
      </c>
    </row>
    <row r="6544" spans="1:4" ht="13.5" x14ac:dyDescent="0.25">
      <c r="A6544" s="246">
        <v>97653</v>
      </c>
      <c r="B6544" s="246" t="s">
        <v>11793</v>
      </c>
      <c r="C6544" s="246" t="s">
        <v>5304</v>
      </c>
      <c r="D6544" s="247">
        <v>104.76</v>
      </c>
    </row>
    <row r="6545" spans="1:4" ht="13.5" x14ac:dyDescent="0.25">
      <c r="A6545" s="246">
        <v>97654</v>
      </c>
      <c r="B6545" s="246" t="s">
        <v>11794</v>
      </c>
      <c r="C6545" s="246" t="s">
        <v>5304</v>
      </c>
      <c r="D6545" s="247">
        <v>126.65</v>
      </c>
    </row>
    <row r="6546" spans="1:4" ht="13.5" x14ac:dyDescent="0.25">
      <c r="A6546" s="246">
        <v>97655</v>
      </c>
      <c r="B6546" s="246" t="s">
        <v>11795</v>
      </c>
      <c r="C6546" s="246" t="s">
        <v>5570</v>
      </c>
      <c r="D6546" s="247">
        <v>18.68</v>
      </c>
    </row>
    <row r="6547" spans="1:4" ht="13.5" x14ac:dyDescent="0.25">
      <c r="A6547" s="246">
        <v>97656</v>
      </c>
      <c r="B6547" s="246" t="s">
        <v>11796</v>
      </c>
      <c r="C6547" s="246" t="s">
        <v>5304</v>
      </c>
      <c r="D6547" s="247">
        <v>182.36</v>
      </c>
    </row>
    <row r="6548" spans="1:4" ht="13.5" x14ac:dyDescent="0.25">
      <c r="A6548" s="246">
        <v>97657</v>
      </c>
      <c r="B6548" s="246" t="s">
        <v>11797</v>
      </c>
      <c r="C6548" s="246" t="s">
        <v>5304</v>
      </c>
      <c r="D6548" s="247">
        <v>361.46</v>
      </c>
    </row>
    <row r="6549" spans="1:4" ht="13.5" x14ac:dyDescent="0.25">
      <c r="A6549" s="246">
        <v>97658</v>
      </c>
      <c r="B6549" s="246" t="s">
        <v>11798</v>
      </c>
      <c r="C6549" s="246" t="s">
        <v>5304</v>
      </c>
      <c r="D6549" s="247">
        <v>149.16999999999999</v>
      </c>
    </row>
    <row r="6550" spans="1:4" ht="13.5" x14ac:dyDescent="0.25">
      <c r="A6550" s="246">
        <v>97659</v>
      </c>
      <c r="B6550" s="246" t="s">
        <v>11799</v>
      </c>
      <c r="C6550" s="246" t="s">
        <v>5304</v>
      </c>
      <c r="D6550" s="247">
        <v>199.2</v>
      </c>
    </row>
    <row r="6551" spans="1:4" ht="13.5" x14ac:dyDescent="0.25">
      <c r="A6551" s="246">
        <v>97660</v>
      </c>
      <c r="B6551" s="246" t="s">
        <v>11800</v>
      </c>
      <c r="C6551" s="246" t="s">
        <v>5304</v>
      </c>
      <c r="D6551" s="247">
        <v>0.51</v>
      </c>
    </row>
    <row r="6552" spans="1:4" ht="13.5" x14ac:dyDescent="0.25">
      <c r="A6552" s="246">
        <v>97661</v>
      </c>
      <c r="B6552" s="246" t="s">
        <v>11801</v>
      </c>
      <c r="C6552" s="246" t="s">
        <v>5237</v>
      </c>
      <c r="D6552" s="247">
        <v>0.51</v>
      </c>
    </row>
    <row r="6553" spans="1:4" ht="13.5" x14ac:dyDescent="0.25">
      <c r="A6553" s="246">
        <v>97662</v>
      </c>
      <c r="B6553" s="246" t="s">
        <v>11802</v>
      </c>
      <c r="C6553" s="246" t="s">
        <v>5237</v>
      </c>
      <c r="D6553" s="247">
        <v>0.37</v>
      </c>
    </row>
    <row r="6554" spans="1:4" ht="13.5" x14ac:dyDescent="0.25">
      <c r="A6554" s="246">
        <v>97663</v>
      </c>
      <c r="B6554" s="246" t="s">
        <v>11803</v>
      </c>
      <c r="C6554" s="246" t="s">
        <v>5304</v>
      </c>
      <c r="D6554" s="247">
        <v>9.49</v>
      </c>
    </row>
    <row r="6555" spans="1:4" ht="13.5" x14ac:dyDescent="0.25">
      <c r="A6555" s="246">
        <v>97664</v>
      </c>
      <c r="B6555" s="246" t="s">
        <v>11804</v>
      </c>
      <c r="C6555" s="246" t="s">
        <v>5304</v>
      </c>
      <c r="D6555" s="247">
        <v>1.18</v>
      </c>
    </row>
    <row r="6556" spans="1:4" ht="13.5" x14ac:dyDescent="0.25">
      <c r="A6556" s="246">
        <v>97665</v>
      </c>
      <c r="B6556" s="246" t="s">
        <v>11805</v>
      </c>
      <c r="C6556" s="246" t="s">
        <v>5304</v>
      </c>
      <c r="D6556" s="247">
        <v>1</v>
      </c>
    </row>
    <row r="6557" spans="1:4" ht="13.5" x14ac:dyDescent="0.25">
      <c r="A6557" s="246">
        <v>97666</v>
      </c>
      <c r="B6557" s="246" t="s">
        <v>11806</v>
      </c>
      <c r="C6557" s="246" t="s">
        <v>5304</v>
      </c>
      <c r="D6557" s="247">
        <v>6.92</v>
      </c>
    </row>
    <row r="6558" spans="1:4" ht="13.5" x14ac:dyDescent="0.25">
      <c r="A6558" s="246">
        <v>95967</v>
      </c>
      <c r="B6558" s="246" t="s">
        <v>11807</v>
      </c>
      <c r="C6558" s="246" t="s">
        <v>5894</v>
      </c>
      <c r="D6558" s="247">
        <v>130.22</v>
      </c>
    </row>
    <row r="6559" spans="1:4" ht="13.5" x14ac:dyDescent="0.25">
      <c r="A6559" s="246">
        <v>99058</v>
      </c>
      <c r="B6559" s="246" t="s">
        <v>11808</v>
      </c>
      <c r="C6559" s="246" t="s">
        <v>5304</v>
      </c>
      <c r="D6559" s="247">
        <v>6.26</v>
      </c>
    </row>
    <row r="6560" spans="1:4" ht="13.5" x14ac:dyDescent="0.25">
      <c r="A6560" s="246">
        <v>99059</v>
      </c>
      <c r="B6560" s="246" t="s">
        <v>11809</v>
      </c>
      <c r="C6560" s="246" t="s">
        <v>5237</v>
      </c>
      <c r="D6560" s="247">
        <v>47.62</v>
      </c>
    </row>
    <row r="6561" spans="1:4" ht="13.5" x14ac:dyDescent="0.25">
      <c r="A6561" s="246">
        <v>99060</v>
      </c>
      <c r="B6561" s="246" t="s">
        <v>11810</v>
      </c>
      <c r="C6561" s="246" t="s">
        <v>5304</v>
      </c>
      <c r="D6561" s="247">
        <v>123.3</v>
      </c>
    </row>
    <row r="6562" spans="1:4" ht="13.5" x14ac:dyDescent="0.25">
      <c r="A6562" s="246">
        <v>99061</v>
      </c>
      <c r="B6562" s="246" t="s">
        <v>11811</v>
      </c>
      <c r="C6562" s="246" t="s">
        <v>5304</v>
      </c>
      <c r="D6562" s="247">
        <v>83.23</v>
      </c>
    </row>
    <row r="6563" spans="1:4" ht="13.5" x14ac:dyDescent="0.25">
      <c r="A6563" s="246">
        <v>99062</v>
      </c>
      <c r="B6563" s="246" t="s">
        <v>11812</v>
      </c>
      <c r="C6563" s="246" t="s">
        <v>5304</v>
      </c>
      <c r="D6563" s="247">
        <v>1.99</v>
      </c>
    </row>
    <row r="6564" spans="1:4" ht="13.5" x14ac:dyDescent="0.25">
      <c r="A6564" s="246">
        <v>99063</v>
      </c>
      <c r="B6564" s="246" t="s">
        <v>11813</v>
      </c>
      <c r="C6564" s="246" t="s">
        <v>5237</v>
      </c>
      <c r="D6564" s="247">
        <v>4.16</v>
      </c>
    </row>
    <row r="6565" spans="1:4" ht="13.5" x14ac:dyDescent="0.25">
      <c r="A6565" s="246">
        <v>99064</v>
      </c>
      <c r="B6565" s="246" t="s">
        <v>11814</v>
      </c>
      <c r="C6565" s="246" t="s">
        <v>5237</v>
      </c>
      <c r="D6565" s="247">
        <v>0.31</v>
      </c>
    </row>
    <row r="6566" spans="1:4" ht="13.5" x14ac:dyDescent="0.25">
      <c r="A6566" s="246">
        <v>93588</v>
      </c>
      <c r="B6566" s="246" t="s">
        <v>11815</v>
      </c>
      <c r="C6566" s="246" t="s">
        <v>11624</v>
      </c>
      <c r="D6566" s="247">
        <v>2.14</v>
      </c>
    </row>
    <row r="6567" spans="1:4" ht="13.5" x14ac:dyDescent="0.25">
      <c r="A6567" s="246">
        <v>93589</v>
      </c>
      <c r="B6567" s="246" t="s">
        <v>11816</v>
      </c>
      <c r="C6567" s="246" t="s">
        <v>11624</v>
      </c>
      <c r="D6567" s="247">
        <v>1.84</v>
      </c>
    </row>
    <row r="6568" spans="1:4" ht="13.5" x14ac:dyDescent="0.25">
      <c r="A6568" s="246">
        <v>93590</v>
      </c>
      <c r="B6568" s="246" t="s">
        <v>11817</v>
      </c>
      <c r="C6568" s="246" t="s">
        <v>11624</v>
      </c>
      <c r="D6568" s="247">
        <v>0.67</v>
      </c>
    </row>
    <row r="6569" spans="1:4" ht="13.5" x14ac:dyDescent="0.25">
      <c r="A6569" s="246">
        <v>93591</v>
      </c>
      <c r="B6569" s="246" t="s">
        <v>11818</v>
      </c>
      <c r="C6569" s="246" t="s">
        <v>11624</v>
      </c>
      <c r="D6569" s="247">
        <v>2.34</v>
      </c>
    </row>
    <row r="6570" spans="1:4" ht="13.5" x14ac:dyDescent="0.25">
      <c r="A6570" s="246">
        <v>93592</v>
      </c>
      <c r="B6570" s="246" t="s">
        <v>11819</v>
      </c>
      <c r="C6570" s="246" t="s">
        <v>11624</v>
      </c>
      <c r="D6570" s="247">
        <v>2.0299999999999998</v>
      </c>
    </row>
    <row r="6571" spans="1:4" ht="13.5" x14ac:dyDescent="0.25">
      <c r="A6571" s="246">
        <v>93593</v>
      </c>
      <c r="B6571" s="246" t="s">
        <v>11820</v>
      </c>
      <c r="C6571" s="246" t="s">
        <v>11624</v>
      </c>
      <c r="D6571" s="247">
        <v>0.74</v>
      </c>
    </row>
    <row r="6572" spans="1:4" ht="13.5" x14ac:dyDescent="0.25">
      <c r="A6572" s="246">
        <v>93594</v>
      </c>
      <c r="B6572" s="246" t="s">
        <v>11821</v>
      </c>
      <c r="C6572" s="246" t="s">
        <v>10670</v>
      </c>
      <c r="D6572" s="247">
        <v>1.42</v>
      </c>
    </row>
    <row r="6573" spans="1:4" ht="13.5" x14ac:dyDescent="0.25">
      <c r="A6573" s="246">
        <v>93595</v>
      </c>
      <c r="B6573" s="246" t="s">
        <v>11822</v>
      </c>
      <c r="C6573" s="246" t="s">
        <v>10670</v>
      </c>
      <c r="D6573" s="247">
        <v>1.24</v>
      </c>
    </row>
    <row r="6574" spans="1:4" ht="13.5" x14ac:dyDescent="0.25">
      <c r="A6574" s="246">
        <v>93596</v>
      </c>
      <c r="B6574" s="246" t="s">
        <v>11823</v>
      </c>
      <c r="C6574" s="246" t="s">
        <v>10670</v>
      </c>
      <c r="D6574" s="247">
        <v>0.44</v>
      </c>
    </row>
    <row r="6575" spans="1:4" ht="13.5" x14ac:dyDescent="0.25">
      <c r="A6575" s="246">
        <v>93597</v>
      </c>
      <c r="B6575" s="246" t="s">
        <v>11824</v>
      </c>
      <c r="C6575" s="246" t="s">
        <v>10670</v>
      </c>
      <c r="D6575" s="247">
        <v>1.56</v>
      </c>
    </row>
    <row r="6576" spans="1:4" ht="13.5" x14ac:dyDescent="0.25">
      <c r="A6576" s="246">
        <v>93598</v>
      </c>
      <c r="B6576" s="246" t="s">
        <v>11825</v>
      </c>
      <c r="C6576" s="246" t="s">
        <v>10670</v>
      </c>
      <c r="D6576" s="247">
        <v>1.34</v>
      </c>
    </row>
    <row r="6577" spans="1:4" ht="13.5" x14ac:dyDescent="0.25">
      <c r="A6577" s="246">
        <v>93599</v>
      </c>
      <c r="B6577" s="246" t="s">
        <v>11826</v>
      </c>
      <c r="C6577" s="246" t="s">
        <v>10670</v>
      </c>
      <c r="D6577" s="247">
        <v>0.5</v>
      </c>
    </row>
    <row r="6578" spans="1:4" ht="13.5" x14ac:dyDescent="0.25">
      <c r="A6578" s="246">
        <v>95425</v>
      </c>
      <c r="B6578" s="246" t="s">
        <v>11827</v>
      </c>
      <c r="C6578" s="246" t="s">
        <v>11624</v>
      </c>
      <c r="D6578" s="247">
        <v>2.0099999999999998</v>
      </c>
    </row>
    <row r="6579" spans="1:4" ht="13.5" x14ac:dyDescent="0.25">
      <c r="A6579" s="246">
        <v>95426</v>
      </c>
      <c r="B6579" s="246" t="s">
        <v>11828</v>
      </c>
      <c r="C6579" s="246" t="s">
        <v>11624</v>
      </c>
      <c r="D6579" s="247">
        <v>1.73</v>
      </c>
    </row>
    <row r="6580" spans="1:4" ht="13.5" x14ac:dyDescent="0.25">
      <c r="A6580" s="246">
        <v>95427</v>
      </c>
      <c r="B6580" s="246" t="s">
        <v>11829</v>
      </c>
      <c r="C6580" s="246" t="s">
        <v>11624</v>
      </c>
      <c r="D6580" s="247">
        <v>0.65</v>
      </c>
    </row>
    <row r="6581" spans="1:4" ht="13.5" x14ac:dyDescent="0.25">
      <c r="A6581" s="246">
        <v>95428</v>
      </c>
      <c r="B6581" s="246" t="s">
        <v>11830</v>
      </c>
      <c r="C6581" s="246" t="s">
        <v>10670</v>
      </c>
      <c r="D6581" s="247">
        <v>1.35</v>
      </c>
    </row>
    <row r="6582" spans="1:4" ht="13.5" x14ac:dyDescent="0.25">
      <c r="A6582" s="246">
        <v>95429</v>
      </c>
      <c r="B6582" s="246" t="s">
        <v>11831</v>
      </c>
      <c r="C6582" s="246" t="s">
        <v>10670</v>
      </c>
      <c r="D6582" s="247">
        <v>1.17</v>
      </c>
    </row>
    <row r="6583" spans="1:4" ht="13.5" x14ac:dyDescent="0.25">
      <c r="A6583" s="246">
        <v>95430</v>
      </c>
      <c r="B6583" s="246" t="s">
        <v>11832</v>
      </c>
      <c r="C6583" s="246" t="s">
        <v>10670</v>
      </c>
      <c r="D6583" s="247">
        <v>0.41</v>
      </c>
    </row>
    <row r="6584" spans="1:4" ht="13.5" x14ac:dyDescent="0.25">
      <c r="A6584" s="246">
        <v>95875</v>
      </c>
      <c r="B6584" s="246" t="s">
        <v>11833</v>
      </c>
      <c r="C6584" s="246" t="s">
        <v>11624</v>
      </c>
      <c r="D6584" s="247">
        <v>1.7</v>
      </c>
    </row>
    <row r="6585" spans="1:4" ht="13.5" x14ac:dyDescent="0.25">
      <c r="A6585" s="246">
        <v>95876</v>
      </c>
      <c r="B6585" s="246" t="s">
        <v>11834</v>
      </c>
      <c r="C6585" s="246" t="s">
        <v>11624</v>
      </c>
      <c r="D6585" s="247">
        <v>1.84</v>
      </c>
    </row>
    <row r="6586" spans="1:4" ht="13.5" x14ac:dyDescent="0.25">
      <c r="A6586" s="246">
        <v>95877</v>
      </c>
      <c r="B6586" s="246" t="s">
        <v>11835</v>
      </c>
      <c r="C6586" s="246" t="s">
        <v>11624</v>
      </c>
      <c r="D6586" s="247">
        <v>1.6</v>
      </c>
    </row>
    <row r="6587" spans="1:4" ht="13.5" x14ac:dyDescent="0.25">
      <c r="A6587" s="246">
        <v>95878</v>
      </c>
      <c r="B6587" s="246" t="s">
        <v>11836</v>
      </c>
      <c r="C6587" s="246" t="s">
        <v>10670</v>
      </c>
      <c r="D6587" s="247">
        <v>1.1399999999999999</v>
      </c>
    </row>
    <row r="6588" spans="1:4" ht="13.5" x14ac:dyDescent="0.25">
      <c r="A6588" s="246">
        <v>95879</v>
      </c>
      <c r="B6588" s="246" t="s">
        <v>11837</v>
      </c>
      <c r="C6588" s="246" t="s">
        <v>10670</v>
      </c>
      <c r="D6588" s="247">
        <v>1.25</v>
      </c>
    </row>
    <row r="6589" spans="1:4" ht="13.5" x14ac:dyDescent="0.25">
      <c r="A6589" s="246">
        <v>95880</v>
      </c>
      <c r="B6589" s="246" t="s">
        <v>11838</v>
      </c>
      <c r="C6589" s="246" t="s">
        <v>10670</v>
      </c>
      <c r="D6589" s="247">
        <v>1.07</v>
      </c>
    </row>
    <row r="6590" spans="1:4" ht="13.5" x14ac:dyDescent="0.25">
      <c r="A6590" s="246">
        <v>97912</v>
      </c>
      <c r="B6590" s="246" t="s">
        <v>11839</v>
      </c>
      <c r="C6590" s="246" t="s">
        <v>11624</v>
      </c>
      <c r="D6590" s="247">
        <v>3.01</v>
      </c>
    </row>
    <row r="6591" spans="1:4" ht="13.5" x14ac:dyDescent="0.25">
      <c r="A6591" s="246">
        <v>97913</v>
      </c>
      <c r="B6591" s="246" t="s">
        <v>11840</v>
      </c>
      <c r="C6591" s="246" t="s">
        <v>11624</v>
      </c>
      <c r="D6591" s="247">
        <v>2.61</v>
      </c>
    </row>
    <row r="6592" spans="1:4" ht="13.5" x14ac:dyDescent="0.25">
      <c r="A6592" s="246">
        <v>97914</v>
      </c>
      <c r="B6592" s="246" t="s">
        <v>11841</v>
      </c>
      <c r="C6592" s="246" t="s">
        <v>11624</v>
      </c>
      <c r="D6592" s="247">
        <v>2.39</v>
      </c>
    </row>
    <row r="6593" spans="1:4" ht="13.5" x14ac:dyDescent="0.25">
      <c r="A6593" s="246">
        <v>97915</v>
      </c>
      <c r="B6593" s="246" t="s">
        <v>11842</v>
      </c>
      <c r="C6593" s="246" t="s">
        <v>11624</v>
      </c>
      <c r="D6593" s="247">
        <v>0.95</v>
      </c>
    </row>
    <row r="6594" spans="1:4" ht="13.5" x14ac:dyDescent="0.25">
      <c r="A6594" s="246">
        <v>100937</v>
      </c>
      <c r="B6594" s="246" t="s">
        <v>11843</v>
      </c>
      <c r="C6594" s="246" t="s">
        <v>11624</v>
      </c>
      <c r="D6594" s="247">
        <v>7.19</v>
      </c>
    </row>
    <row r="6595" spans="1:4" ht="13.5" x14ac:dyDescent="0.25">
      <c r="A6595" s="246">
        <v>100938</v>
      </c>
      <c r="B6595" s="246" t="s">
        <v>11844</v>
      </c>
      <c r="C6595" s="246" t="s">
        <v>11624</v>
      </c>
      <c r="D6595" s="247">
        <v>5.13</v>
      </c>
    </row>
    <row r="6596" spans="1:4" ht="13.5" x14ac:dyDescent="0.25">
      <c r="A6596" s="246">
        <v>100939</v>
      </c>
      <c r="B6596" s="246" t="s">
        <v>11845</v>
      </c>
      <c r="C6596" s="246" t="s">
        <v>11624</v>
      </c>
      <c r="D6596" s="247">
        <v>5.61</v>
      </c>
    </row>
    <row r="6597" spans="1:4" ht="13.5" x14ac:dyDescent="0.25">
      <c r="A6597" s="246">
        <v>100940</v>
      </c>
      <c r="B6597" s="246" t="s">
        <v>11846</v>
      </c>
      <c r="C6597" s="246" t="s">
        <v>11624</v>
      </c>
      <c r="D6597" s="247">
        <v>4.84</v>
      </c>
    </row>
    <row r="6598" spans="1:4" ht="13.5" x14ac:dyDescent="0.25">
      <c r="A6598" s="246">
        <v>100941</v>
      </c>
      <c r="B6598" s="246" t="s">
        <v>11847</v>
      </c>
      <c r="C6598" s="246" t="s">
        <v>10670</v>
      </c>
      <c r="D6598" s="247">
        <v>4.79</v>
      </c>
    </row>
    <row r="6599" spans="1:4" ht="13.5" x14ac:dyDescent="0.25">
      <c r="A6599" s="246">
        <v>100942</v>
      </c>
      <c r="B6599" s="246" t="s">
        <v>11848</v>
      </c>
      <c r="C6599" s="246" t="s">
        <v>10670</v>
      </c>
      <c r="D6599" s="247">
        <v>3.42</v>
      </c>
    </row>
    <row r="6600" spans="1:4" ht="13.5" x14ac:dyDescent="0.25">
      <c r="A6600" s="246">
        <v>100943</v>
      </c>
      <c r="B6600" s="246" t="s">
        <v>11849</v>
      </c>
      <c r="C6600" s="246" t="s">
        <v>10670</v>
      </c>
      <c r="D6600" s="247">
        <v>3.73</v>
      </c>
    </row>
    <row r="6601" spans="1:4" ht="13.5" x14ac:dyDescent="0.25">
      <c r="A6601" s="246">
        <v>100944</v>
      </c>
      <c r="B6601" s="246" t="s">
        <v>11850</v>
      </c>
      <c r="C6601" s="246" t="s">
        <v>10670</v>
      </c>
      <c r="D6601" s="247">
        <v>3.23</v>
      </c>
    </row>
    <row r="6602" spans="1:4" ht="13.5" x14ac:dyDescent="0.25">
      <c r="A6602" s="246">
        <v>100945</v>
      </c>
      <c r="B6602" s="246" t="s">
        <v>11851</v>
      </c>
      <c r="C6602" s="246" t="s">
        <v>10670</v>
      </c>
      <c r="D6602" s="247">
        <v>2.23</v>
      </c>
    </row>
    <row r="6603" spans="1:4" ht="13.5" x14ac:dyDescent="0.25">
      <c r="A6603" s="246">
        <v>100946</v>
      </c>
      <c r="B6603" s="246" t="s">
        <v>11852</v>
      </c>
      <c r="C6603" s="246" t="s">
        <v>10670</v>
      </c>
      <c r="D6603" s="247">
        <v>1.93</v>
      </c>
    </row>
    <row r="6604" spans="1:4" ht="13.5" x14ac:dyDescent="0.25">
      <c r="A6604" s="246">
        <v>100947</v>
      </c>
      <c r="B6604" s="246" t="s">
        <v>11853</v>
      </c>
      <c r="C6604" s="246" t="s">
        <v>10670</v>
      </c>
      <c r="D6604" s="247">
        <v>1.78</v>
      </c>
    </row>
    <row r="6605" spans="1:4" ht="13.5" x14ac:dyDescent="0.25">
      <c r="A6605" s="246">
        <v>100948</v>
      </c>
      <c r="B6605" s="246" t="s">
        <v>11854</v>
      </c>
      <c r="C6605" s="246" t="s">
        <v>10670</v>
      </c>
      <c r="D6605" s="247">
        <v>0.7</v>
      </c>
    </row>
    <row r="6606" spans="1:4" ht="13.5" x14ac:dyDescent="0.25">
      <c r="A6606" s="246">
        <v>100949</v>
      </c>
      <c r="B6606" s="246" t="s">
        <v>11855</v>
      </c>
      <c r="C6606" s="246" t="s">
        <v>10670</v>
      </c>
      <c r="D6606" s="247">
        <v>5.33</v>
      </c>
    </row>
    <row r="6607" spans="1:4" ht="13.5" x14ac:dyDescent="0.25">
      <c r="A6607" s="246">
        <v>100950</v>
      </c>
      <c r="B6607" s="246" t="s">
        <v>11856</v>
      </c>
      <c r="C6607" s="246" t="s">
        <v>10670</v>
      </c>
      <c r="D6607" s="247">
        <v>2.93</v>
      </c>
    </row>
    <row r="6608" spans="1:4" ht="13.5" x14ac:dyDescent="0.25">
      <c r="A6608" s="246">
        <v>100951</v>
      </c>
      <c r="B6608" s="246" t="s">
        <v>11857</v>
      </c>
      <c r="C6608" s="246" t="s">
        <v>10670</v>
      </c>
      <c r="D6608" s="247">
        <v>2.5299999999999998</v>
      </c>
    </row>
    <row r="6609" spans="1:4" ht="13.5" x14ac:dyDescent="0.25">
      <c r="A6609" s="246">
        <v>100952</v>
      </c>
      <c r="B6609" s="246" t="s">
        <v>11858</v>
      </c>
      <c r="C6609" s="246" t="s">
        <v>10670</v>
      </c>
      <c r="D6609" s="247">
        <v>2.3199999999999998</v>
      </c>
    </row>
    <row r="6610" spans="1:4" ht="13.5" x14ac:dyDescent="0.25">
      <c r="A6610" s="246">
        <v>100953</v>
      </c>
      <c r="B6610" s="246" t="s">
        <v>11859</v>
      </c>
      <c r="C6610" s="246" t="s">
        <v>10670</v>
      </c>
      <c r="D6610" s="247">
        <v>0.92</v>
      </c>
    </row>
    <row r="6611" spans="1:4" ht="13.5" x14ac:dyDescent="0.25">
      <c r="A6611" s="246">
        <v>100954</v>
      </c>
      <c r="B6611" s="246" t="s">
        <v>11860</v>
      </c>
      <c r="C6611" s="246" t="s">
        <v>10670</v>
      </c>
      <c r="D6611" s="247">
        <v>6.96</v>
      </c>
    </row>
    <row r="6612" spans="1:4" ht="13.5" x14ac:dyDescent="0.25">
      <c r="A6612" s="246">
        <v>100955</v>
      </c>
      <c r="B6612" s="246" t="s">
        <v>11861</v>
      </c>
      <c r="C6612" s="246" t="s">
        <v>11624</v>
      </c>
      <c r="D6612" s="247">
        <v>4.2699999999999996</v>
      </c>
    </row>
    <row r="6613" spans="1:4" ht="13.5" x14ac:dyDescent="0.25">
      <c r="A6613" s="246">
        <v>100956</v>
      </c>
      <c r="B6613" s="246" t="s">
        <v>11862</v>
      </c>
      <c r="C6613" s="246" t="s">
        <v>11624</v>
      </c>
      <c r="D6613" s="247">
        <v>3.71</v>
      </c>
    </row>
    <row r="6614" spans="1:4" ht="13.5" x14ac:dyDescent="0.25">
      <c r="A6614" s="246">
        <v>100957</v>
      </c>
      <c r="B6614" s="246" t="s">
        <v>11863</v>
      </c>
      <c r="C6614" s="246" t="s">
        <v>11624</v>
      </c>
      <c r="D6614" s="247">
        <v>3.39</v>
      </c>
    </row>
    <row r="6615" spans="1:4" ht="13.5" x14ac:dyDescent="0.25">
      <c r="A6615" s="246">
        <v>100958</v>
      </c>
      <c r="B6615" s="246" t="s">
        <v>11864</v>
      </c>
      <c r="C6615" s="246" t="s">
        <v>11624</v>
      </c>
      <c r="D6615" s="247">
        <v>1.36</v>
      </c>
    </row>
    <row r="6616" spans="1:4" ht="13.5" x14ac:dyDescent="0.25">
      <c r="A6616" s="246">
        <v>100959</v>
      </c>
      <c r="B6616" s="246" t="s">
        <v>11865</v>
      </c>
      <c r="C6616" s="246" t="s">
        <v>11624</v>
      </c>
      <c r="D6616" s="247">
        <v>10.19</v>
      </c>
    </row>
    <row r="6617" spans="1:4" ht="13.5" x14ac:dyDescent="0.25">
      <c r="A6617" s="246">
        <v>100960</v>
      </c>
      <c r="B6617" s="246" t="s">
        <v>11866</v>
      </c>
      <c r="C6617" s="246" t="s">
        <v>11624</v>
      </c>
      <c r="D6617" s="247">
        <v>3.11</v>
      </c>
    </row>
    <row r="6618" spans="1:4" ht="13.5" x14ac:dyDescent="0.25">
      <c r="A6618" s="246">
        <v>100961</v>
      </c>
      <c r="B6618" s="246" t="s">
        <v>11867</v>
      </c>
      <c r="C6618" s="246" t="s">
        <v>11624</v>
      </c>
      <c r="D6618" s="247">
        <v>2.69</v>
      </c>
    </row>
    <row r="6619" spans="1:4" ht="13.5" x14ac:dyDescent="0.25">
      <c r="A6619" s="246">
        <v>100962</v>
      </c>
      <c r="B6619" s="246" t="s">
        <v>11868</v>
      </c>
      <c r="C6619" s="246" t="s">
        <v>11624</v>
      </c>
      <c r="D6619" s="247">
        <v>2.4500000000000002</v>
      </c>
    </row>
    <row r="6620" spans="1:4" ht="13.5" x14ac:dyDescent="0.25">
      <c r="A6620" s="246">
        <v>100963</v>
      </c>
      <c r="B6620" s="246" t="s">
        <v>11869</v>
      </c>
      <c r="C6620" s="246" t="s">
        <v>11624</v>
      </c>
      <c r="D6620" s="247">
        <v>0.97</v>
      </c>
    </row>
    <row r="6621" spans="1:4" ht="13.5" x14ac:dyDescent="0.25">
      <c r="A6621" s="246">
        <v>100964</v>
      </c>
      <c r="B6621" s="246" t="s">
        <v>11870</v>
      </c>
      <c r="C6621" s="246" t="s">
        <v>11624</v>
      </c>
      <c r="D6621" s="247">
        <v>7.46</v>
      </c>
    </row>
    <row r="6622" spans="1:4" ht="13.5" x14ac:dyDescent="0.25">
      <c r="A6622" s="246">
        <v>100973</v>
      </c>
      <c r="B6622" s="246" t="s">
        <v>11871</v>
      </c>
      <c r="C6622" s="246" t="s">
        <v>6703</v>
      </c>
      <c r="D6622" s="247">
        <v>7.07</v>
      </c>
    </row>
    <row r="6623" spans="1:4" ht="13.5" x14ac:dyDescent="0.25">
      <c r="A6623" s="246">
        <v>100974</v>
      </c>
      <c r="B6623" s="246" t="s">
        <v>11872</v>
      </c>
      <c r="C6623" s="246" t="s">
        <v>6703</v>
      </c>
      <c r="D6623" s="247">
        <v>6.16</v>
      </c>
    </row>
    <row r="6624" spans="1:4" ht="13.5" x14ac:dyDescent="0.25">
      <c r="A6624" s="246">
        <v>100975</v>
      </c>
      <c r="B6624" s="246" t="s">
        <v>11873</v>
      </c>
      <c r="C6624" s="246" t="s">
        <v>6703</v>
      </c>
      <c r="D6624" s="247">
        <v>7.26</v>
      </c>
    </row>
    <row r="6625" spans="1:4" ht="13.5" x14ac:dyDescent="0.25">
      <c r="A6625" s="246">
        <v>100965</v>
      </c>
      <c r="B6625" s="246" t="s">
        <v>11874</v>
      </c>
      <c r="C6625" s="246" t="s">
        <v>10670</v>
      </c>
      <c r="D6625" s="247">
        <v>1.56</v>
      </c>
    </row>
    <row r="6626" spans="1:4" ht="13.5" x14ac:dyDescent="0.25">
      <c r="A6626" s="246">
        <v>100966</v>
      </c>
      <c r="B6626" s="246" t="s">
        <v>11875</v>
      </c>
      <c r="C6626" s="246" t="s">
        <v>10670</v>
      </c>
      <c r="D6626" s="247">
        <v>1.34</v>
      </c>
    </row>
    <row r="6627" spans="1:4" ht="13.5" x14ac:dyDescent="0.25">
      <c r="A6627" s="246">
        <v>100969</v>
      </c>
      <c r="B6627" s="246" t="s">
        <v>11876</v>
      </c>
      <c r="C6627" s="246" t="s">
        <v>10670</v>
      </c>
      <c r="D6627" s="247">
        <v>2.0699999999999998</v>
      </c>
    </row>
    <row r="6628" spans="1:4" ht="13.5" x14ac:dyDescent="0.25">
      <c r="A6628" s="246">
        <v>100970</v>
      </c>
      <c r="B6628" s="246" t="s">
        <v>11877</v>
      </c>
      <c r="C6628" s="246" t="s">
        <v>10670</v>
      </c>
      <c r="D6628" s="247">
        <v>1.75</v>
      </c>
    </row>
    <row r="6629" spans="1:4" ht="13.5" x14ac:dyDescent="0.25">
      <c r="A6629" s="246">
        <v>102330</v>
      </c>
      <c r="B6629" s="246" t="s">
        <v>11878</v>
      </c>
      <c r="C6629" s="246" t="s">
        <v>10670</v>
      </c>
      <c r="D6629" s="247">
        <v>1.24</v>
      </c>
    </row>
    <row r="6630" spans="1:4" ht="13.5" x14ac:dyDescent="0.25">
      <c r="A6630" s="246">
        <v>102331</v>
      </c>
      <c r="B6630" s="246" t="s">
        <v>11879</v>
      </c>
      <c r="C6630" s="246" t="s">
        <v>10670</v>
      </c>
      <c r="D6630" s="247">
        <v>0.49</v>
      </c>
    </row>
    <row r="6631" spans="1:4" ht="13.5" x14ac:dyDescent="0.25">
      <c r="A6631" s="246">
        <v>102332</v>
      </c>
      <c r="B6631" s="246" t="s">
        <v>11880</v>
      </c>
      <c r="C6631" s="246" t="s">
        <v>10670</v>
      </c>
      <c r="D6631" s="247">
        <v>1.63</v>
      </c>
    </row>
    <row r="6632" spans="1:4" ht="13.5" x14ac:dyDescent="0.25">
      <c r="A6632" s="246">
        <v>102333</v>
      </c>
      <c r="B6632" s="246" t="s">
        <v>11881</v>
      </c>
      <c r="C6632" s="246" t="s">
        <v>10670</v>
      </c>
      <c r="D6632" s="247">
        <v>0.65</v>
      </c>
    </row>
    <row r="6633" spans="1:4" ht="13.5" x14ac:dyDescent="0.25">
      <c r="A6633" s="246">
        <v>101019</v>
      </c>
      <c r="B6633" s="246" t="s">
        <v>11882</v>
      </c>
      <c r="C6633" s="246" t="s">
        <v>10968</v>
      </c>
      <c r="D6633" s="247">
        <v>452.99</v>
      </c>
    </row>
    <row r="6634" spans="1:4" ht="13.5" x14ac:dyDescent="0.25">
      <c r="A6634" s="246">
        <v>101479</v>
      </c>
      <c r="B6634" s="246" t="s">
        <v>11883</v>
      </c>
      <c r="C6634" s="246" t="s">
        <v>10968</v>
      </c>
      <c r="D6634" s="247">
        <v>131.97999999999999</v>
      </c>
    </row>
    <row r="6635" spans="1:4" ht="13.5" x14ac:dyDescent="0.25">
      <c r="A6635" s="246">
        <v>102568</v>
      </c>
      <c r="B6635" s="246" t="s">
        <v>11884</v>
      </c>
      <c r="C6635" s="246" t="s">
        <v>10968</v>
      </c>
      <c r="D6635" s="247">
        <v>224.83</v>
      </c>
    </row>
    <row r="6636" spans="1:4" ht="13.5" x14ac:dyDescent="0.25">
      <c r="A6636" s="246">
        <v>100976</v>
      </c>
      <c r="B6636" s="246" t="s">
        <v>11885</v>
      </c>
      <c r="C6636" s="246" t="s">
        <v>6703</v>
      </c>
      <c r="D6636" s="247">
        <v>7.2</v>
      </c>
    </row>
    <row r="6637" spans="1:4" ht="13.5" x14ac:dyDescent="0.25">
      <c r="A6637" s="246">
        <v>100977</v>
      </c>
      <c r="B6637" s="246" t="s">
        <v>11886</v>
      </c>
      <c r="C6637" s="246" t="s">
        <v>6703</v>
      </c>
      <c r="D6637" s="247">
        <v>6.2</v>
      </c>
    </row>
    <row r="6638" spans="1:4" ht="13.5" x14ac:dyDescent="0.25">
      <c r="A6638" s="246">
        <v>100978</v>
      </c>
      <c r="B6638" s="246" t="s">
        <v>11887</v>
      </c>
      <c r="C6638" s="246" t="s">
        <v>6703</v>
      </c>
      <c r="D6638" s="247">
        <v>5.07</v>
      </c>
    </row>
    <row r="6639" spans="1:4" ht="13.5" x14ac:dyDescent="0.25">
      <c r="A6639" s="246">
        <v>100979</v>
      </c>
      <c r="B6639" s="246" t="s">
        <v>11888</v>
      </c>
      <c r="C6639" s="246" t="s">
        <v>6703</v>
      </c>
      <c r="D6639" s="247">
        <v>5.66</v>
      </c>
    </row>
    <row r="6640" spans="1:4" ht="13.5" x14ac:dyDescent="0.25">
      <c r="A6640" s="246">
        <v>100980</v>
      </c>
      <c r="B6640" s="246" t="s">
        <v>11889</v>
      </c>
      <c r="C6640" s="246" t="s">
        <v>6703</v>
      </c>
      <c r="D6640" s="247">
        <v>5.41</v>
      </c>
    </row>
    <row r="6641" spans="1:4" ht="13.5" x14ac:dyDescent="0.25">
      <c r="A6641" s="246">
        <v>100981</v>
      </c>
      <c r="B6641" s="246" t="s">
        <v>11890</v>
      </c>
      <c r="C6641" s="246" t="s">
        <v>6703</v>
      </c>
      <c r="D6641" s="247">
        <v>7.6</v>
      </c>
    </row>
    <row r="6642" spans="1:4" ht="13.5" x14ac:dyDescent="0.25">
      <c r="A6642" s="246">
        <v>100982</v>
      </c>
      <c r="B6642" s="246" t="s">
        <v>11891</v>
      </c>
      <c r="C6642" s="246" t="s">
        <v>6703</v>
      </c>
      <c r="D6642" s="247">
        <v>6.62</v>
      </c>
    </row>
    <row r="6643" spans="1:4" ht="13.5" x14ac:dyDescent="0.25">
      <c r="A6643" s="246">
        <v>100983</v>
      </c>
      <c r="B6643" s="246" t="s">
        <v>11892</v>
      </c>
      <c r="C6643" s="246" t="s">
        <v>6703</v>
      </c>
      <c r="D6643" s="247">
        <v>7.69</v>
      </c>
    </row>
    <row r="6644" spans="1:4" ht="13.5" x14ac:dyDescent="0.25">
      <c r="A6644" s="246">
        <v>100984</v>
      </c>
      <c r="B6644" s="246" t="s">
        <v>11893</v>
      </c>
      <c r="C6644" s="246" t="s">
        <v>6703</v>
      </c>
      <c r="D6644" s="247">
        <v>7.61</v>
      </c>
    </row>
    <row r="6645" spans="1:4" ht="13.5" x14ac:dyDescent="0.25">
      <c r="A6645" s="246">
        <v>100985</v>
      </c>
      <c r="B6645" s="246" t="s">
        <v>11894</v>
      </c>
      <c r="C6645" s="246" t="s">
        <v>6703</v>
      </c>
      <c r="D6645" s="247">
        <v>5.97</v>
      </c>
    </row>
    <row r="6646" spans="1:4" ht="13.5" x14ac:dyDescent="0.25">
      <c r="A6646" s="246">
        <v>100986</v>
      </c>
      <c r="B6646" s="246" t="s">
        <v>11895</v>
      </c>
      <c r="C6646" s="246" t="s">
        <v>6703</v>
      </c>
      <c r="D6646" s="247">
        <v>6.19</v>
      </c>
    </row>
    <row r="6647" spans="1:4" ht="13.5" x14ac:dyDescent="0.25">
      <c r="A6647" s="246">
        <v>100987</v>
      </c>
      <c r="B6647" s="246" t="s">
        <v>11896</v>
      </c>
      <c r="C6647" s="246" t="s">
        <v>6703</v>
      </c>
      <c r="D6647" s="247">
        <v>8.84</v>
      </c>
    </row>
    <row r="6648" spans="1:4" ht="13.5" x14ac:dyDescent="0.25">
      <c r="A6648" s="246">
        <v>100988</v>
      </c>
      <c r="B6648" s="246" t="s">
        <v>11897</v>
      </c>
      <c r="C6648" s="246" t="s">
        <v>6703</v>
      </c>
      <c r="D6648" s="247">
        <v>9.48</v>
      </c>
    </row>
    <row r="6649" spans="1:4" ht="13.5" x14ac:dyDescent="0.25">
      <c r="A6649" s="246">
        <v>100989</v>
      </c>
      <c r="B6649" s="246" t="s">
        <v>11898</v>
      </c>
      <c r="C6649" s="246" t="s">
        <v>10968</v>
      </c>
      <c r="D6649" s="247">
        <v>4.71</v>
      </c>
    </row>
    <row r="6650" spans="1:4" ht="13.5" x14ac:dyDescent="0.25">
      <c r="A6650" s="246">
        <v>100990</v>
      </c>
      <c r="B6650" s="246" t="s">
        <v>11899</v>
      </c>
      <c r="C6650" s="246" t="s">
        <v>10968</v>
      </c>
      <c r="D6650" s="247">
        <v>4.12</v>
      </c>
    </row>
    <row r="6651" spans="1:4" ht="13.5" x14ac:dyDescent="0.25">
      <c r="A6651" s="246">
        <v>100991</v>
      </c>
      <c r="B6651" s="246" t="s">
        <v>11900</v>
      </c>
      <c r="C6651" s="246" t="s">
        <v>10968</v>
      </c>
      <c r="D6651" s="247">
        <v>4.8600000000000003</v>
      </c>
    </row>
    <row r="6652" spans="1:4" ht="13.5" x14ac:dyDescent="0.25">
      <c r="A6652" s="246">
        <v>100992</v>
      </c>
      <c r="B6652" s="246" t="s">
        <v>11901</v>
      </c>
      <c r="C6652" s="246" t="s">
        <v>10968</v>
      </c>
      <c r="D6652" s="247">
        <v>4.8099999999999996</v>
      </c>
    </row>
    <row r="6653" spans="1:4" ht="13.5" x14ac:dyDescent="0.25">
      <c r="A6653" s="246">
        <v>100993</v>
      </c>
      <c r="B6653" s="246" t="s">
        <v>11902</v>
      </c>
      <c r="C6653" s="246" t="s">
        <v>10968</v>
      </c>
      <c r="D6653" s="247">
        <v>4.13</v>
      </c>
    </row>
    <row r="6654" spans="1:4" ht="13.5" x14ac:dyDescent="0.25">
      <c r="A6654" s="246">
        <v>100994</v>
      </c>
      <c r="B6654" s="246" t="s">
        <v>11903</v>
      </c>
      <c r="C6654" s="246" t="s">
        <v>10968</v>
      </c>
      <c r="D6654" s="247">
        <v>3.36</v>
      </c>
    </row>
    <row r="6655" spans="1:4" ht="13.5" x14ac:dyDescent="0.25">
      <c r="A6655" s="246">
        <v>100995</v>
      </c>
      <c r="B6655" s="246" t="s">
        <v>11904</v>
      </c>
      <c r="C6655" s="246" t="s">
        <v>10968</v>
      </c>
      <c r="D6655" s="247">
        <v>3.78</v>
      </c>
    </row>
    <row r="6656" spans="1:4" ht="13.5" x14ac:dyDescent="0.25">
      <c r="A6656" s="246">
        <v>100996</v>
      </c>
      <c r="B6656" s="246" t="s">
        <v>11905</v>
      </c>
      <c r="C6656" s="246" t="s">
        <v>10968</v>
      </c>
      <c r="D6656" s="247">
        <v>3.6</v>
      </c>
    </row>
    <row r="6657" spans="1:4" ht="13.5" x14ac:dyDescent="0.25">
      <c r="A6657" s="246">
        <v>100997</v>
      </c>
      <c r="B6657" s="246" t="s">
        <v>11906</v>
      </c>
      <c r="C6657" s="246" t="s">
        <v>10968</v>
      </c>
      <c r="D6657" s="247">
        <v>5.07</v>
      </c>
    </row>
    <row r="6658" spans="1:4" ht="13.5" x14ac:dyDescent="0.25">
      <c r="A6658" s="246">
        <v>100998</v>
      </c>
      <c r="B6658" s="246" t="s">
        <v>11907</v>
      </c>
      <c r="C6658" s="246" t="s">
        <v>10968</v>
      </c>
      <c r="D6658" s="247">
        <v>4.42</v>
      </c>
    </row>
    <row r="6659" spans="1:4" ht="13.5" x14ac:dyDescent="0.25">
      <c r="A6659" s="246">
        <v>100999</v>
      </c>
      <c r="B6659" s="246" t="s">
        <v>11908</v>
      </c>
      <c r="C6659" s="246" t="s">
        <v>10968</v>
      </c>
      <c r="D6659" s="247">
        <v>5.14</v>
      </c>
    </row>
    <row r="6660" spans="1:4" ht="13.5" x14ac:dyDescent="0.25">
      <c r="A6660" s="246">
        <v>101000</v>
      </c>
      <c r="B6660" s="246" t="s">
        <v>11909</v>
      </c>
      <c r="C6660" s="246" t="s">
        <v>10968</v>
      </c>
      <c r="D6660" s="247">
        <v>5.07</v>
      </c>
    </row>
    <row r="6661" spans="1:4" ht="13.5" x14ac:dyDescent="0.25">
      <c r="A6661" s="246">
        <v>101001</v>
      </c>
      <c r="B6661" s="246" t="s">
        <v>11910</v>
      </c>
      <c r="C6661" s="246" t="s">
        <v>10968</v>
      </c>
      <c r="D6661" s="247">
        <v>3.98</v>
      </c>
    </row>
    <row r="6662" spans="1:4" ht="13.5" x14ac:dyDescent="0.25">
      <c r="A6662" s="246">
        <v>101002</v>
      </c>
      <c r="B6662" s="246" t="s">
        <v>11911</v>
      </c>
      <c r="C6662" s="246" t="s">
        <v>10968</v>
      </c>
      <c r="D6662" s="247">
        <v>4.12</v>
      </c>
    </row>
    <row r="6663" spans="1:4" ht="13.5" x14ac:dyDescent="0.25">
      <c r="A6663" s="246">
        <v>101003</v>
      </c>
      <c r="B6663" s="246" t="s">
        <v>11912</v>
      </c>
      <c r="C6663" s="246" t="s">
        <v>10968</v>
      </c>
      <c r="D6663" s="247">
        <v>5.88</v>
      </c>
    </row>
    <row r="6664" spans="1:4" ht="13.5" x14ac:dyDescent="0.25">
      <c r="A6664" s="246">
        <v>101004</v>
      </c>
      <c r="B6664" s="246" t="s">
        <v>11913</v>
      </c>
      <c r="C6664" s="246" t="s">
        <v>10968</v>
      </c>
      <c r="D6664" s="247">
        <v>6.32</v>
      </c>
    </row>
    <row r="6665" spans="1:4" ht="13.5" x14ac:dyDescent="0.25">
      <c r="A6665" s="246">
        <v>101005</v>
      </c>
      <c r="B6665" s="246" t="s">
        <v>11914</v>
      </c>
      <c r="C6665" s="246" t="s">
        <v>6703</v>
      </c>
      <c r="D6665" s="247">
        <v>16.260000000000002</v>
      </c>
    </row>
    <row r="6666" spans="1:4" ht="13.5" x14ac:dyDescent="0.25">
      <c r="A6666" s="246">
        <v>101006</v>
      </c>
      <c r="B6666" s="246" t="s">
        <v>11915</v>
      </c>
      <c r="C6666" s="246" t="s">
        <v>6703</v>
      </c>
      <c r="D6666" s="247">
        <v>17.690000000000001</v>
      </c>
    </row>
    <row r="6667" spans="1:4" ht="13.5" x14ac:dyDescent="0.25">
      <c r="A6667" s="246">
        <v>101007</v>
      </c>
      <c r="B6667" s="246" t="s">
        <v>11916</v>
      </c>
      <c r="C6667" s="246" t="s">
        <v>6703</v>
      </c>
      <c r="D6667" s="247">
        <v>4.71</v>
      </c>
    </row>
    <row r="6668" spans="1:4" ht="13.5" x14ac:dyDescent="0.25">
      <c r="A6668" s="246">
        <v>101008</v>
      </c>
      <c r="B6668" s="246" t="s">
        <v>11917</v>
      </c>
      <c r="C6668" s="246" t="s">
        <v>6703</v>
      </c>
      <c r="D6668" s="247">
        <v>4.68</v>
      </c>
    </row>
    <row r="6669" spans="1:4" ht="13.5" x14ac:dyDescent="0.25">
      <c r="A6669" s="246">
        <v>101009</v>
      </c>
      <c r="B6669" s="246" t="s">
        <v>11918</v>
      </c>
      <c r="C6669" s="246" t="s">
        <v>10968</v>
      </c>
      <c r="D6669" s="247">
        <v>35.31</v>
      </c>
    </row>
    <row r="6670" spans="1:4" ht="13.5" x14ac:dyDescent="0.25">
      <c r="A6670" s="246">
        <v>101010</v>
      </c>
      <c r="B6670" s="246" t="s">
        <v>11919</v>
      </c>
      <c r="C6670" s="246" t="s">
        <v>10968</v>
      </c>
      <c r="D6670" s="247">
        <v>22.24</v>
      </c>
    </row>
    <row r="6671" spans="1:4" ht="13.5" x14ac:dyDescent="0.25">
      <c r="A6671" s="246">
        <v>101013</v>
      </c>
      <c r="B6671" s="246" t="s">
        <v>11920</v>
      </c>
      <c r="C6671" s="246" t="s">
        <v>10968</v>
      </c>
      <c r="D6671" s="247">
        <v>36.75</v>
      </c>
    </row>
    <row r="6672" spans="1:4" ht="13.5" x14ac:dyDescent="0.25">
      <c r="A6672" s="246">
        <v>101014</v>
      </c>
      <c r="B6672" s="246" t="s">
        <v>11921</v>
      </c>
      <c r="C6672" s="246" t="s">
        <v>10968</v>
      </c>
      <c r="D6672" s="247">
        <v>33.67</v>
      </c>
    </row>
    <row r="6673" spans="1:4" ht="13.5" x14ac:dyDescent="0.25">
      <c r="A6673" s="246">
        <v>101015</v>
      </c>
      <c r="B6673" s="246" t="s">
        <v>11922</v>
      </c>
      <c r="C6673" s="246" t="s">
        <v>10968</v>
      </c>
      <c r="D6673" s="247">
        <v>27.65</v>
      </c>
    </row>
    <row r="6674" spans="1:4" ht="13.5" x14ac:dyDescent="0.25">
      <c r="A6674" s="246">
        <v>101016</v>
      </c>
      <c r="B6674" s="246" t="s">
        <v>11923</v>
      </c>
      <c r="C6674" s="246" t="s">
        <v>10968</v>
      </c>
      <c r="D6674" s="247">
        <v>32.020000000000003</v>
      </c>
    </row>
    <row r="6675" spans="1:4" ht="13.5" x14ac:dyDescent="0.25">
      <c r="A6675" s="246">
        <v>101017</v>
      </c>
      <c r="B6675" s="246" t="s">
        <v>11924</v>
      </c>
      <c r="C6675" s="246" t="s">
        <v>10968</v>
      </c>
      <c r="D6675" s="247">
        <v>24.27</v>
      </c>
    </row>
    <row r="6676" spans="1:4" ht="13.5" x14ac:dyDescent="0.25">
      <c r="A6676" s="246">
        <v>101018</v>
      </c>
      <c r="B6676" s="246" t="s">
        <v>11925</v>
      </c>
      <c r="C6676" s="246" t="s">
        <v>10968</v>
      </c>
      <c r="D6676" s="247">
        <v>19.940000000000001</v>
      </c>
    </row>
    <row r="6677" spans="1:4" ht="13.5" x14ac:dyDescent="0.25">
      <c r="A6677" s="246">
        <v>101463</v>
      </c>
      <c r="B6677" s="246" t="s">
        <v>11926</v>
      </c>
      <c r="C6677" s="246" t="s">
        <v>10968</v>
      </c>
      <c r="D6677" s="247">
        <v>36.869999999999997</v>
      </c>
    </row>
    <row r="6678" spans="1:4" ht="13.5" x14ac:dyDescent="0.25">
      <c r="A6678" s="246">
        <v>101464</v>
      </c>
      <c r="B6678" s="246" t="s">
        <v>11927</v>
      </c>
      <c r="C6678" s="246" t="s">
        <v>10968</v>
      </c>
      <c r="D6678" s="247">
        <v>28.31</v>
      </c>
    </row>
    <row r="6679" spans="1:4" ht="13.5" x14ac:dyDescent="0.25">
      <c r="A6679" s="246">
        <v>101465</v>
      </c>
      <c r="B6679" s="246" t="s">
        <v>11928</v>
      </c>
      <c r="C6679" s="246" t="s">
        <v>10968</v>
      </c>
      <c r="D6679" s="247">
        <v>21.65</v>
      </c>
    </row>
    <row r="6680" spans="1:4" ht="13.5" x14ac:dyDescent="0.25">
      <c r="A6680" s="246">
        <v>101466</v>
      </c>
      <c r="B6680" s="246" t="s">
        <v>11929</v>
      </c>
      <c r="C6680" s="246" t="s">
        <v>10968</v>
      </c>
      <c r="D6680" s="247">
        <v>17.61</v>
      </c>
    </row>
    <row r="6681" spans="1:4" ht="13.5" x14ac:dyDescent="0.25">
      <c r="A6681" s="246">
        <v>101467</v>
      </c>
      <c r="B6681" s="246" t="s">
        <v>11930</v>
      </c>
      <c r="C6681" s="246" t="s">
        <v>10968</v>
      </c>
      <c r="D6681" s="247">
        <v>14.73</v>
      </c>
    </row>
    <row r="6682" spans="1:4" ht="13.5" x14ac:dyDescent="0.25">
      <c r="A6682" s="246">
        <v>101468</v>
      </c>
      <c r="B6682" s="246" t="s">
        <v>11931</v>
      </c>
      <c r="C6682" s="246" t="s">
        <v>10968</v>
      </c>
      <c r="D6682" s="247">
        <v>13.47</v>
      </c>
    </row>
    <row r="6683" spans="1:4" ht="13.5" x14ac:dyDescent="0.25">
      <c r="A6683" s="246">
        <v>101469</v>
      </c>
      <c r="B6683" s="246" t="s">
        <v>11932</v>
      </c>
      <c r="C6683" s="246" t="s">
        <v>10968</v>
      </c>
      <c r="D6683" s="247">
        <v>30.17</v>
      </c>
    </row>
    <row r="6684" spans="1:4" ht="13.5" x14ac:dyDescent="0.25">
      <c r="A6684" s="246">
        <v>101470</v>
      </c>
      <c r="B6684" s="246" t="s">
        <v>11933</v>
      </c>
      <c r="C6684" s="246" t="s">
        <v>10968</v>
      </c>
      <c r="D6684" s="247">
        <v>23.95</v>
      </c>
    </row>
    <row r="6685" spans="1:4" ht="13.5" x14ac:dyDescent="0.25">
      <c r="A6685" s="246">
        <v>101471</v>
      </c>
      <c r="B6685" s="246" t="s">
        <v>11934</v>
      </c>
      <c r="C6685" s="246" t="s">
        <v>10968</v>
      </c>
      <c r="D6685" s="247">
        <v>20.54</v>
      </c>
    </row>
    <row r="6686" spans="1:4" ht="13.5" x14ac:dyDescent="0.25">
      <c r="A6686" s="246">
        <v>101472</v>
      </c>
      <c r="B6686" s="246" t="s">
        <v>11935</v>
      </c>
      <c r="C6686" s="246" t="s">
        <v>10968</v>
      </c>
      <c r="D6686" s="247">
        <v>15.99</v>
      </c>
    </row>
    <row r="6687" spans="1:4" ht="13.5" x14ac:dyDescent="0.25">
      <c r="A6687" s="246">
        <v>101473</v>
      </c>
      <c r="B6687" s="246" t="s">
        <v>11936</v>
      </c>
      <c r="C6687" s="246" t="s">
        <v>10968</v>
      </c>
      <c r="D6687" s="247">
        <v>23.02</v>
      </c>
    </row>
    <row r="6688" spans="1:4" ht="13.5" x14ac:dyDescent="0.25">
      <c r="A6688" s="246">
        <v>101474</v>
      </c>
      <c r="B6688" s="246" t="s">
        <v>11937</v>
      </c>
      <c r="C6688" s="246" t="s">
        <v>10968</v>
      </c>
      <c r="D6688" s="247">
        <v>16.48</v>
      </c>
    </row>
    <row r="6689" spans="1:4" ht="13.5" x14ac:dyDescent="0.25">
      <c r="A6689" s="246">
        <v>101475</v>
      </c>
      <c r="B6689" s="246" t="s">
        <v>11938</v>
      </c>
      <c r="C6689" s="246" t="s">
        <v>10968</v>
      </c>
      <c r="D6689" s="247">
        <v>14.61</v>
      </c>
    </row>
    <row r="6690" spans="1:4" ht="13.5" x14ac:dyDescent="0.25">
      <c r="A6690" s="246">
        <v>101476</v>
      </c>
      <c r="B6690" s="246" t="s">
        <v>11939</v>
      </c>
      <c r="C6690" s="246" t="s">
        <v>10968</v>
      </c>
      <c r="D6690" s="247">
        <v>13.03</v>
      </c>
    </row>
    <row r="6691" spans="1:4" ht="13.5" x14ac:dyDescent="0.25">
      <c r="A6691" s="246">
        <v>101477</v>
      </c>
      <c r="B6691" s="246" t="s">
        <v>11940</v>
      </c>
      <c r="C6691" s="246" t="s">
        <v>10968</v>
      </c>
      <c r="D6691" s="247">
        <v>10.67</v>
      </c>
    </row>
    <row r="6692" spans="1:4" ht="13.5" x14ac:dyDescent="0.25">
      <c r="A6692" s="246">
        <v>101478</v>
      </c>
      <c r="B6692" s="246" t="s">
        <v>11941</v>
      </c>
      <c r="C6692" s="246" t="s">
        <v>10968</v>
      </c>
      <c r="D6692" s="247">
        <v>9.08</v>
      </c>
    </row>
    <row r="6693" spans="1:4" ht="13.5" x14ac:dyDescent="0.25">
      <c r="A6693" s="246">
        <v>101480</v>
      </c>
      <c r="B6693" s="246" t="s">
        <v>11942</v>
      </c>
      <c r="C6693" s="246" t="s">
        <v>10968</v>
      </c>
      <c r="D6693" s="247">
        <v>53.95</v>
      </c>
    </row>
    <row r="6694" spans="1:4" ht="13.5" x14ac:dyDescent="0.25">
      <c r="A6694" s="246">
        <v>101481</v>
      </c>
      <c r="B6694" s="246" t="s">
        <v>11943</v>
      </c>
      <c r="C6694" s="246" t="s">
        <v>10968</v>
      </c>
      <c r="D6694" s="247">
        <v>38.96</v>
      </c>
    </row>
    <row r="6695" spans="1:4" ht="13.5" x14ac:dyDescent="0.25">
      <c r="A6695" s="246">
        <v>101482</v>
      </c>
      <c r="B6695" s="246" t="s">
        <v>11944</v>
      </c>
      <c r="C6695" s="246" t="s">
        <v>10968</v>
      </c>
      <c r="D6695" s="247">
        <v>29.13</v>
      </c>
    </row>
    <row r="6696" spans="1:4" ht="13.5" x14ac:dyDescent="0.25">
      <c r="A6696" s="246">
        <v>101483</v>
      </c>
      <c r="B6696" s="246" t="s">
        <v>11945</v>
      </c>
      <c r="C6696" s="246" t="s">
        <v>10968</v>
      </c>
      <c r="D6696" s="247">
        <v>30.23</v>
      </c>
    </row>
    <row r="6697" spans="1:4" ht="13.5" x14ac:dyDescent="0.25">
      <c r="A6697" s="246">
        <v>101484</v>
      </c>
      <c r="B6697" s="246" t="s">
        <v>11946</v>
      </c>
      <c r="C6697" s="246" t="s">
        <v>10968</v>
      </c>
      <c r="D6697" s="247">
        <v>156.66999999999999</v>
      </c>
    </row>
    <row r="6698" spans="1:4" ht="13.5" x14ac:dyDescent="0.25">
      <c r="A6698" s="246">
        <v>101485</v>
      </c>
      <c r="B6698" s="246" t="s">
        <v>11947</v>
      </c>
      <c r="C6698" s="246" t="s">
        <v>10968</v>
      </c>
      <c r="D6698" s="247">
        <v>120.27</v>
      </c>
    </row>
    <row r="6699" spans="1:4" ht="13.5" x14ac:dyDescent="0.25">
      <c r="A6699" s="246">
        <v>101486</v>
      </c>
      <c r="B6699" s="246" t="s">
        <v>11948</v>
      </c>
      <c r="C6699" s="246" t="s">
        <v>10968</v>
      </c>
      <c r="D6699" s="247">
        <v>108.32</v>
      </c>
    </row>
    <row r="6700" spans="1:4" ht="13.5" x14ac:dyDescent="0.25">
      <c r="A6700" s="246">
        <v>101487</v>
      </c>
      <c r="B6700" s="246" t="s">
        <v>11949</v>
      </c>
      <c r="C6700" s="246" t="s">
        <v>10968</v>
      </c>
      <c r="D6700" s="247">
        <v>79.319999999999993</v>
      </c>
    </row>
    <row r="6701" spans="1:4" ht="13.5" x14ac:dyDescent="0.25">
      <c r="A6701" s="246">
        <v>101488</v>
      </c>
      <c r="B6701" s="246" t="s">
        <v>11950</v>
      </c>
      <c r="C6701" s="246" t="s">
        <v>10968</v>
      </c>
      <c r="D6701" s="247">
        <v>68.63</v>
      </c>
    </row>
    <row r="6702" spans="1:4" ht="13.5" x14ac:dyDescent="0.25">
      <c r="A6702" s="246">
        <v>101188</v>
      </c>
      <c r="B6702" s="246" t="s">
        <v>11951</v>
      </c>
      <c r="C6702" s="246" t="s">
        <v>5237</v>
      </c>
      <c r="D6702" s="247">
        <v>4.8600000000000003</v>
      </c>
    </row>
    <row r="6703" spans="1:4" ht="13.5" x14ac:dyDescent="0.25">
      <c r="A6703" s="246">
        <v>101189</v>
      </c>
      <c r="B6703" s="246" t="s">
        <v>11952</v>
      </c>
      <c r="C6703" s="246" t="s">
        <v>5237</v>
      </c>
      <c r="D6703" s="247">
        <v>59.85</v>
      </c>
    </row>
    <row r="6704" spans="1:4" ht="13.5" x14ac:dyDescent="0.25">
      <c r="A6704" s="246">
        <v>101190</v>
      </c>
      <c r="B6704" s="246" t="s">
        <v>11953</v>
      </c>
      <c r="C6704" s="246" t="s">
        <v>5237</v>
      </c>
      <c r="D6704" s="247">
        <v>59.23</v>
      </c>
    </row>
    <row r="6705" spans="1:4" ht="13.5" x14ac:dyDescent="0.25">
      <c r="A6705" s="246">
        <v>101191</v>
      </c>
      <c r="B6705" s="246" t="s">
        <v>11954</v>
      </c>
      <c r="C6705" s="246" t="s">
        <v>5237</v>
      </c>
      <c r="D6705" s="247">
        <v>59.54</v>
      </c>
    </row>
    <row r="6706" spans="1:4" ht="13.5" x14ac:dyDescent="0.25">
      <c r="A6706" s="246">
        <v>101192</v>
      </c>
      <c r="B6706" s="246" t="s">
        <v>11955</v>
      </c>
      <c r="C6706" s="246" t="s">
        <v>5237</v>
      </c>
      <c r="D6706" s="247">
        <v>59.34</v>
      </c>
    </row>
    <row r="6707" spans="1:4" ht="13.5" x14ac:dyDescent="0.25">
      <c r="A6707" s="246">
        <v>101193</v>
      </c>
      <c r="B6707" s="246" t="s">
        <v>11956</v>
      </c>
      <c r="C6707" s="246" t="s">
        <v>5237</v>
      </c>
      <c r="D6707" s="247">
        <v>53.55</v>
      </c>
    </row>
    <row r="6708" spans="1:4" ht="13.5" x14ac:dyDescent="0.25">
      <c r="A6708" s="246">
        <v>101194</v>
      </c>
      <c r="B6708" s="246" t="s">
        <v>11957</v>
      </c>
      <c r="C6708" s="246" t="s">
        <v>5237</v>
      </c>
      <c r="D6708" s="247">
        <v>53.86</v>
      </c>
    </row>
    <row r="6709" spans="1:4" ht="13.5" x14ac:dyDescent="0.25">
      <c r="A6709" s="246">
        <v>101197</v>
      </c>
      <c r="B6709" s="246" t="s">
        <v>11958</v>
      </c>
      <c r="C6709" s="246" t="s">
        <v>5237</v>
      </c>
      <c r="D6709" s="247">
        <v>108</v>
      </c>
    </row>
    <row r="6710" spans="1:4" ht="13.5" x14ac:dyDescent="0.25">
      <c r="A6710" s="246">
        <v>101198</v>
      </c>
      <c r="B6710" s="246" t="s">
        <v>11959</v>
      </c>
      <c r="C6710" s="246" t="s">
        <v>5237</v>
      </c>
      <c r="D6710" s="247">
        <v>79.22</v>
      </c>
    </row>
    <row r="6711" spans="1:4" ht="13.5" x14ac:dyDescent="0.25">
      <c r="A6711" s="246">
        <v>101199</v>
      </c>
      <c r="B6711" s="246" t="s">
        <v>11960</v>
      </c>
      <c r="C6711" s="246" t="s">
        <v>5237</v>
      </c>
      <c r="D6711" s="247">
        <v>79.989999999999995</v>
      </c>
    </row>
    <row r="6712" spans="1:4" ht="13.5" x14ac:dyDescent="0.25">
      <c r="A6712" s="246">
        <v>101200</v>
      </c>
      <c r="B6712" s="246" t="s">
        <v>11961</v>
      </c>
      <c r="C6712" s="246" t="s">
        <v>5237</v>
      </c>
      <c r="D6712" s="247">
        <v>44.49</v>
      </c>
    </row>
    <row r="6713" spans="1:4" ht="13.5" x14ac:dyDescent="0.25">
      <c r="A6713" s="246">
        <v>101201</v>
      </c>
      <c r="B6713" s="246" t="s">
        <v>11962</v>
      </c>
      <c r="C6713" s="246" t="s">
        <v>5237</v>
      </c>
      <c r="D6713" s="247">
        <v>55.28</v>
      </c>
    </row>
    <row r="6714" spans="1:4" ht="13.5" x14ac:dyDescent="0.25">
      <c r="A6714" s="246">
        <v>101202</v>
      </c>
      <c r="B6714" s="246" t="s">
        <v>11963</v>
      </c>
      <c r="C6714" s="246" t="s">
        <v>5237</v>
      </c>
      <c r="D6714" s="247">
        <v>36.14</v>
      </c>
    </row>
    <row r="6715" spans="1:4" ht="13.5" x14ac:dyDescent="0.25">
      <c r="A6715" s="246">
        <v>101203</v>
      </c>
      <c r="B6715" s="246" t="s">
        <v>11964</v>
      </c>
      <c r="C6715" s="246" t="s">
        <v>5237</v>
      </c>
      <c r="D6715" s="247">
        <v>35.369999999999997</v>
      </c>
    </row>
    <row r="6716" spans="1:4" ht="13.5" x14ac:dyDescent="0.25">
      <c r="A6716" s="246">
        <v>101204</v>
      </c>
      <c r="B6716" s="246" t="s">
        <v>11965</v>
      </c>
      <c r="C6716" s="246" t="s">
        <v>5237</v>
      </c>
      <c r="D6716" s="247">
        <v>35.67</v>
      </c>
    </row>
    <row r="6717" spans="1:4" ht="13.5" x14ac:dyDescent="0.25">
      <c r="A6717" s="246">
        <v>101205</v>
      </c>
      <c r="B6717" s="246" t="s">
        <v>11966</v>
      </c>
      <c r="C6717" s="246" t="s">
        <v>5237</v>
      </c>
      <c r="D6717" s="247">
        <v>36.14</v>
      </c>
    </row>
    <row r="6718" spans="1:4" ht="13.5" x14ac:dyDescent="0.25">
      <c r="A6718" s="246">
        <v>102362</v>
      </c>
      <c r="B6718" s="246" t="s">
        <v>11967</v>
      </c>
      <c r="C6718" s="246" t="s">
        <v>5570</v>
      </c>
      <c r="D6718" s="247">
        <v>171.19</v>
      </c>
    </row>
    <row r="6719" spans="1:4" ht="13.5" x14ac:dyDescent="0.25">
      <c r="A6719" s="246">
        <v>102363</v>
      </c>
      <c r="B6719" s="246" t="s">
        <v>11968</v>
      </c>
      <c r="C6719" s="246" t="s">
        <v>5570</v>
      </c>
      <c r="D6719" s="247">
        <v>183.9</v>
      </c>
    </row>
    <row r="6720" spans="1:4" ht="13.5" x14ac:dyDescent="0.25">
      <c r="A6720" s="246">
        <v>102364</v>
      </c>
      <c r="B6720" s="246" t="s">
        <v>11969</v>
      </c>
      <c r="C6720" s="246" t="s">
        <v>5570</v>
      </c>
      <c r="D6720" s="247">
        <v>206.95</v>
      </c>
    </row>
    <row r="6721" spans="1:4" ht="13.5" x14ac:dyDescent="0.25">
      <c r="A6721" s="246">
        <v>98509</v>
      </c>
      <c r="B6721" s="246" t="s">
        <v>11970</v>
      </c>
      <c r="C6721" s="246" t="s">
        <v>5304</v>
      </c>
      <c r="D6721" s="247">
        <v>55.61</v>
      </c>
    </row>
    <row r="6722" spans="1:4" ht="13.5" x14ac:dyDescent="0.25">
      <c r="A6722" s="246">
        <v>98510</v>
      </c>
      <c r="B6722" s="246" t="s">
        <v>11971</v>
      </c>
      <c r="C6722" s="246" t="s">
        <v>5304</v>
      </c>
      <c r="D6722" s="247">
        <v>79.33</v>
      </c>
    </row>
    <row r="6723" spans="1:4" ht="13.5" x14ac:dyDescent="0.25">
      <c r="A6723" s="246">
        <v>98511</v>
      </c>
      <c r="B6723" s="246" t="s">
        <v>11972</v>
      </c>
      <c r="C6723" s="246" t="s">
        <v>5304</v>
      </c>
      <c r="D6723" s="247">
        <v>153.27000000000001</v>
      </c>
    </row>
    <row r="6724" spans="1:4" ht="13.5" x14ac:dyDescent="0.25">
      <c r="A6724" s="246">
        <v>98516</v>
      </c>
      <c r="B6724" s="246" t="s">
        <v>11973</v>
      </c>
      <c r="C6724" s="246" t="s">
        <v>5304</v>
      </c>
      <c r="D6724" s="247">
        <v>334.97</v>
      </c>
    </row>
    <row r="6725" spans="1:4" ht="13.5" x14ac:dyDescent="0.25">
      <c r="A6725" s="246">
        <v>98519</v>
      </c>
      <c r="B6725" s="246" t="s">
        <v>11974</v>
      </c>
      <c r="C6725" s="246" t="s">
        <v>5570</v>
      </c>
      <c r="D6725" s="247">
        <v>1.61</v>
      </c>
    </row>
    <row r="6726" spans="1:4" ht="13.5" x14ac:dyDescent="0.25">
      <c r="A6726" s="246">
        <v>98520</v>
      </c>
      <c r="B6726" s="246" t="s">
        <v>11975</v>
      </c>
      <c r="C6726" s="246" t="s">
        <v>5570</v>
      </c>
      <c r="D6726" s="247">
        <v>4.53</v>
      </c>
    </row>
    <row r="6727" spans="1:4" ht="13.5" x14ac:dyDescent="0.25">
      <c r="A6727" s="246">
        <v>98521</v>
      </c>
      <c r="B6727" s="246" t="s">
        <v>11976</v>
      </c>
      <c r="C6727" s="246" t="s">
        <v>5570</v>
      </c>
      <c r="D6727" s="247">
        <v>0.28999999999999998</v>
      </c>
    </row>
    <row r="6728" spans="1:4" ht="13.5" x14ac:dyDescent="0.25">
      <c r="A6728" s="246">
        <v>98522</v>
      </c>
      <c r="B6728" s="246" t="s">
        <v>11977</v>
      </c>
      <c r="C6728" s="246" t="s">
        <v>5237</v>
      </c>
      <c r="D6728" s="247">
        <v>144.47</v>
      </c>
    </row>
    <row r="6729" spans="1:4" ht="13.5" x14ac:dyDescent="0.25">
      <c r="A6729" s="246">
        <v>98524</v>
      </c>
      <c r="B6729" s="246" t="s">
        <v>11978</v>
      </c>
      <c r="C6729" s="246" t="s">
        <v>5570</v>
      </c>
      <c r="D6729" s="247">
        <v>2.5099999999999998</v>
      </c>
    </row>
    <row r="6730" spans="1:4" ht="13.5" x14ac:dyDescent="0.25">
      <c r="A6730" s="246">
        <v>98503</v>
      </c>
      <c r="B6730" s="246" t="s">
        <v>11979</v>
      </c>
      <c r="C6730" s="246" t="s">
        <v>5570</v>
      </c>
      <c r="D6730" s="247">
        <v>20.05</v>
      </c>
    </row>
    <row r="6731" spans="1:4" ht="13.5" x14ac:dyDescent="0.25">
      <c r="A6731" s="246">
        <v>98504</v>
      </c>
      <c r="B6731" s="246" t="s">
        <v>11980</v>
      </c>
      <c r="C6731" s="246" t="s">
        <v>5570</v>
      </c>
      <c r="D6731" s="247">
        <v>14.05</v>
      </c>
    </row>
    <row r="6732" spans="1:4" ht="13.5" x14ac:dyDescent="0.25">
      <c r="A6732" s="246">
        <v>98505</v>
      </c>
      <c r="B6732" s="246" t="s">
        <v>11981</v>
      </c>
      <c r="C6732" s="246" t="s">
        <v>5570</v>
      </c>
      <c r="D6732" s="247">
        <v>79.510000000000005</v>
      </c>
    </row>
    <row r="6733" spans="1:4" ht="13.5" x14ac:dyDescent="0.25">
      <c r="A6733" s="246">
        <v>103185</v>
      </c>
      <c r="B6733" s="246" t="s">
        <v>11982</v>
      </c>
      <c r="C6733" s="246" t="s">
        <v>5304</v>
      </c>
      <c r="D6733" s="248">
        <v>6015.27</v>
      </c>
    </row>
    <row r="6734" spans="1:4" ht="13.5" x14ac:dyDescent="0.25">
      <c r="A6734" s="246">
        <v>103186</v>
      </c>
      <c r="B6734" s="246" t="s">
        <v>11983</v>
      </c>
      <c r="C6734" s="246" t="s">
        <v>5304</v>
      </c>
      <c r="D6734" s="248">
        <v>6358.59</v>
      </c>
    </row>
    <row r="6735" spans="1:4" ht="13.5" x14ac:dyDescent="0.25">
      <c r="A6735" s="246">
        <v>103187</v>
      </c>
      <c r="B6735" s="246" t="s">
        <v>11984</v>
      </c>
      <c r="C6735" s="246" t="s">
        <v>5304</v>
      </c>
      <c r="D6735" s="248">
        <v>4770.3999999999996</v>
      </c>
    </row>
    <row r="6736" spans="1:4" ht="13.5" x14ac:dyDescent="0.25">
      <c r="A6736" s="246">
        <v>103188</v>
      </c>
      <c r="B6736" s="246" t="s">
        <v>11985</v>
      </c>
      <c r="C6736" s="246" t="s">
        <v>5304</v>
      </c>
      <c r="D6736" s="248">
        <v>5134.0200000000004</v>
      </c>
    </row>
    <row r="6737" spans="1:4" ht="13.5" x14ac:dyDescent="0.25">
      <c r="A6737" s="246">
        <v>103189</v>
      </c>
      <c r="B6737" s="246" t="s">
        <v>11986</v>
      </c>
      <c r="C6737" s="246" t="s">
        <v>5304</v>
      </c>
      <c r="D6737" s="248">
        <v>2570.6</v>
      </c>
    </row>
    <row r="6738" spans="1:4" ht="13.5" x14ac:dyDescent="0.25">
      <c r="A6738" s="246">
        <v>103190</v>
      </c>
      <c r="B6738" s="246" t="s">
        <v>11987</v>
      </c>
      <c r="C6738" s="246" t="s">
        <v>5304</v>
      </c>
      <c r="D6738" s="248">
        <v>3988.05</v>
      </c>
    </row>
    <row r="6739" spans="1:4" ht="13.5" x14ac:dyDescent="0.25">
      <c r="A6739" s="246">
        <v>103191</v>
      </c>
      <c r="B6739" s="246" t="s">
        <v>11988</v>
      </c>
      <c r="C6739" s="246" t="s">
        <v>5304</v>
      </c>
      <c r="D6739" s="248">
        <v>2319.3000000000002</v>
      </c>
    </row>
    <row r="6740" spans="1:4" ht="13.5" x14ac:dyDescent="0.25">
      <c r="A6740" s="246">
        <v>103192</v>
      </c>
      <c r="B6740" s="246" t="s">
        <v>11989</v>
      </c>
      <c r="C6740" s="246" t="s">
        <v>5304</v>
      </c>
      <c r="D6740" s="248">
        <v>2470.16</v>
      </c>
    </row>
    <row r="6741" spans="1:4" ht="13.5" x14ac:dyDescent="0.25">
      <c r="A6741" s="246">
        <v>103193</v>
      </c>
      <c r="B6741" s="246" t="s">
        <v>11990</v>
      </c>
      <c r="C6741" s="246" t="s">
        <v>5304</v>
      </c>
      <c r="D6741" s="248">
        <v>1899.39</v>
      </c>
    </row>
    <row r="6742" spans="1:4" ht="13.5" x14ac:dyDescent="0.25">
      <c r="A6742" s="246">
        <v>103194</v>
      </c>
      <c r="B6742" s="246" t="s">
        <v>11991</v>
      </c>
      <c r="C6742" s="246" t="s">
        <v>5304</v>
      </c>
      <c r="D6742" s="248">
        <v>2741.87</v>
      </c>
    </row>
    <row r="6743" spans="1:4" ht="13.5" x14ac:dyDescent="0.25">
      <c r="A6743" s="246">
        <v>103195</v>
      </c>
      <c r="B6743" s="246" t="s">
        <v>11992</v>
      </c>
      <c r="C6743" s="246" t="s">
        <v>5304</v>
      </c>
      <c r="D6743" s="248">
        <v>2136.44</v>
      </c>
    </row>
    <row r="6744" spans="1:4" ht="13.5" x14ac:dyDescent="0.25">
      <c r="A6744" s="246">
        <v>103205</v>
      </c>
      <c r="B6744" s="246" t="s">
        <v>11993</v>
      </c>
      <c r="C6744" s="246" t="s">
        <v>5304</v>
      </c>
      <c r="D6744" s="248">
        <v>3993.67</v>
      </c>
    </row>
    <row r="6745" spans="1:4" ht="13.5" x14ac:dyDescent="0.25">
      <c r="A6745" s="246">
        <v>103206</v>
      </c>
      <c r="B6745" s="246" t="s">
        <v>11994</v>
      </c>
      <c r="C6745" s="246" t="s">
        <v>5304</v>
      </c>
      <c r="D6745" s="248">
        <v>2324.9299999999998</v>
      </c>
    </row>
    <row r="6746" spans="1:4" ht="13.5" x14ac:dyDescent="0.25">
      <c r="A6746" s="246">
        <v>103207</v>
      </c>
      <c r="B6746" s="246" t="s">
        <v>11995</v>
      </c>
      <c r="C6746" s="246" t="s">
        <v>5304</v>
      </c>
      <c r="D6746" s="248">
        <v>2475.79</v>
      </c>
    </row>
    <row r="6747" spans="1:4" ht="13.5" x14ac:dyDescent="0.25">
      <c r="A6747" s="246">
        <v>103208</v>
      </c>
      <c r="B6747" s="246" t="s">
        <v>11996</v>
      </c>
      <c r="C6747" s="246" t="s">
        <v>5304</v>
      </c>
      <c r="D6747" s="248">
        <v>1905.02</v>
      </c>
    </row>
    <row r="6748" spans="1:4" ht="13.5" x14ac:dyDescent="0.25">
      <c r="A6748" s="246">
        <v>103209</v>
      </c>
      <c r="B6748" s="246" t="s">
        <v>11997</v>
      </c>
      <c r="C6748" s="246" t="s">
        <v>5304</v>
      </c>
      <c r="D6748" s="248">
        <v>2747.5</v>
      </c>
    </row>
    <row r="6749" spans="1:4" ht="13.5" x14ac:dyDescent="0.25">
      <c r="A6749" s="246">
        <v>103210</v>
      </c>
      <c r="B6749" s="246" t="s">
        <v>11998</v>
      </c>
      <c r="C6749" s="246" t="s">
        <v>5304</v>
      </c>
      <c r="D6749" s="248">
        <v>2210.67</v>
      </c>
    </row>
    <row r="6750" spans="1:4" ht="13.5" x14ac:dyDescent="0.25">
      <c r="A6750" s="246">
        <v>103304</v>
      </c>
      <c r="B6750" s="246" t="s">
        <v>11999</v>
      </c>
      <c r="C6750" s="246" t="s">
        <v>5304</v>
      </c>
      <c r="D6750" s="248">
        <v>1217.3800000000001</v>
      </c>
    </row>
    <row r="6751" spans="1:4" ht="13.5" x14ac:dyDescent="0.25">
      <c r="A6751" s="246">
        <v>103307</v>
      </c>
      <c r="B6751" s="246" t="s">
        <v>12000</v>
      </c>
      <c r="C6751" s="246" t="s">
        <v>5304</v>
      </c>
      <c r="D6751" s="248">
        <v>1291.6199999999999</v>
      </c>
    </row>
    <row r="6752" spans="1:4" ht="13.5" x14ac:dyDescent="0.25">
      <c r="A6752" s="246">
        <v>103310</v>
      </c>
      <c r="B6752" s="246" t="s">
        <v>12001</v>
      </c>
      <c r="C6752" s="246" t="s">
        <v>5304</v>
      </c>
      <c r="D6752" s="248">
        <v>1253.8</v>
      </c>
    </row>
    <row r="6753" spans="1:4" ht="13.5" x14ac:dyDescent="0.25">
      <c r="A6753" s="246">
        <v>103314</v>
      </c>
      <c r="B6753" s="246" t="s">
        <v>12002</v>
      </c>
      <c r="C6753" s="246" t="s">
        <v>5570</v>
      </c>
      <c r="D6753" s="247">
        <v>206.58</v>
      </c>
    </row>
    <row r="6754" spans="1:4" ht="13.5" x14ac:dyDescent="0.25">
      <c r="A6754" s="246">
        <v>103315</v>
      </c>
      <c r="B6754" s="246" t="s">
        <v>12003</v>
      </c>
      <c r="C6754" s="246" t="s">
        <v>5570</v>
      </c>
      <c r="D6754" s="247">
        <v>200.3</v>
      </c>
    </row>
    <row r="6755" spans="1:4" ht="13.5" x14ac:dyDescent="0.25">
      <c r="A6755" s="246">
        <v>98525</v>
      </c>
      <c r="B6755" s="246" t="s">
        <v>12004</v>
      </c>
      <c r="C6755" s="246" t="s">
        <v>5570</v>
      </c>
      <c r="D6755" s="247">
        <v>0.3</v>
      </c>
    </row>
    <row r="6756" spans="1:4" ht="13.5" x14ac:dyDescent="0.25">
      <c r="A6756" s="246">
        <v>98526</v>
      </c>
      <c r="B6756" s="246" t="s">
        <v>12005</v>
      </c>
      <c r="C6756" s="246" t="s">
        <v>5304</v>
      </c>
      <c r="D6756" s="247">
        <v>62.52</v>
      </c>
    </row>
    <row r="6757" spans="1:4" ht="13.5" x14ac:dyDescent="0.25">
      <c r="A6757" s="246">
        <v>98527</v>
      </c>
      <c r="B6757" s="246" t="s">
        <v>12006</v>
      </c>
      <c r="C6757" s="246" t="s">
        <v>5304</v>
      </c>
      <c r="D6757" s="247">
        <v>134.59</v>
      </c>
    </row>
    <row r="6758" spans="1:4" ht="13.5" x14ac:dyDescent="0.25">
      <c r="A6758" s="246">
        <v>98528</v>
      </c>
      <c r="B6758" s="246" t="s">
        <v>12007</v>
      </c>
      <c r="C6758" s="246" t="s">
        <v>5304</v>
      </c>
      <c r="D6758" s="247">
        <v>196.81</v>
      </c>
    </row>
    <row r="6759" spans="1:4" ht="13.5" x14ac:dyDescent="0.25">
      <c r="A6759" s="246">
        <v>98529</v>
      </c>
      <c r="B6759" s="246" t="s">
        <v>12008</v>
      </c>
      <c r="C6759" s="246" t="s">
        <v>5304</v>
      </c>
      <c r="D6759" s="247">
        <v>54.19</v>
      </c>
    </row>
    <row r="6760" spans="1:4" ht="13.5" x14ac:dyDescent="0.25">
      <c r="A6760" s="246">
        <v>98530</v>
      </c>
      <c r="B6760" s="246" t="s">
        <v>12009</v>
      </c>
      <c r="C6760" s="246" t="s">
        <v>5304</v>
      </c>
      <c r="D6760" s="247">
        <v>96.53</v>
      </c>
    </row>
    <row r="6761" spans="1:4" ht="13.5" x14ac:dyDescent="0.25">
      <c r="A6761" s="246">
        <v>98531</v>
      </c>
      <c r="B6761" s="246" t="s">
        <v>12010</v>
      </c>
      <c r="C6761" s="246" t="s">
        <v>5304</v>
      </c>
      <c r="D6761" s="247">
        <v>223.04</v>
      </c>
    </row>
    <row r="6762" spans="1:4" ht="13.5" x14ac:dyDescent="0.25">
      <c r="A6762" s="246">
        <v>98532</v>
      </c>
      <c r="B6762" s="246" t="s">
        <v>12011</v>
      </c>
      <c r="C6762" s="246" t="s">
        <v>5304</v>
      </c>
      <c r="D6762" s="247">
        <v>93.46</v>
      </c>
    </row>
    <row r="6763" spans="1:4" ht="13.5" x14ac:dyDescent="0.25">
      <c r="A6763" s="246">
        <v>98533</v>
      </c>
      <c r="B6763" s="246" t="s">
        <v>12012</v>
      </c>
      <c r="C6763" s="246" t="s">
        <v>5304</v>
      </c>
      <c r="D6763" s="247">
        <v>248.69</v>
      </c>
    </row>
    <row r="6764" spans="1:4" ht="13.5" x14ac:dyDescent="0.25">
      <c r="A6764" s="246">
        <v>98534</v>
      </c>
      <c r="B6764" s="246" t="s">
        <v>12013</v>
      </c>
      <c r="C6764" s="246" t="s">
        <v>5304</v>
      </c>
      <c r="D6764" s="247">
        <v>645.79999999999995</v>
      </c>
    </row>
    <row r="6765" spans="1:4" ht="13.5" x14ac:dyDescent="0.25">
      <c r="A6765" s="246">
        <v>98535</v>
      </c>
      <c r="B6765" s="246" t="s">
        <v>12014</v>
      </c>
      <c r="C6765" s="246" t="s">
        <v>5304</v>
      </c>
      <c r="D6765" s="248">
        <v>1007.38</v>
      </c>
    </row>
    <row r="6766" spans="1:4" ht="13.5" x14ac:dyDescent="0.25">
      <c r="A6766" s="246">
        <v>88238</v>
      </c>
      <c r="B6766" s="246" t="s">
        <v>12015</v>
      </c>
      <c r="C6766" s="246" t="s">
        <v>5894</v>
      </c>
      <c r="D6766" s="247">
        <v>16.84</v>
      </c>
    </row>
    <row r="6767" spans="1:4" ht="13.5" x14ac:dyDescent="0.25">
      <c r="A6767" s="246">
        <v>88239</v>
      </c>
      <c r="B6767" s="246" t="s">
        <v>12016</v>
      </c>
      <c r="C6767" s="246" t="s">
        <v>5894</v>
      </c>
      <c r="D6767" s="247">
        <v>17.75</v>
      </c>
    </row>
    <row r="6768" spans="1:4" ht="13.5" x14ac:dyDescent="0.25">
      <c r="A6768" s="246">
        <v>88240</v>
      </c>
      <c r="B6768" s="246" t="s">
        <v>12017</v>
      </c>
      <c r="C6768" s="246" t="s">
        <v>5894</v>
      </c>
      <c r="D6768" s="247">
        <v>12.42</v>
      </c>
    </row>
    <row r="6769" spans="1:4" ht="13.5" x14ac:dyDescent="0.25">
      <c r="A6769" s="246">
        <v>88241</v>
      </c>
      <c r="B6769" s="246" t="s">
        <v>12018</v>
      </c>
      <c r="C6769" s="246" t="s">
        <v>5894</v>
      </c>
      <c r="D6769" s="247">
        <v>16.84</v>
      </c>
    </row>
    <row r="6770" spans="1:4" ht="13.5" x14ac:dyDescent="0.25">
      <c r="A6770" s="246">
        <v>88242</v>
      </c>
      <c r="B6770" s="246" t="s">
        <v>12019</v>
      </c>
      <c r="C6770" s="246" t="s">
        <v>5894</v>
      </c>
      <c r="D6770" s="247">
        <v>16.87</v>
      </c>
    </row>
    <row r="6771" spans="1:4" ht="13.5" x14ac:dyDescent="0.25">
      <c r="A6771" s="246">
        <v>88243</v>
      </c>
      <c r="B6771" s="246" t="s">
        <v>12020</v>
      </c>
      <c r="C6771" s="246" t="s">
        <v>5894</v>
      </c>
      <c r="D6771" s="247">
        <v>17.72</v>
      </c>
    </row>
    <row r="6772" spans="1:4" ht="13.5" x14ac:dyDescent="0.25">
      <c r="A6772" s="246">
        <v>88245</v>
      </c>
      <c r="B6772" s="246" t="s">
        <v>12021</v>
      </c>
      <c r="C6772" s="246" t="s">
        <v>5894</v>
      </c>
      <c r="D6772" s="247">
        <v>20.97</v>
      </c>
    </row>
    <row r="6773" spans="1:4" ht="13.5" x14ac:dyDescent="0.25">
      <c r="A6773" s="246">
        <v>88246</v>
      </c>
      <c r="B6773" s="246" t="s">
        <v>12022</v>
      </c>
      <c r="C6773" s="246" t="s">
        <v>5894</v>
      </c>
      <c r="D6773" s="247">
        <v>17.829999999999998</v>
      </c>
    </row>
    <row r="6774" spans="1:4" ht="13.5" x14ac:dyDescent="0.25">
      <c r="A6774" s="246">
        <v>88247</v>
      </c>
      <c r="B6774" s="246" t="s">
        <v>12023</v>
      </c>
      <c r="C6774" s="246" t="s">
        <v>5894</v>
      </c>
      <c r="D6774" s="247">
        <v>16.84</v>
      </c>
    </row>
    <row r="6775" spans="1:4" ht="13.5" x14ac:dyDescent="0.25">
      <c r="A6775" s="246">
        <v>88248</v>
      </c>
      <c r="B6775" s="246" t="s">
        <v>12024</v>
      </c>
      <c r="C6775" s="246" t="s">
        <v>5894</v>
      </c>
      <c r="D6775" s="247">
        <v>17.329999999999998</v>
      </c>
    </row>
    <row r="6776" spans="1:4" ht="13.5" x14ac:dyDescent="0.25">
      <c r="A6776" s="246">
        <v>88249</v>
      </c>
      <c r="B6776" s="246" t="s">
        <v>12025</v>
      </c>
      <c r="C6776" s="246" t="s">
        <v>5894</v>
      </c>
      <c r="D6776" s="247">
        <v>23.6</v>
      </c>
    </row>
    <row r="6777" spans="1:4" ht="13.5" x14ac:dyDescent="0.25">
      <c r="A6777" s="246">
        <v>88250</v>
      </c>
      <c r="B6777" s="246" t="s">
        <v>12026</v>
      </c>
      <c r="C6777" s="246" t="s">
        <v>5894</v>
      </c>
      <c r="D6777" s="247">
        <v>14.24</v>
      </c>
    </row>
    <row r="6778" spans="1:4" ht="13.5" x14ac:dyDescent="0.25">
      <c r="A6778" s="246">
        <v>88251</v>
      </c>
      <c r="B6778" s="246" t="s">
        <v>12027</v>
      </c>
      <c r="C6778" s="246" t="s">
        <v>5894</v>
      </c>
      <c r="D6778" s="247">
        <v>17.84</v>
      </c>
    </row>
    <row r="6779" spans="1:4" ht="13.5" x14ac:dyDescent="0.25">
      <c r="A6779" s="246">
        <v>88252</v>
      </c>
      <c r="B6779" s="246" t="s">
        <v>12028</v>
      </c>
      <c r="C6779" s="246" t="s">
        <v>5894</v>
      </c>
      <c r="D6779" s="247">
        <v>16.739999999999998</v>
      </c>
    </row>
    <row r="6780" spans="1:4" ht="13.5" x14ac:dyDescent="0.25">
      <c r="A6780" s="246">
        <v>88253</v>
      </c>
      <c r="B6780" s="246" t="s">
        <v>12029</v>
      </c>
      <c r="C6780" s="246" t="s">
        <v>5894</v>
      </c>
      <c r="D6780" s="247">
        <v>8.09</v>
      </c>
    </row>
    <row r="6781" spans="1:4" ht="13.5" x14ac:dyDescent="0.25">
      <c r="A6781" s="246">
        <v>88255</v>
      </c>
      <c r="B6781" s="246" t="s">
        <v>12030</v>
      </c>
      <c r="C6781" s="246" t="s">
        <v>5894</v>
      </c>
      <c r="D6781" s="247">
        <v>25.21</v>
      </c>
    </row>
    <row r="6782" spans="1:4" ht="13.5" x14ac:dyDescent="0.25">
      <c r="A6782" s="246">
        <v>88256</v>
      </c>
      <c r="B6782" s="246" t="s">
        <v>12031</v>
      </c>
      <c r="C6782" s="246" t="s">
        <v>5894</v>
      </c>
      <c r="D6782" s="247">
        <v>21.02</v>
      </c>
    </row>
    <row r="6783" spans="1:4" ht="13.5" x14ac:dyDescent="0.25">
      <c r="A6783" s="246">
        <v>88257</v>
      </c>
      <c r="B6783" s="246" t="s">
        <v>12032</v>
      </c>
      <c r="C6783" s="246" t="s">
        <v>5894</v>
      </c>
      <c r="D6783" s="247">
        <v>15.32</v>
      </c>
    </row>
    <row r="6784" spans="1:4" ht="13.5" x14ac:dyDescent="0.25">
      <c r="A6784" s="246">
        <v>88258</v>
      </c>
      <c r="B6784" s="246" t="s">
        <v>12033</v>
      </c>
      <c r="C6784" s="246" t="s">
        <v>5894</v>
      </c>
      <c r="D6784" s="247">
        <v>12.2</v>
      </c>
    </row>
    <row r="6785" spans="1:4" ht="13.5" x14ac:dyDescent="0.25">
      <c r="A6785" s="246">
        <v>88260</v>
      </c>
      <c r="B6785" s="246" t="s">
        <v>12034</v>
      </c>
      <c r="C6785" s="246" t="s">
        <v>5894</v>
      </c>
      <c r="D6785" s="247">
        <v>19.440000000000001</v>
      </c>
    </row>
    <row r="6786" spans="1:4" ht="13.5" x14ac:dyDescent="0.25">
      <c r="A6786" s="246">
        <v>88261</v>
      </c>
      <c r="B6786" s="246" t="s">
        <v>12035</v>
      </c>
      <c r="C6786" s="246" t="s">
        <v>5894</v>
      </c>
      <c r="D6786" s="247">
        <v>19.940000000000001</v>
      </c>
    </row>
    <row r="6787" spans="1:4" ht="13.5" x14ac:dyDescent="0.25">
      <c r="A6787" s="246">
        <v>88262</v>
      </c>
      <c r="B6787" s="246" t="s">
        <v>12036</v>
      </c>
      <c r="C6787" s="246" t="s">
        <v>5894</v>
      </c>
      <c r="D6787" s="247">
        <v>20.85</v>
      </c>
    </row>
    <row r="6788" spans="1:4" ht="13.5" x14ac:dyDescent="0.25">
      <c r="A6788" s="246">
        <v>88263</v>
      </c>
      <c r="B6788" s="246" t="s">
        <v>12037</v>
      </c>
      <c r="C6788" s="246" t="s">
        <v>5894</v>
      </c>
      <c r="D6788" s="247">
        <v>13.73</v>
      </c>
    </row>
    <row r="6789" spans="1:4" ht="13.5" x14ac:dyDescent="0.25">
      <c r="A6789" s="246">
        <v>88264</v>
      </c>
      <c r="B6789" s="246" t="s">
        <v>12038</v>
      </c>
      <c r="C6789" s="246" t="s">
        <v>5894</v>
      </c>
      <c r="D6789" s="247">
        <v>21.87</v>
      </c>
    </row>
    <row r="6790" spans="1:4" ht="13.5" x14ac:dyDescent="0.25">
      <c r="A6790" s="246">
        <v>88265</v>
      </c>
      <c r="B6790" s="246" t="s">
        <v>12039</v>
      </c>
      <c r="C6790" s="246" t="s">
        <v>5894</v>
      </c>
      <c r="D6790" s="247">
        <v>21.87</v>
      </c>
    </row>
    <row r="6791" spans="1:4" ht="13.5" x14ac:dyDescent="0.25">
      <c r="A6791" s="246">
        <v>88266</v>
      </c>
      <c r="B6791" s="246" t="s">
        <v>12040</v>
      </c>
      <c r="C6791" s="246" t="s">
        <v>5894</v>
      </c>
      <c r="D6791" s="247">
        <v>21.97</v>
      </c>
    </row>
    <row r="6792" spans="1:4" ht="13.5" x14ac:dyDescent="0.25">
      <c r="A6792" s="246">
        <v>88267</v>
      </c>
      <c r="B6792" s="246" t="s">
        <v>12041</v>
      </c>
      <c r="C6792" s="246" t="s">
        <v>5894</v>
      </c>
      <c r="D6792" s="247">
        <v>21.03</v>
      </c>
    </row>
    <row r="6793" spans="1:4" ht="13.5" x14ac:dyDescent="0.25">
      <c r="A6793" s="246">
        <v>88269</v>
      </c>
      <c r="B6793" s="246" t="s">
        <v>12042</v>
      </c>
      <c r="C6793" s="246" t="s">
        <v>5894</v>
      </c>
      <c r="D6793" s="247">
        <v>20.260000000000002</v>
      </c>
    </row>
    <row r="6794" spans="1:4" ht="13.5" x14ac:dyDescent="0.25">
      <c r="A6794" s="246">
        <v>88270</v>
      </c>
      <c r="B6794" s="246" t="s">
        <v>12043</v>
      </c>
      <c r="C6794" s="246" t="s">
        <v>5894</v>
      </c>
      <c r="D6794" s="247">
        <v>19.12</v>
      </c>
    </row>
    <row r="6795" spans="1:4" ht="13.5" x14ac:dyDescent="0.25">
      <c r="A6795" s="246">
        <v>88272</v>
      </c>
      <c r="B6795" s="246" t="s">
        <v>12044</v>
      </c>
      <c r="C6795" s="246" t="s">
        <v>5894</v>
      </c>
      <c r="D6795" s="247">
        <v>22.05</v>
      </c>
    </row>
    <row r="6796" spans="1:4" ht="13.5" x14ac:dyDescent="0.25">
      <c r="A6796" s="246">
        <v>88273</v>
      </c>
      <c r="B6796" s="246" t="s">
        <v>12045</v>
      </c>
      <c r="C6796" s="246" t="s">
        <v>5894</v>
      </c>
      <c r="D6796" s="247">
        <v>19.7</v>
      </c>
    </row>
    <row r="6797" spans="1:4" ht="13.5" x14ac:dyDescent="0.25">
      <c r="A6797" s="246">
        <v>88274</v>
      </c>
      <c r="B6797" s="246" t="s">
        <v>12046</v>
      </c>
      <c r="C6797" s="246" t="s">
        <v>5894</v>
      </c>
      <c r="D6797" s="247">
        <v>21.02</v>
      </c>
    </row>
    <row r="6798" spans="1:4" ht="13.5" x14ac:dyDescent="0.25">
      <c r="A6798" s="246">
        <v>88275</v>
      </c>
      <c r="B6798" s="246" t="s">
        <v>12047</v>
      </c>
      <c r="C6798" s="246" t="s">
        <v>5894</v>
      </c>
      <c r="D6798" s="247">
        <v>21.99</v>
      </c>
    </row>
    <row r="6799" spans="1:4" ht="13.5" x14ac:dyDescent="0.25">
      <c r="A6799" s="246">
        <v>88277</v>
      </c>
      <c r="B6799" s="246" t="s">
        <v>12048</v>
      </c>
      <c r="C6799" s="246" t="s">
        <v>5894</v>
      </c>
      <c r="D6799" s="247">
        <v>16.2</v>
      </c>
    </row>
    <row r="6800" spans="1:4" ht="13.5" x14ac:dyDescent="0.25">
      <c r="A6800" s="246">
        <v>88278</v>
      </c>
      <c r="B6800" s="246" t="s">
        <v>12049</v>
      </c>
      <c r="C6800" s="246" t="s">
        <v>5894</v>
      </c>
      <c r="D6800" s="247">
        <v>15.22</v>
      </c>
    </row>
    <row r="6801" spans="1:4" ht="13.5" x14ac:dyDescent="0.25">
      <c r="A6801" s="246">
        <v>88279</v>
      </c>
      <c r="B6801" s="246" t="s">
        <v>12050</v>
      </c>
      <c r="C6801" s="246" t="s">
        <v>5894</v>
      </c>
      <c r="D6801" s="247">
        <v>23.28</v>
      </c>
    </row>
    <row r="6802" spans="1:4" ht="13.5" x14ac:dyDescent="0.25">
      <c r="A6802" s="246">
        <v>88281</v>
      </c>
      <c r="B6802" s="246" t="s">
        <v>12051</v>
      </c>
      <c r="C6802" s="246" t="s">
        <v>5894</v>
      </c>
      <c r="D6802" s="247">
        <v>16.239999999999998</v>
      </c>
    </row>
    <row r="6803" spans="1:4" ht="13.5" x14ac:dyDescent="0.25">
      <c r="A6803" s="246">
        <v>88282</v>
      </c>
      <c r="B6803" s="246" t="s">
        <v>12052</v>
      </c>
      <c r="C6803" s="246" t="s">
        <v>5894</v>
      </c>
      <c r="D6803" s="247">
        <v>16.989999999999998</v>
      </c>
    </row>
    <row r="6804" spans="1:4" ht="13.5" x14ac:dyDescent="0.25">
      <c r="A6804" s="246">
        <v>88283</v>
      </c>
      <c r="B6804" s="246" t="s">
        <v>12053</v>
      </c>
      <c r="C6804" s="246" t="s">
        <v>5894</v>
      </c>
      <c r="D6804" s="247">
        <v>21.4</v>
      </c>
    </row>
    <row r="6805" spans="1:4" ht="13.5" x14ac:dyDescent="0.25">
      <c r="A6805" s="246">
        <v>88284</v>
      </c>
      <c r="B6805" s="246" t="s">
        <v>12054</v>
      </c>
      <c r="C6805" s="246" t="s">
        <v>5894</v>
      </c>
      <c r="D6805" s="247">
        <v>16.010000000000002</v>
      </c>
    </row>
    <row r="6806" spans="1:4" ht="13.5" x14ac:dyDescent="0.25">
      <c r="A6806" s="246">
        <v>88285</v>
      </c>
      <c r="B6806" s="246" t="s">
        <v>12055</v>
      </c>
      <c r="C6806" s="246" t="s">
        <v>5894</v>
      </c>
      <c r="D6806" s="247">
        <v>18.170000000000002</v>
      </c>
    </row>
    <row r="6807" spans="1:4" ht="13.5" x14ac:dyDescent="0.25">
      <c r="A6807" s="246">
        <v>88286</v>
      </c>
      <c r="B6807" s="246" t="s">
        <v>12056</v>
      </c>
      <c r="C6807" s="246" t="s">
        <v>5894</v>
      </c>
      <c r="D6807" s="247">
        <v>19.37</v>
      </c>
    </row>
    <row r="6808" spans="1:4" ht="13.5" x14ac:dyDescent="0.25">
      <c r="A6808" s="246">
        <v>88288</v>
      </c>
      <c r="B6808" s="246" t="s">
        <v>12057</v>
      </c>
      <c r="C6808" s="246" t="s">
        <v>5894</v>
      </c>
      <c r="D6808" s="247">
        <v>9.8000000000000007</v>
      </c>
    </row>
    <row r="6809" spans="1:4" ht="13.5" x14ac:dyDescent="0.25">
      <c r="A6809" s="246">
        <v>88291</v>
      </c>
      <c r="B6809" s="246" t="s">
        <v>12058</v>
      </c>
      <c r="C6809" s="246" t="s">
        <v>5894</v>
      </c>
      <c r="D6809" s="247">
        <v>15.72</v>
      </c>
    </row>
    <row r="6810" spans="1:4" ht="13.5" x14ac:dyDescent="0.25">
      <c r="A6810" s="246">
        <v>88292</v>
      </c>
      <c r="B6810" s="246" t="s">
        <v>12059</v>
      </c>
      <c r="C6810" s="246" t="s">
        <v>5894</v>
      </c>
      <c r="D6810" s="247">
        <v>16.329999999999998</v>
      </c>
    </row>
    <row r="6811" spans="1:4" ht="13.5" x14ac:dyDescent="0.25">
      <c r="A6811" s="246">
        <v>88293</v>
      </c>
      <c r="B6811" s="246" t="s">
        <v>12060</v>
      </c>
      <c r="C6811" s="246" t="s">
        <v>5894</v>
      </c>
      <c r="D6811" s="247">
        <v>18.46</v>
      </c>
    </row>
    <row r="6812" spans="1:4" ht="13.5" x14ac:dyDescent="0.25">
      <c r="A6812" s="246">
        <v>88294</v>
      </c>
      <c r="B6812" s="246" t="s">
        <v>12061</v>
      </c>
      <c r="C6812" s="246" t="s">
        <v>5894</v>
      </c>
      <c r="D6812" s="247">
        <v>19.91</v>
      </c>
    </row>
    <row r="6813" spans="1:4" ht="13.5" x14ac:dyDescent="0.25">
      <c r="A6813" s="246">
        <v>88295</v>
      </c>
      <c r="B6813" s="246" t="s">
        <v>12062</v>
      </c>
      <c r="C6813" s="246" t="s">
        <v>5894</v>
      </c>
      <c r="D6813" s="247">
        <v>15.44</v>
      </c>
    </row>
    <row r="6814" spans="1:4" ht="13.5" x14ac:dyDescent="0.25">
      <c r="A6814" s="246">
        <v>88296</v>
      </c>
      <c r="B6814" s="246" t="s">
        <v>12063</v>
      </c>
      <c r="C6814" s="246" t="s">
        <v>5894</v>
      </c>
      <c r="D6814" s="247">
        <v>15.5</v>
      </c>
    </row>
    <row r="6815" spans="1:4" ht="13.5" x14ac:dyDescent="0.25">
      <c r="A6815" s="246">
        <v>88297</v>
      </c>
      <c r="B6815" s="246" t="s">
        <v>12064</v>
      </c>
      <c r="C6815" s="246" t="s">
        <v>5894</v>
      </c>
      <c r="D6815" s="247">
        <v>16.079999999999998</v>
      </c>
    </row>
    <row r="6816" spans="1:4" ht="13.5" x14ac:dyDescent="0.25">
      <c r="A6816" s="246">
        <v>88298</v>
      </c>
      <c r="B6816" s="246" t="s">
        <v>12065</v>
      </c>
      <c r="C6816" s="246" t="s">
        <v>5894</v>
      </c>
      <c r="D6816" s="247">
        <v>13.46</v>
      </c>
    </row>
    <row r="6817" spans="1:4" ht="13.5" x14ac:dyDescent="0.25">
      <c r="A6817" s="246">
        <v>88299</v>
      </c>
      <c r="B6817" s="246" t="s">
        <v>12066</v>
      </c>
      <c r="C6817" s="246" t="s">
        <v>5894</v>
      </c>
      <c r="D6817" s="247">
        <v>18.7</v>
      </c>
    </row>
    <row r="6818" spans="1:4" ht="13.5" x14ac:dyDescent="0.25">
      <c r="A6818" s="246">
        <v>88300</v>
      </c>
      <c r="B6818" s="246" t="s">
        <v>12067</v>
      </c>
      <c r="C6818" s="246" t="s">
        <v>5894</v>
      </c>
      <c r="D6818" s="247">
        <v>22.1</v>
      </c>
    </row>
    <row r="6819" spans="1:4" ht="13.5" x14ac:dyDescent="0.25">
      <c r="A6819" s="246">
        <v>88301</v>
      </c>
      <c r="B6819" s="246" t="s">
        <v>12068</v>
      </c>
      <c r="C6819" s="246" t="s">
        <v>5894</v>
      </c>
      <c r="D6819" s="247">
        <v>17.170000000000002</v>
      </c>
    </row>
    <row r="6820" spans="1:4" ht="13.5" x14ac:dyDescent="0.25">
      <c r="A6820" s="246">
        <v>88302</v>
      </c>
      <c r="B6820" s="246" t="s">
        <v>12069</v>
      </c>
      <c r="C6820" s="246" t="s">
        <v>5894</v>
      </c>
      <c r="D6820" s="247">
        <v>19.2</v>
      </c>
    </row>
    <row r="6821" spans="1:4" ht="13.5" x14ac:dyDescent="0.25">
      <c r="A6821" s="246">
        <v>88303</v>
      </c>
      <c r="B6821" s="246" t="s">
        <v>12070</v>
      </c>
      <c r="C6821" s="246" t="s">
        <v>5894</v>
      </c>
      <c r="D6821" s="247">
        <v>16.05</v>
      </c>
    </row>
    <row r="6822" spans="1:4" ht="13.5" x14ac:dyDescent="0.25">
      <c r="A6822" s="246">
        <v>88304</v>
      </c>
      <c r="B6822" s="246" t="s">
        <v>12071</v>
      </c>
      <c r="C6822" s="246" t="s">
        <v>5894</v>
      </c>
      <c r="D6822" s="247">
        <v>17.02</v>
      </c>
    </row>
    <row r="6823" spans="1:4" ht="13.5" x14ac:dyDescent="0.25">
      <c r="A6823" s="246">
        <v>88306</v>
      </c>
      <c r="B6823" s="246" t="s">
        <v>12072</v>
      </c>
      <c r="C6823" s="246" t="s">
        <v>5894</v>
      </c>
      <c r="D6823" s="247">
        <v>18.23</v>
      </c>
    </row>
    <row r="6824" spans="1:4" ht="13.5" x14ac:dyDescent="0.25">
      <c r="A6824" s="246">
        <v>88307</v>
      </c>
      <c r="B6824" s="246" t="s">
        <v>12073</v>
      </c>
      <c r="C6824" s="246" t="s">
        <v>5894</v>
      </c>
      <c r="D6824" s="247">
        <v>17.690000000000001</v>
      </c>
    </row>
    <row r="6825" spans="1:4" ht="13.5" x14ac:dyDescent="0.25">
      <c r="A6825" s="246">
        <v>88308</v>
      </c>
      <c r="B6825" s="246" t="s">
        <v>12074</v>
      </c>
      <c r="C6825" s="246" t="s">
        <v>5894</v>
      </c>
      <c r="D6825" s="247">
        <v>21.02</v>
      </c>
    </row>
    <row r="6826" spans="1:4" ht="13.5" x14ac:dyDescent="0.25">
      <c r="A6826" s="246">
        <v>88309</v>
      </c>
      <c r="B6826" s="246" t="s">
        <v>12075</v>
      </c>
      <c r="C6826" s="246" t="s">
        <v>5894</v>
      </c>
      <c r="D6826" s="247">
        <v>21.1</v>
      </c>
    </row>
    <row r="6827" spans="1:4" ht="13.5" x14ac:dyDescent="0.25">
      <c r="A6827" s="246">
        <v>88310</v>
      </c>
      <c r="B6827" s="246" t="s">
        <v>12076</v>
      </c>
      <c r="C6827" s="246" t="s">
        <v>5894</v>
      </c>
      <c r="D6827" s="247">
        <v>22.17</v>
      </c>
    </row>
    <row r="6828" spans="1:4" ht="13.5" x14ac:dyDescent="0.25">
      <c r="A6828" s="246">
        <v>88311</v>
      </c>
      <c r="B6828" s="246" t="s">
        <v>12077</v>
      </c>
      <c r="C6828" s="246" t="s">
        <v>5894</v>
      </c>
      <c r="D6828" s="247">
        <v>21.69</v>
      </c>
    </row>
    <row r="6829" spans="1:4" ht="13.5" x14ac:dyDescent="0.25">
      <c r="A6829" s="246">
        <v>88312</v>
      </c>
      <c r="B6829" s="246" t="s">
        <v>12078</v>
      </c>
      <c r="C6829" s="246" t="s">
        <v>5894</v>
      </c>
      <c r="D6829" s="247">
        <v>22.17</v>
      </c>
    </row>
    <row r="6830" spans="1:4" ht="13.5" x14ac:dyDescent="0.25">
      <c r="A6830" s="246">
        <v>88313</v>
      </c>
      <c r="B6830" s="246" t="s">
        <v>12079</v>
      </c>
      <c r="C6830" s="246" t="s">
        <v>5894</v>
      </c>
      <c r="D6830" s="247">
        <v>15.48</v>
      </c>
    </row>
    <row r="6831" spans="1:4" ht="13.5" x14ac:dyDescent="0.25">
      <c r="A6831" s="246">
        <v>88314</v>
      </c>
      <c r="B6831" s="246" t="s">
        <v>12080</v>
      </c>
      <c r="C6831" s="246" t="s">
        <v>5894</v>
      </c>
      <c r="D6831" s="247">
        <v>14.19</v>
      </c>
    </row>
    <row r="6832" spans="1:4" ht="13.5" x14ac:dyDescent="0.25">
      <c r="A6832" s="246">
        <v>88315</v>
      </c>
      <c r="B6832" s="246" t="s">
        <v>12081</v>
      </c>
      <c r="C6832" s="246" t="s">
        <v>5894</v>
      </c>
      <c r="D6832" s="247">
        <v>20.97</v>
      </c>
    </row>
    <row r="6833" spans="1:4" ht="13.5" x14ac:dyDescent="0.25">
      <c r="A6833" s="246">
        <v>88316</v>
      </c>
      <c r="B6833" s="246" t="s">
        <v>12082</v>
      </c>
      <c r="C6833" s="246" t="s">
        <v>5894</v>
      </c>
      <c r="D6833" s="247">
        <v>16.829999999999998</v>
      </c>
    </row>
    <row r="6834" spans="1:4" ht="13.5" x14ac:dyDescent="0.25">
      <c r="A6834" s="246">
        <v>88317</v>
      </c>
      <c r="B6834" s="246" t="s">
        <v>12083</v>
      </c>
      <c r="C6834" s="246" t="s">
        <v>5894</v>
      </c>
      <c r="D6834" s="247">
        <v>21.79</v>
      </c>
    </row>
    <row r="6835" spans="1:4" ht="13.5" x14ac:dyDescent="0.25">
      <c r="A6835" s="246">
        <v>88318</v>
      </c>
      <c r="B6835" s="246" t="s">
        <v>12084</v>
      </c>
      <c r="C6835" s="246" t="s">
        <v>5894</v>
      </c>
      <c r="D6835" s="247">
        <v>27.27</v>
      </c>
    </row>
    <row r="6836" spans="1:4" ht="13.5" x14ac:dyDescent="0.25">
      <c r="A6836" s="246">
        <v>88320</v>
      </c>
      <c r="B6836" s="246" t="s">
        <v>12085</v>
      </c>
      <c r="C6836" s="246" t="s">
        <v>5894</v>
      </c>
      <c r="D6836" s="247">
        <v>20.85</v>
      </c>
    </row>
    <row r="6837" spans="1:4" ht="13.5" x14ac:dyDescent="0.25">
      <c r="A6837" s="246">
        <v>88321</v>
      </c>
      <c r="B6837" s="246" t="s">
        <v>12086</v>
      </c>
      <c r="C6837" s="246" t="s">
        <v>5894</v>
      </c>
      <c r="D6837" s="247">
        <v>24.68</v>
      </c>
    </row>
    <row r="6838" spans="1:4" ht="13.5" x14ac:dyDescent="0.25">
      <c r="A6838" s="246">
        <v>88322</v>
      </c>
      <c r="B6838" s="246" t="s">
        <v>12087</v>
      </c>
      <c r="C6838" s="246" t="s">
        <v>5894</v>
      </c>
      <c r="D6838" s="247">
        <v>22.95</v>
      </c>
    </row>
    <row r="6839" spans="1:4" ht="13.5" x14ac:dyDescent="0.25">
      <c r="A6839" s="246">
        <v>88323</v>
      </c>
      <c r="B6839" s="246" t="s">
        <v>12088</v>
      </c>
      <c r="C6839" s="246" t="s">
        <v>5894</v>
      </c>
      <c r="D6839" s="247">
        <v>20.66</v>
      </c>
    </row>
    <row r="6840" spans="1:4" ht="13.5" x14ac:dyDescent="0.25">
      <c r="A6840" s="246">
        <v>88324</v>
      </c>
      <c r="B6840" s="246" t="s">
        <v>12089</v>
      </c>
      <c r="C6840" s="246" t="s">
        <v>5894</v>
      </c>
      <c r="D6840" s="247">
        <v>16.170000000000002</v>
      </c>
    </row>
    <row r="6841" spans="1:4" ht="13.5" x14ac:dyDescent="0.25">
      <c r="A6841" s="246">
        <v>88325</v>
      </c>
      <c r="B6841" s="246" t="s">
        <v>12090</v>
      </c>
      <c r="C6841" s="246" t="s">
        <v>5894</v>
      </c>
      <c r="D6841" s="247">
        <v>18.78</v>
      </c>
    </row>
    <row r="6842" spans="1:4" ht="13.5" x14ac:dyDescent="0.25">
      <c r="A6842" s="246">
        <v>88326</v>
      </c>
      <c r="B6842" s="246" t="s">
        <v>12091</v>
      </c>
      <c r="C6842" s="246" t="s">
        <v>5894</v>
      </c>
      <c r="D6842" s="247">
        <v>21.09</v>
      </c>
    </row>
    <row r="6843" spans="1:4" ht="13.5" x14ac:dyDescent="0.25">
      <c r="A6843" s="246">
        <v>88377</v>
      </c>
      <c r="B6843" s="246" t="s">
        <v>12092</v>
      </c>
      <c r="C6843" s="246" t="s">
        <v>5894</v>
      </c>
      <c r="D6843" s="247">
        <v>15.29</v>
      </c>
    </row>
    <row r="6844" spans="1:4" ht="13.5" x14ac:dyDescent="0.25">
      <c r="A6844" s="246">
        <v>88441</v>
      </c>
      <c r="B6844" s="246" t="s">
        <v>12093</v>
      </c>
      <c r="C6844" s="246" t="s">
        <v>5894</v>
      </c>
      <c r="D6844" s="247">
        <v>18.260000000000002</v>
      </c>
    </row>
    <row r="6845" spans="1:4" ht="13.5" x14ac:dyDescent="0.25">
      <c r="A6845" s="246">
        <v>88597</v>
      </c>
      <c r="B6845" s="246" t="s">
        <v>12094</v>
      </c>
      <c r="C6845" s="246" t="s">
        <v>5894</v>
      </c>
      <c r="D6845" s="247">
        <v>26.45</v>
      </c>
    </row>
    <row r="6846" spans="1:4" ht="13.5" x14ac:dyDescent="0.25">
      <c r="A6846" s="246">
        <v>90766</v>
      </c>
      <c r="B6846" s="246" t="s">
        <v>12095</v>
      </c>
      <c r="C6846" s="246" t="s">
        <v>5894</v>
      </c>
      <c r="D6846" s="247">
        <v>17.600000000000001</v>
      </c>
    </row>
    <row r="6847" spans="1:4" ht="13.5" x14ac:dyDescent="0.25">
      <c r="A6847" s="246">
        <v>90767</v>
      </c>
      <c r="B6847" s="246" t="s">
        <v>12096</v>
      </c>
      <c r="C6847" s="246" t="s">
        <v>5894</v>
      </c>
      <c r="D6847" s="247">
        <v>17.18</v>
      </c>
    </row>
    <row r="6848" spans="1:4" ht="13.5" x14ac:dyDescent="0.25">
      <c r="A6848" s="246">
        <v>90768</v>
      </c>
      <c r="B6848" s="246" t="s">
        <v>12097</v>
      </c>
      <c r="C6848" s="246" t="s">
        <v>5894</v>
      </c>
      <c r="D6848" s="247">
        <v>69.14</v>
      </c>
    </row>
    <row r="6849" spans="1:4" ht="13.5" x14ac:dyDescent="0.25">
      <c r="A6849" s="246">
        <v>90769</v>
      </c>
      <c r="B6849" s="246" t="s">
        <v>12098</v>
      </c>
      <c r="C6849" s="246" t="s">
        <v>5894</v>
      </c>
      <c r="D6849" s="247">
        <v>97.57</v>
      </c>
    </row>
    <row r="6850" spans="1:4" ht="13.5" x14ac:dyDescent="0.25">
      <c r="A6850" s="246">
        <v>90770</v>
      </c>
      <c r="B6850" s="246" t="s">
        <v>12099</v>
      </c>
      <c r="C6850" s="246" t="s">
        <v>5894</v>
      </c>
      <c r="D6850" s="247">
        <v>128.51</v>
      </c>
    </row>
    <row r="6851" spans="1:4" ht="13.5" x14ac:dyDescent="0.25">
      <c r="A6851" s="246">
        <v>90771</v>
      </c>
      <c r="B6851" s="246" t="s">
        <v>12100</v>
      </c>
      <c r="C6851" s="246" t="s">
        <v>5894</v>
      </c>
      <c r="D6851" s="247">
        <v>21.43</v>
      </c>
    </row>
    <row r="6852" spans="1:4" ht="13.5" x14ac:dyDescent="0.25">
      <c r="A6852" s="246">
        <v>90772</v>
      </c>
      <c r="B6852" s="246" t="s">
        <v>12101</v>
      </c>
      <c r="C6852" s="246" t="s">
        <v>5894</v>
      </c>
      <c r="D6852" s="247">
        <v>14.5</v>
      </c>
    </row>
    <row r="6853" spans="1:4" ht="13.5" x14ac:dyDescent="0.25">
      <c r="A6853" s="246">
        <v>90773</v>
      </c>
      <c r="B6853" s="246" t="s">
        <v>12102</v>
      </c>
      <c r="C6853" s="246" t="s">
        <v>5894</v>
      </c>
      <c r="D6853" s="247">
        <v>20.329999999999998</v>
      </c>
    </row>
    <row r="6854" spans="1:4" ht="13.5" x14ac:dyDescent="0.25">
      <c r="A6854" s="246">
        <v>90775</v>
      </c>
      <c r="B6854" s="246" t="s">
        <v>12103</v>
      </c>
      <c r="C6854" s="246" t="s">
        <v>5894</v>
      </c>
      <c r="D6854" s="247">
        <v>21.45</v>
      </c>
    </row>
    <row r="6855" spans="1:4" ht="13.5" x14ac:dyDescent="0.25">
      <c r="A6855" s="246">
        <v>90776</v>
      </c>
      <c r="B6855" s="246" t="s">
        <v>12104</v>
      </c>
      <c r="C6855" s="246" t="s">
        <v>5894</v>
      </c>
      <c r="D6855" s="247">
        <v>23.72</v>
      </c>
    </row>
    <row r="6856" spans="1:4" ht="13.5" x14ac:dyDescent="0.25">
      <c r="A6856" s="246">
        <v>90777</v>
      </c>
      <c r="B6856" s="246" t="s">
        <v>12105</v>
      </c>
      <c r="C6856" s="246" t="s">
        <v>5894</v>
      </c>
      <c r="D6856" s="247">
        <v>93.77</v>
      </c>
    </row>
    <row r="6857" spans="1:4" ht="13.5" x14ac:dyDescent="0.25">
      <c r="A6857" s="246">
        <v>90778</v>
      </c>
      <c r="B6857" s="246" t="s">
        <v>12106</v>
      </c>
      <c r="C6857" s="246" t="s">
        <v>5894</v>
      </c>
      <c r="D6857" s="247">
        <v>106.5</v>
      </c>
    </row>
    <row r="6858" spans="1:4" ht="13.5" x14ac:dyDescent="0.25">
      <c r="A6858" s="246">
        <v>90779</v>
      </c>
      <c r="B6858" s="246" t="s">
        <v>12107</v>
      </c>
      <c r="C6858" s="246" t="s">
        <v>5894</v>
      </c>
      <c r="D6858" s="247">
        <v>145.03</v>
      </c>
    </row>
    <row r="6859" spans="1:4" ht="13.5" x14ac:dyDescent="0.25">
      <c r="A6859" s="246">
        <v>90780</v>
      </c>
      <c r="B6859" s="246" t="s">
        <v>12108</v>
      </c>
      <c r="C6859" s="246" t="s">
        <v>5894</v>
      </c>
      <c r="D6859" s="247">
        <v>34.93</v>
      </c>
    </row>
    <row r="6860" spans="1:4" ht="13.5" x14ac:dyDescent="0.25">
      <c r="A6860" s="246">
        <v>90781</v>
      </c>
      <c r="B6860" s="246" t="s">
        <v>12109</v>
      </c>
      <c r="C6860" s="246" t="s">
        <v>5894</v>
      </c>
      <c r="D6860" s="247">
        <v>17.59</v>
      </c>
    </row>
    <row r="6861" spans="1:4" ht="13.5" x14ac:dyDescent="0.25">
      <c r="A6861" s="246">
        <v>91677</v>
      </c>
      <c r="B6861" s="246" t="s">
        <v>12110</v>
      </c>
      <c r="C6861" s="246" t="s">
        <v>5894</v>
      </c>
      <c r="D6861" s="247">
        <v>90.84</v>
      </c>
    </row>
    <row r="6862" spans="1:4" ht="13.5" x14ac:dyDescent="0.25">
      <c r="A6862" s="246">
        <v>91678</v>
      </c>
      <c r="B6862" s="246" t="s">
        <v>12111</v>
      </c>
      <c r="C6862" s="246" t="s">
        <v>5894</v>
      </c>
      <c r="D6862" s="247">
        <v>87.94</v>
      </c>
    </row>
    <row r="6863" spans="1:4" ht="13.5" x14ac:dyDescent="0.25">
      <c r="A6863" s="246">
        <v>93558</v>
      </c>
      <c r="B6863" s="246" t="s">
        <v>12112</v>
      </c>
      <c r="C6863" s="246" t="s">
        <v>12113</v>
      </c>
      <c r="D6863" s="248">
        <v>3045.04</v>
      </c>
    </row>
    <row r="6864" spans="1:4" ht="13.5" x14ac:dyDescent="0.25">
      <c r="A6864" s="246">
        <v>93559</v>
      </c>
      <c r="B6864" s="246" t="s">
        <v>12094</v>
      </c>
      <c r="C6864" s="246" t="s">
        <v>12113</v>
      </c>
      <c r="D6864" s="248">
        <v>4688.17</v>
      </c>
    </row>
    <row r="6865" spans="1:4" ht="13.5" x14ac:dyDescent="0.25">
      <c r="A6865" s="246">
        <v>93560</v>
      </c>
      <c r="B6865" s="246" t="s">
        <v>12102</v>
      </c>
      <c r="C6865" s="246" t="s">
        <v>12113</v>
      </c>
      <c r="D6865" s="248">
        <v>3608.63</v>
      </c>
    </row>
    <row r="6866" spans="1:4" ht="13.5" x14ac:dyDescent="0.25">
      <c r="A6866" s="246">
        <v>93561</v>
      </c>
      <c r="B6866" s="246" t="s">
        <v>12103</v>
      </c>
      <c r="C6866" s="246" t="s">
        <v>12113</v>
      </c>
      <c r="D6866" s="248">
        <v>3806.49</v>
      </c>
    </row>
    <row r="6867" spans="1:4" ht="13.5" x14ac:dyDescent="0.25">
      <c r="A6867" s="246">
        <v>93562</v>
      </c>
      <c r="B6867" s="246" t="s">
        <v>12100</v>
      </c>
      <c r="C6867" s="246" t="s">
        <v>12113</v>
      </c>
      <c r="D6867" s="248">
        <v>3805.51</v>
      </c>
    </row>
    <row r="6868" spans="1:4" ht="13.5" x14ac:dyDescent="0.25">
      <c r="A6868" s="246">
        <v>93563</v>
      </c>
      <c r="B6868" s="246" t="s">
        <v>12095</v>
      </c>
      <c r="C6868" s="246" t="s">
        <v>12113</v>
      </c>
      <c r="D6868" s="248">
        <v>3127.45</v>
      </c>
    </row>
    <row r="6869" spans="1:4" ht="13.5" x14ac:dyDescent="0.25">
      <c r="A6869" s="246">
        <v>93564</v>
      </c>
      <c r="B6869" s="246" t="s">
        <v>12096</v>
      </c>
      <c r="C6869" s="246" t="s">
        <v>12113</v>
      </c>
      <c r="D6869" s="248">
        <v>3047.7</v>
      </c>
    </row>
    <row r="6870" spans="1:4" ht="13.5" x14ac:dyDescent="0.25">
      <c r="A6870" s="246">
        <v>93565</v>
      </c>
      <c r="B6870" s="246" t="s">
        <v>12105</v>
      </c>
      <c r="C6870" s="246" t="s">
        <v>12113</v>
      </c>
      <c r="D6870" s="248">
        <v>16537.740000000002</v>
      </c>
    </row>
    <row r="6871" spans="1:4" ht="13.5" x14ac:dyDescent="0.25">
      <c r="A6871" s="246">
        <v>93566</v>
      </c>
      <c r="B6871" s="246" t="s">
        <v>12101</v>
      </c>
      <c r="C6871" s="246" t="s">
        <v>12113</v>
      </c>
      <c r="D6871" s="248">
        <v>2580.41</v>
      </c>
    </row>
    <row r="6872" spans="1:4" ht="13.5" x14ac:dyDescent="0.25">
      <c r="A6872" s="246">
        <v>93567</v>
      </c>
      <c r="B6872" s="246" t="s">
        <v>12106</v>
      </c>
      <c r="C6872" s="246" t="s">
        <v>12113</v>
      </c>
      <c r="D6872" s="248">
        <v>18783.32</v>
      </c>
    </row>
    <row r="6873" spans="1:4" ht="13.5" x14ac:dyDescent="0.25">
      <c r="A6873" s="246">
        <v>93568</v>
      </c>
      <c r="B6873" s="246" t="s">
        <v>12107</v>
      </c>
      <c r="C6873" s="246" t="s">
        <v>12113</v>
      </c>
      <c r="D6873" s="248">
        <v>25570.03</v>
      </c>
    </row>
    <row r="6874" spans="1:4" ht="13.5" x14ac:dyDescent="0.25">
      <c r="A6874" s="246">
        <v>93569</v>
      </c>
      <c r="B6874" s="246" t="s">
        <v>12114</v>
      </c>
      <c r="C6874" s="246" t="s">
        <v>12113</v>
      </c>
      <c r="D6874" s="248">
        <v>12218.63</v>
      </c>
    </row>
    <row r="6875" spans="1:4" ht="13.5" x14ac:dyDescent="0.25">
      <c r="A6875" s="246">
        <v>93570</v>
      </c>
      <c r="B6875" s="246" t="s">
        <v>12115</v>
      </c>
      <c r="C6875" s="246" t="s">
        <v>12113</v>
      </c>
      <c r="D6875" s="248">
        <v>17233.79</v>
      </c>
    </row>
    <row r="6876" spans="1:4" ht="13.5" x14ac:dyDescent="0.25">
      <c r="A6876" s="246">
        <v>93571</v>
      </c>
      <c r="B6876" s="246" t="s">
        <v>12116</v>
      </c>
      <c r="C6876" s="246" t="s">
        <v>12113</v>
      </c>
      <c r="D6876" s="248">
        <v>22691.33</v>
      </c>
    </row>
    <row r="6877" spans="1:4" ht="13.5" x14ac:dyDescent="0.25">
      <c r="A6877" s="246">
        <v>93572</v>
      </c>
      <c r="B6877" s="246" t="s">
        <v>12117</v>
      </c>
      <c r="C6877" s="246" t="s">
        <v>12113</v>
      </c>
      <c r="D6877" s="248">
        <v>4200.88</v>
      </c>
    </row>
    <row r="6878" spans="1:4" ht="13.5" x14ac:dyDescent="0.25">
      <c r="A6878" s="246">
        <v>94295</v>
      </c>
      <c r="B6878" s="246" t="s">
        <v>12108</v>
      </c>
      <c r="C6878" s="246" t="s">
        <v>12113</v>
      </c>
      <c r="D6878" s="248">
        <v>6176.2</v>
      </c>
    </row>
    <row r="6879" spans="1:4" ht="13.5" x14ac:dyDescent="0.25">
      <c r="A6879" s="246">
        <v>94296</v>
      </c>
      <c r="B6879" s="246" t="s">
        <v>12109</v>
      </c>
      <c r="C6879" s="246" t="s">
        <v>12113</v>
      </c>
      <c r="D6879" s="248">
        <v>3123.77</v>
      </c>
    </row>
    <row r="6880" spans="1:4" ht="13.5" x14ac:dyDescent="0.25">
      <c r="A6880" s="246">
        <v>95308</v>
      </c>
      <c r="B6880" s="246" t="s">
        <v>12118</v>
      </c>
      <c r="C6880" s="246" t="s">
        <v>5894</v>
      </c>
      <c r="D6880" s="247">
        <v>0.11</v>
      </c>
    </row>
    <row r="6881" spans="1:4" ht="13.5" x14ac:dyDescent="0.25">
      <c r="A6881" s="246">
        <v>95309</v>
      </c>
      <c r="B6881" s="246" t="s">
        <v>12119</v>
      </c>
      <c r="C6881" s="246" t="s">
        <v>5894</v>
      </c>
      <c r="D6881" s="247">
        <v>0.15</v>
      </c>
    </row>
    <row r="6882" spans="1:4" ht="13.5" x14ac:dyDescent="0.25">
      <c r="A6882" s="246">
        <v>95310</v>
      </c>
      <c r="B6882" s="246" t="s">
        <v>12120</v>
      </c>
      <c r="C6882" s="246" t="s">
        <v>5894</v>
      </c>
      <c r="D6882" s="247">
        <v>7.0000000000000007E-2</v>
      </c>
    </row>
    <row r="6883" spans="1:4" ht="13.5" x14ac:dyDescent="0.25">
      <c r="A6883" s="246">
        <v>95311</v>
      </c>
      <c r="B6883" s="246" t="s">
        <v>12121</v>
      </c>
      <c r="C6883" s="246" t="s">
        <v>5894</v>
      </c>
      <c r="D6883" s="247">
        <v>0.11</v>
      </c>
    </row>
    <row r="6884" spans="1:4" ht="13.5" x14ac:dyDescent="0.25">
      <c r="A6884" s="246">
        <v>95312</v>
      </c>
      <c r="B6884" s="246" t="s">
        <v>12122</v>
      </c>
      <c r="C6884" s="246" t="s">
        <v>5894</v>
      </c>
      <c r="D6884" s="247">
        <v>0.14000000000000001</v>
      </c>
    </row>
    <row r="6885" spans="1:4" ht="13.5" x14ac:dyDescent="0.25">
      <c r="A6885" s="246">
        <v>95313</v>
      </c>
      <c r="B6885" s="246" t="s">
        <v>12123</v>
      </c>
      <c r="C6885" s="246" t="s">
        <v>5894</v>
      </c>
      <c r="D6885" s="247">
        <v>0.12</v>
      </c>
    </row>
    <row r="6886" spans="1:4" ht="13.5" x14ac:dyDescent="0.25">
      <c r="A6886" s="246">
        <v>95314</v>
      </c>
      <c r="B6886" s="246" t="s">
        <v>12124</v>
      </c>
      <c r="C6886" s="246" t="s">
        <v>5894</v>
      </c>
      <c r="D6886" s="247">
        <v>0.14000000000000001</v>
      </c>
    </row>
    <row r="6887" spans="1:4" ht="13.5" x14ac:dyDescent="0.25">
      <c r="A6887" s="246">
        <v>95315</v>
      </c>
      <c r="B6887" s="246" t="s">
        <v>12125</v>
      </c>
      <c r="C6887" s="246" t="s">
        <v>5894</v>
      </c>
      <c r="D6887" s="247">
        <v>0.16</v>
      </c>
    </row>
    <row r="6888" spans="1:4" ht="13.5" x14ac:dyDescent="0.25">
      <c r="A6888" s="246">
        <v>95316</v>
      </c>
      <c r="B6888" s="246" t="s">
        <v>12126</v>
      </c>
      <c r="C6888" s="246" t="s">
        <v>5894</v>
      </c>
      <c r="D6888" s="247">
        <v>0.34</v>
      </c>
    </row>
    <row r="6889" spans="1:4" ht="13.5" x14ac:dyDescent="0.25">
      <c r="A6889" s="246">
        <v>95317</v>
      </c>
      <c r="B6889" s="246" t="s">
        <v>12127</v>
      </c>
      <c r="C6889" s="246" t="s">
        <v>5894</v>
      </c>
      <c r="D6889" s="247">
        <v>0.18</v>
      </c>
    </row>
    <row r="6890" spans="1:4" ht="13.5" x14ac:dyDescent="0.25">
      <c r="A6890" s="246">
        <v>95318</v>
      </c>
      <c r="B6890" s="246" t="s">
        <v>12128</v>
      </c>
      <c r="C6890" s="246" t="s">
        <v>5894</v>
      </c>
      <c r="D6890" s="247">
        <v>0.14000000000000001</v>
      </c>
    </row>
    <row r="6891" spans="1:4" ht="13.5" x14ac:dyDescent="0.25">
      <c r="A6891" s="246">
        <v>95319</v>
      </c>
      <c r="B6891" s="246" t="s">
        <v>12129</v>
      </c>
      <c r="C6891" s="246" t="s">
        <v>5894</v>
      </c>
      <c r="D6891" s="247">
        <v>0.09</v>
      </c>
    </row>
    <row r="6892" spans="1:4" ht="13.5" x14ac:dyDescent="0.25">
      <c r="A6892" s="246">
        <v>95320</v>
      </c>
      <c r="B6892" s="246" t="s">
        <v>12130</v>
      </c>
      <c r="C6892" s="246" t="s">
        <v>5894</v>
      </c>
      <c r="D6892" s="247">
        <v>0.12</v>
      </c>
    </row>
    <row r="6893" spans="1:4" ht="13.5" x14ac:dyDescent="0.25">
      <c r="A6893" s="246">
        <v>95321</v>
      </c>
      <c r="B6893" s="246" t="s">
        <v>12131</v>
      </c>
      <c r="C6893" s="246" t="s">
        <v>5894</v>
      </c>
      <c r="D6893" s="247">
        <v>0.11</v>
      </c>
    </row>
    <row r="6894" spans="1:4" ht="13.5" x14ac:dyDescent="0.25">
      <c r="A6894" s="246">
        <v>95322</v>
      </c>
      <c r="B6894" s="246" t="s">
        <v>12132</v>
      </c>
      <c r="C6894" s="246" t="s">
        <v>5894</v>
      </c>
      <c r="D6894" s="247">
        <v>0.04</v>
      </c>
    </row>
    <row r="6895" spans="1:4" ht="13.5" x14ac:dyDescent="0.25">
      <c r="A6895" s="246">
        <v>95323</v>
      </c>
      <c r="B6895" s="246" t="s">
        <v>12133</v>
      </c>
      <c r="C6895" s="246" t="s">
        <v>5894</v>
      </c>
      <c r="D6895" s="247">
        <v>0.15</v>
      </c>
    </row>
    <row r="6896" spans="1:4" ht="13.5" x14ac:dyDescent="0.25">
      <c r="A6896" s="246">
        <v>95324</v>
      </c>
      <c r="B6896" s="246" t="s">
        <v>12134</v>
      </c>
      <c r="C6896" s="246" t="s">
        <v>5894</v>
      </c>
      <c r="D6896" s="247">
        <v>0.19</v>
      </c>
    </row>
    <row r="6897" spans="1:4" ht="13.5" x14ac:dyDescent="0.25">
      <c r="A6897" s="246">
        <v>95325</v>
      </c>
      <c r="B6897" s="246" t="s">
        <v>12135</v>
      </c>
      <c r="C6897" s="246" t="s">
        <v>5894</v>
      </c>
      <c r="D6897" s="247">
        <v>0.16</v>
      </c>
    </row>
    <row r="6898" spans="1:4" ht="13.5" x14ac:dyDescent="0.25">
      <c r="A6898" s="246">
        <v>95326</v>
      </c>
      <c r="B6898" s="246" t="s">
        <v>12136</v>
      </c>
      <c r="C6898" s="246" t="s">
        <v>5894</v>
      </c>
      <c r="D6898" s="247">
        <v>0.04</v>
      </c>
    </row>
    <row r="6899" spans="1:4" ht="13.5" x14ac:dyDescent="0.25">
      <c r="A6899" s="246">
        <v>95328</v>
      </c>
      <c r="B6899" s="246" t="s">
        <v>12137</v>
      </c>
      <c r="C6899" s="246" t="s">
        <v>5894</v>
      </c>
      <c r="D6899" s="247">
        <v>0.13</v>
      </c>
    </row>
    <row r="6900" spans="1:4" ht="13.5" x14ac:dyDescent="0.25">
      <c r="A6900" s="246">
        <v>95329</v>
      </c>
      <c r="B6900" s="246" t="s">
        <v>12138</v>
      </c>
      <c r="C6900" s="246" t="s">
        <v>5894</v>
      </c>
      <c r="D6900" s="247">
        <v>0.17</v>
      </c>
    </row>
    <row r="6901" spans="1:4" ht="13.5" x14ac:dyDescent="0.25">
      <c r="A6901" s="246">
        <v>95330</v>
      </c>
      <c r="B6901" s="246" t="s">
        <v>12139</v>
      </c>
      <c r="C6901" s="246" t="s">
        <v>5894</v>
      </c>
      <c r="D6901" s="247">
        <v>0.14000000000000001</v>
      </c>
    </row>
    <row r="6902" spans="1:4" ht="13.5" x14ac:dyDescent="0.25">
      <c r="A6902" s="246">
        <v>95331</v>
      </c>
      <c r="B6902" s="246" t="s">
        <v>12140</v>
      </c>
      <c r="C6902" s="246" t="s">
        <v>5894</v>
      </c>
      <c r="D6902" s="247">
        <v>0.09</v>
      </c>
    </row>
    <row r="6903" spans="1:4" ht="13.5" x14ac:dyDescent="0.25">
      <c r="A6903" s="246">
        <v>95332</v>
      </c>
      <c r="B6903" s="246" t="s">
        <v>12141</v>
      </c>
      <c r="C6903" s="246" t="s">
        <v>5894</v>
      </c>
      <c r="D6903" s="247">
        <v>0.49</v>
      </c>
    </row>
    <row r="6904" spans="1:4" ht="13.5" x14ac:dyDescent="0.25">
      <c r="A6904" s="246">
        <v>95333</v>
      </c>
      <c r="B6904" s="246" t="s">
        <v>12142</v>
      </c>
      <c r="C6904" s="246" t="s">
        <v>5894</v>
      </c>
      <c r="D6904" s="247">
        <v>0.49</v>
      </c>
    </row>
    <row r="6905" spans="1:4" ht="13.5" x14ac:dyDescent="0.25">
      <c r="A6905" s="246">
        <v>95334</v>
      </c>
      <c r="B6905" s="246" t="s">
        <v>12143</v>
      </c>
      <c r="C6905" s="246" t="s">
        <v>5894</v>
      </c>
      <c r="D6905" s="247">
        <v>0.41</v>
      </c>
    </row>
    <row r="6906" spans="1:4" ht="13.5" x14ac:dyDescent="0.25">
      <c r="A6906" s="246">
        <v>95335</v>
      </c>
      <c r="B6906" s="246" t="s">
        <v>12144</v>
      </c>
      <c r="C6906" s="246" t="s">
        <v>5894</v>
      </c>
      <c r="D6906" s="247">
        <v>0.24</v>
      </c>
    </row>
    <row r="6907" spans="1:4" ht="13.5" x14ac:dyDescent="0.25">
      <c r="A6907" s="246">
        <v>95337</v>
      </c>
      <c r="B6907" s="246" t="s">
        <v>12145</v>
      </c>
      <c r="C6907" s="246" t="s">
        <v>5894</v>
      </c>
      <c r="D6907" s="247">
        <v>0.14000000000000001</v>
      </c>
    </row>
    <row r="6908" spans="1:4" ht="13.5" x14ac:dyDescent="0.25">
      <c r="A6908" s="246">
        <v>95338</v>
      </c>
      <c r="B6908" s="246" t="s">
        <v>12146</v>
      </c>
      <c r="C6908" s="246" t="s">
        <v>5894</v>
      </c>
      <c r="D6908" s="247">
        <v>0.24</v>
      </c>
    </row>
    <row r="6909" spans="1:4" ht="13.5" x14ac:dyDescent="0.25">
      <c r="A6909" s="246">
        <v>95339</v>
      </c>
      <c r="B6909" s="246" t="s">
        <v>12147</v>
      </c>
      <c r="C6909" s="246" t="s">
        <v>5894</v>
      </c>
      <c r="D6909" s="247">
        <v>0.23</v>
      </c>
    </row>
    <row r="6910" spans="1:4" ht="13.5" x14ac:dyDescent="0.25">
      <c r="A6910" s="246">
        <v>95340</v>
      </c>
      <c r="B6910" s="246" t="s">
        <v>12148</v>
      </c>
      <c r="C6910" s="246" t="s">
        <v>5894</v>
      </c>
      <c r="D6910" s="247">
        <v>0.17</v>
      </c>
    </row>
    <row r="6911" spans="1:4" ht="13.5" x14ac:dyDescent="0.25">
      <c r="A6911" s="246">
        <v>95341</v>
      </c>
      <c r="B6911" s="246" t="s">
        <v>12149</v>
      </c>
      <c r="C6911" s="246" t="s">
        <v>5894</v>
      </c>
      <c r="D6911" s="247">
        <v>0.19</v>
      </c>
    </row>
    <row r="6912" spans="1:4" ht="13.5" x14ac:dyDescent="0.25">
      <c r="A6912" s="246">
        <v>95342</v>
      </c>
      <c r="B6912" s="246" t="s">
        <v>12150</v>
      </c>
      <c r="C6912" s="246" t="s">
        <v>5894</v>
      </c>
      <c r="D6912" s="247">
        <v>0.1</v>
      </c>
    </row>
    <row r="6913" spans="1:4" ht="13.5" x14ac:dyDescent="0.25">
      <c r="A6913" s="246">
        <v>95343</v>
      </c>
      <c r="B6913" s="246" t="s">
        <v>12151</v>
      </c>
      <c r="C6913" s="246" t="s">
        <v>5894</v>
      </c>
      <c r="D6913" s="247">
        <v>0.14000000000000001</v>
      </c>
    </row>
    <row r="6914" spans="1:4" ht="13.5" x14ac:dyDescent="0.25">
      <c r="A6914" s="246">
        <v>95344</v>
      </c>
      <c r="B6914" s="246" t="s">
        <v>12152</v>
      </c>
      <c r="C6914" s="246" t="s">
        <v>5894</v>
      </c>
      <c r="D6914" s="247">
        <v>0.1</v>
      </c>
    </row>
    <row r="6915" spans="1:4" ht="13.5" x14ac:dyDescent="0.25">
      <c r="A6915" s="246">
        <v>95345</v>
      </c>
      <c r="B6915" s="246" t="s">
        <v>12153</v>
      </c>
      <c r="C6915" s="246" t="s">
        <v>5894</v>
      </c>
      <c r="D6915" s="247">
        <v>0.44</v>
      </c>
    </row>
    <row r="6916" spans="1:4" ht="13.5" x14ac:dyDescent="0.25">
      <c r="A6916" s="246">
        <v>95346</v>
      </c>
      <c r="B6916" s="246" t="s">
        <v>12154</v>
      </c>
      <c r="C6916" s="246" t="s">
        <v>5894</v>
      </c>
      <c r="D6916" s="247">
        <v>0.05</v>
      </c>
    </row>
    <row r="6917" spans="1:4" ht="13.5" x14ac:dyDescent="0.25">
      <c r="A6917" s="246">
        <v>95347</v>
      </c>
      <c r="B6917" s="246" t="s">
        <v>12155</v>
      </c>
      <c r="C6917" s="246" t="s">
        <v>5894</v>
      </c>
      <c r="D6917" s="247">
        <v>0.05</v>
      </c>
    </row>
    <row r="6918" spans="1:4" ht="13.5" x14ac:dyDescent="0.25">
      <c r="A6918" s="246">
        <v>95348</v>
      </c>
      <c r="B6918" s="246" t="s">
        <v>12156</v>
      </c>
      <c r="C6918" s="246" t="s">
        <v>5894</v>
      </c>
      <c r="D6918" s="247">
        <v>7.0000000000000007E-2</v>
      </c>
    </row>
    <row r="6919" spans="1:4" ht="13.5" x14ac:dyDescent="0.25">
      <c r="A6919" s="246">
        <v>95349</v>
      </c>
      <c r="B6919" s="246" t="s">
        <v>12157</v>
      </c>
      <c r="C6919" s="246" t="s">
        <v>5894</v>
      </c>
      <c r="D6919" s="247">
        <v>0.04</v>
      </c>
    </row>
    <row r="6920" spans="1:4" ht="13.5" x14ac:dyDescent="0.25">
      <c r="A6920" s="246">
        <v>95350</v>
      </c>
      <c r="B6920" s="246" t="s">
        <v>12158</v>
      </c>
      <c r="C6920" s="246" t="s">
        <v>5894</v>
      </c>
      <c r="D6920" s="247">
        <v>0.05</v>
      </c>
    </row>
    <row r="6921" spans="1:4" ht="13.5" x14ac:dyDescent="0.25">
      <c r="A6921" s="246">
        <v>95351</v>
      </c>
      <c r="B6921" s="246" t="s">
        <v>12159</v>
      </c>
      <c r="C6921" s="246" t="s">
        <v>5894</v>
      </c>
      <c r="D6921" s="247">
        <v>0.2</v>
      </c>
    </row>
    <row r="6922" spans="1:4" ht="13.5" x14ac:dyDescent="0.25">
      <c r="A6922" s="246">
        <v>95352</v>
      </c>
      <c r="B6922" s="246" t="s">
        <v>12160</v>
      </c>
      <c r="C6922" s="246" t="s">
        <v>5894</v>
      </c>
      <c r="D6922" s="247">
        <v>0.05</v>
      </c>
    </row>
    <row r="6923" spans="1:4" ht="13.5" x14ac:dyDescent="0.25">
      <c r="A6923" s="246">
        <v>95354</v>
      </c>
      <c r="B6923" s="246" t="s">
        <v>12161</v>
      </c>
      <c r="C6923" s="246" t="s">
        <v>5894</v>
      </c>
      <c r="D6923" s="247">
        <v>7.0000000000000007E-2</v>
      </c>
    </row>
    <row r="6924" spans="1:4" ht="13.5" x14ac:dyDescent="0.25">
      <c r="A6924" s="246">
        <v>95355</v>
      </c>
      <c r="B6924" s="246" t="s">
        <v>12162</v>
      </c>
      <c r="C6924" s="246" t="s">
        <v>5894</v>
      </c>
      <c r="D6924" s="247">
        <v>0.08</v>
      </c>
    </row>
    <row r="6925" spans="1:4" ht="13.5" x14ac:dyDescent="0.25">
      <c r="A6925" s="246">
        <v>95356</v>
      </c>
      <c r="B6925" s="246" t="s">
        <v>12163</v>
      </c>
      <c r="C6925" s="246" t="s">
        <v>5894</v>
      </c>
      <c r="D6925" s="247">
        <v>0.09</v>
      </c>
    </row>
    <row r="6926" spans="1:4" ht="13.5" x14ac:dyDescent="0.25">
      <c r="A6926" s="246">
        <v>95357</v>
      </c>
      <c r="B6926" s="246" t="s">
        <v>12164</v>
      </c>
      <c r="C6926" s="246" t="s">
        <v>5894</v>
      </c>
      <c r="D6926" s="247">
        <v>0.14000000000000001</v>
      </c>
    </row>
    <row r="6927" spans="1:4" ht="13.5" x14ac:dyDescent="0.25">
      <c r="A6927" s="246">
        <v>95358</v>
      </c>
      <c r="B6927" s="246" t="s">
        <v>12165</v>
      </c>
      <c r="C6927" s="246" t="s">
        <v>5894</v>
      </c>
      <c r="D6927" s="247">
        <v>0.15</v>
      </c>
    </row>
    <row r="6928" spans="1:4" ht="13.5" x14ac:dyDescent="0.25">
      <c r="A6928" s="246">
        <v>95359</v>
      </c>
      <c r="B6928" s="246" t="s">
        <v>12166</v>
      </c>
      <c r="C6928" s="246" t="s">
        <v>5894</v>
      </c>
      <c r="D6928" s="247">
        <v>0.15</v>
      </c>
    </row>
    <row r="6929" spans="1:4" ht="13.5" x14ac:dyDescent="0.25">
      <c r="A6929" s="246">
        <v>95360</v>
      </c>
      <c r="B6929" s="246" t="s">
        <v>12167</v>
      </c>
      <c r="C6929" s="246" t="s">
        <v>5894</v>
      </c>
      <c r="D6929" s="247">
        <v>0.11</v>
      </c>
    </row>
    <row r="6930" spans="1:4" ht="13.5" x14ac:dyDescent="0.25">
      <c r="A6930" s="246">
        <v>95361</v>
      </c>
      <c r="B6930" s="246" t="s">
        <v>12168</v>
      </c>
      <c r="C6930" s="246" t="s">
        <v>5894</v>
      </c>
      <c r="D6930" s="247">
        <v>0.06</v>
      </c>
    </row>
    <row r="6931" spans="1:4" ht="13.5" x14ac:dyDescent="0.25">
      <c r="A6931" s="246">
        <v>95362</v>
      </c>
      <c r="B6931" s="246" t="s">
        <v>12169</v>
      </c>
      <c r="C6931" s="246" t="s">
        <v>5894</v>
      </c>
      <c r="D6931" s="247">
        <v>0.09</v>
      </c>
    </row>
    <row r="6932" spans="1:4" ht="13.5" x14ac:dyDescent="0.25">
      <c r="A6932" s="246">
        <v>95363</v>
      </c>
      <c r="B6932" s="246" t="s">
        <v>12170</v>
      </c>
      <c r="C6932" s="246" t="s">
        <v>5894</v>
      </c>
      <c r="D6932" s="247">
        <v>0.12</v>
      </c>
    </row>
    <row r="6933" spans="1:4" ht="13.5" x14ac:dyDescent="0.25">
      <c r="A6933" s="246">
        <v>95364</v>
      </c>
      <c r="B6933" s="246" t="s">
        <v>12171</v>
      </c>
      <c r="C6933" s="246" t="s">
        <v>5894</v>
      </c>
      <c r="D6933" s="247">
        <v>0.08</v>
      </c>
    </row>
    <row r="6934" spans="1:4" ht="13.5" x14ac:dyDescent="0.25">
      <c r="A6934" s="246">
        <v>95365</v>
      </c>
      <c r="B6934" s="246" t="s">
        <v>12172</v>
      </c>
      <c r="C6934" s="246" t="s">
        <v>5894</v>
      </c>
      <c r="D6934" s="247">
        <v>0.1</v>
      </c>
    </row>
    <row r="6935" spans="1:4" ht="13.5" x14ac:dyDescent="0.25">
      <c r="A6935" s="246">
        <v>95366</v>
      </c>
      <c r="B6935" s="246" t="s">
        <v>12173</v>
      </c>
      <c r="C6935" s="246" t="s">
        <v>5894</v>
      </c>
      <c r="D6935" s="247">
        <v>0.08</v>
      </c>
    </row>
    <row r="6936" spans="1:4" ht="13.5" x14ac:dyDescent="0.25">
      <c r="A6936" s="246">
        <v>95367</v>
      </c>
      <c r="B6936" s="246" t="s">
        <v>12174</v>
      </c>
      <c r="C6936" s="246" t="s">
        <v>5894</v>
      </c>
      <c r="D6936" s="247">
        <v>0.08</v>
      </c>
    </row>
    <row r="6937" spans="1:4" ht="13.5" x14ac:dyDescent="0.25">
      <c r="A6937" s="246">
        <v>95368</v>
      </c>
      <c r="B6937" s="246" t="s">
        <v>12175</v>
      </c>
      <c r="C6937" s="246" t="s">
        <v>5894</v>
      </c>
      <c r="D6937" s="247">
        <v>0.13</v>
      </c>
    </row>
    <row r="6938" spans="1:4" ht="13.5" x14ac:dyDescent="0.25">
      <c r="A6938" s="246">
        <v>95369</v>
      </c>
      <c r="B6938" s="246" t="s">
        <v>12176</v>
      </c>
      <c r="C6938" s="246" t="s">
        <v>5894</v>
      </c>
      <c r="D6938" s="247">
        <v>0.09</v>
      </c>
    </row>
    <row r="6939" spans="1:4" ht="13.5" x14ac:dyDescent="0.25">
      <c r="A6939" s="246">
        <v>95370</v>
      </c>
      <c r="B6939" s="246" t="s">
        <v>12177</v>
      </c>
      <c r="C6939" s="246" t="s">
        <v>5894</v>
      </c>
      <c r="D6939" s="247">
        <v>0.19</v>
      </c>
    </row>
    <row r="6940" spans="1:4" ht="13.5" x14ac:dyDescent="0.25">
      <c r="A6940" s="246">
        <v>95371</v>
      </c>
      <c r="B6940" s="246" t="s">
        <v>12178</v>
      </c>
      <c r="C6940" s="246" t="s">
        <v>5894</v>
      </c>
      <c r="D6940" s="247">
        <v>0.27</v>
      </c>
    </row>
    <row r="6941" spans="1:4" ht="13.5" x14ac:dyDescent="0.25">
      <c r="A6941" s="246">
        <v>95372</v>
      </c>
      <c r="B6941" s="246" t="s">
        <v>12179</v>
      </c>
      <c r="C6941" s="246" t="s">
        <v>5894</v>
      </c>
      <c r="D6941" s="247">
        <v>0.19</v>
      </c>
    </row>
    <row r="6942" spans="1:4" ht="13.5" x14ac:dyDescent="0.25">
      <c r="A6942" s="246">
        <v>95373</v>
      </c>
      <c r="B6942" s="246" t="s">
        <v>12180</v>
      </c>
      <c r="C6942" s="246" t="s">
        <v>5894</v>
      </c>
      <c r="D6942" s="247">
        <v>0.18</v>
      </c>
    </row>
    <row r="6943" spans="1:4" ht="13.5" x14ac:dyDescent="0.25">
      <c r="A6943" s="246">
        <v>95374</v>
      </c>
      <c r="B6943" s="246" t="s">
        <v>12181</v>
      </c>
      <c r="C6943" s="246" t="s">
        <v>5894</v>
      </c>
      <c r="D6943" s="247">
        <v>0.19</v>
      </c>
    </row>
    <row r="6944" spans="1:4" ht="13.5" x14ac:dyDescent="0.25">
      <c r="A6944" s="246">
        <v>95375</v>
      </c>
      <c r="B6944" s="246" t="s">
        <v>12182</v>
      </c>
      <c r="C6944" s="246" t="s">
        <v>5894</v>
      </c>
      <c r="D6944" s="247">
        <v>0.19</v>
      </c>
    </row>
    <row r="6945" spans="1:4" ht="13.5" x14ac:dyDescent="0.25">
      <c r="A6945" s="246">
        <v>95376</v>
      </c>
      <c r="B6945" s="246" t="s">
        <v>12183</v>
      </c>
      <c r="C6945" s="246" t="s">
        <v>5894</v>
      </c>
      <c r="D6945" s="247">
        <v>0.04</v>
      </c>
    </row>
    <row r="6946" spans="1:4" ht="13.5" x14ac:dyDescent="0.25">
      <c r="A6946" s="246">
        <v>95377</v>
      </c>
      <c r="B6946" s="246" t="s">
        <v>12184</v>
      </c>
      <c r="C6946" s="246" t="s">
        <v>5894</v>
      </c>
      <c r="D6946" s="247">
        <v>0.14000000000000001</v>
      </c>
    </row>
    <row r="6947" spans="1:4" ht="13.5" x14ac:dyDescent="0.25">
      <c r="A6947" s="246">
        <v>95378</v>
      </c>
      <c r="B6947" s="246" t="s">
        <v>12185</v>
      </c>
      <c r="C6947" s="246" t="s">
        <v>5894</v>
      </c>
      <c r="D6947" s="247">
        <v>0.2</v>
      </c>
    </row>
    <row r="6948" spans="1:4" ht="13.5" x14ac:dyDescent="0.25">
      <c r="A6948" s="246">
        <v>95379</v>
      </c>
      <c r="B6948" s="246" t="s">
        <v>12186</v>
      </c>
      <c r="C6948" s="246" t="s">
        <v>5894</v>
      </c>
      <c r="D6948" s="247">
        <v>0.14000000000000001</v>
      </c>
    </row>
    <row r="6949" spans="1:4" ht="13.5" x14ac:dyDescent="0.25">
      <c r="A6949" s="246">
        <v>95380</v>
      </c>
      <c r="B6949" s="246" t="s">
        <v>12187</v>
      </c>
      <c r="C6949" s="246" t="s">
        <v>5894</v>
      </c>
      <c r="D6949" s="247">
        <v>0.2</v>
      </c>
    </row>
    <row r="6950" spans="1:4" ht="13.5" x14ac:dyDescent="0.25">
      <c r="A6950" s="246">
        <v>95382</v>
      </c>
      <c r="B6950" s="246" t="s">
        <v>12188</v>
      </c>
      <c r="C6950" s="246" t="s">
        <v>5894</v>
      </c>
      <c r="D6950" s="247">
        <v>0.14000000000000001</v>
      </c>
    </row>
    <row r="6951" spans="1:4" ht="13.5" x14ac:dyDescent="0.25">
      <c r="A6951" s="246">
        <v>95383</v>
      </c>
      <c r="B6951" s="246" t="s">
        <v>12189</v>
      </c>
      <c r="C6951" s="246" t="s">
        <v>5894</v>
      </c>
      <c r="D6951" s="247">
        <v>0.15</v>
      </c>
    </row>
    <row r="6952" spans="1:4" ht="13.5" x14ac:dyDescent="0.25">
      <c r="A6952" s="246">
        <v>95384</v>
      </c>
      <c r="B6952" s="246" t="s">
        <v>12190</v>
      </c>
      <c r="C6952" s="246" t="s">
        <v>5894</v>
      </c>
      <c r="D6952" s="247">
        <v>0.19</v>
      </c>
    </row>
    <row r="6953" spans="1:4" ht="13.5" x14ac:dyDescent="0.25">
      <c r="A6953" s="246">
        <v>95385</v>
      </c>
      <c r="B6953" s="246" t="s">
        <v>12191</v>
      </c>
      <c r="C6953" s="246" t="s">
        <v>5894</v>
      </c>
      <c r="D6953" s="247">
        <v>0.14000000000000001</v>
      </c>
    </row>
    <row r="6954" spans="1:4" ht="13.5" x14ac:dyDescent="0.25">
      <c r="A6954" s="246">
        <v>95386</v>
      </c>
      <c r="B6954" s="246" t="s">
        <v>12192</v>
      </c>
      <c r="C6954" s="246" t="s">
        <v>5894</v>
      </c>
      <c r="D6954" s="247">
        <v>0.11</v>
      </c>
    </row>
    <row r="6955" spans="1:4" ht="13.5" x14ac:dyDescent="0.25">
      <c r="A6955" s="246">
        <v>95387</v>
      </c>
      <c r="B6955" s="246" t="s">
        <v>12193</v>
      </c>
      <c r="C6955" s="246" t="s">
        <v>5894</v>
      </c>
      <c r="D6955" s="247">
        <v>0.16</v>
      </c>
    </row>
    <row r="6956" spans="1:4" ht="13.5" x14ac:dyDescent="0.25">
      <c r="A6956" s="246">
        <v>95388</v>
      </c>
      <c r="B6956" s="246" t="s">
        <v>12194</v>
      </c>
      <c r="C6956" s="246" t="s">
        <v>5894</v>
      </c>
      <c r="D6956" s="247">
        <v>0.06</v>
      </c>
    </row>
    <row r="6957" spans="1:4" ht="13.5" x14ac:dyDescent="0.25">
      <c r="A6957" s="246">
        <v>95389</v>
      </c>
      <c r="B6957" s="246" t="s">
        <v>12195</v>
      </c>
      <c r="C6957" s="246" t="s">
        <v>5894</v>
      </c>
      <c r="D6957" s="247">
        <v>7.0000000000000007E-2</v>
      </c>
    </row>
    <row r="6958" spans="1:4" ht="13.5" x14ac:dyDescent="0.25">
      <c r="A6958" s="246">
        <v>95390</v>
      </c>
      <c r="B6958" s="246" t="s">
        <v>12196</v>
      </c>
      <c r="C6958" s="246" t="s">
        <v>5894</v>
      </c>
      <c r="D6958" s="247">
        <v>0.05</v>
      </c>
    </row>
    <row r="6959" spans="1:4" ht="13.5" x14ac:dyDescent="0.25">
      <c r="A6959" s="246">
        <v>95391</v>
      </c>
      <c r="B6959" s="246" t="s">
        <v>12197</v>
      </c>
      <c r="C6959" s="246" t="s">
        <v>5894</v>
      </c>
      <c r="D6959" s="247">
        <v>0.1</v>
      </c>
    </row>
    <row r="6960" spans="1:4" ht="13.5" x14ac:dyDescent="0.25">
      <c r="A6960" s="246">
        <v>95392</v>
      </c>
      <c r="B6960" s="246" t="s">
        <v>12198</v>
      </c>
      <c r="C6960" s="246" t="s">
        <v>5894</v>
      </c>
      <c r="D6960" s="247">
        <v>0.06</v>
      </c>
    </row>
    <row r="6961" spans="1:4" ht="13.5" x14ac:dyDescent="0.25">
      <c r="A6961" s="246">
        <v>95393</v>
      </c>
      <c r="B6961" s="246" t="s">
        <v>12199</v>
      </c>
      <c r="C6961" s="246" t="s">
        <v>5894</v>
      </c>
      <c r="D6961" s="247">
        <v>0.26</v>
      </c>
    </row>
    <row r="6962" spans="1:4" ht="13.5" x14ac:dyDescent="0.25">
      <c r="A6962" s="246">
        <v>95394</v>
      </c>
      <c r="B6962" s="246" t="s">
        <v>12200</v>
      </c>
      <c r="C6962" s="246" t="s">
        <v>5894</v>
      </c>
      <c r="D6962" s="247">
        <v>0.44</v>
      </c>
    </row>
    <row r="6963" spans="1:4" ht="13.5" x14ac:dyDescent="0.25">
      <c r="A6963" s="246">
        <v>95395</v>
      </c>
      <c r="B6963" s="246" t="s">
        <v>12201</v>
      </c>
      <c r="C6963" s="246" t="s">
        <v>5894</v>
      </c>
      <c r="D6963" s="247">
        <v>0.63</v>
      </c>
    </row>
    <row r="6964" spans="1:4" ht="13.5" x14ac:dyDescent="0.25">
      <c r="A6964" s="246">
        <v>95396</v>
      </c>
      <c r="B6964" s="246" t="s">
        <v>12202</v>
      </c>
      <c r="C6964" s="246" t="s">
        <v>5894</v>
      </c>
      <c r="D6964" s="247">
        <v>0.84</v>
      </c>
    </row>
    <row r="6965" spans="1:4" ht="13.5" x14ac:dyDescent="0.25">
      <c r="A6965" s="246">
        <v>95397</v>
      </c>
      <c r="B6965" s="246" t="s">
        <v>12203</v>
      </c>
      <c r="C6965" s="246" t="s">
        <v>5894</v>
      </c>
      <c r="D6965" s="247">
        <v>0.08</v>
      </c>
    </row>
    <row r="6966" spans="1:4" ht="13.5" x14ac:dyDescent="0.25">
      <c r="A6966" s="246">
        <v>95398</v>
      </c>
      <c r="B6966" s="246" t="s">
        <v>12204</v>
      </c>
      <c r="C6966" s="246" t="s">
        <v>5894</v>
      </c>
      <c r="D6966" s="247">
        <v>0.05</v>
      </c>
    </row>
    <row r="6967" spans="1:4" ht="13.5" x14ac:dyDescent="0.25">
      <c r="A6967" s="246">
        <v>95399</v>
      </c>
      <c r="B6967" s="246" t="s">
        <v>12205</v>
      </c>
      <c r="C6967" s="246" t="s">
        <v>5894</v>
      </c>
      <c r="D6967" s="247">
        <v>7.0000000000000007E-2</v>
      </c>
    </row>
    <row r="6968" spans="1:4" ht="13.5" x14ac:dyDescent="0.25">
      <c r="A6968" s="246">
        <v>95400</v>
      </c>
      <c r="B6968" s="246" t="s">
        <v>12206</v>
      </c>
      <c r="C6968" s="246" t="s">
        <v>5894</v>
      </c>
      <c r="D6968" s="247">
        <v>0.08</v>
      </c>
    </row>
    <row r="6969" spans="1:4" ht="13.5" x14ac:dyDescent="0.25">
      <c r="A6969" s="246">
        <v>95401</v>
      </c>
      <c r="B6969" s="246" t="s">
        <v>12207</v>
      </c>
      <c r="C6969" s="246" t="s">
        <v>5894</v>
      </c>
      <c r="D6969" s="247">
        <v>0.36</v>
      </c>
    </row>
    <row r="6970" spans="1:4" ht="13.5" x14ac:dyDescent="0.25">
      <c r="A6970" s="246">
        <v>95402</v>
      </c>
      <c r="B6970" s="246" t="s">
        <v>12208</v>
      </c>
      <c r="C6970" s="246" t="s">
        <v>5894</v>
      </c>
      <c r="D6970" s="247">
        <v>1.0900000000000001</v>
      </c>
    </row>
    <row r="6971" spans="1:4" ht="13.5" x14ac:dyDescent="0.25">
      <c r="A6971" s="246">
        <v>95403</v>
      </c>
      <c r="B6971" s="246" t="s">
        <v>12209</v>
      </c>
      <c r="C6971" s="246" t="s">
        <v>5894</v>
      </c>
      <c r="D6971" s="247">
        <v>1.24</v>
      </c>
    </row>
    <row r="6972" spans="1:4" ht="13.5" x14ac:dyDescent="0.25">
      <c r="A6972" s="246">
        <v>95404</v>
      </c>
      <c r="B6972" s="246" t="s">
        <v>12210</v>
      </c>
      <c r="C6972" s="246" t="s">
        <v>5894</v>
      </c>
      <c r="D6972" s="247">
        <v>1.7</v>
      </c>
    </row>
    <row r="6973" spans="1:4" ht="13.5" x14ac:dyDescent="0.25">
      <c r="A6973" s="246">
        <v>95405</v>
      </c>
      <c r="B6973" s="246" t="s">
        <v>12211</v>
      </c>
      <c r="C6973" s="246" t="s">
        <v>5894</v>
      </c>
      <c r="D6973" s="247">
        <v>0.55000000000000004</v>
      </c>
    </row>
    <row r="6974" spans="1:4" ht="13.5" x14ac:dyDescent="0.25">
      <c r="A6974" s="246">
        <v>95406</v>
      </c>
      <c r="B6974" s="246" t="s">
        <v>12212</v>
      </c>
      <c r="C6974" s="246" t="s">
        <v>5894</v>
      </c>
      <c r="D6974" s="247">
        <v>0.1</v>
      </c>
    </row>
    <row r="6975" spans="1:4" ht="13.5" x14ac:dyDescent="0.25">
      <c r="A6975" s="246">
        <v>95407</v>
      </c>
      <c r="B6975" s="246" t="s">
        <v>12213</v>
      </c>
      <c r="C6975" s="246" t="s">
        <v>5894</v>
      </c>
      <c r="D6975" s="247">
        <v>2.39</v>
      </c>
    </row>
    <row r="6976" spans="1:4" ht="13.5" x14ac:dyDescent="0.25">
      <c r="A6976" s="246">
        <v>95408</v>
      </c>
      <c r="B6976" s="246" t="s">
        <v>12214</v>
      </c>
      <c r="C6976" s="246" t="s">
        <v>12113</v>
      </c>
      <c r="D6976" s="247">
        <v>7.17</v>
      </c>
    </row>
    <row r="6977" spans="1:4" ht="13.5" x14ac:dyDescent="0.25">
      <c r="A6977" s="246">
        <v>95409</v>
      </c>
      <c r="B6977" s="246" t="s">
        <v>12215</v>
      </c>
      <c r="C6977" s="246" t="s">
        <v>12113</v>
      </c>
      <c r="D6977" s="247">
        <v>13.57</v>
      </c>
    </row>
    <row r="6978" spans="1:4" ht="13.5" x14ac:dyDescent="0.25">
      <c r="A6978" s="246">
        <v>95410</v>
      </c>
      <c r="B6978" s="246" t="s">
        <v>12216</v>
      </c>
      <c r="C6978" s="246" t="s">
        <v>12113</v>
      </c>
      <c r="D6978" s="247">
        <v>10.24</v>
      </c>
    </row>
    <row r="6979" spans="1:4" ht="13.5" x14ac:dyDescent="0.25">
      <c r="A6979" s="246">
        <v>95411</v>
      </c>
      <c r="B6979" s="246" t="s">
        <v>12217</v>
      </c>
      <c r="C6979" s="246" t="s">
        <v>12113</v>
      </c>
      <c r="D6979" s="247">
        <v>10.85</v>
      </c>
    </row>
    <row r="6980" spans="1:4" ht="13.5" x14ac:dyDescent="0.25">
      <c r="A6980" s="246">
        <v>95412</v>
      </c>
      <c r="B6980" s="246" t="s">
        <v>12218</v>
      </c>
      <c r="C6980" s="246" t="s">
        <v>12113</v>
      </c>
      <c r="D6980" s="247">
        <v>10.85</v>
      </c>
    </row>
    <row r="6981" spans="1:4" ht="13.5" x14ac:dyDescent="0.25">
      <c r="A6981" s="246">
        <v>95413</v>
      </c>
      <c r="B6981" s="246" t="s">
        <v>12219</v>
      </c>
      <c r="C6981" s="246" t="s">
        <v>12113</v>
      </c>
      <c r="D6981" s="247">
        <v>8.7200000000000006</v>
      </c>
    </row>
    <row r="6982" spans="1:4" ht="13.5" x14ac:dyDescent="0.25">
      <c r="A6982" s="246">
        <v>95414</v>
      </c>
      <c r="B6982" s="246" t="s">
        <v>12220</v>
      </c>
      <c r="C6982" s="246" t="s">
        <v>12113</v>
      </c>
      <c r="D6982" s="247">
        <v>35.479999999999997</v>
      </c>
    </row>
    <row r="6983" spans="1:4" ht="13.5" x14ac:dyDescent="0.25">
      <c r="A6983" s="246">
        <v>95415</v>
      </c>
      <c r="B6983" s="246" t="s">
        <v>12221</v>
      </c>
      <c r="C6983" s="246" t="s">
        <v>12113</v>
      </c>
      <c r="D6983" s="247">
        <v>146.52000000000001</v>
      </c>
    </row>
    <row r="6984" spans="1:4" ht="13.5" x14ac:dyDescent="0.25">
      <c r="A6984" s="246">
        <v>95416</v>
      </c>
      <c r="B6984" s="246" t="s">
        <v>12222</v>
      </c>
      <c r="C6984" s="246" t="s">
        <v>12113</v>
      </c>
      <c r="D6984" s="247">
        <v>7.03</v>
      </c>
    </row>
    <row r="6985" spans="1:4" ht="13.5" x14ac:dyDescent="0.25">
      <c r="A6985" s="246">
        <v>95417</v>
      </c>
      <c r="B6985" s="246" t="s">
        <v>12223</v>
      </c>
      <c r="C6985" s="246" t="s">
        <v>12113</v>
      </c>
      <c r="D6985" s="247">
        <v>166.77</v>
      </c>
    </row>
    <row r="6986" spans="1:4" ht="13.5" x14ac:dyDescent="0.25">
      <c r="A6986" s="246">
        <v>95418</v>
      </c>
      <c r="B6986" s="246" t="s">
        <v>12224</v>
      </c>
      <c r="C6986" s="246" t="s">
        <v>12113</v>
      </c>
      <c r="D6986" s="247">
        <v>227.97</v>
      </c>
    </row>
    <row r="6987" spans="1:4" ht="13.5" x14ac:dyDescent="0.25">
      <c r="A6987" s="246">
        <v>95419</v>
      </c>
      <c r="B6987" s="246" t="s">
        <v>12225</v>
      </c>
      <c r="C6987" s="246" t="s">
        <v>12113</v>
      </c>
      <c r="D6987" s="247">
        <v>60.52</v>
      </c>
    </row>
    <row r="6988" spans="1:4" ht="13.5" x14ac:dyDescent="0.25">
      <c r="A6988" s="246">
        <v>95420</v>
      </c>
      <c r="B6988" s="246" t="s">
        <v>12226</v>
      </c>
      <c r="C6988" s="246" t="s">
        <v>12113</v>
      </c>
      <c r="D6988" s="247">
        <v>85.97</v>
      </c>
    </row>
    <row r="6989" spans="1:4" ht="13.5" x14ac:dyDescent="0.25">
      <c r="A6989" s="246">
        <v>95421</v>
      </c>
      <c r="B6989" s="246" t="s">
        <v>12227</v>
      </c>
      <c r="C6989" s="246" t="s">
        <v>12113</v>
      </c>
      <c r="D6989" s="247">
        <v>113.66</v>
      </c>
    </row>
    <row r="6990" spans="1:4" ht="13.5" x14ac:dyDescent="0.25">
      <c r="A6990" s="246">
        <v>95422</v>
      </c>
      <c r="B6990" s="246" t="s">
        <v>12228</v>
      </c>
      <c r="C6990" s="246" t="s">
        <v>12113</v>
      </c>
      <c r="D6990" s="247">
        <v>49.33</v>
      </c>
    </row>
    <row r="6991" spans="1:4" ht="13.5" x14ac:dyDescent="0.25">
      <c r="A6991" s="246">
        <v>95423</v>
      </c>
      <c r="B6991" s="246" t="s">
        <v>12229</v>
      </c>
      <c r="C6991" s="246" t="s">
        <v>12113</v>
      </c>
      <c r="D6991" s="247">
        <v>74.87</v>
      </c>
    </row>
    <row r="6992" spans="1:4" ht="13.5" x14ac:dyDescent="0.25">
      <c r="A6992" s="246">
        <v>95424</v>
      </c>
      <c r="B6992" s="246" t="s">
        <v>12230</v>
      </c>
      <c r="C6992" s="246" t="s">
        <v>12113</v>
      </c>
      <c r="D6992" s="247">
        <v>14.35</v>
      </c>
    </row>
    <row r="6993" spans="1:4" ht="13.5" x14ac:dyDescent="0.25">
      <c r="A6993" s="246">
        <v>100288</v>
      </c>
      <c r="B6993" s="246" t="s">
        <v>12231</v>
      </c>
      <c r="C6993" s="246" t="s">
        <v>5894</v>
      </c>
      <c r="D6993" s="247">
        <v>0.04</v>
      </c>
    </row>
    <row r="6994" spans="1:4" ht="13.5" x14ac:dyDescent="0.25">
      <c r="A6994" s="246">
        <v>100289</v>
      </c>
      <c r="B6994" s="246" t="s">
        <v>12232</v>
      </c>
      <c r="C6994" s="246" t="s">
        <v>5894</v>
      </c>
      <c r="D6994" s="247">
        <v>16.670000000000002</v>
      </c>
    </row>
    <row r="6995" spans="1:4" ht="13.5" x14ac:dyDescent="0.25">
      <c r="A6995" s="246">
        <v>100290</v>
      </c>
      <c r="B6995" s="246" t="s">
        <v>12233</v>
      </c>
      <c r="C6995" s="246" t="s">
        <v>5894</v>
      </c>
      <c r="D6995" s="247">
        <v>0.05</v>
      </c>
    </row>
    <row r="6996" spans="1:4" ht="13.5" x14ac:dyDescent="0.25">
      <c r="A6996" s="246">
        <v>100291</v>
      </c>
      <c r="B6996" s="246" t="s">
        <v>12234</v>
      </c>
      <c r="C6996" s="246" t="s">
        <v>5894</v>
      </c>
      <c r="D6996" s="247">
        <v>0.15</v>
      </c>
    </row>
    <row r="6997" spans="1:4" ht="13.5" x14ac:dyDescent="0.25">
      <c r="A6997" s="246">
        <v>100292</v>
      </c>
      <c r="B6997" s="246" t="s">
        <v>12235</v>
      </c>
      <c r="C6997" s="246" t="s">
        <v>5894</v>
      </c>
      <c r="D6997" s="247">
        <v>0.54</v>
      </c>
    </row>
    <row r="6998" spans="1:4" ht="13.5" x14ac:dyDescent="0.25">
      <c r="A6998" s="246">
        <v>100293</v>
      </c>
      <c r="B6998" s="246" t="s">
        <v>12236</v>
      </c>
      <c r="C6998" s="246" t="s">
        <v>5894</v>
      </c>
      <c r="D6998" s="247">
        <v>0.14000000000000001</v>
      </c>
    </row>
    <row r="6999" spans="1:4" ht="13.5" x14ac:dyDescent="0.25">
      <c r="A6999" s="246">
        <v>100294</v>
      </c>
      <c r="B6999" s="246" t="s">
        <v>12237</v>
      </c>
      <c r="C6999" s="246" t="s">
        <v>5894</v>
      </c>
      <c r="D6999" s="247">
        <v>0.26</v>
      </c>
    </row>
    <row r="7000" spans="1:4" ht="13.5" x14ac:dyDescent="0.25">
      <c r="A7000" s="246">
        <v>100295</v>
      </c>
      <c r="B7000" s="246" t="s">
        <v>12238</v>
      </c>
      <c r="C7000" s="246" t="s">
        <v>5894</v>
      </c>
      <c r="D7000" s="247">
        <v>0.4</v>
      </c>
    </row>
    <row r="7001" spans="1:4" ht="13.5" x14ac:dyDescent="0.25">
      <c r="A7001" s="246">
        <v>100296</v>
      </c>
      <c r="B7001" s="246" t="s">
        <v>12239</v>
      </c>
      <c r="C7001" s="246" t="s">
        <v>5894</v>
      </c>
      <c r="D7001" s="247">
        <v>0.86</v>
      </c>
    </row>
    <row r="7002" spans="1:4" ht="13.5" x14ac:dyDescent="0.25">
      <c r="A7002" s="246">
        <v>100297</v>
      </c>
      <c r="B7002" s="246" t="s">
        <v>12240</v>
      </c>
      <c r="C7002" s="246" t="s">
        <v>5894</v>
      </c>
      <c r="D7002" s="247">
        <v>0.98</v>
      </c>
    </row>
    <row r="7003" spans="1:4" ht="13.5" x14ac:dyDescent="0.25">
      <c r="A7003" s="246">
        <v>100298</v>
      </c>
      <c r="B7003" s="246" t="s">
        <v>12241</v>
      </c>
      <c r="C7003" s="246" t="s">
        <v>5894</v>
      </c>
      <c r="D7003" s="247">
        <v>0.4</v>
      </c>
    </row>
    <row r="7004" spans="1:4" ht="13.5" x14ac:dyDescent="0.25">
      <c r="A7004" s="246">
        <v>100299</v>
      </c>
      <c r="B7004" s="246" t="s">
        <v>12242</v>
      </c>
      <c r="C7004" s="246" t="s">
        <v>5894</v>
      </c>
      <c r="D7004" s="247">
        <v>0.35</v>
      </c>
    </row>
    <row r="7005" spans="1:4" ht="13.5" x14ac:dyDescent="0.25">
      <c r="A7005" s="246">
        <v>100300</v>
      </c>
      <c r="B7005" s="246" t="s">
        <v>12243</v>
      </c>
      <c r="C7005" s="246" t="s">
        <v>5894</v>
      </c>
      <c r="D7005" s="247">
        <v>13.86</v>
      </c>
    </row>
    <row r="7006" spans="1:4" ht="13.5" x14ac:dyDescent="0.25">
      <c r="A7006" s="246">
        <v>100301</v>
      </c>
      <c r="B7006" s="246" t="s">
        <v>12244</v>
      </c>
      <c r="C7006" s="246" t="s">
        <v>5894</v>
      </c>
      <c r="D7006" s="247">
        <v>19.02</v>
      </c>
    </row>
    <row r="7007" spans="1:4" ht="13.5" x14ac:dyDescent="0.25">
      <c r="A7007" s="246">
        <v>100302</v>
      </c>
      <c r="B7007" s="246" t="s">
        <v>12245</v>
      </c>
      <c r="C7007" s="246" t="s">
        <v>5894</v>
      </c>
      <c r="D7007" s="247">
        <v>135.68</v>
      </c>
    </row>
    <row r="7008" spans="1:4" ht="13.5" x14ac:dyDescent="0.25">
      <c r="A7008" s="246">
        <v>100303</v>
      </c>
      <c r="B7008" s="246" t="s">
        <v>12246</v>
      </c>
      <c r="C7008" s="246" t="s">
        <v>5894</v>
      </c>
      <c r="D7008" s="247">
        <v>16.87</v>
      </c>
    </row>
    <row r="7009" spans="1:4" ht="13.5" x14ac:dyDescent="0.25">
      <c r="A7009" s="246">
        <v>100304</v>
      </c>
      <c r="B7009" s="246" t="s">
        <v>12247</v>
      </c>
      <c r="C7009" s="246" t="s">
        <v>5894</v>
      </c>
      <c r="D7009" s="247">
        <v>65.23</v>
      </c>
    </row>
    <row r="7010" spans="1:4" ht="13.5" x14ac:dyDescent="0.25">
      <c r="A7010" s="246">
        <v>100305</v>
      </c>
      <c r="B7010" s="246" t="s">
        <v>12248</v>
      </c>
      <c r="C7010" s="246" t="s">
        <v>5894</v>
      </c>
      <c r="D7010" s="247">
        <v>94.87</v>
      </c>
    </row>
    <row r="7011" spans="1:4" ht="13.5" x14ac:dyDescent="0.25">
      <c r="A7011" s="246">
        <v>100306</v>
      </c>
      <c r="B7011" s="246" t="s">
        <v>12249</v>
      </c>
      <c r="C7011" s="246" t="s">
        <v>5894</v>
      </c>
      <c r="D7011" s="247">
        <v>106.82</v>
      </c>
    </row>
    <row r="7012" spans="1:4" ht="13.5" x14ac:dyDescent="0.25">
      <c r="A7012" s="246">
        <v>100307</v>
      </c>
      <c r="B7012" s="246" t="s">
        <v>12250</v>
      </c>
      <c r="C7012" s="246" t="s">
        <v>5894</v>
      </c>
      <c r="D7012" s="247">
        <v>21.4</v>
      </c>
    </row>
    <row r="7013" spans="1:4" ht="13.5" x14ac:dyDescent="0.25">
      <c r="A7013" s="246">
        <v>100308</v>
      </c>
      <c r="B7013" s="246" t="s">
        <v>12251</v>
      </c>
      <c r="C7013" s="246" t="s">
        <v>5894</v>
      </c>
      <c r="D7013" s="247">
        <v>23.44</v>
      </c>
    </row>
    <row r="7014" spans="1:4" ht="13.5" x14ac:dyDescent="0.25">
      <c r="A7014" s="246">
        <v>100309</v>
      </c>
      <c r="B7014" s="246" t="s">
        <v>12252</v>
      </c>
      <c r="C7014" s="246" t="s">
        <v>5894</v>
      </c>
      <c r="D7014" s="247">
        <v>26.1</v>
      </c>
    </row>
    <row r="7015" spans="1:4" ht="13.5" x14ac:dyDescent="0.25">
      <c r="A7015" s="246">
        <v>100310</v>
      </c>
      <c r="B7015" s="246" t="s">
        <v>12253</v>
      </c>
      <c r="C7015" s="246" t="s">
        <v>12113</v>
      </c>
      <c r="D7015" s="247">
        <v>6.68</v>
      </c>
    </row>
    <row r="7016" spans="1:4" ht="13.5" x14ac:dyDescent="0.25">
      <c r="A7016" s="246">
        <v>100311</v>
      </c>
      <c r="B7016" s="246" t="s">
        <v>12254</v>
      </c>
      <c r="C7016" s="246" t="s">
        <v>12113</v>
      </c>
      <c r="D7016" s="247">
        <v>73.17</v>
      </c>
    </row>
    <row r="7017" spans="1:4" ht="13.5" x14ac:dyDescent="0.25">
      <c r="A7017" s="246">
        <v>100312</v>
      </c>
      <c r="B7017" s="246" t="s">
        <v>12255</v>
      </c>
      <c r="C7017" s="246" t="s">
        <v>12113</v>
      </c>
      <c r="D7017" s="247">
        <v>90.77</v>
      </c>
    </row>
    <row r="7018" spans="1:4" ht="13.5" x14ac:dyDescent="0.25">
      <c r="A7018" s="246">
        <v>100313</v>
      </c>
      <c r="B7018" s="246" t="s">
        <v>12256</v>
      </c>
      <c r="C7018" s="246" t="s">
        <v>12113</v>
      </c>
      <c r="D7018" s="247">
        <v>115.98</v>
      </c>
    </row>
    <row r="7019" spans="1:4" ht="13.5" x14ac:dyDescent="0.25">
      <c r="A7019" s="246">
        <v>100314</v>
      </c>
      <c r="B7019" s="246" t="s">
        <v>12257</v>
      </c>
      <c r="C7019" s="246" t="s">
        <v>12113</v>
      </c>
      <c r="D7019" s="247">
        <v>130.85</v>
      </c>
    </row>
    <row r="7020" spans="1:4" ht="13.5" x14ac:dyDescent="0.25">
      <c r="A7020" s="246">
        <v>100315</v>
      </c>
      <c r="B7020" s="246" t="s">
        <v>12258</v>
      </c>
      <c r="C7020" s="246" t="s">
        <v>12113</v>
      </c>
      <c r="D7020" s="247">
        <v>47.37</v>
      </c>
    </row>
    <row r="7021" spans="1:4" ht="13.5" x14ac:dyDescent="0.25">
      <c r="A7021" s="246">
        <v>100316</v>
      </c>
      <c r="B7021" s="246" t="s">
        <v>12243</v>
      </c>
      <c r="C7021" s="246" t="s">
        <v>12113</v>
      </c>
      <c r="D7021" s="248">
        <v>2467.41</v>
      </c>
    </row>
    <row r="7022" spans="1:4" ht="13.5" x14ac:dyDescent="0.25">
      <c r="A7022" s="246">
        <v>100317</v>
      </c>
      <c r="B7022" s="246" t="s">
        <v>12259</v>
      </c>
      <c r="C7022" s="246" t="s">
        <v>12113</v>
      </c>
      <c r="D7022" s="248">
        <v>23966.29</v>
      </c>
    </row>
    <row r="7023" spans="1:4" ht="13.5" x14ac:dyDescent="0.25">
      <c r="A7023" s="246">
        <v>100318</v>
      </c>
      <c r="B7023" s="246" t="s">
        <v>12247</v>
      </c>
      <c r="C7023" s="246" t="s">
        <v>12113</v>
      </c>
      <c r="D7023" s="248">
        <v>11587.13</v>
      </c>
    </row>
    <row r="7024" spans="1:4" ht="13.5" x14ac:dyDescent="0.25">
      <c r="A7024" s="246">
        <v>100319</v>
      </c>
      <c r="B7024" s="246" t="s">
        <v>12248</v>
      </c>
      <c r="C7024" s="246" t="s">
        <v>12113</v>
      </c>
      <c r="D7024" s="248">
        <v>16742.09</v>
      </c>
    </row>
    <row r="7025" spans="1:4" ht="13.5" x14ac:dyDescent="0.25">
      <c r="A7025" s="246">
        <v>100320</v>
      </c>
      <c r="B7025" s="246" t="s">
        <v>12249</v>
      </c>
      <c r="C7025" s="246" t="s">
        <v>12113</v>
      </c>
      <c r="D7025" s="248">
        <v>18851.259999999998</v>
      </c>
    </row>
    <row r="7026" spans="1:4" ht="13.5" x14ac:dyDescent="0.25">
      <c r="A7026" s="246">
        <v>100321</v>
      </c>
      <c r="B7026" s="246" t="s">
        <v>12252</v>
      </c>
      <c r="C7026" s="246" t="s">
        <v>12113</v>
      </c>
      <c r="D7026" s="248">
        <v>4619.22</v>
      </c>
    </row>
    <row r="7027" spans="1:4" ht="13.5" x14ac:dyDescent="0.25">
      <c r="A7027" s="246">
        <v>100533</v>
      </c>
      <c r="B7027" s="246" t="s">
        <v>12260</v>
      </c>
      <c r="C7027" s="246" t="s">
        <v>5894</v>
      </c>
      <c r="D7027" s="247">
        <v>16.96</v>
      </c>
    </row>
    <row r="7028" spans="1:4" ht="13.5" x14ac:dyDescent="0.25">
      <c r="A7028" s="246">
        <v>100534</v>
      </c>
      <c r="B7028" s="246" t="s">
        <v>12260</v>
      </c>
      <c r="C7028" s="246" t="s">
        <v>12113</v>
      </c>
      <c r="D7028" s="248">
        <v>3018.79</v>
      </c>
    </row>
    <row r="7029" spans="1:4" ht="13.5" x14ac:dyDescent="0.25">
      <c r="A7029" s="246">
        <v>100535</v>
      </c>
      <c r="B7029" s="246" t="s">
        <v>12261</v>
      </c>
      <c r="C7029" s="246" t="s">
        <v>5894</v>
      </c>
      <c r="D7029" s="247">
        <v>0.22</v>
      </c>
    </row>
    <row r="7030" spans="1:4" ht="13.5" x14ac:dyDescent="0.25">
      <c r="A7030" s="246">
        <v>100536</v>
      </c>
      <c r="B7030" s="246" t="s">
        <v>12262</v>
      </c>
      <c r="C7030" s="246" t="s">
        <v>12113</v>
      </c>
      <c r="D7030" s="247">
        <v>29.8</v>
      </c>
    </row>
    <row r="7031" spans="1:4" ht="13.5" x14ac:dyDescent="0.25">
      <c r="A7031" s="246">
        <v>101284</v>
      </c>
      <c r="B7031" s="246" t="s">
        <v>12263</v>
      </c>
      <c r="C7031" s="246" t="s">
        <v>5894</v>
      </c>
      <c r="D7031" s="247">
        <v>1.34</v>
      </c>
    </row>
    <row r="7032" spans="1:4" ht="13.5" x14ac:dyDescent="0.25">
      <c r="A7032" s="246">
        <v>101285</v>
      </c>
      <c r="B7032" s="246" t="s">
        <v>12264</v>
      </c>
      <c r="C7032" s="246" t="s">
        <v>5894</v>
      </c>
      <c r="D7032" s="247">
        <v>0.35</v>
      </c>
    </row>
    <row r="7033" spans="1:4" ht="13.5" x14ac:dyDescent="0.25">
      <c r="A7033" s="246">
        <v>101286</v>
      </c>
      <c r="B7033" s="246" t="s">
        <v>12265</v>
      </c>
      <c r="C7033" s="246" t="s">
        <v>12113</v>
      </c>
      <c r="D7033" s="247">
        <v>14.87</v>
      </c>
    </row>
    <row r="7034" spans="1:4" ht="13.5" x14ac:dyDescent="0.25">
      <c r="A7034" s="246">
        <v>101287</v>
      </c>
      <c r="B7034" s="246" t="s">
        <v>12266</v>
      </c>
      <c r="C7034" s="246" t="s">
        <v>12113</v>
      </c>
      <c r="D7034" s="247">
        <v>47.28</v>
      </c>
    </row>
    <row r="7035" spans="1:4" ht="13.5" x14ac:dyDescent="0.25">
      <c r="A7035" s="246">
        <v>101288</v>
      </c>
      <c r="B7035" s="246" t="s">
        <v>12267</v>
      </c>
      <c r="C7035" s="246" t="s">
        <v>12113</v>
      </c>
      <c r="D7035" s="247">
        <v>10.68</v>
      </c>
    </row>
    <row r="7036" spans="1:4" ht="13.5" x14ac:dyDescent="0.25">
      <c r="A7036" s="246">
        <v>101289</v>
      </c>
      <c r="B7036" s="246" t="s">
        <v>12268</v>
      </c>
      <c r="C7036" s="246" t="s">
        <v>12113</v>
      </c>
      <c r="D7036" s="247">
        <v>14.87</v>
      </c>
    </row>
    <row r="7037" spans="1:4" ht="13.5" x14ac:dyDescent="0.25">
      <c r="A7037" s="246">
        <v>101290</v>
      </c>
      <c r="B7037" s="246" t="s">
        <v>12269</v>
      </c>
      <c r="C7037" s="246" t="s">
        <v>12113</v>
      </c>
      <c r="D7037" s="247">
        <v>20.63</v>
      </c>
    </row>
    <row r="7038" spans="1:4" ht="13.5" x14ac:dyDescent="0.25">
      <c r="A7038" s="246">
        <v>101291</v>
      </c>
      <c r="B7038" s="246" t="s">
        <v>12270</v>
      </c>
      <c r="C7038" s="246" t="s">
        <v>12113</v>
      </c>
      <c r="D7038" s="247">
        <v>16.100000000000001</v>
      </c>
    </row>
    <row r="7039" spans="1:4" ht="13.5" x14ac:dyDescent="0.25">
      <c r="A7039" s="246">
        <v>101292</v>
      </c>
      <c r="B7039" s="246" t="s">
        <v>12271</v>
      </c>
      <c r="C7039" s="246" t="s">
        <v>12113</v>
      </c>
      <c r="D7039" s="247">
        <v>16.09</v>
      </c>
    </row>
    <row r="7040" spans="1:4" ht="13.5" x14ac:dyDescent="0.25">
      <c r="A7040" s="246">
        <v>101293</v>
      </c>
      <c r="B7040" s="246" t="s">
        <v>12272</v>
      </c>
      <c r="C7040" s="246" t="s">
        <v>12113</v>
      </c>
      <c r="D7040" s="247">
        <v>19.98</v>
      </c>
    </row>
    <row r="7041" spans="1:4" ht="13.5" x14ac:dyDescent="0.25">
      <c r="A7041" s="246">
        <v>101294</v>
      </c>
      <c r="B7041" s="246" t="s">
        <v>12273</v>
      </c>
      <c r="C7041" s="246" t="s">
        <v>12113</v>
      </c>
      <c r="D7041" s="247">
        <v>22.24</v>
      </c>
    </row>
    <row r="7042" spans="1:4" ht="13.5" x14ac:dyDescent="0.25">
      <c r="A7042" s="246">
        <v>101295</v>
      </c>
      <c r="B7042" s="246" t="s">
        <v>12274</v>
      </c>
      <c r="C7042" s="246" t="s">
        <v>12113</v>
      </c>
      <c r="D7042" s="247">
        <v>19.05</v>
      </c>
    </row>
    <row r="7043" spans="1:4" ht="13.5" x14ac:dyDescent="0.25">
      <c r="A7043" s="246">
        <v>101296</v>
      </c>
      <c r="B7043" s="246" t="s">
        <v>12275</v>
      </c>
      <c r="C7043" s="246" t="s">
        <v>12113</v>
      </c>
      <c r="D7043" s="247">
        <v>25.17</v>
      </c>
    </row>
    <row r="7044" spans="1:4" ht="13.5" x14ac:dyDescent="0.25">
      <c r="A7044" s="246">
        <v>101297</v>
      </c>
      <c r="B7044" s="246" t="s">
        <v>12276</v>
      </c>
      <c r="C7044" s="246" t="s">
        <v>12113</v>
      </c>
      <c r="D7044" s="247">
        <v>19.690000000000001</v>
      </c>
    </row>
    <row r="7045" spans="1:4" ht="13.5" x14ac:dyDescent="0.25">
      <c r="A7045" s="246">
        <v>101298</v>
      </c>
      <c r="B7045" s="246" t="s">
        <v>12277</v>
      </c>
      <c r="C7045" s="246" t="s">
        <v>12113</v>
      </c>
      <c r="D7045" s="247">
        <v>12.95</v>
      </c>
    </row>
    <row r="7046" spans="1:4" ht="13.5" x14ac:dyDescent="0.25">
      <c r="A7046" s="246">
        <v>101299</v>
      </c>
      <c r="B7046" s="246" t="s">
        <v>12278</v>
      </c>
      <c r="C7046" s="246" t="s">
        <v>12113</v>
      </c>
      <c r="D7046" s="247">
        <v>19.05</v>
      </c>
    </row>
    <row r="7047" spans="1:4" ht="13.5" x14ac:dyDescent="0.25">
      <c r="A7047" s="246">
        <v>101300</v>
      </c>
      <c r="B7047" s="246" t="s">
        <v>12279</v>
      </c>
      <c r="C7047" s="246" t="s">
        <v>12113</v>
      </c>
      <c r="D7047" s="247">
        <v>14.87</v>
      </c>
    </row>
    <row r="7048" spans="1:4" ht="13.5" x14ac:dyDescent="0.25">
      <c r="A7048" s="246">
        <v>101301</v>
      </c>
      <c r="B7048" s="246" t="s">
        <v>12280</v>
      </c>
      <c r="C7048" s="246" t="s">
        <v>12113</v>
      </c>
      <c r="D7048" s="247">
        <v>5.86</v>
      </c>
    </row>
    <row r="7049" spans="1:4" ht="13.5" x14ac:dyDescent="0.25">
      <c r="A7049" s="246">
        <v>101302</v>
      </c>
      <c r="B7049" s="246" t="s">
        <v>12281</v>
      </c>
      <c r="C7049" s="246" t="s">
        <v>12113</v>
      </c>
      <c r="D7049" s="247">
        <v>21.21</v>
      </c>
    </row>
    <row r="7050" spans="1:4" ht="13.5" x14ac:dyDescent="0.25">
      <c r="A7050" s="246">
        <v>101303</v>
      </c>
      <c r="B7050" s="246" t="s">
        <v>12282</v>
      </c>
      <c r="C7050" s="246" t="s">
        <v>12113</v>
      </c>
      <c r="D7050" s="247">
        <v>54.28</v>
      </c>
    </row>
    <row r="7051" spans="1:4" ht="13.5" x14ac:dyDescent="0.25">
      <c r="A7051" s="246">
        <v>101304</v>
      </c>
      <c r="B7051" s="246" t="s">
        <v>12283</v>
      </c>
      <c r="C7051" s="246" t="s">
        <v>12113</v>
      </c>
      <c r="D7051" s="247">
        <v>25.61</v>
      </c>
    </row>
    <row r="7052" spans="1:4" ht="13.5" x14ac:dyDescent="0.25">
      <c r="A7052" s="246">
        <v>101305</v>
      </c>
      <c r="B7052" s="246" t="s">
        <v>12284</v>
      </c>
      <c r="C7052" s="246" t="s">
        <v>12113</v>
      </c>
      <c r="D7052" s="247">
        <v>22.22</v>
      </c>
    </row>
    <row r="7053" spans="1:4" ht="13.5" x14ac:dyDescent="0.25">
      <c r="A7053" s="246">
        <v>101307</v>
      </c>
      <c r="B7053" s="246" t="s">
        <v>12285</v>
      </c>
      <c r="C7053" s="246" t="s">
        <v>12113</v>
      </c>
      <c r="D7053" s="247">
        <v>18.100000000000001</v>
      </c>
    </row>
    <row r="7054" spans="1:4" ht="13.5" x14ac:dyDescent="0.25">
      <c r="A7054" s="246">
        <v>101308</v>
      </c>
      <c r="B7054" s="246" t="s">
        <v>12286</v>
      </c>
      <c r="C7054" s="246" t="s">
        <v>12113</v>
      </c>
      <c r="D7054" s="247">
        <v>14.16</v>
      </c>
    </row>
    <row r="7055" spans="1:4" ht="13.5" x14ac:dyDescent="0.25">
      <c r="A7055" s="246">
        <v>101309</v>
      </c>
      <c r="B7055" s="246" t="s">
        <v>12287</v>
      </c>
      <c r="C7055" s="246" t="s">
        <v>12113</v>
      </c>
      <c r="D7055" s="247">
        <v>20.63</v>
      </c>
    </row>
    <row r="7056" spans="1:4" ht="13.5" x14ac:dyDescent="0.25">
      <c r="A7056" s="246">
        <v>101310</v>
      </c>
      <c r="B7056" s="246" t="s">
        <v>12288</v>
      </c>
      <c r="C7056" s="246" t="s">
        <v>12113</v>
      </c>
      <c r="D7056" s="247">
        <v>24.12</v>
      </c>
    </row>
    <row r="7057" spans="1:4" ht="13.5" x14ac:dyDescent="0.25">
      <c r="A7057" s="246">
        <v>101311</v>
      </c>
      <c r="B7057" s="246" t="s">
        <v>12289</v>
      </c>
      <c r="C7057" s="246" t="s">
        <v>12113</v>
      </c>
      <c r="D7057" s="247">
        <v>19.98</v>
      </c>
    </row>
    <row r="7058" spans="1:4" ht="13.5" x14ac:dyDescent="0.25">
      <c r="A7058" s="246">
        <v>101312</v>
      </c>
      <c r="B7058" s="246" t="s">
        <v>12290</v>
      </c>
      <c r="C7058" s="246" t="s">
        <v>12113</v>
      </c>
      <c r="D7058" s="247">
        <v>12.3</v>
      </c>
    </row>
    <row r="7059" spans="1:4" ht="13.5" x14ac:dyDescent="0.25">
      <c r="A7059" s="246">
        <v>101313</v>
      </c>
      <c r="B7059" s="246" t="s">
        <v>12291</v>
      </c>
      <c r="C7059" s="246" t="s">
        <v>12113</v>
      </c>
      <c r="D7059" s="247">
        <v>67.209999999999994</v>
      </c>
    </row>
    <row r="7060" spans="1:4" ht="13.5" x14ac:dyDescent="0.25">
      <c r="A7060" s="246">
        <v>101314</v>
      </c>
      <c r="B7060" s="246" t="s">
        <v>12292</v>
      </c>
      <c r="C7060" s="246" t="s">
        <v>12113</v>
      </c>
      <c r="D7060" s="247">
        <v>67.209999999999994</v>
      </c>
    </row>
    <row r="7061" spans="1:4" ht="13.5" x14ac:dyDescent="0.25">
      <c r="A7061" s="246">
        <v>101315</v>
      </c>
      <c r="B7061" s="246" t="s">
        <v>12293</v>
      </c>
      <c r="C7061" s="246" t="s">
        <v>12113</v>
      </c>
      <c r="D7061" s="247">
        <v>56.19</v>
      </c>
    </row>
    <row r="7062" spans="1:4" ht="13.5" x14ac:dyDescent="0.25">
      <c r="A7062" s="246">
        <v>101316</v>
      </c>
      <c r="B7062" s="246" t="s">
        <v>12294</v>
      </c>
      <c r="C7062" s="246" t="s">
        <v>12113</v>
      </c>
      <c r="D7062" s="247">
        <v>32.29</v>
      </c>
    </row>
    <row r="7063" spans="1:4" ht="13.5" x14ac:dyDescent="0.25">
      <c r="A7063" s="246">
        <v>101317</v>
      </c>
      <c r="B7063" s="246" t="s">
        <v>12295</v>
      </c>
      <c r="C7063" s="246" t="s">
        <v>12113</v>
      </c>
      <c r="D7063" s="247">
        <v>179.32</v>
      </c>
    </row>
    <row r="7064" spans="1:4" ht="13.5" x14ac:dyDescent="0.25">
      <c r="A7064" s="246">
        <v>101318</v>
      </c>
      <c r="B7064" s="246" t="s">
        <v>12296</v>
      </c>
      <c r="C7064" s="246" t="s">
        <v>12113</v>
      </c>
      <c r="D7064" s="247">
        <v>322.52</v>
      </c>
    </row>
    <row r="7065" spans="1:4" ht="13.5" x14ac:dyDescent="0.25">
      <c r="A7065" s="246">
        <v>101319</v>
      </c>
      <c r="B7065" s="246" t="s">
        <v>12297</v>
      </c>
      <c r="C7065" s="246" t="s">
        <v>12113</v>
      </c>
      <c r="D7065" s="247">
        <v>47.14</v>
      </c>
    </row>
    <row r="7066" spans="1:4" ht="13.5" x14ac:dyDescent="0.25">
      <c r="A7066" s="246">
        <v>101320</v>
      </c>
      <c r="B7066" s="246" t="s">
        <v>12298</v>
      </c>
      <c r="C7066" s="246" t="s">
        <v>12113</v>
      </c>
      <c r="D7066" s="247">
        <v>16.149999999999999</v>
      </c>
    </row>
    <row r="7067" spans="1:4" ht="13.5" x14ac:dyDescent="0.25">
      <c r="A7067" s="246">
        <v>101322</v>
      </c>
      <c r="B7067" s="246" t="s">
        <v>12299</v>
      </c>
      <c r="C7067" s="246" t="s">
        <v>12113</v>
      </c>
      <c r="D7067" s="247">
        <v>19.100000000000001</v>
      </c>
    </row>
    <row r="7068" spans="1:4" ht="13.5" x14ac:dyDescent="0.25">
      <c r="A7068" s="246">
        <v>101323</v>
      </c>
      <c r="B7068" s="246" t="s">
        <v>12300</v>
      </c>
      <c r="C7068" s="246" t="s">
        <v>12113</v>
      </c>
      <c r="D7068" s="247">
        <v>32.369999999999997</v>
      </c>
    </row>
    <row r="7069" spans="1:4" ht="13.5" x14ac:dyDescent="0.25">
      <c r="A7069" s="246">
        <v>101324</v>
      </c>
      <c r="B7069" s="246" t="s">
        <v>12301</v>
      </c>
      <c r="C7069" s="246" t="s">
        <v>12113</v>
      </c>
      <c r="D7069" s="247">
        <v>6.77</v>
      </c>
    </row>
    <row r="7070" spans="1:4" ht="13.5" x14ac:dyDescent="0.25">
      <c r="A7070" s="246">
        <v>101325</v>
      </c>
      <c r="B7070" s="246" t="s">
        <v>12302</v>
      </c>
      <c r="C7070" s="246" t="s">
        <v>12113</v>
      </c>
      <c r="D7070" s="247">
        <v>19.68</v>
      </c>
    </row>
    <row r="7071" spans="1:4" ht="13.5" x14ac:dyDescent="0.25">
      <c r="A7071" s="246">
        <v>101326</v>
      </c>
      <c r="B7071" s="246" t="s">
        <v>12303</v>
      </c>
      <c r="C7071" s="246" t="s">
        <v>12113</v>
      </c>
      <c r="D7071" s="247">
        <v>7.3</v>
      </c>
    </row>
    <row r="7072" spans="1:4" ht="13.5" x14ac:dyDescent="0.25">
      <c r="A7072" s="246">
        <v>101327</v>
      </c>
      <c r="B7072" s="246" t="s">
        <v>12304</v>
      </c>
      <c r="C7072" s="246" t="s">
        <v>12113</v>
      </c>
      <c r="D7072" s="247">
        <v>5.78</v>
      </c>
    </row>
    <row r="7073" spans="1:4" ht="13.5" x14ac:dyDescent="0.25">
      <c r="A7073" s="246">
        <v>101328</v>
      </c>
      <c r="B7073" s="246" t="s">
        <v>12305</v>
      </c>
      <c r="C7073" s="246" t="s">
        <v>12113</v>
      </c>
      <c r="D7073" s="247">
        <v>9.58</v>
      </c>
    </row>
    <row r="7074" spans="1:4" ht="13.5" x14ac:dyDescent="0.25">
      <c r="A7074" s="246">
        <v>101329</v>
      </c>
      <c r="B7074" s="246" t="s">
        <v>12306</v>
      </c>
      <c r="C7074" s="246" t="s">
        <v>12113</v>
      </c>
      <c r="D7074" s="247">
        <v>31.62</v>
      </c>
    </row>
    <row r="7075" spans="1:4" ht="13.5" x14ac:dyDescent="0.25">
      <c r="A7075" s="246">
        <v>101330</v>
      </c>
      <c r="B7075" s="246" t="s">
        <v>12307</v>
      </c>
      <c r="C7075" s="246" t="s">
        <v>12113</v>
      </c>
      <c r="D7075" s="247">
        <v>23.74</v>
      </c>
    </row>
    <row r="7076" spans="1:4" ht="13.5" x14ac:dyDescent="0.25">
      <c r="A7076" s="246">
        <v>101331</v>
      </c>
      <c r="B7076" s="246" t="s">
        <v>12308</v>
      </c>
      <c r="C7076" s="246" t="s">
        <v>12113</v>
      </c>
      <c r="D7076" s="247">
        <v>25.61</v>
      </c>
    </row>
    <row r="7077" spans="1:4" ht="13.5" x14ac:dyDescent="0.25">
      <c r="A7077" s="246">
        <v>101332</v>
      </c>
      <c r="B7077" s="246" t="s">
        <v>12309</v>
      </c>
      <c r="C7077" s="246" t="s">
        <v>12113</v>
      </c>
      <c r="D7077" s="247">
        <v>6.65</v>
      </c>
    </row>
    <row r="7078" spans="1:4" ht="13.5" x14ac:dyDescent="0.25">
      <c r="A7078" s="246">
        <v>101333</v>
      </c>
      <c r="B7078" s="246" t="s">
        <v>12310</v>
      </c>
      <c r="C7078" s="246" t="s">
        <v>12113</v>
      </c>
      <c r="D7078" s="247">
        <v>16.260000000000002</v>
      </c>
    </row>
    <row r="7079" spans="1:4" ht="13.5" x14ac:dyDescent="0.25">
      <c r="A7079" s="246">
        <v>101334</v>
      </c>
      <c r="B7079" s="246" t="s">
        <v>12311</v>
      </c>
      <c r="C7079" s="246" t="s">
        <v>12113</v>
      </c>
      <c r="D7079" s="247">
        <v>54.77</v>
      </c>
    </row>
    <row r="7080" spans="1:4" ht="13.5" x14ac:dyDescent="0.25">
      <c r="A7080" s="246">
        <v>101335</v>
      </c>
      <c r="B7080" s="246" t="s">
        <v>12312</v>
      </c>
      <c r="C7080" s="246" t="s">
        <v>12113</v>
      </c>
      <c r="D7080" s="247">
        <v>7.83</v>
      </c>
    </row>
    <row r="7081" spans="1:4" ht="13.5" x14ac:dyDescent="0.25">
      <c r="A7081" s="246">
        <v>101336</v>
      </c>
      <c r="B7081" s="246" t="s">
        <v>12313</v>
      </c>
      <c r="C7081" s="246" t="s">
        <v>12113</v>
      </c>
      <c r="D7081" s="247">
        <v>27.38</v>
      </c>
    </row>
    <row r="7082" spans="1:4" ht="13.5" x14ac:dyDescent="0.25">
      <c r="A7082" s="246">
        <v>101337</v>
      </c>
      <c r="B7082" s="246" t="s">
        <v>12314</v>
      </c>
      <c r="C7082" s="246" t="s">
        <v>12113</v>
      </c>
      <c r="D7082" s="247">
        <v>7.38</v>
      </c>
    </row>
    <row r="7083" spans="1:4" ht="13.5" x14ac:dyDescent="0.25">
      <c r="A7083" s="246">
        <v>101338</v>
      </c>
      <c r="B7083" s="246" t="s">
        <v>12315</v>
      </c>
      <c r="C7083" s="246" t="s">
        <v>12113</v>
      </c>
      <c r="D7083" s="247">
        <v>12.41</v>
      </c>
    </row>
    <row r="7084" spans="1:4" ht="13.5" x14ac:dyDescent="0.25">
      <c r="A7084" s="246">
        <v>101339</v>
      </c>
      <c r="B7084" s="246" t="s">
        <v>12316</v>
      </c>
      <c r="C7084" s="246" t="s">
        <v>12113</v>
      </c>
      <c r="D7084" s="247">
        <v>10.64</v>
      </c>
    </row>
    <row r="7085" spans="1:4" ht="13.5" x14ac:dyDescent="0.25">
      <c r="A7085" s="246">
        <v>101340</v>
      </c>
      <c r="B7085" s="246" t="s">
        <v>12317</v>
      </c>
      <c r="C7085" s="246" t="s">
        <v>12113</v>
      </c>
      <c r="D7085" s="247">
        <v>10.27</v>
      </c>
    </row>
    <row r="7086" spans="1:4" ht="13.5" x14ac:dyDescent="0.25">
      <c r="A7086" s="246">
        <v>101341</v>
      </c>
      <c r="B7086" s="246" t="s">
        <v>12318</v>
      </c>
      <c r="C7086" s="246" t="s">
        <v>12113</v>
      </c>
      <c r="D7086" s="247">
        <v>11.19</v>
      </c>
    </row>
    <row r="7087" spans="1:4" ht="13.5" x14ac:dyDescent="0.25">
      <c r="A7087" s="246">
        <v>101342</v>
      </c>
      <c r="B7087" s="246" t="s">
        <v>12319</v>
      </c>
      <c r="C7087" s="246" t="s">
        <v>12113</v>
      </c>
      <c r="D7087" s="247">
        <v>13.1</v>
      </c>
    </row>
    <row r="7088" spans="1:4" ht="13.5" x14ac:dyDescent="0.25">
      <c r="A7088" s="246">
        <v>101343</v>
      </c>
      <c r="B7088" s="246" t="s">
        <v>12320</v>
      </c>
      <c r="C7088" s="246" t="s">
        <v>12113</v>
      </c>
      <c r="D7088" s="247">
        <v>19.98</v>
      </c>
    </row>
    <row r="7089" spans="1:4" ht="13.5" x14ac:dyDescent="0.25">
      <c r="A7089" s="246">
        <v>101344</v>
      </c>
      <c r="B7089" s="246" t="s">
        <v>12321</v>
      </c>
      <c r="C7089" s="246" t="s">
        <v>12113</v>
      </c>
      <c r="D7089" s="247">
        <v>20.45</v>
      </c>
    </row>
    <row r="7090" spans="1:4" ht="13.5" x14ac:dyDescent="0.25">
      <c r="A7090" s="246">
        <v>101345</v>
      </c>
      <c r="B7090" s="246" t="s">
        <v>12322</v>
      </c>
      <c r="C7090" s="246" t="s">
        <v>12113</v>
      </c>
      <c r="D7090" s="247">
        <v>20.56</v>
      </c>
    </row>
    <row r="7091" spans="1:4" ht="13.5" x14ac:dyDescent="0.25">
      <c r="A7091" s="246">
        <v>101346</v>
      </c>
      <c r="B7091" s="246" t="s">
        <v>12323</v>
      </c>
      <c r="C7091" s="246" t="s">
        <v>12113</v>
      </c>
      <c r="D7091" s="247">
        <v>17.89</v>
      </c>
    </row>
    <row r="7092" spans="1:4" ht="13.5" x14ac:dyDescent="0.25">
      <c r="A7092" s="246">
        <v>101347</v>
      </c>
      <c r="B7092" s="246" t="s">
        <v>12324</v>
      </c>
      <c r="C7092" s="246" t="s">
        <v>12113</v>
      </c>
      <c r="D7092" s="247">
        <v>15.23</v>
      </c>
    </row>
    <row r="7093" spans="1:4" ht="13.5" x14ac:dyDescent="0.25">
      <c r="A7093" s="246">
        <v>101348</v>
      </c>
      <c r="B7093" s="246" t="s">
        <v>12325</v>
      </c>
      <c r="C7093" s="246" t="s">
        <v>12113</v>
      </c>
      <c r="D7093" s="247">
        <v>8.6199999999999992</v>
      </c>
    </row>
    <row r="7094" spans="1:4" ht="13.5" x14ac:dyDescent="0.25">
      <c r="A7094" s="246">
        <v>101349</v>
      </c>
      <c r="B7094" s="246" t="s">
        <v>12326</v>
      </c>
      <c r="C7094" s="246" t="s">
        <v>12113</v>
      </c>
      <c r="D7094" s="247">
        <v>13.32</v>
      </c>
    </row>
    <row r="7095" spans="1:4" ht="13.5" x14ac:dyDescent="0.25">
      <c r="A7095" s="246">
        <v>101350</v>
      </c>
      <c r="B7095" s="246" t="s">
        <v>12327</v>
      </c>
      <c r="C7095" s="246" t="s">
        <v>12113</v>
      </c>
      <c r="D7095" s="247">
        <v>16.350000000000001</v>
      </c>
    </row>
    <row r="7096" spans="1:4" ht="13.5" x14ac:dyDescent="0.25">
      <c r="A7096" s="246">
        <v>101351</v>
      </c>
      <c r="B7096" s="246" t="s">
        <v>12328</v>
      </c>
      <c r="C7096" s="246" t="s">
        <v>12113</v>
      </c>
      <c r="D7096" s="247">
        <v>11.94</v>
      </c>
    </row>
    <row r="7097" spans="1:4" ht="13.5" x14ac:dyDescent="0.25">
      <c r="A7097" s="246">
        <v>101352</v>
      </c>
      <c r="B7097" s="246" t="s">
        <v>12329</v>
      </c>
      <c r="C7097" s="246" t="s">
        <v>12113</v>
      </c>
      <c r="D7097" s="247">
        <v>13.76</v>
      </c>
    </row>
    <row r="7098" spans="1:4" ht="13.5" x14ac:dyDescent="0.25">
      <c r="A7098" s="246">
        <v>101353</v>
      </c>
      <c r="B7098" s="246" t="s">
        <v>12330</v>
      </c>
      <c r="C7098" s="246" t="s">
        <v>12113</v>
      </c>
      <c r="D7098" s="247">
        <v>10.94</v>
      </c>
    </row>
    <row r="7099" spans="1:4" ht="13.5" x14ac:dyDescent="0.25">
      <c r="A7099" s="246">
        <v>101354</v>
      </c>
      <c r="B7099" s="246" t="s">
        <v>12331</v>
      </c>
      <c r="C7099" s="246" t="s">
        <v>12113</v>
      </c>
      <c r="D7099" s="247">
        <v>15.35</v>
      </c>
    </row>
    <row r="7100" spans="1:4" ht="13.5" x14ac:dyDescent="0.25">
      <c r="A7100" s="246">
        <v>101355</v>
      </c>
      <c r="B7100" s="246" t="s">
        <v>12332</v>
      </c>
      <c r="C7100" s="246" t="s">
        <v>12113</v>
      </c>
      <c r="D7100" s="247">
        <v>11.81</v>
      </c>
    </row>
    <row r="7101" spans="1:4" ht="13.5" x14ac:dyDescent="0.25">
      <c r="A7101" s="246">
        <v>101356</v>
      </c>
      <c r="B7101" s="246" t="s">
        <v>12333</v>
      </c>
      <c r="C7101" s="246" t="s">
        <v>12113</v>
      </c>
      <c r="D7101" s="247">
        <v>25.61</v>
      </c>
    </row>
    <row r="7102" spans="1:4" ht="13.5" x14ac:dyDescent="0.25">
      <c r="A7102" s="246">
        <v>101357</v>
      </c>
      <c r="B7102" s="246" t="s">
        <v>12334</v>
      </c>
      <c r="C7102" s="246" t="s">
        <v>12113</v>
      </c>
      <c r="D7102" s="247">
        <v>36.869999999999997</v>
      </c>
    </row>
    <row r="7103" spans="1:4" ht="13.5" x14ac:dyDescent="0.25">
      <c r="A7103" s="246">
        <v>101358</v>
      </c>
      <c r="B7103" s="246" t="s">
        <v>12335</v>
      </c>
      <c r="C7103" s="246" t="s">
        <v>12113</v>
      </c>
      <c r="D7103" s="247">
        <v>25.61</v>
      </c>
    </row>
    <row r="7104" spans="1:4" ht="13.5" x14ac:dyDescent="0.25">
      <c r="A7104" s="246">
        <v>101359</v>
      </c>
      <c r="B7104" s="246" t="s">
        <v>12336</v>
      </c>
      <c r="C7104" s="246" t="s">
        <v>12113</v>
      </c>
      <c r="D7104" s="247">
        <v>24.87</v>
      </c>
    </row>
    <row r="7105" spans="1:4" ht="13.5" x14ac:dyDescent="0.25">
      <c r="A7105" s="246">
        <v>101360</v>
      </c>
      <c r="B7105" s="246" t="s">
        <v>12337</v>
      </c>
      <c r="C7105" s="246" t="s">
        <v>12113</v>
      </c>
      <c r="D7105" s="247">
        <v>25.61</v>
      </c>
    </row>
    <row r="7106" spans="1:4" ht="13.5" x14ac:dyDescent="0.25">
      <c r="A7106" s="246">
        <v>101361</v>
      </c>
      <c r="B7106" s="246" t="s">
        <v>12338</v>
      </c>
      <c r="C7106" s="246" t="s">
        <v>12113</v>
      </c>
      <c r="D7106" s="247">
        <v>26.52</v>
      </c>
    </row>
    <row r="7107" spans="1:4" ht="13.5" x14ac:dyDescent="0.25">
      <c r="A7107" s="246">
        <v>101362</v>
      </c>
      <c r="B7107" s="246" t="s">
        <v>12339</v>
      </c>
      <c r="C7107" s="246" t="s">
        <v>12113</v>
      </c>
      <c r="D7107" s="247">
        <v>5.65</v>
      </c>
    </row>
    <row r="7108" spans="1:4" ht="13.5" x14ac:dyDescent="0.25">
      <c r="A7108" s="246">
        <v>101363</v>
      </c>
      <c r="B7108" s="246" t="s">
        <v>12340</v>
      </c>
      <c r="C7108" s="246" t="s">
        <v>12113</v>
      </c>
      <c r="D7108" s="247">
        <v>19.98</v>
      </c>
    </row>
    <row r="7109" spans="1:4" ht="13.5" x14ac:dyDescent="0.25">
      <c r="A7109" s="246">
        <v>101364</v>
      </c>
      <c r="B7109" s="246" t="s">
        <v>12341</v>
      </c>
      <c r="C7109" s="246" t="s">
        <v>12113</v>
      </c>
      <c r="D7109" s="247">
        <v>27.44</v>
      </c>
    </row>
    <row r="7110" spans="1:4" ht="13.5" x14ac:dyDescent="0.25">
      <c r="A7110" s="246">
        <v>101365</v>
      </c>
      <c r="B7110" s="246" t="s">
        <v>12342</v>
      </c>
      <c r="C7110" s="246" t="s">
        <v>12113</v>
      </c>
      <c r="D7110" s="247">
        <v>19.98</v>
      </c>
    </row>
    <row r="7111" spans="1:4" ht="13.5" x14ac:dyDescent="0.25">
      <c r="A7111" s="246">
        <v>101366</v>
      </c>
      <c r="B7111" s="246" t="s">
        <v>12343</v>
      </c>
      <c r="C7111" s="246" t="s">
        <v>12113</v>
      </c>
      <c r="D7111" s="247">
        <v>26.79</v>
      </c>
    </row>
    <row r="7112" spans="1:4" ht="13.5" x14ac:dyDescent="0.25">
      <c r="A7112" s="246">
        <v>101367</v>
      </c>
      <c r="B7112" s="246" t="s">
        <v>12344</v>
      </c>
      <c r="C7112" s="246" t="s">
        <v>12113</v>
      </c>
      <c r="D7112" s="247">
        <v>19.98</v>
      </c>
    </row>
    <row r="7113" spans="1:4" ht="13.5" x14ac:dyDescent="0.25">
      <c r="A7113" s="246">
        <v>101368</v>
      </c>
      <c r="B7113" s="246" t="s">
        <v>12345</v>
      </c>
      <c r="C7113" s="246" t="s">
        <v>12113</v>
      </c>
      <c r="D7113" s="247">
        <v>20.66</v>
      </c>
    </row>
    <row r="7114" spans="1:4" ht="13.5" x14ac:dyDescent="0.25">
      <c r="A7114" s="246">
        <v>101369</v>
      </c>
      <c r="B7114" s="246" t="s">
        <v>12346</v>
      </c>
      <c r="C7114" s="246" t="s">
        <v>12113</v>
      </c>
      <c r="D7114" s="247">
        <v>26.5</v>
      </c>
    </row>
    <row r="7115" spans="1:4" ht="13.5" x14ac:dyDescent="0.25">
      <c r="A7115" s="246">
        <v>101370</v>
      </c>
      <c r="B7115" s="246" t="s">
        <v>12347</v>
      </c>
      <c r="C7115" s="246" t="s">
        <v>12113</v>
      </c>
      <c r="D7115" s="247">
        <v>19.739999999999998</v>
      </c>
    </row>
    <row r="7116" spans="1:4" ht="13.5" x14ac:dyDescent="0.25">
      <c r="A7116" s="246">
        <v>101371</v>
      </c>
      <c r="B7116" s="246" t="s">
        <v>12348</v>
      </c>
      <c r="C7116" s="246" t="s">
        <v>12113</v>
      </c>
      <c r="D7116" s="247">
        <v>22.08</v>
      </c>
    </row>
    <row r="7117" spans="1:4" ht="13.5" x14ac:dyDescent="0.25">
      <c r="A7117" s="246">
        <v>101372</v>
      </c>
      <c r="B7117" s="246" t="s">
        <v>12349</v>
      </c>
      <c r="C7117" s="246" t="s">
        <v>12113</v>
      </c>
      <c r="D7117" s="247">
        <v>6.49</v>
      </c>
    </row>
    <row r="7118" spans="1:4" ht="13.5" x14ac:dyDescent="0.25">
      <c r="A7118" s="246">
        <v>101373</v>
      </c>
      <c r="B7118" s="246" t="s">
        <v>12350</v>
      </c>
      <c r="C7118" s="246" t="s">
        <v>5894</v>
      </c>
      <c r="D7118" s="247">
        <v>145.83000000000001</v>
      </c>
    </row>
    <row r="7119" spans="1:4" ht="13.5" x14ac:dyDescent="0.25">
      <c r="A7119" s="246">
        <v>101374</v>
      </c>
      <c r="B7119" s="246" t="s">
        <v>12015</v>
      </c>
      <c r="C7119" s="246" t="s">
        <v>12113</v>
      </c>
      <c r="D7119" s="248">
        <v>3032.38</v>
      </c>
    </row>
    <row r="7120" spans="1:4" ht="13.5" x14ac:dyDescent="0.25">
      <c r="A7120" s="246">
        <v>101375</v>
      </c>
      <c r="B7120" s="246" t="s">
        <v>12351</v>
      </c>
      <c r="C7120" s="246" t="s">
        <v>12113</v>
      </c>
      <c r="D7120" s="248">
        <v>3021.61</v>
      </c>
    </row>
    <row r="7121" spans="1:4" ht="13.5" x14ac:dyDescent="0.25">
      <c r="A7121" s="246">
        <v>101376</v>
      </c>
      <c r="B7121" s="246" t="s">
        <v>12352</v>
      </c>
      <c r="C7121" s="246" t="s">
        <v>12113</v>
      </c>
      <c r="D7121" s="248">
        <v>2237.44</v>
      </c>
    </row>
    <row r="7122" spans="1:4" ht="13.5" x14ac:dyDescent="0.25">
      <c r="A7122" s="246">
        <v>101377</v>
      </c>
      <c r="B7122" s="246" t="s">
        <v>12018</v>
      </c>
      <c r="C7122" s="246" t="s">
        <v>12113</v>
      </c>
      <c r="D7122" s="248">
        <v>3032.38</v>
      </c>
    </row>
    <row r="7123" spans="1:4" ht="13.5" x14ac:dyDescent="0.25">
      <c r="A7123" s="246">
        <v>101378</v>
      </c>
      <c r="B7123" s="246" t="s">
        <v>12244</v>
      </c>
      <c r="C7123" s="246" t="s">
        <v>12113</v>
      </c>
      <c r="D7123" s="248">
        <v>3429.61</v>
      </c>
    </row>
    <row r="7124" spans="1:4" ht="13.5" x14ac:dyDescent="0.25">
      <c r="A7124" s="246">
        <v>101379</v>
      </c>
      <c r="B7124" s="246" t="s">
        <v>12353</v>
      </c>
      <c r="C7124" s="246" t="s">
        <v>12113</v>
      </c>
      <c r="D7124" s="248">
        <v>3207.23</v>
      </c>
    </row>
    <row r="7125" spans="1:4" ht="13.5" x14ac:dyDescent="0.25">
      <c r="A7125" s="246">
        <v>101380</v>
      </c>
      <c r="B7125" s="246" t="s">
        <v>12020</v>
      </c>
      <c r="C7125" s="246" t="s">
        <v>12113</v>
      </c>
      <c r="D7125" s="248">
        <v>3184.45</v>
      </c>
    </row>
    <row r="7126" spans="1:4" ht="13.5" x14ac:dyDescent="0.25">
      <c r="A7126" s="246">
        <v>101381</v>
      </c>
      <c r="B7126" s="246" t="s">
        <v>12021</v>
      </c>
      <c r="C7126" s="246" t="s">
        <v>12113</v>
      </c>
      <c r="D7126" s="248">
        <v>3757.98</v>
      </c>
    </row>
    <row r="7127" spans="1:4" ht="13.5" x14ac:dyDescent="0.25">
      <c r="A7127" s="246">
        <v>101382</v>
      </c>
      <c r="B7127" s="246" t="s">
        <v>12354</v>
      </c>
      <c r="C7127" s="246" t="s">
        <v>12113</v>
      </c>
      <c r="D7127" s="248">
        <v>3189.32</v>
      </c>
    </row>
    <row r="7128" spans="1:4" ht="13.5" x14ac:dyDescent="0.25">
      <c r="A7128" s="246">
        <v>101383</v>
      </c>
      <c r="B7128" s="246" t="s">
        <v>12246</v>
      </c>
      <c r="C7128" s="246" t="s">
        <v>12113</v>
      </c>
      <c r="D7128" s="248">
        <v>3036.56</v>
      </c>
    </row>
    <row r="7129" spans="1:4" ht="13.5" x14ac:dyDescent="0.25">
      <c r="A7129" s="246">
        <v>101384</v>
      </c>
      <c r="B7129" s="246" t="s">
        <v>12024</v>
      </c>
      <c r="C7129" s="246" t="s">
        <v>12113</v>
      </c>
      <c r="D7129" s="248">
        <v>3110.32</v>
      </c>
    </row>
    <row r="7130" spans="1:4" ht="13.5" x14ac:dyDescent="0.25">
      <c r="A7130" s="246">
        <v>101385</v>
      </c>
      <c r="B7130" s="246" t="s">
        <v>12355</v>
      </c>
      <c r="C7130" s="246" t="s">
        <v>12113</v>
      </c>
      <c r="D7130" s="248">
        <v>4185.8</v>
      </c>
    </row>
    <row r="7131" spans="1:4" ht="13.5" x14ac:dyDescent="0.25">
      <c r="A7131" s="246">
        <v>101386</v>
      </c>
      <c r="B7131" s="246" t="s">
        <v>12026</v>
      </c>
      <c r="C7131" s="246" t="s">
        <v>12113</v>
      </c>
      <c r="D7131" s="248">
        <v>2560.2399999999998</v>
      </c>
    </row>
    <row r="7132" spans="1:4" ht="13.5" x14ac:dyDescent="0.25">
      <c r="A7132" s="246">
        <v>101387</v>
      </c>
      <c r="B7132" s="246" t="s">
        <v>12356</v>
      </c>
      <c r="C7132" s="246" t="s">
        <v>12113</v>
      </c>
      <c r="D7132" s="248">
        <v>3036.56</v>
      </c>
    </row>
    <row r="7133" spans="1:4" ht="13.5" x14ac:dyDescent="0.25">
      <c r="A7133" s="246">
        <v>101388</v>
      </c>
      <c r="B7133" s="246" t="s">
        <v>12028</v>
      </c>
      <c r="C7133" s="246" t="s">
        <v>12113</v>
      </c>
      <c r="D7133" s="248">
        <v>3011.57</v>
      </c>
    </row>
    <row r="7134" spans="1:4" ht="13.5" x14ac:dyDescent="0.25">
      <c r="A7134" s="246">
        <v>101389</v>
      </c>
      <c r="B7134" s="246" t="s">
        <v>12029</v>
      </c>
      <c r="C7134" s="246" t="s">
        <v>12113</v>
      </c>
      <c r="D7134" s="248">
        <v>1450.2</v>
      </c>
    </row>
    <row r="7135" spans="1:4" ht="13.5" x14ac:dyDescent="0.25">
      <c r="A7135" s="246">
        <v>101390</v>
      </c>
      <c r="B7135" s="246" t="s">
        <v>12357</v>
      </c>
      <c r="C7135" s="246" t="s">
        <v>12113</v>
      </c>
      <c r="D7135" s="248">
        <v>4470.6499999999996</v>
      </c>
    </row>
    <row r="7136" spans="1:4" ht="13.5" x14ac:dyDescent="0.25">
      <c r="A7136" s="246">
        <v>101391</v>
      </c>
      <c r="B7136" s="246" t="s">
        <v>12358</v>
      </c>
      <c r="C7136" s="246" t="s">
        <v>12113</v>
      </c>
      <c r="D7136" s="248">
        <v>3763.61</v>
      </c>
    </row>
    <row r="7137" spans="1:4" ht="13.5" x14ac:dyDescent="0.25">
      <c r="A7137" s="246">
        <v>101392</v>
      </c>
      <c r="B7137" s="246" t="s">
        <v>12359</v>
      </c>
      <c r="C7137" s="246" t="s">
        <v>12113</v>
      </c>
      <c r="D7137" s="248">
        <v>2746.82</v>
      </c>
    </row>
    <row r="7138" spans="1:4" ht="13.5" x14ac:dyDescent="0.25">
      <c r="A7138" s="246">
        <v>101394</v>
      </c>
      <c r="B7138" s="246" t="s">
        <v>12034</v>
      </c>
      <c r="C7138" s="246" t="s">
        <v>12113</v>
      </c>
      <c r="D7138" s="248">
        <v>3490.76</v>
      </c>
    </row>
    <row r="7139" spans="1:4" ht="13.5" x14ac:dyDescent="0.25">
      <c r="A7139" s="246">
        <v>101395</v>
      </c>
      <c r="B7139" s="246" t="s">
        <v>12360</v>
      </c>
      <c r="C7139" s="246" t="s">
        <v>12113</v>
      </c>
      <c r="D7139" s="248">
        <v>3190</v>
      </c>
    </row>
    <row r="7140" spans="1:4" ht="13.5" x14ac:dyDescent="0.25">
      <c r="A7140" s="246">
        <v>101396</v>
      </c>
      <c r="B7140" s="246" t="s">
        <v>12361</v>
      </c>
      <c r="C7140" s="246" t="s">
        <v>12113</v>
      </c>
      <c r="D7140" s="248">
        <v>3576.11</v>
      </c>
    </row>
    <row r="7141" spans="1:4" ht="13.5" x14ac:dyDescent="0.25">
      <c r="A7141" s="246">
        <v>101397</v>
      </c>
      <c r="B7141" s="246" t="s">
        <v>12036</v>
      </c>
      <c r="C7141" s="246" t="s">
        <v>12113</v>
      </c>
      <c r="D7141" s="248">
        <v>3736.22</v>
      </c>
    </row>
    <row r="7142" spans="1:4" ht="13.5" x14ac:dyDescent="0.25">
      <c r="A7142" s="246">
        <v>101398</v>
      </c>
      <c r="B7142" s="246" t="s">
        <v>12362</v>
      </c>
      <c r="C7142" s="246" t="s">
        <v>12113</v>
      </c>
      <c r="D7142" s="248">
        <v>2467</v>
      </c>
    </row>
    <row r="7143" spans="1:4" ht="13.5" x14ac:dyDescent="0.25">
      <c r="A7143" s="246">
        <v>101399</v>
      </c>
      <c r="B7143" s="246" t="s">
        <v>12038</v>
      </c>
      <c r="C7143" s="246" t="s">
        <v>12113</v>
      </c>
      <c r="D7143" s="248">
        <v>3904.42</v>
      </c>
    </row>
    <row r="7144" spans="1:4" ht="13.5" x14ac:dyDescent="0.25">
      <c r="A7144" s="246">
        <v>101400</v>
      </c>
      <c r="B7144" s="246" t="s">
        <v>12363</v>
      </c>
      <c r="C7144" s="246" t="s">
        <v>12113</v>
      </c>
      <c r="D7144" s="248">
        <v>3904.42</v>
      </c>
    </row>
    <row r="7145" spans="1:4" ht="13.5" x14ac:dyDescent="0.25">
      <c r="A7145" s="246">
        <v>101401</v>
      </c>
      <c r="B7145" s="246" t="s">
        <v>12040</v>
      </c>
      <c r="C7145" s="246" t="s">
        <v>12113</v>
      </c>
      <c r="D7145" s="248">
        <v>3925.74</v>
      </c>
    </row>
    <row r="7146" spans="1:4" ht="13.5" x14ac:dyDescent="0.25">
      <c r="A7146" s="246">
        <v>101402</v>
      </c>
      <c r="B7146" s="246" t="s">
        <v>12041</v>
      </c>
      <c r="C7146" s="246" t="s">
        <v>12113</v>
      </c>
      <c r="D7146" s="248">
        <v>3758.98</v>
      </c>
    </row>
    <row r="7147" spans="1:4" ht="13.5" x14ac:dyDescent="0.25">
      <c r="A7147" s="246">
        <v>101403</v>
      </c>
      <c r="B7147" s="246" t="s">
        <v>12350</v>
      </c>
      <c r="C7147" s="246" t="s">
        <v>12113</v>
      </c>
      <c r="D7147" s="248">
        <v>25726.6</v>
      </c>
    </row>
    <row r="7148" spans="1:4" ht="13.5" x14ac:dyDescent="0.25">
      <c r="A7148" s="246">
        <v>101404</v>
      </c>
      <c r="B7148" s="246" t="s">
        <v>12110</v>
      </c>
      <c r="C7148" s="246" t="s">
        <v>12113</v>
      </c>
      <c r="D7148" s="248">
        <v>15970.45</v>
      </c>
    </row>
    <row r="7149" spans="1:4" ht="13.5" x14ac:dyDescent="0.25">
      <c r="A7149" s="246">
        <v>101405</v>
      </c>
      <c r="B7149" s="246" t="s">
        <v>12111</v>
      </c>
      <c r="C7149" s="246" t="s">
        <v>12113</v>
      </c>
      <c r="D7149" s="248">
        <v>15543.82</v>
      </c>
    </row>
    <row r="7150" spans="1:4" ht="13.5" x14ac:dyDescent="0.25">
      <c r="A7150" s="246">
        <v>101407</v>
      </c>
      <c r="B7150" s="246" t="s">
        <v>12042</v>
      </c>
      <c r="C7150" s="246" t="s">
        <v>12113</v>
      </c>
      <c r="D7150" s="248">
        <v>3632.78</v>
      </c>
    </row>
    <row r="7151" spans="1:4" ht="13.5" x14ac:dyDescent="0.25">
      <c r="A7151" s="246">
        <v>101408</v>
      </c>
      <c r="B7151" s="246" t="s">
        <v>12043</v>
      </c>
      <c r="C7151" s="246" t="s">
        <v>12113</v>
      </c>
      <c r="D7151" s="248">
        <v>3427.07</v>
      </c>
    </row>
    <row r="7152" spans="1:4" ht="13.5" x14ac:dyDescent="0.25">
      <c r="A7152" s="246">
        <v>101409</v>
      </c>
      <c r="B7152" s="246" t="s">
        <v>12364</v>
      </c>
      <c r="C7152" s="246" t="s">
        <v>12113</v>
      </c>
      <c r="D7152" s="248">
        <v>2904.66</v>
      </c>
    </row>
    <row r="7153" spans="1:4" ht="13.5" x14ac:dyDescent="0.25">
      <c r="A7153" s="246">
        <v>101410</v>
      </c>
      <c r="B7153" s="246" t="s">
        <v>12093</v>
      </c>
      <c r="C7153" s="246" t="s">
        <v>12113</v>
      </c>
      <c r="D7153" s="248">
        <v>3286.45</v>
      </c>
    </row>
    <row r="7154" spans="1:4" ht="13.5" x14ac:dyDescent="0.25">
      <c r="A7154" s="246">
        <v>101411</v>
      </c>
      <c r="B7154" s="246" t="s">
        <v>12365</v>
      </c>
      <c r="C7154" s="246" t="s">
        <v>12113</v>
      </c>
      <c r="D7154" s="248">
        <v>2174.56</v>
      </c>
    </row>
    <row r="7155" spans="1:4" ht="13.5" x14ac:dyDescent="0.25">
      <c r="A7155" s="246">
        <v>101412</v>
      </c>
      <c r="B7155" s="246" t="s">
        <v>12366</v>
      </c>
      <c r="C7155" s="246" t="s">
        <v>12113</v>
      </c>
      <c r="D7155" s="248">
        <v>3958.26</v>
      </c>
    </row>
    <row r="7156" spans="1:4" ht="13.5" x14ac:dyDescent="0.25">
      <c r="A7156" s="246">
        <v>101413</v>
      </c>
      <c r="B7156" s="246" t="s">
        <v>12045</v>
      </c>
      <c r="C7156" s="246" t="s">
        <v>12113</v>
      </c>
      <c r="D7156" s="248">
        <v>3533.88</v>
      </c>
    </row>
    <row r="7157" spans="1:4" ht="13.5" x14ac:dyDescent="0.25">
      <c r="A7157" s="246">
        <v>101414</v>
      </c>
      <c r="B7157" s="246" t="s">
        <v>12367</v>
      </c>
      <c r="C7157" s="246" t="s">
        <v>12113</v>
      </c>
      <c r="D7157" s="248">
        <v>3763.61</v>
      </c>
    </row>
    <row r="7158" spans="1:4" ht="13.5" x14ac:dyDescent="0.25">
      <c r="A7158" s="246">
        <v>101415</v>
      </c>
      <c r="B7158" s="246" t="s">
        <v>12368</v>
      </c>
      <c r="C7158" s="246" t="s">
        <v>12113</v>
      </c>
      <c r="D7158" s="248">
        <v>3928.7</v>
      </c>
    </row>
    <row r="7159" spans="1:4" ht="13.5" x14ac:dyDescent="0.25">
      <c r="A7159" s="246">
        <v>101416</v>
      </c>
      <c r="B7159" s="246" t="s">
        <v>12251</v>
      </c>
      <c r="C7159" s="246" t="s">
        <v>12113</v>
      </c>
      <c r="D7159" s="248">
        <v>4185.5200000000004</v>
      </c>
    </row>
    <row r="7160" spans="1:4" ht="13.5" x14ac:dyDescent="0.25">
      <c r="A7160" s="246">
        <v>101417</v>
      </c>
      <c r="B7160" s="246" t="s">
        <v>12369</v>
      </c>
      <c r="C7160" s="246" t="s">
        <v>12113</v>
      </c>
      <c r="D7160" s="248">
        <v>3823.74</v>
      </c>
    </row>
    <row r="7161" spans="1:4" ht="13.5" x14ac:dyDescent="0.25">
      <c r="A7161" s="246">
        <v>101418</v>
      </c>
      <c r="B7161" s="246" t="s">
        <v>12370</v>
      </c>
      <c r="C7161" s="246" t="s">
        <v>12113</v>
      </c>
      <c r="D7161" s="248">
        <v>2731.03</v>
      </c>
    </row>
    <row r="7162" spans="1:4" ht="13.5" x14ac:dyDescent="0.25">
      <c r="A7162" s="246">
        <v>101419</v>
      </c>
      <c r="B7162" s="246" t="s">
        <v>12371</v>
      </c>
      <c r="C7162" s="246" t="s">
        <v>12113</v>
      </c>
      <c r="D7162" s="248">
        <v>4111.53</v>
      </c>
    </row>
    <row r="7163" spans="1:4" ht="13.5" x14ac:dyDescent="0.25">
      <c r="A7163" s="246">
        <v>101420</v>
      </c>
      <c r="B7163" s="246" t="s">
        <v>12372</v>
      </c>
      <c r="C7163" s="246" t="s">
        <v>12113</v>
      </c>
      <c r="D7163" s="248">
        <v>2913.24</v>
      </c>
    </row>
    <row r="7164" spans="1:4" ht="13.5" x14ac:dyDescent="0.25">
      <c r="A7164" s="246">
        <v>101421</v>
      </c>
      <c r="B7164" s="246" t="s">
        <v>12373</v>
      </c>
      <c r="C7164" s="246" t="s">
        <v>12113</v>
      </c>
      <c r="D7164" s="248">
        <v>3824.19</v>
      </c>
    </row>
    <row r="7165" spans="1:4" ht="13.5" x14ac:dyDescent="0.25">
      <c r="A7165" s="246">
        <v>101422</v>
      </c>
      <c r="B7165" s="246" t="s">
        <v>12374</v>
      </c>
      <c r="C7165" s="246" t="s">
        <v>12113</v>
      </c>
      <c r="D7165" s="248">
        <v>2874.75</v>
      </c>
    </row>
    <row r="7166" spans="1:4" ht="13.5" x14ac:dyDescent="0.25">
      <c r="A7166" s="246">
        <v>101423</v>
      </c>
      <c r="B7166" s="246" t="s">
        <v>12375</v>
      </c>
      <c r="C7166" s="246" t="s">
        <v>12113</v>
      </c>
      <c r="D7166" s="248">
        <v>3256.42</v>
      </c>
    </row>
    <row r="7167" spans="1:4" ht="13.5" x14ac:dyDescent="0.25">
      <c r="A7167" s="246">
        <v>101424</v>
      </c>
      <c r="B7167" s="246" t="s">
        <v>12376</v>
      </c>
      <c r="C7167" s="246" t="s">
        <v>12113</v>
      </c>
      <c r="D7167" s="248">
        <v>3460.8</v>
      </c>
    </row>
    <row r="7168" spans="1:4" ht="13.5" x14ac:dyDescent="0.25">
      <c r="A7168" s="246">
        <v>101425</v>
      </c>
      <c r="B7168" s="246" t="s">
        <v>12377</v>
      </c>
      <c r="C7168" s="246" t="s">
        <v>12113</v>
      </c>
      <c r="D7168" s="248">
        <v>1750.38</v>
      </c>
    </row>
    <row r="7169" spans="1:4" ht="13.5" x14ac:dyDescent="0.25">
      <c r="A7169" s="246">
        <v>101426</v>
      </c>
      <c r="B7169" s="246" t="s">
        <v>12378</v>
      </c>
      <c r="C7169" s="246" t="s">
        <v>12113</v>
      </c>
      <c r="D7169" s="248">
        <v>3169.16</v>
      </c>
    </row>
    <row r="7170" spans="1:4" ht="13.5" x14ac:dyDescent="0.25">
      <c r="A7170" s="246">
        <v>101427</v>
      </c>
      <c r="B7170" s="246" t="s">
        <v>12058</v>
      </c>
      <c r="C7170" s="246" t="s">
        <v>12113</v>
      </c>
      <c r="D7170" s="248">
        <v>2820.74</v>
      </c>
    </row>
    <row r="7171" spans="1:4" ht="13.5" x14ac:dyDescent="0.25">
      <c r="A7171" s="246">
        <v>101428</v>
      </c>
      <c r="B7171" s="246" t="s">
        <v>12379</v>
      </c>
      <c r="C7171" s="246" t="s">
        <v>12113</v>
      </c>
      <c r="D7171" s="248">
        <v>2747.37</v>
      </c>
    </row>
    <row r="7172" spans="1:4" ht="13.5" x14ac:dyDescent="0.25">
      <c r="A7172" s="246">
        <v>101429</v>
      </c>
      <c r="B7172" s="246" t="s">
        <v>12380</v>
      </c>
      <c r="C7172" s="246" t="s">
        <v>12113</v>
      </c>
      <c r="D7172" s="248">
        <v>2929.34</v>
      </c>
    </row>
    <row r="7173" spans="1:4" ht="13.5" x14ac:dyDescent="0.25">
      <c r="A7173" s="246">
        <v>101430</v>
      </c>
      <c r="B7173" s="246" t="s">
        <v>12381</v>
      </c>
      <c r="C7173" s="246" t="s">
        <v>12113</v>
      </c>
      <c r="D7173" s="248">
        <v>3305.01</v>
      </c>
    </row>
    <row r="7174" spans="1:4" ht="13.5" x14ac:dyDescent="0.25">
      <c r="A7174" s="246">
        <v>101431</v>
      </c>
      <c r="B7174" s="246" t="s">
        <v>12061</v>
      </c>
      <c r="C7174" s="246" t="s">
        <v>12113</v>
      </c>
      <c r="D7174" s="248">
        <v>3557.19</v>
      </c>
    </row>
    <row r="7175" spans="1:4" ht="13.5" x14ac:dyDescent="0.25">
      <c r="A7175" s="246">
        <v>101432</v>
      </c>
      <c r="B7175" s="246" t="s">
        <v>12382</v>
      </c>
      <c r="C7175" s="246" t="s">
        <v>12113</v>
      </c>
      <c r="D7175" s="248">
        <v>2767.53</v>
      </c>
    </row>
    <row r="7176" spans="1:4" ht="13.5" x14ac:dyDescent="0.25">
      <c r="A7176" s="246">
        <v>101433</v>
      </c>
      <c r="B7176" s="246" t="s">
        <v>12063</v>
      </c>
      <c r="C7176" s="246" t="s">
        <v>12113</v>
      </c>
      <c r="D7176" s="248">
        <v>2778.74</v>
      </c>
    </row>
    <row r="7177" spans="1:4" ht="13.5" x14ac:dyDescent="0.25">
      <c r="A7177" s="246">
        <v>101434</v>
      </c>
      <c r="B7177" s="246" t="s">
        <v>12383</v>
      </c>
      <c r="C7177" s="246" t="s">
        <v>12113</v>
      </c>
      <c r="D7177" s="248">
        <v>3260.17</v>
      </c>
    </row>
    <row r="7178" spans="1:4" ht="13.5" x14ac:dyDescent="0.25">
      <c r="A7178" s="246">
        <v>101435</v>
      </c>
      <c r="B7178" s="246" t="s">
        <v>12384</v>
      </c>
      <c r="C7178" s="246" t="s">
        <v>12113</v>
      </c>
      <c r="D7178" s="248">
        <v>2883.33</v>
      </c>
    </row>
    <row r="7179" spans="1:4" ht="13.5" x14ac:dyDescent="0.25">
      <c r="A7179" s="246">
        <v>101436</v>
      </c>
      <c r="B7179" s="246" t="s">
        <v>12065</v>
      </c>
      <c r="C7179" s="246" t="s">
        <v>12113</v>
      </c>
      <c r="D7179" s="248">
        <v>2422.54</v>
      </c>
    </row>
    <row r="7180" spans="1:4" ht="13.5" x14ac:dyDescent="0.25">
      <c r="A7180" s="246">
        <v>101437</v>
      </c>
      <c r="B7180" s="246" t="s">
        <v>12385</v>
      </c>
      <c r="C7180" s="246" t="s">
        <v>12113</v>
      </c>
      <c r="D7180" s="248">
        <v>3349.04</v>
      </c>
    </row>
    <row r="7181" spans="1:4" ht="13.5" x14ac:dyDescent="0.25">
      <c r="A7181" s="246">
        <v>101438</v>
      </c>
      <c r="B7181" s="246" t="s">
        <v>12067</v>
      </c>
      <c r="C7181" s="246" t="s">
        <v>12113</v>
      </c>
      <c r="D7181" s="248">
        <v>3944.84</v>
      </c>
    </row>
    <row r="7182" spans="1:4" ht="13.5" x14ac:dyDescent="0.25">
      <c r="A7182" s="246">
        <v>101439</v>
      </c>
      <c r="B7182" s="246" t="s">
        <v>12068</v>
      </c>
      <c r="C7182" s="246" t="s">
        <v>12113</v>
      </c>
      <c r="D7182" s="248">
        <v>3075.59</v>
      </c>
    </row>
    <row r="7183" spans="1:4" ht="13.5" x14ac:dyDescent="0.25">
      <c r="A7183" s="246">
        <v>101440</v>
      </c>
      <c r="B7183" s="246" t="s">
        <v>12386</v>
      </c>
      <c r="C7183" s="246" t="s">
        <v>12113</v>
      </c>
      <c r="D7183" s="248">
        <v>3434.16</v>
      </c>
    </row>
    <row r="7184" spans="1:4" ht="13.5" x14ac:dyDescent="0.25">
      <c r="A7184" s="246">
        <v>101441</v>
      </c>
      <c r="B7184" s="246" t="s">
        <v>12070</v>
      </c>
      <c r="C7184" s="246" t="s">
        <v>12113</v>
      </c>
      <c r="D7184" s="248">
        <v>2879.04</v>
      </c>
    </row>
    <row r="7185" spans="1:4" ht="13.5" x14ac:dyDescent="0.25">
      <c r="A7185" s="246">
        <v>101442</v>
      </c>
      <c r="B7185" s="246" t="s">
        <v>12387</v>
      </c>
      <c r="C7185" s="246" t="s">
        <v>12113</v>
      </c>
      <c r="D7185" s="248">
        <v>2900.33</v>
      </c>
    </row>
    <row r="7186" spans="1:4" ht="13.5" x14ac:dyDescent="0.25">
      <c r="A7186" s="246">
        <v>101443</v>
      </c>
      <c r="B7186" s="246" t="s">
        <v>12071</v>
      </c>
      <c r="C7186" s="246" t="s">
        <v>12113</v>
      </c>
      <c r="D7186" s="248">
        <v>3051.14</v>
      </c>
    </row>
    <row r="7187" spans="1:4" ht="13.5" x14ac:dyDescent="0.25">
      <c r="A7187" s="246">
        <v>101444</v>
      </c>
      <c r="B7187" s="246" t="s">
        <v>12074</v>
      </c>
      <c r="C7187" s="246" t="s">
        <v>12113</v>
      </c>
      <c r="D7187" s="248">
        <v>3763.61</v>
      </c>
    </row>
    <row r="7188" spans="1:4" ht="13.5" x14ac:dyDescent="0.25">
      <c r="A7188" s="246">
        <v>101445</v>
      </c>
      <c r="B7188" s="246" t="s">
        <v>12075</v>
      </c>
      <c r="C7188" s="246" t="s">
        <v>12113</v>
      </c>
      <c r="D7188" s="248">
        <v>3774.87</v>
      </c>
    </row>
    <row r="7189" spans="1:4" ht="13.5" x14ac:dyDescent="0.25">
      <c r="A7189" s="246">
        <v>101446</v>
      </c>
      <c r="B7189" s="246" t="s">
        <v>12076</v>
      </c>
      <c r="C7189" s="246" t="s">
        <v>12113</v>
      </c>
      <c r="D7189" s="248">
        <v>3981.46</v>
      </c>
    </row>
    <row r="7190" spans="1:4" ht="13.5" x14ac:dyDescent="0.25">
      <c r="A7190" s="246">
        <v>101447</v>
      </c>
      <c r="B7190" s="246" t="s">
        <v>12077</v>
      </c>
      <c r="C7190" s="246" t="s">
        <v>12113</v>
      </c>
      <c r="D7190" s="248">
        <v>3899.26</v>
      </c>
    </row>
    <row r="7191" spans="1:4" ht="13.5" x14ac:dyDescent="0.25">
      <c r="A7191" s="246">
        <v>101448</v>
      </c>
      <c r="B7191" s="246" t="s">
        <v>12078</v>
      </c>
      <c r="C7191" s="246" t="s">
        <v>12113</v>
      </c>
      <c r="D7191" s="248">
        <v>3981.46</v>
      </c>
    </row>
    <row r="7192" spans="1:4" ht="13.5" x14ac:dyDescent="0.25">
      <c r="A7192" s="246">
        <v>101449</v>
      </c>
      <c r="B7192" s="246" t="s">
        <v>12388</v>
      </c>
      <c r="C7192" s="246" t="s">
        <v>12113</v>
      </c>
      <c r="D7192" s="248">
        <v>2773.6</v>
      </c>
    </row>
    <row r="7193" spans="1:4" ht="13.5" x14ac:dyDescent="0.25">
      <c r="A7193" s="246">
        <v>101450</v>
      </c>
      <c r="B7193" s="246" t="s">
        <v>12080</v>
      </c>
      <c r="C7193" s="246" t="s">
        <v>12113</v>
      </c>
      <c r="D7193" s="248">
        <v>2552.94</v>
      </c>
    </row>
    <row r="7194" spans="1:4" ht="13.5" x14ac:dyDescent="0.25">
      <c r="A7194" s="246">
        <v>101451</v>
      </c>
      <c r="B7194" s="246" t="s">
        <v>12081</v>
      </c>
      <c r="C7194" s="246" t="s">
        <v>12113</v>
      </c>
      <c r="D7194" s="248">
        <v>3757.98</v>
      </c>
    </row>
    <row r="7195" spans="1:4" ht="13.5" x14ac:dyDescent="0.25">
      <c r="A7195" s="246">
        <v>101452</v>
      </c>
      <c r="B7195" s="246" t="s">
        <v>12389</v>
      </c>
      <c r="C7195" s="246" t="s">
        <v>12113</v>
      </c>
      <c r="D7195" s="248">
        <v>3024.14</v>
      </c>
    </row>
    <row r="7196" spans="1:4" ht="13.5" x14ac:dyDescent="0.25">
      <c r="A7196" s="246">
        <v>101453</v>
      </c>
      <c r="B7196" s="246" t="s">
        <v>12083</v>
      </c>
      <c r="C7196" s="246" t="s">
        <v>12113</v>
      </c>
      <c r="D7196" s="248">
        <v>3912.85</v>
      </c>
    </row>
    <row r="7197" spans="1:4" ht="13.5" x14ac:dyDescent="0.25">
      <c r="A7197" s="246">
        <v>101454</v>
      </c>
      <c r="B7197" s="246" t="s">
        <v>12390</v>
      </c>
      <c r="C7197" s="246" t="s">
        <v>12113</v>
      </c>
      <c r="D7197" s="248">
        <v>4878.42</v>
      </c>
    </row>
    <row r="7198" spans="1:4" ht="13.5" x14ac:dyDescent="0.25">
      <c r="A7198" s="246">
        <v>101455</v>
      </c>
      <c r="B7198" s="246" t="s">
        <v>12085</v>
      </c>
      <c r="C7198" s="246" t="s">
        <v>12113</v>
      </c>
      <c r="D7198" s="248">
        <v>3736.22</v>
      </c>
    </row>
    <row r="7199" spans="1:4" ht="13.5" x14ac:dyDescent="0.25">
      <c r="A7199" s="246">
        <v>101456</v>
      </c>
      <c r="B7199" s="246" t="s">
        <v>12391</v>
      </c>
      <c r="C7199" s="246" t="s">
        <v>12113</v>
      </c>
      <c r="D7199" s="248">
        <v>4377.17</v>
      </c>
    </row>
    <row r="7200" spans="1:4" ht="13.5" x14ac:dyDescent="0.25">
      <c r="A7200" s="246">
        <v>101457</v>
      </c>
      <c r="B7200" s="246" t="s">
        <v>12392</v>
      </c>
      <c r="C7200" s="246" t="s">
        <v>12113</v>
      </c>
      <c r="D7200" s="248">
        <v>4482.16</v>
      </c>
    </row>
    <row r="7201" spans="1:4" ht="13.5" x14ac:dyDescent="0.25">
      <c r="A7201" s="246">
        <v>101458</v>
      </c>
      <c r="B7201" s="246" t="s">
        <v>12393</v>
      </c>
      <c r="C7201" s="246" t="s">
        <v>12113</v>
      </c>
      <c r="D7201" s="248">
        <v>3702.52</v>
      </c>
    </row>
    <row r="7202" spans="1:4" ht="13.5" x14ac:dyDescent="0.25">
      <c r="A7202" s="246">
        <v>101459</v>
      </c>
      <c r="B7202" s="246" t="s">
        <v>12090</v>
      </c>
      <c r="C7202" s="246" t="s">
        <v>12113</v>
      </c>
      <c r="D7202" s="248">
        <v>3372.4</v>
      </c>
    </row>
    <row r="7203" spans="1:4" ht="13.5" x14ac:dyDescent="0.25">
      <c r="A7203" s="246">
        <v>101460</v>
      </c>
      <c r="B7203" s="246" t="s">
        <v>12232</v>
      </c>
      <c r="C7203" s="246" t="s">
        <v>12113</v>
      </c>
      <c r="D7203" s="248">
        <v>3003.19</v>
      </c>
    </row>
  </sheetData>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
  <sheetViews>
    <sheetView view="pageBreakPreview" zoomScaleNormal="100" zoomScaleSheetLayoutView="100" workbookViewId="0">
      <pane ySplit="9" topLeftCell="A25" activePane="bottomLeft" state="frozen"/>
      <selection activeCell="H36" sqref="H36"/>
      <selection pane="bottomLeft" activeCell="H36" sqref="H36"/>
    </sheetView>
  </sheetViews>
  <sheetFormatPr defaultRowHeight="15" x14ac:dyDescent="0.25"/>
  <cols>
    <col min="1" max="1" width="20.140625" customWidth="1"/>
    <col min="2" max="2" width="3.5703125" bestFit="1" customWidth="1"/>
    <col min="3" max="3" width="12.5703125" style="221" bestFit="1" customWidth="1"/>
    <col min="4" max="4" width="9.42578125" bestFit="1" customWidth="1"/>
    <col min="5" max="5" width="14" customWidth="1"/>
    <col min="6" max="6" width="9.5703125" style="235" customWidth="1"/>
    <col min="7" max="7" width="9.42578125" style="235" customWidth="1"/>
    <col min="8" max="8" width="16.140625" bestFit="1" customWidth="1"/>
    <col min="9" max="9" width="11" bestFit="1" customWidth="1"/>
    <col min="10" max="10" width="12.7109375" style="220" bestFit="1" customWidth="1"/>
    <col min="11" max="11" width="11.28515625" customWidth="1"/>
    <col min="12" max="12" width="9.7109375" style="235" customWidth="1"/>
    <col min="13" max="13" width="10" style="235" customWidth="1"/>
    <col min="14" max="14" width="15" customWidth="1"/>
    <col min="15" max="15" width="10.28515625" customWidth="1"/>
    <col min="16" max="16" width="12.7109375" style="220" bestFit="1" customWidth="1"/>
    <col min="17" max="17" width="12" bestFit="1" customWidth="1"/>
    <col min="18" max="18" width="9.85546875" style="235" customWidth="1"/>
    <col min="19" max="19" width="10.28515625" style="235" customWidth="1"/>
    <col min="20" max="20" width="17.7109375" customWidth="1"/>
    <col min="21" max="21" width="10.42578125" customWidth="1"/>
  </cols>
  <sheetData>
    <row r="1" spans="1:21" x14ac:dyDescent="0.25">
      <c r="A1" s="702" t="str">
        <f>'RESUMO DO ORÇAMENTO'!A1:B1</f>
        <v>OBRA: HOSPITAL VETERINÁRIO CENTRO DE REABILITAÇÃO DE ANIMAIS SILVESTRES - CRAS</v>
      </c>
      <c r="B1" s="703"/>
      <c r="C1" s="703"/>
      <c r="D1" s="703"/>
      <c r="E1" s="703"/>
      <c r="F1" s="703"/>
      <c r="G1" s="703"/>
      <c r="H1" s="703"/>
      <c r="I1" s="703"/>
      <c r="J1" s="703"/>
      <c r="K1" s="704"/>
      <c r="L1" s="401" t="s">
        <v>26151</v>
      </c>
      <c r="M1" s="402"/>
      <c r="N1" s="402"/>
      <c r="O1" s="402"/>
      <c r="P1" s="402"/>
      <c r="Q1" s="402"/>
      <c r="R1" s="234"/>
      <c r="S1" s="234"/>
      <c r="T1" s="449"/>
      <c r="U1" s="194"/>
    </row>
    <row r="2" spans="1:21" x14ac:dyDescent="0.25">
      <c r="A2" s="705" t="str">
        <f>'RESUMO DO ORÇAMENTO'!A2:B2</f>
        <v>MUNICÍPIO: CUIABÁ - MT</v>
      </c>
      <c r="B2" s="706"/>
      <c r="C2" s="706"/>
      <c r="D2" s="706"/>
      <c r="E2" s="706"/>
      <c r="F2" s="708"/>
      <c r="G2" s="708"/>
      <c r="H2" s="708"/>
      <c r="I2" s="708"/>
      <c r="J2" s="708"/>
      <c r="K2" s="709"/>
      <c r="L2" s="451" t="s">
        <v>26153</v>
      </c>
      <c r="M2" s="407"/>
      <c r="N2" s="407"/>
      <c r="O2" s="407"/>
      <c r="P2" s="407"/>
      <c r="Q2" s="407"/>
      <c r="R2" s="388"/>
      <c r="S2" s="388"/>
      <c r="T2" s="389"/>
      <c r="U2" s="196"/>
    </row>
    <row r="3" spans="1:21" x14ac:dyDescent="0.25">
      <c r="A3" s="705" t="str">
        <f>'RESUMO DO ORÇAMENTO'!A3:B3</f>
        <v>ENDEREÇO: RUA DE ACESSO AO INPE (ATRAS DA ASSOFT) , BAIRRO JARDIM VITÓRIA</v>
      </c>
      <c r="B3" s="706"/>
      <c r="C3" s="706"/>
      <c r="D3" s="706"/>
      <c r="E3" s="706"/>
      <c r="F3" s="706"/>
      <c r="G3" s="706"/>
      <c r="H3" s="706"/>
      <c r="I3" s="706"/>
      <c r="J3" s="706"/>
      <c r="K3" s="707"/>
      <c r="L3" s="451" t="s">
        <v>26154</v>
      </c>
      <c r="M3" s="407"/>
      <c r="N3" s="407"/>
      <c r="O3" s="407"/>
      <c r="P3" s="407"/>
      <c r="Q3" s="407"/>
      <c r="R3" s="388"/>
      <c r="S3" s="388"/>
      <c r="T3" s="389"/>
      <c r="U3" s="196"/>
    </row>
    <row r="4" spans="1:21" ht="15" customHeight="1" x14ac:dyDescent="0.25">
      <c r="A4" s="705" t="str">
        <f>'RESUMO DO ORÇAMENTO'!A4:B4</f>
        <v>TIPO DE PROJETO: CONSTRUÇÃO</v>
      </c>
      <c r="B4" s="706"/>
      <c r="C4" s="706"/>
      <c r="D4" s="706"/>
      <c r="E4" s="706"/>
      <c r="F4" s="708"/>
      <c r="G4" s="708"/>
      <c r="H4" s="708"/>
      <c r="I4" s="708"/>
      <c r="J4" s="708"/>
      <c r="K4" s="709"/>
      <c r="L4" s="451" t="str">
        <f>'ADM LOCAL'!F4</f>
        <v>REVISÃO: 04</v>
      </c>
      <c r="M4" s="407"/>
      <c r="N4" s="407"/>
      <c r="O4" s="407"/>
      <c r="P4" s="195"/>
      <c r="Q4" s="389"/>
      <c r="R4" s="388"/>
      <c r="S4" s="388"/>
      <c r="T4" s="389"/>
      <c r="U4" s="196"/>
    </row>
    <row r="5" spans="1:21" x14ac:dyDescent="0.25">
      <c r="A5" s="705" t="str">
        <f>'RESUMO DO ORÇAMENTO'!A5:B5</f>
        <v>RESPONSÁVEL TÉCNICO: ENGº CIVIL RAUL YAMAMURA FREITAS</v>
      </c>
      <c r="B5" s="706"/>
      <c r="C5" s="706"/>
      <c r="D5" s="706"/>
      <c r="E5" s="706"/>
      <c r="F5" s="710"/>
      <c r="G5" s="710"/>
      <c r="H5" s="710"/>
      <c r="I5" s="710"/>
      <c r="J5" s="710"/>
      <c r="K5" s="711"/>
      <c r="L5" s="452"/>
      <c r="M5" s="388"/>
      <c r="N5" s="389"/>
      <c r="O5" s="389"/>
      <c r="P5" s="195"/>
      <c r="Q5" s="389"/>
      <c r="R5" s="388"/>
      <c r="S5" s="388"/>
      <c r="T5" s="389"/>
      <c r="U5" s="196"/>
    </row>
    <row r="6" spans="1:21" x14ac:dyDescent="0.25">
      <c r="A6" s="714" t="str">
        <f>'RESUMO DO ORÇAMENTO'!A6:B6</f>
        <v>Nº. CREA: MT031208</v>
      </c>
      <c r="B6" s="715"/>
      <c r="C6" s="715"/>
      <c r="D6" s="715"/>
      <c r="E6" s="715"/>
      <c r="F6" s="236"/>
      <c r="G6" s="236"/>
      <c r="H6" s="198"/>
      <c r="I6" s="198"/>
      <c r="J6" s="199"/>
      <c r="K6" s="200"/>
      <c r="L6" s="453"/>
      <c r="M6" s="236"/>
      <c r="N6" s="198"/>
      <c r="O6" s="198"/>
      <c r="P6" s="199"/>
      <c r="Q6" s="198"/>
      <c r="R6" s="236"/>
      <c r="S6" s="236"/>
      <c r="T6" s="198"/>
      <c r="U6" s="200"/>
    </row>
    <row r="7" spans="1:21" ht="15" customHeight="1" x14ac:dyDescent="0.25">
      <c r="A7" s="713" t="str">
        <f>'RESUMO DO ORÇAMENTO'!A8:B8</f>
        <v>BOLETIM DE REFERÊNCIA: SINAPI FEVEREIRO 2022 - SEM DESONERAÇÃO</v>
      </c>
      <c r="B7" s="713"/>
      <c r="C7" s="713"/>
      <c r="D7" s="713"/>
      <c r="E7" s="713"/>
      <c r="F7" s="713"/>
      <c r="G7" s="713"/>
      <c r="H7" s="713"/>
      <c r="I7" s="713"/>
      <c r="J7" s="713"/>
      <c r="K7" s="713"/>
      <c r="L7" s="713"/>
      <c r="M7" s="713"/>
      <c r="N7" s="713"/>
      <c r="O7" s="713"/>
      <c r="P7" s="713"/>
      <c r="Q7" s="713"/>
      <c r="R7" s="713"/>
      <c r="S7" s="713"/>
      <c r="T7" s="713"/>
      <c r="U7" s="713"/>
    </row>
    <row r="8" spans="1:21" x14ac:dyDescent="0.25">
      <c r="A8" s="712" t="s">
        <v>26404</v>
      </c>
      <c r="B8" s="712"/>
      <c r="C8" s="712"/>
      <c r="D8" s="712"/>
      <c r="E8" s="712"/>
      <c r="F8" s="712"/>
      <c r="G8" s="712"/>
      <c r="H8" s="712"/>
      <c r="I8" s="712"/>
      <c r="J8" s="712"/>
      <c r="K8" s="712"/>
      <c r="L8" s="712"/>
      <c r="M8" s="712"/>
      <c r="N8" s="712"/>
      <c r="O8" s="712"/>
      <c r="P8" s="712"/>
      <c r="Q8" s="712"/>
      <c r="R8" s="712"/>
      <c r="S8" s="712"/>
      <c r="T8" s="712"/>
      <c r="U8" s="712"/>
    </row>
    <row r="9" spans="1:21" ht="22.5" x14ac:dyDescent="0.25">
      <c r="A9" s="201" t="s">
        <v>26405</v>
      </c>
      <c r="B9" s="202"/>
      <c r="C9" s="203" t="s">
        <v>26406</v>
      </c>
      <c r="D9" s="204" t="s">
        <v>26407</v>
      </c>
      <c r="E9" s="204" t="s">
        <v>26408</v>
      </c>
      <c r="F9" s="204" t="s">
        <v>26409</v>
      </c>
      <c r="G9" s="204" t="s">
        <v>26410</v>
      </c>
      <c r="H9" s="204" t="s">
        <v>26411</v>
      </c>
      <c r="I9" s="204" t="s">
        <v>26794</v>
      </c>
      <c r="J9" s="205" t="s">
        <v>26412</v>
      </c>
      <c r="K9" s="206" t="s">
        <v>26413</v>
      </c>
      <c r="L9" s="206" t="s">
        <v>26414</v>
      </c>
      <c r="M9" s="206" t="s">
        <v>26415</v>
      </c>
      <c r="N9" s="206" t="s">
        <v>26416</v>
      </c>
      <c r="O9" s="206" t="s">
        <v>26793</v>
      </c>
      <c r="P9" s="207" t="s">
        <v>26417</v>
      </c>
      <c r="Q9" s="208" t="s">
        <v>26418</v>
      </c>
      <c r="R9" s="208" t="s">
        <v>26419</v>
      </c>
      <c r="S9" s="208" t="s">
        <v>26420</v>
      </c>
      <c r="T9" s="208" t="s">
        <v>26421</v>
      </c>
      <c r="U9" s="208" t="s">
        <v>26795</v>
      </c>
    </row>
    <row r="10" spans="1:21" s="10" customFormat="1" ht="76.5" x14ac:dyDescent="0.25">
      <c r="A10" s="209" t="s">
        <v>26422</v>
      </c>
      <c r="B10" s="210" t="s">
        <v>5304</v>
      </c>
      <c r="C10" s="211">
        <v>124.34</v>
      </c>
      <c r="D10" s="212">
        <v>156.66999999999999</v>
      </c>
      <c r="E10" s="213" t="s">
        <v>26514</v>
      </c>
      <c r="F10" s="210" t="s">
        <v>26515</v>
      </c>
      <c r="G10" s="210" t="s">
        <v>26516</v>
      </c>
      <c r="H10" s="210" t="s">
        <v>26517</v>
      </c>
      <c r="I10" s="448">
        <v>44617</v>
      </c>
      <c r="J10" s="214">
        <v>134.34</v>
      </c>
      <c r="K10" s="210" t="s">
        <v>26518</v>
      </c>
      <c r="L10" s="210" t="s">
        <v>26519</v>
      </c>
      <c r="M10" s="210" t="s">
        <v>26520</v>
      </c>
      <c r="N10" s="210" t="s">
        <v>26521</v>
      </c>
      <c r="O10" s="448">
        <v>44617</v>
      </c>
      <c r="P10" s="214">
        <v>124.34</v>
      </c>
      <c r="Q10" s="213" t="s">
        <v>26522</v>
      </c>
      <c r="R10" s="213" t="s">
        <v>26523</v>
      </c>
      <c r="S10" s="210" t="s">
        <v>26524</v>
      </c>
      <c r="T10" s="210" t="s">
        <v>26525</v>
      </c>
      <c r="U10" s="448">
        <v>44617</v>
      </c>
    </row>
    <row r="11" spans="1:21" s="10" customFormat="1" ht="63.75" x14ac:dyDescent="0.25">
      <c r="A11" s="209" t="s">
        <v>26341</v>
      </c>
      <c r="B11" s="210" t="s">
        <v>5304</v>
      </c>
      <c r="C11" s="211">
        <v>189.89</v>
      </c>
      <c r="D11" s="212">
        <v>221.21</v>
      </c>
      <c r="E11" s="213" t="s">
        <v>26514</v>
      </c>
      <c r="F11" s="213" t="s">
        <v>26526</v>
      </c>
      <c r="G11" s="210" t="s">
        <v>26527</v>
      </c>
      <c r="H11" s="210" t="s">
        <v>26517</v>
      </c>
      <c r="I11" s="448">
        <v>44617</v>
      </c>
      <c r="J11" s="214">
        <v>187.23</v>
      </c>
      <c r="K11" s="213" t="s">
        <v>26518</v>
      </c>
      <c r="L11" s="213" t="s">
        <v>26528</v>
      </c>
      <c r="M11" s="213" t="s">
        <v>26529</v>
      </c>
      <c r="N11" s="213" t="s">
        <v>26521</v>
      </c>
      <c r="O11" s="448">
        <v>44617</v>
      </c>
      <c r="P11" s="214">
        <v>189.89</v>
      </c>
      <c r="Q11" s="213" t="s">
        <v>26522</v>
      </c>
      <c r="R11" s="213" t="s">
        <v>26523</v>
      </c>
      <c r="S11" s="213" t="s">
        <v>26530</v>
      </c>
      <c r="T11" s="213" t="s">
        <v>26525</v>
      </c>
      <c r="U11" s="448">
        <v>44617</v>
      </c>
    </row>
    <row r="12" spans="1:21" s="10" customFormat="1" ht="76.5" x14ac:dyDescent="0.25">
      <c r="A12" s="209" t="s">
        <v>26342</v>
      </c>
      <c r="B12" s="210" t="s">
        <v>5304</v>
      </c>
      <c r="C12" s="373">
        <v>439.23</v>
      </c>
      <c r="D12" s="212">
        <v>545.32000000000005</v>
      </c>
      <c r="E12" s="210" t="s">
        <v>26514</v>
      </c>
      <c r="F12" s="210" t="s">
        <v>26531</v>
      </c>
      <c r="G12" s="210" t="s">
        <v>26532</v>
      </c>
      <c r="H12" s="210" t="s">
        <v>26517</v>
      </c>
      <c r="I12" s="448">
        <v>44617</v>
      </c>
      <c r="J12" s="374">
        <v>457.12</v>
      </c>
      <c r="K12" s="210" t="s">
        <v>26518</v>
      </c>
      <c r="L12" s="210" t="s">
        <v>26533</v>
      </c>
      <c r="M12" s="210" t="s">
        <v>26534</v>
      </c>
      <c r="N12" s="210" t="s">
        <v>26521</v>
      </c>
      <c r="O12" s="448">
        <v>44617</v>
      </c>
      <c r="P12" s="374">
        <v>439.23</v>
      </c>
      <c r="Q12" s="210" t="s">
        <v>26522</v>
      </c>
      <c r="R12" s="210" t="s">
        <v>26523</v>
      </c>
      <c r="S12" s="210" t="s">
        <v>26535</v>
      </c>
      <c r="T12" s="210" t="s">
        <v>26525</v>
      </c>
      <c r="U12" s="448">
        <v>44617</v>
      </c>
    </row>
    <row r="13" spans="1:21" s="7" customFormat="1" ht="76.5" x14ac:dyDescent="0.25">
      <c r="A13" s="209" t="s">
        <v>26344</v>
      </c>
      <c r="B13" s="210" t="s">
        <v>5304</v>
      </c>
      <c r="C13" s="373">
        <v>138.9</v>
      </c>
      <c r="D13" s="375">
        <v>187.34</v>
      </c>
      <c r="E13" s="405" t="s">
        <v>26514</v>
      </c>
      <c r="F13" s="405" t="s">
        <v>26536</v>
      </c>
      <c r="G13" s="405" t="s">
        <v>26537</v>
      </c>
      <c r="H13" s="405" t="s">
        <v>26517</v>
      </c>
      <c r="I13" s="448">
        <v>44617</v>
      </c>
      <c r="J13" s="376">
        <v>145.56</v>
      </c>
      <c r="K13" s="405" t="s">
        <v>26518</v>
      </c>
      <c r="L13" s="405" t="s">
        <v>26538</v>
      </c>
      <c r="M13" s="405" t="s">
        <v>26539</v>
      </c>
      <c r="N13" s="405" t="s">
        <v>26521</v>
      </c>
      <c r="O13" s="448">
        <v>44617</v>
      </c>
      <c r="P13" s="376">
        <v>138.9</v>
      </c>
      <c r="Q13" s="405" t="s">
        <v>26522</v>
      </c>
      <c r="R13" s="405" t="s">
        <v>26523</v>
      </c>
      <c r="S13" s="405" t="s">
        <v>26540</v>
      </c>
      <c r="T13" s="405" t="s">
        <v>26525</v>
      </c>
      <c r="U13" s="448">
        <v>44617</v>
      </c>
    </row>
    <row r="14" spans="1:21" s="7" customFormat="1" ht="60" x14ac:dyDescent="0.25">
      <c r="A14" s="219" t="s">
        <v>26349</v>
      </c>
      <c r="B14" s="210" t="s">
        <v>5237</v>
      </c>
      <c r="C14" s="373">
        <v>172.33</v>
      </c>
      <c r="D14" s="375">
        <v>210.21</v>
      </c>
      <c r="E14" s="405" t="s">
        <v>26514</v>
      </c>
      <c r="F14" s="405" t="s">
        <v>26541</v>
      </c>
      <c r="G14" s="405" t="s">
        <v>26542</v>
      </c>
      <c r="H14" s="215" t="s">
        <v>26517</v>
      </c>
      <c r="I14" s="448">
        <v>44617</v>
      </c>
      <c r="J14" s="376">
        <v>185.67</v>
      </c>
      <c r="K14" s="405" t="s">
        <v>26518</v>
      </c>
      <c r="L14" s="405" t="s">
        <v>26543</v>
      </c>
      <c r="M14" s="405" t="s">
        <v>26544</v>
      </c>
      <c r="N14" s="405" t="s">
        <v>26521</v>
      </c>
      <c r="O14" s="448">
        <v>44617</v>
      </c>
      <c r="P14" s="376">
        <v>172.33</v>
      </c>
      <c r="Q14" s="405" t="s">
        <v>26522</v>
      </c>
      <c r="R14" s="405" t="s">
        <v>26523</v>
      </c>
      <c r="S14" s="405" t="s">
        <v>26545</v>
      </c>
      <c r="T14" s="405" t="s">
        <v>26525</v>
      </c>
      <c r="U14" s="448">
        <v>44617</v>
      </c>
    </row>
    <row r="15" spans="1:21" s="7" customFormat="1" ht="63.75" x14ac:dyDescent="0.25">
      <c r="A15" s="216" t="s">
        <v>26350</v>
      </c>
      <c r="B15" s="210" t="s">
        <v>5304</v>
      </c>
      <c r="C15" s="373">
        <v>187.23</v>
      </c>
      <c r="D15" s="375">
        <v>230.32</v>
      </c>
      <c r="E15" s="405" t="s">
        <v>26514</v>
      </c>
      <c r="F15" s="405" t="s">
        <v>26546</v>
      </c>
      <c r="G15" s="405" t="s">
        <v>26547</v>
      </c>
      <c r="H15" s="405" t="s">
        <v>26517</v>
      </c>
      <c r="I15" s="448">
        <v>44617</v>
      </c>
      <c r="J15" s="376">
        <v>198.34</v>
      </c>
      <c r="K15" s="405" t="s">
        <v>26518</v>
      </c>
      <c r="L15" s="405" t="s">
        <v>26548</v>
      </c>
      <c r="M15" s="405" t="s">
        <v>26549</v>
      </c>
      <c r="N15" s="405" t="s">
        <v>26521</v>
      </c>
      <c r="O15" s="448">
        <v>44617</v>
      </c>
      <c r="P15" s="376">
        <v>187.23</v>
      </c>
      <c r="Q15" s="405" t="s">
        <v>26522</v>
      </c>
      <c r="R15" s="405" t="s">
        <v>26523</v>
      </c>
      <c r="S15" s="405" t="s">
        <v>26550</v>
      </c>
      <c r="T15" s="405" t="s">
        <v>26525</v>
      </c>
      <c r="U15" s="448">
        <v>44617</v>
      </c>
    </row>
    <row r="16" spans="1:21" s="7" customFormat="1" ht="76.5" x14ac:dyDescent="0.25">
      <c r="A16" s="216" t="s">
        <v>26351</v>
      </c>
      <c r="B16" s="210" t="s">
        <v>5304</v>
      </c>
      <c r="C16" s="373">
        <v>15.34</v>
      </c>
      <c r="D16" s="375">
        <v>19.23</v>
      </c>
      <c r="E16" s="405" t="s">
        <v>26514</v>
      </c>
      <c r="F16" s="210" t="s">
        <v>26551</v>
      </c>
      <c r="G16" s="210" t="s">
        <v>26552</v>
      </c>
      <c r="H16" s="210" t="s">
        <v>26517</v>
      </c>
      <c r="I16" s="448">
        <v>44617</v>
      </c>
      <c r="J16" s="376">
        <v>16.670000000000002</v>
      </c>
      <c r="K16" s="210" t="s">
        <v>26518</v>
      </c>
      <c r="L16" s="210" t="s">
        <v>26553</v>
      </c>
      <c r="M16" s="210" t="s">
        <v>26554</v>
      </c>
      <c r="N16" s="210" t="s">
        <v>26521</v>
      </c>
      <c r="O16" s="448">
        <v>44617</v>
      </c>
      <c r="P16" s="376">
        <v>15.34</v>
      </c>
      <c r="Q16" s="405" t="s">
        <v>26522</v>
      </c>
      <c r="R16" s="405" t="s">
        <v>26523</v>
      </c>
      <c r="S16" s="405" t="s">
        <v>26555</v>
      </c>
      <c r="T16" s="217" t="s">
        <v>26525</v>
      </c>
      <c r="U16" s="448">
        <v>44617</v>
      </c>
    </row>
    <row r="17" spans="1:21" s="7" customFormat="1" ht="76.5" x14ac:dyDescent="0.25">
      <c r="A17" s="218" t="s">
        <v>26352</v>
      </c>
      <c r="B17" s="210" t="s">
        <v>5304</v>
      </c>
      <c r="C17" s="373">
        <v>5.78</v>
      </c>
      <c r="D17" s="375">
        <v>8.43</v>
      </c>
      <c r="E17" s="405" t="s">
        <v>26514</v>
      </c>
      <c r="F17" s="405" t="s">
        <v>26556</v>
      </c>
      <c r="G17" s="213" t="s">
        <v>26557</v>
      </c>
      <c r="H17" s="213" t="s">
        <v>26517</v>
      </c>
      <c r="I17" s="448">
        <v>44617</v>
      </c>
      <c r="J17" s="376">
        <v>6.56</v>
      </c>
      <c r="K17" s="405" t="s">
        <v>26518</v>
      </c>
      <c r="L17" s="405" t="s">
        <v>26558</v>
      </c>
      <c r="M17" s="405" t="s">
        <v>26559</v>
      </c>
      <c r="N17" s="405" t="s">
        <v>26521</v>
      </c>
      <c r="O17" s="448">
        <v>44617</v>
      </c>
      <c r="P17" s="376">
        <v>5.78</v>
      </c>
      <c r="Q17" s="405" t="s">
        <v>26522</v>
      </c>
      <c r="R17" s="405" t="s">
        <v>26523</v>
      </c>
      <c r="S17" s="405" t="s">
        <v>26560</v>
      </c>
      <c r="T17" s="217" t="s">
        <v>26525</v>
      </c>
      <c r="U17" s="448">
        <v>44617</v>
      </c>
    </row>
    <row r="18" spans="1:21" s="7" customFormat="1" ht="76.5" x14ac:dyDescent="0.25">
      <c r="A18" s="218" t="s">
        <v>26353</v>
      </c>
      <c r="B18" s="210" t="s">
        <v>5304</v>
      </c>
      <c r="C18" s="373">
        <v>28.36</v>
      </c>
      <c r="D18" s="375">
        <v>45.55</v>
      </c>
      <c r="E18" s="405" t="s">
        <v>26514</v>
      </c>
      <c r="F18" s="405" t="s">
        <v>26561</v>
      </c>
      <c r="G18" s="405" t="s">
        <v>26562</v>
      </c>
      <c r="H18" s="405" t="s">
        <v>26517</v>
      </c>
      <c r="I18" s="448">
        <v>44617</v>
      </c>
      <c r="J18" s="376">
        <v>32.229999999999997</v>
      </c>
      <c r="K18" s="405" t="s">
        <v>26518</v>
      </c>
      <c r="L18" s="405" t="s">
        <v>26563</v>
      </c>
      <c r="M18" s="405" t="s">
        <v>26564</v>
      </c>
      <c r="N18" s="405" t="s">
        <v>26521</v>
      </c>
      <c r="O18" s="448">
        <v>44617</v>
      </c>
      <c r="P18" s="376">
        <v>28.36</v>
      </c>
      <c r="Q18" s="405" t="s">
        <v>26522</v>
      </c>
      <c r="R18" s="405" t="s">
        <v>26523</v>
      </c>
      <c r="S18" s="405" t="s">
        <v>26565</v>
      </c>
      <c r="T18" s="405" t="s">
        <v>26525</v>
      </c>
      <c r="U18" s="448">
        <v>44617</v>
      </c>
    </row>
    <row r="19" spans="1:21" s="7" customFormat="1" ht="60" x14ac:dyDescent="0.2">
      <c r="A19" s="216" t="s">
        <v>26354</v>
      </c>
      <c r="B19" s="210" t="s">
        <v>5237</v>
      </c>
      <c r="C19" s="450">
        <v>29.3</v>
      </c>
      <c r="D19" s="375">
        <v>45.55</v>
      </c>
      <c r="E19" s="405" t="s">
        <v>26514</v>
      </c>
      <c r="F19" s="405" t="s">
        <v>26566</v>
      </c>
      <c r="G19" s="405" t="s">
        <v>26567</v>
      </c>
      <c r="H19" s="405" t="s">
        <v>26517</v>
      </c>
      <c r="I19" s="448">
        <v>44617</v>
      </c>
      <c r="J19" s="376">
        <v>32.229999999999997</v>
      </c>
      <c r="K19" s="405" t="s">
        <v>26518</v>
      </c>
      <c r="L19" s="405" t="s">
        <v>26568</v>
      </c>
      <c r="M19" s="405" t="s">
        <v>26569</v>
      </c>
      <c r="N19" s="405" t="s">
        <v>26521</v>
      </c>
      <c r="O19" s="448">
        <v>44617</v>
      </c>
      <c r="P19" s="376">
        <v>29.3</v>
      </c>
      <c r="Q19" s="405" t="s">
        <v>26522</v>
      </c>
      <c r="R19" s="405" t="s">
        <v>26523</v>
      </c>
      <c r="S19" s="405" t="s">
        <v>26570</v>
      </c>
      <c r="T19" s="405" t="s">
        <v>26525</v>
      </c>
      <c r="U19" s="448">
        <v>44617</v>
      </c>
    </row>
    <row r="20" spans="1:21" ht="60" x14ac:dyDescent="0.25">
      <c r="A20" s="219" t="s">
        <v>26356</v>
      </c>
      <c r="B20" s="210" t="s">
        <v>5304</v>
      </c>
      <c r="C20" s="373">
        <v>156.88999999999999</v>
      </c>
      <c r="D20" s="375">
        <v>63.32</v>
      </c>
      <c r="E20" s="405" t="s">
        <v>26514</v>
      </c>
      <c r="F20" s="405" t="s">
        <v>26571</v>
      </c>
      <c r="G20" s="405" t="s">
        <v>26572</v>
      </c>
      <c r="H20" s="405" t="s">
        <v>26517</v>
      </c>
      <c r="I20" s="448">
        <v>44617</v>
      </c>
      <c r="J20" s="376">
        <v>45.55</v>
      </c>
      <c r="K20" s="405" t="s">
        <v>26518</v>
      </c>
      <c r="L20" s="405" t="s">
        <v>26573</v>
      </c>
      <c r="M20" s="405" t="s">
        <v>26574</v>
      </c>
      <c r="N20" s="405" t="s">
        <v>26521</v>
      </c>
      <c r="O20" s="448">
        <v>44617</v>
      </c>
      <c r="P20" s="376">
        <v>156.88999999999999</v>
      </c>
      <c r="Q20" s="405" t="s">
        <v>26522</v>
      </c>
      <c r="R20" s="405" t="s">
        <v>26523</v>
      </c>
      <c r="S20" s="405" t="s">
        <v>26575</v>
      </c>
      <c r="T20" s="405" t="s">
        <v>26525</v>
      </c>
      <c r="U20" s="448">
        <v>44617</v>
      </c>
    </row>
    <row r="21" spans="1:21" ht="60" x14ac:dyDescent="0.25">
      <c r="A21" s="209" t="s">
        <v>26129</v>
      </c>
      <c r="B21" s="210" t="s">
        <v>5304</v>
      </c>
      <c r="C21" s="373">
        <v>56.89</v>
      </c>
      <c r="D21" s="375">
        <v>78.34</v>
      </c>
      <c r="E21" s="405" t="s">
        <v>26514</v>
      </c>
      <c r="F21" s="405" t="s">
        <v>26576</v>
      </c>
      <c r="G21" s="405" t="s">
        <v>26577</v>
      </c>
      <c r="H21" s="405" t="s">
        <v>26517</v>
      </c>
      <c r="I21" s="448">
        <v>44617</v>
      </c>
      <c r="J21" s="377">
        <v>63.56</v>
      </c>
      <c r="K21" s="405" t="s">
        <v>26518</v>
      </c>
      <c r="L21" s="405" t="s">
        <v>26578</v>
      </c>
      <c r="M21" s="405" t="s">
        <v>26579</v>
      </c>
      <c r="N21" s="405" t="s">
        <v>26521</v>
      </c>
      <c r="O21" s="448">
        <v>44617</v>
      </c>
      <c r="P21" s="376">
        <v>56.89</v>
      </c>
      <c r="Q21" s="405" t="s">
        <v>26522</v>
      </c>
      <c r="R21" s="405" t="s">
        <v>26523</v>
      </c>
      <c r="S21" s="405" t="s">
        <v>26580</v>
      </c>
      <c r="T21" s="405" t="s">
        <v>26525</v>
      </c>
      <c r="U21" s="448">
        <v>44617</v>
      </c>
    </row>
    <row r="22" spans="1:21" ht="63.75" x14ac:dyDescent="0.25">
      <c r="A22" s="209" t="s">
        <v>26131</v>
      </c>
      <c r="B22" s="210" t="s">
        <v>5304</v>
      </c>
      <c r="C22" s="373">
        <v>115.09</v>
      </c>
      <c r="D22" s="375">
        <v>123.56</v>
      </c>
      <c r="E22" s="405" t="s">
        <v>26514</v>
      </c>
      <c r="F22" s="405" t="s">
        <v>26581</v>
      </c>
      <c r="G22" s="405" t="s">
        <v>26582</v>
      </c>
      <c r="H22" s="405" t="s">
        <v>26517</v>
      </c>
      <c r="I22" s="448">
        <v>44617</v>
      </c>
      <c r="J22" s="377">
        <v>118.56</v>
      </c>
      <c r="K22" s="405" t="s">
        <v>26518</v>
      </c>
      <c r="L22" s="405" t="s">
        <v>26583</v>
      </c>
      <c r="M22" s="405" t="s">
        <v>26584</v>
      </c>
      <c r="N22" s="405" t="s">
        <v>26521</v>
      </c>
      <c r="O22" s="448">
        <v>44617</v>
      </c>
      <c r="P22" s="376">
        <v>115.09</v>
      </c>
      <c r="Q22" s="405" t="s">
        <v>26522</v>
      </c>
      <c r="R22" s="405" t="s">
        <v>26523</v>
      </c>
      <c r="S22" s="405" t="s">
        <v>26585</v>
      </c>
      <c r="T22" s="405" t="s">
        <v>26525</v>
      </c>
      <c r="U22" s="448">
        <v>44617</v>
      </c>
    </row>
    <row r="23" spans="1:21" ht="76.5" x14ac:dyDescent="0.25">
      <c r="A23" s="216" t="s">
        <v>26423</v>
      </c>
      <c r="B23" s="210" t="s">
        <v>5304</v>
      </c>
      <c r="C23" s="373">
        <v>138.9</v>
      </c>
      <c r="D23" s="375">
        <v>169.43</v>
      </c>
      <c r="E23" s="405" t="s">
        <v>26514</v>
      </c>
      <c r="F23" s="405" t="s">
        <v>26586</v>
      </c>
      <c r="G23" s="405" t="s">
        <v>26587</v>
      </c>
      <c r="H23" s="405" t="s">
        <v>26517</v>
      </c>
      <c r="I23" s="448">
        <v>44617</v>
      </c>
      <c r="J23" s="375">
        <v>145.54</v>
      </c>
      <c r="K23" s="405" t="s">
        <v>26518</v>
      </c>
      <c r="L23" s="405" t="s">
        <v>26588</v>
      </c>
      <c r="M23" s="405" t="s">
        <v>26589</v>
      </c>
      <c r="N23" s="405" t="s">
        <v>26521</v>
      </c>
      <c r="O23" s="448">
        <v>44617</v>
      </c>
      <c r="P23" s="375">
        <v>138.9</v>
      </c>
      <c r="Q23" s="405" t="s">
        <v>26522</v>
      </c>
      <c r="R23" s="405" t="s">
        <v>26523</v>
      </c>
      <c r="S23" s="405" t="s">
        <v>26590</v>
      </c>
      <c r="T23" s="405" t="s">
        <v>26525</v>
      </c>
      <c r="U23" s="448">
        <v>44617</v>
      </c>
    </row>
    <row r="24" spans="1:21" ht="45" x14ac:dyDescent="0.25">
      <c r="A24" s="216" t="s">
        <v>26652</v>
      </c>
      <c r="B24" s="395" t="s">
        <v>5304</v>
      </c>
      <c r="C24" s="373">
        <f>D24</f>
        <v>32000</v>
      </c>
      <c r="D24" s="395">
        <f>20865+11135</f>
        <v>32000</v>
      </c>
      <c r="E24" s="405" t="s">
        <v>26653</v>
      </c>
      <c r="F24" s="405" t="s">
        <v>26654</v>
      </c>
      <c r="G24" s="405" t="s">
        <v>26674</v>
      </c>
      <c r="H24" s="405" t="s">
        <v>26655</v>
      </c>
      <c r="I24" s="448">
        <v>44617</v>
      </c>
      <c r="J24" s="375">
        <f>25502.4+11310</f>
        <v>36812.400000000001</v>
      </c>
      <c r="K24" s="405" t="s">
        <v>26657</v>
      </c>
      <c r="L24" s="405" t="s">
        <v>26658</v>
      </c>
      <c r="M24" s="405" t="s">
        <v>26672</v>
      </c>
      <c r="N24" s="405" t="s">
        <v>26656</v>
      </c>
      <c r="O24" s="448">
        <v>44617</v>
      </c>
      <c r="P24" s="375">
        <f>25500</f>
        <v>25500</v>
      </c>
      <c r="Q24" s="405" t="s">
        <v>26660</v>
      </c>
      <c r="R24" s="405" t="s">
        <v>26661</v>
      </c>
      <c r="S24" s="405" t="s">
        <v>26673</v>
      </c>
      <c r="T24" s="405" t="s">
        <v>26659</v>
      </c>
      <c r="U24" s="448">
        <v>44617</v>
      </c>
    </row>
    <row r="25" spans="1:21" ht="90" x14ac:dyDescent="0.25">
      <c r="A25" s="379" t="s">
        <v>26593</v>
      </c>
      <c r="B25" s="380" t="s">
        <v>5304</v>
      </c>
      <c r="C25" s="381">
        <v>558.33000000000004</v>
      </c>
      <c r="D25" s="380">
        <v>558.33000000000004</v>
      </c>
      <c r="E25" s="380" t="s">
        <v>26594</v>
      </c>
      <c r="F25" s="380" t="s">
        <v>26595</v>
      </c>
      <c r="G25" s="380" t="s">
        <v>26596</v>
      </c>
      <c r="H25" s="380" t="s">
        <v>26597</v>
      </c>
      <c r="I25" s="448">
        <v>44617</v>
      </c>
      <c r="J25" s="382">
        <v>583.20000000000005</v>
      </c>
      <c r="K25" s="380" t="s">
        <v>26598</v>
      </c>
      <c r="L25" s="380" t="s">
        <v>26599</v>
      </c>
      <c r="M25" s="380" t="s">
        <v>26600</v>
      </c>
      <c r="N25" s="380" t="s">
        <v>26601</v>
      </c>
      <c r="O25" s="448">
        <v>44617</v>
      </c>
      <c r="P25" s="382">
        <v>569.60000000000014</v>
      </c>
      <c r="Q25" s="380" t="s">
        <v>26602</v>
      </c>
      <c r="R25" s="380" t="s">
        <v>26603</v>
      </c>
      <c r="S25" s="380" t="s">
        <v>26604</v>
      </c>
      <c r="T25" s="380" t="s">
        <v>26605</v>
      </c>
      <c r="U25" s="448">
        <v>44617</v>
      </c>
    </row>
    <row r="26" spans="1:21" ht="90" x14ac:dyDescent="0.25">
      <c r="A26" s="379" t="s">
        <v>26606</v>
      </c>
      <c r="B26" s="380" t="s">
        <v>5304</v>
      </c>
      <c r="C26" s="381">
        <v>587.32000000000005</v>
      </c>
      <c r="D26" s="380">
        <v>587.32000000000005</v>
      </c>
      <c r="E26" s="380" t="s">
        <v>26594</v>
      </c>
      <c r="F26" s="380" t="s">
        <v>26607</v>
      </c>
      <c r="G26" s="380" t="s">
        <v>26596</v>
      </c>
      <c r="H26" s="380" t="s">
        <v>26597</v>
      </c>
      <c r="I26" s="448">
        <v>44617</v>
      </c>
      <c r="J26" s="382">
        <v>598.99</v>
      </c>
      <c r="K26" s="380" t="s">
        <v>26598</v>
      </c>
      <c r="L26" s="380" t="s">
        <v>26608</v>
      </c>
      <c r="M26" s="380" t="s">
        <v>26609</v>
      </c>
      <c r="N26" s="380" t="s">
        <v>26601</v>
      </c>
      <c r="O26" s="448">
        <v>44617</v>
      </c>
      <c r="P26" s="382">
        <v>591.99</v>
      </c>
      <c r="Q26" s="380" t="s">
        <v>26602</v>
      </c>
      <c r="R26" s="380" t="s">
        <v>26610</v>
      </c>
      <c r="S26" s="380" t="s">
        <v>26604</v>
      </c>
      <c r="T26" s="380" t="s">
        <v>26605</v>
      </c>
      <c r="U26" s="448">
        <v>44617</v>
      </c>
    </row>
    <row r="27" spans="1:21" ht="90" x14ac:dyDescent="0.25">
      <c r="A27" s="379" t="s">
        <v>26611</v>
      </c>
      <c r="B27" s="380" t="s">
        <v>5304</v>
      </c>
      <c r="C27" s="381">
        <v>587.72</v>
      </c>
      <c r="D27" s="380">
        <v>587.72</v>
      </c>
      <c r="E27" s="380" t="s">
        <v>26594</v>
      </c>
      <c r="F27" s="380" t="s">
        <v>26612</v>
      </c>
      <c r="G27" s="380" t="s">
        <v>26596</v>
      </c>
      <c r="H27" s="380" t="s">
        <v>26597</v>
      </c>
      <c r="I27" s="448">
        <v>44617</v>
      </c>
      <c r="J27" s="382">
        <v>595.87</v>
      </c>
      <c r="K27" s="380" t="s">
        <v>26598</v>
      </c>
      <c r="L27" s="380" t="s">
        <v>26613</v>
      </c>
      <c r="M27" s="380" t="s">
        <v>26614</v>
      </c>
      <c r="N27" s="380" t="s">
        <v>26601</v>
      </c>
      <c r="O27" s="448">
        <v>44617</v>
      </c>
      <c r="P27" s="382">
        <v>590.63000000000011</v>
      </c>
      <c r="Q27" s="380" t="s">
        <v>26602</v>
      </c>
      <c r="R27" s="380" t="s">
        <v>26615</v>
      </c>
      <c r="S27" s="380" t="s">
        <v>26604</v>
      </c>
      <c r="T27" s="380" t="s">
        <v>26605</v>
      </c>
      <c r="U27" s="448">
        <v>44617</v>
      </c>
    </row>
    <row r="28" spans="1:21" ht="90" x14ac:dyDescent="0.25">
      <c r="A28" s="379" t="s">
        <v>26616</v>
      </c>
      <c r="B28" s="380" t="s">
        <v>5304</v>
      </c>
      <c r="C28" s="381">
        <v>91.82</v>
      </c>
      <c r="D28" s="380">
        <v>91.82</v>
      </c>
      <c r="E28" s="380" t="s">
        <v>26594</v>
      </c>
      <c r="F28" s="380" t="s">
        <v>26617</v>
      </c>
      <c r="G28" s="380" t="s">
        <v>26596</v>
      </c>
      <c r="H28" s="380" t="s">
        <v>26597</v>
      </c>
      <c r="I28" s="448">
        <v>44617</v>
      </c>
      <c r="J28" s="382">
        <v>95.12</v>
      </c>
      <c r="K28" s="380" t="s">
        <v>26598</v>
      </c>
      <c r="L28" s="380" t="s">
        <v>26618</v>
      </c>
      <c r="M28" s="380" t="s">
        <v>26619</v>
      </c>
      <c r="N28" s="380" t="s">
        <v>26601</v>
      </c>
      <c r="O28" s="448">
        <v>44617</v>
      </c>
      <c r="P28" s="382">
        <v>92.304999999999993</v>
      </c>
      <c r="Q28" s="380" t="s">
        <v>26602</v>
      </c>
      <c r="R28" s="380" t="s">
        <v>26620</v>
      </c>
      <c r="S28" s="380" t="s">
        <v>26604</v>
      </c>
      <c r="T28" s="380" t="s">
        <v>26605</v>
      </c>
      <c r="U28" s="448">
        <v>44617</v>
      </c>
    </row>
    <row r="29" spans="1:21" ht="90" x14ac:dyDescent="0.25">
      <c r="A29" s="379" t="s">
        <v>26621</v>
      </c>
      <c r="B29" s="380" t="s">
        <v>5304</v>
      </c>
      <c r="C29" s="381">
        <v>93.67</v>
      </c>
      <c r="D29" s="380">
        <v>93.67</v>
      </c>
      <c r="E29" s="380" t="s">
        <v>26594</v>
      </c>
      <c r="F29" s="380" t="s">
        <v>26622</v>
      </c>
      <c r="G29" s="380" t="s">
        <v>26596</v>
      </c>
      <c r="H29" s="380" t="s">
        <v>26597</v>
      </c>
      <c r="I29" s="448">
        <v>44617</v>
      </c>
      <c r="J29" s="382">
        <v>95.76</v>
      </c>
      <c r="K29" s="380" t="s">
        <v>26598</v>
      </c>
      <c r="L29" s="380" t="s">
        <v>26623</v>
      </c>
      <c r="M29" s="380" t="s">
        <v>26624</v>
      </c>
      <c r="N29" s="380" t="s">
        <v>26601</v>
      </c>
      <c r="O29" s="448">
        <v>44617</v>
      </c>
      <c r="P29" s="382">
        <v>93.55</v>
      </c>
      <c r="Q29" s="380" t="s">
        <v>26602</v>
      </c>
      <c r="R29" s="380" t="s">
        <v>26625</v>
      </c>
      <c r="S29" s="380" t="s">
        <v>26604</v>
      </c>
      <c r="T29" s="380" t="s">
        <v>26605</v>
      </c>
      <c r="U29" s="448">
        <v>44617</v>
      </c>
    </row>
    <row r="30" spans="1:21" ht="90" x14ac:dyDescent="0.25">
      <c r="A30" s="379" t="s">
        <v>26626</v>
      </c>
      <c r="B30" s="380" t="s">
        <v>5304</v>
      </c>
      <c r="C30" s="381">
        <v>98.55</v>
      </c>
      <c r="D30" s="380">
        <v>98.55</v>
      </c>
      <c r="E30" s="380" t="s">
        <v>26594</v>
      </c>
      <c r="F30" s="380" t="s">
        <v>26627</v>
      </c>
      <c r="G30" s="380" t="s">
        <v>26596</v>
      </c>
      <c r="H30" s="380" t="s">
        <v>26597</v>
      </c>
      <c r="I30" s="448">
        <v>44617</v>
      </c>
      <c r="J30" s="382">
        <v>102.23</v>
      </c>
      <c r="K30" s="380" t="s">
        <v>26598</v>
      </c>
      <c r="L30" s="380" t="s">
        <v>26628</v>
      </c>
      <c r="M30" s="380" t="s">
        <v>26629</v>
      </c>
      <c r="N30" s="380" t="s">
        <v>26601</v>
      </c>
      <c r="O30" s="448">
        <v>44617</v>
      </c>
      <c r="P30" s="382">
        <v>99.224999999999994</v>
      </c>
      <c r="Q30" s="380" t="s">
        <v>26602</v>
      </c>
      <c r="R30" s="380" t="s">
        <v>26630</v>
      </c>
      <c r="S30" s="380" t="s">
        <v>26604</v>
      </c>
      <c r="T30" s="380" t="s">
        <v>26605</v>
      </c>
      <c r="U30" s="448">
        <v>44617</v>
      </c>
    </row>
    <row r="31" spans="1:21" ht="90" x14ac:dyDescent="0.25">
      <c r="A31" s="379" t="s">
        <v>26631</v>
      </c>
      <c r="B31" s="380" t="s">
        <v>5304</v>
      </c>
      <c r="C31" s="381">
        <v>156.88999999999999</v>
      </c>
      <c r="D31" s="380">
        <v>156.88999999999999</v>
      </c>
      <c r="E31" s="380" t="s">
        <v>26594</v>
      </c>
      <c r="F31" s="380" t="s">
        <v>26632</v>
      </c>
      <c r="G31" s="380" t="s">
        <v>26596</v>
      </c>
      <c r="H31" s="380" t="s">
        <v>26597</v>
      </c>
      <c r="I31" s="448">
        <v>44617</v>
      </c>
      <c r="J31" s="382">
        <v>167.89</v>
      </c>
      <c r="K31" s="380" t="s">
        <v>26598</v>
      </c>
      <c r="L31" s="380" t="s">
        <v>26633</v>
      </c>
      <c r="M31" s="380" t="s">
        <v>26634</v>
      </c>
      <c r="N31" s="380" t="s">
        <v>26601</v>
      </c>
      <c r="O31" s="448">
        <v>44617</v>
      </c>
      <c r="P31" s="382">
        <v>161.22499999999999</v>
      </c>
      <c r="Q31" s="380" t="s">
        <v>26602</v>
      </c>
      <c r="R31" s="380" t="s">
        <v>26635</v>
      </c>
      <c r="S31" s="380" t="s">
        <v>26604</v>
      </c>
      <c r="T31" s="380" t="s">
        <v>26605</v>
      </c>
      <c r="U31" s="448">
        <v>44617</v>
      </c>
    </row>
  </sheetData>
  <mergeCells count="11">
    <mergeCell ref="A8:U8"/>
    <mergeCell ref="A7:U7"/>
    <mergeCell ref="A2:E2"/>
    <mergeCell ref="F2:K2"/>
    <mergeCell ref="A4:E4"/>
    <mergeCell ref="A6:E6"/>
    <mergeCell ref="A1:K1"/>
    <mergeCell ref="A3:K3"/>
    <mergeCell ref="F4:K4"/>
    <mergeCell ref="A5:E5"/>
    <mergeCell ref="F5:K5"/>
  </mergeCells>
  <phoneticPr fontId="57" type="noConversion"/>
  <printOptions horizontalCentered="1" verticalCentered="1"/>
  <pageMargins left="0" right="0" top="0.78740157480314965" bottom="1.1811023622047245" header="0" footer="0"/>
  <pageSetup paperSize="9" scale="58" fitToHeight="100" orientation="landscape" r:id="rId1"/>
  <headerFooter>
    <oddHeader>&amp;C&amp;G</oddHeader>
    <oddFooter>&amp;C&amp;G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pageSetUpPr fitToPage="1"/>
  </sheetPr>
  <dimension ref="B1:J46"/>
  <sheetViews>
    <sheetView view="pageBreakPreview" topLeftCell="B25" zoomScaleNormal="70" zoomScaleSheetLayoutView="100" workbookViewId="0">
      <selection activeCell="H36" sqref="H36"/>
    </sheetView>
  </sheetViews>
  <sheetFormatPr defaultColWidth="45.140625" defaultRowHeight="15" x14ac:dyDescent="0.2"/>
  <cols>
    <col min="1" max="1" width="14" style="290" customWidth="1"/>
    <col min="2" max="2" width="19.42578125" style="290" customWidth="1"/>
    <col min="3" max="3" width="20.140625" style="291" customWidth="1"/>
    <col min="4" max="4" width="71.28515625" style="290" customWidth="1"/>
    <col min="5" max="5" width="15.85546875" style="290" customWidth="1"/>
    <col min="6" max="6" width="16.28515625" style="290" bestFit="1" customWidth="1"/>
    <col min="7" max="7" width="11.5703125" style="290" bestFit="1" customWidth="1"/>
    <col min="8" max="8" width="16.140625" style="290" customWidth="1"/>
    <col min="9" max="16384" width="45.140625" style="290"/>
  </cols>
  <sheetData>
    <row r="1" spans="2:10" ht="15" customHeight="1" x14ac:dyDescent="0.2"/>
    <row r="2" spans="2:10" s="295" customFormat="1" ht="15" customHeight="1" thickBot="1" x14ac:dyDescent="0.3">
      <c r="B2" s="292"/>
      <c r="C2" s="716" t="str">
        <f>'RESUMO DO ORÇAMENTO'!A1</f>
        <v>OBRA: HOSPITAL VETERINÁRIO CENTRO DE REABILITAÇÃO DE ANIMAIS SILVESTRES - CRAS</v>
      </c>
      <c r="D2" s="717"/>
      <c r="E2" s="718"/>
      <c r="F2" s="716" t="str">
        <f>'RESUMO DO ORÇAMENTO'!C4</f>
        <v>BDI ADOTADO: 22,23%</v>
      </c>
      <c r="G2" s="717"/>
      <c r="H2" s="718"/>
      <c r="I2" s="293"/>
      <c r="J2" s="294"/>
    </row>
    <row r="3" spans="2:10" s="295" customFormat="1" ht="15" customHeight="1" thickBot="1" x14ac:dyDescent="0.3">
      <c r="B3" s="292"/>
      <c r="C3" s="719" t="str">
        <f>'RESUMO DO ORÇAMENTO'!A2</f>
        <v>MUNICÍPIO: CUIABÁ - MT</v>
      </c>
      <c r="D3" s="720"/>
      <c r="E3" s="721"/>
      <c r="F3" s="719" t="str">
        <f>'RESUMO DO ORÇAMENTO'!C5</f>
        <v>BDI DIFERENCIADO ADOTADO: 17,72%</v>
      </c>
      <c r="G3" s="720"/>
      <c r="H3" s="721"/>
      <c r="I3" s="293"/>
      <c r="J3" s="294"/>
    </row>
    <row r="4" spans="2:10" s="295" customFormat="1" ht="15" customHeight="1" thickBot="1" x14ac:dyDescent="0.3">
      <c r="B4" s="292"/>
      <c r="C4" s="719" t="str">
        <f>'RESUMO DO ORÇAMENTO'!A3</f>
        <v>ENDEREÇO: RUA DE ACESSO AO INPE (ATRAS DA ASSOFT) , BAIRRO JARDIM VITÓRIA</v>
      </c>
      <c r="D4" s="720"/>
      <c r="E4" s="721"/>
      <c r="F4" s="719" t="str">
        <f>'RESUMO DO ORÇAMENTO'!C6</f>
        <v>DATA DE ELABORAÇÃO: 07/04/2022</v>
      </c>
      <c r="G4" s="720"/>
      <c r="H4" s="721"/>
      <c r="I4" s="293"/>
      <c r="J4" s="294"/>
    </row>
    <row r="5" spans="2:10" s="295" customFormat="1" ht="15" customHeight="1" thickBot="1" x14ac:dyDescent="0.3">
      <c r="B5" s="292"/>
      <c r="C5" s="719" t="str">
        <f>'RESUMO DO ORÇAMENTO'!A4</f>
        <v>TIPO DE PROJETO: CONSTRUÇÃO</v>
      </c>
      <c r="D5" s="720"/>
      <c r="E5" s="721"/>
      <c r="F5" s="722" t="str">
        <f>'MAPA de Cotação'!L4</f>
        <v>REVISÃO: 04</v>
      </c>
      <c r="G5" s="723"/>
      <c r="H5" s="724"/>
      <c r="I5" s="293"/>
      <c r="J5" s="294"/>
    </row>
    <row r="6" spans="2:10" s="295" customFormat="1" ht="15" customHeight="1" thickBot="1" x14ac:dyDescent="0.3">
      <c r="B6" s="292"/>
      <c r="C6" s="719" t="str">
        <f>'RESUMO DO ORÇAMENTO'!A5</f>
        <v>RESPONSÁVEL TÉCNICO: ENGº CIVIL RAUL YAMAMURA FREITAS</v>
      </c>
      <c r="D6" s="720"/>
      <c r="E6" s="721"/>
      <c r="F6" s="323"/>
      <c r="G6" s="324"/>
      <c r="H6" s="325"/>
      <c r="I6" s="293"/>
      <c r="J6" s="294"/>
    </row>
    <row r="7" spans="2:10" s="295" customFormat="1" ht="15" customHeight="1" thickBot="1" x14ac:dyDescent="0.3">
      <c r="B7" s="292"/>
      <c r="C7" s="719" t="str">
        <f>'RESUMO DO ORÇAMENTO'!A6</f>
        <v>Nº. CREA: MT031208</v>
      </c>
      <c r="D7" s="720"/>
      <c r="E7" s="721"/>
      <c r="F7" s="323"/>
      <c r="G7" s="324"/>
      <c r="H7" s="325"/>
      <c r="I7" s="293"/>
      <c r="J7" s="294"/>
    </row>
    <row r="8" spans="2:10" s="295" customFormat="1" ht="15" customHeight="1" x14ac:dyDescent="0.25">
      <c r="B8" s="292"/>
      <c r="C8" s="737" t="str">
        <f>'RESUMO DO ORÇAMENTO'!A8</f>
        <v>BOLETIM DE REFERÊNCIA: SINAPI FEVEREIRO 2022 - SEM DESONERAÇÃO</v>
      </c>
      <c r="D8" s="738"/>
      <c r="E8" s="739"/>
      <c r="F8" s="326"/>
      <c r="G8" s="327"/>
      <c r="H8" s="328"/>
      <c r="I8" s="293"/>
      <c r="J8" s="294"/>
    </row>
    <row r="9" spans="2:10" ht="15" customHeight="1" x14ac:dyDescent="0.2">
      <c r="C9" s="730" t="s">
        <v>26424</v>
      </c>
      <c r="D9" s="731"/>
      <c r="E9" s="731"/>
      <c r="F9" s="731"/>
      <c r="G9" s="731"/>
      <c r="H9" s="732"/>
    </row>
    <row r="10" spans="2:10" ht="15.75" x14ac:dyDescent="0.2">
      <c r="C10" s="733" t="s">
        <v>26425</v>
      </c>
      <c r="D10" s="734" t="s">
        <v>26159</v>
      </c>
      <c r="E10" s="735" t="s">
        <v>26426</v>
      </c>
      <c r="F10" s="735"/>
      <c r="G10" s="735" t="s">
        <v>26427</v>
      </c>
      <c r="H10" s="736"/>
    </row>
    <row r="11" spans="2:10" ht="31.5" x14ac:dyDescent="0.2">
      <c r="C11" s="733"/>
      <c r="D11" s="734"/>
      <c r="E11" s="296" t="s">
        <v>26428</v>
      </c>
      <c r="F11" s="296" t="s">
        <v>26429</v>
      </c>
      <c r="G11" s="296" t="s">
        <v>26428</v>
      </c>
      <c r="H11" s="297" t="s">
        <v>26429</v>
      </c>
    </row>
    <row r="12" spans="2:10" ht="21" customHeight="1" x14ac:dyDescent="0.2">
      <c r="C12" s="725" t="s">
        <v>26430</v>
      </c>
      <c r="D12" s="726"/>
      <c r="E12" s="726"/>
      <c r="F12" s="726"/>
      <c r="G12" s="726"/>
      <c r="H12" s="727"/>
    </row>
    <row r="13" spans="2:10" ht="21" customHeight="1" x14ac:dyDescent="0.2">
      <c r="C13" s="298" t="s">
        <v>26431</v>
      </c>
      <c r="D13" s="299" t="s">
        <v>26432</v>
      </c>
      <c r="E13" s="300">
        <v>0</v>
      </c>
      <c r="F13" s="300">
        <v>0</v>
      </c>
      <c r="G13" s="300">
        <v>0.2</v>
      </c>
      <c r="H13" s="301">
        <v>0.2</v>
      </c>
    </row>
    <row r="14" spans="2:10" ht="21" customHeight="1" x14ac:dyDescent="0.2">
      <c r="C14" s="302" t="s">
        <v>26433</v>
      </c>
      <c r="D14" s="303" t="s">
        <v>26434</v>
      </c>
      <c r="E14" s="304">
        <v>1.4999999999999999E-2</v>
      </c>
      <c r="F14" s="304">
        <v>1.4999999999999999E-2</v>
      </c>
      <c r="G14" s="304">
        <v>1.4999999999999999E-2</v>
      </c>
      <c r="H14" s="305">
        <v>1.4999999999999999E-2</v>
      </c>
    </row>
    <row r="15" spans="2:10" ht="21" customHeight="1" x14ac:dyDescent="0.2">
      <c r="C15" s="298" t="s">
        <v>26435</v>
      </c>
      <c r="D15" s="306" t="s">
        <v>26436</v>
      </c>
      <c r="E15" s="300">
        <v>0.01</v>
      </c>
      <c r="F15" s="300">
        <v>0.01</v>
      </c>
      <c r="G15" s="300">
        <v>0.01</v>
      </c>
      <c r="H15" s="301">
        <v>0.01</v>
      </c>
    </row>
    <row r="16" spans="2:10" ht="21" customHeight="1" x14ac:dyDescent="0.2">
      <c r="C16" s="302" t="s">
        <v>26437</v>
      </c>
      <c r="D16" s="307" t="s">
        <v>26438</v>
      </c>
      <c r="E16" s="304">
        <v>2E-3</v>
      </c>
      <c r="F16" s="304">
        <v>2E-3</v>
      </c>
      <c r="G16" s="304">
        <v>2E-3</v>
      </c>
      <c r="H16" s="305">
        <v>2E-3</v>
      </c>
    </row>
    <row r="17" spans="3:8" ht="21" customHeight="1" x14ac:dyDescent="0.2">
      <c r="C17" s="298" t="s">
        <v>26439</v>
      </c>
      <c r="D17" s="299" t="s">
        <v>26440</v>
      </c>
      <c r="E17" s="308">
        <v>6.0000000000000001E-3</v>
      </c>
      <c r="F17" s="308">
        <v>6.0000000000000001E-3</v>
      </c>
      <c r="G17" s="308">
        <v>6.0000000000000001E-3</v>
      </c>
      <c r="H17" s="309">
        <v>6.0000000000000001E-3</v>
      </c>
    </row>
    <row r="18" spans="3:8" ht="21" customHeight="1" x14ac:dyDescent="0.2">
      <c r="C18" s="302" t="s">
        <v>26441</v>
      </c>
      <c r="D18" s="307" t="s">
        <v>26442</v>
      </c>
      <c r="E18" s="304">
        <v>2.5000000000000001E-2</v>
      </c>
      <c r="F18" s="304">
        <v>2.5000000000000001E-2</v>
      </c>
      <c r="G18" s="304">
        <v>2.5000000000000001E-2</v>
      </c>
      <c r="H18" s="305">
        <v>2.5000000000000001E-2</v>
      </c>
    </row>
    <row r="19" spans="3:8" ht="21" customHeight="1" x14ac:dyDescent="0.2">
      <c r="C19" s="298" t="s">
        <v>26443</v>
      </c>
      <c r="D19" s="299" t="s">
        <v>26444</v>
      </c>
      <c r="E19" s="300">
        <v>0.03</v>
      </c>
      <c r="F19" s="300">
        <v>0.03</v>
      </c>
      <c r="G19" s="300">
        <v>0.03</v>
      </c>
      <c r="H19" s="301">
        <v>0.03</v>
      </c>
    </row>
    <row r="20" spans="3:8" ht="21" customHeight="1" x14ac:dyDescent="0.2">
      <c r="C20" s="302" t="s">
        <v>26445</v>
      </c>
      <c r="D20" s="307" t="s">
        <v>26446</v>
      </c>
      <c r="E20" s="310">
        <v>0.08</v>
      </c>
      <c r="F20" s="310">
        <v>0.08</v>
      </c>
      <c r="G20" s="310">
        <v>0.08</v>
      </c>
      <c r="H20" s="311">
        <v>0.08</v>
      </c>
    </row>
    <row r="21" spans="3:8" ht="21" customHeight="1" x14ac:dyDescent="0.2">
      <c r="C21" s="298" t="s">
        <v>26447</v>
      </c>
      <c r="D21" s="299" t="s">
        <v>26448</v>
      </c>
      <c r="E21" s="300">
        <v>0</v>
      </c>
      <c r="F21" s="300">
        <v>0</v>
      </c>
      <c r="G21" s="300">
        <v>0</v>
      </c>
      <c r="H21" s="301">
        <v>0</v>
      </c>
    </row>
    <row r="22" spans="3:8" ht="21" customHeight="1" x14ac:dyDescent="0.2">
      <c r="C22" s="312" t="s">
        <v>26449</v>
      </c>
      <c r="D22" s="313" t="s">
        <v>26189</v>
      </c>
      <c r="E22" s="314">
        <f>SUM(E13:E21)</f>
        <v>0.16799999999999998</v>
      </c>
      <c r="F22" s="314">
        <f>SUM(F13:F21)</f>
        <v>0.16799999999999998</v>
      </c>
      <c r="G22" s="314">
        <f>SUM(G13:G21)</f>
        <v>0.36800000000000005</v>
      </c>
      <c r="H22" s="315">
        <f>SUM(H13:H21)</f>
        <v>0.36800000000000005</v>
      </c>
    </row>
    <row r="23" spans="3:8" ht="21" customHeight="1" x14ac:dyDescent="0.2">
      <c r="C23" s="725" t="s">
        <v>26450</v>
      </c>
      <c r="D23" s="726"/>
      <c r="E23" s="726"/>
      <c r="F23" s="726"/>
      <c r="G23" s="726"/>
      <c r="H23" s="727"/>
    </row>
    <row r="24" spans="3:8" ht="21" customHeight="1" x14ac:dyDescent="0.2">
      <c r="C24" s="316" t="s">
        <v>26451</v>
      </c>
      <c r="D24" s="299" t="s">
        <v>26452</v>
      </c>
      <c r="E24" s="308">
        <v>0.1777</v>
      </c>
      <c r="F24" s="308" t="s">
        <v>26453</v>
      </c>
      <c r="G24" s="308">
        <v>0.1777</v>
      </c>
      <c r="H24" s="309" t="s">
        <v>26453</v>
      </c>
    </row>
    <row r="25" spans="3:8" ht="21" customHeight="1" x14ac:dyDescent="0.2">
      <c r="C25" s="317" t="s">
        <v>26454</v>
      </c>
      <c r="D25" s="307" t="s">
        <v>26455</v>
      </c>
      <c r="E25" s="310">
        <v>3.6700000000000003E-2</v>
      </c>
      <c r="F25" s="310" t="s">
        <v>26453</v>
      </c>
      <c r="G25" s="310">
        <v>3.6700000000000003E-2</v>
      </c>
      <c r="H25" s="311" t="s">
        <v>26453</v>
      </c>
    </row>
    <row r="26" spans="3:8" ht="21" customHeight="1" x14ac:dyDescent="0.2">
      <c r="C26" s="316" t="s">
        <v>26456</v>
      </c>
      <c r="D26" s="299" t="s">
        <v>26457</v>
      </c>
      <c r="E26" s="308">
        <v>8.6999999999999994E-3</v>
      </c>
      <c r="F26" s="308">
        <v>6.6E-3</v>
      </c>
      <c r="G26" s="308">
        <v>8.6999999999999994E-3</v>
      </c>
      <c r="H26" s="309">
        <v>6.6E-3</v>
      </c>
    </row>
    <row r="27" spans="3:8" ht="21" customHeight="1" x14ac:dyDescent="0.2">
      <c r="C27" s="317" t="s">
        <v>26458</v>
      </c>
      <c r="D27" s="307" t="s">
        <v>26459</v>
      </c>
      <c r="E27" s="310">
        <v>0.11</v>
      </c>
      <c r="F27" s="310">
        <v>8.3299999999999999E-2</v>
      </c>
      <c r="G27" s="310">
        <v>0.11</v>
      </c>
      <c r="H27" s="311">
        <v>8.3299999999999999E-2</v>
      </c>
    </row>
    <row r="28" spans="3:8" ht="21" customHeight="1" x14ac:dyDescent="0.2">
      <c r="C28" s="316" t="s">
        <v>26460</v>
      </c>
      <c r="D28" s="299" t="s">
        <v>26461</v>
      </c>
      <c r="E28" s="308">
        <v>6.9999999999999999E-4</v>
      </c>
      <c r="F28" s="308">
        <v>5.9999999999999995E-4</v>
      </c>
      <c r="G28" s="308">
        <v>6.9999999999999999E-4</v>
      </c>
      <c r="H28" s="309">
        <v>5.9999999999999995E-4</v>
      </c>
    </row>
    <row r="29" spans="3:8" ht="21" customHeight="1" x14ac:dyDescent="0.2">
      <c r="C29" s="317" t="s">
        <v>26462</v>
      </c>
      <c r="D29" s="307" t="s">
        <v>26463</v>
      </c>
      <c r="E29" s="310">
        <v>7.3000000000000001E-3</v>
      </c>
      <c r="F29" s="310">
        <v>5.5999999999999999E-3</v>
      </c>
      <c r="G29" s="310">
        <v>7.3000000000000001E-3</v>
      </c>
      <c r="H29" s="311">
        <v>5.5999999999999999E-3</v>
      </c>
    </row>
    <row r="30" spans="3:8" ht="21" customHeight="1" x14ac:dyDescent="0.2">
      <c r="C30" s="316" t="s">
        <v>26464</v>
      </c>
      <c r="D30" s="299" t="s">
        <v>26465</v>
      </c>
      <c r="E30" s="300">
        <v>1.17E-2</v>
      </c>
      <c r="F30" s="308" t="s">
        <v>26453</v>
      </c>
      <c r="G30" s="300">
        <v>1.17E-2</v>
      </c>
      <c r="H30" s="309" t="s">
        <v>26453</v>
      </c>
    </row>
    <row r="31" spans="3:8" ht="21" customHeight="1" x14ac:dyDescent="0.2">
      <c r="C31" s="317" t="s">
        <v>26466</v>
      </c>
      <c r="D31" s="307" t="s">
        <v>26467</v>
      </c>
      <c r="E31" s="304">
        <v>1.1000000000000001E-3</v>
      </c>
      <c r="F31" s="310">
        <v>8.0000000000000004E-4</v>
      </c>
      <c r="G31" s="304">
        <v>1.1000000000000001E-3</v>
      </c>
      <c r="H31" s="311">
        <v>8.0000000000000004E-4</v>
      </c>
    </row>
    <row r="32" spans="3:8" ht="21" customHeight="1" x14ac:dyDescent="0.2">
      <c r="C32" s="316" t="s">
        <v>26468</v>
      </c>
      <c r="D32" s="299" t="s">
        <v>26469</v>
      </c>
      <c r="E32" s="308">
        <v>0.12670000000000001</v>
      </c>
      <c r="F32" s="308">
        <v>9.6000000000000002E-2</v>
      </c>
      <c r="G32" s="308">
        <v>0.12670000000000001</v>
      </c>
      <c r="H32" s="309">
        <v>9.6000000000000002E-2</v>
      </c>
    </row>
    <row r="33" spans="3:8" ht="21" customHeight="1" x14ac:dyDescent="0.2">
      <c r="C33" s="317" t="s">
        <v>26470</v>
      </c>
      <c r="D33" s="307" t="s">
        <v>26471</v>
      </c>
      <c r="E33" s="304">
        <v>2.9999999999999997E-4</v>
      </c>
      <c r="F33" s="304">
        <v>2.0000000000000001E-4</v>
      </c>
      <c r="G33" s="304">
        <v>2.9999999999999997E-4</v>
      </c>
      <c r="H33" s="305">
        <v>2.0000000000000001E-4</v>
      </c>
    </row>
    <row r="34" spans="3:8" ht="21" customHeight="1" x14ac:dyDescent="0.2">
      <c r="C34" s="318" t="s">
        <v>26198</v>
      </c>
      <c r="D34" s="296" t="s">
        <v>26189</v>
      </c>
      <c r="E34" s="319">
        <f>SUM(E24:E33)</f>
        <v>0.48089999999999994</v>
      </c>
      <c r="F34" s="319">
        <f>SUM(F24:F33)</f>
        <v>0.19309999999999999</v>
      </c>
      <c r="G34" s="319">
        <f>SUM(G24:G33)</f>
        <v>0.48089999999999994</v>
      </c>
      <c r="H34" s="320">
        <f>SUM(H24:H33)</f>
        <v>0.19309999999999999</v>
      </c>
    </row>
    <row r="35" spans="3:8" ht="21" customHeight="1" x14ac:dyDescent="0.2">
      <c r="C35" s="725" t="s">
        <v>26472</v>
      </c>
      <c r="D35" s="726"/>
      <c r="E35" s="726"/>
      <c r="F35" s="726"/>
      <c r="G35" s="726"/>
      <c r="H35" s="727"/>
    </row>
    <row r="36" spans="3:8" ht="21" customHeight="1" x14ac:dyDescent="0.2">
      <c r="C36" s="298" t="s">
        <v>26473</v>
      </c>
      <c r="D36" s="299" t="s">
        <v>26474</v>
      </c>
      <c r="E36" s="308">
        <v>0.06</v>
      </c>
      <c r="F36" s="308">
        <v>4.5499999999999999E-2</v>
      </c>
      <c r="G36" s="308">
        <v>0.06</v>
      </c>
      <c r="H36" s="309">
        <v>4.5499999999999999E-2</v>
      </c>
    </row>
    <row r="37" spans="3:8" ht="21" customHeight="1" x14ac:dyDescent="0.2">
      <c r="C37" s="302" t="s">
        <v>26475</v>
      </c>
      <c r="D37" s="307" t="s">
        <v>26476</v>
      </c>
      <c r="E37" s="304">
        <v>1.4E-3</v>
      </c>
      <c r="F37" s="304">
        <v>1.1000000000000001E-3</v>
      </c>
      <c r="G37" s="304">
        <v>1.4E-3</v>
      </c>
      <c r="H37" s="305">
        <v>1.1000000000000001E-3</v>
      </c>
    </row>
    <row r="38" spans="3:8" ht="21" customHeight="1" x14ac:dyDescent="0.2">
      <c r="C38" s="298" t="s">
        <v>26477</v>
      </c>
      <c r="D38" s="299" t="s">
        <v>26478</v>
      </c>
      <c r="E38" s="308">
        <v>1.6500000000000001E-2</v>
      </c>
      <c r="F38" s="300">
        <v>1.2500000000000001E-2</v>
      </c>
      <c r="G38" s="308">
        <v>1.6500000000000001E-2</v>
      </c>
      <c r="H38" s="301">
        <v>1.2500000000000001E-2</v>
      </c>
    </row>
    <row r="39" spans="3:8" ht="21" customHeight="1" x14ac:dyDescent="0.2">
      <c r="C39" s="302" t="s">
        <v>26479</v>
      </c>
      <c r="D39" s="307" t="s">
        <v>26480</v>
      </c>
      <c r="E39" s="310">
        <v>3.0300000000000001E-2</v>
      </c>
      <c r="F39" s="310">
        <v>2.3E-2</v>
      </c>
      <c r="G39" s="310">
        <v>3.0300000000000001E-2</v>
      </c>
      <c r="H39" s="311">
        <v>2.3E-2</v>
      </c>
    </row>
    <row r="40" spans="3:8" ht="21" customHeight="1" x14ac:dyDescent="0.2">
      <c r="C40" s="298" t="s">
        <v>26481</v>
      </c>
      <c r="D40" s="299" t="s">
        <v>26482</v>
      </c>
      <c r="E40" s="300">
        <v>5.1000000000000004E-3</v>
      </c>
      <c r="F40" s="300">
        <v>3.8E-3</v>
      </c>
      <c r="G40" s="300">
        <v>5.1000000000000004E-3</v>
      </c>
      <c r="H40" s="301">
        <v>3.8E-3</v>
      </c>
    </row>
    <row r="41" spans="3:8" ht="21" customHeight="1" x14ac:dyDescent="0.2">
      <c r="C41" s="312" t="s">
        <v>26483</v>
      </c>
      <c r="D41" s="313" t="s">
        <v>26189</v>
      </c>
      <c r="E41" s="314">
        <f>SUM(E36:E40)</f>
        <v>0.11329999999999998</v>
      </c>
      <c r="F41" s="314">
        <f>SUM(F36:F40)</f>
        <v>8.5900000000000004E-2</v>
      </c>
      <c r="G41" s="314">
        <f>SUM(G36:G40)</f>
        <v>0.11329999999999998</v>
      </c>
      <c r="H41" s="315">
        <f>SUM(H36:H40)</f>
        <v>8.5900000000000004E-2</v>
      </c>
    </row>
    <row r="42" spans="3:8" ht="21" customHeight="1" x14ac:dyDescent="0.2">
      <c r="C42" s="725" t="s">
        <v>26484</v>
      </c>
      <c r="D42" s="726"/>
      <c r="E42" s="726"/>
      <c r="F42" s="726"/>
      <c r="G42" s="726"/>
      <c r="H42" s="727"/>
    </row>
    <row r="43" spans="3:8" ht="21" customHeight="1" x14ac:dyDescent="0.2">
      <c r="C43" s="316" t="s">
        <v>26485</v>
      </c>
      <c r="D43" s="299" t="s">
        <v>26486</v>
      </c>
      <c r="E43" s="308">
        <v>8.0799999999999997E-2</v>
      </c>
      <c r="F43" s="308">
        <v>3.2399999999999998E-2</v>
      </c>
      <c r="G43" s="308">
        <v>0.17699999999999999</v>
      </c>
      <c r="H43" s="309">
        <v>7.1099999999999997E-2</v>
      </c>
    </row>
    <row r="44" spans="3:8" ht="45" x14ac:dyDescent="0.2">
      <c r="C44" s="302" t="s">
        <v>26487</v>
      </c>
      <c r="D44" s="303" t="s">
        <v>26488</v>
      </c>
      <c r="E44" s="304">
        <v>5.0000000000000001E-3</v>
      </c>
      <c r="F44" s="304">
        <v>3.8E-3</v>
      </c>
      <c r="G44" s="304">
        <v>5.3E-3</v>
      </c>
      <c r="H44" s="305">
        <v>4.0000000000000001E-3</v>
      </c>
    </row>
    <row r="45" spans="3:8" ht="15.75" x14ac:dyDescent="0.2">
      <c r="C45" s="318" t="s">
        <v>26489</v>
      </c>
      <c r="D45" s="296" t="s">
        <v>26189</v>
      </c>
      <c r="E45" s="319">
        <f>SUM(E43:E44)</f>
        <v>8.5800000000000001E-2</v>
      </c>
      <c r="F45" s="319">
        <f>SUM(F43:F44)</f>
        <v>3.6199999999999996E-2</v>
      </c>
      <c r="G45" s="319">
        <f>SUM(G43:G44)</f>
        <v>0.18229999999999999</v>
      </c>
      <c r="H45" s="320">
        <f>SUM(H43:H44)</f>
        <v>7.51E-2</v>
      </c>
    </row>
    <row r="46" spans="3:8" ht="16.5" thickBot="1" x14ac:dyDescent="0.25">
      <c r="C46" s="728"/>
      <c r="D46" s="729"/>
      <c r="E46" s="321">
        <f>E22+E34+E41+E45</f>
        <v>0.84799999999999986</v>
      </c>
      <c r="F46" s="321">
        <f>F22+F34+F41+F45</f>
        <v>0.48319999999999996</v>
      </c>
      <c r="G46" s="321">
        <f>G22+G34+G41+G45</f>
        <v>1.1444999999999999</v>
      </c>
      <c r="H46" s="322">
        <f>H22+H34+H41+H45</f>
        <v>0.72209999999999996</v>
      </c>
    </row>
  </sheetData>
  <mergeCells count="21">
    <mergeCell ref="C35:H35"/>
    <mergeCell ref="C42:H42"/>
    <mergeCell ref="C46:D46"/>
    <mergeCell ref="C2:E2"/>
    <mergeCell ref="C3:E3"/>
    <mergeCell ref="C4:E4"/>
    <mergeCell ref="C5:E5"/>
    <mergeCell ref="C6:E6"/>
    <mergeCell ref="C7:E7"/>
    <mergeCell ref="C9:H9"/>
    <mergeCell ref="C10:C11"/>
    <mergeCell ref="D10:D11"/>
    <mergeCell ref="E10:F10"/>
    <mergeCell ref="G10:H10"/>
    <mergeCell ref="C12:H12"/>
    <mergeCell ref="C8:E8"/>
    <mergeCell ref="F2:H2"/>
    <mergeCell ref="F3:H3"/>
    <mergeCell ref="F4:H4"/>
    <mergeCell ref="F5:H5"/>
    <mergeCell ref="C23:H23"/>
  </mergeCells>
  <printOptions horizontalCentered="1" verticalCentered="1"/>
  <pageMargins left="0.19685039370078741" right="0.19685039370078741" top="0.39370078740157483" bottom="0.78740157480314965" header="0.19685039370078741" footer="0.31496062992125984"/>
  <pageSetup paperSize="9" scale="66" fitToHeight="100" orientation="portrait" r:id="rId1"/>
  <headerFooter scaleWithDoc="0">
    <oddHeader>&amp;C&amp;G</oddHeader>
    <oddFooter>&amp;C&amp;G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O123"/>
  <sheetViews>
    <sheetView view="pageBreakPreview" topLeftCell="A10" zoomScale="85" zoomScaleNormal="100" zoomScaleSheetLayoutView="85" workbookViewId="0">
      <selection activeCell="J24" sqref="J24"/>
    </sheetView>
  </sheetViews>
  <sheetFormatPr defaultRowHeight="15" x14ac:dyDescent="0.25"/>
  <cols>
    <col min="3" max="3" width="28" customWidth="1"/>
    <col min="4" max="4" width="14.85546875" bestFit="1" customWidth="1"/>
    <col min="5" max="5" width="11.42578125" customWidth="1"/>
    <col min="6" max="6" width="6.5703125" bestFit="1" customWidth="1"/>
    <col min="7" max="7" width="20.85546875" customWidth="1"/>
    <col min="8" max="8" width="14.85546875" customWidth="1"/>
    <col min="11" max="11" width="19.85546875" customWidth="1"/>
    <col min="12" max="12" width="20" customWidth="1"/>
    <col min="13" max="13" width="18.85546875" customWidth="1"/>
    <col min="14" max="14" width="19.5703125" customWidth="1"/>
    <col min="15" max="15" width="11.5703125" bestFit="1" customWidth="1"/>
  </cols>
  <sheetData>
    <row r="1" spans="3:15" ht="15.75" thickBot="1" x14ac:dyDescent="0.3">
      <c r="C1" s="757" t="s">
        <v>26149</v>
      </c>
      <c r="D1" s="758"/>
      <c r="E1" s="758"/>
      <c r="F1" s="758"/>
      <c r="G1" s="758"/>
      <c r="H1" s="759"/>
    </row>
    <row r="2" spans="3:15" ht="15.75" customHeight="1" thickBot="1" x14ac:dyDescent="0.3">
      <c r="C2" s="760" t="s">
        <v>26150</v>
      </c>
      <c r="D2" s="761"/>
      <c r="E2" s="761"/>
      <c r="F2" s="761"/>
      <c r="G2" s="761"/>
      <c r="H2" s="762"/>
    </row>
    <row r="3" spans="3:15" ht="15.75" thickBot="1" x14ac:dyDescent="0.3">
      <c r="C3" s="359" t="s">
        <v>25826</v>
      </c>
      <c r="D3" s="360"/>
      <c r="E3" s="360"/>
      <c r="F3" s="361"/>
      <c r="G3" s="370" t="s">
        <v>26151</v>
      </c>
      <c r="H3" s="371"/>
    </row>
    <row r="4" spans="3:15" ht="15.75" thickBot="1" x14ac:dyDescent="0.3">
      <c r="C4" s="359" t="s">
        <v>26152</v>
      </c>
      <c r="D4" s="360"/>
      <c r="E4" s="360"/>
      <c r="F4" s="361"/>
      <c r="G4" s="362" t="s">
        <v>26153</v>
      </c>
      <c r="H4" s="227"/>
    </row>
    <row r="5" spans="3:15" ht="15.75" thickBot="1" x14ac:dyDescent="0.3">
      <c r="C5" s="359" t="s">
        <v>25827</v>
      </c>
      <c r="D5" s="360"/>
      <c r="E5" s="360"/>
      <c r="F5" s="361"/>
      <c r="G5" s="526" t="s">
        <v>26154</v>
      </c>
      <c r="H5" s="527"/>
    </row>
    <row r="6" spans="3:15" ht="15.75" thickBot="1" x14ac:dyDescent="0.3">
      <c r="C6" s="359" t="s">
        <v>26155</v>
      </c>
      <c r="D6" s="360"/>
      <c r="E6" s="360"/>
      <c r="F6" s="361"/>
      <c r="G6" s="281"/>
      <c r="H6" s="282"/>
    </row>
    <row r="7" spans="3:15" ht="15.75" thickBot="1" x14ac:dyDescent="0.3">
      <c r="C7" s="534" t="s">
        <v>26156</v>
      </c>
      <c r="D7" s="535"/>
      <c r="E7" s="535"/>
      <c r="F7" s="535"/>
      <c r="G7" s="535"/>
      <c r="H7" s="536"/>
    </row>
    <row r="8" spans="3:15" ht="6" customHeight="1" thickBot="1" x14ac:dyDescent="0.3">
      <c r="C8" s="673"/>
      <c r="D8" s="674"/>
      <c r="E8" s="674"/>
      <c r="F8" s="674"/>
      <c r="G8" s="674"/>
      <c r="H8" s="674"/>
      <c r="I8" s="674"/>
      <c r="J8" s="674"/>
      <c r="K8" s="674"/>
      <c r="L8" s="674"/>
      <c r="M8" s="674"/>
      <c r="N8" s="674"/>
      <c r="O8" s="675"/>
    </row>
    <row r="9" spans="3:15" ht="6" customHeight="1" thickBot="1" x14ac:dyDescent="0.3">
      <c r="C9" s="676"/>
      <c r="D9" s="677"/>
      <c r="E9" s="677"/>
      <c r="F9" s="677"/>
      <c r="G9" s="677"/>
      <c r="H9" s="677"/>
      <c r="I9" s="677"/>
      <c r="J9" s="677"/>
      <c r="K9" s="677"/>
      <c r="L9" s="677"/>
      <c r="M9" s="677"/>
      <c r="N9" s="677"/>
      <c r="O9" s="677"/>
    </row>
    <row r="10" spans="3:15" ht="21.95" customHeight="1" thickBot="1" x14ac:dyDescent="0.3">
      <c r="C10" s="678" t="s">
        <v>26171</v>
      </c>
      <c r="D10" s="679"/>
      <c r="E10" s="679"/>
      <c r="F10" s="679"/>
      <c r="G10" s="679"/>
      <c r="H10" s="679"/>
      <c r="I10" s="679"/>
      <c r="J10" s="679"/>
      <c r="K10" s="679"/>
      <c r="L10" s="679"/>
      <c r="M10" s="679"/>
      <c r="N10" s="679"/>
      <c r="O10" s="680"/>
    </row>
    <row r="11" spans="3:15" ht="6" customHeight="1" thickBot="1" x14ac:dyDescent="0.3">
      <c r="C11" s="676"/>
      <c r="D11" s="677"/>
      <c r="E11" s="677"/>
      <c r="F11" s="677"/>
      <c r="G11" s="677"/>
      <c r="H11" s="677"/>
      <c r="I11" s="677"/>
      <c r="J11" s="677"/>
      <c r="K11" s="677"/>
      <c r="L11" s="677"/>
      <c r="M11" s="677"/>
      <c r="N11" s="677"/>
      <c r="O11" s="677"/>
    </row>
    <row r="12" spans="3:15" ht="6" customHeight="1" thickBot="1" x14ac:dyDescent="0.3">
      <c r="C12" s="654"/>
      <c r="D12" s="655"/>
      <c r="E12" s="655"/>
      <c r="F12" s="655"/>
      <c r="G12" s="655"/>
      <c r="H12" s="655"/>
      <c r="I12" s="655"/>
      <c r="J12" s="655"/>
      <c r="K12" s="655"/>
      <c r="L12" s="655"/>
      <c r="M12" s="655"/>
      <c r="N12" s="655"/>
      <c r="O12" s="656"/>
    </row>
    <row r="13" spans="3:15" ht="16.5" thickBot="1" x14ac:dyDescent="0.3">
      <c r="C13" s="645" t="s">
        <v>26172</v>
      </c>
      <c r="D13" s="646"/>
      <c r="E13" s="646"/>
      <c r="F13" s="646"/>
      <c r="G13" s="646"/>
      <c r="H13" s="646"/>
      <c r="I13" s="646"/>
      <c r="J13" s="646"/>
      <c r="K13" s="646"/>
      <c r="L13" s="646"/>
      <c r="M13" s="646"/>
      <c r="N13" s="646"/>
      <c r="O13" s="647"/>
    </row>
    <row r="14" spans="3:15" ht="15" customHeight="1" x14ac:dyDescent="0.25">
      <c r="C14" s="648" t="s">
        <v>26173</v>
      </c>
      <c r="D14" s="650" t="s">
        <v>26174</v>
      </c>
      <c r="E14" s="652" t="s">
        <v>26175</v>
      </c>
      <c r="F14" s="653"/>
      <c r="G14" s="652" t="s">
        <v>26176</v>
      </c>
      <c r="H14" s="653"/>
      <c r="I14" s="650" t="s">
        <v>26177</v>
      </c>
      <c r="J14" s="650" t="s">
        <v>26178</v>
      </c>
      <c r="K14" s="629" t="s">
        <v>26179</v>
      </c>
      <c r="L14" s="629" t="s">
        <v>26180</v>
      </c>
      <c r="M14" s="629" t="s">
        <v>26181</v>
      </c>
      <c r="N14" s="629" t="s">
        <v>26182</v>
      </c>
      <c r="O14" s="631" t="s">
        <v>26183</v>
      </c>
    </row>
    <row r="15" spans="3:15" x14ac:dyDescent="0.25">
      <c r="C15" s="649"/>
      <c r="D15" s="651"/>
      <c r="E15" s="337" t="s">
        <v>26184</v>
      </c>
      <c r="F15" s="337" t="s">
        <v>26185</v>
      </c>
      <c r="G15" s="337" t="s">
        <v>26186</v>
      </c>
      <c r="H15" s="337" t="s">
        <v>26187</v>
      </c>
      <c r="I15" s="651"/>
      <c r="J15" s="651"/>
      <c r="K15" s="630"/>
      <c r="L15" s="630"/>
      <c r="M15" s="630"/>
      <c r="N15" s="630"/>
      <c r="O15" s="632"/>
    </row>
    <row r="16" spans="3:15" x14ac:dyDescent="0.25">
      <c r="C16" s="338" t="s">
        <v>26188</v>
      </c>
      <c r="D16" s="79">
        <v>232</v>
      </c>
      <c r="E16" s="339">
        <v>0.6</v>
      </c>
      <c r="F16" s="340">
        <v>0.75</v>
      </c>
      <c r="G16" s="339">
        <f>TRUNC(E16+0.4,2)</f>
        <v>1</v>
      </c>
      <c r="H16" s="339">
        <f>TRUNC(F16+0.4,2)</f>
        <v>1.1499999999999999</v>
      </c>
      <c r="I16" s="341">
        <v>0.4</v>
      </c>
      <c r="J16" s="341">
        <v>1.5</v>
      </c>
      <c r="K16" s="342">
        <f t="shared" ref="K16" si="0">TRUNC(D16*G16*H16*J16,2)</f>
        <v>400.2</v>
      </c>
      <c r="L16" s="342">
        <f>TRUNC(D16*E16*F16*I16,2)</f>
        <v>41.76</v>
      </c>
      <c r="M16" s="342">
        <f t="shared" ref="M16" si="1">TRUNC(D16*E16*F16,2)</f>
        <v>104.4</v>
      </c>
      <c r="N16" s="342">
        <f t="shared" ref="N16" si="2">TRUNC(K16-L16-M16*0.05,2)</f>
        <v>353.22</v>
      </c>
      <c r="O16" s="354">
        <f>1.08*D16</f>
        <v>250.56</v>
      </c>
    </row>
    <row r="17" spans="3:15" x14ac:dyDescent="0.25">
      <c r="C17" s="343"/>
      <c r="D17" s="344"/>
      <c r="E17" s="345"/>
      <c r="F17" s="342"/>
      <c r="G17" s="342"/>
      <c r="H17" s="342"/>
      <c r="I17" s="342"/>
      <c r="J17" s="342"/>
      <c r="K17" s="342"/>
      <c r="L17" s="342"/>
      <c r="M17" s="342"/>
      <c r="N17" s="342"/>
      <c r="O17" s="354"/>
    </row>
    <row r="18" spans="3:15" ht="15.75" x14ac:dyDescent="0.25">
      <c r="C18" s="623" t="s">
        <v>26189</v>
      </c>
      <c r="D18" s="624"/>
      <c r="E18" s="624"/>
      <c r="F18" s="624"/>
      <c r="G18" s="624"/>
      <c r="H18" s="624"/>
      <c r="I18" s="624"/>
      <c r="J18" s="625"/>
      <c r="K18" s="346">
        <f>TRUNC(SUM(K16:K16),2)</f>
        <v>400.2</v>
      </c>
      <c r="L18" s="346">
        <f>TRUNC(SUM(L16:L16),2)</f>
        <v>41.76</v>
      </c>
      <c r="M18" s="346">
        <f>TRUNC(SUM(M16:M16),2)</f>
        <v>104.4</v>
      </c>
      <c r="N18" s="346">
        <f>TRUNC(SUM(N16:N16)-O18,2)</f>
        <v>102.66</v>
      </c>
      <c r="O18" s="346">
        <f>TRUNC(SUM(O16:O16),2)</f>
        <v>250.56</v>
      </c>
    </row>
    <row r="19" spans="3:15" ht="15" customHeight="1" x14ac:dyDescent="0.25">
      <c r="C19" s="633" t="s">
        <v>26190</v>
      </c>
      <c r="D19" s="634"/>
      <c r="E19" s="634"/>
      <c r="F19" s="634"/>
      <c r="G19" s="634"/>
      <c r="H19" s="635"/>
      <c r="I19" s="639" t="s">
        <v>26191</v>
      </c>
      <c r="J19" s="640"/>
      <c r="K19" s="643" t="s">
        <v>26192</v>
      </c>
      <c r="L19" s="643" t="s">
        <v>26193</v>
      </c>
      <c r="M19" s="643" t="s">
        <v>26194</v>
      </c>
      <c r="N19" s="643" t="s">
        <v>26195</v>
      </c>
      <c r="O19" s="621"/>
    </row>
    <row r="20" spans="3:15" ht="68.25" customHeight="1" thickBot="1" x14ac:dyDescent="0.3">
      <c r="C20" s="636"/>
      <c r="D20" s="637"/>
      <c r="E20" s="637"/>
      <c r="F20" s="637"/>
      <c r="G20" s="637"/>
      <c r="H20" s="638"/>
      <c r="I20" s="641"/>
      <c r="J20" s="642"/>
      <c r="K20" s="644"/>
      <c r="L20" s="644"/>
      <c r="M20" s="644"/>
      <c r="N20" s="644"/>
      <c r="O20" s="622"/>
    </row>
    <row r="21" spans="3:15" x14ac:dyDescent="0.25">
      <c r="C21" s="347" t="s">
        <v>26196</v>
      </c>
      <c r="D21" s="348"/>
      <c r="E21" s="348"/>
      <c r="F21" s="348"/>
      <c r="G21" s="348"/>
      <c r="H21" s="348"/>
      <c r="I21" s="348"/>
      <c r="J21" s="348"/>
      <c r="K21" s="348"/>
      <c r="L21" s="348"/>
      <c r="M21" s="348"/>
      <c r="N21" s="348"/>
      <c r="O21" s="349"/>
    </row>
    <row r="22" spans="3:15" ht="45" x14ac:dyDescent="0.25">
      <c r="C22" s="350"/>
      <c r="D22" s="91" t="s">
        <v>26197</v>
      </c>
      <c r="E22" s="369" t="s">
        <v>26198</v>
      </c>
      <c r="F22" s="369" t="s">
        <v>5894</v>
      </c>
      <c r="G22" s="369" t="s">
        <v>26199</v>
      </c>
      <c r="H22" s="369" t="s">
        <v>26200</v>
      </c>
      <c r="I22" s="369" t="s">
        <v>26201</v>
      </c>
      <c r="J22" s="369" t="s">
        <v>26202</v>
      </c>
      <c r="K22" s="380" t="s">
        <v>26179</v>
      </c>
      <c r="L22" s="380" t="s">
        <v>26203</v>
      </c>
      <c r="M22" s="369" t="s">
        <v>26204</v>
      </c>
      <c r="N22" s="380" t="s">
        <v>26205</v>
      </c>
      <c r="O22" s="352" t="s">
        <v>26206</v>
      </c>
    </row>
    <row r="23" spans="3:15" x14ac:dyDescent="0.25">
      <c r="C23" s="387" t="s">
        <v>26223</v>
      </c>
      <c r="D23" s="339">
        <v>8.15</v>
      </c>
      <c r="E23" s="79">
        <v>0.15</v>
      </c>
      <c r="F23" s="79">
        <v>0.3</v>
      </c>
      <c r="G23" s="79">
        <f t="shared" ref="G23:G53" si="3">E23*F23</f>
        <v>4.4999999999999998E-2</v>
      </c>
      <c r="H23" s="79">
        <f t="shared" ref="H23:H53" si="4">((2*0.4)+0.14)</f>
        <v>0.94000000000000006</v>
      </c>
      <c r="I23" s="79">
        <f t="shared" ref="I23:I53" si="5">E23*D23</f>
        <v>1.2224999999999999</v>
      </c>
      <c r="J23" s="79">
        <v>1</v>
      </c>
      <c r="K23" s="79">
        <f t="shared" ref="K23:K53" si="6">D23*E23*F23*J23*1.25</f>
        <v>0.45843749999999994</v>
      </c>
      <c r="L23" s="339">
        <f t="shared" ref="L23:L53" si="7">H23*D23*J23</f>
        <v>7.6610000000000005</v>
      </c>
      <c r="M23" s="79">
        <f t="shared" ref="M23:M53" si="8">J23*I23</f>
        <v>1.2224999999999999</v>
      </c>
      <c r="N23" s="79">
        <f t="shared" ref="N23:N53" si="9">D23*E23*F23</f>
        <v>0.36674999999999996</v>
      </c>
      <c r="O23" s="352">
        <f t="shared" ref="O23:O53" si="10">K23-N23</f>
        <v>9.1687499999999977E-2</v>
      </c>
    </row>
    <row r="24" spans="3:15" x14ac:dyDescent="0.25">
      <c r="C24" s="387" t="s">
        <v>26241</v>
      </c>
      <c r="D24" s="339">
        <v>15.33</v>
      </c>
      <c r="E24" s="79">
        <v>0.15</v>
      </c>
      <c r="F24" s="79">
        <v>0.3</v>
      </c>
      <c r="G24" s="79">
        <f t="shared" si="3"/>
        <v>4.4999999999999998E-2</v>
      </c>
      <c r="H24" s="79">
        <f t="shared" si="4"/>
        <v>0.94000000000000006</v>
      </c>
      <c r="I24" s="79">
        <f t="shared" si="5"/>
        <v>2.2995000000000001</v>
      </c>
      <c r="J24" s="79">
        <v>1</v>
      </c>
      <c r="K24" s="79">
        <f t="shared" si="6"/>
        <v>0.86231249999999993</v>
      </c>
      <c r="L24" s="339">
        <f t="shared" si="7"/>
        <v>14.410200000000001</v>
      </c>
      <c r="M24" s="79">
        <f t="shared" si="8"/>
        <v>2.2995000000000001</v>
      </c>
      <c r="N24" s="79">
        <f t="shared" si="9"/>
        <v>0.68984999999999996</v>
      </c>
      <c r="O24" s="352">
        <f t="shared" si="10"/>
        <v>0.17246249999999996</v>
      </c>
    </row>
    <row r="25" spans="3:15" x14ac:dyDescent="0.25">
      <c r="C25" s="387" t="s">
        <v>26243</v>
      </c>
      <c r="D25" s="79">
        <v>15.45</v>
      </c>
      <c r="E25" s="79">
        <v>0.15</v>
      </c>
      <c r="F25" s="79">
        <v>0.3</v>
      </c>
      <c r="G25" s="79">
        <f t="shared" si="3"/>
        <v>4.4999999999999998E-2</v>
      </c>
      <c r="H25" s="79">
        <f t="shared" si="4"/>
        <v>0.94000000000000006</v>
      </c>
      <c r="I25" s="79">
        <f t="shared" si="5"/>
        <v>2.3174999999999999</v>
      </c>
      <c r="J25" s="79">
        <v>1</v>
      </c>
      <c r="K25" s="79">
        <f t="shared" si="6"/>
        <v>0.86906249999999985</v>
      </c>
      <c r="L25" s="339">
        <f t="shared" si="7"/>
        <v>14.523</v>
      </c>
      <c r="M25" s="79">
        <f t="shared" si="8"/>
        <v>2.3174999999999999</v>
      </c>
      <c r="N25" s="79">
        <f t="shared" si="9"/>
        <v>0.69524999999999992</v>
      </c>
      <c r="O25" s="352">
        <f t="shared" si="10"/>
        <v>0.17381249999999993</v>
      </c>
    </row>
    <row r="26" spans="3:15" x14ac:dyDescent="0.25">
      <c r="C26" s="387" t="s">
        <v>26209</v>
      </c>
      <c r="D26" s="339">
        <v>2.2000000000000002</v>
      </c>
      <c r="E26" s="79">
        <v>0.15</v>
      </c>
      <c r="F26" s="79">
        <v>0.3</v>
      </c>
      <c r="G26" s="79">
        <f t="shared" si="3"/>
        <v>4.4999999999999998E-2</v>
      </c>
      <c r="H26" s="79">
        <f t="shared" si="4"/>
        <v>0.94000000000000006</v>
      </c>
      <c r="I26" s="79">
        <f t="shared" si="5"/>
        <v>0.33</v>
      </c>
      <c r="J26" s="79">
        <v>1</v>
      </c>
      <c r="K26" s="79">
        <f t="shared" si="6"/>
        <v>0.12375</v>
      </c>
      <c r="L26" s="339">
        <f t="shared" si="7"/>
        <v>2.0680000000000005</v>
      </c>
      <c r="M26" s="79">
        <f t="shared" si="8"/>
        <v>0.33</v>
      </c>
      <c r="N26" s="79">
        <f t="shared" si="9"/>
        <v>9.9000000000000005E-2</v>
      </c>
      <c r="O26" s="352">
        <f t="shared" si="10"/>
        <v>2.4749999999999994E-2</v>
      </c>
    </row>
    <row r="27" spans="3:15" x14ac:dyDescent="0.25">
      <c r="C27" s="387" t="s">
        <v>26212</v>
      </c>
      <c r="D27" s="79">
        <v>3.88</v>
      </c>
      <c r="E27" s="79">
        <v>0.15</v>
      </c>
      <c r="F27" s="79">
        <v>0.3</v>
      </c>
      <c r="G27" s="79">
        <f t="shared" si="3"/>
        <v>4.4999999999999998E-2</v>
      </c>
      <c r="H27" s="79">
        <f t="shared" si="4"/>
        <v>0.94000000000000006</v>
      </c>
      <c r="I27" s="79">
        <f t="shared" si="5"/>
        <v>0.58199999999999996</v>
      </c>
      <c r="J27" s="79">
        <v>1</v>
      </c>
      <c r="K27" s="79">
        <f t="shared" si="6"/>
        <v>0.21824999999999997</v>
      </c>
      <c r="L27" s="339">
        <f t="shared" si="7"/>
        <v>3.6472000000000002</v>
      </c>
      <c r="M27" s="79">
        <f t="shared" si="8"/>
        <v>0.58199999999999996</v>
      </c>
      <c r="N27" s="79">
        <f t="shared" si="9"/>
        <v>0.17459999999999998</v>
      </c>
      <c r="O27" s="352">
        <f t="shared" si="10"/>
        <v>4.3649999999999994E-2</v>
      </c>
    </row>
    <row r="28" spans="3:15" x14ac:dyDescent="0.25">
      <c r="C28" s="387" t="s">
        <v>26251</v>
      </c>
      <c r="D28" s="339">
        <v>36.26</v>
      </c>
      <c r="E28" s="79">
        <v>0.15</v>
      </c>
      <c r="F28" s="79">
        <v>0.3</v>
      </c>
      <c r="G28" s="79">
        <f t="shared" si="3"/>
        <v>4.4999999999999998E-2</v>
      </c>
      <c r="H28" s="79">
        <f t="shared" si="4"/>
        <v>0.94000000000000006</v>
      </c>
      <c r="I28" s="79">
        <f t="shared" si="5"/>
        <v>5.4389999999999992</v>
      </c>
      <c r="J28" s="79">
        <v>1</v>
      </c>
      <c r="K28" s="79">
        <f t="shared" si="6"/>
        <v>2.0396249999999996</v>
      </c>
      <c r="L28" s="339">
        <f t="shared" si="7"/>
        <v>34.084400000000002</v>
      </c>
      <c r="M28" s="79">
        <f t="shared" si="8"/>
        <v>5.4389999999999992</v>
      </c>
      <c r="N28" s="79">
        <f t="shared" si="9"/>
        <v>1.6316999999999997</v>
      </c>
      <c r="O28" s="352">
        <f t="shared" si="10"/>
        <v>0.40792499999999987</v>
      </c>
    </row>
    <row r="29" spans="3:15" x14ac:dyDescent="0.25">
      <c r="C29" s="387" t="s">
        <v>26213</v>
      </c>
      <c r="D29" s="79">
        <v>4</v>
      </c>
      <c r="E29" s="79">
        <v>0.15</v>
      </c>
      <c r="F29" s="79">
        <v>0.3</v>
      </c>
      <c r="G29" s="79">
        <f t="shared" si="3"/>
        <v>4.4999999999999998E-2</v>
      </c>
      <c r="H29" s="79">
        <f t="shared" si="4"/>
        <v>0.94000000000000006</v>
      </c>
      <c r="I29" s="79">
        <f t="shared" si="5"/>
        <v>0.6</v>
      </c>
      <c r="J29" s="79">
        <v>1</v>
      </c>
      <c r="K29" s="79">
        <f t="shared" si="6"/>
        <v>0.22499999999999998</v>
      </c>
      <c r="L29" s="339">
        <f t="shared" si="7"/>
        <v>3.7600000000000002</v>
      </c>
      <c r="M29" s="79">
        <f t="shared" si="8"/>
        <v>0.6</v>
      </c>
      <c r="N29" s="79">
        <f t="shared" si="9"/>
        <v>0.18</v>
      </c>
      <c r="O29" s="352">
        <f t="shared" si="10"/>
        <v>4.4999999999999984E-2</v>
      </c>
    </row>
    <row r="30" spans="3:15" x14ac:dyDescent="0.25">
      <c r="C30" s="387" t="s">
        <v>26250</v>
      </c>
      <c r="D30" s="339">
        <v>32.26</v>
      </c>
      <c r="E30" s="79">
        <v>0.15</v>
      </c>
      <c r="F30" s="79">
        <v>0.3</v>
      </c>
      <c r="G30" s="79">
        <f t="shared" si="3"/>
        <v>4.4999999999999998E-2</v>
      </c>
      <c r="H30" s="79">
        <f t="shared" si="4"/>
        <v>0.94000000000000006</v>
      </c>
      <c r="I30" s="79">
        <f t="shared" si="5"/>
        <v>4.8389999999999995</v>
      </c>
      <c r="J30" s="79">
        <v>1</v>
      </c>
      <c r="K30" s="79">
        <f t="shared" si="6"/>
        <v>1.8146249999999997</v>
      </c>
      <c r="L30" s="339">
        <f t="shared" si="7"/>
        <v>30.324400000000001</v>
      </c>
      <c r="M30" s="79">
        <f t="shared" si="8"/>
        <v>4.8389999999999995</v>
      </c>
      <c r="N30" s="79">
        <f t="shared" si="9"/>
        <v>1.4516999999999998</v>
      </c>
      <c r="O30" s="352">
        <f t="shared" si="10"/>
        <v>0.36292499999999994</v>
      </c>
    </row>
    <row r="31" spans="3:15" x14ac:dyDescent="0.25">
      <c r="C31" s="387" t="s">
        <v>26231</v>
      </c>
      <c r="D31" s="79">
        <v>11.18</v>
      </c>
      <c r="E31" s="79">
        <v>0.15</v>
      </c>
      <c r="F31" s="79">
        <v>0.3</v>
      </c>
      <c r="G31" s="79">
        <f t="shared" si="3"/>
        <v>4.4999999999999998E-2</v>
      </c>
      <c r="H31" s="79">
        <f t="shared" si="4"/>
        <v>0.94000000000000006</v>
      </c>
      <c r="I31" s="79">
        <f t="shared" si="5"/>
        <v>1.6769999999999998</v>
      </c>
      <c r="J31" s="79">
        <v>1</v>
      </c>
      <c r="K31" s="79">
        <f t="shared" si="6"/>
        <v>0.62887499999999985</v>
      </c>
      <c r="L31" s="339">
        <f t="shared" si="7"/>
        <v>10.5092</v>
      </c>
      <c r="M31" s="79">
        <f t="shared" si="8"/>
        <v>1.6769999999999998</v>
      </c>
      <c r="N31" s="79">
        <f t="shared" si="9"/>
        <v>0.50309999999999988</v>
      </c>
      <c r="O31" s="352">
        <f t="shared" si="10"/>
        <v>0.12577499999999997</v>
      </c>
    </row>
    <row r="32" spans="3:15" x14ac:dyDescent="0.25">
      <c r="C32" s="387" t="s">
        <v>26207</v>
      </c>
      <c r="D32" s="339">
        <v>1.7</v>
      </c>
      <c r="E32" s="79">
        <v>0.15</v>
      </c>
      <c r="F32" s="79">
        <v>0.3</v>
      </c>
      <c r="G32" s="79">
        <f t="shared" si="3"/>
        <v>4.4999999999999998E-2</v>
      </c>
      <c r="H32" s="79">
        <f t="shared" si="4"/>
        <v>0.94000000000000006</v>
      </c>
      <c r="I32" s="79">
        <f t="shared" si="5"/>
        <v>0.255</v>
      </c>
      <c r="J32" s="79">
        <v>6</v>
      </c>
      <c r="K32" s="79">
        <f t="shared" si="6"/>
        <v>0.57374999999999998</v>
      </c>
      <c r="L32" s="339">
        <f t="shared" si="7"/>
        <v>9.588000000000001</v>
      </c>
      <c r="M32" s="79">
        <f t="shared" si="8"/>
        <v>1.53</v>
      </c>
      <c r="N32" s="79">
        <f t="shared" si="9"/>
        <v>7.6499999999999999E-2</v>
      </c>
      <c r="O32" s="352">
        <f t="shared" si="10"/>
        <v>0.49724999999999997</v>
      </c>
    </row>
    <row r="33" spans="3:15" x14ac:dyDescent="0.25">
      <c r="C33" s="387" t="s">
        <v>26227</v>
      </c>
      <c r="D33" s="339">
        <v>9.85</v>
      </c>
      <c r="E33" s="79">
        <v>0.15</v>
      </c>
      <c r="F33" s="79">
        <v>0.3</v>
      </c>
      <c r="G33" s="79">
        <f t="shared" si="3"/>
        <v>4.4999999999999998E-2</v>
      </c>
      <c r="H33" s="79">
        <f t="shared" si="4"/>
        <v>0.94000000000000006</v>
      </c>
      <c r="I33" s="79">
        <f t="shared" si="5"/>
        <v>1.4774999999999998</v>
      </c>
      <c r="J33" s="79">
        <v>1</v>
      </c>
      <c r="K33" s="79">
        <f t="shared" si="6"/>
        <v>0.5540624999999999</v>
      </c>
      <c r="L33" s="339">
        <f t="shared" si="7"/>
        <v>9.2590000000000003</v>
      </c>
      <c r="M33" s="79">
        <f t="shared" si="8"/>
        <v>1.4774999999999998</v>
      </c>
      <c r="N33" s="79">
        <f t="shared" si="9"/>
        <v>0.44324999999999992</v>
      </c>
      <c r="O33" s="352">
        <f t="shared" si="10"/>
        <v>0.11081249999999998</v>
      </c>
    </row>
    <row r="34" spans="3:15" x14ac:dyDescent="0.25">
      <c r="C34" s="387" t="s">
        <v>26225</v>
      </c>
      <c r="D34" s="339">
        <v>9.0299999999999994</v>
      </c>
      <c r="E34" s="79">
        <v>0.15</v>
      </c>
      <c r="F34" s="79">
        <v>0.3</v>
      </c>
      <c r="G34" s="79">
        <f t="shared" si="3"/>
        <v>4.4999999999999998E-2</v>
      </c>
      <c r="H34" s="79">
        <f t="shared" si="4"/>
        <v>0.94000000000000006</v>
      </c>
      <c r="I34" s="79">
        <f t="shared" si="5"/>
        <v>1.3544999999999998</v>
      </c>
      <c r="J34" s="79">
        <v>1</v>
      </c>
      <c r="K34" s="79">
        <f t="shared" si="6"/>
        <v>0.50793749999999993</v>
      </c>
      <c r="L34" s="339">
        <f t="shared" si="7"/>
        <v>8.4881999999999991</v>
      </c>
      <c r="M34" s="79">
        <f t="shared" si="8"/>
        <v>1.3544999999999998</v>
      </c>
      <c r="N34" s="79">
        <f t="shared" si="9"/>
        <v>0.40634999999999993</v>
      </c>
      <c r="O34" s="352">
        <f t="shared" si="10"/>
        <v>0.1015875</v>
      </c>
    </row>
    <row r="35" spans="3:15" x14ac:dyDescent="0.25">
      <c r="C35" s="387" t="s">
        <v>26208</v>
      </c>
      <c r="D35" s="339">
        <v>2</v>
      </c>
      <c r="E35" s="79">
        <v>0.15</v>
      </c>
      <c r="F35" s="79">
        <v>0.3</v>
      </c>
      <c r="G35" s="79">
        <f t="shared" si="3"/>
        <v>4.4999999999999998E-2</v>
      </c>
      <c r="H35" s="79">
        <f t="shared" si="4"/>
        <v>0.94000000000000006</v>
      </c>
      <c r="I35" s="79">
        <f t="shared" si="5"/>
        <v>0.3</v>
      </c>
      <c r="J35" s="79">
        <v>1</v>
      </c>
      <c r="K35" s="79">
        <f t="shared" si="6"/>
        <v>0.11249999999999999</v>
      </c>
      <c r="L35" s="339">
        <f t="shared" si="7"/>
        <v>1.8800000000000001</v>
      </c>
      <c r="M35" s="79">
        <f t="shared" si="8"/>
        <v>0.3</v>
      </c>
      <c r="N35" s="79">
        <f t="shared" si="9"/>
        <v>0.09</v>
      </c>
      <c r="O35" s="352">
        <f t="shared" si="10"/>
        <v>2.2499999999999992E-2</v>
      </c>
    </row>
    <row r="36" spans="3:15" x14ac:dyDescent="0.25">
      <c r="C36" s="387" t="s">
        <v>26232</v>
      </c>
      <c r="D36" s="79">
        <v>11.3</v>
      </c>
      <c r="E36" s="79">
        <v>0.15</v>
      </c>
      <c r="F36" s="79">
        <v>0.3</v>
      </c>
      <c r="G36" s="79">
        <f t="shared" si="3"/>
        <v>4.4999999999999998E-2</v>
      </c>
      <c r="H36" s="79">
        <f t="shared" si="4"/>
        <v>0.94000000000000006</v>
      </c>
      <c r="I36" s="79">
        <f t="shared" si="5"/>
        <v>1.6950000000000001</v>
      </c>
      <c r="J36" s="79">
        <v>4</v>
      </c>
      <c r="K36" s="79">
        <f t="shared" si="6"/>
        <v>2.5424999999999995</v>
      </c>
      <c r="L36" s="339">
        <f t="shared" si="7"/>
        <v>42.488000000000007</v>
      </c>
      <c r="M36" s="79">
        <f t="shared" si="8"/>
        <v>6.78</v>
      </c>
      <c r="N36" s="79">
        <f t="shared" si="9"/>
        <v>0.50849999999999995</v>
      </c>
      <c r="O36" s="352">
        <f t="shared" si="10"/>
        <v>2.0339999999999998</v>
      </c>
    </row>
    <row r="37" spans="3:15" x14ac:dyDescent="0.25">
      <c r="C37" s="387" t="s">
        <v>26237</v>
      </c>
      <c r="D37" s="79">
        <v>13.86</v>
      </c>
      <c r="E37" s="79">
        <v>0.15</v>
      </c>
      <c r="F37" s="79">
        <v>0.3</v>
      </c>
      <c r="G37" s="79">
        <f t="shared" si="3"/>
        <v>4.4999999999999998E-2</v>
      </c>
      <c r="H37" s="79">
        <f t="shared" si="4"/>
        <v>0.94000000000000006</v>
      </c>
      <c r="I37" s="79">
        <f t="shared" si="5"/>
        <v>2.0789999999999997</v>
      </c>
      <c r="J37" s="79">
        <v>1</v>
      </c>
      <c r="K37" s="79">
        <f t="shared" si="6"/>
        <v>0.7796249999999999</v>
      </c>
      <c r="L37" s="339">
        <f t="shared" si="7"/>
        <v>13.0284</v>
      </c>
      <c r="M37" s="79">
        <f t="shared" si="8"/>
        <v>2.0789999999999997</v>
      </c>
      <c r="N37" s="79">
        <f t="shared" si="9"/>
        <v>0.62369999999999992</v>
      </c>
      <c r="O37" s="352">
        <f t="shared" si="10"/>
        <v>0.15592499999999998</v>
      </c>
    </row>
    <row r="38" spans="3:15" x14ac:dyDescent="0.25">
      <c r="C38" s="387" t="s">
        <v>26235</v>
      </c>
      <c r="D38" s="79">
        <v>12.8</v>
      </c>
      <c r="E38" s="79">
        <v>0.15</v>
      </c>
      <c r="F38" s="79">
        <v>0.3</v>
      </c>
      <c r="G38" s="79">
        <f t="shared" si="3"/>
        <v>4.4999999999999998E-2</v>
      </c>
      <c r="H38" s="79">
        <f t="shared" si="4"/>
        <v>0.94000000000000006</v>
      </c>
      <c r="I38" s="79">
        <f t="shared" si="5"/>
        <v>1.92</v>
      </c>
      <c r="J38" s="79">
        <v>1</v>
      </c>
      <c r="K38" s="79">
        <f t="shared" si="6"/>
        <v>0.72</v>
      </c>
      <c r="L38" s="339">
        <f t="shared" si="7"/>
        <v>12.032000000000002</v>
      </c>
      <c r="M38" s="79">
        <f t="shared" si="8"/>
        <v>1.92</v>
      </c>
      <c r="N38" s="79">
        <f t="shared" si="9"/>
        <v>0.57599999999999996</v>
      </c>
      <c r="O38" s="352">
        <f t="shared" si="10"/>
        <v>0.14400000000000002</v>
      </c>
    </row>
    <row r="39" spans="3:15" x14ac:dyDescent="0.25">
      <c r="C39" s="387" t="s">
        <v>26242</v>
      </c>
      <c r="D39" s="79">
        <v>15.33</v>
      </c>
      <c r="E39" s="79">
        <v>0.15</v>
      </c>
      <c r="F39" s="79">
        <v>0.3</v>
      </c>
      <c r="G39" s="79">
        <f t="shared" si="3"/>
        <v>4.4999999999999998E-2</v>
      </c>
      <c r="H39" s="79">
        <f t="shared" si="4"/>
        <v>0.94000000000000006</v>
      </c>
      <c r="I39" s="79">
        <f t="shared" si="5"/>
        <v>2.2995000000000001</v>
      </c>
      <c r="J39" s="79">
        <v>1</v>
      </c>
      <c r="K39" s="79">
        <f t="shared" si="6"/>
        <v>0.86231249999999993</v>
      </c>
      <c r="L39" s="339">
        <f t="shared" si="7"/>
        <v>14.410200000000001</v>
      </c>
      <c r="M39" s="79">
        <f t="shared" si="8"/>
        <v>2.2995000000000001</v>
      </c>
      <c r="N39" s="79">
        <f t="shared" si="9"/>
        <v>0.68984999999999996</v>
      </c>
      <c r="O39" s="352">
        <f t="shared" si="10"/>
        <v>0.17246249999999996</v>
      </c>
    </row>
    <row r="40" spans="3:15" x14ac:dyDescent="0.25">
      <c r="C40" s="387" t="s">
        <v>26246</v>
      </c>
      <c r="D40" s="79">
        <v>18.600000000000001</v>
      </c>
      <c r="E40" s="79">
        <v>0.15</v>
      </c>
      <c r="F40" s="79">
        <v>0.3</v>
      </c>
      <c r="G40" s="79">
        <f t="shared" si="3"/>
        <v>4.4999999999999998E-2</v>
      </c>
      <c r="H40" s="79">
        <f t="shared" si="4"/>
        <v>0.94000000000000006</v>
      </c>
      <c r="I40" s="79">
        <f t="shared" si="5"/>
        <v>2.79</v>
      </c>
      <c r="J40" s="79">
        <v>1</v>
      </c>
      <c r="K40" s="79">
        <f t="shared" si="6"/>
        <v>1.0462499999999999</v>
      </c>
      <c r="L40" s="339">
        <f t="shared" si="7"/>
        <v>17.484000000000002</v>
      </c>
      <c r="M40" s="79">
        <f t="shared" si="8"/>
        <v>2.79</v>
      </c>
      <c r="N40" s="79">
        <f t="shared" si="9"/>
        <v>0.83699999999999997</v>
      </c>
      <c r="O40" s="352">
        <f t="shared" si="10"/>
        <v>0.20924999999999994</v>
      </c>
    </row>
    <row r="41" spans="3:15" x14ac:dyDescent="0.25">
      <c r="C41" s="387" t="s">
        <v>26229</v>
      </c>
      <c r="D41" s="79">
        <v>10.6</v>
      </c>
      <c r="E41" s="79">
        <v>0.15</v>
      </c>
      <c r="F41" s="79">
        <v>0.3</v>
      </c>
      <c r="G41" s="79">
        <f t="shared" si="3"/>
        <v>4.4999999999999998E-2</v>
      </c>
      <c r="H41" s="79">
        <f t="shared" si="4"/>
        <v>0.94000000000000006</v>
      </c>
      <c r="I41" s="79">
        <f t="shared" si="5"/>
        <v>1.5899999999999999</v>
      </c>
      <c r="J41" s="79">
        <v>1</v>
      </c>
      <c r="K41" s="79">
        <f t="shared" si="6"/>
        <v>0.59624999999999995</v>
      </c>
      <c r="L41" s="339">
        <f t="shared" si="7"/>
        <v>9.9640000000000004</v>
      </c>
      <c r="M41" s="79">
        <f t="shared" si="8"/>
        <v>1.5899999999999999</v>
      </c>
      <c r="N41" s="79">
        <f t="shared" si="9"/>
        <v>0.47699999999999992</v>
      </c>
      <c r="O41" s="352">
        <f t="shared" si="10"/>
        <v>0.11925000000000002</v>
      </c>
    </row>
    <row r="42" spans="3:15" x14ac:dyDescent="0.25">
      <c r="C42" s="387" t="s">
        <v>26210</v>
      </c>
      <c r="D42" s="79">
        <v>3</v>
      </c>
      <c r="E42" s="79">
        <v>0.15</v>
      </c>
      <c r="F42" s="79">
        <v>0.3</v>
      </c>
      <c r="G42" s="79">
        <f t="shared" si="3"/>
        <v>4.4999999999999998E-2</v>
      </c>
      <c r="H42" s="79">
        <f t="shared" si="4"/>
        <v>0.94000000000000006</v>
      </c>
      <c r="I42" s="79">
        <f t="shared" si="5"/>
        <v>0.44999999999999996</v>
      </c>
      <c r="J42" s="79">
        <v>2</v>
      </c>
      <c r="K42" s="79">
        <f t="shared" si="6"/>
        <v>0.33749999999999997</v>
      </c>
      <c r="L42" s="339">
        <f t="shared" si="7"/>
        <v>5.6400000000000006</v>
      </c>
      <c r="M42" s="79">
        <f t="shared" si="8"/>
        <v>0.89999999999999991</v>
      </c>
      <c r="N42" s="79">
        <f t="shared" si="9"/>
        <v>0.13499999999999998</v>
      </c>
      <c r="O42" s="352">
        <f t="shared" si="10"/>
        <v>0.20249999999999999</v>
      </c>
    </row>
    <row r="43" spans="3:15" x14ac:dyDescent="0.25">
      <c r="C43" s="387" t="s">
        <v>26222</v>
      </c>
      <c r="D43" s="79">
        <v>6.15</v>
      </c>
      <c r="E43" s="79">
        <v>0.15</v>
      </c>
      <c r="F43" s="79">
        <v>0.3</v>
      </c>
      <c r="G43" s="79">
        <f t="shared" si="3"/>
        <v>4.4999999999999998E-2</v>
      </c>
      <c r="H43" s="79">
        <f t="shared" si="4"/>
        <v>0.94000000000000006</v>
      </c>
      <c r="I43" s="79">
        <f t="shared" si="5"/>
        <v>0.92249999999999999</v>
      </c>
      <c r="J43" s="79">
        <v>1</v>
      </c>
      <c r="K43" s="79">
        <f t="shared" si="6"/>
        <v>0.34593750000000001</v>
      </c>
      <c r="L43" s="339">
        <f t="shared" si="7"/>
        <v>5.7810000000000006</v>
      </c>
      <c r="M43" s="79">
        <f t="shared" si="8"/>
        <v>0.92249999999999999</v>
      </c>
      <c r="N43" s="79">
        <f t="shared" si="9"/>
        <v>0.27675</v>
      </c>
      <c r="O43" s="352">
        <f t="shared" si="10"/>
        <v>6.9187500000000013E-2</v>
      </c>
    </row>
    <row r="44" spans="3:15" x14ac:dyDescent="0.25">
      <c r="C44" s="387" t="s">
        <v>26217</v>
      </c>
      <c r="D44" s="79">
        <v>4.8499999999999996</v>
      </c>
      <c r="E44" s="79">
        <v>0.15</v>
      </c>
      <c r="F44" s="79">
        <v>0.3</v>
      </c>
      <c r="G44" s="79">
        <f t="shared" si="3"/>
        <v>4.4999999999999998E-2</v>
      </c>
      <c r="H44" s="79">
        <f t="shared" si="4"/>
        <v>0.94000000000000006</v>
      </c>
      <c r="I44" s="79">
        <f t="shared" si="5"/>
        <v>0.72749999999999992</v>
      </c>
      <c r="J44" s="79">
        <v>2</v>
      </c>
      <c r="K44" s="79">
        <f t="shared" si="6"/>
        <v>0.54562499999999992</v>
      </c>
      <c r="L44" s="339">
        <f t="shared" si="7"/>
        <v>9.1180000000000003</v>
      </c>
      <c r="M44" s="79">
        <f t="shared" si="8"/>
        <v>1.4549999999999998</v>
      </c>
      <c r="N44" s="79">
        <f t="shared" si="9"/>
        <v>0.21824999999999997</v>
      </c>
      <c r="O44" s="352">
        <f t="shared" si="10"/>
        <v>0.32737499999999997</v>
      </c>
    </row>
    <row r="45" spans="3:15" x14ac:dyDescent="0.25">
      <c r="C45" s="387" t="s">
        <v>26219</v>
      </c>
      <c r="D45" s="79">
        <v>5</v>
      </c>
      <c r="E45" s="79">
        <v>0.15</v>
      </c>
      <c r="F45" s="79">
        <v>0.3</v>
      </c>
      <c r="G45" s="79">
        <f t="shared" si="3"/>
        <v>4.4999999999999998E-2</v>
      </c>
      <c r="H45" s="79">
        <f t="shared" si="4"/>
        <v>0.94000000000000006</v>
      </c>
      <c r="I45" s="79">
        <f t="shared" si="5"/>
        <v>0.75</v>
      </c>
      <c r="J45" s="79">
        <v>1</v>
      </c>
      <c r="K45" s="79">
        <f t="shared" si="6"/>
        <v>0.28125</v>
      </c>
      <c r="L45" s="339">
        <f t="shared" si="7"/>
        <v>4.7</v>
      </c>
      <c r="M45" s="79">
        <f t="shared" si="8"/>
        <v>0.75</v>
      </c>
      <c r="N45" s="79">
        <f t="shared" si="9"/>
        <v>0.22499999999999998</v>
      </c>
      <c r="O45" s="352">
        <f t="shared" si="10"/>
        <v>5.6250000000000022E-2</v>
      </c>
    </row>
    <row r="46" spans="3:15" x14ac:dyDescent="0.25">
      <c r="C46" s="387" t="s">
        <v>26230</v>
      </c>
      <c r="D46" s="79">
        <v>11.15</v>
      </c>
      <c r="E46" s="79">
        <v>0.15</v>
      </c>
      <c r="F46" s="79">
        <v>0.3</v>
      </c>
      <c r="G46" s="79">
        <f t="shared" si="3"/>
        <v>4.4999999999999998E-2</v>
      </c>
      <c r="H46" s="79">
        <f t="shared" si="4"/>
        <v>0.94000000000000006</v>
      </c>
      <c r="I46" s="79">
        <f t="shared" si="5"/>
        <v>1.6725000000000001</v>
      </c>
      <c r="J46" s="79">
        <v>3</v>
      </c>
      <c r="K46" s="79">
        <f t="shared" si="6"/>
        <v>1.8815625000000002</v>
      </c>
      <c r="L46" s="339">
        <f t="shared" si="7"/>
        <v>31.443000000000005</v>
      </c>
      <c r="M46" s="79">
        <f t="shared" si="8"/>
        <v>5.0175000000000001</v>
      </c>
      <c r="N46" s="79">
        <f t="shared" si="9"/>
        <v>0.50175000000000003</v>
      </c>
      <c r="O46" s="352">
        <f t="shared" si="10"/>
        <v>1.3798125000000003</v>
      </c>
    </row>
    <row r="47" spans="3:15" x14ac:dyDescent="0.25">
      <c r="C47" s="387" t="s">
        <v>26226</v>
      </c>
      <c r="D47" s="79">
        <v>9.3000000000000007</v>
      </c>
      <c r="E47" s="79">
        <v>0.15</v>
      </c>
      <c r="F47" s="79">
        <v>0.3</v>
      </c>
      <c r="G47" s="79">
        <f t="shared" si="3"/>
        <v>4.4999999999999998E-2</v>
      </c>
      <c r="H47" s="79">
        <f t="shared" si="4"/>
        <v>0.94000000000000006</v>
      </c>
      <c r="I47" s="79">
        <f t="shared" si="5"/>
        <v>1.395</v>
      </c>
      <c r="J47" s="79">
        <v>1</v>
      </c>
      <c r="K47" s="79">
        <f t="shared" si="6"/>
        <v>0.52312499999999995</v>
      </c>
      <c r="L47" s="339">
        <f t="shared" si="7"/>
        <v>8.7420000000000009</v>
      </c>
      <c r="M47" s="79">
        <f t="shared" si="8"/>
        <v>1.395</v>
      </c>
      <c r="N47" s="79">
        <f t="shared" si="9"/>
        <v>0.41849999999999998</v>
      </c>
      <c r="O47" s="352">
        <f t="shared" si="10"/>
        <v>0.10462499999999997</v>
      </c>
    </row>
    <row r="48" spans="3:15" x14ac:dyDescent="0.25">
      <c r="C48" s="387" t="s">
        <v>26245</v>
      </c>
      <c r="D48" s="79">
        <v>15.9</v>
      </c>
      <c r="E48" s="79">
        <v>0.15</v>
      </c>
      <c r="F48" s="79">
        <v>0.3</v>
      </c>
      <c r="G48" s="79">
        <f t="shared" si="3"/>
        <v>4.4999999999999998E-2</v>
      </c>
      <c r="H48" s="79">
        <f t="shared" si="4"/>
        <v>0.94000000000000006</v>
      </c>
      <c r="I48" s="79">
        <f t="shared" si="5"/>
        <v>2.3849999999999998</v>
      </c>
      <c r="J48" s="79">
        <v>1</v>
      </c>
      <c r="K48" s="79">
        <f t="shared" si="6"/>
        <v>0.89437499999999992</v>
      </c>
      <c r="L48" s="339">
        <f t="shared" si="7"/>
        <v>14.946000000000002</v>
      </c>
      <c r="M48" s="79">
        <f t="shared" si="8"/>
        <v>2.3849999999999998</v>
      </c>
      <c r="N48" s="79">
        <f t="shared" si="9"/>
        <v>0.71549999999999991</v>
      </c>
      <c r="O48" s="352">
        <f t="shared" si="10"/>
        <v>0.17887500000000001</v>
      </c>
    </row>
    <row r="49" spans="3:15" x14ac:dyDescent="0.25">
      <c r="C49" s="387" t="s">
        <v>26244</v>
      </c>
      <c r="D49" s="79">
        <v>15.8</v>
      </c>
      <c r="E49" s="79">
        <v>0.15</v>
      </c>
      <c r="F49" s="79">
        <v>0.3</v>
      </c>
      <c r="G49" s="79">
        <f t="shared" si="3"/>
        <v>4.4999999999999998E-2</v>
      </c>
      <c r="H49" s="79">
        <f t="shared" si="4"/>
        <v>0.94000000000000006</v>
      </c>
      <c r="I49" s="79">
        <f t="shared" si="5"/>
        <v>2.37</v>
      </c>
      <c r="J49" s="79">
        <v>1</v>
      </c>
      <c r="K49" s="79">
        <f t="shared" si="6"/>
        <v>0.88874999999999993</v>
      </c>
      <c r="L49" s="339">
        <f t="shared" si="7"/>
        <v>14.852000000000002</v>
      </c>
      <c r="M49" s="79">
        <f t="shared" si="8"/>
        <v>2.37</v>
      </c>
      <c r="N49" s="79">
        <f t="shared" si="9"/>
        <v>0.71099999999999997</v>
      </c>
      <c r="O49" s="352">
        <f t="shared" si="10"/>
        <v>0.17774999999999996</v>
      </c>
    </row>
    <row r="50" spans="3:15" x14ac:dyDescent="0.25">
      <c r="C50" s="387" t="s">
        <v>26236</v>
      </c>
      <c r="D50" s="79">
        <v>12.85</v>
      </c>
      <c r="E50" s="79">
        <v>0.15</v>
      </c>
      <c r="F50" s="79">
        <v>0.3</v>
      </c>
      <c r="G50" s="79">
        <f t="shared" si="3"/>
        <v>4.4999999999999998E-2</v>
      </c>
      <c r="H50" s="79">
        <f t="shared" si="4"/>
        <v>0.94000000000000006</v>
      </c>
      <c r="I50" s="79">
        <f t="shared" si="5"/>
        <v>1.9274999999999998</v>
      </c>
      <c r="J50" s="79">
        <v>1</v>
      </c>
      <c r="K50" s="79">
        <f t="shared" si="6"/>
        <v>0.72281249999999986</v>
      </c>
      <c r="L50" s="339">
        <f t="shared" si="7"/>
        <v>12.079000000000001</v>
      </c>
      <c r="M50" s="79">
        <f t="shared" si="8"/>
        <v>1.9274999999999998</v>
      </c>
      <c r="N50" s="79">
        <f t="shared" si="9"/>
        <v>0.57824999999999993</v>
      </c>
      <c r="O50" s="352">
        <f t="shared" si="10"/>
        <v>0.14456249999999993</v>
      </c>
    </row>
    <row r="51" spans="3:15" x14ac:dyDescent="0.25">
      <c r="C51" s="387" t="s">
        <v>26248</v>
      </c>
      <c r="D51" s="79">
        <v>26.15</v>
      </c>
      <c r="E51" s="79">
        <v>0.15</v>
      </c>
      <c r="F51" s="79">
        <v>0.3</v>
      </c>
      <c r="G51" s="79">
        <f t="shared" si="3"/>
        <v>4.4999999999999998E-2</v>
      </c>
      <c r="H51" s="79">
        <f t="shared" si="4"/>
        <v>0.94000000000000006</v>
      </c>
      <c r="I51" s="79">
        <f t="shared" si="5"/>
        <v>3.9224999999999994</v>
      </c>
      <c r="J51" s="79">
        <v>1</v>
      </c>
      <c r="K51" s="79">
        <f t="shared" si="6"/>
        <v>1.4709374999999998</v>
      </c>
      <c r="L51" s="339">
        <f t="shared" si="7"/>
        <v>24.581</v>
      </c>
      <c r="M51" s="79">
        <f t="shared" si="8"/>
        <v>3.9224999999999994</v>
      </c>
      <c r="N51" s="79">
        <f t="shared" si="9"/>
        <v>1.1767499999999997</v>
      </c>
      <c r="O51" s="352">
        <f t="shared" si="10"/>
        <v>0.29418750000000005</v>
      </c>
    </row>
    <row r="52" spans="3:15" x14ac:dyDescent="0.25">
      <c r="C52" s="387" t="s">
        <v>26211</v>
      </c>
      <c r="D52" s="79">
        <v>3.6</v>
      </c>
      <c r="E52" s="79">
        <v>0.15</v>
      </c>
      <c r="F52" s="79">
        <v>0.3</v>
      </c>
      <c r="G52" s="79">
        <f t="shared" si="3"/>
        <v>4.4999999999999998E-2</v>
      </c>
      <c r="H52" s="79">
        <f t="shared" si="4"/>
        <v>0.94000000000000006</v>
      </c>
      <c r="I52" s="79">
        <f t="shared" si="5"/>
        <v>0.54</v>
      </c>
      <c r="J52" s="79">
        <v>1</v>
      </c>
      <c r="K52" s="79">
        <f t="shared" si="6"/>
        <v>0.20250000000000001</v>
      </c>
      <c r="L52" s="339">
        <f t="shared" si="7"/>
        <v>3.3840000000000003</v>
      </c>
      <c r="M52" s="79">
        <f t="shared" si="8"/>
        <v>0.54</v>
      </c>
      <c r="N52" s="79">
        <f t="shared" si="9"/>
        <v>0.16200000000000001</v>
      </c>
      <c r="O52" s="352">
        <f t="shared" si="10"/>
        <v>4.0500000000000008E-2</v>
      </c>
    </row>
    <row r="53" spans="3:15" x14ac:dyDescent="0.25">
      <c r="C53" s="387" t="s">
        <v>26239</v>
      </c>
      <c r="D53" s="79">
        <v>15.03</v>
      </c>
      <c r="E53" s="79">
        <v>0.15</v>
      </c>
      <c r="F53" s="79">
        <v>0.3</v>
      </c>
      <c r="G53" s="79">
        <f t="shared" si="3"/>
        <v>4.4999999999999998E-2</v>
      </c>
      <c r="H53" s="79">
        <f t="shared" si="4"/>
        <v>0.94000000000000006</v>
      </c>
      <c r="I53" s="79">
        <f t="shared" si="5"/>
        <v>2.2544999999999997</v>
      </c>
      <c r="J53" s="79">
        <v>1</v>
      </c>
      <c r="K53" s="79">
        <f t="shared" si="6"/>
        <v>0.84543749999999984</v>
      </c>
      <c r="L53" s="339">
        <f t="shared" si="7"/>
        <v>14.1282</v>
      </c>
      <c r="M53" s="79">
        <f t="shared" si="8"/>
        <v>2.2544999999999997</v>
      </c>
      <c r="N53" s="79">
        <f t="shared" si="9"/>
        <v>0.6763499999999999</v>
      </c>
      <c r="O53" s="352">
        <f t="shared" si="10"/>
        <v>0.16908749999999995</v>
      </c>
    </row>
    <row r="54" spans="3:15" x14ac:dyDescent="0.25">
      <c r="C54" s="387" t="s">
        <v>26238</v>
      </c>
      <c r="D54" s="79">
        <v>14.71</v>
      </c>
      <c r="E54" s="79">
        <v>0.15</v>
      </c>
      <c r="F54" s="79">
        <v>0.3</v>
      </c>
      <c r="G54" s="79">
        <f t="shared" ref="G54:G84" si="11">E54*F54</f>
        <v>4.4999999999999998E-2</v>
      </c>
      <c r="H54" s="79">
        <f t="shared" ref="H54:H84" si="12">((2*0.4)+0.14)</f>
        <v>0.94000000000000006</v>
      </c>
      <c r="I54" s="79">
        <f t="shared" ref="I54:I84" si="13">E54*D54</f>
        <v>2.2065000000000001</v>
      </c>
      <c r="J54" s="79">
        <v>1</v>
      </c>
      <c r="K54" s="79">
        <f t="shared" ref="K54:K84" si="14">D54*E54*F54*J54*1.25</f>
        <v>0.82743750000000005</v>
      </c>
      <c r="L54" s="339">
        <f t="shared" ref="L54:L84" si="15">H54*D54*J54</f>
        <v>13.827400000000001</v>
      </c>
      <c r="M54" s="79">
        <f t="shared" ref="M54:M84" si="16">J54*I54</f>
        <v>2.2065000000000001</v>
      </c>
      <c r="N54" s="79">
        <f t="shared" ref="N54:N84" si="17">D54*E54*F54</f>
        <v>0.66195000000000004</v>
      </c>
      <c r="O54" s="352">
        <f t="shared" ref="O54:O84" si="18">K54-N54</f>
        <v>0.16548750000000001</v>
      </c>
    </row>
    <row r="55" spans="3:15" x14ac:dyDescent="0.25">
      <c r="C55" s="387" t="s">
        <v>26247</v>
      </c>
      <c r="D55" s="79">
        <v>25.93</v>
      </c>
      <c r="E55" s="79">
        <v>0.15</v>
      </c>
      <c r="F55" s="79">
        <v>0.3</v>
      </c>
      <c r="G55" s="79">
        <f t="shared" si="11"/>
        <v>4.4999999999999998E-2</v>
      </c>
      <c r="H55" s="79">
        <f t="shared" si="12"/>
        <v>0.94000000000000006</v>
      </c>
      <c r="I55" s="79">
        <f t="shared" si="13"/>
        <v>3.8895</v>
      </c>
      <c r="J55" s="79">
        <v>1</v>
      </c>
      <c r="K55" s="79">
        <f t="shared" si="14"/>
        <v>1.4585625</v>
      </c>
      <c r="L55" s="339">
        <f t="shared" si="15"/>
        <v>24.374200000000002</v>
      </c>
      <c r="M55" s="79">
        <f t="shared" si="16"/>
        <v>3.8895</v>
      </c>
      <c r="N55" s="79">
        <f t="shared" si="17"/>
        <v>1.1668499999999999</v>
      </c>
      <c r="O55" s="352">
        <f t="shared" si="18"/>
        <v>0.29171250000000004</v>
      </c>
    </row>
    <row r="56" spans="3:15" x14ac:dyDescent="0.25">
      <c r="C56" s="387" t="s">
        <v>26233</v>
      </c>
      <c r="D56" s="79">
        <v>11.57</v>
      </c>
      <c r="E56" s="79">
        <v>0.15</v>
      </c>
      <c r="F56" s="79">
        <v>0.3</v>
      </c>
      <c r="G56" s="79">
        <f t="shared" si="11"/>
        <v>4.4999999999999998E-2</v>
      </c>
      <c r="H56" s="79">
        <f t="shared" si="12"/>
        <v>0.94000000000000006</v>
      </c>
      <c r="I56" s="79">
        <f t="shared" si="13"/>
        <v>1.7355</v>
      </c>
      <c r="J56" s="79">
        <v>1</v>
      </c>
      <c r="K56" s="79">
        <f t="shared" si="14"/>
        <v>0.6508124999999999</v>
      </c>
      <c r="L56" s="339">
        <f t="shared" si="15"/>
        <v>10.875800000000002</v>
      </c>
      <c r="M56" s="79">
        <f t="shared" si="16"/>
        <v>1.7355</v>
      </c>
      <c r="N56" s="79">
        <f t="shared" si="17"/>
        <v>0.52064999999999995</v>
      </c>
      <c r="O56" s="352">
        <f t="shared" si="18"/>
        <v>0.13016249999999996</v>
      </c>
    </row>
    <row r="57" spans="3:15" x14ac:dyDescent="0.25">
      <c r="C57" s="387" t="s">
        <v>26228</v>
      </c>
      <c r="D57" s="79">
        <v>10.51</v>
      </c>
      <c r="E57" s="79">
        <v>0.15</v>
      </c>
      <c r="F57" s="79">
        <v>0.3</v>
      </c>
      <c r="G57" s="79">
        <f t="shared" si="11"/>
        <v>4.4999999999999998E-2</v>
      </c>
      <c r="H57" s="79">
        <f t="shared" si="12"/>
        <v>0.94000000000000006</v>
      </c>
      <c r="I57" s="79">
        <f t="shared" si="13"/>
        <v>1.5765</v>
      </c>
      <c r="J57" s="79">
        <v>1</v>
      </c>
      <c r="K57" s="79">
        <f t="shared" si="14"/>
        <v>0.59118749999999998</v>
      </c>
      <c r="L57" s="339">
        <f t="shared" si="15"/>
        <v>9.8794000000000004</v>
      </c>
      <c r="M57" s="79">
        <f t="shared" si="16"/>
        <v>1.5765</v>
      </c>
      <c r="N57" s="79">
        <f t="shared" si="17"/>
        <v>0.47294999999999998</v>
      </c>
      <c r="O57" s="352">
        <f t="shared" si="18"/>
        <v>0.1182375</v>
      </c>
    </row>
    <row r="58" spans="3:15" x14ac:dyDescent="0.25">
      <c r="C58" s="387" t="s">
        <v>26224</v>
      </c>
      <c r="D58" s="79">
        <v>8.9499999999999993</v>
      </c>
      <c r="E58" s="79">
        <v>0.15</v>
      </c>
      <c r="F58" s="79">
        <v>0.3</v>
      </c>
      <c r="G58" s="79">
        <f t="shared" si="11"/>
        <v>4.4999999999999998E-2</v>
      </c>
      <c r="H58" s="79">
        <f t="shared" si="12"/>
        <v>0.94000000000000006</v>
      </c>
      <c r="I58" s="79">
        <f t="shared" si="13"/>
        <v>1.3424999999999998</v>
      </c>
      <c r="J58" s="79">
        <v>2</v>
      </c>
      <c r="K58" s="79">
        <f t="shared" si="14"/>
        <v>1.006875</v>
      </c>
      <c r="L58" s="339">
        <f t="shared" si="15"/>
        <v>16.826000000000001</v>
      </c>
      <c r="M58" s="79">
        <f t="shared" si="16"/>
        <v>2.6849999999999996</v>
      </c>
      <c r="N58" s="79">
        <f t="shared" si="17"/>
        <v>0.40274999999999994</v>
      </c>
      <c r="O58" s="352">
        <f t="shared" si="18"/>
        <v>0.60412500000000002</v>
      </c>
    </row>
    <row r="59" spans="3:15" x14ac:dyDescent="0.25">
      <c r="C59" s="387" t="s">
        <v>26249</v>
      </c>
      <c r="D59" s="79">
        <v>28.42</v>
      </c>
      <c r="E59" s="79">
        <v>0.15</v>
      </c>
      <c r="F59" s="79">
        <v>0.3</v>
      </c>
      <c r="G59" s="79">
        <f t="shared" si="11"/>
        <v>4.4999999999999998E-2</v>
      </c>
      <c r="H59" s="79">
        <f t="shared" si="12"/>
        <v>0.94000000000000006</v>
      </c>
      <c r="I59" s="79">
        <f t="shared" si="13"/>
        <v>4.2629999999999999</v>
      </c>
      <c r="J59" s="79">
        <v>1</v>
      </c>
      <c r="K59" s="79">
        <f t="shared" si="14"/>
        <v>1.598625</v>
      </c>
      <c r="L59" s="339">
        <f t="shared" si="15"/>
        <v>26.714800000000004</v>
      </c>
      <c r="M59" s="79">
        <f t="shared" si="16"/>
        <v>4.2629999999999999</v>
      </c>
      <c r="N59" s="79">
        <f t="shared" si="17"/>
        <v>1.2788999999999999</v>
      </c>
      <c r="O59" s="352">
        <f t="shared" si="18"/>
        <v>0.31972500000000004</v>
      </c>
    </row>
    <row r="60" spans="3:15" x14ac:dyDescent="0.25">
      <c r="C60" s="387" t="s">
        <v>26240</v>
      </c>
      <c r="D60" s="79">
        <v>15.32</v>
      </c>
      <c r="E60" s="79">
        <v>0.15</v>
      </c>
      <c r="F60" s="79">
        <v>0.3</v>
      </c>
      <c r="G60" s="79">
        <f t="shared" si="11"/>
        <v>4.4999999999999998E-2</v>
      </c>
      <c r="H60" s="79">
        <f t="shared" si="12"/>
        <v>0.94000000000000006</v>
      </c>
      <c r="I60" s="79">
        <f t="shared" si="13"/>
        <v>2.298</v>
      </c>
      <c r="J60" s="79">
        <v>1</v>
      </c>
      <c r="K60" s="79">
        <f t="shared" si="14"/>
        <v>0.86175000000000002</v>
      </c>
      <c r="L60" s="339">
        <f t="shared" si="15"/>
        <v>14.4008</v>
      </c>
      <c r="M60" s="79">
        <f t="shared" si="16"/>
        <v>2.298</v>
      </c>
      <c r="N60" s="79">
        <f t="shared" si="17"/>
        <v>0.68940000000000001</v>
      </c>
      <c r="O60" s="352">
        <f t="shared" si="18"/>
        <v>0.17235</v>
      </c>
    </row>
    <row r="61" spans="3:15" x14ac:dyDescent="0.25">
      <c r="C61" s="387" t="s">
        <v>26490</v>
      </c>
      <c r="D61" s="79">
        <v>4.2</v>
      </c>
      <c r="E61" s="79">
        <v>0.15</v>
      </c>
      <c r="F61" s="79">
        <v>0.3</v>
      </c>
      <c r="G61" s="79">
        <f t="shared" si="11"/>
        <v>4.4999999999999998E-2</v>
      </c>
      <c r="H61" s="79">
        <f t="shared" si="12"/>
        <v>0.94000000000000006</v>
      </c>
      <c r="I61" s="79">
        <f t="shared" si="13"/>
        <v>0.63</v>
      </c>
      <c r="J61" s="79">
        <v>5</v>
      </c>
      <c r="K61" s="79">
        <f t="shared" si="14"/>
        <v>1.1812500000000001</v>
      </c>
      <c r="L61" s="339">
        <f t="shared" si="15"/>
        <v>19.740000000000002</v>
      </c>
      <c r="M61" s="79">
        <f t="shared" si="16"/>
        <v>3.15</v>
      </c>
      <c r="N61" s="79">
        <f t="shared" si="17"/>
        <v>0.189</v>
      </c>
      <c r="O61" s="352">
        <f t="shared" si="18"/>
        <v>0.99225000000000008</v>
      </c>
    </row>
    <row r="62" spans="3:15" x14ac:dyDescent="0.25">
      <c r="C62" s="387" t="s">
        <v>26491</v>
      </c>
      <c r="D62" s="79">
        <v>4.5</v>
      </c>
      <c r="E62" s="79">
        <v>0.15</v>
      </c>
      <c r="F62" s="79">
        <v>0.3</v>
      </c>
      <c r="G62" s="79">
        <f t="shared" si="11"/>
        <v>4.4999999999999998E-2</v>
      </c>
      <c r="H62" s="79">
        <f t="shared" si="12"/>
        <v>0.94000000000000006</v>
      </c>
      <c r="I62" s="79">
        <f t="shared" si="13"/>
        <v>0.67499999999999993</v>
      </c>
      <c r="J62" s="79">
        <v>2</v>
      </c>
      <c r="K62" s="79">
        <f t="shared" si="14"/>
        <v>0.50624999999999998</v>
      </c>
      <c r="L62" s="339">
        <f t="shared" si="15"/>
        <v>8.4600000000000009</v>
      </c>
      <c r="M62" s="79">
        <f t="shared" si="16"/>
        <v>1.3499999999999999</v>
      </c>
      <c r="N62" s="79">
        <f t="shared" si="17"/>
        <v>0.20249999999999999</v>
      </c>
      <c r="O62" s="352">
        <f t="shared" si="18"/>
        <v>0.30374999999999996</v>
      </c>
    </row>
    <row r="63" spans="3:15" x14ac:dyDescent="0.25">
      <c r="C63" s="387" t="s">
        <v>26221</v>
      </c>
      <c r="D63" s="79">
        <v>5.52</v>
      </c>
      <c r="E63" s="79">
        <v>0.15</v>
      </c>
      <c r="F63" s="79">
        <v>0.3</v>
      </c>
      <c r="G63" s="79">
        <f t="shared" si="11"/>
        <v>4.4999999999999998E-2</v>
      </c>
      <c r="H63" s="79">
        <f t="shared" si="12"/>
        <v>0.94000000000000006</v>
      </c>
      <c r="I63" s="79">
        <f t="shared" si="13"/>
        <v>0.82799999999999996</v>
      </c>
      <c r="J63" s="79">
        <v>4</v>
      </c>
      <c r="K63" s="79">
        <f t="shared" si="14"/>
        <v>1.242</v>
      </c>
      <c r="L63" s="339">
        <f t="shared" si="15"/>
        <v>20.755199999999999</v>
      </c>
      <c r="M63" s="79">
        <f t="shared" si="16"/>
        <v>3.3119999999999998</v>
      </c>
      <c r="N63" s="79">
        <f t="shared" si="17"/>
        <v>0.24839999999999998</v>
      </c>
      <c r="O63" s="352">
        <f t="shared" si="18"/>
        <v>0.99360000000000004</v>
      </c>
    </row>
    <row r="64" spans="3:15" x14ac:dyDescent="0.25">
      <c r="C64" s="387" t="s">
        <v>26218</v>
      </c>
      <c r="D64" s="79">
        <v>4.9000000000000004</v>
      </c>
      <c r="E64" s="79">
        <v>0.15</v>
      </c>
      <c r="F64" s="79">
        <v>0.3</v>
      </c>
      <c r="G64" s="79">
        <f t="shared" si="11"/>
        <v>4.4999999999999998E-2</v>
      </c>
      <c r="H64" s="79">
        <f t="shared" si="12"/>
        <v>0.94000000000000006</v>
      </c>
      <c r="I64" s="79">
        <f t="shared" si="13"/>
        <v>0.73499999999999999</v>
      </c>
      <c r="J64" s="79">
        <v>1</v>
      </c>
      <c r="K64" s="79">
        <f t="shared" si="14"/>
        <v>0.27562500000000001</v>
      </c>
      <c r="L64" s="339">
        <f t="shared" si="15"/>
        <v>4.6060000000000008</v>
      </c>
      <c r="M64" s="79">
        <f t="shared" si="16"/>
        <v>0.73499999999999999</v>
      </c>
      <c r="N64" s="79">
        <f t="shared" si="17"/>
        <v>0.2205</v>
      </c>
      <c r="O64" s="352">
        <f t="shared" si="18"/>
        <v>5.5125000000000007E-2</v>
      </c>
    </row>
    <row r="65" spans="3:15" x14ac:dyDescent="0.25">
      <c r="C65" s="387" t="s">
        <v>26492</v>
      </c>
      <c r="D65" s="79">
        <v>5.2</v>
      </c>
      <c r="E65" s="79">
        <v>0.15</v>
      </c>
      <c r="F65" s="79">
        <v>0.3</v>
      </c>
      <c r="G65" s="79">
        <f t="shared" si="11"/>
        <v>4.4999999999999998E-2</v>
      </c>
      <c r="H65" s="79">
        <f t="shared" si="12"/>
        <v>0.94000000000000006</v>
      </c>
      <c r="I65" s="79">
        <f t="shared" si="13"/>
        <v>0.78</v>
      </c>
      <c r="J65" s="79">
        <v>3</v>
      </c>
      <c r="K65" s="79">
        <f t="shared" si="14"/>
        <v>0.87749999999999995</v>
      </c>
      <c r="L65" s="339">
        <f t="shared" si="15"/>
        <v>14.664000000000001</v>
      </c>
      <c r="M65" s="79">
        <f t="shared" si="16"/>
        <v>2.34</v>
      </c>
      <c r="N65" s="79">
        <f t="shared" si="17"/>
        <v>0.23399999999999999</v>
      </c>
      <c r="O65" s="352">
        <f t="shared" si="18"/>
        <v>0.64349999999999996</v>
      </c>
    </row>
    <row r="66" spans="3:15" x14ac:dyDescent="0.25">
      <c r="C66" s="387" t="s">
        <v>26215</v>
      </c>
      <c r="D66" s="79">
        <v>4.3499999999999996</v>
      </c>
      <c r="E66" s="79">
        <v>0.15</v>
      </c>
      <c r="F66" s="79">
        <v>0.3</v>
      </c>
      <c r="G66" s="79">
        <f t="shared" si="11"/>
        <v>4.4999999999999998E-2</v>
      </c>
      <c r="H66" s="79">
        <f t="shared" si="12"/>
        <v>0.94000000000000006</v>
      </c>
      <c r="I66" s="79">
        <f t="shared" si="13"/>
        <v>0.65249999999999997</v>
      </c>
      <c r="J66" s="79">
        <v>2</v>
      </c>
      <c r="K66" s="79">
        <f t="shared" si="14"/>
        <v>0.48937499999999995</v>
      </c>
      <c r="L66" s="339">
        <f t="shared" si="15"/>
        <v>8.177999999999999</v>
      </c>
      <c r="M66" s="79">
        <f t="shared" si="16"/>
        <v>1.3049999999999999</v>
      </c>
      <c r="N66" s="79">
        <f t="shared" si="17"/>
        <v>0.19574999999999998</v>
      </c>
      <c r="O66" s="352">
        <f t="shared" si="18"/>
        <v>0.29362499999999997</v>
      </c>
    </row>
    <row r="67" spans="3:15" x14ac:dyDescent="0.25">
      <c r="C67" s="387" t="s">
        <v>26234</v>
      </c>
      <c r="D67" s="79">
        <v>11.98</v>
      </c>
      <c r="E67" s="79">
        <v>0.15</v>
      </c>
      <c r="F67" s="79">
        <v>0.3</v>
      </c>
      <c r="G67" s="79">
        <f t="shared" si="11"/>
        <v>4.4999999999999998E-2</v>
      </c>
      <c r="H67" s="79">
        <f t="shared" si="12"/>
        <v>0.94000000000000006</v>
      </c>
      <c r="I67" s="79">
        <f t="shared" si="13"/>
        <v>1.7969999999999999</v>
      </c>
      <c r="J67" s="79">
        <v>1</v>
      </c>
      <c r="K67" s="79">
        <f t="shared" si="14"/>
        <v>0.67387499999999989</v>
      </c>
      <c r="L67" s="339">
        <f t="shared" si="15"/>
        <v>11.261200000000001</v>
      </c>
      <c r="M67" s="79">
        <f t="shared" si="16"/>
        <v>1.7969999999999999</v>
      </c>
      <c r="N67" s="79">
        <f t="shared" si="17"/>
        <v>0.53909999999999991</v>
      </c>
      <c r="O67" s="352">
        <f t="shared" si="18"/>
        <v>0.13477499999999998</v>
      </c>
    </row>
    <row r="68" spans="3:15" x14ac:dyDescent="0.25">
      <c r="C68" s="387" t="s">
        <v>26493</v>
      </c>
      <c r="D68" s="79">
        <v>4.6500000000000004</v>
      </c>
      <c r="E68" s="79">
        <v>0.15</v>
      </c>
      <c r="F68" s="79">
        <v>0.3</v>
      </c>
      <c r="G68" s="79">
        <f t="shared" si="11"/>
        <v>4.4999999999999998E-2</v>
      </c>
      <c r="H68" s="79">
        <f t="shared" si="12"/>
        <v>0.94000000000000006</v>
      </c>
      <c r="I68" s="79">
        <f t="shared" si="13"/>
        <v>0.69750000000000001</v>
      </c>
      <c r="J68" s="79">
        <v>2</v>
      </c>
      <c r="K68" s="79">
        <f t="shared" si="14"/>
        <v>0.52312499999999995</v>
      </c>
      <c r="L68" s="339">
        <f t="shared" si="15"/>
        <v>8.7420000000000009</v>
      </c>
      <c r="M68" s="79">
        <f t="shared" si="16"/>
        <v>1.395</v>
      </c>
      <c r="N68" s="79">
        <f t="shared" si="17"/>
        <v>0.20924999999999999</v>
      </c>
      <c r="O68" s="352">
        <f t="shared" si="18"/>
        <v>0.31387499999999996</v>
      </c>
    </row>
    <row r="69" spans="3:15" x14ac:dyDescent="0.25">
      <c r="C69" s="387" t="s">
        <v>26256</v>
      </c>
      <c r="D69" s="79">
        <v>4.49</v>
      </c>
      <c r="E69" s="79">
        <v>0.15</v>
      </c>
      <c r="F69" s="79">
        <v>0.3</v>
      </c>
      <c r="G69" s="79">
        <f t="shared" si="11"/>
        <v>4.4999999999999998E-2</v>
      </c>
      <c r="H69" s="79">
        <f t="shared" si="12"/>
        <v>0.94000000000000006</v>
      </c>
      <c r="I69" s="79">
        <f t="shared" si="13"/>
        <v>0.67349999999999999</v>
      </c>
      <c r="J69" s="79">
        <v>1</v>
      </c>
      <c r="K69" s="79">
        <f t="shared" si="14"/>
        <v>0.25256249999999997</v>
      </c>
      <c r="L69" s="339">
        <f t="shared" si="15"/>
        <v>4.2206000000000001</v>
      </c>
      <c r="M69" s="79">
        <f t="shared" si="16"/>
        <v>0.67349999999999999</v>
      </c>
      <c r="N69" s="79">
        <f t="shared" si="17"/>
        <v>0.20204999999999998</v>
      </c>
      <c r="O69" s="352">
        <f t="shared" si="18"/>
        <v>5.0512499999999988E-2</v>
      </c>
    </row>
    <row r="70" spans="3:15" x14ac:dyDescent="0.25">
      <c r="C70" s="387" t="s">
        <v>26257</v>
      </c>
      <c r="D70" s="79">
        <v>12.12</v>
      </c>
      <c r="E70" s="79">
        <v>0.15</v>
      </c>
      <c r="F70" s="79">
        <v>0.3</v>
      </c>
      <c r="G70" s="79">
        <f t="shared" si="11"/>
        <v>4.4999999999999998E-2</v>
      </c>
      <c r="H70" s="79">
        <f t="shared" si="12"/>
        <v>0.94000000000000006</v>
      </c>
      <c r="I70" s="79">
        <f t="shared" si="13"/>
        <v>1.8179999999999998</v>
      </c>
      <c r="J70" s="79">
        <v>1</v>
      </c>
      <c r="K70" s="79">
        <f t="shared" si="14"/>
        <v>0.68174999999999986</v>
      </c>
      <c r="L70" s="339">
        <f t="shared" si="15"/>
        <v>11.392799999999999</v>
      </c>
      <c r="M70" s="79">
        <f t="shared" si="16"/>
        <v>1.8179999999999998</v>
      </c>
      <c r="N70" s="79">
        <f t="shared" si="17"/>
        <v>0.54539999999999988</v>
      </c>
      <c r="O70" s="352">
        <f t="shared" si="18"/>
        <v>0.13634999999999997</v>
      </c>
    </row>
    <row r="71" spans="3:15" x14ac:dyDescent="0.25">
      <c r="C71" s="387" t="s">
        <v>26258</v>
      </c>
      <c r="D71" s="79">
        <v>12.71</v>
      </c>
      <c r="E71" s="79">
        <v>0.15</v>
      </c>
      <c r="F71" s="79">
        <v>0.3</v>
      </c>
      <c r="G71" s="79">
        <f t="shared" si="11"/>
        <v>4.4999999999999998E-2</v>
      </c>
      <c r="H71" s="79">
        <f t="shared" si="12"/>
        <v>0.94000000000000006</v>
      </c>
      <c r="I71" s="79">
        <f t="shared" si="13"/>
        <v>1.9065000000000001</v>
      </c>
      <c r="J71" s="79">
        <v>1</v>
      </c>
      <c r="K71" s="79">
        <f t="shared" si="14"/>
        <v>0.7149375</v>
      </c>
      <c r="L71" s="339">
        <f t="shared" si="15"/>
        <v>11.947400000000002</v>
      </c>
      <c r="M71" s="79">
        <f t="shared" si="16"/>
        <v>1.9065000000000001</v>
      </c>
      <c r="N71" s="79">
        <f t="shared" si="17"/>
        <v>0.57194999999999996</v>
      </c>
      <c r="O71" s="352">
        <f t="shared" si="18"/>
        <v>0.14298750000000005</v>
      </c>
    </row>
    <row r="72" spans="3:15" x14ac:dyDescent="0.25">
      <c r="C72" s="387" t="s">
        <v>26260</v>
      </c>
      <c r="D72" s="79">
        <v>10.66</v>
      </c>
      <c r="E72" s="79">
        <v>0.15</v>
      </c>
      <c r="F72" s="79">
        <v>0.3</v>
      </c>
      <c r="G72" s="79">
        <f t="shared" si="11"/>
        <v>4.4999999999999998E-2</v>
      </c>
      <c r="H72" s="79">
        <f t="shared" si="12"/>
        <v>0.94000000000000006</v>
      </c>
      <c r="I72" s="79">
        <f t="shared" si="13"/>
        <v>1.599</v>
      </c>
      <c r="J72" s="79">
        <v>1</v>
      </c>
      <c r="K72" s="79">
        <f t="shared" si="14"/>
        <v>0.59962499999999996</v>
      </c>
      <c r="L72" s="339">
        <f t="shared" si="15"/>
        <v>10.0204</v>
      </c>
      <c r="M72" s="79">
        <f t="shared" si="16"/>
        <v>1.599</v>
      </c>
      <c r="N72" s="79">
        <f t="shared" si="17"/>
        <v>0.47969999999999996</v>
      </c>
      <c r="O72" s="352">
        <f t="shared" si="18"/>
        <v>0.119925</v>
      </c>
    </row>
    <row r="73" spans="3:15" x14ac:dyDescent="0.25">
      <c r="C73" s="387" t="s">
        <v>26262</v>
      </c>
      <c r="D73" s="79">
        <v>10.51</v>
      </c>
      <c r="E73" s="79">
        <v>0.15</v>
      </c>
      <c r="F73" s="79">
        <v>0.3</v>
      </c>
      <c r="G73" s="79">
        <f t="shared" si="11"/>
        <v>4.4999999999999998E-2</v>
      </c>
      <c r="H73" s="79">
        <f t="shared" si="12"/>
        <v>0.94000000000000006</v>
      </c>
      <c r="I73" s="79">
        <f t="shared" si="13"/>
        <v>1.5765</v>
      </c>
      <c r="J73" s="79">
        <v>1</v>
      </c>
      <c r="K73" s="79">
        <f t="shared" si="14"/>
        <v>0.59118749999999998</v>
      </c>
      <c r="L73" s="339">
        <f t="shared" si="15"/>
        <v>9.8794000000000004</v>
      </c>
      <c r="M73" s="79">
        <f t="shared" si="16"/>
        <v>1.5765</v>
      </c>
      <c r="N73" s="79">
        <f t="shared" si="17"/>
        <v>0.47294999999999998</v>
      </c>
      <c r="O73" s="352">
        <f t="shared" si="18"/>
        <v>0.1182375</v>
      </c>
    </row>
    <row r="74" spans="3:15" x14ac:dyDescent="0.25">
      <c r="C74" s="387" t="s">
        <v>26263</v>
      </c>
      <c r="D74" s="79">
        <v>8.36</v>
      </c>
      <c r="E74" s="79">
        <v>0.15</v>
      </c>
      <c r="F74" s="79">
        <v>0.3</v>
      </c>
      <c r="G74" s="79">
        <f t="shared" si="11"/>
        <v>4.4999999999999998E-2</v>
      </c>
      <c r="H74" s="79">
        <f t="shared" si="12"/>
        <v>0.94000000000000006</v>
      </c>
      <c r="I74" s="79">
        <f t="shared" si="13"/>
        <v>1.2539999999999998</v>
      </c>
      <c r="J74" s="79">
        <v>1</v>
      </c>
      <c r="K74" s="79">
        <f t="shared" si="14"/>
        <v>0.47024999999999989</v>
      </c>
      <c r="L74" s="339">
        <f t="shared" si="15"/>
        <v>7.8583999999999996</v>
      </c>
      <c r="M74" s="79">
        <f t="shared" si="16"/>
        <v>1.2539999999999998</v>
      </c>
      <c r="N74" s="79">
        <f t="shared" si="17"/>
        <v>0.37619999999999992</v>
      </c>
      <c r="O74" s="352">
        <f t="shared" si="18"/>
        <v>9.4049999999999967E-2</v>
      </c>
    </row>
    <row r="75" spans="3:15" x14ac:dyDescent="0.25">
      <c r="C75" s="387" t="s">
        <v>26264</v>
      </c>
      <c r="D75" s="79">
        <v>10.65</v>
      </c>
      <c r="E75" s="79">
        <v>0.15</v>
      </c>
      <c r="F75" s="79">
        <v>0.3</v>
      </c>
      <c r="G75" s="79">
        <f t="shared" si="11"/>
        <v>4.4999999999999998E-2</v>
      </c>
      <c r="H75" s="79">
        <f t="shared" si="12"/>
        <v>0.94000000000000006</v>
      </c>
      <c r="I75" s="79">
        <f t="shared" si="13"/>
        <v>1.5974999999999999</v>
      </c>
      <c r="J75" s="79">
        <v>1</v>
      </c>
      <c r="K75" s="79">
        <f t="shared" si="14"/>
        <v>0.59906249999999994</v>
      </c>
      <c r="L75" s="339">
        <f t="shared" si="15"/>
        <v>10.011000000000001</v>
      </c>
      <c r="M75" s="79">
        <f t="shared" si="16"/>
        <v>1.5974999999999999</v>
      </c>
      <c r="N75" s="79">
        <f t="shared" si="17"/>
        <v>0.47924999999999995</v>
      </c>
      <c r="O75" s="352">
        <f t="shared" si="18"/>
        <v>0.11981249999999999</v>
      </c>
    </row>
    <row r="76" spans="3:15" x14ac:dyDescent="0.25">
      <c r="C76" s="387" t="s">
        <v>26494</v>
      </c>
      <c r="D76" s="79">
        <v>1.35</v>
      </c>
      <c r="E76" s="79">
        <v>0.15</v>
      </c>
      <c r="F76" s="79">
        <v>0.3</v>
      </c>
      <c r="G76" s="79">
        <f t="shared" si="11"/>
        <v>4.4999999999999998E-2</v>
      </c>
      <c r="H76" s="79">
        <f t="shared" si="12"/>
        <v>0.94000000000000006</v>
      </c>
      <c r="I76" s="79">
        <f t="shared" si="13"/>
        <v>0.20250000000000001</v>
      </c>
      <c r="J76" s="79">
        <v>2</v>
      </c>
      <c r="K76" s="79">
        <f t="shared" si="14"/>
        <v>0.15187499999999998</v>
      </c>
      <c r="L76" s="339">
        <f t="shared" si="15"/>
        <v>2.5380000000000003</v>
      </c>
      <c r="M76" s="79">
        <f t="shared" si="16"/>
        <v>0.40500000000000003</v>
      </c>
      <c r="N76" s="79">
        <f t="shared" si="17"/>
        <v>6.0749999999999998E-2</v>
      </c>
      <c r="O76" s="352">
        <f t="shared" si="18"/>
        <v>9.1124999999999984E-2</v>
      </c>
    </row>
    <row r="77" spans="3:15" x14ac:dyDescent="0.25">
      <c r="C77" s="387" t="s">
        <v>26268</v>
      </c>
      <c r="D77" s="79">
        <v>12.4</v>
      </c>
      <c r="E77" s="79">
        <v>0.15</v>
      </c>
      <c r="F77" s="79">
        <v>0.3</v>
      </c>
      <c r="G77" s="79">
        <f t="shared" si="11"/>
        <v>4.4999999999999998E-2</v>
      </c>
      <c r="H77" s="79">
        <f t="shared" si="12"/>
        <v>0.94000000000000006</v>
      </c>
      <c r="I77" s="79">
        <f t="shared" si="13"/>
        <v>1.8599999999999999</v>
      </c>
      <c r="J77" s="79">
        <v>1</v>
      </c>
      <c r="K77" s="79">
        <f t="shared" si="14"/>
        <v>0.6974999999999999</v>
      </c>
      <c r="L77" s="339">
        <f t="shared" si="15"/>
        <v>11.656000000000001</v>
      </c>
      <c r="M77" s="79">
        <f t="shared" si="16"/>
        <v>1.8599999999999999</v>
      </c>
      <c r="N77" s="79">
        <f t="shared" si="17"/>
        <v>0.55799999999999994</v>
      </c>
      <c r="O77" s="352">
        <f t="shared" si="18"/>
        <v>0.13949999999999996</v>
      </c>
    </row>
    <row r="78" spans="3:15" x14ac:dyDescent="0.25">
      <c r="C78" s="387" t="s">
        <v>26269</v>
      </c>
      <c r="D78" s="79">
        <v>8.5500000000000007</v>
      </c>
      <c r="E78" s="79">
        <v>0.15</v>
      </c>
      <c r="F78" s="79">
        <v>0.3</v>
      </c>
      <c r="G78" s="79">
        <f t="shared" si="11"/>
        <v>4.4999999999999998E-2</v>
      </c>
      <c r="H78" s="79">
        <f t="shared" si="12"/>
        <v>0.94000000000000006</v>
      </c>
      <c r="I78" s="79">
        <f t="shared" si="13"/>
        <v>1.2825</v>
      </c>
      <c r="J78" s="79">
        <v>1</v>
      </c>
      <c r="K78" s="79">
        <f t="shared" si="14"/>
        <v>0.48093749999999996</v>
      </c>
      <c r="L78" s="339">
        <f t="shared" si="15"/>
        <v>8.0370000000000008</v>
      </c>
      <c r="M78" s="79">
        <f t="shared" si="16"/>
        <v>1.2825</v>
      </c>
      <c r="N78" s="79">
        <f t="shared" si="17"/>
        <v>0.38474999999999998</v>
      </c>
      <c r="O78" s="352">
        <f t="shared" si="18"/>
        <v>9.6187499999999981E-2</v>
      </c>
    </row>
    <row r="79" spans="3:15" x14ac:dyDescent="0.25">
      <c r="C79" s="387" t="s">
        <v>26271</v>
      </c>
      <c r="D79" s="79">
        <v>2.2000000000000002</v>
      </c>
      <c r="E79" s="79">
        <v>0.15</v>
      </c>
      <c r="F79" s="79">
        <v>0.3</v>
      </c>
      <c r="G79" s="79">
        <f t="shared" si="11"/>
        <v>4.4999999999999998E-2</v>
      </c>
      <c r="H79" s="79">
        <f t="shared" si="12"/>
        <v>0.94000000000000006</v>
      </c>
      <c r="I79" s="79">
        <f t="shared" si="13"/>
        <v>0.33</v>
      </c>
      <c r="J79" s="79">
        <v>1</v>
      </c>
      <c r="K79" s="79">
        <f t="shared" si="14"/>
        <v>0.12375</v>
      </c>
      <c r="L79" s="339">
        <f t="shared" si="15"/>
        <v>2.0680000000000005</v>
      </c>
      <c r="M79" s="79">
        <f t="shared" si="16"/>
        <v>0.33</v>
      </c>
      <c r="N79" s="79">
        <f t="shared" si="17"/>
        <v>9.9000000000000005E-2</v>
      </c>
      <c r="O79" s="352">
        <f t="shared" si="18"/>
        <v>2.4749999999999994E-2</v>
      </c>
    </row>
    <row r="80" spans="3:15" x14ac:dyDescent="0.25">
      <c r="C80" s="387" t="s">
        <v>26272</v>
      </c>
      <c r="D80" s="79">
        <v>5.75</v>
      </c>
      <c r="E80" s="79">
        <v>0.15</v>
      </c>
      <c r="F80" s="79">
        <v>0.3</v>
      </c>
      <c r="G80" s="79">
        <f t="shared" si="11"/>
        <v>4.4999999999999998E-2</v>
      </c>
      <c r="H80" s="79">
        <f t="shared" si="12"/>
        <v>0.94000000000000006</v>
      </c>
      <c r="I80" s="79">
        <f t="shared" si="13"/>
        <v>0.86249999999999993</v>
      </c>
      <c r="J80" s="79">
        <v>1</v>
      </c>
      <c r="K80" s="79">
        <f t="shared" si="14"/>
        <v>0.32343749999999999</v>
      </c>
      <c r="L80" s="339">
        <f t="shared" si="15"/>
        <v>5.4050000000000002</v>
      </c>
      <c r="M80" s="79">
        <f t="shared" si="16"/>
        <v>0.86249999999999993</v>
      </c>
      <c r="N80" s="79">
        <f t="shared" si="17"/>
        <v>0.25874999999999998</v>
      </c>
      <c r="O80" s="352">
        <f t="shared" si="18"/>
        <v>6.4687500000000009E-2</v>
      </c>
    </row>
    <row r="81" spans="3:15" x14ac:dyDescent="0.25">
      <c r="C81" s="387" t="s">
        <v>26273</v>
      </c>
      <c r="D81" s="79">
        <v>5.6</v>
      </c>
      <c r="E81" s="79">
        <v>0.15</v>
      </c>
      <c r="F81" s="79">
        <v>0.3</v>
      </c>
      <c r="G81" s="79">
        <f t="shared" si="11"/>
        <v>4.4999999999999998E-2</v>
      </c>
      <c r="H81" s="79">
        <f t="shared" si="12"/>
        <v>0.94000000000000006</v>
      </c>
      <c r="I81" s="79">
        <f t="shared" si="13"/>
        <v>0.84</v>
      </c>
      <c r="J81" s="79">
        <v>1</v>
      </c>
      <c r="K81" s="79">
        <f t="shared" si="14"/>
        <v>0.315</v>
      </c>
      <c r="L81" s="339">
        <f t="shared" si="15"/>
        <v>5.2640000000000002</v>
      </c>
      <c r="M81" s="79">
        <f t="shared" si="16"/>
        <v>0.84</v>
      </c>
      <c r="N81" s="79">
        <f t="shared" si="17"/>
        <v>0.252</v>
      </c>
      <c r="O81" s="352">
        <f t="shared" si="18"/>
        <v>6.3E-2</v>
      </c>
    </row>
    <row r="82" spans="3:15" x14ac:dyDescent="0.25">
      <c r="C82" s="387" t="s">
        <v>26274</v>
      </c>
      <c r="D82" s="79">
        <v>10.5</v>
      </c>
      <c r="E82" s="79">
        <v>0.15</v>
      </c>
      <c r="F82" s="79">
        <v>0.3</v>
      </c>
      <c r="G82" s="79">
        <f t="shared" si="11"/>
        <v>4.4999999999999998E-2</v>
      </c>
      <c r="H82" s="79">
        <f t="shared" si="12"/>
        <v>0.94000000000000006</v>
      </c>
      <c r="I82" s="79">
        <f t="shared" si="13"/>
        <v>1.575</v>
      </c>
      <c r="J82" s="79">
        <v>1</v>
      </c>
      <c r="K82" s="79">
        <f t="shared" si="14"/>
        <v>0.59062499999999996</v>
      </c>
      <c r="L82" s="339">
        <f t="shared" si="15"/>
        <v>9.870000000000001</v>
      </c>
      <c r="M82" s="79">
        <f t="shared" si="16"/>
        <v>1.575</v>
      </c>
      <c r="N82" s="79">
        <f t="shared" si="17"/>
        <v>0.47249999999999998</v>
      </c>
      <c r="O82" s="352">
        <f t="shared" si="18"/>
        <v>0.11812499999999998</v>
      </c>
    </row>
    <row r="83" spans="3:15" x14ac:dyDescent="0.25">
      <c r="C83" s="387" t="s">
        <v>26275</v>
      </c>
      <c r="D83" s="79">
        <v>8.2200000000000006</v>
      </c>
      <c r="E83" s="79">
        <v>0.15</v>
      </c>
      <c r="F83" s="79">
        <v>0.3</v>
      </c>
      <c r="G83" s="79">
        <f t="shared" si="11"/>
        <v>4.4999999999999998E-2</v>
      </c>
      <c r="H83" s="79">
        <f t="shared" si="12"/>
        <v>0.94000000000000006</v>
      </c>
      <c r="I83" s="79">
        <f t="shared" si="13"/>
        <v>1.2330000000000001</v>
      </c>
      <c r="J83" s="79">
        <v>1</v>
      </c>
      <c r="K83" s="79">
        <f t="shared" si="14"/>
        <v>0.46237499999999998</v>
      </c>
      <c r="L83" s="339">
        <f t="shared" si="15"/>
        <v>7.7268000000000008</v>
      </c>
      <c r="M83" s="79">
        <f t="shared" si="16"/>
        <v>1.2330000000000001</v>
      </c>
      <c r="N83" s="79">
        <f t="shared" si="17"/>
        <v>0.36990000000000001</v>
      </c>
      <c r="O83" s="352">
        <f t="shared" si="18"/>
        <v>9.2474999999999974E-2</v>
      </c>
    </row>
    <row r="84" spans="3:15" x14ac:dyDescent="0.25">
      <c r="C84" s="387" t="s">
        <v>26276</v>
      </c>
      <c r="D84" s="79">
        <v>19.79</v>
      </c>
      <c r="E84" s="79">
        <v>0.15</v>
      </c>
      <c r="F84" s="79">
        <v>0.3</v>
      </c>
      <c r="G84" s="79">
        <f t="shared" si="11"/>
        <v>4.4999999999999998E-2</v>
      </c>
      <c r="H84" s="79">
        <f t="shared" si="12"/>
        <v>0.94000000000000006</v>
      </c>
      <c r="I84" s="79">
        <f t="shared" si="13"/>
        <v>2.9684999999999997</v>
      </c>
      <c r="J84" s="79">
        <v>1</v>
      </c>
      <c r="K84" s="79">
        <f t="shared" si="14"/>
        <v>1.1131874999999998</v>
      </c>
      <c r="L84" s="339">
        <f t="shared" si="15"/>
        <v>18.602599999999999</v>
      </c>
      <c r="M84" s="79">
        <f t="shared" si="16"/>
        <v>2.9684999999999997</v>
      </c>
      <c r="N84" s="79">
        <f t="shared" si="17"/>
        <v>0.89054999999999984</v>
      </c>
      <c r="O84" s="352">
        <f t="shared" si="18"/>
        <v>0.22263749999999993</v>
      </c>
    </row>
    <row r="85" spans="3:15" x14ac:dyDescent="0.25">
      <c r="C85" s="387" t="s">
        <v>26277</v>
      </c>
      <c r="D85" s="79">
        <v>33.69</v>
      </c>
      <c r="E85" s="79">
        <v>0.15</v>
      </c>
      <c r="F85" s="79">
        <v>0.3</v>
      </c>
      <c r="G85" s="79">
        <f t="shared" ref="G85:G107" si="19">E85*F85</f>
        <v>4.4999999999999998E-2</v>
      </c>
      <c r="H85" s="79">
        <f t="shared" ref="H85:H115" si="20">((2*0.4)+0.14)</f>
        <v>0.94000000000000006</v>
      </c>
      <c r="I85" s="79">
        <f t="shared" ref="I85:I107" si="21">E85*D85</f>
        <v>5.0534999999999997</v>
      </c>
      <c r="J85" s="79">
        <v>1</v>
      </c>
      <c r="K85" s="79">
        <f t="shared" ref="K85:K107" si="22">D85*E85*F85*J85*1.25</f>
        <v>1.8950624999999999</v>
      </c>
      <c r="L85" s="339">
        <f t="shared" ref="L85:L107" si="23">H85*D85*J85</f>
        <v>31.668600000000001</v>
      </c>
      <c r="M85" s="79">
        <f t="shared" ref="M85:M107" si="24">J85*I85</f>
        <v>5.0534999999999997</v>
      </c>
      <c r="N85" s="79">
        <f t="shared" ref="N85:N107" si="25">D85*E85*F85</f>
        <v>1.5160499999999999</v>
      </c>
      <c r="O85" s="352">
        <f t="shared" ref="O85:O107" si="26">K85-N85</f>
        <v>0.37901249999999997</v>
      </c>
    </row>
    <row r="86" spans="3:15" x14ac:dyDescent="0.25">
      <c r="C86" s="387" t="s">
        <v>26278</v>
      </c>
      <c r="D86" s="79">
        <v>17.059999999999999</v>
      </c>
      <c r="E86" s="79">
        <v>0.15</v>
      </c>
      <c r="F86" s="79">
        <v>0.3</v>
      </c>
      <c r="G86" s="79">
        <f t="shared" si="19"/>
        <v>4.4999999999999998E-2</v>
      </c>
      <c r="H86" s="79">
        <f t="shared" si="20"/>
        <v>0.94000000000000006</v>
      </c>
      <c r="I86" s="79">
        <f t="shared" si="21"/>
        <v>2.5589999999999997</v>
      </c>
      <c r="J86" s="79">
        <v>1</v>
      </c>
      <c r="K86" s="79">
        <f t="shared" si="22"/>
        <v>0.95962499999999995</v>
      </c>
      <c r="L86" s="339">
        <f t="shared" si="23"/>
        <v>16.0364</v>
      </c>
      <c r="M86" s="79">
        <f t="shared" si="24"/>
        <v>2.5589999999999997</v>
      </c>
      <c r="N86" s="79">
        <f t="shared" si="25"/>
        <v>0.76769999999999994</v>
      </c>
      <c r="O86" s="352">
        <f t="shared" si="26"/>
        <v>0.19192500000000001</v>
      </c>
    </row>
    <row r="87" spans="3:15" x14ac:dyDescent="0.25">
      <c r="C87" s="387" t="s">
        <v>26279</v>
      </c>
      <c r="D87" s="79">
        <v>30.62</v>
      </c>
      <c r="E87" s="79">
        <v>0.15</v>
      </c>
      <c r="F87" s="79">
        <v>0.3</v>
      </c>
      <c r="G87" s="79">
        <f t="shared" si="19"/>
        <v>4.4999999999999998E-2</v>
      </c>
      <c r="H87" s="79">
        <f t="shared" si="20"/>
        <v>0.94000000000000006</v>
      </c>
      <c r="I87" s="79">
        <f t="shared" si="21"/>
        <v>4.593</v>
      </c>
      <c r="J87" s="79">
        <v>1</v>
      </c>
      <c r="K87" s="79">
        <f t="shared" si="22"/>
        <v>1.722375</v>
      </c>
      <c r="L87" s="339">
        <f t="shared" si="23"/>
        <v>28.782800000000002</v>
      </c>
      <c r="M87" s="79">
        <f t="shared" si="24"/>
        <v>4.593</v>
      </c>
      <c r="N87" s="79">
        <f t="shared" si="25"/>
        <v>1.3778999999999999</v>
      </c>
      <c r="O87" s="352">
        <f t="shared" si="26"/>
        <v>0.34447500000000009</v>
      </c>
    </row>
    <row r="88" spans="3:15" x14ac:dyDescent="0.25">
      <c r="C88" s="387" t="s">
        <v>26495</v>
      </c>
      <c r="D88" s="79">
        <v>7.13</v>
      </c>
      <c r="E88" s="79">
        <v>0.15</v>
      </c>
      <c r="F88" s="79">
        <v>0.3</v>
      </c>
      <c r="G88" s="79">
        <f t="shared" si="19"/>
        <v>4.4999999999999998E-2</v>
      </c>
      <c r="H88" s="79">
        <f t="shared" si="20"/>
        <v>0.94000000000000006</v>
      </c>
      <c r="I88" s="79">
        <f t="shared" si="21"/>
        <v>1.0694999999999999</v>
      </c>
      <c r="J88" s="79">
        <v>3</v>
      </c>
      <c r="K88" s="79">
        <f t="shared" si="22"/>
        <v>1.2031874999999999</v>
      </c>
      <c r="L88" s="339">
        <f t="shared" si="23"/>
        <v>20.1066</v>
      </c>
      <c r="M88" s="79">
        <f t="shared" si="24"/>
        <v>3.2084999999999999</v>
      </c>
      <c r="N88" s="79">
        <f t="shared" si="25"/>
        <v>0.32084999999999997</v>
      </c>
      <c r="O88" s="352">
        <f t="shared" si="26"/>
        <v>0.88233749999999989</v>
      </c>
    </row>
    <row r="89" spans="3:15" x14ac:dyDescent="0.25">
      <c r="C89" s="387" t="s">
        <v>26496</v>
      </c>
      <c r="D89" s="79">
        <v>6</v>
      </c>
      <c r="E89" s="79">
        <v>0.15</v>
      </c>
      <c r="F89" s="79">
        <v>0.3</v>
      </c>
      <c r="G89" s="79">
        <f t="shared" si="19"/>
        <v>4.4999999999999998E-2</v>
      </c>
      <c r="H89" s="79">
        <f t="shared" si="20"/>
        <v>0.94000000000000006</v>
      </c>
      <c r="I89" s="79">
        <f t="shared" si="21"/>
        <v>0.89999999999999991</v>
      </c>
      <c r="J89" s="79">
        <v>3</v>
      </c>
      <c r="K89" s="79">
        <f t="shared" si="22"/>
        <v>1.0124999999999997</v>
      </c>
      <c r="L89" s="339">
        <f t="shared" si="23"/>
        <v>16.920000000000002</v>
      </c>
      <c r="M89" s="79">
        <f t="shared" si="24"/>
        <v>2.6999999999999997</v>
      </c>
      <c r="N89" s="79">
        <f t="shared" si="25"/>
        <v>0.26999999999999996</v>
      </c>
      <c r="O89" s="352">
        <f t="shared" si="26"/>
        <v>0.74249999999999972</v>
      </c>
    </row>
    <row r="90" spans="3:15" x14ac:dyDescent="0.25">
      <c r="C90" s="387" t="s">
        <v>26282</v>
      </c>
      <c r="D90" s="79">
        <v>41.64</v>
      </c>
      <c r="E90" s="79">
        <v>0.15</v>
      </c>
      <c r="F90" s="79">
        <v>0.3</v>
      </c>
      <c r="G90" s="79">
        <f t="shared" si="19"/>
        <v>4.4999999999999998E-2</v>
      </c>
      <c r="H90" s="79">
        <f t="shared" si="20"/>
        <v>0.94000000000000006</v>
      </c>
      <c r="I90" s="79">
        <f t="shared" si="21"/>
        <v>6.2459999999999996</v>
      </c>
      <c r="J90" s="79">
        <v>1</v>
      </c>
      <c r="K90" s="79">
        <f t="shared" si="22"/>
        <v>2.3422499999999995</v>
      </c>
      <c r="L90" s="339">
        <f t="shared" si="23"/>
        <v>39.141600000000004</v>
      </c>
      <c r="M90" s="79">
        <f t="shared" si="24"/>
        <v>6.2459999999999996</v>
      </c>
      <c r="N90" s="79">
        <f t="shared" si="25"/>
        <v>1.8737999999999997</v>
      </c>
      <c r="O90" s="352">
        <f t="shared" si="26"/>
        <v>0.46844999999999981</v>
      </c>
    </row>
    <row r="91" spans="3:15" x14ac:dyDescent="0.25">
      <c r="C91" s="387" t="s">
        <v>26285</v>
      </c>
      <c r="D91" s="79">
        <v>2.2599999999999998</v>
      </c>
      <c r="E91" s="79">
        <v>0.15</v>
      </c>
      <c r="F91" s="79">
        <v>0.3</v>
      </c>
      <c r="G91" s="79">
        <f t="shared" si="19"/>
        <v>4.4999999999999998E-2</v>
      </c>
      <c r="H91" s="79">
        <f t="shared" si="20"/>
        <v>0.94000000000000006</v>
      </c>
      <c r="I91" s="79">
        <f t="shared" si="21"/>
        <v>0.33899999999999997</v>
      </c>
      <c r="J91" s="79">
        <v>1</v>
      </c>
      <c r="K91" s="79">
        <f t="shared" si="22"/>
        <v>0.12712499999999999</v>
      </c>
      <c r="L91" s="339">
        <f t="shared" si="23"/>
        <v>2.1244000000000001</v>
      </c>
      <c r="M91" s="79">
        <f t="shared" si="24"/>
        <v>0.33899999999999997</v>
      </c>
      <c r="N91" s="79">
        <f t="shared" si="25"/>
        <v>0.10169999999999998</v>
      </c>
      <c r="O91" s="352">
        <f t="shared" si="26"/>
        <v>2.5425000000000003E-2</v>
      </c>
    </row>
    <row r="92" spans="3:15" x14ac:dyDescent="0.25">
      <c r="C92" s="387" t="s">
        <v>26288</v>
      </c>
      <c r="D92" s="79">
        <v>6</v>
      </c>
      <c r="E92" s="79">
        <v>0.15</v>
      </c>
      <c r="F92" s="79">
        <v>0.3</v>
      </c>
      <c r="G92" s="79">
        <f t="shared" si="19"/>
        <v>4.4999999999999998E-2</v>
      </c>
      <c r="H92" s="79">
        <f t="shared" si="20"/>
        <v>0.94000000000000006</v>
      </c>
      <c r="I92" s="79">
        <f t="shared" si="21"/>
        <v>0.89999999999999991</v>
      </c>
      <c r="J92" s="79">
        <v>1</v>
      </c>
      <c r="K92" s="79">
        <f t="shared" si="22"/>
        <v>0.33749999999999997</v>
      </c>
      <c r="L92" s="339">
        <f t="shared" si="23"/>
        <v>5.6400000000000006</v>
      </c>
      <c r="M92" s="79">
        <f t="shared" si="24"/>
        <v>0.89999999999999991</v>
      </c>
      <c r="N92" s="79">
        <f t="shared" si="25"/>
        <v>0.26999999999999996</v>
      </c>
      <c r="O92" s="352">
        <f t="shared" si="26"/>
        <v>6.7500000000000004E-2</v>
      </c>
    </row>
    <row r="93" spans="3:15" x14ac:dyDescent="0.25">
      <c r="C93" s="387" t="s">
        <v>26289</v>
      </c>
      <c r="D93" s="79">
        <v>12.46</v>
      </c>
      <c r="E93" s="79">
        <v>0.15</v>
      </c>
      <c r="F93" s="79">
        <v>0.3</v>
      </c>
      <c r="G93" s="79">
        <f t="shared" si="19"/>
        <v>4.4999999999999998E-2</v>
      </c>
      <c r="H93" s="79">
        <f t="shared" si="20"/>
        <v>0.94000000000000006</v>
      </c>
      <c r="I93" s="79">
        <f t="shared" si="21"/>
        <v>1.869</v>
      </c>
      <c r="J93" s="79">
        <v>1</v>
      </c>
      <c r="K93" s="79">
        <f t="shared" si="22"/>
        <v>0.70087499999999991</v>
      </c>
      <c r="L93" s="339">
        <f t="shared" si="23"/>
        <v>11.712400000000002</v>
      </c>
      <c r="M93" s="79">
        <f t="shared" si="24"/>
        <v>1.869</v>
      </c>
      <c r="N93" s="79">
        <f t="shared" si="25"/>
        <v>0.56069999999999998</v>
      </c>
      <c r="O93" s="352">
        <f t="shared" si="26"/>
        <v>0.14017499999999994</v>
      </c>
    </row>
    <row r="94" spans="3:15" x14ac:dyDescent="0.25">
      <c r="C94" s="387" t="s">
        <v>26290</v>
      </c>
      <c r="D94" s="79">
        <v>21.06</v>
      </c>
      <c r="E94" s="79">
        <v>0.15</v>
      </c>
      <c r="F94" s="79">
        <v>0.3</v>
      </c>
      <c r="G94" s="79">
        <f t="shared" si="19"/>
        <v>4.4999999999999998E-2</v>
      </c>
      <c r="H94" s="79">
        <f t="shared" si="20"/>
        <v>0.94000000000000006</v>
      </c>
      <c r="I94" s="79">
        <f t="shared" si="21"/>
        <v>3.1589999999999998</v>
      </c>
      <c r="J94" s="79">
        <v>1</v>
      </c>
      <c r="K94" s="79">
        <f t="shared" si="22"/>
        <v>1.1846249999999998</v>
      </c>
      <c r="L94" s="339">
        <f t="shared" si="23"/>
        <v>19.796399999999998</v>
      </c>
      <c r="M94" s="79">
        <f t="shared" si="24"/>
        <v>3.1589999999999998</v>
      </c>
      <c r="N94" s="79">
        <f t="shared" si="25"/>
        <v>0.94769999999999988</v>
      </c>
      <c r="O94" s="352">
        <f t="shared" si="26"/>
        <v>0.23692499999999994</v>
      </c>
    </row>
    <row r="95" spans="3:15" x14ac:dyDescent="0.25">
      <c r="C95" s="387" t="s">
        <v>26291</v>
      </c>
      <c r="D95" s="79">
        <v>22.29</v>
      </c>
      <c r="E95" s="79">
        <v>0.15</v>
      </c>
      <c r="F95" s="79">
        <v>0.3</v>
      </c>
      <c r="G95" s="79">
        <f t="shared" si="19"/>
        <v>4.4999999999999998E-2</v>
      </c>
      <c r="H95" s="79">
        <f t="shared" si="20"/>
        <v>0.94000000000000006</v>
      </c>
      <c r="I95" s="79">
        <f t="shared" si="21"/>
        <v>3.3434999999999997</v>
      </c>
      <c r="J95" s="79">
        <v>1</v>
      </c>
      <c r="K95" s="79">
        <f t="shared" si="22"/>
        <v>1.2538124999999998</v>
      </c>
      <c r="L95" s="339">
        <f t="shared" si="23"/>
        <v>20.9526</v>
      </c>
      <c r="M95" s="79">
        <f t="shared" si="24"/>
        <v>3.3434999999999997</v>
      </c>
      <c r="N95" s="79">
        <f t="shared" si="25"/>
        <v>1.0030499999999998</v>
      </c>
      <c r="O95" s="352">
        <f t="shared" si="26"/>
        <v>0.2507625</v>
      </c>
    </row>
    <row r="96" spans="3:15" x14ac:dyDescent="0.25">
      <c r="C96" s="387" t="s">
        <v>26292</v>
      </c>
      <c r="D96" s="79">
        <v>20.66</v>
      </c>
      <c r="E96" s="79">
        <v>0.15</v>
      </c>
      <c r="F96" s="79">
        <v>0.3</v>
      </c>
      <c r="G96" s="79">
        <f t="shared" si="19"/>
        <v>4.4999999999999998E-2</v>
      </c>
      <c r="H96" s="79">
        <f t="shared" si="20"/>
        <v>0.94000000000000006</v>
      </c>
      <c r="I96" s="79">
        <f t="shared" si="21"/>
        <v>3.0989999999999998</v>
      </c>
      <c r="J96" s="79">
        <v>1</v>
      </c>
      <c r="K96" s="79">
        <f t="shared" si="22"/>
        <v>1.1621249999999999</v>
      </c>
      <c r="L96" s="339">
        <f t="shared" si="23"/>
        <v>19.420400000000001</v>
      </c>
      <c r="M96" s="79">
        <f t="shared" si="24"/>
        <v>3.0989999999999998</v>
      </c>
      <c r="N96" s="79">
        <f t="shared" si="25"/>
        <v>0.92969999999999986</v>
      </c>
      <c r="O96" s="352">
        <f t="shared" si="26"/>
        <v>0.23242499999999999</v>
      </c>
    </row>
    <row r="97" spans="3:15" x14ac:dyDescent="0.25">
      <c r="C97" s="387" t="s">
        <v>26293</v>
      </c>
      <c r="D97" s="79">
        <v>39.17</v>
      </c>
      <c r="E97" s="79">
        <v>0.15</v>
      </c>
      <c r="F97" s="79">
        <v>0.3</v>
      </c>
      <c r="G97" s="79">
        <f t="shared" si="19"/>
        <v>4.4999999999999998E-2</v>
      </c>
      <c r="H97" s="79">
        <f t="shared" si="20"/>
        <v>0.94000000000000006</v>
      </c>
      <c r="I97" s="79">
        <f t="shared" si="21"/>
        <v>5.8754999999999997</v>
      </c>
      <c r="J97" s="79">
        <v>1</v>
      </c>
      <c r="K97" s="79">
        <f t="shared" si="22"/>
        <v>2.2033125</v>
      </c>
      <c r="L97" s="339">
        <f t="shared" si="23"/>
        <v>36.819800000000001</v>
      </c>
      <c r="M97" s="79">
        <f t="shared" si="24"/>
        <v>5.8754999999999997</v>
      </c>
      <c r="N97" s="79">
        <f t="shared" si="25"/>
        <v>1.7626499999999998</v>
      </c>
      <c r="O97" s="352">
        <f t="shared" si="26"/>
        <v>0.44066250000000018</v>
      </c>
    </row>
    <row r="98" spans="3:15" x14ac:dyDescent="0.25">
      <c r="C98" s="387" t="s">
        <v>26294</v>
      </c>
      <c r="D98" s="79">
        <v>18.8</v>
      </c>
      <c r="E98" s="79">
        <v>0.15</v>
      </c>
      <c r="F98" s="79">
        <v>0.3</v>
      </c>
      <c r="G98" s="79">
        <f t="shared" si="19"/>
        <v>4.4999999999999998E-2</v>
      </c>
      <c r="H98" s="79">
        <f t="shared" si="20"/>
        <v>0.94000000000000006</v>
      </c>
      <c r="I98" s="79">
        <f t="shared" si="21"/>
        <v>2.82</v>
      </c>
      <c r="J98" s="79">
        <v>1</v>
      </c>
      <c r="K98" s="79">
        <f t="shared" si="22"/>
        <v>1.0574999999999999</v>
      </c>
      <c r="L98" s="339">
        <f t="shared" si="23"/>
        <v>17.672000000000001</v>
      </c>
      <c r="M98" s="79">
        <f t="shared" si="24"/>
        <v>2.82</v>
      </c>
      <c r="N98" s="79">
        <f t="shared" si="25"/>
        <v>0.84599999999999997</v>
      </c>
      <c r="O98" s="352">
        <f t="shared" si="26"/>
        <v>0.21149999999999991</v>
      </c>
    </row>
    <row r="99" spans="3:15" x14ac:dyDescent="0.25">
      <c r="C99" s="387" t="s">
        <v>26295</v>
      </c>
      <c r="D99" s="79">
        <v>12.14</v>
      </c>
      <c r="E99" s="79">
        <v>0.15</v>
      </c>
      <c r="F99" s="79">
        <v>0.3</v>
      </c>
      <c r="G99" s="79">
        <f t="shared" si="19"/>
        <v>4.4999999999999998E-2</v>
      </c>
      <c r="H99" s="79">
        <f t="shared" si="20"/>
        <v>0.94000000000000006</v>
      </c>
      <c r="I99" s="79">
        <f t="shared" si="21"/>
        <v>1.821</v>
      </c>
      <c r="J99" s="79">
        <v>1</v>
      </c>
      <c r="K99" s="79">
        <f t="shared" si="22"/>
        <v>0.68287500000000001</v>
      </c>
      <c r="L99" s="339">
        <f t="shared" si="23"/>
        <v>11.411600000000002</v>
      </c>
      <c r="M99" s="79">
        <f t="shared" si="24"/>
        <v>1.821</v>
      </c>
      <c r="N99" s="79">
        <f t="shared" si="25"/>
        <v>0.54630000000000001</v>
      </c>
      <c r="O99" s="352">
        <f t="shared" si="26"/>
        <v>0.136575</v>
      </c>
    </row>
    <row r="100" spans="3:15" x14ac:dyDescent="0.25">
      <c r="C100" s="387" t="s">
        <v>26296</v>
      </c>
      <c r="D100" s="79">
        <v>26.22</v>
      </c>
      <c r="E100" s="79">
        <v>0.15</v>
      </c>
      <c r="F100" s="79">
        <v>0.3</v>
      </c>
      <c r="G100" s="79">
        <f t="shared" si="19"/>
        <v>4.4999999999999998E-2</v>
      </c>
      <c r="H100" s="79">
        <f t="shared" si="20"/>
        <v>0.94000000000000006</v>
      </c>
      <c r="I100" s="79">
        <f t="shared" si="21"/>
        <v>3.9329999999999998</v>
      </c>
      <c r="J100" s="79">
        <v>1</v>
      </c>
      <c r="K100" s="79">
        <f t="shared" si="22"/>
        <v>1.4748749999999999</v>
      </c>
      <c r="L100" s="339">
        <f t="shared" si="23"/>
        <v>24.646799999999999</v>
      </c>
      <c r="M100" s="79">
        <f t="shared" si="24"/>
        <v>3.9329999999999998</v>
      </c>
      <c r="N100" s="79">
        <f t="shared" si="25"/>
        <v>1.1798999999999999</v>
      </c>
      <c r="O100" s="352">
        <f t="shared" si="26"/>
        <v>0.29497499999999999</v>
      </c>
    </row>
    <row r="101" spans="3:15" x14ac:dyDescent="0.25">
      <c r="C101" s="387" t="s">
        <v>26297</v>
      </c>
      <c r="D101" s="79">
        <v>37.08</v>
      </c>
      <c r="E101" s="79">
        <v>0.15</v>
      </c>
      <c r="F101" s="79">
        <v>0.3</v>
      </c>
      <c r="G101" s="79">
        <f t="shared" si="19"/>
        <v>4.4999999999999998E-2</v>
      </c>
      <c r="H101" s="79">
        <f t="shared" si="20"/>
        <v>0.94000000000000006</v>
      </c>
      <c r="I101" s="79">
        <f t="shared" si="21"/>
        <v>5.5619999999999994</v>
      </c>
      <c r="J101" s="79">
        <v>1</v>
      </c>
      <c r="K101" s="79">
        <f t="shared" si="22"/>
        <v>2.08575</v>
      </c>
      <c r="L101" s="339">
        <f t="shared" si="23"/>
        <v>34.855200000000004</v>
      </c>
      <c r="M101" s="79">
        <f t="shared" si="24"/>
        <v>5.5619999999999994</v>
      </c>
      <c r="N101" s="79">
        <f t="shared" si="25"/>
        <v>1.6685999999999999</v>
      </c>
      <c r="O101" s="352">
        <f t="shared" si="26"/>
        <v>0.41715000000000013</v>
      </c>
    </row>
    <row r="102" spans="3:15" x14ac:dyDescent="0.25">
      <c r="C102" s="387" t="s">
        <v>26298</v>
      </c>
      <c r="D102" s="79">
        <v>26.22</v>
      </c>
      <c r="E102" s="79">
        <v>0.15</v>
      </c>
      <c r="F102" s="79">
        <v>0.3</v>
      </c>
      <c r="G102" s="79">
        <f t="shared" si="19"/>
        <v>4.4999999999999998E-2</v>
      </c>
      <c r="H102" s="79">
        <f t="shared" si="20"/>
        <v>0.94000000000000006</v>
      </c>
      <c r="I102" s="79">
        <f t="shared" si="21"/>
        <v>3.9329999999999998</v>
      </c>
      <c r="J102" s="79">
        <v>1</v>
      </c>
      <c r="K102" s="79">
        <f t="shared" si="22"/>
        <v>1.4748749999999999</v>
      </c>
      <c r="L102" s="339">
        <f t="shared" si="23"/>
        <v>24.646799999999999</v>
      </c>
      <c r="M102" s="79">
        <f t="shared" si="24"/>
        <v>3.9329999999999998</v>
      </c>
      <c r="N102" s="79">
        <f t="shared" si="25"/>
        <v>1.1798999999999999</v>
      </c>
      <c r="O102" s="352">
        <f t="shared" si="26"/>
        <v>0.29497499999999999</v>
      </c>
    </row>
    <row r="103" spans="3:15" x14ac:dyDescent="0.25">
      <c r="C103" s="387" t="s">
        <v>26497</v>
      </c>
      <c r="D103" s="79">
        <v>4.7329999999999997</v>
      </c>
      <c r="E103" s="79">
        <v>0.15</v>
      </c>
      <c r="F103" s="79">
        <v>0.3</v>
      </c>
      <c r="G103" s="79">
        <f t="shared" si="19"/>
        <v>4.4999999999999998E-2</v>
      </c>
      <c r="H103" s="79">
        <f t="shared" si="20"/>
        <v>0.94000000000000006</v>
      </c>
      <c r="I103" s="79">
        <f t="shared" si="21"/>
        <v>0.70994999999999997</v>
      </c>
      <c r="J103" s="79">
        <v>3</v>
      </c>
      <c r="K103" s="79">
        <f t="shared" si="22"/>
        <v>0.79869374999999998</v>
      </c>
      <c r="L103" s="339">
        <f t="shared" si="23"/>
        <v>13.347059999999999</v>
      </c>
      <c r="M103" s="79">
        <f t="shared" si="24"/>
        <v>2.1298499999999998</v>
      </c>
      <c r="N103" s="79">
        <f t="shared" si="25"/>
        <v>0.21298499999999998</v>
      </c>
      <c r="O103" s="352">
        <f t="shared" si="26"/>
        <v>0.58570875</v>
      </c>
    </row>
    <row r="104" spans="3:15" x14ac:dyDescent="0.25">
      <c r="C104" s="387" t="s">
        <v>26300</v>
      </c>
      <c r="D104" s="79">
        <v>9.06</v>
      </c>
      <c r="E104" s="79">
        <v>0.15</v>
      </c>
      <c r="F104" s="79">
        <v>0.3</v>
      </c>
      <c r="G104" s="79">
        <f t="shared" si="19"/>
        <v>4.4999999999999998E-2</v>
      </c>
      <c r="H104" s="79">
        <f t="shared" si="20"/>
        <v>0.94000000000000006</v>
      </c>
      <c r="I104" s="79">
        <f t="shared" si="21"/>
        <v>1.359</v>
      </c>
      <c r="J104" s="79">
        <v>1</v>
      </c>
      <c r="K104" s="79">
        <f t="shared" si="22"/>
        <v>0.50962499999999999</v>
      </c>
      <c r="L104" s="339">
        <f t="shared" si="23"/>
        <v>8.5164000000000009</v>
      </c>
      <c r="M104" s="79">
        <f t="shared" si="24"/>
        <v>1.359</v>
      </c>
      <c r="N104" s="79">
        <f t="shared" si="25"/>
        <v>0.40770000000000001</v>
      </c>
      <c r="O104" s="352">
        <f t="shared" si="26"/>
        <v>0.10192499999999999</v>
      </c>
    </row>
    <row r="105" spans="3:15" x14ac:dyDescent="0.25">
      <c r="C105" s="387" t="s">
        <v>26498</v>
      </c>
      <c r="D105" s="79">
        <v>16.16</v>
      </c>
      <c r="E105" s="79">
        <v>0.15</v>
      </c>
      <c r="F105" s="79">
        <v>0.3</v>
      </c>
      <c r="G105" s="79">
        <f t="shared" si="19"/>
        <v>4.4999999999999998E-2</v>
      </c>
      <c r="H105" s="79">
        <f t="shared" si="20"/>
        <v>0.94000000000000006</v>
      </c>
      <c r="I105" s="79">
        <f t="shared" si="21"/>
        <v>2.4239999999999999</v>
      </c>
      <c r="J105" s="79">
        <v>3</v>
      </c>
      <c r="K105" s="79">
        <f t="shared" si="22"/>
        <v>2.7269999999999999</v>
      </c>
      <c r="L105" s="339">
        <f t="shared" si="23"/>
        <v>45.571200000000005</v>
      </c>
      <c r="M105" s="79">
        <f t="shared" si="24"/>
        <v>7.2720000000000002</v>
      </c>
      <c r="N105" s="79">
        <f t="shared" si="25"/>
        <v>0.72719999999999996</v>
      </c>
      <c r="O105" s="352">
        <f t="shared" si="26"/>
        <v>1.9998</v>
      </c>
    </row>
    <row r="106" spans="3:15" x14ac:dyDescent="0.25">
      <c r="C106" s="387" t="s">
        <v>26499</v>
      </c>
      <c r="D106" s="79">
        <v>4.93</v>
      </c>
      <c r="E106" s="79">
        <v>0.15</v>
      </c>
      <c r="F106" s="79">
        <v>0.3</v>
      </c>
      <c r="G106" s="79">
        <f t="shared" si="19"/>
        <v>4.4999999999999998E-2</v>
      </c>
      <c r="H106" s="79">
        <f t="shared" si="20"/>
        <v>0.94000000000000006</v>
      </c>
      <c r="I106" s="79">
        <f t="shared" si="21"/>
        <v>0.73949999999999994</v>
      </c>
      <c r="J106" s="79">
        <v>2</v>
      </c>
      <c r="K106" s="79">
        <f t="shared" si="22"/>
        <v>0.55462499999999992</v>
      </c>
      <c r="L106" s="339">
        <f t="shared" si="23"/>
        <v>9.2683999999999997</v>
      </c>
      <c r="M106" s="79">
        <f t="shared" si="24"/>
        <v>1.4789999999999999</v>
      </c>
      <c r="N106" s="79">
        <f t="shared" si="25"/>
        <v>0.22184999999999996</v>
      </c>
      <c r="O106" s="352">
        <f t="shared" si="26"/>
        <v>0.33277499999999993</v>
      </c>
    </row>
    <row r="107" spans="3:15" x14ac:dyDescent="0.25">
      <c r="C107" s="387" t="s">
        <v>26500</v>
      </c>
      <c r="D107" s="79">
        <v>2.2000000000000002</v>
      </c>
      <c r="E107" s="79">
        <v>0.15</v>
      </c>
      <c r="F107" s="79">
        <v>0.3</v>
      </c>
      <c r="G107" s="79">
        <f t="shared" si="19"/>
        <v>4.4999999999999998E-2</v>
      </c>
      <c r="H107" s="79">
        <f t="shared" si="20"/>
        <v>0.94000000000000006</v>
      </c>
      <c r="I107" s="79">
        <f t="shared" si="21"/>
        <v>0.33</v>
      </c>
      <c r="J107" s="79">
        <v>3</v>
      </c>
      <c r="K107" s="79">
        <f t="shared" si="22"/>
        <v>0.37125000000000008</v>
      </c>
      <c r="L107" s="339">
        <f t="shared" si="23"/>
        <v>6.2040000000000015</v>
      </c>
      <c r="M107" s="79">
        <f t="shared" si="24"/>
        <v>0.99</v>
      </c>
      <c r="N107" s="79">
        <f t="shared" si="25"/>
        <v>9.9000000000000005E-2</v>
      </c>
      <c r="O107" s="352">
        <f t="shared" si="26"/>
        <v>0.2722500000000001</v>
      </c>
    </row>
    <row r="108" spans="3:15" x14ac:dyDescent="0.25">
      <c r="C108" s="387" t="s">
        <v>26501</v>
      </c>
      <c r="D108" s="79">
        <v>36.76</v>
      </c>
      <c r="E108" s="79">
        <v>0.15</v>
      </c>
      <c r="F108" s="79">
        <v>0.3</v>
      </c>
      <c r="G108" s="79">
        <f t="shared" ref="G108" si="27">E108*F108</f>
        <v>4.4999999999999998E-2</v>
      </c>
      <c r="H108" s="79">
        <f t="shared" si="20"/>
        <v>0.94000000000000006</v>
      </c>
      <c r="I108" s="79">
        <f t="shared" ref="I108" si="28">E108*D108</f>
        <v>5.5139999999999993</v>
      </c>
      <c r="J108" s="79">
        <v>1</v>
      </c>
      <c r="K108" s="79">
        <f t="shared" ref="K108" si="29">D108*E108*F108*J108*1.25</f>
        <v>2.0677499999999998</v>
      </c>
      <c r="L108" s="339">
        <f t="shared" ref="L108" si="30">H108*D108*J108</f>
        <v>34.554400000000001</v>
      </c>
      <c r="M108" s="79">
        <f t="shared" ref="M108" si="31">J108*I108</f>
        <v>5.5139999999999993</v>
      </c>
      <c r="N108" s="79">
        <f t="shared" ref="N108" si="32">D108*E108*F108</f>
        <v>1.6541999999999997</v>
      </c>
      <c r="O108" s="352">
        <f t="shared" ref="O108" si="33">K108-N108</f>
        <v>0.41355000000000008</v>
      </c>
    </row>
    <row r="109" spans="3:15" x14ac:dyDescent="0.25">
      <c r="C109" s="387" t="s">
        <v>26502</v>
      </c>
      <c r="D109" s="79">
        <v>15.76</v>
      </c>
      <c r="E109" s="79">
        <v>0.15</v>
      </c>
      <c r="F109" s="79">
        <v>0.3</v>
      </c>
      <c r="G109" s="79">
        <f t="shared" ref="G109:G115" si="34">E109*F109</f>
        <v>4.4999999999999998E-2</v>
      </c>
      <c r="H109" s="79">
        <f t="shared" si="20"/>
        <v>0.94000000000000006</v>
      </c>
      <c r="I109" s="79">
        <f t="shared" ref="I109:I115" si="35">E109*D109</f>
        <v>2.3639999999999999</v>
      </c>
      <c r="J109" s="79">
        <v>1</v>
      </c>
      <c r="K109" s="79">
        <f t="shared" ref="K109:K115" si="36">D109*E109*F109*J109*1.25</f>
        <v>0.88649999999999995</v>
      </c>
      <c r="L109" s="339">
        <f t="shared" ref="L109:L115" si="37">H109*D109*J109</f>
        <v>14.814400000000001</v>
      </c>
      <c r="M109" s="79">
        <f t="shared" ref="M109:M115" si="38">J109*I109</f>
        <v>2.3639999999999999</v>
      </c>
      <c r="N109" s="79">
        <f t="shared" ref="N109:N115" si="39">D109*E109*F109</f>
        <v>0.70919999999999994</v>
      </c>
      <c r="O109" s="352">
        <f t="shared" ref="O109:O115" si="40">K109-N109</f>
        <v>0.17730000000000001</v>
      </c>
    </row>
    <row r="110" spans="3:15" x14ac:dyDescent="0.25">
      <c r="C110" s="387" t="s">
        <v>26503</v>
      </c>
      <c r="D110" s="79">
        <v>11.53</v>
      </c>
      <c r="E110" s="79">
        <v>0.15</v>
      </c>
      <c r="F110" s="79">
        <v>0.3</v>
      </c>
      <c r="G110" s="79">
        <f t="shared" si="34"/>
        <v>4.4999999999999998E-2</v>
      </c>
      <c r="H110" s="79">
        <f t="shared" si="20"/>
        <v>0.94000000000000006</v>
      </c>
      <c r="I110" s="79">
        <f t="shared" si="35"/>
        <v>1.7294999999999998</v>
      </c>
      <c r="J110" s="79">
        <v>3</v>
      </c>
      <c r="K110" s="79">
        <f t="shared" si="36"/>
        <v>1.9456874999999996</v>
      </c>
      <c r="L110" s="339">
        <f t="shared" si="37"/>
        <v>32.514600000000002</v>
      </c>
      <c r="M110" s="79">
        <f t="shared" si="38"/>
        <v>5.1884999999999994</v>
      </c>
      <c r="N110" s="79">
        <f t="shared" si="39"/>
        <v>0.51884999999999992</v>
      </c>
      <c r="O110" s="352">
        <f t="shared" si="40"/>
        <v>1.4268374999999995</v>
      </c>
    </row>
    <row r="111" spans="3:15" x14ac:dyDescent="0.25">
      <c r="C111" s="387" t="s">
        <v>26504</v>
      </c>
      <c r="D111" s="79">
        <v>17.329999999999998</v>
      </c>
      <c r="E111" s="79">
        <v>0.15</v>
      </c>
      <c r="F111" s="79">
        <v>0.3</v>
      </c>
      <c r="G111" s="79">
        <f t="shared" si="34"/>
        <v>4.4999999999999998E-2</v>
      </c>
      <c r="H111" s="79">
        <f t="shared" si="20"/>
        <v>0.94000000000000006</v>
      </c>
      <c r="I111" s="79">
        <f t="shared" si="35"/>
        <v>2.5994999999999995</v>
      </c>
      <c r="J111" s="79">
        <v>1</v>
      </c>
      <c r="K111" s="79">
        <f t="shared" si="36"/>
        <v>0.97481249999999975</v>
      </c>
      <c r="L111" s="339">
        <f t="shared" si="37"/>
        <v>16.290199999999999</v>
      </c>
      <c r="M111" s="79">
        <f t="shared" si="38"/>
        <v>2.5994999999999995</v>
      </c>
      <c r="N111" s="79">
        <f t="shared" si="39"/>
        <v>0.77984999999999982</v>
      </c>
      <c r="O111" s="352">
        <f t="shared" si="40"/>
        <v>0.19496249999999993</v>
      </c>
    </row>
    <row r="112" spans="3:15" ht="30" x14ac:dyDescent="0.25">
      <c r="C112" s="387" t="s">
        <v>26505</v>
      </c>
      <c r="D112" s="79">
        <v>7.49</v>
      </c>
      <c r="E112" s="79">
        <v>0.15</v>
      </c>
      <c r="F112" s="79">
        <v>0.3</v>
      </c>
      <c r="G112" s="79">
        <f t="shared" si="34"/>
        <v>4.4999999999999998E-2</v>
      </c>
      <c r="H112" s="79">
        <f t="shared" si="20"/>
        <v>0.94000000000000006</v>
      </c>
      <c r="I112" s="79">
        <f t="shared" si="35"/>
        <v>1.1234999999999999</v>
      </c>
      <c r="J112" s="79">
        <v>6</v>
      </c>
      <c r="K112" s="79">
        <f t="shared" si="36"/>
        <v>2.5278749999999994</v>
      </c>
      <c r="L112" s="339">
        <f t="shared" si="37"/>
        <v>42.243600000000001</v>
      </c>
      <c r="M112" s="79">
        <f t="shared" si="38"/>
        <v>6.7409999999999997</v>
      </c>
      <c r="N112" s="79">
        <f t="shared" si="39"/>
        <v>0.33704999999999996</v>
      </c>
      <c r="O112" s="352">
        <f t="shared" si="40"/>
        <v>2.1908249999999994</v>
      </c>
    </row>
    <row r="113" spans="3:15" x14ac:dyDescent="0.25">
      <c r="C113" s="387" t="s">
        <v>26506</v>
      </c>
      <c r="D113" s="79">
        <v>8.66</v>
      </c>
      <c r="E113" s="79">
        <v>0.15</v>
      </c>
      <c r="F113" s="79">
        <v>0.3</v>
      </c>
      <c r="G113" s="79">
        <f t="shared" si="34"/>
        <v>4.4999999999999998E-2</v>
      </c>
      <c r="H113" s="79">
        <f t="shared" si="20"/>
        <v>0.94000000000000006</v>
      </c>
      <c r="I113" s="79">
        <f t="shared" si="35"/>
        <v>1.2989999999999999</v>
      </c>
      <c r="J113" s="79">
        <v>2</v>
      </c>
      <c r="K113" s="79">
        <f t="shared" si="36"/>
        <v>0.97424999999999995</v>
      </c>
      <c r="L113" s="339">
        <f t="shared" si="37"/>
        <v>16.280800000000003</v>
      </c>
      <c r="M113" s="79">
        <f t="shared" si="38"/>
        <v>2.5979999999999999</v>
      </c>
      <c r="N113" s="79">
        <f t="shared" si="39"/>
        <v>0.38969999999999999</v>
      </c>
      <c r="O113" s="352">
        <f t="shared" si="40"/>
        <v>0.5845499999999999</v>
      </c>
    </row>
    <row r="114" spans="3:15" x14ac:dyDescent="0.25">
      <c r="C114" s="387" t="s">
        <v>26507</v>
      </c>
      <c r="D114" s="79">
        <v>19.989999999999998</v>
      </c>
      <c r="E114" s="79">
        <v>0.15</v>
      </c>
      <c r="F114" s="79">
        <v>0.3</v>
      </c>
      <c r="G114" s="79">
        <f t="shared" si="34"/>
        <v>4.4999999999999998E-2</v>
      </c>
      <c r="H114" s="79">
        <f t="shared" si="20"/>
        <v>0.94000000000000006</v>
      </c>
      <c r="I114" s="79">
        <f t="shared" si="35"/>
        <v>2.9984999999999995</v>
      </c>
      <c r="J114" s="79">
        <v>1</v>
      </c>
      <c r="K114" s="79">
        <f t="shared" si="36"/>
        <v>1.1244374999999998</v>
      </c>
      <c r="L114" s="339">
        <f t="shared" si="37"/>
        <v>18.790600000000001</v>
      </c>
      <c r="M114" s="79">
        <f t="shared" si="38"/>
        <v>2.9984999999999995</v>
      </c>
      <c r="N114" s="79">
        <f t="shared" si="39"/>
        <v>0.89954999999999985</v>
      </c>
      <c r="O114" s="352">
        <f t="shared" si="40"/>
        <v>0.22488749999999991</v>
      </c>
    </row>
    <row r="115" spans="3:15" x14ac:dyDescent="0.25">
      <c r="C115" s="387" t="s">
        <v>26508</v>
      </c>
      <c r="D115" s="79">
        <v>29.06</v>
      </c>
      <c r="E115" s="79">
        <v>0.15</v>
      </c>
      <c r="F115" s="79">
        <v>0.3</v>
      </c>
      <c r="G115" s="79">
        <f t="shared" si="34"/>
        <v>4.4999999999999998E-2</v>
      </c>
      <c r="H115" s="79">
        <f t="shared" si="20"/>
        <v>0.94000000000000006</v>
      </c>
      <c r="I115" s="79">
        <f t="shared" si="35"/>
        <v>4.359</v>
      </c>
      <c r="J115" s="79">
        <v>1</v>
      </c>
      <c r="K115" s="79">
        <f t="shared" si="36"/>
        <v>1.6346249999999998</v>
      </c>
      <c r="L115" s="339">
        <f t="shared" si="37"/>
        <v>27.316400000000002</v>
      </c>
      <c r="M115" s="79">
        <f t="shared" si="38"/>
        <v>4.359</v>
      </c>
      <c r="N115" s="79">
        <f t="shared" si="39"/>
        <v>1.3076999999999999</v>
      </c>
      <c r="O115" s="352">
        <f t="shared" si="40"/>
        <v>0.32692499999999991</v>
      </c>
    </row>
    <row r="116" spans="3:15" ht="15.75" x14ac:dyDescent="0.25">
      <c r="C116" s="355" t="s">
        <v>26189</v>
      </c>
      <c r="D116" s="358">
        <f>SUM(D23:D115)</f>
        <v>1231.2929999999997</v>
      </c>
      <c r="E116" s="356"/>
      <c r="F116" s="356"/>
      <c r="G116" s="356"/>
      <c r="H116" s="356"/>
      <c r="I116" s="356"/>
      <c r="J116" s="357"/>
      <c r="K116" s="346">
        <f>TRUNC(SUM(K35:K115),2)</f>
        <v>76.5</v>
      </c>
      <c r="L116" s="346">
        <f>TRUNC(SUM(L35:L115),2)</f>
        <v>1278.54</v>
      </c>
      <c r="M116" s="346">
        <f>TRUNC(SUM(M35:M115),2)</f>
        <v>204.02</v>
      </c>
      <c r="N116" s="346">
        <f>TRUNC(SUM(N35:N115),2)</f>
        <v>48.69</v>
      </c>
      <c r="O116" s="346">
        <f>TRUNC(SUM(O35:O115),2)</f>
        <v>27.81</v>
      </c>
    </row>
    <row r="117" spans="3:15" x14ac:dyDescent="0.25">
      <c r="C117" s="138"/>
      <c r="D117" s="138"/>
      <c r="E117" s="138"/>
      <c r="F117" s="138"/>
      <c r="G117" s="138"/>
    </row>
    <row r="118" spans="3:15" x14ac:dyDescent="0.25">
      <c r="C118" s="138"/>
      <c r="D118" s="138"/>
      <c r="E118" s="138"/>
      <c r="F118" s="138"/>
      <c r="G118" s="138"/>
    </row>
    <row r="119" spans="3:15" x14ac:dyDescent="0.25">
      <c r="C119" s="138"/>
      <c r="D119" s="138"/>
      <c r="E119" s="138"/>
      <c r="F119" s="138"/>
      <c r="G119" s="138"/>
    </row>
    <row r="120" spans="3:15" x14ac:dyDescent="0.25">
      <c r="C120" s="138"/>
      <c r="D120" s="138"/>
      <c r="E120" s="138"/>
      <c r="F120" s="138"/>
      <c r="G120" s="138"/>
    </row>
    <row r="121" spans="3:15" x14ac:dyDescent="0.25">
      <c r="C121" s="138"/>
      <c r="D121" s="138"/>
      <c r="E121" s="138"/>
      <c r="F121" s="138"/>
      <c r="G121" s="138"/>
    </row>
    <row r="122" spans="3:15" x14ac:dyDescent="0.25">
      <c r="C122" s="138"/>
      <c r="D122" s="138"/>
      <c r="E122" s="138"/>
      <c r="F122" s="138"/>
      <c r="G122" s="138"/>
    </row>
    <row r="123" spans="3:15" x14ac:dyDescent="0.25">
      <c r="C123" s="138"/>
      <c r="D123" s="138"/>
      <c r="E123" s="138"/>
      <c r="F123" s="138"/>
      <c r="G123" s="138"/>
    </row>
  </sheetData>
  <mergeCells count="29">
    <mergeCell ref="M19:M20"/>
    <mergeCell ref="N19:N20"/>
    <mergeCell ref="O19:O20"/>
    <mergeCell ref="C14:C15"/>
    <mergeCell ref="D14:D15"/>
    <mergeCell ref="E14:F14"/>
    <mergeCell ref="G14:H14"/>
    <mergeCell ref="I14:I15"/>
    <mergeCell ref="J14:J15"/>
    <mergeCell ref="C18:J18"/>
    <mergeCell ref="C19:H20"/>
    <mergeCell ref="I19:J20"/>
    <mergeCell ref="K19:K20"/>
    <mergeCell ref="L19:L20"/>
    <mergeCell ref="K14:K15"/>
    <mergeCell ref="L14:L15"/>
    <mergeCell ref="G5:H5"/>
    <mergeCell ref="C1:H1"/>
    <mergeCell ref="C2:H2"/>
    <mergeCell ref="C7:H7"/>
    <mergeCell ref="C13:O13"/>
    <mergeCell ref="M14:M15"/>
    <mergeCell ref="C12:O12"/>
    <mergeCell ref="C8:O8"/>
    <mergeCell ref="C9:O9"/>
    <mergeCell ref="C10:O10"/>
    <mergeCell ref="C11:O11"/>
    <mergeCell ref="N14:N15"/>
    <mergeCell ref="O14:O15"/>
  </mergeCells>
  <printOptions horizontalCentered="1" verticalCentered="1"/>
  <pageMargins left="0" right="0" top="0.59055118110236227" bottom="0.98425196850393704" header="0.19685039370078741" footer="0.19685039370078741"/>
  <pageSetup paperSize="9" scale="70" fitToHeight="100" orientation="landscape" r:id="rId1"/>
  <headerFooter>
    <oddHeader>&amp;C&amp;G</oddHeader>
    <oddFooter>&amp;C&amp;G</oddFooter>
  </headerFooter>
  <rowBreaks count="1" manualBreakCount="1">
    <brk id="20" min="2" max="14"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view="pageBreakPreview" zoomScale="85" zoomScaleNormal="85" zoomScaleSheetLayoutView="85" workbookViewId="0">
      <selection activeCell="Q74" sqref="Q74:R74"/>
    </sheetView>
  </sheetViews>
  <sheetFormatPr defaultRowHeight="15" x14ac:dyDescent="0.25"/>
  <cols>
    <col min="2" max="2" width="31.28515625" bestFit="1" customWidth="1"/>
    <col min="3" max="3" width="10.85546875" style="466" customWidth="1"/>
    <col min="4" max="4" width="14.85546875" bestFit="1" customWidth="1"/>
    <col min="5" max="6" width="13.140625" customWidth="1"/>
  </cols>
  <sheetData>
    <row r="1" spans="2:9" x14ac:dyDescent="0.25">
      <c r="B1" s="763" t="s">
        <v>26933</v>
      </c>
      <c r="C1" s="763"/>
      <c r="D1" s="763"/>
      <c r="E1" s="763"/>
      <c r="F1" s="763"/>
      <c r="G1" s="763"/>
    </row>
    <row r="2" spans="2:9" ht="30" x14ac:dyDescent="0.25">
      <c r="B2" s="506" t="s">
        <v>26159</v>
      </c>
      <c r="C2" s="506" t="s">
        <v>26309</v>
      </c>
      <c r="D2" s="507" t="s">
        <v>26925</v>
      </c>
      <c r="E2" s="506" t="s">
        <v>26840</v>
      </c>
      <c r="F2" s="506" t="s">
        <v>26510</v>
      </c>
      <c r="G2" s="506" t="s">
        <v>26804</v>
      </c>
    </row>
    <row r="3" spans="2:9" x14ac:dyDescent="0.25">
      <c r="B3" s="380"/>
      <c r="C3" s="380"/>
      <c r="D3" s="91"/>
      <c r="E3" s="380"/>
      <c r="F3" s="380"/>
      <c r="G3" s="380"/>
    </row>
    <row r="4" spans="2:9" x14ac:dyDescent="0.25">
      <c r="B4" s="55" t="s">
        <v>26841</v>
      </c>
      <c r="C4" s="467">
        <v>3</v>
      </c>
      <c r="D4" s="91">
        <f>4.85*2+4.11*2</f>
        <v>17.920000000000002</v>
      </c>
      <c r="E4" s="91">
        <f>TRUNC(D4*C4,2)</f>
        <v>53.76</v>
      </c>
      <c r="F4" s="91">
        <f>0.9*2.1</f>
        <v>1.8900000000000001</v>
      </c>
      <c r="G4" s="91">
        <f>E4-F4</f>
        <v>51.87</v>
      </c>
    </row>
    <row r="5" spans="2:9" x14ac:dyDescent="0.25">
      <c r="B5" s="91" t="s">
        <v>26842</v>
      </c>
      <c r="C5" s="465">
        <v>3</v>
      </c>
      <c r="D5" s="91">
        <f>4.85*2+5.15*2</f>
        <v>20</v>
      </c>
      <c r="E5" s="91">
        <f t="shared" ref="E5:E35" si="0">TRUNC(D5*C5,2)</f>
        <v>60</v>
      </c>
      <c r="F5" s="91">
        <f>0.9*2.1+1.5*1*3</f>
        <v>6.3900000000000006</v>
      </c>
      <c r="G5" s="91">
        <f t="shared" ref="G5:G83" si="1">E5-F5</f>
        <v>53.61</v>
      </c>
    </row>
    <row r="6" spans="2:9" x14ac:dyDescent="0.25">
      <c r="B6" s="456" t="s">
        <v>26843</v>
      </c>
      <c r="C6" s="465">
        <v>3</v>
      </c>
      <c r="D6" s="91">
        <f>4.85*2+6.42*2</f>
        <v>22.54</v>
      </c>
      <c r="E6" s="91">
        <f t="shared" si="0"/>
        <v>67.62</v>
      </c>
      <c r="F6" s="91">
        <f>0.9*2.1+3*1</f>
        <v>4.8900000000000006</v>
      </c>
      <c r="G6" s="91">
        <f t="shared" si="1"/>
        <v>62.730000000000004</v>
      </c>
    </row>
    <row r="7" spans="2:9" x14ac:dyDescent="0.25">
      <c r="B7" s="91" t="s">
        <v>26844</v>
      </c>
      <c r="C7" s="465">
        <v>3</v>
      </c>
      <c r="D7" s="91">
        <f>4.85*2+6.55*2</f>
        <v>22.799999999999997</v>
      </c>
      <c r="E7" s="91">
        <f t="shared" si="0"/>
        <v>68.400000000000006</v>
      </c>
      <c r="F7" s="91">
        <f>4*2.1</f>
        <v>8.4</v>
      </c>
      <c r="G7" s="91">
        <f t="shared" si="1"/>
        <v>60.000000000000007</v>
      </c>
    </row>
    <row r="8" spans="2:9" x14ac:dyDescent="0.25">
      <c r="B8" s="91" t="s">
        <v>26845</v>
      </c>
      <c r="C8" s="465">
        <v>3</v>
      </c>
      <c r="D8" s="91">
        <f>4.85*2+6.55*2</f>
        <v>22.799999999999997</v>
      </c>
      <c r="E8" s="91">
        <f t="shared" si="0"/>
        <v>68.400000000000006</v>
      </c>
      <c r="F8" s="91">
        <f>4*2.1</f>
        <v>8.4</v>
      </c>
      <c r="G8" s="91">
        <f t="shared" si="1"/>
        <v>60.000000000000007</v>
      </c>
    </row>
    <row r="9" spans="2:9" x14ac:dyDescent="0.25">
      <c r="B9" s="91" t="s">
        <v>26846</v>
      </c>
      <c r="C9" s="465">
        <v>3</v>
      </c>
      <c r="D9" s="91">
        <v>77.284999999999997</v>
      </c>
      <c r="E9" s="91">
        <f t="shared" si="0"/>
        <v>231.85</v>
      </c>
      <c r="F9" s="91">
        <f>SUM(F4:F8)</f>
        <v>29.97</v>
      </c>
      <c r="G9" s="91">
        <f t="shared" si="1"/>
        <v>201.88</v>
      </c>
      <c r="I9">
        <v>201.88</v>
      </c>
    </row>
    <row r="10" spans="2:9" x14ac:dyDescent="0.25">
      <c r="B10" s="486" t="s">
        <v>26847</v>
      </c>
      <c r="C10" s="465">
        <v>3</v>
      </c>
      <c r="D10" s="91">
        <v>29.05</v>
      </c>
      <c r="E10" s="91">
        <f t="shared" si="0"/>
        <v>87.15</v>
      </c>
      <c r="F10" s="91">
        <f>0.8*2+0.6*0.6*4</f>
        <v>3.04</v>
      </c>
      <c r="G10" s="91">
        <f t="shared" si="1"/>
        <v>84.11</v>
      </c>
    </row>
    <row r="11" spans="2:9" x14ac:dyDescent="0.25">
      <c r="B11" s="487" t="s">
        <v>26848</v>
      </c>
      <c r="C11" s="488">
        <v>3</v>
      </c>
      <c r="D11" s="487">
        <v>8.8000000000000007</v>
      </c>
      <c r="E11" s="487">
        <f t="shared" si="0"/>
        <v>26.4</v>
      </c>
      <c r="F11" s="487">
        <f>0.6*0.6+2.1</f>
        <v>2.46</v>
      </c>
      <c r="G11" s="487">
        <f t="shared" si="1"/>
        <v>23.939999999999998</v>
      </c>
    </row>
    <row r="12" spans="2:9" x14ac:dyDescent="0.25">
      <c r="B12" s="486" t="s">
        <v>26849</v>
      </c>
      <c r="C12" s="488">
        <v>3</v>
      </c>
      <c r="D12" s="487">
        <v>29.05</v>
      </c>
      <c r="E12" s="487">
        <f t="shared" si="0"/>
        <v>87.15</v>
      </c>
      <c r="F12" s="91">
        <f>0.8*2+0.6*0.6*4</f>
        <v>3.04</v>
      </c>
      <c r="G12" s="487">
        <f t="shared" si="1"/>
        <v>84.11</v>
      </c>
    </row>
    <row r="13" spans="2:9" x14ac:dyDescent="0.25">
      <c r="B13" s="487" t="s">
        <v>26850</v>
      </c>
      <c r="C13" s="488">
        <v>3</v>
      </c>
      <c r="D13" s="487">
        <v>8.8000000000000007</v>
      </c>
      <c r="E13" s="487">
        <f t="shared" si="0"/>
        <v>26.4</v>
      </c>
      <c r="F13" s="487">
        <f>0.6*0.6+2.1</f>
        <v>2.46</v>
      </c>
      <c r="G13" s="487">
        <f t="shared" si="1"/>
        <v>23.939999999999998</v>
      </c>
    </row>
    <row r="14" spans="2:9" x14ac:dyDescent="0.25">
      <c r="B14" s="486" t="s">
        <v>26874</v>
      </c>
      <c r="C14" s="488">
        <v>3</v>
      </c>
      <c r="D14" s="487">
        <v>6.2</v>
      </c>
      <c r="E14" s="487">
        <f t="shared" si="0"/>
        <v>18.600000000000001</v>
      </c>
      <c r="F14" s="487">
        <f>0.6*0.6+0.8*2.1</f>
        <v>2.04</v>
      </c>
      <c r="G14" s="487">
        <f t="shared" si="1"/>
        <v>16.560000000000002</v>
      </c>
    </row>
    <row r="15" spans="2:9" x14ac:dyDescent="0.25">
      <c r="B15" s="486" t="s">
        <v>26851</v>
      </c>
      <c r="C15" s="465">
        <v>3</v>
      </c>
      <c r="D15" s="91">
        <v>15.73</v>
      </c>
      <c r="E15" s="91">
        <f t="shared" si="0"/>
        <v>47.19</v>
      </c>
      <c r="F15" s="91">
        <f>1.5*2+0.9*2.1</f>
        <v>4.8900000000000006</v>
      </c>
      <c r="G15" s="91">
        <f t="shared" si="1"/>
        <v>42.3</v>
      </c>
    </row>
    <row r="16" spans="2:9" x14ac:dyDescent="0.25">
      <c r="B16" s="91" t="s">
        <v>26852</v>
      </c>
      <c r="C16" s="465">
        <v>3</v>
      </c>
      <c r="D16" s="91">
        <v>77.28</v>
      </c>
      <c r="E16" s="91">
        <f t="shared" si="0"/>
        <v>231.84</v>
      </c>
      <c r="F16">
        <f>SUM(F10:F15)</f>
        <v>17.93</v>
      </c>
      <c r="G16" s="91">
        <f t="shared" si="1"/>
        <v>213.91</v>
      </c>
      <c r="I16">
        <v>213.91</v>
      </c>
    </row>
    <row r="17" spans="2:9" x14ac:dyDescent="0.25">
      <c r="B17" s="491"/>
      <c r="C17" s="492"/>
      <c r="D17" s="491"/>
      <c r="E17" s="491"/>
      <c r="F17" s="493"/>
      <c r="G17" s="491"/>
    </row>
    <row r="18" spans="2:9" x14ac:dyDescent="0.25">
      <c r="B18" s="91" t="s">
        <v>26853</v>
      </c>
      <c r="C18" s="484">
        <v>3</v>
      </c>
      <c r="D18" s="91">
        <v>13</v>
      </c>
      <c r="E18" s="91">
        <f t="shared" si="0"/>
        <v>39</v>
      </c>
      <c r="F18" s="91">
        <f>1.5*0.6+0.9*2.1</f>
        <v>2.79</v>
      </c>
      <c r="G18" s="91">
        <f t="shared" si="1"/>
        <v>36.21</v>
      </c>
    </row>
    <row r="19" spans="2:9" x14ac:dyDescent="0.25">
      <c r="B19" s="91" t="s">
        <v>26854</v>
      </c>
      <c r="C19" s="484">
        <v>3.02</v>
      </c>
      <c r="D19" s="91">
        <v>13</v>
      </c>
      <c r="E19" s="91">
        <f t="shared" si="0"/>
        <v>39.26</v>
      </c>
      <c r="F19" s="91">
        <f>0.8*2.1+0.8*2.1</f>
        <v>3.3600000000000003</v>
      </c>
      <c r="G19" s="91">
        <f t="shared" si="1"/>
        <v>35.9</v>
      </c>
    </row>
    <row r="20" spans="2:9" x14ac:dyDescent="0.25">
      <c r="B20" s="91" t="s">
        <v>26855</v>
      </c>
      <c r="C20" s="484">
        <v>3.02</v>
      </c>
      <c r="D20" s="91">
        <v>10.199999999999999</v>
      </c>
      <c r="E20" s="91">
        <f t="shared" si="0"/>
        <v>30.8</v>
      </c>
      <c r="F20" s="91">
        <f>0.8*2.1</f>
        <v>1.6800000000000002</v>
      </c>
      <c r="G20" s="91">
        <f t="shared" si="1"/>
        <v>29.12</v>
      </c>
      <c r="I20" t="s">
        <v>26875</v>
      </c>
    </row>
    <row r="21" spans="2:9" x14ac:dyDescent="0.25">
      <c r="B21" s="91" t="s">
        <v>26876</v>
      </c>
      <c r="C21" s="484">
        <v>3</v>
      </c>
      <c r="D21" s="91">
        <v>7.4</v>
      </c>
      <c r="E21" s="91">
        <f t="shared" ref="E21" si="2">TRUNC(D21*C21,2)</f>
        <v>22.2</v>
      </c>
      <c r="F21" s="91">
        <f>0.8*2.1*2</f>
        <v>3.3600000000000003</v>
      </c>
      <c r="G21" s="91">
        <f t="shared" si="1"/>
        <v>18.84</v>
      </c>
      <c r="I21" t="s">
        <v>26875</v>
      </c>
    </row>
    <row r="22" spans="2:9" x14ac:dyDescent="0.25">
      <c r="B22" s="487" t="s">
        <v>26856</v>
      </c>
      <c r="C22" s="488">
        <v>3.02</v>
      </c>
      <c r="D22" s="487">
        <v>30.6</v>
      </c>
      <c r="E22" s="487">
        <f t="shared" si="0"/>
        <v>92.41</v>
      </c>
      <c r="F22" s="487">
        <f>0.8*2.1*2+1.2*0.6*2</f>
        <v>4.8000000000000007</v>
      </c>
      <c r="G22" s="487">
        <f t="shared" si="1"/>
        <v>87.61</v>
      </c>
    </row>
    <row r="23" spans="2:9" x14ac:dyDescent="0.25">
      <c r="B23" s="487" t="s">
        <v>26857</v>
      </c>
      <c r="C23" s="488">
        <v>3</v>
      </c>
      <c r="D23" s="487">
        <v>15.73</v>
      </c>
      <c r="E23" s="487">
        <f t="shared" si="0"/>
        <v>47.19</v>
      </c>
      <c r="F23" s="487">
        <f>0.9*2.1*2+0.8*2.1+1.2*0.6*2</f>
        <v>6.9</v>
      </c>
      <c r="G23" s="487">
        <f t="shared" si="1"/>
        <v>40.29</v>
      </c>
    </row>
    <row r="24" spans="2:9" x14ac:dyDescent="0.25">
      <c r="B24" s="487" t="s">
        <v>26858</v>
      </c>
      <c r="C24" s="488">
        <v>3</v>
      </c>
      <c r="D24" s="487">
        <v>16.32</v>
      </c>
      <c r="E24" s="487">
        <f t="shared" si="0"/>
        <v>48.96</v>
      </c>
      <c r="F24" s="487">
        <f>4*2.1*2+0.9*2.1</f>
        <v>18.690000000000001</v>
      </c>
      <c r="G24" s="487">
        <f t="shared" si="1"/>
        <v>30.27</v>
      </c>
    </row>
    <row r="25" spans="2:9" x14ac:dyDescent="0.25">
      <c r="B25" s="487" t="s">
        <v>26859</v>
      </c>
      <c r="C25" s="488">
        <v>3</v>
      </c>
      <c r="D25" s="487">
        <v>11.19</v>
      </c>
      <c r="E25" s="487">
        <f t="shared" si="0"/>
        <v>33.57</v>
      </c>
      <c r="F25" s="487">
        <f>1.5*0.6+0.9*2.1</f>
        <v>2.79</v>
      </c>
      <c r="G25" s="487">
        <f t="shared" si="1"/>
        <v>30.78</v>
      </c>
    </row>
    <row r="26" spans="2:9" x14ac:dyDescent="0.25">
      <c r="B26" s="487" t="s">
        <v>26860</v>
      </c>
      <c r="C26" s="488">
        <v>3</v>
      </c>
      <c r="D26" s="487">
        <v>17.03</v>
      </c>
      <c r="E26" s="490"/>
      <c r="F26" s="487">
        <f>1.5*0.6+0.9*2.1</f>
        <v>2.79</v>
      </c>
      <c r="G26" s="487">
        <f t="shared" si="1"/>
        <v>-2.79</v>
      </c>
    </row>
    <row r="27" spans="2:9" x14ac:dyDescent="0.25">
      <c r="B27" s="487" t="s">
        <v>26861</v>
      </c>
      <c r="C27" s="488">
        <v>3</v>
      </c>
      <c r="D27" s="487">
        <v>12.66</v>
      </c>
      <c r="E27" s="487">
        <f t="shared" si="0"/>
        <v>37.979999999999997</v>
      </c>
      <c r="F27" s="487">
        <f>0.9*2.1+1.5*0.6</f>
        <v>2.79</v>
      </c>
      <c r="G27" s="487">
        <f t="shared" si="1"/>
        <v>35.19</v>
      </c>
    </row>
    <row r="28" spans="2:9" x14ac:dyDescent="0.25">
      <c r="B28" s="487" t="s">
        <v>26862</v>
      </c>
      <c r="C28" s="488">
        <v>3</v>
      </c>
      <c r="D28" s="487">
        <v>12.66</v>
      </c>
      <c r="E28" s="487">
        <f t="shared" si="0"/>
        <v>37.979999999999997</v>
      </c>
      <c r="F28" s="487">
        <f>0.9*2.1+1.5*0.6</f>
        <v>2.79</v>
      </c>
      <c r="G28" s="487">
        <f t="shared" si="1"/>
        <v>35.19</v>
      </c>
    </row>
    <row r="29" spans="2:9" x14ac:dyDescent="0.25">
      <c r="B29" s="487" t="s">
        <v>26877</v>
      </c>
      <c r="C29" s="488">
        <v>3</v>
      </c>
      <c r="D29" s="487">
        <v>16.46</v>
      </c>
      <c r="E29" s="487">
        <f t="shared" si="0"/>
        <v>49.38</v>
      </c>
      <c r="F29" s="487">
        <f>0.9*2.1*5</f>
        <v>9.4500000000000011</v>
      </c>
      <c r="G29" s="487">
        <f t="shared" si="1"/>
        <v>39.93</v>
      </c>
    </row>
    <row r="30" spans="2:9" x14ac:dyDescent="0.25">
      <c r="B30" s="487" t="s">
        <v>26874</v>
      </c>
      <c r="C30" s="488">
        <v>3</v>
      </c>
      <c r="D30" s="487">
        <v>5.4</v>
      </c>
      <c r="E30" s="487">
        <f t="shared" si="0"/>
        <v>16.2</v>
      </c>
      <c r="F30" s="487">
        <f>1.6*2.1</f>
        <v>3.3600000000000003</v>
      </c>
      <c r="G30" s="487">
        <f t="shared" si="1"/>
        <v>12.84</v>
      </c>
    </row>
    <row r="31" spans="2:9" x14ac:dyDescent="0.25">
      <c r="B31" s="487" t="s">
        <v>26878</v>
      </c>
      <c r="C31" s="488">
        <v>3</v>
      </c>
      <c r="D31" s="487">
        <v>5.7</v>
      </c>
      <c r="E31" s="487">
        <f t="shared" si="0"/>
        <v>17.100000000000001</v>
      </c>
      <c r="F31" s="487">
        <f>1.6*2.1</f>
        <v>3.3600000000000003</v>
      </c>
      <c r="G31" s="487">
        <f t="shared" si="1"/>
        <v>13.740000000000002</v>
      </c>
    </row>
    <row r="32" spans="2:9" x14ac:dyDescent="0.25">
      <c r="B32" s="487" t="s">
        <v>26863</v>
      </c>
      <c r="C32" s="488">
        <v>3</v>
      </c>
      <c r="D32" s="487">
        <v>69.56</v>
      </c>
      <c r="E32" s="487">
        <f t="shared" si="0"/>
        <v>208.68</v>
      </c>
      <c r="F32" s="487">
        <f>4*2.1*2+1.5*0.6+1.2*0.6*2+0.9*2.1+1.5*0.6*6+1.6*2.1*2</f>
        <v>33.15</v>
      </c>
      <c r="G32" s="487">
        <f t="shared" si="1"/>
        <v>175.53</v>
      </c>
      <c r="I32">
        <v>175.53</v>
      </c>
    </row>
    <row r="33" spans="2:9" x14ac:dyDescent="0.25">
      <c r="B33" s="494"/>
      <c r="C33" s="495"/>
      <c r="D33" s="494"/>
      <c r="E33" s="494"/>
      <c r="F33" s="493"/>
      <c r="G33" s="496"/>
    </row>
    <row r="34" spans="2:9" x14ac:dyDescent="0.25">
      <c r="B34" s="91" t="s">
        <v>26864</v>
      </c>
      <c r="C34" s="465">
        <v>3</v>
      </c>
      <c r="D34" s="91">
        <v>32.200000000000003</v>
      </c>
      <c r="E34" s="91">
        <f t="shared" si="0"/>
        <v>96.6</v>
      </c>
      <c r="F34" s="91">
        <f>0.9*2.1*2+1.5*3</f>
        <v>8.2800000000000011</v>
      </c>
      <c r="G34" s="91">
        <f t="shared" si="1"/>
        <v>88.32</v>
      </c>
    </row>
    <row r="35" spans="2:9" x14ac:dyDescent="0.25">
      <c r="B35" s="91" t="s">
        <v>26865</v>
      </c>
      <c r="C35" s="465">
        <v>3</v>
      </c>
      <c r="D35" s="91">
        <v>31.6</v>
      </c>
      <c r="E35" s="91">
        <f t="shared" si="0"/>
        <v>94.8</v>
      </c>
      <c r="F35" s="91">
        <f>F34+1.6*2.1</f>
        <v>11.64</v>
      </c>
      <c r="G35" s="91">
        <f t="shared" si="1"/>
        <v>83.16</v>
      </c>
      <c r="I35">
        <v>83.16</v>
      </c>
    </row>
    <row r="36" spans="2:9" x14ac:dyDescent="0.25">
      <c r="B36" s="91" t="s">
        <v>26874</v>
      </c>
      <c r="C36" s="484">
        <v>3</v>
      </c>
      <c r="D36" s="91">
        <v>5.8</v>
      </c>
      <c r="E36" s="91">
        <f t="shared" ref="E36" si="3">TRUNC(D36*C36,2)</f>
        <v>17.399999999999999</v>
      </c>
      <c r="F36" s="91">
        <f>1.6*2.1</f>
        <v>3.3600000000000003</v>
      </c>
      <c r="G36" s="91">
        <f t="shared" si="1"/>
        <v>14.04</v>
      </c>
    </row>
    <row r="37" spans="2:9" x14ac:dyDescent="0.25">
      <c r="B37" s="497"/>
      <c r="C37" s="498"/>
      <c r="D37" s="497"/>
      <c r="E37" s="497"/>
      <c r="F37" s="497"/>
      <c r="G37" s="497"/>
    </row>
    <row r="38" spans="2:9" x14ac:dyDescent="0.25">
      <c r="B38" s="91" t="s">
        <v>26879</v>
      </c>
      <c r="C38" s="484">
        <v>3</v>
      </c>
      <c r="D38" s="91">
        <v>38.5</v>
      </c>
      <c r="E38" s="91">
        <f t="shared" ref="E38" si="4">TRUNC(D38*C38,2)</f>
        <v>115.5</v>
      </c>
      <c r="F38" s="91">
        <f>1.6*2+2*2.1+0.9*2.1*5+0.8*2.1*2+1.4*2.1*2</f>
        <v>26.09</v>
      </c>
      <c r="G38" s="91">
        <f t="shared" ref="G38" si="5">E38-F38</f>
        <v>89.41</v>
      </c>
    </row>
    <row r="39" spans="2:9" x14ac:dyDescent="0.25">
      <c r="B39" s="91" t="s">
        <v>26880</v>
      </c>
      <c r="C39" s="484">
        <v>3</v>
      </c>
      <c r="D39" s="91">
        <v>12.4</v>
      </c>
      <c r="E39" s="91">
        <f t="shared" ref="E39:E46" si="6">TRUNC(D39*C39,2)</f>
        <v>37.200000000000003</v>
      </c>
      <c r="F39" s="91">
        <f>0.9*2.1*4</f>
        <v>7.5600000000000005</v>
      </c>
      <c r="G39" s="91">
        <f t="shared" ref="G39:G46" si="7">E39-F39</f>
        <v>29.64</v>
      </c>
    </row>
    <row r="40" spans="2:9" x14ac:dyDescent="0.25">
      <c r="B40" s="91" t="s">
        <v>26881</v>
      </c>
      <c r="C40" s="484">
        <v>3</v>
      </c>
      <c r="D40" s="91">
        <v>12.9</v>
      </c>
      <c r="E40" s="91">
        <f t="shared" si="6"/>
        <v>38.700000000000003</v>
      </c>
      <c r="F40" s="91">
        <f>1.5+0.9*2.1</f>
        <v>3.39</v>
      </c>
      <c r="G40" s="91">
        <f t="shared" si="7"/>
        <v>35.31</v>
      </c>
    </row>
    <row r="41" spans="2:9" x14ac:dyDescent="0.25">
      <c r="B41" s="91" t="s">
        <v>26882</v>
      </c>
      <c r="C41" s="484">
        <v>3</v>
      </c>
      <c r="D41" s="91">
        <v>14.1</v>
      </c>
      <c r="E41" s="91">
        <f t="shared" si="6"/>
        <v>42.3</v>
      </c>
      <c r="F41" s="91">
        <f>0.9*2.1</f>
        <v>1.8900000000000001</v>
      </c>
      <c r="G41" s="91">
        <f t="shared" si="7"/>
        <v>40.409999999999997</v>
      </c>
    </row>
    <row r="42" spans="2:9" x14ac:dyDescent="0.25">
      <c r="B42" s="91" t="s">
        <v>26885</v>
      </c>
      <c r="C42" s="484">
        <v>3</v>
      </c>
      <c r="D42" s="91">
        <v>13.4</v>
      </c>
      <c r="E42" s="91">
        <f t="shared" si="6"/>
        <v>40.200000000000003</v>
      </c>
      <c r="F42" s="91">
        <f>0.9*3*2.1</f>
        <v>5.6700000000000008</v>
      </c>
      <c r="G42" s="91">
        <f t="shared" si="7"/>
        <v>34.53</v>
      </c>
    </row>
    <row r="43" spans="2:9" x14ac:dyDescent="0.25">
      <c r="B43" s="91" t="s">
        <v>26886</v>
      </c>
      <c r="C43" s="484">
        <v>3</v>
      </c>
      <c r="D43" s="91">
        <v>13.4</v>
      </c>
      <c r="E43" s="91">
        <f t="shared" ref="E43" si="8">TRUNC(D43*C43,2)</f>
        <v>40.200000000000003</v>
      </c>
      <c r="F43" s="91">
        <f>0.9*3*2.1</f>
        <v>5.6700000000000008</v>
      </c>
      <c r="G43" s="91">
        <f t="shared" ref="G43" si="9">E43-F43</f>
        <v>34.53</v>
      </c>
    </row>
    <row r="44" spans="2:9" x14ac:dyDescent="0.25">
      <c r="B44" s="91" t="s">
        <v>26883</v>
      </c>
      <c r="C44" s="484">
        <v>3.02</v>
      </c>
      <c r="D44" s="91">
        <v>7</v>
      </c>
      <c r="E44" s="91">
        <f t="shared" si="6"/>
        <v>21.14</v>
      </c>
      <c r="F44" s="91">
        <f>0.6*0.6+0.8*2.1</f>
        <v>2.04</v>
      </c>
      <c r="G44" s="91">
        <f t="shared" si="7"/>
        <v>19.100000000000001</v>
      </c>
    </row>
    <row r="45" spans="2:9" x14ac:dyDescent="0.25">
      <c r="B45" s="91" t="s">
        <v>26884</v>
      </c>
      <c r="C45" s="484">
        <v>3.02</v>
      </c>
      <c r="D45" s="91">
        <v>7</v>
      </c>
      <c r="E45" s="91">
        <f t="shared" si="6"/>
        <v>21.14</v>
      </c>
      <c r="F45" s="91">
        <f>0.6*0.6+0.8*2.1</f>
        <v>2.04</v>
      </c>
      <c r="G45" s="91">
        <f t="shared" si="7"/>
        <v>19.100000000000001</v>
      </c>
    </row>
    <row r="46" spans="2:9" x14ac:dyDescent="0.25">
      <c r="B46" s="91" t="s">
        <v>26882</v>
      </c>
      <c r="C46" s="484">
        <v>3</v>
      </c>
      <c r="D46" s="91">
        <v>14.1</v>
      </c>
      <c r="E46" s="91">
        <f t="shared" si="6"/>
        <v>42.3</v>
      </c>
      <c r="F46" s="91">
        <f>0.9*2.1*3</f>
        <v>5.67</v>
      </c>
      <c r="G46" s="91">
        <f t="shared" si="7"/>
        <v>36.629999999999995</v>
      </c>
    </row>
    <row r="47" spans="2:9" x14ac:dyDescent="0.25">
      <c r="B47" s="91" t="s">
        <v>26887</v>
      </c>
      <c r="C47" s="484">
        <v>3</v>
      </c>
      <c r="D47" s="91">
        <v>13.7</v>
      </c>
      <c r="E47" s="91">
        <f t="shared" ref="E47:E50" si="10">TRUNC(D47*C47,2)</f>
        <v>41.1</v>
      </c>
      <c r="F47" s="91">
        <f>0.9*2.1*2+1*1</f>
        <v>4.78</v>
      </c>
      <c r="G47" s="91">
        <f t="shared" ref="G47:G50" si="11">E47-F47</f>
        <v>36.32</v>
      </c>
    </row>
    <row r="48" spans="2:9" x14ac:dyDescent="0.25">
      <c r="B48" s="91" t="s">
        <v>26888</v>
      </c>
      <c r="C48" s="484">
        <v>3</v>
      </c>
      <c r="D48" s="91">
        <v>23.8</v>
      </c>
      <c r="E48" s="91">
        <f t="shared" si="10"/>
        <v>71.400000000000006</v>
      </c>
      <c r="F48" s="91">
        <f>1*2.1+2*2.1+1*2</f>
        <v>8.3000000000000007</v>
      </c>
      <c r="G48" s="91">
        <f t="shared" si="11"/>
        <v>63.100000000000009</v>
      </c>
    </row>
    <row r="49" spans="2:7" x14ac:dyDescent="0.25">
      <c r="B49" s="91" t="s">
        <v>26889</v>
      </c>
      <c r="C49" s="484">
        <v>3</v>
      </c>
      <c r="D49" s="91">
        <v>21</v>
      </c>
      <c r="E49" s="91">
        <f t="shared" si="10"/>
        <v>63</v>
      </c>
      <c r="F49" s="91">
        <f>2.1*2*2.1</f>
        <v>8.82</v>
      </c>
      <c r="G49" s="91">
        <f t="shared" si="11"/>
        <v>54.18</v>
      </c>
    </row>
    <row r="50" spans="2:7" x14ac:dyDescent="0.25">
      <c r="B50" s="91" t="s">
        <v>26890</v>
      </c>
      <c r="C50" s="484">
        <v>3</v>
      </c>
      <c r="D50" s="91">
        <f>5.1+4.9</f>
        <v>10</v>
      </c>
      <c r="E50" s="91">
        <f t="shared" si="10"/>
        <v>30</v>
      </c>
      <c r="F50" s="91">
        <f>2*2+0.7*2.1*2</f>
        <v>6.9399999999999995</v>
      </c>
      <c r="G50" s="91">
        <f t="shared" si="11"/>
        <v>23.060000000000002</v>
      </c>
    </row>
    <row r="51" spans="2:7" x14ac:dyDescent="0.25">
      <c r="B51" s="91" t="s">
        <v>26891</v>
      </c>
      <c r="C51" s="484">
        <v>3</v>
      </c>
      <c r="D51" s="91">
        <v>15</v>
      </c>
      <c r="E51" s="91">
        <f t="shared" ref="E51:E54" si="12">TRUNC(D51*C51,2)</f>
        <v>45</v>
      </c>
      <c r="F51" s="91">
        <f>1.4*2.1</f>
        <v>2.94</v>
      </c>
      <c r="G51" s="91">
        <f t="shared" ref="G51:G54" si="13">E51-F51</f>
        <v>42.06</v>
      </c>
    </row>
    <row r="52" spans="2:7" x14ac:dyDescent="0.25">
      <c r="B52" s="91" t="s">
        <v>26892</v>
      </c>
      <c r="C52" s="484">
        <v>3</v>
      </c>
      <c r="D52" s="91">
        <v>19</v>
      </c>
      <c r="E52" s="91">
        <f t="shared" si="12"/>
        <v>57</v>
      </c>
      <c r="F52" s="91">
        <f t="shared" ref="F52:F53" si="14">1.4*2.1</f>
        <v>2.94</v>
      </c>
      <c r="G52" s="91">
        <f t="shared" si="13"/>
        <v>54.06</v>
      </c>
    </row>
    <row r="53" spans="2:7" x14ac:dyDescent="0.25">
      <c r="B53" s="91" t="s">
        <v>26893</v>
      </c>
      <c r="C53" s="484">
        <v>3</v>
      </c>
      <c r="D53" s="91">
        <v>14.7</v>
      </c>
      <c r="E53" s="91">
        <f t="shared" si="12"/>
        <v>44.1</v>
      </c>
      <c r="F53" s="91">
        <f t="shared" si="14"/>
        <v>2.94</v>
      </c>
      <c r="G53" s="91">
        <f t="shared" si="13"/>
        <v>41.160000000000004</v>
      </c>
    </row>
    <row r="54" spans="2:7" x14ac:dyDescent="0.25">
      <c r="B54" s="91" t="s">
        <v>26894</v>
      </c>
      <c r="C54" s="484">
        <v>3</v>
      </c>
      <c r="D54" s="91">
        <v>88.14</v>
      </c>
      <c r="E54" s="91">
        <f t="shared" si="12"/>
        <v>264.42</v>
      </c>
      <c r="F54" s="91">
        <f>1.4*2.1*4+0.9*2.1*15+4.1*1.6+2.1*2+1</f>
        <v>51.870000000000005</v>
      </c>
      <c r="G54" s="91">
        <f t="shared" si="13"/>
        <v>212.55</v>
      </c>
    </row>
    <row r="55" spans="2:7" x14ac:dyDescent="0.25">
      <c r="B55" s="91" t="s">
        <v>26867</v>
      </c>
      <c r="C55" s="484">
        <v>3.02</v>
      </c>
      <c r="D55" s="91">
        <v>14.25</v>
      </c>
      <c r="E55" s="91">
        <f t="shared" ref="E55:E92" si="15">TRUNC(D55*C55,2)</f>
        <v>43.03</v>
      </c>
      <c r="F55" s="489">
        <f>0.9*2.1+2.296*0.84</f>
        <v>3.8186399999999998</v>
      </c>
      <c r="G55" s="489">
        <f t="shared" ref="G55" si="16">E55-F55</f>
        <v>39.211359999999999</v>
      </c>
    </row>
    <row r="56" spans="2:7" x14ac:dyDescent="0.25">
      <c r="B56" s="91" t="s">
        <v>26866</v>
      </c>
      <c r="C56" s="484">
        <v>3.02</v>
      </c>
      <c r="D56" s="91">
        <v>14.25</v>
      </c>
      <c r="E56" s="91">
        <f t="shared" si="15"/>
        <v>43.03</v>
      </c>
      <c r="F56" s="489">
        <f>0.9*2.1+2.296*0.84</f>
        <v>3.8186399999999998</v>
      </c>
      <c r="G56" s="489">
        <f t="shared" si="1"/>
        <v>39.211359999999999</v>
      </c>
    </row>
    <row r="57" spans="2:7" x14ac:dyDescent="0.25">
      <c r="B57" s="91" t="s">
        <v>26868</v>
      </c>
      <c r="C57" s="484">
        <v>3.02</v>
      </c>
      <c r="D57" s="91">
        <v>16.2</v>
      </c>
      <c r="E57" s="91">
        <f t="shared" si="15"/>
        <v>48.92</v>
      </c>
      <c r="F57" s="489">
        <f>3.128*0.84+0.9*2.1</f>
        <v>4.5175200000000002</v>
      </c>
      <c r="G57" s="489">
        <f t="shared" si="1"/>
        <v>44.402480000000004</v>
      </c>
    </row>
    <row r="58" spans="2:7" x14ac:dyDescent="0.25">
      <c r="B58" s="91" t="s">
        <v>26869</v>
      </c>
      <c r="C58" s="484">
        <v>3.02</v>
      </c>
      <c r="D58" s="91">
        <v>17.04</v>
      </c>
      <c r="E58" s="91">
        <f t="shared" si="15"/>
        <v>51.46</v>
      </c>
      <c r="F58" s="489">
        <f>3.544*0.84+0.9+2.1</f>
        <v>5.9769600000000001</v>
      </c>
      <c r="G58" s="489">
        <f t="shared" si="1"/>
        <v>45.483040000000003</v>
      </c>
    </row>
    <row r="59" spans="2:7" x14ac:dyDescent="0.25">
      <c r="B59" s="91" t="s">
        <v>26870</v>
      </c>
      <c r="C59" s="484">
        <v>3.02</v>
      </c>
      <c r="D59" s="91">
        <v>16.87</v>
      </c>
      <c r="E59" s="91">
        <f t="shared" si="15"/>
        <v>50.94</v>
      </c>
      <c r="F59" s="489">
        <f>2.92*0.84+0.9*2.1</f>
        <v>4.3428000000000004</v>
      </c>
      <c r="G59" s="489">
        <f t="shared" si="1"/>
        <v>46.597200000000001</v>
      </c>
    </row>
    <row r="60" spans="2:7" x14ac:dyDescent="0.25">
      <c r="B60" s="91" t="s">
        <v>26871</v>
      </c>
      <c r="C60" s="484">
        <v>3.02</v>
      </c>
      <c r="D60" s="91">
        <v>16.82</v>
      </c>
      <c r="E60" s="91">
        <f t="shared" si="15"/>
        <v>50.79</v>
      </c>
      <c r="F60" s="489">
        <f>0.9*2.1+2.712*0.84</f>
        <v>4.1680799999999998</v>
      </c>
      <c r="G60" s="489">
        <f t="shared" si="1"/>
        <v>46.621920000000003</v>
      </c>
    </row>
    <row r="61" spans="2:7" x14ac:dyDescent="0.25">
      <c r="B61" s="91" t="s">
        <v>26872</v>
      </c>
      <c r="C61" s="484">
        <v>3.02</v>
      </c>
      <c r="D61" s="91">
        <v>16.82</v>
      </c>
      <c r="E61" s="91">
        <f t="shared" si="15"/>
        <v>50.79</v>
      </c>
      <c r="F61" s="489">
        <f>0.9*2.1+2.712*0.84</f>
        <v>4.1680799999999998</v>
      </c>
      <c r="G61" s="489">
        <f t="shared" si="1"/>
        <v>46.621920000000003</v>
      </c>
    </row>
    <row r="62" spans="2:7" x14ac:dyDescent="0.25">
      <c r="B62" s="91" t="s">
        <v>26873</v>
      </c>
      <c r="C62" s="484">
        <v>3.02</v>
      </c>
      <c r="D62" s="91">
        <v>16.82</v>
      </c>
      <c r="E62" s="91">
        <f t="shared" si="15"/>
        <v>50.79</v>
      </c>
      <c r="F62" s="489">
        <f>0.9*2.1+2.712*0.84</f>
        <v>4.1680799999999998</v>
      </c>
      <c r="G62" s="489">
        <f t="shared" si="1"/>
        <v>46.621920000000003</v>
      </c>
    </row>
    <row r="63" spans="2:7" x14ac:dyDescent="0.25">
      <c r="B63" s="91" t="s">
        <v>26895</v>
      </c>
      <c r="C63" s="484">
        <v>3</v>
      </c>
      <c r="D63" s="91">
        <v>14.6</v>
      </c>
      <c r="E63" s="91">
        <f t="shared" si="15"/>
        <v>43.8</v>
      </c>
      <c r="F63" s="91">
        <f>0.99*2.1+2.3</f>
        <v>4.3789999999999996</v>
      </c>
      <c r="G63" s="489">
        <f t="shared" si="1"/>
        <v>39.420999999999999</v>
      </c>
    </row>
    <row r="64" spans="2:7" x14ac:dyDescent="0.25">
      <c r="B64" s="91" t="s">
        <v>26896</v>
      </c>
      <c r="C64" s="484">
        <v>3</v>
      </c>
      <c r="D64" s="91">
        <v>20.9</v>
      </c>
      <c r="E64" s="91">
        <f t="shared" si="15"/>
        <v>62.7</v>
      </c>
      <c r="F64" s="91">
        <f>2+0.9*2.1</f>
        <v>3.89</v>
      </c>
      <c r="G64" s="489">
        <f t="shared" si="1"/>
        <v>58.81</v>
      </c>
    </row>
    <row r="65" spans="2:9" x14ac:dyDescent="0.25">
      <c r="B65" s="91" t="s">
        <v>26897</v>
      </c>
      <c r="C65" s="484">
        <v>3</v>
      </c>
      <c r="D65" s="91">
        <v>15.6</v>
      </c>
      <c r="E65" s="91">
        <f t="shared" si="15"/>
        <v>46.8</v>
      </c>
      <c r="F65" s="91">
        <f>0.9*2.1+0.8*0.6</f>
        <v>2.37</v>
      </c>
      <c r="G65" s="489">
        <f t="shared" si="1"/>
        <v>44.43</v>
      </c>
    </row>
    <row r="66" spans="2:9" x14ac:dyDescent="0.25">
      <c r="B66" s="91" t="s">
        <v>26898</v>
      </c>
      <c r="C66" s="484">
        <v>3</v>
      </c>
      <c r="D66" s="91">
        <v>23.63</v>
      </c>
      <c r="E66" s="91">
        <f t="shared" si="15"/>
        <v>70.89</v>
      </c>
      <c r="F66" s="91">
        <f>1.4*2.1*4+0.6*0.6+0.8*2.1*2</f>
        <v>15.48</v>
      </c>
      <c r="G66" s="489">
        <f t="shared" si="1"/>
        <v>55.41</v>
      </c>
    </row>
    <row r="67" spans="2:9" x14ac:dyDescent="0.25">
      <c r="B67" s="91" t="s">
        <v>26899</v>
      </c>
      <c r="C67" s="484">
        <v>3</v>
      </c>
      <c r="D67" s="91">
        <v>11</v>
      </c>
      <c r="E67" s="91">
        <f t="shared" si="15"/>
        <v>33</v>
      </c>
      <c r="F67" s="91">
        <f>0.8*2.1*2</f>
        <v>3.3600000000000003</v>
      </c>
      <c r="G67" s="489">
        <f t="shared" si="1"/>
        <v>29.64</v>
      </c>
    </row>
    <row r="68" spans="2:9" x14ac:dyDescent="0.25">
      <c r="B68" s="91" t="s">
        <v>26900</v>
      </c>
      <c r="C68" s="484">
        <v>3</v>
      </c>
      <c r="D68" s="91">
        <v>11</v>
      </c>
      <c r="E68" s="91">
        <f t="shared" si="15"/>
        <v>33</v>
      </c>
      <c r="F68" s="91">
        <f>0.8*2.1*2</f>
        <v>3.3600000000000003</v>
      </c>
      <c r="G68" s="489">
        <f t="shared" si="1"/>
        <v>29.64</v>
      </c>
    </row>
    <row r="69" spans="2:9" x14ac:dyDescent="0.25">
      <c r="B69" s="91" t="s">
        <v>26901</v>
      </c>
      <c r="C69" s="484">
        <v>3</v>
      </c>
      <c r="D69" s="91">
        <v>19.850000000000001</v>
      </c>
      <c r="E69" s="91">
        <f t="shared" si="15"/>
        <v>59.55</v>
      </c>
      <c r="F69" s="91">
        <f>0.8*2.1*2+0.9*2.1*3</f>
        <v>9.0300000000000011</v>
      </c>
      <c r="G69" s="489">
        <f t="shared" si="1"/>
        <v>50.519999999999996</v>
      </c>
    </row>
    <row r="70" spans="2:9" x14ac:dyDescent="0.25">
      <c r="B70" s="91" t="s">
        <v>26902</v>
      </c>
      <c r="C70" s="484">
        <v>3</v>
      </c>
      <c r="D70" s="91">
        <v>16.64</v>
      </c>
      <c r="E70" s="91">
        <f t="shared" si="15"/>
        <v>49.92</v>
      </c>
      <c r="F70" s="91">
        <f>0.4*0.6*4+0.9*2.1</f>
        <v>2.85</v>
      </c>
      <c r="G70" s="489">
        <f t="shared" si="1"/>
        <v>47.07</v>
      </c>
    </row>
    <row r="71" spans="2:9" x14ac:dyDescent="0.25">
      <c r="B71" s="91" t="s">
        <v>26903</v>
      </c>
      <c r="C71" s="484">
        <v>3</v>
      </c>
      <c r="D71" s="91">
        <v>17.84</v>
      </c>
      <c r="E71" s="91">
        <f t="shared" si="15"/>
        <v>53.52</v>
      </c>
      <c r="F71" s="91">
        <f>0.4*0.6*5+0.9*2.1*2</f>
        <v>4.9800000000000004</v>
      </c>
      <c r="G71" s="489">
        <f t="shared" si="1"/>
        <v>48.540000000000006</v>
      </c>
    </row>
    <row r="72" spans="2:9" x14ac:dyDescent="0.25">
      <c r="B72" s="91" t="s">
        <v>26904</v>
      </c>
      <c r="C72" s="484">
        <v>3</v>
      </c>
      <c r="D72" s="91">
        <v>10</v>
      </c>
      <c r="E72" s="91">
        <f t="shared" si="15"/>
        <v>30</v>
      </c>
      <c r="F72" s="91">
        <f>1.4*2.1*2</f>
        <v>5.88</v>
      </c>
      <c r="G72" s="489">
        <f t="shared" si="1"/>
        <v>24.12</v>
      </c>
    </row>
    <row r="73" spans="2:9" x14ac:dyDescent="0.25">
      <c r="B73" s="91" t="s">
        <v>26905</v>
      </c>
      <c r="C73" s="484">
        <v>3</v>
      </c>
      <c r="D73" s="91">
        <v>24.3</v>
      </c>
      <c r="E73" s="91">
        <f t="shared" si="15"/>
        <v>72.900000000000006</v>
      </c>
      <c r="F73" s="91">
        <f>1.4*2.1*5+0.9*2.1*2+0.4*0.6*2</f>
        <v>18.96</v>
      </c>
      <c r="G73" s="489">
        <f t="shared" si="1"/>
        <v>53.940000000000005</v>
      </c>
    </row>
    <row r="74" spans="2:9" x14ac:dyDescent="0.25">
      <c r="B74" s="91" t="s">
        <v>26906</v>
      </c>
      <c r="C74" s="484">
        <v>3</v>
      </c>
      <c r="D74" s="91">
        <v>33.24</v>
      </c>
      <c r="E74" s="91">
        <f t="shared" si="15"/>
        <v>99.72</v>
      </c>
      <c r="F74" s="91">
        <f>1.4*2.1*4+0.4*0.6+0.8*2.1+0.9*2.1</f>
        <v>15.57</v>
      </c>
      <c r="G74" s="489">
        <f t="shared" si="1"/>
        <v>84.15</v>
      </c>
      <c r="I74">
        <v>201.88</v>
      </c>
    </row>
    <row r="75" spans="2:9" x14ac:dyDescent="0.25">
      <c r="B75" s="91" t="s">
        <v>26907</v>
      </c>
      <c r="C75" s="484">
        <v>3</v>
      </c>
      <c r="D75" s="91">
        <v>25.9</v>
      </c>
      <c r="E75" s="91">
        <f t="shared" si="15"/>
        <v>77.7</v>
      </c>
      <c r="F75" s="91">
        <f>1.4*2.1*7</f>
        <v>20.58</v>
      </c>
      <c r="G75" s="489">
        <f t="shared" si="1"/>
        <v>57.120000000000005</v>
      </c>
    </row>
    <row r="76" spans="2:9" x14ac:dyDescent="0.25">
      <c r="B76" s="91" t="s">
        <v>26908</v>
      </c>
      <c r="C76" s="484">
        <v>3</v>
      </c>
      <c r="D76" s="91">
        <v>20</v>
      </c>
      <c r="E76" s="91">
        <f t="shared" si="15"/>
        <v>60</v>
      </c>
      <c r="F76" s="91">
        <f>1.4*2.1*4+0.9*2.1*2+0.4*0.6*2</f>
        <v>16.02</v>
      </c>
      <c r="G76" s="489">
        <f t="shared" si="1"/>
        <v>43.980000000000004</v>
      </c>
    </row>
    <row r="77" spans="2:9" x14ac:dyDescent="0.25">
      <c r="B77" s="91" t="s">
        <v>26909</v>
      </c>
      <c r="C77" s="484">
        <v>3.02</v>
      </c>
      <c r="D77" s="91">
        <v>14.8</v>
      </c>
      <c r="E77" s="91">
        <f t="shared" si="15"/>
        <v>44.69</v>
      </c>
      <c r="F77" s="489">
        <f>1.4*2.1+2.088*0.84</f>
        <v>4.6939200000000003</v>
      </c>
      <c r="G77" s="489">
        <f t="shared" si="1"/>
        <v>39.996079999999999</v>
      </c>
    </row>
    <row r="78" spans="2:9" x14ac:dyDescent="0.25">
      <c r="B78" s="91" t="s">
        <v>26910</v>
      </c>
      <c r="C78" s="484">
        <v>3.02</v>
      </c>
      <c r="D78" s="91">
        <v>14.8</v>
      </c>
      <c r="E78" s="91">
        <f t="shared" si="15"/>
        <v>44.69</v>
      </c>
      <c r="F78" s="489">
        <f>1.4*2.1+2.088*0.84</f>
        <v>4.6939200000000003</v>
      </c>
      <c r="G78" s="489">
        <f t="shared" si="1"/>
        <v>39.996079999999999</v>
      </c>
    </row>
    <row r="79" spans="2:9" x14ac:dyDescent="0.25">
      <c r="B79" s="91" t="s">
        <v>26911</v>
      </c>
      <c r="C79" s="484">
        <v>3.02</v>
      </c>
      <c r="D79" s="91">
        <v>15.04</v>
      </c>
      <c r="E79" s="91">
        <f t="shared" si="15"/>
        <v>45.42</v>
      </c>
      <c r="F79" s="91">
        <f>1.4*2.1+2.296*0.84</f>
        <v>4.8686399999999992</v>
      </c>
      <c r="G79" s="489">
        <f t="shared" si="1"/>
        <v>40.551360000000003</v>
      </c>
    </row>
    <row r="80" spans="2:9" x14ac:dyDescent="0.25">
      <c r="B80" s="91" t="s">
        <v>26912</v>
      </c>
      <c r="C80" s="484">
        <v>3</v>
      </c>
      <c r="D80" s="91">
        <v>15</v>
      </c>
      <c r="E80" s="91">
        <f t="shared" si="15"/>
        <v>45</v>
      </c>
      <c r="F80" s="91">
        <f>1.4*2.1</f>
        <v>2.94</v>
      </c>
      <c r="G80" s="489">
        <f t="shared" si="1"/>
        <v>42.06</v>
      </c>
    </row>
    <row r="81" spans="2:9" x14ac:dyDescent="0.25">
      <c r="B81" s="91" t="s">
        <v>26913</v>
      </c>
      <c r="C81" s="484">
        <v>3</v>
      </c>
      <c r="D81" s="91">
        <v>19</v>
      </c>
      <c r="E81" s="91">
        <f t="shared" si="15"/>
        <v>57</v>
      </c>
      <c r="F81" s="91">
        <f t="shared" ref="F81:F82" si="17">1.4*2.1</f>
        <v>2.94</v>
      </c>
      <c r="G81" s="489">
        <f t="shared" si="1"/>
        <v>54.06</v>
      </c>
      <c r="I81">
        <v>213.91</v>
      </c>
    </row>
    <row r="82" spans="2:9" x14ac:dyDescent="0.25">
      <c r="B82" s="91" t="s">
        <v>26914</v>
      </c>
      <c r="C82" s="484">
        <v>3</v>
      </c>
      <c r="D82" s="91">
        <v>14.7</v>
      </c>
      <c r="E82" s="91">
        <f t="shared" si="15"/>
        <v>44.1</v>
      </c>
      <c r="F82" s="91">
        <f t="shared" si="17"/>
        <v>2.94</v>
      </c>
      <c r="G82" s="489">
        <f t="shared" si="1"/>
        <v>41.160000000000004</v>
      </c>
    </row>
    <row r="83" spans="2:9" x14ac:dyDescent="0.25">
      <c r="B83" s="91" t="s">
        <v>26915</v>
      </c>
      <c r="C83" s="484">
        <v>3</v>
      </c>
      <c r="D83" s="91">
        <v>7.8</v>
      </c>
      <c r="E83" s="91">
        <f t="shared" si="15"/>
        <v>23.4</v>
      </c>
      <c r="F83" s="91">
        <f>0.9*2.1+1.5*0.6</f>
        <v>2.79</v>
      </c>
      <c r="G83" s="489">
        <f t="shared" si="1"/>
        <v>20.61</v>
      </c>
    </row>
    <row r="84" spans="2:9" x14ac:dyDescent="0.25">
      <c r="B84" s="91" t="s">
        <v>26916</v>
      </c>
      <c r="C84" s="484">
        <v>3</v>
      </c>
      <c r="D84" s="91">
        <v>9.8000000000000007</v>
      </c>
      <c r="E84" s="91">
        <f t="shared" si="15"/>
        <v>29.4</v>
      </c>
      <c r="F84" s="91">
        <f>0.9*2.1*2</f>
        <v>3.7800000000000002</v>
      </c>
      <c r="G84" s="489">
        <f t="shared" ref="G84:G92" si="18">E84-F84</f>
        <v>25.619999999999997</v>
      </c>
    </row>
    <row r="85" spans="2:9" x14ac:dyDescent="0.25">
      <c r="B85" s="91" t="s">
        <v>26917</v>
      </c>
      <c r="C85" s="484">
        <v>3</v>
      </c>
      <c r="D85" s="91">
        <v>17.899999999999999</v>
      </c>
      <c r="E85" s="91">
        <f t="shared" si="15"/>
        <v>53.7</v>
      </c>
      <c r="F85" s="91">
        <f>0.9*2.1*2+0.8*2.1</f>
        <v>5.4600000000000009</v>
      </c>
      <c r="G85" s="489">
        <f t="shared" si="18"/>
        <v>48.24</v>
      </c>
      <c r="I85">
        <v>175.53</v>
      </c>
    </row>
    <row r="86" spans="2:9" x14ac:dyDescent="0.25">
      <c r="B86" s="91" t="s">
        <v>26918</v>
      </c>
      <c r="C86" s="484">
        <v>3</v>
      </c>
      <c r="D86" s="91">
        <v>11</v>
      </c>
      <c r="E86" s="91">
        <f t="shared" si="15"/>
        <v>33</v>
      </c>
      <c r="F86" s="91">
        <f>0.9*2.1</f>
        <v>1.8900000000000001</v>
      </c>
      <c r="G86" s="489">
        <f t="shared" si="18"/>
        <v>31.11</v>
      </c>
    </row>
    <row r="87" spans="2:9" x14ac:dyDescent="0.25">
      <c r="B87" s="91" t="s">
        <v>26919</v>
      </c>
      <c r="C87" s="484">
        <v>3</v>
      </c>
      <c r="D87" s="91">
        <v>10</v>
      </c>
      <c r="E87" s="91">
        <f t="shared" si="15"/>
        <v>30</v>
      </c>
      <c r="F87" s="91">
        <f t="shared" ref="F87:F89" si="19">0.9*2.1</f>
        <v>1.8900000000000001</v>
      </c>
      <c r="G87" s="489">
        <f t="shared" si="18"/>
        <v>28.11</v>
      </c>
    </row>
    <row r="88" spans="2:9" x14ac:dyDescent="0.25">
      <c r="B88" s="91" t="s">
        <v>26920</v>
      </c>
      <c r="C88" s="484">
        <v>3</v>
      </c>
      <c r="D88" s="91">
        <v>10</v>
      </c>
      <c r="E88" s="91">
        <f t="shared" si="15"/>
        <v>30</v>
      </c>
      <c r="F88" s="91">
        <f t="shared" si="19"/>
        <v>1.8900000000000001</v>
      </c>
      <c r="G88" s="489">
        <f t="shared" si="18"/>
        <v>28.11</v>
      </c>
      <c r="I88">
        <v>83.16</v>
      </c>
    </row>
    <row r="89" spans="2:9" x14ac:dyDescent="0.25">
      <c r="B89" s="91" t="s">
        <v>26921</v>
      </c>
      <c r="C89" s="484">
        <v>3</v>
      </c>
      <c r="D89" s="91">
        <v>10</v>
      </c>
      <c r="E89" s="91">
        <f t="shared" si="15"/>
        <v>30</v>
      </c>
      <c r="F89" s="91">
        <f t="shared" si="19"/>
        <v>1.8900000000000001</v>
      </c>
      <c r="G89" s="489">
        <f t="shared" si="18"/>
        <v>28.11</v>
      </c>
    </row>
    <row r="90" spans="2:9" x14ac:dyDescent="0.25">
      <c r="B90" s="91" t="s">
        <v>26923</v>
      </c>
      <c r="C90" s="484">
        <v>3.02</v>
      </c>
      <c r="D90" s="91">
        <v>12.9</v>
      </c>
      <c r="E90" s="91">
        <f t="shared" si="15"/>
        <v>38.950000000000003</v>
      </c>
      <c r="F90" s="487">
        <f>0.8*2.1*2</f>
        <v>3.3600000000000003</v>
      </c>
      <c r="G90" s="489">
        <f t="shared" si="18"/>
        <v>35.590000000000003</v>
      </c>
    </row>
    <row r="91" spans="2:9" x14ac:dyDescent="0.25">
      <c r="B91" s="91" t="s">
        <v>26922</v>
      </c>
      <c r="C91" s="484">
        <v>3.02</v>
      </c>
      <c r="D91" s="91">
        <v>13.7</v>
      </c>
      <c r="E91" s="91">
        <f t="shared" si="15"/>
        <v>41.37</v>
      </c>
      <c r="F91" s="487">
        <f>0.8*2.1*2</f>
        <v>3.3600000000000003</v>
      </c>
      <c r="G91" s="489">
        <f t="shared" si="18"/>
        <v>38.01</v>
      </c>
    </row>
    <row r="92" spans="2:9" x14ac:dyDescent="0.25">
      <c r="B92" s="91" t="s">
        <v>26924</v>
      </c>
      <c r="C92" s="484">
        <v>3</v>
      </c>
      <c r="D92" s="91">
        <v>258.08999999999997</v>
      </c>
      <c r="E92" s="91">
        <f t="shared" si="15"/>
        <v>774.27</v>
      </c>
      <c r="F92" s="489">
        <f>0.9*2.1*4+1.5*0.6+1.5+1.4*2.1*2+2*2.1*2+1.87*2.92+2.72*2.92*8*2+1.5+1.6*2+0.6*0.6*2+1.4*2.1*2+2.712*0.84*3+2.92*0.84+3.544*0.84+3.128*0.84+2.296*0.84*2+4.1*1.6+2.3+2+2.296*0.84+2.088*0.84*2+1.4*2*2.1+1.6*2.1</f>
        <v>212.36407999999997</v>
      </c>
      <c r="G92" s="489">
        <f t="shared" si="18"/>
        <v>561.90592000000004</v>
      </c>
      <c r="I92">
        <v>561.91</v>
      </c>
    </row>
    <row r="93" spans="2:9" x14ac:dyDescent="0.25">
      <c r="B93" s="685" t="s">
        <v>26189</v>
      </c>
      <c r="C93" s="685"/>
      <c r="D93" s="685"/>
      <c r="E93" s="457"/>
      <c r="F93" s="457"/>
      <c r="G93" s="457">
        <f>TRUNC(SUM(G4:G92),2)</f>
        <v>4773.08</v>
      </c>
    </row>
    <row r="95" spans="2:9" x14ac:dyDescent="0.25">
      <c r="C95" s="455"/>
      <c r="E95" s="455"/>
      <c r="F95" s="455"/>
    </row>
    <row r="96" spans="2:9" x14ac:dyDescent="0.25">
      <c r="B96" s="455"/>
      <c r="C96" s="7"/>
    </row>
    <row r="98" spans="2:2" x14ac:dyDescent="0.25">
      <c r="B98" s="458"/>
    </row>
    <row r="101" spans="2:2" x14ac:dyDescent="0.25">
      <c r="B101" s="459"/>
    </row>
    <row r="103" spans="2:2" x14ac:dyDescent="0.25">
      <c r="B103" s="459"/>
    </row>
    <row r="104" spans="2:2" x14ac:dyDescent="0.25">
      <c r="B104" s="459"/>
    </row>
    <row r="105" spans="2:2" x14ac:dyDescent="0.25">
      <c r="B105" s="458"/>
    </row>
    <row r="107" spans="2:2" x14ac:dyDescent="0.25">
      <c r="B107" s="459"/>
    </row>
    <row r="108" spans="2:2" x14ac:dyDescent="0.25">
      <c r="B108" s="459"/>
    </row>
    <row r="109" spans="2:2" x14ac:dyDescent="0.25">
      <c r="B109" s="458"/>
    </row>
    <row r="111" spans="2:2" x14ac:dyDescent="0.25">
      <c r="B111" s="459"/>
    </row>
    <row r="112" spans="2:2" x14ac:dyDescent="0.25">
      <c r="B112" s="459"/>
    </row>
    <row r="114" spans="2:3" x14ac:dyDescent="0.25">
      <c r="B114" s="459"/>
    </row>
    <row r="115" spans="2:3" x14ac:dyDescent="0.25">
      <c r="B115" s="459"/>
    </row>
    <row r="117" spans="2:3" x14ac:dyDescent="0.25">
      <c r="B117" s="459"/>
    </row>
    <row r="118" spans="2:3" x14ac:dyDescent="0.25">
      <c r="B118" s="459"/>
    </row>
    <row r="119" spans="2:3" x14ac:dyDescent="0.25">
      <c r="B119" s="458"/>
    </row>
    <row r="121" spans="2:3" x14ac:dyDescent="0.25">
      <c r="B121" s="459"/>
    </row>
    <row r="122" spans="2:3" x14ac:dyDescent="0.25">
      <c r="B122" s="459"/>
    </row>
    <row r="123" spans="2:3" x14ac:dyDescent="0.25">
      <c r="B123" s="458"/>
    </row>
    <row r="125" spans="2:3" x14ac:dyDescent="0.25">
      <c r="B125" s="459"/>
    </row>
    <row r="126" spans="2:3" x14ac:dyDescent="0.25">
      <c r="B126" s="459"/>
    </row>
    <row r="128" spans="2:3" x14ac:dyDescent="0.25">
      <c r="B128" s="459"/>
      <c r="C128" s="7"/>
    </row>
    <row r="129" spans="1:4" x14ac:dyDescent="0.25">
      <c r="B129" s="459"/>
      <c r="C129" s="7"/>
    </row>
    <row r="130" spans="1:4" x14ac:dyDescent="0.25">
      <c r="B130" s="458"/>
    </row>
    <row r="132" spans="1:4" x14ac:dyDescent="0.25">
      <c r="B132" s="460"/>
      <c r="C132" s="468"/>
    </row>
    <row r="137" spans="1:4" x14ac:dyDescent="0.25">
      <c r="A137" s="462"/>
      <c r="D137" s="462"/>
    </row>
    <row r="138" spans="1:4" x14ac:dyDescent="0.25">
      <c r="A138" s="462"/>
      <c r="D138" s="462"/>
    </row>
    <row r="139" spans="1:4" x14ac:dyDescent="0.25">
      <c r="A139" s="462"/>
      <c r="D139" s="462"/>
    </row>
    <row r="140" spans="1:4" x14ac:dyDescent="0.25">
      <c r="A140" s="462"/>
      <c r="D140" s="462"/>
    </row>
    <row r="141" spans="1:4" x14ac:dyDescent="0.25">
      <c r="A141" s="462"/>
      <c r="D141" s="462"/>
    </row>
    <row r="142" spans="1:4" x14ac:dyDescent="0.25">
      <c r="A142" s="462"/>
      <c r="D142" s="462"/>
    </row>
    <row r="143" spans="1:4" x14ac:dyDescent="0.25">
      <c r="A143" s="462"/>
      <c r="D143" s="462"/>
    </row>
    <row r="144" spans="1:4" x14ac:dyDescent="0.25">
      <c r="A144" s="462"/>
      <c r="D144" s="462"/>
    </row>
    <row r="145" spans="1:4" x14ac:dyDescent="0.25">
      <c r="A145" s="462"/>
      <c r="D145" s="462"/>
    </row>
  </sheetData>
  <mergeCells count="2">
    <mergeCell ref="B93:D93"/>
    <mergeCell ref="B1:G1"/>
  </mergeCells>
  <pageMargins left="0.51181102362204722" right="0.51181102362204722" top="0.86614173228346458" bottom="1.1811023622047245" header="0.31496062992125984" footer="0.31496062992125984"/>
  <pageSetup paperSize="9" scale="90" orientation="portrait" r:id="rId1"/>
  <headerFooter>
    <oddHeader>&amp;C&amp;G</oddHeader>
    <oddFooter>&amp;C&amp;G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AMD29"/>
  <sheetViews>
    <sheetView showGridLines="0" view="pageBreakPreview" zoomScale="60" zoomScaleNormal="100" workbookViewId="0">
      <selection activeCell="AE48" sqref="AE48"/>
    </sheetView>
  </sheetViews>
  <sheetFormatPr defaultColWidth="9.140625" defaultRowHeight="15.75" x14ac:dyDescent="0.25"/>
  <cols>
    <col min="1" max="1" width="9.140625" style="412"/>
    <col min="2" max="2" width="3.28515625" style="412" customWidth="1"/>
    <col min="3" max="3" width="1.85546875" style="412" customWidth="1"/>
    <col min="4" max="4" width="6.7109375" style="412" customWidth="1"/>
    <col min="5" max="5" width="5" style="412" customWidth="1"/>
    <col min="6" max="6" width="1.85546875" style="412" customWidth="1"/>
    <col min="7" max="7" width="8.28515625" style="412" bestFit="1" customWidth="1"/>
    <col min="8" max="8" width="12.5703125" style="412" bestFit="1" customWidth="1"/>
    <col min="9" max="9" width="9.5703125" style="412" customWidth="1"/>
    <col min="10" max="10" width="14.7109375" style="412" bestFit="1" customWidth="1"/>
    <col min="11" max="11" width="13" style="412" bestFit="1" customWidth="1"/>
    <col min="12" max="12" width="23" style="412" customWidth="1"/>
    <col min="13" max="13" width="9.5703125" style="412" hidden="1" customWidth="1"/>
    <col min="14" max="14" width="12.5703125" style="412" hidden="1" customWidth="1"/>
    <col min="15" max="15" width="8.7109375" style="412" hidden="1" customWidth="1"/>
    <col min="16" max="16" width="6.28515625" style="412" hidden="1" customWidth="1"/>
    <col min="17" max="17" width="15" style="412" hidden="1" customWidth="1"/>
    <col min="18" max="18" width="15.140625" style="412" hidden="1" customWidth="1"/>
    <col min="19" max="19" width="14.5703125" style="412" customWidth="1"/>
    <col min="20" max="20" width="13.7109375" style="412" customWidth="1"/>
    <col min="21" max="21" width="14.85546875" style="412" bestFit="1" customWidth="1"/>
    <col min="22" max="22" width="9.42578125" style="412" customWidth="1"/>
    <col min="23" max="23" width="4.85546875" style="412" customWidth="1"/>
    <col min="24" max="24" width="3" style="412" customWidth="1"/>
    <col min="25" max="25" width="6.7109375" style="412" customWidth="1"/>
    <col min="26" max="26" width="5.5703125" style="412" customWidth="1"/>
    <col min="27" max="27" width="3.7109375" style="412" customWidth="1"/>
    <col min="28" max="28" width="6.42578125" style="412" customWidth="1"/>
    <col min="29" max="29" width="11" style="412" customWidth="1"/>
    <col min="30" max="30" width="11.28515625" style="412" customWidth="1"/>
    <col min="31" max="1018" width="9.140625" style="412"/>
    <col min="1019" max="16384" width="9.140625" style="439"/>
  </cols>
  <sheetData>
    <row r="6" spans="2:29" ht="23.45" customHeight="1" x14ac:dyDescent="0.25">
      <c r="B6" s="772" t="s">
        <v>26713</v>
      </c>
      <c r="C6" s="773"/>
      <c r="D6" s="773"/>
      <c r="E6" s="773"/>
      <c r="F6" s="773"/>
      <c r="G6" s="773"/>
      <c r="H6" s="773"/>
      <c r="I6" s="773"/>
      <c r="J6" s="773"/>
      <c r="K6" s="773"/>
      <c r="L6" s="773"/>
      <c r="M6" s="773"/>
      <c r="N6" s="773"/>
      <c r="O6" s="773"/>
      <c r="P6" s="773"/>
      <c r="Q6" s="773"/>
      <c r="R6" s="775"/>
      <c r="S6" s="409"/>
      <c r="T6" s="409"/>
      <c r="U6" s="410"/>
      <c r="V6" s="411"/>
    </row>
    <row r="7" spans="2:29" ht="15" customHeight="1" x14ac:dyDescent="0.25">
      <c r="B7" s="776" t="s">
        <v>26690</v>
      </c>
      <c r="C7" s="777"/>
      <c r="D7" s="777"/>
      <c r="E7" s="777"/>
      <c r="F7" s="777"/>
      <c r="G7" s="778"/>
      <c r="H7" s="785" t="s">
        <v>26691</v>
      </c>
      <c r="I7" s="786" t="s">
        <v>26692</v>
      </c>
      <c r="J7" s="785" t="s">
        <v>26693</v>
      </c>
      <c r="K7" s="785" t="s">
        <v>26694</v>
      </c>
      <c r="L7" s="785" t="s">
        <v>26695</v>
      </c>
      <c r="M7" s="785" t="s">
        <v>26696</v>
      </c>
      <c r="N7" s="785" t="s">
        <v>26697</v>
      </c>
      <c r="O7" s="785"/>
      <c r="P7" s="785"/>
      <c r="Q7" s="785"/>
      <c r="R7" s="785"/>
      <c r="S7" s="413"/>
      <c r="T7" s="414"/>
      <c r="U7" s="413"/>
      <c r="V7" s="413"/>
    </row>
    <row r="8" spans="2:29" ht="15" customHeight="1" x14ac:dyDescent="0.25">
      <c r="B8" s="779"/>
      <c r="C8" s="780"/>
      <c r="D8" s="780"/>
      <c r="E8" s="780"/>
      <c r="F8" s="780"/>
      <c r="G8" s="781"/>
      <c r="H8" s="785"/>
      <c r="I8" s="786"/>
      <c r="J8" s="785"/>
      <c r="K8" s="785"/>
      <c r="L8" s="785"/>
      <c r="M8" s="785"/>
      <c r="N8" s="785"/>
      <c r="O8" s="787" t="s">
        <v>26698</v>
      </c>
      <c r="P8" s="788"/>
      <c r="Q8" s="789" t="s">
        <v>26699</v>
      </c>
      <c r="R8" s="789" t="s">
        <v>26700</v>
      </c>
      <c r="S8" s="415"/>
      <c r="T8" s="415"/>
      <c r="U8" s="415"/>
      <c r="V8" s="415"/>
    </row>
    <row r="9" spans="2:29" ht="63.75" customHeight="1" x14ac:dyDescent="0.25">
      <c r="B9" s="782"/>
      <c r="C9" s="783"/>
      <c r="D9" s="783"/>
      <c r="E9" s="783"/>
      <c r="F9" s="783"/>
      <c r="G9" s="784"/>
      <c r="H9" s="416" t="s">
        <v>26701</v>
      </c>
      <c r="I9" s="416" t="s">
        <v>26701</v>
      </c>
      <c r="J9" s="416" t="s">
        <v>26702</v>
      </c>
      <c r="K9" s="416" t="s">
        <v>26701</v>
      </c>
      <c r="L9" s="416" t="s">
        <v>26703</v>
      </c>
      <c r="M9" s="416" t="s">
        <v>26704</v>
      </c>
      <c r="N9" s="416" t="s">
        <v>26705</v>
      </c>
      <c r="O9" s="416" t="s">
        <v>26706</v>
      </c>
      <c r="P9" s="416" t="s">
        <v>26707</v>
      </c>
      <c r="Q9" s="789"/>
      <c r="R9" s="789"/>
      <c r="S9" s="415"/>
      <c r="T9" s="415"/>
      <c r="U9" s="415"/>
      <c r="V9" s="415"/>
    </row>
    <row r="10" spans="2:29" x14ac:dyDescent="0.25">
      <c r="B10" s="772" t="s">
        <v>26708</v>
      </c>
      <c r="C10" s="773"/>
      <c r="D10" s="773"/>
      <c r="E10" s="773"/>
      <c r="F10" s="773"/>
      <c r="G10" s="773"/>
      <c r="H10" s="773"/>
      <c r="I10" s="773"/>
      <c r="J10" s="773"/>
      <c r="K10" s="773"/>
      <c r="L10" s="773"/>
      <c r="M10" s="773"/>
      <c r="N10" s="773"/>
      <c r="O10" s="773"/>
      <c r="P10" s="773"/>
      <c r="Q10" s="773"/>
      <c r="R10" s="774"/>
      <c r="S10" s="411"/>
      <c r="T10" s="411"/>
      <c r="U10" s="411"/>
      <c r="V10" s="411"/>
    </row>
    <row r="11" spans="2:29" s="412" customFormat="1" x14ac:dyDescent="0.25">
      <c r="B11" s="764" t="s">
        <v>26710</v>
      </c>
      <c r="C11" s="765"/>
      <c r="D11" s="765"/>
      <c r="E11" s="765"/>
      <c r="F11" s="765"/>
      <c r="G11" s="766"/>
      <c r="H11" s="417">
        <f>128.42+33.52</f>
        <v>161.94</v>
      </c>
      <c r="I11" s="417">
        <f>J11/H11</f>
        <v>6.0402933185130303</v>
      </c>
      <c r="J11" s="417">
        <v>978.16510000000005</v>
      </c>
      <c r="K11" s="417">
        <v>0.15</v>
      </c>
      <c r="L11" s="440">
        <f>K11*J11</f>
        <v>146.72476499999999</v>
      </c>
      <c r="M11" s="418">
        <v>2.0625</v>
      </c>
      <c r="N11" s="417">
        <f>L11*M11</f>
        <v>302.61982781249998</v>
      </c>
      <c r="O11" s="417">
        <f>[17]DMT!F5</f>
        <v>5.17</v>
      </c>
      <c r="P11" s="417">
        <f>[17]DMT!G5</f>
        <v>0</v>
      </c>
      <c r="Q11" s="417">
        <f>N11*O11</f>
        <v>1564.5445097906249</v>
      </c>
      <c r="R11" s="417">
        <f>N11*P11</f>
        <v>0</v>
      </c>
      <c r="S11" s="419"/>
      <c r="T11" s="419"/>
      <c r="U11" s="419"/>
      <c r="V11" s="419"/>
      <c r="W11" s="420"/>
      <c r="X11" s="421"/>
      <c r="Y11" s="422"/>
      <c r="Z11" s="420"/>
      <c r="AA11" s="421"/>
      <c r="AB11" s="422"/>
      <c r="AC11" s="423"/>
    </row>
    <row r="12" spans="2:29" s="412" customFormat="1" x14ac:dyDescent="0.25">
      <c r="B12" s="764" t="s">
        <v>26711</v>
      </c>
      <c r="C12" s="765"/>
      <c r="D12" s="765"/>
      <c r="E12" s="765"/>
      <c r="F12" s="765"/>
      <c r="G12" s="766"/>
      <c r="H12" s="417"/>
      <c r="I12" s="417"/>
      <c r="J12" s="417">
        <f>5173.43-463.9-683.24-58.43</f>
        <v>3967.860000000001</v>
      </c>
      <c r="K12" s="417">
        <v>0.15</v>
      </c>
      <c r="L12" s="440">
        <f>K12*J12</f>
        <v>595.17900000000009</v>
      </c>
      <c r="M12" s="418">
        <v>2.0625</v>
      </c>
      <c r="N12" s="417">
        <f>L12*M12</f>
        <v>1227.5566875000002</v>
      </c>
      <c r="O12" s="417">
        <f>[17]DMT!F6</f>
        <v>0</v>
      </c>
      <c r="P12" s="417">
        <f>[17]DMT!G6</f>
        <v>0</v>
      </c>
      <c r="Q12" s="417">
        <f>N12*O12</f>
        <v>0</v>
      </c>
      <c r="R12" s="417">
        <f>N12*P12</f>
        <v>0</v>
      </c>
      <c r="S12" s="419"/>
      <c r="T12" s="419"/>
      <c r="U12" s="419"/>
      <c r="V12" s="419"/>
      <c r="W12" s="420"/>
      <c r="X12" s="421"/>
      <c r="Y12" s="422"/>
      <c r="Z12" s="420"/>
      <c r="AA12" s="421"/>
      <c r="AB12" s="422"/>
      <c r="AC12" s="423"/>
    </row>
    <row r="13" spans="2:29" s="412" customFormat="1" x14ac:dyDescent="0.25">
      <c r="B13" s="771"/>
      <c r="C13" s="771"/>
      <c r="D13" s="771"/>
      <c r="E13" s="771"/>
      <c r="F13" s="771"/>
      <c r="G13" s="771"/>
      <c r="H13" s="424">
        <f>SUM(H11)</f>
        <v>161.94</v>
      </c>
      <c r="I13" s="425"/>
      <c r="J13" s="424">
        <f>SUM(J11:J12)</f>
        <v>4946.0251000000007</v>
      </c>
      <c r="K13" s="425"/>
      <c r="L13" s="426">
        <f>SUM(L11:L12)</f>
        <v>741.90376500000002</v>
      </c>
      <c r="M13" s="427"/>
      <c r="N13" s="426">
        <f>SUM(N11:N11)</f>
        <v>302.61982781249998</v>
      </c>
      <c r="O13" s="428"/>
      <c r="P13" s="428"/>
      <c r="Q13" s="429">
        <f>SUM(Q11)</f>
        <v>1564.5445097906249</v>
      </c>
      <c r="R13" s="429">
        <f>SUM(R11)</f>
        <v>0</v>
      </c>
      <c r="S13" s="430"/>
      <c r="T13" s="419"/>
      <c r="U13" s="419"/>
      <c r="V13" s="419"/>
      <c r="W13" s="420"/>
      <c r="X13" s="421"/>
      <c r="Y13" s="422"/>
      <c r="Z13" s="420"/>
      <c r="AA13" s="421"/>
      <c r="AB13" s="422"/>
      <c r="AC13" s="423"/>
    </row>
    <row r="14" spans="2:29" s="412" customFormat="1" ht="22.5" customHeight="1" x14ac:dyDescent="0.25">
      <c r="B14" s="431"/>
      <c r="C14" s="432"/>
      <c r="D14" s="432"/>
      <c r="E14" s="432"/>
      <c r="F14" s="432"/>
      <c r="G14" s="432"/>
      <c r="H14" s="433"/>
      <c r="I14" s="433"/>
      <c r="J14" s="432"/>
      <c r="K14" s="433"/>
      <c r="L14" s="432"/>
      <c r="M14" s="433"/>
      <c r="N14" s="433"/>
      <c r="O14" s="433"/>
      <c r="P14" s="433"/>
      <c r="Q14" s="433"/>
      <c r="R14" s="434"/>
      <c r="S14" s="435"/>
      <c r="T14" s="435"/>
      <c r="U14" s="435"/>
      <c r="V14" s="435"/>
    </row>
    <row r="15" spans="2:29" s="412" customFormat="1" x14ac:dyDescent="0.25">
      <c r="B15" s="772" t="s">
        <v>26709</v>
      </c>
      <c r="C15" s="773"/>
      <c r="D15" s="773"/>
      <c r="E15" s="773"/>
      <c r="F15" s="773"/>
      <c r="G15" s="773"/>
      <c r="H15" s="773"/>
      <c r="I15" s="773"/>
      <c r="J15" s="773"/>
      <c r="K15" s="773"/>
      <c r="L15" s="773"/>
      <c r="M15" s="773"/>
      <c r="N15" s="773"/>
      <c r="O15" s="773"/>
      <c r="P15" s="773"/>
      <c r="Q15" s="773"/>
      <c r="R15" s="774"/>
      <c r="S15" s="411"/>
      <c r="T15"/>
      <c r="U15" s="436"/>
      <c r="V15" s="411"/>
    </row>
    <row r="16" spans="2:29" s="412" customFormat="1" x14ac:dyDescent="0.25">
      <c r="B16" s="764" t="s">
        <v>26710</v>
      </c>
      <c r="C16" s="765"/>
      <c r="D16" s="765"/>
      <c r="E16" s="765"/>
      <c r="F16" s="765"/>
      <c r="G16" s="766"/>
      <c r="H16" s="417">
        <f>H11</f>
        <v>161.94</v>
      </c>
      <c r="I16" s="417">
        <f>J16/H16</f>
        <v>6.0402933185130303</v>
      </c>
      <c r="J16" s="437">
        <f>J11</f>
        <v>978.16510000000005</v>
      </c>
      <c r="K16" s="437">
        <v>0.15</v>
      </c>
      <c r="L16" s="440">
        <f>K16*J16</f>
        <v>146.72476499999999</v>
      </c>
      <c r="M16" s="438">
        <v>2.0625</v>
      </c>
      <c r="N16" s="437">
        <f>L16*M16</f>
        <v>302.61982781249998</v>
      </c>
      <c r="O16" s="437">
        <f>O11</f>
        <v>5.17</v>
      </c>
      <c r="P16" s="437">
        <f>P11</f>
        <v>0</v>
      </c>
      <c r="Q16" s="437">
        <f>N16*O16</f>
        <v>1564.5445097906249</v>
      </c>
      <c r="R16" s="437">
        <f>N16*P16</f>
        <v>0</v>
      </c>
      <c r="S16" s="419"/>
      <c r="T16" s="419"/>
      <c r="U16" s="419"/>
      <c r="V16" s="419"/>
      <c r="W16" s="420"/>
      <c r="X16" s="421"/>
      <c r="Y16" s="422"/>
      <c r="Z16" s="420"/>
      <c r="AA16" s="421"/>
      <c r="AB16" s="422"/>
      <c r="AC16" s="423"/>
    </row>
    <row r="17" spans="2:29" s="412" customFormat="1" x14ac:dyDescent="0.25">
      <c r="B17" s="764" t="s">
        <v>26711</v>
      </c>
      <c r="C17" s="765"/>
      <c r="D17" s="765"/>
      <c r="E17" s="765"/>
      <c r="F17" s="765"/>
      <c r="G17" s="766"/>
      <c r="H17" s="417"/>
      <c r="I17" s="417"/>
      <c r="J17" s="417">
        <f>J12</f>
        <v>3967.860000000001</v>
      </c>
      <c r="K17" s="417">
        <v>0.15</v>
      </c>
      <c r="L17" s="440">
        <f>K17*J17</f>
        <v>595.17900000000009</v>
      </c>
      <c r="M17" s="418">
        <v>2.0625</v>
      </c>
      <c r="N17" s="417">
        <f>L17*M17</f>
        <v>1227.5566875000002</v>
      </c>
      <c r="O17" s="417">
        <f>[17]DMT!F11</f>
        <v>0</v>
      </c>
      <c r="P17" s="417">
        <f>[17]DMT!G11</f>
        <v>0</v>
      </c>
      <c r="Q17" s="417">
        <f>N17*O17</f>
        <v>0</v>
      </c>
      <c r="R17" s="417">
        <f>N17*P17</f>
        <v>0</v>
      </c>
      <c r="S17" s="419"/>
      <c r="T17" s="419"/>
      <c r="U17" s="419"/>
      <c r="V17" s="419"/>
      <c r="W17" s="420"/>
      <c r="X17" s="421"/>
      <c r="Y17" s="422"/>
      <c r="Z17" s="420"/>
      <c r="AA17" s="421"/>
      <c r="AB17" s="422"/>
      <c r="AC17" s="423"/>
    </row>
    <row r="18" spans="2:29" s="412" customFormat="1" x14ac:dyDescent="0.25">
      <c r="B18" s="767"/>
      <c r="C18" s="767"/>
      <c r="D18" s="767"/>
      <c r="E18" s="767"/>
      <c r="F18" s="767"/>
      <c r="G18" s="767"/>
      <c r="H18" s="424">
        <f>SUM(H11:H11)</f>
        <v>161.94</v>
      </c>
      <c r="I18" s="425"/>
      <c r="J18" s="424">
        <f>SUM(J16:J17)</f>
        <v>4946.0251000000007</v>
      </c>
      <c r="K18" s="425"/>
      <c r="L18" s="426">
        <f>SUM(L16:L17)</f>
        <v>741.90376500000002</v>
      </c>
      <c r="M18" s="427"/>
      <c r="N18" s="426">
        <f>SUM(N16:N16)</f>
        <v>302.61982781249998</v>
      </c>
      <c r="O18" s="428"/>
      <c r="P18" s="428"/>
      <c r="Q18" s="429">
        <f>SUM(Q16:Q16)</f>
        <v>1564.5445097906249</v>
      </c>
      <c r="R18" s="429">
        <f>SUM(R16:R16)</f>
        <v>0</v>
      </c>
      <c r="S18" s="430"/>
      <c r="T18" s="419"/>
      <c r="U18" s="419"/>
      <c r="V18" s="419"/>
      <c r="W18" s="420"/>
      <c r="X18" s="421"/>
      <c r="Y18" s="422"/>
      <c r="Z18" s="420"/>
      <c r="AA18" s="421"/>
      <c r="AB18" s="422"/>
      <c r="AC18" s="423"/>
    </row>
    <row r="19" spans="2:29" s="412" customFormat="1" ht="22.5" customHeight="1" x14ac:dyDescent="0.25">
      <c r="S19" s="435"/>
      <c r="T19" s="435"/>
      <c r="U19" s="435"/>
      <c r="V19" s="435"/>
    </row>
    <row r="21" spans="2:29" s="412" customFormat="1" x14ac:dyDescent="0.25">
      <c r="B21" s="772" t="s">
        <v>26714</v>
      </c>
      <c r="C21" s="773"/>
      <c r="D21" s="773"/>
      <c r="E21" s="773"/>
      <c r="F21" s="773"/>
      <c r="G21" s="773"/>
      <c r="H21" s="773"/>
      <c r="I21" s="773"/>
      <c r="J21" s="773"/>
      <c r="K21" s="773"/>
      <c r="L21" s="773"/>
      <c r="M21" s="773"/>
      <c r="N21" s="773"/>
      <c r="O21" s="773"/>
      <c r="P21" s="773"/>
      <c r="Q21" s="773"/>
      <c r="R21" s="774"/>
      <c r="S21" s="411"/>
      <c r="T21"/>
      <c r="U21" s="436"/>
      <c r="V21" s="411"/>
    </row>
    <row r="22" spans="2:29" x14ac:dyDescent="0.25">
      <c r="B22" s="764" t="s">
        <v>26710</v>
      </c>
      <c r="C22" s="765"/>
      <c r="D22" s="765"/>
      <c r="E22" s="765"/>
      <c r="F22" s="765"/>
      <c r="G22" s="766"/>
      <c r="H22" s="417">
        <f>H16</f>
        <v>161.94</v>
      </c>
      <c r="I22" s="417">
        <f>J22/H22</f>
        <v>6.0402933185130303</v>
      </c>
      <c r="J22" s="437">
        <f>J16</f>
        <v>978.16510000000005</v>
      </c>
      <c r="K22" s="437"/>
      <c r="L22" s="440"/>
    </row>
    <row r="23" spans="2:29" x14ac:dyDescent="0.25">
      <c r="B23" s="764" t="s">
        <v>26711</v>
      </c>
      <c r="C23" s="765"/>
      <c r="D23" s="765"/>
      <c r="E23" s="765"/>
      <c r="F23" s="765"/>
      <c r="G23" s="766"/>
      <c r="H23" s="417"/>
      <c r="I23" s="417"/>
      <c r="J23" s="417">
        <f>J17</f>
        <v>3967.860000000001</v>
      </c>
      <c r="K23" s="417"/>
      <c r="L23" s="440"/>
    </row>
    <row r="24" spans="2:29" x14ac:dyDescent="0.25">
      <c r="B24" s="767"/>
      <c r="C24" s="767"/>
      <c r="D24" s="767"/>
      <c r="E24" s="767"/>
      <c r="F24" s="767"/>
      <c r="G24" s="767"/>
      <c r="H24" s="424">
        <f>SUM(H16:H16)</f>
        <v>161.94</v>
      </c>
      <c r="I24" s="425"/>
      <c r="J24" s="424">
        <f>SUM(J22:J23)</f>
        <v>4946.0251000000007</v>
      </c>
      <c r="K24" s="425"/>
      <c r="L24" s="426"/>
    </row>
    <row r="25" spans="2:29" s="412" customFormat="1" x14ac:dyDescent="0.25">
      <c r="B25" s="768" t="s">
        <v>26712</v>
      </c>
      <c r="C25" s="769"/>
      <c r="D25" s="769"/>
      <c r="E25" s="769"/>
      <c r="F25" s="769"/>
      <c r="G25" s="769"/>
      <c r="H25" s="769"/>
      <c r="I25" s="769"/>
      <c r="J25" s="769"/>
      <c r="K25" s="769"/>
      <c r="L25" s="769"/>
      <c r="M25" s="769"/>
      <c r="N25" s="769"/>
      <c r="O25" s="769"/>
      <c r="P25" s="769"/>
      <c r="Q25" s="769"/>
      <c r="R25" s="770"/>
    </row>
    <row r="29" spans="2:29" s="412" customFormat="1" x14ac:dyDescent="0.25"/>
  </sheetData>
  <mergeCells count="26">
    <mergeCell ref="B12:G12"/>
    <mergeCell ref="B6:R6"/>
    <mergeCell ref="B7:G9"/>
    <mergeCell ref="H7:H8"/>
    <mergeCell ref="I7:I8"/>
    <mergeCell ref="J7:J8"/>
    <mergeCell ref="K7:K8"/>
    <mergeCell ref="L7:L8"/>
    <mergeCell ref="M7:M8"/>
    <mergeCell ref="N7:N8"/>
    <mergeCell ref="O7:R7"/>
    <mergeCell ref="O8:P8"/>
    <mergeCell ref="Q8:Q9"/>
    <mergeCell ref="R8:R9"/>
    <mergeCell ref="B10:R10"/>
    <mergeCell ref="B11:G11"/>
    <mergeCell ref="B22:G22"/>
    <mergeCell ref="B23:G23"/>
    <mergeCell ref="B24:G24"/>
    <mergeCell ref="B25:R25"/>
    <mergeCell ref="B13:G13"/>
    <mergeCell ref="B15:R15"/>
    <mergeCell ref="B16:G16"/>
    <mergeCell ref="B17:G17"/>
    <mergeCell ref="B18:G18"/>
    <mergeCell ref="B21:R21"/>
  </mergeCells>
  <printOptions horizontalCentered="1"/>
  <pageMargins left="0.39370078740157483" right="0.39370078740157483" top="1.1811023622047245" bottom="0.27559055118110237" header="0.11811023622047245" footer="0.51181102362204722"/>
  <pageSetup paperSize="9" firstPageNumber="0" orientation="landscape" r:id="rId1"/>
  <headerFooter>
    <oddHeader>&amp;C&amp;13&amp;G</oddHeader>
    <oddFooter>&amp;C&amp;G</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workbookViewId="0">
      <selection activeCell="H21" sqref="H21"/>
    </sheetView>
  </sheetViews>
  <sheetFormatPr defaultRowHeight="15" x14ac:dyDescent="0.25"/>
  <cols>
    <col min="2" max="2" width="26.85546875" bestFit="1" customWidth="1"/>
    <col min="3" max="3" width="10.85546875" style="404" customWidth="1"/>
    <col min="4" max="4" width="14.85546875" bestFit="1" customWidth="1"/>
    <col min="5" max="5" width="13.140625" customWidth="1"/>
  </cols>
  <sheetData>
    <row r="1" spans="2:6" x14ac:dyDescent="0.25">
      <c r="B1" s="790"/>
      <c r="C1" s="790"/>
      <c r="E1" s="790"/>
      <c r="F1" s="790"/>
    </row>
    <row r="2" spans="2:6" x14ac:dyDescent="0.25">
      <c r="B2" s="380" t="s">
        <v>26159</v>
      </c>
      <c r="C2" s="380" t="s">
        <v>26309</v>
      </c>
      <c r="D2" s="91" t="s">
        <v>26197</v>
      </c>
      <c r="E2" s="380" t="s">
        <v>26804</v>
      </c>
      <c r="F2" s="455"/>
    </row>
    <row r="3" spans="2:6" x14ac:dyDescent="0.25">
      <c r="B3" s="55"/>
      <c r="C3" s="406">
        <v>0.2</v>
      </c>
      <c r="D3" s="91">
        <f>5.64+5.64+5.64+5.64+7.5+7.5+7.5+7.5</f>
        <v>52.56</v>
      </c>
      <c r="E3" s="91">
        <f>TRUNC(D3*C3,2)</f>
        <v>10.51</v>
      </c>
    </row>
    <row r="5" spans="2:6" x14ac:dyDescent="0.25">
      <c r="B5" s="456"/>
      <c r="C5" s="403">
        <v>3.87</v>
      </c>
      <c r="D5" s="91">
        <f>26.63+13.25</f>
        <v>39.879999999999995</v>
      </c>
      <c r="E5" s="91">
        <f t="shared" ref="E5:E9" si="0">TRUNC(D5*C5,2)</f>
        <v>154.33000000000001</v>
      </c>
    </row>
    <row r="6" spans="2:6" x14ac:dyDescent="0.25">
      <c r="B6" s="91"/>
      <c r="C6" s="403">
        <v>3.22</v>
      </c>
      <c r="D6" s="91">
        <f>318.9/2</f>
        <v>159.44999999999999</v>
      </c>
      <c r="E6" s="91">
        <f t="shared" si="0"/>
        <v>513.41999999999996</v>
      </c>
    </row>
    <row r="7" spans="2:6" x14ac:dyDescent="0.25">
      <c r="B7" s="91"/>
      <c r="C7" s="403">
        <v>3.8</v>
      </c>
      <c r="D7" s="91">
        <v>1.76</v>
      </c>
      <c r="E7" s="91">
        <f t="shared" si="0"/>
        <v>6.68</v>
      </c>
    </row>
    <row r="8" spans="2:6" x14ac:dyDescent="0.25">
      <c r="B8" s="91"/>
      <c r="C8" s="403">
        <v>2.8</v>
      </c>
      <c r="D8" s="91">
        <v>23.69</v>
      </c>
      <c r="E8" s="91">
        <f t="shared" si="0"/>
        <v>66.33</v>
      </c>
    </row>
    <row r="9" spans="2:6" x14ac:dyDescent="0.25">
      <c r="B9" s="91"/>
      <c r="C9" s="403">
        <v>3.21</v>
      </c>
      <c r="D9" s="91">
        <v>26.86</v>
      </c>
      <c r="E9" s="91">
        <f t="shared" si="0"/>
        <v>86.22</v>
      </c>
    </row>
    <row r="10" spans="2:6" x14ac:dyDescent="0.25">
      <c r="B10" s="685" t="s">
        <v>26189</v>
      </c>
      <c r="C10" s="685"/>
      <c r="D10" s="685"/>
      <c r="E10" s="457">
        <f>SUM(E3:E9)</f>
        <v>837.49</v>
      </c>
    </row>
    <row r="12" spans="2:6" x14ac:dyDescent="0.25">
      <c r="C12" s="455"/>
      <c r="E12" s="455"/>
    </row>
    <row r="13" spans="2:6" x14ac:dyDescent="0.25">
      <c r="B13" s="455"/>
      <c r="C13" s="7"/>
    </row>
    <row r="15" spans="2:6" x14ac:dyDescent="0.25">
      <c r="B15" s="55"/>
      <c r="C15" s="406"/>
      <c r="D15" s="91"/>
      <c r="E15" s="91"/>
    </row>
    <row r="16" spans="2:6" x14ac:dyDescent="0.25">
      <c r="B16" s="458"/>
    </row>
    <row r="19" spans="2:2" x14ac:dyDescent="0.25">
      <c r="B19" s="459"/>
    </row>
    <row r="21" spans="2:2" x14ac:dyDescent="0.25">
      <c r="B21" s="459"/>
    </row>
    <row r="22" spans="2:2" x14ac:dyDescent="0.25">
      <c r="B22" s="459"/>
    </row>
    <row r="23" spans="2:2" x14ac:dyDescent="0.25">
      <c r="B23" s="458"/>
    </row>
    <row r="25" spans="2:2" x14ac:dyDescent="0.25">
      <c r="B25" s="459"/>
    </row>
    <row r="26" spans="2:2" x14ac:dyDescent="0.25">
      <c r="B26" s="459"/>
    </row>
    <row r="27" spans="2:2" x14ac:dyDescent="0.25">
      <c r="B27" s="458"/>
    </row>
    <row r="29" spans="2:2" x14ac:dyDescent="0.25">
      <c r="B29" s="459"/>
    </row>
    <row r="30" spans="2:2" x14ac:dyDescent="0.25">
      <c r="B30" s="459"/>
    </row>
    <row r="32" spans="2:2" x14ac:dyDescent="0.25">
      <c r="B32" s="459"/>
    </row>
    <row r="33" spans="2:3" x14ac:dyDescent="0.25">
      <c r="B33" s="459"/>
    </row>
    <row r="35" spans="2:3" x14ac:dyDescent="0.25">
      <c r="B35" s="459"/>
    </row>
    <row r="36" spans="2:3" x14ac:dyDescent="0.25">
      <c r="B36" s="459"/>
    </row>
    <row r="37" spans="2:3" x14ac:dyDescent="0.25">
      <c r="B37" s="458"/>
    </row>
    <row r="39" spans="2:3" x14ac:dyDescent="0.25">
      <c r="B39" s="459"/>
    </row>
    <row r="40" spans="2:3" x14ac:dyDescent="0.25">
      <c r="B40" s="459"/>
    </row>
    <row r="41" spans="2:3" x14ac:dyDescent="0.25">
      <c r="B41" s="458"/>
    </row>
    <row r="43" spans="2:3" x14ac:dyDescent="0.25">
      <c r="B43" s="459"/>
    </row>
    <row r="44" spans="2:3" x14ac:dyDescent="0.25">
      <c r="B44" s="459"/>
    </row>
    <row r="46" spans="2:3" x14ac:dyDescent="0.25">
      <c r="B46" s="459"/>
      <c r="C46" s="7"/>
    </row>
    <row r="47" spans="2:3" x14ac:dyDescent="0.25">
      <c r="B47" s="459"/>
      <c r="C47" s="7"/>
    </row>
    <row r="48" spans="2:3" x14ac:dyDescent="0.25">
      <c r="B48" s="458"/>
    </row>
    <row r="50" spans="1:4" x14ac:dyDescent="0.25">
      <c r="B50" s="460"/>
      <c r="C50" s="461"/>
    </row>
    <row r="55" spans="1:4" x14ac:dyDescent="0.25">
      <c r="A55" s="462"/>
      <c r="D55" s="462"/>
    </row>
    <row r="56" spans="1:4" x14ac:dyDescent="0.25">
      <c r="A56" s="462"/>
      <c r="D56" s="462"/>
    </row>
    <row r="57" spans="1:4" x14ac:dyDescent="0.25">
      <c r="A57" s="462"/>
      <c r="D57" s="462"/>
    </row>
    <row r="58" spans="1:4" x14ac:dyDescent="0.25">
      <c r="A58" s="462"/>
      <c r="D58" s="462"/>
    </row>
    <row r="59" spans="1:4" x14ac:dyDescent="0.25">
      <c r="A59" s="462"/>
      <c r="D59" s="462"/>
    </row>
    <row r="60" spans="1:4" x14ac:dyDescent="0.25">
      <c r="A60" s="462"/>
      <c r="D60" s="462"/>
    </row>
    <row r="61" spans="1:4" x14ac:dyDescent="0.25">
      <c r="A61" s="462"/>
      <c r="D61" s="462"/>
    </row>
    <row r="62" spans="1:4" x14ac:dyDescent="0.25">
      <c r="A62" s="462"/>
      <c r="D62" s="462"/>
    </row>
    <row r="63" spans="1:4" x14ac:dyDescent="0.25">
      <c r="A63" s="462"/>
      <c r="D63" s="462"/>
    </row>
  </sheetData>
  <mergeCells count="3">
    <mergeCell ref="B1:C1"/>
    <mergeCell ref="E1:F1"/>
    <mergeCell ref="B10:D10"/>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82"/>
  <sheetViews>
    <sheetView topLeftCell="A43" workbookViewId="0">
      <selection activeCell="B43" sqref="B43"/>
    </sheetView>
  </sheetViews>
  <sheetFormatPr defaultRowHeight="12.75" x14ac:dyDescent="0.2"/>
  <cols>
    <col min="1" max="1" width="10.5703125" style="167" customWidth="1"/>
    <col min="2" max="2" width="139.85546875" style="167" customWidth="1"/>
    <col min="3" max="3" width="21.140625" style="167" customWidth="1"/>
    <col min="4" max="4" width="18.7109375" style="167" customWidth="1"/>
    <col min="5" max="5" width="22.28515625" style="167" customWidth="1"/>
    <col min="6" max="256" width="9.140625" style="167"/>
    <col min="257" max="257" width="10.5703125" style="167" customWidth="1"/>
    <col min="258" max="258" width="78.140625" style="167" customWidth="1"/>
    <col min="259" max="259" width="21.140625" style="167" customWidth="1"/>
    <col min="260" max="260" width="18.7109375" style="167" customWidth="1"/>
    <col min="261" max="261" width="22.28515625" style="167" customWidth="1"/>
    <col min="262" max="512" width="9.140625" style="167"/>
    <col min="513" max="513" width="10.5703125" style="167" customWidth="1"/>
    <col min="514" max="514" width="78.140625" style="167" customWidth="1"/>
    <col min="515" max="515" width="21.140625" style="167" customWidth="1"/>
    <col min="516" max="516" width="18.7109375" style="167" customWidth="1"/>
    <col min="517" max="517" width="22.28515625" style="167" customWidth="1"/>
    <col min="518" max="768" width="9.140625" style="167"/>
    <col min="769" max="769" width="10.5703125" style="167" customWidth="1"/>
    <col min="770" max="770" width="78.140625" style="167" customWidth="1"/>
    <col min="771" max="771" width="21.140625" style="167" customWidth="1"/>
    <col min="772" max="772" width="18.7109375" style="167" customWidth="1"/>
    <col min="773" max="773" width="22.28515625" style="167" customWidth="1"/>
    <col min="774" max="1024" width="9.140625" style="167"/>
    <col min="1025" max="1025" width="10.5703125" style="167" customWidth="1"/>
    <col min="1026" max="1026" width="78.140625" style="167" customWidth="1"/>
    <col min="1027" max="1027" width="21.140625" style="167" customWidth="1"/>
    <col min="1028" max="1028" width="18.7109375" style="167" customWidth="1"/>
    <col min="1029" max="1029" width="22.28515625" style="167" customWidth="1"/>
    <col min="1030" max="1280" width="9.140625" style="167"/>
    <col min="1281" max="1281" width="10.5703125" style="167" customWidth="1"/>
    <col min="1282" max="1282" width="78.140625" style="167" customWidth="1"/>
    <col min="1283" max="1283" width="21.140625" style="167" customWidth="1"/>
    <col min="1284" max="1284" width="18.7109375" style="167" customWidth="1"/>
    <col min="1285" max="1285" width="22.28515625" style="167" customWidth="1"/>
    <col min="1286" max="1536" width="9.140625" style="167"/>
    <col min="1537" max="1537" width="10.5703125" style="167" customWidth="1"/>
    <col min="1538" max="1538" width="78.140625" style="167" customWidth="1"/>
    <col min="1539" max="1539" width="21.140625" style="167" customWidth="1"/>
    <col min="1540" max="1540" width="18.7109375" style="167" customWidth="1"/>
    <col min="1541" max="1541" width="22.28515625" style="167" customWidth="1"/>
    <col min="1542" max="1792" width="9.140625" style="167"/>
    <col min="1793" max="1793" width="10.5703125" style="167" customWidth="1"/>
    <col min="1794" max="1794" width="78.140625" style="167" customWidth="1"/>
    <col min="1795" max="1795" width="21.140625" style="167" customWidth="1"/>
    <col min="1796" max="1796" width="18.7109375" style="167" customWidth="1"/>
    <col min="1797" max="1797" width="22.28515625" style="167" customWidth="1"/>
    <col min="1798" max="2048" width="9.140625" style="167"/>
    <col min="2049" max="2049" width="10.5703125" style="167" customWidth="1"/>
    <col min="2050" max="2050" width="78.140625" style="167" customWidth="1"/>
    <col min="2051" max="2051" width="21.140625" style="167" customWidth="1"/>
    <col min="2052" max="2052" width="18.7109375" style="167" customWidth="1"/>
    <col min="2053" max="2053" width="22.28515625" style="167" customWidth="1"/>
    <col min="2054" max="2304" width="9.140625" style="167"/>
    <col min="2305" max="2305" width="10.5703125" style="167" customWidth="1"/>
    <col min="2306" max="2306" width="78.140625" style="167" customWidth="1"/>
    <col min="2307" max="2307" width="21.140625" style="167" customWidth="1"/>
    <col min="2308" max="2308" width="18.7109375" style="167" customWidth="1"/>
    <col min="2309" max="2309" width="22.28515625" style="167" customWidth="1"/>
    <col min="2310" max="2560" width="9.140625" style="167"/>
    <col min="2561" max="2561" width="10.5703125" style="167" customWidth="1"/>
    <col min="2562" max="2562" width="78.140625" style="167" customWidth="1"/>
    <col min="2563" max="2563" width="21.140625" style="167" customWidth="1"/>
    <col min="2564" max="2564" width="18.7109375" style="167" customWidth="1"/>
    <col min="2565" max="2565" width="22.28515625" style="167" customWidth="1"/>
    <col min="2566" max="2816" width="9.140625" style="167"/>
    <col min="2817" max="2817" width="10.5703125" style="167" customWidth="1"/>
    <col min="2818" max="2818" width="78.140625" style="167" customWidth="1"/>
    <col min="2819" max="2819" width="21.140625" style="167" customWidth="1"/>
    <col min="2820" max="2820" width="18.7109375" style="167" customWidth="1"/>
    <col min="2821" max="2821" width="22.28515625" style="167" customWidth="1"/>
    <col min="2822" max="3072" width="9.140625" style="167"/>
    <col min="3073" max="3073" width="10.5703125" style="167" customWidth="1"/>
    <col min="3074" max="3074" width="78.140625" style="167" customWidth="1"/>
    <col min="3075" max="3075" width="21.140625" style="167" customWidth="1"/>
    <col min="3076" max="3076" width="18.7109375" style="167" customWidth="1"/>
    <col min="3077" max="3077" width="22.28515625" style="167" customWidth="1"/>
    <col min="3078" max="3328" width="9.140625" style="167"/>
    <col min="3329" max="3329" width="10.5703125" style="167" customWidth="1"/>
    <col min="3330" max="3330" width="78.140625" style="167" customWidth="1"/>
    <col min="3331" max="3331" width="21.140625" style="167" customWidth="1"/>
    <col min="3332" max="3332" width="18.7109375" style="167" customWidth="1"/>
    <col min="3333" max="3333" width="22.28515625" style="167" customWidth="1"/>
    <col min="3334" max="3584" width="9.140625" style="167"/>
    <col min="3585" max="3585" width="10.5703125" style="167" customWidth="1"/>
    <col min="3586" max="3586" width="78.140625" style="167" customWidth="1"/>
    <col min="3587" max="3587" width="21.140625" style="167" customWidth="1"/>
    <col min="3588" max="3588" width="18.7109375" style="167" customWidth="1"/>
    <col min="3589" max="3589" width="22.28515625" style="167" customWidth="1"/>
    <col min="3590" max="3840" width="9.140625" style="167"/>
    <col min="3841" max="3841" width="10.5703125" style="167" customWidth="1"/>
    <col min="3842" max="3842" width="78.140625" style="167" customWidth="1"/>
    <col min="3843" max="3843" width="21.140625" style="167" customWidth="1"/>
    <col min="3844" max="3844" width="18.7109375" style="167" customWidth="1"/>
    <col min="3845" max="3845" width="22.28515625" style="167" customWidth="1"/>
    <col min="3846" max="4096" width="9.140625" style="167"/>
    <col min="4097" max="4097" width="10.5703125" style="167" customWidth="1"/>
    <col min="4098" max="4098" width="78.140625" style="167" customWidth="1"/>
    <col min="4099" max="4099" width="21.140625" style="167" customWidth="1"/>
    <col min="4100" max="4100" width="18.7109375" style="167" customWidth="1"/>
    <col min="4101" max="4101" width="22.28515625" style="167" customWidth="1"/>
    <col min="4102" max="4352" width="9.140625" style="167"/>
    <col min="4353" max="4353" width="10.5703125" style="167" customWidth="1"/>
    <col min="4354" max="4354" width="78.140625" style="167" customWidth="1"/>
    <col min="4355" max="4355" width="21.140625" style="167" customWidth="1"/>
    <col min="4356" max="4356" width="18.7109375" style="167" customWidth="1"/>
    <col min="4357" max="4357" width="22.28515625" style="167" customWidth="1"/>
    <col min="4358" max="4608" width="9.140625" style="167"/>
    <col min="4609" max="4609" width="10.5703125" style="167" customWidth="1"/>
    <col min="4610" max="4610" width="78.140625" style="167" customWidth="1"/>
    <col min="4611" max="4611" width="21.140625" style="167" customWidth="1"/>
    <col min="4612" max="4612" width="18.7109375" style="167" customWidth="1"/>
    <col min="4613" max="4613" width="22.28515625" style="167" customWidth="1"/>
    <col min="4614" max="4864" width="9.140625" style="167"/>
    <col min="4865" max="4865" width="10.5703125" style="167" customWidth="1"/>
    <col min="4866" max="4866" width="78.140625" style="167" customWidth="1"/>
    <col min="4867" max="4867" width="21.140625" style="167" customWidth="1"/>
    <col min="4868" max="4868" width="18.7109375" style="167" customWidth="1"/>
    <col min="4869" max="4869" width="22.28515625" style="167" customWidth="1"/>
    <col min="4870" max="5120" width="9.140625" style="167"/>
    <col min="5121" max="5121" width="10.5703125" style="167" customWidth="1"/>
    <col min="5122" max="5122" width="78.140625" style="167" customWidth="1"/>
    <col min="5123" max="5123" width="21.140625" style="167" customWidth="1"/>
    <col min="5124" max="5124" width="18.7109375" style="167" customWidth="1"/>
    <col min="5125" max="5125" width="22.28515625" style="167" customWidth="1"/>
    <col min="5126" max="5376" width="9.140625" style="167"/>
    <col min="5377" max="5377" width="10.5703125" style="167" customWidth="1"/>
    <col min="5378" max="5378" width="78.140625" style="167" customWidth="1"/>
    <col min="5379" max="5379" width="21.140625" style="167" customWidth="1"/>
    <col min="5380" max="5380" width="18.7109375" style="167" customWidth="1"/>
    <col min="5381" max="5381" width="22.28515625" style="167" customWidth="1"/>
    <col min="5382" max="5632" width="9.140625" style="167"/>
    <col min="5633" max="5633" width="10.5703125" style="167" customWidth="1"/>
    <col min="5634" max="5634" width="78.140625" style="167" customWidth="1"/>
    <col min="5635" max="5635" width="21.140625" style="167" customWidth="1"/>
    <col min="5636" max="5636" width="18.7109375" style="167" customWidth="1"/>
    <col min="5637" max="5637" width="22.28515625" style="167" customWidth="1"/>
    <col min="5638" max="5888" width="9.140625" style="167"/>
    <col min="5889" max="5889" width="10.5703125" style="167" customWidth="1"/>
    <col min="5890" max="5890" width="78.140625" style="167" customWidth="1"/>
    <col min="5891" max="5891" width="21.140625" style="167" customWidth="1"/>
    <col min="5892" max="5892" width="18.7109375" style="167" customWidth="1"/>
    <col min="5893" max="5893" width="22.28515625" style="167" customWidth="1"/>
    <col min="5894" max="6144" width="9.140625" style="167"/>
    <col min="6145" max="6145" width="10.5703125" style="167" customWidth="1"/>
    <col min="6146" max="6146" width="78.140625" style="167" customWidth="1"/>
    <col min="6147" max="6147" width="21.140625" style="167" customWidth="1"/>
    <col min="6148" max="6148" width="18.7109375" style="167" customWidth="1"/>
    <col min="6149" max="6149" width="22.28515625" style="167" customWidth="1"/>
    <col min="6150" max="6400" width="9.140625" style="167"/>
    <col min="6401" max="6401" width="10.5703125" style="167" customWidth="1"/>
    <col min="6402" max="6402" width="78.140625" style="167" customWidth="1"/>
    <col min="6403" max="6403" width="21.140625" style="167" customWidth="1"/>
    <col min="6404" max="6404" width="18.7109375" style="167" customWidth="1"/>
    <col min="6405" max="6405" width="22.28515625" style="167" customWidth="1"/>
    <col min="6406" max="6656" width="9.140625" style="167"/>
    <col min="6657" max="6657" width="10.5703125" style="167" customWidth="1"/>
    <col min="6658" max="6658" width="78.140625" style="167" customWidth="1"/>
    <col min="6659" max="6659" width="21.140625" style="167" customWidth="1"/>
    <col min="6660" max="6660" width="18.7109375" style="167" customWidth="1"/>
    <col min="6661" max="6661" width="22.28515625" style="167" customWidth="1"/>
    <col min="6662" max="6912" width="9.140625" style="167"/>
    <col min="6913" max="6913" width="10.5703125" style="167" customWidth="1"/>
    <col min="6914" max="6914" width="78.140625" style="167" customWidth="1"/>
    <col min="6915" max="6915" width="21.140625" style="167" customWidth="1"/>
    <col min="6916" max="6916" width="18.7109375" style="167" customWidth="1"/>
    <col min="6917" max="6917" width="22.28515625" style="167" customWidth="1"/>
    <col min="6918" max="7168" width="9.140625" style="167"/>
    <col min="7169" max="7169" width="10.5703125" style="167" customWidth="1"/>
    <col min="7170" max="7170" width="78.140625" style="167" customWidth="1"/>
    <col min="7171" max="7171" width="21.140625" style="167" customWidth="1"/>
    <col min="7172" max="7172" width="18.7109375" style="167" customWidth="1"/>
    <col min="7173" max="7173" width="22.28515625" style="167" customWidth="1"/>
    <col min="7174" max="7424" width="9.140625" style="167"/>
    <col min="7425" max="7425" width="10.5703125" style="167" customWidth="1"/>
    <col min="7426" max="7426" width="78.140625" style="167" customWidth="1"/>
    <col min="7427" max="7427" width="21.140625" style="167" customWidth="1"/>
    <col min="7428" max="7428" width="18.7109375" style="167" customWidth="1"/>
    <col min="7429" max="7429" width="22.28515625" style="167" customWidth="1"/>
    <col min="7430" max="7680" width="9.140625" style="167"/>
    <col min="7681" max="7681" width="10.5703125" style="167" customWidth="1"/>
    <col min="7682" max="7682" width="78.140625" style="167" customWidth="1"/>
    <col min="7683" max="7683" width="21.140625" style="167" customWidth="1"/>
    <col min="7684" max="7684" width="18.7109375" style="167" customWidth="1"/>
    <col min="7685" max="7685" width="22.28515625" style="167" customWidth="1"/>
    <col min="7686" max="7936" width="9.140625" style="167"/>
    <col min="7937" max="7937" width="10.5703125" style="167" customWidth="1"/>
    <col min="7938" max="7938" width="78.140625" style="167" customWidth="1"/>
    <col min="7939" max="7939" width="21.140625" style="167" customWidth="1"/>
    <col min="7940" max="7940" width="18.7109375" style="167" customWidth="1"/>
    <col min="7941" max="7941" width="22.28515625" style="167" customWidth="1"/>
    <col min="7942" max="8192" width="9.140625" style="167"/>
    <col min="8193" max="8193" width="10.5703125" style="167" customWidth="1"/>
    <col min="8194" max="8194" width="78.140625" style="167" customWidth="1"/>
    <col min="8195" max="8195" width="21.140625" style="167" customWidth="1"/>
    <col min="8196" max="8196" width="18.7109375" style="167" customWidth="1"/>
    <col min="8197" max="8197" width="22.28515625" style="167" customWidth="1"/>
    <col min="8198" max="8448" width="9.140625" style="167"/>
    <col min="8449" max="8449" width="10.5703125" style="167" customWidth="1"/>
    <col min="8450" max="8450" width="78.140625" style="167" customWidth="1"/>
    <col min="8451" max="8451" width="21.140625" style="167" customWidth="1"/>
    <col min="8452" max="8452" width="18.7109375" style="167" customWidth="1"/>
    <col min="8453" max="8453" width="22.28515625" style="167" customWidth="1"/>
    <col min="8454" max="8704" width="9.140625" style="167"/>
    <col min="8705" max="8705" width="10.5703125" style="167" customWidth="1"/>
    <col min="8706" max="8706" width="78.140625" style="167" customWidth="1"/>
    <col min="8707" max="8707" width="21.140625" style="167" customWidth="1"/>
    <col min="8708" max="8708" width="18.7109375" style="167" customWidth="1"/>
    <col min="8709" max="8709" width="22.28515625" style="167" customWidth="1"/>
    <col min="8710" max="8960" width="9.140625" style="167"/>
    <col min="8961" max="8961" width="10.5703125" style="167" customWidth="1"/>
    <col min="8962" max="8962" width="78.140625" style="167" customWidth="1"/>
    <col min="8963" max="8963" width="21.140625" style="167" customWidth="1"/>
    <col min="8964" max="8964" width="18.7109375" style="167" customWidth="1"/>
    <col min="8965" max="8965" width="22.28515625" style="167" customWidth="1"/>
    <col min="8966" max="9216" width="9.140625" style="167"/>
    <col min="9217" max="9217" width="10.5703125" style="167" customWidth="1"/>
    <col min="9218" max="9218" width="78.140625" style="167" customWidth="1"/>
    <col min="9219" max="9219" width="21.140625" style="167" customWidth="1"/>
    <col min="9220" max="9220" width="18.7109375" style="167" customWidth="1"/>
    <col min="9221" max="9221" width="22.28515625" style="167" customWidth="1"/>
    <col min="9222" max="9472" width="9.140625" style="167"/>
    <col min="9473" max="9473" width="10.5703125" style="167" customWidth="1"/>
    <col min="9474" max="9474" width="78.140625" style="167" customWidth="1"/>
    <col min="9475" max="9475" width="21.140625" style="167" customWidth="1"/>
    <col min="9476" max="9476" width="18.7109375" style="167" customWidth="1"/>
    <col min="9477" max="9477" width="22.28515625" style="167" customWidth="1"/>
    <col min="9478" max="9728" width="9.140625" style="167"/>
    <col min="9729" max="9729" width="10.5703125" style="167" customWidth="1"/>
    <col min="9730" max="9730" width="78.140625" style="167" customWidth="1"/>
    <col min="9731" max="9731" width="21.140625" style="167" customWidth="1"/>
    <col min="9732" max="9732" width="18.7109375" style="167" customWidth="1"/>
    <col min="9733" max="9733" width="22.28515625" style="167" customWidth="1"/>
    <col min="9734" max="9984" width="9.140625" style="167"/>
    <col min="9985" max="9985" width="10.5703125" style="167" customWidth="1"/>
    <col min="9986" max="9986" width="78.140625" style="167" customWidth="1"/>
    <col min="9987" max="9987" width="21.140625" style="167" customWidth="1"/>
    <col min="9988" max="9988" width="18.7109375" style="167" customWidth="1"/>
    <col min="9989" max="9989" width="22.28515625" style="167" customWidth="1"/>
    <col min="9990" max="10240" width="9.140625" style="167"/>
    <col min="10241" max="10241" width="10.5703125" style="167" customWidth="1"/>
    <col min="10242" max="10242" width="78.140625" style="167" customWidth="1"/>
    <col min="10243" max="10243" width="21.140625" style="167" customWidth="1"/>
    <col min="10244" max="10244" width="18.7109375" style="167" customWidth="1"/>
    <col min="10245" max="10245" width="22.28515625" style="167" customWidth="1"/>
    <col min="10246" max="10496" width="9.140625" style="167"/>
    <col min="10497" max="10497" width="10.5703125" style="167" customWidth="1"/>
    <col min="10498" max="10498" width="78.140625" style="167" customWidth="1"/>
    <col min="10499" max="10499" width="21.140625" style="167" customWidth="1"/>
    <col min="10500" max="10500" width="18.7109375" style="167" customWidth="1"/>
    <col min="10501" max="10501" width="22.28515625" style="167" customWidth="1"/>
    <col min="10502" max="10752" width="9.140625" style="167"/>
    <col min="10753" max="10753" width="10.5703125" style="167" customWidth="1"/>
    <col min="10754" max="10754" width="78.140625" style="167" customWidth="1"/>
    <col min="10755" max="10755" width="21.140625" style="167" customWidth="1"/>
    <col min="10756" max="10756" width="18.7109375" style="167" customWidth="1"/>
    <col min="10757" max="10757" width="22.28515625" style="167" customWidth="1"/>
    <col min="10758" max="11008" width="9.140625" style="167"/>
    <col min="11009" max="11009" width="10.5703125" style="167" customWidth="1"/>
    <col min="11010" max="11010" width="78.140625" style="167" customWidth="1"/>
    <col min="11011" max="11011" width="21.140625" style="167" customWidth="1"/>
    <col min="11012" max="11012" width="18.7109375" style="167" customWidth="1"/>
    <col min="11013" max="11013" width="22.28515625" style="167" customWidth="1"/>
    <col min="11014" max="11264" width="9.140625" style="167"/>
    <col min="11265" max="11265" width="10.5703125" style="167" customWidth="1"/>
    <col min="11266" max="11266" width="78.140625" style="167" customWidth="1"/>
    <col min="11267" max="11267" width="21.140625" style="167" customWidth="1"/>
    <col min="11268" max="11268" width="18.7109375" style="167" customWidth="1"/>
    <col min="11269" max="11269" width="22.28515625" style="167" customWidth="1"/>
    <col min="11270" max="11520" width="9.140625" style="167"/>
    <col min="11521" max="11521" width="10.5703125" style="167" customWidth="1"/>
    <col min="11522" max="11522" width="78.140625" style="167" customWidth="1"/>
    <col min="11523" max="11523" width="21.140625" style="167" customWidth="1"/>
    <col min="11524" max="11524" width="18.7109375" style="167" customWidth="1"/>
    <col min="11525" max="11525" width="22.28515625" style="167" customWidth="1"/>
    <col min="11526" max="11776" width="9.140625" style="167"/>
    <col min="11777" max="11777" width="10.5703125" style="167" customWidth="1"/>
    <col min="11778" max="11778" width="78.140625" style="167" customWidth="1"/>
    <col min="11779" max="11779" width="21.140625" style="167" customWidth="1"/>
    <col min="11780" max="11780" width="18.7109375" style="167" customWidth="1"/>
    <col min="11781" max="11781" width="22.28515625" style="167" customWidth="1"/>
    <col min="11782" max="12032" width="9.140625" style="167"/>
    <col min="12033" max="12033" width="10.5703125" style="167" customWidth="1"/>
    <col min="12034" max="12034" width="78.140625" style="167" customWidth="1"/>
    <col min="12035" max="12035" width="21.140625" style="167" customWidth="1"/>
    <col min="12036" max="12036" width="18.7109375" style="167" customWidth="1"/>
    <col min="12037" max="12037" width="22.28515625" style="167" customWidth="1"/>
    <col min="12038" max="12288" width="9.140625" style="167"/>
    <col min="12289" max="12289" width="10.5703125" style="167" customWidth="1"/>
    <col min="12290" max="12290" width="78.140625" style="167" customWidth="1"/>
    <col min="12291" max="12291" width="21.140625" style="167" customWidth="1"/>
    <col min="12292" max="12292" width="18.7109375" style="167" customWidth="1"/>
    <col min="12293" max="12293" width="22.28515625" style="167" customWidth="1"/>
    <col min="12294" max="12544" width="9.140625" style="167"/>
    <col min="12545" max="12545" width="10.5703125" style="167" customWidth="1"/>
    <col min="12546" max="12546" width="78.140625" style="167" customWidth="1"/>
    <col min="12547" max="12547" width="21.140625" style="167" customWidth="1"/>
    <col min="12548" max="12548" width="18.7109375" style="167" customWidth="1"/>
    <col min="12549" max="12549" width="22.28515625" style="167" customWidth="1"/>
    <col min="12550" max="12800" width="9.140625" style="167"/>
    <col min="12801" max="12801" width="10.5703125" style="167" customWidth="1"/>
    <col min="12802" max="12802" width="78.140625" style="167" customWidth="1"/>
    <col min="12803" max="12803" width="21.140625" style="167" customWidth="1"/>
    <col min="12804" max="12804" width="18.7109375" style="167" customWidth="1"/>
    <col min="12805" max="12805" width="22.28515625" style="167" customWidth="1"/>
    <col min="12806" max="13056" width="9.140625" style="167"/>
    <col min="13057" max="13057" width="10.5703125" style="167" customWidth="1"/>
    <col min="13058" max="13058" width="78.140625" style="167" customWidth="1"/>
    <col min="13059" max="13059" width="21.140625" style="167" customWidth="1"/>
    <col min="13060" max="13060" width="18.7109375" style="167" customWidth="1"/>
    <col min="13061" max="13061" width="22.28515625" style="167" customWidth="1"/>
    <col min="13062" max="13312" width="9.140625" style="167"/>
    <col min="13313" max="13313" width="10.5703125" style="167" customWidth="1"/>
    <col min="13314" max="13314" width="78.140625" style="167" customWidth="1"/>
    <col min="13315" max="13315" width="21.140625" style="167" customWidth="1"/>
    <col min="13316" max="13316" width="18.7109375" style="167" customWidth="1"/>
    <col min="13317" max="13317" width="22.28515625" style="167" customWidth="1"/>
    <col min="13318" max="13568" width="9.140625" style="167"/>
    <col min="13569" max="13569" width="10.5703125" style="167" customWidth="1"/>
    <col min="13570" max="13570" width="78.140625" style="167" customWidth="1"/>
    <col min="13571" max="13571" width="21.140625" style="167" customWidth="1"/>
    <col min="13572" max="13572" width="18.7109375" style="167" customWidth="1"/>
    <col min="13573" max="13573" width="22.28515625" style="167" customWidth="1"/>
    <col min="13574" max="13824" width="9.140625" style="167"/>
    <col min="13825" max="13825" width="10.5703125" style="167" customWidth="1"/>
    <col min="13826" max="13826" width="78.140625" style="167" customWidth="1"/>
    <col min="13827" max="13827" width="21.140625" style="167" customWidth="1"/>
    <col min="13828" max="13828" width="18.7109375" style="167" customWidth="1"/>
    <col min="13829" max="13829" width="22.28515625" style="167" customWidth="1"/>
    <col min="13830" max="14080" width="9.140625" style="167"/>
    <col min="14081" max="14081" width="10.5703125" style="167" customWidth="1"/>
    <col min="14082" max="14082" width="78.140625" style="167" customWidth="1"/>
    <col min="14083" max="14083" width="21.140625" style="167" customWidth="1"/>
    <col min="14084" max="14084" width="18.7109375" style="167" customWidth="1"/>
    <col min="14085" max="14085" width="22.28515625" style="167" customWidth="1"/>
    <col min="14086" max="14336" width="9.140625" style="167"/>
    <col min="14337" max="14337" width="10.5703125" style="167" customWidth="1"/>
    <col min="14338" max="14338" width="78.140625" style="167" customWidth="1"/>
    <col min="14339" max="14339" width="21.140625" style="167" customWidth="1"/>
    <col min="14340" max="14340" width="18.7109375" style="167" customWidth="1"/>
    <col min="14341" max="14341" width="22.28515625" style="167" customWidth="1"/>
    <col min="14342" max="14592" width="9.140625" style="167"/>
    <col min="14593" max="14593" width="10.5703125" style="167" customWidth="1"/>
    <col min="14594" max="14594" width="78.140625" style="167" customWidth="1"/>
    <col min="14595" max="14595" width="21.140625" style="167" customWidth="1"/>
    <col min="14596" max="14596" width="18.7109375" style="167" customWidth="1"/>
    <col min="14597" max="14597" width="22.28515625" style="167" customWidth="1"/>
    <col min="14598" max="14848" width="9.140625" style="167"/>
    <col min="14849" max="14849" width="10.5703125" style="167" customWidth="1"/>
    <col min="14850" max="14850" width="78.140625" style="167" customWidth="1"/>
    <col min="14851" max="14851" width="21.140625" style="167" customWidth="1"/>
    <col min="14852" max="14852" width="18.7109375" style="167" customWidth="1"/>
    <col min="14853" max="14853" width="22.28515625" style="167" customWidth="1"/>
    <col min="14854" max="15104" width="9.140625" style="167"/>
    <col min="15105" max="15105" width="10.5703125" style="167" customWidth="1"/>
    <col min="15106" max="15106" width="78.140625" style="167" customWidth="1"/>
    <col min="15107" max="15107" width="21.140625" style="167" customWidth="1"/>
    <col min="15108" max="15108" width="18.7109375" style="167" customWidth="1"/>
    <col min="15109" max="15109" width="22.28515625" style="167" customWidth="1"/>
    <col min="15110" max="15360" width="9.140625" style="167"/>
    <col min="15361" max="15361" width="10.5703125" style="167" customWidth="1"/>
    <col min="15362" max="15362" width="78.140625" style="167" customWidth="1"/>
    <col min="15363" max="15363" width="21.140625" style="167" customWidth="1"/>
    <col min="15364" max="15364" width="18.7109375" style="167" customWidth="1"/>
    <col min="15365" max="15365" width="22.28515625" style="167" customWidth="1"/>
    <col min="15366" max="15616" width="9.140625" style="167"/>
    <col min="15617" max="15617" width="10.5703125" style="167" customWidth="1"/>
    <col min="15618" max="15618" width="78.140625" style="167" customWidth="1"/>
    <col min="15619" max="15619" width="21.140625" style="167" customWidth="1"/>
    <col min="15620" max="15620" width="18.7109375" style="167" customWidth="1"/>
    <col min="15621" max="15621" width="22.28515625" style="167" customWidth="1"/>
    <col min="15622" max="15872" width="9.140625" style="167"/>
    <col min="15873" max="15873" width="10.5703125" style="167" customWidth="1"/>
    <col min="15874" max="15874" width="78.140625" style="167" customWidth="1"/>
    <col min="15875" max="15875" width="21.140625" style="167" customWidth="1"/>
    <col min="15876" max="15876" width="18.7109375" style="167" customWidth="1"/>
    <col min="15877" max="15877" width="22.28515625" style="167" customWidth="1"/>
    <col min="15878" max="16128" width="9.140625" style="167"/>
    <col min="16129" max="16129" width="10.5703125" style="167" customWidth="1"/>
    <col min="16130" max="16130" width="78.140625" style="167" customWidth="1"/>
    <col min="16131" max="16131" width="21.140625" style="167" customWidth="1"/>
    <col min="16132" max="16132" width="18.7109375" style="167" customWidth="1"/>
    <col min="16133" max="16133" width="22.28515625" style="167" customWidth="1"/>
    <col min="16134" max="16384" width="9.140625" style="167"/>
  </cols>
  <sheetData>
    <row r="1" spans="1:5" x14ac:dyDescent="0.2">
      <c r="A1" s="167" t="s">
        <v>0</v>
      </c>
    </row>
    <row r="2" spans="1:5" x14ac:dyDescent="0.2">
      <c r="A2" s="167" t="s">
        <v>1</v>
      </c>
    </row>
    <row r="3" spans="1:5" x14ac:dyDescent="0.2">
      <c r="A3" s="167" t="s">
        <v>12394</v>
      </c>
    </row>
    <row r="4" spans="1:5" x14ac:dyDescent="0.2">
      <c r="A4" s="167" t="s">
        <v>3</v>
      </c>
    </row>
    <row r="5" spans="1:5" x14ac:dyDescent="0.2">
      <c r="A5" s="167" t="s">
        <v>12395</v>
      </c>
    </row>
    <row r="6" spans="1:5" x14ac:dyDescent="0.2">
      <c r="A6" s="167" t="s">
        <v>1</v>
      </c>
    </row>
    <row r="7" spans="1:5" x14ac:dyDescent="0.2">
      <c r="A7" s="167" t="s">
        <v>5</v>
      </c>
      <c r="B7" s="167" t="s">
        <v>6</v>
      </c>
      <c r="C7" s="167" t="s">
        <v>7</v>
      </c>
      <c r="D7" s="167" t="s">
        <v>12396</v>
      </c>
      <c r="E7" s="167" t="s">
        <v>8</v>
      </c>
    </row>
    <row r="8" spans="1:5" x14ac:dyDescent="0.2">
      <c r="A8" s="167">
        <v>41758</v>
      </c>
      <c r="B8" s="167" t="s">
        <v>12397</v>
      </c>
      <c r="C8" s="167" t="s">
        <v>10</v>
      </c>
      <c r="D8" s="167" t="s">
        <v>12398</v>
      </c>
      <c r="E8" s="168" t="s">
        <v>12399</v>
      </c>
    </row>
    <row r="9" spans="1:5" x14ac:dyDescent="0.2">
      <c r="A9" s="167">
        <v>39680</v>
      </c>
      <c r="B9" s="167" t="s">
        <v>12400</v>
      </c>
      <c r="C9" s="167" t="s">
        <v>10</v>
      </c>
      <c r="D9" s="167" t="s">
        <v>12398</v>
      </c>
      <c r="E9" s="168" t="s">
        <v>12401</v>
      </c>
    </row>
    <row r="10" spans="1:5" x14ac:dyDescent="0.2">
      <c r="A10" s="167">
        <v>39683</v>
      </c>
      <c r="B10" s="167" t="s">
        <v>12402</v>
      </c>
      <c r="C10" s="167" t="s">
        <v>10</v>
      </c>
      <c r="D10" s="167" t="s">
        <v>12398</v>
      </c>
      <c r="E10" s="168" t="s">
        <v>12403</v>
      </c>
    </row>
    <row r="11" spans="1:5" x14ac:dyDescent="0.2">
      <c r="A11" s="167">
        <v>1363</v>
      </c>
      <c r="B11" s="167" t="s">
        <v>12404</v>
      </c>
      <c r="C11" s="167" t="s">
        <v>15</v>
      </c>
      <c r="D11" s="167" t="s">
        <v>12405</v>
      </c>
      <c r="E11" s="168" t="s">
        <v>12406</v>
      </c>
    </row>
    <row r="12" spans="1:5" x14ac:dyDescent="0.2">
      <c r="A12" s="167">
        <v>1344</v>
      </c>
      <c r="B12" s="167" t="s">
        <v>12407</v>
      </c>
      <c r="C12" s="167" t="s">
        <v>10</v>
      </c>
      <c r="D12" s="167" t="s">
        <v>12398</v>
      </c>
      <c r="E12" s="168" t="s">
        <v>12408</v>
      </c>
    </row>
    <row r="13" spans="1:5" x14ac:dyDescent="0.2">
      <c r="A13" s="167">
        <v>1342</v>
      </c>
      <c r="B13" s="167" t="s">
        <v>12409</v>
      </c>
      <c r="C13" s="167" t="s">
        <v>10</v>
      </c>
      <c r="D13" s="167" t="s">
        <v>12398</v>
      </c>
      <c r="E13" s="168" t="s">
        <v>12410</v>
      </c>
    </row>
    <row r="14" spans="1:5" x14ac:dyDescent="0.2">
      <c r="A14" s="167">
        <v>1349</v>
      </c>
      <c r="B14" s="167" t="s">
        <v>12411</v>
      </c>
      <c r="C14" s="167" t="s">
        <v>10</v>
      </c>
      <c r="D14" s="167" t="s">
        <v>12398</v>
      </c>
      <c r="E14" s="168" t="s">
        <v>12412</v>
      </c>
    </row>
    <row r="15" spans="1:5" x14ac:dyDescent="0.2">
      <c r="A15" s="167">
        <v>1350</v>
      </c>
      <c r="B15" s="167" t="s">
        <v>12413</v>
      </c>
      <c r="C15" s="167" t="s">
        <v>10</v>
      </c>
      <c r="D15" s="167" t="s">
        <v>12405</v>
      </c>
      <c r="E15" s="168" t="s">
        <v>12414</v>
      </c>
    </row>
    <row r="16" spans="1:5" x14ac:dyDescent="0.2">
      <c r="A16" s="167">
        <v>1357</v>
      </c>
      <c r="B16" s="167" t="s">
        <v>12415</v>
      </c>
      <c r="C16" s="167" t="s">
        <v>10</v>
      </c>
      <c r="D16" s="167" t="s">
        <v>12398</v>
      </c>
      <c r="E16" s="168" t="s">
        <v>12416</v>
      </c>
    </row>
    <row r="17" spans="1:5" x14ac:dyDescent="0.2">
      <c r="A17" s="167">
        <v>1359</v>
      </c>
      <c r="B17" s="167" t="s">
        <v>12417</v>
      </c>
      <c r="C17" s="167" t="s">
        <v>10</v>
      </c>
      <c r="D17" s="167" t="s">
        <v>12398</v>
      </c>
      <c r="E17" s="168" t="s">
        <v>12418</v>
      </c>
    </row>
    <row r="18" spans="1:5" x14ac:dyDescent="0.2">
      <c r="A18" s="167">
        <v>1351</v>
      </c>
      <c r="B18" s="167" t="s">
        <v>12419</v>
      </c>
      <c r="C18" s="167" t="s">
        <v>10</v>
      </c>
      <c r="D18" s="167" t="s">
        <v>12398</v>
      </c>
      <c r="E18" s="168" t="s">
        <v>12420</v>
      </c>
    </row>
    <row r="19" spans="1:5" x14ac:dyDescent="0.2">
      <c r="A19" s="167">
        <v>3113</v>
      </c>
      <c r="B19" s="167" t="s">
        <v>12421</v>
      </c>
      <c r="C19" s="167" t="s">
        <v>1476</v>
      </c>
      <c r="D19" s="167" t="s">
        <v>12398</v>
      </c>
      <c r="E19" s="168" t="s">
        <v>12422</v>
      </c>
    </row>
    <row r="20" spans="1:5" x14ac:dyDescent="0.2">
      <c r="A20" s="167">
        <v>2404</v>
      </c>
      <c r="B20" s="167" t="s">
        <v>12423</v>
      </c>
      <c r="C20" s="167" t="s">
        <v>15</v>
      </c>
      <c r="D20" s="167" t="s">
        <v>12405</v>
      </c>
      <c r="E20" s="168" t="s">
        <v>12424</v>
      </c>
    </row>
    <row r="21" spans="1:5" x14ac:dyDescent="0.2">
      <c r="A21" s="167">
        <v>2418</v>
      </c>
      <c r="B21" s="167" t="s">
        <v>9</v>
      </c>
      <c r="C21" s="167" t="s">
        <v>10</v>
      </c>
      <c r="D21" s="167" t="s">
        <v>12405</v>
      </c>
      <c r="E21" s="168" t="s">
        <v>12425</v>
      </c>
    </row>
    <row r="22" spans="1:5" x14ac:dyDescent="0.2">
      <c r="A22" s="167">
        <v>2720</v>
      </c>
      <c r="B22" s="167" t="s">
        <v>12426</v>
      </c>
      <c r="C22" s="167" t="s">
        <v>185</v>
      </c>
      <c r="D22" s="167" t="s">
        <v>12427</v>
      </c>
      <c r="E22" s="168" t="s">
        <v>12428</v>
      </c>
    </row>
    <row r="23" spans="1:5" x14ac:dyDescent="0.2">
      <c r="A23" s="167">
        <v>2719</v>
      </c>
      <c r="B23" s="167" t="s">
        <v>12429</v>
      </c>
      <c r="C23" s="167" t="s">
        <v>185</v>
      </c>
      <c r="D23" s="167" t="s">
        <v>12427</v>
      </c>
      <c r="E23" s="168" t="s">
        <v>12430</v>
      </c>
    </row>
    <row r="24" spans="1:5" x14ac:dyDescent="0.2">
      <c r="A24" s="167">
        <v>6086</v>
      </c>
      <c r="B24" s="167" t="s">
        <v>12431</v>
      </c>
      <c r="C24" s="167" t="s">
        <v>12432</v>
      </c>
      <c r="D24" s="167" t="s">
        <v>12398</v>
      </c>
      <c r="E24" s="168" t="s">
        <v>12433</v>
      </c>
    </row>
    <row r="25" spans="1:5" x14ac:dyDescent="0.2">
      <c r="A25" s="167">
        <v>38968</v>
      </c>
      <c r="B25" s="167" t="s">
        <v>12434</v>
      </c>
      <c r="C25" s="167" t="s">
        <v>15</v>
      </c>
      <c r="D25" s="167" t="s">
        <v>12427</v>
      </c>
      <c r="E25" s="168" t="s">
        <v>12435</v>
      </c>
    </row>
    <row r="26" spans="1:5" x14ac:dyDescent="0.2">
      <c r="A26" s="167">
        <v>3378</v>
      </c>
      <c r="B26" s="167" t="s">
        <v>11</v>
      </c>
      <c r="C26" s="167" t="s">
        <v>10</v>
      </c>
      <c r="D26" s="167" t="s">
        <v>12398</v>
      </c>
      <c r="E26" s="168" t="s">
        <v>12436</v>
      </c>
    </row>
    <row r="27" spans="1:5" x14ac:dyDescent="0.2">
      <c r="A27" s="167">
        <v>3380</v>
      </c>
      <c r="B27" s="167" t="s">
        <v>12</v>
      </c>
      <c r="C27" s="167" t="s">
        <v>10</v>
      </c>
      <c r="D27" s="167" t="s">
        <v>12405</v>
      </c>
      <c r="E27" s="168" t="s">
        <v>12437</v>
      </c>
    </row>
    <row r="28" spans="1:5" x14ac:dyDescent="0.2">
      <c r="A28" s="167">
        <v>3379</v>
      </c>
      <c r="B28" s="167" t="s">
        <v>13</v>
      </c>
      <c r="C28" s="167" t="s">
        <v>10</v>
      </c>
      <c r="D28" s="167" t="s">
        <v>12398</v>
      </c>
      <c r="E28" s="168" t="s">
        <v>12438</v>
      </c>
    </row>
    <row r="29" spans="1:5" x14ac:dyDescent="0.2">
      <c r="A29" s="167">
        <v>615</v>
      </c>
      <c r="B29" s="167" t="s">
        <v>14</v>
      </c>
      <c r="C29" s="167" t="s">
        <v>15</v>
      </c>
      <c r="D29" s="167" t="s">
        <v>12427</v>
      </c>
      <c r="E29" s="168" t="s">
        <v>12439</v>
      </c>
    </row>
    <row r="30" spans="1:5" x14ac:dyDescent="0.2">
      <c r="A30" s="167">
        <v>606</v>
      </c>
      <c r="B30" s="167" t="s">
        <v>16</v>
      </c>
      <c r="C30" s="167" t="s">
        <v>15</v>
      </c>
      <c r="D30" s="167" t="s">
        <v>12427</v>
      </c>
      <c r="E30" s="168" t="s">
        <v>12440</v>
      </c>
    </row>
    <row r="31" spans="1:5" x14ac:dyDescent="0.2">
      <c r="A31" s="167">
        <v>11193</v>
      </c>
      <c r="B31" s="167" t="s">
        <v>12441</v>
      </c>
      <c r="C31" s="167" t="s">
        <v>15</v>
      </c>
      <c r="D31" s="167" t="s">
        <v>12427</v>
      </c>
      <c r="E31" s="168" t="s">
        <v>12442</v>
      </c>
    </row>
    <row r="32" spans="1:5" x14ac:dyDescent="0.2">
      <c r="A32" s="167">
        <v>11197</v>
      </c>
      <c r="B32" s="167" t="s">
        <v>12443</v>
      </c>
      <c r="C32" s="167" t="s">
        <v>10</v>
      </c>
      <c r="D32" s="167" t="s">
        <v>12427</v>
      </c>
      <c r="E32" s="168" t="s">
        <v>12444</v>
      </c>
    </row>
    <row r="33" spans="1:5" x14ac:dyDescent="0.2">
      <c r="A33" s="167">
        <v>3346</v>
      </c>
      <c r="B33" s="167" t="s">
        <v>12445</v>
      </c>
      <c r="C33" s="167" t="s">
        <v>185</v>
      </c>
      <c r="D33" s="167" t="s">
        <v>12427</v>
      </c>
      <c r="E33" s="168" t="s">
        <v>12446</v>
      </c>
    </row>
    <row r="34" spans="1:5" x14ac:dyDescent="0.2">
      <c r="A34" s="167">
        <v>3348</v>
      </c>
      <c r="B34" s="167" t="s">
        <v>12447</v>
      </c>
      <c r="C34" s="167" t="s">
        <v>185</v>
      </c>
      <c r="D34" s="167" t="s">
        <v>12427</v>
      </c>
      <c r="E34" s="168" t="s">
        <v>12448</v>
      </c>
    </row>
    <row r="35" spans="1:5" x14ac:dyDescent="0.2">
      <c r="A35" s="167">
        <v>3345</v>
      </c>
      <c r="B35" s="167" t="s">
        <v>12449</v>
      </c>
      <c r="C35" s="167" t="s">
        <v>185</v>
      </c>
      <c r="D35" s="167" t="s">
        <v>12427</v>
      </c>
      <c r="E35" s="168" t="s">
        <v>12450</v>
      </c>
    </row>
    <row r="36" spans="1:5" x14ac:dyDescent="0.2">
      <c r="A36" s="167">
        <v>39833</v>
      </c>
      <c r="B36" s="167" t="s">
        <v>12451</v>
      </c>
      <c r="C36" s="167" t="s">
        <v>185</v>
      </c>
      <c r="D36" s="167" t="s">
        <v>12427</v>
      </c>
      <c r="E36" s="168" t="s">
        <v>12452</v>
      </c>
    </row>
    <row r="37" spans="1:5" x14ac:dyDescent="0.2">
      <c r="A37" s="167">
        <v>39834</v>
      </c>
      <c r="B37" s="167" t="s">
        <v>12453</v>
      </c>
      <c r="C37" s="167" t="s">
        <v>185</v>
      </c>
      <c r="D37" s="167" t="s">
        <v>12427</v>
      </c>
      <c r="E37" s="168" t="s">
        <v>12454</v>
      </c>
    </row>
    <row r="38" spans="1:5" x14ac:dyDescent="0.2">
      <c r="A38" s="167">
        <v>39835</v>
      </c>
      <c r="B38" s="167" t="s">
        <v>12455</v>
      </c>
      <c r="C38" s="167" t="s">
        <v>185</v>
      </c>
      <c r="D38" s="167" t="s">
        <v>12427</v>
      </c>
      <c r="E38" s="168" t="s">
        <v>12456</v>
      </c>
    </row>
    <row r="39" spans="1:5" x14ac:dyDescent="0.2">
      <c r="A39" s="167">
        <v>3779</v>
      </c>
      <c r="B39" s="167" t="s">
        <v>12457</v>
      </c>
      <c r="C39" s="167" t="s">
        <v>20</v>
      </c>
      <c r="D39" s="167" t="s">
        <v>12398</v>
      </c>
      <c r="E39" s="168" t="s">
        <v>12458</v>
      </c>
    </row>
    <row r="40" spans="1:5" x14ac:dyDescent="0.2">
      <c r="A40" s="167">
        <v>13382</v>
      </c>
      <c r="B40" s="167" t="s">
        <v>17</v>
      </c>
      <c r="C40" s="167" t="s">
        <v>10</v>
      </c>
      <c r="D40" s="167" t="s">
        <v>12427</v>
      </c>
      <c r="E40" s="168" t="s">
        <v>12459</v>
      </c>
    </row>
    <row r="41" spans="1:5" x14ac:dyDescent="0.2">
      <c r="A41" s="167">
        <v>4051</v>
      </c>
      <c r="B41" s="167" t="s">
        <v>12460</v>
      </c>
      <c r="C41" s="167" t="s">
        <v>12461</v>
      </c>
      <c r="D41" s="167" t="s">
        <v>12398</v>
      </c>
      <c r="E41" s="168" t="s">
        <v>12462</v>
      </c>
    </row>
    <row r="42" spans="1:5" x14ac:dyDescent="0.2">
      <c r="A42" s="167">
        <v>4047</v>
      </c>
      <c r="B42" s="167" t="s">
        <v>12460</v>
      </c>
      <c r="C42" s="167" t="s">
        <v>12432</v>
      </c>
      <c r="D42" s="167" t="s">
        <v>12405</v>
      </c>
      <c r="E42" s="168" t="s">
        <v>12463</v>
      </c>
    </row>
    <row r="43" spans="1:5" x14ac:dyDescent="0.2">
      <c r="A43" s="167">
        <v>11367</v>
      </c>
      <c r="B43" s="167" t="s">
        <v>12464</v>
      </c>
      <c r="C43" s="167" t="s">
        <v>15</v>
      </c>
      <c r="D43" s="167" t="s">
        <v>12398</v>
      </c>
      <c r="E43" s="168" t="s">
        <v>12465</v>
      </c>
    </row>
    <row r="44" spans="1:5" x14ac:dyDescent="0.2">
      <c r="A44" s="167">
        <v>11523</v>
      </c>
      <c r="B44" s="167" t="s">
        <v>12466</v>
      </c>
      <c r="C44" s="167" t="s">
        <v>10</v>
      </c>
      <c r="D44" s="167" t="s">
        <v>12398</v>
      </c>
      <c r="E44" s="168" t="s">
        <v>12467</v>
      </c>
    </row>
    <row r="45" spans="1:5" x14ac:dyDescent="0.2">
      <c r="A45" s="167">
        <v>13399</v>
      </c>
      <c r="B45" s="167" t="s">
        <v>12468</v>
      </c>
      <c r="C45" s="167" t="s">
        <v>10</v>
      </c>
      <c r="D45" s="167" t="s">
        <v>12398</v>
      </c>
      <c r="E45" s="168" t="s">
        <v>12469</v>
      </c>
    </row>
    <row r="46" spans="1:5" x14ac:dyDescent="0.2">
      <c r="A46" s="167">
        <v>39764</v>
      </c>
      <c r="B46" s="167" t="s">
        <v>12470</v>
      </c>
      <c r="C46" s="167" t="s">
        <v>10</v>
      </c>
      <c r="D46" s="167" t="s">
        <v>12398</v>
      </c>
      <c r="E46" s="168" t="s">
        <v>12471</v>
      </c>
    </row>
    <row r="47" spans="1:5" x14ac:dyDescent="0.2">
      <c r="A47" s="167">
        <v>6204</v>
      </c>
      <c r="B47" s="167" t="s">
        <v>12472</v>
      </c>
      <c r="C47" s="167" t="s">
        <v>20</v>
      </c>
      <c r="D47" s="167" t="s">
        <v>12398</v>
      </c>
      <c r="E47" s="168" t="s">
        <v>12473</v>
      </c>
    </row>
    <row r="48" spans="1:5" x14ac:dyDescent="0.2">
      <c r="A48" s="167">
        <v>6188</v>
      </c>
      <c r="B48" s="167" t="s">
        <v>12474</v>
      </c>
      <c r="C48" s="167" t="s">
        <v>15</v>
      </c>
      <c r="D48" s="167" t="s">
        <v>12398</v>
      </c>
      <c r="E48" s="168" t="s">
        <v>12475</v>
      </c>
    </row>
    <row r="49" spans="1:5" x14ac:dyDescent="0.2">
      <c r="A49" s="167">
        <v>4126</v>
      </c>
      <c r="B49" s="167" t="s">
        <v>12476</v>
      </c>
      <c r="C49" s="167" t="s">
        <v>10</v>
      </c>
      <c r="D49" s="167" t="s">
        <v>12427</v>
      </c>
      <c r="E49" s="168" t="s">
        <v>12477</v>
      </c>
    </row>
    <row r="50" spans="1:5" x14ac:dyDescent="0.2">
      <c r="A50" s="167">
        <v>7287</v>
      </c>
      <c r="B50" s="167" t="s">
        <v>12478</v>
      </c>
      <c r="C50" s="167" t="s">
        <v>12432</v>
      </c>
      <c r="D50" s="167" t="s">
        <v>12398</v>
      </c>
      <c r="E50" s="168" t="s">
        <v>12479</v>
      </c>
    </row>
    <row r="51" spans="1:5" x14ac:dyDescent="0.2">
      <c r="A51" s="167">
        <v>7347</v>
      </c>
      <c r="B51" s="167" t="s">
        <v>12480</v>
      </c>
      <c r="C51" s="167" t="s">
        <v>12432</v>
      </c>
      <c r="D51" s="167" t="s">
        <v>12398</v>
      </c>
      <c r="E51" s="168" t="s">
        <v>12481</v>
      </c>
    </row>
    <row r="52" spans="1:5" x14ac:dyDescent="0.2">
      <c r="A52" s="167">
        <v>7345</v>
      </c>
      <c r="B52" s="167" t="s">
        <v>12482</v>
      </c>
      <c r="C52" s="167" t="s">
        <v>73</v>
      </c>
      <c r="D52" s="167" t="s">
        <v>12398</v>
      </c>
      <c r="E52" s="168" t="s">
        <v>12483</v>
      </c>
    </row>
    <row r="53" spans="1:5" x14ac:dyDescent="0.2">
      <c r="A53" s="167">
        <v>7344</v>
      </c>
      <c r="B53" s="167" t="s">
        <v>12482</v>
      </c>
      <c r="C53" s="167" t="s">
        <v>12432</v>
      </c>
      <c r="D53" s="167" t="s">
        <v>12405</v>
      </c>
      <c r="E53" s="168" t="s">
        <v>12484</v>
      </c>
    </row>
    <row r="54" spans="1:5" x14ac:dyDescent="0.2">
      <c r="A54" s="167">
        <v>40514</v>
      </c>
      <c r="B54" s="167" t="s">
        <v>12485</v>
      </c>
      <c r="C54" s="167" t="s">
        <v>73</v>
      </c>
      <c r="D54" s="167" t="s">
        <v>12405</v>
      </c>
      <c r="E54" s="168" t="s">
        <v>12486</v>
      </c>
    </row>
    <row r="55" spans="1:5" x14ac:dyDescent="0.2">
      <c r="A55" s="167">
        <v>4487</v>
      </c>
      <c r="B55" s="167" t="s">
        <v>12487</v>
      </c>
      <c r="C55" s="167" t="s">
        <v>20</v>
      </c>
      <c r="D55" s="167" t="s">
        <v>12398</v>
      </c>
      <c r="E55" s="168" t="s">
        <v>12488</v>
      </c>
    </row>
    <row r="56" spans="1:5" x14ac:dyDescent="0.2">
      <c r="A56" s="167">
        <v>11199</v>
      </c>
      <c r="B56" s="167" t="s">
        <v>18</v>
      </c>
      <c r="C56" s="167" t="s">
        <v>10</v>
      </c>
      <c r="D56" s="167" t="s">
        <v>12427</v>
      </c>
      <c r="E56" s="168" t="s">
        <v>12489</v>
      </c>
    </row>
    <row r="57" spans="1:5" x14ac:dyDescent="0.2">
      <c r="A57" s="167">
        <v>4053</v>
      </c>
      <c r="B57" s="167" t="s">
        <v>12490</v>
      </c>
      <c r="C57" s="167" t="s">
        <v>12432</v>
      </c>
      <c r="D57" s="167" t="s">
        <v>12398</v>
      </c>
      <c r="E57" s="168" t="s">
        <v>12491</v>
      </c>
    </row>
    <row r="58" spans="1:5" x14ac:dyDescent="0.2">
      <c r="A58" s="167">
        <v>4056</v>
      </c>
      <c r="B58" s="167" t="s">
        <v>12492</v>
      </c>
      <c r="C58" s="167" t="s">
        <v>12432</v>
      </c>
      <c r="D58" s="167" t="s">
        <v>12398</v>
      </c>
      <c r="E58" s="168" t="s">
        <v>12493</v>
      </c>
    </row>
    <row r="59" spans="1:5" x14ac:dyDescent="0.2">
      <c r="A59" s="167">
        <v>21136</v>
      </c>
      <c r="B59" s="167" t="s">
        <v>19</v>
      </c>
      <c r="C59" s="167" t="s">
        <v>20</v>
      </c>
      <c r="D59" s="167" t="s">
        <v>12427</v>
      </c>
      <c r="E59" s="168" t="s">
        <v>12494</v>
      </c>
    </row>
    <row r="60" spans="1:5" x14ac:dyDescent="0.2">
      <c r="A60" s="167">
        <v>21128</v>
      </c>
      <c r="B60" s="167" t="s">
        <v>21</v>
      </c>
      <c r="C60" s="167" t="s">
        <v>20</v>
      </c>
      <c r="D60" s="167" t="s">
        <v>12427</v>
      </c>
      <c r="E60" s="168" t="s">
        <v>12495</v>
      </c>
    </row>
    <row r="61" spans="1:5" x14ac:dyDescent="0.2">
      <c r="A61" s="167">
        <v>21130</v>
      </c>
      <c r="B61" s="167" t="s">
        <v>22</v>
      </c>
      <c r="C61" s="167" t="s">
        <v>20</v>
      </c>
      <c r="D61" s="167" t="s">
        <v>12427</v>
      </c>
      <c r="E61" s="168" t="s">
        <v>12496</v>
      </c>
    </row>
    <row r="62" spans="1:5" x14ac:dyDescent="0.2">
      <c r="A62" s="167">
        <v>21135</v>
      </c>
      <c r="B62" s="167" t="s">
        <v>23</v>
      </c>
      <c r="C62" s="167" t="s">
        <v>20</v>
      </c>
      <c r="D62" s="167" t="s">
        <v>12427</v>
      </c>
      <c r="E62" s="168" t="s">
        <v>12497</v>
      </c>
    </row>
    <row r="63" spans="1:5" x14ac:dyDescent="0.2">
      <c r="A63" s="167">
        <v>42402</v>
      </c>
      <c r="B63" s="167" t="s">
        <v>12498</v>
      </c>
      <c r="C63" s="167" t="s">
        <v>71</v>
      </c>
      <c r="D63" s="167" t="s">
        <v>12398</v>
      </c>
      <c r="E63" s="168" t="s">
        <v>12499</v>
      </c>
    </row>
    <row r="64" spans="1:5" x14ac:dyDescent="0.2">
      <c r="A64" s="167">
        <v>38605</v>
      </c>
      <c r="B64" s="167" t="s">
        <v>24</v>
      </c>
      <c r="C64" s="167" t="s">
        <v>10</v>
      </c>
      <c r="D64" s="167" t="s">
        <v>12427</v>
      </c>
      <c r="E64" s="168" t="s">
        <v>12500</v>
      </c>
    </row>
    <row r="65" spans="1:5" x14ac:dyDescent="0.2">
      <c r="A65" s="167">
        <v>11270</v>
      </c>
      <c r="B65" s="167" t="s">
        <v>25</v>
      </c>
      <c r="C65" s="167" t="s">
        <v>10</v>
      </c>
      <c r="D65" s="167" t="s">
        <v>12427</v>
      </c>
      <c r="E65" s="168" t="s">
        <v>12501</v>
      </c>
    </row>
    <row r="66" spans="1:5" x14ac:dyDescent="0.2">
      <c r="A66" s="167">
        <v>412</v>
      </c>
      <c r="B66" s="167" t="s">
        <v>26</v>
      </c>
      <c r="C66" s="167" t="s">
        <v>10</v>
      </c>
      <c r="D66" s="167" t="s">
        <v>12398</v>
      </c>
      <c r="E66" s="168" t="s">
        <v>12502</v>
      </c>
    </row>
    <row r="67" spans="1:5" x14ac:dyDescent="0.2">
      <c r="A67" s="167">
        <v>414</v>
      </c>
      <c r="B67" s="167" t="s">
        <v>27</v>
      </c>
      <c r="C67" s="167" t="s">
        <v>10</v>
      </c>
      <c r="D67" s="167" t="s">
        <v>12398</v>
      </c>
      <c r="E67" s="168" t="s">
        <v>12503</v>
      </c>
    </row>
    <row r="68" spans="1:5" x14ac:dyDescent="0.2">
      <c r="A68" s="167">
        <v>410</v>
      </c>
      <c r="B68" s="167" t="s">
        <v>28</v>
      </c>
      <c r="C68" s="167" t="s">
        <v>10</v>
      </c>
      <c r="D68" s="167" t="s">
        <v>12398</v>
      </c>
      <c r="E68" s="168" t="s">
        <v>12504</v>
      </c>
    </row>
    <row r="69" spans="1:5" x14ac:dyDescent="0.2">
      <c r="A69" s="167">
        <v>411</v>
      </c>
      <c r="B69" s="167" t="s">
        <v>29</v>
      </c>
      <c r="C69" s="167" t="s">
        <v>10</v>
      </c>
      <c r="D69" s="167" t="s">
        <v>12405</v>
      </c>
      <c r="E69" s="168" t="s">
        <v>12505</v>
      </c>
    </row>
    <row r="70" spans="1:5" x14ac:dyDescent="0.2">
      <c r="A70" s="167">
        <v>408</v>
      </c>
      <c r="B70" s="167" t="s">
        <v>30</v>
      </c>
      <c r="C70" s="167" t="s">
        <v>10</v>
      </c>
      <c r="D70" s="167" t="s">
        <v>12398</v>
      </c>
      <c r="E70" s="168" t="s">
        <v>12506</v>
      </c>
    </row>
    <row r="71" spans="1:5" x14ac:dyDescent="0.2">
      <c r="A71" s="167">
        <v>39131</v>
      </c>
      <c r="B71" s="167" t="s">
        <v>31</v>
      </c>
      <c r="C71" s="167" t="s">
        <v>10</v>
      </c>
      <c r="D71" s="167" t="s">
        <v>12398</v>
      </c>
      <c r="E71" s="168" t="s">
        <v>12507</v>
      </c>
    </row>
    <row r="72" spans="1:5" x14ac:dyDescent="0.2">
      <c r="A72" s="167">
        <v>394</v>
      </c>
      <c r="B72" s="167" t="s">
        <v>32</v>
      </c>
      <c r="C72" s="167" t="s">
        <v>10</v>
      </c>
      <c r="D72" s="167" t="s">
        <v>12398</v>
      </c>
      <c r="E72" s="168" t="s">
        <v>12508</v>
      </c>
    </row>
    <row r="73" spans="1:5" x14ac:dyDescent="0.2">
      <c r="A73" s="167">
        <v>39130</v>
      </c>
      <c r="B73" s="167" t="s">
        <v>33</v>
      </c>
      <c r="C73" s="167" t="s">
        <v>10</v>
      </c>
      <c r="D73" s="167" t="s">
        <v>12398</v>
      </c>
      <c r="E73" s="168" t="s">
        <v>12509</v>
      </c>
    </row>
    <row r="74" spans="1:5" x14ac:dyDescent="0.2">
      <c r="A74" s="167">
        <v>395</v>
      </c>
      <c r="B74" s="167" t="s">
        <v>34</v>
      </c>
      <c r="C74" s="167" t="s">
        <v>10</v>
      </c>
      <c r="D74" s="167" t="s">
        <v>12398</v>
      </c>
      <c r="E74" s="168" t="s">
        <v>12510</v>
      </c>
    </row>
    <row r="75" spans="1:5" x14ac:dyDescent="0.2">
      <c r="A75" s="167">
        <v>39127</v>
      </c>
      <c r="B75" s="167" t="s">
        <v>35</v>
      </c>
      <c r="C75" s="167" t="s">
        <v>10</v>
      </c>
      <c r="D75" s="167" t="s">
        <v>12398</v>
      </c>
      <c r="E75" s="168" t="s">
        <v>12511</v>
      </c>
    </row>
    <row r="76" spans="1:5" x14ac:dyDescent="0.2">
      <c r="A76" s="167">
        <v>392</v>
      </c>
      <c r="B76" s="167" t="s">
        <v>36</v>
      </c>
      <c r="C76" s="167" t="s">
        <v>10</v>
      </c>
      <c r="D76" s="167" t="s">
        <v>12398</v>
      </c>
      <c r="E76" s="168" t="s">
        <v>12512</v>
      </c>
    </row>
    <row r="77" spans="1:5" x14ac:dyDescent="0.2">
      <c r="A77" s="167">
        <v>39129</v>
      </c>
      <c r="B77" s="167" t="s">
        <v>37</v>
      </c>
      <c r="C77" s="167" t="s">
        <v>10</v>
      </c>
      <c r="D77" s="167" t="s">
        <v>12398</v>
      </c>
      <c r="E77" s="168" t="s">
        <v>12513</v>
      </c>
    </row>
    <row r="78" spans="1:5" x14ac:dyDescent="0.2">
      <c r="A78" s="167">
        <v>393</v>
      </c>
      <c r="B78" s="167" t="s">
        <v>38</v>
      </c>
      <c r="C78" s="167" t="s">
        <v>10</v>
      </c>
      <c r="D78" s="167" t="s">
        <v>12405</v>
      </c>
      <c r="E78" s="168" t="s">
        <v>12514</v>
      </c>
    </row>
    <row r="79" spans="1:5" x14ac:dyDescent="0.2">
      <c r="A79" s="167">
        <v>39133</v>
      </c>
      <c r="B79" s="167" t="s">
        <v>39</v>
      </c>
      <c r="C79" s="167" t="s">
        <v>10</v>
      </c>
      <c r="D79" s="167" t="s">
        <v>12398</v>
      </c>
      <c r="E79" s="168" t="s">
        <v>12515</v>
      </c>
    </row>
    <row r="80" spans="1:5" x14ac:dyDescent="0.2">
      <c r="A80" s="167">
        <v>397</v>
      </c>
      <c r="B80" s="167" t="s">
        <v>40</v>
      </c>
      <c r="C80" s="167" t="s">
        <v>10</v>
      </c>
      <c r="D80" s="167" t="s">
        <v>12398</v>
      </c>
      <c r="E80" s="168" t="s">
        <v>12516</v>
      </c>
    </row>
    <row r="81" spans="1:5" x14ac:dyDescent="0.2">
      <c r="A81" s="167">
        <v>39132</v>
      </c>
      <c r="B81" s="167" t="s">
        <v>41</v>
      </c>
      <c r="C81" s="167" t="s">
        <v>10</v>
      </c>
      <c r="D81" s="167" t="s">
        <v>12398</v>
      </c>
      <c r="E81" s="168" t="s">
        <v>12517</v>
      </c>
    </row>
    <row r="82" spans="1:5" x14ac:dyDescent="0.2">
      <c r="A82" s="167">
        <v>396</v>
      </c>
      <c r="B82" s="167" t="s">
        <v>42</v>
      </c>
      <c r="C82" s="167" t="s">
        <v>10</v>
      </c>
      <c r="D82" s="167" t="s">
        <v>12398</v>
      </c>
      <c r="E82" s="168" t="s">
        <v>12518</v>
      </c>
    </row>
    <row r="83" spans="1:5" x14ac:dyDescent="0.2">
      <c r="A83" s="167">
        <v>39135</v>
      </c>
      <c r="B83" s="167" t="s">
        <v>43</v>
      </c>
      <c r="C83" s="167" t="s">
        <v>10</v>
      </c>
      <c r="D83" s="167" t="s">
        <v>12398</v>
      </c>
      <c r="E83" s="168" t="s">
        <v>12519</v>
      </c>
    </row>
    <row r="84" spans="1:5" x14ac:dyDescent="0.2">
      <c r="A84" s="167">
        <v>39128</v>
      </c>
      <c r="B84" s="167" t="s">
        <v>44</v>
      </c>
      <c r="C84" s="167" t="s">
        <v>10</v>
      </c>
      <c r="D84" s="167" t="s">
        <v>12398</v>
      </c>
      <c r="E84" s="168" t="s">
        <v>12520</v>
      </c>
    </row>
    <row r="85" spans="1:5" x14ac:dyDescent="0.2">
      <c r="A85" s="167">
        <v>400</v>
      </c>
      <c r="B85" s="167" t="s">
        <v>45</v>
      </c>
      <c r="C85" s="167" t="s">
        <v>10</v>
      </c>
      <c r="D85" s="167" t="s">
        <v>12398</v>
      </c>
      <c r="E85" s="168" t="s">
        <v>12521</v>
      </c>
    </row>
    <row r="86" spans="1:5" x14ac:dyDescent="0.2">
      <c r="A86" s="167">
        <v>39125</v>
      </c>
      <c r="B86" s="167" t="s">
        <v>46</v>
      </c>
      <c r="C86" s="167" t="s">
        <v>10</v>
      </c>
      <c r="D86" s="167" t="s">
        <v>12398</v>
      </c>
      <c r="E86" s="168" t="s">
        <v>12520</v>
      </c>
    </row>
    <row r="87" spans="1:5" x14ac:dyDescent="0.2">
      <c r="A87" s="167">
        <v>39134</v>
      </c>
      <c r="B87" s="167" t="s">
        <v>47</v>
      </c>
      <c r="C87" s="167" t="s">
        <v>10</v>
      </c>
      <c r="D87" s="167" t="s">
        <v>12398</v>
      </c>
      <c r="E87" s="168" t="s">
        <v>12522</v>
      </c>
    </row>
    <row r="88" spans="1:5" x14ac:dyDescent="0.2">
      <c r="A88" s="167">
        <v>398</v>
      </c>
      <c r="B88" s="167" t="s">
        <v>48</v>
      </c>
      <c r="C88" s="167" t="s">
        <v>10</v>
      </c>
      <c r="D88" s="167" t="s">
        <v>12398</v>
      </c>
      <c r="E88" s="168" t="s">
        <v>12523</v>
      </c>
    </row>
    <row r="89" spans="1:5" x14ac:dyDescent="0.2">
      <c r="A89" s="167">
        <v>39126</v>
      </c>
      <c r="B89" s="167" t="s">
        <v>49</v>
      </c>
      <c r="C89" s="167" t="s">
        <v>10</v>
      </c>
      <c r="D89" s="167" t="s">
        <v>12398</v>
      </c>
      <c r="E89" s="168" t="s">
        <v>12524</v>
      </c>
    </row>
    <row r="90" spans="1:5" x14ac:dyDescent="0.2">
      <c r="A90" s="167">
        <v>399</v>
      </c>
      <c r="B90" s="167" t="s">
        <v>50</v>
      </c>
      <c r="C90" s="167" t="s">
        <v>10</v>
      </c>
      <c r="D90" s="167" t="s">
        <v>12398</v>
      </c>
      <c r="E90" s="168" t="s">
        <v>12525</v>
      </c>
    </row>
    <row r="91" spans="1:5" x14ac:dyDescent="0.2">
      <c r="A91" s="167">
        <v>39158</v>
      </c>
      <c r="B91" s="167" t="s">
        <v>51</v>
      </c>
      <c r="C91" s="167" t="s">
        <v>10</v>
      </c>
      <c r="D91" s="167" t="s">
        <v>12398</v>
      </c>
      <c r="E91" s="168" t="s">
        <v>12526</v>
      </c>
    </row>
    <row r="92" spans="1:5" x14ac:dyDescent="0.2">
      <c r="A92" s="167">
        <v>39141</v>
      </c>
      <c r="B92" s="167" t="s">
        <v>52</v>
      </c>
      <c r="C92" s="167" t="s">
        <v>10</v>
      </c>
      <c r="D92" s="167" t="s">
        <v>12398</v>
      </c>
      <c r="E92" s="168" t="s">
        <v>12527</v>
      </c>
    </row>
    <row r="93" spans="1:5" x14ac:dyDescent="0.2">
      <c r="A93" s="167">
        <v>39140</v>
      </c>
      <c r="B93" s="167" t="s">
        <v>53</v>
      </c>
      <c r="C93" s="167" t="s">
        <v>10</v>
      </c>
      <c r="D93" s="167" t="s">
        <v>12398</v>
      </c>
      <c r="E93" s="168" t="s">
        <v>12528</v>
      </c>
    </row>
    <row r="94" spans="1:5" x14ac:dyDescent="0.2">
      <c r="A94" s="167">
        <v>39137</v>
      </c>
      <c r="B94" s="167" t="s">
        <v>54</v>
      </c>
      <c r="C94" s="167" t="s">
        <v>10</v>
      </c>
      <c r="D94" s="167" t="s">
        <v>12398</v>
      </c>
      <c r="E94" s="168" t="s">
        <v>12529</v>
      </c>
    </row>
    <row r="95" spans="1:5" x14ac:dyDescent="0.2">
      <c r="A95" s="167">
        <v>39139</v>
      </c>
      <c r="B95" s="167" t="s">
        <v>55</v>
      </c>
      <c r="C95" s="167" t="s">
        <v>10</v>
      </c>
      <c r="D95" s="167" t="s">
        <v>12398</v>
      </c>
      <c r="E95" s="168" t="s">
        <v>12530</v>
      </c>
    </row>
    <row r="96" spans="1:5" x14ac:dyDescent="0.2">
      <c r="A96" s="167">
        <v>39143</v>
      </c>
      <c r="B96" s="167" t="s">
        <v>56</v>
      </c>
      <c r="C96" s="167" t="s">
        <v>10</v>
      </c>
      <c r="D96" s="167" t="s">
        <v>12398</v>
      </c>
      <c r="E96" s="168" t="s">
        <v>12531</v>
      </c>
    </row>
    <row r="97" spans="1:5" x14ac:dyDescent="0.2">
      <c r="A97" s="167">
        <v>39142</v>
      </c>
      <c r="B97" s="167" t="s">
        <v>57</v>
      </c>
      <c r="C97" s="167" t="s">
        <v>10</v>
      </c>
      <c r="D97" s="167" t="s">
        <v>12398</v>
      </c>
      <c r="E97" s="168" t="s">
        <v>12532</v>
      </c>
    </row>
    <row r="98" spans="1:5" x14ac:dyDescent="0.2">
      <c r="A98" s="167">
        <v>39138</v>
      </c>
      <c r="B98" s="167" t="s">
        <v>58</v>
      </c>
      <c r="C98" s="167" t="s">
        <v>10</v>
      </c>
      <c r="D98" s="167" t="s">
        <v>12398</v>
      </c>
      <c r="E98" s="168" t="s">
        <v>12533</v>
      </c>
    </row>
    <row r="99" spans="1:5" x14ac:dyDescent="0.2">
      <c r="A99" s="167">
        <v>39136</v>
      </c>
      <c r="B99" s="167" t="s">
        <v>59</v>
      </c>
      <c r="C99" s="167" t="s">
        <v>10</v>
      </c>
      <c r="D99" s="167" t="s">
        <v>12398</v>
      </c>
      <c r="E99" s="168" t="s">
        <v>12534</v>
      </c>
    </row>
    <row r="100" spans="1:5" x14ac:dyDescent="0.2">
      <c r="A100" s="167">
        <v>39144</v>
      </c>
      <c r="B100" s="167" t="s">
        <v>60</v>
      </c>
      <c r="C100" s="167" t="s">
        <v>10</v>
      </c>
      <c r="D100" s="167" t="s">
        <v>12398</v>
      </c>
      <c r="E100" s="168" t="s">
        <v>12510</v>
      </c>
    </row>
    <row r="101" spans="1:5" x14ac:dyDescent="0.2">
      <c r="A101" s="167">
        <v>39145</v>
      </c>
      <c r="B101" s="167" t="s">
        <v>61</v>
      </c>
      <c r="C101" s="167" t="s">
        <v>10</v>
      </c>
      <c r="D101" s="167" t="s">
        <v>12398</v>
      </c>
      <c r="E101" s="168" t="s">
        <v>12535</v>
      </c>
    </row>
    <row r="102" spans="1:5" x14ac:dyDescent="0.2">
      <c r="A102" s="167">
        <v>12615</v>
      </c>
      <c r="B102" s="167" t="s">
        <v>62</v>
      </c>
      <c r="C102" s="167" t="s">
        <v>10</v>
      </c>
      <c r="D102" s="167" t="s">
        <v>12427</v>
      </c>
      <c r="E102" s="168" t="s">
        <v>12536</v>
      </c>
    </row>
    <row r="103" spans="1:5" x14ac:dyDescent="0.2">
      <c r="A103" s="167">
        <v>11927</v>
      </c>
      <c r="B103" s="167" t="s">
        <v>63</v>
      </c>
      <c r="C103" s="167" t="s">
        <v>10</v>
      </c>
      <c r="D103" s="167" t="s">
        <v>12427</v>
      </c>
      <c r="E103" s="168" t="s">
        <v>12537</v>
      </c>
    </row>
    <row r="104" spans="1:5" x14ac:dyDescent="0.2">
      <c r="A104" s="167">
        <v>11928</v>
      </c>
      <c r="B104" s="167" t="s">
        <v>64</v>
      </c>
      <c r="C104" s="167" t="s">
        <v>10</v>
      </c>
      <c r="D104" s="167" t="s">
        <v>12427</v>
      </c>
      <c r="E104" s="168" t="s">
        <v>12538</v>
      </c>
    </row>
    <row r="105" spans="1:5" x14ac:dyDescent="0.2">
      <c r="A105" s="167">
        <v>11929</v>
      </c>
      <c r="B105" s="167" t="s">
        <v>65</v>
      </c>
      <c r="C105" s="167" t="s">
        <v>10</v>
      </c>
      <c r="D105" s="167" t="s">
        <v>12427</v>
      </c>
      <c r="E105" s="168" t="s">
        <v>12539</v>
      </c>
    </row>
    <row r="106" spans="1:5" x14ac:dyDescent="0.2">
      <c r="A106" s="167">
        <v>36801</v>
      </c>
      <c r="B106" s="167" t="s">
        <v>12540</v>
      </c>
      <c r="C106" s="167" t="s">
        <v>10</v>
      </c>
      <c r="D106" s="167" t="s">
        <v>12398</v>
      </c>
      <c r="E106" s="168" t="s">
        <v>12541</v>
      </c>
    </row>
    <row r="107" spans="1:5" x14ac:dyDescent="0.2">
      <c r="A107" s="167">
        <v>36246</v>
      </c>
      <c r="B107" s="167" t="s">
        <v>67</v>
      </c>
      <c r="C107" s="167" t="s">
        <v>20</v>
      </c>
      <c r="D107" s="167" t="s">
        <v>12398</v>
      </c>
      <c r="E107" s="168" t="s">
        <v>12542</v>
      </c>
    </row>
    <row r="108" spans="1:5" x14ac:dyDescent="0.2">
      <c r="A108" s="167">
        <v>37600</v>
      </c>
      <c r="B108" s="167" t="s">
        <v>68</v>
      </c>
      <c r="C108" s="167" t="s">
        <v>10</v>
      </c>
      <c r="D108" s="167" t="s">
        <v>12427</v>
      </c>
      <c r="E108" s="168" t="s">
        <v>12543</v>
      </c>
    </row>
    <row r="109" spans="1:5" x14ac:dyDescent="0.2">
      <c r="A109" s="167">
        <v>37599</v>
      </c>
      <c r="B109" s="167" t="s">
        <v>69</v>
      </c>
      <c r="C109" s="167" t="s">
        <v>10</v>
      </c>
      <c r="D109" s="167" t="s">
        <v>12427</v>
      </c>
      <c r="E109" s="168" t="s">
        <v>12544</v>
      </c>
    </row>
    <row r="110" spans="1:5" x14ac:dyDescent="0.2">
      <c r="A110" s="167">
        <v>1</v>
      </c>
      <c r="B110" s="167" t="s">
        <v>12545</v>
      </c>
      <c r="C110" s="167" t="s">
        <v>71</v>
      </c>
      <c r="D110" s="167" t="s">
        <v>12405</v>
      </c>
      <c r="E110" s="168" t="s">
        <v>12546</v>
      </c>
    </row>
    <row r="111" spans="1:5" x14ac:dyDescent="0.2">
      <c r="A111" s="167">
        <v>3</v>
      </c>
      <c r="B111" s="167" t="s">
        <v>12547</v>
      </c>
      <c r="C111" s="167" t="s">
        <v>73</v>
      </c>
      <c r="D111" s="167" t="s">
        <v>12398</v>
      </c>
      <c r="E111" s="168" t="s">
        <v>12548</v>
      </c>
    </row>
    <row r="112" spans="1:5" x14ac:dyDescent="0.2">
      <c r="A112" s="167">
        <v>43054</v>
      </c>
      <c r="B112" s="167" t="s">
        <v>74</v>
      </c>
      <c r="C112" s="167" t="s">
        <v>71</v>
      </c>
      <c r="D112" s="167" t="s">
        <v>12398</v>
      </c>
      <c r="E112" s="168" t="s">
        <v>12549</v>
      </c>
    </row>
    <row r="113" spans="1:5" x14ac:dyDescent="0.2">
      <c r="A113" s="167">
        <v>42403</v>
      </c>
      <c r="B113" s="167" t="s">
        <v>76</v>
      </c>
      <c r="C113" s="167" t="s">
        <v>71</v>
      </c>
      <c r="D113" s="167" t="s">
        <v>12398</v>
      </c>
      <c r="E113" s="168" t="s">
        <v>12550</v>
      </c>
    </row>
    <row r="114" spans="1:5" x14ac:dyDescent="0.2">
      <c r="A114" s="167">
        <v>42404</v>
      </c>
      <c r="B114" s="167" t="s">
        <v>77</v>
      </c>
      <c r="C114" s="167" t="s">
        <v>71</v>
      </c>
      <c r="D114" s="167" t="s">
        <v>12398</v>
      </c>
      <c r="E114" s="168" t="s">
        <v>12551</v>
      </c>
    </row>
    <row r="115" spans="1:5" x14ac:dyDescent="0.2">
      <c r="A115" s="167">
        <v>42405</v>
      </c>
      <c r="B115" s="167" t="s">
        <v>78</v>
      </c>
      <c r="C115" s="167" t="s">
        <v>71</v>
      </c>
      <c r="D115" s="167" t="s">
        <v>12398</v>
      </c>
      <c r="E115" s="168" t="s">
        <v>12552</v>
      </c>
    </row>
    <row r="116" spans="1:5" x14ac:dyDescent="0.2">
      <c r="A116" s="167">
        <v>34341</v>
      </c>
      <c r="B116" s="167" t="s">
        <v>79</v>
      </c>
      <c r="C116" s="167" t="s">
        <v>71</v>
      </c>
      <c r="D116" s="167" t="s">
        <v>12398</v>
      </c>
      <c r="E116" s="168" t="s">
        <v>12553</v>
      </c>
    </row>
    <row r="117" spans="1:5" x14ac:dyDescent="0.2">
      <c r="A117" s="167">
        <v>43053</v>
      </c>
      <c r="B117" s="167" t="s">
        <v>80</v>
      </c>
      <c r="C117" s="167" t="s">
        <v>71</v>
      </c>
      <c r="D117" s="167" t="s">
        <v>12398</v>
      </c>
      <c r="E117" s="168" t="s">
        <v>12554</v>
      </c>
    </row>
    <row r="118" spans="1:5" x14ac:dyDescent="0.2">
      <c r="A118" s="167">
        <v>43058</v>
      </c>
      <c r="B118" s="167" t="s">
        <v>81</v>
      </c>
      <c r="C118" s="167" t="s">
        <v>71</v>
      </c>
      <c r="D118" s="167" t="s">
        <v>12398</v>
      </c>
      <c r="E118" s="168" t="s">
        <v>12555</v>
      </c>
    </row>
    <row r="119" spans="1:5" x14ac:dyDescent="0.2">
      <c r="A119" s="167">
        <v>34</v>
      </c>
      <c r="B119" s="167" t="s">
        <v>82</v>
      </c>
      <c r="C119" s="167" t="s">
        <v>71</v>
      </c>
      <c r="D119" s="167" t="s">
        <v>12398</v>
      </c>
      <c r="E119" s="168" t="s">
        <v>12556</v>
      </c>
    </row>
    <row r="120" spans="1:5" x14ac:dyDescent="0.2">
      <c r="A120" s="167">
        <v>43055</v>
      </c>
      <c r="B120" s="167" t="s">
        <v>83</v>
      </c>
      <c r="C120" s="167" t="s">
        <v>71</v>
      </c>
      <c r="D120" s="167" t="s">
        <v>12405</v>
      </c>
      <c r="E120" s="168" t="s">
        <v>12557</v>
      </c>
    </row>
    <row r="121" spans="1:5" x14ac:dyDescent="0.2">
      <c r="A121" s="167">
        <v>43056</v>
      </c>
      <c r="B121" s="167" t="s">
        <v>84</v>
      </c>
      <c r="C121" s="167" t="s">
        <v>71</v>
      </c>
      <c r="D121" s="167" t="s">
        <v>12398</v>
      </c>
      <c r="E121" s="168" t="s">
        <v>12558</v>
      </c>
    </row>
    <row r="122" spans="1:5" x14ac:dyDescent="0.2">
      <c r="A122" s="167">
        <v>43057</v>
      </c>
      <c r="B122" s="167" t="s">
        <v>85</v>
      </c>
      <c r="C122" s="167" t="s">
        <v>71</v>
      </c>
      <c r="D122" s="167" t="s">
        <v>12398</v>
      </c>
      <c r="E122" s="168" t="s">
        <v>12559</v>
      </c>
    </row>
    <row r="123" spans="1:5" x14ac:dyDescent="0.2">
      <c r="A123" s="167">
        <v>34449</v>
      </c>
      <c r="B123" s="167" t="s">
        <v>86</v>
      </c>
      <c r="C123" s="167" t="s">
        <v>71</v>
      </c>
      <c r="D123" s="167" t="s">
        <v>12398</v>
      </c>
      <c r="E123" s="168" t="s">
        <v>12560</v>
      </c>
    </row>
    <row r="124" spans="1:5" x14ac:dyDescent="0.2">
      <c r="A124" s="167">
        <v>32</v>
      </c>
      <c r="B124" s="167" t="s">
        <v>87</v>
      </c>
      <c r="C124" s="167" t="s">
        <v>71</v>
      </c>
      <c r="D124" s="167" t="s">
        <v>12398</v>
      </c>
      <c r="E124" s="168" t="s">
        <v>12561</v>
      </c>
    </row>
    <row r="125" spans="1:5" x14ac:dyDescent="0.2">
      <c r="A125" s="167">
        <v>33</v>
      </c>
      <c r="B125" s="167" t="s">
        <v>88</v>
      </c>
      <c r="C125" s="167" t="s">
        <v>71</v>
      </c>
      <c r="D125" s="167" t="s">
        <v>12398</v>
      </c>
      <c r="E125" s="168" t="s">
        <v>12537</v>
      </c>
    </row>
    <row r="126" spans="1:5" x14ac:dyDescent="0.2">
      <c r="A126" s="167">
        <v>43061</v>
      </c>
      <c r="B126" s="167" t="s">
        <v>89</v>
      </c>
      <c r="C126" s="167" t="s">
        <v>71</v>
      </c>
      <c r="D126" s="167" t="s">
        <v>12398</v>
      </c>
      <c r="E126" s="168" t="s">
        <v>12562</v>
      </c>
    </row>
    <row r="127" spans="1:5" x14ac:dyDescent="0.2">
      <c r="A127" s="167">
        <v>43059</v>
      </c>
      <c r="B127" s="167" t="s">
        <v>90</v>
      </c>
      <c r="C127" s="167" t="s">
        <v>71</v>
      </c>
      <c r="D127" s="167" t="s">
        <v>12398</v>
      </c>
      <c r="E127" s="168" t="s">
        <v>12563</v>
      </c>
    </row>
    <row r="128" spans="1:5" x14ac:dyDescent="0.2">
      <c r="A128" s="167">
        <v>43062</v>
      </c>
      <c r="B128" s="167" t="s">
        <v>91</v>
      </c>
      <c r="C128" s="167" t="s">
        <v>71</v>
      </c>
      <c r="D128" s="167" t="s">
        <v>12398</v>
      </c>
      <c r="E128" s="168" t="s">
        <v>12564</v>
      </c>
    </row>
    <row r="129" spans="1:5" x14ac:dyDescent="0.2">
      <c r="A129" s="167">
        <v>43060</v>
      </c>
      <c r="B129" s="167" t="s">
        <v>92</v>
      </c>
      <c r="C129" s="167" t="s">
        <v>71</v>
      </c>
      <c r="D129" s="167" t="s">
        <v>12398</v>
      </c>
      <c r="E129" s="168" t="s">
        <v>12565</v>
      </c>
    </row>
    <row r="130" spans="1:5" x14ac:dyDescent="0.2">
      <c r="A130" s="167">
        <v>20063</v>
      </c>
      <c r="B130" s="167" t="s">
        <v>93</v>
      </c>
      <c r="C130" s="167" t="s">
        <v>10</v>
      </c>
      <c r="D130" s="167" t="s">
        <v>12427</v>
      </c>
      <c r="E130" s="168" t="s">
        <v>12566</v>
      </c>
    </row>
    <row r="131" spans="1:5" x14ac:dyDescent="0.2">
      <c r="A131" s="167">
        <v>40410</v>
      </c>
      <c r="B131" s="167" t="s">
        <v>94</v>
      </c>
      <c r="C131" s="167" t="s">
        <v>10</v>
      </c>
      <c r="D131" s="167" t="s">
        <v>12427</v>
      </c>
      <c r="E131" s="168" t="s">
        <v>12567</v>
      </c>
    </row>
    <row r="132" spans="1:5" x14ac:dyDescent="0.2">
      <c r="A132" s="167">
        <v>40411</v>
      </c>
      <c r="B132" s="167" t="s">
        <v>95</v>
      </c>
      <c r="C132" s="167" t="s">
        <v>10</v>
      </c>
      <c r="D132" s="167" t="s">
        <v>12427</v>
      </c>
      <c r="E132" s="168" t="s">
        <v>12568</v>
      </c>
    </row>
    <row r="133" spans="1:5" x14ac:dyDescent="0.2">
      <c r="A133" s="167">
        <v>40412</v>
      </c>
      <c r="B133" s="167" t="s">
        <v>96</v>
      </c>
      <c r="C133" s="167" t="s">
        <v>10</v>
      </c>
      <c r="D133" s="167" t="s">
        <v>12427</v>
      </c>
      <c r="E133" s="168" t="s">
        <v>12569</v>
      </c>
    </row>
    <row r="134" spans="1:5" x14ac:dyDescent="0.2">
      <c r="A134" s="167">
        <v>38838</v>
      </c>
      <c r="B134" s="167" t="s">
        <v>97</v>
      </c>
      <c r="C134" s="167" t="s">
        <v>10</v>
      </c>
      <c r="D134" s="167" t="s">
        <v>12427</v>
      </c>
      <c r="E134" s="168" t="s">
        <v>12570</v>
      </c>
    </row>
    <row r="135" spans="1:5" x14ac:dyDescent="0.2">
      <c r="A135" s="167">
        <v>38839</v>
      </c>
      <c r="B135" s="167" t="s">
        <v>98</v>
      </c>
      <c r="C135" s="167" t="s">
        <v>10</v>
      </c>
      <c r="D135" s="167" t="s">
        <v>12427</v>
      </c>
      <c r="E135" s="168" t="s">
        <v>12571</v>
      </c>
    </row>
    <row r="136" spans="1:5" x14ac:dyDescent="0.2">
      <c r="A136" s="167">
        <v>55</v>
      </c>
      <c r="B136" s="167" t="s">
        <v>99</v>
      </c>
      <c r="C136" s="167" t="s">
        <v>10</v>
      </c>
      <c r="D136" s="167" t="s">
        <v>12427</v>
      </c>
      <c r="E136" s="168" t="s">
        <v>12572</v>
      </c>
    </row>
    <row r="137" spans="1:5" x14ac:dyDescent="0.2">
      <c r="A137" s="167">
        <v>61</v>
      </c>
      <c r="B137" s="167" t="s">
        <v>100</v>
      </c>
      <c r="C137" s="167" t="s">
        <v>10</v>
      </c>
      <c r="D137" s="167" t="s">
        <v>12427</v>
      </c>
      <c r="E137" s="168" t="s">
        <v>12573</v>
      </c>
    </row>
    <row r="138" spans="1:5" x14ac:dyDescent="0.2">
      <c r="A138" s="167">
        <v>62</v>
      </c>
      <c r="B138" s="167" t="s">
        <v>101</v>
      </c>
      <c r="C138" s="167" t="s">
        <v>10</v>
      </c>
      <c r="D138" s="167" t="s">
        <v>12427</v>
      </c>
      <c r="E138" s="168" t="s">
        <v>12574</v>
      </c>
    </row>
    <row r="139" spans="1:5" x14ac:dyDescent="0.2">
      <c r="A139" s="167">
        <v>77</v>
      </c>
      <c r="B139" s="167" t="s">
        <v>102</v>
      </c>
      <c r="C139" s="167" t="s">
        <v>10</v>
      </c>
      <c r="D139" s="167" t="s">
        <v>12398</v>
      </c>
      <c r="E139" s="168" t="s">
        <v>12530</v>
      </c>
    </row>
    <row r="140" spans="1:5" x14ac:dyDescent="0.2">
      <c r="A140" s="167">
        <v>76</v>
      </c>
      <c r="B140" s="167" t="s">
        <v>103</v>
      </c>
      <c r="C140" s="167" t="s">
        <v>10</v>
      </c>
      <c r="D140" s="167" t="s">
        <v>12398</v>
      </c>
      <c r="E140" s="168" t="s">
        <v>12575</v>
      </c>
    </row>
    <row r="141" spans="1:5" x14ac:dyDescent="0.2">
      <c r="A141" s="167">
        <v>67</v>
      </c>
      <c r="B141" s="167" t="s">
        <v>104</v>
      </c>
      <c r="C141" s="167" t="s">
        <v>10</v>
      </c>
      <c r="D141" s="167" t="s">
        <v>12398</v>
      </c>
      <c r="E141" s="168" t="s">
        <v>12576</v>
      </c>
    </row>
    <row r="142" spans="1:5" x14ac:dyDescent="0.2">
      <c r="A142" s="167">
        <v>71</v>
      </c>
      <c r="B142" s="167" t="s">
        <v>105</v>
      </c>
      <c r="C142" s="167" t="s">
        <v>10</v>
      </c>
      <c r="D142" s="167" t="s">
        <v>12398</v>
      </c>
      <c r="E142" s="168" t="s">
        <v>12577</v>
      </c>
    </row>
    <row r="143" spans="1:5" x14ac:dyDescent="0.2">
      <c r="A143" s="167">
        <v>73</v>
      </c>
      <c r="B143" s="167" t="s">
        <v>106</v>
      </c>
      <c r="C143" s="167" t="s">
        <v>10</v>
      </c>
      <c r="D143" s="167" t="s">
        <v>12398</v>
      </c>
      <c r="E143" s="168" t="s">
        <v>12578</v>
      </c>
    </row>
    <row r="144" spans="1:5" x14ac:dyDescent="0.2">
      <c r="A144" s="167">
        <v>103</v>
      </c>
      <c r="B144" s="167" t="s">
        <v>107</v>
      </c>
      <c r="C144" s="167" t="s">
        <v>10</v>
      </c>
      <c r="D144" s="167" t="s">
        <v>12398</v>
      </c>
      <c r="E144" s="168" t="s">
        <v>12579</v>
      </c>
    </row>
    <row r="145" spans="1:5" x14ac:dyDescent="0.2">
      <c r="A145" s="167">
        <v>107</v>
      </c>
      <c r="B145" s="167" t="s">
        <v>108</v>
      </c>
      <c r="C145" s="167" t="s">
        <v>10</v>
      </c>
      <c r="D145" s="167" t="s">
        <v>12398</v>
      </c>
      <c r="E145" s="168" t="s">
        <v>12580</v>
      </c>
    </row>
    <row r="146" spans="1:5" x14ac:dyDescent="0.2">
      <c r="A146" s="167">
        <v>65</v>
      </c>
      <c r="B146" s="167" t="s">
        <v>109</v>
      </c>
      <c r="C146" s="167" t="s">
        <v>10</v>
      </c>
      <c r="D146" s="167" t="s">
        <v>12398</v>
      </c>
      <c r="E146" s="168" t="s">
        <v>12581</v>
      </c>
    </row>
    <row r="147" spans="1:5" x14ac:dyDescent="0.2">
      <c r="A147" s="167">
        <v>108</v>
      </c>
      <c r="B147" s="167" t="s">
        <v>110</v>
      </c>
      <c r="C147" s="167" t="s">
        <v>10</v>
      </c>
      <c r="D147" s="167" t="s">
        <v>12398</v>
      </c>
      <c r="E147" s="168" t="s">
        <v>12582</v>
      </c>
    </row>
    <row r="148" spans="1:5" x14ac:dyDescent="0.2">
      <c r="A148" s="167">
        <v>110</v>
      </c>
      <c r="B148" s="167" t="s">
        <v>111</v>
      </c>
      <c r="C148" s="167" t="s">
        <v>10</v>
      </c>
      <c r="D148" s="167" t="s">
        <v>12398</v>
      </c>
      <c r="E148" s="168" t="s">
        <v>12562</v>
      </c>
    </row>
    <row r="149" spans="1:5" x14ac:dyDescent="0.2">
      <c r="A149" s="167">
        <v>109</v>
      </c>
      <c r="B149" s="167" t="s">
        <v>112</v>
      </c>
      <c r="C149" s="167" t="s">
        <v>10</v>
      </c>
      <c r="D149" s="167" t="s">
        <v>12398</v>
      </c>
      <c r="E149" s="168" t="s">
        <v>12583</v>
      </c>
    </row>
    <row r="150" spans="1:5" x14ac:dyDescent="0.2">
      <c r="A150" s="167">
        <v>111</v>
      </c>
      <c r="B150" s="167" t="s">
        <v>113</v>
      </c>
      <c r="C150" s="167" t="s">
        <v>10</v>
      </c>
      <c r="D150" s="167" t="s">
        <v>12398</v>
      </c>
      <c r="E150" s="168" t="s">
        <v>12584</v>
      </c>
    </row>
    <row r="151" spans="1:5" x14ac:dyDescent="0.2">
      <c r="A151" s="167">
        <v>112</v>
      </c>
      <c r="B151" s="167" t="s">
        <v>114</v>
      </c>
      <c r="C151" s="167" t="s">
        <v>10</v>
      </c>
      <c r="D151" s="167" t="s">
        <v>12398</v>
      </c>
      <c r="E151" s="168" t="s">
        <v>12585</v>
      </c>
    </row>
    <row r="152" spans="1:5" x14ac:dyDescent="0.2">
      <c r="A152" s="167">
        <v>113</v>
      </c>
      <c r="B152" s="167" t="s">
        <v>115</v>
      </c>
      <c r="C152" s="167" t="s">
        <v>10</v>
      </c>
      <c r="D152" s="167" t="s">
        <v>12398</v>
      </c>
      <c r="E152" s="168" t="s">
        <v>12586</v>
      </c>
    </row>
    <row r="153" spans="1:5" x14ac:dyDescent="0.2">
      <c r="A153" s="167">
        <v>104</v>
      </c>
      <c r="B153" s="167" t="s">
        <v>116</v>
      </c>
      <c r="C153" s="167" t="s">
        <v>10</v>
      </c>
      <c r="D153" s="167" t="s">
        <v>12398</v>
      </c>
      <c r="E153" s="168" t="s">
        <v>12587</v>
      </c>
    </row>
    <row r="154" spans="1:5" x14ac:dyDescent="0.2">
      <c r="A154" s="167">
        <v>102</v>
      </c>
      <c r="B154" s="167" t="s">
        <v>117</v>
      </c>
      <c r="C154" s="167" t="s">
        <v>10</v>
      </c>
      <c r="D154" s="167" t="s">
        <v>12398</v>
      </c>
      <c r="E154" s="168" t="s">
        <v>12588</v>
      </c>
    </row>
    <row r="155" spans="1:5" x14ac:dyDescent="0.2">
      <c r="A155" s="167">
        <v>95</v>
      </c>
      <c r="B155" s="167" t="s">
        <v>118</v>
      </c>
      <c r="C155" s="167" t="s">
        <v>10</v>
      </c>
      <c r="D155" s="167" t="s">
        <v>12398</v>
      </c>
      <c r="E155" s="168" t="s">
        <v>12589</v>
      </c>
    </row>
    <row r="156" spans="1:5" x14ac:dyDescent="0.2">
      <c r="A156" s="167">
        <v>96</v>
      </c>
      <c r="B156" s="167" t="s">
        <v>119</v>
      </c>
      <c r="C156" s="167" t="s">
        <v>10</v>
      </c>
      <c r="D156" s="167" t="s">
        <v>12398</v>
      </c>
      <c r="E156" s="168" t="s">
        <v>12590</v>
      </c>
    </row>
    <row r="157" spans="1:5" x14ac:dyDescent="0.2">
      <c r="A157" s="167">
        <v>97</v>
      </c>
      <c r="B157" s="167" t="s">
        <v>120</v>
      </c>
      <c r="C157" s="167" t="s">
        <v>10</v>
      </c>
      <c r="D157" s="167" t="s">
        <v>12398</v>
      </c>
      <c r="E157" s="168" t="s">
        <v>12591</v>
      </c>
    </row>
    <row r="158" spans="1:5" x14ac:dyDescent="0.2">
      <c r="A158" s="167">
        <v>98</v>
      </c>
      <c r="B158" s="167" t="s">
        <v>121</v>
      </c>
      <c r="C158" s="167" t="s">
        <v>10</v>
      </c>
      <c r="D158" s="167" t="s">
        <v>12398</v>
      </c>
      <c r="E158" s="168" t="s">
        <v>12592</v>
      </c>
    </row>
    <row r="159" spans="1:5" x14ac:dyDescent="0.2">
      <c r="A159" s="167">
        <v>99</v>
      </c>
      <c r="B159" s="167" t="s">
        <v>122</v>
      </c>
      <c r="C159" s="167" t="s">
        <v>10</v>
      </c>
      <c r="D159" s="167" t="s">
        <v>12398</v>
      </c>
      <c r="E159" s="168" t="s">
        <v>12593</v>
      </c>
    </row>
    <row r="160" spans="1:5" x14ac:dyDescent="0.2">
      <c r="A160" s="167">
        <v>100</v>
      </c>
      <c r="B160" s="167" t="s">
        <v>123</v>
      </c>
      <c r="C160" s="167" t="s">
        <v>10</v>
      </c>
      <c r="D160" s="167" t="s">
        <v>12398</v>
      </c>
      <c r="E160" s="168" t="s">
        <v>12594</v>
      </c>
    </row>
    <row r="161" spans="1:5" x14ac:dyDescent="0.2">
      <c r="A161" s="167">
        <v>75</v>
      </c>
      <c r="B161" s="167" t="s">
        <v>124</v>
      </c>
      <c r="C161" s="167" t="s">
        <v>10</v>
      </c>
      <c r="D161" s="167" t="s">
        <v>12398</v>
      </c>
      <c r="E161" s="168" t="s">
        <v>12595</v>
      </c>
    </row>
    <row r="162" spans="1:5" x14ac:dyDescent="0.2">
      <c r="A162" s="167">
        <v>114</v>
      </c>
      <c r="B162" s="167" t="s">
        <v>125</v>
      </c>
      <c r="C162" s="167" t="s">
        <v>10</v>
      </c>
      <c r="D162" s="167" t="s">
        <v>12398</v>
      </c>
      <c r="E162" s="168" t="s">
        <v>12596</v>
      </c>
    </row>
    <row r="163" spans="1:5" x14ac:dyDescent="0.2">
      <c r="A163" s="167">
        <v>68</v>
      </c>
      <c r="B163" s="167" t="s">
        <v>126</v>
      </c>
      <c r="C163" s="167" t="s">
        <v>10</v>
      </c>
      <c r="D163" s="167" t="s">
        <v>12398</v>
      </c>
      <c r="E163" s="168" t="s">
        <v>12597</v>
      </c>
    </row>
    <row r="164" spans="1:5" x14ac:dyDescent="0.2">
      <c r="A164" s="167">
        <v>86</v>
      </c>
      <c r="B164" s="167" t="s">
        <v>127</v>
      </c>
      <c r="C164" s="167" t="s">
        <v>10</v>
      </c>
      <c r="D164" s="167" t="s">
        <v>12398</v>
      </c>
      <c r="E164" s="168" t="s">
        <v>12598</v>
      </c>
    </row>
    <row r="165" spans="1:5" x14ac:dyDescent="0.2">
      <c r="A165" s="167">
        <v>66</v>
      </c>
      <c r="B165" s="167" t="s">
        <v>128</v>
      </c>
      <c r="C165" s="167" t="s">
        <v>10</v>
      </c>
      <c r="D165" s="167" t="s">
        <v>12398</v>
      </c>
      <c r="E165" s="168" t="s">
        <v>12599</v>
      </c>
    </row>
    <row r="166" spans="1:5" x14ac:dyDescent="0.2">
      <c r="A166" s="167">
        <v>69</v>
      </c>
      <c r="B166" s="167" t="s">
        <v>129</v>
      </c>
      <c r="C166" s="167" t="s">
        <v>10</v>
      </c>
      <c r="D166" s="167" t="s">
        <v>12398</v>
      </c>
      <c r="E166" s="168" t="s">
        <v>12600</v>
      </c>
    </row>
    <row r="167" spans="1:5" x14ac:dyDescent="0.2">
      <c r="A167" s="167">
        <v>83</v>
      </c>
      <c r="B167" s="167" t="s">
        <v>130</v>
      </c>
      <c r="C167" s="167" t="s">
        <v>10</v>
      </c>
      <c r="D167" s="167" t="s">
        <v>12398</v>
      </c>
      <c r="E167" s="168" t="s">
        <v>12601</v>
      </c>
    </row>
    <row r="168" spans="1:5" x14ac:dyDescent="0.2">
      <c r="A168" s="167">
        <v>74</v>
      </c>
      <c r="B168" s="167" t="s">
        <v>131</v>
      </c>
      <c r="C168" s="167" t="s">
        <v>10</v>
      </c>
      <c r="D168" s="167" t="s">
        <v>12398</v>
      </c>
      <c r="E168" s="168" t="s">
        <v>12602</v>
      </c>
    </row>
    <row r="169" spans="1:5" x14ac:dyDescent="0.2">
      <c r="A169" s="167">
        <v>106</v>
      </c>
      <c r="B169" s="167" t="s">
        <v>132</v>
      </c>
      <c r="C169" s="167" t="s">
        <v>10</v>
      </c>
      <c r="D169" s="167" t="s">
        <v>12398</v>
      </c>
      <c r="E169" s="168" t="s">
        <v>12603</v>
      </c>
    </row>
    <row r="170" spans="1:5" x14ac:dyDescent="0.2">
      <c r="A170" s="167">
        <v>87</v>
      </c>
      <c r="B170" s="167" t="s">
        <v>133</v>
      </c>
      <c r="C170" s="167" t="s">
        <v>10</v>
      </c>
      <c r="D170" s="167" t="s">
        <v>12398</v>
      </c>
      <c r="E170" s="168" t="s">
        <v>12604</v>
      </c>
    </row>
    <row r="171" spans="1:5" x14ac:dyDescent="0.2">
      <c r="A171" s="167">
        <v>88</v>
      </c>
      <c r="B171" s="167" t="s">
        <v>134</v>
      </c>
      <c r="C171" s="167" t="s">
        <v>10</v>
      </c>
      <c r="D171" s="167" t="s">
        <v>12398</v>
      </c>
      <c r="E171" s="168" t="s">
        <v>12605</v>
      </c>
    </row>
    <row r="172" spans="1:5" x14ac:dyDescent="0.2">
      <c r="A172" s="167">
        <v>89</v>
      </c>
      <c r="B172" s="167" t="s">
        <v>135</v>
      </c>
      <c r="C172" s="167" t="s">
        <v>10</v>
      </c>
      <c r="D172" s="167" t="s">
        <v>12398</v>
      </c>
      <c r="E172" s="168" t="s">
        <v>12606</v>
      </c>
    </row>
    <row r="173" spans="1:5" x14ac:dyDescent="0.2">
      <c r="A173" s="167">
        <v>90</v>
      </c>
      <c r="B173" s="167" t="s">
        <v>136</v>
      </c>
      <c r="C173" s="167" t="s">
        <v>10</v>
      </c>
      <c r="D173" s="167" t="s">
        <v>12398</v>
      </c>
      <c r="E173" s="168" t="s">
        <v>12607</v>
      </c>
    </row>
    <row r="174" spans="1:5" x14ac:dyDescent="0.2">
      <c r="A174" s="167">
        <v>81</v>
      </c>
      <c r="B174" s="167" t="s">
        <v>137</v>
      </c>
      <c r="C174" s="167" t="s">
        <v>10</v>
      </c>
      <c r="D174" s="167" t="s">
        <v>12398</v>
      </c>
      <c r="E174" s="168" t="s">
        <v>12608</v>
      </c>
    </row>
    <row r="175" spans="1:5" x14ac:dyDescent="0.2">
      <c r="A175" s="167">
        <v>82</v>
      </c>
      <c r="B175" s="167" t="s">
        <v>138</v>
      </c>
      <c r="C175" s="167" t="s">
        <v>10</v>
      </c>
      <c r="D175" s="167" t="s">
        <v>12398</v>
      </c>
      <c r="E175" s="168" t="s">
        <v>12609</v>
      </c>
    </row>
    <row r="176" spans="1:5" x14ac:dyDescent="0.2">
      <c r="A176" s="167">
        <v>105</v>
      </c>
      <c r="B176" s="167" t="s">
        <v>139</v>
      </c>
      <c r="C176" s="167" t="s">
        <v>10</v>
      </c>
      <c r="D176" s="167" t="s">
        <v>12398</v>
      </c>
      <c r="E176" s="168" t="s">
        <v>12610</v>
      </c>
    </row>
    <row r="177" spans="1:5" x14ac:dyDescent="0.2">
      <c r="A177" s="167">
        <v>60</v>
      </c>
      <c r="B177" s="167" t="s">
        <v>140</v>
      </c>
      <c r="C177" s="167" t="s">
        <v>10</v>
      </c>
      <c r="D177" s="167" t="s">
        <v>12427</v>
      </c>
      <c r="E177" s="168" t="s">
        <v>12611</v>
      </c>
    </row>
    <row r="178" spans="1:5" x14ac:dyDescent="0.2">
      <c r="A178" s="167">
        <v>72</v>
      </c>
      <c r="B178" s="167" t="s">
        <v>141</v>
      </c>
      <c r="C178" s="167" t="s">
        <v>10</v>
      </c>
      <c r="D178" s="167" t="s">
        <v>12398</v>
      </c>
      <c r="E178" s="168" t="s">
        <v>12612</v>
      </c>
    </row>
    <row r="179" spans="1:5" x14ac:dyDescent="0.2">
      <c r="A179" s="167">
        <v>70</v>
      </c>
      <c r="B179" s="167" t="s">
        <v>142</v>
      </c>
      <c r="C179" s="167" t="s">
        <v>10</v>
      </c>
      <c r="D179" s="167" t="s">
        <v>12398</v>
      </c>
      <c r="E179" s="168" t="s">
        <v>12613</v>
      </c>
    </row>
    <row r="180" spans="1:5" x14ac:dyDescent="0.2">
      <c r="A180" s="167">
        <v>85</v>
      </c>
      <c r="B180" s="167" t="s">
        <v>143</v>
      </c>
      <c r="C180" s="167" t="s">
        <v>10</v>
      </c>
      <c r="D180" s="167" t="s">
        <v>12398</v>
      </c>
      <c r="E180" s="168" t="s">
        <v>12614</v>
      </c>
    </row>
    <row r="181" spans="1:5" x14ac:dyDescent="0.2">
      <c r="A181" s="167">
        <v>84</v>
      </c>
      <c r="B181" s="167" t="s">
        <v>144</v>
      </c>
      <c r="C181" s="167" t="s">
        <v>10</v>
      </c>
      <c r="D181" s="167" t="s">
        <v>12398</v>
      </c>
      <c r="E181" s="168" t="s">
        <v>12615</v>
      </c>
    </row>
    <row r="182" spans="1:5" x14ac:dyDescent="0.2">
      <c r="A182" s="167">
        <v>37997</v>
      </c>
      <c r="B182" s="167" t="s">
        <v>145</v>
      </c>
      <c r="C182" s="167" t="s">
        <v>10</v>
      </c>
      <c r="D182" s="167" t="s">
        <v>12398</v>
      </c>
      <c r="E182" s="168" t="s">
        <v>12616</v>
      </c>
    </row>
    <row r="183" spans="1:5" x14ac:dyDescent="0.2">
      <c r="A183" s="167">
        <v>37998</v>
      </c>
      <c r="B183" s="167" t="s">
        <v>146</v>
      </c>
      <c r="C183" s="167" t="s">
        <v>10</v>
      </c>
      <c r="D183" s="167" t="s">
        <v>12398</v>
      </c>
      <c r="E183" s="168" t="s">
        <v>12617</v>
      </c>
    </row>
    <row r="184" spans="1:5" x14ac:dyDescent="0.2">
      <c r="A184" s="167">
        <v>10899</v>
      </c>
      <c r="B184" s="167" t="s">
        <v>147</v>
      </c>
      <c r="C184" s="167" t="s">
        <v>10</v>
      </c>
      <c r="D184" s="167" t="s">
        <v>12398</v>
      </c>
      <c r="E184" s="168" t="s">
        <v>12618</v>
      </c>
    </row>
    <row r="185" spans="1:5" x14ac:dyDescent="0.2">
      <c r="A185" s="167">
        <v>10900</v>
      </c>
      <c r="B185" s="167" t="s">
        <v>148</v>
      </c>
      <c r="C185" s="167" t="s">
        <v>10</v>
      </c>
      <c r="D185" s="167" t="s">
        <v>12398</v>
      </c>
      <c r="E185" s="168" t="s">
        <v>12619</v>
      </c>
    </row>
    <row r="186" spans="1:5" x14ac:dyDescent="0.2">
      <c r="A186" s="167">
        <v>46</v>
      </c>
      <c r="B186" s="167" t="s">
        <v>149</v>
      </c>
      <c r="C186" s="167" t="s">
        <v>10</v>
      </c>
      <c r="D186" s="167" t="s">
        <v>12427</v>
      </c>
      <c r="E186" s="168" t="s">
        <v>12620</v>
      </c>
    </row>
    <row r="187" spans="1:5" x14ac:dyDescent="0.2">
      <c r="A187" s="167">
        <v>51</v>
      </c>
      <c r="B187" s="167" t="s">
        <v>150</v>
      </c>
      <c r="C187" s="167" t="s">
        <v>10</v>
      </c>
      <c r="D187" s="167" t="s">
        <v>12427</v>
      </c>
      <c r="E187" s="168" t="s">
        <v>12621</v>
      </c>
    </row>
    <row r="188" spans="1:5" x14ac:dyDescent="0.2">
      <c r="A188" s="167">
        <v>12863</v>
      </c>
      <c r="B188" s="167" t="s">
        <v>151</v>
      </c>
      <c r="C188" s="167" t="s">
        <v>10</v>
      </c>
      <c r="D188" s="167" t="s">
        <v>12427</v>
      </c>
      <c r="E188" s="168" t="s">
        <v>12622</v>
      </c>
    </row>
    <row r="189" spans="1:5" x14ac:dyDescent="0.2">
      <c r="A189" s="167">
        <v>50</v>
      </c>
      <c r="B189" s="167" t="s">
        <v>152</v>
      </c>
      <c r="C189" s="167" t="s">
        <v>10</v>
      </c>
      <c r="D189" s="167" t="s">
        <v>12427</v>
      </c>
      <c r="E189" s="168" t="s">
        <v>12623</v>
      </c>
    </row>
    <row r="190" spans="1:5" x14ac:dyDescent="0.2">
      <c r="A190" s="167">
        <v>47</v>
      </c>
      <c r="B190" s="167" t="s">
        <v>153</v>
      </c>
      <c r="C190" s="167" t="s">
        <v>10</v>
      </c>
      <c r="D190" s="167" t="s">
        <v>12427</v>
      </c>
      <c r="E190" s="168" t="s">
        <v>12624</v>
      </c>
    </row>
    <row r="191" spans="1:5" x14ac:dyDescent="0.2">
      <c r="A191" s="167">
        <v>48</v>
      </c>
      <c r="B191" s="167" t="s">
        <v>154</v>
      </c>
      <c r="C191" s="167" t="s">
        <v>10</v>
      </c>
      <c r="D191" s="167" t="s">
        <v>12427</v>
      </c>
      <c r="E191" s="168" t="s">
        <v>12625</v>
      </c>
    </row>
    <row r="192" spans="1:5" x14ac:dyDescent="0.2">
      <c r="A192" s="167">
        <v>52</v>
      </c>
      <c r="B192" s="167" t="s">
        <v>155</v>
      </c>
      <c r="C192" s="167" t="s">
        <v>10</v>
      </c>
      <c r="D192" s="167" t="s">
        <v>12427</v>
      </c>
      <c r="E192" s="168" t="s">
        <v>12626</v>
      </c>
    </row>
    <row r="193" spans="1:5" x14ac:dyDescent="0.2">
      <c r="A193" s="167">
        <v>43</v>
      </c>
      <c r="B193" s="167" t="s">
        <v>156</v>
      </c>
      <c r="C193" s="167" t="s">
        <v>10</v>
      </c>
      <c r="D193" s="167" t="s">
        <v>12427</v>
      </c>
      <c r="E193" s="168" t="s">
        <v>12627</v>
      </c>
    </row>
    <row r="194" spans="1:5" x14ac:dyDescent="0.2">
      <c r="A194" s="167">
        <v>4791</v>
      </c>
      <c r="B194" s="167" t="s">
        <v>12628</v>
      </c>
      <c r="C194" s="167" t="s">
        <v>71</v>
      </c>
      <c r="D194" s="167" t="s">
        <v>12398</v>
      </c>
      <c r="E194" s="168" t="s">
        <v>12629</v>
      </c>
    </row>
    <row r="195" spans="1:5" x14ac:dyDescent="0.2">
      <c r="A195" s="167">
        <v>157</v>
      </c>
      <c r="B195" s="167" t="s">
        <v>160</v>
      </c>
      <c r="C195" s="167" t="s">
        <v>71</v>
      </c>
      <c r="D195" s="167" t="s">
        <v>12398</v>
      </c>
      <c r="E195" s="168" t="s">
        <v>12630</v>
      </c>
    </row>
    <row r="196" spans="1:5" x14ac:dyDescent="0.2">
      <c r="A196" s="167">
        <v>156</v>
      </c>
      <c r="B196" s="167" t="s">
        <v>161</v>
      </c>
      <c r="C196" s="167" t="s">
        <v>71</v>
      </c>
      <c r="D196" s="167" t="s">
        <v>12398</v>
      </c>
      <c r="E196" s="168" t="s">
        <v>12631</v>
      </c>
    </row>
    <row r="197" spans="1:5" x14ac:dyDescent="0.2">
      <c r="A197" s="167">
        <v>131</v>
      </c>
      <c r="B197" s="167" t="s">
        <v>162</v>
      </c>
      <c r="C197" s="167" t="s">
        <v>71</v>
      </c>
      <c r="D197" s="167" t="s">
        <v>12398</v>
      </c>
      <c r="E197" s="168" t="s">
        <v>12632</v>
      </c>
    </row>
    <row r="198" spans="1:5" x14ac:dyDescent="0.2">
      <c r="A198" s="167">
        <v>39719</v>
      </c>
      <c r="B198" s="167" t="s">
        <v>12633</v>
      </c>
      <c r="C198" s="167" t="s">
        <v>73</v>
      </c>
      <c r="D198" s="167" t="s">
        <v>12398</v>
      </c>
      <c r="E198" s="168" t="s">
        <v>12634</v>
      </c>
    </row>
    <row r="199" spans="1:5" x14ac:dyDescent="0.2">
      <c r="A199" s="167">
        <v>21114</v>
      </c>
      <c r="B199" s="167" t="s">
        <v>163</v>
      </c>
      <c r="C199" s="167" t="s">
        <v>10</v>
      </c>
      <c r="D199" s="167" t="s">
        <v>12398</v>
      </c>
      <c r="E199" s="168" t="s">
        <v>12635</v>
      </c>
    </row>
    <row r="200" spans="1:5" x14ac:dyDescent="0.2">
      <c r="A200" s="167">
        <v>119</v>
      </c>
      <c r="B200" s="167" t="s">
        <v>164</v>
      </c>
      <c r="C200" s="167" t="s">
        <v>10</v>
      </c>
      <c r="D200" s="167" t="s">
        <v>12405</v>
      </c>
      <c r="E200" s="168" t="s">
        <v>12636</v>
      </c>
    </row>
    <row r="201" spans="1:5" x14ac:dyDescent="0.2">
      <c r="A201" s="167">
        <v>20080</v>
      </c>
      <c r="B201" s="167" t="s">
        <v>166</v>
      </c>
      <c r="C201" s="167" t="s">
        <v>10</v>
      </c>
      <c r="D201" s="167" t="s">
        <v>12398</v>
      </c>
      <c r="E201" s="168" t="s">
        <v>12637</v>
      </c>
    </row>
    <row r="202" spans="1:5" x14ac:dyDescent="0.2">
      <c r="A202" s="167">
        <v>122</v>
      </c>
      <c r="B202" s="167" t="s">
        <v>12638</v>
      </c>
      <c r="C202" s="167" t="s">
        <v>10</v>
      </c>
      <c r="D202" s="167" t="s">
        <v>12398</v>
      </c>
      <c r="E202" s="168" t="s">
        <v>12639</v>
      </c>
    </row>
    <row r="203" spans="1:5" x14ac:dyDescent="0.2">
      <c r="A203" s="167">
        <v>3410</v>
      </c>
      <c r="B203" s="167" t="s">
        <v>12640</v>
      </c>
      <c r="C203" s="167" t="s">
        <v>71</v>
      </c>
      <c r="D203" s="167" t="s">
        <v>12427</v>
      </c>
      <c r="E203" s="168" t="s">
        <v>12641</v>
      </c>
    </row>
    <row r="204" spans="1:5" x14ac:dyDescent="0.2">
      <c r="A204" s="167">
        <v>124</v>
      </c>
      <c r="B204" s="167" t="s">
        <v>167</v>
      </c>
      <c r="C204" s="167" t="s">
        <v>73</v>
      </c>
      <c r="D204" s="167" t="s">
        <v>12398</v>
      </c>
      <c r="E204" s="168" t="s">
        <v>12642</v>
      </c>
    </row>
    <row r="205" spans="1:5" x14ac:dyDescent="0.2">
      <c r="A205" s="167">
        <v>7334</v>
      </c>
      <c r="B205" s="167" t="s">
        <v>168</v>
      </c>
      <c r="C205" s="167" t="s">
        <v>73</v>
      </c>
      <c r="D205" s="167" t="s">
        <v>12398</v>
      </c>
      <c r="E205" s="168" t="s">
        <v>12643</v>
      </c>
    </row>
    <row r="206" spans="1:5" x14ac:dyDescent="0.2">
      <c r="A206" s="167">
        <v>123</v>
      </c>
      <c r="B206" s="167" t="s">
        <v>169</v>
      </c>
      <c r="C206" s="167" t="s">
        <v>73</v>
      </c>
      <c r="D206" s="167" t="s">
        <v>12405</v>
      </c>
      <c r="E206" s="168" t="s">
        <v>12644</v>
      </c>
    </row>
    <row r="207" spans="1:5" x14ac:dyDescent="0.2">
      <c r="A207" s="167">
        <v>127</v>
      </c>
      <c r="B207" s="167" t="s">
        <v>170</v>
      </c>
      <c r="C207" s="167" t="s">
        <v>73</v>
      </c>
      <c r="D207" s="167" t="s">
        <v>12398</v>
      </c>
      <c r="E207" s="168" t="s">
        <v>12645</v>
      </c>
    </row>
    <row r="208" spans="1:5" x14ac:dyDescent="0.2">
      <c r="A208" s="167">
        <v>41373</v>
      </c>
      <c r="B208" s="167" t="s">
        <v>171</v>
      </c>
      <c r="C208" s="167" t="s">
        <v>73</v>
      </c>
      <c r="D208" s="167" t="s">
        <v>12398</v>
      </c>
      <c r="E208" s="168" t="s">
        <v>12646</v>
      </c>
    </row>
    <row r="209" spans="1:5" x14ac:dyDescent="0.2">
      <c r="A209" s="167">
        <v>133</v>
      </c>
      <c r="B209" s="167" t="s">
        <v>172</v>
      </c>
      <c r="C209" s="167" t="s">
        <v>73</v>
      </c>
      <c r="D209" s="167" t="s">
        <v>12398</v>
      </c>
      <c r="E209" s="168" t="s">
        <v>12647</v>
      </c>
    </row>
    <row r="210" spans="1:5" x14ac:dyDescent="0.2">
      <c r="A210" s="167">
        <v>43617</v>
      </c>
      <c r="B210" s="167" t="s">
        <v>173</v>
      </c>
      <c r="C210" s="167" t="s">
        <v>73</v>
      </c>
      <c r="D210" s="167" t="s">
        <v>12398</v>
      </c>
      <c r="E210" s="168" t="s">
        <v>12519</v>
      </c>
    </row>
    <row r="211" spans="1:5" x14ac:dyDescent="0.2">
      <c r="A211" s="167">
        <v>132</v>
      </c>
      <c r="B211" s="167" t="s">
        <v>174</v>
      </c>
      <c r="C211" s="167" t="s">
        <v>73</v>
      </c>
      <c r="D211" s="167" t="s">
        <v>12398</v>
      </c>
      <c r="E211" s="168" t="s">
        <v>12648</v>
      </c>
    </row>
    <row r="212" spans="1:5" x14ac:dyDescent="0.2">
      <c r="A212" s="167">
        <v>43618</v>
      </c>
      <c r="B212" s="167" t="s">
        <v>175</v>
      </c>
      <c r="C212" s="167" t="s">
        <v>71</v>
      </c>
      <c r="D212" s="167" t="s">
        <v>12398</v>
      </c>
      <c r="E212" s="168" t="s">
        <v>12649</v>
      </c>
    </row>
    <row r="213" spans="1:5" x14ac:dyDescent="0.2">
      <c r="A213" s="167">
        <v>37476</v>
      </c>
      <c r="B213" s="167" t="s">
        <v>12650</v>
      </c>
      <c r="C213" s="167" t="s">
        <v>10</v>
      </c>
      <c r="D213" s="167" t="s">
        <v>12398</v>
      </c>
      <c r="E213" s="168" t="s">
        <v>12651</v>
      </c>
    </row>
    <row r="214" spans="1:5" x14ac:dyDescent="0.2">
      <c r="A214" s="167">
        <v>37478</v>
      </c>
      <c r="B214" s="167" t="s">
        <v>12652</v>
      </c>
      <c r="C214" s="167" t="s">
        <v>10</v>
      </c>
      <c r="D214" s="167" t="s">
        <v>12398</v>
      </c>
      <c r="E214" s="168" t="s">
        <v>12653</v>
      </c>
    </row>
    <row r="215" spans="1:5" x14ac:dyDescent="0.2">
      <c r="A215" s="167">
        <v>37477</v>
      </c>
      <c r="B215" s="167" t="s">
        <v>12654</v>
      </c>
      <c r="C215" s="167" t="s">
        <v>10</v>
      </c>
      <c r="D215" s="167" t="s">
        <v>12398</v>
      </c>
      <c r="E215" s="168" t="s">
        <v>12655</v>
      </c>
    </row>
    <row r="216" spans="1:5" x14ac:dyDescent="0.2">
      <c r="A216" s="167">
        <v>37479</v>
      </c>
      <c r="B216" s="167" t="s">
        <v>12656</v>
      </c>
      <c r="C216" s="167" t="s">
        <v>10</v>
      </c>
      <c r="D216" s="167" t="s">
        <v>12398</v>
      </c>
      <c r="E216" s="168" t="s">
        <v>12657</v>
      </c>
    </row>
    <row r="217" spans="1:5" x14ac:dyDescent="0.2">
      <c r="A217" s="167">
        <v>4319</v>
      </c>
      <c r="B217" s="167" t="s">
        <v>180</v>
      </c>
      <c r="C217" s="167" t="s">
        <v>10</v>
      </c>
      <c r="D217" s="167" t="s">
        <v>12398</v>
      </c>
      <c r="E217" s="168" t="s">
        <v>12658</v>
      </c>
    </row>
    <row r="218" spans="1:5" x14ac:dyDescent="0.2">
      <c r="A218" s="167">
        <v>42409</v>
      </c>
      <c r="B218" s="167" t="s">
        <v>181</v>
      </c>
      <c r="C218" s="167" t="s">
        <v>71</v>
      </c>
      <c r="D218" s="167" t="s">
        <v>12398</v>
      </c>
      <c r="E218" s="168" t="s">
        <v>12659</v>
      </c>
    </row>
    <row r="219" spans="1:5" x14ac:dyDescent="0.2">
      <c r="A219" s="167">
        <v>40553</v>
      </c>
      <c r="B219" s="167" t="s">
        <v>182</v>
      </c>
      <c r="C219" s="167" t="s">
        <v>183</v>
      </c>
      <c r="D219" s="167" t="s">
        <v>12427</v>
      </c>
      <c r="E219" s="168" t="s">
        <v>12660</v>
      </c>
    </row>
    <row r="220" spans="1:5" x14ac:dyDescent="0.2">
      <c r="A220" s="167">
        <v>13003</v>
      </c>
      <c r="B220" s="167" t="s">
        <v>12661</v>
      </c>
      <c r="C220" s="167" t="s">
        <v>73</v>
      </c>
      <c r="D220" s="167" t="s">
        <v>12398</v>
      </c>
      <c r="E220" s="168" t="s">
        <v>12662</v>
      </c>
    </row>
    <row r="221" spans="1:5" x14ac:dyDescent="0.2">
      <c r="A221" s="167">
        <v>6114</v>
      </c>
      <c r="B221" s="167" t="s">
        <v>12663</v>
      </c>
      <c r="C221" s="167" t="s">
        <v>185</v>
      </c>
      <c r="D221" s="167" t="s">
        <v>12398</v>
      </c>
      <c r="E221" s="168" t="s">
        <v>12664</v>
      </c>
    </row>
    <row r="222" spans="1:5" x14ac:dyDescent="0.2">
      <c r="A222" s="167">
        <v>40912</v>
      </c>
      <c r="B222" s="167" t="s">
        <v>186</v>
      </c>
      <c r="C222" s="167" t="s">
        <v>187</v>
      </c>
      <c r="D222" s="167" t="s">
        <v>12398</v>
      </c>
      <c r="E222" s="168" t="s">
        <v>12665</v>
      </c>
    </row>
    <row r="223" spans="1:5" x14ac:dyDescent="0.2">
      <c r="A223" s="167">
        <v>247</v>
      </c>
      <c r="B223" s="167" t="s">
        <v>188</v>
      </c>
      <c r="C223" s="167" t="s">
        <v>185</v>
      </c>
      <c r="D223" s="167" t="s">
        <v>12398</v>
      </c>
      <c r="E223" s="168" t="s">
        <v>12666</v>
      </c>
    </row>
    <row r="224" spans="1:5" x14ac:dyDescent="0.2">
      <c r="A224" s="167">
        <v>40919</v>
      </c>
      <c r="B224" s="167" t="s">
        <v>189</v>
      </c>
      <c r="C224" s="167" t="s">
        <v>187</v>
      </c>
      <c r="D224" s="167" t="s">
        <v>12398</v>
      </c>
      <c r="E224" s="168" t="s">
        <v>12667</v>
      </c>
    </row>
    <row r="225" spans="1:5" x14ac:dyDescent="0.2">
      <c r="A225" s="167">
        <v>25958</v>
      </c>
      <c r="B225" s="167" t="s">
        <v>12668</v>
      </c>
      <c r="C225" s="167" t="s">
        <v>185</v>
      </c>
      <c r="D225" s="167" t="s">
        <v>12398</v>
      </c>
      <c r="E225" s="168" t="s">
        <v>12669</v>
      </c>
    </row>
    <row r="226" spans="1:5" x14ac:dyDescent="0.2">
      <c r="A226" s="167">
        <v>40984</v>
      </c>
      <c r="B226" s="167" t="s">
        <v>190</v>
      </c>
      <c r="C226" s="167" t="s">
        <v>187</v>
      </c>
      <c r="D226" s="167" t="s">
        <v>12398</v>
      </c>
      <c r="E226" s="168" t="s">
        <v>12670</v>
      </c>
    </row>
    <row r="227" spans="1:5" x14ac:dyDescent="0.2">
      <c r="A227" s="167">
        <v>248</v>
      </c>
      <c r="B227" s="167" t="s">
        <v>12671</v>
      </c>
      <c r="C227" s="167" t="s">
        <v>185</v>
      </c>
      <c r="D227" s="167" t="s">
        <v>12398</v>
      </c>
      <c r="E227" s="168" t="s">
        <v>12672</v>
      </c>
    </row>
    <row r="228" spans="1:5" x14ac:dyDescent="0.2">
      <c r="A228" s="167">
        <v>41086</v>
      </c>
      <c r="B228" s="167" t="s">
        <v>193</v>
      </c>
      <c r="C228" s="167" t="s">
        <v>187</v>
      </c>
      <c r="D228" s="167" t="s">
        <v>12398</v>
      </c>
      <c r="E228" s="168" t="s">
        <v>12673</v>
      </c>
    </row>
    <row r="229" spans="1:5" x14ac:dyDescent="0.2">
      <c r="A229" s="167">
        <v>34466</v>
      </c>
      <c r="B229" s="167" t="s">
        <v>12674</v>
      </c>
      <c r="C229" s="167" t="s">
        <v>185</v>
      </c>
      <c r="D229" s="167" t="s">
        <v>12398</v>
      </c>
      <c r="E229" s="168" t="s">
        <v>12672</v>
      </c>
    </row>
    <row r="230" spans="1:5" x14ac:dyDescent="0.2">
      <c r="A230" s="167">
        <v>41083</v>
      </c>
      <c r="B230" s="167" t="s">
        <v>195</v>
      </c>
      <c r="C230" s="167" t="s">
        <v>187</v>
      </c>
      <c r="D230" s="167" t="s">
        <v>12398</v>
      </c>
      <c r="E230" s="168" t="s">
        <v>12673</v>
      </c>
    </row>
    <row r="231" spans="1:5" x14ac:dyDescent="0.2">
      <c r="A231" s="167">
        <v>252</v>
      </c>
      <c r="B231" s="167" t="s">
        <v>12675</v>
      </c>
      <c r="C231" s="167" t="s">
        <v>185</v>
      </c>
      <c r="D231" s="167" t="s">
        <v>12398</v>
      </c>
      <c r="E231" s="168" t="s">
        <v>12676</v>
      </c>
    </row>
    <row r="232" spans="1:5" x14ac:dyDescent="0.2">
      <c r="A232" s="167">
        <v>40909</v>
      </c>
      <c r="B232" s="167" t="s">
        <v>197</v>
      </c>
      <c r="C232" s="167" t="s">
        <v>187</v>
      </c>
      <c r="D232" s="167" t="s">
        <v>12398</v>
      </c>
      <c r="E232" s="168" t="s">
        <v>12677</v>
      </c>
    </row>
    <row r="233" spans="1:5" x14ac:dyDescent="0.2">
      <c r="A233" s="167">
        <v>242</v>
      </c>
      <c r="B233" s="167" t="s">
        <v>198</v>
      </c>
      <c r="C233" s="167" t="s">
        <v>185</v>
      </c>
      <c r="D233" s="167" t="s">
        <v>12398</v>
      </c>
      <c r="E233" s="168" t="s">
        <v>12678</v>
      </c>
    </row>
    <row r="234" spans="1:5" x14ac:dyDescent="0.2">
      <c r="A234" s="167">
        <v>41085</v>
      </c>
      <c r="B234" s="167" t="s">
        <v>199</v>
      </c>
      <c r="C234" s="167" t="s">
        <v>187</v>
      </c>
      <c r="D234" s="167" t="s">
        <v>12398</v>
      </c>
      <c r="E234" s="168" t="s">
        <v>12679</v>
      </c>
    </row>
    <row r="235" spans="1:5" x14ac:dyDescent="0.2">
      <c r="A235" s="167">
        <v>427</v>
      </c>
      <c r="B235" s="167" t="s">
        <v>200</v>
      </c>
      <c r="C235" s="167" t="s">
        <v>10</v>
      </c>
      <c r="D235" s="167" t="s">
        <v>12427</v>
      </c>
      <c r="E235" s="168" t="s">
        <v>12680</v>
      </c>
    </row>
    <row r="236" spans="1:5" x14ac:dyDescent="0.2">
      <c r="A236" s="167">
        <v>417</v>
      </c>
      <c r="B236" s="167" t="s">
        <v>201</v>
      </c>
      <c r="C236" s="167" t="s">
        <v>10</v>
      </c>
      <c r="D236" s="167" t="s">
        <v>12427</v>
      </c>
      <c r="E236" s="168" t="s">
        <v>12681</v>
      </c>
    </row>
    <row r="237" spans="1:5" x14ac:dyDescent="0.2">
      <c r="A237" s="167">
        <v>11273</v>
      </c>
      <c r="B237" s="167" t="s">
        <v>202</v>
      </c>
      <c r="C237" s="167" t="s">
        <v>10</v>
      </c>
      <c r="D237" s="167" t="s">
        <v>12427</v>
      </c>
      <c r="E237" s="168" t="s">
        <v>12682</v>
      </c>
    </row>
    <row r="238" spans="1:5" x14ac:dyDescent="0.2">
      <c r="A238" s="167">
        <v>11272</v>
      </c>
      <c r="B238" s="167" t="s">
        <v>203</v>
      </c>
      <c r="C238" s="167" t="s">
        <v>10</v>
      </c>
      <c r="D238" s="167" t="s">
        <v>12427</v>
      </c>
      <c r="E238" s="168" t="s">
        <v>12683</v>
      </c>
    </row>
    <row r="239" spans="1:5" x14ac:dyDescent="0.2">
      <c r="A239" s="167">
        <v>11275</v>
      </c>
      <c r="B239" s="167" t="s">
        <v>204</v>
      </c>
      <c r="C239" s="167" t="s">
        <v>10</v>
      </c>
      <c r="D239" s="167" t="s">
        <v>12427</v>
      </c>
      <c r="E239" s="168" t="s">
        <v>12684</v>
      </c>
    </row>
    <row r="240" spans="1:5" x14ac:dyDescent="0.2">
      <c r="A240" s="167">
        <v>11274</v>
      </c>
      <c r="B240" s="167" t="s">
        <v>205</v>
      </c>
      <c r="C240" s="167" t="s">
        <v>10</v>
      </c>
      <c r="D240" s="167" t="s">
        <v>12427</v>
      </c>
      <c r="E240" s="168" t="s">
        <v>12685</v>
      </c>
    </row>
    <row r="241" spans="1:5" x14ac:dyDescent="0.2">
      <c r="A241" s="167">
        <v>38470</v>
      </c>
      <c r="B241" s="167" t="s">
        <v>206</v>
      </c>
      <c r="C241" s="167" t="s">
        <v>10</v>
      </c>
      <c r="D241" s="167" t="s">
        <v>12405</v>
      </c>
      <c r="E241" s="168" t="s">
        <v>12686</v>
      </c>
    </row>
    <row r="242" spans="1:5" x14ac:dyDescent="0.2">
      <c r="A242" s="167">
        <v>38547</v>
      </c>
      <c r="B242" s="167" t="s">
        <v>207</v>
      </c>
      <c r="C242" s="167" t="s">
        <v>10</v>
      </c>
      <c r="D242" s="167" t="s">
        <v>12398</v>
      </c>
      <c r="E242" s="168" t="s">
        <v>12687</v>
      </c>
    </row>
    <row r="243" spans="1:5" x14ac:dyDescent="0.2">
      <c r="A243" s="167">
        <v>38469</v>
      </c>
      <c r="B243" s="167" t="s">
        <v>208</v>
      </c>
      <c r="C243" s="167" t="s">
        <v>10</v>
      </c>
      <c r="D243" s="167" t="s">
        <v>12398</v>
      </c>
      <c r="E243" s="168" t="s">
        <v>12688</v>
      </c>
    </row>
    <row r="244" spans="1:5" x14ac:dyDescent="0.2">
      <c r="A244" s="167">
        <v>38467</v>
      </c>
      <c r="B244" s="167" t="s">
        <v>209</v>
      </c>
      <c r="C244" s="167" t="s">
        <v>10</v>
      </c>
      <c r="D244" s="167" t="s">
        <v>12398</v>
      </c>
      <c r="E244" s="168" t="s">
        <v>12462</v>
      </c>
    </row>
    <row r="245" spans="1:5" x14ac:dyDescent="0.2">
      <c r="A245" s="167">
        <v>38468</v>
      </c>
      <c r="B245" s="167" t="s">
        <v>210</v>
      </c>
      <c r="C245" s="167" t="s">
        <v>10</v>
      </c>
      <c r="D245" s="167" t="s">
        <v>12398</v>
      </c>
      <c r="E245" s="168" t="s">
        <v>12689</v>
      </c>
    </row>
    <row r="246" spans="1:5" x14ac:dyDescent="0.2">
      <c r="A246" s="167">
        <v>38471</v>
      </c>
      <c r="B246" s="167" t="s">
        <v>211</v>
      </c>
      <c r="C246" s="167" t="s">
        <v>10</v>
      </c>
      <c r="D246" s="167" t="s">
        <v>12398</v>
      </c>
      <c r="E246" s="168" t="s">
        <v>12690</v>
      </c>
    </row>
    <row r="247" spans="1:5" x14ac:dyDescent="0.2">
      <c r="A247" s="167">
        <v>37370</v>
      </c>
      <c r="B247" s="167" t="s">
        <v>212</v>
      </c>
      <c r="C247" s="167" t="s">
        <v>185</v>
      </c>
      <c r="D247" s="167" t="s">
        <v>12405</v>
      </c>
      <c r="E247" s="168" t="s">
        <v>12691</v>
      </c>
    </row>
    <row r="248" spans="1:5" x14ac:dyDescent="0.2">
      <c r="A248" s="167">
        <v>40862</v>
      </c>
      <c r="B248" s="167" t="s">
        <v>213</v>
      </c>
      <c r="C248" s="167" t="s">
        <v>187</v>
      </c>
      <c r="D248" s="167" t="s">
        <v>12405</v>
      </c>
      <c r="E248" s="168" t="s">
        <v>12692</v>
      </c>
    </row>
    <row r="249" spans="1:5" x14ac:dyDescent="0.2">
      <c r="A249" s="167">
        <v>10658</v>
      </c>
      <c r="B249" s="167" t="s">
        <v>214</v>
      </c>
      <c r="C249" s="167" t="s">
        <v>10</v>
      </c>
      <c r="D249" s="167" t="s">
        <v>12427</v>
      </c>
      <c r="E249" s="168" t="s">
        <v>12693</v>
      </c>
    </row>
    <row r="250" spans="1:5" x14ac:dyDescent="0.2">
      <c r="A250" s="167">
        <v>253</v>
      </c>
      <c r="B250" s="167" t="s">
        <v>215</v>
      </c>
      <c r="C250" s="167" t="s">
        <v>185</v>
      </c>
      <c r="D250" s="167" t="s">
        <v>12405</v>
      </c>
      <c r="E250" s="168" t="s">
        <v>12694</v>
      </c>
    </row>
    <row r="251" spans="1:5" x14ac:dyDescent="0.2">
      <c r="A251" s="167">
        <v>40809</v>
      </c>
      <c r="B251" s="167" t="s">
        <v>216</v>
      </c>
      <c r="C251" s="167" t="s">
        <v>187</v>
      </c>
      <c r="D251" s="167" t="s">
        <v>12398</v>
      </c>
      <c r="E251" s="168" t="s">
        <v>12695</v>
      </c>
    </row>
    <row r="252" spans="1:5" x14ac:dyDescent="0.2">
      <c r="A252" s="167">
        <v>42428</v>
      </c>
      <c r="B252" s="167" t="s">
        <v>217</v>
      </c>
      <c r="C252" s="167" t="s">
        <v>10</v>
      </c>
      <c r="D252" s="167" t="s">
        <v>12427</v>
      </c>
      <c r="E252" s="168" t="s">
        <v>12696</v>
      </c>
    </row>
    <row r="253" spans="1:5" x14ac:dyDescent="0.2">
      <c r="A253" s="167">
        <v>583</v>
      </c>
      <c r="B253" s="167" t="s">
        <v>218</v>
      </c>
      <c r="C253" s="167" t="s">
        <v>71</v>
      </c>
      <c r="D253" s="167" t="s">
        <v>12427</v>
      </c>
      <c r="E253" s="168" t="s">
        <v>12697</v>
      </c>
    </row>
    <row r="254" spans="1:5" x14ac:dyDescent="0.2">
      <c r="A254" s="167">
        <v>299</v>
      </c>
      <c r="B254" s="167" t="s">
        <v>12698</v>
      </c>
      <c r="C254" s="167" t="s">
        <v>10</v>
      </c>
      <c r="D254" s="167" t="s">
        <v>12398</v>
      </c>
      <c r="E254" s="168" t="s">
        <v>12699</v>
      </c>
    </row>
    <row r="255" spans="1:5" x14ac:dyDescent="0.2">
      <c r="A255" s="167">
        <v>298</v>
      </c>
      <c r="B255" s="167" t="s">
        <v>12700</v>
      </c>
      <c r="C255" s="167" t="s">
        <v>10</v>
      </c>
      <c r="D255" s="167" t="s">
        <v>12398</v>
      </c>
      <c r="E255" s="168" t="s">
        <v>12701</v>
      </c>
    </row>
    <row r="256" spans="1:5" x14ac:dyDescent="0.2">
      <c r="A256" s="167">
        <v>295</v>
      </c>
      <c r="B256" s="167" t="s">
        <v>12702</v>
      </c>
      <c r="C256" s="167" t="s">
        <v>10</v>
      </c>
      <c r="D256" s="167" t="s">
        <v>12398</v>
      </c>
      <c r="E256" s="168" t="s">
        <v>12703</v>
      </c>
    </row>
    <row r="257" spans="1:5" x14ac:dyDescent="0.2">
      <c r="A257" s="167">
        <v>296</v>
      </c>
      <c r="B257" s="167" t="s">
        <v>12704</v>
      </c>
      <c r="C257" s="167" t="s">
        <v>10</v>
      </c>
      <c r="D257" s="167" t="s">
        <v>12398</v>
      </c>
      <c r="E257" s="168" t="s">
        <v>12705</v>
      </c>
    </row>
    <row r="258" spans="1:5" x14ac:dyDescent="0.2">
      <c r="A258" s="167">
        <v>297</v>
      </c>
      <c r="B258" s="167" t="s">
        <v>12706</v>
      </c>
      <c r="C258" s="167" t="s">
        <v>10</v>
      </c>
      <c r="D258" s="167" t="s">
        <v>12398</v>
      </c>
      <c r="E258" s="168" t="s">
        <v>12707</v>
      </c>
    </row>
    <row r="259" spans="1:5" x14ac:dyDescent="0.2">
      <c r="A259" s="167">
        <v>301</v>
      </c>
      <c r="B259" s="167" t="s">
        <v>219</v>
      </c>
      <c r="C259" s="167" t="s">
        <v>10</v>
      </c>
      <c r="D259" s="167" t="s">
        <v>12405</v>
      </c>
      <c r="E259" s="168" t="s">
        <v>12708</v>
      </c>
    </row>
    <row r="260" spans="1:5" x14ac:dyDescent="0.2">
      <c r="A260" s="167">
        <v>300</v>
      </c>
      <c r="B260" s="167" t="s">
        <v>223</v>
      </c>
      <c r="C260" s="167" t="s">
        <v>10</v>
      </c>
      <c r="D260" s="167" t="s">
        <v>12398</v>
      </c>
      <c r="E260" s="168" t="s">
        <v>12709</v>
      </c>
    </row>
    <row r="261" spans="1:5" x14ac:dyDescent="0.2">
      <c r="A261" s="167">
        <v>20084</v>
      </c>
      <c r="B261" s="167" t="s">
        <v>12710</v>
      </c>
      <c r="C261" s="167" t="s">
        <v>10</v>
      </c>
      <c r="D261" s="167" t="s">
        <v>12398</v>
      </c>
      <c r="E261" s="168" t="s">
        <v>12703</v>
      </c>
    </row>
    <row r="262" spans="1:5" x14ac:dyDescent="0.2">
      <c r="A262" s="167">
        <v>20085</v>
      </c>
      <c r="B262" s="167" t="s">
        <v>224</v>
      </c>
      <c r="C262" s="167" t="s">
        <v>10</v>
      </c>
      <c r="D262" s="167" t="s">
        <v>12398</v>
      </c>
      <c r="E262" s="168" t="s">
        <v>12711</v>
      </c>
    </row>
    <row r="263" spans="1:5" x14ac:dyDescent="0.2">
      <c r="A263" s="167">
        <v>311</v>
      </c>
      <c r="B263" s="167" t="s">
        <v>226</v>
      </c>
      <c r="C263" s="167" t="s">
        <v>10</v>
      </c>
      <c r="D263" s="167" t="s">
        <v>12398</v>
      </c>
      <c r="E263" s="168" t="s">
        <v>12712</v>
      </c>
    </row>
    <row r="264" spans="1:5" x14ac:dyDescent="0.2">
      <c r="A264" s="167">
        <v>318</v>
      </c>
      <c r="B264" s="167" t="s">
        <v>227</v>
      </c>
      <c r="C264" s="167" t="s">
        <v>10</v>
      </c>
      <c r="D264" s="167" t="s">
        <v>12398</v>
      </c>
      <c r="E264" s="168" t="s">
        <v>12713</v>
      </c>
    </row>
    <row r="265" spans="1:5" x14ac:dyDescent="0.2">
      <c r="A265" s="167">
        <v>319</v>
      </c>
      <c r="B265" s="167" t="s">
        <v>228</v>
      </c>
      <c r="C265" s="167" t="s">
        <v>10</v>
      </c>
      <c r="D265" s="167" t="s">
        <v>12398</v>
      </c>
      <c r="E265" s="168" t="s">
        <v>12714</v>
      </c>
    </row>
    <row r="266" spans="1:5" x14ac:dyDescent="0.2">
      <c r="A266" s="167">
        <v>320</v>
      </c>
      <c r="B266" s="167" t="s">
        <v>12715</v>
      </c>
      <c r="C266" s="167" t="s">
        <v>10</v>
      </c>
      <c r="D266" s="167" t="s">
        <v>12398</v>
      </c>
      <c r="E266" s="168" t="s">
        <v>12716</v>
      </c>
    </row>
    <row r="267" spans="1:5" x14ac:dyDescent="0.2">
      <c r="A267" s="167">
        <v>314</v>
      </c>
      <c r="B267" s="167" t="s">
        <v>12717</v>
      </c>
      <c r="C267" s="167" t="s">
        <v>10</v>
      </c>
      <c r="D267" s="167" t="s">
        <v>12398</v>
      </c>
      <c r="E267" s="168" t="s">
        <v>12718</v>
      </c>
    </row>
    <row r="268" spans="1:5" x14ac:dyDescent="0.2">
      <c r="A268" s="167">
        <v>303</v>
      </c>
      <c r="B268" s="167" t="s">
        <v>229</v>
      </c>
      <c r="C268" s="167" t="s">
        <v>10</v>
      </c>
      <c r="D268" s="167" t="s">
        <v>12398</v>
      </c>
      <c r="E268" s="168" t="s">
        <v>12719</v>
      </c>
    </row>
    <row r="269" spans="1:5" x14ac:dyDescent="0.2">
      <c r="A269" s="167">
        <v>304</v>
      </c>
      <c r="B269" s="167" t="s">
        <v>12720</v>
      </c>
      <c r="C269" s="167" t="s">
        <v>10</v>
      </c>
      <c r="D269" s="167" t="s">
        <v>12398</v>
      </c>
      <c r="E269" s="168" t="s">
        <v>12574</v>
      </c>
    </row>
    <row r="270" spans="1:5" x14ac:dyDescent="0.2">
      <c r="A270" s="167">
        <v>305</v>
      </c>
      <c r="B270" s="167" t="s">
        <v>230</v>
      </c>
      <c r="C270" s="167" t="s">
        <v>10</v>
      </c>
      <c r="D270" s="167" t="s">
        <v>12398</v>
      </c>
      <c r="E270" s="168" t="s">
        <v>12721</v>
      </c>
    </row>
    <row r="271" spans="1:5" x14ac:dyDescent="0.2">
      <c r="A271" s="167">
        <v>306</v>
      </c>
      <c r="B271" s="167" t="s">
        <v>231</v>
      </c>
      <c r="C271" s="167" t="s">
        <v>10</v>
      </c>
      <c r="D271" s="167" t="s">
        <v>12398</v>
      </c>
      <c r="E271" s="168" t="s">
        <v>12722</v>
      </c>
    </row>
    <row r="272" spans="1:5" x14ac:dyDescent="0.2">
      <c r="A272" s="167">
        <v>307</v>
      </c>
      <c r="B272" s="167" t="s">
        <v>232</v>
      </c>
      <c r="C272" s="167" t="s">
        <v>10</v>
      </c>
      <c r="D272" s="167" t="s">
        <v>12398</v>
      </c>
      <c r="E272" s="168" t="s">
        <v>12723</v>
      </c>
    </row>
    <row r="273" spans="1:5" x14ac:dyDescent="0.2">
      <c r="A273" s="167">
        <v>309</v>
      </c>
      <c r="B273" s="167" t="s">
        <v>233</v>
      </c>
      <c r="C273" s="167" t="s">
        <v>10</v>
      </c>
      <c r="D273" s="167" t="s">
        <v>12398</v>
      </c>
      <c r="E273" s="168" t="s">
        <v>12724</v>
      </c>
    </row>
    <row r="274" spans="1:5" x14ac:dyDescent="0.2">
      <c r="A274" s="167">
        <v>310</v>
      </c>
      <c r="B274" s="167" t="s">
        <v>234</v>
      </c>
      <c r="C274" s="167" t="s">
        <v>10</v>
      </c>
      <c r="D274" s="167" t="s">
        <v>12398</v>
      </c>
      <c r="E274" s="168" t="s">
        <v>12725</v>
      </c>
    </row>
    <row r="275" spans="1:5" x14ac:dyDescent="0.2">
      <c r="A275" s="167">
        <v>328</v>
      </c>
      <c r="B275" s="167" t="s">
        <v>235</v>
      </c>
      <c r="C275" s="167" t="s">
        <v>10</v>
      </c>
      <c r="D275" s="167" t="s">
        <v>12398</v>
      </c>
      <c r="E275" s="168" t="s">
        <v>12726</v>
      </c>
    </row>
    <row r="276" spans="1:5" x14ac:dyDescent="0.2">
      <c r="A276" s="167">
        <v>325</v>
      </c>
      <c r="B276" s="167" t="s">
        <v>236</v>
      </c>
      <c r="C276" s="167" t="s">
        <v>10</v>
      </c>
      <c r="D276" s="167" t="s">
        <v>12398</v>
      </c>
      <c r="E276" s="168" t="s">
        <v>12727</v>
      </c>
    </row>
    <row r="277" spans="1:5" x14ac:dyDescent="0.2">
      <c r="A277" s="167">
        <v>20326</v>
      </c>
      <c r="B277" s="167" t="s">
        <v>237</v>
      </c>
      <c r="C277" s="167" t="s">
        <v>10</v>
      </c>
      <c r="D277" s="167" t="s">
        <v>12398</v>
      </c>
      <c r="E277" s="168" t="s">
        <v>12728</v>
      </c>
    </row>
    <row r="278" spans="1:5" x14ac:dyDescent="0.2">
      <c r="A278" s="167">
        <v>329</v>
      </c>
      <c r="B278" s="167" t="s">
        <v>238</v>
      </c>
      <c r="C278" s="167" t="s">
        <v>10</v>
      </c>
      <c r="D278" s="167" t="s">
        <v>12398</v>
      </c>
      <c r="E278" s="168" t="s">
        <v>12729</v>
      </c>
    </row>
    <row r="279" spans="1:5" x14ac:dyDescent="0.2">
      <c r="A279" s="167">
        <v>308</v>
      </c>
      <c r="B279" s="167" t="s">
        <v>239</v>
      </c>
      <c r="C279" s="167" t="s">
        <v>10</v>
      </c>
      <c r="D279" s="167" t="s">
        <v>12398</v>
      </c>
      <c r="E279" s="168" t="s">
        <v>12730</v>
      </c>
    </row>
    <row r="280" spans="1:5" x14ac:dyDescent="0.2">
      <c r="A280" s="167">
        <v>39642</v>
      </c>
      <c r="B280" s="167" t="s">
        <v>12731</v>
      </c>
      <c r="C280" s="167" t="s">
        <v>10</v>
      </c>
      <c r="D280" s="167" t="s">
        <v>12398</v>
      </c>
      <c r="E280" s="168" t="s">
        <v>12732</v>
      </c>
    </row>
    <row r="281" spans="1:5" x14ac:dyDescent="0.2">
      <c r="A281" s="167">
        <v>39641</v>
      </c>
      <c r="B281" s="167" t="s">
        <v>12733</v>
      </c>
      <c r="C281" s="167" t="s">
        <v>10</v>
      </c>
      <c r="D281" s="167" t="s">
        <v>12398</v>
      </c>
      <c r="E281" s="168" t="s">
        <v>12734</v>
      </c>
    </row>
    <row r="282" spans="1:5" x14ac:dyDescent="0.2">
      <c r="A282" s="167">
        <v>39643</v>
      </c>
      <c r="B282" s="167" t="s">
        <v>12735</v>
      </c>
      <c r="C282" s="167" t="s">
        <v>10</v>
      </c>
      <c r="D282" s="167" t="s">
        <v>12398</v>
      </c>
      <c r="E282" s="168" t="s">
        <v>12524</v>
      </c>
    </row>
    <row r="283" spans="1:5" x14ac:dyDescent="0.2">
      <c r="A283" s="167">
        <v>39644</v>
      </c>
      <c r="B283" s="167" t="s">
        <v>12736</v>
      </c>
      <c r="C283" s="167" t="s">
        <v>10</v>
      </c>
      <c r="D283" s="167" t="s">
        <v>12398</v>
      </c>
      <c r="E283" s="168" t="s">
        <v>12737</v>
      </c>
    </row>
    <row r="284" spans="1:5" x14ac:dyDescent="0.2">
      <c r="A284" s="167">
        <v>39645</v>
      </c>
      <c r="B284" s="167" t="s">
        <v>12738</v>
      </c>
      <c r="C284" s="167" t="s">
        <v>10</v>
      </c>
      <c r="D284" s="167" t="s">
        <v>12398</v>
      </c>
      <c r="E284" s="168" t="s">
        <v>12739</v>
      </c>
    </row>
    <row r="285" spans="1:5" x14ac:dyDescent="0.2">
      <c r="A285" s="167">
        <v>12548</v>
      </c>
      <c r="B285" s="167" t="s">
        <v>12740</v>
      </c>
      <c r="C285" s="167" t="s">
        <v>10</v>
      </c>
      <c r="D285" s="167" t="s">
        <v>12398</v>
      </c>
      <c r="E285" s="168" t="s">
        <v>12741</v>
      </c>
    </row>
    <row r="286" spans="1:5" x14ac:dyDescent="0.2">
      <c r="A286" s="167">
        <v>13113</v>
      </c>
      <c r="B286" s="167" t="s">
        <v>12742</v>
      </c>
      <c r="C286" s="167" t="s">
        <v>10</v>
      </c>
      <c r="D286" s="167" t="s">
        <v>12398</v>
      </c>
      <c r="E286" s="168" t="s">
        <v>12743</v>
      </c>
    </row>
    <row r="287" spans="1:5" x14ac:dyDescent="0.2">
      <c r="A287" s="167">
        <v>13114</v>
      </c>
      <c r="B287" s="167" t="s">
        <v>12744</v>
      </c>
      <c r="C287" s="167" t="s">
        <v>10</v>
      </c>
      <c r="D287" s="167" t="s">
        <v>12398</v>
      </c>
      <c r="E287" s="168" t="s">
        <v>12745</v>
      </c>
    </row>
    <row r="288" spans="1:5" x14ac:dyDescent="0.2">
      <c r="A288" s="167">
        <v>12530</v>
      </c>
      <c r="B288" s="167" t="s">
        <v>12746</v>
      </c>
      <c r="C288" s="167" t="s">
        <v>10</v>
      </c>
      <c r="D288" s="167" t="s">
        <v>12398</v>
      </c>
      <c r="E288" s="168" t="s">
        <v>12747</v>
      </c>
    </row>
    <row r="289" spans="1:5" x14ac:dyDescent="0.2">
      <c r="A289" s="167">
        <v>12531</v>
      </c>
      <c r="B289" s="167" t="s">
        <v>12748</v>
      </c>
      <c r="C289" s="167" t="s">
        <v>10</v>
      </c>
      <c r="D289" s="167" t="s">
        <v>12398</v>
      </c>
      <c r="E289" s="168" t="s">
        <v>12749</v>
      </c>
    </row>
    <row r="290" spans="1:5" x14ac:dyDescent="0.2">
      <c r="A290" s="167">
        <v>12532</v>
      </c>
      <c r="B290" s="167" t="s">
        <v>12750</v>
      </c>
      <c r="C290" s="167" t="s">
        <v>10</v>
      </c>
      <c r="D290" s="167" t="s">
        <v>12398</v>
      </c>
      <c r="E290" s="168" t="s">
        <v>12751</v>
      </c>
    </row>
    <row r="291" spans="1:5" x14ac:dyDescent="0.2">
      <c r="A291" s="167">
        <v>12533</v>
      </c>
      <c r="B291" s="167" t="s">
        <v>12752</v>
      </c>
      <c r="C291" s="167" t="s">
        <v>10</v>
      </c>
      <c r="D291" s="167" t="s">
        <v>12398</v>
      </c>
      <c r="E291" s="168" t="s">
        <v>12753</v>
      </c>
    </row>
    <row r="292" spans="1:5" x14ac:dyDescent="0.2">
      <c r="A292" s="167">
        <v>12544</v>
      </c>
      <c r="B292" s="167" t="s">
        <v>12754</v>
      </c>
      <c r="C292" s="167" t="s">
        <v>10</v>
      </c>
      <c r="D292" s="167" t="s">
        <v>12398</v>
      </c>
      <c r="E292" s="168" t="s">
        <v>12755</v>
      </c>
    </row>
    <row r="293" spans="1:5" x14ac:dyDescent="0.2">
      <c r="A293" s="167">
        <v>12546</v>
      </c>
      <c r="B293" s="167" t="s">
        <v>12756</v>
      </c>
      <c r="C293" s="167" t="s">
        <v>10</v>
      </c>
      <c r="D293" s="167" t="s">
        <v>12398</v>
      </c>
      <c r="E293" s="168" t="s">
        <v>12757</v>
      </c>
    </row>
    <row r="294" spans="1:5" x14ac:dyDescent="0.2">
      <c r="A294" s="167">
        <v>12547</v>
      </c>
      <c r="B294" s="167" t="s">
        <v>12758</v>
      </c>
      <c r="C294" s="167" t="s">
        <v>10</v>
      </c>
      <c r="D294" s="167" t="s">
        <v>12398</v>
      </c>
      <c r="E294" s="168" t="s">
        <v>12759</v>
      </c>
    </row>
    <row r="295" spans="1:5" x14ac:dyDescent="0.2">
      <c r="A295" s="167">
        <v>12551</v>
      </c>
      <c r="B295" s="167" t="s">
        <v>12760</v>
      </c>
      <c r="C295" s="167" t="s">
        <v>10</v>
      </c>
      <c r="D295" s="167" t="s">
        <v>12398</v>
      </c>
      <c r="E295" s="168" t="s">
        <v>12761</v>
      </c>
    </row>
    <row r="296" spans="1:5" x14ac:dyDescent="0.2">
      <c r="A296" s="167">
        <v>12563</v>
      </c>
      <c r="B296" s="167" t="s">
        <v>12762</v>
      </c>
      <c r="C296" s="167" t="s">
        <v>10</v>
      </c>
      <c r="D296" s="167" t="s">
        <v>12398</v>
      </c>
      <c r="E296" s="168" t="s">
        <v>12763</v>
      </c>
    </row>
    <row r="297" spans="1:5" x14ac:dyDescent="0.2">
      <c r="A297" s="167">
        <v>12565</v>
      </c>
      <c r="B297" s="167" t="s">
        <v>12764</v>
      </c>
      <c r="C297" s="167" t="s">
        <v>10</v>
      </c>
      <c r="D297" s="167" t="s">
        <v>12398</v>
      </c>
      <c r="E297" s="168" t="s">
        <v>12765</v>
      </c>
    </row>
    <row r="298" spans="1:5" x14ac:dyDescent="0.2">
      <c r="A298" s="167">
        <v>12567</v>
      </c>
      <c r="B298" s="167" t="s">
        <v>12766</v>
      </c>
      <c r="C298" s="167" t="s">
        <v>10</v>
      </c>
      <c r="D298" s="167" t="s">
        <v>12398</v>
      </c>
      <c r="E298" s="168" t="s">
        <v>12767</v>
      </c>
    </row>
    <row r="299" spans="1:5" x14ac:dyDescent="0.2">
      <c r="A299" s="167">
        <v>12568</v>
      </c>
      <c r="B299" s="167" t="s">
        <v>12768</v>
      </c>
      <c r="C299" s="167" t="s">
        <v>10</v>
      </c>
      <c r="D299" s="167" t="s">
        <v>12398</v>
      </c>
      <c r="E299" s="168" t="s">
        <v>12769</v>
      </c>
    </row>
    <row r="300" spans="1:5" x14ac:dyDescent="0.2">
      <c r="A300" s="167">
        <v>11789</v>
      </c>
      <c r="B300" s="167" t="s">
        <v>251</v>
      </c>
      <c r="C300" s="167" t="s">
        <v>10</v>
      </c>
      <c r="D300" s="167" t="s">
        <v>12427</v>
      </c>
      <c r="E300" s="168" t="s">
        <v>12770</v>
      </c>
    </row>
    <row r="301" spans="1:5" x14ac:dyDescent="0.2">
      <c r="A301" s="167">
        <v>20975</v>
      </c>
      <c r="B301" s="167" t="s">
        <v>252</v>
      </c>
      <c r="C301" s="167" t="s">
        <v>10</v>
      </c>
      <c r="D301" s="167" t="s">
        <v>12398</v>
      </c>
      <c r="E301" s="168" t="s">
        <v>12771</v>
      </c>
    </row>
    <row r="302" spans="1:5" x14ac:dyDescent="0.2">
      <c r="A302" s="167">
        <v>20976</v>
      </c>
      <c r="B302" s="167" t="s">
        <v>253</v>
      </c>
      <c r="C302" s="167" t="s">
        <v>10</v>
      </c>
      <c r="D302" s="167" t="s">
        <v>12398</v>
      </c>
      <c r="E302" s="168" t="s">
        <v>12772</v>
      </c>
    </row>
    <row r="303" spans="1:5" x14ac:dyDescent="0.2">
      <c r="A303" s="167">
        <v>40340</v>
      </c>
      <c r="B303" s="167" t="s">
        <v>12773</v>
      </c>
      <c r="C303" s="167" t="s">
        <v>10</v>
      </c>
      <c r="D303" s="167" t="s">
        <v>12398</v>
      </c>
      <c r="E303" s="168" t="s">
        <v>12774</v>
      </c>
    </row>
    <row r="304" spans="1:5" x14ac:dyDescent="0.2">
      <c r="A304" s="167">
        <v>40341</v>
      </c>
      <c r="B304" s="167" t="s">
        <v>12775</v>
      </c>
      <c r="C304" s="167" t="s">
        <v>10</v>
      </c>
      <c r="D304" s="167" t="s">
        <v>12398</v>
      </c>
      <c r="E304" s="168" t="s">
        <v>12776</v>
      </c>
    </row>
    <row r="305" spans="1:5" x14ac:dyDescent="0.2">
      <c r="A305" s="167">
        <v>40342</v>
      </c>
      <c r="B305" s="167" t="s">
        <v>12777</v>
      </c>
      <c r="C305" s="167" t="s">
        <v>10</v>
      </c>
      <c r="D305" s="167" t="s">
        <v>12398</v>
      </c>
      <c r="E305" s="168" t="s">
        <v>12778</v>
      </c>
    </row>
    <row r="306" spans="1:5" x14ac:dyDescent="0.2">
      <c r="A306" s="167">
        <v>40343</v>
      </c>
      <c r="B306" s="167" t="s">
        <v>12779</v>
      </c>
      <c r="C306" s="167" t="s">
        <v>10</v>
      </c>
      <c r="D306" s="167" t="s">
        <v>12398</v>
      </c>
      <c r="E306" s="168" t="s">
        <v>12780</v>
      </c>
    </row>
    <row r="307" spans="1:5" x14ac:dyDescent="0.2">
      <c r="A307" s="167">
        <v>40344</v>
      </c>
      <c r="B307" s="167" t="s">
        <v>12781</v>
      </c>
      <c r="C307" s="167" t="s">
        <v>10</v>
      </c>
      <c r="D307" s="167" t="s">
        <v>12398</v>
      </c>
      <c r="E307" s="168" t="s">
        <v>12782</v>
      </c>
    </row>
    <row r="308" spans="1:5" x14ac:dyDescent="0.2">
      <c r="A308" s="167">
        <v>40345</v>
      </c>
      <c r="B308" s="167" t="s">
        <v>12783</v>
      </c>
      <c r="C308" s="167" t="s">
        <v>10</v>
      </c>
      <c r="D308" s="167" t="s">
        <v>12398</v>
      </c>
      <c r="E308" s="168" t="s">
        <v>12784</v>
      </c>
    </row>
    <row r="309" spans="1:5" x14ac:dyDescent="0.2">
      <c r="A309" s="167">
        <v>40346</v>
      </c>
      <c r="B309" s="167" t="s">
        <v>12785</v>
      </c>
      <c r="C309" s="167" t="s">
        <v>10</v>
      </c>
      <c r="D309" s="167" t="s">
        <v>12398</v>
      </c>
      <c r="E309" s="168" t="s">
        <v>12786</v>
      </c>
    </row>
    <row r="310" spans="1:5" x14ac:dyDescent="0.2">
      <c r="A310" s="167">
        <v>40347</v>
      </c>
      <c r="B310" s="167" t="s">
        <v>12787</v>
      </c>
      <c r="C310" s="167" t="s">
        <v>10</v>
      </c>
      <c r="D310" s="167" t="s">
        <v>12398</v>
      </c>
      <c r="E310" s="168" t="s">
        <v>12788</v>
      </c>
    </row>
    <row r="311" spans="1:5" x14ac:dyDescent="0.2">
      <c r="A311" s="167">
        <v>38840</v>
      </c>
      <c r="B311" s="167" t="s">
        <v>263</v>
      </c>
      <c r="C311" s="167" t="s">
        <v>10</v>
      </c>
      <c r="D311" s="167" t="s">
        <v>12427</v>
      </c>
      <c r="E311" s="168" t="s">
        <v>12789</v>
      </c>
    </row>
    <row r="312" spans="1:5" x14ac:dyDescent="0.2">
      <c r="A312" s="167">
        <v>38841</v>
      </c>
      <c r="B312" s="167" t="s">
        <v>264</v>
      </c>
      <c r="C312" s="167" t="s">
        <v>10</v>
      </c>
      <c r="D312" s="167" t="s">
        <v>12427</v>
      </c>
      <c r="E312" s="168" t="s">
        <v>12790</v>
      </c>
    </row>
    <row r="313" spans="1:5" x14ac:dyDescent="0.2">
      <c r="A313" s="167">
        <v>38842</v>
      </c>
      <c r="B313" s="167" t="s">
        <v>265</v>
      </c>
      <c r="C313" s="167" t="s">
        <v>10</v>
      </c>
      <c r="D313" s="167" t="s">
        <v>12427</v>
      </c>
      <c r="E313" s="168" t="s">
        <v>12791</v>
      </c>
    </row>
    <row r="314" spans="1:5" x14ac:dyDescent="0.2">
      <c r="A314" s="167">
        <v>38843</v>
      </c>
      <c r="B314" s="167" t="s">
        <v>266</v>
      </c>
      <c r="C314" s="167" t="s">
        <v>10</v>
      </c>
      <c r="D314" s="167" t="s">
        <v>12427</v>
      </c>
      <c r="E314" s="168" t="s">
        <v>12792</v>
      </c>
    </row>
    <row r="315" spans="1:5" x14ac:dyDescent="0.2">
      <c r="A315" s="167">
        <v>13761</v>
      </c>
      <c r="B315" s="167" t="s">
        <v>287</v>
      </c>
      <c r="C315" s="167" t="s">
        <v>10</v>
      </c>
      <c r="D315" s="167" t="s">
        <v>12398</v>
      </c>
      <c r="E315" s="168" t="s">
        <v>12793</v>
      </c>
    </row>
    <row r="316" spans="1:5" x14ac:dyDescent="0.2">
      <c r="A316" s="167">
        <v>12888</v>
      </c>
      <c r="B316" s="167" t="s">
        <v>12794</v>
      </c>
      <c r="C316" s="167" t="s">
        <v>12795</v>
      </c>
      <c r="D316" s="167" t="s">
        <v>12427</v>
      </c>
      <c r="E316" s="168" t="s">
        <v>12796</v>
      </c>
    </row>
    <row r="317" spans="1:5" x14ac:dyDescent="0.2">
      <c r="A317" s="167">
        <v>12889</v>
      </c>
      <c r="B317" s="167" t="s">
        <v>12797</v>
      </c>
      <c r="C317" s="167" t="s">
        <v>12795</v>
      </c>
      <c r="D317" s="167" t="s">
        <v>12427</v>
      </c>
      <c r="E317" s="168" t="s">
        <v>12798</v>
      </c>
    </row>
    <row r="318" spans="1:5" x14ac:dyDescent="0.2">
      <c r="A318" s="167">
        <v>4814</v>
      </c>
      <c r="B318" s="167" t="s">
        <v>288</v>
      </c>
      <c r="C318" s="167" t="s">
        <v>10</v>
      </c>
      <c r="D318" s="167" t="s">
        <v>12398</v>
      </c>
      <c r="E318" s="168" t="s">
        <v>12799</v>
      </c>
    </row>
    <row r="319" spans="1:5" x14ac:dyDescent="0.2">
      <c r="A319" s="167">
        <v>25967</v>
      </c>
      <c r="B319" s="167" t="s">
        <v>12800</v>
      </c>
      <c r="C319" s="167" t="s">
        <v>10</v>
      </c>
      <c r="D319" s="167" t="s">
        <v>12427</v>
      </c>
      <c r="E319" s="168" t="s">
        <v>12801</v>
      </c>
    </row>
    <row r="320" spans="1:5" x14ac:dyDescent="0.2">
      <c r="A320" s="167">
        <v>6122</v>
      </c>
      <c r="B320" s="167" t="s">
        <v>290</v>
      </c>
      <c r="C320" s="167" t="s">
        <v>185</v>
      </c>
      <c r="D320" s="167" t="s">
        <v>12398</v>
      </c>
      <c r="E320" s="168" t="s">
        <v>12642</v>
      </c>
    </row>
    <row r="321" spans="1:5" x14ac:dyDescent="0.2">
      <c r="A321" s="167">
        <v>40810</v>
      </c>
      <c r="B321" s="167" t="s">
        <v>291</v>
      </c>
      <c r="C321" s="167" t="s">
        <v>187</v>
      </c>
      <c r="D321" s="167" t="s">
        <v>12398</v>
      </c>
      <c r="E321" s="168" t="s">
        <v>12802</v>
      </c>
    </row>
    <row r="322" spans="1:5" x14ac:dyDescent="0.2">
      <c r="A322" s="167">
        <v>21100</v>
      </c>
      <c r="B322" s="167" t="s">
        <v>292</v>
      </c>
      <c r="C322" s="167" t="s">
        <v>10</v>
      </c>
      <c r="D322" s="167" t="s">
        <v>12427</v>
      </c>
      <c r="E322" s="168" t="s">
        <v>12803</v>
      </c>
    </row>
    <row r="323" spans="1:5" x14ac:dyDescent="0.2">
      <c r="A323" s="167">
        <v>11816</v>
      </c>
      <c r="B323" s="167" t="s">
        <v>293</v>
      </c>
      <c r="C323" s="167" t="s">
        <v>10</v>
      </c>
      <c r="D323" s="167" t="s">
        <v>12427</v>
      </c>
      <c r="E323" s="168" t="s">
        <v>12804</v>
      </c>
    </row>
    <row r="324" spans="1:5" x14ac:dyDescent="0.2">
      <c r="A324" s="167">
        <v>11814</v>
      </c>
      <c r="B324" s="167" t="s">
        <v>294</v>
      </c>
      <c r="C324" s="167" t="s">
        <v>10</v>
      </c>
      <c r="D324" s="167" t="s">
        <v>12427</v>
      </c>
      <c r="E324" s="168" t="s">
        <v>12805</v>
      </c>
    </row>
    <row r="325" spans="1:5" x14ac:dyDescent="0.2">
      <c r="A325" s="167">
        <v>14186</v>
      </c>
      <c r="B325" s="167" t="s">
        <v>295</v>
      </c>
      <c r="C325" s="167" t="s">
        <v>10</v>
      </c>
      <c r="D325" s="167" t="s">
        <v>12427</v>
      </c>
      <c r="E325" s="168" t="s">
        <v>12806</v>
      </c>
    </row>
    <row r="326" spans="1:5" x14ac:dyDescent="0.2">
      <c r="A326" s="167">
        <v>14185</v>
      </c>
      <c r="B326" s="167" t="s">
        <v>296</v>
      </c>
      <c r="C326" s="167" t="s">
        <v>10</v>
      </c>
      <c r="D326" s="167" t="s">
        <v>12427</v>
      </c>
      <c r="E326" s="168" t="s">
        <v>12807</v>
      </c>
    </row>
    <row r="327" spans="1:5" x14ac:dyDescent="0.2">
      <c r="A327" s="167">
        <v>11811</v>
      </c>
      <c r="B327" s="167" t="s">
        <v>297</v>
      </c>
      <c r="C327" s="167" t="s">
        <v>10</v>
      </c>
      <c r="D327" s="167" t="s">
        <v>12427</v>
      </c>
      <c r="E327" s="168" t="s">
        <v>12808</v>
      </c>
    </row>
    <row r="328" spans="1:5" x14ac:dyDescent="0.2">
      <c r="A328" s="167">
        <v>26038</v>
      </c>
      <c r="B328" s="167" t="s">
        <v>12809</v>
      </c>
      <c r="C328" s="167" t="s">
        <v>10</v>
      </c>
      <c r="D328" s="167" t="s">
        <v>12427</v>
      </c>
      <c r="E328" s="168" t="s">
        <v>12810</v>
      </c>
    </row>
    <row r="329" spans="1:5" x14ac:dyDescent="0.2">
      <c r="A329" s="167">
        <v>34482</v>
      </c>
      <c r="B329" s="167" t="s">
        <v>12811</v>
      </c>
      <c r="C329" s="167" t="s">
        <v>10</v>
      </c>
      <c r="D329" s="167" t="s">
        <v>12427</v>
      </c>
      <c r="E329" s="168" t="s">
        <v>12812</v>
      </c>
    </row>
    <row r="330" spans="1:5" x14ac:dyDescent="0.2">
      <c r="A330" s="167">
        <v>34469</v>
      </c>
      <c r="B330" s="167" t="s">
        <v>12813</v>
      </c>
      <c r="C330" s="167" t="s">
        <v>10</v>
      </c>
      <c r="D330" s="167" t="s">
        <v>12427</v>
      </c>
      <c r="E330" s="168" t="s">
        <v>12814</v>
      </c>
    </row>
    <row r="331" spans="1:5" x14ac:dyDescent="0.2">
      <c r="A331" s="167">
        <v>34472</v>
      </c>
      <c r="B331" s="167" t="s">
        <v>12815</v>
      </c>
      <c r="C331" s="167" t="s">
        <v>10</v>
      </c>
      <c r="D331" s="167" t="s">
        <v>12427</v>
      </c>
      <c r="E331" s="168" t="s">
        <v>12816</v>
      </c>
    </row>
    <row r="332" spans="1:5" x14ac:dyDescent="0.2">
      <c r="A332" s="167">
        <v>34476</v>
      </c>
      <c r="B332" s="167" t="s">
        <v>12817</v>
      </c>
      <c r="C332" s="167" t="s">
        <v>10</v>
      </c>
      <c r="D332" s="167" t="s">
        <v>12427</v>
      </c>
      <c r="E332" s="168" t="s">
        <v>12818</v>
      </c>
    </row>
    <row r="333" spans="1:5" x14ac:dyDescent="0.2">
      <c r="A333" s="167">
        <v>34477</v>
      </c>
      <c r="B333" s="167" t="s">
        <v>12819</v>
      </c>
      <c r="C333" s="167" t="s">
        <v>10</v>
      </c>
      <c r="D333" s="167" t="s">
        <v>12427</v>
      </c>
      <c r="E333" s="168" t="s">
        <v>12820</v>
      </c>
    </row>
    <row r="334" spans="1:5" x14ac:dyDescent="0.2">
      <c r="A334" s="167">
        <v>42425</v>
      </c>
      <c r="B334" s="167" t="s">
        <v>304</v>
      </c>
      <c r="C334" s="167" t="s">
        <v>10</v>
      </c>
      <c r="D334" s="167" t="s">
        <v>12398</v>
      </c>
      <c r="E334" s="168" t="s">
        <v>12821</v>
      </c>
    </row>
    <row r="335" spans="1:5" x14ac:dyDescent="0.2">
      <c r="A335" s="167">
        <v>42422</v>
      </c>
      <c r="B335" s="167" t="s">
        <v>305</v>
      </c>
      <c r="C335" s="167" t="s">
        <v>10</v>
      </c>
      <c r="D335" s="167" t="s">
        <v>12405</v>
      </c>
      <c r="E335" s="168" t="s">
        <v>12822</v>
      </c>
    </row>
    <row r="336" spans="1:5" x14ac:dyDescent="0.2">
      <c r="A336" s="167">
        <v>43184</v>
      </c>
      <c r="B336" s="167" t="s">
        <v>306</v>
      </c>
      <c r="C336" s="167" t="s">
        <v>10</v>
      </c>
      <c r="D336" s="167" t="s">
        <v>12398</v>
      </c>
      <c r="E336" s="168" t="s">
        <v>12823</v>
      </c>
    </row>
    <row r="337" spans="1:5" x14ac:dyDescent="0.2">
      <c r="A337" s="167">
        <v>42424</v>
      </c>
      <c r="B337" s="167" t="s">
        <v>307</v>
      </c>
      <c r="C337" s="167" t="s">
        <v>10</v>
      </c>
      <c r="D337" s="167" t="s">
        <v>12398</v>
      </c>
      <c r="E337" s="168" t="s">
        <v>12824</v>
      </c>
    </row>
    <row r="338" spans="1:5" x14ac:dyDescent="0.2">
      <c r="A338" s="167">
        <v>42421</v>
      </c>
      <c r="B338" s="167" t="s">
        <v>308</v>
      </c>
      <c r="C338" s="167" t="s">
        <v>10</v>
      </c>
      <c r="D338" s="167" t="s">
        <v>12398</v>
      </c>
      <c r="E338" s="168" t="s">
        <v>12825</v>
      </c>
    </row>
    <row r="339" spans="1:5" x14ac:dyDescent="0.2">
      <c r="A339" s="167">
        <v>42416</v>
      </c>
      <c r="B339" s="167" t="s">
        <v>309</v>
      </c>
      <c r="C339" s="167" t="s">
        <v>10</v>
      </c>
      <c r="D339" s="167" t="s">
        <v>12398</v>
      </c>
      <c r="E339" s="168" t="s">
        <v>12826</v>
      </c>
    </row>
    <row r="340" spans="1:5" x14ac:dyDescent="0.2">
      <c r="A340" s="167">
        <v>42417</v>
      </c>
      <c r="B340" s="167" t="s">
        <v>310</v>
      </c>
      <c r="C340" s="167" t="s">
        <v>10</v>
      </c>
      <c r="D340" s="167" t="s">
        <v>12398</v>
      </c>
      <c r="E340" s="168" t="s">
        <v>12827</v>
      </c>
    </row>
    <row r="341" spans="1:5" x14ac:dyDescent="0.2">
      <c r="A341" s="167">
        <v>42419</v>
      </c>
      <c r="B341" s="167" t="s">
        <v>311</v>
      </c>
      <c r="C341" s="167" t="s">
        <v>10</v>
      </c>
      <c r="D341" s="167" t="s">
        <v>12398</v>
      </c>
      <c r="E341" s="168" t="s">
        <v>12828</v>
      </c>
    </row>
    <row r="342" spans="1:5" x14ac:dyDescent="0.2">
      <c r="A342" s="167">
        <v>42420</v>
      </c>
      <c r="B342" s="167" t="s">
        <v>312</v>
      </c>
      <c r="C342" s="167" t="s">
        <v>10</v>
      </c>
      <c r="D342" s="167" t="s">
        <v>12398</v>
      </c>
      <c r="E342" s="168" t="s">
        <v>12829</v>
      </c>
    </row>
    <row r="343" spans="1:5" x14ac:dyDescent="0.2">
      <c r="A343" s="167">
        <v>43195</v>
      </c>
      <c r="B343" s="167" t="s">
        <v>313</v>
      </c>
      <c r="C343" s="167" t="s">
        <v>10</v>
      </c>
      <c r="D343" s="167" t="s">
        <v>12398</v>
      </c>
      <c r="E343" s="168" t="s">
        <v>12830</v>
      </c>
    </row>
    <row r="344" spans="1:5" x14ac:dyDescent="0.2">
      <c r="A344" s="167">
        <v>43196</v>
      </c>
      <c r="B344" s="167" t="s">
        <v>314</v>
      </c>
      <c r="C344" s="167" t="s">
        <v>10</v>
      </c>
      <c r="D344" s="167" t="s">
        <v>12398</v>
      </c>
      <c r="E344" s="168" t="s">
        <v>12831</v>
      </c>
    </row>
    <row r="345" spans="1:5" x14ac:dyDescent="0.2">
      <c r="A345" s="167">
        <v>43198</v>
      </c>
      <c r="B345" s="167" t="s">
        <v>315</v>
      </c>
      <c r="C345" s="167" t="s">
        <v>10</v>
      </c>
      <c r="D345" s="167" t="s">
        <v>12398</v>
      </c>
      <c r="E345" s="168" t="s">
        <v>12832</v>
      </c>
    </row>
    <row r="346" spans="1:5" x14ac:dyDescent="0.2">
      <c r="A346" s="167">
        <v>43199</v>
      </c>
      <c r="B346" s="167" t="s">
        <v>316</v>
      </c>
      <c r="C346" s="167" t="s">
        <v>10</v>
      </c>
      <c r="D346" s="167" t="s">
        <v>12398</v>
      </c>
      <c r="E346" s="168" t="s">
        <v>12833</v>
      </c>
    </row>
    <row r="347" spans="1:5" x14ac:dyDescent="0.2">
      <c r="A347" s="167">
        <v>43200</v>
      </c>
      <c r="B347" s="167" t="s">
        <v>317</v>
      </c>
      <c r="C347" s="167" t="s">
        <v>10</v>
      </c>
      <c r="D347" s="167" t="s">
        <v>12398</v>
      </c>
      <c r="E347" s="168" t="s">
        <v>12834</v>
      </c>
    </row>
    <row r="348" spans="1:5" x14ac:dyDescent="0.2">
      <c r="A348" s="167">
        <v>39556</v>
      </c>
      <c r="B348" s="167" t="s">
        <v>318</v>
      </c>
      <c r="C348" s="167" t="s">
        <v>10</v>
      </c>
      <c r="D348" s="167" t="s">
        <v>12398</v>
      </c>
      <c r="E348" s="168" t="s">
        <v>12835</v>
      </c>
    </row>
    <row r="349" spans="1:5" x14ac:dyDescent="0.2">
      <c r="A349" s="167">
        <v>39557</v>
      </c>
      <c r="B349" s="167" t="s">
        <v>319</v>
      </c>
      <c r="C349" s="167" t="s">
        <v>10</v>
      </c>
      <c r="D349" s="167" t="s">
        <v>12398</v>
      </c>
      <c r="E349" s="168" t="s">
        <v>12836</v>
      </c>
    </row>
    <row r="350" spans="1:5" x14ac:dyDescent="0.2">
      <c r="A350" s="167">
        <v>39559</v>
      </c>
      <c r="B350" s="167" t="s">
        <v>320</v>
      </c>
      <c r="C350" s="167" t="s">
        <v>10</v>
      </c>
      <c r="D350" s="167" t="s">
        <v>12398</v>
      </c>
      <c r="E350" s="168" t="s">
        <v>12837</v>
      </c>
    </row>
    <row r="351" spans="1:5" x14ac:dyDescent="0.2">
      <c r="A351" s="167">
        <v>39560</v>
      </c>
      <c r="B351" s="167" t="s">
        <v>321</v>
      </c>
      <c r="C351" s="167" t="s">
        <v>10</v>
      </c>
      <c r="D351" s="167" t="s">
        <v>12398</v>
      </c>
      <c r="E351" s="168" t="s">
        <v>12838</v>
      </c>
    </row>
    <row r="352" spans="1:5" x14ac:dyDescent="0.2">
      <c r="A352" s="167">
        <v>39561</v>
      </c>
      <c r="B352" s="167" t="s">
        <v>322</v>
      </c>
      <c r="C352" s="167" t="s">
        <v>10</v>
      </c>
      <c r="D352" s="167" t="s">
        <v>12398</v>
      </c>
      <c r="E352" s="168" t="s">
        <v>12839</v>
      </c>
    </row>
    <row r="353" spans="1:5" x14ac:dyDescent="0.2">
      <c r="A353" s="167">
        <v>43190</v>
      </c>
      <c r="B353" s="167" t="s">
        <v>323</v>
      </c>
      <c r="C353" s="167" t="s">
        <v>10</v>
      </c>
      <c r="D353" s="167" t="s">
        <v>12398</v>
      </c>
      <c r="E353" s="168" t="s">
        <v>12840</v>
      </c>
    </row>
    <row r="354" spans="1:5" x14ac:dyDescent="0.2">
      <c r="A354" s="167">
        <v>39555</v>
      </c>
      <c r="B354" s="167" t="s">
        <v>324</v>
      </c>
      <c r="C354" s="167" t="s">
        <v>10</v>
      </c>
      <c r="D354" s="167" t="s">
        <v>12398</v>
      </c>
      <c r="E354" s="168" t="s">
        <v>12841</v>
      </c>
    </row>
    <row r="355" spans="1:5" x14ac:dyDescent="0.2">
      <c r="A355" s="167">
        <v>43191</v>
      </c>
      <c r="B355" s="167" t="s">
        <v>325</v>
      </c>
      <c r="C355" s="167" t="s">
        <v>10</v>
      </c>
      <c r="D355" s="167" t="s">
        <v>12398</v>
      </c>
      <c r="E355" s="168" t="s">
        <v>12842</v>
      </c>
    </row>
    <row r="356" spans="1:5" x14ac:dyDescent="0.2">
      <c r="A356" s="167">
        <v>39548</v>
      </c>
      <c r="B356" s="167" t="s">
        <v>326</v>
      </c>
      <c r="C356" s="167" t="s">
        <v>10</v>
      </c>
      <c r="D356" s="167" t="s">
        <v>12398</v>
      </c>
      <c r="E356" s="168" t="s">
        <v>12843</v>
      </c>
    </row>
    <row r="357" spans="1:5" x14ac:dyDescent="0.2">
      <c r="A357" s="167">
        <v>43192</v>
      </c>
      <c r="B357" s="167" t="s">
        <v>327</v>
      </c>
      <c r="C357" s="167" t="s">
        <v>10</v>
      </c>
      <c r="D357" s="167" t="s">
        <v>12398</v>
      </c>
      <c r="E357" s="168" t="s">
        <v>12844</v>
      </c>
    </row>
    <row r="358" spans="1:5" x14ac:dyDescent="0.2">
      <c r="A358" s="167">
        <v>39554</v>
      </c>
      <c r="B358" s="167" t="s">
        <v>328</v>
      </c>
      <c r="C358" s="167" t="s">
        <v>10</v>
      </c>
      <c r="D358" s="167" t="s">
        <v>12398</v>
      </c>
      <c r="E358" s="168" t="s">
        <v>12845</v>
      </c>
    </row>
    <row r="359" spans="1:5" x14ac:dyDescent="0.2">
      <c r="A359" s="167">
        <v>43194</v>
      </c>
      <c r="B359" s="167" t="s">
        <v>329</v>
      </c>
      <c r="C359" s="167" t="s">
        <v>10</v>
      </c>
      <c r="D359" s="167" t="s">
        <v>12398</v>
      </c>
      <c r="E359" s="168" t="s">
        <v>12846</v>
      </c>
    </row>
    <row r="360" spans="1:5" x14ac:dyDescent="0.2">
      <c r="A360" s="167">
        <v>39551</v>
      </c>
      <c r="B360" s="167" t="s">
        <v>330</v>
      </c>
      <c r="C360" s="167" t="s">
        <v>10</v>
      </c>
      <c r="D360" s="167" t="s">
        <v>12398</v>
      </c>
      <c r="E360" s="168" t="s">
        <v>12847</v>
      </c>
    </row>
    <row r="361" spans="1:5" x14ac:dyDescent="0.2">
      <c r="A361" s="167">
        <v>43185</v>
      </c>
      <c r="B361" s="167" t="s">
        <v>331</v>
      </c>
      <c r="C361" s="167" t="s">
        <v>10</v>
      </c>
      <c r="D361" s="167" t="s">
        <v>12398</v>
      </c>
      <c r="E361" s="168" t="s">
        <v>12848</v>
      </c>
    </row>
    <row r="362" spans="1:5" x14ac:dyDescent="0.2">
      <c r="A362" s="167">
        <v>43186</v>
      </c>
      <c r="B362" s="167" t="s">
        <v>332</v>
      </c>
      <c r="C362" s="167" t="s">
        <v>10</v>
      </c>
      <c r="D362" s="167" t="s">
        <v>12398</v>
      </c>
      <c r="E362" s="168" t="s">
        <v>12849</v>
      </c>
    </row>
    <row r="363" spans="1:5" x14ac:dyDescent="0.2">
      <c r="A363" s="167">
        <v>43187</v>
      </c>
      <c r="B363" s="167" t="s">
        <v>333</v>
      </c>
      <c r="C363" s="167" t="s">
        <v>10</v>
      </c>
      <c r="D363" s="167" t="s">
        <v>12398</v>
      </c>
      <c r="E363" s="168" t="s">
        <v>12850</v>
      </c>
    </row>
    <row r="364" spans="1:5" x14ac:dyDescent="0.2">
      <c r="A364" s="167">
        <v>43188</v>
      </c>
      <c r="B364" s="167" t="s">
        <v>334</v>
      </c>
      <c r="C364" s="167" t="s">
        <v>10</v>
      </c>
      <c r="D364" s="167" t="s">
        <v>12398</v>
      </c>
      <c r="E364" s="168" t="s">
        <v>12851</v>
      </c>
    </row>
    <row r="365" spans="1:5" x14ac:dyDescent="0.2">
      <c r="A365" s="167">
        <v>43189</v>
      </c>
      <c r="B365" s="167" t="s">
        <v>335</v>
      </c>
      <c r="C365" s="167" t="s">
        <v>10</v>
      </c>
      <c r="D365" s="167" t="s">
        <v>12398</v>
      </c>
      <c r="E365" s="168" t="s">
        <v>12852</v>
      </c>
    </row>
    <row r="366" spans="1:5" x14ac:dyDescent="0.2">
      <c r="A366" s="167">
        <v>39580</v>
      </c>
      <c r="B366" s="167" t="s">
        <v>336</v>
      </c>
      <c r="C366" s="167" t="s">
        <v>10</v>
      </c>
      <c r="D366" s="167" t="s">
        <v>12398</v>
      </c>
      <c r="E366" s="168" t="s">
        <v>12853</v>
      </c>
    </row>
    <row r="367" spans="1:5" x14ac:dyDescent="0.2">
      <c r="A367" s="167">
        <v>39577</v>
      </c>
      <c r="B367" s="167" t="s">
        <v>337</v>
      </c>
      <c r="C367" s="167" t="s">
        <v>10</v>
      </c>
      <c r="D367" s="167" t="s">
        <v>12398</v>
      </c>
      <c r="E367" s="168" t="s">
        <v>12854</v>
      </c>
    </row>
    <row r="368" spans="1:5" x14ac:dyDescent="0.2">
      <c r="A368" s="167">
        <v>39578</v>
      </c>
      <c r="B368" s="167" t="s">
        <v>338</v>
      </c>
      <c r="C368" s="167" t="s">
        <v>10</v>
      </c>
      <c r="D368" s="167" t="s">
        <v>12398</v>
      </c>
      <c r="E368" s="168" t="s">
        <v>12855</v>
      </c>
    </row>
    <row r="369" spans="1:5" x14ac:dyDescent="0.2">
      <c r="A369" s="167">
        <v>39579</v>
      </c>
      <c r="B369" s="167" t="s">
        <v>339</v>
      </c>
      <c r="C369" s="167" t="s">
        <v>10</v>
      </c>
      <c r="D369" s="167" t="s">
        <v>12398</v>
      </c>
      <c r="E369" s="168" t="s">
        <v>12856</v>
      </c>
    </row>
    <row r="370" spans="1:5" x14ac:dyDescent="0.2">
      <c r="A370" s="167">
        <v>39826</v>
      </c>
      <c r="B370" s="167" t="s">
        <v>340</v>
      </c>
      <c r="C370" s="167" t="s">
        <v>10</v>
      </c>
      <c r="D370" s="167" t="s">
        <v>12398</v>
      </c>
      <c r="E370" s="168" t="s">
        <v>12857</v>
      </c>
    </row>
    <row r="371" spans="1:5" x14ac:dyDescent="0.2">
      <c r="A371" s="167">
        <v>10700</v>
      </c>
      <c r="B371" s="167" t="s">
        <v>341</v>
      </c>
      <c r="C371" s="167" t="s">
        <v>10</v>
      </c>
      <c r="D371" s="167" t="s">
        <v>12427</v>
      </c>
      <c r="E371" s="168" t="s">
        <v>12858</v>
      </c>
    </row>
    <row r="372" spans="1:5" x14ac:dyDescent="0.2">
      <c r="A372" s="167">
        <v>346</v>
      </c>
      <c r="B372" s="167" t="s">
        <v>342</v>
      </c>
      <c r="C372" s="167" t="s">
        <v>71</v>
      </c>
      <c r="D372" s="167" t="s">
        <v>12398</v>
      </c>
      <c r="E372" s="168" t="s">
        <v>12859</v>
      </c>
    </row>
    <row r="373" spans="1:5" x14ac:dyDescent="0.2">
      <c r="A373" s="167">
        <v>3312</v>
      </c>
      <c r="B373" s="167" t="s">
        <v>343</v>
      </c>
      <c r="C373" s="167" t="s">
        <v>71</v>
      </c>
      <c r="D373" s="167" t="s">
        <v>12427</v>
      </c>
      <c r="E373" s="168" t="s">
        <v>12860</v>
      </c>
    </row>
    <row r="374" spans="1:5" x14ac:dyDescent="0.2">
      <c r="A374" s="167">
        <v>339</v>
      </c>
      <c r="B374" s="167" t="s">
        <v>344</v>
      </c>
      <c r="C374" s="167" t="s">
        <v>20</v>
      </c>
      <c r="D374" s="167" t="s">
        <v>12398</v>
      </c>
      <c r="E374" s="168" t="s">
        <v>12861</v>
      </c>
    </row>
    <row r="375" spans="1:5" x14ac:dyDescent="0.2">
      <c r="A375" s="167">
        <v>340</v>
      </c>
      <c r="B375" s="167" t="s">
        <v>345</v>
      </c>
      <c r="C375" s="167" t="s">
        <v>20</v>
      </c>
      <c r="D375" s="167" t="s">
        <v>12398</v>
      </c>
      <c r="E375" s="168" t="s">
        <v>12862</v>
      </c>
    </row>
    <row r="376" spans="1:5" x14ac:dyDescent="0.2">
      <c r="A376" s="167">
        <v>43130</v>
      </c>
      <c r="B376" s="167" t="s">
        <v>346</v>
      </c>
      <c r="C376" s="167" t="s">
        <v>71</v>
      </c>
      <c r="D376" s="167" t="s">
        <v>12405</v>
      </c>
      <c r="E376" s="168" t="s">
        <v>12863</v>
      </c>
    </row>
    <row r="377" spans="1:5" x14ac:dyDescent="0.2">
      <c r="A377" s="167">
        <v>333</v>
      </c>
      <c r="B377" s="167" t="s">
        <v>12864</v>
      </c>
      <c r="C377" s="167" t="s">
        <v>71</v>
      </c>
      <c r="D377" s="167" t="s">
        <v>12405</v>
      </c>
      <c r="E377" s="168" t="s">
        <v>12863</v>
      </c>
    </row>
    <row r="378" spans="1:5" x14ac:dyDescent="0.2">
      <c r="A378" s="167">
        <v>344</v>
      </c>
      <c r="B378" s="167" t="s">
        <v>347</v>
      </c>
      <c r="C378" s="167" t="s">
        <v>71</v>
      </c>
      <c r="D378" s="167" t="s">
        <v>12398</v>
      </c>
      <c r="E378" s="168" t="s">
        <v>12865</v>
      </c>
    </row>
    <row r="379" spans="1:5" x14ac:dyDescent="0.2">
      <c r="A379" s="167">
        <v>345</v>
      </c>
      <c r="B379" s="167" t="s">
        <v>348</v>
      </c>
      <c r="C379" s="167" t="s">
        <v>71</v>
      </c>
      <c r="D379" s="167" t="s">
        <v>12398</v>
      </c>
      <c r="E379" s="168" t="s">
        <v>12866</v>
      </c>
    </row>
    <row r="380" spans="1:5" x14ac:dyDescent="0.2">
      <c r="A380" s="167">
        <v>43131</v>
      </c>
      <c r="B380" s="167" t="s">
        <v>349</v>
      </c>
      <c r="C380" s="167" t="s">
        <v>71</v>
      </c>
      <c r="D380" s="167" t="s">
        <v>12398</v>
      </c>
      <c r="E380" s="168" t="s">
        <v>12867</v>
      </c>
    </row>
    <row r="381" spans="1:5" x14ac:dyDescent="0.2">
      <c r="A381" s="167">
        <v>3313</v>
      </c>
      <c r="B381" s="167" t="s">
        <v>350</v>
      </c>
      <c r="C381" s="167" t="s">
        <v>71</v>
      </c>
      <c r="D381" s="167" t="s">
        <v>12427</v>
      </c>
      <c r="E381" s="168" t="s">
        <v>12868</v>
      </c>
    </row>
    <row r="382" spans="1:5" x14ac:dyDescent="0.2">
      <c r="A382" s="167">
        <v>43132</v>
      </c>
      <c r="B382" s="167" t="s">
        <v>12869</v>
      </c>
      <c r="C382" s="167" t="s">
        <v>71</v>
      </c>
      <c r="D382" s="167" t="s">
        <v>12398</v>
      </c>
      <c r="E382" s="168" t="s">
        <v>12870</v>
      </c>
    </row>
    <row r="383" spans="1:5" x14ac:dyDescent="0.2">
      <c r="A383" s="167">
        <v>369</v>
      </c>
      <c r="B383" s="167" t="s">
        <v>12871</v>
      </c>
      <c r="C383" s="167" t="s">
        <v>183</v>
      </c>
      <c r="D383" s="167" t="s">
        <v>12398</v>
      </c>
      <c r="E383" s="168" t="s">
        <v>12872</v>
      </c>
    </row>
    <row r="384" spans="1:5" x14ac:dyDescent="0.2">
      <c r="A384" s="167">
        <v>366</v>
      </c>
      <c r="B384" s="167" t="s">
        <v>352</v>
      </c>
      <c r="C384" s="167" t="s">
        <v>183</v>
      </c>
      <c r="D384" s="167" t="s">
        <v>12405</v>
      </c>
      <c r="E384" s="168" t="s">
        <v>12873</v>
      </c>
    </row>
    <row r="385" spans="1:5" x14ac:dyDescent="0.2">
      <c r="A385" s="167">
        <v>367</v>
      </c>
      <c r="B385" s="167" t="s">
        <v>353</v>
      </c>
      <c r="C385" s="167" t="s">
        <v>183</v>
      </c>
      <c r="D385" s="167" t="s">
        <v>12405</v>
      </c>
      <c r="E385" s="168" t="s">
        <v>12874</v>
      </c>
    </row>
    <row r="386" spans="1:5" x14ac:dyDescent="0.2">
      <c r="A386" s="167">
        <v>370</v>
      </c>
      <c r="B386" s="167" t="s">
        <v>354</v>
      </c>
      <c r="C386" s="167" t="s">
        <v>183</v>
      </c>
      <c r="D386" s="167" t="s">
        <v>12405</v>
      </c>
      <c r="E386" s="168" t="s">
        <v>12875</v>
      </c>
    </row>
    <row r="387" spans="1:5" x14ac:dyDescent="0.2">
      <c r="A387" s="167">
        <v>368</v>
      </c>
      <c r="B387" s="167" t="s">
        <v>355</v>
      </c>
      <c r="C387" s="167" t="s">
        <v>183</v>
      </c>
      <c r="D387" s="167" t="s">
        <v>12398</v>
      </c>
      <c r="E387" s="168" t="s">
        <v>12876</v>
      </c>
    </row>
    <row r="388" spans="1:5" x14ac:dyDescent="0.2">
      <c r="A388" s="167">
        <v>11075</v>
      </c>
      <c r="B388" s="167" t="s">
        <v>356</v>
      </c>
      <c r="C388" s="167" t="s">
        <v>183</v>
      </c>
      <c r="D388" s="167" t="s">
        <v>12398</v>
      </c>
      <c r="E388" s="168" t="s">
        <v>12877</v>
      </c>
    </row>
    <row r="389" spans="1:5" x14ac:dyDescent="0.2">
      <c r="A389" s="167">
        <v>11076</v>
      </c>
      <c r="B389" s="167" t="s">
        <v>12878</v>
      </c>
      <c r="C389" s="167" t="s">
        <v>183</v>
      </c>
      <c r="D389" s="167" t="s">
        <v>12398</v>
      </c>
      <c r="E389" s="168" t="s">
        <v>12879</v>
      </c>
    </row>
    <row r="390" spans="1:5" x14ac:dyDescent="0.2">
      <c r="A390" s="167">
        <v>1381</v>
      </c>
      <c r="B390" s="167" t="s">
        <v>357</v>
      </c>
      <c r="C390" s="167" t="s">
        <v>71</v>
      </c>
      <c r="D390" s="167" t="s">
        <v>12405</v>
      </c>
      <c r="E390" s="168" t="s">
        <v>12770</v>
      </c>
    </row>
    <row r="391" spans="1:5" x14ac:dyDescent="0.2">
      <c r="A391" s="167">
        <v>34353</v>
      </c>
      <c r="B391" s="167" t="s">
        <v>12880</v>
      </c>
      <c r="C391" s="167" t="s">
        <v>71</v>
      </c>
      <c r="D391" s="167" t="s">
        <v>12398</v>
      </c>
      <c r="E391" s="168" t="s">
        <v>12582</v>
      </c>
    </row>
    <row r="392" spans="1:5" x14ac:dyDescent="0.2">
      <c r="A392" s="167">
        <v>37595</v>
      </c>
      <c r="B392" s="167" t="s">
        <v>12881</v>
      </c>
      <c r="C392" s="167" t="s">
        <v>71</v>
      </c>
      <c r="D392" s="167" t="s">
        <v>12398</v>
      </c>
      <c r="E392" s="168" t="s">
        <v>12882</v>
      </c>
    </row>
    <row r="393" spans="1:5" x14ac:dyDescent="0.2">
      <c r="A393" s="167">
        <v>37596</v>
      </c>
      <c r="B393" s="167" t="s">
        <v>12883</v>
      </c>
      <c r="C393" s="167" t="s">
        <v>71</v>
      </c>
      <c r="D393" s="167" t="s">
        <v>12398</v>
      </c>
      <c r="E393" s="168" t="s">
        <v>12884</v>
      </c>
    </row>
    <row r="394" spans="1:5" x14ac:dyDescent="0.2">
      <c r="A394" s="167">
        <v>371</v>
      </c>
      <c r="B394" s="167" t="s">
        <v>361</v>
      </c>
      <c r="C394" s="167" t="s">
        <v>71</v>
      </c>
      <c r="D394" s="167" t="s">
        <v>12398</v>
      </c>
      <c r="E394" s="168" t="s">
        <v>12885</v>
      </c>
    </row>
    <row r="395" spans="1:5" x14ac:dyDescent="0.2">
      <c r="A395" s="167">
        <v>37553</v>
      </c>
      <c r="B395" s="167" t="s">
        <v>362</v>
      </c>
      <c r="C395" s="167" t="s">
        <v>71</v>
      </c>
      <c r="D395" s="167" t="s">
        <v>12398</v>
      </c>
      <c r="E395" s="168" t="s">
        <v>12691</v>
      </c>
    </row>
    <row r="396" spans="1:5" x14ac:dyDescent="0.2">
      <c r="A396" s="167">
        <v>37552</v>
      </c>
      <c r="B396" s="167" t="s">
        <v>363</v>
      </c>
      <c r="C396" s="167" t="s">
        <v>71</v>
      </c>
      <c r="D396" s="167" t="s">
        <v>12398</v>
      </c>
      <c r="E396" s="168" t="s">
        <v>12886</v>
      </c>
    </row>
    <row r="397" spans="1:5" x14ac:dyDescent="0.2">
      <c r="A397" s="167">
        <v>36880</v>
      </c>
      <c r="B397" s="167" t="s">
        <v>12887</v>
      </c>
      <c r="C397" s="167" t="s">
        <v>71</v>
      </c>
      <c r="D397" s="167" t="s">
        <v>12398</v>
      </c>
      <c r="E397" s="168" t="s">
        <v>12888</v>
      </c>
    </row>
    <row r="398" spans="1:5" x14ac:dyDescent="0.2">
      <c r="A398" s="167">
        <v>34355</v>
      </c>
      <c r="B398" s="167" t="s">
        <v>365</v>
      </c>
      <c r="C398" s="167" t="s">
        <v>71</v>
      </c>
      <c r="D398" s="167" t="s">
        <v>12398</v>
      </c>
      <c r="E398" s="168" t="s">
        <v>12501</v>
      </c>
    </row>
    <row r="399" spans="1:5" x14ac:dyDescent="0.2">
      <c r="A399" s="167">
        <v>130</v>
      </c>
      <c r="B399" s="167" t="s">
        <v>366</v>
      </c>
      <c r="C399" s="167" t="s">
        <v>71</v>
      </c>
      <c r="D399" s="167" t="s">
        <v>12398</v>
      </c>
      <c r="E399" s="168" t="s">
        <v>12889</v>
      </c>
    </row>
    <row r="400" spans="1:5" x14ac:dyDescent="0.2">
      <c r="A400" s="167">
        <v>135</v>
      </c>
      <c r="B400" s="167" t="s">
        <v>367</v>
      </c>
      <c r="C400" s="167" t="s">
        <v>71</v>
      </c>
      <c r="D400" s="167" t="s">
        <v>12398</v>
      </c>
      <c r="E400" s="168" t="s">
        <v>12681</v>
      </c>
    </row>
    <row r="401" spans="1:5" x14ac:dyDescent="0.2">
      <c r="A401" s="167">
        <v>36886</v>
      </c>
      <c r="B401" s="167" t="s">
        <v>368</v>
      </c>
      <c r="C401" s="167" t="s">
        <v>71</v>
      </c>
      <c r="D401" s="167" t="s">
        <v>12398</v>
      </c>
      <c r="E401" s="168" t="s">
        <v>12890</v>
      </c>
    </row>
    <row r="402" spans="1:5" x14ac:dyDescent="0.2">
      <c r="A402" s="167">
        <v>374</v>
      </c>
      <c r="B402" s="167" t="s">
        <v>12891</v>
      </c>
      <c r="C402" s="167" t="s">
        <v>71</v>
      </c>
      <c r="D402" s="167" t="s">
        <v>12398</v>
      </c>
      <c r="E402" s="168" t="s">
        <v>12892</v>
      </c>
    </row>
    <row r="403" spans="1:5" x14ac:dyDescent="0.2">
      <c r="A403" s="167">
        <v>38546</v>
      </c>
      <c r="B403" s="167" t="s">
        <v>369</v>
      </c>
      <c r="C403" s="167" t="s">
        <v>183</v>
      </c>
      <c r="D403" s="167" t="s">
        <v>12398</v>
      </c>
      <c r="E403" s="168" t="s">
        <v>12893</v>
      </c>
    </row>
    <row r="404" spans="1:5" x14ac:dyDescent="0.2">
      <c r="A404" s="167">
        <v>34549</v>
      </c>
      <c r="B404" s="167" t="s">
        <v>370</v>
      </c>
      <c r="C404" s="167" t="s">
        <v>183</v>
      </c>
      <c r="D404" s="167" t="s">
        <v>12398</v>
      </c>
      <c r="E404" s="168" t="s">
        <v>12894</v>
      </c>
    </row>
    <row r="405" spans="1:5" x14ac:dyDescent="0.2">
      <c r="A405" s="167">
        <v>6081</v>
      </c>
      <c r="B405" s="167" t="s">
        <v>371</v>
      </c>
      <c r="C405" s="167" t="s">
        <v>183</v>
      </c>
      <c r="D405" s="167" t="s">
        <v>12398</v>
      </c>
      <c r="E405" s="168" t="s">
        <v>12895</v>
      </c>
    </row>
    <row r="406" spans="1:5" x14ac:dyDescent="0.2">
      <c r="A406" s="167">
        <v>6077</v>
      </c>
      <c r="B406" s="167" t="s">
        <v>372</v>
      </c>
      <c r="C406" s="167" t="s">
        <v>183</v>
      </c>
      <c r="D406" s="167" t="s">
        <v>12398</v>
      </c>
      <c r="E406" s="168" t="s">
        <v>12896</v>
      </c>
    </row>
    <row r="407" spans="1:5" x14ac:dyDescent="0.2">
      <c r="A407" s="167">
        <v>6079</v>
      </c>
      <c r="B407" s="167" t="s">
        <v>373</v>
      </c>
      <c r="C407" s="167" t="s">
        <v>183</v>
      </c>
      <c r="D407" s="167" t="s">
        <v>12398</v>
      </c>
      <c r="E407" s="168" t="s">
        <v>12539</v>
      </c>
    </row>
    <row r="408" spans="1:5" x14ac:dyDescent="0.2">
      <c r="A408" s="167">
        <v>1091</v>
      </c>
      <c r="B408" s="167" t="s">
        <v>374</v>
      </c>
      <c r="C408" s="167" t="s">
        <v>10</v>
      </c>
      <c r="D408" s="167" t="s">
        <v>12427</v>
      </c>
      <c r="E408" s="168" t="s">
        <v>12897</v>
      </c>
    </row>
    <row r="409" spans="1:5" x14ac:dyDescent="0.2">
      <c r="A409" s="167">
        <v>1094</v>
      </c>
      <c r="B409" s="167" t="s">
        <v>375</v>
      </c>
      <c r="C409" s="167" t="s">
        <v>10</v>
      </c>
      <c r="D409" s="167" t="s">
        <v>12427</v>
      </c>
      <c r="E409" s="168" t="s">
        <v>12898</v>
      </c>
    </row>
    <row r="410" spans="1:5" x14ac:dyDescent="0.2">
      <c r="A410" s="167">
        <v>1095</v>
      </c>
      <c r="B410" s="167" t="s">
        <v>376</v>
      </c>
      <c r="C410" s="167" t="s">
        <v>10</v>
      </c>
      <c r="D410" s="167" t="s">
        <v>12427</v>
      </c>
      <c r="E410" s="168" t="s">
        <v>12899</v>
      </c>
    </row>
    <row r="411" spans="1:5" x14ac:dyDescent="0.2">
      <c r="A411" s="167">
        <v>1092</v>
      </c>
      <c r="B411" s="167" t="s">
        <v>377</v>
      </c>
      <c r="C411" s="167" t="s">
        <v>10</v>
      </c>
      <c r="D411" s="167" t="s">
        <v>12427</v>
      </c>
      <c r="E411" s="168" t="s">
        <v>12900</v>
      </c>
    </row>
    <row r="412" spans="1:5" x14ac:dyDescent="0.2">
      <c r="A412" s="167">
        <v>1093</v>
      </c>
      <c r="B412" s="167" t="s">
        <v>378</v>
      </c>
      <c r="C412" s="167" t="s">
        <v>10</v>
      </c>
      <c r="D412" s="167" t="s">
        <v>12427</v>
      </c>
      <c r="E412" s="168" t="s">
        <v>12901</v>
      </c>
    </row>
    <row r="413" spans="1:5" x14ac:dyDescent="0.2">
      <c r="A413" s="167">
        <v>1090</v>
      </c>
      <c r="B413" s="167" t="s">
        <v>379</v>
      </c>
      <c r="C413" s="167" t="s">
        <v>10</v>
      </c>
      <c r="D413" s="167" t="s">
        <v>12427</v>
      </c>
      <c r="E413" s="168" t="s">
        <v>12902</v>
      </c>
    </row>
    <row r="414" spans="1:5" x14ac:dyDescent="0.2">
      <c r="A414" s="167">
        <v>1096</v>
      </c>
      <c r="B414" s="167" t="s">
        <v>380</v>
      </c>
      <c r="C414" s="167" t="s">
        <v>10</v>
      </c>
      <c r="D414" s="167" t="s">
        <v>12427</v>
      </c>
      <c r="E414" s="168" t="s">
        <v>12903</v>
      </c>
    </row>
    <row r="415" spans="1:5" x14ac:dyDescent="0.2">
      <c r="A415" s="167">
        <v>1097</v>
      </c>
      <c r="B415" s="167" t="s">
        <v>381</v>
      </c>
      <c r="C415" s="167" t="s">
        <v>10</v>
      </c>
      <c r="D415" s="167" t="s">
        <v>12427</v>
      </c>
      <c r="E415" s="168" t="s">
        <v>12904</v>
      </c>
    </row>
    <row r="416" spans="1:5" x14ac:dyDescent="0.2">
      <c r="A416" s="167">
        <v>378</v>
      </c>
      <c r="B416" s="167" t="s">
        <v>12905</v>
      </c>
      <c r="C416" s="167" t="s">
        <v>185</v>
      </c>
      <c r="D416" s="167" t="s">
        <v>12398</v>
      </c>
      <c r="E416" s="168" t="s">
        <v>12694</v>
      </c>
    </row>
    <row r="417" spans="1:5" x14ac:dyDescent="0.2">
      <c r="A417" s="167">
        <v>40911</v>
      </c>
      <c r="B417" s="167" t="s">
        <v>383</v>
      </c>
      <c r="C417" s="167" t="s">
        <v>187</v>
      </c>
      <c r="D417" s="167" t="s">
        <v>12398</v>
      </c>
      <c r="E417" s="168" t="s">
        <v>12695</v>
      </c>
    </row>
    <row r="418" spans="1:5" x14ac:dyDescent="0.2">
      <c r="A418" s="167">
        <v>33939</v>
      </c>
      <c r="B418" s="167" t="s">
        <v>384</v>
      </c>
      <c r="C418" s="167" t="s">
        <v>185</v>
      </c>
      <c r="D418" s="167" t="s">
        <v>12398</v>
      </c>
      <c r="E418" s="168" t="s">
        <v>12906</v>
      </c>
    </row>
    <row r="419" spans="1:5" x14ac:dyDescent="0.2">
      <c r="A419" s="167">
        <v>40815</v>
      </c>
      <c r="B419" s="167" t="s">
        <v>385</v>
      </c>
      <c r="C419" s="167" t="s">
        <v>187</v>
      </c>
      <c r="D419" s="167" t="s">
        <v>12398</v>
      </c>
      <c r="E419" s="168" t="s">
        <v>12907</v>
      </c>
    </row>
    <row r="420" spans="1:5" x14ac:dyDescent="0.2">
      <c r="A420" s="167">
        <v>34760</v>
      </c>
      <c r="B420" s="167" t="s">
        <v>386</v>
      </c>
      <c r="C420" s="167" t="s">
        <v>185</v>
      </c>
      <c r="D420" s="167" t="s">
        <v>12398</v>
      </c>
      <c r="E420" s="168" t="s">
        <v>12908</v>
      </c>
    </row>
    <row r="421" spans="1:5" x14ac:dyDescent="0.2">
      <c r="A421" s="167">
        <v>40935</v>
      </c>
      <c r="B421" s="167" t="s">
        <v>387</v>
      </c>
      <c r="C421" s="167" t="s">
        <v>187</v>
      </c>
      <c r="D421" s="167" t="s">
        <v>12398</v>
      </c>
      <c r="E421" s="168" t="s">
        <v>12909</v>
      </c>
    </row>
    <row r="422" spans="1:5" x14ac:dyDescent="0.2">
      <c r="A422" s="167">
        <v>33952</v>
      </c>
      <c r="B422" s="167" t="s">
        <v>388</v>
      </c>
      <c r="C422" s="167" t="s">
        <v>185</v>
      </c>
      <c r="D422" s="167" t="s">
        <v>12398</v>
      </c>
      <c r="E422" s="168" t="s">
        <v>12910</v>
      </c>
    </row>
    <row r="423" spans="1:5" x14ac:dyDescent="0.2">
      <c r="A423" s="167">
        <v>40816</v>
      </c>
      <c r="B423" s="167" t="s">
        <v>389</v>
      </c>
      <c r="C423" s="167" t="s">
        <v>187</v>
      </c>
      <c r="D423" s="167" t="s">
        <v>12398</v>
      </c>
      <c r="E423" s="168" t="s">
        <v>12911</v>
      </c>
    </row>
    <row r="424" spans="1:5" x14ac:dyDescent="0.2">
      <c r="A424" s="167">
        <v>33953</v>
      </c>
      <c r="B424" s="167" t="s">
        <v>390</v>
      </c>
      <c r="C424" s="167" t="s">
        <v>185</v>
      </c>
      <c r="D424" s="167" t="s">
        <v>12398</v>
      </c>
      <c r="E424" s="168" t="s">
        <v>12912</v>
      </c>
    </row>
    <row r="425" spans="1:5" x14ac:dyDescent="0.2">
      <c r="A425" s="167">
        <v>40817</v>
      </c>
      <c r="B425" s="167" t="s">
        <v>391</v>
      </c>
      <c r="C425" s="167" t="s">
        <v>187</v>
      </c>
      <c r="D425" s="167" t="s">
        <v>12398</v>
      </c>
      <c r="E425" s="168" t="s">
        <v>12913</v>
      </c>
    </row>
    <row r="426" spans="1:5" x14ac:dyDescent="0.2">
      <c r="A426" s="167">
        <v>13348</v>
      </c>
      <c r="B426" s="167" t="s">
        <v>392</v>
      </c>
      <c r="C426" s="167" t="s">
        <v>10</v>
      </c>
      <c r="D426" s="167" t="s">
        <v>12398</v>
      </c>
      <c r="E426" s="168" t="s">
        <v>12914</v>
      </c>
    </row>
    <row r="427" spans="1:5" x14ac:dyDescent="0.2">
      <c r="A427" s="167">
        <v>39211</v>
      </c>
      <c r="B427" s="167" t="s">
        <v>393</v>
      </c>
      <c r="C427" s="167" t="s">
        <v>10</v>
      </c>
      <c r="D427" s="167" t="s">
        <v>12398</v>
      </c>
      <c r="E427" s="168" t="s">
        <v>12915</v>
      </c>
    </row>
    <row r="428" spans="1:5" x14ac:dyDescent="0.2">
      <c r="A428" s="167">
        <v>39212</v>
      </c>
      <c r="B428" s="167" t="s">
        <v>394</v>
      </c>
      <c r="C428" s="167" t="s">
        <v>10</v>
      </c>
      <c r="D428" s="167" t="s">
        <v>12398</v>
      </c>
      <c r="E428" s="168" t="s">
        <v>12916</v>
      </c>
    </row>
    <row r="429" spans="1:5" x14ac:dyDescent="0.2">
      <c r="A429" s="167">
        <v>39208</v>
      </c>
      <c r="B429" s="167" t="s">
        <v>395</v>
      </c>
      <c r="C429" s="167" t="s">
        <v>10</v>
      </c>
      <c r="D429" s="167" t="s">
        <v>12398</v>
      </c>
      <c r="E429" s="168" t="s">
        <v>12917</v>
      </c>
    </row>
    <row r="430" spans="1:5" x14ac:dyDescent="0.2">
      <c r="A430" s="167">
        <v>39210</v>
      </c>
      <c r="B430" s="167" t="s">
        <v>396</v>
      </c>
      <c r="C430" s="167" t="s">
        <v>10</v>
      </c>
      <c r="D430" s="167" t="s">
        <v>12398</v>
      </c>
      <c r="E430" s="168" t="s">
        <v>12892</v>
      </c>
    </row>
    <row r="431" spans="1:5" x14ac:dyDescent="0.2">
      <c r="A431" s="167">
        <v>39214</v>
      </c>
      <c r="B431" s="167" t="s">
        <v>397</v>
      </c>
      <c r="C431" s="167" t="s">
        <v>10</v>
      </c>
      <c r="D431" s="167" t="s">
        <v>12398</v>
      </c>
      <c r="E431" s="168" t="s">
        <v>12705</v>
      </c>
    </row>
    <row r="432" spans="1:5" x14ac:dyDescent="0.2">
      <c r="A432" s="167">
        <v>39213</v>
      </c>
      <c r="B432" s="167" t="s">
        <v>398</v>
      </c>
      <c r="C432" s="167" t="s">
        <v>10</v>
      </c>
      <c r="D432" s="167" t="s">
        <v>12398</v>
      </c>
      <c r="E432" s="168" t="s">
        <v>12685</v>
      </c>
    </row>
    <row r="433" spans="1:5" x14ac:dyDescent="0.2">
      <c r="A433" s="167">
        <v>39209</v>
      </c>
      <c r="B433" s="167" t="s">
        <v>399</v>
      </c>
      <c r="C433" s="167" t="s">
        <v>10</v>
      </c>
      <c r="D433" s="167" t="s">
        <v>12398</v>
      </c>
      <c r="E433" s="168" t="s">
        <v>12918</v>
      </c>
    </row>
    <row r="434" spans="1:5" x14ac:dyDescent="0.2">
      <c r="A434" s="167">
        <v>39207</v>
      </c>
      <c r="B434" s="167" t="s">
        <v>400</v>
      </c>
      <c r="C434" s="167" t="s">
        <v>10</v>
      </c>
      <c r="D434" s="167" t="s">
        <v>12398</v>
      </c>
      <c r="E434" s="168" t="s">
        <v>12892</v>
      </c>
    </row>
    <row r="435" spans="1:5" x14ac:dyDescent="0.2">
      <c r="A435" s="167">
        <v>39215</v>
      </c>
      <c r="B435" s="167" t="s">
        <v>401</v>
      </c>
      <c r="C435" s="167" t="s">
        <v>10</v>
      </c>
      <c r="D435" s="167" t="s">
        <v>12398</v>
      </c>
      <c r="E435" s="168" t="s">
        <v>12919</v>
      </c>
    </row>
    <row r="436" spans="1:5" x14ac:dyDescent="0.2">
      <c r="A436" s="167">
        <v>39216</v>
      </c>
      <c r="B436" s="167" t="s">
        <v>402</v>
      </c>
      <c r="C436" s="167" t="s">
        <v>10</v>
      </c>
      <c r="D436" s="167" t="s">
        <v>12398</v>
      </c>
      <c r="E436" s="168" t="s">
        <v>12920</v>
      </c>
    </row>
    <row r="437" spans="1:5" x14ac:dyDescent="0.2">
      <c r="A437" s="167">
        <v>379</v>
      </c>
      <c r="B437" s="167" t="s">
        <v>404</v>
      </c>
      <c r="C437" s="167" t="s">
        <v>10</v>
      </c>
      <c r="D437" s="167" t="s">
        <v>12398</v>
      </c>
      <c r="E437" s="168" t="s">
        <v>12921</v>
      </c>
    </row>
    <row r="438" spans="1:5" x14ac:dyDescent="0.2">
      <c r="A438" s="167">
        <v>11267</v>
      </c>
      <c r="B438" s="167" t="s">
        <v>12922</v>
      </c>
      <c r="C438" s="167" t="s">
        <v>10</v>
      </c>
      <c r="D438" s="167" t="s">
        <v>12398</v>
      </c>
      <c r="E438" s="168" t="s">
        <v>12923</v>
      </c>
    </row>
    <row r="439" spans="1:5" x14ac:dyDescent="0.2">
      <c r="A439" s="167">
        <v>41901</v>
      </c>
      <c r="B439" s="167" t="s">
        <v>12924</v>
      </c>
      <c r="C439" s="167" t="s">
        <v>71</v>
      </c>
      <c r="D439" s="167" t="s">
        <v>12427</v>
      </c>
      <c r="E439" s="168" t="s">
        <v>12925</v>
      </c>
    </row>
    <row r="440" spans="1:5" x14ac:dyDescent="0.2">
      <c r="A440" s="167">
        <v>510</v>
      </c>
      <c r="B440" s="167" t="s">
        <v>405</v>
      </c>
      <c r="C440" s="167" t="s">
        <v>71</v>
      </c>
      <c r="D440" s="167" t="s">
        <v>12427</v>
      </c>
      <c r="E440" s="168" t="s">
        <v>12926</v>
      </c>
    </row>
    <row r="441" spans="1:5" x14ac:dyDescent="0.2">
      <c r="A441" s="167">
        <v>516</v>
      </c>
      <c r="B441" s="167" t="s">
        <v>406</v>
      </c>
      <c r="C441" s="167" t="s">
        <v>71</v>
      </c>
      <c r="D441" s="167" t="s">
        <v>12427</v>
      </c>
      <c r="E441" s="168" t="s">
        <v>12664</v>
      </c>
    </row>
    <row r="442" spans="1:5" x14ac:dyDescent="0.2">
      <c r="A442" s="167">
        <v>509</v>
      </c>
      <c r="B442" s="167" t="s">
        <v>407</v>
      </c>
      <c r="C442" s="167" t="s">
        <v>71</v>
      </c>
      <c r="D442" s="167" t="s">
        <v>12427</v>
      </c>
      <c r="E442" s="168" t="s">
        <v>12927</v>
      </c>
    </row>
    <row r="443" spans="1:5" x14ac:dyDescent="0.2">
      <c r="A443" s="167">
        <v>40331</v>
      </c>
      <c r="B443" s="167" t="s">
        <v>408</v>
      </c>
      <c r="C443" s="167" t="s">
        <v>185</v>
      </c>
      <c r="D443" s="167" t="s">
        <v>12398</v>
      </c>
      <c r="E443" s="168" t="s">
        <v>12712</v>
      </c>
    </row>
    <row r="444" spans="1:5" x14ac:dyDescent="0.2">
      <c r="A444" s="167">
        <v>40930</v>
      </c>
      <c r="B444" s="167" t="s">
        <v>409</v>
      </c>
      <c r="C444" s="167" t="s">
        <v>187</v>
      </c>
      <c r="D444" s="167" t="s">
        <v>12398</v>
      </c>
      <c r="E444" s="168" t="s">
        <v>12928</v>
      </c>
    </row>
    <row r="445" spans="1:5" x14ac:dyDescent="0.2">
      <c r="A445" s="167">
        <v>11761</v>
      </c>
      <c r="B445" s="167" t="s">
        <v>410</v>
      </c>
      <c r="C445" s="167" t="s">
        <v>10</v>
      </c>
      <c r="D445" s="167" t="s">
        <v>12398</v>
      </c>
      <c r="E445" s="168" t="s">
        <v>12929</v>
      </c>
    </row>
    <row r="446" spans="1:5" x14ac:dyDescent="0.2">
      <c r="A446" s="167">
        <v>377</v>
      </c>
      <c r="B446" s="167" t="s">
        <v>411</v>
      </c>
      <c r="C446" s="167" t="s">
        <v>10</v>
      </c>
      <c r="D446" s="167" t="s">
        <v>12405</v>
      </c>
      <c r="E446" s="168" t="s">
        <v>12930</v>
      </c>
    </row>
    <row r="447" spans="1:5" x14ac:dyDescent="0.2">
      <c r="A447" s="167">
        <v>7588</v>
      </c>
      <c r="B447" s="167" t="s">
        <v>412</v>
      </c>
      <c r="C447" s="167" t="s">
        <v>10</v>
      </c>
      <c r="D447" s="167" t="s">
        <v>12405</v>
      </c>
      <c r="E447" s="168" t="s">
        <v>12931</v>
      </c>
    </row>
    <row r="448" spans="1:5" x14ac:dyDescent="0.2">
      <c r="A448" s="167">
        <v>34392</v>
      </c>
      <c r="B448" s="167" t="s">
        <v>413</v>
      </c>
      <c r="C448" s="167" t="s">
        <v>185</v>
      </c>
      <c r="D448" s="167" t="s">
        <v>12398</v>
      </c>
      <c r="E448" s="168" t="s">
        <v>12932</v>
      </c>
    </row>
    <row r="449" spans="1:5" x14ac:dyDescent="0.2">
      <c r="A449" s="167">
        <v>40908</v>
      </c>
      <c r="B449" s="167" t="s">
        <v>414</v>
      </c>
      <c r="C449" s="167" t="s">
        <v>187</v>
      </c>
      <c r="D449" s="167" t="s">
        <v>12398</v>
      </c>
      <c r="E449" s="168" t="s">
        <v>12933</v>
      </c>
    </row>
    <row r="450" spans="1:5" x14ac:dyDescent="0.2">
      <c r="A450" s="167">
        <v>34551</v>
      </c>
      <c r="B450" s="167" t="s">
        <v>12934</v>
      </c>
      <c r="C450" s="167" t="s">
        <v>185</v>
      </c>
      <c r="D450" s="167" t="s">
        <v>12398</v>
      </c>
      <c r="E450" s="168" t="s">
        <v>12935</v>
      </c>
    </row>
    <row r="451" spans="1:5" x14ac:dyDescent="0.2">
      <c r="A451" s="167">
        <v>41078</v>
      </c>
      <c r="B451" s="167" t="s">
        <v>416</v>
      </c>
      <c r="C451" s="167" t="s">
        <v>187</v>
      </c>
      <c r="D451" s="167" t="s">
        <v>12398</v>
      </c>
      <c r="E451" s="168" t="s">
        <v>12936</v>
      </c>
    </row>
    <row r="452" spans="1:5" x14ac:dyDescent="0.2">
      <c r="A452" s="167">
        <v>246</v>
      </c>
      <c r="B452" s="167" t="s">
        <v>12937</v>
      </c>
      <c r="C452" s="167" t="s">
        <v>185</v>
      </c>
      <c r="D452" s="167" t="s">
        <v>12398</v>
      </c>
      <c r="E452" s="168" t="s">
        <v>12938</v>
      </c>
    </row>
    <row r="453" spans="1:5" x14ac:dyDescent="0.2">
      <c r="A453" s="167">
        <v>40927</v>
      </c>
      <c r="B453" s="167" t="s">
        <v>418</v>
      </c>
      <c r="C453" s="167" t="s">
        <v>187</v>
      </c>
      <c r="D453" s="167" t="s">
        <v>12398</v>
      </c>
      <c r="E453" s="168" t="s">
        <v>12939</v>
      </c>
    </row>
    <row r="454" spans="1:5" x14ac:dyDescent="0.2">
      <c r="A454" s="167">
        <v>2350</v>
      </c>
      <c r="B454" s="167" t="s">
        <v>419</v>
      </c>
      <c r="C454" s="167" t="s">
        <v>185</v>
      </c>
      <c r="D454" s="167" t="s">
        <v>12398</v>
      </c>
      <c r="E454" s="168" t="s">
        <v>12940</v>
      </c>
    </row>
    <row r="455" spans="1:5" x14ac:dyDescent="0.2">
      <c r="A455" s="167">
        <v>40812</v>
      </c>
      <c r="B455" s="167" t="s">
        <v>420</v>
      </c>
      <c r="C455" s="167" t="s">
        <v>187</v>
      </c>
      <c r="D455" s="167" t="s">
        <v>12398</v>
      </c>
      <c r="E455" s="168" t="s">
        <v>12941</v>
      </c>
    </row>
    <row r="456" spans="1:5" x14ac:dyDescent="0.2">
      <c r="A456" s="167">
        <v>245</v>
      </c>
      <c r="B456" s="167" t="s">
        <v>421</v>
      </c>
      <c r="C456" s="167" t="s">
        <v>185</v>
      </c>
      <c r="D456" s="167" t="s">
        <v>12398</v>
      </c>
      <c r="E456" s="168" t="s">
        <v>12942</v>
      </c>
    </row>
    <row r="457" spans="1:5" x14ac:dyDescent="0.2">
      <c r="A457" s="167">
        <v>41090</v>
      </c>
      <c r="B457" s="167" t="s">
        <v>422</v>
      </c>
      <c r="C457" s="167" t="s">
        <v>187</v>
      </c>
      <c r="D457" s="167" t="s">
        <v>12398</v>
      </c>
      <c r="E457" s="168" t="s">
        <v>12943</v>
      </c>
    </row>
    <row r="458" spans="1:5" x14ac:dyDescent="0.2">
      <c r="A458" s="167">
        <v>251</v>
      </c>
      <c r="B458" s="167" t="s">
        <v>423</v>
      </c>
      <c r="C458" s="167" t="s">
        <v>185</v>
      </c>
      <c r="D458" s="167" t="s">
        <v>12398</v>
      </c>
      <c r="E458" s="168" t="s">
        <v>12944</v>
      </c>
    </row>
    <row r="459" spans="1:5" x14ac:dyDescent="0.2">
      <c r="A459" s="167">
        <v>40975</v>
      </c>
      <c r="B459" s="167" t="s">
        <v>424</v>
      </c>
      <c r="C459" s="167" t="s">
        <v>187</v>
      </c>
      <c r="D459" s="167" t="s">
        <v>12398</v>
      </c>
      <c r="E459" s="168" t="s">
        <v>12945</v>
      </c>
    </row>
    <row r="460" spans="1:5" x14ac:dyDescent="0.2">
      <c r="A460" s="167">
        <v>6127</v>
      </c>
      <c r="B460" s="167" t="s">
        <v>12946</v>
      </c>
      <c r="C460" s="167" t="s">
        <v>185</v>
      </c>
      <c r="D460" s="167" t="s">
        <v>12398</v>
      </c>
      <c r="E460" s="168" t="s">
        <v>12947</v>
      </c>
    </row>
    <row r="461" spans="1:5" x14ac:dyDescent="0.2">
      <c r="A461" s="167">
        <v>41072</v>
      </c>
      <c r="B461" s="167" t="s">
        <v>426</v>
      </c>
      <c r="C461" s="167" t="s">
        <v>187</v>
      </c>
      <c r="D461" s="167" t="s">
        <v>12398</v>
      </c>
      <c r="E461" s="168" t="s">
        <v>12948</v>
      </c>
    </row>
    <row r="462" spans="1:5" x14ac:dyDescent="0.2">
      <c r="A462" s="167">
        <v>6121</v>
      </c>
      <c r="B462" s="167" t="s">
        <v>427</v>
      </c>
      <c r="C462" s="167" t="s">
        <v>185</v>
      </c>
      <c r="D462" s="167" t="s">
        <v>12398</v>
      </c>
      <c r="E462" s="168" t="s">
        <v>12949</v>
      </c>
    </row>
    <row r="463" spans="1:5" x14ac:dyDescent="0.2">
      <c r="A463" s="167">
        <v>41071</v>
      </c>
      <c r="B463" s="167" t="s">
        <v>428</v>
      </c>
      <c r="C463" s="167" t="s">
        <v>187</v>
      </c>
      <c r="D463" s="167" t="s">
        <v>12398</v>
      </c>
      <c r="E463" s="168" t="s">
        <v>12950</v>
      </c>
    </row>
    <row r="464" spans="1:5" x14ac:dyDescent="0.2">
      <c r="A464" s="167">
        <v>244</v>
      </c>
      <c r="B464" s="167" t="s">
        <v>429</v>
      </c>
      <c r="C464" s="167" t="s">
        <v>185</v>
      </c>
      <c r="D464" s="167" t="s">
        <v>12398</v>
      </c>
      <c r="E464" s="168" t="s">
        <v>12555</v>
      </c>
    </row>
    <row r="465" spans="1:5" x14ac:dyDescent="0.2">
      <c r="A465" s="167">
        <v>41093</v>
      </c>
      <c r="B465" s="167" t="s">
        <v>430</v>
      </c>
      <c r="C465" s="167" t="s">
        <v>187</v>
      </c>
      <c r="D465" s="167" t="s">
        <v>12398</v>
      </c>
      <c r="E465" s="168" t="s">
        <v>12951</v>
      </c>
    </row>
    <row r="466" spans="1:5" x14ac:dyDescent="0.2">
      <c r="A466" s="167">
        <v>532</v>
      </c>
      <c r="B466" s="167" t="s">
        <v>431</v>
      </c>
      <c r="C466" s="167" t="s">
        <v>185</v>
      </c>
      <c r="D466" s="167" t="s">
        <v>12398</v>
      </c>
      <c r="E466" s="168" t="s">
        <v>12952</v>
      </c>
    </row>
    <row r="467" spans="1:5" x14ac:dyDescent="0.2">
      <c r="A467" s="167">
        <v>40931</v>
      </c>
      <c r="B467" s="167" t="s">
        <v>432</v>
      </c>
      <c r="C467" s="167" t="s">
        <v>187</v>
      </c>
      <c r="D467" s="167" t="s">
        <v>12398</v>
      </c>
      <c r="E467" s="168" t="s">
        <v>12953</v>
      </c>
    </row>
    <row r="468" spans="1:5" x14ac:dyDescent="0.2">
      <c r="A468" s="167">
        <v>36150</v>
      </c>
      <c r="B468" s="167" t="s">
        <v>433</v>
      </c>
      <c r="C468" s="167" t="s">
        <v>10</v>
      </c>
      <c r="D468" s="167" t="s">
        <v>12398</v>
      </c>
      <c r="E468" s="168" t="s">
        <v>12714</v>
      </c>
    </row>
    <row r="469" spans="1:5" x14ac:dyDescent="0.2">
      <c r="A469" s="167">
        <v>4760</v>
      </c>
      <c r="B469" s="167" t="s">
        <v>12954</v>
      </c>
      <c r="C469" s="167" t="s">
        <v>185</v>
      </c>
      <c r="D469" s="167" t="s">
        <v>12398</v>
      </c>
      <c r="E469" s="168" t="s">
        <v>12694</v>
      </c>
    </row>
    <row r="470" spans="1:5" x14ac:dyDescent="0.2">
      <c r="A470" s="167">
        <v>41069</v>
      </c>
      <c r="B470" s="167" t="s">
        <v>435</v>
      </c>
      <c r="C470" s="167" t="s">
        <v>187</v>
      </c>
      <c r="D470" s="167" t="s">
        <v>12398</v>
      </c>
      <c r="E470" s="168" t="s">
        <v>12695</v>
      </c>
    </row>
    <row r="471" spans="1:5" x14ac:dyDescent="0.2">
      <c r="A471" s="167">
        <v>10422</v>
      </c>
      <c r="B471" s="167" t="s">
        <v>12955</v>
      </c>
      <c r="C471" s="167" t="s">
        <v>10</v>
      </c>
      <c r="D471" s="167" t="s">
        <v>12398</v>
      </c>
      <c r="E471" s="168" t="s">
        <v>12956</v>
      </c>
    </row>
    <row r="472" spans="1:5" x14ac:dyDescent="0.2">
      <c r="A472" s="167">
        <v>10420</v>
      </c>
      <c r="B472" s="167" t="s">
        <v>12957</v>
      </c>
      <c r="C472" s="167" t="s">
        <v>10</v>
      </c>
      <c r="D472" s="167" t="s">
        <v>12405</v>
      </c>
      <c r="E472" s="168" t="s">
        <v>12958</v>
      </c>
    </row>
    <row r="473" spans="1:5" x14ac:dyDescent="0.2">
      <c r="A473" s="167">
        <v>10421</v>
      </c>
      <c r="B473" s="167" t="s">
        <v>12959</v>
      </c>
      <c r="C473" s="167" t="s">
        <v>10</v>
      </c>
      <c r="D473" s="167" t="s">
        <v>12398</v>
      </c>
      <c r="E473" s="168" t="s">
        <v>12960</v>
      </c>
    </row>
    <row r="474" spans="1:5" x14ac:dyDescent="0.2">
      <c r="A474" s="167">
        <v>36520</v>
      </c>
      <c r="B474" s="167" t="s">
        <v>12961</v>
      </c>
      <c r="C474" s="167" t="s">
        <v>10</v>
      </c>
      <c r="D474" s="167" t="s">
        <v>12398</v>
      </c>
      <c r="E474" s="168" t="s">
        <v>12962</v>
      </c>
    </row>
    <row r="475" spans="1:5" x14ac:dyDescent="0.2">
      <c r="A475" s="167">
        <v>11784</v>
      </c>
      <c r="B475" s="167" t="s">
        <v>12963</v>
      </c>
      <c r="C475" s="167" t="s">
        <v>10</v>
      </c>
      <c r="D475" s="167" t="s">
        <v>12398</v>
      </c>
      <c r="E475" s="168" t="s">
        <v>12964</v>
      </c>
    </row>
    <row r="476" spans="1:5" x14ac:dyDescent="0.2">
      <c r="A476" s="167">
        <v>10</v>
      </c>
      <c r="B476" s="167" t="s">
        <v>443</v>
      </c>
      <c r="C476" s="167" t="s">
        <v>10</v>
      </c>
      <c r="D476" s="167" t="s">
        <v>12398</v>
      </c>
      <c r="E476" s="168" t="s">
        <v>12965</v>
      </c>
    </row>
    <row r="477" spans="1:5" x14ac:dyDescent="0.2">
      <c r="A477" s="167">
        <v>4815</v>
      </c>
      <c r="B477" s="167" t="s">
        <v>444</v>
      </c>
      <c r="C477" s="167" t="s">
        <v>10</v>
      </c>
      <c r="D477" s="167" t="s">
        <v>12398</v>
      </c>
      <c r="E477" s="168" t="s">
        <v>12966</v>
      </c>
    </row>
    <row r="478" spans="1:5" x14ac:dyDescent="0.2">
      <c r="A478" s="167">
        <v>541</v>
      </c>
      <c r="B478" s="167" t="s">
        <v>445</v>
      </c>
      <c r="C478" s="167" t="s">
        <v>10</v>
      </c>
      <c r="D478" s="167" t="s">
        <v>12405</v>
      </c>
      <c r="E478" s="168" t="s">
        <v>12967</v>
      </c>
    </row>
    <row r="479" spans="1:5" x14ac:dyDescent="0.2">
      <c r="A479" s="167">
        <v>542</v>
      </c>
      <c r="B479" s="167" t="s">
        <v>446</v>
      </c>
      <c r="C479" s="167" t="s">
        <v>10</v>
      </c>
      <c r="D479" s="167" t="s">
        <v>12398</v>
      </c>
      <c r="E479" s="168" t="s">
        <v>12968</v>
      </c>
    </row>
    <row r="480" spans="1:5" x14ac:dyDescent="0.2">
      <c r="A480" s="167">
        <v>540</v>
      </c>
      <c r="B480" s="167" t="s">
        <v>447</v>
      </c>
      <c r="C480" s="167" t="s">
        <v>10</v>
      </c>
      <c r="D480" s="167" t="s">
        <v>12398</v>
      </c>
      <c r="E480" s="168" t="s">
        <v>12969</v>
      </c>
    </row>
    <row r="481" spans="1:5" x14ac:dyDescent="0.2">
      <c r="A481" s="167">
        <v>38364</v>
      </c>
      <c r="B481" s="167" t="s">
        <v>448</v>
      </c>
      <c r="C481" s="167" t="s">
        <v>10</v>
      </c>
      <c r="D481" s="167" t="s">
        <v>12427</v>
      </c>
      <c r="E481" s="168" t="s">
        <v>12970</v>
      </c>
    </row>
    <row r="482" spans="1:5" x14ac:dyDescent="0.2">
      <c r="A482" s="167">
        <v>11692</v>
      </c>
      <c r="B482" s="167" t="s">
        <v>449</v>
      </c>
      <c r="C482" s="167" t="s">
        <v>15</v>
      </c>
      <c r="D482" s="167" t="s">
        <v>12427</v>
      </c>
      <c r="E482" s="168" t="s">
        <v>12971</v>
      </c>
    </row>
    <row r="483" spans="1:5" x14ac:dyDescent="0.2">
      <c r="A483" s="167">
        <v>1746</v>
      </c>
      <c r="B483" s="167" t="s">
        <v>450</v>
      </c>
      <c r="C483" s="167" t="s">
        <v>10</v>
      </c>
      <c r="D483" s="167" t="s">
        <v>12405</v>
      </c>
      <c r="E483" s="168" t="s">
        <v>12972</v>
      </c>
    </row>
    <row r="484" spans="1:5" x14ac:dyDescent="0.2">
      <c r="A484" s="167">
        <v>1748</v>
      </c>
      <c r="B484" s="167" t="s">
        <v>451</v>
      </c>
      <c r="C484" s="167" t="s">
        <v>10</v>
      </c>
      <c r="D484" s="167" t="s">
        <v>12398</v>
      </c>
      <c r="E484" s="168" t="s">
        <v>12973</v>
      </c>
    </row>
    <row r="485" spans="1:5" x14ac:dyDescent="0.2">
      <c r="A485" s="167">
        <v>1749</v>
      </c>
      <c r="B485" s="167" t="s">
        <v>452</v>
      </c>
      <c r="C485" s="167" t="s">
        <v>10</v>
      </c>
      <c r="D485" s="167" t="s">
        <v>12398</v>
      </c>
      <c r="E485" s="168" t="s">
        <v>12974</v>
      </c>
    </row>
    <row r="486" spans="1:5" x14ac:dyDescent="0.2">
      <c r="A486" s="167">
        <v>37412</v>
      </c>
      <c r="B486" s="167" t="s">
        <v>453</v>
      </c>
      <c r="C486" s="167" t="s">
        <v>10</v>
      </c>
      <c r="D486" s="167" t="s">
        <v>12398</v>
      </c>
      <c r="E486" s="168" t="s">
        <v>12975</v>
      </c>
    </row>
    <row r="487" spans="1:5" x14ac:dyDescent="0.2">
      <c r="A487" s="167">
        <v>1745</v>
      </c>
      <c r="B487" s="167" t="s">
        <v>454</v>
      </c>
      <c r="C487" s="167" t="s">
        <v>10</v>
      </c>
      <c r="D487" s="167" t="s">
        <v>12398</v>
      </c>
      <c r="E487" s="168" t="s">
        <v>12976</v>
      </c>
    </row>
    <row r="488" spans="1:5" x14ac:dyDescent="0.2">
      <c r="A488" s="167">
        <v>1750</v>
      </c>
      <c r="B488" s="167" t="s">
        <v>455</v>
      </c>
      <c r="C488" s="167" t="s">
        <v>10</v>
      </c>
      <c r="D488" s="167" t="s">
        <v>12398</v>
      </c>
      <c r="E488" s="168" t="s">
        <v>12977</v>
      </c>
    </row>
    <row r="489" spans="1:5" x14ac:dyDescent="0.2">
      <c r="A489" s="167">
        <v>11687</v>
      </c>
      <c r="B489" s="167" t="s">
        <v>456</v>
      </c>
      <c r="C489" s="167" t="s">
        <v>20</v>
      </c>
      <c r="D489" s="167" t="s">
        <v>12398</v>
      </c>
      <c r="E489" s="168" t="s">
        <v>12978</v>
      </c>
    </row>
    <row r="490" spans="1:5" x14ac:dyDescent="0.2">
      <c r="A490" s="167">
        <v>11689</v>
      </c>
      <c r="B490" s="167" t="s">
        <v>457</v>
      </c>
      <c r="C490" s="167" t="s">
        <v>20</v>
      </c>
      <c r="D490" s="167" t="s">
        <v>12398</v>
      </c>
      <c r="E490" s="168" t="s">
        <v>12979</v>
      </c>
    </row>
    <row r="491" spans="1:5" x14ac:dyDescent="0.2">
      <c r="A491" s="167">
        <v>11693</v>
      </c>
      <c r="B491" s="167" t="s">
        <v>458</v>
      </c>
      <c r="C491" s="167" t="s">
        <v>15</v>
      </c>
      <c r="D491" s="167" t="s">
        <v>12398</v>
      </c>
      <c r="E491" s="168" t="s">
        <v>12980</v>
      </c>
    </row>
    <row r="492" spans="1:5" x14ac:dyDescent="0.2">
      <c r="A492" s="167">
        <v>36215</v>
      </c>
      <c r="B492" s="167" t="s">
        <v>459</v>
      </c>
      <c r="C492" s="167" t="s">
        <v>10</v>
      </c>
      <c r="D492" s="167" t="s">
        <v>12398</v>
      </c>
      <c r="E492" s="168" t="s">
        <v>12981</v>
      </c>
    </row>
    <row r="493" spans="1:5" x14ac:dyDescent="0.2">
      <c r="A493" s="167">
        <v>42439</v>
      </c>
      <c r="B493" s="167" t="s">
        <v>460</v>
      </c>
      <c r="C493" s="167" t="s">
        <v>10</v>
      </c>
      <c r="D493" s="167" t="s">
        <v>12427</v>
      </c>
      <c r="E493" s="168" t="s">
        <v>12982</v>
      </c>
    </row>
    <row r="494" spans="1:5" x14ac:dyDescent="0.2">
      <c r="A494" s="167">
        <v>38381</v>
      </c>
      <c r="B494" s="167" t="s">
        <v>461</v>
      </c>
      <c r="C494" s="167" t="s">
        <v>10</v>
      </c>
      <c r="D494" s="167" t="s">
        <v>12398</v>
      </c>
      <c r="E494" s="168" t="s">
        <v>12983</v>
      </c>
    </row>
    <row r="495" spans="1:5" x14ac:dyDescent="0.2">
      <c r="A495" s="167">
        <v>39621</v>
      </c>
      <c r="B495" s="167" t="s">
        <v>12984</v>
      </c>
      <c r="C495" s="167" t="s">
        <v>463</v>
      </c>
      <c r="D495" s="167" t="s">
        <v>12398</v>
      </c>
      <c r="E495" s="168" t="s">
        <v>12985</v>
      </c>
    </row>
    <row r="496" spans="1:5" x14ac:dyDescent="0.2">
      <c r="A496" s="167">
        <v>39624</v>
      </c>
      <c r="B496" s="167" t="s">
        <v>464</v>
      </c>
      <c r="C496" s="167" t="s">
        <v>463</v>
      </c>
      <c r="D496" s="167" t="s">
        <v>12398</v>
      </c>
      <c r="E496" s="168" t="s">
        <v>12986</v>
      </c>
    </row>
    <row r="497" spans="1:5" x14ac:dyDescent="0.2">
      <c r="A497" s="167">
        <v>39615</v>
      </c>
      <c r="B497" s="167" t="s">
        <v>12987</v>
      </c>
      <c r="C497" s="167" t="s">
        <v>10</v>
      </c>
      <c r="D497" s="167" t="s">
        <v>12398</v>
      </c>
      <c r="E497" s="168" t="s">
        <v>12988</v>
      </c>
    </row>
    <row r="498" spans="1:5" x14ac:dyDescent="0.2">
      <c r="A498" s="167">
        <v>39620</v>
      </c>
      <c r="B498" s="167" t="s">
        <v>466</v>
      </c>
      <c r="C498" s="167" t="s">
        <v>10</v>
      </c>
      <c r="D498" s="167" t="s">
        <v>12398</v>
      </c>
      <c r="E498" s="168" t="s">
        <v>12989</v>
      </c>
    </row>
    <row r="499" spans="1:5" x14ac:dyDescent="0.2">
      <c r="A499" s="167">
        <v>39623</v>
      </c>
      <c r="B499" s="167" t="s">
        <v>467</v>
      </c>
      <c r="C499" s="167" t="s">
        <v>10</v>
      </c>
      <c r="D499" s="167" t="s">
        <v>12398</v>
      </c>
      <c r="E499" s="168" t="s">
        <v>12990</v>
      </c>
    </row>
    <row r="500" spans="1:5" x14ac:dyDescent="0.2">
      <c r="A500" s="167">
        <v>36207</v>
      </c>
      <c r="B500" s="167" t="s">
        <v>468</v>
      </c>
      <c r="C500" s="167" t="s">
        <v>10</v>
      </c>
      <c r="D500" s="167" t="s">
        <v>12398</v>
      </c>
      <c r="E500" s="168" t="s">
        <v>12991</v>
      </c>
    </row>
    <row r="501" spans="1:5" x14ac:dyDescent="0.2">
      <c r="A501" s="167">
        <v>36209</v>
      </c>
      <c r="B501" s="167" t="s">
        <v>469</v>
      </c>
      <c r="C501" s="167" t="s">
        <v>10</v>
      </c>
      <c r="D501" s="167" t="s">
        <v>12398</v>
      </c>
      <c r="E501" s="168" t="s">
        <v>12992</v>
      </c>
    </row>
    <row r="502" spans="1:5" x14ac:dyDescent="0.2">
      <c r="A502" s="167">
        <v>36210</v>
      </c>
      <c r="B502" s="167" t="s">
        <v>470</v>
      </c>
      <c r="C502" s="167" t="s">
        <v>10</v>
      </c>
      <c r="D502" s="167" t="s">
        <v>12398</v>
      </c>
      <c r="E502" s="168" t="s">
        <v>12993</v>
      </c>
    </row>
    <row r="503" spans="1:5" x14ac:dyDescent="0.2">
      <c r="A503" s="167">
        <v>36204</v>
      </c>
      <c r="B503" s="167" t="s">
        <v>471</v>
      </c>
      <c r="C503" s="167" t="s">
        <v>10</v>
      </c>
      <c r="D503" s="167" t="s">
        <v>12398</v>
      </c>
      <c r="E503" s="168" t="s">
        <v>12994</v>
      </c>
    </row>
    <row r="504" spans="1:5" x14ac:dyDescent="0.2">
      <c r="A504" s="167">
        <v>36205</v>
      </c>
      <c r="B504" s="167" t="s">
        <v>472</v>
      </c>
      <c r="C504" s="167" t="s">
        <v>10</v>
      </c>
      <c r="D504" s="167" t="s">
        <v>12398</v>
      </c>
      <c r="E504" s="168" t="s">
        <v>12995</v>
      </c>
    </row>
    <row r="505" spans="1:5" x14ac:dyDescent="0.2">
      <c r="A505" s="167">
        <v>36081</v>
      </c>
      <c r="B505" s="167" t="s">
        <v>473</v>
      </c>
      <c r="C505" s="167" t="s">
        <v>10</v>
      </c>
      <c r="D505" s="167" t="s">
        <v>12405</v>
      </c>
      <c r="E505" s="168" t="s">
        <v>12996</v>
      </c>
    </row>
    <row r="506" spans="1:5" x14ac:dyDescent="0.2">
      <c r="A506" s="167">
        <v>36206</v>
      </c>
      <c r="B506" s="167" t="s">
        <v>474</v>
      </c>
      <c r="C506" s="167" t="s">
        <v>10</v>
      </c>
      <c r="D506" s="167" t="s">
        <v>12398</v>
      </c>
      <c r="E506" s="168" t="s">
        <v>12997</v>
      </c>
    </row>
    <row r="507" spans="1:5" x14ac:dyDescent="0.2">
      <c r="A507" s="167">
        <v>36218</v>
      </c>
      <c r="B507" s="167" t="s">
        <v>475</v>
      </c>
      <c r="C507" s="167" t="s">
        <v>10</v>
      </c>
      <c r="D507" s="167" t="s">
        <v>12427</v>
      </c>
      <c r="E507" s="168" t="s">
        <v>12998</v>
      </c>
    </row>
    <row r="508" spans="1:5" x14ac:dyDescent="0.2">
      <c r="A508" s="167">
        <v>36220</v>
      </c>
      <c r="B508" s="167" t="s">
        <v>476</v>
      </c>
      <c r="C508" s="167" t="s">
        <v>10</v>
      </c>
      <c r="D508" s="167" t="s">
        <v>12427</v>
      </c>
      <c r="E508" s="168" t="s">
        <v>12999</v>
      </c>
    </row>
    <row r="509" spans="1:5" x14ac:dyDescent="0.2">
      <c r="A509" s="167">
        <v>36080</v>
      </c>
      <c r="B509" s="167" t="s">
        <v>477</v>
      </c>
      <c r="C509" s="167" t="s">
        <v>10</v>
      </c>
      <c r="D509" s="167" t="s">
        <v>12427</v>
      </c>
      <c r="E509" s="168" t="s">
        <v>13000</v>
      </c>
    </row>
    <row r="510" spans="1:5" x14ac:dyDescent="0.2">
      <c r="A510" s="167">
        <v>36223</v>
      </c>
      <c r="B510" s="167" t="s">
        <v>478</v>
      </c>
      <c r="C510" s="167" t="s">
        <v>10</v>
      </c>
      <c r="D510" s="167" t="s">
        <v>12427</v>
      </c>
      <c r="E510" s="168" t="s">
        <v>13001</v>
      </c>
    </row>
    <row r="511" spans="1:5" x14ac:dyDescent="0.2">
      <c r="A511" s="167">
        <v>546</v>
      </c>
      <c r="B511" s="167" t="s">
        <v>13002</v>
      </c>
      <c r="C511" s="167" t="s">
        <v>71</v>
      </c>
      <c r="D511" s="167" t="s">
        <v>12405</v>
      </c>
      <c r="E511" s="168" t="s">
        <v>13003</v>
      </c>
    </row>
    <row r="512" spans="1:5" x14ac:dyDescent="0.2">
      <c r="A512" s="167">
        <v>557</v>
      </c>
      <c r="B512" s="167" t="s">
        <v>13004</v>
      </c>
      <c r="C512" s="167" t="s">
        <v>20</v>
      </c>
      <c r="D512" s="167" t="s">
        <v>12398</v>
      </c>
      <c r="E512" s="168" t="s">
        <v>13005</v>
      </c>
    </row>
    <row r="513" spans="1:5" x14ac:dyDescent="0.2">
      <c r="A513" s="167">
        <v>552</v>
      </c>
      <c r="B513" s="167" t="s">
        <v>13006</v>
      </c>
      <c r="C513" s="167" t="s">
        <v>20</v>
      </c>
      <c r="D513" s="167" t="s">
        <v>12398</v>
      </c>
      <c r="E513" s="168" t="s">
        <v>13007</v>
      </c>
    </row>
    <row r="514" spans="1:5" x14ac:dyDescent="0.2">
      <c r="A514" s="167">
        <v>555</v>
      </c>
      <c r="B514" s="167" t="s">
        <v>13008</v>
      </c>
      <c r="C514" s="167" t="s">
        <v>20</v>
      </c>
      <c r="D514" s="167" t="s">
        <v>12398</v>
      </c>
      <c r="E514" s="168" t="s">
        <v>13009</v>
      </c>
    </row>
    <row r="515" spans="1:5" x14ac:dyDescent="0.2">
      <c r="A515" s="167">
        <v>565</v>
      </c>
      <c r="B515" s="167" t="s">
        <v>13010</v>
      </c>
      <c r="C515" s="167" t="s">
        <v>20</v>
      </c>
      <c r="D515" s="167" t="s">
        <v>12398</v>
      </c>
      <c r="E515" s="168" t="s">
        <v>13011</v>
      </c>
    </row>
    <row r="516" spans="1:5" x14ac:dyDescent="0.2">
      <c r="A516" s="167">
        <v>549</v>
      </c>
      <c r="B516" s="167" t="s">
        <v>13012</v>
      </c>
      <c r="C516" s="167" t="s">
        <v>20</v>
      </c>
      <c r="D516" s="167" t="s">
        <v>12398</v>
      </c>
      <c r="E516" s="168" t="s">
        <v>13013</v>
      </c>
    </row>
    <row r="517" spans="1:5" x14ac:dyDescent="0.2">
      <c r="A517" s="167">
        <v>559</v>
      </c>
      <c r="B517" s="167" t="s">
        <v>13014</v>
      </c>
      <c r="C517" s="167" t="s">
        <v>20</v>
      </c>
      <c r="D517" s="167" t="s">
        <v>12398</v>
      </c>
      <c r="E517" s="168" t="s">
        <v>13015</v>
      </c>
    </row>
    <row r="518" spans="1:5" x14ac:dyDescent="0.2">
      <c r="A518" s="167">
        <v>551</v>
      </c>
      <c r="B518" s="167" t="s">
        <v>13016</v>
      </c>
      <c r="C518" s="167" t="s">
        <v>20</v>
      </c>
      <c r="D518" s="167" t="s">
        <v>12398</v>
      </c>
      <c r="E518" s="168" t="s">
        <v>13017</v>
      </c>
    </row>
    <row r="519" spans="1:5" x14ac:dyDescent="0.2">
      <c r="A519" s="167">
        <v>547</v>
      </c>
      <c r="B519" s="167" t="s">
        <v>13018</v>
      </c>
      <c r="C519" s="167" t="s">
        <v>20</v>
      </c>
      <c r="D519" s="167" t="s">
        <v>12398</v>
      </c>
      <c r="E519" s="168" t="s">
        <v>13019</v>
      </c>
    </row>
    <row r="520" spans="1:5" x14ac:dyDescent="0.2">
      <c r="A520" s="167">
        <v>560</v>
      </c>
      <c r="B520" s="167" t="s">
        <v>13020</v>
      </c>
      <c r="C520" s="167" t="s">
        <v>20</v>
      </c>
      <c r="D520" s="167" t="s">
        <v>12398</v>
      </c>
      <c r="E520" s="168" t="s">
        <v>13021</v>
      </c>
    </row>
    <row r="521" spans="1:5" x14ac:dyDescent="0.2">
      <c r="A521" s="167">
        <v>566</v>
      </c>
      <c r="B521" s="167" t="s">
        <v>13022</v>
      </c>
      <c r="C521" s="167" t="s">
        <v>20</v>
      </c>
      <c r="D521" s="167" t="s">
        <v>12398</v>
      </c>
      <c r="E521" s="168" t="s">
        <v>12536</v>
      </c>
    </row>
    <row r="522" spans="1:5" x14ac:dyDescent="0.2">
      <c r="A522" s="167">
        <v>563</v>
      </c>
      <c r="B522" s="167" t="s">
        <v>13023</v>
      </c>
      <c r="C522" s="167" t="s">
        <v>20</v>
      </c>
      <c r="D522" s="167" t="s">
        <v>12398</v>
      </c>
      <c r="E522" s="168" t="s">
        <v>13024</v>
      </c>
    </row>
    <row r="523" spans="1:5" x14ac:dyDescent="0.2">
      <c r="A523" s="167">
        <v>38127</v>
      </c>
      <c r="B523" s="167" t="s">
        <v>13025</v>
      </c>
      <c r="C523" s="167" t="s">
        <v>10</v>
      </c>
      <c r="D523" s="167" t="s">
        <v>12398</v>
      </c>
      <c r="E523" s="168" t="s">
        <v>13026</v>
      </c>
    </row>
    <row r="524" spans="1:5" x14ac:dyDescent="0.2">
      <c r="A524" s="167">
        <v>38060</v>
      </c>
      <c r="B524" s="167" t="s">
        <v>492</v>
      </c>
      <c r="C524" s="167" t="s">
        <v>10</v>
      </c>
      <c r="D524" s="167" t="s">
        <v>12398</v>
      </c>
      <c r="E524" s="168" t="s">
        <v>13027</v>
      </c>
    </row>
    <row r="525" spans="1:5" x14ac:dyDescent="0.2">
      <c r="A525" s="167">
        <v>10956</v>
      </c>
      <c r="B525" s="167" t="s">
        <v>493</v>
      </c>
      <c r="C525" s="167" t="s">
        <v>10</v>
      </c>
      <c r="D525" s="167" t="s">
        <v>12398</v>
      </c>
      <c r="E525" s="168" t="s">
        <v>13028</v>
      </c>
    </row>
    <row r="526" spans="1:5" x14ac:dyDescent="0.2">
      <c r="A526" s="167">
        <v>39380</v>
      </c>
      <c r="B526" s="167" t="s">
        <v>494</v>
      </c>
      <c r="C526" s="167" t="s">
        <v>10</v>
      </c>
      <c r="D526" s="167" t="s">
        <v>12427</v>
      </c>
      <c r="E526" s="168" t="s">
        <v>13029</v>
      </c>
    </row>
    <row r="527" spans="1:5" x14ac:dyDescent="0.2">
      <c r="A527" s="167">
        <v>13374</v>
      </c>
      <c r="B527" s="167" t="s">
        <v>13030</v>
      </c>
      <c r="C527" s="167" t="s">
        <v>10</v>
      </c>
      <c r="D527" s="167" t="s">
        <v>12427</v>
      </c>
      <c r="E527" s="168" t="s">
        <v>13031</v>
      </c>
    </row>
    <row r="528" spans="1:5" x14ac:dyDescent="0.2">
      <c r="A528" s="167">
        <v>37597</v>
      </c>
      <c r="B528" s="167" t="s">
        <v>495</v>
      </c>
      <c r="C528" s="167" t="s">
        <v>10</v>
      </c>
      <c r="D528" s="167" t="s">
        <v>12427</v>
      </c>
      <c r="E528" s="168" t="s">
        <v>13032</v>
      </c>
    </row>
    <row r="529" spans="1:5" x14ac:dyDescent="0.2">
      <c r="A529" s="167">
        <v>183</v>
      </c>
      <c r="B529" s="167" t="s">
        <v>13033</v>
      </c>
      <c r="C529" s="167" t="s">
        <v>497</v>
      </c>
      <c r="D529" s="167" t="s">
        <v>12405</v>
      </c>
      <c r="E529" s="168" t="s">
        <v>13034</v>
      </c>
    </row>
    <row r="530" spans="1:5" x14ac:dyDescent="0.2">
      <c r="A530" s="167">
        <v>184</v>
      </c>
      <c r="B530" s="167" t="s">
        <v>13035</v>
      </c>
      <c r="C530" s="167" t="s">
        <v>497</v>
      </c>
      <c r="D530" s="167" t="s">
        <v>12398</v>
      </c>
      <c r="E530" s="168" t="s">
        <v>13036</v>
      </c>
    </row>
    <row r="531" spans="1:5" x14ac:dyDescent="0.2">
      <c r="A531" s="167">
        <v>195</v>
      </c>
      <c r="B531" s="167" t="s">
        <v>13037</v>
      </c>
      <c r="C531" s="167" t="s">
        <v>497</v>
      </c>
      <c r="D531" s="167" t="s">
        <v>12398</v>
      </c>
      <c r="E531" s="168" t="s">
        <v>13038</v>
      </c>
    </row>
    <row r="532" spans="1:5" x14ac:dyDescent="0.2">
      <c r="A532" s="167">
        <v>194</v>
      </c>
      <c r="B532" s="167" t="s">
        <v>13039</v>
      </c>
      <c r="C532" s="167" t="s">
        <v>497</v>
      </c>
      <c r="D532" s="167" t="s">
        <v>12398</v>
      </c>
      <c r="E532" s="168" t="s">
        <v>13040</v>
      </c>
    </row>
    <row r="533" spans="1:5" x14ac:dyDescent="0.2">
      <c r="A533" s="167">
        <v>20001</v>
      </c>
      <c r="B533" s="167" t="s">
        <v>13041</v>
      </c>
      <c r="C533" s="167" t="s">
        <v>497</v>
      </c>
      <c r="D533" s="167" t="s">
        <v>12398</v>
      </c>
      <c r="E533" s="168" t="s">
        <v>13042</v>
      </c>
    </row>
    <row r="534" spans="1:5" x14ac:dyDescent="0.2">
      <c r="A534" s="167">
        <v>181</v>
      </c>
      <c r="B534" s="167" t="s">
        <v>13043</v>
      </c>
      <c r="C534" s="167" t="s">
        <v>497</v>
      </c>
      <c r="D534" s="167" t="s">
        <v>12398</v>
      </c>
      <c r="E534" s="168" t="s">
        <v>13044</v>
      </c>
    </row>
    <row r="535" spans="1:5" x14ac:dyDescent="0.2">
      <c r="A535" s="167">
        <v>39837</v>
      </c>
      <c r="B535" s="167" t="s">
        <v>501</v>
      </c>
      <c r="C535" s="167" t="s">
        <v>497</v>
      </c>
      <c r="D535" s="167" t="s">
        <v>12427</v>
      </c>
      <c r="E535" s="168" t="s">
        <v>13045</v>
      </c>
    </row>
    <row r="536" spans="1:5" x14ac:dyDescent="0.2">
      <c r="A536" s="167">
        <v>10535</v>
      </c>
      <c r="B536" s="167" t="s">
        <v>503</v>
      </c>
      <c r="C536" s="167" t="s">
        <v>10</v>
      </c>
      <c r="D536" s="167" t="s">
        <v>12405</v>
      </c>
      <c r="E536" s="168" t="s">
        <v>13046</v>
      </c>
    </row>
    <row r="537" spans="1:5" x14ac:dyDescent="0.2">
      <c r="A537" s="167">
        <v>10537</v>
      </c>
      <c r="B537" s="167" t="s">
        <v>504</v>
      </c>
      <c r="C537" s="167" t="s">
        <v>10</v>
      </c>
      <c r="D537" s="167" t="s">
        <v>12398</v>
      </c>
      <c r="E537" s="168" t="s">
        <v>13047</v>
      </c>
    </row>
    <row r="538" spans="1:5" x14ac:dyDescent="0.2">
      <c r="A538" s="167">
        <v>13891</v>
      </c>
      <c r="B538" s="167" t="s">
        <v>505</v>
      </c>
      <c r="C538" s="167" t="s">
        <v>10</v>
      </c>
      <c r="D538" s="167" t="s">
        <v>12398</v>
      </c>
      <c r="E538" s="168" t="s">
        <v>13048</v>
      </c>
    </row>
    <row r="539" spans="1:5" x14ac:dyDescent="0.2">
      <c r="A539" s="167">
        <v>25975</v>
      </c>
      <c r="B539" s="167" t="s">
        <v>13049</v>
      </c>
      <c r="C539" s="167" t="s">
        <v>10</v>
      </c>
      <c r="D539" s="167" t="s">
        <v>12398</v>
      </c>
      <c r="E539" s="168" t="s">
        <v>13050</v>
      </c>
    </row>
    <row r="540" spans="1:5" x14ac:dyDescent="0.2">
      <c r="A540" s="167">
        <v>36396</v>
      </c>
      <c r="B540" s="167" t="s">
        <v>507</v>
      </c>
      <c r="C540" s="167" t="s">
        <v>10</v>
      </c>
      <c r="D540" s="167" t="s">
        <v>12398</v>
      </c>
      <c r="E540" s="168" t="s">
        <v>13051</v>
      </c>
    </row>
    <row r="541" spans="1:5" x14ac:dyDescent="0.2">
      <c r="A541" s="167">
        <v>36397</v>
      </c>
      <c r="B541" s="167" t="s">
        <v>508</v>
      </c>
      <c r="C541" s="167" t="s">
        <v>10</v>
      </c>
      <c r="D541" s="167" t="s">
        <v>12398</v>
      </c>
      <c r="E541" s="168" t="s">
        <v>13052</v>
      </c>
    </row>
    <row r="542" spans="1:5" x14ac:dyDescent="0.2">
      <c r="A542" s="167">
        <v>36398</v>
      </c>
      <c r="B542" s="167" t="s">
        <v>509</v>
      </c>
      <c r="C542" s="167" t="s">
        <v>10</v>
      </c>
      <c r="D542" s="167" t="s">
        <v>12398</v>
      </c>
      <c r="E542" s="168" t="s">
        <v>13053</v>
      </c>
    </row>
    <row r="543" spans="1:5" x14ac:dyDescent="0.2">
      <c r="A543" s="167">
        <v>647</v>
      </c>
      <c r="B543" s="167" t="s">
        <v>510</v>
      </c>
      <c r="C543" s="167" t="s">
        <v>185</v>
      </c>
      <c r="D543" s="167" t="s">
        <v>12398</v>
      </c>
      <c r="E543" s="168" t="s">
        <v>13054</v>
      </c>
    </row>
    <row r="544" spans="1:5" x14ac:dyDescent="0.2">
      <c r="A544" s="167">
        <v>40920</v>
      </c>
      <c r="B544" s="167" t="s">
        <v>511</v>
      </c>
      <c r="C544" s="167" t="s">
        <v>187</v>
      </c>
      <c r="D544" s="167" t="s">
        <v>12398</v>
      </c>
      <c r="E544" s="168" t="s">
        <v>13055</v>
      </c>
    </row>
    <row r="545" spans="1:5" x14ac:dyDescent="0.2">
      <c r="A545" s="167">
        <v>7266</v>
      </c>
      <c r="B545" s="167" t="s">
        <v>13056</v>
      </c>
      <c r="C545" s="167" t="s">
        <v>522</v>
      </c>
      <c r="D545" s="167" t="s">
        <v>12405</v>
      </c>
      <c r="E545" s="168" t="s">
        <v>12970</v>
      </c>
    </row>
    <row r="546" spans="1:5" x14ac:dyDescent="0.2">
      <c r="A546" s="167">
        <v>7270</v>
      </c>
      <c r="B546" s="167" t="s">
        <v>13057</v>
      </c>
      <c r="C546" s="167" t="s">
        <v>10</v>
      </c>
      <c r="D546" s="167" t="s">
        <v>12398</v>
      </c>
      <c r="E546" s="168" t="s">
        <v>12529</v>
      </c>
    </row>
    <row r="547" spans="1:5" x14ac:dyDescent="0.2">
      <c r="A547" s="167">
        <v>7269</v>
      </c>
      <c r="B547" s="167" t="s">
        <v>13058</v>
      </c>
      <c r="C547" s="167" t="s">
        <v>10</v>
      </c>
      <c r="D547" s="167" t="s">
        <v>12398</v>
      </c>
      <c r="E547" s="168" t="s">
        <v>13059</v>
      </c>
    </row>
    <row r="548" spans="1:5" x14ac:dyDescent="0.2">
      <c r="A548" s="167">
        <v>7271</v>
      </c>
      <c r="B548" s="167" t="s">
        <v>13060</v>
      </c>
      <c r="C548" s="167" t="s">
        <v>10</v>
      </c>
      <c r="D548" s="167" t="s">
        <v>12398</v>
      </c>
      <c r="E548" s="168" t="s">
        <v>12885</v>
      </c>
    </row>
    <row r="549" spans="1:5" x14ac:dyDescent="0.2">
      <c r="A549" s="167">
        <v>7268</v>
      </c>
      <c r="B549" s="167" t="s">
        <v>13061</v>
      </c>
      <c r="C549" s="167" t="s">
        <v>10</v>
      </c>
      <c r="D549" s="167" t="s">
        <v>12398</v>
      </c>
      <c r="E549" s="168" t="s">
        <v>12575</v>
      </c>
    </row>
    <row r="550" spans="1:5" x14ac:dyDescent="0.2">
      <c r="A550" s="167">
        <v>7267</v>
      </c>
      <c r="B550" s="167" t="s">
        <v>13062</v>
      </c>
      <c r="C550" s="167" t="s">
        <v>10</v>
      </c>
      <c r="D550" s="167" t="s">
        <v>12398</v>
      </c>
      <c r="E550" s="168" t="s">
        <v>13059</v>
      </c>
    </row>
    <row r="551" spans="1:5" x14ac:dyDescent="0.2">
      <c r="A551" s="167">
        <v>38783</v>
      </c>
      <c r="B551" s="167" t="s">
        <v>13063</v>
      </c>
      <c r="C551" s="167" t="s">
        <v>10</v>
      </c>
      <c r="D551" s="167" t="s">
        <v>12398</v>
      </c>
      <c r="E551" s="168" t="s">
        <v>13064</v>
      </c>
    </row>
    <row r="552" spans="1:5" x14ac:dyDescent="0.2">
      <c r="A552" s="167">
        <v>37593</v>
      </c>
      <c r="B552" s="167" t="s">
        <v>13065</v>
      </c>
      <c r="C552" s="167" t="s">
        <v>10</v>
      </c>
      <c r="D552" s="167" t="s">
        <v>12398</v>
      </c>
      <c r="E552" s="168" t="s">
        <v>13066</v>
      </c>
    </row>
    <row r="553" spans="1:5" x14ac:dyDescent="0.2">
      <c r="A553" s="167">
        <v>37594</v>
      </c>
      <c r="B553" s="167" t="s">
        <v>13067</v>
      </c>
      <c r="C553" s="167" t="s">
        <v>10</v>
      </c>
      <c r="D553" s="167" t="s">
        <v>12398</v>
      </c>
      <c r="E553" s="168" t="s">
        <v>13068</v>
      </c>
    </row>
    <row r="554" spans="1:5" x14ac:dyDescent="0.2">
      <c r="A554" s="167">
        <v>37592</v>
      </c>
      <c r="B554" s="167" t="s">
        <v>13069</v>
      </c>
      <c r="C554" s="167" t="s">
        <v>10</v>
      </c>
      <c r="D554" s="167" t="s">
        <v>12398</v>
      </c>
      <c r="E554" s="168" t="s">
        <v>13070</v>
      </c>
    </row>
    <row r="555" spans="1:5" x14ac:dyDescent="0.2">
      <c r="A555" s="167">
        <v>34556</v>
      </c>
      <c r="B555" s="167" t="s">
        <v>13071</v>
      </c>
      <c r="C555" s="167" t="s">
        <v>10</v>
      </c>
      <c r="D555" s="167" t="s">
        <v>12398</v>
      </c>
      <c r="E555" s="168" t="s">
        <v>12889</v>
      </c>
    </row>
    <row r="556" spans="1:5" x14ac:dyDescent="0.2">
      <c r="A556" s="167">
        <v>37873</v>
      </c>
      <c r="B556" s="167" t="s">
        <v>13072</v>
      </c>
      <c r="C556" s="167" t="s">
        <v>10</v>
      </c>
      <c r="D556" s="167" t="s">
        <v>12398</v>
      </c>
      <c r="E556" s="168" t="s">
        <v>13073</v>
      </c>
    </row>
    <row r="557" spans="1:5" x14ac:dyDescent="0.2">
      <c r="A557" s="167">
        <v>34564</v>
      </c>
      <c r="B557" s="167" t="s">
        <v>13074</v>
      </c>
      <c r="C557" s="167" t="s">
        <v>10</v>
      </c>
      <c r="D557" s="167" t="s">
        <v>12398</v>
      </c>
      <c r="E557" s="168" t="s">
        <v>13075</v>
      </c>
    </row>
    <row r="558" spans="1:5" x14ac:dyDescent="0.2">
      <c r="A558" s="167">
        <v>34565</v>
      </c>
      <c r="B558" s="167" t="s">
        <v>13076</v>
      </c>
      <c r="C558" s="167" t="s">
        <v>10</v>
      </c>
      <c r="D558" s="167" t="s">
        <v>12398</v>
      </c>
      <c r="E558" s="168" t="s">
        <v>13077</v>
      </c>
    </row>
    <row r="559" spans="1:5" x14ac:dyDescent="0.2">
      <c r="A559" s="167">
        <v>38590</v>
      </c>
      <c r="B559" s="167" t="s">
        <v>13078</v>
      </c>
      <c r="C559" s="167" t="s">
        <v>10</v>
      </c>
      <c r="D559" s="167" t="s">
        <v>12398</v>
      </c>
      <c r="E559" s="168" t="s">
        <v>13079</v>
      </c>
    </row>
    <row r="560" spans="1:5" x14ac:dyDescent="0.2">
      <c r="A560" s="167">
        <v>34566</v>
      </c>
      <c r="B560" s="167" t="s">
        <v>13080</v>
      </c>
      <c r="C560" s="167" t="s">
        <v>10</v>
      </c>
      <c r="D560" s="167" t="s">
        <v>12398</v>
      </c>
      <c r="E560" s="168" t="s">
        <v>13081</v>
      </c>
    </row>
    <row r="561" spans="1:5" x14ac:dyDescent="0.2">
      <c r="A561" s="167">
        <v>34567</v>
      </c>
      <c r="B561" s="167" t="s">
        <v>13082</v>
      </c>
      <c r="C561" s="167" t="s">
        <v>10</v>
      </c>
      <c r="D561" s="167" t="s">
        <v>12398</v>
      </c>
      <c r="E561" s="168" t="s">
        <v>13083</v>
      </c>
    </row>
    <row r="562" spans="1:5" x14ac:dyDescent="0.2">
      <c r="A562" s="167">
        <v>38591</v>
      </c>
      <c r="B562" s="167" t="s">
        <v>13084</v>
      </c>
      <c r="C562" s="167" t="s">
        <v>10</v>
      </c>
      <c r="D562" s="167" t="s">
        <v>12398</v>
      </c>
      <c r="E562" s="168" t="s">
        <v>13085</v>
      </c>
    </row>
    <row r="563" spans="1:5" x14ac:dyDescent="0.2">
      <c r="A563" s="167">
        <v>34568</v>
      </c>
      <c r="B563" s="167" t="s">
        <v>13086</v>
      </c>
      <c r="C563" s="167" t="s">
        <v>10</v>
      </c>
      <c r="D563" s="167" t="s">
        <v>12398</v>
      </c>
      <c r="E563" s="168" t="s">
        <v>13087</v>
      </c>
    </row>
    <row r="564" spans="1:5" x14ac:dyDescent="0.2">
      <c r="A564" s="167">
        <v>34569</v>
      </c>
      <c r="B564" s="167" t="s">
        <v>13088</v>
      </c>
      <c r="C564" s="167" t="s">
        <v>10</v>
      </c>
      <c r="D564" s="167" t="s">
        <v>12398</v>
      </c>
      <c r="E564" s="168" t="s">
        <v>13089</v>
      </c>
    </row>
    <row r="565" spans="1:5" x14ac:dyDescent="0.2">
      <c r="A565" s="167">
        <v>34570</v>
      </c>
      <c r="B565" s="167" t="s">
        <v>13090</v>
      </c>
      <c r="C565" s="167" t="s">
        <v>10</v>
      </c>
      <c r="D565" s="167" t="s">
        <v>12398</v>
      </c>
      <c r="E565" s="168" t="s">
        <v>13091</v>
      </c>
    </row>
    <row r="566" spans="1:5" x14ac:dyDescent="0.2">
      <c r="A566" s="167">
        <v>25070</v>
      </c>
      <c r="B566" s="167" t="s">
        <v>13092</v>
      </c>
      <c r="C566" s="167" t="s">
        <v>10</v>
      </c>
      <c r="D566" s="167" t="s">
        <v>12398</v>
      </c>
      <c r="E566" s="168" t="s">
        <v>13093</v>
      </c>
    </row>
    <row r="567" spans="1:5" x14ac:dyDescent="0.2">
      <c r="A567" s="167">
        <v>34571</v>
      </c>
      <c r="B567" s="167" t="s">
        <v>13094</v>
      </c>
      <c r="C567" s="167" t="s">
        <v>10</v>
      </c>
      <c r="D567" s="167" t="s">
        <v>12398</v>
      </c>
      <c r="E567" s="168" t="s">
        <v>13095</v>
      </c>
    </row>
    <row r="568" spans="1:5" x14ac:dyDescent="0.2">
      <c r="A568" s="167">
        <v>34573</v>
      </c>
      <c r="B568" s="167" t="s">
        <v>13096</v>
      </c>
      <c r="C568" s="167" t="s">
        <v>10</v>
      </c>
      <c r="D568" s="167" t="s">
        <v>12398</v>
      </c>
      <c r="E568" s="168" t="s">
        <v>12884</v>
      </c>
    </row>
    <row r="569" spans="1:5" x14ac:dyDescent="0.2">
      <c r="A569" s="167">
        <v>37107</v>
      </c>
      <c r="B569" s="167" t="s">
        <v>13097</v>
      </c>
      <c r="C569" s="167" t="s">
        <v>10</v>
      </c>
      <c r="D569" s="167" t="s">
        <v>12398</v>
      </c>
      <c r="E569" s="168" t="s">
        <v>13098</v>
      </c>
    </row>
    <row r="570" spans="1:5" x14ac:dyDescent="0.2">
      <c r="A570" s="167">
        <v>34576</v>
      </c>
      <c r="B570" s="167" t="s">
        <v>13099</v>
      </c>
      <c r="C570" s="167" t="s">
        <v>10</v>
      </c>
      <c r="D570" s="167" t="s">
        <v>12398</v>
      </c>
      <c r="E570" s="168" t="s">
        <v>13100</v>
      </c>
    </row>
    <row r="571" spans="1:5" x14ac:dyDescent="0.2">
      <c r="A571" s="167">
        <v>34577</v>
      </c>
      <c r="B571" s="167" t="s">
        <v>13101</v>
      </c>
      <c r="C571" s="167" t="s">
        <v>10</v>
      </c>
      <c r="D571" s="167" t="s">
        <v>12398</v>
      </c>
      <c r="E571" s="168" t="s">
        <v>13098</v>
      </c>
    </row>
    <row r="572" spans="1:5" x14ac:dyDescent="0.2">
      <c r="A572" s="167">
        <v>34578</v>
      </c>
      <c r="B572" s="167" t="s">
        <v>13102</v>
      </c>
      <c r="C572" s="167" t="s">
        <v>10</v>
      </c>
      <c r="D572" s="167" t="s">
        <v>12398</v>
      </c>
      <c r="E572" s="168" t="s">
        <v>12925</v>
      </c>
    </row>
    <row r="573" spans="1:5" x14ac:dyDescent="0.2">
      <c r="A573" s="167">
        <v>34579</v>
      </c>
      <c r="B573" s="167" t="s">
        <v>13103</v>
      </c>
      <c r="C573" s="167" t="s">
        <v>10</v>
      </c>
      <c r="D573" s="167" t="s">
        <v>12398</v>
      </c>
      <c r="E573" s="168" t="s">
        <v>13104</v>
      </c>
    </row>
    <row r="574" spans="1:5" x14ac:dyDescent="0.2">
      <c r="A574" s="167">
        <v>25067</v>
      </c>
      <c r="B574" s="167" t="s">
        <v>13105</v>
      </c>
      <c r="C574" s="167" t="s">
        <v>10</v>
      </c>
      <c r="D574" s="167" t="s">
        <v>12398</v>
      </c>
      <c r="E574" s="168" t="s">
        <v>13075</v>
      </c>
    </row>
    <row r="575" spans="1:5" x14ac:dyDescent="0.2">
      <c r="A575" s="167">
        <v>34580</v>
      </c>
      <c r="B575" s="167" t="s">
        <v>13106</v>
      </c>
      <c r="C575" s="167" t="s">
        <v>10</v>
      </c>
      <c r="D575" s="167" t="s">
        <v>12398</v>
      </c>
      <c r="E575" s="168" t="s">
        <v>13107</v>
      </c>
    </row>
    <row r="576" spans="1:5" x14ac:dyDescent="0.2">
      <c r="A576" s="167">
        <v>25071</v>
      </c>
      <c r="B576" s="167" t="s">
        <v>13108</v>
      </c>
      <c r="C576" s="167" t="s">
        <v>10</v>
      </c>
      <c r="D576" s="167" t="s">
        <v>12398</v>
      </c>
      <c r="E576" s="168" t="s">
        <v>13109</v>
      </c>
    </row>
    <row r="577" spans="1:5" x14ac:dyDescent="0.2">
      <c r="A577" s="167">
        <v>38395</v>
      </c>
      <c r="B577" s="167" t="s">
        <v>546</v>
      </c>
      <c r="C577" s="167" t="s">
        <v>10</v>
      </c>
      <c r="D577" s="167" t="s">
        <v>12398</v>
      </c>
      <c r="E577" s="168" t="s">
        <v>12552</v>
      </c>
    </row>
    <row r="578" spans="1:5" x14ac:dyDescent="0.2">
      <c r="A578" s="167">
        <v>34583</v>
      </c>
      <c r="B578" s="167" t="s">
        <v>13110</v>
      </c>
      <c r="C578" s="167" t="s">
        <v>15</v>
      </c>
      <c r="D578" s="167" t="s">
        <v>12427</v>
      </c>
      <c r="E578" s="168" t="s">
        <v>13111</v>
      </c>
    </row>
    <row r="579" spans="1:5" x14ac:dyDescent="0.2">
      <c r="A579" s="167">
        <v>34584</v>
      </c>
      <c r="B579" s="167" t="s">
        <v>13112</v>
      </c>
      <c r="C579" s="167" t="s">
        <v>15</v>
      </c>
      <c r="D579" s="167" t="s">
        <v>12427</v>
      </c>
      <c r="E579" s="168" t="s">
        <v>13113</v>
      </c>
    </row>
    <row r="580" spans="1:5" x14ac:dyDescent="0.2">
      <c r="A580" s="167">
        <v>709</v>
      </c>
      <c r="B580" s="167" t="s">
        <v>549</v>
      </c>
      <c r="C580" s="167" t="s">
        <v>15</v>
      </c>
      <c r="D580" s="167" t="s">
        <v>12427</v>
      </c>
      <c r="E580" s="168" t="s">
        <v>13114</v>
      </c>
    </row>
    <row r="581" spans="1:5" x14ac:dyDescent="0.2">
      <c r="A581" s="167">
        <v>716</v>
      </c>
      <c r="B581" s="167" t="s">
        <v>13115</v>
      </c>
      <c r="C581" s="167" t="s">
        <v>10</v>
      </c>
      <c r="D581" s="167" t="s">
        <v>12398</v>
      </c>
      <c r="E581" s="168" t="s">
        <v>13116</v>
      </c>
    </row>
    <row r="582" spans="1:5" x14ac:dyDescent="0.2">
      <c r="A582" s="167">
        <v>715</v>
      </c>
      <c r="B582" s="167" t="s">
        <v>13117</v>
      </c>
      <c r="C582" s="167" t="s">
        <v>10</v>
      </c>
      <c r="D582" s="167" t="s">
        <v>12405</v>
      </c>
      <c r="E582" s="168" t="s">
        <v>13118</v>
      </c>
    </row>
    <row r="583" spans="1:5" x14ac:dyDescent="0.2">
      <c r="A583" s="167">
        <v>718</v>
      </c>
      <c r="B583" s="167" t="s">
        <v>13119</v>
      </c>
      <c r="C583" s="167" t="s">
        <v>10</v>
      </c>
      <c r="D583" s="167" t="s">
        <v>12398</v>
      </c>
      <c r="E583" s="168" t="s">
        <v>13120</v>
      </c>
    </row>
    <row r="584" spans="1:5" x14ac:dyDescent="0.2">
      <c r="A584" s="167">
        <v>11981</v>
      </c>
      <c r="B584" s="167" t="s">
        <v>13121</v>
      </c>
      <c r="C584" s="167" t="s">
        <v>10</v>
      </c>
      <c r="D584" s="167" t="s">
        <v>12398</v>
      </c>
      <c r="E584" s="168" t="s">
        <v>13122</v>
      </c>
    </row>
    <row r="585" spans="1:5" x14ac:dyDescent="0.2">
      <c r="A585" s="167">
        <v>10610</v>
      </c>
      <c r="B585" s="167" t="s">
        <v>13123</v>
      </c>
      <c r="C585" s="167" t="s">
        <v>10</v>
      </c>
      <c r="D585" s="167" t="s">
        <v>12398</v>
      </c>
      <c r="E585" s="168" t="s">
        <v>13124</v>
      </c>
    </row>
    <row r="586" spans="1:5" x14ac:dyDescent="0.2">
      <c r="A586" s="167">
        <v>34585</v>
      </c>
      <c r="B586" s="167" t="s">
        <v>13125</v>
      </c>
      <c r="C586" s="167" t="s">
        <v>10</v>
      </c>
      <c r="D586" s="167" t="s">
        <v>12398</v>
      </c>
      <c r="E586" s="168" t="s">
        <v>13126</v>
      </c>
    </row>
    <row r="587" spans="1:5" x14ac:dyDescent="0.2">
      <c r="A587" s="167">
        <v>34586</v>
      </c>
      <c r="B587" s="167" t="s">
        <v>562</v>
      </c>
      <c r="C587" s="167" t="s">
        <v>10</v>
      </c>
      <c r="D587" s="167" t="s">
        <v>12398</v>
      </c>
      <c r="E587" s="168" t="s">
        <v>13127</v>
      </c>
    </row>
    <row r="588" spans="1:5" x14ac:dyDescent="0.2">
      <c r="A588" s="167">
        <v>38603</v>
      </c>
      <c r="B588" s="167" t="s">
        <v>563</v>
      </c>
      <c r="C588" s="167" t="s">
        <v>10</v>
      </c>
      <c r="D588" s="167" t="s">
        <v>12398</v>
      </c>
      <c r="E588" s="168" t="s">
        <v>13128</v>
      </c>
    </row>
    <row r="589" spans="1:5" x14ac:dyDescent="0.2">
      <c r="A589" s="167">
        <v>34588</v>
      </c>
      <c r="B589" s="167" t="s">
        <v>564</v>
      </c>
      <c r="C589" s="167" t="s">
        <v>10</v>
      </c>
      <c r="D589" s="167" t="s">
        <v>12398</v>
      </c>
      <c r="E589" s="168" t="s">
        <v>13129</v>
      </c>
    </row>
    <row r="590" spans="1:5" x14ac:dyDescent="0.2">
      <c r="A590" s="167">
        <v>34590</v>
      </c>
      <c r="B590" s="167" t="s">
        <v>565</v>
      </c>
      <c r="C590" s="167" t="s">
        <v>10</v>
      </c>
      <c r="D590" s="167" t="s">
        <v>12398</v>
      </c>
      <c r="E590" s="168" t="s">
        <v>13130</v>
      </c>
    </row>
    <row r="591" spans="1:5" x14ac:dyDescent="0.2">
      <c r="A591" s="167">
        <v>34591</v>
      </c>
      <c r="B591" s="167" t="s">
        <v>566</v>
      </c>
      <c r="C591" s="167" t="s">
        <v>10</v>
      </c>
      <c r="D591" s="167" t="s">
        <v>12398</v>
      </c>
      <c r="E591" s="168" t="s">
        <v>12886</v>
      </c>
    </row>
    <row r="592" spans="1:5" x14ac:dyDescent="0.2">
      <c r="A592" s="167">
        <v>37103</v>
      </c>
      <c r="B592" s="167" t="s">
        <v>13131</v>
      </c>
      <c r="C592" s="167" t="s">
        <v>10</v>
      </c>
      <c r="D592" s="167" t="s">
        <v>12398</v>
      </c>
      <c r="E592" s="168" t="s">
        <v>13068</v>
      </c>
    </row>
    <row r="593" spans="1:5" x14ac:dyDescent="0.2">
      <c r="A593" s="167">
        <v>34555</v>
      </c>
      <c r="B593" s="167" t="s">
        <v>13132</v>
      </c>
      <c r="C593" s="167" t="s">
        <v>10</v>
      </c>
      <c r="D593" s="167" t="s">
        <v>12398</v>
      </c>
      <c r="E593" s="168" t="s">
        <v>13133</v>
      </c>
    </row>
    <row r="594" spans="1:5" x14ac:dyDescent="0.2">
      <c r="A594" s="167">
        <v>34599</v>
      </c>
      <c r="B594" s="167" t="s">
        <v>13134</v>
      </c>
      <c r="C594" s="167" t="s">
        <v>10</v>
      </c>
      <c r="D594" s="167" t="s">
        <v>12398</v>
      </c>
      <c r="E594" s="168" t="s">
        <v>13129</v>
      </c>
    </row>
    <row r="595" spans="1:5" x14ac:dyDescent="0.2">
      <c r="A595" s="167">
        <v>674</v>
      </c>
      <c r="B595" s="167" t="s">
        <v>13135</v>
      </c>
      <c r="C595" s="167" t="s">
        <v>15</v>
      </c>
      <c r="D595" s="167" t="s">
        <v>12427</v>
      </c>
      <c r="E595" s="168" t="s">
        <v>13136</v>
      </c>
    </row>
    <row r="596" spans="1:5" x14ac:dyDescent="0.2">
      <c r="A596" s="167">
        <v>34600</v>
      </c>
      <c r="B596" s="167" t="s">
        <v>13137</v>
      </c>
      <c r="C596" s="167" t="s">
        <v>15</v>
      </c>
      <c r="D596" s="167" t="s">
        <v>12427</v>
      </c>
      <c r="E596" s="168" t="s">
        <v>13138</v>
      </c>
    </row>
    <row r="597" spans="1:5" x14ac:dyDescent="0.2">
      <c r="A597" s="167">
        <v>652</v>
      </c>
      <c r="B597" s="167" t="s">
        <v>13139</v>
      </c>
      <c r="C597" s="167" t="s">
        <v>15</v>
      </c>
      <c r="D597" s="167" t="s">
        <v>12427</v>
      </c>
      <c r="E597" s="168" t="s">
        <v>13140</v>
      </c>
    </row>
    <row r="598" spans="1:5" x14ac:dyDescent="0.2">
      <c r="A598" s="167">
        <v>34592</v>
      </c>
      <c r="B598" s="167" t="s">
        <v>13141</v>
      </c>
      <c r="C598" s="167" t="s">
        <v>10</v>
      </c>
      <c r="D598" s="167" t="s">
        <v>12398</v>
      </c>
      <c r="E598" s="168" t="s">
        <v>13142</v>
      </c>
    </row>
    <row r="599" spans="1:5" x14ac:dyDescent="0.2">
      <c r="A599" s="167">
        <v>651</v>
      </c>
      <c r="B599" s="167" t="s">
        <v>13143</v>
      </c>
      <c r="C599" s="167" t="s">
        <v>10</v>
      </c>
      <c r="D599" s="167" t="s">
        <v>12398</v>
      </c>
      <c r="E599" s="168" t="s">
        <v>12542</v>
      </c>
    </row>
    <row r="600" spans="1:5" x14ac:dyDescent="0.2">
      <c r="A600" s="167">
        <v>654</v>
      </c>
      <c r="B600" s="167" t="s">
        <v>13144</v>
      </c>
      <c r="C600" s="167" t="s">
        <v>10</v>
      </c>
      <c r="D600" s="167" t="s">
        <v>12398</v>
      </c>
      <c r="E600" s="168" t="s">
        <v>13145</v>
      </c>
    </row>
    <row r="601" spans="1:5" x14ac:dyDescent="0.2">
      <c r="A601" s="167">
        <v>650</v>
      </c>
      <c r="B601" s="167" t="s">
        <v>13146</v>
      </c>
      <c r="C601" s="167" t="s">
        <v>10</v>
      </c>
      <c r="D601" s="167" t="s">
        <v>12405</v>
      </c>
      <c r="E601" s="168" t="s">
        <v>13147</v>
      </c>
    </row>
    <row r="602" spans="1:5" x14ac:dyDescent="0.2">
      <c r="A602" s="167">
        <v>40517</v>
      </c>
      <c r="B602" s="167" t="s">
        <v>13148</v>
      </c>
      <c r="C602" s="167" t="s">
        <v>15</v>
      </c>
      <c r="D602" s="167" t="s">
        <v>12398</v>
      </c>
      <c r="E602" s="168" t="s">
        <v>13149</v>
      </c>
    </row>
    <row r="603" spans="1:5" x14ac:dyDescent="0.2">
      <c r="A603" s="167">
        <v>40520</v>
      </c>
      <c r="B603" s="167" t="s">
        <v>13150</v>
      </c>
      <c r="C603" s="167" t="s">
        <v>15</v>
      </c>
      <c r="D603" s="167" t="s">
        <v>12398</v>
      </c>
      <c r="E603" s="168" t="s">
        <v>13151</v>
      </c>
    </row>
    <row r="604" spans="1:5" x14ac:dyDescent="0.2">
      <c r="A604" s="167">
        <v>40515</v>
      </c>
      <c r="B604" s="167" t="s">
        <v>13152</v>
      </c>
      <c r="C604" s="167" t="s">
        <v>15</v>
      </c>
      <c r="D604" s="167" t="s">
        <v>12398</v>
      </c>
      <c r="E604" s="168" t="s">
        <v>13153</v>
      </c>
    </row>
    <row r="605" spans="1:5" x14ac:dyDescent="0.2">
      <c r="A605" s="167">
        <v>40516</v>
      </c>
      <c r="B605" s="167" t="s">
        <v>13154</v>
      </c>
      <c r="C605" s="167" t="s">
        <v>15</v>
      </c>
      <c r="D605" s="167" t="s">
        <v>12398</v>
      </c>
      <c r="E605" s="168" t="s">
        <v>13155</v>
      </c>
    </row>
    <row r="606" spans="1:5" x14ac:dyDescent="0.2">
      <c r="A606" s="167">
        <v>40529</v>
      </c>
      <c r="B606" s="167" t="s">
        <v>571</v>
      </c>
      <c r="C606" s="167" t="s">
        <v>15</v>
      </c>
      <c r="D606" s="167" t="s">
        <v>12398</v>
      </c>
      <c r="E606" s="168" t="s">
        <v>13156</v>
      </c>
    </row>
    <row r="607" spans="1:5" x14ac:dyDescent="0.2">
      <c r="A607" s="167">
        <v>36170</v>
      </c>
      <c r="B607" s="167" t="s">
        <v>572</v>
      </c>
      <c r="C607" s="167" t="s">
        <v>15</v>
      </c>
      <c r="D607" s="167" t="s">
        <v>12405</v>
      </c>
      <c r="E607" s="168" t="s">
        <v>13157</v>
      </c>
    </row>
    <row r="608" spans="1:5" x14ac:dyDescent="0.2">
      <c r="A608" s="167">
        <v>40524</v>
      </c>
      <c r="B608" s="167" t="s">
        <v>573</v>
      </c>
      <c r="C608" s="167" t="s">
        <v>15</v>
      </c>
      <c r="D608" s="167" t="s">
        <v>12398</v>
      </c>
      <c r="E608" s="168" t="s">
        <v>13158</v>
      </c>
    </row>
    <row r="609" spans="1:5" x14ac:dyDescent="0.2">
      <c r="A609" s="167">
        <v>36156</v>
      </c>
      <c r="B609" s="167" t="s">
        <v>574</v>
      </c>
      <c r="C609" s="167" t="s">
        <v>15</v>
      </c>
      <c r="D609" s="167" t="s">
        <v>12398</v>
      </c>
      <c r="E609" s="168" t="s">
        <v>13159</v>
      </c>
    </row>
    <row r="610" spans="1:5" x14ac:dyDescent="0.2">
      <c r="A610" s="167">
        <v>36155</v>
      </c>
      <c r="B610" s="167" t="s">
        <v>575</v>
      </c>
      <c r="C610" s="167" t="s">
        <v>15</v>
      </c>
      <c r="D610" s="167" t="s">
        <v>12398</v>
      </c>
      <c r="E610" s="168" t="s">
        <v>13160</v>
      </c>
    </row>
    <row r="611" spans="1:5" x14ac:dyDescent="0.2">
      <c r="A611" s="167">
        <v>36154</v>
      </c>
      <c r="B611" s="167" t="s">
        <v>576</v>
      </c>
      <c r="C611" s="167" t="s">
        <v>15</v>
      </c>
      <c r="D611" s="167" t="s">
        <v>12398</v>
      </c>
      <c r="E611" s="168" t="s">
        <v>13161</v>
      </c>
    </row>
    <row r="612" spans="1:5" x14ac:dyDescent="0.2">
      <c r="A612" s="167">
        <v>695</v>
      </c>
      <c r="B612" s="167" t="s">
        <v>577</v>
      </c>
      <c r="C612" s="167" t="s">
        <v>15</v>
      </c>
      <c r="D612" s="167" t="s">
        <v>12398</v>
      </c>
      <c r="E612" s="168" t="s">
        <v>13162</v>
      </c>
    </row>
    <row r="613" spans="1:5" x14ac:dyDescent="0.2">
      <c r="A613" s="167">
        <v>679</v>
      </c>
      <c r="B613" s="167" t="s">
        <v>13163</v>
      </c>
      <c r="C613" s="167" t="s">
        <v>15</v>
      </c>
      <c r="D613" s="167" t="s">
        <v>12398</v>
      </c>
      <c r="E613" s="168" t="s">
        <v>13164</v>
      </c>
    </row>
    <row r="614" spans="1:5" x14ac:dyDescent="0.2">
      <c r="A614" s="167">
        <v>711</v>
      </c>
      <c r="B614" s="167" t="s">
        <v>13165</v>
      </c>
      <c r="C614" s="167" t="s">
        <v>15</v>
      </c>
      <c r="D614" s="167" t="s">
        <v>12398</v>
      </c>
      <c r="E614" s="168" t="s">
        <v>13166</v>
      </c>
    </row>
    <row r="615" spans="1:5" x14ac:dyDescent="0.2">
      <c r="A615" s="167">
        <v>712</v>
      </c>
      <c r="B615" s="167" t="s">
        <v>13167</v>
      </c>
      <c r="C615" s="167" t="s">
        <v>15</v>
      </c>
      <c r="D615" s="167" t="s">
        <v>12398</v>
      </c>
      <c r="E615" s="168" t="s">
        <v>13157</v>
      </c>
    </row>
    <row r="616" spans="1:5" x14ac:dyDescent="0.2">
      <c r="A616" s="167">
        <v>12614</v>
      </c>
      <c r="B616" s="167" t="s">
        <v>581</v>
      </c>
      <c r="C616" s="167" t="s">
        <v>10</v>
      </c>
      <c r="D616" s="167" t="s">
        <v>12427</v>
      </c>
      <c r="E616" s="168" t="s">
        <v>13168</v>
      </c>
    </row>
    <row r="617" spans="1:5" x14ac:dyDescent="0.2">
      <c r="A617" s="167">
        <v>6140</v>
      </c>
      <c r="B617" s="167" t="s">
        <v>582</v>
      </c>
      <c r="C617" s="167" t="s">
        <v>10</v>
      </c>
      <c r="D617" s="167" t="s">
        <v>12398</v>
      </c>
      <c r="E617" s="168" t="s">
        <v>12886</v>
      </c>
    </row>
    <row r="618" spans="1:5" x14ac:dyDescent="0.2">
      <c r="A618" s="167">
        <v>38399</v>
      </c>
      <c r="B618" s="167" t="s">
        <v>583</v>
      </c>
      <c r="C618" s="167" t="s">
        <v>10</v>
      </c>
      <c r="D618" s="167" t="s">
        <v>12398</v>
      </c>
      <c r="E618" s="168" t="s">
        <v>13169</v>
      </c>
    </row>
    <row r="619" spans="1:5" x14ac:dyDescent="0.2">
      <c r="A619" s="167">
        <v>735</v>
      </c>
      <c r="B619" s="167" t="s">
        <v>584</v>
      </c>
      <c r="C619" s="167" t="s">
        <v>10</v>
      </c>
      <c r="D619" s="167" t="s">
        <v>12398</v>
      </c>
      <c r="E619" s="168" t="s">
        <v>13170</v>
      </c>
    </row>
    <row r="620" spans="1:5" x14ac:dyDescent="0.2">
      <c r="A620" s="167">
        <v>736</v>
      </c>
      <c r="B620" s="167" t="s">
        <v>585</v>
      </c>
      <c r="C620" s="167" t="s">
        <v>10</v>
      </c>
      <c r="D620" s="167" t="s">
        <v>12398</v>
      </c>
      <c r="E620" s="168" t="s">
        <v>13171</v>
      </c>
    </row>
    <row r="621" spans="1:5" x14ac:dyDescent="0.2">
      <c r="A621" s="167">
        <v>729</v>
      </c>
      <c r="B621" s="167" t="s">
        <v>586</v>
      </c>
      <c r="C621" s="167" t="s">
        <v>10</v>
      </c>
      <c r="D621" s="167" t="s">
        <v>12405</v>
      </c>
      <c r="E621" s="168" t="s">
        <v>13172</v>
      </c>
    </row>
    <row r="622" spans="1:5" x14ac:dyDescent="0.2">
      <c r="A622" s="167">
        <v>39925</v>
      </c>
      <c r="B622" s="167" t="s">
        <v>587</v>
      </c>
      <c r="C622" s="167" t="s">
        <v>10</v>
      </c>
      <c r="D622" s="167" t="s">
        <v>12398</v>
      </c>
      <c r="E622" s="168" t="s">
        <v>13173</v>
      </c>
    </row>
    <row r="623" spans="1:5" x14ac:dyDescent="0.2">
      <c r="A623" s="167">
        <v>731</v>
      </c>
      <c r="B623" s="167" t="s">
        <v>588</v>
      </c>
      <c r="C623" s="167" t="s">
        <v>10</v>
      </c>
      <c r="D623" s="167" t="s">
        <v>12398</v>
      </c>
      <c r="E623" s="168" t="s">
        <v>13174</v>
      </c>
    </row>
    <row r="624" spans="1:5" x14ac:dyDescent="0.2">
      <c r="A624" s="167">
        <v>10575</v>
      </c>
      <c r="B624" s="167" t="s">
        <v>589</v>
      </c>
      <c r="C624" s="167" t="s">
        <v>10</v>
      </c>
      <c r="D624" s="167" t="s">
        <v>12398</v>
      </c>
      <c r="E624" s="168" t="s">
        <v>13175</v>
      </c>
    </row>
    <row r="625" spans="1:5" x14ac:dyDescent="0.2">
      <c r="A625" s="167">
        <v>733</v>
      </c>
      <c r="B625" s="167" t="s">
        <v>590</v>
      </c>
      <c r="C625" s="167" t="s">
        <v>10</v>
      </c>
      <c r="D625" s="167" t="s">
        <v>12398</v>
      </c>
      <c r="E625" s="168" t="s">
        <v>13176</v>
      </c>
    </row>
    <row r="626" spans="1:5" x14ac:dyDescent="0.2">
      <c r="A626" s="167">
        <v>732</v>
      </c>
      <c r="B626" s="167" t="s">
        <v>591</v>
      </c>
      <c r="C626" s="167" t="s">
        <v>10</v>
      </c>
      <c r="D626" s="167" t="s">
        <v>12398</v>
      </c>
      <c r="E626" s="168" t="s">
        <v>13177</v>
      </c>
    </row>
    <row r="627" spans="1:5" x14ac:dyDescent="0.2">
      <c r="A627" s="167">
        <v>737</v>
      </c>
      <c r="B627" s="167" t="s">
        <v>592</v>
      </c>
      <c r="C627" s="167" t="s">
        <v>10</v>
      </c>
      <c r="D627" s="167" t="s">
        <v>12398</v>
      </c>
      <c r="E627" s="168" t="s">
        <v>13178</v>
      </c>
    </row>
    <row r="628" spans="1:5" x14ac:dyDescent="0.2">
      <c r="A628" s="167">
        <v>738</v>
      </c>
      <c r="B628" s="167" t="s">
        <v>593</v>
      </c>
      <c r="C628" s="167" t="s">
        <v>10</v>
      </c>
      <c r="D628" s="167" t="s">
        <v>12398</v>
      </c>
      <c r="E628" s="168" t="s">
        <v>13179</v>
      </c>
    </row>
    <row r="629" spans="1:5" x14ac:dyDescent="0.2">
      <c r="A629" s="167">
        <v>740</v>
      </c>
      <c r="B629" s="167" t="s">
        <v>594</v>
      </c>
      <c r="C629" s="167" t="s">
        <v>10</v>
      </c>
      <c r="D629" s="167" t="s">
        <v>12398</v>
      </c>
      <c r="E629" s="168" t="s">
        <v>13180</v>
      </c>
    </row>
    <row r="630" spans="1:5" x14ac:dyDescent="0.2">
      <c r="A630" s="167">
        <v>734</v>
      </c>
      <c r="B630" s="167" t="s">
        <v>595</v>
      </c>
      <c r="C630" s="167" t="s">
        <v>10</v>
      </c>
      <c r="D630" s="167" t="s">
        <v>12398</v>
      </c>
      <c r="E630" s="168" t="s">
        <v>13181</v>
      </c>
    </row>
    <row r="631" spans="1:5" x14ac:dyDescent="0.2">
      <c r="A631" s="167">
        <v>39008</v>
      </c>
      <c r="B631" s="167" t="s">
        <v>596</v>
      </c>
      <c r="C631" s="167" t="s">
        <v>10</v>
      </c>
      <c r="D631" s="167" t="s">
        <v>12398</v>
      </c>
      <c r="E631" s="168" t="s">
        <v>13182</v>
      </c>
    </row>
    <row r="632" spans="1:5" x14ac:dyDescent="0.2">
      <c r="A632" s="167">
        <v>39009</v>
      </c>
      <c r="B632" s="167" t="s">
        <v>597</v>
      </c>
      <c r="C632" s="167" t="s">
        <v>10</v>
      </c>
      <c r="D632" s="167" t="s">
        <v>12398</v>
      </c>
      <c r="E632" s="168" t="s">
        <v>13183</v>
      </c>
    </row>
    <row r="633" spans="1:5" x14ac:dyDescent="0.2">
      <c r="A633" s="167">
        <v>10587</v>
      </c>
      <c r="B633" s="167" t="s">
        <v>598</v>
      </c>
      <c r="C633" s="167" t="s">
        <v>10</v>
      </c>
      <c r="D633" s="167" t="s">
        <v>12427</v>
      </c>
      <c r="E633" s="168" t="s">
        <v>13184</v>
      </c>
    </row>
    <row r="634" spans="1:5" x14ac:dyDescent="0.2">
      <c r="A634" s="167">
        <v>759</v>
      </c>
      <c r="B634" s="167" t="s">
        <v>599</v>
      </c>
      <c r="C634" s="167" t="s">
        <v>10</v>
      </c>
      <c r="D634" s="167" t="s">
        <v>12427</v>
      </c>
      <c r="E634" s="168" t="s">
        <v>13185</v>
      </c>
    </row>
    <row r="635" spans="1:5" x14ac:dyDescent="0.2">
      <c r="A635" s="167">
        <v>761</v>
      </c>
      <c r="B635" s="167" t="s">
        <v>600</v>
      </c>
      <c r="C635" s="167" t="s">
        <v>10</v>
      </c>
      <c r="D635" s="167" t="s">
        <v>12427</v>
      </c>
      <c r="E635" s="168" t="s">
        <v>13186</v>
      </c>
    </row>
    <row r="636" spans="1:5" x14ac:dyDescent="0.2">
      <c r="A636" s="167">
        <v>750</v>
      </c>
      <c r="B636" s="167" t="s">
        <v>601</v>
      </c>
      <c r="C636" s="167" t="s">
        <v>10</v>
      </c>
      <c r="D636" s="167" t="s">
        <v>12427</v>
      </c>
      <c r="E636" s="168" t="s">
        <v>13187</v>
      </c>
    </row>
    <row r="637" spans="1:5" x14ac:dyDescent="0.2">
      <c r="A637" s="167">
        <v>755</v>
      </c>
      <c r="B637" s="167" t="s">
        <v>602</v>
      </c>
      <c r="C637" s="167" t="s">
        <v>10</v>
      </c>
      <c r="D637" s="167" t="s">
        <v>12427</v>
      </c>
      <c r="E637" s="168" t="s">
        <v>13188</v>
      </c>
    </row>
    <row r="638" spans="1:5" x14ac:dyDescent="0.2">
      <c r="A638" s="167">
        <v>749</v>
      </c>
      <c r="B638" s="167" t="s">
        <v>603</v>
      </c>
      <c r="C638" s="167" t="s">
        <v>10</v>
      </c>
      <c r="D638" s="167" t="s">
        <v>12427</v>
      </c>
      <c r="E638" s="168" t="s">
        <v>13189</v>
      </c>
    </row>
    <row r="639" spans="1:5" x14ac:dyDescent="0.2">
      <c r="A639" s="167">
        <v>756</v>
      </c>
      <c r="B639" s="167" t="s">
        <v>604</v>
      </c>
      <c r="C639" s="167" t="s">
        <v>10</v>
      </c>
      <c r="D639" s="167" t="s">
        <v>12427</v>
      </c>
      <c r="E639" s="168" t="s">
        <v>13190</v>
      </c>
    </row>
    <row r="640" spans="1:5" x14ac:dyDescent="0.2">
      <c r="A640" s="167">
        <v>757</v>
      </c>
      <c r="B640" s="167" t="s">
        <v>605</v>
      </c>
      <c r="C640" s="167" t="s">
        <v>10</v>
      </c>
      <c r="D640" s="167" t="s">
        <v>12427</v>
      </c>
      <c r="E640" s="168" t="s">
        <v>13191</v>
      </c>
    </row>
    <row r="641" spans="1:5" x14ac:dyDescent="0.2">
      <c r="A641" s="167">
        <v>10588</v>
      </c>
      <c r="B641" s="167" t="s">
        <v>606</v>
      </c>
      <c r="C641" s="167" t="s">
        <v>10</v>
      </c>
      <c r="D641" s="167" t="s">
        <v>12427</v>
      </c>
      <c r="E641" s="168" t="s">
        <v>13192</v>
      </c>
    </row>
    <row r="642" spans="1:5" x14ac:dyDescent="0.2">
      <c r="A642" s="167">
        <v>10592</v>
      </c>
      <c r="B642" s="167" t="s">
        <v>607</v>
      </c>
      <c r="C642" s="167" t="s">
        <v>10</v>
      </c>
      <c r="D642" s="167" t="s">
        <v>12427</v>
      </c>
      <c r="E642" s="168" t="s">
        <v>13193</v>
      </c>
    </row>
    <row r="643" spans="1:5" x14ac:dyDescent="0.2">
      <c r="A643" s="167">
        <v>10589</v>
      </c>
      <c r="B643" s="167" t="s">
        <v>608</v>
      </c>
      <c r="C643" s="167" t="s">
        <v>10</v>
      </c>
      <c r="D643" s="167" t="s">
        <v>12427</v>
      </c>
      <c r="E643" s="168" t="s">
        <v>13194</v>
      </c>
    </row>
    <row r="644" spans="1:5" x14ac:dyDescent="0.2">
      <c r="A644" s="167">
        <v>760</v>
      </c>
      <c r="B644" s="167" t="s">
        <v>609</v>
      </c>
      <c r="C644" s="167" t="s">
        <v>10</v>
      </c>
      <c r="D644" s="167" t="s">
        <v>12427</v>
      </c>
      <c r="E644" s="168" t="s">
        <v>13195</v>
      </c>
    </row>
    <row r="645" spans="1:5" x14ac:dyDescent="0.2">
      <c r="A645" s="167">
        <v>751</v>
      </c>
      <c r="B645" s="167" t="s">
        <v>610</v>
      </c>
      <c r="C645" s="167" t="s">
        <v>10</v>
      </c>
      <c r="D645" s="167" t="s">
        <v>12427</v>
      </c>
      <c r="E645" s="168" t="s">
        <v>13196</v>
      </c>
    </row>
    <row r="646" spans="1:5" x14ac:dyDescent="0.2">
      <c r="A646" s="167">
        <v>754</v>
      </c>
      <c r="B646" s="167" t="s">
        <v>611</v>
      </c>
      <c r="C646" s="167" t="s">
        <v>10</v>
      </c>
      <c r="D646" s="167" t="s">
        <v>12427</v>
      </c>
      <c r="E646" s="168" t="s">
        <v>13197</v>
      </c>
    </row>
    <row r="647" spans="1:5" x14ac:dyDescent="0.2">
      <c r="A647" s="167">
        <v>14013</v>
      </c>
      <c r="B647" s="167" t="s">
        <v>13198</v>
      </c>
      <c r="C647" s="167" t="s">
        <v>10</v>
      </c>
      <c r="D647" s="167" t="s">
        <v>12398</v>
      </c>
      <c r="E647" s="168" t="s">
        <v>13199</v>
      </c>
    </row>
    <row r="648" spans="1:5" x14ac:dyDescent="0.2">
      <c r="A648" s="167">
        <v>39917</v>
      </c>
      <c r="B648" s="167" t="s">
        <v>613</v>
      </c>
      <c r="C648" s="167" t="s">
        <v>10</v>
      </c>
      <c r="D648" s="167" t="s">
        <v>12398</v>
      </c>
      <c r="E648" s="168" t="s">
        <v>13200</v>
      </c>
    </row>
    <row r="649" spans="1:5" x14ac:dyDescent="0.2">
      <c r="A649" s="167">
        <v>5081</v>
      </c>
      <c r="B649" s="167" t="s">
        <v>13201</v>
      </c>
      <c r="C649" s="167" t="s">
        <v>463</v>
      </c>
      <c r="D649" s="167" t="s">
        <v>12398</v>
      </c>
      <c r="E649" s="168" t="s">
        <v>13202</v>
      </c>
    </row>
    <row r="650" spans="1:5" x14ac:dyDescent="0.2">
      <c r="A650" s="167">
        <v>38167</v>
      </c>
      <c r="B650" s="167" t="s">
        <v>13203</v>
      </c>
      <c r="C650" s="167" t="s">
        <v>463</v>
      </c>
      <c r="D650" s="167" t="s">
        <v>12398</v>
      </c>
      <c r="E650" s="168" t="s">
        <v>13204</v>
      </c>
    </row>
    <row r="651" spans="1:5" x14ac:dyDescent="0.2">
      <c r="A651" s="167">
        <v>36145</v>
      </c>
      <c r="B651" s="167" t="s">
        <v>615</v>
      </c>
      <c r="C651" s="167" t="s">
        <v>463</v>
      </c>
      <c r="D651" s="167" t="s">
        <v>12398</v>
      </c>
      <c r="E651" s="168" t="s">
        <v>13205</v>
      </c>
    </row>
    <row r="652" spans="1:5" x14ac:dyDescent="0.2">
      <c r="A652" s="167">
        <v>12893</v>
      </c>
      <c r="B652" s="167" t="s">
        <v>616</v>
      </c>
      <c r="C652" s="167" t="s">
        <v>463</v>
      </c>
      <c r="D652" s="167" t="s">
        <v>12398</v>
      </c>
      <c r="E652" s="168" t="s">
        <v>13206</v>
      </c>
    </row>
    <row r="653" spans="1:5" x14ac:dyDescent="0.2">
      <c r="A653" s="167">
        <v>11685</v>
      </c>
      <c r="B653" s="167" t="s">
        <v>617</v>
      </c>
      <c r="C653" s="167" t="s">
        <v>10</v>
      </c>
      <c r="D653" s="167" t="s">
        <v>12398</v>
      </c>
      <c r="E653" s="168" t="s">
        <v>13207</v>
      </c>
    </row>
    <row r="654" spans="1:5" x14ac:dyDescent="0.2">
      <c r="A654" s="167">
        <v>11679</v>
      </c>
      <c r="B654" s="167" t="s">
        <v>13208</v>
      </c>
      <c r="C654" s="167" t="s">
        <v>10</v>
      </c>
      <c r="D654" s="167" t="s">
        <v>12398</v>
      </c>
      <c r="E654" s="168" t="s">
        <v>13209</v>
      </c>
    </row>
    <row r="655" spans="1:5" x14ac:dyDescent="0.2">
      <c r="A655" s="167">
        <v>11680</v>
      </c>
      <c r="B655" s="167" t="s">
        <v>618</v>
      </c>
      <c r="C655" s="167" t="s">
        <v>10</v>
      </c>
      <c r="D655" s="167" t="s">
        <v>12398</v>
      </c>
      <c r="E655" s="168" t="s">
        <v>13210</v>
      </c>
    </row>
    <row r="656" spans="1:5" x14ac:dyDescent="0.2">
      <c r="A656" s="167">
        <v>2512</v>
      </c>
      <c r="B656" s="167" t="s">
        <v>620</v>
      </c>
      <c r="C656" s="167" t="s">
        <v>10</v>
      </c>
      <c r="D656" s="167" t="s">
        <v>12427</v>
      </c>
      <c r="E656" s="168" t="s">
        <v>12569</v>
      </c>
    </row>
    <row r="657" spans="1:5" x14ac:dyDescent="0.2">
      <c r="A657" s="167">
        <v>4374</v>
      </c>
      <c r="B657" s="167" t="s">
        <v>621</v>
      </c>
      <c r="C657" s="167" t="s">
        <v>10</v>
      </c>
      <c r="D657" s="167" t="s">
        <v>12398</v>
      </c>
      <c r="E657" s="168" t="s">
        <v>13211</v>
      </c>
    </row>
    <row r="658" spans="1:5" x14ac:dyDescent="0.2">
      <c r="A658" s="167">
        <v>7568</v>
      </c>
      <c r="B658" s="167" t="s">
        <v>622</v>
      </c>
      <c r="C658" s="167" t="s">
        <v>10</v>
      </c>
      <c r="D658" s="167" t="s">
        <v>12398</v>
      </c>
      <c r="E658" s="168" t="s">
        <v>13212</v>
      </c>
    </row>
    <row r="659" spans="1:5" x14ac:dyDescent="0.2">
      <c r="A659" s="167">
        <v>7584</v>
      </c>
      <c r="B659" s="167" t="s">
        <v>623</v>
      </c>
      <c r="C659" s="167" t="s">
        <v>10</v>
      </c>
      <c r="D659" s="167" t="s">
        <v>12398</v>
      </c>
      <c r="E659" s="168" t="s">
        <v>12770</v>
      </c>
    </row>
    <row r="660" spans="1:5" x14ac:dyDescent="0.2">
      <c r="A660" s="167">
        <v>11945</v>
      </c>
      <c r="B660" s="167" t="s">
        <v>624</v>
      </c>
      <c r="C660" s="167" t="s">
        <v>10</v>
      </c>
      <c r="D660" s="167" t="s">
        <v>12398</v>
      </c>
      <c r="E660" s="168" t="s">
        <v>13213</v>
      </c>
    </row>
    <row r="661" spans="1:5" x14ac:dyDescent="0.2">
      <c r="A661" s="167">
        <v>11946</v>
      </c>
      <c r="B661" s="167" t="s">
        <v>625</v>
      </c>
      <c r="C661" s="167" t="s">
        <v>10</v>
      </c>
      <c r="D661" s="167" t="s">
        <v>12398</v>
      </c>
      <c r="E661" s="168" t="s">
        <v>13213</v>
      </c>
    </row>
    <row r="662" spans="1:5" x14ac:dyDescent="0.2">
      <c r="A662" s="167">
        <v>4375</v>
      </c>
      <c r="B662" s="167" t="s">
        <v>626</v>
      </c>
      <c r="C662" s="167" t="s">
        <v>10</v>
      </c>
      <c r="D662" s="167" t="s">
        <v>12405</v>
      </c>
      <c r="E662" s="168" t="s">
        <v>13214</v>
      </c>
    </row>
    <row r="663" spans="1:5" x14ac:dyDescent="0.2">
      <c r="A663" s="167">
        <v>11950</v>
      </c>
      <c r="B663" s="167" t="s">
        <v>627</v>
      </c>
      <c r="C663" s="167" t="s">
        <v>10</v>
      </c>
      <c r="D663" s="167" t="s">
        <v>12398</v>
      </c>
      <c r="E663" s="168" t="s">
        <v>13215</v>
      </c>
    </row>
    <row r="664" spans="1:5" x14ac:dyDescent="0.2">
      <c r="A664" s="167">
        <v>4376</v>
      </c>
      <c r="B664" s="167" t="s">
        <v>628</v>
      </c>
      <c r="C664" s="167" t="s">
        <v>10</v>
      </c>
      <c r="D664" s="167" t="s">
        <v>12398</v>
      </c>
      <c r="E664" s="168" t="s">
        <v>13216</v>
      </c>
    </row>
    <row r="665" spans="1:5" x14ac:dyDescent="0.2">
      <c r="A665" s="167">
        <v>7583</v>
      </c>
      <c r="B665" s="167" t="s">
        <v>629</v>
      </c>
      <c r="C665" s="167" t="s">
        <v>10</v>
      </c>
      <c r="D665" s="167" t="s">
        <v>12398</v>
      </c>
      <c r="E665" s="168" t="s">
        <v>13217</v>
      </c>
    </row>
    <row r="666" spans="1:5" x14ac:dyDescent="0.2">
      <c r="A666" s="167">
        <v>4350</v>
      </c>
      <c r="B666" s="167" t="s">
        <v>630</v>
      </c>
      <c r="C666" s="167" t="s">
        <v>10</v>
      </c>
      <c r="D666" s="167" t="s">
        <v>12427</v>
      </c>
      <c r="E666" s="168" t="s">
        <v>13218</v>
      </c>
    </row>
    <row r="667" spans="1:5" x14ac:dyDescent="0.2">
      <c r="A667" s="167">
        <v>39886</v>
      </c>
      <c r="B667" s="167" t="s">
        <v>631</v>
      </c>
      <c r="C667" s="167" t="s">
        <v>10</v>
      </c>
      <c r="D667" s="167" t="s">
        <v>12427</v>
      </c>
      <c r="E667" s="168" t="s">
        <v>13219</v>
      </c>
    </row>
    <row r="668" spans="1:5" x14ac:dyDescent="0.2">
      <c r="A668" s="167">
        <v>39887</v>
      </c>
      <c r="B668" s="167" t="s">
        <v>632</v>
      </c>
      <c r="C668" s="167" t="s">
        <v>10</v>
      </c>
      <c r="D668" s="167" t="s">
        <v>12427</v>
      </c>
      <c r="E668" s="168" t="s">
        <v>13220</v>
      </c>
    </row>
    <row r="669" spans="1:5" x14ac:dyDescent="0.2">
      <c r="A669" s="167">
        <v>39888</v>
      </c>
      <c r="B669" s="167" t="s">
        <v>633</v>
      </c>
      <c r="C669" s="167" t="s">
        <v>10</v>
      </c>
      <c r="D669" s="167" t="s">
        <v>12427</v>
      </c>
      <c r="E669" s="168" t="s">
        <v>13221</v>
      </c>
    </row>
    <row r="670" spans="1:5" x14ac:dyDescent="0.2">
      <c r="A670" s="167">
        <v>39890</v>
      </c>
      <c r="B670" s="167" t="s">
        <v>634</v>
      </c>
      <c r="C670" s="167" t="s">
        <v>10</v>
      </c>
      <c r="D670" s="167" t="s">
        <v>12427</v>
      </c>
      <c r="E670" s="168" t="s">
        <v>13222</v>
      </c>
    </row>
    <row r="671" spans="1:5" x14ac:dyDescent="0.2">
      <c r="A671" s="167">
        <v>39891</v>
      </c>
      <c r="B671" s="167" t="s">
        <v>635</v>
      </c>
      <c r="C671" s="167" t="s">
        <v>10</v>
      </c>
      <c r="D671" s="167" t="s">
        <v>12427</v>
      </c>
      <c r="E671" s="168" t="s">
        <v>13223</v>
      </c>
    </row>
    <row r="672" spans="1:5" x14ac:dyDescent="0.2">
      <c r="A672" s="167">
        <v>39892</v>
      </c>
      <c r="B672" s="167" t="s">
        <v>636</v>
      </c>
      <c r="C672" s="167" t="s">
        <v>10</v>
      </c>
      <c r="D672" s="167" t="s">
        <v>12427</v>
      </c>
      <c r="E672" s="168" t="s">
        <v>13224</v>
      </c>
    </row>
    <row r="673" spans="1:5" x14ac:dyDescent="0.2">
      <c r="A673" s="167">
        <v>790</v>
      </c>
      <c r="B673" s="167" t="s">
        <v>637</v>
      </c>
      <c r="C673" s="167" t="s">
        <v>10</v>
      </c>
      <c r="D673" s="167" t="s">
        <v>12398</v>
      </c>
      <c r="E673" s="168" t="s">
        <v>13225</v>
      </c>
    </row>
    <row r="674" spans="1:5" x14ac:dyDescent="0.2">
      <c r="A674" s="167">
        <v>766</v>
      </c>
      <c r="B674" s="167" t="s">
        <v>638</v>
      </c>
      <c r="C674" s="167" t="s">
        <v>10</v>
      </c>
      <c r="D674" s="167" t="s">
        <v>12398</v>
      </c>
      <c r="E674" s="168" t="s">
        <v>13225</v>
      </c>
    </row>
    <row r="675" spans="1:5" x14ac:dyDescent="0.2">
      <c r="A675" s="167">
        <v>791</v>
      </c>
      <c r="B675" s="167" t="s">
        <v>639</v>
      </c>
      <c r="C675" s="167" t="s">
        <v>10</v>
      </c>
      <c r="D675" s="167" t="s">
        <v>12398</v>
      </c>
      <c r="E675" s="168" t="s">
        <v>13225</v>
      </c>
    </row>
    <row r="676" spans="1:5" x14ac:dyDescent="0.2">
      <c r="A676" s="167">
        <v>767</v>
      </c>
      <c r="B676" s="167" t="s">
        <v>640</v>
      </c>
      <c r="C676" s="167" t="s">
        <v>10</v>
      </c>
      <c r="D676" s="167" t="s">
        <v>12398</v>
      </c>
      <c r="E676" s="168" t="s">
        <v>13225</v>
      </c>
    </row>
    <row r="677" spans="1:5" x14ac:dyDescent="0.2">
      <c r="A677" s="167">
        <v>768</v>
      </c>
      <c r="B677" s="167" t="s">
        <v>641</v>
      </c>
      <c r="C677" s="167" t="s">
        <v>10</v>
      </c>
      <c r="D677" s="167" t="s">
        <v>12398</v>
      </c>
      <c r="E677" s="168" t="s">
        <v>13226</v>
      </c>
    </row>
    <row r="678" spans="1:5" x14ac:dyDescent="0.2">
      <c r="A678" s="167">
        <v>789</v>
      </c>
      <c r="B678" s="167" t="s">
        <v>642</v>
      </c>
      <c r="C678" s="167" t="s">
        <v>10</v>
      </c>
      <c r="D678" s="167" t="s">
        <v>12398</v>
      </c>
      <c r="E678" s="168" t="s">
        <v>13227</v>
      </c>
    </row>
    <row r="679" spans="1:5" x14ac:dyDescent="0.2">
      <c r="A679" s="167">
        <v>769</v>
      </c>
      <c r="B679" s="167" t="s">
        <v>643</v>
      </c>
      <c r="C679" s="167" t="s">
        <v>10</v>
      </c>
      <c r="D679" s="167" t="s">
        <v>12398</v>
      </c>
      <c r="E679" s="168" t="s">
        <v>13226</v>
      </c>
    </row>
    <row r="680" spans="1:5" x14ac:dyDescent="0.2">
      <c r="A680" s="167">
        <v>770</v>
      </c>
      <c r="B680" s="167" t="s">
        <v>644</v>
      </c>
      <c r="C680" s="167" t="s">
        <v>10</v>
      </c>
      <c r="D680" s="167" t="s">
        <v>12398</v>
      </c>
      <c r="E680" s="168" t="s">
        <v>13228</v>
      </c>
    </row>
    <row r="681" spans="1:5" x14ac:dyDescent="0.2">
      <c r="A681" s="167">
        <v>12394</v>
      </c>
      <c r="B681" s="167" t="s">
        <v>645</v>
      </c>
      <c r="C681" s="167" t="s">
        <v>10</v>
      </c>
      <c r="D681" s="167" t="s">
        <v>12398</v>
      </c>
      <c r="E681" s="168" t="s">
        <v>13228</v>
      </c>
    </row>
    <row r="682" spans="1:5" x14ac:dyDescent="0.2">
      <c r="A682" s="167">
        <v>764</v>
      </c>
      <c r="B682" s="167" t="s">
        <v>646</v>
      </c>
      <c r="C682" s="167" t="s">
        <v>10</v>
      </c>
      <c r="D682" s="167" t="s">
        <v>12405</v>
      </c>
      <c r="E682" s="168" t="s">
        <v>12562</v>
      </c>
    </row>
    <row r="683" spans="1:5" x14ac:dyDescent="0.2">
      <c r="A683" s="167">
        <v>765</v>
      </c>
      <c r="B683" s="167" t="s">
        <v>647</v>
      </c>
      <c r="C683" s="167" t="s">
        <v>10</v>
      </c>
      <c r="D683" s="167" t="s">
        <v>12398</v>
      </c>
      <c r="E683" s="168" t="s">
        <v>12562</v>
      </c>
    </row>
    <row r="684" spans="1:5" x14ac:dyDescent="0.2">
      <c r="A684" s="167">
        <v>787</v>
      </c>
      <c r="B684" s="167" t="s">
        <v>648</v>
      </c>
      <c r="C684" s="167" t="s">
        <v>10</v>
      </c>
      <c r="D684" s="167" t="s">
        <v>12398</v>
      </c>
      <c r="E684" s="168" t="s">
        <v>13229</v>
      </c>
    </row>
    <row r="685" spans="1:5" x14ac:dyDescent="0.2">
      <c r="A685" s="167">
        <v>774</v>
      </c>
      <c r="B685" s="167" t="s">
        <v>649</v>
      </c>
      <c r="C685" s="167" t="s">
        <v>10</v>
      </c>
      <c r="D685" s="167" t="s">
        <v>12398</v>
      </c>
      <c r="E685" s="168" t="s">
        <v>13229</v>
      </c>
    </row>
    <row r="686" spans="1:5" x14ac:dyDescent="0.2">
      <c r="A686" s="167">
        <v>773</v>
      </c>
      <c r="B686" s="167" t="s">
        <v>650</v>
      </c>
      <c r="C686" s="167" t="s">
        <v>10</v>
      </c>
      <c r="D686" s="167" t="s">
        <v>12398</v>
      </c>
      <c r="E686" s="168" t="s">
        <v>13229</v>
      </c>
    </row>
    <row r="687" spans="1:5" x14ac:dyDescent="0.2">
      <c r="A687" s="167">
        <v>775</v>
      </c>
      <c r="B687" s="167" t="s">
        <v>651</v>
      </c>
      <c r="C687" s="167" t="s">
        <v>10</v>
      </c>
      <c r="D687" s="167" t="s">
        <v>12398</v>
      </c>
      <c r="E687" s="168" t="s">
        <v>13229</v>
      </c>
    </row>
    <row r="688" spans="1:5" x14ac:dyDescent="0.2">
      <c r="A688" s="167">
        <v>788</v>
      </c>
      <c r="B688" s="167" t="s">
        <v>652</v>
      </c>
      <c r="C688" s="167" t="s">
        <v>10</v>
      </c>
      <c r="D688" s="167" t="s">
        <v>12398</v>
      </c>
      <c r="E688" s="168" t="s">
        <v>13230</v>
      </c>
    </row>
    <row r="689" spans="1:5" x14ac:dyDescent="0.2">
      <c r="A689" s="167">
        <v>772</v>
      </c>
      <c r="B689" s="167" t="s">
        <v>653</v>
      </c>
      <c r="C689" s="167" t="s">
        <v>10</v>
      </c>
      <c r="D689" s="167" t="s">
        <v>12398</v>
      </c>
      <c r="E689" s="168" t="s">
        <v>13230</v>
      </c>
    </row>
    <row r="690" spans="1:5" x14ac:dyDescent="0.2">
      <c r="A690" s="167">
        <v>771</v>
      </c>
      <c r="B690" s="167" t="s">
        <v>654</v>
      </c>
      <c r="C690" s="167" t="s">
        <v>10</v>
      </c>
      <c r="D690" s="167" t="s">
        <v>12398</v>
      </c>
      <c r="E690" s="168" t="s">
        <v>13230</v>
      </c>
    </row>
    <row r="691" spans="1:5" x14ac:dyDescent="0.2">
      <c r="A691" s="167">
        <v>779</v>
      </c>
      <c r="B691" s="167" t="s">
        <v>655</v>
      </c>
      <c r="C691" s="167" t="s">
        <v>10</v>
      </c>
      <c r="D691" s="167" t="s">
        <v>12398</v>
      </c>
      <c r="E691" s="168" t="s">
        <v>13231</v>
      </c>
    </row>
    <row r="692" spans="1:5" x14ac:dyDescent="0.2">
      <c r="A692" s="167">
        <v>776</v>
      </c>
      <c r="B692" s="167" t="s">
        <v>656</v>
      </c>
      <c r="C692" s="167" t="s">
        <v>10</v>
      </c>
      <c r="D692" s="167" t="s">
        <v>12398</v>
      </c>
      <c r="E692" s="168" t="s">
        <v>13232</v>
      </c>
    </row>
    <row r="693" spans="1:5" x14ac:dyDescent="0.2">
      <c r="A693" s="167">
        <v>777</v>
      </c>
      <c r="B693" s="167" t="s">
        <v>657</v>
      </c>
      <c r="C693" s="167" t="s">
        <v>10</v>
      </c>
      <c r="D693" s="167" t="s">
        <v>12398</v>
      </c>
      <c r="E693" s="168" t="s">
        <v>13233</v>
      </c>
    </row>
    <row r="694" spans="1:5" x14ac:dyDescent="0.2">
      <c r="A694" s="167">
        <v>780</v>
      </c>
      <c r="B694" s="167" t="s">
        <v>658</v>
      </c>
      <c r="C694" s="167" t="s">
        <v>10</v>
      </c>
      <c r="D694" s="167" t="s">
        <v>12398</v>
      </c>
      <c r="E694" s="168" t="s">
        <v>13234</v>
      </c>
    </row>
    <row r="695" spans="1:5" x14ac:dyDescent="0.2">
      <c r="A695" s="167">
        <v>778</v>
      </c>
      <c r="B695" s="167" t="s">
        <v>659</v>
      </c>
      <c r="C695" s="167" t="s">
        <v>10</v>
      </c>
      <c r="D695" s="167" t="s">
        <v>12398</v>
      </c>
      <c r="E695" s="168" t="s">
        <v>13232</v>
      </c>
    </row>
    <row r="696" spans="1:5" x14ac:dyDescent="0.2">
      <c r="A696" s="167">
        <v>781</v>
      </c>
      <c r="B696" s="167" t="s">
        <v>660</v>
      </c>
      <c r="C696" s="167" t="s">
        <v>10</v>
      </c>
      <c r="D696" s="167" t="s">
        <v>12398</v>
      </c>
      <c r="E696" s="168" t="s">
        <v>13235</v>
      </c>
    </row>
    <row r="697" spans="1:5" x14ac:dyDescent="0.2">
      <c r="A697" s="167">
        <v>786</v>
      </c>
      <c r="B697" s="167" t="s">
        <v>661</v>
      </c>
      <c r="C697" s="167" t="s">
        <v>10</v>
      </c>
      <c r="D697" s="167" t="s">
        <v>12398</v>
      </c>
      <c r="E697" s="168" t="s">
        <v>13235</v>
      </c>
    </row>
    <row r="698" spans="1:5" x14ac:dyDescent="0.2">
      <c r="A698" s="167">
        <v>782</v>
      </c>
      <c r="B698" s="167" t="s">
        <v>662</v>
      </c>
      <c r="C698" s="167" t="s">
        <v>10</v>
      </c>
      <c r="D698" s="167" t="s">
        <v>12398</v>
      </c>
      <c r="E698" s="168" t="s">
        <v>13235</v>
      </c>
    </row>
    <row r="699" spans="1:5" x14ac:dyDescent="0.2">
      <c r="A699" s="167">
        <v>783</v>
      </c>
      <c r="B699" s="167" t="s">
        <v>663</v>
      </c>
      <c r="C699" s="167" t="s">
        <v>10</v>
      </c>
      <c r="D699" s="167" t="s">
        <v>12398</v>
      </c>
      <c r="E699" s="168" t="s">
        <v>13236</v>
      </c>
    </row>
    <row r="700" spans="1:5" x14ac:dyDescent="0.2">
      <c r="A700" s="167">
        <v>785</v>
      </c>
      <c r="B700" s="167" t="s">
        <v>664</v>
      </c>
      <c r="C700" s="167" t="s">
        <v>10</v>
      </c>
      <c r="D700" s="167" t="s">
        <v>12398</v>
      </c>
      <c r="E700" s="168" t="s">
        <v>13237</v>
      </c>
    </row>
    <row r="701" spans="1:5" x14ac:dyDescent="0.2">
      <c r="A701" s="167">
        <v>784</v>
      </c>
      <c r="B701" s="167" t="s">
        <v>665</v>
      </c>
      <c r="C701" s="167" t="s">
        <v>10</v>
      </c>
      <c r="D701" s="167" t="s">
        <v>12398</v>
      </c>
      <c r="E701" s="168" t="s">
        <v>13238</v>
      </c>
    </row>
    <row r="702" spans="1:5" x14ac:dyDescent="0.2">
      <c r="A702" s="167">
        <v>831</v>
      </c>
      <c r="B702" s="167" t="s">
        <v>666</v>
      </c>
      <c r="C702" s="167" t="s">
        <v>10</v>
      </c>
      <c r="D702" s="167" t="s">
        <v>12398</v>
      </c>
      <c r="E702" s="168" t="s">
        <v>12491</v>
      </c>
    </row>
    <row r="703" spans="1:5" x14ac:dyDescent="0.2">
      <c r="A703" s="167">
        <v>828</v>
      </c>
      <c r="B703" s="167" t="s">
        <v>667</v>
      </c>
      <c r="C703" s="167" t="s">
        <v>10</v>
      </c>
      <c r="D703" s="167" t="s">
        <v>12398</v>
      </c>
      <c r="E703" s="168" t="s">
        <v>13239</v>
      </c>
    </row>
    <row r="704" spans="1:5" x14ac:dyDescent="0.2">
      <c r="A704" s="167">
        <v>829</v>
      </c>
      <c r="B704" s="167" t="s">
        <v>668</v>
      </c>
      <c r="C704" s="167" t="s">
        <v>10</v>
      </c>
      <c r="D704" s="167" t="s">
        <v>12398</v>
      </c>
      <c r="E704" s="168" t="s">
        <v>13240</v>
      </c>
    </row>
    <row r="705" spans="1:5" x14ac:dyDescent="0.2">
      <c r="A705" s="167">
        <v>812</v>
      </c>
      <c r="B705" s="167" t="s">
        <v>669</v>
      </c>
      <c r="C705" s="167" t="s">
        <v>10</v>
      </c>
      <c r="D705" s="167" t="s">
        <v>12398</v>
      </c>
      <c r="E705" s="168" t="s">
        <v>13241</v>
      </c>
    </row>
    <row r="706" spans="1:5" x14ac:dyDescent="0.2">
      <c r="A706" s="167">
        <v>819</v>
      </c>
      <c r="B706" s="167" t="s">
        <v>670</v>
      </c>
      <c r="C706" s="167" t="s">
        <v>10</v>
      </c>
      <c r="D706" s="167" t="s">
        <v>12398</v>
      </c>
      <c r="E706" s="168" t="s">
        <v>12681</v>
      </c>
    </row>
    <row r="707" spans="1:5" x14ac:dyDescent="0.2">
      <c r="A707" s="167">
        <v>818</v>
      </c>
      <c r="B707" s="167" t="s">
        <v>671</v>
      </c>
      <c r="C707" s="167" t="s">
        <v>10</v>
      </c>
      <c r="D707" s="167" t="s">
        <v>12398</v>
      </c>
      <c r="E707" s="168" t="s">
        <v>13242</v>
      </c>
    </row>
    <row r="708" spans="1:5" x14ac:dyDescent="0.2">
      <c r="A708" s="167">
        <v>823</v>
      </c>
      <c r="B708" s="167" t="s">
        <v>672</v>
      </c>
      <c r="C708" s="167" t="s">
        <v>10</v>
      </c>
      <c r="D708" s="167" t="s">
        <v>12398</v>
      </c>
      <c r="E708" s="168" t="s">
        <v>13243</v>
      </c>
    </row>
    <row r="709" spans="1:5" x14ac:dyDescent="0.2">
      <c r="A709" s="167">
        <v>830</v>
      </c>
      <c r="B709" s="167" t="s">
        <v>673</v>
      </c>
      <c r="C709" s="167" t="s">
        <v>10</v>
      </c>
      <c r="D709" s="167" t="s">
        <v>12398</v>
      </c>
      <c r="E709" s="168" t="s">
        <v>13244</v>
      </c>
    </row>
    <row r="710" spans="1:5" x14ac:dyDescent="0.2">
      <c r="A710" s="167">
        <v>826</v>
      </c>
      <c r="B710" s="167" t="s">
        <v>674</v>
      </c>
      <c r="C710" s="167" t="s">
        <v>10</v>
      </c>
      <c r="D710" s="167" t="s">
        <v>12398</v>
      </c>
      <c r="E710" s="168" t="s">
        <v>13245</v>
      </c>
    </row>
    <row r="711" spans="1:5" x14ac:dyDescent="0.2">
      <c r="A711" s="167">
        <v>827</v>
      </c>
      <c r="B711" s="167" t="s">
        <v>675</v>
      </c>
      <c r="C711" s="167" t="s">
        <v>10</v>
      </c>
      <c r="D711" s="167" t="s">
        <v>12398</v>
      </c>
      <c r="E711" s="168" t="s">
        <v>13246</v>
      </c>
    </row>
    <row r="712" spans="1:5" x14ac:dyDescent="0.2">
      <c r="A712" s="167">
        <v>832</v>
      </c>
      <c r="B712" s="167" t="s">
        <v>676</v>
      </c>
      <c r="C712" s="167" t="s">
        <v>10</v>
      </c>
      <c r="D712" s="167" t="s">
        <v>12398</v>
      </c>
      <c r="E712" s="168" t="s">
        <v>13247</v>
      </c>
    </row>
    <row r="713" spans="1:5" x14ac:dyDescent="0.2">
      <c r="A713" s="167">
        <v>833</v>
      </c>
      <c r="B713" s="167" t="s">
        <v>677</v>
      </c>
      <c r="C713" s="167" t="s">
        <v>10</v>
      </c>
      <c r="D713" s="167" t="s">
        <v>12398</v>
      </c>
      <c r="E713" s="168" t="s">
        <v>12583</v>
      </c>
    </row>
    <row r="714" spans="1:5" x14ac:dyDescent="0.2">
      <c r="A714" s="167">
        <v>834</v>
      </c>
      <c r="B714" s="167" t="s">
        <v>678</v>
      </c>
      <c r="C714" s="167" t="s">
        <v>10</v>
      </c>
      <c r="D714" s="167" t="s">
        <v>12398</v>
      </c>
      <c r="E714" s="168" t="s">
        <v>13248</v>
      </c>
    </row>
    <row r="715" spans="1:5" x14ac:dyDescent="0.2">
      <c r="A715" s="167">
        <v>825</v>
      </c>
      <c r="B715" s="167" t="s">
        <v>679</v>
      </c>
      <c r="C715" s="167" t="s">
        <v>10</v>
      </c>
      <c r="D715" s="167" t="s">
        <v>12398</v>
      </c>
      <c r="E715" s="168" t="s">
        <v>13249</v>
      </c>
    </row>
    <row r="716" spans="1:5" x14ac:dyDescent="0.2">
      <c r="A716" s="167">
        <v>813</v>
      </c>
      <c r="B716" s="167" t="s">
        <v>680</v>
      </c>
      <c r="C716" s="167" t="s">
        <v>10</v>
      </c>
      <c r="D716" s="167" t="s">
        <v>12398</v>
      </c>
      <c r="E716" s="168" t="s">
        <v>13250</v>
      </c>
    </row>
    <row r="717" spans="1:5" x14ac:dyDescent="0.2">
      <c r="A717" s="167">
        <v>820</v>
      </c>
      <c r="B717" s="167" t="s">
        <v>681</v>
      </c>
      <c r="C717" s="167" t="s">
        <v>10</v>
      </c>
      <c r="D717" s="167" t="s">
        <v>12398</v>
      </c>
      <c r="E717" s="168" t="s">
        <v>13251</v>
      </c>
    </row>
    <row r="718" spans="1:5" x14ac:dyDescent="0.2">
      <c r="A718" s="167">
        <v>816</v>
      </c>
      <c r="B718" s="167" t="s">
        <v>682</v>
      </c>
      <c r="C718" s="167" t="s">
        <v>10</v>
      </c>
      <c r="D718" s="167" t="s">
        <v>12398</v>
      </c>
      <c r="E718" s="168" t="s">
        <v>13252</v>
      </c>
    </row>
    <row r="719" spans="1:5" x14ac:dyDescent="0.2">
      <c r="A719" s="167">
        <v>814</v>
      </c>
      <c r="B719" s="167" t="s">
        <v>683</v>
      </c>
      <c r="C719" s="167" t="s">
        <v>10</v>
      </c>
      <c r="D719" s="167" t="s">
        <v>12398</v>
      </c>
      <c r="E719" s="168" t="s">
        <v>12616</v>
      </c>
    </row>
    <row r="720" spans="1:5" x14ac:dyDescent="0.2">
      <c r="A720" s="167">
        <v>815</v>
      </c>
      <c r="B720" s="167" t="s">
        <v>684</v>
      </c>
      <c r="C720" s="167" t="s">
        <v>10</v>
      </c>
      <c r="D720" s="167" t="s">
        <v>12398</v>
      </c>
      <c r="E720" s="168" t="s">
        <v>13253</v>
      </c>
    </row>
    <row r="721" spans="1:5" x14ac:dyDescent="0.2">
      <c r="A721" s="167">
        <v>822</v>
      </c>
      <c r="B721" s="167" t="s">
        <v>685</v>
      </c>
      <c r="C721" s="167" t="s">
        <v>10</v>
      </c>
      <c r="D721" s="167" t="s">
        <v>12398</v>
      </c>
      <c r="E721" s="168" t="s">
        <v>13254</v>
      </c>
    </row>
    <row r="722" spans="1:5" x14ac:dyDescent="0.2">
      <c r="A722" s="167">
        <v>821</v>
      </c>
      <c r="B722" s="167" t="s">
        <v>686</v>
      </c>
      <c r="C722" s="167" t="s">
        <v>10</v>
      </c>
      <c r="D722" s="167" t="s">
        <v>12398</v>
      </c>
      <c r="E722" s="168" t="s">
        <v>12494</v>
      </c>
    </row>
    <row r="723" spans="1:5" x14ac:dyDescent="0.2">
      <c r="A723" s="167">
        <v>817</v>
      </c>
      <c r="B723" s="167" t="s">
        <v>687</v>
      </c>
      <c r="C723" s="167" t="s">
        <v>10</v>
      </c>
      <c r="D723" s="167" t="s">
        <v>12398</v>
      </c>
      <c r="E723" s="168" t="s">
        <v>13255</v>
      </c>
    </row>
    <row r="724" spans="1:5" x14ac:dyDescent="0.2">
      <c r="A724" s="167">
        <v>20086</v>
      </c>
      <c r="B724" s="167" t="s">
        <v>688</v>
      </c>
      <c r="C724" s="167" t="s">
        <v>10</v>
      </c>
      <c r="D724" s="167" t="s">
        <v>12398</v>
      </c>
      <c r="E724" s="168" t="s">
        <v>13256</v>
      </c>
    </row>
    <row r="725" spans="1:5" x14ac:dyDescent="0.2">
      <c r="A725" s="167">
        <v>39191</v>
      </c>
      <c r="B725" s="167" t="s">
        <v>689</v>
      </c>
      <c r="C725" s="167" t="s">
        <v>10</v>
      </c>
      <c r="D725" s="167" t="s">
        <v>12398</v>
      </c>
      <c r="E725" s="168" t="s">
        <v>13257</v>
      </c>
    </row>
    <row r="726" spans="1:5" x14ac:dyDescent="0.2">
      <c r="A726" s="167">
        <v>39190</v>
      </c>
      <c r="B726" s="167" t="s">
        <v>690</v>
      </c>
      <c r="C726" s="167" t="s">
        <v>10</v>
      </c>
      <c r="D726" s="167" t="s">
        <v>12398</v>
      </c>
      <c r="E726" s="168" t="s">
        <v>13258</v>
      </c>
    </row>
    <row r="727" spans="1:5" x14ac:dyDescent="0.2">
      <c r="A727" s="167">
        <v>39189</v>
      </c>
      <c r="B727" s="167" t="s">
        <v>691</v>
      </c>
      <c r="C727" s="167" t="s">
        <v>10</v>
      </c>
      <c r="D727" s="167" t="s">
        <v>12398</v>
      </c>
      <c r="E727" s="168" t="s">
        <v>13259</v>
      </c>
    </row>
    <row r="728" spans="1:5" x14ac:dyDescent="0.2">
      <c r="A728" s="167">
        <v>39186</v>
      </c>
      <c r="B728" s="167" t="s">
        <v>692</v>
      </c>
      <c r="C728" s="167" t="s">
        <v>10</v>
      </c>
      <c r="D728" s="167" t="s">
        <v>12398</v>
      </c>
      <c r="E728" s="168" t="s">
        <v>13260</v>
      </c>
    </row>
    <row r="729" spans="1:5" x14ac:dyDescent="0.2">
      <c r="A729" s="167">
        <v>39188</v>
      </c>
      <c r="B729" s="167" t="s">
        <v>693</v>
      </c>
      <c r="C729" s="167" t="s">
        <v>10</v>
      </c>
      <c r="D729" s="167" t="s">
        <v>12398</v>
      </c>
      <c r="E729" s="168" t="s">
        <v>13261</v>
      </c>
    </row>
    <row r="730" spans="1:5" x14ac:dyDescent="0.2">
      <c r="A730" s="167">
        <v>39187</v>
      </c>
      <c r="B730" s="167" t="s">
        <v>694</v>
      </c>
      <c r="C730" s="167" t="s">
        <v>10</v>
      </c>
      <c r="D730" s="167" t="s">
        <v>12398</v>
      </c>
      <c r="E730" s="168" t="s">
        <v>13262</v>
      </c>
    </row>
    <row r="731" spans="1:5" x14ac:dyDescent="0.2">
      <c r="A731" s="167">
        <v>39184</v>
      </c>
      <c r="B731" s="167" t="s">
        <v>695</v>
      </c>
      <c r="C731" s="167" t="s">
        <v>10</v>
      </c>
      <c r="D731" s="167" t="s">
        <v>12398</v>
      </c>
      <c r="E731" s="168" t="s">
        <v>12919</v>
      </c>
    </row>
    <row r="732" spans="1:5" x14ac:dyDescent="0.2">
      <c r="A732" s="167">
        <v>39185</v>
      </c>
      <c r="B732" s="167" t="s">
        <v>696</v>
      </c>
      <c r="C732" s="167" t="s">
        <v>10</v>
      </c>
      <c r="D732" s="167" t="s">
        <v>12398</v>
      </c>
      <c r="E732" s="168" t="s">
        <v>13263</v>
      </c>
    </row>
    <row r="733" spans="1:5" x14ac:dyDescent="0.2">
      <c r="A733" s="167">
        <v>39198</v>
      </c>
      <c r="B733" s="167" t="s">
        <v>697</v>
      </c>
      <c r="C733" s="167" t="s">
        <v>10</v>
      </c>
      <c r="D733" s="167" t="s">
        <v>12398</v>
      </c>
      <c r="E733" s="168" t="s">
        <v>13264</v>
      </c>
    </row>
    <row r="734" spans="1:5" x14ac:dyDescent="0.2">
      <c r="A734" s="167">
        <v>39197</v>
      </c>
      <c r="B734" s="167" t="s">
        <v>698</v>
      </c>
      <c r="C734" s="167" t="s">
        <v>10</v>
      </c>
      <c r="D734" s="167" t="s">
        <v>12398</v>
      </c>
      <c r="E734" s="168" t="s">
        <v>13265</v>
      </c>
    </row>
    <row r="735" spans="1:5" x14ac:dyDescent="0.2">
      <c r="A735" s="167">
        <v>39196</v>
      </c>
      <c r="B735" s="167" t="s">
        <v>699</v>
      </c>
      <c r="C735" s="167" t="s">
        <v>10</v>
      </c>
      <c r="D735" s="167" t="s">
        <v>12398</v>
      </c>
      <c r="E735" s="168" t="s">
        <v>12902</v>
      </c>
    </row>
    <row r="736" spans="1:5" x14ac:dyDescent="0.2">
      <c r="A736" s="167">
        <v>39199</v>
      </c>
      <c r="B736" s="167" t="s">
        <v>700</v>
      </c>
      <c r="C736" s="167" t="s">
        <v>10</v>
      </c>
      <c r="D736" s="167" t="s">
        <v>12398</v>
      </c>
      <c r="E736" s="168" t="s">
        <v>13266</v>
      </c>
    </row>
    <row r="737" spans="1:5" x14ac:dyDescent="0.2">
      <c r="A737" s="167">
        <v>39195</v>
      </c>
      <c r="B737" s="167" t="s">
        <v>701</v>
      </c>
      <c r="C737" s="167" t="s">
        <v>10</v>
      </c>
      <c r="D737" s="167" t="s">
        <v>12398</v>
      </c>
      <c r="E737" s="168" t="s">
        <v>13267</v>
      </c>
    </row>
    <row r="738" spans="1:5" x14ac:dyDescent="0.2">
      <c r="A738" s="167">
        <v>39194</v>
      </c>
      <c r="B738" s="167" t="s">
        <v>702</v>
      </c>
      <c r="C738" s="167" t="s">
        <v>10</v>
      </c>
      <c r="D738" s="167" t="s">
        <v>12398</v>
      </c>
      <c r="E738" s="168" t="s">
        <v>13268</v>
      </c>
    </row>
    <row r="739" spans="1:5" x14ac:dyDescent="0.2">
      <c r="A739" s="167">
        <v>39193</v>
      </c>
      <c r="B739" s="167" t="s">
        <v>703</v>
      </c>
      <c r="C739" s="167" t="s">
        <v>10</v>
      </c>
      <c r="D739" s="167" t="s">
        <v>12398</v>
      </c>
      <c r="E739" s="168" t="s">
        <v>13269</v>
      </c>
    </row>
    <row r="740" spans="1:5" x14ac:dyDescent="0.2">
      <c r="A740" s="167">
        <v>39192</v>
      </c>
      <c r="B740" s="167" t="s">
        <v>704</v>
      </c>
      <c r="C740" s="167" t="s">
        <v>10</v>
      </c>
      <c r="D740" s="167" t="s">
        <v>12398</v>
      </c>
      <c r="E740" s="168" t="s">
        <v>13270</v>
      </c>
    </row>
    <row r="741" spans="1:5" x14ac:dyDescent="0.2">
      <c r="A741" s="167">
        <v>39920</v>
      </c>
      <c r="B741" s="167" t="s">
        <v>705</v>
      </c>
      <c r="C741" s="167" t="s">
        <v>10</v>
      </c>
      <c r="D741" s="167" t="s">
        <v>12398</v>
      </c>
      <c r="E741" s="168" t="s">
        <v>13271</v>
      </c>
    </row>
    <row r="742" spans="1:5" x14ac:dyDescent="0.2">
      <c r="A742" s="167">
        <v>39201</v>
      </c>
      <c r="B742" s="167" t="s">
        <v>706</v>
      </c>
      <c r="C742" s="167" t="s">
        <v>10</v>
      </c>
      <c r="D742" s="167" t="s">
        <v>12398</v>
      </c>
      <c r="E742" s="168" t="s">
        <v>13272</v>
      </c>
    </row>
    <row r="743" spans="1:5" x14ac:dyDescent="0.2">
      <c r="A743" s="167">
        <v>39200</v>
      </c>
      <c r="B743" s="167" t="s">
        <v>707</v>
      </c>
      <c r="C743" s="167" t="s">
        <v>10</v>
      </c>
      <c r="D743" s="167" t="s">
        <v>12398</v>
      </c>
      <c r="E743" s="168" t="s">
        <v>13273</v>
      </c>
    </row>
    <row r="744" spans="1:5" x14ac:dyDescent="0.2">
      <c r="A744" s="167">
        <v>39203</v>
      </c>
      <c r="B744" s="167" t="s">
        <v>708</v>
      </c>
      <c r="C744" s="167" t="s">
        <v>10</v>
      </c>
      <c r="D744" s="167" t="s">
        <v>12398</v>
      </c>
      <c r="E744" s="168" t="s">
        <v>13274</v>
      </c>
    </row>
    <row r="745" spans="1:5" x14ac:dyDescent="0.2">
      <c r="A745" s="167">
        <v>39202</v>
      </c>
      <c r="B745" s="167" t="s">
        <v>709</v>
      </c>
      <c r="C745" s="167" t="s">
        <v>10</v>
      </c>
      <c r="D745" s="167" t="s">
        <v>12398</v>
      </c>
      <c r="E745" s="168" t="s">
        <v>13275</v>
      </c>
    </row>
    <row r="746" spans="1:5" x14ac:dyDescent="0.2">
      <c r="A746" s="167">
        <v>39205</v>
      </c>
      <c r="B746" s="167" t="s">
        <v>710</v>
      </c>
      <c r="C746" s="167" t="s">
        <v>10</v>
      </c>
      <c r="D746" s="167" t="s">
        <v>12398</v>
      </c>
      <c r="E746" s="168" t="s">
        <v>13276</v>
      </c>
    </row>
    <row r="747" spans="1:5" x14ac:dyDescent="0.2">
      <c r="A747" s="167">
        <v>39204</v>
      </c>
      <c r="B747" s="167" t="s">
        <v>711</v>
      </c>
      <c r="C747" s="167" t="s">
        <v>10</v>
      </c>
      <c r="D747" s="167" t="s">
        <v>12398</v>
      </c>
      <c r="E747" s="168" t="s">
        <v>13277</v>
      </c>
    </row>
    <row r="748" spans="1:5" x14ac:dyDescent="0.2">
      <c r="A748" s="167">
        <v>39206</v>
      </c>
      <c r="B748" s="167" t="s">
        <v>712</v>
      </c>
      <c r="C748" s="167" t="s">
        <v>10</v>
      </c>
      <c r="D748" s="167" t="s">
        <v>12398</v>
      </c>
      <c r="E748" s="168" t="s">
        <v>13278</v>
      </c>
    </row>
    <row r="749" spans="1:5" x14ac:dyDescent="0.2">
      <c r="A749" s="167">
        <v>797</v>
      </c>
      <c r="B749" s="167" t="s">
        <v>713</v>
      </c>
      <c r="C749" s="167" t="s">
        <v>10</v>
      </c>
      <c r="D749" s="167" t="s">
        <v>12398</v>
      </c>
      <c r="E749" s="168" t="s">
        <v>13279</v>
      </c>
    </row>
    <row r="750" spans="1:5" x14ac:dyDescent="0.2">
      <c r="A750" s="167">
        <v>798</v>
      </c>
      <c r="B750" s="167" t="s">
        <v>714</v>
      </c>
      <c r="C750" s="167" t="s">
        <v>10</v>
      </c>
      <c r="D750" s="167" t="s">
        <v>12398</v>
      </c>
      <c r="E750" s="168" t="s">
        <v>13280</v>
      </c>
    </row>
    <row r="751" spans="1:5" x14ac:dyDescent="0.2">
      <c r="A751" s="167">
        <v>796</v>
      </c>
      <c r="B751" s="167" t="s">
        <v>715</v>
      </c>
      <c r="C751" s="167" t="s">
        <v>10</v>
      </c>
      <c r="D751" s="167" t="s">
        <v>12398</v>
      </c>
      <c r="E751" s="168" t="s">
        <v>13281</v>
      </c>
    </row>
    <row r="752" spans="1:5" x14ac:dyDescent="0.2">
      <c r="A752" s="167">
        <v>799</v>
      </c>
      <c r="B752" s="167" t="s">
        <v>716</v>
      </c>
      <c r="C752" s="167" t="s">
        <v>10</v>
      </c>
      <c r="D752" s="167" t="s">
        <v>12398</v>
      </c>
      <c r="E752" s="168" t="s">
        <v>13282</v>
      </c>
    </row>
    <row r="753" spans="1:5" x14ac:dyDescent="0.2">
      <c r="A753" s="167">
        <v>792</v>
      </c>
      <c r="B753" s="167" t="s">
        <v>717</v>
      </c>
      <c r="C753" s="167" t="s">
        <v>10</v>
      </c>
      <c r="D753" s="167" t="s">
        <v>12398</v>
      </c>
      <c r="E753" s="168" t="s">
        <v>13283</v>
      </c>
    </row>
    <row r="754" spans="1:5" x14ac:dyDescent="0.2">
      <c r="A754" s="167">
        <v>804</v>
      </c>
      <c r="B754" s="167" t="s">
        <v>718</v>
      </c>
      <c r="C754" s="167" t="s">
        <v>10</v>
      </c>
      <c r="D754" s="167" t="s">
        <v>12398</v>
      </c>
      <c r="E754" s="168" t="s">
        <v>13284</v>
      </c>
    </row>
    <row r="755" spans="1:5" x14ac:dyDescent="0.2">
      <c r="A755" s="167">
        <v>793</v>
      </c>
      <c r="B755" s="167" t="s">
        <v>719</v>
      </c>
      <c r="C755" s="167" t="s">
        <v>10</v>
      </c>
      <c r="D755" s="167" t="s">
        <v>12398</v>
      </c>
      <c r="E755" s="168" t="s">
        <v>13285</v>
      </c>
    </row>
    <row r="756" spans="1:5" x14ac:dyDescent="0.2">
      <c r="A756" s="167">
        <v>801</v>
      </c>
      <c r="B756" s="167" t="s">
        <v>720</v>
      </c>
      <c r="C756" s="167" t="s">
        <v>10</v>
      </c>
      <c r="D756" s="167" t="s">
        <v>12398</v>
      </c>
      <c r="E756" s="168" t="s">
        <v>13242</v>
      </c>
    </row>
    <row r="757" spans="1:5" x14ac:dyDescent="0.2">
      <c r="A757" s="167">
        <v>794</v>
      </c>
      <c r="B757" s="167" t="s">
        <v>721</v>
      </c>
      <c r="C757" s="167" t="s">
        <v>10</v>
      </c>
      <c r="D757" s="167" t="s">
        <v>12398</v>
      </c>
      <c r="E757" s="168" t="s">
        <v>13286</v>
      </c>
    </row>
    <row r="758" spans="1:5" x14ac:dyDescent="0.2">
      <c r="A758" s="167">
        <v>802</v>
      </c>
      <c r="B758" s="167" t="s">
        <v>722</v>
      </c>
      <c r="C758" s="167" t="s">
        <v>10</v>
      </c>
      <c r="D758" s="167" t="s">
        <v>12398</v>
      </c>
      <c r="E758" s="168" t="s">
        <v>13287</v>
      </c>
    </row>
    <row r="759" spans="1:5" x14ac:dyDescent="0.2">
      <c r="A759" s="167">
        <v>803</v>
      </c>
      <c r="B759" s="167" t="s">
        <v>723</v>
      </c>
      <c r="C759" s="167" t="s">
        <v>10</v>
      </c>
      <c r="D759" s="167" t="s">
        <v>12398</v>
      </c>
      <c r="E759" s="168" t="s">
        <v>13288</v>
      </c>
    </row>
    <row r="760" spans="1:5" x14ac:dyDescent="0.2">
      <c r="A760" s="167">
        <v>38001</v>
      </c>
      <c r="B760" s="167" t="s">
        <v>724</v>
      </c>
      <c r="C760" s="167" t="s">
        <v>10</v>
      </c>
      <c r="D760" s="167" t="s">
        <v>12398</v>
      </c>
      <c r="E760" s="168" t="s">
        <v>12511</v>
      </c>
    </row>
    <row r="761" spans="1:5" x14ac:dyDescent="0.2">
      <c r="A761" s="167">
        <v>38002</v>
      </c>
      <c r="B761" s="167" t="s">
        <v>725</v>
      </c>
      <c r="C761" s="167" t="s">
        <v>10</v>
      </c>
      <c r="D761" s="167" t="s">
        <v>12398</v>
      </c>
      <c r="E761" s="168" t="s">
        <v>13289</v>
      </c>
    </row>
    <row r="762" spans="1:5" x14ac:dyDescent="0.2">
      <c r="A762" s="167">
        <v>38003</v>
      </c>
      <c r="B762" s="167" t="s">
        <v>726</v>
      </c>
      <c r="C762" s="167" t="s">
        <v>10</v>
      </c>
      <c r="D762" s="167" t="s">
        <v>12398</v>
      </c>
      <c r="E762" s="168" t="s">
        <v>13290</v>
      </c>
    </row>
    <row r="763" spans="1:5" x14ac:dyDescent="0.2">
      <c r="A763" s="167">
        <v>38004</v>
      </c>
      <c r="B763" s="167" t="s">
        <v>727</v>
      </c>
      <c r="C763" s="167" t="s">
        <v>10</v>
      </c>
      <c r="D763" s="167" t="s">
        <v>12398</v>
      </c>
      <c r="E763" s="168" t="s">
        <v>12454</v>
      </c>
    </row>
    <row r="764" spans="1:5" x14ac:dyDescent="0.2">
      <c r="A764" s="167">
        <v>36327</v>
      </c>
      <c r="B764" s="167" t="s">
        <v>728</v>
      </c>
      <c r="C764" s="167" t="s">
        <v>10</v>
      </c>
      <c r="D764" s="167" t="s">
        <v>12398</v>
      </c>
      <c r="E764" s="168" t="s">
        <v>12514</v>
      </c>
    </row>
    <row r="765" spans="1:5" x14ac:dyDescent="0.2">
      <c r="A765" s="167">
        <v>38992</v>
      </c>
      <c r="B765" s="167" t="s">
        <v>729</v>
      </c>
      <c r="C765" s="167" t="s">
        <v>10</v>
      </c>
      <c r="D765" s="167" t="s">
        <v>12398</v>
      </c>
      <c r="E765" s="168" t="s">
        <v>13282</v>
      </c>
    </row>
    <row r="766" spans="1:5" x14ac:dyDescent="0.2">
      <c r="A766" s="167">
        <v>38993</v>
      </c>
      <c r="B766" s="167" t="s">
        <v>730</v>
      </c>
      <c r="C766" s="167" t="s">
        <v>10</v>
      </c>
      <c r="D766" s="167" t="s">
        <v>12398</v>
      </c>
      <c r="E766" s="168" t="s">
        <v>13291</v>
      </c>
    </row>
    <row r="767" spans="1:5" x14ac:dyDescent="0.2">
      <c r="A767" s="167">
        <v>38418</v>
      </c>
      <c r="B767" s="167" t="s">
        <v>13292</v>
      </c>
      <c r="C767" s="167" t="s">
        <v>10</v>
      </c>
      <c r="D767" s="167" t="s">
        <v>12398</v>
      </c>
      <c r="E767" s="168" t="s">
        <v>13293</v>
      </c>
    </row>
    <row r="768" spans="1:5" x14ac:dyDescent="0.2">
      <c r="A768" s="167">
        <v>39178</v>
      </c>
      <c r="B768" s="167" t="s">
        <v>732</v>
      </c>
      <c r="C768" s="167" t="s">
        <v>10</v>
      </c>
      <c r="D768" s="167" t="s">
        <v>12398</v>
      </c>
      <c r="E768" s="168" t="s">
        <v>13294</v>
      </c>
    </row>
    <row r="769" spans="1:5" x14ac:dyDescent="0.2">
      <c r="A769" s="167">
        <v>39177</v>
      </c>
      <c r="B769" s="167" t="s">
        <v>733</v>
      </c>
      <c r="C769" s="167" t="s">
        <v>10</v>
      </c>
      <c r="D769" s="167" t="s">
        <v>12398</v>
      </c>
      <c r="E769" s="168" t="s">
        <v>13295</v>
      </c>
    </row>
    <row r="770" spans="1:5" x14ac:dyDescent="0.2">
      <c r="A770" s="167">
        <v>39174</v>
      </c>
      <c r="B770" s="167" t="s">
        <v>734</v>
      </c>
      <c r="C770" s="167" t="s">
        <v>10</v>
      </c>
      <c r="D770" s="167" t="s">
        <v>12398</v>
      </c>
      <c r="E770" s="168" t="s">
        <v>12580</v>
      </c>
    </row>
    <row r="771" spans="1:5" x14ac:dyDescent="0.2">
      <c r="A771" s="167">
        <v>39176</v>
      </c>
      <c r="B771" s="167" t="s">
        <v>735</v>
      </c>
      <c r="C771" s="167" t="s">
        <v>10</v>
      </c>
      <c r="D771" s="167" t="s">
        <v>12398</v>
      </c>
      <c r="E771" s="168" t="s">
        <v>13296</v>
      </c>
    </row>
    <row r="772" spans="1:5" x14ac:dyDescent="0.2">
      <c r="A772" s="167">
        <v>39180</v>
      </c>
      <c r="B772" s="167" t="s">
        <v>736</v>
      </c>
      <c r="C772" s="167" t="s">
        <v>10</v>
      </c>
      <c r="D772" s="167" t="s">
        <v>12398</v>
      </c>
      <c r="E772" s="168" t="s">
        <v>13297</v>
      </c>
    </row>
    <row r="773" spans="1:5" x14ac:dyDescent="0.2">
      <c r="A773" s="167">
        <v>39179</v>
      </c>
      <c r="B773" s="167" t="s">
        <v>737</v>
      </c>
      <c r="C773" s="167" t="s">
        <v>10</v>
      </c>
      <c r="D773" s="167" t="s">
        <v>12398</v>
      </c>
      <c r="E773" s="168" t="s">
        <v>13093</v>
      </c>
    </row>
    <row r="774" spans="1:5" x14ac:dyDescent="0.2">
      <c r="A774" s="167">
        <v>39175</v>
      </c>
      <c r="B774" s="167" t="s">
        <v>738</v>
      </c>
      <c r="C774" s="167" t="s">
        <v>10</v>
      </c>
      <c r="D774" s="167" t="s">
        <v>12398</v>
      </c>
      <c r="E774" s="168" t="s">
        <v>13298</v>
      </c>
    </row>
    <row r="775" spans="1:5" x14ac:dyDescent="0.2">
      <c r="A775" s="167">
        <v>39217</v>
      </c>
      <c r="B775" s="167" t="s">
        <v>739</v>
      </c>
      <c r="C775" s="167" t="s">
        <v>10</v>
      </c>
      <c r="D775" s="167" t="s">
        <v>12398</v>
      </c>
      <c r="E775" s="168" t="s">
        <v>13299</v>
      </c>
    </row>
    <row r="776" spans="1:5" x14ac:dyDescent="0.2">
      <c r="A776" s="167">
        <v>39181</v>
      </c>
      <c r="B776" s="167" t="s">
        <v>740</v>
      </c>
      <c r="C776" s="167" t="s">
        <v>10</v>
      </c>
      <c r="D776" s="167" t="s">
        <v>12398</v>
      </c>
      <c r="E776" s="168" t="s">
        <v>12565</v>
      </c>
    </row>
    <row r="777" spans="1:5" x14ac:dyDescent="0.2">
      <c r="A777" s="167">
        <v>39182</v>
      </c>
      <c r="B777" s="167" t="s">
        <v>741</v>
      </c>
      <c r="C777" s="167" t="s">
        <v>10</v>
      </c>
      <c r="D777" s="167" t="s">
        <v>12398</v>
      </c>
      <c r="E777" s="168" t="s">
        <v>13300</v>
      </c>
    </row>
    <row r="778" spans="1:5" x14ac:dyDescent="0.2">
      <c r="A778" s="167">
        <v>12616</v>
      </c>
      <c r="B778" s="167" t="s">
        <v>742</v>
      </c>
      <c r="C778" s="167" t="s">
        <v>10</v>
      </c>
      <c r="D778" s="167" t="s">
        <v>12427</v>
      </c>
      <c r="E778" s="168" t="s">
        <v>13301</v>
      </c>
    </row>
    <row r="779" spans="1:5" x14ac:dyDescent="0.2">
      <c r="A779" s="167">
        <v>1049</v>
      </c>
      <c r="B779" s="167" t="s">
        <v>743</v>
      </c>
      <c r="C779" s="167" t="s">
        <v>10</v>
      </c>
      <c r="D779" s="167" t="s">
        <v>12398</v>
      </c>
      <c r="E779" s="168" t="s">
        <v>13302</v>
      </c>
    </row>
    <row r="780" spans="1:5" x14ac:dyDescent="0.2">
      <c r="A780" s="167">
        <v>1099</v>
      </c>
      <c r="B780" s="167" t="s">
        <v>744</v>
      </c>
      <c r="C780" s="167" t="s">
        <v>10</v>
      </c>
      <c r="D780" s="167" t="s">
        <v>12398</v>
      </c>
      <c r="E780" s="168" t="s">
        <v>13303</v>
      </c>
    </row>
    <row r="781" spans="1:5" x14ac:dyDescent="0.2">
      <c r="A781" s="167">
        <v>39678</v>
      </c>
      <c r="B781" s="167" t="s">
        <v>745</v>
      </c>
      <c r="C781" s="167" t="s">
        <v>10</v>
      </c>
      <c r="D781" s="167" t="s">
        <v>12398</v>
      </c>
      <c r="E781" s="168" t="s">
        <v>13304</v>
      </c>
    </row>
    <row r="782" spans="1:5" x14ac:dyDescent="0.2">
      <c r="A782" s="167">
        <v>1050</v>
      </c>
      <c r="B782" s="167" t="s">
        <v>746</v>
      </c>
      <c r="C782" s="167" t="s">
        <v>10</v>
      </c>
      <c r="D782" s="167" t="s">
        <v>12398</v>
      </c>
      <c r="E782" s="168" t="s">
        <v>13305</v>
      </c>
    </row>
    <row r="783" spans="1:5" x14ac:dyDescent="0.2">
      <c r="A783" s="167">
        <v>1101</v>
      </c>
      <c r="B783" s="167" t="s">
        <v>747</v>
      </c>
      <c r="C783" s="167" t="s">
        <v>10</v>
      </c>
      <c r="D783" s="167" t="s">
        <v>12398</v>
      </c>
      <c r="E783" s="168" t="s">
        <v>13306</v>
      </c>
    </row>
    <row r="784" spans="1:5" x14ac:dyDescent="0.2">
      <c r="A784" s="167">
        <v>1100</v>
      </c>
      <c r="B784" s="167" t="s">
        <v>748</v>
      </c>
      <c r="C784" s="167" t="s">
        <v>10</v>
      </c>
      <c r="D784" s="167" t="s">
        <v>12398</v>
      </c>
      <c r="E784" s="168" t="s">
        <v>13307</v>
      </c>
    </row>
    <row r="785" spans="1:5" x14ac:dyDescent="0.2">
      <c r="A785" s="167">
        <v>39679</v>
      </c>
      <c r="B785" s="167" t="s">
        <v>749</v>
      </c>
      <c r="C785" s="167" t="s">
        <v>10</v>
      </c>
      <c r="D785" s="167" t="s">
        <v>12398</v>
      </c>
      <c r="E785" s="168" t="s">
        <v>13234</v>
      </c>
    </row>
    <row r="786" spans="1:5" x14ac:dyDescent="0.2">
      <c r="A786" s="167">
        <v>1098</v>
      </c>
      <c r="B786" s="167" t="s">
        <v>750</v>
      </c>
      <c r="C786" s="167" t="s">
        <v>10</v>
      </c>
      <c r="D786" s="167" t="s">
        <v>12398</v>
      </c>
      <c r="E786" s="168" t="s">
        <v>13308</v>
      </c>
    </row>
    <row r="787" spans="1:5" x14ac:dyDescent="0.2">
      <c r="A787" s="167">
        <v>1102</v>
      </c>
      <c r="B787" s="167" t="s">
        <v>751</v>
      </c>
      <c r="C787" s="167" t="s">
        <v>10</v>
      </c>
      <c r="D787" s="167" t="s">
        <v>12398</v>
      </c>
      <c r="E787" s="168" t="s">
        <v>13309</v>
      </c>
    </row>
    <row r="788" spans="1:5" x14ac:dyDescent="0.2">
      <c r="A788" s="167">
        <v>1051</v>
      </c>
      <c r="B788" s="167" t="s">
        <v>752</v>
      </c>
      <c r="C788" s="167" t="s">
        <v>10</v>
      </c>
      <c r="D788" s="167" t="s">
        <v>12398</v>
      </c>
      <c r="E788" s="168" t="s">
        <v>13310</v>
      </c>
    </row>
    <row r="789" spans="1:5" x14ac:dyDescent="0.2">
      <c r="A789" s="167">
        <v>37399</v>
      </c>
      <c r="B789" s="167" t="s">
        <v>753</v>
      </c>
      <c r="C789" s="167" t="s">
        <v>10</v>
      </c>
      <c r="D789" s="167" t="s">
        <v>12398</v>
      </c>
      <c r="E789" s="168" t="s">
        <v>13311</v>
      </c>
    </row>
    <row r="790" spans="1:5" x14ac:dyDescent="0.2">
      <c r="A790" s="167">
        <v>41955</v>
      </c>
      <c r="B790" s="167" t="s">
        <v>754</v>
      </c>
      <c r="C790" s="167" t="s">
        <v>71</v>
      </c>
      <c r="D790" s="167" t="s">
        <v>12398</v>
      </c>
      <c r="E790" s="168" t="s">
        <v>13312</v>
      </c>
    </row>
    <row r="791" spans="1:5" x14ac:dyDescent="0.2">
      <c r="A791" s="167">
        <v>41953</v>
      </c>
      <c r="B791" s="167" t="s">
        <v>755</v>
      </c>
      <c r="C791" s="167" t="s">
        <v>71</v>
      </c>
      <c r="D791" s="167" t="s">
        <v>12398</v>
      </c>
      <c r="E791" s="168" t="s">
        <v>13313</v>
      </c>
    </row>
    <row r="792" spans="1:5" x14ac:dyDescent="0.2">
      <c r="A792" s="167">
        <v>41954</v>
      </c>
      <c r="B792" s="167" t="s">
        <v>756</v>
      </c>
      <c r="C792" s="167" t="s">
        <v>71</v>
      </c>
      <c r="D792" s="167" t="s">
        <v>12398</v>
      </c>
      <c r="E792" s="168" t="s">
        <v>13314</v>
      </c>
    </row>
    <row r="793" spans="1:5" x14ac:dyDescent="0.2">
      <c r="A793" s="167">
        <v>42655</v>
      </c>
      <c r="B793" s="167" t="s">
        <v>13315</v>
      </c>
      <c r="C793" s="167" t="s">
        <v>71</v>
      </c>
      <c r="D793" s="167" t="s">
        <v>12398</v>
      </c>
      <c r="E793" s="168" t="s">
        <v>13316</v>
      </c>
    </row>
    <row r="794" spans="1:5" x14ac:dyDescent="0.2">
      <c r="A794" s="167">
        <v>25004</v>
      </c>
      <c r="B794" s="167" t="s">
        <v>757</v>
      </c>
      <c r="C794" s="167" t="s">
        <v>71</v>
      </c>
      <c r="D794" s="167" t="s">
        <v>12398</v>
      </c>
      <c r="E794" s="168" t="s">
        <v>13317</v>
      </c>
    </row>
    <row r="795" spans="1:5" x14ac:dyDescent="0.2">
      <c r="A795" s="167">
        <v>25002</v>
      </c>
      <c r="B795" s="167" t="s">
        <v>758</v>
      </c>
      <c r="C795" s="167" t="s">
        <v>71</v>
      </c>
      <c r="D795" s="167" t="s">
        <v>12398</v>
      </c>
      <c r="E795" s="168" t="s">
        <v>13318</v>
      </c>
    </row>
    <row r="796" spans="1:5" x14ac:dyDescent="0.2">
      <c r="A796" s="167">
        <v>37409</v>
      </c>
      <c r="B796" s="167" t="s">
        <v>759</v>
      </c>
      <c r="C796" s="167" t="s">
        <v>71</v>
      </c>
      <c r="D796" s="167" t="s">
        <v>12398</v>
      </c>
      <c r="E796" s="168" t="s">
        <v>13319</v>
      </c>
    </row>
    <row r="797" spans="1:5" x14ac:dyDescent="0.2">
      <c r="A797" s="167">
        <v>841</v>
      </c>
      <c r="B797" s="167" t="s">
        <v>760</v>
      </c>
      <c r="C797" s="167" t="s">
        <v>71</v>
      </c>
      <c r="D797" s="167" t="s">
        <v>12405</v>
      </c>
      <c r="E797" s="168" t="s">
        <v>13320</v>
      </c>
    </row>
    <row r="798" spans="1:5" x14ac:dyDescent="0.2">
      <c r="A798" s="167">
        <v>25005</v>
      </c>
      <c r="B798" s="167" t="s">
        <v>761</v>
      </c>
      <c r="C798" s="167" t="s">
        <v>71</v>
      </c>
      <c r="D798" s="167" t="s">
        <v>12398</v>
      </c>
      <c r="E798" s="168" t="s">
        <v>13321</v>
      </c>
    </row>
    <row r="799" spans="1:5" x14ac:dyDescent="0.2">
      <c r="A799" s="167">
        <v>25003</v>
      </c>
      <c r="B799" s="167" t="s">
        <v>762</v>
      </c>
      <c r="C799" s="167" t="s">
        <v>71</v>
      </c>
      <c r="D799" s="167" t="s">
        <v>12398</v>
      </c>
      <c r="E799" s="168" t="s">
        <v>13322</v>
      </c>
    </row>
    <row r="800" spans="1:5" x14ac:dyDescent="0.2">
      <c r="A800" s="167">
        <v>37410</v>
      </c>
      <c r="B800" s="167" t="s">
        <v>763</v>
      </c>
      <c r="C800" s="167" t="s">
        <v>71</v>
      </c>
      <c r="D800" s="167" t="s">
        <v>12398</v>
      </c>
      <c r="E800" s="168" t="s">
        <v>13321</v>
      </c>
    </row>
    <row r="801" spans="1:5" x14ac:dyDescent="0.2">
      <c r="A801" s="167">
        <v>842</v>
      </c>
      <c r="B801" s="167" t="s">
        <v>764</v>
      </c>
      <c r="C801" s="167" t="s">
        <v>71</v>
      </c>
      <c r="D801" s="167" t="s">
        <v>12398</v>
      </c>
      <c r="E801" s="168" t="s">
        <v>13323</v>
      </c>
    </row>
    <row r="802" spans="1:5" x14ac:dyDescent="0.2">
      <c r="A802" s="167">
        <v>862</v>
      </c>
      <c r="B802" s="167" t="s">
        <v>765</v>
      </c>
      <c r="C802" s="167" t="s">
        <v>20</v>
      </c>
      <c r="D802" s="167" t="s">
        <v>12398</v>
      </c>
      <c r="E802" s="168" t="s">
        <v>13324</v>
      </c>
    </row>
    <row r="803" spans="1:5" x14ac:dyDescent="0.2">
      <c r="A803" s="167">
        <v>866</v>
      </c>
      <c r="B803" s="167" t="s">
        <v>766</v>
      </c>
      <c r="C803" s="167" t="s">
        <v>20</v>
      </c>
      <c r="D803" s="167" t="s">
        <v>12398</v>
      </c>
      <c r="E803" s="168" t="s">
        <v>13325</v>
      </c>
    </row>
    <row r="804" spans="1:5" x14ac:dyDescent="0.2">
      <c r="A804" s="167">
        <v>892</v>
      </c>
      <c r="B804" s="167" t="s">
        <v>767</v>
      </c>
      <c r="C804" s="167" t="s">
        <v>20</v>
      </c>
      <c r="D804" s="167" t="s">
        <v>12398</v>
      </c>
      <c r="E804" s="168" t="s">
        <v>13326</v>
      </c>
    </row>
    <row r="805" spans="1:5" x14ac:dyDescent="0.2">
      <c r="A805" s="167">
        <v>857</v>
      </c>
      <c r="B805" s="167" t="s">
        <v>768</v>
      </c>
      <c r="C805" s="167" t="s">
        <v>20</v>
      </c>
      <c r="D805" s="167" t="s">
        <v>12405</v>
      </c>
      <c r="E805" s="168" t="s">
        <v>12586</v>
      </c>
    </row>
    <row r="806" spans="1:5" x14ac:dyDescent="0.2">
      <c r="A806" s="167">
        <v>37404</v>
      </c>
      <c r="B806" s="167" t="s">
        <v>769</v>
      </c>
      <c r="C806" s="167" t="s">
        <v>20</v>
      </c>
      <c r="D806" s="167" t="s">
        <v>12398</v>
      </c>
      <c r="E806" s="168" t="s">
        <v>13327</v>
      </c>
    </row>
    <row r="807" spans="1:5" x14ac:dyDescent="0.2">
      <c r="A807" s="167">
        <v>868</v>
      </c>
      <c r="B807" s="167" t="s">
        <v>770</v>
      </c>
      <c r="C807" s="167" t="s">
        <v>20</v>
      </c>
      <c r="D807" s="167" t="s">
        <v>12398</v>
      </c>
      <c r="E807" s="168" t="s">
        <v>13328</v>
      </c>
    </row>
    <row r="808" spans="1:5" x14ac:dyDescent="0.2">
      <c r="A808" s="167">
        <v>870</v>
      </c>
      <c r="B808" s="167" t="s">
        <v>771</v>
      </c>
      <c r="C808" s="167" t="s">
        <v>20</v>
      </c>
      <c r="D808" s="167" t="s">
        <v>12398</v>
      </c>
      <c r="E808" s="168" t="s">
        <v>13329</v>
      </c>
    </row>
    <row r="809" spans="1:5" x14ac:dyDescent="0.2">
      <c r="A809" s="167">
        <v>863</v>
      </c>
      <c r="B809" s="167" t="s">
        <v>772</v>
      </c>
      <c r="C809" s="167" t="s">
        <v>20</v>
      </c>
      <c r="D809" s="167" t="s">
        <v>12398</v>
      </c>
      <c r="E809" s="168" t="s">
        <v>13330</v>
      </c>
    </row>
    <row r="810" spans="1:5" x14ac:dyDescent="0.2">
      <c r="A810" s="167">
        <v>867</v>
      </c>
      <c r="B810" s="167" t="s">
        <v>773</v>
      </c>
      <c r="C810" s="167" t="s">
        <v>20</v>
      </c>
      <c r="D810" s="167" t="s">
        <v>12398</v>
      </c>
      <c r="E810" s="168" t="s">
        <v>13331</v>
      </c>
    </row>
    <row r="811" spans="1:5" x14ac:dyDescent="0.2">
      <c r="A811" s="167">
        <v>891</v>
      </c>
      <c r="B811" s="167" t="s">
        <v>774</v>
      </c>
      <c r="C811" s="167" t="s">
        <v>20</v>
      </c>
      <c r="D811" s="167" t="s">
        <v>12398</v>
      </c>
      <c r="E811" s="168" t="s">
        <v>13332</v>
      </c>
    </row>
    <row r="812" spans="1:5" x14ac:dyDescent="0.2">
      <c r="A812" s="167">
        <v>864</v>
      </c>
      <c r="B812" s="167" t="s">
        <v>775</v>
      </c>
      <c r="C812" s="167" t="s">
        <v>20</v>
      </c>
      <c r="D812" s="167" t="s">
        <v>12398</v>
      </c>
      <c r="E812" s="168" t="s">
        <v>13333</v>
      </c>
    </row>
    <row r="813" spans="1:5" x14ac:dyDescent="0.2">
      <c r="A813" s="167">
        <v>865</v>
      </c>
      <c r="B813" s="167" t="s">
        <v>776</v>
      </c>
      <c r="C813" s="167" t="s">
        <v>20</v>
      </c>
      <c r="D813" s="167" t="s">
        <v>12398</v>
      </c>
      <c r="E813" s="168" t="s">
        <v>13334</v>
      </c>
    </row>
    <row r="814" spans="1:5" x14ac:dyDescent="0.2">
      <c r="A814" s="167">
        <v>1006</v>
      </c>
      <c r="B814" s="167" t="s">
        <v>777</v>
      </c>
      <c r="C814" s="167" t="s">
        <v>20</v>
      </c>
      <c r="D814" s="167" t="s">
        <v>12398</v>
      </c>
      <c r="E814" s="168" t="s">
        <v>13335</v>
      </c>
    </row>
    <row r="815" spans="1:5" x14ac:dyDescent="0.2">
      <c r="A815" s="167">
        <v>948</v>
      </c>
      <c r="B815" s="167" t="s">
        <v>778</v>
      </c>
      <c r="C815" s="167" t="s">
        <v>20</v>
      </c>
      <c r="D815" s="167" t="s">
        <v>12398</v>
      </c>
      <c r="E815" s="168" t="s">
        <v>13336</v>
      </c>
    </row>
    <row r="816" spans="1:5" x14ac:dyDescent="0.2">
      <c r="A816" s="167">
        <v>947</v>
      </c>
      <c r="B816" s="167" t="s">
        <v>779</v>
      </c>
      <c r="C816" s="167" t="s">
        <v>20</v>
      </c>
      <c r="D816" s="167" t="s">
        <v>12398</v>
      </c>
      <c r="E816" s="168" t="s">
        <v>13337</v>
      </c>
    </row>
    <row r="817" spans="1:5" x14ac:dyDescent="0.2">
      <c r="A817" s="167">
        <v>911</v>
      </c>
      <c r="B817" s="167" t="s">
        <v>780</v>
      </c>
      <c r="C817" s="167" t="s">
        <v>20</v>
      </c>
      <c r="D817" s="167" t="s">
        <v>12398</v>
      </c>
      <c r="E817" s="168" t="s">
        <v>13338</v>
      </c>
    </row>
    <row r="818" spans="1:5" x14ac:dyDescent="0.2">
      <c r="A818" s="167">
        <v>925</v>
      </c>
      <c r="B818" s="167" t="s">
        <v>781</v>
      </c>
      <c r="C818" s="167" t="s">
        <v>20</v>
      </c>
      <c r="D818" s="167" t="s">
        <v>12398</v>
      </c>
      <c r="E818" s="168" t="s">
        <v>13339</v>
      </c>
    </row>
    <row r="819" spans="1:5" x14ac:dyDescent="0.2">
      <c r="A819" s="167">
        <v>954</v>
      </c>
      <c r="B819" s="167" t="s">
        <v>782</v>
      </c>
      <c r="C819" s="167" t="s">
        <v>20</v>
      </c>
      <c r="D819" s="167" t="s">
        <v>12398</v>
      </c>
      <c r="E819" s="168" t="s">
        <v>13340</v>
      </c>
    </row>
    <row r="820" spans="1:5" x14ac:dyDescent="0.2">
      <c r="A820" s="167">
        <v>901</v>
      </c>
      <c r="B820" s="167" t="s">
        <v>783</v>
      </c>
      <c r="C820" s="167" t="s">
        <v>20</v>
      </c>
      <c r="D820" s="167" t="s">
        <v>12405</v>
      </c>
      <c r="E820" s="168" t="s">
        <v>13341</v>
      </c>
    </row>
    <row r="821" spans="1:5" x14ac:dyDescent="0.2">
      <c r="A821" s="167">
        <v>926</v>
      </c>
      <c r="B821" s="167" t="s">
        <v>784</v>
      </c>
      <c r="C821" s="167" t="s">
        <v>20</v>
      </c>
      <c r="D821" s="167" t="s">
        <v>12398</v>
      </c>
      <c r="E821" s="168" t="s">
        <v>13342</v>
      </c>
    </row>
    <row r="822" spans="1:5" x14ac:dyDescent="0.2">
      <c r="A822" s="167">
        <v>912</v>
      </c>
      <c r="B822" s="167" t="s">
        <v>785</v>
      </c>
      <c r="C822" s="167" t="s">
        <v>20</v>
      </c>
      <c r="D822" s="167" t="s">
        <v>12398</v>
      </c>
      <c r="E822" s="168" t="s">
        <v>13343</v>
      </c>
    </row>
    <row r="823" spans="1:5" x14ac:dyDescent="0.2">
      <c r="A823" s="167">
        <v>955</v>
      </c>
      <c r="B823" s="167" t="s">
        <v>786</v>
      </c>
      <c r="C823" s="167" t="s">
        <v>20</v>
      </c>
      <c r="D823" s="167" t="s">
        <v>12398</v>
      </c>
      <c r="E823" s="168" t="s">
        <v>13344</v>
      </c>
    </row>
    <row r="824" spans="1:5" x14ac:dyDescent="0.2">
      <c r="A824" s="167">
        <v>946</v>
      </c>
      <c r="B824" s="167" t="s">
        <v>787</v>
      </c>
      <c r="C824" s="167" t="s">
        <v>20</v>
      </c>
      <c r="D824" s="167" t="s">
        <v>12398</v>
      </c>
      <c r="E824" s="168" t="s">
        <v>13345</v>
      </c>
    </row>
    <row r="825" spans="1:5" x14ac:dyDescent="0.2">
      <c r="A825" s="167">
        <v>953</v>
      </c>
      <c r="B825" s="167" t="s">
        <v>788</v>
      </c>
      <c r="C825" s="167" t="s">
        <v>20</v>
      </c>
      <c r="D825" s="167" t="s">
        <v>12398</v>
      </c>
      <c r="E825" s="168" t="s">
        <v>13346</v>
      </c>
    </row>
    <row r="826" spans="1:5" x14ac:dyDescent="0.2">
      <c r="A826" s="167">
        <v>902</v>
      </c>
      <c r="B826" s="167" t="s">
        <v>789</v>
      </c>
      <c r="C826" s="167" t="s">
        <v>20</v>
      </c>
      <c r="D826" s="167" t="s">
        <v>12398</v>
      </c>
      <c r="E826" s="168" t="s">
        <v>13347</v>
      </c>
    </row>
    <row r="827" spans="1:5" x14ac:dyDescent="0.2">
      <c r="A827" s="167">
        <v>927</v>
      </c>
      <c r="B827" s="167" t="s">
        <v>790</v>
      </c>
      <c r="C827" s="167" t="s">
        <v>20</v>
      </c>
      <c r="D827" s="167" t="s">
        <v>12398</v>
      </c>
      <c r="E827" s="168" t="s">
        <v>13348</v>
      </c>
    </row>
    <row r="828" spans="1:5" x14ac:dyDescent="0.2">
      <c r="A828" s="167">
        <v>913</v>
      </c>
      <c r="B828" s="167" t="s">
        <v>791</v>
      </c>
      <c r="C828" s="167" t="s">
        <v>20</v>
      </c>
      <c r="D828" s="167" t="s">
        <v>12398</v>
      </c>
      <c r="E828" s="168" t="s">
        <v>13349</v>
      </c>
    </row>
    <row r="829" spans="1:5" x14ac:dyDescent="0.2">
      <c r="A829" s="167">
        <v>903</v>
      </c>
      <c r="B829" s="167" t="s">
        <v>792</v>
      </c>
      <c r="C829" s="167" t="s">
        <v>20</v>
      </c>
      <c r="D829" s="167" t="s">
        <v>12398</v>
      </c>
      <c r="E829" s="168" t="s">
        <v>13350</v>
      </c>
    </row>
    <row r="830" spans="1:5" x14ac:dyDescent="0.2">
      <c r="A830" s="167">
        <v>945</v>
      </c>
      <c r="B830" s="167" t="s">
        <v>793</v>
      </c>
      <c r="C830" s="167" t="s">
        <v>20</v>
      </c>
      <c r="D830" s="167" t="s">
        <v>12398</v>
      </c>
      <c r="E830" s="168" t="s">
        <v>13351</v>
      </c>
    </row>
    <row r="831" spans="1:5" x14ac:dyDescent="0.2">
      <c r="A831" s="167">
        <v>914</v>
      </c>
      <c r="B831" s="167" t="s">
        <v>794</v>
      </c>
      <c r="C831" s="167" t="s">
        <v>20</v>
      </c>
      <c r="D831" s="167" t="s">
        <v>12398</v>
      </c>
      <c r="E831" s="168" t="s">
        <v>13352</v>
      </c>
    </row>
    <row r="832" spans="1:5" x14ac:dyDescent="0.2">
      <c r="A832" s="167">
        <v>993</v>
      </c>
      <c r="B832" s="167" t="s">
        <v>795</v>
      </c>
      <c r="C832" s="167" t="s">
        <v>20</v>
      </c>
      <c r="D832" s="167" t="s">
        <v>12398</v>
      </c>
      <c r="E832" s="168" t="s">
        <v>13353</v>
      </c>
    </row>
    <row r="833" spans="1:5" x14ac:dyDescent="0.2">
      <c r="A833" s="167">
        <v>1020</v>
      </c>
      <c r="B833" s="167" t="s">
        <v>796</v>
      </c>
      <c r="C833" s="167" t="s">
        <v>20</v>
      </c>
      <c r="D833" s="167" t="s">
        <v>12398</v>
      </c>
      <c r="E833" s="168" t="s">
        <v>13354</v>
      </c>
    </row>
    <row r="834" spans="1:5" x14ac:dyDescent="0.2">
      <c r="A834" s="167">
        <v>1017</v>
      </c>
      <c r="B834" s="167" t="s">
        <v>797</v>
      </c>
      <c r="C834" s="167" t="s">
        <v>20</v>
      </c>
      <c r="D834" s="167" t="s">
        <v>12398</v>
      </c>
      <c r="E834" s="168" t="s">
        <v>13355</v>
      </c>
    </row>
    <row r="835" spans="1:5" x14ac:dyDescent="0.2">
      <c r="A835" s="167">
        <v>999</v>
      </c>
      <c r="B835" s="167" t="s">
        <v>798</v>
      </c>
      <c r="C835" s="167" t="s">
        <v>20</v>
      </c>
      <c r="D835" s="167" t="s">
        <v>12398</v>
      </c>
      <c r="E835" s="168" t="s">
        <v>13356</v>
      </c>
    </row>
    <row r="836" spans="1:5" x14ac:dyDescent="0.2">
      <c r="A836" s="167">
        <v>995</v>
      </c>
      <c r="B836" s="167" t="s">
        <v>799</v>
      </c>
      <c r="C836" s="167" t="s">
        <v>20</v>
      </c>
      <c r="D836" s="167" t="s">
        <v>12398</v>
      </c>
      <c r="E836" s="168" t="s">
        <v>13357</v>
      </c>
    </row>
    <row r="837" spans="1:5" x14ac:dyDescent="0.2">
      <c r="A837" s="167">
        <v>1000</v>
      </c>
      <c r="B837" s="167" t="s">
        <v>800</v>
      </c>
      <c r="C837" s="167" t="s">
        <v>20</v>
      </c>
      <c r="D837" s="167" t="s">
        <v>12398</v>
      </c>
      <c r="E837" s="168" t="s">
        <v>13358</v>
      </c>
    </row>
    <row r="838" spans="1:5" x14ac:dyDescent="0.2">
      <c r="A838" s="167">
        <v>1022</v>
      </c>
      <c r="B838" s="167" t="s">
        <v>801</v>
      </c>
      <c r="C838" s="167" t="s">
        <v>20</v>
      </c>
      <c r="D838" s="167" t="s">
        <v>12398</v>
      </c>
      <c r="E838" s="168" t="s">
        <v>13359</v>
      </c>
    </row>
    <row r="839" spans="1:5" x14ac:dyDescent="0.2">
      <c r="A839" s="167">
        <v>1015</v>
      </c>
      <c r="B839" s="167" t="s">
        <v>802</v>
      </c>
      <c r="C839" s="167" t="s">
        <v>20</v>
      </c>
      <c r="D839" s="167" t="s">
        <v>12398</v>
      </c>
      <c r="E839" s="168" t="s">
        <v>13360</v>
      </c>
    </row>
    <row r="840" spans="1:5" x14ac:dyDescent="0.2">
      <c r="A840" s="167">
        <v>996</v>
      </c>
      <c r="B840" s="167" t="s">
        <v>803</v>
      </c>
      <c r="C840" s="167" t="s">
        <v>20</v>
      </c>
      <c r="D840" s="167" t="s">
        <v>12398</v>
      </c>
      <c r="E840" s="168" t="s">
        <v>13361</v>
      </c>
    </row>
    <row r="841" spans="1:5" x14ac:dyDescent="0.2">
      <c r="A841" s="167">
        <v>1001</v>
      </c>
      <c r="B841" s="167" t="s">
        <v>804</v>
      </c>
      <c r="C841" s="167" t="s">
        <v>20</v>
      </c>
      <c r="D841" s="167" t="s">
        <v>12398</v>
      </c>
      <c r="E841" s="168" t="s">
        <v>13362</v>
      </c>
    </row>
    <row r="842" spans="1:5" x14ac:dyDescent="0.2">
      <c r="A842" s="167">
        <v>1019</v>
      </c>
      <c r="B842" s="167" t="s">
        <v>805</v>
      </c>
      <c r="C842" s="167" t="s">
        <v>20</v>
      </c>
      <c r="D842" s="167" t="s">
        <v>12398</v>
      </c>
      <c r="E842" s="168" t="s">
        <v>13363</v>
      </c>
    </row>
    <row r="843" spans="1:5" x14ac:dyDescent="0.2">
      <c r="A843" s="167">
        <v>1021</v>
      </c>
      <c r="B843" s="167" t="s">
        <v>806</v>
      </c>
      <c r="C843" s="167" t="s">
        <v>20</v>
      </c>
      <c r="D843" s="167" t="s">
        <v>12398</v>
      </c>
      <c r="E843" s="168" t="s">
        <v>12884</v>
      </c>
    </row>
    <row r="844" spans="1:5" x14ac:dyDescent="0.2">
      <c r="A844" s="167">
        <v>39249</v>
      </c>
      <c r="B844" s="167" t="s">
        <v>807</v>
      </c>
      <c r="C844" s="167" t="s">
        <v>20</v>
      </c>
      <c r="D844" s="167" t="s">
        <v>12398</v>
      </c>
      <c r="E844" s="168" t="s">
        <v>13364</v>
      </c>
    </row>
    <row r="845" spans="1:5" x14ac:dyDescent="0.2">
      <c r="A845" s="167">
        <v>1018</v>
      </c>
      <c r="B845" s="167" t="s">
        <v>808</v>
      </c>
      <c r="C845" s="167" t="s">
        <v>20</v>
      </c>
      <c r="D845" s="167" t="s">
        <v>12398</v>
      </c>
      <c r="E845" s="168" t="s">
        <v>13365</v>
      </c>
    </row>
    <row r="846" spans="1:5" x14ac:dyDescent="0.2">
      <c r="A846" s="167">
        <v>39250</v>
      </c>
      <c r="B846" s="167" t="s">
        <v>809</v>
      </c>
      <c r="C846" s="167" t="s">
        <v>20</v>
      </c>
      <c r="D846" s="167" t="s">
        <v>12398</v>
      </c>
      <c r="E846" s="168" t="s">
        <v>13366</v>
      </c>
    </row>
    <row r="847" spans="1:5" x14ac:dyDescent="0.2">
      <c r="A847" s="167">
        <v>994</v>
      </c>
      <c r="B847" s="167" t="s">
        <v>810</v>
      </c>
      <c r="C847" s="167" t="s">
        <v>20</v>
      </c>
      <c r="D847" s="167" t="s">
        <v>12398</v>
      </c>
      <c r="E847" s="168" t="s">
        <v>13367</v>
      </c>
    </row>
    <row r="848" spans="1:5" x14ac:dyDescent="0.2">
      <c r="A848" s="167">
        <v>977</v>
      </c>
      <c r="B848" s="167" t="s">
        <v>811</v>
      </c>
      <c r="C848" s="167" t="s">
        <v>20</v>
      </c>
      <c r="D848" s="167" t="s">
        <v>12398</v>
      </c>
      <c r="E848" s="168" t="s">
        <v>13368</v>
      </c>
    </row>
    <row r="849" spans="1:5" x14ac:dyDescent="0.2">
      <c r="A849" s="167">
        <v>998</v>
      </c>
      <c r="B849" s="167" t="s">
        <v>812</v>
      </c>
      <c r="C849" s="167" t="s">
        <v>20</v>
      </c>
      <c r="D849" s="167" t="s">
        <v>12398</v>
      </c>
      <c r="E849" s="168" t="s">
        <v>13369</v>
      </c>
    </row>
    <row r="850" spans="1:5" x14ac:dyDescent="0.2">
      <c r="A850" s="167">
        <v>39251</v>
      </c>
      <c r="B850" s="167" t="s">
        <v>813</v>
      </c>
      <c r="C850" s="167" t="s">
        <v>20</v>
      </c>
      <c r="D850" s="167" t="s">
        <v>12398</v>
      </c>
      <c r="E850" s="168" t="s">
        <v>12534</v>
      </c>
    </row>
    <row r="851" spans="1:5" x14ac:dyDescent="0.2">
      <c r="A851" s="167">
        <v>1011</v>
      </c>
      <c r="B851" s="167" t="s">
        <v>814</v>
      </c>
      <c r="C851" s="167" t="s">
        <v>20</v>
      </c>
      <c r="D851" s="167" t="s">
        <v>12398</v>
      </c>
      <c r="E851" s="168" t="s">
        <v>13370</v>
      </c>
    </row>
    <row r="852" spans="1:5" x14ac:dyDescent="0.2">
      <c r="A852" s="167">
        <v>39252</v>
      </c>
      <c r="B852" s="167" t="s">
        <v>815</v>
      </c>
      <c r="C852" s="167" t="s">
        <v>20</v>
      </c>
      <c r="D852" s="167" t="s">
        <v>12398</v>
      </c>
      <c r="E852" s="168" t="s">
        <v>12770</v>
      </c>
    </row>
    <row r="853" spans="1:5" x14ac:dyDescent="0.2">
      <c r="A853" s="167">
        <v>1013</v>
      </c>
      <c r="B853" s="167" t="s">
        <v>816</v>
      </c>
      <c r="C853" s="167" t="s">
        <v>20</v>
      </c>
      <c r="D853" s="167" t="s">
        <v>12398</v>
      </c>
      <c r="E853" s="168" t="s">
        <v>13371</v>
      </c>
    </row>
    <row r="854" spans="1:5" x14ac:dyDescent="0.2">
      <c r="A854" s="167">
        <v>980</v>
      </c>
      <c r="B854" s="167" t="s">
        <v>817</v>
      </c>
      <c r="C854" s="167" t="s">
        <v>20</v>
      </c>
      <c r="D854" s="167" t="s">
        <v>12398</v>
      </c>
      <c r="E854" s="168" t="s">
        <v>13372</v>
      </c>
    </row>
    <row r="855" spans="1:5" x14ac:dyDescent="0.2">
      <c r="A855" s="167">
        <v>39237</v>
      </c>
      <c r="B855" s="167" t="s">
        <v>818</v>
      </c>
      <c r="C855" s="167" t="s">
        <v>20</v>
      </c>
      <c r="D855" s="167" t="s">
        <v>12398</v>
      </c>
      <c r="E855" s="168" t="s">
        <v>13373</v>
      </c>
    </row>
    <row r="856" spans="1:5" x14ac:dyDescent="0.2">
      <c r="A856" s="167">
        <v>39238</v>
      </c>
      <c r="B856" s="167" t="s">
        <v>819</v>
      </c>
      <c r="C856" s="167" t="s">
        <v>20</v>
      </c>
      <c r="D856" s="167" t="s">
        <v>12398</v>
      </c>
      <c r="E856" s="168" t="s">
        <v>13374</v>
      </c>
    </row>
    <row r="857" spans="1:5" x14ac:dyDescent="0.2">
      <c r="A857" s="167">
        <v>979</v>
      </c>
      <c r="B857" s="167" t="s">
        <v>820</v>
      </c>
      <c r="C857" s="167" t="s">
        <v>20</v>
      </c>
      <c r="D857" s="167" t="s">
        <v>12405</v>
      </c>
      <c r="E857" s="168" t="s">
        <v>13375</v>
      </c>
    </row>
    <row r="858" spans="1:5" x14ac:dyDescent="0.2">
      <c r="A858" s="167">
        <v>39239</v>
      </c>
      <c r="B858" s="167" t="s">
        <v>821</v>
      </c>
      <c r="C858" s="167" t="s">
        <v>20</v>
      </c>
      <c r="D858" s="167" t="s">
        <v>12398</v>
      </c>
      <c r="E858" s="168" t="s">
        <v>13376</v>
      </c>
    </row>
    <row r="859" spans="1:5" x14ac:dyDescent="0.2">
      <c r="A859" s="167">
        <v>1014</v>
      </c>
      <c r="B859" s="167" t="s">
        <v>822</v>
      </c>
      <c r="C859" s="167" t="s">
        <v>20</v>
      </c>
      <c r="D859" s="167" t="s">
        <v>12398</v>
      </c>
      <c r="E859" s="168" t="s">
        <v>13377</v>
      </c>
    </row>
    <row r="860" spans="1:5" x14ac:dyDescent="0.2">
      <c r="A860" s="167">
        <v>39240</v>
      </c>
      <c r="B860" s="167" t="s">
        <v>823</v>
      </c>
      <c r="C860" s="167" t="s">
        <v>20</v>
      </c>
      <c r="D860" s="167" t="s">
        <v>12398</v>
      </c>
      <c r="E860" s="168" t="s">
        <v>13378</v>
      </c>
    </row>
    <row r="861" spans="1:5" x14ac:dyDescent="0.2">
      <c r="A861" s="167">
        <v>39232</v>
      </c>
      <c r="B861" s="167" t="s">
        <v>824</v>
      </c>
      <c r="C861" s="167" t="s">
        <v>20</v>
      </c>
      <c r="D861" s="167" t="s">
        <v>12398</v>
      </c>
      <c r="E861" s="168" t="s">
        <v>13379</v>
      </c>
    </row>
    <row r="862" spans="1:5" x14ac:dyDescent="0.2">
      <c r="A862" s="167">
        <v>39233</v>
      </c>
      <c r="B862" s="167" t="s">
        <v>825</v>
      </c>
      <c r="C862" s="167" t="s">
        <v>20</v>
      </c>
      <c r="D862" s="167" t="s">
        <v>12398</v>
      </c>
      <c r="E862" s="168" t="s">
        <v>13380</v>
      </c>
    </row>
    <row r="863" spans="1:5" x14ac:dyDescent="0.2">
      <c r="A863" s="167">
        <v>981</v>
      </c>
      <c r="B863" s="167" t="s">
        <v>826</v>
      </c>
      <c r="C863" s="167" t="s">
        <v>20</v>
      </c>
      <c r="D863" s="167" t="s">
        <v>12398</v>
      </c>
      <c r="E863" s="168" t="s">
        <v>12583</v>
      </c>
    </row>
    <row r="864" spans="1:5" x14ac:dyDescent="0.2">
      <c r="A864" s="167">
        <v>39234</v>
      </c>
      <c r="B864" s="167" t="s">
        <v>827</v>
      </c>
      <c r="C864" s="167" t="s">
        <v>20</v>
      </c>
      <c r="D864" s="167" t="s">
        <v>12398</v>
      </c>
      <c r="E864" s="168" t="s">
        <v>13381</v>
      </c>
    </row>
    <row r="865" spans="1:5" x14ac:dyDescent="0.2">
      <c r="A865" s="167">
        <v>982</v>
      </c>
      <c r="B865" s="167" t="s">
        <v>828</v>
      </c>
      <c r="C865" s="167" t="s">
        <v>20</v>
      </c>
      <c r="D865" s="167" t="s">
        <v>12398</v>
      </c>
      <c r="E865" s="168" t="s">
        <v>13231</v>
      </c>
    </row>
    <row r="866" spans="1:5" x14ac:dyDescent="0.2">
      <c r="A866" s="167">
        <v>39235</v>
      </c>
      <c r="B866" s="167" t="s">
        <v>829</v>
      </c>
      <c r="C866" s="167" t="s">
        <v>20</v>
      </c>
      <c r="D866" s="167" t="s">
        <v>12398</v>
      </c>
      <c r="E866" s="168" t="s">
        <v>13313</v>
      </c>
    </row>
    <row r="867" spans="1:5" x14ac:dyDescent="0.2">
      <c r="A867" s="167">
        <v>39236</v>
      </c>
      <c r="B867" s="167" t="s">
        <v>830</v>
      </c>
      <c r="C867" s="167" t="s">
        <v>20</v>
      </c>
      <c r="D867" s="167" t="s">
        <v>12398</v>
      </c>
      <c r="E867" s="168" t="s">
        <v>13382</v>
      </c>
    </row>
    <row r="868" spans="1:5" x14ac:dyDescent="0.2">
      <c r="A868" s="167">
        <v>876</v>
      </c>
      <c r="B868" s="167" t="s">
        <v>831</v>
      </c>
      <c r="C868" s="167" t="s">
        <v>20</v>
      </c>
      <c r="D868" s="167" t="s">
        <v>12398</v>
      </c>
      <c r="E868" s="168" t="s">
        <v>13383</v>
      </c>
    </row>
    <row r="869" spans="1:5" x14ac:dyDescent="0.2">
      <c r="A869" s="167">
        <v>877</v>
      </c>
      <c r="B869" s="167" t="s">
        <v>832</v>
      </c>
      <c r="C869" s="167" t="s">
        <v>20</v>
      </c>
      <c r="D869" s="167" t="s">
        <v>12398</v>
      </c>
      <c r="E869" s="168" t="s">
        <v>13384</v>
      </c>
    </row>
    <row r="870" spans="1:5" x14ac:dyDescent="0.2">
      <c r="A870" s="167">
        <v>882</v>
      </c>
      <c r="B870" s="167" t="s">
        <v>833</v>
      </c>
      <c r="C870" s="167" t="s">
        <v>20</v>
      </c>
      <c r="D870" s="167" t="s">
        <v>12398</v>
      </c>
      <c r="E870" s="168" t="s">
        <v>13385</v>
      </c>
    </row>
    <row r="871" spans="1:5" x14ac:dyDescent="0.2">
      <c r="A871" s="167">
        <v>878</v>
      </c>
      <c r="B871" s="167" t="s">
        <v>834</v>
      </c>
      <c r="C871" s="167" t="s">
        <v>20</v>
      </c>
      <c r="D871" s="167" t="s">
        <v>12398</v>
      </c>
      <c r="E871" s="168" t="s">
        <v>13386</v>
      </c>
    </row>
    <row r="872" spans="1:5" x14ac:dyDescent="0.2">
      <c r="A872" s="167">
        <v>879</v>
      </c>
      <c r="B872" s="167" t="s">
        <v>835</v>
      </c>
      <c r="C872" s="167" t="s">
        <v>20</v>
      </c>
      <c r="D872" s="167" t="s">
        <v>12398</v>
      </c>
      <c r="E872" s="168" t="s">
        <v>13387</v>
      </c>
    </row>
    <row r="873" spans="1:5" x14ac:dyDescent="0.2">
      <c r="A873" s="167">
        <v>880</v>
      </c>
      <c r="B873" s="167" t="s">
        <v>836</v>
      </c>
      <c r="C873" s="167" t="s">
        <v>20</v>
      </c>
      <c r="D873" s="167" t="s">
        <v>12398</v>
      </c>
      <c r="E873" s="168" t="s">
        <v>13388</v>
      </c>
    </row>
    <row r="874" spans="1:5" x14ac:dyDescent="0.2">
      <c r="A874" s="167">
        <v>873</v>
      </c>
      <c r="B874" s="167" t="s">
        <v>837</v>
      </c>
      <c r="C874" s="167" t="s">
        <v>20</v>
      </c>
      <c r="D874" s="167" t="s">
        <v>12398</v>
      </c>
      <c r="E874" s="168" t="s">
        <v>13389</v>
      </c>
    </row>
    <row r="875" spans="1:5" x14ac:dyDescent="0.2">
      <c r="A875" s="167">
        <v>881</v>
      </c>
      <c r="B875" s="167" t="s">
        <v>838</v>
      </c>
      <c r="C875" s="167" t="s">
        <v>20</v>
      </c>
      <c r="D875" s="167" t="s">
        <v>12398</v>
      </c>
      <c r="E875" s="168" t="s">
        <v>13390</v>
      </c>
    </row>
    <row r="876" spans="1:5" x14ac:dyDescent="0.2">
      <c r="A876" s="167">
        <v>874</v>
      </c>
      <c r="B876" s="167" t="s">
        <v>839</v>
      </c>
      <c r="C876" s="167" t="s">
        <v>20</v>
      </c>
      <c r="D876" s="167" t="s">
        <v>12398</v>
      </c>
      <c r="E876" s="168" t="s">
        <v>13391</v>
      </c>
    </row>
    <row r="877" spans="1:5" x14ac:dyDescent="0.2">
      <c r="A877" s="167">
        <v>875</v>
      </c>
      <c r="B877" s="167" t="s">
        <v>840</v>
      </c>
      <c r="C877" s="167" t="s">
        <v>20</v>
      </c>
      <c r="D877" s="167" t="s">
        <v>12398</v>
      </c>
      <c r="E877" s="168" t="s">
        <v>13392</v>
      </c>
    </row>
    <row r="878" spans="1:5" x14ac:dyDescent="0.2">
      <c r="A878" s="167">
        <v>983</v>
      </c>
      <c r="B878" s="167" t="s">
        <v>841</v>
      </c>
      <c r="C878" s="167" t="s">
        <v>20</v>
      </c>
      <c r="D878" s="167" t="s">
        <v>12398</v>
      </c>
      <c r="E878" s="168" t="s">
        <v>12575</v>
      </c>
    </row>
    <row r="879" spans="1:5" x14ac:dyDescent="0.2">
      <c r="A879" s="167">
        <v>985</v>
      </c>
      <c r="B879" s="167" t="s">
        <v>842</v>
      </c>
      <c r="C879" s="167" t="s">
        <v>20</v>
      </c>
      <c r="D879" s="167" t="s">
        <v>12398</v>
      </c>
      <c r="E879" s="168" t="s">
        <v>12524</v>
      </c>
    </row>
    <row r="880" spans="1:5" x14ac:dyDescent="0.2">
      <c r="A880" s="167">
        <v>990</v>
      </c>
      <c r="B880" s="167" t="s">
        <v>843</v>
      </c>
      <c r="C880" s="167" t="s">
        <v>20</v>
      </c>
      <c r="D880" s="167" t="s">
        <v>12398</v>
      </c>
      <c r="E880" s="168" t="s">
        <v>13393</v>
      </c>
    </row>
    <row r="881" spans="1:5" x14ac:dyDescent="0.2">
      <c r="A881" s="167">
        <v>39241</v>
      </c>
      <c r="B881" s="167" t="s">
        <v>844</v>
      </c>
      <c r="C881" s="167" t="s">
        <v>20</v>
      </c>
      <c r="D881" s="167" t="s">
        <v>12398</v>
      </c>
      <c r="E881" s="168" t="s">
        <v>13029</v>
      </c>
    </row>
    <row r="882" spans="1:5" x14ac:dyDescent="0.2">
      <c r="A882" s="167">
        <v>1005</v>
      </c>
      <c r="B882" s="167" t="s">
        <v>845</v>
      </c>
      <c r="C882" s="167" t="s">
        <v>20</v>
      </c>
      <c r="D882" s="167" t="s">
        <v>12398</v>
      </c>
      <c r="E882" s="168" t="s">
        <v>13394</v>
      </c>
    </row>
    <row r="883" spans="1:5" x14ac:dyDescent="0.2">
      <c r="A883" s="167">
        <v>984</v>
      </c>
      <c r="B883" s="167" t="s">
        <v>846</v>
      </c>
      <c r="C883" s="167" t="s">
        <v>20</v>
      </c>
      <c r="D883" s="167" t="s">
        <v>12398</v>
      </c>
      <c r="E883" s="168" t="s">
        <v>13395</v>
      </c>
    </row>
    <row r="884" spans="1:5" x14ac:dyDescent="0.2">
      <c r="A884" s="167">
        <v>991</v>
      </c>
      <c r="B884" s="167" t="s">
        <v>847</v>
      </c>
      <c r="C884" s="167" t="s">
        <v>20</v>
      </c>
      <c r="D884" s="167" t="s">
        <v>12398</v>
      </c>
      <c r="E884" s="168" t="s">
        <v>13396</v>
      </c>
    </row>
    <row r="885" spans="1:5" x14ac:dyDescent="0.2">
      <c r="A885" s="167">
        <v>986</v>
      </c>
      <c r="B885" s="167" t="s">
        <v>848</v>
      </c>
      <c r="C885" s="167" t="s">
        <v>20</v>
      </c>
      <c r="D885" s="167" t="s">
        <v>12398</v>
      </c>
      <c r="E885" s="168" t="s">
        <v>13397</v>
      </c>
    </row>
    <row r="886" spans="1:5" x14ac:dyDescent="0.2">
      <c r="A886" s="167">
        <v>1024</v>
      </c>
      <c r="B886" s="167" t="s">
        <v>849</v>
      </c>
      <c r="C886" s="167" t="s">
        <v>20</v>
      </c>
      <c r="D886" s="167" t="s">
        <v>12398</v>
      </c>
      <c r="E886" s="168" t="s">
        <v>13398</v>
      </c>
    </row>
    <row r="887" spans="1:5" x14ac:dyDescent="0.2">
      <c r="A887" s="167">
        <v>987</v>
      </c>
      <c r="B887" s="167" t="s">
        <v>850</v>
      </c>
      <c r="C887" s="167" t="s">
        <v>20</v>
      </c>
      <c r="D887" s="167" t="s">
        <v>12398</v>
      </c>
      <c r="E887" s="168" t="s">
        <v>13399</v>
      </c>
    </row>
    <row r="888" spans="1:5" x14ac:dyDescent="0.2">
      <c r="A888" s="167">
        <v>1003</v>
      </c>
      <c r="B888" s="167" t="s">
        <v>851</v>
      </c>
      <c r="C888" s="167" t="s">
        <v>20</v>
      </c>
      <c r="D888" s="167" t="s">
        <v>12398</v>
      </c>
      <c r="E888" s="168" t="s">
        <v>13400</v>
      </c>
    </row>
    <row r="889" spans="1:5" x14ac:dyDescent="0.2">
      <c r="A889" s="167">
        <v>992</v>
      </c>
      <c r="B889" s="167" t="s">
        <v>852</v>
      </c>
      <c r="C889" s="167" t="s">
        <v>20</v>
      </c>
      <c r="D889" s="167" t="s">
        <v>12398</v>
      </c>
      <c r="E889" s="168" t="s">
        <v>13401</v>
      </c>
    </row>
    <row r="890" spans="1:5" x14ac:dyDescent="0.2">
      <c r="A890" s="167">
        <v>1007</v>
      </c>
      <c r="B890" s="167" t="s">
        <v>853</v>
      </c>
      <c r="C890" s="167" t="s">
        <v>20</v>
      </c>
      <c r="D890" s="167" t="s">
        <v>12398</v>
      </c>
      <c r="E890" s="168" t="s">
        <v>13402</v>
      </c>
    </row>
    <row r="891" spans="1:5" x14ac:dyDescent="0.2">
      <c r="A891" s="167">
        <v>39242</v>
      </c>
      <c r="B891" s="167" t="s">
        <v>854</v>
      </c>
      <c r="C891" s="167" t="s">
        <v>20</v>
      </c>
      <c r="D891" s="167" t="s">
        <v>12398</v>
      </c>
      <c r="E891" s="168" t="s">
        <v>13403</v>
      </c>
    </row>
    <row r="892" spans="1:5" x14ac:dyDescent="0.2">
      <c r="A892" s="167">
        <v>1008</v>
      </c>
      <c r="B892" s="167" t="s">
        <v>855</v>
      </c>
      <c r="C892" s="167" t="s">
        <v>20</v>
      </c>
      <c r="D892" s="167" t="s">
        <v>12398</v>
      </c>
      <c r="E892" s="168" t="s">
        <v>13404</v>
      </c>
    </row>
    <row r="893" spans="1:5" x14ac:dyDescent="0.2">
      <c r="A893" s="167">
        <v>988</v>
      </c>
      <c r="B893" s="167" t="s">
        <v>856</v>
      </c>
      <c r="C893" s="167" t="s">
        <v>20</v>
      </c>
      <c r="D893" s="167" t="s">
        <v>12398</v>
      </c>
      <c r="E893" s="168" t="s">
        <v>13405</v>
      </c>
    </row>
    <row r="894" spans="1:5" x14ac:dyDescent="0.2">
      <c r="A894" s="167">
        <v>989</v>
      </c>
      <c r="B894" s="167" t="s">
        <v>857</v>
      </c>
      <c r="C894" s="167" t="s">
        <v>20</v>
      </c>
      <c r="D894" s="167" t="s">
        <v>12398</v>
      </c>
      <c r="E894" s="168" t="s">
        <v>13406</v>
      </c>
    </row>
    <row r="895" spans="1:5" x14ac:dyDescent="0.2">
      <c r="A895" s="167">
        <v>39598</v>
      </c>
      <c r="B895" s="167" t="s">
        <v>858</v>
      </c>
      <c r="C895" s="167" t="s">
        <v>20</v>
      </c>
      <c r="D895" s="167" t="s">
        <v>12398</v>
      </c>
      <c r="E895" s="168" t="s">
        <v>12658</v>
      </c>
    </row>
    <row r="896" spans="1:5" x14ac:dyDescent="0.2">
      <c r="A896" s="167">
        <v>39599</v>
      </c>
      <c r="B896" s="167" t="s">
        <v>859</v>
      </c>
      <c r="C896" s="167" t="s">
        <v>20</v>
      </c>
      <c r="D896" s="167" t="s">
        <v>12398</v>
      </c>
      <c r="E896" s="168" t="s">
        <v>13124</v>
      </c>
    </row>
    <row r="897" spans="1:5" x14ac:dyDescent="0.2">
      <c r="A897" s="167">
        <v>34602</v>
      </c>
      <c r="B897" s="167" t="s">
        <v>860</v>
      </c>
      <c r="C897" s="167" t="s">
        <v>20</v>
      </c>
      <c r="D897" s="167" t="s">
        <v>12398</v>
      </c>
      <c r="E897" s="168" t="s">
        <v>13407</v>
      </c>
    </row>
    <row r="898" spans="1:5" x14ac:dyDescent="0.2">
      <c r="A898" s="167">
        <v>34603</v>
      </c>
      <c r="B898" s="167" t="s">
        <v>861</v>
      </c>
      <c r="C898" s="167" t="s">
        <v>20</v>
      </c>
      <c r="D898" s="167" t="s">
        <v>12398</v>
      </c>
      <c r="E898" s="168" t="s">
        <v>13408</v>
      </c>
    </row>
    <row r="899" spans="1:5" x14ac:dyDescent="0.2">
      <c r="A899" s="167">
        <v>34607</v>
      </c>
      <c r="B899" s="167" t="s">
        <v>862</v>
      </c>
      <c r="C899" s="167" t="s">
        <v>20</v>
      </c>
      <c r="D899" s="167" t="s">
        <v>12398</v>
      </c>
      <c r="E899" s="168" t="s">
        <v>13409</v>
      </c>
    </row>
    <row r="900" spans="1:5" x14ac:dyDescent="0.2">
      <c r="A900" s="167">
        <v>34609</v>
      </c>
      <c r="B900" s="167" t="s">
        <v>863</v>
      </c>
      <c r="C900" s="167" t="s">
        <v>20</v>
      </c>
      <c r="D900" s="167" t="s">
        <v>12398</v>
      </c>
      <c r="E900" s="168" t="s">
        <v>13410</v>
      </c>
    </row>
    <row r="901" spans="1:5" x14ac:dyDescent="0.2">
      <c r="A901" s="167">
        <v>34618</v>
      </c>
      <c r="B901" s="167" t="s">
        <v>864</v>
      </c>
      <c r="C901" s="167" t="s">
        <v>20</v>
      </c>
      <c r="D901" s="167" t="s">
        <v>12398</v>
      </c>
      <c r="E901" s="168" t="s">
        <v>13411</v>
      </c>
    </row>
    <row r="902" spans="1:5" x14ac:dyDescent="0.2">
      <c r="A902" s="167">
        <v>34620</v>
      </c>
      <c r="B902" s="167" t="s">
        <v>865</v>
      </c>
      <c r="C902" s="167" t="s">
        <v>20</v>
      </c>
      <c r="D902" s="167" t="s">
        <v>12398</v>
      </c>
      <c r="E902" s="168" t="s">
        <v>13412</v>
      </c>
    </row>
    <row r="903" spans="1:5" x14ac:dyDescent="0.2">
      <c r="A903" s="167">
        <v>34621</v>
      </c>
      <c r="B903" s="167" t="s">
        <v>866</v>
      </c>
      <c r="C903" s="167" t="s">
        <v>20</v>
      </c>
      <c r="D903" s="167" t="s">
        <v>12398</v>
      </c>
      <c r="E903" s="168" t="s">
        <v>13413</v>
      </c>
    </row>
    <row r="904" spans="1:5" x14ac:dyDescent="0.2">
      <c r="A904" s="167">
        <v>34622</v>
      </c>
      <c r="B904" s="167" t="s">
        <v>867</v>
      </c>
      <c r="C904" s="167" t="s">
        <v>20</v>
      </c>
      <c r="D904" s="167" t="s">
        <v>12398</v>
      </c>
      <c r="E904" s="168" t="s">
        <v>13414</v>
      </c>
    </row>
    <row r="905" spans="1:5" x14ac:dyDescent="0.2">
      <c r="A905" s="167">
        <v>34624</v>
      </c>
      <c r="B905" s="167" t="s">
        <v>868</v>
      </c>
      <c r="C905" s="167" t="s">
        <v>20</v>
      </c>
      <c r="D905" s="167" t="s">
        <v>12398</v>
      </c>
      <c r="E905" s="168" t="s">
        <v>13415</v>
      </c>
    </row>
    <row r="906" spans="1:5" x14ac:dyDescent="0.2">
      <c r="A906" s="167">
        <v>34626</v>
      </c>
      <c r="B906" s="167" t="s">
        <v>869</v>
      </c>
      <c r="C906" s="167" t="s">
        <v>20</v>
      </c>
      <c r="D906" s="167" t="s">
        <v>12398</v>
      </c>
      <c r="E906" s="168" t="s">
        <v>13416</v>
      </c>
    </row>
    <row r="907" spans="1:5" x14ac:dyDescent="0.2">
      <c r="A907" s="167">
        <v>34627</v>
      </c>
      <c r="B907" s="167" t="s">
        <v>870</v>
      </c>
      <c r="C907" s="167" t="s">
        <v>20</v>
      </c>
      <c r="D907" s="167" t="s">
        <v>12398</v>
      </c>
      <c r="E907" s="168" t="s">
        <v>13417</v>
      </c>
    </row>
    <row r="908" spans="1:5" x14ac:dyDescent="0.2">
      <c r="A908" s="167">
        <v>34629</v>
      </c>
      <c r="B908" s="167" t="s">
        <v>871</v>
      </c>
      <c r="C908" s="167" t="s">
        <v>20</v>
      </c>
      <c r="D908" s="167" t="s">
        <v>12398</v>
      </c>
      <c r="E908" s="168" t="s">
        <v>13418</v>
      </c>
    </row>
    <row r="909" spans="1:5" x14ac:dyDescent="0.2">
      <c r="A909" s="167">
        <v>39257</v>
      </c>
      <c r="B909" s="167" t="s">
        <v>872</v>
      </c>
      <c r="C909" s="167" t="s">
        <v>20</v>
      </c>
      <c r="D909" s="167" t="s">
        <v>12398</v>
      </c>
      <c r="E909" s="168" t="s">
        <v>13419</v>
      </c>
    </row>
    <row r="910" spans="1:5" x14ac:dyDescent="0.2">
      <c r="A910" s="167">
        <v>39261</v>
      </c>
      <c r="B910" s="167" t="s">
        <v>873</v>
      </c>
      <c r="C910" s="167" t="s">
        <v>20</v>
      </c>
      <c r="D910" s="167" t="s">
        <v>12398</v>
      </c>
      <c r="E910" s="168" t="s">
        <v>13420</v>
      </c>
    </row>
    <row r="911" spans="1:5" x14ac:dyDescent="0.2">
      <c r="A911" s="167">
        <v>39268</v>
      </c>
      <c r="B911" s="167" t="s">
        <v>874</v>
      </c>
      <c r="C911" s="167" t="s">
        <v>20</v>
      </c>
      <c r="D911" s="167" t="s">
        <v>12398</v>
      </c>
      <c r="E911" s="168" t="s">
        <v>13421</v>
      </c>
    </row>
    <row r="912" spans="1:5" x14ac:dyDescent="0.2">
      <c r="A912" s="167">
        <v>39262</v>
      </c>
      <c r="B912" s="167" t="s">
        <v>875</v>
      </c>
      <c r="C912" s="167" t="s">
        <v>20</v>
      </c>
      <c r="D912" s="167" t="s">
        <v>12398</v>
      </c>
      <c r="E912" s="168" t="s">
        <v>13422</v>
      </c>
    </row>
    <row r="913" spans="1:5" x14ac:dyDescent="0.2">
      <c r="A913" s="167">
        <v>39258</v>
      </c>
      <c r="B913" s="167" t="s">
        <v>876</v>
      </c>
      <c r="C913" s="167" t="s">
        <v>20</v>
      </c>
      <c r="D913" s="167" t="s">
        <v>12398</v>
      </c>
      <c r="E913" s="168" t="s">
        <v>13423</v>
      </c>
    </row>
    <row r="914" spans="1:5" x14ac:dyDescent="0.2">
      <c r="A914" s="167">
        <v>39263</v>
      </c>
      <c r="B914" s="167" t="s">
        <v>877</v>
      </c>
      <c r="C914" s="167" t="s">
        <v>20</v>
      </c>
      <c r="D914" s="167" t="s">
        <v>12398</v>
      </c>
      <c r="E914" s="168" t="s">
        <v>13424</v>
      </c>
    </row>
    <row r="915" spans="1:5" x14ac:dyDescent="0.2">
      <c r="A915" s="167">
        <v>39264</v>
      </c>
      <c r="B915" s="167" t="s">
        <v>878</v>
      </c>
      <c r="C915" s="167" t="s">
        <v>20</v>
      </c>
      <c r="D915" s="167" t="s">
        <v>12398</v>
      </c>
      <c r="E915" s="168" t="s">
        <v>13425</v>
      </c>
    </row>
    <row r="916" spans="1:5" x14ac:dyDescent="0.2">
      <c r="A916" s="167">
        <v>39259</v>
      </c>
      <c r="B916" s="167" t="s">
        <v>879</v>
      </c>
      <c r="C916" s="167" t="s">
        <v>20</v>
      </c>
      <c r="D916" s="167" t="s">
        <v>12398</v>
      </c>
      <c r="E916" s="168" t="s">
        <v>13426</v>
      </c>
    </row>
    <row r="917" spans="1:5" x14ac:dyDescent="0.2">
      <c r="A917" s="167">
        <v>39265</v>
      </c>
      <c r="B917" s="167" t="s">
        <v>880</v>
      </c>
      <c r="C917" s="167" t="s">
        <v>20</v>
      </c>
      <c r="D917" s="167" t="s">
        <v>12398</v>
      </c>
      <c r="E917" s="168" t="s">
        <v>13427</v>
      </c>
    </row>
    <row r="918" spans="1:5" x14ac:dyDescent="0.2">
      <c r="A918" s="167">
        <v>39260</v>
      </c>
      <c r="B918" s="167" t="s">
        <v>881</v>
      </c>
      <c r="C918" s="167" t="s">
        <v>20</v>
      </c>
      <c r="D918" s="167" t="s">
        <v>12398</v>
      </c>
      <c r="E918" s="168" t="s">
        <v>13428</v>
      </c>
    </row>
    <row r="919" spans="1:5" x14ac:dyDescent="0.2">
      <c r="A919" s="167">
        <v>39266</v>
      </c>
      <c r="B919" s="167" t="s">
        <v>882</v>
      </c>
      <c r="C919" s="167" t="s">
        <v>20</v>
      </c>
      <c r="D919" s="167" t="s">
        <v>12398</v>
      </c>
      <c r="E919" s="168" t="s">
        <v>13429</v>
      </c>
    </row>
    <row r="920" spans="1:5" x14ac:dyDescent="0.2">
      <c r="A920" s="167">
        <v>39267</v>
      </c>
      <c r="B920" s="167" t="s">
        <v>883</v>
      </c>
      <c r="C920" s="167" t="s">
        <v>20</v>
      </c>
      <c r="D920" s="167" t="s">
        <v>12398</v>
      </c>
      <c r="E920" s="168" t="s">
        <v>13430</v>
      </c>
    </row>
    <row r="921" spans="1:5" x14ac:dyDescent="0.2">
      <c r="A921" s="167">
        <v>11901</v>
      </c>
      <c r="B921" s="167" t="s">
        <v>884</v>
      </c>
      <c r="C921" s="167" t="s">
        <v>20</v>
      </c>
      <c r="D921" s="167" t="s">
        <v>12405</v>
      </c>
      <c r="E921" s="168" t="s">
        <v>13240</v>
      </c>
    </row>
    <row r="922" spans="1:5" x14ac:dyDescent="0.2">
      <c r="A922" s="167">
        <v>11902</v>
      </c>
      <c r="B922" s="167" t="s">
        <v>885</v>
      </c>
      <c r="C922" s="167" t="s">
        <v>20</v>
      </c>
      <c r="D922" s="167" t="s">
        <v>12398</v>
      </c>
      <c r="E922" s="168" t="s">
        <v>13431</v>
      </c>
    </row>
    <row r="923" spans="1:5" x14ac:dyDescent="0.2">
      <c r="A923" s="167">
        <v>11903</v>
      </c>
      <c r="B923" s="167" t="s">
        <v>886</v>
      </c>
      <c r="C923" s="167" t="s">
        <v>20</v>
      </c>
      <c r="D923" s="167" t="s">
        <v>12398</v>
      </c>
      <c r="E923" s="168" t="s">
        <v>13432</v>
      </c>
    </row>
    <row r="924" spans="1:5" x14ac:dyDescent="0.2">
      <c r="A924" s="167">
        <v>11904</v>
      </c>
      <c r="B924" s="167" t="s">
        <v>887</v>
      </c>
      <c r="C924" s="167" t="s">
        <v>20</v>
      </c>
      <c r="D924" s="167" t="s">
        <v>12398</v>
      </c>
      <c r="E924" s="168" t="s">
        <v>12888</v>
      </c>
    </row>
    <row r="925" spans="1:5" x14ac:dyDescent="0.2">
      <c r="A925" s="167">
        <v>11905</v>
      </c>
      <c r="B925" s="167" t="s">
        <v>888</v>
      </c>
      <c r="C925" s="167" t="s">
        <v>20</v>
      </c>
      <c r="D925" s="167" t="s">
        <v>12398</v>
      </c>
      <c r="E925" s="168" t="s">
        <v>12884</v>
      </c>
    </row>
    <row r="926" spans="1:5" x14ac:dyDescent="0.2">
      <c r="A926" s="167">
        <v>11906</v>
      </c>
      <c r="B926" s="167" t="s">
        <v>889</v>
      </c>
      <c r="C926" s="167" t="s">
        <v>20</v>
      </c>
      <c r="D926" s="167" t="s">
        <v>12398</v>
      </c>
      <c r="E926" s="168" t="s">
        <v>13433</v>
      </c>
    </row>
    <row r="927" spans="1:5" x14ac:dyDescent="0.2">
      <c r="A927" s="167">
        <v>11919</v>
      </c>
      <c r="B927" s="167" t="s">
        <v>890</v>
      </c>
      <c r="C927" s="167" t="s">
        <v>20</v>
      </c>
      <c r="D927" s="167" t="s">
        <v>12398</v>
      </c>
      <c r="E927" s="168" t="s">
        <v>13434</v>
      </c>
    </row>
    <row r="928" spans="1:5" x14ac:dyDescent="0.2">
      <c r="A928" s="167">
        <v>11920</v>
      </c>
      <c r="B928" s="167" t="s">
        <v>891</v>
      </c>
      <c r="C928" s="167" t="s">
        <v>20</v>
      </c>
      <c r="D928" s="167" t="s">
        <v>12398</v>
      </c>
      <c r="E928" s="168" t="s">
        <v>13435</v>
      </c>
    </row>
    <row r="929" spans="1:5" x14ac:dyDescent="0.2">
      <c r="A929" s="167">
        <v>11924</v>
      </c>
      <c r="B929" s="167" t="s">
        <v>892</v>
      </c>
      <c r="C929" s="167" t="s">
        <v>20</v>
      </c>
      <c r="D929" s="167" t="s">
        <v>12398</v>
      </c>
      <c r="E929" s="168" t="s">
        <v>13436</v>
      </c>
    </row>
    <row r="930" spans="1:5" x14ac:dyDescent="0.2">
      <c r="A930" s="167">
        <v>11921</v>
      </c>
      <c r="B930" s="167" t="s">
        <v>893</v>
      </c>
      <c r="C930" s="167" t="s">
        <v>20</v>
      </c>
      <c r="D930" s="167" t="s">
        <v>12398</v>
      </c>
      <c r="E930" s="168" t="s">
        <v>13437</v>
      </c>
    </row>
    <row r="931" spans="1:5" x14ac:dyDescent="0.2">
      <c r="A931" s="167">
        <v>11922</v>
      </c>
      <c r="B931" s="167" t="s">
        <v>894</v>
      </c>
      <c r="C931" s="167" t="s">
        <v>20</v>
      </c>
      <c r="D931" s="167" t="s">
        <v>12398</v>
      </c>
      <c r="E931" s="168" t="s">
        <v>13438</v>
      </c>
    </row>
    <row r="932" spans="1:5" x14ac:dyDescent="0.2">
      <c r="A932" s="167">
        <v>11923</v>
      </c>
      <c r="B932" s="167" t="s">
        <v>895</v>
      </c>
      <c r="C932" s="167" t="s">
        <v>20</v>
      </c>
      <c r="D932" s="167" t="s">
        <v>12398</v>
      </c>
      <c r="E932" s="168" t="s">
        <v>13439</v>
      </c>
    </row>
    <row r="933" spans="1:5" x14ac:dyDescent="0.2">
      <c r="A933" s="167">
        <v>11916</v>
      </c>
      <c r="B933" s="167" t="s">
        <v>896</v>
      </c>
      <c r="C933" s="167" t="s">
        <v>20</v>
      </c>
      <c r="D933" s="167" t="s">
        <v>12398</v>
      </c>
      <c r="E933" s="168" t="s">
        <v>13440</v>
      </c>
    </row>
    <row r="934" spans="1:5" x14ac:dyDescent="0.2">
      <c r="A934" s="167">
        <v>11914</v>
      </c>
      <c r="B934" s="167" t="s">
        <v>897</v>
      </c>
      <c r="C934" s="167" t="s">
        <v>20</v>
      </c>
      <c r="D934" s="167" t="s">
        <v>12398</v>
      </c>
      <c r="E934" s="168" t="s">
        <v>13441</v>
      </c>
    </row>
    <row r="935" spans="1:5" x14ac:dyDescent="0.2">
      <c r="A935" s="167">
        <v>11917</v>
      </c>
      <c r="B935" s="167" t="s">
        <v>898</v>
      </c>
      <c r="C935" s="167" t="s">
        <v>20</v>
      </c>
      <c r="D935" s="167" t="s">
        <v>12398</v>
      </c>
      <c r="E935" s="168" t="s">
        <v>13361</v>
      </c>
    </row>
    <row r="936" spans="1:5" x14ac:dyDescent="0.2">
      <c r="A936" s="167">
        <v>11918</v>
      </c>
      <c r="B936" s="167" t="s">
        <v>899</v>
      </c>
      <c r="C936" s="167" t="s">
        <v>20</v>
      </c>
      <c r="D936" s="167" t="s">
        <v>12398</v>
      </c>
      <c r="E936" s="168" t="s">
        <v>12588</v>
      </c>
    </row>
    <row r="937" spans="1:5" x14ac:dyDescent="0.2">
      <c r="A937" s="167">
        <v>37734</v>
      </c>
      <c r="B937" s="167" t="s">
        <v>900</v>
      </c>
      <c r="C937" s="167" t="s">
        <v>10</v>
      </c>
      <c r="D937" s="167" t="s">
        <v>12427</v>
      </c>
      <c r="E937" s="168" t="s">
        <v>13442</v>
      </c>
    </row>
    <row r="938" spans="1:5" x14ac:dyDescent="0.2">
      <c r="A938" s="167">
        <v>42251</v>
      </c>
      <c r="B938" s="167" t="s">
        <v>901</v>
      </c>
      <c r="C938" s="167" t="s">
        <v>10</v>
      </c>
      <c r="D938" s="167" t="s">
        <v>12427</v>
      </c>
      <c r="E938" s="168" t="s">
        <v>13443</v>
      </c>
    </row>
    <row r="939" spans="1:5" x14ac:dyDescent="0.2">
      <c r="A939" s="167">
        <v>37733</v>
      </c>
      <c r="B939" s="167" t="s">
        <v>902</v>
      </c>
      <c r="C939" s="167" t="s">
        <v>10</v>
      </c>
      <c r="D939" s="167" t="s">
        <v>12427</v>
      </c>
      <c r="E939" s="168" t="s">
        <v>13444</v>
      </c>
    </row>
    <row r="940" spans="1:5" x14ac:dyDescent="0.2">
      <c r="A940" s="167">
        <v>37735</v>
      </c>
      <c r="B940" s="167" t="s">
        <v>903</v>
      </c>
      <c r="C940" s="167" t="s">
        <v>10</v>
      </c>
      <c r="D940" s="167" t="s">
        <v>12427</v>
      </c>
      <c r="E940" s="168" t="s">
        <v>13445</v>
      </c>
    </row>
    <row r="941" spans="1:5" x14ac:dyDescent="0.2">
      <c r="A941" s="167">
        <v>5090</v>
      </c>
      <c r="B941" s="167" t="s">
        <v>13446</v>
      </c>
      <c r="C941" s="167" t="s">
        <v>10</v>
      </c>
      <c r="D941" s="167" t="s">
        <v>12405</v>
      </c>
      <c r="E941" s="168" t="s">
        <v>13447</v>
      </c>
    </row>
    <row r="942" spans="1:5" x14ac:dyDescent="0.2">
      <c r="A942" s="167">
        <v>5085</v>
      </c>
      <c r="B942" s="167" t="s">
        <v>13448</v>
      </c>
      <c r="C942" s="167" t="s">
        <v>10</v>
      </c>
      <c r="D942" s="167" t="s">
        <v>12398</v>
      </c>
      <c r="E942" s="168" t="s">
        <v>13449</v>
      </c>
    </row>
    <row r="943" spans="1:5" x14ac:dyDescent="0.2">
      <c r="A943" s="167">
        <v>38374</v>
      </c>
      <c r="B943" s="167" t="s">
        <v>907</v>
      </c>
      <c r="C943" s="167" t="s">
        <v>10</v>
      </c>
      <c r="D943" s="167" t="s">
        <v>12398</v>
      </c>
      <c r="E943" s="168" t="s">
        <v>13450</v>
      </c>
    </row>
    <row r="944" spans="1:5" x14ac:dyDescent="0.2">
      <c r="A944" s="167">
        <v>20212</v>
      </c>
      <c r="B944" s="167" t="s">
        <v>13451</v>
      </c>
      <c r="C944" s="167" t="s">
        <v>20</v>
      </c>
      <c r="D944" s="167" t="s">
        <v>12398</v>
      </c>
      <c r="E944" s="168" t="s">
        <v>13452</v>
      </c>
    </row>
    <row r="945" spans="1:5" x14ac:dyDescent="0.2">
      <c r="A945" s="167">
        <v>4430</v>
      </c>
      <c r="B945" s="167" t="s">
        <v>13453</v>
      </c>
      <c r="C945" s="167" t="s">
        <v>20</v>
      </c>
      <c r="D945" s="167" t="s">
        <v>12405</v>
      </c>
      <c r="E945" s="168" t="s">
        <v>13454</v>
      </c>
    </row>
    <row r="946" spans="1:5" x14ac:dyDescent="0.2">
      <c r="A946" s="167">
        <v>4400</v>
      </c>
      <c r="B946" s="167" t="s">
        <v>13455</v>
      </c>
      <c r="C946" s="167" t="s">
        <v>20</v>
      </c>
      <c r="D946" s="167" t="s">
        <v>12398</v>
      </c>
      <c r="E946" s="168" t="s">
        <v>13456</v>
      </c>
    </row>
    <row r="947" spans="1:5" x14ac:dyDescent="0.2">
      <c r="A947" s="167">
        <v>4500</v>
      </c>
      <c r="B947" s="167" t="s">
        <v>13457</v>
      </c>
      <c r="C947" s="167" t="s">
        <v>20</v>
      </c>
      <c r="D947" s="167" t="s">
        <v>12398</v>
      </c>
      <c r="E947" s="168" t="s">
        <v>13458</v>
      </c>
    </row>
    <row r="948" spans="1:5" x14ac:dyDescent="0.2">
      <c r="A948" s="167">
        <v>4513</v>
      </c>
      <c r="B948" s="167" t="s">
        <v>13459</v>
      </c>
      <c r="C948" s="167" t="s">
        <v>20</v>
      </c>
      <c r="D948" s="167" t="s">
        <v>12398</v>
      </c>
      <c r="E948" s="168" t="s">
        <v>13460</v>
      </c>
    </row>
    <row r="949" spans="1:5" x14ac:dyDescent="0.2">
      <c r="A949" s="167">
        <v>4496</v>
      </c>
      <c r="B949" s="167" t="s">
        <v>13461</v>
      </c>
      <c r="C949" s="167" t="s">
        <v>20</v>
      </c>
      <c r="D949" s="167" t="s">
        <v>12398</v>
      </c>
      <c r="E949" s="168" t="s">
        <v>13107</v>
      </c>
    </row>
    <row r="950" spans="1:5" x14ac:dyDescent="0.2">
      <c r="A950" s="167">
        <v>11871</v>
      </c>
      <c r="B950" s="167" t="s">
        <v>915</v>
      </c>
      <c r="C950" s="167" t="s">
        <v>10</v>
      </c>
      <c r="D950" s="167" t="s">
        <v>12427</v>
      </c>
      <c r="E950" s="168" t="s">
        <v>13462</v>
      </c>
    </row>
    <row r="951" spans="1:5" x14ac:dyDescent="0.2">
      <c r="A951" s="167">
        <v>34636</v>
      </c>
      <c r="B951" s="167" t="s">
        <v>916</v>
      </c>
      <c r="C951" s="167" t="s">
        <v>10</v>
      </c>
      <c r="D951" s="167" t="s">
        <v>12405</v>
      </c>
      <c r="E951" s="168" t="s">
        <v>13463</v>
      </c>
    </row>
    <row r="952" spans="1:5" x14ac:dyDescent="0.2">
      <c r="A952" s="167">
        <v>34639</v>
      </c>
      <c r="B952" s="167" t="s">
        <v>917</v>
      </c>
      <c r="C952" s="167" t="s">
        <v>10</v>
      </c>
      <c r="D952" s="167" t="s">
        <v>12398</v>
      </c>
      <c r="E952" s="168" t="s">
        <v>13464</v>
      </c>
    </row>
    <row r="953" spans="1:5" x14ac:dyDescent="0.2">
      <c r="A953" s="167">
        <v>34640</v>
      </c>
      <c r="B953" s="167" t="s">
        <v>918</v>
      </c>
      <c r="C953" s="167" t="s">
        <v>10</v>
      </c>
      <c r="D953" s="167" t="s">
        <v>12398</v>
      </c>
      <c r="E953" s="168" t="s">
        <v>13465</v>
      </c>
    </row>
    <row r="954" spans="1:5" x14ac:dyDescent="0.2">
      <c r="A954" s="167">
        <v>34637</v>
      </c>
      <c r="B954" s="167" t="s">
        <v>919</v>
      </c>
      <c r="C954" s="167" t="s">
        <v>10</v>
      </c>
      <c r="D954" s="167" t="s">
        <v>12398</v>
      </c>
      <c r="E954" s="168" t="s">
        <v>13466</v>
      </c>
    </row>
    <row r="955" spans="1:5" x14ac:dyDescent="0.2">
      <c r="A955" s="167">
        <v>34638</v>
      </c>
      <c r="B955" s="167" t="s">
        <v>920</v>
      </c>
      <c r="C955" s="167" t="s">
        <v>10</v>
      </c>
      <c r="D955" s="167" t="s">
        <v>12398</v>
      </c>
      <c r="E955" s="168" t="s">
        <v>13467</v>
      </c>
    </row>
    <row r="956" spans="1:5" x14ac:dyDescent="0.2">
      <c r="A956" s="167">
        <v>11868</v>
      </c>
      <c r="B956" s="167" t="s">
        <v>921</v>
      </c>
      <c r="C956" s="167" t="s">
        <v>10</v>
      </c>
      <c r="D956" s="167" t="s">
        <v>12427</v>
      </c>
      <c r="E956" s="168" t="s">
        <v>13468</v>
      </c>
    </row>
    <row r="957" spans="1:5" x14ac:dyDescent="0.2">
      <c r="A957" s="167">
        <v>37106</v>
      </c>
      <c r="B957" s="167" t="s">
        <v>922</v>
      </c>
      <c r="C957" s="167" t="s">
        <v>10</v>
      </c>
      <c r="D957" s="167" t="s">
        <v>12427</v>
      </c>
      <c r="E957" s="168" t="s">
        <v>13469</v>
      </c>
    </row>
    <row r="958" spans="1:5" x14ac:dyDescent="0.2">
      <c r="A958" s="167">
        <v>11869</v>
      </c>
      <c r="B958" s="167" t="s">
        <v>923</v>
      </c>
      <c r="C958" s="167" t="s">
        <v>10</v>
      </c>
      <c r="D958" s="167" t="s">
        <v>12427</v>
      </c>
      <c r="E958" s="168" t="s">
        <v>13470</v>
      </c>
    </row>
    <row r="959" spans="1:5" x14ac:dyDescent="0.2">
      <c r="A959" s="167">
        <v>37104</v>
      </c>
      <c r="B959" s="167" t="s">
        <v>924</v>
      </c>
      <c r="C959" s="167" t="s">
        <v>10</v>
      </c>
      <c r="D959" s="167" t="s">
        <v>12427</v>
      </c>
      <c r="E959" s="168" t="s">
        <v>13471</v>
      </c>
    </row>
    <row r="960" spans="1:5" x14ac:dyDescent="0.2">
      <c r="A960" s="167">
        <v>37105</v>
      </c>
      <c r="B960" s="167" t="s">
        <v>925</v>
      </c>
      <c r="C960" s="167" t="s">
        <v>10</v>
      </c>
      <c r="D960" s="167" t="s">
        <v>12427</v>
      </c>
      <c r="E960" s="168" t="s">
        <v>13472</v>
      </c>
    </row>
    <row r="961" spans="1:5" x14ac:dyDescent="0.2">
      <c r="A961" s="167">
        <v>43094</v>
      </c>
      <c r="B961" s="167" t="s">
        <v>940</v>
      </c>
      <c r="C961" s="167" t="s">
        <v>10</v>
      </c>
      <c r="D961" s="167" t="s">
        <v>12398</v>
      </c>
      <c r="E961" s="168" t="s">
        <v>13473</v>
      </c>
    </row>
    <row r="962" spans="1:5" x14ac:dyDescent="0.2">
      <c r="A962" s="167">
        <v>43093</v>
      </c>
      <c r="B962" s="167" t="s">
        <v>941</v>
      </c>
      <c r="C962" s="167" t="s">
        <v>10</v>
      </c>
      <c r="D962" s="167" t="s">
        <v>12398</v>
      </c>
      <c r="E962" s="168" t="s">
        <v>13474</v>
      </c>
    </row>
    <row r="963" spans="1:5" x14ac:dyDescent="0.2">
      <c r="A963" s="167">
        <v>1030</v>
      </c>
      <c r="B963" s="167" t="s">
        <v>942</v>
      </c>
      <c r="C963" s="167" t="s">
        <v>10</v>
      </c>
      <c r="D963" s="167" t="s">
        <v>12405</v>
      </c>
      <c r="E963" s="168" t="s">
        <v>13475</v>
      </c>
    </row>
    <row r="964" spans="1:5" x14ac:dyDescent="0.2">
      <c r="A964" s="167">
        <v>11694</v>
      </c>
      <c r="B964" s="167" t="s">
        <v>943</v>
      </c>
      <c r="C964" s="167" t="s">
        <v>10</v>
      </c>
      <c r="D964" s="167" t="s">
        <v>12398</v>
      </c>
      <c r="E964" s="168" t="s">
        <v>13476</v>
      </c>
    </row>
    <row r="965" spans="1:5" x14ac:dyDescent="0.2">
      <c r="A965" s="167">
        <v>35277</v>
      </c>
      <c r="B965" s="167" t="s">
        <v>13477</v>
      </c>
      <c r="C965" s="167" t="s">
        <v>10</v>
      </c>
      <c r="D965" s="167" t="s">
        <v>12398</v>
      </c>
      <c r="E965" s="168" t="s">
        <v>13478</v>
      </c>
    </row>
    <row r="966" spans="1:5" x14ac:dyDescent="0.2">
      <c r="A966" s="167">
        <v>10521</v>
      </c>
      <c r="B966" s="167" t="s">
        <v>946</v>
      </c>
      <c r="C966" s="167" t="s">
        <v>10</v>
      </c>
      <c r="D966" s="167" t="s">
        <v>12398</v>
      </c>
      <c r="E966" s="168" t="s">
        <v>13479</v>
      </c>
    </row>
    <row r="967" spans="1:5" x14ac:dyDescent="0.2">
      <c r="A967" s="167">
        <v>10885</v>
      </c>
      <c r="B967" s="167" t="s">
        <v>947</v>
      </c>
      <c r="C967" s="167" t="s">
        <v>10</v>
      </c>
      <c r="D967" s="167" t="s">
        <v>12398</v>
      </c>
      <c r="E967" s="168" t="s">
        <v>13480</v>
      </c>
    </row>
    <row r="968" spans="1:5" x14ac:dyDescent="0.2">
      <c r="A968" s="167">
        <v>20962</v>
      </c>
      <c r="B968" s="167" t="s">
        <v>948</v>
      </c>
      <c r="C968" s="167" t="s">
        <v>10</v>
      </c>
      <c r="D968" s="167" t="s">
        <v>12405</v>
      </c>
      <c r="E968" s="168" t="s">
        <v>13481</v>
      </c>
    </row>
    <row r="969" spans="1:5" x14ac:dyDescent="0.2">
      <c r="A969" s="167">
        <v>20963</v>
      </c>
      <c r="B969" s="167" t="s">
        <v>949</v>
      </c>
      <c r="C969" s="167" t="s">
        <v>10</v>
      </c>
      <c r="D969" s="167" t="s">
        <v>12398</v>
      </c>
      <c r="E969" s="168" t="s">
        <v>13482</v>
      </c>
    </row>
    <row r="970" spans="1:5" x14ac:dyDescent="0.2">
      <c r="A970" s="167">
        <v>2555</v>
      </c>
      <c r="B970" s="167" t="s">
        <v>955</v>
      </c>
      <c r="C970" s="167" t="s">
        <v>10</v>
      </c>
      <c r="D970" s="167" t="s">
        <v>12398</v>
      </c>
      <c r="E970" s="168" t="s">
        <v>13294</v>
      </c>
    </row>
    <row r="971" spans="1:5" x14ac:dyDescent="0.2">
      <c r="A971" s="167">
        <v>2556</v>
      </c>
      <c r="B971" s="167" t="s">
        <v>956</v>
      </c>
      <c r="C971" s="167" t="s">
        <v>10</v>
      </c>
      <c r="D971" s="167" t="s">
        <v>12398</v>
      </c>
      <c r="E971" s="168" t="s">
        <v>13483</v>
      </c>
    </row>
    <row r="972" spans="1:5" x14ac:dyDescent="0.2">
      <c r="A972" s="167">
        <v>2557</v>
      </c>
      <c r="B972" s="167" t="s">
        <v>957</v>
      </c>
      <c r="C972" s="167" t="s">
        <v>10</v>
      </c>
      <c r="D972" s="167" t="s">
        <v>12398</v>
      </c>
      <c r="E972" s="168" t="s">
        <v>13282</v>
      </c>
    </row>
    <row r="973" spans="1:5" x14ac:dyDescent="0.2">
      <c r="A973" s="167">
        <v>10569</v>
      </c>
      <c r="B973" s="167" t="s">
        <v>958</v>
      </c>
      <c r="C973" s="167" t="s">
        <v>10</v>
      </c>
      <c r="D973" s="167" t="s">
        <v>12398</v>
      </c>
      <c r="E973" s="168" t="s">
        <v>13282</v>
      </c>
    </row>
    <row r="974" spans="1:5" x14ac:dyDescent="0.2">
      <c r="A974" s="167">
        <v>39810</v>
      </c>
      <c r="B974" s="167" t="s">
        <v>959</v>
      </c>
      <c r="C974" s="167" t="s">
        <v>10</v>
      </c>
      <c r="D974" s="167" t="s">
        <v>12398</v>
      </c>
      <c r="E974" s="168" t="s">
        <v>13484</v>
      </c>
    </row>
    <row r="975" spans="1:5" x14ac:dyDescent="0.2">
      <c r="A975" s="167">
        <v>39811</v>
      </c>
      <c r="B975" s="167" t="s">
        <v>960</v>
      </c>
      <c r="C975" s="167" t="s">
        <v>10</v>
      </c>
      <c r="D975" s="167" t="s">
        <v>12398</v>
      </c>
      <c r="E975" s="168" t="s">
        <v>13485</v>
      </c>
    </row>
    <row r="976" spans="1:5" x14ac:dyDescent="0.2">
      <c r="A976" s="167">
        <v>39812</v>
      </c>
      <c r="B976" s="167" t="s">
        <v>961</v>
      </c>
      <c r="C976" s="167" t="s">
        <v>10</v>
      </c>
      <c r="D976" s="167" t="s">
        <v>12398</v>
      </c>
      <c r="E976" s="168" t="s">
        <v>13486</v>
      </c>
    </row>
    <row r="977" spans="1:5" x14ac:dyDescent="0.2">
      <c r="A977" s="167">
        <v>43096</v>
      </c>
      <c r="B977" s="167" t="s">
        <v>962</v>
      </c>
      <c r="C977" s="167" t="s">
        <v>10</v>
      </c>
      <c r="D977" s="167" t="s">
        <v>12398</v>
      </c>
      <c r="E977" s="168" t="s">
        <v>13487</v>
      </c>
    </row>
    <row r="978" spans="1:5" x14ac:dyDescent="0.2">
      <c r="A978" s="167">
        <v>43102</v>
      </c>
      <c r="B978" s="167" t="s">
        <v>963</v>
      </c>
      <c r="C978" s="167" t="s">
        <v>10</v>
      </c>
      <c r="D978" s="167" t="s">
        <v>12398</v>
      </c>
      <c r="E978" s="168" t="s">
        <v>13488</v>
      </c>
    </row>
    <row r="979" spans="1:5" x14ac:dyDescent="0.2">
      <c r="A979" s="167">
        <v>43103</v>
      </c>
      <c r="B979" s="167" t="s">
        <v>964</v>
      </c>
      <c r="C979" s="167" t="s">
        <v>10</v>
      </c>
      <c r="D979" s="167" t="s">
        <v>12398</v>
      </c>
      <c r="E979" s="168" t="s">
        <v>13489</v>
      </c>
    </row>
    <row r="980" spans="1:5" x14ac:dyDescent="0.2">
      <c r="A980" s="167">
        <v>43098</v>
      </c>
      <c r="B980" s="167" t="s">
        <v>965</v>
      </c>
      <c r="C980" s="167" t="s">
        <v>10</v>
      </c>
      <c r="D980" s="167" t="s">
        <v>12398</v>
      </c>
      <c r="E980" s="168" t="s">
        <v>13490</v>
      </c>
    </row>
    <row r="981" spans="1:5" x14ac:dyDescent="0.2">
      <c r="A981" s="167">
        <v>43097</v>
      </c>
      <c r="B981" s="167" t="s">
        <v>966</v>
      </c>
      <c r="C981" s="167" t="s">
        <v>10</v>
      </c>
      <c r="D981" s="167" t="s">
        <v>12398</v>
      </c>
      <c r="E981" s="168" t="s">
        <v>13491</v>
      </c>
    </row>
    <row r="982" spans="1:5" x14ac:dyDescent="0.2">
      <c r="A982" s="167">
        <v>43104</v>
      </c>
      <c r="B982" s="167" t="s">
        <v>967</v>
      </c>
      <c r="C982" s="167" t="s">
        <v>10</v>
      </c>
      <c r="D982" s="167" t="s">
        <v>12398</v>
      </c>
      <c r="E982" s="168" t="s">
        <v>13492</v>
      </c>
    </row>
    <row r="983" spans="1:5" x14ac:dyDescent="0.2">
      <c r="A983" s="167">
        <v>39771</v>
      </c>
      <c r="B983" s="167" t="s">
        <v>968</v>
      </c>
      <c r="C983" s="167" t="s">
        <v>10</v>
      </c>
      <c r="D983" s="167" t="s">
        <v>12398</v>
      </c>
      <c r="E983" s="168" t="s">
        <v>13493</v>
      </c>
    </row>
    <row r="984" spans="1:5" x14ac:dyDescent="0.2">
      <c r="A984" s="167">
        <v>39772</v>
      </c>
      <c r="B984" s="167" t="s">
        <v>969</v>
      </c>
      <c r="C984" s="167" t="s">
        <v>10</v>
      </c>
      <c r="D984" s="167" t="s">
        <v>12398</v>
      </c>
      <c r="E984" s="168" t="s">
        <v>13494</v>
      </c>
    </row>
    <row r="985" spans="1:5" x14ac:dyDescent="0.2">
      <c r="A985" s="167">
        <v>39773</v>
      </c>
      <c r="B985" s="167" t="s">
        <v>970</v>
      </c>
      <c r="C985" s="167" t="s">
        <v>10</v>
      </c>
      <c r="D985" s="167" t="s">
        <v>12398</v>
      </c>
      <c r="E985" s="168" t="s">
        <v>13495</v>
      </c>
    </row>
    <row r="986" spans="1:5" x14ac:dyDescent="0.2">
      <c r="A986" s="167">
        <v>39774</v>
      </c>
      <c r="B986" s="167" t="s">
        <v>971</v>
      </c>
      <c r="C986" s="167" t="s">
        <v>10</v>
      </c>
      <c r="D986" s="167" t="s">
        <v>12398</v>
      </c>
      <c r="E986" s="168" t="s">
        <v>13496</v>
      </c>
    </row>
    <row r="987" spans="1:5" x14ac:dyDescent="0.2">
      <c r="A987" s="167">
        <v>39775</v>
      </c>
      <c r="B987" s="167" t="s">
        <v>972</v>
      </c>
      <c r="C987" s="167" t="s">
        <v>10</v>
      </c>
      <c r="D987" s="167" t="s">
        <v>12398</v>
      </c>
      <c r="E987" s="168" t="s">
        <v>13497</v>
      </c>
    </row>
    <row r="988" spans="1:5" x14ac:dyDescent="0.2">
      <c r="A988" s="167">
        <v>39776</v>
      </c>
      <c r="B988" s="167" t="s">
        <v>973</v>
      </c>
      <c r="C988" s="167" t="s">
        <v>10</v>
      </c>
      <c r="D988" s="167" t="s">
        <v>12398</v>
      </c>
      <c r="E988" s="168" t="s">
        <v>13498</v>
      </c>
    </row>
    <row r="989" spans="1:5" x14ac:dyDescent="0.2">
      <c r="A989" s="167">
        <v>39777</v>
      </c>
      <c r="B989" s="167" t="s">
        <v>974</v>
      </c>
      <c r="C989" s="167" t="s">
        <v>10</v>
      </c>
      <c r="D989" s="167" t="s">
        <v>12398</v>
      </c>
      <c r="E989" s="168" t="s">
        <v>13421</v>
      </c>
    </row>
    <row r="990" spans="1:5" x14ac:dyDescent="0.2">
      <c r="A990" s="167">
        <v>20254</v>
      </c>
      <c r="B990" s="167" t="s">
        <v>975</v>
      </c>
      <c r="C990" s="167" t="s">
        <v>10</v>
      </c>
      <c r="D990" s="167" t="s">
        <v>12398</v>
      </c>
      <c r="E990" s="168" t="s">
        <v>13499</v>
      </c>
    </row>
    <row r="991" spans="1:5" x14ac:dyDescent="0.2">
      <c r="A991" s="167">
        <v>20253</v>
      </c>
      <c r="B991" s="167" t="s">
        <v>976</v>
      </c>
      <c r="C991" s="167" t="s">
        <v>10</v>
      </c>
      <c r="D991" s="167" t="s">
        <v>12398</v>
      </c>
      <c r="E991" s="168" t="s">
        <v>13500</v>
      </c>
    </row>
    <row r="992" spans="1:5" x14ac:dyDescent="0.2">
      <c r="A992" s="167">
        <v>11247</v>
      </c>
      <c r="B992" s="167" t="s">
        <v>977</v>
      </c>
      <c r="C992" s="167" t="s">
        <v>10</v>
      </c>
      <c r="D992" s="167" t="s">
        <v>12398</v>
      </c>
      <c r="E992" s="168" t="s">
        <v>13501</v>
      </c>
    </row>
    <row r="993" spans="1:5" x14ac:dyDescent="0.2">
      <c r="A993" s="167">
        <v>11250</v>
      </c>
      <c r="B993" s="167" t="s">
        <v>978</v>
      </c>
      <c r="C993" s="167" t="s">
        <v>10</v>
      </c>
      <c r="D993" s="167" t="s">
        <v>12398</v>
      </c>
      <c r="E993" s="168" t="s">
        <v>13502</v>
      </c>
    </row>
    <row r="994" spans="1:5" x14ac:dyDescent="0.2">
      <c r="A994" s="167">
        <v>11249</v>
      </c>
      <c r="B994" s="167" t="s">
        <v>979</v>
      </c>
      <c r="C994" s="167" t="s">
        <v>10</v>
      </c>
      <c r="D994" s="167" t="s">
        <v>12398</v>
      </c>
      <c r="E994" s="168" t="s">
        <v>13503</v>
      </c>
    </row>
    <row r="995" spans="1:5" x14ac:dyDescent="0.2">
      <c r="A995" s="167">
        <v>11251</v>
      </c>
      <c r="B995" s="167" t="s">
        <v>980</v>
      </c>
      <c r="C995" s="167" t="s">
        <v>10</v>
      </c>
      <c r="D995" s="167" t="s">
        <v>12398</v>
      </c>
      <c r="E995" s="168" t="s">
        <v>13504</v>
      </c>
    </row>
    <row r="996" spans="1:5" x14ac:dyDescent="0.2">
      <c r="A996" s="167">
        <v>11253</v>
      </c>
      <c r="B996" s="167" t="s">
        <v>981</v>
      </c>
      <c r="C996" s="167" t="s">
        <v>10</v>
      </c>
      <c r="D996" s="167" t="s">
        <v>12398</v>
      </c>
      <c r="E996" s="168" t="s">
        <v>13505</v>
      </c>
    </row>
    <row r="997" spans="1:5" x14ac:dyDescent="0.2">
      <c r="A997" s="167">
        <v>11255</v>
      </c>
      <c r="B997" s="167" t="s">
        <v>982</v>
      </c>
      <c r="C997" s="167" t="s">
        <v>10</v>
      </c>
      <c r="D997" s="167" t="s">
        <v>12398</v>
      </c>
      <c r="E997" s="168" t="s">
        <v>13506</v>
      </c>
    </row>
    <row r="998" spans="1:5" x14ac:dyDescent="0.2">
      <c r="A998" s="167">
        <v>14055</v>
      </c>
      <c r="B998" s="167" t="s">
        <v>983</v>
      </c>
      <c r="C998" s="167" t="s">
        <v>10</v>
      </c>
      <c r="D998" s="167" t="s">
        <v>12398</v>
      </c>
      <c r="E998" s="168" t="s">
        <v>13507</v>
      </c>
    </row>
    <row r="999" spans="1:5" x14ac:dyDescent="0.2">
      <c r="A999" s="167">
        <v>11256</v>
      </c>
      <c r="B999" s="167" t="s">
        <v>984</v>
      </c>
      <c r="C999" s="167" t="s">
        <v>10</v>
      </c>
      <c r="D999" s="167" t="s">
        <v>12398</v>
      </c>
      <c r="E999" s="168" t="s">
        <v>13508</v>
      </c>
    </row>
    <row r="1000" spans="1:5" x14ac:dyDescent="0.2">
      <c r="A1000" s="167">
        <v>1872</v>
      </c>
      <c r="B1000" s="167" t="s">
        <v>985</v>
      </c>
      <c r="C1000" s="167" t="s">
        <v>10</v>
      </c>
      <c r="D1000" s="167" t="s">
        <v>12398</v>
      </c>
      <c r="E1000" s="168" t="s">
        <v>13509</v>
      </c>
    </row>
    <row r="1001" spans="1:5" x14ac:dyDescent="0.2">
      <c r="A1001" s="167">
        <v>1873</v>
      </c>
      <c r="B1001" s="167" t="s">
        <v>986</v>
      </c>
      <c r="C1001" s="167" t="s">
        <v>10</v>
      </c>
      <c r="D1001" s="167" t="s">
        <v>12398</v>
      </c>
      <c r="E1001" s="168" t="s">
        <v>13510</v>
      </c>
    </row>
    <row r="1002" spans="1:5" x14ac:dyDescent="0.2">
      <c r="A1002" s="167">
        <v>39693</v>
      </c>
      <c r="B1002" s="167" t="s">
        <v>987</v>
      </c>
      <c r="C1002" s="167" t="s">
        <v>10</v>
      </c>
      <c r="D1002" s="167" t="s">
        <v>12398</v>
      </c>
      <c r="E1002" s="168" t="s">
        <v>13511</v>
      </c>
    </row>
    <row r="1003" spans="1:5" x14ac:dyDescent="0.2">
      <c r="A1003" s="167">
        <v>39692</v>
      </c>
      <c r="B1003" s="167" t="s">
        <v>988</v>
      </c>
      <c r="C1003" s="167" t="s">
        <v>10</v>
      </c>
      <c r="D1003" s="167" t="s">
        <v>12398</v>
      </c>
      <c r="E1003" s="168" t="s">
        <v>13512</v>
      </c>
    </row>
    <row r="1004" spans="1:5" x14ac:dyDescent="0.2">
      <c r="A1004" s="167">
        <v>3280</v>
      </c>
      <c r="B1004" s="167" t="s">
        <v>13513</v>
      </c>
      <c r="C1004" s="167" t="s">
        <v>10</v>
      </c>
      <c r="D1004" s="167" t="s">
        <v>12398</v>
      </c>
      <c r="E1004" s="168" t="s">
        <v>13514</v>
      </c>
    </row>
    <row r="1005" spans="1:5" x14ac:dyDescent="0.2">
      <c r="A1005" s="167">
        <v>11881</v>
      </c>
      <c r="B1005" s="167" t="s">
        <v>13515</v>
      </c>
      <c r="C1005" s="167" t="s">
        <v>10</v>
      </c>
      <c r="D1005" s="167" t="s">
        <v>12398</v>
      </c>
      <c r="E1005" s="168" t="s">
        <v>13516</v>
      </c>
    </row>
    <row r="1006" spans="1:5" x14ac:dyDescent="0.2">
      <c r="A1006" s="167">
        <v>34641</v>
      </c>
      <c r="B1006" s="167" t="s">
        <v>13517</v>
      </c>
      <c r="C1006" s="167" t="s">
        <v>10</v>
      </c>
      <c r="D1006" s="167" t="s">
        <v>12398</v>
      </c>
      <c r="E1006" s="168" t="s">
        <v>13518</v>
      </c>
    </row>
    <row r="1007" spans="1:5" x14ac:dyDescent="0.2">
      <c r="A1007" s="167">
        <v>34643</v>
      </c>
      <c r="B1007" s="167" t="s">
        <v>13519</v>
      </c>
      <c r="C1007" s="167" t="s">
        <v>10</v>
      </c>
      <c r="D1007" s="167" t="s">
        <v>12398</v>
      </c>
      <c r="E1007" s="168" t="s">
        <v>12678</v>
      </c>
    </row>
    <row r="1008" spans="1:5" x14ac:dyDescent="0.2">
      <c r="A1008" s="167">
        <v>3278</v>
      </c>
      <c r="B1008" s="167" t="s">
        <v>13520</v>
      </c>
      <c r="C1008" s="167" t="s">
        <v>10</v>
      </c>
      <c r="D1008" s="167" t="s">
        <v>12398</v>
      </c>
      <c r="E1008" s="168" t="s">
        <v>12751</v>
      </c>
    </row>
    <row r="1009" spans="1:5" x14ac:dyDescent="0.2">
      <c r="A1009" s="167">
        <v>3279</v>
      </c>
      <c r="B1009" s="167" t="s">
        <v>13521</v>
      </c>
      <c r="C1009" s="167" t="s">
        <v>10</v>
      </c>
      <c r="D1009" s="167" t="s">
        <v>12398</v>
      </c>
      <c r="E1009" s="168" t="s">
        <v>13522</v>
      </c>
    </row>
    <row r="1010" spans="1:5" x14ac:dyDescent="0.2">
      <c r="A1010" s="167">
        <v>1062</v>
      </c>
      <c r="B1010" s="167" t="s">
        <v>989</v>
      </c>
      <c r="C1010" s="167" t="s">
        <v>10</v>
      </c>
      <c r="D1010" s="167" t="s">
        <v>12398</v>
      </c>
      <c r="E1010" s="168" t="s">
        <v>13523</v>
      </c>
    </row>
    <row r="1011" spans="1:5" x14ac:dyDescent="0.2">
      <c r="A1011" s="167">
        <v>39686</v>
      </c>
      <c r="B1011" s="167" t="s">
        <v>990</v>
      </c>
      <c r="C1011" s="167" t="s">
        <v>10</v>
      </c>
      <c r="D1011" s="167" t="s">
        <v>12398</v>
      </c>
      <c r="E1011" s="168" t="s">
        <v>13524</v>
      </c>
    </row>
    <row r="1012" spans="1:5" x14ac:dyDescent="0.2">
      <c r="A1012" s="167">
        <v>43095</v>
      </c>
      <c r="B1012" s="167" t="s">
        <v>991</v>
      </c>
      <c r="C1012" s="167" t="s">
        <v>10</v>
      </c>
      <c r="D1012" s="167" t="s">
        <v>12398</v>
      </c>
      <c r="E1012" s="168" t="s">
        <v>13525</v>
      </c>
    </row>
    <row r="1013" spans="1:5" x14ac:dyDescent="0.2">
      <c r="A1013" s="167">
        <v>1871</v>
      </c>
      <c r="B1013" s="167" t="s">
        <v>992</v>
      </c>
      <c r="C1013" s="167" t="s">
        <v>10</v>
      </c>
      <c r="D1013" s="167" t="s">
        <v>12398</v>
      </c>
      <c r="E1013" s="168" t="s">
        <v>13526</v>
      </c>
    </row>
    <row r="1014" spans="1:5" x14ac:dyDescent="0.2">
      <c r="A1014" s="167">
        <v>12001</v>
      </c>
      <c r="B1014" s="167" t="s">
        <v>993</v>
      </c>
      <c r="C1014" s="167" t="s">
        <v>10</v>
      </c>
      <c r="D1014" s="167" t="s">
        <v>12398</v>
      </c>
      <c r="E1014" s="168" t="s">
        <v>13098</v>
      </c>
    </row>
    <row r="1015" spans="1:5" x14ac:dyDescent="0.2">
      <c r="A1015" s="167">
        <v>11882</v>
      </c>
      <c r="B1015" s="167" t="s">
        <v>13527</v>
      </c>
      <c r="C1015" s="167" t="s">
        <v>10</v>
      </c>
      <c r="D1015" s="167" t="s">
        <v>12398</v>
      </c>
      <c r="E1015" s="168" t="s">
        <v>12751</v>
      </c>
    </row>
    <row r="1016" spans="1:5" x14ac:dyDescent="0.2">
      <c r="A1016" s="167">
        <v>1068</v>
      </c>
      <c r="B1016" s="167" t="s">
        <v>995</v>
      </c>
      <c r="C1016" s="167" t="s">
        <v>10</v>
      </c>
      <c r="D1016" s="167" t="s">
        <v>12398</v>
      </c>
      <c r="E1016" s="168" t="s">
        <v>13528</v>
      </c>
    </row>
    <row r="1017" spans="1:5" x14ac:dyDescent="0.2">
      <c r="A1017" s="167">
        <v>39690</v>
      </c>
      <c r="B1017" s="167" t="s">
        <v>996</v>
      </c>
      <c r="C1017" s="167" t="s">
        <v>10</v>
      </c>
      <c r="D1017" s="167" t="s">
        <v>12398</v>
      </c>
      <c r="E1017" s="168" t="s">
        <v>13529</v>
      </c>
    </row>
    <row r="1018" spans="1:5" x14ac:dyDescent="0.2">
      <c r="A1018" s="167">
        <v>39691</v>
      </c>
      <c r="B1018" s="167" t="s">
        <v>997</v>
      </c>
      <c r="C1018" s="167" t="s">
        <v>10</v>
      </c>
      <c r="D1018" s="167" t="s">
        <v>12398</v>
      </c>
      <c r="E1018" s="168" t="s">
        <v>13530</v>
      </c>
    </row>
    <row r="1019" spans="1:5" x14ac:dyDescent="0.2">
      <c r="A1019" s="167">
        <v>39808</v>
      </c>
      <c r="B1019" s="167" t="s">
        <v>13531</v>
      </c>
      <c r="C1019" s="167" t="s">
        <v>10</v>
      </c>
      <c r="D1019" s="167" t="s">
        <v>12398</v>
      </c>
      <c r="E1019" s="168" t="s">
        <v>13532</v>
      </c>
    </row>
    <row r="1020" spans="1:5" x14ac:dyDescent="0.2">
      <c r="A1020" s="167">
        <v>39809</v>
      </c>
      <c r="B1020" s="167" t="s">
        <v>13533</v>
      </c>
      <c r="C1020" s="167" t="s">
        <v>10</v>
      </c>
      <c r="D1020" s="167" t="s">
        <v>12398</v>
      </c>
      <c r="E1020" s="168" t="s">
        <v>13534</v>
      </c>
    </row>
    <row r="1021" spans="1:5" x14ac:dyDescent="0.2">
      <c r="A1021" s="167">
        <v>11713</v>
      </c>
      <c r="B1021" s="167" t="s">
        <v>13535</v>
      </c>
      <c r="C1021" s="167" t="s">
        <v>10</v>
      </c>
      <c r="D1021" s="167" t="s">
        <v>12398</v>
      </c>
      <c r="E1021" s="168" t="s">
        <v>13536</v>
      </c>
    </row>
    <row r="1022" spans="1:5" x14ac:dyDescent="0.2">
      <c r="A1022" s="167">
        <v>11716</v>
      </c>
      <c r="B1022" s="167" t="s">
        <v>13537</v>
      </c>
      <c r="C1022" s="167" t="s">
        <v>10</v>
      </c>
      <c r="D1022" s="167" t="s">
        <v>12398</v>
      </c>
      <c r="E1022" s="168" t="s">
        <v>13538</v>
      </c>
    </row>
    <row r="1023" spans="1:5" x14ac:dyDescent="0.2">
      <c r="A1023" s="167">
        <v>5103</v>
      </c>
      <c r="B1023" s="167" t="s">
        <v>13539</v>
      </c>
      <c r="C1023" s="167" t="s">
        <v>10</v>
      </c>
      <c r="D1023" s="167" t="s">
        <v>12398</v>
      </c>
      <c r="E1023" s="168" t="s">
        <v>13540</v>
      </c>
    </row>
    <row r="1024" spans="1:5" x14ac:dyDescent="0.2">
      <c r="A1024" s="167">
        <v>11712</v>
      </c>
      <c r="B1024" s="167" t="s">
        <v>13541</v>
      </c>
      <c r="C1024" s="167" t="s">
        <v>10</v>
      </c>
      <c r="D1024" s="167" t="s">
        <v>12405</v>
      </c>
      <c r="E1024" s="168" t="s">
        <v>13542</v>
      </c>
    </row>
    <row r="1025" spans="1:5" x14ac:dyDescent="0.2">
      <c r="A1025" s="167">
        <v>11717</v>
      </c>
      <c r="B1025" s="167" t="s">
        <v>13543</v>
      </c>
      <c r="C1025" s="167" t="s">
        <v>10</v>
      </c>
      <c r="D1025" s="167" t="s">
        <v>12398</v>
      </c>
      <c r="E1025" s="168" t="s">
        <v>13544</v>
      </c>
    </row>
    <row r="1026" spans="1:5" x14ac:dyDescent="0.2">
      <c r="A1026" s="167">
        <v>11714</v>
      </c>
      <c r="B1026" s="167" t="s">
        <v>13545</v>
      </c>
      <c r="C1026" s="167" t="s">
        <v>10</v>
      </c>
      <c r="D1026" s="167" t="s">
        <v>12398</v>
      </c>
      <c r="E1026" s="168" t="s">
        <v>13546</v>
      </c>
    </row>
    <row r="1027" spans="1:5" x14ac:dyDescent="0.2">
      <c r="A1027" s="167">
        <v>11715</v>
      </c>
      <c r="B1027" s="167" t="s">
        <v>13547</v>
      </c>
      <c r="C1027" s="167" t="s">
        <v>10</v>
      </c>
      <c r="D1027" s="167" t="s">
        <v>12398</v>
      </c>
      <c r="E1027" s="168" t="s">
        <v>13548</v>
      </c>
    </row>
    <row r="1028" spans="1:5" x14ac:dyDescent="0.2">
      <c r="A1028" s="167">
        <v>11880</v>
      </c>
      <c r="B1028" s="167" t="s">
        <v>13549</v>
      </c>
      <c r="C1028" s="167" t="s">
        <v>10</v>
      </c>
      <c r="D1028" s="167" t="s">
        <v>12398</v>
      </c>
      <c r="E1028" s="168" t="s">
        <v>13550</v>
      </c>
    </row>
    <row r="1029" spans="1:5" x14ac:dyDescent="0.2">
      <c r="A1029" s="167">
        <v>1106</v>
      </c>
      <c r="B1029" s="167" t="s">
        <v>1006</v>
      </c>
      <c r="C1029" s="167" t="s">
        <v>71</v>
      </c>
      <c r="D1029" s="167" t="s">
        <v>12405</v>
      </c>
      <c r="E1029" s="168" t="s">
        <v>12914</v>
      </c>
    </row>
    <row r="1030" spans="1:5" x14ac:dyDescent="0.2">
      <c r="A1030" s="167">
        <v>11161</v>
      </c>
      <c r="B1030" s="167" t="s">
        <v>1007</v>
      </c>
      <c r="C1030" s="167" t="s">
        <v>71</v>
      </c>
      <c r="D1030" s="167" t="s">
        <v>12398</v>
      </c>
      <c r="E1030" s="168" t="s">
        <v>12916</v>
      </c>
    </row>
    <row r="1031" spans="1:5" x14ac:dyDescent="0.2">
      <c r="A1031" s="167">
        <v>1107</v>
      </c>
      <c r="B1031" s="167" t="s">
        <v>1008</v>
      </c>
      <c r="C1031" s="167" t="s">
        <v>71</v>
      </c>
      <c r="D1031" s="167" t="s">
        <v>12398</v>
      </c>
      <c r="E1031" s="168" t="s">
        <v>12890</v>
      </c>
    </row>
    <row r="1032" spans="1:5" x14ac:dyDescent="0.2">
      <c r="A1032" s="167">
        <v>4758</v>
      </c>
      <c r="B1032" s="167" t="s">
        <v>13551</v>
      </c>
      <c r="C1032" s="167" t="s">
        <v>185</v>
      </c>
      <c r="D1032" s="167" t="s">
        <v>12398</v>
      </c>
      <c r="E1032" s="168" t="s">
        <v>13552</v>
      </c>
    </row>
    <row r="1033" spans="1:5" x14ac:dyDescent="0.2">
      <c r="A1033" s="167">
        <v>41080</v>
      </c>
      <c r="B1033" s="167" t="s">
        <v>13553</v>
      </c>
      <c r="C1033" s="167" t="s">
        <v>187</v>
      </c>
      <c r="D1033" s="167" t="s">
        <v>12398</v>
      </c>
      <c r="E1033" s="168" t="s">
        <v>13554</v>
      </c>
    </row>
    <row r="1034" spans="1:5" x14ac:dyDescent="0.2">
      <c r="A1034" s="167">
        <v>25963</v>
      </c>
      <c r="B1034" s="167" t="s">
        <v>13555</v>
      </c>
      <c r="C1034" s="167" t="s">
        <v>71</v>
      </c>
      <c r="D1034" s="167" t="s">
        <v>12398</v>
      </c>
      <c r="E1034" s="168" t="s">
        <v>13556</v>
      </c>
    </row>
    <row r="1035" spans="1:5" x14ac:dyDescent="0.2">
      <c r="A1035" s="167">
        <v>4759</v>
      </c>
      <c r="B1035" s="167" t="s">
        <v>13557</v>
      </c>
      <c r="C1035" s="167" t="s">
        <v>185</v>
      </c>
      <c r="D1035" s="167" t="s">
        <v>12398</v>
      </c>
      <c r="E1035" s="168" t="s">
        <v>13558</v>
      </c>
    </row>
    <row r="1036" spans="1:5" x14ac:dyDescent="0.2">
      <c r="A1036" s="167">
        <v>41068</v>
      </c>
      <c r="B1036" s="167" t="s">
        <v>1010</v>
      </c>
      <c r="C1036" s="167" t="s">
        <v>187</v>
      </c>
      <c r="D1036" s="167" t="s">
        <v>12398</v>
      </c>
      <c r="E1036" s="168" t="s">
        <v>13559</v>
      </c>
    </row>
    <row r="1037" spans="1:5" x14ac:dyDescent="0.2">
      <c r="A1037" s="167">
        <v>1108</v>
      </c>
      <c r="B1037" s="167" t="s">
        <v>1012</v>
      </c>
      <c r="C1037" s="167" t="s">
        <v>20</v>
      </c>
      <c r="D1037" s="167" t="s">
        <v>12398</v>
      </c>
      <c r="E1037" s="168" t="s">
        <v>13560</v>
      </c>
    </row>
    <row r="1038" spans="1:5" x14ac:dyDescent="0.2">
      <c r="A1038" s="167">
        <v>1117</v>
      </c>
      <c r="B1038" s="167" t="s">
        <v>1013</v>
      </c>
      <c r="C1038" s="167" t="s">
        <v>20</v>
      </c>
      <c r="D1038" s="167" t="s">
        <v>12398</v>
      </c>
      <c r="E1038" s="168" t="s">
        <v>13561</v>
      </c>
    </row>
    <row r="1039" spans="1:5" x14ac:dyDescent="0.2">
      <c r="A1039" s="167">
        <v>1118</v>
      </c>
      <c r="B1039" s="167" t="s">
        <v>1014</v>
      </c>
      <c r="C1039" s="167" t="s">
        <v>20</v>
      </c>
      <c r="D1039" s="167" t="s">
        <v>12398</v>
      </c>
      <c r="E1039" s="168" t="s">
        <v>13562</v>
      </c>
    </row>
    <row r="1040" spans="1:5" x14ac:dyDescent="0.2">
      <c r="A1040" s="167">
        <v>1110</v>
      </c>
      <c r="B1040" s="167" t="s">
        <v>1015</v>
      </c>
      <c r="C1040" s="167" t="s">
        <v>20</v>
      </c>
      <c r="D1040" s="167" t="s">
        <v>12398</v>
      </c>
      <c r="E1040" s="168" t="s">
        <v>13562</v>
      </c>
    </row>
    <row r="1041" spans="1:5" x14ac:dyDescent="0.2">
      <c r="A1041" s="167">
        <v>12618</v>
      </c>
      <c r="B1041" s="167" t="s">
        <v>1016</v>
      </c>
      <c r="C1041" s="167" t="s">
        <v>10</v>
      </c>
      <c r="D1041" s="167" t="s">
        <v>12427</v>
      </c>
      <c r="E1041" s="168" t="s">
        <v>13563</v>
      </c>
    </row>
    <row r="1042" spans="1:5" x14ac:dyDescent="0.2">
      <c r="A1042" s="167">
        <v>40784</v>
      </c>
      <c r="B1042" s="167" t="s">
        <v>1017</v>
      </c>
      <c r="C1042" s="167" t="s">
        <v>20</v>
      </c>
      <c r="D1042" s="167" t="s">
        <v>12398</v>
      </c>
      <c r="E1042" s="168" t="s">
        <v>13355</v>
      </c>
    </row>
    <row r="1043" spans="1:5" x14ac:dyDescent="0.2">
      <c r="A1043" s="167">
        <v>40782</v>
      </c>
      <c r="B1043" s="167" t="s">
        <v>1018</v>
      </c>
      <c r="C1043" s="167" t="s">
        <v>20</v>
      </c>
      <c r="D1043" s="167" t="s">
        <v>12398</v>
      </c>
      <c r="E1043" s="168" t="s">
        <v>12723</v>
      </c>
    </row>
    <row r="1044" spans="1:5" x14ac:dyDescent="0.2">
      <c r="A1044" s="167">
        <v>40783</v>
      </c>
      <c r="B1044" s="167" t="s">
        <v>1019</v>
      </c>
      <c r="C1044" s="167" t="s">
        <v>20</v>
      </c>
      <c r="D1044" s="167" t="s">
        <v>12398</v>
      </c>
      <c r="E1044" s="168" t="s">
        <v>13564</v>
      </c>
    </row>
    <row r="1045" spans="1:5" x14ac:dyDescent="0.2">
      <c r="A1045" s="167">
        <v>1109</v>
      </c>
      <c r="B1045" s="167" t="s">
        <v>1020</v>
      </c>
      <c r="C1045" s="167" t="s">
        <v>20</v>
      </c>
      <c r="D1045" s="167" t="s">
        <v>12398</v>
      </c>
      <c r="E1045" s="168" t="s">
        <v>13560</v>
      </c>
    </row>
    <row r="1046" spans="1:5" x14ac:dyDescent="0.2">
      <c r="A1046" s="167">
        <v>1119</v>
      </c>
      <c r="B1046" s="167" t="s">
        <v>1021</v>
      </c>
      <c r="C1046" s="167" t="s">
        <v>20</v>
      </c>
      <c r="D1046" s="167" t="s">
        <v>12398</v>
      </c>
      <c r="E1046" s="168" t="s">
        <v>13565</v>
      </c>
    </row>
    <row r="1047" spans="1:5" x14ac:dyDescent="0.2">
      <c r="A1047" s="167">
        <v>13115</v>
      </c>
      <c r="B1047" s="167" t="s">
        <v>13566</v>
      </c>
      <c r="C1047" s="167" t="s">
        <v>20</v>
      </c>
      <c r="D1047" s="167" t="s">
        <v>12427</v>
      </c>
      <c r="E1047" s="168" t="s">
        <v>13567</v>
      </c>
    </row>
    <row r="1048" spans="1:5" x14ac:dyDescent="0.2">
      <c r="A1048" s="167">
        <v>10541</v>
      </c>
      <c r="B1048" s="167" t="s">
        <v>13568</v>
      </c>
      <c r="C1048" s="167" t="s">
        <v>20</v>
      </c>
      <c r="D1048" s="167" t="s">
        <v>12427</v>
      </c>
      <c r="E1048" s="168" t="s">
        <v>13569</v>
      </c>
    </row>
    <row r="1049" spans="1:5" x14ac:dyDescent="0.2">
      <c r="A1049" s="167">
        <v>10543</v>
      </c>
      <c r="B1049" s="167" t="s">
        <v>13570</v>
      </c>
      <c r="C1049" s="167" t="s">
        <v>20</v>
      </c>
      <c r="D1049" s="167" t="s">
        <v>12427</v>
      </c>
      <c r="E1049" s="168" t="s">
        <v>13571</v>
      </c>
    </row>
    <row r="1050" spans="1:5" x14ac:dyDescent="0.2">
      <c r="A1050" s="167">
        <v>10544</v>
      </c>
      <c r="B1050" s="167" t="s">
        <v>13572</v>
      </c>
      <c r="C1050" s="167" t="s">
        <v>20</v>
      </c>
      <c r="D1050" s="167" t="s">
        <v>12427</v>
      </c>
      <c r="E1050" s="168" t="s">
        <v>13573</v>
      </c>
    </row>
    <row r="1051" spans="1:5" x14ac:dyDescent="0.2">
      <c r="A1051" s="167">
        <v>10545</v>
      </c>
      <c r="B1051" s="167" t="s">
        <v>13574</v>
      </c>
      <c r="C1051" s="167" t="s">
        <v>20</v>
      </c>
      <c r="D1051" s="167" t="s">
        <v>12427</v>
      </c>
      <c r="E1051" s="168" t="s">
        <v>13575</v>
      </c>
    </row>
    <row r="1052" spans="1:5" x14ac:dyDescent="0.2">
      <c r="A1052" s="167">
        <v>10542</v>
      </c>
      <c r="B1052" s="167" t="s">
        <v>13576</v>
      </c>
      <c r="C1052" s="167" t="s">
        <v>20</v>
      </c>
      <c r="D1052" s="167" t="s">
        <v>12427</v>
      </c>
      <c r="E1052" s="168" t="s">
        <v>13577</v>
      </c>
    </row>
    <row r="1053" spans="1:5" x14ac:dyDescent="0.2">
      <c r="A1053" s="167">
        <v>38365</v>
      </c>
      <c r="B1053" s="167" t="s">
        <v>1028</v>
      </c>
      <c r="C1053" s="167" t="s">
        <v>15</v>
      </c>
      <c r="D1053" s="167" t="s">
        <v>12427</v>
      </c>
      <c r="E1053" s="168" t="s">
        <v>13070</v>
      </c>
    </row>
    <row r="1054" spans="1:5" x14ac:dyDescent="0.2">
      <c r="A1054" s="167">
        <v>37745</v>
      </c>
      <c r="B1054" s="167" t="s">
        <v>1029</v>
      </c>
      <c r="C1054" s="167" t="s">
        <v>10</v>
      </c>
      <c r="D1054" s="167" t="s">
        <v>12405</v>
      </c>
      <c r="E1054" s="168" t="s">
        <v>13578</v>
      </c>
    </row>
    <row r="1055" spans="1:5" x14ac:dyDescent="0.2">
      <c r="A1055" s="167">
        <v>37754</v>
      </c>
      <c r="B1055" s="167" t="s">
        <v>1030</v>
      </c>
      <c r="C1055" s="167" t="s">
        <v>10</v>
      </c>
      <c r="D1055" s="167" t="s">
        <v>12398</v>
      </c>
      <c r="E1055" s="168" t="s">
        <v>13579</v>
      </c>
    </row>
    <row r="1056" spans="1:5" x14ac:dyDescent="0.2">
      <c r="A1056" s="167">
        <v>37748</v>
      </c>
      <c r="B1056" s="167" t="s">
        <v>13580</v>
      </c>
      <c r="C1056" s="167" t="s">
        <v>10</v>
      </c>
      <c r="D1056" s="167" t="s">
        <v>12398</v>
      </c>
      <c r="E1056" s="168" t="s">
        <v>13581</v>
      </c>
    </row>
    <row r="1057" spans="1:5" x14ac:dyDescent="0.2">
      <c r="A1057" s="167">
        <v>37761</v>
      </c>
      <c r="B1057" s="167" t="s">
        <v>1031</v>
      </c>
      <c r="C1057" s="167" t="s">
        <v>10</v>
      </c>
      <c r="D1057" s="167" t="s">
        <v>12398</v>
      </c>
      <c r="E1057" s="168" t="s">
        <v>13582</v>
      </c>
    </row>
    <row r="1058" spans="1:5" x14ac:dyDescent="0.2">
      <c r="A1058" s="167">
        <v>37757</v>
      </c>
      <c r="B1058" s="167" t="s">
        <v>1032</v>
      </c>
      <c r="C1058" s="167" t="s">
        <v>10</v>
      </c>
      <c r="D1058" s="167" t="s">
        <v>12398</v>
      </c>
      <c r="E1058" s="168" t="s">
        <v>13583</v>
      </c>
    </row>
    <row r="1059" spans="1:5" x14ac:dyDescent="0.2">
      <c r="A1059" s="167">
        <v>37759</v>
      </c>
      <c r="B1059" s="167" t="s">
        <v>1033</v>
      </c>
      <c r="C1059" s="167" t="s">
        <v>10</v>
      </c>
      <c r="D1059" s="167" t="s">
        <v>12398</v>
      </c>
      <c r="E1059" s="168" t="s">
        <v>13584</v>
      </c>
    </row>
    <row r="1060" spans="1:5" x14ac:dyDescent="0.2">
      <c r="A1060" s="167">
        <v>37766</v>
      </c>
      <c r="B1060" s="167" t="s">
        <v>1034</v>
      </c>
      <c r="C1060" s="167" t="s">
        <v>10</v>
      </c>
      <c r="D1060" s="167" t="s">
        <v>12398</v>
      </c>
      <c r="E1060" s="168" t="s">
        <v>13585</v>
      </c>
    </row>
    <row r="1061" spans="1:5" x14ac:dyDescent="0.2">
      <c r="A1061" s="167">
        <v>37752</v>
      </c>
      <c r="B1061" s="167" t="s">
        <v>1035</v>
      </c>
      <c r="C1061" s="167" t="s">
        <v>10</v>
      </c>
      <c r="D1061" s="167" t="s">
        <v>12398</v>
      </c>
      <c r="E1061" s="168" t="s">
        <v>13586</v>
      </c>
    </row>
    <row r="1062" spans="1:5" x14ac:dyDescent="0.2">
      <c r="A1062" s="167">
        <v>37760</v>
      </c>
      <c r="B1062" s="167" t="s">
        <v>1036</v>
      </c>
      <c r="C1062" s="167" t="s">
        <v>10</v>
      </c>
      <c r="D1062" s="167" t="s">
        <v>12398</v>
      </c>
      <c r="E1062" s="168" t="s">
        <v>13587</v>
      </c>
    </row>
    <row r="1063" spans="1:5" x14ac:dyDescent="0.2">
      <c r="A1063" s="167">
        <v>37765</v>
      </c>
      <c r="B1063" s="167" t="s">
        <v>1037</v>
      </c>
      <c r="C1063" s="167" t="s">
        <v>10</v>
      </c>
      <c r="D1063" s="167" t="s">
        <v>12398</v>
      </c>
      <c r="E1063" s="168" t="s">
        <v>13588</v>
      </c>
    </row>
    <row r="1064" spans="1:5" x14ac:dyDescent="0.2">
      <c r="A1064" s="167">
        <v>37746</v>
      </c>
      <c r="B1064" s="167" t="s">
        <v>1038</v>
      </c>
      <c r="C1064" s="167" t="s">
        <v>10</v>
      </c>
      <c r="D1064" s="167" t="s">
        <v>12398</v>
      </c>
      <c r="E1064" s="168" t="s">
        <v>13589</v>
      </c>
    </row>
    <row r="1065" spans="1:5" x14ac:dyDescent="0.2">
      <c r="A1065" s="167">
        <v>37750</v>
      </c>
      <c r="B1065" s="167" t="s">
        <v>1039</v>
      </c>
      <c r="C1065" s="167" t="s">
        <v>10</v>
      </c>
      <c r="D1065" s="167" t="s">
        <v>12398</v>
      </c>
      <c r="E1065" s="168" t="s">
        <v>13590</v>
      </c>
    </row>
    <row r="1066" spans="1:5" x14ac:dyDescent="0.2">
      <c r="A1066" s="167">
        <v>37753</v>
      </c>
      <c r="B1066" s="167" t="s">
        <v>13591</v>
      </c>
      <c r="C1066" s="167" t="s">
        <v>10</v>
      </c>
      <c r="D1066" s="167" t="s">
        <v>12398</v>
      </c>
      <c r="E1066" s="168" t="s">
        <v>13592</v>
      </c>
    </row>
    <row r="1067" spans="1:5" x14ac:dyDescent="0.2">
      <c r="A1067" s="167">
        <v>37756</v>
      </c>
      <c r="B1067" s="167" t="s">
        <v>1040</v>
      </c>
      <c r="C1067" s="167" t="s">
        <v>10</v>
      </c>
      <c r="D1067" s="167" t="s">
        <v>12398</v>
      </c>
      <c r="E1067" s="168" t="s">
        <v>13582</v>
      </c>
    </row>
    <row r="1068" spans="1:5" x14ac:dyDescent="0.2">
      <c r="A1068" s="167">
        <v>37755</v>
      </c>
      <c r="B1068" s="167" t="s">
        <v>1041</v>
      </c>
      <c r="C1068" s="167" t="s">
        <v>10</v>
      </c>
      <c r="D1068" s="167" t="s">
        <v>12398</v>
      </c>
      <c r="E1068" s="168" t="s">
        <v>13593</v>
      </c>
    </row>
    <row r="1069" spans="1:5" x14ac:dyDescent="0.2">
      <c r="A1069" s="167">
        <v>37758</v>
      </c>
      <c r="B1069" s="167" t="s">
        <v>1042</v>
      </c>
      <c r="C1069" s="167" t="s">
        <v>10</v>
      </c>
      <c r="D1069" s="167" t="s">
        <v>12398</v>
      </c>
      <c r="E1069" s="168" t="s">
        <v>13594</v>
      </c>
    </row>
    <row r="1070" spans="1:5" x14ac:dyDescent="0.2">
      <c r="A1070" s="167">
        <v>37747</v>
      </c>
      <c r="B1070" s="167" t="s">
        <v>1043</v>
      </c>
      <c r="C1070" s="167" t="s">
        <v>10</v>
      </c>
      <c r="D1070" s="167" t="s">
        <v>12398</v>
      </c>
      <c r="E1070" s="168" t="s">
        <v>13595</v>
      </c>
    </row>
    <row r="1071" spans="1:5" x14ac:dyDescent="0.2">
      <c r="A1071" s="167">
        <v>37767</v>
      </c>
      <c r="B1071" s="167" t="s">
        <v>1044</v>
      </c>
      <c r="C1071" s="167" t="s">
        <v>10</v>
      </c>
      <c r="D1071" s="167" t="s">
        <v>12398</v>
      </c>
      <c r="E1071" s="168" t="s">
        <v>13596</v>
      </c>
    </row>
    <row r="1072" spans="1:5" x14ac:dyDescent="0.2">
      <c r="A1072" s="167">
        <v>37751</v>
      </c>
      <c r="B1072" s="167" t="s">
        <v>1045</v>
      </c>
      <c r="C1072" s="167" t="s">
        <v>10</v>
      </c>
      <c r="D1072" s="167" t="s">
        <v>12398</v>
      </c>
      <c r="E1072" s="168" t="s">
        <v>13596</v>
      </c>
    </row>
    <row r="1073" spans="1:5" x14ac:dyDescent="0.2">
      <c r="A1073" s="167">
        <v>37749</v>
      </c>
      <c r="B1073" s="167" t="s">
        <v>1046</v>
      </c>
      <c r="C1073" s="167" t="s">
        <v>10</v>
      </c>
      <c r="D1073" s="167" t="s">
        <v>12398</v>
      </c>
      <c r="E1073" s="168" t="s">
        <v>13597</v>
      </c>
    </row>
    <row r="1074" spans="1:5" x14ac:dyDescent="0.2">
      <c r="A1074" s="167">
        <v>1159</v>
      </c>
      <c r="B1074" s="167" t="s">
        <v>1047</v>
      </c>
      <c r="C1074" s="167" t="s">
        <v>10</v>
      </c>
      <c r="D1074" s="167" t="s">
        <v>12405</v>
      </c>
      <c r="E1074" s="168" t="s">
        <v>13598</v>
      </c>
    </row>
    <row r="1075" spans="1:5" x14ac:dyDescent="0.2">
      <c r="A1075" s="167">
        <v>12114</v>
      </c>
      <c r="B1075" s="167" t="s">
        <v>1048</v>
      </c>
      <c r="C1075" s="167" t="s">
        <v>10</v>
      </c>
      <c r="D1075" s="167" t="s">
        <v>12398</v>
      </c>
      <c r="E1075" s="168" t="s">
        <v>13599</v>
      </c>
    </row>
    <row r="1076" spans="1:5" x14ac:dyDescent="0.2">
      <c r="A1076" s="167">
        <v>38106</v>
      </c>
      <c r="B1076" s="167" t="s">
        <v>1049</v>
      </c>
      <c r="C1076" s="167" t="s">
        <v>10</v>
      </c>
      <c r="D1076" s="167" t="s">
        <v>12398</v>
      </c>
      <c r="E1076" s="168" t="s">
        <v>13600</v>
      </c>
    </row>
    <row r="1077" spans="1:5" x14ac:dyDescent="0.2">
      <c r="A1077" s="167">
        <v>38085</v>
      </c>
      <c r="B1077" s="167" t="s">
        <v>1050</v>
      </c>
      <c r="C1077" s="167" t="s">
        <v>10</v>
      </c>
      <c r="D1077" s="167" t="s">
        <v>12398</v>
      </c>
      <c r="E1077" s="168" t="s">
        <v>13601</v>
      </c>
    </row>
    <row r="1078" spans="1:5" x14ac:dyDescent="0.2">
      <c r="A1078" s="167">
        <v>38599</v>
      </c>
      <c r="B1078" s="167" t="s">
        <v>13602</v>
      </c>
      <c r="C1078" s="167" t="s">
        <v>10</v>
      </c>
      <c r="D1078" s="167" t="s">
        <v>12398</v>
      </c>
      <c r="E1078" s="168" t="s">
        <v>13603</v>
      </c>
    </row>
    <row r="1079" spans="1:5" x14ac:dyDescent="0.2">
      <c r="A1079" s="167">
        <v>38596</v>
      </c>
      <c r="B1079" s="167" t="s">
        <v>13604</v>
      </c>
      <c r="C1079" s="167" t="s">
        <v>10</v>
      </c>
      <c r="D1079" s="167" t="s">
        <v>12398</v>
      </c>
      <c r="E1079" s="168" t="s">
        <v>13083</v>
      </c>
    </row>
    <row r="1080" spans="1:5" x14ac:dyDescent="0.2">
      <c r="A1080" s="167">
        <v>38600</v>
      </c>
      <c r="B1080" s="167" t="s">
        <v>13605</v>
      </c>
      <c r="C1080" s="167" t="s">
        <v>10</v>
      </c>
      <c r="D1080" s="167" t="s">
        <v>12398</v>
      </c>
      <c r="E1080" s="168" t="s">
        <v>13606</v>
      </c>
    </row>
    <row r="1081" spans="1:5" x14ac:dyDescent="0.2">
      <c r="A1081" s="167">
        <v>38597</v>
      </c>
      <c r="B1081" s="167" t="s">
        <v>13607</v>
      </c>
      <c r="C1081" s="167" t="s">
        <v>10</v>
      </c>
      <c r="D1081" s="167" t="s">
        <v>12398</v>
      </c>
      <c r="E1081" s="168" t="s">
        <v>13608</v>
      </c>
    </row>
    <row r="1082" spans="1:5" x14ac:dyDescent="0.2">
      <c r="A1082" s="167">
        <v>659</v>
      </c>
      <c r="B1082" s="167" t="s">
        <v>13609</v>
      </c>
      <c r="C1082" s="167" t="s">
        <v>10</v>
      </c>
      <c r="D1082" s="167" t="s">
        <v>12398</v>
      </c>
      <c r="E1082" s="168" t="s">
        <v>12513</v>
      </c>
    </row>
    <row r="1083" spans="1:5" x14ac:dyDescent="0.2">
      <c r="A1083" s="167">
        <v>660</v>
      </c>
      <c r="B1083" s="167" t="s">
        <v>13610</v>
      </c>
      <c r="C1083" s="167" t="s">
        <v>10</v>
      </c>
      <c r="D1083" s="167" t="s">
        <v>12398</v>
      </c>
      <c r="E1083" s="168" t="s">
        <v>12888</v>
      </c>
    </row>
    <row r="1084" spans="1:5" x14ac:dyDescent="0.2">
      <c r="A1084" s="167">
        <v>658</v>
      </c>
      <c r="B1084" s="167" t="s">
        <v>13611</v>
      </c>
      <c r="C1084" s="167" t="s">
        <v>10</v>
      </c>
      <c r="D1084" s="167" t="s">
        <v>12398</v>
      </c>
      <c r="E1084" s="168" t="s">
        <v>13612</v>
      </c>
    </row>
    <row r="1085" spans="1:5" x14ac:dyDescent="0.2">
      <c r="A1085" s="167">
        <v>38548</v>
      </c>
      <c r="B1085" s="167" t="s">
        <v>1058</v>
      </c>
      <c r="C1085" s="167" t="s">
        <v>10</v>
      </c>
      <c r="D1085" s="167" t="s">
        <v>12398</v>
      </c>
      <c r="E1085" s="168" t="s">
        <v>13613</v>
      </c>
    </row>
    <row r="1086" spans="1:5" x14ac:dyDescent="0.2">
      <c r="A1086" s="167">
        <v>34647</v>
      </c>
      <c r="B1086" s="167" t="s">
        <v>13614</v>
      </c>
      <c r="C1086" s="167" t="s">
        <v>10</v>
      </c>
      <c r="D1086" s="167" t="s">
        <v>12398</v>
      </c>
      <c r="E1086" s="168" t="s">
        <v>13615</v>
      </c>
    </row>
    <row r="1087" spans="1:5" x14ac:dyDescent="0.2">
      <c r="A1087" s="167">
        <v>34649</v>
      </c>
      <c r="B1087" s="167" t="s">
        <v>1059</v>
      </c>
      <c r="C1087" s="167" t="s">
        <v>10</v>
      </c>
      <c r="D1087" s="167" t="s">
        <v>12398</v>
      </c>
      <c r="E1087" s="168" t="s">
        <v>12888</v>
      </c>
    </row>
    <row r="1088" spans="1:5" x14ac:dyDescent="0.2">
      <c r="A1088" s="167">
        <v>34652</v>
      </c>
      <c r="B1088" s="167" t="s">
        <v>13616</v>
      </c>
      <c r="C1088" s="167" t="s">
        <v>10</v>
      </c>
      <c r="D1088" s="167" t="s">
        <v>12398</v>
      </c>
      <c r="E1088" s="168" t="s">
        <v>12699</v>
      </c>
    </row>
    <row r="1089" spans="1:5" x14ac:dyDescent="0.2">
      <c r="A1089" s="167">
        <v>34655</v>
      </c>
      <c r="B1089" s="167" t="s">
        <v>1060</v>
      </c>
      <c r="C1089" s="167" t="s">
        <v>10</v>
      </c>
      <c r="D1089" s="167" t="s">
        <v>12398</v>
      </c>
      <c r="E1089" s="168" t="s">
        <v>13617</v>
      </c>
    </row>
    <row r="1090" spans="1:5" x14ac:dyDescent="0.2">
      <c r="A1090" s="167">
        <v>40607</v>
      </c>
      <c r="B1090" s="167" t="s">
        <v>1061</v>
      </c>
      <c r="C1090" s="167" t="s">
        <v>10</v>
      </c>
      <c r="D1090" s="167" t="s">
        <v>12398</v>
      </c>
      <c r="E1090" s="168" t="s">
        <v>13618</v>
      </c>
    </row>
    <row r="1091" spans="1:5" x14ac:dyDescent="0.2">
      <c r="A1091" s="167">
        <v>585</v>
      </c>
      <c r="B1091" s="167" t="s">
        <v>1065</v>
      </c>
      <c r="C1091" s="167" t="s">
        <v>71</v>
      </c>
      <c r="D1091" s="167" t="s">
        <v>12427</v>
      </c>
      <c r="E1091" s="168" t="s">
        <v>13619</v>
      </c>
    </row>
    <row r="1092" spans="1:5" x14ac:dyDescent="0.2">
      <c r="A1092" s="167">
        <v>4777</v>
      </c>
      <c r="B1092" s="167" t="s">
        <v>1066</v>
      </c>
      <c r="C1092" s="167" t="s">
        <v>71</v>
      </c>
      <c r="D1092" s="167" t="s">
        <v>12398</v>
      </c>
      <c r="E1092" s="168" t="s">
        <v>12537</v>
      </c>
    </row>
    <row r="1093" spans="1:5" x14ac:dyDescent="0.2">
      <c r="A1093" s="167">
        <v>587</v>
      </c>
      <c r="B1093" s="167" t="s">
        <v>1067</v>
      </c>
      <c r="C1093" s="167" t="s">
        <v>71</v>
      </c>
      <c r="D1093" s="167" t="s">
        <v>12427</v>
      </c>
      <c r="E1093" s="168" t="s">
        <v>13343</v>
      </c>
    </row>
    <row r="1094" spans="1:5" x14ac:dyDescent="0.2">
      <c r="A1094" s="167">
        <v>590</v>
      </c>
      <c r="B1094" s="167" t="s">
        <v>1068</v>
      </c>
      <c r="C1094" s="167" t="s">
        <v>71</v>
      </c>
      <c r="D1094" s="167" t="s">
        <v>12427</v>
      </c>
      <c r="E1094" s="168" t="s">
        <v>13620</v>
      </c>
    </row>
    <row r="1095" spans="1:5" x14ac:dyDescent="0.2">
      <c r="A1095" s="167">
        <v>592</v>
      </c>
      <c r="B1095" s="167" t="s">
        <v>1069</v>
      </c>
      <c r="C1095" s="167" t="s">
        <v>71</v>
      </c>
      <c r="D1095" s="167" t="s">
        <v>12427</v>
      </c>
      <c r="E1095" s="168" t="s">
        <v>13343</v>
      </c>
    </row>
    <row r="1096" spans="1:5" x14ac:dyDescent="0.2">
      <c r="A1096" s="167">
        <v>586</v>
      </c>
      <c r="B1096" s="167" t="s">
        <v>1070</v>
      </c>
      <c r="C1096" s="167" t="s">
        <v>20</v>
      </c>
      <c r="D1096" s="167" t="s">
        <v>12427</v>
      </c>
      <c r="E1096" s="168" t="s">
        <v>13621</v>
      </c>
    </row>
    <row r="1097" spans="1:5" x14ac:dyDescent="0.2">
      <c r="A1097" s="167">
        <v>591</v>
      </c>
      <c r="B1097" s="167" t="s">
        <v>1071</v>
      </c>
      <c r="C1097" s="167" t="s">
        <v>71</v>
      </c>
      <c r="D1097" s="167" t="s">
        <v>12427</v>
      </c>
      <c r="E1097" s="168" t="s">
        <v>13619</v>
      </c>
    </row>
    <row r="1098" spans="1:5" x14ac:dyDescent="0.2">
      <c r="A1098" s="167">
        <v>588</v>
      </c>
      <c r="B1098" s="167" t="s">
        <v>1072</v>
      </c>
      <c r="C1098" s="167" t="s">
        <v>20</v>
      </c>
      <c r="D1098" s="167" t="s">
        <v>12427</v>
      </c>
      <c r="E1098" s="168" t="s">
        <v>13622</v>
      </c>
    </row>
    <row r="1099" spans="1:5" x14ac:dyDescent="0.2">
      <c r="A1099" s="167">
        <v>589</v>
      </c>
      <c r="B1099" s="167" t="s">
        <v>1073</v>
      </c>
      <c r="C1099" s="167" t="s">
        <v>20</v>
      </c>
      <c r="D1099" s="167" t="s">
        <v>12427</v>
      </c>
      <c r="E1099" s="168" t="s">
        <v>13623</v>
      </c>
    </row>
    <row r="1100" spans="1:5" x14ac:dyDescent="0.2">
      <c r="A1100" s="167">
        <v>584</v>
      </c>
      <c r="B1100" s="167" t="s">
        <v>1074</v>
      </c>
      <c r="C1100" s="167" t="s">
        <v>20</v>
      </c>
      <c r="D1100" s="167" t="s">
        <v>12427</v>
      </c>
      <c r="E1100" s="168" t="s">
        <v>13624</v>
      </c>
    </row>
    <row r="1101" spans="1:5" x14ac:dyDescent="0.2">
      <c r="A1101" s="167">
        <v>574</v>
      </c>
      <c r="B1101" s="167" t="s">
        <v>13625</v>
      </c>
      <c r="C1101" s="167" t="s">
        <v>20</v>
      </c>
      <c r="D1101" s="167" t="s">
        <v>12398</v>
      </c>
      <c r="E1101" s="168" t="s">
        <v>13626</v>
      </c>
    </row>
    <row r="1102" spans="1:5" x14ac:dyDescent="0.2">
      <c r="A1102" s="167">
        <v>567</v>
      </c>
      <c r="B1102" s="167" t="s">
        <v>13627</v>
      </c>
      <c r="C1102" s="167" t="s">
        <v>20</v>
      </c>
      <c r="D1102" s="167" t="s">
        <v>12398</v>
      </c>
      <c r="E1102" s="168" t="s">
        <v>13628</v>
      </c>
    </row>
    <row r="1103" spans="1:5" x14ac:dyDescent="0.2">
      <c r="A1103" s="167">
        <v>568</v>
      </c>
      <c r="B1103" s="167" t="s">
        <v>13629</v>
      </c>
      <c r="C1103" s="167" t="s">
        <v>20</v>
      </c>
      <c r="D1103" s="167" t="s">
        <v>12398</v>
      </c>
      <c r="E1103" s="168" t="s">
        <v>13630</v>
      </c>
    </row>
    <row r="1104" spans="1:5" x14ac:dyDescent="0.2">
      <c r="A1104" s="167">
        <v>569</v>
      </c>
      <c r="B1104" s="167" t="s">
        <v>13631</v>
      </c>
      <c r="C1104" s="167" t="s">
        <v>71</v>
      </c>
      <c r="D1104" s="167" t="s">
        <v>12398</v>
      </c>
      <c r="E1104" s="168" t="s">
        <v>12669</v>
      </c>
    </row>
    <row r="1105" spans="1:5" x14ac:dyDescent="0.2">
      <c r="A1105" s="167">
        <v>1165</v>
      </c>
      <c r="B1105" s="167" t="s">
        <v>1075</v>
      </c>
      <c r="C1105" s="167" t="s">
        <v>10</v>
      </c>
      <c r="D1105" s="167" t="s">
        <v>12398</v>
      </c>
      <c r="E1105" s="168" t="s">
        <v>13632</v>
      </c>
    </row>
    <row r="1106" spans="1:5" x14ac:dyDescent="0.2">
      <c r="A1106" s="167">
        <v>1164</v>
      </c>
      <c r="B1106" s="167" t="s">
        <v>1076</v>
      </c>
      <c r="C1106" s="167" t="s">
        <v>10</v>
      </c>
      <c r="D1106" s="167" t="s">
        <v>12398</v>
      </c>
      <c r="E1106" s="168" t="s">
        <v>13633</v>
      </c>
    </row>
    <row r="1107" spans="1:5" x14ac:dyDescent="0.2">
      <c r="A1107" s="167">
        <v>1162</v>
      </c>
      <c r="B1107" s="167" t="s">
        <v>1077</v>
      </c>
      <c r="C1107" s="167" t="s">
        <v>10</v>
      </c>
      <c r="D1107" s="167" t="s">
        <v>12398</v>
      </c>
      <c r="E1107" s="168" t="s">
        <v>13248</v>
      </c>
    </row>
    <row r="1108" spans="1:5" x14ac:dyDescent="0.2">
      <c r="A1108" s="167">
        <v>12395</v>
      </c>
      <c r="B1108" s="167" t="s">
        <v>1078</v>
      </c>
      <c r="C1108" s="167" t="s">
        <v>10</v>
      </c>
      <c r="D1108" s="167" t="s">
        <v>12398</v>
      </c>
      <c r="E1108" s="168" t="s">
        <v>12707</v>
      </c>
    </row>
    <row r="1109" spans="1:5" x14ac:dyDescent="0.2">
      <c r="A1109" s="167">
        <v>1170</v>
      </c>
      <c r="B1109" s="167" t="s">
        <v>1079</v>
      </c>
      <c r="C1109" s="167" t="s">
        <v>10</v>
      </c>
      <c r="D1109" s="167" t="s">
        <v>12398</v>
      </c>
      <c r="E1109" s="168" t="s">
        <v>13634</v>
      </c>
    </row>
    <row r="1110" spans="1:5" x14ac:dyDescent="0.2">
      <c r="A1110" s="167">
        <v>1169</v>
      </c>
      <c r="B1110" s="167" t="s">
        <v>1080</v>
      </c>
      <c r="C1110" s="167" t="s">
        <v>10</v>
      </c>
      <c r="D1110" s="167" t="s">
        <v>12398</v>
      </c>
      <c r="E1110" s="168" t="s">
        <v>13635</v>
      </c>
    </row>
    <row r="1111" spans="1:5" x14ac:dyDescent="0.2">
      <c r="A1111" s="167">
        <v>1166</v>
      </c>
      <c r="B1111" s="167" t="s">
        <v>1081</v>
      </c>
      <c r="C1111" s="167" t="s">
        <v>10</v>
      </c>
      <c r="D1111" s="167" t="s">
        <v>12398</v>
      </c>
      <c r="E1111" s="168" t="s">
        <v>13636</v>
      </c>
    </row>
    <row r="1112" spans="1:5" x14ac:dyDescent="0.2">
      <c r="A1112" s="167">
        <v>1163</v>
      </c>
      <c r="B1112" s="167" t="s">
        <v>1082</v>
      </c>
      <c r="C1112" s="167" t="s">
        <v>10</v>
      </c>
      <c r="D1112" s="167" t="s">
        <v>12398</v>
      </c>
      <c r="E1112" s="168" t="s">
        <v>12572</v>
      </c>
    </row>
    <row r="1113" spans="1:5" x14ac:dyDescent="0.2">
      <c r="A1113" s="167">
        <v>12396</v>
      </c>
      <c r="B1113" s="167" t="s">
        <v>1083</v>
      </c>
      <c r="C1113" s="167" t="s">
        <v>10</v>
      </c>
      <c r="D1113" s="167" t="s">
        <v>12398</v>
      </c>
      <c r="E1113" s="168" t="s">
        <v>12707</v>
      </c>
    </row>
    <row r="1114" spans="1:5" x14ac:dyDescent="0.2">
      <c r="A1114" s="167">
        <v>1168</v>
      </c>
      <c r="B1114" s="167" t="s">
        <v>1084</v>
      </c>
      <c r="C1114" s="167" t="s">
        <v>10</v>
      </c>
      <c r="D1114" s="167" t="s">
        <v>12398</v>
      </c>
      <c r="E1114" s="168" t="s">
        <v>13637</v>
      </c>
    </row>
    <row r="1115" spans="1:5" x14ac:dyDescent="0.2">
      <c r="A1115" s="167">
        <v>1167</v>
      </c>
      <c r="B1115" s="167" t="s">
        <v>1085</v>
      </c>
      <c r="C1115" s="167" t="s">
        <v>10</v>
      </c>
      <c r="D1115" s="167" t="s">
        <v>12398</v>
      </c>
      <c r="E1115" s="168" t="s">
        <v>13638</v>
      </c>
    </row>
    <row r="1116" spans="1:5" x14ac:dyDescent="0.2">
      <c r="A1116" s="167">
        <v>36331</v>
      </c>
      <c r="B1116" s="167" t="s">
        <v>1086</v>
      </c>
      <c r="C1116" s="167" t="s">
        <v>10</v>
      </c>
      <c r="D1116" s="167" t="s">
        <v>12398</v>
      </c>
      <c r="E1116" s="168" t="s">
        <v>13612</v>
      </c>
    </row>
    <row r="1117" spans="1:5" x14ac:dyDescent="0.2">
      <c r="A1117" s="167">
        <v>36346</v>
      </c>
      <c r="B1117" s="167" t="s">
        <v>1087</v>
      </c>
      <c r="C1117" s="167" t="s">
        <v>10</v>
      </c>
      <c r="D1117" s="167" t="s">
        <v>12398</v>
      </c>
      <c r="E1117" s="168" t="s">
        <v>13415</v>
      </c>
    </row>
    <row r="1118" spans="1:5" x14ac:dyDescent="0.2">
      <c r="A1118" s="167">
        <v>1210</v>
      </c>
      <c r="B1118" s="167" t="s">
        <v>1088</v>
      </c>
      <c r="C1118" s="167" t="s">
        <v>10</v>
      </c>
      <c r="D1118" s="167" t="s">
        <v>12398</v>
      </c>
      <c r="E1118" s="168" t="s">
        <v>13639</v>
      </c>
    </row>
    <row r="1119" spans="1:5" x14ac:dyDescent="0.2">
      <c r="A1119" s="167">
        <v>1203</v>
      </c>
      <c r="B1119" s="167" t="s">
        <v>1089</v>
      </c>
      <c r="C1119" s="167" t="s">
        <v>10</v>
      </c>
      <c r="D1119" s="167" t="s">
        <v>12398</v>
      </c>
      <c r="E1119" s="168" t="s">
        <v>12425</v>
      </c>
    </row>
    <row r="1120" spans="1:5" x14ac:dyDescent="0.2">
      <c r="A1120" s="167">
        <v>1197</v>
      </c>
      <c r="B1120" s="167" t="s">
        <v>1090</v>
      </c>
      <c r="C1120" s="167" t="s">
        <v>10</v>
      </c>
      <c r="D1120" s="167" t="s">
        <v>12398</v>
      </c>
      <c r="E1120" s="168" t="s">
        <v>13640</v>
      </c>
    </row>
    <row r="1121" spans="1:5" x14ac:dyDescent="0.2">
      <c r="A1121" s="167">
        <v>1202</v>
      </c>
      <c r="B1121" s="167" t="s">
        <v>1091</v>
      </c>
      <c r="C1121" s="167" t="s">
        <v>10</v>
      </c>
      <c r="D1121" s="167" t="s">
        <v>12398</v>
      </c>
      <c r="E1121" s="168" t="s">
        <v>12889</v>
      </c>
    </row>
    <row r="1122" spans="1:5" x14ac:dyDescent="0.2">
      <c r="A1122" s="167">
        <v>1188</v>
      </c>
      <c r="B1122" s="167" t="s">
        <v>1092</v>
      </c>
      <c r="C1122" s="167" t="s">
        <v>10</v>
      </c>
      <c r="D1122" s="167" t="s">
        <v>12398</v>
      </c>
      <c r="E1122" s="168" t="s">
        <v>13641</v>
      </c>
    </row>
    <row r="1123" spans="1:5" x14ac:dyDescent="0.2">
      <c r="A1123" s="167">
        <v>1211</v>
      </c>
      <c r="B1123" s="167" t="s">
        <v>1093</v>
      </c>
      <c r="C1123" s="167" t="s">
        <v>10</v>
      </c>
      <c r="D1123" s="167" t="s">
        <v>12398</v>
      </c>
      <c r="E1123" s="168" t="s">
        <v>13642</v>
      </c>
    </row>
    <row r="1124" spans="1:5" x14ac:dyDescent="0.2">
      <c r="A1124" s="167">
        <v>1198</v>
      </c>
      <c r="B1124" s="167" t="s">
        <v>1094</v>
      </c>
      <c r="C1124" s="167" t="s">
        <v>10</v>
      </c>
      <c r="D1124" s="167" t="s">
        <v>12398</v>
      </c>
      <c r="E1124" s="168" t="s">
        <v>12734</v>
      </c>
    </row>
    <row r="1125" spans="1:5" x14ac:dyDescent="0.2">
      <c r="A1125" s="167">
        <v>1199</v>
      </c>
      <c r="B1125" s="167" t="s">
        <v>1095</v>
      </c>
      <c r="C1125" s="167" t="s">
        <v>10</v>
      </c>
      <c r="D1125" s="167" t="s">
        <v>12398</v>
      </c>
      <c r="E1125" s="168" t="s">
        <v>13643</v>
      </c>
    </row>
    <row r="1126" spans="1:5" x14ac:dyDescent="0.2">
      <c r="A1126" s="167">
        <v>20088</v>
      </c>
      <c r="B1126" s="167" t="s">
        <v>13644</v>
      </c>
      <c r="C1126" s="167" t="s">
        <v>10</v>
      </c>
      <c r="D1126" s="167" t="s">
        <v>12398</v>
      </c>
      <c r="E1126" s="168" t="s">
        <v>13645</v>
      </c>
    </row>
    <row r="1127" spans="1:5" x14ac:dyDescent="0.2">
      <c r="A1127" s="167">
        <v>20089</v>
      </c>
      <c r="B1127" s="167" t="s">
        <v>13646</v>
      </c>
      <c r="C1127" s="167" t="s">
        <v>10</v>
      </c>
      <c r="D1127" s="167" t="s">
        <v>12398</v>
      </c>
      <c r="E1127" s="168" t="s">
        <v>13647</v>
      </c>
    </row>
    <row r="1128" spans="1:5" x14ac:dyDescent="0.2">
      <c r="A1128" s="167">
        <v>20087</v>
      </c>
      <c r="B1128" s="167" t="s">
        <v>13648</v>
      </c>
      <c r="C1128" s="167" t="s">
        <v>10</v>
      </c>
      <c r="D1128" s="167" t="s">
        <v>12398</v>
      </c>
      <c r="E1128" s="168" t="s">
        <v>13649</v>
      </c>
    </row>
    <row r="1129" spans="1:5" x14ac:dyDescent="0.2">
      <c r="A1129" s="167">
        <v>1200</v>
      </c>
      <c r="B1129" s="167" t="s">
        <v>1099</v>
      </c>
      <c r="C1129" s="167" t="s">
        <v>10</v>
      </c>
      <c r="D1129" s="167" t="s">
        <v>12398</v>
      </c>
      <c r="E1129" s="168" t="s">
        <v>13650</v>
      </c>
    </row>
    <row r="1130" spans="1:5" x14ac:dyDescent="0.2">
      <c r="A1130" s="167">
        <v>12909</v>
      </c>
      <c r="B1130" s="167" t="s">
        <v>1100</v>
      </c>
      <c r="C1130" s="167" t="s">
        <v>10</v>
      </c>
      <c r="D1130" s="167" t="s">
        <v>12398</v>
      </c>
      <c r="E1130" s="168" t="s">
        <v>13083</v>
      </c>
    </row>
    <row r="1131" spans="1:5" x14ac:dyDescent="0.2">
      <c r="A1131" s="167">
        <v>12910</v>
      </c>
      <c r="B1131" s="167" t="s">
        <v>1101</v>
      </c>
      <c r="C1131" s="167" t="s">
        <v>10</v>
      </c>
      <c r="D1131" s="167" t="s">
        <v>12398</v>
      </c>
      <c r="E1131" s="168" t="s">
        <v>13651</v>
      </c>
    </row>
    <row r="1132" spans="1:5" x14ac:dyDescent="0.2">
      <c r="A1132" s="167">
        <v>1184</v>
      </c>
      <c r="B1132" s="167" t="s">
        <v>1102</v>
      </c>
      <c r="C1132" s="167" t="s">
        <v>10</v>
      </c>
      <c r="D1132" s="167" t="s">
        <v>12398</v>
      </c>
      <c r="E1132" s="168" t="s">
        <v>13652</v>
      </c>
    </row>
    <row r="1133" spans="1:5" x14ac:dyDescent="0.2">
      <c r="A1133" s="167">
        <v>1191</v>
      </c>
      <c r="B1133" s="167" t="s">
        <v>1103</v>
      </c>
      <c r="C1133" s="167" t="s">
        <v>10</v>
      </c>
      <c r="D1133" s="167" t="s">
        <v>12398</v>
      </c>
      <c r="E1133" s="168" t="s">
        <v>13653</v>
      </c>
    </row>
    <row r="1134" spans="1:5" x14ac:dyDescent="0.2">
      <c r="A1134" s="167">
        <v>1185</v>
      </c>
      <c r="B1134" s="167" t="s">
        <v>1104</v>
      </c>
      <c r="C1134" s="167" t="s">
        <v>10</v>
      </c>
      <c r="D1134" s="167" t="s">
        <v>12398</v>
      </c>
      <c r="E1134" s="168" t="s">
        <v>13654</v>
      </c>
    </row>
    <row r="1135" spans="1:5" x14ac:dyDescent="0.2">
      <c r="A1135" s="167">
        <v>1189</v>
      </c>
      <c r="B1135" s="167" t="s">
        <v>1105</v>
      </c>
      <c r="C1135" s="167" t="s">
        <v>10</v>
      </c>
      <c r="D1135" s="167" t="s">
        <v>12398</v>
      </c>
      <c r="E1135" s="168" t="s">
        <v>13655</v>
      </c>
    </row>
    <row r="1136" spans="1:5" x14ac:dyDescent="0.2">
      <c r="A1136" s="167">
        <v>1193</v>
      </c>
      <c r="B1136" s="167" t="s">
        <v>1106</v>
      </c>
      <c r="C1136" s="167" t="s">
        <v>10</v>
      </c>
      <c r="D1136" s="167" t="s">
        <v>12398</v>
      </c>
      <c r="E1136" s="168" t="s">
        <v>12884</v>
      </c>
    </row>
    <row r="1137" spans="1:5" x14ac:dyDescent="0.2">
      <c r="A1137" s="167">
        <v>1194</v>
      </c>
      <c r="B1137" s="167" t="s">
        <v>1107</v>
      </c>
      <c r="C1137" s="167" t="s">
        <v>10</v>
      </c>
      <c r="D1137" s="167" t="s">
        <v>12398</v>
      </c>
      <c r="E1137" s="168" t="s">
        <v>13656</v>
      </c>
    </row>
    <row r="1138" spans="1:5" x14ac:dyDescent="0.2">
      <c r="A1138" s="167">
        <v>1195</v>
      </c>
      <c r="B1138" s="167" t="s">
        <v>1108</v>
      </c>
      <c r="C1138" s="167" t="s">
        <v>10</v>
      </c>
      <c r="D1138" s="167" t="s">
        <v>12398</v>
      </c>
      <c r="E1138" s="168" t="s">
        <v>13253</v>
      </c>
    </row>
    <row r="1139" spans="1:5" x14ac:dyDescent="0.2">
      <c r="A1139" s="167">
        <v>1204</v>
      </c>
      <c r="B1139" s="167" t="s">
        <v>1109</v>
      </c>
      <c r="C1139" s="167" t="s">
        <v>10</v>
      </c>
      <c r="D1139" s="167" t="s">
        <v>12398</v>
      </c>
      <c r="E1139" s="168" t="s">
        <v>13657</v>
      </c>
    </row>
    <row r="1140" spans="1:5" x14ac:dyDescent="0.2">
      <c r="A1140" s="167">
        <v>1205</v>
      </c>
      <c r="B1140" s="167" t="s">
        <v>1110</v>
      </c>
      <c r="C1140" s="167" t="s">
        <v>10</v>
      </c>
      <c r="D1140" s="167" t="s">
        <v>12398</v>
      </c>
      <c r="E1140" s="168" t="s">
        <v>13658</v>
      </c>
    </row>
    <row r="1141" spans="1:5" x14ac:dyDescent="0.2">
      <c r="A1141" s="167">
        <v>1207</v>
      </c>
      <c r="B1141" s="167" t="s">
        <v>1111</v>
      </c>
      <c r="C1141" s="167" t="s">
        <v>10</v>
      </c>
      <c r="D1141" s="167" t="s">
        <v>12427</v>
      </c>
      <c r="E1141" s="168" t="s">
        <v>13659</v>
      </c>
    </row>
    <row r="1142" spans="1:5" x14ac:dyDescent="0.2">
      <c r="A1142" s="167">
        <v>1206</v>
      </c>
      <c r="B1142" s="167" t="s">
        <v>1112</v>
      </c>
      <c r="C1142" s="167" t="s">
        <v>10</v>
      </c>
      <c r="D1142" s="167" t="s">
        <v>12427</v>
      </c>
      <c r="E1142" s="168" t="s">
        <v>13660</v>
      </c>
    </row>
    <row r="1143" spans="1:5" x14ac:dyDescent="0.2">
      <c r="A1143" s="167">
        <v>1183</v>
      </c>
      <c r="B1143" s="167" t="s">
        <v>1113</v>
      </c>
      <c r="C1143" s="167" t="s">
        <v>10</v>
      </c>
      <c r="D1143" s="167" t="s">
        <v>12427</v>
      </c>
      <c r="E1143" s="168" t="s">
        <v>13661</v>
      </c>
    </row>
    <row r="1144" spans="1:5" x14ac:dyDescent="0.2">
      <c r="A1144" s="167">
        <v>42685</v>
      </c>
      <c r="B1144" s="167" t="s">
        <v>1114</v>
      </c>
      <c r="C1144" s="167" t="s">
        <v>10</v>
      </c>
      <c r="D1144" s="167" t="s">
        <v>12427</v>
      </c>
      <c r="E1144" s="168" t="s">
        <v>13662</v>
      </c>
    </row>
    <row r="1145" spans="1:5" x14ac:dyDescent="0.2">
      <c r="A1145" s="167">
        <v>42686</v>
      </c>
      <c r="B1145" s="167" t="s">
        <v>1115</v>
      </c>
      <c r="C1145" s="167" t="s">
        <v>10</v>
      </c>
      <c r="D1145" s="167" t="s">
        <v>12427</v>
      </c>
      <c r="E1145" s="168" t="s">
        <v>13663</v>
      </c>
    </row>
    <row r="1146" spans="1:5" x14ac:dyDescent="0.2">
      <c r="A1146" s="167">
        <v>12894</v>
      </c>
      <c r="B1146" s="167" t="s">
        <v>1116</v>
      </c>
      <c r="C1146" s="167" t="s">
        <v>10</v>
      </c>
      <c r="D1146" s="167" t="s">
        <v>12398</v>
      </c>
      <c r="E1146" s="168" t="s">
        <v>13664</v>
      </c>
    </row>
    <row r="1147" spans="1:5" x14ac:dyDescent="0.2">
      <c r="A1147" s="167">
        <v>12895</v>
      </c>
      <c r="B1147" s="167" t="s">
        <v>1117</v>
      </c>
      <c r="C1147" s="167" t="s">
        <v>10</v>
      </c>
      <c r="D1147" s="167" t="s">
        <v>12405</v>
      </c>
      <c r="E1147" s="168" t="s">
        <v>12494</v>
      </c>
    </row>
    <row r="1148" spans="1:5" x14ac:dyDescent="0.2">
      <c r="A1148" s="167">
        <v>1631</v>
      </c>
      <c r="B1148" s="167" t="s">
        <v>1118</v>
      </c>
      <c r="C1148" s="167" t="s">
        <v>10</v>
      </c>
      <c r="D1148" s="167" t="s">
        <v>12398</v>
      </c>
      <c r="E1148" s="168" t="s">
        <v>13665</v>
      </c>
    </row>
    <row r="1149" spans="1:5" x14ac:dyDescent="0.2">
      <c r="A1149" s="167">
        <v>1633</v>
      </c>
      <c r="B1149" s="167" t="s">
        <v>1119</v>
      </c>
      <c r="C1149" s="167" t="s">
        <v>10</v>
      </c>
      <c r="D1149" s="167" t="s">
        <v>12398</v>
      </c>
      <c r="E1149" s="168" t="s">
        <v>13666</v>
      </c>
    </row>
    <row r="1150" spans="1:5" x14ac:dyDescent="0.2">
      <c r="A1150" s="167">
        <v>10818</v>
      </c>
      <c r="B1150" s="167" t="s">
        <v>1120</v>
      </c>
      <c r="C1150" s="167" t="s">
        <v>71</v>
      </c>
      <c r="D1150" s="167" t="s">
        <v>12398</v>
      </c>
      <c r="E1150" s="168" t="s">
        <v>13667</v>
      </c>
    </row>
    <row r="1151" spans="1:5" x14ac:dyDescent="0.2">
      <c r="A1151" s="167">
        <v>39359</v>
      </c>
      <c r="B1151" s="167" t="s">
        <v>1125</v>
      </c>
      <c r="C1151" s="167" t="s">
        <v>10</v>
      </c>
      <c r="D1151" s="167" t="s">
        <v>12427</v>
      </c>
      <c r="E1151" s="168" t="s">
        <v>13668</v>
      </c>
    </row>
    <row r="1152" spans="1:5" x14ac:dyDescent="0.2">
      <c r="A1152" s="167">
        <v>39360</v>
      </c>
      <c r="B1152" s="167" t="s">
        <v>1126</v>
      </c>
      <c r="C1152" s="167" t="s">
        <v>10</v>
      </c>
      <c r="D1152" s="167" t="s">
        <v>12427</v>
      </c>
      <c r="E1152" s="168" t="s">
        <v>13669</v>
      </c>
    </row>
    <row r="1153" spans="1:5" x14ac:dyDescent="0.2">
      <c r="A1153" s="167">
        <v>10710</v>
      </c>
      <c r="B1153" s="167" t="s">
        <v>1127</v>
      </c>
      <c r="C1153" s="167" t="s">
        <v>15</v>
      </c>
      <c r="D1153" s="167" t="s">
        <v>12427</v>
      </c>
      <c r="E1153" s="168" t="s">
        <v>13670</v>
      </c>
    </row>
    <row r="1154" spans="1:5" x14ac:dyDescent="0.2">
      <c r="A1154" s="167">
        <v>10709</v>
      </c>
      <c r="B1154" s="167" t="s">
        <v>1128</v>
      </c>
      <c r="C1154" s="167" t="s">
        <v>15</v>
      </c>
      <c r="D1154" s="167" t="s">
        <v>12427</v>
      </c>
      <c r="E1154" s="168" t="s">
        <v>13671</v>
      </c>
    </row>
    <row r="1155" spans="1:5" x14ac:dyDescent="0.2">
      <c r="A1155" s="167">
        <v>39636</v>
      </c>
      <c r="B1155" s="167" t="s">
        <v>1129</v>
      </c>
      <c r="C1155" s="167" t="s">
        <v>15</v>
      </c>
      <c r="D1155" s="167" t="s">
        <v>12427</v>
      </c>
      <c r="E1155" s="168" t="s">
        <v>13672</v>
      </c>
    </row>
    <row r="1156" spans="1:5" x14ac:dyDescent="0.2">
      <c r="A1156" s="167">
        <v>10708</v>
      </c>
      <c r="B1156" s="167" t="s">
        <v>1130</v>
      </c>
      <c r="C1156" s="167" t="s">
        <v>15</v>
      </c>
      <c r="D1156" s="167" t="s">
        <v>12427</v>
      </c>
      <c r="E1156" s="168" t="s">
        <v>13673</v>
      </c>
    </row>
    <row r="1157" spans="1:5" x14ac:dyDescent="0.2">
      <c r="A1157" s="167">
        <v>39635</v>
      </c>
      <c r="B1157" s="167" t="s">
        <v>1131</v>
      </c>
      <c r="C1157" s="167" t="s">
        <v>15</v>
      </c>
      <c r="D1157" s="167" t="s">
        <v>12427</v>
      </c>
      <c r="E1157" s="168" t="s">
        <v>13674</v>
      </c>
    </row>
    <row r="1158" spans="1:5" x14ac:dyDescent="0.2">
      <c r="A1158" s="167">
        <v>6117</v>
      </c>
      <c r="B1158" s="167" t="s">
        <v>13675</v>
      </c>
      <c r="C1158" s="167" t="s">
        <v>185</v>
      </c>
      <c r="D1158" s="167" t="s">
        <v>12398</v>
      </c>
      <c r="E1158" s="168" t="s">
        <v>13676</v>
      </c>
    </row>
    <row r="1159" spans="1:5" x14ac:dyDescent="0.2">
      <c r="A1159" s="167">
        <v>40913</v>
      </c>
      <c r="B1159" s="167" t="s">
        <v>1133</v>
      </c>
      <c r="C1159" s="167" t="s">
        <v>187</v>
      </c>
      <c r="D1159" s="167" t="s">
        <v>12398</v>
      </c>
      <c r="E1159" s="168" t="s">
        <v>13677</v>
      </c>
    </row>
    <row r="1160" spans="1:5" x14ac:dyDescent="0.2">
      <c r="A1160" s="167">
        <v>1214</v>
      </c>
      <c r="B1160" s="167" t="s">
        <v>13678</v>
      </c>
      <c r="C1160" s="167" t="s">
        <v>185</v>
      </c>
      <c r="D1160" s="167" t="s">
        <v>12398</v>
      </c>
      <c r="E1160" s="168" t="s">
        <v>13679</v>
      </c>
    </row>
    <row r="1161" spans="1:5" x14ac:dyDescent="0.2">
      <c r="A1161" s="167">
        <v>40915</v>
      </c>
      <c r="B1161" s="167" t="s">
        <v>1135</v>
      </c>
      <c r="C1161" s="167" t="s">
        <v>187</v>
      </c>
      <c r="D1161" s="167" t="s">
        <v>12398</v>
      </c>
      <c r="E1161" s="168" t="s">
        <v>13680</v>
      </c>
    </row>
    <row r="1162" spans="1:5" x14ac:dyDescent="0.2">
      <c r="A1162" s="167">
        <v>1213</v>
      </c>
      <c r="B1162" s="167" t="s">
        <v>13681</v>
      </c>
      <c r="C1162" s="167" t="s">
        <v>185</v>
      </c>
      <c r="D1162" s="167" t="s">
        <v>12405</v>
      </c>
      <c r="E1162" s="168" t="s">
        <v>12694</v>
      </c>
    </row>
    <row r="1163" spans="1:5" x14ac:dyDescent="0.2">
      <c r="A1163" s="167">
        <v>40914</v>
      </c>
      <c r="B1163" s="167" t="s">
        <v>1137</v>
      </c>
      <c r="C1163" s="167" t="s">
        <v>187</v>
      </c>
      <c r="D1163" s="167" t="s">
        <v>12398</v>
      </c>
      <c r="E1163" s="168" t="s">
        <v>12695</v>
      </c>
    </row>
    <row r="1164" spans="1:5" x14ac:dyDescent="0.2">
      <c r="A1164" s="167">
        <v>5091</v>
      </c>
      <c r="B1164" s="167" t="s">
        <v>1138</v>
      </c>
      <c r="C1164" s="167" t="s">
        <v>10</v>
      </c>
      <c r="D1164" s="167" t="s">
        <v>12398</v>
      </c>
      <c r="E1164" s="168" t="s">
        <v>13682</v>
      </c>
    </row>
    <row r="1165" spans="1:5" x14ac:dyDescent="0.2">
      <c r="A1165" s="167">
        <v>14615</v>
      </c>
      <c r="B1165" s="167" t="s">
        <v>1139</v>
      </c>
      <c r="C1165" s="167" t="s">
        <v>10</v>
      </c>
      <c r="D1165" s="167" t="s">
        <v>12427</v>
      </c>
      <c r="E1165" s="168" t="s">
        <v>13683</v>
      </c>
    </row>
    <row r="1166" spans="1:5" x14ac:dyDescent="0.2">
      <c r="A1166" s="167">
        <v>2711</v>
      </c>
      <c r="B1166" s="167" t="s">
        <v>1140</v>
      </c>
      <c r="C1166" s="167" t="s">
        <v>10</v>
      </c>
      <c r="D1166" s="167" t="s">
        <v>12405</v>
      </c>
      <c r="E1166" s="168" t="s">
        <v>13684</v>
      </c>
    </row>
    <row r="1167" spans="1:5" x14ac:dyDescent="0.2">
      <c r="A1167" s="167">
        <v>37727</v>
      </c>
      <c r="B1167" s="167" t="s">
        <v>1141</v>
      </c>
      <c r="C1167" s="167" t="s">
        <v>10</v>
      </c>
      <c r="D1167" s="167" t="s">
        <v>12427</v>
      </c>
      <c r="E1167" s="168" t="s">
        <v>13685</v>
      </c>
    </row>
    <row r="1168" spans="1:5" x14ac:dyDescent="0.2">
      <c r="A1168" s="167">
        <v>37728</v>
      </c>
      <c r="B1168" s="167" t="s">
        <v>1142</v>
      </c>
      <c r="C1168" s="167" t="s">
        <v>10</v>
      </c>
      <c r="D1168" s="167" t="s">
        <v>12427</v>
      </c>
      <c r="E1168" s="168" t="s">
        <v>13686</v>
      </c>
    </row>
    <row r="1169" spans="1:5" x14ac:dyDescent="0.2">
      <c r="A1169" s="167">
        <v>37729</v>
      </c>
      <c r="B1169" s="167" t="s">
        <v>1143</v>
      </c>
      <c r="C1169" s="167" t="s">
        <v>10</v>
      </c>
      <c r="D1169" s="167" t="s">
        <v>12427</v>
      </c>
      <c r="E1169" s="168" t="s">
        <v>13687</v>
      </c>
    </row>
    <row r="1170" spans="1:5" x14ac:dyDescent="0.2">
      <c r="A1170" s="167">
        <v>37730</v>
      </c>
      <c r="B1170" s="167" t="s">
        <v>1144</v>
      </c>
      <c r="C1170" s="167" t="s">
        <v>10</v>
      </c>
      <c r="D1170" s="167" t="s">
        <v>12427</v>
      </c>
      <c r="E1170" s="168" t="s">
        <v>13688</v>
      </c>
    </row>
    <row r="1171" spans="1:5" x14ac:dyDescent="0.2">
      <c r="A1171" s="167">
        <v>37731</v>
      </c>
      <c r="B1171" s="167" t="s">
        <v>1145</v>
      </c>
      <c r="C1171" s="167" t="s">
        <v>10</v>
      </c>
      <c r="D1171" s="167" t="s">
        <v>12427</v>
      </c>
      <c r="E1171" s="168" t="s">
        <v>13689</v>
      </c>
    </row>
    <row r="1172" spans="1:5" x14ac:dyDescent="0.2">
      <c r="A1172" s="167">
        <v>37732</v>
      </c>
      <c r="B1172" s="167" t="s">
        <v>1146</v>
      </c>
      <c r="C1172" s="167" t="s">
        <v>10</v>
      </c>
      <c r="D1172" s="167" t="s">
        <v>12427</v>
      </c>
      <c r="E1172" s="168" t="s">
        <v>13690</v>
      </c>
    </row>
    <row r="1173" spans="1:5" x14ac:dyDescent="0.2">
      <c r="A1173" s="167">
        <v>42250</v>
      </c>
      <c r="B1173" s="167" t="s">
        <v>13691</v>
      </c>
      <c r="C1173" s="167" t="s">
        <v>1149</v>
      </c>
      <c r="D1173" s="167" t="s">
        <v>12398</v>
      </c>
      <c r="E1173" s="168" t="s">
        <v>13692</v>
      </c>
    </row>
    <row r="1174" spans="1:5" x14ac:dyDescent="0.2">
      <c r="A1174" s="167">
        <v>42256</v>
      </c>
      <c r="B1174" s="167" t="s">
        <v>1147</v>
      </c>
      <c r="C1174" s="167" t="s">
        <v>71</v>
      </c>
      <c r="D1174" s="167" t="s">
        <v>12398</v>
      </c>
      <c r="E1174" s="168" t="s">
        <v>13693</v>
      </c>
    </row>
    <row r="1175" spans="1:5" x14ac:dyDescent="0.2">
      <c r="A1175" s="167">
        <v>4743</v>
      </c>
      <c r="B1175" s="167" t="s">
        <v>1150</v>
      </c>
      <c r="C1175" s="167" t="s">
        <v>183</v>
      </c>
      <c r="D1175" s="167" t="s">
        <v>12398</v>
      </c>
      <c r="E1175" s="168" t="s">
        <v>13694</v>
      </c>
    </row>
    <row r="1176" spans="1:5" x14ac:dyDescent="0.2">
      <c r="A1176" s="167">
        <v>4744</v>
      </c>
      <c r="B1176" s="167" t="s">
        <v>1151</v>
      </c>
      <c r="C1176" s="167" t="s">
        <v>183</v>
      </c>
      <c r="D1176" s="167" t="s">
        <v>12398</v>
      </c>
      <c r="E1176" s="168" t="s">
        <v>13695</v>
      </c>
    </row>
    <row r="1177" spans="1:5" x14ac:dyDescent="0.2">
      <c r="A1177" s="167">
        <v>4745</v>
      </c>
      <c r="B1177" s="167" t="s">
        <v>1152</v>
      </c>
      <c r="C1177" s="167" t="s">
        <v>183</v>
      </c>
      <c r="D1177" s="167" t="s">
        <v>12398</v>
      </c>
      <c r="E1177" s="168" t="s">
        <v>13696</v>
      </c>
    </row>
    <row r="1178" spans="1:5" x14ac:dyDescent="0.2">
      <c r="A1178" s="167">
        <v>36496</v>
      </c>
      <c r="B1178" s="167" t="s">
        <v>1153</v>
      </c>
      <c r="C1178" s="167" t="s">
        <v>10</v>
      </c>
      <c r="D1178" s="167" t="s">
        <v>12427</v>
      </c>
      <c r="E1178" s="168" t="s">
        <v>13697</v>
      </c>
    </row>
    <row r="1179" spans="1:5" x14ac:dyDescent="0.2">
      <c r="A1179" s="167">
        <v>10630</v>
      </c>
      <c r="B1179" s="167" t="s">
        <v>1154</v>
      </c>
      <c r="C1179" s="167" t="s">
        <v>10</v>
      </c>
      <c r="D1179" s="167" t="s">
        <v>12427</v>
      </c>
      <c r="E1179" s="168" t="s">
        <v>13698</v>
      </c>
    </row>
    <row r="1180" spans="1:5" x14ac:dyDescent="0.2">
      <c r="A1180" s="167">
        <v>37762</v>
      </c>
      <c r="B1180" s="167" t="s">
        <v>1155</v>
      </c>
      <c r="C1180" s="167" t="s">
        <v>10</v>
      </c>
      <c r="D1180" s="167" t="s">
        <v>12427</v>
      </c>
      <c r="E1180" s="168" t="s">
        <v>13699</v>
      </c>
    </row>
    <row r="1181" spans="1:5" x14ac:dyDescent="0.2">
      <c r="A1181" s="167">
        <v>37763</v>
      </c>
      <c r="B1181" s="167" t="s">
        <v>1156</v>
      </c>
      <c r="C1181" s="167" t="s">
        <v>10</v>
      </c>
      <c r="D1181" s="167" t="s">
        <v>12427</v>
      </c>
      <c r="E1181" s="168" t="s">
        <v>13700</v>
      </c>
    </row>
    <row r="1182" spans="1:5" x14ac:dyDescent="0.2">
      <c r="A1182" s="167">
        <v>41992</v>
      </c>
      <c r="B1182" s="167" t="s">
        <v>1157</v>
      </c>
      <c r="C1182" s="167" t="s">
        <v>10</v>
      </c>
      <c r="D1182" s="167" t="s">
        <v>12427</v>
      </c>
      <c r="E1182" s="168" t="s">
        <v>13701</v>
      </c>
    </row>
    <row r="1183" spans="1:5" x14ac:dyDescent="0.2">
      <c r="A1183" s="167">
        <v>13215</v>
      </c>
      <c r="B1183" s="167" t="s">
        <v>1158</v>
      </c>
      <c r="C1183" s="167" t="s">
        <v>10</v>
      </c>
      <c r="D1183" s="167" t="s">
        <v>12427</v>
      </c>
      <c r="E1183" s="168" t="s">
        <v>13702</v>
      </c>
    </row>
    <row r="1184" spans="1:5" x14ac:dyDescent="0.2">
      <c r="A1184" s="167">
        <v>4235</v>
      </c>
      <c r="B1184" s="167" t="s">
        <v>1159</v>
      </c>
      <c r="C1184" s="167" t="s">
        <v>185</v>
      </c>
      <c r="D1184" s="167" t="s">
        <v>12398</v>
      </c>
      <c r="E1184" s="168" t="s">
        <v>13703</v>
      </c>
    </row>
    <row r="1185" spans="1:5" x14ac:dyDescent="0.2">
      <c r="A1185" s="167">
        <v>40976</v>
      </c>
      <c r="B1185" s="167" t="s">
        <v>1160</v>
      </c>
      <c r="C1185" s="167" t="s">
        <v>187</v>
      </c>
      <c r="D1185" s="167" t="s">
        <v>12398</v>
      </c>
      <c r="E1185" s="168" t="s">
        <v>13704</v>
      </c>
    </row>
    <row r="1186" spans="1:5" x14ac:dyDescent="0.2">
      <c r="A1186" s="167">
        <v>39013</v>
      </c>
      <c r="B1186" s="167" t="s">
        <v>1161</v>
      </c>
      <c r="C1186" s="167" t="s">
        <v>10</v>
      </c>
      <c r="D1186" s="167" t="s">
        <v>12427</v>
      </c>
      <c r="E1186" s="168" t="s">
        <v>13705</v>
      </c>
    </row>
    <row r="1187" spans="1:5" x14ac:dyDescent="0.2">
      <c r="A1187" s="167">
        <v>43091</v>
      </c>
      <c r="B1187" s="167" t="s">
        <v>1162</v>
      </c>
      <c r="C1187" s="167" t="s">
        <v>10</v>
      </c>
      <c r="D1187" s="167" t="s">
        <v>12398</v>
      </c>
      <c r="E1187" s="168" t="s">
        <v>13706</v>
      </c>
    </row>
    <row r="1188" spans="1:5" x14ac:dyDescent="0.2">
      <c r="A1188" s="167">
        <v>43092</v>
      </c>
      <c r="B1188" s="167" t="s">
        <v>1163</v>
      </c>
      <c r="C1188" s="167" t="s">
        <v>10</v>
      </c>
      <c r="D1188" s="167" t="s">
        <v>12398</v>
      </c>
      <c r="E1188" s="168" t="s">
        <v>13707</v>
      </c>
    </row>
    <row r="1189" spans="1:5" x14ac:dyDescent="0.2">
      <c r="A1189" s="167">
        <v>43089</v>
      </c>
      <c r="B1189" s="167" t="s">
        <v>1164</v>
      </c>
      <c r="C1189" s="167" t="s">
        <v>10</v>
      </c>
      <c r="D1189" s="167" t="s">
        <v>12398</v>
      </c>
      <c r="E1189" s="168" t="s">
        <v>13708</v>
      </c>
    </row>
    <row r="1190" spans="1:5" x14ac:dyDescent="0.2">
      <c r="A1190" s="167">
        <v>43090</v>
      </c>
      <c r="B1190" s="167" t="s">
        <v>1165</v>
      </c>
      <c r="C1190" s="167" t="s">
        <v>10</v>
      </c>
      <c r="D1190" s="167" t="s">
        <v>12398</v>
      </c>
      <c r="E1190" s="168" t="s">
        <v>13709</v>
      </c>
    </row>
    <row r="1191" spans="1:5" x14ac:dyDescent="0.2">
      <c r="A1191" s="167">
        <v>41967</v>
      </c>
      <c r="B1191" s="167" t="s">
        <v>13710</v>
      </c>
      <c r="C1191" s="167" t="s">
        <v>73</v>
      </c>
      <c r="D1191" s="167" t="s">
        <v>12398</v>
      </c>
      <c r="E1191" s="168" t="s">
        <v>13711</v>
      </c>
    </row>
    <row r="1192" spans="1:5" x14ac:dyDescent="0.2">
      <c r="A1192" s="167">
        <v>12760</v>
      </c>
      <c r="B1192" s="167" t="s">
        <v>1167</v>
      </c>
      <c r="C1192" s="167" t="s">
        <v>15</v>
      </c>
      <c r="D1192" s="167" t="s">
        <v>12398</v>
      </c>
      <c r="E1192" s="168" t="s">
        <v>13712</v>
      </c>
    </row>
    <row r="1193" spans="1:5" x14ac:dyDescent="0.2">
      <c r="A1193" s="167">
        <v>12759</v>
      </c>
      <c r="B1193" s="167" t="s">
        <v>1168</v>
      </c>
      <c r="C1193" s="167" t="s">
        <v>15</v>
      </c>
      <c r="D1193" s="167" t="s">
        <v>12398</v>
      </c>
      <c r="E1193" s="168" t="s">
        <v>13713</v>
      </c>
    </row>
    <row r="1194" spans="1:5" x14ac:dyDescent="0.2">
      <c r="A1194" s="167">
        <v>43105</v>
      </c>
      <c r="B1194" s="167" t="s">
        <v>1169</v>
      </c>
      <c r="C1194" s="167" t="s">
        <v>71</v>
      </c>
      <c r="D1194" s="167" t="s">
        <v>12398</v>
      </c>
      <c r="E1194" s="168" t="s">
        <v>13714</v>
      </c>
    </row>
    <row r="1195" spans="1:5" x14ac:dyDescent="0.2">
      <c r="A1195" s="167">
        <v>40424</v>
      </c>
      <c r="B1195" s="167" t="s">
        <v>1170</v>
      </c>
      <c r="C1195" s="167" t="s">
        <v>71</v>
      </c>
      <c r="D1195" s="167" t="s">
        <v>12398</v>
      </c>
      <c r="E1195" s="168" t="s">
        <v>13291</v>
      </c>
    </row>
    <row r="1196" spans="1:5" x14ac:dyDescent="0.2">
      <c r="A1196" s="167">
        <v>1325</v>
      </c>
      <c r="B1196" s="167" t="s">
        <v>1171</v>
      </c>
      <c r="C1196" s="167" t="s">
        <v>71</v>
      </c>
      <c r="D1196" s="167" t="s">
        <v>12398</v>
      </c>
      <c r="E1196" s="168" t="s">
        <v>13715</v>
      </c>
    </row>
    <row r="1197" spans="1:5" x14ac:dyDescent="0.2">
      <c r="A1197" s="167">
        <v>1327</v>
      </c>
      <c r="B1197" s="167" t="s">
        <v>1172</v>
      </c>
      <c r="C1197" s="167" t="s">
        <v>71</v>
      </c>
      <c r="D1197" s="167" t="s">
        <v>12398</v>
      </c>
      <c r="E1197" s="168" t="s">
        <v>13716</v>
      </c>
    </row>
    <row r="1198" spans="1:5" x14ac:dyDescent="0.2">
      <c r="A1198" s="167">
        <v>1328</v>
      </c>
      <c r="B1198" s="167" t="s">
        <v>1173</v>
      </c>
      <c r="C1198" s="167" t="s">
        <v>71</v>
      </c>
      <c r="D1198" s="167" t="s">
        <v>12398</v>
      </c>
      <c r="E1198" s="168" t="s">
        <v>13717</v>
      </c>
    </row>
    <row r="1199" spans="1:5" x14ac:dyDescent="0.2">
      <c r="A1199" s="167">
        <v>1321</v>
      </c>
      <c r="B1199" s="167" t="s">
        <v>1174</v>
      </c>
      <c r="C1199" s="167" t="s">
        <v>71</v>
      </c>
      <c r="D1199" s="167" t="s">
        <v>12398</v>
      </c>
      <c r="E1199" s="168" t="s">
        <v>13718</v>
      </c>
    </row>
    <row r="1200" spans="1:5" x14ac:dyDescent="0.2">
      <c r="A1200" s="167">
        <v>1318</v>
      </c>
      <c r="B1200" s="167" t="s">
        <v>1175</v>
      </c>
      <c r="C1200" s="167" t="s">
        <v>71</v>
      </c>
      <c r="D1200" s="167" t="s">
        <v>12398</v>
      </c>
      <c r="E1200" s="168" t="s">
        <v>13718</v>
      </c>
    </row>
    <row r="1201" spans="1:5" x14ac:dyDescent="0.2">
      <c r="A1201" s="167">
        <v>1322</v>
      </c>
      <c r="B1201" s="167" t="s">
        <v>1176</v>
      </c>
      <c r="C1201" s="167" t="s">
        <v>71</v>
      </c>
      <c r="D1201" s="167" t="s">
        <v>12398</v>
      </c>
      <c r="E1201" s="168" t="s">
        <v>13719</v>
      </c>
    </row>
    <row r="1202" spans="1:5" x14ac:dyDescent="0.2">
      <c r="A1202" s="167">
        <v>1323</v>
      </c>
      <c r="B1202" s="167" t="s">
        <v>1177</v>
      </c>
      <c r="C1202" s="167" t="s">
        <v>71</v>
      </c>
      <c r="D1202" s="167" t="s">
        <v>12398</v>
      </c>
      <c r="E1202" s="168" t="s">
        <v>13719</v>
      </c>
    </row>
    <row r="1203" spans="1:5" x14ac:dyDescent="0.2">
      <c r="A1203" s="167">
        <v>1319</v>
      </c>
      <c r="B1203" s="167" t="s">
        <v>1178</v>
      </c>
      <c r="C1203" s="167" t="s">
        <v>71</v>
      </c>
      <c r="D1203" s="167" t="s">
        <v>12398</v>
      </c>
      <c r="E1203" s="168" t="s">
        <v>13720</v>
      </c>
    </row>
    <row r="1204" spans="1:5" x14ac:dyDescent="0.2">
      <c r="A1204" s="167">
        <v>11026</v>
      </c>
      <c r="B1204" s="167" t="s">
        <v>1179</v>
      </c>
      <c r="C1204" s="167" t="s">
        <v>71</v>
      </c>
      <c r="D1204" s="167" t="s">
        <v>12398</v>
      </c>
      <c r="E1204" s="168" t="s">
        <v>13721</v>
      </c>
    </row>
    <row r="1205" spans="1:5" x14ac:dyDescent="0.2">
      <c r="A1205" s="167">
        <v>11027</v>
      </c>
      <c r="B1205" s="167" t="s">
        <v>1180</v>
      </c>
      <c r="C1205" s="167" t="s">
        <v>71</v>
      </c>
      <c r="D1205" s="167" t="s">
        <v>12398</v>
      </c>
      <c r="E1205" s="168" t="s">
        <v>13722</v>
      </c>
    </row>
    <row r="1206" spans="1:5" x14ac:dyDescent="0.2">
      <c r="A1206" s="167">
        <v>11046</v>
      </c>
      <c r="B1206" s="167" t="s">
        <v>1181</v>
      </c>
      <c r="C1206" s="167" t="s">
        <v>71</v>
      </c>
      <c r="D1206" s="167" t="s">
        <v>12398</v>
      </c>
      <c r="E1206" s="168" t="s">
        <v>13723</v>
      </c>
    </row>
    <row r="1207" spans="1:5" x14ac:dyDescent="0.2">
      <c r="A1207" s="167">
        <v>11047</v>
      </c>
      <c r="B1207" s="167" t="s">
        <v>1182</v>
      </c>
      <c r="C1207" s="167" t="s">
        <v>71</v>
      </c>
      <c r="D1207" s="167" t="s">
        <v>12398</v>
      </c>
      <c r="E1207" s="168" t="s">
        <v>13724</v>
      </c>
    </row>
    <row r="1208" spans="1:5" x14ac:dyDescent="0.2">
      <c r="A1208" s="167">
        <v>43668</v>
      </c>
      <c r="B1208" s="167" t="s">
        <v>1183</v>
      </c>
      <c r="C1208" s="167" t="s">
        <v>71</v>
      </c>
      <c r="D1208" s="167" t="s">
        <v>12398</v>
      </c>
      <c r="E1208" s="168" t="s">
        <v>13725</v>
      </c>
    </row>
    <row r="1209" spans="1:5" x14ac:dyDescent="0.2">
      <c r="A1209" s="167">
        <v>11049</v>
      </c>
      <c r="B1209" s="167" t="s">
        <v>1184</v>
      </c>
      <c r="C1209" s="167" t="s">
        <v>71</v>
      </c>
      <c r="D1209" s="167" t="s">
        <v>12405</v>
      </c>
      <c r="E1209" s="168" t="s">
        <v>13726</v>
      </c>
    </row>
    <row r="1210" spans="1:5" x14ac:dyDescent="0.2">
      <c r="A1210" s="167">
        <v>43106</v>
      </c>
      <c r="B1210" s="167" t="s">
        <v>1185</v>
      </c>
      <c r="C1210" s="167" t="s">
        <v>71</v>
      </c>
      <c r="D1210" s="167" t="s">
        <v>12398</v>
      </c>
      <c r="E1210" s="168" t="s">
        <v>13727</v>
      </c>
    </row>
    <row r="1211" spans="1:5" x14ac:dyDescent="0.2">
      <c r="A1211" s="167">
        <v>11051</v>
      </c>
      <c r="B1211" s="167" t="s">
        <v>1186</v>
      </c>
      <c r="C1211" s="167" t="s">
        <v>71</v>
      </c>
      <c r="D1211" s="167" t="s">
        <v>12398</v>
      </c>
      <c r="E1211" s="168" t="s">
        <v>13728</v>
      </c>
    </row>
    <row r="1212" spans="1:5" x14ac:dyDescent="0.2">
      <c r="A1212" s="167">
        <v>11061</v>
      </c>
      <c r="B1212" s="167" t="s">
        <v>1187</v>
      </c>
      <c r="C1212" s="167" t="s">
        <v>71</v>
      </c>
      <c r="D1212" s="167" t="s">
        <v>12398</v>
      </c>
      <c r="E1212" s="168" t="s">
        <v>13729</v>
      </c>
    </row>
    <row r="1213" spans="1:5" x14ac:dyDescent="0.2">
      <c r="A1213" s="167">
        <v>43667</v>
      </c>
      <c r="B1213" s="167" t="s">
        <v>1188</v>
      </c>
      <c r="C1213" s="167" t="s">
        <v>71</v>
      </c>
      <c r="D1213" s="167" t="s">
        <v>12398</v>
      </c>
      <c r="E1213" s="168" t="s">
        <v>13730</v>
      </c>
    </row>
    <row r="1214" spans="1:5" x14ac:dyDescent="0.2">
      <c r="A1214" s="167">
        <v>1333</v>
      </c>
      <c r="B1214" s="167" t="s">
        <v>1189</v>
      </c>
      <c r="C1214" s="167" t="s">
        <v>71</v>
      </c>
      <c r="D1214" s="167" t="s">
        <v>12398</v>
      </c>
      <c r="E1214" s="168" t="s">
        <v>13731</v>
      </c>
    </row>
    <row r="1215" spans="1:5" x14ac:dyDescent="0.2">
      <c r="A1215" s="167">
        <v>1330</v>
      </c>
      <c r="B1215" s="167" t="s">
        <v>1190</v>
      </c>
      <c r="C1215" s="167" t="s">
        <v>71</v>
      </c>
      <c r="D1215" s="167" t="s">
        <v>12398</v>
      </c>
      <c r="E1215" s="168" t="s">
        <v>13732</v>
      </c>
    </row>
    <row r="1216" spans="1:5" x14ac:dyDescent="0.2">
      <c r="A1216" s="167">
        <v>10957</v>
      </c>
      <c r="B1216" s="167" t="s">
        <v>1191</v>
      </c>
      <c r="C1216" s="167" t="s">
        <v>71</v>
      </c>
      <c r="D1216" s="167" t="s">
        <v>12398</v>
      </c>
      <c r="E1216" s="168" t="s">
        <v>12617</v>
      </c>
    </row>
    <row r="1217" spans="1:5" x14ac:dyDescent="0.2">
      <c r="A1217" s="167">
        <v>1332</v>
      </c>
      <c r="B1217" s="167" t="s">
        <v>1192</v>
      </c>
      <c r="C1217" s="167" t="s">
        <v>71</v>
      </c>
      <c r="D1217" s="167" t="s">
        <v>12398</v>
      </c>
      <c r="E1217" s="168" t="s">
        <v>12682</v>
      </c>
    </row>
    <row r="1218" spans="1:5" x14ac:dyDescent="0.2">
      <c r="A1218" s="167">
        <v>1334</v>
      </c>
      <c r="B1218" s="167" t="s">
        <v>1193</v>
      </c>
      <c r="C1218" s="167" t="s">
        <v>71</v>
      </c>
      <c r="D1218" s="167" t="s">
        <v>12398</v>
      </c>
      <c r="E1218" s="168" t="s">
        <v>13733</v>
      </c>
    </row>
    <row r="1219" spans="1:5" x14ac:dyDescent="0.2">
      <c r="A1219" s="167">
        <v>1335</v>
      </c>
      <c r="B1219" s="167" t="s">
        <v>1194</v>
      </c>
      <c r="C1219" s="167" t="s">
        <v>71</v>
      </c>
      <c r="D1219" s="167" t="s">
        <v>12398</v>
      </c>
      <c r="E1219" s="168" t="s">
        <v>12659</v>
      </c>
    </row>
    <row r="1220" spans="1:5" x14ac:dyDescent="0.2">
      <c r="A1220" s="167">
        <v>40425</v>
      </c>
      <c r="B1220" s="167" t="s">
        <v>1195</v>
      </c>
      <c r="C1220" s="167" t="s">
        <v>71</v>
      </c>
      <c r="D1220" s="167" t="s">
        <v>12398</v>
      </c>
      <c r="E1220" s="168" t="s">
        <v>13734</v>
      </c>
    </row>
    <row r="1221" spans="1:5" x14ac:dyDescent="0.2">
      <c r="A1221" s="167">
        <v>1337</v>
      </c>
      <c r="B1221" s="167" t="s">
        <v>1196</v>
      </c>
      <c r="C1221" s="167" t="s">
        <v>71</v>
      </c>
      <c r="D1221" s="167" t="s">
        <v>12398</v>
      </c>
      <c r="E1221" s="168" t="s">
        <v>12617</v>
      </c>
    </row>
    <row r="1222" spans="1:5" x14ac:dyDescent="0.2">
      <c r="A1222" s="167">
        <v>39416</v>
      </c>
      <c r="B1222" s="167" t="s">
        <v>13735</v>
      </c>
      <c r="C1222" s="167" t="s">
        <v>15</v>
      </c>
      <c r="D1222" s="167" t="s">
        <v>12427</v>
      </c>
      <c r="E1222" s="168" t="s">
        <v>13736</v>
      </c>
    </row>
    <row r="1223" spans="1:5" x14ac:dyDescent="0.2">
      <c r="A1223" s="167">
        <v>39417</v>
      </c>
      <c r="B1223" s="167" t="s">
        <v>13737</v>
      </c>
      <c r="C1223" s="167" t="s">
        <v>15</v>
      </c>
      <c r="D1223" s="167" t="s">
        <v>12427</v>
      </c>
      <c r="E1223" s="168" t="s">
        <v>13738</v>
      </c>
    </row>
    <row r="1224" spans="1:5" x14ac:dyDescent="0.2">
      <c r="A1224" s="167">
        <v>39414</v>
      </c>
      <c r="B1224" s="167" t="s">
        <v>13739</v>
      </c>
      <c r="C1224" s="167" t="s">
        <v>15</v>
      </c>
      <c r="D1224" s="167" t="s">
        <v>12427</v>
      </c>
      <c r="E1224" s="168" t="s">
        <v>13740</v>
      </c>
    </row>
    <row r="1225" spans="1:5" x14ac:dyDescent="0.2">
      <c r="A1225" s="167">
        <v>39415</v>
      </c>
      <c r="B1225" s="167" t="s">
        <v>13741</v>
      </c>
      <c r="C1225" s="167" t="s">
        <v>15</v>
      </c>
      <c r="D1225" s="167" t="s">
        <v>12427</v>
      </c>
      <c r="E1225" s="168" t="s">
        <v>13742</v>
      </c>
    </row>
    <row r="1226" spans="1:5" x14ac:dyDescent="0.2">
      <c r="A1226" s="167">
        <v>39412</v>
      </c>
      <c r="B1226" s="167" t="s">
        <v>13743</v>
      </c>
      <c r="C1226" s="167" t="s">
        <v>15</v>
      </c>
      <c r="D1226" s="167" t="s">
        <v>12427</v>
      </c>
      <c r="E1226" s="168" t="s">
        <v>13744</v>
      </c>
    </row>
    <row r="1227" spans="1:5" x14ac:dyDescent="0.2">
      <c r="A1227" s="167">
        <v>39413</v>
      </c>
      <c r="B1227" s="167" t="s">
        <v>13745</v>
      </c>
      <c r="C1227" s="167" t="s">
        <v>15</v>
      </c>
      <c r="D1227" s="167" t="s">
        <v>12427</v>
      </c>
      <c r="E1227" s="168" t="s">
        <v>13746</v>
      </c>
    </row>
    <row r="1228" spans="1:5" x14ac:dyDescent="0.2">
      <c r="A1228" s="167">
        <v>1338</v>
      </c>
      <c r="B1228" s="167" t="s">
        <v>1197</v>
      </c>
      <c r="C1228" s="167" t="s">
        <v>15</v>
      </c>
      <c r="D1228" s="167" t="s">
        <v>12405</v>
      </c>
      <c r="E1228" s="168" t="s">
        <v>13747</v>
      </c>
    </row>
    <row r="1229" spans="1:5" x14ac:dyDescent="0.2">
      <c r="A1229" s="167">
        <v>1340</v>
      </c>
      <c r="B1229" s="167" t="s">
        <v>1198</v>
      </c>
      <c r="C1229" s="167" t="s">
        <v>15</v>
      </c>
      <c r="D1229" s="167" t="s">
        <v>12398</v>
      </c>
      <c r="E1229" s="168" t="s">
        <v>13748</v>
      </c>
    </row>
    <row r="1230" spans="1:5" x14ac:dyDescent="0.2">
      <c r="A1230" s="167">
        <v>1341</v>
      </c>
      <c r="B1230" s="167" t="s">
        <v>1199</v>
      </c>
      <c r="C1230" s="167" t="s">
        <v>15</v>
      </c>
      <c r="D1230" s="167" t="s">
        <v>12398</v>
      </c>
      <c r="E1230" s="168" t="s">
        <v>13749</v>
      </c>
    </row>
    <row r="1231" spans="1:5" x14ac:dyDescent="0.2">
      <c r="A1231" s="167">
        <v>11134</v>
      </c>
      <c r="B1231" s="167" t="s">
        <v>13750</v>
      </c>
      <c r="C1231" s="167" t="s">
        <v>15</v>
      </c>
      <c r="D1231" s="167" t="s">
        <v>12427</v>
      </c>
      <c r="E1231" s="168" t="s">
        <v>13751</v>
      </c>
    </row>
    <row r="1232" spans="1:5" x14ac:dyDescent="0.2">
      <c r="A1232" s="167">
        <v>11135</v>
      </c>
      <c r="B1232" s="167" t="s">
        <v>13752</v>
      </c>
      <c r="C1232" s="167" t="s">
        <v>15</v>
      </c>
      <c r="D1232" s="167" t="s">
        <v>12427</v>
      </c>
      <c r="E1232" s="168" t="s">
        <v>13753</v>
      </c>
    </row>
    <row r="1233" spans="1:5" x14ac:dyDescent="0.2">
      <c r="A1233" s="167">
        <v>11136</v>
      </c>
      <c r="B1233" s="167" t="s">
        <v>13754</v>
      </c>
      <c r="C1233" s="167" t="s">
        <v>15</v>
      </c>
      <c r="D1233" s="167" t="s">
        <v>12427</v>
      </c>
      <c r="E1233" s="168" t="s">
        <v>13755</v>
      </c>
    </row>
    <row r="1234" spans="1:5" x14ac:dyDescent="0.2">
      <c r="A1234" s="167">
        <v>34743</v>
      </c>
      <c r="B1234" s="167" t="s">
        <v>13756</v>
      </c>
      <c r="C1234" s="167" t="s">
        <v>15</v>
      </c>
      <c r="D1234" s="167" t="s">
        <v>12427</v>
      </c>
      <c r="E1234" s="168" t="s">
        <v>13757</v>
      </c>
    </row>
    <row r="1235" spans="1:5" x14ac:dyDescent="0.2">
      <c r="A1235" s="167">
        <v>11137</v>
      </c>
      <c r="B1235" s="167" t="s">
        <v>13758</v>
      </c>
      <c r="C1235" s="167" t="s">
        <v>15</v>
      </c>
      <c r="D1235" s="167" t="s">
        <v>12427</v>
      </c>
      <c r="E1235" s="168" t="s">
        <v>13759</v>
      </c>
    </row>
    <row r="1236" spans="1:5" x14ac:dyDescent="0.2">
      <c r="A1236" s="167">
        <v>34745</v>
      </c>
      <c r="B1236" s="167" t="s">
        <v>13760</v>
      </c>
      <c r="C1236" s="167" t="s">
        <v>15</v>
      </c>
      <c r="D1236" s="167" t="s">
        <v>12427</v>
      </c>
      <c r="E1236" s="168" t="s">
        <v>13761</v>
      </c>
    </row>
    <row r="1237" spans="1:5" x14ac:dyDescent="0.2">
      <c r="A1237" s="167">
        <v>34746</v>
      </c>
      <c r="B1237" s="167" t="s">
        <v>13762</v>
      </c>
      <c r="C1237" s="167" t="s">
        <v>15</v>
      </c>
      <c r="D1237" s="167" t="s">
        <v>12427</v>
      </c>
      <c r="E1237" s="168" t="s">
        <v>13664</v>
      </c>
    </row>
    <row r="1238" spans="1:5" x14ac:dyDescent="0.2">
      <c r="A1238" s="167">
        <v>1360</v>
      </c>
      <c r="B1238" s="167" t="s">
        <v>13763</v>
      </c>
      <c r="C1238" s="167" t="s">
        <v>15</v>
      </c>
      <c r="D1238" s="167" t="s">
        <v>12427</v>
      </c>
      <c r="E1238" s="168" t="s">
        <v>13764</v>
      </c>
    </row>
    <row r="1239" spans="1:5" x14ac:dyDescent="0.2">
      <c r="A1239" s="167">
        <v>1346</v>
      </c>
      <c r="B1239" s="167" t="s">
        <v>13765</v>
      </c>
      <c r="C1239" s="167" t="s">
        <v>15</v>
      </c>
      <c r="D1239" s="167" t="s">
        <v>12398</v>
      </c>
      <c r="E1239" s="168" t="s">
        <v>13667</v>
      </c>
    </row>
    <row r="1240" spans="1:5" x14ac:dyDescent="0.2">
      <c r="A1240" s="167">
        <v>1345</v>
      </c>
      <c r="B1240" s="167" t="s">
        <v>13766</v>
      </c>
      <c r="C1240" s="167" t="s">
        <v>15</v>
      </c>
      <c r="D1240" s="167" t="s">
        <v>12398</v>
      </c>
      <c r="E1240" s="168" t="s">
        <v>13767</v>
      </c>
    </row>
    <row r="1241" spans="1:5" x14ac:dyDescent="0.2">
      <c r="A1241" s="167">
        <v>1347</v>
      </c>
      <c r="B1241" s="167" t="s">
        <v>13768</v>
      </c>
      <c r="C1241" s="167" t="s">
        <v>15</v>
      </c>
      <c r="D1241" s="167" t="s">
        <v>12405</v>
      </c>
      <c r="E1241" s="168" t="s">
        <v>13769</v>
      </c>
    </row>
    <row r="1242" spans="1:5" x14ac:dyDescent="0.2">
      <c r="A1242" s="167">
        <v>1355</v>
      </c>
      <c r="B1242" s="167" t="s">
        <v>13770</v>
      </c>
      <c r="C1242" s="167" t="s">
        <v>15</v>
      </c>
      <c r="D1242" s="167" t="s">
        <v>12398</v>
      </c>
      <c r="E1242" s="168" t="s">
        <v>13771</v>
      </c>
    </row>
    <row r="1243" spans="1:5" x14ac:dyDescent="0.2">
      <c r="A1243" s="167">
        <v>1358</v>
      </c>
      <c r="B1243" s="167" t="s">
        <v>13772</v>
      </c>
      <c r="C1243" s="167" t="s">
        <v>15</v>
      </c>
      <c r="D1243" s="167" t="s">
        <v>12398</v>
      </c>
      <c r="E1243" s="168" t="s">
        <v>13344</v>
      </c>
    </row>
    <row r="1244" spans="1:5" x14ac:dyDescent="0.2">
      <c r="A1244" s="167">
        <v>34659</v>
      </c>
      <c r="B1244" s="167" t="s">
        <v>1200</v>
      </c>
      <c r="C1244" s="167" t="s">
        <v>15</v>
      </c>
      <c r="D1244" s="167" t="s">
        <v>12427</v>
      </c>
      <c r="E1244" s="168" t="s">
        <v>13318</v>
      </c>
    </row>
    <row r="1245" spans="1:5" x14ac:dyDescent="0.2">
      <c r="A1245" s="167">
        <v>34514</v>
      </c>
      <c r="B1245" s="167" t="s">
        <v>1201</v>
      </c>
      <c r="C1245" s="167" t="s">
        <v>15</v>
      </c>
      <c r="D1245" s="167" t="s">
        <v>12427</v>
      </c>
      <c r="E1245" s="168" t="s">
        <v>13773</v>
      </c>
    </row>
    <row r="1246" spans="1:5" x14ac:dyDescent="0.2">
      <c r="A1246" s="167">
        <v>34660</v>
      </c>
      <c r="B1246" s="167" t="s">
        <v>1202</v>
      </c>
      <c r="C1246" s="167" t="s">
        <v>15</v>
      </c>
      <c r="D1246" s="167" t="s">
        <v>12427</v>
      </c>
      <c r="E1246" s="168" t="s">
        <v>13774</v>
      </c>
    </row>
    <row r="1247" spans="1:5" x14ac:dyDescent="0.2">
      <c r="A1247" s="167">
        <v>34661</v>
      </c>
      <c r="B1247" s="167" t="s">
        <v>1203</v>
      </c>
      <c r="C1247" s="167" t="s">
        <v>15</v>
      </c>
      <c r="D1247" s="167" t="s">
        <v>12427</v>
      </c>
      <c r="E1247" s="168" t="s">
        <v>13775</v>
      </c>
    </row>
    <row r="1248" spans="1:5" x14ac:dyDescent="0.2">
      <c r="A1248" s="167">
        <v>34667</v>
      </c>
      <c r="B1248" s="167" t="s">
        <v>1204</v>
      </c>
      <c r="C1248" s="167" t="s">
        <v>15</v>
      </c>
      <c r="D1248" s="167" t="s">
        <v>12427</v>
      </c>
      <c r="E1248" s="168" t="s">
        <v>13776</v>
      </c>
    </row>
    <row r="1249" spans="1:5" x14ac:dyDescent="0.2">
      <c r="A1249" s="167">
        <v>34668</v>
      </c>
      <c r="B1249" s="167" t="s">
        <v>1205</v>
      </c>
      <c r="C1249" s="167" t="s">
        <v>15</v>
      </c>
      <c r="D1249" s="167" t="s">
        <v>12427</v>
      </c>
      <c r="E1249" s="168" t="s">
        <v>13777</v>
      </c>
    </row>
    <row r="1250" spans="1:5" x14ac:dyDescent="0.2">
      <c r="A1250" s="167">
        <v>34741</v>
      </c>
      <c r="B1250" s="167" t="s">
        <v>1206</v>
      </c>
      <c r="C1250" s="167" t="s">
        <v>15</v>
      </c>
      <c r="D1250" s="167" t="s">
        <v>12427</v>
      </c>
      <c r="E1250" s="168" t="s">
        <v>13778</v>
      </c>
    </row>
    <row r="1251" spans="1:5" x14ac:dyDescent="0.2">
      <c r="A1251" s="167">
        <v>34664</v>
      </c>
      <c r="B1251" s="167" t="s">
        <v>1207</v>
      </c>
      <c r="C1251" s="167" t="s">
        <v>15</v>
      </c>
      <c r="D1251" s="167" t="s">
        <v>12427</v>
      </c>
      <c r="E1251" s="168" t="s">
        <v>13779</v>
      </c>
    </row>
    <row r="1252" spans="1:5" x14ac:dyDescent="0.2">
      <c r="A1252" s="167">
        <v>34665</v>
      </c>
      <c r="B1252" s="167" t="s">
        <v>1208</v>
      </c>
      <c r="C1252" s="167" t="s">
        <v>15</v>
      </c>
      <c r="D1252" s="167" t="s">
        <v>12427</v>
      </c>
      <c r="E1252" s="168" t="s">
        <v>13780</v>
      </c>
    </row>
    <row r="1253" spans="1:5" x14ac:dyDescent="0.2">
      <c r="A1253" s="167">
        <v>34666</v>
      </c>
      <c r="B1253" s="167" t="s">
        <v>1209</v>
      </c>
      <c r="C1253" s="167" t="s">
        <v>15</v>
      </c>
      <c r="D1253" s="167" t="s">
        <v>12427</v>
      </c>
      <c r="E1253" s="168" t="s">
        <v>13781</v>
      </c>
    </row>
    <row r="1254" spans="1:5" x14ac:dyDescent="0.2">
      <c r="A1254" s="167">
        <v>34669</v>
      </c>
      <c r="B1254" s="167" t="s">
        <v>1210</v>
      </c>
      <c r="C1254" s="167" t="s">
        <v>15</v>
      </c>
      <c r="D1254" s="167" t="s">
        <v>12427</v>
      </c>
      <c r="E1254" s="168" t="s">
        <v>13782</v>
      </c>
    </row>
    <row r="1255" spans="1:5" x14ac:dyDescent="0.2">
      <c r="A1255" s="167">
        <v>34670</v>
      </c>
      <c r="B1255" s="167" t="s">
        <v>1211</v>
      </c>
      <c r="C1255" s="167" t="s">
        <v>15</v>
      </c>
      <c r="D1255" s="167" t="s">
        <v>12427</v>
      </c>
      <c r="E1255" s="168" t="s">
        <v>13783</v>
      </c>
    </row>
    <row r="1256" spans="1:5" x14ac:dyDescent="0.2">
      <c r="A1256" s="167">
        <v>34671</v>
      </c>
      <c r="B1256" s="167" t="s">
        <v>1212</v>
      </c>
      <c r="C1256" s="167" t="s">
        <v>15</v>
      </c>
      <c r="D1256" s="167" t="s">
        <v>12427</v>
      </c>
      <c r="E1256" s="168" t="s">
        <v>13784</v>
      </c>
    </row>
    <row r="1257" spans="1:5" x14ac:dyDescent="0.2">
      <c r="A1257" s="167">
        <v>34672</v>
      </c>
      <c r="B1257" s="167" t="s">
        <v>1213</v>
      </c>
      <c r="C1257" s="167" t="s">
        <v>15</v>
      </c>
      <c r="D1257" s="167" t="s">
        <v>12427</v>
      </c>
      <c r="E1257" s="168" t="s">
        <v>13643</v>
      </c>
    </row>
    <row r="1258" spans="1:5" x14ac:dyDescent="0.2">
      <c r="A1258" s="167">
        <v>34673</v>
      </c>
      <c r="B1258" s="167" t="s">
        <v>1214</v>
      </c>
      <c r="C1258" s="167" t="s">
        <v>15</v>
      </c>
      <c r="D1258" s="167" t="s">
        <v>12427</v>
      </c>
      <c r="E1258" s="168" t="s">
        <v>13785</v>
      </c>
    </row>
    <row r="1259" spans="1:5" x14ac:dyDescent="0.2">
      <c r="A1259" s="167">
        <v>34674</v>
      </c>
      <c r="B1259" s="167" t="s">
        <v>1215</v>
      </c>
      <c r="C1259" s="167" t="s">
        <v>15</v>
      </c>
      <c r="D1259" s="167" t="s">
        <v>12427</v>
      </c>
      <c r="E1259" s="168" t="s">
        <v>13786</v>
      </c>
    </row>
    <row r="1260" spans="1:5" x14ac:dyDescent="0.2">
      <c r="A1260" s="167">
        <v>34675</v>
      </c>
      <c r="B1260" s="167" t="s">
        <v>1216</v>
      </c>
      <c r="C1260" s="167" t="s">
        <v>15</v>
      </c>
      <c r="D1260" s="167" t="s">
        <v>12427</v>
      </c>
      <c r="E1260" s="168" t="s">
        <v>13787</v>
      </c>
    </row>
    <row r="1261" spans="1:5" x14ac:dyDescent="0.2">
      <c r="A1261" s="167">
        <v>34676</v>
      </c>
      <c r="B1261" s="167" t="s">
        <v>1217</v>
      </c>
      <c r="C1261" s="167" t="s">
        <v>15</v>
      </c>
      <c r="D1261" s="167" t="s">
        <v>12427</v>
      </c>
      <c r="E1261" s="168" t="s">
        <v>13788</v>
      </c>
    </row>
    <row r="1262" spans="1:5" x14ac:dyDescent="0.2">
      <c r="A1262" s="167">
        <v>34677</v>
      </c>
      <c r="B1262" s="167" t="s">
        <v>1218</v>
      </c>
      <c r="C1262" s="167" t="s">
        <v>15</v>
      </c>
      <c r="D1262" s="167" t="s">
        <v>12427</v>
      </c>
      <c r="E1262" s="168" t="s">
        <v>13641</v>
      </c>
    </row>
    <row r="1263" spans="1:5" x14ac:dyDescent="0.2">
      <c r="A1263" s="167">
        <v>43126</v>
      </c>
      <c r="B1263" s="167" t="s">
        <v>1219</v>
      </c>
      <c r="C1263" s="167" t="s">
        <v>15</v>
      </c>
      <c r="D1263" s="167" t="s">
        <v>12398</v>
      </c>
      <c r="E1263" s="168" t="s">
        <v>13789</v>
      </c>
    </row>
    <row r="1264" spans="1:5" x14ac:dyDescent="0.2">
      <c r="A1264" s="167">
        <v>43124</v>
      </c>
      <c r="B1264" s="167" t="s">
        <v>1220</v>
      </c>
      <c r="C1264" s="167" t="s">
        <v>15</v>
      </c>
      <c r="D1264" s="167" t="s">
        <v>12398</v>
      </c>
      <c r="E1264" s="168" t="s">
        <v>13790</v>
      </c>
    </row>
    <row r="1265" spans="1:5" x14ac:dyDescent="0.2">
      <c r="A1265" s="167">
        <v>43125</v>
      </c>
      <c r="B1265" s="167" t="s">
        <v>1221</v>
      </c>
      <c r="C1265" s="167" t="s">
        <v>15</v>
      </c>
      <c r="D1265" s="167" t="s">
        <v>12398</v>
      </c>
      <c r="E1265" s="168" t="s">
        <v>13791</v>
      </c>
    </row>
    <row r="1266" spans="1:5" x14ac:dyDescent="0.2">
      <c r="A1266" s="167">
        <v>40623</v>
      </c>
      <c r="B1266" s="167" t="s">
        <v>1222</v>
      </c>
      <c r="C1266" s="167" t="s">
        <v>463</v>
      </c>
      <c r="D1266" s="167" t="s">
        <v>12398</v>
      </c>
      <c r="E1266" s="168" t="s">
        <v>13792</v>
      </c>
    </row>
    <row r="1267" spans="1:5" x14ac:dyDescent="0.2">
      <c r="A1267" s="167">
        <v>11112</v>
      </c>
      <c r="B1267" s="167" t="s">
        <v>13793</v>
      </c>
      <c r="C1267" s="167" t="s">
        <v>71</v>
      </c>
      <c r="D1267" s="167" t="s">
        <v>12427</v>
      </c>
      <c r="E1267" s="168" t="s">
        <v>13794</v>
      </c>
    </row>
    <row r="1268" spans="1:5" x14ac:dyDescent="0.2">
      <c r="A1268" s="167">
        <v>11115</v>
      </c>
      <c r="B1268" s="167" t="s">
        <v>13795</v>
      </c>
      <c r="C1268" s="167" t="s">
        <v>20</v>
      </c>
      <c r="D1268" s="167" t="s">
        <v>12427</v>
      </c>
      <c r="E1268" s="168" t="s">
        <v>13796</v>
      </c>
    </row>
    <row r="1269" spans="1:5" x14ac:dyDescent="0.2">
      <c r="A1269" s="167">
        <v>11113</v>
      </c>
      <c r="B1269" s="167" t="s">
        <v>13797</v>
      </c>
      <c r="C1269" s="167" t="s">
        <v>71</v>
      </c>
      <c r="D1269" s="167" t="s">
        <v>12427</v>
      </c>
      <c r="E1269" s="168" t="s">
        <v>13798</v>
      </c>
    </row>
    <row r="1270" spans="1:5" x14ac:dyDescent="0.2">
      <c r="A1270" s="167">
        <v>11114</v>
      </c>
      <c r="B1270" s="167" t="s">
        <v>13799</v>
      </c>
      <c r="C1270" s="167" t="s">
        <v>20</v>
      </c>
      <c r="D1270" s="167" t="s">
        <v>12427</v>
      </c>
      <c r="E1270" s="168" t="s">
        <v>13800</v>
      </c>
    </row>
    <row r="1271" spans="1:5" x14ac:dyDescent="0.2">
      <c r="A1271" s="167">
        <v>11122</v>
      </c>
      <c r="B1271" s="167" t="s">
        <v>13801</v>
      </c>
      <c r="C1271" s="167" t="s">
        <v>71</v>
      </c>
      <c r="D1271" s="167" t="s">
        <v>12427</v>
      </c>
      <c r="E1271" s="168" t="s">
        <v>13802</v>
      </c>
    </row>
    <row r="1272" spans="1:5" x14ac:dyDescent="0.2">
      <c r="A1272" s="167">
        <v>11123</v>
      </c>
      <c r="B1272" s="167" t="s">
        <v>13803</v>
      </c>
      <c r="C1272" s="167" t="s">
        <v>71</v>
      </c>
      <c r="D1272" s="167" t="s">
        <v>12427</v>
      </c>
      <c r="E1272" s="168" t="s">
        <v>13794</v>
      </c>
    </row>
    <row r="1273" spans="1:5" x14ac:dyDescent="0.2">
      <c r="A1273" s="167">
        <v>11125</v>
      </c>
      <c r="B1273" s="167" t="s">
        <v>13804</v>
      </c>
      <c r="C1273" s="167" t="s">
        <v>71</v>
      </c>
      <c r="D1273" s="167" t="s">
        <v>12427</v>
      </c>
      <c r="E1273" s="168" t="s">
        <v>13805</v>
      </c>
    </row>
    <row r="1274" spans="1:5" x14ac:dyDescent="0.2">
      <c r="A1274" s="167">
        <v>12083</v>
      </c>
      <c r="B1274" s="167" t="s">
        <v>13806</v>
      </c>
      <c r="C1274" s="167" t="s">
        <v>10</v>
      </c>
      <c r="D1274" s="167" t="s">
        <v>12427</v>
      </c>
      <c r="E1274" s="168" t="s">
        <v>13807</v>
      </c>
    </row>
    <row r="1275" spans="1:5" x14ac:dyDescent="0.2">
      <c r="A1275" s="167">
        <v>12081</v>
      </c>
      <c r="B1275" s="167" t="s">
        <v>13808</v>
      </c>
      <c r="C1275" s="167" t="s">
        <v>10</v>
      </c>
      <c r="D1275" s="167" t="s">
        <v>12427</v>
      </c>
      <c r="E1275" s="168" t="s">
        <v>13809</v>
      </c>
    </row>
    <row r="1276" spans="1:5" x14ac:dyDescent="0.2">
      <c r="A1276" s="167">
        <v>12082</v>
      </c>
      <c r="B1276" s="167" t="s">
        <v>13810</v>
      </c>
      <c r="C1276" s="167" t="s">
        <v>10</v>
      </c>
      <c r="D1276" s="167" t="s">
        <v>12427</v>
      </c>
      <c r="E1276" s="168" t="s">
        <v>13811</v>
      </c>
    </row>
    <row r="1277" spans="1:5" x14ac:dyDescent="0.2">
      <c r="A1277" s="167">
        <v>13354</v>
      </c>
      <c r="B1277" s="167" t="s">
        <v>13812</v>
      </c>
      <c r="C1277" s="167" t="s">
        <v>10</v>
      </c>
      <c r="D1277" s="167" t="s">
        <v>12427</v>
      </c>
      <c r="E1277" s="168" t="s">
        <v>13813</v>
      </c>
    </row>
    <row r="1278" spans="1:5" x14ac:dyDescent="0.2">
      <c r="A1278" s="167">
        <v>14057</v>
      </c>
      <c r="B1278" s="167" t="s">
        <v>13814</v>
      </c>
      <c r="C1278" s="167" t="s">
        <v>10</v>
      </c>
      <c r="D1278" s="167" t="s">
        <v>12427</v>
      </c>
      <c r="E1278" s="168" t="s">
        <v>13815</v>
      </c>
    </row>
    <row r="1279" spans="1:5" x14ac:dyDescent="0.2">
      <c r="A1279" s="167">
        <v>14058</v>
      </c>
      <c r="B1279" s="167" t="s">
        <v>13816</v>
      </c>
      <c r="C1279" s="167" t="s">
        <v>10</v>
      </c>
      <c r="D1279" s="167" t="s">
        <v>12427</v>
      </c>
      <c r="E1279" s="168" t="s">
        <v>13817</v>
      </c>
    </row>
    <row r="1280" spans="1:5" x14ac:dyDescent="0.2">
      <c r="A1280" s="167">
        <v>20971</v>
      </c>
      <c r="B1280" s="167" t="s">
        <v>1235</v>
      </c>
      <c r="C1280" s="167" t="s">
        <v>10</v>
      </c>
      <c r="D1280" s="167" t="s">
        <v>12398</v>
      </c>
      <c r="E1280" s="168" t="s">
        <v>13818</v>
      </c>
    </row>
    <row r="1281" spans="1:5" x14ac:dyDescent="0.2">
      <c r="A1281" s="167">
        <v>5047</v>
      </c>
      <c r="B1281" s="167" t="s">
        <v>13819</v>
      </c>
      <c r="C1281" s="167" t="s">
        <v>10</v>
      </c>
      <c r="D1281" s="167" t="s">
        <v>12427</v>
      </c>
      <c r="E1281" s="168" t="s">
        <v>13820</v>
      </c>
    </row>
    <row r="1282" spans="1:5" x14ac:dyDescent="0.2">
      <c r="A1282" s="167">
        <v>13369</v>
      </c>
      <c r="B1282" s="167" t="s">
        <v>13821</v>
      </c>
      <c r="C1282" s="167" t="s">
        <v>10</v>
      </c>
      <c r="D1282" s="167" t="s">
        <v>12427</v>
      </c>
      <c r="E1282" s="168" t="s">
        <v>13822</v>
      </c>
    </row>
    <row r="1283" spans="1:5" x14ac:dyDescent="0.2">
      <c r="A1283" s="167">
        <v>13370</v>
      </c>
      <c r="B1283" s="167" t="s">
        <v>13823</v>
      </c>
      <c r="C1283" s="167" t="s">
        <v>10</v>
      </c>
      <c r="D1283" s="167" t="s">
        <v>12427</v>
      </c>
      <c r="E1283" s="168" t="s">
        <v>13824</v>
      </c>
    </row>
    <row r="1284" spans="1:5" x14ac:dyDescent="0.2">
      <c r="A1284" s="167">
        <v>13279</v>
      </c>
      <c r="B1284" s="167" t="s">
        <v>1236</v>
      </c>
      <c r="C1284" s="167" t="s">
        <v>71</v>
      </c>
      <c r="D1284" s="167" t="s">
        <v>12427</v>
      </c>
      <c r="E1284" s="168" t="s">
        <v>13825</v>
      </c>
    </row>
    <row r="1285" spans="1:5" x14ac:dyDescent="0.2">
      <c r="A1285" s="167">
        <v>11977</v>
      </c>
      <c r="B1285" s="167" t="s">
        <v>1237</v>
      </c>
      <c r="C1285" s="167" t="s">
        <v>10</v>
      </c>
      <c r="D1285" s="167" t="s">
        <v>12427</v>
      </c>
      <c r="E1285" s="168" t="s">
        <v>13826</v>
      </c>
    </row>
    <row r="1286" spans="1:5" x14ac:dyDescent="0.2">
      <c r="A1286" s="167">
        <v>11975</v>
      </c>
      <c r="B1286" s="167" t="s">
        <v>1238</v>
      </c>
      <c r="C1286" s="167" t="s">
        <v>10</v>
      </c>
      <c r="D1286" s="167" t="s">
        <v>12427</v>
      </c>
      <c r="E1286" s="168" t="s">
        <v>13827</v>
      </c>
    </row>
    <row r="1287" spans="1:5" x14ac:dyDescent="0.2">
      <c r="A1287" s="167">
        <v>39746</v>
      </c>
      <c r="B1287" s="167" t="s">
        <v>1239</v>
      </c>
      <c r="C1287" s="167" t="s">
        <v>10</v>
      </c>
      <c r="D1287" s="167" t="s">
        <v>12427</v>
      </c>
      <c r="E1287" s="168" t="s">
        <v>13828</v>
      </c>
    </row>
    <row r="1288" spans="1:5" x14ac:dyDescent="0.2">
      <c r="A1288" s="167">
        <v>11976</v>
      </c>
      <c r="B1288" s="167" t="s">
        <v>1240</v>
      </c>
      <c r="C1288" s="167" t="s">
        <v>10</v>
      </c>
      <c r="D1288" s="167" t="s">
        <v>12427</v>
      </c>
      <c r="E1288" s="168" t="s">
        <v>12575</v>
      </c>
    </row>
    <row r="1289" spans="1:5" x14ac:dyDescent="0.2">
      <c r="A1289" s="167">
        <v>1368</v>
      </c>
      <c r="B1289" s="167" t="s">
        <v>1241</v>
      </c>
      <c r="C1289" s="167" t="s">
        <v>10</v>
      </c>
      <c r="D1289" s="167" t="s">
        <v>12405</v>
      </c>
      <c r="E1289" s="168" t="s">
        <v>13829</v>
      </c>
    </row>
    <row r="1290" spans="1:5" x14ac:dyDescent="0.2">
      <c r="A1290" s="167">
        <v>1367</v>
      </c>
      <c r="B1290" s="167" t="s">
        <v>1242</v>
      </c>
      <c r="C1290" s="167" t="s">
        <v>10</v>
      </c>
      <c r="D1290" s="167" t="s">
        <v>12398</v>
      </c>
      <c r="E1290" s="168" t="s">
        <v>13830</v>
      </c>
    </row>
    <row r="1291" spans="1:5" x14ac:dyDescent="0.2">
      <c r="A1291" s="167">
        <v>7608</v>
      </c>
      <c r="B1291" s="167" t="s">
        <v>13831</v>
      </c>
      <c r="C1291" s="167" t="s">
        <v>10</v>
      </c>
      <c r="D1291" s="167" t="s">
        <v>12398</v>
      </c>
      <c r="E1291" s="168" t="s">
        <v>12522</v>
      </c>
    </row>
    <row r="1292" spans="1:5" x14ac:dyDescent="0.2">
      <c r="A1292" s="167">
        <v>41900</v>
      </c>
      <c r="B1292" s="167" t="s">
        <v>13832</v>
      </c>
      <c r="C1292" s="167" t="s">
        <v>71</v>
      </c>
      <c r="D1292" s="167" t="s">
        <v>12405</v>
      </c>
      <c r="E1292" s="168" t="s">
        <v>12708</v>
      </c>
    </row>
    <row r="1293" spans="1:5" x14ac:dyDescent="0.2">
      <c r="A1293" s="167">
        <v>41899</v>
      </c>
      <c r="B1293" s="167" t="s">
        <v>1243</v>
      </c>
      <c r="C1293" s="167" t="s">
        <v>1149</v>
      </c>
      <c r="D1293" s="167" t="s">
        <v>12405</v>
      </c>
      <c r="E1293" s="168" t="s">
        <v>13833</v>
      </c>
    </row>
    <row r="1294" spans="1:5" x14ac:dyDescent="0.2">
      <c r="A1294" s="167">
        <v>1380</v>
      </c>
      <c r="B1294" s="167" t="s">
        <v>1244</v>
      </c>
      <c r="C1294" s="167" t="s">
        <v>71</v>
      </c>
      <c r="D1294" s="167" t="s">
        <v>12398</v>
      </c>
      <c r="E1294" s="168" t="s">
        <v>13834</v>
      </c>
    </row>
    <row r="1295" spans="1:5" x14ac:dyDescent="0.2">
      <c r="A1295" s="167">
        <v>1375</v>
      </c>
      <c r="B1295" s="167" t="s">
        <v>1245</v>
      </c>
      <c r="C1295" s="167" t="s">
        <v>71</v>
      </c>
      <c r="D1295" s="167" t="s">
        <v>12398</v>
      </c>
      <c r="E1295" s="168" t="s">
        <v>13835</v>
      </c>
    </row>
    <row r="1296" spans="1:5" x14ac:dyDescent="0.2">
      <c r="A1296" s="167">
        <v>1379</v>
      </c>
      <c r="B1296" s="167" t="s">
        <v>1246</v>
      </c>
      <c r="C1296" s="167" t="s">
        <v>71</v>
      </c>
      <c r="D1296" s="167" t="s">
        <v>12398</v>
      </c>
      <c r="E1296" s="168" t="s">
        <v>13299</v>
      </c>
    </row>
    <row r="1297" spans="1:5" x14ac:dyDescent="0.2">
      <c r="A1297" s="167">
        <v>10511</v>
      </c>
      <c r="B1297" s="167" t="s">
        <v>13836</v>
      </c>
      <c r="C1297" s="167" t="s">
        <v>13837</v>
      </c>
      <c r="D1297" s="167" t="s">
        <v>12405</v>
      </c>
      <c r="E1297" s="168" t="s">
        <v>13838</v>
      </c>
    </row>
    <row r="1298" spans="1:5" x14ac:dyDescent="0.2">
      <c r="A1298" s="167">
        <v>13284</v>
      </c>
      <c r="B1298" s="167" t="s">
        <v>13839</v>
      </c>
      <c r="C1298" s="167" t="s">
        <v>71</v>
      </c>
      <c r="D1298" s="167" t="s">
        <v>12398</v>
      </c>
      <c r="E1298" s="168" t="s">
        <v>13840</v>
      </c>
    </row>
    <row r="1299" spans="1:5" x14ac:dyDescent="0.2">
      <c r="A1299" s="167">
        <v>25974</v>
      </c>
      <c r="B1299" s="167" t="s">
        <v>13841</v>
      </c>
      <c r="C1299" s="167" t="s">
        <v>71</v>
      </c>
      <c r="D1299" s="167" t="s">
        <v>12398</v>
      </c>
      <c r="E1299" s="168" t="s">
        <v>13842</v>
      </c>
    </row>
    <row r="1300" spans="1:5" x14ac:dyDescent="0.2">
      <c r="A1300" s="167">
        <v>1382</v>
      </c>
      <c r="B1300" s="167" t="s">
        <v>13843</v>
      </c>
      <c r="C1300" s="167" t="s">
        <v>13837</v>
      </c>
      <c r="D1300" s="167" t="s">
        <v>12398</v>
      </c>
      <c r="E1300" s="168" t="s">
        <v>13844</v>
      </c>
    </row>
    <row r="1301" spans="1:5" x14ac:dyDescent="0.2">
      <c r="A1301" s="167">
        <v>34753</v>
      </c>
      <c r="B1301" s="167" t="s">
        <v>1249</v>
      </c>
      <c r="C1301" s="167" t="s">
        <v>71</v>
      </c>
      <c r="D1301" s="167" t="s">
        <v>12398</v>
      </c>
      <c r="E1301" s="168" t="s">
        <v>13845</v>
      </c>
    </row>
    <row r="1302" spans="1:5" x14ac:dyDescent="0.2">
      <c r="A1302" s="167">
        <v>420</v>
      </c>
      <c r="B1302" s="167" t="s">
        <v>1250</v>
      </c>
      <c r="C1302" s="167" t="s">
        <v>10</v>
      </c>
      <c r="D1302" s="167" t="s">
        <v>12427</v>
      </c>
      <c r="E1302" s="168" t="s">
        <v>13846</v>
      </c>
    </row>
    <row r="1303" spans="1:5" x14ac:dyDescent="0.2">
      <c r="A1303" s="167">
        <v>12327</v>
      </c>
      <c r="B1303" s="167" t="s">
        <v>1251</v>
      </c>
      <c r="C1303" s="167" t="s">
        <v>10</v>
      </c>
      <c r="D1303" s="167" t="s">
        <v>12427</v>
      </c>
      <c r="E1303" s="168" t="s">
        <v>13847</v>
      </c>
    </row>
    <row r="1304" spans="1:5" x14ac:dyDescent="0.2">
      <c r="A1304" s="167">
        <v>36148</v>
      </c>
      <c r="B1304" s="167" t="s">
        <v>1252</v>
      </c>
      <c r="C1304" s="167" t="s">
        <v>10</v>
      </c>
      <c r="D1304" s="167" t="s">
        <v>12398</v>
      </c>
      <c r="E1304" s="168" t="s">
        <v>13206</v>
      </c>
    </row>
    <row r="1305" spans="1:5" x14ac:dyDescent="0.2">
      <c r="A1305" s="167">
        <v>12329</v>
      </c>
      <c r="B1305" s="167" t="s">
        <v>1253</v>
      </c>
      <c r="C1305" s="167" t="s">
        <v>71</v>
      </c>
      <c r="D1305" s="167" t="s">
        <v>12398</v>
      </c>
      <c r="E1305" s="168" t="s">
        <v>13848</v>
      </c>
    </row>
    <row r="1306" spans="1:5" x14ac:dyDescent="0.2">
      <c r="A1306" s="167">
        <v>1339</v>
      </c>
      <c r="B1306" s="167" t="s">
        <v>1254</v>
      </c>
      <c r="C1306" s="167" t="s">
        <v>71</v>
      </c>
      <c r="D1306" s="167" t="s">
        <v>12398</v>
      </c>
      <c r="E1306" s="168" t="s">
        <v>13849</v>
      </c>
    </row>
    <row r="1307" spans="1:5" x14ac:dyDescent="0.2">
      <c r="A1307" s="167">
        <v>11849</v>
      </c>
      <c r="B1307" s="167" t="s">
        <v>1255</v>
      </c>
      <c r="C1307" s="167" t="s">
        <v>73</v>
      </c>
      <c r="D1307" s="167" t="s">
        <v>12398</v>
      </c>
      <c r="E1307" s="168" t="s">
        <v>12672</v>
      </c>
    </row>
    <row r="1308" spans="1:5" x14ac:dyDescent="0.2">
      <c r="A1308" s="167">
        <v>37418</v>
      </c>
      <c r="B1308" s="167" t="s">
        <v>1257</v>
      </c>
      <c r="C1308" s="167" t="s">
        <v>10</v>
      </c>
      <c r="D1308" s="167" t="s">
        <v>12427</v>
      </c>
      <c r="E1308" s="168" t="s">
        <v>13230</v>
      </c>
    </row>
    <row r="1309" spans="1:5" x14ac:dyDescent="0.2">
      <c r="A1309" s="167">
        <v>37419</v>
      </c>
      <c r="B1309" s="167" t="s">
        <v>1258</v>
      </c>
      <c r="C1309" s="167" t="s">
        <v>10</v>
      </c>
      <c r="D1309" s="167" t="s">
        <v>12427</v>
      </c>
      <c r="E1309" s="168" t="s">
        <v>13850</v>
      </c>
    </row>
    <row r="1310" spans="1:5" x14ac:dyDescent="0.2">
      <c r="A1310" s="167">
        <v>1427</v>
      </c>
      <c r="B1310" s="167" t="s">
        <v>1259</v>
      </c>
      <c r="C1310" s="167" t="s">
        <v>10</v>
      </c>
      <c r="D1310" s="167" t="s">
        <v>12427</v>
      </c>
      <c r="E1310" s="168" t="s">
        <v>13851</v>
      </c>
    </row>
    <row r="1311" spans="1:5" x14ac:dyDescent="0.2">
      <c r="A1311" s="167">
        <v>1402</v>
      </c>
      <c r="B1311" s="167" t="s">
        <v>1260</v>
      </c>
      <c r="C1311" s="167" t="s">
        <v>10</v>
      </c>
      <c r="D1311" s="167" t="s">
        <v>12427</v>
      </c>
      <c r="E1311" s="168" t="s">
        <v>13460</v>
      </c>
    </row>
    <row r="1312" spans="1:5" x14ac:dyDescent="0.2">
      <c r="A1312" s="167">
        <v>1420</v>
      </c>
      <c r="B1312" s="167" t="s">
        <v>1261</v>
      </c>
      <c r="C1312" s="167" t="s">
        <v>10</v>
      </c>
      <c r="D1312" s="167" t="s">
        <v>12427</v>
      </c>
      <c r="E1312" s="168" t="s">
        <v>13852</v>
      </c>
    </row>
    <row r="1313" spans="1:5" x14ac:dyDescent="0.2">
      <c r="A1313" s="167">
        <v>1419</v>
      </c>
      <c r="B1313" s="167" t="s">
        <v>1262</v>
      </c>
      <c r="C1313" s="167" t="s">
        <v>10</v>
      </c>
      <c r="D1313" s="167" t="s">
        <v>12427</v>
      </c>
      <c r="E1313" s="168" t="s">
        <v>13853</v>
      </c>
    </row>
    <row r="1314" spans="1:5" x14ac:dyDescent="0.2">
      <c r="A1314" s="167">
        <v>1414</v>
      </c>
      <c r="B1314" s="167" t="s">
        <v>1263</v>
      </c>
      <c r="C1314" s="167" t="s">
        <v>10</v>
      </c>
      <c r="D1314" s="167" t="s">
        <v>12427</v>
      </c>
      <c r="E1314" s="168" t="s">
        <v>13854</v>
      </c>
    </row>
    <row r="1315" spans="1:5" x14ac:dyDescent="0.2">
      <c r="A1315" s="167">
        <v>1413</v>
      </c>
      <c r="B1315" s="167" t="s">
        <v>1264</v>
      </c>
      <c r="C1315" s="167" t="s">
        <v>10</v>
      </c>
      <c r="D1315" s="167" t="s">
        <v>12427</v>
      </c>
      <c r="E1315" s="168" t="s">
        <v>13855</v>
      </c>
    </row>
    <row r="1316" spans="1:5" x14ac:dyDescent="0.2">
      <c r="A1316" s="167">
        <v>1412</v>
      </c>
      <c r="B1316" s="167" t="s">
        <v>1265</v>
      </c>
      <c r="C1316" s="167" t="s">
        <v>10</v>
      </c>
      <c r="D1316" s="167" t="s">
        <v>12427</v>
      </c>
      <c r="E1316" s="168" t="s">
        <v>13856</v>
      </c>
    </row>
    <row r="1317" spans="1:5" x14ac:dyDescent="0.2">
      <c r="A1317" s="167">
        <v>1411</v>
      </c>
      <c r="B1317" s="167" t="s">
        <v>1266</v>
      </c>
      <c r="C1317" s="167" t="s">
        <v>10</v>
      </c>
      <c r="D1317" s="167" t="s">
        <v>12427</v>
      </c>
      <c r="E1317" s="168" t="s">
        <v>13857</v>
      </c>
    </row>
    <row r="1318" spans="1:5" x14ac:dyDescent="0.2">
      <c r="A1318" s="167">
        <v>1406</v>
      </c>
      <c r="B1318" s="167" t="s">
        <v>1267</v>
      </c>
      <c r="C1318" s="167" t="s">
        <v>10</v>
      </c>
      <c r="D1318" s="167" t="s">
        <v>12427</v>
      </c>
      <c r="E1318" s="168" t="s">
        <v>13858</v>
      </c>
    </row>
    <row r="1319" spans="1:5" x14ac:dyDescent="0.2">
      <c r="A1319" s="167">
        <v>1407</v>
      </c>
      <c r="B1319" s="167" t="s">
        <v>1268</v>
      </c>
      <c r="C1319" s="167" t="s">
        <v>10</v>
      </c>
      <c r="D1319" s="167" t="s">
        <v>12427</v>
      </c>
      <c r="E1319" s="168" t="s">
        <v>13230</v>
      </c>
    </row>
    <row r="1320" spans="1:5" x14ac:dyDescent="0.2">
      <c r="A1320" s="167">
        <v>1404</v>
      </c>
      <c r="B1320" s="167" t="s">
        <v>1269</v>
      </c>
      <c r="C1320" s="167" t="s">
        <v>10</v>
      </c>
      <c r="D1320" s="167" t="s">
        <v>12427</v>
      </c>
      <c r="E1320" s="168" t="s">
        <v>13859</v>
      </c>
    </row>
    <row r="1321" spans="1:5" x14ac:dyDescent="0.2">
      <c r="A1321" s="167">
        <v>11281</v>
      </c>
      <c r="B1321" s="167" t="s">
        <v>1270</v>
      </c>
      <c r="C1321" s="167" t="s">
        <v>10</v>
      </c>
      <c r="D1321" s="167" t="s">
        <v>12427</v>
      </c>
      <c r="E1321" s="168" t="s">
        <v>13860</v>
      </c>
    </row>
    <row r="1322" spans="1:5" x14ac:dyDescent="0.2">
      <c r="A1322" s="167">
        <v>1442</v>
      </c>
      <c r="B1322" s="167" t="s">
        <v>1271</v>
      </c>
      <c r="C1322" s="167" t="s">
        <v>10</v>
      </c>
      <c r="D1322" s="167" t="s">
        <v>12427</v>
      </c>
      <c r="E1322" s="168" t="s">
        <v>13861</v>
      </c>
    </row>
    <row r="1323" spans="1:5" x14ac:dyDescent="0.2">
      <c r="A1323" s="167">
        <v>13457</v>
      </c>
      <c r="B1323" s="167" t="s">
        <v>1272</v>
      </c>
      <c r="C1323" s="167" t="s">
        <v>10</v>
      </c>
      <c r="D1323" s="167" t="s">
        <v>12427</v>
      </c>
      <c r="E1323" s="168" t="s">
        <v>13862</v>
      </c>
    </row>
    <row r="1324" spans="1:5" x14ac:dyDescent="0.2">
      <c r="A1324" s="167">
        <v>40699</v>
      </c>
      <c r="B1324" s="167" t="s">
        <v>1273</v>
      </c>
      <c r="C1324" s="167" t="s">
        <v>10</v>
      </c>
      <c r="D1324" s="167" t="s">
        <v>12427</v>
      </c>
      <c r="E1324" s="168" t="s">
        <v>13863</v>
      </c>
    </row>
    <row r="1325" spans="1:5" x14ac:dyDescent="0.2">
      <c r="A1325" s="167">
        <v>40701</v>
      </c>
      <c r="B1325" s="167" t="s">
        <v>1274</v>
      </c>
      <c r="C1325" s="167" t="s">
        <v>10</v>
      </c>
      <c r="D1325" s="167" t="s">
        <v>12427</v>
      </c>
      <c r="E1325" s="168" t="s">
        <v>13864</v>
      </c>
    </row>
    <row r="1326" spans="1:5" x14ac:dyDescent="0.2">
      <c r="A1326" s="167">
        <v>40700</v>
      </c>
      <c r="B1326" s="167" t="s">
        <v>1275</v>
      </c>
      <c r="C1326" s="167" t="s">
        <v>10</v>
      </c>
      <c r="D1326" s="167" t="s">
        <v>12427</v>
      </c>
      <c r="E1326" s="168" t="s">
        <v>13865</v>
      </c>
    </row>
    <row r="1327" spans="1:5" x14ac:dyDescent="0.2">
      <c r="A1327" s="167">
        <v>13458</v>
      </c>
      <c r="B1327" s="167" t="s">
        <v>1276</v>
      </c>
      <c r="C1327" s="167" t="s">
        <v>10</v>
      </c>
      <c r="D1327" s="167" t="s">
        <v>12427</v>
      </c>
      <c r="E1327" s="168" t="s">
        <v>13866</v>
      </c>
    </row>
    <row r="1328" spans="1:5" x14ac:dyDescent="0.2">
      <c r="A1328" s="167">
        <v>36524</v>
      </c>
      <c r="B1328" s="167" t="s">
        <v>1285</v>
      </c>
      <c r="C1328" s="167" t="s">
        <v>10</v>
      </c>
      <c r="D1328" s="167" t="s">
        <v>12427</v>
      </c>
      <c r="E1328" s="168" t="s">
        <v>13867</v>
      </c>
    </row>
    <row r="1329" spans="1:5" x14ac:dyDescent="0.2">
      <c r="A1329" s="167">
        <v>36526</v>
      </c>
      <c r="B1329" s="167" t="s">
        <v>1286</v>
      </c>
      <c r="C1329" s="167" t="s">
        <v>10</v>
      </c>
      <c r="D1329" s="167" t="s">
        <v>12427</v>
      </c>
      <c r="E1329" s="168" t="s">
        <v>13868</v>
      </c>
    </row>
    <row r="1330" spans="1:5" x14ac:dyDescent="0.2">
      <c r="A1330" s="167">
        <v>36523</v>
      </c>
      <c r="B1330" s="167" t="s">
        <v>1287</v>
      </c>
      <c r="C1330" s="167" t="s">
        <v>10</v>
      </c>
      <c r="D1330" s="167" t="s">
        <v>12427</v>
      </c>
      <c r="E1330" s="168" t="s">
        <v>13869</v>
      </c>
    </row>
    <row r="1331" spans="1:5" x14ac:dyDescent="0.2">
      <c r="A1331" s="167">
        <v>36527</v>
      </c>
      <c r="B1331" s="167" t="s">
        <v>1288</v>
      </c>
      <c r="C1331" s="167" t="s">
        <v>10</v>
      </c>
      <c r="D1331" s="167" t="s">
        <v>12427</v>
      </c>
      <c r="E1331" s="168" t="s">
        <v>13870</v>
      </c>
    </row>
    <row r="1332" spans="1:5" x14ac:dyDescent="0.2">
      <c r="A1332" s="167">
        <v>13803</v>
      </c>
      <c r="B1332" s="167" t="s">
        <v>1289</v>
      </c>
      <c r="C1332" s="167" t="s">
        <v>10</v>
      </c>
      <c r="D1332" s="167" t="s">
        <v>12427</v>
      </c>
      <c r="E1332" s="168" t="s">
        <v>13871</v>
      </c>
    </row>
    <row r="1333" spans="1:5" x14ac:dyDescent="0.2">
      <c r="A1333" s="167">
        <v>38642</v>
      </c>
      <c r="B1333" s="167" t="s">
        <v>1290</v>
      </c>
      <c r="C1333" s="167" t="s">
        <v>10</v>
      </c>
      <c r="D1333" s="167" t="s">
        <v>12427</v>
      </c>
      <c r="E1333" s="168" t="s">
        <v>13872</v>
      </c>
    </row>
    <row r="1334" spans="1:5" x14ac:dyDescent="0.2">
      <c r="A1334" s="167">
        <v>36522</v>
      </c>
      <c r="B1334" s="167" t="s">
        <v>1291</v>
      </c>
      <c r="C1334" s="167" t="s">
        <v>10</v>
      </c>
      <c r="D1334" s="167" t="s">
        <v>12427</v>
      </c>
      <c r="E1334" s="168" t="s">
        <v>13873</v>
      </c>
    </row>
    <row r="1335" spans="1:5" x14ac:dyDescent="0.2">
      <c r="A1335" s="167">
        <v>36525</v>
      </c>
      <c r="B1335" s="167" t="s">
        <v>1292</v>
      </c>
      <c r="C1335" s="167" t="s">
        <v>10</v>
      </c>
      <c r="D1335" s="167" t="s">
        <v>12427</v>
      </c>
      <c r="E1335" s="168" t="s">
        <v>13874</v>
      </c>
    </row>
    <row r="1336" spans="1:5" x14ac:dyDescent="0.2">
      <c r="A1336" s="167">
        <v>41991</v>
      </c>
      <c r="B1336" s="167" t="s">
        <v>13875</v>
      </c>
      <c r="C1336" s="167" t="s">
        <v>10</v>
      </c>
      <c r="D1336" s="167" t="s">
        <v>12427</v>
      </c>
      <c r="E1336" s="168" t="s">
        <v>13876</v>
      </c>
    </row>
    <row r="1337" spans="1:5" x14ac:dyDescent="0.2">
      <c r="A1337" s="167">
        <v>34348</v>
      </c>
      <c r="B1337" s="167" t="s">
        <v>1293</v>
      </c>
      <c r="C1337" s="167" t="s">
        <v>20</v>
      </c>
      <c r="D1337" s="167" t="s">
        <v>12398</v>
      </c>
      <c r="E1337" s="168" t="s">
        <v>13877</v>
      </c>
    </row>
    <row r="1338" spans="1:5" x14ac:dyDescent="0.2">
      <c r="A1338" s="167">
        <v>34347</v>
      </c>
      <c r="B1338" s="167" t="s">
        <v>1294</v>
      </c>
      <c r="C1338" s="167" t="s">
        <v>20</v>
      </c>
      <c r="D1338" s="167" t="s">
        <v>12398</v>
      </c>
      <c r="E1338" s="168" t="s">
        <v>13878</v>
      </c>
    </row>
    <row r="1339" spans="1:5" x14ac:dyDescent="0.2">
      <c r="A1339" s="167">
        <v>11146</v>
      </c>
      <c r="B1339" s="167" t="s">
        <v>1295</v>
      </c>
      <c r="C1339" s="167" t="s">
        <v>183</v>
      </c>
      <c r="D1339" s="167" t="s">
        <v>12398</v>
      </c>
      <c r="E1339" s="168" t="s">
        <v>13879</v>
      </c>
    </row>
    <row r="1340" spans="1:5" x14ac:dyDescent="0.2">
      <c r="A1340" s="167">
        <v>11147</v>
      </c>
      <c r="B1340" s="167" t="s">
        <v>1296</v>
      </c>
      <c r="C1340" s="167" t="s">
        <v>183</v>
      </c>
      <c r="D1340" s="167" t="s">
        <v>12398</v>
      </c>
      <c r="E1340" s="168" t="s">
        <v>13880</v>
      </c>
    </row>
    <row r="1341" spans="1:5" x14ac:dyDescent="0.2">
      <c r="A1341" s="167">
        <v>34872</v>
      </c>
      <c r="B1341" s="167" t="s">
        <v>1297</v>
      </c>
      <c r="C1341" s="167" t="s">
        <v>183</v>
      </c>
      <c r="D1341" s="167" t="s">
        <v>12398</v>
      </c>
      <c r="E1341" s="168" t="s">
        <v>13881</v>
      </c>
    </row>
    <row r="1342" spans="1:5" x14ac:dyDescent="0.2">
      <c r="A1342" s="167">
        <v>34491</v>
      </c>
      <c r="B1342" s="167" t="s">
        <v>1298</v>
      </c>
      <c r="C1342" s="167" t="s">
        <v>183</v>
      </c>
      <c r="D1342" s="167" t="s">
        <v>12398</v>
      </c>
      <c r="E1342" s="168" t="s">
        <v>13882</v>
      </c>
    </row>
    <row r="1343" spans="1:5" x14ac:dyDescent="0.2">
      <c r="A1343" s="167">
        <v>34770</v>
      </c>
      <c r="B1343" s="167" t="s">
        <v>1299</v>
      </c>
      <c r="C1343" s="167" t="s">
        <v>1149</v>
      </c>
      <c r="D1343" s="167" t="s">
        <v>12427</v>
      </c>
      <c r="E1343" s="168" t="s">
        <v>13883</v>
      </c>
    </row>
    <row r="1344" spans="1:5" x14ac:dyDescent="0.2">
      <c r="A1344" s="167">
        <v>1518</v>
      </c>
      <c r="B1344" s="167" t="s">
        <v>1300</v>
      </c>
      <c r="C1344" s="167" t="s">
        <v>1149</v>
      </c>
      <c r="D1344" s="167" t="s">
        <v>12427</v>
      </c>
      <c r="E1344" s="168" t="s">
        <v>13884</v>
      </c>
    </row>
    <row r="1345" spans="1:5" x14ac:dyDescent="0.2">
      <c r="A1345" s="167">
        <v>41965</v>
      </c>
      <c r="B1345" s="167" t="s">
        <v>1301</v>
      </c>
      <c r="C1345" s="167" t="s">
        <v>1149</v>
      </c>
      <c r="D1345" s="167" t="s">
        <v>12427</v>
      </c>
      <c r="E1345" s="168" t="s">
        <v>13885</v>
      </c>
    </row>
    <row r="1346" spans="1:5" x14ac:dyDescent="0.2">
      <c r="A1346" s="167">
        <v>34492</v>
      </c>
      <c r="B1346" s="167" t="s">
        <v>1302</v>
      </c>
      <c r="C1346" s="167" t="s">
        <v>183</v>
      </c>
      <c r="D1346" s="167" t="s">
        <v>12398</v>
      </c>
      <c r="E1346" s="168" t="s">
        <v>13886</v>
      </c>
    </row>
    <row r="1347" spans="1:5" x14ac:dyDescent="0.2">
      <c r="A1347" s="167">
        <v>1524</v>
      </c>
      <c r="B1347" s="167" t="s">
        <v>1303</v>
      </c>
      <c r="C1347" s="167" t="s">
        <v>183</v>
      </c>
      <c r="D1347" s="167" t="s">
        <v>12405</v>
      </c>
      <c r="E1347" s="168" t="s">
        <v>13887</v>
      </c>
    </row>
    <row r="1348" spans="1:5" x14ac:dyDescent="0.2">
      <c r="A1348" s="167">
        <v>38404</v>
      </c>
      <c r="B1348" s="167" t="s">
        <v>1304</v>
      </c>
      <c r="C1348" s="167" t="s">
        <v>183</v>
      </c>
      <c r="D1348" s="167" t="s">
        <v>12398</v>
      </c>
      <c r="E1348" s="168" t="s">
        <v>13888</v>
      </c>
    </row>
    <row r="1349" spans="1:5" x14ac:dyDescent="0.2">
      <c r="A1349" s="167">
        <v>39849</v>
      </c>
      <c r="B1349" s="167" t="s">
        <v>1305</v>
      </c>
      <c r="C1349" s="167" t="s">
        <v>183</v>
      </c>
      <c r="D1349" s="167" t="s">
        <v>12398</v>
      </c>
      <c r="E1349" s="168" t="s">
        <v>13889</v>
      </c>
    </row>
    <row r="1350" spans="1:5" x14ac:dyDescent="0.2">
      <c r="A1350" s="167">
        <v>38464</v>
      </c>
      <c r="B1350" s="167" t="s">
        <v>1306</v>
      </c>
      <c r="C1350" s="167" t="s">
        <v>183</v>
      </c>
      <c r="D1350" s="167" t="s">
        <v>12398</v>
      </c>
      <c r="E1350" s="168" t="s">
        <v>13890</v>
      </c>
    </row>
    <row r="1351" spans="1:5" x14ac:dyDescent="0.2">
      <c r="A1351" s="167">
        <v>34493</v>
      </c>
      <c r="B1351" s="167" t="s">
        <v>1307</v>
      </c>
      <c r="C1351" s="167" t="s">
        <v>183</v>
      </c>
      <c r="D1351" s="167" t="s">
        <v>12398</v>
      </c>
      <c r="E1351" s="168" t="s">
        <v>13891</v>
      </c>
    </row>
    <row r="1352" spans="1:5" x14ac:dyDescent="0.2">
      <c r="A1352" s="167">
        <v>1527</v>
      </c>
      <c r="B1352" s="167" t="s">
        <v>1308</v>
      </c>
      <c r="C1352" s="167" t="s">
        <v>183</v>
      </c>
      <c r="D1352" s="167" t="s">
        <v>12398</v>
      </c>
      <c r="E1352" s="168" t="s">
        <v>13892</v>
      </c>
    </row>
    <row r="1353" spans="1:5" x14ac:dyDescent="0.2">
      <c r="A1353" s="167">
        <v>38405</v>
      </c>
      <c r="B1353" s="167" t="s">
        <v>1309</v>
      </c>
      <c r="C1353" s="167" t="s">
        <v>183</v>
      </c>
      <c r="D1353" s="167" t="s">
        <v>12398</v>
      </c>
      <c r="E1353" s="168" t="s">
        <v>13893</v>
      </c>
    </row>
    <row r="1354" spans="1:5" x14ac:dyDescent="0.2">
      <c r="A1354" s="167">
        <v>38408</v>
      </c>
      <c r="B1354" s="167" t="s">
        <v>1310</v>
      </c>
      <c r="C1354" s="167" t="s">
        <v>183</v>
      </c>
      <c r="D1354" s="167" t="s">
        <v>12398</v>
      </c>
      <c r="E1354" s="168" t="s">
        <v>13894</v>
      </c>
    </row>
    <row r="1355" spans="1:5" x14ac:dyDescent="0.2">
      <c r="A1355" s="167">
        <v>34494</v>
      </c>
      <c r="B1355" s="167" t="s">
        <v>1311</v>
      </c>
      <c r="C1355" s="167" t="s">
        <v>183</v>
      </c>
      <c r="D1355" s="167" t="s">
        <v>12398</v>
      </c>
      <c r="E1355" s="168" t="s">
        <v>13895</v>
      </c>
    </row>
    <row r="1356" spans="1:5" x14ac:dyDescent="0.2">
      <c r="A1356" s="167">
        <v>1525</v>
      </c>
      <c r="B1356" s="167" t="s">
        <v>1312</v>
      </c>
      <c r="C1356" s="167" t="s">
        <v>183</v>
      </c>
      <c r="D1356" s="167" t="s">
        <v>12398</v>
      </c>
      <c r="E1356" s="168" t="s">
        <v>13896</v>
      </c>
    </row>
    <row r="1357" spans="1:5" x14ac:dyDescent="0.2">
      <c r="A1357" s="167">
        <v>38406</v>
      </c>
      <c r="B1357" s="167" t="s">
        <v>1313</v>
      </c>
      <c r="C1357" s="167" t="s">
        <v>183</v>
      </c>
      <c r="D1357" s="167" t="s">
        <v>12398</v>
      </c>
      <c r="E1357" s="168" t="s">
        <v>13897</v>
      </c>
    </row>
    <row r="1358" spans="1:5" x14ac:dyDescent="0.2">
      <c r="A1358" s="167">
        <v>38409</v>
      </c>
      <c r="B1358" s="167" t="s">
        <v>1314</v>
      </c>
      <c r="C1358" s="167" t="s">
        <v>183</v>
      </c>
      <c r="D1358" s="167" t="s">
        <v>12398</v>
      </c>
      <c r="E1358" s="168" t="s">
        <v>13898</v>
      </c>
    </row>
    <row r="1359" spans="1:5" x14ac:dyDescent="0.2">
      <c r="A1359" s="167">
        <v>34495</v>
      </c>
      <c r="B1359" s="167" t="s">
        <v>1316</v>
      </c>
      <c r="C1359" s="167" t="s">
        <v>183</v>
      </c>
      <c r="D1359" s="167" t="s">
        <v>12398</v>
      </c>
      <c r="E1359" s="168" t="s">
        <v>13899</v>
      </c>
    </row>
    <row r="1360" spans="1:5" x14ac:dyDescent="0.2">
      <c r="A1360" s="167">
        <v>11145</v>
      </c>
      <c r="B1360" s="167" t="s">
        <v>1317</v>
      </c>
      <c r="C1360" s="167" t="s">
        <v>183</v>
      </c>
      <c r="D1360" s="167" t="s">
        <v>12398</v>
      </c>
      <c r="E1360" s="168" t="s">
        <v>13900</v>
      </c>
    </row>
    <row r="1361" spans="1:5" x14ac:dyDescent="0.2">
      <c r="A1361" s="167">
        <v>34496</v>
      </c>
      <c r="B1361" s="167" t="s">
        <v>1318</v>
      </c>
      <c r="C1361" s="167" t="s">
        <v>183</v>
      </c>
      <c r="D1361" s="167" t="s">
        <v>12398</v>
      </c>
      <c r="E1361" s="168" t="s">
        <v>13901</v>
      </c>
    </row>
    <row r="1362" spans="1:5" x14ac:dyDescent="0.2">
      <c r="A1362" s="167">
        <v>34479</v>
      </c>
      <c r="B1362" s="167" t="s">
        <v>1319</v>
      </c>
      <c r="C1362" s="167" t="s">
        <v>183</v>
      </c>
      <c r="D1362" s="167" t="s">
        <v>12398</v>
      </c>
      <c r="E1362" s="168" t="s">
        <v>13902</v>
      </c>
    </row>
    <row r="1363" spans="1:5" x14ac:dyDescent="0.2">
      <c r="A1363" s="167">
        <v>34481</v>
      </c>
      <c r="B1363" s="167" t="s">
        <v>1320</v>
      </c>
      <c r="C1363" s="167" t="s">
        <v>183</v>
      </c>
      <c r="D1363" s="167" t="s">
        <v>12398</v>
      </c>
      <c r="E1363" s="168" t="s">
        <v>13903</v>
      </c>
    </row>
    <row r="1364" spans="1:5" x14ac:dyDescent="0.2">
      <c r="A1364" s="167">
        <v>34483</v>
      </c>
      <c r="B1364" s="167" t="s">
        <v>1321</v>
      </c>
      <c r="C1364" s="167" t="s">
        <v>183</v>
      </c>
      <c r="D1364" s="167" t="s">
        <v>12398</v>
      </c>
      <c r="E1364" s="168" t="s">
        <v>13904</v>
      </c>
    </row>
    <row r="1365" spans="1:5" x14ac:dyDescent="0.2">
      <c r="A1365" s="167">
        <v>34485</v>
      </c>
      <c r="B1365" s="167" t="s">
        <v>1322</v>
      </c>
      <c r="C1365" s="167" t="s">
        <v>183</v>
      </c>
      <c r="D1365" s="167" t="s">
        <v>12398</v>
      </c>
      <c r="E1365" s="168" t="s">
        <v>13905</v>
      </c>
    </row>
    <row r="1366" spans="1:5" x14ac:dyDescent="0.2">
      <c r="A1366" s="167">
        <v>34497</v>
      </c>
      <c r="B1366" s="167" t="s">
        <v>13906</v>
      </c>
      <c r="C1366" s="167" t="s">
        <v>183</v>
      </c>
      <c r="D1366" s="167" t="s">
        <v>12398</v>
      </c>
      <c r="E1366" s="168" t="s">
        <v>13907</v>
      </c>
    </row>
    <row r="1367" spans="1:5" x14ac:dyDescent="0.2">
      <c r="A1367" s="167">
        <v>14041</v>
      </c>
      <c r="B1367" s="167" t="s">
        <v>1323</v>
      </c>
      <c r="C1367" s="167" t="s">
        <v>183</v>
      </c>
      <c r="D1367" s="167" t="s">
        <v>12398</v>
      </c>
      <c r="E1367" s="168" t="s">
        <v>13908</v>
      </c>
    </row>
    <row r="1368" spans="1:5" x14ac:dyDescent="0.2">
      <c r="A1368" s="167">
        <v>1523</v>
      </c>
      <c r="B1368" s="167" t="s">
        <v>1324</v>
      </c>
      <c r="C1368" s="167" t="s">
        <v>183</v>
      </c>
      <c r="D1368" s="167" t="s">
        <v>12398</v>
      </c>
      <c r="E1368" s="168" t="s">
        <v>13909</v>
      </c>
    </row>
    <row r="1369" spans="1:5" x14ac:dyDescent="0.2">
      <c r="A1369" s="167">
        <v>14052</v>
      </c>
      <c r="B1369" s="167" t="s">
        <v>1325</v>
      </c>
      <c r="C1369" s="167" t="s">
        <v>10</v>
      </c>
      <c r="D1369" s="167" t="s">
        <v>12398</v>
      </c>
      <c r="E1369" s="168" t="s">
        <v>13910</v>
      </c>
    </row>
    <row r="1370" spans="1:5" x14ac:dyDescent="0.2">
      <c r="A1370" s="167">
        <v>14054</v>
      </c>
      <c r="B1370" s="167" t="s">
        <v>1326</v>
      </c>
      <c r="C1370" s="167" t="s">
        <v>10</v>
      </c>
      <c r="D1370" s="167" t="s">
        <v>12398</v>
      </c>
      <c r="E1370" s="168" t="s">
        <v>13911</v>
      </c>
    </row>
    <row r="1371" spans="1:5" x14ac:dyDescent="0.2">
      <c r="A1371" s="167">
        <v>14053</v>
      </c>
      <c r="B1371" s="167" t="s">
        <v>1327</v>
      </c>
      <c r="C1371" s="167" t="s">
        <v>10</v>
      </c>
      <c r="D1371" s="167" t="s">
        <v>12398</v>
      </c>
      <c r="E1371" s="168" t="s">
        <v>13912</v>
      </c>
    </row>
    <row r="1372" spans="1:5" x14ac:dyDescent="0.2">
      <c r="A1372" s="167">
        <v>2558</v>
      </c>
      <c r="B1372" s="167" t="s">
        <v>1328</v>
      </c>
      <c r="C1372" s="167" t="s">
        <v>10</v>
      </c>
      <c r="D1372" s="167" t="s">
        <v>12398</v>
      </c>
      <c r="E1372" s="168" t="s">
        <v>13913</v>
      </c>
    </row>
    <row r="1373" spans="1:5" x14ac:dyDescent="0.2">
      <c r="A1373" s="167">
        <v>2560</v>
      </c>
      <c r="B1373" s="167" t="s">
        <v>1329</v>
      </c>
      <c r="C1373" s="167" t="s">
        <v>10</v>
      </c>
      <c r="D1373" s="167" t="s">
        <v>12398</v>
      </c>
      <c r="E1373" s="168" t="s">
        <v>13914</v>
      </c>
    </row>
    <row r="1374" spans="1:5" x14ac:dyDescent="0.2">
      <c r="A1374" s="167">
        <v>2559</v>
      </c>
      <c r="B1374" s="167" t="s">
        <v>1330</v>
      </c>
      <c r="C1374" s="167" t="s">
        <v>10</v>
      </c>
      <c r="D1374" s="167" t="s">
        <v>12405</v>
      </c>
      <c r="E1374" s="168" t="s">
        <v>13915</v>
      </c>
    </row>
    <row r="1375" spans="1:5" x14ac:dyDescent="0.2">
      <c r="A1375" s="167">
        <v>2592</v>
      </c>
      <c r="B1375" s="167" t="s">
        <v>1331</v>
      </c>
      <c r="C1375" s="167" t="s">
        <v>10</v>
      </c>
      <c r="D1375" s="167" t="s">
        <v>12398</v>
      </c>
      <c r="E1375" s="168" t="s">
        <v>13916</v>
      </c>
    </row>
    <row r="1376" spans="1:5" x14ac:dyDescent="0.2">
      <c r="A1376" s="167">
        <v>2566</v>
      </c>
      <c r="B1376" s="167" t="s">
        <v>1332</v>
      </c>
      <c r="C1376" s="167" t="s">
        <v>10</v>
      </c>
      <c r="D1376" s="167" t="s">
        <v>12398</v>
      </c>
      <c r="E1376" s="168" t="s">
        <v>13917</v>
      </c>
    </row>
    <row r="1377" spans="1:5" x14ac:dyDescent="0.2">
      <c r="A1377" s="167">
        <v>2589</v>
      </c>
      <c r="B1377" s="167" t="s">
        <v>1333</v>
      </c>
      <c r="C1377" s="167" t="s">
        <v>10</v>
      </c>
      <c r="D1377" s="167" t="s">
        <v>12398</v>
      </c>
      <c r="E1377" s="168" t="s">
        <v>13918</v>
      </c>
    </row>
    <row r="1378" spans="1:5" x14ac:dyDescent="0.2">
      <c r="A1378" s="167">
        <v>2591</v>
      </c>
      <c r="B1378" s="167" t="s">
        <v>1334</v>
      </c>
      <c r="C1378" s="167" t="s">
        <v>10</v>
      </c>
      <c r="D1378" s="167" t="s">
        <v>12398</v>
      </c>
      <c r="E1378" s="168" t="s">
        <v>13919</v>
      </c>
    </row>
    <row r="1379" spans="1:5" x14ac:dyDescent="0.2">
      <c r="A1379" s="167">
        <v>2590</v>
      </c>
      <c r="B1379" s="167" t="s">
        <v>1335</v>
      </c>
      <c r="C1379" s="167" t="s">
        <v>10</v>
      </c>
      <c r="D1379" s="167" t="s">
        <v>12398</v>
      </c>
      <c r="E1379" s="168" t="s">
        <v>13920</v>
      </c>
    </row>
    <row r="1380" spans="1:5" x14ac:dyDescent="0.2">
      <c r="A1380" s="167">
        <v>2567</v>
      </c>
      <c r="B1380" s="167" t="s">
        <v>1336</v>
      </c>
      <c r="C1380" s="167" t="s">
        <v>10</v>
      </c>
      <c r="D1380" s="167" t="s">
        <v>12398</v>
      </c>
      <c r="E1380" s="168" t="s">
        <v>12607</v>
      </c>
    </row>
    <row r="1381" spans="1:5" x14ac:dyDescent="0.2">
      <c r="A1381" s="167">
        <v>2565</v>
      </c>
      <c r="B1381" s="167" t="s">
        <v>1337</v>
      </c>
      <c r="C1381" s="167" t="s">
        <v>10</v>
      </c>
      <c r="D1381" s="167" t="s">
        <v>12398</v>
      </c>
      <c r="E1381" s="168" t="s">
        <v>13921</v>
      </c>
    </row>
    <row r="1382" spans="1:5" x14ac:dyDescent="0.2">
      <c r="A1382" s="167">
        <v>2568</v>
      </c>
      <c r="B1382" s="167" t="s">
        <v>1338</v>
      </c>
      <c r="C1382" s="167" t="s">
        <v>10</v>
      </c>
      <c r="D1382" s="167" t="s">
        <v>12398</v>
      </c>
      <c r="E1382" s="168" t="s">
        <v>13922</v>
      </c>
    </row>
    <row r="1383" spans="1:5" x14ac:dyDescent="0.2">
      <c r="A1383" s="167">
        <v>2594</v>
      </c>
      <c r="B1383" s="167" t="s">
        <v>1339</v>
      </c>
      <c r="C1383" s="167" t="s">
        <v>10</v>
      </c>
      <c r="D1383" s="167" t="s">
        <v>12398</v>
      </c>
      <c r="E1383" s="168" t="s">
        <v>13923</v>
      </c>
    </row>
    <row r="1384" spans="1:5" x14ac:dyDescent="0.2">
      <c r="A1384" s="167">
        <v>2587</v>
      </c>
      <c r="B1384" s="167" t="s">
        <v>1340</v>
      </c>
      <c r="C1384" s="167" t="s">
        <v>10</v>
      </c>
      <c r="D1384" s="167" t="s">
        <v>12398</v>
      </c>
      <c r="E1384" s="168" t="s">
        <v>13924</v>
      </c>
    </row>
    <row r="1385" spans="1:5" x14ac:dyDescent="0.2">
      <c r="A1385" s="167">
        <v>2588</v>
      </c>
      <c r="B1385" s="167" t="s">
        <v>1341</v>
      </c>
      <c r="C1385" s="167" t="s">
        <v>10</v>
      </c>
      <c r="D1385" s="167" t="s">
        <v>12398</v>
      </c>
      <c r="E1385" s="168" t="s">
        <v>13925</v>
      </c>
    </row>
    <row r="1386" spans="1:5" x14ac:dyDescent="0.2">
      <c r="A1386" s="167">
        <v>2569</v>
      </c>
      <c r="B1386" s="167" t="s">
        <v>1342</v>
      </c>
      <c r="C1386" s="167" t="s">
        <v>10</v>
      </c>
      <c r="D1386" s="167" t="s">
        <v>12398</v>
      </c>
      <c r="E1386" s="168" t="s">
        <v>13926</v>
      </c>
    </row>
    <row r="1387" spans="1:5" x14ac:dyDescent="0.2">
      <c r="A1387" s="167">
        <v>2570</v>
      </c>
      <c r="B1387" s="167" t="s">
        <v>1343</v>
      </c>
      <c r="C1387" s="167" t="s">
        <v>10</v>
      </c>
      <c r="D1387" s="167" t="s">
        <v>12398</v>
      </c>
      <c r="E1387" s="168" t="s">
        <v>13927</v>
      </c>
    </row>
    <row r="1388" spans="1:5" x14ac:dyDescent="0.2">
      <c r="A1388" s="167">
        <v>2571</v>
      </c>
      <c r="B1388" s="167" t="s">
        <v>1344</v>
      </c>
      <c r="C1388" s="167" t="s">
        <v>10</v>
      </c>
      <c r="D1388" s="167" t="s">
        <v>12398</v>
      </c>
      <c r="E1388" s="168" t="s">
        <v>13928</v>
      </c>
    </row>
    <row r="1389" spans="1:5" x14ac:dyDescent="0.2">
      <c r="A1389" s="167">
        <v>2593</v>
      </c>
      <c r="B1389" s="167" t="s">
        <v>1345</v>
      </c>
      <c r="C1389" s="167" t="s">
        <v>10</v>
      </c>
      <c r="D1389" s="167" t="s">
        <v>12398</v>
      </c>
      <c r="E1389" s="168" t="s">
        <v>13929</v>
      </c>
    </row>
    <row r="1390" spans="1:5" x14ac:dyDescent="0.2">
      <c r="A1390" s="167">
        <v>2572</v>
      </c>
      <c r="B1390" s="167" t="s">
        <v>1346</v>
      </c>
      <c r="C1390" s="167" t="s">
        <v>10</v>
      </c>
      <c r="D1390" s="167" t="s">
        <v>12398</v>
      </c>
      <c r="E1390" s="168" t="s">
        <v>13930</v>
      </c>
    </row>
    <row r="1391" spans="1:5" x14ac:dyDescent="0.2">
      <c r="A1391" s="167">
        <v>2595</v>
      </c>
      <c r="B1391" s="167" t="s">
        <v>1347</v>
      </c>
      <c r="C1391" s="167" t="s">
        <v>10</v>
      </c>
      <c r="D1391" s="167" t="s">
        <v>12398</v>
      </c>
      <c r="E1391" s="168" t="s">
        <v>13931</v>
      </c>
    </row>
    <row r="1392" spans="1:5" x14ac:dyDescent="0.2">
      <c r="A1392" s="167">
        <v>2576</v>
      </c>
      <c r="B1392" s="167" t="s">
        <v>1348</v>
      </c>
      <c r="C1392" s="167" t="s">
        <v>10</v>
      </c>
      <c r="D1392" s="167" t="s">
        <v>12398</v>
      </c>
      <c r="E1392" s="168" t="s">
        <v>13229</v>
      </c>
    </row>
    <row r="1393" spans="1:5" x14ac:dyDescent="0.2">
      <c r="A1393" s="167">
        <v>2575</v>
      </c>
      <c r="B1393" s="167" t="s">
        <v>1349</v>
      </c>
      <c r="C1393" s="167" t="s">
        <v>10</v>
      </c>
      <c r="D1393" s="167" t="s">
        <v>12398</v>
      </c>
      <c r="E1393" s="168" t="s">
        <v>13499</v>
      </c>
    </row>
    <row r="1394" spans="1:5" x14ac:dyDescent="0.2">
      <c r="A1394" s="167">
        <v>2573</v>
      </c>
      <c r="B1394" s="167" t="s">
        <v>1350</v>
      </c>
      <c r="C1394" s="167" t="s">
        <v>10</v>
      </c>
      <c r="D1394" s="167" t="s">
        <v>12398</v>
      </c>
      <c r="E1394" s="168" t="s">
        <v>13711</v>
      </c>
    </row>
    <row r="1395" spans="1:5" x14ac:dyDescent="0.2">
      <c r="A1395" s="167">
        <v>2586</v>
      </c>
      <c r="B1395" s="167" t="s">
        <v>1351</v>
      </c>
      <c r="C1395" s="167" t="s">
        <v>10</v>
      </c>
      <c r="D1395" s="167" t="s">
        <v>12398</v>
      </c>
      <c r="E1395" s="168" t="s">
        <v>13932</v>
      </c>
    </row>
    <row r="1396" spans="1:5" x14ac:dyDescent="0.2">
      <c r="A1396" s="167">
        <v>2577</v>
      </c>
      <c r="B1396" s="167" t="s">
        <v>1352</v>
      </c>
      <c r="C1396" s="167" t="s">
        <v>10</v>
      </c>
      <c r="D1396" s="167" t="s">
        <v>12398</v>
      </c>
      <c r="E1396" s="168" t="s">
        <v>13933</v>
      </c>
    </row>
    <row r="1397" spans="1:5" x14ac:dyDescent="0.2">
      <c r="A1397" s="167">
        <v>2574</v>
      </c>
      <c r="B1397" s="167" t="s">
        <v>1353</v>
      </c>
      <c r="C1397" s="167" t="s">
        <v>10</v>
      </c>
      <c r="D1397" s="167" t="s">
        <v>12398</v>
      </c>
      <c r="E1397" s="168" t="s">
        <v>13731</v>
      </c>
    </row>
    <row r="1398" spans="1:5" x14ac:dyDescent="0.2">
      <c r="A1398" s="167">
        <v>2578</v>
      </c>
      <c r="B1398" s="167" t="s">
        <v>1354</v>
      </c>
      <c r="C1398" s="167" t="s">
        <v>10</v>
      </c>
      <c r="D1398" s="167" t="s">
        <v>12398</v>
      </c>
      <c r="E1398" s="168" t="s">
        <v>13934</v>
      </c>
    </row>
    <row r="1399" spans="1:5" x14ac:dyDescent="0.2">
      <c r="A1399" s="167">
        <v>2585</v>
      </c>
      <c r="B1399" s="167" t="s">
        <v>1355</v>
      </c>
      <c r="C1399" s="167" t="s">
        <v>10</v>
      </c>
      <c r="D1399" s="167" t="s">
        <v>12398</v>
      </c>
      <c r="E1399" s="168" t="s">
        <v>13935</v>
      </c>
    </row>
    <row r="1400" spans="1:5" x14ac:dyDescent="0.2">
      <c r="A1400" s="167">
        <v>12008</v>
      </c>
      <c r="B1400" s="167" t="s">
        <v>1356</v>
      </c>
      <c r="C1400" s="167" t="s">
        <v>10</v>
      </c>
      <c r="D1400" s="167" t="s">
        <v>12398</v>
      </c>
      <c r="E1400" s="168" t="s">
        <v>13936</v>
      </c>
    </row>
    <row r="1401" spans="1:5" x14ac:dyDescent="0.2">
      <c r="A1401" s="167">
        <v>2582</v>
      </c>
      <c r="B1401" s="167" t="s">
        <v>1357</v>
      </c>
      <c r="C1401" s="167" t="s">
        <v>10</v>
      </c>
      <c r="D1401" s="167" t="s">
        <v>12398</v>
      </c>
      <c r="E1401" s="168" t="s">
        <v>13937</v>
      </c>
    </row>
    <row r="1402" spans="1:5" x14ac:dyDescent="0.2">
      <c r="A1402" s="167">
        <v>2597</v>
      </c>
      <c r="B1402" s="167" t="s">
        <v>1358</v>
      </c>
      <c r="C1402" s="167" t="s">
        <v>10</v>
      </c>
      <c r="D1402" s="167" t="s">
        <v>12398</v>
      </c>
      <c r="E1402" s="168" t="s">
        <v>13938</v>
      </c>
    </row>
    <row r="1403" spans="1:5" x14ac:dyDescent="0.2">
      <c r="A1403" s="167">
        <v>2579</v>
      </c>
      <c r="B1403" s="167" t="s">
        <v>1359</v>
      </c>
      <c r="C1403" s="167" t="s">
        <v>10</v>
      </c>
      <c r="D1403" s="167" t="s">
        <v>12398</v>
      </c>
      <c r="E1403" s="168" t="s">
        <v>13939</v>
      </c>
    </row>
    <row r="1404" spans="1:5" x14ac:dyDescent="0.2">
      <c r="A1404" s="167">
        <v>2581</v>
      </c>
      <c r="B1404" s="167" t="s">
        <v>1360</v>
      </c>
      <c r="C1404" s="167" t="s">
        <v>10</v>
      </c>
      <c r="D1404" s="167" t="s">
        <v>12398</v>
      </c>
      <c r="E1404" s="168" t="s">
        <v>13940</v>
      </c>
    </row>
    <row r="1405" spans="1:5" x14ac:dyDescent="0.2">
      <c r="A1405" s="167">
        <v>2596</v>
      </c>
      <c r="B1405" s="167" t="s">
        <v>1361</v>
      </c>
      <c r="C1405" s="167" t="s">
        <v>10</v>
      </c>
      <c r="D1405" s="167" t="s">
        <v>12398</v>
      </c>
      <c r="E1405" s="168" t="s">
        <v>13941</v>
      </c>
    </row>
    <row r="1406" spans="1:5" x14ac:dyDescent="0.2">
      <c r="A1406" s="167">
        <v>2580</v>
      </c>
      <c r="B1406" s="167" t="s">
        <v>1362</v>
      </c>
      <c r="C1406" s="167" t="s">
        <v>10</v>
      </c>
      <c r="D1406" s="167" t="s">
        <v>12398</v>
      </c>
      <c r="E1406" s="168" t="s">
        <v>13942</v>
      </c>
    </row>
    <row r="1407" spans="1:5" x14ac:dyDescent="0.2">
      <c r="A1407" s="167">
        <v>2583</v>
      </c>
      <c r="B1407" s="167" t="s">
        <v>1363</v>
      </c>
      <c r="C1407" s="167" t="s">
        <v>10</v>
      </c>
      <c r="D1407" s="167" t="s">
        <v>12398</v>
      </c>
      <c r="E1407" s="168" t="s">
        <v>13943</v>
      </c>
    </row>
    <row r="1408" spans="1:5" x14ac:dyDescent="0.2">
      <c r="A1408" s="167">
        <v>2584</v>
      </c>
      <c r="B1408" s="167" t="s">
        <v>1364</v>
      </c>
      <c r="C1408" s="167" t="s">
        <v>10</v>
      </c>
      <c r="D1408" s="167" t="s">
        <v>12398</v>
      </c>
      <c r="E1408" s="168" t="s">
        <v>13944</v>
      </c>
    </row>
    <row r="1409" spans="1:5" x14ac:dyDescent="0.2">
      <c r="A1409" s="167">
        <v>12010</v>
      </c>
      <c r="B1409" s="167" t="s">
        <v>1365</v>
      </c>
      <c r="C1409" s="167" t="s">
        <v>10</v>
      </c>
      <c r="D1409" s="167" t="s">
        <v>12398</v>
      </c>
      <c r="E1409" s="168" t="s">
        <v>13945</v>
      </c>
    </row>
    <row r="1410" spans="1:5" x14ac:dyDescent="0.2">
      <c r="A1410" s="167">
        <v>39329</v>
      </c>
      <c r="B1410" s="167" t="s">
        <v>1366</v>
      </c>
      <c r="C1410" s="167" t="s">
        <v>10</v>
      </c>
      <c r="D1410" s="167" t="s">
        <v>12398</v>
      </c>
      <c r="E1410" s="168" t="s">
        <v>13946</v>
      </c>
    </row>
    <row r="1411" spans="1:5" x14ac:dyDescent="0.2">
      <c r="A1411" s="167">
        <v>39330</v>
      </c>
      <c r="B1411" s="167" t="s">
        <v>1367</v>
      </c>
      <c r="C1411" s="167" t="s">
        <v>10</v>
      </c>
      <c r="D1411" s="167" t="s">
        <v>12398</v>
      </c>
      <c r="E1411" s="168" t="s">
        <v>13947</v>
      </c>
    </row>
    <row r="1412" spans="1:5" x14ac:dyDescent="0.2">
      <c r="A1412" s="167">
        <v>39332</v>
      </c>
      <c r="B1412" s="167" t="s">
        <v>1368</v>
      </c>
      <c r="C1412" s="167" t="s">
        <v>10</v>
      </c>
      <c r="D1412" s="167" t="s">
        <v>12398</v>
      </c>
      <c r="E1412" s="168" t="s">
        <v>13948</v>
      </c>
    </row>
    <row r="1413" spans="1:5" x14ac:dyDescent="0.2">
      <c r="A1413" s="167">
        <v>39331</v>
      </c>
      <c r="B1413" s="167" t="s">
        <v>1369</v>
      </c>
      <c r="C1413" s="167" t="s">
        <v>10</v>
      </c>
      <c r="D1413" s="167" t="s">
        <v>12398</v>
      </c>
      <c r="E1413" s="168" t="s">
        <v>13949</v>
      </c>
    </row>
    <row r="1414" spans="1:5" x14ac:dyDescent="0.2">
      <c r="A1414" s="167">
        <v>39333</v>
      </c>
      <c r="B1414" s="167" t="s">
        <v>1370</v>
      </c>
      <c r="C1414" s="167" t="s">
        <v>10</v>
      </c>
      <c r="D1414" s="167" t="s">
        <v>12398</v>
      </c>
      <c r="E1414" s="168" t="s">
        <v>13950</v>
      </c>
    </row>
    <row r="1415" spans="1:5" x14ac:dyDescent="0.2">
      <c r="A1415" s="167">
        <v>39335</v>
      </c>
      <c r="B1415" s="167" t="s">
        <v>1371</v>
      </c>
      <c r="C1415" s="167" t="s">
        <v>10</v>
      </c>
      <c r="D1415" s="167" t="s">
        <v>12398</v>
      </c>
      <c r="E1415" s="168" t="s">
        <v>13717</v>
      </c>
    </row>
    <row r="1416" spans="1:5" x14ac:dyDescent="0.2">
      <c r="A1416" s="167">
        <v>39334</v>
      </c>
      <c r="B1416" s="167" t="s">
        <v>1372</v>
      </c>
      <c r="C1416" s="167" t="s">
        <v>10</v>
      </c>
      <c r="D1416" s="167" t="s">
        <v>12398</v>
      </c>
      <c r="E1416" s="168" t="s">
        <v>13951</v>
      </c>
    </row>
    <row r="1417" spans="1:5" x14ac:dyDescent="0.2">
      <c r="A1417" s="167">
        <v>12016</v>
      </c>
      <c r="B1417" s="167" t="s">
        <v>1373</v>
      </c>
      <c r="C1417" s="167" t="s">
        <v>10</v>
      </c>
      <c r="D1417" s="167" t="s">
        <v>12398</v>
      </c>
      <c r="E1417" s="168" t="s">
        <v>13715</v>
      </c>
    </row>
    <row r="1418" spans="1:5" x14ac:dyDescent="0.2">
      <c r="A1418" s="167">
        <v>12015</v>
      </c>
      <c r="B1418" s="167" t="s">
        <v>1374</v>
      </c>
      <c r="C1418" s="167" t="s">
        <v>10</v>
      </c>
      <c r="D1418" s="167" t="s">
        <v>12398</v>
      </c>
      <c r="E1418" s="168" t="s">
        <v>12927</v>
      </c>
    </row>
    <row r="1419" spans="1:5" x14ac:dyDescent="0.2">
      <c r="A1419" s="167">
        <v>12020</v>
      </c>
      <c r="B1419" s="167" t="s">
        <v>1375</v>
      </c>
      <c r="C1419" s="167" t="s">
        <v>10</v>
      </c>
      <c r="D1419" s="167" t="s">
        <v>12398</v>
      </c>
      <c r="E1419" s="168" t="s">
        <v>13715</v>
      </c>
    </row>
    <row r="1420" spans="1:5" x14ac:dyDescent="0.2">
      <c r="A1420" s="167">
        <v>12019</v>
      </c>
      <c r="B1420" s="167" t="s">
        <v>1376</v>
      </c>
      <c r="C1420" s="167" t="s">
        <v>10</v>
      </c>
      <c r="D1420" s="167" t="s">
        <v>12398</v>
      </c>
      <c r="E1420" s="168" t="s">
        <v>12927</v>
      </c>
    </row>
    <row r="1421" spans="1:5" x14ac:dyDescent="0.2">
      <c r="A1421" s="167">
        <v>39336</v>
      </c>
      <c r="B1421" s="167" t="s">
        <v>1377</v>
      </c>
      <c r="C1421" s="167" t="s">
        <v>10</v>
      </c>
      <c r="D1421" s="167" t="s">
        <v>12398</v>
      </c>
      <c r="E1421" s="168" t="s">
        <v>13947</v>
      </c>
    </row>
    <row r="1422" spans="1:5" x14ac:dyDescent="0.2">
      <c r="A1422" s="167">
        <v>39338</v>
      </c>
      <c r="B1422" s="167" t="s">
        <v>1378</v>
      </c>
      <c r="C1422" s="167" t="s">
        <v>10</v>
      </c>
      <c r="D1422" s="167" t="s">
        <v>12398</v>
      </c>
      <c r="E1422" s="168" t="s">
        <v>13948</v>
      </c>
    </row>
    <row r="1423" spans="1:5" x14ac:dyDescent="0.2">
      <c r="A1423" s="167">
        <v>39337</v>
      </c>
      <c r="B1423" s="167" t="s">
        <v>1379</v>
      </c>
      <c r="C1423" s="167" t="s">
        <v>10</v>
      </c>
      <c r="D1423" s="167" t="s">
        <v>12398</v>
      </c>
      <c r="E1423" s="168" t="s">
        <v>13949</v>
      </c>
    </row>
    <row r="1424" spans="1:5" x14ac:dyDescent="0.2">
      <c r="A1424" s="167">
        <v>39341</v>
      </c>
      <c r="B1424" s="167" t="s">
        <v>1380</v>
      </c>
      <c r="C1424" s="167" t="s">
        <v>10</v>
      </c>
      <c r="D1424" s="167" t="s">
        <v>12398</v>
      </c>
      <c r="E1424" s="168" t="s">
        <v>13952</v>
      </c>
    </row>
    <row r="1425" spans="1:5" x14ac:dyDescent="0.2">
      <c r="A1425" s="167">
        <v>39340</v>
      </c>
      <c r="B1425" s="167" t="s">
        <v>1381</v>
      </c>
      <c r="C1425" s="167" t="s">
        <v>10</v>
      </c>
      <c r="D1425" s="167" t="s">
        <v>12398</v>
      </c>
      <c r="E1425" s="168" t="s">
        <v>13953</v>
      </c>
    </row>
    <row r="1426" spans="1:5" x14ac:dyDescent="0.2">
      <c r="A1426" s="167">
        <v>12025</v>
      </c>
      <c r="B1426" s="167" t="s">
        <v>1382</v>
      </c>
      <c r="C1426" s="167" t="s">
        <v>10</v>
      </c>
      <c r="D1426" s="167" t="s">
        <v>12398</v>
      </c>
      <c r="E1426" s="168" t="s">
        <v>13261</v>
      </c>
    </row>
    <row r="1427" spans="1:5" x14ac:dyDescent="0.2">
      <c r="A1427" s="167">
        <v>39342</v>
      </c>
      <c r="B1427" s="167" t="s">
        <v>1383</v>
      </c>
      <c r="C1427" s="167" t="s">
        <v>10</v>
      </c>
      <c r="D1427" s="167" t="s">
        <v>12398</v>
      </c>
      <c r="E1427" s="168" t="s">
        <v>13952</v>
      </c>
    </row>
    <row r="1428" spans="1:5" x14ac:dyDescent="0.2">
      <c r="A1428" s="167">
        <v>39343</v>
      </c>
      <c r="B1428" s="167" t="s">
        <v>1384</v>
      </c>
      <c r="C1428" s="167" t="s">
        <v>10</v>
      </c>
      <c r="D1428" s="167" t="s">
        <v>12398</v>
      </c>
      <c r="E1428" s="168" t="s">
        <v>13244</v>
      </c>
    </row>
    <row r="1429" spans="1:5" x14ac:dyDescent="0.2">
      <c r="A1429" s="167">
        <v>39345</v>
      </c>
      <c r="B1429" s="167" t="s">
        <v>1385</v>
      </c>
      <c r="C1429" s="167" t="s">
        <v>10</v>
      </c>
      <c r="D1429" s="167" t="s">
        <v>12398</v>
      </c>
      <c r="E1429" s="168" t="s">
        <v>13954</v>
      </c>
    </row>
    <row r="1430" spans="1:5" x14ac:dyDescent="0.2">
      <c r="A1430" s="167">
        <v>39344</v>
      </c>
      <c r="B1430" s="167" t="s">
        <v>1386</v>
      </c>
      <c r="C1430" s="167" t="s">
        <v>10</v>
      </c>
      <c r="D1430" s="167" t="s">
        <v>12398</v>
      </c>
      <c r="E1430" s="168" t="s">
        <v>13727</v>
      </c>
    </row>
    <row r="1431" spans="1:5" x14ac:dyDescent="0.2">
      <c r="A1431" s="167">
        <v>12623</v>
      </c>
      <c r="B1431" s="167" t="s">
        <v>1387</v>
      </c>
      <c r="C1431" s="167" t="s">
        <v>20</v>
      </c>
      <c r="D1431" s="167" t="s">
        <v>12427</v>
      </c>
      <c r="E1431" s="168" t="s">
        <v>13955</v>
      </c>
    </row>
    <row r="1432" spans="1:5" x14ac:dyDescent="0.2">
      <c r="A1432" s="167">
        <v>34498</v>
      </c>
      <c r="B1432" s="167" t="s">
        <v>1388</v>
      </c>
      <c r="C1432" s="167" t="s">
        <v>10</v>
      </c>
      <c r="D1432" s="167" t="s">
        <v>12398</v>
      </c>
      <c r="E1432" s="168" t="s">
        <v>13956</v>
      </c>
    </row>
    <row r="1433" spans="1:5" x14ac:dyDescent="0.2">
      <c r="A1433" s="167">
        <v>13244</v>
      </c>
      <c r="B1433" s="167" t="s">
        <v>1389</v>
      </c>
      <c r="C1433" s="167" t="s">
        <v>10</v>
      </c>
      <c r="D1433" s="167" t="s">
        <v>12405</v>
      </c>
      <c r="E1433" s="168" t="s">
        <v>13957</v>
      </c>
    </row>
    <row r="1434" spans="1:5" x14ac:dyDescent="0.2">
      <c r="A1434" s="167">
        <v>38998</v>
      </c>
      <c r="B1434" s="167" t="s">
        <v>1390</v>
      </c>
      <c r="C1434" s="167" t="s">
        <v>10</v>
      </c>
      <c r="D1434" s="167" t="s">
        <v>12398</v>
      </c>
      <c r="E1434" s="168" t="s">
        <v>13958</v>
      </c>
    </row>
    <row r="1435" spans="1:5" x14ac:dyDescent="0.2">
      <c r="A1435" s="167">
        <v>38999</v>
      </c>
      <c r="B1435" s="167" t="s">
        <v>1391</v>
      </c>
      <c r="C1435" s="167" t="s">
        <v>10</v>
      </c>
      <c r="D1435" s="167" t="s">
        <v>12398</v>
      </c>
      <c r="E1435" s="168" t="s">
        <v>13959</v>
      </c>
    </row>
    <row r="1436" spans="1:5" x14ac:dyDescent="0.2">
      <c r="A1436" s="167">
        <v>38996</v>
      </c>
      <c r="B1436" s="167" t="s">
        <v>1392</v>
      </c>
      <c r="C1436" s="167" t="s">
        <v>10</v>
      </c>
      <c r="D1436" s="167" t="s">
        <v>12398</v>
      </c>
      <c r="E1436" s="168" t="s">
        <v>13960</v>
      </c>
    </row>
    <row r="1437" spans="1:5" x14ac:dyDescent="0.2">
      <c r="A1437" s="167">
        <v>38997</v>
      </c>
      <c r="B1437" s="167" t="s">
        <v>1393</v>
      </c>
      <c r="C1437" s="167" t="s">
        <v>10</v>
      </c>
      <c r="D1437" s="167" t="s">
        <v>12398</v>
      </c>
      <c r="E1437" s="168" t="s">
        <v>13961</v>
      </c>
    </row>
    <row r="1438" spans="1:5" x14ac:dyDescent="0.2">
      <c r="A1438" s="167">
        <v>39862</v>
      </c>
      <c r="B1438" s="167" t="s">
        <v>1394</v>
      </c>
      <c r="C1438" s="167" t="s">
        <v>10</v>
      </c>
      <c r="D1438" s="167" t="s">
        <v>12427</v>
      </c>
      <c r="E1438" s="168" t="s">
        <v>13642</v>
      </c>
    </row>
    <row r="1439" spans="1:5" x14ac:dyDescent="0.2">
      <c r="A1439" s="167">
        <v>39863</v>
      </c>
      <c r="B1439" s="167" t="s">
        <v>1395</v>
      </c>
      <c r="C1439" s="167" t="s">
        <v>10</v>
      </c>
      <c r="D1439" s="167" t="s">
        <v>12427</v>
      </c>
      <c r="E1439" s="168" t="s">
        <v>13721</v>
      </c>
    </row>
    <row r="1440" spans="1:5" x14ac:dyDescent="0.2">
      <c r="A1440" s="167">
        <v>39864</v>
      </c>
      <c r="B1440" s="167" t="s">
        <v>1396</v>
      </c>
      <c r="C1440" s="167" t="s">
        <v>10</v>
      </c>
      <c r="D1440" s="167" t="s">
        <v>12427</v>
      </c>
      <c r="E1440" s="168" t="s">
        <v>13962</v>
      </c>
    </row>
    <row r="1441" spans="1:5" x14ac:dyDescent="0.2">
      <c r="A1441" s="167">
        <v>39865</v>
      </c>
      <c r="B1441" s="167" t="s">
        <v>1397</v>
      </c>
      <c r="C1441" s="167" t="s">
        <v>10</v>
      </c>
      <c r="D1441" s="167" t="s">
        <v>12427</v>
      </c>
      <c r="E1441" s="168" t="s">
        <v>13664</v>
      </c>
    </row>
    <row r="1442" spans="1:5" x14ac:dyDescent="0.2">
      <c r="A1442" s="167">
        <v>2517</v>
      </c>
      <c r="B1442" s="167" t="s">
        <v>1398</v>
      </c>
      <c r="C1442" s="167" t="s">
        <v>10</v>
      </c>
      <c r="D1442" s="167" t="s">
        <v>12398</v>
      </c>
      <c r="E1442" s="168" t="s">
        <v>13963</v>
      </c>
    </row>
    <row r="1443" spans="1:5" x14ac:dyDescent="0.2">
      <c r="A1443" s="167">
        <v>2522</v>
      </c>
      <c r="B1443" s="167" t="s">
        <v>1399</v>
      </c>
      <c r="C1443" s="167" t="s">
        <v>10</v>
      </c>
      <c r="D1443" s="167" t="s">
        <v>12398</v>
      </c>
      <c r="E1443" s="168" t="s">
        <v>13964</v>
      </c>
    </row>
    <row r="1444" spans="1:5" x14ac:dyDescent="0.2">
      <c r="A1444" s="167">
        <v>2548</v>
      </c>
      <c r="B1444" s="167" t="s">
        <v>1400</v>
      </c>
      <c r="C1444" s="167" t="s">
        <v>10</v>
      </c>
      <c r="D1444" s="167" t="s">
        <v>12398</v>
      </c>
      <c r="E1444" s="168" t="s">
        <v>13965</v>
      </c>
    </row>
    <row r="1445" spans="1:5" x14ac:dyDescent="0.2">
      <c r="A1445" s="167">
        <v>2516</v>
      </c>
      <c r="B1445" s="167" t="s">
        <v>1401</v>
      </c>
      <c r="C1445" s="167" t="s">
        <v>10</v>
      </c>
      <c r="D1445" s="167" t="s">
        <v>12398</v>
      </c>
      <c r="E1445" s="168" t="s">
        <v>13966</v>
      </c>
    </row>
    <row r="1446" spans="1:5" x14ac:dyDescent="0.2">
      <c r="A1446" s="167">
        <v>2518</v>
      </c>
      <c r="B1446" s="167" t="s">
        <v>1402</v>
      </c>
      <c r="C1446" s="167" t="s">
        <v>10</v>
      </c>
      <c r="D1446" s="167" t="s">
        <v>12398</v>
      </c>
      <c r="E1446" s="168" t="s">
        <v>13967</v>
      </c>
    </row>
    <row r="1447" spans="1:5" x14ac:dyDescent="0.2">
      <c r="A1447" s="167">
        <v>2521</v>
      </c>
      <c r="B1447" s="167" t="s">
        <v>1403</v>
      </c>
      <c r="C1447" s="167" t="s">
        <v>10</v>
      </c>
      <c r="D1447" s="167" t="s">
        <v>12398</v>
      </c>
      <c r="E1447" s="168" t="s">
        <v>13968</v>
      </c>
    </row>
    <row r="1448" spans="1:5" x14ac:dyDescent="0.2">
      <c r="A1448" s="167">
        <v>2515</v>
      </c>
      <c r="B1448" s="167" t="s">
        <v>1404</v>
      </c>
      <c r="C1448" s="167" t="s">
        <v>10</v>
      </c>
      <c r="D1448" s="167" t="s">
        <v>12398</v>
      </c>
      <c r="E1448" s="168" t="s">
        <v>13969</v>
      </c>
    </row>
    <row r="1449" spans="1:5" x14ac:dyDescent="0.2">
      <c r="A1449" s="167">
        <v>2519</v>
      </c>
      <c r="B1449" s="167" t="s">
        <v>1405</v>
      </c>
      <c r="C1449" s="167" t="s">
        <v>10</v>
      </c>
      <c r="D1449" s="167" t="s">
        <v>12398</v>
      </c>
      <c r="E1449" s="168" t="s">
        <v>13970</v>
      </c>
    </row>
    <row r="1450" spans="1:5" x14ac:dyDescent="0.2">
      <c r="A1450" s="167">
        <v>2520</v>
      </c>
      <c r="B1450" s="167" t="s">
        <v>1406</v>
      </c>
      <c r="C1450" s="167" t="s">
        <v>10</v>
      </c>
      <c r="D1450" s="167" t="s">
        <v>12398</v>
      </c>
      <c r="E1450" s="168" t="s">
        <v>13971</v>
      </c>
    </row>
    <row r="1451" spans="1:5" x14ac:dyDescent="0.2">
      <c r="A1451" s="167">
        <v>1602</v>
      </c>
      <c r="B1451" s="167" t="s">
        <v>1407</v>
      </c>
      <c r="C1451" s="167" t="s">
        <v>10</v>
      </c>
      <c r="D1451" s="167" t="s">
        <v>12398</v>
      </c>
      <c r="E1451" s="168" t="s">
        <v>13972</v>
      </c>
    </row>
    <row r="1452" spans="1:5" x14ac:dyDescent="0.2">
      <c r="A1452" s="167">
        <v>1601</v>
      </c>
      <c r="B1452" s="167" t="s">
        <v>1408</v>
      </c>
      <c r="C1452" s="167" t="s">
        <v>10</v>
      </c>
      <c r="D1452" s="167" t="s">
        <v>12398</v>
      </c>
      <c r="E1452" s="168" t="s">
        <v>13973</v>
      </c>
    </row>
    <row r="1453" spans="1:5" x14ac:dyDescent="0.2">
      <c r="A1453" s="167">
        <v>1598</v>
      </c>
      <c r="B1453" s="167" t="s">
        <v>1409</v>
      </c>
      <c r="C1453" s="167" t="s">
        <v>10</v>
      </c>
      <c r="D1453" s="167" t="s">
        <v>12398</v>
      </c>
      <c r="E1453" s="168" t="s">
        <v>13974</v>
      </c>
    </row>
    <row r="1454" spans="1:5" x14ac:dyDescent="0.2">
      <c r="A1454" s="167">
        <v>1600</v>
      </c>
      <c r="B1454" s="167" t="s">
        <v>1410</v>
      </c>
      <c r="C1454" s="167" t="s">
        <v>10</v>
      </c>
      <c r="D1454" s="167" t="s">
        <v>12398</v>
      </c>
      <c r="E1454" s="168" t="s">
        <v>13975</v>
      </c>
    </row>
    <row r="1455" spans="1:5" x14ac:dyDescent="0.2">
      <c r="A1455" s="167">
        <v>1603</v>
      </c>
      <c r="B1455" s="167" t="s">
        <v>1411</v>
      </c>
      <c r="C1455" s="167" t="s">
        <v>10</v>
      </c>
      <c r="D1455" s="167" t="s">
        <v>12398</v>
      </c>
      <c r="E1455" s="168" t="s">
        <v>13976</v>
      </c>
    </row>
    <row r="1456" spans="1:5" x14ac:dyDescent="0.2">
      <c r="A1456" s="167">
        <v>1599</v>
      </c>
      <c r="B1456" s="167" t="s">
        <v>1412</v>
      </c>
      <c r="C1456" s="167" t="s">
        <v>10</v>
      </c>
      <c r="D1456" s="167" t="s">
        <v>12398</v>
      </c>
      <c r="E1456" s="168" t="s">
        <v>12488</v>
      </c>
    </row>
    <row r="1457" spans="1:5" x14ac:dyDescent="0.2">
      <c r="A1457" s="167">
        <v>1597</v>
      </c>
      <c r="B1457" s="167" t="s">
        <v>1413</v>
      </c>
      <c r="C1457" s="167" t="s">
        <v>10</v>
      </c>
      <c r="D1457" s="167" t="s">
        <v>12398</v>
      </c>
      <c r="E1457" s="168" t="s">
        <v>13977</v>
      </c>
    </row>
    <row r="1458" spans="1:5" x14ac:dyDescent="0.2">
      <c r="A1458" s="167">
        <v>39600</v>
      </c>
      <c r="B1458" s="167" t="s">
        <v>1414</v>
      </c>
      <c r="C1458" s="167" t="s">
        <v>10</v>
      </c>
      <c r="D1458" s="167" t="s">
        <v>12398</v>
      </c>
      <c r="E1458" s="168" t="s">
        <v>13978</v>
      </c>
    </row>
    <row r="1459" spans="1:5" x14ac:dyDescent="0.2">
      <c r="A1459" s="167">
        <v>39601</v>
      </c>
      <c r="B1459" s="167" t="s">
        <v>1415</v>
      </c>
      <c r="C1459" s="167" t="s">
        <v>10</v>
      </c>
      <c r="D1459" s="167" t="s">
        <v>12398</v>
      </c>
      <c r="E1459" s="168" t="s">
        <v>13979</v>
      </c>
    </row>
    <row r="1460" spans="1:5" x14ac:dyDescent="0.2">
      <c r="A1460" s="167">
        <v>39602</v>
      </c>
      <c r="B1460" s="167" t="s">
        <v>1416</v>
      </c>
      <c r="C1460" s="167" t="s">
        <v>10</v>
      </c>
      <c r="D1460" s="167" t="s">
        <v>12398</v>
      </c>
      <c r="E1460" s="168" t="s">
        <v>12502</v>
      </c>
    </row>
    <row r="1461" spans="1:5" x14ac:dyDescent="0.2">
      <c r="A1461" s="167">
        <v>39603</v>
      </c>
      <c r="B1461" s="167" t="s">
        <v>1417</v>
      </c>
      <c r="C1461" s="167" t="s">
        <v>10</v>
      </c>
      <c r="D1461" s="167" t="s">
        <v>12398</v>
      </c>
      <c r="E1461" s="168" t="s">
        <v>13980</v>
      </c>
    </row>
    <row r="1462" spans="1:5" x14ac:dyDescent="0.2">
      <c r="A1462" s="167">
        <v>11821</v>
      </c>
      <c r="B1462" s="167" t="s">
        <v>1418</v>
      </c>
      <c r="C1462" s="167" t="s">
        <v>10</v>
      </c>
      <c r="D1462" s="167" t="s">
        <v>12398</v>
      </c>
      <c r="E1462" s="168" t="s">
        <v>13981</v>
      </c>
    </row>
    <row r="1463" spans="1:5" x14ac:dyDescent="0.2">
      <c r="A1463" s="167">
        <v>1562</v>
      </c>
      <c r="B1463" s="167" t="s">
        <v>1419</v>
      </c>
      <c r="C1463" s="167" t="s">
        <v>10</v>
      </c>
      <c r="D1463" s="167" t="s">
        <v>12398</v>
      </c>
      <c r="E1463" s="168" t="s">
        <v>13982</v>
      </c>
    </row>
    <row r="1464" spans="1:5" x14ac:dyDescent="0.2">
      <c r="A1464" s="167">
        <v>1563</v>
      </c>
      <c r="B1464" s="167" t="s">
        <v>1420</v>
      </c>
      <c r="C1464" s="167" t="s">
        <v>10</v>
      </c>
      <c r="D1464" s="167" t="s">
        <v>12398</v>
      </c>
      <c r="E1464" s="168" t="s">
        <v>13983</v>
      </c>
    </row>
    <row r="1465" spans="1:5" x14ac:dyDescent="0.2">
      <c r="A1465" s="167">
        <v>11856</v>
      </c>
      <c r="B1465" s="167" t="s">
        <v>1421</v>
      </c>
      <c r="C1465" s="167" t="s">
        <v>10</v>
      </c>
      <c r="D1465" s="167" t="s">
        <v>12405</v>
      </c>
      <c r="E1465" s="168" t="s">
        <v>13984</v>
      </c>
    </row>
    <row r="1466" spans="1:5" x14ac:dyDescent="0.2">
      <c r="A1466" s="167">
        <v>11857</v>
      </c>
      <c r="B1466" s="167" t="s">
        <v>1422</v>
      </c>
      <c r="C1466" s="167" t="s">
        <v>10</v>
      </c>
      <c r="D1466" s="167" t="s">
        <v>12398</v>
      </c>
      <c r="E1466" s="168" t="s">
        <v>13985</v>
      </c>
    </row>
    <row r="1467" spans="1:5" x14ac:dyDescent="0.2">
      <c r="A1467" s="167">
        <v>11858</v>
      </c>
      <c r="B1467" s="167" t="s">
        <v>1423</v>
      </c>
      <c r="C1467" s="167" t="s">
        <v>10</v>
      </c>
      <c r="D1467" s="167" t="s">
        <v>12398</v>
      </c>
      <c r="E1467" s="168" t="s">
        <v>13986</v>
      </c>
    </row>
    <row r="1468" spans="1:5" x14ac:dyDescent="0.2">
      <c r="A1468" s="167">
        <v>1539</v>
      </c>
      <c r="B1468" s="167" t="s">
        <v>1424</v>
      </c>
      <c r="C1468" s="167" t="s">
        <v>10</v>
      </c>
      <c r="D1468" s="167" t="s">
        <v>12398</v>
      </c>
      <c r="E1468" s="168" t="s">
        <v>13987</v>
      </c>
    </row>
    <row r="1469" spans="1:5" x14ac:dyDescent="0.2">
      <c r="A1469" s="167">
        <v>11859</v>
      </c>
      <c r="B1469" s="167" t="s">
        <v>1425</v>
      </c>
      <c r="C1469" s="167" t="s">
        <v>10</v>
      </c>
      <c r="D1469" s="167" t="s">
        <v>12398</v>
      </c>
      <c r="E1469" s="168" t="s">
        <v>13988</v>
      </c>
    </row>
    <row r="1470" spans="1:5" x14ac:dyDescent="0.2">
      <c r="A1470" s="167">
        <v>1550</v>
      </c>
      <c r="B1470" s="167" t="s">
        <v>1426</v>
      </c>
      <c r="C1470" s="167" t="s">
        <v>10</v>
      </c>
      <c r="D1470" s="167" t="s">
        <v>12398</v>
      </c>
      <c r="E1470" s="168" t="s">
        <v>13324</v>
      </c>
    </row>
    <row r="1471" spans="1:5" x14ac:dyDescent="0.2">
      <c r="A1471" s="167">
        <v>11854</v>
      </c>
      <c r="B1471" s="167" t="s">
        <v>1427</v>
      </c>
      <c r="C1471" s="167" t="s">
        <v>10</v>
      </c>
      <c r="D1471" s="167" t="s">
        <v>12398</v>
      </c>
      <c r="E1471" s="168" t="s">
        <v>13966</v>
      </c>
    </row>
    <row r="1472" spans="1:5" x14ac:dyDescent="0.2">
      <c r="A1472" s="167">
        <v>11862</v>
      </c>
      <c r="B1472" s="167" t="s">
        <v>1428</v>
      </c>
      <c r="C1472" s="167" t="s">
        <v>10</v>
      </c>
      <c r="D1472" s="167" t="s">
        <v>12398</v>
      </c>
      <c r="E1472" s="168" t="s">
        <v>13989</v>
      </c>
    </row>
    <row r="1473" spans="1:5" x14ac:dyDescent="0.2">
      <c r="A1473" s="167">
        <v>11863</v>
      </c>
      <c r="B1473" s="167" t="s">
        <v>1429</v>
      </c>
      <c r="C1473" s="167" t="s">
        <v>10</v>
      </c>
      <c r="D1473" s="167" t="s">
        <v>12398</v>
      </c>
      <c r="E1473" s="168" t="s">
        <v>13990</v>
      </c>
    </row>
    <row r="1474" spans="1:5" x14ac:dyDescent="0.2">
      <c r="A1474" s="167">
        <v>11855</v>
      </c>
      <c r="B1474" s="167" t="s">
        <v>1430</v>
      </c>
      <c r="C1474" s="167" t="s">
        <v>10</v>
      </c>
      <c r="D1474" s="167" t="s">
        <v>12398</v>
      </c>
      <c r="E1474" s="168" t="s">
        <v>13991</v>
      </c>
    </row>
    <row r="1475" spans="1:5" x14ac:dyDescent="0.2">
      <c r="A1475" s="167">
        <v>11864</v>
      </c>
      <c r="B1475" s="167" t="s">
        <v>1431</v>
      </c>
      <c r="C1475" s="167" t="s">
        <v>10</v>
      </c>
      <c r="D1475" s="167" t="s">
        <v>12398</v>
      </c>
      <c r="E1475" s="168" t="s">
        <v>13992</v>
      </c>
    </row>
    <row r="1476" spans="1:5" x14ac:dyDescent="0.2">
      <c r="A1476" s="167">
        <v>2527</v>
      </c>
      <c r="B1476" s="167" t="s">
        <v>1432</v>
      </c>
      <c r="C1476" s="167" t="s">
        <v>10</v>
      </c>
      <c r="D1476" s="167" t="s">
        <v>12398</v>
      </c>
      <c r="E1476" s="168" t="s">
        <v>13993</v>
      </c>
    </row>
    <row r="1477" spans="1:5" x14ac:dyDescent="0.2">
      <c r="A1477" s="167">
        <v>2526</v>
      </c>
      <c r="B1477" s="167" t="s">
        <v>1433</v>
      </c>
      <c r="C1477" s="167" t="s">
        <v>10</v>
      </c>
      <c r="D1477" s="167" t="s">
        <v>12398</v>
      </c>
      <c r="E1477" s="168" t="s">
        <v>13250</v>
      </c>
    </row>
    <row r="1478" spans="1:5" x14ac:dyDescent="0.2">
      <c r="A1478" s="167">
        <v>2487</v>
      </c>
      <c r="B1478" s="167" t="s">
        <v>1434</v>
      </c>
      <c r="C1478" s="167" t="s">
        <v>10</v>
      </c>
      <c r="D1478" s="167" t="s">
        <v>12398</v>
      </c>
      <c r="E1478" s="168" t="s">
        <v>13994</v>
      </c>
    </row>
    <row r="1479" spans="1:5" x14ac:dyDescent="0.2">
      <c r="A1479" s="167">
        <v>2483</v>
      </c>
      <c r="B1479" s="167" t="s">
        <v>1435</v>
      </c>
      <c r="C1479" s="167" t="s">
        <v>10</v>
      </c>
      <c r="D1479" s="167" t="s">
        <v>12398</v>
      </c>
      <c r="E1479" s="168" t="s">
        <v>12790</v>
      </c>
    </row>
    <row r="1480" spans="1:5" x14ac:dyDescent="0.2">
      <c r="A1480" s="167">
        <v>2528</v>
      </c>
      <c r="B1480" s="167" t="s">
        <v>1436</v>
      </c>
      <c r="C1480" s="167" t="s">
        <v>10</v>
      </c>
      <c r="D1480" s="167" t="s">
        <v>12398</v>
      </c>
      <c r="E1480" s="168" t="s">
        <v>13995</v>
      </c>
    </row>
    <row r="1481" spans="1:5" x14ac:dyDescent="0.2">
      <c r="A1481" s="167">
        <v>2489</v>
      </c>
      <c r="B1481" s="167" t="s">
        <v>1437</v>
      </c>
      <c r="C1481" s="167" t="s">
        <v>10</v>
      </c>
      <c r="D1481" s="167" t="s">
        <v>12398</v>
      </c>
      <c r="E1481" s="168" t="s">
        <v>13996</v>
      </c>
    </row>
    <row r="1482" spans="1:5" x14ac:dyDescent="0.2">
      <c r="A1482" s="167">
        <v>2488</v>
      </c>
      <c r="B1482" s="167" t="s">
        <v>1438</v>
      </c>
      <c r="C1482" s="167" t="s">
        <v>10</v>
      </c>
      <c r="D1482" s="167" t="s">
        <v>12398</v>
      </c>
      <c r="E1482" s="168" t="s">
        <v>13483</v>
      </c>
    </row>
    <row r="1483" spans="1:5" x14ac:dyDescent="0.2">
      <c r="A1483" s="167">
        <v>2484</v>
      </c>
      <c r="B1483" s="167" t="s">
        <v>1439</v>
      </c>
      <c r="C1483" s="167" t="s">
        <v>10</v>
      </c>
      <c r="D1483" s="167" t="s">
        <v>12398</v>
      </c>
      <c r="E1483" s="168" t="s">
        <v>13641</v>
      </c>
    </row>
    <row r="1484" spans="1:5" x14ac:dyDescent="0.2">
      <c r="A1484" s="167">
        <v>2485</v>
      </c>
      <c r="B1484" s="167" t="s">
        <v>1440</v>
      </c>
      <c r="C1484" s="167" t="s">
        <v>10</v>
      </c>
      <c r="D1484" s="167" t="s">
        <v>12398</v>
      </c>
      <c r="E1484" s="168" t="s">
        <v>13997</v>
      </c>
    </row>
    <row r="1485" spans="1:5" x14ac:dyDescent="0.2">
      <c r="A1485" s="167">
        <v>38005</v>
      </c>
      <c r="B1485" s="167" t="s">
        <v>1441</v>
      </c>
      <c r="C1485" s="167" t="s">
        <v>10</v>
      </c>
      <c r="D1485" s="167" t="s">
        <v>12398</v>
      </c>
      <c r="E1485" s="168" t="s">
        <v>13998</v>
      </c>
    </row>
    <row r="1486" spans="1:5" x14ac:dyDescent="0.2">
      <c r="A1486" s="167">
        <v>38006</v>
      </c>
      <c r="B1486" s="167" t="s">
        <v>1442</v>
      </c>
      <c r="C1486" s="167" t="s">
        <v>10</v>
      </c>
      <c r="D1486" s="167" t="s">
        <v>12398</v>
      </c>
      <c r="E1486" s="168" t="s">
        <v>13999</v>
      </c>
    </row>
    <row r="1487" spans="1:5" x14ac:dyDescent="0.2">
      <c r="A1487" s="167">
        <v>38428</v>
      </c>
      <c r="B1487" s="167" t="s">
        <v>1443</v>
      </c>
      <c r="C1487" s="167" t="s">
        <v>10</v>
      </c>
      <c r="D1487" s="167" t="s">
        <v>12398</v>
      </c>
      <c r="E1487" s="168" t="s">
        <v>14000</v>
      </c>
    </row>
    <row r="1488" spans="1:5" x14ac:dyDescent="0.2">
      <c r="A1488" s="167">
        <v>38007</v>
      </c>
      <c r="B1488" s="167" t="s">
        <v>1444</v>
      </c>
      <c r="C1488" s="167" t="s">
        <v>10</v>
      </c>
      <c r="D1488" s="167" t="s">
        <v>12398</v>
      </c>
      <c r="E1488" s="168" t="s">
        <v>14001</v>
      </c>
    </row>
    <row r="1489" spans="1:5" x14ac:dyDescent="0.2">
      <c r="A1489" s="167">
        <v>38008</v>
      </c>
      <c r="B1489" s="167" t="s">
        <v>1445</v>
      </c>
      <c r="C1489" s="167" t="s">
        <v>10</v>
      </c>
      <c r="D1489" s="167" t="s">
        <v>12398</v>
      </c>
      <c r="E1489" s="168" t="s">
        <v>14002</v>
      </c>
    </row>
    <row r="1490" spans="1:5" x14ac:dyDescent="0.2">
      <c r="A1490" s="167">
        <v>38009</v>
      </c>
      <c r="B1490" s="167" t="s">
        <v>1446</v>
      </c>
      <c r="C1490" s="167" t="s">
        <v>10</v>
      </c>
      <c r="D1490" s="167" t="s">
        <v>12398</v>
      </c>
      <c r="E1490" s="168" t="s">
        <v>14003</v>
      </c>
    </row>
    <row r="1491" spans="1:5" x14ac:dyDescent="0.2">
      <c r="A1491" s="167">
        <v>39279</v>
      </c>
      <c r="B1491" s="167" t="s">
        <v>1447</v>
      </c>
      <c r="C1491" s="167" t="s">
        <v>10</v>
      </c>
      <c r="D1491" s="167" t="s">
        <v>12427</v>
      </c>
      <c r="E1491" s="168" t="s">
        <v>14004</v>
      </c>
    </row>
    <row r="1492" spans="1:5" x14ac:dyDescent="0.2">
      <c r="A1492" s="167">
        <v>38845</v>
      </c>
      <c r="B1492" s="167" t="s">
        <v>1448</v>
      </c>
      <c r="C1492" s="167" t="s">
        <v>10</v>
      </c>
      <c r="D1492" s="167" t="s">
        <v>12427</v>
      </c>
      <c r="E1492" s="168" t="s">
        <v>14005</v>
      </c>
    </row>
    <row r="1493" spans="1:5" x14ac:dyDescent="0.2">
      <c r="A1493" s="167">
        <v>39280</v>
      </c>
      <c r="B1493" s="167" t="s">
        <v>1449</v>
      </c>
      <c r="C1493" s="167" t="s">
        <v>10</v>
      </c>
      <c r="D1493" s="167" t="s">
        <v>12427</v>
      </c>
      <c r="E1493" s="168" t="s">
        <v>14006</v>
      </c>
    </row>
    <row r="1494" spans="1:5" x14ac:dyDescent="0.2">
      <c r="A1494" s="167">
        <v>39281</v>
      </c>
      <c r="B1494" s="167" t="s">
        <v>1450</v>
      </c>
      <c r="C1494" s="167" t="s">
        <v>10</v>
      </c>
      <c r="D1494" s="167" t="s">
        <v>12427</v>
      </c>
      <c r="E1494" s="168" t="s">
        <v>13311</v>
      </c>
    </row>
    <row r="1495" spans="1:5" x14ac:dyDescent="0.2">
      <c r="A1495" s="167">
        <v>38849</v>
      </c>
      <c r="B1495" s="167" t="s">
        <v>1451</v>
      </c>
      <c r="C1495" s="167" t="s">
        <v>10</v>
      </c>
      <c r="D1495" s="167" t="s">
        <v>12427</v>
      </c>
      <c r="E1495" s="168" t="s">
        <v>14007</v>
      </c>
    </row>
    <row r="1496" spans="1:5" x14ac:dyDescent="0.2">
      <c r="A1496" s="167">
        <v>39282</v>
      </c>
      <c r="B1496" s="167" t="s">
        <v>1452</v>
      </c>
      <c r="C1496" s="167" t="s">
        <v>10</v>
      </c>
      <c r="D1496" s="167" t="s">
        <v>12427</v>
      </c>
      <c r="E1496" s="168" t="s">
        <v>14008</v>
      </c>
    </row>
    <row r="1497" spans="1:5" x14ac:dyDescent="0.2">
      <c r="A1497" s="167">
        <v>38852</v>
      </c>
      <c r="B1497" s="167" t="s">
        <v>1453</v>
      </c>
      <c r="C1497" s="167" t="s">
        <v>10</v>
      </c>
      <c r="D1497" s="167" t="s">
        <v>12427</v>
      </c>
      <c r="E1497" s="168" t="s">
        <v>14009</v>
      </c>
    </row>
    <row r="1498" spans="1:5" x14ac:dyDescent="0.2">
      <c r="A1498" s="167">
        <v>38844</v>
      </c>
      <c r="B1498" s="167" t="s">
        <v>1454</v>
      </c>
      <c r="C1498" s="167" t="s">
        <v>10</v>
      </c>
      <c r="D1498" s="167" t="s">
        <v>12427</v>
      </c>
      <c r="E1498" s="168" t="s">
        <v>14010</v>
      </c>
    </row>
    <row r="1499" spans="1:5" x14ac:dyDescent="0.2">
      <c r="A1499" s="167">
        <v>38846</v>
      </c>
      <c r="B1499" s="167" t="s">
        <v>1455</v>
      </c>
      <c r="C1499" s="167" t="s">
        <v>10</v>
      </c>
      <c r="D1499" s="167" t="s">
        <v>12427</v>
      </c>
      <c r="E1499" s="168" t="s">
        <v>14011</v>
      </c>
    </row>
    <row r="1500" spans="1:5" x14ac:dyDescent="0.2">
      <c r="A1500" s="167">
        <v>38847</v>
      </c>
      <c r="B1500" s="167" t="s">
        <v>1456</v>
      </c>
      <c r="C1500" s="167" t="s">
        <v>10</v>
      </c>
      <c r="D1500" s="167" t="s">
        <v>12427</v>
      </c>
      <c r="E1500" s="168" t="s">
        <v>14012</v>
      </c>
    </row>
    <row r="1501" spans="1:5" x14ac:dyDescent="0.2">
      <c r="A1501" s="167">
        <v>38850</v>
      </c>
      <c r="B1501" s="167" t="s">
        <v>1457</v>
      </c>
      <c r="C1501" s="167" t="s">
        <v>10</v>
      </c>
      <c r="D1501" s="167" t="s">
        <v>12427</v>
      </c>
      <c r="E1501" s="168" t="s">
        <v>14013</v>
      </c>
    </row>
    <row r="1502" spans="1:5" x14ac:dyDescent="0.2">
      <c r="A1502" s="167">
        <v>38848</v>
      </c>
      <c r="B1502" s="167" t="s">
        <v>1458</v>
      </c>
      <c r="C1502" s="167" t="s">
        <v>10</v>
      </c>
      <c r="D1502" s="167" t="s">
        <v>12427</v>
      </c>
      <c r="E1502" s="168" t="s">
        <v>14014</v>
      </c>
    </row>
    <row r="1503" spans="1:5" x14ac:dyDescent="0.2">
      <c r="A1503" s="167">
        <v>38851</v>
      </c>
      <c r="B1503" s="167" t="s">
        <v>1459</v>
      </c>
      <c r="C1503" s="167" t="s">
        <v>10</v>
      </c>
      <c r="D1503" s="167" t="s">
        <v>12427</v>
      </c>
      <c r="E1503" s="168" t="s">
        <v>14015</v>
      </c>
    </row>
    <row r="1504" spans="1:5" x14ac:dyDescent="0.2">
      <c r="A1504" s="167">
        <v>38860</v>
      </c>
      <c r="B1504" s="167" t="s">
        <v>1460</v>
      </c>
      <c r="C1504" s="167" t="s">
        <v>10</v>
      </c>
      <c r="D1504" s="167" t="s">
        <v>12427</v>
      </c>
      <c r="E1504" s="168" t="s">
        <v>14016</v>
      </c>
    </row>
    <row r="1505" spans="1:5" x14ac:dyDescent="0.2">
      <c r="A1505" s="167">
        <v>38861</v>
      </c>
      <c r="B1505" s="167" t="s">
        <v>1461</v>
      </c>
      <c r="C1505" s="167" t="s">
        <v>10</v>
      </c>
      <c r="D1505" s="167" t="s">
        <v>12427</v>
      </c>
      <c r="E1505" s="168" t="s">
        <v>14017</v>
      </c>
    </row>
    <row r="1506" spans="1:5" x14ac:dyDescent="0.2">
      <c r="A1506" s="167">
        <v>38862</v>
      </c>
      <c r="B1506" s="167" t="s">
        <v>1462</v>
      </c>
      <c r="C1506" s="167" t="s">
        <v>10</v>
      </c>
      <c r="D1506" s="167" t="s">
        <v>12427</v>
      </c>
      <c r="E1506" s="168" t="s">
        <v>14018</v>
      </c>
    </row>
    <row r="1507" spans="1:5" x14ac:dyDescent="0.2">
      <c r="A1507" s="167">
        <v>38863</v>
      </c>
      <c r="B1507" s="167" t="s">
        <v>1463</v>
      </c>
      <c r="C1507" s="167" t="s">
        <v>10</v>
      </c>
      <c r="D1507" s="167" t="s">
        <v>12427</v>
      </c>
      <c r="E1507" s="168" t="s">
        <v>14019</v>
      </c>
    </row>
    <row r="1508" spans="1:5" x14ac:dyDescent="0.2">
      <c r="A1508" s="167">
        <v>38865</v>
      </c>
      <c r="B1508" s="167" t="s">
        <v>1464</v>
      </c>
      <c r="C1508" s="167" t="s">
        <v>10</v>
      </c>
      <c r="D1508" s="167" t="s">
        <v>12427</v>
      </c>
      <c r="E1508" s="168" t="s">
        <v>13920</v>
      </c>
    </row>
    <row r="1509" spans="1:5" x14ac:dyDescent="0.2">
      <c r="A1509" s="167">
        <v>38864</v>
      </c>
      <c r="B1509" s="167" t="s">
        <v>1465</v>
      </c>
      <c r="C1509" s="167" t="s">
        <v>10</v>
      </c>
      <c r="D1509" s="167" t="s">
        <v>12427</v>
      </c>
      <c r="E1509" s="168" t="s">
        <v>14020</v>
      </c>
    </row>
    <row r="1510" spans="1:5" x14ac:dyDescent="0.2">
      <c r="A1510" s="167">
        <v>38866</v>
      </c>
      <c r="B1510" s="167" t="s">
        <v>1466</v>
      </c>
      <c r="C1510" s="167" t="s">
        <v>10</v>
      </c>
      <c r="D1510" s="167" t="s">
        <v>12427</v>
      </c>
      <c r="E1510" s="168" t="s">
        <v>14021</v>
      </c>
    </row>
    <row r="1511" spans="1:5" x14ac:dyDescent="0.2">
      <c r="A1511" s="167">
        <v>38868</v>
      </c>
      <c r="B1511" s="167" t="s">
        <v>1467</v>
      </c>
      <c r="C1511" s="167" t="s">
        <v>10</v>
      </c>
      <c r="D1511" s="167" t="s">
        <v>12427</v>
      </c>
      <c r="E1511" s="168" t="s">
        <v>14022</v>
      </c>
    </row>
    <row r="1512" spans="1:5" x14ac:dyDescent="0.2">
      <c r="A1512" s="167">
        <v>38853</v>
      </c>
      <c r="B1512" s="167" t="s">
        <v>1468</v>
      </c>
      <c r="C1512" s="167" t="s">
        <v>10</v>
      </c>
      <c r="D1512" s="167" t="s">
        <v>12427</v>
      </c>
      <c r="E1512" s="168" t="s">
        <v>13454</v>
      </c>
    </row>
    <row r="1513" spans="1:5" x14ac:dyDescent="0.2">
      <c r="A1513" s="167">
        <v>38854</v>
      </c>
      <c r="B1513" s="167" t="s">
        <v>1469</v>
      </c>
      <c r="C1513" s="167" t="s">
        <v>10</v>
      </c>
      <c r="D1513" s="167" t="s">
        <v>12427</v>
      </c>
      <c r="E1513" s="168" t="s">
        <v>12473</v>
      </c>
    </row>
    <row r="1514" spans="1:5" x14ac:dyDescent="0.2">
      <c r="A1514" s="167">
        <v>38855</v>
      </c>
      <c r="B1514" s="167" t="s">
        <v>1470</v>
      </c>
      <c r="C1514" s="167" t="s">
        <v>10</v>
      </c>
      <c r="D1514" s="167" t="s">
        <v>12427</v>
      </c>
      <c r="E1514" s="168" t="s">
        <v>14023</v>
      </c>
    </row>
    <row r="1515" spans="1:5" x14ac:dyDescent="0.2">
      <c r="A1515" s="167">
        <v>38856</v>
      </c>
      <c r="B1515" s="167" t="s">
        <v>1471</v>
      </c>
      <c r="C1515" s="167" t="s">
        <v>10</v>
      </c>
      <c r="D1515" s="167" t="s">
        <v>12427</v>
      </c>
      <c r="E1515" s="168" t="s">
        <v>14024</v>
      </c>
    </row>
    <row r="1516" spans="1:5" x14ac:dyDescent="0.2">
      <c r="A1516" s="167">
        <v>38857</v>
      </c>
      <c r="B1516" s="167" t="s">
        <v>1472</v>
      </c>
      <c r="C1516" s="167" t="s">
        <v>10</v>
      </c>
      <c r="D1516" s="167" t="s">
        <v>12427</v>
      </c>
      <c r="E1516" s="168" t="s">
        <v>14025</v>
      </c>
    </row>
    <row r="1517" spans="1:5" x14ac:dyDescent="0.2">
      <c r="A1517" s="167">
        <v>38858</v>
      </c>
      <c r="B1517" s="167" t="s">
        <v>1473</v>
      </c>
      <c r="C1517" s="167" t="s">
        <v>10</v>
      </c>
      <c r="D1517" s="167" t="s">
        <v>12427</v>
      </c>
      <c r="E1517" s="168" t="s">
        <v>14026</v>
      </c>
    </row>
    <row r="1518" spans="1:5" x14ac:dyDescent="0.2">
      <c r="A1518" s="167">
        <v>38859</v>
      </c>
      <c r="B1518" s="167" t="s">
        <v>1474</v>
      </c>
      <c r="C1518" s="167" t="s">
        <v>10</v>
      </c>
      <c r="D1518" s="167" t="s">
        <v>12427</v>
      </c>
      <c r="E1518" s="168" t="s">
        <v>14027</v>
      </c>
    </row>
    <row r="1519" spans="1:5" x14ac:dyDescent="0.2">
      <c r="A1519" s="167">
        <v>1607</v>
      </c>
      <c r="B1519" s="167" t="s">
        <v>1477</v>
      </c>
      <c r="C1519" s="167" t="s">
        <v>1476</v>
      </c>
      <c r="D1519" s="167" t="s">
        <v>12398</v>
      </c>
      <c r="E1519" s="168" t="s">
        <v>12504</v>
      </c>
    </row>
    <row r="1520" spans="1:5" x14ac:dyDescent="0.2">
      <c r="A1520" s="167">
        <v>11467</v>
      </c>
      <c r="B1520" s="167" t="s">
        <v>14028</v>
      </c>
      <c r="C1520" s="167" t="s">
        <v>10</v>
      </c>
      <c r="D1520" s="167" t="s">
        <v>12398</v>
      </c>
      <c r="E1520" s="168" t="s">
        <v>14029</v>
      </c>
    </row>
    <row r="1521" spans="1:5" x14ac:dyDescent="0.2">
      <c r="A1521" s="167">
        <v>38169</v>
      </c>
      <c r="B1521" s="167" t="s">
        <v>1478</v>
      </c>
      <c r="C1521" s="167" t="s">
        <v>1476</v>
      </c>
      <c r="D1521" s="167" t="s">
        <v>12398</v>
      </c>
      <c r="E1521" s="168" t="s">
        <v>14030</v>
      </c>
    </row>
    <row r="1522" spans="1:5" x14ac:dyDescent="0.2">
      <c r="A1522" s="167">
        <v>6142</v>
      </c>
      <c r="B1522" s="167" t="s">
        <v>1479</v>
      </c>
      <c r="C1522" s="167" t="s">
        <v>10</v>
      </c>
      <c r="D1522" s="167" t="s">
        <v>12398</v>
      </c>
      <c r="E1522" s="168" t="s">
        <v>12553</v>
      </c>
    </row>
    <row r="1523" spans="1:5" x14ac:dyDescent="0.2">
      <c r="A1523" s="167">
        <v>11686</v>
      </c>
      <c r="B1523" s="167" t="s">
        <v>1480</v>
      </c>
      <c r="C1523" s="167" t="s">
        <v>10</v>
      </c>
      <c r="D1523" s="167" t="s">
        <v>12398</v>
      </c>
      <c r="E1523" s="168" t="s">
        <v>14031</v>
      </c>
    </row>
    <row r="1524" spans="1:5" x14ac:dyDescent="0.2">
      <c r="A1524" s="167">
        <v>37598</v>
      </c>
      <c r="B1524" s="167" t="s">
        <v>1481</v>
      </c>
      <c r="C1524" s="167" t="s">
        <v>10</v>
      </c>
      <c r="D1524" s="167" t="s">
        <v>12427</v>
      </c>
      <c r="E1524" s="168" t="s">
        <v>14032</v>
      </c>
    </row>
    <row r="1525" spans="1:5" x14ac:dyDescent="0.2">
      <c r="A1525" s="167">
        <v>25398</v>
      </c>
      <c r="B1525" s="167" t="s">
        <v>1482</v>
      </c>
      <c r="C1525" s="167" t="s">
        <v>10</v>
      </c>
      <c r="D1525" s="167" t="s">
        <v>12427</v>
      </c>
      <c r="E1525" s="168" t="s">
        <v>14033</v>
      </c>
    </row>
    <row r="1526" spans="1:5" x14ac:dyDescent="0.2">
      <c r="A1526" s="167">
        <v>25399</v>
      </c>
      <c r="B1526" s="167" t="s">
        <v>1483</v>
      </c>
      <c r="C1526" s="167" t="s">
        <v>10</v>
      </c>
      <c r="D1526" s="167" t="s">
        <v>12427</v>
      </c>
      <c r="E1526" s="168" t="s">
        <v>14034</v>
      </c>
    </row>
    <row r="1527" spans="1:5" x14ac:dyDescent="0.2">
      <c r="A1527" s="167">
        <v>10667</v>
      </c>
      <c r="B1527" s="167" t="s">
        <v>1485</v>
      </c>
      <c r="C1527" s="167" t="s">
        <v>10</v>
      </c>
      <c r="D1527" s="167" t="s">
        <v>12427</v>
      </c>
      <c r="E1527" s="168" t="s">
        <v>14035</v>
      </c>
    </row>
    <row r="1528" spans="1:5" x14ac:dyDescent="0.2">
      <c r="A1528" s="167">
        <v>1613</v>
      </c>
      <c r="B1528" s="167" t="s">
        <v>1486</v>
      </c>
      <c r="C1528" s="167" t="s">
        <v>10</v>
      </c>
      <c r="D1528" s="167" t="s">
        <v>12398</v>
      </c>
      <c r="E1528" s="168" t="s">
        <v>14036</v>
      </c>
    </row>
    <row r="1529" spans="1:5" x14ac:dyDescent="0.2">
      <c r="A1529" s="167">
        <v>1626</v>
      </c>
      <c r="B1529" s="167" t="s">
        <v>1487</v>
      </c>
      <c r="C1529" s="167" t="s">
        <v>10</v>
      </c>
      <c r="D1529" s="167" t="s">
        <v>12398</v>
      </c>
      <c r="E1529" s="168" t="s">
        <v>14037</v>
      </c>
    </row>
    <row r="1530" spans="1:5" x14ac:dyDescent="0.2">
      <c r="A1530" s="167">
        <v>1625</v>
      </c>
      <c r="B1530" s="167" t="s">
        <v>1488</v>
      </c>
      <c r="C1530" s="167" t="s">
        <v>10</v>
      </c>
      <c r="D1530" s="167" t="s">
        <v>12398</v>
      </c>
      <c r="E1530" s="168" t="s">
        <v>14038</v>
      </c>
    </row>
    <row r="1531" spans="1:5" x14ac:dyDescent="0.2">
      <c r="A1531" s="167">
        <v>1622</v>
      </c>
      <c r="B1531" s="167" t="s">
        <v>1489</v>
      </c>
      <c r="C1531" s="167" t="s">
        <v>10</v>
      </c>
      <c r="D1531" s="167" t="s">
        <v>12398</v>
      </c>
      <c r="E1531" s="168" t="s">
        <v>14039</v>
      </c>
    </row>
    <row r="1532" spans="1:5" x14ac:dyDescent="0.2">
      <c r="A1532" s="167">
        <v>1620</v>
      </c>
      <c r="B1532" s="167" t="s">
        <v>1490</v>
      </c>
      <c r="C1532" s="167" t="s">
        <v>10</v>
      </c>
      <c r="D1532" s="167" t="s">
        <v>12398</v>
      </c>
      <c r="E1532" s="168" t="s">
        <v>14040</v>
      </c>
    </row>
    <row r="1533" spans="1:5" x14ac:dyDescent="0.2">
      <c r="A1533" s="167">
        <v>1629</v>
      </c>
      <c r="B1533" s="167" t="s">
        <v>1491</v>
      </c>
      <c r="C1533" s="167" t="s">
        <v>10</v>
      </c>
      <c r="D1533" s="167" t="s">
        <v>12398</v>
      </c>
      <c r="E1533" s="168" t="s">
        <v>14041</v>
      </c>
    </row>
    <row r="1534" spans="1:5" x14ac:dyDescent="0.2">
      <c r="A1534" s="167">
        <v>1627</v>
      </c>
      <c r="B1534" s="167" t="s">
        <v>1492</v>
      </c>
      <c r="C1534" s="167" t="s">
        <v>10</v>
      </c>
      <c r="D1534" s="167" t="s">
        <v>12398</v>
      </c>
      <c r="E1534" s="168" t="s">
        <v>14042</v>
      </c>
    </row>
    <row r="1535" spans="1:5" x14ac:dyDescent="0.2">
      <c r="A1535" s="167">
        <v>1623</v>
      </c>
      <c r="B1535" s="167" t="s">
        <v>1493</v>
      </c>
      <c r="C1535" s="167" t="s">
        <v>10</v>
      </c>
      <c r="D1535" s="167" t="s">
        <v>12398</v>
      </c>
      <c r="E1535" s="168" t="s">
        <v>14043</v>
      </c>
    </row>
    <row r="1536" spans="1:5" x14ac:dyDescent="0.2">
      <c r="A1536" s="167">
        <v>1619</v>
      </c>
      <c r="B1536" s="167" t="s">
        <v>1494</v>
      </c>
      <c r="C1536" s="167" t="s">
        <v>10</v>
      </c>
      <c r="D1536" s="167" t="s">
        <v>12398</v>
      </c>
      <c r="E1536" s="168" t="s">
        <v>14044</v>
      </c>
    </row>
    <row r="1537" spans="1:5" x14ac:dyDescent="0.2">
      <c r="A1537" s="167">
        <v>1630</v>
      </c>
      <c r="B1537" s="167" t="s">
        <v>1495</v>
      </c>
      <c r="C1537" s="167" t="s">
        <v>10</v>
      </c>
      <c r="D1537" s="167" t="s">
        <v>12398</v>
      </c>
      <c r="E1537" s="168" t="s">
        <v>14045</v>
      </c>
    </row>
    <row r="1538" spans="1:5" x14ac:dyDescent="0.2">
      <c r="A1538" s="167">
        <v>1616</v>
      </c>
      <c r="B1538" s="167" t="s">
        <v>1496</v>
      </c>
      <c r="C1538" s="167" t="s">
        <v>10</v>
      </c>
      <c r="D1538" s="167" t="s">
        <v>12398</v>
      </c>
      <c r="E1538" s="168" t="s">
        <v>14046</v>
      </c>
    </row>
    <row r="1539" spans="1:5" x14ac:dyDescent="0.2">
      <c r="A1539" s="167">
        <v>1614</v>
      </c>
      <c r="B1539" s="167" t="s">
        <v>1497</v>
      </c>
      <c r="C1539" s="167" t="s">
        <v>10</v>
      </c>
      <c r="D1539" s="167" t="s">
        <v>12398</v>
      </c>
      <c r="E1539" s="168" t="s">
        <v>14047</v>
      </c>
    </row>
    <row r="1540" spans="1:5" x14ac:dyDescent="0.2">
      <c r="A1540" s="167">
        <v>1617</v>
      </c>
      <c r="B1540" s="167" t="s">
        <v>1498</v>
      </c>
      <c r="C1540" s="167" t="s">
        <v>10</v>
      </c>
      <c r="D1540" s="167" t="s">
        <v>12398</v>
      </c>
      <c r="E1540" s="168" t="s">
        <v>14048</v>
      </c>
    </row>
    <row r="1541" spans="1:5" x14ac:dyDescent="0.2">
      <c r="A1541" s="167">
        <v>1621</v>
      </c>
      <c r="B1541" s="167" t="s">
        <v>1499</v>
      </c>
      <c r="C1541" s="167" t="s">
        <v>10</v>
      </c>
      <c r="D1541" s="167" t="s">
        <v>12398</v>
      </c>
      <c r="E1541" s="168" t="s">
        <v>14049</v>
      </c>
    </row>
    <row r="1542" spans="1:5" x14ac:dyDescent="0.2">
      <c r="A1542" s="167">
        <v>1624</v>
      </c>
      <c r="B1542" s="167" t="s">
        <v>1500</v>
      </c>
      <c r="C1542" s="167" t="s">
        <v>10</v>
      </c>
      <c r="D1542" s="167" t="s">
        <v>12398</v>
      </c>
      <c r="E1542" s="168" t="s">
        <v>14050</v>
      </c>
    </row>
    <row r="1543" spans="1:5" x14ac:dyDescent="0.2">
      <c r="A1543" s="167">
        <v>1615</v>
      </c>
      <c r="B1543" s="167" t="s">
        <v>1501</v>
      </c>
      <c r="C1543" s="167" t="s">
        <v>10</v>
      </c>
      <c r="D1543" s="167" t="s">
        <v>12398</v>
      </c>
      <c r="E1543" s="168" t="s">
        <v>14051</v>
      </c>
    </row>
    <row r="1544" spans="1:5" x14ac:dyDescent="0.2">
      <c r="A1544" s="167">
        <v>1612</v>
      </c>
      <c r="B1544" s="167" t="s">
        <v>1502</v>
      </c>
      <c r="C1544" s="167" t="s">
        <v>10</v>
      </c>
      <c r="D1544" s="167" t="s">
        <v>12405</v>
      </c>
      <c r="E1544" s="168" t="s">
        <v>14052</v>
      </c>
    </row>
    <row r="1545" spans="1:5" x14ac:dyDescent="0.2">
      <c r="A1545" s="167">
        <v>1618</v>
      </c>
      <c r="B1545" s="167" t="s">
        <v>1503</v>
      </c>
      <c r="C1545" s="167" t="s">
        <v>10</v>
      </c>
      <c r="D1545" s="167" t="s">
        <v>12398</v>
      </c>
      <c r="E1545" s="168" t="s">
        <v>14053</v>
      </c>
    </row>
    <row r="1546" spans="1:5" x14ac:dyDescent="0.2">
      <c r="A1546" s="167">
        <v>14211</v>
      </c>
      <c r="B1546" s="167" t="s">
        <v>1504</v>
      </c>
      <c r="C1546" s="167" t="s">
        <v>10</v>
      </c>
      <c r="D1546" s="167" t="s">
        <v>12427</v>
      </c>
      <c r="E1546" s="168" t="s">
        <v>13322</v>
      </c>
    </row>
    <row r="1547" spans="1:5" x14ac:dyDescent="0.2">
      <c r="A1547" s="167">
        <v>34500</v>
      </c>
      <c r="B1547" s="167" t="s">
        <v>1506</v>
      </c>
      <c r="C1547" s="167" t="s">
        <v>185</v>
      </c>
      <c r="D1547" s="167" t="s">
        <v>12398</v>
      </c>
      <c r="E1547" s="168" t="s">
        <v>14054</v>
      </c>
    </row>
    <row r="1548" spans="1:5" x14ac:dyDescent="0.2">
      <c r="A1548" s="167">
        <v>40934</v>
      </c>
      <c r="B1548" s="167" t="s">
        <v>1507</v>
      </c>
      <c r="C1548" s="167" t="s">
        <v>187</v>
      </c>
      <c r="D1548" s="167" t="s">
        <v>12398</v>
      </c>
      <c r="E1548" s="168" t="s">
        <v>14055</v>
      </c>
    </row>
    <row r="1549" spans="1:5" x14ac:dyDescent="0.2">
      <c r="A1549" s="167">
        <v>5328</v>
      </c>
      <c r="B1549" s="167" t="s">
        <v>14056</v>
      </c>
      <c r="C1549" s="167" t="s">
        <v>10</v>
      </c>
      <c r="D1549" s="167" t="s">
        <v>12398</v>
      </c>
      <c r="E1549" s="168" t="s">
        <v>12565</v>
      </c>
    </row>
    <row r="1550" spans="1:5" x14ac:dyDescent="0.2">
      <c r="A1550" s="167">
        <v>38200</v>
      </c>
      <c r="B1550" s="167" t="s">
        <v>1508</v>
      </c>
      <c r="C1550" s="167" t="s">
        <v>1509</v>
      </c>
      <c r="D1550" s="167" t="s">
        <v>12398</v>
      </c>
      <c r="E1550" s="168" t="s">
        <v>14057</v>
      </c>
    </row>
    <row r="1551" spans="1:5" x14ac:dyDescent="0.2">
      <c r="A1551" s="167">
        <v>39269</v>
      </c>
      <c r="B1551" s="167" t="s">
        <v>1510</v>
      </c>
      <c r="C1551" s="167" t="s">
        <v>20</v>
      </c>
      <c r="D1551" s="167" t="s">
        <v>12398</v>
      </c>
      <c r="E1551" s="168" t="s">
        <v>12575</v>
      </c>
    </row>
    <row r="1552" spans="1:5" x14ac:dyDescent="0.2">
      <c r="A1552" s="167">
        <v>11889</v>
      </c>
      <c r="B1552" s="167" t="s">
        <v>1511</v>
      </c>
      <c r="C1552" s="167" t="s">
        <v>20</v>
      </c>
      <c r="D1552" s="167" t="s">
        <v>12398</v>
      </c>
      <c r="E1552" s="168" t="s">
        <v>14058</v>
      </c>
    </row>
    <row r="1553" spans="1:5" x14ac:dyDescent="0.2">
      <c r="A1553" s="167">
        <v>39270</v>
      </c>
      <c r="B1553" s="167" t="s">
        <v>1512</v>
      </c>
      <c r="C1553" s="167" t="s">
        <v>20</v>
      </c>
      <c r="D1553" s="167" t="s">
        <v>12398</v>
      </c>
      <c r="E1553" s="168" t="s">
        <v>13377</v>
      </c>
    </row>
    <row r="1554" spans="1:5" x14ac:dyDescent="0.2">
      <c r="A1554" s="167">
        <v>11890</v>
      </c>
      <c r="B1554" s="167" t="s">
        <v>1513</v>
      </c>
      <c r="C1554" s="167" t="s">
        <v>20</v>
      </c>
      <c r="D1554" s="167" t="s">
        <v>12398</v>
      </c>
      <c r="E1554" s="168" t="s">
        <v>12501</v>
      </c>
    </row>
    <row r="1555" spans="1:5" x14ac:dyDescent="0.2">
      <c r="A1555" s="167">
        <v>11891</v>
      </c>
      <c r="B1555" s="167" t="s">
        <v>1514</v>
      </c>
      <c r="C1555" s="167" t="s">
        <v>20</v>
      </c>
      <c r="D1555" s="167" t="s">
        <v>12398</v>
      </c>
      <c r="E1555" s="168" t="s">
        <v>13250</v>
      </c>
    </row>
    <row r="1556" spans="1:5" x14ac:dyDescent="0.2">
      <c r="A1556" s="167">
        <v>11892</v>
      </c>
      <c r="B1556" s="167" t="s">
        <v>1515</v>
      </c>
      <c r="C1556" s="167" t="s">
        <v>20</v>
      </c>
      <c r="D1556" s="167" t="s">
        <v>12398</v>
      </c>
      <c r="E1556" s="168" t="s">
        <v>14059</v>
      </c>
    </row>
    <row r="1557" spans="1:5" x14ac:dyDescent="0.2">
      <c r="A1557" s="167">
        <v>37601</v>
      </c>
      <c r="B1557" s="167" t="s">
        <v>1516</v>
      </c>
      <c r="C1557" s="167" t="s">
        <v>20</v>
      </c>
      <c r="D1557" s="167" t="s">
        <v>12427</v>
      </c>
      <c r="E1557" s="168" t="s">
        <v>14060</v>
      </c>
    </row>
    <row r="1558" spans="1:5" x14ac:dyDescent="0.2">
      <c r="A1558" s="167">
        <v>1634</v>
      </c>
      <c r="B1558" s="167" t="s">
        <v>1517</v>
      </c>
      <c r="C1558" s="167" t="s">
        <v>20</v>
      </c>
      <c r="D1558" s="167" t="s">
        <v>12427</v>
      </c>
      <c r="E1558" s="168" t="s">
        <v>12558</v>
      </c>
    </row>
    <row r="1559" spans="1:5" x14ac:dyDescent="0.2">
      <c r="A1559" s="167">
        <v>5086</v>
      </c>
      <c r="B1559" s="167" t="s">
        <v>1518</v>
      </c>
      <c r="C1559" s="167" t="s">
        <v>71</v>
      </c>
      <c r="D1559" s="167" t="s">
        <v>12398</v>
      </c>
      <c r="E1559" s="168" t="s">
        <v>14061</v>
      </c>
    </row>
    <row r="1560" spans="1:5" x14ac:dyDescent="0.2">
      <c r="A1560" s="167">
        <v>11280</v>
      </c>
      <c r="B1560" s="167" t="s">
        <v>1519</v>
      </c>
      <c r="C1560" s="167" t="s">
        <v>10</v>
      </c>
      <c r="D1560" s="167" t="s">
        <v>12398</v>
      </c>
      <c r="E1560" s="168" t="s">
        <v>14062</v>
      </c>
    </row>
    <row r="1561" spans="1:5" x14ac:dyDescent="0.2">
      <c r="A1561" s="167">
        <v>40519</v>
      </c>
      <c r="B1561" s="167" t="s">
        <v>1520</v>
      </c>
      <c r="C1561" s="167" t="s">
        <v>10</v>
      </c>
      <c r="D1561" s="167" t="s">
        <v>12398</v>
      </c>
      <c r="E1561" s="168" t="s">
        <v>14063</v>
      </c>
    </row>
    <row r="1562" spans="1:5" x14ac:dyDescent="0.2">
      <c r="A1562" s="167">
        <v>39869</v>
      </c>
      <c r="B1562" s="167" t="s">
        <v>1521</v>
      </c>
      <c r="C1562" s="167" t="s">
        <v>10</v>
      </c>
      <c r="D1562" s="167" t="s">
        <v>12427</v>
      </c>
      <c r="E1562" s="168" t="s">
        <v>14064</v>
      </c>
    </row>
    <row r="1563" spans="1:5" x14ac:dyDescent="0.2">
      <c r="A1563" s="167">
        <v>39870</v>
      </c>
      <c r="B1563" s="167" t="s">
        <v>1522</v>
      </c>
      <c r="C1563" s="167" t="s">
        <v>10</v>
      </c>
      <c r="D1563" s="167" t="s">
        <v>12427</v>
      </c>
      <c r="E1563" s="168" t="s">
        <v>14065</v>
      </c>
    </row>
    <row r="1564" spans="1:5" x14ac:dyDescent="0.2">
      <c r="A1564" s="167">
        <v>39871</v>
      </c>
      <c r="B1564" s="167" t="s">
        <v>1523</v>
      </c>
      <c r="C1564" s="167" t="s">
        <v>10</v>
      </c>
      <c r="D1564" s="167" t="s">
        <v>12427</v>
      </c>
      <c r="E1564" s="168" t="s">
        <v>14066</v>
      </c>
    </row>
    <row r="1565" spans="1:5" x14ac:dyDescent="0.2">
      <c r="A1565" s="167">
        <v>12722</v>
      </c>
      <c r="B1565" s="167" t="s">
        <v>1524</v>
      </c>
      <c r="C1565" s="167" t="s">
        <v>10</v>
      </c>
      <c r="D1565" s="167" t="s">
        <v>12427</v>
      </c>
      <c r="E1565" s="168" t="s">
        <v>14067</v>
      </c>
    </row>
    <row r="1566" spans="1:5" x14ac:dyDescent="0.2">
      <c r="A1566" s="167">
        <v>12714</v>
      </c>
      <c r="B1566" s="167" t="s">
        <v>1525</v>
      </c>
      <c r="C1566" s="167" t="s">
        <v>10</v>
      </c>
      <c r="D1566" s="167" t="s">
        <v>12427</v>
      </c>
      <c r="E1566" s="168" t="s">
        <v>14068</v>
      </c>
    </row>
    <row r="1567" spans="1:5" x14ac:dyDescent="0.2">
      <c r="A1567" s="167">
        <v>12715</v>
      </c>
      <c r="B1567" s="167" t="s">
        <v>1526</v>
      </c>
      <c r="C1567" s="167" t="s">
        <v>10</v>
      </c>
      <c r="D1567" s="167" t="s">
        <v>12427</v>
      </c>
      <c r="E1567" s="168" t="s">
        <v>14069</v>
      </c>
    </row>
    <row r="1568" spans="1:5" x14ac:dyDescent="0.2">
      <c r="A1568" s="167">
        <v>12716</v>
      </c>
      <c r="B1568" s="167" t="s">
        <v>1527</v>
      </c>
      <c r="C1568" s="167" t="s">
        <v>10</v>
      </c>
      <c r="D1568" s="167" t="s">
        <v>12427</v>
      </c>
      <c r="E1568" s="168" t="s">
        <v>13284</v>
      </c>
    </row>
    <row r="1569" spans="1:5" x14ac:dyDescent="0.2">
      <c r="A1569" s="167">
        <v>12717</v>
      </c>
      <c r="B1569" s="167" t="s">
        <v>1528</v>
      </c>
      <c r="C1569" s="167" t="s">
        <v>10</v>
      </c>
      <c r="D1569" s="167" t="s">
        <v>12427</v>
      </c>
      <c r="E1569" s="168" t="s">
        <v>14070</v>
      </c>
    </row>
    <row r="1570" spans="1:5" x14ac:dyDescent="0.2">
      <c r="A1570" s="167">
        <v>12718</v>
      </c>
      <c r="B1570" s="167" t="s">
        <v>1529</v>
      </c>
      <c r="C1570" s="167" t="s">
        <v>10</v>
      </c>
      <c r="D1570" s="167" t="s">
        <v>12427</v>
      </c>
      <c r="E1570" s="168" t="s">
        <v>14071</v>
      </c>
    </row>
    <row r="1571" spans="1:5" x14ac:dyDescent="0.2">
      <c r="A1571" s="167">
        <v>12719</v>
      </c>
      <c r="B1571" s="167" t="s">
        <v>1530</v>
      </c>
      <c r="C1571" s="167" t="s">
        <v>10</v>
      </c>
      <c r="D1571" s="167" t="s">
        <v>12427</v>
      </c>
      <c r="E1571" s="168" t="s">
        <v>14072</v>
      </c>
    </row>
    <row r="1572" spans="1:5" x14ac:dyDescent="0.2">
      <c r="A1572" s="167">
        <v>12720</v>
      </c>
      <c r="B1572" s="167" t="s">
        <v>1531</v>
      </c>
      <c r="C1572" s="167" t="s">
        <v>10</v>
      </c>
      <c r="D1572" s="167" t="s">
        <v>12427</v>
      </c>
      <c r="E1572" s="168" t="s">
        <v>14073</v>
      </c>
    </row>
    <row r="1573" spans="1:5" x14ac:dyDescent="0.2">
      <c r="A1573" s="167">
        <v>12721</v>
      </c>
      <c r="B1573" s="167" t="s">
        <v>1532</v>
      </c>
      <c r="C1573" s="167" t="s">
        <v>10</v>
      </c>
      <c r="D1573" s="167" t="s">
        <v>12427</v>
      </c>
      <c r="E1573" s="168" t="s">
        <v>14074</v>
      </c>
    </row>
    <row r="1574" spans="1:5" x14ac:dyDescent="0.2">
      <c r="A1574" s="167">
        <v>3468</v>
      </c>
      <c r="B1574" s="167" t="s">
        <v>1533</v>
      </c>
      <c r="C1574" s="167" t="s">
        <v>10</v>
      </c>
      <c r="D1574" s="167" t="s">
        <v>12398</v>
      </c>
      <c r="E1574" s="168" t="s">
        <v>14075</v>
      </c>
    </row>
    <row r="1575" spans="1:5" x14ac:dyDescent="0.2">
      <c r="A1575" s="167">
        <v>3465</v>
      </c>
      <c r="B1575" s="167" t="s">
        <v>1534</v>
      </c>
      <c r="C1575" s="167" t="s">
        <v>10</v>
      </c>
      <c r="D1575" s="167" t="s">
        <v>12398</v>
      </c>
      <c r="E1575" s="168" t="s">
        <v>14075</v>
      </c>
    </row>
    <row r="1576" spans="1:5" x14ac:dyDescent="0.2">
      <c r="A1576" s="167">
        <v>12403</v>
      </c>
      <c r="B1576" s="167" t="s">
        <v>1535</v>
      </c>
      <c r="C1576" s="167" t="s">
        <v>10</v>
      </c>
      <c r="D1576" s="167" t="s">
        <v>12398</v>
      </c>
      <c r="E1576" s="168" t="s">
        <v>14020</v>
      </c>
    </row>
    <row r="1577" spans="1:5" x14ac:dyDescent="0.2">
      <c r="A1577" s="167">
        <v>3463</v>
      </c>
      <c r="B1577" s="167" t="s">
        <v>1536</v>
      </c>
      <c r="C1577" s="167" t="s">
        <v>10</v>
      </c>
      <c r="D1577" s="167" t="s">
        <v>12398</v>
      </c>
      <c r="E1577" s="168" t="s">
        <v>13723</v>
      </c>
    </row>
    <row r="1578" spans="1:5" x14ac:dyDescent="0.2">
      <c r="A1578" s="167">
        <v>3464</v>
      </c>
      <c r="B1578" s="167" t="s">
        <v>1537</v>
      </c>
      <c r="C1578" s="167" t="s">
        <v>10</v>
      </c>
      <c r="D1578" s="167" t="s">
        <v>12398</v>
      </c>
      <c r="E1578" s="168" t="s">
        <v>13723</v>
      </c>
    </row>
    <row r="1579" spans="1:5" x14ac:dyDescent="0.2">
      <c r="A1579" s="167">
        <v>3466</v>
      </c>
      <c r="B1579" s="167" t="s">
        <v>1538</v>
      </c>
      <c r="C1579" s="167" t="s">
        <v>10</v>
      </c>
      <c r="D1579" s="167" t="s">
        <v>12398</v>
      </c>
      <c r="E1579" s="168" t="s">
        <v>14076</v>
      </c>
    </row>
    <row r="1580" spans="1:5" x14ac:dyDescent="0.2">
      <c r="A1580" s="167">
        <v>3467</v>
      </c>
      <c r="B1580" s="167" t="s">
        <v>1539</v>
      </c>
      <c r="C1580" s="167" t="s">
        <v>10</v>
      </c>
      <c r="D1580" s="167" t="s">
        <v>12398</v>
      </c>
      <c r="E1580" s="168" t="s">
        <v>14077</v>
      </c>
    </row>
    <row r="1581" spans="1:5" x14ac:dyDescent="0.2">
      <c r="A1581" s="167">
        <v>3462</v>
      </c>
      <c r="B1581" s="167" t="s">
        <v>1540</v>
      </c>
      <c r="C1581" s="167" t="s">
        <v>10</v>
      </c>
      <c r="D1581" s="167" t="s">
        <v>12398</v>
      </c>
      <c r="E1581" s="168" t="s">
        <v>14078</v>
      </c>
    </row>
    <row r="1582" spans="1:5" x14ac:dyDescent="0.2">
      <c r="A1582" s="167">
        <v>3446</v>
      </c>
      <c r="B1582" s="167" t="s">
        <v>1541</v>
      </c>
      <c r="C1582" s="167" t="s">
        <v>10</v>
      </c>
      <c r="D1582" s="167" t="s">
        <v>12398</v>
      </c>
      <c r="E1582" s="168" t="s">
        <v>14079</v>
      </c>
    </row>
    <row r="1583" spans="1:5" x14ac:dyDescent="0.2">
      <c r="A1583" s="167">
        <v>3445</v>
      </c>
      <c r="B1583" s="167" t="s">
        <v>1542</v>
      </c>
      <c r="C1583" s="167" t="s">
        <v>10</v>
      </c>
      <c r="D1583" s="167" t="s">
        <v>12398</v>
      </c>
      <c r="E1583" s="168" t="s">
        <v>14080</v>
      </c>
    </row>
    <row r="1584" spans="1:5" x14ac:dyDescent="0.2">
      <c r="A1584" s="167">
        <v>3441</v>
      </c>
      <c r="B1584" s="167" t="s">
        <v>1543</v>
      </c>
      <c r="C1584" s="167" t="s">
        <v>10</v>
      </c>
      <c r="D1584" s="167" t="s">
        <v>12398</v>
      </c>
      <c r="E1584" s="168" t="s">
        <v>14081</v>
      </c>
    </row>
    <row r="1585" spans="1:5" x14ac:dyDescent="0.2">
      <c r="A1585" s="167">
        <v>3444</v>
      </c>
      <c r="B1585" s="167" t="s">
        <v>1544</v>
      </c>
      <c r="C1585" s="167" t="s">
        <v>10</v>
      </c>
      <c r="D1585" s="167" t="s">
        <v>12398</v>
      </c>
      <c r="E1585" s="168" t="s">
        <v>13262</v>
      </c>
    </row>
    <row r="1586" spans="1:5" x14ac:dyDescent="0.2">
      <c r="A1586" s="167">
        <v>12402</v>
      </c>
      <c r="B1586" s="167" t="s">
        <v>1545</v>
      </c>
      <c r="C1586" s="167" t="s">
        <v>10</v>
      </c>
      <c r="D1586" s="167" t="s">
        <v>12398</v>
      </c>
      <c r="E1586" s="168" t="s">
        <v>14082</v>
      </c>
    </row>
    <row r="1587" spans="1:5" x14ac:dyDescent="0.2">
      <c r="A1587" s="167">
        <v>3447</v>
      </c>
      <c r="B1587" s="167" t="s">
        <v>1546</v>
      </c>
      <c r="C1587" s="167" t="s">
        <v>10</v>
      </c>
      <c r="D1587" s="167" t="s">
        <v>12398</v>
      </c>
      <c r="E1587" s="168" t="s">
        <v>14083</v>
      </c>
    </row>
    <row r="1588" spans="1:5" x14ac:dyDescent="0.2">
      <c r="A1588" s="167">
        <v>3442</v>
      </c>
      <c r="B1588" s="167" t="s">
        <v>1547</v>
      </c>
      <c r="C1588" s="167" t="s">
        <v>10</v>
      </c>
      <c r="D1588" s="167" t="s">
        <v>12398</v>
      </c>
      <c r="E1588" s="168" t="s">
        <v>14084</v>
      </c>
    </row>
    <row r="1589" spans="1:5" x14ac:dyDescent="0.2">
      <c r="A1589" s="167">
        <v>3448</v>
      </c>
      <c r="B1589" s="167" t="s">
        <v>1548</v>
      </c>
      <c r="C1589" s="167" t="s">
        <v>10</v>
      </c>
      <c r="D1589" s="167" t="s">
        <v>12398</v>
      </c>
      <c r="E1589" s="168" t="s">
        <v>14085</v>
      </c>
    </row>
    <row r="1590" spans="1:5" x14ac:dyDescent="0.2">
      <c r="A1590" s="167">
        <v>3449</v>
      </c>
      <c r="B1590" s="167" t="s">
        <v>1549</v>
      </c>
      <c r="C1590" s="167" t="s">
        <v>10</v>
      </c>
      <c r="D1590" s="167" t="s">
        <v>12398</v>
      </c>
      <c r="E1590" s="168" t="s">
        <v>14086</v>
      </c>
    </row>
    <row r="1591" spans="1:5" x14ac:dyDescent="0.2">
      <c r="A1591" s="167">
        <v>37438</v>
      </c>
      <c r="B1591" s="167" t="s">
        <v>1550</v>
      </c>
      <c r="C1591" s="167" t="s">
        <v>10</v>
      </c>
      <c r="D1591" s="167" t="s">
        <v>12427</v>
      </c>
      <c r="E1591" s="168" t="s">
        <v>14087</v>
      </c>
    </row>
    <row r="1592" spans="1:5" x14ac:dyDescent="0.2">
      <c r="A1592" s="167">
        <v>37439</v>
      </c>
      <c r="B1592" s="167" t="s">
        <v>1551</v>
      </c>
      <c r="C1592" s="167" t="s">
        <v>10</v>
      </c>
      <c r="D1592" s="167" t="s">
        <v>12427</v>
      </c>
      <c r="E1592" s="168" t="s">
        <v>14088</v>
      </c>
    </row>
    <row r="1593" spans="1:5" x14ac:dyDescent="0.2">
      <c r="A1593" s="167">
        <v>37435</v>
      </c>
      <c r="B1593" s="167" t="s">
        <v>1552</v>
      </c>
      <c r="C1593" s="167" t="s">
        <v>10</v>
      </c>
      <c r="D1593" s="167" t="s">
        <v>12427</v>
      </c>
      <c r="E1593" s="168" t="s">
        <v>14089</v>
      </c>
    </row>
    <row r="1594" spans="1:5" x14ac:dyDescent="0.2">
      <c r="A1594" s="167">
        <v>37436</v>
      </c>
      <c r="B1594" s="167" t="s">
        <v>1553</v>
      </c>
      <c r="C1594" s="167" t="s">
        <v>10</v>
      </c>
      <c r="D1594" s="167" t="s">
        <v>12427</v>
      </c>
      <c r="E1594" s="168" t="s">
        <v>14090</v>
      </c>
    </row>
    <row r="1595" spans="1:5" x14ac:dyDescent="0.2">
      <c r="A1595" s="167">
        <v>37437</v>
      </c>
      <c r="B1595" s="167" t="s">
        <v>1554</v>
      </c>
      <c r="C1595" s="167" t="s">
        <v>10</v>
      </c>
      <c r="D1595" s="167" t="s">
        <v>12427</v>
      </c>
      <c r="E1595" s="168" t="s">
        <v>14091</v>
      </c>
    </row>
    <row r="1596" spans="1:5" x14ac:dyDescent="0.2">
      <c r="A1596" s="167">
        <v>3473</v>
      </c>
      <c r="B1596" s="167" t="s">
        <v>1555</v>
      </c>
      <c r="C1596" s="167" t="s">
        <v>10</v>
      </c>
      <c r="D1596" s="167" t="s">
        <v>12398</v>
      </c>
      <c r="E1596" s="168" t="s">
        <v>14092</v>
      </c>
    </row>
    <row r="1597" spans="1:5" x14ac:dyDescent="0.2">
      <c r="A1597" s="167">
        <v>3474</v>
      </c>
      <c r="B1597" s="167" t="s">
        <v>1556</v>
      </c>
      <c r="C1597" s="167" t="s">
        <v>10</v>
      </c>
      <c r="D1597" s="167" t="s">
        <v>12398</v>
      </c>
      <c r="E1597" s="168" t="s">
        <v>14093</v>
      </c>
    </row>
    <row r="1598" spans="1:5" x14ac:dyDescent="0.2">
      <c r="A1598" s="167">
        <v>3450</v>
      </c>
      <c r="B1598" s="167" t="s">
        <v>1557</v>
      </c>
      <c r="C1598" s="167" t="s">
        <v>10</v>
      </c>
      <c r="D1598" s="167" t="s">
        <v>12398</v>
      </c>
      <c r="E1598" s="168" t="s">
        <v>12554</v>
      </c>
    </row>
    <row r="1599" spans="1:5" x14ac:dyDescent="0.2">
      <c r="A1599" s="167">
        <v>3443</v>
      </c>
      <c r="B1599" s="167" t="s">
        <v>1558</v>
      </c>
      <c r="C1599" s="167" t="s">
        <v>10</v>
      </c>
      <c r="D1599" s="167" t="s">
        <v>12398</v>
      </c>
      <c r="E1599" s="168" t="s">
        <v>12450</v>
      </c>
    </row>
    <row r="1600" spans="1:5" x14ac:dyDescent="0.2">
      <c r="A1600" s="167">
        <v>3453</v>
      </c>
      <c r="B1600" s="167" t="s">
        <v>1559</v>
      </c>
      <c r="C1600" s="167" t="s">
        <v>10</v>
      </c>
      <c r="D1600" s="167" t="s">
        <v>12398</v>
      </c>
      <c r="E1600" s="168" t="s">
        <v>14094</v>
      </c>
    </row>
    <row r="1601" spans="1:5" x14ac:dyDescent="0.2">
      <c r="A1601" s="167">
        <v>3452</v>
      </c>
      <c r="B1601" s="167" t="s">
        <v>1560</v>
      </c>
      <c r="C1601" s="167" t="s">
        <v>10</v>
      </c>
      <c r="D1601" s="167" t="s">
        <v>12398</v>
      </c>
      <c r="E1601" s="168" t="s">
        <v>14095</v>
      </c>
    </row>
    <row r="1602" spans="1:5" x14ac:dyDescent="0.2">
      <c r="A1602" s="167">
        <v>3451</v>
      </c>
      <c r="B1602" s="167" t="s">
        <v>1561</v>
      </c>
      <c r="C1602" s="167" t="s">
        <v>10</v>
      </c>
      <c r="D1602" s="167" t="s">
        <v>12398</v>
      </c>
      <c r="E1602" s="168" t="s">
        <v>14096</v>
      </c>
    </row>
    <row r="1603" spans="1:5" x14ac:dyDescent="0.2">
      <c r="A1603" s="167">
        <v>3454</v>
      </c>
      <c r="B1603" s="167" t="s">
        <v>1562</v>
      </c>
      <c r="C1603" s="167" t="s">
        <v>10</v>
      </c>
      <c r="D1603" s="167" t="s">
        <v>12398</v>
      </c>
      <c r="E1603" s="168" t="s">
        <v>14097</v>
      </c>
    </row>
    <row r="1604" spans="1:5" x14ac:dyDescent="0.2">
      <c r="A1604" s="167">
        <v>3458</v>
      </c>
      <c r="B1604" s="167" t="s">
        <v>1563</v>
      </c>
      <c r="C1604" s="167" t="s">
        <v>10</v>
      </c>
      <c r="D1604" s="167" t="s">
        <v>12398</v>
      </c>
      <c r="E1604" s="168" t="s">
        <v>14098</v>
      </c>
    </row>
    <row r="1605" spans="1:5" x14ac:dyDescent="0.2">
      <c r="A1605" s="167">
        <v>3457</v>
      </c>
      <c r="B1605" s="167" t="s">
        <v>1564</v>
      </c>
      <c r="C1605" s="167" t="s">
        <v>10</v>
      </c>
      <c r="D1605" s="167" t="s">
        <v>12398</v>
      </c>
      <c r="E1605" s="168" t="s">
        <v>14099</v>
      </c>
    </row>
    <row r="1606" spans="1:5" x14ac:dyDescent="0.2">
      <c r="A1606" s="167">
        <v>3455</v>
      </c>
      <c r="B1606" s="167" t="s">
        <v>1565</v>
      </c>
      <c r="C1606" s="167" t="s">
        <v>10</v>
      </c>
      <c r="D1606" s="167" t="s">
        <v>12398</v>
      </c>
      <c r="E1606" s="168" t="s">
        <v>14100</v>
      </c>
    </row>
    <row r="1607" spans="1:5" x14ac:dyDescent="0.2">
      <c r="A1607" s="167">
        <v>3472</v>
      </c>
      <c r="B1607" s="167" t="s">
        <v>1566</v>
      </c>
      <c r="C1607" s="167" t="s">
        <v>10</v>
      </c>
      <c r="D1607" s="167" t="s">
        <v>12398</v>
      </c>
      <c r="E1607" s="168" t="s">
        <v>13715</v>
      </c>
    </row>
    <row r="1608" spans="1:5" x14ac:dyDescent="0.2">
      <c r="A1608" s="167">
        <v>3470</v>
      </c>
      <c r="B1608" s="167" t="s">
        <v>1567</v>
      </c>
      <c r="C1608" s="167" t="s">
        <v>10</v>
      </c>
      <c r="D1608" s="167" t="s">
        <v>12398</v>
      </c>
      <c r="E1608" s="168" t="s">
        <v>14101</v>
      </c>
    </row>
    <row r="1609" spans="1:5" x14ac:dyDescent="0.2">
      <c r="A1609" s="167">
        <v>3471</v>
      </c>
      <c r="B1609" s="167" t="s">
        <v>1568</v>
      </c>
      <c r="C1609" s="167" t="s">
        <v>10</v>
      </c>
      <c r="D1609" s="167" t="s">
        <v>12398</v>
      </c>
      <c r="E1609" s="168" t="s">
        <v>14102</v>
      </c>
    </row>
    <row r="1610" spans="1:5" x14ac:dyDescent="0.2">
      <c r="A1610" s="167">
        <v>3456</v>
      </c>
      <c r="B1610" s="167" t="s">
        <v>1569</v>
      </c>
      <c r="C1610" s="167" t="s">
        <v>10</v>
      </c>
      <c r="D1610" s="167" t="s">
        <v>12398</v>
      </c>
      <c r="E1610" s="168" t="s">
        <v>12499</v>
      </c>
    </row>
    <row r="1611" spans="1:5" x14ac:dyDescent="0.2">
      <c r="A1611" s="167">
        <v>3459</v>
      </c>
      <c r="B1611" s="167" t="s">
        <v>1570</v>
      </c>
      <c r="C1611" s="167" t="s">
        <v>10</v>
      </c>
      <c r="D1611" s="167" t="s">
        <v>12398</v>
      </c>
      <c r="E1611" s="168" t="s">
        <v>14103</v>
      </c>
    </row>
    <row r="1612" spans="1:5" x14ac:dyDescent="0.2">
      <c r="A1612" s="167">
        <v>3469</v>
      </c>
      <c r="B1612" s="167" t="s">
        <v>1571</v>
      </c>
      <c r="C1612" s="167" t="s">
        <v>10</v>
      </c>
      <c r="D1612" s="167" t="s">
        <v>12398</v>
      </c>
      <c r="E1612" s="168" t="s">
        <v>14104</v>
      </c>
    </row>
    <row r="1613" spans="1:5" x14ac:dyDescent="0.2">
      <c r="A1613" s="167">
        <v>3460</v>
      </c>
      <c r="B1613" s="167" t="s">
        <v>1572</v>
      </c>
      <c r="C1613" s="167" t="s">
        <v>10</v>
      </c>
      <c r="D1613" s="167" t="s">
        <v>12398</v>
      </c>
      <c r="E1613" s="168" t="s">
        <v>14105</v>
      </c>
    </row>
    <row r="1614" spans="1:5" x14ac:dyDescent="0.2">
      <c r="A1614" s="167">
        <v>3461</v>
      </c>
      <c r="B1614" s="167" t="s">
        <v>1573</v>
      </c>
      <c r="C1614" s="167" t="s">
        <v>10</v>
      </c>
      <c r="D1614" s="167" t="s">
        <v>12398</v>
      </c>
      <c r="E1614" s="168" t="s">
        <v>14106</v>
      </c>
    </row>
    <row r="1615" spans="1:5" x14ac:dyDescent="0.2">
      <c r="A1615" s="167">
        <v>37433</v>
      </c>
      <c r="B1615" s="167" t="s">
        <v>1574</v>
      </c>
      <c r="C1615" s="167" t="s">
        <v>10</v>
      </c>
      <c r="D1615" s="167" t="s">
        <v>12427</v>
      </c>
      <c r="E1615" s="168" t="s">
        <v>14087</v>
      </c>
    </row>
    <row r="1616" spans="1:5" x14ac:dyDescent="0.2">
      <c r="A1616" s="167">
        <v>37430</v>
      </c>
      <c r="B1616" s="167" t="s">
        <v>1575</v>
      </c>
      <c r="C1616" s="167" t="s">
        <v>10</v>
      </c>
      <c r="D1616" s="167" t="s">
        <v>12427</v>
      </c>
      <c r="E1616" s="168" t="s">
        <v>14107</v>
      </c>
    </row>
    <row r="1617" spans="1:5" x14ac:dyDescent="0.2">
      <c r="A1617" s="167">
        <v>37434</v>
      </c>
      <c r="B1617" s="167" t="s">
        <v>1576</v>
      </c>
      <c r="C1617" s="167" t="s">
        <v>10</v>
      </c>
      <c r="D1617" s="167" t="s">
        <v>12427</v>
      </c>
      <c r="E1617" s="168" t="s">
        <v>14108</v>
      </c>
    </row>
    <row r="1618" spans="1:5" x14ac:dyDescent="0.2">
      <c r="A1618" s="167">
        <v>37431</v>
      </c>
      <c r="B1618" s="167" t="s">
        <v>1577</v>
      </c>
      <c r="C1618" s="167" t="s">
        <v>10</v>
      </c>
      <c r="D1618" s="167" t="s">
        <v>12427</v>
      </c>
      <c r="E1618" s="168" t="s">
        <v>14109</v>
      </c>
    </row>
    <row r="1619" spans="1:5" x14ac:dyDescent="0.2">
      <c r="A1619" s="167">
        <v>37432</v>
      </c>
      <c r="B1619" s="167" t="s">
        <v>1578</v>
      </c>
      <c r="C1619" s="167" t="s">
        <v>10</v>
      </c>
      <c r="D1619" s="167" t="s">
        <v>12427</v>
      </c>
      <c r="E1619" s="168" t="s">
        <v>14110</v>
      </c>
    </row>
    <row r="1620" spans="1:5" x14ac:dyDescent="0.2">
      <c r="A1620" s="167">
        <v>37413</v>
      </c>
      <c r="B1620" s="167" t="s">
        <v>1579</v>
      </c>
      <c r="C1620" s="167" t="s">
        <v>10</v>
      </c>
      <c r="D1620" s="167" t="s">
        <v>12427</v>
      </c>
      <c r="E1620" s="168" t="s">
        <v>14111</v>
      </c>
    </row>
    <row r="1621" spans="1:5" x14ac:dyDescent="0.2">
      <c r="A1621" s="167">
        <v>37414</v>
      </c>
      <c r="B1621" s="167" t="s">
        <v>1580</v>
      </c>
      <c r="C1621" s="167" t="s">
        <v>10</v>
      </c>
      <c r="D1621" s="167" t="s">
        <v>12427</v>
      </c>
      <c r="E1621" s="168" t="s">
        <v>14112</v>
      </c>
    </row>
    <row r="1622" spans="1:5" x14ac:dyDescent="0.2">
      <c r="A1622" s="167">
        <v>37415</v>
      </c>
      <c r="B1622" s="167" t="s">
        <v>1581</v>
      </c>
      <c r="C1622" s="167" t="s">
        <v>10</v>
      </c>
      <c r="D1622" s="167" t="s">
        <v>12427</v>
      </c>
      <c r="E1622" s="168" t="s">
        <v>14113</v>
      </c>
    </row>
    <row r="1623" spans="1:5" x14ac:dyDescent="0.2">
      <c r="A1623" s="167">
        <v>37416</v>
      </c>
      <c r="B1623" s="167" t="s">
        <v>1582</v>
      </c>
      <c r="C1623" s="167" t="s">
        <v>10</v>
      </c>
      <c r="D1623" s="167" t="s">
        <v>12427</v>
      </c>
      <c r="E1623" s="168" t="s">
        <v>12518</v>
      </c>
    </row>
    <row r="1624" spans="1:5" x14ac:dyDescent="0.2">
      <c r="A1624" s="167">
        <v>37417</v>
      </c>
      <c r="B1624" s="167" t="s">
        <v>1583</v>
      </c>
      <c r="C1624" s="167" t="s">
        <v>10</v>
      </c>
      <c r="D1624" s="167" t="s">
        <v>12427</v>
      </c>
      <c r="E1624" s="168" t="s">
        <v>14114</v>
      </c>
    </row>
    <row r="1625" spans="1:5" x14ac:dyDescent="0.2">
      <c r="A1625" s="167">
        <v>34519</v>
      </c>
      <c r="B1625" s="167" t="s">
        <v>1586</v>
      </c>
      <c r="C1625" s="167" t="s">
        <v>10</v>
      </c>
      <c r="D1625" s="167" t="s">
        <v>12427</v>
      </c>
      <c r="E1625" s="168" t="s">
        <v>14115</v>
      </c>
    </row>
    <row r="1626" spans="1:5" x14ac:dyDescent="0.2">
      <c r="A1626" s="167">
        <v>10510</v>
      </c>
      <c r="B1626" s="167" t="s">
        <v>14116</v>
      </c>
      <c r="C1626" s="167" t="s">
        <v>10</v>
      </c>
      <c r="D1626" s="167" t="s">
        <v>12427</v>
      </c>
      <c r="E1626" s="168" t="s">
        <v>14117</v>
      </c>
    </row>
    <row r="1627" spans="1:5" x14ac:dyDescent="0.2">
      <c r="A1627" s="167">
        <v>1649</v>
      </c>
      <c r="B1627" s="167" t="s">
        <v>1587</v>
      </c>
      <c r="C1627" s="167" t="s">
        <v>10</v>
      </c>
      <c r="D1627" s="167" t="s">
        <v>12398</v>
      </c>
      <c r="E1627" s="168" t="s">
        <v>14118</v>
      </c>
    </row>
    <row r="1628" spans="1:5" x14ac:dyDescent="0.2">
      <c r="A1628" s="167">
        <v>1653</v>
      </c>
      <c r="B1628" s="167" t="s">
        <v>1588</v>
      </c>
      <c r="C1628" s="167" t="s">
        <v>10</v>
      </c>
      <c r="D1628" s="167" t="s">
        <v>12398</v>
      </c>
      <c r="E1628" s="168" t="s">
        <v>12614</v>
      </c>
    </row>
    <row r="1629" spans="1:5" x14ac:dyDescent="0.2">
      <c r="A1629" s="167">
        <v>1647</v>
      </c>
      <c r="B1629" s="167" t="s">
        <v>1589</v>
      </c>
      <c r="C1629" s="167" t="s">
        <v>10</v>
      </c>
      <c r="D1629" s="167" t="s">
        <v>12398</v>
      </c>
      <c r="E1629" s="168" t="s">
        <v>14119</v>
      </c>
    </row>
    <row r="1630" spans="1:5" x14ac:dyDescent="0.2">
      <c r="A1630" s="167">
        <v>1648</v>
      </c>
      <c r="B1630" s="167" t="s">
        <v>1590</v>
      </c>
      <c r="C1630" s="167" t="s">
        <v>10</v>
      </c>
      <c r="D1630" s="167" t="s">
        <v>12398</v>
      </c>
      <c r="E1630" s="168" t="s">
        <v>12606</v>
      </c>
    </row>
    <row r="1631" spans="1:5" x14ac:dyDescent="0.2">
      <c r="A1631" s="167">
        <v>1651</v>
      </c>
      <c r="B1631" s="167" t="s">
        <v>1591</v>
      </c>
      <c r="C1631" s="167" t="s">
        <v>10</v>
      </c>
      <c r="D1631" s="167" t="s">
        <v>12398</v>
      </c>
      <c r="E1631" s="168" t="s">
        <v>14120</v>
      </c>
    </row>
    <row r="1632" spans="1:5" x14ac:dyDescent="0.2">
      <c r="A1632" s="167">
        <v>1650</v>
      </c>
      <c r="B1632" s="167" t="s">
        <v>1592</v>
      </c>
      <c r="C1632" s="167" t="s">
        <v>10</v>
      </c>
      <c r="D1632" s="167" t="s">
        <v>12398</v>
      </c>
      <c r="E1632" s="168" t="s">
        <v>14121</v>
      </c>
    </row>
    <row r="1633" spans="1:5" x14ac:dyDescent="0.2">
      <c r="A1633" s="167">
        <v>1654</v>
      </c>
      <c r="B1633" s="167" t="s">
        <v>1593</v>
      </c>
      <c r="C1633" s="167" t="s">
        <v>10</v>
      </c>
      <c r="D1633" s="167" t="s">
        <v>12398</v>
      </c>
      <c r="E1633" s="168" t="s">
        <v>13859</v>
      </c>
    </row>
    <row r="1634" spans="1:5" x14ac:dyDescent="0.2">
      <c r="A1634" s="167">
        <v>1652</v>
      </c>
      <c r="B1634" s="167" t="s">
        <v>1594</v>
      </c>
      <c r="C1634" s="167" t="s">
        <v>10</v>
      </c>
      <c r="D1634" s="167" t="s">
        <v>12398</v>
      </c>
      <c r="E1634" s="168" t="s">
        <v>14122</v>
      </c>
    </row>
    <row r="1635" spans="1:5" x14ac:dyDescent="0.2">
      <c r="A1635" s="167">
        <v>1747</v>
      </c>
      <c r="B1635" s="167" t="s">
        <v>1596</v>
      </c>
      <c r="C1635" s="167" t="s">
        <v>10</v>
      </c>
      <c r="D1635" s="167" t="s">
        <v>12398</v>
      </c>
      <c r="E1635" s="168" t="s">
        <v>14123</v>
      </c>
    </row>
    <row r="1636" spans="1:5" x14ac:dyDescent="0.2">
      <c r="A1636" s="167">
        <v>1744</v>
      </c>
      <c r="B1636" s="167" t="s">
        <v>1597</v>
      </c>
      <c r="C1636" s="167" t="s">
        <v>10</v>
      </c>
      <c r="D1636" s="167" t="s">
        <v>12398</v>
      </c>
      <c r="E1636" s="168" t="s">
        <v>14124</v>
      </c>
    </row>
    <row r="1637" spans="1:5" x14ac:dyDescent="0.2">
      <c r="A1637" s="167">
        <v>1743</v>
      </c>
      <c r="B1637" s="167" t="s">
        <v>1598</v>
      </c>
      <c r="C1637" s="167" t="s">
        <v>10</v>
      </c>
      <c r="D1637" s="167" t="s">
        <v>12398</v>
      </c>
      <c r="E1637" s="168" t="s">
        <v>14125</v>
      </c>
    </row>
    <row r="1638" spans="1:5" x14ac:dyDescent="0.2">
      <c r="A1638" s="167">
        <v>39640</v>
      </c>
      <c r="B1638" s="167" t="s">
        <v>1599</v>
      </c>
      <c r="C1638" s="167" t="s">
        <v>10</v>
      </c>
      <c r="D1638" s="167" t="s">
        <v>12398</v>
      </c>
      <c r="E1638" s="168" t="s">
        <v>13003</v>
      </c>
    </row>
    <row r="1639" spans="1:5" x14ac:dyDescent="0.2">
      <c r="A1639" s="167">
        <v>11013</v>
      </c>
      <c r="B1639" s="167" t="s">
        <v>14126</v>
      </c>
      <c r="C1639" s="167" t="s">
        <v>10</v>
      </c>
      <c r="D1639" s="167" t="s">
        <v>12398</v>
      </c>
      <c r="E1639" s="168" t="s">
        <v>14099</v>
      </c>
    </row>
    <row r="1640" spans="1:5" x14ac:dyDescent="0.2">
      <c r="A1640" s="167">
        <v>11017</v>
      </c>
      <c r="B1640" s="167" t="s">
        <v>14127</v>
      </c>
      <c r="C1640" s="167" t="s">
        <v>10</v>
      </c>
      <c r="D1640" s="167" t="s">
        <v>12398</v>
      </c>
      <c r="E1640" s="168" t="s">
        <v>14128</v>
      </c>
    </row>
    <row r="1641" spans="1:5" x14ac:dyDescent="0.2">
      <c r="A1641" s="167">
        <v>20236</v>
      </c>
      <c r="B1641" s="167" t="s">
        <v>14129</v>
      </c>
      <c r="C1641" s="167" t="s">
        <v>10</v>
      </c>
      <c r="D1641" s="167" t="s">
        <v>12398</v>
      </c>
      <c r="E1641" s="168" t="s">
        <v>14130</v>
      </c>
    </row>
    <row r="1642" spans="1:5" x14ac:dyDescent="0.2">
      <c r="A1642" s="167">
        <v>7215</v>
      </c>
      <c r="B1642" s="167" t="s">
        <v>14131</v>
      </c>
      <c r="C1642" s="167" t="s">
        <v>10</v>
      </c>
      <c r="D1642" s="167" t="s">
        <v>12398</v>
      </c>
      <c r="E1642" s="168" t="s">
        <v>12641</v>
      </c>
    </row>
    <row r="1643" spans="1:5" x14ac:dyDescent="0.2">
      <c r="A1643" s="167">
        <v>7216</v>
      </c>
      <c r="B1643" s="167" t="s">
        <v>1600</v>
      </c>
      <c r="C1643" s="167" t="s">
        <v>10</v>
      </c>
      <c r="D1643" s="167" t="s">
        <v>12398</v>
      </c>
      <c r="E1643" s="168" t="s">
        <v>14132</v>
      </c>
    </row>
    <row r="1644" spans="1:5" x14ac:dyDescent="0.2">
      <c r="A1644" s="167">
        <v>20235</v>
      </c>
      <c r="B1644" s="167" t="s">
        <v>1601</v>
      </c>
      <c r="C1644" s="167" t="s">
        <v>10</v>
      </c>
      <c r="D1644" s="167" t="s">
        <v>12398</v>
      </c>
      <c r="E1644" s="168" t="s">
        <v>14133</v>
      </c>
    </row>
    <row r="1645" spans="1:5" x14ac:dyDescent="0.2">
      <c r="A1645" s="167">
        <v>7181</v>
      </c>
      <c r="B1645" s="167" t="s">
        <v>1602</v>
      </c>
      <c r="C1645" s="167" t="s">
        <v>10</v>
      </c>
      <c r="D1645" s="167" t="s">
        <v>12398</v>
      </c>
      <c r="E1645" s="168" t="s">
        <v>14134</v>
      </c>
    </row>
    <row r="1646" spans="1:5" x14ac:dyDescent="0.2">
      <c r="A1646" s="167">
        <v>40866</v>
      </c>
      <c r="B1646" s="167" t="s">
        <v>14135</v>
      </c>
      <c r="C1646" s="167" t="s">
        <v>10</v>
      </c>
      <c r="D1646" s="167" t="s">
        <v>12398</v>
      </c>
      <c r="E1646" s="168" t="s">
        <v>14136</v>
      </c>
    </row>
    <row r="1647" spans="1:5" x14ac:dyDescent="0.2">
      <c r="A1647" s="167">
        <v>7214</v>
      </c>
      <c r="B1647" s="167" t="s">
        <v>1604</v>
      </c>
      <c r="C1647" s="167" t="s">
        <v>10</v>
      </c>
      <c r="D1647" s="167" t="s">
        <v>12398</v>
      </c>
      <c r="E1647" s="168" t="s">
        <v>14137</v>
      </c>
    </row>
    <row r="1648" spans="1:5" x14ac:dyDescent="0.2">
      <c r="A1648" s="167">
        <v>7219</v>
      </c>
      <c r="B1648" s="167" t="s">
        <v>1605</v>
      </c>
      <c r="C1648" s="167" t="s">
        <v>10</v>
      </c>
      <c r="D1648" s="167" t="s">
        <v>12398</v>
      </c>
      <c r="E1648" s="168" t="s">
        <v>14138</v>
      </c>
    </row>
    <row r="1649" spans="1:5" x14ac:dyDescent="0.2">
      <c r="A1649" s="167">
        <v>37972</v>
      </c>
      <c r="B1649" s="167" t="s">
        <v>1606</v>
      </c>
      <c r="C1649" s="167" t="s">
        <v>10</v>
      </c>
      <c r="D1649" s="167" t="s">
        <v>12398</v>
      </c>
      <c r="E1649" s="168" t="s">
        <v>12926</v>
      </c>
    </row>
    <row r="1650" spans="1:5" x14ac:dyDescent="0.2">
      <c r="A1650" s="167">
        <v>37973</v>
      </c>
      <c r="B1650" s="167" t="s">
        <v>1607</v>
      </c>
      <c r="C1650" s="167" t="s">
        <v>10</v>
      </c>
      <c r="D1650" s="167" t="s">
        <v>12398</v>
      </c>
      <c r="E1650" s="168" t="s">
        <v>14139</v>
      </c>
    </row>
    <row r="1651" spans="1:5" x14ac:dyDescent="0.2">
      <c r="A1651" s="167">
        <v>37971</v>
      </c>
      <c r="B1651" s="167" t="s">
        <v>1608</v>
      </c>
      <c r="C1651" s="167" t="s">
        <v>10</v>
      </c>
      <c r="D1651" s="167" t="s">
        <v>12398</v>
      </c>
      <c r="E1651" s="168" t="s">
        <v>12966</v>
      </c>
    </row>
    <row r="1652" spans="1:5" x14ac:dyDescent="0.2">
      <c r="A1652" s="167">
        <v>20094</v>
      </c>
      <c r="B1652" s="167" t="s">
        <v>1609</v>
      </c>
      <c r="C1652" s="167" t="s">
        <v>10</v>
      </c>
      <c r="D1652" s="167" t="s">
        <v>12427</v>
      </c>
      <c r="E1652" s="168" t="s">
        <v>14140</v>
      </c>
    </row>
    <row r="1653" spans="1:5" x14ac:dyDescent="0.2">
      <c r="A1653" s="167">
        <v>20095</v>
      </c>
      <c r="B1653" s="167" t="s">
        <v>1610</v>
      </c>
      <c r="C1653" s="167" t="s">
        <v>10</v>
      </c>
      <c r="D1653" s="167" t="s">
        <v>12427</v>
      </c>
      <c r="E1653" s="168" t="s">
        <v>14141</v>
      </c>
    </row>
    <row r="1654" spans="1:5" x14ac:dyDescent="0.2">
      <c r="A1654" s="167">
        <v>1954</v>
      </c>
      <c r="B1654" s="167" t="s">
        <v>1611</v>
      </c>
      <c r="C1654" s="167" t="s">
        <v>10</v>
      </c>
      <c r="D1654" s="167" t="s">
        <v>12398</v>
      </c>
      <c r="E1654" s="168" t="s">
        <v>14142</v>
      </c>
    </row>
    <row r="1655" spans="1:5" x14ac:dyDescent="0.2">
      <c r="A1655" s="167">
        <v>1926</v>
      </c>
      <c r="B1655" s="167" t="s">
        <v>1612</v>
      </c>
      <c r="C1655" s="167" t="s">
        <v>10</v>
      </c>
      <c r="D1655" s="167" t="s">
        <v>12398</v>
      </c>
      <c r="E1655" s="168" t="s">
        <v>14143</v>
      </c>
    </row>
    <row r="1656" spans="1:5" x14ac:dyDescent="0.2">
      <c r="A1656" s="167">
        <v>1927</v>
      </c>
      <c r="B1656" s="167" t="s">
        <v>1613</v>
      </c>
      <c r="C1656" s="167" t="s">
        <v>10</v>
      </c>
      <c r="D1656" s="167" t="s">
        <v>12398</v>
      </c>
      <c r="E1656" s="168" t="s">
        <v>14144</v>
      </c>
    </row>
    <row r="1657" spans="1:5" x14ac:dyDescent="0.2">
      <c r="A1657" s="167">
        <v>1923</v>
      </c>
      <c r="B1657" s="167" t="s">
        <v>1614</v>
      </c>
      <c r="C1657" s="167" t="s">
        <v>10</v>
      </c>
      <c r="D1657" s="167" t="s">
        <v>12398</v>
      </c>
      <c r="E1657" s="168" t="s">
        <v>14145</v>
      </c>
    </row>
    <row r="1658" spans="1:5" x14ac:dyDescent="0.2">
      <c r="A1658" s="167">
        <v>1929</v>
      </c>
      <c r="B1658" s="167" t="s">
        <v>1615</v>
      </c>
      <c r="C1658" s="167" t="s">
        <v>10</v>
      </c>
      <c r="D1658" s="167" t="s">
        <v>12398</v>
      </c>
      <c r="E1658" s="168" t="s">
        <v>14146</v>
      </c>
    </row>
    <row r="1659" spans="1:5" x14ac:dyDescent="0.2">
      <c r="A1659" s="167">
        <v>1930</v>
      </c>
      <c r="B1659" s="167" t="s">
        <v>1616</v>
      </c>
      <c r="C1659" s="167" t="s">
        <v>10</v>
      </c>
      <c r="D1659" s="167" t="s">
        <v>12398</v>
      </c>
      <c r="E1659" s="168" t="s">
        <v>13054</v>
      </c>
    </row>
    <row r="1660" spans="1:5" x14ac:dyDescent="0.2">
      <c r="A1660" s="167">
        <v>1924</v>
      </c>
      <c r="B1660" s="167" t="s">
        <v>1617</v>
      </c>
      <c r="C1660" s="167" t="s">
        <v>10</v>
      </c>
      <c r="D1660" s="167" t="s">
        <v>12398</v>
      </c>
      <c r="E1660" s="168" t="s">
        <v>14147</v>
      </c>
    </row>
    <row r="1661" spans="1:5" x14ac:dyDescent="0.2">
      <c r="A1661" s="167">
        <v>1922</v>
      </c>
      <c r="B1661" s="167" t="s">
        <v>1618</v>
      </c>
      <c r="C1661" s="167" t="s">
        <v>10</v>
      </c>
      <c r="D1661" s="167" t="s">
        <v>12398</v>
      </c>
      <c r="E1661" s="168" t="s">
        <v>14148</v>
      </c>
    </row>
    <row r="1662" spans="1:5" x14ac:dyDescent="0.2">
      <c r="A1662" s="167">
        <v>1953</v>
      </c>
      <c r="B1662" s="167" t="s">
        <v>1619</v>
      </c>
      <c r="C1662" s="167" t="s">
        <v>10</v>
      </c>
      <c r="D1662" s="167" t="s">
        <v>12398</v>
      </c>
      <c r="E1662" s="168" t="s">
        <v>14149</v>
      </c>
    </row>
    <row r="1663" spans="1:5" x14ac:dyDescent="0.2">
      <c r="A1663" s="167">
        <v>1962</v>
      </c>
      <c r="B1663" s="167" t="s">
        <v>1620</v>
      </c>
      <c r="C1663" s="167" t="s">
        <v>10</v>
      </c>
      <c r="D1663" s="167" t="s">
        <v>12398</v>
      </c>
      <c r="E1663" s="168" t="s">
        <v>14150</v>
      </c>
    </row>
    <row r="1664" spans="1:5" x14ac:dyDescent="0.2">
      <c r="A1664" s="167">
        <v>1955</v>
      </c>
      <c r="B1664" s="167" t="s">
        <v>1621</v>
      </c>
      <c r="C1664" s="167" t="s">
        <v>10</v>
      </c>
      <c r="D1664" s="167" t="s">
        <v>12398</v>
      </c>
      <c r="E1664" s="168" t="s">
        <v>14151</v>
      </c>
    </row>
    <row r="1665" spans="1:5" x14ac:dyDescent="0.2">
      <c r="A1665" s="167">
        <v>1956</v>
      </c>
      <c r="B1665" s="167" t="s">
        <v>1622</v>
      </c>
      <c r="C1665" s="167" t="s">
        <v>10</v>
      </c>
      <c r="D1665" s="167" t="s">
        <v>12398</v>
      </c>
      <c r="E1665" s="168" t="s">
        <v>12888</v>
      </c>
    </row>
    <row r="1666" spans="1:5" x14ac:dyDescent="0.2">
      <c r="A1666" s="167">
        <v>1957</v>
      </c>
      <c r="B1666" s="167" t="s">
        <v>1623</v>
      </c>
      <c r="C1666" s="167" t="s">
        <v>10</v>
      </c>
      <c r="D1666" s="167" t="s">
        <v>12398</v>
      </c>
      <c r="E1666" s="168" t="s">
        <v>12647</v>
      </c>
    </row>
    <row r="1667" spans="1:5" x14ac:dyDescent="0.2">
      <c r="A1667" s="167">
        <v>1958</v>
      </c>
      <c r="B1667" s="167" t="s">
        <v>1624</v>
      </c>
      <c r="C1667" s="167" t="s">
        <v>10</v>
      </c>
      <c r="D1667" s="167" t="s">
        <v>12398</v>
      </c>
      <c r="E1667" s="168" t="s">
        <v>12636</v>
      </c>
    </row>
    <row r="1668" spans="1:5" x14ac:dyDescent="0.2">
      <c r="A1668" s="167">
        <v>1959</v>
      </c>
      <c r="B1668" s="167" t="s">
        <v>1625</v>
      </c>
      <c r="C1668" s="167" t="s">
        <v>10</v>
      </c>
      <c r="D1668" s="167" t="s">
        <v>12398</v>
      </c>
      <c r="E1668" s="168" t="s">
        <v>14119</v>
      </c>
    </row>
    <row r="1669" spans="1:5" x14ac:dyDescent="0.2">
      <c r="A1669" s="167">
        <v>1925</v>
      </c>
      <c r="B1669" s="167" t="s">
        <v>1626</v>
      </c>
      <c r="C1669" s="167" t="s">
        <v>10</v>
      </c>
      <c r="D1669" s="167" t="s">
        <v>12398</v>
      </c>
      <c r="E1669" s="168" t="s">
        <v>14152</v>
      </c>
    </row>
    <row r="1670" spans="1:5" x14ac:dyDescent="0.2">
      <c r="A1670" s="167">
        <v>1960</v>
      </c>
      <c r="B1670" s="167" t="s">
        <v>1627</v>
      </c>
      <c r="C1670" s="167" t="s">
        <v>10</v>
      </c>
      <c r="D1670" s="167" t="s">
        <v>12398</v>
      </c>
      <c r="E1670" s="168" t="s">
        <v>14153</v>
      </c>
    </row>
    <row r="1671" spans="1:5" x14ac:dyDescent="0.2">
      <c r="A1671" s="167">
        <v>1961</v>
      </c>
      <c r="B1671" s="167" t="s">
        <v>1628</v>
      </c>
      <c r="C1671" s="167" t="s">
        <v>10</v>
      </c>
      <c r="D1671" s="167" t="s">
        <v>12398</v>
      </c>
      <c r="E1671" s="168" t="s">
        <v>14154</v>
      </c>
    </row>
    <row r="1672" spans="1:5" x14ac:dyDescent="0.2">
      <c r="A1672" s="167">
        <v>38426</v>
      </c>
      <c r="B1672" s="167" t="s">
        <v>14155</v>
      </c>
      <c r="C1672" s="167" t="s">
        <v>10</v>
      </c>
      <c r="D1672" s="167" t="s">
        <v>12398</v>
      </c>
      <c r="E1672" s="168" t="s">
        <v>14156</v>
      </c>
    </row>
    <row r="1673" spans="1:5" x14ac:dyDescent="0.2">
      <c r="A1673" s="167">
        <v>38423</v>
      </c>
      <c r="B1673" s="167" t="s">
        <v>14157</v>
      </c>
      <c r="C1673" s="167" t="s">
        <v>10</v>
      </c>
      <c r="D1673" s="167" t="s">
        <v>12398</v>
      </c>
      <c r="E1673" s="168" t="s">
        <v>14158</v>
      </c>
    </row>
    <row r="1674" spans="1:5" x14ac:dyDescent="0.2">
      <c r="A1674" s="167">
        <v>38421</v>
      </c>
      <c r="B1674" s="167" t="s">
        <v>14159</v>
      </c>
      <c r="C1674" s="167" t="s">
        <v>10</v>
      </c>
      <c r="D1674" s="167" t="s">
        <v>12398</v>
      </c>
      <c r="E1674" s="168" t="s">
        <v>14160</v>
      </c>
    </row>
    <row r="1675" spans="1:5" x14ac:dyDescent="0.2">
      <c r="A1675" s="167">
        <v>38422</v>
      </c>
      <c r="B1675" s="167" t="s">
        <v>14161</v>
      </c>
      <c r="C1675" s="167" t="s">
        <v>10</v>
      </c>
      <c r="D1675" s="167" t="s">
        <v>12398</v>
      </c>
      <c r="E1675" s="168" t="s">
        <v>14162</v>
      </c>
    </row>
    <row r="1676" spans="1:5" x14ac:dyDescent="0.2">
      <c r="A1676" s="167">
        <v>39866</v>
      </c>
      <c r="B1676" s="167" t="s">
        <v>1633</v>
      </c>
      <c r="C1676" s="167" t="s">
        <v>10</v>
      </c>
      <c r="D1676" s="167" t="s">
        <v>12427</v>
      </c>
      <c r="E1676" s="168" t="s">
        <v>14163</v>
      </c>
    </row>
    <row r="1677" spans="1:5" x14ac:dyDescent="0.2">
      <c r="A1677" s="167">
        <v>39867</v>
      </c>
      <c r="B1677" s="167" t="s">
        <v>1634</v>
      </c>
      <c r="C1677" s="167" t="s">
        <v>10</v>
      </c>
      <c r="D1677" s="167" t="s">
        <v>12427</v>
      </c>
      <c r="E1677" s="168" t="s">
        <v>14164</v>
      </c>
    </row>
    <row r="1678" spans="1:5" x14ac:dyDescent="0.2">
      <c r="A1678" s="167">
        <v>39868</v>
      </c>
      <c r="B1678" s="167" t="s">
        <v>1635</v>
      </c>
      <c r="C1678" s="167" t="s">
        <v>10</v>
      </c>
      <c r="D1678" s="167" t="s">
        <v>12427</v>
      </c>
      <c r="E1678" s="168" t="s">
        <v>12876</v>
      </c>
    </row>
    <row r="1679" spans="1:5" x14ac:dyDescent="0.2">
      <c r="A1679" s="167">
        <v>37999</v>
      </c>
      <c r="B1679" s="167" t="s">
        <v>1636</v>
      </c>
      <c r="C1679" s="167" t="s">
        <v>10</v>
      </c>
      <c r="D1679" s="167" t="s">
        <v>12398</v>
      </c>
      <c r="E1679" s="168" t="s">
        <v>14165</v>
      </c>
    </row>
    <row r="1680" spans="1:5" x14ac:dyDescent="0.2">
      <c r="A1680" s="167">
        <v>38000</v>
      </c>
      <c r="B1680" s="167" t="s">
        <v>1637</v>
      </c>
      <c r="C1680" s="167" t="s">
        <v>10</v>
      </c>
      <c r="D1680" s="167" t="s">
        <v>12398</v>
      </c>
      <c r="E1680" s="168" t="s">
        <v>13257</v>
      </c>
    </row>
    <row r="1681" spans="1:5" x14ac:dyDescent="0.2">
      <c r="A1681" s="167">
        <v>38129</v>
      </c>
      <c r="B1681" s="167" t="s">
        <v>1638</v>
      </c>
      <c r="C1681" s="167" t="s">
        <v>10</v>
      </c>
      <c r="D1681" s="167" t="s">
        <v>12398</v>
      </c>
      <c r="E1681" s="168" t="s">
        <v>12884</v>
      </c>
    </row>
    <row r="1682" spans="1:5" x14ac:dyDescent="0.2">
      <c r="A1682" s="167">
        <v>38025</v>
      </c>
      <c r="B1682" s="167" t="s">
        <v>1639</v>
      </c>
      <c r="C1682" s="167" t="s">
        <v>10</v>
      </c>
      <c r="D1682" s="167" t="s">
        <v>12398</v>
      </c>
      <c r="E1682" s="168" t="s">
        <v>14166</v>
      </c>
    </row>
    <row r="1683" spans="1:5" x14ac:dyDescent="0.2">
      <c r="A1683" s="167">
        <v>38026</v>
      </c>
      <c r="B1683" s="167" t="s">
        <v>1640</v>
      </c>
      <c r="C1683" s="167" t="s">
        <v>10</v>
      </c>
      <c r="D1683" s="167" t="s">
        <v>12398</v>
      </c>
      <c r="E1683" s="168" t="s">
        <v>14167</v>
      </c>
    </row>
    <row r="1684" spans="1:5" x14ac:dyDescent="0.2">
      <c r="A1684" s="167">
        <v>1858</v>
      </c>
      <c r="B1684" s="167" t="s">
        <v>1641</v>
      </c>
      <c r="C1684" s="167" t="s">
        <v>10</v>
      </c>
      <c r="D1684" s="167" t="s">
        <v>12427</v>
      </c>
      <c r="E1684" s="168" t="s">
        <v>14168</v>
      </c>
    </row>
    <row r="1685" spans="1:5" x14ac:dyDescent="0.2">
      <c r="A1685" s="167">
        <v>1844</v>
      </c>
      <c r="B1685" s="167" t="s">
        <v>1642</v>
      </c>
      <c r="C1685" s="167" t="s">
        <v>10</v>
      </c>
      <c r="D1685" s="167" t="s">
        <v>12427</v>
      </c>
      <c r="E1685" s="168" t="s">
        <v>14169</v>
      </c>
    </row>
    <row r="1686" spans="1:5" x14ac:dyDescent="0.2">
      <c r="A1686" s="167">
        <v>1863</v>
      </c>
      <c r="B1686" s="167" t="s">
        <v>1643</v>
      </c>
      <c r="C1686" s="167" t="s">
        <v>10</v>
      </c>
      <c r="D1686" s="167" t="s">
        <v>12427</v>
      </c>
      <c r="E1686" s="168" t="s">
        <v>14170</v>
      </c>
    </row>
    <row r="1687" spans="1:5" x14ac:dyDescent="0.2">
      <c r="A1687" s="167">
        <v>1865</v>
      </c>
      <c r="B1687" s="167" t="s">
        <v>1644</v>
      </c>
      <c r="C1687" s="167" t="s">
        <v>10</v>
      </c>
      <c r="D1687" s="167" t="s">
        <v>12427</v>
      </c>
      <c r="E1687" s="168" t="s">
        <v>14171</v>
      </c>
    </row>
    <row r="1688" spans="1:5" x14ac:dyDescent="0.2">
      <c r="A1688" s="167">
        <v>36355</v>
      </c>
      <c r="B1688" s="167" t="s">
        <v>1645</v>
      </c>
      <c r="C1688" s="167" t="s">
        <v>10</v>
      </c>
      <c r="D1688" s="167" t="s">
        <v>12398</v>
      </c>
      <c r="E1688" s="168" t="s">
        <v>14172</v>
      </c>
    </row>
    <row r="1689" spans="1:5" x14ac:dyDescent="0.2">
      <c r="A1689" s="167">
        <v>36356</v>
      </c>
      <c r="B1689" s="167" t="s">
        <v>1646</v>
      </c>
      <c r="C1689" s="167" t="s">
        <v>10</v>
      </c>
      <c r="D1689" s="167" t="s">
        <v>12398</v>
      </c>
      <c r="E1689" s="168" t="s">
        <v>14173</v>
      </c>
    </row>
    <row r="1690" spans="1:5" x14ac:dyDescent="0.2">
      <c r="A1690" s="167">
        <v>1932</v>
      </c>
      <c r="B1690" s="167" t="s">
        <v>1647</v>
      </c>
      <c r="C1690" s="167" t="s">
        <v>10</v>
      </c>
      <c r="D1690" s="167" t="s">
        <v>12398</v>
      </c>
      <c r="E1690" s="168" t="s">
        <v>14174</v>
      </c>
    </row>
    <row r="1691" spans="1:5" x14ac:dyDescent="0.2">
      <c r="A1691" s="167">
        <v>1933</v>
      </c>
      <c r="B1691" s="167" t="s">
        <v>1648</v>
      </c>
      <c r="C1691" s="167" t="s">
        <v>10</v>
      </c>
      <c r="D1691" s="167" t="s">
        <v>12398</v>
      </c>
      <c r="E1691" s="168" t="s">
        <v>12707</v>
      </c>
    </row>
    <row r="1692" spans="1:5" x14ac:dyDescent="0.2">
      <c r="A1692" s="167">
        <v>1951</v>
      </c>
      <c r="B1692" s="167" t="s">
        <v>1649</v>
      </c>
      <c r="C1692" s="167" t="s">
        <v>10</v>
      </c>
      <c r="D1692" s="167" t="s">
        <v>12398</v>
      </c>
      <c r="E1692" s="168" t="s">
        <v>14175</v>
      </c>
    </row>
    <row r="1693" spans="1:5" x14ac:dyDescent="0.2">
      <c r="A1693" s="167">
        <v>1966</v>
      </c>
      <c r="B1693" s="167" t="s">
        <v>1650</v>
      </c>
      <c r="C1693" s="167" t="s">
        <v>10</v>
      </c>
      <c r="D1693" s="167" t="s">
        <v>12398</v>
      </c>
      <c r="E1693" s="168" t="s">
        <v>14176</v>
      </c>
    </row>
    <row r="1694" spans="1:5" x14ac:dyDescent="0.2">
      <c r="A1694" s="167">
        <v>1952</v>
      </c>
      <c r="B1694" s="167" t="s">
        <v>1651</v>
      </c>
      <c r="C1694" s="167" t="s">
        <v>10</v>
      </c>
      <c r="D1694" s="167" t="s">
        <v>12398</v>
      </c>
      <c r="E1694" s="168" t="s">
        <v>14177</v>
      </c>
    </row>
    <row r="1695" spans="1:5" x14ac:dyDescent="0.2">
      <c r="A1695" s="167">
        <v>20104</v>
      </c>
      <c r="B1695" s="167" t="s">
        <v>1652</v>
      </c>
      <c r="C1695" s="167" t="s">
        <v>10</v>
      </c>
      <c r="D1695" s="167" t="s">
        <v>12398</v>
      </c>
      <c r="E1695" s="168" t="s">
        <v>14178</v>
      </c>
    </row>
    <row r="1696" spans="1:5" x14ac:dyDescent="0.2">
      <c r="A1696" s="167">
        <v>20105</v>
      </c>
      <c r="B1696" s="167" t="s">
        <v>1653</v>
      </c>
      <c r="C1696" s="167" t="s">
        <v>10</v>
      </c>
      <c r="D1696" s="167" t="s">
        <v>12398</v>
      </c>
      <c r="E1696" s="168" t="s">
        <v>14179</v>
      </c>
    </row>
    <row r="1697" spans="1:5" x14ac:dyDescent="0.2">
      <c r="A1697" s="167">
        <v>1965</v>
      </c>
      <c r="B1697" s="167" t="s">
        <v>1654</v>
      </c>
      <c r="C1697" s="167" t="s">
        <v>10</v>
      </c>
      <c r="D1697" s="167" t="s">
        <v>12398</v>
      </c>
      <c r="E1697" s="168" t="s">
        <v>14180</v>
      </c>
    </row>
    <row r="1698" spans="1:5" x14ac:dyDescent="0.2">
      <c r="A1698" s="167">
        <v>10765</v>
      </c>
      <c r="B1698" s="167" t="s">
        <v>1655</v>
      </c>
      <c r="C1698" s="167" t="s">
        <v>10</v>
      </c>
      <c r="D1698" s="167" t="s">
        <v>12398</v>
      </c>
      <c r="E1698" s="168" t="s">
        <v>12589</v>
      </c>
    </row>
    <row r="1699" spans="1:5" x14ac:dyDescent="0.2">
      <c r="A1699" s="167">
        <v>10767</v>
      </c>
      <c r="B1699" s="167" t="s">
        <v>1656</v>
      </c>
      <c r="C1699" s="167" t="s">
        <v>10</v>
      </c>
      <c r="D1699" s="167" t="s">
        <v>12398</v>
      </c>
      <c r="E1699" s="168" t="s">
        <v>13269</v>
      </c>
    </row>
    <row r="1700" spans="1:5" x14ac:dyDescent="0.2">
      <c r="A1700" s="167">
        <v>1970</v>
      </c>
      <c r="B1700" s="167" t="s">
        <v>1657</v>
      </c>
      <c r="C1700" s="167" t="s">
        <v>10</v>
      </c>
      <c r="D1700" s="167" t="s">
        <v>12398</v>
      </c>
      <c r="E1700" s="168" t="s">
        <v>14181</v>
      </c>
    </row>
    <row r="1701" spans="1:5" x14ac:dyDescent="0.2">
      <c r="A1701" s="167">
        <v>1967</v>
      </c>
      <c r="B1701" s="167" t="s">
        <v>1658</v>
      </c>
      <c r="C1701" s="167" t="s">
        <v>10</v>
      </c>
      <c r="D1701" s="167" t="s">
        <v>12398</v>
      </c>
      <c r="E1701" s="168" t="s">
        <v>12585</v>
      </c>
    </row>
    <row r="1702" spans="1:5" x14ac:dyDescent="0.2">
      <c r="A1702" s="167">
        <v>1968</v>
      </c>
      <c r="B1702" s="167" t="s">
        <v>1659</v>
      </c>
      <c r="C1702" s="167" t="s">
        <v>10</v>
      </c>
      <c r="D1702" s="167" t="s">
        <v>12398</v>
      </c>
      <c r="E1702" s="168" t="s">
        <v>14182</v>
      </c>
    </row>
    <row r="1703" spans="1:5" x14ac:dyDescent="0.2">
      <c r="A1703" s="167">
        <v>1969</v>
      </c>
      <c r="B1703" s="167" t="s">
        <v>1660</v>
      </c>
      <c r="C1703" s="167" t="s">
        <v>10</v>
      </c>
      <c r="D1703" s="167" t="s">
        <v>12398</v>
      </c>
      <c r="E1703" s="168" t="s">
        <v>14183</v>
      </c>
    </row>
    <row r="1704" spans="1:5" x14ac:dyDescent="0.2">
      <c r="A1704" s="167">
        <v>1839</v>
      </c>
      <c r="B1704" s="167" t="s">
        <v>1661</v>
      </c>
      <c r="C1704" s="167" t="s">
        <v>10</v>
      </c>
      <c r="D1704" s="167" t="s">
        <v>12427</v>
      </c>
      <c r="E1704" s="168" t="s">
        <v>14184</v>
      </c>
    </row>
    <row r="1705" spans="1:5" x14ac:dyDescent="0.2">
      <c r="A1705" s="167">
        <v>1835</v>
      </c>
      <c r="B1705" s="167" t="s">
        <v>1662</v>
      </c>
      <c r="C1705" s="167" t="s">
        <v>10</v>
      </c>
      <c r="D1705" s="167" t="s">
        <v>12427</v>
      </c>
      <c r="E1705" s="168" t="s">
        <v>14185</v>
      </c>
    </row>
    <row r="1706" spans="1:5" x14ac:dyDescent="0.2">
      <c r="A1706" s="167">
        <v>1823</v>
      </c>
      <c r="B1706" s="167" t="s">
        <v>1663</v>
      </c>
      <c r="C1706" s="167" t="s">
        <v>10</v>
      </c>
      <c r="D1706" s="167" t="s">
        <v>12427</v>
      </c>
      <c r="E1706" s="168" t="s">
        <v>14186</v>
      </c>
    </row>
    <row r="1707" spans="1:5" x14ac:dyDescent="0.2">
      <c r="A1707" s="167">
        <v>1827</v>
      </c>
      <c r="B1707" s="167" t="s">
        <v>1664</v>
      </c>
      <c r="C1707" s="167" t="s">
        <v>10</v>
      </c>
      <c r="D1707" s="167" t="s">
        <v>12427</v>
      </c>
      <c r="E1707" s="168" t="s">
        <v>14187</v>
      </c>
    </row>
    <row r="1708" spans="1:5" x14ac:dyDescent="0.2">
      <c r="A1708" s="167">
        <v>1831</v>
      </c>
      <c r="B1708" s="167" t="s">
        <v>1665</v>
      </c>
      <c r="C1708" s="167" t="s">
        <v>10</v>
      </c>
      <c r="D1708" s="167" t="s">
        <v>12427</v>
      </c>
      <c r="E1708" s="168" t="s">
        <v>14188</v>
      </c>
    </row>
    <row r="1709" spans="1:5" x14ac:dyDescent="0.2">
      <c r="A1709" s="167">
        <v>1825</v>
      </c>
      <c r="B1709" s="167" t="s">
        <v>1666</v>
      </c>
      <c r="C1709" s="167" t="s">
        <v>10</v>
      </c>
      <c r="D1709" s="167" t="s">
        <v>12427</v>
      </c>
      <c r="E1709" s="168" t="s">
        <v>14189</v>
      </c>
    </row>
    <row r="1710" spans="1:5" x14ac:dyDescent="0.2">
      <c r="A1710" s="167">
        <v>1828</v>
      </c>
      <c r="B1710" s="167" t="s">
        <v>1667</v>
      </c>
      <c r="C1710" s="167" t="s">
        <v>10</v>
      </c>
      <c r="D1710" s="167" t="s">
        <v>12427</v>
      </c>
      <c r="E1710" s="168" t="s">
        <v>14190</v>
      </c>
    </row>
    <row r="1711" spans="1:5" x14ac:dyDescent="0.2">
      <c r="A1711" s="167">
        <v>1845</v>
      </c>
      <c r="B1711" s="167" t="s">
        <v>1668</v>
      </c>
      <c r="C1711" s="167" t="s">
        <v>10</v>
      </c>
      <c r="D1711" s="167" t="s">
        <v>12427</v>
      </c>
      <c r="E1711" s="168" t="s">
        <v>14191</v>
      </c>
    </row>
    <row r="1712" spans="1:5" x14ac:dyDescent="0.2">
      <c r="A1712" s="167">
        <v>1824</v>
      </c>
      <c r="B1712" s="167" t="s">
        <v>1669</v>
      </c>
      <c r="C1712" s="167" t="s">
        <v>10</v>
      </c>
      <c r="D1712" s="167" t="s">
        <v>12427</v>
      </c>
      <c r="E1712" s="168" t="s">
        <v>14192</v>
      </c>
    </row>
    <row r="1713" spans="1:5" x14ac:dyDescent="0.2">
      <c r="A1713" s="167">
        <v>1941</v>
      </c>
      <c r="B1713" s="167" t="s">
        <v>1670</v>
      </c>
      <c r="C1713" s="167" t="s">
        <v>10</v>
      </c>
      <c r="D1713" s="167" t="s">
        <v>12398</v>
      </c>
      <c r="E1713" s="168" t="s">
        <v>14193</v>
      </c>
    </row>
    <row r="1714" spans="1:5" x14ac:dyDescent="0.2">
      <c r="A1714" s="167">
        <v>1940</v>
      </c>
      <c r="B1714" s="167" t="s">
        <v>1671</v>
      </c>
      <c r="C1714" s="167" t="s">
        <v>10</v>
      </c>
      <c r="D1714" s="167" t="s">
        <v>12398</v>
      </c>
      <c r="E1714" s="168" t="s">
        <v>14194</v>
      </c>
    </row>
    <row r="1715" spans="1:5" x14ac:dyDescent="0.2">
      <c r="A1715" s="167">
        <v>1937</v>
      </c>
      <c r="B1715" s="167" t="s">
        <v>1672</v>
      </c>
      <c r="C1715" s="167" t="s">
        <v>10</v>
      </c>
      <c r="D1715" s="167" t="s">
        <v>12398</v>
      </c>
      <c r="E1715" s="168" t="s">
        <v>12518</v>
      </c>
    </row>
    <row r="1716" spans="1:5" x14ac:dyDescent="0.2">
      <c r="A1716" s="167">
        <v>1939</v>
      </c>
      <c r="B1716" s="167" t="s">
        <v>1673</v>
      </c>
      <c r="C1716" s="167" t="s">
        <v>10</v>
      </c>
      <c r="D1716" s="167" t="s">
        <v>12398</v>
      </c>
      <c r="E1716" s="168" t="s">
        <v>13921</v>
      </c>
    </row>
    <row r="1717" spans="1:5" x14ac:dyDescent="0.2">
      <c r="A1717" s="167">
        <v>1942</v>
      </c>
      <c r="B1717" s="167" t="s">
        <v>1674</v>
      </c>
      <c r="C1717" s="167" t="s">
        <v>10</v>
      </c>
      <c r="D1717" s="167" t="s">
        <v>12398</v>
      </c>
      <c r="E1717" s="168" t="s">
        <v>14195</v>
      </c>
    </row>
    <row r="1718" spans="1:5" x14ac:dyDescent="0.2">
      <c r="A1718" s="167">
        <v>1938</v>
      </c>
      <c r="B1718" s="167" t="s">
        <v>1675</v>
      </c>
      <c r="C1718" s="167" t="s">
        <v>10</v>
      </c>
      <c r="D1718" s="167" t="s">
        <v>12398</v>
      </c>
      <c r="E1718" s="168" t="s">
        <v>13419</v>
      </c>
    </row>
    <row r="1719" spans="1:5" x14ac:dyDescent="0.2">
      <c r="A1719" s="167">
        <v>42692</v>
      </c>
      <c r="B1719" s="167" t="s">
        <v>1676</v>
      </c>
      <c r="C1719" s="167" t="s">
        <v>10</v>
      </c>
      <c r="D1719" s="167" t="s">
        <v>12427</v>
      </c>
      <c r="E1719" s="168" t="s">
        <v>14196</v>
      </c>
    </row>
    <row r="1720" spans="1:5" x14ac:dyDescent="0.2">
      <c r="A1720" s="167">
        <v>42693</v>
      </c>
      <c r="B1720" s="167" t="s">
        <v>1677</v>
      </c>
      <c r="C1720" s="167" t="s">
        <v>10</v>
      </c>
      <c r="D1720" s="167" t="s">
        <v>12427</v>
      </c>
      <c r="E1720" s="168" t="s">
        <v>14197</v>
      </c>
    </row>
    <row r="1721" spans="1:5" x14ac:dyDescent="0.2">
      <c r="A1721" s="167">
        <v>42695</v>
      </c>
      <c r="B1721" s="167" t="s">
        <v>1678</v>
      </c>
      <c r="C1721" s="167" t="s">
        <v>10</v>
      </c>
      <c r="D1721" s="167" t="s">
        <v>12427</v>
      </c>
      <c r="E1721" s="168" t="s">
        <v>14198</v>
      </c>
    </row>
    <row r="1722" spans="1:5" x14ac:dyDescent="0.2">
      <c r="A1722" s="167">
        <v>42694</v>
      </c>
      <c r="B1722" s="167" t="s">
        <v>1679</v>
      </c>
      <c r="C1722" s="167" t="s">
        <v>10</v>
      </c>
      <c r="D1722" s="167" t="s">
        <v>12427</v>
      </c>
      <c r="E1722" s="168" t="s">
        <v>14199</v>
      </c>
    </row>
    <row r="1723" spans="1:5" x14ac:dyDescent="0.2">
      <c r="A1723" s="167">
        <v>20097</v>
      </c>
      <c r="B1723" s="167" t="s">
        <v>14200</v>
      </c>
      <c r="C1723" s="167" t="s">
        <v>10</v>
      </c>
      <c r="D1723" s="167" t="s">
        <v>12398</v>
      </c>
      <c r="E1723" s="168" t="s">
        <v>14201</v>
      </c>
    </row>
    <row r="1724" spans="1:5" x14ac:dyDescent="0.2">
      <c r="A1724" s="167">
        <v>20098</v>
      </c>
      <c r="B1724" s="167" t="s">
        <v>14202</v>
      </c>
      <c r="C1724" s="167" t="s">
        <v>10</v>
      </c>
      <c r="D1724" s="167" t="s">
        <v>12398</v>
      </c>
      <c r="E1724" s="168" t="s">
        <v>14203</v>
      </c>
    </row>
    <row r="1725" spans="1:5" x14ac:dyDescent="0.2">
      <c r="A1725" s="167">
        <v>20096</v>
      </c>
      <c r="B1725" s="167" t="s">
        <v>14204</v>
      </c>
      <c r="C1725" s="167" t="s">
        <v>10</v>
      </c>
      <c r="D1725" s="167" t="s">
        <v>12398</v>
      </c>
      <c r="E1725" s="168" t="s">
        <v>12942</v>
      </c>
    </row>
    <row r="1726" spans="1:5" x14ac:dyDescent="0.2">
      <c r="A1726" s="167">
        <v>1964</v>
      </c>
      <c r="B1726" s="167" t="s">
        <v>1683</v>
      </c>
      <c r="C1726" s="167" t="s">
        <v>10</v>
      </c>
      <c r="D1726" s="167" t="s">
        <v>12398</v>
      </c>
      <c r="E1726" s="168" t="s">
        <v>14205</v>
      </c>
    </row>
    <row r="1727" spans="1:5" x14ac:dyDescent="0.2">
      <c r="A1727" s="167">
        <v>1880</v>
      </c>
      <c r="B1727" s="167" t="s">
        <v>1684</v>
      </c>
      <c r="C1727" s="167" t="s">
        <v>10</v>
      </c>
      <c r="D1727" s="167" t="s">
        <v>12398</v>
      </c>
      <c r="E1727" s="168" t="s">
        <v>14206</v>
      </c>
    </row>
    <row r="1728" spans="1:5" x14ac:dyDescent="0.2">
      <c r="A1728" s="167">
        <v>39274</v>
      </c>
      <c r="B1728" s="167" t="s">
        <v>1685</v>
      </c>
      <c r="C1728" s="167" t="s">
        <v>10</v>
      </c>
      <c r="D1728" s="167" t="s">
        <v>12398</v>
      </c>
      <c r="E1728" s="168" t="s">
        <v>12501</v>
      </c>
    </row>
    <row r="1729" spans="1:5" x14ac:dyDescent="0.2">
      <c r="A1729" s="167">
        <v>2628</v>
      </c>
      <c r="B1729" s="167" t="s">
        <v>1686</v>
      </c>
      <c r="C1729" s="167" t="s">
        <v>10</v>
      </c>
      <c r="D1729" s="167" t="s">
        <v>12427</v>
      </c>
      <c r="E1729" s="168" t="s">
        <v>14207</v>
      </c>
    </row>
    <row r="1730" spans="1:5" x14ac:dyDescent="0.2">
      <c r="A1730" s="167">
        <v>2622</v>
      </c>
      <c r="B1730" s="167" t="s">
        <v>1687</v>
      </c>
      <c r="C1730" s="167" t="s">
        <v>10</v>
      </c>
      <c r="D1730" s="167" t="s">
        <v>12427</v>
      </c>
      <c r="E1730" s="168" t="s">
        <v>12920</v>
      </c>
    </row>
    <row r="1731" spans="1:5" x14ac:dyDescent="0.2">
      <c r="A1731" s="167">
        <v>2623</v>
      </c>
      <c r="B1731" s="167" t="s">
        <v>1688</v>
      </c>
      <c r="C1731" s="167" t="s">
        <v>10</v>
      </c>
      <c r="D1731" s="167" t="s">
        <v>12427</v>
      </c>
      <c r="E1731" s="168" t="s">
        <v>14208</v>
      </c>
    </row>
    <row r="1732" spans="1:5" x14ac:dyDescent="0.2">
      <c r="A1732" s="167">
        <v>2624</v>
      </c>
      <c r="B1732" s="167" t="s">
        <v>1689</v>
      </c>
      <c r="C1732" s="167" t="s">
        <v>10</v>
      </c>
      <c r="D1732" s="167" t="s">
        <v>12427</v>
      </c>
      <c r="E1732" s="168" t="s">
        <v>14209</v>
      </c>
    </row>
    <row r="1733" spans="1:5" x14ac:dyDescent="0.2">
      <c r="A1733" s="167">
        <v>2625</v>
      </c>
      <c r="B1733" s="167" t="s">
        <v>1690</v>
      </c>
      <c r="C1733" s="167" t="s">
        <v>10</v>
      </c>
      <c r="D1733" s="167" t="s">
        <v>12427</v>
      </c>
      <c r="E1733" s="168" t="s">
        <v>14210</v>
      </c>
    </row>
    <row r="1734" spans="1:5" x14ac:dyDescent="0.2">
      <c r="A1734" s="167">
        <v>2626</v>
      </c>
      <c r="B1734" s="167" t="s">
        <v>1691</v>
      </c>
      <c r="C1734" s="167" t="s">
        <v>10</v>
      </c>
      <c r="D1734" s="167" t="s">
        <v>12427</v>
      </c>
      <c r="E1734" s="168" t="s">
        <v>14211</v>
      </c>
    </row>
    <row r="1735" spans="1:5" x14ac:dyDescent="0.2">
      <c r="A1735" s="167">
        <v>2630</v>
      </c>
      <c r="B1735" s="167" t="s">
        <v>1692</v>
      </c>
      <c r="C1735" s="167" t="s">
        <v>10</v>
      </c>
      <c r="D1735" s="167" t="s">
        <v>12427</v>
      </c>
      <c r="E1735" s="168" t="s">
        <v>14212</v>
      </c>
    </row>
    <row r="1736" spans="1:5" x14ac:dyDescent="0.2">
      <c r="A1736" s="167">
        <v>2627</v>
      </c>
      <c r="B1736" s="167" t="s">
        <v>1693</v>
      </c>
      <c r="C1736" s="167" t="s">
        <v>10</v>
      </c>
      <c r="D1736" s="167" t="s">
        <v>12427</v>
      </c>
      <c r="E1736" s="168" t="s">
        <v>14213</v>
      </c>
    </row>
    <row r="1737" spans="1:5" x14ac:dyDescent="0.2">
      <c r="A1737" s="167">
        <v>2629</v>
      </c>
      <c r="B1737" s="167" t="s">
        <v>1694</v>
      </c>
      <c r="C1737" s="167" t="s">
        <v>10</v>
      </c>
      <c r="D1737" s="167" t="s">
        <v>12427</v>
      </c>
      <c r="E1737" s="168" t="s">
        <v>14214</v>
      </c>
    </row>
    <row r="1738" spans="1:5" x14ac:dyDescent="0.2">
      <c r="A1738" s="167">
        <v>12033</v>
      </c>
      <c r="B1738" s="167" t="s">
        <v>1695</v>
      </c>
      <c r="C1738" s="167" t="s">
        <v>10</v>
      </c>
      <c r="D1738" s="167" t="s">
        <v>12398</v>
      </c>
      <c r="E1738" s="168" t="s">
        <v>13854</v>
      </c>
    </row>
    <row r="1739" spans="1:5" x14ac:dyDescent="0.2">
      <c r="A1739" s="167">
        <v>40408</v>
      </c>
      <c r="B1739" s="167" t="s">
        <v>1696</v>
      </c>
      <c r="C1739" s="167" t="s">
        <v>10</v>
      </c>
      <c r="D1739" s="167" t="s">
        <v>12398</v>
      </c>
      <c r="E1739" s="168" t="s">
        <v>12554</v>
      </c>
    </row>
    <row r="1740" spans="1:5" x14ac:dyDescent="0.2">
      <c r="A1740" s="167">
        <v>40409</v>
      </c>
      <c r="B1740" s="167" t="s">
        <v>1697</v>
      </c>
      <c r="C1740" s="167" t="s">
        <v>10</v>
      </c>
      <c r="D1740" s="167" t="s">
        <v>12398</v>
      </c>
      <c r="E1740" s="168" t="s">
        <v>13432</v>
      </c>
    </row>
    <row r="1741" spans="1:5" x14ac:dyDescent="0.2">
      <c r="A1741" s="167">
        <v>39276</v>
      </c>
      <c r="B1741" s="167" t="s">
        <v>1698</v>
      </c>
      <c r="C1741" s="167" t="s">
        <v>10</v>
      </c>
      <c r="D1741" s="167" t="s">
        <v>12398</v>
      </c>
      <c r="E1741" s="168" t="s">
        <v>14215</v>
      </c>
    </row>
    <row r="1742" spans="1:5" x14ac:dyDescent="0.2">
      <c r="A1742" s="167">
        <v>39277</v>
      </c>
      <c r="B1742" s="167" t="s">
        <v>1699</v>
      </c>
      <c r="C1742" s="167" t="s">
        <v>10</v>
      </c>
      <c r="D1742" s="167" t="s">
        <v>12398</v>
      </c>
      <c r="E1742" s="168" t="s">
        <v>14216</v>
      </c>
    </row>
    <row r="1743" spans="1:5" x14ac:dyDescent="0.2">
      <c r="A1743" s="167">
        <v>12034</v>
      </c>
      <c r="B1743" s="167" t="s">
        <v>1700</v>
      </c>
      <c r="C1743" s="167" t="s">
        <v>10</v>
      </c>
      <c r="D1743" s="167" t="s">
        <v>12398</v>
      </c>
      <c r="E1743" s="168" t="s">
        <v>13510</v>
      </c>
    </row>
    <row r="1744" spans="1:5" x14ac:dyDescent="0.2">
      <c r="A1744" s="167">
        <v>39879</v>
      </c>
      <c r="B1744" s="167" t="s">
        <v>1701</v>
      </c>
      <c r="C1744" s="167" t="s">
        <v>10</v>
      </c>
      <c r="D1744" s="167" t="s">
        <v>12427</v>
      </c>
      <c r="E1744" s="168" t="s">
        <v>14217</v>
      </c>
    </row>
    <row r="1745" spans="1:5" x14ac:dyDescent="0.2">
      <c r="A1745" s="167">
        <v>39880</v>
      </c>
      <c r="B1745" s="167" t="s">
        <v>1702</v>
      </c>
      <c r="C1745" s="167" t="s">
        <v>10</v>
      </c>
      <c r="D1745" s="167" t="s">
        <v>12427</v>
      </c>
      <c r="E1745" s="168" t="s">
        <v>14218</v>
      </c>
    </row>
    <row r="1746" spans="1:5" x14ac:dyDescent="0.2">
      <c r="A1746" s="167">
        <v>39881</v>
      </c>
      <c r="B1746" s="167" t="s">
        <v>1703</v>
      </c>
      <c r="C1746" s="167" t="s">
        <v>10</v>
      </c>
      <c r="D1746" s="167" t="s">
        <v>12427</v>
      </c>
      <c r="E1746" s="168" t="s">
        <v>14219</v>
      </c>
    </row>
    <row r="1747" spans="1:5" x14ac:dyDescent="0.2">
      <c r="A1747" s="167">
        <v>39882</v>
      </c>
      <c r="B1747" s="167" t="s">
        <v>1704</v>
      </c>
      <c r="C1747" s="167" t="s">
        <v>10</v>
      </c>
      <c r="D1747" s="167" t="s">
        <v>12427</v>
      </c>
      <c r="E1747" s="168" t="s">
        <v>14220</v>
      </c>
    </row>
    <row r="1748" spans="1:5" x14ac:dyDescent="0.2">
      <c r="A1748" s="167">
        <v>39883</v>
      </c>
      <c r="B1748" s="167" t="s">
        <v>1705</v>
      </c>
      <c r="C1748" s="167" t="s">
        <v>10</v>
      </c>
      <c r="D1748" s="167" t="s">
        <v>12427</v>
      </c>
      <c r="E1748" s="168" t="s">
        <v>14221</v>
      </c>
    </row>
    <row r="1749" spans="1:5" x14ac:dyDescent="0.2">
      <c r="A1749" s="167">
        <v>39884</v>
      </c>
      <c r="B1749" s="167" t="s">
        <v>1706</v>
      </c>
      <c r="C1749" s="167" t="s">
        <v>10</v>
      </c>
      <c r="D1749" s="167" t="s">
        <v>12427</v>
      </c>
      <c r="E1749" s="168" t="s">
        <v>14222</v>
      </c>
    </row>
    <row r="1750" spans="1:5" x14ac:dyDescent="0.2">
      <c r="A1750" s="167">
        <v>39885</v>
      </c>
      <c r="B1750" s="167" t="s">
        <v>1707</v>
      </c>
      <c r="C1750" s="167" t="s">
        <v>10</v>
      </c>
      <c r="D1750" s="167" t="s">
        <v>12427</v>
      </c>
      <c r="E1750" s="168" t="s">
        <v>14223</v>
      </c>
    </row>
    <row r="1751" spans="1:5" x14ac:dyDescent="0.2">
      <c r="A1751" s="167">
        <v>1777</v>
      </c>
      <c r="B1751" s="167" t="s">
        <v>1708</v>
      </c>
      <c r="C1751" s="167" t="s">
        <v>10</v>
      </c>
      <c r="D1751" s="167" t="s">
        <v>12398</v>
      </c>
      <c r="E1751" s="168" t="s">
        <v>14224</v>
      </c>
    </row>
    <row r="1752" spans="1:5" x14ac:dyDescent="0.2">
      <c r="A1752" s="167">
        <v>1819</v>
      </c>
      <c r="B1752" s="167" t="s">
        <v>1709</v>
      </c>
      <c r="C1752" s="167" t="s">
        <v>10</v>
      </c>
      <c r="D1752" s="167" t="s">
        <v>12398</v>
      </c>
      <c r="E1752" s="168" t="s">
        <v>14225</v>
      </c>
    </row>
    <row r="1753" spans="1:5" x14ac:dyDescent="0.2">
      <c r="A1753" s="167">
        <v>1775</v>
      </c>
      <c r="B1753" s="167" t="s">
        <v>1710</v>
      </c>
      <c r="C1753" s="167" t="s">
        <v>10</v>
      </c>
      <c r="D1753" s="167" t="s">
        <v>12398</v>
      </c>
      <c r="E1753" s="168" t="s">
        <v>14226</v>
      </c>
    </row>
    <row r="1754" spans="1:5" x14ac:dyDescent="0.2">
      <c r="A1754" s="167">
        <v>1776</v>
      </c>
      <c r="B1754" s="167" t="s">
        <v>1711</v>
      </c>
      <c r="C1754" s="167" t="s">
        <v>10</v>
      </c>
      <c r="D1754" s="167" t="s">
        <v>12398</v>
      </c>
      <c r="E1754" s="168" t="s">
        <v>14227</v>
      </c>
    </row>
    <row r="1755" spans="1:5" x14ac:dyDescent="0.2">
      <c r="A1755" s="167">
        <v>1778</v>
      </c>
      <c r="B1755" s="167" t="s">
        <v>1712</v>
      </c>
      <c r="C1755" s="167" t="s">
        <v>10</v>
      </c>
      <c r="D1755" s="167" t="s">
        <v>12398</v>
      </c>
      <c r="E1755" s="168" t="s">
        <v>14228</v>
      </c>
    </row>
    <row r="1756" spans="1:5" x14ac:dyDescent="0.2">
      <c r="A1756" s="167">
        <v>1818</v>
      </c>
      <c r="B1756" s="167" t="s">
        <v>1713</v>
      </c>
      <c r="C1756" s="167" t="s">
        <v>10</v>
      </c>
      <c r="D1756" s="167" t="s">
        <v>12398</v>
      </c>
      <c r="E1756" s="168" t="s">
        <v>12422</v>
      </c>
    </row>
    <row r="1757" spans="1:5" x14ac:dyDescent="0.2">
      <c r="A1757" s="167">
        <v>1820</v>
      </c>
      <c r="B1757" s="167" t="s">
        <v>1714</v>
      </c>
      <c r="C1757" s="167" t="s">
        <v>10</v>
      </c>
      <c r="D1757" s="167" t="s">
        <v>12398</v>
      </c>
      <c r="E1757" s="168" t="s">
        <v>14229</v>
      </c>
    </row>
    <row r="1758" spans="1:5" x14ac:dyDescent="0.2">
      <c r="A1758" s="167">
        <v>1779</v>
      </c>
      <c r="B1758" s="167" t="s">
        <v>1715</v>
      </c>
      <c r="C1758" s="167" t="s">
        <v>10</v>
      </c>
      <c r="D1758" s="167" t="s">
        <v>12398</v>
      </c>
      <c r="E1758" s="168" t="s">
        <v>14230</v>
      </c>
    </row>
    <row r="1759" spans="1:5" x14ac:dyDescent="0.2">
      <c r="A1759" s="167">
        <v>1780</v>
      </c>
      <c r="B1759" s="167" t="s">
        <v>1716</v>
      </c>
      <c r="C1759" s="167" t="s">
        <v>10</v>
      </c>
      <c r="D1759" s="167" t="s">
        <v>12398</v>
      </c>
      <c r="E1759" s="168" t="s">
        <v>14231</v>
      </c>
    </row>
    <row r="1760" spans="1:5" x14ac:dyDescent="0.2">
      <c r="A1760" s="167">
        <v>1783</v>
      </c>
      <c r="B1760" s="167" t="s">
        <v>1717</v>
      </c>
      <c r="C1760" s="167" t="s">
        <v>10</v>
      </c>
      <c r="D1760" s="167" t="s">
        <v>12398</v>
      </c>
      <c r="E1760" s="168" t="s">
        <v>14232</v>
      </c>
    </row>
    <row r="1761" spans="1:5" x14ac:dyDescent="0.2">
      <c r="A1761" s="167">
        <v>1782</v>
      </c>
      <c r="B1761" s="167" t="s">
        <v>1718</v>
      </c>
      <c r="C1761" s="167" t="s">
        <v>10</v>
      </c>
      <c r="D1761" s="167" t="s">
        <v>12398</v>
      </c>
      <c r="E1761" s="168" t="s">
        <v>14233</v>
      </c>
    </row>
    <row r="1762" spans="1:5" x14ac:dyDescent="0.2">
      <c r="A1762" s="167">
        <v>1817</v>
      </c>
      <c r="B1762" s="167" t="s">
        <v>1719</v>
      </c>
      <c r="C1762" s="167" t="s">
        <v>10</v>
      </c>
      <c r="D1762" s="167" t="s">
        <v>12398</v>
      </c>
      <c r="E1762" s="168" t="s">
        <v>14234</v>
      </c>
    </row>
    <row r="1763" spans="1:5" x14ac:dyDescent="0.2">
      <c r="A1763" s="167">
        <v>1781</v>
      </c>
      <c r="B1763" s="167" t="s">
        <v>1720</v>
      </c>
      <c r="C1763" s="167" t="s">
        <v>10</v>
      </c>
      <c r="D1763" s="167" t="s">
        <v>12398</v>
      </c>
      <c r="E1763" s="168" t="s">
        <v>14235</v>
      </c>
    </row>
    <row r="1764" spans="1:5" x14ac:dyDescent="0.2">
      <c r="A1764" s="167">
        <v>1784</v>
      </c>
      <c r="B1764" s="167" t="s">
        <v>1721</v>
      </c>
      <c r="C1764" s="167" t="s">
        <v>10</v>
      </c>
      <c r="D1764" s="167" t="s">
        <v>12398</v>
      </c>
      <c r="E1764" s="168" t="s">
        <v>14236</v>
      </c>
    </row>
    <row r="1765" spans="1:5" x14ac:dyDescent="0.2">
      <c r="A1765" s="167">
        <v>1810</v>
      </c>
      <c r="B1765" s="167" t="s">
        <v>1722</v>
      </c>
      <c r="C1765" s="167" t="s">
        <v>10</v>
      </c>
      <c r="D1765" s="167" t="s">
        <v>12398</v>
      </c>
      <c r="E1765" s="168" t="s">
        <v>14237</v>
      </c>
    </row>
    <row r="1766" spans="1:5" x14ac:dyDescent="0.2">
      <c r="A1766" s="167">
        <v>1811</v>
      </c>
      <c r="B1766" s="167" t="s">
        <v>1723</v>
      </c>
      <c r="C1766" s="167" t="s">
        <v>10</v>
      </c>
      <c r="D1766" s="167" t="s">
        <v>12398</v>
      </c>
      <c r="E1766" s="168" t="s">
        <v>14238</v>
      </c>
    </row>
    <row r="1767" spans="1:5" x14ac:dyDescent="0.2">
      <c r="A1767" s="167">
        <v>1812</v>
      </c>
      <c r="B1767" s="167" t="s">
        <v>1724</v>
      </c>
      <c r="C1767" s="167" t="s">
        <v>10</v>
      </c>
      <c r="D1767" s="167" t="s">
        <v>12398</v>
      </c>
      <c r="E1767" s="168" t="s">
        <v>14239</v>
      </c>
    </row>
    <row r="1768" spans="1:5" x14ac:dyDescent="0.2">
      <c r="A1768" s="167">
        <v>40386</v>
      </c>
      <c r="B1768" s="167" t="s">
        <v>1725</v>
      </c>
      <c r="C1768" s="167" t="s">
        <v>10</v>
      </c>
      <c r="D1768" s="167" t="s">
        <v>12427</v>
      </c>
      <c r="E1768" s="168" t="s">
        <v>14240</v>
      </c>
    </row>
    <row r="1769" spans="1:5" x14ac:dyDescent="0.2">
      <c r="A1769" s="167">
        <v>40384</v>
      </c>
      <c r="B1769" s="167" t="s">
        <v>1726</v>
      </c>
      <c r="C1769" s="167" t="s">
        <v>10</v>
      </c>
      <c r="D1769" s="167" t="s">
        <v>12427</v>
      </c>
      <c r="E1769" s="168" t="s">
        <v>14241</v>
      </c>
    </row>
    <row r="1770" spans="1:5" x14ac:dyDescent="0.2">
      <c r="A1770" s="167">
        <v>40379</v>
      </c>
      <c r="B1770" s="167" t="s">
        <v>1727</v>
      </c>
      <c r="C1770" s="167" t="s">
        <v>10</v>
      </c>
      <c r="D1770" s="167" t="s">
        <v>12427</v>
      </c>
      <c r="E1770" s="168" t="s">
        <v>14013</v>
      </c>
    </row>
    <row r="1771" spans="1:5" x14ac:dyDescent="0.2">
      <c r="A1771" s="167">
        <v>40423</v>
      </c>
      <c r="B1771" s="167" t="s">
        <v>1728</v>
      </c>
      <c r="C1771" s="167" t="s">
        <v>10</v>
      </c>
      <c r="D1771" s="167" t="s">
        <v>12427</v>
      </c>
      <c r="E1771" s="168" t="s">
        <v>14242</v>
      </c>
    </row>
    <row r="1772" spans="1:5" x14ac:dyDescent="0.2">
      <c r="A1772" s="167">
        <v>40389</v>
      </c>
      <c r="B1772" s="167" t="s">
        <v>1729</v>
      </c>
      <c r="C1772" s="167" t="s">
        <v>10</v>
      </c>
      <c r="D1772" s="167" t="s">
        <v>12427</v>
      </c>
      <c r="E1772" s="168" t="s">
        <v>14243</v>
      </c>
    </row>
    <row r="1773" spans="1:5" x14ac:dyDescent="0.2">
      <c r="A1773" s="167">
        <v>40388</v>
      </c>
      <c r="B1773" s="167" t="s">
        <v>1730</v>
      </c>
      <c r="C1773" s="167" t="s">
        <v>10</v>
      </c>
      <c r="D1773" s="167" t="s">
        <v>12427</v>
      </c>
      <c r="E1773" s="168" t="s">
        <v>14244</v>
      </c>
    </row>
    <row r="1774" spans="1:5" x14ac:dyDescent="0.2">
      <c r="A1774" s="167">
        <v>40381</v>
      </c>
      <c r="B1774" s="167" t="s">
        <v>1731</v>
      </c>
      <c r="C1774" s="167" t="s">
        <v>10</v>
      </c>
      <c r="D1774" s="167" t="s">
        <v>12427</v>
      </c>
      <c r="E1774" s="168" t="s">
        <v>14245</v>
      </c>
    </row>
    <row r="1775" spans="1:5" x14ac:dyDescent="0.2">
      <c r="A1775" s="167">
        <v>40391</v>
      </c>
      <c r="B1775" s="167" t="s">
        <v>1732</v>
      </c>
      <c r="C1775" s="167" t="s">
        <v>10</v>
      </c>
      <c r="D1775" s="167" t="s">
        <v>12427</v>
      </c>
      <c r="E1775" s="168" t="s">
        <v>14246</v>
      </c>
    </row>
    <row r="1776" spans="1:5" x14ac:dyDescent="0.2">
      <c r="A1776" s="167">
        <v>40414</v>
      </c>
      <c r="B1776" s="167" t="s">
        <v>1733</v>
      </c>
      <c r="C1776" s="167" t="s">
        <v>10</v>
      </c>
      <c r="D1776" s="167" t="s">
        <v>12427</v>
      </c>
      <c r="E1776" s="168" t="s">
        <v>14247</v>
      </c>
    </row>
    <row r="1777" spans="1:5" x14ac:dyDescent="0.2">
      <c r="A1777" s="167">
        <v>40416</v>
      </c>
      <c r="B1777" s="167" t="s">
        <v>1734</v>
      </c>
      <c r="C1777" s="167" t="s">
        <v>10</v>
      </c>
      <c r="D1777" s="167" t="s">
        <v>12427</v>
      </c>
      <c r="E1777" s="168" t="s">
        <v>14248</v>
      </c>
    </row>
    <row r="1778" spans="1:5" x14ac:dyDescent="0.2">
      <c r="A1778" s="167">
        <v>40418</v>
      </c>
      <c r="B1778" s="167" t="s">
        <v>1735</v>
      </c>
      <c r="C1778" s="167" t="s">
        <v>10</v>
      </c>
      <c r="D1778" s="167" t="s">
        <v>12427</v>
      </c>
      <c r="E1778" s="168" t="s">
        <v>14249</v>
      </c>
    </row>
    <row r="1779" spans="1:5" x14ac:dyDescent="0.2">
      <c r="A1779" s="167">
        <v>2609</v>
      </c>
      <c r="B1779" s="167" t="s">
        <v>1736</v>
      </c>
      <c r="C1779" s="167" t="s">
        <v>10</v>
      </c>
      <c r="D1779" s="167" t="s">
        <v>12427</v>
      </c>
      <c r="E1779" s="168" t="s">
        <v>14250</v>
      </c>
    </row>
    <row r="1780" spans="1:5" x14ac:dyDescent="0.2">
      <c r="A1780" s="167">
        <v>2634</v>
      </c>
      <c r="B1780" s="167" t="s">
        <v>1737</v>
      </c>
      <c r="C1780" s="167" t="s">
        <v>10</v>
      </c>
      <c r="D1780" s="167" t="s">
        <v>12427</v>
      </c>
      <c r="E1780" s="168" t="s">
        <v>14078</v>
      </c>
    </row>
    <row r="1781" spans="1:5" x14ac:dyDescent="0.2">
      <c r="A1781" s="167">
        <v>2611</v>
      </c>
      <c r="B1781" s="167" t="s">
        <v>1738</v>
      </c>
      <c r="C1781" s="167" t="s">
        <v>10</v>
      </c>
      <c r="D1781" s="167" t="s">
        <v>12427</v>
      </c>
      <c r="E1781" s="168" t="s">
        <v>14251</v>
      </c>
    </row>
    <row r="1782" spans="1:5" x14ac:dyDescent="0.2">
      <c r="A1782" s="167">
        <v>34359</v>
      </c>
      <c r="B1782" s="167" t="s">
        <v>1739</v>
      </c>
      <c r="C1782" s="167" t="s">
        <v>10</v>
      </c>
      <c r="D1782" s="167" t="s">
        <v>12427</v>
      </c>
      <c r="E1782" s="168" t="s">
        <v>14182</v>
      </c>
    </row>
    <row r="1783" spans="1:5" x14ac:dyDescent="0.2">
      <c r="A1783" s="167">
        <v>1789</v>
      </c>
      <c r="B1783" s="167" t="s">
        <v>1740</v>
      </c>
      <c r="C1783" s="167" t="s">
        <v>10</v>
      </c>
      <c r="D1783" s="167" t="s">
        <v>12398</v>
      </c>
      <c r="E1783" s="168" t="s">
        <v>14252</v>
      </c>
    </row>
    <row r="1784" spans="1:5" x14ac:dyDescent="0.2">
      <c r="A1784" s="167">
        <v>1788</v>
      </c>
      <c r="B1784" s="167" t="s">
        <v>1741</v>
      </c>
      <c r="C1784" s="167" t="s">
        <v>10</v>
      </c>
      <c r="D1784" s="167" t="s">
        <v>12398</v>
      </c>
      <c r="E1784" s="168" t="s">
        <v>14253</v>
      </c>
    </row>
    <row r="1785" spans="1:5" x14ac:dyDescent="0.2">
      <c r="A1785" s="167">
        <v>1786</v>
      </c>
      <c r="B1785" s="167" t="s">
        <v>1742</v>
      </c>
      <c r="C1785" s="167" t="s">
        <v>10</v>
      </c>
      <c r="D1785" s="167" t="s">
        <v>12398</v>
      </c>
      <c r="E1785" s="168" t="s">
        <v>14254</v>
      </c>
    </row>
    <row r="1786" spans="1:5" x14ac:dyDescent="0.2">
      <c r="A1786" s="167">
        <v>1787</v>
      </c>
      <c r="B1786" s="167" t="s">
        <v>1743</v>
      </c>
      <c r="C1786" s="167" t="s">
        <v>10</v>
      </c>
      <c r="D1786" s="167" t="s">
        <v>12398</v>
      </c>
      <c r="E1786" s="168" t="s">
        <v>14255</v>
      </c>
    </row>
    <row r="1787" spans="1:5" x14ac:dyDescent="0.2">
      <c r="A1787" s="167">
        <v>1791</v>
      </c>
      <c r="B1787" s="167" t="s">
        <v>1744</v>
      </c>
      <c r="C1787" s="167" t="s">
        <v>10</v>
      </c>
      <c r="D1787" s="167" t="s">
        <v>12398</v>
      </c>
      <c r="E1787" s="168" t="s">
        <v>14256</v>
      </c>
    </row>
    <row r="1788" spans="1:5" x14ac:dyDescent="0.2">
      <c r="A1788" s="167">
        <v>1790</v>
      </c>
      <c r="B1788" s="167" t="s">
        <v>1745</v>
      </c>
      <c r="C1788" s="167" t="s">
        <v>10</v>
      </c>
      <c r="D1788" s="167" t="s">
        <v>12398</v>
      </c>
      <c r="E1788" s="168" t="s">
        <v>14257</v>
      </c>
    </row>
    <row r="1789" spans="1:5" x14ac:dyDescent="0.2">
      <c r="A1789" s="167">
        <v>1813</v>
      </c>
      <c r="B1789" s="167" t="s">
        <v>1746</v>
      </c>
      <c r="C1789" s="167" t="s">
        <v>10</v>
      </c>
      <c r="D1789" s="167" t="s">
        <v>12398</v>
      </c>
      <c r="E1789" s="168" t="s">
        <v>14258</v>
      </c>
    </row>
    <row r="1790" spans="1:5" x14ac:dyDescent="0.2">
      <c r="A1790" s="167">
        <v>1792</v>
      </c>
      <c r="B1790" s="167" t="s">
        <v>1747</v>
      </c>
      <c r="C1790" s="167" t="s">
        <v>10</v>
      </c>
      <c r="D1790" s="167" t="s">
        <v>12398</v>
      </c>
      <c r="E1790" s="168" t="s">
        <v>14259</v>
      </c>
    </row>
    <row r="1791" spans="1:5" x14ac:dyDescent="0.2">
      <c r="A1791" s="167">
        <v>1793</v>
      </c>
      <c r="B1791" s="167" t="s">
        <v>1748</v>
      </c>
      <c r="C1791" s="167" t="s">
        <v>10</v>
      </c>
      <c r="D1791" s="167" t="s">
        <v>12398</v>
      </c>
      <c r="E1791" s="168" t="s">
        <v>14260</v>
      </c>
    </row>
    <row r="1792" spans="1:5" x14ac:dyDescent="0.2">
      <c r="A1792" s="167">
        <v>1809</v>
      </c>
      <c r="B1792" s="167" t="s">
        <v>1749</v>
      </c>
      <c r="C1792" s="167" t="s">
        <v>10</v>
      </c>
      <c r="D1792" s="167" t="s">
        <v>12398</v>
      </c>
      <c r="E1792" s="168" t="s">
        <v>14261</v>
      </c>
    </row>
    <row r="1793" spans="1:5" x14ac:dyDescent="0.2">
      <c r="A1793" s="167">
        <v>1814</v>
      </c>
      <c r="B1793" s="167" t="s">
        <v>1750</v>
      </c>
      <c r="C1793" s="167" t="s">
        <v>10</v>
      </c>
      <c r="D1793" s="167" t="s">
        <v>12398</v>
      </c>
      <c r="E1793" s="168" t="s">
        <v>14262</v>
      </c>
    </row>
    <row r="1794" spans="1:5" x14ac:dyDescent="0.2">
      <c r="A1794" s="167">
        <v>1803</v>
      </c>
      <c r="B1794" s="167" t="s">
        <v>1751</v>
      </c>
      <c r="C1794" s="167" t="s">
        <v>10</v>
      </c>
      <c r="D1794" s="167" t="s">
        <v>12398</v>
      </c>
      <c r="E1794" s="168" t="s">
        <v>14263</v>
      </c>
    </row>
    <row r="1795" spans="1:5" x14ac:dyDescent="0.2">
      <c r="A1795" s="167">
        <v>1805</v>
      </c>
      <c r="B1795" s="167" t="s">
        <v>1752</v>
      </c>
      <c r="C1795" s="167" t="s">
        <v>10</v>
      </c>
      <c r="D1795" s="167" t="s">
        <v>12398</v>
      </c>
      <c r="E1795" s="168" t="s">
        <v>14264</v>
      </c>
    </row>
    <row r="1796" spans="1:5" x14ac:dyDescent="0.2">
      <c r="A1796" s="167">
        <v>1821</v>
      </c>
      <c r="B1796" s="167" t="s">
        <v>1753</v>
      </c>
      <c r="C1796" s="167" t="s">
        <v>10</v>
      </c>
      <c r="D1796" s="167" t="s">
        <v>12398</v>
      </c>
      <c r="E1796" s="168" t="s">
        <v>14265</v>
      </c>
    </row>
    <row r="1797" spans="1:5" x14ac:dyDescent="0.2">
      <c r="A1797" s="167">
        <v>1806</v>
      </c>
      <c r="B1797" s="167" t="s">
        <v>1754</v>
      </c>
      <c r="C1797" s="167" t="s">
        <v>10</v>
      </c>
      <c r="D1797" s="167" t="s">
        <v>12398</v>
      </c>
      <c r="E1797" s="168" t="s">
        <v>14266</v>
      </c>
    </row>
    <row r="1798" spans="1:5" x14ac:dyDescent="0.2">
      <c r="A1798" s="167">
        <v>1804</v>
      </c>
      <c r="B1798" s="167" t="s">
        <v>1755</v>
      </c>
      <c r="C1798" s="167" t="s">
        <v>10</v>
      </c>
      <c r="D1798" s="167" t="s">
        <v>12398</v>
      </c>
      <c r="E1798" s="168" t="s">
        <v>12729</v>
      </c>
    </row>
    <row r="1799" spans="1:5" x14ac:dyDescent="0.2">
      <c r="A1799" s="167">
        <v>1807</v>
      </c>
      <c r="B1799" s="167" t="s">
        <v>1756</v>
      </c>
      <c r="C1799" s="167" t="s">
        <v>10</v>
      </c>
      <c r="D1799" s="167" t="s">
        <v>12398</v>
      </c>
      <c r="E1799" s="168" t="s">
        <v>14267</v>
      </c>
    </row>
    <row r="1800" spans="1:5" x14ac:dyDescent="0.2">
      <c r="A1800" s="167">
        <v>1808</v>
      </c>
      <c r="B1800" s="167" t="s">
        <v>1757</v>
      </c>
      <c r="C1800" s="167" t="s">
        <v>10</v>
      </c>
      <c r="D1800" s="167" t="s">
        <v>12398</v>
      </c>
      <c r="E1800" s="168" t="s">
        <v>14268</v>
      </c>
    </row>
    <row r="1801" spans="1:5" x14ac:dyDescent="0.2">
      <c r="A1801" s="167">
        <v>1797</v>
      </c>
      <c r="B1801" s="167" t="s">
        <v>1758</v>
      </c>
      <c r="C1801" s="167" t="s">
        <v>10</v>
      </c>
      <c r="D1801" s="167" t="s">
        <v>12398</v>
      </c>
      <c r="E1801" s="168" t="s">
        <v>14269</v>
      </c>
    </row>
    <row r="1802" spans="1:5" x14ac:dyDescent="0.2">
      <c r="A1802" s="167">
        <v>1796</v>
      </c>
      <c r="B1802" s="167" t="s">
        <v>1759</v>
      </c>
      <c r="C1802" s="167" t="s">
        <v>10</v>
      </c>
      <c r="D1802" s="167" t="s">
        <v>12398</v>
      </c>
      <c r="E1802" s="168" t="s">
        <v>14270</v>
      </c>
    </row>
    <row r="1803" spans="1:5" x14ac:dyDescent="0.2">
      <c r="A1803" s="167">
        <v>1794</v>
      </c>
      <c r="B1803" s="167" t="s">
        <v>1760</v>
      </c>
      <c r="C1803" s="167" t="s">
        <v>10</v>
      </c>
      <c r="D1803" s="167" t="s">
        <v>12398</v>
      </c>
      <c r="E1803" s="168" t="s">
        <v>14271</v>
      </c>
    </row>
    <row r="1804" spans="1:5" x14ac:dyDescent="0.2">
      <c r="A1804" s="167">
        <v>1816</v>
      </c>
      <c r="B1804" s="167" t="s">
        <v>1761</v>
      </c>
      <c r="C1804" s="167" t="s">
        <v>10</v>
      </c>
      <c r="D1804" s="167" t="s">
        <v>12398</v>
      </c>
      <c r="E1804" s="168" t="s">
        <v>14272</v>
      </c>
    </row>
    <row r="1805" spans="1:5" x14ac:dyDescent="0.2">
      <c r="A1805" s="167">
        <v>1815</v>
      </c>
      <c r="B1805" s="167" t="s">
        <v>1762</v>
      </c>
      <c r="C1805" s="167" t="s">
        <v>10</v>
      </c>
      <c r="D1805" s="167" t="s">
        <v>12398</v>
      </c>
      <c r="E1805" s="168" t="s">
        <v>14273</v>
      </c>
    </row>
    <row r="1806" spans="1:5" x14ac:dyDescent="0.2">
      <c r="A1806" s="167">
        <v>1798</v>
      </c>
      <c r="B1806" s="167" t="s">
        <v>1763</v>
      </c>
      <c r="C1806" s="167" t="s">
        <v>10</v>
      </c>
      <c r="D1806" s="167" t="s">
        <v>12398</v>
      </c>
      <c r="E1806" s="168" t="s">
        <v>14274</v>
      </c>
    </row>
    <row r="1807" spans="1:5" x14ac:dyDescent="0.2">
      <c r="A1807" s="167">
        <v>1795</v>
      </c>
      <c r="B1807" s="167" t="s">
        <v>1764</v>
      </c>
      <c r="C1807" s="167" t="s">
        <v>10</v>
      </c>
      <c r="D1807" s="167" t="s">
        <v>12398</v>
      </c>
      <c r="E1807" s="168" t="s">
        <v>14275</v>
      </c>
    </row>
    <row r="1808" spans="1:5" x14ac:dyDescent="0.2">
      <c r="A1808" s="167">
        <v>1799</v>
      </c>
      <c r="B1808" s="167" t="s">
        <v>1765</v>
      </c>
      <c r="C1808" s="167" t="s">
        <v>10</v>
      </c>
      <c r="D1808" s="167" t="s">
        <v>12398</v>
      </c>
      <c r="E1808" s="168" t="s">
        <v>14276</v>
      </c>
    </row>
    <row r="1809" spans="1:5" x14ac:dyDescent="0.2">
      <c r="A1809" s="167">
        <v>1800</v>
      </c>
      <c r="B1809" s="167" t="s">
        <v>1766</v>
      </c>
      <c r="C1809" s="167" t="s">
        <v>10</v>
      </c>
      <c r="D1809" s="167" t="s">
        <v>12398</v>
      </c>
      <c r="E1809" s="168" t="s">
        <v>14277</v>
      </c>
    </row>
    <row r="1810" spans="1:5" x14ac:dyDescent="0.2">
      <c r="A1810" s="167">
        <v>1802</v>
      </c>
      <c r="B1810" s="167" t="s">
        <v>1767</v>
      </c>
      <c r="C1810" s="167" t="s">
        <v>10</v>
      </c>
      <c r="D1810" s="167" t="s">
        <v>12398</v>
      </c>
      <c r="E1810" s="168" t="s">
        <v>14278</v>
      </c>
    </row>
    <row r="1811" spans="1:5" x14ac:dyDescent="0.2">
      <c r="A1811" s="167">
        <v>40385</v>
      </c>
      <c r="B1811" s="167" t="s">
        <v>1768</v>
      </c>
      <c r="C1811" s="167" t="s">
        <v>10</v>
      </c>
      <c r="D1811" s="167" t="s">
        <v>12427</v>
      </c>
      <c r="E1811" s="168" t="s">
        <v>14240</v>
      </c>
    </row>
    <row r="1812" spans="1:5" x14ac:dyDescent="0.2">
      <c r="A1812" s="167">
        <v>40383</v>
      </c>
      <c r="B1812" s="167" t="s">
        <v>1769</v>
      </c>
      <c r="C1812" s="167" t="s">
        <v>10</v>
      </c>
      <c r="D1812" s="167" t="s">
        <v>12427</v>
      </c>
      <c r="E1812" s="168" t="s">
        <v>14241</v>
      </c>
    </row>
    <row r="1813" spans="1:5" x14ac:dyDescent="0.2">
      <c r="A1813" s="167">
        <v>40378</v>
      </c>
      <c r="B1813" s="167" t="s">
        <v>1770</v>
      </c>
      <c r="C1813" s="167" t="s">
        <v>10</v>
      </c>
      <c r="D1813" s="167" t="s">
        <v>12427</v>
      </c>
      <c r="E1813" s="168" t="s">
        <v>14013</v>
      </c>
    </row>
    <row r="1814" spans="1:5" x14ac:dyDescent="0.2">
      <c r="A1814" s="167">
        <v>40382</v>
      </c>
      <c r="B1814" s="167" t="s">
        <v>1771</v>
      </c>
      <c r="C1814" s="167" t="s">
        <v>10</v>
      </c>
      <c r="D1814" s="167" t="s">
        <v>12427</v>
      </c>
      <c r="E1814" s="168" t="s">
        <v>14242</v>
      </c>
    </row>
    <row r="1815" spans="1:5" x14ac:dyDescent="0.2">
      <c r="A1815" s="167">
        <v>40422</v>
      </c>
      <c r="B1815" s="167" t="s">
        <v>1772</v>
      </c>
      <c r="C1815" s="167" t="s">
        <v>10</v>
      </c>
      <c r="D1815" s="167" t="s">
        <v>12427</v>
      </c>
      <c r="E1815" s="168" t="s">
        <v>14279</v>
      </c>
    </row>
    <row r="1816" spans="1:5" x14ac:dyDescent="0.2">
      <c r="A1816" s="167">
        <v>40387</v>
      </c>
      <c r="B1816" s="167" t="s">
        <v>1773</v>
      </c>
      <c r="C1816" s="167" t="s">
        <v>10</v>
      </c>
      <c r="D1816" s="167" t="s">
        <v>12427</v>
      </c>
      <c r="E1816" s="168" t="s">
        <v>14280</v>
      </c>
    </row>
    <row r="1817" spans="1:5" x14ac:dyDescent="0.2">
      <c r="A1817" s="167">
        <v>40380</v>
      </c>
      <c r="B1817" s="167" t="s">
        <v>1774</v>
      </c>
      <c r="C1817" s="167" t="s">
        <v>10</v>
      </c>
      <c r="D1817" s="167" t="s">
        <v>12427</v>
      </c>
      <c r="E1817" s="168" t="s">
        <v>14245</v>
      </c>
    </row>
    <row r="1818" spans="1:5" x14ac:dyDescent="0.2">
      <c r="A1818" s="167">
        <v>40390</v>
      </c>
      <c r="B1818" s="167" t="s">
        <v>1775</v>
      </c>
      <c r="C1818" s="167" t="s">
        <v>10</v>
      </c>
      <c r="D1818" s="167" t="s">
        <v>12427</v>
      </c>
      <c r="E1818" s="168" t="s">
        <v>14281</v>
      </c>
    </row>
    <row r="1819" spans="1:5" x14ac:dyDescent="0.2">
      <c r="A1819" s="167">
        <v>40413</v>
      </c>
      <c r="B1819" s="167" t="s">
        <v>1776</v>
      </c>
      <c r="C1819" s="167" t="s">
        <v>10</v>
      </c>
      <c r="D1819" s="167" t="s">
        <v>12427</v>
      </c>
      <c r="E1819" s="168" t="s">
        <v>14282</v>
      </c>
    </row>
    <row r="1820" spans="1:5" x14ac:dyDescent="0.2">
      <c r="A1820" s="167">
        <v>40415</v>
      </c>
      <c r="B1820" s="167" t="s">
        <v>1777</v>
      </c>
      <c r="C1820" s="167" t="s">
        <v>10</v>
      </c>
      <c r="D1820" s="167" t="s">
        <v>12427</v>
      </c>
      <c r="E1820" s="168" t="s">
        <v>13784</v>
      </c>
    </row>
    <row r="1821" spans="1:5" x14ac:dyDescent="0.2">
      <c r="A1821" s="167">
        <v>40417</v>
      </c>
      <c r="B1821" s="167" t="s">
        <v>1778</v>
      </c>
      <c r="C1821" s="167" t="s">
        <v>10</v>
      </c>
      <c r="D1821" s="167" t="s">
        <v>12427</v>
      </c>
      <c r="E1821" s="168" t="s">
        <v>14283</v>
      </c>
    </row>
    <row r="1822" spans="1:5" x14ac:dyDescent="0.2">
      <c r="A1822" s="167">
        <v>39271</v>
      </c>
      <c r="B1822" s="167" t="s">
        <v>1779</v>
      </c>
      <c r="C1822" s="167" t="s">
        <v>10</v>
      </c>
      <c r="D1822" s="167" t="s">
        <v>12398</v>
      </c>
      <c r="E1822" s="168" t="s">
        <v>12513</v>
      </c>
    </row>
    <row r="1823" spans="1:5" x14ac:dyDescent="0.2">
      <c r="A1823" s="167">
        <v>39273</v>
      </c>
      <c r="B1823" s="167" t="s">
        <v>1780</v>
      </c>
      <c r="C1823" s="167" t="s">
        <v>10</v>
      </c>
      <c r="D1823" s="167" t="s">
        <v>12398</v>
      </c>
      <c r="E1823" s="168" t="s">
        <v>14284</v>
      </c>
    </row>
    <row r="1824" spans="1:5" x14ac:dyDescent="0.2">
      <c r="A1824" s="167">
        <v>39272</v>
      </c>
      <c r="B1824" s="167" t="s">
        <v>1781</v>
      </c>
      <c r="C1824" s="167" t="s">
        <v>10</v>
      </c>
      <c r="D1824" s="167" t="s">
        <v>12398</v>
      </c>
      <c r="E1824" s="168" t="s">
        <v>14285</v>
      </c>
    </row>
    <row r="1825" spans="1:5" x14ac:dyDescent="0.2">
      <c r="A1825" s="167">
        <v>1875</v>
      </c>
      <c r="B1825" s="167" t="s">
        <v>1782</v>
      </c>
      <c r="C1825" s="167" t="s">
        <v>10</v>
      </c>
      <c r="D1825" s="167" t="s">
        <v>12398</v>
      </c>
      <c r="E1825" s="168" t="s">
        <v>14286</v>
      </c>
    </row>
    <row r="1826" spans="1:5" x14ac:dyDescent="0.2">
      <c r="A1826" s="167">
        <v>1874</v>
      </c>
      <c r="B1826" s="167" t="s">
        <v>1783</v>
      </c>
      <c r="C1826" s="167" t="s">
        <v>10</v>
      </c>
      <c r="D1826" s="167" t="s">
        <v>12398</v>
      </c>
      <c r="E1826" s="168" t="s">
        <v>12727</v>
      </c>
    </row>
    <row r="1827" spans="1:5" x14ac:dyDescent="0.2">
      <c r="A1827" s="167">
        <v>1870</v>
      </c>
      <c r="B1827" s="167" t="s">
        <v>1784</v>
      </c>
      <c r="C1827" s="167" t="s">
        <v>10</v>
      </c>
      <c r="D1827" s="167" t="s">
        <v>12405</v>
      </c>
      <c r="E1827" s="168" t="s">
        <v>14287</v>
      </c>
    </row>
    <row r="1828" spans="1:5" x14ac:dyDescent="0.2">
      <c r="A1828" s="167">
        <v>1884</v>
      </c>
      <c r="B1828" s="167" t="s">
        <v>1785</v>
      </c>
      <c r="C1828" s="167" t="s">
        <v>10</v>
      </c>
      <c r="D1828" s="167" t="s">
        <v>12398</v>
      </c>
      <c r="E1828" s="168" t="s">
        <v>14288</v>
      </c>
    </row>
    <row r="1829" spans="1:5" x14ac:dyDescent="0.2">
      <c r="A1829" s="167">
        <v>1887</v>
      </c>
      <c r="B1829" s="167" t="s">
        <v>1786</v>
      </c>
      <c r="C1829" s="167" t="s">
        <v>10</v>
      </c>
      <c r="D1829" s="167" t="s">
        <v>12398</v>
      </c>
      <c r="E1829" s="168" t="s">
        <v>14093</v>
      </c>
    </row>
    <row r="1830" spans="1:5" x14ac:dyDescent="0.2">
      <c r="A1830" s="167">
        <v>1876</v>
      </c>
      <c r="B1830" s="167" t="s">
        <v>1787</v>
      </c>
      <c r="C1830" s="167" t="s">
        <v>10</v>
      </c>
      <c r="D1830" s="167" t="s">
        <v>12398</v>
      </c>
      <c r="E1830" s="168" t="s">
        <v>14289</v>
      </c>
    </row>
    <row r="1831" spans="1:5" x14ac:dyDescent="0.2">
      <c r="A1831" s="167">
        <v>1879</v>
      </c>
      <c r="B1831" s="167" t="s">
        <v>1788</v>
      </c>
      <c r="C1831" s="167" t="s">
        <v>10</v>
      </c>
      <c r="D1831" s="167" t="s">
        <v>12398</v>
      </c>
      <c r="E1831" s="168" t="s">
        <v>14290</v>
      </c>
    </row>
    <row r="1832" spans="1:5" x14ac:dyDescent="0.2">
      <c r="A1832" s="167">
        <v>1877</v>
      </c>
      <c r="B1832" s="167" t="s">
        <v>1789</v>
      </c>
      <c r="C1832" s="167" t="s">
        <v>10</v>
      </c>
      <c r="D1832" s="167" t="s">
        <v>12398</v>
      </c>
      <c r="E1832" s="168" t="s">
        <v>14291</v>
      </c>
    </row>
    <row r="1833" spans="1:5" x14ac:dyDescent="0.2">
      <c r="A1833" s="167">
        <v>1878</v>
      </c>
      <c r="B1833" s="167" t="s">
        <v>1790</v>
      </c>
      <c r="C1833" s="167" t="s">
        <v>10</v>
      </c>
      <c r="D1833" s="167" t="s">
        <v>12398</v>
      </c>
      <c r="E1833" s="168" t="s">
        <v>14292</v>
      </c>
    </row>
    <row r="1834" spans="1:5" x14ac:dyDescent="0.2">
      <c r="A1834" s="167">
        <v>2621</v>
      </c>
      <c r="B1834" s="167" t="s">
        <v>1791</v>
      </c>
      <c r="C1834" s="167" t="s">
        <v>10</v>
      </c>
      <c r="D1834" s="167" t="s">
        <v>12427</v>
      </c>
      <c r="E1834" s="168" t="s">
        <v>12960</v>
      </c>
    </row>
    <row r="1835" spans="1:5" x14ac:dyDescent="0.2">
      <c r="A1835" s="167">
        <v>2616</v>
      </c>
      <c r="B1835" s="167" t="s">
        <v>1792</v>
      </c>
      <c r="C1835" s="167" t="s">
        <v>10</v>
      </c>
      <c r="D1835" s="167" t="s">
        <v>12427</v>
      </c>
      <c r="E1835" s="168" t="s">
        <v>13286</v>
      </c>
    </row>
    <row r="1836" spans="1:5" x14ac:dyDescent="0.2">
      <c r="A1836" s="167">
        <v>2633</v>
      </c>
      <c r="B1836" s="167" t="s">
        <v>1793</v>
      </c>
      <c r="C1836" s="167" t="s">
        <v>10</v>
      </c>
      <c r="D1836" s="167" t="s">
        <v>12427</v>
      </c>
      <c r="E1836" s="168" t="s">
        <v>14293</v>
      </c>
    </row>
    <row r="1837" spans="1:5" x14ac:dyDescent="0.2">
      <c r="A1837" s="167">
        <v>2617</v>
      </c>
      <c r="B1837" s="167" t="s">
        <v>1794</v>
      </c>
      <c r="C1837" s="167" t="s">
        <v>10</v>
      </c>
      <c r="D1837" s="167" t="s">
        <v>12427</v>
      </c>
      <c r="E1837" s="168" t="s">
        <v>14294</v>
      </c>
    </row>
    <row r="1838" spans="1:5" x14ac:dyDescent="0.2">
      <c r="A1838" s="167">
        <v>2618</v>
      </c>
      <c r="B1838" s="167" t="s">
        <v>1795</v>
      </c>
      <c r="C1838" s="167" t="s">
        <v>10</v>
      </c>
      <c r="D1838" s="167" t="s">
        <v>12427</v>
      </c>
      <c r="E1838" s="168" t="s">
        <v>12463</v>
      </c>
    </row>
    <row r="1839" spans="1:5" x14ac:dyDescent="0.2">
      <c r="A1839" s="167">
        <v>2632</v>
      </c>
      <c r="B1839" s="167" t="s">
        <v>1796</v>
      </c>
      <c r="C1839" s="167" t="s">
        <v>10</v>
      </c>
      <c r="D1839" s="167" t="s">
        <v>12427</v>
      </c>
      <c r="E1839" s="168" t="s">
        <v>14295</v>
      </c>
    </row>
    <row r="1840" spans="1:5" x14ac:dyDescent="0.2">
      <c r="A1840" s="167">
        <v>2631</v>
      </c>
      <c r="B1840" s="167" t="s">
        <v>1797</v>
      </c>
      <c r="C1840" s="167" t="s">
        <v>10</v>
      </c>
      <c r="D1840" s="167" t="s">
        <v>12427</v>
      </c>
      <c r="E1840" s="168" t="s">
        <v>14296</v>
      </c>
    </row>
    <row r="1841" spans="1:5" x14ac:dyDescent="0.2">
      <c r="A1841" s="167">
        <v>2619</v>
      </c>
      <c r="B1841" s="167" t="s">
        <v>1798</v>
      </c>
      <c r="C1841" s="167" t="s">
        <v>10</v>
      </c>
      <c r="D1841" s="167" t="s">
        <v>12427</v>
      </c>
      <c r="E1841" s="168" t="s">
        <v>14297</v>
      </c>
    </row>
    <row r="1842" spans="1:5" x14ac:dyDescent="0.2">
      <c r="A1842" s="167">
        <v>2620</v>
      </c>
      <c r="B1842" s="167" t="s">
        <v>1799</v>
      </c>
      <c r="C1842" s="167" t="s">
        <v>10</v>
      </c>
      <c r="D1842" s="167" t="s">
        <v>12427</v>
      </c>
      <c r="E1842" s="168" t="s">
        <v>14298</v>
      </c>
    </row>
    <row r="1843" spans="1:5" x14ac:dyDescent="0.2">
      <c r="A1843" s="167">
        <v>25968</v>
      </c>
      <c r="B1843" s="167" t="s">
        <v>14299</v>
      </c>
      <c r="C1843" s="167" t="s">
        <v>10</v>
      </c>
      <c r="D1843" s="167" t="s">
        <v>12427</v>
      </c>
      <c r="E1843" s="168" t="s">
        <v>14300</v>
      </c>
    </row>
    <row r="1844" spans="1:5" x14ac:dyDescent="0.2">
      <c r="A1844" s="167">
        <v>38369</v>
      </c>
      <c r="B1844" s="167" t="s">
        <v>1801</v>
      </c>
      <c r="C1844" s="167" t="s">
        <v>10</v>
      </c>
      <c r="D1844" s="167" t="s">
        <v>12398</v>
      </c>
      <c r="E1844" s="168" t="s">
        <v>14301</v>
      </c>
    </row>
    <row r="1845" spans="1:5" x14ac:dyDescent="0.2">
      <c r="A1845" s="167">
        <v>38370</v>
      </c>
      <c r="B1845" s="167" t="s">
        <v>1802</v>
      </c>
      <c r="C1845" s="167" t="s">
        <v>10</v>
      </c>
      <c r="D1845" s="167" t="s">
        <v>12398</v>
      </c>
      <c r="E1845" s="168" t="s">
        <v>14301</v>
      </c>
    </row>
    <row r="1846" spans="1:5" x14ac:dyDescent="0.2">
      <c r="A1846" s="167">
        <v>38372</v>
      </c>
      <c r="B1846" s="167" t="s">
        <v>1803</v>
      </c>
      <c r="C1846" s="167" t="s">
        <v>10</v>
      </c>
      <c r="D1846" s="167" t="s">
        <v>12398</v>
      </c>
      <c r="E1846" s="168" t="s">
        <v>14302</v>
      </c>
    </row>
    <row r="1847" spans="1:5" x14ac:dyDescent="0.2">
      <c r="A1847" s="167">
        <v>2357</v>
      </c>
      <c r="B1847" s="167" t="s">
        <v>1804</v>
      </c>
      <c r="C1847" s="167" t="s">
        <v>185</v>
      </c>
      <c r="D1847" s="167" t="s">
        <v>12398</v>
      </c>
      <c r="E1847" s="168" t="s">
        <v>14303</v>
      </c>
    </row>
    <row r="1848" spans="1:5" x14ac:dyDescent="0.2">
      <c r="A1848" s="167">
        <v>40806</v>
      </c>
      <c r="B1848" s="167" t="s">
        <v>1805</v>
      </c>
      <c r="C1848" s="167" t="s">
        <v>187</v>
      </c>
      <c r="D1848" s="167" t="s">
        <v>12398</v>
      </c>
      <c r="E1848" s="168" t="s">
        <v>14304</v>
      </c>
    </row>
    <row r="1849" spans="1:5" x14ac:dyDescent="0.2">
      <c r="A1849" s="167">
        <v>2355</v>
      </c>
      <c r="B1849" s="167" t="s">
        <v>1806</v>
      </c>
      <c r="C1849" s="167" t="s">
        <v>185</v>
      </c>
      <c r="D1849" s="167" t="s">
        <v>12398</v>
      </c>
      <c r="E1849" s="168" t="s">
        <v>14305</v>
      </c>
    </row>
    <row r="1850" spans="1:5" x14ac:dyDescent="0.2">
      <c r="A1850" s="167">
        <v>40805</v>
      </c>
      <c r="B1850" s="167" t="s">
        <v>1807</v>
      </c>
      <c r="C1850" s="167" t="s">
        <v>187</v>
      </c>
      <c r="D1850" s="167" t="s">
        <v>12398</v>
      </c>
      <c r="E1850" s="168" t="s">
        <v>14306</v>
      </c>
    </row>
    <row r="1851" spans="1:5" x14ac:dyDescent="0.2">
      <c r="A1851" s="167">
        <v>2358</v>
      </c>
      <c r="B1851" s="167" t="s">
        <v>1808</v>
      </c>
      <c r="C1851" s="167" t="s">
        <v>185</v>
      </c>
      <c r="D1851" s="167" t="s">
        <v>12398</v>
      </c>
      <c r="E1851" s="168" t="s">
        <v>14307</v>
      </c>
    </row>
    <row r="1852" spans="1:5" x14ac:dyDescent="0.2">
      <c r="A1852" s="167">
        <v>40807</v>
      </c>
      <c r="B1852" s="167" t="s">
        <v>1809</v>
      </c>
      <c r="C1852" s="167" t="s">
        <v>187</v>
      </c>
      <c r="D1852" s="167" t="s">
        <v>12398</v>
      </c>
      <c r="E1852" s="168" t="s">
        <v>14308</v>
      </c>
    </row>
    <row r="1853" spans="1:5" x14ac:dyDescent="0.2">
      <c r="A1853" s="167">
        <v>2359</v>
      </c>
      <c r="B1853" s="167" t="s">
        <v>1810</v>
      </c>
      <c r="C1853" s="167" t="s">
        <v>185</v>
      </c>
      <c r="D1853" s="167" t="s">
        <v>12398</v>
      </c>
      <c r="E1853" s="168" t="s">
        <v>14307</v>
      </c>
    </row>
    <row r="1854" spans="1:5" x14ac:dyDescent="0.2">
      <c r="A1854" s="167">
        <v>40808</v>
      </c>
      <c r="B1854" s="167" t="s">
        <v>1811</v>
      </c>
      <c r="C1854" s="167" t="s">
        <v>187</v>
      </c>
      <c r="D1854" s="167" t="s">
        <v>12398</v>
      </c>
      <c r="E1854" s="168" t="s">
        <v>14309</v>
      </c>
    </row>
    <row r="1855" spans="1:5" x14ac:dyDescent="0.2">
      <c r="A1855" s="167">
        <v>43144</v>
      </c>
      <c r="B1855" s="167" t="s">
        <v>1813</v>
      </c>
      <c r="C1855" s="167" t="s">
        <v>71</v>
      </c>
      <c r="D1855" s="167" t="s">
        <v>12398</v>
      </c>
      <c r="E1855" s="168" t="s">
        <v>13667</v>
      </c>
    </row>
    <row r="1856" spans="1:5" x14ac:dyDescent="0.2">
      <c r="A1856" s="167">
        <v>39397</v>
      </c>
      <c r="B1856" s="167" t="s">
        <v>1814</v>
      </c>
      <c r="C1856" s="167" t="s">
        <v>73</v>
      </c>
      <c r="D1856" s="167" t="s">
        <v>12398</v>
      </c>
      <c r="E1856" s="168" t="s">
        <v>14310</v>
      </c>
    </row>
    <row r="1857" spans="1:5" x14ac:dyDescent="0.2">
      <c r="A1857" s="167">
        <v>2692</v>
      </c>
      <c r="B1857" s="167" t="s">
        <v>1815</v>
      </c>
      <c r="C1857" s="167" t="s">
        <v>73</v>
      </c>
      <c r="D1857" s="167" t="s">
        <v>12398</v>
      </c>
      <c r="E1857" s="168" t="s">
        <v>14311</v>
      </c>
    </row>
    <row r="1858" spans="1:5" x14ac:dyDescent="0.2">
      <c r="A1858" s="167">
        <v>6</v>
      </c>
      <c r="B1858" s="167" t="s">
        <v>14312</v>
      </c>
      <c r="C1858" s="167" t="s">
        <v>73</v>
      </c>
      <c r="D1858" s="167" t="s">
        <v>12398</v>
      </c>
      <c r="E1858" s="168" t="s">
        <v>14313</v>
      </c>
    </row>
    <row r="1859" spans="1:5" x14ac:dyDescent="0.2">
      <c r="A1859" s="167">
        <v>5330</v>
      </c>
      <c r="B1859" s="167" t="s">
        <v>1818</v>
      </c>
      <c r="C1859" s="167" t="s">
        <v>73</v>
      </c>
      <c r="D1859" s="167" t="s">
        <v>12398</v>
      </c>
      <c r="E1859" s="168" t="s">
        <v>14314</v>
      </c>
    </row>
    <row r="1860" spans="1:5" x14ac:dyDescent="0.2">
      <c r="A1860" s="167">
        <v>26017</v>
      </c>
      <c r="B1860" s="167" t="s">
        <v>14315</v>
      </c>
      <c r="C1860" s="167" t="s">
        <v>10</v>
      </c>
      <c r="D1860" s="167" t="s">
        <v>12398</v>
      </c>
      <c r="E1860" s="168" t="s">
        <v>14316</v>
      </c>
    </row>
    <row r="1861" spans="1:5" x14ac:dyDescent="0.2">
      <c r="A1861" s="167">
        <v>25931</v>
      </c>
      <c r="B1861" s="167" t="s">
        <v>14317</v>
      </c>
      <c r="C1861" s="167" t="s">
        <v>10</v>
      </c>
      <c r="D1861" s="167" t="s">
        <v>12398</v>
      </c>
      <c r="E1861" s="168" t="s">
        <v>14318</v>
      </c>
    </row>
    <row r="1862" spans="1:5" x14ac:dyDescent="0.2">
      <c r="A1862" s="167">
        <v>38140</v>
      </c>
      <c r="B1862" s="167" t="s">
        <v>1821</v>
      </c>
      <c r="C1862" s="167" t="s">
        <v>10</v>
      </c>
      <c r="D1862" s="167" t="s">
        <v>12405</v>
      </c>
      <c r="E1862" s="168" t="s">
        <v>14319</v>
      </c>
    </row>
    <row r="1863" spans="1:5" x14ac:dyDescent="0.2">
      <c r="A1863" s="167">
        <v>13887</v>
      </c>
      <c r="B1863" s="167" t="s">
        <v>1822</v>
      </c>
      <c r="C1863" s="167" t="s">
        <v>10</v>
      </c>
      <c r="D1863" s="167" t="s">
        <v>12398</v>
      </c>
      <c r="E1863" s="168" t="s">
        <v>14320</v>
      </c>
    </row>
    <row r="1864" spans="1:5" x14ac:dyDescent="0.2">
      <c r="A1864" s="167">
        <v>26018</v>
      </c>
      <c r="B1864" s="167" t="s">
        <v>14321</v>
      </c>
      <c r="C1864" s="167" t="s">
        <v>10</v>
      </c>
      <c r="D1864" s="167" t="s">
        <v>12398</v>
      </c>
      <c r="E1864" s="168" t="s">
        <v>14322</v>
      </c>
    </row>
    <row r="1865" spans="1:5" x14ac:dyDescent="0.2">
      <c r="A1865" s="167">
        <v>26019</v>
      </c>
      <c r="B1865" s="167" t="s">
        <v>14323</v>
      </c>
      <c r="C1865" s="167" t="s">
        <v>10</v>
      </c>
      <c r="D1865" s="167" t="s">
        <v>12398</v>
      </c>
      <c r="E1865" s="168" t="s">
        <v>14324</v>
      </c>
    </row>
    <row r="1866" spans="1:5" x14ac:dyDescent="0.2">
      <c r="A1866" s="167">
        <v>26020</v>
      </c>
      <c r="B1866" s="167" t="s">
        <v>14325</v>
      </c>
      <c r="C1866" s="167" t="s">
        <v>10</v>
      </c>
      <c r="D1866" s="167" t="s">
        <v>12398</v>
      </c>
      <c r="E1866" s="168" t="s">
        <v>14326</v>
      </c>
    </row>
    <row r="1867" spans="1:5" x14ac:dyDescent="0.2">
      <c r="A1867" s="167">
        <v>34544</v>
      </c>
      <c r="B1867" s="167" t="s">
        <v>1826</v>
      </c>
      <c r="C1867" s="167" t="s">
        <v>10</v>
      </c>
      <c r="D1867" s="167" t="s">
        <v>12398</v>
      </c>
      <c r="E1867" s="168" t="s">
        <v>14327</v>
      </c>
    </row>
    <row r="1868" spans="1:5" x14ac:dyDescent="0.2">
      <c r="A1868" s="167">
        <v>34729</v>
      </c>
      <c r="B1868" s="167" t="s">
        <v>1827</v>
      </c>
      <c r="C1868" s="167" t="s">
        <v>10</v>
      </c>
      <c r="D1868" s="167" t="s">
        <v>12398</v>
      </c>
      <c r="E1868" s="168" t="s">
        <v>14328</v>
      </c>
    </row>
    <row r="1869" spans="1:5" x14ac:dyDescent="0.2">
      <c r="A1869" s="167">
        <v>34734</v>
      </c>
      <c r="B1869" s="167" t="s">
        <v>1828</v>
      </c>
      <c r="C1869" s="167" t="s">
        <v>10</v>
      </c>
      <c r="D1869" s="167" t="s">
        <v>12398</v>
      </c>
      <c r="E1869" s="168" t="s">
        <v>14329</v>
      </c>
    </row>
    <row r="1870" spans="1:5" x14ac:dyDescent="0.2">
      <c r="A1870" s="167">
        <v>34738</v>
      </c>
      <c r="B1870" s="167" t="s">
        <v>1829</v>
      </c>
      <c r="C1870" s="167" t="s">
        <v>10</v>
      </c>
      <c r="D1870" s="167" t="s">
        <v>12398</v>
      </c>
      <c r="E1870" s="168" t="s">
        <v>14330</v>
      </c>
    </row>
    <row r="1871" spans="1:5" x14ac:dyDescent="0.2">
      <c r="A1871" s="167">
        <v>2391</v>
      </c>
      <c r="B1871" s="167" t="s">
        <v>1830</v>
      </c>
      <c r="C1871" s="167" t="s">
        <v>10</v>
      </c>
      <c r="D1871" s="167" t="s">
        <v>12398</v>
      </c>
      <c r="E1871" s="168" t="s">
        <v>14331</v>
      </c>
    </row>
    <row r="1872" spans="1:5" x14ac:dyDescent="0.2">
      <c r="A1872" s="167">
        <v>2374</v>
      </c>
      <c r="B1872" s="167" t="s">
        <v>1831</v>
      </c>
      <c r="C1872" s="167" t="s">
        <v>10</v>
      </c>
      <c r="D1872" s="167" t="s">
        <v>12398</v>
      </c>
      <c r="E1872" s="168" t="s">
        <v>14332</v>
      </c>
    </row>
    <row r="1873" spans="1:5" x14ac:dyDescent="0.2">
      <c r="A1873" s="167">
        <v>2377</v>
      </c>
      <c r="B1873" s="167" t="s">
        <v>1832</v>
      </c>
      <c r="C1873" s="167" t="s">
        <v>10</v>
      </c>
      <c r="D1873" s="167" t="s">
        <v>12398</v>
      </c>
      <c r="E1873" s="168" t="s">
        <v>14333</v>
      </c>
    </row>
    <row r="1874" spans="1:5" x14ac:dyDescent="0.2">
      <c r="A1874" s="167">
        <v>2393</v>
      </c>
      <c r="B1874" s="167" t="s">
        <v>1833</v>
      </c>
      <c r="C1874" s="167" t="s">
        <v>10</v>
      </c>
      <c r="D1874" s="167" t="s">
        <v>12398</v>
      </c>
      <c r="E1874" s="168" t="s">
        <v>14334</v>
      </c>
    </row>
    <row r="1875" spans="1:5" x14ac:dyDescent="0.2">
      <c r="A1875" s="167">
        <v>34705</v>
      </c>
      <c r="B1875" s="167" t="s">
        <v>1834</v>
      </c>
      <c r="C1875" s="167" t="s">
        <v>10</v>
      </c>
      <c r="D1875" s="167" t="s">
        <v>12398</v>
      </c>
      <c r="E1875" s="168" t="s">
        <v>14335</v>
      </c>
    </row>
    <row r="1876" spans="1:5" x14ac:dyDescent="0.2">
      <c r="A1876" s="167">
        <v>34707</v>
      </c>
      <c r="B1876" s="167" t="s">
        <v>1835</v>
      </c>
      <c r="C1876" s="167" t="s">
        <v>10</v>
      </c>
      <c r="D1876" s="167" t="s">
        <v>12398</v>
      </c>
      <c r="E1876" s="168" t="s">
        <v>14336</v>
      </c>
    </row>
    <row r="1877" spans="1:5" x14ac:dyDescent="0.2">
      <c r="A1877" s="167">
        <v>2378</v>
      </c>
      <c r="B1877" s="167" t="s">
        <v>1836</v>
      </c>
      <c r="C1877" s="167" t="s">
        <v>10</v>
      </c>
      <c r="D1877" s="167" t="s">
        <v>12398</v>
      </c>
      <c r="E1877" s="168" t="s">
        <v>14337</v>
      </c>
    </row>
    <row r="1878" spans="1:5" x14ac:dyDescent="0.2">
      <c r="A1878" s="167">
        <v>2379</v>
      </c>
      <c r="B1878" s="167" t="s">
        <v>1837</v>
      </c>
      <c r="C1878" s="167" t="s">
        <v>10</v>
      </c>
      <c r="D1878" s="167" t="s">
        <v>12398</v>
      </c>
      <c r="E1878" s="168" t="s">
        <v>14337</v>
      </c>
    </row>
    <row r="1879" spans="1:5" x14ac:dyDescent="0.2">
      <c r="A1879" s="167">
        <v>2376</v>
      </c>
      <c r="B1879" s="167" t="s">
        <v>1838</v>
      </c>
      <c r="C1879" s="167" t="s">
        <v>10</v>
      </c>
      <c r="D1879" s="167" t="s">
        <v>12398</v>
      </c>
      <c r="E1879" s="168" t="s">
        <v>14338</v>
      </c>
    </row>
    <row r="1880" spans="1:5" x14ac:dyDescent="0.2">
      <c r="A1880" s="167">
        <v>2394</v>
      </c>
      <c r="B1880" s="167" t="s">
        <v>1839</v>
      </c>
      <c r="C1880" s="167" t="s">
        <v>10</v>
      </c>
      <c r="D1880" s="167" t="s">
        <v>12398</v>
      </c>
      <c r="E1880" s="168" t="s">
        <v>14339</v>
      </c>
    </row>
    <row r="1881" spans="1:5" x14ac:dyDescent="0.2">
      <c r="A1881" s="167">
        <v>34686</v>
      </c>
      <c r="B1881" s="167" t="s">
        <v>1840</v>
      </c>
      <c r="C1881" s="167" t="s">
        <v>10</v>
      </c>
      <c r="D1881" s="167" t="s">
        <v>12398</v>
      </c>
      <c r="E1881" s="168" t="s">
        <v>12721</v>
      </c>
    </row>
    <row r="1882" spans="1:5" x14ac:dyDescent="0.2">
      <c r="A1882" s="167">
        <v>34616</v>
      </c>
      <c r="B1882" s="167" t="s">
        <v>1841</v>
      </c>
      <c r="C1882" s="167" t="s">
        <v>10</v>
      </c>
      <c r="D1882" s="167" t="s">
        <v>12398</v>
      </c>
      <c r="E1882" s="168" t="s">
        <v>14340</v>
      </c>
    </row>
    <row r="1883" spans="1:5" x14ac:dyDescent="0.2">
      <c r="A1883" s="167">
        <v>34623</v>
      </c>
      <c r="B1883" s="167" t="s">
        <v>1842</v>
      </c>
      <c r="C1883" s="167" t="s">
        <v>10</v>
      </c>
      <c r="D1883" s="167" t="s">
        <v>12398</v>
      </c>
      <c r="E1883" s="168" t="s">
        <v>14341</v>
      </c>
    </row>
    <row r="1884" spans="1:5" x14ac:dyDescent="0.2">
      <c r="A1884" s="167">
        <v>34628</v>
      </c>
      <c r="B1884" s="167" t="s">
        <v>1843</v>
      </c>
      <c r="C1884" s="167" t="s">
        <v>10</v>
      </c>
      <c r="D1884" s="167" t="s">
        <v>12398</v>
      </c>
      <c r="E1884" s="168" t="s">
        <v>12484</v>
      </c>
    </row>
    <row r="1885" spans="1:5" x14ac:dyDescent="0.2">
      <c r="A1885" s="167">
        <v>34653</v>
      </c>
      <c r="B1885" s="167" t="s">
        <v>1844</v>
      </c>
      <c r="C1885" s="167" t="s">
        <v>10</v>
      </c>
      <c r="D1885" s="167" t="s">
        <v>12398</v>
      </c>
      <c r="E1885" s="168" t="s">
        <v>14342</v>
      </c>
    </row>
    <row r="1886" spans="1:5" x14ac:dyDescent="0.2">
      <c r="A1886" s="167">
        <v>34688</v>
      </c>
      <c r="B1886" s="167" t="s">
        <v>1845</v>
      </c>
      <c r="C1886" s="167" t="s">
        <v>10</v>
      </c>
      <c r="D1886" s="167" t="s">
        <v>12398</v>
      </c>
      <c r="E1886" s="168" t="s">
        <v>13825</v>
      </c>
    </row>
    <row r="1887" spans="1:5" x14ac:dyDescent="0.2">
      <c r="A1887" s="167">
        <v>34709</v>
      </c>
      <c r="B1887" s="167" t="s">
        <v>1846</v>
      </c>
      <c r="C1887" s="167" t="s">
        <v>10</v>
      </c>
      <c r="D1887" s="167" t="s">
        <v>12398</v>
      </c>
      <c r="E1887" s="168" t="s">
        <v>14343</v>
      </c>
    </row>
    <row r="1888" spans="1:5" x14ac:dyDescent="0.2">
      <c r="A1888" s="167">
        <v>34714</v>
      </c>
      <c r="B1888" s="167" t="s">
        <v>1847</v>
      </c>
      <c r="C1888" s="167" t="s">
        <v>10</v>
      </c>
      <c r="D1888" s="167" t="s">
        <v>12398</v>
      </c>
      <c r="E1888" s="168" t="s">
        <v>14344</v>
      </c>
    </row>
    <row r="1889" spans="1:5" x14ac:dyDescent="0.2">
      <c r="A1889" s="167">
        <v>2388</v>
      </c>
      <c r="B1889" s="167" t="s">
        <v>1848</v>
      </c>
      <c r="C1889" s="167" t="s">
        <v>10</v>
      </c>
      <c r="D1889" s="167" t="s">
        <v>12398</v>
      </c>
      <c r="E1889" s="168" t="s">
        <v>14345</v>
      </c>
    </row>
    <row r="1890" spans="1:5" x14ac:dyDescent="0.2">
      <c r="A1890" s="167">
        <v>34606</v>
      </c>
      <c r="B1890" s="167" t="s">
        <v>1849</v>
      </c>
      <c r="C1890" s="167" t="s">
        <v>10</v>
      </c>
      <c r="D1890" s="167" t="s">
        <v>12398</v>
      </c>
      <c r="E1890" s="168" t="s">
        <v>14346</v>
      </c>
    </row>
    <row r="1891" spans="1:5" x14ac:dyDescent="0.2">
      <c r="A1891" s="167">
        <v>34689</v>
      </c>
      <c r="B1891" s="167" t="s">
        <v>1850</v>
      </c>
      <c r="C1891" s="167" t="s">
        <v>10</v>
      </c>
      <c r="D1891" s="167" t="s">
        <v>12398</v>
      </c>
      <c r="E1891" s="168" t="s">
        <v>14347</v>
      </c>
    </row>
    <row r="1892" spans="1:5" x14ac:dyDescent="0.2">
      <c r="A1892" s="167">
        <v>2370</v>
      </c>
      <c r="B1892" s="167" t="s">
        <v>1851</v>
      </c>
      <c r="C1892" s="167" t="s">
        <v>10</v>
      </c>
      <c r="D1892" s="167" t="s">
        <v>12405</v>
      </c>
      <c r="E1892" s="168" t="s">
        <v>14348</v>
      </c>
    </row>
    <row r="1893" spans="1:5" x14ac:dyDescent="0.2">
      <c r="A1893" s="167">
        <v>2386</v>
      </c>
      <c r="B1893" s="167" t="s">
        <v>1852</v>
      </c>
      <c r="C1893" s="167" t="s">
        <v>10</v>
      </c>
      <c r="D1893" s="167" t="s">
        <v>12398</v>
      </c>
      <c r="E1893" s="168" t="s">
        <v>14349</v>
      </c>
    </row>
    <row r="1894" spans="1:5" x14ac:dyDescent="0.2">
      <c r="A1894" s="167">
        <v>2392</v>
      </c>
      <c r="B1894" s="167" t="s">
        <v>1853</v>
      </c>
      <c r="C1894" s="167" t="s">
        <v>10</v>
      </c>
      <c r="D1894" s="167" t="s">
        <v>12398</v>
      </c>
      <c r="E1894" s="168" t="s">
        <v>14350</v>
      </c>
    </row>
    <row r="1895" spans="1:5" x14ac:dyDescent="0.2">
      <c r="A1895" s="167">
        <v>2373</v>
      </c>
      <c r="B1895" s="167" t="s">
        <v>1854</v>
      </c>
      <c r="C1895" s="167" t="s">
        <v>10</v>
      </c>
      <c r="D1895" s="167" t="s">
        <v>12398</v>
      </c>
      <c r="E1895" s="168" t="s">
        <v>14351</v>
      </c>
    </row>
    <row r="1896" spans="1:5" x14ac:dyDescent="0.2">
      <c r="A1896" s="167">
        <v>39465</v>
      </c>
      <c r="B1896" s="167" t="s">
        <v>1855</v>
      </c>
      <c r="C1896" s="167" t="s">
        <v>10</v>
      </c>
      <c r="D1896" s="167" t="s">
        <v>12398</v>
      </c>
      <c r="E1896" s="168" t="s">
        <v>14352</v>
      </c>
    </row>
    <row r="1897" spans="1:5" x14ac:dyDescent="0.2">
      <c r="A1897" s="167">
        <v>39466</v>
      </c>
      <c r="B1897" s="167" t="s">
        <v>1856</v>
      </c>
      <c r="C1897" s="167" t="s">
        <v>10</v>
      </c>
      <c r="D1897" s="167" t="s">
        <v>12398</v>
      </c>
      <c r="E1897" s="168" t="s">
        <v>14353</v>
      </c>
    </row>
    <row r="1898" spans="1:5" x14ac:dyDescent="0.2">
      <c r="A1898" s="167">
        <v>39467</v>
      </c>
      <c r="B1898" s="167" t="s">
        <v>1857</v>
      </c>
      <c r="C1898" s="167" t="s">
        <v>10</v>
      </c>
      <c r="D1898" s="167" t="s">
        <v>12398</v>
      </c>
      <c r="E1898" s="168" t="s">
        <v>14354</v>
      </c>
    </row>
    <row r="1899" spans="1:5" x14ac:dyDescent="0.2">
      <c r="A1899" s="167">
        <v>39468</v>
      </c>
      <c r="B1899" s="167" t="s">
        <v>1858</v>
      </c>
      <c r="C1899" s="167" t="s">
        <v>10</v>
      </c>
      <c r="D1899" s="167" t="s">
        <v>12398</v>
      </c>
      <c r="E1899" s="168" t="s">
        <v>14355</v>
      </c>
    </row>
    <row r="1900" spans="1:5" x14ac:dyDescent="0.2">
      <c r="A1900" s="167">
        <v>39469</v>
      </c>
      <c r="B1900" s="167" t="s">
        <v>1859</v>
      </c>
      <c r="C1900" s="167" t="s">
        <v>10</v>
      </c>
      <c r="D1900" s="167" t="s">
        <v>12398</v>
      </c>
      <c r="E1900" s="168" t="s">
        <v>14356</v>
      </c>
    </row>
    <row r="1901" spans="1:5" x14ac:dyDescent="0.2">
      <c r="A1901" s="167">
        <v>39470</v>
      </c>
      <c r="B1901" s="167" t="s">
        <v>1860</v>
      </c>
      <c r="C1901" s="167" t="s">
        <v>10</v>
      </c>
      <c r="D1901" s="167" t="s">
        <v>12398</v>
      </c>
      <c r="E1901" s="168" t="s">
        <v>14357</v>
      </c>
    </row>
    <row r="1902" spans="1:5" x14ac:dyDescent="0.2">
      <c r="A1902" s="167">
        <v>39471</v>
      </c>
      <c r="B1902" s="167" t="s">
        <v>1861</v>
      </c>
      <c r="C1902" s="167" t="s">
        <v>10</v>
      </c>
      <c r="D1902" s="167" t="s">
        <v>12398</v>
      </c>
      <c r="E1902" s="168" t="s">
        <v>14358</v>
      </c>
    </row>
    <row r="1903" spans="1:5" x14ac:dyDescent="0.2">
      <c r="A1903" s="167">
        <v>39472</v>
      </c>
      <c r="B1903" s="167" t="s">
        <v>1862</v>
      </c>
      <c r="C1903" s="167" t="s">
        <v>10</v>
      </c>
      <c r="D1903" s="167" t="s">
        <v>12398</v>
      </c>
      <c r="E1903" s="168" t="s">
        <v>14359</v>
      </c>
    </row>
    <row r="1904" spans="1:5" x14ac:dyDescent="0.2">
      <c r="A1904" s="167">
        <v>39473</v>
      </c>
      <c r="B1904" s="167" t="s">
        <v>1863</v>
      </c>
      <c r="C1904" s="167" t="s">
        <v>10</v>
      </c>
      <c r="D1904" s="167" t="s">
        <v>12398</v>
      </c>
      <c r="E1904" s="168" t="s">
        <v>14360</v>
      </c>
    </row>
    <row r="1905" spans="1:5" x14ac:dyDescent="0.2">
      <c r="A1905" s="167">
        <v>39474</v>
      </c>
      <c r="B1905" s="167" t="s">
        <v>1864</v>
      </c>
      <c r="C1905" s="167" t="s">
        <v>10</v>
      </c>
      <c r="D1905" s="167" t="s">
        <v>12398</v>
      </c>
      <c r="E1905" s="168" t="s">
        <v>14361</v>
      </c>
    </row>
    <row r="1906" spans="1:5" x14ac:dyDescent="0.2">
      <c r="A1906" s="167">
        <v>39475</v>
      </c>
      <c r="B1906" s="167" t="s">
        <v>1865</v>
      </c>
      <c r="C1906" s="167" t="s">
        <v>10</v>
      </c>
      <c r="D1906" s="167" t="s">
        <v>12398</v>
      </c>
      <c r="E1906" s="168" t="s">
        <v>14362</v>
      </c>
    </row>
    <row r="1907" spans="1:5" x14ac:dyDescent="0.2">
      <c r="A1907" s="167">
        <v>39476</v>
      </c>
      <c r="B1907" s="167" t="s">
        <v>1866</v>
      </c>
      <c r="C1907" s="167" t="s">
        <v>10</v>
      </c>
      <c r="D1907" s="167" t="s">
        <v>12398</v>
      </c>
      <c r="E1907" s="168" t="s">
        <v>14363</v>
      </c>
    </row>
    <row r="1908" spans="1:5" x14ac:dyDescent="0.2">
      <c r="A1908" s="167">
        <v>39477</v>
      </c>
      <c r="B1908" s="167" t="s">
        <v>1867</v>
      </c>
      <c r="C1908" s="167" t="s">
        <v>10</v>
      </c>
      <c r="D1908" s="167" t="s">
        <v>12398</v>
      </c>
      <c r="E1908" s="168" t="s">
        <v>14364</v>
      </c>
    </row>
    <row r="1909" spans="1:5" x14ac:dyDescent="0.2">
      <c r="A1909" s="167">
        <v>39478</v>
      </c>
      <c r="B1909" s="167" t="s">
        <v>1868</v>
      </c>
      <c r="C1909" s="167" t="s">
        <v>10</v>
      </c>
      <c r="D1909" s="167" t="s">
        <v>12398</v>
      </c>
      <c r="E1909" s="168" t="s">
        <v>14365</v>
      </c>
    </row>
    <row r="1910" spans="1:5" x14ac:dyDescent="0.2">
      <c r="A1910" s="167">
        <v>39479</v>
      </c>
      <c r="B1910" s="167" t="s">
        <v>1869</v>
      </c>
      <c r="C1910" s="167" t="s">
        <v>10</v>
      </c>
      <c r="D1910" s="167" t="s">
        <v>12398</v>
      </c>
      <c r="E1910" s="168" t="s">
        <v>14366</v>
      </c>
    </row>
    <row r="1911" spans="1:5" x14ac:dyDescent="0.2">
      <c r="A1911" s="167">
        <v>39480</v>
      </c>
      <c r="B1911" s="167" t="s">
        <v>1870</v>
      </c>
      <c r="C1911" s="167" t="s">
        <v>10</v>
      </c>
      <c r="D1911" s="167" t="s">
        <v>12398</v>
      </c>
      <c r="E1911" s="168" t="s">
        <v>14367</v>
      </c>
    </row>
    <row r="1912" spans="1:5" x14ac:dyDescent="0.2">
      <c r="A1912" s="167">
        <v>39459</v>
      </c>
      <c r="B1912" s="167" t="s">
        <v>1871</v>
      </c>
      <c r="C1912" s="167" t="s">
        <v>10</v>
      </c>
      <c r="D1912" s="167" t="s">
        <v>12398</v>
      </c>
      <c r="E1912" s="168" t="s">
        <v>14368</v>
      </c>
    </row>
    <row r="1913" spans="1:5" x14ac:dyDescent="0.2">
      <c r="A1913" s="167">
        <v>39445</v>
      </c>
      <c r="B1913" s="167" t="s">
        <v>1872</v>
      </c>
      <c r="C1913" s="167" t="s">
        <v>10</v>
      </c>
      <c r="D1913" s="167" t="s">
        <v>12398</v>
      </c>
      <c r="E1913" s="168" t="s">
        <v>14369</v>
      </c>
    </row>
    <row r="1914" spans="1:5" x14ac:dyDescent="0.2">
      <c r="A1914" s="167">
        <v>39446</v>
      </c>
      <c r="B1914" s="167" t="s">
        <v>1873</v>
      </c>
      <c r="C1914" s="167" t="s">
        <v>10</v>
      </c>
      <c r="D1914" s="167" t="s">
        <v>12398</v>
      </c>
      <c r="E1914" s="168" t="s">
        <v>14370</v>
      </c>
    </row>
    <row r="1915" spans="1:5" x14ac:dyDescent="0.2">
      <c r="A1915" s="167">
        <v>39447</v>
      </c>
      <c r="B1915" s="167" t="s">
        <v>1874</v>
      </c>
      <c r="C1915" s="167" t="s">
        <v>10</v>
      </c>
      <c r="D1915" s="167" t="s">
        <v>12398</v>
      </c>
      <c r="E1915" s="168" t="s">
        <v>14371</v>
      </c>
    </row>
    <row r="1916" spans="1:5" x14ac:dyDescent="0.2">
      <c r="A1916" s="167">
        <v>39448</v>
      </c>
      <c r="B1916" s="167" t="s">
        <v>1875</v>
      </c>
      <c r="C1916" s="167" t="s">
        <v>10</v>
      </c>
      <c r="D1916" s="167" t="s">
        <v>12398</v>
      </c>
      <c r="E1916" s="168" t="s">
        <v>14372</v>
      </c>
    </row>
    <row r="1917" spans="1:5" x14ac:dyDescent="0.2">
      <c r="A1917" s="167">
        <v>39450</v>
      </c>
      <c r="B1917" s="167" t="s">
        <v>1876</v>
      </c>
      <c r="C1917" s="167" t="s">
        <v>10</v>
      </c>
      <c r="D1917" s="167" t="s">
        <v>12398</v>
      </c>
      <c r="E1917" s="168" t="s">
        <v>14373</v>
      </c>
    </row>
    <row r="1918" spans="1:5" x14ac:dyDescent="0.2">
      <c r="A1918" s="167">
        <v>39451</v>
      </c>
      <c r="B1918" s="167" t="s">
        <v>1877</v>
      </c>
      <c r="C1918" s="167" t="s">
        <v>10</v>
      </c>
      <c r="D1918" s="167" t="s">
        <v>12398</v>
      </c>
      <c r="E1918" s="168" t="s">
        <v>14374</v>
      </c>
    </row>
    <row r="1919" spans="1:5" x14ac:dyDescent="0.2">
      <c r="A1919" s="167">
        <v>39452</v>
      </c>
      <c r="B1919" s="167" t="s">
        <v>1878</v>
      </c>
      <c r="C1919" s="167" t="s">
        <v>10</v>
      </c>
      <c r="D1919" s="167" t="s">
        <v>12398</v>
      </c>
      <c r="E1919" s="168" t="s">
        <v>14375</v>
      </c>
    </row>
    <row r="1920" spans="1:5" x14ac:dyDescent="0.2">
      <c r="A1920" s="167">
        <v>39523</v>
      </c>
      <c r="B1920" s="167" t="s">
        <v>1879</v>
      </c>
      <c r="C1920" s="167" t="s">
        <v>10</v>
      </c>
      <c r="D1920" s="167" t="s">
        <v>12398</v>
      </c>
      <c r="E1920" s="168" t="s">
        <v>14376</v>
      </c>
    </row>
    <row r="1921" spans="1:5" x14ac:dyDescent="0.2">
      <c r="A1921" s="167">
        <v>39449</v>
      </c>
      <c r="B1921" s="167" t="s">
        <v>1880</v>
      </c>
      <c r="C1921" s="167" t="s">
        <v>10</v>
      </c>
      <c r="D1921" s="167" t="s">
        <v>12398</v>
      </c>
      <c r="E1921" s="168" t="s">
        <v>14377</v>
      </c>
    </row>
    <row r="1922" spans="1:5" x14ac:dyDescent="0.2">
      <c r="A1922" s="167">
        <v>39455</v>
      </c>
      <c r="B1922" s="167" t="s">
        <v>1881</v>
      </c>
      <c r="C1922" s="167" t="s">
        <v>10</v>
      </c>
      <c r="D1922" s="167" t="s">
        <v>12398</v>
      </c>
      <c r="E1922" s="168" t="s">
        <v>14378</v>
      </c>
    </row>
    <row r="1923" spans="1:5" x14ac:dyDescent="0.2">
      <c r="A1923" s="167">
        <v>39456</v>
      </c>
      <c r="B1923" s="167" t="s">
        <v>1882</v>
      </c>
      <c r="C1923" s="167" t="s">
        <v>10</v>
      </c>
      <c r="D1923" s="167" t="s">
        <v>12398</v>
      </c>
      <c r="E1923" s="168" t="s">
        <v>14379</v>
      </c>
    </row>
    <row r="1924" spans="1:5" x14ac:dyDescent="0.2">
      <c r="A1924" s="167">
        <v>39457</v>
      </c>
      <c r="B1924" s="167" t="s">
        <v>1883</v>
      </c>
      <c r="C1924" s="167" t="s">
        <v>10</v>
      </c>
      <c r="D1924" s="167" t="s">
        <v>12398</v>
      </c>
      <c r="E1924" s="168" t="s">
        <v>14355</v>
      </c>
    </row>
    <row r="1925" spans="1:5" x14ac:dyDescent="0.2">
      <c r="A1925" s="167">
        <v>39458</v>
      </c>
      <c r="B1925" s="167" t="s">
        <v>1884</v>
      </c>
      <c r="C1925" s="167" t="s">
        <v>10</v>
      </c>
      <c r="D1925" s="167" t="s">
        <v>12398</v>
      </c>
      <c r="E1925" s="168" t="s">
        <v>14380</v>
      </c>
    </row>
    <row r="1926" spans="1:5" x14ac:dyDescent="0.2">
      <c r="A1926" s="167">
        <v>39464</v>
      </c>
      <c r="B1926" s="167" t="s">
        <v>1885</v>
      </c>
      <c r="C1926" s="167" t="s">
        <v>10</v>
      </c>
      <c r="D1926" s="167" t="s">
        <v>12398</v>
      </c>
      <c r="E1926" s="168" t="s">
        <v>14381</v>
      </c>
    </row>
    <row r="1927" spans="1:5" x14ac:dyDescent="0.2">
      <c r="A1927" s="167">
        <v>39460</v>
      </c>
      <c r="B1927" s="167" t="s">
        <v>1886</v>
      </c>
      <c r="C1927" s="167" t="s">
        <v>10</v>
      </c>
      <c r="D1927" s="167" t="s">
        <v>12398</v>
      </c>
      <c r="E1927" s="168" t="s">
        <v>14382</v>
      </c>
    </row>
    <row r="1928" spans="1:5" x14ac:dyDescent="0.2">
      <c r="A1928" s="167">
        <v>39461</v>
      </c>
      <c r="B1928" s="167" t="s">
        <v>1887</v>
      </c>
      <c r="C1928" s="167" t="s">
        <v>10</v>
      </c>
      <c r="D1928" s="167" t="s">
        <v>12398</v>
      </c>
      <c r="E1928" s="168" t="s">
        <v>14383</v>
      </c>
    </row>
    <row r="1929" spans="1:5" x14ac:dyDescent="0.2">
      <c r="A1929" s="167">
        <v>39462</v>
      </c>
      <c r="B1929" s="167" t="s">
        <v>1888</v>
      </c>
      <c r="C1929" s="167" t="s">
        <v>10</v>
      </c>
      <c r="D1929" s="167" t="s">
        <v>12398</v>
      </c>
      <c r="E1929" s="168" t="s">
        <v>14384</v>
      </c>
    </row>
    <row r="1930" spans="1:5" x14ac:dyDescent="0.2">
      <c r="A1930" s="167">
        <v>39463</v>
      </c>
      <c r="B1930" s="167" t="s">
        <v>1889</v>
      </c>
      <c r="C1930" s="167" t="s">
        <v>10</v>
      </c>
      <c r="D1930" s="167" t="s">
        <v>12398</v>
      </c>
      <c r="E1930" s="168" t="s">
        <v>14385</v>
      </c>
    </row>
    <row r="1931" spans="1:5" x14ac:dyDescent="0.2">
      <c r="A1931" s="167">
        <v>26039</v>
      </c>
      <c r="B1931" s="167" t="s">
        <v>1890</v>
      </c>
      <c r="C1931" s="167" t="s">
        <v>10</v>
      </c>
      <c r="D1931" s="167" t="s">
        <v>12427</v>
      </c>
      <c r="E1931" s="168" t="s">
        <v>14386</v>
      </c>
    </row>
    <row r="1932" spans="1:5" x14ac:dyDescent="0.2">
      <c r="A1932" s="167">
        <v>2401</v>
      </c>
      <c r="B1932" s="167" t="s">
        <v>1891</v>
      </c>
      <c r="C1932" s="167" t="s">
        <v>10</v>
      </c>
      <c r="D1932" s="167" t="s">
        <v>12427</v>
      </c>
      <c r="E1932" s="168" t="s">
        <v>14387</v>
      </c>
    </row>
    <row r="1933" spans="1:5" x14ac:dyDescent="0.2">
      <c r="A1933" s="167">
        <v>38870</v>
      </c>
      <c r="B1933" s="167" t="s">
        <v>1892</v>
      </c>
      <c r="C1933" s="167" t="s">
        <v>10</v>
      </c>
      <c r="D1933" s="167" t="s">
        <v>12427</v>
      </c>
      <c r="E1933" s="168" t="s">
        <v>14388</v>
      </c>
    </row>
    <row r="1934" spans="1:5" x14ac:dyDescent="0.2">
      <c r="A1934" s="167">
        <v>38869</v>
      </c>
      <c r="B1934" s="167" t="s">
        <v>1893</v>
      </c>
      <c r="C1934" s="167" t="s">
        <v>10</v>
      </c>
      <c r="D1934" s="167" t="s">
        <v>12427</v>
      </c>
      <c r="E1934" s="168" t="s">
        <v>14389</v>
      </c>
    </row>
    <row r="1935" spans="1:5" x14ac:dyDescent="0.2">
      <c r="A1935" s="167">
        <v>38872</v>
      </c>
      <c r="B1935" s="167" t="s">
        <v>1894</v>
      </c>
      <c r="C1935" s="167" t="s">
        <v>10</v>
      </c>
      <c r="D1935" s="167" t="s">
        <v>12427</v>
      </c>
      <c r="E1935" s="168" t="s">
        <v>14390</v>
      </c>
    </row>
    <row r="1936" spans="1:5" x14ac:dyDescent="0.2">
      <c r="A1936" s="167">
        <v>38871</v>
      </c>
      <c r="B1936" s="167" t="s">
        <v>1895</v>
      </c>
      <c r="C1936" s="167" t="s">
        <v>10</v>
      </c>
      <c r="D1936" s="167" t="s">
        <v>12427</v>
      </c>
      <c r="E1936" s="168" t="s">
        <v>14391</v>
      </c>
    </row>
    <row r="1937" spans="1:5" x14ac:dyDescent="0.2">
      <c r="A1937" s="167">
        <v>39283</v>
      </c>
      <c r="B1937" s="167" t="s">
        <v>1896</v>
      </c>
      <c r="C1937" s="167" t="s">
        <v>10</v>
      </c>
      <c r="D1937" s="167" t="s">
        <v>12427</v>
      </c>
      <c r="E1937" s="168" t="s">
        <v>14392</v>
      </c>
    </row>
    <row r="1938" spans="1:5" x14ac:dyDescent="0.2">
      <c r="A1938" s="167">
        <v>39284</v>
      </c>
      <c r="B1938" s="167" t="s">
        <v>1897</v>
      </c>
      <c r="C1938" s="167" t="s">
        <v>10</v>
      </c>
      <c r="D1938" s="167" t="s">
        <v>12427</v>
      </c>
      <c r="E1938" s="168" t="s">
        <v>14393</v>
      </c>
    </row>
    <row r="1939" spans="1:5" x14ac:dyDescent="0.2">
      <c r="A1939" s="167">
        <v>39285</v>
      </c>
      <c r="B1939" s="167" t="s">
        <v>1898</v>
      </c>
      <c r="C1939" s="167" t="s">
        <v>10</v>
      </c>
      <c r="D1939" s="167" t="s">
        <v>12427</v>
      </c>
      <c r="E1939" s="168" t="s">
        <v>14394</v>
      </c>
    </row>
    <row r="1940" spans="1:5" x14ac:dyDescent="0.2">
      <c r="A1940" s="167">
        <v>39286</v>
      </c>
      <c r="B1940" s="167" t="s">
        <v>1899</v>
      </c>
      <c r="C1940" s="167" t="s">
        <v>10</v>
      </c>
      <c r="D1940" s="167" t="s">
        <v>12427</v>
      </c>
      <c r="E1940" s="168" t="s">
        <v>14395</v>
      </c>
    </row>
    <row r="1941" spans="1:5" x14ac:dyDescent="0.2">
      <c r="A1941" s="167">
        <v>39287</v>
      </c>
      <c r="B1941" s="167" t="s">
        <v>1900</v>
      </c>
      <c r="C1941" s="167" t="s">
        <v>10</v>
      </c>
      <c r="D1941" s="167" t="s">
        <v>12427</v>
      </c>
      <c r="E1941" s="168" t="s">
        <v>14396</v>
      </c>
    </row>
    <row r="1942" spans="1:5" x14ac:dyDescent="0.2">
      <c r="A1942" s="167">
        <v>39288</v>
      </c>
      <c r="B1942" s="167" t="s">
        <v>1901</v>
      </c>
      <c r="C1942" s="167" t="s">
        <v>10</v>
      </c>
      <c r="D1942" s="167" t="s">
        <v>12427</v>
      </c>
      <c r="E1942" s="168" t="s">
        <v>14397</v>
      </c>
    </row>
    <row r="1943" spans="1:5" x14ac:dyDescent="0.2">
      <c r="A1943" s="167">
        <v>2414</v>
      </c>
      <c r="B1943" s="167" t="s">
        <v>14398</v>
      </c>
      <c r="C1943" s="167" t="s">
        <v>15</v>
      </c>
      <c r="D1943" s="167" t="s">
        <v>12398</v>
      </c>
      <c r="E1943" s="168" t="s">
        <v>14399</v>
      </c>
    </row>
    <row r="1944" spans="1:5" x14ac:dyDescent="0.2">
      <c r="A1944" s="167">
        <v>2413</v>
      </c>
      <c r="B1944" s="167" t="s">
        <v>14400</v>
      </c>
      <c r="C1944" s="167" t="s">
        <v>15</v>
      </c>
      <c r="D1944" s="167" t="s">
        <v>12398</v>
      </c>
      <c r="E1944" s="168" t="s">
        <v>14401</v>
      </c>
    </row>
    <row r="1945" spans="1:5" x14ac:dyDescent="0.2">
      <c r="A1945" s="167">
        <v>2405</v>
      </c>
      <c r="B1945" s="167" t="s">
        <v>14402</v>
      </c>
      <c r="C1945" s="167" t="s">
        <v>15</v>
      </c>
      <c r="D1945" s="167" t="s">
        <v>12398</v>
      </c>
      <c r="E1945" s="168" t="s">
        <v>14403</v>
      </c>
    </row>
    <row r="1946" spans="1:5" x14ac:dyDescent="0.2">
      <c r="A1946" s="167">
        <v>13361</v>
      </c>
      <c r="B1946" s="167" t="s">
        <v>14404</v>
      </c>
      <c r="C1946" s="167" t="s">
        <v>15</v>
      </c>
      <c r="D1946" s="167" t="s">
        <v>12398</v>
      </c>
      <c r="E1946" s="168" t="s">
        <v>14405</v>
      </c>
    </row>
    <row r="1947" spans="1:5" x14ac:dyDescent="0.2">
      <c r="A1947" s="167">
        <v>11987</v>
      </c>
      <c r="B1947" s="167" t="s">
        <v>14406</v>
      </c>
      <c r="C1947" s="167" t="s">
        <v>15</v>
      </c>
      <c r="D1947" s="167" t="s">
        <v>12398</v>
      </c>
      <c r="E1947" s="168" t="s">
        <v>14407</v>
      </c>
    </row>
    <row r="1948" spans="1:5" x14ac:dyDescent="0.2">
      <c r="A1948" s="167">
        <v>2416</v>
      </c>
      <c r="B1948" s="167" t="s">
        <v>14408</v>
      </c>
      <c r="C1948" s="167" t="s">
        <v>15</v>
      </c>
      <c r="D1948" s="167" t="s">
        <v>12398</v>
      </c>
      <c r="E1948" s="168" t="s">
        <v>14409</v>
      </c>
    </row>
    <row r="1949" spans="1:5" x14ac:dyDescent="0.2">
      <c r="A1949" s="167">
        <v>2412</v>
      </c>
      <c r="B1949" s="167" t="s">
        <v>14410</v>
      </c>
      <c r="C1949" s="167" t="s">
        <v>15</v>
      </c>
      <c r="D1949" s="167" t="s">
        <v>12398</v>
      </c>
      <c r="E1949" s="168" t="s">
        <v>14411</v>
      </c>
    </row>
    <row r="1950" spans="1:5" x14ac:dyDescent="0.2">
      <c r="A1950" s="167">
        <v>2411</v>
      </c>
      <c r="B1950" s="167" t="s">
        <v>14412</v>
      </c>
      <c r="C1950" s="167" t="s">
        <v>15</v>
      </c>
      <c r="D1950" s="167" t="s">
        <v>12398</v>
      </c>
      <c r="E1950" s="168" t="s">
        <v>14405</v>
      </c>
    </row>
    <row r="1951" spans="1:5" x14ac:dyDescent="0.2">
      <c r="A1951" s="167">
        <v>2406</v>
      </c>
      <c r="B1951" s="167" t="s">
        <v>14413</v>
      </c>
      <c r="C1951" s="167" t="s">
        <v>15</v>
      </c>
      <c r="D1951" s="167" t="s">
        <v>12398</v>
      </c>
      <c r="E1951" s="168" t="s">
        <v>14414</v>
      </c>
    </row>
    <row r="1952" spans="1:5" x14ac:dyDescent="0.2">
      <c r="A1952" s="167">
        <v>10571</v>
      </c>
      <c r="B1952" s="167" t="s">
        <v>14415</v>
      </c>
      <c r="C1952" s="167" t="s">
        <v>15</v>
      </c>
      <c r="D1952" s="167" t="s">
        <v>12398</v>
      </c>
      <c r="E1952" s="168" t="s">
        <v>14416</v>
      </c>
    </row>
    <row r="1953" spans="1:5" x14ac:dyDescent="0.2">
      <c r="A1953" s="167">
        <v>11985</v>
      </c>
      <c r="B1953" s="167" t="s">
        <v>14417</v>
      </c>
      <c r="C1953" s="167" t="s">
        <v>15</v>
      </c>
      <c r="D1953" s="167" t="s">
        <v>12398</v>
      </c>
      <c r="E1953" s="168" t="s">
        <v>14418</v>
      </c>
    </row>
    <row r="1954" spans="1:5" x14ac:dyDescent="0.2">
      <c r="A1954" s="167">
        <v>2410</v>
      </c>
      <c r="B1954" s="167" t="s">
        <v>14419</v>
      </c>
      <c r="C1954" s="167" t="s">
        <v>15</v>
      </c>
      <c r="D1954" s="167" t="s">
        <v>12398</v>
      </c>
      <c r="E1954" s="168" t="s">
        <v>14420</v>
      </c>
    </row>
    <row r="1955" spans="1:5" x14ac:dyDescent="0.2">
      <c r="A1955" s="167">
        <v>2417</v>
      </c>
      <c r="B1955" s="167" t="s">
        <v>14421</v>
      </c>
      <c r="C1955" s="167" t="s">
        <v>15</v>
      </c>
      <c r="D1955" s="167" t="s">
        <v>12398</v>
      </c>
      <c r="E1955" s="168" t="s">
        <v>14422</v>
      </c>
    </row>
    <row r="1956" spans="1:5" x14ac:dyDescent="0.2">
      <c r="A1956" s="167">
        <v>2415</v>
      </c>
      <c r="B1956" s="167" t="s">
        <v>14423</v>
      </c>
      <c r="C1956" s="167" t="s">
        <v>15</v>
      </c>
      <c r="D1956" s="167" t="s">
        <v>12398</v>
      </c>
      <c r="E1956" s="168" t="s">
        <v>14424</v>
      </c>
    </row>
    <row r="1957" spans="1:5" x14ac:dyDescent="0.2">
      <c r="A1957" s="167">
        <v>13360</v>
      </c>
      <c r="B1957" s="167" t="s">
        <v>14425</v>
      </c>
      <c r="C1957" s="167" t="s">
        <v>15</v>
      </c>
      <c r="D1957" s="167" t="s">
        <v>12398</v>
      </c>
      <c r="E1957" s="168" t="s">
        <v>14424</v>
      </c>
    </row>
    <row r="1958" spans="1:5" x14ac:dyDescent="0.2">
      <c r="A1958" s="167">
        <v>11983</v>
      </c>
      <c r="B1958" s="167" t="s">
        <v>14426</v>
      </c>
      <c r="C1958" s="167" t="s">
        <v>15</v>
      </c>
      <c r="D1958" s="167" t="s">
        <v>12398</v>
      </c>
      <c r="E1958" s="168" t="s">
        <v>14427</v>
      </c>
    </row>
    <row r="1959" spans="1:5" x14ac:dyDescent="0.2">
      <c r="A1959" s="167">
        <v>11986</v>
      </c>
      <c r="B1959" s="167" t="s">
        <v>14428</v>
      </c>
      <c r="C1959" s="167" t="s">
        <v>15</v>
      </c>
      <c r="D1959" s="167" t="s">
        <v>12398</v>
      </c>
      <c r="E1959" s="168" t="s">
        <v>14429</v>
      </c>
    </row>
    <row r="1960" spans="1:5" x14ac:dyDescent="0.2">
      <c r="A1960" s="167">
        <v>25976</v>
      </c>
      <c r="B1960" s="167" t="s">
        <v>14430</v>
      </c>
      <c r="C1960" s="167" t="s">
        <v>15</v>
      </c>
      <c r="D1960" s="167" t="s">
        <v>12427</v>
      </c>
      <c r="E1960" s="168" t="s">
        <v>14431</v>
      </c>
    </row>
    <row r="1961" spans="1:5" x14ac:dyDescent="0.2">
      <c r="A1961" s="167">
        <v>10629</v>
      </c>
      <c r="B1961" s="167" t="s">
        <v>1903</v>
      </c>
      <c r="C1961" s="167" t="s">
        <v>15</v>
      </c>
      <c r="D1961" s="167" t="s">
        <v>12427</v>
      </c>
      <c r="E1961" s="168" t="s">
        <v>14432</v>
      </c>
    </row>
    <row r="1962" spans="1:5" x14ac:dyDescent="0.2">
      <c r="A1962" s="167">
        <v>10698</v>
      </c>
      <c r="B1962" s="167" t="s">
        <v>1904</v>
      </c>
      <c r="C1962" s="167" t="s">
        <v>15</v>
      </c>
      <c r="D1962" s="167" t="s">
        <v>12427</v>
      </c>
      <c r="E1962" s="168" t="s">
        <v>14433</v>
      </c>
    </row>
    <row r="1963" spans="1:5" x14ac:dyDescent="0.2">
      <c r="A1963" s="167">
        <v>40521</v>
      </c>
      <c r="B1963" s="167" t="s">
        <v>1905</v>
      </c>
      <c r="C1963" s="167" t="s">
        <v>10</v>
      </c>
      <c r="D1963" s="167" t="s">
        <v>12398</v>
      </c>
      <c r="E1963" s="168" t="s">
        <v>14434</v>
      </c>
    </row>
    <row r="1964" spans="1:5" x14ac:dyDescent="0.2">
      <c r="A1964" s="167">
        <v>2432</v>
      </c>
      <c r="B1964" s="167" t="s">
        <v>1906</v>
      </c>
      <c r="C1964" s="167" t="s">
        <v>10</v>
      </c>
      <c r="D1964" s="167" t="s">
        <v>12398</v>
      </c>
      <c r="E1964" s="168" t="s">
        <v>14435</v>
      </c>
    </row>
    <row r="1965" spans="1:5" x14ac:dyDescent="0.2">
      <c r="A1965" s="167">
        <v>2433</v>
      </c>
      <c r="B1965" s="167" t="s">
        <v>1907</v>
      </c>
      <c r="C1965" s="167" t="s">
        <v>10</v>
      </c>
      <c r="D1965" s="167" t="s">
        <v>12398</v>
      </c>
      <c r="E1965" s="168" t="s">
        <v>14436</v>
      </c>
    </row>
    <row r="1966" spans="1:5" x14ac:dyDescent="0.2">
      <c r="A1966" s="167">
        <v>2420</v>
      </c>
      <c r="B1966" s="167" t="s">
        <v>1908</v>
      </c>
      <c r="C1966" s="167" t="s">
        <v>10</v>
      </c>
      <c r="D1966" s="167" t="s">
        <v>12398</v>
      </c>
      <c r="E1966" s="168" t="s">
        <v>14437</v>
      </c>
    </row>
    <row r="1967" spans="1:5" x14ac:dyDescent="0.2">
      <c r="A1967" s="167">
        <v>11447</v>
      </c>
      <c r="B1967" s="167" t="s">
        <v>1909</v>
      </c>
      <c r="C1967" s="167" t="s">
        <v>10</v>
      </c>
      <c r="D1967" s="167" t="s">
        <v>12398</v>
      </c>
      <c r="E1967" s="168" t="s">
        <v>14438</v>
      </c>
    </row>
    <row r="1968" spans="1:5" x14ac:dyDescent="0.2">
      <c r="A1968" s="167">
        <v>11451</v>
      </c>
      <c r="B1968" s="167" t="s">
        <v>1910</v>
      </c>
      <c r="C1968" s="167" t="s">
        <v>10</v>
      </c>
      <c r="D1968" s="167" t="s">
        <v>12398</v>
      </c>
      <c r="E1968" s="168" t="s">
        <v>14439</v>
      </c>
    </row>
    <row r="1969" spans="1:5" x14ac:dyDescent="0.2">
      <c r="A1969" s="167">
        <v>11116</v>
      </c>
      <c r="B1969" s="167" t="s">
        <v>1911</v>
      </c>
      <c r="C1969" s="167" t="s">
        <v>10</v>
      </c>
      <c r="D1969" s="167" t="s">
        <v>12398</v>
      </c>
      <c r="E1969" s="168" t="s">
        <v>14440</v>
      </c>
    </row>
    <row r="1970" spans="1:5" x14ac:dyDescent="0.2">
      <c r="A1970" s="167">
        <v>38411</v>
      </c>
      <c r="B1970" s="167" t="s">
        <v>1912</v>
      </c>
      <c r="C1970" s="167" t="s">
        <v>10</v>
      </c>
      <c r="D1970" s="167" t="s">
        <v>12398</v>
      </c>
      <c r="E1970" s="168" t="s">
        <v>14441</v>
      </c>
    </row>
    <row r="1971" spans="1:5" x14ac:dyDescent="0.2">
      <c r="A1971" s="167">
        <v>1370</v>
      </c>
      <c r="B1971" s="167" t="s">
        <v>1916</v>
      </c>
      <c r="C1971" s="167" t="s">
        <v>10</v>
      </c>
      <c r="D1971" s="167" t="s">
        <v>12398</v>
      </c>
      <c r="E1971" s="168" t="s">
        <v>14442</v>
      </c>
    </row>
    <row r="1972" spans="1:5" x14ac:dyDescent="0.2">
      <c r="A1972" s="167">
        <v>38189</v>
      </c>
      <c r="B1972" s="167" t="s">
        <v>14443</v>
      </c>
      <c r="C1972" s="167" t="s">
        <v>10</v>
      </c>
      <c r="D1972" s="167" t="s">
        <v>12398</v>
      </c>
      <c r="E1972" s="168" t="s">
        <v>14444</v>
      </c>
    </row>
    <row r="1973" spans="1:5" x14ac:dyDescent="0.2">
      <c r="A1973" s="167">
        <v>38190</v>
      </c>
      <c r="B1973" s="167" t="s">
        <v>14445</v>
      </c>
      <c r="C1973" s="167" t="s">
        <v>10</v>
      </c>
      <c r="D1973" s="167" t="s">
        <v>12398</v>
      </c>
      <c r="E1973" s="168" t="s">
        <v>14446</v>
      </c>
    </row>
    <row r="1974" spans="1:5" x14ac:dyDescent="0.2">
      <c r="A1974" s="167">
        <v>36516</v>
      </c>
      <c r="B1974" s="167" t="s">
        <v>1917</v>
      </c>
      <c r="C1974" s="167" t="s">
        <v>10</v>
      </c>
      <c r="D1974" s="167" t="s">
        <v>12398</v>
      </c>
      <c r="E1974" s="168" t="s">
        <v>14447</v>
      </c>
    </row>
    <row r="1975" spans="1:5" x14ac:dyDescent="0.2">
      <c r="A1975" s="167">
        <v>34777</v>
      </c>
      <c r="B1975" s="167" t="s">
        <v>14448</v>
      </c>
      <c r="C1975" s="167" t="s">
        <v>10</v>
      </c>
      <c r="D1975" s="167" t="s">
        <v>12398</v>
      </c>
      <c r="E1975" s="168" t="s">
        <v>12684</v>
      </c>
    </row>
    <row r="1976" spans="1:5" x14ac:dyDescent="0.2">
      <c r="A1976" s="167">
        <v>7273</v>
      </c>
      <c r="B1976" s="167" t="s">
        <v>14449</v>
      </c>
      <c r="C1976" s="167" t="s">
        <v>10</v>
      </c>
      <c r="D1976" s="167" t="s">
        <v>12398</v>
      </c>
      <c r="E1976" s="168" t="s">
        <v>14450</v>
      </c>
    </row>
    <row r="1977" spans="1:5" x14ac:dyDescent="0.2">
      <c r="A1977" s="167">
        <v>7272</v>
      </c>
      <c r="B1977" s="167" t="s">
        <v>14451</v>
      </c>
      <c r="C1977" s="167" t="s">
        <v>10</v>
      </c>
      <c r="D1977" s="167" t="s">
        <v>12398</v>
      </c>
      <c r="E1977" s="168" t="s">
        <v>14452</v>
      </c>
    </row>
    <row r="1978" spans="1:5" x14ac:dyDescent="0.2">
      <c r="A1978" s="167">
        <v>10605</v>
      </c>
      <c r="B1978" s="167" t="s">
        <v>1920</v>
      </c>
      <c r="C1978" s="167" t="s">
        <v>10</v>
      </c>
      <c r="D1978" s="167" t="s">
        <v>12398</v>
      </c>
      <c r="E1978" s="168" t="s">
        <v>14453</v>
      </c>
    </row>
    <row r="1979" spans="1:5" x14ac:dyDescent="0.2">
      <c r="A1979" s="167">
        <v>10604</v>
      </c>
      <c r="B1979" s="167" t="s">
        <v>1921</v>
      </c>
      <c r="C1979" s="167" t="s">
        <v>10</v>
      </c>
      <c r="D1979" s="167" t="s">
        <v>12398</v>
      </c>
      <c r="E1979" s="168" t="s">
        <v>14454</v>
      </c>
    </row>
    <row r="1980" spans="1:5" x14ac:dyDescent="0.2">
      <c r="A1980" s="167">
        <v>672</v>
      </c>
      <c r="B1980" s="167" t="s">
        <v>1922</v>
      </c>
      <c r="C1980" s="167" t="s">
        <v>10</v>
      </c>
      <c r="D1980" s="167" t="s">
        <v>12398</v>
      </c>
      <c r="E1980" s="168" t="s">
        <v>12523</v>
      </c>
    </row>
    <row r="1981" spans="1:5" x14ac:dyDescent="0.2">
      <c r="A1981" s="167">
        <v>668</v>
      </c>
      <c r="B1981" s="167" t="s">
        <v>1923</v>
      </c>
      <c r="C1981" s="167" t="s">
        <v>10</v>
      </c>
      <c r="D1981" s="167" t="s">
        <v>12398</v>
      </c>
      <c r="E1981" s="168" t="s">
        <v>14455</v>
      </c>
    </row>
    <row r="1982" spans="1:5" x14ac:dyDescent="0.2">
      <c r="A1982" s="167">
        <v>10578</v>
      </c>
      <c r="B1982" s="167" t="s">
        <v>1924</v>
      </c>
      <c r="C1982" s="167" t="s">
        <v>10</v>
      </c>
      <c r="D1982" s="167" t="s">
        <v>12398</v>
      </c>
      <c r="E1982" s="168" t="s">
        <v>14456</v>
      </c>
    </row>
    <row r="1983" spans="1:5" x14ac:dyDescent="0.2">
      <c r="A1983" s="167">
        <v>666</v>
      </c>
      <c r="B1983" s="167" t="s">
        <v>1925</v>
      </c>
      <c r="C1983" s="167" t="s">
        <v>10</v>
      </c>
      <c r="D1983" s="167" t="s">
        <v>12398</v>
      </c>
      <c r="E1983" s="168" t="s">
        <v>13995</v>
      </c>
    </row>
    <row r="1984" spans="1:5" x14ac:dyDescent="0.2">
      <c r="A1984" s="167">
        <v>665</v>
      </c>
      <c r="B1984" s="167" t="s">
        <v>1926</v>
      </c>
      <c r="C1984" s="167" t="s">
        <v>10</v>
      </c>
      <c r="D1984" s="167" t="s">
        <v>12398</v>
      </c>
      <c r="E1984" s="168" t="s">
        <v>14457</v>
      </c>
    </row>
    <row r="1985" spans="1:5" x14ac:dyDescent="0.2">
      <c r="A1985" s="167">
        <v>10577</v>
      </c>
      <c r="B1985" s="167" t="s">
        <v>1927</v>
      </c>
      <c r="C1985" s="167" t="s">
        <v>10</v>
      </c>
      <c r="D1985" s="167" t="s">
        <v>12398</v>
      </c>
      <c r="E1985" s="168" t="s">
        <v>14458</v>
      </c>
    </row>
    <row r="1986" spans="1:5" x14ac:dyDescent="0.2">
      <c r="A1986" s="167">
        <v>10583</v>
      </c>
      <c r="B1986" s="167" t="s">
        <v>1928</v>
      </c>
      <c r="C1986" s="167" t="s">
        <v>10</v>
      </c>
      <c r="D1986" s="167" t="s">
        <v>12398</v>
      </c>
      <c r="E1986" s="168" t="s">
        <v>13927</v>
      </c>
    </row>
    <row r="1987" spans="1:5" x14ac:dyDescent="0.2">
      <c r="A1987" s="167">
        <v>10579</v>
      </c>
      <c r="B1987" s="167" t="s">
        <v>1929</v>
      </c>
      <c r="C1987" s="167" t="s">
        <v>10</v>
      </c>
      <c r="D1987" s="167" t="s">
        <v>12398</v>
      </c>
      <c r="E1987" s="168" t="s">
        <v>14459</v>
      </c>
    </row>
    <row r="1988" spans="1:5" x14ac:dyDescent="0.2">
      <c r="A1988" s="167">
        <v>10582</v>
      </c>
      <c r="B1988" s="167" t="s">
        <v>1930</v>
      </c>
      <c r="C1988" s="167" t="s">
        <v>10</v>
      </c>
      <c r="D1988" s="167" t="s">
        <v>12398</v>
      </c>
      <c r="E1988" s="168" t="s">
        <v>14460</v>
      </c>
    </row>
    <row r="1989" spans="1:5" x14ac:dyDescent="0.2">
      <c r="A1989" s="167">
        <v>2436</v>
      </c>
      <c r="B1989" s="167" t="s">
        <v>1931</v>
      </c>
      <c r="C1989" s="167" t="s">
        <v>185</v>
      </c>
      <c r="D1989" s="167" t="s">
        <v>12405</v>
      </c>
      <c r="E1989" s="168" t="s">
        <v>14461</v>
      </c>
    </row>
    <row r="1990" spans="1:5" x14ac:dyDescent="0.2">
      <c r="A1990" s="167">
        <v>40918</v>
      </c>
      <c r="B1990" s="167" t="s">
        <v>1932</v>
      </c>
      <c r="C1990" s="167" t="s">
        <v>187</v>
      </c>
      <c r="D1990" s="167" t="s">
        <v>12398</v>
      </c>
      <c r="E1990" s="168" t="s">
        <v>14462</v>
      </c>
    </row>
    <row r="1991" spans="1:5" x14ac:dyDescent="0.2">
      <c r="A1991" s="167">
        <v>2439</v>
      </c>
      <c r="B1991" s="167" t="s">
        <v>1933</v>
      </c>
      <c r="C1991" s="167" t="s">
        <v>185</v>
      </c>
      <c r="D1991" s="167" t="s">
        <v>12398</v>
      </c>
      <c r="E1991" s="168" t="s">
        <v>14461</v>
      </c>
    </row>
    <row r="1992" spans="1:5" x14ac:dyDescent="0.2">
      <c r="A1992" s="167">
        <v>40923</v>
      </c>
      <c r="B1992" s="167" t="s">
        <v>1934</v>
      </c>
      <c r="C1992" s="167" t="s">
        <v>187</v>
      </c>
      <c r="D1992" s="167" t="s">
        <v>12398</v>
      </c>
      <c r="E1992" s="168" t="s">
        <v>14462</v>
      </c>
    </row>
    <row r="1993" spans="1:5" x14ac:dyDescent="0.2">
      <c r="A1993" s="167">
        <v>10998</v>
      </c>
      <c r="B1993" s="167" t="s">
        <v>1935</v>
      </c>
      <c r="C1993" s="167" t="s">
        <v>71</v>
      </c>
      <c r="D1993" s="167" t="s">
        <v>12398</v>
      </c>
      <c r="E1993" s="168" t="s">
        <v>14463</v>
      </c>
    </row>
    <row r="1994" spans="1:5" x14ac:dyDescent="0.2">
      <c r="A1994" s="167">
        <v>11002</v>
      </c>
      <c r="B1994" s="167" t="s">
        <v>1936</v>
      </c>
      <c r="C1994" s="167" t="s">
        <v>71</v>
      </c>
      <c r="D1994" s="167" t="s">
        <v>12398</v>
      </c>
      <c r="E1994" s="168" t="s">
        <v>13328</v>
      </c>
    </row>
    <row r="1995" spans="1:5" x14ac:dyDescent="0.2">
      <c r="A1995" s="167">
        <v>10999</v>
      </c>
      <c r="B1995" s="167" t="s">
        <v>1937</v>
      </c>
      <c r="C1995" s="167" t="s">
        <v>71</v>
      </c>
      <c r="D1995" s="167" t="s">
        <v>12398</v>
      </c>
      <c r="E1995" s="168" t="s">
        <v>14464</v>
      </c>
    </row>
    <row r="1996" spans="1:5" x14ac:dyDescent="0.2">
      <c r="A1996" s="167">
        <v>10997</v>
      </c>
      <c r="B1996" s="167" t="s">
        <v>1938</v>
      </c>
      <c r="C1996" s="167" t="s">
        <v>71</v>
      </c>
      <c r="D1996" s="167" t="s">
        <v>12405</v>
      </c>
      <c r="E1996" s="168" t="s">
        <v>14465</v>
      </c>
    </row>
    <row r="1997" spans="1:5" x14ac:dyDescent="0.2">
      <c r="A1997" s="167">
        <v>2685</v>
      </c>
      <c r="B1997" s="167" t="s">
        <v>1939</v>
      </c>
      <c r="C1997" s="167" t="s">
        <v>20</v>
      </c>
      <c r="D1997" s="167" t="s">
        <v>12398</v>
      </c>
      <c r="E1997" s="168" t="s">
        <v>14466</v>
      </c>
    </row>
    <row r="1998" spans="1:5" x14ac:dyDescent="0.2">
      <c r="A1998" s="167">
        <v>2680</v>
      </c>
      <c r="B1998" s="167" t="s">
        <v>1940</v>
      </c>
      <c r="C1998" s="167" t="s">
        <v>20</v>
      </c>
      <c r="D1998" s="167" t="s">
        <v>12398</v>
      </c>
      <c r="E1998" s="168" t="s">
        <v>13656</v>
      </c>
    </row>
    <row r="1999" spans="1:5" x14ac:dyDescent="0.2">
      <c r="A1999" s="167">
        <v>2684</v>
      </c>
      <c r="B1999" s="167" t="s">
        <v>1941</v>
      </c>
      <c r="C1999" s="167" t="s">
        <v>20</v>
      </c>
      <c r="D1999" s="167" t="s">
        <v>12398</v>
      </c>
      <c r="E1999" s="168" t="s">
        <v>12556</v>
      </c>
    </row>
    <row r="2000" spans="1:5" x14ac:dyDescent="0.2">
      <c r="A2000" s="167">
        <v>2673</v>
      </c>
      <c r="B2000" s="167" t="s">
        <v>1942</v>
      </c>
      <c r="C2000" s="167" t="s">
        <v>20</v>
      </c>
      <c r="D2000" s="167" t="s">
        <v>12405</v>
      </c>
      <c r="E2000" s="168" t="s">
        <v>14467</v>
      </c>
    </row>
    <row r="2001" spans="1:5" x14ac:dyDescent="0.2">
      <c r="A2001" s="167">
        <v>2681</v>
      </c>
      <c r="B2001" s="167" t="s">
        <v>1943</v>
      </c>
      <c r="C2001" s="167" t="s">
        <v>20</v>
      </c>
      <c r="D2001" s="167" t="s">
        <v>12398</v>
      </c>
      <c r="E2001" s="168" t="s">
        <v>13375</v>
      </c>
    </row>
    <row r="2002" spans="1:5" x14ac:dyDescent="0.2">
      <c r="A2002" s="167">
        <v>2682</v>
      </c>
      <c r="B2002" s="167" t="s">
        <v>1944</v>
      </c>
      <c r="C2002" s="167" t="s">
        <v>20</v>
      </c>
      <c r="D2002" s="167" t="s">
        <v>12398</v>
      </c>
      <c r="E2002" s="168" t="s">
        <v>14065</v>
      </c>
    </row>
    <row r="2003" spans="1:5" x14ac:dyDescent="0.2">
      <c r="A2003" s="167">
        <v>2686</v>
      </c>
      <c r="B2003" s="167" t="s">
        <v>1945</v>
      </c>
      <c r="C2003" s="167" t="s">
        <v>20</v>
      </c>
      <c r="D2003" s="167" t="s">
        <v>12398</v>
      </c>
      <c r="E2003" s="168" t="s">
        <v>14468</v>
      </c>
    </row>
    <row r="2004" spans="1:5" x14ac:dyDescent="0.2">
      <c r="A2004" s="167">
        <v>2674</v>
      </c>
      <c r="B2004" s="167" t="s">
        <v>1946</v>
      </c>
      <c r="C2004" s="167" t="s">
        <v>20</v>
      </c>
      <c r="D2004" s="167" t="s">
        <v>12398</v>
      </c>
      <c r="E2004" s="168" t="s">
        <v>14469</v>
      </c>
    </row>
    <row r="2005" spans="1:5" x14ac:dyDescent="0.2">
      <c r="A2005" s="167">
        <v>2683</v>
      </c>
      <c r="B2005" s="167" t="s">
        <v>1947</v>
      </c>
      <c r="C2005" s="167" t="s">
        <v>20</v>
      </c>
      <c r="D2005" s="167" t="s">
        <v>12398</v>
      </c>
      <c r="E2005" s="168" t="s">
        <v>14470</v>
      </c>
    </row>
    <row r="2006" spans="1:5" x14ac:dyDescent="0.2">
      <c r="A2006" s="167">
        <v>2676</v>
      </c>
      <c r="B2006" s="167" t="s">
        <v>1948</v>
      </c>
      <c r="C2006" s="167" t="s">
        <v>20</v>
      </c>
      <c r="D2006" s="167" t="s">
        <v>12398</v>
      </c>
      <c r="E2006" s="168" t="s">
        <v>13294</v>
      </c>
    </row>
    <row r="2007" spans="1:5" x14ac:dyDescent="0.2">
      <c r="A2007" s="167">
        <v>2678</v>
      </c>
      <c r="B2007" s="167" t="s">
        <v>1949</v>
      </c>
      <c r="C2007" s="167" t="s">
        <v>20</v>
      </c>
      <c r="D2007" s="167" t="s">
        <v>12398</v>
      </c>
      <c r="E2007" s="168" t="s">
        <v>14471</v>
      </c>
    </row>
    <row r="2008" spans="1:5" x14ac:dyDescent="0.2">
      <c r="A2008" s="167">
        <v>2679</v>
      </c>
      <c r="B2008" s="167" t="s">
        <v>1950</v>
      </c>
      <c r="C2008" s="167" t="s">
        <v>20</v>
      </c>
      <c r="D2008" s="167" t="s">
        <v>12398</v>
      </c>
      <c r="E2008" s="168" t="s">
        <v>12691</v>
      </c>
    </row>
    <row r="2009" spans="1:5" x14ac:dyDescent="0.2">
      <c r="A2009" s="167">
        <v>12070</v>
      </c>
      <c r="B2009" s="167" t="s">
        <v>1951</v>
      </c>
      <c r="C2009" s="167" t="s">
        <v>20</v>
      </c>
      <c r="D2009" s="167" t="s">
        <v>12398</v>
      </c>
      <c r="E2009" s="168" t="s">
        <v>12536</v>
      </c>
    </row>
    <row r="2010" spans="1:5" x14ac:dyDescent="0.2">
      <c r="A2010" s="167">
        <v>2675</v>
      </c>
      <c r="B2010" s="167" t="s">
        <v>1952</v>
      </c>
      <c r="C2010" s="167" t="s">
        <v>20</v>
      </c>
      <c r="D2010" s="167" t="s">
        <v>12398</v>
      </c>
      <c r="E2010" s="168" t="s">
        <v>14472</v>
      </c>
    </row>
    <row r="2011" spans="1:5" x14ac:dyDescent="0.2">
      <c r="A2011" s="167">
        <v>12067</v>
      </c>
      <c r="B2011" s="167" t="s">
        <v>1953</v>
      </c>
      <c r="C2011" s="167" t="s">
        <v>20</v>
      </c>
      <c r="D2011" s="167" t="s">
        <v>12398</v>
      </c>
      <c r="E2011" s="168" t="s">
        <v>14473</v>
      </c>
    </row>
    <row r="2012" spans="1:5" x14ac:dyDescent="0.2">
      <c r="A2012" s="167">
        <v>40401</v>
      </c>
      <c r="B2012" s="167" t="s">
        <v>1954</v>
      </c>
      <c r="C2012" s="167" t="s">
        <v>20</v>
      </c>
      <c r="D2012" s="167" t="s">
        <v>12427</v>
      </c>
      <c r="E2012" s="168" t="s">
        <v>14474</v>
      </c>
    </row>
    <row r="2013" spans="1:5" x14ac:dyDescent="0.2">
      <c r="A2013" s="167">
        <v>40402</v>
      </c>
      <c r="B2013" s="167" t="s">
        <v>1955</v>
      </c>
      <c r="C2013" s="167" t="s">
        <v>20</v>
      </c>
      <c r="D2013" s="167" t="s">
        <v>12427</v>
      </c>
      <c r="E2013" s="168" t="s">
        <v>12508</v>
      </c>
    </row>
    <row r="2014" spans="1:5" x14ac:dyDescent="0.2">
      <c r="A2014" s="167">
        <v>40400</v>
      </c>
      <c r="B2014" s="167" t="s">
        <v>1956</v>
      </c>
      <c r="C2014" s="167" t="s">
        <v>20</v>
      </c>
      <c r="D2014" s="167" t="s">
        <v>12427</v>
      </c>
      <c r="E2014" s="168" t="s">
        <v>14471</v>
      </c>
    </row>
    <row r="2015" spans="1:5" x14ac:dyDescent="0.2">
      <c r="A2015" s="167">
        <v>2504</v>
      </c>
      <c r="B2015" s="167" t="s">
        <v>1957</v>
      </c>
      <c r="C2015" s="167" t="s">
        <v>20</v>
      </c>
      <c r="D2015" s="167" t="s">
        <v>12427</v>
      </c>
      <c r="E2015" s="168" t="s">
        <v>14475</v>
      </c>
    </row>
    <row r="2016" spans="1:5" x14ac:dyDescent="0.2">
      <c r="A2016" s="167">
        <v>2501</v>
      </c>
      <c r="B2016" s="167" t="s">
        <v>1958</v>
      </c>
      <c r="C2016" s="167" t="s">
        <v>20</v>
      </c>
      <c r="D2016" s="167" t="s">
        <v>12427</v>
      </c>
      <c r="E2016" s="168" t="s">
        <v>14476</v>
      </c>
    </row>
    <row r="2017" spans="1:5" x14ac:dyDescent="0.2">
      <c r="A2017" s="167">
        <v>2502</v>
      </c>
      <c r="B2017" s="167" t="s">
        <v>1959</v>
      </c>
      <c r="C2017" s="167" t="s">
        <v>20</v>
      </c>
      <c r="D2017" s="167" t="s">
        <v>12427</v>
      </c>
      <c r="E2017" s="168" t="s">
        <v>13846</v>
      </c>
    </row>
    <row r="2018" spans="1:5" x14ac:dyDescent="0.2">
      <c r="A2018" s="167">
        <v>2503</v>
      </c>
      <c r="B2018" s="167" t="s">
        <v>1960</v>
      </c>
      <c r="C2018" s="167" t="s">
        <v>20</v>
      </c>
      <c r="D2018" s="167" t="s">
        <v>12427</v>
      </c>
      <c r="E2018" s="168" t="s">
        <v>14477</v>
      </c>
    </row>
    <row r="2019" spans="1:5" x14ac:dyDescent="0.2">
      <c r="A2019" s="167">
        <v>2500</v>
      </c>
      <c r="B2019" s="167" t="s">
        <v>1961</v>
      </c>
      <c r="C2019" s="167" t="s">
        <v>20</v>
      </c>
      <c r="D2019" s="167" t="s">
        <v>12427</v>
      </c>
      <c r="E2019" s="168" t="s">
        <v>14478</v>
      </c>
    </row>
    <row r="2020" spans="1:5" x14ac:dyDescent="0.2">
      <c r="A2020" s="167">
        <v>2505</v>
      </c>
      <c r="B2020" s="167" t="s">
        <v>1962</v>
      </c>
      <c r="C2020" s="167" t="s">
        <v>20</v>
      </c>
      <c r="D2020" s="167" t="s">
        <v>12427</v>
      </c>
      <c r="E2020" s="168" t="s">
        <v>14479</v>
      </c>
    </row>
    <row r="2021" spans="1:5" x14ac:dyDescent="0.2">
      <c r="A2021" s="167">
        <v>12056</v>
      </c>
      <c r="B2021" s="167" t="s">
        <v>1963</v>
      </c>
      <c r="C2021" s="167" t="s">
        <v>20</v>
      </c>
      <c r="D2021" s="167" t="s">
        <v>12427</v>
      </c>
      <c r="E2021" s="168" t="s">
        <v>14480</v>
      </c>
    </row>
    <row r="2022" spans="1:5" x14ac:dyDescent="0.2">
      <c r="A2022" s="167">
        <v>12057</v>
      </c>
      <c r="B2022" s="167" t="s">
        <v>1964</v>
      </c>
      <c r="C2022" s="167" t="s">
        <v>20</v>
      </c>
      <c r="D2022" s="167" t="s">
        <v>12427</v>
      </c>
      <c r="E2022" s="168" t="s">
        <v>14481</v>
      </c>
    </row>
    <row r="2023" spans="1:5" x14ac:dyDescent="0.2">
      <c r="A2023" s="167">
        <v>12059</v>
      </c>
      <c r="B2023" s="167" t="s">
        <v>1965</v>
      </c>
      <c r="C2023" s="167" t="s">
        <v>20</v>
      </c>
      <c r="D2023" s="167" t="s">
        <v>12427</v>
      </c>
      <c r="E2023" s="168" t="s">
        <v>14482</v>
      </c>
    </row>
    <row r="2024" spans="1:5" x14ac:dyDescent="0.2">
      <c r="A2024" s="167">
        <v>12058</v>
      </c>
      <c r="B2024" s="167" t="s">
        <v>1966</v>
      </c>
      <c r="C2024" s="167" t="s">
        <v>20</v>
      </c>
      <c r="D2024" s="167" t="s">
        <v>12427</v>
      </c>
      <c r="E2024" s="168" t="s">
        <v>14483</v>
      </c>
    </row>
    <row r="2025" spans="1:5" x14ac:dyDescent="0.2">
      <c r="A2025" s="167">
        <v>12060</v>
      </c>
      <c r="B2025" s="167" t="s">
        <v>1967</v>
      </c>
      <c r="C2025" s="167" t="s">
        <v>20</v>
      </c>
      <c r="D2025" s="167" t="s">
        <v>12427</v>
      </c>
      <c r="E2025" s="168" t="s">
        <v>14484</v>
      </c>
    </row>
    <row r="2026" spans="1:5" x14ac:dyDescent="0.2">
      <c r="A2026" s="167">
        <v>12061</v>
      </c>
      <c r="B2026" s="167" t="s">
        <v>1968</v>
      </c>
      <c r="C2026" s="167" t="s">
        <v>20</v>
      </c>
      <c r="D2026" s="167" t="s">
        <v>12427</v>
      </c>
      <c r="E2026" s="168" t="s">
        <v>14485</v>
      </c>
    </row>
    <row r="2027" spans="1:5" x14ac:dyDescent="0.2">
      <c r="A2027" s="167">
        <v>12062</v>
      </c>
      <c r="B2027" s="167" t="s">
        <v>1969</v>
      </c>
      <c r="C2027" s="167" t="s">
        <v>20</v>
      </c>
      <c r="D2027" s="167" t="s">
        <v>12427</v>
      </c>
      <c r="E2027" s="168" t="s">
        <v>14486</v>
      </c>
    </row>
    <row r="2028" spans="1:5" x14ac:dyDescent="0.2">
      <c r="A2028" s="167">
        <v>21137</v>
      </c>
      <c r="B2028" s="167" t="s">
        <v>1970</v>
      </c>
      <c r="C2028" s="167" t="s">
        <v>20</v>
      </c>
      <c r="D2028" s="167" t="s">
        <v>12427</v>
      </c>
      <c r="E2028" s="168" t="s">
        <v>13645</v>
      </c>
    </row>
    <row r="2029" spans="1:5" x14ac:dyDescent="0.2">
      <c r="A2029" s="167">
        <v>2687</v>
      </c>
      <c r="B2029" s="167" t="s">
        <v>1971</v>
      </c>
      <c r="C2029" s="167" t="s">
        <v>20</v>
      </c>
      <c r="D2029" s="167" t="s">
        <v>12398</v>
      </c>
      <c r="E2029" s="168" t="s">
        <v>12506</v>
      </c>
    </row>
    <row r="2030" spans="1:5" x14ac:dyDescent="0.2">
      <c r="A2030" s="167">
        <v>2689</v>
      </c>
      <c r="B2030" s="167" t="s">
        <v>1972</v>
      </c>
      <c r="C2030" s="167" t="s">
        <v>20</v>
      </c>
      <c r="D2030" s="167" t="s">
        <v>12398</v>
      </c>
      <c r="E2030" s="168" t="s">
        <v>13483</v>
      </c>
    </row>
    <row r="2031" spans="1:5" x14ac:dyDescent="0.2">
      <c r="A2031" s="167">
        <v>2688</v>
      </c>
      <c r="B2031" s="167" t="s">
        <v>1973</v>
      </c>
      <c r="C2031" s="167" t="s">
        <v>20</v>
      </c>
      <c r="D2031" s="167" t="s">
        <v>12398</v>
      </c>
      <c r="E2031" s="168" t="s">
        <v>14143</v>
      </c>
    </row>
    <row r="2032" spans="1:5" x14ac:dyDescent="0.2">
      <c r="A2032" s="167">
        <v>2690</v>
      </c>
      <c r="B2032" s="167" t="s">
        <v>1974</v>
      </c>
      <c r="C2032" s="167" t="s">
        <v>20</v>
      </c>
      <c r="D2032" s="167" t="s">
        <v>12398</v>
      </c>
      <c r="E2032" s="168" t="s">
        <v>12888</v>
      </c>
    </row>
    <row r="2033" spans="1:5" x14ac:dyDescent="0.2">
      <c r="A2033" s="167">
        <v>39243</v>
      </c>
      <c r="B2033" s="167" t="s">
        <v>1975</v>
      </c>
      <c r="C2033" s="167" t="s">
        <v>20</v>
      </c>
      <c r="D2033" s="167" t="s">
        <v>12398</v>
      </c>
      <c r="E2033" s="168" t="s">
        <v>14487</v>
      </c>
    </row>
    <row r="2034" spans="1:5" x14ac:dyDescent="0.2">
      <c r="A2034" s="167">
        <v>39244</v>
      </c>
      <c r="B2034" s="167" t="s">
        <v>1976</v>
      </c>
      <c r="C2034" s="167" t="s">
        <v>20</v>
      </c>
      <c r="D2034" s="167" t="s">
        <v>12398</v>
      </c>
      <c r="E2034" s="168" t="s">
        <v>14290</v>
      </c>
    </row>
    <row r="2035" spans="1:5" x14ac:dyDescent="0.2">
      <c r="A2035" s="167">
        <v>39245</v>
      </c>
      <c r="B2035" s="167" t="s">
        <v>1977</v>
      </c>
      <c r="C2035" s="167" t="s">
        <v>20</v>
      </c>
      <c r="D2035" s="167" t="s">
        <v>12398</v>
      </c>
      <c r="E2035" s="168" t="s">
        <v>13413</v>
      </c>
    </row>
    <row r="2036" spans="1:5" x14ac:dyDescent="0.2">
      <c r="A2036" s="167">
        <v>39254</v>
      </c>
      <c r="B2036" s="167" t="s">
        <v>1978</v>
      </c>
      <c r="C2036" s="167" t="s">
        <v>20</v>
      </c>
      <c r="D2036" s="167" t="s">
        <v>12398</v>
      </c>
      <c r="E2036" s="168" t="s">
        <v>14488</v>
      </c>
    </row>
    <row r="2037" spans="1:5" x14ac:dyDescent="0.2">
      <c r="A2037" s="167">
        <v>39255</v>
      </c>
      <c r="B2037" s="167" t="s">
        <v>1979</v>
      </c>
      <c r="C2037" s="167" t="s">
        <v>20</v>
      </c>
      <c r="D2037" s="167" t="s">
        <v>12398</v>
      </c>
      <c r="E2037" s="168" t="s">
        <v>14489</v>
      </c>
    </row>
    <row r="2038" spans="1:5" x14ac:dyDescent="0.2">
      <c r="A2038" s="167">
        <v>39253</v>
      </c>
      <c r="B2038" s="167" t="s">
        <v>1980</v>
      </c>
      <c r="C2038" s="167" t="s">
        <v>20</v>
      </c>
      <c r="D2038" s="167" t="s">
        <v>12398</v>
      </c>
      <c r="E2038" s="168" t="s">
        <v>14218</v>
      </c>
    </row>
    <row r="2039" spans="1:5" x14ac:dyDescent="0.2">
      <c r="A2039" s="167">
        <v>2446</v>
      </c>
      <c r="B2039" s="167" t="s">
        <v>1983</v>
      </c>
      <c r="C2039" s="167" t="s">
        <v>20</v>
      </c>
      <c r="D2039" s="167" t="s">
        <v>12427</v>
      </c>
      <c r="E2039" s="168" t="s">
        <v>14490</v>
      </c>
    </row>
    <row r="2040" spans="1:5" x14ac:dyDescent="0.2">
      <c r="A2040" s="167">
        <v>2442</v>
      </c>
      <c r="B2040" s="167" t="s">
        <v>1984</v>
      </c>
      <c r="C2040" s="167" t="s">
        <v>20</v>
      </c>
      <c r="D2040" s="167" t="s">
        <v>12427</v>
      </c>
      <c r="E2040" s="168" t="s">
        <v>13915</v>
      </c>
    </row>
    <row r="2041" spans="1:5" x14ac:dyDescent="0.2">
      <c r="A2041" s="167">
        <v>39246</v>
      </c>
      <c r="B2041" s="167" t="s">
        <v>14491</v>
      </c>
      <c r="C2041" s="167" t="s">
        <v>20</v>
      </c>
      <c r="D2041" s="167" t="s">
        <v>12427</v>
      </c>
      <c r="E2041" s="168" t="s">
        <v>14492</v>
      </c>
    </row>
    <row r="2042" spans="1:5" x14ac:dyDescent="0.2">
      <c r="A2042" s="167">
        <v>39247</v>
      </c>
      <c r="B2042" s="167" t="s">
        <v>14493</v>
      </c>
      <c r="C2042" s="167" t="s">
        <v>20</v>
      </c>
      <c r="D2042" s="167" t="s">
        <v>12427</v>
      </c>
      <c r="E2042" s="168" t="s">
        <v>14494</v>
      </c>
    </row>
    <row r="2043" spans="1:5" x14ac:dyDescent="0.2">
      <c r="A2043" s="167">
        <v>39248</v>
      </c>
      <c r="B2043" s="167" t="s">
        <v>14495</v>
      </c>
      <c r="C2043" s="167" t="s">
        <v>20</v>
      </c>
      <c r="D2043" s="167" t="s">
        <v>12427</v>
      </c>
      <c r="E2043" s="168" t="s">
        <v>14496</v>
      </c>
    </row>
    <row r="2044" spans="1:5" x14ac:dyDescent="0.2">
      <c r="A2044" s="167">
        <v>2438</v>
      </c>
      <c r="B2044" s="167" t="s">
        <v>1986</v>
      </c>
      <c r="C2044" s="167" t="s">
        <v>185</v>
      </c>
      <c r="D2044" s="167" t="s">
        <v>12398</v>
      </c>
      <c r="E2044" s="168" t="s">
        <v>14497</v>
      </c>
    </row>
    <row r="2045" spans="1:5" x14ac:dyDescent="0.2">
      <c r="A2045" s="167">
        <v>40922</v>
      </c>
      <c r="B2045" s="167" t="s">
        <v>1987</v>
      </c>
      <c r="C2045" s="167" t="s">
        <v>187</v>
      </c>
      <c r="D2045" s="167" t="s">
        <v>12398</v>
      </c>
      <c r="E2045" s="168" t="s">
        <v>14498</v>
      </c>
    </row>
    <row r="2046" spans="1:5" x14ac:dyDescent="0.2">
      <c r="A2046" s="167">
        <v>36486</v>
      </c>
      <c r="B2046" s="167" t="s">
        <v>1988</v>
      </c>
      <c r="C2046" s="167" t="s">
        <v>10</v>
      </c>
      <c r="D2046" s="167" t="s">
        <v>12427</v>
      </c>
      <c r="E2046" s="168" t="s">
        <v>14499</v>
      </c>
    </row>
    <row r="2047" spans="1:5" x14ac:dyDescent="0.2">
      <c r="A2047" s="167">
        <v>37777</v>
      </c>
      <c r="B2047" s="167" t="s">
        <v>1989</v>
      </c>
      <c r="C2047" s="167" t="s">
        <v>10</v>
      </c>
      <c r="D2047" s="167" t="s">
        <v>12427</v>
      </c>
      <c r="E2047" s="168" t="s">
        <v>14500</v>
      </c>
    </row>
    <row r="2048" spans="1:5" x14ac:dyDescent="0.2">
      <c r="A2048" s="167">
        <v>12624</v>
      </c>
      <c r="B2048" s="167" t="s">
        <v>1990</v>
      </c>
      <c r="C2048" s="167" t="s">
        <v>10</v>
      </c>
      <c r="D2048" s="167" t="s">
        <v>12427</v>
      </c>
      <c r="E2048" s="168" t="s">
        <v>14501</v>
      </c>
    </row>
    <row r="2049" spans="1:5" x14ac:dyDescent="0.2">
      <c r="A2049" s="167">
        <v>10638</v>
      </c>
      <c r="B2049" s="167" t="s">
        <v>14502</v>
      </c>
      <c r="C2049" s="167" t="s">
        <v>10</v>
      </c>
      <c r="D2049" s="167" t="s">
        <v>12427</v>
      </c>
      <c r="E2049" s="168" t="s">
        <v>14503</v>
      </c>
    </row>
    <row r="2050" spans="1:5" x14ac:dyDescent="0.2">
      <c r="A2050" s="167">
        <v>10635</v>
      </c>
      <c r="B2050" s="167" t="s">
        <v>14504</v>
      </c>
      <c r="C2050" s="167" t="s">
        <v>10</v>
      </c>
      <c r="D2050" s="167" t="s">
        <v>12427</v>
      </c>
      <c r="E2050" s="168" t="s">
        <v>14505</v>
      </c>
    </row>
    <row r="2051" spans="1:5" x14ac:dyDescent="0.2">
      <c r="A2051" s="167">
        <v>10634</v>
      </c>
      <c r="B2051" s="167" t="s">
        <v>14506</v>
      </c>
      <c r="C2051" s="167" t="s">
        <v>10</v>
      </c>
      <c r="D2051" s="167" t="s">
        <v>12427</v>
      </c>
      <c r="E2051" s="168" t="s">
        <v>14507</v>
      </c>
    </row>
    <row r="2052" spans="1:5" x14ac:dyDescent="0.2">
      <c r="A2052" s="167">
        <v>10636</v>
      </c>
      <c r="B2052" s="167" t="s">
        <v>14508</v>
      </c>
      <c r="C2052" s="167" t="s">
        <v>10</v>
      </c>
      <c r="D2052" s="167" t="s">
        <v>12427</v>
      </c>
      <c r="E2052" s="168" t="s">
        <v>14509</v>
      </c>
    </row>
    <row r="2053" spans="1:5" x14ac:dyDescent="0.2">
      <c r="A2053" s="167">
        <v>10637</v>
      </c>
      <c r="B2053" s="167" t="s">
        <v>14510</v>
      </c>
      <c r="C2053" s="167" t="s">
        <v>10</v>
      </c>
      <c r="D2053" s="167" t="s">
        <v>12427</v>
      </c>
      <c r="E2053" s="168" t="s">
        <v>14511</v>
      </c>
    </row>
    <row r="2054" spans="1:5" x14ac:dyDescent="0.2">
      <c r="A2054" s="167">
        <v>517</v>
      </c>
      <c r="B2054" s="167" t="s">
        <v>1991</v>
      </c>
      <c r="C2054" s="167" t="s">
        <v>73</v>
      </c>
      <c r="D2054" s="167" t="s">
        <v>12427</v>
      </c>
      <c r="E2054" s="168" t="s">
        <v>14512</v>
      </c>
    </row>
    <row r="2055" spans="1:5" x14ac:dyDescent="0.2">
      <c r="A2055" s="167">
        <v>41904</v>
      </c>
      <c r="B2055" s="167" t="s">
        <v>1992</v>
      </c>
      <c r="C2055" s="167" t="s">
        <v>1149</v>
      </c>
      <c r="D2055" s="167" t="s">
        <v>12405</v>
      </c>
      <c r="E2055" s="168" t="s">
        <v>14513</v>
      </c>
    </row>
    <row r="2056" spans="1:5" x14ac:dyDescent="0.2">
      <c r="A2056" s="167">
        <v>41905</v>
      </c>
      <c r="B2056" s="167" t="s">
        <v>14514</v>
      </c>
      <c r="C2056" s="167" t="s">
        <v>71</v>
      </c>
      <c r="D2056" s="167" t="s">
        <v>12427</v>
      </c>
      <c r="E2056" s="168" t="s">
        <v>13081</v>
      </c>
    </row>
    <row r="2057" spans="1:5" x14ac:dyDescent="0.2">
      <c r="A2057" s="167">
        <v>41903</v>
      </c>
      <c r="B2057" s="167" t="s">
        <v>1993</v>
      </c>
      <c r="C2057" s="167" t="s">
        <v>71</v>
      </c>
      <c r="D2057" s="167" t="s">
        <v>12405</v>
      </c>
      <c r="E2057" s="168" t="s">
        <v>14515</v>
      </c>
    </row>
    <row r="2058" spans="1:5" x14ac:dyDescent="0.2">
      <c r="A2058" s="167">
        <v>37534</v>
      </c>
      <c r="B2058" s="167" t="s">
        <v>1994</v>
      </c>
      <c r="C2058" s="167" t="s">
        <v>71</v>
      </c>
      <c r="D2058" s="167" t="s">
        <v>12427</v>
      </c>
      <c r="E2058" s="168" t="s">
        <v>14516</v>
      </c>
    </row>
    <row r="2059" spans="1:5" x14ac:dyDescent="0.2">
      <c r="A2059" s="167">
        <v>37535</v>
      </c>
      <c r="B2059" s="167" t="s">
        <v>1995</v>
      </c>
      <c r="C2059" s="167" t="s">
        <v>71</v>
      </c>
      <c r="D2059" s="167" t="s">
        <v>12427</v>
      </c>
      <c r="E2059" s="168" t="s">
        <v>14516</v>
      </c>
    </row>
    <row r="2060" spans="1:5" x14ac:dyDescent="0.2">
      <c r="A2060" s="167">
        <v>37533</v>
      </c>
      <c r="B2060" s="167" t="s">
        <v>1996</v>
      </c>
      <c r="C2060" s="167" t="s">
        <v>71</v>
      </c>
      <c r="D2060" s="167" t="s">
        <v>12427</v>
      </c>
      <c r="E2060" s="168" t="s">
        <v>14516</v>
      </c>
    </row>
    <row r="2061" spans="1:5" x14ac:dyDescent="0.2">
      <c r="A2061" s="167">
        <v>37537</v>
      </c>
      <c r="B2061" s="167" t="s">
        <v>1997</v>
      </c>
      <c r="C2061" s="167" t="s">
        <v>71</v>
      </c>
      <c r="D2061" s="167" t="s">
        <v>12427</v>
      </c>
      <c r="E2061" s="168" t="s">
        <v>14219</v>
      </c>
    </row>
    <row r="2062" spans="1:5" x14ac:dyDescent="0.2">
      <c r="A2062" s="167">
        <v>37536</v>
      </c>
      <c r="B2062" s="167" t="s">
        <v>1998</v>
      </c>
      <c r="C2062" s="167" t="s">
        <v>71</v>
      </c>
      <c r="D2062" s="167" t="s">
        <v>12427</v>
      </c>
      <c r="E2062" s="168" t="s">
        <v>14219</v>
      </c>
    </row>
    <row r="2063" spans="1:5" x14ac:dyDescent="0.2">
      <c r="A2063" s="167">
        <v>37532</v>
      </c>
      <c r="B2063" s="167" t="s">
        <v>1999</v>
      </c>
      <c r="C2063" s="167" t="s">
        <v>71</v>
      </c>
      <c r="D2063" s="167" t="s">
        <v>12427</v>
      </c>
      <c r="E2063" s="168" t="s">
        <v>14219</v>
      </c>
    </row>
    <row r="2064" spans="1:5" x14ac:dyDescent="0.2">
      <c r="A2064" s="167">
        <v>2696</v>
      </c>
      <c r="B2064" s="167" t="s">
        <v>14517</v>
      </c>
      <c r="C2064" s="167" t="s">
        <v>185</v>
      </c>
      <c r="D2064" s="167" t="s">
        <v>12405</v>
      </c>
      <c r="E2064" s="168" t="s">
        <v>14461</v>
      </c>
    </row>
    <row r="2065" spans="1:5" x14ac:dyDescent="0.2">
      <c r="A2065" s="167">
        <v>40928</v>
      </c>
      <c r="B2065" s="167" t="s">
        <v>2001</v>
      </c>
      <c r="C2065" s="167" t="s">
        <v>187</v>
      </c>
      <c r="D2065" s="167" t="s">
        <v>12398</v>
      </c>
      <c r="E2065" s="168" t="s">
        <v>14462</v>
      </c>
    </row>
    <row r="2066" spans="1:5" x14ac:dyDescent="0.2">
      <c r="A2066" s="167">
        <v>4083</v>
      </c>
      <c r="B2066" s="167" t="s">
        <v>2002</v>
      </c>
      <c r="C2066" s="167" t="s">
        <v>185</v>
      </c>
      <c r="D2066" s="167" t="s">
        <v>12405</v>
      </c>
      <c r="E2066" s="168" t="s">
        <v>14518</v>
      </c>
    </row>
    <row r="2067" spans="1:5" x14ac:dyDescent="0.2">
      <c r="A2067" s="167">
        <v>40818</v>
      </c>
      <c r="B2067" s="167" t="s">
        <v>2003</v>
      </c>
      <c r="C2067" s="167" t="s">
        <v>187</v>
      </c>
      <c r="D2067" s="167" t="s">
        <v>12398</v>
      </c>
      <c r="E2067" s="168" t="s">
        <v>14519</v>
      </c>
    </row>
    <row r="2068" spans="1:5" x14ac:dyDescent="0.2">
      <c r="A2068" s="167">
        <v>43146</v>
      </c>
      <c r="B2068" s="167" t="s">
        <v>2004</v>
      </c>
      <c r="C2068" s="167" t="s">
        <v>71</v>
      </c>
      <c r="D2068" s="167" t="s">
        <v>12398</v>
      </c>
      <c r="E2068" s="168" t="s">
        <v>13104</v>
      </c>
    </row>
    <row r="2069" spans="1:5" x14ac:dyDescent="0.2">
      <c r="A2069" s="167">
        <v>2705</v>
      </c>
      <c r="B2069" s="167" t="s">
        <v>2005</v>
      </c>
      <c r="C2069" s="167" t="s">
        <v>14520</v>
      </c>
      <c r="D2069" s="167" t="s">
        <v>12398</v>
      </c>
      <c r="E2069" s="168" t="s">
        <v>12530</v>
      </c>
    </row>
    <row r="2070" spans="1:5" x14ac:dyDescent="0.2">
      <c r="A2070" s="167">
        <v>14250</v>
      </c>
      <c r="B2070" s="167" t="s">
        <v>2007</v>
      </c>
      <c r="C2070" s="167" t="s">
        <v>14520</v>
      </c>
      <c r="D2070" s="167" t="s">
        <v>12405</v>
      </c>
      <c r="E2070" s="168" t="s">
        <v>12575</v>
      </c>
    </row>
    <row r="2071" spans="1:5" x14ac:dyDescent="0.2">
      <c r="A2071" s="167">
        <v>11683</v>
      </c>
      <c r="B2071" s="167" t="s">
        <v>2008</v>
      </c>
      <c r="C2071" s="167" t="s">
        <v>10</v>
      </c>
      <c r="D2071" s="167" t="s">
        <v>12398</v>
      </c>
      <c r="E2071" s="168" t="s">
        <v>14521</v>
      </c>
    </row>
    <row r="2072" spans="1:5" x14ac:dyDescent="0.2">
      <c r="A2072" s="167">
        <v>11684</v>
      </c>
      <c r="B2072" s="167" t="s">
        <v>2009</v>
      </c>
      <c r="C2072" s="167" t="s">
        <v>10</v>
      </c>
      <c r="D2072" s="167" t="s">
        <v>12398</v>
      </c>
      <c r="E2072" s="168" t="s">
        <v>14522</v>
      </c>
    </row>
    <row r="2073" spans="1:5" x14ac:dyDescent="0.2">
      <c r="A2073" s="167">
        <v>6141</v>
      </c>
      <c r="B2073" s="167" t="s">
        <v>2010</v>
      </c>
      <c r="C2073" s="167" t="s">
        <v>10</v>
      </c>
      <c r="D2073" s="167" t="s">
        <v>12398</v>
      </c>
      <c r="E2073" s="168" t="s">
        <v>13404</v>
      </c>
    </row>
    <row r="2074" spans="1:5" x14ac:dyDescent="0.2">
      <c r="A2074" s="167">
        <v>11681</v>
      </c>
      <c r="B2074" s="167" t="s">
        <v>2011</v>
      </c>
      <c r="C2074" s="167" t="s">
        <v>10</v>
      </c>
      <c r="D2074" s="167" t="s">
        <v>12398</v>
      </c>
      <c r="E2074" s="168" t="s">
        <v>14523</v>
      </c>
    </row>
    <row r="2075" spans="1:5" x14ac:dyDescent="0.2">
      <c r="A2075" s="167">
        <v>2706</v>
      </c>
      <c r="B2075" s="167" t="s">
        <v>2012</v>
      </c>
      <c r="C2075" s="167" t="s">
        <v>185</v>
      </c>
      <c r="D2075" s="167" t="s">
        <v>12405</v>
      </c>
      <c r="E2075" s="168" t="s">
        <v>14524</v>
      </c>
    </row>
    <row r="2076" spans="1:5" x14ac:dyDescent="0.2">
      <c r="A2076" s="167">
        <v>40811</v>
      </c>
      <c r="B2076" s="167" t="s">
        <v>2013</v>
      </c>
      <c r="C2076" s="167" t="s">
        <v>187</v>
      </c>
      <c r="D2076" s="167" t="s">
        <v>12398</v>
      </c>
      <c r="E2076" s="168" t="s">
        <v>14525</v>
      </c>
    </row>
    <row r="2077" spans="1:5" x14ac:dyDescent="0.2">
      <c r="A2077" s="167">
        <v>2707</v>
      </c>
      <c r="B2077" s="167" t="s">
        <v>2014</v>
      </c>
      <c r="C2077" s="167" t="s">
        <v>185</v>
      </c>
      <c r="D2077" s="167" t="s">
        <v>12398</v>
      </c>
      <c r="E2077" s="168" t="s">
        <v>14526</v>
      </c>
    </row>
    <row r="2078" spans="1:5" x14ac:dyDescent="0.2">
      <c r="A2078" s="167">
        <v>40813</v>
      </c>
      <c r="B2078" s="167" t="s">
        <v>2015</v>
      </c>
      <c r="C2078" s="167" t="s">
        <v>187</v>
      </c>
      <c r="D2078" s="167" t="s">
        <v>12398</v>
      </c>
      <c r="E2078" s="168" t="s">
        <v>14527</v>
      </c>
    </row>
    <row r="2079" spans="1:5" x14ac:dyDescent="0.2">
      <c r="A2079" s="167">
        <v>2708</v>
      </c>
      <c r="B2079" s="167" t="s">
        <v>2016</v>
      </c>
      <c r="C2079" s="167" t="s">
        <v>185</v>
      </c>
      <c r="D2079" s="167" t="s">
        <v>12398</v>
      </c>
      <c r="E2079" s="168" t="s">
        <v>14528</v>
      </c>
    </row>
    <row r="2080" spans="1:5" x14ac:dyDescent="0.2">
      <c r="A2080" s="167">
        <v>40814</v>
      </c>
      <c r="B2080" s="167" t="s">
        <v>2017</v>
      </c>
      <c r="C2080" s="167" t="s">
        <v>187</v>
      </c>
      <c r="D2080" s="167" t="s">
        <v>12398</v>
      </c>
      <c r="E2080" s="168" t="s">
        <v>14529</v>
      </c>
    </row>
    <row r="2081" spans="1:5" x14ac:dyDescent="0.2">
      <c r="A2081" s="167">
        <v>34779</v>
      </c>
      <c r="B2081" s="167" t="s">
        <v>2018</v>
      </c>
      <c r="C2081" s="167" t="s">
        <v>185</v>
      </c>
      <c r="D2081" s="167" t="s">
        <v>12398</v>
      </c>
      <c r="E2081" s="168" t="s">
        <v>13848</v>
      </c>
    </row>
    <row r="2082" spans="1:5" x14ac:dyDescent="0.2">
      <c r="A2082" s="167">
        <v>40936</v>
      </c>
      <c r="B2082" s="167" t="s">
        <v>2019</v>
      </c>
      <c r="C2082" s="167" t="s">
        <v>187</v>
      </c>
      <c r="D2082" s="167" t="s">
        <v>12398</v>
      </c>
      <c r="E2082" s="168" t="s">
        <v>14530</v>
      </c>
    </row>
    <row r="2083" spans="1:5" x14ac:dyDescent="0.2">
      <c r="A2083" s="167">
        <v>34780</v>
      </c>
      <c r="B2083" s="167" t="s">
        <v>2020</v>
      </c>
      <c r="C2083" s="167" t="s">
        <v>185</v>
      </c>
      <c r="D2083" s="167" t="s">
        <v>12398</v>
      </c>
      <c r="E2083" s="168" t="s">
        <v>14531</v>
      </c>
    </row>
    <row r="2084" spans="1:5" x14ac:dyDescent="0.2">
      <c r="A2084" s="167">
        <v>40937</v>
      </c>
      <c r="B2084" s="167" t="s">
        <v>2021</v>
      </c>
      <c r="C2084" s="167" t="s">
        <v>187</v>
      </c>
      <c r="D2084" s="167" t="s">
        <v>12398</v>
      </c>
      <c r="E2084" s="168" t="s">
        <v>14532</v>
      </c>
    </row>
    <row r="2085" spans="1:5" x14ac:dyDescent="0.2">
      <c r="A2085" s="167">
        <v>34782</v>
      </c>
      <c r="B2085" s="167" t="s">
        <v>2022</v>
      </c>
      <c r="C2085" s="167" t="s">
        <v>185</v>
      </c>
      <c r="D2085" s="167" t="s">
        <v>12398</v>
      </c>
      <c r="E2085" s="168" t="s">
        <v>14533</v>
      </c>
    </row>
    <row r="2086" spans="1:5" x14ac:dyDescent="0.2">
      <c r="A2086" s="167">
        <v>40938</v>
      </c>
      <c r="B2086" s="167" t="s">
        <v>2023</v>
      </c>
      <c r="C2086" s="167" t="s">
        <v>187</v>
      </c>
      <c r="D2086" s="167" t="s">
        <v>12398</v>
      </c>
      <c r="E2086" s="168" t="s">
        <v>14534</v>
      </c>
    </row>
    <row r="2087" spans="1:5" x14ac:dyDescent="0.2">
      <c r="A2087" s="167">
        <v>34783</v>
      </c>
      <c r="B2087" s="167" t="s">
        <v>2024</v>
      </c>
      <c r="C2087" s="167" t="s">
        <v>185</v>
      </c>
      <c r="D2087" s="167" t="s">
        <v>12398</v>
      </c>
      <c r="E2087" s="168" t="s">
        <v>14535</v>
      </c>
    </row>
    <row r="2088" spans="1:5" x14ac:dyDescent="0.2">
      <c r="A2088" s="167">
        <v>40939</v>
      </c>
      <c r="B2088" s="167" t="s">
        <v>2025</v>
      </c>
      <c r="C2088" s="167" t="s">
        <v>187</v>
      </c>
      <c r="D2088" s="167" t="s">
        <v>12398</v>
      </c>
      <c r="E2088" s="168" t="s">
        <v>14536</v>
      </c>
    </row>
    <row r="2089" spans="1:5" x14ac:dyDescent="0.2">
      <c r="A2089" s="167">
        <v>34785</v>
      </c>
      <c r="B2089" s="167" t="s">
        <v>2026</v>
      </c>
      <c r="C2089" s="167" t="s">
        <v>185</v>
      </c>
      <c r="D2089" s="167" t="s">
        <v>12398</v>
      </c>
      <c r="E2089" s="168" t="s">
        <v>14537</v>
      </c>
    </row>
    <row r="2090" spans="1:5" x14ac:dyDescent="0.2">
      <c r="A2090" s="167">
        <v>40940</v>
      </c>
      <c r="B2090" s="167" t="s">
        <v>2027</v>
      </c>
      <c r="C2090" s="167" t="s">
        <v>187</v>
      </c>
      <c r="D2090" s="167" t="s">
        <v>12398</v>
      </c>
      <c r="E2090" s="168" t="s">
        <v>14538</v>
      </c>
    </row>
    <row r="2091" spans="1:5" x14ac:dyDescent="0.2">
      <c r="A2091" s="167">
        <v>38403</v>
      </c>
      <c r="B2091" s="167" t="s">
        <v>2028</v>
      </c>
      <c r="C2091" s="167" t="s">
        <v>10</v>
      </c>
      <c r="D2091" s="167" t="s">
        <v>12398</v>
      </c>
      <c r="E2091" s="168" t="s">
        <v>14539</v>
      </c>
    </row>
    <row r="2092" spans="1:5" x14ac:dyDescent="0.2">
      <c r="A2092" s="167">
        <v>43482</v>
      </c>
      <c r="B2092" s="167" t="s">
        <v>2029</v>
      </c>
      <c r="C2092" s="167" t="s">
        <v>185</v>
      </c>
      <c r="D2092" s="167" t="s">
        <v>12405</v>
      </c>
      <c r="E2092" s="168" t="s">
        <v>14540</v>
      </c>
    </row>
    <row r="2093" spans="1:5" x14ac:dyDescent="0.2">
      <c r="A2093" s="167">
        <v>43494</v>
      </c>
      <c r="B2093" s="167" t="s">
        <v>2030</v>
      </c>
      <c r="C2093" s="167" t="s">
        <v>187</v>
      </c>
      <c r="D2093" s="167" t="s">
        <v>12405</v>
      </c>
      <c r="E2093" s="168" t="s">
        <v>14541</v>
      </c>
    </row>
    <row r="2094" spans="1:5" x14ac:dyDescent="0.2">
      <c r="A2094" s="167">
        <v>43483</v>
      </c>
      <c r="B2094" s="167" t="s">
        <v>2031</v>
      </c>
      <c r="C2094" s="167" t="s">
        <v>185</v>
      </c>
      <c r="D2094" s="167" t="s">
        <v>12405</v>
      </c>
      <c r="E2094" s="168" t="s">
        <v>14542</v>
      </c>
    </row>
    <row r="2095" spans="1:5" x14ac:dyDescent="0.2">
      <c r="A2095" s="167">
        <v>43495</v>
      </c>
      <c r="B2095" s="167" t="s">
        <v>2032</v>
      </c>
      <c r="C2095" s="167" t="s">
        <v>187</v>
      </c>
      <c r="D2095" s="167" t="s">
        <v>12405</v>
      </c>
      <c r="E2095" s="168" t="s">
        <v>14543</v>
      </c>
    </row>
    <row r="2096" spans="1:5" x14ac:dyDescent="0.2">
      <c r="A2096" s="167">
        <v>43484</v>
      </c>
      <c r="B2096" s="167" t="s">
        <v>2033</v>
      </c>
      <c r="C2096" s="167" t="s">
        <v>185</v>
      </c>
      <c r="D2096" s="167" t="s">
        <v>12405</v>
      </c>
      <c r="E2096" s="168" t="s">
        <v>14544</v>
      </c>
    </row>
    <row r="2097" spans="1:5" x14ac:dyDescent="0.2">
      <c r="A2097" s="167">
        <v>43496</v>
      </c>
      <c r="B2097" s="167" t="s">
        <v>2034</v>
      </c>
      <c r="C2097" s="167" t="s">
        <v>187</v>
      </c>
      <c r="D2097" s="167" t="s">
        <v>12405</v>
      </c>
      <c r="E2097" s="168" t="s">
        <v>14545</v>
      </c>
    </row>
    <row r="2098" spans="1:5" x14ac:dyDescent="0.2">
      <c r="A2098" s="167">
        <v>43485</v>
      </c>
      <c r="B2098" s="167" t="s">
        <v>2035</v>
      </c>
      <c r="C2098" s="167" t="s">
        <v>185</v>
      </c>
      <c r="D2098" s="167" t="s">
        <v>12405</v>
      </c>
      <c r="E2098" s="168" t="s">
        <v>12575</v>
      </c>
    </row>
    <row r="2099" spans="1:5" x14ac:dyDescent="0.2">
      <c r="A2099" s="167">
        <v>43497</v>
      </c>
      <c r="B2099" s="167" t="s">
        <v>2036</v>
      </c>
      <c r="C2099" s="167" t="s">
        <v>187</v>
      </c>
      <c r="D2099" s="167" t="s">
        <v>12405</v>
      </c>
      <c r="E2099" s="168" t="s">
        <v>14546</v>
      </c>
    </row>
    <row r="2100" spans="1:5" x14ac:dyDescent="0.2">
      <c r="A2100" s="167">
        <v>43487</v>
      </c>
      <c r="B2100" s="167" t="s">
        <v>2037</v>
      </c>
      <c r="C2100" s="167" t="s">
        <v>185</v>
      </c>
      <c r="D2100" s="167" t="s">
        <v>12405</v>
      </c>
      <c r="E2100" s="168" t="s">
        <v>14547</v>
      </c>
    </row>
    <row r="2101" spans="1:5" x14ac:dyDescent="0.2">
      <c r="A2101" s="167">
        <v>43499</v>
      </c>
      <c r="B2101" s="167" t="s">
        <v>2038</v>
      </c>
      <c r="C2101" s="167" t="s">
        <v>187</v>
      </c>
      <c r="D2101" s="167" t="s">
        <v>12405</v>
      </c>
      <c r="E2101" s="168" t="s">
        <v>14548</v>
      </c>
    </row>
    <row r="2102" spans="1:5" x14ac:dyDescent="0.2">
      <c r="A2102" s="167">
        <v>43486</v>
      </c>
      <c r="B2102" s="167" t="s">
        <v>2039</v>
      </c>
      <c r="C2102" s="167" t="s">
        <v>185</v>
      </c>
      <c r="D2102" s="167" t="s">
        <v>12405</v>
      </c>
      <c r="E2102" s="168" t="s">
        <v>14549</v>
      </c>
    </row>
    <row r="2103" spans="1:5" x14ac:dyDescent="0.2">
      <c r="A2103" s="167">
        <v>43498</v>
      </c>
      <c r="B2103" s="167" t="s">
        <v>2040</v>
      </c>
      <c r="C2103" s="167" t="s">
        <v>187</v>
      </c>
      <c r="D2103" s="167" t="s">
        <v>12405</v>
      </c>
      <c r="E2103" s="168" t="s">
        <v>14550</v>
      </c>
    </row>
    <row r="2104" spans="1:5" x14ac:dyDescent="0.2">
      <c r="A2104" s="167">
        <v>43488</v>
      </c>
      <c r="B2104" s="167" t="s">
        <v>2041</v>
      </c>
      <c r="C2104" s="167" t="s">
        <v>185</v>
      </c>
      <c r="D2104" s="167" t="s">
        <v>12405</v>
      </c>
      <c r="E2104" s="168" t="s">
        <v>14551</v>
      </c>
    </row>
    <row r="2105" spans="1:5" x14ac:dyDescent="0.2">
      <c r="A2105" s="167">
        <v>43500</v>
      </c>
      <c r="B2105" s="167" t="s">
        <v>2042</v>
      </c>
      <c r="C2105" s="167" t="s">
        <v>187</v>
      </c>
      <c r="D2105" s="167" t="s">
        <v>12405</v>
      </c>
      <c r="E2105" s="168" t="s">
        <v>14552</v>
      </c>
    </row>
    <row r="2106" spans="1:5" x14ac:dyDescent="0.2">
      <c r="A2106" s="167">
        <v>43489</v>
      </c>
      <c r="B2106" s="167" t="s">
        <v>2043</v>
      </c>
      <c r="C2106" s="167" t="s">
        <v>185</v>
      </c>
      <c r="D2106" s="167" t="s">
        <v>12405</v>
      </c>
      <c r="E2106" s="168" t="s">
        <v>14553</v>
      </c>
    </row>
    <row r="2107" spans="1:5" x14ac:dyDescent="0.2">
      <c r="A2107" s="167">
        <v>43501</v>
      </c>
      <c r="B2107" s="167" t="s">
        <v>2044</v>
      </c>
      <c r="C2107" s="167" t="s">
        <v>187</v>
      </c>
      <c r="D2107" s="167" t="s">
        <v>12405</v>
      </c>
      <c r="E2107" s="168" t="s">
        <v>14554</v>
      </c>
    </row>
    <row r="2108" spans="1:5" x14ac:dyDescent="0.2">
      <c r="A2108" s="167">
        <v>43490</v>
      </c>
      <c r="B2108" s="167" t="s">
        <v>2045</v>
      </c>
      <c r="C2108" s="167" t="s">
        <v>185</v>
      </c>
      <c r="D2108" s="167" t="s">
        <v>12405</v>
      </c>
      <c r="E2108" s="168" t="s">
        <v>14555</v>
      </c>
    </row>
    <row r="2109" spans="1:5" x14ac:dyDescent="0.2">
      <c r="A2109" s="167">
        <v>43502</v>
      </c>
      <c r="B2109" s="167" t="s">
        <v>2046</v>
      </c>
      <c r="C2109" s="167" t="s">
        <v>187</v>
      </c>
      <c r="D2109" s="167" t="s">
        <v>12405</v>
      </c>
      <c r="E2109" s="168" t="s">
        <v>14556</v>
      </c>
    </row>
    <row r="2110" spans="1:5" x14ac:dyDescent="0.2">
      <c r="A2110" s="167">
        <v>43491</v>
      </c>
      <c r="B2110" s="167" t="s">
        <v>2047</v>
      </c>
      <c r="C2110" s="167" t="s">
        <v>185</v>
      </c>
      <c r="D2110" s="167" t="s">
        <v>12405</v>
      </c>
      <c r="E2110" s="168" t="s">
        <v>12502</v>
      </c>
    </row>
    <row r="2111" spans="1:5" x14ac:dyDescent="0.2">
      <c r="A2111" s="167">
        <v>43503</v>
      </c>
      <c r="B2111" s="167" t="s">
        <v>2048</v>
      </c>
      <c r="C2111" s="167" t="s">
        <v>187</v>
      </c>
      <c r="D2111" s="167" t="s">
        <v>12405</v>
      </c>
      <c r="E2111" s="168" t="s">
        <v>14557</v>
      </c>
    </row>
    <row r="2112" spans="1:5" x14ac:dyDescent="0.2">
      <c r="A2112" s="167">
        <v>43492</v>
      </c>
      <c r="B2112" s="167" t="s">
        <v>2049</v>
      </c>
      <c r="C2112" s="167" t="s">
        <v>185</v>
      </c>
      <c r="D2112" s="167" t="s">
        <v>12405</v>
      </c>
      <c r="E2112" s="168" t="s">
        <v>12521</v>
      </c>
    </row>
    <row r="2113" spans="1:5" x14ac:dyDescent="0.2">
      <c r="A2113" s="167">
        <v>43504</v>
      </c>
      <c r="B2113" s="167" t="s">
        <v>2050</v>
      </c>
      <c r="C2113" s="167" t="s">
        <v>187</v>
      </c>
      <c r="D2113" s="167" t="s">
        <v>12405</v>
      </c>
      <c r="E2113" s="168" t="s">
        <v>14558</v>
      </c>
    </row>
    <row r="2114" spans="1:5" x14ac:dyDescent="0.2">
      <c r="A2114" s="167">
        <v>43493</v>
      </c>
      <c r="B2114" s="167" t="s">
        <v>2051</v>
      </c>
      <c r="C2114" s="167" t="s">
        <v>185</v>
      </c>
      <c r="D2114" s="167" t="s">
        <v>12405</v>
      </c>
      <c r="E2114" s="168" t="s">
        <v>13370</v>
      </c>
    </row>
    <row r="2115" spans="1:5" x14ac:dyDescent="0.2">
      <c r="A2115" s="167">
        <v>43505</v>
      </c>
      <c r="B2115" s="167" t="s">
        <v>2052</v>
      </c>
      <c r="C2115" s="167" t="s">
        <v>187</v>
      </c>
      <c r="D2115" s="167" t="s">
        <v>12405</v>
      </c>
      <c r="E2115" s="168" t="s">
        <v>14559</v>
      </c>
    </row>
    <row r="2116" spans="1:5" x14ac:dyDescent="0.2">
      <c r="A2116" s="167">
        <v>37774</v>
      </c>
      <c r="B2116" s="167" t="s">
        <v>2053</v>
      </c>
      <c r="C2116" s="167" t="s">
        <v>10</v>
      </c>
      <c r="D2116" s="167" t="s">
        <v>12427</v>
      </c>
      <c r="E2116" s="168" t="s">
        <v>14560</v>
      </c>
    </row>
    <row r="2117" spans="1:5" x14ac:dyDescent="0.2">
      <c r="A2117" s="167">
        <v>38630</v>
      </c>
      <c r="B2117" s="167" t="s">
        <v>2054</v>
      </c>
      <c r="C2117" s="167" t="s">
        <v>10</v>
      </c>
      <c r="D2117" s="167" t="s">
        <v>12427</v>
      </c>
      <c r="E2117" s="168" t="s">
        <v>14561</v>
      </c>
    </row>
    <row r="2118" spans="1:5" x14ac:dyDescent="0.2">
      <c r="A2118" s="167">
        <v>38629</v>
      </c>
      <c r="B2118" s="167" t="s">
        <v>2055</v>
      </c>
      <c r="C2118" s="167" t="s">
        <v>10</v>
      </c>
      <c r="D2118" s="167" t="s">
        <v>12427</v>
      </c>
      <c r="E2118" s="168" t="s">
        <v>14562</v>
      </c>
    </row>
    <row r="2119" spans="1:5" x14ac:dyDescent="0.2">
      <c r="A2119" s="167">
        <v>38476</v>
      </c>
      <c r="B2119" s="167" t="s">
        <v>2056</v>
      </c>
      <c r="C2119" s="167" t="s">
        <v>10</v>
      </c>
      <c r="D2119" s="167" t="s">
        <v>12398</v>
      </c>
      <c r="E2119" s="168" t="s">
        <v>14563</v>
      </c>
    </row>
    <row r="2120" spans="1:5" x14ac:dyDescent="0.2">
      <c r="A2120" s="167">
        <v>38477</v>
      </c>
      <c r="B2120" s="167" t="s">
        <v>2057</v>
      </c>
      <c r="C2120" s="167" t="s">
        <v>10</v>
      </c>
      <c r="D2120" s="167" t="s">
        <v>12398</v>
      </c>
      <c r="E2120" s="168" t="s">
        <v>14564</v>
      </c>
    </row>
    <row r="2121" spans="1:5" x14ac:dyDescent="0.2">
      <c r="A2121" s="167">
        <v>40635</v>
      </c>
      <c r="B2121" s="167" t="s">
        <v>2058</v>
      </c>
      <c r="C2121" s="167" t="s">
        <v>10</v>
      </c>
      <c r="D2121" s="167" t="s">
        <v>12427</v>
      </c>
      <c r="E2121" s="168" t="s">
        <v>14565</v>
      </c>
    </row>
    <row r="2122" spans="1:5" x14ac:dyDescent="0.2">
      <c r="A2122" s="167">
        <v>36483</v>
      </c>
      <c r="B2122" s="167" t="s">
        <v>2059</v>
      </c>
      <c r="C2122" s="167" t="s">
        <v>10</v>
      </c>
      <c r="D2122" s="167" t="s">
        <v>12427</v>
      </c>
      <c r="E2122" s="168" t="s">
        <v>14566</v>
      </c>
    </row>
    <row r="2123" spans="1:5" x14ac:dyDescent="0.2">
      <c r="A2123" s="167">
        <v>14525</v>
      </c>
      <c r="B2123" s="167" t="s">
        <v>2060</v>
      </c>
      <c r="C2123" s="167" t="s">
        <v>10</v>
      </c>
      <c r="D2123" s="167" t="s">
        <v>12427</v>
      </c>
      <c r="E2123" s="168" t="s">
        <v>14567</v>
      </c>
    </row>
    <row r="2124" spans="1:5" x14ac:dyDescent="0.2">
      <c r="A2124" s="167">
        <v>36482</v>
      </c>
      <c r="B2124" s="167" t="s">
        <v>2061</v>
      </c>
      <c r="C2124" s="167" t="s">
        <v>10</v>
      </c>
      <c r="D2124" s="167" t="s">
        <v>12427</v>
      </c>
      <c r="E2124" s="168" t="s">
        <v>14568</v>
      </c>
    </row>
    <row r="2125" spans="1:5" x14ac:dyDescent="0.2">
      <c r="A2125" s="167">
        <v>36408</v>
      </c>
      <c r="B2125" s="167" t="s">
        <v>2062</v>
      </c>
      <c r="C2125" s="167" t="s">
        <v>10</v>
      </c>
      <c r="D2125" s="167" t="s">
        <v>12427</v>
      </c>
      <c r="E2125" s="168" t="s">
        <v>14569</v>
      </c>
    </row>
    <row r="2126" spans="1:5" x14ac:dyDescent="0.2">
      <c r="A2126" s="167">
        <v>2723</v>
      </c>
      <c r="B2126" s="167" t="s">
        <v>2063</v>
      </c>
      <c r="C2126" s="167" t="s">
        <v>10</v>
      </c>
      <c r="D2126" s="167" t="s">
        <v>12427</v>
      </c>
      <c r="E2126" s="168" t="s">
        <v>14570</v>
      </c>
    </row>
    <row r="2127" spans="1:5" x14ac:dyDescent="0.2">
      <c r="A2127" s="167">
        <v>36481</v>
      </c>
      <c r="B2127" s="167" t="s">
        <v>2064</v>
      </c>
      <c r="C2127" s="167" t="s">
        <v>10</v>
      </c>
      <c r="D2127" s="167" t="s">
        <v>12427</v>
      </c>
      <c r="E2127" s="168" t="s">
        <v>14571</v>
      </c>
    </row>
    <row r="2128" spans="1:5" x14ac:dyDescent="0.2">
      <c r="A2128" s="167">
        <v>10685</v>
      </c>
      <c r="B2128" s="167" t="s">
        <v>2065</v>
      </c>
      <c r="C2128" s="167" t="s">
        <v>10</v>
      </c>
      <c r="D2128" s="167" t="s">
        <v>12427</v>
      </c>
      <c r="E2128" s="168" t="s">
        <v>14572</v>
      </c>
    </row>
    <row r="2129" spans="1:5" x14ac:dyDescent="0.2">
      <c r="A2129" s="167">
        <v>40636</v>
      </c>
      <c r="B2129" s="167" t="s">
        <v>2066</v>
      </c>
      <c r="C2129" s="167" t="s">
        <v>10</v>
      </c>
      <c r="D2129" s="167" t="s">
        <v>12427</v>
      </c>
      <c r="E2129" s="168" t="s">
        <v>14573</v>
      </c>
    </row>
    <row r="2130" spans="1:5" x14ac:dyDescent="0.2">
      <c r="A2130" s="167">
        <v>4111</v>
      </c>
      <c r="B2130" s="167" t="s">
        <v>2067</v>
      </c>
      <c r="C2130" s="167" t="s">
        <v>10</v>
      </c>
      <c r="D2130" s="167" t="s">
        <v>12398</v>
      </c>
      <c r="E2130" s="168" t="s">
        <v>14522</v>
      </c>
    </row>
    <row r="2131" spans="1:5" x14ac:dyDescent="0.2">
      <c r="A2131" s="167">
        <v>26021</v>
      </c>
      <c r="B2131" s="167" t="s">
        <v>14574</v>
      </c>
      <c r="C2131" s="167" t="s">
        <v>10</v>
      </c>
      <c r="D2131" s="167" t="s">
        <v>12398</v>
      </c>
      <c r="E2131" s="168" t="s">
        <v>14575</v>
      </c>
    </row>
    <row r="2132" spans="1:5" x14ac:dyDescent="0.2">
      <c r="A2132" s="167">
        <v>12</v>
      </c>
      <c r="B2132" s="167" t="s">
        <v>2069</v>
      </c>
      <c r="C2132" s="167" t="s">
        <v>10</v>
      </c>
      <c r="D2132" s="167" t="s">
        <v>12405</v>
      </c>
      <c r="E2132" s="168" t="s">
        <v>14576</v>
      </c>
    </row>
    <row r="2133" spans="1:5" x14ac:dyDescent="0.2">
      <c r="A2133" s="167">
        <v>37554</v>
      </c>
      <c r="B2133" s="167" t="s">
        <v>2070</v>
      </c>
      <c r="C2133" s="167" t="s">
        <v>10</v>
      </c>
      <c r="D2133" s="167" t="s">
        <v>12398</v>
      </c>
      <c r="E2133" s="168" t="s">
        <v>14577</v>
      </c>
    </row>
    <row r="2134" spans="1:5" x14ac:dyDescent="0.2">
      <c r="A2134" s="167">
        <v>37555</v>
      </c>
      <c r="B2134" s="167" t="s">
        <v>2071</v>
      </c>
      <c r="C2134" s="167" t="s">
        <v>10</v>
      </c>
      <c r="D2134" s="167" t="s">
        <v>12398</v>
      </c>
      <c r="E2134" s="168" t="s">
        <v>14578</v>
      </c>
    </row>
    <row r="2135" spans="1:5" x14ac:dyDescent="0.2">
      <c r="A2135" s="167">
        <v>10902</v>
      </c>
      <c r="B2135" s="167" t="s">
        <v>2072</v>
      </c>
      <c r="C2135" s="167" t="s">
        <v>10</v>
      </c>
      <c r="D2135" s="167" t="s">
        <v>12398</v>
      </c>
      <c r="E2135" s="168" t="s">
        <v>14579</v>
      </c>
    </row>
    <row r="2136" spans="1:5" x14ac:dyDescent="0.2">
      <c r="A2136" s="167">
        <v>20965</v>
      </c>
      <c r="B2136" s="167" t="s">
        <v>2073</v>
      </c>
      <c r="C2136" s="167" t="s">
        <v>10</v>
      </c>
      <c r="D2136" s="167" t="s">
        <v>12398</v>
      </c>
      <c r="E2136" s="168" t="s">
        <v>14580</v>
      </c>
    </row>
    <row r="2137" spans="1:5" x14ac:dyDescent="0.2">
      <c r="A2137" s="167">
        <v>20966</v>
      </c>
      <c r="B2137" s="167" t="s">
        <v>2074</v>
      </c>
      <c r="C2137" s="167" t="s">
        <v>10</v>
      </c>
      <c r="D2137" s="167" t="s">
        <v>12398</v>
      </c>
      <c r="E2137" s="168" t="s">
        <v>14581</v>
      </c>
    </row>
    <row r="2138" spans="1:5" x14ac:dyDescent="0.2">
      <c r="A2138" s="167">
        <v>10903</v>
      </c>
      <c r="B2138" s="167" t="s">
        <v>2075</v>
      </c>
      <c r="C2138" s="167" t="s">
        <v>10</v>
      </c>
      <c r="D2138" s="167" t="s">
        <v>12398</v>
      </c>
      <c r="E2138" s="168" t="s">
        <v>14582</v>
      </c>
    </row>
    <row r="2139" spans="1:5" x14ac:dyDescent="0.2">
      <c r="A2139" s="167">
        <v>20967</v>
      </c>
      <c r="B2139" s="167" t="s">
        <v>2076</v>
      </c>
      <c r="C2139" s="167" t="s">
        <v>10</v>
      </c>
      <c r="D2139" s="167" t="s">
        <v>12398</v>
      </c>
      <c r="E2139" s="168" t="s">
        <v>14582</v>
      </c>
    </row>
    <row r="2140" spans="1:5" x14ac:dyDescent="0.2">
      <c r="A2140" s="167">
        <v>20968</v>
      </c>
      <c r="B2140" s="167" t="s">
        <v>2077</v>
      </c>
      <c r="C2140" s="167" t="s">
        <v>10</v>
      </c>
      <c r="D2140" s="167" t="s">
        <v>12398</v>
      </c>
      <c r="E2140" s="168" t="s">
        <v>14524</v>
      </c>
    </row>
    <row r="2141" spans="1:5" x14ac:dyDescent="0.2">
      <c r="A2141" s="167">
        <v>11359</v>
      </c>
      <c r="B2141" s="167" t="s">
        <v>2078</v>
      </c>
      <c r="C2141" s="167" t="s">
        <v>10</v>
      </c>
      <c r="D2141" s="167" t="s">
        <v>12405</v>
      </c>
      <c r="E2141" s="168" t="s">
        <v>14583</v>
      </c>
    </row>
    <row r="2142" spans="1:5" x14ac:dyDescent="0.2">
      <c r="A2142" s="167">
        <v>39017</v>
      </c>
      <c r="B2142" s="167" t="s">
        <v>2079</v>
      </c>
      <c r="C2142" s="167" t="s">
        <v>10</v>
      </c>
      <c r="D2142" s="167" t="s">
        <v>12427</v>
      </c>
      <c r="E2142" s="168" t="s">
        <v>13216</v>
      </c>
    </row>
    <row r="2143" spans="1:5" x14ac:dyDescent="0.2">
      <c r="A2143" s="167">
        <v>39315</v>
      </c>
      <c r="B2143" s="167" t="s">
        <v>2080</v>
      </c>
      <c r="C2143" s="167" t="s">
        <v>10</v>
      </c>
      <c r="D2143" s="167" t="s">
        <v>12427</v>
      </c>
      <c r="E2143" s="168" t="s">
        <v>14584</v>
      </c>
    </row>
    <row r="2144" spans="1:5" x14ac:dyDescent="0.2">
      <c r="A2144" s="167">
        <v>39016</v>
      </c>
      <c r="B2144" s="167" t="s">
        <v>2081</v>
      </c>
      <c r="C2144" s="167" t="s">
        <v>10</v>
      </c>
      <c r="D2144" s="167" t="s">
        <v>12427</v>
      </c>
      <c r="E2144" s="168" t="s">
        <v>14584</v>
      </c>
    </row>
    <row r="2145" spans="1:5" x14ac:dyDescent="0.2">
      <c r="A2145" s="167">
        <v>40432</v>
      </c>
      <c r="B2145" s="167" t="s">
        <v>2082</v>
      </c>
      <c r="C2145" s="167" t="s">
        <v>10</v>
      </c>
      <c r="D2145" s="167" t="s">
        <v>12427</v>
      </c>
      <c r="E2145" s="168" t="s">
        <v>14585</v>
      </c>
    </row>
    <row r="2146" spans="1:5" x14ac:dyDescent="0.2">
      <c r="A2146" s="167">
        <v>39481</v>
      </c>
      <c r="B2146" s="167" t="s">
        <v>2083</v>
      </c>
      <c r="C2146" s="167" t="s">
        <v>10</v>
      </c>
      <c r="D2146" s="167" t="s">
        <v>12427</v>
      </c>
      <c r="E2146" s="168" t="s">
        <v>12527</v>
      </c>
    </row>
    <row r="2147" spans="1:5" x14ac:dyDescent="0.2">
      <c r="A2147" s="167">
        <v>40433</v>
      </c>
      <c r="B2147" s="167" t="s">
        <v>2084</v>
      </c>
      <c r="C2147" s="167" t="s">
        <v>10</v>
      </c>
      <c r="D2147" s="167" t="s">
        <v>12427</v>
      </c>
      <c r="E2147" s="168" t="s">
        <v>14547</v>
      </c>
    </row>
    <row r="2148" spans="1:5" x14ac:dyDescent="0.2">
      <c r="A2148" s="167">
        <v>20219</v>
      </c>
      <c r="B2148" s="167" t="s">
        <v>2085</v>
      </c>
      <c r="C2148" s="167" t="s">
        <v>10</v>
      </c>
      <c r="D2148" s="167" t="s">
        <v>12427</v>
      </c>
      <c r="E2148" s="168" t="s">
        <v>14586</v>
      </c>
    </row>
    <row r="2149" spans="1:5" x14ac:dyDescent="0.2">
      <c r="A2149" s="167">
        <v>36484</v>
      </c>
      <c r="B2149" s="167" t="s">
        <v>2086</v>
      </c>
      <c r="C2149" s="167" t="s">
        <v>10</v>
      </c>
      <c r="D2149" s="167" t="s">
        <v>12427</v>
      </c>
      <c r="E2149" s="168" t="s">
        <v>14587</v>
      </c>
    </row>
    <row r="2150" spans="1:5" x14ac:dyDescent="0.2">
      <c r="A2150" s="167">
        <v>38367</v>
      </c>
      <c r="B2150" s="167" t="s">
        <v>2087</v>
      </c>
      <c r="C2150" s="167" t="s">
        <v>10</v>
      </c>
      <c r="D2150" s="167" t="s">
        <v>12398</v>
      </c>
      <c r="E2150" s="168" t="s">
        <v>13540</v>
      </c>
    </row>
    <row r="2151" spans="1:5" x14ac:dyDescent="0.2">
      <c r="A2151" s="167">
        <v>38368</v>
      </c>
      <c r="B2151" s="167" t="s">
        <v>2088</v>
      </c>
      <c r="C2151" s="167" t="s">
        <v>10</v>
      </c>
      <c r="D2151" s="167" t="s">
        <v>12398</v>
      </c>
      <c r="E2151" s="168" t="s">
        <v>12550</v>
      </c>
    </row>
    <row r="2152" spans="1:5" x14ac:dyDescent="0.2">
      <c r="A2152" s="167">
        <v>38091</v>
      </c>
      <c r="B2152" s="167" t="s">
        <v>2089</v>
      </c>
      <c r="C2152" s="167" t="s">
        <v>10</v>
      </c>
      <c r="D2152" s="167" t="s">
        <v>12398</v>
      </c>
      <c r="E2152" s="168" t="s">
        <v>13124</v>
      </c>
    </row>
    <row r="2153" spans="1:5" x14ac:dyDescent="0.2">
      <c r="A2153" s="167">
        <v>38095</v>
      </c>
      <c r="B2153" s="167" t="s">
        <v>2090</v>
      </c>
      <c r="C2153" s="167" t="s">
        <v>10</v>
      </c>
      <c r="D2153" s="167" t="s">
        <v>12398</v>
      </c>
      <c r="E2153" s="168" t="s">
        <v>13510</v>
      </c>
    </row>
    <row r="2154" spans="1:5" x14ac:dyDescent="0.2">
      <c r="A2154" s="167">
        <v>38092</v>
      </c>
      <c r="B2154" s="167" t="s">
        <v>2091</v>
      </c>
      <c r="C2154" s="167" t="s">
        <v>10</v>
      </c>
      <c r="D2154" s="167" t="s">
        <v>12398</v>
      </c>
      <c r="E2154" s="168" t="s">
        <v>14588</v>
      </c>
    </row>
    <row r="2155" spans="1:5" x14ac:dyDescent="0.2">
      <c r="A2155" s="167">
        <v>38093</v>
      </c>
      <c r="B2155" s="167" t="s">
        <v>2092</v>
      </c>
      <c r="C2155" s="167" t="s">
        <v>10</v>
      </c>
      <c r="D2155" s="167" t="s">
        <v>12398</v>
      </c>
      <c r="E2155" s="168" t="s">
        <v>14589</v>
      </c>
    </row>
    <row r="2156" spans="1:5" x14ac:dyDescent="0.2">
      <c r="A2156" s="167">
        <v>38096</v>
      </c>
      <c r="B2156" s="167" t="s">
        <v>2093</v>
      </c>
      <c r="C2156" s="167" t="s">
        <v>10</v>
      </c>
      <c r="D2156" s="167" t="s">
        <v>12398</v>
      </c>
      <c r="E2156" s="168" t="s">
        <v>13404</v>
      </c>
    </row>
    <row r="2157" spans="1:5" x14ac:dyDescent="0.2">
      <c r="A2157" s="167">
        <v>38094</v>
      </c>
      <c r="B2157" s="167" t="s">
        <v>2094</v>
      </c>
      <c r="C2157" s="167" t="s">
        <v>10</v>
      </c>
      <c r="D2157" s="167" t="s">
        <v>12398</v>
      </c>
      <c r="E2157" s="168" t="s">
        <v>12789</v>
      </c>
    </row>
    <row r="2158" spans="1:5" x14ac:dyDescent="0.2">
      <c r="A2158" s="167">
        <v>38097</v>
      </c>
      <c r="B2158" s="167" t="s">
        <v>2095</v>
      </c>
      <c r="C2158" s="167" t="s">
        <v>10</v>
      </c>
      <c r="D2158" s="167" t="s">
        <v>12398</v>
      </c>
      <c r="E2158" s="168" t="s">
        <v>13242</v>
      </c>
    </row>
    <row r="2159" spans="1:5" x14ac:dyDescent="0.2">
      <c r="A2159" s="167">
        <v>38098</v>
      </c>
      <c r="B2159" s="167" t="s">
        <v>2096</v>
      </c>
      <c r="C2159" s="167" t="s">
        <v>10</v>
      </c>
      <c r="D2159" s="167" t="s">
        <v>12398</v>
      </c>
      <c r="E2159" s="168" t="s">
        <v>13242</v>
      </c>
    </row>
    <row r="2160" spans="1:5" x14ac:dyDescent="0.2">
      <c r="A2160" s="167">
        <v>11186</v>
      </c>
      <c r="B2160" s="167" t="s">
        <v>2097</v>
      </c>
      <c r="C2160" s="167" t="s">
        <v>15</v>
      </c>
      <c r="D2160" s="167" t="s">
        <v>12398</v>
      </c>
      <c r="E2160" s="168" t="s">
        <v>14590</v>
      </c>
    </row>
    <row r="2161" spans="1:5" x14ac:dyDescent="0.2">
      <c r="A2161" s="167">
        <v>11558</v>
      </c>
      <c r="B2161" s="167" t="s">
        <v>2098</v>
      </c>
      <c r="C2161" s="167" t="s">
        <v>463</v>
      </c>
      <c r="D2161" s="167" t="s">
        <v>12398</v>
      </c>
      <c r="E2161" s="168" t="s">
        <v>14591</v>
      </c>
    </row>
    <row r="2162" spans="1:5" x14ac:dyDescent="0.2">
      <c r="A2162" s="167">
        <v>11557</v>
      </c>
      <c r="B2162" s="167" t="s">
        <v>2099</v>
      </c>
      <c r="C2162" s="167" t="s">
        <v>463</v>
      </c>
      <c r="D2162" s="167" t="s">
        <v>12398</v>
      </c>
      <c r="E2162" s="168" t="s">
        <v>14592</v>
      </c>
    </row>
    <row r="2163" spans="1:5" x14ac:dyDescent="0.2">
      <c r="A2163" s="167">
        <v>2759</v>
      </c>
      <c r="B2163" s="167" t="s">
        <v>2100</v>
      </c>
      <c r="C2163" s="167" t="s">
        <v>10</v>
      </c>
      <c r="D2163" s="167" t="s">
        <v>12427</v>
      </c>
      <c r="E2163" s="168" t="s">
        <v>13423</v>
      </c>
    </row>
    <row r="2164" spans="1:5" x14ac:dyDescent="0.2">
      <c r="A2164" s="167">
        <v>38124</v>
      </c>
      <c r="B2164" s="167" t="s">
        <v>2101</v>
      </c>
      <c r="C2164" s="167" t="s">
        <v>10</v>
      </c>
      <c r="D2164" s="167" t="s">
        <v>12405</v>
      </c>
      <c r="E2164" s="168" t="s">
        <v>14000</v>
      </c>
    </row>
    <row r="2165" spans="1:5" x14ac:dyDescent="0.2">
      <c r="A2165" s="167">
        <v>38380</v>
      </c>
      <c r="B2165" s="167" t="s">
        <v>2102</v>
      </c>
      <c r="C2165" s="167" t="s">
        <v>10</v>
      </c>
      <c r="D2165" s="167" t="s">
        <v>12398</v>
      </c>
      <c r="E2165" s="168" t="s">
        <v>14593</v>
      </c>
    </row>
    <row r="2166" spans="1:5" x14ac:dyDescent="0.2">
      <c r="A2166" s="167">
        <v>20059</v>
      </c>
      <c r="B2166" s="167" t="s">
        <v>2103</v>
      </c>
      <c r="C2166" s="167" t="s">
        <v>10</v>
      </c>
      <c r="D2166" s="167" t="s">
        <v>12427</v>
      </c>
      <c r="E2166" s="168" t="s">
        <v>14594</v>
      </c>
    </row>
    <row r="2167" spans="1:5" x14ac:dyDescent="0.2">
      <c r="A2167" s="167">
        <v>42429</v>
      </c>
      <c r="B2167" s="167" t="s">
        <v>2104</v>
      </c>
      <c r="C2167" s="167" t="s">
        <v>10</v>
      </c>
      <c r="D2167" s="167" t="s">
        <v>12427</v>
      </c>
      <c r="E2167" s="168" t="s">
        <v>14595</v>
      </c>
    </row>
    <row r="2168" spans="1:5" x14ac:dyDescent="0.2">
      <c r="A2168" s="167">
        <v>39616</v>
      </c>
      <c r="B2168" s="167" t="s">
        <v>2105</v>
      </c>
      <c r="C2168" s="167" t="s">
        <v>10</v>
      </c>
      <c r="D2168" s="167" t="s">
        <v>12405</v>
      </c>
      <c r="E2168" s="168" t="s">
        <v>14596</v>
      </c>
    </row>
    <row r="2169" spans="1:5" x14ac:dyDescent="0.2">
      <c r="A2169" s="167">
        <v>39618</v>
      </c>
      <c r="B2169" s="167" t="s">
        <v>2106</v>
      </c>
      <c r="C2169" s="167" t="s">
        <v>10</v>
      </c>
      <c r="D2169" s="167" t="s">
        <v>12398</v>
      </c>
      <c r="E2169" s="168" t="s">
        <v>14597</v>
      </c>
    </row>
    <row r="2170" spans="1:5" x14ac:dyDescent="0.2">
      <c r="A2170" s="167">
        <v>39619</v>
      </c>
      <c r="B2170" s="167" t="s">
        <v>2107</v>
      </c>
      <c r="C2170" s="167" t="s">
        <v>10</v>
      </c>
      <c r="D2170" s="167" t="s">
        <v>12398</v>
      </c>
      <c r="E2170" s="168" t="s">
        <v>14598</v>
      </c>
    </row>
    <row r="2171" spans="1:5" x14ac:dyDescent="0.2">
      <c r="A2171" s="167">
        <v>39613</v>
      </c>
      <c r="B2171" s="167" t="s">
        <v>2108</v>
      </c>
      <c r="C2171" s="167" t="s">
        <v>10</v>
      </c>
      <c r="D2171" s="167" t="s">
        <v>12398</v>
      </c>
      <c r="E2171" s="168" t="s">
        <v>14599</v>
      </c>
    </row>
    <row r="2172" spans="1:5" x14ac:dyDescent="0.2">
      <c r="A2172" s="167">
        <v>39614</v>
      </c>
      <c r="B2172" s="167" t="s">
        <v>2109</v>
      </c>
      <c r="C2172" s="167" t="s">
        <v>10</v>
      </c>
      <c r="D2172" s="167" t="s">
        <v>12398</v>
      </c>
      <c r="E2172" s="168" t="s">
        <v>14600</v>
      </c>
    </row>
    <row r="2173" spans="1:5" x14ac:dyDescent="0.2">
      <c r="A2173" s="167">
        <v>38538</v>
      </c>
      <c r="B2173" s="167" t="s">
        <v>2110</v>
      </c>
      <c r="C2173" s="167" t="s">
        <v>20</v>
      </c>
      <c r="D2173" s="167" t="s">
        <v>12427</v>
      </c>
      <c r="E2173" s="168" t="s">
        <v>14601</v>
      </c>
    </row>
    <row r="2174" spans="1:5" x14ac:dyDescent="0.2">
      <c r="A2174" s="167">
        <v>38539</v>
      </c>
      <c r="B2174" s="167" t="s">
        <v>2111</v>
      </c>
      <c r="C2174" s="167" t="s">
        <v>20</v>
      </c>
      <c r="D2174" s="167" t="s">
        <v>12427</v>
      </c>
      <c r="E2174" s="168" t="s">
        <v>14602</v>
      </c>
    </row>
    <row r="2175" spans="1:5" x14ac:dyDescent="0.2">
      <c r="A2175" s="167">
        <v>38540</v>
      </c>
      <c r="B2175" s="167" t="s">
        <v>2112</v>
      </c>
      <c r="C2175" s="167" t="s">
        <v>20</v>
      </c>
      <c r="D2175" s="167" t="s">
        <v>12427</v>
      </c>
      <c r="E2175" s="168" t="s">
        <v>14603</v>
      </c>
    </row>
    <row r="2176" spans="1:5" x14ac:dyDescent="0.2">
      <c r="A2176" s="167">
        <v>38384</v>
      </c>
      <c r="B2176" s="167" t="s">
        <v>2113</v>
      </c>
      <c r="C2176" s="167" t="s">
        <v>10</v>
      </c>
      <c r="D2176" s="167" t="s">
        <v>12398</v>
      </c>
      <c r="E2176" s="168" t="s">
        <v>14604</v>
      </c>
    </row>
    <row r="2177" spans="1:5" x14ac:dyDescent="0.2">
      <c r="A2177" s="167">
        <v>13</v>
      </c>
      <c r="B2177" s="167" t="s">
        <v>2114</v>
      </c>
      <c r="C2177" s="167" t="s">
        <v>71</v>
      </c>
      <c r="D2177" s="167" t="s">
        <v>12398</v>
      </c>
      <c r="E2177" s="168" t="s">
        <v>14147</v>
      </c>
    </row>
    <row r="2178" spans="1:5" x14ac:dyDescent="0.2">
      <c r="A2178" s="167">
        <v>2762</v>
      </c>
      <c r="B2178" s="167" t="s">
        <v>2115</v>
      </c>
      <c r="C2178" s="167" t="s">
        <v>20</v>
      </c>
      <c r="D2178" s="167" t="s">
        <v>12427</v>
      </c>
      <c r="E2178" s="168" t="s">
        <v>13711</v>
      </c>
    </row>
    <row r="2179" spans="1:5" x14ac:dyDescent="0.2">
      <c r="A2179" s="167">
        <v>21142</v>
      </c>
      <c r="B2179" s="167" t="s">
        <v>2116</v>
      </c>
      <c r="C2179" s="167" t="s">
        <v>10</v>
      </c>
      <c r="D2179" s="167" t="s">
        <v>12398</v>
      </c>
      <c r="E2179" s="168" t="s">
        <v>14605</v>
      </c>
    </row>
    <row r="2180" spans="1:5" x14ac:dyDescent="0.2">
      <c r="A2180" s="167">
        <v>12865</v>
      </c>
      <c r="B2180" s="167" t="s">
        <v>14606</v>
      </c>
      <c r="C2180" s="167" t="s">
        <v>185</v>
      </c>
      <c r="D2180" s="167" t="s">
        <v>12398</v>
      </c>
      <c r="E2180" s="168" t="s">
        <v>14607</v>
      </c>
    </row>
    <row r="2181" spans="1:5" x14ac:dyDescent="0.2">
      <c r="A2181" s="167">
        <v>41074</v>
      </c>
      <c r="B2181" s="167" t="s">
        <v>14608</v>
      </c>
      <c r="C2181" s="167" t="s">
        <v>187</v>
      </c>
      <c r="D2181" s="167" t="s">
        <v>12398</v>
      </c>
      <c r="E2181" s="168" t="s">
        <v>14609</v>
      </c>
    </row>
    <row r="2182" spans="1:5" x14ac:dyDescent="0.2">
      <c r="A2182" s="167">
        <v>4223</v>
      </c>
      <c r="B2182" s="167" t="s">
        <v>2117</v>
      </c>
      <c r="C2182" s="167" t="s">
        <v>73</v>
      </c>
      <c r="D2182" s="167" t="s">
        <v>12405</v>
      </c>
      <c r="E2182" s="168" t="s">
        <v>14610</v>
      </c>
    </row>
    <row r="2183" spans="1:5" x14ac:dyDescent="0.2">
      <c r="A2183" s="167">
        <v>37372</v>
      </c>
      <c r="B2183" s="167" t="s">
        <v>2118</v>
      </c>
      <c r="C2183" s="167" t="s">
        <v>185</v>
      </c>
      <c r="D2183" s="167" t="s">
        <v>12405</v>
      </c>
      <c r="E2183" s="168" t="s">
        <v>12615</v>
      </c>
    </row>
    <row r="2184" spans="1:5" x14ac:dyDescent="0.2">
      <c r="A2184" s="167">
        <v>40863</v>
      </c>
      <c r="B2184" s="167" t="s">
        <v>2119</v>
      </c>
      <c r="C2184" s="167" t="s">
        <v>187</v>
      </c>
      <c r="D2184" s="167" t="s">
        <v>12405</v>
      </c>
      <c r="E2184" s="168" t="s">
        <v>14611</v>
      </c>
    </row>
    <row r="2185" spans="1:5" x14ac:dyDescent="0.2">
      <c r="A2185" s="167">
        <v>38475</v>
      </c>
      <c r="B2185" s="167" t="s">
        <v>2120</v>
      </c>
      <c r="C2185" s="167" t="s">
        <v>10</v>
      </c>
      <c r="D2185" s="167" t="s">
        <v>12398</v>
      </c>
      <c r="E2185" s="168" t="s">
        <v>14612</v>
      </c>
    </row>
    <row r="2186" spans="1:5" x14ac:dyDescent="0.2">
      <c r="A2186" s="167">
        <v>38474</v>
      </c>
      <c r="B2186" s="167" t="s">
        <v>2121</v>
      </c>
      <c r="C2186" s="167" t="s">
        <v>10</v>
      </c>
      <c r="D2186" s="167" t="s">
        <v>12398</v>
      </c>
      <c r="E2186" s="168" t="s">
        <v>14613</v>
      </c>
    </row>
    <row r="2187" spans="1:5" x14ac:dyDescent="0.2">
      <c r="A2187" s="167">
        <v>10886</v>
      </c>
      <c r="B2187" s="167" t="s">
        <v>2122</v>
      </c>
      <c r="C2187" s="167" t="s">
        <v>10</v>
      </c>
      <c r="D2187" s="167" t="s">
        <v>12398</v>
      </c>
      <c r="E2187" s="168" t="s">
        <v>14614</v>
      </c>
    </row>
    <row r="2188" spans="1:5" x14ac:dyDescent="0.2">
      <c r="A2188" s="167">
        <v>10888</v>
      </c>
      <c r="B2188" s="167" t="s">
        <v>2123</v>
      </c>
      <c r="C2188" s="167" t="s">
        <v>10</v>
      </c>
      <c r="D2188" s="167" t="s">
        <v>12398</v>
      </c>
      <c r="E2188" s="168" t="s">
        <v>14615</v>
      </c>
    </row>
    <row r="2189" spans="1:5" x14ac:dyDescent="0.2">
      <c r="A2189" s="167">
        <v>10889</v>
      </c>
      <c r="B2189" s="167" t="s">
        <v>2124</v>
      </c>
      <c r="C2189" s="167" t="s">
        <v>10</v>
      </c>
      <c r="D2189" s="167" t="s">
        <v>12398</v>
      </c>
      <c r="E2189" s="168" t="s">
        <v>14616</v>
      </c>
    </row>
    <row r="2190" spans="1:5" x14ac:dyDescent="0.2">
      <c r="A2190" s="167">
        <v>10890</v>
      </c>
      <c r="B2190" s="167" t="s">
        <v>2125</v>
      </c>
      <c r="C2190" s="167" t="s">
        <v>10</v>
      </c>
      <c r="D2190" s="167" t="s">
        <v>12398</v>
      </c>
      <c r="E2190" s="168" t="s">
        <v>14617</v>
      </c>
    </row>
    <row r="2191" spans="1:5" x14ac:dyDescent="0.2">
      <c r="A2191" s="167">
        <v>10891</v>
      </c>
      <c r="B2191" s="167" t="s">
        <v>2126</v>
      </c>
      <c r="C2191" s="167" t="s">
        <v>10</v>
      </c>
      <c r="D2191" s="167" t="s">
        <v>12398</v>
      </c>
      <c r="E2191" s="168" t="s">
        <v>14618</v>
      </c>
    </row>
    <row r="2192" spans="1:5" x14ac:dyDescent="0.2">
      <c r="A2192" s="167">
        <v>10892</v>
      </c>
      <c r="B2192" s="167" t="s">
        <v>2127</v>
      </c>
      <c r="C2192" s="167" t="s">
        <v>10</v>
      </c>
      <c r="D2192" s="167" t="s">
        <v>12405</v>
      </c>
      <c r="E2192" s="168" t="s">
        <v>14619</v>
      </c>
    </row>
    <row r="2193" spans="1:5" x14ac:dyDescent="0.2">
      <c r="A2193" s="167">
        <v>20977</v>
      </c>
      <c r="B2193" s="167" t="s">
        <v>2128</v>
      </c>
      <c r="C2193" s="167" t="s">
        <v>10</v>
      </c>
      <c r="D2193" s="167" t="s">
        <v>12398</v>
      </c>
      <c r="E2193" s="168" t="s">
        <v>14620</v>
      </c>
    </row>
    <row r="2194" spans="1:5" x14ac:dyDescent="0.2">
      <c r="A2194" s="167">
        <v>3073</v>
      </c>
      <c r="B2194" s="167" t="s">
        <v>2129</v>
      </c>
      <c r="C2194" s="167" t="s">
        <v>10</v>
      </c>
      <c r="D2194" s="167" t="s">
        <v>12427</v>
      </c>
      <c r="E2194" s="168" t="s">
        <v>14621</v>
      </c>
    </row>
    <row r="2195" spans="1:5" x14ac:dyDescent="0.2">
      <c r="A2195" s="167">
        <v>3068</v>
      </c>
      <c r="B2195" s="167" t="s">
        <v>2130</v>
      </c>
      <c r="C2195" s="167" t="s">
        <v>10</v>
      </c>
      <c r="D2195" s="167" t="s">
        <v>12427</v>
      </c>
      <c r="E2195" s="168" t="s">
        <v>14622</v>
      </c>
    </row>
    <row r="2196" spans="1:5" x14ac:dyDescent="0.2">
      <c r="A2196" s="167">
        <v>3074</v>
      </c>
      <c r="B2196" s="167" t="s">
        <v>2131</v>
      </c>
      <c r="C2196" s="167" t="s">
        <v>10</v>
      </c>
      <c r="D2196" s="167" t="s">
        <v>12427</v>
      </c>
      <c r="E2196" s="168" t="s">
        <v>14623</v>
      </c>
    </row>
    <row r="2197" spans="1:5" x14ac:dyDescent="0.2">
      <c r="A2197" s="167">
        <v>3076</v>
      </c>
      <c r="B2197" s="167" t="s">
        <v>2132</v>
      </c>
      <c r="C2197" s="167" t="s">
        <v>10</v>
      </c>
      <c r="D2197" s="167" t="s">
        <v>12427</v>
      </c>
      <c r="E2197" s="168" t="s">
        <v>14624</v>
      </c>
    </row>
    <row r="2198" spans="1:5" x14ac:dyDescent="0.2">
      <c r="A2198" s="167">
        <v>3072</v>
      </c>
      <c r="B2198" s="167" t="s">
        <v>2133</v>
      </c>
      <c r="C2198" s="167" t="s">
        <v>10</v>
      </c>
      <c r="D2198" s="167" t="s">
        <v>12427</v>
      </c>
      <c r="E2198" s="168" t="s">
        <v>14625</v>
      </c>
    </row>
    <row r="2199" spans="1:5" x14ac:dyDescent="0.2">
      <c r="A2199" s="167">
        <v>3075</v>
      </c>
      <c r="B2199" s="167" t="s">
        <v>2134</v>
      </c>
      <c r="C2199" s="167" t="s">
        <v>10</v>
      </c>
      <c r="D2199" s="167" t="s">
        <v>12427</v>
      </c>
      <c r="E2199" s="168" t="s">
        <v>14626</v>
      </c>
    </row>
    <row r="2200" spans="1:5" x14ac:dyDescent="0.2">
      <c r="A2200" s="167">
        <v>10780</v>
      </c>
      <c r="B2200" s="167" t="s">
        <v>2135</v>
      </c>
      <c r="C2200" s="167" t="s">
        <v>10</v>
      </c>
      <c r="D2200" s="167" t="s">
        <v>12427</v>
      </c>
      <c r="E2200" s="168" t="s">
        <v>14627</v>
      </c>
    </row>
    <row r="2201" spans="1:5" x14ac:dyDescent="0.2">
      <c r="A2201" s="167">
        <v>10781</v>
      </c>
      <c r="B2201" s="167" t="s">
        <v>2136</v>
      </c>
      <c r="C2201" s="167" t="s">
        <v>10</v>
      </c>
      <c r="D2201" s="167" t="s">
        <v>12427</v>
      </c>
      <c r="E2201" s="168" t="s">
        <v>14628</v>
      </c>
    </row>
    <row r="2202" spans="1:5" x14ac:dyDescent="0.2">
      <c r="A2202" s="167">
        <v>20106</v>
      </c>
      <c r="B2202" s="167" t="s">
        <v>2137</v>
      </c>
      <c r="C2202" s="167" t="s">
        <v>10</v>
      </c>
      <c r="D2202" s="167" t="s">
        <v>12427</v>
      </c>
      <c r="E2202" s="168" t="s">
        <v>14629</v>
      </c>
    </row>
    <row r="2203" spans="1:5" x14ac:dyDescent="0.2">
      <c r="A2203" s="167">
        <v>20107</v>
      </c>
      <c r="B2203" s="167" t="s">
        <v>2138</v>
      </c>
      <c r="C2203" s="167" t="s">
        <v>10</v>
      </c>
      <c r="D2203" s="167" t="s">
        <v>12427</v>
      </c>
      <c r="E2203" s="168" t="s">
        <v>14630</v>
      </c>
    </row>
    <row r="2204" spans="1:5" x14ac:dyDescent="0.2">
      <c r="A2204" s="167">
        <v>20108</v>
      </c>
      <c r="B2204" s="167" t="s">
        <v>2139</v>
      </c>
      <c r="C2204" s="167" t="s">
        <v>10</v>
      </c>
      <c r="D2204" s="167" t="s">
        <v>12427</v>
      </c>
      <c r="E2204" s="168" t="s">
        <v>13965</v>
      </c>
    </row>
    <row r="2205" spans="1:5" x14ac:dyDescent="0.2">
      <c r="A2205" s="167">
        <v>20109</v>
      </c>
      <c r="B2205" s="167" t="s">
        <v>2140</v>
      </c>
      <c r="C2205" s="167" t="s">
        <v>10</v>
      </c>
      <c r="D2205" s="167" t="s">
        <v>12427</v>
      </c>
      <c r="E2205" s="168" t="s">
        <v>14627</v>
      </c>
    </row>
    <row r="2206" spans="1:5" x14ac:dyDescent="0.2">
      <c r="A2206" s="167">
        <v>34795</v>
      </c>
      <c r="B2206" s="167" t="s">
        <v>14631</v>
      </c>
      <c r="C2206" s="167" t="s">
        <v>15</v>
      </c>
      <c r="D2206" s="167" t="s">
        <v>12398</v>
      </c>
      <c r="E2206" s="168" t="s">
        <v>14632</v>
      </c>
    </row>
    <row r="2207" spans="1:5" x14ac:dyDescent="0.2">
      <c r="A2207" s="167">
        <v>34796</v>
      </c>
      <c r="B2207" s="167" t="s">
        <v>14633</v>
      </c>
      <c r="C2207" s="167" t="s">
        <v>20</v>
      </c>
      <c r="D2207" s="167" t="s">
        <v>12398</v>
      </c>
      <c r="E2207" s="168" t="s">
        <v>13260</v>
      </c>
    </row>
    <row r="2208" spans="1:5" x14ac:dyDescent="0.2">
      <c r="A2208" s="167">
        <v>11480</v>
      </c>
      <c r="B2208" s="167" t="s">
        <v>14634</v>
      </c>
      <c r="C2208" s="167" t="s">
        <v>1476</v>
      </c>
      <c r="D2208" s="167" t="s">
        <v>12398</v>
      </c>
      <c r="E2208" s="168" t="s">
        <v>14635</v>
      </c>
    </row>
    <row r="2209" spans="1:5" x14ac:dyDescent="0.2">
      <c r="A2209" s="167">
        <v>3103</v>
      </c>
      <c r="B2209" s="167" t="s">
        <v>14636</v>
      </c>
      <c r="C2209" s="167" t="s">
        <v>10</v>
      </c>
      <c r="D2209" s="167" t="s">
        <v>12398</v>
      </c>
      <c r="E2209" s="168" t="s">
        <v>14637</v>
      </c>
    </row>
    <row r="2210" spans="1:5" x14ac:dyDescent="0.2">
      <c r="A2210" s="167">
        <v>11481</v>
      </c>
      <c r="B2210" s="167" t="s">
        <v>14638</v>
      </c>
      <c r="C2210" s="167" t="s">
        <v>10</v>
      </c>
      <c r="D2210" s="167" t="s">
        <v>12398</v>
      </c>
      <c r="E2210" s="168" t="s">
        <v>13661</v>
      </c>
    </row>
    <row r="2211" spans="1:5" x14ac:dyDescent="0.2">
      <c r="A2211" s="167">
        <v>3097</v>
      </c>
      <c r="B2211" s="167" t="s">
        <v>14639</v>
      </c>
      <c r="C2211" s="167" t="s">
        <v>1476</v>
      </c>
      <c r="D2211" s="167" t="s">
        <v>12398</v>
      </c>
      <c r="E2211" s="168" t="s">
        <v>14640</v>
      </c>
    </row>
    <row r="2212" spans="1:5" x14ac:dyDescent="0.2">
      <c r="A2212" s="167">
        <v>38153</v>
      </c>
      <c r="B2212" s="167" t="s">
        <v>14641</v>
      </c>
      <c r="C2212" s="167" t="s">
        <v>1476</v>
      </c>
      <c r="D2212" s="167" t="s">
        <v>12398</v>
      </c>
      <c r="E2212" s="168" t="s">
        <v>14642</v>
      </c>
    </row>
    <row r="2213" spans="1:5" x14ac:dyDescent="0.2">
      <c r="A2213" s="167">
        <v>3099</v>
      </c>
      <c r="B2213" s="167" t="s">
        <v>14643</v>
      </c>
      <c r="C2213" s="167" t="s">
        <v>1476</v>
      </c>
      <c r="D2213" s="167" t="s">
        <v>12398</v>
      </c>
      <c r="E2213" s="168" t="s">
        <v>14644</v>
      </c>
    </row>
    <row r="2214" spans="1:5" x14ac:dyDescent="0.2">
      <c r="A2214" s="167">
        <v>3080</v>
      </c>
      <c r="B2214" s="167" t="s">
        <v>14645</v>
      </c>
      <c r="C2214" s="167" t="s">
        <v>1476</v>
      </c>
      <c r="D2214" s="167" t="s">
        <v>12405</v>
      </c>
      <c r="E2214" s="168" t="s">
        <v>13351</v>
      </c>
    </row>
    <row r="2215" spans="1:5" x14ac:dyDescent="0.2">
      <c r="A2215" s="167">
        <v>3081</v>
      </c>
      <c r="B2215" s="167" t="s">
        <v>14646</v>
      </c>
      <c r="C2215" s="167" t="s">
        <v>1476</v>
      </c>
      <c r="D2215" s="167" t="s">
        <v>12398</v>
      </c>
      <c r="E2215" s="168" t="s">
        <v>14647</v>
      </c>
    </row>
    <row r="2216" spans="1:5" x14ac:dyDescent="0.2">
      <c r="A2216" s="167">
        <v>38151</v>
      </c>
      <c r="B2216" s="167" t="s">
        <v>14648</v>
      </c>
      <c r="C2216" s="167" t="s">
        <v>1476</v>
      </c>
      <c r="D2216" s="167" t="s">
        <v>12398</v>
      </c>
      <c r="E2216" s="168" t="s">
        <v>14649</v>
      </c>
    </row>
    <row r="2217" spans="1:5" x14ac:dyDescent="0.2">
      <c r="A2217" s="167">
        <v>11479</v>
      </c>
      <c r="B2217" s="167" t="s">
        <v>14650</v>
      </c>
      <c r="C2217" s="167" t="s">
        <v>10</v>
      </c>
      <c r="D2217" s="167" t="s">
        <v>12398</v>
      </c>
      <c r="E2217" s="168" t="s">
        <v>14651</v>
      </c>
    </row>
    <row r="2218" spans="1:5" x14ac:dyDescent="0.2">
      <c r="A2218" s="167">
        <v>38152</v>
      </c>
      <c r="B2218" s="167" t="s">
        <v>14652</v>
      </c>
      <c r="C2218" s="167" t="s">
        <v>1476</v>
      </c>
      <c r="D2218" s="167" t="s">
        <v>12398</v>
      </c>
      <c r="E2218" s="168" t="s">
        <v>14653</v>
      </c>
    </row>
    <row r="2219" spans="1:5" x14ac:dyDescent="0.2">
      <c r="A2219" s="167">
        <v>11478</v>
      </c>
      <c r="B2219" s="167" t="s">
        <v>14654</v>
      </c>
      <c r="C2219" s="167" t="s">
        <v>10</v>
      </c>
      <c r="D2219" s="167" t="s">
        <v>12398</v>
      </c>
      <c r="E2219" s="168" t="s">
        <v>14655</v>
      </c>
    </row>
    <row r="2220" spans="1:5" x14ac:dyDescent="0.2">
      <c r="A2220" s="167">
        <v>3090</v>
      </c>
      <c r="B2220" s="167" t="s">
        <v>14656</v>
      </c>
      <c r="C2220" s="167" t="s">
        <v>1476</v>
      </c>
      <c r="D2220" s="167" t="s">
        <v>12398</v>
      </c>
      <c r="E2220" s="168" t="s">
        <v>14270</v>
      </c>
    </row>
    <row r="2221" spans="1:5" x14ac:dyDescent="0.2">
      <c r="A2221" s="167">
        <v>3093</v>
      </c>
      <c r="B2221" s="167" t="s">
        <v>14657</v>
      </c>
      <c r="C2221" s="167" t="s">
        <v>1476</v>
      </c>
      <c r="D2221" s="167" t="s">
        <v>12398</v>
      </c>
      <c r="E2221" s="168" t="s">
        <v>12798</v>
      </c>
    </row>
    <row r="2222" spans="1:5" x14ac:dyDescent="0.2">
      <c r="A2222" s="167">
        <v>11476</v>
      </c>
      <c r="B2222" s="167" t="s">
        <v>14658</v>
      </c>
      <c r="C2222" s="167" t="s">
        <v>10</v>
      </c>
      <c r="D2222" s="167" t="s">
        <v>12398</v>
      </c>
      <c r="E2222" s="168" t="s">
        <v>12612</v>
      </c>
    </row>
    <row r="2223" spans="1:5" x14ac:dyDescent="0.2">
      <c r="A2223" s="167">
        <v>11484</v>
      </c>
      <c r="B2223" s="167" t="s">
        <v>14659</v>
      </c>
      <c r="C2223" s="167" t="s">
        <v>10</v>
      </c>
      <c r="D2223" s="167" t="s">
        <v>12398</v>
      </c>
      <c r="E2223" s="168" t="s">
        <v>14660</v>
      </c>
    </row>
    <row r="2224" spans="1:5" x14ac:dyDescent="0.2">
      <c r="A2224" s="167">
        <v>38155</v>
      </c>
      <c r="B2224" s="167" t="s">
        <v>14661</v>
      </c>
      <c r="C2224" s="167" t="s">
        <v>10</v>
      </c>
      <c r="D2224" s="167" t="s">
        <v>12398</v>
      </c>
      <c r="E2224" s="168" t="s">
        <v>12600</v>
      </c>
    </row>
    <row r="2225" spans="1:5" x14ac:dyDescent="0.2">
      <c r="A2225" s="167">
        <v>11468</v>
      </c>
      <c r="B2225" s="167" t="s">
        <v>14662</v>
      </c>
      <c r="C2225" s="167" t="s">
        <v>10</v>
      </c>
      <c r="D2225" s="167" t="s">
        <v>12398</v>
      </c>
      <c r="E2225" s="168" t="s">
        <v>14663</v>
      </c>
    </row>
    <row r="2226" spans="1:5" x14ac:dyDescent="0.2">
      <c r="A2226" s="167">
        <v>11469</v>
      </c>
      <c r="B2226" s="167" t="s">
        <v>14664</v>
      </c>
      <c r="C2226" s="167" t="s">
        <v>10</v>
      </c>
      <c r="D2226" s="167" t="s">
        <v>12398</v>
      </c>
      <c r="E2226" s="168" t="s">
        <v>14665</v>
      </c>
    </row>
    <row r="2227" spans="1:5" x14ac:dyDescent="0.2">
      <c r="A2227" s="167">
        <v>38165</v>
      </c>
      <c r="B2227" s="167" t="s">
        <v>2162</v>
      </c>
      <c r="C2227" s="167" t="s">
        <v>1476</v>
      </c>
      <c r="D2227" s="167" t="s">
        <v>12398</v>
      </c>
      <c r="E2227" s="168" t="s">
        <v>14666</v>
      </c>
    </row>
    <row r="2228" spans="1:5" x14ac:dyDescent="0.2">
      <c r="A2228" s="167">
        <v>11456</v>
      </c>
      <c r="B2228" s="167" t="s">
        <v>14667</v>
      </c>
      <c r="C2228" s="167" t="s">
        <v>10</v>
      </c>
      <c r="D2228" s="167" t="s">
        <v>12398</v>
      </c>
      <c r="E2228" s="168" t="s">
        <v>14139</v>
      </c>
    </row>
    <row r="2229" spans="1:5" x14ac:dyDescent="0.2">
      <c r="A2229" s="167">
        <v>3119</v>
      </c>
      <c r="B2229" s="167" t="s">
        <v>14668</v>
      </c>
      <c r="C2229" s="167" t="s">
        <v>10</v>
      </c>
      <c r="D2229" s="167" t="s">
        <v>12398</v>
      </c>
      <c r="E2229" s="168" t="s">
        <v>12882</v>
      </c>
    </row>
    <row r="2230" spans="1:5" x14ac:dyDescent="0.2">
      <c r="A2230" s="167">
        <v>3122</v>
      </c>
      <c r="B2230" s="167" t="s">
        <v>14669</v>
      </c>
      <c r="C2230" s="167" t="s">
        <v>10</v>
      </c>
      <c r="D2230" s="167" t="s">
        <v>12398</v>
      </c>
      <c r="E2230" s="168" t="s">
        <v>14670</v>
      </c>
    </row>
    <row r="2231" spans="1:5" x14ac:dyDescent="0.2">
      <c r="A2231" s="167">
        <v>3121</v>
      </c>
      <c r="B2231" s="167" t="s">
        <v>14671</v>
      </c>
      <c r="C2231" s="167" t="s">
        <v>10</v>
      </c>
      <c r="D2231" s="167" t="s">
        <v>12398</v>
      </c>
      <c r="E2231" s="168" t="s">
        <v>13606</v>
      </c>
    </row>
    <row r="2232" spans="1:5" x14ac:dyDescent="0.2">
      <c r="A2232" s="167">
        <v>3120</v>
      </c>
      <c r="B2232" s="167" t="s">
        <v>14672</v>
      </c>
      <c r="C2232" s="167" t="s">
        <v>10</v>
      </c>
      <c r="D2232" s="167" t="s">
        <v>12398</v>
      </c>
      <c r="E2232" s="168" t="s">
        <v>14673</v>
      </c>
    </row>
    <row r="2233" spans="1:5" x14ac:dyDescent="0.2">
      <c r="A2233" s="167">
        <v>11455</v>
      </c>
      <c r="B2233" s="167" t="s">
        <v>14674</v>
      </c>
      <c r="C2233" s="167" t="s">
        <v>10</v>
      </c>
      <c r="D2233" s="167" t="s">
        <v>12398</v>
      </c>
      <c r="E2233" s="168" t="s">
        <v>14675</v>
      </c>
    </row>
    <row r="2234" spans="1:5" x14ac:dyDescent="0.2">
      <c r="A2234" s="167">
        <v>3108</v>
      </c>
      <c r="B2234" s="167" t="s">
        <v>14676</v>
      </c>
      <c r="C2234" s="167" t="s">
        <v>10</v>
      </c>
      <c r="D2234" s="167" t="s">
        <v>12398</v>
      </c>
      <c r="E2234" s="168" t="s">
        <v>14677</v>
      </c>
    </row>
    <row r="2235" spans="1:5" x14ac:dyDescent="0.2">
      <c r="A2235" s="167">
        <v>3105</v>
      </c>
      <c r="B2235" s="167" t="s">
        <v>14678</v>
      </c>
      <c r="C2235" s="167" t="s">
        <v>10</v>
      </c>
      <c r="D2235" s="167" t="s">
        <v>12398</v>
      </c>
      <c r="E2235" s="168" t="s">
        <v>14679</v>
      </c>
    </row>
    <row r="2236" spans="1:5" x14ac:dyDescent="0.2">
      <c r="A2236" s="167">
        <v>38178</v>
      </c>
      <c r="B2236" s="167" t="s">
        <v>14680</v>
      </c>
      <c r="C2236" s="167" t="s">
        <v>10</v>
      </c>
      <c r="D2236" s="167" t="s">
        <v>12398</v>
      </c>
      <c r="E2236" s="168" t="s">
        <v>14681</v>
      </c>
    </row>
    <row r="2237" spans="1:5" x14ac:dyDescent="0.2">
      <c r="A2237" s="167">
        <v>11458</v>
      </c>
      <c r="B2237" s="167" t="s">
        <v>2164</v>
      </c>
      <c r="C2237" s="167" t="s">
        <v>10</v>
      </c>
      <c r="D2237" s="167" t="s">
        <v>12398</v>
      </c>
      <c r="E2237" s="168" t="s">
        <v>14682</v>
      </c>
    </row>
    <row r="2238" spans="1:5" x14ac:dyDescent="0.2">
      <c r="A2238" s="167">
        <v>42481</v>
      </c>
      <c r="B2238" s="167" t="s">
        <v>14683</v>
      </c>
      <c r="C2238" s="167" t="s">
        <v>15</v>
      </c>
      <c r="D2238" s="167" t="s">
        <v>12427</v>
      </c>
      <c r="E2238" s="168" t="s">
        <v>14684</v>
      </c>
    </row>
    <row r="2239" spans="1:5" x14ac:dyDescent="0.2">
      <c r="A2239" s="167">
        <v>43458</v>
      </c>
      <c r="B2239" s="167" t="s">
        <v>2170</v>
      </c>
      <c r="C2239" s="167" t="s">
        <v>185</v>
      </c>
      <c r="D2239" s="167" t="s">
        <v>12405</v>
      </c>
      <c r="E2239" s="168" t="s">
        <v>13213</v>
      </c>
    </row>
    <row r="2240" spans="1:5" x14ac:dyDescent="0.2">
      <c r="A2240" s="167">
        <v>43470</v>
      </c>
      <c r="B2240" s="167" t="s">
        <v>2171</v>
      </c>
      <c r="C2240" s="167" t="s">
        <v>187</v>
      </c>
      <c r="D2240" s="167" t="s">
        <v>12405</v>
      </c>
      <c r="E2240" s="168" t="s">
        <v>14685</v>
      </c>
    </row>
    <row r="2241" spans="1:5" x14ac:dyDescent="0.2">
      <c r="A2241" s="167">
        <v>43459</v>
      </c>
      <c r="B2241" s="167" t="s">
        <v>2172</v>
      </c>
      <c r="C2241" s="167" t="s">
        <v>185</v>
      </c>
      <c r="D2241" s="167" t="s">
        <v>12405</v>
      </c>
      <c r="E2241" s="168" t="s">
        <v>14686</v>
      </c>
    </row>
    <row r="2242" spans="1:5" x14ac:dyDescent="0.2">
      <c r="A2242" s="167">
        <v>43471</v>
      </c>
      <c r="B2242" s="167" t="s">
        <v>2173</v>
      </c>
      <c r="C2242" s="167" t="s">
        <v>187</v>
      </c>
      <c r="D2242" s="167" t="s">
        <v>12405</v>
      </c>
      <c r="E2242" s="168" t="s">
        <v>14687</v>
      </c>
    </row>
    <row r="2243" spans="1:5" x14ac:dyDescent="0.2">
      <c r="A2243" s="167">
        <v>43460</v>
      </c>
      <c r="B2243" s="167" t="s">
        <v>2174</v>
      </c>
      <c r="C2243" s="167" t="s">
        <v>185</v>
      </c>
      <c r="D2243" s="167" t="s">
        <v>12405</v>
      </c>
      <c r="E2243" s="168" t="s">
        <v>14688</v>
      </c>
    </row>
    <row r="2244" spans="1:5" x14ac:dyDescent="0.2">
      <c r="A2244" s="167">
        <v>43472</v>
      </c>
      <c r="B2244" s="167" t="s">
        <v>2175</v>
      </c>
      <c r="C2244" s="167" t="s">
        <v>187</v>
      </c>
      <c r="D2244" s="167" t="s">
        <v>12405</v>
      </c>
      <c r="E2244" s="168" t="s">
        <v>14689</v>
      </c>
    </row>
    <row r="2245" spans="1:5" x14ac:dyDescent="0.2">
      <c r="A2245" s="167">
        <v>43461</v>
      </c>
      <c r="B2245" s="167" t="s">
        <v>2176</v>
      </c>
      <c r="C2245" s="167" t="s">
        <v>185</v>
      </c>
      <c r="D2245" s="167" t="s">
        <v>12405</v>
      </c>
      <c r="E2245" s="168" t="s">
        <v>14690</v>
      </c>
    </row>
    <row r="2246" spans="1:5" x14ac:dyDescent="0.2">
      <c r="A2246" s="167">
        <v>43473</v>
      </c>
      <c r="B2246" s="167" t="s">
        <v>2177</v>
      </c>
      <c r="C2246" s="167" t="s">
        <v>187</v>
      </c>
      <c r="D2246" s="167" t="s">
        <v>12405</v>
      </c>
      <c r="E2246" s="168" t="s">
        <v>14691</v>
      </c>
    </row>
    <row r="2247" spans="1:5" x14ac:dyDescent="0.2">
      <c r="A2247" s="167">
        <v>43463</v>
      </c>
      <c r="B2247" s="167" t="s">
        <v>2178</v>
      </c>
      <c r="C2247" s="167" t="s">
        <v>185</v>
      </c>
      <c r="D2247" s="167" t="s">
        <v>12405</v>
      </c>
      <c r="E2247" s="168" t="s">
        <v>14692</v>
      </c>
    </row>
    <row r="2248" spans="1:5" x14ac:dyDescent="0.2">
      <c r="A2248" s="167">
        <v>43475</v>
      </c>
      <c r="B2248" s="167" t="s">
        <v>2179</v>
      </c>
      <c r="C2248" s="167" t="s">
        <v>187</v>
      </c>
      <c r="D2248" s="167" t="s">
        <v>12405</v>
      </c>
      <c r="E2248" s="168" t="s">
        <v>14693</v>
      </c>
    </row>
    <row r="2249" spans="1:5" x14ac:dyDescent="0.2">
      <c r="A2249" s="167">
        <v>43462</v>
      </c>
      <c r="B2249" s="167" t="s">
        <v>2180</v>
      </c>
      <c r="C2249" s="167" t="s">
        <v>185</v>
      </c>
      <c r="D2249" s="167" t="s">
        <v>12405</v>
      </c>
      <c r="E2249" s="168" t="s">
        <v>14694</v>
      </c>
    </row>
    <row r="2250" spans="1:5" x14ac:dyDescent="0.2">
      <c r="A2250" s="167">
        <v>43474</v>
      </c>
      <c r="B2250" s="167" t="s">
        <v>2181</v>
      </c>
      <c r="C2250" s="167" t="s">
        <v>187</v>
      </c>
      <c r="D2250" s="167" t="s">
        <v>12405</v>
      </c>
      <c r="E2250" s="168" t="s">
        <v>14695</v>
      </c>
    </row>
    <row r="2251" spans="1:5" x14ac:dyDescent="0.2">
      <c r="A2251" s="167">
        <v>43464</v>
      </c>
      <c r="B2251" s="167" t="s">
        <v>2182</v>
      </c>
      <c r="C2251" s="167" t="s">
        <v>185</v>
      </c>
      <c r="D2251" s="167" t="s">
        <v>12405</v>
      </c>
      <c r="E2251" s="168" t="s">
        <v>14694</v>
      </c>
    </row>
    <row r="2252" spans="1:5" x14ac:dyDescent="0.2">
      <c r="A2252" s="167">
        <v>43476</v>
      </c>
      <c r="B2252" s="167" t="s">
        <v>2183</v>
      </c>
      <c r="C2252" s="167" t="s">
        <v>187</v>
      </c>
      <c r="D2252" s="167" t="s">
        <v>12405</v>
      </c>
      <c r="E2252" s="168" t="s">
        <v>14694</v>
      </c>
    </row>
    <row r="2253" spans="1:5" x14ac:dyDescent="0.2">
      <c r="A2253" s="167">
        <v>43465</v>
      </c>
      <c r="B2253" s="167" t="s">
        <v>2184</v>
      </c>
      <c r="C2253" s="167" t="s">
        <v>185</v>
      </c>
      <c r="D2253" s="167" t="s">
        <v>12405</v>
      </c>
      <c r="E2253" s="168" t="s">
        <v>12892</v>
      </c>
    </row>
    <row r="2254" spans="1:5" x14ac:dyDescent="0.2">
      <c r="A2254" s="167">
        <v>43477</v>
      </c>
      <c r="B2254" s="167" t="s">
        <v>2185</v>
      </c>
      <c r="C2254" s="167" t="s">
        <v>187</v>
      </c>
      <c r="D2254" s="167" t="s">
        <v>12405</v>
      </c>
      <c r="E2254" s="168" t="s">
        <v>14696</v>
      </c>
    </row>
    <row r="2255" spans="1:5" x14ac:dyDescent="0.2">
      <c r="A2255" s="167">
        <v>43466</v>
      </c>
      <c r="B2255" s="167" t="s">
        <v>2186</v>
      </c>
      <c r="C2255" s="167" t="s">
        <v>185</v>
      </c>
      <c r="D2255" s="167" t="s">
        <v>12405</v>
      </c>
      <c r="E2255" s="168" t="s">
        <v>14697</v>
      </c>
    </row>
    <row r="2256" spans="1:5" x14ac:dyDescent="0.2">
      <c r="A2256" s="167">
        <v>43478</v>
      </c>
      <c r="B2256" s="167" t="s">
        <v>2187</v>
      </c>
      <c r="C2256" s="167" t="s">
        <v>187</v>
      </c>
      <c r="D2256" s="167" t="s">
        <v>12405</v>
      </c>
      <c r="E2256" s="168" t="s">
        <v>14698</v>
      </c>
    </row>
    <row r="2257" spans="1:5" x14ac:dyDescent="0.2">
      <c r="A2257" s="167">
        <v>43467</v>
      </c>
      <c r="B2257" s="167" t="s">
        <v>2188</v>
      </c>
      <c r="C2257" s="167" t="s">
        <v>185</v>
      </c>
      <c r="D2257" s="167" t="s">
        <v>12405</v>
      </c>
      <c r="E2257" s="168" t="s">
        <v>14699</v>
      </c>
    </row>
    <row r="2258" spans="1:5" x14ac:dyDescent="0.2">
      <c r="A2258" s="167">
        <v>43479</v>
      </c>
      <c r="B2258" s="167" t="s">
        <v>2189</v>
      </c>
      <c r="C2258" s="167" t="s">
        <v>187</v>
      </c>
      <c r="D2258" s="167" t="s">
        <v>12405</v>
      </c>
      <c r="E2258" s="168" t="s">
        <v>14700</v>
      </c>
    </row>
    <row r="2259" spans="1:5" x14ac:dyDescent="0.2">
      <c r="A2259" s="167">
        <v>43468</v>
      </c>
      <c r="B2259" s="167" t="s">
        <v>2190</v>
      </c>
      <c r="C2259" s="167" t="s">
        <v>185</v>
      </c>
      <c r="D2259" s="167" t="s">
        <v>12405</v>
      </c>
      <c r="E2259" s="168" t="s">
        <v>14701</v>
      </c>
    </row>
    <row r="2260" spans="1:5" x14ac:dyDescent="0.2">
      <c r="A2260" s="167">
        <v>43480</v>
      </c>
      <c r="B2260" s="167" t="s">
        <v>2191</v>
      </c>
      <c r="C2260" s="167" t="s">
        <v>187</v>
      </c>
      <c r="D2260" s="167" t="s">
        <v>12405</v>
      </c>
      <c r="E2260" s="168" t="s">
        <v>14702</v>
      </c>
    </row>
    <row r="2261" spans="1:5" x14ac:dyDescent="0.2">
      <c r="A2261" s="167">
        <v>43469</v>
      </c>
      <c r="B2261" s="167" t="s">
        <v>2192</v>
      </c>
      <c r="C2261" s="167" t="s">
        <v>185</v>
      </c>
      <c r="D2261" s="167" t="s">
        <v>12405</v>
      </c>
      <c r="E2261" s="168" t="s">
        <v>14703</v>
      </c>
    </row>
    <row r="2262" spans="1:5" x14ac:dyDescent="0.2">
      <c r="A2262" s="167">
        <v>43481</v>
      </c>
      <c r="B2262" s="167" t="s">
        <v>2193</v>
      </c>
      <c r="C2262" s="167" t="s">
        <v>187</v>
      </c>
      <c r="D2262" s="167" t="s">
        <v>12405</v>
      </c>
      <c r="E2262" s="168" t="s">
        <v>14704</v>
      </c>
    </row>
    <row r="2263" spans="1:5" x14ac:dyDescent="0.2">
      <c r="A2263" s="167">
        <v>11461</v>
      </c>
      <c r="B2263" s="167" t="s">
        <v>14705</v>
      </c>
      <c r="C2263" s="167" t="s">
        <v>10</v>
      </c>
      <c r="D2263" s="167" t="s">
        <v>12398</v>
      </c>
      <c r="E2263" s="168" t="s">
        <v>14706</v>
      </c>
    </row>
    <row r="2264" spans="1:5" x14ac:dyDescent="0.2">
      <c r="A2264" s="167">
        <v>3106</v>
      </c>
      <c r="B2264" s="167" t="s">
        <v>14707</v>
      </c>
      <c r="C2264" s="167" t="s">
        <v>10</v>
      </c>
      <c r="D2264" s="167" t="s">
        <v>12398</v>
      </c>
      <c r="E2264" s="168" t="s">
        <v>13077</v>
      </c>
    </row>
    <row r="2265" spans="1:5" x14ac:dyDescent="0.2">
      <c r="A2265" s="167">
        <v>3107</v>
      </c>
      <c r="B2265" s="167" t="s">
        <v>14708</v>
      </c>
      <c r="C2265" s="167" t="s">
        <v>10</v>
      </c>
      <c r="D2265" s="167" t="s">
        <v>12398</v>
      </c>
      <c r="E2265" s="168" t="s">
        <v>14100</v>
      </c>
    </row>
    <row r="2266" spans="1:5" x14ac:dyDescent="0.2">
      <c r="A2266" s="167">
        <v>25951</v>
      </c>
      <c r="B2266" s="167" t="s">
        <v>14709</v>
      </c>
      <c r="C2266" s="167" t="s">
        <v>71</v>
      </c>
      <c r="D2266" s="167" t="s">
        <v>12427</v>
      </c>
      <c r="E2266" s="168" t="s">
        <v>13126</v>
      </c>
    </row>
    <row r="2267" spans="1:5" x14ac:dyDescent="0.2">
      <c r="A2267" s="167">
        <v>3123</v>
      </c>
      <c r="B2267" s="167" t="s">
        <v>2207</v>
      </c>
      <c r="C2267" s="167" t="s">
        <v>71</v>
      </c>
      <c r="D2267" s="167" t="s">
        <v>12427</v>
      </c>
      <c r="E2267" s="168" t="s">
        <v>14588</v>
      </c>
    </row>
    <row r="2268" spans="1:5" x14ac:dyDescent="0.2">
      <c r="A2268" s="167">
        <v>38125</v>
      </c>
      <c r="B2268" s="167" t="s">
        <v>2208</v>
      </c>
      <c r="C2268" s="167" t="s">
        <v>71</v>
      </c>
      <c r="D2268" s="167" t="s">
        <v>12398</v>
      </c>
      <c r="E2268" s="168" t="s">
        <v>13371</v>
      </c>
    </row>
    <row r="2269" spans="1:5" x14ac:dyDescent="0.2">
      <c r="A2269" s="167">
        <v>39014</v>
      </c>
      <c r="B2269" s="167" t="s">
        <v>2209</v>
      </c>
      <c r="C2269" s="167" t="s">
        <v>71</v>
      </c>
      <c r="D2269" s="167" t="s">
        <v>12398</v>
      </c>
      <c r="E2269" s="168" t="s">
        <v>13104</v>
      </c>
    </row>
    <row r="2270" spans="1:5" x14ac:dyDescent="0.2">
      <c r="A2270" s="167">
        <v>11894</v>
      </c>
      <c r="B2270" s="167" t="s">
        <v>14710</v>
      </c>
      <c r="C2270" s="167" t="s">
        <v>10</v>
      </c>
      <c r="D2270" s="167" t="s">
        <v>12398</v>
      </c>
      <c r="E2270" s="168" t="s">
        <v>14711</v>
      </c>
    </row>
    <row r="2271" spans="1:5" x14ac:dyDescent="0.2">
      <c r="A2271" s="167">
        <v>39365</v>
      </c>
      <c r="B2271" s="167" t="s">
        <v>2210</v>
      </c>
      <c r="C2271" s="167" t="s">
        <v>10</v>
      </c>
      <c r="D2271" s="167" t="s">
        <v>12398</v>
      </c>
      <c r="E2271" s="168" t="s">
        <v>14712</v>
      </c>
    </row>
    <row r="2272" spans="1:5" x14ac:dyDescent="0.2">
      <c r="A2272" s="167">
        <v>39366</v>
      </c>
      <c r="B2272" s="167" t="s">
        <v>2211</v>
      </c>
      <c r="C2272" s="167" t="s">
        <v>10</v>
      </c>
      <c r="D2272" s="167" t="s">
        <v>12398</v>
      </c>
      <c r="E2272" s="168" t="s">
        <v>14713</v>
      </c>
    </row>
    <row r="2273" spans="1:5" x14ac:dyDescent="0.2">
      <c r="A2273" s="167">
        <v>39367</v>
      </c>
      <c r="B2273" s="167" t="s">
        <v>2212</v>
      </c>
      <c r="C2273" s="167" t="s">
        <v>10</v>
      </c>
      <c r="D2273" s="167" t="s">
        <v>12398</v>
      </c>
      <c r="E2273" s="168" t="s">
        <v>14714</v>
      </c>
    </row>
    <row r="2274" spans="1:5" x14ac:dyDescent="0.2">
      <c r="A2274" s="167">
        <v>37394</v>
      </c>
      <c r="B2274" s="167" t="s">
        <v>2213</v>
      </c>
      <c r="C2274" s="167" t="s">
        <v>2214</v>
      </c>
      <c r="D2274" s="167" t="s">
        <v>12427</v>
      </c>
      <c r="E2274" s="168" t="s">
        <v>14715</v>
      </c>
    </row>
    <row r="2275" spans="1:5" x14ac:dyDescent="0.2">
      <c r="A2275" s="167">
        <v>14146</v>
      </c>
      <c r="B2275" s="167" t="s">
        <v>2215</v>
      </c>
      <c r="C2275" s="167" t="s">
        <v>2214</v>
      </c>
      <c r="D2275" s="167" t="s">
        <v>12427</v>
      </c>
      <c r="E2275" s="168" t="s">
        <v>14716</v>
      </c>
    </row>
    <row r="2276" spans="1:5" x14ac:dyDescent="0.2">
      <c r="A2276" s="167">
        <v>38134</v>
      </c>
      <c r="B2276" s="167" t="s">
        <v>2216</v>
      </c>
      <c r="C2276" s="167" t="s">
        <v>71</v>
      </c>
      <c r="D2276" s="167" t="s">
        <v>12398</v>
      </c>
      <c r="E2276" s="168" t="s">
        <v>14717</v>
      </c>
    </row>
    <row r="2277" spans="1:5" x14ac:dyDescent="0.2">
      <c r="A2277" s="167">
        <v>38132</v>
      </c>
      <c r="B2277" s="167" t="s">
        <v>2217</v>
      </c>
      <c r="C2277" s="167" t="s">
        <v>71</v>
      </c>
      <c r="D2277" s="167" t="s">
        <v>12398</v>
      </c>
      <c r="E2277" s="168" t="s">
        <v>14718</v>
      </c>
    </row>
    <row r="2278" spans="1:5" x14ac:dyDescent="0.2">
      <c r="A2278" s="167">
        <v>38133</v>
      </c>
      <c r="B2278" s="167" t="s">
        <v>2218</v>
      </c>
      <c r="C2278" s="167" t="s">
        <v>71</v>
      </c>
      <c r="D2278" s="167" t="s">
        <v>12398</v>
      </c>
      <c r="E2278" s="168" t="s">
        <v>14719</v>
      </c>
    </row>
    <row r="2279" spans="1:5" x14ac:dyDescent="0.2">
      <c r="A2279" s="167">
        <v>938</v>
      </c>
      <c r="B2279" s="167" t="s">
        <v>2219</v>
      </c>
      <c r="C2279" s="167" t="s">
        <v>20</v>
      </c>
      <c r="D2279" s="167" t="s">
        <v>12398</v>
      </c>
      <c r="E2279" s="168" t="s">
        <v>14720</v>
      </c>
    </row>
    <row r="2280" spans="1:5" x14ac:dyDescent="0.2">
      <c r="A2280" s="167">
        <v>937</v>
      </c>
      <c r="B2280" s="167" t="s">
        <v>2220</v>
      </c>
      <c r="C2280" s="167" t="s">
        <v>20</v>
      </c>
      <c r="D2280" s="167" t="s">
        <v>12398</v>
      </c>
      <c r="E2280" s="168" t="s">
        <v>14721</v>
      </c>
    </row>
    <row r="2281" spans="1:5" x14ac:dyDescent="0.2">
      <c r="A2281" s="167">
        <v>939</v>
      </c>
      <c r="B2281" s="167" t="s">
        <v>2221</v>
      </c>
      <c r="C2281" s="167" t="s">
        <v>20</v>
      </c>
      <c r="D2281" s="167" t="s">
        <v>12398</v>
      </c>
      <c r="E2281" s="168" t="s">
        <v>14471</v>
      </c>
    </row>
    <row r="2282" spans="1:5" x14ac:dyDescent="0.2">
      <c r="A2282" s="167">
        <v>944</v>
      </c>
      <c r="B2282" s="167" t="s">
        <v>2222</v>
      </c>
      <c r="C2282" s="167" t="s">
        <v>20</v>
      </c>
      <c r="D2282" s="167" t="s">
        <v>12398</v>
      </c>
      <c r="E2282" s="168" t="s">
        <v>14722</v>
      </c>
    </row>
    <row r="2283" spans="1:5" x14ac:dyDescent="0.2">
      <c r="A2283" s="167">
        <v>940</v>
      </c>
      <c r="B2283" s="167" t="s">
        <v>2223</v>
      </c>
      <c r="C2283" s="167" t="s">
        <v>20</v>
      </c>
      <c r="D2283" s="167" t="s">
        <v>12398</v>
      </c>
      <c r="E2283" s="168" t="s">
        <v>13089</v>
      </c>
    </row>
    <row r="2284" spans="1:5" x14ac:dyDescent="0.2">
      <c r="A2284" s="167">
        <v>936</v>
      </c>
      <c r="B2284" s="167" t="s">
        <v>2224</v>
      </c>
      <c r="C2284" s="167" t="s">
        <v>20</v>
      </c>
      <c r="D2284" s="167" t="s">
        <v>12398</v>
      </c>
      <c r="E2284" s="168" t="s">
        <v>14723</v>
      </c>
    </row>
    <row r="2285" spans="1:5" x14ac:dyDescent="0.2">
      <c r="A2285" s="167">
        <v>935</v>
      </c>
      <c r="B2285" s="167" t="s">
        <v>2225</v>
      </c>
      <c r="C2285" s="167" t="s">
        <v>20</v>
      </c>
      <c r="D2285" s="167" t="s">
        <v>12398</v>
      </c>
      <c r="E2285" s="168" t="s">
        <v>12658</v>
      </c>
    </row>
    <row r="2286" spans="1:5" x14ac:dyDescent="0.2">
      <c r="A2286" s="167">
        <v>406</v>
      </c>
      <c r="B2286" s="167" t="s">
        <v>2227</v>
      </c>
      <c r="C2286" s="167" t="s">
        <v>10</v>
      </c>
      <c r="D2286" s="167" t="s">
        <v>12398</v>
      </c>
      <c r="E2286" s="168" t="s">
        <v>14724</v>
      </c>
    </row>
    <row r="2287" spans="1:5" x14ac:dyDescent="0.2">
      <c r="A2287" s="167">
        <v>42529</v>
      </c>
      <c r="B2287" s="167" t="s">
        <v>2228</v>
      </c>
      <c r="C2287" s="167" t="s">
        <v>20</v>
      </c>
      <c r="D2287" s="167" t="s">
        <v>12398</v>
      </c>
      <c r="E2287" s="168" t="s">
        <v>14725</v>
      </c>
    </row>
    <row r="2288" spans="1:5" x14ac:dyDescent="0.2">
      <c r="A2288" s="167">
        <v>39634</v>
      </c>
      <c r="B2288" s="167" t="s">
        <v>2229</v>
      </c>
      <c r="C2288" s="167" t="s">
        <v>20</v>
      </c>
      <c r="D2288" s="167" t="s">
        <v>12398</v>
      </c>
      <c r="E2288" s="168" t="s">
        <v>14726</v>
      </c>
    </row>
    <row r="2289" spans="1:5" x14ac:dyDescent="0.2">
      <c r="A2289" s="167">
        <v>39701</v>
      </c>
      <c r="B2289" s="167" t="s">
        <v>2230</v>
      </c>
      <c r="C2289" s="167" t="s">
        <v>10</v>
      </c>
      <c r="D2289" s="167" t="s">
        <v>12427</v>
      </c>
      <c r="E2289" s="168" t="s">
        <v>14727</v>
      </c>
    </row>
    <row r="2290" spans="1:5" x14ac:dyDescent="0.2">
      <c r="A2290" s="167">
        <v>12815</v>
      </c>
      <c r="B2290" s="167" t="s">
        <v>2231</v>
      </c>
      <c r="C2290" s="167" t="s">
        <v>10</v>
      </c>
      <c r="D2290" s="167" t="s">
        <v>12398</v>
      </c>
      <c r="E2290" s="168" t="s">
        <v>14728</v>
      </c>
    </row>
    <row r="2291" spans="1:5" x14ac:dyDescent="0.2">
      <c r="A2291" s="167">
        <v>407</v>
      </c>
      <c r="B2291" s="167" t="s">
        <v>2232</v>
      </c>
      <c r="C2291" s="167" t="s">
        <v>71</v>
      </c>
      <c r="D2291" s="167" t="s">
        <v>12427</v>
      </c>
      <c r="E2291" s="168" t="s">
        <v>14729</v>
      </c>
    </row>
    <row r="2292" spans="1:5" x14ac:dyDescent="0.2">
      <c r="A2292" s="167">
        <v>39431</v>
      </c>
      <c r="B2292" s="167" t="s">
        <v>2233</v>
      </c>
      <c r="C2292" s="167" t="s">
        <v>20</v>
      </c>
      <c r="D2292" s="167" t="s">
        <v>12427</v>
      </c>
      <c r="E2292" s="168" t="s">
        <v>14690</v>
      </c>
    </row>
    <row r="2293" spans="1:5" x14ac:dyDescent="0.2">
      <c r="A2293" s="167">
        <v>39432</v>
      </c>
      <c r="B2293" s="167" t="s">
        <v>2234</v>
      </c>
      <c r="C2293" s="167" t="s">
        <v>20</v>
      </c>
      <c r="D2293" s="167" t="s">
        <v>12427</v>
      </c>
      <c r="E2293" s="168" t="s">
        <v>13400</v>
      </c>
    </row>
    <row r="2294" spans="1:5" x14ac:dyDescent="0.2">
      <c r="A2294" s="167">
        <v>20111</v>
      </c>
      <c r="B2294" s="167" t="s">
        <v>2235</v>
      </c>
      <c r="C2294" s="167" t="s">
        <v>10</v>
      </c>
      <c r="D2294" s="167" t="s">
        <v>12405</v>
      </c>
      <c r="E2294" s="168" t="s">
        <v>13357</v>
      </c>
    </row>
    <row r="2295" spans="1:5" x14ac:dyDescent="0.2">
      <c r="A2295" s="167">
        <v>21127</v>
      </c>
      <c r="B2295" s="167" t="s">
        <v>2236</v>
      </c>
      <c r="C2295" s="167" t="s">
        <v>10</v>
      </c>
      <c r="D2295" s="167" t="s">
        <v>12398</v>
      </c>
      <c r="E2295" s="168" t="s">
        <v>13219</v>
      </c>
    </row>
    <row r="2296" spans="1:5" x14ac:dyDescent="0.2">
      <c r="A2296" s="167">
        <v>404</v>
      </c>
      <c r="B2296" s="167" t="s">
        <v>2237</v>
      </c>
      <c r="C2296" s="167" t="s">
        <v>20</v>
      </c>
      <c r="D2296" s="167" t="s">
        <v>12398</v>
      </c>
      <c r="E2296" s="168" t="s">
        <v>14730</v>
      </c>
    </row>
    <row r="2297" spans="1:5" x14ac:dyDescent="0.2">
      <c r="A2297" s="167">
        <v>14151</v>
      </c>
      <c r="B2297" s="167" t="s">
        <v>2238</v>
      </c>
      <c r="C2297" s="167" t="s">
        <v>10</v>
      </c>
      <c r="D2297" s="167" t="s">
        <v>12427</v>
      </c>
      <c r="E2297" s="168" t="s">
        <v>14731</v>
      </c>
    </row>
    <row r="2298" spans="1:5" x14ac:dyDescent="0.2">
      <c r="A2298" s="167">
        <v>14153</v>
      </c>
      <c r="B2298" s="167" t="s">
        <v>2239</v>
      </c>
      <c r="C2298" s="167" t="s">
        <v>10</v>
      </c>
      <c r="D2298" s="167" t="s">
        <v>12427</v>
      </c>
      <c r="E2298" s="168" t="s">
        <v>14732</v>
      </c>
    </row>
    <row r="2299" spans="1:5" x14ac:dyDescent="0.2">
      <c r="A2299" s="167">
        <v>14152</v>
      </c>
      <c r="B2299" s="167" t="s">
        <v>2240</v>
      </c>
      <c r="C2299" s="167" t="s">
        <v>10</v>
      </c>
      <c r="D2299" s="167" t="s">
        <v>12427</v>
      </c>
      <c r="E2299" s="168" t="s">
        <v>14733</v>
      </c>
    </row>
    <row r="2300" spans="1:5" x14ac:dyDescent="0.2">
      <c r="A2300" s="167">
        <v>14154</v>
      </c>
      <c r="B2300" s="167" t="s">
        <v>2241</v>
      </c>
      <c r="C2300" s="167" t="s">
        <v>10</v>
      </c>
      <c r="D2300" s="167" t="s">
        <v>12427</v>
      </c>
      <c r="E2300" s="168" t="s">
        <v>14734</v>
      </c>
    </row>
    <row r="2301" spans="1:5" x14ac:dyDescent="0.2">
      <c r="A2301" s="167">
        <v>42015</v>
      </c>
      <c r="B2301" s="167" t="s">
        <v>14735</v>
      </c>
      <c r="C2301" s="167" t="s">
        <v>20</v>
      </c>
      <c r="D2301" s="167" t="s">
        <v>12427</v>
      </c>
      <c r="E2301" s="168" t="s">
        <v>14692</v>
      </c>
    </row>
    <row r="2302" spans="1:5" x14ac:dyDescent="0.2">
      <c r="A2302" s="167">
        <v>3146</v>
      </c>
      <c r="B2302" s="167" t="s">
        <v>2242</v>
      </c>
      <c r="C2302" s="167" t="s">
        <v>10</v>
      </c>
      <c r="D2302" s="167" t="s">
        <v>12405</v>
      </c>
      <c r="E2302" s="168" t="s">
        <v>13693</v>
      </c>
    </row>
    <row r="2303" spans="1:5" x14ac:dyDescent="0.2">
      <c r="A2303" s="167">
        <v>3143</v>
      </c>
      <c r="B2303" s="167" t="s">
        <v>2243</v>
      </c>
      <c r="C2303" s="167" t="s">
        <v>10</v>
      </c>
      <c r="D2303" s="167" t="s">
        <v>12398</v>
      </c>
      <c r="E2303" s="168" t="s">
        <v>14736</v>
      </c>
    </row>
    <row r="2304" spans="1:5" x14ac:dyDescent="0.2">
      <c r="A2304" s="167">
        <v>3148</v>
      </c>
      <c r="B2304" s="167" t="s">
        <v>2244</v>
      </c>
      <c r="C2304" s="167" t="s">
        <v>10</v>
      </c>
      <c r="D2304" s="167" t="s">
        <v>12398</v>
      </c>
      <c r="E2304" s="168" t="s">
        <v>14737</v>
      </c>
    </row>
    <row r="2305" spans="1:5" x14ac:dyDescent="0.2">
      <c r="A2305" s="167">
        <v>4310</v>
      </c>
      <c r="B2305" s="167" t="s">
        <v>2245</v>
      </c>
      <c r="C2305" s="167" t="s">
        <v>10</v>
      </c>
      <c r="D2305" s="167" t="s">
        <v>12398</v>
      </c>
      <c r="E2305" s="168" t="s">
        <v>14738</v>
      </c>
    </row>
    <row r="2306" spans="1:5" x14ac:dyDescent="0.2">
      <c r="A2306" s="167">
        <v>4311</v>
      </c>
      <c r="B2306" s="167" t="s">
        <v>2246</v>
      </c>
      <c r="C2306" s="167" t="s">
        <v>10</v>
      </c>
      <c r="D2306" s="167" t="s">
        <v>12398</v>
      </c>
      <c r="E2306" s="168" t="s">
        <v>14143</v>
      </c>
    </row>
    <row r="2307" spans="1:5" x14ac:dyDescent="0.2">
      <c r="A2307" s="167">
        <v>4312</v>
      </c>
      <c r="B2307" s="167" t="s">
        <v>2247</v>
      </c>
      <c r="C2307" s="167" t="s">
        <v>10</v>
      </c>
      <c r="D2307" s="167" t="s">
        <v>12398</v>
      </c>
      <c r="E2307" s="168" t="s">
        <v>12703</v>
      </c>
    </row>
    <row r="2308" spans="1:5" x14ac:dyDescent="0.2">
      <c r="A2308" s="167">
        <v>11162</v>
      </c>
      <c r="B2308" s="167" t="s">
        <v>14739</v>
      </c>
      <c r="C2308" s="167" t="s">
        <v>10</v>
      </c>
      <c r="D2308" s="167" t="s">
        <v>12398</v>
      </c>
      <c r="E2308" s="168" t="s">
        <v>12511</v>
      </c>
    </row>
    <row r="2309" spans="1:5" x14ac:dyDescent="0.2">
      <c r="A2309" s="167">
        <v>13261</v>
      </c>
      <c r="B2309" s="167" t="s">
        <v>2248</v>
      </c>
      <c r="C2309" s="167" t="s">
        <v>10</v>
      </c>
      <c r="D2309" s="167" t="s">
        <v>12398</v>
      </c>
      <c r="E2309" s="168" t="s">
        <v>14740</v>
      </c>
    </row>
    <row r="2310" spans="1:5" x14ac:dyDescent="0.2">
      <c r="A2310" s="167">
        <v>3255</v>
      </c>
      <c r="B2310" s="167" t="s">
        <v>2249</v>
      </c>
      <c r="C2310" s="167" t="s">
        <v>10</v>
      </c>
      <c r="D2310" s="167" t="s">
        <v>12398</v>
      </c>
      <c r="E2310" s="168" t="s">
        <v>13285</v>
      </c>
    </row>
    <row r="2311" spans="1:5" x14ac:dyDescent="0.2">
      <c r="A2311" s="167">
        <v>3254</v>
      </c>
      <c r="B2311" s="167" t="s">
        <v>2250</v>
      </c>
      <c r="C2311" s="167" t="s">
        <v>10</v>
      </c>
      <c r="D2311" s="167" t="s">
        <v>12398</v>
      </c>
      <c r="E2311" s="168" t="s">
        <v>14741</v>
      </c>
    </row>
    <row r="2312" spans="1:5" x14ac:dyDescent="0.2">
      <c r="A2312" s="167">
        <v>3259</v>
      </c>
      <c r="B2312" s="167" t="s">
        <v>2251</v>
      </c>
      <c r="C2312" s="167" t="s">
        <v>10</v>
      </c>
      <c r="D2312" s="167" t="s">
        <v>12398</v>
      </c>
      <c r="E2312" s="168" t="s">
        <v>13257</v>
      </c>
    </row>
    <row r="2313" spans="1:5" x14ac:dyDescent="0.2">
      <c r="A2313" s="167">
        <v>3258</v>
      </c>
      <c r="B2313" s="167" t="s">
        <v>2252</v>
      </c>
      <c r="C2313" s="167" t="s">
        <v>10</v>
      </c>
      <c r="D2313" s="167" t="s">
        <v>12398</v>
      </c>
      <c r="E2313" s="168" t="s">
        <v>14742</v>
      </c>
    </row>
    <row r="2314" spans="1:5" x14ac:dyDescent="0.2">
      <c r="A2314" s="167">
        <v>3251</v>
      </c>
      <c r="B2314" s="167" t="s">
        <v>2253</v>
      </c>
      <c r="C2314" s="167" t="s">
        <v>10</v>
      </c>
      <c r="D2314" s="167" t="s">
        <v>12398</v>
      </c>
      <c r="E2314" s="168" t="s">
        <v>13251</v>
      </c>
    </row>
    <row r="2315" spans="1:5" x14ac:dyDescent="0.2">
      <c r="A2315" s="167">
        <v>3256</v>
      </c>
      <c r="B2315" s="167" t="s">
        <v>2254</v>
      </c>
      <c r="C2315" s="167" t="s">
        <v>10</v>
      </c>
      <c r="D2315" s="167" t="s">
        <v>12398</v>
      </c>
      <c r="E2315" s="168" t="s">
        <v>14743</v>
      </c>
    </row>
    <row r="2316" spans="1:5" x14ac:dyDescent="0.2">
      <c r="A2316" s="167">
        <v>3261</v>
      </c>
      <c r="B2316" s="167" t="s">
        <v>2255</v>
      </c>
      <c r="C2316" s="167" t="s">
        <v>10</v>
      </c>
      <c r="D2316" s="167" t="s">
        <v>12398</v>
      </c>
      <c r="E2316" s="168" t="s">
        <v>14744</v>
      </c>
    </row>
    <row r="2317" spans="1:5" x14ac:dyDescent="0.2">
      <c r="A2317" s="167">
        <v>3260</v>
      </c>
      <c r="B2317" s="167" t="s">
        <v>2256</v>
      </c>
      <c r="C2317" s="167" t="s">
        <v>10</v>
      </c>
      <c r="D2317" s="167" t="s">
        <v>12398</v>
      </c>
      <c r="E2317" s="168" t="s">
        <v>14745</v>
      </c>
    </row>
    <row r="2318" spans="1:5" x14ac:dyDescent="0.2">
      <c r="A2318" s="167">
        <v>3272</v>
      </c>
      <c r="B2318" s="167" t="s">
        <v>2257</v>
      </c>
      <c r="C2318" s="167" t="s">
        <v>10</v>
      </c>
      <c r="D2318" s="167" t="s">
        <v>12398</v>
      </c>
      <c r="E2318" s="168" t="s">
        <v>14746</v>
      </c>
    </row>
    <row r="2319" spans="1:5" x14ac:dyDescent="0.2">
      <c r="A2319" s="167">
        <v>3265</v>
      </c>
      <c r="B2319" s="167" t="s">
        <v>2258</v>
      </c>
      <c r="C2319" s="167" t="s">
        <v>10</v>
      </c>
      <c r="D2319" s="167" t="s">
        <v>12398</v>
      </c>
      <c r="E2319" s="168" t="s">
        <v>14747</v>
      </c>
    </row>
    <row r="2320" spans="1:5" x14ac:dyDescent="0.2">
      <c r="A2320" s="167">
        <v>3262</v>
      </c>
      <c r="B2320" s="167" t="s">
        <v>2259</v>
      </c>
      <c r="C2320" s="167" t="s">
        <v>10</v>
      </c>
      <c r="D2320" s="167" t="s">
        <v>12398</v>
      </c>
      <c r="E2320" s="168" t="s">
        <v>12672</v>
      </c>
    </row>
    <row r="2321" spans="1:5" x14ac:dyDescent="0.2">
      <c r="A2321" s="167">
        <v>3264</v>
      </c>
      <c r="B2321" s="167" t="s">
        <v>2260</v>
      </c>
      <c r="C2321" s="167" t="s">
        <v>10</v>
      </c>
      <c r="D2321" s="167" t="s">
        <v>12398</v>
      </c>
      <c r="E2321" s="168" t="s">
        <v>14147</v>
      </c>
    </row>
    <row r="2322" spans="1:5" x14ac:dyDescent="0.2">
      <c r="A2322" s="167">
        <v>3267</v>
      </c>
      <c r="B2322" s="167" t="s">
        <v>2261</v>
      </c>
      <c r="C2322" s="167" t="s">
        <v>10</v>
      </c>
      <c r="D2322" s="167" t="s">
        <v>12398</v>
      </c>
      <c r="E2322" s="168" t="s">
        <v>14748</v>
      </c>
    </row>
    <row r="2323" spans="1:5" x14ac:dyDescent="0.2">
      <c r="A2323" s="167">
        <v>3266</v>
      </c>
      <c r="B2323" s="167" t="s">
        <v>2262</v>
      </c>
      <c r="C2323" s="167" t="s">
        <v>10</v>
      </c>
      <c r="D2323" s="167" t="s">
        <v>12398</v>
      </c>
      <c r="E2323" s="168" t="s">
        <v>14749</v>
      </c>
    </row>
    <row r="2324" spans="1:5" x14ac:dyDescent="0.2">
      <c r="A2324" s="167">
        <v>3263</v>
      </c>
      <c r="B2324" s="167" t="s">
        <v>2263</v>
      </c>
      <c r="C2324" s="167" t="s">
        <v>10</v>
      </c>
      <c r="D2324" s="167" t="s">
        <v>12398</v>
      </c>
      <c r="E2324" s="168" t="s">
        <v>14750</v>
      </c>
    </row>
    <row r="2325" spans="1:5" x14ac:dyDescent="0.2">
      <c r="A2325" s="167">
        <v>3268</v>
      </c>
      <c r="B2325" s="167" t="s">
        <v>2264</v>
      </c>
      <c r="C2325" s="167" t="s">
        <v>10</v>
      </c>
      <c r="D2325" s="167" t="s">
        <v>12398</v>
      </c>
      <c r="E2325" s="168" t="s">
        <v>14751</v>
      </c>
    </row>
    <row r="2326" spans="1:5" x14ac:dyDescent="0.2">
      <c r="A2326" s="167">
        <v>3271</v>
      </c>
      <c r="B2326" s="167" t="s">
        <v>2265</v>
      </c>
      <c r="C2326" s="167" t="s">
        <v>10</v>
      </c>
      <c r="D2326" s="167" t="s">
        <v>12398</v>
      </c>
      <c r="E2326" s="168" t="s">
        <v>14752</v>
      </c>
    </row>
    <row r="2327" spans="1:5" x14ac:dyDescent="0.2">
      <c r="A2327" s="167">
        <v>3270</v>
      </c>
      <c r="B2327" s="167" t="s">
        <v>2266</v>
      </c>
      <c r="C2327" s="167" t="s">
        <v>10</v>
      </c>
      <c r="D2327" s="167" t="s">
        <v>12398</v>
      </c>
      <c r="E2327" s="168" t="s">
        <v>14753</v>
      </c>
    </row>
    <row r="2328" spans="1:5" x14ac:dyDescent="0.2">
      <c r="A2328" s="167">
        <v>3275</v>
      </c>
      <c r="B2328" s="167" t="s">
        <v>2267</v>
      </c>
      <c r="C2328" s="167" t="s">
        <v>15</v>
      </c>
      <c r="D2328" s="167" t="s">
        <v>12398</v>
      </c>
      <c r="E2328" s="168" t="s">
        <v>14754</v>
      </c>
    </row>
    <row r="2329" spans="1:5" x14ac:dyDescent="0.2">
      <c r="A2329" s="167">
        <v>39512</v>
      </c>
      <c r="B2329" s="167" t="s">
        <v>2268</v>
      </c>
      <c r="C2329" s="167" t="s">
        <v>15</v>
      </c>
      <c r="D2329" s="167" t="s">
        <v>12427</v>
      </c>
      <c r="E2329" s="168" t="s">
        <v>14755</v>
      </c>
    </row>
    <row r="2330" spans="1:5" x14ac:dyDescent="0.2">
      <c r="A2330" s="167">
        <v>39511</v>
      </c>
      <c r="B2330" s="167" t="s">
        <v>2269</v>
      </c>
      <c r="C2330" s="167" t="s">
        <v>15</v>
      </c>
      <c r="D2330" s="167" t="s">
        <v>12427</v>
      </c>
      <c r="E2330" s="168" t="s">
        <v>14756</v>
      </c>
    </row>
    <row r="2331" spans="1:5" x14ac:dyDescent="0.2">
      <c r="A2331" s="167">
        <v>39513</v>
      </c>
      <c r="B2331" s="167" t="s">
        <v>2270</v>
      </c>
      <c r="C2331" s="167" t="s">
        <v>15</v>
      </c>
      <c r="D2331" s="167" t="s">
        <v>12427</v>
      </c>
      <c r="E2331" s="168" t="s">
        <v>14757</v>
      </c>
    </row>
    <row r="2332" spans="1:5" x14ac:dyDescent="0.2">
      <c r="A2332" s="167">
        <v>3286</v>
      </c>
      <c r="B2332" s="167" t="s">
        <v>2271</v>
      </c>
      <c r="C2332" s="167" t="s">
        <v>15</v>
      </c>
      <c r="D2332" s="167" t="s">
        <v>12398</v>
      </c>
      <c r="E2332" s="168" t="s">
        <v>14758</v>
      </c>
    </row>
    <row r="2333" spans="1:5" x14ac:dyDescent="0.2">
      <c r="A2333" s="167">
        <v>3287</v>
      </c>
      <c r="B2333" s="167" t="s">
        <v>2272</v>
      </c>
      <c r="C2333" s="167" t="s">
        <v>15</v>
      </c>
      <c r="D2333" s="167" t="s">
        <v>12398</v>
      </c>
      <c r="E2333" s="168" t="s">
        <v>14759</v>
      </c>
    </row>
    <row r="2334" spans="1:5" x14ac:dyDescent="0.2">
      <c r="A2334" s="167">
        <v>3283</v>
      </c>
      <c r="B2334" s="167" t="s">
        <v>2273</v>
      </c>
      <c r="C2334" s="167" t="s">
        <v>15</v>
      </c>
      <c r="D2334" s="167" t="s">
        <v>12398</v>
      </c>
      <c r="E2334" s="168" t="s">
        <v>14760</v>
      </c>
    </row>
    <row r="2335" spans="1:5" x14ac:dyDescent="0.2">
      <c r="A2335" s="167">
        <v>11587</v>
      </c>
      <c r="B2335" s="167" t="s">
        <v>2274</v>
      </c>
      <c r="C2335" s="167" t="s">
        <v>15</v>
      </c>
      <c r="D2335" s="167" t="s">
        <v>12398</v>
      </c>
      <c r="E2335" s="168" t="s">
        <v>14761</v>
      </c>
    </row>
    <row r="2336" spans="1:5" x14ac:dyDescent="0.2">
      <c r="A2336" s="167">
        <v>36225</v>
      </c>
      <c r="B2336" s="167" t="s">
        <v>2275</v>
      </c>
      <c r="C2336" s="167" t="s">
        <v>15</v>
      </c>
      <c r="D2336" s="167" t="s">
        <v>12398</v>
      </c>
      <c r="E2336" s="168" t="s">
        <v>14762</v>
      </c>
    </row>
    <row r="2337" spans="1:5" x14ac:dyDescent="0.2">
      <c r="A2337" s="167">
        <v>36230</v>
      </c>
      <c r="B2337" s="167" t="s">
        <v>2276</v>
      </c>
      <c r="C2337" s="167" t="s">
        <v>15</v>
      </c>
      <c r="D2337" s="167" t="s">
        <v>12405</v>
      </c>
      <c r="E2337" s="168" t="s">
        <v>14763</v>
      </c>
    </row>
    <row r="2338" spans="1:5" x14ac:dyDescent="0.2">
      <c r="A2338" s="167">
        <v>36238</v>
      </c>
      <c r="B2338" s="167" t="s">
        <v>2277</v>
      </c>
      <c r="C2338" s="167" t="s">
        <v>15</v>
      </c>
      <c r="D2338" s="167" t="s">
        <v>12398</v>
      </c>
      <c r="E2338" s="168" t="s">
        <v>14764</v>
      </c>
    </row>
    <row r="2339" spans="1:5" x14ac:dyDescent="0.2">
      <c r="A2339" s="167">
        <v>11887</v>
      </c>
      <c r="B2339" s="167" t="s">
        <v>14765</v>
      </c>
      <c r="C2339" s="167" t="s">
        <v>10</v>
      </c>
      <c r="D2339" s="167" t="s">
        <v>12398</v>
      </c>
      <c r="E2339" s="168" t="s">
        <v>14766</v>
      </c>
    </row>
    <row r="2340" spans="1:5" x14ac:dyDescent="0.2">
      <c r="A2340" s="167">
        <v>11883</v>
      </c>
      <c r="B2340" s="167" t="s">
        <v>14767</v>
      </c>
      <c r="C2340" s="167" t="s">
        <v>10</v>
      </c>
      <c r="D2340" s="167" t="s">
        <v>12398</v>
      </c>
      <c r="E2340" s="168" t="s">
        <v>14768</v>
      </c>
    </row>
    <row r="2341" spans="1:5" x14ac:dyDescent="0.2">
      <c r="A2341" s="167">
        <v>11884</v>
      </c>
      <c r="B2341" s="167" t="s">
        <v>14769</v>
      </c>
      <c r="C2341" s="167" t="s">
        <v>10</v>
      </c>
      <c r="D2341" s="167" t="s">
        <v>12398</v>
      </c>
      <c r="E2341" s="168" t="s">
        <v>14770</v>
      </c>
    </row>
    <row r="2342" spans="1:5" x14ac:dyDescent="0.2">
      <c r="A2342" s="167">
        <v>11885</v>
      </c>
      <c r="B2342" s="167" t="s">
        <v>14771</v>
      </c>
      <c r="C2342" s="167" t="s">
        <v>10</v>
      </c>
      <c r="D2342" s="167" t="s">
        <v>12398</v>
      </c>
      <c r="E2342" s="168" t="s">
        <v>14772</v>
      </c>
    </row>
    <row r="2343" spans="1:5" x14ac:dyDescent="0.2">
      <c r="A2343" s="167">
        <v>11886</v>
      </c>
      <c r="B2343" s="167" t="s">
        <v>14773</v>
      </c>
      <c r="C2343" s="167" t="s">
        <v>10</v>
      </c>
      <c r="D2343" s="167" t="s">
        <v>12398</v>
      </c>
      <c r="E2343" s="168" t="s">
        <v>14774</v>
      </c>
    </row>
    <row r="2344" spans="1:5" x14ac:dyDescent="0.2">
      <c r="A2344" s="167">
        <v>11888</v>
      </c>
      <c r="B2344" s="167" t="s">
        <v>14775</v>
      </c>
      <c r="C2344" s="167" t="s">
        <v>10</v>
      </c>
      <c r="D2344" s="167" t="s">
        <v>12398</v>
      </c>
      <c r="E2344" s="168" t="s">
        <v>14776</v>
      </c>
    </row>
    <row r="2345" spans="1:5" x14ac:dyDescent="0.2">
      <c r="A2345" s="167">
        <v>3277</v>
      </c>
      <c r="B2345" s="167" t="s">
        <v>14777</v>
      </c>
      <c r="C2345" s="167" t="s">
        <v>10</v>
      </c>
      <c r="D2345" s="167" t="s">
        <v>12398</v>
      </c>
      <c r="E2345" s="168" t="s">
        <v>14778</v>
      </c>
    </row>
    <row r="2346" spans="1:5" x14ac:dyDescent="0.2">
      <c r="A2346" s="167">
        <v>3281</v>
      </c>
      <c r="B2346" s="167" t="s">
        <v>14779</v>
      </c>
      <c r="C2346" s="167" t="s">
        <v>10</v>
      </c>
      <c r="D2346" s="167" t="s">
        <v>12398</v>
      </c>
      <c r="E2346" s="168" t="s">
        <v>14780</v>
      </c>
    </row>
    <row r="2347" spans="1:5" x14ac:dyDescent="0.2">
      <c r="A2347" s="167">
        <v>39363</v>
      </c>
      <c r="B2347" s="167" t="s">
        <v>2278</v>
      </c>
      <c r="C2347" s="167" t="s">
        <v>10</v>
      </c>
      <c r="D2347" s="167" t="s">
        <v>12398</v>
      </c>
      <c r="E2347" s="168" t="s">
        <v>14781</v>
      </c>
    </row>
    <row r="2348" spans="1:5" x14ac:dyDescent="0.2">
      <c r="A2348" s="167">
        <v>39361</v>
      </c>
      <c r="B2348" s="167" t="s">
        <v>2279</v>
      </c>
      <c r="C2348" s="167" t="s">
        <v>10</v>
      </c>
      <c r="D2348" s="167" t="s">
        <v>12398</v>
      </c>
      <c r="E2348" s="168" t="s">
        <v>14782</v>
      </c>
    </row>
    <row r="2349" spans="1:5" x14ac:dyDescent="0.2">
      <c r="A2349" s="167">
        <v>39362</v>
      </c>
      <c r="B2349" s="167" t="s">
        <v>2280</v>
      </c>
      <c r="C2349" s="167" t="s">
        <v>10</v>
      </c>
      <c r="D2349" s="167" t="s">
        <v>12398</v>
      </c>
      <c r="E2349" s="168" t="s">
        <v>14783</v>
      </c>
    </row>
    <row r="2350" spans="1:5" x14ac:dyDescent="0.2">
      <c r="A2350" s="167">
        <v>39364</v>
      </c>
      <c r="B2350" s="167" t="s">
        <v>2281</v>
      </c>
      <c r="C2350" s="167" t="s">
        <v>10</v>
      </c>
      <c r="D2350" s="167" t="s">
        <v>12398</v>
      </c>
      <c r="E2350" s="168" t="s">
        <v>14784</v>
      </c>
    </row>
    <row r="2351" spans="1:5" x14ac:dyDescent="0.2">
      <c r="A2351" s="167">
        <v>14576</v>
      </c>
      <c r="B2351" s="167" t="s">
        <v>2282</v>
      </c>
      <c r="C2351" s="167" t="s">
        <v>10</v>
      </c>
      <c r="D2351" s="167" t="s">
        <v>12427</v>
      </c>
      <c r="E2351" s="168" t="s">
        <v>14785</v>
      </c>
    </row>
    <row r="2352" spans="1:5" x14ac:dyDescent="0.2">
      <c r="A2352" s="167">
        <v>13877</v>
      </c>
      <c r="B2352" s="167" t="s">
        <v>2283</v>
      </c>
      <c r="C2352" s="167" t="s">
        <v>10</v>
      </c>
      <c r="D2352" s="167" t="s">
        <v>12427</v>
      </c>
      <c r="E2352" s="168" t="s">
        <v>14786</v>
      </c>
    </row>
    <row r="2353" spans="1:5" x14ac:dyDescent="0.2">
      <c r="A2353" s="167">
        <v>7307</v>
      </c>
      <c r="B2353" s="167" t="s">
        <v>2284</v>
      </c>
      <c r="C2353" s="167" t="s">
        <v>73</v>
      </c>
      <c r="D2353" s="167" t="s">
        <v>12398</v>
      </c>
      <c r="E2353" s="168" t="s">
        <v>14787</v>
      </c>
    </row>
    <row r="2354" spans="1:5" x14ac:dyDescent="0.2">
      <c r="A2354" s="167">
        <v>38122</v>
      </c>
      <c r="B2354" s="167" t="s">
        <v>2285</v>
      </c>
      <c r="C2354" s="167" t="s">
        <v>73</v>
      </c>
      <c r="D2354" s="167" t="s">
        <v>12398</v>
      </c>
      <c r="E2354" s="168" t="s">
        <v>13711</v>
      </c>
    </row>
    <row r="2355" spans="1:5" x14ac:dyDescent="0.2">
      <c r="A2355" s="167">
        <v>38633</v>
      </c>
      <c r="B2355" s="167" t="s">
        <v>2287</v>
      </c>
      <c r="C2355" s="167" t="s">
        <v>10</v>
      </c>
      <c r="D2355" s="167" t="s">
        <v>12427</v>
      </c>
      <c r="E2355" s="168" t="s">
        <v>14788</v>
      </c>
    </row>
    <row r="2356" spans="1:5" x14ac:dyDescent="0.2">
      <c r="A2356" s="167">
        <v>12344</v>
      </c>
      <c r="B2356" s="167" t="s">
        <v>2288</v>
      </c>
      <c r="C2356" s="167" t="s">
        <v>10</v>
      </c>
      <c r="D2356" s="167" t="s">
        <v>12398</v>
      </c>
      <c r="E2356" s="168" t="s">
        <v>14789</v>
      </c>
    </row>
    <row r="2357" spans="1:5" x14ac:dyDescent="0.2">
      <c r="A2357" s="167">
        <v>12343</v>
      </c>
      <c r="B2357" s="167" t="s">
        <v>2289</v>
      </c>
      <c r="C2357" s="167" t="s">
        <v>10</v>
      </c>
      <c r="D2357" s="167" t="s">
        <v>12398</v>
      </c>
      <c r="E2357" s="168" t="s">
        <v>14790</v>
      </c>
    </row>
    <row r="2358" spans="1:5" x14ac:dyDescent="0.2">
      <c r="A2358" s="167">
        <v>3295</v>
      </c>
      <c r="B2358" s="167" t="s">
        <v>2290</v>
      </c>
      <c r="C2358" s="167" t="s">
        <v>10</v>
      </c>
      <c r="D2358" s="167" t="s">
        <v>12398</v>
      </c>
      <c r="E2358" s="168" t="s">
        <v>14791</v>
      </c>
    </row>
    <row r="2359" spans="1:5" x14ac:dyDescent="0.2">
      <c r="A2359" s="167">
        <v>3302</v>
      </c>
      <c r="B2359" s="167" t="s">
        <v>2291</v>
      </c>
      <c r="C2359" s="167" t="s">
        <v>10</v>
      </c>
      <c r="D2359" s="167" t="s">
        <v>12398</v>
      </c>
      <c r="E2359" s="168" t="s">
        <v>14792</v>
      </c>
    </row>
    <row r="2360" spans="1:5" x14ac:dyDescent="0.2">
      <c r="A2360" s="167">
        <v>3297</v>
      </c>
      <c r="B2360" s="167" t="s">
        <v>2292</v>
      </c>
      <c r="C2360" s="167" t="s">
        <v>10</v>
      </c>
      <c r="D2360" s="167" t="s">
        <v>12398</v>
      </c>
      <c r="E2360" s="168" t="s">
        <v>14793</v>
      </c>
    </row>
    <row r="2361" spans="1:5" x14ac:dyDescent="0.2">
      <c r="A2361" s="167">
        <v>3294</v>
      </c>
      <c r="B2361" s="167" t="s">
        <v>2293</v>
      </c>
      <c r="C2361" s="167" t="s">
        <v>10</v>
      </c>
      <c r="D2361" s="167" t="s">
        <v>12398</v>
      </c>
      <c r="E2361" s="168" t="s">
        <v>14794</v>
      </c>
    </row>
    <row r="2362" spans="1:5" x14ac:dyDescent="0.2">
      <c r="A2362" s="167">
        <v>3292</v>
      </c>
      <c r="B2362" s="167" t="s">
        <v>2294</v>
      </c>
      <c r="C2362" s="167" t="s">
        <v>10</v>
      </c>
      <c r="D2362" s="167" t="s">
        <v>12405</v>
      </c>
      <c r="E2362" s="168" t="s">
        <v>12539</v>
      </c>
    </row>
    <row r="2363" spans="1:5" x14ac:dyDescent="0.2">
      <c r="A2363" s="167">
        <v>3298</v>
      </c>
      <c r="B2363" s="167" t="s">
        <v>2295</v>
      </c>
      <c r="C2363" s="167" t="s">
        <v>10</v>
      </c>
      <c r="D2363" s="167" t="s">
        <v>12398</v>
      </c>
      <c r="E2363" s="168" t="s">
        <v>14795</v>
      </c>
    </row>
    <row r="2364" spans="1:5" x14ac:dyDescent="0.2">
      <c r="A2364" s="167">
        <v>11596</v>
      </c>
      <c r="B2364" s="167" t="s">
        <v>2296</v>
      </c>
      <c r="C2364" s="167" t="s">
        <v>10</v>
      </c>
      <c r="D2364" s="167" t="s">
        <v>12427</v>
      </c>
      <c r="E2364" s="168" t="s">
        <v>14796</v>
      </c>
    </row>
    <row r="2365" spans="1:5" x14ac:dyDescent="0.2">
      <c r="A2365" s="167">
        <v>34802</v>
      </c>
      <c r="B2365" s="167" t="s">
        <v>2297</v>
      </c>
      <c r="C2365" s="167" t="s">
        <v>10</v>
      </c>
      <c r="D2365" s="167" t="s">
        <v>12427</v>
      </c>
      <c r="E2365" s="168" t="s">
        <v>14797</v>
      </c>
    </row>
    <row r="2366" spans="1:5" x14ac:dyDescent="0.2">
      <c r="A2366" s="167">
        <v>11588</v>
      </c>
      <c r="B2366" s="167" t="s">
        <v>2298</v>
      </c>
      <c r="C2366" s="167" t="s">
        <v>10</v>
      </c>
      <c r="D2366" s="167" t="s">
        <v>12427</v>
      </c>
      <c r="E2366" s="168" t="s">
        <v>14798</v>
      </c>
    </row>
    <row r="2367" spans="1:5" x14ac:dyDescent="0.2">
      <c r="A2367" s="167">
        <v>34383</v>
      </c>
      <c r="B2367" s="167" t="s">
        <v>2299</v>
      </c>
      <c r="C2367" s="167" t="s">
        <v>10</v>
      </c>
      <c r="D2367" s="167" t="s">
        <v>12427</v>
      </c>
      <c r="E2367" s="168" t="s">
        <v>14799</v>
      </c>
    </row>
    <row r="2368" spans="1:5" x14ac:dyDescent="0.2">
      <c r="A2368" s="167">
        <v>40451</v>
      </c>
      <c r="B2368" s="167" t="s">
        <v>2300</v>
      </c>
      <c r="C2368" s="167" t="s">
        <v>15</v>
      </c>
      <c r="D2368" s="167" t="s">
        <v>12427</v>
      </c>
      <c r="E2368" s="168" t="s">
        <v>14800</v>
      </c>
    </row>
    <row r="2369" spans="1:5" x14ac:dyDescent="0.2">
      <c r="A2369" s="167">
        <v>40453</v>
      </c>
      <c r="B2369" s="167" t="s">
        <v>2301</v>
      </c>
      <c r="C2369" s="167" t="s">
        <v>15</v>
      </c>
      <c r="D2369" s="167" t="s">
        <v>12427</v>
      </c>
      <c r="E2369" s="168" t="s">
        <v>14190</v>
      </c>
    </row>
    <row r="2370" spans="1:5" x14ac:dyDescent="0.2">
      <c r="A2370" s="167">
        <v>40452</v>
      </c>
      <c r="B2370" s="167" t="s">
        <v>2302</v>
      </c>
      <c r="C2370" s="167" t="s">
        <v>15</v>
      </c>
      <c r="D2370" s="167" t="s">
        <v>12427</v>
      </c>
      <c r="E2370" s="168" t="s">
        <v>14801</v>
      </c>
    </row>
    <row r="2371" spans="1:5" x14ac:dyDescent="0.2">
      <c r="A2371" s="167">
        <v>11594</v>
      </c>
      <c r="B2371" s="167" t="s">
        <v>2303</v>
      </c>
      <c r="C2371" s="167" t="s">
        <v>10</v>
      </c>
      <c r="D2371" s="167" t="s">
        <v>12427</v>
      </c>
      <c r="E2371" s="168" t="s">
        <v>14802</v>
      </c>
    </row>
    <row r="2372" spans="1:5" x14ac:dyDescent="0.2">
      <c r="A2372" s="167">
        <v>3311</v>
      </c>
      <c r="B2372" s="167" t="s">
        <v>2304</v>
      </c>
      <c r="C2372" s="167" t="s">
        <v>183</v>
      </c>
      <c r="D2372" s="167" t="s">
        <v>12427</v>
      </c>
      <c r="E2372" s="168" t="s">
        <v>14802</v>
      </c>
    </row>
    <row r="2373" spans="1:5" x14ac:dyDescent="0.2">
      <c r="A2373" s="167">
        <v>11599</v>
      </c>
      <c r="B2373" s="167" t="s">
        <v>2305</v>
      </c>
      <c r="C2373" s="167" t="s">
        <v>10</v>
      </c>
      <c r="D2373" s="167" t="s">
        <v>12427</v>
      </c>
      <c r="E2373" s="168" t="s">
        <v>14803</v>
      </c>
    </row>
    <row r="2374" spans="1:5" x14ac:dyDescent="0.2">
      <c r="A2374" s="167">
        <v>11593</v>
      </c>
      <c r="B2374" s="167" t="s">
        <v>2306</v>
      </c>
      <c r="C2374" s="167" t="s">
        <v>10</v>
      </c>
      <c r="D2374" s="167" t="s">
        <v>12427</v>
      </c>
      <c r="E2374" s="168" t="s">
        <v>14804</v>
      </c>
    </row>
    <row r="2375" spans="1:5" x14ac:dyDescent="0.2">
      <c r="A2375" s="167">
        <v>3314</v>
      </c>
      <c r="B2375" s="167" t="s">
        <v>2307</v>
      </c>
      <c r="C2375" s="167" t="s">
        <v>183</v>
      </c>
      <c r="D2375" s="167" t="s">
        <v>12427</v>
      </c>
      <c r="E2375" s="168" t="s">
        <v>14805</v>
      </c>
    </row>
    <row r="2376" spans="1:5" x14ac:dyDescent="0.2">
      <c r="A2376" s="167">
        <v>11597</v>
      </c>
      <c r="B2376" s="167" t="s">
        <v>2308</v>
      </c>
      <c r="C2376" s="167" t="s">
        <v>10</v>
      </c>
      <c r="D2376" s="167" t="s">
        <v>12427</v>
      </c>
      <c r="E2376" s="168" t="s">
        <v>14806</v>
      </c>
    </row>
    <row r="2377" spans="1:5" x14ac:dyDescent="0.2">
      <c r="A2377" s="167">
        <v>3309</v>
      </c>
      <c r="B2377" s="167" t="s">
        <v>2309</v>
      </c>
      <c r="C2377" s="167" t="s">
        <v>183</v>
      </c>
      <c r="D2377" s="167" t="s">
        <v>12427</v>
      </c>
      <c r="E2377" s="168" t="s">
        <v>14796</v>
      </c>
    </row>
    <row r="2378" spans="1:5" x14ac:dyDescent="0.2">
      <c r="A2378" s="167">
        <v>34612</v>
      </c>
      <c r="B2378" s="167" t="s">
        <v>2310</v>
      </c>
      <c r="C2378" s="167" t="s">
        <v>10</v>
      </c>
      <c r="D2378" s="167" t="s">
        <v>12427</v>
      </c>
      <c r="E2378" s="168" t="s">
        <v>14807</v>
      </c>
    </row>
    <row r="2379" spans="1:5" x14ac:dyDescent="0.2">
      <c r="A2379" s="167">
        <v>34635</v>
      </c>
      <c r="B2379" s="167" t="s">
        <v>2311</v>
      </c>
      <c r="C2379" s="167" t="s">
        <v>10</v>
      </c>
      <c r="D2379" s="167" t="s">
        <v>12427</v>
      </c>
      <c r="E2379" s="168" t="s">
        <v>14808</v>
      </c>
    </row>
    <row r="2380" spans="1:5" x14ac:dyDescent="0.2">
      <c r="A2380" s="167">
        <v>34633</v>
      </c>
      <c r="B2380" s="167" t="s">
        <v>2312</v>
      </c>
      <c r="C2380" s="167" t="s">
        <v>10</v>
      </c>
      <c r="D2380" s="167" t="s">
        <v>12427</v>
      </c>
      <c r="E2380" s="168" t="s">
        <v>14809</v>
      </c>
    </row>
    <row r="2381" spans="1:5" x14ac:dyDescent="0.2">
      <c r="A2381" s="167">
        <v>40440</v>
      </c>
      <c r="B2381" s="167" t="s">
        <v>2313</v>
      </c>
      <c r="C2381" s="167" t="s">
        <v>183</v>
      </c>
      <c r="D2381" s="167" t="s">
        <v>12427</v>
      </c>
      <c r="E2381" s="168" t="s">
        <v>14810</v>
      </c>
    </row>
    <row r="2382" spans="1:5" x14ac:dyDescent="0.2">
      <c r="A2382" s="167">
        <v>40441</v>
      </c>
      <c r="B2382" s="167" t="s">
        <v>2314</v>
      </c>
      <c r="C2382" s="167" t="s">
        <v>183</v>
      </c>
      <c r="D2382" s="167" t="s">
        <v>12427</v>
      </c>
      <c r="E2382" s="168" t="s">
        <v>14811</v>
      </c>
    </row>
    <row r="2383" spans="1:5" x14ac:dyDescent="0.2">
      <c r="A2383" s="167">
        <v>40449</v>
      </c>
      <c r="B2383" s="167" t="s">
        <v>2315</v>
      </c>
      <c r="C2383" s="167" t="s">
        <v>183</v>
      </c>
      <c r="D2383" s="167" t="s">
        <v>12427</v>
      </c>
      <c r="E2383" s="168" t="s">
        <v>14812</v>
      </c>
    </row>
    <row r="2384" spans="1:5" x14ac:dyDescent="0.2">
      <c r="A2384" s="167">
        <v>34800</v>
      </c>
      <c r="B2384" s="167" t="s">
        <v>2316</v>
      </c>
      <c r="C2384" s="167" t="s">
        <v>183</v>
      </c>
      <c r="D2384" s="167" t="s">
        <v>12427</v>
      </c>
      <c r="E2384" s="168" t="s">
        <v>14813</v>
      </c>
    </row>
    <row r="2385" spans="1:5" x14ac:dyDescent="0.2">
      <c r="A2385" s="167">
        <v>11592</v>
      </c>
      <c r="B2385" s="167" t="s">
        <v>2317</v>
      </c>
      <c r="C2385" s="167" t="s">
        <v>10</v>
      </c>
      <c r="D2385" s="167" t="s">
        <v>12427</v>
      </c>
      <c r="E2385" s="168" t="s">
        <v>14805</v>
      </c>
    </row>
    <row r="2386" spans="1:5" x14ac:dyDescent="0.2">
      <c r="A2386" s="167">
        <v>40438</v>
      </c>
      <c r="B2386" s="167" t="s">
        <v>2318</v>
      </c>
      <c r="C2386" s="167" t="s">
        <v>183</v>
      </c>
      <c r="D2386" s="167" t="s">
        <v>12427</v>
      </c>
      <c r="E2386" s="168" t="s">
        <v>14814</v>
      </c>
    </row>
    <row r="2387" spans="1:5" x14ac:dyDescent="0.2">
      <c r="A2387" s="167">
        <v>40436</v>
      </c>
      <c r="B2387" s="167" t="s">
        <v>2319</v>
      </c>
      <c r="C2387" s="167" t="s">
        <v>183</v>
      </c>
      <c r="D2387" s="167" t="s">
        <v>12427</v>
      </c>
      <c r="E2387" s="168" t="s">
        <v>14815</v>
      </c>
    </row>
    <row r="2388" spans="1:5" x14ac:dyDescent="0.2">
      <c r="A2388" s="167">
        <v>4315</v>
      </c>
      <c r="B2388" s="167" t="s">
        <v>2320</v>
      </c>
      <c r="C2388" s="167" t="s">
        <v>10</v>
      </c>
      <c r="D2388" s="167" t="s">
        <v>12398</v>
      </c>
      <c r="E2388" s="168" t="s">
        <v>12685</v>
      </c>
    </row>
    <row r="2389" spans="1:5" x14ac:dyDescent="0.2">
      <c r="A2389" s="167">
        <v>42482</v>
      </c>
      <c r="B2389" s="167" t="s">
        <v>14816</v>
      </c>
      <c r="C2389" s="167" t="s">
        <v>10</v>
      </c>
      <c r="D2389" s="167" t="s">
        <v>12398</v>
      </c>
      <c r="E2389" s="168" t="s">
        <v>14817</v>
      </c>
    </row>
    <row r="2390" spans="1:5" x14ac:dyDescent="0.2">
      <c r="A2390" s="167">
        <v>402</v>
      </c>
      <c r="B2390" s="167" t="s">
        <v>2321</v>
      </c>
      <c r="C2390" s="167" t="s">
        <v>10</v>
      </c>
      <c r="D2390" s="167" t="s">
        <v>12427</v>
      </c>
      <c r="E2390" s="168" t="s">
        <v>13262</v>
      </c>
    </row>
    <row r="2391" spans="1:5" x14ac:dyDescent="0.2">
      <c r="A2391" s="167">
        <v>4226</v>
      </c>
      <c r="B2391" s="167" t="s">
        <v>2322</v>
      </c>
      <c r="C2391" s="167" t="s">
        <v>71</v>
      </c>
      <c r="D2391" s="167" t="s">
        <v>12405</v>
      </c>
      <c r="E2391" s="168" t="s">
        <v>14818</v>
      </c>
    </row>
    <row r="2392" spans="1:5" x14ac:dyDescent="0.2">
      <c r="A2392" s="167">
        <v>4222</v>
      </c>
      <c r="B2392" s="167" t="s">
        <v>2323</v>
      </c>
      <c r="C2392" s="167" t="s">
        <v>73</v>
      </c>
      <c r="D2392" s="167" t="s">
        <v>12405</v>
      </c>
      <c r="E2392" s="168" t="s">
        <v>14819</v>
      </c>
    </row>
    <row r="2393" spans="1:5" x14ac:dyDescent="0.2">
      <c r="A2393" s="167">
        <v>34804</v>
      </c>
      <c r="B2393" s="167" t="s">
        <v>2324</v>
      </c>
      <c r="C2393" s="167" t="s">
        <v>15</v>
      </c>
      <c r="D2393" s="167" t="s">
        <v>12427</v>
      </c>
      <c r="E2393" s="168" t="s">
        <v>14820</v>
      </c>
    </row>
    <row r="2394" spans="1:5" x14ac:dyDescent="0.2">
      <c r="A2394" s="167">
        <v>4013</v>
      </c>
      <c r="B2394" s="167" t="s">
        <v>2325</v>
      </c>
      <c r="C2394" s="167" t="s">
        <v>15</v>
      </c>
      <c r="D2394" s="167" t="s">
        <v>12427</v>
      </c>
      <c r="E2394" s="168" t="s">
        <v>14821</v>
      </c>
    </row>
    <row r="2395" spans="1:5" x14ac:dyDescent="0.2">
      <c r="A2395" s="167">
        <v>4011</v>
      </c>
      <c r="B2395" s="167" t="s">
        <v>2326</v>
      </c>
      <c r="C2395" s="167" t="s">
        <v>15</v>
      </c>
      <c r="D2395" s="167" t="s">
        <v>12427</v>
      </c>
      <c r="E2395" s="168" t="s">
        <v>14822</v>
      </c>
    </row>
    <row r="2396" spans="1:5" x14ac:dyDescent="0.2">
      <c r="A2396" s="167">
        <v>4021</v>
      </c>
      <c r="B2396" s="167" t="s">
        <v>2327</v>
      </c>
      <c r="C2396" s="167" t="s">
        <v>15</v>
      </c>
      <c r="D2396" s="167" t="s">
        <v>12427</v>
      </c>
      <c r="E2396" s="168" t="s">
        <v>14482</v>
      </c>
    </row>
    <row r="2397" spans="1:5" x14ac:dyDescent="0.2">
      <c r="A2397" s="167">
        <v>4019</v>
      </c>
      <c r="B2397" s="167" t="s">
        <v>2328</v>
      </c>
      <c r="C2397" s="167" t="s">
        <v>15</v>
      </c>
      <c r="D2397" s="167" t="s">
        <v>12427</v>
      </c>
      <c r="E2397" s="168" t="s">
        <v>13628</v>
      </c>
    </row>
    <row r="2398" spans="1:5" x14ac:dyDescent="0.2">
      <c r="A2398" s="167">
        <v>4012</v>
      </c>
      <c r="B2398" s="167" t="s">
        <v>2329</v>
      </c>
      <c r="C2398" s="167" t="s">
        <v>15</v>
      </c>
      <c r="D2398" s="167" t="s">
        <v>12427</v>
      </c>
      <c r="E2398" s="168" t="s">
        <v>14823</v>
      </c>
    </row>
    <row r="2399" spans="1:5" x14ac:dyDescent="0.2">
      <c r="A2399" s="167">
        <v>4020</v>
      </c>
      <c r="B2399" s="167" t="s">
        <v>2330</v>
      </c>
      <c r="C2399" s="167" t="s">
        <v>15</v>
      </c>
      <c r="D2399" s="167" t="s">
        <v>12427</v>
      </c>
      <c r="E2399" s="168" t="s">
        <v>14824</v>
      </c>
    </row>
    <row r="2400" spans="1:5" x14ac:dyDescent="0.2">
      <c r="A2400" s="167">
        <v>4018</v>
      </c>
      <c r="B2400" s="167" t="s">
        <v>2331</v>
      </c>
      <c r="C2400" s="167" t="s">
        <v>15</v>
      </c>
      <c r="D2400" s="167" t="s">
        <v>12427</v>
      </c>
      <c r="E2400" s="168" t="s">
        <v>14825</v>
      </c>
    </row>
    <row r="2401" spans="1:5" x14ac:dyDescent="0.2">
      <c r="A2401" s="167">
        <v>36498</v>
      </c>
      <c r="B2401" s="167" t="s">
        <v>2332</v>
      </c>
      <c r="C2401" s="167" t="s">
        <v>10</v>
      </c>
      <c r="D2401" s="167" t="s">
        <v>12427</v>
      </c>
      <c r="E2401" s="168" t="s">
        <v>14826</v>
      </c>
    </row>
    <row r="2402" spans="1:5" x14ac:dyDescent="0.2">
      <c r="A2402" s="167">
        <v>12872</v>
      </c>
      <c r="B2402" s="167" t="s">
        <v>14827</v>
      </c>
      <c r="C2402" s="167" t="s">
        <v>185</v>
      </c>
      <c r="D2402" s="167" t="s">
        <v>12398</v>
      </c>
      <c r="E2402" s="168" t="s">
        <v>12694</v>
      </c>
    </row>
    <row r="2403" spans="1:5" x14ac:dyDescent="0.2">
      <c r="A2403" s="167">
        <v>41075</v>
      </c>
      <c r="B2403" s="167" t="s">
        <v>2334</v>
      </c>
      <c r="C2403" s="167" t="s">
        <v>187</v>
      </c>
      <c r="D2403" s="167" t="s">
        <v>12398</v>
      </c>
      <c r="E2403" s="168" t="s">
        <v>12695</v>
      </c>
    </row>
    <row r="2404" spans="1:5" x14ac:dyDescent="0.2">
      <c r="A2404" s="167">
        <v>3315</v>
      </c>
      <c r="B2404" s="167" t="s">
        <v>14828</v>
      </c>
      <c r="C2404" s="167" t="s">
        <v>71</v>
      </c>
      <c r="D2404" s="167" t="s">
        <v>12427</v>
      </c>
      <c r="E2404" s="168" t="s">
        <v>12581</v>
      </c>
    </row>
    <row r="2405" spans="1:5" x14ac:dyDescent="0.2">
      <c r="A2405" s="167">
        <v>36870</v>
      </c>
      <c r="B2405" s="167" t="s">
        <v>2337</v>
      </c>
      <c r="C2405" s="167" t="s">
        <v>71</v>
      </c>
      <c r="D2405" s="167" t="s">
        <v>12427</v>
      </c>
      <c r="E2405" s="168" t="s">
        <v>12581</v>
      </c>
    </row>
    <row r="2406" spans="1:5" x14ac:dyDescent="0.2">
      <c r="A2406" s="167">
        <v>5092</v>
      </c>
      <c r="B2406" s="167" t="s">
        <v>14829</v>
      </c>
      <c r="C2406" s="167" t="s">
        <v>463</v>
      </c>
      <c r="D2406" s="167" t="s">
        <v>12398</v>
      </c>
      <c r="E2406" s="168" t="s">
        <v>14830</v>
      </c>
    </row>
    <row r="2407" spans="1:5" x14ac:dyDescent="0.2">
      <c r="A2407" s="167">
        <v>11462</v>
      </c>
      <c r="B2407" s="167" t="s">
        <v>2339</v>
      </c>
      <c r="C2407" s="167" t="s">
        <v>463</v>
      </c>
      <c r="D2407" s="167" t="s">
        <v>12398</v>
      </c>
      <c r="E2407" s="168" t="s">
        <v>14831</v>
      </c>
    </row>
    <row r="2408" spans="1:5" x14ac:dyDescent="0.2">
      <c r="A2408" s="167">
        <v>36529</v>
      </c>
      <c r="B2408" s="167" t="s">
        <v>2340</v>
      </c>
      <c r="C2408" s="167" t="s">
        <v>10</v>
      </c>
      <c r="D2408" s="167" t="s">
        <v>12427</v>
      </c>
      <c r="E2408" s="168" t="s">
        <v>14832</v>
      </c>
    </row>
    <row r="2409" spans="1:5" x14ac:dyDescent="0.2">
      <c r="A2409" s="167">
        <v>3318</v>
      </c>
      <c r="B2409" s="167" t="s">
        <v>2341</v>
      </c>
      <c r="C2409" s="167" t="s">
        <v>10</v>
      </c>
      <c r="D2409" s="167" t="s">
        <v>12427</v>
      </c>
      <c r="E2409" s="168" t="s">
        <v>14833</v>
      </c>
    </row>
    <row r="2410" spans="1:5" x14ac:dyDescent="0.2">
      <c r="A2410" s="167">
        <v>3324</v>
      </c>
      <c r="B2410" s="167" t="s">
        <v>2342</v>
      </c>
      <c r="C2410" s="167" t="s">
        <v>15</v>
      </c>
      <c r="D2410" s="167" t="s">
        <v>12398</v>
      </c>
      <c r="E2410" s="168" t="s">
        <v>14208</v>
      </c>
    </row>
    <row r="2411" spans="1:5" x14ac:dyDescent="0.2">
      <c r="A2411" s="167">
        <v>3322</v>
      </c>
      <c r="B2411" s="167" t="s">
        <v>2343</v>
      </c>
      <c r="C2411" s="167" t="s">
        <v>15</v>
      </c>
      <c r="D2411" s="167" t="s">
        <v>12405</v>
      </c>
      <c r="E2411" s="168" t="s">
        <v>12944</v>
      </c>
    </row>
    <row r="2412" spans="1:5" x14ac:dyDescent="0.2">
      <c r="A2412" s="167">
        <v>43390</v>
      </c>
      <c r="B2412" s="167" t="s">
        <v>14834</v>
      </c>
      <c r="C2412" s="167" t="s">
        <v>15</v>
      </c>
      <c r="D2412" s="167" t="s">
        <v>12427</v>
      </c>
      <c r="E2412" s="168" t="s">
        <v>14835</v>
      </c>
    </row>
    <row r="2413" spans="1:5" x14ac:dyDescent="0.2">
      <c r="A2413" s="167">
        <v>5076</v>
      </c>
      <c r="B2413" s="167" t="s">
        <v>2344</v>
      </c>
      <c r="C2413" s="167" t="s">
        <v>71</v>
      </c>
      <c r="D2413" s="167" t="s">
        <v>12398</v>
      </c>
      <c r="E2413" s="168" t="s">
        <v>14836</v>
      </c>
    </row>
    <row r="2414" spans="1:5" x14ac:dyDescent="0.2">
      <c r="A2414" s="167">
        <v>5077</v>
      </c>
      <c r="B2414" s="167" t="s">
        <v>2345</v>
      </c>
      <c r="C2414" s="167" t="s">
        <v>71</v>
      </c>
      <c r="D2414" s="167" t="s">
        <v>12398</v>
      </c>
      <c r="E2414" s="168" t="s">
        <v>14837</v>
      </c>
    </row>
    <row r="2415" spans="1:5" x14ac:dyDescent="0.2">
      <c r="A2415" s="167">
        <v>11837</v>
      </c>
      <c r="B2415" s="167" t="s">
        <v>2346</v>
      </c>
      <c r="C2415" s="167" t="s">
        <v>10</v>
      </c>
      <c r="D2415" s="167" t="s">
        <v>12398</v>
      </c>
      <c r="E2415" s="168" t="s">
        <v>14838</v>
      </c>
    </row>
    <row r="2416" spans="1:5" x14ac:dyDescent="0.2">
      <c r="A2416" s="167">
        <v>38055</v>
      </c>
      <c r="B2416" s="167" t="s">
        <v>2347</v>
      </c>
      <c r="C2416" s="167" t="s">
        <v>10</v>
      </c>
      <c r="D2416" s="167" t="s">
        <v>12398</v>
      </c>
      <c r="E2416" s="168" t="s">
        <v>14839</v>
      </c>
    </row>
    <row r="2417" spans="1:5" x14ac:dyDescent="0.2">
      <c r="A2417" s="167">
        <v>415</v>
      </c>
      <c r="B2417" s="167" t="s">
        <v>2348</v>
      </c>
      <c r="C2417" s="167" t="s">
        <v>10</v>
      </c>
      <c r="D2417" s="167" t="s">
        <v>12398</v>
      </c>
      <c r="E2417" s="168" t="s">
        <v>14840</v>
      </c>
    </row>
    <row r="2418" spans="1:5" x14ac:dyDescent="0.2">
      <c r="A2418" s="167">
        <v>416</v>
      </c>
      <c r="B2418" s="167" t="s">
        <v>2349</v>
      </c>
      <c r="C2418" s="167" t="s">
        <v>10</v>
      </c>
      <c r="D2418" s="167" t="s">
        <v>12398</v>
      </c>
      <c r="E2418" s="168" t="s">
        <v>13414</v>
      </c>
    </row>
    <row r="2419" spans="1:5" x14ac:dyDescent="0.2">
      <c r="A2419" s="167">
        <v>425</v>
      </c>
      <c r="B2419" s="167" t="s">
        <v>2350</v>
      </c>
      <c r="C2419" s="167" t="s">
        <v>10</v>
      </c>
      <c r="D2419" s="167" t="s">
        <v>12398</v>
      </c>
      <c r="E2419" s="168" t="s">
        <v>12573</v>
      </c>
    </row>
    <row r="2420" spans="1:5" x14ac:dyDescent="0.2">
      <c r="A2420" s="167">
        <v>426</v>
      </c>
      <c r="B2420" s="167" t="s">
        <v>2351</v>
      </c>
      <c r="C2420" s="167" t="s">
        <v>10</v>
      </c>
      <c r="D2420" s="167" t="s">
        <v>12398</v>
      </c>
      <c r="E2420" s="168" t="s">
        <v>14841</v>
      </c>
    </row>
    <row r="2421" spans="1:5" x14ac:dyDescent="0.2">
      <c r="A2421" s="167">
        <v>38056</v>
      </c>
      <c r="B2421" s="167" t="s">
        <v>2352</v>
      </c>
      <c r="C2421" s="167" t="s">
        <v>10</v>
      </c>
      <c r="D2421" s="167" t="s">
        <v>12398</v>
      </c>
      <c r="E2421" s="168" t="s">
        <v>14264</v>
      </c>
    </row>
    <row r="2422" spans="1:5" x14ac:dyDescent="0.2">
      <c r="A2422" s="167">
        <v>1564</v>
      </c>
      <c r="B2422" s="167" t="s">
        <v>2353</v>
      </c>
      <c r="C2422" s="167" t="s">
        <v>10</v>
      </c>
      <c r="D2422" s="167" t="s">
        <v>12398</v>
      </c>
      <c r="E2422" s="168" t="s">
        <v>12570</v>
      </c>
    </row>
    <row r="2423" spans="1:5" x14ac:dyDescent="0.2">
      <c r="A2423" s="167">
        <v>11032</v>
      </c>
      <c r="B2423" s="167" t="s">
        <v>2354</v>
      </c>
      <c r="C2423" s="167" t="s">
        <v>10</v>
      </c>
      <c r="D2423" s="167" t="s">
        <v>12398</v>
      </c>
      <c r="E2423" s="168" t="s">
        <v>14842</v>
      </c>
    </row>
    <row r="2424" spans="1:5" x14ac:dyDescent="0.2">
      <c r="A2424" s="167">
        <v>36786</v>
      </c>
      <c r="B2424" s="167" t="s">
        <v>2355</v>
      </c>
      <c r="C2424" s="167" t="s">
        <v>2356</v>
      </c>
      <c r="D2424" s="167" t="s">
        <v>12427</v>
      </c>
      <c r="E2424" s="168" t="s">
        <v>14843</v>
      </c>
    </row>
    <row r="2425" spans="1:5" x14ac:dyDescent="0.2">
      <c r="A2425" s="167">
        <v>36785</v>
      </c>
      <c r="B2425" s="167" t="s">
        <v>2357</v>
      </c>
      <c r="C2425" s="167" t="s">
        <v>2356</v>
      </c>
      <c r="D2425" s="167" t="s">
        <v>12427</v>
      </c>
      <c r="E2425" s="168" t="s">
        <v>14844</v>
      </c>
    </row>
    <row r="2426" spans="1:5" x14ac:dyDescent="0.2">
      <c r="A2426" s="167">
        <v>36782</v>
      </c>
      <c r="B2426" s="167" t="s">
        <v>2358</v>
      </c>
      <c r="C2426" s="167" t="s">
        <v>2356</v>
      </c>
      <c r="D2426" s="167" t="s">
        <v>12427</v>
      </c>
      <c r="E2426" s="168" t="s">
        <v>14845</v>
      </c>
    </row>
    <row r="2427" spans="1:5" x14ac:dyDescent="0.2">
      <c r="A2427" s="167">
        <v>25930</v>
      </c>
      <c r="B2427" s="167" t="s">
        <v>14846</v>
      </c>
      <c r="C2427" s="167" t="s">
        <v>2356</v>
      </c>
      <c r="D2427" s="167" t="s">
        <v>12427</v>
      </c>
      <c r="E2427" s="168" t="s">
        <v>14847</v>
      </c>
    </row>
    <row r="2428" spans="1:5" x14ac:dyDescent="0.2">
      <c r="A2428" s="167">
        <v>4824</v>
      </c>
      <c r="B2428" s="167" t="s">
        <v>2360</v>
      </c>
      <c r="C2428" s="167" t="s">
        <v>71</v>
      </c>
      <c r="D2428" s="167" t="s">
        <v>12427</v>
      </c>
      <c r="E2428" s="168" t="s">
        <v>13840</v>
      </c>
    </row>
    <row r="2429" spans="1:5" x14ac:dyDescent="0.2">
      <c r="A2429" s="167">
        <v>11795</v>
      </c>
      <c r="B2429" s="167" t="s">
        <v>2361</v>
      </c>
      <c r="C2429" s="167" t="s">
        <v>15</v>
      </c>
      <c r="D2429" s="167" t="s">
        <v>12427</v>
      </c>
      <c r="E2429" s="168" t="s">
        <v>14848</v>
      </c>
    </row>
    <row r="2430" spans="1:5" x14ac:dyDescent="0.2">
      <c r="A2430" s="167">
        <v>134</v>
      </c>
      <c r="B2430" s="167" t="s">
        <v>2362</v>
      </c>
      <c r="C2430" s="167" t="s">
        <v>71</v>
      </c>
      <c r="D2430" s="167" t="s">
        <v>12398</v>
      </c>
      <c r="E2430" s="168" t="s">
        <v>13483</v>
      </c>
    </row>
    <row r="2431" spans="1:5" x14ac:dyDescent="0.2">
      <c r="A2431" s="167">
        <v>4229</v>
      </c>
      <c r="B2431" s="167" t="s">
        <v>2363</v>
      </c>
      <c r="C2431" s="167" t="s">
        <v>71</v>
      </c>
      <c r="D2431" s="167" t="s">
        <v>12398</v>
      </c>
      <c r="E2431" s="168" t="s">
        <v>14849</v>
      </c>
    </row>
    <row r="2432" spans="1:5" x14ac:dyDescent="0.2">
      <c r="A2432" s="167">
        <v>11244</v>
      </c>
      <c r="B2432" s="167" t="s">
        <v>2366</v>
      </c>
      <c r="C2432" s="167" t="s">
        <v>10</v>
      </c>
      <c r="D2432" s="167" t="s">
        <v>12427</v>
      </c>
      <c r="E2432" s="168" t="s">
        <v>14850</v>
      </c>
    </row>
    <row r="2433" spans="1:5" x14ac:dyDescent="0.2">
      <c r="A2433" s="167">
        <v>11245</v>
      </c>
      <c r="B2433" s="167" t="s">
        <v>2367</v>
      </c>
      <c r="C2433" s="167" t="s">
        <v>10</v>
      </c>
      <c r="D2433" s="167" t="s">
        <v>12427</v>
      </c>
      <c r="E2433" s="168" t="s">
        <v>14851</v>
      </c>
    </row>
    <row r="2434" spans="1:5" x14ac:dyDescent="0.2">
      <c r="A2434" s="167">
        <v>11235</v>
      </c>
      <c r="B2434" s="167" t="s">
        <v>2368</v>
      </c>
      <c r="C2434" s="167" t="s">
        <v>10</v>
      </c>
      <c r="D2434" s="167" t="s">
        <v>12427</v>
      </c>
      <c r="E2434" s="168" t="s">
        <v>14852</v>
      </c>
    </row>
    <row r="2435" spans="1:5" x14ac:dyDescent="0.2">
      <c r="A2435" s="167">
        <v>11236</v>
      </c>
      <c r="B2435" s="167" t="s">
        <v>2369</v>
      </c>
      <c r="C2435" s="167" t="s">
        <v>10</v>
      </c>
      <c r="D2435" s="167" t="s">
        <v>12427</v>
      </c>
      <c r="E2435" s="168" t="s">
        <v>14853</v>
      </c>
    </row>
    <row r="2436" spans="1:5" x14ac:dyDescent="0.2">
      <c r="A2436" s="167">
        <v>11731</v>
      </c>
      <c r="B2436" s="167" t="s">
        <v>14854</v>
      </c>
      <c r="C2436" s="167" t="s">
        <v>10</v>
      </c>
      <c r="D2436" s="167" t="s">
        <v>12398</v>
      </c>
      <c r="E2436" s="168" t="s">
        <v>14855</v>
      </c>
    </row>
    <row r="2437" spans="1:5" x14ac:dyDescent="0.2">
      <c r="A2437" s="167">
        <v>11732</v>
      </c>
      <c r="B2437" s="167" t="s">
        <v>14856</v>
      </c>
      <c r="C2437" s="167" t="s">
        <v>10</v>
      </c>
      <c r="D2437" s="167" t="s">
        <v>12398</v>
      </c>
      <c r="E2437" s="168" t="s">
        <v>14857</v>
      </c>
    </row>
    <row r="2438" spans="1:5" x14ac:dyDescent="0.2">
      <c r="A2438" s="167">
        <v>36494</v>
      </c>
      <c r="B2438" s="167" t="s">
        <v>2370</v>
      </c>
      <c r="C2438" s="167" t="s">
        <v>10</v>
      </c>
      <c r="D2438" s="167" t="s">
        <v>12427</v>
      </c>
      <c r="E2438" s="168" t="s">
        <v>14858</v>
      </c>
    </row>
    <row r="2439" spans="1:5" x14ac:dyDescent="0.2">
      <c r="A2439" s="167">
        <v>36493</v>
      </c>
      <c r="B2439" s="167" t="s">
        <v>2371</v>
      </c>
      <c r="C2439" s="167" t="s">
        <v>10</v>
      </c>
      <c r="D2439" s="167" t="s">
        <v>12427</v>
      </c>
      <c r="E2439" s="168" t="s">
        <v>14859</v>
      </c>
    </row>
    <row r="2440" spans="1:5" x14ac:dyDescent="0.2">
      <c r="A2440" s="167">
        <v>36492</v>
      </c>
      <c r="B2440" s="167" t="s">
        <v>2372</v>
      </c>
      <c r="C2440" s="167" t="s">
        <v>10</v>
      </c>
      <c r="D2440" s="167" t="s">
        <v>12427</v>
      </c>
      <c r="E2440" s="168" t="s">
        <v>14860</v>
      </c>
    </row>
    <row r="2441" spans="1:5" x14ac:dyDescent="0.2">
      <c r="A2441" s="167">
        <v>13333</v>
      </c>
      <c r="B2441" s="167" t="s">
        <v>2373</v>
      </c>
      <c r="C2441" s="167" t="s">
        <v>10</v>
      </c>
      <c r="D2441" s="167" t="s">
        <v>12427</v>
      </c>
      <c r="E2441" s="168" t="s">
        <v>14861</v>
      </c>
    </row>
    <row r="2442" spans="1:5" x14ac:dyDescent="0.2">
      <c r="A2442" s="167">
        <v>13533</v>
      </c>
      <c r="B2442" s="167" t="s">
        <v>2374</v>
      </c>
      <c r="C2442" s="167" t="s">
        <v>10</v>
      </c>
      <c r="D2442" s="167" t="s">
        <v>12427</v>
      </c>
      <c r="E2442" s="168" t="s">
        <v>14862</v>
      </c>
    </row>
    <row r="2443" spans="1:5" x14ac:dyDescent="0.2">
      <c r="A2443" s="167">
        <v>36499</v>
      </c>
      <c r="B2443" s="167" t="s">
        <v>2375</v>
      </c>
      <c r="C2443" s="167" t="s">
        <v>10</v>
      </c>
      <c r="D2443" s="167" t="s">
        <v>12427</v>
      </c>
      <c r="E2443" s="168" t="s">
        <v>14863</v>
      </c>
    </row>
    <row r="2444" spans="1:5" x14ac:dyDescent="0.2">
      <c r="A2444" s="167">
        <v>39585</v>
      </c>
      <c r="B2444" s="167" t="s">
        <v>2376</v>
      </c>
      <c r="C2444" s="167" t="s">
        <v>10</v>
      </c>
      <c r="D2444" s="167" t="s">
        <v>12427</v>
      </c>
      <c r="E2444" s="168" t="s">
        <v>14864</v>
      </c>
    </row>
    <row r="2445" spans="1:5" x14ac:dyDescent="0.2">
      <c r="A2445" s="167">
        <v>39586</v>
      </c>
      <c r="B2445" s="167" t="s">
        <v>2377</v>
      </c>
      <c r="C2445" s="167" t="s">
        <v>10</v>
      </c>
      <c r="D2445" s="167" t="s">
        <v>12427</v>
      </c>
      <c r="E2445" s="168" t="s">
        <v>14865</v>
      </c>
    </row>
    <row r="2446" spans="1:5" x14ac:dyDescent="0.2">
      <c r="A2446" s="167">
        <v>39587</v>
      </c>
      <c r="B2446" s="167" t="s">
        <v>2378</v>
      </c>
      <c r="C2446" s="167" t="s">
        <v>10</v>
      </c>
      <c r="D2446" s="167" t="s">
        <v>12427</v>
      </c>
      <c r="E2446" s="168" t="s">
        <v>14866</v>
      </c>
    </row>
    <row r="2447" spans="1:5" x14ac:dyDescent="0.2">
      <c r="A2447" s="167">
        <v>39588</v>
      </c>
      <c r="B2447" s="167" t="s">
        <v>2379</v>
      </c>
      <c r="C2447" s="167" t="s">
        <v>10</v>
      </c>
      <c r="D2447" s="167" t="s">
        <v>12427</v>
      </c>
      <c r="E2447" s="168" t="s">
        <v>14867</v>
      </c>
    </row>
    <row r="2448" spans="1:5" x14ac:dyDescent="0.2">
      <c r="A2448" s="167">
        <v>39584</v>
      </c>
      <c r="B2448" s="167" t="s">
        <v>2380</v>
      </c>
      <c r="C2448" s="167" t="s">
        <v>10</v>
      </c>
      <c r="D2448" s="167" t="s">
        <v>12427</v>
      </c>
      <c r="E2448" s="168" t="s">
        <v>14868</v>
      </c>
    </row>
    <row r="2449" spans="1:5" x14ac:dyDescent="0.2">
      <c r="A2449" s="167">
        <v>39590</v>
      </c>
      <c r="B2449" s="167" t="s">
        <v>2381</v>
      </c>
      <c r="C2449" s="167" t="s">
        <v>10</v>
      </c>
      <c r="D2449" s="167" t="s">
        <v>12427</v>
      </c>
      <c r="E2449" s="168" t="s">
        <v>14869</v>
      </c>
    </row>
    <row r="2450" spans="1:5" x14ac:dyDescent="0.2">
      <c r="A2450" s="167">
        <v>39592</v>
      </c>
      <c r="B2450" s="167" t="s">
        <v>2382</v>
      </c>
      <c r="C2450" s="167" t="s">
        <v>10</v>
      </c>
      <c r="D2450" s="167" t="s">
        <v>12427</v>
      </c>
      <c r="E2450" s="168" t="s">
        <v>14870</v>
      </c>
    </row>
    <row r="2451" spans="1:5" x14ac:dyDescent="0.2">
      <c r="A2451" s="167">
        <v>39593</v>
      </c>
      <c r="B2451" s="167" t="s">
        <v>2383</v>
      </c>
      <c r="C2451" s="167" t="s">
        <v>10</v>
      </c>
      <c r="D2451" s="167" t="s">
        <v>12427</v>
      </c>
      <c r="E2451" s="168" t="s">
        <v>14866</v>
      </c>
    </row>
    <row r="2452" spans="1:5" x14ac:dyDescent="0.2">
      <c r="A2452" s="167">
        <v>14254</v>
      </c>
      <c r="B2452" s="167" t="s">
        <v>2384</v>
      </c>
      <c r="C2452" s="167" t="s">
        <v>10</v>
      </c>
      <c r="D2452" s="167" t="s">
        <v>12427</v>
      </c>
      <c r="E2452" s="168" t="s">
        <v>14871</v>
      </c>
    </row>
    <row r="2453" spans="1:5" x14ac:dyDescent="0.2">
      <c r="A2453" s="167">
        <v>25987</v>
      </c>
      <c r="B2453" s="167" t="s">
        <v>14872</v>
      </c>
      <c r="C2453" s="167" t="s">
        <v>10</v>
      </c>
      <c r="D2453" s="167" t="s">
        <v>12427</v>
      </c>
      <c r="E2453" s="168" t="s">
        <v>14873</v>
      </c>
    </row>
    <row r="2454" spans="1:5" x14ac:dyDescent="0.2">
      <c r="A2454" s="167">
        <v>25019</v>
      </c>
      <c r="B2454" s="167" t="s">
        <v>2386</v>
      </c>
      <c r="C2454" s="167" t="s">
        <v>10</v>
      </c>
      <c r="D2454" s="167" t="s">
        <v>12427</v>
      </c>
      <c r="E2454" s="168" t="s">
        <v>14874</v>
      </c>
    </row>
    <row r="2455" spans="1:5" x14ac:dyDescent="0.2">
      <c r="A2455" s="167">
        <v>36501</v>
      </c>
      <c r="B2455" s="167" t="s">
        <v>2387</v>
      </c>
      <c r="C2455" s="167" t="s">
        <v>10</v>
      </c>
      <c r="D2455" s="167" t="s">
        <v>12427</v>
      </c>
      <c r="E2455" s="168" t="s">
        <v>14875</v>
      </c>
    </row>
    <row r="2456" spans="1:5" x14ac:dyDescent="0.2">
      <c r="A2456" s="167">
        <v>25986</v>
      </c>
      <c r="B2456" s="167" t="s">
        <v>14876</v>
      </c>
      <c r="C2456" s="167" t="s">
        <v>10</v>
      </c>
      <c r="D2456" s="167" t="s">
        <v>12427</v>
      </c>
      <c r="E2456" s="168" t="s">
        <v>14877</v>
      </c>
    </row>
    <row r="2457" spans="1:5" x14ac:dyDescent="0.2">
      <c r="A2457" s="167">
        <v>36500</v>
      </c>
      <c r="B2457" s="167" t="s">
        <v>2389</v>
      </c>
      <c r="C2457" s="167" t="s">
        <v>10</v>
      </c>
      <c r="D2457" s="167" t="s">
        <v>12427</v>
      </c>
      <c r="E2457" s="168" t="s">
        <v>14878</v>
      </c>
    </row>
    <row r="2458" spans="1:5" x14ac:dyDescent="0.2">
      <c r="A2458" s="167">
        <v>20017</v>
      </c>
      <c r="B2458" s="167" t="s">
        <v>14879</v>
      </c>
      <c r="C2458" s="167" t="s">
        <v>20</v>
      </c>
      <c r="D2458" s="167" t="s">
        <v>12398</v>
      </c>
      <c r="E2458" s="168" t="s">
        <v>14880</v>
      </c>
    </row>
    <row r="2459" spans="1:5" x14ac:dyDescent="0.2">
      <c r="A2459" s="167">
        <v>20007</v>
      </c>
      <c r="B2459" s="167" t="s">
        <v>14881</v>
      </c>
      <c r="C2459" s="167" t="s">
        <v>20</v>
      </c>
      <c r="D2459" s="167" t="s">
        <v>12398</v>
      </c>
      <c r="E2459" s="168" t="s">
        <v>14882</v>
      </c>
    </row>
    <row r="2460" spans="1:5" x14ac:dyDescent="0.2">
      <c r="A2460" s="167">
        <v>39836</v>
      </c>
      <c r="B2460" s="167" t="s">
        <v>14883</v>
      </c>
      <c r="C2460" s="167" t="s">
        <v>497</v>
      </c>
      <c r="D2460" s="167" t="s">
        <v>12427</v>
      </c>
      <c r="E2460" s="168" t="s">
        <v>14884</v>
      </c>
    </row>
    <row r="2461" spans="1:5" x14ac:dyDescent="0.2">
      <c r="A2461" s="167">
        <v>39830</v>
      </c>
      <c r="B2461" s="167" t="s">
        <v>14885</v>
      </c>
      <c r="C2461" s="167" t="s">
        <v>497</v>
      </c>
      <c r="D2461" s="167" t="s">
        <v>12427</v>
      </c>
      <c r="E2461" s="168" t="s">
        <v>14886</v>
      </c>
    </row>
    <row r="2462" spans="1:5" x14ac:dyDescent="0.2">
      <c r="A2462" s="167">
        <v>39831</v>
      </c>
      <c r="B2462" s="167" t="s">
        <v>14887</v>
      </c>
      <c r="C2462" s="167" t="s">
        <v>497</v>
      </c>
      <c r="D2462" s="167" t="s">
        <v>12427</v>
      </c>
      <c r="E2462" s="168" t="s">
        <v>14888</v>
      </c>
    </row>
    <row r="2463" spans="1:5" x14ac:dyDescent="0.2">
      <c r="A2463" s="167">
        <v>36888</v>
      </c>
      <c r="B2463" s="167" t="s">
        <v>14889</v>
      </c>
      <c r="C2463" s="167" t="s">
        <v>20</v>
      </c>
      <c r="D2463" s="167" t="s">
        <v>12398</v>
      </c>
      <c r="E2463" s="168" t="s">
        <v>13703</v>
      </c>
    </row>
    <row r="2464" spans="1:5" x14ac:dyDescent="0.2">
      <c r="A2464" s="167">
        <v>40527</v>
      </c>
      <c r="B2464" s="167" t="s">
        <v>2396</v>
      </c>
      <c r="C2464" s="167" t="s">
        <v>10</v>
      </c>
      <c r="D2464" s="167" t="s">
        <v>12427</v>
      </c>
      <c r="E2464" s="168" t="s">
        <v>14890</v>
      </c>
    </row>
    <row r="2465" spans="1:5" x14ac:dyDescent="0.2">
      <c r="A2465" s="167">
        <v>36497</v>
      </c>
      <c r="B2465" s="167" t="s">
        <v>2397</v>
      </c>
      <c r="C2465" s="167" t="s">
        <v>10</v>
      </c>
      <c r="D2465" s="167" t="s">
        <v>12427</v>
      </c>
      <c r="E2465" s="168" t="s">
        <v>14891</v>
      </c>
    </row>
    <row r="2466" spans="1:5" x14ac:dyDescent="0.2">
      <c r="A2466" s="167">
        <v>36487</v>
      </c>
      <c r="B2466" s="167" t="s">
        <v>2398</v>
      </c>
      <c r="C2466" s="167" t="s">
        <v>10</v>
      </c>
      <c r="D2466" s="167" t="s">
        <v>12427</v>
      </c>
      <c r="E2466" s="168" t="s">
        <v>14892</v>
      </c>
    </row>
    <row r="2467" spans="1:5" x14ac:dyDescent="0.2">
      <c r="A2467" s="167">
        <v>25952</v>
      </c>
      <c r="B2467" s="167" t="s">
        <v>14893</v>
      </c>
      <c r="C2467" s="167" t="s">
        <v>10</v>
      </c>
      <c r="D2467" s="167" t="s">
        <v>12427</v>
      </c>
      <c r="E2467" s="168" t="s">
        <v>14894</v>
      </c>
    </row>
    <row r="2468" spans="1:5" x14ac:dyDescent="0.2">
      <c r="A2468" s="167">
        <v>25954</v>
      </c>
      <c r="B2468" s="167" t="s">
        <v>14895</v>
      </c>
      <c r="C2468" s="167" t="s">
        <v>10</v>
      </c>
      <c r="D2468" s="167" t="s">
        <v>12427</v>
      </c>
      <c r="E2468" s="168" t="s">
        <v>14896</v>
      </c>
    </row>
    <row r="2469" spans="1:5" x14ac:dyDescent="0.2">
      <c r="A2469" s="167">
        <v>25953</v>
      </c>
      <c r="B2469" s="167" t="s">
        <v>14897</v>
      </c>
      <c r="C2469" s="167" t="s">
        <v>10</v>
      </c>
      <c r="D2469" s="167" t="s">
        <v>12427</v>
      </c>
      <c r="E2469" s="168" t="s">
        <v>14898</v>
      </c>
    </row>
    <row r="2470" spans="1:5" x14ac:dyDescent="0.2">
      <c r="A2470" s="167">
        <v>37776</v>
      </c>
      <c r="B2470" s="167" t="s">
        <v>2402</v>
      </c>
      <c r="C2470" s="167" t="s">
        <v>10</v>
      </c>
      <c r="D2470" s="167" t="s">
        <v>12427</v>
      </c>
      <c r="E2470" s="168" t="s">
        <v>14899</v>
      </c>
    </row>
    <row r="2471" spans="1:5" x14ac:dyDescent="0.2">
      <c r="A2471" s="167">
        <v>37775</v>
      </c>
      <c r="B2471" s="167" t="s">
        <v>2403</v>
      </c>
      <c r="C2471" s="167" t="s">
        <v>10</v>
      </c>
      <c r="D2471" s="167" t="s">
        <v>12427</v>
      </c>
      <c r="E2471" s="168" t="s">
        <v>14900</v>
      </c>
    </row>
    <row r="2472" spans="1:5" x14ac:dyDescent="0.2">
      <c r="A2472" s="167">
        <v>36491</v>
      </c>
      <c r="B2472" s="167" t="s">
        <v>2404</v>
      </c>
      <c r="C2472" s="167" t="s">
        <v>10</v>
      </c>
      <c r="D2472" s="167" t="s">
        <v>12427</v>
      </c>
      <c r="E2472" s="168" t="s">
        <v>14901</v>
      </c>
    </row>
    <row r="2473" spans="1:5" x14ac:dyDescent="0.2">
      <c r="A2473" s="167">
        <v>10712</v>
      </c>
      <c r="B2473" s="167" t="s">
        <v>2405</v>
      </c>
      <c r="C2473" s="167" t="s">
        <v>10</v>
      </c>
      <c r="D2473" s="167" t="s">
        <v>12427</v>
      </c>
      <c r="E2473" s="168" t="s">
        <v>14902</v>
      </c>
    </row>
    <row r="2474" spans="1:5" x14ac:dyDescent="0.2">
      <c r="A2474" s="167">
        <v>3363</v>
      </c>
      <c r="B2474" s="167" t="s">
        <v>2406</v>
      </c>
      <c r="C2474" s="167" t="s">
        <v>10</v>
      </c>
      <c r="D2474" s="167" t="s">
        <v>12427</v>
      </c>
      <c r="E2474" s="168" t="s">
        <v>14903</v>
      </c>
    </row>
    <row r="2475" spans="1:5" x14ac:dyDescent="0.2">
      <c r="A2475" s="167">
        <v>3365</v>
      </c>
      <c r="B2475" s="167" t="s">
        <v>2407</v>
      </c>
      <c r="C2475" s="167" t="s">
        <v>10</v>
      </c>
      <c r="D2475" s="167" t="s">
        <v>12427</v>
      </c>
      <c r="E2475" s="168" t="s">
        <v>14904</v>
      </c>
    </row>
    <row r="2476" spans="1:5" x14ac:dyDescent="0.2">
      <c r="A2476" s="167">
        <v>7569</v>
      </c>
      <c r="B2476" s="167" t="s">
        <v>2408</v>
      </c>
      <c r="C2476" s="167" t="s">
        <v>10</v>
      </c>
      <c r="D2476" s="167" t="s">
        <v>12427</v>
      </c>
      <c r="E2476" s="168" t="s">
        <v>14905</v>
      </c>
    </row>
    <row r="2477" spans="1:5" x14ac:dyDescent="0.2">
      <c r="A2477" s="167">
        <v>34349</v>
      </c>
      <c r="B2477" s="167" t="s">
        <v>2409</v>
      </c>
      <c r="C2477" s="167" t="s">
        <v>10</v>
      </c>
      <c r="D2477" s="167" t="s">
        <v>12398</v>
      </c>
      <c r="E2477" s="168" t="s">
        <v>14906</v>
      </c>
    </row>
    <row r="2478" spans="1:5" x14ac:dyDescent="0.2">
      <c r="A2478" s="167">
        <v>11991</v>
      </c>
      <c r="B2478" s="167" t="s">
        <v>2410</v>
      </c>
      <c r="C2478" s="167" t="s">
        <v>10</v>
      </c>
      <c r="D2478" s="167" t="s">
        <v>12398</v>
      </c>
      <c r="E2478" s="168" t="s">
        <v>14907</v>
      </c>
    </row>
    <row r="2479" spans="1:5" x14ac:dyDescent="0.2">
      <c r="A2479" s="167">
        <v>20062</v>
      </c>
      <c r="B2479" s="167" t="s">
        <v>2411</v>
      </c>
      <c r="C2479" s="167" t="s">
        <v>10</v>
      </c>
      <c r="D2479" s="167" t="s">
        <v>12427</v>
      </c>
      <c r="E2479" s="168" t="s">
        <v>14908</v>
      </c>
    </row>
    <row r="2480" spans="1:5" x14ac:dyDescent="0.2">
      <c r="A2480" s="167">
        <v>11029</v>
      </c>
      <c r="B2480" s="167" t="s">
        <v>2412</v>
      </c>
      <c r="C2480" s="167" t="s">
        <v>1476</v>
      </c>
      <c r="D2480" s="167" t="s">
        <v>12398</v>
      </c>
      <c r="E2480" s="168" t="s">
        <v>13294</v>
      </c>
    </row>
    <row r="2481" spans="1:5" x14ac:dyDescent="0.2">
      <c r="A2481" s="167">
        <v>4316</v>
      </c>
      <c r="B2481" s="167" t="s">
        <v>2413</v>
      </c>
      <c r="C2481" s="167" t="s">
        <v>10</v>
      </c>
      <c r="D2481" s="167" t="s">
        <v>12398</v>
      </c>
      <c r="E2481" s="168" t="s">
        <v>14909</v>
      </c>
    </row>
    <row r="2482" spans="1:5" x14ac:dyDescent="0.2">
      <c r="A2482" s="167">
        <v>4313</v>
      </c>
      <c r="B2482" s="167" t="s">
        <v>2414</v>
      </c>
      <c r="C2482" s="167" t="s">
        <v>1476</v>
      </c>
      <c r="D2482" s="167" t="s">
        <v>12398</v>
      </c>
      <c r="E2482" s="168" t="s">
        <v>14789</v>
      </c>
    </row>
    <row r="2483" spans="1:5" x14ac:dyDescent="0.2">
      <c r="A2483" s="167">
        <v>4317</v>
      </c>
      <c r="B2483" s="167" t="s">
        <v>2415</v>
      </c>
      <c r="C2483" s="167" t="s">
        <v>10</v>
      </c>
      <c r="D2483" s="167" t="s">
        <v>12398</v>
      </c>
      <c r="E2483" s="168" t="s">
        <v>13109</v>
      </c>
    </row>
    <row r="2484" spans="1:5" x14ac:dyDescent="0.2">
      <c r="A2484" s="167">
        <v>4314</v>
      </c>
      <c r="B2484" s="167" t="s">
        <v>2416</v>
      </c>
      <c r="C2484" s="167" t="s">
        <v>1476</v>
      </c>
      <c r="D2484" s="167" t="s">
        <v>12398</v>
      </c>
      <c r="E2484" s="168" t="s">
        <v>14910</v>
      </c>
    </row>
    <row r="2485" spans="1:5" x14ac:dyDescent="0.2">
      <c r="A2485" s="167">
        <v>10561</v>
      </c>
      <c r="B2485" s="167" t="s">
        <v>14911</v>
      </c>
      <c r="C2485" s="167" t="s">
        <v>71</v>
      </c>
      <c r="D2485" s="167" t="s">
        <v>12398</v>
      </c>
      <c r="E2485" s="168" t="s">
        <v>14912</v>
      </c>
    </row>
    <row r="2486" spans="1:5" x14ac:dyDescent="0.2">
      <c r="A2486" s="167">
        <v>10921</v>
      </c>
      <c r="B2486" s="167" t="s">
        <v>2417</v>
      </c>
      <c r="C2486" s="167" t="s">
        <v>10</v>
      </c>
      <c r="D2486" s="167" t="s">
        <v>12427</v>
      </c>
      <c r="E2486" s="168" t="s">
        <v>14913</v>
      </c>
    </row>
    <row r="2487" spans="1:5" x14ac:dyDescent="0.2">
      <c r="A2487" s="167">
        <v>10922</v>
      </c>
      <c r="B2487" s="167" t="s">
        <v>2418</v>
      </c>
      <c r="C2487" s="167" t="s">
        <v>10</v>
      </c>
      <c r="D2487" s="167" t="s">
        <v>12427</v>
      </c>
      <c r="E2487" s="168" t="s">
        <v>14914</v>
      </c>
    </row>
    <row r="2488" spans="1:5" x14ac:dyDescent="0.2">
      <c r="A2488" s="167">
        <v>10923</v>
      </c>
      <c r="B2488" s="167" t="s">
        <v>2419</v>
      </c>
      <c r="C2488" s="167" t="s">
        <v>10</v>
      </c>
      <c r="D2488" s="167" t="s">
        <v>12427</v>
      </c>
      <c r="E2488" s="168" t="s">
        <v>14915</v>
      </c>
    </row>
    <row r="2489" spans="1:5" x14ac:dyDescent="0.2">
      <c r="A2489" s="167">
        <v>10924</v>
      </c>
      <c r="B2489" s="167" t="s">
        <v>2420</v>
      </c>
      <c r="C2489" s="167" t="s">
        <v>10</v>
      </c>
      <c r="D2489" s="167" t="s">
        <v>12427</v>
      </c>
      <c r="E2489" s="168" t="s">
        <v>14916</v>
      </c>
    </row>
    <row r="2490" spans="1:5" x14ac:dyDescent="0.2">
      <c r="A2490" s="167">
        <v>37772</v>
      </c>
      <c r="B2490" s="167" t="s">
        <v>2421</v>
      </c>
      <c r="C2490" s="167" t="s">
        <v>10</v>
      </c>
      <c r="D2490" s="167" t="s">
        <v>12427</v>
      </c>
      <c r="E2490" s="168" t="s">
        <v>14917</v>
      </c>
    </row>
    <row r="2491" spans="1:5" x14ac:dyDescent="0.2">
      <c r="A2491" s="167">
        <v>37771</v>
      </c>
      <c r="B2491" s="167" t="s">
        <v>2422</v>
      </c>
      <c r="C2491" s="167" t="s">
        <v>10</v>
      </c>
      <c r="D2491" s="167" t="s">
        <v>12427</v>
      </c>
      <c r="E2491" s="168" t="s">
        <v>14918</v>
      </c>
    </row>
    <row r="2492" spans="1:5" x14ac:dyDescent="0.2">
      <c r="A2492" s="167">
        <v>12770</v>
      </c>
      <c r="B2492" s="167" t="s">
        <v>14919</v>
      </c>
      <c r="C2492" s="167" t="s">
        <v>10</v>
      </c>
      <c r="D2492" s="167" t="s">
        <v>12427</v>
      </c>
      <c r="E2492" s="168" t="s">
        <v>14920</v>
      </c>
    </row>
    <row r="2493" spans="1:5" x14ac:dyDescent="0.2">
      <c r="A2493" s="167">
        <v>12772</v>
      </c>
      <c r="B2493" s="167" t="s">
        <v>14921</v>
      </c>
      <c r="C2493" s="167" t="s">
        <v>10</v>
      </c>
      <c r="D2493" s="167" t="s">
        <v>12427</v>
      </c>
      <c r="E2493" s="168" t="s">
        <v>14922</v>
      </c>
    </row>
    <row r="2494" spans="1:5" x14ac:dyDescent="0.2">
      <c r="A2494" s="167">
        <v>12768</v>
      </c>
      <c r="B2494" s="167" t="s">
        <v>14923</v>
      </c>
      <c r="C2494" s="167" t="s">
        <v>10</v>
      </c>
      <c r="D2494" s="167" t="s">
        <v>12427</v>
      </c>
      <c r="E2494" s="168" t="s">
        <v>14924</v>
      </c>
    </row>
    <row r="2495" spans="1:5" x14ac:dyDescent="0.2">
      <c r="A2495" s="167">
        <v>12775</v>
      </c>
      <c r="B2495" s="167" t="s">
        <v>14925</v>
      </c>
      <c r="C2495" s="167" t="s">
        <v>10</v>
      </c>
      <c r="D2495" s="167" t="s">
        <v>12427</v>
      </c>
      <c r="E2495" s="168" t="s">
        <v>14926</v>
      </c>
    </row>
    <row r="2496" spans="1:5" x14ac:dyDescent="0.2">
      <c r="A2496" s="167">
        <v>12769</v>
      </c>
      <c r="B2496" s="167" t="s">
        <v>14927</v>
      </c>
      <c r="C2496" s="167" t="s">
        <v>10</v>
      </c>
      <c r="D2496" s="167" t="s">
        <v>12427</v>
      </c>
      <c r="E2496" s="168" t="s">
        <v>14928</v>
      </c>
    </row>
    <row r="2497" spans="1:5" x14ac:dyDescent="0.2">
      <c r="A2497" s="167">
        <v>12773</v>
      </c>
      <c r="B2497" s="167" t="s">
        <v>14929</v>
      </c>
      <c r="C2497" s="167" t="s">
        <v>10</v>
      </c>
      <c r="D2497" s="167" t="s">
        <v>12427</v>
      </c>
      <c r="E2497" s="168" t="s">
        <v>14930</v>
      </c>
    </row>
    <row r="2498" spans="1:5" x14ac:dyDescent="0.2">
      <c r="A2498" s="167">
        <v>12774</v>
      </c>
      <c r="B2498" s="167" t="s">
        <v>14931</v>
      </c>
      <c r="C2498" s="167" t="s">
        <v>10</v>
      </c>
      <c r="D2498" s="167" t="s">
        <v>12427</v>
      </c>
      <c r="E2498" s="168" t="s">
        <v>14932</v>
      </c>
    </row>
    <row r="2499" spans="1:5" x14ac:dyDescent="0.2">
      <c r="A2499" s="167">
        <v>12776</v>
      </c>
      <c r="B2499" s="167" t="s">
        <v>14933</v>
      </c>
      <c r="C2499" s="167" t="s">
        <v>10</v>
      </c>
      <c r="D2499" s="167" t="s">
        <v>12427</v>
      </c>
      <c r="E2499" s="168" t="s">
        <v>14934</v>
      </c>
    </row>
    <row r="2500" spans="1:5" x14ac:dyDescent="0.2">
      <c r="A2500" s="167">
        <v>12777</v>
      </c>
      <c r="B2500" s="167" t="s">
        <v>14935</v>
      </c>
      <c r="C2500" s="167" t="s">
        <v>10</v>
      </c>
      <c r="D2500" s="167" t="s">
        <v>12427</v>
      </c>
      <c r="E2500" s="168" t="s">
        <v>14936</v>
      </c>
    </row>
    <row r="2501" spans="1:5" x14ac:dyDescent="0.2">
      <c r="A2501" s="167">
        <v>3391</v>
      </c>
      <c r="B2501" s="167" t="s">
        <v>2432</v>
      </c>
      <c r="C2501" s="167" t="s">
        <v>10</v>
      </c>
      <c r="D2501" s="167" t="s">
        <v>12398</v>
      </c>
      <c r="E2501" s="168" t="s">
        <v>14937</v>
      </c>
    </row>
    <row r="2502" spans="1:5" x14ac:dyDescent="0.2">
      <c r="A2502" s="167">
        <v>3389</v>
      </c>
      <c r="B2502" s="167" t="s">
        <v>2433</v>
      </c>
      <c r="C2502" s="167" t="s">
        <v>10</v>
      </c>
      <c r="D2502" s="167" t="s">
        <v>12405</v>
      </c>
      <c r="E2502" s="168" t="s">
        <v>14938</v>
      </c>
    </row>
    <row r="2503" spans="1:5" x14ac:dyDescent="0.2">
      <c r="A2503" s="167">
        <v>3390</v>
      </c>
      <c r="B2503" s="167" t="s">
        <v>2434</v>
      </c>
      <c r="C2503" s="167" t="s">
        <v>10</v>
      </c>
      <c r="D2503" s="167" t="s">
        <v>12398</v>
      </c>
      <c r="E2503" s="168" t="s">
        <v>14939</v>
      </c>
    </row>
    <row r="2504" spans="1:5" x14ac:dyDescent="0.2">
      <c r="A2504" s="167">
        <v>12873</v>
      </c>
      <c r="B2504" s="167" t="s">
        <v>14940</v>
      </c>
      <c r="C2504" s="167" t="s">
        <v>185</v>
      </c>
      <c r="D2504" s="167" t="s">
        <v>12398</v>
      </c>
      <c r="E2504" s="168" t="s">
        <v>14941</v>
      </c>
    </row>
    <row r="2505" spans="1:5" x14ac:dyDescent="0.2">
      <c r="A2505" s="167">
        <v>41076</v>
      </c>
      <c r="B2505" s="167" t="s">
        <v>2436</v>
      </c>
      <c r="C2505" s="167" t="s">
        <v>187</v>
      </c>
      <c r="D2505" s="167" t="s">
        <v>12398</v>
      </c>
      <c r="E2505" s="168" t="s">
        <v>14942</v>
      </c>
    </row>
    <row r="2506" spans="1:5" x14ac:dyDescent="0.2">
      <c r="A2506" s="167">
        <v>140</v>
      </c>
      <c r="B2506" s="167" t="s">
        <v>2437</v>
      </c>
      <c r="C2506" s="167" t="s">
        <v>71</v>
      </c>
      <c r="D2506" s="167" t="s">
        <v>12398</v>
      </c>
      <c r="E2506" s="168" t="s">
        <v>13328</v>
      </c>
    </row>
    <row r="2507" spans="1:5" x14ac:dyDescent="0.2">
      <c r="A2507" s="167">
        <v>151</v>
      </c>
      <c r="B2507" s="167" t="s">
        <v>14943</v>
      </c>
      <c r="C2507" s="167" t="s">
        <v>73</v>
      </c>
      <c r="D2507" s="167" t="s">
        <v>12398</v>
      </c>
      <c r="E2507" s="168" t="s">
        <v>13449</v>
      </c>
    </row>
    <row r="2508" spans="1:5" x14ac:dyDescent="0.2">
      <c r="A2508" s="167">
        <v>7340</v>
      </c>
      <c r="B2508" s="167" t="s">
        <v>2439</v>
      </c>
      <c r="C2508" s="167" t="s">
        <v>73</v>
      </c>
      <c r="D2508" s="167" t="s">
        <v>12398</v>
      </c>
      <c r="E2508" s="168" t="s">
        <v>14944</v>
      </c>
    </row>
    <row r="2509" spans="1:5" x14ac:dyDescent="0.2">
      <c r="A2509" s="167">
        <v>2701</v>
      </c>
      <c r="B2509" s="167" t="s">
        <v>2440</v>
      </c>
      <c r="C2509" s="167" t="s">
        <v>185</v>
      </c>
      <c r="D2509" s="167" t="s">
        <v>12398</v>
      </c>
      <c r="E2509" s="168" t="s">
        <v>12947</v>
      </c>
    </row>
    <row r="2510" spans="1:5" x14ac:dyDescent="0.2">
      <c r="A2510" s="167">
        <v>40929</v>
      </c>
      <c r="B2510" s="167" t="s">
        <v>2441</v>
      </c>
      <c r="C2510" s="167" t="s">
        <v>187</v>
      </c>
      <c r="D2510" s="167" t="s">
        <v>12398</v>
      </c>
      <c r="E2510" s="168" t="s">
        <v>14945</v>
      </c>
    </row>
    <row r="2511" spans="1:5" x14ac:dyDescent="0.2">
      <c r="A2511" s="167">
        <v>38114</v>
      </c>
      <c r="B2511" s="167" t="s">
        <v>2442</v>
      </c>
      <c r="C2511" s="167" t="s">
        <v>10</v>
      </c>
      <c r="D2511" s="167" t="s">
        <v>12398</v>
      </c>
      <c r="E2511" s="168" t="s">
        <v>13729</v>
      </c>
    </row>
    <row r="2512" spans="1:5" x14ac:dyDescent="0.2">
      <c r="A2512" s="167">
        <v>38064</v>
      </c>
      <c r="B2512" s="167" t="s">
        <v>2443</v>
      </c>
      <c r="C2512" s="167" t="s">
        <v>10</v>
      </c>
      <c r="D2512" s="167" t="s">
        <v>12398</v>
      </c>
      <c r="E2512" s="168" t="s">
        <v>12863</v>
      </c>
    </row>
    <row r="2513" spans="1:5" x14ac:dyDescent="0.2">
      <c r="A2513" s="167">
        <v>38115</v>
      </c>
      <c r="B2513" s="167" t="s">
        <v>2444</v>
      </c>
      <c r="C2513" s="167" t="s">
        <v>10</v>
      </c>
      <c r="D2513" s="167" t="s">
        <v>12398</v>
      </c>
      <c r="E2513" s="168" t="s">
        <v>14946</v>
      </c>
    </row>
    <row r="2514" spans="1:5" x14ac:dyDescent="0.2">
      <c r="A2514" s="167">
        <v>38065</v>
      </c>
      <c r="B2514" s="167" t="s">
        <v>2445</v>
      </c>
      <c r="C2514" s="167" t="s">
        <v>10</v>
      </c>
      <c r="D2514" s="167" t="s">
        <v>12398</v>
      </c>
      <c r="E2514" s="168" t="s">
        <v>14947</v>
      </c>
    </row>
    <row r="2515" spans="1:5" x14ac:dyDescent="0.2">
      <c r="A2515" s="167">
        <v>38078</v>
      </c>
      <c r="B2515" s="167" t="s">
        <v>2446</v>
      </c>
      <c r="C2515" s="167" t="s">
        <v>10</v>
      </c>
      <c r="D2515" s="167" t="s">
        <v>12398</v>
      </c>
      <c r="E2515" s="168" t="s">
        <v>14948</v>
      </c>
    </row>
    <row r="2516" spans="1:5" x14ac:dyDescent="0.2">
      <c r="A2516" s="167">
        <v>38113</v>
      </c>
      <c r="B2516" s="167" t="s">
        <v>2447</v>
      </c>
      <c r="C2516" s="167" t="s">
        <v>10</v>
      </c>
      <c r="D2516" s="167" t="s">
        <v>12398</v>
      </c>
      <c r="E2516" s="168" t="s">
        <v>14949</v>
      </c>
    </row>
    <row r="2517" spans="1:5" x14ac:dyDescent="0.2">
      <c r="A2517" s="167">
        <v>38063</v>
      </c>
      <c r="B2517" s="167" t="s">
        <v>2448</v>
      </c>
      <c r="C2517" s="167" t="s">
        <v>10</v>
      </c>
      <c r="D2517" s="167" t="s">
        <v>12398</v>
      </c>
      <c r="E2517" s="168" t="s">
        <v>12524</v>
      </c>
    </row>
    <row r="2518" spans="1:5" x14ac:dyDescent="0.2">
      <c r="A2518" s="167">
        <v>38080</v>
      </c>
      <c r="B2518" s="167" t="s">
        <v>2449</v>
      </c>
      <c r="C2518" s="167" t="s">
        <v>10</v>
      </c>
      <c r="D2518" s="167" t="s">
        <v>12398</v>
      </c>
      <c r="E2518" s="168" t="s">
        <v>14950</v>
      </c>
    </row>
    <row r="2519" spans="1:5" x14ac:dyDescent="0.2">
      <c r="A2519" s="167">
        <v>38069</v>
      </c>
      <c r="B2519" s="167" t="s">
        <v>2450</v>
      </c>
      <c r="C2519" s="167" t="s">
        <v>10</v>
      </c>
      <c r="D2519" s="167" t="s">
        <v>12398</v>
      </c>
      <c r="E2519" s="168" t="s">
        <v>13254</v>
      </c>
    </row>
    <row r="2520" spans="1:5" x14ac:dyDescent="0.2">
      <c r="A2520" s="167">
        <v>38077</v>
      </c>
      <c r="B2520" s="167" t="s">
        <v>2451</v>
      </c>
      <c r="C2520" s="167" t="s">
        <v>10</v>
      </c>
      <c r="D2520" s="167" t="s">
        <v>12398</v>
      </c>
      <c r="E2520" s="168" t="s">
        <v>14793</v>
      </c>
    </row>
    <row r="2521" spans="1:5" x14ac:dyDescent="0.2">
      <c r="A2521" s="167">
        <v>38073</v>
      </c>
      <c r="B2521" s="167" t="s">
        <v>2452</v>
      </c>
      <c r="C2521" s="167" t="s">
        <v>10</v>
      </c>
      <c r="D2521" s="167" t="s">
        <v>12398</v>
      </c>
      <c r="E2521" s="168" t="s">
        <v>14951</v>
      </c>
    </row>
    <row r="2522" spans="1:5" x14ac:dyDescent="0.2">
      <c r="A2522" s="167">
        <v>38112</v>
      </c>
      <c r="B2522" s="167" t="s">
        <v>2453</v>
      </c>
      <c r="C2522" s="167" t="s">
        <v>10</v>
      </c>
      <c r="D2522" s="167" t="s">
        <v>12398</v>
      </c>
      <c r="E2522" s="168" t="s">
        <v>13693</v>
      </c>
    </row>
    <row r="2523" spans="1:5" x14ac:dyDescent="0.2">
      <c r="A2523" s="167">
        <v>38062</v>
      </c>
      <c r="B2523" s="167" t="s">
        <v>2454</v>
      </c>
      <c r="C2523" s="167" t="s">
        <v>10</v>
      </c>
      <c r="D2523" s="167" t="s">
        <v>12398</v>
      </c>
      <c r="E2523" s="168" t="s">
        <v>14952</v>
      </c>
    </row>
    <row r="2524" spans="1:5" x14ac:dyDescent="0.2">
      <c r="A2524" s="167">
        <v>12128</v>
      </c>
      <c r="B2524" s="167" t="s">
        <v>2455</v>
      </c>
      <c r="C2524" s="167" t="s">
        <v>10</v>
      </c>
      <c r="D2524" s="167" t="s">
        <v>12398</v>
      </c>
      <c r="E2524" s="168" t="s">
        <v>12538</v>
      </c>
    </row>
    <row r="2525" spans="1:5" x14ac:dyDescent="0.2">
      <c r="A2525" s="167">
        <v>12129</v>
      </c>
      <c r="B2525" s="167" t="s">
        <v>2456</v>
      </c>
      <c r="C2525" s="167" t="s">
        <v>10</v>
      </c>
      <c r="D2525" s="167" t="s">
        <v>12398</v>
      </c>
      <c r="E2525" s="168" t="s">
        <v>14512</v>
      </c>
    </row>
    <row r="2526" spans="1:5" x14ac:dyDescent="0.2">
      <c r="A2526" s="167">
        <v>38081</v>
      </c>
      <c r="B2526" s="167" t="s">
        <v>2457</v>
      </c>
      <c r="C2526" s="167" t="s">
        <v>10</v>
      </c>
      <c r="D2526" s="167" t="s">
        <v>12398</v>
      </c>
      <c r="E2526" s="168" t="s">
        <v>14953</v>
      </c>
    </row>
    <row r="2527" spans="1:5" x14ac:dyDescent="0.2">
      <c r="A2527" s="167">
        <v>38070</v>
      </c>
      <c r="B2527" s="167" t="s">
        <v>2458</v>
      </c>
      <c r="C2527" s="167" t="s">
        <v>10</v>
      </c>
      <c r="D2527" s="167" t="s">
        <v>12398</v>
      </c>
      <c r="E2527" s="168" t="s">
        <v>14014</v>
      </c>
    </row>
    <row r="2528" spans="1:5" x14ac:dyDescent="0.2">
      <c r="A2528" s="167">
        <v>38074</v>
      </c>
      <c r="B2528" s="167" t="s">
        <v>2459</v>
      </c>
      <c r="C2528" s="167" t="s">
        <v>10</v>
      </c>
      <c r="D2528" s="167" t="s">
        <v>12398</v>
      </c>
      <c r="E2528" s="168" t="s">
        <v>14160</v>
      </c>
    </row>
    <row r="2529" spans="1:5" x14ac:dyDescent="0.2">
      <c r="A2529" s="167">
        <v>38079</v>
      </c>
      <c r="B2529" s="167" t="s">
        <v>2460</v>
      </c>
      <c r="C2529" s="167" t="s">
        <v>10</v>
      </c>
      <c r="D2529" s="167" t="s">
        <v>12398</v>
      </c>
      <c r="E2529" s="168" t="s">
        <v>14954</v>
      </c>
    </row>
    <row r="2530" spans="1:5" x14ac:dyDescent="0.2">
      <c r="A2530" s="167">
        <v>38072</v>
      </c>
      <c r="B2530" s="167" t="s">
        <v>2461</v>
      </c>
      <c r="C2530" s="167" t="s">
        <v>10</v>
      </c>
      <c r="D2530" s="167" t="s">
        <v>12398</v>
      </c>
      <c r="E2530" s="168" t="s">
        <v>14955</v>
      </c>
    </row>
    <row r="2531" spans="1:5" x14ac:dyDescent="0.2">
      <c r="A2531" s="167">
        <v>38068</v>
      </c>
      <c r="B2531" s="167" t="s">
        <v>2462</v>
      </c>
      <c r="C2531" s="167" t="s">
        <v>10</v>
      </c>
      <c r="D2531" s="167" t="s">
        <v>12398</v>
      </c>
      <c r="E2531" s="168" t="s">
        <v>14956</v>
      </c>
    </row>
    <row r="2532" spans="1:5" x14ac:dyDescent="0.2">
      <c r="A2532" s="167">
        <v>38071</v>
      </c>
      <c r="B2532" s="167" t="s">
        <v>2463</v>
      </c>
      <c r="C2532" s="167" t="s">
        <v>10</v>
      </c>
      <c r="D2532" s="167" t="s">
        <v>12398</v>
      </c>
      <c r="E2532" s="168" t="s">
        <v>14957</v>
      </c>
    </row>
    <row r="2533" spans="1:5" x14ac:dyDescent="0.2">
      <c r="A2533" s="167">
        <v>38412</v>
      </c>
      <c r="B2533" s="167" t="s">
        <v>2464</v>
      </c>
      <c r="C2533" s="167" t="s">
        <v>10</v>
      </c>
      <c r="D2533" s="167" t="s">
        <v>12405</v>
      </c>
      <c r="E2533" s="168" t="s">
        <v>14958</v>
      </c>
    </row>
    <row r="2534" spans="1:5" x14ac:dyDescent="0.2">
      <c r="A2534" s="167">
        <v>3405</v>
      </c>
      <c r="B2534" s="167" t="s">
        <v>2465</v>
      </c>
      <c r="C2534" s="167" t="s">
        <v>10</v>
      </c>
      <c r="D2534" s="167" t="s">
        <v>12427</v>
      </c>
      <c r="E2534" s="168" t="s">
        <v>14959</v>
      </c>
    </row>
    <row r="2535" spans="1:5" x14ac:dyDescent="0.2">
      <c r="A2535" s="167">
        <v>3394</v>
      </c>
      <c r="B2535" s="167" t="s">
        <v>2466</v>
      </c>
      <c r="C2535" s="167" t="s">
        <v>10</v>
      </c>
      <c r="D2535" s="167" t="s">
        <v>12427</v>
      </c>
      <c r="E2535" s="168" t="s">
        <v>14960</v>
      </c>
    </row>
    <row r="2536" spans="1:5" x14ac:dyDescent="0.2">
      <c r="A2536" s="167">
        <v>3393</v>
      </c>
      <c r="B2536" s="167" t="s">
        <v>2467</v>
      </c>
      <c r="C2536" s="167" t="s">
        <v>10</v>
      </c>
      <c r="D2536" s="167" t="s">
        <v>12427</v>
      </c>
      <c r="E2536" s="168" t="s">
        <v>14961</v>
      </c>
    </row>
    <row r="2537" spans="1:5" x14ac:dyDescent="0.2">
      <c r="A2537" s="167">
        <v>3406</v>
      </c>
      <c r="B2537" s="167" t="s">
        <v>2468</v>
      </c>
      <c r="C2537" s="167" t="s">
        <v>10</v>
      </c>
      <c r="D2537" s="167" t="s">
        <v>12427</v>
      </c>
      <c r="E2537" s="168" t="s">
        <v>14962</v>
      </c>
    </row>
    <row r="2538" spans="1:5" x14ac:dyDescent="0.2">
      <c r="A2538" s="167">
        <v>3395</v>
      </c>
      <c r="B2538" s="167" t="s">
        <v>2469</v>
      </c>
      <c r="C2538" s="167" t="s">
        <v>10</v>
      </c>
      <c r="D2538" s="167" t="s">
        <v>12427</v>
      </c>
      <c r="E2538" s="168" t="s">
        <v>14963</v>
      </c>
    </row>
    <row r="2539" spans="1:5" x14ac:dyDescent="0.2">
      <c r="A2539" s="167">
        <v>3398</v>
      </c>
      <c r="B2539" s="167" t="s">
        <v>2470</v>
      </c>
      <c r="C2539" s="167" t="s">
        <v>10</v>
      </c>
      <c r="D2539" s="167" t="s">
        <v>12427</v>
      </c>
      <c r="E2539" s="168" t="s">
        <v>14964</v>
      </c>
    </row>
    <row r="2540" spans="1:5" x14ac:dyDescent="0.2">
      <c r="A2540" s="167">
        <v>34379</v>
      </c>
      <c r="B2540" s="167" t="s">
        <v>14965</v>
      </c>
      <c r="C2540" s="167" t="s">
        <v>10</v>
      </c>
      <c r="D2540" s="167" t="s">
        <v>12398</v>
      </c>
      <c r="E2540" s="168" t="s">
        <v>14966</v>
      </c>
    </row>
    <row r="2541" spans="1:5" x14ac:dyDescent="0.2">
      <c r="A2541" s="167">
        <v>34378</v>
      </c>
      <c r="B2541" s="167" t="s">
        <v>14967</v>
      </c>
      <c r="C2541" s="167" t="s">
        <v>10</v>
      </c>
      <c r="D2541" s="167" t="s">
        <v>12398</v>
      </c>
      <c r="E2541" s="168" t="s">
        <v>14968</v>
      </c>
    </row>
    <row r="2542" spans="1:5" x14ac:dyDescent="0.2">
      <c r="A2542" s="167">
        <v>34377</v>
      </c>
      <c r="B2542" s="167" t="s">
        <v>14969</v>
      </c>
      <c r="C2542" s="167" t="s">
        <v>10</v>
      </c>
      <c r="D2542" s="167" t="s">
        <v>12398</v>
      </c>
      <c r="E2542" s="168" t="s">
        <v>14970</v>
      </c>
    </row>
    <row r="2543" spans="1:5" x14ac:dyDescent="0.2">
      <c r="A2543" s="167">
        <v>581</v>
      </c>
      <c r="B2543" s="167" t="s">
        <v>14971</v>
      </c>
      <c r="C2543" s="167" t="s">
        <v>15</v>
      </c>
      <c r="D2543" s="167" t="s">
        <v>12398</v>
      </c>
      <c r="E2543" s="168" t="s">
        <v>14972</v>
      </c>
    </row>
    <row r="2544" spans="1:5" x14ac:dyDescent="0.2">
      <c r="A2544" s="167">
        <v>40662</v>
      </c>
      <c r="B2544" s="167" t="s">
        <v>2471</v>
      </c>
      <c r="C2544" s="167" t="s">
        <v>10</v>
      </c>
      <c r="D2544" s="167" t="s">
        <v>12427</v>
      </c>
      <c r="E2544" s="168" t="s">
        <v>14973</v>
      </c>
    </row>
    <row r="2545" spans="1:5" x14ac:dyDescent="0.2">
      <c r="A2545" s="167">
        <v>3437</v>
      </c>
      <c r="B2545" s="167" t="s">
        <v>2472</v>
      </c>
      <c r="C2545" s="167" t="s">
        <v>15</v>
      </c>
      <c r="D2545" s="167" t="s">
        <v>12427</v>
      </c>
      <c r="E2545" s="168" t="s">
        <v>14974</v>
      </c>
    </row>
    <row r="2546" spans="1:5" x14ac:dyDescent="0.2">
      <c r="A2546" s="167">
        <v>11190</v>
      </c>
      <c r="B2546" s="167" t="s">
        <v>2473</v>
      </c>
      <c r="C2546" s="167" t="s">
        <v>10</v>
      </c>
      <c r="D2546" s="167" t="s">
        <v>12427</v>
      </c>
      <c r="E2546" s="168" t="s">
        <v>14975</v>
      </c>
    </row>
    <row r="2547" spans="1:5" x14ac:dyDescent="0.2">
      <c r="A2547" s="167">
        <v>3428</v>
      </c>
      <c r="B2547" s="167" t="s">
        <v>2475</v>
      </c>
      <c r="C2547" s="167" t="s">
        <v>15</v>
      </c>
      <c r="D2547" s="167" t="s">
        <v>12427</v>
      </c>
      <c r="E2547" s="168" t="s">
        <v>14976</v>
      </c>
    </row>
    <row r="2548" spans="1:5" x14ac:dyDescent="0.2">
      <c r="A2548" s="167">
        <v>3429</v>
      </c>
      <c r="B2548" s="167" t="s">
        <v>2476</v>
      </c>
      <c r="C2548" s="167" t="s">
        <v>15</v>
      </c>
      <c r="D2548" s="167" t="s">
        <v>12427</v>
      </c>
      <c r="E2548" s="168" t="s">
        <v>14977</v>
      </c>
    </row>
    <row r="2549" spans="1:5" x14ac:dyDescent="0.2">
      <c r="A2549" s="167">
        <v>34371</v>
      </c>
      <c r="B2549" s="167" t="s">
        <v>14978</v>
      </c>
      <c r="C2549" s="167" t="s">
        <v>10</v>
      </c>
      <c r="D2549" s="167" t="s">
        <v>12398</v>
      </c>
      <c r="E2549" s="168" t="s">
        <v>14979</v>
      </c>
    </row>
    <row r="2550" spans="1:5" x14ac:dyDescent="0.2">
      <c r="A2550" s="167">
        <v>34370</v>
      </c>
      <c r="B2550" s="167" t="s">
        <v>14980</v>
      </c>
      <c r="C2550" s="167" t="s">
        <v>10</v>
      </c>
      <c r="D2550" s="167" t="s">
        <v>12398</v>
      </c>
      <c r="E2550" s="168" t="s">
        <v>14981</v>
      </c>
    </row>
    <row r="2551" spans="1:5" x14ac:dyDescent="0.2">
      <c r="A2551" s="167">
        <v>34372</v>
      </c>
      <c r="B2551" s="167" t="s">
        <v>14982</v>
      </c>
      <c r="C2551" s="167" t="s">
        <v>10</v>
      </c>
      <c r="D2551" s="167" t="s">
        <v>12398</v>
      </c>
      <c r="E2551" s="168" t="s">
        <v>14983</v>
      </c>
    </row>
    <row r="2552" spans="1:5" x14ac:dyDescent="0.2">
      <c r="A2552" s="167">
        <v>34373</v>
      </c>
      <c r="B2552" s="167" t="s">
        <v>14984</v>
      </c>
      <c r="C2552" s="167" t="s">
        <v>10</v>
      </c>
      <c r="D2552" s="167" t="s">
        <v>12398</v>
      </c>
      <c r="E2552" s="168" t="s">
        <v>14985</v>
      </c>
    </row>
    <row r="2553" spans="1:5" x14ac:dyDescent="0.2">
      <c r="A2553" s="167">
        <v>36896</v>
      </c>
      <c r="B2553" s="167" t="s">
        <v>14986</v>
      </c>
      <c r="C2553" s="167" t="s">
        <v>10</v>
      </c>
      <c r="D2553" s="167" t="s">
        <v>12405</v>
      </c>
      <c r="E2553" s="168" t="s">
        <v>14987</v>
      </c>
    </row>
    <row r="2554" spans="1:5" x14ac:dyDescent="0.2">
      <c r="A2554" s="167">
        <v>34367</v>
      </c>
      <c r="B2554" s="167" t="s">
        <v>14988</v>
      </c>
      <c r="C2554" s="167" t="s">
        <v>10</v>
      </c>
      <c r="D2554" s="167" t="s">
        <v>12398</v>
      </c>
      <c r="E2554" s="168" t="s">
        <v>14989</v>
      </c>
    </row>
    <row r="2555" spans="1:5" x14ac:dyDescent="0.2">
      <c r="A2555" s="167">
        <v>36897</v>
      </c>
      <c r="B2555" s="167" t="s">
        <v>14990</v>
      </c>
      <c r="C2555" s="167" t="s">
        <v>10</v>
      </c>
      <c r="D2555" s="167" t="s">
        <v>12398</v>
      </c>
      <c r="E2555" s="168" t="s">
        <v>14991</v>
      </c>
    </row>
    <row r="2556" spans="1:5" x14ac:dyDescent="0.2">
      <c r="A2556" s="167">
        <v>36884</v>
      </c>
      <c r="B2556" s="167" t="s">
        <v>14990</v>
      </c>
      <c r="C2556" s="167" t="s">
        <v>15</v>
      </c>
      <c r="D2556" s="167" t="s">
        <v>12398</v>
      </c>
      <c r="E2556" s="168" t="s">
        <v>14992</v>
      </c>
    </row>
    <row r="2557" spans="1:5" x14ac:dyDescent="0.2">
      <c r="A2557" s="167">
        <v>597</v>
      </c>
      <c r="B2557" s="167" t="s">
        <v>14993</v>
      </c>
      <c r="C2557" s="167" t="s">
        <v>15</v>
      </c>
      <c r="D2557" s="167" t="s">
        <v>12398</v>
      </c>
      <c r="E2557" s="168" t="s">
        <v>14994</v>
      </c>
    </row>
    <row r="2558" spans="1:5" x14ac:dyDescent="0.2">
      <c r="A2558" s="167">
        <v>34369</v>
      </c>
      <c r="B2558" s="167" t="s">
        <v>14995</v>
      </c>
      <c r="C2558" s="167" t="s">
        <v>10</v>
      </c>
      <c r="D2558" s="167" t="s">
        <v>12398</v>
      </c>
      <c r="E2558" s="168" t="s">
        <v>14996</v>
      </c>
    </row>
    <row r="2559" spans="1:5" x14ac:dyDescent="0.2">
      <c r="A2559" s="167">
        <v>34362</v>
      </c>
      <c r="B2559" s="167" t="s">
        <v>14997</v>
      </c>
      <c r="C2559" s="167" t="s">
        <v>10</v>
      </c>
      <c r="D2559" s="167" t="s">
        <v>12398</v>
      </c>
      <c r="E2559" s="168" t="s">
        <v>14998</v>
      </c>
    </row>
    <row r="2560" spans="1:5" x14ac:dyDescent="0.2">
      <c r="A2560" s="167">
        <v>34363</v>
      </c>
      <c r="B2560" s="167" t="s">
        <v>14999</v>
      </c>
      <c r="C2560" s="167" t="s">
        <v>10</v>
      </c>
      <c r="D2560" s="167" t="s">
        <v>12398</v>
      </c>
      <c r="E2560" s="168" t="s">
        <v>15000</v>
      </c>
    </row>
    <row r="2561" spans="1:5" x14ac:dyDescent="0.2">
      <c r="A2561" s="167">
        <v>34364</v>
      </c>
      <c r="B2561" s="167" t="s">
        <v>15001</v>
      </c>
      <c r="C2561" s="167" t="s">
        <v>10</v>
      </c>
      <c r="D2561" s="167" t="s">
        <v>12398</v>
      </c>
      <c r="E2561" s="168" t="s">
        <v>15002</v>
      </c>
    </row>
    <row r="2562" spans="1:5" x14ac:dyDescent="0.2">
      <c r="A2562" s="167">
        <v>34365</v>
      </c>
      <c r="B2562" s="167" t="s">
        <v>15003</v>
      </c>
      <c r="C2562" s="167" t="s">
        <v>10</v>
      </c>
      <c r="D2562" s="167" t="s">
        <v>12398</v>
      </c>
      <c r="E2562" s="168" t="s">
        <v>15004</v>
      </c>
    </row>
    <row r="2563" spans="1:5" x14ac:dyDescent="0.2">
      <c r="A2563" s="167">
        <v>40659</v>
      </c>
      <c r="B2563" s="167" t="s">
        <v>2482</v>
      </c>
      <c r="C2563" s="167" t="s">
        <v>15</v>
      </c>
      <c r="D2563" s="167" t="s">
        <v>12427</v>
      </c>
      <c r="E2563" s="168" t="s">
        <v>15005</v>
      </c>
    </row>
    <row r="2564" spans="1:5" x14ac:dyDescent="0.2">
      <c r="A2564" s="167">
        <v>40660</v>
      </c>
      <c r="B2564" s="167" t="s">
        <v>2483</v>
      </c>
      <c r="C2564" s="167" t="s">
        <v>15</v>
      </c>
      <c r="D2564" s="167" t="s">
        <v>12427</v>
      </c>
      <c r="E2564" s="168" t="s">
        <v>15006</v>
      </c>
    </row>
    <row r="2565" spans="1:5" x14ac:dyDescent="0.2">
      <c r="A2565" s="167">
        <v>40661</v>
      </c>
      <c r="B2565" s="167" t="s">
        <v>2484</v>
      </c>
      <c r="C2565" s="167" t="s">
        <v>15</v>
      </c>
      <c r="D2565" s="167" t="s">
        <v>12427</v>
      </c>
      <c r="E2565" s="168" t="s">
        <v>15007</v>
      </c>
    </row>
    <row r="2566" spans="1:5" x14ac:dyDescent="0.2">
      <c r="A2566" s="167">
        <v>3421</v>
      </c>
      <c r="B2566" s="167" t="s">
        <v>2485</v>
      </c>
      <c r="C2566" s="167" t="s">
        <v>15</v>
      </c>
      <c r="D2566" s="167" t="s">
        <v>12427</v>
      </c>
      <c r="E2566" s="168" t="s">
        <v>15008</v>
      </c>
    </row>
    <row r="2567" spans="1:5" x14ac:dyDescent="0.2">
      <c r="A2567" s="167">
        <v>599</v>
      </c>
      <c r="B2567" s="167" t="s">
        <v>15009</v>
      </c>
      <c r="C2567" s="167" t="s">
        <v>15</v>
      </c>
      <c r="D2567" s="167" t="s">
        <v>12398</v>
      </c>
      <c r="E2567" s="168" t="s">
        <v>15010</v>
      </c>
    </row>
    <row r="2568" spans="1:5" x14ac:dyDescent="0.2">
      <c r="A2568" s="167">
        <v>34380</v>
      </c>
      <c r="B2568" s="167" t="s">
        <v>15011</v>
      </c>
      <c r="C2568" s="167" t="s">
        <v>10</v>
      </c>
      <c r="D2568" s="167" t="s">
        <v>12398</v>
      </c>
      <c r="E2568" s="168" t="s">
        <v>15012</v>
      </c>
    </row>
    <row r="2569" spans="1:5" x14ac:dyDescent="0.2">
      <c r="A2569" s="167">
        <v>34381</v>
      </c>
      <c r="B2569" s="167" t="s">
        <v>15013</v>
      </c>
      <c r="C2569" s="167" t="s">
        <v>10</v>
      </c>
      <c r="D2569" s="167" t="s">
        <v>12398</v>
      </c>
      <c r="E2569" s="168" t="s">
        <v>15014</v>
      </c>
    </row>
    <row r="2570" spans="1:5" x14ac:dyDescent="0.2">
      <c r="A2570" s="167">
        <v>601</v>
      </c>
      <c r="B2570" s="167" t="s">
        <v>15013</v>
      </c>
      <c r="C2570" s="167" t="s">
        <v>15</v>
      </c>
      <c r="D2570" s="167" t="s">
        <v>12398</v>
      </c>
      <c r="E2570" s="168" t="s">
        <v>15015</v>
      </c>
    </row>
    <row r="2571" spans="1:5" x14ac:dyDescent="0.2">
      <c r="A2571" s="167">
        <v>3423</v>
      </c>
      <c r="B2571" s="167" t="s">
        <v>2488</v>
      </c>
      <c r="C2571" s="167" t="s">
        <v>15</v>
      </c>
      <c r="D2571" s="167" t="s">
        <v>12427</v>
      </c>
      <c r="E2571" s="168" t="s">
        <v>15016</v>
      </c>
    </row>
    <row r="2572" spans="1:5" x14ac:dyDescent="0.2">
      <c r="A2572" s="167">
        <v>34797</v>
      </c>
      <c r="B2572" s="167" t="s">
        <v>2490</v>
      </c>
      <c r="C2572" s="167" t="s">
        <v>10</v>
      </c>
      <c r="D2572" s="167" t="s">
        <v>12427</v>
      </c>
      <c r="E2572" s="168" t="s">
        <v>15017</v>
      </c>
    </row>
    <row r="2573" spans="1:5" x14ac:dyDescent="0.2">
      <c r="A2573" s="167">
        <v>25964</v>
      </c>
      <c r="B2573" s="167" t="s">
        <v>15018</v>
      </c>
      <c r="C2573" s="167" t="s">
        <v>185</v>
      </c>
      <c r="D2573" s="167" t="s">
        <v>12398</v>
      </c>
      <c r="E2573" s="168" t="s">
        <v>15019</v>
      </c>
    </row>
    <row r="2574" spans="1:5" x14ac:dyDescent="0.2">
      <c r="A2574" s="167">
        <v>41077</v>
      </c>
      <c r="B2574" s="167" t="s">
        <v>2494</v>
      </c>
      <c r="C2574" s="167" t="s">
        <v>187</v>
      </c>
      <c r="D2574" s="167" t="s">
        <v>12398</v>
      </c>
      <c r="E2574" s="168" t="s">
        <v>15020</v>
      </c>
    </row>
    <row r="2575" spans="1:5" x14ac:dyDescent="0.2">
      <c r="A2575" s="167">
        <v>20159</v>
      </c>
      <c r="B2575" s="167" t="s">
        <v>15021</v>
      </c>
      <c r="C2575" s="167" t="s">
        <v>10</v>
      </c>
      <c r="D2575" s="167" t="s">
        <v>12398</v>
      </c>
      <c r="E2575" s="168" t="s">
        <v>15022</v>
      </c>
    </row>
    <row r="2576" spans="1:5" x14ac:dyDescent="0.2">
      <c r="A2576" s="167">
        <v>37963</v>
      </c>
      <c r="B2576" s="167" t="s">
        <v>2496</v>
      </c>
      <c r="C2576" s="167" t="s">
        <v>10</v>
      </c>
      <c r="D2576" s="167" t="s">
        <v>12398</v>
      </c>
      <c r="E2576" s="168" t="s">
        <v>15023</v>
      </c>
    </row>
    <row r="2577" spans="1:5" x14ac:dyDescent="0.2">
      <c r="A2577" s="167">
        <v>37964</v>
      </c>
      <c r="B2577" s="167" t="s">
        <v>2497</v>
      </c>
      <c r="C2577" s="167" t="s">
        <v>10</v>
      </c>
      <c r="D2577" s="167" t="s">
        <v>12398</v>
      </c>
      <c r="E2577" s="168" t="s">
        <v>14011</v>
      </c>
    </row>
    <row r="2578" spans="1:5" x14ac:dyDescent="0.2">
      <c r="A2578" s="167">
        <v>37965</v>
      </c>
      <c r="B2578" s="167" t="s">
        <v>2498</v>
      </c>
      <c r="C2578" s="167" t="s">
        <v>10</v>
      </c>
      <c r="D2578" s="167" t="s">
        <v>12398</v>
      </c>
      <c r="E2578" s="168" t="s">
        <v>15024</v>
      </c>
    </row>
    <row r="2579" spans="1:5" x14ac:dyDescent="0.2">
      <c r="A2579" s="167">
        <v>37966</v>
      </c>
      <c r="B2579" s="167" t="s">
        <v>2499</v>
      </c>
      <c r="C2579" s="167" t="s">
        <v>10</v>
      </c>
      <c r="D2579" s="167" t="s">
        <v>12398</v>
      </c>
      <c r="E2579" s="168" t="s">
        <v>15025</v>
      </c>
    </row>
    <row r="2580" spans="1:5" x14ac:dyDescent="0.2">
      <c r="A2580" s="167">
        <v>37967</v>
      </c>
      <c r="B2580" s="167" t="s">
        <v>2500</v>
      </c>
      <c r="C2580" s="167" t="s">
        <v>10</v>
      </c>
      <c r="D2580" s="167" t="s">
        <v>12398</v>
      </c>
      <c r="E2580" s="168" t="s">
        <v>13233</v>
      </c>
    </row>
    <row r="2581" spans="1:5" x14ac:dyDescent="0.2">
      <c r="A2581" s="167">
        <v>37968</v>
      </c>
      <c r="B2581" s="167" t="s">
        <v>2501</v>
      </c>
      <c r="C2581" s="167" t="s">
        <v>10</v>
      </c>
      <c r="D2581" s="167" t="s">
        <v>12398</v>
      </c>
      <c r="E2581" s="168" t="s">
        <v>15026</v>
      </c>
    </row>
    <row r="2582" spans="1:5" x14ac:dyDescent="0.2">
      <c r="A2582" s="167">
        <v>37969</v>
      </c>
      <c r="B2582" s="167" t="s">
        <v>2502</v>
      </c>
      <c r="C2582" s="167" t="s">
        <v>10</v>
      </c>
      <c r="D2582" s="167" t="s">
        <v>12398</v>
      </c>
      <c r="E2582" s="168" t="s">
        <v>15027</v>
      </c>
    </row>
    <row r="2583" spans="1:5" x14ac:dyDescent="0.2">
      <c r="A2583" s="167">
        <v>37970</v>
      </c>
      <c r="B2583" s="167" t="s">
        <v>2503</v>
      </c>
      <c r="C2583" s="167" t="s">
        <v>10</v>
      </c>
      <c r="D2583" s="167" t="s">
        <v>12398</v>
      </c>
      <c r="E2583" s="168" t="s">
        <v>15028</v>
      </c>
    </row>
    <row r="2584" spans="1:5" x14ac:dyDescent="0.2">
      <c r="A2584" s="167">
        <v>21118</v>
      </c>
      <c r="B2584" s="167" t="s">
        <v>2504</v>
      </c>
      <c r="C2584" s="167" t="s">
        <v>10</v>
      </c>
      <c r="D2584" s="167" t="s">
        <v>12405</v>
      </c>
      <c r="E2584" s="168" t="s">
        <v>13231</v>
      </c>
    </row>
    <row r="2585" spans="1:5" x14ac:dyDescent="0.2">
      <c r="A2585" s="167">
        <v>37956</v>
      </c>
      <c r="B2585" s="167" t="s">
        <v>2505</v>
      </c>
      <c r="C2585" s="167" t="s">
        <v>10</v>
      </c>
      <c r="D2585" s="167" t="s">
        <v>12398</v>
      </c>
      <c r="E2585" s="168" t="s">
        <v>14460</v>
      </c>
    </row>
    <row r="2586" spans="1:5" x14ac:dyDescent="0.2">
      <c r="A2586" s="167">
        <v>37957</v>
      </c>
      <c r="B2586" s="167" t="s">
        <v>2506</v>
      </c>
      <c r="C2586" s="167" t="s">
        <v>10</v>
      </c>
      <c r="D2586" s="167" t="s">
        <v>12398</v>
      </c>
      <c r="E2586" s="168" t="s">
        <v>15029</v>
      </c>
    </row>
    <row r="2587" spans="1:5" x14ac:dyDescent="0.2">
      <c r="A2587" s="167">
        <v>37958</v>
      </c>
      <c r="B2587" s="167" t="s">
        <v>2507</v>
      </c>
      <c r="C2587" s="167" t="s">
        <v>10</v>
      </c>
      <c r="D2587" s="167" t="s">
        <v>12398</v>
      </c>
      <c r="E2587" s="168" t="s">
        <v>15025</v>
      </c>
    </row>
    <row r="2588" spans="1:5" x14ac:dyDescent="0.2">
      <c r="A2588" s="167">
        <v>37959</v>
      </c>
      <c r="B2588" s="167" t="s">
        <v>2508</v>
      </c>
      <c r="C2588" s="167" t="s">
        <v>10</v>
      </c>
      <c r="D2588" s="167" t="s">
        <v>12398</v>
      </c>
      <c r="E2588" s="168" t="s">
        <v>13233</v>
      </c>
    </row>
    <row r="2589" spans="1:5" x14ac:dyDescent="0.2">
      <c r="A2589" s="167">
        <v>37960</v>
      </c>
      <c r="B2589" s="167" t="s">
        <v>2509</v>
      </c>
      <c r="C2589" s="167" t="s">
        <v>10</v>
      </c>
      <c r="D2589" s="167" t="s">
        <v>12398</v>
      </c>
      <c r="E2589" s="168" t="s">
        <v>15030</v>
      </c>
    </row>
    <row r="2590" spans="1:5" x14ac:dyDescent="0.2">
      <c r="A2590" s="167">
        <v>37961</v>
      </c>
      <c r="B2590" s="167" t="s">
        <v>2510</v>
      </c>
      <c r="C2590" s="167" t="s">
        <v>10</v>
      </c>
      <c r="D2590" s="167" t="s">
        <v>12398</v>
      </c>
      <c r="E2590" s="168" t="s">
        <v>15031</v>
      </c>
    </row>
    <row r="2591" spans="1:5" x14ac:dyDescent="0.2">
      <c r="A2591" s="167">
        <v>37962</v>
      </c>
      <c r="B2591" s="167" t="s">
        <v>2511</v>
      </c>
      <c r="C2591" s="167" t="s">
        <v>10</v>
      </c>
      <c r="D2591" s="167" t="s">
        <v>12398</v>
      </c>
      <c r="E2591" s="168" t="s">
        <v>15032</v>
      </c>
    </row>
    <row r="2592" spans="1:5" x14ac:dyDescent="0.2">
      <c r="A2592" s="167">
        <v>3533</v>
      </c>
      <c r="B2592" s="167" t="s">
        <v>2512</v>
      </c>
      <c r="C2592" s="167" t="s">
        <v>10</v>
      </c>
      <c r="D2592" s="167" t="s">
        <v>12398</v>
      </c>
      <c r="E2592" s="168" t="s">
        <v>13411</v>
      </c>
    </row>
    <row r="2593" spans="1:5" x14ac:dyDescent="0.2">
      <c r="A2593" s="167">
        <v>3538</v>
      </c>
      <c r="B2593" s="167" t="s">
        <v>2513</v>
      </c>
      <c r="C2593" s="167" t="s">
        <v>10</v>
      </c>
      <c r="D2593" s="167" t="s">
        <v>12398</v>
      </c>
      <c r="E2593" s="168" t="s">
        <v>13095</v>
      </c>
    </row>
    <row r="2594" spans="1:5" x14ac:dyDescent="0.2">
      <c r="A2594" s="167">
        <v>3497</v>
      </c>
      <c r="B2594" s="167" t="s">
        <v>2514</v>
      </c>
      <c r="C2594" s="167" t="s">
        <v>10</v>
      </c>
      <c r="D2594" s="167" t="s">
        <v>12398</v>
      </c>
      <c r="E2594" s="168" t="s">
        <v>13260</v>
      </c>
    </row>
    <row r="2595" spans="1:5" x14ac:dyDescent="0.2">
      <c r="A2595" s="167">
        <v>3498</v>
      </c>
      <c r="B2595" s="167" t="s">
        <v>2515</v>
      </c>
      <c r="C2595" s="167" t="s">
        <v>10</v>
      </c>
      <c r="D2595" s="167" t="s">
        <v>12398</v>
      </c>
      <c r="E2595" s="168" t="s">
        <v>15033</v>
      </c>
    </row>
    <row r="2596" spans="1:5" x14ac:dyDescent="0.2">
      <c r="A2596" s="167">
        <v>3496</v>
      </c>
      <c r="B2596" s="167" t="s">
        <v>2516</v>
      </c>
      <c r="C2596" s="167" t="s">
        <v>10</v>
      </c>
      <c r="D2596" s="167" t="s">
        <v>12398</v>
      </c>
      <c r="E2596" s="168" t="s">
        <v>12508</v>
      </c>
    </row>
    <row r="2597" spans="1:5" x14ac:dyDescent="0.2">
      <c r="A2597" s="167">
        <v>38429</v>
      </c>
      <c r="B2597" s="167" t="s">
        <v>2517</v>
      </c>
      <c r="C2597" s="167" t="s">
        <v>10</v>
      </c>
      <c r="D2597" s="167" t="s">
        <v>12398</v>
      </c>
      <c r="E2597" s="168" t="s">
        <v>15034</v>
      </c>
    </row>
    <row r="2598" spans="1:5" x14ac:dyDescent="0.2">
      <c r="A2598" s="167">
        <v>38431</v>
      </c>
      <c r="B2598" s="167" t="s">
        <v>2518</v>
      </c>
      <c r="C2598" s="167" t="s">
        <v>10</v>
      </c>
      <c r="D2598" s="167" t="s">
        <v>12398</v>
      </c>
      <c r="E2598" s="168" t="s">
        <v>15035</v>
      </c>
    </row>
    <row r="2599" spans="1:5" x14ac:dyDescent="0.2">
      <c r="A2599" s="167">
        <v>38430</v>
      </c>
      <c r="B2599" s="167" t="s">
        <v>2519</v>
      </c>
      <c r="C2599" s="167" t="s">
        <v>10</v>
      </c>
      <c r="D2599" s="167" t="s">
        <v>12398</v>
      </c>
      <c r="E2599" s="168" t="s">
        <v>15036</v>
      </c>
    </row>
    <row r="2600" spans="1:5" x14ac:dyDescent="0.2">
      <c r="A2600" s="167">
        <v>36348</v>
      </c>
      <c r="B2600" s="167" t="s">
        <v>2520</v>
      </c>
      <c r="C2600" s="167" t="s">
        <v>10</v>
      </c>
      <c r="D2600" s="167" t="s">
        <v>12398</v>
      </c>
      <c r="E2600" s="168" t="s">
        <v>14909</v>
      </c>
    </row>
    <row r="2601" spans="1:5" x14ac:dyDescent="0.2">
      <c r="A2601" s="167">
        <v>36349</v>
      </c>
      <c r="B2601" s="167" t="s">
        <v>2521</v>
      </c>
      <c r="C2601" s="167" t="s">
        <v>10</v>
      </c>
      <c r="D2601" s="167" t="s">
        <v>12398</v>
      </c>
      <c r="E2601" s="168" t="s">
        <v>12684</v>
      </c>
    </row>
    <row r="2602" spans="1:5" x14ac:dyDescent="0.2">
      <c r="A2602" s="167">
        <v>38433</v>
      </c>
      <c r="B2602" s="167" t="s">
        <v>2522</v>
      </c>
      <c r="C2602" s="167" t="s">
        <v>10</v>
      </c>
      <c r="D2602" s="167" t="s">
        <v>12398</v>
      </c>
      <c r="E2602" s="168" t="s">
        <v>15037</v>
      </c>
    </row>
    <row r="2603" spans="1:5" x14ac:dyDescent="0.2">
      <c r="A2603" s="167">
        <v>38440</v>
      </c>
      <c r="B2603" s="167" t="s">
        <v>2523</v>
      </c>
      <c r="C2603" s="167" t="s">
        <v>10</v>
      </c>
      <c r="D2603" s="167" t="s">
        <v>12398</v>
      </c>
      <c r="E2603" s="168" t="s">
        <v>15038</v>
      </c>
    </row>
    <row r="2604" spans="1:5" x14ac:dyDescent="0.2">
      <c r="A2604" s="167">
        <v>36359</v>
      </c>
      <c r="B2604" s="167" t="s">
        <v>2524</v>
      </c>
      <c r="C2604" s="167" t="s">
        <v>10</v>
      </c>
      <c r="D2604" s="167" t="s">
        <v>12398</v>
      </c>
      <c r="E2604" s="168" t="s">
        <v>13377</v>
      </c>
    </row>
    <row r="2605" spans="1:5" x14ac:dyDescent="0.2">
      <c r="A2605" s="167">
        <v>36360</v>
      </c>
      <c r="B2605" s="167" t="s">
        <v>2525</v>
      </c>
      <c r="C2605" s="167" t="s">
        <v>10</v>
      </c>
      <c r="D2605" s="167" t="s">
        <v>12398</v>
      </c>
      <c r="E2605" s="168" t="s">
        <v>13615</v>
      </c>
    </row>
    <row r="2606" spans="1:5" x14ac:dyDescent="0.2">
      <c r="A2606" s="167">
        <v>38434</v>
      </c>
      <c r="B2606" s="167" t="s">
        <v>2526</v>
      </c>
      <c r="C2606" s="167" t="s">
        <v>10</v>
      </c>
      <c r="D2606" s="167" t="s">
        <v>12398</v>
      </c>
      <c r="E2606" s="168" t="s">
        <v>14610</v>
      </c>
    </row>
    <row r="2607" spans="1:5" x14ac:dyDescent="0.2">
      <c r="A2607" s="167">
        <v>38435</v>
      </c>
      <c r="B2607" s="167" t="s">
        <v>2527</v>
      </c>
      <c r="C2607" s="167" t="s">
        <v>10</v>
      </c>
      <c r="D2607" s="167" t="s">
        <v>12398</v>
      </c>
      <c r="E2607" s="168" t="s">
        <v>15039</v>
      </c>
    </row>
    <row r="2608" spans="1:5" x14ac:dyDescent="0.2">
      <c r="A2608" s="167">
        <v>38436</v>
      </c>
      <c r="B2608" s="167" t="s">
        <v>2528</v>
      </c>
      <c r="C2608" s="167" t="s">
        <v>10</v>
      </c>
      <c r="D2608" s="167" t="s">
        <v>12398</v>
      </c>
      <c r="E2608" s="168" t="s">
        <v>12694</v>
      </c>
    </row>
    <row r="2609" spans="1:5" x14ac:dyDescent="0.2">
      <c r="A2609" s="167">
        <v>38437</v>
      </c>
      <c r="B2609" s="167" t="s">
        <v>2529</v>
      </c>
      <c r="C2609" s="167" t="s">
        <v>10</v>
      </c>
      <c r="D2609" s="167" t="s">
        <v>12398</v>
      </c>
      <c r="E2609" s="168" t="s">
        <v>15040</v>
      </c>
    </row>
    <row r="2610" spans="1:5" x14ac:dyDescent="0.2">
      <c r="A2610" s="167">
        <v>38438</v>
      </c>
      <c r="B2610" s="167" t="s">
        <v>2530</v>
      </c>
      <c r="C2610" s="167" t="s">
        <v>10</v>
      </c>
      <c r="D2610" s="167" t="s">
        <v>12398</v>
      </c>
      <c r="E2610" s="168" t="s">
        <v>15041</v>
      </c>
    </row>
    <row r="2611" spans="1:5" x14ac:dyDescent="0.2">
      <c r="A2611" s="167">
        <v>38439</v>
      </c>
      <c r="B2611" s="167" t="s">
        <v>2531</v>
      </c>
      <c r="C2611" s="167" t="s">
        <v>10</v>
      </c>
      <c r="D2611" s="167" t="s">
        <v>12398</v>
      </c>
      <c r="E2611" s="168" t="s">
        <v>14755</v>
      </c>
    </row>
    <row r="2612" spans="1:5" x14ac:dyDescent="0.2">
      <c r="A2612" s="167">
        <v>10836</v>
      </c>
      <c r="B2612" s="167" t="s">
        <v>2532</v>
      </c>
      <c r="C2612" s="167" t="s">
        <v>10</v>
      </c>
      <c r="D2612" s="167" t="s">
        <v>12398</v>
      </c>
      <c r="E2612" s="168" t="s">
        <v>12721</v>
      </c>
    </row>
    <row r="2613" spans="1:5" x14ac:dyDescent="0.2">
      <c r="A2613" s="167">
        <v>20128</v>
      </c>
      <c r="B2613" s="167" t="s">
        <v>2533</v>
      </c>
      <c r="C2613" s="167" t="s">
        <v>10</v>
      </c>
      <c r="D2613" s="167" t="s">
        <v>12398</v>
      </c>
      <c r="E2613" s="168" t="s">
        <v>15042</v>
      </c>
    </row>
    <row r="2614" spans="1:5" x14ac:dyDescent="0.2">
      <c r="A2614" s="167">
        <v>20131</v>
      </c>
      <c r="B2614" s="167" t="s">
        <v>2534</v>
      </c>
      <c r="C2614" s="167" t="s">
        <v>10</v>
      </c>
      <c r="D2614" s="167" t="s">
        <v>12398</v>
      </c>
      <c r="E2614" s="168" t="s">
        <v>15043</v>
      </c>
    </row>
    <row r="2615" spans="1:5" x14ac:dyDescent="0.2">
      <c r="A2615" s="167">
        <v>3521</v>
      </c>
      <c r="B2615" s="167" t="s">
        <v>2535</v>
      </c>
      <c r="C2615" s="167" t="s">
        <v>10</v>
      </c>
      <c r="D2615" s="167" t="s">
        <v>12398</v>
      </c>
      <c r="E2615" s="168" t="s">
        <v>13256</v>
      </c>
    </row>
    <row r="2616" spans="1:5" x14ac:dyDescent="0.2">
      <c r="A2616" s="167">
        <v>3531</v>
      </c>
      <c r="B2616" s="167" t="s">
        <v>2536</v>
      </c>
      <c r="C2616" s="167" t="s">
        <v>10</v>
      </c>
      <c r="D2616" s="167" t="s">
        <v>12398</v>
      </c>
      <c r="E2616" s="168" t="s">
        <v>15044</v>
      </c>
    </row>
    <row r="2617" spans="1:5" x14ac:dyDescent="0.2">
      <c r="A2617" s="167">
        <v>3522</v>
      </c>
      <c r="B2617" s="167" t="s">
        <v>2537</v>
      </c>
      <c r="C2617" s="167" t="s">
        <v>10</v>
      </c>
      <c r="D2617" s="167" t="s">
        <v>12398</v>
      </c>
      <c r="E2617" s="168" t="s">
        <v>15045</v>
      </c>
    </row>
    <row r="2618" spans="1:5" x14ac:dyDescent="0.2">
      <c r="A2618" s="167">
        <v>3527</v>
      </c>
      <c r="B2618" s="167" t="s">
        <v>2538</v>
      </c>
      <c r="C2618" s="167" t="s">
        <v>10</v>
      </c>
      <c r="D2618" s="167" t="s">
        <v>12398</v>
      </c>
      <c r="E2618" s="168" t="s">
        <v>15046</v>
      </c>
    </row>
    <row r="2619" spans="1:5" x14ac:dyDescent="0.2">
      <c r="A2619" s="167">
        <v>10835</v>
      </c>
      <c r="B2619" s="167" t="s">
        <v>2539</v>
      </c>
      <c r="C2619" s="167" t="s">
        <v>10</v>
      </c>
      <c r="D2619" s="167" t="s">
        <v>12398</v>
      </c>
      <c r="E2619" s="168" t="s">
        <v>15047</v>
      </c>
    </row>
    <row r="2620" spans="1:5" x14ac:dyDescent="0.2">
      <c r="A2620" s="167">
        <v>3475</v>
      </c>
      <c r="B2620" s="167" t="s">
        <v>2540</v>
      </c>
      <c r="C2620" s="167" t="s">
        <v>10</v>
      </c>
      <c r="D2620" s="167" t="s">
        <v>12398</v>
      </c>
      <c r="E2620" s="168" t="s">
        <v>13093</v>
      </c>
    </row>
    <row r="2621" spans="1:5" x14ac:dyDescent="0.2">
      <c r="A2621" s="167">
        <v>3485</v>
      </c>
      <c r="B2621" s="167" t="s">
        <v>2541</v>
      </c>
      <c r="C2621" s="167" t="s">
        <v>10</v>
      </c>
      <c r="D2621" s="167" t="s">
        <v>12398</v>
      </c>
      <c r="E2621" s="168" t="s">
        <v>15048</v>
      </c>
    </row>
    <row r="2622" spans="1:5" x14ac:dyDescent="0.2">
      <c r="A2622" s="167">
        <v>3534</v>
      </c>
      <c r="B2622" s="167" t="s">
        <v>2542</v>
      </c>
      <c r="C2622" s="167" t="s">
        <v>10</v>
      </c>
      <c r="D2622" s="167" t="s">
        <v>12398</v>
      </c>
      <c r="E2622" s="168" t="s">
        <v>14100</v>
      </c>
    </row>
    <row r="2623" spans="1:5" x14ac:dyDescent="0.2">
      <c r="A2623" s="167">
        <v>3543</v>
      </c>
      <c r="B2623" s="167" t="s">
        <v>2543</v>
      </c>
      <c r="C2623" s="167" t="s">
        <v>10</v>
      </c>
      <c r="D2623" s="167" t="s">
        <v>12398</v>
      </c>
      <c r="E2623" s="168" t="s">
        <v>13247</v>
      </c>
    </row>
    <row r="2624" spans="1:5" x14ac:dyDescent="0.2">
      <c r="A2624" s="167">
        <v>3482</v>
      </c>
      <c r="B2624" s="167" t="s">
        <v>2544</v>
      </c>
      <c r="C2624" s="167" t="s">
        <v>10</v>
      </c>
      <c r="D2624" s="167" t="s">
        <v>12398</v>
      </c>
      <c r="E2624" s="168" t="s">
        <v>15049</v>
      </c>
    </row>
    <row r="2625" spans="1:5" x14ac:dyDescent="0.2">
      <c r="A2625" s="167">
        <v>3505</v>
      </c>
      <c r="B2625" s="167" t="s">
        <v>2545</v>
      </c>
      <c r="C2625" s="167" t="s">
        <v>10</v>
      </c>
      <c r="D2625" s="167" t="s">
        <v>12398</v>
      </c>
      <c r="E2625" s="168" t="s">
        <v>13282</v>
      </c>
    </row>
    <row r="2626" spans="1:5" x14ac:dyDescent="0.2">
      <c r="A2626" s="167">
        <v>3516</v>
      </c>
      <c r="B2626" s="167" t="s">
        <v>2546</v>
      </c>
      <c r="C2626" s="167" t="s">
        <v>10</v>
      </c>
      <c r="D2626" s="167" t="s">
        <v>12398</v>
      </c>
      <c r="E2626" s="168" t="s">
        <v>13240</v>
      </c>
    </row>
    <row r="2627" spans="1:5" x14ac:dyDescent="0.2">
      <c r="A2627" s="167">
        <v>3517</v>
      </c>
      <c r="B2627" s="167" t="s">
        <v>2547</v>
      </c>
      <c r="C2627" s="167" t="s">
        <v>10</v>
      </c>
      <c r="D2627" s="167" t="s">
        <v>12398</v>
      </c>
      <c r="E2627" s="168" t="s">
        <v>13081</v>
      </c>
    </row>
    <row r="2628" spans="1:5" x14ac:dyDescent="0.2">
      <c r="A2628" s="167">
        <v>3515</v>
      </c>
      <c r="B2628" s="167" t="s">
        <v>2548</v>
      </c>
      <c r="C2628" s="167" t="s">
        <v>10</v>
      </c>
      <c r="D2628" s="167" t="s">
        <v>12398</v>
      </c>
      <c r="E2628" s="168" t="s">
        <v>14286</v>
      </c>
    </row>
    <row r="2629" spans="1:5" x14ac:dyDescent="0.2">
      <c r="A2629" s="167">
        <v>20147</v>
      </c>
      <c r="B2629" s="167" t="s">
        <v>2549</v>
      </c>
      <c r="C2629" s="167" t="s">
        <v>10</v>
      </c>
      <c r="D2629" s="167" t="s">
        <v>12398</v>
      </c>
      <c r="E2629" s="168" t="s">
        <v>13098</v>
      </c>
    </row>
    <row r="2630" spans="1:5" x14ac:dyDescent="0.2">
      <c r="A2630" s="167">
        <v>3524</v>
      </c>
      <c r="B2630" s="167" t="s">
        <v>2550</v>
      </c>
      <c r="C2630" s="167" t="s">
        <v>10</v>
      </c>
      <c r="D2630" s="167" t="s">
        <v>12398</v>
      </c>
      <c r="E2630" s="168" t="s">
        <v>12648</v>
      </c>
    </row>
    <row r="2631" spans="1:5" x14ac:dyDescent="0.2">
      <c r="A2631" s="167">
        <v>3532</v>
      </c>
      <c r="B2631" s="167" t="s">
        <v>2551</v>
      </c>
      <c r="C2631" s="167" t="s">
        <v>10</v>
      </c>
      <c r="D2631" s="167" t="s">
        <v>12398</v>
      </c>
      <c r="E2631" s="168" t="s">
        <v>15050</v>
      </c>
    </row>
    <row r="2632" spans="1:5" x14ac:dyDescent="0.2">
      <c r="A2632" s="167">
        <v>3528</v>
      </c>
      <c r="B2632" s="167" t="s">
        <v>2552</v>
      </c>
      <c r="C2632" s="167" t="s">
        <v>10</v>
      </c>
      <c r="D2632" s="167" t="s">
        <v>12398</v>
      </c>
      <c r="E2632" s="168" t="s">
        <v>12558</v>
      </c>
    </row>
    <row r="2633" spans="1:5" x14ac:dyDescent="0.2">
      <c r="A2633" s="167">
        <v>37952</v>
      </c>
      <c r="B2633" s="167" t="s">
        <v>2553</v>
      </c>
      <c r="C2633" s="167" t="s">
        <v>10</v>
      </c>
      <c r="D2633" s="167" t="s">
        <v>12398</v>
      </c>
      <c r="E2633" s="168" t="s">
        <v>15051</v>
      </c>
    </row>
    <row r="2634" spans="1:5" x14ac:dyDescent="0.2">
      <c r="A2634" s="167">
        <v>37951</v>
      </c>
      <c r="B2634" s="167" t="s">
        <v>2554</v>
      </c>
      <c r="C2634" s="167" t="s">
        <v>10</v>
      </c>
      <c r="D2634" s="167" t="s">
        <v>12398</v>
      </c>
      <c r="E2634" s="168" t="s">
        <v>12512</v>
      </c>
    </row>
    <row r="2635" spans="1:5" x14ac:dyDescent="0.2">
      <c r="A2635" s="167">
        <v>3518</v>
      </c>
      <c r="B2635" s="167" t="s">
        <v>2555</v>
      </c>
      <c r="C2635" s="167" t="s">
        <v>10</v>
      </c>
      <c r="D2635" s="167" t="s">
        <v>12398</v>
      </c>
      <c r="E2635" s="168" t="s">
        <v>15052</v>
      </c>
    </row>
    <row r="2636" spans="1:5" x14ac:dyDescent="0.2">
      <c r="A2636" s="167">
        <v>3519</v>
      </c>
      <c r="B2636" s="167" t="s">
        <v>2556</v>
      </c>
      <c r="C2636" s="167" t="s">
        <v>10</v>
      </c>
      <c r="D2636" s="167" t="s">
        <v>12398</v>
      </c>
      <c r="E2636" s="168" t="s">
        <v>12611</v>
      </c>
    </row>
    <row r="2637" spans="1:5" x14ac:dyDescent="0.2">
      <c r="A2637" s="167">
        <v>3520</v>
      </c>
      <c r="B2637" s="167" t="s">
        <v>2557</v>
      </c>
      <c r="C2637" s="167" t="s">
        <v>10</v>
      </c>
      <c r="D2637" s="167" t="s">
        <v>12398</v>
      </c>
      <c r="E2637" s="168" t="s">
        <v>15053</v>
      </c>
    </row>
    <row r="2638" spans="1:5" x14ac:dyDescent="0.2">
      <c r="A2638" s="167">
        <v>37950</v>
      </c>
      <c r="B2638" s="167" t="s">
        <v>2558</v>
      </c>
      <c r="C2638" s="167" t="s">
        <v>10</v>
      </c>
      <c r="D2638" s="167" t="s">
        <v>12398</v>
      </c>
      <c r="E2638" s="168" t="s">
        <v>15043</v>
      </c>
    </row>
    <row r="2639" spans="1:5" x14ac:dyDescent="0.2">
      <c r="A2639" s="167">
        <v>37949</v>
      </c>
      <c r="B2639" s="167" t="s">
        <v>2559</v>
      </c>
      <c r="C2639" s="167" t="s">
        <v>10</v>
      </c>
      <c r="D2639" s="167" t="s">
        <v>12398</v>
      </c>
      <c r="E2639" s="168" t="s">
        <v>14909</v>
      </c>
    </row>
    <row r="2640" spans="1:5" x14ac:dyDescent="0.2">
      <c r="A2640" s="167">
        <v>3526</v>
      </c>
      <c r="B2640" s="167" t="s">
        <v>2560</v>
      </c>
      <c r="C2640" s="167" t="s">
        <v>10</v>
      </c>
      <c r="D2640" s="167" t="s">
        <v>12398</v>
      </c>
      <c r="E2640" s="168" t="s">
        <v>15054</v>
      </c>
    </row>
    <row r="2641" spans="1:5" x14ac:dyDescent="0.2">
      <c r="A2641" s="167">
        <v>3509</v>
      </c>
      <c r="B2641" s="167" t="s">
        <v>2561</v>
      </c>
      <c r="C2641" s="167" t="s">
        <v>10</v>
      </c>
      <c r="D2641" s="167" t="s">
        <v>12398</v>
      </c>
      <c r="E2641" s="168" t="s">
        <v>15055</v>
      </c>
    </row>
    <row r="2642" spans="1:5" x14ac:dyDescent="0.2">
      <c r="A2642" s="167">
        <v>3530</v>
      </c>
      <c r="B2642" s="167" t="s">
        <v>2562</v>
      </c>
      <c r="C2642" s="167" t="s">
        <v>10</v>
      </c>
      <c r="D2642" s="167" t="s">
        <v>12398</v>
      </c>
      <c r="E2642" s="168" t="s">
        <v>15056</v>
      </c>
    </row>
    <row r="2643" spans="1:5" x14ac:dyDescent="0.2">
      <c r="A2643" s="167">
        <v>3542</v>
      </c>
      <c r="B2643" s="167" t="s">
        <v>2563</v>
      </c>
      <c r="C2643" s="167" t="s">
        <v>10</v>
      </c>
      <c r="D2643" s="167" t="s">
        <v>12398</v>
      </c>
      <c r="E2643" s="168" t="s">
        <v>14699</v>
      </c>
    </row>
    <row r="2644" spans="1:5" x14ac:dyDescent="0.2">
      <c r="A2644" s="167">
        <v>3529</v>
      </c>
      <c r="B2644" s="167" t="s">
        <v>2564</v>
      </c>
      <c r="C2644" s="167" t="s">
        <v>10</v>
      </c>
      <c r="D2644" s="167" t="s">
        <v>12398</v>
      </c>
      <c r="E2644" s="168" t="s">
        <v>12921</v>
      </c>
    </row>
    <row r="2645" spans="1:5" x14ac:dyDescent="0.2">
      <c r="A2645" s="167">
        <v>3536</v>
      </c>
      <c r="B2645" s="167" t="s">
        <v>2565</v>
      </c>
      <c r="C2645" s="167" t="s">
        <v>10</v>
      </c>
      <c r="D2645" s="167" t="s">
        <v>12398</v>
      </c>
      <c r="E2645" s="168" t="s">
        <v>12514</v>
      </c>
    </row>
    <row r="2646" spans="1:5" x14ac:dyDescent="0.2">
      <c r="A2646" s="167">
        <v>3535</v>
      </c>
      <c r="B2646" s="167" t="s">
        <v>2566</v>
      </c>
      <c r="C2646" s="167" t="s">
        <v>10</v>
      </c>
      <c r="D2646" s="167" t="s">
        <v>12398</v>
      </c>
      <c r="E2646" s="168" t="s">
        <v>15057</v>
      </c>
    </row>
    <row r="2647" spans="1:5" x14ac:dyDescent="0.2">
      <c r="A2647" s="167">
        <v>3540</v>
      </c>
      <c r="B2647" s="167" t="s">
        <v>2567</v>
      </c>
      <c r="C2647" s="167" t="s">
        <v>10</v>
      </c>
      <c r="D2647" s="167" t="s">
        <v>12398</v>
      </c>
      <c r="E2647" s="168" t="s">
        <v>15055</v>
      </c>
    </row>
    <row r="2648" spans="1:5" x14ac:dyDescent="0.2">
      <c r="A2648" s="167">
        <v>3539</v>
      </c>
      <c r="B2648" s="167" t="s">
        <v>2568</v>
      </c>
      <c r="C2648" s="167" t="s">
        <v>10</v>
      </c>
      <c r="D2648" s="167" t="s">
        <v>12398</v>
      </c>
      <c r="E2648" s="168" t="s">
        <v>15058</v>
      </c>
    </row>
    <row r="2649" spans="1:5" x14ac:dyDescent="0.2">
      <c r="A2649" s="167">
        <v>3513</v>
      </c>
      <c r="B2649" s="167" t="s">
        <v>2569</v>
      </c>
      <c r="C2649" s="167" t="s">
        <v>10</v>
      </c>
      <c r="D2649" s="167" t="s">
        <v>12398</v>
      </c>
      <c r="E2649" s="168" t="s">
        <v>15059</v>
      </c>
    </row>
    <row r="2650" spans="1:5" x14ac:dyDescent="0.2">
      <c r="A2650" s="167">
        <v>3492</v>
      </c>
      <c r="B2650" s="167" t="s">
        <v>2570</v>
      </c>
      <c r="C2650" s="167" t="s">
        <v>10</v>
      </c>
      <c r="D2650" s="167" t="s">
        <v>12398</v>
      </c>
      <c r="E2650" s="168" t="s">
        <v>13925</v>
      </c>
    </row>
    <row r="2651" spans="1:5" x14ac:dyDescent="0.2">
      <c r="A2651" s="167">
        <v>3491</v>
      </c>
      <c r="B2651" s="167" t="s">
        <v>2571</v>
      </c>
      <c r="C2651" s="167" t="s">
        <v>10</v>
      </c>
      <c r="D2651" s="167" t="s">
        <v>12398</v>
      </c>
      <c r="E2651" s="168" t="s">
        <v>13939</v>
      </c>
    </row>
    <row r="2652" spans="1:5" x14ac:dyDescent="0.2">
      <c r="A2652" s="167">
        <v>3493</v>
      </c>
      <c r="B2652" s="167" t="s">
        <v>2572</v>
      </c>
      <c r="C2652" s="167" t="s">
        <v>10</v>
      </c>
      <c r="D2652" s="167" t="s">
        <v>12398</v>
      </c>
      <c r="E2652" s="168" t="s">
        <v>15060</v>
      </c>
    </row>
    <row r="2653" spans="1:5" x14ac:dyDescent="0.2">
      <c r="A2653" s="167">
        <v>12628</v>
      </c>
      <c r="B2653" s="167" t="s">
        <v>2573</v>
      </c>
      <c r="C2653" s="167" t="s">
        <v>10</v>
      </c>
      <c r="D2653" s="167" t="s">
        <v>12427</v>
      </c>
      <c r="E2653" s="168" t="s">
        <v>12561</v>
      </c>
    </row>
    <row r="2654" spans="1:5" x14ac:dyDescent="0.2">
      <c r="A2654" s="167">
        <v>12629</v>
      </c>
      <c r="B2654" s="167" t="s">
        <v>2574</v>
      </c>
      <c r="C2654" s="167" t="s">
        <v>10</v>
      </c>
      <c r="D2654" s="167" t="s">
        <v>12427</v>
      </c>
      <c r="E2654" s="168" t="s">
        <v>12584</v>
      </c>
    </row>
    <row r="2655" spans="1:5" x14ac:dyDescent="0.2">
      <c r="A2655" s="167">
        <v>3481</v>
      </c>
      <c r="B2655" s="167" t="s">
        <v>2575</v>
      </c>
      <c r="C2655" s="167" t="s">
        <v>10</v>
      </c>
      <c r="D2655" s="167" t="s">
        <v>12398</v>
      </c>
      <c r="E2655" s="168" t="s">
        <v>15061</v>
      </c>
    </row>
    <row r="2656" spans="1:5" x14ac:dyDescent="0.2">
      <c r="A2656" s="167">
        <v>3510</v>
      </c>
      <c r="B2656" s="167" t="s">
        <v>2576</v>
      </c>
      <c r="C2656" s="167" t="s">
        <v>10</v>
      </c>
      <c r="D2656" s="167" t="s">
        <v>12398</v>
      </c>
      <c r="E2656" s="168" t="s">
        <v>13632</v>
      </c>
    </row>
    <row r="2657" spans="1:5" x14ac:dyDescent="0.2">
      <c r="A2657" s="167">
        <v>3508</v>
      </c>
      <c r="B2657" s="167" t="s">
        <v>2577</v>
      </c>
      <c r="C2657" s="167" t="s">
        <v>10</v>
      </c>
      <c r="D2657" s="167" t="s">
        <v>12398</v>
      </c>
      <c r="E2657" s="168" t="s">
        <v>13783</v>
      </c>
    </row>
    <row r="2658" spans="1:5" x14ac:dyDescent="0.2">
      <c r="A2658" s="167">
        <v>38939</v>
      </c>
      <c r="B2658" s="167" t="s">
        <v>2578</v>
      </c>
      <c r="C2658" s="167" t="s">
        <v>10</v>
      </c>
      <c r="D2658" s="167" t="s">
        <v>12427</v>
      </c>
      <c r="E2658" s="168" t="s">
        <v>15029</v>
      </c>
    </row>
    <row r="2659" spans="1:5" x14ac:dyDescent="0.2">
      <c r="A2659" s="167">
        <v>38940</v>
      </c>
      <c r="B2659" s="167" t="s">
        <v>2579</v>
      </c>
      <c r="C2659" s="167" t="s">
        <v>10</v>
      </c>
      <c r="D2659" s="167" t="s">
        <v>12427</v>
      </c>
      <c r="E2659" s="168" t="s">
        <v>15062</v>
      </c>
    </row>
    <row r="2660" spans="1:5" x14ac:dyDescent="0.2">
      <c r="A2660" s="167">
        <v>38941</v>
      </c>
      <c r="B2660" s="167" t="s">
        <v>2580</v>
      </c>
      <c r="C2660" s="167" t="s">
        <v>10</v>
      </c>
      <c r="D2660" s="167" t="s">
        <v>12427</v>
      </c>
      <c r="E2660" s="168" t="s">
        <v>15063</v>
      </c>
    </row>
    <row r="2661" spans="1:5" x14ac:dyDescent="0.2">
      <c r="A2661" s="167">
        <v>38942</v>
      </c>
      <c r="B2661" s="167" t="s">
        <v>2581</v>
      </c>
      <c r="C2661" s="167" t="s">
        <v>10</v>
      </c>
      <c r="D2661" s="167" t="s">
        <v>12427</v>
      </c>
      <c r="E2661" s="168" t="s">
        <v>12496</v>
      </c>
    </row>
    <row r="2662" spans="1:5" x14ac:dyDescent="0.2">
      <c r="A2662" s="167">
        <v>38987</v>
      </c>
      <c r="B2662" s="167" t="s">
        <v>2582</v>
      </c>
      <c r="C2662" s="167" t="s">
        <v>10</v>
      </c>
      <c r="D2662" s="167" t="s">
        <v>12398</v>
      </c>
      <c r="E2662" s="168" t="s">
        <v>13454</v>
      </c>
    </row>
    <row r="2663" spans="1:5" x14ac:dyDescent="0.2">
      <c r="A2663" s="167">
        <v>38988</v>
      </c>
      <c r="B2663" s="167" t="s">
        <v>2583</v>
      </c>
      <c r="C2663" s="167" t="s">
        <v>10</v>
      </c>
      <c r="D2663" s="167" t="s">
        <v>12398</v>
      </c>
      <c r="E2663" s="168" t="s">
        <v>14139</v>
      </c>
    </row>
    <row r="2664" spans="1:5" x14ac:dyDescent="0.2">
      <c r="A2664" s="167">
        <v>38989</v>
      </c>
      <c r="B2664" s="167" t="s">
        <v>2584</v>
      </c>
      <c r="C2664" s="167" t="s">
        <v>10</v>
      </c>
      <c r="D2664" s="167" t="s">
        <v>12398</v>
      </c>
      <c r="E2664" s="168" t="s">
        <v>12483</v>
      </c>
    </row>
    <row r="2665" spans="1:5" x14ac:dyDescent="0.2">
      <c r="A2665" s="167">
        <v>38990</v>
      </c>
      <c r="B2665" s="167" t="s">
        <v>2585</v>
      </c>
      <c r="C2665" s="167" t="s">
        <v>10</v>
      </c>
      <c r="D2665" s="167" t="s">
        <v>12398</v>
      </c>
      <c r="E2665" s="168" t="s">
        <v>15064</v>
      </c>
    </row>
    <row r="2666" spans="1:5" x14ac:dyDescent="0.2">
      <c r="A2666" s="167">
        <v>38991</v>
      </c>
      <c r="B2666" s="167" t="s">
        <v>2586</v>
      </c>
      <c r="C2666" s="167" t="s">
        <v>10</v>
      </c>
      <c r="D2666" s="167" t="s">
        <v>12398</v>
      </c>
      <c r="E2666" s="168" t="s">
        <v>15065</v>
      </c>
    </row>
    <row r="2667" spans="1:5" x14ac:dyDescent="0.2">
      <c r="A2667" s="167">
        <v>38913</v>
      </c>
      <c r="B2667" s="167" t="s">
        <v>2587</v>
      </c>
      <c r="C2667" s="167" t="s">
        <v>10</v>
      </c>
      <c r="D2667" s="167" t="s">
        <v>12427</v>
      </c>
      <c r="E2667" s="168" t="s">
        <v>12712</v>
      </c>
    </row>
    <row r="2668" spans="1:5" x14ac:dyDescent="0.2">
      <c r="A2668" s="167">
        <v>38914</v>
      </c>
      <c r="B2668" s="167" t="s">
        <v>2588</v>
      </c>
      <c r="C2668" s="167" t="s">
        <v>10</v>
      </c>
      <c r="D2668" s="167" t="s">
        <v>12427</v>
      </c>
      <c r="E2668" s="168" t="s">
        <v>15066</v>
      </c>
    </row>
    <row r="2669" spans="1:5" x14ac:dyDescent="0.2">
      <c r="A2669" s="167">
        <v>38915</v>
      </c>
      <c r="B2669" s="167" t="s">
        <v>2589</v>
      </c>
      <c r="C2669" s="167" t="s">
        <v>10</v>
      </c>
      <c r="D2669" s="167" t="s">
        <v>12427</v>
      </c>
      <c r="E2669" s="168" t="s">
        <v>15067</v>
      </c>
    </row>
    <row r="2670" spans="1:5" x14ac:dyDescent="0.2">
      <c r="A2670" s="167">
        <v>38916</v>
      </c>
      <c r="B2670" s="167" t="s">
        <v>2590</v>
      </c>
      <c r="C2670" s="167" t="s">
        <v>10</v>
      </c>
      <c r="D2670" s="167" t="s">
        <v>12427</v>
      </c>
      <c r="E2670" s="168" t="s">
        <v>13928</v>
      </c>
    </row>
    <row r="2671" spans="1:5" x14ac:dyDescent="0.2">
      <c r="A2671" s="167">
        <v>39300</v>
      </c>
      <c r="B2671" s="167" t="s">
        <v>2591</v>
      </c>
      <c r="C2671" s="167" t="s">
        <v>10</v>
      </c>
      <c r="D2671" s="167" t="s">
        <v>12427</v>
      </c>
      <c r="E2671" s="168" t="s">
        <v>13288</v>
      </c>
    </row>
    <row r="2672" spans="1:5" x14ac:dyDescent="0.2">
      <c r="A2672" s="167">
        <v>39301</v>
      </c>
      <c r="B2672" s="167" t="s">
        <v>2592</v>
      </c>
      <c r="C2672" s="167" t="s">
        <v>10</v>
      </c>
      <c r="D2672" s="167" t="s">
        <v>12427</v>
      </c>
      <c r="E2672" s="168" t="s">
        <v>15068</v>
      </c>
    </row>
    <row r="2673" spans="1:5" x14ac:dyDescent="0.2">
      <c r="A2673" s="167">
        <v>39302</v>
      </c>
      <c r="B2673" s="167" t="s">
        <v>2593</v>
      </c>
      <c r="C2673" s="167" t="s">
        <v>10</v>
      </c>
      <c r="D2673" s="167" t="s">
        <v>12427</v>
      </c>
      <c r="E2673" s="168" t="s">
        <v>15069</v>
      </c>
    </row>
    <row r="2674" spans="1:5" x14ac:dyDescent="0.2">
      <c r="A2674" s="167">
        <v>39303</v>
      </c>
      <c r="B2674" s="167" t="s">
        <v>2594</v>
      </c>
      <c r="C2674" s="167" t="s">
        <v>10</v>
      </c>
      <c r="D2674" s="167" t="s">
        <v>12427</v>
      </c>
      <c r="E2674" s="168" t="s">
        <v>15070</v>
      </c>
    </row>
    <row r="2675" spans="1:5" x14ac:dyDescent="0.2">
      <c r="A2675" s="167">
        <v>38923</v>
      </c>
      <c r="B2675" s="167" t="s">
        <v>2595</v>
      </c>
      <c r="C2675" s="167" t="s">
        <v>10</v>
      </c>
      <c r="D2675" s="167" t="s">
        <v>12427</v>
      </c>
      <c r="E2675" s="168" t="s">
        <v>15050</v>
      </c>
    </row>
    <row r="2676" spans="1:5" x14ac:dyDescent="0.2">
      <c r="A2676" s="167">
        <v>38925</v>
      </c>
      <c r="B2676" s="167" t="s">
        <v>2596</v>
      </c>
      <c r="C2676" s="167" t="s">
        <v>10</v>
      </c>
      <c r="D2676" s="167" t="s">
        <v>12427</v>
      </c>
      <c r="E2676" s="168" t="s">
        <v>14496</v>
      </c>
    </row>
    <row r="2677" spans="1:5" x14ac:dyDescent="0.2">
      <c r="A2677" s="167">
        <v>38926</v>
      </c>
      <c r="B2677" s="167" t="s">
        <v>2597</v>
      </c>
      <c r="C2677" s="167" t="s">
        <v>10</v>
      </c>
      <c r="D2677" s="167" t="s">
        <v>12427</v>
      </c>
      <c r="E2677" s="168" t="s">
        <v>15071</v>
      </c>
    </row>
    <row r="2678" spans="1:5" x14ac:dyDescent="0.2">
      <c r="A2678" s="167">
        <v>38927</v>
      </c>
      <c r="B2678" s="167" t="s">
        <v>2598</v>
      </c>
      <c r="C2678" s="167" t="s">
        <v>10</v>
      </c>
      <c r="D2678" s="167" t="s">
        <v>12427</v>
      </c>
      <c r="E2678" s="168" t="s">
        <v>13979</v>
      </c>
    </row>
    <row r="2679" spans="1:5" x14ac:dyDescent="0.2">
      <c r="A2679" s="167">
        <v>39304</v>
      </c>
      <c r="B2679" s="167" t="s">
        <v>2599</v>
      </c>
      <c r="C2679" s="167" t="s">
        <v>10</v>
      </c>
      <c r="D2679" s="167" t="s">
        <v>12427</v>
      </c>
      <c r="E2679" s="168" t="s">
        <v>15072</v>
      </c>
    </row>
    <row r="2680" spans="1:5" x14ac:dyDescent="0.2">
      <c r="A2680" s="167">
        <v>38924</v>
      </c>
      <c r="B2680" s="167" t="s">
        <v>2600</v>
      </c>
      <c r="C2680" s="167" t="s">
        <v>10</v>
      </c>
      <c r="D2680" s="167" t="s">
        <v>12427</v>
      </c>
      <c r="E2680" s="168" t="s">
        <v>14295</v>
      </c>
    </row>
    <row r="2681" spans="1:5" x14ac:dyDescent="0.2">
      <c r="A2681" s="167">
        <v>39305</v>
      </c>
      <c r="B2681" s="167" t="s">
        <v>2601</v>
      </c>
      <c r="C2681" s="167" t="s">
        <v>10</v>
      </c>
      <c r="D2681" s="167" t="s">
        <v>12427</v>
      </c>
      <c r="E2681" s="168" t="s">
        <v>15073</v>
      </c>
    </row>
    <row r="2682" spans="1:5" x14ac:dyDescent="0.2">
      <c r="A2682" s="167">
        <v>39306</v>
      </c>
      <c r="B2682" s="167" t="s">
        <v>2602</v>
      </c>
      <c r="C2682" s="167" t="s">
        <v>10</v>
      </c>
      <c r="D2682" s="167" t="s">
        <v>12427</v>
      </c>
      <c r="E2682" s="168" t="s">
        <v>15074</v>
      </c>
    </row>
    <row r="2683" spans="1:5" x14ac:dyDescent="0.2">
      <c r="A2683" s="167">
        <v>38928</v>
      </c>
      <c r="B2683" s="167" t="s">
        <v>2603</v>
      </c>
      <c r="C2683" s="167" t="s">
        <v>10</v>
      </c>
      <c r="D2683" s="167" t="s">
        <v>12427</v>
      </c>
      <c r="E2683" s="168" t="s">
        <v>15075</v>
      </c>
    </row>
    <row r="2684" spans="1:5" x14ac:dyDescent="0.2">
      <c r="A2684" s="167">
        <v>38929</v>
      </c>
      <c r="B2684" s="167" t="s">
        <v>2604</v>
      </c>
      <c r="C2684" s="167" t="s">
        <v>10</v>
      </c>
      <c r="D2684" s="167" t="s">
        <v>12427</v>
      </c>
      <c r="E2684" s="168" t="s">
        <v>15076</v>
      </c>
    </row>
    <row r="2685" spans="1:5" x14ac:dyDescent="0.2">
      <c r="A2685" s="167">
        <v>39307</v>
      </c>
      <c r="B2685" s="167" t="s">
        <v>2605</v>
      </c>
      <c r="C2685" s="167" t="s">
        <v>10</v>
      </c>
      <c r="D2685" s="167" t="s">
        <v>12427</v>
      </c>
      <c r="E2685" s="168" t="s">
        <v>15077</v>
      </c>
    </row>
    <row r="2686" spans="1:5" x14ac:dyDescent="0.2">
      <c r="A2686" s="167">
        <v>38930</v>
      </c>
      <c r="B2686" s="167" t="s">
        <v>2606</v>
      </c>
      <c r="C2686" s="167" t="s">
        <v>10</v>
      </c>
      <c r="D2686" s="167" t="s">
        <v>12427</v>
      </c>
      <c r="E2686" s="168" t="s">
        <v>15078</v>
      </c>
    </row>
    <row r="2687" spans="1:5" x14ac:dyDescent="0.2">
      <c r="A2687" s="167">
        <v>38931</v>
      </c>
      <c r="B2687" s="167" t="s">
        <v>2607</v>
      </c>
      <c r="C2687" s="167" t="s">
        <v>10</v>
      </c>
      <c r="D2687" s="167" t="s">
        <v>12427</v>
      </c>
      <c r="E2687" s="168" t="s">
        <v>15079</v>
      </c>
    </row>
    <row r="2688" spans="1:5" x14ac:dyDescent="0.2">
      <c r="A2688" s="167">
        <v>38932</v>
      </c>
      <c r="B2688" s="167" t="s">
        <v>2608</v>
      </c>
      <c r="C2688" s="167" t="s">
        <v>10</v>
      </c>
      <c r="D2688" s="167" t="s">
        <v>12427</v>
      </c>
      <c r="E2688" s="168" t="s">
        <v>15080</v>
      </c>
    </row>
    <row r="2689" spans="1:5" x14ac:dyDescent="0.2">
      <c r="A2689" s="167">
        <v>38934</v>
      </c>
      <c r="B2689" s="167" t="s">
        <v>2609</v>
      </c>
      <c r="C2689" s="167" t="s">
        <v>10</v>
      </c>
      <c r="D2689" s="167" t="s">
        <v>12427</v>
      </c>
      <c r="E2689" s="168" t="s">
        <v>15081</v>
      </c>
    </row>
    <row r="2690" spans="1:5" x14ac:dyDescent="0.2">
      <c r="A2690" s="167">
        <v>38935</v>
      </c>
      <c r="B2690" s="167" t="s">
        <v>2610</v>
      </c>
      <c r="C2690" s="167" t="s">
        <v>10</v>
      </c>
      <c r="D2690" s="167" t="s">
        <v>12427</v>
      </c>
      <c r="E2690" s="168" t="s">
        <v>15082</v>
      </c>
    </row>
    <row r="2691" spans="1:5" x14ac:dyDescent="0.2">
      <c r="A2691" s="167">
        <v>38936</v>
      </c>
      <c r="B2691" s="167" t="s">
        <v>2611</v>
      </c>
      <c r="C2691" s="167" t="s">
        <v>10</v>
      </c>
      <c r="D2691" s="167" t="s">
        <v>12427</v>
      </c>
      <c r="E2691" s="168" t="s">
        <v>14737</v>
      </c>
    </row>
    <row r="2692" spans="1:5" x14ac:dyDescent="0.2">
      <c r="A2692" s="167">
        <v>38937</v>
      </c>
      <c r="B2692" s="167" t="s">
        <v>2612</v>
      </c>
      <c r="C2692" s="167" t="s">
        <v>10</v>
      </c>
      <c r="D2692" s="167" t="s">
        <v>12427</v>
      </c>
      <c r="E2692" s="168" t="s">
        <v>15083</v>
      </c>
    </row>
    <row r="2693" spans="1:5" x14ac:dyDescent="0.2">
      <c r="A2693" s="167">
        <v>38938</v>
      </c>
      <c r="B2693" s="167" t="s">
        <v>2613</v>
      </c>
      <c r="C2693" s="167" t="s">
        <v>10</v>
      </c>
      <c r="D2693" s="167" t="s">
        <v>12427</v>
      </c>
      <c r="E2693" s="168" t="s">
        <v>15084</v>
      </c>
    </row>
    <row r="2694" spans="1:5" x14ac:dyDescent="0.2">
      <c r="A2694" s="167">
        <v>3489</v>
      </c>
      <c r="B2694" s="167" t="s">
        <v>2614</v>
      </c>
      <c r="C2694" s="167" t="s">
        <v>10</v>
      </c>
      <c r="D2694" s="167" t="s">
        <v>12398</v>
      </c>
      <c r="E2694" s="168" t="s">
        <v>15085</v>
      </c>
    </row>
    <row r="2695" spans="1:5" x14ac:dyDescent="0.2">
      <c r="A2695" s="167">
        <v>20151</v>
      </c>
      <c r="B2695" s="167" t="s">
        <v>15086</v>
      </c>
      <c r="C2695" s="167" t="s">
        <v>10</v>
      </c>
      <c r="D2695" s="167" t="s">
        <v>12398</v>
      </c>
      <c r="E2695" s="168" t="s">
        <v>15087</v>
      </c>
    </row>
    <row r="2696" spans="1:5" x14ac:dyDescent="0.2">
      <c r="A2696" s="167">
        <v>20152</v>
      </c>
      <c r="B2696" s="167" t="s">
        <v>15088</v>
      </c>
      <c r="C2696" s="167" t="s">
        <v>10</v>
      </c>
      <c r="D2696" s="167" t="s">
        <v>12398</v>
      </c>
      <c r="E2696" s="168" t="s">
        <v>15089</v>
      </c>
    </row>
    <row r="2697" spans="1:5" x14ac:dyDescent="0.2">
      <c r="A2697" s="167">
        <v>20148</v>
      </c>
      <c r="B2697" s="167" t="s">
        <v>15090</v>
      </c>
      <c r="C2697" s="167" t="s">
        <v>10</v>
      </c>
      <c r="D2697" s="167" t="s">
        <v>12398</v>
      </c>
      <c r="E2697" s="168" t="s">
        <v>15091</v>
      </c>
    </row>
    <row r="2698" spans="1:5" x14ac:dyDescent="0.2">
      <c r="A2698" s="167">
        <v>20149</v>
      </c>
      <c r="B2698" s="167" t="s">
        <v>15092</v>
      </c>
      <c r="C2698" s="167" t="s">
        <v>10</v>
      </c>
      <c r="D2698" s="167" t="s">
        <v>12398</v>
      </c>
      <c r="E2698" s="168" t="s">
        <v>14855</v>
      </c>
    </row>
    <row r="2699" spans="1:5" x14ac:dyDescent="0.2">
      <c r="A2699" s="167">
        <v>20150</v>
      </c>
      <c r="B2699" s="167" t="s">
        <v>15093</v>
      </c>
      <c r="C2699" s="167" t="s">
        <v>10</v>
      </c>
      <c r="D2699" s="167" t="s">
        <v>12398</v>
      </c>
      <c r="E2699" s="168" t="s">
        <v>15094</v>
      </c>
    </row>
    <row r="2700" spans="1:5" x14ac:dyDescent="0.2">
      <c r="A2700" s="167">
        <v>20157</v>
      </c>
      <c r="B2700" s="167" t="s">
        <v>15095</v>
      </c>
      <c r="C2700" s="167" t="s">
        <v>10</v>
      </c>
      <c r="D2700" s="167" t="s">
        <v>12398</v>
      </c>
      <c r="E2700" s="168" t="s">
        <v>13776</v>
      </c>
    </row>
    <row r="2701" spans="1:5" x14ac:dyDescent="0.2">
      <c r="A2701" s="167">
        <v>20158</v>
      </c>
      <c r="B2701" s="167" t="s">
        <v>15096</v>
      </c>
      <c r="C2701" s="167" t="s">
        <v>10</v>
      </c>
      <c r="D2701" s="167" t="s">
        <v>12398</v>
      </c>
      <c r="E2701" s="168" t="s">
        <v>15097</v>
      </c>
    </row>
    <row r="2702" spans="1:5" x14ac:dyDescent="0.2">
      <c r="A2702" s="167">
        <v>20154</v>
      </c>
      <c r="B2702" s="167" t="s">
        <v>15098</v>
      </c>
      <c r="C2702" s="167" t="s">
        <v>10</v>
      </c>
      <c r="D2702" s="167" t="s">
        <v>12398</v>
      </c>
      <c r="E2702" s="168" t="s">
        <v>15099</v>
      </c>
    </row>
    <row r="2703" spans="1:5" x14ac:dyDescent="0.2">
      <c r="A2703" s="167">
        <v>20155</v>
      </c>
      <c r="B2703" s="167" t="s">
        <v>15100</v>
      </c>
      <c r="C2703" s="167" t="s">
        <v>10</v>
      </c>
      <c r="D2703" s="167" t="s">
        <v>12398</v>
      </c>
      <c r="E2703" s="168" t="s">
        <v>15101</v>
      </c>
    </row>
    <row r="2704" spans="1:5" x14ac:dyDescent="0.2">
      <c r="A2704" s="167">
        <v>20156</v>
      </c>
      <c r="B2704" s="167" t="s">
        <v>15102</v>
      </c>
      <c r="C2704" s="167" t="s">
        <v>10</v>
      </c>
      <c r="D2704" s="167" t="s">
        <v>12398</v>
      </c>
      <c r="E2704" s="168" t="s">
        <v>15103</v>
      </c>
    </row>
    <row r="2705" spans="1:5" x14ac:dyDescent="0.2">
      <c r="A2705" s="167">
        <v>3512</v>
      </c>
      <c r="B2705" s="167" t="s">
        <v>2625</v>
      </c>
      <c r="C2705" s="167" t="s">
        <v>10</v>
      </c>
      <c r="D2705" s="167" t="s">
        <v>12398</v>
      </c>
      <c r="E2705" s="168" t="s">
        <v>15104</v>
      </c>
    </row>
    <row r="2706" spans="1:5" x14ac:dyDescent="0.2">
      <c r="A2706" s="167">
        <v>3499</v>
      </c>
      <c r="B2706" s="167" t="s">
        <v>2626</v>
      </c>
      <c r="C2706" s="167" t="s">
        <v>10</v>
      </c>
      <c r="D2706" s="167" t="s">
        <v>12398</v>
      </c>
      <c r="E2706" s="168" t="s">
        <v>13298</v>
      </c>
    </row>
    <row r="2707" spans="1:5" x14ac:dyDescent="0.2">
      <c r="A2707" s="167">
        <v>3500</v>
      </c>
      <c r="B2707" s="167" t="s">
        <v>2627</v>
      </c>
      <c r="C2707" s="167" t="s">
        <v>10</v>
      </c>
      <c r="D2707" s="167" t="s">
        <v>12398</v>
      </c>
      <c r="E2707" s="168" t="s">
        <v>12527</v>
      </c>
    </row>
    <row r="2708" spans="1:5" x14ac:dyDescent="0.2">
      <c r="A2708" s="167">
        <v>3501</v>
      </c>
      <c r="B2708" s="167" t="s">
        <v>2628</v>
      </c>
      <c r="C2708" s="167" t="s">
        <v>10</v>
      </c>
      <c r="D2708" s="167" t="s">
        <v>12398</v>
      </c>
      <c r="E2708" s="168" t="s">
        <v>15105</v>
      </c>
    </row>
    <row r="2709" spans="1:5" x14ac:dyDescent="0.2">
      <c r="A2709" s="167">
        <v>3502</v>
      </c>
      <c r="B2709" s="167" t="s">
        <v>2629</v>
      </c>
      <c r="C2709" s="167" t="s">
        <v>10</v>
      </c>
      <c r="D2709" s="167" t="s">
        <v>12398</v>
      </c>
      <c r="E2709" s="168" t="s">
        <v>15106</v>
      </c>
    </row>
    <row r="2710" spans="1:5" x14ac:dyDescent="0.2">
      <c r="A2710" s="167">
        <v>3503</v>
      </c>
      <c r="B2710" s="167" t="s">
        <v>2630</v>
      </c>
      <c r="C2710" s="167" t="s">
        <v>10</v>
      </c>
      <c r="D2710" s="167" t="s">
        <v>12398</v>
      </c>
      <c r="E2710" s="168" t="s">
        <v>12923</v>
      </c>
    </row>
    <row r="2711" spans="1:5" x14ac:dyDescent="0.2">
      <c r="A2711" s="167">
        <v>3477</v>
      </c>
      <c r="B2711" s="167" t="s">
        <v>2631</v>
      </c>
      <c r="C2711" s="167" t="s">
        <v>10</v>
      </c>
      <c r="D2711" s="167" t="s">
        <v>12398</v>
      </c>
      <c r="E2711" s="168" t="s">
        <v>13399</v>
      </c>
    </row>
    <row r="2712" spans="1:5" x14ac:dyDescent="0.2">
      <c r="A2712" s="167">
        <v>3478</v>
      </c>
      <c r="B2712" s="167" t="s">
        <v>2632</v>
      </c>
      <c r="C2712" s="167" t="s">
        <v>10</v>
      </c>
      <c r="D2712" s="167" t="s">
        <v>12398</v>
      </c>
      <c r="E2712" s="168" t="s">
        <v>15107</v>
      </c>
    </row>
    <row r="2713" spans="1:5" x14ac:dyDescent="0.2">
      <c r="A2713" s="167">
        <v>3525</v>
      </c>
      <c r="B2713" s="167" t="s">
        <v>2633</v>
      </c>
      <c r="C2713" s="167" t="s">
        <v>10</v>
      </c>
      <c r="D2713" s="167" t="s">
        <v>12398</v>
      </c>
      <c r="E2713" s="168" t="s">
        <v>15108</v>
      </c>
    </row>
    <row r="2714" spans="1:5" x14ac:dyDescent="0.2">
      <c r="A2714" s="167">
        <v>3511</v>
      </c>
      <c r="B2714" s="167" t="s">
        <v>2634</v>
      </c>
      <c r="C2714" s="167" t="s">
        <v>10</v>
      </c>
      <c r="D2714" s="167" t="s">
        <v>12398</v>
      </c>
      <c r="E2714" s="168" t="s">
        <v>15109</v>
      </c>
    </row>
    <row r="2715" spans="1:5" x14ac:dyDescent="0.2">
      <c r="A2715" s="167">
        <v>38917</v>
      </c>
      <c r="B2715" s="167" t="s">
        <v>2635</v>
      </c>
      <c r="C2715" s="167" t="s">
        <v>10</v>
      </c>
      <c r="D2715" s="167" t="s">
        <v>12427</v>
      </c>
      <c r="E2715" s="168" t="s">
        <v>13722</v>
      </c>
    </row>
    <row r="2716" spans="1:5" x14ac:dyDescent="0.2">
      <c r="A2716" s="167">
        <v>38919</v>
      </c>
      <c r="B2716" s="167" t="s">
        <v>2636</v>
      </c>
      <c r="C2716" s="167" t="s">
        <v>10</v>
      </c>
      <c r="D2716" s="167" t="s">
        <v>12427</v>
      </c>
      <c r="E2716" s="168" t="s">
        <v>15110</v>
      </c>
    </row>
    <row r="2717" spans="1:5" x14ac:dyDescent="0.2">
      <c r="A2717" s="167">
        <v>38922</v>
      </c>
      <c r="B2717" s="167" t="s">
        <v>2637</v>
      </c>
      <c r="C2717" s="167" t="s">
        <v>10</v>
      </c>
      <c r="D2717" s="167" t="s">
        <v>12427</v>
      </c>
      <c r="E2717" s="168" t="s">
        <v>15111</v>
      </c>
    </row>
    <row r="2718" spans="1:5" x14ac:dyDescent="0.2">
      <c r="A2718" s="167">
        <v>38921</v>
      </c>
      <c r="B2718" s="167" t="s">
        <v>2638</v>
      </c>
      <c r="C2718" s="167" t="s">
        <v>10</v>
      </c>
      <c r="D2718" s="167" t="s">
        <v>12427</v>
      </c>
      <c r="E2718" s="168" t="s">
        <v>14168</v>
      </c>
    </row>
    <row r="2719" spans="1:5" x14ac:dyDescent="0.2">
      <c r="A2719" s="167">
        <v>38918</v>
      </c>
      <c r="B2719" s="167" t="s">
        <v>2639</v>
      </c>
      <c r="C2719" s="167" t="s">
        <v>10</v>
      </c>
      <c r="D2719" s="167" t="s">
        <v>12427</v>
      </c>
      <c r="E2719" s="168" t="s">
        <v>15112</v>
      </c>
    </row>
    <row r="2720" spans="1:5" x14ac:dyDescent="0.2">
      <c r="A2720" s="167">
        <v>38920</v>
      </c>
      <c r="B2720" s="167" t="s">
        <v>2640</v>
      </c>
      <c r="C2720" s="167" t="s">
        <v>10</v>
      </c>
      <c r="D2720" s="167" t="s">
        <v>12427</v>
      </c>
      <c r="E2720" s="168" t="s">
        <v>15113</v>
      </c>
    </row>
    <row r="2721" spans="1:5" x14ac:dyDescent="0.2">
      <c r="A2721" s="167">
        <v>3104</v>
      </c>
      <c r="B2721" s="167" t="s">
        <v>15114</v>
      </c>
      <c r="C2721" s="167" t="s">
        <v>1476</v>
      </c>
      <c r="D2721" s="167" t="s">
        <v>12398</v>
      </c>
      <c r="E2721" s="168" t="s">
        <v>15115</v>
      </c>
    </row>
    <row r="2722" spans="1:5" x14ac:dyDescent="0.2">
      <c r="A2722" s="167">
        <v>12032</v>
      </c>
      <c r="B2722" s="167" t="s">
        <v>2641</v>
      </c>
      <c r="C2722" s="167" t="s">
        <v>497</v>
      </c>
      <c r="D2722" s="167" t="s">
        <v>12398</v>
      </c>
      <c r="E2722" s="168" t="s">
        <v>15116</v>
      </c>
    </row>
    <row r="2723" spans="1:5" x14ac:dyDescent="0.2">
      <c r="A2723" s="167">
        <v>12030</v>
      </c>
      <c r="B2723" s="167" t="s">
        <v>2642</v>
      </c>
      <c r="C2723" s="167" t="s">
        <v>497</v>
      </c>
      <c r="D2723" s="167" t="s">
        <v>12398</v>
      </c>
      <c r="E2723" s="168" t="s">
        <v>15117</v>
      </c>
    </row>
    <row r="2724" spans="1:5" x14ac:dyDescent="0.2">
      <c r="A2724" s="167">
        <v>10908</v>
      </c>
      <c r="B2724" s="167" t="s">
        <v>2643</v>
      </c>
      <c r="C2724" s="167" t="s">
        <v>10</v>
      </c>
      <c r="D2724" s="167" t="s">
        <v>12398</v>
      </c>
      <c r="E2724" s="168" t="s">
        <v>15118</v>
      </c>
    </row>
    <row r="2725" spans="1:5" x14ac:dyDescent="0.2">
      <c r="A2725" s="167">
        <v>10909</v>
      </c>
      <c r="B2725" s="167" t="s">
        <v>2644</v>
      </c>
      <c r="C2725" s="167" t="s">
        <v>10</v>
      </c>
      <c r="D2725" s="167" t="s">
        <v>12398</v>
      </c>
      <c r="E2725" s="168" t="s">
        <v>15119</v>
      </c>
    </row>
    <row r="2726" spans="1:5" x14ac:dyDescent="0.2">
      <c r="A2726" s="167">
        <v>3669</v>
      </c>
      <c r="B2726" s="167" t="s">
        <v>2645</v>
      </c>
      <c r="C2726" s="167" t="s">
        <v>10</v>
      </c>
      <c r="D2726" s="167" t="s">
        <v>12398</v>
      </c>
      <c r="E2726" s="168" t="s">
        <v>15120</v>
      </c>
    </row>
    <row r="2727" spans="1:5" x14ac:dyDescent="0.2">
      <c r="A2727" s="167">
        <v>20138</v>
      </c>
      <c r="B2727" s="167" t="s">
        <v>2646</v>
      </c>
      <c r="C2727" s="167" t="s">
        <v>10</v>
      </c>
      <c r="D2727" s="167" t="s">
        <v>12398</v>
      </c>
      <c r="E2727" s="168" t="s">
        <v>15121</v>
      </c>
    </row>
    <row r="2728" spans="1:5" x14ac:dyDescent="0.2">
      <c r="A2728" s="167">
        <v>20139</v>
      </c>
      <c r="B2728" s="167" t="s">
        <v>15122</v>
      </c>
      <c r="C2728" s="167" t="s">
        <v>10</v>
      </c>
      <c r="D2728" s="167" t="s">
        <v>12398</v>
      </c>
      <c r="E2728" s="168" t="s">
        <v>15123</v>
      </c>
    </row>
    <row r="2729" spans="1:5" x14ac:dyDescent="0.2">
      <c r="A2729" s="167">
        <v>3668</v>
      </c>
      <c r="B2729" s="167" t="s">
        <v>2648</v>
      </c>
      <c r="C2729" s="167" t="s">
        <v>10</v>
      </c>
      <c r="D2729" s="167" t="s">
        <v>12398</v>
      </c>
      <c r="E2729" s="168" t="s">
        <v>15124</v>
      </c>
    </row>
    <row r="2730" spans="1:5" x14ac:dyDescent="0.2">
      <c r="A2730" s="167">
        <v>3656</v>
      </c>
      <c r="B2730" s="167" t="s">
        <v>2649</v>
      </c>
      <c r="C2730" s="167" t="s">
        <v>10</v>
      </c>
      <c r="D2730" s="167" t="s">
        <v>12398</v>
      </c>
      <c r="E2730" s="168" t="s">
        <v>15125</v>
      </c>
    </row>
    <row r="2731" spans="1:5" x14ac:dyDescent="0.2">
      <c r="A2731" s="167">
        <v>10911</v>
      </c>
      <c r="B2731" s="167" t="s">
        <v>2650</v>
      </c>
      <c r="C2731" s="167" t="s">
        <v>10</v>
      </c>
      <c r="D2731" s="167" t="s">
        <v>12398</v>
      </c>
      <c r="E2731" s="168" t="s">
        <v>15126</v>
      </c>
    </row>
    <row r="2732" spans="1:5" x14ac:dyDescent="0.2">
      <c r="A2732" s="167">
        <v>3654</v>
      </c>
      <c r="B2732" s="167" t="s">
        <v>2651</v>
      </c>
      <c r="C2732" s="167" t="s">
        <v>10</v>
      </c>
      <c r="D2732" s="167" t="s">
        <v>12398</v>
      </c>
      <c r="E2732" s="168" t="s">
        <v>12573</v>
      </c>
    </row>
    <row r="2733" spans="1:5" x14ac:dyDescent="0.2">
      <c r="A2733" s="167">
        <v>3664</v>
      </c>
      <c r="B2733" s="167" t="s">
        <v>2652</v>
      </c>
      <c r="C2733" s="167" t="s">
        <v>10</v>
      </c>
      <c r="D2733" s="167" t="s">
        <v>12398</v>
      </c>
      <c r="E2733" s="168" t="s">
        <v>13293</v>
      </c>
    </row>
    <row r="2734" spans="1:5" x14ac:dyDescent="0.2">
      <c r="A2734" s="167">
        <v>3657</v>
      </c>
      <c r="B2734" s="167" t="s">
        <v>2653</v>
      </c>
      <c r="C2734" s="167" t="s">
        <v>10</v>
      </c>
      <c r="D2734" s="167" t="s">
        <v>12398</v>
      </c>
      <c r="E2734" s="168" t="s">
        <v>15127</v>
      </c>
    </row>
    <row r="2735" spans="1:5" x14ac:dyDescent="0.2">
      <c r="A2735" s="167">
        <v>12625</v>
      </c>
      <c r="B2735" s="167" t="s">
        <v>2654</v>
      </c>
      <c r="C2735" s="167" t="s">
        <v>10</v>
      </c>
      <c r="D2735" s="167" t="s">
        <v>12427</v>
      </c>
      <c r="E2735" s="168" t="s">
        <v>15128</v>
      </c>
    </row>
    <row r="2736" spans="1:5" x14ac:dyDescent="0.2">
      <c r="A2736" s="167">
        <v>20136</v>
      </c>
      <c r="B2736" s="167" t="s">
        <v>2655</v>
      </c>
      <c r="C2736" s="167" t="s">
        <v>10</v>
      </c>
      <c r="D2736" s="167" t="s">
        <v>12398</v>
      </c>
      <c r="E2736" s="168" t="s">
        <v>15129</v>
      </c>
    </row>
    <row r="2737" spans="1:5" x14ac:dyDescent="0.2">
      <c r="A2737" s="167">
        <v>20144</v>
      </c>
      <c r="B2737" s="167" t="s">
        <v>15130</v>
      </c>
      <c r="C2737" s="167" t="s">
        <v>10</v>
      </c>
      <c r="D2737" s="167" t="s">
        <v>12398</v>
      </c>
      <c r="E2737" s="168" t="s">
        <v>15131</v>
      </c>
    </row>
    <row r="2738" spans="1:5" x14ac:dyDescent="0.2">
      <c r="A2738" s="167">
        <v>20143</v>
      </c>
      <c r="B2738" s="167" t="s">
        <v>15132</v>
      </c>
      <c r="C2738" s="167" t="s">
        <v>10</v>
      </c>
      <c r="D2738" s="167" t="s">
        <v>12398</v>
      </c>
      <c r="E2738" s="168" t="s">
        <v>15133</v>
      </c>
    </row>
    <row r="2739" spans="1:5" x14ac:dyDescent="0.2">
      <c r="A2739" s="167">
        <v>20145</v>
      </c>
      <c r="B2739" s="167" t="s">
        <v>15134</v>
      </c>
      <c r="C2739" s="167" t="s">
        <v>10</v>
      </c>
      <c r="D2739" s="167" t="s">
        <v>12398</v>
      </c>
      <c r="E2739" s="168" t="s">
        <v>15135</v>
      </c>
    </row>
    <row r="2740" spans="1:5" x14ac:dyDescent="0.2">
      <c r="A2740" s="167">
        <v>20146</v>
      </c>
      <c r="B2740" s="167" t="s">
        <v>15136</v>
      </c>
      <c r="C2740" s="167" t="s">
        <v>10</v>
      </c>
      <c r="D2740" s="167" t="s">
        <v>12398</v>
      </c>
      <c r="E2740" s="168" t="s">
        <v>15137</v>
      </c>
    </row>
    <row r="2741" spans="1:5" x14ac:dyDescent="0.2">
      <c r="A2741" s="167">
        <v>20140</v>
      </c>
      <c r="B2741" s="167" t="s">
        <v>15138</v>
      </c>
      <c r="C2741" s="167" t="s">
        <v>10</v>
      </c>
      <c r="D2741" s="167" t="s">
        <v>12398</v>
      </c>
      <c r="E2741" s="168" t="s">
        <v>15139</v>
      </c>
    </row>
    <row r="2742" spans="1:5" x14ac:dyDescent="0.2">
      <c r="A2742" s="167">
        <v>20141</v>
      </c>
      <c r="B2742" s="167" t="s">
        <v>15140</v>
      </c>
      <c r="C2742" s="167" t="s">
        <v>10</v>
      </c>
      <c r="D2742" s="167" t="s">
        <v>12398</v>
      </c>
      <c r="E2742" s="168" t="s">
        <v>14234</v>
      </c>
    </row>
    <row r="2743" spans="1:5" x14ac:dyDescent="0.2">
      <c r="A2743" s="167">
        <v>20142</v>
      </c>
      <c r="B2743" s="167" t="s">
        <v>15141</v>
      </c>
      <c r="C2743" s="167" t="s">
        <v>10</v>
      </c>
      <c r="D2743" s="167" t="s">
        <v>12398</v>
      </c>
      <c r="E2743" s="168" t="s">
        <v>15142</v>
      </c>
    </row>
    <row r="2744" spans="1:5" x14ac:dyDescent="0.2">
      <c r="A2744" s="167">
        <v>3659</v>
      </c>
      <c r="B2744" s="167" t="s">
        <v>2663</v>
      </c>
      <c r="C2744" s="167" t="s">
        <v>10</v>
      </c>
      <c r="D2744" s="167" t="s">
        <v>12398</v>
      </c>
      <c r="E2744" s="168" t="s">
        <v>15143</v>
      </c>
    </row>
    <row r="2745" spans="1:5" x14ac:dyDescent="0.2">
      <c r="A2745" s="167">
        <v>3660</v>
      </c>
      <c r="B2745" s="167" t="s">
        <v>2664</v>
      </c>
      <c r="C2745" s="167" t="s">
        <v>10</v>
      </c>
      <c r="D2745" s="167" t="s">
        <v>12398</v>
      </c>
      <c r="E2745" s="168" t="s">
        <v>15144</v>
      </c>
    </row>
    <row r="2746" spans="1:5" x14ac:dyDescent="0.2">
      <c r="A2746" s="167">
        <v>3662</v>
      </c>
      <c r="B2746" s="167" t="s">
        <v>2665</v>
      </c>
      <c r="C2746" s="167" t="s">
        <v>10</v>
      </c>
      <c r="D2746" s="167" t="s">
        <v>12398</v>
      </c>
      <c r="E2746" s="168" t="s">
        <v>13285</v>
      </c>
    </row>
    <row r="2747" spans="1:5" x14ac:dyDescent="0.2">
      <c r="A2747" s="167">
        <v>3661</v>
      </c>
      <c r="B2747" s="167" t="s">
        <v>2666</v>
      </c>
      <c r="C2747" s="167" t="s">
        <v>10</v>
      </c>
      <c r="D2747" s="167" t="s">
        <v>12398</v>
      </c>
      <c r="E2747" s="168" t="s">
        <v>13227</v>
      </c>
    </row>
    <row r="2748" spans="1:5" x14ac:dyDescent="0.2">
      <c r="A2748" s="167">
        <v>3658</v>
      </c>
      <c r="B2748" s="167" t="s">
        <v>2667</v>
      </c>
      <c r="C2748" s="167" t="s">
        <v>10</v>
      </c>
      <c r="D2748" s="167" t="s">
        <v>12398</v>
      </c>
      <c r="E2748" s="168" t="s">
        <v>15145</v>
      </c>
    </row>
    <row r="2749" spans="1:5" x14ac:dyDescent="0.2">
      <c r="A2749" s="167">
        <v>3670</v>
      </c>
      <c r="B2749" s="167" t="s">
        <v>2668</v>
      </c>
      <c r="C2749" s="167" t="s">
        <v>10</v>
      </c>
      <c r="D2749" s="167" t="s">
        <v>12398</v>
      </c>
      <c r="E2749" s="168" t="s">
        <v>15146</v>
      </c>
    </row>
    <row r="2750" spans="1:5" x14ac:dyDescent="0.2">
      <c r="A2750" s="167">
        <v>3666</v>
      </c>
      <c r="B2750" s="167" t="s">
        <v>2669</v>
      </c>
      <c r="C2750" s="167" t="s">
        <v>10</v>
      </c>
      <c r="D2750" s="167" t="s">
        <v>12398</v>
      </c>
      <c r="E2750" s="168" t="s">
        <v>13081</v>
      </c>
    </row>
    <row r="2751" spans="1:5" x14ac:dyDescent="0.2">
      <c r="A2751" s="167">
        <v>14157</v>
      </c>
      <c r="B2751" s="167" t="s">
        <v>2670</v>
      </c>
      <c r="C2751" s="167" t="s">
        <v>10</v>
      </c>
      <c r="D2751" s="167" t="s">
        <v>12427</v>
      </c>
      <c r="E2751" s="168" t="s">
        <v>13654</v>
      </c>
    </row>
    <row r="2752" spans="1:5" x14ac:dyDescent="0.2">
      <c r="A2752" s="167">
        <v>3653</v>
      </c>
      <c r="B2752" s="167" t="s">
        <v>2671</v>
      </c>
      <c r="C2752" s="167" t="s">
        <v>10</v>
      </c>
      <c r="D2752" s="167" t="s">
        <v>12427</v>
      </c>
      <c r="E2752" s="168" t="s">
        <v>15147</v>
      </c>
    </row>
    <row r="2753" spans="1:5" x14ac:dyDescent="0.2">
      <c r="A2753" s="167">
        <v>3649</v>
      </c>
      <c r="B2753" s="167" t="s">
        <v>2672</v>
      </c>
      <c r="C2753" s="167" t="s">
        <v>10</v>
      </c>
      <c r="D2753" s="167" t="s">
        <v>12427</v>
      </c>
      <c r="E2753" s="168" t="s">
        <v>15148</v>
      </c>
    </row>
    <row r="2754" spans="1:5" x14ac:dyDescent="0.2">
      <c r="A2754" s="167">
        <v>42696</v>
      </c>
      <c r="B2754" s="167" t="s">
        <v>2673</v>
      </c>
      <c r="C2754" s="167" t="s">
        <v>10</v>
      </c>
      <c r="D2754" s="167" t="s">
        <v>12427</v>
      </c>
      <c r="E2754" s="168" t="s">
        <v>15149</v>
      </c>
    </row>
    <row r="2755" spans="1:5" x14ac:dyDescent="0.2">
      <c r="A2755" s="167">
        <v>42697</v>
      </c>
      <c r="B2755" s="167" t="s">
        <v>2674</v>
      </c>
      <c r="C2755" s="167" t="s">
        <v>10</v>
      </c>
      <c r="D2755" s="167" t="s">
        <v>12427</v>
      </c>
      <c r="E2755" s="168" t="s">
        <v>15150</v>
      </c>
    </row>
    <row r="2756" spans="1:5" x14ac:dyDescent="0.2">
      <c r="A2756" s="167">
        <v>42698</v>
      </c>
      <c r="B2756" s="167" t="s">
        <v>2675</v>
      </c>
      <c r="C2756" s="167" t="s">
        <v>10</v>
      </c>
      <c r="D2756" s="167" t="s">
        <v>12427</v>
      </c>
      <c r="E2756" s="168" t="s">
        <v>15151</v>
      </c>
    </row>
    <row r="2757" spans="1:5" x14ac:dyDescent="0.2">
      <c r="A2757" s="167">
        <v>39875</v>
      </c>
      <c r="B2757" s="167" t="s">
        <v>2676</v>
      </c>
      <c r="C2757" s="167" t="s">
        <v>10</v>
      </c>
      <c r="D2757" s="167" t="s">
        <v>12427</v>
      </c>
      <c r="E2757" s="168" t="s">
        <v>15152</v>
      </c>
    </row>
    <row r="2758" spans="1:5" x14ac:dyDescent="0.2">
      <c r="A2758" s="167">
        <v>39876</v>
      </c>
      <c r="B2758" s="167" t="s">
        <v>2677</v>
      </c>
      <c r="C2758" s="167" t="s">
        <v>10</v>
      </c>
      <c r="D2758" s="167" t="s">
        <v>12427</v>
      </c>
      <c r="E2758" s="168" t="s">
        <v>15153</v>
      </c>
    </row>
    <row r="2759" spans="1:5" x14ac:dyDescent="0.2">
      <c r="A2759" s="167">
        <v>39877</v>
      </c>
      <c r="B2759" s="167" t="s">
        <v>2678</v>
      </c>
      <c r="C2759" s="167" t="s">
        <v>10</v>
      </c>
      <c r="D2759" s="167" t="s">
        <v>12427</v>
      </c>
      <c r="E2759" s="168" t="s">
        <v>15154</v>
      </c>
    </row>
    <row r="2760" spans="1:5" x14ac:dyDescent="0.2">
      <c r="A2760" s="167">
        <v>39878</v>
      </c>
      <c r="B2760" s="167" t="s">
        <v>2679</v>
      </c>
      <c r="C2760" s="167" t="s">
        <v>10</v>
      </c>
      <c r="D2760" s="167" t="s">
        <v>12427</v>
      </c>
      <c r="E2760" s="168" t="s">
        <v>15155</v>
      </c>
    </row>
    <row r="2761" spans="1:5" x14ac:dyDescent="0.2">
      <c r="A2761" s="167">
        <v>39872</v>
      </c>
      <c r="B2761" s="167" t="s">
        <v>2680</v>
      </c>
      <c r="C2761" s="167" t="s">
        <v>10</v>
      </c>
      <c r="D2761" s="167" t="s">
        <v>12427</v>
      </c>
      <c r="E2761" s="168" t="s">
        <v>15156</v>
      </c>
    </row>
    <row r="2762" spans="1:5" x14ac:dyDescent="0.2">
      <c r="A2762" s="167">
        <v>39873</v>
      </c>
      <c r="B2762" s="167" t="s">
        <v>2681</v>
      </c>
      <c r="C2762" s="167" t="s">
        <v>10</v>
      </c>
      <c r="D2762" s="167" t="s">
        <v>12427</v>
      </c>
      <c r="E2762" s="168" t="s">
        <v>15157</v>
      </c>
    </row>
    <row r="2763" spans="1:5" x14ac:dyDescent="0.2">
      <c r="A2763" s="167">
        <v>39874</v>
      </c>
      <c r="B2763" s="167" t="s">
        <v>2682</v>
      </c>
      <c r="C2763" s="167" t="s">
        <v>10</v>
      </c>
      <c r="D2763" s="167" t="s">
        <v>12427</v>
      </c>
      <c r="E2763" s="168" t="s">
        <v>15158</v>
      </c>
    </row>
    <row r="2764" spans="1:5" x14ac:dyDescent="0.2">
      <c r="A2764" s="167">
        <v>3674</v>
      </c>
      <c r="B2764" s="167" t="s">
        <v>2683</v>
      </c>
      <c r="C2764" s="167" t="s">
        <v>20</v>
      </c>
      <c r="D2764" s="167" t="s">
        <v>12427</v>
      </c>
      <c r="E2764" s="168" t="s">
        <v>15159</v>
      </c>
    </row>
    <row r="2765" spans="1:5" x14ac:dyDescent="0.2">
      <c r="A2765" s="167">
        <v>3681</v>
      </c>
      <c r="B2765" s="167" t="s">
        <v>2684</v>
      </c>
      <c r="C2765" s="167" t="s">
        <v>20</v>
      </c>
      <c r="D2765" s="167" t="s">
        <v>12427</v>
      </c>
      <c r="E2765" s="168" t="s">
        <v>15160</v>
      </c>
    </row>
    <row r="2766" spans="1:5" x14ac:dyDescent="0.2">
      <c r="A2766" s="167">
        <v>3676</v>
      </c>
      <c r="B2766" s="167" t="s">
        <v>2685</v>
      </c>
      <c r="C2766" s="167" t="s">
        <v>20</v>
      </c>
      <c r="D2766" s="167" t="s">
        <v>12427</v>
      </c>
      <c r="E2766" s="168" t="s">
        <v>15161</v>
      </c>
    </row>
    <row r="2767" spans="1:5" x14ac:dyDescent="0.2">
      <c r="A2767" s="167">
        <v>3679</v>
      </c>
      <c r="B2767" s="167" t="s">
        <v>2686</v>
      </c>
      <c r="C2767" s="167" t="s">
        <v>20</v>
      </c>
      <c r="D2767" s="167" t="s">
        <v>12427</v>
      </c>
      <c r="E2767" s="168" t="s">
        <v>15162</v>
      </c>
    </row>
    <row r="2768" spans="1:5" x14ac:dyDescent="0.2">
      <c r="A2768" s="167">
        <v>3672</v>
      </c>
      <c r="B2768" s="167" t="s">
        <v>2687</v>
      </c>
      <c r="C2768" s="167" t="s">
        <v>20</v>
      </c>
      <c r="D2768" s="167" t="s">
        <v>12427</v>
      </c>
      <c r="E2768" s="168" t="s">
        <v>14544</v>
      </c>
    </row>
    <row r="2769" spans="1:5" x14ac:dyDescent="0.2">
      <c r="A2769" s="167">
        <v>3671</v>
      </c>
      <c r="B2769" s="167" t="s">
        <v>2688</v>
      </c>
      <c r="C2769" s="167" t="s">
        <v>20</v>
      </c>
      <c r="D2769" s="167" t="s">
        <v>12427</v>
      </c>
      <c r="E2769" s="168" t="s">
        <v>13654</v>
      </c>
    </row>
    <row r="2770" spans="1:5" x14ac:dyDescent="0.2">
      <c r="A2770" s="167">
        <v>3673</v>
      </c>
      <c r="B2770" s="167" t="s">
        <v>2689</v>
      </c>
      <c r="C2770" s="167" t="s">
        <v>20</v>
      </c>
      <c r="D2770" s="167" t="s">
        <v>12427</v>
      </c>
      <c r="E2770" s="168" t="s">
        <v>13377</v>
      </c>
    </row>
    <row r="2771" spans="1:5" x14ac:dyDescent="0.2">
      <c r="A2771" s="167">
        <v>38394</v>
      </c>
      <c r="B2771" s="167" t="s">
        <v>2690</v>
      </c>
      <c r="C2771" s="167" t="s">
        <v>10</v>
      </c>
      <c r="D2771" s="167" t="s">
        <v>12398</v>
      </c>
      <c r="E2771" s="168" t="s">
        <v>15163</v>
      </c>
    </row>
    <row r="2772" spans="1:5" x14ac:dyDescent="0.2">
      <c r="A2772" s="167">
        <v>3729</v>
      </c>
      <c r="B2772" s="167" t="s">
        <v>2691</v>
      </c>
      <c r="C2772" s="167" t="s">
        <v>10</v>
      </c>
      <c r="D2772" s="167" t="s">
        <v>12398</v>
      </c>
      <c r="E2772" s="168" t="s">
        <v>15164</v>
      </c>
    </row>
    <row r="2773" spans="1:5" x14ac:dyDescent="0.2">
      <c r="A2773" s="167">
        <v>39357</v>
      </c>
      <c r="B2773" s="167" t="s">
        <v>2692</v>
      </c>
      <c r="C2773" s="167" t="s">
        <v>10</v>
      </c>
      <c r="D2773" s="167" t="s">
        <v>12427</v>
      </c>
      <c r="E2773" s="168" t="s">
        <v>15165</v>
      </c>
    </row>
    <row r="2774" spans="1:5" x14ac:dyDescent="0.2">
      <c r="A2774" s="167">
        <v>39358</v>
      </c>
      <c r="B2774" s="167" t="s">
        <v>2693</v>
      </c>
      <c r="C2774" s="167" t="s">
        <v>10</v>
      </c>
      <c r="D2774" s="167" t="s">
        <v>12427</v>
      </c>
      <c r="E2774" s="168" t="s">
        <v>15166</v>
      </c>
    </row>
    <row r="2775" spans="1:5" x14ac:dyDescent="0.2">
      <c r="A2775" s="167">
        <v>39356</v>
      </c>
      <c r="B2775" s="167" t="s">
        <v>2694</v>
      </c>
      <c r="C2775" s="167" t="s">
        <v>10</v>
      </c>
      <c r="D2775" s="167" t="s">
        <v>12427</v>
      </c>
      <c r="E2775" s="168" t="s">
        <v>15167</v>
      </c>
    </row>
    <row r="2776" spans="1:5" x14ac:dyDescent="0.2">
      <c r="A2776" s="167">
        <v>39355</v>
      </c>
      <c r="B2776" s="167" t="s">
        <v>2695</v>
      </c>
      <c r="C2776" s="167" t="s">
        <v>10</v>
      </c>
      <c r="D2776" s="167" t="s">
        <v>12427</v>
      </c>
      <c r="E2776" s="168" t="s">
        <v>15168</v>
      </c>
    </row>
    <row r="2777" spans="1:5" x14ac:dyDescent="0.2">
      <c r="A2777" s="167">
        <v>39353</v>
      </c>
      <c r="B2777" s="167" t="s">
        <v>2696</v>
      </c>
      <c r="C2777" s="167" t="s">
        <v>10</v>
      </c>
      <c r="D2777" s="167" t="s">
        <v>12427</v>
      </c>
      <c r="E2777" s="168" t="s">
        <v>15169</v>
      </c>
    </row>
    <row r="2778" spans="1:5" x14ac:dyDescent="0.2">
      <c r="A2778" s="167">
        <v>39354</v>
      </c>
      <c r="B2778" s="167" t="s">
        <v>2697</v>
      </c>
      <c r="C2778" s="167" t="s">
        <v>10</v>
      </c>
      <c r="D2778" s="167" t="s">
        <v>12427</v>
      </c>
      <c r="E2778" s="168" t="s">
        <v>15170</v>
      </c>
    </row>
    <row r="2779" spans="1:5" x14ac:dyDescent="0.2">
      <c r="A2779" s="167">
        <v>39398</v>
      </c>
      <c r="B2779" s="167" t="s">
        <v>2698</v>
      </c>
      <c r="C2779" s="167" t="s">
        <v>10</v>
      </c>
      <c r="D2779" s="167" t="s">
        <v>12398</v>
      </c>
      <c r="E2779" s="168" t="s">
        <v>15171</v>
      </c>
    </row>
    <row r="2780" spans="1:5" x14ac:dyDescent="0.2">
      <c r="A2780" s="167">
        <v>13343</v>
      </c>
      <c r="B2780" s="167" t="s">
        <v>2699</v>
      </c>
      <c r="C2780" s="167" t="s">
        <v>10</v>
      </c>
      <c r="D2780" s="167" t="s">
        <v>12427</v>
      </c>
      <c r="E2780" s="168" t="s">
        <v>15172</v>
      </c>
    </row>
    <row r="2781" spans="1:5" x14ac:dyDescent="0.2">
      <c r="A2781" s="167">
        <v>12118</v>
      </c>
      <c r="B2781" s="167" t="s">
        <v>2700</v>
      </c>
      <c r="C2781" s="167" t="s">
        <v>10</v>
      </c>
      <c r="D2781" s="167" t="s">
        <v>12398</v>
      </c>
      <c r="E2781" s="168" t="s">
        <v>15173</v>
      </c>
    </row>
    <row r="2782" spans="1:5" x14ac:dyDescent="0.2">
      <c r="A2782" s="167">
        <v>39482</v>
      </c>
      <c r="B2782" s="167" t="s">
        <v>15174</v>
      </c>
      <c r="C2782" s="167" t="s">
        <v>10</v>
      </c>
      <c r="D2782" s="167" t="s">
        <v>12398</v>
      </c>
      <c r="E2782" s="168" t="s">
        <v>15175</v>
      </c>
    </row>
    <row r="2783" spans="1:5" x14ac:dyDescent="0.2">
      <c r="A2783" s="167">
        <v>39486</v>
      </c>
      <c r="B2783" s="167" t="s">
        <v>15176</v>
      </c>
      <c r="C2783" s="167" t="s">
        <v>10</v>
      </c>
      <c r="D2783" s="167" t="s">
        <v>12398</v>
      </c>
      <c r="E2783" s="168" t="s">
        <v>15177</v>
      </c>
    </row>
    <row r="2784" spans="1:5" x14ac:dyDescent="0.2">
      <c r="A2784" s="167">
        <v>39483</v>
      </c>
      <c r="B2784" s="167" t="s">
        <v>15178</v>
      </c>
      <c r="C2784" s="167" t="s">
        <v>10</v>
      </c>
      <c r="D2784" s="167" t="s">
        <v>12398</v>
      </c>
      <c r="E2784" s="168" t="s">
        <v>15179</v>
      </c>
    </row>
    <row r="2785" spans="1:5" x14ac:dyDescent="0.2">
      <c r="A2785" s="167">
        <v>39487</v>
      </c>
      <c r="B2785" s="167" t="s">
        <v>15180</v>
      </c>
      <c r="C2785" s="167" t="s">
        <v>10</v>
      </c>
      <c r="D2785" s="167" t="s">
        <v>12398</v>
      </c>
      <c r="E2785" s="168" t="s">
        <v>15181</v>
      </c>
    </row>
    <row r="2786" spans="1:5" x14ac:dyDescent="0.2">
      <c r="A2786" s="167">
        <v>39484</v>
      </c>
      <c r="B2786" s="167" t="s">
        <v>15182</v>
      </c>
      <c r="C2786" s="167" t="s">
        <v>10</v>
      </c>
      <c r="D2786" s="167" t="s">
        <v>12398</v>
      </c>
      <c r="E2786" s="168" t="s">
        <v>15183</v>
      </c>
    </row>
    <row r="2787" spans="1:5" x14ac:dyDescent="0.2">
      <c r="A2787" s="167">
        <v>39488</v>
      </c>
      <c r="B2787" s="167" t="s">
        <v>15184</v>
      </c>
      <c r="C2787" s="167" t="s">
        <v>10</v>
      </c>
      <c r="D2787" s="167" t="s">
        <v>12398</v>
      </c>
      <c r="E2787" s="168" t="s">
        <v>15185</v>
      </c>
    </row>
    <row r="2788" spans="1:5" x14ac:dyDescent="0.2">
      <c r="A2788" s="167">
        <v>39485</v>
      </c>
      <c r="B2788" s="167" t="s">
        <v>15186</v>
      </c>
      <c r="C2788" s="167" t="s">
        <v>10</v>
      </c>
      <c r="D2788" s="167" t="s">
        <v>12398</v>
      </c>
      <c r="E2788" s="168" t="s">
        <v>15187</v>
      </c>
    </row>
    <row r="2789" spans="1:5" x14ac:dyDescent="0.2">
      <c r="A2789" s="167">
        <v>39489</v>
      </c>
      <c r="B2789" s="167" t="s">
        <v>15188</v>
      </c>
      <c r="C2789" s="167" t="s">
        <v>10</v>
      </c>
      <c r="D2789" s="167" t="s">
        <v>12398</v>
      </c>
      <c r="E2789" s="168" t="s">
        <v>15189</v>
      </c>
    </row>
    <row r="2790" spans="1:5" x14ac:dyDescent="0.2">
      <c r="A2790" s="167">
        <v>39494</v>
      </c>
      <c r="B2790" s="167" t="s">
        <v>15190</v>
      </c>
      <c r="C2790" s="167" t="s">
        <v>10</v>
      </c>
      <c r="D2790" s="167" t="s">
        <v>12398</v>
      </c>
      <c r="E2790" s="168" t="s">
        <v>15191</v>
      </c>
    </row>
    <row r="2791" spans="1:5" x14ac:dyDescent="0.2">
      <c r="A2791" s="167">
        <v>39490</v>
      </c>
      <c r="B2791" s="167" t="s">
        <v>15192</v>
      </c>
      <c r="C2791" s="167" t="s">
        <v>10</v>
      </c>
      <c r="D2791" s="167" t="s">
        <v>12398</v>
      </c>
      <c r="E2791" s="168" t="s">
        <v>15193</v>
      </c>
    </row>
    <row r="2792" spans="1:5" x14ac:dyDescent="0.2">
      <c r="A2792" s="167">
        <v>39495</v>
      </c>
      <c r="B2792" s="167" t="s">
        <v>15194</v>
      </c>
      <c r="C2792" s="167" t="s">
        <v>10</v>
      </c>
      <c r="D2792" s="167" t="s">
        <v>12398</v>
      </c>
      <c r="E2792" s="168" t="s">
        <v>15175</v>
      </c>
    </row>
    <row r="2793" spans="1:5" x14ac:dyDescent="0.2">
      <c r="A2793" s="167">
        <v>39491</v>
      </c>
      <c r="B2793" s="167" t="s">
        <v>15195</v>
      </c>
      <c r="C2793" s="167" t="s">
        <v>10</v>
      </c>
      <c r="D2793" s="167" t="s">
        <v>12398</v>
      </c>
      <c r="E2793" s="168" t="s">
        <v>15196</v>
      </c>
    </row>
    <row r="2794" spans="1:5" x14ac:dyDescent="0.2">
      <c r="A2794" s="167">
        <v>39496</v>
      </c>
      <c r="B2794" s="167" t="s">
        <v>15197</v>
      </c>
      <c r="C2794" s="167" t="s">
        <v>10</v>
      </c>
      <c r="D2794" s="167" t="s">
        <v>12398</v>
      </c>
      <c r="E2794" s="168" t="s">
        <v>15198</v>
      </c>
    </row>
    <row r="2795" spans="1:5" x14ac:dyDescent="0.2">
      <c r="A2795" s="167">
        <v>39492</v>
      </c>
      <c r="B2795" s="167" t="s">
        <v>15199</v>
      </c>
      <c r="C2795" s="167" t="s">
        <v>10</v>
      </c>
      <c r="D2795" s="167" t="s">
        <v>12398</v>
      </c>
      <c r="E2795" s="168" t="s">
        <v>15200</v>
      </c>
    </row>
    <row r="2796" spans="1:5" x14ac:dyDescent="0.2">
      <c r="A2796" s="167">
        <v>39497</v>
      </c>
      <c r="B2796" s="167" t="s">
        <v>15201</v>
      </c>
      <c r="C2796" s="167" t="s">
        <v>10</v>
      </c>
      <c r="D2796" s="167" t="s">
        <v>12398</v>
      </c>
      <c r="E2796" s="168" t="s">
        <v>15202</v>
      </c>
    </row>
    <row r="2797" spans="1:5" x14ac:dyDescent="0.2">
      <c r="A2797" s="167">
        <v>39493</v>
      </c>
      <c r="B2797" s="167" t="s">
        <v>15203</v>
      </c>
      <c r="C2797" s="167" t="s">
        <v>10</v>
      </c>
      <c r="D2797" s="167" t="s">
        <v>12398</v>
      </c>
      <c r="E2797" s="168" t="s">
        <v>15204</v>
      </c>
    </row>
    <row r="2798" spans="1:5" x14ac:dyDescent="0.2">
      <c r="A2798" s="167">
        <v>39500</v>
      </c>
      <c r="B2798" s="167" t="s">
        <v>15205</v>
      </c>
      <c r="C2798" s="167" t="s">
        <v>10</v>
      </c>
      <c r="D2798" s="167" t="s">
        <v>12398</v>
      </c>
      <c r="E2798" s="168" t="s">
        <v>15206</v>
      </c>
    </row>
    <row r="2799" spans="1:5" x14ac:dyDescent="0.2">
      <c r="A2799" s="167">
        <v>39498</v>
      </c>
      <c r="B2799" s="167" t="s">
        <v>15207</v>
      </c>
      <c r="C2799" s="167" t="s">
        <v>10</v>
      </c>
      <c r="D2799" s="167" t="s">
        <v>12398</v>
      </c>
      <c r="E2799" s="168" t="s">
        <v>15208</v>
      </c>
    </row>
    <row r="2800" spans="1:5" x14ac:dyDescent="0.2">
      <c r="A2800" s="167">
        <v>39501</v>
      </c>
      <c r="B2800" s="167" t="s">
        <v>15209</v>
      </c>
      <c r="C2800" s="167" t="s">
        <v>10</v>
      </c>
      <c r="D2800" s="167" t="s">
        <v>12398</v>
      </c>
      <c r="E2800" s="168" t="s">
        <v>15210</v>
      </c>
    </row>
    <row r="2801" spans="1:5" x14ac:dyDescent="0.2">
      <c r="A2801" s="167">
        <v>39499</v>
      </c>
      <c r="B2801" s="167" t="s">
        <v>15211</v>
      </c>
      <c r="C2801" s="167" t="s">
        <v>10</v>
      </c>
      <c r="D2801" s="167" t="s">
        <v>12398</v>
      </c>
      <c r="E2801" s="168" t="s">
        <v>15212</v>
      </c>
    </row>
    <row r="2802" spans="1:5" x14ac:dyDescent="0.2">
      <c r="A2802" s="167">
        <v>3733</v>
      </c>
      <c r="B2802" s="167" t="s">
        <v>2720</v>
      </c>
      <c r="C2802" s="167" t="s">
        <v>15</v>
      </c>
      <c r="D2802" s="167" t="s">
        <v>12427</v>
      </c>
      <c r="E2802" s="168" t="s">
        <v>15213</v>
      </c>
    </row>
    <row r="2803" spans="1:5" x14ac:dyDescent="0.2">
      <c r="A2803" s="167">
        <v>3731</v>
      </c>
      <c r="B2803" s="167" t="s">
        <v>2721</v>
      </c>
      <c r="C2803" s="167" t="s">
        <v>15</v>
      </c>
      <c r="D2803" s="167" t="s">
        <v>12427</v>
      </c>
      <c r="E2803" s="168" t="s">
        <v>14341</v>
      </c>
    </row>
    <row r="2804" spans="1:5" x14ac:dyDescent="0.2">
      <c r="A2804" s="167">
        <v>38137</v>
      </c>
      <c r="B2804" s="167" t="s">
        <v>2722</v>
      </c>
      <c r="C2804" s="167" t="s">
        <v>15</v>
      </c>
      <c r="D2804" s="167" t="s">
        <v>12427</v>
      </c>
      <c r="E2804" s="168" t="s">
        <v>15214</v>
      </c>
    </row>
    <row r="2805" spans="1:5" x14ac:dyDescent="0.2">
      <c r="A2805" s="167">
        <v>38135</v>
      </c>
      <c r="B2805" s="167" t="s">
        <v>2723</v>
      </c>
      <c r="C2805" s="167" t="s">
        <v>15</v>
      </c>
      <c r="D2805" s="167" t="s">
        <v>12427</v>
      </c>
      <c r="E2805" s="168" t="s">
        <v>15215</v>
      </c>
    </row>
    <row r="2806" spans="1:5" x14ac:dyDescent="0.2">
      <c r="A2806" s="167">
        <v>38138</v>
      </c>
      <c r="B2806" s="167" t="s">
        <v>2724</v>
      </c>
      <c r="C2806" s="167" t="s">
        <v>15</v>
      </c>
      <c r="D2806" s="167" t="s">
        <v>12427</v>
      </c>
      <c r="E2806" s="168" t="s">
        <v>15216</v>
      </c>
    </row>
    <row r="2807" spans="1:5" x14ac:dyDescent="0.2">
      <c r="A2807" s="167">
        <v>3736</v>
      </c>
      <c r="B2807" s="167" t="s">
        <v>2725</v>
      </c>
      <c r="C2807" s="167" t="s">
        <v>15</v>
      </c>
      <c r="D2807" s="167" t="s">
        <v>12405</v>
      </c>
      <c r="E2807" s="168" t="s">
        <v>15217</v>
      </c>
    </row>
    <row r="2808" spans="1:5" x14ac:dyDescent="0.2">
      <c r="A2808" s="167">
        <v>3741</v>
      </c>
      <c r="B2808" s="167" t="s">
        <v>2726</v>
      </c>
      <c r="C2808" s="167" t="s">
        <v>15</v>
      </c>
      <c r="D2808" s="167" t="s">
        <v>12398</v>
      </c>
      <c r="E2808" s="168" t="s">
        <v>15218</v>
      </c>
    </row>
    <row r="2809" spans="1:5" x14ac:dyDescent="0.2">
      <c r="A2809" s="167">
        <v>3745</v>
      </c>
      <c r="B2809" s="167" t="s">
        <v>2727</v>
      </c>
      <c r="C2809" s="167" t="s">
        <v>15</v>
      </c>
      <c r="D2809" s="167" t="s">
        <v>12398</v>
      </c>
      <c r="E2809" s="168" t="s">
        <v>15219</v>
      </c>
    </row>
    <row r="2810" spans="1:5" x14ac:dyDescent="0.2">
      <c r="A2810" s="167">
        <v>3743</v>
      </c>
      <c r="B2810" s="167" t="s">
        <v>2728</v>
      </c>
      <c r="C2810" s="167" t="s">
        <v>15</v>
      </c>
      <c r="D2810" s="167" t="s">
        <v>12398</v>
      </c>
      <c r="E2810" s="168" t="s">
        <v>15220</v>
      </c>
    </row>
    <row r="2811" spans="1:5" x14ac:dyDescent="0.2">
      <c r="A2811" s="167">
        <v>3744</v>
      </c>
      <c r="B2811" s="167" t="s">
        <v>2729</v>
      </c>
      <c r="C2811" s="167" t="s">
        <v>15</v>
      </c>
      <c r="D2811" s="167" t="s">
        <v>12398</v>
      </c>
      <c r="E2811" s="168" t="s">
        <v>15221</v>
      </c>
    </row>
    <row r="2812" spans="1:5" x14ac:dyDescent="0.2">
      <c r="A2812" s="167">
        <v>3739</v>
      </c>
      <c r="B2812" s="167" t="s">
        <v>2730</v>
      </c>
      <c r="C2812" s="167" t="s">
        <v>15</v>
      </c>
      <c r="D2812" s="167" t="s">
        <v>12398</v>
      </c>
      <c r="E2812" s="168" t="s">
        <v>15222</v>
      </c>
    </row>
    <row r="2813" spans="1:5" x14ac:dyDescent="0.2">
      <c r="A2813" s="167">
        <v>3737</v>
      </c>
      <c r="B2813" s="167" t="s">
        <v>2731</v>
      </c>
      <c r="C2813" s="167" t="s">
        <v>15</v>
      </c>
      <c r="D2813" s="167" t="s">
        <v>12398</v>
      </c>
      <c r="E2813" s="168" t="s">
        <v>15223</v>
      </c>
    </row>
    <row r="2814" spans="1:5" x14ac:dyDescent="0.2">
      <c r="A2814" s="167">
        <v>3738</v>
      </c>
      <c r="B2814" s="167" t="s">
        <v>2732</v>
      </c>
      <c r="C2814" s="167" t="s">
        <v>15</v>
      </c>
      <c r="D2814" s="167" t="s">
        <v>12398</v>
      </c>
      <c r="E2814" s="168" t="s">
        <v>15224</v>
      </c>
    </row>
    <row r="2815" spans="1:5" x14ac:dyDescent="0.2">
      <c r="A2815" s="167">
        <v>3747</v>
      </c>
      <c r="B2815" s="167" t="s">
        <v>2733</v>
      </c>
      <c r="C2815" s="167" t="s">
        <v>15</v>
      </c>
      <c r="D2815" s="167" t="s">
        <v>12398</v>
      </c>
      <c r="E2815" s="168" t="s">
        <v>15221</v>
      </c>
    </row>
    <row r="2816" spans="1:5" x14ac:dyDescent="0.2">
      <c r="A2816" s="167">
        <v>11649</v>
      </c>
      <c r="B2816" s="167" t="s">
        <v>2734</v>
      </c>
      <c r="C2816" s="167" t="s">
        <v>10</v>
      </c>
      <c r="D2816" s="167" t="s">
        <v>12398</v>
      </c>
      <c r="E2816" s="168" t="s">
        <v>15225</v>
      </c>
    </row>
    <row r="2817" spans="1:5" x14ac:dyDescent="0.2">
      <c r="A2817" s="167">
        <v>11650</v>
      </c>
      <c r="B2817" s="167" t="s">
        <v>2735</v>
      </c>
      <c r="C2817" s="167" t="s">
        <v>10</v>
      </c>
      <c r="D2817" s="167" t="s">
        <v>12398</v>
      </c>
      <c r="E2817" s="168" t="s">
        <v>15226</v>
      </c>
    </row>
    <row r="2818" spans="1:5" x14ac:dyDescent="0.2">
      <c r="A2818" s="167">
        <v>3742</v>
      </c>
      <c r="B2818" s="167" t="s">
        <v>2736</v>
      </c>
      <c r="C2818" s="167" t="s">
        <v>15</v>
      </c>
      <c r="D2818" s="167" t="s">
        <v>12398</v>
      </c>
      <c r="E2818" s="168" t="s">
        <v>15227</v>
      </c>
    </row>
    <row r="2819" spans="1:5" x14ac:dyDescent="0.2">
      <c r="A2819" s="167">
        <v>3746</v>
      </c>
      <c r="B2819" s="167" t="s">
        <v>2737</v>
      </c>
      <c r="C2819" s="167" t="s">
        <v>15</v>
      </c>
      <c r="D2819" s="167" t="s">
        <v>12398</v>
      </c>
      <c r="E2819" s="168" t="s">
        <v>15228</v>
      </c>
    </row>
    <row r="2820" spans="1:5" x14ac:dyDescent="0.2">
      <c r="A2820" s="167">
        <v>21106</v>
      </c>
      <c r="B2820" s="167" t="s">
        <v>2738</v>
      </c>
      <c r="C2820" s="167" t="s">
        <v>71</v>
      </c>
      <c r="D2820" s="167" t="s">
        <v>12427</v>
      </c>
      <c r="E2820" s="168" t="s">
        <v>15229</v>
      </c>
    </row>
    <row r="2821" spans="1:5" x14ac:dyDescent="0.2">
      <c r="A2821" s="167">
        <v>3755</v>
      </c>
      <c r="B2821" s="167" t="s">
        <v>2739</v>
      </c>
      <c r="C2821" s="167" t="s">
        <v>10</v>
      </c>
      <c r="D2821" s="167" t="s">
        <v>12398</v>
      </c>
      <c r="E2821" s="168" t="s">
        <v>15230</v>
      </c>
    </row>
    <row r="2822" spans="1:5" x14ac:dyDescent="0.2">
      <c r="A2822" s="167">
        <v>3750</v>
      </c>
      <c r="B2822" s="167" t="s">
        <v>2740</v>
      </c>
      <c r="C2822" s="167" t="s">
        <v>10</v>
      </c>
      <c r="D2822" s="167" t="s">
        <v>12398</v>
      </c>
      <c r="E2822" s="168" t="s">
        <v>15231</v>
      </c>
    </row>
    <row r="2823" spans="1:5" x14ac:dyDescent="0.2">
      <c r="A2823" s="167">
        <v>3756</v>
      </c>
      <c r="B2823" s="167" t="s">
        <v>2741</v>
      </c>
      <c r="C2823" s="167" t="s">
        <v>10</v>
      </c>
      <c r="D2823" s="167" t="s">
        <v>12398</v>
      </c>
      <c r="E2823" s="168" t="s">
        <v>15232</v>
      </c>
    </row>
    <row r="2824" spans="1:5" x14ac:dyDescent="0.2">
      <c r="A2824" s="167">
        <v>39377</v>
      </c>
      <c r="B2824" s="167" t="s">
        <v>2742</v>
      </c>
      <c r="C2824" s="167" t="s">
        <v>10</v>
      </c>
      <c r="D2824" s="167" t="s">
        <v>12398</v>
      </c>
      <c r="E2824" s="168" t="s">
        <v>15233</v>
      </c>
    </row>
    <row r="2825" spans="1:5" x14ac:dyDescent="0.2">
      <c r="A2825" s="167">
        <v>38191</v>
      </c>
      <c r="B2825" s="167" t="s">
        <v>2743</v>
      </c>
      <c r="C2825" s="167" t="s">
        <v>10</v>
      </c>
      <c r="D2825" s="167" t="s">
        <v>12398</v>
      </c>
      <c r="E2825" s="168" t="s">
        <v>15234</v>
      </c>
    </row>
    <row r="2826" spans="1:5" x14ac:dyDescent="0.2">
      <c r="A2826" s="167">
        <v>39381</v>
      </c>
      <c r="B2826" s="167" t="s">
        <v>2744</v>
      </c>
      <c r="C2826" s="167" t="s">
        <v>10</v>
      </c>
      <c r="D2826" s="167" t="s">
        <v>12398</v>
      </c>
      <c r="E2826" s="168" t="s">
        <v>14263</v>
      </c>
    </row>
    <row r="2827" spans="1:5" x14ac:dyDescent="0.2">
      <c r="A2827" s="167">
        <v>38780</v>
      </c>
      <c r="B2827" s="167" t="s">
        <v>2745</v>
      </c>
      <c r="C2827" s="167" t="s">
        <v>10</v>
      </c>
      <c r="D2827" s="167" t="s">
        <v>12398</v>
      </c>
      <c r="E2827" s="168" t="s">
        <v>15235</v>
      </c>
    </row>
    <row r="2828" spans="1:5" x14ac:dyDescent="0.2">
      <c r="A2828" s="167">
        <v>38781</v>
      </c>
      <c r="B2828" s="167" t="s">
        <v>2746</v>
      </c>
      <c r="C2828" s="167" t="s">
        <v>10</v>
      </c>
      <c r="D2828" s="167" t="s">
        <v>12398</v>
      </c>
      <c r="E2828" s="168" t="s">
        <v>15236</v>
      </c>
    </row>
    <row r="2829" spans="1:5" x14ac:dyDescent="0.2">
      <c r="A2829" s="167">
        <v>38192</v>
      </c>
      <c r="B2829" s="167" t="s">
        <v>2747</v>
      </c>
      <c r="C2829" s="167" t="s">
        <v>10</v>
      </c>
      <c r="D2829" s="167" t="s">
        <v>12398</v>
      </c>
      <c r="E2829" s="168" t="s">
        <v>15237</v>
      </c>
    </row>
    <row r="2830" spans="1:5" x14ac:dyDescent="0.2">
      <c r="A2830" s="167">
        <v>3753</v>
      </c>
      <c r="B2830" s="167" t="s">
        <v>2748</v>
      </c>
      <c r="C2830" s="167" t="s">
        <v>10</v>
      </c>
      <c r="D2830" s="167" t="s">
        <v>12398</v>
      </c>
      <c r="E2830" s="168" t="s">
        <v>12556</v>
      </c>
    </row>
    <row r="2831" spans="1:5" x14ac:dyDescent="0.2">
      <c r="A2831" s="167">
        <v>38782</v>
      </c>
      <c r="B2831" s="167" t="s">
        <v>2749</v>
      </c>
      <c r="C2831" s="167" t="s">
        <v>10</v>
      </c>
      <c r="D2831" s="167" t="s">
        <v>12398</v>
      </c>
      <c r="E2831" s="168" t="s">
        <v>12669</v>
      </c>
    </row>
    <row r="2832" spans="1:5" x14ac:dyDescent="0.2">
      <c r="A2832" s="167">
        <v>38778</v>
      </c>
      <c r="B2832" s="167" t="s">
        <v>2750</v>
      </c>
      <c r="C2832" s="167" t="s">
        <v>10</v>
      </c>
      <c r="D2832" s="167" t="s">
        <v>12398</v>
      </c>
      <c r="E2832" s="168" t="s">
        <v>15238</v>
      </c>
    </row>
    <row r="2833" spans="1:5" x14ac:dyDescent="0.2">
      <c r="A2833" s="167">
        <v>38779</v>
      </c>
      <c r="B2833" s="167" t="s">
        <v>2751</v>
      </c>
      <c r="C2833" s="167" t="s">
        <v>10</v>
      </c>
      <c r="D2833" s="167" t="s">
        <v>12398</v>
      </c>
      <c r="E2833" s="168" t="s">
        <v>15239</v>
      </c>
    </row>
    <row r="2834" spans="1:5" x14ac:dyDescent="0.2">
      <c r="A2834" s="167">
        <v>39388</v>
      </c>
      <c r="B2834" s="167" t="s">
        <v>2752</v>
      </c>
      <c r="C2834" s="167" t="s">
        <v>10</v>
      </c>
      <c r="D2834" s="167" t="s">
        <v>12398</v>
      </c>
      <c r="E2834" s="168" t="s">
        <v>15240</v>
      </c>
    </row>
    <row r="2835" spans="1:5" x14ac:dyDescent="0.2">
      <c r="A2835" s="167">
        <v>39387</v>
      </c>
      <c r="B2835" s="167" t="s">
        <v>2753</v>
      </c>
      <c r="C2835" s="167" t="s">
        <v>10</v>
      </c>
      <c r="D2835" s="167" t="s">
        <v>12398</v>
      </c>
      <c r="E2835" s="168" t="s">
        <v>15241</v>
      </c>
    </row>
    <row r="2836" spans="1:5" x14ac:dyDescent="0.2">
      <c r="A2836" s="167">
        <v>39386</v>
      </c>
      <c r="B2836" s="167" t="s">
        <v>2754</v>
      </c>
      <c r="C2836" s="167" t="s">
        <v>10</v>
      </c>
      <c r="D2836" s="167" t="s">
        <v>12398</v>
      </c>
      <c r="E2836" s="168" t="s">
        <v>15242</v>
      </c>
    </row>
    <row r="2837" spans="1:5" x14ac:dyDescent="0.2">
      <c r="A2837" s="167">
        <v>38194</v>
      </c>
      <c r="B2837" s="167" t="s">
        <v>2755</v>
      </c>
      <c r="C2837" s="167" t="s">
        <v>10</v>
      </c>
      <c r="D2837" s="167" t="s">
        <v>12405</v>
      </c>
      <c r="E2837" s="168" t="s">
        <v>15243</v>
      </c>
    </row>
    <row r="2838" spans="1:5" x14ac:dyDescent="0.2">
      <c r="A2838" s="167">
        <v>38193</v>
      </c>
      <c r="B2838" s="167" t="s">
        <v>2756</v>
      </c>
      <c r="C2838" s="167" t="s">
        <v>10</v>
      </c>
      <c r="D2838" s="167" t="s">
        <v>12398</v>
      </c>
      <c r="E2838" s="168" t="s">
        <v>15244</v>
      </c>
    </row>
    <row r="2839" spans="1:5" x14ac:dyDescent="0.2">
      <c r="A2839" s="167">
        <v>12216</v>
      </c>
      <c r="B2839" s="167" t="s">
        <v>2757</v>
      </c>
      <c r="C2839" s="167" t="s">
        <v>10</v>
      </c>
      <c r="D2839" s="167" t="s">
        <v>12398</v>
      </c>
      <c r="E2839" s="168" t="s">
        <v>15245</v>
      </c>
    </row>
    <row r="2840" spans="1:5" x14ac:dyDescent="0.2">
      <c r="A2840" s="167">
        <v>3757</v>
      </c>
      <c r="B2840" s="167" t="s">
        <v>2758</v>
      </c>
      <c r="C2840" s="167" t="s">
        <v>10</v>
      </c>
      <c r="D2840" s="167" t="s">
        <v>12398</v>
      </c>
      <c r="E2840" s="168" t="s">
        <v>14319</v>
      </c>
    </row>
    <row r="2841" spans="1:5" x14ac:dyDescent="0.2">
      <c r="A2841" s="167">
        <v>3758</v>
      </c>
      <c r="B2841" s="167" t="s">
        <v>2759</v>
      </c>
      <c r="C2841" s="167" t="s">
        <v>10</v>
      </c>
      <c r="D2841" s="167" t="s">
        <v>12398</v>
      </c>
      <c r="E2841" s="168" t="s">
        <v>15246</v>
      </c>
    </row>
    <row r="2842" spans="1:5" x14ac:dyDescent="0.2">
      <c r="A2842" s="167">
        <v>12214</v>
      </c>
      <c r="B2842" s="167" t="s">
        <v>2760</v>
      </c>
      <c r="C2842" s="167" t="s">
        <v>10</v>
      </c>
      <c r="D2842" s="167" t="s">
        <v>12398</v>
      </c>
      <c r="E2842" s="168" t="s">
        <v>14139</v>
      </c>
    </row>
    <row r="2843" spans="1:5" x14ac:dyDescent="0.2">
      <c r="A2843" s="167">
        <v>3749</v>
      </c>
      <c r="B2843" s="167" t="s">
        <v>2761</v>
      </c>
      <c r="C2843" s="167" t="s">
        <v>10</v>
      </c>
      <c r="D2843" s="167" t="s">
        <v>12405</v>
      </c>
      <c r="E2843" s="168" t="s">
        <v>15247</v>
      </c>
    </row>
    <row r="2844" spans="1:5" x14ac:dyDescent="0.2">
      <c r="A2844" s="167">
        <v>3751</v>
      </c>
      <c r="B2844" s="167" t="s">
        <v>2762</v>
      </c>
      <c r="C2844" s="167" t="s">
        <v>10</v>
      </c>
      <c r="D2844" s="167" t="s">
        <v>12398</v>
      </c>
      <c r="E2844" s="168" t="s">
        <v>13972</v>
      </c>
    </row>
    <row r="2845" spans="1:5" x14ac:dyDescent="0.2">
      <c r="A2845" s="167">
        <v>39376</v>
      </c>
      <c r="B2845" s="167" t="s">
        <v>2763</v>
      </c>
      <c r="C2845" s="167" t="s">
        <v>10</v>
      </c>
      <c r="D2845" s="167" t="s">
        <v>12398</v>
      </c>
      <c r="E2845" s="168" t="s">
        <v>15248</v>
      </c>
    </row>
    <row r="2846" spans="1:5" x14ac:dyDescent="0.2">
      <c r="A2846" s="167">
        <v>3752</v>
      </c>
      <c r="B2846" s="167" t="s">
        <v>2764</v>
      </c>
      <c r="C2846" s="167" t="s">
        <v>10</v>
      </c>
      <c r="D2846" s="167" t="s">
        <v>12398</v>
      </c>
      <c r="E2846" s="168" t="s">
        <v>15249</v>
      </c>
    </row>
    <row r="2847" spans="1:5" x14ac:dyDescent="0.2">
      <c r="A2847" s="167">
        <v>746</v>
      </c>
      <c r="B2847" s="167" t="s">
        <v>15250</v>
      </c>
      <c r="C2847" s="167" t="s">
        <v>10</v>
      </c>
      <c r="D2847" s="167" t="s">
        <v>12405</v>
      </c>
      <c r="E2847" s="168" t="s">
        <v>15251</v>
      </c>
    </row>
    <row r="2848" spans="1:5" x14ac:dyDescent="0.2">
      <c r="A2848" s="167">
        <v>36521</v>
      </c>
      <c r="B2848" s="167" t="s">
        <v>15252</v>
      </c>
      <c r="C2848" s="167" t="s">
        <v>10</v>
      </c>
      <c r="D2848" s="167" t="s">
        <v>12398</v>
      </c>
      <c r="E2848" s="168" t="s">
        <v>15253</v>
      </c>
    </row>
    <row r="2849" spans="1:5" x14ac:dyDescent="0.2">
      <c r="A2849" s="167">
        <v>36794</v>
      </c>
      <c r="B2849" s="167" t="s">
        <v>15254</v>
      </c>
      <c r="C2849" s="167" t="s">
        <v>10</v>
      </c>
      <c r="D2849" s="167" t="s">
        <v>12398</v>
      </c>
      <c r="E2849" s="168" t="s">
        <v>15255</v>
      </c>
    </row>
    <row r="2850" spans="1:5" x14ac:dyDescent="0.2">
      <c r="A2850" s="167">
        <v>10426</v>
      </c>
      <c r="B2850" s="167" t="s">
        <v>15256</v>
      </c>
      <c r="C2850" s="167" t="s">
        <v>10</v>
      </c>
      <c r="D2850" s="167" t="s">
        <v>12398</v>
      </c>
      <c r="E2850" s="168" t="s">
        <v>15257</v>
      </c>
    </row>
    <row r="2851" spans="1:5" x14ac:dyDescent="0.2">
      <c r="A2851" s="167">
        <v>10425</v>
      </c>
      <c r="B2851" s="167" t="s">
        <v>15258</v>
      </c>
      <c r="C2851" s="167" t="s">
        <v>10</v>
      </c>
      <c r="D2851" s="167" t="s">
        <v>12398</v>
      </c>
      <c r="E2851" s="168" t="s">
        <v>15259</v>
      </c>
    </row>
    <row r="2852" spans="1:5" x14ac:dyDescent="0.2">
      <c r="A2852" s="167">
        <v>10431</v>
      </c>
      <c r="B2852" s="167" t="s">
        <v>15260</v>
      </c>
      <c r="C2852" s="167" t="s">
        <v>10</v>
      </c>
      <c r="D2852" s="167" t="s">
        <v>12398</v>
      </c>
      <c r="E2852" s="168" t="s">
        <v>15261</v>
      </c>
    </row>
    <row r="2853" spans="1:5" x14ac:dyDescent="0.2">
      <c r="A2853" s="167">
        <v>10429</v>
      </c>
      <c r="B2853" s="167" t="s">
        <v>15262</v>
      </c>
      <c r="C2853" s="167" t="s">
        <v>10</v>
      </c>
      <c r="D2853" s="167" t="s">
        <v>12398</v>
      </c>
      <c r="E2853" s="168" t="s">
        <v>15263</v>
      </c>
    </row>
    <row r="2854" spans="1:5" x14ac:dyDescent="0.2">
      <c r="A2854" s="167">
        <v>20269</v>
      </c>
      <c r="B2854" s="167" t="s">
        <v>15264</v>
      </c>
      <c r="C2854" s="167" t="s">
        <v>10</v>
      </c>
      <c r="D2854" s="167" t="s">
        <v>12398</v>
      </c>
      <c r="E2854" s="168" t="s">
        <v>15265</v>
      </c>
    </row>
    <row r="2855" spans="1:5" x14ac:dyDescent="0.2">
      <c r="A2855" s="167">
        <v>20270</v>
      </c>
      <c r="B2855" s="167" t="s">
        <v>15266</v>
      </c>
      <c r="C2855" s="167" t="s">
        <v>10</v>
      </c>
      <c r="D2855" s="167" t="s">
        <v>12398</v>
      </c>
      <c r="E2855" s="168" t="s">
        <v>15267</v>
      </c>
    </row>
    <row r="2856" spans="1:5" x14ac:dyDescent="0.2">
      <c r="A2856" s="167">
        <v>11696</v>
      </c>
      <c r="B2856" s="167" t="s">
        <v>15268</v>
      </c>
      <c r="C2856" s="167" t="s">
        <v>10</v>
      </c>
      <c r="D2856" s="167" t="s">
        <v>12398</v>
      </c>
      <c r="E2856" s="168" t="s">
        <v>15269</v>
      </c>
    </row>
    <row r="2857" spans="1:5" x14ac:dyDescent="0.2">
      <c r="A2857" s="167">
        <v>10427</v>
      </c>
      <c r="B2857" s="167" t="s">
        <v>15270</v>
      </c>
      <c r="C2857" s="167" t="s">
        <v>10</v>
      </c>
      <c r="D2857" s="167" t="s">
        <v>12398</v>
      </c>
      <c r="E2857" s="168" t="s">
        <v>15271</v>
      </c>
    </row>
    <row r="2858" spans="1:5" x14ac:dyDescent="0.2">
      <c r="A2858" s="167">
        <v>10428</v>
      </c>
      <c r="B2858" s="167" t="s">
        <v>15272</v>
      </c>
      <c r="C2858" s="167" t="s">
        <v>10</v>
      </c>
      <c r="D2858" s="167" t="s">
        <v>12398</v>
      </c>
      <c r="E2858" s="168" t="s">
        <v>15273</v>
      </c>
    </row>
    <row r="2859" spans="1:5" x14ac:dyDescent="0.2">
      <c r="A2859" s="167">
        <v>2354</v>
      </c>
      <c r="B2859" s="167" t="s">
        <v>2777</v>
      </c>
      <c r="C2859" s="167" t="s">
        <v>185</v>
      </c>
      <c r="D2859" s="167" t="s">
        <v>12398</v>
      </c>
      <c r="E2859" s="168" t="s">
        <v>15274</v>
      </c>
    </row>
    <row r="2860" spans="1:5" x14ac:dyDescent="0.2">
      <c r="A2860" s="167">
        <v>40932</v>
      </c>
      <c r="B2860" s="167" t="s">
        <v>2778</v>
      </c>
      <c r="C2860" s="167" t="s">
        <v>187</v>
      </c>
      <c r="D2860" s="167" t="s">
        <v>12398</v>
      </c>
      <c r="E2860" s="168" t="s">
        <v>15275</v>
      </c>
    </row>
    <row r="2861" spans="1:5" x14ac:dyDescent="0.2">
      <c r="A2861" s="167">
        <v>10853</v>
      </c>
      <c r="B2861" s="167" t="s">
        <v>2779</v>
      </c>
      <c r="C2861" s="167" t="s">
        <v>10</v>
      </c>
      <c r="D2861" s="167" t="s">
        <v>12398</v>
      </c>
      <c r="E2861" s="168" t="s">
        <v>15276</v>
      </c>
    </row>
    <row r="2862" spans="1:5" x14ac:dyDescent="0.2">
      <c r="A2862" s="167">
        <v>5093</v>
      </c>
      <c r="B2862" s="167" t="s">
        <v>2780</v>
      </c>
      <c r="C2862" s="167" t="s">
        <v>463</v>
      </c>
      <c r="D2862" s="167" t="s">
        <v>12398</v>
      </c>
      <c r="E2862" s="168" t="s">
        <v>14516</v>
      </c>
    </row>
    <row r="2863" spans="1:5" x14ac:dyDescent="0.2">
      <c r="A2863" s="167">
        <v>37768</v>
      </c>
      <c r="B2863" s="167" t="s">
        <v>2782</v>
      </c>
      <c r="C2863" s="167" t="s">
        <v>10</v>
      </c>
      <c r="D2863" s="167" t="s">
        <v>12427</v>
      </c>
      <c r="E2863" s="168" t="s">
        <v>15277</v>
      </c>
    </row>
    <row r="2864" spans="1:5" x14ac:dyDescent="0.2">
      <c r="A2864" s="167">
        <v>37773</v>
      </c>
      <c r="B2864" s="167" t="s">
        <v>2783</v>
      </c>
      <c r="C2864" s="167" t="s">
        <v>10</v>
      </c>
      <c r="D2864" s="167" t="s">
        <v>12427</v>
      </c>
      <c r="E2864" s="168" t="s">
        <v>15278</v>
      </c>
    </row>
    <row r="2865" spans="1:5" x14ac:dyDescent="0.2">
      <c r="A2865" s="167">
        <v>37769</v>
      </c>
      <c r="B2865" s="167" t="s">
        <v>2784</v>
      </c>
      <c r="C2865" s="167" t="s">
        <v>10</v>
      </c>
      <c r="D2865" s="167" t="s">
        <v>12427</v>
      </c>
      <c r="E2865" s="168" t="s">
        <v>15279</v>
      </c>
    </row>
    <row r="2866" spans="1:5" x14ac:dyDescent="0.2">
      <c r="A2866" s="167">
        <v>37770</v>
      </c>
      <c r="B2866" s="167" t="s">
        <v>2785</v>
      </c>
      <c r="C2866" s="167" t="s">
        <v>10</v>
      </c>
      <c r="D2866" s="167" t="s">
        <v>12427</v>
      </c>
      <c r="E2866" s="168" t="s">
        <v>15280</v>
      </c>
    </row>
    <row r="2867" spans="1:5" x14ac:dyDescent="0.2">
      <c r="A2867" s="167">
        <v>38382</v>
      </c>
      <c r="B2867" s="167" t="s">
        <v>2786</v>
      </c>
      <c r="C2867" s="167" t="s">
        <v>10</v>
      </c>
      <c r="D2867" s="167" t="s">
        <v>12398</v>
      </c>
      <c r="E2867" s="168" t="s">
        <v>13920</v>
      </c>
    </row>
    <row r="2868" spans="1:5" x14ac:dyDescent="0.2">
      <c r="A2868" s="167">
        <v>6091</v>
      </c>
      <c r="B2868" s="167" t="s">
        <v>15281</v>
      </c>
      <c r="C2868" s="167" t="s">
        <v>73</v>
      </c>
      <c r="D2868" s="167" t="s">
        <v>12398</v>
      </c>
      <c r="E2868" s="168" t="s">
        <v>13007</v>
      </c>
    </row>
    <row r="2869" spans="1:5" x14ac:dyDescent="0.2">
      <c r="A2869" s="167">
        <v>38383</v>
      </c>
      <c r="B2869" s="167" t="s">
        <v>2787</v>
      </c>
      <c r="C2869" s="167" t="s">
        <v>10</v>
      </c>
      <c r="D2869" s="167" t="s">
        <v>12398</v>
      </c>
      <c r="E2869" s="168" t="s">
        <v>12705</v>
      </c>
    </row>
    <row r="2870" spans="1:5" x14ac:dyDescent="0.2">
      <c r="A2870" s="167">
        <v>3768</v>
      </c>
      <c r="B2870" s="167" t="s">
        <v>2788</v>
      </c>
      <c r="C2870" s="167" t="s">
        <v>10</v>
      </c>
      <c r="D2870" s="167" t="s">
        <v>12398</v>
      </c>
      <c r="E2870" s="168" t="s">
        <v>14790</v>
      </c>
    </row>
    <row r="2871" spans="1:5" x14ac:dyDescent="0.2">
      <c r="A2871" s="167">
        <v>3767</v>
      </c>
      <c r="B2871" s="167" t="s">
        <v>15282</v>
      </c>
      <c r="C2871" s="167" t="s">
        <v>10</v>
      </c>
      <c r="D2871" s="167" t="s">
        <v>12398</v>
      </c>
      <c r="E2871" s="168" t="s">
        <v>14540</v>
      </c>
    </row>
    <row r="2872" spans="1:5" x14ac:dyDescent="0.2">
      <c r="A2872" s="167">
        <v>13192</v>
      </c>
      <c r="B2872" s="167" t="s">
        <v>2790</v>
      </c>
      <c r="C2872" s="167" t="s">
        <v>10</v>
      </c>
      <c r="D2872" s="167" t="s">
        <v>12398</v>
      </c>
      <c r="E2872" s="168" t="s">
        <v>15283</v>
      </c>
    </row>
    <row r="2873" spans="1:5" x14ac:dyDescent="0.2">
      <c r="A2873" s="167">
        <v>38413</v>
      </c>
      <c r="B2873" s="167" t="s">
        <v>2791</v>
      </c>
      <c r="C2873" s="167" t="s">
        <v>10</v>
      </c>
      <c r="D2873" s="167" t="s">
        <v>12398</v>
      </c>
      <c r="E2873" s="168" t="s">
        <v>15284</v>
      </c>
    </row>
    <row r="2874" spans="1:5" x14ac:dyDescent="0.2">
      <c r="A2874" s="167">
        <v>42440</v>
      </c>
      <c r="B2874" s="167" t="s">
        <v>2792</v>
      </c>
      <c r="C2874" s="167" t="s">
        <v>10</v>
      </c>
      <c r="D2874" s="167" t="s">
        <v>12427</v>
      </c>
      <c r="E2874" s="168" t="s">
        <v>15285</v>
      </c>
    </row>
    <row r="2875" spans="1:5" x14ac:dyDescent="0.2">
      <c r="A2875" s="167">
        <v>20193</v>
      </c>
      <c r="B2875" s="167" t="s">
        <v>2793</v>
      </c>
      <c r="C2875" s="167" t="s">
        <v>2794</v>
      </c>
      <c r="D2875" s="167" t="s">
        <v>12398</v>
      </c>
      <c r="E2875" s="168" t="s">
        <v>14311</v>
      </c>
    </row>
    <row r="2876" spans="1:5" x14ac:dyDescent="0.2">
      <c r="A2876" s="167">
        <v>10527</v>
      </c>
      <c r="B2876" s="167" t="s">
        <v>15286</v>
      </c>
      <c r="C2876" s="167" t="s">
        <v>2796</v>
      </c>
      <c r="D2876" s="167" t="s">
        <v>12405</v>
      </c>
      <c r="E2876" s="168" t="s">
        <v>14303</v>
      </c>
    </row>
    <row r="2877" spans="1:5" x14ac:dyDescent="0.2">
      <c r="A2877" s="167">
        <v>41805</v>
      </c>
      <c r="B2877" s="167" t="s">
        <v>2797</v>
      </c>
      <c r="C2877" s="167" t="s">
        <v>187</v>
      </c>
      <c r="D2877" s="167" t="s">
        <v>12405</v>
      </c>
      <c r="E2877" s="168" t="s">
        <v>15287</v>
      </c>
    </row>
    <row r="2878" spans="1:5" x14ac:dyDescent="0.2">
      <c r="A2878" s="167">
        <v>40271</v>
      </c>
      <c r="B2878" s="167" t="s">
        <v>2798</v>
      </c>
      <c r="C2878" s="167" t="s">
        <v>187</v>
      </c>
      <c r="D2878" s="167" t="s">
        <v>12398</v>
      </c>
      <c r="E2878" s="168" t="s">
        <v>15288</v>
      </c>
    </row>
    <row r="2879" spans="1:5" x14ac:dyDescent="0.2">
      <c r="A2879" s="167">
        <v>40287</v>
      </c>
      <c r="B2879" s="167" t="s">
        <v>2799</v>
      </c>
      <c r="C2879" s="167" t="s">
        <v>187</v>
      </c>
      <c r="D2879" s="167" t="s">
        <v>12398</v>
      </c>
      <c r="E2879" s="168" t="s">
        <v>14112</v>
      </c>
    </row>
    <row r="2880" spans="1:5" x14ac:dyDescent="0.2">
      <c r="A2880" s="167">
        <v>40295</v>
      </c>
      <c r="B2880" s="167" t="s">
        <v>15289</v>
      </c>
      <c r="C2880" s="167" t="s">
        <v>185</v>
      </c>
      <c r="D2880" s="167" t="s">
        <v>12427</v>
      </c>
      <c r="E2880" s="168" t="s">
        <v>15290</v>
      </c>
    </row>
    <row r="2881" spans="1:5" x14ac:dyDescent="0.2">
      <c r="A2881" s="167">
        <v>745</v>
      </c>
      <c r="B2881" s="167" t="s">
        <v>15291</v>
      </c>
      <c r="C2881" s="167" t="s">
        <v>185</v>
      </c>
      <c r="D2881" s="167" t="s">
        <v>12427</v>
      </c>
      <c r="E2881" s="168" t="s">
        <v>14474</v>
      </c>
    </row>
    <row r="2882" spans="1:5" x14ac:dyDescent="0.2">
      <c r="A2882" s="167">
        <v>4084</v>
      </c>
      <c r="B2882" s="167" t="s">
        <v>15292</v>
      </c>
      <c r="C2882" s="167" t="s">
        <v>185</v>
      </c>
      <c r="D2882" s="167" t="s">
        <v>12398</v>
      </c>
      <c r="E2882" s="168" t="s">
        <v>13415</v>
      </c>
    </row>
    <row r="2883" spans="1:5" x14ac:dyDescent="0.2">
      <c r="A2883" s="167">
        <v>743</v>
      </c>
      <c r="B2883" s="167" t="s">
        <v>15293</v>
      </c>
      <c r="C2883" s="167" t="s">
        <v>185</v>
      </c>
      <c r="D2883" s="167" t="s">
        <v>12405</v>
      </c>
      <c r="E2883" s="168" t="s">
        <v>13415</v>
      </c>
    </row>
    <row r="2884" spans="1:5" x14ac:dyDescent="0.2">
      <c r="A2884" s="167">
        <v>40293</v>
      </c>
      <c r="B2884" s="167" t="s">
        <v>15294</v>
      </c>
      <c r="C2884" s="167" t="s">
        <v>185</v>
      </c>
      <c r="D2884" s="167" t="s">
        <v>12398</v>
      </c>
      <c r="E2884" s="168" t="s">
        <v>15295</v>
      </c>
    </row>
    <row r="2885" spans="1:5" x14ac:dyDescent="0.2">
      <c r="A2885" s="167">
        <v>40294</v>
      </c>
      <c r="B2885" s="167" t="s">
        <v>15296</v>
      </c>
      <c r="C2885" s="167" t="s">
        <v>185</v>
      </c>
      <c r="D2885" s="167" t="s">
        <v>12398</v>
      </c>
      <c r="E2885" s="168" t="s">
        <v>13415</v>
      </c>
    </row>
    <row r="2886" spans="1:5" x14ac:dyDescent="0.2">
      <c r="A2886" s="167">
        <v>4085</v>
      </c>
      <c r="B2886" s="167" t="s">
        <v>15297</v>
      </c>
      <c r="C2886" s="167" t="s">
        <v>185</v>
      </c>
      <c r="D2886" s="167" t="s">
        <v>12398</v>
      </c>
      <c r="E2886" s="168" t="s">
        <v>13617</v>
      </c>
    </row>
    <row r="2887" spans="1:5" x14ac:dyDescent="0.2">
      <c r="A2887" s="167">
        <v>10775</v>
      </c>
      <c r="B2887" s="167" t="s">
        <v>15298</v>
      </c>
      <c r="C2887" s="167" t="s">
        <v>187</v>
      </c>
      <c r="D2887" s="167" t="s">
        <v>12427</v>
      </c>
      <c r="E2887" s="168" t="s">
        <v>15299</v>
      </c>
    </row>
    <row r="2888" spans="1:5" x14ac:dyDescent="0.2">
      <c r="A2888" s="167">
        <v>10776</v>
      </c>
      <c r="B2888" s="167" t="s">
        <v>15300</v>
      </c>
      <c r="C2888" s="167" t="s">
        <v>187</v>
      </c>
      <c r="D2888" s="167" t="s">
        <v>12427</v>
      </c>
      <c r="E2888" s="168" t="s">
        <v>15301</v>
      </c>
    </row>
    <row r="2889" spans="1:5" x14ac:dyDescent="0.2">
      <c r="A2889" s="167">
        <v>10779</v>
      </c>
      <c r="B2889" s="167" t="s">
        <v>15302</v>
      </c>
      <c r="C2889" s="167" t="s">
        <v>187</v>
      </c>
      <c r="D2889" s="167" t="s">
        <v>12427</v>
      </c>
      <c r="E2889" s="168" t="s">
        <v>15303</v>
      </c>
    </row>
    <row r="2890" spans="1:5" x14ac:dyDescent="0.2">
      <c r="A2890" s="167">
        <v>10777</v>
      </c>
      <c r="B2890" s="167" t="s">
        <v>15304</v>
      </c>
      <c r="C2890" s="167" t="s">
        <v>187</v>
      </c>
      <c r="D2890" s="167" t="s">
        <v>12427</v>
      </c>
      <c r="E2890" s="168" t="s">
        <v>15305</v>
      </c>
    </row>
    <row r="2891" spans="1:5" x14ac:dyDescent="0.2">
      <c r="A2891" s="167">
        <v>10778</v>
      </c>
      <c r="B2891" s="167" t="s">
        <v>15306</v>
      </c>
      <c r="C2891" s="167" t="s">
        <v>187</v>
      </c>
      <c r="D2891" s="167" t="s">
        <v>12427</v>
      </c>
      <c r="E2891" s="168" t="s">
        <v>15303</v>
      </c>
    </row>
    <row r="2892" spans="1:5" x14ac:dyDescent="0.2">
      <c r="A2892" s="167">
        <v>40339</v>
      </c>
      <c r="B2892" s="167" t="s">
        <v>2810</v>
      </c>
      <c r="C2892" s="167" t="s">
        <v>187</v>
      </c>
      <c r="D2892" s="167" t="s">
        <v>12398</v>
      </c>
      <c r="E2892" s="168" t="s">
        <v>14112</v>
      </c>
    </row>
    <row r="2893" spans="1:5" x14ac:dyDescent="0.2">
      <c r="A2893" s="167">
        <v>3355</v>
      </c>
      <c r="B2893" s="167" t="s">
        <v>15307</v>
      </c>
      <c r="C2893" s="167" t="s">
        <v>185</v>
      </c>
      <c r="D2893" s="167" t="s">
        <v>12427</v>
      </c>
      <c r="E2893" s="168" t="s">
        <v>15308</v>
      </c>
    </row>
    <row r="2894" spans="1:5" x14ac:dyDescent="0.2">
      <c r="A2894" s="167">
        <v>39814</v>
      </c>
      <c r="B2894" s="167" t="s">
        <v>15309</v>
      </c>
      <c r="C2894" s="167" t="s">
        <v>185</v>
      </c>
      <c r="D2894" s="167" t="s">
        <v>12427</v>
      </c>
      <c r="E2894" s="168" t="s">
        <v>15310</v>
      </c>
    </row>
    <row r="2895" spans="1:5" x14ac:dyDescent="0.2">
      <c r="A2895" s="167">
        <v>10749</v>
      </c>
      <c r="B2895" s="167" t="s">
        <v>2811</v>
      </c>
      <c r="C2895" s="167" t="s">
        <v>187</v>
      </c>
      <c r="D2895" s="167" t="s">
        <v>12398</v>
      </c>
      <c r="E2895" s="168" t="s">
        <v>12551</v>
      </c>
    </row>
    <row r="2896" spans="1:5" x14ac:dyDescent="0.2">
      <c r="A2896" s="167">
        <v>40290</v>
      </c>
      <c r="B2896" s="167" t="s">
        <v>2812</v>
      </c>
      <c r="C2896" s="167" t="s">
        <v>187</v>
      </c>
      <c r="D2896" s="167" t="s">
        <v>12398</v>
      </c>
      <c r="E2896" s="168" t="s">
        <v>12676</v>
      </c>
    </row>
    <row r="2897" spans="1:5" x14ac:dyDescent="0.2">
      <c r="A2897" s="167">
        <v>7252</v>
      </c>
      <c r="B2897" s="167" t="s">
        <v>2816</v>
      </c>
      <c r="C2897" s="167" t="s">
        <v>185</v>
      </c>
      <c r="D2897" s="167" t="s">
        <v>12427</v>
      </c>
      <c r="E2897" s="168" t="s">
        <v>15311</v>
      </c>
    </row>
    <row r="2898" spans="1:5" x14ac:dyDescent="0.2">
      <c r="A2898" s="167">
        <v>4778</v>
      </c>
      <c r="B2898" s="167" t="s">
        <v>15312</v>
      </c>
      <c r="C2898" s="167" t="s">
        <v>185</v>
      </c>
      <c r="D2898" s="167" t="s">
        <v>12427</v>
      </c>
      <c r="E2898" s="168" t="s">
        <v>15313</v>
      </c>
    </row>
    <row r="2899" spans="1:5" x14ac:dyDescent="0.2">
      <c r="A2899" s="167">
        <v>4780</v>
      </c>
      <c r="B2899" s="167" t="s">
        <v>15314</v>
      </c>
      <c r="C2899" s="167" t="s">
        <v>185</v>
      </c>
      <c r="D2899" s="167" t="s">
        <v>12427</v>
      </c>
      <c r="E2899" s="168" t="s">
        <v>13834</v>
      </c>
    </row>
    <row r="2900" spans="1:5" x14ac:dyDescent="0.2">
      <c r="A2900" s="167">
        <v>10809</v>
      </c>
      <c r="B2900" s="167" t="s">
        <v>15315</v>
      </c>
      <c r="C2900" s="167" t="s">
        <v>185</v>
      </c>
      <c r="D2900" s="167" t="s">
        <v>12427</v>
      </c>
      <c r="E2900" s="168" t="s">
        <v>15316</v>
      </c>
    </row>
    <row r="2901" spans="1:5" x14ac:dyDescent="0.2">
      <c r="A2901" s="167">
        <v>10811</v>
      </c>
      <c r="B2901" s="167" t="s">
        <v>15317</v>
      </c>
      <c r="C2901" s="167" t="s">
        <v>185</v>
      </c>
      <c r="D2901" s="167" t="s">
        <v>12427</v>
      </c>
      <c r="E2901" s="168" t="s">
        <v>12915</v>
      </c>
    </row>
    <row r="2902" spans="1:5" x14ac:dyDescent="0.2">
      <c r="A2902" s="167">
        <v>7247</v>
      </c>
      <c r="B2902" s="167" t="s">
        <v>2817</v>
      </c>
      <c r="C2902" s="167" t="s">
        <v>185</v>
      </c>
      <c r="D2902" s="167" t="s">
        <v>12427</v>
      </c>
      <c r="E2902" s="168" t="s">
        <v>15311</v>
      </c>
    </row>
    <row r="2903" spans="1:5" x14ac:dyDescent="0.2">
      <c r="A2903" s="167">
        <v>40291</v>
      </c>
      <c r="B2903" s="167" t="s">
        <v>2818</v>
      </c>
      <c r="C2903" s="167" t="s">
        <v>187</v>
      </c>
      <c r="D2903" s="167" t="s">
        <v>12398</v>
      </c>
      <c r="E2903" s="168" t="s">
        <v>15318</v>
      </c>
    </row>
    <row r="2904" spans="1:5" x14ac:dyDescent="0.2">
      <c r="A2904" s="167">
        <v>40275</v>
      </c>
      <c r="B2904" s="167" t="s">
        <v>2819</v>
      </c>
      <c r="C2904" s="167" t="s">
        <v>187</v>
      </c>
      <c r="D2904" s="167" t="s">
        <v>12398</v>
      </c>
      <c r="E2904" s="168" t="s">
        <v>14303</v>
      </c>
    </row>
    <row r="2905" spans="1:5" x14ac:dyDescent="0.2">
      <c r="A2905" s="167">
        <v>3777</v>
      </c>
      <c r="B2905" s="167" t="s">
        <v>15319</v>
      </c>
      <c r="C2905" s="167" t="s">
        <v>15</v>
      </c>
      <c r="D2905" s="167" t="s">
        <v>12405</v>
      </c>
      <c r="E2905" s="168" t="s">
        <v>13654</v>
      </c>
    </row>
    <row r="2906" spans="1:5" x14ac:dyDescent="0.2">
      <c r="A2906" s="167">
        <v>3798</v>
      </c>
      <c r="B2906" s="167" t="s">
        <v>2822</v>
      </c>
      <c r="C2906" s="167" t="s">
        <v>10</v>
      </c>
      <c r="D2906" s="167" t="s">
        <v>12427</v>
      </c>
      <c r="E2906" s="168" t="s">
        <v>15320</v>
      </c>
    </row>
    <row r="2907" spans="1:5" x14ac:dyDescent="0.2">
      <c r="A2907" s="167">
        <v>38769</v>
      </c>
      <c r="B2907" s="167" t="s">
        <v>2823</v>
      </c>
      <c r="C2907" s="167" t="s">
        <v>10</v>
      </c>
      <c r="D2907" s="167" t="s">
        <v>12427</v>
      </c>
      <c r="E2907" s="168" t="s">
        <v>15321</v>
      </c>
    </row>
    <row r="2908" spans="1:5" x14ac:dyDescent="0.2">
      <c r="A2908" s="167">
        <v>39510</v>
      </c>
      <c r="B2908" s="167" t="s">
        <v>2824</v>
      </c>
      <c r="C2908" s="167" t="s">
        <v>10</v>
      </c>
      <c r="D2908" s="167" t="s">
        <v>12427</v>
      </c>
      <c r="E2908" s="168" t="s">
        <v>15322</v>
      </c>
    </row>
    <row r="2909" spans="1:5" x14ac:dyDescent="0.2">
      <c r="A2909" s="167">
        <v>38776</v>
      </c>
      <c r="B2909" s="167" t="s">
        <v>2825</v>
      </c>
      <c r="C2909" s="167" t="s">
        <v>10</v>
      </c>
      <c r="D2909" s="167" t="s">
        <v>12427</v>
      </c>
      <c r="E2909" s="168" t="s">
        <v>15323</v>
      </c>
    </row>
    <row r="2910" spans="1:5" x14ac:dyDescent="0.2">
      <c r="A2910" s="167">
        <v>38774</v>
      </c>
      <c r="B2910" s="167" t="s">
        <v>2826</v>
      </c>
      <c r="C2910" s="167" t="s">
        <v>10</v>
      </c>
      <c r="D2910" s="167" t="s">
        <v>12398</v>
      </c>
      <c r="E2910" s="168" t="s">
        <v>15324</v>
      </c>
    </row>
    <row r="2911" spans="1:5" x14ac:dyDescent="0.2">
      <c r="A2911" s="167">
        <v>42247</v>
      </c>
      <c r="B2911" s="167" t="s">
        <v>2827</v>
      </c>
      <c r="C2911" s="167" t="s">
        <v>10</v>
      </c>
      <c r="D2911" s="167" t="s">
        <v>12398</v>
      </c>
      <c r="E2911" s="168" t="s">
        <v>15325</v>
      </c>
    </row>
    <row r="2912" spans="1:5" x14ac:dyDescent="0.2">
      <c r="A2912" s="167">
        <v>42248</v>
      </c>
      <c r="B2912" s="167" t="s">
        <v>2828</v>
      </c>
      <c r="C2912" s="167" t="s">
        <v>10</v>
      </c>
      <c r="D2912" s="167" t="s">
        <v>12398</v>
      </c>
      <c r="E2912" s="168" t="s">
        <v>15326</v>
      </c>
    </row>
    <row r="2913" spans="1:5" x14ac:dyDescent="0.2">
      <c r="A2913" s="167">
        <v>42249</v>
      </c>
      <c r="B2913" s="167" t="s">
        <v>2829</v>
      </c>
      <c r="C2913" s="167" t="s">
        <v>10</v>
      </c>
      <c r="D2913" s="167" t="s">
        <v>12398</v>
      </c>
      <c r="E2913" s="168" t="s">
        <v>15327</v>
      </c>
    </row>
    <row r="2914" spans="1:5" x14ac:dyDescent="0.2">
      <c r="A2914" s="167">
        <v>42244</v>
      </c>
      <c r="B2914" s="167" t="s">
        <v>2830</v>
      </c>
      <c r="C2914" s="167" t="s">
        <v>10</v>
      </c>
      <c r="D2914" s="167" t="s">
        <v>12398</v>
      </c>
      <c r="E2914" s="168" t="s">
        <v>15328</v>
      </c>
    </row>
    <row r="2915" spans="1:5" x14ac:dyDescent="0.2">
      <c r="A2915" s="167">
        <v>42245</v>
      </c>
      <c r="B2915" s="167" t="s">
        <v>2831</v>
      </c>
      <c r="C2915" s="167" t="s">
        <v>10</v>
      </c>
      <c r="D2915" s="167" t="s">
        <v>12398</v>
      </c>
      <c r="E2915" s="168" t="s">
        <v>15329</v>
      </c>
    </row>
    <row r="2916" spans="1:5" x14ac:dyDescent="0.2">
      <c r="A2916" s="167">
        <v>42246</v>
      </c>
      <c r="B2916" s="167" t="s">
        <v>2832</v>
      </c>
      <c r="C2916" s="167" t="s">
        <v>10</v>
      </c>
      <c r="D2916" s="167" t="s">
        <v>12398</v>
      </c>
      <c r="E2916" s="168" t="s">
        <v>15330</v>
      </c>
    </row>
    <row r="2917" spans="1:5" x14ac:dyDescent="0.2">
      <c r="A2917" s="167">
        <v>42977</v>
      </c>
      <c r="B2917" s="167" t="s">
        <v>15331</v>
      </c>
      <c r="C2917" s="167" t="s">
        <v>10</v>
      </c>
      <c r="D2917" s="167" t="s">
        <v>12398</v>
      </c>
      <c r="E2917" s="168" t="s">
        <v>15332</v>
      </c>
    </row>
    <row r="2918" spans="1:5" x14ac:dyDescent="0.2">
      <c r="A2918" s="167">
        <v>42243</v>
      </c>
      <c r="B2918" s="167" t="s">
        <v>2833</v>
      </c>
      <c r="C2918" s="167" t="s">
        <v>10</v>
      </c>
      <c r="D2918" s="167" t="s">
        <v>12398</v>
      </c>
      <c r="E2918" s="168" t="s">
        <v>15333</v>
      </c>
    </row>
    <row r="2919" spans="1:5" x14ac:dyDescent="0.2">
      <c r="A2919" s="167">
        <v>38889</v>
      </c>
      <c r="B2919" s="167" t="s">
        <v>2834</v>
      </c>
      <c r="C2919" s="167" t="s">
        <v>10</v>
      </c>
      <c r="D2919" s="167" t="s">
        <v>12427</v>
      </c>
      <c r="E2919" s="168" t="s">
        <v>15334</v>
      </c>
    </row>
    <row r="2920" spans="1:5" x14ac:dyDescent="0.2">
      <c r="A2920" s="167">
        <v>38784</v>
      </c>
      <c r="B2920" s="167" t="s">
        <v>2835</v>
      </c>
      <c r="C2920" s="167" t="s">
        <v>10</v>
      </c>
      <c r="D2920" s="167" t="s">
        <v>12427</v>
      </c>
      <c r="E2920" s="168" t="s">
        <v>15335</v>
      </c>
    </row>
    <row r="2921" spans="1:5" x14ac:dyDescent="0.2">
      <c r="A2921" s="167">
        <v>3788</v>
      </c>
      <c r="B2921" s="167" t="s">
        <v>2836</v>
      </c>
      <c r="C2921" s="167" t="s">
        <v>10</v>
      </c>
      <c r="D2921" s="167" t="s">
        <v>12427</v>
      </c>
      <c r="E2921" s="168" t="s">
        <v>15336</v>
      </c>
    </row>
    <row r="2922" spans="1:5" x14ac:dyDescent="0.2">
      <c r="A2922" s="167">
        <v>12230</v>
      </c>
      <c r="B2922" s="167" t="s">
        <v>2837</v>
      </c>
      <c r="C2922" s="167" t="s">
        <v>10</v>
      </c>
      <c r="D2922" s="167" t="s">
        <v>12427</v>
      </c>
      <c r="E2922" s="168" t="s">
        <v>14326</v>
      </c>
    </row>
    <row r="2923" spans="1:5" x14ac:dyDescent="0.2">
      <c r="A2923" s="167">
        <v>3780</v>
      </c>
      <c r="B2923" s="167" t="s">
        <v>2838</v>
      </c>
      <c r="C2923" s="167" t="s">
        <v>10</v>
      </c>
      <c r="D2923" s="167" t="s">
        <v>12427</v>
      </c>
      <c r="E2923" s="168" t="s">
        <v>15337</v>
      </c>
    </row>
    <row r="2924" spans="1:5" x14ac:dyDescent="0.2">
      <c r="A2924" s="167">
        <v>12231</v>
      </c>
      <c r="B2924" s="167" t="s">
        <v>2839</v>
      </c>
      <c r="C2924" s="167" t="s">
        <v>10</v>
      </c>
      <c r="D2924" s="167" t="s">
        <v>12427</v>
      </c>
      <c r="E2924" s="168" t="s">
        <v>15338</v>
      </c>
    </row>
    <row r="2925" spans="1:5" x14ac:dyDescent="0.2">
      <c r="A2925" s="167">
        <v>3811</v>
      </c>
      <c r="B2925" s="167" t="s">
        <v>2840</v>
      </c>
      <c r="C2925" s="167" t="s">
        <v>10</v>
      </c>
      <c r="D2925" s="167" t="s">
        <v>12427</v>
      </c>
      <c r="E2925" s="168" t="s">
        <v>15339</v>
      </c>
    </row>
    <row r="2926" spans="1:5" x14ac:dyDescent="0.2">
      <c r="A2926" s="167">
        <v>12232</v>
      </c>
      <c r="B2926" s="167" t="s">
        <v>2841</v>
      </c>
      <c r="C2926" s="167" t="s">
        <v>10</v>
      </c>
      <c r="D2926" s="167" t="s">
        <v>12427</v>
      </c>
      <c r="E2926" s="168" t="s">
        <v>15340</v>
      </c>
    </row>
    <row r="2927" spans="1:5" x14ac:dyDescent="0.2">
      <c r="A2927" s="167">
        <v>3799</v>
      </c>
      <c r="B2927" s="167" t="s">
        <v>2842</v>
      </c>
      <c r="C2927" s="167" t="s">
        <v>10</v>
      </c>
      <c r="D2927" s="167" t="s">
        <v>12427</v>
      </c>
      <c r="E2927" s="168" t="s">
        <v>15341</v>
      </c>
    </row>
    <row r="2928" spans="1:5" x14ac:dyDescent="0.2">
      <c r="A2928" s="167">
        <v>12239</v>
      </c>
      <c r="B2928" s="167" t="s">
        <v>2843</v>
      </c>
      <c r="C2928" s="167" t="s">
        <v>10</v>
      </c>
      <c r="D2928" s="167" t="s">
        <v>12427</v>
      </c>
      <c r="E2928" s="168" t="s">
        <v>15342</v>
      </c>
    </row>
    <row r="2929" spans="1:5" x14ac:dyDescent="0.2">
      <c r="A2929" s="167">
        <v>38773</v>
      </c>
      <c r="B2929" s="167" t="s">
        <v>2844</v>
      </c>
      <c r="C2929" s="167" t="s">
        <v>10</v>
      </c>
      <c r="D2929" s="167" t="s">
        <v>12427</v>
      </c>
      <c r="E2929" s="168" t="s">
        <v>13400</v>
      </c>
    </row>
    <row r="2930" spans="1:5" x14ac:dyDescent="0.2">
      <c r="A2930" s="167">
        <v>12271</v>
      </c>
      <c r="B2930" s="167" t="s">
        <v>2845</v>
      </c>
      <c r="C2930" s="167" t="s">
        <v>10</v>
      </c>
      <c r="D2930" s="167" t="s">
        <v>12427</v>
      </c>
      <c r="E2930" s="168" t="s">
        <v>15343</v>
      </c>
    </row>
    <row r="2931" spans="1:5" x14ac:dyDescent="0.2">
      <c r="A2931" s="167">
        <v>38785</v>
      </c>
      <c r="B2931" s="167" t="s">
        <v>2846</v>
      </c>
      <c r="C2931" s="167" t="s">
        <v>10</v>
      </c>
      <c r="D2931" s="167" t="s">
        <v>12427</v>
      </c>
      <c r="E2931" s="168" t="s">
        <v>15344</v>
      </c>
    </row>
    <row r="2932" spans="1:5" x14ac:dyDescent="0.2">
      <c r="A2932" s="167">
        <v>38786</v>
      </c>
      <c r="B2932" s="167" t="s">
        <v>2847</v>
      </c>
      <c r="C2932" s="167" t="s">
        <v>10</v>
      </c>
      <c r="D2932" s="167" t="s">
        <v>12427</v>
      </c>
      <c r="E2932" s="168" t="s">
        <v>15345</v>
      </c>
    </row>
    <row r="2933" spans="1:5" x14ac:dyDescent="0.2">
      <c r="A2933" s="167">
        <v>39385</v>
      </c>
      <c r="B2933" s="167" t="s">
        <v>2848</v>
      </c>
      <c r="C2933" s="167" t="s">
        <v>10</v>
      </c>
      <c r="D2933" s="167" t="s">
        <v>12398</v>
      </c>
      <c r="E2933" s="168" t="s">
        <v>15346</v>
      </c>
    </row>
    <row r="2934" spans="1:5" x14ac:dyDescent="0.2">
      <c r="A2934" s="167">
        <v>39389</v>
      </c>
      <c r="B2934" s="167" t="s">
        <v>2849</v>
      </c>
      <c r="C2934" s="167" t="s">
        <v>10</v>
      </c>
      <c r="D2934" s="167" t="s">
        <v>12398</v>
      </c>
      <c r="E2934" s="168" t="s">
        <v>15347</v>
      </c>
    </row>
    <row r="2935" spans="1:5" x14ac:dyDescent="0.2">
      <c r="A2935" s="167">
        <v>39390</v>
      </c>
      <c r="B2935" s="167" t="s">
        <v>2850</v>
      </c>
      <c r="C2935" s="167" t="s">
        <v>10</v>
      </c>
      <c r="D2935" s="167" t="s">
        <v>12398</v>
      </c>
      <c r="E2935" s="168" t="s">
        <v>15348</v>
      </c>
    </row>
    <row r="2936" spans="1:5" x14ac:dyDescent="0.2">
      <c r="A2936" s="167">
        <v>39391</v>
      </c>
      <c r="B2936" s="167" t="s">
        <v>2851</v>
      </c>
      <c r="C2936" s="167" t="s">
        <v>10</v>
      </c>
      <c r="D2936" s="167" t="s">
        <v>12398</v>
      </c>
      <c r="E2936" s="168" t="s">
        <v>15349</v>
      </c>
    </row>
    <row r="2937" spans="1:5" x14ac:dyDescent="0.2">
      <c r="A2937" s="167">
        <v>3803</v>
      </c>
      <c r="B2937" s="167" t="s">
        <v>2852</v>
      </c>
      <c r="C2937" s="167" t="s">
        <v>10</v>
      </c>
      <c r="D2937" s="167" t="s">
        <v>12427</v>
      </c>
      <c r="E2937" s="168" t="s">
        <v>15350</v>
      </c>
    </row>
    <row r="2938" spans="1:5" x14ac:dyDescent="0.2">
      <c r="A2938" s="167">
        <v>38770</v>
      </c>
      <c r="B2938" s="167" t="s">
        <v>2853</v>
      </c>
      <c r="C2938" s="167" t="s">
        <v>10</v>
      </c>
      <c r="D2938" s="167" t="s">
        <v>12427</v>
      </c>
      <c r="E2938" s="168" t="s">
        <v>15351</v>
      </c>
    </row>
    <row r="2939" spans="1:5" x14ac:dyDescent="0.2">
      <c r="A2939" s="167">
        <v>12267</v>
      </c>
      <c r="B2939" s="167" t="s">
        <v>2854</v>
      </c>
      <c r="C2939" s="167" t="s">
        <v>10</v>
      </c>
      <c r="D2939" s="167" t="s">
        <v>12427</v>
      </c>
      <c r="E2939" s="168" t="s">
        <v>15352</v>
      </c>
    </row>
    <row r="2940" spans="1:5" x14ac:dyDescent="0.2">
      <c r="A2940" s="167">
        <v>43068</v>
      </c>
      <c r="B2940" s="167" t="s">
        <v>15353</v>
      </c>
      <c r="C2940" s="167" t="s">
        <v>10</v>
      </c>
      <c r="D2940" s="167" t="s">
        <v>12398</v>
      </c>
      <c r="E2940" s="168" t="s">
        <v>15354</v>
      </c>
    </row>
    <row r="2941" spans="1:5" x14ac:dyDescent="0.2">
      <c r="A2941" s="167">
        <v>43265</v>
      </c>
      <c r="B2941" s="167" t="s">
        <v>2855</v>
      </c>
      <c r="C2941" s="167" t="s">
        <v>10</v>
      </c>
      <c r="D2941" s="167" t="s">
        <v>12398</v>
      </c>
      <c r="E2941" s="168" t="s">
        <v>15355</v>
      </c>
    </row>
    <row r="2942" spans="1:5" x14ac:dyDescent="0.2">
      <c r="A2942" s="167">
        <v>12266</v>
      </c>
      <c r="B2942" s="167" t="s">
        <v>2856</v>
      </c>
      <c r="C2942" s="167" t="s">
        <v>10</v>
      </c>
      <c r="D2942" s="167" t="s">
        <v>12427</v>
      </c>
      <c r="E2942" s="168" t="s">
        <v>15356</v>
      </c>
    </row>
    <row r="2943" spans="1:5" x14ac:dyDescent="0.2">
      <c r="A2943" s="167">
        <v>39378</v>
      </c>
      <c r="B2943" s="167" t="s">
        <v>2857</v>
      </c>
      <c r="C2943" s="167" t="s">
        <v>10</v>
      </c>
      <c r="D2943" s="167" t="s">
        <v>12427</v>
      </c>
      <c r="E2943" s="168" t="s">
        <v>15357</v>
      </c>
    </row>
    <row r="2944" spans="1:5" x14ac:dyDescent="0.2">
      <c r="A2944" s="167">
        <v>43543</v>
      </c>
      <c r="B2944" s="167" t="s">
        <v>2858</v>
      </c>
      <c r="C2944" s="167" t="s">
        <v>10</v>
      </c>
      <c r="D2944" s="167" t="s">
        <v>12427</v>
      </c>
      <c r="E2944" s="168" t="s">
        <v>15358</v>
      </c>
    </row>
    <row r="2945" spans="1:5" x14ac:dyDescent="0.2">
      <c r="A2945" s="167">
        <v>38775</v>
      </c>
      <c r="B2945" s="167" t="s">
        <v>2859</v>
      </c>
      <c r="C2945" s="167" t="s">
        <v>10</v>
      </c>
      <c r="D2945" s="167" t="s">
        <v>12427</v>
      </c>
      <c r="E2945" s="168" t="s">
        <v>15359</v>
      </c>
    </row>
    <row r="2946" spans="1:5" x14ac:dyDescent="0.2">
      <c r="A2946" s="167">
        <v>21119</v>
      </c>
      <c r="B2946" s="167" t="s">
        <v>2860</v>
      </c>
      <c r="C2946" s="167" t="s">
        <v>10</v>
      </c>
      <c r="D2946" s="167" t="s">
        <v>12398</v>
      </c>
      <c r="E2946" s="168" t="s">
        <v>13359</v>
      </c>
    </row>
    <row r="2947" spans="1:5" x14ac:dyDescent="0.2">
      <c r="A2947" s="167">
        <v>37974</v>
      </c>
      <c r="B2947" s="167" t="s">
        <v>2861</v>
      </c>
      <c r="C2947" s="167" t="s">
        <v>10</v>
      </c>
      <c r="D2947" s="167" t="s">
        <v>12398</v>
      </c>
      <c r="E2947" s="168" t="s">
        <v>15360</v>
      </c>
    </row>
    <row r="2948" spans="1:5" x14ac:dyDescent="0.2">
      <c r="A2948" s="167">
        <v>37975</v>
      </c>
      <c r="B2948" s="167" t="s">
        <v>2862</v>
      </c>
      <c r="C2948" s="167" t="s">
        <v>10</v>
      </c>
      <c r="D2948" s="167" t="s">
        <v>12398</v>
      </c>
      <c r="E2948" s="168" t="s">
        <v>14084</v>
      </c>
    </row>
    <row r="2949" spans="1:5" x14ac:dyDescent="0.2">
      <c r="A2949" s="167">
        <v>37976</v>
      </c>
      <c r="B2949" s="167" t="s">
        <v>2863</v>
      </c>
      <c r="C2949" s="167" t="s">
        <v>10</v>
      </c>
      <c r="D2949" s="167" t="s">
        <v>12398</v>
      </c>
      <c r="E2949" s="168" t="s">
        <v>15361</v>
      </c>
    </row>
    <row r="2950" spans="1:5" x14ac:dyDescent="0.2">
      <c r="A2950" s="167">
        <v>37977</v>
      </c>
      <c r="B2950" s="167" t="s">
        <v>2864</v>
      </c>
      <c r="C2950" s="167" t="s">
        <v>10</v>
      </c>
      <c r="D2950" s="167" t="s">
        <v>12398</v>
      </c>
      <c r="E2950" s="168" t="s">
        <v>15362</v>
      </c>
    </row>
    <row r="2951" spans="1:5" x14ac:dyDescent="0.2">
      <c r="A2951" s="167">
        <v>37978</v>
      </c>
      <c r="B2951" s="167" t="s">
        <v>2865</v>
      </c>
      <c r="C2951" s="167" t="s">
        <v>10</v>
      </c>
      <c r="D2951" s="167" t="s">
        <v>12398</v>
      </c>
      <c r="E2951" s="168" t="s">
        <v>15363</v>
      </c>
    </row>
    <row r="2952" spans="1:5" x14ac:dyDescent="0.2">
      <c r="A2952" s="167">
        <v>37979</v>
      </c>
      <c r="B2952" s="167" t="s">
        <v>2866</v>
      </c>
      <c r="C2952" s="167" t="s">
        <v>10</v>
      </c>
      <c r="D2952" s="167" t="s">
        <v>12398</v>
      </c>
      <c r="E2952" s="168" t="s">
        <v>15364</v>
      </c>
    </row>
    <row r="2953" spans="1:5" x14ac:dyDescent="0.2">
      <c r="A2953" s="167">
        <v>37980</v>
      </c>
      <c r="B2953" s="167" t="s">
        <v>2867</v>
      </c>
      <c r="C2953" s="167" t="s">
        <v>10</v>
      </c>
      <c r="D2953" s="167" t="s">
        <v>12398</v>
      </c>
      <c r="E2953" s="168" t="s">
        <v>15365</v>
      </c>
    </row>
    <row r="2954" spans="1:5" x14ac:dyDescent="0.2">
      <c r="A2954" s="167">
        <v>36147</v>
      </c>
      <c r="B2954" s="167" t="s">
        <v>2868</v>
      </c>
      <c r="C2954" s="167" t="s">
        <v>463</v>
      </c>
      <c r="D2954" s="167" t="s">
        <v>12398</v>
      </c>
      <c r="E2954" s="168" t="s">
        <v>15366</v>
      </c>
    </row>
    <row r="2955" spans="1:5" x14ac:dyDescent="0.2">
      <c r="A2955" s="167">
        <v>12731</v>
      </c>
      <c r="B2955" s="167" t="s">
        <v>2869</v>
      </c>
      <c r="C2955" s="167" t="s">
        <v>10</v>
      </c>
      <c r="D2955" s="167" t="s">
        <v>12427</v>
      </c>
      <c r="E2955" s="168" t="s">
        <v>15367</v>
      </c>
    </row>
    <row r="2956" spans="1:5" x14ac:dyDescent="0.2">
      <c r="A2956" s="167">
        <v>12723</v>
      </c>
      <c r="B2956" s="167" t="s">
        <v>2870</v>
      </c>
      <c r="C2956" s="167" t="s">
        <v>10</v>
      </c>
      <c r="D2956" s="167" t="s">
        <v>12427</v>
      </c>
      <c r="E2956" s="168" t="s">
        <v>15368</v>
      </c>
    </row>
    <row r="2957" spans="1:5" x14ac:dyDescent="0.2">
      <c r="A2957" s="167">
        <v>12724</v>
      </c>
      <c r="B2957" s="167" t="s">
        <v>2871</v>
      </c>
      <c r="C2957" s="167" t="s">
        <v>10</v>
      </c>
      <c r="D2957" s="167" t="s">
        <v>12427</v>
      </c>
      <c r="E2957" s="168" t="s">
        <v>12515</v>
      </c>
    </row>
    <row r="2958" spans="1:5" x14ac:dyDescent="0.2">
      <c r="A2958" s="167">
        <v>12725</v>
      </c>
      <c r="B2958" s="167" t="s">
        <v>2872</v>
      </c>
      <c r="C2958" s="167" t="s">
        <v>10</v>
      </c>
      <c r="D2958" s="167" t="s">
        <v>12427</v>
      </c>
      <c r="E2958" s="168" t="s">
        <v>14010</v>
      </c>
    </row>
    <row r="2959" spans="1:5" x14ac:dyDescent="0.2">
      <c r="A2959" s="167">
        <v>12726</v>
      </c>
      <c r="B2959" s="167" t="s">
        <v>2873</v>
      </c>
      <c r="C2959" s="167" t="s">
        <v>10</v>
      </c>
      <c r="D2959" s="167" t="s">
        <v>12427</v>
      </c>
      <c r="E2959" s="168" t="s">
        <v>15369</v>
      </c>
    </row>
    <row r="2960" spans="1:5" x14ac:dyDescent="0.2">
      <c r="A2960" s="167">
        <v>12727</v>
      </c>
      <c r="B2960" s="167" t="s">
        <v>2874</v>
      </c>
      <c r="C2960" s="167" t="s">
        <v>10</v>
      </c>
      <c r="D2960" s="167" t="s">
        <v>12427</v>
      </c>
      <c r="E2960" s="168" t="s">
        <v>15370</v>
      </c>
    </row>
    <row r="2961" spans="1:5" x14ac:dyDescent="0.2">
      <c r="A2961" s="167">
        <v>12728</v>
      </c>
      <c r="B2961" s="167" t="s">
        <v>2875</v>
      </c>
      <c r="C2961" s="167" t="s">
        <v>10</v>
      </c>
      <c r="D2961" s="167" t="s">
        <v>12427</v>
      </c>
      <c r="E2961" s="168" t="s">
        <v>15371</v>
      </c>
    </row>
    <row r="2962" spans="1:5" x14ac:dyDescent="0.2">
      <c r="A2962" s="167">
        <v>12729</v>
      </c>
      <c r="B2962" s="167" t="s">
        <v>2876</v>
      </c>
      <c r="C2962" s="167" t="s">
        <v>10</v>
      </c>
      <c r="D2962" s="167" t="s">
        <v>12427</v>
      </c>
      <c r="E2962" s="168" t="s">
        <v>15372</v>
      </c>
    </row>
    <row r="2963" spans="1:5" x14ac:dyDescent="0.2">
      <c r="A2963" s="167">
        <v>12730</v>
      </c>
      <c r="B2963" s="167" t="s">
        <v>2877</v>
      </c>
      <c r="C2963" s="167" t="s">
        <v>10</v>
      </c>
      <c r="D2963" s="167" t="s">
        <v>12427</v>
      </c>
      <c r="E2963" s="168" t="s">
        <v>15373</v>
      </c>
    </row>
    <row r="2964" spans="1:5" x14ac:dyDescent="0.2">
      <c r="A2964" s="167">
        <v>3840</v>
      </c>
      <c r="B2964" s="167" t="s">
        <v>2878</v>
      </c>
      <c r="C2964" s="167" t="s">
        <v>10</v>
      </c>
      <c r="D2964" s="167" t="s">
        <v>12427</v>
      </c>
      <c r="E2964" s="168" t="s">
        <v>15374</v>
      </c>
    </row>
    <row r="2965" spans="1:5" x14ac:dyDescent="0.2">
      <c r="A2965" s="167">
        <v>3838</v>
      </c>
      <c r="B2965" s="167" t="s">
        <v>2879</v>
      </c>
      <c r="C2965" s="167" t="s">
        <v>10</v>
      </c>
      <c r="D2965" s="167" t="s">
        <v>12427</v>
      </c>
      <c r="E2965" s="168" t="s">
        <v>15375</v>
      </c>
    </row>
    <row r="2966" spans="1:5" x14ac:dyDescent="0.2">
      <c r="A2966" s="167">
        <v>3844</v>
      </c>
      <c r="B2966" s="167" t="s">
        <v>2880</v>
      </c>
      <c r="C2966" s="167" t="s">
        <v>10</v>
      </c>
      <c r="D2966" s="167" t="s">
        <v>12427</v>
      </c>
      <c r="E2966" s="168" t="s">
        <v>15376</v>
      </c>
    </row>
    <row r="2967" spans="1:5" x14ac:dyDescent="0.2">
      <c r="A2967" s="167">
        <v>3839</v>
      </c>
      <c r="B2967" s="167" t="s">
        <v>2881</v>
      </c>
      <c r="C2967" s="167" t="s">
        <v>10</v>
      </c>
      <c r="D2967" s="167" t="s">
        <v>12427</v>
      </c>
      <c r="E2967" s="168" t="s">
        <v>15377</v>
      </c>
    </row>
    <row r="2968" spans="1:5" x14ac:dyDescent="0.2">
      <c r="A2968" s="167">
        <v>3843</v>
      </c>
      <c r="B2968" s="167" t="s">
        <v>2882</v>
      </c>
      <c r="C2968" s="167" t="s">
        <v>10</v>
      </c>
      <c r="D2968" s="167" t="s">
        <v>12427</v>
      </c>
      <c r="E2968" s="168" t="s">
        <v>15378</v>
      </c>
    </row>
    <row r="2969" spans="1:5" x14ac:dyDescent="0.2">
      <c r="A2969" s="167">
        <v>3900</v>
      </c>
      <c r="B2969" s="167" t="s">
        <v>2883</v>
      </c>
      <c r="C2969" s="167" t="s">
        <v>10</v>
      </c>
      <c r="D2969" s="167" t="s">
        <v>12398</v>
      </c>
      <c r="E2969" s="168" t="s">
        <v>15379</v>
      </c>
    </row>
    <row r="2970" spans="1:5" x14ac:dyDescent="0.2">
      <c r="A2970" s="167">
        <v>3846</v>
      </c>
      <c r="B2970" s="167" t="s">
        <v>2884</v>
      </c>
      <c r="C2970" s="167" t="s">
        <v>10</v>
      </c>
      <c r="D2970" s="167" t="s">
        <v>12398</v>
      </c>
      <c r="E2970" s="168" t="s">
        <v>15380</v>
      </c>
    </row>
    <row r="2971" spans="1:5" x14ac:dyDescent="0.2">
      <c r="A2971" s="167">
        <v>3886</v>
      </c>
      <c r="B2971" s="167" t="s">
        <v>2885</v>
      </c>
      <c r="C2971" s="167" t="s">
        <v>10</v>
      </c>
      <c r="D2971" s="167" t="s">
        <v>12398</v>
      </c>
      <c r="E2971" s="168" t="s">
        <v>13357</v>
      </c>
    </row>
    <row r="2972" spans="1:5" x14ac:dyDescent="0.2">
      <c r="A2972" s="167">
        <v>3854</v>
      </c>
      <c r="B2972" s="167" t="s">
        <v>2886</v>
      </c>
      <c r="C2972" s="167" t="s">
        <v>10</v>
      </c>
      <c r="D2972" s="167" t="s">
        <v>12398</v>
      </c>
      <c r="E2972" s="168" t="s">
        <v>14721</v>
      </c>
    </row>
    <row r="2973" spans="1:5" x14ac:dyDescent="0.2">
      <c r="A2973" s="167">
        <v>3873</v>
      </c>
      <c r="B2973" s="167" t="s">
        <v>2887</v>
      </c>
      <c r="C2973" s="167" t="s">
        <v>10</v>
      </c>
      <c r="D2973" s="167" t="s">
        <v>12398</v>
      </c>
      <c r="E2973" s="168" t="s">
        <v>15120</v>
      </c>
    </row>
    <row r="2974" spans="1:5" x14ac:dyDescent="0.2">
      <c r="A2974" s="167">
        <v>38021</v>
      </c>
      <c r="B2974" s="167" t="s">
        <v>2888</v>
      </c>
      <c r="C2974" s="167" t="s">
        <v>10</v>
      </c>
      <c r="D2974" s="167" t="s">
        <v>12398</v>
      </c>
      <c r="E2974" s="168" t="s">
        <v>15381</v>
      </c>
    </row>
    <row r="2975" spans="1:5" x14ac:dyDescent="0.2">
      <c r="A2975" s="167">
        <v>3847</v>
      </c>
      <c r="B2975" s="167" t="s">
        <v>2889</v>
      </c>
      <c r="C2975" s="167" t="s">
        <v>10</v>
      </c>
      <c r="D2975" s="167" t="s">
        <v>12398</v>
      </c>
      <c r="E2975" s="168" t="s">
        <v>15382</v>
      </c>
    </row>
    <row r="2976" spans="1:5" x14ac:dyDescent="0.2">
      <c r="A2976" s="167">
        <v>38022</v>
      </c>
      <c r="B2976" s="167" t="s">
        <v>2890</v>
      </c>
      <c r="C2976" s="167" t="s">
        <v>10</v>
      </c>
      <c r="D2976" s="167" t="s">
        <v>12398</v>
      </c>
      <c r="E2976" s="168" t="s">
        <v>15383</v>
      </c>
    </row>
    <row r="2977" spans="1:5" x14ac:dyDescent="0.2">
      <c r="A2977" s="167">
        <v>3833</v>
      </c>
      <c r="B2977" s="167" t="s">
        <v>2891</v>
      </c>
      <c r="C2977" s="167" t="s">
        <v>10</v>
      </c>
      <c r="D2977" s="167" t="s">
        <v>12427</v>
      </c>
      <c r="E2977" s="168" t="s">
        <v>15384</v>
      </c>
    </row>
    <row r="2978" spans="1:5" x14ac:dyDescent="0.2">
      <c r="A2978" s="167">
        <v>3835</v>
      </c>
      <c r="B2978" s="167" t="s">
        <v>2892</v>
      </c>
      <c r="C2978" s="167" t="s">
        <v>10</v>
      </c>
      <c r="D2978" s="167" t="s">
        <v>12427</v>
      </c>
      <c r="E2978" s="168" t="s">
        <v>15385</v>
      </c>
    </row>
    <row r="2979" spans="1:5" x14ac:dyDescent="0.2">
      <c r="A2979" s="167">
        <v>3836</v>
      </c>
      <c r="B2979" s="167" t="s">
        <v>2893</v>
      </c>
      <c r="C2979" s="167" t="s">
        <v>10</v>
      </c>
      <c r="D2979" s="167" t="s">
        <v>12427</v>
      </c>
      <c r="E2979" s="168" t="s">
        <v>15386</v>
      </c>
    </row>
    <row r="2980" spans="1:5" x14ac:dyDescent="0.2">
      <c r="A2980" s="167">
        <v>3830</v>
      </c>
      <c r="B2980" s="167" t="s">
        <v>2894</v>
      </c>
      <c r="C2980" s="167" t="s">
        <v>10</v>
      </c>
      <c r="D2980" s="167" t="s">
        <v>12427</v>
      </c>
      <c r="E2980" s="168" t="s">
        <v>15387</v>
      </c>
    </row>
    <row r="2981" spans="1:5" x14ac:dyDescent="0.2">
      <c r="A2981" s="167">
        <v>3831</v>
      </c>
      <c r="B2981" s="167" t="s">
        <v>2895</v>
      </c>
      <c r="C2981" s="167" t="s">
        <v>10</v>
      </c>
      <c r="D2981" s="167" t="s">
        <v>12427</v>
      </c>
      <c r="E2981" s="168" t="s">
        <v>15388</v>
      </c>
    </row>
    <row r="2982" spans="1:5" x14ac:dyDescent="0.2">
      <c r="A2982" s="167">
        <v>37981</v>
      </c>
      <c r="B2982" s="167" t="s">
        <v>2896</v>
      </c>
      <c r="C2982" s="167" t="s">
        <v>10</v>
      </c>
      <c r="D2982" s="167" t="s">
        <v>12398</v>
      </c>
      <c r="E2982" s="168" t="s">
        <v>14010</v>
      </c>
    </row>
    <row r="2983" spans="1:5" x14ac:dyDescent="0.2">
      <c r="A2983" s="167">
        <v>37982</v>
      </c>
      <c r="B2983" s="167" t="s">
        <v>2897</v>
      </c>
      <c r="C2983" s="167" t="s">
        <v>10</v>
      </c>
      <c r="D2983" s="167" t="s">
        <v>12398</v>
      </c>
      <c r="E2983" s="168" t="s">
        <v>13257</v>
      </c>
    </row>
    <row r="2984" spans="1:5" x14ac:dyDescent="0.2">
      <c r="A2984" s="167">
        <v>37983</v>
      </c>
      <c r="B2984" s="167" t="s">
        <v>2898</v>
      </c>
      <c r="C2984" s="167" t="s">
        <v>10</v>
      </c>
      <c r="D2984" s="167" t="s">
        <v>12398</v>
      </c>
      <c r="E2984" s="168" t="s">
        <v>12526</v>
      </c>
    </row>
    <row r="2985" spans="1:5" x14ac:dyDescent="0.2">
      <c r="A2985" s="167">
        <v>37984</v>
      </c>
      <c r="B2985" s="167" t="s">
        <v>2899</v>
      </c>
      <c r="C2985" s="167" t="s">
        <v>10</v>
      </c>
      <c r="D2985" s="167" t="s">
        <v>12398</v>
      </c>
      <c r="E2985" s="168" t="s">
        <v>15389</v>
      </c>
    </row>
    <row r="2986" spans="1:5" x14ac:dyDescent="0.2">
      <c r="A2986" s="167">
        <v>37985</v>
      </c>
      <c r="B2986" s="167" t="s">
        <v>2900</v>
      </c>
      <c r="C2986" s="167" t="s">
        <v>10</v>
      </c>
      <c r="D2986" s="167" t="s">
        <v>12398</v>
      </c>
      <c r="E2986" s="168" t="s">
        <v>15390</v>
      </c>
    </row>
    <row r="2987" spans="1:5" x14ac:dyDescent="0.2">
      <c r="A2987" s="167">
        <v>3826</v>
      </c>
      <c r="B2987" s="167" t="s">
        <v>2901</v>
      </c>
      <c r="C2987" s="167" t="s">
        <v>10</v>
      </c>
      <c r="D2987" s="167" t="s">
        <v>12427</v>
      </c>
      <c r="E2987" s="168" t="s">
        <v>15391</v>
      </c>
    </row>
    <row r="2988" spans="1:5" x14ac:dyDescent="0.2">
      <c r="A2988" s="167">
        <v>3825</v>
      </c>
      <c r="B2988" s="167" t="s">
        <v>2902</v>
      </c>
      <c r="C2988" s="167" t="s">
        <v>10</v>
      </c>
      <c r="D2988" s="167" t="s">
        <v>12427</v>
      </c>
      <c r="E2988" s="168" t="s">
        <v>15392</v>
      </c>
    </row>
    <row r="2989" spans="1:5" x14ac:dyDescent="0.2">
      <c r="A2989" s="167">
        <v>3827</v>
      </c>
      <c r="B2989" s="167" t="s">
        <v>2903</v>
      </c>
      <c r="C2989" s="167" t="s">
        <v>10</v>
      </c>
      <c r="D2989" s="167" t="s">
        <v>12427</v>
      </c>
      <c r="E2989" s="168" t="s">
        <v>14677</v>
      </c>
    </row>
    <row r="2990" spans="1:5" x14ac:dyDescent="0.2">
      <c r="A2990" s="167">
        <v>20165</v>
      </c>
      <c r="B2990" s="167" t="s">
        <v>15393</v>
      </c>
      <c r="C2990" s="167" t="s">
        <v>10</v>
      </c>
      <c r="D2990" s="167" t="s">
        <v>12398</v>
      </c>
      <c r="E2990" s="168" t="s">
        <v>15394</v>
      </c>
    </row>
    <row r="2991" spans="1:5" x14ac:dyDescent="0.2">
      <c r="A2991" s="167">
        <v>20166</v>
      </c>
      <c r="B2991" s="167" t="s">
        <v>15395</v>
      </c>
      <c r="C2991" s="167" t="s">
        <v>10</v>
      </c>
      <c r="D2991" s="167" t="s">
        <v>12398</v>
      </c>
      <c r="E2991" s="168" t="s">
        <v>15396</v>
      </c>
    </row>
    <row r="2992" spans="1:5" x14ac:dyDescent="0.2">
      <c r="A2992" s="167">
        <v>20164</v>
      </c>
      <c r="B2992" s="167" t="s">
        <v>15397</v>
      </c>
      <c r="C2992" s="167" t="s">
        <v>10</v>
      </c>
      <c r="D2992" s="167" t="s">
        <v>12398</v>
      </c>
      <c r="E2992" s="168" t="s">
        <v>13953</v>
      </c>
    </row>
    <row r="2993" spans="1:5" x14ac:dyDescent="0.2">
      <c r="A2993" s="167">
        <v>3893</v>
      </c>
      <c r="B2993" s="167" t="s">
        <v>2907</v>
      </c>
      <c r="C2993" s="167" t="s">
        <v>10</v>
      </c>
      <c r="D2993" s="167" t="s">
        <v>12398</v>
      </c>
      <c r="E2993" s="168" t="s">
        <v>15398</v>
      </c>
    </row>
    <row r="2994" spans="1:5" x14ac:dyDescent="0.2">
      <c r="A2994" s="167">
        <v>3848</v>
      </c>
      <c r="B2994" s="167" t="s">
        <v>2908</v>
      </c>
      <c r="C2994" s="167" t="s">
        <v>10</v>
      </c>
      <c r="D2994" s="167" t="s">
        <v>12398</v>
      </c>
      <c r="E2994" s="168" t="s">
        <v>15399</v>
      </c>
    </row>
    <row r="2995" spans="1:5" x14ac:dyDescent="0.2">
      <c r="A2995" s="167">
        <v>3895</v>
      </c>
      <c r="B2995" s="167" t="s">
        <v>2909</v>
      </c>
      <c r="C2995" s="167" t="s">
        <v>10</v>
      </c>
      <c r="D2995" s="167" t="s">
        <v>12398</v>
      </c>
      <c r="E2995" s="168" t="s">
        <v>15400</v>
      </c>
    </row>
    <row r="2996" spans="1:5" x14ac:dyDescent="0.2">
      <c r="A2996" s="167">
        <v>12404</v>
      </c>
      <c r="B2996" s="167" t="s">
        <v>2910</v>
      </c>
      <c r="C2996" s="167" t="s">
        <v>10</v>
      </c>
      <c r="D2996" s="167" t="s">
        <v>12398</v>
      </c>
      <c r="E2996" s="168" t="s">
        <v>13656</v>
      </c>
    </row>
    <row r="2997" spans="1:5" x14ac:dyDescent="0.2">
      <c r="A2997" s="167">
        <v>3939</v>
      </c>
      <c r="B2997" s="167" t="s">
        <v>2911</v>
      </c>
      <c r="C2997" s="167" t="s">
        <v>10</v>
      </c>
      <c r="D2997" s="167" t="s">
        <v>12398</v>
      </c>
      <c r="E2997" s="168" t="s">
        <v>14219</v>
      </c>
    </row>
    <row r="2998" spans="1:5" x14ac:dyDescent="0.2">
      <c r="A2998" s="167">
        <v>3911</v>
      </c>
      <c r="B2998" s="167" t="s">
        <v>2912</v>
      </c>
      <c r="C2998" s="167" t="s">
        <v>10</v>
      </c>
      <c r="D2998" s="167" t="s">
        <v>12398</v>
      </c>
      <c r="E2998" s="168" t="s">
        <v>15380</v>
      </c>
    </row>
    <row r="2999" spans="1:5" x14ac:dyDescent="0.2">
      <c r="A2999" s="167">
        <v>3908</v>
      </c>
      <c r="B2999" s="167" t="s">
        <v>2913</v>
      </c>
      <c r="C2999" s="167" t="s">
        <v>10</v>
      </c>
      <c r="D2999" s="167" t="s">
        <v>12398</v>
      </c>
      <c r="E2999" s="168" t="s">
        <v>12566</v>
      </c>
    </row>
    <row r="3000" spans="1:5" x14ac:dyDescent="0.2">
      <c r="A3000" s="167">
        <v>3910</v>
      </c>
      <c r="B3000" s="167" t="s">
        <v>2914</v>
      </c>
      <c r="C3000" s="167" t="s">
        <v>10</v>
      </c>
      <c r="D3000" s="167" t="s">
        <v>12398</v>
      </c>
      <c r="E3000" s="168" t="s">
        <v>13966</v>
      </c>
    </row>
    <row r="3001" spans="1:5" x14ac:dyDescent="0.2">
      <c r="A3001" s="167">
        <v>3913</v>
      </c>
      <c r="B3001" s="167" t="s">
        <v>2915</v>
      </c>
      <c r="C3001" s="167" t="s">
        <v>10</v>
      </c>
      <c r="D3001" s="167" t="s">
        <v>12398</v>
      </c>
      <c r="E3001" s="168" t="s">
        <v>15401</v>
      </c>
    </row>
    <row r="3002" spans="1:5" x14ac:dyDescent="0.2">
      <c r="A3002" s="167">
        <v>3912</v>
      </c>
      <c r="B3002" s="167" t="s">
        <v>2916</v>
      </c>
      <c r="C3002" s="167" t="s">
        <v>10</v>
      </c>
      <c r="D3002" s="167" t="s">
        <v>12398</v>
      </c>
      <c r="E3002" s="168" t="s">
        <v>15402</v>
      </c>
    </row>
    <row r="3003" spans="1:5" x14ac:dyDescent="0.2">
      <c r="A3003" s="167">
        <v>3909</v>
      </c>
      <c r="B3003" s="167" t="s">
        <v>2917</v>
      </c>
      <c r="C3003" s="167" t="s">
        <v>10</v>
      </c>
      <c r="D3003" s="167" t="s">
        <v>12398</v>
      </c>
      <c r="E3003" s="168" t="s">
        <v>13077</v>
      </c>
    </row>
    <row r="3004" spans="1:5" x14ac:dyDescent="0.2">
      <c r="A3004" s="167">
        <v>3914</v>
      </c>
      <c r="B3004" s="167" t="s">
        <v>2918</v>
      </c>
      <c r="C3004" s="167" t="s">
        <v>10</v>
      </c>
      <c r="D3004" s="167" t="s">
        <v>12398</v>
      </c>
      <c r="E3004" s="168" t="s">
        <v>15403</v>
      </c>
    </row>
    <row r="3005" spans="1:5" x14ac:dyDescent="0.2">
      <c r="A3005" s="167">
        <v>3915</v>
      </c>
      <c r="B3005" s="167" t="s">
        <v>2919</v>
      </c>
      <c r="C3005" s="167" t="s">
        <v>10</v>
      </c>
      <c r="D3005" s="167" t="s">
        <v>12398</v>
      </c>
      <c r="E3005" s="168" t="s">
        <v>15404</v>
      </c>
    </row>
    <row r="3006" spans="1:5" x14ac:dyDescent="0.2">
      <c r="A3006" s="167">
        <v>3916</v>
      </c>
      <c r="B3006" s="167" t="s">
        <v>2920</v>
      </c>
      <c r="C3006" s="167" t="s">
        <v>10</v>
      </c>
      <c r="D3006" s="167" t="s">
        <v>12398</v>
      </c>
      <c r="E3006" s="168" t="s">
        <v>15405</v>
      </c>
    </row>
    <row r="3007" spans="1:5" x14ac:dyDescent="0.2">
      <c r="A3007" s="167">
        <v>3917</v>
      </c>
      <c r="B3007" s="167" t="s">
        <v>2921</v>
      </c>
      <c r="C3007" s="167" t="s">
        <v>10</v>
      </c>
      <c r="D3007" s="167" t="s">
        <v>12398</v>
      </c>
      <c r="E3007" s="168" t="s">
        <v>15406</v>
      </c>
    </row>
    <row r="3008" spans="1:5" x14ac:dyDescent="0.2">
      <c r="A3008" s="167">
        <v>1904</v>
      </c>
      <c r="B3008" s="167" t="s">
        <v>2922</v>
      </c>
      <c r="C3008" s="167" t="s">
        <v>10</v>
      </c>
      <c r="D3008" s="167" t="s">
        <v>12398</v>
      </c>
      <c r="E3008" s="168" t="s">
        <v>15407</v>
      </c>
    </row>
    <row r="3009" spans="1:5" x14ac:dyDescent="0.2">
      <c r="A3009" s="167">
        <v>1899</v>
      </c>
      <c r="B3009" s="167" t="s">
        <v>2923</v>
      </c>
      <c r="C3009" s="167" t="s">
        <v>10</v>
      </c>
      <c r="D3009" s="167" t="s">
        <v>12398</v>
      </c>
      <c r="E3009" s="168" t="s">
        <v>13280</v>
      </c>
    </row>
    <row r="3010" spans="1:5" x14ac:dyDescent="0.2">
      <c r="A3010" s="167">
        <v>1900</v>
      </c>
      <c r="B3010" s="167" t="s">
        <v>2924</v>
      </c>
      <c r="C3010" s="167" t="s">
        <v>10</v>
      </c>
      <c r="D3010" s="167" t="s">
        <v>12398</v>
      </c>
      <c r="E3010" s="168" t="s">
        <v>13613</v>
      </c>
    </row>
    <row r="3011" spans="1:5" x14ac:dyDescent="0.2">
      <c r="A3011" s="167">
        <v>12407</v>
      </c>
      <c r="B3011" s="167" t="s">
        <v>2925</v>
      </c>
      <c r="C3011" s="167" t="s">
        <v>10</v>
      </c>
      <c r="D3011" s="167" t="s">
        <v>12398</v>
      </c>
      <c r="E3011" s="168" t="s">
        <v>15408</v>
      </c>
    </row>
    <row r="3012" spans="1:5" x14ac:dyDescent="0.2">
      <c r="A3012" s="167">
        <v>12408</v>
      </c>
      <c r="B3012" s="167" t="s">
        <v>2926</v>
      </c>
      <c r="C3012" s="167" t="s">
        <v>10</v>
      </c>
      <c r="D3012" s="167" t="s">
        <v>12398</v>
      </c>
      <c r="E3012" s="168" t="s">
        <v>13029</v>
      </c>
    </row>
    <row r="3013" spans="1:5" x14ac:dyDescent="0.2">
      <c r="A3013" s="167">
        <v>12409</v>
      </c>
      <c r="B3013" s="167" t="s">
        <v>2927</v>
      </c>
      <c r="C3013" s="167" t="s">
        <v>10</v>
      </c>
      <c r="D3013" s="167" t="s">
        <v>12398</v>
      </c>
      <c r="E3013" s="168" t="s">
        <v>13029</v>
      </c>
    </row>
    <row r="3014" spans="1:5" x14ac:dyDescent="0.2">
      <c r="A3014" s="167">
        <v>12410</v>
      </c>
      <c r="B3014" s="167" t="s">
        <v>2928</v>
      </c>
      <c r="C3014" s="167" t="s">
        <v>10</v>
      </c>
      <c r="D3014" s="167" t="s">
        <v>12398</v>
      </c>
      <c r="E3014" s="168" t="s">
        <v>13950</v>
      </c>
    </row>
    <row r="3015" spans="1:5" x14ac:dyDescent="0.2">
      <c r="A3015" s="167">
        <v>3936</v>
      </c>
      <c r="B3015" s="167" t="s">
        <v>2929</v>
      </c>
      <c r="C3015" s="167" t="s">
        <v>10</v>
      </c>
      <c r="D3015" s="167" t="s">
        <v>12398</v>
      </c>
      <c r="E3015" s="168" t="s">
        <v>15409</v>
      </c>
    </row>
    <row r="3016" spans="1:5" x14ac:dyDescent="0.2">
      <c r="A3016" s="167">
        <v>3922</v>
      </c>
      <c r="B3016" s="167" t="s">
        <v>2930</v>
      </c>
      <c r="C3016" s="167" t="s">
        <v>10</v>
      </c>
      <c r="D3016" s="167" t="s">
        <v>12398</v>
      </c>
      <c r="E3016" s="168" t="s">
        <v>13007</v>
      </c>
    </row>
    <row r="3017" spans="1:5" x14ac:dyDescent="0.2">
      <c r="A3017" s="167">
        <v>3924</v>
      </c>
      <c r="B3017" s="167" t="s">
        <v>2931</v>
      </c>
      <c r="C3017" s="167" t="s">
        <v>10</v>
      </c>
      <c r="D3017" s="167" t="s">
        <v>12398</v>
      </c>
      <c r="E3017" s="168" t="s">
        <v>15409</v>
      </c>
    </row>
    <row r="3018" spans="1:5" x14ac:dyDescent="0.2">
      <c r="A3018" s="167">
        <v>3923</v>
      </c>
      <c r="B3018" s="167" t="s">
        <v>2932</v>
      </c>
      <c r="C3018" s="167" t="s">
        <v>10</v>
      </c>
      <c r="D3018" s="167" t="s">
        <v>12398</v>
      </c>
      <c r="E3018" s="168" t="s">
        <v>15409</v>
      </c>
    </row>
    <row r="3019" spans="1:5" x14ac:dyDescent="0.2">
      <c r="A3019" s="167">
        <v>3937</v>
      </c>
      <c r="B3019" s="167" t="s">
        <v>2933</v>
      </c>
      <c r="C3019" s="167" t="s">
        <v>10</v>
      </c>
      <c r="D3019" s="167" t="s">
        <v>12398</v>
      </c>
      <c r="E3019" s="168" t="s">
        <v>15410</v>
      </c>
    </row>
    <row r="3020" spans="1:5" x14ac:dyDescent="0.2">
      <c r="A3020" s="167">
        <v>3921</v>
      </c>
      <c r="B3020" s="167" t="s">
        <v>2934</v>
      </c>
      <c r="C3020" s="167" t="s">
        <v>10</v>
      </c>
      <c r="D3020" s="167" t="s">
        <v>12398</v>
      </c>
      <c r="E3020" s="168" t="s">
        <v>15411</v>
      </c>
    </row>
    <row r="3021" spans="1:5" x14ac:dyDescent="0.2">
      <c r="A3021" s="167">
        <v>3920</v>
      </c>
      <c r="B3021" s="167" t="s">
        <v>2935</v>
      </c>
      <c r="C3021" s="167" t="s">
        <v>10</v>
      </c>
      <c r="D3021" s="167" t="s">
        <v>12398</v>
      </c>
      <c r="E3021" s="168" t="s">
        <v>15410</v>
      </c>
    </row>
    <row r="3022" spans="1:5" x14ac:dyDescent="0.2">
      <c r="A3022" s="167">
        <v>3938</v>
      </c>
      <c r="B3022" s="167" t="s">
        <v>2936</v>
      </c>
      <c r="C3022" s="167" t="s">
        <v>10</v>
      </c>
      <c r="D3022" s="167" t="s">
        <v>12398</v>
      </c>
      <c r="E3022" s="168" t="s">
        <v>15412</v>
      </c>
    </row>
    <row r="3023" spans="1:5" x14ac:dyDescent="0.2">
      <c r="A3023" s="167">
        <v>3919</v>
      </c>
      <c r="B3023" s="167" t="s">
        <v>2937</v>
      </c>
      <c r="C3023" s="167" t="s">
        <v>10</v>
      </c>
      <c r="D3023" s="167" t="s">
        <v>12398</v>
      </c>
      <c r="E3023" s="168" t="s">
        <v>15413</v>
      </c>
    </row>
    <row r="3024" spans="1:5" x14ac:dyDescent="0.2">
      <c r="A3024" s="167">
        <v>3927</v>
      </c>
      <c r="B3024" s="167" t="s">
        <v>2938</v>
      </c>
      <c r="C3024" s="167" t="s">
        <v>10</v>
      </c>
      <c r="D3024" s="167" t="s">
        <v>12398</v>
      </c>
      <c r="E3024" s="168" t="s">
        <v>15414</v>
      </c>
    </row>
    <row r="3025" spans="1:5" x14ac:dyDescent="0.2">
      <c r="A3025" s="167">
        <v>3928</v>
      </c>
      <c r="B3025" s="167" t="s">
        <v>2939</v>
      </c>
      <c r="C3025" s="167" t="s">
        <v>10</v>
      </c>
      <c r="D3025" s="167" t="s">
        <v>12398</v>
      </c>
      <c r="E3025" s="168" t="s">
        <v>15414</v>
      </c>
    </row>
    <row r="3026" spans="1:5" x14ac:dyDescent="0.2">
      <c r="A3026" s="167">
        <v>3926</v>
      </c>
      <c r="B3026" s="167" t="s">
        <v>2940</v>
      </c>
      <c r="C3026" s="167" t="s">
        <v>10</v>
      </c>
      <c r="D3026" s="167" t="s">
        <v>12398</v>
      </c>
      <c r="E3026" s="168" t="s">
        <v>15415</v>
      </c>
    </row>
    <row r="3027" spans="1:5" x14ac:dyDescent="0.2">
      <c r="A3027" s="167">
        <v>3935</v>
      </c>
      <c r="B3027" s="167" t="s">
        <v>2941</v>
      </c>
      <c r="C3027" s="167" t="s">
        <v>10</v>
      </c>
      <c r="D3027" s="167" t="s">
        <v>12398</v>
      </c>
      <c r="E3027" s="168" t="s">
        <v>15415</v>
      </c>
    </row>
    <row r="3028" spans="1:5" x14ac:dyDescent="0.2">
      <c r="A3028" s="167">
        <v>3925</v>
      </c>
      <c r="B3028" s="167" t="s">
        <v>2942</v>
      </c>
      <c r="C3028" s="167" t="s">
        <v>10</v>
      </c>
      <c r="D3028" s="167" t="s">
        <v>12398</v>
      </c>
      <c r="E3028" s="168" t="s">
        <v>15415</v>
      </c>
    </row>
    <row r="3029" spans="1:5" x14ac:dyDescent="0.2">
      <c r="A3029" s="167">
        <v>12406</v>
      </c>
      <c r="B3029" s="167" t="s">
        <v>2943</v>
      </c>
      <c r="C3029" s="167" t="s">
        <v>10</v>
      </c>
      <c r="D3029" s="167" t="s">
        <v>12398</v>
      </c>
      <c r="E3029" s="168" t="s">
        <v>13417</v>
      </c>
    </row>
    <row r="3030" spans="1:5" x14ac:dyDescent="0.2">
      <c r="A3030" s="167">
        <v>3929</v>
      </c>
      <c r="B3030" s="167" t="s">
        <v>2944</v>
      </c>
      <c r="C3030" s="167" t="s">
        <v>10</v>
      </c>
      <c r="D3030" s="167" t="s">
        <v>12398</v>
      </c>
      <c r="E3030" s="168" t="s">
        <v>15416</v>
      </c>
    </row>
    <row r="3031" spans="1:5" x14ac:dyDescent="0.2">
      <c r="A3031" s="167">
        <v>3931</v>
      </c>
      <c r="B3031" s="167" t="s">
        <v>2945</v>
      </c>
      <c r="C3031" s="167" t="s">
        <v>10</v>
      </c>
      <c r="D3031" s="167" t="s">
        <v>12398</v>
      </c>
      <c r="E3031" s="168" t="s">
        <v>15416</v>
      </c>
    </row>
    <row r="3032" spans="1:5" x14ac:dyDescent="0.2">
      <c r="A3032" s="167">
        <v>3930</v>
      </c>
      <c r="B3032" s="167" t="s">
        <v>2946</v>
      </c>
      <c r="C3032" s="167" t="s">
        <v>10</v>
      </c>
      <c r="D3032" s="167" t="s">
        <v>12398</v>
      </c>
      <c r="E3032" s="168" t="s">
        <v>15416</v>
      </c>
    </row>
    <row r="3033" spans="1:5" x14ac:dyDescent="0.2">
      <c r="A3033" s="167">
        <v>3932</v>
      </c>
      <c r="B3033" s="167" t="s">
        <v>2947</v>
      </c>
      <c r="C3033" s="167" t="s">
        <v>10</v>
      </c>
      <c r="D3033" s="167" t="s">
        <v>12398</v>
      </c>
      <c r="E3033" s="168" t="s">
        <v>15417</v>
      </c>
    </row>
    <row r="3034" spans="1:5" x14ac:dyDescent="0.2">
      <c r="A3034" s="167">
        <v>3933</v>
      </c>
      <c r="B3034" s="167" t="s">
        <v>2948</v>
      </c>
      <c r="C3034" s="167" t="s">
        <v>10</v>
      </c>
      <c r="D3034" s="167" t="s">
        <v>12398</v>
      </c>
      <c r="E3034" s="168" t="s">
        <v>15417</v>
      </c>
    </row>
    <row r="3035" spans="1:5" x14ac:dyDescent="0.2">
      <c r="A3035" s="167">
        <v>3934</v>
      </c>
      <c r="B3035" s="167" t="s">
        <v>2949</v>
      </c>
      <c r="C3035" s="167" t="s">
        <v>10</v>
      </c>
      <c r="D3035" s="167" t="s">
        <v>12398</v>
      </c>
      <c r="E3035" s="168" t="s">
        <v>15417</v>
      </c>
    </row>
    <row r="3036" spans="1:5" x14ac:dyDescent="0.2">
      <c r="A3036" s="167">
        <v>40355</v>
      </c>
      <c r="B3036" s="167" t="s">
        <v>2950</v>
      </c>
      <c r="C3036" s="167" t="s">
        <v>10</v>
      </c>
      <c r="D3036" s="167" t="s">
        <v>12427</v>
      </c>
      <c r="E3036" s="168" t="s">
        <v>15418</v>
      </c>
    </row>
    <row r="3037" spans="1:5" x14ac:dyDescent="0.2">
      <c r="A3037" s="167">
        <v>40364</v>
      </c>
      <c r="B3037" s="167" t="s">
        <v>2951</v>
      </c>
      <c r="C3037" s="167" t="s">
        <v>10</v>
      </c>
      <c r="D3037" s="167" t="s">
        <v>12427</v>
      </c>
      <c r="E3037" s="168" t="s">
        <v>15419</v>
      </c>
    </row>
    <row r="3038" spans="1:5" x14ac:dyDescent="0.2">
      <c r="A3038" s="167">
        <v>40361</v>
      </c>
      <c r="B3038" s="167" t="s">
        <v>2952</v>
      </c>
      <c r="C3038" s="167" t="s">
        <v>10</v>
      </c>
      <c r="D3038" s="167" t="s">
        <v>12427</v>
      </c>
      <c r="E3038" s="168" t="s">
        <v>15420</v>
      </c>
    </row>
    <row r="3039" spans="1:5" x14ac:dyDescent="0.2">
      <c r="A3039" s="167">
        <v>40358</v>
      </c>
      <c r="B3039" s="167" t="s">
        <v>2953</v>
      </c>
      <c r="C3039" s="167" t="s">
        <v>10</v>
      </c>
      <c r="D3039" s="167" t="s">
        <v>12427</v>
      </c>
      <c r="E3039" s="168" t="s">
        <v>14014</v>
      </c>
    </row>
    <row r="3040" spans="1:5" x14ac:dyDescent="0.2">
      <c r="A3040" s="167">
        <v>40370</v>
      </c>
      <c r="B3040" s="167" t="s">
        <v>2954</v>
      </c>
      <c r="C3040" s="167" t="s">
        <v>10</v>
      </c>
      <c r="D3040" s="167" t="s">
        <v>12427</v>
      </c>
      <c r="E3040" s="168" t="s">
        <v>15421</v>
      </c>
    </row>
    <row r="3041" spans="1:5" x14ac:dyDescent="0.2">
      <c r="A3041" s="167">
        <v>40367</v>
      </c>
      <c r="B3041" s="167" t="s">
        <v>2955</v>
      </c>
      <c r="C3041" s="167" t="s">
        <v>10</v>
      </c>
      <c r="D3041" s="167" t="s">
        <v>12427</v>
      </c>
      <c r="E3041" s="168" t="s">
        <v>15422</v>
      </c>
    </row>
    <row r="3042" spans="1:5" x14ac:dyDescent="0.2">
      <c r="A3042" s="167">
        <v>40373</v>
      </c>
      <c r="B3042" s="167" t="s">
        <v>2956</v>
      </c>
      <c r="C3042" s="167" t="s">
        <v>10</v>
      </c>
      <c r="D3042" s="167" t="s">
        <v>12427</v>
      </c>
      <c r="E3042" s="168" t="s">
        <v>15423</v>
      </c>
    </row>
    <row r="3043" spans="1:5" x14ac:dyDescent="0.2">
      <c r="A3043" s="167">
        <v>38947</v>
      </c>
      <c r="B3043" s="167" t="s">
        <v>2957</v>
      </c>
      <c r="C3043" s="167" t="s">
        <v>10</v>
      </c>
      <c r="D3043" s="167" t="s">
        <v>12427</v>
      </c>
      <c r="E3043" s="168" t="s">
        <v>12549</v>
      </c>
    </row>
    <row r="3044" spans="1:5" x14ac:dyDescent="0.2">
      <c r="A3044" s="167">
        <v>38948</v>
      </c>
      <c r="B3044" s="167" t="s">
        <v>2958</v>
      </c>
      <c r="C3044" s="167" t="s">
        <v>10</v>
      </c>
      <c r="D3044" s="167" t="s">
        <v>12427</v>
      </c>
      <c r="E3044" s="168" t="s">
        <v>15424</v>
      </c>
    </row>
    <row r="3045" spans="1:5" x14ac:dyDescent="0.2">
      <c r="A3045" s="167">
        <v>38949</v>
      </c>
      <c r="B3045" s="167" t="s">
        <v>2959</v>
      </c>
      <c r="C3045" s="167" t="s">
        <v>10</v>
      </c>
      <c r="D3045" s="167" t="s">
        <v>12427</v>
      </c>
      <c r="E3045" s="168" t="s">
        <v>13632</v>
      </c>
    </row>
    <row r="3046" spans="1:5" x14ac:dyDescent="0.2">
      <c r="A3046" s="167">
        <v>38951</v>
      </c>
      <c r="B3046" s="167" t="s">
        <v>2960</v>
      </c>
      <c r="C3046" s="167" t="s">
        <v>10</v>
      </c>
      <c r="D3046" s="167" t="s">
        <v>12427</v>
      </c>
      <c r="E3046" s="168" t="s">
        <v>15425</v>
      </c>
    </row>
    <row r="3047" spans="1:5" x14ac:dyDescent="0.2">
      <c r="A3047" s="167">
        <v>39312</v>
      </c>
      <c r="B3047" s="167" t="s">
        <v>2961</v>
      </c>
      <c r="C3047" s="167" t="s">
        <v>10</v>
      </c>
      <c r="D3047" s="167" t="s">
        <v>12427</v>
      </c>
      <c r="E3047" s="168" t="s">
        <v>15426</v>
      </c>
    </row>
    <row r="3048" spans="1:5" x14ac:dyDescent="0.2">
      <c r="A3048" s="167">
        <v>39313</v>
      </c>
      <c r="B3048" s="167" t="s">
        <v>2962</v>
      </c>
      <c r="C3048" s="167" t="s">
        <v>10</v>
      </c>
      <c r="D3048" s="167" t="s">
        <v>12427</v>
      </c>
      <c r="E3048" s="168" t="s">
        <v>15369</v>
      </c>
    </row>
    <row r="3049" spans="1:5" x14ac:dyDescent="0.2">
      <c r="A3049" s="167">
        <v>38950</v>
      </c>
      <c r="B3049" s="167" t="s">
        <v>2963</v>
      </c>
      <c r="C3049" s="167" t="s">
        <v>10</v>
      </c>
      <c r="D3049" s="167" t="s">
        <v>12427</v>
      </c>
      <c r="E3049" s="168" t="s">
        <v>15427</v>
      </c>
    </row>
    <row r="3050" spans="1:5" x14ac:dyDescent="0.2">
      <c r="A3050" s="167">
        <v>39314</v>
      </c>
      <c r="B3050" s="167" t="s">
        <v>2964</v>
      </c>
      <c r="C3050" s="167" t="s">
        <v>10</v>
      </c>
      <c r="D3050" s="167" t="s">
        <v>12427</v>
      </c>
      <c r="E3050" s="168" t="s">
        <v>15428</v>
      </c>
    </row>
    <row r="3051" spans="1:5" x14ac:dyDescent="0.2">
      <c r="A3051" s="167">
        <v>3907</v>
      </c>
      <c r="B3051" s="167" t="s">
        <v>2965</v>
      </c>
      <c r="C3051" s="167" t="s">
        <v>10</v>
      </c>
      <c r="D3051" s="167" t="s">
        <v>12398</v>
      </c>
      <c r="E3051" s="168" t="s">
        <v>15105</v>
      </c>
    </row>
    <row r="3052" spans="1:5" x14ac:dyDescent="0.2">
      <c r="A3052" s="167">
        <v>3889</v>
      </c>
      <c r="B3052" s="167" t="s">
        <v>2966</v>
      </c>
      <c r="C3052" s="167" t="s">
        <v>10</v>
      </c>
      <c r="D3052" s="167" t="s">
        <v>12398</v>
      </c>
      <c r="E3052" s="168" t="s">
        <v>13289</v>
      </c>
    </row>
    <row r="3053" spans="1:5" x14ac:dyDescent="0.2">
      <c r="A3053" s="167">
        <v>3868</v>
      </c>
      <c r="B3053" s="167" t="s">
        <v>2967</v>
      </c>
      <c r="C3053" s="167" t="s">
        <v>10</v>
      </c>
      <c r="D3053" s="167" t="s">
        <v>12398</v>
      </c>
      <c r="E3053" s="168" t="s">
        <v>13705</v>
      </c>
    </row>
    <row r="3054" spans="1:5" x14ac:dyDescent="0.2">
      <c r="A3054" s="167">
        <v>3869</v>
      </c>
      <c r="B3054" s="167" t="s">
        <v>2968</v>
      </c>
      <c r="C3054" s="167" t="s">
        <v>10</v>
      </c>
      <c r="D3054" s="167" t="s">
        <v>12398</v>
      </c>
      <c r="E3054" s="168" t="s">
        <v>13409</v>
      </c>
    </row>
    <row r="3055" spans="1:5" x14ac:dyDescent="0.2">
      <c r="A3055" s="167">
        <v>3872</v>
      </c>
      <c r="B3055" s="167" t="s">
        <v>2969</v>
      </c>
      <c r="C3055" s="167" t="s">
        <v>10</v>
      </c>
      <c r="D3055" s="167" t="s">
        <v>12398</v>
      </c>
      <c r="E3055" s="168" t="s">
        <v>14111</v>
      </c>
    </row>
    <row r="3056" spans="1:5" x14ac:dyDescent="0.2">
      <c r="A3056" s="167">
        <v>3850</v>
      </c>
      <c r="B3056" s="167" t="s">
        <v>2970</v>
      </c>
      <c r="C3056" s="167" t="s">
        <v>10</v>
      </c>
      <c r="D3056" s="167" t="s">
        <v>12398</v>
      </c>
      <c r="E3056" s="168" t="s">
        <v>15429</v>
      </c>
    </row>
    <row r="3057" spans="1:5" x14ac:dyDescent="0.2">
      <c r="A3057" s="167">
        <v>38023</v>
      </c>
      <c r="B3057" s="167" t="s">
        <v>2971</v>
      </c>
      <c r="C3057" s="167" t="s">
        <v>10</v>
      </c>
      <c r="D3057" s="167" t="s">
        <v>12398</v>
      </c>
      <c r="E3057" s="168" t="s">
        <v>13231</v>
      </c>
    </row>
    <row r="3058" spans="1:5" x14ac:dyDescent="0.2">
      <c r="A3058" s="167">
        <v>37986</v>
      </c>
      <c r="B3058" s="167" t="s">
        <v>2972</v>
      </c>
      <c r="C3058" s="167" t="s">
        <v>10</v>
      </c>
      <c r="D3058" s="167" t="s">
        <v>12398</v>
      </c>
      <c r="E3058" s="168" t="s">
        <v>13079</v>
      </c>
    </row>
    <row r="3059" spans="1:5" x14ac:dyDescent="0.2">
      <c r="A3059" s="167">
        <v>37987</v>
      </c>
      <c r="B3059" s="167" t="s">
        <v>2973</v>
      </c>
      <c r="C3059" s="167" t="s">
        <v>10</v>
      </c>
      <c r="D3059" s="167" t="s">
        <v>12398</v>
      </c>
      <c r="E3059" s="168" t="s">
        <v>15430</v>
      </c>
    </row>
    <row r="3060" spans="1:5" x14ac:dyDescent="0.2">
      <c r="A3060" s="167">
        <v>37988</v>
      </c>
      <c r="B3060" s="167" t="s">
        <v>2974</v>
      </c>
      <c r="C3060" s="167" t="s">
        <v>10</v>
      </c>
      <c r="D3060" s="167" t="s">
        <v>12398</v>
      </c>
      <c r="E3060" s="168" t="s">
        <v>15431</v>
      </c>
    </row>
    <row r="3061" spans="1:5" x14ac:dyDescent="0.2">
      <c r="A3061" s="167">
        <v>21120</v>
      </c>
      <c r="B3061" s="167" t="s">
        <v>2975</v>
      </c>
      <c r="C3061" s="167" t="s">
        <v>10</v>
      </c>
      <c r="D3061" s="167" t="s">
        <v>12398</v>
      </c>
      <c r="E3061" s="168" t="s">
        <v>15432</v>
      </c>
    </row>
    <row r="3062" spans="1:5" x14ac:dyDescent="0.2">
      <c r="A3062" s="167">
        <v>39318</v>
      </c>
      <c r="B3062" s="167" t="s">
        <v>2976</v>
      </c>
      <c r="C3062" s="167" t="s">
        <v>10</v>
      </c>
      <c r="D3062" s="167" t="s">
        <v>12398</v>
      </c>
      <c r="E3062" s="168" t="s">
        <v>15433</v>
      </c>
    </row>
    <row r="3063" spans="1:5" x14ac:dyDescent="0.2">
      <c r="A3063" s="167">
        <v>20162</v>
      </c>
      <c r="B3063" s="167" t="s">
        <v>2977</v>
      </c>
      <c r="C3063" s="167" t="s">
        <v>10</v>
      </c>
      <c r="D3063" s="167" t="s">
        <v>12398</v>
      </c>
      <c r="E3063" s="168" t="s">
        <v>15434</v>
      </c>
    </row>
    <row r="3064" spans="1:5" x14ac:dyDescent="0.2">
      <c r="A3064" s="167">
        <v>40366</v>
      </c>
      <c r="B3064" s="167" t="s">
        <v>2978</v>
      </c>
      <c r="C3064" s="167" t="s">
        <v>10</v>
      </c>
      <c r="D3064" s="167" t="s">
        <v>12427</v>
      </c>
      <c r="E3064" s="168" t="s">
        <v>15435</v>
      </c>
    </row>
    <row r="3065" spans="1:5" x14ac:dyDescent="0.2">
      <c r="A3065" s="167">
        <v>40363</v>
      </c>
      <c r="B3065" s="167" t="s">
        <v>2979</v>
      </c>
      <c r="C3065" s="167" t="s">
        <v>10</v>
      </c>
      <c r="D3065" s="167" t="s">
        <v>12427</v>
      </c>
      <c r="E3065" s="168" t="s">
        <v>15436</v>
      </c>
    </row>
    <row r="3066" spans="1:5" x14ac:dyDescent="0.2">
      <c r="A3066" s="167">
        <v>40354</v>
      </c>
      <c r="B3066" s="167" t="s">
        <v>2980</v>
      </c>
      <c r="C3066" s="167" t="s">
        <v>10</v>
      </c>
      <c r="D3066" s="167" t="s">
        <v>12427</v>
      </c>
      <c r="E3066" s="168" t="s">
        <v>13878</v>
      </c>
    </row>
    <row r="3067" spans="1:5" x14ac:dyDescent="0.2">
      <c r="A3067" s="167">
        <v>40360</v>
      </c>
      <c r="B3067" s="167" t="s">
        <v>2981</v>
      </c>
      <c r="C3067" s="167" t="s">
        <v>10</v>
      </c>
      <c r="D3067" s="167" t="s">
        <v>12427</v>
      </c>
      <c r="E3067" s="168" t="s">
        <v>12577</v>
      </c>
    </row>
    <row r="3068" spans="1:5" x14ac:dyDescent="0.2">
      <c r="A3068" s="167">
        <v>40372</v>
      </c>
      <c r="B3068" s="167" t="s">
        <v>2982</v>
      </c>
      <c r="C3068" s="167" t="s">
        <v>10</v>
      </c>
      <c r="D3068" s="167" t="s">
        <v>12427</v>
      </c>
      <c r="E3068" s="168" t="s">
        <v>15437</v>
      </c>
    </row>
    <row r="3069" spans="1:5" x14ac:dyDescent="0.2">
      <c r="A3069" s="167">
        <v>40369</v>
      </c>
      <c r="B3069" s="167" t="s">
        <v>2983</v>
      </c>
      <c r="C3069" s="167" t="s">
        <v>10</v>
      </c>
      <c r="D3069" s="167" t="s">
        <v>12427</v>
      </c>
      <c r="E3069" s="168" t="s">
        <v>15438</v>
      </c>
    </row>
    <row r="3070" spans="1:5" x14ac:dyDescent="0.2">
      <c r="A3070" s="167">
        <v>40357</v>
      </c>
      <c r="B3070" s="167" t="s">
        <v>2984</v>
      </c>
      <c r="C3070" s="167" t="s">
        <v>10</v>
      </c>
      <c r="D3070" s="167" t="s">
        <v>12427</v>
      </c>
      <c r="E3070" s="168" t="s">
        <v>14014</v>
      </c>
    </row>
    <row r="3071" spans="1:5" x14ac:dyDescent="0.2">
      <c r="A3071" s="167">
        <v>40375</v>
      </c>
      <c r="B3071" s="167" t="s">
        <v>2985</v>
      </c>
      <c r="C3071" s="167" t="s">
        <v>10</v>
      </c>
      <c r="D3071" s="167" t="s">
        <v>12427</v>
      </c>
      <c r="E3071" s="168" t="s">
        <v>15439</v>
      </c>
    </row>
    <row r="3072" spans="1:5" x14ac:dyDescent="0.2">
      <c r="A3072" s="167">
        <v>1893</v>
      </c>
      <c r="B3072" s="167" t="s">
        <v>2986</v>
      </c>
      <c r="C3072" s="167" t="s">
        <v>10</v>
      </c>
      <c r="D3072" s="167" t="s">
        <v>12398</v>
      </c>
      <c r="E3072" s="168" t="s">
        <v>15440</v>
      </c>
    </row>
    <row r="3073" spans="1:5" x14ac:dyDescent="0.2">
      <c r="A3073" s="167">
        <v>1902</v>
      </c>
      <c r="B3073" s="167" t="s">
        <v>2987</v>
      </c>
      <c r="C3073" s="167" t="s">
        <v>10</v>
      </c>
      <c r="D3073" s="167" t="s">
        <v>12398</v>
      </c>
      <c r="E3073" s="168" t="s">
        <v>15441</v>
      </c>
    </row>
    <row r="3074" spans="1:5" x14ac:dyDescent="0.2">
      <c r="A3074" s="167">
        <v>1901</v>
      </c>
      <c r="B3074" s="167" t="s">
        <v>2988</v>
      </c>
      <c r="C3074" s="167" t="s">
        <v>10</v>
      </c>
      <c r="D3074" s="167" t="s">
        <v>12398</v>
      </c>
      <c r="E3074" s="168" t="s">
        <v>14549</v>
      </c>
    </row>
    <row r="3075" spans="1:5" x14ac:dyDescent="0.2">
      <c r="A3075" s="167">
        <v>1892</v>
      </c>
      <c r="B3075" s="167" t="s">
        <v>2989</v>
      </c>
      <c r="C3075" s="167" t="s">
        <v>10</v>
      </c>
      <c r="D3075" s="167" t="s">
        <v>12398</v>
      </c>
      <c r="E3075" s="168" t="s">
        <v>13483</v>
      </c>
    </row>
    <row r="3076" spans="1:5" x14ac:dyDescent="0.2">
      <c r="A3076" s="167">
        <v>1907</v>
      </c>
      <c r="B3076" s="167" t="s">
        <v>2990</v>
      </c>
      <c r="C3076" s="167" t="s">
        <v>10</v>
      </c>
      <c r="D3076" s="167" t="s">
        <v>12398</v>
      </c>
      <c r="E3076" s="168" t="s">
        <v>14512</v>
      </c>
    </row>
    <row r="3077" spans="1:5" x14ac:dyDescent="0.2">
      <c r="A3077" s="167">
        <v>1894</v>
      </c>
      <c r="B3077" s="167" t="s">
        <v>2991</v>
      </c>
      <c r="C3077" s="167" t="s">
        <v>10</v>
      </c>
      <c r="D3077" s="167" t="s">
        <v>12398</v>
      </c>
      <c r="E3077" s="168" t="s">
        <v>15442</v>
      </c>
    </row>
    <row r="3078" spans="1:5" x14ac:dyDescent="0.2">
      <c r="A3078" s="167">
        <v>1891</v>
      </c>
      <c r="B3078" s="167" t="s">
        <v>2992</v>
      </c>
      <c r="C3078" s="167" t="s">
        <v>10</v>
      </c>
      <c r="D3078" s="167" t="s">
        <v>12398</v>
      </c>
      <c r="E3078" s="168" t="s">
        <v>15443</v>
      </c>
    </row>
    <row r="3079" spans="1:5" x14ac:dyDescent="0.2">
      <c r="A3079" s="167">
        <v>1896</v>
      </c>
      <c r="B3079" s="167" t="s">
        <v>2993</v>
      </c>
      <c r="C3079" s="167" t="s">
        <v>10</v>
      </c>
      <c r="D3079" s="167" t="s">
        <v>12398</v>
      </c>
      <c r="E3079" s="168" t="s">
        <v>15444</v>
      </c>
    </row>
    <row r="3080" spans="1:5" x14ac:dyDescent="0.2">
      <c r="A3080" s="167">
        <v>1895</v>
      </c>
      <c r="B3080" s="167" t="s">
        <v>2994</v>
      </c>
      <c r="C3080" s="167" t="s">
        <v>10</v>
      </c>
      <c r="D3080" s="167" t="s">
        <v>12398</v>
      </c>
      <c r="E3080" s="168" t="s">
        <v>13764</v>
      </c>
    </row>
    <row r="3081" spans="1:5" x14ac:dyDescent="0.2">
      <c r="A3081" s="167">
        <v>2641</v>
      </c>
      <c r="B3081" s="167" t="s">
        <v>2995</v>
      </c>
      <c r="C3081" s="167" t="s">
        <v>10</v>
      </c>
      <c r="D3081" s="167" t="s">
        <v>12427</v>
      </c>
      <c r="E3081" s="168" t="s">
        <v>12420</v>
      </c>
    </row>
    <row r="3082" spans="1:5" x14ac:dyDescent="0.2">
      <c r="A3082" s="167">
        <v>2636</v>
      </c>
      <c r="B3082" s="167" t="s">
        <v>2996</v>
      </c>
      <c r="C3082" s="167" t="s">
        <v>10</v>
      </c>
      <c r="D3082" s="167" t="s">
        <v>12427</v>
      </c>
      <c r="E3082" s="168" t="s">
        <v>15044</v>
      </c>
    </row>
    <row r="3083" spans="1:5" x14ac:dyDescent="0.2">
      <c r="A3083" s="167">
        <v>2637</v>
      </c>
      <c r="B3083" s="167" t="s">
        <v>2997</v>
      </c>
      <c r="C3083" s="167" t="s">
        <v>10</v>
      </c>
      <c r="D3083" s="167" t="s">
        <v>12427</v>
      </c>
      <c r="E3083" s="168" t="s">
        <v>14151</v>
      </c>
    </row>
    <row r="3084" spans="1:5" x14ac:dyDescent="0.2">
      <c r="A3084" s="167">
        <v>2638</v>
      </c>
      <c r="B3084" s="167" t="s">
        <v>2998</v>
      </c>
      <c r="C3084" s="167" t="s">
        <v>10</v>
      </c>
      <c r="D3084" s="167" t="s">
        <v>12427</v>
      </c>
      <c r="E3084" s="168" t="s">
        <v>12882</v>
      </c>
    </row>
    <row r="3085" spans="1:5" x14ac:dyDescent="0.2">
      <c r="A3085" s="167">
        <v>2639</v>
      </c>
      <c r="B3085" s="167" t="s">
        <v>2999</v>
      </c>
      <c r="C3085" s="167" t="s">
        <v>10</v>
      </c>
      <c r="D3085" s="167" t="s">
        <v>12427</v>
      </c>
      <c r="E3085" s="168" t="s">
        <v>15445</v>
      </c>
    </row>
    <row r="3086" spans="1:5" x14ac:dyDescent="0.2">
      <c r="A3086" s="167">
        <v>2644</v>
      </c>
      <c r="B3086" s="167" t="s">
        <v>3000</v>
      </c>
      <c r="C3086" s="167" t="s">
        <v>10</v>
      </c>
      <c r="D3086" s="167" t="s">
        <v>12427</v>
      </c>
      <c r="E3086" s="168" t="s">
        <v>15446</v>
      </c>
    </row>
    <row r="3087" spans="1:5" x14ac:dyDescent="0.2">
      <c r="A3087" s="167">
        <v>2643</v>
      </c>
      <c r="B3087" s="167" t="s">
        <v>3001</v>
      </c>
      <c r="C3087" s="167" t="s">
        <v>10</v>
      </c>
      <c r="D3087" s="167" t="s">
        <v>12427</v>
      </c>
      <c r="E3087" s="168" t="s">
        <v>13945</v>
      </c>
    </row>
    <row r="3088" spans="1:5" x14ac:dyDescent="0.2">
      <c r="A3088" s="167">
        <v>2640</v>
      </c>
      <c r="B3088" s="167" t="s">
        <v>3002</v>
      </c>
      <c r="C3088" s="167" t="s">
        <v>10</v>
      </c>
      <c r="D3088" s="167" t="s">
        <v>12427</v>
      </c>
      <c r="E3088" s="168" t="s">
        <v>14628</v>
      </c>
    </row>
    <row r="3089" spans="1:5" x14ac:dyDescent="0.2">
      <c r="A3089" s="167">
        <v>2642</v>
      </c>
      <c r="B3089" s="167" t="s">
        <v>3003</v>
      </c>
      <c r="C3089" s="167" t="s">
        <v>10</v>
      </c>
      <c r="D3089" s="167" t="s">
        <v>12427</v>
      </c>
      <c r="E3089" s="168" t="s">
        <v>15447</v>
      </c>
    </row>
    <row r="3090" spans="1:5" x14ac:dyDescent="0.2">
      <c r="A3090" s="167">
        <v>38943</v>
      </c>
      <c r="B3090" s="167" t="s">
        <v>3004</v>
      </c>
      <c r="C3090" s="167" t="s">
        <v>10</v>
      </c>
      <c r="D3090" s="167" t="s">
        <v>12427</v>
      </c>
      <c r="E3090" s="168" t="s">
        <v>14964</v>
      </c>
    </row>
    <row r="3091" spans="1:5" x14ac:dyDescent="0.2">
      <c r="A3091" s="167">
        <v>38944</v>
      </c>
      <c r="B3091" s="167" t="s">
        <v>3005</v>
      </c>
      <c r="C3091" s="167" t="s">
        <v>10</v>
      </c>
      <c r="D3091" s="167" t="s">
        <v>12427</v>
      </c>
      <c r="E3091" s="168" t="s">
        <v>14084</v>
      </c>
    </row>
    <row r="3092" spans="1:5" x14ac:dyDescent="0.2">
      <c r="A3092" s="167">
        <v>38945</v>
      </c>
      <c r="B3092" s="167" t="s">
        <v>3006</v>
      </c>
      <c r="C3092" s="167" t="s">
        <v>10</v>
      </c>
      <c r="D3092" s="167" t="s">
        <v>12427</v>
      </c>
      <c r="E3092" s="168" t="s">
        <v>15448</v>
      </c>
    </row>
    <row r="3093" spans="1:5" x14ac:dyDescent="0.2">
      <c r="A3093" s="167">
        <v>38946</v>
      </c>
      <c r="B3093" s="167" t="s">
        <v>3007</v>
      </c>
      <c r="C3093" s="167" t="s">
        <v>10</v>
      </c>
      <c r="D3093" s="167" t="s">
        <v>12427</v>
      </c>
      <c r="E3093" s="168" t="s">
        <v>15449</v>
      </c>
    </row>
    <row r="3094" spans="1:5" x14ac:dyDescent="0.2">
      <c r="A3094" s="167">
        <v>39308</v>
      </c>
      <c r="B3094" s="167" t="s">
        <v>3008</v>
      </c>
      <c r="C3094" s="167" t="s">
        <v>10</v>
      </c>
      <c r="D3094" s="167" t="s">
        <v>12427</v>
      </c>
      <c r="E3094" s="168" t="s">
        <v>15046</v>
      </c>
    </row>
    <row r="3095" spans="1:5" x14ac:dyDescent="0.2">
      <c r="A3095" s="167">
        <v>39309</v>
      </c>
      <c r="B3095" s="167" t="s">
        <v>3009</v>
      </c>
      <c r="C3095" s="167" t="s">
        <v>10</v>
      </c>
      <c r="D3095" s="167" t="s">
        <v>12427</v>
      </c>
      <c r="E3095" s="168" t="s">
        <v>14216</v>
      </c>
    </row>
    <row r="3096" spans="1:5" x14ac:dyDescent="0.2">
      <c r="A3096" s="167">
        <v>39310</v>
      </c>
      <c r="B3096" s="167" t="s">
        <v>3010</v>
      </c>
      <c r="C3096" s="167" t="s">
        <v>10</v>
      </c>
      <c r="D3096" s="167" t="s">
        <v>12427</v>
      </c>
      <c r="E3096" s="168" t="s">
        <v>15450</v>
      </c>
    </row>
    <row r="3097" spans="1:5" x14ac:dyDescent="0.2">
      <c r="A3097" s="167">
        <v>39311</v>
      </c>
      <c r="B3097" s="167" t="s">
        <v>3011</v>
      </c>
      <c r="C3097" s="167" t="s">
        <v>10</v>
      </c>
      <c r="D3097" s="167" t="s">
        <v>12427</v>
      </c>
      <c r="E3097" s="168" t="s">
        <v>15451</v>
      </c>
    </row>
    <row r="3098" spans="1:5" x14ac:dyDescent="0.2">
      <c r="A3098" s="167">
        <v>39855</v>
      </c>
      <c r="B3098" s="167" t="s">
        <v>3012</v>
      </c>
      <c r="C3098" s="167" t="s">
        <v>10</v>
      </c>
      <c r="D3098" s="167" t="s">
        <v>12427</v>
      </c>
      <c r="E3098" s="168" t="s">
        <v>14285</v>
      </c>
    </row>
    <row r="3099" spans="1:5" x14ac:dyDescent="0.2">
      <c r="A3099" s="167">
        <v>39856</v>
      </c>
      <c r="B3099" s="167" t="s">
        <v>3013</v>
      </c>
      <c r="C3099" s="167" t="s">
        <v>10</v>
      </c>
      <c r="D3099" s="167" t="s">
        <v>12427</v>
      </c>
      <c r="E3099" s="168" t="s">
        <v>12683</v>
      </c>
    </row>
    <row r="3100" spans="1:5" x14ac:dyDescent="0.2">
      <c r="A3100" s="167">
        <v>39857</v>
      </c>
      <c r="B3100" s="167" t="s">
        <v>3014</v>
      </c>
      <c r="C3100" s="167" t="s">
        <v>10</v>
      </c>
      <c r="D3100" s="167" t="s">
        <v>12427</v>
      </c>
      <c r="E3100" s="168" t="s">
        <v>14010</v>
      </c>
    </row>
    <row r="3101" spans="1:5" x14ac:dyDescent="0.2">
      <c r="A3101" s="167">
        <v>39858</v>
      </c>
      <c r="B3101" s="167" t="s">
        <v>3015</v>
      </c>
      <c r="C3101" s="167" t="s">
        <v>10</v>
      </c>
      <c r="D3101" s="167" t="s">
        <v>12427</v>
      </c>
      <c r="E3101" s="168" t="s">
        <v>12567</v>
      </c>
    </row>
    <row r="3102" spans="1:5" x14ac:dyDescent="0.2">
      <c r="A3102" s="167">
        <v>39859</v>
      </c>
      <c r="B3102" s="167" t="s">
        <v>3016</v>
      </c>
      <c r="C3102" s="167" t="s">
        <v>10</v>
      </c>
      <c r="D3102" s="167" t="s">
        <v>12427</v>
      </c>
      <c r="E3102" s="168" t="s">
        <v>15452</v>
      </c>
    </row>
    <row r="3103" spans="1:5" x14ac:dyDescent="0.2">
      <c r="A3103" s="167">
        <v>39860</v>
      </c>
      <c r="B3103" s="167" t="s">
        <v>3017</v>
      </c>
      <c r="C3103" s="167" t="s">
        <v>10</v>
      </c>
      <c r="D3103" s="167" t="s">
        <v>12427</v>
      </c>
      <c r="E3103" s="168" t="s">
        <v>13774</v>
      </c>
    </row>
    <row r="3104" spans="1:5" x14ac:dyDescent="0.2">
      <c r="A3104" s="167">
        <v>39861</v>
      </c>
      <c r="B3104" s="167" t="s">
        <v>3018</v>
      </c>
      <c r="C3104" s="167" t="s">
        <v>10</v>
      </c>
      <c r="D3104" s="167" t="s">
        <v>12427</v>
      </c>
      <c r="E3104" s="168" t="s">
        <v>15372</v>
      </c>
    </row>
    <row r="3105" spans="1:5" x14ac:dyDescent="0.2">
      <c r="A3105" s="167">
        <v>38447</v>
      </c>
      <c r="B3105" s="167" t="s">
        <v>3019</v>
      </c>
      <c r="C3105" s="167" t="s">
        <v>10</v>
      </c>
      <c r="D3105" s="167" t="s">
        <v>12398</v>
      </c>
      <c r="E3105" s="168" t="s">
        <v>15453</v>
      </c>
    </row>
    <row r="3106" spans="1:5" x14ac:dyDescent="0.2">
      <c r="A3106" s="167">
        <v>36320</v>
      </c>
      <c r="B3106" s="167" t="s">
        <v>3020</v>
      </c>
      <c r="C3106" s="167" t="s">
        <v>10</v>
      </c>
      <c r="D3106" s="167" t="s">
        <v>12398</v>
      </c>
      <c r="E3106" s="168" t="s">
        <v>14909</v>
      </c>
    </row>
    <row r="3107" spans="1:5" x14ac:dyDescent="0.2">
      <c r="A3107" s="167">
        <v>36324</v>
      </c>
      <c r="B3107" s="167" t="s">
        <v>3021</v>
      </c>
      <c r="C3107" s="167" t="s">
        <v>10</v>
      </c>
      <c r="D3107" s="167" t="s">
        <v>12398</v>
      </c>
      <c r="E3107" s="168" t="s">
        <v>13980</v>
      </c>
    </row>
    <row r="3108" spans="1:5" x14ac:dyDescent="0.2">
      <c r="A3108" s="167">
        <v>38441</v>
      </c>
      <c r="B3108" s="167" t="s">
        <v>3022</v>
      </c>
      <c r="C3108" s="167" t="s">
        <v>10</v>
      </c>
      <c r="D3108" s="167" t="s">
        <v>12398</v>
      </c>
      <c r="E3108" s="168" t="s">
        <v>12681</v>
      </c>
    </row>
    <row r="3109" spans="1:5" x14ac:dyDescent="0.2">
      <c r="A3109" s="167">
        <v>38442</v>
      </c>
      <c r="B3109" s="167" t="s">
        <v>3023</v>
      </c>
      <c r="C3109" s="167" t="s">
        <v>10</v>
      </c>
      <c r="D3109" s="167" t="s">
        <v>12398</v>
      </c>
      <c r="E3109" s="168" t="s">
        <v>14078</v>
      </c>
    </row>
    <row r="3110" spans="1:5" x14ac:dyDescent="0.2">
      <c r="A3110" s="167">
        <v>38443</v>
      </c>
      <c r="B3110" s="167" t="s">
        <v>3024</v>
      </c>
      <c r="C3110" s="167" t="s">
        <v>10</v>
      </c>
      <c r="D3110" s="167" t="s">
        <v>12398</v>
      </c>
      <c r="E3110" s="168" t="s">
        <v>13955</v>
      </c>
    </row>
    <row r="3111" spans="1:5" x14ac:dyDescent="0.2">
      <c r="A3111" s="167">
        <v>38444</v>
      </c>
      <c r="B3111" s="167" t="s">
        <v>3025</v>
      </c>
      <c r="C3111" s="167" t="s">
        <v>10</v>
      </c>
      <c r="D3111" s="167" t="s">
        <v>12398</v>
      </c>
      <c r="E3111" s="168" t="s">
        <v>14824</v>
      </c>
    </row>
    <row r="3112" spans="1:5" x14ac:dyDescent="0.2">
      <c r="A3112" s="167">
        <v>38445</v>
      </c>
      <c r="B3112" s="167" t="s">
        <v>3026</v>
      </c>
      <c r="C3112" s="167" t="s">
        <v>10</v>
      </c>
      <c r="D3112" s="167" t="s">
        <v>12398</v>
      </c>
      <c r="E3112" s="168" t="s">
        <v>15172</v>
      </c>
    </row>
    <row r="3113" spans="1:5" x14ac:dyDescent="0.2">
      <c r="A3113" s="167">
        <v>38446</v>
      </c>
      <c r="B3113" s="167" t="s">
        <v>3027</v>
      </c>
      <c r="C3113" s="167" t="s">
        <v>10</v>
      </c>
      <c r="D3113" s="167" t="s">
        <v>12398</v>
      </c>
      <c r="E3113" s="168" t="s">
        <v>15454</v>
      </c>
    </row>
    <row r="3114" spans="1:5" x14ac:dyDescent="0.2">
      <c r="A3114" s="167">
        <v>3867</v>
      </c>
      <c r="B3114" s="167" t="s">
        <v>3028</v>
      </c>
      <c r="C3114" s="167" t="s">
        <v>10</v>
      </c>
      <c r="D3114" s="167" t="s">
        <v>12398</v>
      </c>
      <c r="E3114" s="168" t="s">
        <v>15455</v>
      </c>
    </row>
    <row r="3115" spans="1:5" x14ac:dyDescent="0.2">
      <c r="A3115" s="167">
        <v>3861</v>
      </c>
      <c r="B3115" s="167" t="s">
        <v>3029</v>
      </c>
      <c r="C3115" s="167" t="s">
        <v>10</v>
      </c>
      <c r="D3115" s="167" t="s">
        <v>12398</v>
      </c>
      <c r="E3115" s="168" t="s">
        <v>14912</v>
      </c>
    </row>
    <row r="3116" spans="1:5" x14ac:dyDescent="0.2">
      <c r="A3116" s="167">
        <v>3904</v>
      </c>
      <c r="B3116" s="167" t="s">
        <v>3030</v>
      </c>
      <c r="C3116" s="167" t="s">
        <v>10</v>
      </c>
      <c r="D3116" s="167" t="s">
        <v>12398</v>
      </c>
      <c r="E3116" s="168" t="s">
        <v>12529</v>
      </c>
    </row>
    <row r="3117" spans="1:5" x14ac:dyDescent="0.2">
      <c r="A3117" s="167">
        <v>3903</v>
      </c>
      <c r="B3117" s="167" t="s">
        <v>3031</v>
      </c>
      <c r="C3117" s="167" t="s">
        <v>10</v>
      </c>
      <c r="D3117" s="167" t="s">
        <v>12398</v>
      </c>
      <c r="E3117" s="168" t="s">
        <v>14723</v>
      </c>
    </row>
    <row r="3118" spans="1:5" x14ac:dyDescent="0.2">
      <c r="A3118" s="167">
        <v>3862</v>
      </c>
      <c r="B3118" s="167" t="s">
        <v>3032</v>
      </c>
      <c r="C3118" s="167" t="s">
        <v>10</v>
      </c>
      <c r="D3118" s="167" t="s">
        <v>12398</v>
      </c>
      <c r="E3118" s="168" t="s">
        <v>14670</v>
      </c>
    </row>
    <row r="3119" spans="1:5" x14ac:dyDescent="0.2">
      <c r="A3119" s="167">
        <v>3863</v>
      </c>
      <c r="B3119" s="167" t="s">
        <v>3033</v>
      </c>
      <c r="C3119" s="167" t="s">
        <v>10</v>
      </c>
      <c r="D3119" s="167" t="s">
        <v>12398</v>
      </c>
      <c r="E3119" s="168" t="s">
        <v>13087</v>
      </c>
    </row>
    <row r="3120" spans="1:5" x14ac:dyDescent="0.2">
      <c r="A3120" s="167">
        <v>3864</v>
      </c>
      <c r="B3120" s="167" t="s">
        <v>3034</v>
      </c>
      <c r="C3120" s="167" t="s">
        <v>10</v>
      </c>
      <c r="D3120" s="167" t="s">
        <v>12398</v>
      </c>
      <c r="E3120" s="168" t="s">
        <v>15456</v>
      </c>
    </row>
    <row r="3121" spans="1:5" x14ac:dyDescent="0.2">
      <c r="A3121" s="167">
        <v>3865</v>
      </c>
      <c r="B3121" s="167" t="s">
        <v>3035</v>
      </c>
      <c r="C3121" s="167" t="s">
        <v>10</v>
      </c>
      <c r="D3121" s="167" t="s">
        <v>12398</v>
      </c>
      <c r="E3121" s="168" t="s">
        <v>13925</v>
      </c>
    </row>
    <row r="3122" spans="1:5" x14ac:dyDescent="0.2">
      <c r="A3122" s="167">
        <v>3866</v>
      </c>
      <c r="B3122" s="167" t="s">
        <v>3036</v>
      </c>
      <c r="C3122" s="167" t="s">
        <v>10</v>
      </c>
      <c r="D3122" s="167" t="s">
        <v>12398</v>
      </c>
      <c r="E3122" s="168" t="s">
        <v>15457</v>
      </c>
    </row>
    <row r="3123" spans="1:5" x14ac:dyDescent="0.2">
      <c r="A3123" s="167">
        <v>3902</v>
      </c>
      <c r="B3123" s="167" t="s">
        <v>3037</v>
      </c>
      <c r="C3123" s="167" t="s">
        <v>10</v>
      </c>
      <c r="D3123" s="167" t="s">
        <v>12398</v>
      </c>
      <c r="E3123" s="168" t="s">
        <v>15458</v>
      </c>
    </row>
    <row r="3124" spans="1:5" x14ac:dyDescent="0.2">
      <c r="A3124" s="167">
        <v>3878</v>
      </c>
      <c r="B3124" s="167" t="s">
        <v>3038</v>
      </c>
      <c r="C3124" s="167" t="s">
        <v>10</v>
      </c>
      <c r="D3124" s="167" t="s">
        <v>12398</v>
      </c>
      <c r="E3124" s="168" t="s">
        <v>15459</v>
      </c>
    </row>
    <row r="3125" spans="1:5" x14ac:dyDescent="0.2">
      <c r="A3125" s="167">
        <v>3877</v>
      </c>
      <c r="B3125" s="167" t="s">
        <v>3039</v>
      </c>
      <c r="C3125" s="167" t="s">
        <v>10</v>
      </c>
      <c r="D3125" s="167" t="s">
        <v>12398</v>
      </c>
      <c r="E3125" s="168" t="s">
        <v>15460</v>
      </c>
    </row>
    <row r="3126" spans="1:5" x14ac:dyDescent="0.2">
      <c r="A3126" s="167">
        <v>3879</v>
      </c>
      <c r="B3126" s="167" t="s">
        <v>3040</v>
      </c>
      <c r="C3126" s="167" t="s">
        <v>10</v>
      </c>
      <c r="D3126" s="167" t="s">
        <v>12398</v>
      </c>
      <c r="E3126" s="168" t="s">
        <v>14908</v>
      </c>
    </row>
    <row r="3127" spans="1:5" x14ac:dyDescent="0.2">
      <c r="A3127" s="167">
        <v>3880</v>
      </c>
      <c r="B3127" s="167" t="s">
        <v>3041</v>
      </c>
      <c r="C3127" s="167" t="s">
        <v>10</v>
      </c>
      <c r="D3127" s="167" t="s">
        <v>12398</v>
      </c>
      <c r="E3127" s="168" t="s">
        <v>15461</v>
      </c>
    </row>
    <row r="3128" spans="1:5" x14ac:dyDescent="0.2">
      <c r="A3128" s="167">
        <v>12892</v>
      </c>
      <c r="B3128" s="167" t="s">
        <v>3042</v>
      </c>
      <c r="C3128" s="167" t="s">
        <v>463</v>
      </c>
      <c r="D3128" s="167" t="s">
        <v>12398</v>
      </c>
      <c r="E3128" s="168" t="s">
        <v>15462</v>
      </c>
    </row>
    <row r="3129" spans="1:5" x14ac:dyDescent="0.2">
      <c r="A3129" s="167">
        <v>3883</v>
      </c>
      <c r="B3129" s="167" t="s">
        <v>3043</v>
      </c>
      <c r="C3129" s="167" t="s">
        <v>10</v>
      </c>
      <c r="D3129" s="167" t="s">
        <v>12398</v>
      </c>
      <c r="E3129" s="168" t="s">
        <v>15463</v>
      </c>
    </row>
    <row r="3130" spans="1:5" x14ac:dyDescent="0.2">
      <c r="A3130" s="167">
        <v>3876</v>
      </c>
      <c r="B3130" s="167" t="s">
        <v>3044</v>
      </c>
      <c r="C3130" s="167" t="s">
        <v>10</v>
      </c>
      <c r="D3130" s="167" t="s">
        <v>12398</v>
      </c>
      <c r="E3130" s="168" t="s">
        <v>13093</v>
      </c>
    </row>
    <row r="3131" spans="1:5" x14ac:dyDescent="0.2">
      <c r="A3131" s="167">
        <v>3884</v>
      </c>
      <c r="B3131" s="167" t="s">
        <v>3045</v>
      </c>
      <c r="C3131" s="167" t="s">
        <v>10</v>
      </c>
      <c r="D3131" s="167" t="s">
        <v>12398</v>
      </c>
      <c r="E3131" s="168" t="s">
        <v>15464</v>
      </c>
    </row>
    <row r="3132" spans="1:5" x14ac:dyDescent="0.2">
      <c r="A3132" s="167">
        <v>3837</v>
      </c>
      <c r="B3132" s="167" t="s">
        <v>3046</v>
      </c>
      <c r="C3132" s="167" t="s">
        <v>10</v>
      </c>
      <c r="D3132" s="167" t="s">
        <v>12427</v>
      </c>
      <c r="E3132" s="168" t="s">
        <v>15465</v>
      </c>
    </row>
    <row r="3133" spans="1:5" x14ac:dyDescent="0.2">
      <c r="A3133" s="167">
        <v>3845</v>
      </c>
      <c r="B3133" s="167" t="s">
        <v>3047</v>
      </c>
      <c r="C3133" s="167" t="s">
        <v>10</v>
      </c>
      <c r="D3133" s="167" t="s">
        <v>12427</v>
      </c>
      <c r="E3133" s="168" t="s">
        <v>13428</v>
      </c>
    </row>
    <row r="3134" spans="1:5" x14ac:dyDescent="0.2">
      <c r="A3134" s="167">
        <v>11045</v>
      </c>
      <c r="B3134" s="167" t="s">
        <v>3048</v>
      </c>
      <c r="C3134" s="167" t="s">
        <v>10</v>
      </c>
      <c r="D3134" s="167" t="s">
        <v>12427</v>
      </c>
      <c r="E3134" s="168" t="s">
        <v>15466</v>
      </c>
    </row>
    <row r="3135" spans="1:5" x14ac:dyDescent="0.2">
      <c r="A3135" s="167">
        <v>20170</v>
      </c>
      <c r="B3135" s="167" t="s">
        <v>15467</v>
      </c>
      <c r="C3135" s="167" t="s">
        <v>10</v>
      </c>
      <c r="D3135" s="167" t="s">
        <v>12398</v>
      </c>
      <c r="E3135" s="168" t="s">
        <v>15468</v>
      </c>
    </row>
    <row r="3136" spans="1:5" x14ac:dyDescent="0.2">
      <c r="A3136" s="167">
        <v>20171</v>
      </c>
      <c r="B3136" s="167" t="s">
        <v>15469</v>
      </c>
      <c r="C3136" s="167" t="s">
        <v>10</v>
      </c>
      <c r="D3136" s="167" t="s">
        <v>12398</v>
      </c>
      <c r="E3136" s="168" t="s">
        <v>15470</v>
      </c>
    </row>
    <row r="3137" spans="1:5" x14ac:dyDescent="0.2">
      <c r="A3137" s="167">
        <v>20167</v>
      </c>
      <c r="B3137" s="167" t="s">
        <v>15471</v>
      </c>
      <c r="C3137" s="167" t="s">
        <v>10</v>
      </c>
      <c r="D3137" s="167" t="s">
        <v>12398</v>
      </c>
      <c r="E3137" s="168" t="s">
        <v>12708</v>
      </c>
    </row>
    <row r="3138" spans="1:5" x14ac:dyDescent="0.2">
      <c r="A3138" s="167">
        <v>20168</v>
      </c>
      <c r="B3138" s="167" t="s">
        <v>15472</v>
      </c>
      <c r="C3138" s="167" t="s">
        <v>10</v>
      </c>
      <c r="D3138" s="167" t="s">
        <v>12398</v>
      </c>
      <c r="E3138" s="168" t="s">
        <v>13913</v>
      </c>
    </row>
    <row r="3139" spans="1:5" x14ac:dyDescent="0.2">
      <c r="A3139" s="167">
        <v>20169</v>
      </c>
      <c r="B3139" s="167" t="s">
        <v>15473</v>
      </c>
      <c r="C3139" s="167" t="s">
        <v>10</v>
      </c>
      <c r="D3139" s="167" t="s">
        <v>12398</v>
      </c>
      <c r="E3139" s="168" t="s">
        <v>12458</v>
      </c>
    </row>
    <row r="3140" spans="1:5" x14ac:dyDescent="0.2">
      <c r="A3140" s="167">
        <v>3899</v>
      </c>
      <c r="B3140" s="167" t="s">
        <v>3054</v>
      </c>
      <c r="C3140" s="167" t="s">
        <v>10</v>
      </c>
      <c r="D3140" s="167" t="s">
        <v>12398</v>
      </c>
      <c r="E3140" s="168" t="s">
        <v>15474</v>
      </c>
    </row>
    <row r="3141" spans="1:5" x14ac:dyDescent="0.2">
      <c r="A3141" s="167">
        <v>38676</v>
      </c>
      <c r="B3141" s="167" t="s">
        <v>3055</v>
      </c>
      <c r="C3141" s="167" t="s">
        <v>10</v>
      </c>
      <c r="D3141" s="167" t="s">
        <v>12398</v>
      </c>
      <c r="E3141" s="168" t="s">
        <v>12713</v>
      </c>
    </row>
    <row r="3142" spans="1:5" x14ac:dyDescent="0.2">
      <c r="A3142" s="167">
        <v>3897</v>
      </c>
      <c r="B3142" s="167" t="s">
        <v>3056</v>
      </c>
      <c r="C3142" s="167" t="s">
        <v>10</v>
      </c>
      <c r="D3142" s="167" t="s">
        <v>12398</v>
      </c>
      <c r="E3142" s="168" t="s">
        <v>12530</v>
      </c>
    </row>
    <row r="3143" spans="1:5" x14ac:dyDescent="0.2">
      <c r="A3143" s="167">
        <v>3875</v>
      </c>
      <c r="B3143" s="167" t="s">
        <v>3057</v>
      </c>
      <c r="C3143" s="167" t="s">
        <v>10</v>
      </c>
      <c r="D3143" s="167" t="s">
        <v>12398</v>
      </c>
      <c r="E3143" s="168" t="s">
        <v>15475</v>
      </c>
    </row>
    <row r="3144" spans="1:5" x14ac:dyDescent="0.2">
      <c r="A3144" s="167">
        <v>3898</v>
      </c>
      <c r="B3144" s="167" t="s">
        <v>3058</v>
      </c>
      <c r="C3144" s="167" t="s">
        <v>10</v>
      </c>
      <c r="D3144" s="167" t="s">
        <v>12398</v>
      </c>
      <c r="E3144" s="168" t="s">
        <v>13510</v>
      </c>
    </row>
    <row r="3145" spans="1:5" x14ac:dyDescent="0.2">
      <c r="A3145" s="167">
        <v>3855</v>
      </c>
      <c r="B3145" s="167" t="s">
        <v>3059</v>
      </c>
      <c r="C3145" s="167" t="s">
        <v>10</v>
      </c>
      <c r="D3145" s="167" t="s">
        <v>12398</v>
      </c>
      <c r="E3145" s="168" t="s">
        <v>15442</v>
      </c>
    </row>
    <row r="3146" spans="1:5" x14ac:dyDescent="0.2">
      <c r="A3146" s="167">
        <v>3874</v>
      </c>
      <c r="B3146" s="167" t="s">
        <v>3060</v>
      </c>
      <c r="C3146" s="167" t="s">
        <v>10</v>
      </c>
      <c r="D3146" s="167" t="s">
        <v>12398</v>
      </c>
      <c r="E3146" s="168" t="s">
        <v>15474</v>
      </c>
    </row>
    <row r="3147" spans="1:5" x14ac:dyDescent="0.2">
      <c r="A3147" s="167">
        <v>3870</v>
      </c>
      <c r="B3147" s="167" t="s">
        <v>3061</v>
      </c>
      <c r="C3147" s="167" t="s">
        <v>10</v>
      </c>
      <c r="D3147" s="167" t="s">
        <v>12398</v>
      </c>
      <c r="E3147" s="168" t="s">
        <v>12548</v>
      </c>
    </row>
    <row r="3148" spans="1:5" x14ac:dyDescent="0.2">
      <c r="A3148" s="167">
        <v>38678</v>
      </c>
      <c r="B3148" s="167" t="s">
        <v>3062</v>
      </c>
      <c r="C3148" s="167" t="s">
        <v>10</v>
      </c>
      <c r="D3148" s="167" t="s">
        <v>12398</v>
      </c>
      <c r="E3148" s="168" t="s">
        <v>15476</v>
      </c>
    </row>
    <row r="3149" spans="1:5" x14ac:dyDescent="0.2">
      <c r="A3149" s="167">
        <v>3859</v>
      </c>
      <c r="B3149" s="167" t="s">
        <v>3063</v>
      </c>
      <c r="C3149" s="167" t="s">
        <v>10</v>
      </c>
      <c r="D3149" s="167" t="s">
        <v>12398</v>
      </c>
      <c r="E3149" s="168" t="s">
        <v>12528</v>
      </c>
    </row>
    <row r="3150" spans="1:5" x14ac:dyDescent="0.2">
      <c r="A3150" s="167">
        <v>3856</v>
      </c>
      <c r="B3150" s="167" t="s">
        <v>3064</v>
      </c>
      <c r="C3150" s="167" t="s">
        <v>10</v>
      </c>
      <c r="D3150" s="167" t="s">
        <v>12398</v>
      </c>
      <c r="E3150" s="168" t="s">
        <v>13613</v>
      </c>
    </row>
    <row r="3151" spans="1:5" x14ac:dyDescent="0.2">
      <c r="A3151" s="167">
        <v>3906</v>
      </c>
      <c r="B3151" s="167" t="s">
        <v>3065</v>
      </c>
      <c r="C3151" s="167" t="s">
        <v>10</v>
      </c>
      <c r="D3151" s="167" t="s">
        <v>12398</v>
      </c>
      <c r="E3151" s="168" t="s">
        <v>14058</v>
      </c>
    </row>
    <row r="3152" spans="1:5" x14ac:dyDescent="0.2">
      <c r="A3152" s="167">
        <v>3860</v>
      </c>
      <c r="B3152" s="167" t="s">
        <v>3066</v>
      </c>
      <c r="C3152" s="167" t="s">
        <v>10</v>
      </c>
      <c r="D3152" s="167" t="s">
        <v>12398</v>
      </c>
      <c r="E3152" s="168" t="s">
        <v>14466</v>
      </c>
    </row>
    <row r="3153" spans="1:5" x14ac:dyDescent="0.2">
      <c r="A3153" s="167">
        <v>3905</v>
      </c>
      <c r="B3153" s="167" t="s">
        <v>3067</v>
      </c>
      <c r="C3153" s="167" t="s">
        <v>10</v>
      </c>
      <c r="D3153" s="167" t="s">
        <v>12398</v>
      </c>
      <c r="E3153" s="168" t="s">
        <v>15477</v>
      </c>
    </row>
    <row r="3154" spans="1:5" x14ac:dyDescent="0.2">
      <c r="A3154" s="167">
        <v>3871</v>
      </c>
      <c r="B3154" s="167" t="s">
        <v>3068</v>
      </c>
      <c r="C3154" s="167" t="s">
        <v>10</v>
      </c>
      <c r="D3154" s="167" t="s">
        <v>12398</v>
      </c>
      <c r="E3154" s="168" t="s">
        <v>13447</v>
      </c>
    </row>
    <row r="3155" spans="1:5" x14ac:dyDescent="0.2">
      <c r="A3155" s="167">
        <v>37429</v>
      </c>
      <c r="B3155" s="167" t="s">
        <v>3069</v>
      </c>
      <c r="C3155" s="167" t="s">
        <v>10</v>
      </c>
      <c r="D3155" s="167" t="s">
        <v>12427</v>
      </c>
      <c r="E3155" s="168" t="s">
        <v>15478</v>
      </c>
    </row>
    <row r="3156" spans="1:5" x14ac:dyDescent="0.2">
      <c r="A3156" s="167">
        <v>37426</v>
      </c>
      <c r="B3156" s="167" t="s">
        <v>3070</v>
      </c>
      <c r="C3156" s="167" t="s">
        <v>10</v>
      </c>
      <c r="D3156" s="167" t="s">
        <v>12427</v>
      </c>
      <c r="E3156" s="168" t="s">
        <v>15479</v>
      </c>
    </row>
    <row r="3157" spans="1:5" x14ac:dyDescent="0.2">
      <c r="A3157" s="167">
        <v>37427</v>
      </c>
      <c r="B3157" s="167" t="s">
        <v>3071</v>
      </c>
      <c r="C3157" s="167" t="s">
        <v>10</v>
      </c>
      <c r="D3157" s="167" t="s">
        <v>12427</v>
      </c>
      <c r="E3157" s="168" t="s">
        <v>15480</v>
      </c>
    </row>
    <row r="3158" spans="1:5" x14ac:dyDescent="0.2">
      <c r="A3158" s="167">
        <v>37424</v>
      </c>
      <c r="B3158" s="167" t="s">
        <v>3072</v>
      </c>
      <c r="C3158" s="167" t="s">
        <v>10</v>
      </c>
      <c r="D3158" s="167" t="s">
        <v>12427</v>
      </c>
      <c r="E3158" s="168" t="s">
        <v>15240</v>
      </c>
    </row>
    <row r="3159" spans="1:5" x14ac:dyDescent="0.2">
      <c r="A3159" s="167">
        <v>37428</v>
      </c>
      <c r="B3159" s="167" t="s">
        <v>3073</v>
      </c>
      <c r="C3159" s="167" t="s">
        <v>10</v>
      </c>
      <c r="D3159" s="167" t="s">
        <v>12427</v>
      </c>
      <c r="E3159" s="168" t="s">
        <v>15481</v>
      </c>
    </row>
    <row r="3160" spans="1:5" x14ac:dyDescent="0.2">
      <c r="A3160" s="167">
        <v>37425</v>
      </c>
      <c r="B3160" s="167" t="s">
        <v>3074</v>
      </c>
      <c r="C3160" s="167" t="s">
        <v>10</v>
      </c>
      <c r="D3160" s="167" t="s">
        <v>12427</v>
      </c>
      <c r="E3160" s="168" t="s">
        <v>13856</v>
      </c>
    </row>
    <row r="3161" spans="1:5" x14ac:dyDescent="0.2">
      <c r="A3161" s="167">
        <v>11519</v>
      </c>
      <c r="B3161" s="167" t="s">
        <v>15482</v>
      </c>
      <c r="C3161" s="167" t="s">
        <v>463</v>
      </c>
      <c r="D3161" s="167" t="s">
        <v>12398</v>
      </c>
      <c r="E3161" s="168" t="s">
        <v>15483</v>
      </c>
    </row>
    <row r="3162" spans="1:5" x14ac:dyDescent="0.2">
      <c r="A3162" s="167">
        <v>11520</v>
      </c>
      <c r="B3162" s="167" t="s">
        <v>3076</v>
      </c>
      <c r="C3162" s="167" t="s">
        <v>463</v>
      </c>
      <c r="D3162" s="167" t="s">
        <v>12398</v>
      </c>
      <c r="E3162" s="168" t="s">
        <v>14238</v>
      </c>
    </row>
    <row r="3163" spans="1:5" x14ac:dyDescent="0.2">
      <c r="A3163" s="167">
        <v>11518</v>
      </c>
      <c r="B3163" s="167" t="s">
        <v>15484</v>
      </c>
      <c r="C3163" s="167" t="s">
        <v>463</v>
      </c>
      <c r="D3163" s="167" t="s">
        <v>12398</v>
      </c>
      <c r="E3163" s="168" t="s">
        <v>15043</v>
      </c>
    </row>
    <row r="3164" spans="1:5" x14ac:dyDescent="0.2">
      <c r="A3164" s="167">
        <v>38473</v>
      </c>
      <c r="B3164" s="167" t="s">
        <v>3078</v>
      </c>
      <c r="C3164" s="167" t="s">
        <v>10</v>
      </c>
      <c r="D3164" s="167" t="s">
        <v>12398</v>
      </c>
      <c r="E3164" s="168" t="s">
        <v>15485</v>
      </c>
    </row>
    <row r="3165" spans="1:5" x14ac:dyDescent="0.2">
      <c r="A3165" s="167">
        <v>4244</v>
      </c>
      <c r="B3165" s="167" t="s">
        <v>3079</v>
      </c>
      <c r="C3165" s="167" t="s">
        <v>185</v>
      </c>
      <c r="D3165" s="167" t="s">
        <v>12398</v>
      </c>
      <c r="E3165" s="168" t="s">
        <v>15486</v>
      </c>
    </row>
    <row r="3166" spans="1:5" x14ac:dyDescent="0.2">
      <c r="A3166" s="167">
        <v>40977</v>
      </c>
      <c r="B3166" s="167" t="s">
        <v>3080</v>
      </c>
      <c r="C3166" s="167" t="s">
        <v>187</v>
      </c>
      <c r="D3166" s="167" t="s">
        <v>12398</v>
      </c>
      <c r="E3166" s="168" t="s">
        <v>15487</v>
      </c>
    </row>
    <row r="3167" spans="1:5" x14ac:dyDescent="0.2">
      <c r="A3167" s="167">
        <v>2742</v>
      </c>
      <c r="B3167" s="167" t="s">
        <v>15488</v>
      </c>
      <c r="C3167" s="167" t="s">
        <v>20</v>
      </c>
      <c r="D3167" s="167" t="s">
        <v>12427</v>
      </c>
      <c r="E3167" s="168" t="s">
        <v>15489</v>
      </c>
    </row>
    <row r="3168" spans="1:5" x14ac:dyDescent="0.2">
      <c r="A3168" s="167">
        <v>2748</v>
      </c>
      <c r="B3168" s="167" t="s">
        <v>15490</v>
      </c>
      <c r="C3168" s="167" t="s">
        <v>20</v>
      </c>
      <c r="D3168" s="167" t="s">
        <v>12427</v>
      </c>
      <c r="E3168" s="168" t="s">
        <v>14742</v>
      </c>
    </row>
    <row r="3169" spans="1:5" x14ac:dyDescent="0.2">
      <c r="A3169" s="167">
        <v>2736</v>
      </c>
      <c r="B3169" s="167" t="s">
        <v>15491</v>
      </c>
      <c r="C3169" s="167" t="s">
        <v>20</v>
      </c>
      <c r="D3169" s="167" t="s">
        <v>12427</v>
      </c>
      <c r="E3169" s="168" t="s">
        <v>15492</v>
      </c>
    </row>
    <row r="3170" spans="1:5" x14ac:dyDescent="0.2">
      <c r="A3170" s="167">
        <v>2745</v>
      </c>
      <c r="B3170" s="167" t="s">
        <v>15493</v>
      </c>
      <c r="C3170" s="167" t="s">
        <v>20</v>
      </c>
      <c r="D3170" s="167" t="s">
        <v>12427</v>
      </c>
      <c r="E3170" s="168" t="s">
        <v>12501</v>
      </c>
    </row>
    <row r="3171" spans="1:5" x14ac:dyDescent="0.2">
      <c r="A3171" s="167">
        <v>2751</v>
      </c>
      <c r="B3171" s="167" t="s">
        <v>15494</v>
      </c>
      <c r="C3171" s="167" t="s">
        <v>20</v>
      </c>
      <c r="D3171" s="167" t="s">
        <v>12427</v>
      </c>
      <c r="E3171" s="168" t="s">
        <v>12681</v>
      </c>
    </row>
    <row r="3172" spans="1:5" x14ac:dyDescent="0.2">
      <c r="A3172" s="167">
        <v>14439</v>
      </c>
      <c r="B3172" s="167" t="s">
        <v>15495</v>
      </c>
      <c r="C3172" s="167" t="s">
        <v>20</v>
      </c>
      <c r="D3172" s="167" t="s">
        <v>12427</v>
      </c>
      <c r="E3172" s="168" t="s">
        <v>15496</v>
      </c>
    </row>
    <row r="3173" spans="1:5" x14ac:dyDescent="0.2">
      <c r="A3173" s="167">
        <v>2731</v>
      </c>
      <c r="B3173" s="167" t="s">
        <v>15497</v>
      </c>
      <c r="C3173" s="167" t="s">
        <v>20</v>
      </c>
      <c r="D3173" s="167" t="s">
        <v>12427</v>
      </c>
      <c r="E3173" s="168" t="s">
        <v>15498</v>
      </c>
    </row>
    <row r="3174" spans="1:5" x14ac:dyDescent="0.2">
      <c r="A3174" s="167">
        <v>21138</v>
      </c>
      <c r="B3174" s="167" t="s">
        <v>15499</v>
      </c>
      <c r="C3174" s="167" t="s">
        <v>20</v>
      </c>
      <c r="D3174" s="167" t="s">
        <v>12427</v>
      </c>
      <c r="E3174" s="168" t="s">
        <v>15500</v>
      </c>
    </row>
    <row r="3175" spans="1:5" x14ac:dyDescent="0.2">
      <c r="A3175" s="167">
        <v>2747</v>
      </c>
      <c r="B3175" s="167" t="s">
        <v>15501</v>
      </c>
      <c r="C3175" s="167" t="s">
        <v>20</v>
      </c>
      <c r="D3175" s="167" t="s">
        <v>12427</v>
      </c>
      <c r="E3175" s="168" t="s">
        <v>13015</v>
      </c>
    </row>
    <row r="3176" spans="1:5" x14ac:dyDescent="0.2">
      <c r="A3176" s="167">
        <v>4115</v>
      </c>
      <c r="B3176" s="167" t="s">
        <v>15502</v>
      </c>
      <c r="C3176" s="167" t="s">
        <v>20</v>
      </c>
      <c r="D3176" s="167" t="s">
        <v>12427</v>
      </c>
      <c r="E3176" s="168" t="s">
        <v>15503</v>
      </c>
    </row>
    <row r="3177" spans="1:5" x14ac:dyDescent="0.2">
      <c r="A3177" s="167">
        <v>2729</v>
      </c>
      <c r="B3177" s="167" t="s">
        <v>15504</v>
      </c>
      <c r="C3177" s="167" t="s">
        <v>10</v>
      </c>
      <c r="D3177" s="167" t="s">
        <v>12427</v>
      </c>
      <c r="E3177" s="168" t="s">
        <v>15505</v>
      </c>
    </row>
    <row r="3178" spans="1:5" x14ac:dyDescent="0.2">
      <c r="A3178" s="167">
        <v>4119</v>
      </c>
      <c r="B3178" s="167" t="s">
        <v>15506</v>
      </c>
      <c r="C3178" s="167" t="s">
        <v>20</v>
      </c>
      <c r="D3178" s="167" t="s">
        <v>12427</v>
      </c>
      <c r="E3178" s="168" t="s">
        <v>15507</v>
      </c>
    </row>
    <row r="3179" spans="1:5" x14ac:dyDescent="0.2">
      <c r="A3179" s="167">
        <v>2794</v>
      </c>
      <c r="B3179" s="167" t="s">
        <v>15508</v>
      </c>
      <c r="C3179" s="167" t="s">
        <v>20</v>
      </c>
      <c r="D3179" s="167" t="s">
        <v>12427</v>
      </c>
      <c r="E3179" s="168" t="s">
        <v>15509</v>
      </c>
    </row>
    <row r="3180" spans="1:5" x14ac:dyDescent="0.2">
      <c r="A3180" s="167">
        <v>2788</v>
      </c>
      <c r="B3180" s="167" t="s">
        <v>15510</v>
      </c>
      <c r="C3180" s="167" t="s">
        <v>20</v>
      </c>
      <c r="D3180" s="167" t="s">
        <v>12427</v>
      </c>
      <c r="E3180" s="168" t="s">
        <v>15511</v>
      </c>
    </row>
    <row r="3181" spans="1:5" x14ac:dyDescent="0.2">
      <c r="A3181" s="167">
        <v>4006</v>
      </c>
      <c r="B3181" s="167" t="s">
        <v>15512</v>
      </c>
      <c r="C3181" s="167" t="s">
        <v>183</v>
      </c>
      <c r="D3181" s="167" t="s">
        <v>12398</v>
      </c>
      <c r="E3181" s="168" t="s">
        <v>15513</v>
      </c>
    </row>
    <row r="3182" spans="1:5" x14ac:dyDescent="0.2">
      <c r="A3182" s="167">
        <v>36151</v>
      </c>
      <c r="B3182" s="167" t="s">
        <v>3086</v>
      </c>
      <c r="C3182" s="167" t="s">
        <v>10</v>
      </c>
      <c r="D3182" s="167" t="s">
        <v>12398</v>
      </c>
      <c r="E3182" s="168" t="s">
        <v>15514</v>
      </c>
    </row>
    <row r="3183" spans="1:5" x14ac:dyDescent="0.2">
      <c r="A3183" s="167">
        <v>37457</v>
      </c>
      <c r="B3183" s="167" t="s">
        <v>3087</v>
      </c>
      <c r="C3183" s="167" t="s">
        <v>20</v>
      </c>
      <c r="D3183" s="167" t="s">
        <v>12427</v>
      </c>
      <c r="E3183" s="168" t="s">
        <v>15496</v>
      </c>
    </row>
    <row r="3184" spans="1:5" x14ac:dyDescent="0.2">
      <c r="A3184" s="167">
        <v>37456</v>
      </c>
      <c r="B3184" s="167" t="s">
        <v>3088</v>
      </c>
      <c r="C3184" s="167" t="s">
        <v>20</v>
      </c>
      <c r="D3184" s="167" t="s">
        <v>12427</v>
      </c>
      <c r="E3184" s="168" t="s">
        <v>12527</v>
      </c>
    </row>
    <row r="3185" spans="1:5" x14ac:dyDescent="0.2">
      <c r="A3185" s="167">
        <v>37461</v>
      </c>
      <c r="B3185" s="167" t="s">
        <v>3089</v>
      </c>
      <c r="C3185" s="167" t="s">
        <v>20</v>
      </c>
      <c r="D3185" s="167" t="s">
        <v>12427</v>
      </c>
      <c r="E3185" s="168" t="s">
        <v>15515</v>
      </c>
    </row>
    <row r="3186" spans="1:5" x14ac:dyDescent="0.2">
      <c r="A3186" s="167">
        <v>37460</v>
      </c>
      <c r="B3186" s="167" t="s">
        <v>3090</v>
      </c>
      <c r="C3186" s="167" t="s">
        <v>20</v>
      </c>
      <c r="D3186" s="167" t="s">
        <v>12427</v>
      </c>
      <c r="E3186" s="168" t="s">
        <v>15516</v>
      </c>
    </row>
    <row r="3187" spans="1:5" x14ac:dyDescent="0.2">
      <c r="A3187" s="167">
        <v>37458</v>
      </c>
      <c r="B3187" s="167" t="s">
        <v>3091</v>
      </c>
      <c r="C3187" s="167" t="s">
        <v>20</v>
      </c>
      <c r="D3187" s="167" t="s">
        <v>12427</v>
      </c>
      <c r="E3187" s="168" t="s">
        <v>12566</v>
      </c>
    </row>
    <row r="3188" spans="1:5" x14ac:dyDescent="0.2">
      <c r="A3188" s="167">
        <v>37454</v>
      </c>
      <c r="B3188" s="167" t="s">
        <v>3092</v>
      </c>
      <c r="C3188" s="167" t="s">
        <v>20</v>
      </c>
      <c r="D3188" s="167" t="s">
        <v>12427</v>
      </c>
      <c r="E3188" s="168" t="s">
        <v>12861</v>
      </c>
    </row>
    <row r="3189" spans="1:5" x14ac:dyDescent="0.2">
      <c r="A3189" s="167">
        <v>37455</v>
      </c>
      <c r="B3189" s="167" t="s">
        <v>3093</v>
      </c>
      <c r="C3189" s="167" t="s">
        <v>20</v>
      </c>
      <c r="D3189" s="167" t="s">
        <v>12427</v>
      </c>
      <c r="E3189" s="168" t="s">
        <v>15517</v>
      </c>
    </row>
    <row r="3190" spans="1:5" x14ac:dyDescent="0.2">
      <c r="A3190" s="167">
        <v>37459</v>
      </c>
      <c r="B3190" s="167" t="s">
        <v>3094</v>
      </c>
      <c r="C3190" s="167" t="s">
        <v>20</v>
      </c>
      <c r="D3190" s="167" t="s">
        <v>12427</v>
      </c>
      <c r="E3190" s="168" t="s">
        <v>15139</v>
      </c>
    </row>
    <row r="3191" spans="1:5" x14ac:dyDescent="0.2">
      <c r="A3191" s="167">
        <v>21029</v>
      </c>
      <c r="B3191" s="167" t="s">
        <v>3095</v>
      </c>
      <c r="C3191" s="167" t="s">
        <v>10</v>
      </c>
      <c r="D3191" s="167" t="s">
        <v>12405</v>
      </c>
      <c r="E3191" s="168" t="s">
        <v>15518</v>
      </c>
    </row>
    <row r="3192" spans="1:5" x14ac:dyDescent="0.2">
      <c r="A3192" s="167">
        <v>21030</v>
      </c>
      <c r="B3192" s="167" t="s">
        <v>3096</v>
      </c>
      <c r="C3192" s="167" t="s">
        <v>10</v>
      </c>
      <c r="D3192" s="167" t="s">
        <v>12398</v>
      </c>
      <c r="E3192" s="168" t="s">
        <v>15519</v>
      </c>
    </row>
    <row r="3193" spans="1:5" x14ac:dyDescent="0.2">
      <c r="A3193" s="167">
        <v>21031</v>
      </c>
      <c r="B3193" s="167" t="s">
        <v>3097</v>
      </c>
      <c r="C3193" s="167" t="s">
        <v>10</v>
      </c>
      <c r="D3193" s="167" t="s">
        <v>12398</v>
      </c>
      <c r="E3193" s="168" t="s">
        <v>15520</v>
      </c>
    </row>
    <row r="3194" spans="1:5" x14ac:dyDescent="0.2">
      <c r="A3194" s="167">
        <v>21032</v>
      </c>
      <c r="B3194" s="167" t="s">
        <v>3098</v>
      </c>
      <c r="C3194" s="167" t="s">
        <v>10</v>
      </c>
      <c r="D3194" s="167" t="s">
        <v>12398</v>
      </c>
      <c r="E3194" s="168" t="s">
        <v>15521</v>
      </c>
    </row>
    <row r="3195" spans="1:5" x14ac:dyDescent="0.2">
      <c r="A3195" s="167">
        <v>37527</v>
      </c>
      <c r="B3195" s="167" t="s">
        <v>3099</v>
      </c>
      <c r="C3195" s="167" t="s">
        <v>10</v>
      </c>
      <c r="D3195" s="167" t="s">
        <v>12398</v>
      </c>
      <c r="E3195" s="168" t="s">
        <v>15522</v>
      </c>
    </row>
    <row r="3196" spans="1:5" x14ac:dyDescent="0.2">
      <c r="A3196" s="167">
        <v>37528</v>
      </c>
      <c r="B3196" s="167" t="s">
        <v>3100</v>
      </c>
      <c r="C3196" s="167" t="s">
        <v>10</v>
      </c>
      <c r="D3196" s="167" t="s">
        <v>12398</v>
      </c>
      <c r="E3196" s="168" t="s">
        <v>15523</v>
      </c>
    </row>
    <row r="3197" spans="1:5" x14ac:dyDescent="0.2">
      <c r="A3197" s="167">
        <v>37529</v>
      </c>
      <c r="B3197" s="167" t="s">
        <v>3101</v>
      </c>
      <c r="C3197" s="167" t="s">
        <v>10</v>
      </c>
      <c r="D3197" s="167" t="s">
        <v>12398</v>
      </c>
      <c r="E3197" s="168" t="s">
        <v>15524</v>
      </c>
    </row>
    <row r="3198" spans="1:5" x14ac:dyDescent="0.2">
      <c r="A3198" s="167">
        <v>37530</v>
      </c>
      <c r="B3198" s="167" t="s">
        <v>3102</v>
      </c>
      <c r="C3198" s="167" t="s">
        <v>10</v>
      </c>
      <c r="D3198" s="167" t="s">
        <v>12398</v>
      </c>
      <c r="E3198" s="168" t="s">
        <v>15525</v>
      </c>
    </row>
    <row r="3199" spans="1:5" x14ac:dyDescent="0.2">
      <c r="A3199" s="167">
        <v>21034</v>
      </c>
      <c r="B3199" s="167" t="s">
        <v>3103</v>
      </c>
      <c r="C3199" s="167" t="s">
        <v>10</v>
      </c>
      <c r="D3199" s="167" t="s">
        <v>12398</v>
      </c>
      <c r="E3199" s="168" t="s">
        <v>15526</v>
      </c>
    </row>
    <row r="3200" spans="1:5" x14ac:dyDescent="0.2">
      <c r="A3200" s="167">
        <v>37531</v>
      </c>
      <c r="B3200" s="167" t="s">
        <v>3104</v>
      </c>
      <c r="C3200" s="167" t="s">
        <v>10</v>
      </c>
      <c r="D3200" s="167" t="s">
        <v>12398</v>
      </c>
      <c r="E3200" s="168" t="s">
        <v>15527</v>
      </c>
    </row>
    <row r="3201" spans="1:5" x14ac:dyDescent="0.2">
      <c r="A3201" s="167">
        <v>21036</v>
      </c>
      <c r="B3201" s="167" t="s">
        <v>3105</v>
      </c>
      <c r="C3201" s="167" t="s">
        <v>10</v>
      </c>
      <c r="D3201" s="167" t="s">
        <v>12398</v>
      </c>
      <c r="E3201" s="168" t="s">
        <v>15528</v>
      </c>
    </row>
    <row r="3202" spans="1:5" x14ac:dyDescent="0.2">
      <c r="A3202" s="167">
        <v>21037</v>
      </c>
      <c r="B3202" s="167" t="s">
        <v>3106</v>
      </c>
      <c r="C3202" s="167" t="s">
        <v>10</v>
      </c>
      <c r="D3202" s="167" t="s">
        <v>12398</v>
      </c>
      <c r="E3202" s="168" t="s">
        <v>15529</v>
      </c>
    </row>
    <row r="3203" spans="1:5" x14ac:dyDescent="0.2">
      <c r="A3203" s="167">
        <v>20185</v>
      </c>
      <c r="B3203" s="167" t="s">
        <v>3107</v>
      </c>
      <c r="C3203" s="167" t="s">
        <v>20</v>
      </c>
      <c r="D3203" s="167" t="s">
        <v>12427</v>
      </c>
      <c r="E3203" s="168" t="s">
        <v>15530</v>
      </c>
    </row>
    <row r="3204" spans="1:5" x14ac:dyDescent="0.2">
      <c r="A3204" s="167">
        <v>20260</v>
      </c>
      <c r="B3204" s="167" t="s">
        <v>3108</v>
      </c>
      <c r="C3204" s="167" t="s">
        <v>10</v>
      </c>
      <c r="D3204" s="167" t="s">
        <v>12427</v>
      </c>
      <c r="E3204" s="168" t="s">
        <v>13920</v>
      </c>
    </row>
    <row r="3205" spans="1:5" x14ac:dyDescent="0.2">
      <c r="A3205" s="167">
        <v>37523</v>
      </c>
      <c r="B3205" s="167" t="s">
        <v>3109</v>
      </c>
      <c r="C3205" s="167" t="s">
        <v>10</v>
      </c>
      <c r="D3205" s="167" t="s">
        <v>12427</v>
      </c>
      <c r="E3205" s="168" t="s">
        <v>15531</v>
      </c>
    </row>
    <row r="3206" spans="1:5" x14ac:dyDescent="0.2">
      <c r="A3206" s="167">
        <v>37515</v>
      </c>
      <c r="B3206" s="167" t="s">
        <v>3110</v>
      </c>
      <c r="C3206" s="167" t="s">
        <v>10</v>
      </c>
      <c r="D3206" s="167" t="s">
        <v>12427</v>
      </c>
      <c r="E3206" s="168" t="s">
        <v>15532</v>
      </c>
    </row>
    <row r="3207" spans="1:5" x14ac:dyDescent="0.2">
      <c r="A3207" s="167">
        <v>12899</v>
      </c>
      <c r="B3207" s="167" t="s">
        <v>3111</v>
      </c>
      <c r="C3207" s="167" t="s">
        <v>10</v>
      </c>
      <c r="D3207" s="167" t="s">
        <v>12427</v>
      </c>
      <c r="E3207" s="168" t="s">
        <v>15533</v>
      </c>
    </row>
    <row r="3208" spans="1:5" x14ac:dyDescent="0.2">
      <c r="A3208" s="167">
        <v>12898</v>
      </c>
      <c r="B3208" s="167" t="s">
        <v>3112</v>
      </c>
      <c r="C3208" s="167" t="s">
        <v>10</v>
      </c>
      <c r="D3208" s="167" t="s">
        <v>12427</v>
      </c>
      <c r="E3208" s="168" t="s">
        <v>15534</v>
      </c>
    </row>
    <row r="3209" spans="1:5" x14ac:dyDescent="0.2">
      <c r="A3209" s="167">
        <v>42528</v>
      </c>
      <c r="B3209" s="167" t="s">
        <v>3113</v>
      </c>
      <c r="C3209" s="167" t="s">
        <v>15</v>
      </c>
      <c r="D3209" s="167" t="s">
        <v>12398</v>
      </c>
      <c r="E3209" s="168" t="s">
        <v>15535</v>
      </c>
    </row>
    <row r="3210" spans="1:5" x14ac:dyDescent="0.2">
      <c r="A3210" s="167">
        <v>39696</v>
      </c>
      <c r="B3210" s="167" t="s">
        <v>3114</v>
      </c>
      <c r="C3210" s="167" t="s">
        <v>15</v>
      </c>
      <c r="D3210" s="167" t="s">
        <v>12405</v>
      </c>
      <c r="E3210" s="168" t="s">
        <v>12719</v>
      </c>
    </row>
    <row r="3211" spans="1:5" x14ac:dyDescent="0.2">
      <c r="A3211" s="167">
        <v>39700</v>
      </c>
      <c r="B3211" s="167" t="s">
        <v>3115</v>
      </c>
      <c r="C3211" s="167" t="s">
        <v>15</v>
      </c>
      <c r="D3211" s="167" t="s">
        <v>12427</v>
      </c>
      <c r="E3211" s="168" t="s">
        <v>15536</v>
      </c>
    </row>
    <row r="3212" spans="1:5" x14ac:dyDescent="0.2">
      <c r="A3212" s="167">
        <v>11621</v>
      </c>
      <c r="B3212" s="167" t="s">
        <v>3116</v>
      </c>
      <c r="C3212" s="167" t="s">
        <v>15</v>
      </c>
      <c r="D3212" s="167" t="s">
        <v>12427</v>
      </c>
      <c r="E3212" s="168" t="s">
        <v>15537</v>
      </c>
    </row>
    <row r="3213" spans="1:5" x14ac:dyDescent="0.2">
      <c r="A3213" s="167">
        <v>4014</v>
      </c>
      <c r="B3213" s="167" t="s">
        <v>3117</v>
      </c>
      <c r="C3213" s="167" t="s">
        <v>15</v>
      </c>
      <c r="D3213" s="167" t="s">
        <v>12427</v>
      </c>
      <c r="E3213" s="168" t="s">
        <v>15538</v>
      </c>
    </row>
    <row r="3214" spans="1:5" x14ac:dyDescent="0.2">
      <c r="A3214" s="167">
        <v>4015</v>
      </c>
      <c r="B3214" s="167" t="s">
        <v>3118</v>
      </c>
      <c r="C3214" s="167" t="s">
        <v>15</v>
      </c>
      <c r="D3214" s="167" t="s">
        <v>12427</v>
      </c>
      <c r="E3214" s="168" t="s">
        <v>15539</v>
      </c>
    </row>
    <row r="3215" spans="1:5" x14ac:dyDescent="0.2">
      <c r="A3215" s="167">
        <v>4017</v>
      </c>
      <c r="B3215" s="167" t="s">
        <v>3119</v>
      </c>
      <c r="C3215" s="167" t="s">
        <v>15</v>
      </c>
      <c r="D3215" s="167" t="s">
        <v>12427</v>
      </c>
      <c r="E3215" s="168" t="s">
        <v>14257</v>
      </c>
    </row>
    <row r="3216" spans="1:5" x14ac:dyDescent="0.2">
      <c r="A3216" s="167">
        <v>4016</v>
      </c>
      <c r="B3216" s="167" t="s">
        <v>3120</v>
      </c>
      <c r="C3216" s="167" t="s">
        <v>15</v>
      </c>
      <c r="D3216" s="167" t="s">
        <v>12427</v>
      </c>
      <c r="E3216" s="168" t="s">
        <v>15540</v>
      </c>
    </row>
    <row r="3217" spans="1:5" x14ac:dyDescent="0.2">
      <c r="A3217" s="167">
        <v>39699</v>
      </c>
      <c r="B3217" s="167" t="s">
        <v>3121</v>
      </c>
      <c r="C3217" s="167" t="s">
        <v>15</v>
      </c>
      <c r="D3217" s="167" t="s">
        <v>12398</v>
      </c>
      <c r="E3217" s="168" t="s">
        <v>15541</v>
      </c>
    </row>
    <row r="3218" spans="1:5" x14ac:dyDescent="0.2">
      <c r="A3218" s="167">
        <v>38544</v>
      </c>
      <c r="B3218" s="167" t="s">
        <v>3122</v>
      </c>
      <c r="C3218" s="167" t="s">
        <v>15</v>
      </c>
      <c r="D3218" s="167" t="s">
        <v>12427</v>
      </c>
      <c r="E3218" s="168" t="s">
        <v>13966</v>
      </c>
    </row>
    <row r="3219" spans="1:5" x14ac:dyDescent="0.2">
      <c r="A3219" s="167">
        <v>38545</v>
      </c>
      <c r="B3219" s="167" t="s">
        <v>3123</v>
      </c>
      <c r="C3219" s="167" t="s">
        <v>15</v>
      </c>
      <c r="D3219" s="167" t="s">
        <v>12427</v>
      </c>
      <c r="E3219" s="168" t="s">
        <v>15542</v>
      </c>
    </row>
    <row r="3220" spans="1:5" x14ac:dyDescent="0.2">
      <c r="A3220" s="167">
        <v>42527</v>
      </c>
      <c r="B3220" s="167" t="s">
        <v>3124</v>
      </c>
      <c r="C3220" s="167" t="s">
        <v>15</v>
      </c>
      <c r="D3220" s="167" t="s">
        <v>12398</v>
      </c>
      <c r="E3220" s="168" t="s">
        <v>15543</v>
      </c>
    </row>
    <row r="3221" spans="1:5" x14ac:dyDescent="0.2">
      <c r="A3221" s="167">
        <v>39323</v>
      </c>
      <c r="B3221" s="167" t="s">
        <v>3125</v>
      </c>
      <c r="C3221" s="167" t="s">
        <v>15</v>
      </c>
      <c r="D3221" s="167" t="s">
        <v>12427</v>
      </c>
      <c r="E3221" s="168" t="s">
        <v>15544</v>
      </c>
    </row>
    <row r="3222" spans="1:5" x14ac:dyDescent="0.2">
      <c r="A3222" s="167">
        <v>626</v>
      </c>
      <c r="B3222" s="167" t="s">
        <v>3126</v>
      </c>
      <c r="C3222" s="167" t="s">
        <v>71</v>
      </c>
      <c r="D3222" s="167" t="s">
        <v>12405</v>
      </c>
      <c r="E3222" s="168" t="s">
        <v>15545</v>
      </c>
    </row>
    <row r="3223" spans="1:5" x14ac:dyDescent="0.2">
      <c r="A3223" s="167">
        <v>25860</v>
      </c>
      <c r="B3223" s="167" t="s">
        <v>15546</v>
      </c>
      <c r="C3223" s="167" t="s">
        <v>15</v>
      </c>
      <c r="D3223" s="167" t="s">
        <v>12427</v>
      </c>
      <c r="E3223" s="168" t="s">
        <v>15547</v>
      </c>
    </row>
    <row r="3224" spans="1:5" x14ac:dyDescent="0.2">
      <c r="A3224" s="167">
        <v>25861</v>
      </c>
      <c r="B3224" s="167" t="s">
        <v>15548</v>
      </c>
      <c r="C3224" s="167" t="s">
        <v>15</v>
      </c>
      <c r="D3224" s="167" t="s">
        <v>12427</v>
      </c>
      <c r="E3224" s="168" t="s">
        <v>15549</v>
      </c>
    </row>
    <row r="3225" spans="1:5" x14ac:dyDescent="0.2">
      <c r="A3225" s="167">
        <v>25862</v>
      </c>
      <c r="B3225" s="167" t="s">
        <v>15550</v>
      </c>
      <c r="C3225" s="167" t="s">
        <v>15</v>
      </c>
      <c r="D3225" s="167" t="s">
        <v>12427</v>
      </c>
      <c r="E3225" s="168" t="s">
        <v>14831</v>
      </c>
    </row>
    <row r="3226" spans="1:5" x14ac:dyDescent="0.2">
      <c r="A3226" s="167">
        <v>25863</v>
      </c>
      <c r="B3226" s="167" t="s">
        <v>15551</v>
      </c>
      <c r="C3226" s="167" t="s">
        <v>15</v>
      </c>
      <c r="D3226" s="167" t="s">
        <v>12427</v>
      </c>
      <c r="E3226" s="168" t="s">
        <v>15552</v>
      </c>
    </row>
    <row r="3227" spans="1:5" x14ac:dyDescent="0.2">
      <c r="A3227" s="167">
        <v>25864</v>
      </c>
      <c r="B3227" s="167" t="s">
        <v>15553</v>
      </c>
      <c r="C3227" s="167" t="s">
        <v>15</v>
      </c>
      <c r="D3227" s="167" t="s">
        <v>12427</v>
      </c>
      <c r="E3227" s="168" t="s">
        <v>15554</v>
      </c>
    </row>
    <row r="3228" spans="1:5" x14ac:dyDescent="0.2">
      <c r="A3228" s="167">
        <v>25865</v>
      </c>
      <c r="B3228" s="167" t="s">
        <v>15555</v>
      </c>
      <c r="C3228" s="167" t="s">
        <v>15</v>
      </c>
      <c r="D3228" s="167" t="s">
        <v>12427</v>
      </c>
      <c r="E3228" s="168" t="s">
        <v>15556</v>
      </c>
    </row>
    <row r="3229" spans="1:5" x14ac:dyDescent="0.2">
      <c r="A3229" s="167">
        <v>25866</v>
      </c>
      <c r="B3229" s="167" t="s">
        <v>15557</v>
      </c>
      <c r="C3229" s="167" t="s">
        <v>15</v>
      </c>
      <c r="D3229" s="167" t="s">
        <v>12427</v>
      </c>
      <c r="E3229" s="168" t="s">
        <v>15558</v>
      </c>
    </row>
    <row r="3230" spans="1:5" x14ac:dyDescent="0.2">
      <c r="A3230" s="167">
        <v>25868</v>
      </c>
      <c r="B3230" s="167" t="s">
        <v>15559</v>
      </c>
      <c r="C3230" s="167" t="s">
        <v>15</v>
      </c>
      <c r="D3230" s="167" t="s">
        <v>12427</v>
      </c>
      <c r="E3230" s="168" t="s">
        <v>13855</v>
      </c>
    </row>
    <row r="3231" spans="1:5" x14ac:dyDescent="0.2">
      <c r="A3231" s="167">
        <v>25869</v>
      </c>
      <c r="B3231" s="167" t="s">
        <v>15560</v>
      </c>
      <c r="C3231" s="167" t="s">
        <v>15</v>
      </c>
      <c r="D3231" s="167" t="s">
        <v>12427</v>
      </c>
      <c r="E3231" s="168" t="s">
        <v>15082</v>
      </c>
    </row>
    <row r="3232" spans="1:5" x14ac:dyDescent="0.2">
      <c r="A3232" s="167">
        <v>25870</v>
      </c>
      <c r="B3232" s="167" t="s">
        <v>15561</v>
      </c>
      <c r="C3232" s="167" t="s">
        <v>15</v>
      </c>
      <c r="D3232" s="167" t="s">
        <v>12427</v>
      </c>
      <c r="E3232" s="168" t="s">
        <v>15562</v>
      </c>
    </row>
    <row r="3233" spans="1:5" x14ac:dyDescent="0.2">
      <c r="A3233" s="167">
        <v>25871</v>
      </c>
      <c r="B3233" s="167" t="s">
        <v>15563</v>
      </c>
      <c r="C3233" s="167" t="s">
        <v>15</v>
      </c>
      <c r="D3233" s="167" t="s">
        <v>12427</v>
      </c>
      <c r="E3233" s="168" t="s">
        <v>15564</v>
      </c>
    </row>
    <row r="3234" spans="1:5" x14ac:dyDescent="0.2">
      <c r="A3234" s="167">
        <v>25867</v>
      </c>
      <c r="B3234" s="167" t="s">
        <v>15565</v>
      </c>
      <c r="C3234" s="167" t="s">
        <v>15</v>
      </c>
      <c r="D3234" s="167" t="s">
        <v>12427</v>
      </c>
      <c r="E3234" s="168" t="s">
        <v>15566</v>
      </c>
    </row>
    <row r="3235" spans="1:5" x14ac:dyDescent="0.2">
      <c r="A3235" s="167">
        <v>25872</v>
      </c>
      <c r="B3235" s="167" t="s">
        <v>15567</v>
      </c>
      <c r="C3235" s="167" t="s">
        <v>15</v>
      </c>
      <c r="D3235" s="167" t="s">
        <v>12427</v>
      </c>
      <c r="E3235" s="168" t="s">
        <v>15568</v>
      </c>
    </row>
    <row r="3236" spans="1:5" x14ac:dyDescent="0.2">
      <c r="A3236" s="167">
        <v>25873</v>
      </c>
      <c r="B3236" s="167" t="s">
        <v>15569</v>
      </c>
      <c r="C3236" s="167" t="s">
        <v>15</v>
      </c>
      <c r="D3236" s="167" t="s">
        <v>12427</v>
      </c>
      <c r="E3236" s="168" t="s">
        <v>15570</v>
      </c>
    </row>
    <row r="3237" spans="1:5" x14ac:dyDescent="0.2">
      <c r="A3237" s="167">
        <v>40637</v>
      </c>
      <c r="B3237" s="167" t="s">
        <v>3147</v>
      </c>
      <c r="C3237" s="167" t="s">
        <v>10</v>
      </c>
      <c r="D3237" s="167" t="s">
        <v>12427</v>
      </c>
      <c r="E3237" s="168" t="s">
        <v>15571</v>
      </c>
    </row>
    <row r="3238" spans="1:5" x14ac:dyDescent="0.2">
      <c r="A3238" s="167">
        <v>13836</v>
      </c>
      <c r="B3238" s="167" t="s">
        <v>3148</v>
      </c>
      <c r="C3238" s="167" t="s">
        <v>10</v>
      </c>
      <c r="D3238" s="167" t="s">
        <v>12427</v>
      </c>
      <c r="E3238" s="168" t="s">
        <v>15572</v>
      </c>
    </row>
    <row r="3239" spans="1:5" x14ac:dyDescent="0.2">
      <c r="A3239" s="167">
        <v>14534</v>
      </c>
      <c r="B3239" s="167" t="s">
        <v>3149</v>
      </c>
      <c r="C3239" s="167" t="s">
        <v>10</v>
      </c>
      <c r="D3239" s="167" t="s">
        <v>12427</v>
      </c>
      <c r="E3239" s="168" t="s">
        <v>15573</v>
      </c>
    </row>
    <row r="3240" spans="1:5" x14ac:dyDescent="0.2">
      <c r="A3240" s="167">
        <v>14619</v>
      </c>
      <c r="B3240" s="167" t="s">
        <v>3150</v>
      </c>
      <c r="C3240" s="167" t="s">
        <v>10</v>
      </c>
      <c r="D3240" s="167" t="s">
        <v>12398</v>
      </c>
      <c r="E3240" s="168" t="s">
        <v>15574</v>
      </c>
    </row>
    <row r="3241" spans="1:5" x14ac:dyDescent="0.2">
      <c r="A3241" s="167">
        <v>14535</v>
      </c>
      <c r="B3241" s="167" t="s">
        <v>3151</v>
      </c>
      <c r="C3241" s="167" t="s">
        <v>10</v>
      </c>
      <c r="D3241" s="167" t="s">
        <v>12427</v>
      </c>
      <c r="E3241" s="168" t="s">
        <v>15575</v>
      </c>
    </row>
    <row r="3242" spans="1:5" x14ac:dyDescent="0.2">
      <c r="A3242" s="167">
        <v>39813</v>
      </c>
      <c r="B3242" s="167" t="s">
        <v>3152</v>
      </c>
      <c r="C3242" s="167" t="s">
        <v>10</v>
      </c>
      <c r="D3242" s="167" t="s">
        <v>12427</v>
      </c>
      <c r="E3242" s="168" t="s">
        <v>15576</v>
      </c>
    </row>
    <row r="3243" spans="1:5" x14ac:dyDescent="0.2">
      <c r="A3243" s="167">
        <v>40403</v>
      </c>
      <c r="B3243" s="167" t="s">
        <v>3153</v>
      </c>
      <c r="C3243" s="167" t="s">
        <v>10</v>
      </c>
      <c r="D3243" s="167" t="s">
        <v>12398</v>
      </c>
      <c r="E3243" s="168" t="s">
        <v>15577</v>
      </c>
    </row>
    <row r="3244" spans="1:5" x14ac:dyDescent="0.2">
      <c r="A3244" s="167">
        <v>12868</v>
      </c>
      <c r="B3244" s="167" t="s">
        <v>15578</v>
      </c>
      <c r="C3244" s="167" t="s">
        <v>185</v>
      </c>
      <c r="D3244" s="167" t="s">
        <v>12398</v>
      </c>
      <c r="E3244" s="168" t="s">
        <v>15579</v>
      </c>
    </row>
    <row r="3245" spans="1:5" x14ac:dyDescent="0.2">
      <c r="A3245" s="167">
        <v>40916</v>
      </c>
      <c r="B3245" s="167" t="s">
        <v>3155</v>
      </c>
      <c r="C3245" s="167" t="s">
        <v>187</v>
      </c>
      <c r="D3245" s="167" t="s">
        <v>12398</v>
      </c>
      <c r="E3245" s="168" t="s">
        <v>15580</v>
      </c>
    </row>
    <row r="3246" spans="1:5" x14ac:dyDescent="0.2">
      <c r="A3246" s="167">
        <v>4755</v>
      </c>
      <c r="B3246" s="167" t="s">
        <v>15581</v>
      </c>
      <c r="C3246" s="167" t="s">
        <v>185</v>
      </c>
      <c r="D3246" s="167" t="s">
        <v>12398</v>
      </c>
      <c r="E3246" s="168" t="s">
        <v>15579</v>
      </c>
    </row>
    <row r="3247" spans="1:5" x14ac:dyDescent="0.2">
      <c r="A3247" s="167">
        <v>41067</v>
      </c>
      <c r="B3247" s="167" t="s">
        <v>3157</v>
      </c>
      <c r="C3247" s="167" t="s">
        <v>187</v>
      </c>
      <c r="D3247" s="167" t="s">
        <v>12398</v>
      </c>
      <c r="E3247" s="168" t="s">
        <v>15582</v>
      </c>
    </row>
    <row r="3248" spans="1:5" x14ac:dyDescent="0.2">
      <c r="A3248" s="167">
        <v>38463</v>
      </c>
      <c r="B3248" s="167" t="s">
        <v>3158</v>
      </c>
      <c r="C3248" s="167" t="s">
        <v>10</v>
      </c>
      <c r="D3248" s="167" t="s">
        <v>12398</v>
      </c>
      <c r="E3248" s="168" t="s">
        <v>15583</v>
      </c>
    </row>
    <row r="3249" spans="1:5" x14ac:dyDescent="0.2">
      <c r="A3249" s="167">
        <v>40703</v>
      </c>
      <c r="B3249" s="167" t="s">
        <v>3159</v>
      </c>
      <c r="C3249" s="167" t="s">
        <v>10</v>
      </c>
      <c r="D3249" s="167" t="s">
        <v>12405</v>
      </c>
      <c r="E3249" s="168" t="s">
        <v>15584</v>
      </c>
    </row>
    <row r="3250" spans="1:5" x14ac:dyDescent="0.2">
      <c r="A3250" s="167">
        <v>14531</v>
      </c>
      <c r="B3250" s="167" t="s">
        <v>3160</v>
      </c>
      <c r="C3250" s="167" t="s">
        <v>10</v>
      </c>
      <c r="D3250" s="167" t="s">
        <v>12398</v>
      </c>
      <c r="E3250" s="168" t="s">
        <v>15585</v>
      </c>
    </row>
    <row r="3251" spans="1:5" x14ac:dyDescent="0.2">
      <c r="A3251" s="167">
        <v>36533</v>
      </c>
      <c r="B3251" s="167" t="s">
        <v>3161</v>
      </c>
      <c r="C3251" s="167" t="s">
        <v>10</v>
      </c>
      <c r="D3251" s="167" t="s">
        <v>12398</v>
      </c>
      <c r="E3251" s="168" t="s">
        <v>15586</v>
      </c>
    </row>
    <row r="3252" spans="1:5" x14ac:dyDescent="0.2">
      <c r="A3252" s="167">
        <v>11616</v>
      </c>
      <c r="B3252" s="167" t="s">
        <v>3162</v>
      </c>
      <c r="C3252" s="167" t="s">
        <v>10</v>
      </c>
      <c r="D3252" s="167" t="s">
        <v>12398</v>
      </c>
      <c r="E3252" s="168" t="s">
        <v>15587</v>
      </c>
    </row>
    <row r="3253" spans="1:5" x14ac:dyDescent="0.2">
      <c r="A3253" s="167">
        <v>41898</v>
      </c>
      <c r="B3253" s="167" t="s">
        <v>3163</v>
      </c>
      <c r="C3253" s="167" t="s">
        <v>10</v>
      </c>
      <c r="D3253" s="167" t="s">
        <v>12398</v>
      </c>
      <c r="E3253" s="168" t="s">
        <v>15588</v>
      </c>
    </row>
    <row r="3254" spans="1:5" x14ac:dyDescent="0.2">
      <c r="A3254" s="167">
        <v>13447</v>
      </c>
      <c r="B3254" s="167" t="s">
        <v>3164</v>
      </c>
      <c r="C3254" s="167" t="s">
        <v>10</v>
      </c>
      <c r="D3254" s="167" t="s">
        <v>12398</v>
      </c>
      <c r="E3254" s="168" t="s">
        <v>15589</v>
      </c>
    </row>
    <row r="3255" spans="1:5" x14ac:dyDescent="0.2">
      <c r="A3255" s="167">
        <v>14529</v>
      </c>
      <c r="B3255" s="167" t="s">
        <v>3165</v>
      </c>
      <c r="C3255" s="167" t="s">
        <v>10</v>
      </c>
      <c r="D3255" s="167" t="s">
        <v>12398</v>
      </c>
      <c r="E3255" s="168" t="s">
        <v>15590</v>
      </c>
    </row>
    <row r="3256" spans="1:5" x14ac:dyDescent="0.2">
      <c r="A3256" s="167">
        <v>10747</v>
      </c>
      <c r="B3256" s="167" t="s">
        <v>3166</v>
      </c>
      <c r="C3256" s="167" t="s">
        <v>10</v>
      </c>
      <c r="D3256" s="167" t="s">
        <v>12398</v>
      </c>
      <c r="E3256" s="168" t="s">
        <v>15591</v>
      </c>
    </row>
    <row r="3257" spans="1:5" x14ac:dyDescent="0.2">
      <c r="A3257" s="167">
        <v>36141</v>
      </c>
      <c r="B3257" s="167" t="s">
        <v>3167</v>
      </c>
      <c r="C3257" s="167" t="s">
        <v>10</v>
      </c>
      <c r="D3257" s="167" t="s">
        <v>12398</v>
      </c>
      <c r="E3257" s="168" t="s">
        <v>15583</v>
      </c>
    </row>
    <row r="3258" spans="1:5" x14ac:dyDescent="0.2">
      <c r="A3258" s="167">
        <v>39434</v>
      </c>
      <c r="B3258" s="167" t="s">
        <v>15592</v>
      </c>
      <c r="C3258" s="167" t="s">
        <v>71</v>
      </c>
      <c r="D3258" s="167" t="s">
        <v>12427</v>
      </c>
      <c r="E3258" s="168" t="s">
        <v>13618</v>
      </c>
    </row>
    <row r="3259" spans="1:5" x14ac:dyDescent="0.2">
      <c r="A3259" s="167">
        <v>39433</v>
      </c>
      <c r="B3259" s="167" t="s">
        <v>3171</v>
      </c>
      <c r="C3259" s="167" t="s">
        <v>71</v>
      </c>
      <c r="D3259" s="167" t="s">
        <v>12427</v>
      </c>
      <c r="E3259" s="168" t="s">
        <v>15360</v>
      </c>
    </row>
    <row r="3260" spans="1:5" x14ac:dyDescent="0.2">
      <c r="A3260" s="167">
        <v>4049</v>
      </c>
      <c r="B3260" s="167" t="s">
        <v>3172</v>
      </c>
      <c r="C3260" s="167" t="s">
        <v>73</v>
      </c>
      <c r="D3260" s="167" t="s">
        <v>12398</v>
      </c>
      <c r="E3260" s="168" t="s">
        <v>14001</v>
      </c>
    </row>
    <row r="3261" spans="1:5" x14ac:dyDescent="0.2">
      <c r="A3261" s="167">
        <v>38120</v>
      </c>
      <c r="B3261" s="167" t="s">
        <v>3173</v>
      </c>
      <c r="C3261" s="167" t="s">
        <v>71</v>
      </c>
      <c r="D3261" s="167" t="s">
        <v>12398</v>
      </c>
      <c r="E3261" s="168" t="s">
        <v>15593</v>
      </c>
    </row>
    <row r="3262" spans="1:5" x14ac:dyDescent="0.2">
      <c r="A3262" s="167">
        <v>38877</v>
      </c>
      <c r="B3262" s="167" t="s">
        <v>15594</v>
      </c>
      <c r="C3262" s="167" t="s">
        <v>71</v>
      </c>
      <c r="D3262" s="167" t="s">
        <v>12398</v>
      </c>
      <c r="E3262" s="168" t="s">
        <v>15595</v>
      </c>
    </row>
    <row r="3263" spans="1:5" x14ac:dyDescent="0.2">
      <c r="A3263" s="167">
        <v>34546</v>
      </c>
      <c r="B3263" s="167" t="s">
        <v>15596</v>
      </c>
      <c r="C3263" s="167" t="s">
        <v>71</v>
      </c>
      <c r="D3263" s="167" t="s">
        <v>12398</v>
      </c>
      <c r="E3263" s="168" t="s">
        <v>15535</v>
      </c>
    </row>
    <row r="3264" spans="1:5" x14ac:dyDescent="0.2">
      <c r="A3264" s="167">
        <v>10498</v>
      </c>
      <c r="B3264" s="167" t="s">
        <v>3175</v>
      </c>
      <c r="C3264" s="167" t="s">
        <v>71</v>
      </c>
      <c r="D3264" s="167" t="s">
        <v>12398</v>
      </c>
      <c r="E3264" s="168" t="s">
        <v>12552</v>
      </c>
    </row>
    <row r="3265" spans="1:5" x14ac:dyDescent="0.2">
      <c r="A3265" s="167">
        <v>4823</v>
      </c>
      <c r="B3265" s="167" t="s">
        <v>3176</v>
      </c>
      <c r="C3265" s="167" t="s">
        <v>71</v>
      </c>
      <c r="D3265" s="167" t="s">
        <v>12398</v>
      </c>
      <c r="E3265" s="168" t="s">
        <v>15597</v>
      </c>
    </row>
    <row r="3266" spans="1:5" x14ac:dyDescent="0.2">
      <c r="A3266" s="167">
        <v>12357</v>
      </c>
      <c r="B3266" s="167" t="s">
        <v>15598</v>
      </c>
      <c r="C3266" s="167" t="s">
        <v>10</v>
      </c>
      <c r="D3266" s="167" t="s">
        <v>12398</v>
      </c>
      <c r="E3266" s="168" t="s">
        <v>15599</v>
      </c>
    </row>
    <row r="3267" spans="1:5" x14ac:dyDescent="0.2">
      <c r="A3267" s="167">
        <v>12358</v>
      </c>
      <c r="B3267" s="167" t="s">
        <v>15600</v>
      </c>
      <c r="C3267" s="167" t="s">
        <v>10</v>
      </c>
      <c r="D3267" s="167" t="s">
        <v>12398</v>
      </c>
      <c r="E3267" s="168" t="s">
        <v>15601</v>
      </c>
    </row>
    <row r="3268" spans="1:5" x14ac:dyDescent="0.2">
      <c r="A3268" s="167">
        <v>11079</v>
      </c>
      <c r="B3268" s="167" t="s">
        <v>3186</v>
      </c>
      <c r="C3268" s="167" t="s">
        <v>183</v>
      </c>
      <c r="D3268" s="167" t="s">
        <v>12398</v>
      </c>
      <c r="E3268" s="168" t="s">
        <v>15602</v>
      </c>
    </row>
    <row r="3269" spans="1:5" x14ac:dyDescent="0.2">
      <c r="A3269" s="167">
        <v>11082</v>
      </c>
      <c r="B3269" s="167" t="s">
        <v>3187</v>
      </c>
      <c r="C3269" s="167" t="s">
        <v>183</v>
      </c>
      <c r="D3269" s="167" t="s">
        <v>12398</v>
      </c>
      <c r="E3269" s="168" t="s">
        <v>15603</v>
      </c>
    </row>
    <row r="3270" spans="1:5" x14ac:dyDescent="0.2">
      <c r="A3270" s="167">
        <v>4058</v>
      </c>
      <c r="B3270" s="167" t="s">
        <v>3188</v>
      </c>
      <c r="C3270" s="167" t="s">
        <v>185</v>
      </c>
      <c r="D3270" s="167" t="s">
        <v>12398</v>
      </c>
      <c r="E3270" s="168" t="s">
        <v>15604</v>
      </c>
    </row>
    <row r="3271" spans="1:5" x14ac:dyDescent="0.2">
      <c r="A3271" s="167">
        <v>40974</v>
      </c>
      <c r="B3271" s="167" t="s">
        <v>3189</v>
      </c>
      <c r="C3271" s="167" t="s">
        <v>187</v>
      </c>
      <c r="D3271" s="167" t="s">
        <v>12398</v>
      </c>
      <c r="E3271" s="168" t="s">
        <v>15605</v>
      </c>
    </row>
    <row r="3272" spans="1:5" x14ac:dyDescent="0.2">
      <c r="A3272" s="167">
        <v>34794</v>
      </c>
      <c r="B3272" s="167" t="s">
        <v>3190</v>
      </c>
      <c r="C3272" s="167" t="s">
        <v>185</v>
      </c>
      <c r="D3272" s="167" t="s">
        <v>12398</v>
      </c>
      <c r="E3272" s="168" t="s">
        <v>15432</v>
      </c>
    </row>
    <row r="3273" spans="1:5" x14ac:dyDescent="0.2">
      <c r="A3273" s="167">
        <v>40925</v>
      </c>
      <c r="B3273" s="167" t="s">
        <v>3191</v>
      </c>
      <c r="C3273" s="167" t="s">
        <v>187</v>
      </c>
      <c r="D3273" s="167" t="s">
        <v>12398</v>
      </c>
      <c r="E3273" s="168" t="s">
        <v>15606</v>
      </c>
    </row>
    <row r="3274" spans="1:5" x14ac:dyDescent="0.2">
      <c r="A3274" s="167">
        <v>13741</v>
      </c>
      <c r="B3274" s="167" t="s">
        <v>3192</v>
      </c>
      <c r="C3274" s="167" t="s">
        <v>10</v>
      </c>
      <c r="D3274" s="167" t="s">
        <v>12398</v>
      </c>
      <c r="E3274" s="168" t="s">
        <v>15607</v>
      </c>
    </row>
    <row r="3275" spans="1:5" x14ac:dyDescent="0.2">
      <c r="A3275" s="167">
        <v>3288</v>
      </c>
      <c r="B3275" s="167" t="s">
        <v>3193</v>
      </c>
      <c r="C3275" s="167" t="s">
        <v>20</v>
      </c>
      <c r="D3275" s="167" t="s">
        <v>12405</v>
      </c>
      <c r="E3275" s="168" t="s">
        <v>15608</v>
      </c>
    </row>
    <row r="3276" spans="1:5" x14ac:dyDescent="0.2">
      <c r="A3276" s="167">
        <v>13587</v>
      </c>
      <c r="B3276" s="167" t="s">
        <v>3194</v>
      </c>
      <c r="C3276" s="167" t="s">
        <v>20</v>
      </c>
      <c r="D3276" s="167" t="s">
        <v>12398</v>
      </c>
      <c r="E3276" s="168" t="s">
        <v>15609</v>
      </c>
    </row>
    <row r="3277" spans="1:5" x14ac:dyDescent="0.2">
      <c r="A3277" s="167">
        <v>38598</v>
      </c>
      <c r="B3277" s="167" t="s">
        <v>15610</v>
      </c>
      <c r="C3277" s="167" t="s">
        <v>10</v>
      </c>
      <c r="D3277" s="167" t="s">
        <v>12398</v>
      </c>
      <c r="E3277" s="168" t="s">
        <v>15611</v>
      </c>
    </row>
    <row r="3278" spans="1:5" x14ac:dyDescent="0.2">
      <c r="A3278" s="167">
        <v>38595</v>
      </c>
      <c r="B3278" s="167" t="s">
        <v>15612</v>
      </c>
      <c r="C3278" s="167" t="s">
        <v>10</v>
      </c>
      <c r="D3278" s="167" t="s">
        <v>12398</v>
      </c>
      <c r="E3278" s="168" t="s">
        <v>12711</v>
      </c>
    </row>
    <row r="3279" spans="1:5" x14ac:dyDescent="0.2">
      <c r="A3279" s="167">
        <v>38592</v>
      </c>
      <c r="B3279" s="167" t="s">
        <v>15613</v>
      </c>
      <c r="C3279" s="167" t="s">
        <v>10</v>
      </c>
      <c r="D3279" s="167" t="s">
        <v>12398</v>
      </c>
      <c r="E3279" s="168" t="s">
        <v>15489</v>
      </c>
    </row>
    <row r="3280" spans="1:5" x14ac:dyDescent="0.2">
      <c r="A3280" s="167">
        <v>38588</v>
      </c>
      <c r="B3280" s="167" t="s">
        <v>15614</v>
      </c>
      <c r="C3280" s="167" t="s">
        <v>10</v>
      </c>
      <c r="D3280" s="167" t="s">
        <v>12398</v>
      </c>
      <c r="E3280" s="168" t="s">
        <v>14723</v>
      </c>
    </row>
    <row r="3281" spans="1:5" x14ac:dyDescent="0.2">
      <c r="A3281" s="167">
        <v>38593</v>
      </c>
      <c r="B3281" s="167" t="s">
        <v>15615</v>
      </c>
      <c r="C3281" s="167" t="s">
        <v>10</v>
      </c>
      <c r="D3281" s="167" t="s">
        <v>12398</v>
      </c>
      <c r="E3281" s="168" t="s">
        <v>13068</v>
      </c>
    </row>
    <row r="3282" spans="1:5" x14ac:dyDescent="0.2">
      <c r="A3282" s="167">
        <v>38589</v>
      </c>
      <c r="B3282" s="167" t="s">
        <v>15616</v>
      </c>
      <c r="C3282" s="167" t="s">
        <v>10</v>
      </c>
      <c r="D3282" s="167" t="s">
        <v>12398</v>
      </c>
      <c r="E3282" s="168" t="s">
        <v>13842</v>
      </c>
    </row>
    <row r="3283" spans="1:5" x14ac:dyDescent="0.2">
      <c r="A3283" s="167">
        <v>38594</v>
      </c>
      <c r="B3283" s="167" t="s">
        <v>15617</v>
      </c>
      <c r="C3283" s="167" t="s">
        <v>10</v>
      </c>
      <c r="D3283" s="167" t="s">
        <v>12398</v>
      </c>
      <c r="E3283" s="168" t="s">
        <v>14100</v>
      </c>
    </row>
    <row r="3284" spans="1:5" x14ac:dyDescent="0.2">
      <c r="A3284" s="167">
        <v>34787</v>
      </c>
      <c r="B3284" s="167" t="s">
        <v>15618</v>
      </c>
      <c r="C3284" s="167" t="s">
        <v>10</v>
      </c>
      <c r="D3284" s="167" t="s">
        <v>12398</v>
      </c>
      <c r="E3284" s="168" t="s">
        <v>12916</v>
      </c>
    </row>
    <row r="3285" spans="1:5" x14ac:dyDescent="0.2">
      <c r="A3285" s="167">
        <v>34788</v>
      </c>
      <c r="B3285" s="167" t="s">
        <v>3208</v>
      </c>
      <c r="C3285" s="167" t="s">
        <v>10</v>
      </c>
      <c r="D3285" s="167" t="s">
        <v>12398</v>
      </c>
      <c r="E3285" s="168" t="s">
        <v>12916</v>
      </c>
    </row>
    <row r="3286" spans="1:5" x14ac:dyDescent="0.2">
      <c r="A3286" s="167">
        <v>34784</v>
      </c>
      <c r="B3286" s="167" t="s">
        <v>15619</v>
      </c>
      <c r="C3286" s="167" t="s">
        <v>10</v>
      </c>
      <c r="D3286" s="167" t="s">
        <v>12398</v>
      </c>
      <c r="E3286" s="168" t="s">
        <v>15463</v>
      </c>
    </row>
    <row r="3287" spans="1:5" x14ac:dyDescent="0.2">
      <c r="A3287" s="167">
        <v>34781</v>
      </c>
      <c r="B3287" s="167" t="s">
        <v>3209</v>
      </c>
      <c r="C3287" s="167" t="s">
        <v>10</v>
      </c>
      <c r="D3287" s="167" t="s">
        <v>12398</v>
      </c>
      <c r="E3287" s="168" t="s">
        <v>15620</v>
      </c>
    </row>
    <row r="3288" spans="1:5" x14ac:dyDescent="0.2">
      <c r="A3288" s="167">
        <v>34773</v>
      </c>
      <c r="B3288" s="167" t="s">
        <v>15621</v>
      </c>
      <c r="C3288" s="167" t="s">
        <v>10</v>
      </c>
      <c r="D3288" s="167" t="s">
        <v>12398</v>
      </c>
      <c r="E3288" s="168" t="s">
        <v>12684</v>
      </c>
    </row>
    <row r="3289" spans="1:5" x14ac:dyDescent="0.2">
      <c r="A3289" s="167">
        <v>34769</v>
      </c>
      <c r="B3289" s="167" t="s">
        <v>15622</v>
      </c>
      <c r="C3289" s="167" t="s">
        <v>10</v>
      </c>
      <c r="D3289" s="167" t="s">
        <v>12398</v>
      </c>
      <c r="E3289" s="168" t="s">
        <v>14515</v>
      </c>
    </row>
    <row r="3290" spans="1:5" x14ac:dyDescent="0.2">
      <c r="A3290" s="167">
        <v>34763</v>
      </c>
      <c r="B3290" s="167" t="s">
        <v>15623</v>
      </c>
      <c r="C3290" s="167" t="s">
        <v>10</v>
      </c>
      <c r="D3290" s="167" t="s">
        <v>12398</v>
      </c>
      <c r="E3290" s="168" t="s">
        <v>14058</v>
      </c>
    </row>
    <row r="3291" spans="1:5" x14ac:dyDescent="0.2">
      <c r="A3291" s="167">
        <v>34774</v>
      </c>
      <c r="B3291" s="167" t="s">
        <v>15624</v>
      </c>
      <c r="C3291" s="167" t="s">
        <v>10</v>
      </c>
      <c r="D3291" s="167" t="s">
        <v>12398</v>
      </c>
      <c r="E3291" s="168" t="s">
        <v>14589</v>
      </c>
    </row>
    <row r="3292" spans="1:5" x14ac:dyDescent="0.2">
      <c r="A3292" s="167">
        <v>34771</v>
      </c>
      <c r="B3292" s="167" t="s">
        <v>15625</v>
      </c>
      <c r="C3292" s="167" t="s">
        <v>10</v>
      </c>
      <c r="D3292" s="167" t="s">
        <v>12398</v>
      </c>
      <c r="E3292" s="168" t="s">
        <v>15626</v>
      </c>
    </row>
    <row r="3293" spans="1:5" x14ac:dyDescent="0.2">
      <c r="A3293" s="167">
        <v>34764</v>
      </c>
      <c r="B3293" s="167" t="s">
        <v>15627</v>
      </c>
      <c r="C3293" s="167" t="s">
        <v>10</v>
      </c>
      <c r="D3293" s="167" t="s">
        <v>12398</v>
      </c>
      <c r="E3293" s="168" t="s">
        <v>15628</v>
      </c>
    </row>
    <row r="3294" spans="1:5" x14ac:dyDescent="0.2">
      <c r="A3294" s="167">
        <v>4062</v>
      </c>
      <c r="B3294" s="167" t="s">
        <v>3217</v>
      </c>
      <c r="C3294" s="167" t="s">
        <v>10</v>
      </c>
      <c r="D3294" s="167" t="s">
        <v>12427</v>
      </c>
      <c r="E3294" s="168" t="s">
        <v>15629</v>
      </c>
    </row>
    <row r="3295" spans="1:5" x14ac:dyDescent="0.2">
      <c r="A3295" s="167">
        <v>4059</v>
      </c>
      <c r="B3295" s="167" t="s">
        <v>15630</v>
      </c>
      <c r="C3295" s="167" t="s">
        <v>20</v>
      </c>
      <c r="D3295" s="167" t="s">
        <v>12427</v>
      </c>
      <c r="E3295" s="168" t="s">
        <v>15631</v>
      </c>
    </row>
    <row r="3296" spans="1:5" x14ac:dyDescent="0.2">
      <c r="A3296" s="167">
        <v>4061</v>
      </c>
      <c r="B3296" s="167" t="s">
        <v>15632</v>
      </c>
      <c r="C3296" s="167" t="s">
        <v>10</v>
      </c>
      <c r="D3296" s="167" t="s">
        <v>12427</v>
      </c>
      <c r="E3296" s="168" t="s">
        <v>14962</v>
      </c>
    </row>
    <row r="3297" spans="1:5" x14ac:dyDescent="0.2">
      <c r="A3297" s="167">
        <v>41315</v>
      </c>
      <c r="B3297" s="167" t="s">
        <v>3219</v>
      </c>
      <c r="C3297" s="167" t="s">
        <v>71</v>
      </c>
      <c r="D3297" s="167" t="s">
        <v>12398</v>
      </c>
      <c r="E3297" s="168" t="s">
        <v>15633</v>
      </c>
    </row>
    <row r="3298" spans="1:5" x14ac:dyDescent="0.2">
      <c r="A3298" s="167">
        <v>43148</v>
      </c>
      <c r="B3298" s="167" t="s">
        <v>3220</v>
      </c>
      <c r="C3298" s="167" t="s">
        <v>71</v>
      </c>
      <c r="D3298" s="167" t="s">
        <v>12398</v>
      </c>
      <c r="E3298" s="168" t="s">
        <v>15634</v>
      </c>
    </row>
    <row r="3299" spans="1:5" x14ac:dyDescent="0.2">
      <c r="A3299" s="167">
        <v>43147</v>
      </c>
      <c r="B3299" s="167" t="s">
        <v>3221</v>
      </c>
      <c r="C3299" s="167" t="s">
        <v>71</v>
      </c>
      <c r="D3299" s="167" t="s">
        <v>12398</v>
      </c>
      <c r="E3299" s="168" t="s">
        <v>13306</v>
      </c>
    </row>
    <row r="3300" spans="1:5" x14ac:dyDescent="0.2">
      <c r="A3300" s="167">
        <v>10608</v>
      </c>
      <c r="B3300" s="167" t="s">
        <v>3222</v>
      </c>
      <c r="C3300" s="167" t="s">
        <v>10</v>
      </c>
      <c r="D3300" s="167" t="s">
        <v>12427</v>
      </c>
      <c r="E3300" s="168" t="s">
        <v>15635</v>
      </c>
    </row>
    <row r="3301" spans="1:5" x14ac:dyDescent="0.2">
      <c r="A3301" s="167">
        <v>4069</v>
      </c>
      <c r="B3301" s="167" t="s">
        <v>3223</v>
      </c>
      <c r="C3301" s="167" t="s">
        <v>185</v>
      </c>
      <c r="D3301" s="167" t="s">
        <v>12398</v>
      </c>
      <c r="E3301" s="168" t="s">
        <v>15636</v>
      </c>
    </row>
    <row r="3302" spans="1:5" x14ac:dyDescent="0.2">
      <c r="A3302" s="167">
        <v>40819</v>
      </c>
      <c r="B3302" s="167" t="s">
        <v>3224</v>
      </c>
      <c r="C3302" s="167" t="s">
        <v>187</v>
      </c>
      <c r="D3302" s="167" t="s">
        <v>12398</v>
      </c>
      <c r="E3302" s="168" t="s">
        <v>15637</v>
      </c>
    </row>
    <row r="3303" spans="1:5" x14ac:dyDescent="0.2">
      <c r="A3303" s="167">
        <v>34361</v>
      </c>
      <c r="B3303" s="167" t="s">
        <v>3225</v>
      </c>
      <c r="C3303" s="167" t="s">
        <v>71</v>
      </c>
      <c r="D3303" s="167" t="s">
        <v>12398</v>
      </c>
      <c r="E3303" s="168" t="s">
        <v>15638</v>
      </c>
    </row>
    <row r="3304" spans="1:5" x14ac:dyDescent="0.2">
      <c r="A3304" s="167">
        <v>36512</v>
      </c>
      <c r="B3304" s="167" t="s">
        <v>3226</v>
      </c>
      <c r="C3304" s="167" t="s">
        <v>10</v>
      </c>
      <c r="D3304" s="167" t="s">
        <v>12398</v>
      </c>
      <c r="E3304" s="168" t="s">
        <v>15639</v>
      </c>
    </row>
    <row r="3305" spans="1:5" x14ac:dyDescent="0.2">
      <c r="A3305" s="167">
        <v>25972</v>
      </c>
      <c r="B3305" s="167" t="s">
        <v>15640</v>
      </c>
      <c r="C3305" s="167" t="s">
        <v>71</v>
      </c>
      <c r="D3305" s="167" t="s">
        <v>12398</v>
      </c>
      <c r="E3305" s="168" t="s">
        <v>15641</v>
      </c>
    </row>
    <row r="3306" spans="1:5" x14ac:dyDescent="0.2">
      <c r="A3306" s="167">
        <v>25973</v>
      </c>
      <c r="B3306" s="167" t="s">
        <v>15642</v>
      </c>
      <c r="C3306" s="167" t="s">
        <v>71</v>
      </c>
      <c r="D3306" s="167" t="s">
        <v>12398</v>
      </c>
      <c r="E3306" s="168" t="s">
        <v>15641</v>
      </c>
    </row>
    <row r="3307" spans="1:5" x14ac:dyDescent="0.2">
      <c r="A3307" s="167">
        <v>11697</v>
      </c>
      <c r="B3307" s="167" t="s">
        <v>3229</v>
      </c>
      <c r="C3307" s="167" t="s">
        <v>10</v>
      </c>
      <c r="D3307" s="167" t="s">
        <v>12398</v>
      </c>
      <c r="E3307" s="168" t="s">
        <v>15643</v>
      </c>
    </row>
    <row r="3308" spans="1:5" x14ac:dyDescent="0.2">
      <c r="A3308" s="167">
        <v>11698</v>
      </c>
      <c r="B3308" s="167" t="s">
        <v>3230</v>
      </c>
      <c r="C3308" s="167" t="s">
        <v>10</v>
      </c>
      <c r="D3308" s="167" t="s">
        <v>12398</v>
      </c>
      <c r="E3308" s="168" t="s">
        <v>15644</v>
      </c>
    </row>
    <row r="3309" spans="1:5" x14ac:dyDescent="0.2">
      <c r="A3309" s="167">
        <v>11699</v>
      </c>
      <c r="B3309" s="167" t="s">
        <v>3232</v>
      </c>
      <c r="C3309" s="167" t="s">
        <v>10</v>
      </c>
      <c r="D3309" s="167" t="s">
        <v>12398</v>
      </c>
      <c r="E3309" s="168" t="s">
        <v>15645</v>
      </c>
    </row>
    <row r="3310" spans="1:5" x14ac:dyDescent="0.2">
      <c r="A3310" s="167">
        <v>10432</v>
      </c>
      <c r="B3310" s="167" t="s">
        <v>15646</v>
      </c>
      <c r="C3310" s="167" t="s">
        <v>10</v>
      </c>
      <c r="D3310" s="167" t="s">
        <v>12398</v>
      </c>
      <c r="E3310" s="168" t="s">
        <v>15647</v>
      </c>
    </row>
    <row r="3311" spans="1:5" x14ac:dyDescent="0.2">
      <c r="A3311" s="167">
        <v>10430</v>
      </c>
      <c r="B3311" s="167" t="s">
        <v>15648</v>
      </c>
      <c r="C3311" s="167" t="s">
        <v>10</v>
      </c>
      <c r="D3311" s="167" t="s">
        <v>12398</v>
      </c>
      <c r="E3311" s="168" t="s">
        <v>15649</v>
      </c>
    </row>
    <row r="3312" spans="1:5" x14ac:dyDescent="0.2">
      <c r="A3312" s="167">
        <v>37514</v>
      </c>
      <c r="B3312" s="167" t="s">
        <v>3242</v>
      </c>
      <c r="C3312" s="167" t="s">
        <v>10</v>
      </c>
      <c r="D3312" s="167" t="s">
        <v>12427</v>
      </c>
      <c r="E3312" s="168" t="s">
        <v>15650</v>
      </c>
    </row>
    <row r="3313" spans="1:5" x14ac:dyDescent="0.2">
      <c r="A3313" s="167">
        <v>37519</v>
      </c>
      <c r="B3313" s="167" t="s">
        <v>3243</v>
      </c>
      <c r="C3313" s="167" t="s">
        <v>10</v>
      </c>
      <c r="D3313" s="167" t="s">
        <v>12427</v>
      </c>
      <c r="E3313" s="168" t="s">
        <v>15651</v>
      </c>
    </row>
    <row r="3314" spans="1:5" x14ac:dyDescent="0.2">
      <c r="A3314" s="167">
        <v>37520</v>
      </c>
      <c r="B3314" s="167" t="s">
        <v>3244</v>
      </c>
      <c r="C3314" s="167" t="s">
        <v>10</v>
      </c>
      <c r="D3314" s="167" t="s">
        <v>12427</v>
      </c>
      <c r="E3314" s="168" t="s">
        <v>15652</v>
      </c>
    </row>
    <row r="3315" spans="1:5" x14ac:dyDescent="0.2">
      <c r="A3315" s="167">
        <v>37521</v>
      </c>
      <c r="B3315" s="167" t="s">
        <v>3245</v>
      </c>
      <c r="C3315" s="167" t="s">
        <v>10</v>
      </c>
      <c r="D3315" s="167" t="s">
        <v>12427</v>
      </c>
      <c r="E3315" s="168" t="s">
        <v>15653</v>
      </c>
    </row>
    <row r="3316" spans="1:5" x14ac:dyDescent="0.2">
      <c r="A3316" s="167">
        <v>37522</v>
      </c>
      <c r="B3316" s="167" t="s">
        <v>3246</v>
      </c>
      <c r="C3316" s="167" t="s">
        <v>10</v>
      </c>
      <c r="D3316" s="167" t="s">
        <v>12427</v>
      </c>
      <c r="E3316" s="168" t="s">
        <v>15654</v>
      </c>
    </row>
    <row r="3317" spans="1:5" x14ac:dyDescent="0.2">
      <c r="A3317" s="167">
        <v>21109</v>
      </c>
      <c r="B3317" s="167" t="s">
        <v>3247</v>
      </c>
      <c r="C3317" s="167" t="s">
        <v>10</v>
      </c>
      <c r="D3317" s="167" t="s">
        <v>12398</v>
      </c>
      <c r="E3317" s="168" t="s">
        <v>15655</v>
      </c>
    </row>
    <row r="3318" spans="1:5" x14ac:dyDescent="0.2">
      <c r="A3318" s="167">
        <v>36800</v>
      </c>
      <c r="B3318" s="167" t="s">
        <v>15656</v>
      </c>
      <c r="C3318" s="167" t="s">
        <v>10</v>
      </c>
      <c r="D3318" s="167" t="s">
        <v>12398</v>
      </c>
      <c r="E3318" s="168" t="s">
        <v>15657</v>
      </c>
    </row>
    <row r="3319" spans="1:5" x14ac:dyDescent="0.2">
      <c r="A3319" s="167">
        <v>11769</v>
      </c>
      <c r="B3319" s="167" t="s">
        <v>15658</v>
      </c>
      <c r="C3319" s="167" t="s">
        <v>10</v>
      </c>
      <c r="D3319" s="167" t="s">
        <v>12398</v>
      </c>
      <c r="E3319" s="168" t="s">
        <v>15659</v>
      </c>
    </row>
    <row r="3320" spans="1:5" x14ac:dyDescent="0.2">
      <c r="A3320" s="167">
        <v>36793</v>
      </c>
      <c r="B3320" s="167" t="s">
        <v>15660</v>
      </c>
      <c r="C3320" s="167" t="s">
        <v>10</v>
      </c>
      <c r="D3320" s="167" t="s">
        <v>12398</v>
      </c>
      <c r="E3320" s="168" t="s">
        <v>15661</v>
      </c>
    </row>
    <row r="3321" spans="1:5" x14ac:dyDescent="0.2">
      <c r="A3321" s="167">
        <v>37546</v>
      </c>
      <c r="B3321" s="167" t="s">
        <v>3248</v>
      </c>
      <c r="C3321" s="167" t="s">
        <v>10</v>
      </c>
      <c r="D3321" s="167" t="s">
        <v>12398</v>
      </c>
      <c r="E3321" s="168" t="s">
        <v>15662</v>
      </c>
    </row>
    <row r="3322" spans="1:5" x14ac:dyDescent="0.2">
      <c r="A3322" s="167">
        <v>37544</v>
      </c>
      <c r="B3322" s="167" t="s">
        <v>3249</v>
      </c>
      <c r="C3322" s="167" t="s">
        <v>10</v>
      </c>
      <c r="D3322" s="167" t="s">
        <v>12398</v>
      </c>
      <c r="E3322" s="168" t="s">
        <v>15663</v>
      </c>
    </row>
    <row r="3323" spans="1:5" x14ac:dyDescent="0.2">
      <c r="A3323" s="167">
        <v>37545</v>
      </c>
      <c r="B3323" s="167" t="s">
        <v>3250</v>
      </c>
      <c r="C3323" s="167" t="s">
        <v>10</v>
      </c>
      <c r="D3323" s="167" t="s">
        <v>12398</v>
      </c>
      <c r="E3323" s="168" t="s">
        <v>15664</v>
      </c>
    </row>
    <row r="3324" spans="1:5" x14ac:dyDescent="0.2">
      <c r="A3324" s="167">
        <v>11771</v>
      </c>
      <c r="B3324" s="167" t="s">
        <v>15665</v>
      </c>
      <c r="C3324" s="167" t="s">
        <v>10</v>
      </c>
      <c r="D3324" s="167" t="s">
        <v>12398</v>
      </c>
      <c r="E3324" s="168" t="s">
        <v>15666</v>
      </c>
    </row>
    <row r="3325" spans="1:5" x14ac:dyDescent="0.2">
      <c r="A3325" s="167">
        <v>39919</v>
      </c>
      <c r="B3325" s="167" t="s">
        <v>3254</v>
      </c>
      <c r="C3325" s="167" t="s">
        <v>10</v>
      </c>
      <c r="D3325" s="167" t="s">
        <v>12398</v>
      </c>
      <c r="E3325" s="168" t="s">
        <v>15667</v>
      </c>
    </row>
    <row r="3326" spans="1:5" x14ac:dyDescent="0.2">
      <c r="A3326" s="167">
        <v>38385</v>
      </c>
      <c r="B3326" s="167" t="s">
        <v>3255</v>
      </c>
      <c r="C3326" s="167" t="s">
        <v>10</v>
      </c>
      <c r="D3326" s="167" t="s">
        <v>12398</v>
      </c>
      <c r="E3326" s="168" t="s">
        <v>15668</v>
      </c>
    </row>
    <row r="3327" spans="1:5" x14ac:dyDescent="0.2">
      <c r="A3327" s="167">
        <v>37587</v>
      </c>
      <c r="B3327" s="167" t="s">
        <v>15669</v>
      </c>
      <c r="C3327" s="167" t="s">
        <v>10</v>
      </c>
      <c r="D3327" s="167" t="s">
        <v>12398</v>
      </c>
      <c r="E3327" s="168" t="s">
        <v>15670</v>
      </c>
    </row>
    <row r="3328" spans="1:5" x14ac:dyDescent="0.2">
      <c r="A3328" s="167">
        <v>11561</v>
      </c>
      <c r="B3328" s="167" t="s">
        <v>15671</v>
      </c>
      <c r="C3328" s="167" t="s">
        <v>10</v>
      </c>
      <c r="D3328" s="167" t="s">
        <v>12398</v>
      </c>
      <c r="E3328" s="168" t="s">
        <v>15672</v>
      </c>
    </row>
    <row r="3329" spans="1:5" x14ac:dyDescent="0.2">
      <c r="A3329" s="167">
        <v>11560</v>
      </c>
      <c r="B3329" s="167" t="s">
        <v>15673</v>
      </c>
      <c r="C3329" s="167" t="s">
        <v>10</v>
      </c>
      <c r="D3329" s="167" t="s">
        <v>12398</v>
      </c>
      <c r="E3329" s="168" t="s">
        <v>15674</v>
      </c>
    </row>
    <row r="3330" spans="1:5" x14ac:dyDescent="0.2">
      <c r="A3330" s="167">
        <v>11499</v>
      </c>
      <c r="B3330" s="167" t="s">
        <v>15675</v>
      </c>
      <c r="C3330" s="167" t="s">
        <v>10</v>
      </c>
      <c r="D3330" s="167" t="s">
        <v>12398</v>
      </c>
      <c r="E3330" s="168" t="s">
        <v>15676</v>
      </c>
    </row>
    <row r="3331" spans="1:5" x14ac:dyDescent="0.2">
      <c r="A3331" s="167">
        <v>34761</v>
      </c>
      <c r="B3331" s="167" t="s">
        <v>3262</v>
      </c>
      <c r="C3331" s="167" t="s">
        <v>185</v>
      </c>
      <c r="D3331" s="167" t="s">
        <v>12398</v>
      </c>
      <c r="E3331" s="168" t="s">
        <v>15677</v>
      </c>
    </row>
    <row r="3332" spans="1:5" x14ac:dyDescent="0.2">
      <c r="A3332" s="167">
        <v>40924</v>
      </c>
      <c r="B3332" s="167" t="s">
        <v>3263</v>
      </c>
      <c r="C3332" s="167" t="s">
        <v>187</v>
      </c>
      <c r="D3332" s="167" t="s">
        <v>12398</v>
      </c>
      <c r="E3332" s="168" t="s">
        <v>15678</v>
      </c>
    </row>
    <row r="3333" spans="1:5" x14ac:dyDescent="0.2">
      <c r="A3333" s="167">
        <v>25957</v>
      </c>
      <c r="B3333" s="167" t="s">
        <v>15679</v>
      </c>
      <c r="C3333" s="167" t="s">
        <v>185</v>
      </c>
      <c r="D3333" s="167" t="s">
        <v>12398</v>
      </c>
      <c r="E3333" s="168" t="s">
        <v>14663</v>
      </c>
    </row>
    <row r="3334" spans="1:5" x14ac:dyDescent="0.2">
      <c r="A3334" s="167">
        <v>40983</v>
      </c>
      <c r="B3334" s="167" t="s">
        <v>3264</v>
      </c>
      <c r="C3334" s="167" t="s">
        <v>187</v>
      </c>
      <c r="D3334" s="167" t="s">
        <v>12398</v>
      </c>
      <c r="E3334" s="168" t="s">
        <v>15680</v>
      </c>
    </row>
    <row r="3335" spans="1:5" x14ac:dyDescent="0.2">
      <c r="A3335" s="167">
        <v>2437</v>
      </c>
      <c r="B3335" s="167" t="s">
        <v>3266</v>
      </c>
      <c r="C3335" s="167" t="s">
        <v>185</v>
      </c>
      <c r="D3335" s="167" t="s">
        <v>12398</v>
      </c>
      <c r="E3335" s="168" t="s">
        <v>15681</v>
      </c>
    </row>
    <row r="3336" spans="1:5" x14ac:dyDescent="0.2">
      <c r="A3336" s="167">
        <v>40921</v>
      </c>
      <c r="B3336" s="167" t="s">
        <v>3267</v>
      </c>
      <c r="C3336" s="167" t="s">
        <v>187</v>
      </c>
      <c r="D3336" s="167" t="s">
        <v>12398</v>
      </c>
      <c r="E3336" s="168" t="s">
        <v>15682</v>
      </c>
    </row>
    <row r="3337" spans="1:5" x14ac:dyDescent="0.2">
      <c r="A3337" s="167">
        <v>14252</v>
      </c>
      <c r="B3337" s="167" t="s">
        <v>3268</v>
      </c>
      <c r="C3337" s="167" t="s">
        <v>10</v>
      </c>
      <c r="D3337" s="167" t="s">
        <v>12398</v>
      </c>
      <c r="E3337" s="168" t="s">
        <v>15683</v>
      </c>
    </row>
    <row r="3338" spans="1:5" x14ac:dyDescent="0.2">
      <c r="A3338" s="167">
        <v>730</v>
      </c>
      <c r="B3338" s="167" t="s">
        <v>3269</v>
      </c>
      <c r="C3338" s="167" t="s">
        <v>10</v>
      </c>
      <c r="D3338" s="167" t="s">
        <v>12398</v>
      </c>
      <c r="E3338" s="168" t="s">
        <v>15684</v>
      </c>
    </row>
    <row r="3339" spans="1:5" x14ac:dyDescent="0.2">
      <c r="A3339" s="167">
        <v>723</v>
      </c>
      <c r="B3339" s="167" t="s">
        <v>3270</v>
      </c>
      <c r="C3339" s="167" t="s">
        <v>10</v>
      </c>
      <c r="D3339" s="167" t="s">
        <v>12398</v>
      </c>
      <c r="E3339" s="168" t="s">
        <v>15685</v>
      </c>
    </row>
    <row r="3340" spans="1:5" x14ac:dyDescent="0.2">
      <c r="A3340" s="167">
        <v>36502</v>
      </c>
      <c r="B3340" s="167" t="s">
        <v>3271</v>
      </c>
      <c r="C3340" s="167" t="s">
        <v>10</v>
      </c>
      <c r="D3340" s="167" t="s">
        <v>12398</v>
      </c>
      <c r="E3340" s="168" t="s">
        <v>15686</v>
      </c>
    </row>
    <row r="3341" spans="1:5" x14ac:dyDescent="0.2">
      <c r="A3341" s="167">
        <v>36503</v>
      </c>
      <c r="B3341" s="167" t="s">
        <v>3272</v>
      </c>
      <c r="C3341" s="167" t="s">
        <v>10</v>
      </c>
      <c r="D3341" s="167" t="s">
        <v>12398</v>
      </c>
      <c r="E3341" s="168" t="s">
        <v>15687</v>
      </c>
    </row>
    <row r="3342" spans="1:5" x14ac:dyDescent="0.2">
      <c r="A3342" s="167">
        <v>4090</v>
      </c>
      <c r="B3342" s="167" t="s">
        <v>3273</v>
      </c>
      <c r="C3342" s="167" t="s">
        <v>10</v>
      </c>
      <c r="D3342" s="167" t="s">
        <v>12427</v>
      </c>
      <c r="E3342" s="168" t="s">
        <v>15688</v>
      </c>
    </row>
    <row r="3343" spans="1:5" x14ac:dyDescent="0.2">
      <c r="A3343" s="167">
        <v>13227</v>
      </c>
      <c r="B3343" s="167" t="s">
        <v>3274</v>
      </c>
      <c r="C3343" s="167" t="s">
        <v>10</v>
      </c>
      <c r="D3343" s="167" t="s">
        <v>12427</v>
      </c>
      <c r="E3343" s="168" t="s">
        <v>15689</v>
      </c>
    </row>
    <row r="3344" spans="1:5" x14ac:dyDescent="0.2">
      <c r="A3344" s="167">
        <v>10597</v>
      </c>
      <c r="B3344" s="167" t="s">
        <v>3275</v>
      </c>
      <c r="C3344" s="167" t="s">
        <v>10</v>
      </c>
      <c r="D3344" s="167" t="s">
        <v>12427</v>
      </c>
      <c r="E3344" s="168" t="s">
        <v>15690</v>
      </c>
    </row>
    <row r="3345" spans="1:5" x14ac:dyDescent="0.2">
      <c r="A3345" s="167">
        <v>39628</v>
      </c>
      <c r="B3345" s="167" t="s">
        <v>3276</v>
      </c>
      <c r="C3345" s="167" t="s">
        <v>10</v>
      </c>
      <c r="D3345" s="167" t="s">
        <v>12398</v>
      </c>
      <c r="E3345" s="168" t="s">
        <v>15691</v>
      </c>
    </row>
    <row r="3346" spans="1:5" x14ac:dyDescent="0.2">
      <c r="A3346" s="167">
        <v>39404</v>
      </c>
      <c r="B3346" s="167" t="s">
        <v>3277</v>
      </c>
      <c r="C3346" s="167" t="s">
        <v>10</v>
      </c>
      <c r="D3346" s="167" t="s">
        <v>12398</v>
      </c>
      <c r="E3346" s="168" t="s">
        <v>15692</v>
      </c>
    </row>
    <row r="3347" spans="1:5" x14ac:dyDescent="0.2">
      <c r="A3347" s="167">
        <v>39402</v>
      </c>
      <c r="B3347" s="167" t="s">
        <v>3278</v>
      </c>
      <c r="C3347" s="167" t="s">
        <v>10</v>
      </c>
      <c r="D3347" s="167" t="s">
        <v>12398</v>
      </c>
      <c r="E3347" s="168" t="s">
        <v>15693</v>
      </c>
    </row>
    <row r="3348" spans="1:5" x14ac:dyDescent="0.2">
      <c r="A3348" s="167">
        <v>39403</v>
      </c>
      <c r="B3348" s="167" t="s">
        <v>3279</v>
      </c>
      <c r="C3348" s="167" t="s">
        <v>10</v>
      </c>
      <c r="D3348" s="167" t="s">
        <v>12398</v>
      </c>
      <c r="E3348" s="168" t="s">
        <v>15694</v>
      </c>
    </row>
    <row r="3349" spans="1:5" x14ac:dyDescent="0.2">
      <c r="A3349" s="167">
        <v>4093</v>
      </c>
      <c r="B3349" s="167" t="s">
        <v>3280</v>
      </c>
      <c r="C3349" s="167" t="s">
        <v>185</v>
      </c>
      <c r="D3349" s="167" t="s">
        <v>12398</v>
      </c>
      <c r="E3349" s="168" t="s">
        <v>15695</v>
      </c>
    </row>
    <row r="3350" spans="1:5" x14ac:dyDescent="0.2">
      <c r="A3350" s="167">
        <v>10512</v>
      </c>
      <c r="B3350" s="167" t="s">
        <v>3281</v>
      </c>
      <c r="C3350" s="167" t="s">
        <v>187</v>
      </c>
      <c r="D3350" s="167" t="s">
        <v>12398</v>
      </c>
      <c r="E3350" s="168" t="s">
        <v>15696</v>
      </c>
    </row>
    <row r="3351" spans="1:5" x14ac:dyDescent="0.2">
      <c r="A3351" s="167">
        <v>20020</v>
      </c>
      <c r="B3351" s="167" t="s">
        <v>3282</v>
      </c>
      <c r="C3351" s="167" t="s">
        <v>185</v>
      </c>
      <c r="D3351" s="167" t="s">
        <v>12398</v>
      </c>
      <c r="E3351" s="168" t="s">
        <v>14675</v>
      </c>
    </row>
    <row r="3352" spans="1:5" x14ac:dyDescent="0.2">
      <c r="A3352" s="167">
        <v>41038</v>
      </c>
      <c r="B3352" s="167" t="s">
        <v>3283</v>
      </c>
      <c r="C3352" s="167" t="s">
        <v>187</v>
      </c>
      <c r="D3352" s="167" t="s">
        <v>12398</v>
      </c>
      <c r="E3352" s="168" t="s">
        <v>15697</v>
      </c>
    </row>
    <row r="3353" spans="1:5" x14ac:dyDescent="0.2">
      <c r="A3353" s="167">
        <v>4094</v>
      </c>
      <c r="B3353" s="167" t="s">
        <v>3284</v>
      </c>
      <c r="C3353" s="167" t="s">
        <v>185</v>
      </c>
      <c r="D3353" s="167" t="s">
        <v>12398</v>
      </c>
      <c r="E3353" s="168" t="s">
        <v>15698</v>
      </c>
    </row>
    <row r="3354" spans="1:5" x14ac:dyDescent="0.2">
      <c r="A3354" s="167">
        <v>40988</v>
      </c>
      <c r="B3354" s="167" t="s">
        <v>3285</v>
      </c>
      <c r="C3354" s="167" t="s">
        <v>187</v>
      </c>
      <c r="D3354" s="167" t="s">
        <v>12398</v>
      </c>
      <c r="E3354" s="168" t="s">
        <v>15699</v>
      </c>
    </row>
    <row r="3355" spans="1:5" x14ac:dyDescent="0.2">
      <c r="A3355" s="167">
        <v>4095</v>
      </c>
      <c r="B3355" s="167" t="s">
        <v>3286</v>
      </c>
      <c r="C3355" s="167" t="s">
        <v>185</v>
      </c>
      <c r="D3355" s="167" t="s">
        <v>12398</v>
      </c>
      <c r="E3355" s="168" t="s">
        <v>15288</v>
      </c>
    </row>
    <row r="3356" spans="1:5" x14ac:dyDescent="0.2">
      <c r="A3356" s="167">
        <v>40990</v>
      </c>
      <c r="B3356" s="167" t="s">
        <v>3287</v>
      </c>
      <c r="C3356" s="167" t="s">
        <v>187</v>
      </c>
      <c r="D3356" s="167" t="s">
        <v>12398</v>
      </c>
      <c r="E3356" s="168" t="s">
        <v>15700</v>
      </c>
    </row>
    <row r="3357" spans="1:5" x14ac:dyDescent="0.2">
      <c r="A3357" s="167">
        <v>4097</v>
      </c>
      <c r="B3357" s="167" t="s">
        <v>3288</v>
      </c>
      <c r="C3357" s="167" t="s">
        <v>185</v>
      </c>
      <c r="D3357" s="167" t="s">
        <v>12398</v>
      </c>
      <c r="E3357" s="168" t="s">
        <v>15701</v>
      </c>
    </row>
    <row r="3358" spans="1:5" x14ac:dyDescent="0.2">
      <c r="A3358" s="167">
        <v>40994</v>
      </c>
      <c r="B3358" s="167" t="s">
        <v>3289</v>
      </c>
      <c r="C3358" s="167" t="s">
        <v>187</v>
      </c>
      <c r="D3358" s="167" t="s">
        <v>12398</v>
      </c>
      <c r="E3358" s="168" t="s">
        <v>15702</v>
      </c>
    </row>
    <row r="3359" spans="1:5" x14ac:dyDescent="0.2">
      <c r="A3359" s="167">
        <v>4096</v>
      </c>
      <c r="B3359" s="167" t="s">
        <v>3290</v>
      </c>
      <c r="C3359" s="167" t="s">
        <v>185</v>
      </c>
      <c r="D3359" s="167" t="s">
        <v>12398</v>
      </c>
      <c r="E3359" s="168" t="s">
        <v>15703</v>
      </c>
    </row>
    <row r="3360" spans="1:5" x14ac:dyDescent="0.2">
      <c r="A3360" s="167">
        <v>40992</v>
      </c>
      <c r="B3360" s="167" t="s">
        <v>3291</v>
      </c>
      <c r="C3360" s="167" t="s">
        <v>187</v>
      </c>
      <c r="D3360" s="167" t="s">
        <v>12398</v>
      </c>
      <c r="E3360" s="168" t="s">
        <v>15704</v>
      </c>
    </row>
    <row r="3361" spans="1:5" x14ac:dyDescent="0.2">
      <c r="A3361" s="167">
        <v>13955</v>
      </c>
      <c r="B3361" s="167" t="s">
        <v>15705</v>
      </c>
      <c r="C3361" s="167" t="s">
        <v>10</v>
      </c>
      <c r="D3361" s="167" t="s">
        <v>12398</v>
      </c>
      <c r="E3361" s="168" t="s">
        <v>15706</v>
      </c>
    </row>
    <row r="3362" spans="1:5" x14ac:dyDescent="0.2">
      <c r="A3362" s="167">
        <v>4114</v>
      </c>
      <c r="B3362" s="167" t="s">
        <v>3292</v>
      </c>
      <c r="C3362" s="167" t="s">
        <v>10</v>
      </c>
      <c r="D3362" s="167" t="s">
        <v>12398</v>
      </c>
      <c r="E3362" s="168" t="s">
        <v>15707</v>
      </c>
    </row>
    <row r="3363" spans="1:5" x14ac:dyDescent="0.2">
      <c r="A3363" s="167">
        <v>36797</v>
      </c>
      <c r="B3363" s="167" t="s">
        <v>15708</v>
      </c>
      <c r="C3363" s="167" t="s">
        <v>10</v>
      </c>
      <c r="D3363" s="167" t="s">
        <v>12398</v>
      </c>
      <c r="E3363" s="168" t="s">
        <v>15709</v>
      </c>
    </row>
    <row r="3364" spans="1:5" x14ac:dyDescent="0.2">
      <c r="A3364" s="167">
        <v>4107</v>
      </c>
      <c r="B3364" s="167" t="s">
        <v>15710</v>
      </c>
      <c r="C3364" s="167" t="s">
        <v>10</v>
      </c>
      <c r="D3364" s="167" t="s">
        <v>12398</v>
      </c>
      <c r="E3364" s="168" t="s">
        <v>15711</v>
      </c>
    </row>
    <row r="3365" spans="1:5" x14ac:dyDescent="0.2">
      <c r="A3365" s="167">
        <v>36799</v>
      </c>
      <c r="B3365" s="167" t="s">
        <v>3296</v>
      </c>
      <c r="C3365" s="167" t="s">
        <v>10</v>
      </c>
      <c r="D3365" s="167" t="s">
        <v>12398</v>
      </c>
      <c r="E3365" s="168" t="s">
        <v>15712</v>
      </c>
    </row>
    <row r="3366" spans="1:5" x14ac:dyDescent="0.2">
      <c r="A3366" s="167">
        <v>4108</v>
      </c>
      <c r="B3366" s="167" t="s">
        <v>15713</v>
      </c>
      <c r="C3366" s="167" t="s">
        <v>10</v>
      </c>
      <c r="D3366" s="167" t="s">
        <v>12398</v>
      </c>
      <c r="E3366" s="168" t="s">
        <v>15714</v>
      </c>
    </row>
    <row r="3367" spans="1:5" x14ac:dyDescent="0.2">
      <c r="A3367" s="167">
        <v>4102</v>
      </c>
      <c r="B3367" s="167" t="s">
        <v>15715</v>
      </c>
      <c r="C3367" s="167" t="s">
        <v>10</v>
      </c>
      <c r="D3367" s="167" t="s">
        <v>12405</v>
      </c>
      <c r="E3367" s="168" t="s">
        <v>15716</v>
      </c>
    </row>
    <row r="3368" spans="1:5" x14ac:dyDescent="0.2">
      <c r="A3368" s="167">
        <v>10826</v>
      </c>
      <c r="B3368" s="167" t="s">
        <v>3299</v>
      </c>
      <c r="C3368" s="167" t="s">
        <v>10</v>
      </c>
      <c r="D3368" s="167" t="s">
        <v>12398</v>
      </c>
      <c r="E3368" s="168" t="s">
        <v>15717</v>
      </c>
    </row>
    <row r="3369" spans="1:5" x14ac:dyDescent="0.2">
      <c r="A3369" s="167">
        <v>365</v>
      </c>
      <c r="B3369" s="167" t="s">
        <v>3300</v>
      </c>
      <c r="C3369" s="167" t="s">
        <v>10</v>
      </c>
      <c r="D3369" s="167" t="s">
        <v>12398</v>
      </c>
      <c r="E3369" s="168" t="s">
        <v>15718</v>
      </c>
    </row>
    <row r="3370" spans="1:5" x14ac:dyDescent="0.2">
      <c r="A3370" s="167">
        <v>38639</v>
      </c>
      <c r="B3370" s="167" t="s">
        <v>3301</v>
      </c>
      <c r="C3370" s="167" t="s">
        <v>10</v>
      </c>
      <c r="D3370" s="167" t="s">
        <v>12398</v>
      </c>
      <c r="E3370" s="168" t="s">
        <v>15719</v>
      </c>
    </row>
    <row r="3371" spans="1:5" x14ac:dyDescent="0.2">
      <c r="A3371" s="167">
        <v>38640</v>
      </c>
      <c r="B3371" s="167" t="s">
        <v>3302</v>
      </c>
      <c r="C3371" s="167" t="s">
        <v>10</v>
      </c>
      <c r="D3371" s="167" t="s">
        <v>12398</v>
      </c>
      <c r="E3371" s="168" t="s">
        <v>13263</v>
      </c>
    </row>
    <row r="3372" spans="1:5" x14ac:dyDescent="0.2">
      <c r="A3372" s="167">
        <v>358</v>
      </c>
      <c r="B3372" s="167" t="s">
        <v>3303</v>
      </c>
      <c r="C3372" s="167" t="s">
        <v>10</v>
      </c>
      <c r="D3372" s="167" t="s">
        <v>12398</v>
      </c>
      <c r="E3372" s="168" t="s">
        <v>15720</v>
      </c>
    </row>
    <row r="3373" spans="1:5" x14ac:dyDescent="0.2">
      <c r="A3373" s="167">
        <v>359</v>
      </c>
      <c r="B3373" s="167" t="s">
        <v>3304</v>
      </c>
      <c r="C3373" s="167" t="s">
        <v>10</v>
      </c>
      <c r="D3373" s="167" t="s">
        <v>12398</v>
      </c>
      <c r="E3373" s="168" t="s">
        <v>15721</v>
      </c>
    </row>
    <row r="3374" spans="1:5" x14ac:dyDescent="0.2">
      <c r="A3374" s="167">
        <v>38641</v>
      </c>
      <c r="B3374" s="167" t="s">
        <v>3305</v>
      </c>
      <c r="C3374" s="167" t="s">
        <v>10</v>
      </c>
      <c r="D3374" s="167" t="s">
        <v>12398</v>
      </c>
      <c r="E3374" s="168" t="s">
        <v>15722</v>
      </c>
    </row>
    <row r="3375" spans="1:5" x14ac:dyDescent="0.2">
      <c r="A3375" s="167">
        <v>360</v>
      </c>
      <c r="B3375" s="167" t="s">
        <v>3306</v>
      </c>
      <c r="C3375" s="167" t="s">
        <v>10</v>
      </c>
      <c r="D3375" s="167" t="s">
        <v>12405</v>
      </c>
      <c r="E3375" s="168" t="s">
        <v>15723</v>
      </c>
    </row>
    <row r="3376" spans="1:5" x14ac:dyDescent="0.2">
      <c r="A3376" s="167">
        <v>4127</v>
      </c>
      <c r="B3376" s="167" t="s">
        <v>15724</v>
      </c>
      <c r="C3376" s="167" t="s">
        <v>10</v>
      </c>
      <c r="D3376" s="167" t="s">
        <v>12427</v>
      </c>
      <c r="E3376" s="168" t="s">
        <v>15725</v>
      </c>
    </row>
    <row r="3377" spans="1:5" x14ac:dyDescent="0.2">
      <c r="A3377" s="167">
        <v>4154</v>
      </c>
      <c r="B3377" s="167" t="s">
        <v>15726</v>
      </c>
      <c r="C3377" s="167" t="s">
        <v>10</v>
      </c>
      <c r="D3377" s="167" t="s">
        <v>12427</v>
      </c>
      <c r="E3377" s="168" t="s">
        <v>15727</v>
      </c>
    </row>
    <row r="3378" spans="1:5" x14ac:dyDescent="0.2">
      <c r="A3378" s="167">
        <v>4168</v>
      </c>
      <c r="B3378" s="167" t="s">
        <v>15728</v>
      </c>
      <c r="C3378" s="167" t="s">
        <v>10</v>
      </c>
      <c r="D3378" s="167" t="s">
        <v>12427</v>
      </c>
      <c r="E3378" s="168" t="s">
        <v>15729</v>
      </c>
    </row>
    <row r="3379" spans="1:5" x14ac:dyDescent="0.2">
      <c r="A3379" s="167">
        <v>4161</v>
      </c>
      <c r="B3379" s="167" t="s">
        <v>15730</v>
      </c>
      <c r="C3379" s="167" t="s">
        <v>10</v>
      </c>
      <c r="D3379" s="167" t="s">
        <v>12427</v>
      </c>
      <c r="E3379" s="168" t="s">
        <v>15731</v>
      </c>
    </row>
    <row r="3380" spans="1:5" x14ac:dyDescent="0.2">
      <c r="A3380" s="167">
        <v>42430</v>
      </c>
      <c r="B3380" s="167" t="s">
        <v>3307</v>
      </c>
      <c r="C3380" s="167" t="s">
        <v>10</v>
      </c>
      <c r="D3380" s="167" t="s">
        <v>12427</v>
      </c>
      <c r="E3380" s="168" t="s">
        <v>15732</v>
      </c>
    </row>
    <row r="3381" spans="1:5" x14ac:dyDescent="0.2">
      <c r="A3381" s="167">
        <v>4214</v>
      </c>
      <c r="B3381" s="167" t="s">
        <v>3308</v>
      </c>
      <c r="C3381" s="167" t="s">
        <v>10</v>
      </c>
      <c r="D3381" s="167" t="s">
        <v>12398</v>
      </c>
      <c r="E3381" s="168" t="s">
        <v>15733</v>
      </c>
    </row>
    <row r="3382" spans="1:5" x14ac:dyDescent="0.2">
      <c r="A3382" s="167">
        <v>4215</v>
      </c>
      <c r="B3382" s="167" t="s">
        <v>3309</v>
      </c>
      <c r="C3382" s="167" t="s">
        <v>10</v>
      </c>
      <c r="D3382" s="167" t="s">
        <v>12398</v>
      </c>
      <c r="E3382" s="168" t="s">
        <v>12683</v>
      </c>
    </row>
    <row r="3383" spans="1:5" x14ac:dyDescent="0.2">
      <c r="A3383" s="167">
        <v>4210</v>
      </c>
      <c r="B3383" s="167" t="s">
        <v>3310</v>
      </c>
      <c r="C3383" s="167" t="s">
        <v>10</v>
      </c>
      <c r="D3383" s="167" t="s">
        <v>12398</v>
      </c>
      <c r="E3383" s="168" t="s">
        <v>15734</v>
      </c>
    </row>
    <row r="3384" spans="1:5" x14ac:dyDescent="0.2">
      <c r="A3384" s="167">
        <v>4212</v>
      </c>
      <c r="B3384" s="167" t="s">
        <v>3311</v>
      </c>
      <c r="C3384" s="167" t="s">
        <v>10</v>
      </c>
      <c r="D3384" s="167" t="s">
        <v>12398</v>
      </c>
      <c r="E3384" s="168" t="s">
        <v>15735</v>
      </c>
    </row>
    <row r="3385" spans="1:5" x14ac:dyDescent="0.2">
      <c r="A3385" s="167">
        <v>4213</v>
      </c>
      <c r="B3385" s="167" t="s">
        <v>3312</v>
      </c>
      <c r="C3385" s="167" t="s">
        <v>10</v>
      </c>
      <c r="D3385" s="167" t="s">
        <v>12398</v>
      </c>
      <c r="E3385" s="168" t="s">
        <v>12666</v>
      </c>
    </row>
    <row r="3386" spans="1:5" x14ac:dyDescent="0.2">
      <c r="A3386" s="167">
        <v>4211</v>
      </c>
      <c r="B3386" s="167" t="s">
        <v>3313</v>
      </c>
      <c r="C3386" s="167" t="s">
        <v>10</v>
      </c>
      <c r="D3386" s="167" t="s">
        <v>12398</v>
      </c>
      <c r="E3386" s="168" t="s">
        <v>12658</v>
      </c>
    </row>
    <row r="3387" spans="1:5" x14ac:dyDescent="0.2">
      <c r="A3387" s="167">
        <v>4209</v>
      </c>
      <c r="B3387" s="167" t="s">
        <v>3314</v>
      </c>
      <c r="C3387" s="167" t="s">
        <v>10</v>
      </c>
      <c r="D3387" s="167" t="s">
        <v>12398</v>
      </c>
      <c r="E3387" s="168" t="s">
        <v>13932</v>
      </c>
    </row>
    <row r="3388" spans="1:5" x14ac:dyDescent="0.2">
      <c r="A3388" s="167">
        <v>4180</v>
      </c>
      <c r="B3388" s="167" t="s">
        <v>3315</v>
      </c>
      <c r="C3388" s="167" t="s">
        <v>10</v>
      </c>
      <c r="D3388" s="167" t="s">
        <v>12398</v>
      </c>
      <c r="E3388" s="168" t="s">
        <v>13426</v>
      </c>
    </row>
    <row r="3389" spans="1:5" x14ac:dyDescent="0.2">
      <c r="A3389" s="167">
        <v>4177</v>
      </c>
      <c r="B3389" s="167" t="s">
        <v>3316</v>
      </c>
      <c r="C3389" s="167" t="s">
        <v>10</v>
      </c>
      <c r="D3389" s="167" t="s">
        <v>12398</v>
      </c>
      <c r="E3389" s="168" t="s">
        <v>15736</v>
      </c>
    </row>
    <row r="3390" spans="1:5" x14ac:dyDescent="0.2">
      <c r="A3390" s="167">
        <v>4179</v>
      </c>
      <c r="B3390" s="167" t="s">
        <v>3317</v>
      </c>
      <c r="C3390" s="167" t="s">
        <v>10</v>
      </c>
      <c r="D3390" s="167" t="s">
        <v>12398</v>
      </c>
      <c r="E3390" s="168" t="s">
        <v>12584</v>
      </c>
    </row>
    <row r="3391" spans="1:5" x14ac:dyDescent="0.2">
      <c r="A3391" s="167">
        <v>4208</v>
      </c>
      <c r="B3391" s="167" t="s">
        <v>3318</v>
      </c>
      <c r="C3391" s="167" t="s">
        <v>10</v>
      </c>
      <c r="D3391" s="167" t="s">
        <v>12398</v>
      </c>
      <c r="E3391" s="168" t="s">
        <v>13542</v>
      </c>
    </row>
    <row r="3392" spans="1:5" x14ac:dyDescent="0.2">
      <c r="A3392" s="167">
        <v>4181</v>
      </c>
      <c r="B3392" s="167" t="s">
        <v>3319</v>
      </c>
      <c r="C3392" s="167" t="s">
        <v>10</v>
      </c>
      <c r="D3392" s="167" t="s">
        <v>12398</v>
      </c>
      <c r="E3392" s="168" t="s">
        <v>15737</v>
      </c>
    </row>
    <row r="3393" spans="1:5" x14ac:dyDescent="0.2">
      <c r="A3393" s="167">
        <v>4178</v>
      </c>
      <c r="B3393" s="167" t="s">
        <v>3320</v>
      </c>
      <c r="C3393" s="167" t="s">
        <v>10</v>
      </c>
      <c r="D3393" s="167" t="s">
        <v>12398</v>
      </c>
      <c r="E3393" s="168" t="s">
        <v>13410</v>
      </c>
    </row>
    <row r="3394" spans="1:5" x14ac:dyDescent="0.2">
      <c r="A3394" s="167">
        <v>4182</v>
      </c>
      <c r="B3394" s="167" t="s">
        <v>3321</v>
      </c>
      <c r="C3394" s="167" t="s">
        <v>10</v>
      </c>
      <c r="D3394" s="167" t="s">
        <v>12398</v>
      </c>
      <c r="E3394" s="168" t="s">
        <v>15738</v>
      </c>
    </row>
    <row r="3395" spans="1:5" x14ac:dyDescent="0.2">
      <c r="A3395" s="167">
        <v>4183</v>
      </c>
      <c r="B3395" s="167" t="s">
        <v>3322</v>
      </c>
      <c r="C3395" s="167" t="s">
        <v>10</v>
      </c>
      <c r="D3395" s="167" t="s">
        <v>12398</v>
      </c>
      <c r="E3395" s="168" t="s">
        <v>15739</v>
      </c>
    </row>
    <row r="3396" spans="1:5" x14ac:dyDescent="0.2">
      <c r="A3396" s="167">
        <v>4184</v>
      </c>
      <c r="B3396" s="167" t="s">
        <v>3323</v>
      </c>
      <c r="C3396" s="167" t="s">
        <v>10</v>
      </c>
      <c r="D3396" s="167" t="s">
        <v>12398</v>
      </c>
      <c r="E3396" s="168" t="s">
        <v>15740</v>
      </c>
    </row>
    <row r="3397" spans="1:5" x14ac:dyDescent="0.2">
      <c r="A3397" s="167">
        <v>4185</v>
      </c>
      <c r="B3397" s="167" t="s">
        <v>3324</v>
      </c>
      <c r="C3397" s="167" t="s">
        <v>10</v>
      </c>
      <c r="D3397" s="167" t="s">
        <v>12398</v>
      </c>
      <c r="E3397" s="168" t="s">
        <v>15741</v>
      </c>
    </row>
    <row r="3398" spans="1:5" x14ac:dyDescent="0.2">
      <c r="A3398" s="167">
        <v>4205</v>
      </c>
      <c r="B3398" s="167" t="s">
        <v>3325</v>
      </c>
      <c r="C3398" s="167" t="s">
        <v>10</v>
      </c>
      <c r="D3398" s="167" t="s">
        <v>12398</v>
      </c>
      <c r="E3398" s="168" t="s">
        <v>15742</v>
      </c>
    </row>
    <row r="3399" spans="1:5" x14ac:dyDescent="0.2">
      <c r="A3399" s="167">
        <v>4192</v>
      </c>
      <c r="B3399" s="167" t="s">
        <v>3326</v>
      </c>
      <c r="C3399" s="167" t="s">
        <v>10</v>
      </c>
      <c r="D3399" s="167" t="s">
        <v>12398</v>
      </c>
      <c r="E3399" s="168" t="s">
        <v>15742</v>
      </c>
    </row>
    <row r="3400" spans="1:5" x14ac:dyDescent="0.2">
      <c r="A3400" s="167">
        <v>4191</v>
      </c>
      <c r="B3400" s="167" t="s">
        <v>3327</v>
      </c>
      <c r="C3400" s="167" t="s">
        <v>10</v>
      </c>
      <c r="D3400" s="167" t="s">
        <v>12398</v>
      </c>
      <c r="E3400" s="168" t="s">
        <v>15742</v>
      </c>
    </row>
    <row r="3401" spans="1:5" x14ac:dyDescent="0.2">
      <c r="A3401" s="167">
        <v>4207</v>
      </c>
      <c r="B3401" s="167" t="s">
        <v>3328</v>
      </c>
      <c r="C3401" s="167" t="s">
        <v>10</v>
      </c>
      <c r="D3401" s="167" t="s">
        <v>12398</v>
      </c>
      <c r="E3401" s="168" t="s">
        <v>15743</v>
      </c>
    </row>
    <row r="3402" spans="1:5" x14ac:dyDescent="0.2">
      <c r="A3402" s="167">
        <v>4206</v>
      </c>
      <c r="B3402" s="167" t="s">
        <v>3329</v>
      </c>
      <c r="C3402" s="167" t="s">
        <v>10</v>
      </c>
      <c r="D3402" s="167" t="s">
        <v>12398</v>
      </c>
      <c r="E3402" s="168" t="s">
        <v>15744</v>
      </c>
    </row>
    <row r="3403" spans="1:5" x14ac:dyDescent="0.2">
      <c r="A3403" s="167">
        <v>4190</v>
      </c>
      <c r="B3403" s="167" t="s">
        <v>3330</v>
      </c>
      <c r="C3403" s="167" t="s">
        <v>10</v>
      </c>
      <c r="D3403" s="167" t="s">
        <v>12398</v>
      </c>
      <c r="E3403" s="168" t="s">
        <v>15744</v>
      </c>
    </row>
    <row r="3404" spans="1:5" x14ac:dyDescent="0.2">
      <c r="A3404" s="167">
        <v>4186</v>
      </c>
      <c r="B3404" s="167" t="s">
        <v>3331</v>
      </c>
      <c r="C3404" s="167" t="s">
        <v>10</v>
      </c>
      <c r="D3404" s="167" t="s">
        <v>12398</v>
      </c>
      <c r="E3404" s="168" t="s">
        <v>13231</v>
      </c>
    </row>
    <row r="3405" spans="1:5" x14ac:dyDescent="0.2">
      <c r="A3405" s="167">
        <v>4188</v>
      </c>
      <c r="B3405" s="167" t="s">
        <v>3332</v>
      </c>
      <c r="C3405" s="167" t="s">
        <v>10</v>
      </c>
      <c r="D3405" s="167" t="s">
        <v>12398</v>
      </c>
      <c r="E3405" s="168" t="s">
        <v>15745</v>
      </c>
    </row>
    <row r="3406" spans="1:5" x14ac:dyDescent="0.2">
      <c r="A3406" s="167">
        <v>4189</v>
      </c>
      <c r="B3406" s="167" t="s">
        <v>3333</v>
      </c>
      <c r="C3406" s="167" t="s">
        <v>10</v>
      </c>
      <c r="D3406" s="167" t="s">
        <v>12398</v>
      </c>
      <c r="E3406" s="168" t="s">
        <v>15745</v>
      </c>
    </row>
    <row r="3407" spans="1:5" x14ac:dyDescent="0.2">
      <c r="A3407" s="167">
        <v>4197</v>
      </c>
      <c r="B3407" s="167" t="s">
        <v>3334</v>
      </c>
      <c r="C3407" s="167" t="s">
        <v>10</v>
      </c>
      <c r="D3407" s="167" t="s">
        <v>12398</v>
      </c>
      <c r="E3407" s="168" t="s">
        <v>15746</v>
      </c>
    </row>
    <row r="3408" spans="1:5" x14ac:dyDescent="0.2">
      <c r="A3408" s="167">
        <v>4194</v>
      </c>
      <c r="B3408" s="167" t="s">
        <v>3335</v>
      </c>
      <c r="C3408" s="167" t="s">
        <v>10</v>
      </c>
      <c r="D3408" s="167" t="s">
        <v>12398</v>
      </c>
      <c r="E3408" s="168" t="s">
        <v>15747</v>
      </c>
    </row>
    <row r="3409" spans="1:5" x14ac:dyDescent="0.2">
      <c r="A3409" s="167">
        <v>4193</v>
      </c>
      <c r="B3409" s="167" t="s">
        <v>3336</v>
      </c>
      <c r="C3409" s="167" t="s">
        <v>10</v>
      </c>
      <c r="D3409" s="167" t="s">
        <v>12398</v>
      </c>
      <c r="E3409" s="168" t="s">
        <v>15747</v>
      </c>
    </row>
    <row r="3410" spans="1:5" x14ac:dyDescent="0.2">
      <c r="A3410" s="167">
        <v>4204</v>
      </c>
      <c r="B3410" s="167" t="s">
        <v>3337</v>
      </c>
      <c r="C3410" s="167" t="s">
        <v>10</v>
      </c>
      <c r="D3410" s="167" t="s">
        <v>12398</v>
      </c>
      <c r="E3410" s="168" t="s">
        <v>15747</v>
      </c>
    </row>
    <row r="3411" spans="1:5" x14ac:dyDescent="0.2">
      <c r="A3411" s="167">
        <v>4187</v>
      </c>
      <c r="B3411" s="167" t="s">
        <v>3338</v>
      </c>
      <c r="C3411" s="167" t="s">
        <v>10</v>
      </c>
      <c r="D3411" s="167" t="s">
        <v>12398</v>
      </c>
      <c r="E3411" s="168" t="s">
        <v>15748</v>
      </c>
    </row>
    <row r="3412" spans="1:5" x14ac:dyDescent="0.2">
      <c r="A3412" s="167">
        <v>4202</v>
      </c>
      <c r="B3412" s="167" t="s">
        <v>3339</v>
      </c>
      <c r="C3412" s="167" t="s">
        <v>10</v>
      </c>
      <c r="D3412" s="167" t="s">
        <v>12398</v>
      </c>
      <c r="E3412" s="168" t="s">
        <v>15749</v>
      </c>
    </row>
    <row r="3413" spans="1:5" x14ac:dyDescent="0.2">
      <c r="A3413" s="167">
        <v>4203</v>
      </c>
      <c r="B3413" s="167" t="s">
        <v>3340</v>
      </c>
      <c r="C3413" s="167" t="s">
        <v>10</v>
      </c>
      <c r="D3413" s="167" t="s">
        <v>12398</v>
      </c>
      <c r="E3413" s="168" t="s">
        <v>13761</v>
      </c>
    </row>
    <row r="3414" spans="1:5" x14ac:dyDescent="0.2">
      <c r="A3414" s="167">
        <v>40368</v>
      </c>
      <c r="B3414" s="167" t="s">
        <v>3341</v>
      </c>
      <c r="C3414" s="167" t="s">
        <v>10</v>
      </c>
      <c r="D3414" s="167" t="s">
        <v>12427</v>
      </c>
      <c r="E3414" s="168" t="s">
        <v>15750</v>
      </c>
    </row>
    <row r="3415" spans="1:5" x14ac:dyDescent="0.2">
      <c r="A3415" s="167">
        <v>40365</v>
      </c>
      <c r="B3415" s="167" t="s">
        <v>3342</v>
      </c>
      <c r="C3415" s="167" t="s">
        <v>10</v>
      </c>
      <c r="D3415" s="167" t="s">
        <v>12427</v>
      </c>
      <c r="E3415" s="168" t="s">
        <v>15751</v>
      </c>
    </row>
    <row r="3416" spans="1:5" x14ac:dyDescent="0.2">
      <c r="A3416" s="167">
        <v>40356</v>
      </c>
      <c r="B3416" s="167" t="s">
        <v>3343</v>
      </c>
      <c r="C3416" s="167" t="s">
        <v>10</v>
      </c>
      <c r="D3416" s="167" t="s">
        <v>12427</v>
      </c>
      <c r="E3416" s="168" t="s">
        <v>15752</v>
      </c>
    </row>
    <row r="3417" spans="1:5" x14ac:dyDescent="0.2">
      <c r="A3417" s="167">
        <v>40362</v>
      </c>
      <c r="B3417" s="167" t="s">
        <v>3344</v>
      </c>
      <c r="C3417" s="167" t="s">
        <v>10</v>
      </c>
      <c r="D3417" s="167" t="s">
        <v>12427</v>
      </c>
      <c r="E3417" s="168" t="s">
        <v>15753</v>
      </c>
    </row>
    <row r="3418" spans="1:5" x14ac:dyDescent="0.2">
      <c r="A3418" s="167">
        <v>40374</v>
      </c>
      <c r="B3418" s="167" t="s">
        <v>3345</v>
      </c>
      <c r="C3418" s="167" t="s">
        <v>10</v>
      </c>
      <c r="D3418" s="167" t="s">
        <v>12427</v>
      </c>
      <c r="E3418" s="168" t="s">
        <v>15754</v>
      </c>
    </row>
    <row r="3419" spans="1:5" x14ac:dyDescent="0.2">
      <c r="A3419" s="167">
        <v>40371</v>
      </c>
      <c r="B3419" s="167" t="s">
        <v>3346</v>
      </c>
      <c r="C3419" s="167" t="s">
        <v>10</v>
      </c>
      <c r="D3419" s="167" t="s">
        <v>12427</v>
      </c>
      <c r="E3419" s="168" t="s">
        <v>15755</v>
      </c>
    </row>
    <row r="3420" spans="1:5" x14ac:dyDescent="0.2">
      <c r="A3420" s="167">
        <v>40359</v>
      </c>
      <c r="B3420" s="167" t="s">
        <v>3347</v>
      </c>
      <c r="C3420" s="167" t="s">
        <v>10</v>
      </c>
      <c r="D3420" s="167" t="s">
        <v>12427</v>
      </c>
      <c r="E3420" s="168" t="s">
        <v>15756</v>
      </c>
    </row>
    <row r="3421" spans="1:5" x14ac:dyDescent="0.2">
      <c r="A3421" s="167">
        <v>7595</v>
      </c>
      <c r="B3421" s="167" t="s">
        <v>3348</v>
      </c>
      <c r="C3421" s="167" t="s">
        <v>185</v>
      </c>
      <c r="D3421" s="167" t="s">
        <v>12398</v>
      </c>
      <c r="E3421" s="168" t="s">
        <v>15757</v>
      </c>
    </row>
    <row r="3422" spans="1:5" x14ac:dyDescent="0.2">
      <c r="A3422" s="167">
        <v>41094</v>
      </c>
      <c r="B3422" s="167" t="s">
        <v>3349</v>
      </c>
      <c r="C3422" s="167" t="s">
        <v>187</v>
      </c>
      <c r="D3422" s="167" t="s">
        <v>12398</v>
      </c>
      <c r="E3422" s="168" t="s">
        <v>15758</v>
      </c>
    </row>
    <row r="3423" spans="1:5" x14ac:dyDescent="0.2">
      <c r="A3423" s="167">
        <v>39609</v>
      </c>
      <c r="B3423" s="167" t="s">
        <v>3350</v>
      </c>
      <c r="C3423" s="167" t="s">
        <v>10</v>
      </c>
      <c r="D3423" s="167" t="s">
        <v>12398</v>
      </c>
      <c r="E3423" s="168" t="s">
        <v>15759</v>
      </c>
    </row>
    <row r="3424" spans="1:5" x14ac:dyDescent="0.2">
      <c r="A3424" s="167">
        <v>39610</v>
      </c>
      <c r="B3424" s="167" t="s">
        <v>3351</v>
      </c>
      <c r="C3424" s="167" t="s">
        <v>10</v>
      </c>
      <c r="D3424" s="167" t="s">
        <v>12398</v>
      </c>
      <c r="E3424" s="168" t="s">
        <v>15760</v>
      </c>
    </row>
    <row r="3425" spans="1:5" x14ac:dyDescent="0.2">
      <c r="A3425" s="167">
        <v>39611</v>
      </c>
      <c r="B3425" s="167" t="s">
        <v>3352</v>
      </c>
      <c r="C3425" s="167" t="s">
        <v>10</v>
      </c>
      <c r="D3425" s="167" t="s">
        <v>12398</v>
      </c>
      <c r="E3425" s="168" t="s">
        <v>15761</v>
      </c>
    </row>
    <row r="3426" spans="1:5" x14ac:dyDescent="0.2">
      <c r="A3426" s="167">
        <v>39612</v>
      </c>
      <c r="B3426" s="167" t="s">
        <v>3353</v>
      </c>
      <c r="C3426" s="167" t="s">
        <v>10</v>
      </c>
      <c r="D3426" s="167" t="s">
        <v>12398</v>
      </c>
      <c r="E3426" s="168" t="s">
        <v>15762</v>
      </c>
    </row>
    <row r="3427" spans="1:5" x14ac:dyDescent="0.2">
      <c r="A3427" s="167">
        <v>39608</v>
      </c>
      <c r="B3427" s="167" t="s">
        <v>3354</v>
      </c>
      <c r="C3427" s="167" t="s">
        <v>10</v>
      </c>
      <c r="D3427" s="167" t="s">
        <v>12398</v>
      </c>
      <c r="E3427" s="168" t="s">
        <v>15763</v>
      </c>
    </row>
    <row r="3428" spans="1:5" x14ac:dyDescent="0.2">
      <c r="A3428" s="167">
        <v>38175</v>
      </c>
      <c r="B3428" s="167" t="s">
        <v>15764</v>
      </c>
      <c r="C3428" s="167" t="s">
        <v>10</v>
      </c>
      <c r="D3428" s="167" t="s">
        <v>12398</v>
      </c>
      <c r="E3428" s="168" t="s">
        <v>15765</v>
      </c>
    </row>
    <row r="3429" spans="1:5" x14ac:dyDescent="0.2">
      <c r="A3429" s="167">
        <v>38176</v>
      </c>
      <c r="B3429" s="167" t="s">
        <v>15766</v>
      </c>
      <c r="C3429" s="167" t="s">
        <v>10</v>
      </c>
      <c r="D3429" s="167" t="s">
        <v>12398</v>
      </c>
      <c r="E3429" s="168" t="s">
        <v>13854</v>
      </c>
    </row>
    <row r="3430" spans="1:5" x14ac:dyDescent="0.2">
      <c r="A3430" s="167">
        <v>36152</v>
      </c>
      <c r="B3430" s="167" t="s">
        <v>3357</v>
      </c>
      <c r="C3430" s="167" t="s">
        <v>10</v>
      </c>
      <c r="D3430" s="167" t="s">
        <v>12398</v>
      </c>
      <c r="E3430" s="168" t="s">
        <v>15767</v>
      </c>
    </row>
    <row r="3431" spans="1:5" x14ac:dyDescent="0.2">
      <c r="A3431" s="167">
        <v>11138</v>
      </c>
      <c r="B3431" s="167" t="s">
        <v>3358</v>
      </c>
      <c r="C3431" s="167" t="s">
        <v>73</v>
      </c>
      <c r="D3431" s="167" t="s">
        <v>12398</v>
      </c>
      <c r="E3431" s="168" t="s">
        <v>15609</v>
      </c>
    </row>
    <row r="3432" spans="1:5" x14ac:dyDescent="0.2">
      <c r="A3432" s="167">
        <v>5333</v>
      </c>
      <c r="B3432" s="167" t="s">
        <v>15768</v>
      </c>
      <c r="C3432" s="167" t="s">
        <v>73</v>
      </c>
      <c r="D3432" s="167" t="s">
        <v>12398</v>
      </c>
      <c r="E3432" s="168" t="s">
        <v>15769</v>
      </c>
    </row>
    <row r="3433" spans="1:5" x14ac:dyDescent="0.2">
      <c r="A3433" s="167">
        <v>4221</v>
      </c>
      <c r="B3433" s="167" t="s">
        <v>3359</v>
      </c>
      <c r="C3433" s="167" t="s">
        <v>73</v>
      </c>
      <c r="D3433" s="167" t="s">
        <v>12405</v>
      </c>
      <c r="E3433" s="168" t="s">
        <v>15770</v>
      </c>
    </row>
    <row r="3434" spans="1:5" x14ac:dyDescent="0.2">
      <c r="A3434" s="167">
        <v>4227</v>
      </c>
      <c r="B3434" s="167" t="s">
        <v>3360</v>
      </c>
      <c r="C3434" s="167" t="s">
        <v>73</v>
      </c>
      <c r="D3434" s="167" t="s">
        <v>12405</v>
      </c>
      <c r="E3434" s="168" t="s">
        <v>15771</v>
      </c>
    </row>
    <row r="3435" spans="1:5" x14ac:dyDescent="0.2">
      <c r="A3435" s="167">
        <v>38170</v>
      </c>
      <c r="B3435" s="167" t="s">
        <v>15772</v>
      </c>
      <c r="C3435" s="167" t="s">
        <v>10</v>
      </c>
      <c r="D3435" s="167" t="s">
        <v>12398</v>
      </c>
      <c r="E3435" s="168" t="s">
        <v>15773</v>
      </c>
    </row>
    <row r="3436" spans="1:5" x14ac:dyDescent="0.2">
      <c r="A3436" s="167">
        <v>4252</v>
      </c>
      <c r="B3436" s="167" t="s">
        <v>3362</v>
      </c>
      <c r="C3436" s="167" t="s">
        <v>185</v>
      </c>
      <c r="D3436" s="167" t="s">
        <v>12398</v>
      </c>
      <c r="E3436" s="168" t="s">
        <v>15774</v>
      </c>
    </row>
    <row r="3437" spans="1:5" x14ac:dyDescent="0.2">
      <c r="A3437" s="167">
        <v>40980</v>
      </c>
      <c r="B3437" s="167" t="s">
        <v>3363</v>
      </c>
      <c r="C3437" s="167" t="s">
        <v>187</v>
      </c>
      <c r="D3437" s="167" t="s">
        <v>12398</v>
      </c>
      <c r="E3437" s="168" t="s">
        <v>15775</v>
      </c>
    </row>
    <row r="3438" spans="1:5" x14ac:dyDescent="0.2">
      <c r="A3438" s="167">
        <v>4243</v>
      </c>
      <c r="B3438" s="167" t="s">
        <v>3364</v>
      </c>
      <c r="C3438" s="167" t="s">
        <v>185</v>
      </c>
      <c r="D3438" s="167" t="s">
        <v>12398</v>
      </c>
      <c r="E3438" s="168" t="s">
        <v>15776</v>
      </c>
    </row>
    <row r="3439" spans="1:5" x14ac:dyDescent="0.2">
      <c r="A3439" s="167">
        <v>41031</v>
      </c>
      <c r="B3439" s="167" t="s">
        <v>3365</v>
      </c>
      <c r="C3439" s="167" t="s">
        <v>187</v>
      </c>
      <c r="D3439" s="167" t="s">
        <v>12398</v>
      </c>
      <c r="E3439" s="168" t="s">
        <v>15777</v>
      </c>
    </row>
    <row r="3440" spans="1:5" x14ac:dyDescent="0.2">
      <c r="A3440" s="167">
        <v>37666</v>
      </c>
      <c r="B3440" s="167" t="s">
        <v>3366</v>
      </c>
      <c r="C3440" s="167" t="s">
        <v>185</v>
      </c>
      <c r="D3440" s="167" t="s">
        <v>12398</v>
      </c>
      <c r="E3440" s="168" t="s">
        <v>15778</v>
      </c>
    </row>
    <row r="3441" spans="1:5" x14ac:dyDescent="0.2">
      <c r="A3441" s="167">
        <v>40986</v>
      </c>
      <c r="B3441" s="167" t="s">
        <v>3367</v>
      </c>
      <c r="C3441" s="167" t="s">
        <v>187</v>
      </c>
      <c r="D3441" s="167" t="s">
        <v>12398</v>
      </c>
      <c r="E3441" s="168" t="s">
        <v>15779</v>
      </c>
    </row>
    <row r="3442" spans="1:5" x14ac:dyDescent="0.2">
      <c r="A3442" s="167">
        <v>4250</v>
      </c>
      <c r="B3442" s="167" t="s">
        <v>3368</v>
      </c>
      <c r="C3442" s="167" t="s">
        <v>185</v>
      </c>
      <c r="D3442" s="167" t="s">
        <v>12398</v>
      </c>
      <c r="E3442" s="168" t="s">
        <v>15780</v>
      </c>
    </row>
    <row r="3443" spans="1:5" x14ac:dyDescent="0.2">
      <c r="A3443" s="167">
        <v>40978</v>
      </c>
      <c r="B3443" s="167" t="s">
        <v>3369</v>
      </c>
      <c r="C3443" s="167" t="s">
        <v>187</v>
      </c>
      <c r="D3443" s="167" t="s">
        <v>12398</v>
      </c>
      <c r="E3443" s="168" t="s">
        <v>15781</v>
      </c>
    </row>
    <row r="3444" spans="1:5" x14ac:dyDescent="0.2">
      <c r="A3444" s="167">
        <v>25960</v>
      </c>
      <c r="B3444" s="167" t="s">
        <v>15782</v>
      </c>
      <c r="C3444" s="167" t="s">
        <v>185</v>
      </c>
      <c r="D3444" s="167" t="s">
        <v>12398</v>
      </c>
      <c r="E3444" s="168" t="s">
        <v>15783</v>
      </c>
    </row>
    <row r="3445" spans="1:5" x14ac:dyDescent="0.2">
      <c r="A3445" s="167">
        <v>41043</v>
      </c>
      <c r="B3445" s="167" t="s">
        <v>3370</v>
      </c>
      <c r="C3445" s="167" t="s">
        <v>187</v>
      </c>
      <c r="D3445" s="167" t="s">
        <v>12398</v>
      </c>
      <c r="E3445" s="168" t="s">
        <v>15784</v>
      </c>
    </row>
    <row r="3446" spans="1:5" x14ac:dyDescent="0.2">
      <c r="A3446" s="167">
        <v>4234</v>
      </c>
      <c r="B3446" s="167" t="s">
        <v>3372</v>
      </c>
      <c r="C3446" s="167" t="s">
        <v>185</v>
      </c>
      <c r="D3446" s="167" t="s">
        <v>12405</v>
      </c>
      <c r="E3446" s="168" t="s">
        <v>15019</v>
      </c>
    </row>
    <row r="3447" spans="1:5" x14ac:dyDescent="0.2">
      <c r="A3447" s="167">
        <v>40987</v>
      </c>
      <c r="B3447" s="167" t="s">
        <v>3373</v>
      </c>
      <c r="C3447" s="167" t="s">
        <v>187</v>
      </c>
      <c r="D3447" s="167" t="s">
        <v>12398</v>
      </c>
      <c r="E3447" s="168" t="s">
        <v>15785</v>
      </c>
    </row>
    <row r="3448" spans="1:5" x14ac:dyDescent="0.2">
      <c r="A3448" s="167">
        <v>4253</v>
      </c>
      <c r="B3448" s="167" t="s">
        <v>3374</v>
      </c>
      <c r="C3448" s="167" t="s">
        <v>185</v>
      </c>
      <c r="D3448" s="167" t="s">
        <v>12398</v>
      </c>
      <c r="E3448" s="168" t="s">
        <v>15468</v>
      </c>
    </row>
    <row r="3449" spans="1:5" x14ac:dyDescent="0.2">
      <c r="A3449" s="167">
        <v>40981</v>
      </c>
      <c r="B3449" s="167" t="s">
        <v>3375</v>
      </c>
      <c r="C3449" s="167" t="s">
        <v>187</v>
      </c>
      <c r="D3449" s="167" t="s">
        <v>12398</v>
      </c>
      <c r="E3449" s="168" t="s">
        <v>15786</v>
      </c>
    </row>
    <row r="3450" spans="1:5" x14ac:dyDescent="0.2">
      <c r="A3450" s="167">
        <v>4254</v>
      </c>
      <c r="B3450" s="167" t="s">
        <v>3376</v>
      </c>
      <c r="C3450" s="167" t="s">
        <v>185</v>
      </c>
      <c r="D3450" s="167" t="s">
        <v>12398</v>
      </c>
      <c r="E3450" s="168" t="s">
        <v>14791</v>
      </c>
    </row>
    <row r="3451" spans="1:5" x14ac:dyDescent="0.2">
      <c r="A3451" s="167">
        <v>41036</v>
      </c>
      <c r="B3451" s="167" t="s">
        <v>3377</v>
      </c>
      <c r="C3451" s="167" t="s">
        <v>187</v>
      </c>
      <c r="D3451" s="167" t="s">
        <v>12398</v>
      </c>
      <c r="E3451" s="168" t="s">
        <v>15787</v>
      </c>
    </row>
    <row r="3452" spans="1:5" x14ac:dyDescent="0.2">
      <c r="A3452" s="167">
        <v>4251</v>
      </c>
      <c r="B3452" s="167" t="s">
        <v>3378</v>
      </c>
      <c r="C3452" s="167" t="s">
        <v>185</v>
      </c>
      <c r="D3452" s="167" t="s">
        <v>12398</v>
      </c>
      <c r="E3452" s="168" t="s">
        <v>15024</v>
      </c>
    </row>
    <row r="3453" spans="1:5" x14ac:dyDescent="0.2">
      <c r="A3453" s="167">
        <v>40979</v>
      </c>
      <c r="B3453" s="167" t="s">
        <v>3379</v>
      </c>
      <c r="C3453" s="167" t="s">
        <v>187</v>
      </c>
      <c r="D3453" s="167" t="s">
        <v>12398</v>
      </c>
      <c r="E3453" s="168" t="s">
        <v>15788</v>
      </c>
    </row>
    <row r="3454" spans="1:5" x14ac:dyDescent="0.2">
      <c r="A3454" s="167">
        <v>4230</v>
      </c>
      <c r="B3454" s="167" t="s">
        <v>3380</v>
      </c>
      <c r="C3454" s="167" t="s">
        <v>185</v>
      </c>
      <c r="D3454" s="167" t="s">
        <v>12398</v>
      </c>
      <c r="E3454" s="168" t="s">
        <v>15288</v>
      </c>
    </row>
    <row r="3455" spans="1:5" x14ac:dyDescent="0.2">
      <c r="A3455" s="167">
        <v>40998</v>
      </c>
      <c r="B3455" s="167" t="s">
        <v>3381</v>
      </c>
      <c r="C3455" s="167" t="s">
        <v>187</v>
      </c>
      <c r="D3455" s="167" t="s">
        <v>12398</v>
      </c>
      <c r="E3455" s="168" t="s">
        <v>15700</v>
      </c>
    </row>
    <row r="3456" spans="1:5" x14ac:dyDescent="0.2">
      <c r="A3456" s="167">
        <v>4257</v>
      </c>
      <c r="B3456" s="167" t="s">
        <v>3382</v>
      </c>
      <c r="C3456" s="167" t="s">
        <v>185</v>
      </c>
      <c r="D3456" s="167" t="s">
        <v>12398</v>
      </c>
      <c r="E3456" s="168" t="s">
        <v>13946</v>
      </c>
    </row>
    <row r="3457" spans="1:5" x14ac:dyDescent="0.2">
      <c r="A3457" s="167">
        <v>40982</v>
      </c>
      <c r="B3457" s="167" t="s">
        <v>3383</v>
      </c>
      <c r="C3457" s="167" t="s">
        <v>187</v>
      </c>
      <c r="D3457" s="167" t="s">
        <v>12398</v>
      </c>
      <c r="E3457" s="168" t="s">
        <v>15789</v>
      </c>
    </row>
    <row r="3458" spans="1:5" x14ac:dyDescent="0.2">
      <c r="A3458" s="167">
        <v>4240</v>
      </c>
      <c r="B3458" s="167" t="s">
        <v>3384</v>
      </c>
      <c r="C3458" s="167" t="s">
        <v>185</v>
      </c>
      <c r="D3458" s="167" t="s">
        <v>12398</v>
      </c>
      <c r="E3458" s="168" t="s">
        <v>15790</v>
      </c>
    </row>
    <row r="3459" spans="1:5" x14ac:dyDescent="0.2">
      <c r="A3459" s="167">
        <v>41026</v>
      </c>
      <c r="B3459" s="167" t="s">
        <v>3385</v>
      </c>
      <c r="C3459" s="167" t="s">
        <v>187</v>
      </c>
      <c r="D3459" s="167" t="s">
        <v>12398</v>
      </c>
      <c r="E3459" s="168" t="s">
        <v>15791</v>
      </c>
    </row>
    <row r="3460" spans="1:5" x14ac:dyDescent="0.2">
      <c r="A3460" s="167">
        <v>4239</v>
      </c>
      <c r="B3460" s="167" t="s">
        <v>3386</v>
      </c>
      <c r="C3460" s="167" t="s">
        <v>185</v>
      </c>
      <c r="D3460" s="167" t="s">
        <v>12398</v>
      </c>
      <c r="E3460" s="168" t="s">
        <v>13991</v>
      </c>
    </row>
    <row r="3461" spans="1:5" x14ac:dyDescent="0.2">
      <c r="A3461" s="167">
        <v>41024</v>
      </c>
      <c r="B3461" s="167" t="s">
        <v>3387</v>
      </c>
      <c r="C3461" s="167" t="s">
        <v>187</v>
      </c>
      <c r="D3461" s="167" t="s">
        <v>12398</v>
      </c>
      <c r="E3461" s="168" t="s">
        <v>15792</v>
      </c>
    </row>
    <row r="3462" spans="1:5" x14ac:dyDescent="0.2">
      <c r="A3462" s="167">
        <v>4248</v>
      </c>
      <c r="B3462" s="167" t="s">
        <v>3388</v>
      </c>
      <c r="C3462" s="167" t="s">
        <v>185</v>
      </c>
      <c r="D3462" s="167" t="s">
        <v>12398</v>
      </c>
      <c r="E3462" s="168" t="s">
        <v>15793</v>
      </c>
    </row>
    <row r="3463" spans="1:5" x14ac:dyDescent="0.2">
      <c r="A3463" s="167">
        <v>41033</v>
      </c>
      <c r="B3463" s="167" t="s">
        <v>3389</v>
      </c>
      <c r="C3463" s="167" t="s">
        <v>187</v>
      </c>
      <c r="D3463" s="167" t="s">
        <v>12398</v>
      </c>
      <c r="E3463" s="168" t="s">
        <v>15794</v>
      </c>
    </row>
    <row r="3464" spans="1:5" x14ac:dyDescent="0.2">
      <c r="A3464" s="167">
        <v>25959</v>
      </c>
      <c r="B3464" s="167" t="s">
        <v>15795</v>
      </c>
      <c r="C3464" s="167" t="s">
        <v>185</v>
      </c>
      <c r="D3464" s="167" t="s">
        <v>12398</v>
      </c>
      <c r="E3464" s="168" t="s">
        <v>15796</v>
      </c>
    </row>
    <row r="3465" spans="1:5" x14ac:dyDescent="0.2">
      <c r="A3465" s="167">
        <v>41040</v>
      </c>
      <c r="B3465" s="167" t="s">
        <v>3390</v>
      </c>
      <c r="C3465" s="167" t="s">
        <v>187</v>
      </c>
      <c r="D3465" s="167" t="s">
        <v>12398</v>
      </c>
      <c r="E3465" s="168" t="s">
        <v>15797</v>
      </c>
    </row>
    <row r="3466" spans="1:5" x14ac:dyDescent="0.2">
      <c r="A3466" s="167">
        <v>4238</v>
      </c>
      <c r="B3466" s="167" t="s">
        <v>3392</v>
      </c>
      <c r="C3466" s="167" t="s">
        <v>185</v>
      </c>
      <c r="D3466" s="167" t="s">
        <v>12398</v>
      </c>
      <c r="E3466" s="168" t="s">
        <v>15288</v>
      </c>
    </row>
    <row r="3467" spans="1:5" x14ac:dyDescent="0.2">
      <c r="A3467" s="167">
        <v>41012</v>
      </c>
      <c r="B3467" s="167" t="s">
        <v>3393</v>
      </c>
      <c r="C3467" s="167" t="s">
        <v>187</v>
      </c>
      <c r="D3467" s="167" t="s">
        <v>12398</v>
      </c>
      <c r="E3467" s="168" t="s">
        <v>15700</v>
      </c>
    </row>
    <row r="3468" spans="1:5" x14ac:dyDescent="0.2">
      <c r="A3468" s="167">
        <v>4237</v>
      </c>
      <c r="B3468" s="167" t="s">
        <v>3394</v>
      </c>
      <c r="C3468" s="167" t="s">
        <v>185</v>
      </c>
      <c r="D3468" s="167" t="s">
        <v>12398</v>
      </c>
      <c r="E3468" s="168" t="s">
        <v>12947</v>
      </c>
    </row>
    <row r="3469" spans="1:5" x14ac:dyDescent="0.2">
      <c r="A3469" s="167">
        <v>41002</v>
      </c>
      <c r="B3469" s="167" t="s">
        <v>3395</v>
      </c>
      <c r="C3469" s="167" t="s">
        <v>187</v>
      </c>
      <c r="D3469" s="167" t="s">
        <v>12398</v>
      </c>
      <c r="E3469" s="168" t="s">
        <v>14945</v>
      </c>
    </row>
    <row r="3470" spans="1:5" x14ac:dyDescent="0.2">
      <c r="A3470" s="167">
        <v>4233</v>
      </c>
      <c r="B3470" s="167" t="s">
        <v>3396</v>
      </c>
      <c r="C3470" s="167" t="s">
        <v>185</v>
      </c>
      <c r="D3470" s="167" t="s">
        <v>12398</v>
      </c>
      <c r="E3470" s="168" t="s">
        <v>14496</v>
      </c>
    </row>
    <row r="3471" spans="1:5" x14ac:dyDescent="0.2">
      <c r="A3471" s="167">
        <v>41001</v>
      </c>
      <c r="B3471" s="167" t="s">
        <v>3397</v>
      </c>
      <c r="C3471" s="167" t="s">
        <v>187</v>
      </c>
      <c r="D3471" s="167" t="s">
        <v>12398</v>
      </c>
      <c r="E3471" s="168" t="s">
        <v>15798</v>
      </c>
    </row>
    <row r="3472" spans="1:5" x14ac:dyDescent="0.2">
      <c r="A3472" s="167">
        <v>2</v>
      </c>
      <c r="B3472" s="167" t="s">
        <v>3398</v>
      </c>
      <c r="C3472" s="167" t="s">
        <v>183</v>
      </c>
      <c r="D3472" s="167" t="s">
        <v>12398</v>
      </c>
      <c r="E3472" s="168" t="s">
        <v>15799</v>
      </c>
    </row>
    <row r="3473" spans="1:5" x14ac:dyDescent="0.2">
      <c r="A3473" s="167">
        <v>36517</v>
      </c>
      <c r="B3473" s="167" t="s">
        <v>3399</v>
      </c>
      <c r="C3473" s="167" t="s">
        <v>10</v>
      </c>
      <c r="D3473" s="167" t="s">
        <v>12427</v>
      </c>
      <c r="E3473" s="168" t="s">
        <v>15800</v>
      </c>
    </row>
    <row r="3474" spans="1:5" x14ac:dyDescent="0.2">
      <c r="A3474" s="167">
        <v>4262</v>
      </c>
      <c r="B3474" s="167" t="s">
        <v>3400</v>
      </c>
      <c r="C3474" s="167" t="s">
        <v>10</v>
      </c>
      <c r="D3474" s="167" t="s">
        <v>12427</v>
      </c>
      <c r="E3474" s="168" t="s">
        <v>15801</v>
      </c>
    </row>
    <row r="3475" spans="1:5" x14ac:dyDescent="0.2">
      <c r="A3475" s="167">
        <v>4263</v>
      </c>
      <c r="B3475" s="167" t="s">
        <v>3401</v>
      </c>
      <c r="C3475" s="167" t="s">
        <v>10</v>
      </c>
      <c r="D3475" s="167" t="s">
        <v>12427</v>
      </c>
      <c r="E3475" s="168" t="s">
        <v>15802</v>
      </c>
    </row>
    <row r="3476" spans="1:5" x14ac:dyDescent="0.2">
      <c r="A3476" s="167">
        <v>36518</v>
      </c>
      <c r="B3476" s="167" t="s">
        <v>3402</v>
      </c>
      <c r="C3476" s="167" t="s">
        <v>10</v>
      </c>
      <c r="D3476" s="167" t="s">
        <v>12427</v>
      </c>
      <c r="E3476" s="168" t="s">
        <v>15803</v>
      </c>
    </row>
    <row r="3477" spans="1:5" x14ac:dyDescent="0.2">
      <c r="A3477" s="167">
        <v>14221</v>
      </c>
      <c r="B3477" s="167" t="s">
        <v>3403</v>
      </c>
      <c r="C3477" s="167" t="s">
        <v>10</v>
      </c>
      <c r="D3477" s="167" t="s">
        <v>12427</v>
      </c>
      <c r="E3477" s="168" t="s">
        <v>15804</v>
      </c>
    </row>
    <row r="3478" spans="1:5" x14ac:dyDescent="0.2">
      <c r="A3478" s="167">
        <v>38402</v>
      </c>
      <c r="B3478" s="167" t="s">
        <v>3404</v>
      </c>
      <c r="C3478" s="167" t="s">
        <v>10</v>
      </c>
      <c r="D3478" s="167" t="s">
        <v>12398</v>
      </c>
      <c r="E3478" s="168" t="s">
        <v>12539</v>
      </c>
    </row>
    <row r="3479" spans="1:5" x14ac:dyDescent="0.2">
      <c r="A3479" s="167">
        <v>3412</v>
      </c>
      <c r="B3479" s="167" t="s">
        <v>3405</v>
      </c>
      <c r="C3479" s="167" t="s">
        <v>15</v>
      </c>
      <c r="D3479" s="167" t="s">
        <v>12427</v>
      </c>
      <c r="E3479" s="168" t="s">
        <v>14465</v>
      </c>
    </row>
    <row r="3480" spans="1:5" x14ac:dyDescent="0.2">
      <c r="A3480" s="167">
        <v>3413</v>
      </c>
      <c r="B3480" s="167" t="s">
        <v>3406</v>
      </c>
      <c r="C3480" s="167" t="s">
        <v>15</v>
      </c>
      <c r="D3480" s="167" t="s">
        <v>12427</v>
      </c>
      <c r="E3480" s="168" t="s">
        <v>15805</v>
      </c>
    </row>
    <row r="3481" spans="1:5" x14ac:dyDescent="0.2">
      <c r="A3481" s="167">
        <v>39744</v>
      </c>
      <c r="B3481" s="167" t="s">
        <v>3407</v>
      </c>
      <c r="C3481" s="167" t="s">
        <v>15</v>
      </c>
      <c r="D3481" s="167" t="s">
        <v>12427</v>
      </c>
      <c r="E3481" s="168" t="s">
        <v>15806</v>
      </c>
    </row>
    <row r="3482" spans="1:5" x14ac:dyDescent="0.2">
      <c r="A3482" s="167">
        <v>39745</v>
      </c>
      <c r="B3482" s="167" t="s">
        <v>3408</v>
      </c>
      <c r="C3482" s="167" t="s">
        <v>15</v>
      </c>
      <c r="D3482" s="167" t="s">
        <v>12427</v>
      </c>
      <c r="E3482" s="168" t="s">
        <v>15807</v>
      </c>
    </row>
    <row r="3483" spans="1:5" x14ac:dyDescent="0.2">
      <c r="A3483" s="167">
        <v>39637</v>
      </c>
      <c r="B3483" s="167" t="s">
        <v>3409</v>
      </c>
      <c r="C3483" s="167" t="s">
        <v>15</v>
      </c>
      <c r="D3483" s="167" t="s">
        <v>12398</v>
      </c>
      <c r="E3483" s="168" t="s">
        <v>15808</v>
      </c>
    </row>
    <row r="3484" spans="1:5" x14ac:dyDescent="0.2">
      <c r="A3484" s="167">
        <v>39638</v>
      </c>
      <c r="B3484" s="167" t="s">
        <v>3410</v>
      </c>
      <c r="C3484" s="167" t="s">
        <v>15</v>
      </c>
      <c r="D3484" s="167" t="s">
        <v>12398</v>
      </c>
      <c r="E3484" s="168" t="s">
        <v>15809</v>
      </c>
    </row>
    <row r="3485" spans="1:5" x14ac:dyDescent="0.2">
      <c r="A3485" s="167">
        <v>39639</v>
      </c>
      <c r="B3485" s="167" t="s">
        <v>3411</v>
      </c>
      <c r="C3485" s="167" t="s">
        <v>15</v>
      </c>
      <c r="D3485" s="167" t="s">
        <v>12398</v>
      </c>
      <c r="E3485" s="168" t="s">
        <v>15810</v>
      </c>
    </row>
    <row r="3486" spans="1:5" x14ac:dyDescent="0.2">
      <c r="A3486" s="167">
        <v>39517</v>
      </c>
      <c r="B3486" s="167" t="s">
        <v>3412</v>
      </c>
      <c r="C3486" s="167" t="s">
        <v>15</v>
      </c>
      <c r="D3486" s="167" t="s">
        <v>12398</v>
      </c>
      <c r="E3486" s="168" t="s">
        <v>15811</v>
      </c>
    </row>
    <row r="3487" spans="1:5" x14ac:dyDescent="0.2">
      <c r="A3487" s="167">
        <v>39518</v>
      </c>
      <c r="B3487" s="167" t="s">
        <v>3413</v>
      </c>
      <c r="C3487" s="167" t="s">
        <v>15</v>
      </c>
      <c r="D3487" s="167" t="s">
        <v>12398</v>
      </c>
      <c r="E3487" s="168" t="s">
        <v>15812</v>
      </c>
    </row>
    <row r="3488" spans="1:5" x14ac:dyDescent="0.2">
      <c r="A3488" s="167">
        <v>38366</v>
      </c>
      <c r="B3488" s="167" t="s">
        <v>3414</v>
      </c>
      <c r="C3488" s="167" t="s">
        <v>15</v>
      </c>
      <c r="D3488" s="167" t="s">
        <v>12427</v>
      </c>
      <c r="E3488" s="168" t="s">
        <v>14466</v>
      </c>
    </row>
    <row r="3489" spans="1:5" x14ac:dyDescent="0.2">
      <c r="A3489" s="167">
        <v>11703</v>
      </c>
      <c r="B3489" s="167" t="s">
        <v>3415</v>
      </c>
      <c r="C3489" s="167" t="s">
        <v>10</v>
      </c>
      <c r="D3489" s="167" t="s">
        <v>12398</v>
      </c>
      <c r="E3489" s="168" t="s">
        <v>15813</v>
      </c>
    </row>
    <row r="3490" spans="1:5" x14ac:dyDescent="0.2">
      <c r="A3490" s="167">
        <v>37400</v>
      </c>
      <c r="B3490" s="167" t="s">
        <v>3416</v>
      </c>
      <c r="C3490" s="167" t="s">
        <v>10</v>
      </c>
      <c r="D3490" s="167" t="s">
        <v>12398</v>
      </c>
      <c r="E3490" s="168" t="s">
        <v>15814</v>
      </c>
    </row>
    <row r="3491" spans="1:5" x14ac:dyDescent="0.2">
      <c r="A3491" s="167">
        <v>25400</v>
      </c>
      <c r="B3491" s="167" t="s">
        <v>15815</v>
      </c>
      <c r="C3491" s="167" t="s">
        <v>10</v>
      </c>
      <c r="D3491" s="167" t="s">
        <v>12427</v>
      </c>
      <c r="E3491" s="168" t="s">
        <v>15816</v>
      </c>
    </row>
    <row r="3492" spans="1:5" x14ac:dyDescent="0.2">
      <c r="A3492" s="167">
        <v>4272</v>
      </c>
      <c r="B3492" s="167" t="s">
        <v>15817</v>
      </c>
      <c r="C3492" s="167" t="s">
        <v>10</v>
      </c>
      <c r="D3492" s="167" t="s">
        <v>12398</v>
      </c>
      <c r="E3492" s="168" t="s">
        <v>15818</v>
      </c>
    </row>
    <row r="3493" spans="1:5" x14ac:dyDescent="0.2">
      <c r="A3493" s="167">
        <v>4276</v>
      </c>
      <c r="B3493" s="167" t="s">
        <v>3418</v>
      </c>
      <c r="C3493" s="167" t="s">
        <v>10</v>
      </c>
      <c r="D3493" s="167" t="s">
        <v>12398</v>
      </c>
      <c r="E3493" s="168" t="s">
        <v>15819</v>
      </c>
    </row>
    <row r="3494" spans="1:5" x14ac:dyDescent="0.2">
      <c r="A3494" s="167">
        <v>4273</v>
      </c>
      <c r="B3494" s="167" t="s">
        <v>3419</v>
      </c>
      <c r="C3494" s="167" t="s">
        <v>10</v>
      </c>
      <c r="D3494" s="167" t="s">
        <v>12398</v>
      </c>
      <c r="E3494" s="168" t="s">
        <v>15820</v>
      </c>
    </row>
    <row r="3495" spans="1:5" x14ac:dyDescent="0.2">
      <c r="A3495" s="167">
        <v>4274</v>
      </c>
      <c r="B3495" s="167" t="s">
        <v>3420</v>
      </c>
      <c r="C3495" s="167" t="s">
        <v>10</v>
      </c>
      <c r="D3495" s="167" t="s">
        <v>12405</v>
      </c>
      <c r="E3495" s="168" t="s">
        <v>15821</v>
      </c>
    </row>
    <row r="3496" spans="1:5" x14ac:dyDescent="0.2">
      <c r="A3496" s="167">
        <v>39438</v>
      </c>
      <c r="B3496" s="167" t="s">
        <v>3421</v>
      </c>
      <c r="C3496" s="167" t="s">
        <v>10</v>
      </c>
      <c r="D3496" s="167" t="s">
        <v>12427</v>
      </c>
      <c r="E3496" s="168" t="s">
        <v>15822</v>
      </c>
    </row>
    <row r="3497" spans="1:5" x14ac:dyDescent="0.2">
      <c r="A3497" s="167">
        <v>11963</v>
      </c>
      <c r="B3497" s="167" t="s">
        <v>3422</v>
      </c>
      <c r="C3497" s="167" t="s">
        <v>10</v>
      </c>
      <c r="D3497" s="167" t="s">
        <v>12427</v>
      </c>
      <c r="E3497" s="168" t="s">
        <v>15823</v>
      </c>
    </row>
    <row r="3498" spans="1:5" x14ac:dyDescent="0.2">
      <c r="A3498" s="167">
        <v>11964</v>
      </c>
      <c r="B3498" s="167" t="s">
        <v>3423</v>
      </c>
      <c r="C3498" s="167" t="s">
        <v>10</v>
      </c>
      <c r="D3498" s="167" t="s">
        <v>12427</v>
      </c>
      <c r="E3498" s="168" t="s">
        <v>14789</v>
      </c>
    </row>
    <row r="3499" spans="1:5" x14ac:dyDescent="0.2">
      <c r="A3499" s="167">
        <v>4379</v>
      </c>
      <c r="B3499" s="167" t="s">
        <v>3424</v>
      </c>
      <c r="C3499" s="167" t="s">
        <v>10</v>
      </c>
      <c r="D3499" s="167" t="s">
        <v>12427</v>
      </c>
      <c r="E3499" s="168" t="s">
        <v>15824</v>
      </c>
    </row>
    <row r="3500" spans="1:5" x14ac:dyDescent="0.2">
      <c r="A3500" s="167">
        <v>4377</v>
      </c>
      <c r="B3500" s="167" t="s">
        <v>3425</v>
      </c>
      <c r="C3500" s="167" t="s">
        <v>10</v>
      </c>
      <c r="D3500" s="167" t="s">
        <v>12427</v>
      </c>
      <c r="E3500" s="168" t="s">
        <v>13216</v>
      </c>
    </row>
    <row r="3501" spans="1:5" x14ac:dyDescent="0.2">
      <c r="A3501" s="167">
        <v>4356</v>
      </c>
      <c r="B3501" s="167" t="s">
        <v>3426</v>
      </c>
      <c r="C3501" s="167" t="s">
        <v>10</v>
      </c>
      <c r="D3501" s="167" t="s">
        <v>12427</v>
      </c>
      <c r="E3501" s="168" t="s">
        <v>15822</v>
      </c>
    </row>
    <row r="3502" spans="1:5" x14ac:dyDescent="0.2">
      <c r="A3502" s="167">
        <v>13246</v>
      </c>
      <c r="B3502" s="167" t="s">
        <v>3427</v>
      </c>
      <c r="C3502" s="167" t="s">
        <v>10</v>
      </c>
      <c r="D3502" s="167" t="s">
        <v>12427</v>
      </c>
      <c r="E3502" s="168" t="s">
        <v>15825</v>
      </c>
    </row>
    <row r="3503" spans="1:5" x14ac:dyDescent="0.2">
      <c r="A3503" s="167">
        <v>4346</v>
      </c>
      <c r="B3503" s="167" t="s">
        <v>3428</v>
      </c>
      <c r="C3503" s="167" t="s">
        <v>10</v>
      </c>
      <c r="D3503" s="167" t="s">
        <v>12427</v>
      </c>
      <c r="E3503" s="168" t="s">
        <v>13418</v>
      </c>
    </row>
    <row r="3504" spans="1:5" x14ac:dyDescent="0.2">
      <c r="A3504" s="167">
        <v>11955</v>
      </c>
      <c r="B3504" s="167" t="s">
        <v>3429</v>
      </c>
      <c r="C3504" s="167" t="s">
        <v>10</v>
      </c>
      <c r="D3504" s="167" t="s">
        <v>12427</v>
      </c>
      <c r="E3504" s="168" t="s">
        <v>13608</v>
      </c>
    </row>
    <row r="3505" spans="1:5" x14ac:dyDescent="0.2">
      <c r="A3505" s="167">
        <v>11960</v>
      </c>
      <c r="B3505" s="167" t="s">
        <v>3430</v>
      </c>
      <c r="C3505" s="167" t="s">
        <v>10</v>
      </c>
      <c r="D3505" s="167" t="s">
        <v>12427</v>
      </c>
      <c r="E3505" s="168" t="s">
        <v>15826</v>
      </c>
    </row>
    <row r="3506" spans="1:5" x14ac:dyDescent="0.2">
      <c r="A3506" s="167">
        <v>4333</v>
      </c>
      <c r="B3506" s="167" t="s">
        <v>3431</v>
      </c>
      <c r="C3506" s="167" t="s">
        <v>10</v>
      </c>
      <c r="D3506" s="167" t="s">
        <v>12427</v>
      </c>
      <c r="E3506" s="168" t="s">
        <v>15822</v>
      </c>
    </row>
    <row r="3507" spans="1:5" x14ac:dyDescent="0.2">
      <c r="A3507" s="167">
        <v>4358</v>
      </c>
      <c r="B3507" s="167" t="s">
        <v>3432</v>
      </c>
      <c r="C3507" s="167" t="s">
        <v>10</v>
      </c>
      <c r="D3507" s="167" t="s">
        <v>12427</v>
      </c>
      <c r="E3507" s="168" t="s">
        <v>13241</v>
      </c>
    </row>
    <row r="3508" spans="1:5" x14ac:dyDescent="0.2">
      <c r="A3508" s="167">
        <v>39435</v>
      </c>
      <c r="B3508" s="167" t="s">
        <v>3433</v>
      </c>
      <c r="C3508" s="167" t="s">
        <v>10</v>
      </c>
      <c r="D3508" s="167" t="s">
        <v>12427</v>
      </c>
      <c r="E3508" s="168" t="s">
        <v>13214</v>
      </c>
    </row>
    <row r="3509" spans="1:5" x14ac:dyDescent="0.2">
      <c r="A3509" s="167">
        <v>39436</v>
      </c>
      <c r="B3509" s="167" t="s">
        <v>3434</v>
      </c>
      <c r="C3509" s="167" t="s">
        <v>10</v>
      </c>
      <c r="D3509" s="167" t="s">
        <v>12427</v>
      </c>
      <c r="E3509" s="168" t="s">
        <v>15827</v>
      </c>
    </row>
    <row r="3510" spans="1:5" x14ac:dyDescent="0.2">
      <c r="A3510" s="167">
        <v>39437</v>
      </c>
      <c r="B3510" s="167" t="s">
        <v>3435</v>
      </c>
      <c r="C3510" s="167" t="s">
        <v>10</v>
      </c>
      <c r="D3510" s="167" t="s">
        <v>12427</v>
      </c>
      <c r="E3510" s="168" t="s">
        <v>15828</v>
      </c>
    </row>
    <row r="3511" spans="1:5" x14ac:dyDescent="0.2">
      <c r="A3511" s="167">
        <v>39439</v>
      </c>
      <c r="B3511" s="167" t="s">
        <v>3436</v>
      </c>
      <c r="C3511" s="167" t="s">
        <v>10</v>
      </c>
      <c r="D3511" s="167" t="s">
        <v>12427</v>
      </c>
      <c r="E3511" s="168" t="s">
        <v>15826</v>
      </c>
    </row>
    <row r="3512" spans="1:5" x14ac:dyDescent="0.2">
      <c r="A3512" s="167">
        <v>39440</v>
      </c>
      <c r="B3512" s="167" t="s">
        <v>3437</v>
      </c>
      <c r="C3512" s="167" t="s">
        <v>10</v>
      </c>
      <c r="D3512" s="167" t="s">
        <v>12427</v>
      </c>
      <c r="E3512" s="168" t="s">
        <v>13215</v>
      </c>
    </row>
    <row r="3513" spans="1:5" x14ac:dyDescent="0.2">
      <c r="A3513" s="167">
        <v>39441</v>
      </c>
      <c r="B3513" s="167" t="s">
        <v>3438</v>
      </c>
      <c r="C3513" s="167" t="s">
        <v>10</v>
      </c>
      <c r="D3513" s="167" t="s">
        <v>12427</v>
      </c>
      <c r="E3513" s="168" t="s">
        <v>15829</v>
      </c>
    </row>
    <row r="3514" spans="1:5" x14ac:dyDescent="0.2">
      <c r="A3514" s="167">
        <v>39442</v>
      </c>
      <c r="B3514" s="167" t="s">
        <v>3439</v>
      </c>
      <c r="C3514" s="167" t="s">
        <v>10</v>
      </c>
      <c r="D3514" s="167" t="s">
        <v>12427</v>
      </c>
      <c r="E3514" s="168" t="s">
        <v>15827</v>
      </c>
    </row>
    <row r="3515" spans="1:5" x14ac:dyDescent="0.2">
      <c r="A3515" s="167">
        <v>39443</v>
      </c>
      <c r="B3515" s="167" t="s">
        <v>3440</v>
      </c>
      <c r="C3515" s="167" t="s">
        <v>10</v>
      </c>
      <c r="D3515" s="167" t="s">
        <v>12427</v>
      </c>
      <c r="E3515" s="168" t="s">
        <v>15828</v>
      </c>
    </row>
    <row r="3516" spans="1:5" x14ac:dyDescent="0.2">
      <c r="A3516" s="167">
        <v>4329</v>
      </c>
      <c r="B3516" s="167" t="s">
        <v>3441</v>
      </c>
      <c r="C3516" s="167" t="s">
        <v>10</v>
      </c>
      <c r="D3516" s="167" t="s">
        <v>12427</v>
      </c>
      <c r="E3516" s="168" t="s">
        <v>14588</v>
      </c>
    </row>
    <row r="3517" spans="1:5" x14ac:dyDescent="0.2">
      <c r="A3517" s="167">
        <v>4383</v>
      </c>
      <c r="B3517" s="167" t="s">
        <v>3442</v>
      </c>
      <c r="C3517" s="167" t="s">
        <v>10</v>
      </c>
      <c r="D3517" s="167" t="s">
        <v>12427</v>
      </c>
      <c r="E3517" s="168" t="s">
        <v>15830</v>
      </c>
    </row>
    <row r="3518" spans="1:5" x14ac:dyDescent="0.2">
      <c r="A3518" s="167">
        <v>4344</v>
      </c>
      <c r="B3518" s="167" t="s">
        <v>3443</v>
      </c>
      <c r="C3518" s="167" t="s">
        <v>10</v>
      </c>
      <c r="D3518" s="167" t="s">
        <v>12427</v>
      </c>
      <c r="E3518" s="168" t="s">
        <v>13255</v>
      </c>
    </row>
    <row r="3519" spans="1:5" x14ac:dyDescent="0.2">
      <c r="A3519" s="167">
        <v>436</v>
      </c>
      <c r="B3519" s="167" t="s">
        <v>3444</v>
      </c>
      <c r="C3519" s="167" t="s">
        <v>10</v>
      </c>
      <c r="D3519" s="167" t="s">
        <v>12398</v>
      </c>
      <c r="E3519" s="168" t="s">
        <v>14250</v>
      </c>
    </row>
    <row r="3520" spans="1:5" x14ac:dyDescent="0.2">
      <c r="A3520" s="167">
        <v>442</v>
      </c>
      <c r="B3520" s="167" t="s">
        <v>3445</v>
      </c>
      <c r="C3520" s="167" t="s">
        <v>10</v>
      </c>
      <c r="D3520" s="167" t="s">
        <v>12398</v>
      </c>
      <c r="E3520" s="168" t="s">
        <v>15831</v>
      </c>
    </row>
    <row r="3521" spans="1:5" x14ac:dyDescent="0.2">
      <c r="A3521" s="167">
        <v>11953</v>
      </c>
      <c r="B3521" s="167" t="s">
        <v>3446</v>
      </c>
      <c r="C3521" s="167" t="s">
        <v>10</v>
      </c>
      <c r="D3521" s="167" t="s">
        <v>12427</v>
      </c>
      <c r="E3521" s="168" t="s">
        <v>12732</v>
      </c>
    </row>
    <row r="3522" spans="1:5" x14ac:dyDescent="0.2">
      <c r="A3522" s="167">
        <v>4335</v>
      </c>
      <c r="B3522" s="167" t="s">
        <v>3447</v>
      </c>
      <c r="C3522" s="167" t="s">
        <v>10</v>
      </c>
      <c r="D3522" s="167" t="s">
        <v>12427</v>
      </c>
      <c r="E3522" s="168" t="s">
        <v>15832</v>
      </c>
    </row>
    <row r="3523" spans="1:5" x14ac:dyDescent="0.2">
      <c r="A3523" s="167">
        <v>4334</v>
      </c>
      <c r="B3523" s="167" t="s">
        <v>3448</v>
      </c>
      <c r="C3523" s="167" t="s">
        <v>10</v>
      </c>
      <c r="D3523" s="167" t="s">
        <v>12427</v>
      </c>
      <c r="E3523" s="168" t="s">
        <v>15833</v>
      </c>
    </row>
    <row r="3524" spans="1:5" x14ac:dyDescent="0.2">
      <c r="A3524" s="167">
        <v>4343</v>
      </c>
      <c r="B3524" s="167" t="s">
        <v>3449</v>
      </c>
      <c r="C3524" s="167" t="s">
        <v>10</v>
      </c>
      <c r="D3524" s="167" t="s">
        <v>12427</v>
      </c>
      <c r="E3524" s="168" t="s">
        <v>14839</v>
      </c>
    </row>
    <row r="3525" spans="1:5" x14ac:dyDescent="0.2">
      <c r="A3525" s="167">
        <v>430</v>
      </c>
      <c r="B3525" s="167" t="s">
        <v>3450</v>
      </c>
      <c r="C3525" s="167" t="s">
        <v>10</v>
      </c>
      <c r="D3525" s="167" t="s">
        <v>12398</v>
      </c>
      <c r="E3525" s="168" t="s">
        <v>13286</v>
      </c>
    </row>
    <row r="3526" spans="1:5" x14ac:dyDescent="0.2">
      <c r="A3526" s="167">
        <v>441</v>
      </c>
      <c r="B3526" s="167" t="s">
        <v>3451</v>
      </c>
      <c r="C3526" s="167" t="s">
        <v>10</v>
      </c>
      <c r="D3526" s="167" t="s">
        <v>12398</v>
      </c>
      <c r="E3526" s="168" t="s">
        <v>12557</v>
      </c>
    </row>
    <row r="3527" spans="1:5" x14ac:dyDescent="0.2">
      <c r="A3527" s="167">
        <v>431</v>
      </c>
      <c r="B3527" s="167" t="s">
        <v>3452</v>
      </c>
      <c r="C3527" s="167" t="s">
        <v>10</v>
      </c>
      <c r="D3527" s="167" t="s">
        <v>12398</v>
      </c>
      <c r="E3527" s="168" t="s">
        <v>15834</v>
      </c>
    </row>
    <row r="3528" spans="1:5" x14ac:dyDescent="0.2">
      <c r="A3528" s="167">
        <v>432</v>
      </c>
      <c r="B3528" s="167" t="s">
        <v>3453</v>
      </c>
      <c r="C3528" s="167" t="s">
        <v>10</v>
      </c>
      <c r="D3528" s="167" t="s">
        <v>12398</v>
      </c>
      <c r="E3528" s="168" t="s">
        <v>14078</v>
      </c>
    </row>
    <row r="3529" spans="1:5" x14ac:dyDescent="0.2">
      <c r="A3529" s="167">
        <v>429</v>
      </c>
      <c r="B3529" s="167" t="s">
        <v>3454</v>
      </c>
      <c r="C3529" s="167" t="s">
        <v>10</v>
      </c>
      <c r="D3529" s="167" t="s">
        <v>12398</v>
      </c>
      <c r="E3529" s="168" t="s">
        <v>15835</v>
      </c>
    </row>
    <row r="3530" spans="1:5" x14ac:dyDescent="0.2">
      <c r="A3530" s="167">
        <v>439</v>
      </c>
      <c r="B3530" s="167" t="s">
        <v>3455</v>
      </c>
      <c r="C3530" s="167" t="s">
        <v>10</v>
      </c>
      <c r="D3530" s="167" t="s">
        <v>12398</v>
      </c>
      <c r="E3530" s="168" t="s">
        <v>13966</v>
      </c>
    </row>
    <row r="3531" spans="1:5" x14ac:dyDescent="0.2">
      <c r="A3531" s="167">
        <v>433</v>
      </c>
      <c r="B3531" s="167" t="s">
        <v>3456</v>
      </c>
      <c r="C3531" s="167" t="s">
        <v>10</v>
      </c>
      <c r="D3531" s="167" t="s">
        <v>12398</v>
      </c>
      <c r="E3531" s="168" t="s">
        <v>15836</v>
      </c>
    </row>
    <row r="3532" spans="1:5" x14ac:dyDescent="0.2">
      <c r="A3532" s="167">
        <v>437</v>
      </c>
      <c r="B3532" s="167" t="s">
        <v>3457</v>
      </c>
      <c r="C3532" s="167" t="s">
        <v>10</v>
      </c>
      <c r="D3532" s="167" t="s">
        <v>12398</v>
      </c>
      <c r="E3532" s="168" t="s">
        <v>12450</v>
      </c>
    </row>
    <row r="3533" spans="1:5" x14ac:dyDescent="0.2">
      <c r="A3533" s="167">
        <v>11790</v>
      </c>
      <c r="B3533" s="167" t="s">
        <v>3458</v>
      </c>
      <c r="C3533" s="167" t="s">
        <v>10</v>
      </c>
      <c r="D3533" s="167" t="s">
        <v>12398</v>
      </c>
      <c r="E3533" s="168" t="s">
        <v>14216</v>
      </c>
    </row>
    <row r="3534" spans="1:5" x14ac:dyDescent="0.2">
      <c r="A3534" s="167">
        <v>428</v>
      </c>
      <c r="B3534" s="167" t="s">
        <v>3459</v>
      </c>
      <c r="C3534" s="167" t="s">
        <v>10</v>
      </c>
      <c r="D3534" s="167" t="s">
        <v>12405</v>
      </c>
      <c r="E3534" s="168" t="s">
        <v>15837</v>
      </c>
    </row>
    <row r="3535" spans="1:5" x14ac:dyDescent="0.2">
      <c r="A3535" s="167">
        <v>4384</v>
      </c>
      <c r="B3535" s="167" t="s">
        <v>3460</v>
      </c>
      <c r="C3535" s="167" t="s">
        <v>10</v>
      </c>
      <c r="D3535" s="167" t="s">
        <v>12427</v>
      </c>
      <c r="E3535" s="168" t="s">
        <v>15838</v>
      </c>
    </row>
    <row r="3536" spans="1:5" x14ac:dyDescent="0.2">
      <c r="A3536" s="167">
        <v>4351</v>
      </c>
      <c r="B3536" s="167" t="s">
        <v>3461</v>
      </c>
      <c r="C3536" s="167" t="s">
        <v>10</v>
      </c>
      <c r="D3536" s="167" t="s">
        <v>12427</v>
      </c>
      <c r="E3536" s="168" t="s">
        <v>15839</v>
      </c>
    </row>
    <row r="3537" spans="1:5" x14ac:dyDescent="0.2">
      <c r="A3537" s="167">
        <v>11054</v>
      </c>
      <c r="B3537" s="167" t="s">
        <v>3462</v>
      </c>
      <c r="C3537" s="167" t="s">
        <v>10</v>
      </c>
      <c r="D3537" s="167" t="s">
        <v>12398</v>
      </c>
      <c r="E3537" s="168" t="s">
        <v>15840</v>
      </c>
    </row>
    <row r="3538" spans="1:5" x14ac:dyDescent="0.2">
      <c r="A3538" s="167">
        <v>11055</v>
      </c>
      <c r="B3538" s="167" t="s">
        <v>3463</v>
      </c>
      <c r="C3538" s="167" t="s">
        <v>10</v>
      </c>
      <c r="D3538" s="167" t="s">
        <v>12398</v>
      </c>
      <c r="E3538" s="168" t="s">
        <v>13213</v>
      </c>
    </row>
    <row r="3539" spans="1:5" x14ac:dyDescent="0.2">
      <c r="A3539" s="167">
        <v>11056</v>
      </c>
      <c r="B3539" s="167" t="s">
        <v>3464</v>
      </c>
      <c r="C3539" s="167" t="s">
        <v>10</v>
      </c>
      <c r="D3539" s="167" t="s">
        <v>12398</v>
      </c>
      <c r="E3539" s="168" t="s">
        <v>14703</v>
      </c>
    </row>
    <row r="3540" spans="1:5" x14ac:dyDescent="0.2">
      <c r="A3540" s="167">
        <v>11057</v>
      </c>
      <c r="B3540" s="167" t="s">
        <v>3465</v>
      </c>
      <c r="C3540" s="167" t="s">
        <v>10</v>
      </c>
      <c r="D3540" s="167" t="s">
        <v>12398</v>
      </c>
      <c r="E3540" s="168" t="s">
        <v>15826</v>
      </c>
    </row>
    <row r="3541" spans="1:5" x14ac:dyDescent="0.2">
      <c r="A3541" s="167">
        <v>11059</v>
      </c>
      <c r="B3541" s="167" t="s">
        <v>3466</v>
      </c>
      <c r="C3541" s="167" t="s">
        <v>10</v>
      </c>
      <c r="D3541" s="167" t="s">
        <v>12398</v>
      </c>
      <c r="E3541" s="168" t="s">
        <v>15841</v>
      </c>
    </row>
    <row r="3542" spans="1:5" x14ac:dyDescent="0.2">
      <c r="A3542" s="167">
        <v>11058</v>
      </c>
      <c r="B3542" s="167" t="s">
        <v>3467</v>
      </c>
      <c r="C3542" s="167" t="s">
        <v>10</v>
      </c>
      <c r="D3542" s="167" t="s">
        <v>12398</v>
      </c>
      <c r="E3542" s="168" t="s">
        <v>13211</v>
      </c>
    </row>
    <row r="3543" spans="1:5" x14ac:dyDescent="0.2">
      <c r="A3543" s="167">
        <v>4380</v>
      </c>
      <c r="B3543" s="167" t="s">
        <v>3468</v>
      </c>
      <c r="C3543" s="167" t="s">
        <v>10</v>
      </c>
      <c r="D3543" s="167" t="s">
        <v>12398</v>
      </c>
      <c r="E3543" s="168" t="s">
        <v>15842</v>
      </c>
    </row>
    <row r="3544" spans="1:5" x14ac:dyDescent="0.2">
      <c r="A3544" s="167">
        <v>4299</v>
      </c>
      <c r="B3544" s="167" t="s">
        <v>3469</v>
      </c>
      <c r="C3544" s="167" t="s">
        <v>10</v>
      </c>
      <c r="D3544" s="167" t="s">
        <v>12405</v>
      </c>
      <c r="E3544" s="168" t="s">
        <v>12530</v>
      </c>
    </row>
    <row r="3545" spans="1:5" x14ac:dyDescent="0.2">
      <c r="A3545" s="167">
        <v>4304</v>
      </c>
      <c r="B3545" s="167" t="s">
        <v>3470</v>
      </c>
      <c r="C3545" s="167" t="s">
        <v>10</v>
      </c>
      <c r="D3545" s="167" t="s">
        <v>12398</v>
      </c>
      <c r="E3545" s="168" t="s">
        <v>15463</v>
      </c>
    </row>
    <row r="3546" spans="1:5" x14ac:dyDescent="0.2">
      <c r="A3546" s="167">
        <v>4305</v>
      </c>
      <c r="B3546" s="167" t="s">
        <v>3471</v>
      </c>
      <c r="C3546" s="167" t="s">
        <v>10</v>
      </c>
      <c r="D3546" s="167" t="s">
        <v>12398</v>
      </c>
      <c r="E3546" s="168" t="s">
        <v>14143</v>
      </c>
    </row>
    <row r="3547" spans="1:5" x14ac:dyDescent="0.2">
      <c r="A3547" s="167">
        <v>4306</v>
      </c>
      <c r="B3547" s="167" t="s">
        <v>3472</v>
      </c>
      <c r="C3547" s="167" t="s">
        <v>10</v>
      </c>
      <c r="D3547" s="167" t="s">
        <v>12398</v>
      </c>
      <c r="E3547" s="168" t="s">
        <v>12513</v>
      </c>
    </row>
    <row r="3548" spans="1:5" x14ac:dyDescent="0.2">
      <c r="A3548" s="167">
        <v>4308</v>
      </c>
      <c r="B3548" s="167" t="s">
        <v>3473</v>
      </c>
      <c r="C3548" s="167" t="s">
        <v>10</v>
      </c>
      <c r="D3548" s="167" t="s">
        <v>12398</v>
      </c>
      <c r="E3548" s="168" t="s">
        <v>15843</v>
      </c>
    </row>
    <row r="3549" spans="1:5" x14ac:dyDescent="0.2">
      <c r="A3549" s="167">
        <v>4302</v>
      </c>
      <c r="B3549" s="167" t="s">
        <v>3474</v>
      </c>
      <c r="C3549" s="167" t="s">
        <v>10</v>
      </c>
      <c r="D3549" s="167" t="s">
        <v>12398</v>
      </c>
      <c r="E3549" s="168" t="s">
        <v>15844</v>
      </c>
    </row>
    <row r="3550" spans="1:5" x14ac:dyDescent="0.2">
      <c r="A3550" s="167">
        <v>4300</v>
      </c>
      <c r="B3550" s="167" t="s">
        <v>3475</v>
      </c>
      <c r="C3550" s="167" t="s">
        <v>10</v>
      </c>
      <c r="D3550" s="167" t="s">
        <v>12398</v>
      </c>
      <c r="E3550" s="168" t="s">
        <v>14688</v>
      </c>
    </row>
    <row r="3551" spans="1:5" x14ac:dyDescent="0.2">
      <c r="A3551" s="167">
        <v>4301</v>
      </c>
      <c r="B3551" s="167" t="s">
        <v>3476</v>
      </c>
      <c r="C3551" s="167" t="s">
        <v>10</v>
      </c>
      <c r="D3551" s="167" t="s">
        <v>12398</v>
      </c>
      <c r="E3551" s="168" t="s">
        <v>15407</v>
      </c>
    </row>
    <row r="3552" spans="1:5" x14ac:dyDescent="0.2">
      <c r="A3552" s="167">
        <v>4320</v>
      </c>
      <c r="B3552" s="167" t="s">
        <v>3477</v>
      </c>
      <c r="C3552" s="167" t="s">
        <v>10</v>
      </c>
      <c r="D3552" s="167" t="s">
        <v>12398</v>
      </c>
      <c r="E3552" s="168" t="s">
        <v>15496</v>
      </c>
    </row>
    <row r="3553" spans="1:5" x14ac:dyDescent="0.2">
      <c r="A3553" s="167">
        <v>4318</v>
      </c>
      <c r="B3553" s="167" t="s">
        <v>3478</v>
      </c>
      <c r="C3553" s="167" t="s">
        <v>10</v>
      </c>
      <c r="D3553" s="167" t="s">
        <v>12398</v>
      </c>
      <c r="E3553" s="168" t="s">
        <v>12506</v>
      </c>
    </row>
    <row r="3554" spans="1:5" x14ac:dyDescent="0.2">
      <c r="A3554" s="167">
        <v>40547</v>
      </c>
      <c r="B3554" s="167" t="s">
        <v>3479</v>
      </c>
      <c r="C3554" s="167" t="s">
        <v>2214</v>
      </c>
      <c r="D3554" s="167" t="s">
        <v>12427</v>
      </c>
      <c r="E3554" s="168" t="s">
        <v>15845</v>
      </c>
    </row>
    <row r="3555" spans="1:5" x14ac:dyDescent="0.2">
      <c r="A3555" s="167">
        <v>11962</v>
      </c>
      <c r="B3555" s="167" t="s">
        <v>3480</v>
      </c>
      <c r="C3555" s="167" t="s">
        <v>10</v>
      </c>
      <c r="D3555" s="167" t="s">
        <v>12427</v>
      </c>
      <c r="E3555" s="168" t="s">
        <v>12504</v>
      </c>
    </row>
    <row r="3556" spans="1:5" x14ac:dyDescent="0.2">
      <c r="A3556" s="167">
        <v>4332</v>
      </c>
      <c r="B3556" s="167" t="s">
        <v>3481</v>
      </c>
      <c r="C3556" s="167" t="s">
        <v>10</v>
      </c>
      <c r="D3556" s="167" t="s">
        <v>12427</v>
      </c>
      <c r="E3556" s="168" t="s">
        <v>15846</v>
      </c>
    </row>
    <row r="3557" spans="1:5" x14ac:dyDescent="0.2">
      <c r="A3557" s="167">
        <v>4331</v>
      </c>
      <c r="B3557" s="167" t="s">
        <v>3482</v>
      </c>
      <c r="C3557" s="167" t="s">
        <v>10</v>
      </c>
      <c r="D3557" s="167" t="s">
        <v>12427</v>
      </c>
      <c r="E3557" s="168" t="s">
        <v>14450</v>
      </c>
    </row>
    <row r="3558" spans="1:5" x14ac:dyDescent="0.2">
      <c r="A3558" s="167">
        <v>4336</v>
      </c>
      <c r="B3558" s="167" t="s">
        <v>3483</v>
      </c>
      <c r="C3558" s="167" t="s">
        <v>10</v>
      </c>
      <c r="D3558" s="167" t="s">
        <v>12427</v>
      </c>
      <c r="E3558" s="168" t="s">
        <v>14492</v>
      </c>
    </row>
    <row r="3559" spans="1:5" x14ac:dyDescent="0.2">
      <c r="A3559" s="167">
        <v>13294</v>
      </c>
      <c r="B3559" s="167" t="s">
        <v>3484</v>
      </c>
      <c r="C3559" s="167" t="s">
        <v>10</v>
      </c>
      <c r="D3559" s="167" t="s">
        <v>12427</v>
      </c>
      <c r="E3559" s="168" t="s">
        <v>12658</v>
      </c>
    </row>
    <row r="3560" spans="1:5" x14ac:dyDescent="0.2">
      <c r="A3560" s="167">
        <v>11948</v>
      </c>
      <c r="B3560" s="167" t="s">
        <v>3485</v>
      </c>
      <c r="C3560" s="167" t="s">
        <v>10</v>
      </c>
      <c r="D3560" s="167" t="s">
        <v>12427</v>
      </c>
      <c r="E3560" s="168" t="s">
        <v>14912</v>
      </c>
    </row>
    <row r="3561" spans="1:5" x14ac:dyDescent="0.2">
      <c r="A3561" s="167">
        <v>4382</v>
      </c>
      <c r="B3561" s="167" t="s">
        <v>3486</v>
      </c>
      <c r="C3561" s="167" t="s">
        <v>10</v>
      </c>
      <c r="D3561" s="167" t="s">
        <v>12427</v>
      </c>
      <c r="E3561" s="168" t="s">
        <v>15847</v>
      </c>
    </row>
    <row r="3562" spans="1:5" x14ac:dyDescent="0.2">
      <c r="A3562" s="167">
        <v>4354</v>
      </c>
      <c r="B3562" s="167" t="s">
        <v>3487</v>
      </c>
      <c r="C3562" s="167" t="s">
        <v>10</v>
      </c>
      <c r="D3562" s="167" t="s">
        <v>12427</v>
      </c>
      <c r="E3562" s="168" t="s">
        <v>15848</v>
      </c>
    </row>
    <row r="3563" spans="1:5" x14ac:dyDescent="0.2">
      <c r="A3563" s="167">
        <v>40839</v>
      </c>
      <c r="B3563" s="167" t="s">
        <v>3488</v>
      </c>
      <c r="C3563" s="167" t="s">
        <v>2214</v>
      </c>
      <c r="D3563" s="167" t="s">
        <v>12427</v>
      </c>
      <c r="E3563" s="168" t="s">
        <v>15849</v>
      </c>
    </row>
    <row r="3564" spans="1:5" x14ac:dyDescent="0.2">
      <c r="A3564" s="167">
        <v>40552</v>
      </c>
      <c r="B3564" s="167" t="s">
        <v>3489</v>
      </c>
      <c r="C3564" s="167" t="s">
        <v>2214</v>
      </c>
      <c r="D3564" s="167" t="s">
        <v>12427</v>
      </c>
      <c r="E3564" s="168" t="s">
        <v>15850</v>
      </c>
    </row>
    <row r="3565" spans="1:5" x14ac:dyDescent="0.2">
      <c r="A3565" s="167">
        <v>40549</v>
      </c>
      <c r="B3565" s="167" t="s">
        <v>3490</v>
      </c>
      <c r="C3565" s="167" t="s">
        <v>2214</v>
      </c>
      <c r="D3565" s="167" t="s">
        <v>12427</v>
      </c>
      <c r="E3565" s="168" t="s">
        <v>15851</v>
      </c>
    </row>
    <row r="3566" spans="1:5" x14ac:dyDescent="0.2">
      <c r="A3566" s="167">
        <v>4385</v>
      </c>
      <c r="B3566" s="167" t="s">
        <v>15852</v>
      </c>
      <c r="C3566" s="167" t="s">
        <v>522</v>
      </c>
      <c r="D3566" s="167" t="s">
        <v>12427</v>
      </c>
      <c r="E3566" s="168" t="s">
        <v>15853</v>
      </c>
    </row>
    <row r="3567" spans="1:5" x14ac:dyDescent="0.2">
      <c r="A3567" s="167">
        <v>38397</v>
      </c>
      <c r="B3567" s="167" t="s">
        <v>15854</v>
      </c>
      <c r="C3567" s="167" t="s">
        <v>71</v>
      </c>
      <c r="D3567" s="167" t="s">
        <v>12398</v>
      </c>
      <c r="E3567" s="168" t="s">
        <v>13460</v>
      </c>
    </row>
    <row r="3568" spans="1:5" x14ac:dyDescent="0.2">
      <c r="A3568" s="167">
        <v>20078</v>
      </c>
      <c r="B3568" s="167" t="s">
        <v>15855</v>
      </c>
      <c r="C3568" s="167" t="s">
        <v>10</v>
      </c>
      <c r="D3568" s="167" t="s">
        <v>12398</v>
      </c>
      <c r="E3568" s="168" t="s">
        <v>15856</v>
      </c>
    </row>
    <row r="3569" spans="1:5" x14ac:dyDescent="0.2">
      <c r="A3569" s="167">
        <v>20079</v>
      </c>
      <c r="B3569" s="167" t="s">
        <v>15857</v>
      </c>
      <c r="C3569" s="167" t="s">
        <v>10</v>
      </c>
      <c r="D3569" s="167" t="s">
        <v>12398</v>
      </c>
      <c r="E3569" s="168" t="s">
        <v>15858</v>
      </c>
    </row>
    <row r="3570" spans="1:5" x14ac:dyDescent="0.2">
      <c r="A3570" s="167">
        <v>39897</v>
      </c>
      <c r="B3570" s="167" t="s">
        <v>3493</v>
      </c>
      <c r="C3570" s="167" t="s">
        <v>10</v>
      </c>
      <c r="D3570" s="167" t="s">
        <v>12427</v>
      </c>
      <c r="E3570" s="168" t="s">
        <v>15859</v>
      </c>
    </row>
    <row r="3571" spans="1:5" x14ac:dyDescent="0.2">
      <c r="A3571" s="167">
        <v>118</v>
      </c>
      <c r="B3571" s="167" t="s">
        <v>15860</v>
      </c>
      <c r="C3571" s="167" t="s">
        <v>10</v>
      </c>
      <c r="D3571" s="167" t="s">
        <v>12398</v>
      </c>
      <c r="E3571" s="168" t="s">
        <v>15861</v>
      </c>
    </row>
    <row r="3572" spans="1:5" x14ac:dyDescent="0.2">
      <c r="A3572" s="167">
        <v>4396</v>
      </c>
      <c r="B3572" s="167" t="s">
        <v>15862</v>
      </c>
      <c r="C3572" s="167" t="s">
        <v>15</v>
      </c>
      <c r="D3572" s="167" t="s">
        <v>12405</v>
      </c>
      <c r="E3572" s="168" t="s">
        <v>15863</v>
      </c>
    </row>
    <row r="3573" spans="1:5" x14ac:dyDescent="0.2">
      <c r="A3573" s="167">
        <v>36881</v>
      </c>
      <c r="B3573" s="167" t="s">
        <v>15864</v>
      </c>
      <c r="C3573" s="167" t="s">
        <v>15</v>
      </c>
      <c r="D3573" s="167" t="s">
        <v>12398</v>
      </c>
      <c r="E3573" s="168" t="s">
        <v>15865</v>
      </c>
    </row>
    <row r="3574" spans="1:5" x14ac:dyDescent="0.2">
      <c r="A3574" s="167">
        <v>36882</v>
      </c>
      <c r="B3574" s="167" t="s">
        <v>15866</v>
      </c>
      <c r="C3574" s="167" t="s">
        <v>15</v>
      </c>
      <c r="D3574" s="167" t="s">
        <v>12398</v>
      </c>
      <c r="E3574" s="168" t="s">
        <v>15104</v>
      </c>
    </row>
    <row r="3575" spans="1:5" x14ac:dyDescent="0.2">
      <c r="A3575" s="167">
        <v>4397</v>
      </c>
      <c r="B3575" s="167" t="s">
        <v>15867</v>
      </c>
      <c r="C3575" s="167" t="s">
        <v>15</v>
      </c>
      <c r="D3575" s="167" t="s">
        <v>12398</v>
      </c>
      <c r="E3575" s="168" t="s">
        <v>15868</v>
      </c>
    </row>
    <row r="3576" spans="1:5" x14ac:dyDescent="0.2">
      <c r="A3576" s="167">
        <v>34754</v>
      </c>
      <c r="B3576" s="167" t="s">
        <v>15869</v>
      </c>
      <c r="C3576" s="167" t="s">
        <v>15</v>
      </c>
      <c r="D3576" s="167" t="s">
        <v>12398</v>
      </c>
      <c r="E3576" s="168" t="s">
        <v>15870</v>
      </c>
    </row>
    <row r="3577" spans="1:5" x14ac:dyDescent="0.2">
      <c r="A3577" s="167">
        <v>25962</v>
      </c>
      <c r="B3577" s="167" t="s">
        <v>15871</v>
      </c>
      <c r="C3577" s="167" t="s">
        <v>15</v>
      </c>
      <c r="D3577" s="167" t="s">
        <v>12398</v>
      </c>
      <c r="E3577" s="168" t="s">
        <v>15872</v>
      </c>
    </row>
    <row r="3578" spans="1:5" x14ac:dyDescent="0.2">
      <c r="A3578" s="167">
        <v>34752</v>
      </c>
      <c r="B3578" s="167" t="s">
        <v>15873</v>
      </c>
      <c r="C3578" s="167" t="s">
        <v>15</v>
      </c>
      <c r="D3578" s="167" t="s">
        <v>12398</v>
      </c>
      <c r="E3578" s="168" t="s">
        <v>15874</v>
      </c>
    </row>
    <row r="3579" spans="1:5" x14ac:dyDescent="0.2">
      <c r="A3579" s="167">
        <v>4751</v>
      </c>
      <c r="B3579" s="167" t="s">
        <v>15875</v>
      </c>
      <c r="C3579" s="167" t="s">
        <v>185</v>
      </c>
      <c r="D3579" s="167" t="s">
        <v>12398</v>
      </c>
      <c r="E3579" s="168" t="s">
        <v>15876</v>
      </c>
    </row>
    <row r="3580" spans="1:5" x14ac:dyDescent="0.2">
      <c r="A3580" s="167">
        <v>41066</v>
      </c>
      <c r="B3580" s="167" t="s">
        <v>3500</v>
      </c>
      <c r="C3580" s="167" t="s">
        <v>187</v>
      </c>
      <c r="D3580" s="167" t="s">
        <v>12398</v>
      </c>
      <c r="E3580" s="168" t="s">
        <v>15877</v>
      </c>
    </row>
    <row r="3581" spans="1:5" x14ac:dyDescent="0.2">
      <c r="A3581" s="167">
        <v>39604</v>
      </c>
      <c r="B3581" s="167" t="s">
        <v>3501</v>
      </c>
      <c r="C3581" s="167" t="s">
        <v>10</v>
      </c>
      <c r="D3581" s="167" t="s">
        <v>12398</v>
      </c>
      <c r="E3581" s="168" t="s">
        <v>15778</v>
      </c>
    </row>
    <row r="3582" spans="1:5" x14ac:dyDescent="0.2">
      <c r="A3582" s="167">
        <v>39605</v>
      </c>
      <c r="B3582" s="167" t="s">
        <v>3502</v>
      </c>
      <c r="C3582" s="167" t="s">
        <v>10</v>
      </c>
      <c r="D3582" s="167" t="s">
        <v>12398</v>
      </c>
      <c r="E3582" s="168" t="s">
        <v>14099</v>
      </c>
    </row>
    <row r="3583" spans="1:5" x14ac:dyDescent="0.2">
      <c r="A3583" s="167">
        <v>39606</v>
      </c>
      <c r="B3583" s="167" t="s">
        <v>3503</v>
      </c>
      <c r="C3583" s="167" t="s">
        <v>10</v>
      </c>
      <c r="D3583" s="167" t="s">
        <v>12398</v>
      </c>
      <c r="E3583" s="168" t="s">
        <v>15878</v>
      </c>
    </row>
    <row r="3584" spans="1:5" x14ac:dyDescent="0.2">
      <c r="A3584" s="167">
        <v>39607</v>
      </c>
      <c r="B3584" s="167" t="s">
        <v>3504</v>
      </c>
      <c r="C3584" s="167" t="s">
        <v>10</v>
      </c>
      <c r="D3584" s="167" t="s">
        <v>12398</v>
      </c>
      <c r="E3584" s="168" t="s">
        <v>15879</v>
      </c>
    </row>
    <row r="3585" spans="1:5" x14ac:dyDescent="0.2">
      <c r="A3585" s="167">
        <v>39594</v>
      </c>
      <c r="B3585" s="167" t="s">
        <v>3505</v>
      </c>
      <c r="C3585" s="167" t="s">
        <v>10</v>
      </c>
      <c r="D3585" s="167" t="s">
        <v>12405</v>
      </c>
      <c r="E3585" s="168" t="s">
        <v>15880</v>
      </c>
    </row>
    <row r="3586" spans="1:5" x14ac:dyDescent="0.2">
      <c r="A3586" s="167">
        <v>39596</v>
      </c>
      <c r="B3586" s="167" t="s">
        <v>3506</v>
      </c>
      <c r="C3586" s="167" t="s">
        <v>10</v>
      </c>
      <c r="D3586" s="167" t="s">
        <v>12398</v>
      </c>
      <c r="E3586" s="168" t="s">
        <v>15881</v>
      </c>
    </row>
    <row r="3587" spans="1:5" x14ac:dyDescent="0.2">
      <c r="A3587" s="167">
        <v>39595</v>
      </c>
      <c r="B3587" s="167" t="s">
        <v>3507</v>
      </c>
      <c r="C3587" s="167" t="s">
        <v>10</v>
      </c>
      <c r="D3587" s="167" t="s">
        <v>12398</v>
      </c>
      <c r="E3587" s="168" t="s">
        <v>15882</v>
      </c>
    </row>
    <row r="3588" spans="1:5" x14ac:dyDescent="0.2">
      <c r="A3588" s="167">
        <v>39597</v>
      </c>
      <c r="B3588" s="167" t="s">
        <v>3508</v>
      </c>
      <c r="C3588" s="167" t="s">
        <v>10</v>
      </c>
      <c r="D3588" s="167" t="s">
        <v>12398</v>
      </c>
      <c r="E3588" s="168" t="s">
        <v>15883</v>
      </c>
    </row>
    <row r="3589" spans="1:5" x14ac:dyDescent="0.2">
      <c r="A3589" s="167">
        <v>20209</v>
      </c>
      <c r="B3589" s="167" t="s">
        <v>15884</v>
      </c>
      <c r="C3589" s="167" t="s">
        <v>20</v>
      </c>
      <c r="D3589" s="167" t="s">
        <v>12398</v>
      </c>
      <c r="E3589" s="168" t="s">
        <v>15885</v>
      </c>
    </row>
    <row r="3590" spans="1:5" x14ac:dyDescent="0.2">
      <c r="A3590" s="167">
        <v>4433</v>
      </c>
      <c r="B3590" s="167" t="s">
        <v>15886</v>
      </c>
      <c r="C3590" s="167" t="s">
        <v>20</v>
      </c>
      <c r="D3590" s="167" t="s">
        <v>12398</v>
      </c>
      <c r="E3590" s="168" t="s">
        <v>15887</v>
      </c>
    </row>
    <row r="3591" spans="1:5" x14ac:dyDescent="0.2">
      <c r="A3591" s="167">
        <v>10731</v>
      </c>
      <c r="B3591" s="167" t="s">
        <v>3509</v>
      </c>
      <c r="C3591" s="167" t="s">
        <v>15</v>
      </c>
      <c r="D3591" s="167" t="s">
        <v>12405</v>
      </c>
      <c r="E3591" s="168" t="s">
        <v>12420</v>
      </c>
    </row>
    <row r="3592" spans="1:5" x14ac:dyDescent="0.2">
      <c r="A3592" s="167">
        <v>4704</v>
      </c>
      <c r="B3592" s="167" t="s">
        <v>3510</v>
      </c>
      <c r="C3592" s="167" t="s">
        <v>15</v>
      </c>
      <c r="D3592" s="167" t="s">
        <v>12398</v>
      </c>
      <c r="E3592" s="168" t="s">
        <v>12635</v>
      </c>
    </row>
    <row r="3593" spans="1:5" x14ac:dyDescent="0.2">
      <c r="A3593" s="167">
        <v>10730</v>
      </c>
      <c r="B3593" s="167" t="s">
        <v>3511</v>
      </c>
      <c r="C3593" s="167" t="s">
        <v>15</v>
      </c>
      <c r="D3593" s="167" t="s">
        <v>12398</v>
      </c>
      <c r="E3593" s="168" t="s">
        <v>14787</v>
      </c>
    </row>
    <row r="3594" spans="1:5" x14ac:dyDescent="0.2">
      <c r="A3594" s="167">
        <v>4729</v>
      </c>
      <c r="B3594" s="167" t="s">
        <v>3512</v>
      </c>
      <c r="C3594" s="167" t="s">
        <v>183</v>
      </c>
      <c r="D3594" s="167" t="s">
        <v>12398</v>
      </c>
      <c r="E3594" s="168" t="s">
        <v>15888</v>
      </c>
    </row>
    <row r="3595" spans="1:5" x14ac:dyDescent="0.2">
      <c r="A3595" s="167">
        <v>4720</v>
      </c>
      <c r="B3595" s="167" t="s">
        <v>3513</v>
      </c>
      <c r="C3595" s="167" t="s">
        <v>183</v>
      </c>
      <c r="D3595" s="167" t="s">
        <v>12398</v>
      </c>
      <c r="E3595" s="168" t="s">
        <v>15889</v>
      </c>
    </row>
    <row r="3596" spans="1:5" x14ac:dyDescent="0.2">
      <c r="A3596" s="167">
        <v>4721</v>
      </c>
      <c r="B3596" s="167" t="s">
        <v>3514</v>
      </c>
      <c r="C3596" s="167" t="s">
        <v>183</v>
      </c>
      <c r="D3596" s="167" t="s">
        <v>12398</v>
      </c>
      <c r="E3596" s="168" t="s">
        <v>15890</v>
      </c>
    </row>
    <row r="3597" spans="1:5" x14ac:dyDescent="0.2">
      <c r="A3597" s="167">
        <v>4718</v>
      </c>
      <c r="B3597" s="167" t="s">
        <v>3515</v>
      </c>
      <c r="C3597" s="167" t="s">
        <v>183</v>
      </c>
      <c r="D3597" s="167" t="s">
        <v>12405</v>
      </c>
      <c r="E3597" s="168" t="s">
        <v>15890</v>
      </c>
    </row>
    <row r="3598" spans="1:5" x14ac:dyDescent="0.2">
      <c r="A3598" s="167">
        <v>4722</v>
      </c>
      <c r="B3598" s="167" t="s">
        <v>3516</v>
      </c>
      <c r="C3598" s="167" t="s">
        <v>183</v>
      </c>
      <c r="D3598" s="167" t="s">
        <v>12398</v>
      </c>
      <c r="E3598" s="168" t="s">
        <v>15890</v>
      </c>
    </row>
    <row r="3599" spans="1:5" x14ac:dyDescent="0.2">
      <c r="A3599" s="167">
        <v>4723</v>
      </c>
      <c r="B3599" s="167" t="s">
        <v>3517</v>
      </c>
      <c r="C3599" s="167" t="s">
        <v>183</v>
      </c>
      <c r="D3599" s="167" t="s">
        <v>12398</v>
      </c>
      <c r="E3599" s="168" t="s">
        <v>15891</v>
      </c>
    </row>
    <row r="3600" spans="1:5" x14ac:dyDescent="0.2">
      <c r="A3600" s="167">
        <v>4727</v>
      </c>
      <c r="B3600" s="167" t="s">
        <v>3518</v>
      </c>
      <c r="C3600" s="167" t="s">
        <v>183</v>
      </c>
      <c r="D3600" s="167" t="s">
        <v>12398</v>
      </c>
      <c r="E3600" s="168" t="s">
        <v>15892</v>
      </c>
    </row>
    <row r="3601" spans="1:5" x14ac:dyDescent="0.2">
      <c r="A3601" s="167">
        <v>4748</v>
      </c>
      <c r="B3601" s="167" t="s">
        <v>3519</v>
      </c>
      <c r="C3601" s="167" t="s">
        <v>183</v>
      </c>
      <c r="D3601" s="167" t="s">
        <v>12398</v>
      </c>
      <c r="E3601" s="168" t="s">
        <v>15893</v>
      </c>
    </row>
    <row r="3602" spans="1:5" x14ac:dyDescent="0.2">
      <c r="A3602" s="167">
        <v>4730</v>
      </c>
      <c r="B3602" s="167" t="s">
        <v>3520</v>
      </c>
      <c r="C3602" s="167" t="s">
        <v>183</v>
      </c>
      <c r="D3602" s="167" t="s">
        <v>12398</v>
      </c>
      <c r="E3602" s="168" t="s">
        <v>15894</v>
      </c>
    </row>
    <row r="3603" spans="1:5" x14ac:dyDescent="0.2">
      <c r="A3603" s="167">
        <v>13186</v>
      </c>
      <c r="B3603" s="167" t="s">
        <v>3521</v>
      </c>
      <c r="C3603" s="167" t="s">
        <v>183</v>
      </c>
      <c r="D3603" s="167" t="s">
        <v>12427</v>
      </c>
      <c r="E3603" s="168" t="s">
        <v>15895</v>
      </c>
    </row>
    <row r="3604" spans="1:5" x14ac:dyDescent="0.2">
      <c r="A3604" s="167">
        <v>10737</v>
      </c>
      <c r="B3604" s="167" t="s">
        <v>3522</v>
      </c>
      <c r="C3604" s="167" t="s">
        <v>15</v>
      </c>
      <c r="D3604" s="167" t="s">
        <v>12398</v>
      </c>
      <c r="E3604" s="168" t="s">
        <v>13943</v>
      </c>
    </row>
    <row r="3605" spans="1:5" x14ac:dyDescent="0.2">
      <c r="A3605" s="167">
        <v>10734</v>
      </c>
      <c r="B3605" s="167" t="s">
        <v>3523</v>
      </c>
      <c r="C3605" s="167" t="s">
        <v>15</v>
      </c>
      <c r="D3605" s="167" t="s">
        <v>12398</v>
      </c>
      <c r="E3605" s="168" t="s">
        <v>15896</v>
      </c>
    </row>
    <row r="3606" spans="1:5" x14ac:dyDescent="0.2">
      <c r="A3606" s="167">
        <v>4708</v>
      </c>
      <c r="B3606" s="167" t="s">
        <v>3524</v>
      </c>
      <c r="C3606" s="167" t="s">
        <v>15</v>
      </c>
      <c r="D3606" s="167" t="s">
        <v>12398</v>
      </c>
      <c r="E3606" s="168" t="s">
        <v>15897</v>
      </c>
    </row>
    <row r="3607" spans="1:5" x14ac:dyDescent="0.2">
      <c r="A3607" s="167">
        <v>4712</v>
      </c>
      <c r="B3607" s="167" t="s">
        <v>3525</v>
      </c>
      <c r="C3607" s="167" t="s">
        <v>15</v>
      </c>
      <c r="D3607" s="167" t="s">
        <v>12398</v>
      </c>
      <c r="E3607" s="168" t="s">
        <v>15898</v>
      </c>
    </row>
    <row r="3608" spans="1:5" x14ac:dyDescent="0.2">
      <c r="A3608" s="167">
        <v>4710</v>
      </c>
      <c r="B3608" s="167" t="s">
        <v>3526</v>
      </c>
      <c r="C3608" s="167" t="s">
        <v>15</v>
      </c>
      <c r="D3608" s="167" t="s">
        <v>12398</v>
      </c>
      <c r="E3608" s="168" t="s">
        <v>15899</v>
      </c>
    </row>
    <row r="3609" spans="1:5" x14ac:dyDescent="0.2">
      <c r="A3609" s="167">
        <v>4746</v>
      </c>
      <c r="B3609" s="167" t="s">
        <v>3527</v>
      </c>
      <c r="C3609" s="167" t="s">
        <v>183</v>
      </c>
      <c r="D3609" s="167" t="s">
        <v>12398</v>
      </c>
      <c r="E3609" s="168" t="s">
        <v>15900</v>
      </c>
    </row>
    <row r="3610" spans="1:5" x14ac:dyDescent="0.2">
      <c r="A3610" s="167">
        <v>4750</v>
      </c>
      <c r="B3610" s="167" t="s">
        <v>15901</v>
      </c>
      <c r="C3610" s="167" t="s">
        <v>185</v>
      </c>
      <c r="D3610" s="167" t="s">
        <v>12405</v>
      </c>
      <c r="E3610" s="168" t="s">
        <v>12694</v>
      </c>
    </row>
    <row r="3611" spans="1:5" x14ac:dyDescent="0.2">
      <c r="A3611" s="167">
        <v>41065</v>
      </c>
      <c r="B3611" s="167" t="s">
        <v>3529</v>
      </c>
      <c r="C3611" s="167" t="s">
        <v>187</v>
      </c>
      <c r="D3611" s="167" t="s">
        <v>12398</v>
      </c>
      <c r="E3611" s="168" t="s">
        <v>12695</v>
      </c>
    </row>
    <row r="3612" spans="1:5" x14ac:dyDescent="0.2">
      <c r="A3612" s="167">
        <v>34747</v>
      </c>
      <c r="B3612" s="167" t="s">
        <v>3530</v>
      </c>
      <c r="C3612" s="167" t="s">
        <v>20</v>
      </c>
      <c r="D3612" s="167" t="s">
        <v>12427</v>
      </c>
      <c r="E3612" s="168" t="s">
        <v>15902</v>
      </c>
    </row>
    <row r="3613" spans="1:5" x14ac:dyDescent="0.2">
      <c r="A3613" s="167">
        <v>4826</v>
      </c>
      <c r="B3613" s="167" t="s">
        <v>3531</v>
      </c>
      <c r="C3613" s="167" t="s">
        <v>20</v>
      </c>
      <c r="D3613" s="167" t="s">
        <v>12427</v>
      </c>
      <c r="E3613" s="168" t="s">
        <v>15903</v>
      </c>
    </row>
    <row r="3614" spans="1:5" x14ac:dyDescent="0.2">
      <c r="A3614" s="167">
        <v>41975</v>
      </c>
      <c r="B3614" s="167" t="s">
        <v>3532</v>
      </c>
      <c r="C3614" s="167" t="s">
        <v>15</v>
      </c>
      <c r="D3614" s="167" t="s">
        <v>12427</v>
      </c>
      <c r="E3614" s="168" t="s">
        <v>15904</v>
      </c>
    </row>
    <row r="3615" spans="1:5" x14ac:dyDescent="0.2">
      <c r="A3615" s="167">
        <v>4825</v>
      </c>
      <c r="B3615" s="167" t="s">
        <v>3533</v>
      </c>
      <c r="C3615" s="167" t="s">
        <v>20</v>
      </c>
      <c r="D3615" s="167" t="s">
        <v>12427</v>
      </c>
      <c r="E3615" s="168" t="s">
        <v>15905</v>
      </c>
    </row>
    <row r="3616" spans="1:5" x14ac:dyDescent="0.2">
      <c r="A3616" s="167">
        <v>34744</v>
      </c>
      <c r="B3616" s="167" t="s">
        <v>3534</v>
      </c>
      <c r="C3616" s="167" t="s">
        <v>15</v>
      </c>
      <c r="D3616" s="167" t="s">
        <v>12427</v>
      </c>
      <c r="E3616" s="168" t="s">
        <v>15906</v>
      </c>
    </row>
    <row r="3617" spans="1:5" x14ac:dyDescent="0.2">
      <c r="A3617" s="167">
        <v>39430</v>
      </c>
      <c r="B3617" s="167" t="s">
        <v>3535</v>
      </c>
      <c r="C3617" s="167" t="s">
        <v>10</v>
      </c>
      <c r="D3617" s="167" t="s">
        <v>12398</v>
      </c>
      <c r="E3617" s="168" t="s">
        <v>14471</v>
      </c>
    </row>
    <row r="3618" spans="1:5" x14ac:dyDescent="0.2">
      <c r="A3618" s="167">
        <v>39573</v>
      </c>
      <c r="B3618" s="167" t="s">
        <v>3536</v>
      </c>
      <c r="C3618" s="167" t="s">
        <v>10</v>
      </c>
      <c r="D3618" s="167" t="s">
        <v>12398</v>
      </c>
      <c r="E3618" s="168" t="s">
        <v>12520</v>
      </c>
    </row>
    <row r="3619" spans="1:5" x14ac:dyDescent="0.2">
      <c r="A3619" s="167">
        <v>38410</v>
      </c>
      <c r="B3619" s="167" t="s">
        <v>3537</v>
      </c>
      <c r="C3619" s="167" t="s">
        <v>10</v>
      </c>
      <c r="D3619" s="167" t="s">
        <v>12398</v>
      </c>
      <c r="E3619" s="168" t="s">
        <v>15907</v>
      </c>
    </row>
    <row r="3620" spans="1:5" x14ac:dyDescent="0.2">
      <c r="A3620" s="167">
        <v>41596</v>
      </c>
      <c r="B3620" s="167" t="s">
        <v>3538</v>
      </c>
      <c r="C3620" s="167" t="s">
        <v>71</v>
      </c>
      <c r="D3620" s="167" t="s">
        <v>12398</v>
      </c>
      <c r="E3620" s="168" t="s">
        <v>13915</v>
      </c>
    </row>
    <row r="3621" spans="1:5" x14ac:dyDescent="0.2">
      <c r="A3621" s="167">
        <v>41598</v>
      </c>
      <c r="B3621" s="167" t="s">
        <v>3539</v>
      </c>
      <c r="C3621" s="167" t="s">
        <v>71</v>
      </c>
      <c r="D3621" s="167" t="s">
        <v>12398</v>
      </c>
      <c r="E3621" s="168" t="s">
        <v>13915</v>
      </c>
    </row>
    <row r="3622" spans="1:5" x14ac:dyDescent="0.2">
      <c r="A3622" s="167">
        <v>41594</v>
      </c>
      <c r="B3622" s="167" t="s">
        <v>3540</v>
      </c>
      <c r="C3622" s="167" t="s">
        <v>71</v>
      </c>
      <c r="D3622" s="167" t="s">
        <v>12398</v>
      </c>
      <c r="E3622" s="168" t="s">
        <v>14818</v>
      </c>
    </row>
    <row r="3623" spans="1:5" x14ac:dyDescent="0.2">
      <c r="A3623" s="167">
        <v>43663</v>
      </c>
      <c r="B3623" s="167" t="s">
        <v>3541</v>
      </c>
      <c r="C3623" s="167" t="s">
        <v>71</v>
      </c>
      <c r="D3623" s="167" t="s">
        <v>12398</v>
      </c>
      <c r="E3623" s="168" t="s">
        <v>13929</v>
      </c>
    </row>
    <row r="3624" spans="1:5" x14ac:dyDescent="0.2">
      <c r="A3624" s="167">
        <v>4766</v>
      </c>
      <c r="B3624" s="167" t="s">
        <v>3542</v>
      </c>
      <c r="C3624" s="167" t="s">
        <v>71</v>
      </c>
      <c r="D3624" s="167" t="s">
        <v>12398</v>
      </c>
      <c r="E3624" s="168" t="s">
        <v>15908</v>
      </c>
    </row>
    <row r="3625" spans="1:5" x14ac:dyDescent="0.2">
      <c r="A3625" s="167">
        <v>43664</v>
      </c>
      <c r="B3625" s="167" t="s">
        <v>3543</v>
      </c>
      <c r="C3625" s="167" t="s">
        <v>71</v>
      </c>
      <c r="D3625" s="167" t="s">
        <v>12398</v>
      </c>
      <c r="E3625" s="168" t="s">
        <v>14294</v>
      </c>
    </row>
    <row r="3626" spans="1:5" x14ac:dyDescent="0.2">
      <c r="A3626" s="167">
        <v>43082</v>
      </c>
      <c r="B3626" s="167" t="s">
        <v>3544</v>
      </c>
      <c r="C3626" s="167" t="s">
        <v>71</v>
      </c>
      <c r="D3626" s="167" t="s">
        <v>12405</v>
      </c>
      <c r="E3626" s="168" t="s">
        <v>15909</v>
      </c>
    </row>
    <row r="3627" spans="1:5" x14ac:dyDescent="0.2">
      <c r="A3627" s="167">
        <v>43665</v>
      </c>
      <c r="B3627" s="167" t="s">
        <v>3545</v>
      </c>
      <c r="C3627" s="167" t="s">
        <v>71</v>
      </c>
      <c r="D3627" s="167" t="s">
        <v>12398</v>
      </c>
      <c r="E3627" s="168" t="s">
        <v>15908</v>
      </c>
    </row>
    <row r="3628" spans="1:5" x14ac:dyDescent="0.2">
      <c r="A3628" s="167">
        <v>10966</v>
      </c>
      <c r="B3628" s="167" t="s">
        <v>3546</v>
      </c>
      <c r="C3628" s="167" t="s">
        <v>71</v>
      </c>
      <c r="D3628" s="167" t="s">
        <v>12398</v>
      </c>
      <c r="E3628" s="168" t="s">
        <v>13929</v>
      </c>
    </row>
    <row r="3629" spans="1:5" x14ac:dyDescent="0.2">
      <c r="A3629" s="167">
        <v>43692</v>
      </c>
      <c r="B3629" s="167" t="s">
        <v>3547</v>
      </c>
      <c r="C3629" s="167" t="s">
        <v>71</v>
      </c>
      <c r="D3629" s="167" t="s">
        <v>12398</v>
      </c>
      <c r="E3629" s="168" t="s">
        <v>13929</v>
      </c>
    </row>
    <row r="3630" spans="1:5" x14ac:dyDescent="0.2">
      <c r="A3630" s="167">
        <v>43083</v>
      </c>
      <c r="B3630" s="167" t="s">
        <v>3548</v>
      </c>
      <c r="C3630" s="167" t="s">
        <v>71</v>
      </c>
      <c r="D3630" s="167" t="s">
        <v>12398</v>
      </c>
      <c r="E3630" s="168" t="s">
        <v>15910</v>
      </c>
    </row>
    <row r="3631" spans="1:5" x14ac:dyDescent="0.2">
      <c r="A3631" s="167">
        <v>40535</v>
      </c>
      <c r="B3631" s="167" t="s">
        <v>3549</v>
      </c>
      <c r="C3631" s="167" t="s">
        <v>71</v>
      </c>
      <c r="D3631" s="167" t="s">
        <v>12398</v>
      </c>
      <c r="E3631" s="168" t="s">
        <v>15910</v>
      </c>
    </row>
    <row r="3632" spans="1:5" x14ac:dyDescent="0.2">
      <c r="A3632" s="167">
        <v>39427</v>
      </c>
      <c r="B3632" s="167" t="s">
        <v>3550</v>
      </c>
      <c r="C3632" s="167" t="s">
        <v>20</v>
      </c>
      <c r="D3632" s="167" t="s">
        <v>12398</v>
      </c>
      <c r="E3632" s="168" t="s">
        <v>13251</v>
      </c>
    </row>
    <row r="3633" spans="1:5" x14ac:dyDescent="0.2">
      <c r="A3633" s="167">
        <v>39424</v>
      </c>
      <c r="B3633" s="167" t="s">
        <v>3551</v>
      </c>
      <c r="C3633" s="167" t="s">
        <v>20</v>
      </c>
      <c r="D3633" s="167" t="s">
        <v>12398</v>
      </c>
      <c r="E3633" s="168" t="s">
        <v>13081</v>
      </c>
    </row>
    <row r="3634" spans="1:5" x14ac:dyDescent="0.2">
      <c r="A3634" s="167">
        <v>39425</v>
      </c>
      <c r="B3634" s="167" t="s">
        <v>3552</v>
      </c>
      <c r="C3634" s="167" t="s">
        <v>20</v>
      </c>
      <c r="D3634" s="167" t="s">
        <v>12398</v>
      </c>
      <c r="E3634" s="168" t="s">
        <v>14910</v>
      </c>
    </row>
    <row r="3635" spans="1:5" x14ac:dyDescent="0.2">
      <c r="A3635" s="167">
        <v>40664</v>
      </c>
      <c r="B3635" s="167" t="s">
        <v>3553</v>
      </c>
      <c r="C3635" s="167" t="s">
        <v>71</v>
      </c>
      <c r="D3635" s="167" t="s">
        <v>12398</v>
      </c>
      <c r="E3635" s="168" t="s">
        <v>15703</v>
      </c>
    </row>
    <row r="3636" spans="1:5" x14ac:dyDescent="0.2">
      <c r="A3636" s="167">
        <v>34360</v>
      </c>
      <c r="B3636" s="167" t="s">
        <v>3554</v>
      </c>
      <c r="C3636" s="167" t="s">
        <v>71</v>
      </c>
      <c r="D3636" s="167" t="s">
        <v>12427</v>
      </c>
      <c r="E3636" s="168" t="s">
        <v>15911</v>
      </c>
    </row>
    <row r="3637" spans="1:5" x14ac:dyDescent="0.2">
      <c r="A3637" s="167">
        <v>20259</v>
      </c>
      <c r="B3637" s="167" t="s">
        <v>3555</v>
      </c>
      <c r="C3637" s="167" t="s">
        <v>20</v>
      </c>
      <c r="D3637" s="167" t="s">
        <v>12427</v>
      </c>
      <c r="E3637" s="168" t="s">
        <v>15912</v>
      </c>
    </row>
    <row r="3638" spans="1:5" x14ac:dyDescent="0.2">
      <c r="A3638" s="167">
        <v>14077</v>
      </c>
      <c r="B3638" s="167" t="s">
        <v>3556</v>
      </c>
      <c r="C3638" s="167" t="s">
        <v>20</v>
      </c>
      <c r="D3638" s="167" t="s">
        <v>12427</v>
      </c>
      <c r="E3638" s="168" t="s">
        <v>15913</v>
      </c>
    </row>
    <row r="3639" spans="1:5" x14ac:dyDescent="0.2">
      <c r="A3639" s="167">
        <v>3678</v>
      </c>
      <c r="B3639" s="167" t="s">
        <v>3557</v>
      </c>
      <c r="C3639" s="167" t="s">
        <v>20</v>
      </c>
      <c r="D3639" s="167" t="s">
        <v>12427</v>
      </c>
      <c r="E3639" s="168" t="s">
        <v>15914</v>
      </c>
    </row>
    <row r="3640" spans="1:5" x14ac:dyDescent="0.2">
      <c r="A3640" s="167">
        <v>39418</v>
      </c>
      <c r="B3640" s="167" t="s">
        <v>3558</v>
      </c>
      <c r="C3640" s="167" t="s">
        <v>20</v>
      </c>
      <c r="D3640" s="167" t="s">
        <v>12398</v>
      </c>
      <c r="E3640" s="168" t="s">
        <v>15915</v>
      </c>
    </row>
    <row r="3641" spans="1:5" x14ac:dyDescent="0.2">
      <c r="A3641" s="167">
        <v>39419</v>
      </c>
      <c r="B3641" s="167" t="s">
        <v>3559</v>
      </c>
      <c r="C3641" s="167" t="s">
        <v>20</v>
      </c>
      <c r="D3641" s="167" t="s">
        <v>12398</v>
      </c>
      <c r="E3641" s="168" t="s">
        <v>15916</v>
      </c>
    </row>
    <row r="3642" spans="1:5" x14ac:dyDescent="0.2">
      <c r="A3642" s="167">
        <v>39420</v>
      </c>
      <c r="B3642" s="167" t="s">
        <v>3560</v>
      </c>
      <c r="C3642" s="167" t="s">
        <v>20</v>
      </c>
      <c r="D3642" s="167" t="s">
        <v>12398</v>
      </c>
      <c r="E3642" s="168" t="s">
        <v>15917</v>
      </c>
    </row>
    <row r="3643" spans="1:5" x14ac:dyDescent="0.2">
      <c r="A3643" s="167">
        <v>39571</v>
      </c>
      <c r="B3643" s="167" t="s">
        <v>15918</v>
      </c>
      <c r="C3643" s="167" t="s">
        <v>20</v>
      </c>
      <c r="D3643" s="167" t="s">
        <v>12398</v>
      </c>
      <c r="E3643" s="168" t="s">
        <v>14629</v>
      </c>
    </row>
    <row r="3644" spans="1:5" x14ac:dyDescent="0.2">
      <c r="A3644" s="167">
        <v>39421</v>
      </c>
      <c r="B3644" s="167" t="s">
        <v>3562</v>
      </c>
      <c r="C3644" s="167" t="s">
        <v>20</v>
      </c>
      <c r="D3644" s="167" t="s">
        <v>12398</v>
      </c>
      <c r="E3644" s="168" t="s">
        <v>15919</v>
      </c>
    </row>
    <row r="3645" spans="1:5" x14ac:dyDescent="0.2">
      <c r="A3645" s="167">
        <v>39422</v>
      </c>
      <c r="B3645" s="167" t="s">
        <v>3563</v>
      </c>
      <c r="C3645" s="167" t="s">
        <v>20</v>
      </c>
      <c r="D3645" s="167" t="s">
        <v>12405</v>
      </c>
      <c r="E3645" s="168" t="s">
        <v>14096</v>
      </c>
    </row>
    <row r="3646" spans="1:5" x14ac:dyDescent="0.2">
      <c r="A3646" s="167">
        <v>39423</v>
      </c>
      <c r="B3646" s="167" t="s">
        <v>3564</v>
      </c>
      <c r="C3646" s="167" t="s">
        <v>20</v>
      </c>
      <c r="D3646" s="167" t="s">
        <v>12398</v>
      </c>
      <c r="E3646" s="168" t="s">
        <v>14455</v>
      </c>
    </row>
    <row r="3647" spans="1:5" x14ac:dyDescent="0.2">
      <c r="A3647" s="167">
        <v>39426</v>
      </c>
      <c r="B3647" s="167" t="s">
        <v>3565</v>
      </c>
      <c r="C3647" s="167" t="s">
        <v>20</v>
      </c>
      <c r="D3647" s="167" t="s">
        <v>12398</v>
      </c>
      <c r="E3647" s="168" t="s">
        <v>15920</v>
      </c>
    </row>
    <row r="3648" spans="1:5" x14ac:dyDescent="0.2">
      <c r="A3648" s="167">
        <v>39429</v>
      </c>
      <c r="B3648" s="167" t="s">
        <v>3566</v>
      </c>
      <c r="C3648" s="167" t="s">
        <v>20</v>
      </c>
      <c r="D3648" s="167" t="s">
        <v>12398</v>
      </c>
      <c r="E3648" s="168" t="s">
        <v>15921</v>
      </c>
    </row>
    <row r="3649" spans="1:5" x14ac:dyDescent="0.2">
      <c r="A3649" s="167">
        <v>39428</v>
      </c>
      <c r="B3649" s="167" t="s">
        <v>3567</v>
      </c>
      <c r="C3649" s="167" t="s">
        <v>20</v>
      </c>
      <c r="D3649" s="167" t="s">
        <v>12398</v>
      </c>
      <c r="E3649" s="168" t="s">
        <v>15442</v>
      </c>
    </row>
    <row r="3650" spans="1:5" x14ac:dyDescent="0.2">
      <c r="A3650" s="167">
        <v>39572</v>
      </c>
      <c r="B3650" s="167" t="s">
        <v>3568</v>
      </c>
      <c r="C3650" s="167" t="s">
        <v>20</v>
      </c>
      <c r="D3650" s="167" t="s">
        <v>12398</v>
      </c>
      <c r="E3650" s="168" t="s">
        <v>14494</v>
      </c>
    </row>
    <row r="3651" spans="1:5" x14ac:dyDescent="0.2">
      <c r="A3651" s="167">
        <v>39570</v>
      </c>
      <c r="B3651" s="167" t="s">
        <v>3569</v>
      </c>
      <c r="C3651" s="167" t="s">
        <v>20</v>
      </c>
      <c r="D3651" s="167" t="s">
        <v>12398</v>
      </c>
      <c r="E3651" s="168" t="s">
        <v>13510</v>
      </c>
    </row>
    <row r="3652" spans="1:5" x14ac:dyDescent="0.2">
      <c r="A3652" s="167">
        <v>39569</v>
      </c>
      <c r="B3652" s="167" t="s">
        <v>3570</v>
      </c>
      <c r="C3652" s="167" t="s">
        <v>20</v>
      </c>
      <c r="D3652" s="167" t="s">
        <v>12398</v>
      </c>
      <c r="E3652" s="168" t="s">
        <v>12573</v>
      </c>
    </row>
    <row r="3653" spans="1:5" x14ac:dyDescent="0.2">
      <c r="A3653" s="167">
        <v>11552</v>
      </c>
      <c r="B3653" s="167" t="s">
        <v>15922</v>
      </c>
      <c r="C3653" s="167" t="s">
        <v>20</v>
      </c>
      <c r="D3653" s="167" t="s">
        <v>12398</v>
      </c>
      <c r="E3653" s="168" t="s">
        <v>15288</v>
      </c>
    </row>
    <row r="3654" spans="1:5" x14ac:dyDescent="0.2">
      <c r="A3654" s="167">
        <v>40598</v>
      </c>
      <c r="B3654" s="167" t="s">
        <v>3572</v>
      </c>
      <c r="C3654" s="167" t="s">
        <v>71</v>
      </c>
      <c r="D3654" s="167" t="s">
        <v>12398</v>
      </c>
      <c r="E3654" s="168" t="s">
        <v>15923</v>
      </c>
    </row>
    <row r="3655" spans="1:5" x14ac:dyDescent="0.2">
      <c r="A3655" s="167">
        <v>39029</v>
      </c>
      <c r="B3655" s="167" t="s">
        <v>3573</v>
      </c>
      <c r="C3655" s="167" t="s">
        <v>20</v>
      </c>
      <c r="D3655" s="167" t="s">
        <v>12398</v>
      </c>
      <c r="E3655" s="168" t="s">
        <v>15924</v>
      </c>
    </row>
    <row r="3656" spans="1:5" x14ac:dyDescent="0.2">
      <c r="A3656" s="167">
        <v>39028</v>
      </c>
      <c r="B3656" s="167" t="s">
        <v>3574</v>
      </c>
      <c r="C3656" s="167" t="s">
        <v>20</v>
      </c>
      <c r="D3656" s="167" t="s">
        <v>12398</v>
      </c>
      <c r="E3656" s="168" t="s">
        <v>15925</v>
      </c>
    </row>
    <row r="3657" spans="1:5" x14ac:dyDescent="0.2">
      <c r="A3657" s="167">
        <v>39328</v>
      </c>
      <c r="B3657" s="167" t="s">
        <v>3575</v>
      </c>
      <c r="C3657" s="167" t="s">
        <v>20</v>
      </c>
      <c r="D3657" s="167" t="s">
        <v>12398</v>
      </c>
      <c r="E3657" s="168" t="s">
        <v>15926</v>
      </c>
    </row>
    <row r="3658" spans="1:5" x14ac:dyDescent="0.2">
      <c r="A3658" s="167">
        <v>38541</v>
      </c>
      <c r="B3658" s="167" t="s">
        <v>3576</v>
      </c>
      <c r="C3658" s="167" t="s">
        <v>10</v>
      </c>
      <c r="D3658" s="167" t="s">
        <v>12427</v>
      </c>
      <c r="E3658" s="168" t="s">
        <v>15927</v>
      </c>
    </row>
    <row r="3659" spans="1:5" x14ac:dyDescent="0.2">
      <c r="A3659" s="167">
        <v>38542</v>
      </c>
      <c r="B3659" s="167" t="s">
        <v>3577</v>
      </c>
      <c r="C3659" s="167" t="s">
        <v>10</v>
      </c>
      <c r="D3659" s="167" t="s">
        <v>12427</v>
      </c>
      <c r="E3659" s="168" t="s">
        <v>15928</v>
      </c>
    </row>
    <row r="3660" spans="1:5" x14ac:dyDescent="0.2">
      <c r="A3660" s="167">
        <v>38543</v>
      </c>
      <c r="B3660" s="167" t="s">
        <v>3578</v>
      </c>
      <c r="C3660" s="167" t="s">
        <v>10</v>
      </c>
      <c r="D3660" s="167" t="s">
        <v>12427</v>
      </c>
      <c r="E3660" s="168" t="s">
        <v>15929</v>
      </c>
    </row>
    <row r="3661" spans="1:5" x14ac:dyDescent="0.2">
      <c r="A3661" s="167">
        <v>40406</v>
      </c>
      <c r="B3661" s="167" t="s">
        <v>3579</v>
      </c>
      <c r="C3661" s="167" t="s">
        <v>10</v>
      </c>
      <c r="D3661" s="167" t="s">
        <v>12398</v>
      </c>
      <c r="E3661" s="168" t="s">
        <v>15930</v>
      </c>
    </row>
    <row r="3662" spans="1:5" x14ac:dyDescent="0.2">
      <c r="A3662" s="167">
        <v>40789</v>
      </c>
      <c r="B3662" s="167" t="s">
        <v>3580</v>
      </c>
      <c r="C3662" s="167" t="s">
        <v>10</v>
      </c>
      <c r="D3662" s="167" t="s">
        <v>12398</v>
      </c>
      <c r="E3662" s="168" t="s">
        <v>15931</v>
      </c>
    </row>
    <row r="3663" spans="1:5" x14ac:dyDescent="0.2">
      <c r="A3663" s="167">
        <v>40791</v>
      </c>
      <c r="B3663" s="167" t="s">
        <v>3581</v>
      </c>
      <c r="C3663" s="167" t="s">
        <v>10</v>
      </c>
      <c r="D3663" s="167" t="s">
        <v>12398</v>
      </c>
      <c r="E3663" s="168" t="s">
        <v>15932</v>
      </c>
    </row>
    <row r="3664" spans="1:5" x14ac:dyDescent="0.2">
      <c r="A3664" s="167">
        <v>11651</v>
      </c>
      <c r="B3664" s="167" t="s">
        <v>3582</v>
      </c>
      <c r="C3664" s="167" t="s">
        <v>10</v>
      </c>
      <c r="D3664" s="167" t="s">
        <v>12398</v>
      </c>
      <c r="E3664" s="168" t="s">
        <v>15933</v>
      </c>
    </row>
    <row r="3665" spans="1:5" x14ac:dyDescent="0.2">
      <c r="A3665" s="167">
        <v>42002</v>
      </c>
      <c r="B3665" s="167" t="s">
        <v>15934</v>
      </c>
      <c r="C3665" s="167" t="s">
        <v>10</v>
      </c>
      <c r="D3665" s="167" t="s">
        <v>12427</v>
      </c>
      <c r="E3665" s="168" t="s">
        <v>15935</v>
      </c>
    </row>
    <row r="3666" spans="1:5" x14ac:dyDescent="0.2">
      <c r="A3666" s="167">
        <v>40435</v>
      </c>
      <c r="B3666" s="167" t="s">
        <v>3583</v>
      </c>
      <c r="C3666" s="167" t="s">
        <v>10</v>
      </c>
      <c r="D3666" s="167" t="s">
        <v>12427</v>
      </c>
      <c r="E3666" s="168" t="s">
        <v>15936</v>
      </c>
    </row>
    <row r="3667" spans="1:5" x14ac:dyDescent="0.2">
      <c r="A3667" s="167">
        <v>39012</v>
      </c>
      <c r="B3667" s="167" t="s">
        <v>3584</v>
      </c>
      <c r="C3667" s="167" t="s">
        <v>10</v>
      </c>
      <c r="D3667" s="167" t="s">
        <v>12427</v>
      </c>
      <c r="E3667" s="168" t="s">
        <v>15937</v>
      </c>
    </row>
    <row r="3668" spans="1:5" x14ac:dyDescent="0.2">
      <c r="A3668" s="167">
        <v>13617</v>
      </c>
      <c r="B3668" s="167" t="s">
        <v>3585</v>
      </c>
      <c r="C3668" s="167" t="s">
        <v>10</v>
      </c>
      <c r="D3668" s="167" t="s">
        <v>12398</v>
      </c>
      <c r="E3668" s="168" t="s">
        <v>15938</v>
      </c>
    </row>
    <row r="3669" spans="1:5" x14ac:dyDescent="0.2">
      <c r="A3669" s="167">
        <v>5327</v>
      </c>
      <c r="B3669" s="167" t="s">
        <v>15939</v>
      </c>
      <c r="C3669" s="167" t="s">
        <v>71</v>
      </c>
      <c r="D3669" s="167" t="s">
        <v>12398</v>
      </c>
      <c r="E3669" s="168" t="s">
        <v>15940</v>
      </c>
    </row>
    <row r="3670" spans="1:5" x14ac:dyDescent="0.2">
      <c r="A3670" s="167">
        <v>35274</v>
      </c>
      <c r="B3670" s="167" t="s">
        <v>15941</v>
      </c>
      <c r="C3670" s="167" t="s">
        <v>20</v>
      </c>
      <c r="D3670" s="167" t="s">
        <v>12398</v>
      </c>
      <c r="E3670" s="168" t="s">
        <v>13746</v>
      </c>
    </row>
    <row r="3671" spans="1:5" x14ac:dyDescent="0.2">
      <c r="A3671" s="167">
        <v>35275</v>
      </c>
      <c r="B3671" s="167" t="s">
        <v>15942</v>
      </c>
      <c r="C3671" s="167" t="s">
        <v>20</v>
      </c>
      <c r="D3671" s="167" t="s">
        <v>12398</v>
      </c>
      <c r="E3671" s="168" t="s">
        <v>15943</v>
      </c>
    </row>
    <row r="3672" spans="1:5" x14ac:dyDescent="0.2">
      <c r="A3672" s="167">
        <v>35276</v>
      </c>
      <c r="B3672" s="167" t="s">
        <v>15944</v>
      </c>
      <c r="C3672" s="167" t="s">
        <v>20</v>
      </c>
      <c r="D3672" s="167" t="s">
        <v>12398</v>
      </c>
      <c r="E3672" s="168" t="s">
        <v>15945</v>
      </c>
    </row>
    <row r="3673" spans="1:5" x14ac:dyDescent="0.2">
      <c r="A3673" s="167">
        <v>38386</v>
      </c>
      <c r="B3673" s="167" t="s">
        <v>3589</v>
      </c>
      <c r="C3673" s="167" t="s">
        <v>10</v>
      </c>
      <c r="D3673" s="167" t="s">
        <v>12398</v>
      </c>
      <c r="E3673" s="168" t="s">
        <v>13098</v>
      </c>
    </row>
    <row r="3674" spans="1:5" x14ac:dyDescent="0.2">
      <c r="A3674" s="167">
        <v>11091</v>
      </c>
      <c r="B3674" s="167" t="s">
        <v>3590</v>
      </c>
      <c r="C3674" s="167" t="s">
        <v>10</v>
      </c>
      <c r="D3674" s="167" t="s">
        <v>12398</v>
      </c>
      <c r="E3674" s="168" t="s">
        <v>15946</v>
      </c>
    </row>
    <row r="3675" spans="1:5" x14ac:dyDescent="0.2">
      <c r="A3675" s="167">
        <v>37586</v>
      </c>
      <c r="B3675" s="167" t="s">
        <v>3591</v>
      </c>
      <c r="C3675" s="167" t="s">
        <v>2214</v>
      </c>
      <c r="D3675" s="167" t="s">
        <v>12427</v>
      </c>
      <c r="E3675" s="168" t="s">
        <v>15947</v>
      </c>
    </row>
    <row r="3676" spans="1:5" x14ac:dyDescent="0.2">
      <c r="A3676" s="167">
        <v>37395</v>
      </c>
      <c r="B3676" s="167" t="s">
        <v>3592</v>
      </c>
      <c r="C3676" s="167" t="s">
        <v>2214</v>
      </c>
      <c r="D3676" s="167" t="s">
        <v>12427</v>
      </c>
      <c r="E3676" s="168" t="s">
        <v>15948</v>
      </c>
    </row>
    <row r="3677" spans="1:5" x14ac:dyDescent="0.2">
      <c r="A3677" s="167">
        <v>14147</v>
      </c>
      <c r="B3677" s="167" t="s">
        <v>3593</v>
      </c>
      <c r="C3677" s="167" t="s">
        <v>2214</v>
      </c>
      <c r="D3677" s="167" t="s">
        <v>12427</v>
      </c>
      <c r="E3677" s="168" t="s">
        <v>15949</v>
      </c>
    </row>
    <row r="3678" spans="1:5" x14ac:dyDescent="0.2">
      <c r="A3678" s="167">
        <v>37396</v>
      </c>
      <c r="B3678" s="167" t="s">
        <v>3594</v>
      </c>
      <c r="C3678" s="167" t="s">
        <v>2214</v>
      </c>
      <c r="D3678" s="167" t="s">
        <v>12427</v>
      </c>
      <c r="E3678" s="168" t="s">
        <v>15950</v>
      </c>
    </row>
    <row r="3679" spans="1:5" x14ac:dyDescent="0.2">
      <c r="A3679" s="167">
        <v>37397</v>
      </c>
      <c r="B3679" s="167" t="s">
        <v>3595</v>
      </c>
      <c r="C3679" s="167" t="s">
        <v>2214</v>
      </c>
      <c r="D3679" s="167" t="s">
        <v>12427</v>
      </c>
      <c r="E3679" s="168" t="s">
        <v>13844</v>
      </c>
    </row>
    <row r="3680" spans="1:5" x14ac:dyDescent="0.2">
      <c r="A3680" s="167">
        <v>444</v>
      </c>
      <c r="B3680" s="167" t="s">
        <v>3597</v>
      </c>
      <c r="C3680" s="167" t="s">
        <v>10</v>
      </c>
      <c r="D3680" s="167" t="s">
        <v>12427</v>
      </c>
      <c r="E3680" s="168" t="s">
        <v>15951</v>
      </c>
    </row>
    <row r="3681" spans="1:5" x14ac:dyDescent="0.2">
      <c r="A3681" s="167">
        <v>445</v>
      </c>
      <c r="B3681" s="167" t="s">
        <v>3598</v>
      </c>
      <c r="C3681" s="167" t="s">
        <v>10</v>
      </c>
      <c r="D3681" s="167" t="s">
        <v>12427</v>
      </c>
      <c r="E3681" s="168" t="s">
        <v>15952</v>
      </c>
    </row>
    <row r="3682" spans="1:5" x14ac:dyDescent="0.2">
      <c r="A3682" s="167">
        <v>4783</v>
      </c>
      <c r="B3682" s="167" t="s">
        <v>15953</v>
      </c>
      <c r="C3682" s="167" t="s">
        <v>185</v>
      </c>
      <c r="D3682" s="167" t="s">
        <v>12405</v>
      </c>
      <c r="E3682" s="168" t="s">
        <v>12694</v>
      </c>
    </row>
    <row r="3683" spans="1:5" x14ac:dyDescent="0.2">
      <c r="A3683" s="167">
        <v>41079</v>
      </c>
      <c r="B3683" s="167" t="s">
        <v>3600</v>
      </c>
      <c r="C3683" s="167" t="s">
        <v>187</v>
      </c>
      <c r="D3683" s="167" t="s">
        <v>12398</v>
      </c>
      <c r="E3683" s="168" t="s">
        <v>12695</v>
      </c>
    </row>
    <row r="3684" spans="1:5" x14ac:dyDescent="0.2">
      <c r="A3684" s="167">
        <v>12874</v>
      </c>
      <c r="B3684" s="167" t="s">
        <v>15954</v>
      </c>
      <c r="C3684" s="167" t="s">
        <v>185</v>
      </c>
      <c r="D3684" s="167" t="s">
        <v>12398</v>
      </c>
      <c r="E3684" s="168" t="s">
        <v>14282</v>
      </c>
    </row>
    <row r="3685" spans="1:5" x14ac:dyDescent="0.2">
      <c r="A3685" s="167">
        <v>41082</v>
      </c>
      <c r="B3685" s="167" t="s">
        <v>3602</v>
      </c>
      <c r="C3685" s="167" t="s">
        <v>187</v>
      </c>
      <c r="D3685" s="167" t="s">
        <v>12398</v>
      </c>
      <c r="E3685" s="168" t="s">
        <v>15955</v>
      </c>
    </row>
    <row r="3686" spans="1:5" x14ac:dyDescent="0.2">
      <c r="A3686" s="167">
        <v>4785</v>
      </c>
      <c r="B3686" s="167" t="s">
        <v>15956</v>
      </c>
      <c r="C3686" s="167" t="s">
        <v>185</v>
      </c>
      <c r="D3686" s="167" t="s">
        <v>12398</v>
      </c>
      <c r="E3686" s="168" t="s">
        <v>15957</v>
      </c>
    </row>
    <row r="3687" spans="1:5" x14ac:dyDescent="0.2">
      <c r="A3687" s="167">
        <v>41081</v>
      </c>
      <c r="B3687" s="167" t="s">
        <v>3604</v>
      </c>
      <c r="C3687" s="167" t="s">
        <v>187</v>
      </c>
      <c r="D3687" s="167" t="s">
        <v>12398</v>
      </c>
      <c r="E3687" s="168" t="s">
        <v>15958</v>
      </c>
    </row>
    <row r="3688" spans="1:5" x14ac:dyDescent="0.2">
      <c r="A3688" s="167">
        <v>4801</v>
      </c>
      <c r="B3688" s="167" t="s">
        <v>3605</v>
      </c>
      <c r="C3688" s="167" t="s">
        <v>15</v>
      </c>
      <c r="D3688" s="167" t="s">
        <v>12398</v>
      </c>
      <c r="E3688" s="168" t="s">
        <v>15959</v>
      </c>
    </row>
    <row r="3689" spans="1:5" x14ac:dyDescent="0.2">
      <c r="A3689" s="167">
        <v>4794</v>
      </c>
      <c r="B3689" s="167" t="s">
        <v>3606</v>
      </c>
      <c r="C3689" s="167" t="s">
        <v>15</v>
      </c>
      <c r="D3689" s="167" t="s">
        <v>12398</v>
      </c>
      <c r="E3689" s="168" t="s">
        <v>15960</v>
      </c>
    </row>
    <row r="3690" spans="1:5" x14ac:dyDescent="0.2">
      <c r="A3690" s="167">
        <v>4796</v>
      </c>
      <c r="B3690" s="167" t="s">
        <v>3607</v>
      </c>
      <c r="C3690" s="167" t="s">
        <v>15</v>
      </c>
      <c r="D3690" s="167" t="s">
        <v>12398</v>
      </c>
      <c r="E3690" s="168" t="s">
        <v>15961</v>
      </c>
    </row>
    <row r="3691" spans="1:5" x14ac:dyDescent="0.2">
      <c r="A3691" s="167">
        <v>4800</v>
      </c>
      <c r="B3691" s="167" t="s">
        <v>3608</v>
      </c>
      <c r="C3691" s="167" t="s">
        <v>15</v>
      </c>
      <c r="D3691" s="167" t="s">
        <v>12398</v>
      </c>
      <c r="E3691" s="168" t="s">
        <v>15962</v>
      </c>
    </row>
    <row r="3692" spans="1:5" x14ac:dyDescent="0.2">
      <c r="A3692" s="167">
        <v>4795</v>
      </c>
      <c r="B3692" s="167" t="s">
        <v>3609</v>
      </c>
      <c r="C3692" s="167" t="s">
        <v>15</v>
      </c>
      <c r="D3692" s="167" t="s">
        <v>12398</v>
      </c>
      <c r="E3692" s="168" t="s">
        <v>15963</v>
      </c>
    </row>
    <row r="3693" spans="1:5" x14ac:dyDescent="0.2">
      <c r="A3693" s="167">
        <v>39694</v>
      </c>
      <c r="B3693" s="167" t="s">
        <v>3610</v>
      </c>
      <c r="C3693" s="167" t="s">
        <v>15</v>
      </c>
      <c r="D3693" s="167" t="s">
        <v>12398</v>
      </c>
      <c r="E3693" s="168" t="s">
        <v>15964</v>
      </c>
    </row>
    <row r="3694" spans="1:5" x14ac:dyDescent="0.2">
      <c r="A3694" s="167">
        <v>1292</v>
      </c>
      <c r="B3694" s="167" t="s">
        <v>3611</v>
      </c>
      <c r="C3694" s="167" t="s">
        <v>15</v>
      </c>
      <c r="D3694" s="167" t="s">
        <v>12398</v>
      </c>
      <c r="E3694" s="168" t="s">
        <v>15965</v>
      </c>
    </row>
    <row r="3695" spans="1:5" x14ac:dyDescent="0.2">
      <c r="A3695" s="167">
        <v>1287</v>
      </c>
      <c r="B3695" s="167" t="s">
        <v>3612</v>
      </c>
      <c r="C3695" s="167" t="s">
        <v>15</v>
      </c>
      <c r="D3695" s="167" t="s">
        <v>12405</v>
      </c>
      <c r="E3695" s="168" t="s">
        <v>14251</v>
      </c>
    </row>
    <row r="3696" spans="1:5" x14ac:dyDescent="0.2">
      <c r="A3696" s="167">
        <v>1297</v>
      </c>
      <c r="B3696" s="167" t="s">
        <v>3613</v>
      </c>
      <c r="C3696" s="167" t="s">
        <v>15</v>
      </c>
      <c r="D3696" s="167" t="s">
        <v>12398</v>
      </c>
      <c r="E3696" s="168" t="s">
        <v>12597</v>
      </c>
    </row>
    <row r="3697" spans="1:5" x14ac:dyDescent="0.2">
      <c r="A3697" s="167">
        <v>4786</v>
      </c>
      <c r="B3697" s="167" t="s">
        <v>3614</v>
      </c>
      <c r="C3697" s="167" t="s">
        <v>15</v>
      </c>
      <c r="D3697" s="167" t="s">
        <v>12427</v>
      </c>
      <c r="E3697" s="168" t="s">
        <v>15890</v>
      </c>
    </row>
    <row r="3698" spans="1:5" x14ac:dyDescent="0.2">
      <c r="A3698" s="167">
        <v>10840</v>
      </c>
      <c r="B3698" s="167" t="s">
        <v>3615</v>
      </c>
      <c r="C3698" s="167" t="s">
        <v>15</v>
      </c>
      <c r="D3698" s="167" t="s">
        <v>12427</v>
      </c>
      <c r="E3698" s="168" t="s">
        <v>15966</v>
      </c>
    </row>
    <row r="3699" spans="1:5" x14ac:dyDescent="0.2">
      <c r="A3699" s="167">
        <v>10841</v>
      </c>
      <c r="B3699" s="167" t="s">
        <v>3616</v>
      </c>
      <c r="C3699" s="167" t="s">
        <v>15</v>
      </c>
      <c r="D3699" s="167" t="s">
        <v>12427</v>
      </c>
      <c r="E3699" s="168" t="s">
        <v>15967</v>
      </c>
    </row>
    <row r="3700" spans="1:5" x14ac:dyDescent="0.2">
      <c r="A3700" s="167">
        <v>25980</v>
      </c>
      <c r="B3700" s="167" t="s">
        <v>15968</v>
      </c>
      <c r="C3700" s="167" t="s">
        <v>15</v>
      </c>
      <c r="D3700" s="167" t="s">
        <v>12427</v>
      </c>
      <c r="E3700" s="168" t="s">
        <v>15969</v>
      </c>
    </row>
    <row r="3701" spans="1:5" x14ac:dyDescent="0.2">
      <c r="A3701" s="167">
        <v>10842</v>
      </c>
      <c r="B3701" s="167" t="s">
        <v>3618</v>
      </c>
      <c r="C3701" s="167" t="s">
        <v>15</v>
      </c>
      <c r="D3701" s="167" t="s">
        <v>12427</v>
      </c>
      <c r="E3701" s="168" t="s">
        <v>15970</v>
      </c>
    </row>
    <row r="3702" spans="1:5" x14ac:dyDescent="0.2">
      <c r="A3702" s="167">
        <v>21108</v>
      </c>
      <c r="B3702" s="167" t="s">
        <v>3619</v>
      </c>
      <c r="C3702" s="167" t="s">
        <v>15</v>
      </c>
      <c r="D3702" s="167" t="s">
        <v>12398</v>
      </c>
      <c r="E3702" s="168" t="s">
        <v>15971</v>
      </c>
    </row>
    <row r="3703" spans="1:5" x14ac:dyDescent="0.2">
      <c r="A3703" s="167">
        <v>38180</v>
      </c>
      <c r="B3703" s="167" t="s">
        <v>3620</v>
      </c>
      <c r="C3703" s="167" t="s">
        <v>15</v>
      </c>
      <c r="D3703" s="167" t="s">
        <v>12398</v>
      </c>
      <c r="E3703" s="168" t="s">
        <v>15972</v>
      </c>
    </row>
    <row r="3704" spans="1:5" x14ac:dyDescent="0.2">
      <c r="A3704" s="167">
        <v>40648</v>
      </c>
      <c r="B3704" s="167" t="s">
        <v>3621</v>
      </c>
      <c r="C3704" s="167" t="s">
        <v>15</v>
      </c>
      <c r="D3704" s="167" t="s">
        <v>12427</v>
      </c>
      <c r="E3704" s="168" t="s">
        <v>15973</v>
      </c>
    </row>
    <row r="3705" spans="1:5" x14ac:dyDescent="0.2">
      <c r="A3705" s="167">
        <v>40649</v>
      </c>
      <c r="B3705" s="167" t="s">
        <v>3622</v>
      </c>
      <c r="C3705" s="167" t="s">
        <v>15</v>
      </c>
      <c r="D3705" s="167" t="s">
        <v>12427</v>
      </c>
      <c r="E3705" s="168" t="s">
        <v>15974</v>
      </c>
    </row>
    <row r="3706" spans="1:5" x14ac:dyDescent="0.2">
      <c r="A3706" s="167">
        <v>40650</v>
      </c>
      <c r="B3706" s="167" t="s">
        <v>15975</v>
      </c>
      <c r="C3706" s="167" t="s">
        <v>15</v>
      </c>
      <c r="D3706" s="167" t="s">
        <v>12427</v>
      </c>
      <c r="E3706" s="168" t="s">
        <v>15976</v>
      </c>
    </row>
    <row r="3707" spans="1:5" x14ac:dyDescent="0.2">
      <c r="A3707" s="167">
        <v>40651</v>
      </c>
      <c r="B3707" s="167" t="s">
        <v>15977</v>
      </c>
      <c r="C3707" s="167" t="s">
        <v>15</v>
      </c>
      <c r="D3707" s="167" t="s">
        <v>12427</v>
      </c>
      <c r="E3707" s="168" t="s">
        <v>15978</v>
      </c>
    </row>
    <row r="3708" spans="1:5" x14ac:dyDescent="0.2">
      <c r="A3708" s="167">
        <v>40652</v>
      </c>
      <c r="B3708" s="167" t="s">
        <v>3625</v>
      </c>
      <c r="C3708" s="167" t="s">
        <v>15</v>
      </c>
      <c r="D3708" s="167" t="s">
        <v>12427</v>
      </c>
      <c r="E3708" s="168" t="s">
        <v>15979</v>
      </c>
    </row>
    <row r="3709" spans="1:5" x14ac:dyDescent="0.2">
      <c r="A3709" s="167">
        <v>40647</v>
      </c>
      <c r="B3709" s="167" t="s">
        <v>3626</v>
      </c>
      <c r="C3709" s="167" t="s">
        <v>15</v>
      </c>
      <c r="D3709" s="167" t="s">
        <v>12427</v>
      </c>
      <c r="E3709" s="168" t="s">
        <v>15980</v>
      </c>
    </row>
    <row r="3710" spans="1:5" x14ac:dyDescent="0.2">
      <c r="A3710" s="167">
        <v>40653</v>
      </c>
      <c r="B3710" s="167" t="s">
        <v>3627</v>
      </c>
      <c r="C3710" s="167" t="s">
        <v>15</v>
      </c>
      <c r="D3710" s="167" t="s">
        <v>12427</v>
      </c>
      <c r="E3710" s="168" t="s">
        <v>15981</v>
      </c>
    </row>
    <row r="3711" spans="1:5" x14ac:dyDescent="0.2">
      <c r="A3711" s="167">
        <v>36178</v>
      </c>
      <c r="B3711" s="167" t="s">
        <v>3628</v>
      </c>
      <c r="C3711" s="167" t="s">
        <v>10</v>
      </c>
      <c r="D3711" s="167" t="s">
        <v>12398</v>
      </c>
      <c r="E3711" s="168" t="s">
        <v>13914</v>
      </c>
    </row>
    <row r="3712" spans="1:5" x14ac:dyDescent="0.2">
      <c r="A3712" s="167">
        <v>38195</v>
      </c>
      <c r="B3712" s="167" t="s">
        <v>3629</v>
      </c>
      <c r="C3712" s="167" t="s">
        <v>15</v>
      </c>
      <c r="D3712" s="167" t="s">
        <v>12398</v>
      </c>
      <c r="E3712" s="168" t="s">
        <v>15982</v>
      </c>
    </row>
    <row r="3713" spans="1:5" x14ac:dyDescent="0.2">
      <c r="A3713" s="167">
        <v>38181</v>
      </c>
      <c r="B3713" s="167" t="s">
        <v>3630</v>
      </c>
      <c r="C3713" s="167" t="s">
        <v>15</v>
      </c>
      <c r="D3713" s="167" t="s">
        <v>12398</v>
      </c>
      <c r="E3713" s="168" t="s">
        <v>15983</v>
      </c>
    </row>
    <row r="3714" spans="1:5" x14ac:dyDescent="0.2">
      <c r="A3714" s="167">
        <v>38182</v>
      </c>
      <c r="B3714" s="167" t="s">
        <v>3631</v>
      </c>
      <c r="C3714" s="167" t="s">
        <v>15</v>
      </c>
      <c r="D3714" s="167" t="s">
        <v>12398</v>
      </c>
      <c r="E3714" s="168" t="s">
        <v>15984</v>
      </c>
    </row>
    <row r="3715" spans="1:5" x14ac:dyDescent="0.2">
      <c r="A3715" s="167">
        <v>38186</v>
      </c>
      <c r="B3715" s="167" t="s">
        <v>3632</v>
      </c>
      <c r="C3715" s="167" t="s">
        <v>15</v>
      </c>
      <c r="D3715" s="167" t="s">
        <v>12398</v>
      </c>
      <c r="E3715" s="168" t="s">
        <v>15985</v>
      </c>
    </row>
    <row r="3716" spans="1:5" x14ac:dyDescent="0.2">
      <c r="A3716" s="167">
        <v>38185</v>
      </c>
      <c r="B3716" s="167" t="s">
        <v>3633</v>
      </c>
      <c r="C3716" s="167" t="s">
        <v>15</v>
      </c>
      <c r="D3716" s="167" t="s">
        <v>12398</v>
      </c>
      <c r="E3716" s="168" t="s">
        <v>15986</v>
      </c>
    </row>
    <row r="3717" spans="1:5" x14ac:dyDescent="0.2">
      <c r="A3717" s="167">
        <v>40654</v>
      </c>
      <c r="B3717" s="167" t="s">
        <v>3634</v>
      </c>
      <c r="C3717" s="167" t="s">
        <v>15</v>
      </c>
      <c r="D3717" s="167" t="s">
        <v>12427</v>
      </c>
      <c r="E3717" s="168" t="s">
        <v>15987</v>
      </c>
    </row>
    <row r="3718" spans="1:5" x14ac:dyDescent="0.2">
      <c r="A3718" s="167">
        <v>25981</v>
      </c>
      <c r="B3718" s="167" t="s">
        <v>15988</v>
      </c>
      <c r="C3718" s="167" t="s">
        <v>15</v>
      </c>
      <c r="D3718" s="167" t="s">
        <v>12427</v>
      </c>
      <c r="E3718" s="168" t="s">
        <v>13401</v>
      </c>
    </row>
    <row r="3719" spans="1:5" x14ac:dyDescent="0.2">
      <c r="A3719" s="167">
        <v>4822</v>
      </c>
      <c r="B3719" s="167" t="s">
        <v>3636</v>
      </c>
      <c r="C3719" s="167" t="s">
        <v>15</v>
      </c>
      <c r="D3719" s="167" t="s">
        <v>12427</v>
      </c>
      <c r="E3719" s="168" t="s">
        <v>15989</v>
      </c>
    </row>
    <row r="3720" spans="1:5" x14ac:dyDescent="0.2">
      <c r="A3720" s="167">
        <v>4818</v>
      </c>
      <c r="B3720" s="167" t="s">
        <v>3637</v>
      </c>
      <c r="C3720" s="167" t="s">
        <v>15</v>
      </c>
      <c r="D3720" s="167" t="s">
        <v>12427</v>
      </c>
      <c r="E3720" s="168" t="s">
        <v>15990</v>
      </c>
    </row>
    <row r="3721" spans="1:5" x14ac:dyDescent="0.2">
      <c r="A3721" s="167">
        <v>39567</v>
      </c>
      <c r="B3721" s="167" t="s">
        <v>15991</v>
      </c>
      <c r="C3721" s="167" t="s">
        <v>15</v>
      </c>
      <c r="D3721" s="167" t="s">
        <v>12427</v>
      </c>
      <c r="E3721" s="168" t="s">
        <v>15992</v>
      </c>
    </row>
    <row r="3722" spans="1:5" x14ac:dyDescent="0.2">
      <c r="A3722" s="167">
        <v>39566</v>
      </c>
      <c r="B3722" s="167" t="s">
        <v>15993</v>
      </c>
      <c r="C3722" s="167" t="s">
        <v>15</v>
      </c>
      <c r="D3722" s="167" t="s">
        <v>12427</v>
      </c>
      <c r="E3722" s="168" t="s">
        <v>15994</v>
      </c>
    </row>
    <row r="3723" spans="1:5" x14ac:dyDescent="0.2">
      <c r="A3723" s="167">
        <v>11062</v>
      </c>
      <c r="B3723" s="167" t="s">
        <v>15995</v>
      </c>
      <c r="C3723" s="167" t="s">
        <v>15</v>
      </c>
      <c r="D3723" s="167" t="s">
        <v>12398</v>
      </c>
      <c r="E3723" s="168" t="s">
        <v>15996</v>
      </c>
    </row>
    <row r="3724" spans="1:5" x14ac:dyDescent="0.2">
      <c r="A3724" s="167">
        <v>11063</v>
      </c>
      <c r="B3724" s="167" t="s">
        <v>15997</v>
      </c>
      <c r="C3724" s="167" t="s">
        <v>15</v>
      </c>
      <c r="D3724" s="167" t="s">
        <v>12398</v>
      </c>
      <c r="E3724" s="168" t="s">
        <v>15998</v>
      </c>
    </row>
    <row r="3725" spans="1:5" x14ac:dyDescent="0.2">
      <c r="A3725" s="167">
        <v>13521</v>
      </c>
      <c r="B3725" s="167" t="s">
        <v>3651</v>
      </c>
      <c r="C3725" s="167" t="s">
        <v>10</v>
      </c>
      <c r="D3725" s="167" t="s">
        <v>12427</v>
      </c>
      <c r="E3725" s="168" t="s">
        <v>15999</v>
      </c>
    </row>
    <row r="3726" spans="1:5" x14ac:dyDescent="0.2">
      <c r="A3726" s="167">
        <v>10851</v>
      </c>
      <c r="B3726" s="167" t="s">
        <v>3652</v>
      </c>
      <c r="C3726" s="167" t="s">
        <v>10</v>
      </c>
      <c r="D3726" s="167" t="s">
        <v>12398</v>
      </c>
      <c r="E3726" s="168" t="s">
        <v>15898</v>
      </c>
    </row>
    <row r="3727" spans="1:5" x14ac:dyDescent="0.2">
      <c r="A3727" s="167">
        <v>39515</v>
      </c>
      <c r="B3727" s="167" t="s">
        <v>3653</v>
      </c>
      <c r="C3727" s="167" t="s">
        <v>10</v>
      </c>
      <c r="D3727" s="167" t="s">
        <v>12427</v>
      </c>
      <c r="E3727" s="168" t="s">
        <v>16000</v>
      </c>
    </row>
    <row r="3728" spans="1:5" x14ac:dyDescent="0.2">
      <c r="A3728" s="167">
        <v>39516</v>
      </c>
      <c r="B3728" s="167" t="s">
        <v>3654</v>
      </c>
      <c r="C3728" s="167" t="s">
        <v>10</v>
      </c>
      <c r="D3728" s="167" t="s">
        <v>12427</v>
      </c>
      <c r="E3728" s="168" t="s">
        <v>16001</v>
      </c>
    </row>
    <row r="3729" spans="1:5" x14ac:dyDescent="0.2">
      <c r="A3729" s="167">
        <v>39514</v>
      </c>
      <c r="B3729" s="167" t="s">
        <v>3655</v>
      </c>
      <c r="C3729" s="167" t="s">
        <v>10</v>
      </c>
      <c r="D3729" s="167" t="s">
        <v>12427</v>
      </c>
      <c r="E3729" s="168" t="s">
        <v>16002</v>
      </c>
    </row>
    <row r="3730" spans="1:5" x14ac:dyDescent="0.2">
      <c r="A3730" s="167">
        <v>4812</v>
      </c>
      <c r="B3730" s="167" t="s">
        <v>16003</v>
      </c>
      <c r="C3730" s="167" t="s">
        <v>15</v>
      </c>
      <c r="D3730" s="167" t="s">
        <v>12427</v>
      </c>
      <c r="E3730" s="168" t="s">
        <v>14029</v>
      </c>
    </row>
    <row r="3731" spans="1:5" x14ac:dyDescent="0.2">
      <c r="A3731" s="167">
        <v>10849</v>
      </c>
      <c r="B3731" s="167" t="s">
        <v>3657</v>
      </c>
      <c r="C3731" s="167" t="s">
        <v>10</v>
      </c>
      <c r="D3731" s="167" t="s">
        <v>12427</v>
      </c>
      <c r="E3731" s="168" t="s">
        <v>16004</v>
      </c>
    </row>
    <row r="3732" spans="1:5" x14ac:dyDescent="0.2">
      <c r="A3732" s="167">
        <v>10848</v>
      </c>
      <c r="B3732" s="167" t="s">
        <v>3658</v>
      </c>
      <c r="C3732" s="167" t="s">
        <v>10</v>
      </c>
      <c r="D3732" s="167" t="s">
        <v>12427</v>
      </c>
      <c r="E3732" s="168" t="s">
        <v>16005</v>
      </c>
    </row>
    <row r="3733" spans="1:5" x14ac:dyDescent="0.2">
      <c r="A3733" s="167">
        <v>4813</v>
      </c>
      <c r="B3733" s="167" t="s">
        <v>16006</v>
      </c>
      <c r="C3733" s="167" t="s">
        <v>15</v>
      </c>
      <c r="D3733" s="167" t="s">
        <v>12427</v>
      </c>
      <c r="E3733" s="168" t="s">
        <v>16007</v>
      </c>
    </row>
    <row r="3734" spans="1:5" x14ac:dyDescent="0.2">
      <c r="A3734" s="167">
        <v>37560</v>
      </c>
      <c r="B3734" s="167" t="s">
        <v>16008</v>
      </c>
      <c r="C3734" s="167" t="s">
        <v>10</v>
      </c>
      <c r="D3734" s="167" t="s">
        <v>12398</v>
      </c>
      <c r="E3734" s="168" t="s">
        <v>16009</v>
      </c>
    </row>
    <row r="3735" spans="1:5" x14ac:dyDescent="0.2">
      <c r="A3735" s="167">
        <v>37557</v>
      </c>
      <c r="B3735" s="167" t="s">
        <v>16010</v>
      </c>
      <c r="C3735" s="167" t="s">
        <v>10</v>
      </c>
      <c r="D3735" s="167" t="s">
        <v>12398</v>
      </c>
      <c r="E3735" s="168" t="s">
        <v>16011</v>
      </c>
    </row>
    <row r="3736" spans="1:5" x14ac:dyDescent="0.2">
      <c r="A3736" s="167">
        <v>37556</v>
      </c>
      <c r="B3736" s="167" t="s">
        <v>16012</v>
      </c>
      <c r="C3736" s="167" t="s">
        <v>10</v>
      </c>
      <c r="D3736" s="167" t="s">
        <v>12398</v>
      </c>
      <c r="E3736" s="168" t="s">
        <v>15796</v>
      </c>
    </row>
    <row r="3737" spans="1:5" x14ac:dyDescent="0.2">
      <c r="A3737" s="167">
        <v>37559</v>
      </c>
      <c r="B3737" s="167" t="s">
        <v>16013</v>
      </c>
      <c r="C3737" s="167" t="s">
        <v>10</v>
      </c>
      <c r="D3737" s="167" t="s">
        <v>12398</v>
      </c>
      <c r="E3737" s="168" t="s">
        <v>16014</v>
      </c>
    </row>
    <row r="3738" spans="1:5" x14ac:dyDescent="0.2">
      <c r="A3738" s="167">
        <v>37539</v>
      </c>
      <c r="B3738" s="167" t="s">
        <v>16015</v>
      </c>
      <c r="C3738" s="167" t="s">
        <v>10</v>
      </c>
      <c r="D3738" s="167" t="s">
        <v>12405</v>
      </c>
      <c r="E3738" s="168" t="s">
        <v>14348</v>
      </c>
    </row>
    <row r="3739" spans="1:5" x14ac:dyDescent="0.2">
      <c r="A3739" s="167">
        <v>37558</v>
      </c>
      <c r="B3739" s="167" t="s">
        <v>16016</v>
      </c>
      <c r="C3739" s="167" t="s">
        <v>10</v>
      </c>
      <c r="D3739" s="167" t="s">
        <v>12398</v>
      </c>
      <c r="E3739" s="168" t="s">
        <v>16017</v>
      </c>
    </row>
    <row r="3740" spans="1:5" x14ac:dyDescent="0.2">
      <c r="A3740" s="167">
        <v>34723</v>
      </c>
      <c r="B3740" s="167" t="s">
        <v>3666</v>
      </c>
      <c r="C3740" s="167" t="s">
        <v>15</v>
      </c>
      <c r="D3740" s="167" t="s">
        <v>12427</v>
      </c>
      <c r="E3740" s="168" t="s">
        <v>16018</v>
      </c>
    </row>
    <row r="3741" spans="1:5" x14ac:dyDescent="0.2">
      <c r="A3741" s="167">
        <v>34721</v>
      </c>
      <c r="B3741" s="167" t="s">
        <v>3667</v>
      </c>
      <c r="C3741" s="167" t="s">
        <v>15</v>
      </c>
      <c r="D3741" s="167" t="s">
        <v>12427</v>
      </c>
      <c r="E3741" s="168" t="s">
        <v>16019</v>
      </c>
    </row>
    <row r="3742" spans="1:5" x14ac:dyDescent="0.2">
      <c r="A3742" s="167">
        <v>4309</v>
      </c>
      <c r="B3742" s="167" t="s">
        <v>3668</v>
      </c>
      <c r="C3742" s="167" t="s">
        <v>10</v>
      </c>
      <c r="D3742" s="167" t="s">
        <v>12398</v>
      </c>
      <c r="E3742" s="168" t="s">
        <v>15127</v>
      </c>
    </row>
    <row r="3743" spans="1:5" x14ac:dyDescent="0.2">
      <c r="A3743" s="167">
        <v>4307</v>
      </c>
      <c r="B3743" s="167" t="s">
        <v>3669</v>
      </c>
      <c r="C3743" s="167" t="s">
        <v>10</v>
      </c>
      <c r="D3743" s="167" t="s">
        <v>12398</v>
      </c>
      <c r="E3743" s="168" t="s">
        <v>16020</v>
      </c>
    </row>
    <row r="3744" spans="1:5" x14ac:dyDescent="0.2">
      <c r="A3744" s="167">
        <v>10850</v>
      </c>
      <c r="B3744" s="167" t="s">
        <v>3670</v>
      </c>
      <c r="C3744" s="167" t="s">
        <v>10</v>
      </c>
      <c r="D3744" s="167" t="s">
        <v>12427</v>
      </c>
      <c r="E3744" s="168" t="s">
        <v>16021</v>
      </c>
    </row>
    <row r="3745" spans="1:5" x14ac:dyDescent="0.2">
      <c r="A3745" s="167">
        <v>42438</v>
      </c>
      <c r="B3745" s="167" t="s">
        <v>3671</v>
      </c>
      <c r="C3745" s="167" t="s">
        <v>10</v>
      </c>
      <c r="D3745" s="167" t="s">
        <v>12427</v>
      </c>
      <c r="E3745" s="168" t="s">
        <v>16022</v>
      </c>
    </row>
    <row r="3746" spans="1:5" x14ac:dyDescent="0.2">
      <c r="A3746" s="167">
        <v>4792</v>
      </c>
      <c r="B3746" s="167" t="s">
        <v>3672</v>
      </c>
      <c r="C3746" s="167" t="s">
        <v>15</v>
      </c>
      <c r="D3746" s="167" t="s">
        <v>12398</v>
      </c>
      <c r="E3746" s="168" t="s">
        <v>16023</v>
      </c>
    </row>
    <row r="3747" spans="1:5" x14ac:dyDescent="0.2">
      <c r="A3747" s="167">
        <v>4790</v>
      </c>
      <c r="B3747" s="167" t="s">
        <v>3673</v>
      </c>
      <c r="C3747" s="167" t="s">
        <v>15</v>
      </c>
      <c r="D3747" s="167" t="s">
        <v>12405</v>
      </c>
      <c r="E3747" s="168" t="s">
        <v>16024</v>
      </c>
    </row>
    <row r="3748" spans="1:5" x14ac:dyDescent="0.2">
      <c r="A3748" s="167">
        <v>40671</v>
      </c>
      <c r="B3748" s="167" t="s">
        <v>3674</v>
      </c>
      <c r="C3748" s="167" t="s">
        <v>15</v>
      </c>
      <c r="D3748" s="167" t="s">
        <v>12398</v>
      </c>
      <c r="E3748" s="168" t="s">
        <v>16025</v>
      </c>
    </row>
    <row r="3749" spans="1:5" x14ac:dyDescent="0.2">
      <c r="A3749" s="167">
        <v>7552</v>
      </c>
      <c r="B3749" s="167" t="s">
        <v>3675</v>
      </c>
      <c r="C3749" s="167" t="s">
        <v>10</v>
      </c>
      <c r="D3749" s="167" t="s">
        <v>12427</v>
      </c>
      <c r="E3749" s="168" t="s">
        <v>16026</v>
      </c>
    </row>
    <row r="3750" spans="1:5" x14ac:dyDescent="0.2">
      <c r="A3750" s="167">
        <v>4893</v>
      </c>
      <c r="B3750" s="167" t="s">
        <v>3676</v>
      </c>
      <c r="C3750" s="167" t="s">
        <v>10</v>
      </c>
      <c r="D3750" s="167" t="s">
        <v>12398</v>
      </c>
      <c r="E3750" s="168" t="s">
        <v>12552</v>
      </c>
    </row>
    <row r="3751" spans="1:5" x14ac:dyDescent="0.2">
      <c r="A3751" s="167">
        <v>4894</v>
      </c>
      <c r="B3751" s="167" t="s">
        <v>3677</v>
      </c>
      <c r="C3751" s="167" t="s">
        <v>10</v>
      </c>
      <c r="D3751" s="167" t="s">
        <v>12398</v>
      </c>
      <c r="E3751" s="168" t="s">
        <v>15244</v>
      </c>
    </row>
    <row r="3752" spans="1:5" x14ac:dyDescent="0.2">
      <c r="A3752" s="167">
        <v>4888</v>
      </c>
      <c r="B3752" s="167" t="s">
        <v>3678</v>
      </c>
      <c r="C3752" s="167" t="s">
        <v>10</v>
      </c>
      <c r="D3752" s="167" t="s">
        <v>12398</v>
      </c>
      <c r="E3752" s="168" t="s">
        <v>16027</v>
      </c>
    </row>
    <row r="3753" spans="1:5" x14ac:dyDescent="0.2">
      <c r="A3753" s="167">
        <v>4890</v>
      </c>
      <c r="B3753" s="167" t="s">
        <v>3679</v>
      </c>
      <c r="C3753" s="167" t="s">
        <v>10</v>
      </c>
      <c r="D3753" s="167" t="s">
        <v>12398</v>
      </c>
      <c r="E3753" s="168" t="s">
        <v>15474</v>
      </c>
    </row>
    <row r="3754" spans="1:5" x14ac:dyDescent="0.2">
      <c r="A3754" s="167">
        <v>12411</v>
      </c>
      <c r="B3754" s="167" t="s">
        <v>3680</v>
      </c>
      <c r="C3754" s="167" t="s">
        <v>10</v>
      </c>
      <c r="D3754" s="167" t="s">
        <v>12398</v>
      </c>
      <c r="E3754" s="168" t="s">
        <v>16028</v>
      </c>
    </row>
    <row r="3755" spans="1:5" x14ac:dyDescent="0.2">
      <c r="A3755" s="167">
        <v>4891</v>
      </c>
      <c r="B3755" s="167" t="s">
        <v>3681</v>
      </c>
      <c r="C3755" s="167" t="s">
        <v>10</v>
      </c>
      <c r="D3755" s="167" t="s">
        <v>12398</v>
      </c>
      <c r="E3755" s="168" t="s">
        <v>12739</v>
      </c>
    </row>
    <row r="3756" spans="1:5" x14ac:dyDescent="0.2">
      <c r="A3756" s="167">
        <v>4889</v>
      </c>
      <c r="B3756" s="167" t="s">
        <v>3682</v>
      </c>
      <c r="C3756" s="167" t="s">
        <v>10</v>
      </c>
      <c r="D3756" s="167" t="s">
        <v>12398</v>
      </c>
      <c r="E3756" s="168" t="s">
        <v>14670</v>
      </c>
    </row>
    <row r="3757" spans="1:5" x14ac:dyDescent="0.2">
      <c r="A3757" s="167">
        <v>4892</v>
      </c>
      <c r="B3757" s="167" t="s">
        <v>3683</v>
      </c>
      <c r="C3757" s="167" t="s">
        <v>10</v>
      </c>
      <c r="D3757" s="167" t="s">
        <v>12398</v>
      </c>
      <c r="E3757" s="168" t="s">
        <v>16029</v>
      </c>
    </row>
    <row r="3758" spans="1:5" x14ac:dyDescent="0.2">
      <c r="A3758" s="167">
        <v>12412</v>
      </c>
      <c r="B3758" s="167" t="s">
        <v>3684</v>
      </c>
      <c r="C3758" s="167" t="s">
        <v>10</v>
      </c>
      <c r="D3758" s="167" t="s">
        <v>12398</v>
      </c>
      <c r="E3758" s="168" t="s">
        <v>13382</v>
      </c>
    </row>
    <row r="3759" spans="1:5" x14ac:dyDescent="0.2">
      <c r="A3759" s="167">
        <v>11073</v>
      </c>
      <c r="B3759" s="167" t="s">
        <v>3685</v>
      </c>
      <c r="C3759" s="167" t="s">
        <v>10</v>
      </c>
      <c r="D3759" s="167" t="s">
        <v>12398</v>
      </c>
      <c r="E3759" s="168" t="s">
        <v>12727</v>
      </c>
    </row>
    <row r="3760" spans="1:5" x14ac:dyDescent="0.2">
      <c r="A3760" s="167">
        <v>11071</v>
      </c>
      <c r="B3760" s="167" t="s">
        <v>3686</v>
      </c>
      <c r="C3760" s="167" t="s">
        <v>10</v>
      </c>
      <c r="D3760" s="167" t="s">
        <v>12398</v>
      </c>
      <c r="E3760" s="168" t="s">
        <v>15101</v>
      </c>
    </row>
    <row r="3761" spans="1:5" x14ac:dyDescent="0.2">
      <c r="A3761" s="167">
        <v>11072</v>
      </c>
      <c r="B3761" s="167" t="s">
        <v>3687</v>
      </c>
      <c r="C3761" s="167" t="s">
        <v>10</v>
      </c>
      <c r="D3761" s="167" t="s">
        <v>12398</v>
      </c>
      <c r="E3761" s="168" t="s">
        <v>13128</v>
      </c>
    </row>
    <row r="3762" spans="1:5" x14ac:dyDescent="0.2">
      <c r="A3762" s="167">
        <v>4895</v>
      </c>
      <c r="B3762" s="167" t="s">
        <v>3688</v>
      </c>
      <c r="C3762" s="167" t="s">
        <v>10</v>
      </c>
      <c r="D3762" s="167" t="s">
        <v>12398</v>
      </c>
      <c r="E3762" s="168" t="s">
        <v>12534</v>
      </c>
    </row>
    <row r="3763" spans="1:5" x14ac:dyDescent="0.2">
      <c r="A3763" s="167">
        <v>4907</v>
      </c>
      <c r="B3763" s="167" t="s">
        <v>3689</v>
      </c>
      <c r="C3763" s="167" t="s">
        <v>10</v>
      </c>
      <c r="D3763" s="167" t="s">
        <v>12427</v>
      </c>
      <c r="E3763" s="168" t="s">
        <v>14762</v>
      </c>
    </row>
    <row r="3764" spans="1:5" x14ac:dyDescent="0.2">
      <c r="A3764" s="167">
        <v>4902</v>
      </c>
      <c r="B3764" s="167" t="s">
        <v>3690</v>
      </c>
      <c r="C3764" s="167" t="s">
        <v>10</v>
      </c>
      <c r="D3764" s="167" t="s">
        <v>12427</v>
      </c>
      <c r="E3764" s="168" t="s">
        <v>16030</v>
      </c>
    </row>
    <row r="3765" spans="1:5" x14ac:dyDescent="0.2">
      <c r="A3765" s="167">
        <v>4908</v>
      </c>
      <c r="B3765" s="167" t="s">
        <v>3691</v>
      </c>
      <c r="C3765" s="167" t="s">
        <v>10</v>
      </c>
      <c r="D3765" s="167" t="s">
        <v>12427</v>
      </c>
      <c r="E3765" s="168" t="s">
        <v>16031</v>
      </c>
    </row>
    <row r="3766" spans="1:5" x14ac:dyDescent="0.2">
      <c r="A3766" s="167">
        <v>4909</v>
      </c>
      <c r="B3766" s="167" t="s">
        <v>3692</v>
      </c>
      <c r="C3766" s="167" t="s">
        <v>10</v>
      </c>
      <c r="D3766" s="167" t="s">
        <v>12427</v>
      </c>
      <c r="E3766" s="168" t="s">
        <v>16032</v>
      </c>
    </row>
    <row r="3767" spans="1:5" x14ac:dyDescent="0.2">
      <c r="A3767" s="167">
        <v>4903</v>
      </c>
      <c r="B3767" s="167" t="s">
        <v>3693</v>
      </c>
      <c r="C3767" s="167" t="s">
        <v>10</v>
      </c>
      <c r="D3767" s="167" t="s">
        <v>12427</v>
      </c>
      <c r="E3767" s="168" t="s">
        <v>16033</v>
      </c>
    </row>
    <row r="3768" spans="1:5" x14ac:dyDescent="0.2">
      <c r="A3768" s="167">
        <v>4897</v>
      </c>
      <c r="B3768" s="167" t="s">
        <v>3694</v>
      </c>
      <c r="C3768" s="167" t="s">
        <v>10</v>
      </c>
      <c r="D3768" s="167" t="s">
        <v>12398</v>
      </c>
      <c r="E3768" s="168" t="s">
        <v>14789</v>
      </c>
    </row>
    <row r="3769" spans="1:5" x14ac:dyDescent="0.2">
      <c r="A3769" s="167">
        <v>4896</v>
      </c>
      <c r="B3769" s="167" t="s">
        <v>3695</v>
      </c>
      <c r="C3769" s="167" t="s">
        <v>10</v>
      </c>
      <c r="D3769" s="167" t="s">
        <v>12398</v>
      </c>
      <c r="E3769" s="168" t="s">
        <v>12533</v>
      </c>
    </row>
    <row r="3770" spans="1:5" x14ac:dyDescent="0.2">
      <c r="A3770" s="167">
        <v>4900</v>
      </c>
      <c r="B3770" s="167" t="s">
        <v>3696</v>
      </c>
      <c r="C3770" s="167" t="s">
        <v>10</v>
      </c>
      <c r="D3770" s="167" t="s">
        <v>12398</v>
      </c>
      <c r="E3770" s="168" t="s">
        <v>13302</v>
      </c>
    </row>
    <row r="3771" spans="1:5" x14ac:dyDescent="0.2">
      <c r="A3771" s="167">
        <v>4898</v>
      </c>
      <c r="B3771" s="167" t="s">
        <v>3697</v>
      </c>
      <c r="C3771" s="167" t="s">
        <v>10</v>
      </c>
      <c r="D3771" s="167" t="s">
        <v>12398</v>
      </c>
      <c r="E3771" s="168" t="s">
        <v>15441</v>
      </c>
    </row>
    <row r="3772" spans="1:5" x14ac:dyDescent="0.2">
      <c r="A3772" s="167">
        <v>4899</v>
      </c>
      <c r="B3772" s="167" t="s">
        <v>3698</v>
      </c>
      <c r="C3772" s="167" t="s">
        <v>10</v>
      </c>
      <c r="D3772" s="167" t="s">
        <v>12398</v>
      </c>
      <c r="E3772" s="168" t="s">
        <v>14455</v>
      </c>
    </row>
    <row r="3773" spans="1:5" x14ac:dyDescent="0.2">
      <c r="A3773" s="167">
        <v>11096</v>
      </c>
      <c r="B3773" s="167" t="s">
        <v>3699</v>
      </c>
      <c r="C3773" s="167" t="s">
        <v>71</v>
      </c>
      <c r="D3773" s="167" t="s">
        <v>12398</v>
      </c>
      <c r="E3773" s="168" t="s">
        <v>16034</v>
      </c>
    </row>
    <row r="3774" spans="1:5" x14ac:dyDescent="0.2">
      <c r="A3774" s="167">
        <v>4741</v>
      </c>
      <c r="B3774" s="167" t="s">
        <v>3700</v>
      </c>
      <c r="C3774" s="167" t="s">
        <v>183</v>
      </c>
      <c r="D3774" s="167" t="s">
        <v>12398</v>
      </c>
      <c r="E3774" s="168" t="s">
        <v>16035</v>
      </c>
    </row>
    <row r="3775" spans="1:5" x14ac:dyDescent="0.2">
      <c r="A3775" s="167">
        <v>4752</v>
      </c>
      <c r="B3775" s="167" t="s">
        <v>3701</v>
      </c>
      <c r="C3775" s="167" t="s">
        <v>185</v>
      </c>
      <c r="D3775" s="167" t="s">
        <v>12398</v>
      </c>
      <c r="E3775" s="168" t="s">
        <v>15468</v>
      </c>
    </row>
    <row r="3776" spans="1:5" x14ac:dyDescent="0.2">
      <c r="A3776" s="167">
        <v>41091</v>
      </c>
      <c r="B3776" s="167" t="s">
        <v>3702</v>
      </c>
      <c r="C3776" s="167" t="s">
        <v>187</v>
      </c>
      <c r="D3776" s="167" t="s">
        <v>12398</v>
      </c>
      <c r="E3776" s="168" t="s">
        <v>15786</v>
      </c>
    </row>
    <row r="3777" spans="1:5" x14ac:dyDescent="0.2">
      <c r="A3777" s="167">
        <v>13954</v>
      </c>
      <c r="B3777" s="167" t="s">
        <v>3703</v>
      </c>
      <c r="C3777" s="167" t="s">
        <v>10</v>
      </c>
      <c r="D3777" s="167" t="s">
        <v>12427</v>
      </c>
      <c r="E3777" s="168" t="s">
        <v>16036</v>
      </c>
    </row>
    <row r="3778" spans="1:5" x14ac:dyDescent="0.2">
      <c r="A3778" s="167">
        <v>3411</v>
      </c>
      <c r="B3778" s="167" t="s">
        <v>3704</v>
      </c>
      <c r="C3778" s="167" t="s">
        <v>71</v>
      </c>
      <c r="D3778" s="167" t="s">
        <v>12427</v>
      </c>
      <c r="E3778" s="168" t="s">
        <v>16037</v>
      </c>
    </row>
    <row r="3779" spans="1:5" x14ac:dyDescent="0.2">
      <c r="A3779" s="167">
        <v>39995</v>
      </c>
      <c r="B3779" s="167" t="s">
        <v>3705</v>
      </c>
      <c r="C3779" s="167" t="s">
        <v>183</v>
      </c>
      <c r="D3779" s="167" t="s">
        <v>12427</v>
      </c>
      <c r="E3779" s="168" t="s">
        <v>16038</v>
      </c>
    </row>
    <row r="3780" spans="1:5" x14ac:dyDescent="0.2">
      <c r="A3780" s="167">
        <v>11615</v>
      </c>
      <c r="B3780" s="167" t="s">
        <v>3706</v>
      </c>
      <c r="C3780" s="167" t="s">
        <v>15</v>
      </c>
      <c r="D3780" s="167" t="s">
        <v>12427</v>
      </c>
      <c r="E3780" s="168" t="s">
        <v>15440</v>
      </c>
    </row>
    <row r="3781" spans="1:5" x14ac:dyDescent="0.2">
      <c r="A3781" s="167">
        <v>3408</v>
      </c>
      <c r="B3781" s="167" t="s">
        <v>3707</v>
      </c>
      <c r="C3781" s="167" t="s">
        <v>15</v>
      </c>
      <c r="D3781" s="167" t="s">
        <v>12427</v>
      </c>
      <c r="E3781" s="168" t="s">
        <v>15909</v>
      </c>
    </row>
    <row r="3782" spans="1:5" x14ac:dyDescent="0.2">
      <c r="A3782" s="167">
        <v>3409</v>
      </c>
      <c r="B3782" s="167" t="s">
        <v>3708</v>
      </c>
      <c r="C3782" s="167" t="s">
        <v>15</v>
      </c>
      <c r="D3782" s="167" t="s">
        <v>12427</v>
      </c>
      <c r="E3782" s="168" t="s">
        <v>16039</v>
      </c>
    </row>
    <row r="3783" spans="1:5" x14ac:dyDescent="0.2">
      <c r="A3783" s="167">
        <v>11427</v>
      </c>
      <c r="B3783" s="167" t="s">
        <v>3709</v>
      </c>
      <c r="C3783" s="167" t="s">
        <v>71</v>
      </c>
      <c r="D3783" s="167" t="s">
        <v>12427</v>
      </c>
      <c r="E3783" s="168" t="s">
        <v>16040</v>
      </c>
    </row>
    <row r="3784" spans="1:5" x14ac:dyDescent="0.2">
      <c r="A3784" s="167">
        <v>4491</v>
      </c>
      <c r="B3784" s="167" t="s">
        <v>16041</v>
      </c>
      <c r="C3784" s="167" t="s">
        <v>20</v>
      </c>
      <c r="D3784" s="167" t="s">
        <v>12398</v>
      </c>
      <c r="E3784" s="168" t="s">
        <v>13656</v>
      </c>
    </row>
    <row r="3785" spans="1:5" x14ac:dyDescent="0.2">
      <c r="A3785" s="167">
        <v>26022</v>
      </c>
      <c r="B3785" s="167" t="s">
        <v>16042</v>
      </c>
      <c r="C3785" s="167" t="s">
        <v>10</v>
      </c>
      <c r="D3785" s="167" t="s">
        <v>12398</v>
      </c>
      <c r="E3785" s="168" t="s">
        <v>16043</v>
      </c>
    </row>
    <row r="3786" spans="1:5" x14ac:dyDescent="0.2">
      <c r="A3786" s="167">
        <v>421</v>
      </c>
      <c r="B3786" s="167" t="s">
        <v>16044</v>
      </c>
      <c r="C3786" s="167" t="s">
        <v>10</v>
      </c>
      <c r="D3786" s="167" t="s">
        <v>12398</v>
      </c>
      <c r="E3786" s="168" t="s">
        <v>16045</v>
      </c>
    </row>
    <row r="3787" spans="1:5" x14ac:dyDescent="0.2">
      <c r="A3787" s="167">
        <v>12362</v>
      </c>
      <c r="B3787" s="167" t="s">
        <v>3714</v>
      </c>
      <c r="C3787" s="167" t="s">
        <v>10</v>
      </c>
      <c r="D3787" s="167" t="s">
        <v>12427</v>
      </c>
      <c r="E3787" s="168" t="s">
        <v>13878</v>
      </c>
    </row>
    <row r="3788" spans="1:5" x14ac:dyDescent="0.2">
      <c r="A3788" s="167">
        <v>14148</v>
      </c>
      <c r="B3788" s="167" t="s">
        <v>3716</v>
      </c>
      <c r="C3788" s="167" t="s">
        <v>10</v>
      </c>
      <c r="D3788" s="167" t="s">
        <v>12427</v>
      </c>
      <c r="E3788" s="168" t="s">
        <v>13298</v>
      </c>
    </row>
    <row r="3789" spans="1:5" x14ac:dyDescent="0.2">
      <c r="A3789" s="167">
        <v>4341</v>
      </c>
      <c r="B3789" s="167" t="s">
        <v>3717</v>
      </c>
      <c r="C3789" s="167" t="s">
        <v>10</v>
      </c>
      <c r="D3789" s="167" t="s">
        <v>12427</v>
      </c>
      <c r="E3789" s="168" t="s">
        <v>16046</v>
      </c>
    </row>
    <row r="3790" spans="1:5" x14ac:dyDescent="0.2">
      <c r="A3790" s="167">
        <v>4337</v>
      </c>
      <c r="B3790" s="167" t="s">
        <v>3718</v>
      </c>
      <c r="C3790" s="167" t="s">
        <v>10</v>
      </c>
      <c r="D3790" s="167" t="s">
        <v>12427</v>
      </c>
      <c r="E3790" s="168" t="s">
        <v>15475</v>
      </c>
    </row>
    <row r="3791" spans="1:5" x14ac:dyDescent="0.2">
      <c r="A3791" s="167">
        <v>4339</v>
      </c>
      <c r="B3791" s="167" t="s">
        <v>3719</v>
      </c>
      <c r="C3791" s="167" t="s">
        <v>10</v>
      </c>
      <c r="D3791" s="167" t="s">
        <v>12427</v>
      </c>
      <c r="E3791" s="168" t="s">
        <v>16047</v>
      </c>
    </row>
    <row r="3792" spans="1:5" x14ac:dyDescent="0.2">
      <c r="A3792" s="167">
        <v>39997</v>
      </c>
      <c r="B3792" s="167" t="s">
        <v>3720</v>
      </c>
      <c r="C3792" s="167" t="s">
        <v>10</v>
      </c>
      <c r="D3792" s="167" t="s">
        <v>12427</v>
      </c>
      <c r="E3792" s="168" t="s">
        <v>16048</v>
      </c>
    </row>
    <row r="3793" spans="1:5" x14ac:dyDescent="0.2">
      <c r="A3793" s="167">
        <v>11971</v>
      </c>
      <c r="B3793" s="167" t="s">
        <v>3721</v>
      </c>
      <c r="C3793" s="167" t="s">
        <v>10</v>
      </c>
      <c r="D3793" s="167" t="s">
        <v>12427</v>
      </c>
      <c r="E3793" s="168" t="s">
        <v>13133</v>
      </c>
    </row>
    <row r="3794" spans="1:5" x14ac:dyDescent="0.2">
      <c r="A3794" s="167">
        <v>4342</v>
      </c>
      <c r="B3794" s="167" t="s">
        <v>3722</v>
      </c>
      <c r="C3794" s="167" t="s">
        <v>10</v>
      </c>
      <c r="D3794" s="167" t="s">
        <v>12427</v>
      </c>
      <c r="E3794" s="168" t="s">
        <v>12504</v>
      </c>
    </row>
    <row r="3795" spans="1:5" x14ac:dyDescent="0.2">
      <c r="A3795" s="167">
        <v>4330</v>
      </c>
      <c r="B3795" s="167" t="s">
        <v>3723</v>
      </c>
      <c r="C3795" s="167" t="s">
        <v>10</v>
      </c>
      <c r="D3795" s="167" t="s">
        <v>12427</v>
      </c>
      <c r="E3795" s="168" t="s">
        <v>15826</v>
      </c>
    </row>
    <row r="3796" spans="1:5" x14ac:dyDescent="0.2">
      <c r="A3796" s="167">
        <v>4340</v>
      </c>
      <c r="B3796" s="167" t="s">
        <v>3724</v>
      </c>
      <c r="C3796" s="167" t="s">
        <v>10</v>
      </c>
      <c r="D3796" s="167" t="s">
        <v>12427</v>
      </c>
      <c r="E3796" s="168" t="s">
        <v>16049</v>
      </c>
    </row>
    <row r="3797" spans="1:5" x14ac:dyDescent="0.2">
      <c r="A3797" s="167">
        <v>5088</v>
      </c>
      <c r="B3797" s="167" t="s">
        <v>16050</v>
      </c>
      <c r="C3797" s="167" t="s">
        <v>10</v>
      </c>
      <c r="D3797" s="167" t="s">
        <v>12398</v>
      </c>
      <c r="E3797" s="168" t="s">
        <v>14145</v>
      </c>
    </row>
    <row r="3798" spans="1:5" x14ac:dyDescent="0.2">
      <c r="A3798" s="167">
        <v>11154</v>
      </c>
      <c r="B3798" s="167" t="s">
        <v>3726</v>
      </c>
      <c r="C3798" s="167" t="s">
        <v>10</v>
      </c>
      <c r="D3798" s="167" t="s">
        <v>12398</v>
      </c>
      <c r="E3798" s="168" t="s">
        <v>16051</v>
      </c>
    </row>
    <row r="3799" spans="1:5" x14ac:dyDescent="0.2">
      <c r="A3799" s="167">
        <v>39021</v>
      </c>
      <c r="B3799" s="167" t="s">
        <v>16052</v>
      </c>
      <c r="C3799" s="167" t="s">
        <v>10</v>
      </c>
      <c r="D3799" s="167" t="s">
        <v>12398</v>
      </c>
      <c r="E3799" s="168" t="s">
        <v>16053</v>
      </c>
    </row>
    <row r="3800" spans="1:5" x14ac:dyDescent="0.2">
      <c r="A3800" s="167">
        <v>39022</v>
      </c>
      <c r="B3800" s="167" t="s">
        <v>16054</v>
      </c>
      <c r="C3800" s="167" t="s">
        <v>10</v>
      </c>
      <c r="D3800" s="167" t="s">
        <v>12405</v>
      </c>
      <c r="E3800" s="168" t="s">
        <v>16055</v>
      </c>
    </row>
    <row r="3801" spans="1:5" x14ac:dyDescent="0.2">
      <c r="A3801" s="167">
        <v>39024</v>
      </c>
      <c r="B3801" s="167" t="s">
        <v>3737</v>
      </c>
      <c r="C3801" s="167" t="s">
        <v>10</v>
      </c>
      <c r="D3801" s="167" t="s">
        <v>12398</v>
      </c>
      <c r="E3801" s="168" t="s">
        <v>16056</v>
      </c>
    </row>
    <row r="3802" spans="1:5" x14ac:dyDescent="0.2">
      <c r="A3802" s="167">
        <v>4914</v>
      </c>
      <c r="B3802" s="167" t="s">
        <v>3738</v>
      </c>
      <c r="C3802" s="167" t="s">
        <v>15</v>
      </c>
      <c r="D3802" s="167" t="s">
        <v>12398</v>
      </c>
      <c r="E3802" s="168" t="s">
        <v>16057</v>
      </c>
    </row>
    <row r="3803" spans="1:5" x14ac:dyDescent="0.2">
      <c r="A3803" s="167">
        <v>4917</v>
      </c>
      <c r="B3803" s="167" t="s">
        <v>3739</v>
      </c>
      <c r="C3803" s="167" t="s">
        <v>15</v>
      </c>
      <c r="D3803" s="167" t="s">
        <v>12405</v>
      </c>
      <c r="E3803" s="168" t="s">
        <v>16058</v>
      </c>
    </row>
    <row r="3804" spans="1:5" x14ac:dyDescent="0.2">
      <c r="A3804" s="167">
        <v>39025</v>
      </c>
      <c r="B3804" s="167" t="s">
        <v>3740</v>
      </c>
      <c r="C3804" s="167" t="s">
        <v>10</v>
      </c>
      <c r="D3804" s="167" t="s">
        <v>12398</v>
      </c>
      <c r="E3804" s="168" t="s">
        <v>16059</v>
      </c>
    </row>
    <row r="3805" spans="1:5" x14ac:dyDescent="0.2">
      <c r="A3805" s="167">
        <v>4930</v>
      </c>
      <c r="B3805" s="167" t="s">
        <v>16060</v>
      </c>
      <c r="C3805" s="167" t="s">
        <v>15</v>
      </c>
      <c r="D3805" s="167" t="s">
        <v>12398</v>
      </c>
      <c r="E3805" s="168" t="s">
        <v>16061</v>
      </c>
    </row>
    <row r="3806" spans="1:5" x14ac:dyDescent="0.2">
      <c r="A3806" s="167">
        <v>4922</v>
      </c>
      <c r="B3806" s="167" t="s">
        <v>3741</v>
      </c>
      <c r="C3806" s="167" t="s">
        <v>15</v>
      </c>
      <c r="D3806" s="167" t="s">
        <v>12398</v>
      </c>
      <c r="E3806" s="168" t="s">
        <v>16062</v>
      </c>
    </row>
    <row r="3807" spans="1:5" x14ac:dyDescent="0.2">
      <c r="A3807" s="167">
        <v>4911</v>
      </c>
      <c r="B3807" s="167" t="s">
        <v>3742</v>
      </c>
      <c r="C3807" s="167" t="s">
        <v>15</v>
      </c>
      <c r="D3807" s="167" t="s">
        <v>12398</v>
      </c>
      <c r="E3807" s="168" t="s">
        <v>16063</v>
      </c>
    </row>
    <row r="3808" spans="1:5" x14ac:dyDescent="0.2">
      <c r="A3808" s="167">
        <v>37518</v>
      </c>
      <c r="B3808" s="167" t="s">
        <v>3743</v>
      </c>
      <c r="C3808" s="167" t="s">
        <v>15</v>
      </c>
      <c r="D3808" s="167" t="s">
        <v>12398</v>
      </c>
      <c r="E3808" s="168" t="s">
        <v>16064</v>
      </c>
    </row>
    <row r="3809" spans="1:5" x14ac:dyDescent="0.2">
      <c r="A3809" s="167">
        <v>4910</v>
      </c>
      <c r="B3809" s="167" t="s">
        <v>3744</v>
      </c>
      <c r="C3809" s="167" t="s">
        <v>15</v>
      </c>
      <c r="D3809" s="167" t="s">
        <v>12398</v>
      </c>
      <c r="E3809" s="168" t="s">
        <v>16065</v>
      </c>
    </row>
    <row r="3810" spans="1:5" x14ac:dyDescent="0.2">
      <c r="A3810" s="167">
        <v>4943</v>
      </c>
      <c r="B3810" s="167" t="s">
        <v>3745</v>
      </c>
      <c r="C3810" s="167" t="s">
        <v>15</v>
      </c>
      <c r="D3810" s="167" t="s">
        <v>12398</v>
      </c>
      <c r="E3810" s="168" t="s">
        <v>16066</v>
      </c>
    </row>
    <row r="3811" spans="1:5" x14ac:dyDescent="0.2">
      <c r="A3811" s="167">
        <v>5002</v>
      </c>
      <c r="B3811" s="167" t="s">
        <v>3746</v>
      </c>
      <c r="C3811" s="167" t="s">
        <v>15</v>
      </c>
      <c r="D3811" s="167" t="s">
        <v>12427</v>
      </c>
      <c r="E3811" s="168" t="s">
        <v>16067</v>
      </c>
    </row>
    <row r="3812" spans="1:5" x14ac:dyDescent="0.2">
      <c r="A3812" s="167">
        <v>4977</v>
      </c>
      <c r="B3812" s="167" t="s">
        <v>3747</v>
      </c>
      <c r="C3812" s="167" t="s">
        <v>15</v>
      </c>
      <c r="D3812" s="167" t="s">
        <v>12427</v>
      </c>
      <c r="E3812" s="168" t="s">
        <v>16068</v>
      </c>
    </row>
    <row r="3813" spans="1:5" x14ac:dyDescent="0.2">
      <c r="A3813" s="167">
        <v>5028</v>
      </c>
      <c r="B3813" s="167" t="s">
        <v>3748</v>
      </c>
      <c r="C3813" s="167" t="s">
        <v>15</v>
      </c>
      <c r="D3813" s="167" t="s">
        <v>12427</v>
      </c>
      <c r="E3813" s="168" t="s">
        <v>16069</v>
      </c>
    </row>
    <row r="3814" spans="1:5" x14ac:dyDescent="0.2">
      <c r="A3814" s="167">
        <v>4998</v>
      </c>
      <c r="B3814" s="167" t="s">
        <v>3749</v>
      </c>
      <c r="C3814" s="167" t="s">
        <v>15</v>
      </c>
      <c r="D3814" s="167" t="s">
        <v>12427</v>
      </c>
      <c r="E3814" s="168" t="s">
        <v>16070</v>
      </c>
    </row>
    <row r="3815" spans="1:5" x14ac:dyDescent="0.2">
      <c r="A3815" s="167">
        <v>4969</v>
      </c>
      <c r="B3815" s="167" t="s">
        <v>3750</v>
      </c>
      <c r="C3815" s="167" t="s">
        <v>15</v>
      </c>
      <c r="D3815" s="167" t="s">
        <v>12427</v>
      </c>
      <c r="E3815" s="168" t="s">
        <v>16071</v>
      </c>
    </row>
    <row r="3816" spans="1:5" x14ac:dyDescent="0.2">
      <c r="A3816" s="167">
        <v>11364</v>
      </c>
      <c r="B3816" s="167" t="s">
        <v>16072</v>
      </c>
      <c r="C3816" s="167" t="s">
        <v>10</v>
      </c>
      <c r="D3816" s="167" t="s">
        <v>12398</v>
      </c>
      <c r="E3816" s="168" t="s">
        <v>16073</v>
      </c>
    </row>
    <row r="3817" spans="1:5" x14ac:dyDescent="0.2">
      <c r="A3817" s="167">
        <v>11365</v>
      </c>
      <c r="B3817" s="167" t="s">
        <v>16074</v>
      </c>
      <c r="C3817" s="167" t="s">
        <v>10</v>
      </c>
      <c r="D3817" s="167" t="s">
        <v>12398</v>
      </c>
      <c r="E3817" s="168" t="s">
        <v>16075</v>
      </c>
    </row>
    <row r="3818" spans="1:5" x14ac:dyDescent="0.2">
      <c r="A3818" s="167">
        <v>11366</v>
      </c>
      <c r="B3818" s="167" t="s">
        <v>16076</v>
      </c>
      <c r="C3818" s="167" t="s">
        <v>10</v>
      </c>
      <c r="D3818" s="167" t="s">
        <v>12398</v>
      </c>
      <c r="E3818" s="168" t="s">
        <v>16077</v>
      </c>
    </row>
    <row r="3819" spans="1:5" x14ac:dyDescent="0.2">
      <c r="A3819" s="167">
        <v>4989</v>
      </c>
      <c r="B3819" s="167" t="s">
        <v>16078</v>
      </c>
      <c r="C3819" s="167" t="s">
        <v>10</v>
      </c>
      <c r="D3819" s="167" t="s">
        <v>12398</v>
      </c>
      <c r="E3819" s="168" t="s">
        <v>16079</v>
      </c>
    </row>
    <row r="3820" spans="1:5" x14ac:dyDescent="0.2">
      <c r="A3820" s="167">
        <v>4982</v>
      </c>
      <c r="B3820" s="167" t="s">
        <v>16080</v>
      </c>
      <c r="C3820" s="167" t="s">
        <v>10</v>
      </c>
      <c r="D3820" s="167" t="s">
        <v>12398</v>
      </c>
      <c r="E3820" s="168" t="s">
        <v>16081</v>
      </c>
    </row>
    <row r="3821" spans="1:5" x14ac:dyDescent="0.2">
      <c r="A3821" s="167">
        <v>20322</v>
      </c>
      <c r="B3821" s="167" t="s">
        <v>16082</v>
      </c>
      <c r="C3821" s="167" t="s">
        <v>10</v>
      </c>
      <c r="D3821" s="167" t="s">
        <v>12398</v>
      </c>
      <c r="E3821" s="168" t="s">
        <v>16083</v>
      </c>
    </row>
    <row r="3822" spans="1:5" x14ac:dyDescent="0.2">
      <c r="A3822" s="167">
        <v>10553</v>
      </c>
      <c r="B3822" s="167" t="s">
        <v>16084</v>
      </c>
      <c r="C3822" s="167" t="s">
        <v>10</v>
      </c>
      <c r="D3822" s="167" t="s">
        <v>12398</v>
      </c>
      <c r="E3822" s="168" t="s">
        <v>16085</v>
      </c>
    </row>
    <row r="3823" spans="1:5" x14ac:dyDescent="0.2">
      <c r="A3823" s="167">
        <v>5020</v>
      </c>
      <c r="B3823" s="167" t="s">
        <v>16086</v>
      </c>
      <c r="C3823" s="167" t="s">
        <v>10</v>
      </c>
      <c r="D3823" s="167" t="s">
        <v>12398</v>
      </c>
      <c r="E3823" s="168" t="s">
        <v>16087</v>
      </c>
    </row>
    <row r="3824" spans="1:5" x14ac:dyDescent="0.2">
      <c r="A3824" s="167">
        <v>4962</v>
      </c>
      <c r="B3824" s="167" t="s">
        <v>16088</v>
      </c>
      <c r="C3824" s="167" t="s">
        <v>10</v>
      </c>
      <c r="D3824" s="167" t="s">
        <v>12398</v>
      </c>
      <c r="E3824" s="168" t="s">
        <v>16089</v>
      </c>
    </row>
    <row r="3825" spans="1:5" x14ac:dyDescent="0.2">
      <c r="A3825" s="167">
        <v>4981</v>
      </c>
      <c r="B3825" s="167" t="s">
        <v>16090</v>
      </c>
      <c r="C3825" s="167" t="s">
        <v>10</v>
      </c>
      <c r="D3825" s="167" t="s">
        <v>12405</v>
      </c>
      <c r="E3825" s="168" t="s">
        <v>16091</v>
      </c>
    </row>
    <row r="3826" spans="1:5" x14ac:dyDescent="0.2">
      <c r="A3826" s="167">
        <v>10554</v>
      </c>
      <c r="B3826" s="167" t="s">
        <v>16092</v>
      </c>
      <c r="C3826" s="167" t="s">
        <v>10</v>
      </c>
      <c r="D3826" s="167" t="s">
        <v>12398</v>
      </c>
      <c r="E3826" s="168" t="s">
        <v>16093</v>
      </c>
    </row>
    <row r="3827" spans="1:5" x14ac:dyDescent="0.2">
      <c r="A3827" s="167">
        <v>4964</v>
      </c>
      <c r="B3827" s="167" t="s">
        <v>16094</v>
      </c>
      <c r="C3827" s="167" t="s">
        <v>10</v>
      </c>
      <c r="D3827" s="167" t="s">
        <v>12398</v>
      </c>
      <c r="E3827" s="168" t="s">
        <v>16095</v>
      </c>
    </row>
    <row r="3828" spans="1:5" x14ac:dyDescent="0.2">
      <c r="A3828" s="167">
        <v>4992</v>
      </c>
      <c r="B3828" s="167" t="s">
        <v>16096</v>
      </c>
      <c r="C3828" s="167" t="s">
        <v>10</v>
      </c>
      <c r="D3828" s="167" t="s">
        <v>12398</v>
      </c>
      <c r="E3828" s="168" t="s">
        <v>16097</v>
      </c>
    </row>
    <row r="3829" spans="1:5" x14ac:dyDescent="0.2">
      <c r="A3829" s="167">
        <v>10555</v>
      </c>
      <c r="B3829" s="167" t="s">
        <v>16098</v>
      </c>
      <c r="C3829" s="167" t="s">
        <v>10</v>
      </c>
      <c r="D3829" s="167" t="s">
        <v>12398</v>
      </c>
      <c r="E3829" s="168" t="s">
        <v>16099</v>
      </c>
    </row>
    <row r="3830" spans="1:5" x14ac:dyDescent="0.2">
      <c r="A3830" s="167">
        <v>4987</v>
      </c>
      <c r="B3830" s="167" t="s">
        <v>16100</v>
      </c>
      <c r="C3830" s="167" t="s">
        <v>10</v>
      </c>
      <c r="D3830" s="167" t="s">
        <v>12398</v>
      </c>
      <c r="E3830" s="168" t="s">
        <v>16093</v>
      </c>
    </row>
    <row r="3831" spans="1:5" x14ac:dyDescent="0.2">
      <c r="A3831" s="167">
        <v>10556</v>
      </c>
      <c r="B3831" s="167" t="s">
        <v>16101</v>
      </c>
      <c r="C3831" s="167" t="s">
        <v>10</v>
      </c>
      <c r="D3831" s="167" t="s">
        <v>12398</v>
      </c>
      <c r="E3831" s="168" t="s">
        <v>16102</v>
      </c>
    </row>
    <row r="3832" spans="1:5" x14ac:dyDescent="0.2">
      <c r="A3832" s="167">
        <v>4958</v>
      </c>
      <c r="B3832" s="167" t="s">
        <v>16103</v>
      </c>
      <c r="C3832" s="167" t="s">
        <v>15</v>
      </c>
      <c r="D3832" s="167" t="s">
        <v>12398</v>
      </c>
      <c r="E3832" s="168" t="s">
        <v>16104</v>
      </c>
    </row>
    <row r="3833" spans="1:5" x14ac:dyDescent="0.2">
      <c r="A3833" s="167">
        <v>39502</v>
      </c>
      <c r="B3833" s="167" t="s">
        <v>16105</v>
      </c>
      <c r="C3833" s="167" t="s">
        <v>10</v>
      </c>
      <c r="D3833" s="167" t="s">
        <v>12398</v>
      </c>
      <c r="E3833" s="168" t="s">
        <v>16106</v>
      </c>
    </row>
    <row r="3834" spans="1:5" x14ac:dyDescent="0.2">
      <c r="A3834" s="167">
        <v>39504</v>
      </c>
      <c r="B3834" s="167" t="s">
        <v>16107</v>
      </c>
      <c r="C3834" s="167" t="s">
        <v>10</v>
      </c>
      <c r="D3834" s="167" t="s">
        <v>12398</v>
      </c>
      <c r="E3834" s="168" t="s">
        <v>16108</v>
      </c>
    </row>
    <row r="3835" spans="1:5" x14ac:dyDescent="0.2">
      <c r="A3835" s="167">
        <v>39503</v>
      </c>
      <c r="B3835" s="167" t="s">
        <v>16109</v>
      </c>
      <c r="C3835" s="167" t="s">
        <v>10</v>
      </c>
      <c r="D3835" s="167" t="s">
        <v>12398</v>
      </c>
      <c r="E3835" s="168" t="s">
        <v>16110</v>
      </c>
    </row>
    <row r="3836" spans="1:5" x14ac:dyDescent="0.2">
      <c r="A3836" s="167">
        <v>39505</v>
      </c>
      <c r="B3836" s="167" t="s">
        <v>16111</v>
      </c>
      <c r="C3836" s="167" t="s">
        <v>10</v>
      </c>
      <c r="D3836" s="167" t="s">
        <v>12398</v>
      </c>
      <c r="E3836" s="168" t="s">
        <v>16095</v>
      </c>
    </row>
    <row r="3837" spans="1:5" x14ac:dyDescent="0.2">
      <c r="A3837" s="167">
        <v>25969</v>
      </c>
      <c r="B3837" s="167" t="s">
        <v>16112</v>
      </c>
      <c r="C3837" s="167" t="s">
        <v>10</v>
      </c>
      <c r="D3837" s="167" t="s">
        <v>12427</v>
      </c>
      <c r="E3837" s="168" t="s">
        <v>16113</v>
      </c>
    </row>
    <row r="3838" spans="1:5" x14ac:dyDescent="0.2">
      <c r="A3838" s="167">
        <v>4944</v>
      </c>
      <c r="B3838" s="167" t="s">
        <v>3766</v>
      </c>
      <c r="C3838" s="167" t="s">
        <v>15</v>
      </c>
      <c r="D3838" s="167" t="s">
        <v>12398</v>
      </c>
      <c r="E3838" s="168" t="s">
        <v>16114</v>
      </c>
    </row>
    <row r="3839" spans="1:5" x14ac:dyDescent="0.2">
      <c r="A3839" s="167">
        <v>21102</v>
      </c>
      <c r="B3839" s="167" t="s">
        <v>3767</v>
      </c>
      <c r="C3839" s="167" t="s">
        <v>10</v>
      </c>
      <c r="D3839" s="167" t="s">
        <v>12398</v>
      </c>
      <c r="E3839" s="168" t="s">
        <v>16115</v>
      </c>
    </row>
    <row r="3840" spans="1:5" x14ac:dyDescent="0.2">
      <c r="A3840" s="167">
        <v>21101</v>
      </c>
      <c r="B3840" s="167" t="s">
        <v>3768</v>
      </c>
      <c r="C3840" s="167" t="s">
        <v>10</v>
      </c>
      <c r="D3840" s="167" t="s">
        <v>12398</v>
      </c>
      <c r="E3840" s="168" t="s">
        <v>16116</v>
      </c>
    </row>
    <row r="3841" spans="1:5" x14ac:dyDescent="0.2">
      <c r="A3841" s="167">
        <v>34713</v>
      </c>
      <c r="B3841" s="167" t="s">
        <v>3769</v>
      </c>
      <c r="C3841" s="167" t="s">
        <v>15</v>
      </c>
      <c r="D3841" s="167" t="s">
        <v>12398</v>
      </c>
      <c r="E3841" s="168" t="s">
        <v>16117</v>
      </c>
    </row>
    <row r="3842" spans="1:5" x14ac:dyDescent="0.2">
      <c r="A3842" s="167">
        <v>4947</v>
      </c>
      <c r="B3842" s="167" t="s">
        <v>16118</v>
      </c>
      <c r="C3842" s="167" t="s">
        <v>15</v>
      </c>
      <c r="D3842" s="167" t="s">
        <v>12398</v>
      </c>
      <c r="E3842" s="168" t="s">
        <v>16119</v>
      </c>
    </row>
    <row r="3843" spans="1:5" x14ac:dyDescent="0.2">
      <c r="A3843" s="167">
        <v>37563</v>
      </c>
      <c r="B3843" s="167" t="s">
        <v>16120</v>
      </c>
      <c r="C3843" s="167" t="s">
        <v>15</v>
      </c>
      <c r="D3843" s="167" t="s">
        <v>12398</v>
      </c>
      <c r="E3843" s="168" t="s">
        <v>16121</v>
      </c>
    </row>
    <row r="3844" spans="1:5" x14ac:dyDescent="0.2">
      <c r="A3844" s="167">
        <v>4948</v>
      </c>
      <c r="B3844" s="167" t="s">
        <v>16122</v>
      </c>
      <c r="C3844" s="167" t="s">
        <v>15</v>
      </c>
      <c r="D3844" s="167" t="s">
        <v>12398</v>
      </c>
      <c r="E3844" s="168" t="s">
        <v>16123</v>
      </c>
    </row>
    <row r="3845" spans="1:5" x14ac:dyDescent="0.2">
      <c r="A3845" s="167">
        <v>37561</v>
      </c>
      <c r="B3845" s="167" t="s">
        <v>3772</v>
      </c>
      <c r="C3845" s="167" t="s">
        <v>15</v>
      </c>
      <c r="D3845" s="167" t="s">
        <v>12398</v>
      </c>
      <c r="E3845" s="168" t="s">
        <v>16124</v>
      </c>
    </row>
    <row r="3846" spans="1:5" x14ac:dyDescent="0.2">
      <c r="A3846" s="167">
        <v>37562</v>
      </c>
      <c r="B3846" s="167" t="s">
        <v>3773</v>
      </c>
      <c r="C3846" s="167" t="s">
        <v>15</v>
      </c>
      <c r="D3846" s="167" t="s">
        <v>12398</v>
      </c>
      <c r="E3846" s="168" t="s">
        <v>16125</v>
      </c>
    </row>
    <row r="3847" spans="1:5" x14ac:dyDescent="0.2">
      <c r="A3847" s="167">
        <v>37585</v>
      </c>
      <c r="B3847" s="167" t="s">
        <v>16126</v>
      </c>
      <c r="C3847" s="167" t="s">
        <v>10</v>
      </c>
      <c r="D3847" s="167" t="s">
        <v>12398</v>
      </c>
      <c r="E3847" s="168" t="s">
        <v>16127</v>
      </c>
    </row>
    <row r="3848" spans="1:5" x14ac:dyDescent="0.2">
      <c r="A3848" s="167">
        <v>14164</v>
      </c>
      <c r="B3848" s="167" t="s">
        <v>3774</v>
      </c>
      <c r="C3848" s="167" t="s">
        <v>10</v>
      </c>
      <c r="D3848" s="167" t="s">
        <v>12427</v>
      </c>
      <c r="E3848" s="168" t="s">
        <v>16128</v>
      </c>
    </row>
    <row r="3849" spans="1:5" x14ac:dyDescent="0.2">
      <c r="A3849" s="167">
        <v>14163</v>
      </c>
      <c r="B3849" s="167" t="s">
        <v>3775</v>
      </c>
      <c r="C3849" s="167" t="s">
        <v>10</v>
      </c>
      <c r="D3849" s="167" t="s">
        <v>12427</v>
      </c>
      <c r="E3849" s="168" t="s">
        <v>16129</v>
      </c>
    </row>
    <row r="3850" spans="1:5" x14ac:dyDescent="0.2">
      <c r="A3850" s="167">
        <v>5051</v>
      </c>
      <c r="B3850" s="167" t="s">
        <v>3776</v>
      </c>
      <c r="C3850" s="167" t="s">
        <v>10</v>
      </c>
      <c r="D3850" s="167" t="s">
        <v>12427</v>
      </c>
      <c r="E3850" s="168" t="s">
        <v>16130</v>
      </c>
    </row>
    <row r="3851" spans="1:5" x14ac:dyDescent="0.2">
      <c r="A3851" s="167">
        <v>14162</v>
      </c>
      <c r="B3851" s="167" t="s">
        <v>3777</v>
      </c>
      <c r="C3851" s="167" t="s">
        <v>10</v>
      </c>
      <c r="D3851" s="167" t="s">
        <v>12427</v>
      </c>
      <c r="E3851" s="168" t="s">
        <v>16131</v>
      </c>
    </row>
    <row r="3852" spans="1:5" x14ac:dyDescent="0.2">
      <c r="A3852" s="167">
        <v>5052</v>
      </c>
      <c r="B3852" s="167" t="s">
        <v>3778</v>
      </c>
      <c r="C3852" s="167" t="s">
        <v>10</v>
      </c>
      <c r="D3852" s="167" t="s">
        <v>12427</v>
      </c>
      <c r="E3852" s="168" t="s">
        <v>16132</v>
      </c>
    </row>
    <row r="3853" spans="1:5" x14ac:dyDescent="0.2">
      <c r="A3853" s="167">
        <v>14166</v>
      </c>
      <c r="B3853" s="167" t="s">
        <v>3779</v>
      </c>
      <c r="C3853" s="167" t="s">
        <v>10</v>
      </c>
      <c r="D3853" s="167" t="s">
        <v>12427</v>
      </c>
      <c r="E3853" s="168" t="s">
        <v>16133</v>
      </c>
    </row>
    <row r="3854" spans="1:5" x14ac:dyDescent="0.2">
      <c r="A3854" s="167">
        <v>14165</v>
      </c>
      <c r="B3854" s="167" t="s">
        <v>3780</v>
      </c>
      <c r="C3854" s="167" t="s">
        <v>10</v>
      </c>
      <c r="D3854" s="167" t="s">
        <v>12427</v>
      </c>
      <c r="E3854" s="168" t="s">
        <v>16134</v>
      </c>
    </row>
    <row r="3855" spans="1:5" x14ac:dyDescent="0.2">
      <c r="A3855" s="167">
        <v>5050</v>
      </c>
      <c r="B3855" s="167" t="s">
        <v>3781</v>
      </c>
      <c r="C3855" s="167" t="s">
        <v>10</v>
      </c>
      <c r="D3855" s="167" t="s">
        <v>12427</v>
      </c>
      <c r="E3855" s="168" t="s">
        <v>16135</v>
      </c>
    </row>
    <row r="3856" spans="1:5" x14ac:dyDescent="0.2">
      <c r="A3856" s="167">
        <v>12378</v>
      </c>
      <c r="B3856" s="167" t="s">
        <v>16136</v>
      </c>
      <c r="C3856" s="167" t="s">
        <v>10</v>
      </c>
      <c r="D3856" s="167" t="s">
        <v>12427</v>
      </c>
      <c r="E3856" s="168" t="s">
        <v>16137</v>
      </c>
    </row>
    <row r="3857" spans="1:5" x14ac:dyDescent="0.2">
      <c r="A3857" s="167">
        <v>12366</v>
      </c>
      <c r="B3857" s="167" t="s">
        <v>16138</v>
      </c>
      <c r="C3857" s="167" t="s">
        <v>10</v>
      </c>
      <c r="D3857" s="167" t="s">
        <v>12427</v>
      </c>
      <c r="E3857" s="168" t="s">
        <v>16139</v>
      </c>
    </row>
    <row r="3858" spans="1:5" x14ac:dyDescent="0.2">
      <c r="A3858" s="167">
        <v>5045</v>
      </c>
      <c r="B3858" s="167" t="s">
        <v>16140</v>
      </c>
      <c r="C3858" s="167" t="s">
        <v>10</v>
      </c>
      <c r="D3858" s="167" t="s">
        <v>12427</v>
      </c>
      <c r="E3858" s="168" t="s">
        <v>16141</v>
      </c>
    </row>
    <row r="3859" spans="1:5" x14ac:dyDescent="0.2">
      <c r="A3859" s="167">
        <v>5044</v>
      </c>
      <c r="B3859" s="167" t="s">
        <v>16142</v>
      </c>
      <c r="C3859" s="167" t="s">
        <v>10</v>
      </c>
      <c r="D3859" s="167" t="s">
        <v>12427</v>
      </c>
      <c r="E3859" s="168" t="s">
        <v>16143</v>
      </c>
    </row>
    <row r="3860" spans="1:5" x14ac:dyDescent="0.2">
      <c r="A3860" s="167">
        <v>5055</v>
      </c>
      <c r="B3860" s="167" t="s">
        <v>16144</v>
      </c>
      <c r="C3860" s="167" t="s">
        <v>10</v>
      </c>
      <c r="D3860" s="167" t="s">
        <v>12427</v>
      </c>
      <c r="E3860" s="168" t="s">
        <v>16145</v>
      </c>
    </row>
    <row r="3861" spans="1:5" x14ac:dyDescent="0.2">
      <c r="A3861" s="167">
        <v>5053</v>
      </c>
      <c r="B3861" s="167" t="s">
        <v>16146</v>
      </c>
      <c r="C3861" s="167" t="s">
        <v>10</v>
      </c>
      <c r="D3861" s="167" t="s">
        <v>12427</v>
      </c>
      <c r="E3861" s="168" t="s">
        <v>16147</v>
      </c>
    </row>
    <row r="3862" spans="1:5" x14ac:dyDescent="0.2">
      <c r="A3862" s="167">
        <v>5035</v>
      </c>
      <c r="B3862" s="167" t="s">
        <v>16148</v>
      </c>
      <c r="C3862" s="167" t="s">
        <v>10</v>
      </c>
      <c r="D3862" s="167" t="s">
        <v>12427</v>
      </c>
      <c r="E3862" s="168" t="s">
        <v>16149</v>
      </c>
    </row>
    <row r="3863" spans="1:5" x14ac:dyDescent="0.2">
      <c r="A3863" s="167">
        <v>5036</v>
      </c>
      <c r="B3863" s="167" t="s">
        <v>16150</v>
      </c>
      <c r="C3863" s="167" t="s">
        <v>10</v>
      </c>
      <c r="D3863" s="167" t="s">
        <v>12427</v>
      </c>
      <c r="E3863" s="168" t="s">
        <v>16151</v>
      </c>
    </row>
    <row r="3864" spans="1:5" x14ac:dyDescent="0.2">
      <c r="A3864" s="167">
        <v>5059</v>
      </c>
      <c r="B3864" s="167" t="s">
        <v>16152</v>
      </c>
      <c r="C3864" s="167" t="s">
        <v>10</v>
      </c>
      <c r="D3864" s="167" t="s">
        <v>12427</v>
      </c>
      <c r="E3864" s="168" t="s">
        <v>16153</v>
      </c>
    </row>
    <row r="3865" spans="1:5" x14ac:dyDescent="0.2">
      <c r="A3865" s="167">
        <v>5034</v>
      </c>
      <c r="B3865" s="167" t="s">
        <v>16154</v>
      </c>
      <c r="C3865" s="167" t="s">
        <v>10</v>
      </c>
      <c r="D3865" s="167" t="s">
        <v>12427</v>
      </c>
      <c r="E3865" s="168" t="s">
        <v>16155</v>
      </c>
    </row>
    <row r="3866" spans="1:5" x14ac:dyDescent="0.2">
      <c r="A3866" s="167">
        <v>5056</v>
      </c>
      <c r="B3866" s="167" t="s">
        <v>16156</v>
      </c>
      <c r="C3866" s="167" t="s">
        <v>10</v>
      </c>
      <c r="D3866" s="167" t="s">
        <v>12427</v>
      </c>
      <c r="E3866" s="168" t="s">
        <v>16157</v>
      </c>
    </row>
    <row r="3867" spans="1:5" x14ac:dyDescent="0.2">
      <c r="A3867" s="167">
        <v>5057</v>
      </c>
      <c r="B3867" s="167" t="s">
        <v>16158</v>
      </c>
      <c r="C3867" s="167" t="s">
        <v>10</v>
      </c>
      <c r="D3867" s="167" t="s">
        <v>12427</v>
      </c>
      <c r="E3867" s="168" t="s">
        <v>16159</v>
      </c>
    </row>
    <row r="3868" spans="1:5" x14ac:dyDescent="0.2">
      <c r="A3868" s="167">
        <v>5033</v>
      </c>
      <c r="B3868" s="167" t="s">
        <v>16160</v>
      </c>
      <c r="C3868" s="167" t="s">
        <v>10</v>
      </c>
      <c r="D3868" s="167" t="s">
        <v>12427</v>
      </c>
      <c r="E3868" s="168" t="s">
        <v>16161</v>
      </c>
    </row>
    <row r="3869" spans="1:5" x14ac:dyDescent="0.2">
      <c r="A3869" s="167">
        <v>5038</v>
      </c>
      <c r="B3869" s="167" t="s">
        <v>16162</v>
      </c>
      <c r="C3869" s="167" t="s">
        <v>10</v>
      </c>
      <c r="D3869" s="167" t="s">
        <v>12427</v>
      </c>
      <c r="E3869" s="168" t="s">
        <v>16163</v>
      </c>
    </row>
    <row r="3870" spans="1:5" x14ac:dyDescent="0.2">
      <c r="A3870" s="167">
        <v>12372</v>
      </c>
      <c r="B3870" s="167" t="s">
        <v>16164</v>
      </c>
      <c r="C3870" s="167" t="s">
        <v>10</v>
      </c>
      <c r="D3870" s="167" t="s">
        <v>12427</v>
      </c>
      <c r="E3870" s="168" t="s">
        <v>16165</v>
      </c>
    </row>
    <row r="3871" spans="1:5" x14ac:dyDescent="0.2">
      <c r="A3871" s="167">
        <v>13339</v>
      </c>
      <c r="B3871" s="167" t="s">
        <v>16166</v>
      </c>
      <c r="C3871" s="167" t="s">
        <v>10</v>
      </c>
      <c r="D3871" s="167" t="s">
        <v>12427</v>
      </c>
      <c r="E3871" s="168" t="s">
        <v>16167</v>
      </c>
    </row>
    <row r="3872" spans="1:5" x14ac:dyDescent="0.2">
      <c r="A3872" s="167">
        <v>12373</v>
      </c>
      <c r="B3872" s="167" t="s">
        <v>16168</v>
      </c>
      <c r="C3872" s="167" t="s">
        <v>10</v>
      </c>
      <c r="D3872" s="167" t="s">
        <v>12427</v>
      </c>
      <c r="E3872" s="168" t="s">
        <v>16169</v>
      </c>
    </row>
    <row r="3873" spans="1:5" x14ac:dyDescent="0.2">
      <c r="A3873" s="167">
        <v>12388</v>
      </c>
      <c r="B3873" s="167" t="s">
        <v>3832</v>
      </c>
      <c r="C3873" s="167" t="s">
        <v>10</v>
      </c>
      <c r="D3873" s="167" t="s">
        <v>12427</v>
      </c>
      <c r="E3873" s="168" t="s">
        <v>16170</v>
      </c>
    </row>
    <row r="3874" spans="1:5" x14ac:dyDescent="0.2">
      <c r="A3874" s="167">
        <v>34695</v>
      </c>
      <c r="B3874" s="167" t="s">
        <v>16171</v>
      </c>
      <c r="C3874" s="167" t="s">
        <v>10</v>
      </c>
      <c r="D3874" s="167" t="s">
        <v>12427</v>
      </c>
      <c r="E3874" s="168" t="s">
        <v>16172</v>
      </c>
    </row>
    <row r="3875" spans="1:5" x14ac:dyDescent="0.2">
      <c r="A3875" s="167">
        <v>34692</v>
      </c>
      <c r="B3875" s="167" t="s">
        <v>16173</v>
      </c>
      <c r="C3875" s="167" t="s">
        <v>10</v>
      </c>
      <c r="D3875" s="167" t="s">
        <v>12427</v>
      </c>
      <c r="E3875" s="168" t="s">
        <v>16174</v>
      </c>
    </row>
    <row r="3876" spans="1:5" x14ac:dyDescent="0.2">
      <c r="A3876" s="167">
        <v>26028</v>
      </c>
      <c r="B3876" s="167" t="s">
        <v>16175</v>
      </c>
      <c r="C3876" s="167" t="s">
        <v>1149</v>
      </c>
      <c r="D3876" s="167" t="s">
        <v>12398</v>
      </c>
      <c r="E3876" s="168" t="s">
        <v>16176</v>
      </c>
    </row>
    <row r="3877" spans="1:5" x14ac:dyDescent="0.2">
      <c r="A3877" s="167">
        <v>11844</v>
      </c>
      <c r="B3877" s="167" t="s">
        <v>16177</v>
      </c>
      <c r="C3877" s="167" t="s">
        <v>20</v>
      </c>
      <c r="D3877" s="167" t="s">
        <v>12398</v>
      </c>
      <c r="E3877" s="168" t="s">
        <v>13321</v>
      </c>
    </row>
    <row r="3878" spans="1:5" x14ac:dyDescent="0.2">
      <c r="A3878" s="167">
        <v>4465</v>
      </c>
      <c r="B3878" s="167" t="s">
        <v>16178</v>
      </c>
      <c r="C3878" s="167" t="s">
        <v>20</v>
      </c>
      <c r="D3878" s="167" t="s">
        <v>12398</v>
      </c>
      <c r="E3878" s="168" t="s">
        <v>16179</v>
      </c>
    </row>
    <row r="3879" spans="1:5" x14ac:dyDescent="0.2">
      <c r="A3879" s="167">
        <v>35273</v>
      </c>
      <c r="B3879" s="167" t="s">
        <v>16180</v>
      </c>
      <c r="C3879" s="167" t="s">
        <v>20</v>
      </c>
      <c r="D3879" s="167" t="s">
        <v>12398</v>
      </c>
      <c r="E3879" s="168" t="s">
        <v>16181</v>
      </c>
    </row>
    <row r="3880" spans="1:5" x14ac:dyDescent="0.2">
      <c r="A3880" s="167">
        <v>4470</v>
      </c>
      <c r="B3880" s="167" t="s">
        <v>16182</v>
      </c>
      <c r="C3880" s="167" t="s">
        <v>20</v>
      </c>
      <c r="D3880" s="167" t="s">
        <v>12398</v>
      </c>
      <c r="E3880" s="168" t="s">
        <v>16183</v>
      </c>
    </row>
    <row r="3881" spans="1:5" x14ac:dyDescent="0.2">
      <c r="A3881" s="167">
        <v>20204</v>
      </c>
      <c r="B3881" s="167" t="s">
        <v>16184</v>
      </c>
      <c r="C3881" s="167" t="s">
        <v>20</v>
      </c>
      <c r="D3881" s="167" t="s">
        <v>12398</v>
      </c>
      <c r="E3881" s="168" t="s">
        <v>16185</v>
      </c>
    </row>
    <row r="3882" spans="1:5" x14ac:dyDescent="0.2">
      <c r="A3882" s="167">
        <v>20208</v>
      </c>
      <c r="B3882" s="167" t="s">
        <v>16186</v>
      </c>
      <c r="C3882" s="167" t="s">
        <v>20</v>
      </c>
      <c r="D3882" s="167" t="s">
        <v>12398</v>
      </c>
      <c r="E3882" s="168" t="s">
        <v>16187</v>
      </c>
    </row>
    <row r="3883" spans="1:5" x14ac:dyDescent="0.2">
      <c r="A3883" s="167">
        <v>4437</v>
      </c>
      <c r="B3883" s="167" t="s">
        <v>16188</v>
      </c>
      <c r="C3883" s="167" t="s">
        <v>20</v>
      </c>
      <c r="D3883" s="167" t="s">
        <v>12398</v>
      </c>
      <c r="E3883" s="168" t="s">
        <v>16189</v>
      </c>
    </row>
    <row r="3884" spans="1:5" x14ac:dyDescent="0.2">
      <c r="A3884" s="167">
        <v>14580</v>
      </c>
      <c r="B3884" s="167" t="s">
        <v>16190</v>
      </c>
      <c r="C3884" s="167" t="s">
        <v>20</v>
      </c>
      <c r="D3884" s="167" t="s">
        <v>12398</v>
      </c>
      <c r="E3884" s="168" t="s">
        <v>13564</v>
      </c>
    </row>
    <row r="3885" spans="1:5" x14ac:dyDescent="0.2">
      <c r="A3885" s="167">
        <v>40304</v>
      </c>
      <c r="B3885" s="167" t="s">
        <v>3847</v>
      </c>
      <c r="C3885" s="167" t="s">
        <v>71</v>
      </c>
      <c r="D3885" s="167" t="s">
        <v>12398</v>
      </c>
      <c r="E3885" s="168" t="s">
        <v>16191</v>
      </c>
    </row>
    <row r="3886" spans="1:5" x14ac:dyDescent="0.2">
      <c r="A3886" s="167">
        <v>5065</v>
      </c>
      <c r="B3886" s="167" t="s">
        <v>3848</v>
      </c>
      <c r="C3886" s="167" t="s">
        <v>71</v>
      </c>
      <c r="D3886" s="167" t="s">
        <v>12398</v>
      </c>
      <c r="E3886" s="168" t="s">
        <v>16192</v>
      </c>
    </row>
    <row r="3887" spans="1:5" x14ac:dyDescent="0.2">
      <c r="A3887" s="167">
        <v>5072</v>
      </c>
      <c r="B3887" s="167" t="s">
        <v>3849</v>
      </c>
      <c r="C3887" s="167" t="s">
        <v>71</v>
      </c>
      <c r="D3887" s="167" t="s">
        <v>12398</v>
      </c>
      <c r="E3887" s="168" t="s">
        <v>16193</v>
      </c>
    </row>
    <row r="3888" spans="1:5" x14ac:dyDescent="0.2">
      <c r="A3888" s="167">
        <v>5066</v>
      </c>
      <c r="B3888" s="167" t="s">
        <v>3850</v>
      </c>
      <c r="C3888" s="167" t="s">
        <v>71</v>
      </c>
      <c r="D3888" s="167" t="s">
        <v>12398</v>
      </c>
      <c r="E3888" s="168" t="s">
        <v>16194</v>
      </c>
    </row>
    <row r="3889" spans="1:5" x14ac:dyDescent="0.2">
      <c r="A3889" s="167">
        <v>5063</v>
      </c>
      <c r="B3889" s="167" t="s">
        <v>3851</v>
      </c>
      <c r="C3889" s="167" t="s">
        <v>71</v>
      </c>
      <c r="D3889" s="167" t="s">
        <v>12398</v>
      </c>
      <c r="E3889" s="168" t="s">
        <v>16195</v>
      </c>
    </row>
    <row r="3890" spans="1:5" x14ac:dyDescent="0.2">
      <c r="A3890" s="167">
        <v>20247</v>
      </c>
      <c r="B3890" s="167" t="s">
        <v>3852</v>
      </c>
      <c r="C3890" s="167" t="s">
        <v>71</v>
      </c>
      <c r="D3890" s="167" t="s">
        <v>12398</v>
      </c>
      <c r="E3890" s="168" t="s">
        <v>14006</v>
      </c>
    </row>
    <row r="3891" spans="1:5" x14ac:dyDescent="0.2">
      <c r="A3891" s="167">
        <v>5074</v>
      </c>
      <c r="B3891" s="167" t="s">
        <v>3853</v>
      </c>
      <c r="C3891" s="167" t="s">
        <v>71</v>
      </c>
      <c r="D3891" s="167" t="s">
        <v>12398</v>
      </c>
      <c r="E3891" s="168" t="s">
        <v>16196</v>
      </c>
    </row>
    <row r="3892" spans="1:5" x14ac:dyDescent="0.2">
      <c r="A3892" s="167">
        <v>5067</v>
      </c>
      <c r="B3892" s="167" t="s">
        <v>3854</v>
      </c>
      <c r="C3892" s="167" t="s">
        <v>71</v>
      </c>
      <c r="D3892" s="167" t="s">
        <v>12398</v>
      </c>
      <c r="E3892" s="168" t="s">
        <v>16197</v>
      </c>
    </row>
    <row r="3893" spans="1:5" x14ac:dyDescent="0.2">
      <c r="A3893" s="167">
        <v>5078</v>
      </c>
      <c r="B3893" s="167" t="s">
        <v>3855</v>
      </c>
      <c r="C3893" s="167" t="s">
        <v>71</v>
      </c>
      <c r="D3893" s="167" t="s">
        <v>12398</v>
      </c>
      <c r="E3893" s="168" t="s">
        <v>15503</v>
      </c>
    </row>
    <row r="3894" spans="1:5" x14ac:dyDescent="0.2">
      <c r="A3894" s="167">
        <v>5068</v>
      </c>
      <c r="B3894" s="167" t="s">
        <v>3856</v>
      </c>
      <c r="C3894" s="167" t="s">
        <v>71</v>
      </c>
      <c r="D3894" s="167" t="s">
        <v>12398</v>
      </c>
      <c r="E3894" s="168" t="s">
        <v>16198</v>
      </c>
    </row>
    <row r="3895" spans="1:5" x14ac:dyDescent="0.2">
      <c r="A3895" s="167">
        <v>5073</v>
      </c>
      <c r="B3895" s="167" t="s">
        <v>3857</v>
      </c>
      <c r="C3895" s="167" t="s">
        <v>71</v>
      </c>
      <c r="D3895" s="167" t="s">
        <v>12398</v>
      </c>
      <c r="E3895" s="168" t="s">
        <v>16199</v>
      </c>
    </row>
    <row r="3896" spans="1:5" x14ac:dyDescent="0.2">
      <c r="A3896" s="167">
        <v>5069</v>
      </c>
      <c r="B3896" s="167" t="s">
        <v>3858</v>
      </c>
      <c r="C3896" s="167" t="s">
        <v>71</v>
      </c>
      <c r="D3896" s="167" t="s">
        <v>12398</v>
      </c>
      <c r="E3896" s="168" t="s">
        <v>16199</v>
      </c>
    </row>
    <row r="3897" spans="1:5" x14ac:dyDescent="0.2">
      <c r="A3897" s="167">
        <v>5070</v>
      </c>
      <c r="B3897" s="167" t="s">
        <v>3859</v>
      </c>
      <c r="C3897" s="167" t="s">
        <v>71</v>
      </c>
      <c r="D3897" s="167" t="s">
        <v>12398</v>
      </c>
      <c r="E3897" s="168" t="s">
        <v>16200</v>
      </c>
    </row>
    <row r="3898" spans="1:5" x14ac:dyDescent="0.2">
      <c r="A3898" s="167">
        <v>5071</v>
      </c>
      <c r="B3898" s="167" t="s">
        <v>3860</v>
      </c>
      <c r="C3898" s="167" t="s">
        <v>71</v>
      </c>
      <c r="D3898" s="167" t="s">
        <v>12398</v>
      </c>
      <c r="E3898" s="168" t="s">
        <v>16198</v>
      </c>
    </row>
    <row r="3899" spans="1:5" x14ac:dyDescent="0.2">
      <c r="A3899" s="167">
        <v>5061</v>
      </c>
      <c r="B3899" s="167" t="s">
        <v>3861</v>
      </c>
      <c r="C3899" s="167" t="s">
        <v>71</v>
      </c>
      <c r="D3899" s="167" t="s">
        <v>12405</v>
      </c>
      <c r="E3899" s="168" t="s">
        <v>16201</v>
      </c>
    </row>
    <row r="3900" spans="1:5" x14ac:dyDescent="0.2">
      <c r="A3900" s="167">
        <v>5075</v>
      </c>
      <c r="B3900" s="167" t="s">
        <v>3862</v>
      </c>
      <c r="C3900" s="167" t="s">
        <v>71</v>
      </c>
      <c r="D3900" s="167" t="s">
        <v>12398</v>
      </c>
      <c r="E3900" s="168" t="s">
        <v>16198</v>
      </c>
    </row>
    <row r="3901" spans="1:5" x14ac:dyDescent="0.2">
      <c r="A3901" s="167">
        <v>39027</v>
      </c>
      <c r="B3901" s="167" t="s">
        <v>3863</v>
      </c>
      <c r="C3901" s="167" t="s">
        <v>71</v>
      </c>
      <c r="D3901" s="167" t="s">
        <v>12398</v>
      </c>
      <c r="E3901" s="168" t="s">
        <v>13858</v>
      </c>
    </row>
    <row r="3902" spans="1:5" x14ac:dyDescent="0.2">
      <c r="A3902" s="167">
        <v>5062</v>
      </c>
      <c r="B3902" s="167" t="s">
        <v>3864</v>
      </c>
      <c r="C3902" s="167" t="s">
        <v>71</v>
      </c>
      <c r="D3902" s="167" t="s">
        <v>12398</v>
      </c>
      <c r="E3902" s="168" t="s">
        <v>16202</v>
      </c>
    </row>
    <row r="3903" spans="1:5" x14ac:dyDescent="0.2">
      <c r="A3903" s="167">
        <v>40568</v>
      </c>
      <c r="B3903" s="167" t="s">
        <v>3865</v>
      </c>
      <c r="C3903" s="167" t="s">
        <v>71</v>
      </c>
      <c r="D3903" s="167" t="s">
        <v>12398</v>
      </c>
      <c r="E3903" s="168" t="s">
        <v>16203</v>
      </c>
    </row>
    <row r="3904" spans="1:5" x14ac:dyDescent="0.2">
      <c r="A3904" s="167">
        <v>39026</v>
      </c>
      <c r="B3904" s="167" t="s">
        <v>3866</v>
      </c>
      <c r="C3904" s="167" t="s">
        <v>71</v>
      </c>
      <c r="D3904" s="167" t="s">
        <v>12398</v>
      </c>
      <c r="E3904" s="168" t="s">
        <v>14258</v>
      </c>
    </row>
    <row r="3905" spans="1:5" x14ac:dyDescent="0.2">
      <c r="A3905" s="167">
        <v>11572</v>
      </c>
      <c r="B3905" s="167" t="s">
        <v>16204</v>
      </c>
      <c r="C3905" s="167" t="s">
        <v>10</v>
      </c>
      <c r="D3905" s="167" t="s">
        <v>12398</v>
      </c>
      <c r="E3905" s="168" t="s">
        <v>16205</v>
      </c>
    </row>
    <row r="3906" spans="1:5" x14ac:dyDescent="0.2">
      <c r="A3906" s="167">
        <v>42431</v>
      </c>
      <c r="B3906" s="167" t="s">
        <v>3867</v>
      </c>
      <c r="C3906" s="167" t="s">
        <v>10</v>
      </c>
      <c r="D3906" s="167" t="s">
        <v>12427</v>
      </c>
      <c r="E3906" s="168" t="s">
        <v>16206</v>
      </c>
    </row>
    <row r="3907" spans="1:5" x14ac:dyDescent="0.2">
      <c r="A3907" s="167">
        <v>11149</v>
      </c>
      <c r="B3907" s="167" t="s">
        <v>16207</v>
      </c>
      <c r="C3907" s="167" t="s">
        <v>12432</v>
      </c>
      <c r="D3907" s="167" t="s">
        <v>12398</v>
      </c>
      <c r="E3907" s="168" t="s">
        <v>16208</v>
      </c>
    </row>
    <row r="3908" spans="1:5" x14ac:dyDescent="0.2">
      <c r="A3908" s="167">
        <v>511</v>
      </c>
      <c r="B3908" s="167" t="s">
        <v>3870</v>
      </c>
      <c r="C3908" s="167" t="s">
        <v>73</v>
      </c>
      <c r="D3908" s="167" t="s">
        <v>12427</v>
      </c>
      <c r="E3908" s="168" t="s">
        <v>16209</v>
      </c>
    </row>
    <row r="3909" spans="1:5" x14ac:dyDescent="0.2">
      <c r="A3909" s="167">
        <v>11174</v>
      </c>
      <c r="B3909" s="167" t="s">
        <v>16210</v>
      </c>
      <c r="C3909" s="167" t="s">
        <v>12461</v>
      </c>
      <c r="D3909" s="167" t="s">
        <v>12398</v>
      </c>
      <c r="E3909" s="168" t="s">
        <v>16211</v>
      </c>
    </row>
    <row r="3910" spans="1:5" x14ac:dyDescent="0.2">
      <c r="A3910" s="167">
        <v>37540</v>
      </c>
      <c r="B3910" s="167" t="s">
        <v>3871</v>
      </c>
      <c r="C3910" s="167" t="s">
        <v>10</v>
      </c>
      <c r="D3910" s="167" t="s">
        <v>12398</v>
      </c>
      <c r="E3910" s="168" t="s">
        <v>16212</v>
      </c>
    </row>
    <row r="3911" spans="1:5" x14ac:dyDescent="0.2">
      <c r="A3911" s="167">
        <v>37548</v>
      </c>
      <c r="B3911" s="167" t="s">
        <v>3872</v>
      </c>
      <c r="C3911" s="167" t="s">
        <v>10</v>
      </c>
      <c r="D3911" s="167" t="s">
        <v>12398</v>
      </c>
      <c r="E3911" s="168" t="s">
        <v>16213</v>
      </c>
    </row>
    <row r="3912" spans="1:5" x14ac:dyDescent="0.2">
      <c r="A3912" s="167">
        <v>39828</v>
      </c>
      <c r="B3912" s="167" t="s">
        <v>3873</v>
      </c>
      <c r="C3912" s="167" t="s">
        <v>10</v>
      </c>
      <c r="D3912" s="167" t="s">
        <v>12398</v>
      </c>
      <c r="E3912" s="168" t="s">
        <v>16214</v>
      </c>
    </row>
    <row r="3913" spans="1:5" x14ac:dyDescent="0.2">
      <c r="A3913" s="167">
        <v>12273</v>
      </c>
      <c r="B3913" s="167" t="s">
        <v>3874</v>
      </c>
      <c r="C3913" s="167" t="s">
        <v>10</v>
      </c>
      <c r="D3913" s="167" t="s">
        <v>12427</v>
      </c>
      <c r="E3913" s="168" t="s">
        <v>16215</v>
      </c>
    </row>
    <row r="3914" spans="1:5" x14ac:dyDescent="0.2">
      <c r="A3914" s="167">
        <v>38392</v>
      </c>
      <c r="B3914" s="167" t="s">
        <v>3875</v>
      </c>
      <c r="C3914" s="167" t="s">
        <v>10</v>
      </c>
      <c r="D3914" s="167" t="s">
        <v>12398</v>
      </c>
      <c r="E3914" s="168" t="s">
        <v>16187</v>
      </c>
    </row>
    <row r="3915" spans="1:5" x14ac:dyDescent="0.2">
      <c r="A3915" s="167">
        <v>11735</v>
      </c>
      <c r="B3915" s="167" t="s">
        <v>16216</v>
      </c>
      <c r="C3915" s="167" t="s">
        <v>10</v>
      </c>
      <c r="D3915" s="167" t="s">
        <v>12398</v>
      </c>
      <c r="E3915" s="168" t="s">
        <v>14472</v>
      </c>
    </row>
    <row r="3916" spans="1:5" x14ac:dyDescent="0.2">
      <c r="A3916" s="167">
        <v>11733</v>
      </c>
      <c r="B3916" s="167" t="s">
        <v>16217</v>
      </c>
      <c r="C3916" s="167" t="s">
        <v>10</v>
      </c>
      <c r="D3916" s="167" t="s">
        <v>12398</v>
      </c>
      <c r="E3916" s="168" t="s">
        <v>14290</v>
      </c>
    </row>
    <row r="3917" spans="1:5" x14ac:dyDescent="0.2">
      <c r="A3917" s="167">
        <v>11734</v>
      </c>
      <c r="B3917" s="167" t="s">
        <v>16218</v>
      </c>
      <c r="C3917" s="167" t="s">
        <v>10</v>
      </c>
      <c r="D3917" s="167" t="s">
        <v>12398</v>
      </c>
      <c r="E3917" s="168" t="s">
        <v>15723</v>
      </c>
    </row>
    <row r="3918" spans="1:5" x14ac:dyDescent="0.2">
      <c r="A3918" s="167">
        <v>11737</v>
      </c>
      <c r="B3918" s="167" t="s">
        <v>16219</v>
      </c>
      <c r="C3918" s="167" t="s">
        <v>10</v>
      </c>
      <c r="D3918" s="167" t="s">
        <v>12398</v>
      </c>
      <c r="E3918" s="168" t="s">
        <v>12564</v>
      </c>
    </row>
    <row r="3919" spans="1:5" x14ac:dyDescent="0.2">
      <c r="A3919" s="167">
        <v>11738</v>
      </c>
      <c r="B3919" s="167" t="s">
        <v>16220</v>
      </c>
      <c r="C3919" s="167" t="s">
        <v>10</v>
      </c>
      <c r="D3919" s="167" t="s">
        <v>12398</v>
      </c>
      <c r="E3919" s="168" t="s">
        <v>16221</v>
      </c>
    </row>
    <row r="3920" spans="1:5" x14ac:dyDescent="0.2">
      <c r="A3920" s="167">
        <v>36143</v>
      </c>
      <c r="B3920" s="167" t="s">
        <v>3879</v>
      </c>
      <c r="C3920" s="167" t="s">
        <v>10</v>
      </c>
      <c r="D3920" s="167" t="s">
        <v>12398</v>
      </c>
      <c r="E3920" s="168" t="s">
        <v>16222</v>
      </c>
    </row>
    <row r="3921" spans="1:5" x14ac:dyDescent="0.2">
      <c r="A3921" s="167">
        <v>36142</v>
      </c>
      <c r="B3921" s="167" t="s">
        <v>3880</v>
      </c>
      <c r="C3921" s="167" t="s">
        <v>10</v>
      </c>
      <c r="D3921" s="167" t="s">
        <v>12398</v>
      </c>
      <c r="E3921" s="168" t="s">
        <v>12703</v>
      </c>
    </row>
    <row r="3922" spans="1:5" x14ac:dyDescent="0.2">
      <c r="A3922" s="167">
        <v>36146</v>
      </c>
      <c r="B3922" s="167" t="s">
        <v>3881</v>
      </c>
      <c r="C3922" s="167" t="s">
        <v>10</v>
      </c>
      <c r="D3922" s="167" t="s">
        <v>12398</v>
      </c>
      <c r="E3922" s="168" t="s">
        <v>16223</v>
      </c>
    </row>
    <row r="3923" spans="1:5" x14ac:dyDescent="0.2">
      <c r="A3923" s="167">
        <v>39015</v>
      </c>
      <c r="B3923" s="167" t="s">
        <v>3882</v>
      </c>
      <c r="C3923" s="167" t="s">
        <v>10</v>
      </c>
      <c r="D3923" s="167" t="s">
        <v>12427</v>
      </c>
      <c r="E3923" s="168" t="s">
        <v>12914</v>
      </c>
    </row>
    <row r="3924" spans="1:5" x14ac:dyDescent="0.2">
      <c r="A3924" s="167">
        <v>38377</v>
      </c>
      <c r="B3924" s="167" t="s">
        <v>3883</v>
      </c>
      <c r="C3924" s="167" t="s">
        <v>10</v>
      </c>
      <c r="D3924" s="167" t="s">
        <v>12398</v>
      </c>
      <c r="E3924" s="168" t="s">
        <v>16224</v>
      </c>
    </row>
    <row r="3925" spans="1:5" x14ac:dyDescent="0.2">
      <c r="A3925" s="167">
        <v>38376</v>
      </c>
      <c r="B3925" s="167" t="s">
        <v>3884</v>
      </c>
      <c r="C3925" s="167" t="s">
        <v>10</v>
      </c>
      <c r="D3925" s="167" t="s">
        <v>12398</v>
      </c>
      <c r="E3925" s="168" t="s">
        <v>16225</v>
      </c>
    </row>
    <row r="3926" spans="1:5" x14ac:dyDescent="0.2">
      <c r="A3926" s="167">
        <v>38116</v>
      </c>
      <c r="B3926" s="167" t="s">
        <v>3885</v>
      </c>
      <c r="C3926" s="167" t="s">
        <v>10</v>
      </c>
      <c r="D3926" s="167" t="s">
        <v>12398</v>
      </c>
      <c r="E3926" s="168" t="s">
        <v>13413</v>
      </c>
    </row>
    <row r="3927" spans="1:5" x14ac:dyDescent="0.2">
      <c r="A3927" s="167">
        <v>38066</v>
      </c>
      <c r="B3927" s="167" t="s">
        <v>3886</v>
      </c>
      <c r="C3927" s="167" t="s">
        <v>10</v>
      </c>
      <c r="D3927" s="167" t="s">
        <v>12398</v>
      </c>
      <c r="E3927" s="168" t="s">
        <v>14084</v>
      </c>
    </row>
    <row r="3928" spans="1:5" x14ac:dyDescent="0.2">
      <c r="A3928" s="167">
        <v>38117</v>
      </c>
      <c r="B3928" s="167" t="s">
        <v>3887</v>
      </c>
      <c r="C3928" s="167" t="s">
        <v>10</v>
      </c>
      <c r="D3928" s="167" t="s">
        <v>12398</v>
      </c>
      <c r="E3928" s="168" t="s">
        <v>16226</v>
      </c>
    </row>
    <row r="3929" spans="1:5" x14ac:dyDescent="0.2">
      <c r="A3929" s="167">
        <v>38067</v>
      </c>
      <c r="B3929" s="167" t="s">
        <v>3888</v>
      </c>
      <c r="C3929" s="167" t="s">
        <v>10</v>
      </c>
      <c r="D3929" s="167" t="s">
        <v>12398</v>
      </c>
      <c r="E3929" s="168" t="s">
        <v>14726</v>
      </c>
    </row>
    <row r="3930" spans="1:5" x14ac:dyDescent="0.2">
      <c r="A3930" s="167">
        <v>41757</v>
      </c>
      <c r="B3930" s="167" t="s">
        <v>16227</v>
      </c>
      <c r="C3930" s="167" t="s">
        <v>10</v>
      </c>
      <c r="D3930" s="167" t="s">
        <v>12398</v>
      </c>
      <c r="E3930" s="168" t="s">
        <v>16228</v>
      </c>
    </row>
    <row r="3931" spans="1:5" x14ac:dyDescent="0.2">
      <c r="A3931" s="167">
        <v>5080</v>
      </c>
      <c r="B3931" s="167" t="s">
        <v>16229</v>
      </c>
      <c r="C3931" s="167" t="s">
        <v>10</v>
      </c>
      <c r="D3931" s="167" t="s">
        <v>12398</v>
      </c>
      <c r="E3931" s="168" t="s">
        <v>16230</v>
      </c>
    </row>
    <row r="3932" spans="1:5" x14ac:dyDescent="0.2">
      <c r="A3932" s="167">
        <v>11522</v>
      </c>
      <c r="B3932" s="167" t="s">
        <v>16231</v>
      </c>
      <c r="C3932" s="167" t="s">
        <v>10</v>
      </c>
      <c r="D3932" s="167" t="s">
        <v>12398</v>
      </c>
      <c r="E3932" s="168" t="s">
        <v>16232</v>
      </c>
    </row>
    <row r="3933" spans="1:5" x14ac:dyDescent="0.2">
      <c r="A3933" s="167">
        <v>38168</v>
      </c>
      <c r="B3933" s="167" t="s">
        <v>16233</v>
      </c>
      <c r="C3933" s="167" t="s">
        <v>10</v>
      </c>
      <c r="D3933" s="167" t="s">
        <v>12398</v>
      </c>
      <c r="E3933" s="168" t="s">
        <v>16234</v>
      </c>
    </row>
    <row r="3934" spans="1:5" x14ac:dyDescent="0.2">
      <c r="A3934" s="167">
        <v>13393</v>
      </c>
      <c r="B3934" s="167" t="s">
        <v>3894</v>
      </c>
      <c r="C3934" s="167" t="s">
        <v>10</v>
      </c>
      <c r="D3934" s="167" t="s">
        <v>12398</v>
      </c>
      <c r="E3934" s="168" t="s">
        <v>16235</v>
      </c>
    </row>
    <row r="3935" spans="1:5" x14ac:dyDescent="0.2">
      <c r="A3935" s="167">
        <v>13395</v>
      </c>
      <c r="B3935" s="167" t="s">
        <v>3895</v>
      </c>
      <c r="C3935" s="167" t="s">
        <v>10</v>
      </c>
      <c r="D3935" s="167" t="s">
        <v>12398</v>
      </c>
      <c r="E3935" s="168" t="s">
        <v>16236</v>
      </c>
    </row>
    <row r="3936" spans="1:5" x14ac:dyDescent="0.2">
      <c r="A3936" s="167">
        <v>12039</v>
      </c>
      <c r="B3936" s="167" t="s">
        <v>3896</v>
      </c>
      <c r="C3936" s="167" t="s">
        <v>10</v>
      </c>
      <c r="D3936" s="167" t="s">
        <v>12398</v>
      </c>
      <c r="E3936" s="168" t="s">
        <v>16237</v>
      </c>
    </row>
    <row r="3937" spans="1:5" x14ac:dyDescent="0.2">
      <c r="A3937" s="167">
        <v>13396</v>
      </c>
      <c r="B3937" s="167" t="s">
        <v>3897</v>
      </c>
      <c r="C3937" s="167" t="s">
        <v>10</v>
      </c>
      <c r="D3937" s="167" t="s">
        <v>12398</v>
      </c>
      <c r="E3937" s="168" t="s">
        <v>16238</v>
      </c>
    </row>
    <row r="3938" spans="1:5" x14ac:dyDescent="0.2">
      <c r="A3938" s="167">
        <v>12041</v>
      </c>
      <c r="B3938" s="167" t="s">
        <v>3898</v>
      </c>
      <c r="C3938" s="167" t="s">
        <v>10</v>
      </c>
      <c r="D3938" s="167" t="s">
        <v>12398</v>
      </c>
      <c r="E3938" s="168" t="s">
        <v>16239</v>
      </c>
    </row>
    <row r="3939" spans="1:5" x14ac:dyDescent="0.2">
      <c r="A3939" s="167">
        <v>12043</v>
      </c>
      <c r="B3939" s="167" t="s">
        <v>3899</v>
      </c>
      <c r="C3939" s="167" t="s">
        <v>10</v>
      </c>
      <c r="D3939" s="167" t="s">
        <v>12398</v>
      </c>
      <c r="E3939" s="168" t="s">
        <v>16240</v>
      </c>
    </row>
    <row r="3940" spans="1:5" x14ac:dyDescent="0.2">
      <c r="A3940" s="167">
        <v>39762</v>
      </c>
      <c r="B3940" s="167" t="s">
        <v>3900</v>
      </c>
      <c r="C3940" s="167" t="s">
        <v>10</v>
      </c>
      <c r="D3940" s="167" t="s">
        <v>12398</v>
      </c>
      <c r="E3940" s="168" t="s">
        <v>16241</v>
      </c>
    </row>
    <row r="3941" spans="1:5" x14ac:dyDescent="0.2">
      <c r="A3941" s="167">
        <v>12042</v>
      </c>
      <c r="B3941" s="167" t="s">
        <v>3901</v>
      </c>
      <c r="C3941" s="167" t="s">
        <v>10</v>
      </c>
      <c r="D3941" s="167" t="s">
        <v>12398</v>
      </c>
      <c r="E3941" s="168" t="s">
        <v>16242</v>
      </c>
    </row>
    <row r="3942" spans="1:5" x14ac:dyDescent="0.2">
      <c r="A3942" s="167">
        <v>39763</v>
      </c>
      <c r="B3942" s="167" t="s">
        <v>3902</v>
      </c>
      <c r="C3942" s="167" t="s">
        <v>10</v>
      </c>
      <c r="D3942" s="167" t="s">
        <v>12398</v>
      </c>
      <c r="E3942" s="168" t="s">
        <v>16243</v>
      </c>
    </row>
    <row r="3943" spans="1:5" x14ac:dyDescent="0.2">
      <c r="A3943" s="167">
        <v>39756</v>
      </c>
      <c r="B3943" s="167" t="s">
        <v>3904</v>
      </c>
      <c r="C3943" s="167" t="s">
        <v>10</v>
      </c>
      <c r="D3943" s="167" t="s">
        <v>12398</v>
      </c>
      <c r="E3943" s="168" t="s">
        <v>16244</v>
      </c>
    </row>
    <row r="3944" spans="1:5" x14ac:dyDescent="0.2">
      <c r="A3944" s="167">
        <v>12038</v>
      </c>
      <c r="B3944" s="167" t="s">
        <v>3905</v>
      </c>
      <c r="C3944" s="167" t="s">
        <v>10</v>
      </c>
      <c r="D3944" s="167" t="s">
        <v>12398</v>
      </c>
      <c r="E3944" s="168" t="s">
        <v>16245</v>
      </c>
    </row>
    <row r="3945" spans="1:5" x14ac:dyDescent="0.2">
      <c r="A3945" s="167">
        <v>39757</v>
      </c>
      <c r="B3945" s="167" t="s">
        <v>3906</v>
      </c>
      <c r="C3945" s="167" t="s">
        <v>10</v>
      </c>
      <c r="D3945" s="167" t="s">
        <v>12398</v>
      </c>
      <c r="E3945" s="168" t="s">
        <v>16246</v>
      </c>
    </row>
    <row r="3946" spans="1:5" x14ac:dyDescent="0.2">
      <c r="A3946" s="167">
        <v>39758</v>
      </c>
      <c r="B3946" s="167" t="s">
        <v>3907</v>
      </c>
      <c r="C3946" s="167" t="s">
        <v>10</v>
      </c>
      <c r="D3946" s="167" t="s">
        <v>12398</v>
      </c>
      <c r="E3946" s="168" t="s">
        <v>16247</v>
      </c>
    </row>
    <row r="3947" spans="1:5" x14ac:dyDescent="0.2">
      <c r="A3947" s="167">
        <v>39759</v>
      </c>
      <c r="B3947" s="167" t="s">
        <v>3908</v>
      </c>
      <c r="C3947" s="167" t="s">
        <v>10</v>
      </c>
      <c r="D3947" s="167" t="s">
        <v>12398</v>
      </c>
      <c r="E3947" s="168" t="s">
        <v>16248</v>
      </c>
    </row>
    <row r="3948" spans="1:5" x14ac:dyDescent="0.2">
      <c r="A3948" s="167">
        <v>39760</v>
      </c>
      <c r="B3948" s="167" t="s">
        <v>16249</v>
      </c>
      <c r="C3948" s="167" t="s">
        <v>10</v>
      </c>
      <c r="D3948" s="167" t="s">
        <v>12398</v>
      </c>
      <c r="E3948" s="168" t="s">
        <v>16250</v>
      </c>
    </row>
    <row r="3949" spans="1:5" x14ac:dyDescent="0.2">
      <c r="A3949" s="167">
        <v>39761</v>
      </c>
      <c r="B3949" s="167" t="s">
        <v>3909</v>
      </c>
      <c r="C3949" s="167" t="s">
        <v>10</v>
      </c>
      <c r="D3949" s="167" t="s">
        <v>12398</v>
      </c>
      <c r="E3949" s="168" t="s">
        <v>16251</v>
      </c>
    </row>
    <row r="3950" spans="1:5" x14ac:dyDescent="0.2">
      <c r="A3950" s="167">
        <v>39805</v>
      </c>
      <c r="B3950" s="167" t="s">
        <v>3910</v>
      </c>
      <c r="C3950" s="167" t="s">
        <v>10</v>
      </c>
      <c r="D3950" s="167" t="s">
        <v>12398</v>
      </c>
      <c r="E3950" s="168" t="s">
        <v>16252</v>
      </c>
    </row>
    <row r="3951" spans="1:5" x14ac:dyDescent="0.2">
      <c r="A3951" s="167">
        <v>39806</v>
      </c>
      <c r="B3951" s="167" t="s">
        <v>3911</v>
      </c>
      <c r="C3951" s="167" t="s">
        <v>10</v>
      </c>
      <c r="D3951" s="167" t="s">
        <v>12398</v>
      </c>
      <c r="E3951" s="168" t="s">
        <v>16253</v>
      </c>
    </row>
    <row r="3952" spans="1:5" x14ac:dyDescent="0.2">
      <c r="A3952" s="167">
        <v>39807</v>
      </c>
      <c r="B3952" s="167" t="s">
        <v>3912</v>
      </c>
      <c r="C3952" s="167" t="s">
        <v>10</v>
      </c>
      <c r="D3952" s="167" t="s">
        <v>12398</v>
      </c>
      <c r="E3952" s="168" t="s">
        <v>16254</v>
      </c>
    </row>
    <row r="3953" spans="1:5" x14ac:dyDescent="0.2">
      <c r="A3953" s="167">
        <v>43100</v>
      </c>
      <c r="B3953" s="167" t="s">
        <v>3913</v>
      </c>
      <c r="C3953" s="167" t="s">
        <v>10</v>
      </c>
      <c r="D3953" s="167" t="s">
        <v>12398</v>
      </c>
      <c r="E3953" s="168" t="s">
        <v>16255</v>
      </c>
    </row>
    <row r="3954" spans="1:5" x14ac:dyDescent="0.2">
      <c r="A3954" s="167">
        <v>39804</v>
      </c>
      <c r="B3954" s="167" t="s">
        <v>3914</v>
      </c>
      <c r="C3954" s="167" t="s">
        <v>10</v>
      </c>
      <c r="D3954" s="167" t="s">
        <v>12398</v>
      </c>
      <c r="E3954" s="168" t="s">
        <v>16256</v>
      </c>
    </row>
    <row r="3955" spans="1:5" x14ac:dyDescent="0.2">
      <c r="A3955" s="167">
        <v>39796</v>
      </c>
      <c r="B3955" s="167" t="s">
        <v>3915</v>
      </c>
      <c r="C3955" s="167" t="s">
        <v>10</v>
      </c>
      <c r="D3955" s="167" t="s">
        <v>12398</v>
      </c>
      <c r="E3955" s="168" t="s">
        <v>16257</v>
      </c>
    </row>
    <row r="3956" spans="1:5" x14ac:dyDescent="0.2">
      <c r="A3956" s="167">
        <v>39797</v>
      </c>
      <c r="B3956" s="167" t="s">
        <v>3916</v>
      </c>
      <c r="C3956" s="167" t="s">
        <v>10</v>
      </c>
      <c r="D3956" s="167" t="s">
        <v>12405</v>
      </c>
      <c r="E3956" s="168" t="s">
        <v>16258</v>
      </c>
    </row>
    <row r="3957" spans="1:5" x14ac:dyDescent="0.2">
      <c r="A3957" s="167">
        <v>39798</v>
      </c>
      <c r="B3957" s="167" t="s">
        <v>3917</v>
      </c>
      <c r="C3957" s="167" t="s">
        <v>10</v>
      </c>
      <c r="D3957" s="167" t="s">
        <v>12398</v>
      </c>
      <c r="E3957" s="168" t="s">
        <v>16259</v>
      </c>
    </row>
    <row r="3958" spans="1:5" x14ac:dyDescent="0.2">
      <c r="A3958" s="167">
        <v>39794</v>
      </c>
      <c r="B3958" s="167" t="s">
        <v>3918</v>
      </c>
      <c r="C3958" s="167" t="s">
        <v>10</v>
      </c>
      <c r="D3958" s="167" t="s">
        <v>12398</v>
      </c>
      <c r="E3958" s="168" t="s">
        <v>16260</v>
      </c>
    </row>
    <row r="3959" spans="1:5" x14ac:dyDescent="0.2">
      <c r="A3959" s="167">
        <v>39795</v>
      </c>
      <c r="B3959" s="167" t="s">
        <v>3919</v>
      </c>
      <c r="C3959" s="167" t="s">
        <v>10</v>
      </c>
      <c r="D3959" s="167" t="s">
        <v>12398</v>
      </c>
      <c r="E3959" s="168" t="s">
        <v>16261</v>
      </c>
    </row>
    <row r="3960" spans="1:5" x14ac:dyDescent="0.2">
      <c r="A3960" s="167">
        <v>39799</v>
      </c>
      <c r="B3960" s="167" t="s">
        <v>3920</v>
      </c>
      <c r="C3960" s="167" t="s">
        <v>10</v>
      </c>
      <c r="D3960" s="167" t="s">
        <v>12398</v>
      </c>
      <c r="E3960" s="168" t="s">
        <v>16262</v>
      </c>
    </row>
    <row r="3961" spans="1:5" x14ac:dyDescent="0.2">
      <c r="A3961" s="167">
        <v>39801</v>
      </c>
      <c r="B3961" s="167" t="s">
        <v>3921</v>
      </c>
      <c r="C3961" s="167" t="s">
        <v>10</v>
      </c>
      <c r="D3961" s="167" t="s">
        <v>12398</v>
      </c>
      <c r="E3961" s="168" t="s">
        <v>16263</v>
      </c>
    </row>
    <row r="3962" spans="1:5" x14ac:dyDescent="0.2">
      <c r="A3962" s="167">
        <v>39802</v>
      </c>
      <c r="B3962" s="167" t="s">
        <v>3922</v>
      </c>
      <c r="C3962" s="167" t="s">
        <v>10</v>
      </c>
      <c r="D3962" s="167" t="s">
        <v>12398</v>
      </c>
      <c r="E3962" s="168" t="s">
        <v>16264</v>
      </c>
    </row>
    <row r="3963" spans="1:5" x14ac:dyDescent="0.2">
      <c r="A3963" s="167">
        <v>39803</v>
      </c>
      <c r="B3963" s="167" t="s">
        <v>3923</v>
      </c>
      <c r="C3963" s="167" t="s">
        <v>10</v>
      </c>
      <c r="D3963" s="167" t="s">
        <v>12398</v>
      </c>
      <c r="E3963" s="168" t="s">
        <v>16265</v>
      </c>
    </row>
    <row r="3964" spans="1:5" x14ac:dyDescent="0.2">
      <c r="A3964" s="167">
        <v>39800</v>
      </c>
      <c r="B3964" s="167" t="s">
        <v>3924</v>
      </c>
      <c r="C3964" s="167" t="s">
        <v>10</v>
      </c>
      <c r="D3964" s="167" t="s">
        <v>12398</v>
      </c>
      <c r="E3964" s="168" t="s">
        <v>12929</v>
      </c>
    </row>
    <row r="3965" spans="1:5" x14ac:dyDescent="0.2">
      <c r="A3965" s="167">
        <v>4224</v>
      </c>
      <c r="B3965" s="167" t="s">
        <v>16266</v>
      </c>
      <c r="C3965" s="167" t="s">
        <v>73</v>
      </c>
      <c r="D3965" s="167" t="s">
        <v>12398</v>
      </c>
      <c r="E3965" s="168" t="s">
        <v>14258</v>
      </c>
    </row>
    <row r="3966" spans="1:5" x14ac:dyDescent="0.2">
      <c r="A3966" s="167">
        <v>21059</v>
      </c>
      <c r="B3966" s="167" t="s">
        <v>3925</v>
      </c>
      <c r="C3966" s="167" t="s">
        <v>10</v>
      </c>
      <c r="D3966" s="167" t="s">
        <v>12427</v>
      </c>
      <c r="E3966" s="168" t="s">
        <v>14262</v>
      </c>
    </row>
    <row r="3967" spans="1:5" x14ac:dyDescent="0.2">
      <c r="A3967" s="167">
        <v>11234</v>
      </c>
      <c r="B3967" s="167" t="s">
        <v>3926</v>
      </c>
      <c r="C3967" s="167" t="s">
        <v>10</v>
      </c>
      <c r="D3967" s="167" t="s">
        <v>12427</v>
      </c>
      <c r="E3967" s="168" t="s">
        <v>16267</v>
      </c>
    </row>
    <row r="3968" spans="1:5" x14ac:dyDescent="0.2">
      <c r="A3968" s="167">
        <v>21060</v>
      </c>
      <c r="B3968" s="167" t="s">
        <v>3927</v>
      </c>
      <c r="C3968" s="167" t="s">
        <v>10</v>
      </c>
      <c r="D3968" s="167" t="s">
        <v>12427</v>
      </c>
      <c r="E3968" s="168" t="s">
        <v>16268</v>
      </c>
    </row>
    <row r="3969" spans="1:5" x14ac:dyDescent="0.2">
      <c r="A3969" s="167">
        <v>21061</v>
      </c>
      <c r="B3969" s="167" t="s">
        <v>3928</v>
      </c>
      <c r="C3969" s="167" t="s">
        <v>10</v>
      </c>
      <c r="D3969" s="167" t="s">
        <v>12427</v>
      </c>
      <c r="E3969" s="168" t="s">
        <v>16269</v>
      </c>
    </row>
    <row r="3970" spans="1:5" x14ac:dyDescent="0.2">
      <c r="A3970" s="167">
        <v>21062</v>
      </c>
      <c r="B3970" s="167" t="s">
        <v>3929</v>
      </c>
      <c r="C3970" s="167" t="s">
        <v>10</v>
      </c>
      <c r="D3970" s="167" t="s">
        <v>12427</v>
      </c>
      <c r="E3970" s="168" t="s">
        <v>16270</v>
      </c>
    </row>
    <row r="3971" spans="1:5" x14ac:dyDescent="0.2">
      <c r="A3971" s="167">
        <v>11708</v>
      </c>
      <c r="B3971" s="167" t="s">
        <v>3930</v>
      </c>
      <c r="C3971" s="167" t="s">
        <v>10</v>
      </c>
      <c r="D3971" s="167" t="s">
        <v>12427</v>
      </c>
      <c r="E3971" s="168" t="s">
        <v>15409</v>
      </c>
    </row>
    <row r="3972" spans="1:5" x14ac:dyDescent="0.2">
      <c r="A3972" s="167">
        <v>11709</v>
      </c>
      <c r="B3972" s="167" t="s">
        <v>3931</v>
      </c>
      <c r="C3972" s="167" t="s">
        <v>10</v>
      </c>
      <c r="D3972" s="167" t="s">
        <v>12427</v>
      </c>
      <c r="E3972" s="168" t="s">
        <v>14539</v>
      </c>
    </row>
    <row r="3973" spans="1:5" x14ac:dyDescent="0.2">
      <c r="A3973" s="167">
        <v>11710</v>
      </c>
      <c r="B3973" s="167" t="s">
        <v>3932</v>
      </c>
      <c r="C3973" s="167" t="s">
        <v>10</v>
      </c>
      <c r="D3973" s="167" t="s">
        <v>12427</v>
      </c>
      <c r="E3973" s="168" t="s">
        <v>13789</v>
      </c>
    </row>
    <row r="3974" spans="1:5" x14ac:dyDescent="0.2">
      <c r="A3974" s="167">
        <v>11707</v>
      </c>
      <c r="B3974" s="167" t="s">
        <v>3933</v>
      </c>
      <c r="C3974" s="167" t="s">
        <v>10</v>
      </c>
      <c r="D3974" s="167" t="s">
        <v>12427</v>
      </c>
      <c r="E3974" s="168" t="s">
        <v>16271</v>
      </c>
    </row>
    <row r="3975" spans="1:5" x14ac:dyDescent="0.2">
      <c r="A3975" s="167">
        <v>11739</v>
      </c>
      <c r="B3975" s="167" t="s">
        <v>16272</v>
      </c>
      <c r="C3975" s="167" t="s">
        <v>10</v>
      </c>
      <c r="D3975" s="167" t="s">
        <v>12398</v>
      </c>
      <c r="E3975" s="168" t="s">
        <v>12584</v>
      </c>
    </row>
    <row r="3976" spans="1:5" x14ac:dyDescent="0.2">
      <c r="A3976" s="167">
        <v>11711</v>
      </c>
      <c r="B3976" s="167" t="s">
        <v>16273</v>
      </c>
      <c r="C3976" s="167" t="s">
        <v>10</v>
      </c>
      <c r="D3976" s="167" t="s">
        <v>12398</v>
      </c>
      <c r="E3976" s="168" t="s">
        <v>13939</v>
      </c>
    </row>
    <row r="3977" spans="1:5" x14ac:dyDescent="0.2">
      <c r="A3977" s="167">
        <v>5102</v>
      </c>
      <c r="B3977" s="167" t="s">
        <v>16274</v>
      </c>
      <c r="C3977" s="167" t="s">
        <v>10</v>
      </c>
      <c r="D3977" s="167" t="s">
        <v>12398</v>
      </c>
      <c r="E3977" s="168" t="s">
        <v>16275</v>
      </c>
    </row>
    <row r="3978" spans="1:5" x14ac:dyDescent="0.2">
      <c r="A3978" s="167">
        <v>11741</v>
      </c>
      <c r="B3978" s="167" t="s">
        <v>16276</v>
      </c>
      <c r="C3978" s="167" t="s">
        <v>10</v>
      </c>
      <c r="D3978" s="167" t="s">
        <v>12398</v>
      </c>
      <c r="E3978" s="168" t="s">
        <v>16277</v>
      </c>
    </row>
    <row r="3979" spans="1:5" x14ac:dyDescent="0.2">
      <c r="A3979" s="167">
        <v>11743</v>
      </c>
      <c r="B3979" s="167" t="s">
        <v>16278</v>
      </c>
      <c r="C3979" s="167" t="s">
        <v>10</v>
      </c>
      <c r="D3979" s="167" t="s">
        <v>12398</v>
      </c>
      <c r="E3979" s="168" t="s">
        <v>13285</v>
      </c>
    </row>
    <row r="3980" spans="1:5" x14ac:dyDescent="0.2">
      <c r="A3980" s="167">
        <v>11745</v>
      </c>
      <c r="B3980" s="167" t="s">
        <v>16279</v>
      </c>
      <c r="C3980" s="167" t="s">
        <v>10</v>
      </c>
      <c r="D3980" s="167" t="s">
        <v>12398</v>
      </c>
      <c r="E3980" s="168" t="s">
        <v>16280</v>
      </c>
    </row>
    <row r="3981" spans="1:5" x14ac:dyDescent="0.2">
      <c r="A3981" s="167">
        <v>25961</v>
      </c>
      <c r="B3981" s="167" t="s">
        <v>16281</v>
      </c>
      <c r="C3981" s="167" t="s">
        <v>185</v>
      </c>
      <c r="D3981" s="167" t="s">
        <v>12398</v>
      </c>
      <c r="E3981" s="168" t="s">
        <v>12944</v>
      </c>
    </row>
    <row r="3982" spans="1:5" x14ac:dyDescent="0.2">
      <c r="A3982" s="167">
        <v>40985</v>
      </c>
      <c r="B3982" s="167" t="s">
        <v>3940</v>
      </c>
      <c r="C3982" s="167" t="s">
        <v>187</v>
      </c>
      <c r="D3982" s="167" t="s">
        <v>12398</v>
      </c>
      <c r="E3982" s="168" t="s">
        <v>12945</v>
      </c>
    </row>
    <row r="3983" spans="1:5" x14ac:dyDescent="0.2">
      <c r="A3983" s="167">
        <v>1088</v>
      </c>
      <c r="B3983" s="167" t="s">
        <v>3942</v>
      </c>
      <c r="C3983" s="167" t="s">
        <v>10</v>
      </c>
      <c r="D3983" s="167" t="s">
        <v>12427</v>
      </c>
      <c r="E3983" s="168" t="s">
        <v>16282</v>
      </c>
    </row>
    <row r="3984" spans="1:5" x14ac:dyDescent="0.2">
      <c r="A3984" s="167">
        <v>1087</v>
      </c>
      <c r="B3984" s="167" t="s">
        <v>3943</v>
      </c>
      <c r="C3984" s="167" t="s">
        <v>10</v>
      </c>
      <c r="D3984" s="167" t="s">
        <v>12427</v>
      </c>
      <c r="E3984" s="168" t="s">
        <v>16283</v>
      </c>
    </row>
    <row r="3985" spans="1:5" x14ac:dyDescent="0.2">
      <c r="A3985" s="167">
        <v>38777</v>
      </c>
      <c r="B3985" s="167" t="s">
        <v>3944</v>
      </c>
      <c r="C3985" s="167" t="s">
        <v>10</v>
      </c>
      <c r="D3985" s="167" t="s">
        <v>12427</v>
      </c>
      <c r="E3985" s="168" t="s">
        <v>16284</v>
      </c>
    </row>
    <row r="3986" spans="1:5" x14ac:dyDescent="0.2">
      <c r="A3986" s="167">
        <v>1086</v>
      </c>
      <c r="B3986" s="167" t="s">
        <v>3945</v>
      </c>
      <c r="C3986" s="167" t="s">
        <v>10</v>
      </c>
      <c r="D3986" s="167" t="s">
        <v>12427</v>
      </c>
      <c r="E3986" s="168" t="s">
        <v>16285</v>
      </c>
    </row>
    <row r="3987" spans="1:5" x14ac:dyDescent="0.2">
      <c r="A3987" s="167">
        <v>1079</v>
      </c>
      <c r="B3987" s="167" t="s">
        <v>3946</v>
      </c>
      <c r="C3987" s="167" t="s">
        <v>10</v>
      </c>
      <c r="D3987" s="167" t="s">
        <v>12427</v>
      </c>
      <c r="E3987" s="168" t="s">
        <v>16286</v>
      </c>
    </row>
    <row r="3988" spans="1:5" x14ac:dyDescent="0.2">
      <c r="A3988" s="167">
        <v>39374</v>
      </c>
      <c r="B3988" s="167" t="s">
        <v>3947</v>
      </c>
      <c r="C3988" s="167" t="s">
        <v>10</v>
      </c>
      <c r="D3988" s="167" t="s">
        <v>12405</v>
      </c>
      <c r="E3988" s="168" t="s">
        <v>16287</v>
      </c>
    </row>
    <row r="3989" spans="1:5" x14ac:dyDescent="0.2">
      <c r="A3989" s="167">
        <v>1082</v>
      </c>
      <c r="B3989" s="167" t="s">
        <v>3948</v>
      </c>
      <c r="C3989" s="167" t="s">
        <v>10</v>
      </c>
      <c r="D3989" s="167" t="s">
        <v>12427</v>
      </c>
      <c r="E3989" s="168" t="s">
        <v>16288</v>
      </c>
    </row>
    <row r="3990" spans="1:5" x14ac:dyDescent="0.2">
      <c r="A3990" s="167">
        <v>12316</v>
      </c>
      <c r="B3990" s="167" t="s">
        <v>3949</v>
      </c>
      <c r="C3990" s="167" t="s">
        <v>10</v>
      </c>
      <c r="D3990" s="167" t="s">
        <v>12427</v>
      </c>
      <c r="E3990" s="168" t="s">
        <v>16289</v>
      </c>
    </row>
    <row r="3991" spans="1:5" x14ac:dyDescent="0.2">
      <c r="A3991" s="167">
        <v>12317</v>
      </c>
      <c r="B3991" s="167" t="s">
        <v>3950</v>
      </c>
      <c r="C3991" s="167" t="s">
        <v>10</v>
      </c>
      <c r="D3991" s="167" t="s">
        <v>12427</v>
      </c>
      <c r="E3991" s="168" t="s">
        <v>16290</v>
      </c>
    </row>
    <row r="3992" spans="1:5" x14ac:dyDescent="0.2">
      <c r="A3992" s="167">
        <v>12318</v>
      </c>
      <c r="B3992" s="167" t="s">
        <v>3951</v>
      </c>
      <c r="C3992" s="167" t="s">
        <v>10</v>
      </c>
      <c r="D3992" s="167" t="s">
        <v>12427</v>
      </c>
      <c r="E3992" s="168" t="s">
        <v>16291</v>
      </c>
    </row>
    <row r="3993" spans="1:5" x14ac:dyDescent="0.2">
      <c r="A3993" s="167">
        <v>5104</v>
      </c>
      <c r="B3993" s="167" t="s">
        <v>3952</v>
      </c>
      <c r="C3993" s="167" t="s">
        <v>71</v>
      </c>
      <c r="D3993" s="167" t="s">
        <v>12427</v>
      </c>
      <c r="E3993" s="168" t="s">
        <v>16292</v>
      </c>
    </row>
    <row r="3994" spans="1:5" x14ac:dyDescent="0.2">
      <c r="A3994" s="167">
        <v>26023</v>
      </c>
      <c r="B3994" s="167" t="s">
        <v>16293</v>
      </c>
      <c r="C3994" s="167" t="s">
        <v>10</v>
      </c>
      <c r="D3994" s="167" t="s">
        <v>12398</v>
      </c>
      <c r="E3994" s="168" t="s">
        <v>16294</v>
      </c>
    </row>
    <row r="3995" spans="1:5" x14ac:dyDescent="0.2">
      <c r="A3995" s="167">
        <v>2710</v>
      </c>
      <c r="B3995" s="167" t="s">
        <v>3954</v>
      </c>
      <c r="C3995" s="167" t="s">
        <v>10</v>
      </c>
      <c r="D3995" s="167" t="s">
        <v>12398</v>
      </c>
      <c r="E3995" s="168" t="s">
        <v>16295</v>
      </c>
    </row>
    <row r="3996" spans="1:5" x14ac:dyDescent="0.2">
      <c r="A3996" s="167">
        <v>14575</v>
      </c>
      <c r="B3996" s="167" t="s">
        <v>3955</v>
      </c>
      <c r="C3996" s="167" t="s">
        <v>10</v>
      </c>
      <c r="D3996" s="167" t="s">
        <v>12427</v>
      </c>
      <c r="E3996" s="168" t="s">
        <v>16296</v>
      </c>
    </row>
    <row r="3997" spans="1:5" x14ac:dyDescent="0.2">
      <c r="A3997" s="167">
        <v>20034</v>
      </c>
      <c r="B3997" s="167" t="s">
        <v>3956</v>
      </c>
      <c r="C3997" s="167" t="s">
        <v>10</v>
      </c>
      <c r="D3997" s="167" t="s">
        <v>12427</v>
      </c>
      <c r="E3997" s="168" t="s">
        <v>16297</v>
      </c>
    </row>
    <row r="3998" spans="1:5" x14ac:dyDescent="0.2">
      <c r="A3998" s="167">
        <v>20036</v>
      </c>
      <c r="B3998" s="167" t="s">
        <v>3957</v>
      </c>
      <c r="C3998" s="167" t="s">
        <v>10</v>
      </c>
      <c r="D3998" s="167" t="s">
        <v>12427</v>
      </c>
      <c r="E3998" s="168" t="s">
        <v>16298</v>
      </c>
    </row>
    <row r="3999" spans="1:5" x14ac:dyDescent="0.2">
      <c r="A3999" s="167">
        <v>20037</v>
      </c>
      <c r="B3999" s="167" t="s">
        <v>3958</v>
      </c>
      <c r="C3999" s="167" t="s">
        <v>10</v>
      </c>
      <c r="D3999" s="167" t="s">
        <v>12427</v>
      </c>
      <c r="E3999" s="168" t="s">
        <v>16299</v>
      </c>
    </row>
    <row r="4000" spans="1:5" x14ac:dyDescent="0.2">
      <c r="A4000" s="167">
        <v>20043</v>
      </c>
      <c r="B4000" s="167" t="s">
        <v>3959</v>
      </c>
      <c r="C4000" s="167" t="s">
        <v>10</v>
      </c>
      <c r="D4000" s="167" t="s">
        <v>12398</v>
      </c>
      <c r="E4000" s="168" t="s">
        <v>12611</v>
      </c>
    </row>
    <row r="4001" spans="1:5" x14ac:dyDescent="0.2">
      <c r="A4001" s="167">
        <v>20044</v>
      </c>
      <c r="B4001" s="167" t="s">
        <v>3960</v>
      </c>
      <c r="C4001" s="167" t="s">
        <v>10</v>
      </c>
      <c r="D4001" s="167" t="s">
        <v>12398</v>
      </c>
      <c r="E4001" s="168" t="s">
        <v>15834</v>
      </c>
    </row>
    <row r="4002" spans="1:5" x14ac:dyDescent="0.2">
      <c r="A4002" s="167">
        <v>20042</v>
      </c>
      <c r="B4002" s="167" t="s">
        <v>3961</v>
      </c>
      <c r="C4002" s="167" t="s">
        <v>10</v>
      </c>
      <c r="D4002" s="167" t="s">
        <v>12398</v>
      </c>
      <c r="E4002" s="168" t="s">
        <v>16300</v>
      </c>
    </row>
    <row r="4003" spans="1:5" x14ac:dyDescent="0.2">
      <c r="A4003" s="167">
        <v>20046</v>
      </c>
      <c r="B4003" s="167" t="s">
        <v>16301</v>
      </c>
      <c r="C4003" s="167" t="s">
        <v>10</v>
      </c>
      <c r="D4003" s="167" t="s">
        <v>12398</v>
      </c>
      <c r="E4003" s="168" t="s">
        <v>16203</v>
      </c>
    </row>
    <row r="4004" spans="1:5" x14ac:dyDescent="0.2">
      <c r="A4004" s="167">
        <v>20047</v>
      </c>
      <c r="B4004" s="167" t="s">
        <v>16302</v>
      </c>
      <c r="C4004" s="167" t="s">
        <v>10</v>
      </c>
      <c r="D4004" s="167" t="s">
        <v>12398</v>
      </c>
      <c r="E4004" s="168" t="s">
        <v>16303</v>
      </c>
    </row>
    <row r="4005" spans="1:5" x14ac:dyDescent="0.2">
      <c r="A4005" s="167">
        <v>20045</v>
      </c>
      <c r="B4005" s="167" t="s">
        <v>16304</v>
      </c>
      <c r="C4005" s="167" t="s">
        <v>10</v>
      </c>
      <c r="D4005" s="167" t="s">
        <v>12398</v>
      </c>
      <c r="E4005" s="168" t="s">
        <v>13993</v>
      </c>
    </row>
    <row r="4006" spans="1:5" x14ac:dyDescent="0.2">
      <c r="A4006" s="167">
        <v>20972</v>
      </c>
      <c r="B4006" s="167" t="s">
        <v>3965</v>
      </c>
      <c r="C4006" s="167" t="s">
        <v>10</v>
      </c>
      <c r="D4006" s="167" t="s">
        <v>12398</v>
      </c>
      <c r="E4006" s="168" t="s">
        <v>16305</v>
      </c>
    </row>
    <row r="4007" spans="1:5" x14ac:dyDescent="0.2">
      <c r="A4007" s="167">
        <v>20032</v>
      </c>
      <c r="B4007" s="167" t="s">
        <v>3966</v>
      </c>
      <c r="C4007" s="167" t="s">
        <v>10</v>
      </c>
      <c r="D4007" s="167" t="s">
        <v>12427</v>
      </c>
      <c r="E4007" s="168" t="s">
        <v>16306</v>
      </c>
    </row>
    <row r="4008" spans="1:5" x14ac:dyDescent="0.2">
      <c r="A4008" s="167">
        <v>11321</v>
      </c>
      <c r="B4008" s="167" t="s">
        <v>3967</v>
      </c>
      <c r="C4008" s="167" t="s">
        <v>10</v>
      </c>
      <c r="D4008" s="167" t="s">
        <v>12427</v>
      </c>
      <c r="E4008" s="168" t="s">
        <v>15067</v>
      </c>
    </row>
    <row r="4009" spans="1:5" x14ac:dyDescent="0.2">
      <c r="A4009" s="167">
        <v>11323</v>
      </c>
      <c r="B4009" s="167" t="s">
        <v>3968</v>
      </c>
      <c r="C4009" s="167" t="s">
        <v>10</v>
      </c>
      <c r="D4009" s="167" t="s">
        <v>12427</v>
      </c>
      <c r="E4009" s="168" t="s">
        <v>16307</v>
      </c>
    </row>
    <row r="4010" spans="1:5" x14ac:dyDescent="0.2">
      <c r="A4010" s="167">
        <v>20327</v>
      </c>
      <c r="B4010" s="167" t="s">
        <v>3969</v>
      </c>
      <c r="C4010" s="167" t="s">
        <v>10</v>
      </c>
      <c r="D4010" s="167" t="s">
        <v>12427</v>
      </c>
      <c r="E4010" s="168" t="s">
        <v>16308</v>
      </c>
    </row>
    <row r="4011" spans="1:5" x14ac:dyDescent="0.2">
      <c r="A4011" s="167">
        <v>25966</v>
      </c>
      <c r="B4011" s="167" t="s">
        <v>16309</v>
      </c>
      <c r="C4011" s="167" t="s">
        <v>73</v>
      </c>
      <c r="D4011" s="167" t="s">
        <v>12398</v>
      </c>
      <c r="E4011" s="168" t="s">
        <v>15346</v>
      </c>
    </row>
    <row r="4012" spans="1:5" x14ac:dyDescent="0.2">
      <c r="A4012" s="167">
        <v>13390</v>
      </c>
      <c r="B4012" s="167" t="s">
        <v>3970</v>
      </c>
      <c r="C4012" s="167" t="s">
        <v>10</v>
      </c>
      <c r="D4012" s="167" t="s">
        <v>12427</v>
      </c>
      <c r="E4012" s="168" t="s">
        <v>16310</v>
      </c>
    </row>
    <row r="4013" spans="1:5" x14ac:dyDescent="0.2">
      <c r="A4013" s="167">
        <v>6034</v>
      </c>
      <c r="B4013" s="167" t="s">
        <v>3971</v>
      </c>
      <c r="C4013" s="167" t="s">
        <v>10</v>
      </c>
      <c r="D4013" s="167" t="s">
        <v>12398</v>
      </c>
      <c r="E4013" s="168" t="s">
        <v>14819</v>
      </c>
    </row>
    <row r="4014" spans="1:5" x14ac:dyDescent="0.2">
      <c r="A4014" s="167">
        <v>6036</v>
      </c>
      <c r="B4014" s="167" t="s">
        <v>3972</v>
      </c>
      <c r="C4014" s="167" t="s">
        <v>10</v>
      </c>
      <c r="D4014" s="167" t="s">
        <v>12398</v>
      </c>
      <c r="E4014" s="168" t="s">
        <v>14018</v>
      </c>
    </row>
    <row r="4015" spans="1:5" x14ac:dyDescent="0.2">
      <c r="A4015" s="167">
        <v>6031</v>
      </c>
      <c r="B4015" s="167" t="s">
        <v>3973</v>
      </c>
      <c r="C4015" s="167" t="s">
        <v>10</v>
      </c>
      <c r="D4015" s="167" t="s">
        <v>12405</v>
      </c>
      <c r="E4015" s="168" t="s">
        <v>16311</v>
      </c>
    </row>
    <row r="4016" spans="1:5" x14ac:dyDescent="0.2">
      <c r="A4016" s="167">
        <v>6029</v>
      </c>
      <c r="B4016" s="167" t="s">
        <v>3974</v>
      </c>
      <c r="C4016" s="167" t="s">
        <v>10</v>
      </c>
      <c r="D4016" s="167" t="s">
        <v>12398</v>
      </c>
      <c r="E4016" s="168" t="s">
        <v>13853</v>
      </c>
    </row>
    <row r="4017" spans="1:5" x14ac:dyDescent="0.2">
      <c r="A4017" s="167">
        <v>6033</v>
      </c>
      <c r="B4017" s="167" t="s">
        <v>3975</v>
      </c>
      <c r="C4017" s="167" t="s">
        <v>10</v>
      </c>
      <c r="D4017" s="167" t="s">
        <v>12398</v>
      </c>
      <c r="E4017" s="168" t="s">
        <v>15143</v>
      </c>
    </row>
    <row r="4018" spans="1:5" x14ac:dyDescent="0.2">
      <c r="A4018" s="167">
        <v>11672</v>
      </c>
      <c r="B4018" s="167" t="s">
        <v>3976</v>
      </c>
      <c r="C4018" s="167" t="s">
        <v>10</v>
      </c>
      <c r="D4018" s="167" t="s">
        <v>12398</v>
      </c>
      <c r="E4018" s="168" t="s">
        <v>16312</v>
      </c>
    </row>
    <row r="4019" spans="1:5" x14ac:dyDescent="0.2">
      <c r="A4019" s="167">
        <v>11669</v>
      </c>
      <c r="B4019" s="167" t="s">
        <v>3977</v>
      </c>
      <c r="C4019" s="167" t="s">
        <v>10</v>
      </c>
      <c r="D4019" s="167" t="s">
        <v>12398</v>
      </c>
      <c r="E4019" s="168" t="s">
        <v>14438</v>
      </c>
    </row>
    <row r="4020" spans="1:5" x14ac:dyDescent="0.2">
      <c r="A4020" s="167">
        <v>11670</v>
      </c>
      <c r="B4020" s="167" t="s">
        <v>3978</v>
      </c>
      <c r="C4020" s="167" t="s">
        <v>10</v>
      </c>
      <c r="D4020" s="167" t="s">
        <v>12398</v>
      </c>
      <c r="E4020" s="168" t="s">
        <v>16313</v>
      </c>
    </row>
    <row r="4021" spans="1:5" x14ac:dyDescent="0.2">
      <c r="A4021" s="167">
        <v>20055</v>
      </c>
      <c r="B4021" s="167" t="s">
        <v>3979</v>
      </c>
      <c r="C4021" s="167" t="s">
        <v>10</v>
      </c>
      <c r="D4021" s="167" t="s">
        <v>12398</v>
      </c>
      <c r="E4021" s="168" t="s">
        <v>16314</v>
      </c>
    </row>
    <row r="4022" spans="1:5" x14ac:dyDescent="0.2">
      <c r="A4022" s="167">
        <v>11671</v>
      </c>
      <c r="B4022" s="167" t="s">
        <v>3980</v>
      </c>
      <c r="C4022" s="167" t="s">
        <v>10</v>
      </c>
      <c r="D4022" s="167" t="s">
        <v>12398</v>
      </c>
      <c r="E4022" s="168" t="s">
        <v>16315</v>
      </c>
    </row>
    <row r="4023" spans="1:5" x14ac:dyDescent="0.2">
      <c r="A4023" s="167">
        <v>6032</v>
      </c>
      <c r="B4023" s="167" t="s">
        <v>3981</v>
      </c>
      <c r="C4023" s="167" t="s">
        <v>10</v>
      </c>
      <c r="D4023" s="167" t="s">
        <v>12398</v>
      </c>
      <c r="E4023" s="168" t="s">
        <v>13645</v>
      </c>
    </row>
    <row r="4024" spans="1:5" x14ac:dyDescent="0.2">
      <c r="A4024" s="167">
        <v>11673</v>
      </c>
      <c r="B4024" s="167" t="s">
        <v>3982</v>
      </c>
      <c r="C4024" s="167" t="s">
        <v>10</v>
      </c>
      <c r="D4024" s="167" t="s">
        <v>12398</v>
      </c>
      <c r="E4024" s="168" t="s">
        <v>16316</v>
      </c>
    </row>
    <row r="4025" spans="1:5" x14ac:dyDescent="0.2">
      <c r="A4025" s="167">
        <v>11674</v>
      </c>
      <c r="B4025" s="167" t="s">
        <v>3983</v>
      </c>
      <c r="C4025" s="167" t="s">
        <v>10</v>
      </c>
      <c r="D4025" s="167" t="s">
        <v>12398</v>
      </c>
      <c r="E4025" s="168" t="s">
        <v>13927</v>
      </c>
    </row>
    <row r="4026" spans="1:5" x14ac:dyDescent="0.2">
      <c r="A4026" s="167">
        <v>11675</v>
      </c>
      <c r="B4026" s="167" t="s">
        <v>3984</v>
      </c>
      <c r="C4026" s="167" t="s">
        <v>10</v>
      </c>
      <c r="D4026" s="167" t="s">
        <v>12398</v>
      </c>
      <c r="E4026" s="168" t="s">
        <v>16317</v>
      </c>
    </row>
    <row r="4027" spans="1:5" x14ac:dyDescent="0.2">
      <c r="A4027" s="167">
        <v>11676</v>
      </c>
      <c r="B4027" s="167" t="s">
        <v>3985</v>
      </c>
      <c r="C4027" s="167" t="s">
        <v>10</v>
      </c>
      <c r="D4027" s="167" t="s">
        <v>12398</v>
      </c>
      <c r="E4027" s="168" t="s">
        <v>16318</v>
      </c>
    </row>
    <row r="4028" spans="1:5" x14ac:dyDescent="0.2">
      <c r="A4028" s="167">
        <v>11677</v>
      </c>
      <c r="B4028" s="167" t="s">
        <v>3986</v>
      </c>
      <c r="C4028" s="167" t="s">
        <v>10</v>
      </c>
      <c r="D4028" s="167" t="s">
        <v>12398</v>
      </c>
      <c r="E4028" s="168" t="s">
        <v>16319</v>
      </c>
    </row>
    <row r="4029" spans="1:5" x14ac:dyDescent="0.2">
      <c r="A4029" s="167">
        <v>11678</v>
      </c>
      <c r="B4029" s="167" t="s">
        <v>3987</v>
      </c>
      <c r="C4029" s="167" t="s">
        <v>10</v>
      </c>
      <c r="D4029" s="167" t="s">
        <v>12398</v>
      </c>
      <c r="E4029" s="168" t="s">
        <v>16320</v>
      </c>
    </row>
    <row r="4030" spans="1:5" x14ac:dyDescent="0.2">
      <c r="A4030" s="167">
        <v>6038</v>
      </c>
      <c r="B4030" s="167" t="s">
        <v>3988</v>
      </c>
      <c r="C4030" s="167" t="s">
        <v>10</v>
      </c>
      <c r="D4030" s="167" t="s">
        <v>12398</v>
      </c>
      <c r="E4030" s="168" t="s">
        <v>14469</v>
      </c>
    </row>
    <row r="4031" spans="1:5" x14ac:dyDescent="0.2">
      <c r="A4031" s="167">
        <v>11718</v>
      </c>
      <c r="B4031" s="167" t="s">
        <v>3989</v>
      </c>
      <c r="C4031" s="167" t="s">
        <v>10</v>
      </c>
      <c r="D4031" s="167" t="s">
        <v>12398</v>
      </c>
      <c r="E4031" s="168" t="s">
        <v>14010</v>
      </c>
    </row>
    <row r="4032" spans="1:5" x14ac:dyDescent="0.2">
      <c r="A4032" s="167">
        <v>6037</v>
      </c>
      <c r="B4032" s="167" t="s">
        <v>3990</v>
      </c>
      <c r="C4032" s="167" t="s">
        <v>10</v>
      </c>
      <c r="D4032" s="167" t="s">
        <v>12398</v>
      </c>
      <c r="E4032" s="168" t="s">
        <v>15053</v>
      </c>
    </row>
    <row r="4033" spans="1:5" x14ac:dyDescent="0.2">
      <c r="A4033" s="167">
        <v>11719</v>
      </c>
      <c r="B4033" s="167" t="s">
        <v>3991</v>
      </c>
      <c r="C4033" s="167" t="s">
        <v>10</v>
      </c>
      <c r="D4033" s="167" t="s">
        <v>12398</v>
      </c>
      <c r="E4033" s="168" t="s">
        <v>15923</v>
      </c>
    </row>
    <row r="4034" spans="1:5" x14ac:dyDescent="0.2">
      <c r="A4034" s="167">
        <v>6019</v>
      </c>
      <c r="B4034" s="167" t="s">
        <v>3992</v>
      </c>
      <c r="C4034" s="167" t="s">
        <v>10</v>
      </c>
      <c r="D4034" s="167" t="s">
        <v>12398</v>
      </c>
      <c r="E4034" s="168" t="s">
        <v>16321</v>
      </c>
    </row>
    <row r="4035" spans="1:5" x14ac:dyDescent="0.2">
      <c r="A4035" s="167">
        <v>6010</v>
      </c>
      <c r="B4035" s="167" t="s">
        <v>3993</v>
      </c>
      <c r="C4035" s="167" t="s">
        <v>10</v>
      </c>
      <c r="D4035" s="167" t="s">
        <v>12398</v>
      </c>
      <c r="E4035" s="168" t="s">
        <v>16322</v>
      </c>
    </row>
    <row r="4036" spans="1:5" x14ac:dyDescent="0.2">
      <c r="A4036" s="167">
        <v>6017</v>
      </c>
      <c r="B4036" s="167" t="s">
        <v>3994</v>
      </c>
      <c r="C4036" s="167" t="s">
        <v>10</v>
      </c>
      <c r="D4036" s="167" t="s">
        <v>12398</v>
      </c>
      <c r="E4036" s="168" t="s">
        <v>16323</v>
      </c>
    </row>
    <row r="4037" spans="1:5" x14ac:dyDescent="0.2">
      <c r="A4037" s="167">
        <v>6020</v>
      </c>
      <c r="B4037" s="167" t="s">
        <v>3995</v>
      </c>
      <c r="C4037" s="167" t="s">
        <v>10</v>
      </c>
      <c r="D4037" s="167" t="s">
        <v>12398</v>
      </c>
      <c r="E4037" s="168" t="s">
        <v>16324</v>
      </c>
    </row>
    <row r="4038" spans="1:5" x14ac:dyDescent="0.2">
      <c r="A4038" s="167">
        <v>6028</v>
      </c>
      <c r="B4038" s="167" t="s">
        <v>3996</v>
      </c>
      <c r="C4038" s="167" t="s">
        <v>10</v>
      </c>
      <c r="D4038" s="167" t="s">
        <v>12398</v>
      </c>
      <c r="E4038" s="168" t="s">
        <v>16325</v>
      </c>
    </row>
    <row r="4039" spans="1:5" x14ac:dyDescent="0.2">
      <c r="A4039" s="167">
        <v>6011</v>
      </c>
      <c r="B4039" s="167" t="s">
        <v>3997</v>
      </c>
      <c r="C4039" s="167" t="s">
        <v>10</v>
      </c>
      <c r="D4039" s="167" t="s">
        <v>12398</v>
      </c>
      <c r="E4039" s="168" t="s">
        <v>16326</v>
      </c>
    </row>
    <row r="4040" spans="1:5" x14ac:dyDescent="0.2">
      <c r="A4040" s="167">
        <v>6012</v>
      </c>
      <c r="B4040" s="167" t="s">
        <v>3998</v>
      </c>
      <c r="C4040" s="167" t="s">
        <v>10</v>
      </c>
      <c r="D4040" s="167" t="s">
        <v>12398</v>
      </c>
      <c r="E4040" s="168" t="s">
        <v>16327</v>
      </c>
    </row>
    <row r="4041" spans="1:5" x14ac:dyDescent="0.2">
      <c r="A4041" s="167">
        <v>6016</v>
      </c>
      <c r="B4041" s="167" t="s">
        <v>3999</v>
      </c>
      <c r="C4041" s="167" t="s">
        <v>10</v>
      </c>
      <c r="D4041" s="167" t="s">
        <v>12398</v>
      </c>
      <c r="E4041" s="168" t="s">
        <v>16328</v>
      </c>
    </row>
    <row r="4042" spans="1:5" x14ac:dyDescent="0.2">
      <c r="A4042" s="167">
        <v>6027</v>
      </c>
      <c r="B4042" s="167" t="s">
        <v>4000</v>
      </c>
      <c r="C4042" s="167" t="s">
        <v>10</v>
      </c>
      <c r="D4042" s="167" t="s">
        <v>12398</v>
      </c>
      <c r="E4042" s="168" t="s">
        <v>16329</v>
      </c>
    </row>
    <row r="4043" spans="1:5" x14ac:dyDescent="0.2">
      <c r="A4043" s="167">
        <v>6013</v>
      </c>
      <c r="B4043" s="167" t="s">
        <v>4001</v>
      </c>
      <c r="C4043" s="167" t="s">
        <v>10</v>
      </c>
      <c r="D4043" s="167" t="s">
        <v>12398</v>
      </c>
      <c r="E4043" s="168" t="s">
        <v>16330</v>
      </c>
    </row>
    <row r="4044" spans="1:5" x14ac:dyDescent="0.2">
      <c r="A4044" s="167">
        <v>6015</v>
      </c>
      <c r="B4044" s="167" t="s">
        <v>4002</v>
      </c>
      <c r="C4044" s="167" t="s">
        <v>10</v>
      </c>
      <c r="D4044" s="167" t="s">
        <v>12398</v>
      </c>
      <c r="E4044" s="168" t="s">
        <v>16331</v>
      </c>
    </row>
    <row r="4045" spans="1:5" x14ac:dyDescent="0.2">
      <c r="A4045" s="167">
        <v>6014</v>
      </c>
      <c r="B4045" s="167" t="s">
        <v>4003</v>
      </c>
      <c r="C4045" s="167" t="s">
        <v>10</v>
      </c>
      <c r="D4045" s="167" t="s">
        <v>12398</v>
      </c>
      <c r="E4045" s="168" t="s">
        <v>16332</v>
      </c>
    </row>
    <row r="4046" spans="1:5" x14ac:dyDescent="0.2">
      <c r="A4046" s="167">
        <v>6006</v>
      </c>
      <c r="B4046" s="167" t="s">
        <v>4004</v>
      </c>
      <c r="C4046" s="167" t="s">
        <v>10</v>
      </c>
      <c r="D4046" s="167" t="s">
        <v>12398</v>
      </c>
      <c r="E4046" s="168" t="s">
        <v>16333</v>
      </c>
    </row>
    <row r="4047" spans="1:5" x14ac:dyDescent="0.2">
      <c r="A4047" s="167">
        <v>6005</v>
      </c>
      <c r="B4047" s="167" t="s">
        <v>4005</v>
      </c>
      <c r="C4047" s="167" t="s">
        <v>10</v>
      </c>
      <c r="D4047" s="167" t="s">
        <v>12405</v>
      </c>
      <c r="E4047" s="168" t="s">
        <v>16334</v>
      </c>
    </row>
    <row r="4048" spans="1:5" x14ac:dyDescent="0.2">
      <c r="A4048" s="167">
        <v>11756</v>
      </c>
      <c r="B4048" s="167" t="s">
        <v>4006</v>
      </c>
      <c r="C4048" s="167" t="s">
        <v>10</v>
      </c>
      <c r="D4048" s="167" t="s">
        <v>12398</v>
      </c>
      <c r="E4048" s="168" t="s">
        <v>16335</v>
      </c>
    </row>
    <row r="4049" spans="1:5" x14ac:dyDescent="0.2">
      <c r="A4049" s="167">
        <v>10904</v>
      </c>
      <c r="B4049" s="167" t="s">
        <v>4007</v>
      </c>
      <c r="C4049" s="167" t="s">
        <v>10</v>
      </c>
      <c r="D4049" s="167" t="s">
        <v>12405</v>
      </c>
      <c r="E4049" s="168" t="s">
        <v>16336</v>
      </c>
    </row>
    <row r="4050" spans="1:5" x14ac:dyDescent="0.2">
      <c r="A4050" s="167">
        <v>11752</v>
      </c>
      <c r="B4050" s="167" t="s">
        <v>4008</v>
      </c>
      <c r="C4050" s="167" t="s">
        <v>10</v>
      </c>
      <c r="D4050" s="167" t="s">
        <v>12398</v>
      </c>
      <c r="E4050" s="168" t="s">
        <v>16337</v>
      </c>
    </row>
    <row r="4051" spans="1:5" x14ac:dyDescent="0.2">
      <c r="A4051" s="167">
        <v>11753</v>
      </c>
      <c r="B4051" s="167" t="s">
        <v>4009</v>
      </c>
      <c r="C4051" s="167" t="s">
        <v>10</v>
      </c>
      <c r="D4051" s="167" t="s">
        <v>12398</v>
      </c>
      <c r="E4051" s="168" t="s">
        <v>16338</v>
      </c>
    </row>
    <row r="4052" spans="1:5" x14ac:dyDescent="0.2">
      <c r="A4052" s="167">
        <v>6021</v>
      </c>
      <c r="B4052" s="167" t="s">
        <v>4010</v>
      </c>
      <c r="C4052" s="167" t="s">
        <v>10</v>
      </c>
      <c r="D4052" s="167" t="s">
        <v>12398</v>
      </c>
      <c r="E4052" s="168" t="s">
        <v>16339</v>
      </c>
    </row>
    <row r="4053" spans="1:5" x14ac:dyDescent="0.2">
      <c r="A4053" s="167">
        <v>6024</v>
      </c>
      <c r="B4053" s="167" t="s">
        <v>4011</v>
      </c>
      <c r="C4053" s="167" t="s">
        <v>10</v>
      </c>
      <c r="D4053" s="167" t="s">
        <v>12398</v>
      </c>
      <c r="E4053" s="168" t="s">
        <v>16340</v>
      </c>
    </row>
    <row r="4054" spans="1:5" x14ac:dyDescent="0.2">
      <c r="A4054" s="167">
        <v>38379</v>
      </c>
      <c r="B4054" s="167" t="s">
        <v>4012</v>
      </c>
      <c r="C4054" s="167" t="s">
        <v>20</v>
      </c>
      <c r="D4054" s="167" t="s">
        <v>12398</v>
      </c>
      <c r="E4054" s="168" t="s">
        <v>16341</v>
      </c>
    </row>
    <row r="4055" spans="1:5" x14ac:dyDescent="0.2">
      <c r="A4055" s="167">
        <v>13897</v>
      </c>
      <c r="B4055" s="167" t="s">
        <v>4013</v>
      </c>
      <c r="C4055" s="167" t="s">
        <v>10</v>
      </c>
      <c r="D4055" s="167" t="s">
        <v>12427</v>
      </c>
      <c r="E4055" s="168" t="s">
        <v>16342</v>
      </c>
    </row>
    <row r="4056" spans="1:5" x14ac:dyDescent="0.2">
      <c r="A4056" s="167">
        <v>10640</v>
      </c>
      <c r="B4056" s="167" t="s">
        <v>4014</v>
      </c>
      <c r="C4056" s="167" t="s">
        <v>10</v>
      </c>
      <c r="D4056" s="167" t="s">
        <v>12427</v>
      </c>
      <c r="E4056" s="168" t="s">
        <v>16343</v>
      </c>
    </row>
    <row r="4057" spans="1:5" x14ac:dyDescent="0.2">
      <c r="A4057" s="167">
        <v>11086</v>
      </c>
      <c r="B4057" s="167" t="s">
        <v>16344</v>
      </c>
      <c r="C4057" s="167" t="s">
        <v>183</v>
      </c>
      <c r="D4057" s="167" t="s">
        <v>12398</v>
      </c>
      <c r="E4057" s="168" t="s">
        <v>16345</v>
      </c>
    </row>
    <row r="4058" spans="1:5" x14ac:dyDescent="0.2">
      <c r="A4058" s="167">
        <v>34356</v>
      </c>
      <c r="B4058" s="167" t="s">
        <v>16346</v>
      </c>
      <c r="C4058" s="167" t="s">
        <v>71</v>
      </c>
      <c r="D4058" s="167" t="s">
        <v>12398</v>
      </c>
      <c r="E4058" s="168" t="s">
        <v>16347</v>
      </c>
    </row>
    <row r="4059" spans="1:5" x14ac:dyDescent="0.2">
      <c r="A4059" s="167">
        <v>34357</v>
      </c>
      <c r="B4059" s="167" t="s">
        <v>16348</v>
      </c>
      <c r="C4059" s="167" t="s">
        <v>71</v>
      </c>
      <c r="D4059" s="167" t="s">
        <v>12398</v>
      </c>
      <c r="E4059" s="168" t="s">
        <v>13077</v>
      </c>
    </row>
    <row r="4060" spans="1:5" x14ac:dyDescent="0.2">
      <c r="A4060" s="167">
        <v>37329</v>
      </c>
      <c r="B4060" s="167" t="s">
        <v>16349</v>
      </c>
      <c r="C4060" s="167" t="s">
        <v>71</v>
      </c>
      <c r="D4060" s="167" t="s">
        <v>12398</v>
      </c>
      <c r="E4060" s="168" t="s">
        <v>15755</v>
      </c>
    </row>
    <row r="4061" spans="1:5" x14ac:dyDescent="0.2">
      <c r="A4061" s="167">
        <v>37398</v>
      </c>
      <c r="B4061" s="167" t="s">
        <v>16350</v>
      </c>
      <c r="C4061" s="167" t="s">
        <v>71</v>
      </c>
      <c r="D4061" s="167" t="s">
        <v>12398</v>
      </c>
      <c r="E4061" s="168" t="s">
        <v>16351</v>
      </c>
    </row>
    <row r="4062" spans="1:5" x14ac:dyDescent="0.2">
      <c r="A4062" s="167">
        <v>2510</v>
      </c>
      <c r="B4062" s="167" t="s">
        <v>4017</v>
      </c>
      <c r="C4062" s="167" t="s">
        <v>10</v>
      </c>
      <c r="D4062" s="167" t="s">
        <v>12427</v>
      </c>
      <c r="E4062" s="168" t="s">
        <v>16352</v>
      </c>
    </row>
    <row r="4063" spans="1:5" x14ac:dyDescent="0.2">
      <c r="A4063" s="167">
        <v>12359</v>
      </c>
      <c r="B4063" s="167" t="s">
        <v>4018</v>
      </c>
      <c r="C4063" s="167" t="s">
        <v>10</v>
      </c>
      <c r="D4063" s="167" t="s">
        <v>12398</v>
      </c>
      <c r="E4063" s="168" t="s">
        <v>16353</v>
      </c>
    </row>
    <row r="4064" spans="1:5" x14ac:dyDescent="0.2">
      <c r="A4064" s="167">
        <v>5320</v>
      </c>
      <c r="B4064" s="167" t="s">
        <v>16354</v>
      </c>
      <c r="C4064" s="167" t="s">
        <v>73</v>
      </c>
      <c r="D4064" s="167" t="s">
        <v>12398</v>
      </c>
      <c r="E4064" s="168" t="s">
        <v>13233</v>
      </c>
    </row>
    <row r="4065" spans="1:5" x14ac:dyDescent="0.2">
      <c r="A4065" s="167">
        <v>7353</v>
      </c>
      <c r="B4065" s="167" t="s">
        <v>16355</v>
      </c>
      <c r="C4065" s="167" t="s">
        <v>73</v>
      </c>
      <c r="D4065" s="167" t="s">
        <v>12398</v>
      </c>
      <c r="E4065" s="168" t="s">
        <v>16356</v>
      </c>
    </row>
    <row r="4066" spans="1:5" x14ac:dyDescent="0.2">
      <c r="A4066" s="167">
        <v>36144</v>
      </c>
      <c r="B4066" s="167" t="s">
        <v>4020</v>
      </c>
      <c r="C4066" s="167" t="s">
        <v>10</v>
      </c>
      <c r="D4066" s="167" t="s">
        <v>12398</v>
      </c>
      <c r="E4066" s="168" t="s">
        <v>16357</v>
      </c>
    </row>
    <row r="4067" spans="1:5" x14ac:dyDescent="0.2">
      <c r="A4067" s="167">
        <v>10518</v>
      </c>
      <c r="B4067" s="167" t="s">
        <v>4021</v>
      </c>
      <c r="C4067" s="167" t="s">
        <v>10</v>
      </c>
      <c r="D4067" s="167" t="s">
        <v>12427</v>
      </c>
      <c r="E4067" s="168" t="s">
        <v>16358</v>
      </c>
    </row>
    <row r="4068" spans="1:5" x14ac:dyDescent="0.2">
      <c r="A4068" s="167">
        <v>36530</v>
      </c>
      <c r="B4068" s="167" t="s">
        <v>4022</v>
      </c>
      <c r="C4068" s="167" t="s">
        <v>10</v>
      </c>
      <c r="D4068" s="167" t="s">
        <v>12427</v>
      </c>
      <c r="E4068" s="168" t="s">
        <v>16359</v>
      </c>
    </row>
    <row r="4069" spans="1:5" x14ac:dyDescent="0.2">
      <c r="A4069" s="167">
        <v>6046</v>
      </c>
      <c r="B4069" s="167" t="s">
        <v>4023</v>
      </c>
      <c r="C4069" s="167" t="s">
        <v>10</v>
      </c>
      <c r="D4069" s="167" t="s">
        <v>12427</v>
      </c>
      <c r="E4069" s="168" t="s">
        <v>16360</v>
      </c>
    </row>
    <row r="4070" spans="1:5" x14ac:dyDescent="0.2">
      <c r="A4070" s="167">
        <v>36531</v>
      </c>
      <c r="B4070" s="167" t="s">
        <v>4024</v>
      </c>
      <c r="C4070" s="167" t="s">
        <v>10</v>
      </c>
      <c r="D4070" s="167" t="s">
        <v>12427</v>
      </c>
      <c r="E4070" s="168" t="s">
        <v>16361</v>
      </c>
    </row>
    <row r="4071" spans="1:5" x14ac:dyDescent="0.2">
      <c r="A4071" s="167">
        <v>34684</v>
      </c>
      <c r="B4071" s="167" t="s">
        <v>4025</v>
      </c>
      <c r="C4071" s="167" t="s">
        <v>15</v>
      </c>
      <c r="D4071" s="167" t="s">
        <v>12427</v>
      </c>
      <c r="E4071" s="168" t="s">
        <v>16362</v>
      </c>
    </row>
    <row r="4072" spans="1:5" x14ac:dyDescent="0.2">
      <c r="A4072" s="167">
        <v>34683</v>
      </c>
      <c r="B4072" s="167" t="s">
        <v>4026</v>
      </c>
      <c r="C4072" s="167" t="s">
        <v>15</v>
      </c>
      <c r="D4072" s="167" t="s">
        <v>12427</v>
      </c>
      <c r="E4072" s="168" t="s">
        <v>16363</v>
      </c>
    </row>
    <row r="4073" spans="1:5" x14ac:dyDescent="0.2">
      <c r="A4073" s="167">
        <v>533</v>
      </c>
      <c r="B4073" s="167" t="s">
        <v>4027</v>
      </c>
      <c r="C4073" s="167" t="s">
        <v>15</v>
      </c>
      <c r="D4073" s="167" t="s">
        <v>12398</v>
      </c>
      <c r="E4073" s="168" t="s">
        <v>15774</v>
      </c>
    </row>
    <row r="4074" spans="1:5" x14ac:dyDescent="0.2">
      <c r="A4074" s="167">
        <v>10515</v>
      </c>
      <c r="B4074" s="167" t="s">
        <v>4028</v>
      </c>
      <c r="C4074" s="167" t="s">
        <v>15</v>
      </c>
      <c r="D4074" s="167" t="s">
        <v>12398</v>
      </c>
      <c r="E4074" s="168" t="s">
        <v>16364</v>
      </c>
    </row>
    <row r="4075" spans="1:5" x14ac:dyDescent="0.2">
      <c r="A4075" s="167">
        <v>536</v>
      </c>
      <c r="B4075" s="167" t="s">
        <v>4029</v>
      </c>
      <c r="C4075" s="167" t="s">
        <v>15</v>
      </c>
      <c r="D4075" s="167" t="s">
        <v>12405</v>
      </c>
      <c r="E4075" s="168" t="s">
        <v>16365</v>
      </c>
    </row>
    <row r="4076" spans="1:5" x14ac:dyDescent="0.2">
      <c r="A4076" s="167">
        <v>153</v>
      </c>
      <c r="B4076" s="167" t="s">
        <v>4030</v>
      </c>
      <c r="C4076" s="167" t="s">
        <v>73</v>
      </c>
      <c r="D4076" s="167" t="s">
        <v>12398</v>
      </c>
      <c r="E4076" s="168" t="s">
        <v>16366</v>
      </c>
    </row>
    <row r="4077" spans="1:5" x14ac:dyDescent="0.2">
      <c r="A4077" s="167">
        <v>34682</v>
      </c>
      <c r="B4077" s="167" t="s">
        <v>4031</v>
      </c>
      <c r="C4077" s="167" t="s">
        <v>15</v>
      </c>
      <c r="D4077" s="167" t="s">
        <v>12427</v>
      </c>
      <c r="E4077" s="168" t="s">
        <v>16367</v>
      </c>
    </row>
    <row r="4078" spans="1:5" x14ac:dyDescent="0.2">
      <c r="A4078" s="167">
        <v>20205</v>
      </c>
      <c r="B4078" s="167" t="s">
        <v>16368</v>
      </c>
      <c r="C4078" s="167" t="s">
        <v>20</v>
      </c>
      <c r="D4078" s="167" t="s">
        <v>12398</v>
      </c>
      <c r="E4078" s="168" t="s">
        <v>13353</v>
      </c>
    </row>
    <row r="4079" spans="1:5" x14ac:dyDescent="0.2">
      <c r="A4079" s="167">
        <v>4412</v>
      </c>
      <c r="B4079" s="167" t="s">
        <v>16369</v>
      </c>
      <c r="C4079" s="167" t="s">
        <v>20</v>
      </c>
      <c r="D4079" s="167" t="s">
        <v>12398</v>
      </c>
      <c r="E4079" s="168" t="s">
        <v>14544</v>
      </c>
    </row>
    <row r="4080" spans="1:5" x14ac:dyDescent="0.2">
      <c r="A4080" s="167">
        <v>4408</v>
      </c>
      <c r="B4080" s="167" t="s">
        <v>16370</v>
      </c>
      <c r="C4080" s="167" t="s">
        <v>20</v>
      </c>
      <c r="D4080" s="167" t="s">
        <v>12398</v>
      </c>
      <c r="E4080" s="168" t="s">
        <v>12511</v>
      </c>
    </row>
    <row r="4081" spans="1:5" x14ac:dyDescent="0.2">
      <c r="A4081" s="167">
        <v>4505</v>
      </c>
      <c r="B4081" s="167" t="s">
        <v>16371</v>
      </c>
      <c r="C4081" s="167" t="s">
        <v>20</v>
      </c>
      <c r="D4081" s="167" t="s">
        <v>12398</v>
      </c>
      <c r="E4081" s="168" t="s">
        <v>15609</v>
      </c>
    </row>
    <row r="4082" spans="1:5" x14ac:dyDescent="0.2">
      <c r="A4082" s="167">
        <v>10559</v>
      </c>
      <c r="B4082" s="167" t="s">
        <v>16372</v>
      </c>
      <c r="C4082" s="167" t="s">
        <v>10</v>
      </c>
      <c r="D4082" s="167" t="s">
        <v>12405</v>
      </c>
      <c r="E4082" s="168" t="s">
        <v>16373</v>
      </c>
    </row>
    <row r="4083" spans="1:5" x14ac:dyDescent="0.2">
      <c r="A4083" s="167">
        <v>10664</v>
      </c>
      <c r="B4083" s="167" t="s">
        <v>16374</v>
      </c>
      <c r="C4083" s="167" t="s">
        <v>10</v>
      </c>
      <c r="D4083" s="167" t="s">
        <v>12398</v>
      </c>
      <c r="E4083" s="168" t="s">
        <v>16375</v>
      </c>
    </row>
    <row r="4084" spans="1:5" x14ac:dyDescent="0.2">
      <c r="A4084" s="167">
        <v>36250</v>
      </c>
      <c r="B4084" s="167" t="s">
        <v>4035</v>
      </c>
      <c r="C4084" s="167" t="s">
        <v>20</v>
      </c>
      <c r="D4084" s="167" t="s">
        <v>12398</v>
      </c>
      <c r="E4084" s="168" t="s">
        <v>14882</v>
      </c>
    </row>
    <row r="4085" spans="1:5" x14ac:dyDescent="0.2">
      <c r="A4085" s="167">
        <v>10857</v>
      </c>
      <c r="B4085" s="167" t="s">
        <v>4036</v>
      </c>
      <c r="C4085" s="167" t="s">
        <v>20</v>
      </c>
      <c r="D4085" s="167" t="s">
        <v>12398</v>
      </c>
      <c r="E4085" s="168" t="s">
        <v>16376</v>
      </c>
    </row>
    <row r="4086" spans="1:5" x14ac:dyDescent="0.2">
      <c r="A4086" s="167">
        <v>4803</v>
      </c>
      <c r="B4086" s="167" t="s">
        <v>4037</v>
      </c>
      <c r="C4086" s="167" t="s">
        <v>20</v>
      </c>
      <c r="D4086" s="167" t="s">
        <v>12398</v>
      </c>
      <c r="E4086" s="168" t="s">
        <v>16377</v>
      </c>
    </row>
    <row r="4087" spans="1:5" x14ac:dyDescent="0.2">
      <c r="A4087" s="167">
        <v>6186</v>
      </c>
      <c r="B4087" s="167" t="s">
        <v>4038</v>
      </c>
      <c r="C4087" s="167" t="s">
        <v>20</v>
      </c>
      <c r="D4087" s="167" t="s">
        <v>12427</v>
      </c>
      <c r="E4087" s="168" t="s">
        <v>16378</v>
      </c>
    </row>
    <row r="4088" spans="1:5" x14ac:dyDescent="0.2">
      <c r="A4088" s="167">
        <v>4829</v>
      </c>
      <c r="B4088" s="167" t="s">
        <v>4039</v>
      </c>
      <c r="C4088" s="167" t="s">
        <v>20</v>
      </c>
      <c r="D4088" s="167" t="s">
        <v>12427</v>
      </c>
      <c r="E4088" s="168" t="s">
        <v>16379</v>
      </c>
    </row>
    <row r="4089" spans="1:5" x14ac:dyDescent="0.2">
      <c r="A4089" s="167">
        <v>39829</v>
      </c>
      <c r="B4089" s="167" t="s">
        <v>4040</v>
      </c>
      <c r="C4089" s="167" t="s">
        <v>20</v>
      </c>
      <c r="D4089" s="167" t="s">
        <v>12427</v>
      </c>
      <c r="E4089" s="168" t="s">
        <v>16380</v>
      </c>
    </row>
    <row r="4090" spans="1:5" x14ac:dyDescent="0.2">
      <c r="A4090" s="167">
        <v>20231</v>
      </c>
      <c r="B4090" s="167" t="s">
        <v>4041</v>
      </c>
      <c r="C4090" s="167" t="s">
        <v>20</v>
      </c>
      <c r="D4090" s="167" t="s">
        <v>12427</v>
      </c>
      <c r="E4090" s="168" t="s">
        <v>14133</v>
      </c>
    </row>
    <row r="4091" spans="1:5" x14ac:dyDescent="0.2">
      <c r="A4091" s="167">
        <v>4804</v>
      </c>
      <c r="B4091" s="167" t="s">
        <v>4042</v>
      </c>
      <c r="C4091" s="167" t="s">
        <v>20</v>
      </c>
      <c r="D4091" s="167" t="s">
        <v>12398</v>
      </c>
      <c r="E4091" s="168" t="s">
        <v>16381</v>
      </c>
    </row>
    <row r="4092" spans="1:5" x14ac:dyDescent="0.2">
      <c r="A4092" s="167">
        <v>34680</v>
      </c>
      <c r="B4092" s="167" t="s">
        <v>4043</v>
      </c>
      <c r="C4092" s="167" t="s">
        <v>20</v>
      </c>
      <c r="D4092" s="167" t="s">
        <v>12427</v>
      </c>
      <c r="E4092" s="168" t="s">
        <v>16382</v>
      </c>
    </row>
    <row r="4093" spans="1:5" x14ac:dyDescent="0.2">
      <c r="A4093" s="167">
        <v>11573</v>
      </c>
      <c r="B4093" s="167" t="s">
        <v>16383</v>
      </c>
      <c r="C4093" s="167" t="s">
        <v>10</v>
      </c>
      <c r="D4093" s="167" t="s">
        <v>12398</v>
      </c>
      <c r="E4093" s="168" t="s">
        <v>15887</v>
      </c>
    </row>
    <row r="4094" spans="1:5" x14ac:dyDescent="0.2">
      <c r="A4094" s="167">
        <v>38401</v>
      </c>
      <c r="B4094" s="167" t="s">
        <v>4045</v>
      </c>
      <c r="C4094" s="167" t="s">
        <v>10</v>
      </c>
      <c r="D4094" s="167" t="s">
        <v>12398</v>
      </c>
      <c r="E4094" s="168" t="s">
        <v>16384</v>
      </c>
    </row>
    <row r="4095" spans="1:5" x14ac:dyDescent="0.2">
      <c r="A4095" s="167">
        <v>38179</v>
      </c>
      <c r="B4095" s="167" t="s">
        <v>16385</v>
      </c>
      <c r="C4095" s="167" t="s">
        <v>10</v>
      </c>
      <c r="D4095" s="167" t="s">
        <v>12398</v>
      </c>
      <c r="E4095" s="168" t="s">
        <v>14077</v>
      </c>
    </row>
    <row r="4096" spans="1:5" x14ac:dyDescent="0.2">
      <c r="A4096" s="167">
        <v>11575</v>
      </c>
      <c r="B4096" s="167" t="s">
        <v>16386</v>
      </c>
      <c r="C4096" s="167" t="s">
        <v>10</v>
      </c>
      <c r="D4096" s="167" t="s">
        <v>12398</v>
      </c>
      <c r="E4096" s="168" t="s">
        <v>12471</v>
      </c>
    </row>
    <row r="4097" spans="1:5" x14ac:dyDescent="0.2">
      <c r="A4097" s="167">
        <v>20256</v>
      </c>
      <c r="B4097" s="167" t="s">
        <v>4048</v>
      </c>
      <c r="C4097" s="167" t="s">
        <v>10</v>
      </c>
      <c r="D4097" s="167" t="s">
        <v>12398</v>
      </c>
      <c r="E4097" s="168" t="s">
        <v>15825</v>
      </c>
    </row>
    <row r="4098" spans="1:5" x14ac:dyDescent="0.2">
      <c r="A4098" s="167">
        <v>14511</v>
      </c>
      <c r="B4098" s="167" t="s">
        <v>4049</v>
      </c>
      <c r="C4098" s="167" t="s">
        <v>10</v>
      </c>
      <c r="D4098" s="167" t="s">
        <v>12427</v>
      </c>
      <c r="E4098" s="168" t="s">
        <v>16387</v>
      </c>
    </row>
    <row r="4099" spans="1:5" x14ac:dyDescent="0.2">
      <c r="A4099" s="167">
        <v>10642</v>
      </c>
      <c r="B4099" s="167" t="s">
        <v>4050</v>
      </c>
      <c r="C4099" s="167" t="s">
        <v>10</v>
      </c>
      <c r="D4099" s="167" t="s">
        <v>12427</v>
      </c>
      <c r="E4099" s="168" t="s">
        <v>16388</v>
      </c>
    </row>
    <row r="4100" spans="1:5" x14ac:dyDescent="0.2">
      <c r="A4100" s="167">
        <v>14489</v>
      </c>
      <c r="B4100" s="167" t="s">
        <v>4051</v>
      </c>
      <c r="C4100" s="167" t="s">
        <v>10</v>
      </c>
      <c r="D4100" s="167" t="s">
        <v>12427</v>
      </c>
      <c r="E4100" s="168" t="s">
        <v>16389</v>
      </c>
    </row>
    <row r="4101" spans="1:5" x14ac:dyDescent="0.2">
      <c r="A4101" s="167">
        <v>14513</v>
      </c>
      <c r="B4101" s="167" t="s">
        <v>4052</v>
      </c>
      <c r="C4101" s="167" t="s">
        <v>10</v>
      </c>
      <c r="D4101" s="167" t="s">
        <v>12427</v>
      </c>
      <c r="E4101" s="168" t="s">
        <v>16390</v>
      </c>
    </row>
    <row r="4102" spans="1:5" x14ac:dyDescent="0.2">
      <c r="A4102" s="167">
        <v>13600</v>
      </c>
      <c r="B4102" s="167" t="s">
        <v>4053</v>
      </c>
      <c r="C4102" s="167" t="s">
        <v>10</v>
      </c>
      <c r="D4102" s="167" t="s">
        <v>12427</v>
      </c>
      <c r="E4102" s="168" t="s">
        <v>16391</v>
      </c>
    </row>
    <row r="4103" spans="1:5" x14ac:dyDescent="0.2">
      <c r="A4103" s="167">
        <v>10646</v>
      </c>
      <c r="B4103" s="167" t="s">
        <v>4054</v>
      </c>
      <c r="C4103" s="167" t="s">
        <v>10</v>
      </c>
      <c r="D4103" s="167" t="s">
        <v>12427</v>
      </c>
      <c r="E4103" s="168" t="s">
        <v>16392</v>
      </c>
    </row>
    <row r="4104" spans="1:5" x14ac:dyDescent="0.2">
      <c r="A4104" s="167">
        <v>6070</v>
      </c>
      <c r="B4104" s="167" t="s">
        <v>4055</v>
      </c>
      <c r="C4104" s="167" t="s">
        <v>10</v>
      </c>
      <c r="D4104" s="167" t="s">
        <v>12427</v>
      </c>
      <c r="E4104" s="168" t="s">
        <v>16393</v>
      </c>
    </row>
    <row r="4105" spans="1:5" x14ac:dyDescent="0.2">
      <c r="A4105" s="167">
        <v>6069</v>
      </c>
      <c r="B4105" s="167" t="s">
        <v>4056</v>
      </c>
      <c r="C4105" s="167" t="s">
        <v>10</v>
      </c>
      <c r="D4105" s="167" t="s">
        <v>12427</v>
      </c>
      <c r="E4105" s="168" t="s">
        <v>16394</v>
      </c>
    </row>
    <row r="4106" spans="1:5" x14ac:dyDescent="0.2">
      <c r="A4106" s="167">
        <v>14626</v>
      </c>
      <c r="B4106" s="167" t="s">
        <v>4057</v>
      </c>
      <c r="C4106" s="167" t="s">
        <v>10</v>
      </c>
      <c r="D4106" s="167" t="s">
        <v>12427</v>
      </c>
      <c r="E4106" s="168" t="s">
        <v>16395</v>
      </c>
    </row>
    <row r="4107" spans="1:5" x14ac:dyDescent="0.2">
      <c r="A4107" s="167">
        <v>6067</v>
      </c>
      <c r="B4107" s="167" t="s">
        <v>4058</v>
      </c>
      <c r="C4107" s="167" t="s">
        <v>10</v>
      </c>
      <c r="D4107" s="167" t="s">
        <v>12427</v>
      </c>
      <c r="E4107" s="168" t="s">
        <v>16396</v>
      </c>
    </row>
    <row r="4108" spans="1:5" x14ac:dyDescent="0.2">
      <c r="A4108" s="167">
        <v>38393</v>
      </c>
      <c r="B4108" s="167" t="s">
        <v>4059</v>
      </c>
      <c r="C4108" s="167" t="s">
        <v>10</v>
      </c>
      <c r="D4108" s="167" t="s">
        <v>12405</v>
      </c>
      <c r="E4108" s="168" t="s">
        <v>16397</v>
      </c>
    </row>
    <row r="4109" spans="1:5" x14ac:dyDescent="0.2">
      <c r="A4109" s="167">
        <v>38390</v>
      </c>
      <c r="B4109" s="167" t="s">
        <v>4060</v>
      </c>
      <c r="C4109" s="167" t="s">
        <v>10</v>
      </c>
      <c r="D4109" s="167" t="s">
        <v>12398</v>
      </c>
      <c r="E4109" s="168" t="s">
        <v>13779</v>
      </c>
    </row>
    <row r="4110" spans="1:5" x14ac:dyDescent="0.2">
      <c r="A4110" s="167">
        <v>36532</v>
      </c>
      <c r="B4110" s="167" t="s">
        <v>4061</v>
      </c>
      <c r="C4110" s="167" t="s">
        <v>10</v>
      </c>
      <c r="D4110" s="167" t="s">
        <v>12398</v>
      </c>
      <c r="E4110" s="168" t="s">
        <v>16398</v>
      </c>
    </row>
    <row r="4111" spans="1:5" x14ac:dyDescent="0.2">
      <c r="A4111" s="167">
        <v>11578</v>
      </c>
      <c r="B4111" s="167" t="s">
        <v>4062</v>
      </c>
      <c r="C4111" s="167" t="s">
        <v>10</v>
      </c>
      <c r="D4111" s="167" t="s">
        <v>12398</v>
      </c>
      <c r="E4111" s="168" t="s">
        <v>16399</v>
      </c>
    </row>
    <row r="4112" spans="1:5" x14ac:dyDescent="0.2">
      <c r="A4112" s="167">
        <v>11577</v>
      </c>
      <c r="B4112" s="167" t="s">
        <v>4063</v>
      </c>
      <c r="C4112" s="167" t="s">
        <v>10</v>
      </c>
      <c r="D4112" s="167" t="s">
        <v>12398</v>
      </c>
      <c r="E4112" s="168" t="s">
        <v>16400</v>
      </c>
    </row>
    <row r="4113" spans="1:5" x14ac:dyDescent="0.2">
      <c r="A4113" s="167">
        <v>42432</v>
      </c>
      <c r="B4113" s="167" t="s">
        <v>4064</v>
      </c>
      <c r="C4113" s="167" t="s">
        <v>10</v>
      </c>
      <c r="D4113" s="167" t="s">
        <v>12427</v>
      </c>
      <c r="E4113" s="168" t="s">
        <v>16401</v>
      </c>
    </row>
    <row r="4114" spans="1:5" x14ac:dyDescent="0.2">
      <c r="A4114" s="167">
        <v>42437</v>
      </c>
      <c r="B4114" s="167" t="s">
        <v>4065</v>
      </c>
      <c r="C4114" s="167" t="s">
        <v>10</v>
      </c>
      <c r="D4114" s="167" t="s">
        <v>12427</v>
      </c>
      <c r="E4114" s="168" t="s">
        <v>16402</v>
      </c>
    </row>
    <row r="4115" spans="1:5" x14ac:dyDescent="0.2">
      <c r="A4115" s="167">
        <v>1116</v>
      </c>
      <c r="B4115" s="167" t="s">
        <v>4066</v>
      </c>
      <c r="C4115" s="167" t="s">
        <v>20</v>
      </c>
      <c r="D4115" s="167" t="s">
        <v>12398</v>
      </c>
      <c r="E4115" s="168" t="s">
        <v>15369</v>
      </c>
    </row>
    <row r="4116" spans="1:5" x14ac:dyDescent="0.2">
      <c r="A4116" s="167">
        <v>1115</v>
      </c>
      <c r="B4116" s="167" t="s">
        <v>4067</v>
      </c>
      <c r="C4116" s="167" t="s">
        <v>20</v>
      </c>
      <c r="D4116" s="167" t="s">
        <v>12398</v>
      </c>
      <c r="E4116" s="168" t="s">
        <v>16403</v>
      </c>
    </row>
    <row r="4117" spans="1:5" x14ac:dyDescent="0.2">
      <c r="A4117" s="167">
        <v>1113</v>
      </c>
      <c r="B4117" s="167" t="s">
        <v>4068</v>
      </c>
      <c r="C4117" s="167" t="s">
        <v>20</v>
      </c>
      <c r="D4117" s="167" t="s">
        <v>12398</v>
      </c>
      <c r="E4117" s="168" t="s">
        <v>13560</v>
      </c>
    </row>
    <row r="4118" spans="1:5" x14ac:dyDescent="0.2">
      <c r="A4118" s="167">
        <v>1114</v>
      </c>
      <c r="B4118" s="167" t="s">
        <v>4069</v>
      </c>
      <c r="C4118" s="167" t="s">
        <v>20</v>
      </c>
      <c r="D4118" s="167" t="s">
        <v>12398</v>
      </c>
      <c r="E4118" s="168" t="s">
        <v>13562</v>
      </c>
    </row>
    <row r="4119" spans="1:5" x14ac:dyDescent="0.2">
      <c r="A4119" s="167">
        <v>40873</v>
      </c>
      <c r="B4119" s="167" t="s">
        <v>4070</v>
      </c>
      <c r="C4119" s="167" t="s">
        <v>20</v>
      </c>
      <c r="D4119" s="167" t="s">
        <v>12398</v>
      </c>
      <c r="E4119" s="168" t="s">
        <v>16404</v>
      </c>
    </row>
    <row r="4120" spans="1:5" x14ac:dyDescent="0.2">
      <c r="A4120" s="167">
        <v>20214</v>
      </c>
      <c r="B4120" s="167" t="s">
        <v>4071</v>
      </c>
      <c r="C4120" s="167" t="s">
        <v>10</v>
      </c>
      <c r="D4120" s="167" t="s">
        <v>12398</v>
      </c>
      <c r="E4120" s="168" t="s">
        <v>16405</v>
      </c>
    </row>
    <row r="4121" spans="1:5" x14ac:dyDescent="0.2">
      <c r="A4121" s="167">
        <v>11064</v>
      </c>
      <c r="B4121" s="167" t="s">
        <v>16406</v>
      </c>
      <c r="C4121" s="167" t="s">
        <v>10</v>
      </c>
      <c r="D4121" s="167" t="s">
        <v>12398</v>
      </c>
      <c r="E4121" s="168" t="s">
        <v>16407</v>
      </c>
    </row>
    <row r="4122" spans="1:5" x14ac:dyDescent="0.2">
      <c r="A4122" s="167">
        <v>7237</v>
      </c>
      <c r="B4122" s="167" t="s">
        <v>4072</v>
      </c>
      <c r="C4122" s="167" t="s">
        <v>10</v>
      </c>
      <c r="D4122" s="167" t="s">
        <v>12398</v>
      </c>
      <c r="E4122" s="168" t="s">
        <v>16408</v>
      </c>
    </row>
    <row r="4123" spans="1:5" x14ac:dyDescent="0.2">
      <c r="A4123" s="167">
        <v>16</v>
      </c>
      <c r="B4123" s="167" t="s">
        <v>16409</v>
      </c>
      <c r="C4123" s="167" t="s">
        <v>71</v>
      </c>
      <c r="D4123" s="167" t="s">
        <v>12398</v>
      </c>
      <c r="E4123" s="168" t="s">
        <v>15909</v>
      </c>
    </row>
    <row r="4124" spans="1:5" x14ac:dyDescent="0.2">
      <c r="A4124" s="167">
        <v>11757</v>
      </c>
      <c r="B4124" s="167" t="s">
        <v>4073</v>
      </c>
      <c r="C4124" s="167" t="s">
        <v>10</v>
      </c>
      <c r="D4124" s="167" t="s">
        <v>12405</v>
      </c>
      <c r="E4124" s="168" t="s">
        <v>16410</v>
      </c>
    </row>
    <row r="4125" spans="1:5" x14ac:dyDescent="0.2">
      <c r="A4125" s="167">
        <v>11758</v>
      </c>
      <c r="B4125" s="167" t="s">
        <v>4074</v>
      </c>
      <c r="C4125" s="167" t="s">
        <v>10</v>
      </c>
      <c r="D4125" s="167" t="s">
        <v>12405</v>
      </c>
      <c r="E4125" s="168" t="s">
        <v>16411</v>
      </c>
    </row>
    <row r="4126" spans="1:5" x14ac:dyDescent="0.2">
      <c r="A4126" s="167">
        <v>37526</v>
      </c>
      <c r="B4126" s="167" t="s">
        <v>4075</v>
      </c>
      <c r="C4126" s="167" t="s">
        <v>10</v>
      </c>
      <c r="D4126" s="167" t="s">
        <v>12398</v>
      </c>
      <c r="E4126" s="168" t="s">
        <v>13079</v>
      </c>
    </row>
    <row r="4127" spans="1:5" x14ac:dyDescent="0.2">
      <c r="A4127" s="167">
        <v>6076</v>
      </c>
      <c r="B4127" s="167" t="s">
        <v>4076</v>
      </c>
      <c r="C4127" s="167" t="s">
        <v>183</v>
      </c>
      <c r="D4127" s="167" t="s">
        <v>12405</v>
      </c>
      <c r="E4127" s="168" t="s">
        <v>16412</v>
      </c>
    </row>
    <row r="4128" spans="1:5" x14ac:dyDescent="0.2">
      <c r="A4128" s="167">
        <v>13109</v>
      </c>
      <c r="B4128" s="167" t="s">
        <v>4077</v>
      </c>
      <c r="C4128" s="167" t="s">
        <v>10</v>
      </c>
      <c r="D4128" s="167" t="s">
        <v>12427</v>
      </c>
      <c r="E4128" s="168" t="s">
        <v>16413</v>
      </c>
    </row>
    <row r="4129" spans="1:5" x14ac:dyDescent="0.2">
      <c r="A4129" s="167">
        <v>13110</v>
      </c>
      <c r="B4129" s="167" t="s">
        <v>4078</v>
      </c>
      <c r="C4129" s="167" t="s">
        <v>10</v>
      </c>
      <c r="D4129" s="167" t="s">
        <v>12427</v>
      </c>
      <c r="E4129" s="168" t="s">
        <v>16414</v>
      </c>
    </row>
    <row r="4130" spans="1:5" x14ac:dyDescent="0.2">
      <c r="A4130" s="167">
        <v>7581</v>
      </c>
      <c r="B4130" s="167" t="s">
        <v>4079</v>
      </c>
      <c r="C4130" s="167" t="s">
        <v>10</v>
      </c>
      <c r="D4130" s="167" t="s">
        <v>12427</v>
      </c>
      <c r="E4130" s="168" t="s">
        <v>13305</v>
      </c>
    </row>
    <row r="4131" spans="1:5" x14ac:dyDescent="0.2">
      <c r="A4131" s="167">
        <v>20206</v>
      </c>
      <c r="B4131" s="167" t="s">
        <v>16415</v>
      </c>
      <c r="C4131" s="167" t="s">
        <v>20</v>
      </c>
      <c r="D4131" s="167" t="s">
        <v>12398</v>
      </c>
      <c r="E4131" s="168" t="s">
        <v>14215</v>
      </c>
    </row>
    <row r="4132" spans="1:5" x14ac:dyDescent="0.2">
      <c r="A4132" s="167">
        <v>4460</v>
      </c>
      <c r="B4132" s="167" t="s">
        <v>16416</v>
      </c>
      <c r="C4132" s="167" t="s">
        <v>20</v>
      </c>
      <c r="D4132" s="167" t="s">
        <v>12398</v>
      </c>
      <c r="E4132" s="168" t="s">
        <v>12923</v>
      </c>
    </row>
    <row r="4133" spans="1:5" x14ac:dyDescent="0.2">
      <c r="A4133" s="167">
        <v>4417</v>
      </c>
      <c r="B4133" s="167" t="s">
        <v>16417</v>
      </c>
      <c r="C4133" s="167" t="s">
        <v>20</v>
      </c>
      <c r="D4133" s="167" t="s">
        <v>12398</v>
      </c>
      <c r="E4133" s="168" t="s">
        <v>13526</v>
      </c>
    </row>
    <row r="4134" spans="1:5" x14ac:dyDescent="0.2">
      <c r="A4134" s="167">
        <v>4517</v>
      </c>
      <c r="B4134" s="167" t="s">
        <v>16418</v>
      </c>
      <c r="C4134" s="167" t="s">
        <v>20</v>
      </c>
      <c r="D4134" s="167" t="s">
        <v>12398</v>
      </c>
      <c r="E4134" s="168" t="s">
        <v>13308</v>
      </c>
    </row>
    <row r="4135" spans="1:5" x14ac:dyDescent="0.2">
      <c r="A4135" s="167">
        <v>4512</v>
      </c>
      <c r="B4135" s="167" t="s">
        <v>16419</v>
      </c>
      <c r="C4135" s="167" t="s">
        <v>20</v>
      </c>
      <c r="D4135" s="167" t="s">
        <v>12398</v>
      </c>
      <c r="E4135" s="168" t="s">
        <v>14695</v>
      </c>
    </row>
    <row r="4136" spans="1:5" x14ac:dyDescent="0.2">
      <c r="A4136" s="167">
        <v>4415</v>
      </c>
      <c r="B4136" s="167" t="s">
        <v>16420</v>
      </c>
      <c r="C4136" s="167" t="s">
        <v>20</v>
      </c>
      <c r="D4136" s="167" t="s">
        <v>12398</v>
      </c>
      <c r="E4136" s="168" t="s">
        <v>13283</v>
      </c>
    </row>
    <row r="4137" spans="1:5" x14ac:dyDescent="0.2">
      <c r="A4137" s="167">
        <v>37373</v>
      </c>
      <c r="B4137" s="167" t="s">
        <v>4087</v>
      </c>
      <c r="C4137" s="167" t="s">
        <v>185</v>
      </c>
      <c r="D4137" s="167" t="s">
        <v>12405</v>
      </c>
      <c r="E4137" s="168" t="s">
        <v>13214</v>
      </c>
    </row>
    <row r="4138" spans="1:5" x14ac:dyDescent="0.2">
      <c r="A4138" s="167">
        <v>40864</v>
      </c>
      <c r="B4138" s="167" t="s">
        <v>4088</v>
      </c>
      <c r="C4138" s="167" t="s">
        <v>187</v>
      </c>
      <c r="D4138" s="167" t="s">
        <v>12405</v>
      </c>
      <c r="E4138" s="168" t="s">
        <v>16421</v>
      </c>
    </row>
    <row r="4139" spans="1:5" x14ac:dyDescent="0.2">
      <c r="A4139" s="167">
        <v>4734</v>
      </c>
      <c r="B4139" s="167" t="s">
        <v>4089</v>
      </c>
      <c r="C4139" s="167" t="s">
        <v>183</v>
      </c>
      <c r="D4139" s="167" t="s">
        <v>12398</v>
      </c>
      <c r="E4139" s="168" t="s">
        <v>16422</v>
      </c>
    </row>
    <row r="4140" spans="1:5" x14ac:dyDescent="0.2">
      <c r="A4140" s="167">
        <v>6085</v>
      </c>
      <c r="B4140" s="167" t="s">
        <v>16423</v>
      </c>
      <c r="C4140" s="167" t="s">
        <v>73</v>
      </c>
      <c r="D4140" s="167" t="s">
        <v>12405</v>
      </c>
      <c r="E4140" s="168" t="s">
        <v>12565</v>
      </c>
    </row>
    <row r="4141" spans="1:5" x14ac:dyDescent="0.2">
      <c r="A4141" s="167">
        <v>38396</v>
      </c>
      <c r="B4141" s="167" t="s">
        <v>4091</v>
      </c>
      <c r="C4141" s="167" t="s">
        <v>10</v>
      </c>
      <c r="D4141" s="167" t="s">
        <v>12398</v>
      </c>
      <c r="E4141" s="168" t="s">
        <v>16424</v>
      </c>
    </row>
    <row r="4142" spans="1:5" x14ac:dyDescent="0.2">
      <c r="A4142" s="167">
        <v>6090</v>
      </c>
      <c r="B4142" s="167" t="s">
        <v>16425</v>
      </c>
      <c r="C4142" s="167" t="s">
        <v>73</v>
      </c>
      <c r="D4142" s="167" t="s">
        <v>12398</v>
      </c>
      <c r="E4142" s="168" t="s">
        <v>14254</v>
      </c>
    </row>
    <row r="4143" spans="1:5" x14ac:dyDescent="0.2">
      <c r="A4143" s="167">
        <v>11622</v>
      </c>
      <c r="B4143" s="167" t="s">
        <v>4092</v>
      </c>
      <c r="C4143" s="167" t="s">
        <v>71</v>
      </c>
      <c r="D4143" s="167" t="s">
        <v>12398</v>
      </c>
      <c r="E4143" s="168" t="s">
        <v>16426</v>
      </c>
    </row>
    <row r="4144" spans="1:5" x14ac:dyDescent="0.2">
      <c r="A4144" s="167">
        <v>6094</v>
      </c>
      <c r="B4144" s="167" t="s">
        <v>16427</v>
      </c>
      <c r="C4144" s="167" t="s">
        <v>71</v>
      </c>
      <c r="D4144" s="167" t="s">
        <v>12398</v>
      </c>
      <c r="E4144" s="168" t="s">
        <v>16428</v>
      </c>
    </row>
    <row r="4145" spans="1:5" x14ac:dyDescent="0.2">
      <c r="A4145" s="167">
        <v>43143</v>
      </c>
      <c r="B4145" s="167" t="s">
        <v>4093</v>
      </c>
      <c r="C4145" s="167" t="s">
        <v>73</v>
      </c>
      <c r="D4145" s="167" t="s">
        <v>12398</v>
      </c>
      <c r="E4145" s="168" t="s">
        <v>13267</v>
      </c>
    </row>
    <row r="4146" spans="1:5" x14ac:dyDescent="0.2">
      <c r="A4146" s="167">
        <v>7317</v>
      </c>
      <c r="B4146" s="167" t="s">
        <v>4094</v>
      </c>
      <c r="C4146" s="167" t="s">
        <v>71</v>
      </c>
      <c r="D4146" s="167" t="s">
        <v>12398</v>
      </c>
      <c r="E4146" s="168" t="s">
        <v>16429</v>
      </c>
    </row>
    <row r="4147" spans="1:5" x14ac:dyDescent="0.2">
      <c r="A4147" s="167">
        <v>142</v>
      </c>
      <c r="B4147" s="167" t="s">
        <v>4095</v>
      </c>
      <c r="C4147" s="167" t="s">
        <v>4096</v>
      </c>
      <c r="D4147" s="167" t="s">
        <v>12398</v>
      </c>
      <c r="E4147" s="168" t="s">
        <v>16430</v>
      </c>
    </row>
    <row r="4148" spans="1:5" x14ac:dyDescent="0.2">
      <c r="A4148" s="167">
        <v>43142</v>
      </c>
      <c r="B4148" s="167" t="s">
        <v>4097</v>
      </c>
      <c r="C4148" s="167" t="s">
        <v>73</v>
      </c>
      <c r="D4148" s="167" t="s">
        <v>12398</v>
      </c>
      <c r="E4148" s="168" t="s">
        <v>16431</v>
      </c>
    </row>
    <row r="4149" spans="1:5" x14ac:dyDescent="0.2">
      <c r="A4149" s="167">
        <v>38123</v>
      </c>
      <c r="B4149" s="167" t="s">
        <v>4098</v>
      </c>
      <c r="C4149" s="167" t="s">
        <v>71</v>
      </c>
      <c r="D4149" s="167" t="s">
        <v>12405</v>
      </c>
      <c r="E4149" s="168" t="s">
        <v>16432</v>
      </c>
    </row>
    <row r="4150" spans="1:5" x14ac:dyDescent="0.2">
      <c r="A4150" s="167">
        <v>42701</v>
      </c>
      <c r="B4150" s="167" t="s">
        <v>4099</v>
      </c>
      <c r="C4150" s="167" t="s">
        <v>10</v>
      </c>
      <c r="D4150" s="167" t="s">
        <v>12427</v>
      </c>
      <c r="E4150" s="168" t="s">
        <v>13773</v>
      </c>
    </row>
    <row r="4151" spans="1:5" x14ac:dyDescent="0.2">
      <c r="A4151" s="167">
        <v>42702</v>
      </c>
      <c r="B4151" s="167" t="s">
        <v>4100</v>
      </c>
      <c r="C4151" s="167" t="s">
        <v>10</v>
      </c>
      <c r="D4151" s="167" t="s">
        <v>12427</v>
      </c>
      <c r="E4151" s="168" t="s">
        <v>16433</v>
      </c>
    </row>
    <row r="4152" spans="1:5" x14ac:dyDescent="0.2">
      <c r="A4152" s="167">
        <v>37955</v>
      </c>
      <c r="B4152" s="167" t="s">
        <v>4101</v>
      </c>
      <c r="C4152" s="167" t="s">
        <v>10</v>
      </c>
      <c r="D4152" s="167" t="s">
        <v>12427</v>
      </c>
      <c r="E4152" s="168" t="s">
        <v>14727</v>
      </c>
    </row>
    <row r="4153" spans="1:5" x14ac:dyDescent="0.2">
      <c r="A4153" s="167">
        <v>42699</v>
      </c>
      <c r="B4153" s="167" t="s">
        <v>4102</v>
      </c>
      <c r="C4153" s="167" t="s">
        <v>10</v>
      </c>
      <c r="D4153" s="167" t="s">
        <v>12427</v>
      </c>
      <c r="E4153" s="168" t="s">
        <v>15062</v>
      </c>
    </row>
    <row r="4154" spans="1:5" x14ac:dyDescent="0.2">
      <c r="A4154" s="167">
        <v>42700</v>
      </c>
      <c r="B4154" s="167" t="s">
        <v>4103</v>
      </c>
      <c r="C4154" s="167" t="s">
        <v>10</v>
      </c>
      <c r="D4154" s="167" t="s">
        <v>12427</v>
      </c>
      <c r="E4154" s="168" t="s">
        <v>16434</v>
      </c>
    </row>
    <row r="4155" spans="1:5" x14ac:dyDescent="0.2">
      <c r="A4155" s="167">
        <v>37743</v>
      </c>
      <c r="B4155" s="167" t="s">
        <v>4104</v>
      </c>
      <c r="C4155" s="167" t="s">
        <v>10</v>
      </c>
      <c r="D4155" s="167" t="s">
        <v>12427</v>
      </c>
      <c r="E4155" s="168" t="s">
        <v>16435</v>
      </c>
    </row>
    <row r="4156" spans="1:5" x14ac:dyDescent="0.2">
      <c r="A4156" s="167">
        <v>37744</v>
      </c>
      <c r="B4156" s="167" t="s">
        <v>4105</v>
      </c>
      <c r="C4156" s="167" t="s">
        <v>10</v>
      </c>
      <c r="D4156" s="167" t="s">
        <v>12427</v>
      </c>
      <c r="E4156" s="168" t="s">
        <v>16436</v>
      </c>
    </row>
    <row r="4157" spans="1:5" x14ac:dyDescent="0.2">
      <c r="A4157" s="167">
        <v>37741</v>
      </c>
      <c r="B4157" s="167" t="s">
        <v>4106</v>
      </c>
      <c r="C4157" s="167" t="s">
        <v>10</v>
      </c>
      <c r="D4157" s="167" t="s">
        <v>12427</v>
      </c>
      <c r="E4157" s="168" t="s">
        <v>16437</v>
      </c>
    </row>
    <row r="4158" spans="1:5" x14ac:dyDescent="0.2">
      <c r="A4158" s="167">
        <v>39396</v>
      </c>
      <c r="B4158" s="167" t="s">
        <v>4107</v>
      </c>
      <c r="C4158" s="167" t="s">
        <v>10</v>
      </c>
      <c r="D4158" s="167" t="s">
        <v>12427</v>
      </c>
      <c r="E4158" s="168" t="s">
        <v>15965</v>
      </c>
    </row>
    <row r="4159" spans="1:5" x14ac:dyDescent="0.2">
      <c r="A4159" s="167">
        <v>39392</v>
      </c>
      <c r="B4159" s="167" t="s">
        <v>4108</v>
      </c>
      <c r="C4159" s="167" t="s">
        <v>10</v>
      </c>
      <c r="D4159" s="167" t="s">
        <v>12427</v>
      </c>
      <c r="E4159" s="168" t="s">
        <v>14153</v>
      </c>
    </row>
    <row r="4160" spans="1:5" x14ac:dyDescent="0.2">
      <c r="A4160" s="167">
        <v>39393</v>
      </c>
      <c r="B4160" s="167" t="s">
        <v>4109</v>
      </c>
      <c r="C4160" s="167" t="s">
        <v>10</v>
      </c>
      <c r="D4160" s="167" t="s">
        <v>12427</v>
      </c>
      <c r="E4160" s="168" t="s">
        <v>16438</v>
      </c>
    </row>
    <row r="4161" spans="1:5" x14ac:dyDescent="0.2">
      <c r="A4161" s="167">
        <v>39394</v>
      </c>
      <c r="B4161" s="167" t="s">
        <v>4110</v>
      </c>
      <c r="C4161" s="167" t="s">
        <v>10</v>
      </c>
      <c r="D4161" s="167" t="s">
        <v>12427</v>
      </c>
      <c r="E4161" s="168" t="s">
        <v>16439</v>
      </c>
    </row>
    <row r="4162" spans="1:5" x14ac:dyDescent="0.2">
      <c r="A4162" s="167">
        <v>39395</v>
      </c>
      <c r="B4162" s="167" t="s">
        <v>4111</v>
      </c>
      <c r="C4162" s="167" t="s">
        <v>10</v>
      </c>
      <c r="D4162" s="167" t="s">
        <v>12427</v>
      </c>
      <c r="E4162" s="168" t="s">
        <v>14227</v>
      </c>
    </row>
    <row r="4163" spans="1:5" x14ac:dyDescent="0.2">
      <c r="A4163" s="167">
        <v>14618</v>
      </c>
      <c r="B4163" s="167" t="s">
        <v>4112</v>
      </c>
      <c r="C4163" s="167" t="s">
        <v>10</v>
      </c>
      <c r="D4163" s="167" t="s">
        <v>12398</v>
      </c>
      <c r="E4163" s="168" t="s">
        <v>16440</v>
      </c>
    </row>
    <row r="4164" spans="1:5" x14ac:dyDescent="0.2">
      <c r="A4164" s="167">
        <v>40269</v>
      </c>
      <c r="B4164" s="167" t="s">
        <v>4113</v>
      </c>
      <c r="C4164" s="167" t="s">
        <v>10</v>
      </c>
      <c r="D4164" s="167" t="s">
        <v>12398</v>
      </c>
      <c r="E4164" s="168" t="s">
        <v>16441</v>
      </c>
    </row>
    <row r="4165" spans="1:5" x14ac:dyDescent="0.2">
      <c r="A4165" s="167">
        <v>6110</v>
      </c>
      <c r="B4165" s="167" t="s">
        <v>16442</v>
      </c>
      <c r="C4165" s="167" t="s">
        <v>185</v>
      </c>
      <c r="D4165" s="167" t="s">
        <v>12398</v>
      </c>
      <c r="E4165" s="168" t="s">
        <v>12694</v>
      </c>
    </row>
    <row r="4166" spans="1:5" x14ac:dyDescent="0.2">
      <c r="A4166" s="167">
        <v>40910</v>
      </c>
      <c r="B4166" s="167" t="s">
        <v>4115</v>
      </c>
      <c r="C4166" s="167" t="s">
        <v>187</v>
      </c>
      <c r="D4166" s="167" t="s">
        <v>12398</v>
      </c>
      <c r="E4166" s="168" t="s">
        <v>12695</v>
      </c>
    </row>
    <row r="4167" spans="1:5" x14ac:dyDescent="0.2">
      <c r="A4167" s="167">
        <v>6111</v>
      </c>
      <c r="B4167" s="167" t="s">
        <v>4116</v>
      </c>
      <c r="C4167" s="167" t="s">
        <v>185</v>
      </c>
      <c r="D4167" s="167" t="s">
        <v>12405</v>
      </c>
      <c r="E4167" s="168" t="s">
        <v>15085</v>
      </c>
    </row>
    <row r="4168" spans="1:5" x14ac:dyDescent="0.2">
      <c r="A4168" s="167">
        <v>41084</v>
      </c>
      <c r="B4168" s="167" t="s">
        <v>4117</v>
      </c>
      <c r="C4168" s="167" t="s">
        <v>187</v>
      </c>
      <c r="D4168" s="167" t="s">
        <v>12398</v>
      </c>
      <c r="E4168" s="168" t="s">
        <v>16443</v>
      </c>
    </row>
    <row r="4169" spans="1:5" x14ac:dyDescent="0.2">
      <c r="A4169" s="167">
        <v>25950</v>
      </c>
      <c r="B4169" s="167" t="s">
        <v>16444</v>
      </c>
      <c r="C4169" s="167" t="s">
        <v>183</v>
      </c>
      <c r="D4169" s="167" t="s">
        <v>12398</v>
      </c>
      <c r="E4169" s="168" t="s">
        <v>16445</v>
      </c>
    </row>
    <row r="4170" spans="1:5" x14ac:dyDescent="0.2">
      <c r="A4170" s="167">
        <v>38637</v>
      </c>
      <c r="B4170" s="167" t="s">
        <v>4119</v>
      </c>
      <c r="C4170" s="167" t="s">
        <v>10</v>
      </c>
      <c r="D4170" s="167" t="s">
        <v>12398</v>
      </c>
      <c r="E4170" s="168" t="s">
        <v>16446</v>
      </c>
    </row>
    <row r="4171" spans="1:5" x14ac:dyDescent="0.2">
      <c r="A4171" s="167">
        <v>6150</v>
      </c>
      <c r="B4171" s="167" t="s">
        <v>4120</v>
      </c>
      <c r="C4171" s="167" t="s">
        <v>10</v>
      </c>
      <c r="D4171" s="167" t="s">
        <v>12398</v>
      </c>
      <c r="E4171" s="168" t="s">
        <v>16447</v>
      </c>
    </row>
    <row r="4172" spans="1:5" x14ac:dyDescent="0.2">
      <c r="A4172" s="167">
        <v>6136</v>
      </c>
      <c r="B4172" s="167" t="s">
        <v>4121</v>
      </c>
      <c r="C4172" s="167" t="s">
        <v>10</v>
      </c>
      <c r="D4172" s="167" t="s">
        <v>12405</v>
      </c>
      <c r="E4172" s="168" t="s">
        <v>16448</v>
      </c>
    </row>
    <row r="4173" spans="1:5" x14ac:dyDescent="0.2">
      <c r="A4173" s="167">
        <v>38638</v>
      </c>
      <c r="B4173" s="167" t="s">
        <v>4122</v>
      </c>
      <c r="C4173" s="167" t="s">
        <v>10</v>
      </c>
      <c r="D4173" s="167" t="s">
        <v>12398</v>
      </c>
      <c r="E4173" s="168" t="s">
        <v>16449</v>
      </c>
    </row>
    <row r="4174" spans="1:5" x14ac:dyDescent="0.2">
      <c r="A4174" s="167">
        <v>20262</v>
      </c>
      <c r="B4174" s="167" t="s">
        <v>4123</v>
      </c>
      <c r="C4174" s="167" t="s">
        <v>10</v>
      </c>
      <c r="D4174" s="167" t="s">
        <v>12398</v>
      </c>
      <c r="E4174" s="168" t="s">
        <v>15541</v>
      </c>
    </row>
    <row r="4175" spans="1:5" x14ac:dyDescent="0.2">
      <c r="A4175" s="167">
        <v>6148</v>
      </c>
      <c r="B4175" s="167" t="s">
        <v>4124</v>
      </c>
      <c r="C4175" s="167" t="s">
        <v>10</v>
      </c>
      <c r="D4175" s="167" t="s">
        <v>12405</v>
      </c>
      <c r="E4175" s="168" t="s">
        <v>12944</v>
      </c>
    </row>
    <row r="4176" spans="1:5" x14ac:dyDescent="0.2">
      <c r="A4176" s="167">
        <v>6145</v>
      </c>
      <c r="B4176" s="167" t="s">
        <v>4125</v>
      </c>
      <c r="C4176" s="167" t="s">
        <v>10</v>
      </c>
      <c r="D4176" s="167" t="s">
        <v>12398</v>
      </c>
      <c r="E4176" s="168" t="s">
        <v>13825</v>
      </c>
    </row>
    <row r="4177" spans="1:5" x14ac:dyDescent="0.2">
      <c r="A4177" s="167">
        <v>6149</v>
      </c>
      <c r="B4177" s="167" t="s">
        <v>4126</v>
      </c>
      <c r="C4177" s="167" t="s">
        <v>10</v>
      </c>
      <c r="D4177" s="167" t="s">
        <v>12398</v>
      </c>
      <c r="E4177" s="168" t="s">
        <v>16450</v>
      </c>
    </row>
    <row r="4178" spans="1:5" x14ac:dyDescent="0.2">
      <c r="A4178" s="167">
        <v>6146</v>
      </c>
      <c r="B4178" s="167" t="s">
        <v>4127</v>
      </c>
      <c r="C4178" s="167" t="s">
        <v>10</v>
      </c>
      <c r="D4178" s="167" t="s">
        <v>12398</v>
      </c>
      <c r="E4178" s="168" t="s">
        <v>15799</v>
      </c>
    </row>
    <row r="4179" spans="1:5" x14ac:dyDescent="0.2">
      <c r="A4179" s="167">
        <v>26026</v>
      </c>
      <c r="B4179" s="167" t="s">
        <v>16451</v>
      </c>
      <c r="C4179" s="167" t="s">
        <v>71</v>
      </c>
      <c r="D4179" s="167" t="s">
        <v>12398</v>
      </c>
      <c r="E4179" s="168" t="s">
        <v>16452</v>
      </c>
    </row>
    <row r="4180" spans="1:5" x14ac:dyDescent="0.2">
      <c r="A4180" s="167">
        <v>39961</v>
      </c>
      <c r="B4180" s="167" t="s">
        <v>4129</v>
      </c>
      <c r="C4180" s="167" t="s">
        <v>10</v>
      </c>
      <c r="D4180" s="167" t="s">
        <v>12398</v>
      </c>
      <c r="E4180" s="168" t="s">
        <v>16453</v>
      </c>
    </row>
    <row r="4181" spans="1:5" x14ac:dyDescent="0.2">
      <c r="A4181" s="167">
        <v>42433</v>
      </c>
      <c r="B4181" s="167" t="s">
        <v>4130</v>
      </c>
      <c r="C4181" s="167" t="s">
        <v>10</v>
      </c>
      <c r="D4181" s="167" t="s">
        <v>12427</v>
      </c>
      <c r="E4181" s="168" t="s">
        <v>16454</v>
      </c>
    </row>
    <row r="4182" spans="1:5" x14ac:dyDescent="0.2">
      <c r="A4182" s="167">
        <v>42434</v>
      </c>
      <c r="B4182" s="167" t="s">
        <v>4131</v>
      </c>
      <c r="C4182" s="167" t="s">
        <v>10</v>
      </c>
      <c r="D4182" s="167" t="s">
        <v>12427</v>
      </c>
      <c r="E4182" s="168" t="s">
        <v>16455</v>
      </c>
    </row>
    <row r="4183" spans="1:5" x14ac:dyDescent="0.2">
      <c r="A4183" s="167">
        <v>42435</v>
      </c>
      <c r="B4183" s="167" t="s">
        <v>4132</v>
      </c>
      <c r="C4183" s="167" t="s">
        <v>10</v>
      </c>
      <c r="D4183" s="167" t="s">
        <v>12427</v>
      </c>
      <c r="E4183" s="168" t="s">
        <v>16456</v>
      </c>
    </row>
    <row r="4184" spans="1:5" x14ac:dyDescent="0.2">
      <c r="A4184" s="167">
        <v>38061</v>
      </c>
      <c r="B4184" s="167" t="s">
        <v>4133</v>
      </c>
      <c r="C4184" s="167" t="s">
        <v>10</v>
      </c>
      <c r="D4184" s="167" t="s">
        <v>12398</v>
      </c>
      <c r="E4184" s="168" t="s">
        <v>16457</v>
      </c>
    </row>
    <row r="4185" spans="1:5" x14ac:dyDescent="0.2">
      <c r="A4185" s="167">
        <v>20250</v>
      </c>
      <c r="B4185" s="167" t="s">
        <v>4134</v>
      </c>
      <c r="C4185" s="167" t="s">
        <v>71</v>
      </c>
      <c r="D4185" s="167" t="s">
        <v>12405</v>
      </c>
      <c r="E4185" s="168" t="s">
        <v>16458</v>
      </c>
    </row>
    <row r="4186" spans="1:5" x14ac:dyDescent="0.2">
      <c r="A4186" s="167">
        <v>39965</v>
      </c>
      <c r="B4186" s="167" t="s">
        <v>16459</v>
      </c>
      <c r="C4186" s="167" t="s">
        <v>15</v>
      </c>
      <c r="D4186" s="167" t="s">
        <v>12427</v>
      </c>
      <c r="E4186" s="168" t="s">
        <v>16460</v>
      </c>
    </row>
    <row r="4187" spans="1:5" x14ac:dyDescent="0.2">
      <c r="A4187" s="167">
        <v>39964</v>
      </c>
      <c r="B4187" s="167" t="s">
        <v>16461</v>
      </c>
      <c r="C4187" s="167" t="s">
        <v>15</v>
      </c>
      <c r="D4187" s="167" t="s">
        <v>12427</v>
      </c>
      <c r="E4187" s="168" t="s">
        <v>16462</v>
      </c>
    </row>
    <row r="4188" spans="1:5" x14ac:dyDescent="0.2">
      <c r="A4188" s="167">
        <v>7</v>
      </c>
      <c r="B4188" s="167" t="s">
        <v>16463</v>
      </c>
      <c r="C4188" s="167" t="s">
        <v>71</v>
      </c>
      <c r="D4188" s="167" t="s">
        <v>12398</v>
      </c>
      <c r="E4188" s="168" t="s">
        <v>16464</v>
      </c>
    </row>
    <row r="4189" spans="1:5" x14ac:dyDescent="0.2">
      <c r="A4189" s="167">
        <v>13388</v>
      </c>
      <c r="B4189" s="167" t="s">
        <v>4135</v>
      </c>
      <c r="C4189" s="167" t="s">
        <v>71</v>
      </c>
      <c r="D4189" s="167" t="s">
        <v>12398</v>
      </c>
      <c r="E4189" s="168" t="s">
        <v>16465</v>
      </c>
    </row>
    <row r="4190" spans="1:5" x14ac:dyDescent="0.2">
      <c r="A4190" s="167">
        <v>39914</v>
      </c>
      <c r="B4190" s="167" t="s">
        <v>4136</v>
      </c>
      <c r="C4190" s="167" t="s">
        <v>71</v>
      </c>
      <c r="D4190" s="167" t="s">
        <v>12427</v>
      </c>
      <c r="E4190" s="168" t="s">
        <v>16466</v>
      </c>
    </row>
    <row r="4191" spans="1:5" x14ac:dyDescent="0.2">
      <c r="A4191" s="167">
        <v>12732</v>
      </c>
      <c r="B4191" s="167" t="s">
        <v>4137</v>
      </c>
      <c r="C4191" s="167" t="s">
        <v>10</v>
      </c>
      <c r="D4191" s="167" t="s">
        <v>12427</v>
      </c>
      <c r="E4191" s="168" t="s">
        <v>16467</v>
      </c>
    </row>
    <row r="4192" spans="1:5" x14ac:dyDescent="0.2">
      <c r="A4192" s="167">
        <v>6160</v>
      </c>
      <c r="B4192" s="167" t="s">
        <v>4138</v>
      </c>
      <c r="C4192" s="167" t="s">
        <v>185</v>
      </c>
      <c r="D4192" s="167" t="s">
        <v>12405</v>
      </c>
      <c r="E4192" s="168" t="s">
        <v>15019</v>
      </c>
    </row>
    <row r="4193" spans="1:5" x14ac:dyDescent="0.2">
      <c r="A4193" s="167">
        <v>41087</v>
      </c>
      <c r="B4193" s="167" t="s">
        <v>4139</v>
      </c>
      <c r="C4193" s="167" t="s">
        <v>187</v>
      </c>
      <c r="D4193" s="167" t="s">
        <v>12398</v>
      </c>
      <c r="E4193" s="168" t="s">
        <v>15785</v>
      </c>
    </row>
    <row r="4194" spans="1:5" x14ac:dyDescent="0.2">
      <c r="A4194" s="167">
        <v>6166</v>
      </c>
      <c r="B4194" s="167" t="s">
        <v>4140</v>
      </c>
      <c r="C4194" s="167" t="s">
        <v>185</v>
      </c>
      <c r="D4194" s="167" t="s">
        <v>12398</v>
      </c>
      <c r="E4194" s="168" t="s">
        <v>16468</v>
      </c>
    </row>
    <row r="4195" spans="1:5" x14ac:dyDescent="0.2">
      <c r="A4195" s="167">
        <v>41088</v>
      </c>
      <c r="B4195" s="167" t="s">
        <v>4141</v>
      </c>
      <c r="C4195" s="167" t="s">
        <v>187</v>
      </c>
      <c r="D4195" s="167" t="s">
        <v>12398</v>
      </c>
      <c r="E4195" s="168" t="s">
        <v>16469</v>
      </c>
    </row>
    <row r="4196" spans="1:5" x14ac:dyDescent="0.2">
      <c r="A4196" s="167">
        <v>20232</v>
      </c>
      <c r="B4196" s="167" t="s">
        <v>4142</v>
      </c>
      <c r="C4196" s="167" t="s">
        <v>20</v>
      </c>
      <c r="D4196" s="167" t="s">
        <v>12427</v>
      </c>
      <c r="E4196" s="168" t="s">
        <v>16470</v>
      </c>
    </row>
    <row r="4197" spans="1:5" x14ac:dyDescent="0.2">
      <c r="A4197" s="167">
        <v>10856</v>
      </c>
      <c r="B4197" s="167" t="s">
        <v>4143</v>
      </c>
      <c r="C4197" s="167" t="s">
        <v>20</v>
      </c>
      <c r="D4197" s="167" t="s">
        <v>12427</v>
      </c>
      <c r="E4197" s="168" t="s">
        <v>16471</v>
      </c>
    </row>
    <row r="4198" spans="1:5" x14ac:dyDescent="0.2">
      <c r="A4198" s="167">
        <v>4828</v>
      </c>
      <c r="B4198" s="167" t="s">
        <v>4144</v>
      </c>
      <c r="C4198" s="167" t="s">
        <v>20</v>
      </c>
      <c r="D4198" s="167" t="s">
        <v>12427</v>
      </c>
      <c r="E4198" s="168" t="s">
        <v>16472</v>
      </c>
    </row>
    <row r="4199" spans="1:5" x14ac:dyDescent="0.2">
      <c r="A4199" s="167">
        <v>20249</v>
      </c>
      <c r="B4199" s="167" t="s">
        <v>4145</v>
      </c>
      <c r="C4199" s="167" t="s">
        <v>20</v>
      </c>
      <c r="D4199" s="167" t="s">
        <v>12427</v>
      </c>
      <c r="E4199" s="168" t="s">
        <v>16473</v>
      </c>
    </row>
    <row r="4200" spans="1:5" x14ac:dyDescent="0.2">
      <c r="A4200" s="167">
        <v>11609</v>
      </c>
      <c r="B4200" s="167" t="s">
        <v>4146</v>
      </c>
      <c r="C4200" s="167" t="s">
        <v>73</v>
      </c>
      <c r="D4200" s="167" t="s">
        <v>12398</v>
      </c>
      <c r="E4200" s="168" t="s">
        <v>14501</v>
      </c>
    </row>
    <row r="4201" spans="1:5" x14ac:dyDescent="0.2">
      <c r="A4201" s="167">
        <v>20083</v>
      </c>
      <c r="B4201" s="167" t="s">
        <v>16474</v>
      </c>
      <c r="C4201" s="167" t="s">
        <v>10</v>
      </c>
      <c r="D4201" s="167" t="s">
        <v>12398</v>
      </c>
      <c r="E4201" s="168" t="s">
        <v>13111</v>
      </c>
    </row>
    <row r="4202" spans="1:5" x14ac:dyDescent="0.2">
      <c r="A4202" s="167">
        <v>20082</v>
      </c>
      <c r="B4202" s="167" t="s">
        <v>16475</v>
      </c>
      <c r="C4202" s="167" t="s">
        <v>10</v>
      </c>
      <c r="D4202" s="167" t="s">
        <v>12398</v>
      </c>
      <c r="E4202" s="168" t="s">
        <v>16476</v>
      </c>
    </row>
    <row r="4203" spans="1:5" x14ac:dyDescent="0.2">
      <c r="A4203" s="167">
        <v>5318</v>
      </c>
      <c r="B4203" s="167" t="s">
        <v>16477</v>
      </c>
      <c r="C4203" s="167" t="s">
        <v>73</v>
      </c>
      <c r="D4203" s="167" t="s">
        <v>12405</v>
      </c>
      <c r="E4203" s="168" t="s">
        <v>12494</v>
      </c>
    </row>
    <row r="4204" spans="1:5" x14ac:dyDescent="0.2">
      <c r="A4204" s="167">
        <v>10691</v>
      </c>
      <c r="B4204" s="167" t="s">
        <v>4148</v>
      </c>
      <c r="C4204" s="167" t="s">
        <v>73</v>
      </c>
      <c r="D4204" s="167" t="s">
        <v>12398</v>
      </c>
      <c r="E4204" s="168" t="s">
        <v>16478</v>
      </c>
    </row>
    <row r="4205" spans="1:5" x14ac:dyDescent="0.2">
      <c r="A4205" s="167">
        <v>12295</v>
      </c>
      <c r="B4205" s="167" t="s">
        <v>4149</v>
      </c>
      <c r="C4205" s="167" t="s">
        <v>10</v>
      </c>
      <c r="D4205" s="167" t="s">
        <v>12398</v>
      </c>
      <c r="E4205" s="168" t="s">
        <v>15831</v>
      </c>
    </row>
    <row r="4206" spans="1:5" x14ac:dyDescent="0.2">
      <c r="A4206" s="167">
        <v>12296</v>
      </c>
      <c r="B4206" s="167" t="s">
        <v>4150</v>
      </c>
      <c r="C4206" s="167" t="s">
        <v>10</v>
      </c>
      <c r="D4206" s="167" t="s">
        <v>12398</v>
      </c>
      <c r="E4206" s="168" t="s">
        <v>15926</v>
      </c>
    </row>
    <row r="4207" spans="1:5" x14ac:dyDescent="0.2">
      <c r="A4207" s="167">
        <v>12294</v>
      </c>
      <c r="B4207" s="167" t="s">
        <v>4151</v>
      </c>
      <c r="C4207" s="167" t="s">
        <v>10</v>
      </c>
      <c r="D4207" s="167" t="s">
        <v>12398</v>
      </c>
      <c r="E4207" s="168" t="s">
        <v>12771</v>
      </c>
    </row>
    <row r="4208" spans="1:5" x14ac:dyDescent="0.2">
      <c r="A4208" s="167">
        <v>14543</v>
      </c>
      <c r="B4208" s="167" t="s">
        <v>4152</v>
      </c>
      <c r="C4208" s="167" t="s">
        <v>10</v>
      </c>
      <c r="D4208" s="167" t="s">
        <v>12398</v>
      </c>
      <c r="E4208" s="168" t="s">
        <v>13300</v>
      </c>
    </row>
    <row r="4209" spans="1:5" x14ac:dyDescent="0.2">
      <c r="A4209" s="167">
        <v>13329</v>
      </c>
      <c r="B4209" s="167" t="s">
        <v>4153</v>
      </c>
      <c r="C4209" s="167" t="s">
        <v>10</v>
      </c>
      <c r="D4209" s="167" t="s">
        <v>12405</v>
      </c>
      <c r="E4209" s="168" t="s">
        <v>16479</v>
      </c>
    </row>
    <row r="4210" spans="1:5" x14ac:dyDescent="0.2">
      <c r="A4210" s="167">
        <v>21044</v>
      </c>
      <c r="B4210" s="167" t="s">
        <v>4154</v>
      </c>
      <c r="C4210" s="167" t="s">
        <v>10</v>
      </c>
      <c r="D4210" s="167" t="s">
        <v>12398</v>
      </c>
      <c r="E4210" s="168" t="s">
        <v>16480</v>
      </c>
    </row>
    <row r="4211" spans="1:5" x14ac:dyDescent="0.2">
      <c r="A4211" s="167">
        <v>21045</v>
      </c>
      <c r="B4211" s="167" t="s">
        <v>4155</v>
      </c>
      <c r="C4211" s="167" t="s">
        <v>10</v>
      </c>
      <c r="D4211" s="167" t="s">
        <v>12398</v>
      </c>
      <c r="E4211" s="168" t="s">
        <v>16481</v>
      </c>
    </row>
    <row r="4212" spans="1:5" x14ac:dyDescent="0.2">
      <c r="A4212" s="167">
        <v>21040</v>
      </c>
      <c r="B4212" s="167" t="s">
        <v>4156</v>
      </c>
      <c r="C4212" s="167" t="s">
        <v>10</v>
      </c>
      <c r="D4212" s="167" t="s">
        <v>12405</v>
      </c>
      <c r="E4212" s="168" t="s">
        <v>16482</v>
      </c>
    </row>
    <row r="4213" spans="1:5" x14ac:dyDescent="0.2">
      <c r="A4213" s="167">
        <v>21041</v>
      </c>
      <c r="B4213" s="167" t="s">
        <v>4157</v>
      </c>
      <c r="C4213" s="167" t="s">
        <v>10</v>
      </c>
      <c r="D4213" s="167" t="s">
        <v>12398</v>
      </c>
      <c r="E4213" s="168" t="s">
        <v>16483</v>
      </c>
    </row>
    <row r="4214" spans="1:5" x14ac:dyDescent="0.2">
      <c r="A4214" s="167">
        <v>21047</v>
      </c>
      <c r="B4214" s="167" t="s">
        <v>4158</v>
      </c>
      <c r="C4214" s="167" t="s">
        <v>10</v>
      </c>
      <c r="D4214" s="167" t="s">
        <v>12398</v>
      </c>
      <c r="E4214" s="168" t="s">
        <v>16484</v>
      </c>
    </row>
    <row r="4215" spans="1:5" x14ac:dyDescent="0.2">
      <c r="A4215" s="167">
        <v>21043</v>
      </c>
      <c r="B4215" s="167" t="s">
        <v>4159</v>
      </c>
      <c r="C4215" s="167" t="s">
        <v>10</v>
      </c>
      <c r="D4215" s="167" t="s">
        <v>12398</v>
      </c>
      <c r="E4215" s="168" t="s">
        <v>16485</v>
      </c>
    </row>
    <row r="4216" spans="1:5" x14ac:dyDescent="0.2">
      <c r="A4216" s="167">
        <v>21042</v>
      </c>
      <c r="B4216" s="167" t="s">
        <v>4160</v>
      </c>
      <c r="C4216" s="167" t="s">
        <v>10</v>
      </c>
      <c r="D4216" s="167" t="s">
        <v>12398</v>
      </c>
      <c r="E4216" s="168" t="s">
        <v>16486</v>
      </c>
    </row>
    <row r="4217" spans="1:5" x14ac:dyDescent="0.2">
      <c r="A4217" s="167">
        <v>11895</v>
      </c>
      <c r="B4217" s="167" t="s">
        <v>16487</v>
      </c>
      <c r="C4217" s="167" t="s">
        <v>10</v>
      </c>
      <c r="D4217" s="167" t="s">
        <v>12398</v>
      </c>
      <c r="E4217" s="168" t="s">
        <v>16488</v>
      </c>
    </row>
    <row r="4218" spans="1:5" x14ac:dyDescent="0.2">
      <c r="A4218" s="167">
        <v>11896</v>
      </c>
      <c r="B4218" s="167" t="s">
        <v>16489</v>
      </c>
      <c r="C4218" s="167" t="s">
        <v>10</v>
      </c>
      <c r="D4218" s="167" t="s">
        <v>12398</v>
      </c>
      <c r="E4218" s="168" t="s">
        <v>16490</v>
      </c>
    </row>
    <row r="4219" spans="1:5" x14ac:dyDescent="0.2">
      <c r="A4219" s="167">
        <v>11897</v>
      </c>
      <c r="B4219" s="167" t="s">
        <v>16491</v>
      </c>
      <c r="C4219" s="167" t="s">
        <v>10</v>
      </c>
      <c r="D4219" s="167" t="s">
        <v>12398</v>
      </c>
      <c r="E4219" s="168" t="s">
        <v>16492</v>
      </c>
    </row>
    <row r="4220" spans="1:5" x14ac:dyDescent="0.2">
      <c r="A4220" s="167">
        <v>11898</v>
      </c>
      <c r="B4220" s="167" t="s">
        <v>16493</v>
      </c>
      <c r="C4220" s="167" t="s">
        <v>10</v>
      </c>
      <c r="D4220" s="167" t="s">
        <v>12398</v>
      </c>
      <c r="E4220" s="168" t="s">
        <v>16494</v>
      </c>
    </row>
    <row r="4221" spans="1:5" x14ac:dyDescent="0.2">
      <c r="A4221" s="167">
        <v>3282</v>
      </c>
      <c r="B4221" s="167" t="s">
        <v>16495</v>
      </c>
      <c r="C4221" s="167" t="s">
        <v>10</v>
      </c>
      <c r="D4221" s="167" t="s">
        <v>12398</v>
      </c>
      <c r="E4221" s="168" t="s">
        <v>16496</v>
      </c>
    </row>
    <row r="4222" spans="1:5" x14ac:dyDescent="0.2">
      <c r="A4222" s="167">
        <v>11899</v>
      </c>
      <c r="B4222" s="167" t="s">
        <v>16497</v>
      </c>
      <c r="C4222" s="167" t="s">
        <v>10</v>
      </c>
      <c r="D4222" s="167" t="s">
        <v>12398</v>
      </c>
      <c r="E4222" s="168" t="s">
        <v>16498</v>
      </c>
    </row>
    <row r="4223" spans="1:5" x14ac:dyDescent="0.2">
      <c r="A4223" s="167">
        <v>11900</v>
      </c>
      <c r="B4223" s="167" t="s">
        <v>16499</v>
      </c>
      <c r="C4223" s="167" t="s">
        <v>10</v>
      </c>
      <c r="D4223" s="167" t="s">
        <v>12398</v>
      </c>
      <c r="E4223" s="168" t="s">
        <v>16500</v>
      </c>
    </row>
    <row r="4224" spans="1:5" x14ac:dyDescent="0.2">
      <c r="A4224" s="167">
        <v>14149</v>
      </c>
      <c r="B4224" s="167" t="s">
        <v>4161</v>
      </c>
      <c r="C4224" s="167" t="s">
        <v>2214</v>
      </c>
      <c r="D4224" s="167" t="s">
        <v>12427</v>
      </c>
      <c r="E4224" s="168" t="s">
        <v>16501</v>
      </c>
    </row>
    <row r="4225" spans="1:5" x14ac:dyDescent="0.2">
      <c r="A4225" s="167">
        <v>38099</v>
      </c>
      <c r="B4225" s="167" t="s">
        <v>4162</v>
      </c>
      <c r="C4225" s="167" t="s">
        <v>10</v>
      </c>
      <c r="D4225" s="167" t="s">
        <v>12398</v>
      </c>
      <c r="E4225" s="168" t="s">
        <v>15946</v>
      </c>
    </row>
    <row r="4226" spans="1:5" x14ac:dyDescent="0.2">
      <c r="A4226" s="167">
        <v>38100</v>
      </c>
      <c r="B4226" s="167" t="s">
        <v>4163</v>
      </c>
      <c r="C4226" s="167" t="s">
        <v>10</v>
      </c>
      <c r="D4226" s="167" t="s">
        <v>12398</v>
      </c>
      <c r="E4226" s="168" t="s">
        <v>13126</v>
      </c>
    </row>
    <row r="4227" spans="1:5" x14ac:dyDescent="0.2">
      <c r="A4227" s="167">
        <v>20061</v>
      </c>
      <c r="B4227" s="167" t="s">
        <v>4164</v>
      </c>
      <c r="C4227" s="167" t="s">
        <v>10</v>
      </c>
      <c r="D4227" s="167" t="s">
        <v>12427</v>
      </c>
      <c r="E4227" s="168" t="s">
        <v>14722</v>
      </c>
    </row>
    <row r="4228" spans="1:5" x14ac:dyDescent="0.2">
      <c r="A4228" s="167">
        <v>7576</v>
      </c>
      <c r="B4228" s="167" t="s">
        <v>4165</v>
      </c>
      <c r="C4228" s="167" t="s">
        <v>10</v>
      </c>
      <c r="D4228" s="167" t="s">
        <v>12427</v>
      </c>
      <c r="E4228" s="168" t="s">
        <v>12958</v>
      </c>
    </row>
    <row r="4229" spans="1:5" x14ac:dyDescent="0.2">
      <c r="A4229" s="167">
        <v>3384</v>
      </c>
      <c r="B4229" s="167" t="s">
        <v>4166</v>
      </c>
      <c r="C4229" s="167" t="s">
        <v>10</v>
      </c>
      <c r="D4229" s="167" t="s">
        <v>12398</v>
      </c>
      <c r="E4229" s="168" t="s">
        <v>14134</v>
      </c>
    </row>
    <row r="4230" spans="1:5" x14ac:dyDescent="0.2">
      <c r="A4230" s="167">
        <v>7572</v>
      </c>
      <c r="B4230" s="167" t="s">
        <v>4167</v>
      </c>
      <c r="C4230" s="167" t="s">
        <v>10</v>
      </c>
      <c r="D4230" s="167" t="s">
        <v>12398</v>
      </c>
      <c r="E4230" s="168" t="s">
        <v>16502</v>
      </c>
    </row>
    <row r="4231" spans="1:5" x14ac:dyDescent="0.2">
      <c r="A4231" s="167">
        <v>3396</v>
      </c>
      <c r="B4231" s="167" t="s">
        <v>4168</v>
      </c>
      <c r="C4231" s="167" t="s">
        <v>10</v>
      </c>
      <c r="D4231" s="167" t="s">
        <v>12398</v>
      </c>
      <c r="E4231" s="168" t="s">
        <v>15244</v>
      </c>
    </row>
    <row r="4232" spans="1:5" x14ac:dyDescent="0.2">
      <c r="A4232" s="167">
        <v>37590</v>
      </c>
      <c r="B4232" s="167" t="s">
        <v>4169</v>
      </c>
      <c r="C4232" s="167" t="s">
        <v>10</v>
      </c>
      <c r="D4232" s="167" t="s">
        <v>12398</v>
      </c>
      <c r="E4232" s="168" t="s">
        <v>14957</v>
      </c>
    </row>
    <row r="4233" spans="1:5" x14ac:dyDescent="0.2">
      <c r="A4233" s="167">
        <v>37591</v>
      </c>
      <c r="B4233" s="167" t="s">
        <v>4170</v>
      </c>
      <c r="C4233" s="167" t="s">
        <v>10</v>
      </c>
      <c r="D4233" s="167" t="s">
        <v>12398</v>
      </c>
      <c r="E4233" s="168" t="s">
        <v>15698</v>
      </c>
    </row>
    <row r="4234" spans="1:5" x14ac:dyDescent="0.2">
      <c r="A4234" s="167">
        <v>12626</v>
      </c>
      <c r="B4234" s="167" t="s">
        <v>4171</v>
      </c>
      <c r="C4234" s="167" t="s">
        <v>10</v>
      </c>
      <c r="D4234" s="167" t="s">
        <v>12427</v>
      </c>
      <c r="E4234" s="168" t="s">
        <v>16503</v>
      </c>
    </row>
    <row r="4235" spans="1:5" x14ac:dyDescent="0.2">
      <c r="A4235" s="167">
        <v>11033</v>
      </c>
      <c r="B4235" s="167" t="s">
        <v>4172</v>
      </c>
      <c r="C4235" s="167" t="s">
        <v>10</v>
      </c>
      <c r="D4235" s="167" t="s">
        <v>12398</v>
      </c>
      <c r="E4235" s="168" t="s">
        <v>14454</v>
      </c>
    </row>
    <row r="4236" spans="1:5" x14ac:dyDescent="0.2">
      <c r="A4236" s="167">
        <v>390</v>
      </c>
      <c r="B4236" s="167" t="s">
        <v>4173</v>
      </c>
      <c r="C4236" s="167" t="s">
        <v>10</v>
      </c>
      <c r="D4236" s="167" t="s">
        <v>12398</v>
      </c>
      <c r="E4236" s="168" t="s">
        <v>16504</v>
      </c>
    </row>
    <row r="4237" spans="1:5" x14ac:dyDescent="0.2">
      <c r="A4237" s="167">
        <v>42436</v>
      </c>
      <c r="B4237" s="167" t="s">
        <v>4174</v>
      </c>
      <c r="C4237" s="167" t="s">
        <v>10</v>
      </c>
      <c r="D4237" s="167" t="s">
        <v>12427</v>
      </c>
      <c r="E4237" s="168" t="s">
        <v>16505</v>
      </c>
    </row>
    <row r="4238" spans="1:5" x14ac:dyDescent="0.2">
      <c r="A4238" s="167">
        <v>6178</v>
      </c>
      <c r="B4238" s="167" t="s">
        <v>4182</v>
      </c>
      <c r="C4238" s="167" t="s">
        <v>15</v>
      </c>
      <c r="D4238" s="167" t="s">
        <v>12427</v>
      </c>
      <c r="E4238" s="168" t="s">
        <v>16506</v>
      </c>
    </row>
    <row r="4239" spans="1:5" x14ac:dyDescent="0.2">
      <c r="A4239" s="167">
        <v>6180</v>
      </c>
      <c r="B4239" s="167" t="s">
        <v>4183</v>
      </c>
      <c r="C4239" s="167" t="s">
        <v>15</v>
      </c>
      <c r="D4239" s="167" t="s">
        <v>12427</v>
      </c>
      <c r="E4239" s="168" t="s">
        <v>16507</v>
      </c>
    </row>
    <row r="4240" spans="1:5" x14ac:dyDescent="0.2">
      <c r="A4240" s="167">
        <v>6182</v>
      </c>
      <c r="B4240" s="167" t="s">
        <v>4184</v>
      </c>
      <c r="C4240" s="167" t="s">
        <v>15</v>
      </c>
      <c r="D4240" s="167" t="s">
        <v>12427</v>
      </c>
      <c r="E4240" s="168" t="s">
        <v>16508</v>
      </c>
    </row>
    <row r="4241" spans="1:5" x14ac:dyDescent="0.2">
      <c r="A4241" s="167">
        <v>3993</v>
      </c>
      <c r="B4241" s="167" t="s">
        <v>16509</v>
      </c>
      <c r="C4241" s="167" t="s">
        <v>15</v>
      </c>
      <c r="D4241" s="167" t="s">
        <v>12398</v>
      </c>
      <c r="E4241" s="168" t="s">
        <v>16268</v>
      </c>
    </row>
    <row r="4242" spans="1:5" x14ac:dyDescent="0.2">
      <c r="A4242" s="167">
        <v>3990</v>
      </c>
      <c r="B4242" s="167" t="s">
        <v>16510</v>
      </c>
      <c r="C4242" s="167" t="s">
        <v>20</v>
      </c>
      <c r="D4242" s="167" t="s">
        <v>12398</v>
      </c>
      <c r="E4242" s="168" t="s">
        <v>14258</v>
      </c>
    </row>
    <row r="4243" spans="1:5" x14ac:dyDescent="0.2">
      <c r="A4243" s="167">
        <v>3992</v>
      </c>
      <c r="B4243" s="167" t="s">
        <v>16511</v>
      </c>
      <c r="C4243" s="167" t="s">
        <v>20</v>
      </c>
      <c r="D4243" s="167" t="s">
        <v>12398</v>
      </c>
      <c r="E4243" s="168" t="s">
        <v>15082</v>
      </c>
    </row>
    <row r="4244" spans="1:5" x14ac:dyDescent="0.2">
      <c r="A4244" s="167">
        <v>4509</v>
      </c>
      <c r="B4244" s="167" t="s">
        <v>16512</v>
      </c>
      <c r="C4244" s="167" t="s">
        <v>20</v>
      </c>
      <c r="D4244" s="167" t="s">
        <v>12398</v>
      </c>
      <c r="E4244" s="168" t="s">
        <v>15360</v>
      </c>
    </row>
    <row r="4245" spans="1:5" x14ac:dyDescent="0.2">
      <c r="A4245" s="167">
        <v>6194</v>
      </c>
      <c r="B4245" s="167" t="s">
        <v>16513</v>
      </c>
      <c r="C4245" s="167" t="s">
        <v>20</v>
      </c>
      <c r="D4245" s="167" t="s">
        <v>12398</v>
      </c>
      <c r="E4245" s="168" t="s">
        <v>14081</v>
      </c>
    </row>
    <row r="4246" spans="1:5" x14ac:dyDescent="0.2">
      <c r="A4246" s="167">
        <v>6193</v>
      </c>
      <c r="B4246" s="167" t="s">
        <v>16514</v>
      </c>
      <c r="C4246" s="167" t="s">
        <v>20</v>
      </c>
      <c r="D4246" s="167" t="s">
        <v>12398</v>
      </c>
      <c r="E4246" s="168" t="s">
        <v>14174</v>
      </c>
    </row>
    <row r="4247" spans="1:5" x14ac:dyDescent="0.2">
      <c r="A4247" s="167">
        <v>10567</v>
      </c>
      <c r="B4247" s="167" t="s">
        <v>16515</v>
      </c>
      <c r="C4247" s="167" t="s">
        <v>20</v>
      </c>
      <c r="D4247" s="167" t="s">
        <v>12398</v>
      </c>
      <c r="E4247" s="168" t="s">
        <v>13912</v>
      </c>
    </row>
    <row r="4248" spans="1:5" x14ac:dyDescent="0.2">
      <c r="A4248" s="167">
        <v>6212</v>
      </c>
      <c r="B4248" s="167" t="s">
        <v>16516</v>
      </c>
      <c r="C4248" s="167" t="s">
        <v>20</v>
      </c>
      <c r="D4248" s="167" t="s">
        <v>12405</v>
      </c>
      <c r="E4248" s="168" t="s">
        <v>15783</v>
      </c>
    </row>
    <row r="4249" spans="1:5" x14ac:dyDescent="0.2">
      <c r="A4249" s="167">
        <v>6189</v>
      </c>
      <c r="B4249" s="167" t="s">
        <v>16517</v>
      </c>
      <c r="C4249" s="167" t="s">
        <v>20</v>
      </c>
      <c r="D4249" s="167" t="s">
        <v>12398</v>
      </c>
      <c r="E4249" s="168" t="s">
        <v>14663</v>
      </c>
    </row>
    <row r="4250" spans="1:5" x14ac:dyDescent="0.2">
      <c r="A4250" s="167">
        <v>6214</v>
      </c>
      <c r="B4250" s="167" t="s">
        <v>4187</v>
      </c>
      <c r="C4250" s="167" t="s">
        <v>15</v>
      </c>
      <c r="D4250" s="167" t="s">
        <v>12427</v>
      </c>
      <c r="E4250" s="168" t="s">
        <v>16518</v>
      </c>
    </row>
    <row r="4251" spans="1:5" x14ac:dyDescent="0.2">
      <c r="A4251" s="167">
        <v>36153</v>
      </c>
      <c r="B4251" s="167" t="s">
        <v>4188</v>
      </c>
      <c r="C4251" s="167" t="s">
        <v>10</v>
      </c>
      <c r="D4251" s="167" t="s">
        <v>12398</v>
      </c>
      <c r="E4251" s="168" t="s">
        <v>16519</v>
      </c>
    </row>
    <row r="4252" spans="1:5" x14ac:dyDescent="0.2">
      <c r="A4252" s="167">
        <v>10740</v>
      </c>
      <c r="B4252" s="167" t="s">
        <v>4189</v>
      </c>
      <c r="C4252" s="167" t="s">
        <v>10</v>
      </c>
      <c r="D4252" s="167" t="s">
        <v>12427</v>
      </c>
      <c r="E4252" s="168" t="s">
        <v>16520</v>
      </c>
    </row>
    <row r="4253" spans="1:5" x14ac:dyDescent="0.2">
      <c r="A4253" s="167">
        <v>13914</v>
      </c>
      <c r="B4253" s="167" t="s">
        <v>4190</v>
      </c>
      <c r="C4253" s="167" t="s">
        <v>10</v>
      </c>
      <c r="D4253" s="167" t="s">
        <v>12427</v>
      </c>
      <c r="E4253" s="168" t="s">
        <v>16521</v>
      </c>
    </row>
    <row r="4254" spans="1:5" x14ac:dyDescent="0.2">
      <c r="A4254" s="167">
        <v>10742</v>
      </c>
      <c r="B4254" s="167" t="s">
        <v>4191</v>
      </c>
      <c r="C4254" s="167" t="s">
        <v>10</v>
      </c>
      <c r="D4254" s="167" t="s">
        <v>12427</v>
      </c>
      <c r="E4254" s="168" t="s">
        <v>16522</v>
      </c>
    </row>
    <row r="4255" spans="1:5" x14ac:dyDescent="0.2">
      <c r="A4255" s="167">
        <v>38465</v>
      </c>
      <c r="B4255" s="167" t="s">
        <v>4192</v>
      </c>
      <c r="C4255" s="167" t="s">
        <v>10</v>
      </c>
      <c r="D4255" s="167" t="s">
        <v>12398</v>
      </c>
      <c r="E4255" s="168" t="s">
        <v>16523</v>
      </c>
    </row>
    <row r="4256" spans="1:5" x14ac:dyDescent="0.2">
      <c r="A4256" s="167">
        <v>7543</v>
      </c>
      <c r="B4256" s="167" t="s">
        <v>4193</v>
      </c>
      <c r="C4256" s="167" t="s">
        <v>10</v>
      </c>
      <c r="D4256" s="167" t="s">
        <v>12398</v>
      </c>
      <c r="E4256" s="168" t="s">
        <v>13990</v>
      </c>
    </row>
    <row r="4257" spans="1:5" x14ac:dyDescent="0.2">
      <c r="A4257" s="167">
        <v>13255</v>
      </c>
      <c r="B4257" s="167" t="s">
        <v>16524</v>
      </c>
      <c r="C4257" s="167" t="s">
        <v>10</v>
      </c>
      <c r="D4257" s="167" t="s">
        <v>12398</v>
      </c>
      <c r="E4257" s="168" t="s">
        <v>16525</v>
      </c>
    </row>
    <row r="4258" spans="1:5" x14ac:dyDescent="0.2">
      <c r="A4258" s="167">
        <v>39352</v>
      </c>
      <c r="B4258" s="167" t="s">
        <v>4208</v>
      </c>
      <c r="C4258" s="167" t="s">
        <v>10</v>
      </c>
      <c r="D4258" s="167" t="s">
        <v>12398</v>
      </c>
      <c r="E4258" s="168" t="s">
        <v>13068</v>
      </c>
    </row>
    <row r="4259" spans="1:5" x14ac:dyDescent="0.2">
      <c r="A4259" s="167">
        <v>39346</v>
      </c>
      <c r="B4259" s="167" t="s">
        <v>4209</v>
      </c>
      <c r="C4259" s="167" t="s">
        <v>10</v>
      </c>
      <c r="D4259" s="167" t="s">
        <v>12398</v>
      </c>
      <c r="E4259" s="168" t="s">
        <v>13068</v>
      </c>
    </row>
    <row r="4260" spans="1:5" x14ac:dyDescent="0.2">
      <c r="A4260" s="167">
        <v>39350</v>
      </c>
      <c r="B4260" s="167" t="s">
        <v>4210</v>
      </c>
      <c r="C4260" s="167" t="s">
        <v>10</v>
      </c>
      <c r="D4260" s="167" t="s">
        <v>12398</v>
      </c>
      <c r="E4260" s="168" t="s">
        <v>15440</v>
      </c>
    </row>
    <row r="4261" spans="1:5" x14ac:dyDescent="0.2">
      <c r="A4261" s="167">
        <v>39351</v>
      </c>
      <c r="B4261" s="167" t="s">
        <v>4211</v>
      </c>
      <c r="C4261" s="167" t="s">
        <v>10</v>
      </c>
      <c r="D4261" s="167" t="s">
        <v>12398</v>
      </c>
      <c r="E4261" s="168" t="s">
        <v>13834</v>
      </c>
    </row>
    <row r="4262" spans="1:5" x14ac:dyDescent="0.2">
      <c r="A4262" s="167">
        <v>38952</v>
      </c>
      <c r="B4262" s="167" t="s">
        <v>4212</v>
      </c>
      <c r="C4262" s="167" t="s">
        <v>10</v>
      </c>
      <c r="D4262" s="167" t="s">
        <v>12427</v>
      </c>
      <c r="E4262" s="168" t="s">
        <v>14284</v>
      </c>
    </row>
    <row r="4263" spans="1:5" x14ac:dyDescent="0.2">
      <c r="A4263" s="167">
        <v>38953</v>
      </c>
      <c r="B4263" s="167" t="s">
        <v>4213</v>
      </c>
      <c r="C4263" s="167" t="s">
        <v>10</v>
      </c>
      <c r="D4263" s="167" t="s">
        <v>12427</v>
      </c>
      <c r="E4263" s="168" t="s">
        <v>14472</v>
      </c>
    </row>
    <row r="4264" spans="1:5" x14ac:dyDescent="0.2">
      <c r="A4264" s="167">
        <v>38835</v>
      </c>
      <c r="B4264" s="167" t="s">
        <v>4214</v>
      </c>
      <c r="C4264" s="167" t="s">
        <v>10</v>
      </c>
      <c r="D4264" s="167" t="s">
        <v>12427</v>
      </c>
      <c r="E4264" s="168" t="s">
        <v>16526</v>
      </c>
    </row>
    <row r="4265" spans="1:5" x14ac:dyDescent="0.2">
      <c r="A4265" s="167">
        <v>38837</v>
      </c>
      <c r="B4265" s="167" t="s">
        <v>4215</v>
      </c>
      <c r="C4265" s="167" t="s">
        <v>10</v>
      </c>
      <c r="D4265" s="167" t="s">
        <v>12427</v>
      </c>
      <c r="E4265" s="168" t="s">
        <v>12935</v>
      </c>
    </row>
    <row r="4266" spans="1:5" x14ac:dyDescent="0.2">
      <c r="A4266" s="167">
        <v>38836</v>
      </c>
      <c r="B4266" s="167" t="s">
        <v>4216</v>
      </c>
      <c r="C4266" s="167" t="s">
        <v>10</v>
      </c>
      <c r="D4266" s="167" t="s">
        <v>12427</v>
      </c>
      <c r="E4266" s="168" t="s">
        <v>13965</v>
      </c>
    </row>
    <row r="4267" spans="1:5" x14ac:dyDescent="0.2">
      <c r="A4267" s="167">
        <v>2666</v>
      </c>
      <c r="B4267" s="167" t="s">
        <v>4217</v>
      </c>
      <c r="C4267" s="167" t="s">
        <v>10</v>
      </c>
      <c r="D4267" s="167" t="s">
        <v>12427</v>
      </c>
      <c r="E4267" s="168" t="s">
        <v>12923</v>
      </c>
    </row>
    <row r="4268" spans="1:5" x14ac:dyDescent="0.2">
      <c r="A4268" s="167">
        <v>2668</v>
      </c>
      <c r="B4268" s="167" t="s">
        <v>4218</v>
      </c>
      <c r="C4268" s="167" t="s">
        <v>10</v>
      </c>
      <c r="D4268" s="167" t="s">
        <v>12427</v>
      </c>
      <c r="E4268" s="168" t="s">
        <v>13660</v>
      </c>
    </row>
    <row r="4269" spans="1:5" x14ac:dyDescent="0.2">
      <c r="A4269" s="167">
        <v>2664</v>
      </c>
      <c r="B4269" s="167" t="s">
        <v>4219</v>
      </c>
      <c r="C4269" s="167" t="s">
        <v>10</v>
      </c>
      <c r="D4269" s="167" t="s">
        <v>12427</v>
      </c>
      <c r="E4269" s="168" t="s">
        <v>12636</v>
      </c>
    </row>
    <row r="4270" spans="1:5" x14ac:dyDescent="0.2">
      <c r="A4270" s="167">
        <v>2662</v>
      </c>
      <c r="B4270" s="167" t="s">
        <v>4220</v>
      </c>
      <c r="C4270" s="167" t="s">
        <v>10</v>
      </c>
      <c r="D4270" s="167" t="s">
        <v>12427</v>
      </c>
      <c r="E4270" s="168" t="s">
        <v>13940</v>
      </c>
    </row>
    <row r="4271" spans="1:5" x14ac:dyDescent="0.2">
      <c r="A4271" s="167">
        <v>20964</v>
      </c>
      <c r="B4271" s="167" t="s">
        <v>4221</v>
      </c>
      <c r="C4271" s="167" t="s">
        <v>10</v>
      </c>
      <c r="D4271" s="167" t="s">
        <v>12398</v>
      </c>
      <c r="E4271" s="168" t="s">
        <v>16527</v>
      </c>
    </row>
    <row r="4272" spans="1:5" x14ac:dyDescent="0.2">
      <c r="A4272" s="167">
        <v>10905</v>
      </c>
      <c r="B4272" s="167" t="s">
        <v>4222</v>
      </c>
      <c r="C4272" s="167" t="s">
        <v>10</v>
      </c>
      <c r="D4272" s="167" t="s">
        <v>12398</v>
      </c>
      <c r="E4272" s="168" t="s">
        <v>16528</v>
      </c>
    </row>
    <row r="4273" spans="1:5" x14ac:dyDescent="0.2">
      <c r="A4273" s="167">
        <v>42703</v>
      </c>
      <c r="B4273" s="167" t="s">
        <v>4223</v>
      </c>
      <c r="C4273" s="167" t="s">
        <v>10</v>
      </c>
      <c r="D4273" s="167" t="s">
        <v>12427</v>
      </c>
      <c r="E4273" s="168" t="s">
        <v>16529</v>
      </c>
    </row>
    <row r="4274" spans="1:5" x14ac:dyDescent="0.2">
      <c r="A4274" s="167">
        <v>42704</v>
      </c>
      <c r="B4274" s="167" t="s">
        <v>4224</v>
      </c>
      <c r="C4274" s="167" t="s">
        <v>10</v>
      </c>
      <c r="D4274" s="167" t="s">
        <v>12427</v>
      </c>
      <c r="E4274" s="168" t="s">
        <v>16530</v>
      </c>
    </row>
    <row r="4275" spans="1:5" x14ac:dyDescent="0.2">
      <c r="A4275" s="167">
        <v>42705</v>
      </c>
      <c r="B4275" s="167" t="s">
        <v>4225</v>
      </c>
      <c r="C4275" s="167" t="s">
        <v>10</v>
      </c>
      <c r="D4275" s="167" t="s">
        <v>12427</v>
      </c>
      <c r="E4275" s="168" t="s">
        <v>16531</v>
      </c>
    </row>
    <row r="4276" spans="1:5" x14ac:dyDescent="0.2">
      <c r="A4276" s="167">
        <v>42706</v>
      </c>
      <c r="B4276" s="167" t="s">
        <v>4226</v>
      </c>
      <c r="C4276" s="167" t="s">
        <v>10</v>
      </c>
      <c r="D4276" s="167" t="s">
        <v>12427</v>
      </c>
      <c r="E4276" s="168" t="s">
        <v>16532</v>
      </c>
    </row>
    <row r="4277" spans="1:5" x14ac:dyDescent="0.2">
      <c r="A4277" s="167">
        <v>11289</v>
      </c>
      <c r="B4277" s="167" t="s">
        <v>4227</v>
      </c>
      <c r="C4277" s="167" t="s">
        <v>10</v>
      </c>
      <c r="D4277" s="167" t="s">
        <v>12427</v>
      </c>
      <c r="E4277" s="168" t="s">
        <v>16533</v>
      </c>
    </row>
    <row r="4278" spans="1:5" x14ac:dyDescent="0.2">
      <c r="A4278" s="167">
        <v>11241</v>
      </c>
      <c r="B4278" s="167" t="s">
        <v>4228</v>
      </c>
      <c r="C4278" s="167" t="s">
        <v>10</v>
      </c>
      <c r="D4278" s="167" t="s">
        <v>12427</v>
      </c>
      <c r="E4278" s="168" t="s">
        <v>16534</v>
      </c>
    </row>
    <row r="4279" spans="1:5" x14ac:dyDescent="0.2">
      <c r="A4279" s="167">
        <v>11301</v>
      </c>
      <c r="B4279" s="167" t="s">
        <v>16535</v>
      </c>
      <c r="C4279" s="167" t="s">
        <v>10</v>
      </c>
      <c r="D4279" s="167" t="s">
        <v>12427</v>
      </c>
      <c r="E4279" s="168" t="s">
        <v>16536</v>
      </c>
    </row>
    <row r="4280" spans="1:5" x14ac:dyDescent="0.2">
      <c r="A4280" s="167">
        <v>21090</v>
      </c>
      <c r="B4280" s="167" t="s">
        <v>16537</v>
      </c>
      <c r="C4280" s="167" t="s">
        <v>10</v>
      </c>
      <c r="D4280" s="167" t="s">
        <v>12427</v>
      </c>
      <c r="E4280" s="168" t="s">
        <v>16538</v>
      </c>
    </row>
    <row r="4281" spans="1:5" x14ac:dyDescent="0.2">
      <c r="A4281" s="167">
        <v>14112</v>
      </c>
      <c r="B4281" s="167" t="s">
        <v>16539</v>
      </c>
      <c r="C4281" s="167" t="s">
        <v>10</v>
      </c>
      <c r="D4281" s="167" t="s">
        <v>12427</v>
      </c>
      <c r="E4281" s="168" t="s">
        <v>16540</v>
      </c>
    </row>
    <row r="4282" spans="1:5" x14ac:dyDescent="0.2">
      <c r="A4282" s="167">
        <v>11315</v>
      </c>
      <c r="B4282" s="167" t="s">
        <v>16541</v>
      </c>
      <c r="C4282" s="167" t="s">
        <v>10</v>
      </c>
      <c r="D4282" s="167" t="s">
        <v>12427</v>
      </c>
      <c r="E4282" s="168" t="s">
        <v>13663</v>
      </c>
    </row>
    <row r="4283" spans="1:5" x14ac:dyDescent="0.2">
      <c r="A4283" s="167">
        <v>11292</v>
      </c>
      <c r="B4283" s="167" t="s">
        <v>16542</v>
      </c>
      <c r="C4283" s="167" t="s">
        <v>10</v>
      </c>
      <c r="D4283" s="167" t="s">
        <v>12427</v>
      </c>
      <c r="E4283" s="168" t="s">
        <v>16543</v>
      </c>
    </row>
    <row r="4284" spans="1:5" x14ac:dyDescent="0.2">
      <c r="A4284" s="167">
        <v>21071</v>
      </c>
      <c r="B4284" s="167" t="s">
        <v>16544</v>
      </c>
      <c r="C4284" s="167" t="s">
        <v>10</v>
      </c>
      <c r="D4284" s="167" t="s">
        <v>12427</v>
      </c>
      <c r="E4284" s="168" t="s">
        <v>16545</v>
      </c>
    </row>
    <row r="4285" spans="1:5" x14ac:dyDescent="0.2">
      <c r="A4285" s="167">
        <v>11293</v>
      </c>
      <c r="B4285" s="167" t="s">
        <v>16546</v>
      </c>
      <c r="C4285" s="167" t="s">
        <v>10</v>
      </c>
      <c r="D4285" s="167" t="s">
        <v>12427</v>
      </c>
      <c r="E4285" s="168" t="s">
        <v>16547</v>
      </c>
    </row>
    <row r="4286" spans="1:5" x14ac:dyDescent="0.2">
      <c r="A4286" s="167">
        <v>11316</v>
      </c>
      <c r="B4286" s="167" t="s">
        <v>16548</v>
      </c>
      <c r="C4286" s="167" t="s">
        <v>10</v>
      </c>
      <c r="D4286" s="167" t="s">
        <v>12427</v>
      </c>
      <c r="E4286" s="168" t="s">
        <v>16549</v>
      </c>
    </row>
    <row r="4287" spans="1:5" x14ac:dyDescent="0.2">
      <c r="A4287" s="167">
        <v>6243</v>
      </c>
      <c r="B4287" s="167" t="s">
        <v>16550</v>
      </c>
      <c r="C4287" s="167" t="s">
        <v>10</v>
      </c>
      <c r="D4287" s="167" t="s">
        <v>12427</v>
      </c>
      <c r="E4287" s="168" t="s">
        <v>16551</v>
      </c>
    </row>
    <row r="4288" spans="1:5" x14ac:dyDescent="0.2">
      <c r="A4288" s="167">
        <v>21079</v>
      </c>
      <c r="B4288" s="167" t="s">
        <v>16552</v>
      </c>
      <c r="C4288" s="167" t="s">
        <v>10</v>
      </c>
      <c r="D4288" s="167" t="s">
        <v>12427</v>
      </c>
      <c r="E4288" s="168" t="s">
        <v>16553</v>
      </c>
    </row>
    <row r="4289" spans="1:5" x14ac:dyDescent="0.2">
      <c r="A4289" s="167">
        <v>6240</v>
      </c>
      <c r="B4289" s="167" t="s">
        <v>16554</v>
      </c>
      <c r="C4289" s="167" t="s">
        <v>10</v>
      </c>
      <c r="D4289" s="167" t="s">
        <v>12427</v>
      </c>
      <c r="E4289" s="168" t="s">
        <v>16555</v>
      </c>
    </row>
    <row r="4290" spans="1:5" x14ac:dyDescent="0.2">
      <c r="A4290" s="167">
        <v>11296</v>
      </c>
      <c r="B4290" s="167" t="s">
        <v>16556</v>
      </c>
      <c r="C4290" s="167" t="s">
        <v>10</v>
      </c>
      <c r="D4290" s="167" t="s">
        <v>12427</v>
      </c>
      <c r="E4290" s="168" t="s">
        <v>16557</v>
      </c>
    </row>
    <row r="4291" spans="1:5" x14ac:dyDescent="0.2">
      <c r="A4291" s="167">
        <v>11299</v>
      </c>
      <c r="B4291" s="167" t="s">
        <v>16558</v>
      </c>
      <c r="C4291" s="167" t="s">
        <v>10</v>
      </c>
      <c r="D4291" s="167" t="s">
        <v>12427</v>
      </c>
      <c r="E4291" s="168" t="s">
        <v>16559</v>
      </c>
    </row>
    <row r="4292" spans="1:5" x14ac:dyDescent="0.2">
      <c r="A4292" s="167">
        <v>11066</v>
      </c>
      <c r="B4292" s="167" t="s">
        <v>16560</v>
      </c>
      <c r="C4292" s="167" t="s">
        <v>10</v>
      </c>
      <c r="D4292" s="167" t="s">
        <v>12398</v>
      </c>
      <c r="E4292" s="168" t="s">
        <v>16561</v>
      </c>
    </row>
    <row r="4293" spans="1:5" x14ac:dyDescent="0.2">
      <c r="A4293" s="167">
        <v>11065</v>
      </c>
      <c r="B4293" s="167" t="s">
        <v>16562</v>
      </c>
      <c r="C4293" s="167" t="s">
        <v>10</v>
      </c>
      <c r="D4293" s="167" t="s">
        <v>12398</v>
      </c>
      <c r="E4293" s="168" t="s">
        <v>13788</v>
      </c>
    </row>
    <row r="4294" spans="1:5" x14ac:dyDescent="0.2">
      <c r="A4294" s="167">
        <v>11688</v>
      </c>
      <c r="B4294" s="167" t="s">
        <v>4239</v>
      </c>
      <c r="C4294" s="167" t="s">
        <v>10</v>
      </c>
      <c r="D4294" s="167" t="s">
        <v>12398</v>
      </c>
      <c r="E4294" s="168" t="s">
        <v>16563</v>
      </c>
    </row>
    <row r="4295" spans="1:5" x14ac:dyDescent="0.2">
      <c r="A4295" s="167">
        <v>37736</v>
      </c>
      <c r="B4295" s="167" t="s">
        <v>4240</v>
      </c>
      <c r="C4295" s="167" t="s">
        <v>10</v>
      </c>
      <c r="D4295" s="167" t="s">
        <v>12427</v>
      </c>
      <c r="E4295" s="168" t="s">
        <v>16564</v>
      </c>
    </row>
    <row r="4296" spans="1:5" x14ac:dyDescent="0.2">
      <c r="A4296" s="167">
        <v>37739</v>
      </c>
      <c r="B4296" s="167" t="s">
        <v>4241</v>
      </c>
      <c r="C4296" s="167" t="s">
        <v>10</v>
      </c>
      <c r="D4296" s="167" t="s">
        <v>12427</v>
      </c>
      <c r="E4296" s="168" t="s">
        <v>16565</v>
      </c>
    </row>
    <row r="4297" spans="1:5" x14ac:dyDescent="0.2">
      <c r="A4297" s="167">
        <v>37740</v>
      </c>
      <c r="B4297" s="167" t="s">
        <v>4242</v>
      </c>
      <c r="C4297" s="167" t="s">
        <v>10</v>
      </c>
      <c r="D4297" s="167" t="s">
        <v>12427</v>
      </c>
      <c r="E4297" s="168" t="s">
        <v>16566</v>
      </c>
    </row>
    <row r="4298" spans="1:5" x14ac:dyDescent="0.2">
      <c r="A4298" s="167">
        <v>37738</v>
      </c>
      <c r="B4298" s="167" t="s">
        <v>4243</v>
      </c>
      <c r="C4298" s="167" t="s">
        <v>10</v>
      </c>
      <c r="D4298" s="167" t="s">
        <v>12427</v>
      </c>
      <c r="E4298" s="168" t="s">
        <v>16567</v>
      </c>
    </row>
    <row r="4299" spans="1:5" x14ac:dyDescent="0.2">
      <c r="A4299" s="167">
        <v>37737</v>
      </c>
      <c r="B4299" s="167" t="s">
        <v>4244</v>
      </c>
      <c r="C4299" s="167" t="s">
        <v>10</v>
      </c>
      <c r="D4299" s="167" t="s">
        <v>12427</v>
      </c>
      <c r="E4299" s="168" t="s">
        <v>16568</v>
      </c>
    </row>
    <row r="4300" spans="1:5" x14ac:dyDescent="0.2">
      <c r="A4300" s="167">
        <v>25014</v>
      </c>
      <c r="B4300" s="167" t="s">
        <v>4245</v>
      </c>
      <c r="C4300" s="167" t="s">
        <v>10</v>
      </c>
      <c r="D4300" s="167" t="s">
        <v>12427</v>
      </c>
      <c r="E4300" s="168" t="s">
        <v>16569</v>
      </c>
    </row>
    <row r="4301" spans="1:5" x14ac:dyDescent="0.2">
      <c r="A4301" s="167">
        <v>25013</v>
      </c>
      <c r="B4301" s="167" t="s">
        <v>4246</v>
      </c>
      <c r="C4301" s="167" t="s">
        <v>10</v>
      </c>
      <c r="D4301" s="167" t="s">
        <v>12427</v>
      </c>
      <c r="E4301" s="168" t="s">
        <v>16570</v>
      </c>
    </row>
    <row r="4302" spans="1:5" x14ac:dyDescent="0.2">
      <c r="A4302" s="167">
        <v>14405</v>
      </c>
      <c r="B4302" s="167" t="s">
        <v>4247</v>
      </c>
      <c r="C4302" s="167" t="s">
        <v>10</v>
      </c>
      <c r="D4302" s="167" t="s">
        <v>12427</v>
      </c>
      <c r="E4302" s="168" t="s">
        <v>16571</v>
      </c>
    </row>
    <row r="4303" spans="1:5" x14ac:dyDescent="0.2">
      <c r="A4303" s="167">
        <v>36790</v>
      </c>
      <c r="B4303" s="167" t="s">
        <v>4250</v>
      </c>
      <c r="C4303" s="167" t="s">
        <v>10</v>
      </c>
      <c r="D4303" s="167" t="s">
        <v>12398</v>
      </c>
      <c r="E4303" s="168" t="s">
        <v>16572</v>
      </c>
    </row>
    <row r="4304" spans="1:5" x14ac:dyDescent="0.2">
      <c r="A4304" s="167">
        <v>20271</v>
      </c>
      <c r="B4304" s="167" t="s">
        <v>16573</v>
      </c>
      <c r="C4304" s="167" t="s">
        <v>10</v>
      </c>
      <c r="D4304" s="167" t="s">
        <v>12398</v>
      </c>
      <c r="E4304" s="168" t="s">
        <v>16574</v>
      </c>
    </row>
    <row r="4305" spans="1:5" x14ac:dyDescent="0.2">
      <c r="A4305" s="167">
        <v>10423</v>
      </c>
      <c r="B4305" s="167" t="s">
        <v>16575</v>
      </c>
      <c r="C4305" s="167" t="s">
        <v>10</v>
      </c>
      <c r="D4305" s="167" t="s">
        <v>12398</v>
      </c>
      <c r="E4305" s="168" t="s">
        <v>16576</v>
      </c>
    </row>
    <row r="4306" spans="1:5" x14ac:dyDescent="0.2">
      <c r="A4306" s="167">
        <v>37589</v>
      </c>
      <c r="B4306" s="167" t="s">
        <v>4251</v>
      </c>
      <c r="C4306" s="167" t="s">
        <v>10</v>
      </c>
      <c r="D4306" s="167" t="s">
        <v>12398</v>
      </c>
      <c r="E4306" s="168" t="s">
        <v>16577</v>
      </c>
    </row>
    <row r="4307" spans="1:5" x14ac:dyDescent="0.2">
      <c r="A4307" s="167">
        <v>11690</v>
      </c>
      <c r="B4307" s="167" t="s">
        <v>4252</v>
      </c>
      <c r="C4307" s="167" t="s">
        <v>10</v>
      </c>
      <c r="D4307" s="167" t="s">
        <v>12398</v>
      </c>
      <c r="E4307" s="168" t="s">
        <v>16578</v>
      </c>
    </row>
    <row r="4308" spans="1:5" x14ac:dyDescent="0.2">
      <c r="A4308" s="167">
        <v>20234</v>
      </c>
      <c r="B4308" s="167" t="s">
        <v>4253</v>
      </c>
      <c r="C4308" s="167" t="s">
        <v>10</v>
      </c>
      <c r="D4308" s="167" t="s">
        <v>12398</v>
      </c>
      <c r="E4308" s="168" t="s">
        <v>16579</v>
      </c>
    </row>
    <row r="4309" spans="1:5" x14ac:dyDescent="0.2">
      <c r="A4309" s="167">
        <v>4763</v>
      </c>
      <c r="B4309" s="167" t="s">
        <v>16580</v>
      </c>
      <c r="C4309" s="167" t="s">
        <v>185</v>
      </c>
      <c r="D4309" s="167" t="s">
        <v>12398</v>
      </c>
      <c r="E4309" s="168" t="s">
        <v>14140</v>
      </c>
    </row>
    <row r="4310" spans="1:5" x14ac:dyDescent="0.2">
      <c r="A4310" s="167">
        <v>41070</v>
      </c>
      <c r="B4310" s="167" t="s">
        <v>4255</v>
      </c>
      <c r="C4310" s="167" t="s">
        <v>187</v>
      </c>
      <c r="D4310" s="167" t="s">
        <v>12398</v>
      </c>
      <c r="E4310" s="168" t="s">
        <v>16581</v>
      </c>
    </row>
    <row r="4311" spans="1:5" x14ac:dyDescent="0.2">
      <c r="A4311" s="167">
        <v>14583</v>
      </c>
      <c r="B4311" s="167" t="s">
        <v>16582</v>
      </c>
      <c r="C4311" s="167" t="s">
        <v>183</v>
      </c>
      <c r="D4311" s="167" t="s">
        <v>12398</v>
      </c>
      <c r="E4311" s="168" t="s">
        <v>14831</v>
      </c>
    </row>
    <row r="4312" spans="1:5" x14ac:dyDescent="0.2">
      <c r="A4312" s="167">
        <v>11457</v>
      </c>
      <c r="B4312" s="167" t="s">
        <v>16583</v>
      </c>
      <c r="C4312" s="167" t="s">
        <v>10</v>
      </c>
      <c r="D4312" s="167" t="s">
        <v>12398</v>
      </c>
      <c r="E4312" s="168" t="s">
        <v>16584</v>
      </c>
    </row>
    <row r="4313" spans="1:5" x14ac:dyDescent="0.2">
      <c r="A4313" s="167">
        <v>21121</v>
      </c>
      <c r="B4313" s="167" t="s">
        <v>4259</v>
      </c>
      <c r="C4313" s="167" t="s">
        <v>10</v>
      </c>
      <c r="D4313" s="167" t="s">
        <v>12398</v>
      </c>
      <c r="E4313" s="168" t="s">
        <v>16585</v>
      </c>
    </row>
    <row r="4314" spans="1:5" x14ac:dyDescent="0.2">
      <c r="A4314" s="167">
        <v>38010</v>
      </c>
      <c r="B4314" s="167" t="s">
        <v>4260</v>
      </c>
      <c r="C4314" s="167" t="s">
        <v>10</v>
      </c>
      <c r="D4314" s="167" t="s">
        <v>12398</v>
      </c>
      <c r="E4314" s="168" t="s">
        <v>16586</v>
      </c>
    </row>
    <row r="4315" spans="1:5" x14ac:dyDescent="0.2">
      <c r="A4315" s="167">
        <v>38011</v>
      </c>
      <c r="B4315" s="167" t="s">
        <v>4261</v>
      </c>
      <c r="C4315" s="167" t="s">
        <v>10</v>
      </c>
      <c r="D4315" s="167" t="s">
        <v>12398</v>
      </c>
      <c r="E4315" s="168" t="s">
        <v>13835</v>
      </c>
    </row>
    <row r="4316" spans="1:5" x14ac:dyDescent="0.2">
      <c r="A4316" s="167">
        <v>38012</v>
      </c>
      <c r="B4316" s="167" t="s">
        <v>4262</v>
      </c>
      <c r="C4316" s="167" t="s">
        <v>10</v>
      </c>
      <c r="D4316" s="167" t="s">
        <v>12398</v>
      </c>
      <c r="E4316" s="168" t="s">
        <v>16587</v>
      </c>
    </row>
    <row r="4317" spans="1:5" x14ac:dyDescent="0.2">
      <c r="A4317" s="167">
        <v>38013</v>
      </c>
      <c r="B4317" s="167" t="s">
        <v>4263</v>
      </c>
      <c r="C4317" s="167" t="s">
        <v>10</v>
      </c>
      <c r="D4317" s="167" t="s">
        <v>12398</v>
      </c>
      <c r="E4317" s="168" t="s">
        <v>16588</v>
      </c>
    </row>
    <row r="4318" spans="1:5" x14ac:dyDescent="0.2">
      <c r="A4318" s="167">
        <v>38014</v>
      </c>
      <c r="B4318" s="167" t="s">
        <v>4264</v>
      </c>
      <c r="C4318" s="167" t="s">
        <v>10</v>
      </c>
      <c r="D4318" s="167" t="s">
        <v>12398</v>
      </c>
      <c r="E4318" s="168" t="s">
        <v>16589</v>
      </c>
    </row>
    <row r="4319" spans="1:5" x14ac:dyDescent="0.2">
      <c r="A4319" s="167">
        <v>38015</v>
      </c>
      <c r="B4319" s="167" t="s">
        <v>4265</v>
      </c>
      <c r="C4319" s="167" t="s">
        <v>10</v>
      </c>
      <c r="D4319" s="167" t="s">
        <v>12398</v>
      </c>
      <c r="E4319" s="168" t="s">
        <v>16590</v>
      </c>
    </row>
    <row r="4320" spans="1:5" x14ac:dyDescent="0.2">
      <c r="A4320" s="167">
        <v>38016</v>
      </c>
      <c r="B4320" s="167" t="s">
        <v>4266</v>
      </c>
      <c r="C4320" s="167" t="s">
        <v>10</v>
      </c>
      <c r="D4320" s="167" t="s">
        <v>12398</v>
      </c>
      <c r="E4320" s="168" t="s">
        <v>16591</v>
      </c>
    </row>
    <row r="4321" spans="1:5" x14ac:dyDescent="0.2">
      <c r="A4321" s="167">
        <v>12741</v>
      </c>
      <c r="B4321" s="167" t="s">
        <v>4267</v>
      </c>
      <c r="C4321" s="167" t="s">
        <v>10</v>
      </c>
      <c r="D4321" s="167" t="s">
        <v>12427</v>
      </c>
      <c r="E4321" s="168" t="s">
        <v>16592</v>
      </c>
    </row>
    <row r="4322" spans="1:5" x14ac:dyDescent="0.2">
      <c r="A4322" s="167">
        <v>12733</v>
      </c>
      <c r="B4322" s="167" t="s">
        <v>4268</v>
      </c>
      <c r="C4322" s="167" t="s">
        <v>10</v>
      </c>
      <c r="D4322" s="167" t="s">
        <v>12427</v>
      </c>
      <c r="E4322" s="168" t="s">
        <v>15127</v>
      </c>
    </row>
    <row r="4323" spans="1:5" x14ac:dyDescent="0.2">
      <c r="A4323" s="167">
        <v>12734</v>
      </c>
      <c r="B4323" s="167" t="s">
        <v>4269</v>
      </c>
      <c r="C4323" s="167" t="s">
        <v>10</v>
      </c>
      <c r="D4323" s="167" t="s">
        <v>12427</v>
      </c>
      <c r="E4323" s="168" t="s">
        <v>16593</v>
      </c>
    </row>
    <row r="4324" spans="1:5" x14ac:dyDescent="0.2">
      <c r="A4324" s="167">
        <v>12735</v>
      </c>
      <c r="B4324" s="167" t="s">
        <v>4270</v>
      </c>
      <c r="C4324" s="167" t="s">
        <v>10</v>
      </c>
      <c r="D4324" s="167" t="s">
        <v>12427</v>
      </c>
      <c r="E4324" s="168" t="s">
        <v>13664</v>
      </c>
    </row>
    <row r="4325" spans="1:5" x14ac:dyDescent="0.2">
      <c r="A4325" s="167">
        <v>12736</v>
      </c>
      <c r="B4325" s="167" t="s">
        <v>4271</v>
      </c>
      <c r="C4325" s="167" t="s">
        <v>10</v>
      </c>
      <c r="D4325" s="167" t="s">
        <v>12427</v>
      </c>
      <c r="E4325" s="168" t="s">
        <v>16594</v>
      </c>
    </row>
    <row r="4326" spans="1:5" x14ac:dyDescent="0.2">
      <c r="A4326" s="167">
        <v>12737</v>
      </c>
      <c r="B4326" s="167" t="s">
        <v>4272</v>
      </c>
      <c r="C4326" s="167" t="s">
        <v>10</v>
      </c>
      <c r="D4326" s="167" t="s">
        <v>12427</v>
      </c>
      <c r="E4326" s="168" t="s">
        <v>16595</v>
      </c>
    </row>
    <row r="4327" spans="1:5" x14ac:dyDescent="0.2">
      <c r="A4327" s="167">
        <v>12738</v>
      </c>
      <c r="B4327" s="167" t="s">
        <v>4273</v>
      </c>
      <c r="C4327" s="167" t="s">
        <v>10</v>
      </c>
      <c r="D4327" s="167" t="s">
        <v>12427</v>
      </c>
      <c r="E4327" s="168" t="s">
        <v>16596</v>
      </c>
    </row>
    <row r="4328" spans="1:5" x14ac:dyDescent="0.2">
      <c r="A4328" s="167">
        <v>12739</v>
      </c>
      <c r="B4328" s="167" t="s">
        <v>4274</v>
      </c>
      <c r="C4328" s="167" t="s">
        <v>10</v>
      </c>
      <c r="D4328" s="167" t="s">
        <v>12427</v>
      </c>
      <c r="E4328" s="168" t="s">
        <v>16597</v>
      </c>
    </row>
    <row r="4329" spans="1:5" x14ac:dyDescent="0.2">
      <c r="A4329" s="167">
        <v>12740</v>
      </c>
      <c r="B4329" s="167" t="s">
        <v>4275</v>
      </c>
      <c r="C4329" s="167" t="s">
        <v>10</v>
      </c>
      <c r="D4329" s="167" t="s">
        <v>12427</v>
      </c>
      <c r="E4329" s="168" t="s">
        <v>16598</v>
      </c>
    </row>
    <row r="4330" spans="1:5" x14ac:dyDescent="0.2">
      <c r="A4330" s="167">
        <v>6297</v>
      </c>
      <c r="B4330" s="167" t="s">
        <v>4276</v>
      </c>
      <c r="C4330" s="167" t="s">
        <v>10</v>
      </c>
      <c r="D4330" s="167" t="s">
        <v>12398</v>
      </c>
      <c r="E4330" s="168" t="s">
        <v>16599</v>
      </c>
    </row>
    <row r="4331" spans="1:5" x14ac:dyDescent="0.2">
      <c r="A4331" s="167">
        <v>6296</v>
      </c>
      <c r="B4331" s="167" t="s">
        <v>4277</v>
      </c>
      <c r="C4331" s="167" t="s">
        <v>10</v>
      </c>
      <c r="D4331" s="167" t="s">
        <v>12398</v>
      </c>
      <c r="E4331" s="168" t="s">
        <v>16600</v>
      </c>
    </row>
    <row r="4332" spans="1:5" x14ac:dyDescent="0.2">
      <c r="A4332" s="167">
        <v>6294</v>
      </c>
      <c r="B4332" s="167" t="s">
        <v>4278</v>
      </c>
      <c r="C4332" s="167" t="s">
        <v>10</v>
      </c>
      <c r="D4332" s="167" t="s">
        <v>12398</v>
      </c>
      <c r="E4332" s="168" t="s">
        <v>16601</v>
      </c>
    </row>
    <row r="4333" spans="1:5" x14ac:dyDescent="0.2">
      <c r="A4333" s="167">
        <v>6323</v>
      </c>
      <c r="B4333" s="167" t="s">
        <v>4279</v>
      </c>
      <c r="C4333" s="167" t="s">
        <v>10</v>
      </c>
      <c r="D4333" s="167" t="s">
        <v>12398</v>
      </c>
      <c r="E4333" s="168" t="s">
        <v>16602</v>
      </c>
    </row>
    <row r="4334" spans="1:5" x14ac:dyDescent="0.2">
      <c r="A4334" s="167">
        <v>6299</v>
      </c>
      <c r="B4334" s="167" t="s">
        <v>4280</v>
      </c>
      <c r="C4334" s="167" t="s">
        <v>10</v>
      </c>
      <c r="D4334" s="167" t="s">
        <v>12398</v>
      </c>
      <c r="E4334" s="168" t="s">
        <v>16603</v>
      </c>
    </row>
    <row r="4335" spans="1:5" x14ac:dyDescent="0.2">
      <c r="A4335" s="167">
        <v>6298</v>
      </c>
      <c r="B4335" s="167" t="s">
        <v>4281</v>
      </c>
      <c r="C4335" s="167" t="s">
        <v>10</v>
      </c>
      <c r="D4335" s="167" t="s">
        <v>12398</v>
      </c>
      <c r="E4335" s="168" t="s">
        <v>16189</v>
      </c>
    </row>
    <row r="4336" spans="1:5" x14ac:dyDescent="0.2">
      <c r="A4336" s="167">
        <v>6295</v>
      </c>
      <c r="B4336" s="167" t="s">
        <v>4282</v>
      </c>
      <c r="C4336" s="167" t="s">
        <v>10</v>
      </c>
      <c r="D4336" s="167" t="s">
        <v>12398</v>
      </c>
      <c r="E4336" s="168" t="s">
        <v>16604</v>
      </c>
    </row>
    <row r="4337" spans="1:5" x14ac:dyDescent="0.2">
      <c r="A4337" s="167">
        <v>6322</v>
      </c>
      <c r="B4337" s="167" t="s">
        <v>4283</v>
      </c>
      <c r="C4337" s="167" t="s">
        <v>10</v>
      </c>
      <c r="D4337" s="167" t="s">
        <v>12398</v>
      </c>
      <c r="E4337" s="168" t="s">
        <v>16605</v>
      </c>
    </row>
    <row r="4338" spans="1:5" x14ac:dyDescent="0.2">
      <c r="A4338" s="167">
        <v>6300</v>
      </c>
      <c r="B4338" s="167" t="s">
        <v>4284</v>
      </c>
      <c r="C4338" s="167" t="s">
        <v>10</v>
      </c>
      <c r="D4338" s="167" t="s">
        <v>12398</v>
      </c>
      <c r="E4338" s="168" t="s">
        <v>16606</v>
      </c>
    </row>
    <row r="4339" spans="1:5" x14ac:dyDescent="0.2">
      <c r="A4339" s="167">
        <v>6321</v>
      </c>
      <c r="B4339" s="167" t="s">
        <v>4285</v>
      </c>
      <c r="C4339" s="167" t="s">
        <v>10</v>
      </c>
      <c r="D4339" s="167" t="s">
        <v>12398</v>
      </c>
      <c r="E4339" s="168" t="s">
        <v>16607</v>
      </c>
    </row>
    <row r="4340" spans="1:5" x14ac:dyDescent="0.2">
      <c r="A4340" s="167">
        <v>6301</v>
      </c>
      <c r="B4340" s="167" t="s">
        <v>4286</v>
      </c>
      <c r="C4340" s="167" t="s">
        <v>10</v>
      </c>
      <c r="D4340" s="167" t="s">
        <v>12398</v>
      </c>
      <c r="E4340" s="168" t="s">
        <v>16608</v>
      </c>
    </row>
    <row r="4341" spans="1:5" x14ac:dyDescent="0.2">
      <c r="A4341" s="167">
        <v>7105</v>
      </c>
      <c r="B4341" s="167" t="s">
        <v>4287</v>
      </c>
      <c r="C4341" s="167" t="s">
        <v>10</v>
      </c>
      <c r="D4341" s="167" t="s">
        <v>12398</v>
      </c>
      <c r="E4341" s="168" t="s">
        <v>16609</v>
      </c>
    </row>
    <row r="4342" spans="1:5" x14ac:dyDescent="0.2">
      <c r="A4342" s="167">
        <v>20183</v>
      </c>
      <c r="B4342" s="167" t="s">
        <v>16610</v>
      </c>
      <c r="C4342" s="167" t="s">
        <v>10</v>
      </c>
      <c r="D4342" s="167" t="s">
        <v>12398</v>
      </c>
      <c r="E4342" s="168" t="s">
        <v>16611</v>
      </c>
    </row>
    <row r="4343" spans="1:5" x14ac:dyDescent="0.2">
      <c r="A4343" s="167">
        <v>38448</v>
      </c>
      <c r="B4343" s="167" t="s">
        <v>16612</v>
      </c>
      <c r="C4343" s="167" t="s">
        <v>10</v>
      </c>
      <c r="D4343" s="167" t="s">
        <v>12398</v>
      </c>
      <c r="E4343" s="168" t="s">
        <v>16613</v>
      </c>
    </row>
    <row r="4344" spans="1:5" x14ac:dyDescent="0.2">
      <c r="A4344" s="167">
        <v>20182</v>
      </c>
      <c r="B4344" s="167" t="s">
        <v>16614</v>
      </c>
      <c r="C4344" s="167" t="s">
        <v>10</v>
      </c>
      <c r="D4344" s="167" t="s">
        <v>12398</v>
      </c>
      <c r="E4344" s="168" t="s">
        <v>16615</v>
      </c>
    </row>
    <row r="4345" spans="1:5" x14ac:dyDescent="0.2">
      <c r="A4345" s="167">
        <v>7119</v>
      </c>
      <c r="B4345" s="167" t="s">
        <v>4291</v>
      </c>
      <c r="C4345" s="167" t="s">
        <v>10</v>
      </c>
      <c r="D4345" s="167" t="s">
        <v>12398</v>
      </c>
      <c r="E4345" s="168" t="s">
        <v>12574</v>
      </c>
    </row>
    <row r="4346" spans="1:5" x14ac:dyDescent="0.2">
      <c r="A4346" s="167">
        <v>7120</v>
      </c>
      <c r="B4346" s="167" t="s">
        <v>4292</v>
      </c>
      <c r="C4346" s="167" t="s">
        <v>10</v>
      </c>
      <c r="D4346" s="167" t="s">
        <v>12398</v>
      </c>
      <c r="E4346" s="168" t="s">
        <v>16616</v>
      </c>
    </row>
    <row r="4347" spans="1:5" x14ac:dyDescent="0.2">
      <c r="A4347" s="167">
        <v>6319</v>
      </c>
      <c r="B4347" s="167" t="s">
        <v>4293</v>
      </c>
      <c r="C4347" s="167" t="s">
        <v>10</v>
      </c>
      <c r="D4347" s="167" t="s">
        <v>12398</v>
      </c>
      <c r="E4347" s="168" t="s">
        <v>16617</v>
      </c>
    </row>
    <row r="4348" spans="1:5" x14ac:dyDescent="0.2">
      <c r="A4348" s="167">
        <v>6304</v>
      </c>
      <c r="B4348" s="167" t="s">
        <v>4294</v>
      </c>
      <c r="C4348" s="167" t="s">
        <v>10</v>
      </c>
      <c r="D4348" s="167" t="s">
        <v>12398</v>
      </c>
      <c r="E4348" s="168" t="s">
        <v>16617</v>
      </c>
    </row>
    <row r="4349" spans="1:5" x14ac:dyDescent="0.2">
      <c r="A4349" s="167">
        <v>21116</v>
      </c>
      <c r="B4349" s="167" t="s">
        <v>4295</v>
      </c>
      <c r="C4349" s="167" t="s">
        <v>10</v>
      </c>
      <c r="D4349" s="167" t="s">
        <v>12398</v>
      </c>
      <c r="E4349" s="168" t="s">
        <v>15479</v>
      </c>
    </row>
    <row r="4350" spans="1:5" x14ac:dyDescent="0.2">
      <c r="A4350" s="167">
        <v>6320</v>
      </c>
      <c r="B4350" s="167" t="s">
        <v>4296</v>
      </c>
      <c r="C4350" s="167" t="s">
        <v>10</v>
      </c>
      <c r="D4350" s="167" t="s">
        <v>12398</v>
      </c>
      <c r="E4350" s="168" t="s">
        <v>15361</v>
      </c>
    </row>
    <row r="4351" spans="1:5" x14ac:dyDescent="0.2">
      <c r="A4351" s="167">
        <v>6303</v>
      </c>
      <c r="B4351" s="167" t="s">
        <v>4297</v>
      </c>
      <c r="C4351" s="167" t="s">
        <v>10</v>
      </c>
      <c r="D4351" s="167" t="s">
        <v>12398</v>
      </c>
      <c r="E4351" s="168" t="s">
        <v>15361</v>
      </c>
    </row>
    <row r="4352" spans="1:5" x14ac:dyDescent="0.2">
      <c r="A4352" s="167">
        <v>6308</v>
      </c>
      <c r="B4352" s="167" t="s">
        <v>4298</v>
      </c>
      <c r="C4352" s="167" t="s">
        <v>10</v>
      </c>
      <c r="D4352" s="167" t="s">
        <v>12398</v>
      </c>
      <c r="E4352" s="168" t="s">
        <v>16618</v>
      </c>
    </row>
    <row r="4353" spans="1:5" x14ac:dyDescent="0.2">
      <c r="A4353" s="167">
        <v>6317</v>
      </c>
      <c r="B4353" s="167" t="s">
        <v>4299</v>
      </c>
      <c r="C4353" s="167" t="s">
        <v>10</v>
      </c>
      <c r="D4353" s="167" t="s">
        <v>12398</v>
      </c>
      <c r="E4353" s="168" t="s">
        <v>16618</v>
      </c>
    </row>
    <row r="4354" spans="1:5" x14ac:dyDescent="0.2">
      <c r="A4354" s="167">
        <v>6307</v>
      </c>
      <c r="B4354" s="167" t="s">
        <v>4300</v>
      </c>
      <c r="C4354" s="167" t="s">
        <v>10</v>
      </c>
      <c r="D4354" s="167" t="s">
        <v>12398</v>
      </c>
      <c r="E4354" s="168" t="s">
        <v>16618</v>
      </c>
    </row>
    <row r="4355" spans="1:5" x14ac:dyDescent="0.2">
      <c r="A4355" s="167">
        <v>6309</v>
      </c>
      <c r="B4355" s="167" t="s">
        <v>4301</v>
      </c>
      <c r="C4355" s="167" t="s">
        <v>10</v>
      </c>
      <c r="D4355" s="167" t="s">
        <v>12398</v>
      </c>
      <c r="E4355" s="168" t="s">
        <v>16619</v>
      </c>
    </row>
    <row r="4356" spans="1:5" x14ac:dyDescent="0.2">
      <c r="A4356" s="167">
        <v>6318</v>
      </c>
      <c r="B4356" s="167" t="s">
        <v>4302</v>
      </c>
      <c r="C4356" s="167" t="s">
        <v>10</v>
      </c>
      <c r="D4356" s="167" t="s">
        <v>12398</v>
      </c>
      <c r="E4356" s="168" t="s">
        <v>16620</v>
      </c>
    </row>
    <row r="4357" spans="1:5" x14ac:dyDescent="0.2">
      <c r="A4357" s="167">
        <v>6306</v>
      </c>
      <c r="B4357" s="167" t="s">
        <v>4303</v>
      </c>
      <c r="C4357" s="167" t="s">
        <v>10</v>
      </c>
      <c r="D4357" s="167" t="s">
        <v>12398</v>
      </c>
      <c r="E4357" s="168" t="s">
        <v>16620</v>
      </c>
    </row>
    <row r="4358" spans="1:5" x14ac:dyDescent="0.2">
      <c r="A4358" s="167">
        <v>6305</v>
      </c>
      <c r="B4358" s="167" t="s">
        <v>4304</v>
      </c>
      <c r="C4358" s="167" t="s">
        <v>10</v>
      </c>
      <c r="D4358" s="167" t="s">
        <v>12398</v>
      </c>
      <c r="E4358" s="168" t="s">
        <v>16620</v>
      </c>
    </row>
    <row r="4359" spans="1:5" x14ac:dyDescent="0.2">
      <c r="A4359" s="167">
        <v>6302</v>
      </c>
      <c r="B4359" s="167" t="s">
        <v>4305</v>
      </c>
      <c r="C4359" s="167" t="s">
        <v>10</v>
      </c>
      <c r="D4359" s="167" t="s">
        <v>12398</v>
      </c>
      <c r="E4359" s="168" t="s">
        <v>13715</v>
      </c>
    </row>
    <row r="4360" spans="1:5" x14ac:dyDescent="0.2">
      <c r="A4360" s="167">
        <v>6312</v>
      </c>
      <c r="B4360" s="167" t="s">
        <v>4306</v>
      </c>
      <c r="C4360" s="167" t="s">
        <v>10</v>
      </c>
      <c r="D4360" s="167" t="s">
        <v>12398</v>
      </c>
      <c r="E4360" s="168" t="s">
        <v>16621</v>
      </c>
    </row>
    <row r="4361" spans="1:5" x14ac:dyDescent="0.2">
      <c r="A4361" s="167">
        <v>6311</v>
      </c>
      <c r="B4361" s="167" t="s">
        <v>4307</v>
      </c>
      <c r="C4361" s="167" t="s">
        <v>10</v>
      </c>
      <c r="D4361" s="167" t="s">
        <v>12398</v>
      </c>
      <c r="E4361" s="168" t="s">
        <v>16621</v>
      </c>
    </row>
    <row r="4362" spans="1:5" x14ac:dyDescent="0.2">
      <c r="A4362" s="167">
        <v>6310</v>
      </c>
      <c r="B4362" s="167" t="s">
        <v>4308</v>
      </c>
      <c r="C4362" s="167" t="s">
        <v>10</v>
      </c>
      <c r="D4362" s="167" t="s">
        <v>12398</v>
      </c>
      <c r="E4362" s="168" t="s">
        <v>16621</v>
      </c>
    </row>
    <row r="4363" spans="1:5" x14ac:dyDescent="0.2">
      <c r="A4363" s="167">
        <v>6314</v>
      </c>
      <c r="B4363" s="167" t="s">
        <v>4309</v>
      </c>
      <c r="C4363" s="167" t="s">
        <v>10</v>
      </c>
      <c r="D4363" s="167" t="s">
        <v>12398</v>
      </c>
      <c r="E4363" s="168" t="s">
        <v>16621</v>
      </c>
    </row>
    <row r="4364" spans="1:5" x14ac:dyDescent="0.2">
      <c r="A4364" s="167">
        <v>6313</v>
      </c>
      <c r="B4364" s="167" t="s">
        <v>4310</v>
      </c>
      <c r="C4364" s="167" t="s">
        <v>10</v>
      </c>
      <c r="D4364" s="167" t="s">
        <v>12398</v>
      </c>
      <c r="E4364" s="168" t="s">
        <v>16621</v>
      </c>
    </row>
    <row r="4365" spans="1:5" x14ac:dyDescent="0.2">
      <c r="A4365" s="167">
        <v>6315</v>
      </c>
      <c r="B4365" s="167" t="s">
        <v>4311</v>
      </c>
      <c r="C4365" s="167" t="s">
        <v>10</v>
      </c>
      <c r="D4365" s="167" t="s">
        <v>12398</v>
      </c>
      <c r="E4365" s="168" t="s">
        <v>16622</v>
      </c>
    </row>
    <row r="4366" spans="1:5" x14ac:dyDescent="0.2">
      <c r="A4366" s="167">
        <v>6316</v>
      </c>
      <c r="B4366" s="167" t="s">
        <v>4312</v>
      </c>
      <c r="C4366" s="167" t="s">
        <v>10</v>
      </c>
      <c r="D4366" s="167" t="s">
        <v>12398</v>
      </c>
      <c r="E4366" s="168" t="s">
        <v>16622</v>
      </c>
    </row>
    <row r="4367" spans="1:5" x14ac:dyDescent="0.2">
      <c r="A4367" s="167">
        <v>38878</v>
      </c>
      <c r="B4367" s="167" t="s">
        <v>4313</v>
      </c>
      <c r="C4367" s="167" t="s">
        <v>10</v>
      </c>
      <c r="D4367" s="167" t="s">
        <v>12427</v>
      </c>
      <c r="E4367" s="168" t="s">
        <v>15833</v>
      </c>
    </row>
    <row r="4368" spans="1:5" x14ac:dyDescent="0.2">
      <c r="A4368" s="167">
        <v>38879</v>
      </c>
      <c r="B4368" s="167" t="s">
        <v>4314</v>
      </c>
      <c r="C4368" s="167" t="s">
        <v>10</v>
      </c>
      <c r="D4368" s="167" t="s">
        <v>12427</v>
      </c>
      <c r="E4368" s="168" t="s">
        <v>16623</v>
      </c>
    </row>
    <row r="4369" spans="1:5" x14ac:dyDescent="0.2">
      <c r="A4369" s="167">
        <v>38881</v>
      </c>
      <c r="B4369" s="167" t="s">
        <v>4315</v>
      </c>
      <c r="C4369" s="167" t="s">
        <v>10</v>
      </c>
      <c r="D4369" s="167" t="s">
        <v>12427</v>
      </c>
      <c r="E4369" s="168" t="s">
        <v>16624</v>
      </c>
    </row>
    <row r="4370" spans="1:5" x14ac:dyDescent="0.2">
      <c r="A4370" s="167">
        <v>38880</v>
      </c>
      <c r="B4370" s="167" t="s">
        <v>4316</v>
      </c>
      <c r="C4370" s="167" t="s">
        <v>10</v>
      </c>
      <c r="D4370" s="167" t="s">
        <v>12427</v>
      </c>
      <c r="E4370" s="168" t="s">
        <v>14476</v>
      </c>
    </row>
    <row r="4371" spans="1:5" x14ac:dyDescent="0.2">
      <c r="A4371" s="167">
        <v>38882</v>
      </c>
      <c r="B4371" s="167" t="s">
        <v>4317</v>
      </c>
      <c r="C4371" s="167" t="s">
        <v>10</v>
      </c>
      <c r="D4371" s="167" t="s">
        <v>12427</v>
      </c>
      <c r="E4371" s="168" t="s">
        <v>16625</v>
      </c>
    </row>
    <row r="4372" spans="1:5" x14ac:dyDescent="0.2">
      <c r="A4372" s="167">
        <v>38883</v>
      </c>
      <c r="B4372" s="167" t="s">
        <v>4318</v>
      </c>
      <c r="C4372" s="167" t="s">
        <v>10</v>
      </c>
      <c r="D4372" s="167" t="s">
        <v>12427</v>
      </c>
      <c r="E4372" s="168" t="s">
        <v>16626</v>
      </c>
    </row>
    <row r="4373" spans="1:5" x14ac:dyDescent="0.2">
      <c r="A4373" s="167">
        <v>38884</v>
      </c>
      <c r="B4373" s="167" t="s">
        <v>4319</v>
      </c>
      <c r="C4373" s="167" t="s">
        <v>10</v>
      </c>
      <c r="D4373" s="167" t="s">
        <v>12427</v>
      </c>
      <c r="E4373" s="168" t="s">
        <v>16627</v>
      </c>
    </row>
    <row r="4374" spans="1:5" x14ac:dyDescent="0.2">
      <c r="A4374" s="167">
        <v>38885</v>
      </c>
      <c r="B4374" s="167" t="s">
        <v>4320</v>
      </c>
      <c r="C4374" s="167" t="s">
        <v>10</v>
      </c>
      <c r="D4374" s="167" t="s">
        <v>12427</v>
      </c>
      <c r="E4374" s="168" t="s">
        <v>16628</v>
      </c>
    </row>
    <row r="4375" spans="1:5" x14ac:dyDescent="0.2">
      <c r="A4375" s="167">
        <v>38886</v>
      </c>
      <c r="B4375" s="167" t="s">
        <v>4321</v>
      </c>
      <c r="C4375" s="167" t="s">
        <v>10</v>
      </c>
      <c r="D4375" s="167" t="s">
        <v>12427</v>
      </c>
      <c r="E4375" s="168" t="s">
        <v>12496</v>
      </c>
    </row>
    <row r="4376" spans="1:5" x14ac:dyDescent="0.2">
      <c r="A4376" s="167">
        <v>38887</v>
      </c>
      <c r="B4376" s="167" t="s">
        <v>4322</v>
      </c>
      <c r="C4376" s="167" t="s">
        <v>10</v>
      </c>
      <c r="D4376" s="167" t="s">
        <v>12427</v>
      </c>
      <c r="E4376" s="168" t="s">
        <v>13341</v>
      </c>
    </row>
    <row r="4377" spans="1:5" x14ac:dyDescent="0.2">
      <c r="A4377" s="167">
        <v>38888</v>
      </c>
      <c r="B4377" s="167" t="s">
        <v>4323</v>
      </c>
      <c r="C4377" s="167" t="s">
        <v>10</v>
      </c>
      <c r="D4377" s="167" t="s">
        <v>12427</v>
      </c>
      <c r="E4377" s="168" t="s">
        <v>13838</v>
      </c>
    </row>
    <row r="4378" spans="1:5" x14ac:dyDescent="0.2">
      <c r="A4378" s="167">
        <v>38890</v>
      </c>
      <c r="B4378" s="167" t="s">
        <v>4324</v>
      </c>
      <c r="C4378" s="167" t="s">
        <v>10</v>
      </c>
      <c r="D4378" s="167" t="s">
        <v>12427</v>
      </c>
      <c r="E4378" s="168" t="s">
        <v>16629</v>
      </c>
    </row>
    <row r="4379" spans="1:5" x14ac:dyDescent="0.2">
      <c r="A4379" s="167">
        <v>38893</v>
      </c>
      <c r="B4379" s="167" t="s">
        <v>4325</v>
      </c>
      <c r="C4379" s="167" t="s">
        <v>10</v>
      </c>
      <c r="D4379" s="167" t="s">
        <v>12427</v>
      </c>
      <c r="E4379" s="168" t="s">
        <v>16630</v>
      </c>
    </row>
    <row r="4380" spans="1:5" x14ac:dyDescent="0.2">
      <c r="A4380" s="167">
        <v>38894</v>
      </c>
      <c r="B4380" s="167" t="s">
        <v>4326</v>
      </c>
      <c r="C4380" s="167" t="s">
        <v>10</v>
      </c>
      <c r="D4380" s="167" t="s">
        <v>12427</v>
      </c>
      <c r="E4380" s="168" t="s">
        <v>16631</v>
      </c>
    </row>
    <row r="4381" spans="1:5" x14ac:dyDescent="0.2">
      <c r="A4381" s="167">
        <v>38896</v>
      </c>
      <c r="B4381" s="167" t="s">
        <v>4327</v>
      </c>
      <c r="C4381" s="167" t="s">
        <v>10</v>
      </c>
      <c r="D4381" s="167" t="s">
        <v>12427</v>
      </c>
      <c r="E4381" s="168" t="s">
        <v>16632</v>
      </c>
    </row>
    <row r="4382" spans="1:5" x14ac:dyDescent="0.2">
      <c r="A4382" s="167">
        <v>39324</v>
      </c>
      <c r="B4382" s="167" t="s">
        <v>4328</v>
      </c>
      <c r="C4382" s="167" t="s">
        <v>10</v>
      </c>
      <c r="D4382" s="167" t="s">
        <v>12398</v>
      </c>
      <c r="E4382" s="168" t="s">
        <v>16633</v>
      </c>
    </row>
    <row r="4383" spans="1:5" x14ac:dyDescent="0.2">
      <c r="A4383" s="167">
        <v>39325</v>
      </c>
      <c r="B4383" s="167" t="s">
        <v>4329</v>
      </c>
      <c r="C4383" s="167" t="s">
        <v>10</v>
      </c>
      <c r="D4383" s="167" t="s">
        <v>12398</v>
      </c>
      <c r="E4383" s="168" t="s">
        <v>14824</v>
      </c>
    </row>
    <row r="4384" spans="1:5" x14ac:dyDescent="0.2">
      <c r="A4384" s="167">
        <v>39326</v>
      </c>
      <c r="B4384" s="167" t="s">
        <v>4330</v>
      </c>
      <c r="C4384" s="167" t="s">
        <v>10</v>
      </c>
      <c r="D4384" s="167" t="s">
        <v>12398</v>
      </c>
      <c r="E4384" s="168" t="s">
        <v>16634</v>
      </c>
    </row>
    <row r="4385" spans="1:5" x14ac:dyDescent="0.2">
      <c r="A4385" s="167">
        <v>39327</v>
      </c>
      <c r="B4385" s="167" t="s">
        <v>4331</v>
      </c>
      <c r="C4385" s="167" t="s">
        <v>10</v>
      </c>
      <c r="D4385" s="167" t="s">
        <v>12398</v>
      </c>
      <c r="E4385" s="168" t="s">
        <v>16635</v>
      </c>
    </row>
    <row r="4386" spans="1:5" x14ac:dyDescent="0.2">
      <c r="A4386" s="167">
        <v>20176</v>
      </c>
      <c r="B4386" s="167" t="s">
        <v>4332</v>
      </c>
      <c r="C4386" s="167" t="s">
        <v>10</v>
      </c>
      <c r="D4386" s="167" t="s">
        <v>12398</v>
      </c>
      <c r="E4386" s="168" t="s">
        <v>16636</v>
      </c>
    </row>
    <row r="4387" spans="1:5" x14ac:dyDescent="0.2">
      <c r="A4387" s="167">
        <v>11378</v>
      </c>
      <c r="B4387" s="167" t="s">
        <v>4333</v>
      </c>
      <c r="C4387" s="167" t="s">
        <v>10</v>
      </c>
      <c r="D4387" s="167" t="s">
        <v>12427</v>
      </c>
      <c r="E4387" s="168" t="s">
        <v>16637</v>
      </c>
    </row>
    <row r="4388" spans="1:5" x14ac:dyDescent="0.2">
      <c r="A4388" s="167">
        <v>11379</v>
      </c>
      <c r="B4388" s="167" t="s">
        <v>4334</v>
      </c>
      <c r="C4388" s="167" t="s">
        <v>10</v>
      </c>
      <c r="D4388" s="167" t="s">
        <v>12427</v>
      </c>
      <c r="E4388" s="168" t="s">
        <v>16638</v>
      </c>
    </row>
    <row r="4389" spans="1:5" x14ac:dyDescent="0.2">
      <c r="A4389" s="167">
        <v>11493</v>
      </c>
      <c r="B4389" s="167" t="s">
        <v>4335</v>
      </c>
      <c r="C4389" s="167" t="s">
        <v>10</v>
      </c>
      <c r="D4389" s="167" t="s">
        <v>12427</v>
      </c>
      <c r="E4389" s="168" t="s">
        <v>12471</v>
      </c>
    </row>
    <row r="4390" spans="1:5" x14ac:dyDescent="0.2">
      <c r="A4390" s="167">
        <v>42717</v>
      </c>
      <c r="B4390" s="167" t="s">
        <v>4336</v>
      </c>
      <c r="C4390" s="167" t="s">
        <v>10</v>
      </c>
      <c r="D4390" s="167" t="s">
        <v>12427</v>
      </c>
      <c r="E4390" s="168" t="s">
        <v>16639</v>
      </c>
    </row>
    <row r="4391" spans="1:5" x14ac:dyDescent="0.2">
      <c r="A4391" s="167">
        <v>42718</v>
      </c>
      <c r="B4391" s="167" t="s">
        <v>4337</v>
      </c>
      <c r="C4391" s="167" t="s">
        <v>10</v>
      </c>
      <c r="D4391" s="167" t="s">
        <v>12427</v>
      </c>
      <c r="E4391" s="168" t="s">
        <v>16640</v>
      </c>
    </row>
    <row r="4392" spans="1:5" x14ac:dyDescent="0.2">
      <c r="A4392" s="167">
        <v>7106</v>
      </c>
      <c r="B4392" s="167" t="s">
        <v>4338</v>
      </c>
      <c r="C4392" s="167" t="s">
        <v>10</v>
      </c>
      <c r="D4392" s="167" t="s">
        <v>12398</v>
      </c>
      <c r="E4392" s="168" t="s">
        <v>16641</v>
      </c>
    </row>
    <row r="4393" spans="1:5" x14ac:dyDescent="0.2">
      <c r="A4393" s="167">
        <v>7104</v>
      </c>
      <c r="B4393" s="167" t="s">
        <v>4339</v>
      </c>
      <c r="C4393" s="167" t="s">
        <v>10</v>
      </c>
      <c r="D4393" s="167" t="s">
        <v>12398</v>
      </c>
      <c r="E4393" s="168" t="s">
        <v>14206</v>
      </c>
    </row>
    <row r="4394" spans="1:5" x14ac:dyDescent="0.2">
      <c r="A4394" s="167">
        <v>7136</v>
      </c>
      <c r="B4394" s="167" t="s">
        <v>4340</v>
      </c>
      <c r="C4394" s="167" t="s">
        <v>10</v>
      </c>
      <c r="D4394" s="167" t="s">
        <v>12398</v>
      </c>
      <c r="E4394" s="168" t="s">
        <v>16642</v>
      </c>
    </row>
    <row r="4395" spans="1:5" x14ac:dyDescent="0.2">
      <c r="A4395" s="167">
        <v>7128</v>
      </c>
      <c r="B4395" s="167" t="s">
        <v>4341</v>
      </c>
      <c r="C4395" s="167" t="s">
        <v>10</v>
      </c>
      <c r="D4395" s="167" t="s">
        <v>12398</v>
      </c>
      <c r="E4395" s="168" t="s">
        <v>14218</v>
      </c>
    </row>
    <row r="4396" spans="1:5" x14ac:dyDescent="0.2">
      <c r="A4396" s="167">
        <v>7108</v>
      </c>
      <c r="B4396" s="167" t="s">
        <v>4342</v>
      </c>
      <c r="C4396" s="167" t="s">
        <v>10</v>
      </c>
      <c r="D4396" s="167" t="s">
        <v>12398</v>
      </c>
      <c r="E4396" s="168" t="s">
        <v>14136</v>
      </c>
    </row>
    <row r="4397" spans="1:5" x14ac:dyDescent="0.2">
      <c r="A4397" s="167">
        <v>7129</v>
      </c>
      <c r="B4397" s="167" t="s">
        <v>4343</v>
      </c>
      <c r="C4397" s="167" t="s">
        <v>10</v>
      </c>
      <c r="D4397" s="167" t="s">
        <v>12398</v>
      </c>
      <c r="E4397" s="168" t="s">
        <v>15535</v>
      </c>
    </row>
    <row r="4398" spans="1:5" x14ac:dyDescent="0.2">
      <c r="A4398" s="167">
        <v>7130</v>
      </c>
      <c r="B4398" s="167" t="s">
        <v>4344</v>
      </c>
      <c r="C4398" s="167" t="s">
        <v>10</v>
      </c>
      <c r="D4398" s="167" t="s">
        <v>12398</v>
      </c>
      <c r="E4398" s="168" t="s">
        <v>16643</v>
      </c>
    </row>
    <row r="4399" spans="1:5" x14ac:dyDescent="0.2">
      <c r="A4399" s="167">
        <v>7131</v>
      </c>
      <c r="B4399" s="167" t="s">
        <v>4345</v>
      </c>
      <c r="C4399" s="167" t="s">
        <v>10</v>
      </c>
      <c r="D4399" s="167" t="s">
        <v>12398</v>
      </c>
      <c r="E4399" s="168" t="s">
        <v>16644</v>
      </c>
    </row>
    <row r="4400" spans="1:5" x14ac:dyDescent="0.2">
      <c r="A4400" s="167">
        <v>7132</v>
      </c>
      <c r="B4400" s="167" t="s">
        <v>4346</v>
      </c>
      <c r="C4400" s="167" t="s">
        <v>10</v>
      </c>
      <c r="D4400" s="167" t="s">
        <v>12398</v>
      </c>
      <c r="E4400" s="168" t="s">
        <v>16645</v>
      </c>
    </row>
    <row r="4401" spans="1:5" x14ac:dyDescent="0.2">
      <c r="A4401" s="167">
        <v>7133</v>
      </c>
      <c r="B4401" s="167" t="s">
        <v>4347</v>
      </c>
      <c r="C4401" s="167" t="s">
        <v>10</v>
      </c>
      <c r="D4401" s="167" t="s">
        <v>12398</v>
      </c>
      <c r="E4401" s="168" t="s">
        <v>16646</v>
      </c>
    </row>
    <row r="4402" spans="1:5" x14ac:dyDescent="0.2">
      <c r="A4402" s="167">
        <v>37420</v>
      </c>
      <c r="B4402" s="167" t="s">
        <v>4348</v>
      </c>
      <c r="C4402" s="167" t="s">
        <v>10</v>
      </c>
      <c r="D4402" s="167" t="s">
        <v>12427</v>
      </c>
      <c r="E4402" s="168" t="s">
        <v>15859</v>
      </c>
    </row>
    <row r="4403" spans="1:5" x14ac:dyDescent="0.2">
      <c r="A4403" s="167">
        <v>37421</v>
      </c>
      <c r="B4403" s="167" t="s">
        <v>4349</v>
      </c>
      <c r="C4403" s="167" t="s">
        <v>10</v>
      </c>
      <c r="D4403" s="167" t="s">
        <v>12427</v>
      </c>
      <c r="E4403" s="168" t="s">
        <v>16647</v>
      </c>
    </row>
    <row r="4404" spans="1:5" x14ac:dyDescent="0.2">
      <c r="A4404" s="167">
        <v>37422</v>
      </c>
      <c r="B4404" s="167" t="s">
        <v>4350</v>
      </c>
      <c r="C4404" s="167" t="s">
        <v>10</v>
      </c>
      <c r="D4404" s="167" t="s">
        <v>12427</v>
      </c>
      <c r="E4404" s="168" t="s">
        <v>16648</v>
      </c>
    </row>
    <row r="4405" spans="1:5" x14ac:dyDescent="0.2">
      <c r="A4405" s="167">
        <v>37443</v>
      </c>
      <c r="B4405" s="167" t="s">
        <v>4351</v>
      </c>
      <c r="C4405" s="167" t="s">
        <v>10</v>
      </c>
      <c r="D4405" s="167" t="s">
        <v>12427</v>
      </c>
      <c r="E4405" s="168" t="s">
        <v>16649</v>
      </c>
    </row>
    <row r="4406" spans="1:5" x14ac:dyDescent="0.2">
      <c r="A4406" s="167">
        <v>37444</v>
      </c>
      <c r="B4406" s="167" t="s">
        <v>4352</v>
      </c>
      <c r="C4406" s="167" t="s">
        <v>10</v>
      </c>
      <c r="D4406" s="167" t="s">
        <v>12427</v>
      </c>
      <c r="E4406" s="168" t="s">
        <v>16650</v>
      </c>
    </row>
    <row r="4407" spans="1:5" x14ac:dyDescent="0.2">
      <c r="A4407" s="167">
        <v>37445</v>
      </c>
      <c r="B4407" s="167" t="s">
        <v>4353</v>
      </c>
      <c r="C4407" s="167" t="s">
        <v>10</v>
      </c>
      <c r="D4407" s="167" t="s">
        <v>12427</v>
      </c>
      <c r="E4407" s="168" t="s">
        <v>16651</v>
      </c>
    </row>
    <row r="4408" spans="1:5" x14ac:dyDescent="0.2">
      <c r="A4408" s="167">
        <v>37446</v>
      </c>
      <c r="B4408" s="167" t="s">
        <v>4354</v>
      </c>
      <c r="C4408" s="167" t="s">
        <v>10</v>
      </c>
      <c r="D4408" s="167" t="s">
        <v>12427</v>
      </c>
      <c r="E4408" s="168" t="s">
        <v>16652</v>
      </c>
    </row>
    <row r="4409" spans="1:5" x14ac:dyDescent="0.2">
      <c r="A4409" s="167">
        <v>37447</v>
      </c>
      <c r="B4409" s="167" t="s">
        <v>4355</v>
      </c>
      <c r="C4409" s="167" t="s">
        <v>10</v>
      </c>
      <c r="D4409" s="167" t="s">
        <v>12427</v>
      </c>
      <c r="E4409" s="168" t="s">
        <v>16653</v>
      </c>
    </row>
    <row r="4410" spans="1:5" x14ac:dyDescent="0.2">
      <c r="A4410" s="167">
        <v>37448</v>
      </c>
      <c r="B4410" s="167" t="s">
        <v>4356</v>
      </c>
      <c r="C4410" s="167" t="s">
        <v>10</v>
      </c>
      <c r="D4410" s="167" t="s">
        <v>12427</v>
      </c>
      <c r="E4410" s="168" t="s">
        <v>16654</v>
      </c>
    </row>
    <row r="4411" spans="1:5" x14ac:dyDescent="0.2">
      <c r="A4411" s="167">
        <v>37440</v>
      </c>
      <c r="B4411" s="167" t="s">
        <v>4357</v>
      </c>
      <c r="C4411" s="167" t="s">
        <v>10</v>
      </c>
      <c r="D4411" s="167" t="s">
        <v>12427</v>
      </c>
      <c r="E4411" s="168" t="s">
        <v>16655</v>
      </c>
    </row>
    <row r="4412" spans="1:5" x14ac:dyDescent="0.2">
      <c r="A4412" s="167">
        <v>37441</v>
      </c>
      <c r="B4412" s="167" t="s">
        <v>4358</v>
      </c>
      <c r="C4412" s="167" t="s">
        <v>10</v>
      </c>
      <c r="D4412" s="167" t="s">
        <v>12427</v>
      </c>
      <c r="E4412" s="168" t="s">
        <v>16655</v>
      </c>
    </row>
    <row r="4413" spans="1:5" x14ac:dyDescent="0.2">
      <c r="A4413" s="167">
        <v>37442</v>
      </c>
      <c r="B4413" s="167" t="s">
        <v>4359</v>
      </c>
      <c r="C4413" s="167" t="s">
        <v>10</v>
      </c>
      <c r="D4413" s="167" t="s">
        <v>12427</v>
      </c>
      <c r="E4413" s="168" t="s">
        <v>16656</v>
      </c>
    </row>
    <row r="4414" spans="1:5" x14ac:dyDescent="0.2">
      <c r="A4414" s="167">
        <v>38017</v>
      </c>
      <c r="B4414" s="167" t="s">
        <v>4360</v>
      </c>
      <c r="C4414" s="167" t="s">
        <v>10</v>
      </c>
      <c r="D4414" s="167" t="s">
        <v>12398</v>
      </c>
      <c r="E4414" s="168" t="s">
        <v>16657</v>
      </c>
    </row>
    <row r="4415" spans="1:5" x14ac:dyDescent="0.2">
      <c r="A4415" s="167">
        <v>38018</v>
      </c>
      <c r="B4415" s="167" t="s">
        <v>4361</v>
      </c>
      <c r="C4415" s="167" t="s">
        <v>10</v>
      </c>
      <c r="D4415" s="167" t="s">
        <v>12398</v>
      </c>
      <c r="E4415" s="168" t="s">
        <v>16658</v>
      </c>
    </row>
    <row r="4416" spans="1:5" x14ac:dyDescent="0.2">
      <c r="A4416" s="167">
        <v>39895</v>
      </c>
      <c r="B4416" s="167" t="s">
        <v>4362</v>
      </c>
      <c r="C4416" s="167" t="s">
        <v>10</v>
      </c>
      <c r="D4416" s="167" t="s">
        <v>12427</v>
      </c>
      <c r="E4416" s="168" t="s">
        <v>16659</v>
      </c>
    </row>
    <row r="4417" spans="1:5" x14ac:dyDescent="0.2">
      <c r="A4417" s="167">
        <v>39896</v>
      </c>
      <c r="B4417" s="167" t="s">
        <v>4363</v>
      </c>
      <c r="C4417" s="167" t="s">
        <v>10</v>
      </c>
      <c r="D4417" s="167" t="s">
        <v>12427</v>
      </c>
      <c r="E4417" s="168" t="s">
        <v>15107</v>
      </c>
    </row>
    <row r="4418" spans="1:5" x14ac:dyDescent="0.2">
      <c r="A4418" s="167">
        <v>38873</v>
      </c>
      <c r="B4418" s="167" t="s">
        <v>4364</v>
      </c>
      <c r="C4418" s="167" t="s">
        <v>10</v>
      </c>
      <c r="D4418" s="167" t="s">
        <v>12427</v>
      </c>
      <c r="E4418" s="168" t="s">
        <v>14483</v>
      </c>
    </row>
    <row r="4419" spans="1:5" x14ac:dyDescent="0.2">
      <c r="A4419" s="167">
        <v>38874</v>
      </c>
      <c r="B4419" s="167" t="s">
        <v>4365</v>
      </c>
      <c r="C4419" s="167" t="s">
        <v>10</v>
      </c>
      <c r="D4419" s="167" t="s">
        <v>12427</v>
      </c>
      <c r="E4419" s="168" t="s">
        <v>16660</v>
      </c>
    </row>
    <row r="4420" spans="1:5" x14ac:dyDescent="0.2">
      <c r="A4420" s="167">
        <v>38875</v>
      </c>
      <c r="B4420" s="167" t="s">
        <v>4366</v>
      </c>
      <c r="C4420" s="167" t="s">
        <v>10</v>
      </c>
      <c r="D4420" s="167" t="s">
        <v>12427</v>
      </c>
      <c r="E4420" s="168" t="s">
        <v>16661</v>
      </c>
    </row>
    <row r="4421" spans="1:5" x14ac:dyDescent="0.2">
      <c r="A4421" s="167">
        <v>38876</v>
      </c>
      <c r="B4421" s="167" t="s">
        <v>4367</v>
      </c>
      <c r="C4421" s="167" t="s">
        <v>10</v>
      </c>
      <c r="D4421" s="167" t="s">
        <v>12427</v>
      </c>
      <c r="E4421" s="168" t="s">
        <v>16662</v>
      </c>
    </row>
    <row r="4422" spans="1:5" x14ac:dyDescent="0.2">
      <c r="A4422" s="167">
        <v>39000</v>
      </c>
      <c r="B4422" s="167" t="s">
        <v>4368</v>
      </c>
      <c r="C4422" s="167" t="s">
        <v>10</v>
      </c>
      <c r="D4422" s="167" t="s">
        <v>12398</v>
      </c>
      <c r="E4422" s="168" t="s">
        <v>16663</v>
      </c>
    </row>
    <row r="4423" spans="1:5" x14ac:dyDescent="0.2">
      <c r="A4423" s="167">
        <v>38674</v>
      </c>
      <c r="B4423" s="167" t="s">
        <v>4369</v>
      </c>
      <c r="C4423" s="167" t="s">
        <v>10</v>
      </c>
      <c r="D4423" s="167" t="s">
        <v>12398</v>
      </c>
      <c r="E4423" s="168" t="s">
        <v>16664</v>
      </c>
    </row>
    <row r="4424" spans="1:5" x14ac:dyDescent="0.2">
      <c r="A4424" s="167">
        <v>38911</v>
      </c>
      <c r="B4424" s="167" t="s">
        <v>4370</v>
      </c>
      <c r="C4424" s="167" t="s">
        <v>10</v>
      </c>
      <c r="D4424" s="167" t="s">
        <v>12427</v>
      </c>
      <c r="E4424" s="168" t="s">
        <v>16665</v>
      </c>
    </row>
    <row r="4425" spans="1:5" x14ac:dyDescent="0.2">
      <c r="A4425" s="167">
        <v>38912</v>
      </c>
      <c r="B4425" s="167" t="s">
        <v>4371</v>
      </c>
      <c r="C4425" s="167" t="s">
        <v>10</v>
      </c>
      <c r="D4425" s="167" t="s">
        <v>12427</v>
      </c>
      <c r="E4425" s="168" t="s">
        <v>16666</v>
      </c>
    </row>
    <row r="4426" spans="1:5" x14ac:dyDescent="0.2">
      <c r="A4426" s="167">
        <v>38019</v>
      </c>
      <c r="B4426" s="167" t="s">
        <v>4372</v>
      </c>
      <c r="C4426" s="167" t="s">
        <v>10</v>
      </c>
      <c r="D4426" s="167" t="s">
        <v>12398</v>
      </c>
      <c r="E4426" s="168" t="s">
        <v>14238</v>
      </c>
    </row>
    <row r="4427" spans="1:5" x14ac:dyDescent="0.2">
      <c r="A4427" s="167">
        <v>38020</v>
      </c>
      <c r="B4427" s="167" t="s">
        <v>4373</v>
      </c>
      <c r="C4427" s="167" t="s">
        <v>10</v>
      </c>
      <c r="D4427" s="167" t="s">
        <v>12398</v>
      </c>
      <c r="E4427" s="168" t="s">
        <v>16658</v>
      </c>
    </row>
    <row r="4428" spans="1:5" x14ac:dyDescent="0.2">
      <c r="A4428" s="167">
        <v>38454</v>
      </c>
      <c r="B4428" s="167" t="s">
        <v>4374</v>
      </c>
      <c r="C4428" s="167" t="s">
        <v>10</v>
      </c>
      <c r="D4428" s="167" t="s">
        <v>12398</v>
      </c>
      <c r="E4428" s="168" t="s">
        <v>14819</v>
      </c>
    </row>
    <row r="4429" spans="1:5" x14ac:dyDescent="0.2">
      <c r="A4429" s="167">
        <v>38455</v>
      </c>
      <c r="B4429" s="167" t="s">
        <v>4375</v>
      </c>
      <c r="C4429" s="167" t="s">
        <v>10</v>
      </c>
      <c r="D4429" s="167" t="s">
        <v>12398</v>
      </c>
      <c r="E4429" s="168" t="s">
        <v>15139</v>
      </c>
    </row>
    <row r="4430" spans="1:5" x14ac:dyDescent="0.2">
      <c r="A4430" s="167">
        <v>38462</v>
      </c>
      <c r="B4430" s="167" t="s">
        <v>4376</v>
      </c>
      <c r="C4430" s="167" t="s">
        <v>10</v>
      </c>
      <c r="D4430" s="167" t="s">
        <v>12398</v>
      </c>
      <c r="E4430" s="168" t="s">
        <v>16667</v>
      </c>
    </row>
    <row r="4431" spans="1:5" x14ac:dyDescent="0.2">
      <c r="A4431" s="167">
        <v>36362</v>
      </c>
      <c r="B4431" s="167" t="s">
        <v>4377</v>
      </c>
      <c r="C4431" s="167" t="s">
        <v>10</v>
      </c>
      <c r="D4431" s="167" t="s">
        <v>12398</v>
      </c>
      <c r="E4431" s="168" t="s">
        <v>15441</v>
      </c>
    </row>
    <row r="4432" spans="1:5" x14ac:dyDescent="0.2">
      <c r="A4432" s="167">
        <v>36298</v>
      </c>
      <c r="B4432" s="167" t="s">
        <v>4378</v>
      </c>
      <c r="C4432" s="167" t="s">
        <v>10</v>
      </c>
      <c r="D4432" s="167" t="s">
        <v>12398</v>
      </c>
      <c r="E4432" s="168" t="s">
        <v>13085</v>
      </c>
    </row>
    <row r="4433" spans="1:5" x14ac:dyDescent="0.2">
      <c r="A4433" s="167">
        <v>38456</v>
      </c>
      <c r="B4433" s="167" t="s">
        <v>4379</v>
      </c>
      <c r="C4433" s="167" t="s">
        <v>10</v>
      </c>
      <c r="D4433" s="167" t="s">
        <v>12398</v>
      </c>
      <c r="E4433" s="168" t="s">
        <v>16668</v>
      </c>
    </row>
    <row r="4434" spans="1:5" x14ac:dyDescent="0.2">
      <c r="A4434" s="167">
        <v>38457</v>
      </c>
      <c r="B4434" s="167" t="s">
        <v>4380</v>
      </c>
      <c r="C4434" s="167" t="s">
        <v>10</v>
      </c>
      <c r="D4434" s="167" t="s">
        <v>12398</v>
      </c>
      <c r="E4434" s="168" t="s">
        <v>16669</v>
      </c>
    </row>
    <row r="4435" spans="1:5" x14ac:dyDescent="0.2">
      <c r="A4435" s="167">
        <v>38458</v>
      </c>
      <c r="B4435" s="167" t="s">
        <v>4381</v>
      </c>
      <c r="C4435" s="167" t="s">
        <v>10</v>
      </c>
      <c r="D4435" s="167" t="s">
        <v>12398</v>
      </c>
      <c r="E4435" s="168" t="s">
        <v>14607</v>
      </c>
    </row>
    <row r="4436" spans="1:5" x14ac:dyDescent="0.2">
      <c r="A4436" s="167">
        <v>38459</v>
      </c>
      <c r="B4436" s="167" t="s">
        <v>4382</v>
      </c>
      <c r="C4436" s="167" t="s">
        <v>10</v>
      </c>
      <c r="D4436" s="167" t="s">
        <v>12398</v>
      </c>
      <c r="E4436" s="168" t="s">
        <v>16670</v>
      </c>
    </row>
    <row r="4437" spans="1:5" x14ac:dyDescent="0.2">
      <c r="A4437" s="167">
        <v>38460</v>
      </c>
      <c r="B4437" s="167" t="s">
        <v>4383</v>
      </c>
      <c r="C4437" s="167" t="s">
        <v>10</v>
      </c>
      <c r="D4437" s="167" t="s">
        <v>12398</v>
      </c>
      <c r="E4437" s="168" t="s">
        <v>16671</v>
      </c>
    </row>
    <row r="4438" spans="1:5" x14ac:dyDescent="0.2">
      <c r="A4438" s="167">
        <v>38461</v>
      </c>
      <c r="B4438" s="167" t="s">
        <v>4384</v>
      </c>
      <c r="C4438" s="167" t="s">
        <v>10</v>
      </c>
      <c r="D4438" s="167" t="s">
        <v>12398</v>
      </c>
      <c r="E4438" s="168" t="s">
        <v>16672</v>
      </c>
    </row>
    <row r="4439" spans="1:5" x14ac:dyDescent="0.2">
      <c r="A4439" s="167">
        <v>7094</v>
      </c>
      <c r="B4439" s="167" t="s">
        <v>4385</v>
      </c>
      <c r="C4439" s="167" t="s">
        <v>10</v>
      </c>
      <c r="D4439" s="167" t="s">
        <v>12398</v>
      </c>
      <c r="E4439" s="168" t="s">
        <v>12617</v>
      </c>
    </row>
    <row r="4440" spans="1:5" x14ac:dyDescent="0.2">
      <c r="A4440" s="167">
        <v>7116</v>
      </c>
      <c r="B4440" s="167" t="s">
        <v>4386</v>
      </c>
      <c r="C4440" s="167" t="s">
        <v>10</v>
      </c>
      <c r="D4440" s="167" t="s">
        <v>12398</v>
      </c>
      <c r="E4440" s="168" t="s">
        <v>15735</v>
      </c>
    </row>
    <row r="4441" spans="1:5" x14ac:dyDescent="0.2">
      <c r="A4441" s="167">
        <v>7118</v>
      </c>
      <c r="B4441" s="167" t="s">
        <v>4387</v>
      </c>
      <c r="C4441" s="167" t="s">
        <v>10</v>
      </c>
      <c r="D4441" s="167" t="s">
        <v>12398</v>
      </c>
      <c r="E4441" s="168" t="s">
        <v>16673</v>
      </c>
    </row>
    <row r="4442" spans="1:5" x14ac:dyDescent="0.2">
      <c r="A4442" s="167">
        <v>7117</v>
      </c>
      <c r="B4442" s="167" t="s">
        <v>4388</v>
      </c>
      <c r="C4442" s="167" t="s">
        <v>10</v>
      </c>
      <c r="D4442" s="167" t="s">
        <v>12398</v>
      </c>
      <c r="E4442" s="168" t="s">
        <v>16674</v>
      </c>
    </row>
    <row r="4443" spans="1:5" x14ac:dyDescent="0.2">
      <c r="A4443" s="167">
        <v>7098</v>
      </c>
      <c r="B4443" s="167" t="s">
        <v>4389</v>
      </c>
      <c r="C4443" s="167" t="s">
        <v>10</v>
      </c>
      <c r="D4443" s="167" t="s">
        <v>12398</v>
      </c>
      <c r="E4443" s="168" t="s">
        <v>12691</v>
      </c>
    </row>
    <row r="4444" spans="1:5" x14ac:dyDescent="0.2">
      <c r="A4444" s="167">
        <v>7110</v>
      </c>
      <c r="B4444" s="167" t="s">
        <v>4390</v>
      </c>
      <c r="C4444" s="167" t="s">
        <v>10</v>
      </c>
      <c r="D4444" s="167" t="s">
        <v>12398</v>
      </c>
      <c r="E4444" s="168" t="s">
        <v>15374</v>
      </c>
    </row>
    <row r="4445" spans="1:5" x14ac:dyDescent="0.2">
      <c r="A4445" s="167">
        <v>7123</v>
      </c>
      <c r="B4445" s="167" t="s">
        <v>4391</v>
      </c>
      <c r="C4445" s="167" t="s">
        <v>10</v>
      </c>
      <c r="D4445" s="167" t="s">
        <v>12398</v>
      </c>
      <c r="E4445" s="168" t="s">
        <v>15736</v>
      </c>
    </row>
    <row r="4446" spans="1:5" x14ac:dyDescent="0.2">
      <c r="A4446" s="167">
        <v>7121</v>
      </c>
      <c r="B4446" s="167" t="s">
        <v>4392</v>
      </c>
      <c r="C4446" s="167" t="s">
        <v>10</v>
      </c>
      <c r="D4446" s="167" t="s">
        <v>12398</v>
      </c>
      <c r="E4446" s="168" t="s">
        <v>13732</v>
      </c>
    </row>
    <row r="4447" spans="1:5" x14ac:dyDescent="0.2">
      <c r="A4447" s="167">
        <v>7137</v>
      </c>
      <c r="B4447" s="167" t="s">
        <v>4393</v>
      </c>
      <c r="C4447" s="167" t="s">
        <v>10</v>
      </c>
      <c r="D4447" s="167" t="s">
        <v>12398</v>
      </c>
      <c r="E4447" s="168" t="s">
        <v>16675</v>
      </c>
    </row>
    <row r="4448" spans="1:5" x14ac:dyDescent="0.2">
      <c r="A4448" s="167">
        <v>7122</v>
      </c>
      <c r="B4448" s="167" t="s">
        <v>4394</v>
      </c>
      <c r="C4448" s="167" t="s">
        <v>10</v>
      </c>
      <c r="D4448" s="167" t="s">
        <v>12398</v>
      </c>
      <c r="E4448" s="168" t="s">
        <v>13628</v>
      </c>
    </row>
    <row r="4449" spans="1:5" x14ac:dyDescent="0.2">
      <c r="A4449" s="167">
        <v>7114</v>
      </c>
      <c r="B4449" s="167" t="s">
        <v>4395</v>
      </c>
      <c r="C4449" s="167" t="s">
        <v>10</v>
      </c>
      <c r="D4449" s="167" t="s">
        <v>12398</v>
      </c>
      <c r="E4449" s="168" t="s">
        <v>16676</v>
      </c>
    </row>
    <row r="4450" spans="1:5" x14ac:dyDescent="0.2">
      <c r="A4450" s="167">
        <v>7109</v>
      </c>
      <c r="B4450" s="167" t="s">
        <v>4396</v>
      </c>
      <c r="C4450" s="167" t="s">
        <v>10</v>
      </c>
      <c r="D4450" s="167" t="s">
        <v>12398</v>
      </c>
      <c r="E4450" s="168" t="s">
        <v>14453</v>
      </c>
    </row>
    <row r="4451" spans="1:5" x14ac:dyDescent="0.2">
      <c r="A4451" s="167">
        <v>7135</v>
      </c>
      <c r="B4451" s="167" t="s">
        <v>4397</v>
      </c>
      <c r="C4451" s="167" t="s">
        <v>10</v>
      </c>
      <c r="D4451" s="167" t="s">
        <v>12398</v>
      </c>
      <c r="E4451" s="168" t="s">
        <v>12708</v>
      </c>
    </row>
    <row r="4452" spans="1:5" x14ac:dyDescent="0.2">
      <c r="A4452" s="167">
        <v>37947</v>
      </c>
      <c r="B4452" s="167" t="s">
        <v>4398</v>
      </c>
      <c r="C4452" s="167" t="s">
        <v>10</v>
      </c>
      <c r="D4452" s="167" t="s">
        <v>12398</v>
      </c>
      <c r="E4452" s="168" t="s">
        <v>13510</v>
      </c>
    </row>
    <row r="4453" spans="1:5" x14ac:dyDescent="0.2">
      <c r="A4453" s="167">
        <v>7103</v>
      </c>
      <c r="B4453" s="167" t="s">
        <v>4399</v>
      </c>
      <c r="C4453" s="167" t="s">
        <v>10</v>
      </c>
      <c r="D4453" s="167" t="s">
        <v>12398</v>
      </c>
      <c r="E4453" s="168" t="s">
        <v>14136</v>
      </c>
    </row>
    <row r="4454" spans="1:5" x14ac:dyDescent="0.2">
      <c r="A4454" s="167">
        <v>40419</v>
      </c>
      <c r="B4454" s="167" t="s">
        <v>4400</v>
      </c>
      <c r="C4454" s="167" t="s">
        <v>10</v>
      </c>
      <c r="D4454" s="167" t="s">
        <v>12427</v>
      </c>
      <c r="E4454" s="168" t="s">
        <v>15124</v>
      </c>
    </row>
    <row r="4455" spans="1:5" x14ac:dyDescent="0.2">
      <c r="A4455" s="167">
        <v>40420</v>
      </c>
      <c r="B4455" s="167" t="s">
        <v>4401</v>
      </c>
      <c r="C4455" s="167" t="s">
        <v>10</v>
      </c>
      <c r="D4455" s="167" t="s">
        <v>12427</v>
      </c>
      <c r="E4455" s="168" t="s">
        <v>16677</v>
      </c>
    </row>
    <row r="4456" spans="1:5" x14ac:dyDescent="0.2">
      <c r="A4456" s="167">
        <v>40421</v>
      </c>
      <c r="B4456" s="167" t="s">
        <v>4402</v>
      </c>
      <c r="C4456" s="167" t="s">
        <v>10</v>
      </c>
      <c r="D4456" s="167" t="s">
        <v>12427</v>
      </c>
      <c r="E4456" s="168" t="s">
        <v>16678</v>
      </c>
    </row>
    <row r="4457" spans="1:5" x14ac:dyDescent="0.2">
      <c r="A4457" s="167">
        <v>7126</v>
      </c>
      <c r="B4457" s="167" t="s">
        <v>4403</v>
      </c>
      <c r="C4457" s="167" t="s">
        <v>10</v>
      </c>
      <c r="D4457" s="167" t="s">
        <v>12398</v>
      </c>
      <c r="E4457" s="168" t="s">
        <v>16679</v>
      </c>
    </row>
    <row r="4458" spans="1:5" x14ac:dyDescent="0.2">
      <c r="A4458" s="167">
        <v>38905</v>
      </c>
      <c r="B4458" s="167" t="s">
        <v>4404</v>
      </c>
      <c r="C4458" s="167" t="s">
        <v>10</v>
      </c>
      <c r="D4458" s="167" t="s">
        <v>12427</v>
      </c>
      <c r="E4458" s="168" t="s">
        <v>14013</v>
      </c>
    </row>
    <row r="4459" spans="1:5" x14ac:dyDescent="0.2">
      <c r="A4459" s="167">
        <v>38907</v>
      </c>
      <c r="B4459" s="167" t="s">
        <v>4405</v>
      </c>
      <c r="C4459" s="167" t="s">
        <v>10</v>
      </c>
      <c r="D4459" s="167" t="s">
        <v>12427</v>
      </c>
      <c r="E4459" s="168" t="s">
        <v>16680</v>
      </c>
    </row>
    <row r="4460" spans="1:5" x14ac:dyDescent="0.2">
      <c r="A4460" s="167">
        <v>38908</v>
      </c>
      <c r="B4460" s="167" t="s">
        <v>4406</v>
      </c>
      <c r="C4460" s="167" t="s">
        <v>10</v>
      </c>
      <c r="D4460" s="167" t="s">
        <v>12427</v>
      </c>
      <c r="E4460" s="168" t="s">
        <v>13661</v>
      </c>
    </row>
    <row r="4461" spans="1:5" x14ac:dyDescent="0.2">
      <c r="A4461" s="167">
        <v>38909</v>
      </c>
      <c r="B4461" s="167" t="s">
        <v>4407</v>
      </c>
      <c r="C4461" s="167" t="s">
        <v>10</v>
      </c>
      <c r="D4461" s="167" t="s">
        <v>12427</v>
      </c>
      <c r="E4461" s="168" t="s">
        <v>16681</v>
      </c>
    </row>
    <row r="4462" spans="1:5" x14ac:dyDescent="0.2">
      <c r="A4462" s="167">
        <v>38910</v>
      </c>
      <c r="B4462" s="167" t="s">
        <v>4408</v>
      </c>
      <c r="C4462" s="167" t="s">
        <v>10</v>
      </c>
      <c r="D4462" s="167" t="s">
        <v>12427</v>
      </c>
      <c r="E4462" s="168" t="s">
        <v>16682</v>
      </c>
    </row>
    <row r="4463" spans="1:5" x14ac:dyDescent="0.2">
      <c r="A4463" s="167">
        <v>38897</v>
      </c>
      <c r="B4463" s="167" t="s">
        <v>4409</v>
      </c>
      <c r="C4463" s="167" t="s">
        <v>10</v>
      </c>
      <c r="D4463" s="167" t="s">
        <v>12427</v>
      </c>
      <c r="E4463" s="168" t="s">
        <v>15476</v>
      </c>
    </row>
    <row r="4464" spans="1:5" x14ac:dyDescent="0.2">
      <c r="A4464" s="167">
        <v>38899</v>
      </c>
      <c r="B4464" s="167" t="s">
        <v>4410</v>
      </c>
      <c r="C4464" s="167" t="s">
        <v>10</v>
      </c>
      <c r="D4464" s="167" t="s">
        <v>12427</v>
      </c>
      <c r="E4464" s="168" t="s">
        <v>14282</v>
      </c>
    </row>
    <row r="4465" spans="1:5" x14ac:dyDescent="0.2">
      <c r="A4465" s="167">
        <v>38900</v>
      </c>
      <c r="B4465" s="167" t="s">
        <v>4411</v>
      </c>
      <c r="C4465" s="167" t="s">
        <v>10</v>
      </c>
      <c r="D4465" s="167" t="s">
        <v>12427</v>
      </c>
      <c r="E4465" s="168" t="s">
        <v>16683</v>
      </c>
    </row>
    <row r="4466" spans="1:5" x14ac:dyDescent="0.2">
      <c r="A4466" s="167">
        <v>38901</v>
      </c>
      <c r="B4466" s="167" t="s">
        <v>4412</v>
      </c>
      <c r="C4466" s="167" t="s">
        <v>10</v>
      </c>
      <c r="D4466" s="167" t="s">
        <v>12427</v>
      </c>
      <c r="E4466" s="168" t="s">
        <v>16684</v>
      </c>
    </row>
    <row r="4467" spans="1:5" x14ac:dyDescent="0.2">
      <c r="A4467" s="167">
        <v>38904</v>
      </c>
      <c r="B4467" s="167" t="s">
        <v>4413</v>
      </c>
      <c r="C4467" s="167" t="s">
        <v>10</v>
      </c>
      <c r="D4467" s="167" t="s">
        <v>12427</v>
      </c>
      <c r="E4467" s="168" t="s">
        <v>16685</v>
      </c>
    </row>
    <row r="4468" spans="1:5" x14ac:dyDescent="0.2">
      <c r="A4468" s="167">
        <v>38903</v>
      </c>
      <c r="B4468" s="167" t="s">
        <v>4414</v>
      </c>
      <c r="C4468" s="167" t="s">
        <v>10</v>
      </c>
      <c r="D4468" s="167" t="s">
        <v>12427</v>
      </c>
      <c r="E4468" s="168" t="s">
        <v>16686</v>
      </c>
    </row>
    <row r="4469" spans="1:5" x14ac:dyDescent="0.2">
      <c r="A4469" s="167">
        <v>7091</v>
      </c>
      <c r="B4469" s="167" t="s">
        <v>4415</v>
      </c>
      <c r="C4469" s="167" t="s">
        <v>10</v>
      </c>
      <c r="D4469" s="167" t="s">
        <v>12398</v>
      </c>
      <c r="E4469" s="168" t="s">
        <v>16687</v>
      </c>
    </row>
    <row r="4470" spans="1:5" x14ac:dyDescent="0.2">
      <c r="A4470" s="167">
        <v>11655</v>
      </c>
      <c r="B4470" s="167" t="s">
        <v>4416</v>
      </c>
      <c r="C4470" s="167" t="s">
        <v>10</v>
      </c>
      <c r="D4470" s="167" t="s">
        <v>12398</v>
      </c>
      <c r="E4470" s="168" t="s">
        <v>15242</v>
      </c>
    </row>
    <row r="4471" spans="1:5" x14ac:dyDescent="0.2">
      <c r="A4471" s="167">
        <v>11656</v>
      </c>
      <c r="B4471" s="167" t="s">
        <v>4417</v>
      </c>
      <c r="C4471" s="167" t="s">
        <v>10</v>
      </c>
      <c r="D4471" s="167" t="s">
        <v>12398</v>
      </c>
      <c r="E4471" s="168" t="s">
        <v>16688</v>
      </c>
    </row>
    <row r="4472" spans="1:5" x14ac:dyDescent="0.2">
      <c r="A4472" s="167">
        <v>37948</v>
      </c>
      <c r="B4472" s="167" t="s">
        <v>4418</v>
      </c>
      <c r="C4472" s="167" t="s">
        <v>10</v>
      </c>
      <c r="D4472" s="167" t="s">
        <v>12398</v>
      </c>
      <c r="E4472" s="168" t="s">
        <v>12882</v>
      </c>
    </row>
    <row r="4473" spans="1:5" x14ac:dyDescent="0.2">
      <c r="A4473" s="167">
        <v>7097</v>
      </c>
      <c r="B4473" s="167" t="s">
        <v>4419</v>
      </c>
      <c r="C4473" s="167" t="s">
        <v>10</v>
      </c>
      <c r="D4473" s="167" t="s">
        <v>12398</v>
      </c>
      <c r="E4473" s="168" t="s">
        <v>13984</v>
      </c>
    </row>
    <row r="4474" spans="1:5" x14ac:dyDescent="0.2">
      <c r="A4474" s="167">
        <v>11657</v>
      </c>
      <c r="B4474" s="167" t="s">
        <v>4420</v>
      </c>
      <c r="C4474" s="167" t="s">
        <v>10</v>
      </c>
      <c r="D4474" s="167" t="s">
        <v>12398</v>
      </c>
      <c r="E4474" s="168" t="s">
        <v>13725</v>
      </c>
    </row>
    <row r="4475" spans="1:5" x14ac:dyDescent="0.2">
      <c r="A4475" s="167">
        <v>11658</v>
      </c>
      <c r="B4475" s="167" t="s">
        <v>4421</v>
      </c>
      <c r="C4475" s="167" t="s">
        <v>10</v>
      </c>
      <c r="D4475" s="167" t="s">
        <v>12398</v>
      </c>
      <c r="E4475" s="168" t="s">
        <v>14326</v>
      </c>
    </row>
    <row r="4476" spans="1:5" x14ac:dyDescent="0.2">
      <c r="A4476" s="167">
        <v>7146</v>
      </c>
      <c r="B4476" s="167" t="s">
        <v>4422</v>
      </c>
      <c r="C4476" s="167" t="s">
        <v>10</v>
      </c>
      <c r="D4476" s="167" t="s">
        <v>12398</v>
      </c>
      <c r="E4476" s="168" t="s">
        <v>16689</v>
      </c>
    </row>
    <row r="4477" spans="1:5" x14ac:dyDescent="0.2">
      <c r="A4477" s="167">
        <v>7138</v>
      </c>
      <c r="B4477" s="167" t="s">
        <v>4423</v>
      </c>
      <c r="C4477" s="167" t="s">
        <v>10</v>
      </c>
      <c r="D4477" s="167" t="s">
        <v>12398</v>
      </c>
      <c r="E4477" s="168" t="s">
        <v>15407</v>
      </c>
    </row>
    <row r="4478" spans="1:5" x14ac:dyDescent="0.2">
      <c r="A4478" s="167">
        <v>7139</v>
      </c>
      <c r="B4478" s="167" t="s">
        <v>4424</v>
      </c>
      <c r="C4478" s="167" t="s">
        <v>10</v>
      </c>
      <c r="D4478" s="167" t="s">
        <v>12398</v>
      </c>
      <c r="E4478" s="168" t="s">
        <v>13654</v>
      </c>
    </row>
    <row r="4479" spans="1:5" x14ac:dyDescent="0.2">
      <c r="A4479" s="167">
        <v>7140</v>
      </c>
      <c r="B4479" s="167" t="s">
        <v>4425</v>
      </c>
      <c r="C4479" s="167" t="s">
        <v>10</v>
      </c>
      <c r="D4479" s="167" t="s">
        <v>12398</v>
      </c>
      <c r="E4479" s="168" t="s">
        <v>12884</v>
      </c>
    </row>
    <row r="4480" spans="1:5" x14ac:dyDescent="0.2">
      <c r="A4480" s="167">
        <v>7141</v>
      </c>
      <c r="B4480" s="167" t="s">
        <v>4426</v>
      </c>
      <c r="C4480" s="167" t="s">
        <v>10</v>
      </c>
      <c r="D4480" s="167" t="s">
        <v>12398</v>
      </c>
      <c r="E4480" s="168" t="s">
        <v>13354</v>
      </c>
    </row>
    <row r="4481" spans="1:5" x14ac:dyDescent="0.2">
      <c r="A4481" s="167">
        <v>7143</v>
      </c>
      <c r="B4481" s="167" t="s">
        <v>4427</v>
      </c>
      <c r="C4481" s="167" t="s">
        <v>10</v>
      </c>
      <c r="D4481" s="167" t="s">
        <v>12398</v>
      </c>
      <c r="E4481" s="168" t="s">
        <v>13668</v>
      </c>
    </row>
    <row r="4482" spans="1:5" x14ac:dyDescent="0.2">
      <c r="A4482" s="167">
        <v>7144</v>
      </c>
      <c r="B4482" s="167" t="s">
        <v>4428</v>
      </c>
      <c r="C4482" s="167" t="s">
        <v>10</v>
      </c>
      <c r="D4482" s="167" t="s">
        <v>12398</v>
      </c>
      <c r="E4482" s="168" t="s">
        <v>16690</v>
      </c>
    </row>
    <row r="4483" spans="1:5" x14ac:dyDescent="0.2">
      <c r="A4483" s="167">
        <v>7145</v>
      </c>
      <c r="B4483" s="167" t="s">
        <v>4429</v>
      </c>
      <c r="C4483" s="167" t="s">
        <v>10</v>
      </c>
      <c r="D4483" s="167" t="s">
        <v>12398</v>
      </c>
      <c r="E4483" s="168" t="s">
        <v>16691</v>
      </c>
    </row>
    <row r="4484" spans="1:5" x14ac:dyDescent="0.2">
      <c r="A4484" s="167">
        <v>7142</v>
      </c>
      <c r="B4484" s="167" t="s">
        <v>4430</v>
      </c>
      <c r="C4484" s="167" t="s">
        <v>10</v>
      </c>
      <c r="D4484" s="167" t="s">
        <v>12398</v>
      </c>
      <c r="E4484" s="168" t="s">
        <v>16692</v>
      </c>
    </row>
    <row r="4485" spans="1:5" x14ac:dyDescent="0.2">
      <c r="A4485" s="167">
        <v>3593</v>
      </c>
      <c r="B4485" s="167" t="s">
        <v>4431</v>
      </c>
      <c r="C4485" s="167" t="s">
        <v>10</v>
      </c>
      <c r="D4485" s="167" t="s">
        <v>12398</v>
      </c>
      <c r="E4485" s="168" t="s">
        <v>16693</v>
      </c>
    </row>
    <row r="4486" spans="1:5" x14ac:dyDescent="0.2">
      <c r="A4486" s="167">
        <v>3588</v>
      </c>
      <c r="B4486" s="167" t="s">
        <v>4432</v>
      </c>
      <c r="C4486" s="167" t="s">
        <v>10</v>
      </c>
      <c r="D4486" s="167" t="s">
        <v>12398</v>
      </c>
      <c r="E4486" s="168" t="s">
        <v>16694</v>
      </c>
    </row>
    <row r="4487" spans="1:5" x14ac:dyDescent="0.2">
      <c r="A4487" s="167">
        <v>3585</v>
      </c>
      <c r="B4487" s="167" t="s">
        <v>4433</v>
      </c>
      <c r="C4487" s="167" t="s">
        <v>10</v>
      </c>
      <c r="D4487" s="167" t="s">
        <v>12398</v>
      </c>
      <c r="E4487" s="168" t="s">
        <v>13982</v>
      </c>
    </row>
    <row r="4488" spans="1:5" x14ac:dyDescent="0.2">
      <c r="A4488" s="167">
        <v>3587</v>
      </c>
      <c r="B4488" s="167" t="s">
        <v>4434</v>
      </c>
      <c r="C4488" s="167" t="s">
        <v>10</v>
      </c>
      <c r="D4488" s="167" t="s">
        <v>12398</v>
      </c>
      <c r="E4488" s="168" t="s">
        <v>16695</v>
      </c>
    </row>
    <row r="4489" spans="1:5" x14ac:dyDescent="0.2">
      <c r="A4489" s="167">
        <v>3590</v>
      </c>
      <c r="B4489" s="167" t="s">
        <v>4435</v>
      </c>
      <c r="C4489" s="167" t="s">
        <v>10</v>
      </c>
      <c r="D4489" s="167" t="s">
        <v>12398</v>
      </c>
      <c r="E4489" s="168" t="s">
        <v>16696</v>
      </c>
    </row>
    <row r="4490" spans="1:5" x14ac:dyDescent="0.2">
      <c r="A4490" s="167">
        <v>3589</v>
      </c>
      <c r="B4490" s="167" t="s">
        <v>4436</v>
      </c>
      <c r="C4490" s="167" t="s">
        <v>10</v>
      </c>
      <c r="D4490" s="167" t="s">
        <v>12398</v>
      </c>
      <c r="E4490" s="168" t="s">
        <v>16697</v>
      </c>
    </row>
    <row r="4491" spans="1:5" x14ac:dyDescent="0.2">
      <c r="A4491" s="167">
        <v>3586</v>
      </c>
      <c r="B4491" s="167" t="s">
        <v>4437</v>
      </c>
      <c r="C4491" s="167" t="s">
        <v>10</v>
      </c>
      <c r="D4491" s="167" t="s">
        <v>12398</v>
      </c>
      <c r="E4491" s="168" t="s">
        <v>16698</v>
      </c>
    </row>
    <row r="4492" spans="1:5" x14ac:dyDescent="0.2">
      <c r="A4492" s="167">
        <v>3592</v>
      </c>
      <c r="B4492" s="167" t="s">
        <v>4438</v>
      </c>
      <c r="C4492" s="167" t="s">
        <v>10</v>
      </c>
      <c r="D4492" s="167" t="s">
        <v>12398</v>
      </c>
      <c r="E4492" s="168" t="s">
        <v>16699</v>
      </c>
    </row>
    <row r="4493" spans="1:5" x14ac:dyDescent="0.2">
      <c r="A4493" s="167">
        <v>3591</v>
      </c>
      <c r="B4493" s="167" t="s">
        <v>4439</v>
      </c>
      <c r="C4493" s="167" t="s">
        <v>10</v>
      </c>
      <c r="D4493" s="167" t="s">
        <v>12398</v>
      </c>
      <c r="E4493" s="168" t="s">
        <v>16700</v>
      </c>
    </row>
    <row r="4494" spans="1:5" x14ac:dyDescent="0.2">
      <c r="A4494" s="167">
        <v>40396</v>
      </c>
      <c r="B4494" s="167" t="s">
        <v>4440</v>
      </c>
      <c r="C4494" s="167" t="s">
        <v>10</v>
      </c>
      <c r="D4494" s="167" t="s">
        <v>12427</v>
      </c>
      <c r="E4494" s="168" t="s">
        <v>16701</v>
      </c>
    </row>
    <row r="4495" spans="1:5" x14ac:dyDescent="0.2">
      <c r="A4495" s="167">
        <v>40395</v>
      </c>
      <c r="B4495" s="167" t="s">
        <v>4441</v>
      </c>
      <c r="C4495" s="167" t="s">
        <v>10</v>
      </c>
      <c r="D4495" s="167" t="s">
        <v>12427</v>
      </c>
      <c r="E4495" s="168" t="s">
        <v>16525</v>
      </c>
    </row>
    <row r="4496" spans="1:5" x14ac:dyDescent="0.2">
      <c r="A4496" s="167">
        <v>40392</v>
      </c>
      <c r="B4496" s="167" t="s">
        <v>4442</v>
      </c>
      <c r="C4496" s="167" t="s">
        <v>10</v>
      </c>
      <c r="D4496" s="167" t="s">
        <v>12427</v>
      </c>
      <c r="E4496" s="168" t="s">
        <v>16702</v>
      </c>
    </row>
    <row r="4497" spans="1:5" x14ac:dyDescent="0.2">
      <c r="A4497" s="167">
        <v>40394</v>
      </c>
      <c r="B4497" s="167" t="s">
        <v>4443</v>
      </c>
      <c r="C4497" s="167" t="s">
        <v>10</v>
      </c>
      <c r="D4497" s="167" t="s">
        <v>12427</v>
      </c>
      <c r="E4497" s="168" t="s">
        <v>16703</v>
      </c>
    </row>
    <row r="4498" spans="1:5" x14ac:dyDescent="0.2">
      <c r="A4498" s="167">
        <v>40398</v>
      </c>
      <c r="B4498" s="167" t="s">
        <v>4444</v>
      </c>
      <c r="C4498" s="167" t="s">
        <v>10</v>
      </c>
      <c r="D4498" s="167" t="s">
        <v>12427</v>
      </c>
      <c r="E4498" s="168" t="s">
        <v>16704</v>
      </c>
    </row>
    <row r="4499" spans="1:5" x14ac:dyDescent="0.2">
      <c r="A4499" s="167">
        <v>40397</v>
      </c>
      <c r="B4499" s="167" t="s">
        <v>4445</v>
      </c>
      <c r="C4499" s="167" t="s">
        <v>10</v>
      </c>
      <c r="D4499" s="167" t="s">
        <v>12427</v>
      </c>
      <c r="E4499" s="168" t="s">
        <v>16705</v>
      </c>
    </row>
    <row r="4500" spans="1:5" x14ac:dyDescent="0.2">
      <c r="A4500" s="167">
        <v>40393</v>
      </c>
      <c r="B4500" s="167" t="s">
        <v>4446</v>
      </c>
      <c r="C4500" s="167" t="s">
        <v>10</v>
      </c>
      <c r="D4500" s="167" t="s">
        <v>12427</v>
      </c>
      <c r="E4500" s="168" t="s">
        <v>16706</v>
      </c>
    </row>
    <row r="4501" spans="1:5" x14ac:dyDescent="0.2">
      <c r="A4501" s="167">
        <v>40399</v>
      </c>
      <c r="B4501" s="167" t="s">
        <v>4447</v>
      </c>
      <c r="C4501" s="167" t="s">
        <v>10</v>
      </c>
      <c r="D4501" s="167" t="s">
        <v>12427</v>
      </c>
      <c r="E4501" s="168" t="s">
        <v>16707</v>
      </c>
    </row>
    <row r="4502" spans="1:5" x14ac:dyDescent="0.2">
      <c r="A4502" s="167">
        <v>39322</v>
      </c>
      <c r="B4502" s="167" t="s">
        <v>4448</v>
      </c>
      <c r="C4502" s="167" t="s">
        <v>10</v>
      </c>
      <c r="D4502" s="167" t="s">
        <v>12427</v>
      </c>
      <c r="E4502" s="168" t="s">
        <v>16708</v>
      </c>
    </row>
    <row r="4503" spans="1:5" x14ac:dyDescent="0.2">
      <c r="A4503" s="167">
        <v>39289</v>
      </c>
      <c r="B4503" s="167" t="s">
        <v>4449</v>
      </c>
      <c r="C4503" s="167" t="s">
        <v>10</v>
      </c>
      <c r="D4503" s="167" t="s">
        <v>12427</v>
      </c>
      <c r="E4503" s="168" t="s">
        <v>13204</v>
      </c>
    </row>
    <row r="4504" spans="1:5" x14ac:dyDescent="0.2">
      <c r="A4504" s="167">
        <v>39290</v>
      </c>
      <c r="B4504" s="167" t="s">
        <v>4450</v>
      </c>
      <c r="C4504" s="167" t="s">
        <v>10</v>
      </c>
      <c r="D4504" s="167" t="s">
        <v>12427</v>
      </c>
      <c r="E4504" s="168" t="s">
        <v>16709</v>
      </c>
    </row>
    <row r="4505" spans="1:5" x14ac:dyDescent="0.2">
      <c r="A4505" s="167">
        <v>39291</v>
      </c>
      <c r="B4505" s="167" t="s">
        <v>4451</v>
      </c>
      <c r="C4505" s="167" t="s">
        <v>10</v>
      </c>
      <c r="D4505" s="167" t="s">
        <v>12427</v>
      </c>
      <c r="E4505" s="168" t="s">
        <v>16710</v>
      </c>
    </row>
    <row r="4506" spans="1:5" x14ac:dyDescent="0.2">
      <c r="A4506" s="167">
        <v>20174</v>
      </c>
      <c r="B4506" s="167" t="s">
        <v>4452</v>
      </c>
      <c r="C4506" s="167" t="s">
        <v>10</v>
      </c>
      <c r="D4506" s="167" t="s">
        <v>12398</v>
      </c>
      <c r="E4506" s="168" t="s">
        <v>16711</v>
      </c>
    </row>
    <row r="4507" spans="1:5" x14ac:dyDescent="0.2">
      <c r="A4507" s="167">
        <v>41892</v>
      </c>
      <c r="B4507" s="167" t="s">
        <v>4453</v>
      </c>
      <c r="C4507" s="167" t="s">
        <v>10</v>
      </c>
      <c r="D4507" s="167" t="s">
        <v>12427</v>
      </c>
      <c r="E4507" s="168" t="s">
        <v>16712</v>
      </c>
    </row>
    <row r="4508" spans="1:5" x14ac:dyDescent="0.2">
      <c r="A4508" s="167">
        <v>7048</v>
      </c>
      <c r="B4508" s="167" t="s">
        <v>4454</v>
      </c>
      <c r="C4508" s="167" t="s">
        <v>10</v>
      </c>
      <c r="D4508" s="167" t="s">
        <v>12427</v>
      </c>
      <c r="E4508" s="168" t="s">
        <v>16713</v>
      </c>
    </row>
    <row r="4509" spans="1:5" x14ac:dyDescent="0.2">
      <c r="A4509" s="167">
        <v>7088</v>
      </c>
      <c r="B4509" s="167" t="s">
        <v>4455</v>
      </c>
      <c r="C4509" s="167" t="s">
        <v>10</v>
      </c>
      <c r="D4509" s="167" t="s">
        <v>12427</v>
      </c>
      <c r="E4509" s="168" t="s">
        <v>16714</v>
      </c>
    </row>
    <row r="4510" spans="1:5" x14ac:dyDescent="0.2">
      <c r="A4510" s="167">
        <v>20179</v>
      </c>
      <c r="B4510" s="167" t="s">
        <v>16715</v>
      </c>
      <c r="C4510" s="167" t="s">
        <v>10</v>
      </c>
      <c r="D4510" s="167" t="s">
        <v>12398</v>
      </c>
      <c r="E4510" s="168" t="s">
        <v>14640</v>
      </c>
    </row>
    <row r="4511" spans="1:5" x14ac:dyDescent="0.2">
      <c r="A4511" s="167">
        <v>20178</v>
      </c>
      <c r="B4511" s="167" t="s">
        <v>16716</v>
      </c>
      <c r="C4511" s="167" t="s">
        <v>10</v>
      </c>
      <c r="D4511" s="167" t="s">
        <v>12398</v>
      </c>
      <c r="E4511" s="168" t="s">
        <v>16717</v>
      </c>
    </row>
    <row r="4512" spans="1:5" x14ac:dyDescent="0.2">
      <c r="A4512" s="167">
        <v>20180</v>
      </c>
      <c r="B4512" s="167" t="s">
        <v>16718</v>
      </c>
      <c r="C4512" s="167" t="s">
        <v>10</v>
      </c>
      <c r="D4512" s="167" t="s">
        <v>12398</v>
      </c>
      <c r="E4512" s="168" t="s">
        <v>16719</v>
      </c>
    </row>
    <row r="4513" spans="1:5" x14ac:dyDescent="0.2">
      <c r="A4513" s="167">
        <v>20181</v>
      </c>
      <c r="B4513" s="167" t="s">
        <v>16720</v>
      </c>
      <c r="C4513" s="167" t="s">
        <v>10</v>
      </c>
      <c r="D4513" s="167" t="s">
        <v>12398</v>
      </c>
      <c r="E4513" s="168" t="s">
        <v>16721</v>
      </c>
    </row>
    <row r="4514" spans="1:5" x14ac:dyDescent="0.2">
      <c r="A4514" s="167">
        <v>20177</v>
      </c>
      <c r="B4514" s="167" t="s">
        <v>16722</v>
      </c>
      <c r="C4514" s="167" t="s">
        <v>10</v>
      </c>
      <c r="D4514" s="167" t="s">
        <v>12398</v>
      </c>
      <c r="E4514" s="168" t="s">
        <v>16723</v>
      </c>
    </row>
    <row r="4515" spans="1:5" x14ac:dyDescent="0.2">
      <c r="A4515" s="167">
        <v>7082</v>
      </c>
      <c r="B4515" s="167" t="s">
        <v>4461</v>
      </c>
      <c r="C4515" s="167" t="s">
        <v>10</v>
      </c>
      <c r="D4515" s="167" t="s">
        <v>12427</v>
      </c>
      <c r="E4515" s="168" t="s">
        <v>15121</v>
      </c>
    </row>
    <row r="4516" spans="1:5" x14ac:dyDescent="0.2">
      <c r="A4516" s="167">
        <v>42707</v>
      </c>
      <c r="B4516" s="167" t="s">
        <v>4462</v>
      </c>
      <c r="C4516" s="167" t="s">
        <v>10</v>
      </c>
      <c r="D4516" s="167" t="s">
        <v>12427</v>
      </c>
      <c r="E4516" s="168" t="s">
        <v>16724</v>
      </c>
    </row>
    <row r="4517" spans="1:5" x14ac:dyDescent="0.2">
      <c r="A4517" s="167">
        <v>7069</v>
      </c>
      <c r="B4517" s="167" t="s">
        <v>4463</v>
      </c>
      <c r="C4517" s="167" t="s">
        <v>10</v>
      </c>
      <c r="D4517" s="167" t="s">
        <v>12427</v>
      </c>
      <c r="E4517" s="168" t="s">
        <v>16725</v>
      </c>
    </row>
    <row r="4518" spans="1:5" x14ac:dyDescent="0.2">
      <c r="A4518" s="167">
        <v>42708</v>
      </c>
      <c r="B4518" s="167" t="s">
        <v>4464</v>
      </c>
      <c r="C4518" s="167" t="s">
        <v>10</v>
      </c>
      <c r="D4518" s="167" t="s">
        <v>12427</v>
      </c>
      <c r="E4518" s="168" t="s">
        <v>16726</v>
      </c>
    </row>
    <row r="4519" spans="1:5" x14ac:dyDescent="0.2">
      <c r="A4519" s="167">
        <v>7070</v>
      </c>
      <c r="B4519" s="167" t="s">
        <v>4465</v>
      </c>
      <c r="C4519" s="167" t="s">
        <v>10</v>
      </c>
      <c r="D4519" s="167" t="s">
        <v>12427</v>
      </c>
      <c r="E4519" s="168" t="s">
        <v>16727</v>
      </c>
    </row>
    <row r="4520" spans="1:5" x14ac:dyDescent="0.2">
      <c r="A4520" s="167">
        <v>42709</v>
      </c>
      <c r="B4520" s="167" t="s">
        <v>4466</v>
      </c>
      <c r="C4520" s="167" t="s">
        <v>10</v>
      </c>
      <c r="D4520" s="167" t="s">
        <v>12427</v>
      </c>
      <c r="E4520" s="168" t="s">
        <v>16728</v>
      </c>
    </row>
    <row r="4521" spans="1:5" x14ac:dyDescent="0.2">
      <c r="A4521" s="167">
        <v>42710</v>
      </c>
      <c r="B4521" s="167" t="s">
        <v>4467</v>
      </c>
      <c r="C4521" s="167" t="s">
        <v>10</v>
      </c>
      <c r="D4521" s="167" t="s">
        <v>12427</v>
      </c>
      <c r="E4521" s="168" t="s">
        <v>16729</v>
      </c>
    </row>
    <row r="4522" spans="1:5" x14ac:dyDescent="0.2">
      <c r="A4522" s="167">
        <v>42716</v>
      </c>
      <c r="B4522" s="167" t="s">
        <v>4468</v>
      </c>
      <c r="C4522" s="167" t="s">
        <v>10</v>
      </c>
      <c r="D4522" s="167" t="s">
        <v>12427</v>
      </c>
      <c r="E4522" s="168" t="s">
        <v>16730</v>
      </c>
    </row>
    <row r="4523" spans="1:5" x14ac:dyDescent="0.2">
      <c r="A4523" s="167">
        <v>20172</v>
      </c>
      <c r="B4523" s="167" t="s">
        <v>4469</v>
      </c>
      <c r="C4523" s="167" t="s">
        <v>10</v>
      </c>
      <c r="D4523" s="167" t="s">
        <v>12427</v>
      </c>
      <c r="E4523" s="168" t="s">
        <v>16731</v>
      </c>
    </row>
    <row r="4524" spans="1:5" x14ac:dyDescent="0.2">
      <c r="A4524" s="167">
        <v>40945</v>
      </c>
      <c r="B4524" s="167" t="s">
        <v>4470</v>
      </c>
      <c r="C4524" s="167" t="s">
        <v>185</v>
      </c>
      <c r="D4524" s="167" t="s">
        <v>12398</v>
      </c>
      <c r="E4524" s="168" t="s">
        <v>15638</v>
      </c>
    </row>
    <row r="4525" spans="1:5" x14ac:dyDescent="0.2">
      <c r="A4525" s="167">
        <v>40946</v>
      </c>
      <c r="B4525" s="167" t="s">
        <v>4471</v>
      </c>
      <c r="C4525" s="167" t="s">
        <v>187</v>
      </c>
      <c r="D4525" s="167" t="s">
        <v>12398</v>
      </c>
      <c r="E4525" s="168" t="s">
        <v>16732</v>
      </c>
    </row>
    <row r="4526" spans="1:5" x14ac:dyDescent="0.2">
      <c r="A4526" s="167">
        <v>7153</v>
      </c>
      <c r="B4526" s="167" t="s">
        <v>4472</v>
      </c>
      <c r="C4526" s="167" t="s">
        <v>185</v>
      </c>
      <c r="D4526" s="167" t="s">
        <v>12398</v>
      </c>
      <c r="E4526" s="168" t="s">
        <v>16733</v>
      </c>
    </row>
    <row r="4527" spans="1:5" x14ac:dyDescent="0.2">
      <c r="A4527" s="167">
        <v>41089</v>
      </c>
      <c r="B4527" s="167" t="s">
        <v>4473</v>
      </c>
      <c r="C4527" s="167" t="s">
        <v>187</v>
      </c>
      <c r="D4527" s="167" t="s">
        <v>12398</v>
      </c>
      <c r="E4527" s="168" t="s">
        <v>16734</v>
      </c>
    </row>
    <row r="4528" spans="1:5" x14ac:dyDescent="0.2">
      <c r="A4528" s="167">
        <v>40943</v>
      </c>
      <c r="B4528" s="167" t="s">
        <v>4474</v>
      </c>
      <c r="C4528" s="167" t="s">
        <v>185</v>
      </c>
      <c r="D4528" s="167" t="s">
        <v>12398</v>
      </c>
      <c r="E4528" s="168" t="s">
        <v>16735</v>
      </c>
    </row>
    <row r="4529" spans="1:5" x14ac:dyDescent="0.2">
      <c r="A4529" s="167">
        <v>40944</v>
      </c>
      <c r="B4529" s="167" t="s">
        <v>4475</v>
      </c>
      <c r="C4529" s="167" t="s">
        <v>187</v>
      </c>
      <c r="D4529" s="167" t="s">
        <v>12398</v>
      </c>
      <c r="E4529" s="168" t="s">
        <v>16736</v>
      </c>
    </row>
    <row r="4530" spans="1:5" x14ac:dyDescent="0.2">
      <c r="A4530" s="167">
        <v>6175</v>
      </c>
      <c r="B4530" s="167" t="s">
        <v>4476</v>
      </c>
      <c r="C4530" s="167" t="s">
        <v>185</v>
      </c>
      <c r="D4530" s="167" t="s">
        <v>12398</v>
      </c>
      <c r="E4530" s="168" t="s">
        <v>16737</v>
      </c>
    </row>
    <row r="4531" spans="1:5" x14ac:dyDescent="0.2">
      <c r="A4531" s="167">
        <v>41092</v>
      </c>
      <c r="B4531" s="167" t="s">
        <v>4477</v>
      </c>
      <c r="C4531" s="167" t="s">
        <v>187</v>
      </c>
      <c r="D4531" s="167" t="s">
        <v>12398</v>
      </c>
      <c r="E4531" s="168" t="s">
        <v>16738</v>
      </c>
    </row>
    <row r="4532" spans="1:5" x14ac:dyDescent="0.2">
      <c r="A4532" s="167">
        <v>37712</v>
      </c>
      <c r="B4532" s="167" t="s">
        <v>4478</v>
      </c>
      <c r="C4532" s="167" t="s">
        <v>15</v>
      </c>
      <c r="D4532" s="167" t="s">
        <v>12427</v>
      </c>
      <c r="E4532" s="168" t="s">
        <v>16739</v>
      </c>
    </row>
    <row r="4533" spans="1:5" x14ac:dyDescent="0.2">
      <c r="A4533" s="167">
        <v>34547</v>
      </c>
      <c r="B4533" s="167" t="s">
        <v>4479</v>
      </c>
      <c r="C4533" s="167" t="s">
        <v>20</v>
      </c>
      <c r="D4533" s="167" t="s">
        <v>12398</v>
      </c>
      <c r="E4533" s="168" t="s">
        <v>13617</v>
      </c>
    </row>
    <row r="4534" spans="1:5" x14ac:dyDescent="0.2">
      <c r="A4534" s="167">
        <v>34548</v>
      </c>
      <c r="B4534" s="167" t="s">
        <v>4480</v>
      </c>
      <c r="C4534" s="167" t="s">
        <v>20</v>
      </c>
      <c r="D4534" s="167" t="s">
        <v>12398</v>
      </c>
      <c r="E4534" s="168" t="s">
        <v>12920</v>
      </c>
    </row>
    <row r="4535" spans="1:5" x14ac:dyDescent="0.2">
      <c r="A4535" s="167">
        <v>34558</v>
      </c>
      <c r="B4535" s="167" t="s">
        <v>4481</v>
      </c>
      <c r="C4535" s="167" t="s">
        <v>20</v>
      </c>
      <c r="D4535" s="167" t="s">
        <v>12398</v>
      </c>
      <c r="E4535" s="168" t="s">
        <v>16740</v>
      </c>
    </row>
    <row r="4536" spans="1:5" x14ac:dyDescent="0.2">
      <c r="A4536" s="167">
        <v>34550</v>
      </c>
      <c r="B4536" s="167" t="s">
        <v>4482</v>
      </c>
      <c r="C4536" s="167" t="s">
        <v>20</v>
      </c>
      <c r="D4536" s="167" t="s">
        <v>12398</v>
      </c>
      <c r="E4536" s="168" t="s">
        <v>15620</v>
      </c>
    </row>
    <row r="4537" spans="1:5" x14ac:dyDescent="0.2">
      <c r="A4537" s="167">
        <v>34557</v>
      </c>
      <c r="B4537" s="167" t="s">
        <v>4483</v>
      </c>
      <c r="C4537" s="167" t="s">
        <v>20</v>
      </c>
      <c r="D4537" s="167" t="s">
        <v>12398</v>
      </c>
      <c r="E4537" s="168" t="s">
        <v>14285</v>
      </c>
    </row>
    <row r="4538" spans="1:5" x14ac:dyDescent="0.2">
      <c r="A4538" s="167">
        <v>37411</v>
      </c>
      <c r="B4538" s="167" t="s">
        <v>4484</v>
      </c>
      <c r="C4538" s="167" t="s">
        <v>15</v>
      </c>
      <c r="D4538" s="167" t="s">
        <v>12398</v>
      </c>
      <c r="E4538" s="168" t="s">
        <v>14745</v>
      </c>
    </row>
    <row r="4539" spans="1:5" x14ac:dyDescent="0.2">
      <c r="A4539" s="167">
        <v>39508</v>
      </c>
      <c r="B4539" s="167" t="s">
        <v>4485</v>
      </c>
      <c r="C4539" s="167" t="s">
        <v>15</v>
      </c>
      <c r="D4539" s="167" t="s">
        <v>12398</v>
      </c>
      <c r="E4539" s="168" t="s">
        <v>16741</v>
      </c>
    </row>
    <row r="4540" spans="1:5" x14ac:dyDescent="0.2">
      <c r="A4540" s="167">
        <v>39507</v>
      </c>
      <c r="B4540" s="167" t="s">
        <v>4486</v>
      </c>
      <c r="C4540" s="167" t="s">
        <v>15</v>
      </c>
      <c r="D4540" s="167" t="s">
        <v>12398</v>
      </c>
      <c r="E4540" s="168" t="s">
        <v>16742</v>
      </c>
    </row>
    <row r="4541" spans="1:5" x14ac:dyDescent="0.2">
      <c r="A4541" s="167">
        <v>7155</v>
      </c>
      <c r="B4541" s="167" t="s">
        <v>4487</v>
      </c>
      <c r="C4541" s="167" t="s">
        <v>15</v>
      </c>
      <c r="D4541" s="167" t="s">
        <v>12398</v>
      </c>
      <c r="E4541" s="168" t="s">
        <v>15681</v>
      </c>
    </row>
    <row r="4542" spans="1:5" x14ac:dyDescent="0.2">
      <c r="A4542" s="167">
        <v>42406</v>
      </c>
      <c r="B4542" s="167" t="s">
        <v>4488</v>
      </c>
      <c r="C4542" s="167" t="s">
        <v>15</v>
      </c>
      <c r="D4542" s="167" t="s">
        <v>12398</v>
      </c>
      <c r="E4542" s="168" t="s">
        <v>14251</v>
      </c>
    </row>
    <row r="4543" spans="1:5" x14ac:dyDescent="0.2">
      <c r="A4543" s="167">
        <v>7156</v>
      </c>
      <c r="B4543" s="167" t="s">
        <v>4489</v>
      </c>
      <c r="C4543" s="167" t="s">
        <v>15</v>
      </c>
      <c r="D4543" s="167" t="s">
        <v>12405</v>
      </c>
      <c r="E4543" s="168" t="s">
        <v>16743</v>
      </c>
    </row>
    <row r="4544" spans="1:5" x14ac:dyDescent="0.2">
      <c r="A4544" s="167">
        <v>43127</v>
      </c>
      <c r="B4544" s="167" t="s">
        <v>4490</v>
      </c>
      <c r="C4544" s="167" t="s">
        <v>15</v>
      </c>
      <c r="D4544" s="167" t="s">
        <v>12398</v>
      </c>
      <c r="E4544" s="168" t="s">
        <v>16744</v>
      </c>
    </row>
    <row r="4545" spans="1:5" x14ac:dyDescent="0.2">
      <c r="A4545" s="167">
        <v>10917</v>
      </c>
      <c r="B4545" s="167" t="s">
        <v>4491</v>
      </c>
      <c r="C4545" s="167" t="s">
        <v>15</v>
      </c>
      <c r="D4545" s="167" t="s">
        <v>12398</v>
      </c>
      <c r="E4545" s="168" t="s">
        <v>15925</v>
      </c>
    </row>
    <row r="4546" spans="1:5" x14ac:dyDescent="0.2">
      <c r="A4546" s="167">
        <v>21141</v>
      </c>
      <c r="B4546" s="167" t="s">
        <v>4492</v>
      </c>
      <c r="C4546" s="167" t="s">
        <v>15</v>
      </c>
      <c r="D4546" s="167" t="s">
        <v>12398</v>
      </c>
      <c r="E4546" s="168" t="s">
        <v>13724</v>
      </c>
    </row>
    <row r="4547" spans="1:5" x14ac:dyDescent="0.2">
      <c r="A4547" s="167">
        <v>39509</v>
      </c>
      <c r="B4547" s="167" t="s">
        <v>4493</v>
      </c>
      <c r="C4547" s="167" t="s">
        <v>15</v>
      </c>
      <c r="D4547" s="167" t="s">
        <v>12398</v>
      </c>
      <c r="E4547" s="168" t="s">
        <v>12666</v>
      </c>
    </row>
    <row r="4548" spans="1:5" x14ac:dyDescent="0.2">
      <c r="A4548" s="167">
        <v>25988</v>
      </c>
      <c r="B4548" s="167" t="s">
        <v>16745</v>
      </c>
      <c r="C4548" s="167" t="s">
        <v>15</v>
      </c>
      <c r="D4548" s="167" t="s">
        <v>12398</v>
      </c>
      <c r="E4548" s="168" t="s">
        <v>13878</v>
      </c>
    </row>
    <row r="4549" spans="1:5" x14ac:dyDescent="0.2">
      <c r="A4549" s="167">
        <v>7167</v>
      </c>
      <c r="B4549" s="167" t="s">
        <v>4495</v>
      </c>
      <c r="C4549" s="167" t="s">
        <v>15</v>
      </c>
      <c r="D4549" s="167" t="s">
        <v>12398</v>
      </c>
      <c r="E4549" s="168" t="s">
        <v>16746</v>
      </c>
    </row>
    <row r="4550" spans="1:5" x14ac:dyDescent="0.2">
      <c r="A4550" s="167">
        <v>10928</v>
      </c>
      <c r="B4550" s="167" t="s">
        <v>4496</v>
      </c>
      <c r="C4550" s="167" t="s">
        <v>15</v>
      </c>
      <c r="D4550" s="167" t="s">
        <v>12398</v>
      </c>
      <c r="E4550" s="168" t="s">
        <v>16688</v>
      </c>
    </row>
    <row r="4551" spans="1:5" x14ac:dyDescent="0.2">
      <c r="A4551" s="167">
        <v>10933</v>
      </c>
      <c r="B4551" s="167" t="s">
        <v>4497</v>
      </c>
      <c r="C4551" s="167" t="s">
        <v>15</v>
      </c>
      <c r="D4551" s="167" t="s">
        <v>12398</v>
      </c>
      <c r="E4551" s="168" t="s">
        <v>14282</v>
      </c>
    </row>
    <row r="4552" spans="1:5" x14ac:dyDescent="0.2">
      <c r="A4552" s="167">
        <v>7158</v>
      </c>
      <c r="B4552" s="167" t="s">
        <v>4498</v>
      </c>
      <c r="C4552" s="167" t="s">
        <v>15</v>
      </c>
      <c r="D4552" s="167" t="s">
        <v>12405</v>
      </c>
      <c r="E4552" s="168" t="s">
        <v>15631</v>
      </c>
    </row>
    <row r="4553" spans="1:5" x14ac:dyDescent="0.2">
      <c r="A4553" s="167">
        <v>10927</v>
      </c>
      <c r="B4553" s="167" t="s">
        <v>4499</v>
      </c>
      <c r="C4553" s="167" t="s">
        <v>15</v>
      </c>
      <c r="D4553" s="167" t="s">
        <v>12398</v>
      </c>
      <c r="E4553" s="168" t="s">
        <v>16747</v>
      </c>
    </row>
    <row r="4554" spans="1:5" x14ac:dyDescent="0.2">
      <c r="A4554" s="167">
        <v>7162</v>
      </c>
      <c r="B4554" s="167" t="s">
        <v>4500</v>
      </c>
      <c r="C4554" s="167" t="s">
        <v>15</v>
      </c>
      <c r="D4554" s="167" t="s">
        <v>12398</v>
      </c>
      <c r="E4554" s="168" t="s">
        <v>15359</v>
      </c>
    </row>
    <row r="4555" spans="1:5" x14ac:dyDescent="0.2">
      <c r="A4555" s="167">
        <v>10932</v>
      </c>
      <c r="B4555" s="167" t="s">
        <v>4501</v>
      </c>
      <c r="C4555" s="167" t="s">
        <v>15</v>
      </c>
      <c r="D4555" s="167" t="s">
        <v>12398</v>
      </c>
      <c r="E4555" s="168" t="s">
        <v>16748</v>
      </c>
    </row>
    <row r="4556" spans="1:5" x14ac:dyDescent="0.2">
      <c r="A4556" s="167">
        <v>10937</v>
      </c>
      <c r="B4556" s="167" t="s">
        <v>4502</v>
      </c>
      <c r="C4556" s="167" t="s">
        <v>15</v>
      </c>
      <c r="D4556" s="167" t="s">
        <v>12398</v>
      </c>
      <c r="E4556" s="168" t="s">
        <v>15562</v>
      </c>
    </row>
    <row r="4557" spans="1:5" x14ac:dyDescent="0.2">
      <c r="A4557" s="167">
        <v>10935</v>
      </c>
      <c r="B4557" s="167" t="s">
        <v>4503</v>
      </c>
      <c r="C4557" s="167" t="s">
        <v>15</v>
      </c>
      <c r="D4557" s="167" t="s">
        <v>12398</v>
      </c>
      <c r="E4557" s="168" t="s">
        <v>16749</v>
      </c>
    </row>
    <row r="4558" spans="1:5" x14ac:dyDescent="0.2">
      <c r="A4558" s="167">
        <v>10931</v>
      </c>
      <c r="B4558" s="167" t="s">
        <v>4504</v>
      </c>
      <c r="C4558" s="167" t="s">
        <v>15</v>
      </c>
      <c r="D4558" s="167" t="s">
        <v>12398</v>
      </c>
      <c r="E4558" s="168" t="s">
        <v>13426</v>
      </c>
    </row>
    <row r="4559" spans="1:5" x14ac:dyDescent="0.2">
      <c r="A4559" s="167">
        <v>7164</v>
      </c>
      <c r="B4559" s="167" t="s">
        <v>4505</v>
      </c>
      <c r="C4559" s="167" t="s">
        <v>15</v>
      </c>
      <c r="D4559" s="167" t="s">
        <v>12398</v>
      </c>
      <c r="E4559" s="168" t="s">
        <v>16750</v>
      </c>
    </row>
    <row r="4560" spans="1:5" x14ac:dyDescent="0.2">
      <c r="A4560" s="167">
        <v>36887</v>
      </c>
      <c r="B4560" s="167" t="s">
        <v>4506</v>
      </c>
      <c r="C4560" s="167" t="s">
        <v>15</v>
      </c>
      <c r="D4560" s="167" t="s">
        <v>12427</v>
      </c>
      <c r="E4560" s="168" t="s">
        <v>14497</v>
      </c>
    </row>
    <row r="4561" spans="1:5" x14ac:dyDescent="0.2">
      <c r="A4561" s="167">
        <v>34630</v>
      </c>
      <c r="B4561" s="167" t="s">
        <v>4507</v>
      </c>
      <c r="C4561" s="167" t="s">
        <v>10</v>
      </c>
      <c r="D4561" s="167" t="s">
        <v>12427</v>
      </c>
      <c r="E4561" s="168" t="s">
        <v>16751</v>
      </c>
    </row>
    <row r="4562" spans="1:5" x14ac:dyDescent="0.2">
      <c r="A4562" s="167">
        <v>7161</v>
      </c>
      <c r="B4562" s="167" t="s">
        <v>4508</v>
      </c>
      <c r="C4562" s="167" t="s">
        <v>15</v>
      </c>
      <c r="D4562" s="167" t="s">
        <v>12398</v>
      </c>
      <c r="E4562" s="168" t="s">
        <v>15445</v>
      </c>
    </row>
    <row r="4563" spans="1:5" x14ac:dyDescent="0.2">
      <c r="A4563" s="167">
        <v>7170</v>
      </c>
      <c r="B4563" s="167" t="s">
        <v>4509</v>
      </c>
      <c r="C4563" s="167" t="s">
        <v>15</v>
      </c>
      <c r="D4563" s="167" t="s">
        <v>12427</v>
      </c>
      <c r="E4563" s="168" t="s">
        <v>12789</v>
      </c>
    </row>
    <row r="4564" spans="1:5" x14ac:dyDescent="0.2">
      <c r="A4564" s="167">
        <v>37524</v>
      </c>
      <c r="B4564" s="167" t="s">
        <v>4510</v>
      </c>
      <c r="C4564" s="167" t="s">
        <v>20</v>
      </c>
      <c r="D4564" s="167" t="s">
        <v>12427</v>
      </c>
      <c r="E4564" s="168" t="s">
        <v>15368</v>
      </c>
    </row>
    <row r="4565" spans="1:5" x14ac:dyDescent="0.2">
      <c r="A4565" s="167">
        <v>37525</v>
      </c>
      <c r="B4565" s="167" t="s">
        <v>4511</v>
      </c>
      <c r="C4565" s="167" t="s">
        <v>20</v>
      </c>
      <c r="D4565" s="167" t="s">
        <v>12427</v>
      </c>
      <c r="E4565" s="168" t="s">
        <v>16752</v>
      </c>
    </row>
    <row r="4566" spans="1:5" x14ac:dyDescent="0.2">
      <c r="A4566" s="167">
        <v>36789</v>
      </c>
      <c r="B4566" s="167" t="s">
        <v>4512</v>
      </c>
      <c r="C4566" s="167" t="s">
        <v>10</v>
      </c>
      <c r="D4566" s="167" t="s">
        <v>12398</v>
      </c>
      <c r="E4566" s="168" t="s">
        <v>12583</v>
      </c>
    </row>
    <row r="4567" spans="1:5" x14ac:dyDescent="0.2">
      <c r="A4567" s="167">
        <v>7173</v>
      </c>
      <c r="B4567" s="167" t="s">
        <v>4513</v>
      </c>
      <c r="C4567" s="167" t="s">
        <v>522</v>
      </c>
      <c r="D4567" s="167" t="s">
        <v>12405</v>
      </c>
      <c r="E4567" s="168" t="s">
        <v>16753</v>
      </c>
    </row>
    <row r="4568" spans="1:5" x14ac:dyDescent="0.2">
      <c r="A4568" s="167">
        <v>7175</v>
      </c>
      <c r="B4568" s="167" t="s">
        <v>16754</v>
      </c>
      <c r="C4568" s="167" t="s">
        <v>10</v>
      </c>
      <c r="D4568" s="167" t="s">
        <v>12398</v>
      </c>
      <c r="E4568" s="168" t="s">
        <v>15368</v>
      </c>
    </row>
    <row r="4569" spans="1:5" x14ac:dyDescent="0.2">
      <c r="A4569" s="167">
        <v>40865</v>
      </c>
      <c r="B4569" s="167" t="s">
        <v>16755</v>
      </c>
      <c r="C4569" s="167" t="s">
        <v>10</v>
      </c>
      <c r="D4569" s="167" t="s">
        <v>12398</v>
      </c>
      <c r="E4569" s="168" t="s">
        <v>15735</v>
      </c>
    </row>
    <row r="4570" spans="1:5" x14ac:dyDescent="0.2">
      <c r="A4570" s="167">
        <v>7184</v>
      </c>
      <c r="B4570" s="167" t="s">
        <v>4516</v>
      </c>
      <c r="C4570" s="167" t="s">
        <v>15</v>
      </c>
      <c r="D4570" s="167" t="s">
        <v>12405</v>
      </c>
      <c r="E4570" s="168" t="s">
        <v>15948</v>
      </c>
    </row>
    <row r="4571" spans="1:5" x14ac:dyDescent="0.2">
      <c r="A4571" s="167">
        <v>34458</v>
      </c>
      <c r="B4571" s="167" t="s">
        <v>4517</v>
      </c>
      <c r="C4571" s="167" t="s">
        <v>10</v>
      </c>
      <c r="D4571" s="167" t="s">
        <v>12398</v>
      </c>
      <c r="E4571" s="168" t="s">
        <v>16756</v>
      </c>
    </row>
    <row r="4572" spans="1:5" x14ac:dyDescent="0.2">
      <c r="A4572" s="167">
        <v>34464</v>
      </c>
      <c r="B4572" s="167" t="s">
        <v>4518</v>
      </c>
      <c r="C4572" s="167" t="s">
        <v>10</v>
      </c>
      <c r="D4572" s="167" t="s">
        <v>12398</v>
      </c>
      <c r="E4572" s="168" t="s">
        <v>16757</v>
      </c>
    </row>
    <row r="4573" spans="1:5" x14ac:dyDescent="0.2">
      <c r="A4573" s="167">
        <v>34468</v>
      </c>
      <c r="B4573" s="167" t="s">
        <v>4519</v>
      </c>
      <c r="C4573" s="167" t="s">
        <v>10</v>
      </c>
      <c r="D4573" s="167" t="s">
        <v>12398</v>
      </c>
      <c r="E4573" s="168" t="s">
        <v>16758</v>
      </c>
    </row>
    <row r="4574" spans="1:5" x14ac:dyDescent="0.2">
      <c r="A4574" s="167">
        <v>34473</v>
      </c>
      <c r="B4574" s="167" t="s">
        <v>4520</v>
      </c>
      <c r="C4574" s="167" t="s">
        <v>10</v>
      </c>
      <c r="D4574" s="167" t="s">
        <v>12398</v>
      </c>
      <c r="E4574" s="168" t="s">
        <v>16759</v>
      </c>
    </row>
    <row r="4575" spans="1:5" x14ac:dyDescent="0.2">
      <c r="A4575" s="167">
        <v>34480</v>
      </c>
      <c r="B4575" s="167" t="s">
        <v>4521</v>
      </c>
      <c r="C4575" s="167" t="s">
        <v>10</v>
      </c>
      <c r="D4575" s="167" t="s">
        <v>12398</v>
      </c>
      <c r="E4575" s="168" t="s">
        <v>16760</v>
      </c>
    </row>
    <row r="4576" spans="1:5" x14ac:dyDescent="0.2">
      <c r="A4576" s="167">
        <v>34486</v>
      </c>
      <c r="B4576" s="167" t="s">
        <v>4522</v>
      </c>
      <c r="C4576" s="167" t="s">
        <v>10</v>
      </c>
      <c r="D4576" s="167" t="s">
        <v>12398</v>
      </c>
      <c r="E4576" s="168" t="s">
        <v>16761</v>
      </c>
    </row>
    <row r="4577" spans="1:5" x14ac:dyDescent="0.2">
      <c r="A4577" s="167">
        <v>7202</v>
      </c>
      <c r="B4577" s="167" t="s">
        <v>16762</v>
      </c>
      <c r="C4577" s="167" t="s">
        <v>15</v>
      </c>
      <c r="D4577" s="167" t="s">
        <v>12398</v>
      </c>
      <c r="E4577" s="168" t="s">
        <v>16763</v>
      </c>
    </row>
    <row r="4578" spans="1:5" x14ac:dyDescent="0.2">
      <c r="A4578" s="167">
        <v>7190</v>
      </c>
      <c r="B4578" s="167" t="s">
        <v>4523</v>
      </c>
      <c r="C4578" s="167" t="s">
        <v>10</v>
      </c>
      <c r="D4578" s="167" t="s">
        <v>12398</v>
      </c>
      <c r="E4578" s="168" t="s">
        <v>16764</v>
      </c>
    </row>
    <row r="4579" spans="1:5" x14ac:dyDescent="0.2">
      <c r="A4579" s="167">
        <v>34417</v>
      </c>
      <c r="B4579" s="167" t="s">
        <v>4524</v>
      </c>
      <c r="C4579" s="167" t="s">
        <v>10</v>
      </c>
      <c r="D4579" s="167" t="s">
        <v>12398</v>
      </c>
      <c r="E4579" s="168" t="s">
        <v>12604</v>
      </c>
    </row>
    <row r="4580" spans="1:5" x14ac:dyDescent="0.2">
      <c r="A4580" s="167">
        <v>7191</v>
      </c>
      <c r="B4580" s="167" t="s">
        <v>4525</v>
      </c>
      <c r="C4580" s="167" t="s">
        <v>10</v>
      </c>
      <c r="D4580" s="167" t="s">
        <v>12398</v>
      </c>
      <c r="E4580" s="168" t="s">
        <v>15432</v>
      </c>
    </row>
    <row r="4581" spans="1:5" x14ac:dyDescent="0.2">
      <c r="A4581" s="167">
        <v>7213</v>
      </c>
      <c r="B4581" s="167" t="s">
        <v>4525</v>
      </c>
      <c r="C4581" s="167" t="s">
        <v>15</v>
      </c>
      <c r="D4581" s="167" t="s">
        <v>12398</v>
      </c>
      <c r="E4581" s="168" t="s">
        <v>16765</v>
      </c>
    </row>
    <row r="4582" spans="1:5" x14ac:dyDescent="0.2">
      <c r="A4582" s="167">
        <v>7195</v>
      </c>
      <c r="B4582" s="167" t="s">
        <v>4526</v>
      </c>
      <c r="C4582" s="167" t="s">
        <v>10</v>
      </c>
      <c r="D4582" s="167" t="s">
        <v>12398</v>
      </c>
      <c r="E4582" s="168" t="s">
        <v>14270</v>
      </c>
    </row>
    <row r="4583" spans="1:5" x14ac:dyDescent="0.2">
      <c r="A4583" s="167">
        <v>7186</v>
      </c>
      <c r="B4583" s="167" t="s">
        <v>4527</v>
      </c>
      <c r="C4583" s="167" t="s">
        <v>10</v>
      </c>
      <c r="D4583" s="167" t="s">
        <v>12405</v>
      </c>
      <c r="E4583" s="168" t="s">
        <v>16766</v>
      </c>
    </row>
    <row r="4584" spans="1:5" x14ac:dyDescent="0.2">
      <c r="A4584" s="167">
        <v>7194</v>
      </c>
      <c r="B4584" s="167" t="s">
        <v>4528</v>
      </c>
      <c r="C4584" s="167" t="s">
        <v>15</v>
      </c>
      <c r="D4584" s="167" t="s">
        <v>12398</v>
      </c>
      <c r="E4584" s="168" t="s">
        <v>13782</v>
      </c>
    </row>
    <row r="4585" spans="1:5" x14ac:dyDescent="0.2">
      <c r="A4585" s="167">
        <v>7207</v>
      </c>
      <c r="B4585" s="167" t="s">
        <v>4528</v>
      </c>
      <c r="C4585" s="167" t="s">
        <v>10</v>
      </c>
      <c r="D4585" s="167" t="s">
        <v>12398</v>
      </c>
      <c r="E4585" s="168" t="s">
        <v>16767</v>
      </c>
    </row>
    <row r="4586" spans="1:5" x14ac:dyDescent="0.2">
      <c r="A4586" s="167">
        <v>7197</v>
      </c>
      <c r="B4586" s="167" t="s">
        <v>4529</v>
      </c>
      <c r="C4586" s="167" t="s">
        <v>10</v>
      </c>
      <c r="D4586" s="167" t="s">
        <v>12398</v>
      </c>
      <c r="E4586" s="168" t="s">
        <v>16768</v>
      </c>
    </row>
    <row r="4587" spans="1:5" x14ac:dyDescent="0.2">
      <c r="A4587" s="167">
        <v>7192</v>
      </c>
      <c r="B4587" s="167" t="s">
        <v>4530</v>
      </c>
      <c r="C4587" s="167" t="s">
        <v>10</v>
      </c>
      <c r="D4587" s="167" t="s">
        <v>12398</v>
      </c>
      <c r="E4587" s="168" t="s">
        <v>16769</v>
      </c>
    </row>
    <row r="4588" spans="1:5" x14ac:dyDescent="0.2">
      <c r="A4588" s="167">
        <v>7193</v>
      </c>
      <c r="B4588" s="167" t="s">
        <v>4531</v>
      </c>
      <c r="C4588" s="167" t="s">
        <v>10</v>
      </c>
      <c r="D4588" s="167" t="s">
        <v>12398</v>
      </c>
      <c r="E4588" s="168" t="s">
        <v>13369</v>
      </c>
    </row>
    <row r="4589" spans="1:5" x14ac:dyDescent="0.2">
      <c r="A4589" s="167">
        <v>7189</v>
      </c>
      <c r="B4589" s="167" t="s">
        <v>4532</v>
      </c>
      <c r="C4589" s="167" t="s">
        <v>10</v>
      </c>
      <c r="D4589" s="167" t="s">
        <v>12398</v>
      </c>
      <c r="E4589" s="168" t="s">
        <v>16770</v>
      </c>
    </row>
    <row r="4590" spans="1:5" x14ac:dyDescent="0.2">
      <c r="A4590" s="167">
        <v>7198</v>
      </c>
      <c r="B4590" s="167" t="s">
        <v>4533</v>
      </c>
      <c r="C4590" s="167" t="s">
        <v>15</v>
      </c>
      <c r="D4590" s="167" t="s">
        <v>12398</v>
      </c>
      <c r="E4590" s="168" t="s">
        <v>16771</v>
      </c>
    </row>
    <row r="4591" spans="1:5" x14ac:dyDescent="0.2">
      <c r="A4591" s="167">
        <v>34402</v>
      </c>
      <c r="B4591" s="167" t="s">
        <v>4533</v>
      </c>
      <c r="C4591" s="167" t="s">
        <v>10</v>
      </c>
      <c r="D4591" s="167" t="s">
        <v>12398</v>
      </c>
      <c r="E4591" s="168" t="s">
        <v>16772</v>
      </c>
    </row>
    <row r="4592" spans="1:5" x14ac:dyDescent="0.2">
      <c r="A4592" s="167">
        <v>7245</v>
      </c>
      <c r="B4592" s="167" t="s">
        <v>4534</v>
      </c>
      <c r="C4592" s="167" t="s">
        <v>10</v>
      </c>
      <c r="D4592" s="167" t="s">
        <v>12398</v>
      </c>
      <c r="E4592" s="168" t="s">
        <v>16773</v>
      </c>
    </row>
    <row r="4593" spans="1:5" x14ac:dyDescent="0.2">
      <c r="A4593" s="167">
        <v>34425</v>
      </c>
      <c r="B4593" s="167" t="s">
        <v>4535</v>
      </c>
      <c r="C4593" s="167" t="s">
        <v>10</v>
      </c>
      <c r="D4593" s="167" t="s">
        <v>12398</v>
      </c>
      <c r="E4593" s="168" t="s">
        <v>13355</v>
      </c>
    </row>
    <row r="4594" spans="1:5" x14ac:dyDescent="0.2">
      <c r="A4594" s="167">
        <v>7223</v>
      </c>
      <c r="B4594" s="167" t="s">
        <v>4536</v>
      </c>
      <c r="C4594" s="167" t="s">
        <v>10</v>
      </c>
      <c r="D4594" s="167" t="s">
        <v>12398</v>
      </c>
      <c r="E4594" s="168" t="s">
        <v>16774</v>
      </c>
    </row>
    <row r="4595" spans="1:5" x14ac:dyDescent="0.2">
      <c r="A4595" s="167">
        <v>7234</v>
      </c>
      <c r="B4595" s="167" t="s">
        <v>4537</v>
      </c>
      <c r="C4595" s="167" t="s">
        <v>10</v>
      </c>
      <c r="D4595" s="167" t="s">
        <v>12398</v>
      </c>
      <c r="E4595" s="168" t="s">
        <v>16775</v>
      </c>
    </row>
    <row r="4596" spans="1:5" x14ac:dyDescent="0.2">
      <c r="A4596" s="167">
        <v>7224</v>
      </c>
      <c r="B4596" s="167" t="s">
        <v>4538</v>
      </c>
      <c r="C4596" s="167" t="s">
        <v>10</v>
      </c>
      <c r="D4596" s="167" t="s">
        <v>12398</v>
      </c>
      <c r="E4596" s="168" t="s">
        <v>16776</v>
      </c>
    </row>
    <row r="4597" spans="1:5" x14ac:dyDescent="0.2">
      <c r="A4597" s="167">
        <v>7221</v>
      </c>
      <c r="B4597" s="167" t="s">
        <v>16777</v>
      </c>
      <c r="C4597" s="167" t="s">
        <v>15</v>
      </c>
      <c r="D4597" s="167" t="s">
        <v>12398</v>
      </c>
      <c r="E4597" s="168" t="s">
        <v>16778</v>
      </c>
    </row>
    <row r="4598" spans="1:5" x14ac:dyDescent="0.2">
      <c r="A4598" s="167">
        <v>7210</v>
      </c>
      <c r="B4598" s="167" t="s">
        <v>16777</v>
      </c>
      <c r="C4598" s="167" t="s">
        <v>10</v>
      </c>
      <c r="D4598" s="167" t="s">
        <v>12398</v>
      </c>
      <c r="E4598" s="168" t="s">
        <v>16779</v>
      </c>
    </row>
    <row r="4599" spans="1:5" x14ac:dyDescent="0.2">
      <c r="A4599" s="167">
        <v>7225</v>
      </c>
      <c r="B4599" s="167" t="s">
        <v>4539</v>
      </c>
      <c r="C4599" s="167" t="s">
        <v>10</v>
      </c>
      <c r="D4599" s="167" t="s">
        <v>12398</v>
      </c>
      <c r="E4599" s="168" t="s">
        <v>16780</v>
      </c>
    </row>
    <row r="4600" spans="1:5" x14ac:dyDescent="0.2">
      <c r="A4600" s="167">
        <v>7226</v>
      </c>
      <c r="B4600" s="167" t="s">
        <v>4540</v>
      </c>
      <c r="C4600" s="167" t="s">
        <v>10</v>
      </c>
      <c r="D4600" s="167" t="s">
        <v>12398</v>
      </c>
      <c r="E4600" s="168" t="s">
        <v>16781</v>
      </c>
    </row>
    <row r="4601" spans="1:5" x14ac:dyDescent="0.2">
      <c r="A4601" s="167">
        <v>7236</v>
      </c>
      <c r="B4601" s="167" t="s">
        <v>16782</v>
      </c>
      <c r="C4601" s="167" t="s">
        <v>10</v>
      </c>
      <c r="D4601" s="167" t="s">
        <v>12398</v>
      </c>
      <c r="E4601" s="168" t="s">
        <v>16783</v>
      </c>
    </row>
    <row r="4602" spans="1:5" x14ac:dyDescent="0.2">
      <c r="A4602" s="167">
        <v>7227</v>
      </c>
      <c r="B4602" s="167" t="s">
        <v>4541</v>
      </c>
      <c r="C4602" s="167" t="s">
        <v>10</v>
      </c>
      <c r="D4602" s="167" t="s">
        <v>12398</v>
      </c>
      <c r="E4602" s="168" t="s">
        <v>16784</v>
      </c>
    </row>
    <row r="4603" spans="1:5" x14ac:dyDescent="0.2">
      <c r="A4603" s="167">
        <v>7212</v>
      </c>
      <c r="B4603" s="167" t="s">
        <v>4542</v>
      </c>
      <c r="C4603" s="167" t="s">
        <v>10</v>
      </c>
      <c r="D4603" s="167" t="s">
        <v>12398</v>
      </c>
      <c r="E4603" s="168" t="s">
        <v>16785</v>
      </c>
    </row>
    <row r="4604" spans="1:5" x14ac:dyDescent="0.2">
      <c r="A4604" s="167">
        <v>7229</v>
      </c>
      <c r="B4604" s="167" t="s">
        <v>4543</v>
      </c>
      <c r="C4604" s="167" t="s">
        <v>10</v>
      </c>
      <c r="D4604" s="167" t="s">
        <v>12398</v>
      </c>
      <c r="E4604" s="168" t="s">
        <v>16786</v>
      </c>
    </row>
    <row r="4605" spans="1:5" x14ac:dyDescent="0.2">
      <c r="A4605" s="167">
        <v>7230</v>
      </c>
      <c r="B4605" s="167" t="s">
        <v>4544</v>
      </c>
      <c r="C4605" s="167" t="s">
        <v>10</v>
      </c>
      <c r="D4605" s="167" t="s">
        <v>12398</v>
      </c>
      <c r="E4605" s="168" t="s">
        <v>16787</v>
      </c>
    </row>
    <row r="4606" spans="1:5" x14ac:dyDescent="0.2">
      <c r="A4606" s="167">
        <v>7231</v>
      </c>
      <c r="B4606" s="167" t="s">
        <v>4545</v>
      </c>
      <c r="C4606" s="167" t="s">
        <v>10</v>
      </c>
      <c r="D4606" s="167" t="s">
        <v>12398</v>
      </c>
      <c r="E4606" s="168" t="s">
        <v>16788</v>
      </c>
    </row>
    <row r="4607" spans="1:5" x14ac:dyDescent="0.2">
      <c r="A4607" s="167">
        <v>7220</v>
      </c>
      <c r="B4607" s="167" t="s">
        <v>4546</v>
      </c>
      <c r="C4607" s="167" t="s">
        <v>10</v>
      </c>
      <c r="D4607" s="167" t="s">
        <v>12398</v>
      </c>
      <c r="E4607" s="168" t="s">
        <v>16789</v>
      </c>
    </row>
    <row r="4608" spans="1:5" x14ac:dyDescent="0.2">
      <c r="A4608" s="167">
        <v>34447</v>
      </c>
      <c r="B4608" s="167" t="s">
        <v>4547</v>
      </c>
      <c r="C4608" s="167" t="s">
        <v>10</v>
      </c>
      <c r="D4608" s="167" t="s">
        <v>12398</v>
      </c>
      <c r="E4608" s="168" t="s">
        <v>16790</v>
      </c>
    </row>
    <row r="4609" spans="1:5" x14ac:dyDescent="0.2">
      <c r="A4609" s="167">
        <v>7233</v>
      </c>
      <c r="B4609" s="167" t="s">
        <v>4548</v>
      </c>
      <c r="C4609" s="167" t="s">
        <v>10</v>
      </c>
      <c r="D4609" s="167" t="s">
        <v>12398</v>
      </c>
      <c r="E4609" s="168" t="s">
        <v>16791</v>
      </c>
    </row>
    <row r="4610" spans="1:5" x14ac:dyDescent="0.2">
      <c r="A4610" s="167">
        <v>42172</v>
      </c>
      <c r="B4610" s="167" t="s">
        <v>16792</v>
      </c>
      <c r="C4610" s="167" t="s">
        <v>15</v>
      </c>
      <c r="D4610" s="167" t="s">
        <v>12427</v>
      </c>
      <c r="E4610" s="168" t="s">
        <v>16793</v>
      </c>
    </row>
    <row r="4611" spans="1:5" x14ac:dyDescent="0.2">
      <c r="A4611" s="167">
        <v>25007</v>
      </c>
      <c r="B4611" s="167" t="s">
        <v>4550</v>
      </c>
      <c r="C4611" s="167" t="s">
        <v>15</v>
      </c>
      <c r="D4611" s="167" t="s">
        <v>12405</v>
      </c>
      <c r="E4611" s="168" t="s">
        <v>16794</v>
      </c>
    </row>
    <row r="4612" spans="1:5" x14ac:dyDescent="0.2">
      <c r="A4612" s="167">
        <v>43071</v>
      </c>
      <c r="B4612" s="167" t="s">
        <v>16795</v>
      </c>
      <c r="C4612" s="167" t="s">
        <v>15</v>
      </c>
      <c r="D4612" s="167" t="s">
        <v>12398</v>
      </c>
      <c r="E4612" s="168" t="s">
        <v>16796</v>
      </c>
    </row>
    <row r="4613" spans="1:5" x14ac:dyDescent="0.2">
      <c r="A4613" s="167">
        <v>39520</v>
      </c>
      <c r="B4613" s="167" t="s">
        <v>4552</v>
      </c>
      <c r="C4613" s="167" t="s">
        <v>15</v>
      </c>
      <c r="D4613" s="167" t="s">
        <v>12398</v>
      </c>
      <c r="E4613" s="168" t="s">
        <v>16797</v>
      </c>
    </row>
    <row r="4614" spans="1:5" x14ac:dyDescent="0.2">
      <c r="A4614" s="167">
        <v>39521</v>
      </c>
      <c r="B4614" s="167" t="s">
        <v>4553</v>
      </c>
      <c r="C4614" s="167" t="s">
        <v>15</v>
      </c>
      <c r="D4614" s="167" t="s">
        <v>12398</v>
      </c>
      <c r="E4614" s="168" t="s">
        <v>16798</v>
      </c>
    </row>
    <row r="4615" spans="1:5" x14ac:dyDescent="0.2">
      <c r="A4615" s="167">
        <v>39522</v>
      </c>
      <c r="B4615" s="167" t="s">
        <v>4554</v>
      </c>
      <c r="C4615" s="167" t="s">
        <v>15</v>
      </c>
      <c r="D4615" s="167" t="s">
        <v>12398</v>
      </c>
      <c r="E4615" s="168" t="s">
        <v>16799</v>
      </c>
    </row>
    <row r="4616" spans="1:5" x14ac:dyDescent="0.2">
      <c r="A4616" s="167">
        <v>7243</v>
      </c>
      <c r="B4616" s="167" t="s">
        <v>4555</v>
      </c>
      <c r="C4616" s="167" t="s">
        <v>15</v>
      </c>
      <c r="D4616" s="167" t="s">
        <v>12398</v>
      </c>
      <c r="E4616" s="168" t="s">
        <v>16800</v>
      </c>
    </row>
    <row r="4617" spans="1:5" x14ac:dyDescent="0.2">
      <c r="A4617" s="167">
        <v>11067</v>
      </c>
      <c r="B4617" s="167" t="s">
        <v>4556</v>
      </c>
      <c r="C4617" s="167" t="s">
        <v>10</v>
      </c>
      <c r="D4617" s="167" t="s">
        <v>12427</v>
      </c>
      <c r="E4617" s="168" t="s">
        <v>16801</v>
      </c>
    </row>
    <row r="4618" spans="1:5" x14ac:dyDescent="0.2">
      <c r="A4618" s="167">
        <v>11068</v>
      </c>
      <c r="B4618" s="167" t="s">
        <v>4557</v>
      </c>
      <c r="C4618" s="167" t="s">
        <v>10</v>
      </c>
      <c r="D4618" s="167" t="s">
        <v>12427</v>
      </c>
      <c r="E4618" s="168" t="s">
        <v>16802</v>
      </c>
    </row>
    <row r="4619" spans="1:5" x14ac:dyDescent="0.2">
      <c r="A4619" s="167">
        <v>7246</v>
      </c>
      <c r="B4619" s="167" t="s">
        <v>4558</v>
      </c>
      <c r="C4619" s="167" t="s">
        <v>10</v>
      </c>
      <c r="D4619" s="167" t="s">
        <v>12398</v>
      </c>
      <c r="E4619" s="168" t="s">
        <v>13658</v>
      </c>
    </row>
    <row r="4620" spans="1:5" x14ac:dyDescent="0.2">
      <c r="A4620" s="167">
        <v>12869</v>
      </c>
      <c r="B4620" s="167" t="s">
        <v>16803</v>
      </c>
      <c r="C4620" s="167" t="s">
        <v>185</v>
      </c>
      <c r="D4620" s="167" t="s">
        <v>12398</v>
      </c>
      <c r="E4620" s="168" t="s">
        <v>13679</v>
      </c>
    </row>
    <row r="4621" spans="1:5" x14ac:dyDescent="0.2">
      <c r="A4621" s="167">
        <v>41097</v>
      </c>
      <c r="B4621" s="167" t="s">
        <v>4559</v>
      </c>
      <c r="C4621" s="167" t="s">
        <v>187</v>
      </c>
      <c r="D4621" s="167" t="s">
        <v>12398</v>
      </c>
      <c r="E4621" s="168" t="s">
        <v>13680</v>
      </c>
    </row>
    <row r="4622" spans="1:5" x14ac:dyDescent="0.2">
      <c r="A4622" s="167">
        <v>1574</v>
      </c>
      <c r="B4622" s="167" t="s">
        <v>4561</v>
      </c>
      <c r="C4622" s="167" t="s">
        <v>10</v>
      </c>
      <c r="D4622" s="167" t="s">
        <v>12398</v>
      </c>
      <c r="E4622" s="168" t="s">
        <v>15463</v>
      </c>
    </row>
    <row r="4623" spans="1:5" x14ac:dyDescent="0.2">
      <c r="A4623" s="167">
        <v>1581</v>
      </c>
      <c r="B4623" s="167" t="s">
        <v>4562</v>
      </c>
      <c r="C4623" s="167" t="s">
        <v>10</v>
      </c>
      <c r="D4623" s="167" t="s">
        <v>12398</v>
      </c>
      <c r="E4623" s="168" t="s">
        <v>16804</v>
      </c>
    </row>
    <row r="4624" spans="1:5" x14ac:dyDescent="0.2">
      <c r="A4624" s="167">
        <v>1575</v>
      </c>
      <c r="B4624" s="167" t="s">
        <v>4563</v>
      </c>
      <c r="C4624" s="167" t="s">
        <v>10</v>
      </c>
      <c r="D4624" s="167" t="s">
        <v>12398</v>
      </c>
      <c r="E4624" s="168" t="s">
        <v>12512</v>
      </c>
    </row>
    <row r="4625" spans="1:5" x14ac:dyDescent="0.2">
      <c r="A4625" s="167">
        <v>1570</v>
      </c>
      <c r="B4625" s="167" t="s">
        <v>4564</v>
      </c>
      <c r="C4625" s="167" t="s">
        <v>10</v>
      </c>
      <c r="D4625" s="167" t="s">
        <v>12398</v>
      </c>
      <c r="E4625" s="168" t="s">
        <v>14551</v>
      </c>
    </row>
    <row r="4626" spans="1:5" x14ac:dyDescent="0.2">
      <c r="A4626" s="167">
        <v>1576</v>
      </c>
      <c r="B4626" s="167" t="s">
        <v>4565</v>
      </c>
      <c r="C4626" s="167" t="s">
        <v>10</v>
      </c>
      <c r="D4626" s="167" t="s">
        <v>12398</v>
      </c>
      <c r="E4626" s="168" t="s">
        <v>14738</v>
      </c>
    </row>
    <row r="4627" spans="1:5" x14ac:dyDescent="0.2">
      <c r="A4627" s="167">
        <v>1577</v>
      </c>
      <c r="B4627" s="167" t="s">
        <v>4566</v>
      </c>
      <c r="C4627" s="167" t="s">
        <v>10</v>
      </c>
      <c r="D4627" s="167" t="s">
        <v>12398</v>
      </c>
      <c r="E4627" s="168" t="s">
        <v>13359</v>
      </c>
    </row>
    <row r="4628" spans="1:5" x14ac:dyDescent="0.2">
      <c r="A4628" s="167">
        <v>1571</v>
      </c>
      <c r="B4628" s="167" t="s">
        <v>4567</v>
      </c>
      <c r="C4628" s="167" t="s">
        <v>10</v>
      </c>
      <c r="D4628" s="167" t="s">
        <v>12398</v>
      </c>
      <c r="E4628" s="168" t="s">
        <v>15842</v>
      </c>
    </row>
    <row r="4629" spans="1:5" x14ac:dyDescent="0.2">
      <c r="A4629" s="167">
        <v>1578</v>
      </c>
      <c r="B4629" s="167" t="s">
        <v>4568</v>
      </c>
      <c r="C4629" s="167" t="s">
        <v>10</v>
      </c>
      <c r="D4629" s="167" t="s">
        <v>12398</v>
      </c>
      <c r="E4629" s="168" t="s">
        <v>16805</v>
      </c>
    </row>
    <row r="4630" spans="1:5" x14ac:dyDescent="0.2">
      <c r="A4630" s="167">
        <v>1573</v>
      </c>
      <c r="B4630" s="167" t="s">
        <v>4569</v>
      </c>
      <c r="C4630" s="167" t="s">
        <v>10</v>
      </c>
      <c r="D4630" s="167" t="s">
        <v>12398</v>
      </c>
      <c r="E4630" s="168" t="s">
        <v>12502</v>
      </c>
    </row>
    <row r="4631" spans="1:5" x14ac:dyDescent="0.2">
      <c r="A4631" s="167">
        <v>1579</v>
      </c>
      <c r="B4631" s="167" t="s">
        <v>4570</v>
      </c>
      <c r="C4631" s="167" t="s">
        <v>10</v>
      </c>
      <c r="D4631" s="167" t="s">
        <v>12398</v>
      </c>
      <c r="E4631" s="168" t="s">
        <v>15127</v>
      </c>
    </row>
    <row r="4632" spans="1:5" x14ac:dyDescent="0.2">
      <c r="A4632" s="167">
        <v>1580</v>
      </c>
      <c r="B4632" s="167" t="s">
        <v>4571</v>
      </c>
      <c r="C4632" s="167" t="s">
        <v>10</v>
      </c>
      <c r="D4632" s="167" t="s">
        <v>12398</v>
      </c>
      <c r="E4632" s="168" t="s">
        <v>16806</v>
      </c>
    </row>
    <row r="4633" spans="1:5" x14ac:dyDescent="0.2">
      <c r="A4633" s="167">
        <v>7571</v>
      </c>
      <c r="B4633" s="167" t="s">
        <v>16807</v>
      </c>
      <c r="C4633" s="167" t="s">
        <v>10</v>
      </c>
      <c r="D4633" s="167" t="s">
        <v>12398</v>
      </c>
      <c r="E4633" s="168" t="s">
        <v>14665</v>
      </c>
    </row>
    <row r="4634" spans="1:5" x14ac:dyDescent="0.2">
      <c r="A4634" s="167">
        <v>39321</v>
      </c>
      <c r="B4634" s="167" t="s">
        <v>4572</v>
      </c>
      <c r="C4634" s="167" t="s">
        <v>10</v>
      </c>
      <c r="D4634" s="167" t="s">
        <v>12398</v>
      </c>
      <c r="E4634" s="168" t="s">
        <v>16808</v>
      </c>
    </row>
    <row r="4635" spans="1:5" x14ac:dyDescent="0.2">
      <c r="A4635" s="167">
        <v>39319</v>
      </c>
      <c r="B4635" s="167" t="s">
        <v>4573</v>
      </c>
      <c r="C4635" s="167" t="s">
        <v>10</v>
      </c>
      <c r="D4635" s="167" t="s">
        <v>12398</v>
      </c>
      <c r="E4635" s="168" t="s">
        <v>15915</v>
      </c>
    </row>
    <row r="4636" spans="1:5" x14ac:dyDescent="0.2">
      <c r="A4636" s="167">
        <v>39320</v>
      </c>
      <c r="B4636" s="167" t="s">
        <v>4574</v>
      </c>
      <c r="C4636" s="167" t="s">
        <v>10</v>
      </c>
      <c r="D4636" s="167" t="s">
        <v>12398</v>
      </c>
      <c r="E4636" s="168" t="s">
        <v>15243</v>
      </c>
    </row>
    <row r="4637" spans="1:5" x14ac:dyDescent="0.2">
      <c r="A4637" s="167">
        <v>1591</v>
      </c>
      <c r="B4637" s="167" t="s">
        <v>4575</v>
      </c>
      <c r="C4637" s="167" t="s">
        <v>10</v>
      </c>
      <c r="D4637" s="167" t="s">
        <v>12398</v>
      </c>
      <c r="E4637" s="168" t="s">
        <v>16809</v>
      </c>
    </row>
    <row r="4638" spans="1:5" x14ac:dyDescent="0.2">
      <c r="A4638" s="167">
        <v>1547</v>
      </c>
      <c r="B4638" s="167" t="s">
        <v>4576</v>
      </c>
      <c r="C4638" s="167" t="s">
        <v>10</v>
      </c>
      <c r="D4638" s="167" t="s">
        <v>12398</v>
      </c>
      <c r="E4638" s="168" t="s">
        <v>16810</v>
      </c>
    </row>
    <row r="4639" spans="1:5" x14ac:dyDescent="0.2">
      <c r="A4639" s="167">
        <v>38196</v>
      </c>
      <c r="B4639" s="167" t="s">
        <v>4577</v>
      </c>
      <c r="C4639" s="167" t="s">
        <v>10</v>
      </c>
      <c r="D4639" s="167" t="s">
        <v>12398</v>
      </c>
      <c r="E4639" s="168" t="s">
        <v>14604</v>
      </c>
    </row>
    <row r="4640" spans="1:5" x14ac:dyDescent="0.2">
      <c r="A4640" s="167">
        <v>1543</v>
      </c>
      <c r="B4640" s="167" t="s">
        <v>4578</v>
      </c>
      <c r="C4640" s="167" t="s">
        <v>10</v>
      </c>
      <c r="D4640" s="167" t="s">
        <v>12398</v>
      </c>
      <c r="E4640" s="168" t="s">
        <v>16811</v>
      </c>
    </row>
    <row r="4641" spans="1:5" x14ac:dyDescent="0.2">
      <c r="A4641" s="167">
        <v>1585</v>
      </c>
      <c r="B4641" s="167" t="s">
        <v>4579</v>
      </c>
      <c r="C4641" s="167" t="s">
        <v>10</v>
      </c>
      <c r="D4641" s="167" t="s">
        <v>12398</v>
      </c>
      <c r="E4641" s="168" t="s">
        <v>16805</v>
      </c>
    </row>
    <row r="4642" spans="1:5" x14ac:dyDescent="0.2">
      <c r="A4642" s="167">
        <v>1593</v>
      </c>
      <c r="B4642" s="167" t="s">
        <v>4580</v>
      </c>
      <c r="C4642" s="167" t="s">
        <v>10</v>
      </c>
      <c r="D4642" s="167" t="s">
        <v>12398</v>
      </c>
      <c r="E4642" s="168" t="s">
        <v>16812</v>
      </c>
    </row>
    <row r="4643" spans="1:5" x14ac:dyDescent="0.2">
      <c r="A4643" s="167">
        <v>11838</v>
      </c>
      <c r="B4643" s="167" t="s">
        <v>4581</v>
      </c>
      <c r="C4643" s="167" t="s">
        <v>10</v>
      </c>
      <c r="D4643" s="167" t="s">
        <v>12398</v>
      </c>
      <c r="E4643" s="168" t="s">
        <v>16813</v>
      </c>
    </row>
    <row r="4644" spans="1:5" x14ac:dyDescent="0.2">
      <c r="A4644" s="167">
        <v>1594</v>
      </c>
      <c r="B4644" s="167" t="s">
        <v>4582</v>
      </c>
      <c r="C4644" s="167" t="s">
        <v>10</v>
      </c>
      <c r="D4644" s="167" t="s">
        <v>12398</v>
      </c>
      <c r="E4644" s="168" t="s">
        <v>16814</v>
      </c>
    </row>
    <row r="4645" spans="1:5" x14ac:dyDescent="0.2">
      <c r="A4645" s="167">
        <v>1586</v>
      </c>
      <c r="B4645" s="167" t="s">
        <v>4583</v>
      </c>
      <c r="C4645" s="167" t="s">
        <v>10</v>
      </c>
      <c r="D4645" s="167" t="s">
        <v>12398</v>
      </c>
      <c r="E4645" s="168" t="s">
        <v>15748</v>
      </c>
    </row>
    <row r="4646" spans="1:5" x14ac:dyDescent="0.2">
      <c r="A4646" s="167">
        <v>11839</v>
      </c>
      <c r="B4646" s="167" t="s">
        <v>4584</v>
      </c>
      <c r="C4646" s="167" t="s">
        <v>10</v>
      </c>
      <c r="D4646" s="167" t="s">
        <v>12398</v>
      </c>
      <c r="E4646" s="168" t="s">
        <v>16815</v>
      </c>
    </row>
    <row r="4647" spans="1:5" x14ac:dyDescent="0.2">
      <c r="A4647" s="167">
        <v>1587</v>
      </c>
      <c r="B4647" s="167" t="s">
        <v>4585</v>
      </c>
      <c r="C4647" s="167" t="s">
        <v>10</v>
      </c>
      <c r="D4647" s="167" t="s">
        <v>12398</v>
      </c>
      <c r="E4647" s="168" t="s">
        <v>15023</v>
      </c>
    </row>
    <row r="4648" spans="1:5" x14ac:dyDescent="0.2">
      <c r="A4648" s="167">
        <v>1545</v>
      </c>
      <c r="B4648" s="167" t="s">
        <v>4586</v>
      </c>
      <c r="C4648" s="167" t="s">
        <v>10</v>
      </c>
      <c r="D4648" s="167" t="s">
        <v>12398</v>
      </c>
      <c r="E4648" s="168" t="s">
        <v>16816</v>
      </c>
    </row>
    <row r="4649" spans="1:5" x14ac:dyDescent="0.2">
      <c r="A4649" s="167">
        <v>1588</v>
      </c>
      <c r="B4649" s="167" t="s">
        <v>4587</v>
      </c>
      <c r="C4649" s="167" t="s">
        <v>10</v>
      </c>
      <c r="D4649" s="167" t="s">
        <v>12398</v>
      </c>
      <c r="E4649" s="168" t="s">
        <v>15399</v>
      </c>
    </row>
    <row r="4650" spans="1:5" x14ac:dyDescent="0.2">
      <c r="A4650" s="167">
        <v>1535</v>
      </c>
      <c r="B4650" s="167" t="s">
        <v>4588</v>
      </c>
      <c r="C4650" s="167" t="s">
        <v>10</v>
      </c>
      <c r="D4650" s="167" t="s">
        <v>12398</v>
      </c>
      <c r="E4650" s="168" t="s">
        <v>14112</v>
      </c>
    </row>
    <row r="4651" spans="1:5" x14ac:dyDescent="0.2">
      <c r="A4651" s="167">
        <v>1589</v>
      </c>
      <c r="B4651" s="167" t="s">
        <v>4589</v>
      </c>
      <c r="C4651" s="167" t="s">
        <v>10</v>
      </c>
      <c r="D4651" s="167" t="s">
        <v>12398</v>
      </c>
      <c r="E4651" s="168" t="s">
        <v>16817</v>
      </c>
    </row>
    <row r="4652" spans="1:5" x14ac:dyDescent="0.2">
      <c r="A4652" s="167">
        <v>1546</v>
      </c>
      <c r="B4652" s="167" t="s">
        <v>4590</v>
      </c>
      <c r="C4652" s="167" t="s">
        <v>10</v>
      </c>
      <c r="D4652" s="167" t="s">
        <v>12398</v>
      </c>
      <c r="E4652" s="168" t="s">
        <v>16818</v>
      </c>
    </row>
    <row r="4653" spans="1:5" x14ac:dyDescent="0.2">
      <c r="A4653" s="167">
        <v>1590</v>
      </c>
      <c r="B4653" s="167" t="s">
        <v>4591</v>
      </c>
      <c r="C4653" s="167" t="s">
        <v>10</v>
      </c>
      <c r="D4653" s="167" t="s">
        <v>12398</v>
      </c>
      <c r="E4653" s="168" t="s">
        <v>16819</v>
      </c>
    </row>
    <row r="4654" spans="1:5" x14ac:dyDescent="0.2">
      <c r="A4654" s="167">
        <v>1542</v>
      </c>
      <c r="B4654" s="167" t="s">
        <v>4592</v>
      </c>
      <c r="C4654" s="167" t="s">
        <v>10</v>
      </c>
      <c r="D4654" s="167" t="s">
        <v>12398</v>
      </c>
      <c r="E4654" s="168" t="s">
        <v>16820</v>
      </c>
    </row>
    <row r="4655" spans="1:5" x14ac:dyDescent="0.2">
      <c r="A4655" s="167">
        <v>38415</v>
      </c>
      <c r="B4655" s="167" t="s">
        <v>4593</v>
      </c>
      <c r="C4655" s="167" t="s">
        <v>10</v>
      </c>
      <c r="D4655" s="167" t="s">
        <v>12398</v>
      </c>
      <c r="E4655" s="168" t="s">
        <v>16821</v>
      </c>
    </row>
    <row r="4656" spans="1:5" x14ac:dyDescent="0.2">
      <c r="A4656" s="167">
        <v>38414</v>
      </c>
      <c r="B4656" s="167" t="s">
        <v>4594</v>
      </c>
      <c r="C4656" s="167" t="s">
        <v>10</v>
      </c>
      <c r="D4656" s="167" t="s">
        <v>12398</v>
      </c>
      <c r="E4656" s="168" t="s">
        <v>16822</v>
      </c>
    </row>
    <row r="4657" spans="1:5" x14ac:dyDescent="0.2">
      <c r="A4657" s="167">
        <v>38128</v>
      </c>
      <c r="B4657" s="167" t="s">
        <v>4595</v>
      </c>
      <c r="C4657" s="167" t="s">
        <v>71</v>
      </c>
      <c r="D4657" s="167" t="s">
        <v>12405</v>
      </c>
      <c r="E4657" s="168" t="s">
        <v>12580</v>
      </c>
    </row>
    <row r="4658" spans="1:5" x14ac:dyDescent="0.2">
      <c r="A4658" s="167">
        <v>7253</v>
      </c>
      <c r="B4658" s="167" t="s">
        <v>4596</v>
      </c>
      <c r="C4658" s="167" t="s">
        <v>183</v>
      </c>
      <c r="D4658" s="167" t="s">
        <v>12398</v>
      </c>
      <c r="E4658" s="168" t="s">
        <v>16823</v>
      </c>
    </row>
    <row r="4659" spans="1:5" x14ac:dyDescent="0.2">
      <c r="A4659" s="167">
        <v>4806</v>
      </c>
      <c r="B4659" s="167" t="s">
        <v>4597</v>
      </c>
      <c r="C4659" s="167" t="s">
        <v>20</v>
      </c>
      <c r="D4659" s="167" t="s">
        <v>12398</v>
      </c>
      <c r="E4659" s="168" t="s">
        <v>15432</v>
      </c>
    </row>
    <row r="4660" spans="1:5" x14ac:dyDescent="0.2">
      <c r="A4660" s="167">
        <v>34401</v>
      </c>
      <c r="B4660" s="167" t="s">
        <v>16824</v>
      </c>
      <c r="C4660" s="167" t="s">
        <v>10</v>
      </c>
      <c r="D4660" s="167" t="s">
        <v>12398</v>
      </c>
      <c r="E4660" s="168" t="s">
        <v>14697</v>
      </c>
    </row>
    <row r="4661" spans="1:5" x14ac:dyDescent="0.2">
      <c r="A4661" s="167">
        <v>7258</v>
      </c>
      <c r="B4661" s="167" t="s">
        <v>16825</v>
      </c>
      <c r="C4661" s="167" t="s">
        <v>10</v>
      </c>
      <c r="D4661" s="167" t="s">
        <v>12398</v>
      </c>
      <c r="E4661" s="168" t="s">
        <v>16047</v>
      </c>
    </row>
    <row r="4662" spans="1:5" x14ac:dyDescent="0.2">
      <c r="A4662" s="167">
        <v>7260</v>
      </c>
      <c r="B4662" s="167" t="s">
        <v>16826</v>
      </c>
      <c r="C4662" s="167" t="s">
        <v>10</v>
      </c>
      <c r="D4662" s="167" t="s">
        <v>12398</v>
      </c>
      <c r="E4662" s="168" t="s">
        <v>13294</v>
      </c>
    </row>
    <row r="4663" spans="1:5" x14ac:dyDescent="0.2">
      <c r="A4663" s="167">
        <v>7256</v>
      </c>
      <c r="B4663" s="167" t="s">
        <v>16827</v>
      </c>
      <c r="C4663" s="167" t="s">
        <v>10</v>
      </c>
      <c r="D4663" s="167" t="s">
        <v>12398</v>
      </c>
      <c r="E4663" s="168" t="s">
        <v>14551</v>
      </c>
    </row>
    <row r="4664" spans="1:5" x14ac:dyDescent="0.2">
      <c r="A4664" s="167">
        <v>34400</v>
      </c>
      <c r="B4664" s="167" t="s">
        <v>16828</v>
      </c>
      <c r="C4664" s="167" t="s">
        <v>10</v>
      </c>
      <c r="D4664" s="167" t="s">
        <v>12398</v>
      </c>
      <c r="E4664" s="168" t="s">
        <v>12889</v>
      </c>
    </row>
    <row r="4665" spans="1:5" x14ac:dyDescent="0.2">
      <c r="A4665" s="167">
        <v>10617</v>
      </c>
      <c r="B4665" s="167" t="s">
        <v>16829</v>
      </c>
      <c r="C4665" s="167" t="s">
        <v>10</v>
      </c>
      <c r="D4665" s="167" t="s">
        <v>12398</v>
      </c>
      <c r="E4665" s="168" t="s">
        <v>15055</v>
      </c>
    </row>
    <row r="4666" spans="1:5" x14ac:dyDescent="0.2">
      <c r="A4666" s="167">
        <v>7274</v>
      </c>
      <c r="B4666" s="167" t="s">
        <v>4604</v>
      </c>
      <c r="C4666" s="167" t="s">
        <v>10</v>
      </c>
      <c r="D4666" s="167" t="s">
        <v>12427</v>
      </c>
      <c r="E4666" s="168" t="s">
        <v>16659</v>
      </c>
    </row>
    <row r="4667" spans="1:5" x14ac:dyDescent="0.2">
      <c r="A4667" s="167">
        <v>11663</v>
      </c>
      <c r="B4667" s="167" t="s">
        <v>4605</v>
      </c>
      <c r="C4667" s="167" t="s">
        <v>10</v>
      </c>
      <c r="D4667" s="167" t="s">
        <v>12427</v>
      </c>
      <c r="E4667" s="168" t="s">
        <v>16830</v>
      </c>
    </row>
    <row r="4668" spans="1:5" x14ac:dyDescent="0.2">
      <c r="A4668" s="167">
        <v>154</v>
      </c>
      <c r="B4668" s="167" t="s">
        <v>4606</v>
      </c>
      <c r="C4668" s="167" t="s">
        <v>73</v>
      </c>
      <c r="D4668" s="167" t="s">
        <v>12398</v>
      </c>
      <c r="E4668" s="168" t="s">
        <v>16831</v>
      </c>
    </row>
    <row r="4669" spans="1:5" x14ac:dyDescent="0.2">
      <c r="A4669" s="167">
        <v>38121</v>
      </c>
      <c r="B4669" s="167" t="s">
        <v>16832</v>
      </c>
      <c r="C4669" s="167" t="s">
        <v>73</v>
      </c>
      <c r="D4669" s="167" t="s">
        <v>12398</v>
      </c>
      <c r="E4669" s="168" t="s">
        <v>16833</v>
      </c>
    </row>
    <row r="4670" spans="1:5" x14ac:dyDescent="0.2">
      <c r="A4670" s="167">
        <v>7343</v>
      </c>
      <c r="B4670" s="167" t="s">
        <v>16834</v>
      </c>
      <c r="C4670" s="167" t="s">
        <v>73</v>
      </c>
      <c r="D4670" s="167" t="s">
        <v>12398</v>
      </c>
      <c r="E4670" s="168" t="s">
        <v>14011</v>
      </c>
    </row>
    <row r="4671" spans="1:5" x14ac:dyDescent="0.2">
      <c r="A4671" s="167">
        <v>7350</v>
      </c>
      <c r="B4671" s="167" t="s">
        <v>16835</v>
      </c>
      <c r="C4671" s="167" t="s">
        <v>73</v>
      </c>
      <c r="D4671" s="167" t="s">
        <v>12398</v>
      </c>
      <c r="E4671" s="168" t="s">
        <v>16836</v>
      </c>
    </row>
    <row r="4672" spans="1:5" x14ac:dyDescent="0.2">
      <c r="A4672" s="167">
        <v>7348</v>
      </c>
      <c r="B4672" s="167" t="s">
        <v>4610</v>
      </c>
      <c r="C4672" s="167" t="s">
        <v>73</v>
      </c>
      <c r="D4672" s="167" t="s">
        <v>12398</v>
      </c>
      <c r="E4672" s="168" t="s">
        <v>16837</v>
      </c>
    </row>
    <row r="4673" spans="1:5" x14ac:dyDescent="0.2">
      <c r="A4673" s="167">
        <v>7356</v>
      </c>
      <c r="B4673" s="167" t="s">
        <v>16838</v>
      </c>
      <c r="C4673" s="167" t="s">
        <v>73</v>
      </c>
      <c r="D4673" s="167" t="s">
        <v>12398</v>
      </c>
      <c r="E4673" s="168" t="s">
        <v>16839</v>
      </c>
    </row>
    <row r="4674" spans="1:5" x14ac:dyDescent="0.2">
      <c r="A4674" s="167">
        <v>7313</v>
      </c>
      <c r="B4674" s="167" t="s">
        <v>4611</v>
      </c>
      <c r="C4674" s="167" t="s">
        <v>73</v>
      </c>
      <c r="D4674" s="167" t="s">
        <v>12398</v>
      </c>
      <c r="E4674" s="168" t="s">
        <v>16840</v>
      </c>
    </row>
    <row r="4675" spans="1:5" x14ac:dyDescent="0.2">
      <c r="A4675" s="167">
        <v>7319</v>
      </c>
      <c r="B4675" s="167" t="s">
        <v>4612</v>
      </c>
      <c r="C4675" s="167" t="s">
        <v>73</v>
      </c>
      <c r="D4675" s="167" t="s">
        <v>12398</v>
      </c>
      <c r="E4675" s="168" t="s">
        <v>16841</v>
      </c>
    </row>
    <row r="4676" spans="1:5" x14ac:dyDescent="0.2">
      <c r="A4676" s="167">
        <v>38119</v>
      </c>
      <c r="B4676" s="167" t="s">
        <v>16842</v>
      </c>
      <c r="C4676" s="167" t="s">
        <v>73</v>
      </c>
      <c r="D4676" s="167" t="s">
        <v>12398</v>
      </c>
      <c r="E4676" s="168" t="s">
        <v>16843</v>
      </c>
    </row>
    <row r="4677" spans="1:5" x14ac:dyDescent="0.2">
      <c r="A4677" s="167">
        <v>7314</v>
      </c>
      <c r="B4677" s="167" t="s">
        <v>16844</v>
      </c>
      <c r="C4677" s="167" t="s">
        <v>73</v>
      </c>
      <c r="D4677" s="167" t="s">
        <v>12398</v>
      </c>
      <c r="E4677" s="168" t="s">
        <v>16845</v>
      </c>
    </row>
    <row r="4678" spans="1:5" x14ac:dyDescent="0.2">
      <c r="A4678" s="167">
        <v>38131</v>
      </c>
      <c r="B4678" s="167" t="s">
        <v>16846</v>
      </c>
      <c r="C4678" s="167" t="s">
        <v>73</v>
      </c>
      <c r="D4678" s="167" t="s">
        <v>12398</v>
      </c>
      <c r="E4678" s="168" t="s">
        <v>16847</v>
      </c>
    </row>
    <row r="4679" spans="1:5" x14ac:dyDescent="0.2">
      <c r="A4679" s="167">
        <v>7304</v>
      </c>
      <c r="B4679" s="167" t="s">
        <v>16848</v>
      </c>
      <c r="C4679" s="167" t="s">
        <v>73</v>
      </c>
      <c r="D4679" s="167" t="s">
        <v>12398</v>
      </c>
      <c r="E4679" s="168" t="s">
        <v>16849</v>
      </c>
    </row>
    <row r="4680" spans="1:5" x14ac:dyDescent="0.2">
      <c r="A4680" s="167">
        <v>7293</v>
      </c>
      <c r="B4680" s="167" t="s">
        <v>16850</v>
      </c>
      <c r="C4680" s="167" t="s">
        <v>73</v>
      </c>
      <c r="D4680" s="167" t="s">
        <v>12398</v>
      </c>
      <c r="E4680" s="168" t="s">
        <v>16851</v>
      </c>
    </row>
    <row r="4681" spans="1:5" x14ac:dyDescent="0.2">
      <c r="A4681" s="167">
        <v>7311</v>
      </c>
      <c r="B4681" s="167" t="s">
        <v>4617</v>
      </c>
      <c r="C4681" s="167" t="s">
        <v>73</v>
      </c>
      <c r="D4681" s="167" t="s">
        <v>12398</v>
      </c>
      <c r="E4681" s="168" t="s">
        <v>15247</v>
      </c>
    </row>
    <row r="4682" spans="1:5" x14ac:dyDescent="0.2">
      <c r="A4682" s="167">
        <v>7292</v>
      </c>
      <c r="B4682" s="167" t="s">
        <v>4618</v>
      </c>
      <c r="C4682" s="167" t="s">
        <v>73</v>
      </c>
      <c r="D4682" s="167" t="s">
        <v>12405</v>
      </c>
      <c r="E4682" s="168" t="s">
        <v>16852</v>
      </c>
    </row>
    <row r="4683" spans="1:5" x14ac:dyDescent="0.2">
      <c r="A4683" s="167">
        <v>7288</v>
      </c>
      <c r="B4683" s="167" t="s">
        <v>4621</v>
      </c>
      <c r="C4683" s="167" t="s">
        <v>73</v>
      </c>
      <c r="D4683" s="167" t="s">
        <v>12398</v>
      </c>
      <c r="E4683" s="168" t="s">
        <v>16853</v>
      </c>
    </row>
    <row r="4684" spans="1:5" x14ac:dyDescent="0.2">
      <c r="A4684" s="167">
        <v>35693</v>
      </c>
      <c r="B4684" s="167" t="s">
        <v>4625</v>
      </c>
      <c r="C4684" s="167" t="s">
        <v>73</v>
      </c>
      <c r="D4684" s="167" t="s">
        <v>12398</v>
      </c>
      <c r="E4684" s="168" t="s">
        <v>13989</v>
      </c>
    </row>
    <row r="4685" spans="1:5" x14ac:dyDescent="0.2">
      <c r="A4685" s="167">
        <v>35692</v>
      </c>
      <c r="B4685" s="167" t="s">
        <v>4627</v>
      </c>
      <c r="C4685" s="167" t="s">
        <v>73</v>
      </c>
      <c r="D4685" s="167" t="s">
        <v>12398</v>
      </c>
      <c r="E4685" s="168" t="s">
        <v>16854</v>
      </c>
    </row>
    <row r="4686" spans="1:5" x14ac:dyDescent="0.2">
      <c r="A4686" s="167">
        <v>7342</v>
      </c>
      <c r="B4686" s="167" t="s">
        <v>4629</v>
      </c>
      <c r="C4686" s="167" t="s">
        <v>71</v>
      </c>
      <c r="D4686" s="167" t="s">
        <v>12398</v>
      </c>
      <c r="E4686" s="168" t="s">
        <v>14738</v>
      </c>
    </row>
    <row r="4687" spans="1:5" x14ac:dyDescent="0.2">
      <c r="A4687" s="167">
        <v>7306</v>
      </c>
      <c r="B4687" s="167" t="s">
        <v>16855</v>
      </c>
      <c r="C4687" s="167" t="s">
        <v>73</v>
      </c>
      <c r="D4687" s="167" t="s">
        <v>12398</v>
      </c>
      <c r="E4687" s="168" t="s">
        <v>16856</v>
      </c>
    </row>
    <row r="4688" spans="1:5" x14ac:dyDescent="0.2">
      <c r="A4688" s="167">
        <v>39574</v>
      </c>
      <c r="B4688" s="167" t="s">
        <v>4631</v>
      </c>
      <c r="C4688" s="167" t="s">
        <v>10</v>
      </c>
      <c r="D4688" s="167" t="s">
        <v>12398</v>
      </c>
      <c r="E4688" s="168" t="s">
        <v>14111</v>
      </c>
    </row>
    <row r="4689" spans="1:5" x14ac:dyDescent="0.2">
      <c r="A4689" s="167">
        <v>11060</v>
      </c>
      <c r="B4689" s="167" t="s">
        <v>4632</v>
      </c>
      <c r="C4689" s="167" t="s">
        <v>10</v>
      </c>
      <c r="D4689" s="167" t="s">
        <v>12398</v>
      </c>
      <c r="E4689" s="168" t="s">
        <v>16857</v>
      </c>
    </row>
    <row r="4690" spans="1:5" x14ac:dyDescent="0.2">
      <c r="A4690" s="167">
        <v>37401</v>
      </c>
      <c r="B4690" s="167" t="s">
        <v>4633</v>
      </c>
      <c r="C4690" s="167" t="s">
        <v>10</v>
      </c>
      <c r="D4690" s="167" t="s">
        <v>12398</v>
      </c>
      <c r="E4690" s="168" t="s">
        <v>15814</v>
      </c>
    </row>
    <row r="4691" spans="1:5" x14ac:dyDescent="0.2">
      <c r="A4691" s="167">
        <v>7525</v>
      </c>
      <c r="B4691" s="167" t="s">
        <v>4634</v>
      </c>
      <c r="C4691" s="167" t="s">
        <v>10</v>
      </c>
      <c r="D4691" s="167" t="s">
        <v>12398</v>
      </c>
      <c r="E4691" s="168" t="s">
        <v>14485</v>
      </c>
    </row>
    <row r="4692" spans="1:5" x14ac:dyDescent="0.2">
      <c r="A4692" s="167">
        <v>7524</v>
      </c>
      <c r="B4692" s="167" t="s">
        <v>4635</v>
      </c>
      <c r="C4692" s="167" t="s">
        <v>10</v>
      </c>
      <c r="D4692" s="167" t="s">
        <v>12398</v>
      </c>
      <c r="E4692" s="168" t="s">
        <v>16179</v>
      </c>
    </row>
    <row r="4693" spans="1:5" x14ac:dyDescent="0.2">
      <c r="A4693" s="167">
        <v>38105</v>
      </c>
      <c r="B4693" s="167" t="s">
        <v>4636</v>
      </c>
      <c r="C4693" s="167" t="s">
        <v>10</v>
      </c>
      <c r="D4693" s="167" t="s">
        <v>12398</v>
      </c>
      <c r="E4693" s="168" t="s">
        <v>12682</v>
      </c>
    </row>
    <row r="4694" spans="1:5" x14ac:dyDescent="0.2">
      <c r="A4694" s="167">
        <v>38084</v>
      </c>
      <c r="B4694" s="167" t="s">
        <v>4637</v>
      </c>
      <c r="C4694" s="167" t="s">
        <v>10</v>
      </c>
      <c r="D4694" s="167" t="s">
        <v>12398</v>
      </c>
      <c r="E4694" s="168" t="s">
        <v>15145</v>
      </c>
    </row>
    <row r="4695" spans="1:5" x14ac:dyDescent="0.2">
      <c r="A4695" s="167">
        <v>38103</v>
      </c>
      <c r="B4695" s="167" t="s">
        <v>4638</v>
      </c>
      <c r="C4695" s="167" t="s">
        <v>10</v>
      </c>
      <c r="D4695" s="167" t="s">
        <v>12398</v>
      </c>
      <c r="E4695" s="168" t="s">
        <v>12712</v>
      </c>
    </row>
    <row r="4696" spans="1:5" x14ac:dyDescent="0.2">
      <c r="A4696" s="167">
        <v>38082</v>
      </c>
      <c r="B4696" s="167" t="s">
        <v>4639</v>
      </c>
      <c r="C4696" s="167" t="s">
        <v>10</v>
      </c>
      <c r="D4696" s="167" t="s">
        <v>12398</v>
      </c>
      <c r="E4696" s="168" t="s">
        <v>13328</v>
      </c>
    </row>
    <row r="4697" spans="1:5" x14ac:dyDescent="0.2">
      <c r="A4697" s="167">
        <v>38104</v>
      </c>
      <c r="B4697" s="167" t="s">
        <v>4640</v>
      </c>
      <c r="C4697" s="167" t="s">
        <v>10</v>
      </c>
      <c r="D4697" s="167" t="s">
        <v>12398</v>
      </c>
      <c r="E4697" s="168" t="s">
        <v>16858</v>
      </c>
    </row>
    <row r="4698" spans="1:5" x14ac:dyDescent="0.2">
      <c r="A4698" s="167">
        <v>38083</v>
      </c>
      <c r="B4698" s="167" t="s">
        <v>4641</v>
      </c>
      <c r="C4698" s="167" t="s">
        <v>10</v>
      </c>
      <c r="D4698" s="167" t="s">
        <v>12398</v>
      </c>
      <c r="E4698" s="168" t="s">
        <v>16859</v>
      </c>
    </row>
    <row r="4699" spans="1:5" x14ac:dyDescent="0.2">
      <c r="A4699" s="167">
        <v>38101</v>
      </c>
      <c r="B4699" s="167" t="s">
        <v>4642</v>
      </c>
      <c r="C4699" s="167" t="s">
        <v>10</v>
      </c>
      <c r="D4699" s="167" t="s">
        <v>12398</v>
      </c>
      <c r="E4699" s="168" t="s">
        <v>13987</v>
      </c>
    </row>
    <row r="4700" spans="1:5" x14ac:dyDescent="0.2">
      <c r="A4700" s="167">
        <v>7528</v>
      </c>
      <c r="B4700" s="167" t="s">
        <v>4643</v>
      </c>
      <c r="C4700" s="167" t="s">
        <v>10</v>
      </c>
      <c r="D4700" s="167" t="s">
        <v>12405</v>
      </c>
      <c r="E4700" s="168" t="s">
        <v>13660</v>
      </c>
    </row>
    <row r="4701" spans="1:5" x14ac:dyDescent="0.2">
      <c r="A4701" s="167">
        <v>12147</v>
      </c>
      <c r="B4701" s="167" t="s">
        <v>4644</v>
      </c>
      <c r="C4701" s="167" t="s">
        <v>10</v>
      </c>
      <c r="D4701" s="167" t="s">
        <v>12398</v>
      </c>
      <c r="E4701" s="168" t="s">
        <v>16271</v>
      </c>
    </row>
    <row r="4702" spans="1:5" x14ac:dyDescent="0.2">
      <c r="A4702" s="167">
        <v>38075</v>
      </c>
      <c r="B4702" s="167" t="s">
        <v>4645</v>
      </c>
      <c r="C4702" s="167" t="s">
        <v>10</v>
      </c>
      <c r="D4702" s="167" t="s">
        <v>12398</v>
      </c>
      <c r="E4702" s="168" t="s">
        <v>16860</v>
      </c>
    </row>
    <row r="4703" spans="1:5" x14ac:dyDescent="0.2">
      <c r="A4703" s="167">
        <v>38102</v>
      </c>
      <c r="B4703" s="167" t="s">
        <v>4646</v>
      </c>
      <c r="C4703" s="167" t="s">
        <v>10</v>
      </c>
      <c r="D4703" s="167" t="s">
        <v>12398</v>
      </c>
      <c r="E4703" s="168" t="s">
        <v>14482</v>
      </c>
    </row>
    <row r="4704" spans="1:5" x14ac:dyDescent="0.2">
      <c r="A4704" s="167">
        <v>38076</v>
      </c>
      <c r="B4704" s="167" t="s">
        <v>4647</v>
      </c>
      <c r="C4704" s="167" t="s">
        <v>10</v>
      </c>
      <c r="D4704" s="167" t="s">
        <v>12398</v>
      </c>
      <c r="E4704" s="168" t="s">
        <v>13243</v>
      </c>
    </row>
    <row r="4705" spans="1:5" x14ac:dyDescent="0.2">
      <c r="A4705" s="167">
        <v>7592</v>
      </c>
      <c r="B4705" s="167" t="s">
        <v>4648</v>
      </c>
      <c r="C4705" s="167" t="s">
        <v>185</v>
      </c>
      <c r="D4705" s="167" t="s">
        <v>12405</v>
      </c>
      <c r="E4705" s="168" t="s">
        <v>15019</v>
      </c>
    </row>
    <row r="4706" spans="1:5" x14ac:dyDescent="0.2">
      <c r="A4706" s="167">
        <v>40820</v>
      </c>
      <c r="B4706" s="167" t="s">
        <v>4649</v>
      </c>
      <c r="C4706" s="167" t="s">
        <v>187</v>
      </c>
      <c r="D4706" s="167" t="s">
        <v>12398</v>
      </c>
      <c r="E4706" s="168" t="s">
        <v>15785</v>
      </c>
    </row>
    <row r="4707" spans="1:5" x14ac:dyDescent="0.2">
      <c r="A4707" s="167">
        <v>11762</v>
      </c>
      <c r="B4707" s="167" t="s">
        <v>16861</v>
      </c>
      <c r="C4707" s="167" t="s">
        <v>10</v>
      </c>
      <c r="D4707" s="167" t="s">
        <v>12398</v>
      </c>
      <c r="E4707" s="168" t="s">
        <v>16862</v>
      </c>
    </row>
    <row r="4708" spans="1:5" x14ac:dyDescent="0.2">
      <c r="A4708" s="167">
        <v>13418</v>
      </c>
      <c r="B4708" s="167" t="s">
        <v>16863</v>
      </c>
      <c r="C4708" s="167" t="s">
        <v>10</v>
      </c>
      <c r="D4708" s="167" t="s">
        <v>12398</v>
      </c>
      <c r="E4708" s="168" t="s">
        <v>13567</v>
      </c>
    </row>
    <row r="4709" spans="1:5" x14ac:dyDescent="0.2">
      <c r="A4709" s="167">
        <v>13984</v>
      </c>
      <c r="B4709" s="167" t="s">
        <v>16864</v>
      </c>
      <c r="C4709" s="167" t="s">
        <v>10</v>
      </c>
      <c r="D4709" s="167" t="s">
        <v>12398</v>
      </c>
      <c r="E4709" s="168" t="s">
        <v>16865</v>
      </c>
    </row>
    <row r="4710" spans="1:5" x14ac:dyDescent="0.2">
      <c r="A4710" s="167">
        <v>11772</v>
      </c>
      <c r="B4710" s="167" t="s">
        <v>16866</v>
      </c>
      <c r="C4710" s="167" t="s">
        <v>10</v>
      </c>
      <c r="D4710" s="167" t="s">
        <v>12398</v>
      </c>
      <c r="E4710" s="168" t="s">
        <v>16867</v>
      </c>
    </row>
    <row r="4711" spans="1:5" x14ac:dyDescent="0.2">
      <c r="A4711" s="167">
        <v>36795</v>
      </c>
      <c r="B4711" s="167" t="s">
        <v>16868</v>
      </c>
      <c r="C4711" s="167" t="s">
        <v>10</v>
      </c>
      <c r="D4711" s="167" t="s">
        <v>12398</v>
      </c>
      <c r="E4711" s="168" t="s">
        <v>16869</v>
      </c>
    </row>
    <row r="4712" spans="1:5" x14ac:dyDescent="0.2">
      <c r="A4712" s="167">
        <v>36796</v>
      </c>
      <c r="B4712" s="167" t="s">
        <v>16870</v>
      </c>
      <c r="C4712" s="167" t="s">
        <v>10</v>
      </c>
      <c r="D4712" s="167" t="s">
        <v>12398</v>
      </c>
      <c r="E4712" s="168" t="s">
        <v>16871</v>
      </c>
    </row>
    <row r="4713" spans="1:5" x14ac:dyDescent="0.2">
      <c r="A4713" s="167">
        <v>36791</v>
      </c>
      <c r="B4713" s="167" t="s">
        <v>16872</v>
      </c>
      <c r="C4713" s="167" t="s">
        <v>10</v>
      </c>
      <c r="D4713" s="167" t="s">
        <v>12398</v>
      </c>
      <c r="E4713" s="168" t="s">
        <v>16873</v>
      </c>
    </row>
    <row r="4714" spans="1:5" x14ac:dyDescent="0.2">
      <c r="A4714" s="167">
        <v>13415</v>
      </c>
      <c r="B4714" s="167" t="s">
        <v>16874</v>
      </c>
      <c r="C4714" s="167" t="s">
        <v>10</v>
      </c>
      <c r="D4714" s="167" t="s">
        <v>12405</v>
      </c>
      <c r="E4714" s="168" t="s">
        <v>16875</v>
      </c>
    </row>
    <row r="4715" spans="1:5" x14ac:dyDescent="0.2">
      <c r="A4715" s="167">
        <v>36792</v>
      </c>
      <c r="B4715" s="167" t="s">
        <v>16876</v>
      </c>
      <c r="C4715" s="167" t="s">
        <v>10</v>
      </c>
      <c r="D4715" s="167" t="s">
        <v>12398</v>
      </c>
      <c r="E4715" s="168" t="s">
        <v>15387</v>
      </c>
    </row>
    <row r="4716" spans="1:5" x14ac:dyDescent="0.2">
      <c r="A4716" s="167">
        <v>11773</v>
      </c>
      <c r="B4716" s="167" t="s">
        <v>16877</v>
      </c>
      <c r="C4716" s="167" t="s">
        <v>10</v>
      </c>
      <c r="D4716" s="167" t="s">
        <v>12398</v>
      </c>
      <c r="E4716" s="168" t="s">
        <v>16878</v>
      </c>
    </row>
    <row r="4717" spans="1:5" x14ac:dyDescent="0.2">
      <c r="A4717" s="167">
        <v>11775</v>
      </c>
      <c r="B4717" s="167" t="s">
        <v>16879</v>
      </c>
      <c r="C4717" s="167" t="s">
        <v>10</v>
      </c>
      <c r="D4717" s="167" t="s">
        <v>12398</v>
      </c>
      <c r="E4717" s="168" t="s">
        <v>12998</v>
      </c>
    </row>
    <row r="4718" spans="1:5" x14ac:dyDescent="0.2">
      <c r="A4718" s="167">
        <v>13983</v>
      </c>
      <c r="B4718" s="167" t="s">
        <v>16880</v>
      </c>
      <c r="C4718" s="167" t="s">
        <v>10</v>
      </c>
      <c r="D4718" s="167" t="s">
        <v>12398</v>
      </c>
      <c r="E4718" s="168" t="s">
        <v>16881</v>
      </c>
    </row>
    <row r="4719" spans="1:5" x14ac:dyDescent="0.2">
      <c r="A4719" s="167">
        <v>13416</v>
      </c>
      <c r="B4719" s="167" t="s">
        <v>16882</v>
      </c>
      <c r="C4719" s="167" t="s">
        <v>10</v>
      </c>
      <c r="D4719" s="167" t="s">
        <v>12398</v>
      </c>
      <c r="E4719" s="168" t="s">
        <v>14149</v>
      </c>
    </row>
    <row r="4720" spans="1:5" x14ac:dyDescent="0.2">
      <c r="A4720" s="167">
        <v>13417</v>
      </c>
      <c r="B4720" s="167" t="s">
        <v>16883</v>
      </c>
      <c r="C4720" s="167" t="s">
        <v>10</v>
      </c>
      <c r="D4720" s="167" t="s">
        <v>12398</v>
      </c>
      <c r="E4720" s="168" t="s">
        <v>16884</v>
      </c>
    </row>
    <row r="4721" spans="1:5" x14ac:dyDescent="0.2">
      <c r="A4721" s="167">
        <v>7604</v>
      </c>
      <c r="B4721" s="167" t="s">
        <v>16885</v>
      </c>
      <c r="C4721" s="167" t="s">
        <v>10</v>
      </c>
      <c r="D4721" s="167" t="s">
        <v>12398</v>
      </c>
      <c r="E4721" s="168" t="s">
        <v>16886</v>
      </c>
    </row>
    <row r="4722" spans="1:5" x14ac:dyDescent="0.2">
      <c r="A4722" s="167">
        <v>11763</v>
      </c>
      <c r="B4722" s="167" t="s">
        <v>16887</v>
      </c>
      <c r="C4722" s="167" t="s">
        <v>10</v>
      </c>
      <c r="D4722" s="167" t="s">
        <v>12398</v>
      </c>
      <c r="E4722" s="168" t="s">
        <v>16888</v>
      </c>
    </row>
    <row r="4723" spans="1:5" x14ac:dyDescent="0.2">
      <c r="A4723" s="167">
        <v>11764</v>
      </c>
      <c r="B4723" s="167" t="s">
        <v>16889</v>
      </c>
      <c r="C4723" s="167" t="s">
        <v>10</v>
      </c>
      <c r="D4723" s="167" t="s">
        <v>12398</v>
      </c>
      <c r="E4723" s="168" t="s">
        <v>16890</v>
      </c>
    </row>
    <row r="4724" spans="1:5" x14ac:dyDescent="0.2">
      <c r="A4724" s="167">
        <v>11829</v>
      </c>
      <c r="B4724" s="167" t="s">
        <v>16891</v>
      </c>
      <c r="C4724" s="167" t="s">
        <v>10</v>
      </c>
      <c r="D4724" s="167" t="s">
        <v>12398</v>
      </c>
      <c r="E4724" s="168" t="s">
        <v>15111</v>
      </c>
    </row>
    <row r="4725" spans="1:5" x14ac:dyDescent="0.2">
      <c r="A4725" s="167">
        <v>11825</v>
      </c>
      <c r="B4725" s="167" t="s">
        <v>16892</v>
      </c>
      <c r="C4725" s="167" t="s">
        <v>10</v>
      </c>
      <c r="D4725" s="167" t="s">
        <v>12398</v>
      </c>
      <c r="E4725" s="168" t="s">
        <v>16893</v>
      </c>
    </row>
    <row r="4726" spans="1:5" x14ac:dyDescent="0.2">
      <c r="A4726" s="167">
        <v>11767</v>
      </c>
      <c r="B4726" s="167" t="s">
        <v>16894</v>
      </c>
      <c r="C4726" s="167" t="s">
        <v>10</v>
      </c>
      <c r="D4726" s="167" t="s">
        <v>12398</v>
      </c>
      <c r="E4726" s="168" t="s">
        <v>16895</v>
      </c>
    </row>
    <row r="4727" spans="1:5" x14ac:dyDescent="0.2">
      <c r="A4727" s="167">
        <v>11830</v>
      </c>
      <c r="B4727" s="167" t="s">
        <v>16896</v>
      </c>
      <c r="C4727" s="167" t="s">
        <v>10</v>
      </c>
      <c r="D4727" s="167" t="s">
        <v>12398</v>
      </c>
      <c r="E4727" s="168" t="s">
        <v>15040</v>
      </c>
    </row>
    <row r="4728" spans="1:5" x14ac:dyDescent="0.2">
      <c r="A4728" s="167">
        <v>11766</v>
      </c>
      <c r="B4728" s="167" t="s">
        <v>16897</v>
      </c>
      <c r="C4728" s="167" t="s">
        <v>10</v>
      </c>
      <c r="D4728" s="167" t="s">
        <v>12398</v>
      </c>
      <c r="E4728" s="168" t="s">
        <v>16898</v>
      </c>
    </row>
    <row r="4729" spans="1:5" x14ac:dyDescent="0.2">
      <c r="A4729" s="167">
        <v>11765</v>
      </c>
      <c r="B4729" s="167" t="s">
        <v>16899</v>
      </c>
      <c r="C4729" s="167" t="s">
        <v>10</v>
      </c>
      <c r="D4729" s="167" t="s">
        <v>12398</v>
      </c>
      <c r="E4729" s="168" t="s">
        <v>15896</v>
      </c>
    </row>
    <row r="4730" spans="1:5" x14ac:dyDescent="0.2">
      <c r="A4730" s="167">
        <v>11824</v>
      </c>
      <c r="B4730" s="167" t="s">
        <v>16900</v>
      </c>
      <c r="C4730" s="167" t="s">
        <v>10</v>
      </c>
      <c r="D4730" s="167" t="s">
        <v>12398</v>
      </c>
      <c r="E4730" s="168" t="s">
        <v>16901</v>
      </c>
    </row>
    <row r="4731" spans="1:5" x14ac:dyDescent="0.2">
      <c r="A4731" s="167">
        <v>11777</v>
      </c>
      <c r="B4731" s="167" t="s">
        <v>4666</v>
      </c>
      <c r="C4731" s="167" t="s">
        <v>10</v>
      </c>
      <c r="D4731" s="167" t="s">
        <v>12398</v>
      </c>
      <c r="E4731" s="168" t="s">
        <v>16902</v>
      </c>
    </row>
    <row r="4732" spans="1:5" x14ac:dyDescent="0.2">
      <c r="A4732" s="167">
        <v>7602</v>
      </c>
      <c r="B4732" s="167" t="s">
        <v>16903</v>
      </c>
      <c r="C4732" s="167" t="s">
        <v>10</v>
      </c>
      <c r="D4732" s="167" t="s">
        <v>12398</v>
      </c>
      <c r="E4732" s="168" t="s">
        <v>16904</v>
      </c>
    </row>
    <row r="4733" spans="1:5" x14ac:dyDescent="0.2">
      <c r="A4733" s="167">
        <v>7603</v>
      </c>
      <c r="B4733" s="167" t="s">
        <v>16905</v>
      </c>
      <c r="C4733" s="167" t="s">
        <v>10</v>
      </c>
      <c r="D4733" s="167" t="s">
        <v>12398</v>
      </c>
      <c r="E4733" s="168" t="s">
        <v>15338</v>
      </c>
    </row>
    <row r="4734" spans="1:5" x14ac:dyDescent="0.2">
      <c r="A4734" s="167">
        <v>11826</v>
      </c>
      <c r="B4734" s="167" t="s">
        <v>16906</v>
      </c>
      <c r="C4734" s="167" t="s">
        <v>10</v>
      </c>
      <c r="D4734" s="167" t="s">
        <v>12398</v>
      </c>
      <c r="E4734" s="168" t="s">
        <v>16907</v>
      </c>
    </row>
    <row r="4735" spans="1:5" x14ac:dyDescent="0.2">
      <c r="A4735" s="167">
        <v>7606</v>
      </c>
      <c r="B4735" s="167" t="s">
        <v>16908</v>
      </c>
      <c r="C4735" s="167" t="s">
        <v>10</v>
      </c>
      <c r="D4735" s="167" t="s">
        <v>12398</v>
      </c>
      <c r="E4735" s="168" t="s">
        <v>16909</v>
      </c>
    </row>
    <row r="4736" spans="1:5" x14ac:dyDescent="0.2">
      <c r="A4736" s="167">
        <v>40329</v>
      </c>
      <c r="B4736" s="167" t="s">
        <v>16910</v>
      </c>
      <c r="C4736" s="167" t="s">
        <v>10</v>
      </c>
      <c r="D4736" s="167" t="s">
        <v>12405</v>
      </c>
      <c r="E4736" s="168" t="s">
        <v>15876</v>
      </c>
    </row>
    <row r="4737" spans="1:5" x14ac:dyDescent="0.2">
      <c r="A4737" s="167">
        <v>11823</v>
      </c>
      <c r="B4737" s="167" t="s">
        <v>4680</v>
      </c>
      <c r="C4737" s="167" t="s">
        <v>10</v>
      </c>
      <c r="D4737" s="167" t="s">
        <v>12398</v>
      </c>
      <c r="E4737" s="168" t="s">
        <v>14627</v>
      </c>
    </row>
    <row r="4738" spans="1:5" x14ac:dyDescent="0.2">
      <c r="A4738" s="167">
        <v>11822</v>
      </c>
      <c r="B4738" s="167" t="s">
        <v>4681</v>
      </c>
      <c r="C4738" s="167" t="s">
        <v>10</v>
      </c>
      <c r="D4738" s="167" t="s">
        <v>12398</v>
      </c>
      <c r="E4738" s="168" t="s">
        <v>16911</v>
      </c>
    </row>
    <row r="4739" spans="1:5" x14ac:dyDescent="0.2">
      <c r="A4739" s="167">
        <v>11831</v>
      </c>
      <c r="B4739" s="167" t="s">
        <v>4682</v>
      </c>
      <c r="C4739" s="167" t="s">
        <v>10</v>
      </c>
      <c r="D4739" s="167" t="s">
        <v>12398</v>
      </c>
      <c r="E4739" s="168" t="s">
        <v>16912</v>
      </c>
    </row>
    <row r="4740" spans="1:5" x14ac:dyDescent="0.2">
      <c r="A4740" s="167">
        <v>7613</v>
      </c>
      <c r="B4740" s="167" t="s">
        <v>4683</v>
      </c>
      <c r="C4740" s="167" t="s">
        <v>10</v>
      </c>
      <c r="D4740" s="167" t="s">
        <v>12427</v>
      </c>
      <c r="E4740" s="168" t="s">
        <v>16913</v>
      </c>
    </row>
    <row r="4741" spans="1:5" x14ac:dyDescent="0.2">
      <c r="A4741" s="167">
        <v>7619</v>
      </c>
      <c r="B4741" s="167" t="s">
        <v>4684</v>
      </c>
      <c r="C4741" s="167" t="s">
        <v>10</v>
      </c>
      <c r="D4741" s="167" t="s">
        <v>12427</v>
      </c>
      <c r="E4741" s="168" t="s">
        <v>16914</v>
      </c>
    </row>
    <row r="4742" spans="1:5" x14ac:dyDescent="0.2">
      <c r="A4742" s="167">
        <v>12076</v>
      </c>
      <c r="B4742" s="167" t="s">
        <v>4685</v>
      </c>
      <c r="C4742" s="167" t="s">
        <v>10</v>
      </c>
      <c r="D4742" s="167" t="s">
        <v>12427</v>
      </c>
      <c r="E4742" s="168" t="s">
        <v>16915</v>
      </c>
    </row>
    <row r="4743" spans="1:5" x14ac:dyDescent="0.2">
      <c r="A4743" s="167">
        <v>7614</v>
      </c>
      <c r="B4743" s="167" t="s">
        <v>4686</v>
      </c>
      <c r="C4743" s="167" t="s">
        <v>10</v>
      </c>
      <c r="D4743" s="167" t="s">
        <v>12427</v>
      </c>
      <c r="E4743" s="168" t="s">
        <v>16916</v>
      </c>
    </row>
    <row r="4744" spans="1:5" x14ac:dyDescent="0.2">
      <c r="A4744" s="167">
        <v>7618</v>
      </c>
      <c r="B4744" s="167" t="s">
        <v>4687</v>
      </c>
      <c r="C4744" s="167" t="s">
        <v>10</v>
      </c>
      <c r="D4744" s="167" t="s">
        <v>12427</v>
      </c>
      <c r="E4744" s="168" t="s">
        <v>16917</v>
      </c>
    </row>
    <row r="4745" spans="1:5" x14ac:dyDescent="0.2">
      <c r="A4745" s="167">
        <v>7620</v>
      </c>
      <c r="B4745" s="167" t="s">
        <v>4688</v>
      </c>
      <c r="C4745" s="167" t="s">
        <v>10</v>
      </c>
      <c r="D4745" s="167" t="s">
        <v>12427</v>
      </c>
      <c r="E4745" s="168" t="s">
        <v>16918</v>
      </c>
    </row>
    <row r="4746" spans="1:5" x14ac:dyDescent="0.2">
      <c r="A4746" s="167">
        <v>7610</v>
      </c>
      <c r="B4746" s="167" t="s">
        <v>4689</v>
      </c>
      <c r="C4746" s="167" t="s">
        <v>10</v>
      </c>
      <c r="D4746" s="167" t="s">
        <v>12427</v>
      </c>
      <c r="E4746" s="168" t="s">
        <v>16919</v>
      </c>
    </row>
    <row r="4747" spans="1:5" x14ac:dyDescent="0.2">
      <c r="A4747" s="167">
        <v>7615</v>
      </c>
      <c r="B4747" s="167" t="s">
        <v>4690</v>
      </c>
      <c r="C4747" s="167" t="s">
        <v>10</v>
      </c>
      <c r="D4747" s="167" t="s">
        <v>12427</v>
      </c>
      <c r="E4747" s="168" t="s">
        <v>16920</v>
      </c>
    </row>
    <row r="4748" spans="1:5" x14ac:dyDescent="0.2">
      <c r="A4748" s="167">
        <v>7617</v>
      </c>
      <c r="B4748" s="167" t="s">
        <v>4691</v>
      </c>
      <c r="C4748" s="167" t="s">
        <v>10</v>
      </c>
      <c r="D4748" s="167" t="s">
        <v>12427</v>
      </c>
      <c r="E4748" s="168" t="s">
        <v>16921</v>
      </c>
    </row>
    <row r="4749" spans="1:5" x14ac:dyDescent="0.2">
      <c r="A4749" s="167">
        <v>7616</v>
      </c>
      <c r="B4749" s="167" t="s">
        <v>4692</v>
      </c>
      <c r="C4749" s="167" t="s">
        <v>10</v>
      </c>
      <c r="D4749" s="167" t="s">
        <v>12427</v>
      </c>
      <c r="E4749" s="168" t="s">
        <v>16922</v>
      </c>
    </row>
    <row r="4750" spans="1:5" x14ac:dyDescent="0.2">
      <c r="A4750" s="167">
        <v>7611</v>
      </c>
      <c r="B4750" s="167" t="s">
        <v>4693</v>
      </c>
      <c r="C4750" s="167" t="s">
        <v>10</v>
      </c>
      <c r="D4750" s="167" t="s">
        <v>12427</v>
      </c>
      <c r="E4750" s="168" t="s">
        <v>16923</v>
      </c>
    </row>
    <row r="4751" spans="1:5" x14ac:dyDescent="0.2">
      <c r="A4751" s="167">
        <v>7612</v>
      </c>
      <c r="B4751" s="167" t="s">
        <v>4694</v>
      </c>
      <c r="C4751" s="167" t="s">
        <v>10</v>
      </c>
      <c r="D4751" s="167" t="s">
        <v>12427</v>
      </c>
      <c r="E4751" s="168" t="s">
        <v>16924</v>
      </c>
    </row>
    <row r="4752" spans="1:5" x14ac:dyDescent="0.2">
      <c r="A4752" s="167">
        <v>37371</v>
      </c>
      <c r="B4752" s="167" t="s">
        <v>4695</v>
      </c>
      <c r="C4752" s="167" t="s">
        <v>185</v>
      </c>
      <c r="D4752" s="167" t="s">
        <v>12405</v>
      </c>
      <c r="E4752" s="168" t="s">
        <v>12862</v>
      </c>
    </row>
    <row r="4753" spans="1:5" x14ac:dyDescent="0.2">
      <c r="A4753" s="167">
        <v>40861</v>
      </c>
      <c r="B4753" s="167" t="s">
        <v>4696</v>
      </c>
      <c r="C4753" s="167" t="s">
        <v>187</v>
      </c>
      <c r="D4753" s="167" t="s">
        <v>12405</v>
      </c>
      <c r="E4753" s="168" t="s">
        <v>16925</v>
      </c>
    </row>
    <row r="4754" spans="1:5" x14ac:dyDescent="0.2">
      <c r="A4754" s="167">
        <v>36510</v>
      </c>
      <c r="B4754" s="167" t="s">
        <v>4697</v>
      </c>
      <c r="C4754" s="167" t="s">
        <v>10</v>
      </c>
      <c r="D4754" s="167" t="s">
        <v>12427</v>
      </c>
      <c r="E4754" s="168" t="s">
        <v>16926</v>
      </c>
    </row>
    <row r="4755" spans="1:5" x14ac:dyDescent="0.2">
      <c r="A4755" s="167">
        <v>25020</v>
      </c>
      <c r="B4755" s="167" t="s">
        <v>4698</v>
      </c>
      <c r="C4755" s="167" t="s">
        <v>10</v>
      </c>
      <c r="D4755" s="167" t="s">
        <v>12427</v>
      </c>
      <c r="E4755" s="168" t="s">
        <v>16927</v>
      </c>
    </row>
    <row r="4756" spans="1:5" x14ac:dyDescent="0.2">
      <c r="A4756" s="167">
        <v>7622</v>
      </c>
      <c r="B4756" s="167" t="s">
        <v>4699</v>
      </c>
      <c r="C4756" s="167" t="s">
        <v>10</v>
      </c>
      <c r="D4756" s="167" t="s">
        <v>12427</v>
      </c>
      <c r="E4756" s="168" t="s">
        <v>16928</v>
      </c>
    </row>
    <row r="4757" spans="1:5" x14ac:dyDescent="0.2">
      <c r="A4757" s="167">
        <v>7624</v>
      </c>
      <c r="B4757" s="167" t="s">
        <v>4700</v>
      </c>
      <c r="C4757" s="167" t="s">
        <v>10</v>
      </c>
      <c r="D4757" s="167" t="s">
        <v>12427</v>
      </c>
      <c r="E4757" s="168" t="s">
        <v>16929</v>
      </c>
    </row>
    <row r="4758" spans="1:5" x14ac:dyDescent="0.2">
      <c r="A4758" s="167">
        <v>7625</v>
      </c>
      <c r="B4758" s="167" t="s">
        <v>4701</v>
      </c>
      <c r="C4758" s="167" t="s">
        <v>10</v>
      </c>
      <c r="D4758" s="167" t="s">
        <v>12427</v>
      </c>
      <c r="E4758" s="168" t="s">
        <v>16930</v>
      </c>
    </row>
    <row r="4759" spans="1:5" x14ac:dyDescent="0.2">
      <c r="A4759" s="167">
        <v>7623</v>
      </c>
      <c r="B4759" s="167" t="s">
        <v>4702</v>
      </c>
      <c r="C4759" s="167" t="s">
        <v>10</v>
      </c>
      <c r="D4759" s="167" t="s">
        <v>12427</v>
      </c>
      <c r="E4759" s="168" t="s">
        <v>16927</v>
      </c>
    </row>
    <row r="4760" spans="1:5" x14ac:dyDescent="0.2">
      <c r="A4760" s="167">
        <v>36508</v>
      </c>
      <c r="B4760" s="167" t="s">
        <v>4703</v>
      </c>
      <c r="C4760" s="167" t="s">
        <v>10</v>
      </c>
      <c r="D4760" s="167" t="s">
        <v>12427</v>
      </c>
      <c r="E4760" s="168" t="s">
        <v>16931</v>
      </c>
    </row>
    <row r="4761" spans="1:5" x14ac:dyDescent="0.2">
      <c r="A4761" s="167">
        <v>36509</v>
      </c>
      <c r="B4761" s="167" t="s">
        <v>4704</v>
      </c>
      <c r="C4761" s="167" t="s">
        <v>10</v>
      </c>
      <c r="D4761" s="167" t="s">
        <v>12427</v>
      </c>
      <c r="E4761" s="168" t="s">
        <v>16932</v>
      </c>
    </row>
    <row r="4762" spans="1:5" x14ac:dyDescent="0.2">
      <c r="A4762" s="167">
        <v>13238</v>
      </c>
      <c r="B4762" s="167" t="s">
        <v>4705</v>
      </c>
      <c r="C4762" s="167" t="s">
        <v>10</v>
      </c>
      <c r="D4762" s="167" t="s">
        <v>12398</v>
      </c>
      <c r="E4762" s="168" t="s">
        <v>16933</v>
      </c>
    </row>
    <row r="4763" spans="1:5" x14ac:dyDescent="0.2">
      <c r="A4763" s="167">
        <v>36511</v>
      </c>
      <c r="B4763" s="167" t="s">
        <v>4706</v>
      </c>
      <c r="C4763" s="167" t="s">
        <v>10</v>
      </c>
      <c r="D4763" s="167" t="s">
        <v>12398</v>
      </c>
      <c r="E4763" s="168" t="s">
        <v>16934</v>
      </c>
    </row>
    <row r="4764" spans="1:5" x14ac:dyDescent="0.2">
      <c r="A4764" s="167">
        <v>36515</v>
      </c>
      <c r="B4764" s="167" t="s">
        <v>4707</v>
      </c>
      <c r="C4764" s="167" t="s">
        <v>10</v>
      </c>
      <c r="D4764" s="167" t="s">
        <v>12398</v>
      </c>
      <c r="E4764" s="168" t="s">
        <v>16935</v>
      </c>
    </row>
    <row r="4765" spans="1:5" x14ac:dyDescent="0.2">
      <c r="A4765" s="167">
        <v>10598</v>
      </c>
      <c r="B4765" s="167" t="s">
        <v>4708</v>
      </c>
      <c r="C4765" s="167" t="s">
        <v>10</v>
      </c>
      <c r="D4765" s="167" t="s">
        <v>12398</v>
      </c>
      <c r="E4765" s="168" t="s">
        <v>16936</v>
      </c>
    </row>
    <row r="4766" spans="1:5" x14ac:dyDescent="0.2">
      <c r="A4766" s="167">
        <v>7640</v>
      </c>
      <c r="B4766" s="167" t="s">
        <v>4709</v>
      </c>
      <c r="C4766" s="167" t="s">
        <v>10</v>
      </c>
      <c r="D4766" s="167" t="s">
        <v>12405</v>
      </c>
      <c r="E4766" s="168" t="s">
        <v>16937</v>
      </c>
    </row>
    <row r="4767" spans="1:5" x14ac:dyDescent="0.2">
      <c r="A4767" s="167">
        <v>36513</v>
      </c>
      <c r="B4767" s="167" t="s">
        <v>4710</v>
      </c>
      <c r="C4767" s="167" t="s">
        <v>10</v>
      </c>
      <c r="D4767" s="167" t="s">
        <v>12398</v>
      </c>
      <c r="E4767" s="168" t="s">
        <v>16938</v>
      </c>
    </row>
    <row r="4768" spans="1:5" x14ac:dyDescent="0.2">
      <c r="A4768" s="167">
        <v>36514</v>
      </c>
      <c r="B4768" s="167" t="s">
        <v>4711</v>
      </c>
      <c r="C4768" s="167" t="s">
        <v>10</v>
      </c>
      <c r="D4768" s="167" t="s">
        <v>12398</v>
      </c>
      <c r="E4768" s="168" t="s">
        <v>16939</v>
      </c>
    </row>
    <row r="4769" spans="1:5" x14ac:dyDescent="0.2">
      <c r="A4769" s="167">
        <v>36149</v>
      </c>
      <c r="B4769" s="167" t="s">
        <v>4713</v>
      </c>
      <c r="C4769" s="167" t="s">
        <v>10</v>
      </c>
      <c r="D4769" s="167" t="s">
        <v>12398</v>
      </c>
      <c r="E4769" s="168" t="s">
        <v>16940</v>
      </c>
    </row>
    <row r="4770" spans="1:5" x14ac:dyDescent="0.2">
      <c r="A4770" s="167">
        <v>42407</v>
      </c>
      <c r="B4770" s="167" t="s">
        <v>4714</v>
      </c>
      <c r="C4770" s="167" t="s">
        <v>20</v>
      </c>
      <c r="D4770" s="167" t="s">
        <v>12398</v>
      </c>
      <c r="E4770" s="168" t="s">
        <v>16616</v>
      </c>
    </row>
    <row r="4771" spans="1:5" x14ac:dyDescent="0.2">
      <c r="A4771" s="167">
        <v>11581</v>
      </c>
      <c r="B4771" s="167" t="s">
        <v>16941</v>
      </c>
      <c r="C4771" s="167" t="s">
        <v>20</v>
      </c>
      <c r="D4771" s="167" t="s">
        <v>12398</v>
      </c>
      <c r="E4771" s="168" t="s">
        <v>14347</v>
      </c>
    </row>
    <row r="4772" spans="1:5" x14ac:dyDescent="0.2">
      <c r="A4772" s="167">
        <v>11580</v>
      </c>
      <c r="B4772" s="167" t="s">
        <v>16942</v>
      </c>
      <c r="C4772" s="167" t="s">
        <v>20</v>
      </c>
      <c r="D4772" s="167" t="s">
        <v>12398</v>
      </c>
      <c r="E4772" s="168" t="s">
        <v>16943</v>
      </c>
    </row>
    <row r="4773" spans="1:5" x14ac:dyDescent="0.2">
      <c r="A4773" s="167">
        <v>38177</v>
      </c>
      <c r="B4773" s="167" t="s">
        <v>16944</v>
      </c>
      <c r="C4773" s="167" t="s">
        <v>10</v>
      </c>
      <c r="D4773" s="167" t="s">
        <v>12398</v>
      </c>
      <c r="E4773" s="168" t="s">
        <v>13716</v>
      </c>
    </row>
    <row r="4774" spans="1:5" x14ac:dyDescent="0.2">
      <c r="A4774" s="167">
        <v>10743</v>
      </c>
      <c r="B4774" s="167" t="s">
        <v>4718</v>
      </c>
      <c r="C4774" s="167" t="s">
        <v>10</v>
      </c>
      <c r="D4774" s="167" t="s">
        <v>12427</v>
      </c>
      <c r="E4774" s="168" t="s">
        <v>16945</v>
      </c>
    </row>
    <row r="4775" spans="1:5" x14ac:dyDescent="0.2">
      <c r="A4775" s="167">
        <v>39848</v>
      </c>
      <c r="B4775" s="167" t="s">
        <v>4719</v>
      </c>
      <c r="C4775" s="167" t="s">
        <v>20</v>
      </c>
      <c r="D4775" s="167" t="s">
        <v>12427</v>
      </c>
      <c r="E4775" s="168" t="s">
        <v>12685</v>
      </c>
    </row>
    <row r="4776" spans="1:5" x14ac:dyDescent="0.2">
      <c r="A4776" s="167">
        <v>20999</v>
      </c>
      <c r="B4776" s="167" t="s">
        <v>4720</v>
      </c>
      <c r="C4776" s="167" t="s">
        <v>20</v>
      </c>
      <c r="D4776" s="167" t="s">
        <v>12398</v>
      </c>
      <c r="E4776" s="168" t="s">
        <v>16946</v>
      </c>
    </row>
    <row r="4777" spans="1:5" x14ac:dyDescent="0.2">
      <c r="A4777" s="167">
        <v>21001</v>
      </c>
      <c r="B4777" s="167" t="s">
        <v>4721</v>
      </c>
      <c r="C4777" s="167" t="s">
        <v>20</v>
      </c>
      <c r="D4777" s="167" t="s">
        <v>12405</v>
      </c>
      <c r="E4777" s="168" t="s">
        <v>15957</v>
      </c>
    </row>
    <row r="4778" spans="1:5" x14ac:dyDescent="0.2">
      <c r="A4778" s="167">
        <v>21003</v>
      </c>
      <c r="B4778" s="167" t="s">
        <v>4722</v>
      </c>
      <c r="C4778" s="167" t="s">
        <v>20</v>
      </c>
      <c r="D4778" s="167" t="s">
        <v>12398</v>
      </c>
      <c r="E4778" s="168" t="s">
        <v>16947</v>
      </c>
    </row>
    <row r="4779" spans="1:5" x14ac:dyDescent="0.2">
      <c r="A4779" s="167">
        <v>21006</v>
      </c>
      <c r="B4779" s="167" t="s">
        <v>4723</v>
      </c>
      <c r="C4779" s="167" t="s">
        <v>20</v>
      </c>
      <c r="D4779" s="167" t="s">
        <v>12398</v>
      </c>
      <c r="E4779" s="168" t="s">
        <v>16948</v>
      </c>
    </row>
    <row r="4780" spans="1:5" x14ac:dyDescent="0.2">
      <c r="A4780" s="167">
        <v>21019</v>
      </c>
      <c r="B4780" s="167" t="s">
        <v>4724</v>
      </c>
      <c r="C4780" s="167" t="s">
        <v>20</v>
      </c>
      <c r="D4780" s="167" t="s">
        <v>12398</v>
      </c>
      <c r="E4780" s="168" t="s">
        <v>16840</v>
      </c>
    </row>
    <row r="4781" spans="1:5" x14ac:dyDescent="0.2">
      <c r="A4781" s="167">
        <v>21021</v>
      </c>
      <c r="B4781" s="167" t="s">
        <v>4725</v>
      </c>
      <c r="C4781" s="167" t="s">
        <v>20</v>
      </c>
      <c r="D4781" s="167" t="s">
        <v>12398</v>
      </c>
      <c r="E4781" s="168" t="s">
        <v>16949</v>
      </c>
    </row>
    <row r="4782" spans="1:5" x14ac:dyDescent="0.2">
      <c r="A4782" s="167">
        <v>21024</v>
      </c>
      <c r="B4782" s="167" t="s">
        <v>4726</v>
      </c>
      <c r="C4782" s="167" t="s">
        <v>20</v>
      </c>
      <c r="D4782" s="167" t="s">
        <v>12398</v>
      </c>
      <c r="E4782" s="168" t="s">
        <v>16950</v>
      </c>
    </row>
    <row r="4783" spans="1:5" x14ac:dyDescent="0.2">
      <c r="A4783" s="167">
        <v>40624</v>
      </c>
      <c r="B4783" s="167" t="s">
        <v>4727</v>
      </c>
      <c r="C4783" s="167" t="s">
        <v>20</v>
      </c>
      <c r="D4783" s="167" t="s">
        <v>12427</v>
      </c>
      <c r="E4783" s="168" t="s">
        <v>16951</v>
      </c>
    </row>
    <row r="4784" spans="1:5" x14ac:dyDescent="0.2">
      <c r="A4784" s="167">
        <v>13127</v>
      </c>
      <c r="B4784" s="167" t="s">
        <v>4729</v>
      </c>
      <c r="C4784" s="167" t="s">
        <v>20</v>
      </c>
      <c r="D4784" s="167" t="s">
        <v>12427</v>
      </c>
      <c r="E4784" s="168" t="s">
        <v>16812</v>
      </c>
    </row>
    <row r="4785" spans="1:5" x14ac:dyDescent="0.2">
      <c r="A4785" s="167">
        <v>13137</v>
      </c>
      <c r="B4785" s="167" t="s">
        <v>4730</v>
      </c>
      <c r="C4785" s="167" t="s">
        <v>20</v>
      </c>
      <c r="D4785" s="167" t="s">
        <v>12427</v>
      </c>
      <c r="E4785" s="168" t="s">
        <v>16952</v>
      </c>
    </row>
    <row r="4786" spans="1:5" x14ac:dyDescent="0.2">
      <c r="A4786" s="167">
        <v>20989</v>
      </c>
      <c r="B4786" s="167" t="s">
        <v>4732</v>
      </c>
      <c r="C4786" s="167" t="s">
        <v>20</v>
      </c>
      <c r="D4786" s="167" t="s">
        <v>12427</v>
      </c>
      <c r="E4786" s="168" t="s">
        <v>16953</v>
      </c>
    </row>
    <row r="4787" spans="1:5" x14ac:dyDescent="0.2">
      <c r="A4787" s="167">
        <v>21147</v>
      </c>
      <c r="B4787" s="167" t="s">
        <v>4733</v>
      </c>
      <c r="C4787" s="167" t="s">
        <v>20</v>
      </c>
      <c r="D4787" s="167" t="s">
        <v>12427</v>
      </c>
      <c r="E4787" s="168" t="s">
        <v>16954</v>
      </c>
    </row>
    <row r="4788" spans="1:5" x14ac:dyDescent="0.2">
      <c r="A4788" s="167">
        <v>21148</v>
      </c>
      <c r="B4788" s="167" t="s">
        <v>4734</v>
      </c>
      <c r="C4788" s="167" t="s">
        <v>20</v>
      </c>
      <c r="D4788" s="167" t="s">
        <v>12427</v>
      </c>
      <c r="E4788" s="168" t="s">
        <v>16955</v>
      </c>
    </row>
    <row r="4789" spans="1:5" x14ac:dyDescent="0.2">
      <c r="A4789" s="167">
        <v>20984</v>
      </c>
      <c r="B4789" s="167" t="s">
        <v>4735</v>
      </c>
      <c r="C4789" s="167" t="s">
        <v>20</v>
      </c>
      <c r="D4789" s="167" t="s">
        <v>12427</v>
      </c>
      <c r="E4789" s="168" t="s">
        <v>16956</v>
      </c>
    </row>
    <row r="4790" spans="1:5" x14ac:dyDescent="0.2">
      <c r="A4790" s="167">
        <v>13042</v>
      </c>
      <c r="B4790" s="167" t="s">
        <v>4736</v>
      </c>
      <c r="C4790" s="167" t="s">
        <v>20</v>
      </c>
      <c r="D4790" s="167" t="s">
        <v>12427</v>
      </c>
      <c r="E4790" s="168" t="s">
        <v>16957</v>
      </c>
    </row>
    <row r="4791" spans="1:5" x14ac:dyDescent="0.2">
      <c r="A4791" s="167">
        <v>21150</v>
      </c>
      <c r="B4791" s="167" t="s">
        <v>4737</v>
      </c>
      <c r="C4791" s="167" t="s">
        <v>20</v>
      </c>
      <c r="D4791" s="167" t="s">
        <v>12427</v>
      </c>
      <c r="E4791" s="168" t="s">
        <v>16958</v>
      </c>
    </row>
    <row r="4792" spans="1:5" x14ac:dyDescent="0.2">
      <c r="A4792" s="167">
        <v>13141</v>
      </c>
      <c r="B4792" s="167" t="s">
        <v>4738</v>
      </c>
      <c r="C4792" s="167" t="s">
        <v>20</v>
      </c>
      <c r="D4792" s="167" t="s">
        <v>12427</v>
      </c>
      <c r="E4792" s="168" t="s">
        <v>16959</v>
      </c>
    </row>
    <row r="4793" spans="1:5" x14ac:dyDescent="0.2">
      <c r="A4793" s="167">
        <v>21151</v>
      </c>
      <c r="B4793" s="167" t="s">
        <v>4740</v>
      </c>
      <c r="C4793" s="167" t="s">
        <v>20</v>
      </c>
      <c r="D4793" s="167" t="s">
        <v>12427</v>
      </c>
      <c r="E4793" s="168" t="s">
        <v>16960</v>
      </c>
    </row>
    <row r="4794" spans="1:5" x14ac:dyDescent="0.2">
      <c r="A4794" s="167">
        <v>13142</v>
      </c>
      <c r="B4794" s="167" t="s">
        <v>4741</v>
      </c>
      <c r="C4794" s="167" t="s">
        <v>20</v>
      </c>
      <c r="D4794" s="167" t="s">
        <v>12427</v>
      </c>
      <c r="E4794" s="168" t="s">
        <v>16961</v>
      </c>
    </row>
    <row r="4795" spans="1:5" x14ac:dyDescent="0.2">
      <c r="A4795" s="167">
        <v>20994</v>
      </c>
      <c r="B4795" s="167" t="s">
        <v>4743</v>
      </c>
      <c r="C4795" s="167" t="s">
        <v>20</v>
      </c>
      <c r="D4795" s="167" t="s">
        <v>12427</v>
      </c>
      <c r="E4795" s="168" t="s">
        <v>16962</v>
      </c>
    </row>
    <row r="4796" spans="1:5" x14ac:dyDescent="0.2">
      <c r="A4796" s="167">
        <v>7672</v>
      </c>
      <c r="B4796" s="167" t="s">
        <v>4744</v>
      </c>
      <c r="C4796" s="167" t="s">
        <v>20</v>
      </c>
      <c r="D4796" s="167" t="s">
        <v>12427</v>
      </c>
      <c r="E4796" s="168" t="s">
        <v>16963</v>
      </c>
    </row>
    <row r="4797" spans="1:5" x14ac:dyDescent="0.2">
      <c r="A4797" s="167">
        <v>20995</v>
      </c>
      <c r="B4797" s="167" t="s">
        <v>4745</v>
      </c>
      <c r="C4797" s="167" t="s">
        <v>20</v>
      </c>
      <c r="D4797" s="167" t="s">
        <v>12427</v>
      </c>
      <c r="E4797" s="168" t="s">
        <v>16964</v>
      </c>
    </row>
    <row r="4798" spans="1:5" x14ac:dyDescent="0.2">
      <c r="A4798" s="167">
        <v>7690</v>
      </c>
      <c r="B4798" s="167" t="s">
        <v>4746</v>
      </c>
      <c r="C4798" s="167" t="s">
        <v>20</v>
      </c>
      <c r="D4798" s="167" t="s">
        <v>12427</v>
      </c>
      <c r="E4798" s="168" t="s">
        <v>16965</v>
      </c>
    </row>
    <row r="4799" spans="1:5" x14ac:dyDescent="0.2">
      <c r="A4799" s="167">
        <v>20980</v>
      </c>
      <c r="B4799" s="167" t="s">
        <v>4747</v>
      </c>
      <c r="C4799" s="167" t="s">
        <v>20</v>
      </c>
      <c r="D4799" s="167" t="s">
        <v>12427</v>
      </c>
      <c r="E4799" s="168" t="s">
        <v>16966</v>
      </c>
    </row>
    <row r="4800" spans="1:5" x14ac:dyDescent="0.2">
      <c r="A4800" s="167">
        <v>7661</v>
      </c>
      <c r="B4800" s="167" t="s">
        <v>4748</v>
      </c>
      <c r="C4800" s="167" t="s">
        <v>20</v>
      </c>
      <c r="D4800" s="167" t="s">
        <v>12427</v>
      </c>
      <c r="E4800" s="168" t="s">
        <v>16967</v>
      </c>
    </row>
    <row r="4801" spans="1:5" x14ac:dyDescent="0.2">
      <c r="A4801" s="167">
        <v>21016</v>
      </c>
      <c r="B4801" s="167" t="s">
        <v>4749</v>
      </c>
      <c r="C4801" s="167" t="s">
        <v>20</v>
      </c>
      <c r="D4801" s="167" t="s">
        <v>12427</v>
      </c>
      <c r="E4801" s="168" t="s">
        <v>16968</v>
      </c>
    </row>
    <row r="4802" spans="1:5" x14ac:dyDescent="0.2">
      <c r="A4802" s="167">
        <v>21008</v>
      </c>
      <c r="B4802" s="167" t="s">
        <v>4750</v>
      </c>
      <c r="C4802" s="167" t="s">
        <v>20</v>
      </c>
      <c r="D4802" s="167" t="s">
        <v>12427</v>
      </c>
      <c r="E4802" s="168" t="s">
        <v>16969</v>
      </c>
    </row>
    <row r="4803" spans="1:5" x14ac:dyDescent="0.2">
      <c r="A4803" s="167">
        <v>21009</v>
      </c>
      <c r="B4803" s="167" t="s">
        <v>4751</v>
      </c>
      <c r="C4803" s="167" t="s">
        <v>20</v>
      </c>
      <c r="D4803" s="167" t="s">
        <v>12427</v>
      </c>
      <c r="E4803" s="168" t="s">
        <v>16680</v>
      </c>
    </row>
    <row r="4804" spans="1:5" x14ac:dyDescent="0.2">
      <c r="A4804" s="167">
        <v>21010</v>
      </c>
      <c r="B4804" s="167" t="s">
        <v>4752</v>
      </c>
      <c r="C4804" s="167" t="s">
        <v>20</v>
      </c>
      <c r="D4804" s="167" t="s">
        <v>12427</v>
      </c>
      <c r="E4804" s="168" t="s">
        <v>16970</v>
      </c>
    </row>
    <row r="4805" spans="1:5" x14ac:dyDescent="0.2">
      <c r="A4805" s="167">
        <v>21011</v>
      </c>
      <c r="B4805" s="167" t="s">
        <v>4753</v>
      </c>
      <c r="C4805" s="167" t="s">
        <v>20</v>
      </c>
      <c r="D4805" s="167" t="s">
        <v>12427</v>
      </c>
      <c r="E4805" s="168" t="s">
        <v>16971</v>
      </c>
    </row>
    <row r="4806" spans="1:5" x14ac:dyDescent="0.2">
      <c r="A4806" s="167">
        <v>21012</v>
      </c>
      <c r="B4806" s="167" t="s">
        <v>4754</v>
      </c>
      <c r="C4806" s="167" t="s">
        <v>20</v>
      </c>
      <c r="D4806" s="167" t="s">
        <v>12427</v>
      </c>
      <c r="E4806" s="168" t="s">
        <v>16972</v>
      </c>
    </row>
    <row r="4807" spans="1:5" x14ac:dyDescent="0.2">
      <c r="A4807" s="167">
        <v>21013</v>
      </c>
      <c r="B4807" s="167" t="s">
        <v>4755</v>
      </c>
      <c r="C4807" s="167" t="s">
        <v>20</v>
      </c>
      <c r="D4807" s="167" t="s">
        <v>12427</v>
      </c>
      <c r="E4807" s="168" t="s">
        <v>16973</v>
      </c>
    </row>
    <row r="4808" spans="1:5" x14ac:dyDescent="0.2">
      <c r="A4808" s="167">
        <v>21014</v>
      </c>
      <c r="B4808" s="167" t="s">
        <v>4756</v>
      </c>
      <c r="C4808" s="167" t="s">
        <v>20</v>
      </c>
      <c r="D4808" s="167" t="s">
        <v>12427</v>
      </c>
      <c r="E4808" s="168" t="s">
        <v>13149</v>
      </c>
    </row>
    <row r="4809" spans="1:5" x14ac:dyDescent="0.2">
      <c r="A4809" s="167">
        <v>21015</v>
      </c>
      <c r="B4809" s="167" t="s">
        <v>4757</v>
      </c>
      <c r="C4809" s="167" t="s">
        <v>20</v>
      </c>
      <c r="D4809" s="167" t="s">
        <v>12427</v>
      </c>
      <c r="E4809" s="168" t="s">
        <v>16974</v>
      </c>
    </row>
    <row r="4810" spans="1:5" x14ac:dyDescent="0.2">
      <c r="A4810" s="167">
        <v>7697</v>
      </c>
      <c r="B4810" s="167" t="s">
        <v>4758</v>
      </c>
      <c r="C4810" s="167" t="s">
        <v>20</v>
      </c>
      <c r="D4810" s="167" t="s">
        <v>12427</v>
      </c>
      <c r="E4810" s="168" t="s">
        <v>16975</v>
      </c>
    </row>
    <row r="4811" spans="1:5" x14ac:dyDescent="0.2">
      <c r="A4811" s="167">
        <v>7698</v>
      </c>
      <c r="B4811" s="167" t="s">
        <v>4759</v>
      </c>
      <c r="C4811" s="167" t="s">
        <v>20</v>
      </c>
      <c r="D4811" s="167" t="s">
        <v>12427</v>
      </c>
      <c r="E4811" s="168" t="s">
        <v>13317</v>
      </c>
    </row>
    <row r="4812" spans="1:5" x14ac:dyDescent="0.2">
      <c r="A4812" s="167">
        <v>7691</v>
      </c>
      <c r="B4812" s="167" t="s">
        <v>4760</v>
      </c>
      <c r="C4812" s="167" t="s">
        <v>20</v>
      </c>
      <c r="D4812" s="167" t="s">
        <v>12427</v>
      </c>
      <c r="E4812" s="168" t="s">
        <v>13855</v>
      </c>
    </row>
    <row r="4813" spans="1:5" x14ac:dyDescent="0.2">
      <c r="A4813" s="167">
        <v>40626</v>
      </c>
      <c r="B4813" s="167" t="s">
        <v>4761</v>
      </c>
      <c r="C4813" s="167" t="s">
        <v>20</v>
      </c>
      <c r="D4813" s="167" t="s">
        <v>12427</v>
      </c>
      <c r="E4813" s="168" t="s">
        <v>13961</v>
      </c>
    </row>
    <row r="4814" spans="1:5" x14ac:dyDescent="0.2">
      <c r="A4814" s="167">
        <v>7701</v>
      </c>
      <c r="B4814" s="167" t="s">
        <v>4762</v>
      </c>
      <c r="C4814" s="167" t="s">
        <v>20</v>
      </c>
      <c r="D4814" s="167" t="s">
        <v>12427</v>
      </c>
      <c r="E4814" s="168" t="s">
        <v>14189</v>
      </c>
    </row>
    <row r="4815" spans="1:5" x14ac:dyDescent="0.2">
      <c r="A4815" s="167">
        <v>7696</v>
      </c>
      <c r="B4815" s="167" t="s">
        <v>4763</v>
      </c>
      <c r="C4815" s="167" t="s">
        <v>20</v>
      </c>
      <c r="D4815" s="167" t="s">
        <v>12427</v>
      </c>
      <c r="E4815" s="168" t="s">
        <v>16976</v>
      </c>
    </row>
    <row r="4816" spans="1:5" x14ac:dyDescent="0.2">
      <c r="A4816" s="167">
        <v>7700</v>
      </c>
      <c r="B4816" s="167" t="s">
        <v>4764</v>
      </c>
      <c r="C4816" s="167" t="s">
        <v>20</v>
      </c>
      <c r="D4816" s="167" t="s">
        <v>12427</v>
      </c>
      <c r="E4816" s="168" t="s">
        <v>14005</v>
      </c>
    </row>
    <row r="4817" spans="1:5" x14ac:dyDescent="0.2">
      <c r="A4817" s="167">
        <v>7694</v>
      </c>
      <c r="B4817" s="167" t="s">
        <v>4765</v>
      </c>
      <c r="C4817" s="167" t="s">
        <v>20</v>
      </c>
      <c r="D4817" s="167" t="s">
        <v>12427</v>
      </c>
      <c r="E4817" s="168" t="s">
        <v>16977</v>
      </c>
    </row>
    <row r="4818" spans="1:5" x14ac:dyDescent="0.2">
      <c r="A4818" s="167">
        <v>7693</v>
      </c>
      <c r="B4818" s="167" t="s">
        <v>4766</v>
      </c>
      <c r="C4818" s="167" t="s">
        <v>20</v>
      </c>
      <c r="D4818" s="167" t="s">
        <v>12427</v>
      </c>
      <c r="E4818" s="168" t="s">
        <v>16978</v>
      </c>
    </row>
    <row r="4819" spans="1:5" x14ac:dyDescent="0.2">
      <c r="A4819" s="167">
        <v>7692</v>
      </c>
      <c r="B4819" s="167" t="s">
        <v>4767</v>
      </c>
      <c r="C4819" s="167" t="s">
        <v>20</v>
      </c>
      <c r="D4819" s="167" t="s">
        <v>12427</v>
      </c>
      <c r="E4819" s="168" t="s">
        <v>16979</v>
      </c>
    </row>
    <row r="4820" spans="1:5" x14ac:dyDescent="0.2">
      <c r="A4820" s="167">
        <v>7695</v>
      </c>
      <c r="B4820" s="167" t="s">
        <v>4768</v>
      </c>
      <c r="C4820" s="167" t="s">
        <v>20</v>
      </c>
      <c r="D4820" s="167" t="s">
        <v>12427</v>
      </c>
      <c r="E4820" s="168" t="s">
        <v>16980</v>
      </c>
    </row>
    <row r="4821" spans="1:5" x14ac:dyDescent="0.2">
      <c r="A4821" s="167">
        <v>13356</v>
      </c>
      <c r="B4821" s="167" t="s">
        <v>4769</v>
      </c>
      <c r="C4821" s="167" t="s">
        <v>20</v>
      </c>
      <c r="D4821" s="167" t="s">
        <v>12427</v>
      </c>
      <c r="E4821" s="168" t="s">
        <v>12721</v>
      </c>
    </row>
    <row r="4822" spans="1:5" x14ac:dyDescent="0.2">
      <c r="A4822" s="167">
        <v>36365</v>
      </c>
      <c r="B4822" s="167" t="s">
        <v>4770</v>
      </c>
      <c r="C4822" s="167" t="s">
        <v>20</v>
      </c>
      <c r="D4822" s="167" t="s">
        <v>12427</v>
      </c>
      <c r="E4822" s="168" t="s">
        <v>15415</v>
      </c>
    </row>
    <row r="4823" spans="1:5" x14ac:dyDescent="0.2">
      <c r="A4823" s="167">
        <v>41930</v>
      </c>
      <c r="B4823" s="167" t="s">
        <v>4771</v>
      </c>
      <c r="C4823" s="167" t="s">
        <v>20</v>
      </c>
      <c r="D4823" s="167" t="s">
        <v>12427</v>
      </c>
      <c r="E4823" s="168" t="s">
        <v>15097</v>
      </c>
    </row>
    <row r="4824" spans="1:5" x14ac:dyDescent="0.2">
      <c r="A4824" s="167">
        <v>41931</v>
      </c>
      <c r="B4824" s="167" t="s">
        <v>4772</v>
      </c>
      <c r="C4824" s="167" t="s">
        <v>20</v>
      </c>
      <c r="D4824" s="167" t="s">
        <v>12427</v>
      </c>
      <c r="E4824" s="168" t="s">
        <v>16981</v>
      </c>
    </row>
    <row r="4825" spans="1:5" x14ac:dyDescent="0.2">
      <c r="A4825" s="167">
        <v>41932</v>
      </c>
      <c r="B4825" s="167" t="s">
        <v>4773</v>
      </c>
      <c r="C4825" s="167" t="s">
        <v>20</v>
      </c>
      <c r="D4825" s="167" t="s">
        <v>12427</v>
      </c>
      <c r="E4825" s="168" t="s">
        <v>16982</v>
      </c>
    </row>
    <row r="4826" spans="1:5" x14ac:dyDescent="0.2">
      <c r="A4826" s="167">
        <v>41933</v>
      </c>
      <c r="B4826" s="167" t="s">
        <v>4774</v>
      </c>
      <c r="C4826" s="167" t="s">
        <v>20</v>
      </c>
      <c r="D4826" s="167" t="s">
        <v>12427</v>
      </c>
      <c r="E4826" s="168" t="s">
        <v>16983</v>
      </c>
    </row>
    <row r="4827" spans="1:5" x14ac:dyDescent="0.2">
      <c r="A4827" s="167">
        <v>41934</v>
      </c>
      <c r="B4827" s="167" t="s">
        <v>4775</v>
      </c>
      <c r="C4827" s="167" t="s">
        <v>20</v>
      </c>
      <c r="D4827" s="167" t="s">
        <v>12427</v>
      </c>
      <c r="E4827" s="168" t="s">
        <v>13463</v>
      </c>
    </row>
    <row r="4828" spans="1:5" x14ac:dyDescent="0.2">
      <c r="A4828" s="167">
        <v>41936</v>
      </c>
      <c r="B4828" s="167" t="s">
        <v>4776</v>
      </c>
      <c r="C4828" s="167" t="s">
        <v>20</v>
      </c>
      <c r="D4828" s="167" t="s">
        <v>12427</v>
      </c>
      <c r="E4828" s="168" t="s">
        <v>16984</v>
      </c>
    </row>
    <row r="4829" spans="1:5" x14ac:dyDescent="0.2">
      <c r="A4829" s="167">
        <v>7720</v>
      </c>
      <c r="B4829" s="167" t="s">
        <v>16985</v>
      </c>
      <c r="C4829" s="167" t="s">
        <v>20</v>
      </c>
      <c r="D4829" s="167" t="s">
        <v>12398</v>
      </c>
      <c r="E4829" s="168" t="s">
        <v>16986</v>
      </c>
    </row>
    <row r="4830" spans="1:5" x14ac:dyDescent="0.2">
      <c r="A4830" s="167">
        <v>40335</v>
      </c>
      <c r="B4830" s="167" t="s">
        <v>16987</v>
      </c>
      <c r="C4830" s="167" t="s">
        <v>20</v>
      </c>
      <c r="D4830" s="167" t="s">
        <v>12398</v>
      </c>
      <c r="E4830" s="168" t="s">
        <v>16988</v>
      </c>
    </row>
    <row r="4831" spans="1:5" x14ac:dyDescent="0.2">
      <c r="A4831" s="167">
        <v>7740</v>
      </c>
      <c r="B4831" s="167" t="s">
        <v>16989</v>
      </c>
      <c r="C4831" s="167" t="s">
        <v>20</v>
      </c>
      <c r="D4831" s="167" t="s">
        <v>12398</v>
      </c>
      <c r="E4831" s="168" t="s">
        <v>16990</v>
      </c>
    </row>
    <row r="4832" spans="1:5" x14ac:dyDescent="0.2">
      <c r="A4832" s="167">
        <v>7741</v>
      </c>
      <c r="B4832" s="167" t="s">
        <v>16991</v>
      </c>
      <c r="C4832" s="167" t="s">
        <v>20</v>
      </c>
      <c r="D4832" s="167" t="s">
        <v>12398</v>
      </c>
      <c r="E4832" s="168" t="s">
        <v>16992</v>
      </c>
    </row>
    <row r="4833" spans="1:5" x14ac:dyDescent="0.2">
      <c r="A4833" s="167">
        <v>7774</v>
      </c>
      <c r="B4833" s="167" t="s">
        <v>16993</v>
      </c>
      <c r="C4833" s="167" t="s">
        <v>20</v>
      </c>
      <c r="D4833" s="167" t="s">
        <v>12398</v>
      </c>
      <c r="E4833" s="168" t="s">
        <v>16994</v>
      </c>
    </row>
    <row r="4834" spans="1:5" x14ac:dyDescent="0.2">
      <c r="A4834" s="167">
        <v>7744</v>
      </c>
      <c r="B4834" s="167" t="s">
        <v>16995</v>
      </c>
      <c r="C4834" s="167" t="s">
        <v>20</v>
      </c>
      <c r="D4834" s="167" t="s">
        <v>12398</v>
      </c>
      <c r="E4834" s="168" t="s">
        <v>16996</v>
      </c>
    </row>
    <row r="4835" spans="1:5" x14ac:dyDescent="0.2">
      <c r="A4835" s="167">
        <v>7773</v>
      </c>
      <c r="B4835" s="167" t="s">
        <v>16997</v>
      </c>
      <c r="C4835" s="167" t="s">
        <v>20</v>
      </c>
      <c r="D4835" s="167" t="s">
        <v>12398</v>
      </c>
      <c r="E4835" s="168" t="s">
        <v>16998</v>
      </c>
    </row>
    <row r="4836" spans="1:5" x14ac:dyDescent="0.2">
      <c r="A4836" s="167">
        <v>7754</v>
      </c>
      <c r="B4836" s="167" t="s">
        <v>16999</v>
      </c>
      <c r="C4836" s="167" t="s">
        <v>20</v>
      </c>
      <c r="D4836" s="167" t="s">
        <v>12398</v>
      </c>
      <c r="E4836" s="168" t="s">
        <v>17000</v>
      </c>
    </row>
    <row r="4837" spans="1:5" x14ac:dyDescent="0.2">
      <c r="A4837" s="167">
        <v>7735</v>
      </c>
      <c r="B4837" s="167" t="s">
        <v>17001</v>
      </c>
      <c r="C4837" s="167" t="s">
        <v>20</v>
      </c>
      <c r="D4837" s="167" t="s">
        <v>12398</v>
      </c>
      <c r="E4837" s="168" t="s">
        <v>17002</v>
      </c>
    </row>
    <row r="4838" spans="1:5" x14ac:dyDescent="0.2">
      <c r="A4838" s="167">
        <v>7755</v>
      </c>
      <c r="B4838" s="167" t="s">
        <v>17003</v>
      </c>
      <c r="C4838" s="167" t="s">
        <v>20</v>
      </c>
      <c r="D4838" s="167" t="s">
        <v>12398</v>
      </c>
      <c r="E4838" s="168" t="s">
        <v>17004</v>
      </c>
    </row>
    <row r="4839" spans="1:5" x14ac:dyDescent="0.2">
      <c r="A4839" s="167">
        <v>7776</v>
      </c>
      <c r="B4839" s="167" t="s">
        <v>17005</v>
      </c>
      <c r="C4839" s="167" t="s">
        <v>20</v>
      </c>
      <c r="D4839" s="167" t="s">
        <v>12398</v>
      </c>
      <c r="E4839" s="168" t="s">
        <v>17006</v>
      </c>
    </row>
    <row r="4840" spans="1:5" x14ac:dyDescent="0.2">
      <c r="A4840" s="167">
        <v>7743</v>
      </c>
      <c r="B4840" s="167" t="s">
        <v>17007</v>
      </c>
      <c r="C4840" s="167" t="s">
        <v>20</v>
      </c>
      <c r="D4840" s="167" t="s">
        <v>12398</v>
      </c>
      <c r="E4840" s="168" t="s">
        <v>17008</v>
      </c>
    </row>
    <row r="4841" spans="1:5" x14ac:dyDescent="0.2">
      <c r="A4841" s="167">
        <v>7733</v>
      </c>
      <c r="B4841" s="167" t="s">
        <v>17009</v>
      </c>
      <c r="C4841" s="167" t="s">
        <v>20</v>
      </c>
      <c r="D4841" s="167" t="s">
        <v>12398</v>
      </c>
      <c r="E4841" s="168" t="s">
        <v>17010</v>
      </c>
    </row>
    <row r="4842" spans="1:5" x14ac:dyDescent="0.2">
      <c r="A4842" s="167">
        <v>7775</v>
      </c>
      <c r="B4842" s="167" t="s">
        <v>17011</v>
      </c>
      <c r="C4842" s="167" t="s">
        <v>20</v>
      </c>
      <c r="D4842" s="167" t="s">
        <v>12398</v>
      </c>
      <c r="E4842" s="168" t="s">
        <v>17012</v>
      </c>
    </row>
    <row r="4843" spans="1:5" x14ac:dyDescent="0.2">
      <c r="A4843" s="167">
        <v>7734</v>
      </c>
      <c r="B4843" s="167" t="s">
        <v>17013</v>
      </c>
      <c r="C4843" s="167" t="s">
        <v>20</v>
      </c>
      <c r="D4843" s="167" t="s">
        <v>12398</v>
      </c>
      <c r="E4843" s="168" t="s">
        <v>17014</v>
      </c>
    </row>
    <row r="4844" spans="1:5" x14ac:dyDescent="0.2">
      <c r="A4844" s="167">
        <v>7753</v>
      </c>
      <c r="B4844" s="167" t="s">
        <v>17015</v>
      </c>
      <c r="C4844" s="167" t="s">
        <v>20</v>
      </c>
      <c r="D4844" s="167" t="s">
        <v>12398</v>
      </c>
      <c r="E4844" s="168" t="s">
        <v>17016</v>
      </c>
    </row>
    <row r="4845" spans="1:5" x14ac:dyDescent="0.2">
      <c r="A4845" s="167">
        <v>13256</v>
      </c>
      <c r="B4845" s="167" t="s">
        <v>17017</v>
      </c>
      <c r="C4845" s="167" t="s">
        <v>20</v>
      </c>
      <c r="D4845" s="167" t="s">
        <v>12398</v>
      </c>
      <c r="E4845" s="168" t="s">
        <v>17018</v>
      </c>
    </row>
    <row r="4846" spans="1:5" x14ac:dyDescent="0.2">
      <c r="A4846" s="167">
        <v>7757</v>
      </c>
      <c r="B4846" s="167" t="s">
        <v>17019</v>
      </c>
      <c r="C4846" s="167" t="s">
        <v>20</v>
      </c>
      <c r="D4846" s="167" t="s">
        <v>12398</v>
      </c>
      <c r="E4846" s="168" t="s">
        <v>17020</v>
      </c>
    </row>
    <row r="4847" spans="1:5" x14ac:dyDescent="0.2">
      <c r="A4847" s="167">
        <v>7758</v>
      </c>
      <c r="B4847" s="167" t="s">
        <v>17021</v>
      </c>
      <c r="C4847" s="167" t="s">
        <v>20</v>
      </c>
      <c r="D4847" s="167" t="s">
        <v>12398</v>
      </c>
      <c r="E4847" s="168" t="s">
        <v>17022</v>
      </c>
    </row>
    <row r="4848" spans="1:5" x14ac:dyDescent="0.2">
      <c r="A4848" s="167">
        <v>7759</v>
      </c>
      <c r="B4848" s="167" t="s">
        <v>17023</v>
      </c>
      <c r="C4848" s="167" t="s">
        <v>20</v>
      </c>
      <c r="D4848" s="167" t="s">
        <v>12398</v>
      </c>
      <c r="E4848" s="168" t="s">
        <v>17024</v>
      </c>
    </row>
    <row r="4849" spans="1:5" x14ac:dyDescent="0.2">
      <c r="A4849" s="167">
        <v>40334</v>
      </c>
      <c r="B4849" s="167" t="s">
        <v>17025</v>
      </c>
      <c r="C4849" s="167" t="s">
        <v>20</v>
      </c>
      <c r="D4849" s="167" t="s">
        <v>12398</v>
      </c>
      <c r="E4849" s="168" t="s">
        <v>17026</v>
      </c>
    </row>
    <row r="4850" spans="1:5" x14ac:dyDescent="0.2">
      <c r="A4850" s="167">
        <v>7745</v>
      </c>
      <c r="B4850" s="167" t="s">
        <v>17027</v>
      </c>
      <c r="C4850" s="167" t="s">
        <v>20</v>
      </c>
      <c r="D4850" s="167" t="s">
        <v>12398</v>
      </c>
      <c r="E4850" s="168" t="s">
        <v>17028</v>
      </c>
    </row>
    <row r="4851" spans="1:5" x14ac:dyDescent="0.2">
      <c r="A4851" s="167">
        <v>7714</v>
      </c>
      <c r="B4851" s="167" t="s">
        <v>17029</v>
      </c>
      <c r="C4851" s="167" t="s">
        <v>20</v>
      </c>
      <c r="D4851" s="167" t="s">
        <v>12398</v>
      </c>
      <c r="E4851" s="168" t="s">
        <v>17030</v>
      </c>
    </row>
    <row r="4852" spans="1:5" x14ac:dyDescent="0.2">
      <c r="A4852" s="167">
        <v>7725</v>
      </c>
      <c r="B4852" s="167" t="s">
        <v>17031</v>
      </c>
      <c r="C4852" s="167" t="s">
        <v>20</v>
      </c>
      <c r="D4852" s="167" t="s">
        <v>12405</v>
      </c>
      <c r="E4852" s="168" t="s">
        <v>17032</v>
      </c>
    </row>
    <row r="4853" spans="1:5" x14ac:dyDescent="0.2">
      <c r="A4853" s="167">
        <v>7742</v>
      </c>
      <c r="B4853" s="167" t="s">
        <v>17033</v>
      </c>
      <c r="C4853" s="167" t="s">
        <v>20</v>
      </c>
      <c r="D4853" s="167" t="s">
        <v>12398</v>
      </c>
      <c r="E4853" s="168" t="s">
        <v>17034</v>
      </c>
    </row>
    <row r="4854" spans="1:5" x14ac:dyDescent="0.2">
      <c r="A4854" s="167">
        <v>7750</v>
      </c>
      <c r="B4854" s="167" t="s">
        <v>17035</v>
      </c>
      <c r="C4854" s="167" t="s">
        <v>20</v>
      </c>
      <c r="D4854" s="167" t="s">
        <v>12398</v>
      </c>
      <c r="E4854" s="168" t="s">
        <v>17036</v>
      </c>
    </row>
    <row r="4855" spans="1:5" x14ac:dyDescent="0.2">
      <c r="A4855" s="167">
        <v>7756</v>
      </c>
      <c r="B4855" s="167" t="s">
        <v>17037</v>
      </c>
      <c r="C4855" s="167" t="s">
        <v>20</v>
      </c>
      <c r="D4855" s="167" t="s">
        <v>12398</v>
      </c>
      <c r="E4855" s="168" t="s">
        <v>17038</v>
      </c>
    </row>
    <row r="4856" spans="1:5" x14ac:dyDescent="0.2">
      <c r="A4856" s="167">
        <v>7765</v>
      </c>
      <c r="B4856" s="167" t="s">
        <v>17039</v>
      </c>
      <c r="C4856" s="167" t="s">
        <v>20</v>
      </c>
      <c r="D4856" s="167" t="s">
        <v>12398</v>
      </c>
      <c r="E4856" s="168" t="s">
        <v>17040</v>
      </c>
    </row>
    <row r="4857" spans="1:5" x14ac:dyDescent="0.2">
      <c r="A4857" s="167">
        <v>12569</v>
      </c>
      <c r="B4857" s="167" t="s">
        <v>17041</v>
      </c>
      <c r="C4857" s="167" t="s">
        <v>20</v>
      </c>
      <c r="D4857" s="167" t="s">
        <v>12398</v>
      </c>
      <c r="E4857" s="168" t="s">
        <v>17042</v>
      </c>
    </row>
    <row r="4858" spans="1:5" x14ac:dyDescent="0.2">
      <c r="A4858" s="167">
        <v>7766</v>
      </c>
      <c r="B4858" s="167" t="s">
        <v>17043</v>
      </c>
      <c r="C4858" s="167" t="s">
        <v>20</v>
      </c>
      <c r="D4858" s="167" t="s">
        <v>12398</v>
      </c>
      <c r="E4858" s="168" t="s">
        <v>17044</v>
      </c>
    </row>
    <row r="4859" spans="1:5" x14ac:dyDescent="0.2">
      <c r="A4859" s="167">
        <v>7767</v>
      </c>
      <c r="B4859" s="167" t="s">
        <v>17045</v>
      </c>
      <c r="C4859" s="167" t="s">
        <v>20</v>
      </c>
      <c r="D4859" s="167" t="s">
        <v>12398</v>
      </c>
      <c r="E4859" s="168" t="s">
        <v>17046</v>
      </c>
    </row>
    <row r="4860" spans="1:5" x14ac:dyDescent="0.2">
      <c r="A4860" s="167">
        <v>7727</v>
      </c>
      <c r="B4860" s="167" t="s">
        <v>17047</v>
      </c>
      <c r="C4860" s="167" t="s">
        <v>20</v>
      </c>
      <c r="D4860" s="167" t="s">
        <v>12398</v>
      </c>
      <c r="E4860" s="168" t="s">
        <v>17048</v>
      </c>
    </row>
    <row r="4861" spans="1:5" x14ac:dyDescent="0.2">
      <c r="A4861" s="167">
        <v>7760</v>
      </c>
      <c r="B4861" s="167" t="s">
        <v>17049</v>
      </c>
      <c r="C4861" s="167" t="s">
        <v>20</v>
      </c>
      <c r="D4861" s="167" t="s">
        <v>12398</v>
      </c>
      <c r="E4861" s="168" t="s">
        <v>16697</v>
      </c>
    </row>
    <row r="4862" spans="1:5" x14ac:dyDescent="0.2">
      <c r="A4862" s="167">
        <v>7761</v>
      </c>
      <c r="B4862" s="167" t="s">
        <v>17050</v>
      </c>
      <c r="C4862" s="167" t="s">
        <v>20</v>
      </c>
      <c r="D4862" s="167" t="s">
        <v>12398</v>
      </c>
      <c r="E4862" s="168" t="s">
        <v>17051</v>
      </c>
    </row>
    <row r="4863" spans="1:5" x14ac:dyDescent="0.2">
      <c r="A4863" s="167">
        <v>7752</v>
      </c>
      <c r="B4863" s="167" t="s">
        <v>17052</v>
      </c>
      <c r="C4863" s="167" t="s">
        <v>20</v>
      </c>
      <c r="D4863" s="167" t="s">
        <v>12398</v>
      </c>
      <c r="E4863" s="168" t="s">
        <v>17053</v>
      </c>
    </row>
    <row r="4864" spans="1:5" x14ac:dyDescent="0.2">
      <c r="A4864" s="167">
        <v>7762</v>
      </c>
      <c r="B4864" s="167" t="s">
        <v>17054</v>
      </c>
      <c r="C4864" s="167" t="s">
        <v>20</v>
      </c>
      <c r="D4864" s="167" t="s">
        <v>12398</v>
      </c>
      <c r="E4864" s="168" t="s">
        <v>17055</v>
      </c>
    </row>
    <row r="4865" spans="1:5" x14ac:dyDescent="0.2">
      <c r="A4865" s="167">
        <v>7722</v>
      </c>
      <c r="B4865" s="167" t="s">
        <v>17056</v>
      </c>
      <c r="C4865" s="167" t="s">
        <v>20</v>
      </c>
      <c r="D4865" s="167" t="s">
        <v>12398</v>
      </c>
      <c r="E4865" s="168" t="s">
        <v>17057</v>
      </c>
    </row>
    <row r="4866" spans="1:5" x14ac:dyDescent="0.2">
      <c r="A4866" s="167">
        <v>7763</v>
      </c>
      <c r="B4866" s="167" t="s">
        <v>17058</v>
      </c>
      <c r="C4866" s="167" t="s">
        <v>20</v>
      </c>
      <c r="D4866" s="167" t="s">
        <v>12398</v>
      </c>
      <c r="E4866" s="168" t="s">
        <v>17059</v>
      </c>
    </row>
    <row r="4867" spans="1:5" x14ac:dyDescent="0.2">
      <c r="A4867" s="167">
        <v>7764</v>
      </c>
      <c r="B4867" s="167" t="s">
        <v>17060</v>
      </c>
      <c r="C4867" s="167" t="s">
        <v>20</v>
      </c>
      <c r="D4867" s="167" t="s">
        <v>12398</v>
      </c>
      <c r="E4867" s="168" t="s">
        <v>17061</v>
      </c>
    </row>
    <row r="4868" spans="1:5" x14ac:dyDescent="0.2">
      <c r="A4868" s="167">
        <v>12572</v>
      </c>
      <c r="B4868" s="167" t="s">
        <v>17062</v>
      </c>
      <c r="C4868" s="167" t="s">
        <v>20</v>
      </c>
      <c r="D4868" s="167" t="s">
        <v>12398</v>
      </c>
      <c r="E4868" s="168" t="s">
        <v>17063</v>
      </c>
    </row>
    <row r="4869" spans="1:5" x14ac:dyDescent="0.2">
      <c r="A4869" s="167">
        <v>12573</v>
      </c>
      <c r="B4869" s="167" t="s">
        <v>17064</v>
      </c>
      <c r="C4869" s="167" t="s">
        <v>20</v>
      </c>
      <c r="D4869" s="167" t="s">
        <v>12398</v>
      </c>
      <c r="E4869" s="168" t="s">
        <v>17065</v>
      </c>
    </row>
    <row r="4870" spans="1:5" x14ac:dyDescent="0.2">
      <c r="A4870" s="167">
        <v>12574</v>
      </c>
      <c r="B4870" s="167" t="s">
        <v>17066</v>
      </c>
      <c r="C4870" s="167" t="s">
        <v>20</v>
      </c>
      <c r="D4870" s="167" t="s">
        <v>12398</v>
      </c>
      <c r="E4870" s="168" t="s">
        <v>17067</v>
      </c>
    </row>
    <row r="4871" spans="1:5" x14ac:dyDescent="0.2">
      <c r="A4871" s="167">
        <v>12575</v>
      </c>
      <c r="B4871" s="167" t="s">
        <v>17068</v>
      </c>
      <c r="C4871" s="167" t="s">
        <v>20</v>
      </c>
      <c r="D4871" s="167" t="s">
        <v>12398</v>
      </c>
      <c r="E4871" s="168" t="s">
        <v>17069</v>
      </c>
    </row>
    <row r="4872" spans="1:5" x14ac:dyDescent="0.2">
      <c r="A4872" s="167">
        <v>12576</v>
      </c>
      <c r="B4872" s="167" t="s">
        <v>17070</v>
      </c>
      <c r="C4872" s="167" t="s">
        <v>20</v>
      </c>
      <c r="D4872" s="167" t="s">
        <v>12398</v>
      </c>
      <c r="E4872" s="168" t="s">
        <v>17071</v>
      </c>
    </row>
    <row r="4873" spans="1:5" x14ac:dyDescent="0.2">
      <c r="A4873" s="167">
        <v>12577</v>
      </c>
      <c r="B4873" s="167" t="s">
        <v>17072</v>
      </c>
      <c r="C4873" s="167" t="s">
        <v>20</v>
      </c>
      <c r="D4873" s="167" t="s">
        <v>12398</v>
      </c>
      <c r="E4873" s="168" t="s">
        <v>17073</v>
      </c>
    </row>
    <row r="4874" spans="1:5" x14ac:dyDescent="0.2">
      <c r="A4874" s="167">
        <v>12578</v>
      </c>
      <c r="B4874" s="167" t="s">
        <v>17074</v>
      </c>
      <c r="C4874" s="167" t="s">
        <v>20</v>
      </c>
      <c r="D4874" s="167" t="s">
        <v>12398</v>
      </c>
      <c r="E4874" s="168" t="s">
        <v>17075</v>
      </c>
    </row>
    <row r="4875" spans="1:5" x14ac:dyDescent="0.2">
      <c r="A4875" s="167">
        <v>12579</v>
      </c>
      <c r="B4875" s="167" t="s">
        <v>17076</v>
      </c>
      <c r="C4875" s="167" t="s">
        <v>20</v>
      </c>
      <c r="D4875" s="167" t="s">
        <v>12398</v>
      </c>
      <c r="E4875" s="168" t="s">
        <v>17077</v>
      </c>
    </row>
    <row r="4876" spans="1:5" x14ac:dyDescent="0.2">
      <c r="A4876" s="167">
        <v>12580</v>
      </c>
      <c r="B4876" s="167" t="s">
        <v>17078</v>
      </c>
      <c r="C4876" s="167" t="s">
        <v>20</v>
      </c>
      <c r="D4876" s="167" t="s">
        <v>12398</v>
      </c>
      <c r="E4876" s="168" t="s">
        <v>17079</v>
      </c>
    </row>
    <row r="4877" spans="1:5" x14ac:dyDescent="0.2">
      <c r="A4877" s="167">
        <v>12581</v>
      </c>
      <c r="B4877" s="167" t="s">
        <v>17080</v>
      </c>
      <c r="C4877" s="167" t="s">
        <v>20</v>
      </c>
      <c r="D4877" s="167" t="s">
        <v>12398</v>
      </c>
      <c r="E4877" s="168" t="s">
        <v>17081</v>
      </c>
    </row>
    <row r="4878" spans="1:5" x14ac:dyDescent="0.2">
      <c r="A4878" s="167">
        <v>41785</v>
      </c>
      <c r="B4878" s="167" t="s">
        <v>17082</v>
      </c>
      <c r="C4878" s="167" t="s">
        <v>20</v>
      </c>
      <c r="D4878" s="167" t="s">
        <v>12427</v>
      </c>
      <c r="E4878" s="168" t="s">
        <v>17083</v>
      </c>
    </row>
    <row r="4879" spans="1:5" x14ac:dyDescent="0.2">
      <c r="A4879" s="167">
        <v>41781</v>
      </c>
      <c r="B4879" s="167" t="s">
        <v>17084</v>
      </c>
      <c r="C4879" s="167" t="s">
        <v>20</v>
      </c>
      <c r="D4879" s="167" t="s">
        <v>12427</v>
      </c>
      <c r="E4879" s="168" t="s">
        <v>17085</v>
      </c>
    </row>
    <row r="4880" spans="1:5" x14ac:dyDescent="0.2">
      <c r="A4880" s="167">
        <v>41783</v>
      </c>
      <c r="B4880" s="167" t="s">
        <v>17086</v>
      </c>
      <c r="C4880" s="167" t="s">
        <v>20</v>
      </c>
      <c r="D4880" s="167" t="s">
        <v>12427</v>
      </c>
      <c r="E4880" s="168" t="s">
        <v>17087</v>
      </c>
    </row>
    <row r="4881" spans="1:5" x14ac:dyDescent="0.2">
      <c r="A4881" s="167">
        <v>41786</v>
      </c>
      <c r="B4881" s="167" t="s">
        <v>17088</v>
      </c>
      <c r="C4881" s="167" t="s">
        <v>20</v>
      </c>
      <c r="D4881" s="167" t="s">
        <v>12427</v>
      </c>
      <c r="E4881" s="168" t="s">
        <v>17089</v>
      </c>
    </row>
    <row r="4882" spans="1:5" x14ac:dyDescent="0.2">
      <c r="A4882" s="167">
        <v>41779</v>
      </c>
      <c r="B4882" s="167" t="s">
        <v>17090</v>
      </c>
      <c r="C4882" s="167" t="s">
        <v>20</v>
      </c>
      <c r="D4882" s="167" t="s">
        <v>12427</v>
      </c>
      <c r="E4882" s="168" t="s">
        <v>17032</v>
      </c>
    </row>
    <row r="4883" spans="1:5" x14ac:dyDescent="0.2">
      <c r="A4883" s="167">
        <v>41780</v>
      </c>
      <c r="B4883" s="167" t="s">
        <v>17091</v>
      </c>
      <c r="C4883" s="167" t="s">
        <v>20</v>
      </c>
      <c r="D4883" s="167" t="s">
        <v>12427</v>
      </c>
      <c r="E4883" s="168" t="s">
        <v>17092</v>
      </c>
    </row>
    <row r="4884" spans="1:5" x14ac:dyDescent="0.2">
      <c r="A4884" s="167">
        <v>41782</v>
      </c>
      <c r="B4884" s="167" t="s">
        <v>17093</v>
      </c>
      <c r="C4884" s="167" t="s">
        <v>20</v>
      </c>
      <c r="D4884" s="167" t="s">
        <v>12427</v>
      </c>
      <c r="E4884" s="168" t="s">
        <v>17094</v>
      </c>
    </row>
    <row r="4885" spans="1:5" x14ac:dyDescent="0.2">
      <c r="A4885" s="167">
        <v>38130</v>
      </c>
      <c r="B4885" s="167" t="s">
        <v>4784</v>
      </c>
      <c r="C4885" s="167" t="s">
        <v>20</v>
      </c>
      <c r="D4885" s="167" t="s">
        <v>12398</v>
      </c>
      <c r="E4885" s="168" t="s">
        <v>17095</v>
      </c>
    </row>
    <row r="4886" spans="1:5" x14ac:dyDescent="0.2">
      <c r="A4886" s="167">
        <v>21123</v>
      </c>
      <c r="B4886" s="167" t="s">
        <v>4785</v>
      </c>
      <c r="C4886" s="167" t="s">
        <v>20</v>
      </c>
      <c r="D4886" s="167" t="s">
        <v>12405</v>
      </c>
      <c r="E4886" s="168" t="s">
        <v>14794</v>
      </c>
    </row>
    <row r="4887" spans="1:5" x14ac:dyDescent="0.2">
      <c r="A4887" s="167">
        <v>21124</v>
      </c>
      <c r="B4887" s="167" t="s">
        <v>4786</v>
      </c>
      <c r="C4887" s="167" t="s">
        <v>20</v>
      </c>
      <c r="D4887" s="167" t="s">
        <v>12398</v>
      </c>
      <c r="E4887" s="168" t="s">
        <v>17096</v>
      </c>
    </row>
    <row r="4888" spans="1:5" x14ac:dyDescent="0.2">
      <c r="A4888" s="167">
        <v>21125</v>
      </c>
      <c r="B4888" s="167" t="s">
        <v>4787</v>
      </c>
      <c r="C4888" s="167" t="s">
        <v>20</v>
      </c>
      <c r="D4888" s="167" t="s">
        <v>12398</v>
      </c>
      <c r="E4888" s="168" t="s">
        <v>17097</v>
      </c>
    </row>
    <row r="4889" spans="1:5" x14ac:dyDescent="0.2">
      <c r="A4889" s="167">
        <v>38028</v>
      </c>
      <c r="B4889" s="167" t="s">
        <v>4788</v>
      </c>
      <c r="C4889" s="167" t="s">
        <v>20</v>
      </c>
      <c r="D4889" s="167" t="s">
        <v>12398</v>
      </c>
      <c r="E4889" s="168" t="s">
        <v>17098</v>
      </c>
    </row>
    <row r="4890" spans="1:5" x14ac:dyDescent="0.2">
      <c r="A4890" s="167">
        <v>38029</v>
      </c>
      <c r="B4890" s="167" t="s">
        <v>4789</v>
      </c>
      <c r="C4890" s="167" t="s">
        <v>20</v>
      </c>
      <c r="D4890" s="167" t="s">
        <v>12398</v>
      </c>
      <c r="E4890" s="168" t="s">
        <v>17099</v>
      </c>
    </row>
    <row r="4891" spans="1:5" x14ac:dyDescent="0.2">
      <c r="A4891" s="167">
        <v>38030</v>
      </c>
      <c r="B4891" s="167" t="s">
        <v>4790</v>
      </c>
      <c r="C4891" s="167" t="s">
        <v>20</v>
      </c>
      <c r="D4891" s="167" t="s">
        <v>12398</v>
      </c>
      <c r="E4891" s="168" t="s">
        <v>17100</v>
      </c>
    </row>
    <row r="4892" spans="1:5" x14ac:dyDescent="0.2">
      <c r="A4892" s="167">
        <v>38031</v>
      </c>
      <c r="B4892" s="167" t="s">
        <v>4791</v>
      </c>
      <c r="C4892" s="167" t="s">
        <v>20</v>
      </c>
      <c r="D4892" s="167" t="s">
        <v>12398</v>
      </c>
      <c r="E4892" s="168" t="s">
        <v>17101</v>
      </c>
    </row>
    <row r="4893" spans="1:5" x14ac:dyDescent="0.2">
      <c r="A4893" s="167">
        <v>39735</v>
      </c>
      <c r="B4893" s="167" t="s">
        <v>4792</v>
      </c>
      <c r="C4893" s="167" t="s">
        <v>20</v>
      </c>
      <c r="D4893" s="167" t="s">
        <v>12398</v>
      </c>
      <c r="E4893" s="168" t="s">
        <v>17102</v>
      </c>
    </row>
    <row r="4894" spans="1:5" x14ac:dyDescent="0.2">
      <c r="A4894" s="167">
        <v>39734</v>
      </c>
      <c r="B4894" s="167" t="s">
        <v>4793</v>
      </c>
      <c r="C4894" s="167" t="s">
        <v>20</v>
      </c>
      <c r="D4894" s="167" t="s">
        <v>12398</v>
      </c>
      <c r="E4894" s="168" t="s">
        <v>17103</v>
      </c>
    </row>
    <row r="4895" spans="1:5" x14ac:dyDescent="0.2">
      <c r="A4895" s="167">
        <v>39736</v>
      </c>
      <c r="B4895" s="167" t="s">
        <v>4794</v>
      </c>
      <c r="C4895" s="167" t="s">
        <v>20</v>
      </c>
      <c r="D4895" s="167" t="s">
        <v>12398</v>
      </c>
      <c r="E4895" s="168" t="s">
        <v>17104</v>
      </c>
    </row>
    <row r="4896" spans="1:5" x14ac:dyDescent="0.2">
      <c r="A4896" s="167">
        <v>39737</v>
      </c>
      <c r="B4896" s="167" t="s">
        <v>4795</v>
      </c>
      <c r="C4896" s="167" t="s">
        <v>20</v>
      </c>
      <c r="D4896" s="167" t="s">
        <v>12398</v>
      </c>
      <c r="E4896" s="168" t="s">
        <v>13851</v>
      </c>
    </row>
    <row r="4897" spans="1:5" x14ac:dyDescent="0.2">
      <c r="A4897" s="167">
        <v>39738</v>
      </c>
      <c r="B4897" s="167" t="s">
        <v>4796</v>
      </c>
      <c r="C4897" s="167" t="s">
        <v>20</v>
      </c>
      <c r="D4897" s="167" t="s">
        <v>12398</v>
      </c>
      <c r="E4897" s="168" t="s">
        <v>15053</v>
      </c>
    </row>
    <row r="4898" spans="1:5" x14ac:dyDescent="0.2">
      <c r="A4898" s="167">
        <v>39739</v>
      </c>
      <c r="B4898" s="167" t="s">
        <v>4797</v>
      </c>
      <c r="C4898" s="167" t="s">
        <v>20</v>
      </c>
      <c r="D4898" s="167" t="s">
        <v>12398</v>
      </c>
      <c r="E4898" s="168" t="s">
        <v>17105</v>
      </c>
    </row>
    <row r="4899" spans="1:5" x14ac:dyDescent="0.2">
      <c r="A4899" s="167">
        <v>39733</v>
      </c>
      <c r="B4899" s="167" t="s">
        <v>4798</v>
      </c>
      <c r="C4899" s="167" t="s">
        <v>20</v>
      </c>
      <c r="D4899" s="167" t="s">
        <v>12398</v>
      </c>
      <c r="E4899" s="168" t="s">
        <v>17106</v>
      </c>
    </row>
    <row r="4900" spans="1:5" x14ac:dyDescent="0.2">
      <c r="A4900" s="167">
        <v>39854</v>
      </c>
      <c r="B4900" s="167" t="s">
        <v>4799</v>
      </c>
      <c r="C4900" s="167" t="s">
        <v>20</v>
      </c>
      <c r="D4900" s="167" t="s">
        <v>12398</v>
      </c>
      <c r="E4900" s="168" t="s">
        <v>17107</v>
      </c>
    </row>
    <row r="4901" spans="1:5" x14ac:dyDescent="0.2">
      <c r="A4901" s="167">
        <v>39740</v>
      </c>
      <c r="B4901" s="167" t="s">
        <v>4800</v>
      </c>
      <c r="C4901" s="167" t="s">
        <v>20</v>
      </c>
      <c r="D4901" s="167" t="s">
        <v>12398</v>
      </c>
      <c r="E4901" s="168" t="s">
        <v>17108</v>
      </c>
    </row>
    <row r="4902" spans="1:5" x14ac:dyDescent="0.2">
      <c r="A4902" s="167">
        <v>39741</v>
      </c>
      <c r="B4902" s="167" t="s">
        <v>4801</v>
      </c>
      <c r="C4902" s="167" t="s">
        <v>20</v>
      </c>
      <c r="D4902" s="167" t="s">
        <v>12398</v>
      </c>
      <c r="E4902" s="168" t="s">
        <v>17109</v>
      </c>
    </row>
    <row r="4903" spans="1:5" x14ac:dyDescent="0.2">
      <c r="A4903" s="167">
        <v>39853</v>
      </c>
      <c r="B4903" s="167" t="s">
        <v>4802</v>
      </c>
      <c r="C4903" s="167" t="s">
        <v>20</v>
      </c>
      <c r="D4903" s="167" t="s">
        <v>12398</v>
      </c>
      <c r="E4903" s="168" t="s">
        <v>17110</v>
      </c>
    </row>
    <row r="4904" spans="1:5" x14ac:dyDescent="0.2">
      <c r="A4904" s="167">
        <v>39742</v>
      </c>
      <c r="B4904" s="167" t="s">
        <v>4803</v>
      </c>
      <c r="C4904" s="167" t="s">
        <v>20</v>
      </c>
      <c r="D4904" s="167" t="s">
        <v>12398</v>
      </c>
      <c r="E4904" s="168" t="s">
        <v>17111</v>
      </c>
    </row>
    <row r="4905" spans="1:5" x14ac:dyDescent="0.2">
      <c r="A4905" s="167">
        <v>39749</v>
      </c>
      <c r="B4905" s="167" t="s">
        <v>4804</v>
      </c>
      <c r="C4905" s="167" t="s">
        <v>20</v>
      </c>
      <c r="D4905" s="167" t="s">
        <v>12427</v>
      </c>
      <c r="E4905" s="168" t="s">
        <v>17112</v>
      </c>
    </row>
    <row r="4906" spans="1:5" x14ac:dyDescent="0.2">
      <c r="A4906" s="167">
        <v>39751</v>
      </c>
      <c r="B4906" s="167" t="s">
        <v>4805</v>
      </c>
      <c r="C4906" s="167" t="s">
        <v>20</v>
      </c>
      <c r="D4906" s="167" t="s">
        <v>12427</v>
      </c>
      <c r="E4906" s="168" t="s">
        <v>17113</v>
      </c>
    </row>
    <row r="4907" spans="1:5" x14ac:dyDescent="0.2">
      <c r="A4907" s="167">
        <v>39750</v>
      </c>
      <c r="B4907" s="167" t="s">
        <v>4806</v>
      </c>
      <c r="C4907" s="167" t="s">
        <v>20</v>
      </c>
      <c r="D4907" s="167" t="s">
        <v>12427</v>
      </c>
      <c r="E4907" s="168" t="s">
        <v>17114</v>
      </c>
    </row>
    <row r="4908" spans="1:5" x14ac:dyDescent="0.2">
      <c r="A4908" s="167">
        <v>39747</v>
      </c>
      <c r="B4908" s="167" t="s">
        <v>4807</v>
      </c>
      <c r="C4908" s="167" t="s">
        <v>20</v>
      </c>
      <c r="D4908" s="167" t="s">
        <v>12427</v>
      </c>
      <c r="E4908" s="168" t="s">
        <v>16972</v>
      </c>
    </row>
    <row r="4909" spans="1:5" x14ac:dyDescent="0.2">
      <c r="A4909" s="167">
        <v>39753</v>
      </c>
      <c r="B4909" s="167" t="s">
        <v>4808</v>
      </c>
      <c r="C4909" s="167" t="s">
        <v>20</v>
      </c>
      <c r="D4909" s="167" t="s">
        <v>12427</v>
      </c>
      <c r="E4909" s="168" t="s">
        <v>17115</v>
      </c>
    </row>
    <row r="4910" spans="1:5" x14ac:dyDescent="0.2">
      <c r="A4910" s="167">
        <v>39754</v>
      </c>
      <c r="B4910" s="167" t="s">
        <v>4809</v>
      </c>
      <c r="C4910" s="167" t="s">
        <v>20</v>
      </c>
      <c r="D4910" s="167" t="s">
        <v>12427</v>
      </c>
      <c r="E4910" s="168" t="s">
        <v>17116</v>
      </c>
    </row>
    <row r="4911" spans="1:5" x14ac:dyDescent="0.2">
      <c r="A4911" s="167">
        <v>39748</v>
      </c>
      <c r="B4911" s="167" t="s">
        <v>4810</v>
      </c>
      <c r="C4911" s="167" t="s">
        <v>20</v>
      </c>
      <c r="D4911" s="167" t="s">
        <v>12427</v>
      </c>
      <c r="E4911" s="168" t="s">
        <v>17117</v>
      </c>
    </row>
    <row r="4912" spans="1:5" x14ac:dyDescent="0.2">
      <c r="A4912" s="167">
        <v>39755</v>
      </c>
      <c r="B4912" s="167" t="s">
        <v>4811</v>
      </c>
      <c r="C4912" s="167" t="s">
        <v>20</v>
      </c>
      <c r="D4912" s="167" t="s">
        <v>12427</v>
      </c>
      <c r="E4912" s="168" t="s">
        <v>17118</v>
      </c>
    </row>
    <row r="4913" spans="1:5" x14ac:dyDescent="0.2">
      <c r="A4913" s="167">
        <v>12742</v>
      </c>
      <c r="B4913" s="167" t="s">
        <v>4812</v>
      </c>
      <c r="C4913" s="167" t="s">
        <v>20</v>
      </c>
      <c r="D4913" s="167" t="s">
        <v>12427</v>
      </c>
      <c r="E4913" s="168" t="s">
        <v>17119</v>
      </c>
    </row>
    <row r="4914" spans="1:5" x14ac:dyDescent="0.2">
      <c r="A4914" s="167">
        <v>12713</v>
      </c>
      <c r="B4914" s="167" t="s">
        <v>4813</v>
      </c>
      <c r="C4914" s="167" t="s">
        <v>20</v>
      </c>
      <c r="D4914" s="167" t="s">
        <v>12427</v>
      </c>
      <c r="E4914" s="168" t="s">
        <v>17120</v>
      </c>
    </row>
    <row r="4915" spans="1:5" x14ac:dyDescent="0.2">
      <c r="A4915" s="167">
        <v>12743</v>
      </c>
      <c r="B4915" s="167" t="s">
        <v>4814</v>
      </c>
      <c r="C4915" s="167" t="s">
        <v>20</v>
      </c>
      <c r="D4915" s="167" t="s">
        <v>12427</v>
      </c>
      <c r="E4915" s="168" t="s">
        <v>17121</v>
      </c>
    </row>
    <row r="4916" spans="1:5" x14ac:dyDescent="0.2">
      <c r="A4916" s="167">
        <v>12744</v>
      </c>
      <c r="B4916" s="167" t="s">
        <v>4815</v>
      </c>
      <c r="C4916" s="167" t="s">
        <v>20</v>
      </c>
      <c r="D4916" s="167" t="s">
        <v>12427</v>
      </c>
      <c r="E4916" s="168" t="s">
        <v>17122</v>
      </c>
    </row>
    <row r="4917" spans="1:5" x14ac:dyDescent="0.2">
      <c r="A4917" s="167">
        <v>12745</v>
      </c>
      <c r="B4917" s="167" t="s">
        <v>4816</v>
      </c>
      <c r="C4917" s="167" t="s">
        <v>20</v>
      </c>
      <c r="D4917" s="167" t="s">
        <v>12427</v>
      </c>
      <c r="E4917" s="168" t="s">
        <v>17123</v>
      </c>
    </row>
    <row r="4918" spans="1:5" x14ac:dyDescent="0.2">
      <c r="A4918" s="167">
        <v>12746</v>
      </c>
      <c r="B4918" s="167" t="s">
        <v>4817</v>
      </c>
      <c r="C4918" s="167" t="s">
        <v>20</v>
      </c>
      <c r="D4918" s="167" t="s">
        <v>12427</v>
      </c>
      <c r="E4918" s="168" t="s">
        <v>17124</v>
      </c>
    </row>
    <row r="4919" spans="1:5" x14ac:dyDescent="0.2">
      <c r="A4919" s="167">
        <v>12747</v>
      </c>
      <c r="B4919" s="167" t="s">
        <v>4818</v>
      </c>
      <c r="C4919" s="167" t="s">
        <v>20</v>
      </c>
      <c r="D4919" s="167" t="s">
        <v>12427</v>
      </c>
      <c r="E4919" s="168" t="s">
        <v>17125</v>
      </c>
    </row>
    <row r="4920" spans="1:5" x14ac:dyDescent="0.2">
      <c r="A4920" s="167">
        <v>12748</v>
      </c>
      <c r="B4920" s="167" t="s">
        <v>4819</v>
      </c>
      <c r="C4920" s="167" t="s">
        <v>20</v>
      </c>
      <c r="D4920" s="167" t="s">
        <v>12427</v>
      </c>
      <c r="E4920" s="168" t="s">
        <v>17126</v>
      </c>
    </row>
    <row r="4921" spans="1:5" x14ac:dyDescent="0.2">
      <c r="A4921" s="167">
        <v>12749</v>
      </c>
      <c r="B4921" s="167" t="s">
        <v>4820</v>
      </c>
      <c r="C4921" s="167" t="s">
        <v>20</v>
      </c>
      <c r="D4921" s="167" t="s">
        <v>12427</v>
      </c>
      <c r="E4921" s="168" t="s">
        <v>17127</v>
      </c>
    </row>
    <row r="4922" spans="1:5" x14ac:dyDescent="0.2">
      <c r="A4922" s="167">
        <v>39726</v>
      </c>
      <c r="B4922" s="167" t="s">
        <v>4821</v>
      </c>
      <c r="C4922" s="167" t="s">
        <v>20</v>
      </c>
      <c r="D4922" s="167" t="s">
        <v>12427</v>
      </c>
      <c r="E4922" s="168" t="s">
        <v>17128</v>
      </c>
    </row>
    <row r="4923" spans="1:5" x14ac:dyDescent="0.2">
      <c r="A4923" s="167">
        <v>39728</v>
      </c>
      <c r="B4923" s="167" t="s">
        <v>4822</v>
      </c>
      <c r="C4923" s="167" t="s">
        <v>20</v>
      </c>
      <c r="D4923" s="167" t="s">
        <v>12427</v>
      </c>
      <c r="E4923" s="168" t="s">
        <v>17129</v>
      </c>
    </row>
    <row r="4924" spans="1:5" x14ac:dyDescent="0.2">
      <c r="A4924" s="167">
        <v>39727</v>
      </c>
      <c r="B4924" s="167" t="s">
        <v>4823</v>
      </c>
      <c r="C4924" s="167" t="s">
        <v>20</v>
      </c>
      <c r="D4924" s="167" t="s">
        <v>12427</v>
      </c>
      <c r="E4924" s="168" t="s">
        <v>17130</v>
      </c>
    </row>
    <row r="4925" spans="1:5" x14ac:dyDescent="0.2">
      <c r="A4925" s="167">
        <v>39724</v>
      </c>
      <c r="B4925" s="167" t="s">
        <v>4824</v>
      </c>
      <c r="C4925" s="167" t="s">
        <v>20</v>
      </c>
      <c r="D4925" s="167" t="s">
        <v>12427</v>
      </c>
      <c r="E4925" s="168" t="s">
        <v>17131</v>
      </c>
    </row>
    <row r="4926" spans="1:5" x14ac:dyDescent="0.2">
      <c r="A4926" s="167">
        <v>39729</v>
      </c>
      <c r="B4926" s="167" t="s">
        <v>4825</v>
      </c>
      <c r="C4926" s="167" t="s">
        <v>20</v>
      </c>
      <c r="D4926" s="167" t="s">
        <v>12427</v>
      </c>
      <c r="E4926" s="168" t="s">
        <v>17132</v>
      </c>
    </row>
    <row r="4927" spans="1:5" x14ac:dyDescent="0.2">
      <c r="A4927" s="167">
        <v>39730</v>
      </c>
      <c r="B4927" s="167" t="s">
        <v>4826</v>
      </c>
      <c r="C4927" s="167" t="s">
        <v>20</v>
      </c>
      <c r="D4927" s="167" t="s">
        <v>12427</v>
      </c>
      <c r="E4927" s="168" t="s">
        <v>17133</v>
      </c>
    </row>
    <row r="4928" spans="1:5" x14ac:dyDescent="0.2">
      <c r="A4928" s="167">
        <v>39731</v>
      </c>
      <c r="B4928" s="167" t="s">
        <v>4827</v>
      </c>
      <c r="C4928" s="167" t="s">
        <v>20</v>
      </c>
      <c r="D4928" s="167" t="s">
        <v>12427</v>
      </c>
      <c r="E4928" s="168" t="s">
        <v>17134</v>
      </c>
    </row>
    <row r="4929" spans="1:5" x14ac:dyDescent="0.2">
      <c r="A4929" s="167">
        <v>39725</v>
      </c>
      <c r="B4929" s="167" t="s">
        <v>4828</v>
      </c>
      <c r="C4929" s="167" t="s">
        <v>20</v>
      </c>
      <c r="D4929" s="167" t="s">
        <v>12427</v>
      </c>
      <c r="E4929" s="168" t="s">
        <v>17135</v>
      </c>
    </row>
    <row r="4930" spans="1:5" x14ac:dyDescent="0.2">
      <c r="A4930" s="167">
        <v>39732</v>
      </c>
      <c r="B4930" s="167" t="s">
        <v>4829</v>
      </c>
      <c r="C4930" s="167" t="s">
        <v>20</v>
      </c>
      <c r="D4930" s="167" t="s">
        <v>12427</v>
      </c>
      <c r="E4930" s="168" t="s">
        <v>17136</v>
      </c>
    </row>
    <row r="4931" spans="1:5" x14ac:dyDescent="0.2">
      <c r="A4931" s="167">
        <v>39660</v>
      </c>
      <c r="B4931" s="167" t="s">
        <v>4830</v>
      </c>
      <c r="C4931" s="167" t="s">
        <v>20</v>
      </c>
      <c r="D4931" s="167" t="s">
        <v>12427</v>
      </c>
      <c r="E4931" s="168" t="s">
        <v>17137</v>
      </c>
    </row>
    <row r="4932" spans="1:5" x14ac:dyDescent="0.2">
      <c r="A4932" s="167">
        <v>39662</v>
      </c>
      <c r="B4932" s="167" t="s">
        <v>4831</v>
      </c>
      <c r="C4932" s="167" t="s">
        <v>20</v>
      </c>
      <c r="D4932" s="167" t="s">
        <v>12427</v>
      </c>
      <c r="E4932" s="168" t="s">
        <v>17138</v>
      </c>
    </row>
    <row r="4933" spans="1:5" x14ac:dyDescent="0.2">
      <c r="A4933" s="167">
        <v>39661</v>
      </c>
      <c r="B4933" s="167" t="s">
        <v>4832</v>
      </c>
      <c r="C4933" s="167" t="s">
        <v>20</v>
      </c>
      <c r="D4933" s="167" t="s">
        <v>12427</v>
      </c>
      <c r="E4933" s="168" t="s">
        <v>12926</v>
      </c>
    </row>
    <row r="4934" spans="1:5" x14ac:dyDescent="0.2">
      <c r="A4934" s="167">
        <v>39666</v>
      </c>
      <c r="B4934" s="167" t="s">
        <v>4833</v>
      </c>
      <c r="C4934" s="167" t="s">
        <v>20</v>
      </c>
      <c r="D4934" s="167" t="s">
        <v>12427</v>
      </c>
      <c r="E4934" s="168" t="s">
        <v>17139</v>
      </c>
    </row>
    <row r="4935" spans="1:5" x14ac:dyDescent="0.2">
      <c r="A4935" s="167">
        <v>39664</v>
      </c>
      <c r="B4935" s="167" t="s">
        <v>4834</v>
      </c>
      <c r="C4935" s="167" t="s">
        <v>20</v>
      </c>
      <c r="D4935" s="167" t="s">
        <v>12427</v>
      </c>
      <c r="E4935" s="168" t="s">
        <v>17140</v>
      </c>
    </row>
    <row r="4936" spans="1:5" x14ac:dyDescent="0.2">
      <c r="A4936" s="167">
        <v>39663</v>
      </c>
      <c r="B4936" s="167" t="s">
        <v>4835</v>
      </c>
      <c r="C4936" s="167" t="s">
        <v>20</v>
      </c>
      <c r="D4936" s="167" t="s">
        <v>12427</v>
      </c>
      <c r="E4936" s="168" t="s">
        <v>13361</v>
      </c>
    </row>
    <row r="4937" spans="1:5" x14ac:dyDescent="0.2">
      <c r="A4937" s="167">
        <v>39665</v>
      </c>
      <c r="B4937" s="167" t="s">
        <v>4836</v>
      </c>
      <c r="C4937" s="167" t="s">
        <v>20</v>
      </c>
      <c r="D4937" s="167" t="s">
        <v>12427</v>
      </c>
      <c r="E4937" s="168" t="s">
        <v>17141</v>
      </c>
    </row>
    <row r="4938" spans="1:5" x14ac:dyDescent="0.2">
      <c r="A4938" s="167">
        <v>39752</v>
      </c>
      <c r="B4938" s="167" t="s">
        <v>4837</v>
      </c>
      <c r="C4938" s="167" t="s">
        <v>20</v>
      </c>
      <c r="D4938" s="167" t="s">
        <v>12427</v>
      </c>
      <c r="E4938" s="168" t="s">
        <v>17142</v>
      </c>
    </row>
    <row r="4939" spans="1:5" x14ac:dyDescent="0.2">
      <c r="A4939" s="167">
        <v>12583</v>
      </c>
      <c r="B4939" s="167" t="s">
        <v>17143</v>
      </c>
      <c r="C4939" s="167" t="s">
        <v>20</v>
      </c>
      <c r="D4939" s="167" t="s">
        <v>12427</v>
      </c>
      <c r="E4939" s="168" t="s">
        <v>15452</v>
      </c>
    </row>
    <row r="4940" spans="1:5" x14ac:dyDescent="0.2">
      <c r="A4940" s="167">
        <v>12584</v>
      </c>
      <c r="B4940" s="167" t="s">
        <v>17144</v>
      </c>
      <c r="C4940" s="167" t="s">
        <v>20</v>
      </c>
      <c r="D4940" s="167" t="s">
        <v>12427</v>
      </c>
      <c r="E4940" s="168" t="s">
        <v>17145</v>
      </c>
    </row>
    <row r="4941" spans="1:5" x14ac:dyDescent="0.2">
      <c r="A4941" s="167">
        <v>13159</v>
      </c>
      <c r="B4941" s="167" t="s">
        <v>17146</v>
      </c>
      <c r="C4941" s="167" t="s">
        <v>20</v>
      </c>
      <c r="D4941" s="167" t="s">
        <v>12427</v>
      </c>
      <c r="E4941" s="168" t="s">
        <v>17147</v>
      </c>
    </row>
    <row r="4942" spans="1:5" x14ac:dyDescent="0.2">
      <c r="A4942" s="167">
        <v>13168</v>
      </c>
      <c r="B4942" s="167" t="s">
        <v>17148</v>
      </c>
      <c r="C4942" s="167" t="s">
        <v>20</v>
      </c>
      <c r="D4942" s="167" t="s">
        <v>12427</v>
      </c>
      <c r="E4942" s="168" t="s">
        <v>17149</v>
      </c>
    </row>
    <row r="4943" spans="1:5" x14ac:dyDescent="0.2">
      <c r="A4943" s="167">
        <v>13173</v>
      </c>
      <c r="B4943" s="167" t="s">
        <v>17150</v>
      </c>
      <c r="C4943" s="167" t="s">
        <v>20</v>
      </c>
      <c r="D4943" s="167" t="s">
        <v>12427</v>
      </c>
      <c r="E4943" s="168" t="s">
        <v>17151</v>
      </c>
    </row>
    <row r="4944" spans="1:5" x14ac:dyDescent="0.2">
      <c r="A4944" s="167">
        <v>37449</v>
      </c>
      <c r="B4944" s="167" t="s">
        <v>17152</v>
      </c>
      <c r="C4944" s="167" t="s">
        <v>20</v>
      </c>
      <c r="D4944" s="167" t="s">
        <v>12427</v>
      </c>
      <c r="E4944" s="168" t="s">
        <v>17153</v>
      </c>
    </row>
    <row r="4945" spans="1:5" x14ac:dyDescent="0.2">
      <c r="A4945" s="167">
        <v>37450</v>
      </c>
      <c r="B4945" s="167" t="s">
        <v>17154</v>
      </c>
      <c r="C4945" s="167" t="s">
        <v>20</v>
      </c>
      <c r="D4945" s="167" t="s">
        <v>12427</v>
      </c>
      <c r="E4945" s="168" t="s">
        <v>16482</v>
      </c>
    </row>
    <row r="4946" spans="1:5" x14ac:dyDescent="0.2">
      <c r="A4946" s="167">
        <v>37451</v>
      </c>
      <c r="B4946" s="167" t="s">
        <v>17155</v>
      </c>
      <c r="C4946" s="167" t="s">
        <v>20</v>
      </c>
      <c r="D4946" s="167" t="s">
        <v>12427</v>
      </c>
      <c r="E4946" s="168" t="s">
        <v>17156</v>
      </c>
    </row>
    <row r="4947" spans="1:5" x14ac:dyDescent="0.2">
      <c r="A4947" s="167">
        <v>37452</v>
      </c>
      <c r="B4947" s="167" t="s">
        <v>17157</v>
      </c>
      <c r="C4947" s="167" t="s">
        <v>20</v>
      </c>
      <c r="D4947" s="167" t="s">
        <v>12427</v>
      </c>
      <c r="E4947" s="168" t="s">
        <v>17158</v>
      </c>
    </row>
    <row r="4948" spans="1:5" x14ac:dyDescent="0.2">
      <c r="A4948" s="167">
        <v>37453</v>
      </c>
      <c r="B4948" s="167" t="s">
        <v>17159</v>
      </c>
      <c r="C4948" s="167" t="s">
        <v>20</v>
      </c>
      <c r="D4948" s="167" t="s">
        <v>12427</v>
      </c>
      <c r="E4948" s="168" t="s">
        <v>13027</v>
      </c>
    </row>
    <row r="4949" spans="1:5" x14ac:dyDescent="0.2">
      <c r="A4949" s="167">
        <v>7778</v>
      </c>
      <c r="B4949" s="167" t="s">
        <v>17160</v>
      </c>
      <c r="C4949" s="167" t="s">
        <v>20</v>
      </c>
      <c r="D4949" s="167" t="s">
        <v>12427</v>
      </c>
      <c r="E4949" s="168" t="s">
        <v>17161</v>
      </c>
    </row>
    <row r="4950" spans="1:5" x14ac:dyDescent="0.2">
      <c r="A4950" s="167">
        <v>7796</v>
      </c>
      <c r="B4950" s="167" t="s">
        <v>17162</v>
      </c>
      <c r="C4950" s="167" t="s">
        <v>20</v>
      </c>
      <c r="D4950" s="167" t="s">
        <v>12427</v>
      </c>
      <c r="E4950" s="168" t="s">
        <v>17163</v>
      </c>
    </row>
    <row r="4951" spans="1:5" x14ac:dyDescent="0.2">
      <c r="A4951" s="167">
        <v>7781</v>
      </c>
      <c r="B4951" s="167" t="s">
        <v>17164</v>
      </c>
      <c r="C4951" s="167" t="s">
        <v>20</v>
      </c>
      <c r="D4951" s="167" t="s">
        <v>12427</v>
      </c>
      <c r="E4951" s="168" t="s">
        <v>17165</v>
      </c>
    </row>
    <row r="4952" spans="1:5" x14ac:dyDescent="0.2">
      <c r="A4952" s="167">
        <v>7795</v>
      </c>
      <c r="B4952" s="167" t="s">
        <v>17166</v>
      </c>
      <c r="C4952" s="167" t="s">
        <v>20</v>
      </c>
      <c r="D4952" s="167" t="s">
        <v>12427</v>
      </c>
      <c r="E4952" s="168" t="s">
        <v>17167</v>
      </c>
    </row>
    <row r="4953" spans="1:5" x14ac:dyDescent="0.2">
      <c r="A4953" s="167">
        <v>7791</v>
      </c>
      <c r="B4953" s="167" t="s">
        <v>17168</v>
      </c>
      <c r="C4953" s="167" t="s">
        <v>20</v>
      </c>
      <c r="D4953" s="167" t="s">
        <v>12427</v>
      </c>
      <c r="E4953" s="168" t="s">
        <v>17169</v>
      </c>
    </row>
    <row r="4954" spans="1:5" x14ac:dyDescent="0.2">
      <c r="A4954" s="167">
        <v>7783</v>
      </c>
      <c r="B4954" s="167" t="s">
        <v>17170</v>
      </c>
      <c r="C4954" s="167" t="s">
        <v>20</v>
      </c>
      <c r="D4954" s="167" t="s">
        <v>12427</v>
      </c>
      <c r="E4954" s="168" t="s">
        <v>17171</v>
      </c>
    </row>
    <row r="4955" spans="1:5" x14ac:dyDescent="0.2">
      <c r="A4955" s="167">
        <v>7790</v>
      </c>
      <c r="B4955" s="167" t="s">
        <v>17172</v>
      </c>
      <c r="C4955" s="167" t="s">
        <v>20</v>
      </c>
      <c r="D4955" s="167" t="s">
        <v>12427</v>
      </c>
      <c r="E4955" s="168" t="s">
        <v>12579</v>
      </c>
    </row>
    <row r="4956" spans="1:5" x14ac:dyDescent="0.2">
      <c r="A4956" s="167">
        <v>7785</v>
      </c>
      <c r="B4956" s="167" t="s">
        <v>17173</v>
      </c>
      <c r="C4956" s="167" t="s">
        <v>20</v>
      </c>
      <c r="D4956" s="167" t="s">
        <v>12427</v>
      </c>
      <c r="E4956" s="168" t="s">
        <v>13573</v>
      </c>
    </row>
    <row r="4957" spans="1:5" x14ac:dyDescent="0.2">
      <c r="A4957" s="167">
        <v>7792</v>
      </c>
      <c r="B4957" s="167" t="s">
        <v>17174</v>
      </c>
      <c r="C4957" s="167" t="s">
        <v>20</v>
      </c>
      <c r="D4957" s="167" t="s">
        <v>12427</v>
      </c>
      <c r="E4957" s="168" t="s">
        <v>17175</v>
      </c>
    </row>
    <row r="4958" spans="1:5" x14ac:dyDescent="0.2">
      <c r="A4958" s="167">
        <v>7793</v>
      </c>
      <c r="B4958" s="167" t="s">
        <v>17176</v>
      </c>
      <c r="C4958" s="167" t="s">
        <v>20</v>
      </c>
      <c r="D4958" s="167" t="s">
        <v>12427</v>
      </c>
      <c r="E4958" s="168" t="s">
        <v>17177</v>
      </c>
    </row>
    <row r="4959" spans="1:5" x14ac:dyDescent="0.2">
      <c r="A4959" s="167">
        <v>12613</v>
      </c>
      <c r="B4959" s="167" t="s">
        <v>17178</v>
      </c>
      <c r="C4959" s="167" t="s">
        <v>10</v>
      </c>
      <c r="D4959" s="167" t="s">
        <v>12398</v>
      </c>
      <c r="E4959" s="168" t="s">
        <v>16194</v>
      </c>
    </row>
    <row r="4960" spans="1:5" x14ac:dyDescent="0.2">
      <c r="A4960" s="167">
        <v>1031</v>
      </c>
      <c r="B4960" s="167" t="s">
        <v>4908</v>
      </c>
      <c r="C4960" s="167" t="s">
        <v>10</v>
      </c>
      <c r="D4960" s="167" t="s">
        <v>12398</v>
      </c>
      <c r="E4960" s="168" t="s">
        <v>13029</v>
      </c>
    </row>
    <row r="4961" spans="1:5" x14ac:dyDescent="0.2">
      <c r="A4961" s="167">
        <v>39707</v>
      </c>
      <c r="B4961" s="167" t="s">
        <v>4909</v>
      </c>
      <c r="C4961" s="167" t="s">
        <v>20</v>
      </c>
      <c r="D4961" s="167" t="s">
        <v>12398</v>
      </c>
      <c r="E4961" s="168" t="s">
        <v>15105</v>
      </c>
    </row>
    <row r="4962" spans="1:5" x14ac:dyDescent="0.2">
      <c r="A4962" s="167">
        <v>39708</v>
      </c>
      <c r="B4962" s="167" t="s">
        <v>4910</v>
      </c>
      <c r="C4962" s="167" t="s">
        <v>20</v>
      </c>
      <c r="D4962" s="167" t="s">
        <v>12398</v>
      </c>
      <c r="E4962" s="168" t="s">
        <v>12699</v>
      </c>
    </row>
    <row r="4963" spans="1:5" x14ac:dyDescent="0.2">
      <c r="A4963" s="167">
        <v>39710</v>
      </c>
      <c r="B4963" s="167" t="s">
        <v>4911</v>
      </c>
      <c r="C4963" s="167" t="s">
        <v>20</v>
      </c>
      <c r="D4963" s="167" t="s">
        <v>12398</v>
      </c>
      <c r="E4963" s="168" t="s">
        <v>13129</v>
      </c>
    </row>
    <row r="4964" spans="1:5" x14ac:dyDescent="0.2">
      <c r="A4964" s="167">
        <v>39709</v>
      </c>
      <c r="B4964" s="167" t="s">
        <v>4912</v>
      </c>
      <c r="C4964" s="167" t="s">
        <v>20</v>
      </c>
      <c r="D4964" s="167" t="s">
        <v>12398</v>
      </c>
      <c r="E4964" s="168" t="s">
        <v>13834</v>
      </c>
    </row>
    <row r="4965" spans="1:5" x14ac:dyDescent="0.2">
      <c r="A4965" s="167">
        <v>39711</v>
      </c>
      <c r="B4965" s="167" t="s">
        <v>4913</v>
      </c>
      <c r="C4965" s="167" t="s">
        <v>20</v>
      </c>
      <c r="D4965" s="167" t="s">
        <v>12398</v>
      </c>
      <c r="E4965" s="168" t="s">
        <v>13087</v>
      </c>
    </row>
    <row r="4966" spans="1:5" x14ac:dyDescent="0.2">
      <c r="A4966" s="167">
        <v>39712</v>
      </c>
      <c r="B4966" s="167" t="s">
        <v>4914</v>
      </c>
      <c r="C4966" s="167" t="s">
        <v>20</v>
      </c>
      <c r="D4966" s="167" t="s">
        <v>12405</v>
      </c>
      <c r="E4966" s="168" t="s">
        <v>14909</v>
      </c>
    </row>
    <row r="4967" spans="1:5" x14ac:dyDescent="0.2">
      <c r="A4967" s="167">
        <v>39713</v>
      </c>
      <c r="B4967" s="167" t="s">
        <v>4915</v>
      </c>
      <c r="C4967" s="167" t="s">
        <v>20</v>
      </c>
      <c r="D4967" s="167" t="s">
        <v>12398</v>
      </c>
      <c r="E4967" s="168" t="s">
        <v>13705</v>
      </c>
    </row>
    <row r="4968" spans="1:5" x14ac:dyDescent="0.2">
      <c r="A4968" s="167">
        <v>39714</v>
      </c>
      <c r="B4968" s="167" t="s">
        <v>4916</v>
      </c>
      <c r="C4968" s="167" t="s">
        <v>20</v>
      </c>
      <c r="D4968" s="167" t="s">
        <v>12398</v>
      </c>
      <c r="E4968" s="168" t="s">
        <v>15735</v>
      </c>
    </row>
    <row r="4969" spans="1:5" x14ac:dyDescent="0.2">
      <c r="A4969" s="167">
        <v>39715</v>
      </c>
      <c r="B4969" s="167" t="s">
        <v>4917</v>
      </c>
      <c r="C4969" s="167" t="s">
        <v>20</v>
      </c>
      <c r="D4969" s="167" t="s">
        <v>12398</v>
      </c>
      <c r="E4969" s="168" t="s">
        <v>13353</v>
      </c>
    </row>
    <row r="4970" spans="1:5" x14ac:dyDescent="0.2">
      <c r="A4970" s="167">
        <v>39716</v>
      </c>
      <c r="B4970" s="167" t="s">
        <v>4918</v>
      </c>
      <c r="C4970" s="167" t="s">
        <v>20</v>
      </c>
      <c r="D4970" s="167" t="s">
        <v>12398</v>
      </c>
      <c r="E4970" s="168" t="s">
        <v>17179</v>
      </c>
    </row>
    <row r="4971" spans="1:5" x14ac:dyDescent="0.2">
      <c r="A4971" s="167">
        <v>39718</v>
      </c>
      <c r="B4971" s="167" t="s">
        <v>4919</v>
      </c>
      <c r="C4971" s="167" t="s">
        <v>20</v>
      </c>
      <c r="D4971" s="167" t="s">
        <v>12398</v>
      </c>
      <c r="E4971" s="168" t="s">
        <v>13066</v>
      </c>
    </row>
    <row r="4972" spans="1:5" x14ac:dyDescent="0.2">
      <c r="A4972" s="167">
        <v>9813</v>
      </c>
      <c r="B4972" s="167" t="s">
        <v>4920</v>
      </c>
      <c r="C4972" s="167" t="s">
        <v>20</v>
      </c>
      <c r="D4972" s="167" t="s">
        <v>12427</v>
      </c>
      <c r="E4972" s="168" t="s">
        <v>17180</v>
      </c>
    </row>
    <row r="4973" spans="1:5" x14ac:dyDescent="0.2">
      <c r="A4973" s="167">
        <v>9815</v>
      </c>
      <c r="B4973" s="167" t="s">
        <v>4921</v>
      </c>
      <c r="C4973" s="167" t="s">
        <v>20</v>
      </c>
      <c r="D4973" s="167" t="s">
        <v>12427</v>
      </c>
      <c r="E4973" s="168" t="s">
        <v>16311</v>
      </c>
    </row>
    <row r="4974" spans="1:5" x14ac:dyDescent="0.2">
      <c r="A4974" s="167">
        <v>25876</v>
      </c>
      <c r="B4974" s="167" t="s">
        <v>17181</v>
      </c>
      <c r="C4974" s="167" t="s">
        <v>20</v>
      </c>
      <c r="D4974" s="167" t="s">
        <v>12427</v>
      </c>
      <c r="E4974" s="168" t="s">
        <v>17182</v>
      </c>
    </row>
    <row r="4975" spans="1:5" x14ac:dyDescent="0.2">
      <c r="A4975" s="167">
        <v>25888</v>
      </c>
      <c r="B4975" s="167" t="s">
        <v>17183</v>
      </c>
      <c r="C4975" s="167" t="s">
        <v>20</v>
      </c>
      <c r="D4975" s="167" t="s">
        <v>12427</v>
      </c>
      <c r="E4975" s="168" t="s">
        <v>17184</v>
      </c>
    </row>
    <row r="4976" spans="1:5" x14ac:dyDescent="0.2">
      <c r="A4976" s="167">
        <v>25874</v>
      </c>
      <c r="B4976" s="167" t="s">
        <v>17185</v>
      </c>
      <c r="C4976" s="167" t="s">
        <v>20</v>
      </c>
      <c r="D4976" s="167" t="s">
        <v>12427</v>
      </c>
      <c r="E4976" s="168" t="s">
        <v>17186</v>
      </c>
    </row>
    <row r="4977" spans="1:5" x14ac:dyDescent="0.2">
      <c r="A4977" s="167">
        <v>25877</v>
      </c>
      <c r="B4977" s="167" t="s">
        <v>17187</v>
      </c>
      <c r="C4977" s="167" t="s">
        <v>20</v>
      </c>
      <c r="D4977" s="167" t="s">
        <v>12427</v>
      </c>
      <c r="E4977" s="168" t="s">
        <v>17188</v>
      </c>
    </row>
    <row r="4978" spans="1:5" x14ac:dyDescent="0.2">
      <c r="A4978" s="167">
        <v>25878</v>
      </c>
      <c r="B4978" s="167" t="s">
        <v>17189</v>
      </c>
      <c r="C4978" s="167" t="s">
        <v>20</v>
      </c>
      <c r="D4978" s="167" t="s">
        <v>12427</v>
      </c>
      <c r="E4978" s="168" t="s">
        <v>17190</v>
      </c>
    </row>
    <row r="4979" spans="1:5" x14ac:dyDescent="0.2">
      <c r="A4979" s="167">
        <v>25879</v>
      </c>
      <c r="B4979" s="167" t="s">
        <v>17191</v>
      </c>
      <c r="C4979" s="167" t="s">
        <v>20</v>
      </c>
      <c r="D4979" s="167" t="s">
        <v>12427</v>
      </c>
      <c r="E4979" s="168" t="s">
        <v>17192</v>
      </c>
    </row>
    <row r="4980" spans="1:5" x14ac:dyDescent="0.2">
      <c r="A4980" s="167">
        <v>25887</v>
      </c>
      <c r="B4980" s="167" t="s">
        <v>17193</v>
      </c>
      <c r="C4980" s="167" t="s">
        <v>20</v>
      </c>
      <c r="D4980" s="167" t="s">
        <v>12427</v>
      </c>
      <c r="E4980" s="168" t="s">
        <v>17194</v>
      </c>
    </row>
    <row r="4981" spans="1:5" x14ac:dyDescent="0.2">
      <c r="A4981" s="167">
        <v>25880</v>
      </c>
      <c r="B4981" s="167" t="s">
        <v>17195</v>
      </c>
      <c r="C4981" s="167" t="s">
        <v>20</v>
      </c>
      <c r="D4981" s="167" t="s">
        <v>12427</v>
      </c>
      <c r="E4981" s="168" t="s">
        <v>17196</v>
      </c>
    </row>
    <row r="4982" spans="1:5" x14ac:dyDescent="0.2">
      <c r="A4982" s="167">
        <v>25881</v>
      </c>
      <c r="B4982" s="167" t="s">
        <v>17197</v>
      </c>
      <c r="C4982" s="167" t="s">
        <v>20</v>
      </c>
      <c r="D4982" s="167" t="s">
        <v>12427</v>
      </c>
      <c r="E4982" s="168" t="s">
        <v>17198</v>
      </c>
    </row>
    <row r="4983" spans="1:5" x14ac:dyDescent="0.2">
      <c r="A4983" s="167">
        <v>25882</v>
      </c>
      <c r="B4983" s="167" t="s">
        <v>17199</v>
      </c>
      <c r="C4983" s="167" t="s">
        <v>20</v>
      </c>
      <c r="D4983" s="167" t="s">
        <v>12427</v>
      </c>
      <c r="E4983" s="168" t="s">
        <v>17200</v>
      </c>
    </row>
    <row r="4984" spans="1:5" x14ac:dyDescent="0.2">
      <c r="A4984" s="167">
        <v>25883</v>
      </c>
      <c r="B4984" s="167" t="s">
        <v>17201</v>
      </c>
      <c r="C4984" s="167" t="s">
        <v>20</v>
      </c>
      <c r="D4984" s="167" t="s">
        <v>12427</v>
      </c>
      <c r="E4984" s="168" t="s">
        <v>17202</v>
      </c>
    </row>
    <row r="4985" spans="1:5" x14ac:dyDescent="0.2">
      <c r="A4985" s="167">
        <v>25884</v>
      </c>
      <c r="B4985" s="167" t="s">
        <v>17203</v>
      </c>
      <c r="C4985" s="167" t="s">
        <v>20</v>
      </c>
      <c r="D4985" s="167" t="s">
        <v>12427</v>
      </c>
      <c r="E4985" s="168" t="s">
        <v>17204</v>
      </c>
    </row>
    <row r="4986" spans="1:5" x14ac:dyDescent="0.2">
      <c r="A4986" s="167">
        <v>25885</v>
      </c>
      <c r="B4986" s="167" t="s">
        <v>17205</v>
      </c>
      <c r="C4986" s="167" t="s">
        <v>20</v>
      </c>
      <c r="D4986" s="167" t="s">
        <v>12427</v>
      </c>
      <c r="E4986" s="168" t="s">
        <v>17206</v>
      </c>
    </row>
    <row r="4987" spans="1:5" x14ac:dyDescent="0.2">
      <c r="A4987" s="167">
        <v>25889</v>
      </c>
      <c r="B4987" s="167" t="s">
        <v>17207</v>
      </c>
      <c r="C4987" s="167" t="s">
        <v>20</v>
      </c>
      <c r="D4987" s="167" t="s">
        <v>12427</v>
      </c>
      <c r="E4987" s="168" t="s">
        <v>17208</v>
      </c>
    </row>
    <row r="4988" spans="1:5" x14ac:dyDescent="0.2">
      <c r="A4988" s="167">
        <v>25886</v>
      </c>
      <c r="B4988" s="167" t="s">
        <v>17209</v>
      </c>
      <c r="C4988" s="167" t="s">
        <v>20</v>
      </c>
      <c r="D4988" s="167" t="s">
        <v>12427</v>
      </c>
      <c r="E4988" s="168" t="s">
        <v>17210</v>
      </c>
    </row>
    <row r="4989" spans="1:5" x14ac:dyDescent="0.2">
      <c r="A4989" s="167">
        <v>25875</v>
      </c>
      <c r="B4989" s="167" t="s">
        <v>17211</v>
      </c>
      <c r="C4989" s="167" t="s">
        <v>20</v>
      </c>
      <c r="D4989" s="167" t="s">
        <v>12427</v>
      </c>
      <c r="E4989" s="168" t="s">
        <v>17212</v>
      </c>
    </row>
    <row r="4990" spans="1:5" x14ac:dyDescent="0.2">
      <c r="A4990" s="167">
        <v>9876</v>
      </c>
      <c r="B4990" s="167" t="s">
        <v>4938</v>
      </c>
      <c r="C4990" s="167" t="s">
        <v>20</v>
      </c>
      <c r="D4990" s="167" t="s">
        <v>12398</v>
      </c>
      <c r="E4990" s="168" t="s">
        <v>15957</v>
      </c>
    </row>
    <row r="4991" spans="1:5" x14ac:dyDescent="0.2">
      <c r="A4991" s="167">
        <v>9877</v>
      </c>
      <c r="B4991" s="167" t="s">
        <v>4939</v>
      </c>
      <c r="C4991" s="167" t="s">
        <v>20</v>
      </c>
      <c r="D4991" s="167" t="s">
        <v>12398</v>
      </c>
      <c r="E4991" s="168" t="s">
        <v>17213</v>
      </c>
    </row>
    <row r="4992" spans="1:5" x14ac:dyDescent="0.2">
      <c r="A4992" s="167">
        <v>9878</v>
      </c>
      <c r="B4992" s="167" t="s">
        <v>4940</v>
      </c>
      <c r="C4992" s="167" t="s">
        <v>20</v>
      </c>
      <c r="D4992" s="167" t="s">
        <v>12398</v>
      </c>
      <c r="E4992" s="168" t="s">
        <v>17214</v>
      </c>
    </row>
    <row r="4993" spans="1:5" x14ac:dyDescent="0.2">
      <c r="A4993" s="167">
        <v>9879</v>
      </c>
      <c r="B4993" s="167" t="s">
        <v>4941</v>
      </c>
      <c r="C4993" s="167" t="s">
        <v>20</v>
      </c>
      <c r="D4993" s="167" t="s">
        <v>12398</v>
      </c>
      <c r="E4993" s="168" t="s">
        <v>17215</v>
      </c>
    </row>
    <row r="4994" spans="1:5" x14ac:dyDescent="0.2">
      <c r="A4994" s="167">
        <v>42001</v>
      </c>
      <c r="B4994" s="167" t="s">
        <v>17216</v>
      </c>
      <c r="C4994" s="167" t="s">
        <v>20</v>
      </c>
      <c r="D4994" s="167" t="s">
        <v>12427</v>
      </c>
      <c r="E4994" s="168" t="s">
        <v>17217</v>
      </c>
    </row>
    <row r="4995" spans="1:5" x14ac:dyDescent="0.2">
      <c r="A4995" s="167">
        <v>41998</v>
      </c>
      <c r="B4995" s="167" t="s">
        <v>17218</v>
      </c>
      <c r="C4995" s="167" t="s">
        <v>20</v>
      </c>
      <c r="D4995" s="167" t="s">
        <v>12427</v>
      </c>
      <c r="E4995" s="168" t="s">
        <v>17219</v>
      </c>
    </row>
    <row r="4996" spans="1:5" x14ac:dyDescent="0.2">
      <c r="A4996" s="167">
        <v>41999</v>
      </c>
      <c r="B4996" s="167" t="s">
        <v>17220</v>
      </c>
      <c r="C4996" s="167" t="s">
        <v>20</v>
      </c>
      <c r="D4996" s="167" t="s">
        <v>12427</v>
      </c>
      <c r="E4996" s="168" t="s">
        <v>17221</v>
      </c>
    </row>
    <row r="4997" spans="1:5" x14ac:dyDescent="0.2">
      <c r="A4997" s="167">
        <v>42000</v>
      </c>
      <c r="B4997" s="167" t="s">
        <v>17222</v>
      </c>
      <c r="C4997" s="167" t="s">
        <v>20</v>
      </c>
      <c r="D4997" s="167" t="s">
        <v>12427</v>
      </c>
      <c r="E4997" s="168" t="s">
        <v>17223</v>
      </c>
    </row>
    <row r="4998" spans="1:5" x14ac:dyDescent="0.2">
      <c r="A4998" s="167">
        <v>38053</v>
      </c>
      <c r="B4998" s="167" t="s">
        <v>4949</v>
      </c>
      <c r="C4998" s="167" t="s">
        <v>20</v>
      </c>
      <c r="D4998" s="167" t="s">
        <v>12427</v>
      </c>
      <c r="E4998" s="168" t="s">
        <v>14209</v>
      </c>
    </row>
    <row r="4999" spans="1:5" x14ac:dyDescent="0.2">
      <c r="A4999" s="167">
        <v>38054</v>
      </c>
      <c r="B4999" s="167" t="s">
        <v>4950</v>
      </c>
      <c r="C4999" s="167" t="s">
        <v>20</v>
      </c>
      <c r="D4999" s="167" t="s">
        <v>12427</v>
      </c>
      <c r="E4999" s="168" t="s">
        <v>13661</v>
      </c>
    </row>
    <row r="5000" spans="1:5" x14ac:dyDescent="0.2">
      <c r="A5000" s="167">
        <v>38052</v>
      </c>
      <c r="B5000" s="167" t="s">
        <v>4951</v>
      </c>
      <c r="C5000" s="167" t="s">
        <v>20</v>
      </c>
      <c r="D5000" s="167" t="s">
        <v>12427</v>
      </c>
      <c r="E5000" s="168" t="s">
        <v>15106</v>
      </c>
    </row>
    <row r="5001" spans="1:5" x14ac:dyDescent="0.2">
      <c r="A5001" s="167">
        <v>38051</v>
      </c>
      <c r="B5001" s="167" t="s">
        <v>4952</v>
      </c>
      <c r="C5001" s="167" t="s">
        <v>20</v>
      </c>
      <c r="D5001" s="167" t="s">
        <v>12427</v>
      </c>
      <c r="E5001" s="168" t="s">
        <v>17224</v>
      </c>
    </row>
    <row r="5002" spans="1:5" x14ac:dyDescent="0.2">
      <c r="A5002" s="167">
        <v>38787</v>
      </c>
      <c r="B5002" s="167" t="s">
        <v>4953</v>
      </c>
      <c r="C5002" s="167" t="s">
        <v>20</v>
      </c>
      <c r="D5002" s="167" t="s">
        <v>12427</v>
      </c>
      <c r="E5002" s="168" t="s">
        <v>16585</v>
      </c>
    </row>
    <row r="5003" spans="1:5" x14ac:dyDescent="0.2">
      <c r="A5003" s="167">
        <v>38825</v>
      </c>
      <c r="B5003" s="167" t="s">
        <v>4954</v>
      </c>
      <c r="C5003" s="167" t="s">
        <v>20</v>
      </c>
      <c r="D5003" s="167" t="s">
        <v>12427</v>
      </c>
      <c r="E5003" s="168" t="s">
        <v>17225</v>
      </c>
    </row>
    <row r="5004" spans="1:5" x14ac:dyDescent="0.2">
      <c r="A5004" s="167">
        <v>38826</v>
      </c>
      <c r="B5004" s="167" t="s">
        <v>4955</v>
      </c>
      <c r="C5004" s="167" t="s">
        <v>20</v>
      </c>
      <c r="D5004" s="167" t="s">
        <v>12427</v>
      </c>
      <c r="E5004" s="168" t="s">
        <v>14728</v>
      </c>
    </row>
    <row r="5005" spans="1:5" x14ac:dyDescent="0.2">
      <c r="A5005" s="167">
        <v>38827</v>
      </c>
      <c r="B5005" s="167" t="s">
        <v>4956</v>
      </c>
      <c r="C5005" s="167" t="s">
        <v>20</v>
      </c>
      <c r="D5005" s="167" t="s">
        <v>12427</v>
      </c>
      <c r="E5005" s="168" t="s">
        <v>15409</v>
      </c>
    </row>
    <row r="5006" spans="1:5" x14ac:dyDescent="0.2">
      <c r="A5006" s="167">
        <v>38830</v>
      </c>
      <c r="B5006" s="167" t="s">
        <v>4957</v>
      </c>
      <c r="C5006" s="167" t="s">
        <v>20</v>
      </c>
      <c r="D5006" s="167" t="s">
        <v>12427</v>
      </c>
      <c r="E5006" s="168" t="s">
        <v>14458</v>
      </c>
    </row>
    <row r="5007" spans="1:5" x14ac:dyDescent="0.2">
      <c r="A5007" s="167">
        <v>38828</v>
      </c>
      <c r="B5007" s="167" t="s">
        <v>4958</v>
      </c>
      <c r="C5007" s="167" t="s">
        <v>20</v>
      </c>
      <c r="D5007" s="167" t="s">
        <v>12427</v>
      </c>
      <c r="E5007" s="168" t="s">
        <v>14017</v>
      </c>
    </row>
    <row r="5008" spans="1:5" x14ac:dyDescent="0.2">
      <c r="A5008" s="167">
        <v>38829</v>
      </c>
      <c r="B5008" s="167" t="s">
        <v>4959</v>
      </c>
      <c r="C5008" s="167" t="s">
        <v>20</v>
      </c>
      <c r="D5008" s="167" t="s">
        <v>12427</v>
      </c>
      <c r="E5008" s="168" t="s">
        <v>15019</v>
      </c>
    </row>
    <row r="5009" spans="1:5" x14ac:dyDescent="0.2">
      <c r="A5009" s="167">
        <v>38831</v>
      </c>
      <c r="B5009" s="167" t="s">
        <v>4960</v>
      </c>
      <c r="C5009" s="167" t="s">
        <v>20</v>
      </c>
      <c r="D5009" s="167" t="s">
        <v>12427</v>
      </c>
      <c r="E5009" s="168" t="s">
        <v>17226</v>
      </c>
    </row>
    <row r="5010" spans="1:5" x14ac:dyDescent="0.2">
      <c r="A5010" s="167">
        <v>36274</v>
      </c>
      <c r="B5010" s="167" t="s">
        <v>4961</v>
      </c>
      <c r="C5010" s="167" t="s">
        <v>20</v>
      </c>
      <c r="D5010" s="167" t="s">
        <v>12405</v>
      </c>
      <c r="E5010" s="168" t="s">
        <v>17227</v>
      </c>
    </row>
    <row r="5011" spans="1:5" x14ac:dyDescent="0.2">
      <c r="A5011" s="167">
        <v>36278</v>
      </c>
      <c r="B5011" s="167" t="s">
        <v>4962</v>
      </c>
      <c r="C5011" s="167" t="s">
        <v>20</v>
      </c>
      <c r="D5011" s="167" t="s">
        <v>12398</v>
      </c>
      <c r="E5011" s="168" t="s">
        <v>17228</v>
      </c>
    </row>
    <row r="5012" spans="1:5" x14ac:dyDescent="0.2">
      <c r="A5012" s="167">
        <v>38977</v>
      </c>
      <c r="B5012" s="167" t="s">
        <v>4963</v>
      </c>
      <c r="C5012" s="167" t="s">
        <v>20</v>
      </c>
      <c r="D5012" s="167" t="s">
        <v>12398</v>
      </c>
      <c r="E5012" s="168" t="s">
        <v>17229</v>
      </c>
    </row>
    <row r="5013" spans="1:5" x14ac:dyDescent="0.2">
      <c r="A5013" s="167">
        <v>38971</v>
      </c>
      <c r="B5013" s="167" t="s">
        <v>4964</v>
      </c>
      <c r="C5013" s="167" t="s">
        <v>20</v>
      </c>
      <c r="D5013" s="167" t="s">
        <v>12398</v>
      </c>
      <c r="E5013" s="168" t="s">
        <v>13728</v>
      </c>
    </row>
    <row r="5014" spans="1:5" x14ac:dyDescent="0.2">
      <c r="A5014" s="167">
        <v>38972</v>
      </c>
      <c r="B5014" s="167" t="s">
        <v>4965</v>
      </c>
      <c r="C5014" s="167" t="s">
        <v>20</v>
      </c>
      <c r="D5014" s="167" t="s">
        <v>12398</v>
      </c>
      <c r="E5014" s="168" t="s">
        <v>17230</v>
      </c>
    </row>
    <row r="5015" spans="1:5" x14ac:dyDescent="0.2">
      <c r="A5015" s="167">
        <v>38973</v>
      </c>
      <c r="B5015" s="167" t="s">
        <v>4966</v>
      </c>
      <c r="C5015" s="167" t="s">
        <v>20</v>
      </c>
      <c r="D5015" s="167" t="s">
        <v>12398</v>
      </c>
      <c r="E5015" s="168" t="s">
        <v>13669</v>
      </c>
    </row>
    <row r="5016" spans="1:5" x14ac:dyDescent="0.2">
      <c r="A5016" s="167">
        <v>38974</v>
      </c>
      <c r="B5016" s="167" t="s">
        <v>4967</v>
      </c>
      <c r="C5016" s="167" t="s">
        <v>20</v>
      </c>
      <c r="D5016" s="167" t="s">
        <v>12398</v>
      </c>
      <c r="E5016" s="168" t="s">
        <v>16771</v>
      </c>
    </row>
    <row r="5017" spans="1:5" x14ac:dyDescent="0.2">
      <c r="A5017" s="167">
        <v>38975</v>
      </c>
      <c r="B5017" s="167" t="s">
        <v>4968</v>
      </c>
      <c r="C5017" s="167" t="s">
        <v>20</v>
      </c>
      <c r="D5017" s="167" t="s">
        <v>12398</v>
      </c>
      <c r="E5017" s="168" t="s">
        <v>17231</v>
      </c>
    </row>
    <row r="5018" spans="1:5" x14ac:dyDescent="0.2">
      <c r="A5018" s="167">
        <v>38976</v>
      </c>
      <c r="B5018" s="167" t="s">
        <v>4969</v>
      </c>
      <c r="C5018" s="167" t="s">
        <v>20</v>
      </c>
      <c r="D5018" s="167" t="s">
        <v>12398</v>
      </c>
      <c r="E5018" s="168" t="s">
        <v>17232</v>
      </c>
    </row>
    <row r="5019" spans="1:5" x14ac:dyDescent="0.2">
      <c r="A5019" s="167">
        <v>38986</v>
      </c>
      <c r="B5019" s="167" t="s">
        <v>4970</v>
      </c>
      <c r="C5019" s="167" t="s">
        <v>20</v>
      </c>
      <c r="D5019" s="167" t="s">
        <v>12398</v>
      </c>
      <c r="E5019" s="168" t="s">
        <v>17233</v>
      </c>
    </row>
    <row r="5020" spans="1:5" x14ac:dyDescent="0.2">
      <c r="A5020" s="167">
        <v>38978</v>
      </c>
      <c r="B5020" s="167" t="s">
        <v>4971</v>
      </c>
      <c r="C5020" s="167" t="s">
        <v>20</v>
      </c>
      <c r="D5020" s="167" t="s">
        <v>12398</v>
      </c>
      <c r="E5020" s="168" t="s">
        <v>17227</v>
      </c>
    </row>
    <row r="5021" spans="1:5" x14ac:dyDescent="0.2">
      <c r="A5021" s="167">
        <v>38979</v>
      </c>
      <c r="B5021" s="167" t="s">
        <v>4972</v>
      </c>
      <c r="C5021" s="167" t="s">
        <v>20</v>
      </c>
      <c r="D5021" s="167" t="s">
        <v>12398</v>
      </c>
      <c r="E5021" s="168" t="s">
        <v>17228</v>
      </c>
    </row>
    <row r="5022" spans="1:5" x14ac:dyDescent="0.2">
      <c r="A5022" s="167">
        <v>38980</v>
      </c>
      <c r="B5022" s="167" t="s">
        <v>4973</v>
      </c>
      <c r="C5022" s="167" t="s">
        <v>20</v>
      </c>
      <c r="D5022" s="167" t="s">
        <v>12398</v>
      </c>
      <c r="E5022" s="168" t="s">
        <v>15677</v>
      </c>
    </row>
    <row r="5023" spans="1:5" x14ac:dyDescent="0.2">
      <c r="A5023" s="167">
        <v>38981</v>
      </c>
      <c r="B5023" s="167" t="s">
        <v>4974</v>
      </c>
      <c r="C5023" s="167" t="s">
        <v>20</v>
      </c>
      <c r="D5023" s="167" t="s">
        <v>12398</v>
      </c>
      <c r="E5023" s="168" t="s">
        <v>17234</v>
      </c>
    </row>
    <row r="5024" spans="1:5" x14ac:dyDescent="0.2">
      <c r="A5024" s="167">
        <v>38982</v>
      </c>
      <c r="B5024" s="167" t="s">
        <v>4975</v>
      </c>
      <c r="C5024" s="167" t="s">
        <v>20</v>
      </c>
      <c r="D5024" s="167" t="s">
        <v>12398</v>
      </c>
      <c r="E5024" s="168" t="s">
        <v>17235</v>
      </c>
    </row>
    <row r="5025" spans="1:5" x14ac:dyDescent="0.2">
      <c r="A5025" s="167">
        <v>38983</v>
      </c>
      <c r="B5025" s="167" t="s">
        <v>4976</v>
      </c>
      <c r="C5025" s="167" t="s">
        <v>20</v>
      </c>
      <c r="D5025" s="167" t="s">
        <v>12398</v>
      </c>
      <c r="E5025" s="168" t="s">
        <v>17236</v>
      </c>
    </row>
    <row r="5026" spans="1:5" x14ac:dyDescent="0.2">
      <c r="A5026" s="167">
        <v>38984</v>
      </c>
      <c r="B5026" s="167" t="s">
        <v>4977</v>
      </c>
      <c r="C5026" s="167" t="s">
        <v>20</v>
      </c>
      <c r="D5026" s="167" t="s">
        <v>12398</v>
      </c>
      <c r="E5026" s="168" t="s">
        <v>17237</v>
      </c>
    </row>
    <row r="5027" spans="1:5" x14ac:dyDescent="0.2">
      <c r="A5027" s="167">
        <v>38985</v>
      </c>
      <c r="B5027" s="167" t="s">
        <v>4978</v>
      </c>
      <c r="C5027" s="167" t="s">
        <v>20</v>
      </c>
      <c r="D5027" s="167" t="s">
        <v>12398</v>
      </c>
      <c r="E5027" s="168" t="s">
        <v>17238</v>
      </c>
    </row>
    <row r="5028" spans="1:5" x14ac:dyDescent="0.2">
      <c r="A5028" s="167">
        <v>9836</v>
      </c>
      <c r="B5028" s="167" t="s">
        <v>4979</v>
      </c>
      <c r="C5028" s="167" t="s">
        <v>20</v>
      </c>
      <c r="D5028" s="167" t="s">
        <v>12405</v>
      </c>
      <c r="E5028" s="168" t="s">
        <v>12728</v>
      </c>
    </row>
    <row r="5029" spans="1:5" x14ac:dyDescent="0.2">
      <c r="A5029" s="167">
        <v>20065</v>
      </c>
      <c r="B5029" s="167" t="s">
        <v>4980</v>
      </c>
      <c r="C5029" s="167" t="s">
        <v>20</v>
      </c>
      <c r="D5029" s="167" t="s">
        <v>12398</v>
      </c>
      <c r="E5029" s="168" t="s">
        <v>17239</v>
      </c>
    </row>
    <row r="5030" spans="1:5" x14ac:dyDescent="0.2">
      <c r="A5030" s="167">
        <v>9835</v>
      </c>
      <c r="B5030" s="167" t="s">
        <v>4981</v>
      </c>
      <c r="C5030" s="167" t="s">
        <v>20</v>
      </c>
      <c r="D5030" s="167" t="s">
        <v>12398</v>
      </c>
      <c r="E5030" s="168" t="s">
        <v>14217</v>
      </c>
    </row>
    <row r="5031" spans="1:5" x14ac:dyDescent="0.2">
      <c r="A5031" s="167">
        <v>38032</v>
      </c>
      <c r="B5031" s="167" t="s">
        <v>4982</v>
      </c>
      <c r="C5031" s="167" t="s">
        <v>20</v>
      </c>
      <c r="D5031" s="167" t="s">
        <v>12427</v>
      </c>
      <c r="E5031" s="168" t="s">
        <v>17240</v>
      </c>
    </row>
    <row r="5032" spans="1:5" x14ac:dyDescent="0.2">
      <c r="A5032" s="167">
        <v>38033</v>
      </c>
      <c r="B5032" s="167" t="s">
        <v>4983</v>
      </c>
      <c r="C5032" s="167" t="s">
        <v>20</v>
      </c>
      <c r="D5032" s="167" t="s">
        <v>12427</v>
      </c>
      <c r="E5032" s="168" t="s">
        <v>17241</v>
      </c>
    </row>
    <row r="5033" spans="1:5" x14ac:dyDescent="0.2">
      <c r="A5033" s="167">
        <v>38034</v>
      </c>
      <c r="B5033" s="167" t="s">
        <v>4984</v>
      </c>
      <c r="C5033" s="167" t="s">
        <v>20</v>
      </c>
      <c r="D5033" s="167" t="s">
        <v>12427</v>
      </c>
      <c r="E5033" s="168" t="s">
        <v>17242</v>
      </c>
    </row>
    <row r="5034" spans="1:5" x14ac:dyDescent="0.2">
      <c r="A5034" s="167">
        <v>38035</v>
      </c>
      <c r="B5034" s="167" t="s">
        <v>4985</v>
      </c>
      <c r="C5034" s="167" t="s">
        <v>20</v>
      </c>
      <c r="D5034" s="167" t="s">
        <v>12427</v>
      </c>
      <c r="E5034" s="168" t="s">
        <v>17243</v>
      </c>
    </row>
    <row r="5035" spans="1:5" x14ac:dyDescent="0.2">
      <c r="A5035" s="167">
        <v>38036</v>
      </c>
      <c r="B5035" s="167" t="s">
        <v>4986</v>
      </c>
      <c r="C5035" s="167" t="s">
        <v>20</v>
      </c>
      <c r="D5035" s="167" t="s">
        <v>12427</v>
      </c>
      <c r="E5035" s="168" t="s">
        <v>17244</v>
      </c>
    </row>
    <row r="5036" spans="1:5" x14ac:dyDescent="0.2">
      <c r="A5036" s="167">
        <v>38037</v>
      </c>
      <c r="B5036" s="167" t="s">
        <v>4987</v>
      </c>
      <c r="C5036" s="167" t="s">
        <v>20</v>
      </c>
      <c r="D5036" s="167" t="s">
        <v>12427</v>
      </c>
      <c r="E5036" s="168" t="s">
        <v>17245</v>
      </c>
    </row>
    <row r="5037" spans="1:5" x14ac:dyDescent="0.2">
      <c r="A5037" s="167">
        <v>9850</v>
      </c>
      <c r="B5037" s="167" t="s">
        <v>4988</v>
      </c>
      <c r="C5037" s="167" t="s">
        <v>20</v>
      </c>
      <c r="D5037" s="167" t="s">
        <v>12427</v>
      </c>
      <c r="E5037" s="168" t="s">
        <v>17246</v>
      </c>
    </row>
    <row r="5038" spans="1:5" x14ac:dyDescent="0.2">
      <c r="A5038" s="167">
        <v>9853</v>
      </c>
      <c r="B5038" s="167" t="s">
        <v>4989</v>
      </c>
      <c r="C5038" s="167" t="s">
        <v>20</v>
      </c>
      <c r="D5038" s="167" t="s">
        <v>12427</v>
      </c>
      <c r="E5038" s="168" t="s">
        <v>17247</v>
      </c>
    </row>
    <row r="5039" spans="1:5" x14ac:dyDescent="0.2">
      <c r="A5039" s="167">
        <v>9854</v>
      </c>
      <c r="B5039" s="167" t="s">
        <v>4990</v>
      </c>
      <c r="C5039" s="167" t="s">
        <v>20</v>
      </c>
      <c r="D5039" s="167" t="s">
        <v>12427</v>
      </c>
      <c r="E5039" s="168" t="s">
        <v>17248</v>
      </c>
    </row>
    <row r="5040" spans="1:5" x14ac:dyDescent="0.2">
      <c r="A5040" s="167">
        <v>9851</v>
      </c>
      <c r="B5040" s="167" t="s">
        <v>4991</v>
      </c>
      <c r="C5040" s="167" t="s">
        <v>20</v>
      </c>
      <c r="D5040" s="167" t="s">
        <v>12427</v>
      </c>
      <c r="E5040" s="168" t="s">
        <v>17249</v>
      </c>
    </row>
    <row r="5041" spans="1:5" x14ac:dyDescent="0.2">
      <c r="A5041" s="167">
        <v>9855</v>
      </c>
      <c r="B5041" s="167" t="s">
        <v>4992</v>
      </c>
      <c r="C5041" s="167" t="s">
        <v>20</v>
      </c>
      <c r="D5041" s="167" t="s">
        <v>12427</v>
      </c>
      <c r="E5041" s="168" t="s">
        <v>17250</v>
      </c>
    </row>
    <row r="5042" spans="1:5" x14ac:dyDescent="0.2">
      <c r="A5042" s="167">
        <v>9825</v>
      </c>
      <c r="B5042" s="167" t="s">
        <v>4993</v>
      </c>
      <c r="C5042" s="167" t="s">
        <v>20</v>
      </c>
      <c r="D5042" s="167" t="s">
        <v>12427</v>
      </c>
      <c r="E5042" s="168" t="s">
        <v>17251</v>
      </c>
    </row>
    <row r="5043" spans="1:5" x14ac:dyDescent="0.2">
      <c r="A5043" s="167">
        <v>9828</v>
      </c>
      <c r="B5043" s="167" t="s">
        <v>4994</v>
      </c>
      <c r="C5043" s="167" t="s">
        <v>20</v>
      </c>
      <c r="D5043" s="167" t="s">
        <v>12427</v>
      </c>
      <c r="E5043" s="168" t="s">
        <v>17252</v>
      </c>
    </row>
    <row r="5044" spans="1:5" x14ac:dyDescent="0.2">
      <c r="A5044" s="167">
        <v>9829</v>
      </c>
      <c r="B5044" s="167" t="s">
        <v>4995</v>
      </c>
      <c r="C5044" s="167" t="s">
        <v>20</v>
      </c>
      <c r="D5044" s="167" t="s">
        <v>12427</v>
      </c>
      <c r="E5044" s="168" t="s">
        <v>17253</v>
      </c>
    </row>
    <row r="5045" spans="1:5" x14ac:dyDescent="0.2">
      <c r="A5045" s="167">
        <v>9826</v>
      </c>
      <c r="B5045" s="167" t="s">
        <v>4996</v>
      </c>
      <c r="C5045" s="167" t="s">
        <v>20</v>
      </c>
      <c r="D5045" s="167" t="s">
        <v>12427</v>
      </c>
      <c r="E5045" s="168" t="s">
        <v>17254</v>
      </c>
    </row>
    <row r="5046" spans="1:5" x14ac:dyDescent="0.2">
      <c r="A5046" s="167">
        <v>9827</v>
      </c>
      <c r="B5046" s="167" t="s">
        <v>4997</v>
      </c>
      <c r="C5046" s="167" t="s">
        <v>20</v>
      </c>
      <c r="D5046" s="167" t="s">
        <v>12427</v>
      </c>
      <c r="E5046" s="168" t="s">
        <v>17255</v>
      </c>
    </row>
    <row r="5047" spans="1:5" x14ac:dyDescent="0.2">
      <c r="A5047" s="167">
        <v>36374</v>
      </c>
      <c r="B5047" s="167" t="s">
        <v>4998</v>
      </c>
      <c r="C5047" s="167" t="s">
        <v>20</v>
      </c>
      <c r="D5047" s="167" t="s">
        <v>12427</v>
      </c>
      <c r="E5047" s="168" t="s">
        <v>17256</v>
      </c>
    </row>
    <row r="5048" spans="1:5" x14ac:dyDescent="0.2">
      <c r="A5048" s="167">
        <v>36084</v>
      </c>
      <c r="B5048" s="167" t="s">
        <v>4999</v>
      </c>
      <c r="C5048" s="167" t="s">
        <v>20</v>
      </c>
      <c r="D5048" s="167" t="s">
        <v>12427</v>
      </c>
      <c r="E5048" s="168" t="s">
        <v>17138</v>
      </c>
    </row>
    <row r="5049" spans="1:5" x14ac:dyDescent="0.2">
      <c r="A5049" s="167">
        <v>36373</v>
      </c>
      <c r="B5049" s="167" t="s">
        <v>5000</v>
      </c>
      <c r="C5049" s="167" t="s">
        <v>20</v>
      </c>
      <c r="D5049" s="167" t="s">
        <v>12427</v>
      </c>
      <c r="E5049" s="168" t="s">
        <v>17257</v>
      </c>
    </row>
    <row r="5050" spans="1:5" x14ac:dyDescent="0.2">
      <c r="A5050" s="167">
        <v>36377</v>
      </c>
      <c r="B5050" s="167" t="s">
        <v>5001</v>
      </c>
      <c r="C5050" s="167" t="s">
        <v>20</v>
      </c>
      <c r="D5050" s="167" t="s">
        <v>12427</v>
      </c>
      <c r="E5050" s="168" t="s">
        <v>17258</v>
      </c>
    </row>
    <row r="5051" spans="1:5" x14ac:dyDescent="0.2">
      <c r="A5051" s="167">
        <v>36375</v>
      </c>
      <c r="B5051" s="167" t="s">
        <v>5002</v>
      </c>
      <c r="C5051" s="167" t="s">
        <v>20</v>
      </c>
      <c r="D5051" s="167" t="s">
        <v>12427</v>
      </c>
      <c r="E5051" s="168" t="s">
        <v>12867</v>
      </c>
    </row>
    <row r="5052" spans="1:5" x14ac:dyDescent="0.2">
      <c r="A5052" s="167">
        <v>36376</v>
      </c>
      <c r="B5052" s="167" t="s">
        <v>5003</v>
      </c>
      <c r="C5052" s="167" t="s">
        <v>20</v>
      </c>
      <c r="D5052" s="167" t="s">
        <v>12427</v>
      </c>
      <c r="E5052" s="168" t="s">
        <v>17259</v>
      </c>
    </row>
    <row r="5053" spans="1:5" x14ac:dyDescent="0.2">
      <c r="A5053" s="167">
        <v>36380</v>
      </c>
      <c r="B5053" s="167" t="s">
        <v>5004</v>
      </c>
      <c r="C5053" s="167" t="s">
        <v>20</v>
      </c>
      <c r="D5053" s="167" t="s">
        <v>12427</v>
      </c>
      <c r="E5053" s="168" t="s">
        <v>17260</v>
      </c>
    </row>
    <row r="5054" spans="1:5" x14ac:dyDescent="0.2">
      <c r="A5054" s="167">
        <v>36378</v>
      </c>
      <c r="B5054" s="167" t="s">
        <v>5005</v>
      </c>
      <c r="C5054" s="167" t="s">
        <v>20</v>
      </c>
      <c r="D5054" s="167" t="s">
        <v>12427</v>
      </c>
      <c r="E5054" s="168" t="s">
        <v>17261</v>
      </c>
    </row>
    <row r="5055" spans="1:5" x14ac:dyDescent="0.2">
      <c r="A5055" s="167">
        <v>36379</v>
      </c>
      <c r="B5055" s="167" t="s">
        <v>5006</v>
      </c>
      <c r="C5055" s="167" t="s">
        <v>20</v>
      </c>
      <c r="D5055" s="167" t="s">
        <v>12427</v>
      </c>
      <c r="E5055" s="168" t="s">
        <v>17262</v>
      </c>
    </row>
    <row r="5056" spans="1:5" x14ac:dyDescent="0.2">
      <c r="A5056" s="167">
        <v>9859</v>
      </c>
      <c r="B5056" s="167" t="s">
        <v>5007</v>
      </c>
      <c r="C5056" s="167" t="s">
        <v>20</v>
      </c>
      <c r="D5056" s="167" t="s">
        <v>12398</v>
      </c>
      <c r="E5056" s="168" t="s">
        <v>14743</v>
      </c>
    </row>
    <row r="5057" spans="1:5" x14ac:dyDescent="0.2">
      <c r="A5057" s="167">
        <v>9838</v>
      </c>
      <c r="B5057" s="167" t="s">
        <v>5008</v>
      </c>
      <c r="C5057" s="167" t="s">
        <v>20</v>
      </c>
      <c r="D5057" s="167" t="s">
        <v>12398</v>
      </c>
      <c r="E5057" s="168" t="s">
        <v>14721</v>
      </c>
    </row>
    <row r="5058" spans="1:5" x14ac:dyDescent="0.2">
      <c r="A5058" s="167">
        <v>9837</v>
      </c>
      <c r="B5058" s="167" t="s">
        <v>5009</v>
      </c>
      <c r="C5058" s="167" t="s">
        <v>20</v>
      </c>
      <c r="D5058" s="167" t="s">
        <v>12398</v>
      </c>
      <c r="E5058" s="168" t="s">
        <v>17263</v>
      </c>
    </row>
    <row r="5059" spans="1:5" x14ac:dyDescent="0.2">
      <c r="A5059" s="167">
        <v>9833</v>
      </c>
      <c r="B5059" s="167" t="s">
        <v>5010</v>
      </c>
      <c r="C5059" s="167" t="s">
        <v>20</v>
      </c>
      <c r="D5059" s="167" t="s">
        <v>12427</v>
      </c>
      <c r="E5059" s="168" t="s">
        <v>15429</v>
      </c>
    </row>
    <row r="5060" spans="1:5" x14ac:dyDescent="0.2">
      <c r="A5060" s="167">
        <v>9830</v>
      </c>
      <c r="B5060" s="167" t="s">
        <v>5011</v>
      </c>
      <c r="C5060" s="167" t="s">
        <v>20</v>
      </c>
      <c r="D5060" s="167" t="s">
        <v>12427</v>
      </c>
      <c r="E5060" s="168" t="s">
        <v>15106</v>
      </c>
    </row>
    <row r="5061" spans="1:5" x14ac:dyDescent="0.2">
      <c r="A5061" s="167">
        <v>9834</v>
      </c>
      <c r="B5061" s="167" t="s">
        <v>5012</v>
      </c>
      <c r="C5061" s="167" t="s">
        <v>20</v>
      </c>
      <c r="D5061" s="167" t="s">
        <v>12427</v>
      </c>
      <c r="E5061" s="168" t="s">
        <v>17264</v>
      </c>
    </row>
    <row r="5062" spans="1:5" x14ac:dyDescent="0.2">
      <c r="A5062" s="167">
        <v>9863</v>
      </c>
      <c r="B5062" s="167" t="s">
        <v>5013</v>
      </c>
      <c r="C5062" s="167" t="s">
        <v>20</v>
      </c>
      <c r="D5062" s="167" t="s">
        <v>12398</v>
      </c>
      <c r="E5062" s="168" t="s">
        <v>17265</v>
      </c>
    </row>
    <row r="5063" spans="1:5" x14ac:dyDescent="0.2">
      <c r="A5063" s="167">
        <v>9860</v>
      </c>
      <c r="B5063" s="167" t="s">
        <v>5014</v>
      </c>
      <c r="C5063" s="167" t="s">
        <v>20</v>
      </c>
      <c r="D5063" s="167" t="s">
        <v>12398</v>
      </c>
      <c r="E5063" s="168" t="s">
        <v>17266</v>
      </c>
    </row>
    <row r="5064" spans="1:5" x14ac:dyDescent="0.2">
      <c r="A5064" s="167">
        <v>9862</v>
      </c>
      <c r="B5064" s="167" t="s">
        <v>5015</v>
      </c>
      <c r="C5064" s="167" t="s">
        <v>20</v>
      </c>
      <c r="D5064" s="167" t="s">
        <v>12398</v>
      </c>
      <c r="E5064" s="168" t="s">
        <v>17267</v>
      </c>
    </row>
    <row r="5065" spans="1:5" x14ac:dyDescent="0.2">
      <c r="A5065" s="167">
        <v>9861</v>
      </c>
      <c r="B5065" s="167" t="s">
        <v>5016</v>
      </c>
      <c r="C5065" s="167" t="s">
        <v>20</v>
      </c>
      <c r="D5065" s="167" t="s">
        <v>12398</v>
      </c>
      <c r="E5065" s="168" t="s">
        <v>17268</v>
      </c>
    </row>
    <row r="5066" spans="1:5" x14ac:dyDescent="0.2">
      <c r="A5066" s="167">
        <v>9856</v>
      </c>
      <c r="B5066" s="167" t="s">
        <v>5017</v>
      </c>
      <c r="C5066" s="167" t="s">
        <v>20</v>
      </c>
      <c r="D5066" s="167" t="s">
        <v>12398</v>
      </c>
      <c r="E5066" s="168" t="s">
        <v>12555</v>
      </c>
    </row>
    <row r="5067" spans="1:5" x14ac:dyDescent="0.2">
      <c r="A5067" s="167">
        <v>9866</v>
      </c>
      <c r="B5067" s="167" t="s">
        <v>5018</v>
      </c>
      <c r="C5067" s="167" t="s">
        <v>20</v>
      </c>
      <c r="D5067" s="167" t="s">
        <v>12398</v>
      </c>
      <c r="E5067" s="168" t="s">
        <v>12709</v>
      </c>
    </row>
    <row r="5068" spans="1:5" x14ac:dyDescent="0.2">
      <c r="A5068" s="167">
        <v>9857</v>
      </c>
      <c r="B5068" s="167" t="s">
        <v>5019</v>
      </c>
      <c r="C5068" s="167" t="s">
        <v>20</v>
      </c>
      <c r="D5068" s="167" t="s">
        <v>12398</v>
      </c>
      <c r="E5068" s="168" t="s">
        <v>17269</v>
      </c>
    </row>
    <row r="5069" spans="1:5" x14ac:dyDescent="0.2">
      <c r="A5069" s="167">
        <v>9864</v>
      </c>
      <c r="B5069" s="167" t="s">
        <v>5020</v>
      </c>
      <c r="C5069" s="167" t="s">
        <v>20</v>
      </c>
      <c r="D5069" s="167" t="s">
        <v>12398</v>
      </c>
      <c r="E5069" s="168" t="s">
        <v>17270</v>
      </c>
    </row>
    <row r="5070" spans="1:5" x14ac:dyDescent="0.2">
      <c r="A5070" s="167">
        <v>9865</v>
      </c>
      <c r="B5070" s="167" t="s">
        <v>5021</v>
      </c>
      <c r="C5070" s="167" t="s">
        <v>20</v>
      </c>
      <c r="D5070" s="167" t="s">
        <v>12398</v>
      </c>
      <c r="E5070" s="168" t="s">
        <v>17271</v>
      </c>
    </row>
    <row r="5071" spans="1:5" x14ac:dyDescent="0.2">
      <c r="A5071" s="167">
        <v>9858</v>
      </c>
      <c r="B5071" s="167" t="s">
        <v>5022</v>
      </c>
      <c r="C5071" s="167" t="s">
        <v>20</v>
      </c>
      <c r="D5071" s="167" t="s">
        <v>12398</v>
      </c>
      <c r="E5071" s="168" t="s">
        <v>17272</v>
      </c>
    </row>
    <row r="5072" spans="1:5" x14ac:dyDescent="0.2">
      <c r="A5072" s="167">
        <v>9841</v>
      </c>
      <c r="B5072" s="167" t="s">
        <v>17273</v>
      </c>
      <c r="C5072" s="167" t="s">
        <v>20</v>
      </c>
      <c r="D5072" s="167" t="s">
        <v>12398</v>
      </c>
      <c r="E5072" s="168" t="s">
        <v>17274</v>
      </c>
    </row>
    <row r="5073" spans="1:5" x14ac:dyDescent="0.2">
      <c r="A5073" s="167">
        <v>9840</v>
      </c>
      <c r="B5073" s="167" t="s">
        <v>17275</v>
      </c>
      <c r="C5073" s="167" t="s">
        <v>20</v>
      </c>
      <c r="D5073" s="167" t="s">
        <v>12398</v>
      </c>
      <c r="E5073" s="168" t="s">
        <v>17276</v>
      </c>
    </row>
    <row r="5074" spans="1:5" x14ac:dyDescent="0.2">
      <c r="A5074" s="167">
        <v>20067</v>
      </c>
      <c r="B5074" s="167" t="s">
        <v>17277</v>
      </c>
      <c r="C5074" s="167" t="s">
        <v>20</v>
      </c>
      <c r="D5074" s="167" t="s">
        <v>12398</v>
      </c>
      <c r="E5074" s="168" t="s">
        <v>17278</v>
      </c>
    </row>
    <row r="5075" spans="1:5" x14ac:dyDescent="0.2">
      <c r="A5075" s="167">
        <v>20068</v>
      </c>
      <c r="B5075" s="167" t="s">
        <v>17279</v>
      </c>
      <c r="C5075" s="167" t="s">
        <v>20</v>
      </c>
      <c r="D5075" s="167" t="s">
        <v>12398</v>
      </c>
      <c r="E5075" s="168" t="s">
        <v>17280</v>
      </c>
    </row>
    <row r="5076" spans="1:5" x14ac:dyDescent="0.2">
      <c r="A5076" s="167">
        <v>9839</v>
      </c>
      <c r="B5076" s="167" t="s">
        <v>17281</v>
      </c>
      <c r="C5076" s="167" t="s">
        <v>20</v>
      </c>
      <c r="D5076" s="167" t="s">
        <v>12398</v>
      </c>
      <c r="E5076" s="168" t="s">
        <v>13284</v>
      </c>
    </row>
    <row r="5077" spans="1:5" x14ac:dyDescent="0.2">
      <c r="A5077" s="167">
        <v>9870</v>
      </c>
      <c r="B5077" s="167" t="s">
        <v>17282</v>
      </c>
      <c r="C5077" s="167" t="s">
        <v>20</v>
      </c>
      <c r="D5077" s="167" t="s">
        <v>12398</v>
      </c>
      <c r="E5077" s="168" t="s">
        <v>17283</v>
      </c>
    </row>
    <row r="5078" spans="1:5" x14ac:dyDescent="0.2">
      <c r="A5078" s="167">
        <v>9867</v>
      </c>
      <c r="B5078" s="167" t="s">
        <v>5029</v>
      </c>
      <c r="C5078" s="167" t="s">
        <v>20</v>
      </c>
      <c r="D5078" s="167" t="s">
        <v>12398</v>
      </c>
      <c r="E5078" s="168" t="s">
        <v>16027</v>
      </c>
    </row>
    <row r="5079" spans="1:5" x14ac:dyDescent="0.2">
      <c r="A5079" s="167">
        <v>9868</v>
      </c>
      <c r="B5079" s="167" t="s">
        <v>5030</v>
      </c>
      <c r="C5079" s="167" t="s">
        <v>20</v>
      </c>
      <c r="D5079" s="167" t="s">
        <v>12405</v>
      </c>
      <c r="E5079" s="168" t="s">
        <v>12507</v>
      </c>
    </row>
    <row r="5080" spans="1:5" x14ac:dyDescent="0.2">
      <c r="A5080" s="167">
        <v>9869</v>
      </c>
      <c r="B5080" s="167" t="s">
        <v>5031</v>
      </c>
      <c r="C5080" s="167" t="s">
        <v>20</v>
      </c>
      <c r="D5080" s="167" t="s">
        <v>12398</v>
      </c>
      <c r="E5080" s="168" t="s">
        <v>13003</v>
      </c>
    </row>
    <row r="5081" spans="1:5" x14ac:dyDescent="0.2">
      <c r="A5081" s="167">
        <v>9874</v>
      </c>
      <c r="B5081" s="167" t="s">
        <v>5032</v>
      </c>
      <c r="C5081" s="167" t="s">
        <v>20</v>
      </c>
      <c r="D5081" s="167" t="s">
        <v>12398</v>
      </c>
      <c r="E5081" s="168" t="s">
        <v>17284</v>
      </c>
    </row>
    <row r="5082" spans="1:5" x14ac:dyDescent="0.2">
      <c r="A5082" s="167">
        <v>9875</v>
      </c>
      <c r="B5082" s="167" t="s">
        <v>5033</v>
      </c>
      <c r="C5082" s="167" t="s">
        <v>20</v>
      </c>
      <c r="D5082" s="167" t="s">
        <v>12398</v>
      </c>
      <c r="E5082" s="168" t="s">
        <v>17285</v>
      </c>
    </row>
    <row r="5083" spans="1:5" x14ac:dyDescent="0.2">
      <c r="A5083" s="167">
        <v>9873</v>
      </c>
      <c r="B5083" s="167" t="s">
        <v>5034</v>
      </c>
      <c r="C5083" s="167" t="s">
        <v>20</v>
      </c>
      <c r="D5083" s="167" t="s">
        <v>12398</v>
      </c>
      <c r="E5083" s="168" t="s">
        <v>17286</v>
      </c>
    </row>
    <row r="5084" spans="1:5" x14ac:dyDescent="0.2">
      <c r="A5084" s="167">
        <v>9871</v>
      </c>
      <c r="B5084" s="167" t="s">
        <v>5035</v>
      </c>
      <c r="C5084" s="167" t="s">
        <v>20</v>
      </c>
      <c r="D5084" s="167" t="s">
        <v>12398</v>
      </c>
      <c r="E5084" s="168" t="s">
        <v>17287</v>
      </c>
    </row>
    <row r="5085" spans="1:5" x14ac:dyDescent="0.2">
      <c r="A5085" s="167">
        <v>9872</v>
      </c>
      <c r="B5085" s="167" t="s">
        <v>5036</v>
      </c>
      <c r="C5085" s="167" t="s">
        <v>20</v>
      </c>
      <c r="D5085" s="167" t="s">
        <v>12398</v>
      </c>
      <c r="E5085" s="168" t="s">
        <v>17288</v>
      </c>
    </row>
    <row r="5086" spans="1:5" x14ac:dyDescent="0.2">
      <c r="A5086" s="167">
        <v>7667</v>
      </c>
      <c r="B5086" s="167" t="s">
        <v>5037</v>
      </c>
      <c r="C5086" s="167" t="s">
        <v>20</v>
      </c>
      <c r="D5086" s="167" t="s">
        <v>12427</v>
      </c>
      <c r="E5086" s="168" t="s">
        <v>17289</v>
      </c>
    </row>
    <row r="5087" spans="1:5" x14ac:dyDescent="0.2">
      <c r="A5087" s="167">
        <v>7660</v>
      </c>
      <c r="B5087" s="167" t="s">
        <v>5038</v>
      </c>
      <c r="C5087" s="167" t="s">
        <v>20</v>
      </c>
      <c r="D5087" s="167" t="s">
        <v>12427</v>
      </c>
      <c r="E5087" s="168" t="s">
        <v>17290</v>
      </c>
    </row>
    <row r="5088" spans="1:5" x14ac:dyDescent="0.2">
      <c r="A5088" s="167">
        <v>7676</v>
      </c>
      <c r="B5088" s="167" t="s">
        <v>5039</v>
      </c>
      <c r="C5088" s="167" t="s">
        <v>20</v>
      </c>
      <c r="D5088" s="167" t="s">
        <v>12427</v>
      </c>
      <c r="E5088" s="168" t="s">
        <v>17291</v>
      </c>
    </row>
    <row r="5089" spans="1:5" x14ac:dyDescent="0.2">
      <c r="A5089" s="167">
        <v>12426</v>
      </c>
      <c r="B5089" s="167" t="s">
        <v>5040</v>
      </c>
      <c r="C5089" s="167" t="s">
        <v>10</v>
      </c>
      <c r="D5089" s="167" t="s">
        <v>12398</v>
      </c>
      <c r="E5089" s="168" t="s">
        <v>17292</v>
      </c>
    </row>
    <row r="5090" spans="1:5" x14ac:dyDescent="0.2">
      <c r="A5090" s="167">
        <v>12425</v>
      </c>
      <c r="B5090" s="167" t="s">
        <v>5041</v>
      </c>
      <c r="C5090" s="167" t="s">
        <v>10</v>
      </c>
      <c r="D5090" s="167" t="s">
        <v>12398</v>
      </c>
      <c r="E5090" s="168" t="s">
        <v>17293</v>
      </c>
    </row>
    <row r="5091" spans="1:5" x14ac:dyDescent="0.2">
      <c r="A5091" s="167">
        <v>12427</v>
      </c>
      <c r="B5091" s="167" t="s">
        <v>5042</v>
      </c>
      <c r="C5091" s="167" t="s">
        <v>10</v>
      </c>
      <c r="D5091" s="167" t="s">
        <v>12398</v>
      </c>
      <c r="E5091" s="168" t="s">
        <v>17294</v>
      </c>
    </row>
    <row r="5092" spans="1:5" x14ac:dyDescent="0.2">
      <c r="A5092" s="167">
        <v>12428</v>
      </c>
      <c r="B5092" s="167" t="s">
        <v>5043</v>
      </c>
      <c r="C5092" s="167" t="s">
        <v>10</v>
      </c>
      <c r="D5092" s="167" t="s">
        <v>12398</v>
      </c>
      <c r="E5092" s="168" t="s">
        <v>17295</v>
      </c>
    </row>
    <row r="5093" spans="1:5" x14ac:dyDescent="0.2">
      <c r="A5093" s="167">
        <v>12430</v>
      </c>
      <c r="B5093" s="167" t="s">
        <v>5044</v>
      </c>
      <c r="C5093" s="167" t="s">
        <v>10</v>
      </c>
      <c r="D5093" s="167" t="s">
        <v>12398</v>
      </c>
      <c r="E5093" s="168" t="s">
        <v>17296</v>
      </c>
    </row>
    <row r="5094" spans="1:5" x14ac:dyDescent="0.2">
      <c r="A5094" s="167">
        <v>12429</v>
      </c>
      <c r="B5094" s="167" t="s">
        <v>5045</v>
      </c>
      <c r="C5094" s="167" t="s">
        <v>10</v>
      </c>
      <c r="D5094" s="167" t="s">
        <v>12398</v>
      </c>
      <c r="E5094" s="168" t="s">
        <v>17297</v>
      </c>
    </row>
    <row r="5095" spans="1:5" x14ac:dyDescent="0.2">
      <c r="A5095" s="167">
        <v>12431</v>
      </c>
      <c r="B5095" s="167" t="s">
        <v>5046</v>
      </c>
      <c r="C5095" s="167" t="s">
        <v>10</v>
      </c>
      <c r="D5095" s="167" t="s">
        <v>12398</v>
      </c>
      <c r="E5095" s="168" t="s">
        <v>17298</v>
      </c>
    </row>
    <row r="5096" spans="1:5" x14ac:dyDescent="0.2">
      <c r="A5096" s="167">
        <v>12432</v>
      </c>
      <c r="B5096" s="167" t="s">
        <v>5047</v>
      </c>
      <c r="C5096" s="167" t="s">
        <v>10</v>
      </c>
      <c r="D5096" s="167" t="s">
        <v>12398</v>
      </c>
      <c r="E5096" s="168" t="s">
        <v>17299</v>
      </c>
    </row>
    <row r="5097" spans="1:5" x14ac:dyDescent="0.2">
      <c r="A5097" s="167">
        <v>12434</v>
      </c>
      <c r="B5097" s="167" t="s">
        <v>5048</v>
      </c>
      <c r="C5097" s="167" t="s">
        <v>10</v>
      </c>
      <c r="D5097" s="167" t="s">
        <v>12398</v>
      </c>
      <c r="E5097" s="168" t="s">
        <v>17300</v>
      </c>
    </row>
    <row r="5098" spans="1:5" x14ac:dyDescent="0.2">
      <c r="A5098" s="167">
        <v>12433</v>
      </c>
      <c r="B5098" s="167" t="s">
        <v>5049</v>
      </c>
      <c r="C5098" s="167" t="s">
        <v>10</v>
      </c>
      <c r="D5098" s="167" t="s">
        <v>12398</v>
      </c>
      <c r="E5098" s="168" t="s">
        <v>17301</v>
      </c>
    </row>
    <row r="5099" spans="1:5" x14ac:dyDescent="0.2">
      <c r="A5099" s="167">
        <v>12435</v>
      </c>
      <c r="B5099" s="167" t="s">
        <v>5050</v>
      </c>
      <c r="C5099" s="167" t="s">
        <v>10</v>
      </c>
      <c r="D5099" s="167" t="s">
        <v>12398</v>
      </c>
      <c r="E5099" s="168" t="s">
        <v>17302</v>
      </c>
    </row>
    <row r="5100" spans="1:5" x14ac:dyDescent="0.2">
      <c r="A5100" s="167">
        <v>12437</v>
      </c>
      <c r="B5100" s="167" t="s">
        <v>5051</v>
      </c>
      <c r="C5100" s="167" t="s">
        <v>10</v>
      </c>
      <c r="D5100" s="167" t="s">
        <v>12398</v>
      </c>
      <c r="E5100" s="168" t="s">
        <v>17303</v>
      </c>
    </row>
    <row r="5101" spans="1:5" x14ac:dyDescent="0.2">
      <c r="A5101" s="167">
        <v>12439</v>
      </c>
      <c r="B5101" s="167" t="s">
        <v>5052</v>
      </c>
      <c r="C5101" s="167" t="s">
        <v>10</v>
      </c>
      <c r="D5101" s="167" t="s">
        <v>12398</v>
      </c>
      <c r="E5101" s="168" t="s">
        <v>17304</v>
      </c>
    </row>
    <row r="5102" spans="1:5" x14ac:dyDescent="0.2">
      <c r="A5102" s="167">
        <v>12438</v>
      </c>
      <c r="B5102" s="167" t="s">
        <v>5053</v>
      </c>
      <c r="C5102" s="167" t="s">
        <v>10</v>
      </c>
      <c r="D5102" s="167" t="s">
        <v>12398</v>
      </c>
      <c r="E5102" s="168" t="s">
        <v>17305</v>
      </c>
    </row>
    <row r="5103" spans="1:5" x14ac:dyDescent="0.2">
      <c r="A5103" s="167">
        <v>12436</v>
      </c>
      <c r="B5103" s="167" t="s">
        <v>5054</v>
      </c>
      <c r="C5103" s="167" t="s">
        <v>10</v>
      </c>
      <c r="D5103" s="167" t="s">
        <v>12398</v>
      </c>
      <c r="E5103" s="168" t="s">
        <v>17306</v>
      </c>
    </row>
    <row r="5104" spans="1:5" x14ac:dyDescent="0.2">
      <c r="A5104" s="167">
        <v>36357</v>
      </c>
      <c r="B5104" s="167" t="s">
        <v>5055</v>
      </c>
      <c r="C5104" s="167" t="s">
        <v>10</v>
      </c>
      <c r="D5104" s="167" t="s">
        <v>12398</v>
      </c>
      <c r="E5104" s="168" t="s">
        <v>17307</v>
      </c>
    </row>
    <row r="5105" spans="1:5" x14ac:dyDescent="0.2">
      <c r="A5105" s="167">
        <v>12424</v>
      </c>
      <c r="B5105" s="167" t="s">
        <v>5056</v>
      </c>
      <c r="C5105" s="167" t="s">
        <v>10</v>
      </c>
      <c r="D5105" s="167" t="s">
        <v>12398</v>
      </c>
      <c r="E5105" s="168" t="s">
        <v>17308</v>
      </c>
    </row>
    <row r="5106" spans="1:5" x14ac:dyDescent="0.2">
      <c r="A5106" s="167">
        <v>12440</v>
      </c>
      <c r="B5106" s="167" t="s">
        <v>5057</v>
      </c>
      <c r="C5106" s="167" t="s">
        <v>10</v>
      </c>
      <c r="D5106" s="167" t="s">
        <v>12398</v>
      </c>
      <c r="E5106" s="168" t="s">
        <v>17309</v>
      </c>
    </row>
    <row r="5107" spans="1:5" x14ac:dyDescent="0.2">
      <c r="A5107" s="167">
        <v>9884</v>
      </c>
      <c r="B5107" s="167" t="s">
        <v>5058</v>
      </c>
      <c r="C5107" s="167" t="s">
        <v>10</v>
      </c>
      <c r="D5107" s="167" t="s">
        <v>12398</v>
      </c>
      <c r="E5107" s="168" t="s">
        <v>17310</v>
      </c>
    </row>
    <row r="5108" spans="1:5" x14ac:dyDescent="0.2">
      <c r="A5108" s="167">
        <v>9888</v>
      </c>
      <c r="B5108" s="167" t="s">
        <v>5059</v>
      </c>
      <c r="C5108" s="167" t="s">
        <v>10</v>
      </c>
      <c r="D5108" s="167" t="s">
        <v>12398</v>
      </c>
      <c r="E5108" s="168" t="s">
        <v>17311</v>
      </c>
    </row>
    <row r="5109" spans="1:5" x14ac:dyDescent="0.2">
      <c r="A5109" s="167">
        <v>9883</v>
      </c>
      <c r="B5109" s="167" t="s">
        <v>5060</v>
      </c>
      <c r="C5109" s="167" t="s">
        <v>10</v>
      </c>
      <c r="D5109" s="167" t="s">
        <v>12398</v>
      </c>
      <c r="E5109" s="168" t="s">
        <v>13917</v>
      </c>
    </row>
    <row r="5110" spans="1:5" x14ac:dyDescent="0.2">
      <c r="A5110" s="167">
        <v>9886</v>
      </c>
      <c r="B5110" s="167" t="s">
        <v>5061</v>
      </c>
      <c r="C5110" s="167" t="s">
        <v>10</v>
      </c>
      <c r="D5110" s="167" t="s">
        <v>12398</v>
      </c>
      <c r="E5110" s="168" t="s">
        <v>14008</v>
      </c>
    </row>
    <row r="5111" spans="1:5" x14ac:dyDescent="0.2">
      <c r="A5111" s="167">
        <v>9889</v>
      </c>
      <c r="B5111" s="167" t="s">
        <v>5062</v>
      </c>
      <c r="C5111" s="167" t="s">
        <v>10</v>
      </c>
      <c r="D5111" s="167" t="s">
        <v>12398</v>
      </c>
      <c r="E5111" s="168" t="s">
        <v>17312</v>
      </c>
    </row>
    <row r="5112" spans="1:5" x14ac:dyDescent="0.2">
      <c r="A5112" s="167">
        <v>9887</v>
      </c>
      <c r="B5112" s="167" t="s">
        <v>5063</v>
      </c>
      <c r="C5112" s="167" t="s">
        <v>10</v>
      </c>
      <c r="D5112" s="167" t="s">
        <v>12398</v>
      </c>
      <c r="E5112" s="168" t="s">
        <v>17313</v>
      </c>
    </row>
    <row r="5113" spans="1:5" x14ac:dyDescent="0.2">
      <c r="A5113" s="167">
        <v>9885</v>
      </c>
      <c r="B5113" s="167" t="s">
        <v>5064</v>
      </c>
      <c r="C5113" s="167" t="s">
        <v>10</v>
      </c>
      <c r="D5113" s="167" t="s">
        <v>12398</v>
      </c>
      <c r="E5113" s="168" t="s">
        <v>17314</v>
      </c>
    </row>
    <row r="5114" spans="1:5" x14ac:dyDescent="0.2">
      <c r="A5114" s="167">
        <v>9890</v>
      </c>
      <c r="B5114" s="167" t="s">
        <v>5065</v>
      </c>
      <c r="C5114" s="167" t="s">
        <v>10</v>
      </c>
      <c r="D5114" s="167" t="s">
        <v>12398</v>
      </c>
      <c r="E5114" s="168" t="s">
        <v>17315</v>
      </c>
    </row>
    <row r="5115" spans="1:5" x14ac:dyDescent="0.2">
      <c r="A5115" s="167">
        <v>9891</v>
      </c>
      <c r="B5115" s="167" t="s">
        <v>5066</v>
      </c>
      <c r="C5115" s="167" t="s">
        <v>10</v>
      </c>
      <c r="D5115" s="167" t="s">
        <v>12398</v>
      </c>
      <c r="E5115" s="168" t="s">
        <v>17316</v>
      </c>
    </row>
    <row r="5116" spans="1:5" x14ac:dyDescent="0.2">
      <c r="A5116" s="167">
        <v>39292</v>
      </c>
      <c r="B5116" s="167" t="s">
        <v>5067</v>
      </c>
      <c r="C5116" s="167" t="s">
        <v>10</v>
      </c>
      <c r="D5116" s="167" t="s">
        <v>12427</v>
      </c>
      <c r="E5116" s="168" t="s">
        <v>12458</v>
      </c>
    </row>
    <row r="5117" spans="1:5" x14ac:dyDescent="0.2">
      <c r="A5117" s="167">
        <v>39293</v>
      </c>
      <c r="B5117" s="167" t="s">
        <v>5068</v>
      </c>
      <c r="C5117" s="167" t="s">
        <v>10</v>
      </c>
      <c r="D5117" s="167" t="s">
        <v>12427</v>
      </c>
      <c r="E5117" s="168" t="s">
        <v>13835</v>
      </c>
    </row>
    <row r="5118" spans="1:5" x14ac:dyDescent="0.2">
      <c r="A5118" s="167">
        <v>39294</v>
      </c>
      <c r="B5118" s="167" t="s">
        <v>5069</v>
      </c>
      <c r="C5118" s="167" t="s">
        <v>10</v>
      </c>
      <c r="D5118" s="167" t="s">
        <v>12427</v>
      </c>
      <c r="E5118" s="168" t="s">
        <v>13835</v>
      </c>
    </row>
    <row r="5119" spans="1:5" x14ac:dyDescent="0.2">
      <c r="A5119" s="167">
        <v>39295</v>
      </c>
      <c r="B5119" s="167" t="s">
        <v>5070</v>
      </c>
      <c r="C5119" s="167" t="s">
        <v>10</v>
      </c>
      <c r="D5119" s="167" t="s">
        <v>12427</v>
      </c>
      <c r="E5119" s="168" t="s">
        <v>17317</v>
      </c>
    </row>
    <row r="5120" spans="1:5" x14ac:dyDescent="0.2">
      <c r="A5120" s="167">
        <v>36313</v>
      </c>
      <c r="B5120" s="167" t="s">
        <v>5071</v>
      </c>
      <c r="C5120" s="167" t="s">
        <v>10</v>
      </c>
      <c r="D5120" s="167" t="s">
        <v>12398</v>
      </c>
      <c r="E5120" s="168" t="s">
        <v>13844</v>
      </c>
    </row>
    <row r="5121" spans="1:5" x14ac:dyDescent="0.2">
      <c r="A5121" s="167">
        <v>36316</v>
      </c>
      <c r="B5121" s="167" t="s">
        <v>5072</v>
      </c>
      <c r="C5121" s="167" t="s">
        <v>10</v>
      </c>
      <c r="D5121" s="167" t="s">
        <v>12398</v>
      </c>
      <c r="E5121" s="168" t="s">
        <v>17318</v>
      </c>
    </row>
    <row r="5122" spans="1:5" x14ac:dyDescent="0.2">
      <c r="A5122" s="167">
        <v>64</v>
      </c>
      <c r="B5122" s="167" t="s">
        <v>5073</v>
      </c>
      <c r="C5122" s="167" t="s">
        <v>10</v>
      </c>
      <c r="D5122" s="167" t="s">
        <v>12427</v>
      </c>
      <c r="E5122" s="168" t="s">
        <v>13286</v>
      </c>
    </row>
    <row r="5123" spans="1:5" x14ac:dyDescent="0.2">
      <c r="A5123" s="167">
        <v>37423</v>
      </c>
      <c r="B5123" s="167" t="s">
        <v>5074</v>
      </c>
      <c r="C5123" s="167" t="s">
        <v>10</v>
      </c>
      <c r="D5123" s="167" t="s">
        <v>12427</v>
      </c>
      <c r="E5123" s="168" t="s">
        <v>17319</v>
      </c>
    </row>
    <row r="5124" spans="1:5" x14ac:dyDescent="0.2">
      <c r="A5124" s="167">
        <v>39296</v>
      </c>
      <c r="B5124" s="167" t="s">
        <v>5075</v>
      </c>
      <c r="C5124" s="167" t="s">
        <v>10</v>
      </c>
      <c r="D5124" s="167" t="s">
        <v>12427</v>
      </c>
      <c r="E5124" s="168" t="s">
        <v>17320</v>
      </c>
    </row>
    <row r="5125" spans="1:5" x14ac:dyDescent="0.2">
      <c r="A5125" s="167">
        <v>39297</v>
      </c>
      <c r="B5125" s="167" t="s">
        <v>5076</v>
      </c>
      <c r="C5125" s="167" t="s">
        <v>10</v>
      </c>
      <c r="D5125" s="167" t="s">
        <v>12427</v>
      </c>
      <c r="E5125" s="168" t="s">
        <v>17321</v>
      </c>
    </row>
    <row r="5126" spans="1:5" x14ac:dyDescent="0.2">
      <c r="A5126" s="167">
        <v>39298</v>
      </c>
      <c r="B5126" s="167" t="s">
        <v>5077</v>
      </c>
      <c r="C5126" s="167" t="s">
        <v>10</v>
      </c>
      <c r="D5126" s="167" t="s">
        <v>12427</v>
      </c>
      <c r="E5126" s="168" t="s">
        <v>17322</v>
      </c>
    </row>
    <row r="5127" spans="1:5" x14ac:dyDescent="0.2">
      <c r="A5127" s="167">
        <v>39299</v>
      </c>
      <c r="B5127" s="167" t="s">
        <v>5078</v>
      </c>
      <c r="C5127" s="167" t="s">
        <v>10</v>
      </c>
      <c r="D5127" s="167" t="s">
        <v>12427</v>
      </c>
      <c r="E5127" s="168" t="s">
        <v>17323</v>
      </c>
    </row>
    <row r="5128" spans="1:5" x14ac:dyDescent="0.2">
      <c r="A5128" s="167">
        <v>9892</v>
      </c>
      <c r="B5128" s="167" t="s">
        <v>5079</v>
      </c>
      <c r="C5128" s="167" t="s">
        <v>10</v>
      </c>
      <c r="D5128" s="167" t="s">
        <v>12398</v>
      </c>
      <c r="E5128" s="168" t="s">
        <v>15748</v>
      </c>
    </row>
    <row r="5129" spans="1:5" x14ac:dyDescent="0.2">
      <c r="A5129" s="167">
        <v>9893</v>
      </c>
      <c r="B5129" s="167" t="s">
        <v>5080</v>
      </c>
      <c r="C5129" s="167" t="s">
        <v>10</v>
      </c>
      <c r="D5129" s="167" t="s">
        <v>12398</v>
      </c>
      <c r="E5129" s="168" t="s">
        <v>17324</v>
      </c>
    </row>
    <row r="5130" spans="1:5" x14ac:dyDescent="0.2">
      <c r="A5130" s="167">
        <v>9901</v>
      </c>
      <c r="B5130" s="167" t="s">
        <v>5081</v>
      </c>
      <c r="C5130" s="167" t="s">
        <v>10</v>
      </c>
      <c r="D5130" s="167" t="s">
        <v>12398</v>
      </c>
      <c r="E5130" s="168" t="s">
        <v>14195</v>
      </c>
    </row>
    <row r="5131" spans="1:5" x14ac:dyDescent="0.2">
      <c r="A5131" s="167">
        <v>9896</v>
      </c>
      <c r="B5131" s="167" t="s">
        <v>5082</v>
      </c>
      <c r="C5131" s="167" t="s">
        <v>10</v>
      </c>
      <c r="D5131" s="167" t="s">
        <v>12398</v>
      </c>
      <c r="E5131" s="168" t="s">
        <v>16836</v>
      </c>
    </row>
    <row r="5132" spans="1:5" x14ac:dyDescent="0.2">
      <c r="A5132" s="167">
        <v>9900</v>
      </c>
      <c r="B5132" s="167" t="s">
        <v>5083</v>
      </c>
      <c r="C5132" s="167" t="s">
        <v>10</v>
      </c>
      <c r="D5132" s="167" t="s">
        <v>12398</v>
      </c>
      <c r="E5132" s="168" t="s">
        <v>17325</v>
      </c>
    </row>
    <row r="5133" spans="1:5" x14ac:dyDescent="0.2">
      <c r="A5133" s="167">
        <v>9898</v>
      </c>
      <c r="B5133" s="167" t="s">
        <v>5084</v>
      </c>
      <c r="C5133" s="167" t="s">
        <v>10</v>
      </c>
      <c r="D5133" s="167" t="s">
        <v>12398</v>
      </c>
      <c r="E5133" s="168" t="s">
        <v>17326</v>
      </c>
    </row>
    <row r="5134" spans="1:5" x14ac:dyDescent="0.2">
      <c r="A5134" s="167">
        <v>9899</v>
      </c>
      <c r="B5134" s="167" t="s">
        <v>5085</v>
      </c>
      <c r="C5134" s="167" t="s">
        <v>10</v>
      </c>
      <c r="D5134" s="167" t="s">
        <v>12398</v>
      </c>
      <c r="E5134" s="168" t="s">
        <v>17321</v>
      </c>
    </row>
    <row r="5135" spans="1:5" x14ac:dyDescent="0.2">
      <c r="A5135" s="167">
        <v>9902</v>
      </c>
      <c r="B5135" s="167" t="s">
        <v>5086</v>
      </c>
      <c r="C5135" s="167" t="s">
        <v>10</v>
      </c>
      <c r="D5135" s="167" t="s">
        <v>12398</v>
      </c>
      <c r="E5135" s="168" t="s">
        <v>17327</v>
      </c>
    </row>
    <row r="5136" spans="1:5" x14ac:dyDescent="0.2">
      <c r="A5136" s="167">
        <v>9908</v>
      </c>
      <c r="B5136" s="167" t="s">
        <v>5087</v>
      </c>
      <c r="C5136" s="167" t="s">
        <v>10</v>
      </c>
      <c r="D5136" s="167" t="s">
        <v>12398</v>
      </c>
      <c r="E5136" s="168" t="s">
        <v>17328</v>
      </c>
    </row>
    <row r="5137" spans="1:5" x14ac:dyDescent="0.2">
      <c r="A5137" s="167">
        <v>9905</v>
      </c>
      <c r="B5137" s="167" t="s">
        <v>5088</v>
      </c>
      <c r="C5137" s="167" t="s">
        <v>10</v>
      </c>
      <c r="D5137" s="167" t="s">
        <v>12398</v>
      </c>
      <c r="E5137" s="168" t="s">
        <v>15834</v>
      </c>
    </row>
    <row r="5138" spans="1:5" x14ac:dyDescent="0.2">
      <c r="A5138" s="167">
        <v>9906</v>
      </c>
      <c r="B5138" s="167" t="s">
        <v>5089</v>
      </c>
      <c r="C5138" s="167" t="s">
        <v>10</v>
      </c>
      <c r="D5138" s="167" t="s">
        <v>12398</v>
      </c>
      <c r="E5138" s="168" t="s">
        <v>15757</v>
      </c>
    </row>
    <row r="5139" spans="1:5" x14ac:dyDescent="0.2">
      <c r="A5139" s="167">
        <v>9895</v>
      </c>
      <c r="B5139" s="167" t="s">
        <v>5090</v>
      </c>
      <c r="C5139" s="167" t="s">
        <v>10</v>
      </c>
      <c r="D5139" s="167" t="s">
        <v>12398</v>
      </c>
      <c r="E5139" s="168" t="s">
        <v>12450</v>
      </c>
    </row>
    <row r="5140" spans="1:5" x14ac:dyDescent="0.2">
      <c r="A5140" s="167">
        <v>9894</v>
      </c>
      <c r="B5140" s="167" t="s">
        <v>5091</v>
      </c>
      <c r="C5140" s="167" t="s">
        <v>10</v>
      </c>
      <c r="D5140" s="167" t="s">
        <v>12398</v>
      </c>
      <c r="E5140" s="168" t="s">
        <v>13846</v>
      </c>
    </row>
    <row r="5141" spans="1:5" x14ac:dyDescent="0.2">
      <c r="A5141" s="167">
        <v>9897</v>
      </c>
      <c r="B5141" s="167" t="s">
        <v>5092</v>
      </c>
      <c r="C5141" s="167" t="s">
        <v>10</v>
      </c>
      <c r="D5141" s="167" t="s">
        <v>12398</v>
      </c>
      <c r="E5141" s="168" t="s">
        <v>17329</v>
      </c>
    </row>
    <row r="5142" spans="1:5" x14ac:dyDescent="0.2">
      <c r="A5142" s="167">
        <v>9910</v>
      </c>
      <c r="B5142" s="167" t="s">
        <v>5093</v>
      </c>
      <c r="C5142" s="167" t="s">
        <v>10</v>
      </c>
      <c r="D5142" s="167" t="s">
        <v>12398</v>
      </c>
      <c r="E5142" s="168" t="s">
        <v>13500</v>
      </c>
    </row>
    <row r="5143" spans="1:5" x14ac:dyDescent="0.2">
      <c r="A5143" s="167">
        <v>9909</v>
      </c>
      <c r="B5143" s="167" t="s">
        <v>5094</v>
      </c>
      <c r="C5143" s="167" t="s">
        <v>10</v>
      </c>
      <c r="D5143" s="167" t="s">
        <v>12398</v>
      </c>
      <c r="E5143" s="168" t="s">
        <v>17330</v>
      </c>
    </row>
    <row r="5144" spans="1:5" x14ac:dyDescent="0.2">
      <c r="A5144" s="167">
        <v>9907</v>
      </c>
      <c r="B5144" s="167" t="s">
        <v>5095</v>
      </c>
      <c r="C5144" s="167" t="s">
        <v>10</v>
      </c>
      <c r="D5144" s="167" t="s">
        <v>12398</v>
      </c>
      <c r="E5144" s="168" t="s">
        <v>17331</v>
      </c>
    </row>
    <row r="5145" spans="1:5" x14ac:dyDescent="0.2">
      <c r="A5145" s="167">
        <v>20973</v>
      </c>
      <c r="B5145" s="167" t="s">
        <v>5096</v>
      </c>
      <c r="C5145" s="167" t="s">
        <v>10</v>
      </c>
      <c r="D5145" s="167" t="s">
        <v>12398</v>
      </c>
      <c r="E5145" s="168" t="s">
        <v>17332</v>
      </c>
    </row>
    <row r="5146" spans="1:5" x14ac:dyDescent="0.2">
      <c r="A5146" s="167">
        <v>20974</v>
      </c>
      <c r="B5146" s="167" t="s">
        <v>5097</v>
      </c>
      <c r="C5146" s="167" t="s">
        <v>10</v>
      </c>
      <c r="D5146" s="167" t="s">
        <v>12398</v>
      </c>
      <c r="E5146" s="168" t="s">
        <v>12630</v>
      </c>
    </row>
    <row r="5147" spans="1:5" x14ac:dyDescent="0.2">
      <c r="A5147" s="167">
        <v>37989</v>
      </c>
      <c r="B5147" s="167" t="s">
        <v>5098</v>
      </c>
      <c r="C5147" s="167" t="s">
        <v>10</v>
      </c>
      <c r="D5147" s="167" t="s">
        <v>12398</v>
      </c>
      <c r="E5147" s="168" t="s">
        <v>17333</v>
      </c>
    </row>
    <row r="5148" spans="1:5" x14ac:dyDescent="0.2">
      <c r="A5148" s="167">
        <v>37990</v>
      </c>
      <c r="B5148" s="167" t="s">
        <v>5099</v>
      </c>
      <c r="C5148" s="167" t="s">
        <v>10</v>
      </c>
      <c r="D5148" s="167" t="s">
        <v>12398</v>
      </c>
      <c r="E5148" s="168" t="s">
        <v>17334</v>
      </c>
    </row>
    <row r="5149" spans="1:5" x14ac:dyDescent="0.2">
      <c r="A5149" s="167">
        <v>37991</v>
      </c>
      <c r="B5149" s="167" t="s">
        <v>5100</v>
      </c>
      <c r="C5149" s="167" t="s">
        <v>10</v>
      </c>
      <c r="D5149" s="167" t="s">
        <v>12398</v>
      </c>
      <c r="E5149" s="168" t="s">
        <v>17335</v>
      </c>
    </row>
    <row r="5150" spans="1:5" x14ac:dyDescent="0.2">
      <c r="A5150" s="167">
        <v>37992</v>
      </c>
      <c r="B5150" s="167" t="s">
        <v>5101</v>
      </c>
      <c r="C5150" s="167" t="s">
        <v>10</v>
      </c>
      <c r="D5150" s="167" t="s">
        <v>12398</v>
      </c>
      <c r="E5150" s="168" t="s">
        <v>14613</v>
      </c>
    </row>
    <row r="5151" spans="1:5" x14ac:dyDescent="0.2">
      <c r="A5151" s="167">
        <v>37993</v>
      </c>
      <c r="B5151" s="167" t="s">
        <v>5102</v>
      </c>
      <c r="C5151" s="167" t="s">
        <v>10</v>
      </c>
      <c r="D5151" s="167" t="s">
        <v>12398</v>
      </c>
      <c r="E5151" s="168" t="s">
        <v>17336</v>
      </c>
    </row>
    <row r="5152" spans="1:5" x14ac:dyDescent="0.2">
      <c r="A5152" s="167">
        <v>37994</v>
      </c>
      <c r="B5152" s="167" t="s">
        <v>5103</v>
      </c>
      <c r="C5152" s="167" t="s">
        <v>10</v>
      </c>
      <c r="D5152" s="167" t="s">
        <v>12398</v>
      </c>
      <c r="E5152" s="168" t="s">
        <v>17337</v>
      </c>
    </row>
    <row r="5153" spans="1:5" x14ac:dyDescent="0.2">
      <c r="A5153" s="167">
        <v>37995</v>
      </c>
      <c r="B5153" s="167" t="s">
        <v>5104</v>
      </c>
      <c r="C5153" s="167" t="s">
        <v>10</v>
      </c>
      <c r="D5153" s="167" t="s">
        <v>12398</v>
      </c>
      <c r="E5153" s="168" t="s">
        <v>17338</v>
      </c>
    </row>
    <row r="5154" spans="1:5" x14ac:dyDescent="0.2">
      <c r="A5154" s="167">
        <v>37996</v>
      </c>
      <c r="B5154" s="167" t="s">
        <v>5105</v>
      </c>
      <c r="C5154" s="167" t="s">
        <v>10</v>
      </c>
      <c r="D5154" s="167" t="s">
        <v>12398</v>
      </c>
      <c r="E5154" s="168" t="s">
        <v>17339</v>
      </c>
    </row>
    <row r="5155" spans="1:5" x14ac:dyDescent="0.2">
      <c r="A5155" s="167">
        <v>13883</v>
      </c>
      <c r="B5155" s="167" t="s">
        <v>5106</v>
      </c>
      <c r="C5155" s="167" t="s">
        <v>10</v>
      </c>
      <c r="D5155" s="167" t="s">
        <v>12427</v>
      </c>
      <c r="E5155" s="168" t="s">
        <v>17340</v>
      </c>
    </row>
    <row r="5156" spans="1:5" x14ac:dyDescent="0.2">
      <c r="A5156" s="167">
        <v>38604</v>
      </c>
      <c r="B5156" s="167" t="s">
        <v>5107</v>
      </c>
      <c r="C5156" s="167" t="s">
        <v>10</v>
      </c>
      <c r="D5156" s="167" t="s">
        <v>12427</v>
      </c>
      <c r="E5156" s="168" t="s">
        <v>17341</v>
      </c>
    </row>
    <row r="5157" spans="1:5" x14ac:dyDescent="0.2">
      <c r="A5157" s="167">
        <v>10601</v>
      </c>
      <c r="B5157" s="167" t="s">
        <v>5108</v>
      </c>
      <c r="C5157" s="167" t="s">
        <v>10</v>
      </c>
      <c r="D5157" s="167" t="s">
        <v>12427</v>
      </c>
      <c r="E5157" s="168" t="s">
        <v>17342</v>
      </c>
    </row>
    <row r="5158" spans="1:5" x14ac:dyDescent="0.2">
      <c r="A5158" s="167">
        <v>26034</v>
      </c>
      <c r="B5158" s="167" t="s">
        <v>17343</v>
      </c>
      <c r="C5158" s="167" t="s">
        <v>10</v>
      </c>
      <c r="D5158" s="167" t="s">
        <v>12427</v>
      </c>
      <c r="E5158" s="168" t="s">
        <v>17344</v>
      </c>
    </row>
    <row r="5159" spans="1:5" x14ac:dyDescent="0.2">
      <c r="A5159" s="167">
        <v>13894</v>
      </c>
      <c r="B5159" s="167" t="s">
        <v>5110</v>
      </c>
      <c r="C5159" s="167" t="s">
        <v>10</v>
      </c>
      <c r="D5159" s="167" t="s">
        <v>12427</v>
      </c>
      <c r="E5159" s="168" t="s">
        <v>17345</v>
      </c>
    </row>
    <row r="5160" spans="1:5" x14ac:dyDescent="0.2">
      <c r="A5160" s="167">
        <v>13895</v>
      </c>
      <c r="B5160" s="167" t="s">
        <v>5111</v>
      </c>
      <c r="C5160" s="167" t="s">
        <v>10</v>
      </c>
      <c r="D5160" s="167" t="s">
        <v>12427</v>
      </c>
      <c r="E5160" s="168" t="s">
        <v>17346</v>
      </c>
    </row>
    <row r="5161" spans="1:5" x14ac:dyDescent="0.2">
      <c r="A5161" s="167">
        <v>13892</v>
      </c>
      <c r="B5161" s="167" t="s">
        <v>5112</v>
      </c>
      <c r="C5161" s="167" t="s">
        <v>10</v>
      </c>
      <c r="D5161" s="167" t="s">
        <v>12427</v>
      </c>
      <c r="E5161" s="168" t="s">
        <v>17347</v>
      </c>
    </row>
    <row r="5162" spans="1:5" x14ac:dyDescent="0.2">
      <c r="A5162" s="167">
        <v>9914</v>
      </c>
      <c r="B5162" s="167" t="s">
        <v>5113</v>
      </c>
      <c r="C5162" s="167" t="s">
        <v>10</v>
      </c>
      <c r="D5162" s="167" t="s">
        <v>12427</v>
      </c>
      <c r="E5162" s="168" t="s">
        <v>17348</v>
      </c>
    </row>
    <row r="5163" spans="1:5" x14ac:dyDescent="0.2">
      <c r="A5163" s="167">
        <v>36485</v>
      </c>
      <c r="B5163" s="167" t="s">
        <v>5114</v>
      </c>
      <c r="C5163" s="167" t="s">
        <v>10</v>
      </c>
      <c r="D5163" s="167" t="s">
        <v>12427</v>
      </c>
      <c r="E5163" s="168" t="s">
        <v>17349</v>
      </c>
    </row>
    <row r="5164" spans="1:5" x14ac:dyDescent="0.2">
      <c r="A5164" s="167">
        <v>9912</v>
      </c>
      <c r="B5164" s="167" t="s">
        <v>5115</v>
      </c>
      <c r="C5164" s="167" t="s">
        <v>10</v>
      </c>
      <c r="D5164" s="167" t="s">
        <v>12427</v>
      </c>
      <c r="E5164" s="168" t="s">
        <v>17350</v>
      </c>
    </row>
    <row r="5165" spans="1:5" x14ac:dyDescent="0.2">
      <c r="A5165" s="167">
        <v>9921</v>
      </c>
      <c r="B5165" s="167" t="s">
        <v>5116</v>
      </c>
      <c r="C5165" s="167" t="s">
        <v>10</v>
      </c>
      <c r="D5165" s="167" t="s">
        <v>12427</v>
      </c>
      <c r="E5165" s="168" t="s">
        <v>17351</v>
      </c>
    </row>
    <row r="5166" spans="1:5" x14ac:dyDescent="0.2">
      <c r="A5166" s="167">
        <v>21112</v>
      </c>
      <c r="B5166" s="167" t="s">
        <v>5117</v>
      </c>
      <c r="C5166" s="167" t="s">
        <v>10</v>
      </c>
      <c r="D5166" s="167" t="s">
        <v>12398</v>
      </c>
      <c r="E5166" s="168" t="s">
        <v>13378</v>
      </c>
    </row>
    <row r="5167" spans="1:5" x14ac:dyDescent="0.2">
      <c r="A5167" s="167">
        <v>10228</v>
      </c>
      <c r="B5167" s="167" t="s">
        <v>5118</v>
      </c>
      <c r="C5167" s="167" t="s">
        <v>10</v>
      </c>
      <c r="D5167" s="167" t="s">
        <v>12405</v>
      </c>
      <c r="E5167" s="168" t="s">
        <v>17352</v>
      </c>
    </row>
    <row r="5168" spans="1:5" x14ac:dyDescent="0.2">
      <c r="A5168" s="167">
        <v>11781</v>
      </c>
      <c r="B5168" s="167" t="s">
        <v>5119</v>
      </c>
      <c r="C5168" s="167" t="s">
        <v>10</v>
      </c>
      <c r="D5168" s="167" t="s">
        <v>12398</v>
      </c>
      <c r="E5168" s="168" t="s">
        <v>17353</v>
      </c>
    </row>
    <row r="5169" spans="1:5" x14ac:dyDescent="0.2">
      <c r="A5169" s="167">
        <v>11746</v>
      </c>
      <c r="B5169" s="167" t="s">
        <v>5121</v>
      </c>
      <c r="C5169" s="167" t="s">
        <v>10</v>
      </c>
      <c r="D5169" s="167" t="s">
        <v>12398</v>
      </c>
      <c r="E5169" s="168" t="s">
        <v>17354</v>
      </c>
    </row>
    <row r="5170" spans="1:5" x14ac:dyDescent="0.2">
      <c r="A5170" s="167">
        <v>11751</v>
      </c>
      <c r="B5170" s="167" t="s">
        <v>5122</v>
      </c>
      <c r="C5170" s="167" t="s">
        <v>10</v>
      </c>
      <c r="D5170" s="167" t="s">
        <v>12398</v>
      </c>
      <c r="E5170" s="168" t="s">
        <v>17355</v>
      </c>
    </row>
    <row r="5171" spans="1:5" x14ac:dyDescent="0.2">
      <c r="A5171" s="167">
        <v>11750</v>
      </c>
      <c r="B5171" s="167" t="s">
        <v>5123</v>
      </c>
      <c r="C5171" s="167" t="s">
        <v>10</v>
      </c>
      <c r="D5171" s="167" t="s">
        <v>12398</v>
      </c>
      <c r="E5171" s="168" t="s">
        <v>17356</v>
      </c>
    </row>
    <row r="5172" spans="1:5" x14ac:dyDescent="0.2">
      <c r="A5172" s="167">
        <v>11748</v>
      </c>
      <c r="B5172" s="167" t="s">
        <v>5124</v>
      </c>
      <c r="C5172" s="167" t="s">
        <v>10</v>
      </c>
      <c r="D5172" s="167" t="s">
        <v>12398</v>
      </c>
      <c r="E5172" s="168" t="s">
        <v>17357</v>
      </c>
    </row>
    <row r="5173" spans="1:5" x14ac:dyDescent="0.2">
      <c r="A5173" s="167">
        <v>11747</v>
      </c>
      <c r="B5173" s="167" t="s">
        <v>5125</v>
      </c>
      <c r="C5173" s="167" t="s">
        <v>10</v>
      </c>
      <c r="D5173" s="167" t="s">
        <v>12398</v>
      </c>
      <c r="E5173" s="168" t="s">
        <v>17358</v>
      </c>
    </row>
    <row r="5174" spans="1:5" x14ac:dyDescent="0.2">
      <c r="A5174" s="167">
        <v>11749</v>
      </c>
      <c r="B5174" s="167" t="s">
        <v>5126</v>
      </c>
      <c r="C5174" s="167" t="s">
        <v>10</v>
      </c>
      <c r="D5174" s="167" t="s">
        <v>12398</v>
      </c>
      <c r="E5174" s="168" t="s">
        <v>17359</v>
      </c>
    </row>
    <row r="5175" spans="1:5" x14ac:dyDescent="0.2">
      <c r="A5175" s="167">
        <v>10236</v>
      </c>
      <c r="B5175" s="167" t="s">
        <v>5127</v>
      </c>
      <c r="C5175" s="167" t="s">
        <v>10</v>
      </c>
      <c r="D5175" s="167" t="s">
        <v>12427</v>
      </c>
      <c r="E5175" s="168" t="s">
        <v>17360</v>
      </c>
    </row>
    <row r="5176" spans="1:5" x14ac:dyDescent="0.2">
      <c r="A5176" s="167">
        <v>10233</v>
      </c>
      <c r="B5176" s="167" t="s">
        <v>5128</v>
      </c>
      <c r="C5176" s="167" t="s">
        <v>10</v>
      </c>
      <c r="D5176" s="167" t="s">
        <v>12427</v>
      </c>
      <c r="E5176" s="168" t="s">
        <v>17361</v>
      </c>
    </row>
    <row r="5177" spans="1:5" x14ac:dyDescent="0.2">
      <c r="A5177" s="167">
        <v>10234</v>
      </c>
      <c r="B5177" s="167" t="s">
        <v>5129</v>
      </c>
      <c r="C5177" s="167" t="s">
        <v>10</v>
      </c>
      <c r="D5177" s="167" t="s">
        <v>12427</v>
      </c>
      <c r="E5177" s="168" t="s">
        <v>17362</v>
      </c>
    </row>
    <row r="5178" spans="1:5" x14ac:dyDescent="0.2">
      <c r="A5178" s="167">
        <v>10231</v>
      </c>
      <c r="B5178" s="167" t="s">
        <v>5130</v>
      </c>
      <c r="C5178" s="167" t="s">
        <v>10</v>
      </c>
      <c r="D5178" s="167" t="s">
        <v>12427</v>
      </c>
      <c r="E5178" s="168" t="s">
        <v>17363</v>
      </c>
    </row>
    <row r="5179" spans="1:5" x14ac:dyDescent="0.2">
      <c r="A5179" s="167">
        <v>10232</v>
      </c>
      <c r="B5179" s="167" t="s">
        <v>5131</v>
      </c>
      <c r="C5179" s="167" t="s">
        <v>10</v>
      </c>
      <c r="D5179" s="167" t="s">
        <v>12427</v>
      </c>
      <c r="E5179" s="168" t="s">
        <v>17364</v>
      </c>
    </row>
    <row r="5180" spans="1:5" x14ac:dyDescent="0.2">
      <c r="A5180" s="167">
        <v>10229</v>
      </c>
      <c r="B5180" s="167" t="s">
        <v>5132</v>
      </c>
      <c r="C5180" s="167" t="s">
        <v>10</v>
      </c>
      <c r="D5180" s="167" t="s">
        <v>12427</v>
      </c>
      <c r="E5180" s="168" t="s">
        <v>17365</v>
      </c>
    </row>
    <row r="5181" spans="1:5" x14ac:dyDescent="0.2">
      <c r="A5181" s="167">
        <v>10235</v>
      </c>
      <c r="B5181" s="167" t="s">
        <v>5133</v>
      </c>
      <c r="C5181" s="167" t="s">
        <v>10</v>
      </c>
      <c r="D5181" s="167" t="s">
        <v>12427</v>
      </c>
      <c r="E5181" s="168" t="s">
        <v>17366</v>
      </c>
    </row>
    <row r="5182" spans="1:5" x14ac:dyDescent="0.2">
      <c r="A5182" s="167">
        <v>10230</v>
      </c>
      <c r="B5182" s="167" t="s">
        <v>5134</v>
      </c>
      <c r="C5182" s="167" t="s">
        <v>10</v>
      </c>
      <c r="D5182" s="167" t="s">
        <v>12427</v>
      </c>
      <c r="E5182" s="168" t="s">
        <v>17367</v>
      </c>
    </row>
    <row r="5183" spans="1:5" x14ac:dyDescent="0.2">
      <c r="A5183" s="167">
        <v>10409</v>
      </c>
      <c r="B5183" s="167" t="s">
        <v>5135</v>
      </c>
      <c r="C5183" s="167" t="s">
        <v>10</v>
      </c>
      <c r="D5183" s="167" t="s">
        <v>12427</v>
      </c>
      <c r="E5183" s="168" t="s">
        <v>17368</v>
      </c>
    </row>
    <row r="5184" spans="1:5" x14ac:dyDescent="0.2">
      <c r="A5184" s="167">
        <v>10411</v>
      </c>
      <c r="B5184" s="167" t="s">
        <v>5136</v>
      </c>
      <c r="C5184" s="167" t="s">
        <v>10</v>
      </c>
      <c r="D5184" s="167" t="s">
        <v>12427</v>
      </c>
      <c r="E5184" s="168" t="s">
        <v>17369</v>
      </c>
    </row>
    <row r="5185" spans="1:5" x14ac:dyDescent="0.2">
      <c r="A5185" s="167">
        <v>10404</v>
      </c>
      <c r="B5185" s="167" t="s">
        <v>5137</v>
      </c>
      <c r="C5185" s="167" t="s">
        <v>10</v>
      </c>
      <c r="D5185" s="167" t="s">
        <v>12427</v>
      </c>
      <c r="E5185" s="168" t="s">
        <v>17370</v>
      </c>
    </row>
    <row r="5186" spans="1:5" x14ac:dyDescent="0.2">
      <c r="A5186" s="167">
        <v>10410</v>
      </c>
      <c r="B5186" s="167" t="s">
        <v>5138</v>
      </c>
      <c r="C5186" s="167" t="s">
        <v>10</v>
      </c>
      <c r="D5186" s="167" t="s">
        <v>12427</v>
      </c>
      <c r="E5186" s="168" t="s">
        <v>17371</v>
      </c>
    </row>
    <row r="5187" spans="1:5" x14ac:dyDescent="0.2">
      <c r="A5187" s="167">
        <v>10405</v>
      </c>
      <c r="B5187" s="167" t="s">
        <v>5139</v>
      </c>
      <c r="C5187" s="167" t="s">
        <v>10</v>
      </c>
      <c r="D5187" s="167" t="s">
        <v>12427</v>
      </c>
      <c r="E5187" s="168" t="s">
        <v>17372</v>
      </c>
    </row>
    <row r="5188" spans="1:5" x14ac:dyDescent="0.2">
      <c r="A5188" s="167">
        <v>10408</v>
      </c>
      <c r="B5188" s="167" t="s">
        <v>5140</v>
      </c>
      <c r="C5188" s="167" t="s">
        <v>10</v>
      </c>
      <c r="D5188" s="167" t="s">
        <v>12427</v>
      </c>
      <c r="E5188" s="168" t="s">
        <v>17373</v>
      </c>
    </row>
    <row r="5189" spans="1:5" x14ac:dyDescent="0.2">
      <c r="A5189" s="167">
        <v>10412</v>
      </c>
      <c r="B5189" s="167" t="s">
        <v>5141</v>
      </c>
      <c r="C5189" s="167" t="s">
        <v>10</v>
      </c>
      <c r="D5189" s="167" t="s">
        <v>12427</v>
      </c>
      <c r="E5189" s="168" t="s">
        <v>16666</v>
      </c>
    </row>
    <row r="5190" spans="1:5" x14ac:dyDescent="0.2">
      <c r="A5190" s="167">
        <v>10406</v>
      </c>
      <c r="B5190" s="167" t="s">
        <v>5142</v>
      </c>
      <c r="C5190" s="167" t="s">
        <v>10</v>
      </c>
      <c r="D5190" s="167" t="s">
        <v>12427</v>
      </c>
      <c r="E5190" s="168" t="s">
        <v>17374</v>
      </c>
    </row>
    <row r="5191" spans="1:5" x14ac:dyDescent="0.2">
      <c r="A5191" s="167">
        <v>10407</v>
      </c>
      <c r="B5191" s="167" t="s">
        <v>5143</v>
      </c>
      <c r="C5191" s="167" t="s">
        <v>10</v>
      </c>
      <c r="D5191" s="167" t="s">
        <v>12427</v>
      </c>
      <c r="E5191" s="168" t="s">
        <v>17375</v>
      </c>
    </row>
    <row r="5192" spans="1:5" x14ac:dyDescent="0.2">
      <c r="A5192" s="167">
        <v>10416</v>
      </c>
      <c r="B5192" s="167" t="s">
        <v>5144</v>
      </c>
      <c r="C5192" s="167" t="s">
        <v>10</v>
      </c>
      <c r="D5192" s="167" t="s">
        <v>12427</v>
      </c>
      <c r="E5192" s="168" t="s">
        <v>17376</v>
      </c>
    </row>
    <row r="5193" spans="1:5" x14ac:dyDescent="0.2">
      <c r="A5193" s="167">
        <v>10419</v>
      </c>
      <c r="B5193" s="167" t="s">
        <v>5145</v>
      </c>
      <c r="C5193" s="167" t="s">
        <v>10</v>
      </c>
      <c r="D5193" s="167" t="s">
        <v>12427</v>
      </c>
      <c r="E5193" s="168" t="s">
        <v>17377</v>
      </c>
    </row>
    <row r="5194" spans="1:5" x14ac:dyDescent="0.2">
      <c r="A5194" s="167">
        <v>21092</v>
      </c>
      <c r="B5194" s="167" t="s">
        <v>5146</v>
      </c>
      <c r="C5194" s="167" t="s">
        <v>10</v>
      </c>
      <c r="D5194" s="167" t="s">
        <v>12427</v>
      </c>
      <c r="E5194" s="168" t="s">
        <v>17378</v>
      </c>
    </row>
    <row r="5195" spans="1:5" x14ac:dyDescent="0.2">
      <c r="A5195" s="167">
        <v>10418</v>
      </c>
      <c r="B5195" s="167" t="s">
        <v>5147</v>
      </c>
      <c r="C5195" s="167" t="s">
        <v>10</v>
      </c>
      <c r="D5195" s="167" t="s">
        <v>12427</v>
      </c>
      <c r="E5195" s="168" t="s">
        <v>17379</v>
      </c>
    </row>
    <row r="5196" spans="1:5" x14ac:dyDescent="0.2">
      <c r="A5196" s="167">
        <v>12657</v>
      </c>
      <c r="B5196" s="167" t="s">
        <v>5148</v>
      </c>
      <c r="C5196" s="167" t="s">
        <v>10</v>
      </c>
      <c r="D5196" s="167" t="s">
        <v>12427</v>
      </c>
      <c r="E5196" s="168" t="s">
        <v>17380</v>
      </c>
    </row>
    <row r="5197" spans="1:5" x14ac:dyDescent="0.2">
      <c r="A5197" s="167">
        <v>10417</v>
      </c>
      <c r="B5197" s="167" t="s">
        <v>5149</v>
      </c>
      <c r="C5197" s="167" t="s">
        <v>10</v>
      </c>
      <c r="D5197" s="167" t="s">
        <v>12427</v>
      </c>
      <c r="E5197" s="168" t="s">
        <v>17381</v>
      </c>
    </row>
    <row r="5198" spans="1:5" x14ac:dyDescent="0.2">
      <c r="A5198" s="167">
        <v>10413</v>
      </c>
      <c r="B5198" s="167" t="s">
        <v>5150</v>
      </c>
      <c r="C5198" s="167" t="s">
        <v>10</v>
      </c>
      <c r="D5198" s="167" t="s">
        <v>12427</v>
      </c>
      <c r="E5198" s="168" t="s">
        <v>13563</v>
      </c>
    </row>
    <row r="5199" spans="1:5" x14ac:dyDescent="0.2">
      <c r="A5199" s="167">
        <v>10414</v>
      </c>
      <c r="B5199" s="167" t="s">
        <v>5151</v>
      </c>
      <c r="C5199" s="167" t="s">
        <v>10</v>
      </c>
      <c r="D5199" s="167" t="s">
        <v>12427</v>
      </c>
      <c r="E5199" s="168" t="s">
        <v>17382</v>
      </c>
    </row>
    <row r="5200" spans="1:5" x14ac:dyDescent="0.2">
      <c r="A5200" s="167">
        <v>10415</v>
      </c>
      <c r="B5200" s="167" t="s">
        <v>5152</v>
      </c>
      <c r="C5200" s="167" t="s">
        <v>10</v>
      </c>
      <c r="D5200" s="167" t="s">
        <v>12427</v>
      </c>
      <c r="E5200" s="168" t="s">
        <v>17383</v>
      </c>
    </row>
    <row r="5201" spans="1:5" x14ac:dyDescent="0.2">
      <c r="A5201" s="167">
        <v>38643</v>
      </c>
      <c r="B5201" s="167" t="s">
        <v>5153</v>
      </c>
      <c r="C5201" s="167" t="s">
        <v>10</v>
      </c>
      <c r="D5201" s="167" t="s">
        <v>12398</v>
      </c>
      <c r="E5201" s="168" t="s">
        <v>17384</v>
      </c>
    </row>
    <row r="5202" spans="1:5" x14ac:dyDescent="0.2">
      <c r="A5202" s="167">
        <v>6157</v>
      </c>
      <c r="B5202" s="167" t="s">
        <v>5154</v>
      </c>
      <c r="C5202" s="167" t="s">
        <v>10</v>
      </c>
      <c r="D5202" s="167" t="s">
        <v>12398</v>
      </c>
      <c r="E5202" s="168" t="s">
        <v>17385</v>
      </c>
    </row>
    <row r="5203" spans="1:5" x14ac:dyDescent="0.2">
      <c r="A5203" s="167">
        <v>37588</v>
      </c>
      <c r="B5203" s="167" t="s">
        <v>17386</v>
      </c>
      <c r="C5203" s="167" t="s">
        <v>10</v>
      </c>
      <c r="D5203" s="167" t="s">
        <v>12398</v>
      </c>
      <c r="E5203" s="168" t="s">
        <v>17387</v>
      </c>
    </row>
    <row r="5204" spans="1:5" x14ac:dyDescent="0.2">
      <c r="A5204" s="167">
        <v>6152</v>
      </c>
      <c r="B5204" s="167" t="s">
        <v>5155</v>
      </c>
      <c r="C5204" s="167" t="s">
        <v>10</v>
      </c>
      <c r="D5204" s="167" t="s">
        <v>12398</v>
      </c>
      <c r="E5204" s="168" t="s">
        <v>12536</v>
      </c>
    </row>
    <row r="5205" spans="1:5" x14ac:dyDescent="0.2">
      <c r="A5205" s="167">
        <v>6158</v>
      </c>
      <c r="B5205" s="167" t="s">
        <v>5156</v>
      </c>
      <c r="C5205" s="167" t="s">
        <v>10</v>
      </c>
      <c r="D5205" s="167" t="s">
        <v>12398</v>
      </c>
      <c r="E5205" s="168" t="s">
        <v>15057</v>
      </c>
    </row>
    <row r="5206" spans="1:5" x14ac:dyDescent="0.2">
      <c r="A5206" s="167">
        <v>6153</v>
      </c>
      <c r="B5206" s="167" t="s">
        <v>5157</v>
      </c>
      <c r="C5206" s="167" t="s">
        <v>10</v>
      </c>
      <c r="D5206" s="167" t="s">
        <v>12398</v>
      </c>
      <c r="E5206" s="168" t="s">
        <v>13228</v>
      </c>
    </row>
    <row r="5207" spans="1:5" x14ac:dyDescent="0.2">
      <c r="A5207" s="167">
        <v>6156</v>
      </c>
      <c r="B5207" s="167" t="s">
        <v>5158</v>
      </c>
      <c r="C5207" s="167" t="s">
        <v>10</v>
      </c>
      <c r="D5207" s="167" t="s">
        <v>12398</v>
      </c>
      <c r="E5207" s="168" t="s">
        <v>15442</v>
      </c>
    </row>
    <row r="5208" spans="1:5" x14ac:dyDescent="0.2">
      <c r="A5208" s="167">
        <v>6154</v>
      </c>
      <c r="B5208" s="167" t="s">
        <v>5159</v>
      </c>
      <c r="C5208" s="167" t="s">
        <v>10</v>
      </c>
      <c r="D5208" s="167" t="s">
        <v>12398</v>
      </c>
      <c r="E5208" s="168" t="s">
        <v>13912</v>
      </c>
    </row>
    <row r="5209" spans="1:5" x14ac:dyDescent="0.2">
      <c r="A5209" s="167">
        <v>6155</v>
      </c>
      <c r="B5209" s="167" t="s">
        <v>5160</v>
      </c>
      <c r="C5209" s="167" t="s">
        <v>10</v>
      </c>
      <c r="D5209" s="167" t="s">
        <v>12398</v>
      </c>
      <c r="E5209" s="168" t="s">
        <v>13255</v>
      </c>
    </row>
    <row r="5210" spans="1:5" x14ac:dyDescent="0.2">
      <c r="A5210" s="167">
        <v>38108</v>
      </c>
      <c r="B5210" s="167" t="s">
        <v>5163</v>
      </c>
      <c r="C5210" s="167" t="s">
        <v>10</v>
      </c>
      <c r="D5210" s="167" t="s">
        <v>12398</v>
      </c>
      <c r="E5210" s="168" t="s">
        <v>17388</v>
      </c>
    </row>
    <row r="5211" spans="1:5" x14ac:dyDescent="0.2">
      <c r="A5211" s="167">
        <v>38087</v>
      </c>
      <c r="B5211" s="167" t="s">
        <v>5164</v>
      </c>
      <c r="C5211" s="167" t="s">
        <v>10</v>
      </c>
      <c r="D5211" s="167" t="s">
        <v>12398</v>
      </c>
      <c r="E5211" s="168" t="s">
        <v>17389</v>
      </c>
    </row>
    <row r="5212" spans="1:5" x14ac:dyDescent="0.2">
      <c r="A5212" s="167">
        <v>38109</v>
      </c>
      <c r="B5212" s="167" t="s">
        <v>5165</v>
      </c>
      <c r="C5212" s="167" t="s">
        <v>10</v>
      </c>
      <c r="D5212" s="167" t="s">
        <v>12398</v>
      </c>
      <c r="E5212" s="168" t="s">
        <v>17390</v>
      </c>
    </row>
    <row r="5213" spans="1:5" x14ac:dyDescent="0.2">
      <c r="A5213" s="167">
        <v>38088</v>
      </c>
      <c r="B5213" s="167" t="s">
        <v>5166</v>
      </c>
      <c r="C5213" s="167" t="s">
        <v>10</v>
      </c>
      <c r="D5213" s="167" t="s">
        <v>12398</v>
      </c>
      <c r="E5213" s="168" t="s">
        <v>17391</v>
      </c>
    </row>
    <row r="5214" spans="1:5" x14ac:dyDescent="0.2">
      <c r="A5214" s="167">
        <v>38110</v>
      </c>
      <c r="B5214" s="167" t="s">
        <v>5167</v>
      </c>
      <c r="C5214" s="167" t="s">
        <v>10</v>
      </c>
      <c r="D5214" s="167" t="s">
        <v>12398</v>
      </c>
      <c r="E5214" s="168" t="s">
        <v>17392</v>
      </c>
    </row>
    <row r="5215" spans="1:5" x14ac:dyDescent="0.2">
      <c r="A5215" s="167">
        <v>38089</v>
      </c>
      <c r="B5215" s="167" t="s">
        <v>5168</v>
      </c>
      <c r="C5215" s="167" t="s">
        <v>10</v>
      </c>
      <c r="D5215" s="167" t="s">
        <v>12398</v>
      </c>
      <c r="E5215" s="168" t="s">
        <v>17393</v>
      </c>
    </row>
    <row r="5216" spans="1:5" x14ac:dyDescent="0.2">
      <c r="A5216" s="167">
        <v>38111</v>
      </c>
      <c r="B5216" s="167" t="s">
        <v>5169</v>
      </c>
      <c r="C5216" s="167" t="s">
        <v>10</v>
      </c>
      <c r="D5216" s="167" t="s">
        <v>12398</v>
      </c>
      <c r="E5216" s="168" t="s">
        <v>17394</v>
      </c>
    </row>
    <row r="5217" spans="1:5" x14ac:dyDescent="0.2">
      <c r="A5217" s="167">
        <v>38090</v>
      </c>
      <c r="B5217" s="167" t="s">
        <v>5170</v>
      </c>
      <c r="C5217" s="167" t="s">
        <v>10</v>
      </c>
      <c r="D5217" s="167" t="s">
        <v>12398</v>
      </c>
      <c r="E5217" s="168" t="s">
        <v>17395</v>
      </c>
    </row>
    <row r="5218" spans="1:5" x14ac:dyDescent="0.2">
      <c r="A5218" s="167">
        <v>11786</v>
      </c>
      <c r="B5218" s="167" t="s">
        <v>17396</v>
      </c>
      <c r="C5218" s="167" t="s">
        <v>10</v>
      </c>
      <c r="D5218" s="167" t="s">
        <v>12398</v>
      </c>
      <c r="E5218" s="168" t="s">
        <v>17397</v>
      </c>
    </row>
    <row r="5219" spans="1:5" x14ac:dyDescent="0.2">
      <c r="A5219" s="167">
        <v>13726</v>
      </c>
      <c r="B5219" s="167" t="s">
        <v>5171</v>
      </c>
      <c r="C5219" s="167" t="s">
        <v>10</v>
      </c>
      <c r="D5219" s="167" t="s">
        <v>12427</v>
      </c>
      <c r="E5219" s="168" t="s">
        <v>17398</v>
      </c>
    </row>
    <row r="5220" spans="1:5" x14ac:dyDescent="0.2">
      <c r="A5220" s="167">
        <v>38400</v>
      </c>
      <c r="B5220" s="167" t="s">
        <v>5172</v>
      </c>
      <c r="C5220" s="167" t="s">
        <v>10</v>
      </c>
      <c r="D5220" s="167" t="s">
        <v>12398</v>
      </c>
      <c r="E5220" s="168" t="s">
        <v>17399</v>
      </c>
    </row>
    <row r="5221" spans="1:5" x14ac:dyDescent="0.2">
      <c r="A5221" s="167">
        <v>12627</v>
      </c>
      <c r="B5221" s="167" t="s">
        <v>5173</v>
      </c>
      <c r="C5221" s="167" t="s">
        <v>10</v>
      </c>
      <c r="D5221" s="167" t="s">
        <v>12427</v>
      </c>
      <c r="E5221" s="168" t="s">
        <v>17400</v>
      </c>
    </row>
    <row r="5222" spans="1:5" x14ac:dyDescent="0.2">
      <c r="A5222" s="167">
        <v>6138</v>
      </c>
      <c r="B5222" s="167" t="s">
        <v>17401</v>
      </c>
      <c r="C5222" s="167" t="s">
        <v>10</v>
      </c>
      <c r="D5222" s="167" t="s">
        <v>12398</v>
      </c>
      <c r="E5222" s="168" t="s">
        <v>14285</v>
      </c>
    </row>
    <row r="5223" spans="1:5" x14ac:dyDescent="0.2">
      <c r="A5223" s="167">
        <v>39996</v>
      </c>
      <c r="B5223" s="167" t="s">
        <v>5174</v>
      </c>
      <c r="C5223" s="167" t="s">
        <v>20</v>
      </c>
      <c r="D5223" s="167" t="s">
        <v>12398</v>
      </c>
      <c r="E5223" s="168" t="s">
        <v>17402</v>
      </c>
    </row>
    <row r="5224" spans="1:5" x14ac:dyDescent="0.2">
      <c r="A5224" s="167">
        <v>10478</v>
      </c>
      <c r="B5224" s="167" t="s">
        <v>17403</v>
      </c>
      <c r="C5224" s="167" t="s">
        <v>73</v>
      </c>
      <c r="D5224" s="167" t="s">
        <v>12398</v>
      </c>
      <c r="E5224" s="168" t="s">
        <v>17404</v>
      </c>
    </row>
    <row r="5225" spans="1:5" x14ac:dyDescent="0.2">
      <c r="A5225" s="167">
        <v>10475</v>
      </c>
      <c r="B5225" s="167" t="s">
        <v>17405</v>
      </c>
      <c r="C5225" s="167" t="s">
        <v>73</v>
      </c>
      <c r="D5225" s="167" t="s">
        <v>12398</v>
      </c>
      <c r="E5225" s="168" t="s">
        <v>16628</v>
      </c>
    </row>
    <row r="5226" spans="1:5" x14ac:dyDescent="0.2">
      <c r="A5226" s="167">
        <v>10481</v>
      </c>
      <c r="B5226" s="167" t="s">
        <v>17406</v>
      </c>
      <c r="C5226" s="167" t="s">
        <v>73</v>
      </c>
      <c r="D5226" s="167" t="s">
        <v>12398</v>
      </c>
      <c r="E5226" s="168" t="s">
        <v>15751</v>
      </c>
    </row>
    <row r="5227" spans="1:5" x14ac:dyDescent="0.2">
      <c r="A5227" s="167">
        <v>4031</v>
      </c>
      <c r="B5227" s="167" t="s">
        <v>5178</v>
      </c>
      <c r="C5227" s="167" t="s">
        <v>15</v>
      </c>
      <c r="D5227" s="167" t="s">
        <v>12427</v>
      </c>
      <c r="E5227" s="168" t="s">
        <v>17407</v>
      </c>
    </row>
    <row r="5228" spans="1:5" x14ac:dyDescent="0.2">
      <c r="A5228" s="167">
        <v>4030</v>
      </c>
      <c r="B5228" s="167" t="s">
        <v>5179</v>
      </c>
      <c r="C5228" s="167" t="s">
        <v>15</v>
      </c>
      <c r="D5228" s="167" t="s">
        <v>12427</v>
      </c>
      <c r="E5228" s="168" t="s">
        <v>12554</v>
      </c>
    </row>
    <row r="5229" spans="1:5" x14ac:dyDescent="0.2">
      <c r="A5229" s="167">
        <v>39399</v>
      </c>
      <c r="B5229" s="167" t="s">
        <v>5180</v>
      </c>
      <c r="C5229" s="167" t="s">
        <v>10</v>
      </c>
      <c r="D5229" s="167" t="s">
        <v>12398</v>
      </c>
      <c r="E5229" s="168" t="s">
        <v>17408</v>
      </c>
    </row>
    <row r="5230" spans="1:5" x14ac:dyDescent="0.2">
      <c r="A5230" s="167">
        <v>39400</v>
      </c>
      <c r="B5230" s="167" t="s">
        <v>5181</v>
      </c>
      <c r="C5230" s="167" t="s">
        <v>10</v>
      </c>
      <c r="D5230" s="167" t="s">
        <v>12398</v>
      </c>
      <c r="E5230" s="168" t="s">
        <v>17409</v>
      </c>
    </row>
    <row r="5231" spans="1:5" x14ac:dyDescent="0.2">
      <c r="A5231" s="167">
        <v>39401</v>
      </c>
      <c r="B5231" s="167" t="s">
        <v>5182</v>
      </c>
      <c r="C5231" s="167" t="s">
        <v>10</v>
      </c>
      <c r="D5231" s="167" t="s">
        <v>12398</v>
      </c>
      <c r="E5231" s="168" t="s">
        <v>17410</v>
      </c>
    </row>
    <row r="5232" spans="1:5" x14ac:dyDescent="0.2">
      <c r="A5232" s="167">
        <v>11652</v>
      </c>
      <c r="B5232" s="167" t="s">
        <v>5183</v>
      </c>
      <c r="C5232" s="167" t="s">
        <v>10</v>
      </c>
      <c r="D5232" s="167" t="s">
        <v>12405</v>
      </c>
      <c r="E5232" s="168" t="s">
        <v>17411</v>
      </c>
    </row>
    <row r="5233" spans="1:5" x14ac:dyDescent="0.2">
      <c r="A5233" s="167">
        <v>13896</v>
      </c>
      <c r="B5233" s="167" t="s">
        <v>5184</v>
      </c>
      <c r="C5233" s="167" t="s">
        <v>10</v>
      </c>
      <c r="D5233" s="167" t="s">
        <v>12398</v>
      </c>
      <c r="E5233" s="168" t="s">
        <v>17412</v>
      </c>
    </row>
    <row r="5234" spans="1:5" x14ac:dyDescent="0.2">
      <c r="A5234" s="167">
        <v>13475</v>
      </c>
      <c r="B5234" s="167" t="s">
        <v>5185</v>
      </c>
      <c r="C5234" s="167" t="s">
        <v>10</v>
      </c>
      <c r="D5234" s="167" t="s">
        <v>12398</v>
      </c>
      <c r="E5234" s="168" t="s">
        <v>17413</v>
      </c>
    </row>
    <row r="5235" spans="1:5" x14ac:dyDescent="0.2">
      <c r="A5235" s="167">
        <v>25971</v>
      </c>
      <c r="B5235" s="167" t="s">
        <v>17414</v>
      </c>
      <c r="C5235" s="167" t="s">
        <v>10</v>
      </c>
      <c r="D5235" s="167" t="s">
        <v>12427</v>
      </c>
      <c r="E5235" s="168" t="s">
        <v>17415</v>
      </c>
    </row>
    <row r="5236" spans="1:5" x14ac:dyDescent="0.2">
      <c r="A5236" s="167">
        <v>25970</v>
      </c>
      <c r="B5236" s="167" t="s">
        <v>17416</v>
      </c>
      <c r="C5236" s="167" t="s">
        <v>10</v>
      </c>
      <c r="D5236" s="167" t="s">
        <v>12427</v>
      </c>
      <c r="E5236" s="168" t="s">
        <v>17417</v>
      </c>
    </row>
    <row r="5237" spans="1:5" x14ac:dyDescent="0.2">
      <c r="A5237" s="167">
        <v>13476</v>
      </c>
      <c r="B5237" s="167" t="s">
        <v>5188</v>
      </c>
      <c r="C5237" s="167" t="s">
        <v>10</v>
      </c>
      <c r="D5237" s="167" t="s">
        <v>12427</v>
      </c>
      <c r="E5237" s="168" t="s">
        <v>17418</v>
      </c>
    </row>
    <row r="5238" spans="1:5" x14ac:dyDescent="0.2">
      <c r="A5238" s="167">
        <v>10488</v>
      </c>
      <c r="B5238" s="167" t="s">
        <v>5189</v>
      </c>
      <c r="C5238" s="167" t="s">
        <v>10</v>
      </c>
      <c r="D5238" s="167" t="s">
        <v>12427</v>
      </c>
      <c r="E5238" s="168" t="s">
        <v>17419</v>
      </c>
    </row>
    <row r="5239" spans="1:5" x14ac:dyDescent="0.2">
      <c r="A5239" s="167">
        <v>13606</v>
      </c>
      <c r="B5239" s="167" t="s">
        <v>5190</v>
      </c>
      <c r="C5239" s="167" t="s">
        <v>10</v>
      </c>
      <c r="D5239" s="167" t="s">
        <v>12427</v>
      </c>
      <c r="E5239" s="168" t="s">
        <v>17420</v>
      </c>
    </row>
    <row r="5240" spans="1:5" x14ac:dyDescent="0.2">
      <c r="A5240" s="167">
        <v>10489</v>
      </c>
      <c r="B5240" s="167" t="s">
        <v>17421</v>
      </c>
      <c r="C5240" s="167" t="s">
        <v>185</v>
      </c>
      <c r="D5240" s="167" t="s">
        <v>12398</v>
      </c>
      <c r="E5240" s="168" t="s">
        <v>12870</v>
      </c>
    </row>
    <row r="5241" spans="1:5" x14ac:dyDescent="0.2">
      <c r="A5241" s="167">
        <v>41073</v>
      </c>
      <c r="B5241" s="167" t="s">
        <v>5192</v>
      </c>
      <c r="C5241" s="167" t="s">
        <v>187</v>
      </c>
      <c r="D5241" s="167" t="s">
        <v>12398</v>
      </c>
      <c r="E5241" s="168" t="s">
        <v>17422</v>
      </c>
    </row>
    <row r="5242" spans="1:5" x14ac:dyDescent="0.2">
      <c r="A5242" s="167">
        <v>34391</v>
      </c>
      <c r="B5242" s="167" t="s">
        <v>5193</v>
      </c>
      <c r="C5242" s="167" t="s">
        <v>15</v>
      </c>
      <c r="D5242" s="167" t="s">
        <v>12398</v>
      </c>
      <c r="E5242" s="168" t="s">
        <v>17423</v>
      </c>
    </row>
    <row r="5243" spans="1:5" x14ac:dyDescent="0.2">
      <c r="A5243" s="167">
        <v>10496</v>
      </c>
      <c r="B5243" s="167" t="s">
        <v>5194</v>
      </c>
      <c r="C5243" s="167" t="s">
        <v>15</v>
      </c>
      <c r="D5243" s="167" t="s">
        <v>12398</v>
      </c>
      <c r="E5243" s="168" t="s">
        <v>17424</v>
      </c>
    </row>
    <row r="5244" spans="1:5" x14ac:dyDescent="0.2">
      <c r="A5244" s="167">
        <v>10497</v>
      </c>
      <c r="B5244" s="167" t="s">
        <v>5195</v>
      </c>
      <c r="C5244" s="167" t="s">
        <v>15</v>
      </c>
      <c r="D5244" s="167" t="s">
        <v>12398</v>
      </c>
      <c r="E5244" s="168" t="s">
        <v>17425</v>
      </c>
    </row>
    <row r="5245" spans="1:5" x14ac:dyDescent="0.2">
      <c r="A5245" s="167">
        <v>10504</v>
      </c>
      <c r="B5245" s="167" t="s">
        <v>5196</v>
      </c>
      <c r="C5245" s="167" t="s">
        <v>15</v>
      </c>
      <c r="D5245" s="167" t="s">
        <v>12398</v>
      </c>
      <c r="E5245" s="168" t="s">
        <v>17426</v>
      </c>
    </row>
    <row r="5246" spans="1:5" x14ac:dyDescent="0.2">
      <c r="A5246" s="167">
        <v>34390</v>
      </c>
      <c r="B5246" s="167" t="s">
        <v>5197</v>
      </c>
      <c r="C5246" s="167" t="s">
        <v>15</v>
      </c>
      <c r="D5246" s="167" t="s">
        <v>12398</v>
      </c>
      <c r="E5246" s="168" t="s">
        <v>17427</v>
      </c>
    </row>
    <row r="5247" spans="1:5" x14ac:dyDescent="0.2">
      <c r="A5247" s="167">
        <v>34389</v>
      </c>
      <c r="B5247" s="167" t="s">
        <v>5198</v>
      </c>
      <c r="C5247" s="167" t="s">
        <v>15</v>
      </c>
      <c r="D5247" s="167" t="s">
        <v>12398</v>
      </c>
      <c r="E5247" s="168" t="s">
        <v>17428</v>
      </c>
    </row>
    <row r="5248" spans="1:5" x14ac:dyDescent="0.2">
      <c r="A5248" s="167">
        <v>34388</v>
      </c>
      <c r="B5248" s="167" t="s">
        <v>5199</v>
      </c>
      <c r="C5248" s="167" t="s">
        <v>15</v>
      </c>
      <c r="D5248" s="167" t="s">
        <v>12398</v>
      </c>
      <c r="E5248" s="168" t="s">
        <v>17429</v>
      </c>
    </row>
    <row r="5249" spans="1:5" x14ac:dyDescent="0.2">
      <c r="A5249" s="167">
        <v>34387</v>
      </c>
      <c r="B5249" s="167" t="s">
        <v>5200</v>
      </c>
      <c r="C5249" s="167" t="s">
        <v>15</v>
      </c>
      <c r="D5249" s="167" t="s">
        <v>12398</v>
      </c>
      <c r="E5249" s="168" t="s">
        <v>17430</v>
      </c>
    </row>
    <row r="5250" spans="1:5" x14ac:dyDescent="0.2">
      <c r="A5250" s="167">
        <v>11188</v>
      </c>
      <c r="B5250" s="167" t="s">
        <v>5201</v>
      </c>
      <c r="C5250" s="167" t="s">
        <v>15</v>
      </c>
      <c r="D5250" s="167" t="s">
        <v>12398</v>
      </c>
      <c r="E5250" s="168" t="s">
        <v>17431</v>
      </c>
    </row>
    <row r="5251" spans="1:5" x14ac:dyDescent="0.2">
      <c r="A5251" s="167">
        <v>11189</v>
      </c>
      <c r="B5251" s="167" t="s">
        <v>5202</v>
      </c>
      <c r="C5251" s="167" t="s">
        <v>15</v>
      </c>
      <c r="D5251" s="167" t="s">
        <v>12398</v>
      </c>
      <c r="E5251" s="168" t="s">
        <v>17432</v>
      </c>
    </row>
    <row r="5252" spans="1:5" x14ac:dyDescent="0.2">
      <c r="A5252" s="167">
        <v>21107</v>
      </c>
      <c r="B5252" s="167" t="s">
        <v>5203</v>
      </c>
      <c r="C5252" s="167" t="s">
        <v>15</v>
      </c>
      <c r="D5252" s="167" t="s">
        <v>12398</v>
      </c>
      <c r="E5252" s="168" t="s">
        <v>17433</v>
      </c>
    </row>
    <row r="5253" spans="1:5" x14ac:dyDescent="0.2">
      <c r="A5253" s="167">
        <v>34386</v>
      </c>
      <c r="B5253" s="167" t="s">
        <v>5204</v>
      </c>
      <c r="C5253" s="167" t="s">
        <v>15</v>
      </c>
      <c r="D5253" s="167" t="s">
        <v>12398</v>
      </c>
      <c r="E5253" s="168" t="s">
        <v>17434</v>
      </c>
    </row>
    <row r="5254" spans="1:5" x14ac:dyDescent="0.2">
      <c r="A5254" s="167">
        <v>10490</v>
      </c>
      <c r="B5254" s="167" t="s">
        <v>5205</v>
      </c>
      <c r="C5254" s="167" t="s">
        <v>15</v>
      </c>
      <c r="D5254" s="167" t="s">
        <v>12405</v>
      </c>
      <c r="E5254" s="168" t="s">
        <v>17435</v>
      </c>
    </row>
    <row r="5255" spans="1:5" x14ac:dyDescent="0.2">
      <c r="A5255" s="167">
        <v>10492</v>
      </c>
      <c r="B5255" s="167" t="s">
        <v>5206</v>
      </c>
      <c r="C5255" s="167" t="s">
        <v>15</v>
      </c>
      <c r="D5255" s="167" t="s">
        <v>12398</v>
      </c>
      <c r="E5255" s="168" t="s">
        <v>17436</v>
      </c>
    </row>
    <row r="5256" spans="1:5" x14ac:dyDescent="0.2">
      <c r="A5256" s="167">
        <v>10493</v>
      </c>
      <c r="B5256" s="167" t="s">
        <v>5207</v>
      </c>
      <c r="C5256" s="167" t="s">
        <v>15</v>
      </c>
      <c r="D5256" s="167" t="s">
        <v>12398</v>
      </c>
      <c r="E5256" s="168" t="s">
        <v>17428</v>
      </c>
    </row>
    <row r="5257" spans="1:5" x14ac:dyDescent="0.2">
      <c r="A5257" s="167">
        <v>10491</v>
      </c>
      <c r="B5257" s="167" t="s">
        <v>5208</v>
      </c>
      <c r="C5257" s="167" t="s">
        <v>15</v>
      </c>
      <c r="D5257" s="167" t="s">
        <v>12398</v>
      </c>
      <c r="E5257" s="168" t="s">
        <v>17437</v>
      </c>
    </row>
    <row r="5258" spans="1:5" x14ac:dyDescent="0.2">
      <c r="A5258" s="167">
        <v>34385</v>
      </c>
      <c r="B5258" s="167" t="s">
        <v>5209</v>
      </c>
      <c r="C5258" s="167" t="s">
        <v>15</v>
      </c>
      <c r="D5258" s="167" t="s">
        <v>12398</v>
      </c>
      <c r="E5258" s="168" t="s">
        <v>17438</v>
      </c>
    </row>
    <row r="5259" spans="1:5" x14ac:dyDescent="0.2">
      <c r="A5259" s="167">
        <v>10499</v>
      </c>
      <c r="B5259" s="167" t="s">
        <v>5210</v>
      </c>
      <c r="C5259" s="167" t="s">
        <v>15</v>
      </c>
      <c r="D5259" s="167" t="s">
        <v>12398</v>
      </c>
      <c r="E5259" s="168" t="s">
        <v>17252</v>
      </c>
    </row>
    <row r="5260" spans="1:5" x14ac:dyDescent="0.2">
      <c r="A5260" s="167">
        <v>34384</v>
      </c>
      <c r="B5260" s="167" t="s">
        <v>5211</v>
      </c>
      <c r="C5260" s="167" t="s">
        <v>15</v>
      </c>
      <c r="D5260" s="167" t="s">
        <v>12398</v>
      </c>
      <c r="E5260" s="168" t="s">
        <v>17434</v>
      </c>
    </row>
    <row r="5261" spans="1:5" x14ac:dyDescent="0.2">
      <c r="A5261" s="167">
        <v>11185</v>
      </c>
      <c r="B5261" s="167" t="s">
        <v>5212</v>
      </c>
      <c r="C5261" s="167" t="s">
        <v>15</v>
      </c>
      <c r="D5261" s="167" t="s">
        <v>12398</v>
      </c>
      <c r="E5261" s="168" t="s">
        <v>17439</v>
      </c>
    </row>
    <row r="5262" spans="1:5" x14ac:dyDescent="0.2">
      <c r="A5262" s="167">
        <v>10507</v>
      </c>
      <c r="B5262" s="167" t="s">
        <v>5213</v>
      </c>
      <c r="C5262" s="167" t="s">
        <v>15</v>
      </c>
      <c r="D5262" s="167" t="s">
        <v>12398</v>
      </c>
      <c r="E5262" s="168" t="s">
        <v>17440</v>
      </c>
    </row>
    <row r="5263" spans="1:5" x14ac:dyDescent="0.2">
      <c r="A5263" s="167">
        <v>10505</v>
      </c>
      <c r="B5263" s="167" t="s">
        <v>5214</v>
      </c>
      <c r="C5263" s="167" t="s">
        <v>15</v>
      </c>
      <c r="D5263" s="167" t="s">
        <v>12398</v>
      </c>
      <c r="E5263" s="168" t="s">
        <v>17441</v>
      </c>
    </row>
    <row r="5264" spans="1:5" x14ac:dyDescent="0.2">
      <c r="A5264" s="167">
        <v>10506</v>
      </c>
      <c r="B5264" s="167" t="s">
        <v>5215</v>
      </c>
      <c r="C5264" s="167" t="s">
        <v>15</v>
      </c>
      <c r="D5264" s="167" t="s">
        <v>12398</v>
      </c>
      <c r="E5264" s="168" t="s">
        <v>17442</v>
      </c>
    </row>
    <row r="5265" spans="1:5" x14ac:dyDescent="0.2">
      <c r="A5265" s="167">
        <v>5031</v>
      </c>
      <c r="B5265" s="167" t="s">
        <v>5216</v>
      </c>
      <c r="C5265" s="167" t="s">
        <v>15</v>
      </c>
      <c r="D5265" s="167" t="s">
        <v>12405</v>
      </c>
      <c r="E5265" s="168" t="s">
        <v>17443</v>
      </c>
    </row>
    <row r="5266" spans="1:5" x14ac:dyDescent="0.2">
      <c r="A5266" s="167">
        <v>10502</v>
      </c>
      <c r="B5266" s="167" t="s">
        <v>5217</v>
      </c>
      <c r="C5266" s="167" t="s">
        <v>15</v>
      </c>
      <c r="D5266" s="167" t="s">
        <v>12398</v>
      </c>
      <c r="E5266" s="168" t="s">
        <v>17444</v>
      </c>
    </row>
    <row r="5267" spans="1:5" x14ac:dyDescent="0.2">
      <c r="A5267" s="167">
        <v>10501</v>
      </c>
      <c r="B5267" s="167" t="s">
        <v>5218</v>
      </c>
      <c r="C5267" s="167" t="s">
        <v>15</v>
      </c>
      <c r="D5267" s="167" t="s">
        <v>12398</v>
      </c>
      <c r="E5267" s="168" t="s">
        <v>17445</v>
      </c>
    </row>
    <row r="5268" spans="1:5" x14ac:dyDescent="0.2">
      <c r="A5268" s="167">
        <v>10503</v>
      </c>
      <c r="B5268" s="167" t="s">
        <v>5219</v>
      </c>
      <c r="C5268" s="167" t="s">
        <v>15</v>
      </c>
      <c r="D5268" s="167" t="s">
        <v>12398</v>
      </c>
      <c r="E5268" s="168" t="s">
        <v>17446</v>
      </c>
    </row>
    <row r="5269" spans="1:5" x14ac:dyDescent="0.2">
      <c r="A5269" s="167">
        <v>40270</v>
      </c>
      <c r="B5269" s="167" t="s">
        <v>5224</v>
      </c>
      <c r="C5269" s="167" t="s">
        <v>20</v>
      </c>
      <c r="D5269" s="167" t="s">
        <v>12427</v>
      </c>
      <c r="E5269" s="168" t="s">
        <v>17447</v>
      </c>
    </row>
    <row r="5270" spans="1:5" x14ac:dyDescent="0.2">
      <c r="A5270" s="167">
        <v>20213</v>
      </c>
      <c r="B5270" s="167" t="s">
        <v>17448</v>
      </c>
      <c r="C5270" s="167" t="s">
        <v>20</v>
      </c>
      <c r="D5270" s="167" t="s">
        <v>12398</v>
      </c>
      <c r="E5270" s="168" t="s">
        <v>17449</v>
      </c>
    </row>
    <row r="5271" spans="1:5" x14ac:dyDescent="0.2">
      <c r="A5271" s="167">
        <v>20211</v>
      </c>
      <c r="B5271" s="167" t="s">
        <v>17450</v>
      </c>
      <c r="C5271" s="167" t="s">
        <v>20</v>
      </c>
      <c r="D5271" s="167" t="s">
        <v>12398</v>
      </c>
      <c r="E5271" s="168" t="s">
        <v>17451</v>
      </c>
    </row>
    <row r="5272" spans="1:5" x14ac:dyDescent="0.2">
      <c r="A5272" s="167">
        <v>4472</v>
      </c>
      <c r="B5272" s="167" t="s">
        <v>17452</v>
      </c>
      <c r="C5272" s="167" t="s">
        <v>20</v>
      </c>
      <c r="D5272" s="167" t="s">
        <v>12398</v>
      </c>
      <c r="E5272" s="168" t="s">
        <v>15920</v>
      </c>
    </row>
    <row r="5273" spans="1:5" x14ac:dyDescent="0.2">
      <c r="A5273" s="167">
        <v>35272</v>
      </c>
      <c r="B5273" s="167" t="s">
        <v>17453</v>
      </c>
      <c r="C5273" s="167" t="s">
        <v>20</v>
      </c>
      <c r="D5273" s="167" t="s">
        <v>12398</v>
      </c>
      <c r="E5273" s="168" t="s">
        <v>17454</v>
      </c>
    </row>
    <row r="5274" spans="1:5" x14ac:dyDescent="0.2">
      <c r="A5274" s="167">
        <v>4448</v>
      </c>
      <c r="B5274" s="167" t="s">
        <v>17455</v>
      </c>
      <c r="C5274" s="167" t="s">
        <v>20</v>
      </c>
      <c r="D5274" s="167" t="s">
        <v>12398</v>
      </c>
      <c r="E5274" s="168" t="s">
        <v>17456</v>
      </c>
    </row>
    <row r="5275" spans="1:5" x14ac:dyDescent="0.2">
      <c r="A5275" s="167">
        <v>4425</v>
      </c>
      <c r="B5275" s="167" t="s">
        <v>17457</v>
      </c>
      <c r="C5275" s="167" t="s">
        <v>20</v>
      </c>
      <c r="D5275" s="167" t="s">
        <v>12398</v>
      </c>
      <c r="E5275" s="168" t="s">
        <v>13287</v>
      </c>
    </row>
    <row r="5276" spans="1:5" x14ac:dyDescent="0.2">
      <c r="A5276" s="167">
        <v>4481</v>
      </c>
      <c r="B5276" s="167" t="s">
        <v>17458</v>
      </c>
      <c r="C5276" s="167" t="s">
        <v>20</v>
      </c>
      <c r="D5276" s="167" t="s">
        <v>12398</v>
      </c>
      <c r="E5276" s="168" t="s">
        <v>13961</v>
      </c>
    </row>
    <row r="5277" spans="1:5" x14ac:dyDescent="0.2">
      <c r="A5277" s="167">
        <v>34345</v>
      </c>
      <c r="B5277" s="167" t="s">
        <v>5229</v>
      </c>
      <c r="C5277" s="167" t="s">
        <v>185</v>
      </c>
      <c r="D5277" s="167" t="s">
        <v>12398</v>
      </c>
      <c r="E5277" s="168" t="s">
        <v>13357</v>
      </c>
    </row>
    <row r="5278" spans="1:5" x14ac:dyDescent="0.2">
      <c r="A5278" s="167">
        <v>41096</v>
      </c>
      <c r="B5278" s="167" t="s">
        <v>5230</v>
      </c>
      <c r="C5278" s="167" t="s">
        <v>187</v>
      </c>
      <c r="D5278" s="167" t="s">
        <v>12398</v>
      </c>
      <c r="E5278" s="168" t="s">
        <v>17459</v>
      </c>
    </row>
    <row r="5279" spans="1:5" x14ac:dyDescent="0.2">
      <c r="A5279" s="167">
        <v>41776</v>
      </c>
      <c r="B5279" s="167" t="s">
        <v>5231</v>
      </c>
      <c r="C5279" s="167" t="s">
        <v>185</v>
      </c>
      <c r="D5279" s="167" t="s">
        <v>12398</v>
      </c>
      <c r="E5279" s="168" t="s">
        <v>15698</v>
      </c>
    </row>
    <row r="5280" spans="1:5" x14ac:dyDescent="0.2">
      <c r="A5280" s="167">
        <v>11157</v>
      </c>
      <c r="B5280" s="167" t="s">
        <v>17460</v>
      </c>
      <c r="C5280" s="167" t="s">
        <v>12432</v>
      </c>
      <c r="D5280" s="167" t="s">
        <v>12398</v>
      </c>
      <c r="E5280" s="168" t="s">
        <v>17461</v>
      </c>
    </row>
    <row r="5281" spans="1:1" x14ac:dyDescent="0.2">
      <c r="A5281" s="167" t="s">
        <v>1</v>
      </c>
    </row>
    <row r="5282" spans="1:1" x14ac:dyDescent="0.2">
      <c r="A5282" s="167" t="s">
        <v>17462</v>
      </c>
    </row>
  </sheetData>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3"/>
  <sheetViews>
    <sheetView topLeftCell="A2884" workbookViewId="0">
      <selection activeCell="A2923" sqref="A2923"/>
    </sheetView>
  </sheetViews>
  <sheetFormatPr defaultRowHeight="12.75" x14ac:dyDescent="0.2"/>
  <cols>
    <col min="1" max="1" width="24.5703125" style="167" customWidth="1"/>
    <col min="2" max="2" width="255.7109375" style="167" bestFit="1" customWidth="1"/>
    <col min="3" max="3" width="8.140625" style="167" customWidth="1"/>
    <col min="4" max="4" width="21.140625" style="167" customWidth="1"/>
    <col min="5" max="256" width="9.140625" style="167"/>
    <col min="257" max="257" width="24.5703125" style="167" customWidth="1"/>
    <col min="258" max="258" width="48.7109375" style="167" customWidth="1"/>
    <col min="259" max="259" width="8.140625" style="167" customWidth="1"/>
    <col min="260" max="260" width="21.140625" style="167" customWidth="1"/>
    <col min="261" max="512" width="9.140625" style="167"/>
    <col min="513" max="513" width="24.5703125" style="167" customWidth="1"/>
    <col min="514" max="514" width="48.7109375" style="167" customWidth="1"/>
    <col min="515" max="515" width="8.140625" style="167" customWidth="1"/>
    <col min="516" max="516" width="21.140625" style="167" customWidth="1"/>
    <col min="517" max="768" width="9.140625" style="167"/>
    <col min="769" max="769" width="24.5703125" style="167" customWidth="1"/>
    <col min="770" max="770" width="48.7109375" style="167" customWidth="1"/>
    <col min="771" max="771" width="8.140625" style="167" customWidth="1"/>
    <col min="772" max="772" width="21.140625" style="167" customWidth="1"/>
    <col min="773" max="1024" width="9.140625" style="167"/>
    <col min="1025" max="1025" width="24.5703125" style="167" customWidth="1"/>
    <col min="1026" max="1026" width="48.7109375" style="167" customWidth="1"/>
    <col min="1027" max="1027" width="8.140625" style="167" customWidth="1"/>
    <col min="1028" max="1028" width="21.140625" style="167" customWidth="1"/>
    <col min="1029" max="1280" width="9.140625" style="167"/>
    <col min="1281" max="1281" width="24.5703125" style="167" customWidth="1"/>
    <col min="1282" max="1282" width="48.7109375" style="167" customWidth="1"/>
    <col min="1283" max="1283" width="8.140625" style="167" customWidth="1"/>
    <col min="1284" max="1284" width="21.140625" style="167" customWidth="1"/>
    <col min="1285" max="1536" width="9.140625" style="167"/>
    <col min="1537" max="1537" width="24.5703125" style="167" customWidth="1"/>
    <col min="1538" max="1538" width="48.7109375" style="167" customWidth="1"/>
    <col min="1539" max="1539" width="8.140625" style="167" customWidth="1"/>
    <col min="1540" max="1540" width="21.140625" style="167" customWidth="1"/>
    <col min="1541" max="1792" width="9.140625" style="167"/>
    <col min="1793" max="1793" width="24.5703125" style="167" customWidth="1"/>
    <col min="1794" max="1794" width="48.7109375" style="167" customWidth="1"/>
    <col min="1795" max="1795" width="8.140625" style="167" customWidth="1"/>
    <col min="1796" max="1796" width="21.140625" style="167" customWidth="1"/>
    <col min="1797" max="2048" width="9.140625" style="167"/>
    <col min="2049" max="2049" width="24.5703125" style="167" customWidth="1"/>
    <col min="2050" max="2050" width="48.7109375" style="167" customWidth="1"/>
    <col min="2051" max="2051" width="8.140625" style="167" customWidth="1"/>
    <col min="2052" max="2052" width="21.140625" style="167" customWidth="1"/>
    <col min="2053" max="2304" width="9.140625" style="167"/>
    <col min="2305" max="2305" width="24.5703125" style="167" customWidth="1"/>
    <col min="2306" max="2306" width="48.7109375" style="167" customWidth="1"/>
    <col min="2307" max="2307" width="8.140625" style="167" customWidth="1"/>
    <col min="2308" max="2308" width="21.140625" style="167" customWidth="1"/>
    <col min="2309" max="2560" width="9.140625" style="167"/>
    <col min="2561" max="2561" width="24.5703125" style="167" customWidth="1"/>
    <col min="2562" max="2562" width="48.7109375" style="167" customWidth="1"/>
    <col min="2563" max="2563" width="8.140625" style="167" customWidth="1"/>
    <col min="2564" max="2564" width="21.140625" style="167" customWidth="1"/>
    <col min="2565" max="2816" width="9.140625" style="167"/>
    <col min="2817" max="2817" width="24.5703125" style="167" customWidth="1"/>
    <col min="2818" max="2818" width="48.7109375" style="167" customWidth="1"/>
    <col min="2819" max="2819" width="8.140625" style="167" customWidth="1"/>
    <col min="2820" max="2820" width="21.140625" style="167" customWidth="1"/>
    <col min="2821" max="3072" width="9.140625" style="167"/>
    <col min="3073" max="3073" width="24.5703125" style="167" customWidth="1"/>
    <col min="3074" max="3074" width="48.7109375" style="167" customWidth="1"/>
    <col min="3075" max="3075" width="8.140625" style="167" customWidth="1"/>
    <col min="3076" max="3076" width="21.140625" style="167" customWidth="1"/>
    <col min="3077" max="3328" width="9.140625" style="167"/>
    <col min="3329" max="3329" width="24.5703125" style="167" customWidth="1"/>
    <col min="3330" max="3330" width="48.7109375" style="167" customWidth="1"/>
    <col min="3331" max="3331" width="8.140625" style="167" customWidth="1"/>
    <col min="3332" max="3332" width="21.140625" style="167" customWidth="1"/>
    <col min="3333" max="3584" width="9.140625" style="167"/>
    <col min="3585" max="3585" width="24.5703125" style="167" customWidth="1"/>
    <col min="3586" max="3586" width="48.7109375" style="167" customWidth="1"/>
    <col min="3587" max="3587" width="8.140625" style="167" customWidth="1"/>
    <col min="3588" max="3588" width="21.140625" style="167" customWidth="1"/>
    <col min="3589" max="3840" width="9.140625" style="167"/>
    <col min="3841" max="3841" width="24.5703125" style="167" customWidth="1"/>
    <col min="3842" max="3842" width="48.7109375" style="167" customWidth="1"/>
    <col min="3843" max="3843" width="8.140625" style="167" customWidth="1"/>
    <col min="3844" max="3844" width="21.140625" style="167" customWidth="1"/>
    <col min="3845" max="4096" width="9.140625" style="167"/>
    <col min="4097" max="4097" width="24.5703125" style="167" customWidth="1"/>
    <col min="4098" max="4098" width="48.7109375" style="167" customWidth="1"/>
    <col min="4099" max="4099" width="8.140625" style="167" customWidth="1"/>
    <col min="4100" max="4100" width="21.140625" style="167" customWidth="1"/>
    <col min="4101" max="4352" width="9.140625" style="167"/>
    <col min="4353" max="4353" width="24.5703125" style="167" customWidth="1"/>
    <col min="4354" max="4354" width="48.7109375" style="167" customWidth="1"/>
    <col min="4355" max="4355" width="8.140625" style="167" customWidth="1"/>
    <col min="4356" max="4356" width="21.140625" style="167" customWidth="1"/>
    <col min="4357" max="4608" width="9.140625" style="167"/>
    <col min="4609" max="4609" width="24.5703125" style="167" customWidth="1"/>
    <col min="4610" max="4610" width="48.7109375" style="167" customWidth="1"/>
    <col min="4611" max="4611" width="8.140625" style="167" customWidth="1"/>
    <col min="4612" max="4612" width="21.140625" style="167" customWidth="1"/>
    <col min="4613" max="4864" width="9.140625" style="167"/>
    <col min="4865" max="4865" width="24.5703125" style="167" customWidth="1"/>
    <col min="4866" max="4866" width="48.7109375" style="167" customWidth="1"/>
    <col min="4867" max="4867" width="8.140625" style="167" customWidth="1"/>
    <col min="4868" max="4868" width="21.140625" style="167" customWidth="1"/>
    <col min="4869" max="5120" width="9.140625" style="167"/>
    <col min="5121" max="5121" width="24.5703125" style="167" customWidth="1"/>
    <col min="5122" max="5122" width="48.7109375" style="167" customWidth="1"/>
    <col min="5123" max="5123" width="8.140625" style="167" customWidth="1"/>
    <col min="5124" max="5124" width="21.140625" style="167" customWidth="1"/>
    <col min="5125" max="5376" width="9.140625" style="167"/>
    <col min="5377" max="5377" width="24.5703125" style="167" customWidth="1"/>
    <col min="5378" max="5378" width="48.7109375" style="167" customWidth="1"/>
    <col min="5379" max="5379" width="8.140625" style="167" customWidth="1"/>
    <col min="5380" max="5380" width="21.140625" style="167" customWidth="1"/>
    <col min="5381" max="5632" width="9.140625" style="167"/>
    <col min="5633" max="5633" width="24.5703125" style="167" customWidth="1"/>
    <col min="5634" max="5634" width="48.7109375" style="167" customWidth="1"/>
    <col min="5635" max="5635" width="8.140625" style="167" customWidth="1"/>
    <col min="5636" max="5636" width="21.140625" style="167" customWidth="1"/>
    <col min="5637" max="5888" width="9.140625" style="167"/>
    <col min="5889" max="5889" width="24.5703125" style="167" customWidth="1"/>
    <col min="5890" max="5890" width="48.7109375" style="167" customWidth="1"/>
    <col min="5891" max="5891" width="8.140625" style="167" customWidth="1"/>
    <col min="5892" max="5892" width="21.140625" style="167" customWidth="1"/>
    <col min="5893" max="6144" width="9.140625" style="167"/>
    <col min="6145" max="6145" width="24.5703125" style="167" customWidth="1"/>
    <col min="6146" max="6146" width="48.7109375" style="167" customWidth="1"/>
    <col min="6147" max="6147" width="8.140625" style="167" customWidth="1"/>
    <col min="6148" max="6148" width="21.140625" style="167" customWidth="1"/>
    <col min="6149" max="6400" width="9.140625" style="167"/>
    <col min="6401" max="6401" width="24.5703125" style="167" customWidth="1"/>
    <col min="6402" max="6402" width="48.7109375" style="167" customWidth="1"/>
    <col min="6403" max="6403" width="8.140625" style="167" customWidth="1"/>
    <col min="6404" max="6404" width="21.140625" style="167" customWidth="1"/>
    <col min="6405" max="6656" width="9.140625" style="167"/>
    <col min="6657" max="6657" width="24.5703125" style="167" customWidth="1"/>
    <col min="6658" max="6658" width="48.7109375" style="167" customWidth="1"/>
    <col min="6659" max="6659" width="8.140625" style="167" customWidth="1"/>
    <col min="6660" max="6660" width="21.140625" style="167" customWidth="1"/>
    <col min="6661" max="6912" width="9.140625" style="167"/>
    <col min="6913" max="6913" width="24.5703125" style="167" customWidth="1"/>
    <col min="6914" max="6914" width="48.7109375" style="167" customWidth="1"/>
    <col min="6915" max="6915" width="8.140625" style="167" customWidth="1"/>
    <col min="6916" max="6916" width="21.140625" style="167" customWidth="1"/>
    <col min="6917" max="7168" width="9.140625" style="167"/>
    <col min="7169" max="7169" width="24.5703125" style="167" customWidth="1"/>
    <col min="7170" max="7170" width="48.7109375" style="167" customWidth="1"/>
    <col min="7171" max="7171" width="8.140625" style="167" customWidth="1"/>
    <col min="7172" max="7172" width="21.140625" style="167" customWidth="1"/>
    <col min="7173" max="7424" width="9.140625" style="167"/>
    <col min="7425" max="7425" width="24.5703125" style="167" customWidth="1"/>
    <col min="7426" max="7426" width="48.7109375" style="167" customWidth="1"/>
    <col min="7427" max="7427" width="8.140625" style="167" customWidth="1"/>
    <col min="7428" max="7428" width="21.140625" style="167" customWidth="1"/>
    <col min="7429" max="7680" width="9.140625" style="167"/>
    <col min="7681" max="7681" width="24.5703125" style="167" customWidth="1"/>
    <col min="7682" max="7682" width="48.7109375" style="167" customWidth="1"/>
    <col min="7683" max="7683" width="8.140625" style="167" customWidth="1"/>
    <col min="7684" max="7684" width="21.140625" style="167" customWidth="1"/>
    <col min="7685" max="7936" width="9.140625" style="167"/>
    <col min="7937" max="7937" width="24.5703125" style="167" customWidth="1"/>
    <col min="7938" max="7938" width="48.7109375" style="167" customWidth="1"/>
    <col min="7939" max="7939" width="8.140625" style="167" customWidth="1"/>
    <col min="7940" max="7940" width="21.140625" style="167" customWidth="1"/>
    <col min="7941" max="8192" width="9.140625" style="167"/>
    <col min="8193" max="8193" width="24.5703125" style="167" customWidth="1"/>
    <col min="8194" max="8194" width="48.7109375" style="167" customWidth="1"/>
    <col min="8195" max="8195" width="8.140625" style="167" customWidth="1"/>
    <col min="8196" max="8196" width="21.140625" style="167" customWidth="1"/>
    <col min="8197" max="8448" width="9.140625" style="167"/>
    <col min="8449" max="8449" width="24.5703125" style="167" customWidth="1"/>
    <col min="8450" max="8450" width="48.7109375" style="167" customWidth="1"/>
    <col min="8451" max="8451" width="8.140625" style="167" customWidth="1"/>
    <col min="8452" max="8452" width="21.140625" style="167" customWidth="1"/>
    <col min="8453" max="8704" width="9.140625" style="167"/>
    <col min="8705" max="8705" width="24.5703125" style="167" customWidth="1"/>
    <col min="8706" max="8706" width="48.7109375" style="167" customWidth="1"/>
    <col min="8707" max="8707" width="8.140625" style="167" customWidth="1"/>
    <col min="8708" max="8708" width="21.140625" style="167" customWidth="1"/>
    <col min="8709" max="8960" width="9.140625" style="167"/>
    <col min="8961" max="8961" width="24.5703125" style="167" customWidth="1"/>
    <col min="8962" max="8962" width="48.7109375" style="167" customWidth="1"/>
    <col min="8963" max="8963" width="8.140625" style="167" customWidth="1"/>
    <col min="8964" max="8964" width="21.140625" style="167" customWidth="1"/>
    <col min="8965" max="9216" width="9.140625" style="167"/>
    <col min="9217" max="9217" width="24.5703125" style="167" customWidth="1"/>
    <col min="9218" max="9218" width="48.7109375" style="167" customWidth="1"/>
    <col min="9219" max="9219" width="8.140625" style="167" customWidth="1"/>
    <col min="9220" max="9220" width="21.140625" style="167" customWidth="1"/>
    <col min="9221" max="9472" width="9.140625" style="167"/>
    <col min="9473" max="9473" width="24.5703125" style="167" customWidth="1"/>
    <col min="9474" max="9474" width="48.7109375" style="167" customWidth="1"/>
    <col min="9475" max="9475" width="8.140625" style="167" customWidth="1"/>
    <col min="9476" max="9476" width="21.140625" style="167" customWidth="1"/>
    <col min="9477" max="9728" width="9.140625" style="167"/>
    <col min="9729" max="9729" width="24.5703125" style="167" customWidth="1"/>
    <col min="9730" max="9730" width="48.7109375" style="167" customWidth="1"/>
    <col min="9731" max="9731" width="8.140625" style="167" customWidth="1"/>
    <col min="9732" max="9732" width="21.140625" style="167" customWidth="1"/>
    <col min="9733" max="9984" width="9.140625" style="167"/>
    <col min="9985" max="9985" width="24.5703125" style="167" customWidth="1"/>
    <col min="9986" max="9986" width="48.7109375" style="167" customWidth="1"/>
    <col min="9987" max="9987" width="8.140625" style="167" customWidth="1"/>
    <col min="9988" max="9988" width="21.140625" style="167" customWidth="1"/>
    <col min="9989" max="10240" width="9.140625" style="167"/>
    <col min="10241" max="10241" width="24.5703125" style="167" customWidth="1"/>
    <col min="10242" max="10242" width="48.7109375" style="167" customWidth="1"/>
    <col min="10243" max="10243" width="8.140625" style="167" customWidth="1"/>
    <col min="10244" max="10244" width="21.140625" style="167" customWidth="1"/>
    <col min="10245" max="10496" width="9.140625" style="167"/>
    <col min="10497" max="10497" width="24.5703125" style="167" customWidth="1"/>
    <col min="10498" max="10498" width="48.7109375" style="167" customWidth="1"/>
    <col min="10499" max="10499" width="8.140625" style="167" customWidth="1"/>
    <col min="10500" max="10500" width="21.140625" style="167" customWidth="1"/>
    <col min="10501" max="10752" width="9.140625" style="167"/>
    <col min="10753" max="10753" width="24.5703125" style="167" customWidth="1"/>
    <col min="10754" max="10754" width="48.7109375" style="167" customWidth="1"/>
    <col min="10755" max="10755" width="8.140625" style="167" customWidth="1"/>
    <col min="10756" max="10756" width="21.140625" style="167" customWidth="1"/>
    <col min="10757" max="11008" width="9.140625" style="167"/>
    <col min="11009" max="11009" width="24.5703125" style="167" customWidth="1"/>
    <col min="11010" max="11010" width="48.7109375" style="167" customWidth="1"/>
    <col min="11011" max="11011" width="8.140625" style="167" customWidth="1"/>
    <col min="11012" max="11012" width="21.140625" style="167" customWidth="1"/>
    <col min="11013" max="11264" width="9.140625" style="167"/>
    <col min="11265" max="11265" width="24.5703125" style="167" customWidth="1"/>
    <col min="11266" max="11266" width="48.7109375" style="167" customWidth="1"/>
    <col min="11267" max="11267" width="8.140625" style="167" customWidth="1"/>
    <col min="11268" max="11268" width="21.140625" style="167" customWidth="1"/>
    <col min="11269" max="11520" width="9.140625" style="167"/>
    <col min="11521" max="11521" width="24.5703125" style="167" customWidth="1"/>
    <col min="11522" max="11522" width="48.7109375" style="167" customWidth="1"/>
    <col min="11523" max="11523" width="8.140625" style="167" customWidth="1"/>
    <col min="11524" max="11524" width="21.140625" style="167" customWidth="1"/>
    <col min="11525" max="11776" width="9.140625" style="167"/>
    <col min="11777" max="11777" width="24.5703125" style="167" customWidth="1"/>
    <col min="11778" max="11778" width="48.7109375" style="167" customWidth="1"/>
    <col min="11779" max="11779" width="8.140625" style="167" customWidth="1"/>
    <col min="11780" max="11780" width="21.140625" style="167" customWidth="1"/>
    <col min="11781" max="12032" width="9.140625" style="167"/>
    <col min="12033" max="12033" width="24.5703125" style="167" customWidth="1"/>
    <col min="12034" max="12034" width="48.7109375" style="167" customWidth="1"/>
    <col min="12035" max="12035" width="8.140625" style="167" customWidth="1"/>
    <col min="12036" max="12036" width="21.140625" style="167" customWidth="1"/>
    <col min="12037" max="12288" width="9.140625" style="167"/>
    <col min="12289" max="12289" width="24.5703125" style="167" customWidth="1"/>
    <col min="12290" max="12290" width="48.7109375" style="167" customWidth="1"/>
    <col min="12291" max="12291" width="8.140625" style="167" customWidth="1"/>
    <col min="12292" max="12292" width="21.140625" style="167" customWidth="1"/>
    <col min="12293" max="12544" width="9.140625" style="167"/>
    <col min="12545" max="12545" width="24.5703125" style="167" customWidth="1"/>
    <col min="12546" max="12546" width="48.7109375" style="167" customWidth="1"/>
    <col min="12547" max="12547" width="8.140625" style="167" customWidth="1"/>
    <col min="12548" max="12548" width="21.140625" style="167" customWidth="1"/>
    <col min="12549" max="12800" width="9.140625" style="167"/>
    <col min="12801" max="12801" width="24.5703125" style="167" customWidth="1"/>
    <col min="12802" max="12802" width="48.7109375" style="167" customWidth="1"/>
    <col min="12803" max="12803" width="8.140625" style="167" customWidth="1"/>
    <col min="12804" max="12804" width="21.140625" style="167" customWidth="1"/>
    <col min="12805" max="13056" width="9.140625" style="167"/>
    <col min="13057" max="13057" width="24.5703125" style="167" customWidth="1"/>
    <col min="13058" max="13058" width="48.7109375" style="167" customWidth="1"/>
    <col min="13059" max="13059" width="8.140625" style="167" customWidth="1"/>
    <col min="13060" max="13060" width="21.140625" style="167" customWidth="1"/>
    <col min="13061" max="13312" width="9.140625" style="167"/>
    <col min="13313" max="13313" width="24.5703125" style="167" customWidth="1"/>
    <col min="13314" max="13314" width="48.7109375" style="167" customWidth="1"/>
    <col min="13315" max="13315" width="8.140625" style="167" customWidth="1"/>
    <col min="13316" max="13316" width="21.140625" style="167" customWidth="1"/>
    <col min="13317" max="13568" width="9.140625" style="167"/>
    <col min="13569" max="13569" width="24.5703125" style="167" customWidth="1"/>
    <col min="13570" max="13570" width="48.7109375" style="167" customWidth="1"/>
    <col min="13571" max="13571" width="8.140625" style="167" customWidth="1"/>
    <col min="13572" max="13572" width="21.140625" style="167" customWidth="1"/>
    <col min="13573" max="13824" width="9.140625" style="167"/>
    <col min="13825" max="13825" width="24.5703125" style="167" customWidth="1"/>
    <col min="13826" max="13826" width="48.7109375" style="167" customWidth="1"/>
    <col min="13827" max="13827" width="8.140625" style="167" customWidth="1"/>
    <col min="13828" max="13828" width="21.140625" style="167" customWidth="1"/>
    <col min="13829" max="14080" width="9.140625" style="167"/>
    <col min="14081" max="14081" width="24.5703125" style="167" customWidth="1"/>
    <col min="14082" max="14082" width="48.7109375" style="167" customWidth="1"/>
    <col min="14083" max="14083" width="8.140625" style="167" customWidth="1"/>
    <col min="14084" max="14084" width="21.140625" style="167" customWidth="1"/>
    <col min="14085" max="14336" width="9.140625" style="167"/>
    <col min="14337" max="14337" width="24.5703125" style="167" customWidth="1"/>
    <col min="14338" max="14338" width="48.7109375" style="167" customWidth="1"/>
    <col min="14339" max="14339" width="8.140625" style="167" customWidth="1"/>
    <col min="14340" max="14340" width="21.140625" style="167" customWidth="1"/>
    <col min="14341" max="14592" width="9.140625" style="167"/>
    <col min="14593" max="14593" width="24.5703125" style="167" customWidth="1"/>
    <col min="14594" max="14594" width="48.7109375" style="167" customWidth="1"/>
    <col min="14595" max="14595" width="8.140625" style="167" customWidth="1"/>
    <col min="14596" max="14596" width="21.140625" style="167" customWidth="1"/>
    <col min="14597" max="14848" width="9.140625" style="167"/>
    <col min="14849" max="14849" width="24.5703125" style="167" customWidth="1"/>
    <col min="14850" max="14850" width="48.7109375" style="167" customWidth="1"/>
    <col min="14851" max="14851" width="8.140625" style="167" customWidth="1"/>
    <col min="14852" max="14852" width="21.140625" style="167" customWidth="1"/>
    <col min="14853" max="15104" width="9.140625" style="167"/>
    <col min="15105" max="15105" width="24.5703125" style="167" customWidth="1"/>
    <col min="15106" max="15106" width="48.7109375" style="167" customWidth="1"/>
    <col min="15107" max="15107" width="8.140625" style="167" customWidth="1"/>
    <col min="15108" max="15108" width="21.140625" style="167" customWidth="1"/>
    <col min="15109" max="15360" width="9.140625" style="167"/>
    <col min="15361" max="15361" width="24.5703125" style="167" customWidth="1"/>
    <col min="15362" max="15362" width="48.7109375" style="167" customWidth="1"/>
    <col min="15363" max="15363" width="8.140625" style="167" customWidth="1"/>
    <col min="15364" max="15364" width="21.140625" style="167" customWidth="1"/>
    <col min="15365" max="15616" width="9.140625" style="167"/>
    <col min="15617" max="15617" width="24.5703125" style="167" customWidth="1"/>
    <col min="15618" max="15618" width="48.7109375" style="167" customWidth="1"/>
    <col min="15619" max="15619" width="8.140625" style="167" customWidth="1"/>
    <col min="15620" max="15620" width="21.140625" style="167" customWidth="1"/>
    <col min="15621" max="15872" width="9.140625" style="167"/>
    <col min="15873" max="15873" width="24.5703125" style="167" customWidth="1"/>
    <col min="15874" max="15874" width="48.7109375" style="167" customWidth="1"/>
    <col min="15875" max="15875" width="8.140625" style="167" customWidth="1"/>
    <col min="15876" max="15876" width="21.140625" style="167" customWidth="1"/>
    <col min="15877" max="16128" width="9.140625" style="167"/>
    <col min="16129" max="16129" width="24.5703125" style="167" customWidth="1"/>
    <col min="16130" max="16130" width="48.7109375" style="167" customWidth="1"/>
    <col min="16131" max="16131" width="8.140625" style="167" customWidth="1"/>
    <col min="16132" max="16132" width="21.140625" style="167" customWidth="1"/>
    <col min="16133" max="16384" width="9.140625" style="167"/>
  </cols>
  <sheetData>
    <row r="1" spans="1:4" ht="13.5" x14ac:dyDescent="0.25">
      <c r="A1" s="172" t="s">
        <v>5233</v>
      </c>
      <c r="B1" s="172" t="s">
        <v>5234</v>
      </c>
      <c r="C1" s="172" t="s">
        <v>7</v>
      </c>
      <c r="D1" s="172" t="s">
        <v>5235</v>
      </c>
    </row>
    <row r="3" spans="1:4" ht="13.5" x14ac:dyDescent="0.25">
      <c r="A3" s="172">
        <v>97141</v>
      </c>
      <c r="B3" s="172" t="s">
        <v>5236</v>
      </c>
      <c r="C3" s="172" t="s">
        <v>5237</v>
      </c>
      <c r="D3" s="363">
        <v>5.13</v>
      </c>
    </row>
    <row r="4" spans="1:4" ht="13.5" x14ac:dyDescent="0.25">
      <c r="A4" s="172">
        <v>97142</v>
      </c>
      <c r="B4" s="172" t="s">
        <v>5238</v>
      </c>
      <c r="C4" s="172" t="s">
        <v>5237</v>
      </c>
      <c r="D4" s="363">
        <v>5.7</v>
      </c>
    </row>
    <row r="5" spans="1:4" ht="13.5" x14ac:dyDescent="0.25">
      <c r="A5" s="172">
        <v>97143</v>
      </c>
      <c r="B5" s="172" t="s">
        <v>5239</v>
      </c>
      <c r="C5" s="172" t="s">
        <v>5237</v>
      </c>
      <c r="D5" s="363">
        <v>7.2</v>
      </c>
    </row>
    <row r="6" spans="1:4" ht="13.5" x14ac:dyDescent="0.25">
      <c r="A6" s="172">
        <v>97144</v>
      </c>
      <c r="B6" s="172" t="s">
        <v>5240</v>
      </c>
      <c r="C6" s="172" t="s">
        <v>5237</v>
      </c>
      <c r="D6" s="363">
        <v>8.6999999999999993</v>
      </c>
    </row>
    <row r="7" spans="1:4" ht="13.5" x14ac:dyDescent="0.25">
      <c r="A7" s="172">
        <v>97145</v>
      </c>
      <c r="B7" s="172" t="s">
        <v>5241</v>
      </c>
      <c r="C7" s="172" t="s">
        <v>5237</v>
      </c>
      <c r="D7" s="363">
        <v>10.210000000000001</v>
      </c>
    </row>
    <row r="8" spans="1:4" ht="13.5" x14ac:dyDescent="0.25">
      <c r="A8" s="172">
        <v>97146</v>
      </c>
      <c r="B8" s="172" t="s">
        <v>5242</v>
      </c>
      <c r="C8" s="172" t="s">
        <v>5237</v>
      </c>
      <c r="D8" s="363">
        <v>11.72</v>
      </c>
    </row>
    <row r="9" spans="1:4" ht="13.5" x14ac:dyDescent="0.25">
      <c r="A9" s="172">
        <v>97147</v>
      </c>
      <c r="B9" s="172" t="s">
        <v>5243</v>
      </c>
      <c r="C9" s="172" t="s">
        <v>5237</v>
      </c>
      <c r="D9" s="363">
        <v>13.24</v>
      </c>
    </row>
    <row r="10" spans="1:4" ht="13.5" x14ac:dyDescent="0.25">
      <c r="A10" s="172">
        <v>97148</v>
      </c>
      <c r="B10" s="172" t="s">
        <v>5244</v>
      </c>
      <c r="C10" s="172" t="s">
        <v>5237</v>
      </c>
      <c r="D10" s="363">
        <v>14.75</v>
      </c>
    </row>
    <row r="11" spans="1:4" ht="13.5" x14ac:dyDescent="0.25">
      <c r="A11" s="172">
        <v>97149</v>
      </c>
      <c r="B11" s="172" t="s">
        <v>5245</v>
      </c>
      <c r="C11" s="172" t="s">
        <v>5237</v>
      </c>
      <c r="D11" s="363">
        <v>16.3</v>
      </c>
    </row>
    <row r="12" spans="1:4" ht="13.5" x14ac:dyDescent="0.25">
      <c r="A12" s="172">
        <v>97150</v>
      </c>
      <c r="B12" s="172" t="s">
        <v>5246</v>
      </c>
      <c r="C12" s="172" t="s">
        <v>5237</v>
      </c>
      <c r="D12" s="363">
        <v>19.809999999999999</v>
      </c>
    </row>
    <row r="13" spans="1:4" ht="13.5" x14ac:dyDescent="0.25">
      <c r="A13" s="172">
        <v>97151</v>
      </c>
      <c r="B13" s="172" t="s">
        <v>5247</v>
      </c>
      <c r="C13" s="172" t="s">
        <v>5237</v>
      </c>
      <c r="D13" s="363">
        <v>23.17</v>
      </c>
    </row>
    <row r="14" spans="1:4" ht="13.5" x14ac:dyDescent="0.25">
      <c r="A14" s="172">
        <v>97152</v>
      </c>
      <c r="B14" s="172" t="s">
        <v>5248</v>
      </c>
      <c r="C14" s="172" t="s">
        <v>5237</v>
      </c>
      <c r="D14" s="363">
        <v>26.25</v>
      </c>
    </row>
    <row r="15" spans="1:4" ht="13.5" x14ac:dyDescent="0.25">
      <c r="A15" s="172">
        <v>97153</v>
      </c>
      <c r="B15" s="172" t="s">
        <v>5249</v>
      </c>
      <c r="C15" s="172" t="s">
        <v>5237</v>
      </c>
      <c r="D15" s="363">
        <v>29.49</v>
      </c>
    </row>
    <row r="16" spans="1:4" ht="13.5" x14ac:dyDescent="0.25">
      <c r="A16" s="172">
        <v>97154</v>
      </c>
      <c r="B16" s="172" t="s">
        <v>5250</v>
      </c>
      <c r="C16" s="172" t="s">
        <v>5237</v>
      </c>
      <c r="D16" s="363">
        <v>32.78</v>
      </c>
    </row>
    <row r="17" spans="1:4" ht="13.5" x14ac:dyDescent="0.25">
      <c r="A17" s="172">
        <v>97155</v>
      </c>
      <c r="B17" s="172" t="s">
        <v>5251</v>
      </c>
      <c r="C17" s="172" t="s">
        <v>5237</v>
      </c>
      <c r="D17" s="363">
        <v>36.08</v>
      </c>
    </row>
    <row r="18" spans="1:4" ht="13.5" x14ac:dyDescent="0.25">
      <c r="A18" s="172">
        <v>97156</v>
      </c>
      <c r="B18" s="172" t="s">
        <v>5252</v>
      </c>
      <c r="C18" s="172" t="s">
        <v>5237</v>
      </c>
      <c r="D18" s="363">
        <v>43.13</v>
      </c>
    </row>
    <row r="19" spans="1:4" ht="13.5" x14ac:dyDescent="0.25">
      <c r="A19" s="172">
        <v>97157</v>
      </c>
      <c r="B19" s="172" t="s">
        <v>5253</v>
      </c>
      <c r="C19" s="172" t="s">
        <v>5237</v>
      </c>
      <c r="D19" s="363">
        <v>3.15</v>
      </c>
    </row>
    <row r="20" spans="1:4" ht="13.5" x14ac:dyDescent="0.25">
      <c r="A20" s="172">
        <v>97158</v>
      </c>
      <c r="B20" s="172" t="s">
        <v>5254</v>
      </c>
      <c r="C20" s="172" t="s">
        <v>5237</v>
      </c>
      <c r="D20" s="363">
        <v>3.51</v>
      </c>
    </row>
    <row r="21" spans="1:4" ht="13.5" x14ac:dyDescent="0.25">
      <c r="A21" s="172">
        <v>97159</v>
      </c>
      <c r="B21" s="172" t="s">
        <v>5255</v>
      </c>
      <c r="C21" s="172" t="s">
        <v>5237</v>
      </c>
      <c r="D21" s="363">
        <v>4.45</v>
      </c>
    </row>
    <row r="22" spans="1:4" ht="13.5" x14ac:dyDescent="0.25">
      <c r="A22" s="172">
        <v>97160</v>
      </c>
      <c r="B22" s="172" t="s">
        <v>5256</v>
      </c>
      <c r="C22" s="172" t="s">
        <v>5237</v>
      </c>
      <c r="D22" s="363">
        <v>5.36</v>
      </c>
    </row>
    <row r="23" spans="1:4" ht="13.5" x14ac:dyDescent="0.25">
      <c r="A23" s="172">
        <v>97161</v>
      </c>
      <c r="B23" s="172" t="s">
        <v>5257</v>
      </c>
      <c r="C23" s="172" t="s">
        <v>5237</v>
      </c>
      <c r="D23" s="363">
        <v>6.33</v>
      </c>
    </row>
    <row r="24" spans="1:4" ht="13.5" x14ac:dyDescent="0.25">
      <c r="A24" s="172">
        <v>97162</v>
      </c>
      <c r="B24" s="172" t="s">
        <v>5258</v>
      </c>
      <c r="C24" s="172" t="s">
        <v>5237</v>
      </c>
      <c r="D24" s="363">
        <v>7.26</v>
      </c>
    </row>
    <row r="25" spans="1:4" ht="13.5" x14ac:dyDescent="0.25">
      <c r="A25" s="172">
        <v>97163</v>
      </c>
      <c r="B25" s="172" t="s">
        <v>5259</v>
      </c>
      <c r="C25" s="172" t="s">
        <v>5237</v>
      </c>
      <c r="D25" s="363">
        <v>8.2200000000000006</v>
      </c>
    </row>
    <row r="26" spans="1:4" ht="13.5" x14ac:dyDescent="0.25">
      <c r="A26" s="172">
        <v>97164</v>
      </c>
      <c r="B26" s="172" t="s">
        <v>5260</v>
      </c>
      <c r="C26" s="172" t="s">
        <v>5237</v>
      </c>
      <c r="D26" s="363">
        <v>9.16</v>
      </c>
    </row>
    <row r="27" spans="1:4" ht="13.5" x14ac:dyDescent="0.25">
      <c r="A27" s="172">
        <v>97165</v>
      </c>
      <c r="B27" s="172" t="s">
        <v>5261</v>
      </c>
      <c r="C27" s="172" t="s">
        <v>5237</v>
      </c>
      <c r="D27" s="363">
        <v>10.14</v>
      </c>
    </row>
    <row r="28" spans="1:4" ht="13.5" x14ac:dyDescent="0.25">
      <c r="A28" s="172">
        <v>97166</v>
      </c>
      <c r="B28" s="172" t="s">
        <v>5262</v>
      </c>
      <c r="C28" s="172" t="s">
        <v>5237</v>
      </c>
      <c r="D28" s="363">
        <v>12.31</v>
      </c>
    </row>
    <row r="29" spans="1:4" ht="13.5" x14ac:dyDescent="0.25">
      <c r="A29" s="172">
        <v>97167</v>
      </c>
      <c r="B29" s="172" t="s">
        <v>5263</v>
      </c>
      <c r="C29" s="172" t="s">
        <v>5237</v>
      </c>
      <c r="D29" s="363">
        <v>14.44</v>
      </c>
    </row>
    <row r="30" spans="1:4" ht="13.5" x14ac:dyDescent="0.25">
      <c r="A30" s="172">
        <v>97168</v>
      </c>
      <c r="B30" s="172" t="s">
        <v>5264</v>
      </c>
      <c r="C30" s="172" t="s">
        <v>5237</v>
      </c>
      <c r="D30" s="363">
        <v>16.28</v>
      </c>
    </row>
    <row r="31" spans="1:4" ht="13.5" x14ac:dyDescent="0.25">
      <c r="A31" s="172">
        <v>97169</v>
      </c>
      <c r="B31" s="172" t="s">
        <v>5265</v>
      </c>
      <c r="C31" s="172" t="s">
        <v>5237</v>
      </c>
      <c r="D31" s="363">
        <v>18.28</v>
      </c>
    </row>
    <row r="32" spans="1:4" ht="13.5" x14ac:dyDescent="0.25">
      <c r="A32" s="172">
        <v>97170</v>
      </c>
      <c r="B32" s="172" t="s">
        <v>5266</v>
      </c>
      <c r="C32" s="172" t="s">
        <v>5237</v>
      </c>
      <c r="D32" s="363">
        <v>20.329999999999998</v>
      </c>
    </row>
    <row r="33" spans="1:4" ht="13.5" x14ac:dyDescent="0.25">
      <c r="A33" s="172">
        <v>97171</v>
      </c>
      <c r="B33" s="172" t="s">
        <v>5267</v>
      </c>
      <c r="C33" s="172" t="s">
        <v>5237</v>
      </c>
      <c r="D33" s="363">
        <v>22.4</v>
      </c>
    </row>
    <row r="34" spans="1:4" ht="13.5" x14ac:dyDescent="0.25">
      <c r="A34" s="172">
        <v>97172</v>
      </c>
      <c r="B34" s="172" t="s">
        <v>5268</v>
      </c>
      <c r="C34" s="172" t="s">
        <v>5237</v>
      </c>
      <c r="D34" s="363">
        <v>26.96</v>
      </c>
    </row>
    <row r="35" spans="1:4" ht="13.5" x14ac:dyDescent="0.25">
      <c r="A35" s="172">
        <v>97173</v>
      </c>
      <c r="B35" s="172" t="s">
        <v>5269</v>
      </c>
      <c r="C35" s="172" t="s">
        <v>5237</v>
      </c>
      <c r="D35" s="363">
        <v>21.06</v>
      </c>
    </row>
    <row r="36" spans="1:4" ht="13.5" x14ac:dyDescent="0.25">
      <c r="A36" s="172">
        <v>97174</v>
      </c>
      <c r="B36" s="172" t="s">
        <v>5270</v>
      </c>
      <c r="C36" s="172" t="s">
        <v>5237</v>
      </c>
      <c r="D36" s="363">
        <v>24.36</v>
      </c>
    </row>
    <row r="37" spans="1:4" ht="13.5" x14ac:dyDescent="0.25">
      <c r="A37" s="172">
        <v>97175</v>
      </c>
      <c r="B37" s="172" t="s">
        <v>5271</v>
      </c>
      <c r="C37" s="172" t="s">
        <v>5237</v>
      </c>
      <c r="D37" s="363">
        <v>27.66</v>
      </c>
    </row>
    <row r="38" spans="1:4" ht="13.5" x14ac:dyDescent="0.25">
      <c r="A38" s="172">
        <v>97176</v>
      </c>
      <c r="B38" s="172" t="s">
        <v>5272</v>
      </c>
      <c r="C38" s="172" t="s">
        <v>5237</v>
      </c>
      <c r="D38" s="363">
        <v>30.93</v>
      </c>
    </row>
    <row r="39" spans="1:4" ht="13.5" x14ac:dyDescent="0.25">
      <c r="A39" s="172">
        <v>97177</v>
      </c>
      <c r="B39" s="172" t="s">
        <v>5273</v>
      </c>
      <c r="C39" s="172" t="s">
        <v>5237</v>
      </c>
      <c r="D39" s="363">
        <v>37.520000000000003</v>
      </c>
    </row>
    <row r="40" spans="1:4" ht="13.5" x14ac:dyDescent="0.25">
      <c r="A40" s="172">
        <v>97178</v>
      </c>
      <c r="B40" s="172" t="s">
        <v>5274</v>
      </c>
      <c r="C40" s="172" t="s">
        <v>5237</v>
      </c>
      <c r="D40" s="363">
        <v>44.1</v>
      </c>
    </row>
    <row r="41" spans="1:4" ht="13.5" x14ac:dyDescent="0.25">
      <c r="A41" s="172">
        <v>97179</v>
      </c>
      <c r="B41" s="172" t="s">
        <v>5275</v>
      </c>
      <c r="C41" s="172" t="s">
        <v>5237</v>
      </c>
      <c r="D41" s="363">
        <v>50.69</v>
      </c>
    </row>
    <row r="42" spans="1:4" ht="13.5" x14ac:dyDescent="0.25">
      <c r="A42" s="172">
        <v>97180</v>
      </c>
      <c r="B42" s="172" t="s">
        <v>5276</v>
      </c>
      <c r="C42" s="172" t="s">
        <v>5237</v>
      </c>
      <c r="D42" s="363">
        <v>57.28</v>
      </c>
    </row>
    <row r="43" spans="1:4" ht="13.5" x14ac:dyDescent="0.25">
      <c r="A43" s="172">
        <v>97181</v>
      </c>
      <c r="B43" s="172" t="s">
        <v>5277</v>
      </c>
      <c r="C43" s="172" t="s">
        <v>5237</v>
      </c>
      <c r="D43" s="363">
        <v>66.31</v>
      </c>
    </row>
    <row r="44" spans="1:4" ht="13.5" x14ac:dyDescent="0.25">
      <c r="A44" s="172">
        <v>97182</v>
      </c>
      <c r="B44" s="172" t="s">
        <v>5278</v>
      </c>
      <c r="C44" s="172" t="s">
        <v>5237</v>
      </c>
      <c r="D44" s="363">
        <v>73.150000000000006</v>
      </c>
    </row>
    <row r="45" spans="1:4" ht="13.5" x14ac:dyDescent="0.25">
      <c r="A45" s="172">
        <v>97183</v>
      </c>
      <c r="B45" s="172" t="s">
        <v>5279</v>
      </c>
      <c r="C45" s="172" t="s">
        <v>5237</v>
      </c>
      <c r="D45" s="363">
        <v>17.21</v>
      </c>
    </row>
    <row r="46" spans="1:4" ht="13.5" x14ac:dyDescent="0.25">
      <c r="A46" s="172">
        <v>97184</v>
      </c>
      <c r="B46" s="172" t="s">
        <v>5280</v>
      </c>
      <c r="C46" s="172" t="s">
        <v>5237</v>
      </c>
      <c r="D46" s="363">
        <v>19.95</v>
      </c>
    </row>
    <row r="47" spans="1:4" ht="13.5" x14ac:dyDescent="0.25">
      <c r="A47" s="172">
        <v>97185</v>
      </c>
      <c r="B47" s="172" t="s">
        <v>5281</v>
      </c>
      <c r="C47" s="172" t="s">
        <v>5237</v>
      </c>
      <c r="D47" s="363">
        <v>22.69</v>
      </c>
    </row>
    <row r="48" spans="1:4" ht="13.5" x14ac:dyDescent="0.25">
      <c r="A48" s="172">
        <v>97186</v>
      </c>
      <c r="B48" s="172" t="s">
        <v>5282</v>
      </c>
      <c r="C48" s="172" t="s">
        <v>5237</v>
      </c>
      <c r="D48" s="363">
        <v>25.41</v>
      </c>
    </row>
    <row r="49" spans="1:4" ht="13.5" x14ac:dyDescent="0.25">
      <c r="A49" s="172">
        <v>97187</v>
      </c>
      <c r="B49" s="172" t="s">
        <v>5283</v>
      </c>
      <c r="C49" s="172" t="s">
        <v>5237</v>
      </c>
      <c r="D49" s="363">
        <v>30.9</v>
      </c>
    </row>
    <row r="50" spans="1:4" ht="13.5" x14ac:dyDescent="0.25">
      <c r="A50" s="172">
        <v>97188</v>
      </c>
      <c r="B50" s="172" t="s">
        <v>5284</v>
      </c>
      <c r="C50" s="172" t="s">
        <v>5237</v>
      </c>
      <c r="D50" s="363">
        <v>36.36</v>
      </c>
    </row>
    <row r="51" spans="1:4" ht="13.5" x14ac:dyDescent="0.25">
      <c r="A51" s="172">
        <v>97189</v>
      </c>
      <c r="B51" s="172" t="s">
        <v>5285</v>
      </c>
      <c r="C51" s="172" t="s">
        <v>5237</v>
      </c>
      <c r="D51" s="363">
        <v>41.85</v>
      </c>
    </row>
    <row r="52" spans="1:4" ht="13.5" x14ac:dyDescent="0.25">
      <c r="A52" s="172">
        <v>97190</v>
      </c>
      <c r="B52" s="172" t="s">
        <v>5286</v>
      </c>
      <c r="C52" s="172" t="s">
        <v>5237</v>
      </c>
      <c r="D52" s="363">
        <v>47.31</v>
      </c>
    </row>
    <row r="53" spans="1:4" ht="13.5" x14ac:dyDescent="0.25">
      <c r="A53" s="172">
        <v>97191</v>
      </c>
      <c r="B53" s="172" t="s">
        <v>5287</v>
      </c>
      <c r="C53" s="172" t="s">
        <v>5237</v>
      </c>
      <c r="D53" s="363">
        <v>54.68</v>
      </c>
    </row>
    <row r="54" spans="1:4" ht="13.5" x14ac:dyDescent="0.25">
      <c r="A54" s="172">
        <v>97192</v>
      </c>
      <c r="B54" s="172" t="s">
        <v>5288</v>
      </c>
      <c r="C54" s="172" t="s">
        <v>5237</v>
      </c>
      <c r="D54" s="363">
        <v>60.35</v>
      </c>
    </row>
    <row r="55" spans="1:4" ht="13.5" x14ac:dyDescent="0.25">
      <c r="A55" s="172">
        <v>90694</v>
      </c>
      <c r="B55" s="172" t="s">
        <v>17463</v>
      </c>
      <c r="C55" s="172" t="s">
        <v>5237</v>
      </c>
      <c r="D55" s="363">
        <v>22.58</v>
      </c>
    </row>
    <row r="56" spans="1:4" ht="13.5" x14ac:dyDescent="0.25">
      <c r="A56" s="172">
        <v>90695</v>
      </c>
      <c r="B56" s="172" t="s">
        <v>17464</v>
      </c>
      <c r="C56" s="172" t="s">
        <v>5237</v>
      </c>
      <c r="D56" s="363">
        <v>46.85</v>
      </c>
    </row>
    <row r="57" spans="1:4" ht="13.5" x14ac:dyDescent="0.25">
      <c r="A57" s="172">
        <v>90696</v>
      </c>
      <c r="B57" s="172" t="s">
        <v>17465</v>
      </c>
      <c r="C57" s="172" t="s">
        <v>5237</v>
      </c>
      <c r="D57" s="363">
        <v>69.510000000000005</v>
      </c>
    </row>
    <row r="58" spans="1:4" ht="13.5" x14ac:dyDescent="0.25">
      <c r="A58" s="172">
        <v>90697</v>
      </c>
      <c r="B58" s="172" t="s">
        <v>17466</v>
      </c>
      <c r="C58" s="172" t="s">
        <v>5237</v>
      </c>
      <c r="D58" s="363">
        <v>116.93</v>
      </c>
    </row>
    <row r="59" spans="1:4" ht="13.5" x14ac:dyDescent="0.25">
      <c r="A59" s="172">
        <v>90698</v>
      </c>
      <c r="B59" s="172" t="s">
        <v>17467</v>
      </c>
      <c r="C59" s="172" t="s">
        <v>5237</v>
      </c>
      <c r="D59" s="363">
        <v>187.23</v>
      </c>
    </row>
    <row r="60" spans="1:4" ht="13.5" x14ac:dyDescent="0.25">
      <c r="A60" s="172">
        <v>90699</v>
      </c>
      <c r="B60" s="172" t="s">
        <v>17468</v>
      </c>
      <c r="C60" s="172" t="s">
        <v>5237</v>
      </c>
      <c r="D60" s="363">
        <v>231.43</v>
      </c>
    </row>
    <row r="61" spans="1:4" ht="13.5" x14ac:dyDescent="0.25">
      <c r="A61" s="172">
        <v>90700</v>
      </c>
      <c r="B61" s="172" t="s">
        <v>17469</v>
      </c>
      <c r="C61" s="172" t="s">
        <v>5237</v>
      </c>
      <c r="D61" s="363">
        <v>303.64</v>
      </c>
    </row>
    <row r="62" spans="1:4" ht="13.5" x14ac:dyDescent="0.25">
      <c r="A62" s="172">
        <v>90701</v>
      </c>
      <c r="B62" s="172" t="s">
        <v>17470</v>
      </c>
      <c r="C62" s="172" t="s">
        <v>5237</v>
      </c>
      <c r="D62" s="363">
        <v>40.6</v>
      </c>
    </row>
    <row r="63" spans="1:4" ht="13.5" x14ac:dyDescent="0.25">
      <c r="A63" s="172">
        <v>90702</v>
      </c>
      <c r="B63" s="172" t="s">
        <v>17471</v>
      </c>
      <c r="C63" s="172" t="s">
        <v>5237</v>
      </c>
      <c r="D63" s="363">
        <v>63.31</v>
      </c>
    </row>
    <row r="64" spans="1:4" ht="13.5" x14ac:dyDescent="0.25">
      <c r="A64" s="172">
        <v>90703</v>
      </c>
      <c r="B64" s="172" t="s">
        <v>17472</v>
      </c>
      <c r="C64" s="172" t="s">
        <v>5237</v>
      </c>
      <c r="D64" s="363">
        <v>102.84</v>
      </c>
    </row>
    <row r="65" spans="1:4" ht="13.5" x14ac:dyDescent="0.25">
      <c r="A65" s="172">
        <v>90704</v>
      </c>
      <c r="B65" s="172" t="s">
        <v>17473</v>
      </c>
      <c r="C65" s="172" t="s">
        <v>5237</v>
      </c>
      <c r="D65" s="363">
        <v>141.44999999999999</v>
      </c>
    </row>
    <row r="66" spans="1:4" ht="13.5" x14ac:dyDescent="0.25">
      <c r="A66" s="172">
        <v>90705</v>
      </c>
      <c r="B66" s="172" t="s">
        <v>17474</v>
      </c>
      <c r="C66" s="172" t="s">
        <v>5237</v>
      </c>
      <c r="D66" s="363">
        <v>198.48</v>
      </c>
    </row>
    <row r="67" spans="1:4" ht="13.5" x14ac:dyDescent="0.25">
      <c r="A67" s="172">
        <v>90706</v>
      </c>
      <c r="B67" s="172" t="s">
        <v>17475</v>
      </c>
      <c r="C67" s="172" t="s">
        <v>5237</v>
      </c>
      <c r="D67" s="363">
        <v>237.37</v>
      </c>
    </row>
    <row r="68" spans="1:4" ht="13.5" x14ac:dyDescent="0.25">
      <c r="A68" s="172">
        <v>90708</v>
      </c>
      <c r="B68" s="172" t="s">
        <v>17476</v>
      </c>
      <c r="C68" s="172" t="s">
        <v>5237</v>
      </c>
      <c r="D68" s="363">
        <v>636.30999999999995</v>
      </c>
    </row>
    <row r="69" spans="1:4" ht="13.5" x14ac:dyDescent="0.25">
      <c r="A69" s="172">
        <v>90709</v>
      </c>
      <c r="B69" s="172" t="s">
        <v>17477</v>
      </c>
      <c r="C69" s="172" t="s">
        <v>5237</v>
      </c>
      <c r="D69" s="363">
        <v>23.97</v>
      </c>
    </row>
    <row r="70" spans="1:4" ht="13.5" x14ac:dyDescent="0.25">
      <c r="A70" s="172">
        <v>90710</v>
      </c>
      <c r="B70" s="172" t="s">
        <v>17478</v>
      </c>
      <c r="C70" s="172" t="s">
        <v>5237</v>
      </c>
      <c r="D70" s="363">
        <v>48.24</v>
      </c>
    </row>
    <row r="71" spans="1:4" ht="13.5" x14ac:dyDescent="0.25">
      <c r="A71" s="172">
        <v>90711</v>
      </c>
      <c r="B71" s="172" t="s">
        <v>17479</v>
      </c>
      <c r="C71" s="172" t="s">
        <v>5237</v>
      </c>
      <c r="D71" s="363">
        <v>70.89</v>
      </c>
    </row>
    <row r="72" spans="1:4" ht="13.5" x14ac:dyDescent="0.25">
      <c r="A72" s="172">
        <v>90712</v>
      </c>
      <c r="B72" s="172" t="s">
        <v>17480</v>
      </c>
      <c r="C72" s="172" t="s">
        <v>5237</v>
      </c>
      <c r="D72" s="363">
        <v>118.31</v>
      </c>
    </row>
    <row r="73" spans="1:4" ht="13.5" x14ac:dyDescent="0.25">
      <c r="A73" s="172">
        <v>90713</v>
      </c>
      <c r="B73" s="172" t="s">
        <v>17481</v>
      </c>
      <c r="C73" s="172" t="s">
        <v>5237</v>
      </c>
      <c r="D73" s="363">
        <v>188.61</v>
      </c>
    </row>
    <row r="74" spans="1:4" ht="13.5" x14ac:dyDescent="0.25">
      <c r="A74" s="172">
        <v>90714</v>
      </c>
      <c r="B74" s="172" t="s">
        <v>17482</v>
      </c>
      <c r="C74" s="172" t="s">
        <v>5237</v>
      </c>
      <c r="D74" s="363">
        <v>232.82</v>
      </c>
    </row>
    <row r="75" spans="1:4" ht="13.5" x14ac:dyDescent="0.25">
      <c r="A75" s="172">
        <v>90715</v>
      </c>
      <c r="B75" s="172" t="s">
        <v>17483</v>
      </c>
      <c r="C75" s="172" t="s">
        <v>5237</v>
      </c>
      <c r="D75" s="363">
        <v>306.62</v>
      </c>
    </row>
    <row r="76" spans="1:4" ht="13.5" x14ac:dyDescent="0.25">
      <c r="A76" s="172">
        <v>90716</v>
      </c>
      <c r="B76" s="172" t="s">
        <v>17484</v>
      </c>
      <c r="C76" s="172" t="s">
        <v>5237</v>
      </c>
      <c r="D76" s="363">
        <v>41.99</v>
      </c>
    </row>
    <row r="77" spans="1:4" ht="13.5" x14ac:dyDescent="0.25">
      <c r="A77" s="172">
        <v>90717</v>
      </c>
      <c r="B77" s="172" t="s">
        <v>17485</v>
      </c>
      <c r="C77" s="172" t="s">
        <v>5237</v>
      </c>
      <c r="D77" s="363">
        <v>64.69</v>
      </c>
    </row>
    <row r="78" spans="1:4" ht="13.5" x14ac:dyDescent="0.25">
      <c r="A78" s="172">
        <v>90718</v>
      </c>
      <c r="B78" s="172" t="s">
        <v>17486</v>
      </c>
      <c r="C78" s="172" t="s">
        <v>5237</v>
      </c>
      <c r="D78" s="363">
        <v>104.22</v>
      </c>
    </row>
    <row r="79" spans="1:4" ht="13.5" x14ac:dyDescent="0.25">
      <c r="A79" s="172">
        <v>90719</v>
      </c>
      <c r="B79" s="172" t="s">
        <v>17487</v>
      </c>
      <c r="C79" s="172" t="s">
        <v>5237</v>
      </c>
      <c r="D79" s="363">
        <v>142.83000000000001</v>
      </c>
    </row>
    <row r="80" spans="1:4" ht="13.5" x14ac:dyDescent="0.25">
      <c r="A80" s="172">
        <v>90720</v>
      </c>
      <c r="B80" s="172" t="s">
        <v>17488</v>
      </c>
      <c r="C80" s="172" t="s">
        <v>5237</v>
      </c>
      <c r="D80" s="363">
        <v>199.86</v>
      </c>
    </row>
    <row r="81" spans="1:4" ht="13.5" x14ac:dyDescent="0.25">
      <c r="A81" s="172">
        <v>90721</v>
      </c>
      <c r="B81" s="172" t="s">
        <v>17489</v>
      </c>
      <c r="C81" s="172" t="s">
        <v>5237</v>
      </c>
      <c r="D81" s="363">
        <v>240.36</v>
      </c>
    </row>
    <row r="82" spans="1:4" ht="13.5" x14ac:dyDescent="0.25">
      <c r="A82" s="172">
        <v>90723</v>
      </c>
      <c r="B82" s="172" t="s">
        <v>17490</v>
      </c>
      <c r="C82" s="172" t="s">
        <v>5237</v>
      </c>
      <c r="D82" s="363">
        <v>638.16</v>
      </c>
    </row>
    <row r="83" spans="1:4" ht="13.5" x14ac:dyDescent="0.25">
      <c r="A83" s="172">
        <v>90724</v>
      </c>
      <c r="B83" s="172" t="s">
        <v>17491</v>
      </c>
      <c r="C83" s="172" t="s">
        <v>5304</v>
      </c>
      <c r="D83" s="363">
        <v>16.41</v>
      </c>
    </row>
    <row r="84" spans="1:4" ht="13.5" x14ac:dyDescent="0.25">
      <c r="A84" s="172">
        <v>90725</v>
      </c>
      <c r="B84" s="172" t="s">
        <v>17492</v>
      </c>
      <c r="C84" s="172" t="s">
        <v>5304</v>
      </c>
      <c r="D84" s="363">
        <v>20.309999999999999</v>
      </c>
    </row>
    <row r="85" spans="1:4" ht="13.5" x14ac:dyDescent="0.25">
      <c r="A85" s="172">
        <v>90726</v>
      </c>
      <c r="B85" s="172" t="s">
        <v>17493</v>
      </c>
      <c r="C85" s="172" t="s">
        <v>5304</v>
      </c>
      <c r="D85" s="363">
        <v>24.21</v>
      </c>
    </row>
    <row r="86" spans="1:4" ht="13.5" x14ac:dyDescent="0.25">
      <c r="A86" s="172">
        <v>90727</v>
      </c>
      <c r="B86" s="172" t="s">
        <v>17494</v>
      </c>
      <c r="C86" s="172" t="s">
        <v>5304</v>
      </c>
      <c r="D86" s="363">
        <v>28.12</v>
      </c>
    </row>
    <row r="87" spans="1:4" ht="13.5" x14ac:dyDescent="0.25">
      <c r="A87" s="172">
        <v>90728</v>
      </c>
      <c r="B87" s="172" t="s">
        <v>17495</v>
      </c>
      <c r="C87" s="172" t="s">
        <v>5304</v>
      </c>
      <c r="D87" s="363">
        <v>32.01</v>
      </c>
    </row>
    <row r="88" spans="1:4" ht="13.5" x14ac:dyDescent="0.25">
      <c r="A88" s="172">
        <v>90729</v>
      </c>
      <c r="B88" s="172" t="s">
        <v>17496</v>
      </c>
      <c r="C88" s="172" t="s">
        <v>5304</v>
      </c>
      <c r="D88" s="363">
        <v>35.909999999999997</v>
      </c>
    </row>
    <row r="89" spans="1:4" ht="13.5" x14ac:dyDescent="0.25">
      <c r="A89" s="172">
        <v>90730</v>
      </c>
      <c r="B89" s="172" t="s">
        <v>17497</v>
      </c>
      <c r="C89" s="172" t="s">
        <v>5304</v>
      </c>
      <c r="D89" s="363">
        <v>39.86</v>
      </c>
    </row>
    <row r="90" spans="1:4" ht="13.5" x14ac:dyDescent="0.25">
      <c r="A90" s="172">
        <v>90731</v>
      </c>
      <c r="B90" s="172" t="s">
        <v>17498</v>
      </c>
      <c r="C90" s="172" t="s">
        <v>5304</v>
      </c>
      <c r="D90" s="363">
        <v>43.76</v>
      </c>
    </row>
    <row r="91" spans="1:4" ht="13.5" x14ac:dyDescent="0.25">
      <c r="A91" s="172">
        <v>90732</v>
      </c>
      <c r="B91" s="172" t="s">
        <v>17499</v>
      </c>
      <c r="C91" s="172" t="s">
        <v>5304</v>
      </c>
      <c r="D91" s="363">
        <v>55.46</v>
      </c>
    </row>
    <row r="92" spans="1:4" ht="13.5" x14ac:dyDescent="0.25">
      <c r="A92" s="172">
        <v>90733</v>
      </c>
      <c r="B92" s="172" t="s">
        <v>17500</v>
      </c>
      <c r="C92" s="172" t="s">
        <v>5237</v>
      </c>
      <c r="D92" s="363">
        <v>1.74</v>
      </c>
    </row>
    <row r="93" spans="1:4" ht="13.5" x14ac:dyDescent="0.25">
      <c r="A93" s="172">
        <v>90734</v>
      </c>
      <c r="B93" s="172" t="s">
        <v>17501</v>
      </c>
      <c r="C93" s="172" t="s">
        <v>5237</v>
      </c>
      <c r="D93" s="363">
        <v>2.12</v>
      </c>
    </row>
    <row r="94" spans="1:4" ht="13.5" x14ac:dyDescent="0.25">
      <c r="A94" s="172">
        <v>90735</v>
      </c>
      <c r="B94" s="172" t="s">
        <v>17502</v>
      </c>
      <c r="C94" s="172" t="s">
        <v>5237</v>
      </c>
      <c r="D94" s="363">
        <v>2.52</v>
      </c>
    </row>
    <row r="95" spans="1:4" ht="13.5" x14ac:dyDescent="0.25">
      <c r="A95" s="172">
        <v>90736</v>
      </c>
      <c r="B95" s="172" t="s">
        <v>17503</v>
      </c>
      <c r="C95" s="172" t="s">
        <v>5237</v>
      </c>
      <c r="D95" s="363">
        <v>2.91</v>
      </c>
    </row>
    <row r="96" spans="1:4" ht="13.5" x14ac:dyDescent="0.25">
      <c r="A96" s="172">
        <v>90737</v>
      </c>
      <c r="B96" s="172" t="s">
        <v>17504</v>
      </c>
      <c r="C96" s="172" t="s">
        <v>5237</v>
      </c>
      <c r="D96" s="363">
        <v>3.3</v>
      </c>
    </row>
    <row r="97" spans="1:4" ht="13.5" x14ac:dyDescent="0.25">
      <c r="A97" s="172">
        <v>90738</v>
      </c>
      <c r="B97" s="172" t="s">
        <v>17505</v>
      </c>
      <c r="C97" s="172" t="s">
        <v>5237</v>
      </c>
      <c r="D97" s="363">
        <v>3.69</v>
      </c>
    </row>
    <row r="98" spans="1:4" ht="13.5" x14ac:dyDescent="0.25">
      <c r="A98" s="172">
        <v>90739</v>
      </c>
      <c r="B98" s="172" t="s">
        <v>17506</v>
      </c>
      <c r="C98" s="172" t="s">
        <v>5237</v>
      </c>
      <c r="D98" s="363">
        <v>8.7799999999999994</v>
      </c>
    </row>
    <row r="99" spans="1:4" ht="13.5" x14ac:dyDescent="0.25">
      <c r="A99" s="172">
        <v>90740</v>
      </c>
      <c r="B99" s="172" t="s">
        <v>17507</v>
      </c>
      <c r="C99" s="172" t="s">
        <v>5237</v>
      </c>
      <c r="D99" s="363">
        <v>3.88</v>
      </c>
    </row>
    <row r="100" spans="1:4" ht="13.5" x14ac:dyDescent="0.25">
      <c r="A100" s="172">
        <v>90741</v>
      </c>
      <c r="B100" s="172" t="s">
        <v>17508</v>
      </c>
      <c r="C100" s="172" t="s">
        <v>5237</v>
      </c>
      <c r="D100" s="363">
        <v>4.28</v>
      </c>
    </row>
    <row r="101" spans="1:4" ht="13.5" x14ac:dyDescent="0.25">
      <c r="A101" s="172">
        <v>90742</v>
      </c>
      <c r="B101" s="172" t="s">
        <v>17509</v>
      </c>
      <c r="C101" s="172" t="s">
        <v>5237</v>
      </c>
      <c r="D101" s="363">
        <v>4.67</v>
      </c>
    </row>
    <row r="102" spans="1:4" ht="13.5" x14ac:dyDescent="0.25">
      <c r="A102" s="172">
        <v>90743</v>
      </c>
      <c r="B102" s="172" t="s">
        <v>17510</v>
      </c>
      <c r="C102" s="172" t="s">
        <v>5237</v>
      </c>
      <c r="D102" s="363">
        <v>5.0599999999999996</v>
      </c>
    </row>
    <row r="103" spans="1:4" ht="13.5" x14ac:dyDescent="0.25">
      <c r="A103" s="172">
        <v>90744</v>
      </c>
      <c r="B103" s="172" t="s">
        <v>17511</v>
      </c>
      <c r="C103" s="172" t="s">
        <v>5237</v>
      </c>
      <c r="D103" s="363">
        <v>5.45</v>
      </c>
    </row>
    <row r="104" spans="1:4" ht="13.5" x14ac:dyDescent="0.25">
      <c r="A104" s="172">
        <v>90745</v>
      </c>
      <c r="B104" s="172" t="s">
        <v>17512</v>
      </c>
      <c r="C104" s="172" t="s">
        <v>5237</v>
      </c>
      <c r="D104" s="363">
        <v>12.56</v>
      </c>
    </row>
    <row r="105" spans="1:4" ht="13.5" x14ac:dyDescent="0.25">
      <c r="A105" s="172">
        <v>90746</v>
      </c>
      <c r="B105" s="172" t="s">
        <v>17513</v>
      </c>
      <c r="C105" s="172" t="s">
        <v>5237</v>
      </c>
      <c r="D105" s="363">
        <v>2.36</v>
      </c>
    </row>
    <row r="106" spans="1:4" ht="13.5" x14ac:dyDescent="0.25">
      <c r="A106" s="172">
        <v>90747</v>
      </c>
      <c r="B106" s="172" t="s">
        <v>17514</v>
      </c>
      <c r="C106" s="172" t="s">
        <v>5237</v>
      </c>
      <c r="D106" s="363">
        <v>9.69</v>
      </c>
    </row>
    <row r="107" spans="1:4" ht="13.5" x14ac:dyDescent="0.25">
      <c r="A107" s="172">
        <v>90748</v>
      </c>
      <c r="B107" s="172" t="s">
        <v>17515</v>
      </c>
      <c r="C107" s="172" t="s">
        <v>5237</v>
      </c>
      <c r="D107" s="363">
        <v>3.13</v>
      </c>
    </row>
    <row r="108" spans="1:4" ht="13.5" x14ac:dyDescent="0.25">
      <c r="A108" s="172">
        <v>90749</v>
      </c>
      <c r="B108" s="172" t="s">
        <v>17516</v>
      </c>
      <c r="C108" s="172" t="s">
        <v>5237</v>
      </c>
      <c r="D108" s="363">
        <v>3.51</v>
      </c>
    </row>
    <row r="109" spans="1:4" ht="13.5" x14ac:dyDescent="0.25">
      <c r="A109" s="172">
        <v>90750</v>
      </c>
      <c r="B109" s="172" t="s">
        <v>17517</v>
      </c>
      <c r="C109" s="172" t="s">
        <v>5237</v>
      </c>
      <c r="D109" s="363">
        <v>3.9</v>
      </c>
    </row>
    <row r="110" spans="1:4" ht="13.5" x14ac:dyDescent="0.25">
      <c r="A110" s="172">
        <v>90751</v>
      </c>
      <c r="B110" s="172" t="s">
        <v>17518</v>
      </c>
      <c r="C110" s="172" t="s">
        <v>5237</v>
      </c>
      <c r="D110" s="363">
        <v>4.29</v>
      </c>
    </row>
    <row r="111" spans="1:4" ht="13.5" x14ac:dyDescent="0.25">
      <c r="A111" s="172">
        <v>90752</v>
      </c>
      <c r="B111" s="172" t="s">
        <v>17519</v>
      </c>
      <c r="C111" s="172" t="s">
        <v>5237</v>
      </c>
      <c r="D111" s="363">
        <v>4.68</v>
      </c>
    </row>
    <row r="112" spans="1:4" ht="13.5" x14ac:dyDescent="0.25">
      <c r="A112" s="172">
        <v>90753</v>
      </c>
      <c r="B112" s="172" t="s">
        <v>17520</v>
      </c>
      <c r="C112" s="172" t="s">
        <v>5237</v>
      </c>
      <c r="D112" s="363">
        <v>5.08</v>
      </c>
    </row>
    <row r="113" spans="1:4" ht="13.5" x14ac:dyDescent="0.25">
      <c r="A113" s="172">
        <v>90754</v>
      </c>
      <c r="B113" s="172" t="s">
        <v>17521</v>
      </c>
      <c r="C113" s="172" t="s">
        <v>5237</v>
      </c>
      <c r="D113" s="363">
        <v>11.76</v>
      </c>
    </row>
    <row r="114" spans="1:4" ht="13.5" x14ac:dyDescent="0.25">
      <c r="A114" s="172">
        <v>90755</v>
      </c>
      <c r="B114" s="172" t="s">
        <v>17522</v>
      </c>
      <c r="C114" s="172" t="s">
        <v>5237</v>
      </c>
      <c r="D114" s="363">
        <v>5.27</v>
      </c>
    </row>
    <row r="115" spans="1:4" ht="13.5" x14ac:dyDescent="0.25">
      <c r="A115" s="172">
        <v>90756</v>
      </c>
      <c r="B115" s="172" t="s">
        <v>17523</v>
      </c>
      <c r="C115" s="172" t="s">
        <v>5237</v>
      </c>
      <c r="D115" s="363">
        <v>5.66</v>
      </c>
    </row>
    <row r="116" spans="1:4" ht="13.5" x14ac:dyDescent="0.25">
      <c r="A116" s="172">
        <v>90757</v>
      </c>
      <c r="B116" s="172" t="s">
        <v>17524</v>
      </c>
      <c r="C116" s="172" t="s">
        <v>5237</v>
      </c>
      <c r="D116" s="363">
        <v>6.05</v>
      </c>
    </row>
    <row r="117" spans="1:4" ht="13.5" x14ac:dyDescent="0.25">
      <c r="A117" s="172">
        <v>90758</v>
      </c>
      <c r="B117" s="172" t="s">
        <v>17525</v>
      </c>
      <c r="C117" s="172" t="s">
        <v>5237</v>
      </c>
      <c r="D117" s="363">
        <v>6.44</v>
      </c>
    </row>
    <row r="118" spans="1:4" ht="13.5" x14ac:dyDescent="0.25">
      <c r="A118" s="172">
        <v>90759</v>
      </c>
      <c r="B118" s="172" t="s">
        <v>17526</v>
      </c>
      <c r="C118" s="172" t="s">
        <v>5237</v>
      </c>
      <c r="D118" s="363">
        <v>6.83</v>
      </c>
    </row>
    <row r="119" spans="1:4" ht="13.5" x14ac:dyDescent="0.25">
      <c r="A119" s="172">
        <v>90760</v>
      </c>
      <c r="B119" s="172" t="s">
        <v>17527</v>
      </c>
      <c r="C119" s="172" t="s">
        <v>5237</v>
      </c>
      <c r="D119" s="363">
        <v>15.55</v>
      </c>
    </row>
    <row r="120" spans="1:4" ht="13.5" x14ac:dyDescent="0.25">
      <c r="A120" s="172">
        <v>90761</v>
      </c>
      <c r="B120" s="172" t="s">
        <v>17528</v>
      </c>
      <c r="C120" s="172" t="s">
        <v>5237</v>
      </c>
      <c r="D120" s="363">
        <v>2.9</v>
      </c>
    </row>
    <row r="121" spans="1:4" ht="13.5" x14ac:dyDescent="0.25">
      <c r="A121" s="172">
        <v>90762</v>
      </c>
      <c r="B121" s="172" t="s">
        <v>17529</v>
      </c>
      <c r="C121" s="172" t="s">
        <v>5237</v>
      </c>
      <c r="D121" s="363">
        <v>11.54</v>
      </c>
    </row>
    <row r="122" spans="1:4" ht="13.5" x14ac:dyDescent="0.25">
      <c r="A122" s="172">
        <v>94869</v>
      </c>
      <c r="B122" s="172" t="s">
        <v>17530</v>
      </c>
      <c r="C122" s="172" t="s">
        <v>5237</v>
      </c>
      <c r="D122" s="363">
        <v>129.77000000000001</v>
      </c>
    </row>
    <row r="123" spans="1:4" ht="13.5" x14ac:dyDescent="0.25">
      <c r="A123" s="172">
        <v>94870</v>
      </c>
      <c r="B123" s="172" t="s">
        <v>17531</v>
      </c>
      <c r="C123" s="172" t="s">
        <v>5237</v>
      </c>
      <c r="D123" s="363">
        <v>0.56999999999999995</v>
      </c>
    </row>
    <row r="124" spans="1:4" ht="13.5" x14ac:dyDescent="0.25">
      <c r="A124" s="172">
        <v>94871</v>
      </c>
      <c r="B124" s="172" t="s">
        <v>17532</v>
      </c>
      <c r="C124" s="172" t="s">
        <v>5237</v>
      </c>
      <c r="D124" s="363">
        <v>153.74</v>
      </c>
    </row>
    <row r="125" spans="1:4" ht="13.5" x14ac:dyDescent="0.25">
      <c r="A125" s="172">
        <v>94872</v>
      </c>
      <c r="B125" s="172" t="s">
        <v>17533</v>
      </c>
      <c r="C125" s="172" t="s">
        <v>5237</v>
      </c>
      <c r="D125" s="363">
        <v>1.01</v>
      </c>
    </row>
    <row r="126" spans="1:4" ht="13.5" x14ac:dyDescent="0.25">
      <c r="A126" s="172">
        <v>94875</v>
      </c>
      <c r="B126" s="172" t="s">
        <v>17534</v>
      </c>
      <c r="C126" s="172" t="s">
        <v>5237</v>
      </c>
      <c r="D126" s="363">
        <v>899.15</v>
      </c>
    </row>
    <row r="127" spans="1:4" ht="13.5" x14ac:dyDescent="0.25">
      <c r="A127" s="172">
        <v>94876</v>
      </c>
      <c r="B127" s="172" t="s">
        <v>17535</v>
      </c>
      <c r="C127" s="172" t="s">
        <v>5237</v>
      </c>
      <c r="D127" s="363">
        <v>14.69</v>
      </c>
    </row>
    <row r="128" spans="1:4" ht="13.5" x14ac:dyDescent="0.25">
      <c r="A128" s="172">
        <v>94878</v>
      </c>
      <c r="B128" s="172" t="s">
        <v>17536</v>
      </c>
      <c r="C128" s="172" t="s">
        <v>5237</v>
      </c>
      <c r="D128" s="363">
        <v>17.23</v>
      </c>
    </row>
    <row r="129" spans="1:4" ht="13.5" x14ac:dyDescent="0.25">
      <c r="A129" s="172">
        <v>94879</v>
      </c>
      <c r="B129" s="172" t="s">
        <v>17537</v>
      </c>
      <c r="C129" s="172" t="s">
        <v>5237</v>
      </c>
      <c r="D129" s="364">
        <v>1198.73</v>
      </c>
    </row>
    <row r="130" spans="1:4" ht="13.5" x14ac:dyDescent="0.25">
      <c r="A130" s="172">
        <v>94880</v>
      </c>
      <c r="B130" s="172" t="s">
        <v>17538</v>
      </c>
      <c r="C130" s="172" t="s">
        <v>5237</v>
      </c>
      <c r="D130" s="363">
        <v>21.1</v>
      </c>
    </row>
    <row r="131" spans="1:4" ht="13.5" x14ac:dyDescent="0.25">
      <c r="A131" s="172">
        <v>94881</v>
      </c>
      <c r="B131" s="172" t="s">
        <v>17539</v>
      </c>
      <c r="C131" s="172" t="s">
        <v>5237</v>
      </c>
      <c r="D131" s="364">
        <v>1869.85</v>
      </c>
    </row>
    <row r="132" spans="1:4" ht="13.5" x14ac:dyDescent="0.25">
      <c r="A132" s="172">
        <v>94882</v>
      </c>
      <c r="B132" s="172" t="s">
        <v>17540</v>
      </c>
      <c r="C132" s="172" t="s">
        <v>5237</v>
      </c>
      <c r="D132" s="363">
        <v>25.03</v>
      </c>
    </row>
    <row r="133" spans="1:4" ht="13.5" x14ac:dyDescent="0.25">
      <c r="A133" s="172">
        <v>94884</v>
      </c>
      <c r="B133" s="172" t="s">
        <v>17541</v>
      </c>
      <c r="C133" s="172" t="s">
        <v>5237</v>
      </c>
      <c r="D133" s="363">
        <v>33</v>
      </c>
    </row>
    <row r="134" spans="1:4" ht="13.5" x14ac:dyDescent="0.25">
      <c r="A134" s="172">
        <v>94885</v>
      </c>
      <c r="B134" s="172" t="s">
        <v>17542</v>
      </c>
      <c r="C134" s="172" t="s">
        <v>5237</v>
      </c>
      <c r="D134" s="363">
        <v>129.94999999999999</v>
      </c>
    </row>
    <row r="135" spans="1:4" ht="13.5" x14ac:dyDescent="0.25">
      <c r="A135" s="172">
        <v>94886</v>
      </c>
      <c r="B135" s="172" t="s">
        <v>17543</v>
      </c>
      <c r="C135" s="172" t="s">
        <v>5237</v>
      </c>
      <c r="D135" s="363">
        <v>0.75</v>
      </c>
    </row>
    <row r="136" spans="1:4" ht="13.5" x14ac:dyDescent="0.25">
      <c r="A136" s="172">
        <v>94887</v>
      </c>
      <c r="B136" s="172" t="s">
        <v>17544</v>
      </c>
      <c r="C136" s="172" t="s">
        <v>5237</v>
      </c>
      <c r="D136" s="363">
        <v>154.01</v>
      </c>
    </row>
    <row r="137" spans="1:4" ht="13.5" x14ac:dyDescent="0.25">
      <c r="A137" s="172">
        <v>94888</v>
      </c>
      <c r="B137" s="172" t="s">
        <v>17545</v>
      </c>
      <c r="C137" s="172" t="s">
        <v>5237</v>
      </c>
      <c r="D137" s="363">
        <v>1.28</v>
      </c>
    </row>
    <row r="138" spans="1:4" ht="13.5" x14ac:dyDescent="0.25">
      <c r="A138" s="172">
        <v>94891</v>
      </c>
      <c r="B138" s="172" t="s">
        <v>17546</v>
      </c>
      <c r="C138" s="172" t="s">
        <v>5237</v>
      </c>
      <c r="D138" s="363">
        <v>901.51</v>
      </c>
    </row>
    <row r="139" spans="1:4" ht="13.5" x14ac:dyDescent="0.25">
      <c r="A139" s="172">
        <v>94892</v>
      </c>
      <c r="B139" s="172" t="s">
        <v>17547</v>
      </c>
      <c r="C139" s="172" t="s">
        <v>5237</v>
      </c>
      <c r="D139" s="363">
        <v>17.05</v>
      </c>
    </row>
    <row r="140" spans="1:4" ht="13.5" x14ac:dyDescent="0.25">
      <c r="A140" s="172">
        <v>94894</v>
      </c>
      <c r="B140" s="172" t="s">
        <v>17548</v>
      </c>
      <c r="C140" s="172" t="s">
        <v>5237</v>
      </c>
      <c r="D140" s="363">
        <v>19.8</v>
      </c>
    </row>
    <row r="141" spans="1:4" ht="13.5" x14ac:dyDescent="0.25">
      <c r="A141" s="172">
        <v>94895</v>
      </c>
      <c r="B141" s="172" t="s">
        <v>17549</v>
      </c>
      <c r="C141" s="172" t="s">
        <v>5237</v>
      </c>
      <c r="D141" s="364">
        <v>1201.55</v>
      </c>
    </row>
    <row r="142" spans="1:4" ht="13.5" x14ac:dyDescent="0.25">
      <c r="A142" s="172">
        <v>94896</v>
      </c>
      <c r="B142" s="172" t="s">
        <v>17550</v>
      </c>
      <c r="C142" s="172" t="s">
        <v>5237</v>
      </c>
      <c r="D142" s="363">
        <v>23.92</v>
      </c>
    </row>
    <row r="143" spans="1:4" ht="13.5" x14ac:dyDescent="0.25">
      <c r="A143" s="172">
        <v>94897</v>
      </c>
      <c r="B143" s="172" t="s">
        <v>17551</v>
      </c>
      <c r="C143" s="172" t="s">
        <v>5237</v>
      </c>
      <c r="D143" s="364">
        <v>1872.87</v>
      </c>
    </row>
    <row r="144" spans="1:4" ht="13.5" x14ac:dyDescent="0.25">
      <c r="A144" s="172">
        <v>94898</v>
      </c>
      <c r="B144" s="172" t="s">
        <v>17552</v>
      </c>
      <c r="C144" s="172" t="s">
        <v>5237</v>
      </c>
      <c r="D144" s="363">
        <v>28.05</v>
      </c>
    </row>
    <row r="145" spans="1:4" ht="13.5" x14ac:dyDescent="0.25">
      <c r="A145" s="172">
        <v>94900</v>
      </c>
      <c r="B145" s="172" t="s">
        <v>17553</v>
      </c>
      <c r="C145" s="172" t="s">
        <v>5237</v>
      </c>
      <c r="D145" s="363">
        <v>36.31</v>
      </c>
    </row>
    <row r="146" spans="1:4" ht="13.5" x14ac:dyDescent="0.25">
      <c r="A146" s="172">
        <v>97121</v>
      </c>
      <c r="B146" s="172" t="s">
        <v>5340</v>
      </c>
      <c r="C146" s="172" t="s">
        <v>5237</v>
      </c>
      <c r="D146" s="363">
        <v>1.36</v>
      </c>
    </row>
    <row r="147" spans="1:4" ht="13.5" x14ac:dyDescent="0.25">
      <c r="A147" s="172">
        <v>97122</v>
      </c>
      <c r="B147" s="172" t="s">
        <v>5341</v>
      </c>
      <c r="C147" s="172" t="s">
        <v>5237</v>
      </c>
      <c r="D147" s="363">
        <v>1.9</v>
      </c>
    </row>
    <row r="148" spans="1:4" ht="13.5" x14ac:dyDescent="0.25">
      <c r="A148" s="172">
        <v>97123</v>
      </c>
      <c r="B148" s="172" t="s">
        <v>5342</v>
      </c>
      <c r="C148" s="172" t="s">
        <v>5237</v>
      </c>
      <c r="D148" s="363">
        <v>2.42</v>
      </c>
    </row>
    <row r="149" spans="1:4" ht="13.5" x14ac:dyDescent="0.25">
      <c r="A149" s="172">
        <v>97124</v>
      </c>
      <c r="B149" s="172" t="s">
        <v>5343</v>
      </c>
      <c r="C149" s="172" t="s">
        <v>5237</v>
      </c>
      <c r="D149" s="363">
        <v>0.63</v>
      </c>
    </row>
    <row r="150" spans="1:4" ht="13.5" x14ac:dyDescent="0.25">
      <c r="A150" s="172">
        <v>97125</v>
      </c>
      <c r="B150" s="172" t="s">
        <v>5344</v>
      </c>
      <c r="C150" s="172" t="s">
        <v>5237</v>
      </c>
      <c r="D150" s="363">
        <v>0.9</v>
      </c>
    </row>
    <row r="151" spans="1:4" ht="13.5" x14ac:dyDescent="0.25">
      <c r="A151" s="172">
        <v>97126</v>
      </c>
      <c r="B151" s="172" t="s">
        <v>5345</v>
      </c>
      <c r="C151" s="172" t="s">
        <v>5237</v>
      </c>
      <c r="D151" s="363">
        <v>1.1599999999999999</v>
      </c>
    </row>
    <row r="152" spans="1:4" ht="13.5" x14ac:dyDescent="0.25">
      <c r="A152" s="172">
        <v>92833</v>
      </c>
      <c r="B152" s="172" t="s">
        <v>5352</v>
      </c>
      <c r="C152" s="172" t="s">
        <v>5237</v>
      </c>
      <c r="D152" s="363">
        <v>144.49</v>
      </c>
    </row>
    <row r="153" spans="1:4" ht="13.5" x14ac:dyDescent="0.25">
      <c r="A153" s="172">
        <v>92834</v>
      </c>
      <c r="B153" s="172" t="s">
        <v>5353</v>
      </c>
      <c r="C153" s="172" t="s">
        <v>5237</v>
      </c>
      <c r="D153" s="363">
        <v>5.32</v>
      </c>
    </row>
    <row r="154" spans="1:4" ht="13.5" x14ac:dyDescent="0.25">
      <c r="A154" s="172">
        <v>92835</v>
      </c>
      <c r="B154" s="172" t="s">
        <v>5354</v>
      </c>
      <c r="C154" s="172" t="s">
        <v>5237</v>
      </c>
      <c r="D154" s="363">
        <v>188.83</v>
      </c>
    </row>
    <row r="155" spans="1:4" ht="13.5" x14ac:dyDescent="0.25">
      <c r="A155" s="172">
        <v>92836</v>
      </c>
      <c r="B155" s="172" t="s">
        <v>5355</v>
      </c>
      <c r="C155" s="172" t="s">
        <v>5237</v>
      </c>
      <c r="D155" s="363">
        <v>6.81</v>
      </c>
    </row>
    <row r="156" spans="1:4" ht="13.5" x14ac:dyDescent="0.25">
      <c r="A156" s="172">
        <v>92837</v>
      </c>
      <c r="B156" s="172" t="s">
        <v>5356</v>
      </c>
      <c r="C156" s="172" t="s">
        <v>5237</v>
      </c>
      <c r="D156" s="363">
        <v>238.2</v>
      </c>
    </row>
    <row r="157" spans="1:4" ht="13.5" x14ac:dyDescent="0.25">
      <c r="A157" s="172">
        <v>92838</v>
      </c>
      <c r="B157" s="172" t="s">
        <v>5357</v>
      </c>
      <c r="C157" s="172" t="s">
        <v>5237</v>
      </c>
      <c r="D157" s="363">
        <v>8.17</v>
      </c>
    </row>
    <row r="158" spans="1:4" ht="13.5" x14ac:dyDescent="0.25">
      <c r="A158" s="172">
        <v>92839</v>
      </c>
      <c r="B158" s="172" t="s">
        <v>5358</v>
      </c>
      <c r="C158" s="172" t="s">
        <v>5237</v>
      </c>
      <c r="D158" s="363">
        <v>311.52999999999997</v>
      </c>
    </row>
    <row r="159" spans="1:4" ht="13.5" x14ac:dyDescent="0.25">
      <c r="A159" s="172">
        <v>92840</v>
      </c>
      <c r="B159" s="172" t="s">
        <v>5359</v>
      </c>
      <c r="C159" s="172" t="s">
        <v>5237</v>
      </c>
      <c r="D159" s="363">
        <v>9.69</v>
      </c>
    </row>
    <row r="160" spans="1:4" ht="13.5" x14ac:dyDescent="0.25">
      <c r="A160" s="172">
        <v>92841</v>
      </c>
      <c r="B160" s="172" t="s">
        <v>5360</v>
      </c>
      <c r="C160" s="172" t="s">
        <v>5237</v>
      </c>
      <c r="D160" s="363">
        <v>351.32</v>
      </c>
    </row>
    <row r="161" spans="1:4" ht="13.5" x14ac:dyDescent="0.25">
      <c r="A161" s="172">
        <v>92842</v>
      </c>
      <c r="B161" s="172" t="s">
        <v>5361</v>
      </c>
      <c r="C161" s="172" t="s">
        <v>5237</v>
      </c>
      <c r="D161" s="363">
        <v>11.06</v>
      </c>
    </row>
    <row r="162" spans="1:4" ht="13.5" x14ac:dyDescent="0.25">
      <c r="A162" s="172">
        <v>92844</v>
      </c>
      <c r="B162" s="172" t="s">
        <v>5363</v>
      </c>
      <c r="C162" s="172" t="s">
        <v>5237</v>
      </c>
      <c r="D162" s="363">
        <v>12.58</v>
      </c>
    </row>
    <row r="163" spans="1:4" ht="13.5" x14ac:dyDescent="0.25">
      <c r="A163" s="172">
        <v>92846</v>
      </c>
      <c r="B163" s="172" t="s">
        <v>5365</v>
      </c>
      <c r="C163" s="172" t="s">
        <v>5237</v>
      </c>
      <c r="D163" s="363">
        <v>13.94</v>
      </c>
    </row>
    <row r="164" spans="1:4" ht="13.5" x14ac:dyDescent="0.25">
      <c r="A164" s="172">
        <v>92847</v>
      </c>
      <c r="B164" s="172" t="s">
        <v>5366</v>
      </c>
      <c r="C164" s="172" t="s">
        <v>5237</v>
      </c>
      <c r="D164" s="363">
        <v>608</v>
      </c>
    </row>
    <row r="165" spans="1:4" ht="13.5" x14ac:dyDescent="0.25">
      <c r="A165" s="172">
        <v>92848</v>
      </c>
      <c r="B165" s="172" t="s">
        <v>5367</v>
      </c>
      <c r="C165" s="172" t="s">
        <v>5237</v>
      </c>
      <c r="D165" s="363">
        <v>15.46</v>
      </c>
    </row>
    <row r="166" spans="1:4" ht="13.5" x14ac:dyDescent="0.25">
      <c r="A166" s="172">
        <v>92849</v>
      </c>
      <c r="B166" s="172" t="s">
        <v>5368</v>
      </c>
      <c r="C166" s="172" t="s">
        <v>5237</v>
      </c>
      <c r="D166" s="363">
        <v>149.18</v>
      </c>
    </row>
    <row r="167" spans="1:4" ht="13.5" x14ac:dyDescent="0.25">
      <c r="A167" s="172">
        <v>92850</v>
      </c>
      <c r="B167" s="172" t="s">
        <v>5369</v>
      </c>
      <c r="C167" s="172" t="s">
        <v>5237</v>
      </c>
      <c r="D167" s="363">
        <v>10.08</v>
      </c>
    </row>
    <row r="168" spans="1:4" ht="13.5" x14ac:dyDescent="0.25">
      <c r="A168" s="172">
        <v>92851</v>
      </c>
      <c r="B168" s="172" t="s">
        <v>5370</v>
      </c>
      <c r="C168" s="172" t="s">
        <v>5237</v>
      </c>
      <c r="D168" s="363">
        <v>194.68</v>
      </c>
    </row>
    <row r="169" spans="1:4" ht="13.5" x14ac:dyDescent="0.25">
      <c r="A169" s="172">
        <v>92852</v>
      </c>
      <c r="B169" s="172" t="s">
        <v>5371</v>
      </c>
      <c r="C169" s="172" t="s">
        <v>5237</v>
      </c>
      <c r="D169" s="363">
        <v>12.75</v>
      </c>
    </row>
    <row r="170" spans="1:4" ht="13.5" x14ac:dyDescent="0.25">
      <c r="A170" s="172">
        <v>92853</v>
      </c>
      <c r="B170" s="172" t="s">
        <v>5372</v>
      </c>
      <c r="C170" s="172" t="s">
        <v>5237</v>
      </c>
      <c r="D170" s="363">
        <v>245.44</v>
      </c>
    </row>
    <row r="171" spans="1:4" ht="13.5" x14ac:dyDescent="0.25">
      <c r="A171" s="172">
        <v>92854</v>
      </c>
      <c r="B171" s="172" t="s">
        <v>5373</v>
      </c>
      <c r="C171" s="172" t="s">
        <v>5237</v>
      </c>
      <c r="D171" s="363">
        <v>15.52</v>
      </c>
    </row>
    <row r="172" spans="1:4" ht="13.5" x14ac:dyDescent="0.25">
      <c r="A172" s="172">
        <v>92855</v>
      </c>
      <c r="B172" s="172" t="s">
        <v>5374</v>
      </c>
      <c r="C172" s="172" t="s">
        <v>5237</v>
      </c>
      <c r="D172" s="363">
        <v>320.01</v>
      </c>
    </row>
    <row r="173" spans="1:4" ht="13.5" x14ac:dyDescent="0.25">
      <c r="A173" s="172">
        <v>92856</v>
      </c>
      <c r="B173" s="172" t="s">
        <v>5375</v>
      </c>
      <c r="C173" s="172" t="s">
        <v>5237</v>
      </c>
      <c r="D173" s="363">
        <v>18.29</v>
      </c>
    </row>
    <row r="174" spans="1:4" ht="13.5" x14ac:dyDescent="0.25">
      <c r="A174" s="172">
        <v>92857</v>
      </c>
      <c r="B174" s="172" t="s">
        <v>5376</v>
      </c>
      <c r="C174" s="172" t="s">
        <v>5237</v>
      </c>
      <c r="D174" s="363">
        <v>361.06</v>
      </c>
    </row>
    <row r="175" spans="1:4" ht="13.5" x14ac:dyDescent="0.25">
      <c r="A175" s="172">
        <v>92858</v>
      </c>
      <c r="B175" s="172" t="s">
        <v>5377</v>
      </c>
      <c r="C175" s="172" t="s">
        <v>5237</v>
      </c>
      <c r="D175" s="363">
        <v>20.94</v>
      </c>
    </row>
    <row r="176" spans="1:4" ht="13.5" x14ac:dyDescent="0.25">
      <c r="A176" s="172">
        <v>92860</v>
      </c>
      <c r="B176" s="172" t="s">
        <v>5379</v>
      </c>
      <c r="C176" s="172" t="s">
        <v>5237</v>
      </c>
      <c r="D176" s="363">
        <v>23.77</v>
      </c>
    </row>
    <row r="177" spans="1:4" ht="13.5" x14ac:dyDescent="0.25">
      <c r="A177" s="172">
        <v>92862</v>
      </c>
      <c r="B177" s="172" t="s">
        <v>5381</v>
      </c>
      <c r="C177" s="172" t="s">
        <v>5237</v>
      </c>
      <c r="D177" s="363">
        <v>26.54</v>
      </c>
    </row>
    <row r="178" spans="1:4" ht="13.5" x14ac:dyDescent="0.25">
      <c r="A178" s="172">
        <v>92863</v>
      </c>
      <c r="B178" s="172" t="s">
        <v>5382</v>
      </c>
      <c r="C178" s="172" t="s">
        <v>5237</v>
      </c>
      <c r="D178" s="363">
        <v>621.64</v>
      </c>
    </row>
    <row r="179" spans="1:4" ht="13.5" x14ac:dyDescent="0.25">
      <c r="A179" s="172">
        <v>92864</v>
      </c>
      <c r="B179" s="172" t="s">
        <v>5383</v>
      </c>
      <c r="C179" s="172" t="s">
        <v>5237</v>
      </c>
      <c r="D179" s="363">
        <v>29.3</v>
      </c>
    </row>
    <row r="180" spans="1:4" ht="13.5" x14ac:dyDescent="0.25">
      <c r="A180" s="172">
        <v>92210</v>
      </c>
      <c r="B180" s="172" t="s">
        <v>5384</v>
      </c>
      <c r="C180" s="172" t="s">
        <v>5237</v>
      </c>
      <c r="D180" s="363">
        <v>102.89</v>
      </c>
    </row>
    <row r="181" spans="1:4" ht="13.5" x14ac:dyDescent="0.25">
      <c r="A181" s="172">
        <v>92211</v>
      </c>
      <c r="B181" s="172" t="s">
        <v>5385</v>
      </c>
      <c r="C181" s="172" t="s">
        <v>5237</v>
      </c>
      <c r="D181" s="363">
        <v>132.68</v>
      </c>
    </row>
    <row r="182" spans="1:4" ht="13.5" x14ac:dyDescent="0.25">
      <c r="A182" s="172">
        <v>92212</v>
      </c>
      <c r="B182" s="172" t="s">
        <v>5386</v>
      </c>
      <c r="C182" s="172" t="s">
        <v>5237</v>
      </c>
      <c r="D182" s="363">
        <v>170.64</v>
      </c>
    </row>
    <row r="183" spans="1:4" ht="13.5" x14ac:dyDescent="0.25">
      <c r="A183" s="172">
        <v>92213</v>
      </c>
      <c r="B183" s="172" t="s">
        <v>5387</v>
      </c>
      <c r="C183" s="172" t="s">
        <v>5237</v>
      </c>
      <c r="D183" s="363">
        <v>228.53</v>
      </c>
    </row>
    <row r="184" spans="1:4" ht="13.5" x14ac:dyDescent="0.25">
      <c r="A184" s="172">
        <v>92214</v>
      </c>
      <c r="B184" s="172" t="s">
        <v>5388</v>
      </c>
      <c r="C184" s="172" t="s">
        <v>5237</v>
      </c>
      <c r="D184" s="363">
        <v>260.74</v>
      </c>
    </row>
    <row r="185" spans="1:4" ht="13.5" x14ac:dyDescent="0.25">
      <c r="A185" s="172">
        <v>92215</v>
      </c>
      <c r="B185" s="172" t="s">
        <v>5389</v>
      </c>
      <c r="C185" s="172" t="s">
        <v>5237</v>
      </c>
      <c r="D185" s="363">
        <v>316.64999999999998</v>
      </c>
    </row>
    <row r="186" spans="1:4" ht="13.5" x14ac:dyDescent="0.25">
      <c r="A186" s="172">
        <v>92216</v>
      </c>
      <c r="B186" s="172" t="s">
        <v>5390</v>
      </c>
      <c r="C186" s="172" t="s">
        <v>5237</v>
      </c>
      <c r="D186" s="363">
        <v>354.79</v>
      </c>
    </row>
    <row r="187" spans="1:4" ht="13.5" x14ac:dyDescent="0.25">
      <c r="A187" s="172">
        <v>92219</v>
      </c>
      <c r="B187" s="172" t="s">
        <v>5391</v>
      </c>
      <c r="C187" s="172" t="s">
        <v>5237</v>
      </c>
      <c r="D187" s="363">
        <v>108.82</v>
      </c>
    </row>
    <row r="188" spans="1:4" ht="13.5" x14ac:dyDescent="0.25">
      <c r="A188" s="172">
        <v>92220</v>
      </c>
      <c r="B188" s="172" t="s">
        <v>5392</v>
      </c>
      <c r="C188" s="172" t="s">
        <v>5237</v>
      </c>
      <c r="D188" s="363">
        <v>140.04</v>
      </c>
    </row>
    <row r="189" spans="1:4" ht="13.5" x14ac:dyDescent="0.25">
      <c r="A189" s="172">
        <v>92221</v>
      </c>
      <c r="B189" s="172" t="s">
        <v>5393</v>
      </c>
      <c r="C189" s="172" t="s">
        <v>5237</v>
      </c>
      <c r="D189" s="363">
        <v>179.25</v>
      </c>
    </row>
    <row r="190" spans="1:4" ht="13.5" x14ac:dyDescent="0.25">
      <c r="A190" s="172">
        <v>92222</v>
      </c>
      <c r="B190" s="172" t="s">
        <v>5394</v>
      </c>
      <c r="C190" s="172" t="s">
        <v>5237</v>
      </c>
      <c r="D190" s="363">
        <v>238.53</v>
      </c>
    </row>
    <row r="191" spans="1:4" ht="13.5" x14ac:dyDescent="0.25">
      <c r="A191" s="172">
        <v>92223</v>
      </c>
      <c r="B191" s="172" t="s">
        <v>5395</v>
      </c>
      <c r="C191" s="172" t="s">
        <v>5237</v>
      </c>
      <c r="D191" s="363">
        <v>271.93</v>
      </c>
    </row>
    <row r="192" spans="1:4" ht="13.5" x14ac:dyDescent="0.25">
      <c r="A192" s="172">
        <v>92224</v>
      </c>
      <c r="B192" s="172" t="s">
        <v>5396</v>
      </c>
      <c r="C192" s="172" t="s">
        <v>5237</v>
      </c>
      <c r="D192" s="363">
        <v>329.09</v>
      </c>
    </row>
    <row r="193" spans="1:4" ht="13.5" x14ac:dyDescent="0.25">
      <c r="A193" s="172">
        <v>92226</v>
      </c>
      <c r="B193" s="172" t="s">
        <v>5397</v>
      </c>
      <c r="C193" s="172" t="s">
        <v>5237</v>
      </c>
      <c r="D193" s="363">
        <v>368.7</v>
      </c>
    </row>
    <row r="194" spans="1:4" ht="13.5" x14ac:dyDescent="0.25">
      <c r="A194" s="172">
        <v>92808</v>
      </c>
      <c r="B194" s="172" t="s">
        <v>5398</v>
      </c>
      <c r="C194" s="172" t="s">
        <v>5237</v>
      </c>
      <c r="D194" s="363">
        <v>24.09</v>
      </c>
    </row>
    <row r="195" spans="1:4" ht="13.5" x14ac:dyDescent="0.25">
      <c r="A195" s="172">
        <v>92809</v>
      </c>
      <c r="B195" s="172" t="s">
        <v>5399</v>
      </c>
      <c r="C195" s="172" t="s">
        <v>5237</v>
      </c>
      <c r="D195" s="363">
        <v>30.96</v>
      </c>
    </row>
    <row r="196" spans="1:4" ht="13.5" x14ac:dyDescent="0.25">
      <c r="A196" s="172">
        <v>92810</v>
      </c>
      <c r="B196" s="172" t="s">
        <v>5400</v>
      </c>
      <c r="C196" s="172" t="s">
        <v>5237</v>
      </c>
      <c r="D196" s="363">
        <v>37.700000000000003</v>
      </c>
    </row>
    <row r="197" spans="1:4" ht="13.5" x14ac:dyDescent="0.25">
      <c r="A197" s="172">
        <v>92811</v>
      </c>
      <c r="B197" s="172" t="s">
        <v>5401</v>
      </c>
      <c r="C197" s="172" t="s">
        <v>5237</v>
      </c>
      <c r="D197" s="363">
        <v>44.98</v>
      </c>
    </row>
    <row r="198" spans="1:4" ht="13.5" x14ac:dyDescent="0.25">
      <c r="A198" s="172">
        <v>92812</v>
      </c>
      <c r="B198" s="172" t="s">
        <v>5402</v>
      </c>
      <c r="C198" s="172" t="s">
        <v>5237</v>
      </c>
      <c r="D198" s="363">
        <v>52.16</v>
      </c>
    </row>
    <row r="199" spans="1:4" ht="13.5" x14ac:dyDescent="0.25">
      <c r="A199" s="172">
        <v>92813</v>
      </c>
      <c r="B199" s="172" t="s">
        <v>5403</v>
      </c>
      <c r="C199" s="172" t="s">
        <v>5237</v>
      </c>
      <c r="D199" s="363">
        <v>60.73</v>
      </c>
    </row>
    <row r="200" spans="1:4" ht="13.5" x14ac:dyDescent="0.25">
      <c r="A200" s="172">
        <v>92814</v>
      </c>
      <c r="B200" s="172" t="s">
        <v>5404</v>
      </c>
      <c r="C200" s="172" t="s">
        <v>5237</v>
      </c>
      <c r="D200" s="363">
        <v>69.72</v>
      </c>
    </row>
    <row r="201" spans="1:4" ht="13.5" x14ac:dyDescent="0.25">
      <c r="A201" s="172">
        <v>92815</v>
      </c>
      <c r="B201" s="172" t="s">
        <v>5405</v>
      </c>
      <c r="C201" s="172" t="s">
        <v>5237</v>
      </c>
      <c r="D201" s="363">
        <v>80.25</v>
      </c>
    </row>
    <row r="202" spans="1:4" ht="13.5" x14ac:dyDescent="0.25">
      <c r="A202" s="172">
        <v>92816</v>
      </c>
      <c r="B202" s="172" t="s">
        <v>5406</v>
      </c>
      <c r="C202" s="172" t="s">
        <v>5237</v>
      </c>
      <c r="D202" s="363">
        <v>489.51</v>
      </c>
    </row>
    <row r="203" spans="1:4" ht="13.5" x14ac:dyDescent="0.25">
      <c r="A203" s="172">
        <v>92817</v>
      </c>
      <c r="B203" s="172" t="s">
        <v>5407</v>
      </c>
      <c r="C203" s="172" t="s">
        <v>5237</v>
      </c>
      <c r="D203" s="363">
        <v>100.43</v>
      </c>
    </row>
    <row r="204" spans="1:4" ht="13.5" x14ac:dyDescent="0.25">
      <c r="A204" s="172">
        <v>92818</v>
      </c>
      <c r="B204" s="172" t="s">
        <v>5408</v>
      </c>
      <c r="C204" s="172" t="s">
        <v>5237</v>
      </c>
      <c r="D204" s="363">
        <v>713.91</v>
      </c>
    </row>
    <row r="205" spans="1:4" ht="13.5" x14ac:dyDescent="0.25">
      <c r="A205" s="172">
        <v>92819</v>
      </c>
      <c r="B205" s="172" t="s">
        <v>5409</v>
      </c>
      <c r="C205" s="172" t="s">
        <v>5237</v>
      </c>
      <c r="D205" s="363">
        <v>135.19</v>
      </c>
    </row>
    <row r="206" spans="1:4" ht="13.5" x14ac:dyDescent="0.25">
      <c r="A206" s="172">
        <v>92820</v>
      </c>
      <c r="B206" s="172" t="s">
        <v>5410</v>
      </c>
      <c r="C206" s="172" t="s">
        <v>5237</v>
      </c>
      <c r="D206" s="363">
        <v>28.73</v>
      </c>
    </row>
    <row r="207" spans="1:4" ht="13.5" x14ac:dyDescent="0.25">
      <c r="A207" s="172">
        <v>92821</v>
      </c>
      <c r="B207" s="172" t="s">
        <v>5411</v>
      </c>
      <c r="C207" s="172" t="s">
        <v>5237</v>
      </c>
      <c r="D207" s="363">
        <v>36.89</v>
      </c>
    </row>
    <row r="208" spans="1:4" ht="13.5" x14ac:dyDescent="0.25">
      <c r="A208" s="172">
        <v>92822</v>
      </c>
      <c r="B208" s="172" t="s">
        <v>5412</v>
      </c>
      <c r="C208" s="172" t="s">
        <v>5237</v>
      </c>
      <c r="D208" s="363">
        <v>45.06</v>
      </c>
    </row>
    <row r="209" spans="1:4" ht="13.5" x14ac:dyDescent="0.25">
      <c r="A209" s="172">
        <v>92824</v>
      </c>
      <c r="B209" s="172" t="s">
        <v>5413</v>
      </c>
      <c r="C209" s="172" t="s">
        <v>5237</v>
      </c>
      <c r="D209" s="363">
        <v>53.59</v>
      </c>
    </row>
    <row r="210" spans="1:4" ht="13.5" x14ac:dyDescent="0.25">
      <c r="A210" s="172">
        <v>92825</v>
      </c>
      <c r="B210" s="172" t="s">
        <v>5414</v>
      </c>
      <c r="C210" s="172" t="s">
        <v>5237</v>
      </c>
      <c r="D210" s="363">
        <v>62.16</v>
      </c>
    </row>
    <row r="211" spans="1:4" ht="13.5" x14ac:dyDescent="0.25">
      <c r="A211" s="172">
        <v>92826</v>
      </c>
      <c r="B211" s="172" t="s">
        <v>5415</v>
      </c>
      <c r="C211" s="172" t="s">
        <v>5237</v>
      </c>
      <c r="D211" s="363">
        <v>71.92</v>
      </c>
    </row>
    <row r="212" spans="1:4" ht="13.5" x14ac:dyDescent="0.25">
      <c r="A212" s="172">
        <v>92827</v>
      </c>
      <c r="B212" s="172" t="s">
        <v>5416</v>
      </c>
      <c r="C212" s="172" t="s">
        <v>5237</v>
      </c>
      <c r="D212" s="363">
        <v>82.16</v>
      </c>
    </row>
    <row r="213" spans="1:4" ht="13.5" x14ac:dyDescent="0.25">
      <c r="A213" s="172">
        <v>92828</v>
      </c>
      <c r="B213" s="172" t="s">
        <v>5417</v>
      </c>
      <c r="C213" s="172" t="s">
        <v>5237</v>
      </c>
      <c r="D213" s="363">
        <v>94.16</v>
      </c>
    </row>
    <row r="214" spans="1:4" ht="13.5" x14ac:dyDescent="0.25">
      <c r="A214" s="172">
        <v>92829</v>
      </c>
      <c r="B214" s="172" t="s">
        <v>5418</v>
      </c>
      <c r="C214" s="172" t="s">
        <v>5237</v>
      </c>
      <c r="D214" s="363">
        <v>505.89</v>
      </c>
    </row>
    <row r="215" spans="1:4" ht="13.5" x14ac:dyDescent="0.25">
      <c r="A215" s="172">
        <v>92830</v>
      </c>
      <c r="B215" s="172" t="s">
        <v>5419</v>
      </c>
      <c r="C215" s="172" t="s">
        <v>5237</v>
      </c>
      <c r="D215" s="363">
        <v>116.81</v>
      </c>
    </row>
    <row r="216" spans="1:4" ht="13.5" x14ac:dyDescent="0.25">
      <c r="A216" s="172">
        <v>92831</v>
      </c>
      <c r="B216" s="172" t="s">
        <v>5420</v>
      </c>
      <c r="C216" s="172" t="s">
        <v>5237</v>
      </c>
      <c r="D216" s="363">
        <v>734</v>
      </c>
    </row>
    <row r="217" spans="1:4" ht="13.5" x14ac:dyDescent="0.25">
      <c r="A217" s="172">
        <v>92832</v>
      </c>
      <c r="B217" s="172" t="s">
        <v>5421</v>
      </c>
      <c r="C217" s="172" t="s">
        <v>5237</v>
      </c>
      <c r="D217" s="363">
        <v>155.28</v>
      </c>
    </row>
    <row r="218" spans="1:4" ht="13.5" x14ac:dyDescent="0.25">
      <c r="A218" s="172">
        <v>95565</v>
      </c>
      <c r="B218" s="172" t="s">
        <v>5422</v>
      </c>
      <c r="C218" s="172" t="s">
        <v>5237</v>
      </c>
      <c r="D218" s="363">
        <v>91.82</v>
      </c>
    </row>
    <row r="219" spans="1:4" ht="13.5" x14ac:dyDescent="0.25">
      <c r="A219" s="172">
        <v>95566</v>
      </c>
      <c r="B219" s="172" t="s">
        <v>5423</v>
      </c>
      <c r="C219" s="172" t="s">
        <v>5237</v>
      </c>
      <c r="D219" s="363">
        <v>96.4</v>
      </c>
    </row>
    <row r="220" spans="1:4" ht="13.5" x14ac:dyDescent="0.25">
      <c r="A220" s="172">
        <v>95567</v>
      </c>
      <c r="B220" s="172" t="s">
        <v>5424</v>
      </c>
      <c r="C220" s="172" t="s">
        <v>5237</v>
      </c>
      <c r="D220" s="363">
        <v>54.65</v>
      </c>
    </row>
    <row r="221" spans="1:4" ht="13.5" x14ac:dyDescent="0.25">
      <c r="A221" s="172">
        <v>95568</v>
      </c>
      <c r="B221" s="172" t="s">
        <v>5425</v>
      </c>
      <c r="C221" s="172" t="s">
        <v>5237</v>
      </c>
      <c r="D221" s="363">
        <v>71.36</v>
      </c>
    </row>
    <row r="222" spans="1:4" ht="13.5" x14ac:dyDescent="0.25">
      <c r="A222" s="172">
        <v>95569</v>
      </c>
      <c r="B222" s="172" t="s">
        <v>5426</v>
      </c>
      <c r="C222" s="172" t="s">
        <v>5237</v>
      </c>
      <c r="D222" s="363">
        <v>96.35</v>
      </c>
    </row>
    <row r="223" spans="1:4" ht="13.5" x14ac:dyDescent="0.25">
      <c r="A223" s="172">
        <v>95570</v>
      </c>
      <c r="B223" s="172" t="s">
        <v>5427</v>
      </c>
      <c r="C223" s="172" t="s">
        <v>5237</v>
      </c>
      <c r="D223" s="363">
        <v>59.23</v>
      </c>
    </row>
    <row r="224" spans="1:4" ht="13.5" x14ac:dyDescent="0.25">
      <c r="A224" s="172">
        <v>95571</v>
      </c>
      <c r="B224" s="172" t="s">
        <v>5428</v>
      </c>
      <c r="C224" s="172" t="s">
        <v>5237</v>
      </c>
      <c r="D224" s="363">
        <v>77.209999999999994</v>
      </c>
    </row>
    <row r="225" spans="1:4" ht="13.5" x14ac:dyDescent="0.25">
      <c r="A225" s="172">
        <v>95572</v>
      </c>
      <c r="B225" s="172" t="s">
        <v>5429</v>
      </c>
      <c r="C225" s="172" t="s">
        <v>5237</v>
      </c>
      <c r="D225" s="363">
        <v>103.6</v>
      </c>
    </row>
    <row r="226" spans="1:4" ht="13.5" x14ac:dyDescent="0.25">
      <c r="A226" s="172">
        <v>97127</v>
      </c>
      <c r="B226" s="172" t="s">
        <v>5430</v>
      </c>
      <c r="C226" s="172" t="s">
        <v>5237</v>
      </c>
      <c r="D226" s="363">
        <v>3.49</v>
      </c>
    </row>
    <row r="227" spans="1:4" ht="13.5" x14ac:dyDescent="0.25">
      <c r="A227" s="172">
        <v>97128</v>
      </c>
      <c r="B227" s="172" t="s">
        <v>5431</v>
      </c>
      <c r="C227" s="172" t="s">
        <v>5237</v>
      </c>
      <c r="D227" s="363">
        <v>6.57</v>
      </c>
    </row>
    <row r="228" spans="1:4" ht="13.5" x14ac:dyDescent="0.25">
      <c r="A228" s="172">
        <v>97129</v>
      </c>
      <c r="B228" s="172" t="s">
        <v>5432</v>
      </c>
      <c r="C228" s="172" t="s">
        <v>5237</v>
      </c>
      <c r="D228" s="363">
        <v>8.07</v>
      </c>
    </row>
    <row r="229" spans="1:4" ht="13.5" x14ac:dyDescent="0.25">
      <c r="A229" s="172">
        <v>97130</v>
      </c>
      <c r="B229" s="172" t="s">
        <v>5433</v>
      </c>
      <c r="C229" s="172" t="s">
        <v>5237</v>
      </c>
      <c r="D229" s="363">
        <v>9.58</v>
      </c>
    </row>
    <row r="230" spans="1:4" ht="13.5" x14ac:dyDescent="0.25">
      <c r="A230" s="172">
        <v>97131</v>
      </c>
      <c r="B230" s="172" t="s">
        <v>5434</v>
      </c>
      <c r="C230" s="172" t="s">
        <v>5237</v>
      </c>
      <c r="D230" s="363">
        <v>11.1</v>
      </c>
    </row>
    <row r="231" spans="1:4" ht="13.5" x14ac:dyDescent="0.25">
      <c r="A231" s="172">
        <v>97132</v>
      </c>
      <c r="B231" s="172" t="s">
        <v>5435</v>
      </c>
      <c r="C231" s="172" t="s">
        <v>5237</v>
      </c>
      <c r="D231" s="363">
        <v>12.59</v>
      </c>
    </row>
    <row r="232" spans="1:4" ht="13.5" x14ac:dyDescent="0.25">
      <c r="A232" s="172">
        <v>97133</v>
      </c>
      <c r="B232" s="172" t="s">
        <v>5436</v>
      </c>
      <c r="C232" s="172" t="s">
        <v>5237</v>
      </c>
      <c r="D232" s="363">
        <v>15.62</v>
      </c>
    </row>
    <row r="233" spans="1:4" ht="13.5" x14ac:dyDescent="0.25">
      <c r="A233" s="172">
        <v>97134</v>
      </c>
      <c r="B233" s="172" t="s">
        <v>5437</v>
      </c>
      <c r="C233" s="172" t="s">
        <v>5237</v>
      </c>
      <c r="D233" s="363">
        <v>1.7</v>
      </c>
    </row>
    <row r="234" spans="1:4" ht="13.5" x14ac:dyDescent="0.25">
      <c r="A234" s="172">
        <v>97135</v>
      </c>
      <c r="B234" s="172" t="s">
        <v>5438</v>
      </c>
      <c r="C234" s="172" t="s">
        <v>5237</v>
      </c>
      <c r="D234" s="363">
        <v>3.44</v>
      </c>
    </row>
    <row r="235" spans="1:4" ht="13.5" x14ac:dyDescent="0.25">
      <c r="A235" s="172">
        <v>97136</v>
      </c>
      <c r="B235" s="172" t="s">
        <v>5439</v>
      </c>
      <c r="C235" s="172" t="s">
        <v>5237</v>
      </c>
      <c r="D235" s="363">
        <v>4.24</v>
      </c>
    </row>
    <row r="236" spans="1:4" ht="13.5" x14ac:dyDescent="0.25">
      <c r="A236" s="172">
        <v>97137</v>
      </c>
      <c r="B236" s="172" t="s">
        <v>5440</v>
      </c>
      <c r="C236" s="172" t="s">
        <v>5237</v>
      </c>
      <c r="D236" s="363">
        <v>5.03</v>
      </c>
    </row>
    <row r="237" spans="1:4" ht="13.5" x14ac:dyDescent="0.25">
      <c r="A237" s="172">
        <v>97138</v>
      </c>
      <c r="B237" s="172" t="s">
        <v>5441</v>
      </c>
      <c r="C237" s="172" t="s">
        <v>5237</v>
      </c>
      <c r="D237" s="363">
        <v>5.83</v>
      </c>
    </row>
    <row r="238" spans="1:4" ht="13.5" x14ac:dyDescent="0.25">
      <c r="A238" s="172">
        <v>97139</v>
      </c>
      <c r="B238" s="172" t="s">
        <v>5442</v>
      </c>
      <c r="C238" s="172" t="s">
        <v>5237</v>
      </c>
      <c r="D238" s="363">
        <v>6.61</v>
      </c>
    </row>
    <row r="239" spans="1:4" ht="13.5" x14ac:dyDescent="0.25">
      <c r="A239" s="172">
        <v>97140</v>
      </c>
      <c r="B239" s="172" t="s">
        <v>5443</v>
      </c>
      <c r="C239" s="172" t="s">
        <v>5237</v>
      </c>
      <c r="D239" s="363">
        <v>8.19</v>
      </c>
    </row>
    <row r="240" spans="1:4" ht="13.5" x14ac:dyDescent="0.25">
      <c r="A240" s="172">
        <v>93206</v>
      </c>
      <c r="B240" s="172" t="s">
        <v>5569</v>
      </c>
      <c r="C240" s="172" t="s">
        <v>5570</v>
      </c>
      <c r="D240" s="363">
        <v>777.71</v>
      </c>
    </row>
    <row r="241" spans="1:4" ht="13.5" x14ac:dyDescent="0.25">
      <c r="A241" s="172">
        <v>93207</v>
      </c>
      <c r="B241" s="172" t="s">
        <v>5571</v>
      </c>
      <c r="C241" s="172" t="s">
        <v>5570</v>
      </c>
      <c r="D241" s="363">
        <v>677.68</v>
      </c>
    </row>
    <row r="242" spans="1:4" ht="13.5" x14ac:dyDescent="0.25">
      <c r="A242" s="172">
        <v>93208</v>
      </c>
      <c r="B242" s="172" t="s">
        <v>5572</v>
      </c>
      <c r="C242" s="172" t="s">
        <v>5570</v>
      </c>
      <c r="D242" s="363">
        <v>508.51</v>
      </c>
    </row>
    <row r="243" spans="1:4" ht="13.5" x14ac:dyDescent="0.25">
      <c r="A243" s="172">
        <v>93209</v>
      </c>
      <c r="B243" s="172" t="s">
        <v>5573</v>
      </c>
      <c r="C243" s="172" t="s">
        <v>5570</v>
      </c>
      <c r="D243" s="363">
        <v>610.37</v>
      </c>
    </row>
    <row r="244" spans="1:4" ht="13.5" x14ac:dyDescent="0.25">
      <c r="A244" s="172">
        <v>93210</v>
      </c>
      <c r="B244" s="172" t="s">
        <v>5574</v>
      </c>
      <c r="C244" s="172" t="s">
        <v>5570</v>
      </c>
      <c r="D244" s="363">
        <v>346.69</v>
      </c>
    </row>
    <row r="245" spans="1:4" ht="13.5" x14ac:dyDescent="0.25">
      <c r="A245" s="172">
        <v>93211</v>
      </c>
      <c r="B245" s="172" t="s">
        <v>5575</v>
      </c>
      <c r="C245" s="172" t="s">
        <v>5570</v>
      </c>
      <c r="D245" s="363">
        <v>367.05</v>
      </c>
    </row>
    <row r="246" spans="1:4" ht="13.5" x14ac:dyDescent="0.25">
      <c r="A246" s="172">
        <v>93212</v>
      </c>
      <c r="B246" s="172" t="s">
        <v>5576</v>
      </c>
      <c r="C246" s="172" t="s">
        <v>5570</v>
      </c>
      <c r="D246" s="363">
        <v>602.08000000000004</v>
      </c>
    </row>
    <row r="247" spans="1:4" ht="13.5" x14ac:dyDescent="0.25">
      <c r="A247" s="172">
        <v>93213</v>
      </c>
      <c r="B247" s="172" t="s">
        <v>5577</v>
      </c>
      <c r="C247" s="172" t="s">
        <v>5570</v>
      </c>
      <c r="D247" s="363">
        <v>688.21</v>
      </c>
    </row>
    <row r="248" spans="1:4" ht="13.5" x14ac:dyDescent="0.25">
      <c r="A248" s="172">
        <v>93214</v>
      </c>
      <c r="B248" s="172" t="s">
        <v>5578</v>
      </c>
      <c r="C248" s="172" t="s">
        <v>5304</v>
      </c>
      <c r="D248" s="364">
        <v>3396.05</v>
      </c>
    </row>
    <row r="249" spans="1:4" ht="13.5" x14ac:dyDescent="0.25">
      <c r="A249" s="172">
        <v>93243</v>
      </c>
      <c r="B249" s="172" t="s">
        <v>5579</v>
      </c>
      <c r="C249" s="172" t="s">
        <v>5304</v>
      </c>
      <c r="D249" s="364">
        <v>5105.6400000000003</v>
      </c>
    </row>
    <row r="250" spans="1:4" ht="13.5" x14ac:dyDescent="0.25">
      <c r="A250" s="172">
        <v>93582</v>
      </c>
      <c r="B250" s="172" t="s">
        <v>5580</v>
      </c>
      <c r="C250" s="172" t="s">
        <v>5570</v>
      </c>
      <c r="D250" s="363">
        <v>163.44</v>
      </c>
    </row>
    <row r="251" spans="1:4" ht="13.5" x14ac:dyDescent="0.25">
      <c r="A251" s="172">
        <v>93583</v>
      </c>
      <c r="B251" s="172" t="s">
        <v>5581</v>
      </c>
      <c r="C251" s="172" t="s">
        <v>5570</v>
      </c>
      <c r="D251" s="363">
        <v>276.95999999999998</v>
      </c>
    </row>
    <row r="252" spans="1:4" ht="13.5" x14ac:dyDescent="0.25">
      <c r="A252" s="172">
        <v>93584</v>
      </c>
      <c r="B252" s="172" t="s">
        <v>5582</v>
      </c>
      <c r="C252" s="172" t="s">
        <v>5570</v>
      </c>
      <c r="D252" s="363">
        <v>518.1</v>
      </c>
    </row>
    <row r="253" spans="1:4" ht="13.5" x14ac:dyDescent="0.25">
      <c r="A253" s="172">
        <v>93585</v>
      </c>
      <c r="B253" s="172" t="s">
        <v>5583</v>
      </c>
      <c r="C253" s="172" t="s">
        <v>5570</v>
      </c>
      <c r="D253" s="363">
        <v>708.71</v>
      </c>
    </row>
    <row r="254" spans="1:4" ht="13.5" x14ac:dyDescent="0.25">
      <c r="A254" s="172">
        <v>98441</v>
      </c>
      <c r="B254" s="172" t="s">
        <v>5584</v>
      </c>
      <c r="C254" s="172" t="s">
        <v>5570</v>
      </c>
      <c r="D254" s="363">
        <v>70.39</v>
      </c>
    </row>
    <row r="255" spans="1:4" ht="13.5" x14ac:dyDescent="0.25">
      <c r="A255" s="172">
        <v>98442</v>
      </c>
      <c r="B255" s="172" t="s">
        <v>5585</v>
      </c>
      <c r="C255" s="172" t="s">
        <v>5570</v>
      </c>
      <c r="D255" s="363">
        <v>72.61</v>
      </c>
    </row>
    <row r="256" spans="1:4" ht="13.5" x14ac:dyDescent="0.25">
      <c r="A256" s="172">
        <v>98443</v>
      </c>
      <c r="B256" s="172" t="s">
        <v>5586</v>
      </c>
      <c r="C256" s="172" t="s">
        <v>5570</v>
      </c>
      <c r="D256" s="363">
        <v>60.11</v>
      </c>
    </row>
    <row r="257" spans="1:4" ht="13.5" x14ac:dyDescent="0.25">
      <c r="A257" s="172">
        <v>98444</v>
      </c>
      <c r="B257" s="172" t="s">
        <v>5587</v>
      </c>
      <c r="C257" s="172" t="s">
        <v>5570</v>
      </c>
      <c r="D257" s="363">
        <v>61.69</v>
      </c>
    </row>
    <row r="258" spans="1:4" ht="13.5" x14ac:dyDescent="0.25">
      <c r="A258" s="172">
        <v>98445</v>
      </c>
      <c r="B258" s="172" t="s">
        <v>5588</v>
      </c>
      <c r="C258" s="172" t="s">
        <v>5570</v>
      </c>
      <c r="D258" s="363">
        <v>84.4</v>
      </c>
    </row>
    <row r="259" spans="1:4" ht="13.5" x14ac:dyDescent="0.25">
      <c r="A259" s="172">
        <v>98446</v>
      </c>
      <c r="B259" s="172" t="s">
        <v>5589</v>
      </c>
      <c r="C259" s="172" t="s">
        <v>5570</v>
      </c>
      <c r="D259" s="363">
        <v>109.47</v>
      </c>
    </row>
    <row r="260" spans="1:4" ht="13.5" x14ac:dyDescent="0.25">
      <c r="A260" s="172">
        <v>98447</v>
      </c>
      <c r="B260" s="172" t="s">
        <v>5590</v>
      </c>
      <c r="C260" s="172" t="s">
        <v>5570</v>
      </c>
      <c r="D260" s="363">
        <v>70.239999999999995</v>
      </c>
    </row>
    <row r="261" spans="1:4" ht="13.5" x14ac:dyDescent="0.25">
      <c r="A261" s="172">
        <v>98448</v>
      </c>
      <c r="B261" s="172" t="s">
        <v>5591</v>
      </c>
      <c r="C261" s="172" t="s">
        <v>5570</v>
      </c>
      <c r="D261" s="363">
        <v>89.14</v>
      </c>
    </row>
    <row r="262" spans="1:4" ht="13.5" x14ac:dyDescent="0.25">
      <c r="A262" s="172">
        <v>98449</v>
      </c>
      <c r="B262" s="172" t="s">
        <v>5592</v>
      </c>
      <c r="C262" s="172" t="s">
        <v>5570</v>
      </c>
      <c r="D262" s="363">
        <v>91.14</v>
      </c>
    </row>
    <row r="263" spans="1:4" ht="13.5" x14ac:dyDescent="0.25">
      <c r="A263" s="172">
        <v>98450</v>
      </c>
      <c r="B263" s="172" t="s">
        <v>5593</v>
      </c>
      <c r="C263" s="172" t="s">
        <v>5570</v>
      </c>
      <c r="D263" s="363">
        <v>94.35</v>
      </c>
    </row>
    <row r="264" spans="1:4" ht="13.5" x14ac:dyDescent="0.25">
      <c r="A264" s="172">
        <v>98451</v>
      </c>
      <c r="B264" s="172" t="s">
        <v>5594</v>
      </c>
      <c r="C264" s="172" t="s">
        <v>5570</v>
      </c>
      <c r="D264" s="363">
        <v>78.97</v>
      </c>
    </row>
    <row r="265" spans="1:4" ht="13.5" x14ac:dyDescent="0.25">
      <c r="A265" s="172">
        <v>98452</v>
      </c>
      <c r="B265" s="172" t="s">
        <v>5595</v>
      </c>
      <c r="C265" s="172" t="s">
        <v>5570</v>
      </c>
      <c r="D265" s="363">
        <v>80.92</v>
      </c>
    </row>
    <row r="266" spans="1:4" ht="13.5" x14ac:dyDescent="0.25">
      <c r="A266" s="172">
        <v>98453</v>
      </c>
      <c r="B266" s="172" t="s">
        <v>5596</v>
      </c>
      <c r="C266" s="172" t="s">
        <v>5570</v>
      </c>
      <c r="D266" s="363">
        <v>108.87</v>
      </c>
    </row>
    <row r="267" spans="1:4" ht="13.5" x14ac:dyDescent="0.25">
      <c r="A267" s="172">
        <v>98454</v>
      </c>
      <c r="B267" s="172" t="s">
        <v>5597</v>
      </c>
      <c r="C267" s="172" t="s">
        <v>5570</v>
      </c>
      <c r="D267" s="363">
        <v>143.04</v>
      </c>
    </row>
    <row r="268" spans="1:4" ht="13.5" x14ac:dyDescent="0.25">
      <c r="A268" s="172">
        <v>98455</v>
      </c>
      <c r="B268" s="172" t="s">
        <v>5598</v>
      </c>
      <c r="C268" s="172" t="s">
        <v>5570</v>
      </c>
      <c r="D268" s="363">
        <v>92.81</v>
      </c>
    </row>
    <row r="269" spans="1:4" ht="13.5" x14ac:dyDescent="0.25">
      <c r="A269" s="172">
        <v>98456</v>
      </c>
      <c r="B269" s="172" t="s">
        <v>5599</v>
      </c>
      <c r="C269" s="172" t="s">
        <v>5570</v>
      </c>
      <c r="D269" s="363">
        <v>120.18</v>
      </c>
    </row>
    <row r="270" spans="1:4" ht="13.5" x14ac:dyDescent="0.25">
      <c r="A270" s="172">
        <v>98458</v>
      </c>
      <c r="B270" s="172" t="s">
        <v>5600</v>
      </c>
      <c r="C270" s="172" t="s">
        <v>5570</v>
      </c>
      <c r="D270" s="363">
        <v>66.8</v>
      </c>
    </row>
    <row r="271" spans="1:4" ht="13.5" x14ac:dyDescent="0.25">
      <c r="A271" s="172">
        <v>98459</v>
      </c>
      <c r="B271" s="172" t="s">
        <v>5601</v>
      </c>
      <c r="C271" s="172" t="s">
        <v>5570</v>
      </c>
      <c r="D271" s="363">
        <v>56.3</v>
      </c>
    </row>
    <row r="272" spans="1:4" ht="13.5" x14ac:dyDescent="0.25">
      <c r="A272" s="172">
        <v>98460</v>
      </c>
      <c r="B272" s="172" t="s">
        <v>5602</v>
      </c>
      <c r="C272" s="172" t="s">
        <v>5570</v>
      </c>
      <c r="D272" s="363">
        <v>65.19</v>
      </c>
    </row>
    <row r="273" spans="1:4" ht="13.5" x14ac:dyDescent="0.25">
      <c r="A273" s="172">
        <v>98461</v>
      </c>
      <c r="B273" s="172" t="s">
        <v>17554</v>
      </c>
      <c r="C273" s="172" t="s">
        <v>5304</v>
      </c>
      <c r="D273" s="364">
        <v>2874.9</v>
      </c>
    </row>
    <row r="274" spans="1:4" ht="13.5" x14ac:dyDescent="0.25">
      <c r="A274" s="172">
        <v>98462</v>
      </c>
      <c r="B274" s="172" t="s">
        <v>17555</v>
      </c>
      <c r="C274" s="172" t="s">
        <v>5304</v>
      </c>
      <c r="D274" s="364">
        <v>4218.8900000000003</v>
      </c>
    </row>
    <row r="275" spans="1:4" ht="13.5" x14ac:dyDescent="0.25">
      <c r="A275" s="172">
        <v>5631</v>
      </c>
      <c r="B275" s="172" t="s">
        <v>5605</v>
      </c>
      <c r="C275" s="172" t="s">
        <v>5606</v>
      </c>
      <c r="D275" s="363">
        <v>113.56</v>
      </c>
    </row>
    <row r="276" spans="1:4" ht="13.5" x14ac:dyDescent="0.25">
      <c r="A276" s="172">
        <v>5678</v>
      </c>
      <c r="B276" s="172" t="s">
        <v>5607</v>
      </c>
      <c r="C276" s="172" t="s">
        <v>5606</v>
      </c>
      <c r="D276" s="363">
        <v>83.85</v>
      </c>
    </row>
    <row r="277" spans="1:4" ht="13.5" x14ac:dyDescent="0.25">
      <c r="A277" s="172">
        <v>5680</v>
      </c>
      <c r="B277" s="172" t="s">
        <v>5608</v>
      </c>
      <c r="C277" s="172" t="s">
        <v>5606</v>
      </c>
      <c r="D277" s="363">
        <v>77.569999999999993</v>
      </c>
    </row>
    <row r="278" spans="1:4" ht="13.5" x14ac:dyDescent="0.25">
      <c r="A278" s="172">
        <v>5684</v>
      </c>
      <c r="B278" s="172" t="s">
        <v>5609</v>
      </c>
      <c r="C278" s="172" t="s">
        <v>5606</v>
      </c>
      <c r="D278" s="363">
        <v>86.41</v>
      </c>
    </row>
    <row r="279" spans="1:4" ht="13.5" x14ac:dyDescent="0.25">
      <c r="A279" s="172">
        <v>5689</v>
      </c>
      <c r="B279" s="172" t="s">
        <v>5610</v>
      </c>
      <c r="C279" s="172" t="s">
        <v>5606</v>
      </c>
      <c r="D279" s="363">
        <v>3.17</v>
      </c>
    </row>
    <row r="280" spans="1:4" ht="13.5" x14ac:dyDescent="0.25">
      <c r="A280" s="172">
        <v>5795</v>
      </c>
      <c r="B280" s="172" t="s">
        <v>5611</v>
      </c>
      <c r="C280" s="172" t="s">
        <v>5606</v>
      </c>
      <c r="D280" s="363">
        <v>14.53</v>
      </c>
    </row>
    <row r="281" spans="1:4" ht="13.5" x14ac:dyDescent="0.25">
      <c r="A281" s="172">
        <v>5811</v>
      </c>
      <c r="B281" s="172" t="s">
        <v>5612</v>
      </c>
      <c r="C281" s="172" t="s">
        <v>5606</v>
      </c>
      <c r="D281" s="363">
        <v>119.2</v>
      </c>
    </row>
    <row r="282" spans="1:4" ht="13.5" x14ac:dyDescent="0.25">
      <c r="A282" s="172">
        <v>5823</v>
      </c>
      <c r="B282" s="172" t="s">
        <v>5613</v>
      </c>
      <c r="C282" s="172" t="s">
        <v>5606</v>
      </c>
      <c r="D282" s="363">
        <v>163</v>
      </c>
    </row>
    <row r="283" spans="1:4" ht="13.5" x14ac:dyDescent="0.25">
      <c r="A283" s="172">
        <v>5824</v>
      </c>
      <c r="B283" s="172" t="s">
        <v>5614</v>
      </c>
      <c r="C283" s="172" t="s">
        <v>5606</v>
      </c>
      <c r="D283" s="363">
        <v>114.72</v>
      </c>
    </row>
    <row r="284" spans="1:4" ht="13.5" x14ac:dyDescent="0.25">
      <c r="A284" s="172">
        <v>5835</v>
      </c>
      <c r="B284" s="172" t="s">
        <v>5615</v>
      </c>
      <c r="C284" s="172" t="s">
        <v>5606</v>
      </c>
      <c r="D284" s="363">
        <v>245.61</v>
      </c>
    </row>
    <row r="285" spans="1:4" ht="13.5" x14ac:dyDescent="0.25">
      <c r="A285" s="172">
        <v>5839</v>
      </c>
      <c r="B285" s="172" t="s">
        <v>5616</v>
      </c>
      <c r="C285" s="172" t="s">
        <v>5606</v>
      </c>
      <c r="D285" s="363">
        <v>4.7699999999999996</v>
      </c>
    </row>
    <row r="286" spans="1:4" ht="13.5" x14ac:dyDescent="0.25">
      <c r="A286" s="172">
        <v>5843</v>
      </c>
      <c r="B286" s="172" t="s">
        <v>5617</v>
      </c>
      <c r="C286" s="172" t="s">
        <v>5606</v>
      </c>
      <c r="D286" s="363">
        <v>146.63999999999999</v>
      </c>
    </row>
    <row r="287" spans="1:4" ht="13.5" x14ac:dyDescent="0.25">
      <c r="A287" s="172">
        <v>5847</v>
      </c>
      <c r="B287" s="172" t="s">
        <v>5618</v>
      </c>
      <c r="C287" s="172" t="s">
        <v>5606</v>
      </c>
      <c r="D287" s="363">
        <v>151.65</v>
      </c>
    </row>
    <row r="288" spans="1:4" ht="13.5" x14ac:dyDescent="0.25">
      <c r="A288" s="172">
        <v>5851</v>
      </c>
      <c r="B288" s="172" t="s">
        <v>5619</v>
      </c>
      <c r="C288" s="172" t="s">
        <v>5606</v>
      </c>
      <c r="D288" s="363">
        <v>143.99</v>
      </c>
    </row>
    <row r="289" spans="1:4" ht="13.5" x14ac:dyDescent="0.25">
      <c r="A289" s="172">
        <v>5855</v>
      </c>
      <c r="B289" s="172" t="s">
        <v>5620</v>
      </c>
      <c r="C289" s="172" t="s">
        <v>5606</v>
      </c>
      <c r="D289" s="363">
        <v>382.45</v>
      </c>
    </row>
    <row r="290" spans="1:4" ht="13.5" x14ac:dyDescent="0.25">
      <c r="A290" s="172">
        <v>5863</v>
      </c>
      <c r="B290" s="172" t="s">
        <v>5621</v>
      </c>
      <c r="C290" s="172" t="s">
        <v>5606</v>
      </c>
      <c r="D290" s="363">
        <v>10.85</v>
      </c>
    </row>
    <row r="291" spans="1:4" ht="13.5" x14ac:dyDescent="0.25">
      <c r="A291" s="172">
        <v>5867</v>
      </c>
      <c r="B291" s="172" t="s">
        <v>5622</v>
      </c>
      <c r="C291" s="172" t="s">
        <v>5606</v>
      </c>
      <c r="D291" s="363">
        <v>84.44</v>
      </c>
    </row>
    <row r="292" spans="1:4" ht="13.5" x14ac:dyDescent="0.25">
      <c r="A292" s="172">
        <v>5875</v>
      </c>
      <c r="B292" s="172" t="s">
        <v>5623</v>
      </c>
      <c r="C292" s="172" t="s">
        <v>5606</v>
      </c>
      <c r="D292" s="363">
        <v>77.42</v>
      </c>
    </row>
    <row r="293" spans="1:4" ht="13.5" x14ac:dyDescent="0.25">
      <c r="A293" s="172">
        <v>5879</v>
      </c>
      <c r="B293" s="172" t="s">
        <v>5624</v>
      </c>
      <c r="C293" s="172" t="s">
        <v>5606</v>
      </c>
      <c r="D293" s="363">
        <v>70.38</v>
      </c>
    </row>
    <row r="294" spans="1:4" ht="13.5" x14ac:dyDescent="0.25">
      <c r="A294" s="172">
        <v>5882</v>
      </c>
      <c r="B294" s="172" t="s">
        <v>5625</v>
      </c>
      <c r="C294" s="172" t="s">
        <v>5606</v>
      </c>
      <c r="D294" s="363">
        <v>77.099999999999994</v>
      </c>
    </row>
    <row r="295" spans="1:4" ht="13.5" x14ac:dyDescent="0.25">
      <c r="A295" s="172">
        <v>5890</v>
      </c>
      <c r="B295" s="172" t="s">
        <v>5626</v>
      </c>
      <c r="C295" s="172" t="s">
        <v>5606</v>
      </c>
      <c r="D295" s="363">
        <v>115.59</v>
      </c>
    </row>
    <row r="296" spans="1:4" ht="13.5" x14ac:dyDescent="0.25">
      <c r="A296" s="172">
        <v>5894</v>
      </c>
      <c r="B296" s="172" t="s">
        <v>5627</v>
      </c>
      <c r="C296" s="172" t="s">
        <v>5606</v>
      </c>
      <c r="D296" s="363">
        <v>112.81</v>
      </c>
    </row>
    <row r="297" spans="1:4" ht="13.5" x14ac:dyDescent="0.25">
      <c r="A297" s="172">
        <v>5901</v>
      </c>
      <c r="B297" s="172" t="s">
        <v>5628</v>
      </c>
      <c r="C297" s="172" t="s">
        <v>5606</v>
      </c>
      <c r="D297" s="363">
        <v>178.41</v>
      </c>
    </row>
    <row r="298" spans="1:4" ht="13.5" x14ac:dyDescent="0.25">
      <c r="A298" s="172">
        <v>5909</v>
      </c>
      <c r="B298" s="172" t="s">
        <v>5629</v>
      </c>
      <c r="C298" s="172" t="s">
        <v>5606</v>
      </c>
      <c r="D298" s="363">
        <v>22.59</v>
      </c>
    </row>
    <row r="299" spans="1:4" ht="13.5" x14ac:dyDescent="0.25">
      <c r="A299" s="172">
        <v>5921</v>
      </c>
      <c r="B299" s="172" t="s">
        <v>5630</v>
      </c>
      <c r="C299" s="172" t="s">
        <v>5606</v>
      </c>
      <c r="D299" s="363">
        <v>2.48</v>
      </c>
    </row>
    <row r="300" spans="1:4" ht="13.5" x14ac:dyDescent="0.25">
      <c r="A300" s="172">
        <v>5928</v>
      </c>
      <c r="B300" s="172" t="s">
        <v>5631</v>
      </c>
      <c r="C300" s="172" t="s">
        <v>5606</v>
      </c>
      <c r="D300" s="363">
        <v>149.53</v>
      </c>
    </row>
    <row r="301" spans="1:4" ht="13.5" x14ac:dyDescent="0.25">
      <c r="A301" s="172">
        <v>5932</v>
      </c>
      <c r="B301" s="172" t="s">
        <v>5632</v>
      </c>
      <c r="C301" s="172" t="s">
        <v>5606</v>
      </c>
      <c r="D301" s="363">
        <v>132.28</v>
      </c>
    </row>
    <row r="302" spans="1:4" ht="13.5" x14ac:dyDescent="0.25">
      <c r="A302" s="172">
        <v>5940</v>
      </c>
      <c r="B302" s="172" t="s">
        <v>5633</v>
      </c>
      <c r="C302" s="172" t="s">
        <v>5606</v>
      </c>
      <c r="D302" s="363">
        <v>117.47</v>
      </c>
    </row>
    <row r="303" spans="1:4" ht="13.5" x14ac:dyDescent="0.25">
      <c r="A303" s="172">
        <v>5944</v>
      </c>
      <c r="B303" s="172" t="s">
        <v>5634</v>
      </c>
      <c r="C303" s="172" t="s">
        <v>5606</v>
      </c>
      <c r="D303" s="363">
        <v>131.13</v>
      </c>
    </row>
    <row r="304" spans="1:4" ht="13.5" x14ac:dyDescent="0.25">
      <c r="A304" s="172">
        <v>5953</v>
      </c>
      <c r="B304" s="172" t="s">
        <v>5635</v>
      </c>
      <c r="C304" s="172" t="s">
        <v>5606</v>
      </c>
      <c r="D304" s="363">
        <v>36.06</v>
      </c>
    </row>
    <row r="305" spans="1:4" ht="13.5" x14ac:dyDescent="0.25">
      <c r="A305" s="172">
        <v>6259</v>
      </c>
      <c r="B305" s="172" t="s">
        <v>5636</v>
      </c>
      <c r="C305" s="172" t="s">
        <v>5606</v>
      </c>
      <c r="D305" s="363">
        <v>147.44999999999999</v>
      </c>
    </row>
    <row r="306" spans="1:4" ht="13.5" x14ac:dyDescent="0.25">
      <c r="A306" s="172">
        <v>6879</v>
      </c>
      <c r="B306" s="172" t="s">
        <v>5637</v>
      </c>
      <c r="C306" s="172" t="s">
        <v>5606</v>
      </c>
      <c r="D306" s="363">
        <v>111.38</v>
      </c>
    </row>
    <row r="307" spans="1:4" ht="13.5" x14ac:dyDescent="0.25">
      <c r="A307" s="172">
        <v>7030</v>
      </c>
      <c r="B307" s="172" t="s">
        <v>5638</v>
      </c>
      <c r="C307" s="172" t="s">
        <v>5606</v>
      </c>
      <c r="D307" s="363">
        <v>147.12</v>
      </c>
    </row>
    <row r="308" spans="1:4" ht="13.5" x14ac:dyDescent="0.25">
      <c r="A308" s="172">
        <v>7042</v>
      </c>
      <c r="B308" s="172" t="s">
        <v>5639</v>
      </c>
      <c r="C308" s="172" t="s">
        <v>5606</v>
      </c>
      <c r="D308" s="363">
        <v>8.2100000000000009</v>
      </c>
    </row>
    <row r="309" spans="1:4" ht="13.5" x14ac:dyDescent="0.25">
      <c r="A309" s="172">
        <v>7049</v>
      </c>
      <c r="B309" s="172" t="s">
        <v>5640</v>
      </c>
      <c r="C309" s="172" t="s">
        <v>5606</v>
      </c>
      <c r="D309" s="363">
        <v>121.09</v>
      </c>
    </row>
    <row r="310" spans="1:4" ht="13.5" x14ac:dyDescent="0.25">
      <c r="A310" s="172">
        <v>67826</v>
      </c>
      <c r="B310" s="172" t="s">
        <v>5641</v>
      </c>
      <c r="C310" s="172" t="s">
        <v>5606</v>
      </c>
      <c r="D310" s="363">
        <v>104.58</v>
      </c>
    </row>
    <row r="311" spans="1:4" ht="13.5" x14ac:dyDescent="0.25">
      <c r="A311" s="172">
        <v>73417</v>
      </c>
      <c r="B311" s="172" t="s">
        <v>5642</v>
      </c>
      <c r="C311" s="172" t="s">
        <v>5606</v>
      </c>
      <c r="D311" s="363">
        <v>123.26</v>
      </c>
    </row>
    <row r="312" spans="1:4" ht="13.5" x14ac:dyDescent="0.25">
      <c r="A312" s="172">
        <v>73436</v>
      </c>
      <c r="B312" s="172" t="s">
        <v>5643</v>
      </c>
      <c r="C312" s="172" t="s">
        <v>5606</v>
      </c>
      <c r="D312" s="363">
        <v>114.77</v>
      </c>
    </row>
    <row r="313" spans="1:4" ht="13.5" x14ac:dyDescent="0.25">
      <c r="A313" s="172">
        <v>73467</v>
      </c>
      <c r="B313" s="172" t="s">
        <v>5644</v>
      </c>
      <c r="C313" s="172" t="s">
        <v>5606</v>
      </c>
      <c r="D313" s="363">
        <v>96.82</v>
      </c>
    </row>
    <row r="314" spans="1:4" ht="13.5" x14ac:dyDescent="0.25">
      <c r="A314" s="172">
        <v>73536</v>
      </c>
      <c r="B314" s="172" t="s">
        <v>5645</v>
      </c>
      <c r="C314" s="172" t="s">
        <v>5606</v>
      </c>
      <c r="D314" s="363">
        <v>6.96</v>
      </c>
    </row>
    <row r="315" spans="1:4" ht="13.5" x14ac:dyDescent="0.25">
      <c r="A315" s="172">
        <v>83362</v>
      </c>
      <c r="B315" s="172" t="s">
        <v>5646</v>
      </c>
      <c r="C315" s="172" t="s">
        <v>5606</v>
      </c>
      <c r="D315" s="363">
        <v>181.3</v>
      </c>
    </row>
    <row r="316" spans="1:4" ht="13.5" x14ac:dyDescent="0.25">
      <c r="A316" s="172">
        <v>83765</v>
      </c>
      <c r="B316" s="172" t="s">
        <v>5647</v>
      </c>
      <c r="C316" s="172" t="s">
        <v>5606</v>
      </c>
      <c r="D316" s="363">
        <v>71.91</v>
      </c>
    </row>
    <row r="317" spans="1:4" ht="13.5" x14ac:dyDescent="0.25">
      <c r="A317" s="172">
        <v>87445</v>
      </c>
      <c r="B317" s="172" t="s">
        <v>5648</v>
      </c>
      <c r="C317" s="172" t="s">
        <v>5606</v>
      </c>
      <c r="D317" s="363">
        <v>3.46</v>
      </c>
    </row>
    <row r="318" spans="1:4" ht="13.5" x14ac:dyDescent="0.25">
      <c r="A318" s="172">
        <v>88386</v>
      </c>
      <c r="B318" s="172" t="s">
        <v>5649</v>
      </c>
      <c r="C318" s="172" t="s">
        <v>5606</v>
      </c>
      <c r="D318" s="363">
        <v>4.17</v>
      </c>
    </row>
    <row r="319" spans="1:4" ht="13.5" x14ac:dyDescent="0.25">
      <c r="A319" s="172">
        <v>88393</v>
      </c>
      <c r="B319" s="172" t="s">
        <v>5650</v>
      </c>
      <c r="C319" s="172" t="s">
        <v>5606</v>
      </c>
      <c r="D319" s="363">
        <v>5.73</v>
      </c>
    </row>
    <row r="320" spans="1:4" ht="13.5" x14ac:dyDescent="0.25">
      <c r="A320" s="172">
        <v>88399</v>
      </c>
      <c r="B320" s="172" t="s">
        <v>5651</v>
      </c>
      <c r="C320" s="172" t="s">
        <v>5606</v>
      </c>
      <c r="D320" s="363">
        <v>3.06</v>
      </c>
    </row>
    <row r="321" spans="1:4" ht="13.5" x14ac:dyDescent="0.25">
      <c r="A321" s="172">
        <v>88418</v>
      </c>
      <c r="B321" s="172" t="s">
        <v>5652</v>
      </c>
      <c r="C321" s="172" t="s">
        <v>5606</v>
      </c>
      <c r="D321" s="363">
        <v>13.31</v>
      </c>
    </row>
    <row r="322" spans="1:4" ht="13.5" x14ac:dyDescent="0.25">
      <c r="A322" s="172">
        <v>88433</v>
      </c>
      <c r="B322" s="172" t="s">
        <v>5653</v>
      </c>
      <c r="C322" s="172" t="s">
        <v>5606</v>
      </c>
      <c r="D322" s="363">
        <v>16.39</v>
      </c>
    </row>
    <row r="323" spans="1:4" ht="13.5" x14ac:dyDescent="0.25">
      <c r="A323" s="172">
        <v>88830</v>
      </c>
      <c r="B323" s="172" t="s">
        <v>5654</v>
      </c>
      <c r="C323" s="172" t="s">
        <v>5606</v>
      </c>
      <c r="D323" s="363">
        <v>1.54</v>
      </c>
    </row>
    <row r="324" spans="1:4" ht="13.5" x14ac:dyDescent="0.25">
      <c r="A324" s="172">
        <v>88843</v>
      </c>
      <c r="B324" s="172" t="s">
        <v>5655</v>
      </c>
      <c r="C324" s="172" t="s">
        <v>5606</v>
      </c>
      <c r="D324" s="363">
        <v>120.45</v>
      </c>
    </row>
    <row r="325" spans="1:4" ht="13.5" x14ac:dyDescent="0.25">
      <c r="A325" s="172">
        <v>88907</v>
      </c>
      <c r="B325" s="172" t="s">
        <v>5656</v>
      </c>
      <c r="C325" s="172" t="s">
        <v>5606</v>
      </c>
      <c r="D325" s="363">
        <v>136.27000000000001</v>
      </c>
    </row>
    <row r="326" spans="1:4" ht="13.5" x14ac:dyDescent="0.25">
      <c r="A326" s="172">
        <v>89021</v>
      </c>
      <c r="B326" s="172" t="s">
        <v>5657</v>
      </c>
      <c r="C326" s="172" t="s">
        <v>5606</v>
      </c>
      <c r="D326" s="363">
        <v>2.13</v>
      </c>
    </row>
    <row r="327" spans="1:4" ht="13.5" x14ac:dyDescent="0.25">
      <c r="A327" s="172">
        <v>89028</v>
      </c>
      <c r="B327" s="172" t="s">
        <v>5658</v>
      </c>
      <c r="C327" s="172" t="s">
        <v>5606</v>
      </c>
      <c r="D327" s="363">
        <v>136.03</v>
      </c>
    </row>
    <row r="328" spans="1:4" ht="13.5" x14ac:dyDescent="0.25">
      <c r="A328" s="172">
        <v>89032</v>
      </c>
      <c r="B328" s="172" t="s">
        <v>5659</v>
      </c>
      <c r="C328" s="172" t="s">
        <v>5606</v>
      </c>
      <c r="D328" s="363">
        <v>107.8</v>
      </c>
    </row>
    <row r="329" spans="1:4" ht="13.5" x14ac:dyDescent="0.25">
      <c r="A329" s="172">
        <v>89035</v>
      </c>
      <c r="B329" s="172" t="s">
        <v>5660</v>
      </c>
      <c r="C329" s="172" t="s">
        <v>5606</v>
      </c>
      <c r="D329" s="363">
        <v>107.08</v>
      </c>
    </row>
    <row r="330" spans="1:4" ht="13.5" x14ac:dyDescent="0.25">
      <c r="A330" s="172">
        <v>89225</v>
      </c>
      <c r="B330" s="172" t="s">
        <v>5661</v>
      </c>
      <c r="C330" s="172" t="s">
        <v>5606</v>
      </c>
      <c r="D330" s="363">
        <v>4.2</v>
      </c>
    </row>
    <row r="331" spans="1:4" ht="13.5" x14ac:dyDescent="0.25">
      <c r="A331" s="172">
        <v>89234</v>
      </c>
      <c r="B331" s="172" t="s">
        <v>5662</v>
      </c>
      <c r="C331" s="172" t="s">
        <v>5606</v>
      </c>
      <c r="D331" s="363">
        <v>377.42</v>
      </c>
    </row>
    <row r="332" spans="1:4" ht="13.5" x14ac:dyDescent="0.25">
      <c r="A332" s="172">
        <v>89242</v>
      </c>
      <c r="B332" s="172" t="s">
        <v>5663</v>
      </c>
      <c r="C332" s="172" t="s">
        <v>5606</v>
      </c>
      <c r="D332" s="363">
        <v>893.76</v>
      </c>
    </row>
    <row r="333" spans="1:4" ht="13.5" x14ac:dyDescent="0.25">
      <c r="A333" s="172">
        <v>89250</v>
      </c>
      <c r="B333" s="172" t="s">
        <v>5664</v>
      </c>
      <c r="C333" s="172" t="s">
        <v>5606</v>
      </c>
      <c r="D333" s="363">
        <v>773.99</v>
      </c>
    </row>
    <row r="334" spans="1:4" ht="13.5" x14ac:dyDescent="0.25">
      <c r="A334" s="172">
        <v>89257</v>
      </c>
      <c r="B334" s="172" t="s">
        <v>5665</v>
      </c>
      <c r="C334" s="172" t="s">
        <v>5606</v>
      </c>
      <c r="D334" s="363">
        <v>211.78</v>
      </c>
    </row>
    <row r="335" spans="1:4" ht="13.5" x14ac:dyDescent="0.25">
      <c r="A335" s="172">
        <v>89272</v>
      </c>
      <c r="B335" s="172" t="s">
        <v>5666</v>
      </c>
      <c r="C335" s="172" t="s">
        <v>5606</v>
      </c>
      <c r="D335" s="363">
        <v>107.29</v>
      </c>
    </row>
    <row r="336" spans="1:4" ht="13.5" x14ac:dyDescent="0.25">
      <c r="A336" s="172">
        <v>89278</v>
      </c>
      <c r="B336" s="172" t="s">
        <v>5667</v>
      </c>
      <c r="C336" s="172" t="s">
        <v>5606</v>
      </c>
      <c r="D336" s="363">
        <v>8.14</v>
      </c>
    </row>
    <row r="337" spans="1:4" ht="13.5" x14ac:dyDescent="0.25">
      <c r="A337" s="172">
        <v>89843</v>
      </c>
      <c r="B337" s="172" t="s">
        <v>5668</v>
      </c>
      <c r="C337" s="172" t="s">
        <v>5606</v>
      </c>
      <c r="D337" s="363">
        <v>121.38</v>
      </c>
    </row>
    <row r="338" spans="1:4" ht="13.5" x14ac:dyDescent="0.25">
      <c r="A338" s="172">
        <v>89876</v>
      </c>
      <c r="B338" s="172" t="s">
        <v>5669</v>
      </c>
      <c r="C338" s="172" t="s">
        <v>5606</v>
      </c>
      <c r="D338" s="363">
        <v>191.05</v>
      </c>
    </row>
    <row r="339" spans="1:4" ht="13.5" x14ac:dyDescent="0.25">
      <c r="A339" s="172">
        <v>89883</v>
      </c>
      <c r="B339" s="172" t="s">
        <v>5670</v>
      </c>
      <c r="C339" s="172" t="s">
        <v>5606</v>
      </c>
      <c r="D339" s="363">
        <v>212.04</v>
      </c>
    </row>
    <row r="340" spans="1:4" ht="13.5" x14ac:dyDescent="0.25">
      <c r="A340" s="172">
        <v>90586</v>
      </c>
      <c r="B340" s="172" t="s">
        <v>5671</v>
      </c>
      <c r="C340" s="172" t="s">
        <v>5606</v>
      </c>
      <c r="D340" s="363">
        <v>1.59</v>
      </c>
    </row>
    <row r="341" spans="1:4" ht="13.5" x14ac:dyDescent="0.25">
      <c r="A341" s="172">
        <v>90625</v>
      </c>
      <c r="B341" s="172" t="s">
        <v>5672</v>
      </c>
      <c r="C341" s="172" t="s">
        <v>5606</v>
      </c>
      <c r="D341" s="363">
        <v>6.63</v>
      </c>
    </row>
    <row r="342" spans="1:4" ht="13.5" x14ac:dyDescent="0.25">
      <c r="A342" s="172">
        <v>90631</v>
      </c>
      <c r="B342" s="172" t="s">
        <v>5673</v>
      </c>
      <c r="C342" s="172" t="s">
        <v>5606</v>
      </c>
      <c r="D342" s="363">
        <v>80.38</v>
      </c>
    </row>
    <row r="343" spans="1:4" ht="13.5" x14ac:dyDescent="0.25">
      <c r="A343" s="172">
        <v>90637</v>
      </c>
      <c r="B343" s="172" t="s">
        <v>5674</v>
      </c>
      <c r="C343" s="172" t="s">
        <v>5606</v>
      </c>
      <c r="D343" s="363">
        <v>12.35</v>
      </c>
    </row>
    <row r="344" spans="1:4" ht="13.5" x14ac:dyDescent="0.25">
      <c r="A344" s="172">
        <v>90643</v>
      </c>
      <c r="B344" s="172" t="s">
        <v>5675</v>
      </c>
      <c r="C344" s="172" t="s">
        <v>5606</v>
      </c>
      <c r="D344" s="363">
        <v>16.809999999999999</v>
      </c>
    </row>
    <row r="345" spans="1:4" ht="13.5" x14ac:dyDescent="0.25">
      <c r="A345" s="172">
        <v>90650</v>
      </c>
      <c r="B345" s="172" t="s">
        <v>5676</v>
      </c>
      <c r="C345" s="172" t="s">
        <v>5606</v>
      </c>
      <c r="D345" s="363">
        <v>9.1</v>
      </c>
    </row>
    <row r="346" spans="1:4" ht="13.5" x14ac:dyDescent="0.25">
      <c r="A346" s="172">
        <v>90656</v>
      </c>
      <c r="B346" s="172" t="s">
        <v>5677</v>
      </c>
      <c r="C346" s="172" t="s">
        <v>5606</v>
      </c>
      <c r="D346" s="363">
        <v>12.27</v>
      </c>
    </row>
    <row r="347" spans="1:4" ht="13.5" x14ac:dyDescent="0.25">
      <c r="A347" s="172">
        <v>90662</v>
      </c>
      <c r="B347" s="172" t="s">
        <v>5678</v>
      </c>
      <c r="C347" s="172" t="s">
        <v>5606</v>
      </c>
      <c r="D347" s="363">
        <v>12.77</v>
      </c>
    </row>
    <row r="348" spans="1:4" ht="13.5" x14ac:dyDescent="0.25">
      <c r="A348" s="172">
        <v>90668</v>
      </c>
      <c r="B348" s="172" t="s">
        <v>5679</v>
      </c>
      <c r="C348" s="172" t="s">
        <v>5606</v>
      </c>
      <c r="D348" s="363">
        <v>17.989999999999998</v>
      </c>
    </row>
    <row r="349" spans="1:4" ht="13.5" x14ac:dyDescent="0.25">
      <c r="A349" s="172">
        <v>90674</v>
      </c>
      <c r="B349" s="172" t="s">
        <v>5680</v>
      </c>
      <c r="C349" s="172" t="s">
        <v>5606</v>
      </c>
      <c r="D349" s="363">
        <v>350.37</v>
      </c>
    </row>
    <row r="350" spans="1:4" ht="13.5" x14ac:dyDescent="0.25">
      <c r="A350" s="172">
        <v>90680</v>
      </c>
      <c r="B350" s="172" t="s">
        <v>5681</v>
      </c>
      <c r="C350" s="172" t="s">
        <v>5606</v>
      </c>
      <c r="D350" s="363">
        <v>214.41</v>
      </c>
    </row>
    <row r="351" spans="1:4" ht="13.5" x14ac:dyDescent="0.25">
      <c r="A351" s="172">
        <v>90686</v>
      </c>
      <c r="B351" s="172" t="s">
        <v>5682</v>
      </c>
      <c r="C351" s="172" t="s">
        <v>5606</v>
      </c>
      <c r="D351" s="363">
        <v>98.59</v>
      </c>
    </row>
    <row r="352" spans="1:4" ht="13.5" x14ac:dyDescent="0.25">
      <c r="A352" s="172">
        <v>90692</v>
      </c>
      <c r="B352" s="172" t="s">
        <v>5683</v>
      </c>
      <c r="C352" s="172" t="s">
        <v>5606</v>
      </c>
      <c r="D352" s="363">
        <v>76.11</v>
      </c>
    </row>
    <row r="353" spans="1:4" ht="13.5" x14ac:dyDescent="0.25">
      <c r="A353" s="172">
        <v>90964</v>
      </c>
      <c r="B353" s="172" t="s">
        <v>5684</v>
      </c>
      <c r="C353" s="172" t="s">
        <v>5606</v>
      </c>
      <c r="D353" s="363">
        <v>17.100000000000001</v>
      </c>
    </row>
    <row r="354" spans="1:4" ht="13.5" x14ac:dyDescent="0.25">
      <c r="A354" s="172">
        <v>90972</v>
      </c>
      <c r="B354" s="172" t="s">
        <v>5685</v>
      </c>
      <c r="C354" s="172" t="s">
        <v>5606</v>
      </c>
      <c r="D354" s="363">
        <v>46.66</v>
      </c>
    </row>
    <row r="355" spans="1:4" ht="13.5" x14ac:dyDescent="0.25">
      <c r="A355" s="172">
        <v>90979</v>
      </c>
      <c r="B355" s="172" t="s">
        <v>5686</v>
      </c>
      <c r="C355" s="172" t="s">
        <v>5606</v>
      </c>
      <c r="D355" s="363">
        <v>120.65</v>
      </c>
    </row>
    <row r="356" spans="1:4" ht="13.5" x14ac:dyDescent="0.25">
      <c r="A356" s="172">
        <v>90991</v>
      </c>
      <c r="B356" s="172" t="s">
        <v>5687</v>
      </c>
      <c r="C356" s="172" t="s">
        <v>5606</v>
      </c>
      <c r="D356" s="363">
        <v>110.62</v>
      </c>
    </row>
    <row r="357" spans="1:4" ht="13.5" x14ac:dyDescent="0.25">
      <c r="A357" s="172">
        <v>90999</v>
      </c>
      <c r="B357" s="172" t="s">
        <v>5688</v>
      </c>
      <c r="C357" s="172" t="s">
        <v>5606</v>
      </c>
      <c r="D357" s="363">
        <v>62.09</v>
      </c>
    </row>
    <row r="358" spans="1:4" ht="13.5" x14ac:dyDescent="0.25">
      <c r="A358" s="172">
        <v>91031</v>
      </c>
      <c r="B358" s="172" t="s">
        <v>5689</v>
      </c>
      <c r="C358" s="172" t="s">
        <v>5606</v>
      </c>
      <c r="D358" s="363">
        <v>141.93</v>
      </c>
    </row>
    <row r="359" spans="1:4" ht="13.5" x14ac:dyDescent="0.25">
      <c r="A359" s="172">
        <v>91277</v>
      </c>
      <c r="B359" s="172" t="s">
        <v>5690</v>
      </c>
      <c r="C359" s="172" t="s">
        <v>5606</v>
      </c>
      <c r="D359" s="363">
        <v>7.65</v>
      </c>
    </row>
    <row r="360" spans="1:4" ht="13.5" x14ac:dyDescent="0.25">
      <c r="A360" s="172">
        <v>91283</v>
      </c>
      <c r="B360" s="172" t="s">
        <v>5691</v>
      </c>
      <c r="C360" s="172" t="s">
        <v>5606</v>
      </c>
      <c r="D360" s="363">
        <v>17.8</v>
      </c>
    </row>
    <row r="361" spans="1:4" ht="13.5" x14ac:dyDescent="0.25">
      <c r="A361" s="172">
        <v>91386</v>
      </c>
      <c r="B361" s="172" t="s">
        <v>5692</v>
      </c>
      <c r="C361" s="172" t="s">
        <v>5606</v>
      </c>
      <c r="D361" s="363">
        <v>150.63</v>
      </c>
    </row>
    <row r="362" spans="1:4" ht="13.5" x14ac:dyDescent="0.25">
      <c r="A362" s="172">
        <v>91533</v>
      </c>
      <c r="B362" s="172" t="s">
        <v>5693</v>
      </c>
      <c r="C362" s="172" t="s">
        <v>5606</v>
      </c>
      <c r="D362" s="363">
        <v>19.8</v>
      </c>
    </row>
    <row r="363" spans="1:4" ht="13.5" x14ac:dyDescent="0.25">
      <c r="A363" s="172">
        <v>91634</v>
      </c>
      <c r="B363" s="172" t="s">
        <v>5694</v>
      </c>
      <c r="C363" s="172" t="s">
        <v>5606</v>
      </c>
      <c r="D363" s="363">
        <v>131.52000000000001</v>
      </c>
    </row>
    <row r="364" spans="1:4" ht="13.5" x14ac:dyDescent="0.25">
      <c r="A364" s="172">
        <v>91645</v>
      </c>
      <c r="B364" s="172" t="s">
        <v>5695</v>
      </c>
      <c r="C364" s="172" t="s">
        <v>5606</v>
      </c>
      <c r="D364" s="363">
        <v>279.05</v>
      </c>
    </row>
    <row r="365" spans="1:4" ht="13.5" x14ac:dyDescent="0.25">
      <c r="A365" s="172">
        <v>91692</v>
      </c>
      <c r="B365" s="172" t="s">
        <v>5696</v>
      </c>
      <c r="C365" s="172" t="s">
        <v>5606</v>
      </c>
      <c r="D365" s="363">
        <v>16.21</v>
      </c>
    </row>
    <row r="366" spans="1:4" ht="13.5" x14ac:dyDescent="0.25">
      <c r="A366" s="172">
        <v>92043</v>
      </c>
      <c r="B366" s="172" t="s">
        <v>5697</v>
      </c>
      <c r="C366" s="172" t="s">
        <v>5606</v>
      </c>
      <c r="D366" s="363">
        <v>8</v>
      </c>
    </row>
    <row r="367" spans="1:4" ht="13.5" x14ac:dyDescent="0.25">
      <c r="A367" s="172">
        <v>92106</v>
      </c>
      <c r="B367" s="172" t="s">
        <v>5698</v>
      </c>
      <c r="C367" s="172" t="s">
        <v>5606</v>
      </c>
      <c r="D367" s="363">
        <v>183.66</v>
      </c>
    </row>
    <row r="368" spans="1:4" ht="13.5" x14ac:dyDescent="0.25">
      <c r="A368" s="172">
        <v>92112</v>
      </c>
      <c r="B368" s="172" t="s">
        <v>5699</v>
      </c>
      <c r="C368" s="172" t="s">
        <v>5606</v>
      </c>
      <c r="D368" s="363">
        <v>2.4700000000000002</v>
      </c>
    </row>
    <row r="369" spans="1:4" ht="13.5" x14ac:dyDescent="0.25">
      <c r="A369" s="172">
        <v>92118</v>
      </c>
      <c r="B369" s="172" t="s">
        <v>5700</v>
      </c>
      <c r="C369" s="172" t="s">
        <v>5606</v>
      </c>
      <c r="D369" s="363">
        <v>0.19</v>
      </c>
    </row>
    <row r="370" spans="1:4" ht="13.5" x14ac:dyDescent="0.25">
      <c r="A370" s="172">
        <v>92138</v>
      </c>
      <c r="B370" s="172" t="s">
        <v>5701</v>
      </c>
      <c r="C370" s="172" t="s">
        <v>5606</v>
      </c>
      <c r="D370" s="363">
        <v>58.32</v>
      </c>
    </row>
    <row r="371" spans="1:4" ht="13.5" x14ac:dyDescent="0.25">
      <c r="A371" s="172">
        <v>92145</v>
      </c>
      <c r="B371" s="172" t="s">
        <v>5702</v>
      </c>
      <c r="C371" s="172" t="s">
        <v>5606</v>
      </c>
      <c r="D371" s="363">
        <v>50.54</v>
      </c>
    </row>
    <row r="372" spans="1:4" ht="13.5" x14ac:dyDescent="0.25">
      <c r="A372" s="172">
        <v>92242</v>
      </c>
      <c r="B372" s="172" t="s">
        <v>5703</v>
      </c>
      <c r="C372" s="172" t="s">
        <v>5606</v>
      </c>
      <c r="D372" s="363">
        <v>244.91</v>
      </c>
    </row>
    <row r="373" spans="1:4" ht="13.5" x14ac:dyDescent="0.25">
      <c r="A373" s="172">
        <v>92716</v>
      </c>
      <c r="B373" s="172" t="s">
        <v>5704</v>
      </c>
      <c r="C373" s="172" t="s">
        <v>5606</v>
      </c>
      <c r="D373" s="363">
        <v>26.66</v>
      </c>
    </row>
    <row r="374" spans="1:4" ht="13.5" x14ac:dyDescent="0.25">
      <c r="A374" s="172">
        <v>92960</v>
      </c>
      <c r="B374" s="172" t="s">
        <v>5705</v>
      </c>
      <c r="C374" s="172" t="s">
        <v>5606</v>
      </c>
      <c r="D374" s="363">
        <v>14.29</v>
      </c>
    </row>
    <row r="375" spans="1:4" ht="13.5" x14ac:dyDescent="0.25">
      <c r="A375" s="172">
        <v>92966</v>
      </c>
      <c r="B375" s="172" t="s">
        <v>5706</v>
      </c>
      <c r="C375" s="172" t="s">
        <v>5606</v>
      </c>
      <c r="D375" s="363">
        <v>14.61</v>
      </c>
    </row>
    <row r="376" spans="1:4" ht="13.5" x14ac:dyDescent="0.25">
      <c r="A376" s="172">
        <v>93224</v>
      </c>
      <c r="B376" s="172" t="s">
        <v>5707</v>
      </c>
      <c r="C376" s="172" t="s">
        <v>5606</v>
      </c>
      <c r="D376" s="363">
        <v>518.04</v>
      </c>
    </row>
    <row r="377" spans="1:4" ht="13.5" x14ac:dyDescent="0.25">
      <c r="A377" s="172">
        <v>93233</v>
      </c>
      <c r="B377" s="172" t="s">
        <v>5708</v>
      </c>
      <c r="C377" s="172" t="s">
        <v>5606</v>
      </c>
      <c r="D377" s="363">
        <v>7.37</v>
      </c>
    </row>
    <row r="378" spans="1:4" ht="13.5" x14ac:dyDescent="0.25">
      <c r="A378" s="172">
        <v>93272</v>
      </c>
      <c r="B378" s="172" t="s">
        <v>5709</v>
      </c>
      <c r="C378" s="172" t="s">
        <v>5606</v>
      </c>
      <c r="D378" s="363">
        <v>74.09</v>
      </c>
    </row>
    <row r="379" spans="1:4" ht="13.5" x14ac:dyDescent="0.25">
      <c r="A379" s="172">
        <v>93281</v>
      </c>
      <c r="B379" s="172" t="s">
        <v>5710</v>
      </c>
      <c r="C379" s="172" t="s">
        <v>5606</v>
      </c>
      <c r="D379" s="363">
        <v>14.16</v>
      </c>
    </row>
    <row r="380" spans="1:4" ht="13.5" x14ac:dyDescent="0.25">
      <c r="A380" s="172">
        <v>93287</v>
      </c>
      <c r="B380" s="172" t="s">
        <v>5711</v>
      </c>
      <c r="C380" s="172" t="s">
        <v>5606</v>
      </c>
      <c r="D380" s="363">
        <v>337.75</v>
      </c>
    </row>
    <row r="381" spans="1:4" ht="13.5" x14ac:dyDescent="0.25">
      <c r="A381" s="172">
        <v>93402</v>
      </c>
      <c r="B381" s="172" t="s">
        <v>5712</v>
      </c>
      <c r="C381" s="172" t="s">
        <v>5606</v>
      </c>
      <c r="D381" s="363">
        <v>147.22999999999999</v>
      </c>
    </row>
    <row r="382" spans="1:4" ht="13.5" x14ac:dyDescent="0.25">
      <c r="A382" s="172">
        <v>93408</v>
      </c>
      <c r="B382" s="172" t="s">
        <v>5713</v>
      </c>
      <c r="C382" s="172" t="s">
        <v>5606</v>
      </c>
      <c r="D382" s="363">
        <v>55.95</v>
      </c>
    </row>
    <row r="383" spans="1:4" ht="13.5" x14ac:dyDescent="0.25">
      <c r="A383" s="172">
        <v>93415</v>
      </c>
      <c r="B383" s="172" t="s">
        <v>5714</v>
      </c>
      <c r="C383" s="172" t="s">
        <v>5606</v>
      </c>
      <c r="D383" s="363">
        <v>12</v>
      </c>
    </row>
    <row r="384" spans="1:4" ht="13.5" x14ac:dyDescent="0.25">
      <c r="A384" s="172">
        <v>93421</v>
      </c>
      <c r="B384" s="172" t="s">
        <v>5715</v>
      </c>
      <c r="C384" s="172" t="s">
        <v>5606</v>
      </c>
      <c r="D384" s="363">
        <v>48.93</v>
      </c>
    </row>
    <row r="385" spans="1:4" ht="13.5" x14ac:dyDescent="0.25">
      <c r="A385" s="172">
        <v>93427</v>
      </c>
      <c r="B385" s="172" t="s">
        <v>5716</v>
      </c>
      <c r="C385" s="172" t="s">
        <v>5606</v>
      </c>
      <c r="D385" s="363">
        <v>111.52</v>
      </c>
    </row>
    <row r="386" spans="1:4" ht="13.5" x14ac:dyDescent="0.25">
      <c r="A386" s="172">
        <v>93433</v>
      </c>
      <c r="B386" s="172" t="s">
        <v>5717</v>
      </c>
      <c r="C386" s="172" t="s">
        <v>5606</v>
      </c>
      <c r="D386" s="364">
        <v>2113.27</v>
      </c>
    </row>
    <row r="387" spans="1:4" ht="13.5" x14ac:dyDescent="0.25">
      <c r="A387" s="172">
        <v>93439</v>
      </c>
      <c r="B387" s="172" t="s">
        <v>5718</v>
      </c>
      <c r="C387" s="172" t="s">
        <v>5606</v>
      </c>
      <c r="D387" s="363">
        <v>101.91</v>
      </c>
    </row>
    <row r="388" spans="1:4" ht="13.5" x14ac:dyDescent="0.25">
      <c r="A388" s="172">
        <v>95121</v>
      </c>
      <c r="B388" s="172" t="s">
        <v>5719</v>
      </c>
      <c r="C388" s="172" t="s">
        <v>5606</v>
      </c>
      <c r="D388" s="363">
        <v>206.04</v>
      </c>
    </row>
    <row r="389" spans="1:4" ht="13.5" x14ac:dyDescent="0.25">
      <c r="A389" s="172">
        <v>95127</v>
      </c>
      <c r="B389" s="172" t="s">
        <v>5720</v>
      </c>
      <c r="C389" s="172" t="s">
        <v>5606</v>
      </c>
      <c r="D389" s="363">
        <v>134.38999999999999</v>
      </c>
    </row>
    <row r="390" spans="1:4" ht="13.5" x14ac:dyDescent="0.25">
      <c r="A390" s="172">
        <v>95133</v>
      </c>
      <c r="B390" s="172" t="s">
        <v>5721</v>
      </c>
      <c r="C390" s="172" t="s">
        <v>5606</v>
      </c>
      <c r="D390" s="363">
        <v>98</v>
      </c>
    </row>
    <row r="391" spans="1:4" ht="13.5" x14ac:dyDescent="0.25">
      <c r="A391" s="172">
        <v>95139</v>
      </c>
      <c r="B391" s="172" t="s">
        <v>5722</v>
      </c>
      <c r="C391" s="172" t="s">
        <v>5606</v>
      </c>
      <c r="D391" s="363">
        <v>0.06</v>
      </c>
    </row>
    <row r="392" spans="1:4" ht="13.5" x14ac:dyDescent="0.25">
      <c r="A392" s="172">
        <v>95212</v>
      </c>
      <c r="B392" s="172" t="s">
        <v>5723</v>
      </c>
      <c r="C392" s="172" t="s">
        <v>5606</v>
      </c>
      <c r="D392" s="363">
        <v>81.209999999999994</v>
      </c>
    </row>
    <row r="393" spans="1:4" ht="13.5" x14ac:dyDescent="0.25">
      <c r="A393" s="172">
        <v>95218</v>
      </c>
      <c r="B393" s="172" t="s">
        <v>17556</v>
      </c>
      <c r="C393" s="172" t="s">
        <v>5606</v>
      </c>
      <c r="D393" s="363">
        <v>20.3</v>
      </c>
    </row>
    <row r="394" spans="1:4" ht="13.5" x14ac:dyDescent="0.25">
      <c r="A394" s="172">
        <v>95258</v>
      </c>
      <c r="B394" s="172" t="s">
        <v>5724</v>
      </c>
      <c r="C394" s="172" t="s">
        <v>5606</v>
      </c>
      <c r="D394" s="363">
        <v>14.19</v>
      </c>
    </row>
    <row r="395" spans="1:4" ht="13.5" x14ac:dyDescent="0.25">
      <c r="A395" s="172">
        <v>95264</v>
      </c>
      <c r="B395" s="172" t="s">
        <v>5725</v>
      </c>
      <c r="C395" s="172" t="s">
        <v>5606</v>
      </c>
      <c r="D395" s="363">
        <v>5.43</v>
      </c>
    </row>
    <row r="396" spans="1:4" ht="13.5" x14ac:dyDescent="0.25">
      <c r="A396" s="172">
        <v>95270</v>
      </c>
      <c r="B396" s="172" t="s">
        <v>5726</v>
      </c>
      <c r="C396" s="172" t="s">
        <v>5606</v>
      </c>
      <c r="D396" s="363">
        <v>7.51</v>
      </c>
    </row>
    <row r="397" spans="1:4" ht="13.5" x14ac:dyDescent="0.25">
      <c r="A397" s="172">
        <v>95276</v>
      </c>
      <c r="B397" s="172" t="s">
        <v>5727</v>
      </c>
      <c r="C397" s="172" t="s">
        <v>5606</v>
      </c>
      <c r="D397" s="363">
        <v>2.75</v>
      </c>
    </row>
    <row r="398" spans="1:4" ht="13.5" x14ac:dyDescent="0.25">
      <c r="A398" s="172">
        <v>95282</v>
      </c>
      <c r="B398" s="172" t="s">
        <v>5728</v>
      </c>
      <c r="C398" s="172" t="s">
        <v>5606</v>
      </c>
      <c r="D398" s="363">
        <v>7.49</v>
      </c>
    </row>
    <row r="399" spans="1:4" ht="13.5" x14ac:dyDescent="0.25">
      <c r="A399" s="172">
        <v>95620</v>
      </c>
      <c r="B399" s="172" t="s">
        <v>5729</v>
      </c>
      <c r="C399" s="172" t="s">
        <v>5606</v>
      </c>
      <c r="D399" s="363">
        <v>13.69</v>
      </c>
    </row>
    <row r="400" spans="1:4" ht="13.5" x14ac:dyDescent="0.25">
      <c r="A400" s="172">
        <v>95631</v>
      </c>
      <c r="B400" s="172" t="s">
        <v>5730</v>
      </c>
      <c r="C400" s="172" t="s">
        <v>5606</v>
      </c>
      <c r="D400" s="363">
        <v>125.04</v>
      </c>
    </row>
    <row r="401" spans="1:4" ht="13.5" x14ac:dyDescent="0.25">
      <c r="A401" s="172">
        <v>95702</v>
      </c>
      <c r="B401" s="172" t="s">
        <v>5731</v>
      </c>
      <c r="C401" s="172" t="s">
        <v>5606</v>
      </c>
      <c r="D401" s="363">
        <v>25.13</v>
      </c>
    </row>
    <row r="402" spans="1:4" ht="13.5" x14ac:dyDescent="0.25">
      <c r="A402" s="172">
        <v>95708</v>
      </c>
      <c r="B402" s="172" t="s">
        <v>5732</v>
      </c>
      <c r="C402" s="172" t="s">
        <v>5606</v>
      </c>
      <c r="D402" s="363">
        <v>96.01</v>
      </c>
    </row>
    <row r="403" spans="1:4" ht="13.5" x14ac:dyDescent="0.25">
      <c r="A403" s="172">
        <v>95714</v>
      </c>
      <c r="B403" s="172" t="s">
        <v>5733</v>
      </c>
      <c r="C403" s="172" t="s">
        <v>5606</v>
      </c>
      <c r="D403" s="363">
        <v>139.6</v>
      </c>
    </row>
    <row r="404" spans="1:4" ht="13.5" x14ac:dyDescent="0.25">
      <c r="A404" s="172">
        <v>95720</v>
      </c>
      <c r="B404" s="172" t="s">
        <v>5734</v>
      </c>
      <c r="C404" s="172" t="s">
        <v>5606</v>
      </c>
      <c r="D404" s="363">
        <v>137.19</v>
      </c>
    </row>
    <row r="405" spans="1:4" ht="13.5" x14ac:dyDescent="0.25">
      <c r="A405" s="172">
        <v>95872</v>
      </c>
      <c r="B405" s="172" t="s">
        <v>5735</v>
      </c>
      <c r="C405" s="172" t="s">
        <v>5606</v>
      </c>
      <c r="D405" s="363">
        <v>189.19</v>
      </c>
    </row>
    <row r="406" spans="1:4" ht="13.5" x14ac:dyDescent="0.25">
      <c r="A406" s="172">
        <v>96013</v>
      </c>
      <c r="B406" s="172" t="s">
        <v>5736</v>
      </c>
      <c r="C406" s="172" t="s">
        <v>5606</v>
      </c>
      <c r="D406" s="363">
        <v>150.88</v>
      </c>
    </row>
    <row r="407" spans="1:4" ht="13.5" x14ac:dyDescent="0.25">
      <c r="A407" s="172">
        <v>96020</v>
      </c>
      <c r="B407" s="172" t="s">
        <v>5737</v>
      </c>
      <c r="C407" s="172" t="s">
        <v>5606</v>
      </c>
      <c r="D407" s="363">
        <v>150.63</v>
      </c>
    </row>
    <row r="408" spans="1:4" ht="13.5" x14ac:dyDescent="0.25">
      <c r="A408" s="172">
        <v>96028</v>
      </c>
      <c r="B408" s="172" t="s">
        <v>5738</v>
      </c>
      <c r="C408" s="172" t="s">
        <v>5606</v>
      </c>
      <c r="D408" s="363">
        <v>111.07</v>
      </c>
    </row>
    <row r="409" spans="1:4" ht="13.5" x14ac:dyDescent="0.25">
      <c r="A409" s="172">
        <v>96035</v>
      </c>
      <c r="B409" s="172" t="s">
        <v>5739</v>
      </c>
      <c r="C409" s="172" t="s">
        <v>5606</v>
      </c>
      <c r="D409" s="363">
        <v>157.80000000000001</v>
      </c>
    </row>
    <row r="410" spans="1:4" ht="13.5" x14ac:dyDescent="0.25">
      <c r="A410" s="172">
        <v>96157</v>
      </c>
      <c r="B410" s="172" t="s">
        <v>5740</v>
      </c>
      <c r="C410" s="172" t="s">
        <v>5606</v>
      </c>
      <c r="D410" s="363">
        <v>111.32</v>
      </c>
    </row>
    <row r="411" spans="1:4" ht="13.5" x14ac:dyDescent="0.25">
      <c r="A411" s="172">
        <v>96158</v>
      </c>
      <c r="B411" s="172" t="s">
        <v>5741</v>
      </c>
      <c r="C411" s="172" t="s">
        <v>5606</v>
      </c>
      <c r="D411" s="363">
        <v>82.81</v>
      </c>
    </row>
    <row r="412" spans="1:4" ht="13.5" x14ac:dyDescent="0.25">
      <c r="A412" s="172">
        <v>96245</v>
      </c>
      <c r="B412" s="172" t="s">
        <v>5742</v>
      </c>
      <c r="C412" s="172" t="s">
        <v>5606</v>
      </c>
      <c r="D412" s="363">
        <v>57.79</v>
      </c>
    </row>
    <row r="413" spans="1:4" ht="13.5" x14ac:dyDescent="0.25">
      <c r="A413" s="172">
        <v>96303</v>
      </c>
      <c r="B413" s="172" t="s">
        <v>17557</v>
      </c>
      <c r="C413" s="172" t="s">
        <v>5606</v>
      </c>
      <c r="D413" s="363">
        <v>129.85</v>
      </c>
    </row>
    <row r="414" spans="1:4" ht="13.5" x14ac:dyDescent="0.25">
      <c r="A414" s="172">
        <v>96309</v>
      </c>
      <c r="B414" s="172" t="s">
        <v>17558</v>
      </c>
      <c r="C414" s="172" t="s">
        <v>5606</v>
      </c>
      <c r="D414" s="363">
        <v>1.28</v>
      </c>
    </row>
    <row r="415" spans="1:4" ht="13.5" x14ac:dyDescent="0.25">
      <c r="A415" s="172">
        <v>96463</v>
      </c>
      <c r="B415" s="172" t="s">
        <v>5743</v>
      </c>
      <c r="C415" s="172" t="s">
        <v>5606</v>
      </c>
      <c r="D415" s="363">
        <v>114.46</v>
      </c>
    </row>
    <row r="416" spans="1:4" ht="13.5" x14ac:dyDescent="0.25">
      <c r="A416" s="172">
        <v>98764</v>
      </c>
      <c r="B416" s="172" t="s">
        <v>5744</v>
      </c>
      <c r="C416" s="172" t="s">
        <v>5606</v>
      </c>
      <c r="D416" s="363">
        <v>3.93</v>
      </c>
    </row>
    <row r="417" spans="1:4" ht="13.5" x14ac:dyDescent="0.25">
      <c r="A417" s="172">
        <v>99833</v>
      </c>
      <c r="B417" s="172" t="s">
        <v>5745</v>
      </c>
      <c r="C417" s="172" t="s">
        <v>5606</v>
      </c>
      <c r="D417" s="363">
        <v>1.66</v>
      </c>
    </row>
    <row r="418" spans="1:4" ht="13.5" x14ac:dyDescent="0.25">
      <c r="A418" s="172">
        <v>100641</v>
      </c>
      <c r="B418" s="172" t="s">
        <v>5746</v>
      </c>
      <c r="C418" s="172" t="s">
        <v>5606</v>
      </c>
      <c r="D418" s="363">
        <v>432.96</v>
      </c>
    </row>
    <row r="419" spans="1:4" ht="13.5" x14ac:dyDescent="0.25">
      <c r="A419" s="172">
        <v>100647</v>
      </c>
      <c r="B419" s="172" t="s">
        <v>5747</v>
      </c>
      <c r="C419" s="172" t="s">
        <v>5606</v>
      </c>
      <c r="D419" s="363">
        <v>884.61</v>
      </c>
    </row>
    <row r="420" spans="1:4" ht="13.5" x14ac:dyDescent="0.25">
      <c r="A420" s="172">
        <v>5632</v>
      </c>
      <c r="B420" s="172" t="s">
        <v>5749</v>
      </c>
      <c r="C420" s="172" t="s">
        <v>5750</v>
      </c>
      <c r="D420" s="363">
        <v>42.84</v>
      </c>
    </row>
    <row r="421" spans="1:4" ht="13.5" x14ac:dyDescent="0.25">
      <c r="A421" s="172">
        <v>5679</v>
      </c>
      <c r="B421" s="172" t="s">
        <v>5751</v>
      </c>
      <c r="C421" s="172" t="s">
        <v>5750</v>
      </c>
      <c r="D421" s="363">
        <v>32.1</v>
      </c>
    </row>
    <row r="422" spans="1:4" ht="13.5" x14ac:dyDescent="0.25">
      <c r="A422" s="172">
        <v>5681</v>
      </c>
      <c r="B422" s="172" t="s">
        <v>5752</v>
      </c>
      <c r="C422" s="172" t="s">
        <v>5750</v>
      </c>
      <c r="D422" s="363">
        <v>30.37</v>
      </c>
    </row>
    <row r="423" spans="1:4" ht="13.5" x14ac:dyDescent="0.25">
      <c r="A423" s="172">
        <v>5685</v>
      </c>
      <c r="B423" s="172" t="s">
        <v>5753</v>
      </c>
      <c r="C423" s="172" t="s">
        <v>5750</v>
      </c>
      <c r="D423" s="363">
        <v>30.62</v>
      </c>
    </row>
    <row r="424" spans="1:4" ht="13.5" x14ac:dyDescent="0.25">
      <c r="A424" s="172">
        <v>5690</v>
      </c>
      <c r="B424" s="172" t="s">
        <v>5754</v>
      </c>
      <c r="C424" s="172" t="s">
        <v>5750</v>
      </c>
      <c r="D424" s="363">
        <v>1.97</v>
      </c>
    </row>
    <row r="425" spans="1:4" ht="13.5" x14ac:dyDescent="0.25">
      <c r="A425" s="172">
        <v>5806</v>
      </c>
      <c r="B425" s="172" t="s">
        <v>5755</v>
      </c>
      <c r="C425" s="172" t="s">
        <v>5750</v>
      </c>
      <c r="D425" s="363">
        <v>0.16</v>
      </c>
    </row>
    <row r="426" spans="1:4" ht="13.5" x14ac:dyDescent="0.25">
      <c r="A426" s="172">
        <v>5826</v>
      </c>
      <c r="B426" s="172" t="s">
        <v>5756</v>
      </c>
      <c r="C426" s="172" t="s">
        <v>5750</v>
      </c>
      <c r="D426" s="363">
        <v>24.45</v>
      </c>
    </row>
    <row r="427" spans="1:4" ht="13.5" x14ac:dyDescent="0.25">
      <c r="A427" s="172">
        <v>5829</v>
      </c>
      <c r="B427" s="172" t="s">
        <v>5757</v>
      </c>
      <c r="C427" s="172" t="s">
        <v>5750</v>
      </c>
      <c r="D427" s="363">
        <v>108.73</v>
      </c>
    </row>
    <row r="428" spans="1:4" ht="13.5" x14ac:dyDescent="0.25">
      <c r="A428" s="172">
        <v>5837</v>
      </c>
      <c r="B428" s="172" t="s">
        <v>5758</v>
      </c>
      <c r="C428" s="172" t="s">
        <v>5750</v>
      </c>
      <c r="D428" s="363">
        <v>88.77</v>
      </c>
    </row>
    <row r="429" spans="1:4" ht="13.5" x14ac:dyDescent="0.25">
      <c r="A429" s="172">
        <v>5841</v>
      </c>
      <c r="B429" s="172" t="s">
        <v>5759</v>
      </c>
      <c r="C429" s="172" t="s">
        <v>5750</v>
      </c>
      <c r="D429" s="363">
        <v>2.27</v>
      </c>
    </row>
    <row r="430" spans="1:4" ht="13.5" x14ac:dyDescent="0.25">
      <c r="A430" s="172">
        <v>5845</v>
      </c>
      <c r="B430" s="172" t="s">
        <v>5760</v>
      </c>
      <c r="C430" s="172" t="s">
        <v>5750</v>
      </c>
      <c r="D430" s="363">
        <v>24.73</v>
      </c>
    </row>
    <row r="431" spans="1:4" ht="13.5" x14ac:dyDescent="0.25">
      <c r="A431" s="172">
        <v>5849</v>
      </c>
      <c r="B431" s="172" t="s">
        <v>5761</v>
      </c>
      <c r="C431" s="172" t="s">
        <v>5750</v>
      </c>
      <c r="D431" s="363">
        <v>41.76</v>
      </c>
    </row>
    <row r="432" spans="1:4" ht="13.5" x14ac:dyDescent="0.25">
      <c r="A432" s="172">
        <v>5853</v>
      </c>
      <c r="B432" s="172" t="s">
        <v>5762</v>
      </c>
      <c r="C432" s="172" t="s">
        <v>5750</v>
      </c>
      <c r="D432" s="363">
        <v>41.93</v>
      </c>
    </row>
    <row r="433" spans="1:4" ht="13.5" x14ac:dyDescent="0.25">
      <c r="A433" s="172">
        <v>5857</v>
      </c>
      <c r="B433" s="172" t="s">
        <v>5763</v>
      </c>
      <c r="C433" s="172" t="s">
        <v>5750</v>
      </c>
      <c r="D433" s="363">
        <v>106.53</v>
      </c>
    </row>
    <row r="434" spans="1:4" ht="13.5" x14ac:dyDescent="0.25">
      <c r="A434" s="172">
        <v>5865</v>
      </c>
      <c r="B434" s="172" t="s">
        <v>5764</v>
      </c>
      <c r="C434" s="172" t="s">
        <v>5750</v>
      </c>
      <c r="D434" s="363">
        <v>5.17</v>
      </c>
    </row>
    <row r="435" spans="1:4" ht="13.5" x14ac:dyDescent="0.25">
      <c r="A435" s="172">
        <v>5869</v>
      </c>
      <c r="B435" s="172" t="s">
        <v>5765</v>
      </c>
      <c r="C435" s="172" t="s">
        <v>5750</v>
      </c>
      <c r="D435" s="363">
        <v>34.520000000000003</v>
      </c>
    </row>
    <row r="436" spans="1:4" ht="13.5" x14ac:dyDescent="0.25">
      <c r="A436" s="172">
        <v>5877</v>
      </c>
      <c r="B436" s="172" t="s">
        <v>5766</v>
      </c>
      <c r="C436" s="172" t="s">
        <v>5750</v>
      </c>
      <c r="D436" s="363">
        <v>31.55</v>
      </c>
    </row>
    <row r="437" spans="1:4" ht="13.5" x14ac:dyDescent="0.25">
      <c r="A437" s="172">
        <v>5881</v>
      </c>
      <c r="B437" s="172" t="s">
        <v>5767</v>
      </c>
      <c r="C437" s="172" t="s">
        <v>5750</v>
      </c>
      <c r="D437" s="363">
        <v>36.89</v>
      </c>
    </row>
    <row r="438" spans="1:4" ht="13.5" x14ac:dyDescent="0.25">
      <c r="A438" s="172">
        <v>5884</v>
      </c>
      <c r="B438" s="172" t="s">
        <v>5768</v>
      </c>
      <c r="C438" s="172" t="s">
        <v>5750</v>
      </c>
      <c r="D438" s="363">
        <v>31.97</v>
      </c>
    </row>
    <row r="439" spans="1:4" ht="13.5" x14ac:dyDescent="0.25">
      <c r="A439" s="172">
        <v>5892</v>
      </c>
      <c r="B439" s="172" t="s">
        <v>5769</v>
      </c>
      <c r="C439" s="172" t="s">
        <v>5750</v>
      </c>
      <c r="D439" s="363">
        <v>25.46</v>
      </c>
    </row>
    <row r="440" spans="1:4" ht="13.5" x14ac:dyDescent="0.25">
      <c r="A440" s="172">
        <v>5896</v>
      </c>
      <c r="B440" s="172" t="s">
        <v>5770</v>
      </c>
      <c r="C440" s="172" t="s">
        <v>5750</v>
      </c>
      <c r="D440" s="363">
        <v>23.68</v>
      </c>
    </row>
    <row r="441" spans="1:4" ht="13.5" x14ac:dyDescent="0.25">
      <c r="A441" s="172">
        <v>5903</v>
      </c>
      <c r="B441" s="172" t="s">
        <v>5771</v>
      </c>
      <c r="C441" s="172" t="s">
        <v>5750</v>
      </c>
      <c r="D441" s="363">
        <v>30.4</v>
      </c>
    </row>
    <row r="442" spans="1:4" ht="13.5" x14ac:dyDescent="0.25">
      <c r="A442" s="172">
        <v>5911</v>
      </c>
      <c r="B442" s="172" t="s">
        <v>5772</v>
      </c>
      <c r="C442" s="172" t="s">
        <v>5750</v>
      </c>
      <c r="D442" s="363">
        <v>17.36</v>
      </c>
    </row>
    <row r="443" spans="1:4" ht="13.5" x14ac:dyDescent="0.25">
      <c r="A443" s="172">
        <v>5923</v>
      </c>
      <c r="B443" s="172" t="s">
        <v>5773</v>
      </c>
      <c r="C443" s="172" t="s">
        <v>5750</v>
      </c>
      <c r="D443" s="363">
        <v>1.54</v>
      </c>
    </row>
    <row r="444" spans="1:4" ht="13.5" x14ac:dyDescent="0.25">
      <c r="A444" s="172">
        <v>5930</v>
      </c>
      <c r="B444" s="172" t="s">
        <v>5774</v>
      </c>
      <c r="C444" s="172" t="s">
        <v>5750</v>
      </c>
      <c r="D444" s="363">
        <v>28.75</v>
      </c>
    </row>
    <row r="445" spans="1:4" ht="13.5" x14ac:dyDescent="0.25">
      <c r="A445" s="172">
        <v>5934</v>
      </c>
      <c r="B445" s="172" t="s">
        <v>5775</v>
      </c>
      <c r="C445" s="172" t="s">
        <v>5750</v>
      </c>
      <c r="D445" s="363">
        <v>43.55</v>
      </c>
    </row>
    <row r="446" spans="1:4" ht="13.5" x14ac:dyDescent="0.25">
      <c r="A446" s="172">
        <v>5942</v>
      </c>
      <c r="B446" s="172" t="s">
        <v>5776</v>
      </c>
      <c r="C446" s="172" t="s">
        <v>5750</v>
      </c>
      <c r="D446" s="363">
        <v>38.79</v>
      </c>
    </row>
    <row r="447" spans="1:4" ht="13.5" x14ac:dyDescent="0.25">
      <c r="A447" s="172">
        <v>5946</v>
      </c>
      <c r="B447" s="172" t="s">
        <v>5777</v>
      </c>
      <c r="C447" s="172" t="s">
        <v>5750</v>
      </c>
      <c r="D447" s="363">
        <v>48.26</v>
      </c>
    </row>
    <row r="448" spans="1:4" ht="13.5" x14ac:dyDescent="0.25">
      <c r="A448" s="172">
        <v>5952</v>
      </c>
      <c r="B448" s="172" t="s">
        <v>5778</v>
      </c>
      <c r="C448" s="172" t="s">
        <v>5750</v>
      </c>
      <c r="D448" s="363">
        <v>12.9</v>
      </c>
    </row>
    <row r="449" spans="1:4" ht="13.5" x14ac:dyDescent="0.25">
      <c r="A449" s="172">
        <v>5954</v>
      </c>
      <c r="B449" s="172" t="s">
        <v>5779</v>
      </c>
      <c r="C449" s="172" t="s">
        <v>5750</v>
      </c>
      <c r="D449" s="363">
        <v>2.65</v>
      </c>
    </row>
    <row r="450" spans="1:4" ht="13.5" x14ac:dyDescent="0.25">
      <c r="A450" s="172">
        <v>5961</v>
      </c>
      <c r="B450" s="172" t="s">
        <v>5780</v>
      </c>
      <c r="C450" s="172" t="s">
        <v>5750</v>
      </c>
      <c r="D450" s="363">
        <v>29.69</v>
      </c>
    </row>
    <row r="451" spans="1:4" ht="13.5" x14ac:dyDescent="0.25">
      <c r="A451" s="172">
        <v>6260</v>
      </c>
      <c r="B451" s="172" t="s">
        <v>5781</v>
      </c>
      <c r="C451" s="172" t="s">
        <v>5750</v>
      </c>
      <c r="D451" s="363">
        <v>26.82</v>
      </c>
    </row>
    <row r="452" spans="1:4" ht="13.5" x14ac:dyDescent="0.25">
      <c r="A452" s="172">
        <v>6880</v>
      </c>
      <c r="B452" s="172" t="s">
        <v>5782</v>
      </c>
      <c r="C452" s="172" t="s">
        <v>5750</v>
      </c>
      <c r="D452" s="363">
        <v>40.26</v>
      </c>
    </row>
    <row r="453" spans="1:4" ht="13.5" x14ac:dyDescent="0.25">
      <c r="A453" s="172">
        <v>7031</v>
      </c>
      <c r="B453" s="172" t="s">
        <v>5783</v>
      </c>
      <c r="C453" s="172" t="s">
        <v>5750</v>
      </c>
      <c r="D453" s="363">
        <v>3.41</v>
      </c>
    </row>
    <row r="454" spans="1:4" ht="13.5" x14ac:dyDescent="0.25">
      <c r="A454" s="172">
        <v>7043</v>
      </c>
      <c r="B454" s="172" t="s">
        <v>5784</v>
      </c>
      <c r="C454" s="172" t="s">
        <v>5750</v>
      </c>
      <c r="D454" s="363">
        <v>0.21</v>
      </c>
    </row>
    <row r="455" spans="1:4" ht="13.5" x14ac:dyDescent="0.25">
      <c r="A455" s="172">
        <v>7050</v>
      </c>
      <c r="B455" s="172" t="s">
        <v>5785</v>
      </c>
      <c r="C455" s="172" t="s">
        <v>5750</v>
      </c>
      <c r="D455" s="363">
        <v>37.229999999999997</v>
      </c>
    </row>
    <row r="456" spans="1:4" ht="13.5" x14ac:dyDescent="0.25">
      <c r="A456" s="172">
        <v>67827</v>
      </c>
      <c r="B456" s="172" t="s">
        <v>5786</v>
      </c>
      <c r="C456" s="172" t="s">
        <v>5750</v>
      </c>
      <c r="D456" s="363">
        <v>28.96</v>
      </c>
    </row>
    <row r="457" spans="1:4" ht="13.5" x14ac:dyDescent="0.25">
      <c r="A457" s="172">
        <v>73395</v>
      </c>
      <c r="B457" s="172" t="s">
        <v>5787</v>
      </c>
      <c r="C457" s="172" t="s">
        <v>5750</v>
      </c>
      <c r="D457" s="363">
        <v>5.0199999999999996</v>
      </c>
    </row>
    <row r="458" spans="1:4" ht="13.5" x14ac:dyDescent="0.25">
      <c r="A458" s="172">
        <v>83766</v>
      </c>
      <c r="B458" s="172" t="s">
        <v>5788</v>
      </c>
      <c r="C458" s="172" t="s">
        <v>5750</v>
      </c>
      <c r="D458" s="363">
        <v>28.09</v>
      </c>
    </row>
    <row r="459" spans="1:4" ht="13.5" x14ac:dyDescent="0.25">
      <c r="A459" s="172">
        <v>84013</v>
      </c>
      <c r="B459" s="172" t="s">
        <v>5789</v>
      </c>
      <c r="C459" s="172" t="s">
        <v>5750</v>
      </c>
      <c r="D459" s="363">
        <v>41.62</v>
      </c>
    </row>
    <row r="460" spans="1:4" ht="13.5" x14ac:dyDescent="0.25">
      <c r="A460" s="172">
        <v>87446</v>
      </c>
      <c r="B460" s="172" t="s">
        <v>5790</v>
      </c>
      <c r="C460" s="172" t="s">
        <v>5750</v>
      </c>
      <c r="D460" s="363">
        <v>0.39</v>
      </c>
    </row>
    <row r="461" spans="1:4" ht="13.5" x14ac:dyDescent="0.25">
      <c r="A461" s="172">
        <v>88392</v>
      </c>
      <c r="B461" s="172" t="s">
        <v>5791</v>
      </c>
      <c r="C461" s="172" t="s">
        <v>5750</v>
      </c>
      <c r="D461" s="363">
        <v>0.77</v>
      </c>
    </row>
    <row r="462" spans="1:4" ht="13.5" x14ac:dyDescent="0.25">
      <c r="A462" s="172">
        <v>88398</v>
      </c>
      <c r="B462" s="172" t="s">
        <v>5792</v>
      </c>
      <c r="C462" s="172" t="s">
        <v>5750</v>
      </c>
      <c r="D462" s="363">
        <v>0.91</v>
      </c>
    </row>
    <row r="463" spans="1:4" ht="13.5" x14ac:dyDescent="0.25">
      <c r="A463" s="172">
        <v>88404</v>
      </c>
      <c r="B463" s="172" t="s">
        <v>5793</v>
      </c>
      <c r="C463" s="172" t="s">
        <v>5750</v>
      </c>
      <c r="D463" s="363">
        <v>0.72</v>
      </c>
    </row>
    <row r="464" spans="1:4" ht="13.5" x14ac:dyDescent="0.25">
      <c r="A464" s="172">
        <v>88430</v>
      </c>
      <c r="B464" s="172" t="s">
        <v>5794</v>
      </c>
      <c r="C464" s="172" t="s">
        <v>5750</v>
      </c>
      <c r="D464" s="363">
        <v>4.78</v>
      </c>
    </row>
    <row r="465" spans="1:4" ht="13.5" x14ac:dyDescent="0.25">
      <c r="A465" s="172">
        <v>88438</v>
      </c>
      <c r="B465" s="172" t="s">
        <v>5795</v>
      </c>
      <c r="C465" s="172" t="s">
        <v>5750</v>
      </c>
      <c r="D465" s="363">
        <v>6.34</v>
      </c>
    </row>
    <row r="466" spans="1:4" ht="13.5" x14ac:dyDescent="0.25">
      <c r="A466" s="172">
        <v>88831</v>
      </c>
      <c r="B466" s="172" t="s">
        <v>5796</v>
      </c>
      <c r="C466" s="172" t="s">
        <v>5750</v>
      </c>
      <c r="D466" s="363">
        <v>0.28999999999999998</v>
      </c>
    </row>
    <row r="467" spans="1:4" ht="13.5" x14ac:dyDescent="0.25">
      <c r="A467" s="172">
        <v>88844</v>
      </c>
      <c r="B467" s="172" t="s">
        <v>5797</v>
      </c>
      <c r="C467" s="172" t="s">
        <v>5750</v>
      </c>
      <c r="D467" s="363">
        <v>36.47</v>
      </c>
    </row>
    <row r="468" spans="1:4" ht="13.5" x14ac:dyDescent="0.25">
      <c r="A468" s="172">
        <v>88908</v>
      </c>
      <c r="B468" s="172" t="s">
        <v>5798</v>
      </c>
      <c r="C468" s="172" t="s">
        <v>5750</v>
      </c>
      <c r="D468" s="363">
        <v>45.8</v>
      </c>
    </row>
    <row r="469" spans="1:4" ht="13.5" x14ac:dyDescent="0.25">
      <c r="A469" s="172">
        <v>89022</v>
      </c>
      <c r="B469" s="172" t="s">
        <v>5799</v>
      </c>
      <c r="C469" s="172" t="s">
        <v>5750</v>
      </c>
      <c r="D469" s="363">
        <v>0.28999999999999998</v>
      </c>
    </row>
    <row r="470" spans="1:4" ht="13.5" x14ac:dyDescent="0.25">
      <c r="A470" s="172">
        <v>89027</v>
      </c>
      <c r="B470" s="172" t="s">
        <v>5800</v>
      </c>
      <c r="C470" s="172" t="s">
        <v>5750</v>
      </c>
      <c r="D470" s="363">
        <v>2.77</v>
      </c>
    </row>
    <row r="471" spans="1:4" ht="13.5" x14ac:dyDescent="0.25">
      <c r="A471" s="172">
        <v>89031</v>
      </c>
      <c r="B471" s="172" t="s">
        <v>5801</v>
      </c>
      <c r="C471" s="172" t="s">
        <v>5750</v>
      </c>
      <c r="D471" s="363">
        <v>35.450000000000003</v>
      </c>
    </row>
    <row r="472" spans="1:4" ht="13.5" x14ac:dyDescent="0.25">
      <c r="A472" s="172">
        <v>89036</v>
      </c>
      <c r="B472" s="172" t="s">
        <v>5802</v>
      </c>
      <c r="C472" s="172" t="s">
        <v>5750</v>
      </c>
      <c r="D472" s="363">
        <v>21.74</v>
      </c>
    </row>
    <row r="473" spans="1:4" ht="13.5" x14ac:dyDescent="0.25">
      <c r="A473" s="172">
        <v>89218</v>
      </c>
      <c r="B473" s="172" t="s">
        <v>5803</v>
      </c>
      <c r="C473" s="172" t="s">
        <v>5750</v>
      </c>
      <c r="D473" s="363">
        <v>47.07</v>
      </c>
    </row>
    <row r="474" spans="1:4" ht="13.5" x14ac:dyDescent="0.25">
      <c r="A474" s="172">
        <v>89226</v>
      </c>
      <c r="B474" s="172" t="s">
        <v>5804</v>
      </c>
      <c r="C474" s="172" t="s">
        <v>5750</v>
      </c>
      <c r="D474" s="363">
        <v>1.18</v>
      </c>
    </row>
    <row r="475" spans="1:4" ht="13.5" x14ac:dyDescent="0.25">
      <c r="A475" s="172">
        <v>89235</v>
      </c>
      <c r="B475" s="172" t="s">
        <v>5805</v>
      </c>
      <c r="C475" s="172" t="s">
        <v>5750</v>
      </c>
      <c r="D475" s="363">
        <v>115.69</v>
      </c>
    </row>
    <row r="476" spans="1:4" ht="13.5" x14ac:dyDescent="0.25">
      <c r="A476" s="172">
        <v>89243</v>
      </c>
      <c r="B476" s="172" t="s">
        <v>5806</v>
      </c>
      <c r="C476" s="172" t="s">
        <v>5750</v>
      </c>
      <c r="D476" s="363">
        <v>249.01</v>
      </c>
    </row>
    <row r="477" spans="1:4" ht="13.5" x14ac:dyDescent="0.25">
      <c r="A477" s="172">
        <v>89251</v>
      </c>
      <c r="B477" s="172" t="s">
        <v>5807</v>
      </c>
      <c r="C477" s="172" t="s">
        <v>5750</v>
      </c>
      <c r="D477" s="363">
        <v>218.46</v>
      </c>
    </row>
    <row r="478" spans="1:4" ht="13.5" x14ac:dyDescent="0.25">
      <c r="A478" s="172">
        <v>89258</v>
      </c>
      <c r="B478" s="172" t="s">
        <v>5808</v>
      </c>
      <c r="C478" s="172" t="s">
        <v>5750</v>
      </c>
      <c r="D478" s="363">
        <v>75.61</v>
      </c>
    </row>
    <row r="479" spans="1:4" ht="13.5" x14ac:dyDescent="0.25">
      <c r="A479" s="172">
        <v>89273</v>
      </c>
      <c r="B479" s="172" t="s">
        <v>5809</v>
      </c>
      <c r="C479" s="172" t="s">
        <v>5750</v>
      </c>
      <c r="D479" s="363">
        <v>46.05</v>
      </c>
    </row>
    <row r="480" spans="1:4" ht="13.5" x14ac:dyDescent="0.25">
      <c r="A480" s="172">
        <v>89279</v>
      </c>
      <c r="B480" s="172" t="s">
        <v>5810</v>
      </c>
      <c r="C480" s="172" t="s">
        <v>5750</v>
      </c>
      <c r="D480" s="363">
        <v>1.44</v>
      </c>
    </row>
    <row r="481" spans="1:4" ht="13.5" x14ac:dyDescent="0.25">
      <c r="A481" s="172">
        <v>89877</v>
      </c>
      <c r="B481" s="172" t="s">
        <v>5811</v>
      </c>
      <c r="C481" s="172" t="s">
        <v>5750</v>
      </c>
      <c r="D481" s="363">
        <v>39.049999999999997</v>
      </c>
    </row>
    <row r="482" spans="1:4" ht="13.5" x14ac:dyDescent="0.25">
      <c r="A482" s="172">
        <v>89884</v>
      </c>
      <c r="B482" s="172" t="s">
        <v>5812</v>
      </c>
      <c r="C482" s="172" t="s">
        <v>5750</v>
      </c>
      <c r="D482" s="363">
        <v>40.43</v>
      </c>
    </row>
    <row r="483" spans="1:4" ht="13.5" x14ac:dyDescent="0.25">
      <c r="A483" s="172">
        <v>90587</v>
      </c>
      <c r="B483" s="172" t="s">
        <v>5813</v>
      </c>
      <c r="C483" s="172" t="s">
        <v>5750</v>
      </c>
      <c r="D483" s="363">
        <v>0.34</v>
      </c>
    </row>
    <row r="484" spans="1:4" ht="13.5" x14ac:dyDescent="0.25">
      <c r="A484" s="172">
        <v>90626</v>
      </c>
      <c r="B484" s="172" t="s">
        <v>5814</v>
      </c>
      <c r="C484" s="172" t="s">
        <v>5750</v>
      </c>
      <c r="D484" s="363">
        <v>1.93</v>
      </c>
    </row>
    <row r="485" spans="1:4" ht="13.5" x14ac:dyDescent="0.25">
      <c r="A485" s="172">
        <v>90632</v>
      </c>
      <c r="B485" s="172" t="s">
        <v>5815</v>
      </c>
      <c r="C485" s="172" t="s">
        <v>5750</v>
      </c>
      <c r="D485" s="363">
        <v>40.51</v>
      </c>
    </row>
    <row r="486" spans="1:4" ht="13.5" x14ac:dyDescent="0.25">
      <c r="A486" s="172">
        <v>90638</v>
      </c>
      <c r="B486" s="172" t="s">
        <v>5816</v>
      </c>
      <c r="C486" s="172" t="s">
        <v>5750</v>
      </c>
      <c r="D486" s="363">
        <v>3.68</v>
      </c>
    </row>
    <row r="487" spans="1:4" ht="13.5" x14ac:dyDescent="0.25">
      <c r="A487" s="172">
        <v>90644</v>
      </c>
      <c r="B487" s="172" t="s">
        <v>5817</v>
      </c>
      <c r="C487" s="172" t="s">
        <v>5750</v>
      </c>
      <c r="D487" s="363">
        <v>5.49</v>
      </c>
    </row>
    <row r="488" spans="1:4" ht="13.5" x14ac:dyDescent="0.25">
      <c r="A488" s="172">
        <v>90651</v>
      </c>
      <c r="B488" s="172" t="s">
        <v>5818</v>
      </c>
      <c r="C488" s="172" t="s">
        <v>5750</v>
      </c>
      <c r="D488" s="363">
        <v>0.61</v>
      </c>
    </row>
    <row r="489" spans="1:4" ht="13.5" x14ac:dyDescent="0.25">
      <c r="A489" s="172">
        <v>90657</v>
      </c>
      <c r="B489" s="172" t="s">
        <v>5819</v>
      </c>
      <c r="C489" s="172" t="s">
        <v>5750</v>
      </c>
      <c r="D489" s="363">
        <v>3.58</v>
      </c>
    </row>
    <row r="490" spans="1:4" ht="13.5" x14ac:dyDescent="0.25">
      <c r="A490" s="172">
        <v>90663</v>
      </c>
      <c r="B490" s="172" t="s">
        <v>5820</v>
      </c>
      <c r="C490" s="172" t="s">
        <v>5750</v>
      </c>
      <c r="D490" s="363">
        <v>3.83</v>
      </c>
    </row>
    <row r="491" spans="1:4" ht="13.5" x14ac:dyDescent="0.25">
      <c r="A491" s="172">
        <v>90669</v>
      </c>
      <c r="B491" s="172" t="s">
        <v>5821</v>
      </c>
      <c r="C491" s="172" t="s">
        <v>5750</v>
      </c>
      <c r="D491" s="363">
        <v>4.2</v>
      </c>
    </row>
    <row r="492" spans="1:4" ht="13.5" x14ac:dyDescent="0.25">
      <c r="A492" s="172">
        <v>90675</v>
      </c>
      <c r="B492" s="172" t="s">
        <v>5822</v>
      </c>
      <c r="C492" s="172" t="s">
        <v>5750</v>
      </c>
      <c r="D492" s="363">
        <v>137.12</v>
      </c>
    </row>
    <row r="493" spans="1:4" ht="13.5" x14ac:dyDescent="0.25">
      <c r="A493" s="172">
        <v>90681</v>
      </c>
      <c r="B493" s="172" t="s">
        <v>5823</v>
      </c>
      <c r="C493" s="172" t="s">
        <v>5750</v>
      </c>
      <c r="D493" s="363">
        <v>82.59</v>
      </c>
    </row>
    <row r="494" spans="1:4" ht="13.5" x14ac:dyDescent="0.25">
      <c r="A494" s="172">
        <v>90687</v>
      </c>
      <c r="B494" s="172" t="s">
        <v>5824</v>
      </c>
      <c r="C494" s="172" t="s">
        <v>5750</v>
      </c>
      <c r="D494" s="363">
        <v>38.32</v>
      </c>
    </row>
    <row r="495" spans="1:4" ht="13.5" x14ac:dyDescent="0.25">
      <c r="A495" s="172">
        <v>90693</v>
      </c>
      <c r="B495" s="172" t="s">
        <v>5825</v>
      </c>
      <c r="C495" s="172" t="s">
        <v>5750</v>
      </c>
      <c r="D495" s="363">
        <v>27.38</v>
      </c>
    </row>
    <row r="496" spans="1:4" ht="13.5" x14ac:dyDescent="0.25">
      <c r="A496" s="172">
        <v>90965</v>
      </c>
      <c r="B496" s="172" t="s">
        <v>5826</v>
      </c>
      <c r="C496" s="172" t="s">
        <v>5750</v>
      </c>
      <c r="D496" s="363">
        <v>3.54</v>
      </c>
    </row>
    <row r="497" spans="1:4" ht="13.5" x14ac:dyDescent="0.25">
      <c r="A497" s="172">
        <v>90973</v>
      </c>
      <c r="B497" s="172" t="s">
        <v>5827</v>
      </c>
      <c r="C497" s="172" t="s">
        <v>5750</v>
      </c>
      <c r="D497" s="363">
        <v>3.55</v>
      </c>
    </row>
    <row r="498" spans="1:4" ht="13.5" x14ac:dyDescent="0.25">
      <c r="A498" s="172">
        <v>90982</v>
      </c>
      <c r="B498" s="172" t="s">
        <v>5828</v>
      </c>
      <c r="C498" s="172" t="s">
        <v>5750</v>
      </c>
      <c r="D498" s="363">
        <v>9.0299999999999994</v>
      </c>
    </row>
    <row r="499" spans="1:4" ht="13.5" x14ac:dyDescent="0.25">
      <c r="A499" s="172">
        <v>91001</v>
      </c>
      <c r="B499" s="172" t="s">
        <v>5829</v>
      </c>
      <c r="C499" s="172" t="s">
        <v>5750</v>
      </c>
      <c r="D499" s="363">
        <v>4.21</v>
      </c>
    </row>
    <row r="500" spans="1:4" ht="13.5" x14ac:dyDescent="0.25">
      <c r="A500" s="172">
        <v>91032</v>
      </c>
      <c r="B500" s="172" t="s">
        <v>5830</v>
      </c>
      <c r="C500" s="172" t="s">
        <v>5750</v>
      </c>
      <c r="D500" s="363">
        <v>28.72</v>
      </c>
    </row>
    <row r="501" spans="1:4" ht="13.5" x14ac:dyDescent="0.25">
      <c r="A501" s="172">
        <v>91278</v>
      </c>
      <c r="B501" s="172" t="s">
        <v>5831</v>
      </c>
      <c r="C501" s="172" t="s">
        <v>5750</v>
      </c>
      <c r="D501" s="363">
        <v>0.48</v>
      </c>
    </row>
    <row r="502" spans="1:4" ht="13.5" x14ac:dyDescent="0.25">
      <c r="A502" s="172">
        <v>91285</v>
      </c>
      <c r="B502" s="172" t="s">
        <v>5832</v>
      </c>
      <c r="C502" s="172" t="s">
        <v>5750</v>
      </c>
      <c r="D502" s="363">
        <v>0.92</v>
      </c>
    </row>
    <row r="503" spans="1:4" ht="13.5" x14ac:dyDescent="0.25">
      <c r="A503" s="172">
        <v>91387</v>
      </c>
      <c r="B503" s="172" t="s">
        <v>5833</v>
      </c>
      <c r="C503" s="172" t="s">
        <v>5750</v>
      </c>
      <c r="D503" s="363">
        <v>31.79</v>
      </c>
    </row>
    <row r="504" spans="1:4" ht="13.5" x14ac:dyDescent="0.25">
      <c r="A504" s="172">
        <v>91395</v>
      </c>
      <c r="B504" s="172" t="s">
        <v>5834</v>
      </c>
      <c r="C504" s="172" t="s">
        <v>5750</v>
      </c>
      <c r="D504" s="363">
        <v>26.39</v>
      </c>
    </row>
    <row r="505" spans="1:4" ht="13.5" x14ac:dyDescent="0.25">
      <c r="A505" s="172">
        <v>91486</v>
      </c>
      <c r="B505" s="172" t="s">
        <v>5835</v>
      </c>
      <c r="C505" s="172" t="s">
        <v>5750</v>
      </c>
      <c r="D505" s="363">
        <v>31.79</v>
      </c>
    </row>
    <row r="506" spans="1:4" ht="13.5" x14ac:dyDescent="0.25">
      <c r="A506" s="172">
        <v>91534</v>
      </c>
      <c r="B506" s="172" t="s">
        <v>5836</v>
      </c>
      <c r="C506" s="172" t="s">
        <v>5750</v>
      </c>
      <c r="D506" s="363">
        <v>14.2</v>
      </c>
    </row>
    <row r="507" spans="1:4" ht="13.5" x14ac:dyDescent="0.25">
      <c r="A507" s="172">
        <v>91635</v>
      </c>
      <c r="B507" s="172" t="s">
        <v>5837</v>
      </c>
      <c r="C507" s="172" t="s">
        <v>5750</v>
      </c>
      <c r="D507" s="363">
        <v>27.81</v>
      </c>
    </row>
    <row r="508" spans="1:4" ht="13.5" x14ac:dyDescent="0.25">
      <c r="A508" s="172">
        <v>91646</v>
      </c>
      <c r="B508" s="172" t="s">
        <v>5838</v>
      </c>
      <c r="C508" s="172" t="s">
        <v>5750</v>
      </c>
      <c r="D508" s="363">
        <v>44.78</v>
      </c>
    </row>
    <row r="509" spans="1:4" ht="13.5" x14ac:dyDescent="0.25">
      <c r="A509" s="172">
        <v>91693</v>
      </c>
      <c r="B509" s="172" t="s">
        <v>5839</v>
      </c>
      <c r="C509" s="172" t="s">
        <v>5750</v>
      </c>
      <c r="D509" s="363">
        <v>13.59</v>
      </c>
    </row>
    <row r="510" spans="1:4" ht="13.5" x14ac:dyDescent="0.25">
      <c r="A510" s="172">
        <v>92044</v>
      </c>
      <c r="B510" s="172" t="s">
        <v>5840</v>
      </c>
      <c r="C510" s="172" t="s">
        <v>5750</v>
      </c>
      <c r="D510" s="363">
        <v>4.5599999999999996</v>
      </c>
    </row>
    <row r="511" spans="1:4" ht="13.5" x14ac:dyDescent="0.25">
      <c r="A511" s="172">
        <v>92107</v>
      </c>
      <c r="B511" s="172" t="s">
        <v>5841</v>
      </c>
      <c r="C511" s="172" t="s">
        <v>5750</v>
      </c>
      <c r="D511" s="363">
        <v>32.53</v>
      </c>
    </row>
    <row r="512" spans="1:4" ht="13.5" x14ac:dyDescent="0.25">
      <c r="A512" s="172">
        <v>92113</v>
      </c>
      <c r="B512" s="172" t="s">
        <v>5842</v>
      </c>
      <c r="C512" s="172" t="s">
        <v>5750</v>
      </c>
      <c r="D512" s="363">
        <v>0.86</v>
      </c>
    </row>
    <row r="513" spans="1:4" ht="13.5" x14ac:dyDescent="0.25">
      <c r="A513" s="172">
        <v>92119</v>
      </c>
      <c r="B513" s="172" t="s">
        <v>5843</v>
      </c>
      <c r="C513" s="172" t="s">
        <v>5750</v>
      </c>
      <c r="D513" s="363">
        <v>0.09</v>
      </c>
    </row>
    <row r="514" spans="1:4" ht="13.5" x14ac:dyDescent="0.25">
      <c r="A514" s="172">
        <v>92139</v>
      </c>
      <c r="B514" s="172" t="s">
        <v>5844</v>
      </c>
      <c r="C514" s="172" t="s">
        <v>5750</v>
      </c>
      <c r="D514" s="363">
        <v>22.96</v>
      </c>
    </row>
    <row r="515" spans="1:4" ht="13.5" x14ac:dyDescent="0.25">
      <c r="A515" s="172">
        <v>92146</v>
      </c>
      <c r="B515" s="172" t="s">
        <v>5845</v>
      </c>
      <c r="C515" s="172" t="s">
        <v>5750</v>
      </c>
      <c r="D515" s="363">
        <v>16.329999999999998</v>
      </c>
    </row>
    <row r="516" spans="1:4" ht="13.5" x14ac:dyDescent="0.25">
      <c r="A516" s="172">
        <v>92243</v>
      </c>
      <c r="B516" s="172" t="s">
        <v>5846</v>
      </c>
      <c r="C516" s="172" t="s">
        <v>5750</v>
      </c>
      <c r="D516" s="363">
        <v>37.47</v>
      </c>
    </row>
    <row r="517" spans="1:4" ht="13.5" x14ac:dyDescent="0.25">
      <c r="A517" s="172">
        <v>92717</v>
      </c>
      <c r="B517" s="172" t="s">
        <v>5847</v>
      </c>
      <c r="C517" s="172" t="s">
        <v>5750</v>
      </c>
      <c r="D517" s="363">
        <v>0.26</v>
      </c>
    </row>
    <row r="518" spans="1:4" ht="13.5" x14ac:dyDescent="0.25">
      <c r="A518" s="172">
        <v>92961</v>
      </c>
      <c r="B518" s="172" t="s">
        <v>5848</v>
      </c>
      <c r="C518" s="172" t="s">
        <v>5750</v>
      </c>
      <c r="D518" s="363">
        <v>4.1900000000000004</v>
      </c>
    </row>
    <row r="519" spans="1:4" ht="13.5" x14ac:dyDescent="0.25">
      <c r="A519" s="172">
        <v>92967</v>
      </c>
      <c r="B519" s="172" t="s">
        <v>5849</v>
      </c>
      <c r="C519" s="172" t="s">
        <v>5750</v>
      </c>
      <c r="D519" s="363">
        <v>12.94</v>
      </c>
    </row>
    <row r="520" spans="1:4" ht="13.5" x14ac:dyDescent="0.25">
      <c r="A520" s="172">
        <v>93225</v>
      </c>
      <c r="B520" s="172" t="s">
        <v>5850</v>
      </c>
      <c r="C520" s="172" t="s">
        <v>5750</v>
      </c>
      <c r="D520" s="363">
        <v>205.72</v>
      </c>
    </row>
    <row r="521" spans="1:4" ht="13.5" x14ac:dyDescent="0.25">
      <c r="A521" s="172">
        <v>93234</v>
      </c>
      <c r="B521" s="172" t="s">
        <v>5851</v>
      </c>
      <c r="C521" s="172" t="s">
        <v>5750</v>
      </c>
      <c r="D521" s="363">
        <v>0.35</v>
      </c>
    </row>
    <row r="522" spans="1:4" ht="13.5" x14ac:dyDescent="0.25">
      <c r="A522" s="172">
        <v>93244</v>
      </c>
      <c r="B522" s="172" t="s">
        <v>5852</v>
      </c>
      <c r="C522" s="172" t="s">
        <v>5750</v>
      </c>
      <c r="D522" s="363">
        <v>31.29</v>
      </c>
    </row>
    <row r="523" spans="1:4" ht="13.5" x14ac:dyDescent="0.25">
      <c r="A523" s="172">
        <v>93274</v>
      </c>
      <c r="B523" s="172" t="s">
        <v>5853</v>
      </c>
      <c r="C523" s="172" t="s">
        <v>5750</v>
      </c>
      <c r="D523" s="363">
        <v>40.08</v>
      </c>
    </row>
    <row r="524" spans="1:4" ht="13.5" x14ac:dyDescent="0.25">
      <c r="A524" s="172">
        <v>93282</v>
      </c>
      <c r="B524" s="172" t="s">
        <v>5854</v>
      </c>
      <c r="C524" s="172" t="s">
        <v>5750</v>
      </c>
      <c r="D524" s="363">
        <v>13.28</v>
      </c>
    </row>
    <row r="525" spans="1:4" ht="13.5" x14ac:dyDescent="0.25">
      <c r="A525" s="172">
        <v>93288</v>
      </c>
      <c r="B525" s="172" t="s">
        <v>5855</v>
      </c>
      <c r="C525" s="172" t="s">
        <v>5750</v>
      </c>
      <c r="D525" s="363">
        <v>77.05</v>
      </c>
    </row>
    <row r="526" spans="1:4" ht="13.5" x14ac:dyDescent="0.25">
      <c r="A526" s="172">
        <v>93403</v>
      </c>
      <c r="B526" s="172" t="s">
        <v>5856</v>
      </c>
      <c r="C526" s="172" t="s">
        <v>5750</v>
      </c>
      <c r="D526" s="363">
        <v>27.81</v>
      </c>
    </row>
    <row r="527" spans="1:4" ht="13.5" x14ac:dyDescent="0.25">
      <c r="A527" s="172">
        <v>93409</v>
      </c>
      <c r="B527" s="172" t="s">
        <v>5857</v>
      </c>
      <c r="C527" s="172" t="s">
        <v>5750</v>
      </c>
      <c r="D527" s="363">
        <v>19.97</v>
      </c>
    </row>
    <row r="528" spans="1:4" ht="13.5" x14ac:dyDescent="0.25">
      <c r="A528" s="172">
        <v>93416</v>
      </c>
      <c r="B528" s="172" t="s">
        <v>5858</v>
      </c>
      <c r="C528" s="172" t="s">
        <v>5750</v>
      </c>
      <c r="D528" s="363">
        <v>0.23</v>
      </c>
    </row>
    <row r="529" spans="1:4" ht="13.5" x14ac:dyDescent="0.25">
      <c r="A529" s="172">
        <v>93422</v>
      </c>
      <c r="B529" s="172" t="s">
        <v>5859</v>
      </c>
      <c r="C529" s="172" t="s">
        <v>5750</v>
      </c>
      <c r="D529" s="363">
        <v>3.16</v>
      </c>
    </row>
    <row r="530" spans="1:4" ht="13.5" x14ac:dyDescent="0.25">
      <c r="A530" s="172">
        <v>93428</v>
      </c>
      <c r="B530" s="172" t="s">
        <v>5860</v>
      </c>
      <c r="C530" s="172" t="s">
        <v>5750</v>
      </c>
      <c r="D530" s="363">
        <v>4.47</v>
      </c>
    </row>
    <row r="531" spans="1:4" ht="13.5" x14ac:dyDescent="0.25">
      <c r="A531" s="172">
        <v>93434</v>
      </c>
      <c r="B531" s="172" t="s">
        <v>5861</v>
      </c>
      <c r="C531" s="172" t="s">
        <v>5750</v>
      </c>
      <c r="D531" s="363">
        <v>149.58000000000001</v>
      </c>
    </row>
    <row r="532" spans="1:4" ht="13.5" x14ac:dyDescent="0.25">
      <c r="A532" s="172">
        <v>93440</v>
      </c>
      <c r="B532" s="172" t="s">
        <v>5862</v>
      </c>
      <c r="C532" s="172" t="s">
        <v>5750</v>
      </c>
      <c r="D532" s="363">
        <v>76.02</v>
      </c>
    </row>
    <row r="533" spans="1:4" ht="13.5" x14ac:dyDescent="0.25">
      <c r="A533" s="172">
        <v>95122</v>
      </c>
      <c r="B533" s="172" t="s">
        <v>5863</v>
      </c>
      <c r="C533" s="172" t="s">
        <v>5750</v>
      </c>
      <c r="D533" s="363">
        <v>111.86</v>
      </c>
    </row>
    <row r="534" spans="1:4" ht="13.5" x14ac:dyDescent="0.25">
      <c r="A534" s="172">
        <v>95128</v>
      </c>
      <c r="B534" s="172" t="s">
        <v>5864</v>
      </c>
      <c r="C534" s="172" t="s">
        <v>5750</v>
      </c>
      <c r="D534" s="363">
        <v>26.68</v>
      </c>
    </row>
    <row r="535" spans="1:4" ht="13.5" x14ac:dyDescent="0.25">
      <c r="A535" s="172">
        <v>95140</v>
      </c>
      <c r="B535" s="172" t="s">
        <v>5865</v>
      </c>
      <c r="C535" s="172" t="s">
        <v>5750</v>
      </c>
      <c r="D535" s="363">
        <v>0.04</v>
      </c>
    </row>
    <row r="536" spans="1:4" ht="13.5" x14ac:dyDescent="0.25">
      <c r="A536" s="172">
        <v>95213</v>
      </c>
      <c r="B536" s="172" t="s">
        <v>5866</v>
      </c>
      <c r="C536" s="172" t="s">
        <v>5750</v>
      </c>
      <c r="D536" s="363">
        <v>43.68</v>
      </c>
    </row>
    <row r="537" spans="1:4" ht="13.5" x14ac:dyDescent="0.25">
      <c r="A537" s="172">
        <v>95219</v>
      </c>
      <c r="B537" s="172" t="s">
        <v>17559</v>
      </c>
      <c r="C537" s="172" t="s">
        <v>5750</v>
      </c>
      <c r="D537" s="363">
        <v>19.440000000000001</v>
      </c>
    </row>
    <row r="538" spans="1:4" ht="13.5" x14ac:dyDescent="0.25">
      <c r="A538" s="172">
        <v>95259</v>
      </c>
      <c r="B538" s="172" t="s">
        <v>5867</v>
      </c>
      <c r="C538" s="172" t="s">
        <v>5750</v>
      </c>
      <c r="D538" s="363">
        <v>12.74</v>
      </c>
    </row>
    <row r="539" spans="1:4" ht="13.5" x14ac:dyDescent="0.25">
      <c r="A539" s="172">
        <v>95265</v>
      </c>
      <c r="B539" s="172" t="s">
        <v>5868</v>
      </c>
      <c r="C539" s="172" t="s">
        <v>5750</v>
      </c>
      <c r="D539" s="363">
        <v>0.64</v>
      </c>
    </row>
    <row r="540" spans="1:4" ht="13.5" x14ac:dyDescent="0.25">
      <c r="A540" s="172">
        <v>95271</v>
      </c>
      <c r="B540" s="172" t="s">
        <v>5869</v>
      </c>
      <c r="C540" s="172" t="s">
        <v>5750</v>
      </c>
      <c r="D540" s="363">
        <v>0.42</v>
      </c>
    </row>
    <row r="541" spans="1:4" ht="13.5" x14ac:dyDescent="0.25">
      <c r="A541" s="172">
        <v>95277</v>
      </c>
      <c r="B541" s="172" t="s">
        <v>5870</v>
      </c>
      <c r="C541" s="172" t="s">
        <v>5750</v>
      </c>
      <c r="D541" s="363">
        <v>0.41</v>
      </c>
    </row>
    <row r="542" spans="1:4" ht="13.5" x14ac:dyDescent="0.25">
      <c r="A542" s="172">
        <v>95283</v>
      </c>
      <c r="B542" s="172" t="s">
        <v>5871</v>
      </c>
      <c r="C542" s="172" t="s">
        <v>5750</v>
      </c>
      <c r="D542" s="363">
        <v>0.45</v>
      </c>
    </row>
    <row r="543" spans="1:4" ht="13.5" x14ac:dyDescent="0.25">
      <c r="A543" s="172">
        <v>95621</v>
      </c>
      <c r="B543" s="172" t="s">
        <v>5872</v>
      </c>
      <c r="C543" s="172" t="s">
        <v>5750</v>
      </c>
      <c r="D543" s="363">
        <v>12.51</v>
      </c>
    </row>
    <row r="544" spans="1:4" ht="13.5" x14ac:dyDescent="0.25">
      <c r="A544" s="172">
        <v>95632</v>
      </c>
      <c r="B544" s="172" t="s">
        <v>5873</v>
      </c>
      <c r="C544" s="172" t="s">
        <v>5750</v>
      </c>
      <c r="D544" s="363">
        <v>39.11</v>
      </c>
    </row>
    <row r="545" spans="1:4" ht="13.5" x14ac:dyDescent="0.25">
      <c r="A545" s="172">
        <v>95703</v>
      </c>
      <c r="B545" s="172" t="s">
        <v>5874</v>
      </c>
      <c r="C545" s="172" t="s">
        <v>5750</v>
      </c>
      <c r="D545" s="363">
        <v>17.79</v>
      </c>
    </row>
    <row r="546" spans="1:4" ht="13.5" x14ac:dyDescent="0.25">
      <c r="A546" s="172">
        <v>95709</v>
      </c>
      <c r="B546" s="172" t="s">
        <v>5875</v>
      </c>
      <c r="C546" s="172" t="s">
        <v>5750</v>
      </c>
      <c r="D546" s="363">
        <v>39.39</v>
      </c>
    </row>
    <row r="547" spans="1:4" ht="13.5" x14ac:dyDescent="0.25">
      <c r="A547" s="172">
        <v>95715</v>
      </c>
      <c r="B547" s="172" t="s">
        <v>5876</v>
      </c>
      <c r="C547" s="172" t="s">
        <v>5750</v>
      </c>
      <c r="D547" s="363">
        <v>47.38</v>
      </c>
    </row>
    <row r="548" spans="1:4" ht="13.5" x14ac:dyDescent="0.25">
      <c r="A548" s="172">
        <v>95721</v>
      </c>
      <c r="B548" s="172" t="s">
        <v>5877</v>
      </c>
      <c r="C548" s="172" t="s">
        <v>5750</v>
      </c>
      <c r="D548" s="363">
        <v>46.24</v>
      </c>
    </row>
    <row r="549" spans="1:4" ht="13.5" x14ac:dyDescent="0.25">
      <c r="A549" s="172">
        <v>95873</v>
      </c>
      <c r="B549" s="172" t="s">
        <v>5878</v>
      </c>
      <c r="C549" s="172" t="s">
        <v>5750</v>
      </c>
      <c r="D549" s="363">
        <v>7.16</v>
      </c>
    </row>
    <row r="550" spans="1:4" ht="13.5" x14ac:dyDescent="0.25">
      <c r="A550" s="172">
        <v>96014</v>
      </c>
      <c r="B550" s="172" t="s">
        <v>5879</v>
      </c>
      <c r="C550" s="172" t="s">
        <v>5750</v>
      </c>
      <c r="D550" s="363">
        <v>26.89</v>
      </c>
    </row>
    <row r="551" spans="1:4" ht="13.5" x14ac:dyDescent="0.25">
      <c r="A551" s="172">
        <v>96021</v>
      </c>
      <c r="B551" s="172" t="s">
        <v>5880</v>
      </c>
      <c r="C551" s="172" t="s">
        <v>5750</v>
      </c>
      <c r="D551" s="363">
        <v>26.76</v>
      </c>
    </row>
    <row r="552" spans="1:4" ht="13.5" x14ac:dyDescent="0.25">
      <c r="A552" s="172">
        <v>96029</v>
      </c>
      <c r="B552" s="172" t="s">
        <v>5881</v>
      </c>
      <c r="C552" s="172" t="s">
        <v>5750</v>
      </c>
      <c r="D552" s="363">
        <v>23.77</v>
      </c>
    </row>
    <row r="553" spans="1:4" ht="13.5" x14ac:dyDescent="0.25">
      <c r="A553" s="172">
        <v>96036</v>
      </c>
      <c r="B553" s="172" t="s">
        <v>5882</v>
      </c>
      <c r="C553" s="172" t="s">
        <v>5750</v>
      </c>
      <c r="D553" s="363">
        <v>34.659999999999997</v>
      </c>
    </row>
    <row r="554" spans="1:4" ht="13.5" x14ac:dyDescent="0.25">
      <c r="A554" s="172">
        <v>96155</v>
      </c>
      <c r="B554" s="172" t="s">
        <v>5883</v>
      </c>
      <c r="C554" s="172" t="s">
        <v>5750</v>
      </c>
      <c r="D554" s="363">
        <v>23.9</v>
      </c>
    </row>
    <row r="555" spans="1:4" ht="13.5" x14ac:dyDescent="0.25">
      <c r="A555" s="172">
        <v>96156</v>
      </c>
      <c r="B555" s="172" t="s">
        <v>5884</v>
      </c>
      <c r="C555" s="172" t="s">
        <v>5750</v>
      </c>
      <c r="D555" s="363">
        <v>30.51</v>
      </c>
    </row>
    <row r="556" spans="1:4" ht="13.5" x14ac:dyDescent="0.25">
      <c r="A556" s="172">
        <v>96159</v>
      </c>
      <c r="B556" s="172" t="s">
        <v>5885</v>
      </c>
      <c r="C556" s="172" t="s">
        <v>5750</v>
      </c>
      <c r="D556" s="363">
        <v>39.21</v>
      </c>
    </row>
    <row r="557" spans="1:4" ht="13.5" x14ac:dyDescent="0.25">
      <c r="A557" s="172">
        <v>96246</v>
      </c>
      <c r="B557" s="172" t="s">
        <v>5886</v>
      </c>
      <c r="C557" s="172" t="s">
        <v>5750</v>
      </c>
      <c r="D557" s="363">
        <v>30.77</v>
      </c>
    </row>
    <row r="558" spans="1:4" ht="13.5" x14ac:dyDescent="0.25">
      <c r="A558" s="172">
        <v>96302</v>
      </c>
      <c r="B558" s="172" t="s">
        <v>17560</v>
      </c>
      <c r="C558" s="172" t="s">
        <v>5750</v>
      </c>
      <c r="D558" s="363">
        <v>53.79</v>
      </c>
    </row>
    <row r="559" spans="1:4" ht="13.5" x14ac:dyDescent="0.25">
      <c r="A559" s="172">
        <v>96308</v>
      </c>
      <c r="B559" s="172" t="s">
        <v>17561</v>
      </c>
      <c r="C559" s="172" t="s">
        <v>5750</v>
      </c>
      <c r="D559" s="363">
        <v>0.12</v>
      </c>
    </row>
    <row r="560" spans="1:4" ht="13.5" x14ac:dyDescent="0.25">
      <c r="A560" s="172">
        <v>96464</v>
      </c>
      <c r="B560" s="172" t="s">
        <v>5887</v>
      </c>
      <c r="C560" s="172" t="s">
        <v>5750</v>
      </c>
      <c r="D560" s="363">
        <v>41.91</v>
      </c>
    </row>
    <row r="561" spans="1:4" ht="13.5" x14ac:dyDescent="0.25">
      <c r="A561" s="172">
        <v>98765</v>
      </c>
      <c r="B561" s="172" t="s">
        <v>5888</v>
      </c>
      <c r="C561" s="172" t="s">
        <v>5750</v>
      </c>
      <c r="D561" s="363">
        <v>0.11</v>
      </c>
    </row>
    <row r="562" spans="1:4" ht="13.5" x14ac:dyDescent="0.25">
      <c r="A562" s="172">
        <v>99834</v>
      </c>
      <c r="B562" s="172" t="s">
        <v>5889</v>
      </c>
      <c r="C562" s="172" t="s">
        <v>5750</v>
      </c>
      <c r="D562" s="363">
        <v>0.31</v>
      </c>
    </row>
    <row r="563" spans="1:4" ht="13.5" x14ac:dyDescent="0.25">
      <c r="A563" s="172">
        <v>100642</v>
      </c>
      <c r="B563" s="172" t="s">
        <v>5890</v>
      </c>
      <c r="C563" s="172" t="s">
        <v>5750</v>
      </c>
      <c r="D563" s="363">
        <v>109.87</v>
      </c>
    </row>
    <row r="564" spans="1:4" ht="13.5" x14ac:dyDescent="0.25">
      <c r="A564" s="172">
        <v>100648</v>
      </c>
      <c r="B564" s="172" t="s">
        <v>5891</v>
      </c>
      <c r="C564" s="172" t="s">
        <v>5750</v>
      </c>
      <c r="D564" s="363">
        <v>266.08999999999997</v>
      </c>
    </row>
    <row r="565" spans="1:4" ht="13.5" x14ac:dyDescent="0.25">
      <c r="A565" s="172">
        <v>5089</v>
      </c>
      <c r="B565" s="172" t="s">
        <v>5893</v>
      </c>
      <c r="C565" s="172" t="s">
        <v>5894</v>
      </c>
      <c r="D565" s="363">
        <v>19.59</v>
      </c>
    </row>
    <row r="566" spans="1:4" ht="13.5" x14ac:dyDescent="0.25">
      <c r="A566" s="172">
        <v>5627</v>
      </c>
      <c r="B566" s="172" t="s">
        <v>5895</v>
      </c>
      <c r="C566" s="172" t="s">
        <v>5894</v>
      </c>
      <c r="D566" s="363">
        <v>23.24</v>
      </c>
    </row>
    <row r="567" spans="1:4" ht="13.5" x14ac:dyDescent="0.25">
      <c r="A567" s="172">
        <v>5628</v>
      </c>
      <c r="B567" s="172" t="s">
        <v>5896</v>
      </c>
      <c r="C567" s="172" t="s">
        <v>5894</v>
      </c>
      <c r="D567" s="363">
        <v>3.15</v>
      </c>
    </row>
    <row r="568" spans="1:4" ht="13.5" x14ac:dyDescent="0.25">
      <c r="A568" s="172">
        <v>5629</v>
      </c>
      <c r="B568" s="172" t="s">
        <v>5897</v>
      </c>
      <c r="C568" s="172" t="s">
        <v>5894</v>
      </c>
      <c r="D568" s="363">
        <v>29.05</v>
      </c>
    </row>
    <row r="569" spans="1:4" ht="13.5" x14ac:dyDescent="0.25">
      <c r="A569" s="172">
        <v>5630</v>
      </c>
      <c r="B569" s="172" t="s">
        <v>5898</v>
      </c>
      <c r="C569" s="172" t="s">
        <v>5894</v>
      </c>
      <c r="D569" s="363">
        <v>41.67</v>
      </c>
    </row>
    <row r="570" spans="1:4" ht="13.5" x14ac:dyDescent="0.25">
      <c r="A570" s="172">
        <v>5658</v>
      </c>
      <c r="B570" s="172" t="s">
        <v>5899</v>
      </c>
      <c r="C570" s="172" t="s">
        <v>5894</v>
      </c>
      <c r="D570" s="363">
        <v>1.2</v>
      </c>
    </row>
    <row r="571" spans="1:4" ht="13.5" x14ac:dyDescent="0.25">
      <c r="A571" s="172">
        <v>5664</v>
      </c>
      <c r="B571" s="172" t="s">
        <v>5900</v>
      </c>
      <c r="C571" s="172" t="s">
        <v>5894</v>
      </c>
      <c r="D571" s="363">
        <v>17.23</v>
      </c>
    </row>
    <row r="572" spans="1:4" ht="13.5" x14ac:dyDescent="0.25">
      <c r="A572" s="172">
        <v>5667</v>
      </c>
      <c r="B572" s="172" t="s">
        <v>5901</v>
      </c>
      <c r="C572" s="172" t="s">
        <v>5894</v>
      </c>
      <c r="D572" s="363">
        <v>15.32</v>
      </c>
    </row>
    <row r="573" spans="1:4" ht="13.5" x14ac:dyDescent="0.25">
      <c r="A573" s="172">
        <v>5668</v>
      </c>
      <c r="B573" s="172" t="s">
        <v>5902</v>
      </c>
      <c r="C573" s="172" t="s">
        <v>5894</v>
      </c>
      <c r="D573" s="363">
        <v>31.88</v>
      </c>
    </row>
    <row r="574" spans="1:4" ht="13.5" x14ac:dyDescent="0.25">
      <c r="A574" s="172">
        <v>5674</v>
      </c>
      <c r="B574" s="172" t="s">
        <v>5903</v>
      </c>
      <c r="C574" s="172" t="s">
        <v>5894</v>
      </c>
      <c r="D574" s="363">
        <v>18.84</v>
      </c>
    </row>
    <row r="575" spans="1:4" ht="13.5" x14ac:dyDescent="0.25">
      <c r="A575" s="172">
        <v>5692</v>
      </c>
      <c r="B575" s="172" t="s">
        <v>5904</v>
      </c>
      <c r="C575" s="172" t="s">
        <v>5894</v>
      </c>
      <c r="D575" s="363">
        <v>0.17</v>
      </c>
    </row>
    <row r="576" spans="1:4" ht="13.5" x14ac:dyDescent="0.25">
      <c r="A576" s="172">
        <v>5693</v>
      </c>
      <c r="B576" s="172" t="s">
        <v>5905</v>
      </c>
      <c r="C576" s="172" t="s">
        <v>5894</v>
      </c>
      <c r="D576" s="363">
        <v>6.63</v>
      </c>
    </row>
    <row r="577" spans="1:4" ht="13.5" x14ac:dyDescent="0.25">
      <c r="A577" s="172">
        <v>5695</v>
      </c>
      <c r="B577" s="172" t="s">
        <v>5906</v>
      </c>
      <c r="C577" s="172" t="s">
        <v>5894</v>
      </c>
      <c r="D577" s="363">
        <v>24</v>
      </c>
    </row>
    <row r="578" spans="1:4" ht="13.5" x14ac:dyDescent="0.25">
      <c r="A578" s="172">
        <v>5703</v>
      </c>
      <c r="B578" s="172" t="s">
        <v>5907</v>
      </c>
      <c r="C578" s="172" t="s">
        <v>5894</v>
      </c>
      <c r="D578" s="363">
        <v>19.27</v>
      </c>
    </row>
    <row r="579" spans="1:4" ht="13.5" x14ac:dyDescent="0.25">
      <c r="A579" s="172">
        <v>5705</v>
      </c>
      <c r="B579" s="172" t="s">
        <v>5908</v>
      </c>
      <c r="C579" s="172" t="s">
        <v>5894</v>
      </c>
      <c r="D579" s="363">
        <v>14.93</v>
      </c>
    </row>
    <row r="580" spans="1:4" ht="13.5" x14ac:dyDescent="0.25">
      <c r="A580" s="172">
        <v>5707</v>
      </c>
      <c r="B580" s="172" t="s">
        <v>5909</v>
      </c>
      <c r="C580" s="172" t="s">
        <v>5894</v>
      </c>
      <c r="D580" s="363">
        <v>42.55</v>
      </c>
    </row>
    <row r="581" spans="1:4" ht="13.5" x14ac:dyDescent="0.25">
      <c r="A581" s="172">
        <v>5710</v>
      </c>
      <c r="B581" s="172" t="s">
        <v>5910</v>
      </c>
      <c r="C581" s="172" t="s">
        <v>5894</v>
      </c>
      <c r="D581" s="363">
        <v>99.26</v>
      </c>
    </row>
    <row r="582" spans="1:4" ht="13.5" x14ac:dyDescent="0.25">
      <c r="A582" s="172">
        <v>5711</v>
      </c>
      <c r="B582" s="172" t="s">
        <v>5911</v>
      </c>
      <c r="C582" s="172" t="s">
        <v>5894</v>
      </c>
      <c r="D582" s="363">
        <v>57.58</v>
      </c>
    </row>
    <row r="583" spans="1:4" ht="13.5" x14ac:dyDescent="0.25">
      <c r="A583" s="172">
        <v>5714</v>
      </c>
      <c r="B583" s="172" t="s">
        <v>5912</v>
      </c>
      <c r="C583" s="172" t="s">
        <v>5894</v>
      </c>
      <c r="D583" s="363">
        <v>7.87</v>
      </c>
    </row>
    <row r="584" spans="1:4" ht="13.5" x14ac:dyDescent="0.25">
      <c r="A584" s="172">
        <v>5715</v>
      </c>
      <c r="B584" s="172" t="s">
        <v>5913</v>
      </c>
      <c r="C584" s="172" t="s">
        <v>5894</v>
      </c>
      <c r="D584" s="363">
        <v>77.47</v>
      </c>
    </row>
    <row r="585" spans="1:4" ht="13.5" x14ac:dyDescent="0.25">
      <c r="A585" s="172">
        <v>5718</v>
      </c>
      <c r="B585" s="172" t="s">
        <v>5914</v>
      </c>
      <c r="C585" s="172" t="s">
        <v>5894</v>
      </c>
      <c r="D585" s="363">
        <v>68.73</v>
      </c>
    </row>
    <row r="586" spans="1:4" ht="13.5" x14ac:dyDescent="0.25">
      <c r="A586" s="172">
        <v>5721</v>
      </c>
      <c r="B586" s="172" t="s">
        <v>5915</v>
      </c>
      <c r="C586" s="172" t="s">
        <v>5894</v>
      </c>
      <c r="D586" s="363">
        <v>60.64</v>
      </c>
    </row>
    <row r="587" spans="1:4" ht="13.5" x14ac:dyDescent="0.25">
      <c r="A587" s="172">
        <v>5722</v>
      </c>
      <c r="B587" s="172" t="s">
        <v>5916</v>
      </c>
      <c r="C587" s="172" t="s">
        <v>5894</v>
      </c>
      <c r="D587" s="363">
        <v>140.24</v>
      </c>
    </row>
    <row r="588" spans="1:4" ht="13.5" x14ac:dyDescent="0.25">
      <c r="A588" s="172">
        <v>5724</v>
      </c>
      <c r="B588" s="172" t="s">
        <v>5917</v>
      </c>
      <c r="C588" s="172" t="s">
        <v>5894</v>
      </c>
      <c r="D588" s="363">
        <v>31.95</v>
      </c>
    </row>
    <row r="589" spans="1:4" ht="13.5" x14ac:dyDescent="0.25">
      <c r="A589" s="172">
        <v>5727</v>
      </c>
      <c r="B589" s="172" t="s">
        <v>5918</v>
      </c>
      <c r="C589" s="172" t="s">
        <v>5894</v>
      </c>
      <c r="D589" s="363">
        <v>5.68</v>
      </c>
    </row>
    <row r="590" spans="1:4" ht="13.5" x14ac:dyDescent="0.25">
      <c r="A590" s="172">
        <v>5729</v>
      </c>
      <c r="B590" s="172" t="s">
        <v>5919</v>
      </c>
      <c r="C590" s="172" t="s">
        <v>5894</v>
      </c>
      <c r="D590" s="363">
        <v>23.14</v>
      </c>
    </row>
    <row r="591" spans="1:4" ht="13.5" x14ac:dyDescent="0.25">
      <c r="A591" s="172">
        <v>5730</v>
      </c>
      <c r="B591" s="172" t="s">
        <v>5920</v>
      </c>
      <c r="C591" s="172" t="s">
        <v>5894</v>
      </c>
      <c r="D591" s="363">
        <v>26.78</v>
      </c>
    </row>
    <row r="592" spans="1:4" ht="13.5" x14ac:dyDescent="0.25">
      <c r="A592" s="172">
        <v>5735</v>
      </c>
      <c r="B592" s="172" t="s">
        <v>5921</v>
      </c>
      <c r="C592" s="172" t="s">
        <v>5894</v>
      </c>
      <c r="D592" s="363">
        <v>16.62</v>
      </c>
    </row>
    <row r="593" spans="1:4" ht="13.5" x14ac:dyDescent="0.25">
      <c r="A593" s="172">
        <v>5736</v>
      </c>
      <c r="B593" s="172" t="s">
        <v>5922</v>
      </c>
      <c r="C593" s="172" t="s">
        <v>5894</v>
      </c>
      <c r="D593" s="363">
        <v>29.25</v>
      </c>
    </row>
    <row r="594" spans="1:4" ht="13.5" x14ac:dyDescent="0.25">
      <c r="A594" s="172">
        <v>5738</v>
      </c>
      <c r="B594" s="172" t="s">
        <v>5923</v>
      </c>
      <c r="C594" s="172" t="s">
        <v>5894</v>
      </c>
      <c r="D594" s="363">
        <v>20.57</v>
      </c>
    </row>
    <row r="595" spans="1:4" ht="13.5" x14ac:dyDescent="0.25">
      <c r="A595" s="172">
        <v>5739</v>
      </c>
      <c r="B595" s="172" t="s">
        <v>5924</v>
      </c>
      <c r="C595" s="172" t="s">
        <v>5894</v>
      </c>
      <c r="D595" s="363">
        <v>25.75</v>
      </c>
    </row>
    <row r="596" spans="1:4" ht="13.5" x14ac:dyDescent="0.25">
      <c r="A596" s="172">
        <v>5741</v>
      </c>
      <c r="B596" s="172" t="s">
        <v>5925</v>
      </c>
      <c r="C596" s="172" t="s">
        <v>5894</v>
      </c>
      <c r="D596" s="363">
        <v>27.29</v>
      </c>
    </row>
    <row r="597" spans="1:4" ht="13.5" x14ac:dyDescent="0.25">
      <c r="A597" s="172">
        <v>5742</v>
      </c>
      <c r="B597" s="172" t="s">
        <v>5926</v>
      </c>
      <c r="C597" s="172" t="s">
        <v>5894</v>
      </c>
      <c r="D597" s="363">
        <v>17.84</v>
      </c>
    </row>
    <row r="598" spans="1:4" ht="13.5" x14ac:dyDescent="0.25">
      <c r="A598" s="172">
        <v>5747</v>
      </c>
      <c r="B598" s="172" t="s">
        <v>5927</v>
      </c>
      <c r="C598" s="172" t="s">
        <v>5894</v>
      </c>
      <c r="D598" s="363">
        <v>102.28</v>
      </c>
    </row>
    <row r="599" spans="1:4" ht="13.5" x14ac:dyDescent="0.25">
      <c r="A599" s="172">
        <v>5751</v>
      </c>
      <c r="B599" s="172" t="s">
        <v>5928</v>
      </c>
      <c r="C599" s="172" t="s">
        <v>5894</v>
      </c>
      <c r="D599" s="363">
        <v>16.37</v>
      </c>
    </row>
    <row r="600" spans="1:4" ht="13.5" x14ac:dyDescent="0.25">
      <c r="A600" s="172">
        <v>5754</v>
      </c>
      <c r="B600" s="172" t="s">
        <v>5929</v>
      </c>
      <c r="C600" s="172" t="s">
        <v>5894</v>
      </c>
      <c r="D600" s="363">
        <v>13.79</v>
      </c>
    </row>
    <row r="601" spans="1:4" ht="13.5" x14ac:dyDescent="0.25">
      <c r="A601" s="172">
        <v>5763</v>
      </c>
      <c r="B601" s="172" t="s">
        <v>5930</v>
      </c>
      <c r="C601" s="172" t="s">
        <v>5894</v>
      </c>
      <c r="D601" s="363">
        <v>23.56</v>
      </c>
    </row>
    <row r="602" spans="1:4" ht="13.5" x14ac:dyDescent="0.25">
      <c r="A602" s="172">
        <v>5765</v>
      </c>
      <c r="B602" s="172" t="s">
        <v>5931</v>
      </c>
      <c r="C602" s="172" t="s">
        <v>5894</v>
      </c>
      <c r="D602" s="363">
        <v>1.92</v>
      </c>
    </row>
    <row r="603" spans="1:4" ht="13.5" x14ac:dyDescent="0.25">
      <c r="A603" s="172">
        <v>5766</v>
      </c>
      <c r="B603" s="172" t="s">
        <v>5932</v>
      </c>
      <c r="C603" s="172" t="s">
        <v>5894</v>
      </c>
      <c r="D603" s="363">
        <v>3.31</v>
      </c>
    </row>
    <row r="604" spans="1:4" ht="13.5" x14ac:dyDescent="0.25">
      <c r="A604" s="172">
        <v>5779</v>
      </c>
      <c r="B604" s="172" t="s">
        <v>5933</v>
      </c>
      <c r="C604" s="172" t="s">
        <v>5894</v>
      </c>
      <c r="D604" s="363">
        <v>34.590000000000003</v>
      </c>
    </row>
    <row r="605" spans="1:4" ht="13.5" x14ac:dyDescent="0.25">
      <c r="A605" s="172">
        <v>5787</v>
      </c>
      <c r="B605" s="172" t="s">
        <v>5934</v>
      </c>
      <c r="C605" s="172" t="s">
        <v>5894</v>
      </c>
      <c r="D605" s="363">
        <v>45.51</v>
      </c>
    </row>
    <row r="606" spans="1:4" ht="13.5" x14ac:dyDescent="0.25">
      <c r="A606" s="172">
        <v>5797</v>
      </c>
      <c r="B606" s="172" t="s">
        <v>5935</v>
      </c>
      <c r="C606" s="172" t="s">
        <v>5894</v>
      </c>
      <c r="D606" s="363">
        <v>2.92</v>
      </c>
    </row>
    <row r="607" spans="1:4" ht="13.5" x14ac:dyDescent="0.25">
      <c r="A607" s="172">
        <v>5800</v>
      </c>
      <c r="B607" s="172" t="s">
        <v>5936</v>
      </c>
      <c r="C607" s="172" t="s">
        <v>5894</v>
      </c>
      <c r="D607" s="363">
        <v>0.28000000000000003</v>
      </c>
    </row>
    <row r="608" spans="1:4" ht="13.5" x14ac:dyDescent="0.25">
      <c r="A608" s="172">
        <v>7032</v>
      </c>
      <c r="B608" s="172" t="s">
        <v>5937</v>
      </c>
      <c r="C608" s="172" t="s">
        <v>5894</v>
      </c>
      <c r="D608" s="363">
        <v>2.93</v>
      </c>
    </row>
    <row r="609" spans="1:4" ht="13.5" x14ac:dyDescent="0.25">
      <c r="A609" s="172">
        <v>7033</v>
      </c>
      <c r="B609" s="172" t="s">
        <v>5938</v>
      </c>
      <c r="C609" s="172" t="s">
        <v>5894</v>
      </c>
      <c r="D609" s="363">
        <v>0.48</v>
      </c>
    </row>
    <row r="610" spans="1:4" ht="13.5" x14ac:dyDescent="0.25">
      <c r="A610" s="172">
        <v>7034</v>
      </c>
      <c r="B610" s="172" t="s">
        <v>5939</v>
      </c>
      <c r="C610" s="172" t="s">
        <v>5894</v>
      </c>
      <c r="D610" s="363">
        <v>5.49</v>
      </c>
    </row>
    <row r="611" spans="1:4" ht="13.5" x14ac:dyDescent="0.25">
      <c r="A611" s="172">
        <v>7035</v>
      </c>
      <c r="B611" s="172" t="s">
        <v>5940</v>
      </c>
      <c r="C611" s="172" t="s">
        <v>5894</v>
      </c>
      <c r="D611" s="363">
        <v>138.22</v>
      </c>
    </row>
    <row r="612" spans="1:4" ht="13.5" x14ac:dyDescent="0.25">
      <c r="A612" s="172">
        <v>7038</v>
      </c>
      <c r="B612" s="172" t="s">
        <v>5941</v>
      </c>
      <c r="C612" s="172" t="s">
        <v>5894</v>
      </c>
      <c r="D612" s="363">
        <v>23.53</v>
      </c>
    </row>
    <row r="613" spans="1:4" ht="13.5" x14ac:dyDescent="0.25">
      <c r="A613" s="172">
        <v>7039</v>
      </c>
      <c r="B613" s="172" t="s">
        <v>5942</v>
      </c>
      <c r="C613" s="172" t="s">
        <v>5894</v>
      </c>
      <c r="D613" s="363">
        <v>3.26</v>
      </c>
    </row>
    <row r="614" spans="1:4" ht="13.5" x14ac:dyDescent="0.25">
      <c r="A614" s="172">
        <v>7040</v>
      </c>
      <c r="B614" s="172" t="s">
        <v>5943</v>
      </c>
      <c r="C614" s="172" t="s">
        <v>5894</v>
      </c>
      <c r="D614" s="363">
        <v>29.45</v>
      </c>
    </row>
    <row r="615" spans="1:4" ht="13.5" x14ac:dyDescent="0.25">
      <c r="A615" s="172">
        <v>7044</v>
      </c>
      <c r="B615" s="172" t="s">
        <v>5944</v>
      </c>
      <c r="C615" s="172" t="s">
        <v>5894</v>
      </c>
      <c r="D615" s="363">
        <v>0.19</v>
      </c>
    </row>
    <row r="616" spans="1:4" ht="13.5" x14ac:dyDescent="0.25">
      <c r="A616" s="172">
        <v>7045</v>
      </c>
      <c r="B616" s="172" t="s">
        <v>5945</v>
      </c>
      <c r="C616" s="172" t="s">
        <v>5894</v>
      </c>
      <c r="D616" s="363">
        <v>0.02</v>
      </c>
    </row>
    <row r="617" spans="1:4" ht="13.5" x14ac:dyDescent="0.25">
      <c r="A617" s="172">
        <v>7046</v>
      </c>
      <c r="B617" s="172" t="s">
        <v>5946</v>
      </c>
      <c r="C617" s="172" t="s">
        <v>5894</v>
      </c>
      <c r="D617" s="363">
        <v>0.21</v>
      </c>
    </row>
    <row r="618" spans="1:4" ht="13.5" x14ac:dyDescent="0.25">
      <c r="A618" s="172">
        <v>7047</v>
      </c>
      <c r="B618" s="172" t="s">
        <v>5947</v>
      </c>
      <c r="C618" s="172" t="s">
        <v>5894</v>
      </c>
      <c r="D618" s="363">
        <v>7.79</v>
      </c>
    </row>
    <row r="619" spans="1:4" ht="13.5" x14ac:dyDescent="0.25">
      <c r="A619" s="172">
        <v>7051</v>
      </c>
      <c r="B619" s="172" t="s">
        <v>5948</v>
      </c>
      <c r="C619" s="172" t="s">
        <v>5894</v>
      </c>
      <c r="D619" s="363">
        <v>20.87</v>
      </c>
    </row>
    <row r="620" spans="1:4" ht="13.5" x14ac:dyDescent="0.25">
      <c r="A620" s="172">
        <v>7052</v>
      </c>
      <c r="B620" s="172" t="s">
        <v>5949</v>
      </c>
      <c r="C620" s="172" t="s">
        <v>5894</v>
      </c>
      <c r="D620" s="363">
        <v>2.89</v>
      </c>
    </row>
    <row r="621" spans="1:4" ht="13.5" x14ac:dyDescent="0.25">
      <c r="A621" s="172">
        <v>7053</v>
      </c>
      <c r="B621" s="172" t="s">
        <v>5950</v>
      </c>
      <c r="C621" s="172" t="s">
        <v>5894</v>
      </c>
      <c r="D621" s="363">
        <v>26.12</v>
      </c>
    </row>
    <row r="622" spans="1:4" ht="13.5" x14ac:dyDescent="0.25">
      <c r="A622" s="172">
        <v>7054</v>
      </c>
      <c r="B622" s="172" t="s">
        <v>5951</v>
      </c>
      <c r="C622" s="172" t="s">
        <v>5894</v>
      </c>
      <c r="D622" s="363">
        <v>57.74</v>
      </c>
    </row>
    <row r="623" spans="1:4" ht="13.5" x14ac:dyDescent="0.25">
      <c r="A623" s="172">
        <v>7058</v>
      </c>
      <c r="B623" s="172" t="s">
        <v>5952</v>
      </c>
      <c r="C623" s="172" t="s">
        <v>5894</v>
      </c>
      <c r="D623" s="363">
        <v>12.22</v>
      </c>
    </row>
    <row r="624" spans="1:4" ht="13.5" x14ac:dyDescent="0.25">
      <c r="A624" s="172">
        <v>7059</v>
      </c>
      <c r="B624" s="172" t="s">
        <v>5953</v>
      </c>
      <c r="C624" s="172" t="s">
        <v>5894</v>
      </c>
      <c r="D624" s="363">
        <v>2.2599999999999998</v>
      </c>
    </row>
    <row r="625" spans="1:4" ht="13.5" x14ac:dyDescent="0.25">
      <c r="A625" s="172">
        <v>7060</v>
      </c>
      <c r="B625" s="172" t="s">
        <v>5954</v>
      </c>
      <c r="C625" s="172" t="s">
        <v>5894</v>
      </c>
      <c r="D625" s="363">
        <v>22.92</v>
      </c>
    </row>
    <row r="626" spans="1:4" ht="13.5" x14ac:dyDescent="0.25">
      <c r="A626" s="172">
        <v>7061</v>
      </c>
      <c r="B626" s="172" t="s">
        <v>5955</v>
      </c>
      <c r="C626" s="172" t="s">
        <v>5894</v>
      </c>
      <c r="D626" s="363">
        <v>52.7</v>
      </c>
    </row>
    <row r="627" spans="1:4" ht="13.5" x14ac:dyDescent="0.25">
      <c r="A627" s="172">
        <v>7063</v>
      </c>
      <c r="B627" s="172" t="s">
        <v>5956</v>
      </c>
      <c r="C627" s="172" t="s">
        <v>5894</v>
      </c>
      <c r="D627" s="363">
        <v>9.81</v>
      </c>
    </row>
    <row r="628" spans="1:4" ht="13.5" x14ac:dyDescent="0.25">
      <c r="A628" s="172">
        <v>7064</v>
      </c>
      <c r="B628" s="172" t="s">
        <v>5957</v>
      </c>
      <c r="C628" s="172" t="s">
        <v>5894</v>
      </c>
      <c r="D628" s="363">
        <v>1.36</v>
      </c>
    </row>
    <row r="629" spans="1:4" ht="13.5" x14ac:dyDescent="0.25">
      <c r="A629" s="172">
        <v>7065</v>
      </c>
      <c r="B629" s="172" t="s">
        <v>5958</v>
      </c>
      <c r="C629" s="172" t="s">
        <v>5894</v>
      </c>
      <c r="D629" s="363">
        <v>10.73</v>
      </c>
    </row>
    <row r="630" spans="1:4" ht="13.5" x14ac:dyDescent="0.25">
      <c r="A630" s="172">
        <v>7066</v>
      </c>
      <c r="B630" s="172" t="s">
        <v>5959</v>
      </c>
      <c r="C630" s="172" t="s">
        <v>5894</v>
      </c>
      <c r="D630" s="363">
        <v>111.18</v>
      </c>
    </row>
    <row r="631" spans="1:4" ht="13.5" x14ac:dyDescent="0.25">
      <c r="A631" s="172">
        <v>53786</v>
      </c>
      <c r="B631" s="172" t="s">
        <v>5960</v>
      </c>
      <c r="C631" s="172" t="s">
        <v>5894</v>
      </c>
      <c r="D631" s="363">
        <v>34.520000000000003</v>
      </c>
    </row>
    <row r="632" spans="1:4" ht="13.5" x14ac:dyDescent="0.25">
      <c r="A632" s="172">
        <v>53788</v>
      </c>
      <c r="B632" s="172" t="s">
        <v>5961</v>
      </c>
      <c r="C632" s="172" t="s">
        <v>5894</v>
      </c>
      <c r="D632" s="363">
        <v>36.950000000000003</v>
      </c>
    </row>
    <row r="633" spans="1:4" ht="13.5" x14ac:dyDescent="0.25">
      <c r="A633" s="172">
        <v>53792</v>
      </c>
      <c r="B633" s="172" t="s">
        <v>5962</v>
      </c>
      <c r="C633" s="172" t="s">
        <v>5894</v>
      </c>
      <c r="D633" s="363">
        <v>65.510000000000005</v>
      </c>
    </row>
    <row r="634" spans="1:4" ht="13.5" x14ac:dyDescent="0.25">
      <c r="A634" s="172">
        <v>53794</v>
      </c>
      <c r="B634" s="172" t="s">
        <v>5963</v>
      </c>
      <c r="C634" s="172" t="s">
        <v>5894</v>
      </c>
      <c r="D634" s="363">
        <v>35</v>
      </c>
    </row>
    <row r="635" spans="1:4" ht="13.5" x14ac:dyDescent="0.25">
      <c r="A635" s="172">
        <v>53797</v>
      </c>
      <c r="B635" s="172" t="s">
        <v>5964</v>
      </c>
      <c r="C635" s="172" t="s">
        <v>5894</v>
      </c>
      <c r="D635" s="363">
        <v>75.34</v>
      </c>
    </row>
    <row r="636" spans="1:4" ht="13.5" x14ac:dyDescent="0.25">
      <c r="A636" s="172">
        <v>53804</v>
      </c>
      <c r="B636" s="172" t="s">
        <v>5965</v>
      </c>
      <c r="C636" s="172" t="s">
        <v>5894</v>
      </c>
      <c r="D636" s="363">
        <v>2.5</v>
      </c>
    </row>
    <row r="637" spans="1:4" ht="13.5" x14ac:dyDescent="0.25">
      <c r="A637" s="172">
        <v>53806</v>
      </c>
      <c r="B637" s="172" t="s">
        <v>5966</v>
      </c>
      <c r="C637" s="172" t="s">
        <v>5894</v>
      </c>
      <c r="D637" s="363">
        <v>41.16</v>
      </c>
    </row>
    <row r="638" spans="1:4" ht="13.5" x14ac:dyDescent="0.25">
      <c r="A638" s="172">
        <v>53810</v>
      </c>
      <c r="B638" s="172" t="s">
        <v>5967</v>
      </c>
      <c r="C638" s="172" t="s">
        <v>5894</v>
      </c>
      <c r="D638" s="363">
        <v>41.42</v>
      </c>
    </row>
    <row r="639" spans="1:4" ht="13.5" x14ac:dyDescent="0.25">
      <c r="A639" s="172">
        <v>53814</v>
      </c>
      <c r="B639" s="172" t="s">
        <v>5968</v>
      </c>
      <c r="C639" s="172" t="s">
        <v>5894</v>
      </c>
      <c r="D639" s="363">
        <v>135.68</v>
      </c>
    </row>
    <row r="640" spans="1:4" ht="13.5" x14ac:dyDescent="0.25">
      <c r="A640" s="172">
        <v>53817</v>
      </c>
      <c r="B640" s="172" t="s">
        <v>5969</v>
      </c>
      <c r="C640" s="172" t="s">
        <v>5894</v>
      </c>
      <c r="D640" s="363">
        <v>40.4</v>
      </c>
    </row>
    <row r="641" spans="1:4" ht="13.5" x14ac:dyDescent="0.25">
      <c r="A641" s="172">
        <v>53818</v>
      </c>
      <c r="B641" s="172" t="s">
        <v>5970</v>
      </c>
      <c r="C641" s="172" t="s">
        <v>5894</v>
      </c>
      <c r="D641" s="363">
        <v>4.54</v>
      </c>
    </row>
    <row r="642" spans="1:4" ht="13.5" x14ac:dyDescent="0.25">
      <c r="A642" s="172">
        <v>53827</v>
      </c>
      <c r="B642" s="172" t="s">
        <v>5971</v>
      </c>
      <c r="C642" s="172" t="s">
        <v>5894</v>
      </c>
      <c r="D642" s="363">
        <v>73.760000000000005</v>
      </c>
    </row>
    <row r="643" spans="1:4" ht="13.5" x14ac:dyDescent="0.25">
      <c r="A643" s="172">
        <v>53829</v>
      </c>
      <c r="B643" s="172" t="s">
        <v>5972</v>
      </c>
      <c r="C643" s="172" t="s">
        <v>5894</v>
      </c>
      <c r="D643" s="363">
        <v>75.34</v>
      </c>
    </row>
    <row r="644" spans="1:4" ht="13.5" x14ac:dyDescent="0.25">
      <c r="A644" s="172">
        <v>53831</v>
      </c>
      <c r="B644" s="172" t="s">
        <v>5973</v>
      </c>
      <c r="C644" s="172" t="s">
        <v>5894</v>
      </c>
      <c r="D644" s="363">
        <v>124.45</v>
      </c>
    </row>
    <row r="645" spans="1:4" ht="13.5" x14ac:dyDescent="0.25">
      <c r="A645" s="172">
        <v>53840</v>
      </c>
      <c r="B645" s="172" t="s">
        <v>5974</v>
      </c>
      <c r="C645" s="172" t="s">
        <v>5894</v>
      </c>
      <c r="D645" s="363">
        <v>1.35</v>
      </c>
    </row>
    <row r="646" spans="1:4" ht="13.5" x14ac:dyDescent="0.25">
      <c r="A646" s="172">
        <v>53841</v>
      </c>
      <c r="B646" s="172" t="s">
        <v>5975</v>
      </c>
      <c r="C646" s="172" t="s">
        <v>5894</v>
      </c>
      <c r="D646" s="363">
        <v>0.94</v>
      </c>
    </row>
    <row r="647" spans="1:4" ht="13.5" x14ac:dyDescent="0.25">
      <c r="A647" s="172">
        <v>53849</v>
      </c>
      <c r="B647" s="172" t="s">
        <v>5976</v>
      </c>
      <c r="C647" s="172" t="s">
        <v>5894</v>
      </c>
      <c r="D647" s="363">
        <v>54.14</v>
      </c>
    </row>
    <row r="648" spans="1:4" ht="13.5" x14ac:dyDescent="0.25">
      <c r="A648" s="172">
        <v>53857</v>
      </c>
      <c r="B648" s="172" t="s">
        <v>5977</v>
      </c>
      <c r="C648" s="172" t="s">
        <v>5894</v>
      </c>
      <c r="D648" s="363">
        <v>26.94</v>
      </c>
    </row>
    <row r="649" spans="1:4" ht="13.5" x14ac:dyDescent="0.25">
      <c r="A649" s="172">
        <v>53858</v>
      </c>
      <c r="B649" s="172" t="s">
        <v>5978</v>
      </c>
      <c r="C649" s="172" t="s">
        <v>5894</v>
      </c>
      <c r="D649" s="363">
        <v>51.74</v>
      </c>
    </row>
    <row r="650" spans="1:4" ht="13.5" x14ac:dyDescent="0.25">
      <c r="A650" s="172">
        <v>53861</v>
      </c>
      <c r="B650" s="172" t="s">
        <v>5979</v>
      </c>
      <c r="C650" s="172" t="s">
        <v>5894</v>
      </c>
      <c r="D650" s="363">
        <v>37.36</v>
      </c>
    </row>
    <row r="651" spans="1:4" ht="13.5" x14ac:dyDescent="0.25">
      <c r="A651" s="172">
        <v>53863</v>
      </c>
      <c r="B651" s="172" t="s">
        <v>5980</v>
      </c>
      <c r="C651" s="172" t="s">
        <v>5894</v>
      </c>
      <c r="D651" s="363">
        <v>1.63</v>
      </c>
    </row>
    <row r="652" spans="1:4" ht="13.5" x14ac:dyDescent="0.25">
      <c r="A652" s="172">
        <v>53865</v>
      </c>
      <c r="B652" s="172" t="s">
        <v>5981</v>
      </c>
      <c r="C652" s="172" t="s">
        <v>5894</v>
      </c>
      <c r="D652" s="363">
        <v>30.49</v>
      </c>
    </row>
    <row r="653" spans="1:4" ht="13.5" x14ac:dyDescent="0.25">
      <c r="A653" s="172">
        <v>53866</v>
      </c>
      <c r="B653" s="172" t="s">
        <v>5982</v>
      </c>
      <c r="C653" s="172" t="s">
        <v>5894</v>
      </c>
      <c r="D653" s="363">
        <v>1.56</v>
      </c>
    </row>
    <row r="654" spans="1:4" ht="13.5" x14ac:dyDescent="0.25">
      <c r="A654" s="172">
        <v>53882</v>
      </c>
      <c r="B654" s="172" t="s">
        <v>5983</v>
      </c>
      <c r="C654" s="172" t="s">
        <v>5894</v>
      </c>
      <c r="D654" s="363">
        <v>18.350000000000001</v>
      </c>
    </row>
    <row r="655" spans="1:4" ht="13.5" x14ac:dyDescent="0.25">
      <c r="A655" s="172">
        <v>55263</v>
      </c>
      <c r="B655" s="172" t="s">
        <v>5984</v>
      </c>
      <c r="C655" s="172" t="s">
        <v>5894</v>
      </c>
      <c r="D655" s="363">
        <v>41.67</v>
      </c>
    </row>
    <row r="656" spans="1:4" ht="13.5" x14ac:dyDescent="0.25">
      <c r="A656" s="172">
        <v>73303</v>
      </c>
      <c r="B656" s="172" t="s">
        <v>5985</v>
      </c>
      <c r="C656" s="172" t="s">
        <v>5894</v>
      </c>
      <c r="D656" s="363">
        <v>4.26</v>
      </c>
    </row>
    <row r="657" spans="1:4" ht="13.5" x14ac:dyDescent="0.25">
      <c r="A657" s="172">
        <v>73307</v>
      </c>
      <c r="B657" s="172" t="s">
        <v>5986</v>
      </c>
      <c r="C657" s="172" t="s">
        <v>5894</v>
      </c>
      <c r="D657" s="363">
        <v>3.8</v>
      </c>
    </row>
    <row r="658" spans="1:4" ht="13.5" x14ac:dyDescent="0.25">
      <c r="A658" s="172">
        <v>73309</v>
      </c>
      <c r="B658" s="172" t="s">
        <v>5987</v>
      </c>
      <c r="C658" s="172" t="s">
        <v>5894</v>
      </c>
      <c r="D658" s="363">
        <v>15.65</v>
      </c>
    </row>
    <row r="659" spans="1:4" ht="13.5" x14ac:dyDescent="0.25">
      <c r="A659" s="172">
        <v>73311</v>
      </c>
      <c r="B659" s="172" t="s">
        <v>5988</v>
      </c>
      <c r="C659" s="172" t="s">
        <v>5894</v>
      </c>
      <c r="D659" s="363">
        <v>115.2</v>
      </c>
    </row>
    <row r="660" spans="1:4" ht="13.5" x14ac:dyDescent="0.25">
      <c r="A660" s="172">
        <v>73313</v>
      </c>
      <c r="B660" s="172" t="s">
        <v>5989</v>
      </c>
      <c r="C660" s="172" t="s">
        <v>5894</v>
      </c>
      <c r="D660" s="363">
        <v>2.17</v>
      </c>
    </row>
    <row r="661" spans="1:4" ht="13.5" x14ac:dyDescent="0.25">
      <c r="A661" s="172">
        <v>73315</v>
      </c>
      <c r="B661" s="172" t="s">
        <v>5990</v>
      </c>
      <c r="C661" s="172" t="s">
        <v>5894</v>
      </c>
      <c r="D661" s="363">
        <v>36.950000000000003</v>
      </c>
    </row>
    <row r="662" spans="1:4" ht="13.5" x14ac:dyDescent="0.25">
      <c r="A662" s="172">
        <v>73335</v>
      </c>
      <c r="B662" s="172" t="s">
        <v>5991</v>
      </c>
      <c r="C662" s="172" t="s">
        <v>5894</v>
      </c>
      <c r="D662" s="363">
        <v>17.73</v>
      </c>
    </row>
    <row r="663" spans="1:4" ht="13.5" x14ac:dyDescent="0.25">
      <c r="A663" s="172">
        <v>73340</v>
      </c>
      <c r="B663" s="172" t="s">
        <v>5992</v>
      </c>
      <c r="C663" s="172" t="s">
        <v>5894</v>
      </c>
      <c r="D663" s="363">
        <v>52.7</v>
      </c>
    </row>
    <row r="664" spans="1:4" ht="13.5" x14ac:dyDescent="0.25">
      <c r="A664" s="172">
        <v>83361</v>
      </c>
      <c r="B664" s="172" t="s">
        <v>5993</v>
      </c>
      <c r="C664" s="172" t="s">
        <v>5894</v>
      </c>
      <c r="D664" s="363">
        <v>10.7</v>
      </c>
    </row>
    <row r="665" spans="1:4" ht="13.5" x14ac:dyDescent="0.25">
      <c r="A665" s="172">
        <v>83761</v>
      </c>
      <c r="B665" s="172" t="s">
        <v>5994</v>
      </c>
      <c r="C665" s="172" t="s">
        <v>5894</v>
      </c>
      <c r="D665" s="363">
        <v>9.09</v>
      </c>
    </row>
    <row r="666" spans="1:4" ht="13.5" x14ac:dyDescent="0.25">
      <c r="A666" s="172">
        <v>83762</v>
      </c>
      <c r="B666" s="172" t="s">
        <v>5995</v>
      </c>
      <c r="C666" s="172" t="s">
        <v>5894</v>
      </c>
      <c r="D666" s="363">
        <v>11.36</v>
      </c>
    </row>
    <row r="667" spans="1:4" ht="13.5" x14ac:dyDescent="0.25">
      <c r="A667" s="172">
        <v>83763</v>
      </c>
      <c r="B667" s="172" t="s">
        <v>5996</v>
      </c>
      <c r="C667" s="172" t="s">
        <v>5894</v>
      </c>
      <c r="D667" s="363">
        <v>32.46</v>
      </c>
    </row>
    <row r="668" spans="1:4" ht="13.5" x14ac:dyDescent="0.25">
      <c r="A668" s="172">
        <v>83764</v>
      </c>
      <c r="B668" s="172" t="s">
        <v>5997</v>
      </c>
      <c r="C668" s="172" t="s">
        <v>5894</v>
      </c>
      <c r="D668" s="363">
        <v>1.02</v>
      </c>
    </row>
    <row r="669" spans="1:4" ht="13.5" x14ac:dyDescent="0.25">
      <c r="A669" s="172">
        <v>87026</v>
      </c>
      <c r="B669" s="172" t="s">
        <v>5998</v>
      </c>
      <c r="C669" s="172" t="s">
        <v>5894</v>
      </c>
      <c r="D669" s="363">
        <v>0.19</v>
      </c>
    </row>
    <row r="670" spans="1:4" ht="13.5" x14ac:dyDescent="0.25">
      <c r="A670" s="172">
        <v>87441</v>
      </c>
      <c r="B670" s="172" t="s">
        <v>17562</v>
      </c>
      <c r="C670" s="172" t="s">
        <v>5894</v>
      </c>
      <c r="D670" s="363">
        <v>0.35</v>
      </c>
    </row>
    <row r="671" spans="1:4" ht="13.5" x14ac:dyDescent="0.25">
      <c r="A671" s="172">
        <v>87442</v>
      </c>
      <c r="B671" s="172" t="s">
        <v>17563</v>
      </c>
      <c r="C671" s="172" t="s">
        <v>5894</v>
      </c>
      <c r="D671" s="363">
        <v>0.04</v>
      </c>
    </row>
    <row r="672" spans="1:4" ht="13.5" x14ac:dyDescent="0.25">
      <c r="A672" s="172">
        <v>87443</v>
      </c>
      <c r="B672" s="172" t="s">
        <v>17564</v>
      </c>
      <c r="C672" s="172" t="s">
        <v>5894</v>
      </c>
      <c r="D672" s="363">
        <v>0.33</v>
      </c>
    </row>
    <row r="673" spans="1:4" ht="13.5" x14ac:dyDescent="0.25">
      <c r="A673" s="172">
        <v>87444</v>
      </c>
      <c r="B673" s="172" t="s">
        <v>17565</v>
      </c>
      <c r="C673" s="172" t="s">
        <v>5894</v>
      </c>
      <c r="D673" s="363">
        <v>2.74</v>
      </c>
    </row>
    <row r="674" spans="1:4" ht="13.5" x14ac:dyDescent="0.25">
      <c r="A674" s="172">
        <v>88387</v>
      </c>
      <c r="B674" s="172" t="s">
        <v>6003</v>
      </c>
      <c r="C674" s="172" t="s">
        <v>5894</v>
      </c>
      <c r="D674" s="363">
        <v>0.69</v>
      </c>
    </row>
    <row r="675" spans="1:4" ht="13.5" x14ac:dyDescent="0.25">
      <c r="A675" s="172">
        <v>88389</v>
      </c>
      <c r="B675" s="172" t="s">
        <v>6004</v>
      </c>
      <c r="C675" s="172" t="s">
        <v>5894</v>
      </c>
      <c r="D675" s="363">
        <v>0.08</v>
      </c>
    </row>
    <row r="676" spans="1:4" ht="13.5" x14ac:dyDescent="0.25">
      <c r="A676" s="172">
        <v>88390</v>
      </c>
      <c r="B676" s="172" t="s">
        <v>6005</v>
      </c>
      <c r="C676" s="172" t="s">
        <v>5894</v>
      </c>
      <c r="D676" s="363">
        <v>0.87</v>
      </c>
    </row>
    <row r="677" spans="1:4" ht="13.5" x14ac:dyDescent="0.25">
      <c r="A677" s="172">
        <v>88391</v>
      </c>
      <c r="B677" s="172" t="s">
        <v>6006</v>
      </c>
      <c r="C677" s="172" t="s">
        <v>5894</v>
      </c>
      <c r="D677" s="363">
        <v>2.5299999999999998</v>
      </c>
    </row>
    <row r="678" spans="1:4" ht="13.5" x14ac:dyDescent="0.25">
      <c r="A678" s="172">
        <v>88394</v>
      </c>
      <c r="B678" s="172" t="s">
        <v>6007</v>
      </c>
      <c r="C678" s="172" t="s">
        <v>5894</v>
      </c>
      <c r="D678" s="363">
        <v>0.82</v>
      </c>
    </row>
    <row r="679" spans="1:4" ht="13.5" x14ac:dyDescent="0.25">
      <c r="A679" s="172">
        <v>88395</v>
      </c>
      <c r="B679" s="172" t="s">
        <v>6008</v>
      </c>
      <c r="C679" s="172" t="s">
        <v>5894</v>
      </c>
      <c r="D679" s="363">
        <v>0.09</v>
      </c>
    </row>
    <row r="680" spans="1:4" ht="13.5" x14ac:dyDescent="0.25">
      <c r="A680" s="172">
        <v>88396</v>
      </c>
      <c r="B680" s="172" t="s">
        <v>6009</v>
      </c>
      <c r="C680" s="172" t="s">
        <v>5894</v>
      </c>
      <c r="D680" s="363">
        <v>1.03</v>
      </c>
    </row>
    <row r="681" spans="1:4" ht="13.5" x14ac:dyDescent="0.25">
      <c r="A681" s="172">
        <v>88397</v>
      </c>
      <c r="B681" s="172" t="s">
        <v>6010</v>
      </c>
      <c r="C681" s="172" t="s">
        <v>5894</v>
      </c>
      <c r="D681" s="363">
        <v>3.79</v>
      </c>
    </row>
    <row r="682" spans="1:4" ht="13.5" x14ac:dyDescent="0.25">
      <c r="A682" s="172">
        <v>88400</v>
      </c>
      <c r="B682" s="172" t="s">
        <v>6011</v>
      </c>
      <c r="C682" s="172" t="s">
        <v>5894</v>
      </c>
      <c r="D682" s="363">
        <v>0.65</v>
      </c>
    </row>
    <row r="683" spans="1:4" ht="13.5" x14ac:dyDescent="0.25">
      <c r="A683" s="172">
        <v>88401</v>
      </c>
      <c r="B683" s="172" t="s">
        <v>6012</v>
      </c>
      <c r="C683" s="172" t="s">
        <v>5894</v>
      </c>
      <c r="D683" s="363">
        <v>7.0000000000000007E-2</v>
      </c>
    </row>
    <row r="684" spans="1:4" ht="13.5" x14ac:dyDescent="0.25">
      <c r="A684" s="172">
        <v>88402</v>
      </c>
      <c r="B684" s="172" t="s">
        <v>6013</v>
      </c>
      <c r="C684" s="172" t="s">
        <v>5894</v>
      </c>
      <c r="D684" s="363">
        <v>0.82</v>
      </c>
    </row>
    <row r="685" spans="1:4" ht="13.5" x14ac:dyDescent="0.25">
      <c r="A685" s="172">
        <v>88403</v>
      </c>
      <c r="B685" s="172" t="s">
        <v>6014</v>
      </c>
      <c r="C685" s="172" t="s">
        <v>5894</v>
      </c>
      <c r="D685" s="363">
        <v>1.52</v>
      </c>
    </row>
    <row r="686" spans="1:4" ht="13.5" x14ac:dyDescent="0.25">
      <c r="A686" s="172">
        <v>88419</v>
      </c>
      <c r="B686" s="172" t="s">
        <v>6015</v>
      </c>
      <c r="C686" s="172" t="s">
        <v>5894</v>
      </c>
      <c r="D686" s="363">
        <v>4.28</v>
      </c>
    </row>
    <row r="687" spans="1:4" ht="13.5" x14ac:dyDescent="0.25">
      <c r="A687" s="172">
        <v>88422</v>
      </c>
      <c r="B687" s="172" t="s">
        <v>6016</v>
      </c>
      <c r="C687" s="172" t="s">
        <v>5894</v>
      </c>
      <c r="D687" s="363">
        <v>0.5</v>
      </c>
    </row>
    <row r="688" spans="1:4" ht="13.5" x14ac:dyDescent="0.25">
      <c r="A688" s="172">
        <v>88425</v>
      </c>
      <c r="B688" s="172" t="s">
        <v>6017</v>
      </c>
      <c r="C688" s="172" t="s">
        <v>5894</v>
      </c>
      <c r="D688" s="363">
        <v>4.68</v>
      </c>
    </row>
    <row r="689" spans="1:4" ht="13.5" x14ac:dyDescent="0.25">
      <c r="A689" s="172">
        <v>88427</v>
      </c>
      <c r="B689" s="172" t="s">
        <v>6018</v>
      </c>
      <c r="C689" s="172" t="s">
        <v>5894</v>
      </c>
      <c r="D689" s="363">
        <v>3.85</v>
      </c>
    </row>
    <row r="690" spans="1:4" ht="13.5" x14ac:dyDescent="0.25">
      <c r="A690" s="172">
        <v>88434</v>
      </c>
      <c r="B690" s="172" t="s">
        <v>6019</v>
      </c>
      <c r="C690" s="172" t="s">
        <v>5894</v>
      </c>
      <c r="D690" s="363">
        <v>5.67</v>
      </c>
    </row>
    <row r="691" spans="1:4" ht="13.5" x14ac:dyDescent="0.25">
      <c r="A691" s="172">
        <v>88435</v>
      </c>
      <c r="B691" s="172" t="s">
        <v>6020</v>
      </c>
      <c r="C691" s="172" t="s">
        <v>5894</v>
      </c>
      <c r="D691" s="363">
        <v>0.67</v>
      </c>
    </row>
    <row r="692" spans="1:4" ht="13.5" x14ac:dyDescent="0.25">
      <c r="A692" s="172">
        <v>88436</v>
      </c>
      <c r="B692" s="172" t="s">
        <v>6021</v>
      </c>
      <c r="C692" s="172" t="s">
        <v>5894</v>
      </c>
      <c r="D692" s="363">
        <v>6.2</v>
      </c>
    </row>
    <row r="693" spans="1:4" ht="13.5" x14ac:dyDescent="0.25">
      <c r="A693" s="172">
        <v>88437</v>
      </c>
      <c r="B693" s="172" t="s">
        <v>6022</v>
      </c>
      <c r="C693" s="172" t="s">
        <v>5894</v>
      </c>
      <c r="D693" s="363">
        <v>3.85</v>
      </c>
    </row>
    <row r="694" spans="1:4" ht="13.5" x14ac:dyDescent="0.25">
      <c r="A694" s="172">
        <v>88569</v>
      </c>
      <c r="B694" s="172" t="s">
        <v>6023</v>
      </c>
      <c r="C694" s="172" t="s">
        <v>5894</v>
      </c>
      <c r="D694" s="363">
        <v>2.46</v>
      </c>
    </row>
    <row r="695" spans="1:4" ht="13.5" x14ac:dyDescent="0.25">
      <c r="A695" s="172">
        <v>88570</v>
      </c>
      <c r="B695" s="172" t="s">
        <v>6024</v>
      </c>
      <c r="C695" s="172" t="s">
        <v>5894</v>
      </c>
      <c r="D695" s="363">
        <v>0.53</v>
      </c>
    </row>
    <row r="696" spans="1:4" ht="13.5" x14ac:dyDescent="0.25">
      <c r="A696" s="172">
        <v>88826</v>
      </c>
      <c r="B696" s="172" t="s">
        <v>6025</v>
      </c>
      <c r="C696" s="172" t="s">
        <v>5894</v>
      </c>
      <c r="D696" s="363">
        <v>0.26</v>
      </c>
    </row>
    <row r="697" spans="1:4" ht="13.5" x14ac:dyDescent="0.25">
      <c r="A697" s="172">
        <v>88827</v>
      </c>
      <c r="B697" s="172" t="s">
        <v>6026</v>
      </c>
      <c r="C697" s="172" t="s">
        <v>5894</v>
      </c>
      <c r="D697" s="363">
        <v>0.03</v>
      </c>
    </row>
    <row r="698" spans="1:4" ht="13.5" x14ac:dyDescent="0.25">
      <c r="A698" s="172">
        <v>88828</v>
      </c>
      <c r="B698" s="172" t="s">
        <v>6027</v>
      </c>
      <c r="C698" s="172" t="s">
        <v>5894</v>
      </c>
      <c r="D698" s="363">
        <v>0.24</v>
      </c>
    </row>
    <row r="699" spans="1:4" ht="13.5" x14ac:dyDescent="0.25">
      <c r="A699" s="172">
        <v>88829</v>
      </c>
      <c r="B699" s="172" t="s">
        <v>6028</v>
      </c>
      <c r="C699" s="172" t="s">
        <v>5894</v>
      </c>
      <c r="D699" s="363">
        <v>1.01</v>
      </c>
    </row>
    <row r="700" spans="1:4" ht="13.5" x14ac:dyDescent="0.25">
      <c r="A700" s="172">
        <v>88832</v>
      </c>
      <c r="B700" s="172" t="s">
        <v>6029</v>
      </c>
      <c r="C700" s="172" t="s">
        <v>5894</v>
      </c>
      <c r="D700" s="363">
        <v>22.17</v>
      </c>
    </row>
    <row r="701" spans="1:4" ht="13.5" x14ac:dyDescent="0.25">
      <c r="A701" s="172">
        <v>88834</v>
      </c>
      <c r="B701" s="172" t="s">
        <v>6030</v>
      </c>
      <c r="C701" s="172" t="s">
        <v>5894</v>
      </c>
      <c r="D701" s="363">
        <v>3</v>
      </c>
    </row>
    <row r="702" spans="1:4" ht="13.5" x14ac:dyDescent="0.25">
      <c r="A702" s="172">
        <v>88835</v>
      </c>
      <c r="B702" s="172" t="s">
        <v>6031</v>
      </c>
      <c r="C702" s="172" t="s">
        <v>5894</v>
      </c>
      <c r="D702" s="363">
        <v>27.71</v>
      </c>
    </row>
    <row r="703" spans="1:4" ht="13.5" x14ac:dyDescent="0.25">
      <c r="A703" s="172">
        <v>88836</v>
      </c>
      <c r="B703" s="172" t="s">
        <v>6032</v>
      </c>
      <c r="C703" s="172" t="s">
        <v>5894</v>
      </c>
      <c r="D703" s="363">
        <v>41.29</v>
      </c>
    </row>
    <row r="704" spans="1:4" ht="13.5" x14ac:dyDescent="0.25">
      <c r="A704" s="172">
        <v>88839</v>
      </c>
      <c r="B704" s="172" t="s">
        <v>6033</v>
      </c>
      <c r="C704" s="172" t="s">
        <v>5894</v>
      </c>
      <c r="D704" s="363">
        <v>18.7</v>
      </c>
    </row>
    <row r="705" spans="1:4" ht="13.5" x14ac:dyDescent="0.25">
      <c r="A705" s="172">
        <v>88840</v>
      </c>
      <c r="B705" s="172" t="s">
        <v>6034</v>
      </c>
      <c r="C705" s="172" t="s">
        <v>5894</v>
      </c>
      <c r="D705" s="363">
        <v>4.21</v>
      </c>
    </row>
    <row r="706" spans="1:4" ht="13.5" x14ac:dyDescent="0.25">
      <c r="A706" s="172">
        <v>88841</v>
      </c>
      <c r="B706" s="172" t="s">
        <v>6035</v>
      </c>
      <c r="C706" s="172" t="s">
        <v>5894</v>
      </c>
      <c r="D706" s="363">
        <v>33.44</v>
      </c>
    </row>
    <row r="707" spans="1:4" ht="13.5" x14ac:dyDescent="0.25">
      <c r="A707" s="172">
        <v>88842</v>
      </c>
      <c r="B707" s="172" t="s">
        <v>6036</v>
      </c>
      <c r="C707" s="172" t="s">
        <v>5894</v>
      </c>
      <c r="D707" s="363">
        <v>50.54</v>
      </c>
    </row>
    <row r="708" spans="1:4" ht="13.5" x14ac:dyDescent="0.25">
      <c r="A708" s="172">
        <v>88847</v>
      </c>
      <c r="B708" s="172" t="s">
        <v>6037</v>
      </c>
      <c r="C708" s="172" t="s">
        <v>5894</v>
      </c>
      <c r="D708" s="363">
        <v>14.55</v>
      </c>
    </row>
    <row r="709" spans="1:4" ht="13.5" x14ac:dyDescent="0.25">
      <c r="A709" s="172">
        <v>88848</v>
      </c>
      <c r="B709" s="172" t="s">
        <v>6038</v>
      </c>
      <c r="C709" s="172" t="s">
        <v>5894</v>
      </c>
      <c r="D709" s="363">
        <v>3.05</v>
      </c>
    </row>
    <row r="710" spans="1:4" ht="13.5" x14ac:dyDescent="0.25">
      <c r="A710" s="172">
        <v>88853</v>
      </c>
      <c r="B710" s="172" t="s">
        <v>6039</v>
      </c>
      <c r="C710" s="172" t="s">
        <v>5894</v>
      </c>
      <c r="D710" s="363">
        <v>0.15</v>
      </c>
    </row>
    <row r="711" spans="1:4" ht="13.5" x14ac:dyDescent="0.25">
      <c r="A711" s="172">
        <v>88854</v>
      </c>
      <c r="B711" s="172" t="s">
        <v>6040</v>
      </c>
      <c r="C711" s="172" t="s">
        <v>5894</v>
      </c>
      <c r="D711" s="363">
        <v>0.01</v>
      </c>
    </row>
    <row r="712" spans="1:4" ht="13.5" x14ac:dyDescent="0.25">
      <c r="A712" s="172">
        <v>88855</v>
      </c>
      <c r="B712" s="172" t="s">
        <v>6041</v>
      </c>
      <c r="C712" s="172" t="s">
        <v>5894</v>
      </c>
      <c r="D712" s="363">
        <v>1.73</v>
      </c>
    </row>
    <row r="713" spans="1:4" ht="13.5" x14ac:dyDescent="0.25">
      <c r="A713" s="172">
        <v>88856</v>
      </c>
      <c r="B713" s="172" t="s">
        <v>6042</v>
      </c>
      <c r="C713" s="172" t="s">
        <v>5894</v>
      </c>
      <c r="D713" s="363">
        <v>0.24</v>
      </c>
    </row>
    <row r="714" spans="1:4" ht="13.5" x14ac:dyDescent="0.25">
      <c r="A714" s="172">
        <v>88857</v>
      </c>
      <c r="B714" s="172" t="s">
        <v>6043</v>
      </c>
      <c r="C714" s="172" t="s">
        <v>5894</v>
      </c>
      <c r="D714" s="363">
        <v>13.78</v>
      </c>
    </row>
    <row r="715" spans="1:4" ht="13.5" x14ac:dyDescent="0.25">
      <c r="A715" s="172">
        <v>88858</v>
      </c>
      <c r="B715" s="172" t="s">
        <v>6044</v>
      </c>
      <c r="C715" s="172" t="s">
        <v>5894</v>
      </c>
      <c r="D715" s="363">
        <v>1.87</v>
      </c>
    </row>
    <row r="716" spans="1:4" ht="13.5" x14ac:dyDescent="0.25">
      <c r="A716" s="172">
        <v>88859</v>
      </c>
      <c r="B716" s="172" t="s">
        <v>6045</v>
      </c>
      <c r="C716" s="172" t="s">
        <v>5894</v>
      </c>
      <c r="D716" s="363">
        <v>12.26</v>
      </c>
    </row>
    <row r="717" spans="1:4" ht="13.5" x14ac:dyDescent="0.25">
      <c r="A717" s="172">
        <v>88860</v>
      </c>
      <c r="B717" s="172" t="s">
        <v>6046</v>
      </c>
      <c r="C717" s="172" t="s">
        <v>5894</v>
      </c>
      <c r="D717" s="363">
        <v>1.66</v>
      </c>
    </row>
    <row r="718" spans="1:4" ht="13.5" x14ac:dyDescent="0.25">
      <c r="A718" s="172">
        <v>88900</v>
      </c>
      <c r="B718" s="172" t="s">
        <v>6047</v>
      </c>
      <c r="C718" s="172" t="s">
        <v>5894</v>
      </c>
      <c r="D718" s="363">
        <v>25.85</v>
      </c>
    </row>
    <row r="719" spans="1:4" ht="13.5" x14ac:dyDescent="0.25">
      <c r="A719" s="172">
        <v>88902</v>
      </c>
      <c r="B719" s="172" t="s">
        <v>6048</v>
      </c>
      <c r="C719" s="172" t="s">
        <v>5894</v>
      </c>
      <c r="D719" s="363">
        <v>3.5</v>
      </c>
    </row>
    <row r="720" spans="1:4" ht="13.5" x14ac:dyDescent="0.25">
      <c r="A720" s="172">
        <v>88903</v>
      </c>
      <c r="B720" s="172" t="s">
        <v>6049</v>
      </c>
      <c r="C720" s="172" t="s">
        <v>5894</v>
      </c>
      <c r="D720" s="363">
        <v>32.31</v>
      </c>
    </row>
    <row r="721" spans="1:4" ht="13.5" x14ac:dyDescent="0.25">
      <c r="A721" s="172">
        <v>88904</v>
      </c>
      <c r="B721" s="172" t="s">
        <v>6050</v>
      </c>
      <c r="C721" s="172" t="s">
        <v>5894</v>
      </c>
      <c r="D721" s="363">
        <v>58.16</v>
      </c>
    </row>
    <row r="722" spans="1:4" ht="13.5" x14ac:dyDescent="0.25">
      <c r="A722" s="172">
        <v>89009</v>
      </c>
      <c r="B722" s="172" t="s">
        <v>6051</v>
      </c>
      <c r="C722" s="172" t="s">
        <v>5894</v>
      </c>
      <c r="D722" s="363">
        <v>23.16</v>
      </c>
    </row>
    <row r="723" spans="1:4" ht="13.5" x14ac:dyDescent="0.25">
      <c r="A723" s="172">
        <v>89010</v>
      </c>
      <c r="B723" s="172" t="s">
        <v>6052</v>
      </c>
      <c r="C723" s="172" t="s">
        <v>5894</v>
      </c>
      <c r="D723" s="363">
        <v>5.21</v>
      </c>
    </row>
    <row r="724" spans="1:4" ht="13.5" x14ac:dyDescent="0.25">
      <c r="A724" s="172">
        <v>89011</v>
      </c>
      <c r="B724" s="172" t="s">
        <v>6053</v>
      </c>
      <c r="C724" s="172" t="s">
        <v>5894</v>
      </c>
      <c r="D724" s="363">
        <v>13.3</v>
      </c>
    </row>
    <row r="725" spans="1:4" ht="13.5" x14ac:dyDescent="0.25">
      <c r="A725" s="172">
        <v>89012</v>
      </c>
      <c r="B725" s="172" t="s">
        <v>6054</v>
      </c>
      <c r="C725" s="172" t="s">
        <v>5894</v>
      </c>
      <c r="D725" s="363">
        <v>1.8</v>
      </c>
    </row>
    <row r="726" spans="1:4" ht="13.5" x14ac:dyDescent="0.25">
      <c r="A726" s="172">
        <v>89013</v>
      </c>
      <c r="B726" s="172" t="s">
        <v>6055</v>
      </c>
      <c r="C726" s="172" t="s">
        <v>5894</v>
      </c>
      <c r="D726" s="363">
        <v>75.89</v>
      </c>
    </row>
    <row r="727" spans="1:4" ht="13.5" x14ac:dyDescent="0.25">
      <c r="A727" s="172">
        <v>89014</v>
      </c>
      <c r="B727" s="172" t="s">
        <v>6056</v>
      </c>
      <c r="C727" s="172" t="s">
        <v>5894</v>
      </c>
      <c r="D727" s="363">
        <v>17.079999999999998</v>
      </c>
    </row>
    <row r="728" spans="1:4" ht="13.5" x14ac:dyDescent="0.25">
      <c r="A728" s="172">
        <v>89015</v>
      </c>
      <c r="B728" s="172" t="s">
        <v>6057</v>
      </c>
      <c r="C728" s="172" t="s">
        <v>5894</v>
      </c>
      <c r="D728" s="363">
        <v>2</v>
      </c>
    </row>
    <row r="729" spans="1:4" ht="13.5" x14ac:dyDescent="0.25">
      <c r="A729" s="172">
        <v>89016</v>
      </c>
      <c r="B729" s="172" t="s">
        <v>6058</v>
      </c>
      <c r="C729" s="172" t="s">
        <v>5894</v>
      </c>
      <c r="D729" s="363">
        <v>0.27</v>
      </c>
    </row>
    <row r="730" spans="1:4" ht="13.5" x14ac:dyDescent="0.25">
      <c r="A730" s="172">
        <v>89017</v>
      </c>
      <c r="B730" s="172" t="s">
        <v>6059</v>
      </c>
      <c r="C730" s="172" t="s">
        <v>5894</v>
      </c>
      <c r="D730" s="363">
        <v>23.02</v>
      </c>
    </row>
    <row r="731" spans="1:4" ht="13.5" x14ac:dyDescent="0.25">
      <c r="A731" s="172">
        <v>89018</v>
      </c>
      <c r="B731" s="172" t="s">
        <v>6060</v>
      </c>
      <c r="C731" s="172" t="s">
        <v>5894</v>
      </c>
      <c r="D731" s="363">
        <v>5.18</v>
      </c>
    </row>
    <row r="732" spans="1:4" ht="13.5" x14ac:dyDescent="0.25">
      <c r="A732" s="172">
        <v>89019</v>
      </c>
      <c r="B732" s="172" t="s">
        <v>6061</v>
      </c>
      <c r="C732" s="172" t="s">
        <v>5894</v>
      </c>
      <c r="D732" s="363">
        <v>0.26</v>
      </c>
    </row>
    <row r="733" spans="1:4" ht="13.5" x14ac:dyDescent="0.25">
      <c r="A733" s="172">
        <v>89020</v>
      </c>
      <c r="B733" s="172" t="s">
        <v>6062</v>
      </c>
      <c r="C733" s="172" t="s">
        <v>5894</v>
      </c>
      <c r="D733" s="363">
        <v>0.03</v>
      </c>
    </row>
    <row r="734" spans="1:4" ht="13.5" x14ac:dyDescent="0.25">
      <c r="A734" s="172">
        <v>89023</v>
      </c>
      <c r="B734" s="172" t="s">
        <v>6063</v>
      </c>
      <c r="C734" s="172" t="s">
        <v>5894</v>
      </c>
      <c r="D734" s="363">
        <v>2.38</v>
      </c>
    </row>
    <row r="735" spans="1:4" ht="13.5" x14ac:dyDescent="0.25">
      <c r="A735" s="172">
        <v>89024</v>
      </c>
      <c r="B735" s="172" t="s">
        <v>6064</v>
      </c>
      <c r="C735" s="172" t="s">
        <v>5894</v>
      </c>
      <c r="D735" s="363">
        <v>0.39</v>
      </c>
    </row>
    <row r="736" spans="1:4" ht="13.5" x14ac:dyDescent="0.25">
      <c r="A736" s="172">
        <v>89025</v>
      </c>
      <c r="B736" s="172" t="s">
        <v>6065</v>
      </c>
      <c r="C736" s="172" t="s">
        <v>5894</v>
      </c>
      <c r="D736" s="363">
        <v>4.47</v>
      </c>
    </row>
    <row r="737" spans="1:4" ht="13.5" x14ac:dyDescent="0.25">
      <c r="A737" s="172">
        <v>89026</v>
      </c>
      <c r="B737" s="172" t="s">
        <v>6066</v>
      </c>
      <c r="C737" s="172" t="s">
        <v>5894</v>
      </c>
      <c r="D737" s="363">
        <v>128.79</v>
      </c>
    </row>
    <row r="738" spans="1:4" ht="13.5" x14ac:dyDescent="0.25">
      <c r="A738" s="172">
        <v>89029</v>
      </c>
      <c r="B738" s="172" t="s">
        <v>6067</v>
      </c>
      <c r="C738" s="172" t="s">
        <v>5894</v>
      </c>
      <c r="D738" s="363">
        <v>17.87</v>
      </c>
    </row>
    <row r="739" spans="1:4" ht="13.5" x14ac:dyDescent="0.25">
      <c r="A739" s="172">
        <v>89030</v>
      </c>
      <c r="B739" s="172" t="s">
        <v>6068</v>
      </c>
      <c r="C739" s="172" t="s">
        <v>5894</v>
      </c>
      <c r="D739" s="363">
        <v>4.0199999999999996</v>
      </c>
    </row>
    <row r="740" spans="1:4" ht="13.5" x14ac:dyDescent="0.25">
      <c r="A740" s="172">
        <v>89033</v>
      </c>
      <c r="B740" s="172" t="s">
        <v>6069</v>
      </c>
      <c r="C740" s="172" t="s">
        <v>5894</v>
      </c>
      <c r="D740" s="363">
        <v>7.19</v>
      </c>
    </row>
    <row r="741" spans="1:4" ht="13.5" x14ac:dyDescent="0.25">
      <c r="A741" s="172">
        <v>89034</v>
      </c>
      <c r="B741" s="172" t="s">
        <v>6070</v>
      </c>
      <c r="C741" s="172" t="s">
        <v>5894</v>
      </c>
      <c r="D741" s="363">
        <v>0.99</v>
      </c>
    </row>
    <row r="742" spans="1:4" ht="13.5" x14ac:dyDescent="0.25">
      <c r="A742" s="172">
        <v>89128</v>
      </c>
      <c r="B742" s="172" t="s">
        <v>6071</v>
      </c>
      <c r="C742" s="172" t="s">
        <v>5894</v>
      </c>
      <c r="D742" s="363">
        <v>21.55</v>
      </c>
    </row>
    <row r="743" spans="1:4" ht="13.5" x14ac:dyDescent="0.25">
      <c r="A743" s="172">
        <v>89129</v>
      </c>
      <c r="B743" s="172" t="s">
        <v>6072</v>
      </c>
      <c r="C743" s="172" t="s">
        <v>5894</v>
      </c>
      <c r="D743" s="363">
        <v>2.92</v>
      </c>
    </row>
    <row r="744" spans="1:4" ht="13.5" x14ac:dyDescent="0.25">
      <c r="A744" s="172">
        <v>89130</v>
      </c>
      <c r="B744" s="172" t="s">
        <v>6073</v>
      </c>
      <c r="C744" s="172" t="s">
        <v>5894</v>
      </c>
      <c r="D744" s="363">
        <v>29.89</v>
      </c>
    </row>
    <row r="745" spans="1:4" ht="13.5" x14ac:dyDescent="0.25">
      <c r="A745" s="172">
        <v>89131</v>
      </c>
      <c r="B745" s="172" t="s">
        <v>6074</v>
      </c>
      <c r="C745" s="172" t="s">
        <v>5894</v>
      </c>
      <c r="D745" s="363">
        <v>4.05</v>
      </c>
    </row>
    <row r="746" spans="1:4" ht="13.5" x14ac:dyDescent="0.25">
      <c r="A746" s="172">
        <v>89210</v>
      </c>
      <c r="B746" s="172" t="s">
        <v>6075</v>
      </c>
      <c r="C746" s="172" t="s">
        <v>5894</v>
      </c>
      <c r="D746" s="363">
        <v>15.06</v>
      </c>
    </row>
    <row r="747" spans="1:4" ht="13.5" x14ac:dyDescent="0.25">
      <c r="A747" s="172">
        <v>89211</v>
      </c>
      <c r="B747" s="172" t="s">
        <v>6076</v>
      </c>
      <c r="C747" s="172" t="s">
        <v>5894</v>
      </c>
      <c r="D747" s="363">
        <v>2.09</v>
      </c>
    </row>
    <row r="748" spans="1:4" ht="13.5" x14ac:dyDescent="0.25">
      <c r="A748" s="172">
        <v>89212</v>
      </c>
      <c r="B748" s="172" t="s">
        <v>6077</v>
      </c>
      <c r="C748" s="172" t="s">
        <v>5894</v>
      </c>
      <c r="D748" s="363">
        <v>15.18</v>
      </c>
    </row>
    <row r="749" spans="1:4" ht="13.5" x14ac:dyDescent="0.25">
      <c r="A749" s="172">
        <v>89213</v>
      </c>
      <c r="B749" s="172" t="s">
        <v>6078</v>
      </c>
      <c r="C749" s="172" t="s">
        <v>5894</v>
      </c>
      <c r="D749" s="363">
        <v>2.39</v>
      </c>
    </row>
    <row r="750" spans="1:4" ht="13.5" x14ac:dyDescent="0.25">
      <c r="A750" s="172">
        <v>89214</v>
      </c>
      <c r="B750" s="172" t="s">
        <v>6079</v>
      </c>
      <c r="C750" s="172" t="s">
        <v>5894</v>
      </c>
      <c r="D750" s="363">
        <v>14.25</v>
      </c>
    </row>
    <row r="751" spans="1:4" ht="13.5" x14ac:dyDescent="0.25">
      <c r="A751" s="172">
        <v>89215</v>
      </c>
      <c r="B751" s="172" t="s">
        <v>6080</v>
      </c>
      <c r="C751" s="172" t="s">
        <v>5894</v>
      </c>
      <c r="D751" s="363">
        <v>60.06</v>
      </c>
    </row>
    <row r="752" spans="1:4" ht="13.5" x14ac:dyDescent="0.25">
      <c r="A752" s="172">
        <v>89221</v>
      </c>
      <c r="B752" s="172" t="s">
        <v>6081</v>
      </c>
      <c r="C752" s="172" t="s">
        <v>5894</v>
      </c>
      <c r="D752" s="363">
        <v>1.06</v>
      </c>
    </row>
    <row r="753" spans="1:4" ht="13.5" x14ac:dyDescent="0.25">
      <c r="A753" s="172">
        <v>89222</v>
      </c>
      <c r="B753" s="172" t="s">
        <v>6082</v>
      </c>
      <c r="C753" s="172" t="s">
        <v>5894</v>
      </c>
      <c r="D753" s="363">
        <v>0.12</v>
      </c>
    </row>
    <row r="754" spans="1:4" ht="13.5" x14ac:dyDescent="0.25">
      <c r="A754" s="172">
        <v>89223</v>
      </c>
      <c r="B754" s="172" t="s">
        <v>6083</v>
      </c>
      <c r="C754" s="172" t="s">
        <v>5894</v>
      </c>
      <c r="D754" s="363">
        <v>1</v>
      </c>
    </row>
    <row r="755" spans="1:4" ht="13.5" x14ac:dyDescent="0.25">
      <c r="A755" s="172">
        <v>89224</v>
      </c>
      <c r="B755" s="172" t="s">
        <v>6084</v>
      </c>
      <c r="C755" s="172" t="s">
        <v>5894</v>
      </c>
      <c r="D755" s="363">
        <v>2.02</v>
      </c>
    </row>
    <row r="756" spans="1:4" ht="13.5" x14ac:dyDescent="0.25">
      <c r="A756" s="172">
        <v>89228</v>
      </c>
      <c r="B756" s="172" t="s">
        <v>6085</v>
      </c>
      <c r="C756" s="172" t="s">
        <v>5894</v>
      </c>
      <c r="D756" s="363">
        <v>21.52</v>
      </c>
    </row>
    <row r="757" spans="1:4" ht="13.5" x14ac:dyDescent="0.25">
      <c r="A757" s="172">
        <v>89229</v>
      </c>
      <c r="B757" s="172" t="s">
        <v>6086</v>
      </c>
      <c r="C757" s="172" t="s">
        <v>5894</v>
      </c>
      <c r="D757" s="363">
        <v>3.87</v>
      </c>
    </row>
    <row r="758" spans="1:4" ht="13.5" x14ac:dyDescent="0.25">
      <c r="A758" s="172">
        <v>89230</v>
      </c>
      <c r="B758" s="172" t="s">
        <v>6087</v>
      </c>
      <c r="C758" s="172" t="s">
        <v>5894</v>
      </c>
      <c r="D758" s="363">
        <v>86.14</v>
      </c>
    </row>
    <row r="759" spans="1:4" ht="13.5" x14ac:dyDescent="0.25">
      <c r="A759" s="172">
        <v>89231</v>
      </c>
      <c r="B759" s="172" t="s">
        <v>6088</v>
      </c>
      <c r="C759" s="172" t="s">
        <v>5894</v>
      </c>
      <c r="D759" s="363">
        <v>13.64</v>
      </c>
    </row>
    <row r="760" spans="1:4" ht="13.5" x14ac:dyDescent="0.25">
      <c r="A760" s="172">
        <v>89232</v>
      </c>
      <c r="B760" s="172" t="s">
        <v>6089</v>
      </c>
      <c r="C760" s="172" t="s">
        <v>5894</v>
      </c>
      <c r="D760" s="363">
        <v>153.65</v>
      </c>
    </row>
    <row r="761" spans="1:4" ht="13.5" x14ac:dyDescent="0.25">
      <c r="A761" s="172">
        <v>89233</v>
      </c>
      <c r="B761" s="172" t="s">
        <v>6090</v>
      </c>
      <c r="C761" s="172" t="s">
        <v>5894</v>
      </c>
      <c r="D761" s="363">
        <v>108.08</v>
      </c>
    </row>
    <row r="762" spans="1:4" ht="13.5" x14ac:dyDescent="0.25">
      <c r="A762" s="172">
        <v>89236</v>
      </c>
      <c r="B762" s="172" t="s">
        <v>6091</v>
      </c>
      <c r="C762" s="172" t="s">
        <v>5894</v>
      </c>
      <c r="D762" s="363">
        <v>201.22</v>
      </c>
    </row>
    <row r="763" spans="1:4" ht="13.5" x14ac:dyDescent="0.25">
      <c r="A763" s="172">
        <v>89237</v>
      </c>
      <c r="B763" s="172" t="s">
        <v>6092</v>
      </c>
      <c r="C763" s="172" t="s">
        <v>5894</v>
      </c>
      <c r="D763" s="363">
        <v>31.88</v>
      </c>
    </row>
    <row r="764" spans="1:4" ht="13.5" x14ac:dyDescent="0.25">
      <c r="A764" s="172">
        <v>89238</v>
      </c>
      <c r="B764" s="172" t="s">
        <v>6093</v>
      </c>
      <c r="C764" s="172" t="s">
        <v>5894</v>
      </c>
      <c r="D764" s="363">
        <v>358.92</v>
      </c>
    </row>
    <row r="765" spans="1:4" ht="13.5" x14ac:dyDescent="0.25">
      <c r="A765" s="172">
        <v>89239</v>
      </c>
      <c r="B765" s="172" t="s">
        <v>6094</v>
      </c>
      <c r="C765" s="172" t="s">
        <v>5894</v>
      </c>
      <c r="D765" s="363">
        <v>285.83</v>
      </c>
    </row>
    <row r="766" spans="1:4" ht="13.5" x14ac:dyDescent="0.25">
      <c r="A766" s="172">
        <v>89240</v>
      </c>
      <c r="B766" s="172" t="s">
        <v>6095</v>
      </c>
      <c r="C766" s="172" t="s">
        <v>5894</v>
      </c>
      <c r="D766" s="363">
        <v>61.75</v>
      </c>
    </row>
    <row r="767" spans="1:4" ht="13.5" x14ac:dyDescent="0.25">
      <c r="A767" s="172">
        <v>89241</v>
      </c>
      <c r="B767" s="172" t="s">
        <v>6096</v>
      </c>
      <c r="C767" s="172" t="s">
        <v>5894</v>
      </c>
      <c r="D767" s="363">
        <v>11.11</v>
      </c>
    </row>
    <row r="768" spans="1:4" ht="13.5" x14ac:dyDescent="0.25">
      <c r="A768" s="172">
        <v>89246</v>
      </c>
      <c r="B768" s="172" t="s">
        <v>6097</v>
      </c>
      <c r="C768" s="172" t="s">
        <v>5894</v>
      </c>
      <c r="D768" s="363">
        <v>174.85</v>
      </c>
    </row>
    <row r="769" spans="1:4" ht="13.5" x14ac:dyDescent="0.25">
      <c r="A769" s="172">
        <v>89247</v>
      </c>
      <c r="B769" s="172" t="s">
        <v>6098</v>
      </c>
      <c r="C769" s="172" t="s">
        <v>5894</v>
      </c>
      <c r="D769" s="363">
        <v>27.7</v>
      </c>
    </row>
    <row r="770" spans="1:4" ht="13.5" x14ac:dyDescent="0.25">
      <c r="A770" s="172">
        <v>89248</v>
      </c>
      <c r="B770" s="172" t="s">
        <v>6099</v>
      </c>
      <c r="C770" s="172" t="s">
        <v>5894</v>
      </c>
      <c r="D770" s="363">
        <v>311.88</v>
      </c>
    </row>
    <row r="771" spans="1:4" ht="13.5" x14ac:dyDescent="0.25">
      <c r="A771" s="172">
        <v>89249</v>
      </c>
      <c r="B771" s="172" t="s">
        <v>6100</v>
      </c>
      <c r="C771" s="172" t="s">
        <v>5894</v>
      </c>
      <c r="D771" s="363">
        <v>243.65</v>
      </c>
    </row>
    <row r="772" spans="1:4" ht="13.5" x14ac:dyDescent="0.25">
      <c r="A772" s="172">
        <v>89253</v>
      </c>
      <c r="B772" s="172" t="s">
        <v>6101</v>
      </c>
      <c r="C772" s="172" t="s">
        <v>5894</v>
      </c>
      <c r="D772" s="363">
        <v>50.6</v>
      </c>
    </row>
    <row r="773" spans="1:4" ht="13.5" x14ac:dyDescent="0.25">
      <c r="A773" s="172">
        <v>89254</v>
      </c>
      <c r="B773" s="172" t="s">
        <v>6102</v>
      </c>
      <c r="C773" s="172" t="s">
        <v>5894</v>
      </c>
      <c r="D773" s="363">
        <v>9.1</v>
      </c>
    </row>
    <row r="774" spans="1:4" ht="13.5" x14ac:dyDescent="0.25">
      <c r="A774" s="172">
        <v>89255</v>
      </c>
      <c r="B774" s="172" t="s">
        <v>6103</v>
      </c>
      <c r="C774" s="172" t="s">
        <v>5894</v>
      </c>
      <c r="D774" s="363">
        <v>81.34</v>
      </c>
    </row>
    <row r="775" spans="1:4" ht="13.5" x14ac:dyDescent="0.25">
      <c r="A775" s="172">
        <v>89256</v>
      </c>
      <c r="B775" s="172" t="s">
        <v>6104</v>
      </c>
      <c r="C775" s="172" t="s">
        <v>5894</v>
      </c>
      <c r="D775" s="363">
        <v>54.83</v>
      </c>
    </row>
    <row r="776" spans="1:4" ht="13.5" x14ac:dyDescent="0.25">
      <c r="A776" s="172">
        <v>89259</v>
      </c>
      <c r="B776" s="172" t="s">
        <v>6105</v>
      </c>
      <c r="C776" s="172" t="s">
        <v>5894</v>
      </c>
      <c r="D776" s="363">
        <v>9.86</v>
      </c>
    </row>
    <row r="777" spans="1:4" ht="13.5" x14ac:dyDescent="0.25">
      <c r="A777" s="172">
        <v>89260</v>
      </c>
      <c r="B777" s="172" t="s">
        <v>6106</v>
      </c>
      <c r="C777" s="172" t="s">
        <v>5894</v>
      </c>
      <c r="D777" s="363">
        <v>2.06</v>
      </c>
    </row>
    <row r="778" spans="1:4" ht="13.5" x14ac:dyDescent="0.25">
      <c r="A778" s="172">
        <v>89262</v>
      </c>
      <c r="B778" s="172" t="s">
        <v>6107</v>
      </c>
      <c r="C778" s="172" t="s">
        <v>5894</v>
      </c>
      <c r="D778" s="363">
        <v>18.5</v>
      </c>
    </row>
    <row r="779" spans="1:4" ht="13.5" x14ac:dyDescent="0.25">
      <c r="A779" s="172">
        <v>89264</v>
      </c>
      <c r="B779" s="172" t="s">
        <v>6108</v>
      </c>
      <c r="C779" s="172" t="s">
        <v>5894</v>
      </c>
      <c r="D779" s="363">
        <v>7.96</v>
      </c>
    </row>
    <row r="780" spans="1:4" ht="13.5" x14ac:dyDescent="0.25">
      <c r="A780" s="172">
        <v>89265</v>
      </c>
      <c r="B780" s="172" t="s">
        <v>6109</v>
      </c>
      <c r="C780" s="172" t="s">
        <v>5894</v>
      </c>
      <c r="D780" s="363">
        <v>1.66</v>
      </c>
    </row>
    <row r="781" spans="1:4" ht="13.5" x14ac:dyDescent="0.25">
      <c r="A781" s="172">
        <v>89266</v>
      </c>
      <c r="B781" s="172" t="s">
        <v>6110</v>
      </c>
      <c r="C781" s="172" t="s">
        <v>5894</v>
      </c>
      <c r="D781" s="363">
        <v>0.64</v>
      </c>
    </row>
    <row r="782" spans="1:4" ht="13.5" x14ac:dyDescent="0.25">
      <c r="A782" s="172">
        <v>89267</v>
      </c>
      <c r="B782" s="172" t="s">
        <v>6111</v>
      </c>
      <c r="C782" s="172" t="s">
        <v>5894</v>
      </c>
      <c r="D782" s="363">
        <v>26.42</v>
      </c>
    </row>
    <row r="783" spans="1:4" ht="13.5" x14ac:dyDescent="0.25">
      <c r="A783" s="172">
        <v>89268</v>
      </c>
      <c r="B783" s="172" t="s">
        <v>6112</v>
      </c>
      <c r="C783" s="172" t="s">
        <v>5894</v>
      </c>
      <c r="D783" s="363">
        <v>4.75</v>
      </c>
    </row>
    <row r="784" spans="1:4" ht="13.5" x14ac:dyDescent="0.25">
      <c r="A784" s="172">
        <v>89269</v>
      </c>
      <c r="B784" s="172" t="s">
        <v>6113</v>
      </c>
      <c r="C784" s="172" t="s">
        <v>5894</v>
      </c>
      <c r="D784" s="363">
        <v>1.84</v>
      </c>
    </row>
    <row r="785" spans="1:4" ht="13.5" x14ac:dyDescent="0.25">
      <c r="A785" s="172">
        <v>89270</v>
      </c>
      <c r="B785" s="172" t="s">
        <v>6114</v>
      </c>
      <c r="C785" s="172" t="s">
        <v>5894</v>
      </c>
      <c r="D785" s="363">
        <v>42.48</v>
      </c>
    </row>
    <row r="786" spans="1:4" ht="13.5" x14ac:dyDescent="0.25">
      <c r="A786" s="172">
        <v>89271</v>
      </c>
      <c r="B786" s="172" t="s">
        <v>6115</v>
      </c>
      <c r="C786" s="172" t="s">
        <v>5894</v>
      </c>
      <c r="D786" s="363">
        <v>18.760000000000002</v>
      </c>
    </row>
    <row r="787" spans="1:4" ht="13.5" x14ac:dyDescent="0.25">
      <c r="A787" s="172">
        <v>89274</v>
      </c>
      <c r="B787" s="172" t="s">
        <v>17566</v>
      </c>
      <c r="C787" s="172" t="s">
        <v>5894</v>
      </c>
      <c r="D787" s="363">
        <v>1.29</v>
      </c>
    </row>
    <row r="788" spans="1:4" ht="13.5" x14ac:dyDescent="0.25">
      <c r="A788" s="172">
        <v>89275</v>
      </c>
      <c r="B788" s="172" t="s">
        <v>17567</v>
      </c>
      <c r="C788" s="172" t="s">
        <v>5894</v>
      </c>
      <c r="D788" s="363">
        <v>0.15</v>
      </c>
    </row>
    <row r="789" spans="1:4" ht="13.5" x14ac:dyDescent="0.25">
      <c r="A789" s="172">
        <v>89276</v>
      </c>
      <c r="B789" s="172" t="s">
        <v>17568</v>
      </c>
      <c r="C789" s="172" t="s">
        <v>5894</v>
      </c>
      <c r="D789" s="363">
        <v>1.21</v>
      </c>
    </row>
    <row r="790" spans="1:4" ht="13.5" x14ac:dyDescent="0.25">
      <c r="A790" s="172">
        <v>89277</v>
      </c>
      <c r="B790" s="172" t="s">
        <v>17569</v>
      </c>
      <c r="C790" s="172" t="s">
        <v>5894</v>
      </c>
      <c r="D790" s="363">
        <v>5.49</v>
      </c>
    </row>
    <row r="791" spans="1:4" ht="13.5" x14ac:dyDescent="0.25">
      <c r="A791" s="172">
        <v>89280</v>
      </c>
      <c r="B791" s="172" t="s">
        <v>6120</v>
      </c>
      <c r="C791" s="172" t="s">
        <v>5894</v>
      </c>
      <c r="D791" s="363">
        <v>18.489999999999998</v>
      </c>
    </row>
    <row r="792" spans="1:4" ht="13.5" x14ac:dyDescent="0.25">
      <c r="A792" s="172">
        <v>89281</v>
      </c>
      <c r="B792" s="172" t="s">
        <v>6121</v>
      </c>
      <c r="C792" s="172" t="s">
        <v>5894</v>
      </c>
      <c r="D792" s="363">
        <v>2.56</v>
      </c>
    </row>
    <row r="793" spans="1:4" ht="13.5" x14ac:dyDescent="0.25">
      <c r="A793" s="172">
        <v>89870</v>
      </c>
      <c r="B793" s="172" t="s">
        <v>6122</v>
      </c>
      <c r="C793" s="172" t="s">
        <v>5894</v>
      </c>
      <c r="D793" s="363">
        <v>20.239999999999998</v>
      </c>
    </row>
    <row r="794" spans="1:4" ht="13.5" x14ac:dyDescent="0.25">
      <c r="A794" s="172">
        <v>89871</v>
      </c>
      <c r="B794" s="172" t="s">
        <v>6123</v>
      </c>
      <c r="C794" s="172" t="s">
        <v>5894</v>
      </c>
      <c r="D794" s="363">
        <v>3.74</v>
      </c>
    </row>
    <row r="795" spans="1:4" ht="13.5" x14ac:dyDescent="0.25">
      <c r="A795" s="172">
        <v>89872</v>
      </c>
      <c r="B795" s="172" t="s">
        <v>6124</v>
      </c>
      <c r="C795" s="172" t="s">
        <v>5894</v>
      </c>
      <c r="D795" s="363">
        <v>1.46</v>
      </c>
    </row>
    <row r="796" spans="1:4" ht="13.5" x14ac:dyDescent="0.25">
      <c r="A796" s="172">
        <v>89873</v>
      </c>
      <c r="B796" s="172" t="s">
        <v>6125</v>
      </c>
      <c r="C796" s="172" t="s">
        <v>5894</v>
      </c>
      <c r="D796" s="363">
        <v>37.96</v>
      </c>
    </row>
    <row r="797" spans="1:4" ht="13.5" x14ac:dyDescent="0.25">
      <c r="A797" s="172">
        <v>89874</v>
      </c>
      <c r="B797" s="172" t="s">
        <v>6126</v>
      </c>
      <c r="C797" s="172" t="s">
        <v>5894</v>
      </c>
      <c r="D797" s="363">
        <v>114.04</v>
      </c>
    </row>
    <row r="798" spans="1:4" ht="13.5" x14ac:dyDescent="0.25">
      <c r="A798" s="172">
        <v>89878</v>
      </c>
      <c r="B798" s="172" t="s">
        <v>6127</v>
      </c>
      <c r="C798" s="172" t="s">
        <v>5894</v>
      </c>
      <c r="D798" s="363">
        <v>21.35</v>
      </c>
    </row>
    <row r="799" spans="1:4" ht="13.5" x14ac:dyDescent="0.25">
      <c r="A799" s="172">
        <v>89879</v>
      </c>
      <c r="B799" s="172" t="s">
        <v>6128</v>
      </c>
      <c r="C799" s="172" t="s">
        <v>5894</v>
      </c>
      <c r="D799" s="363">
        <v>3.94</v>
      </c>
    </row>
    <row r="800" spans="1:4" ht="13.5" x14ac:dyDescent="0.25">
      <c r="A800" s="172">
        <v>89880</v>
      </c>
      <c r="B800" s="172" t="s">
        <v>6129</v>
      </c>
      <c r="C800" s="172" t="s">
        <v>5894</v>
      </c>
      <c r="D800" s="363">
        <v>1.53</v>
      </c>
    </row>
    <row r="801" spans="1:4" ht="13.5" x14ac:dyDescent="0.25">
      <c r="A801" s="172">
        <v>89881</v>
      </c>
      <c r="B801" s="172" t="s">
        <v>6130</v>
      </c>
      <c r="C801" s="172" t="s">
        <v>5894</v>
      </c>
      <c r="D801" s="363">
        <v>40.03</v>
      </c>
    </row>
    <row r="802" spans="1:4" ht="13.5" x14ac:dyDescent="0.25">
      <c r="A802" s="172">
        <v>89882</v>
      </c>
      <c r="B802" s="172" t="s">
        <v>6131</v>
      </c>
      <c r="C802" s="172" t="s">
        <v>5894</v>
      </c>
      <c r="D802" s="363">
        <v>131.58000000000001</v>
      </c>
    </row>
    <row r="803" spans="1:4" ht="13.5" x14ac:dyDescent="0.25">
      <c r="A803" s="172">
        <v>90582</v>
      </c>
      <c r="B803" s="172" t="s">
        <v>6132</v>
      </c>
      <c r="C803" s="172" t="s">
        <v>5894</v>
      </c>
      <c r="D803" s="363">
        <v>0.31</v>
      </c>
    </row>
    <row r="804" spans="1:4" ht="13.5" x14ac:dyDescent="0.25">
      <c r="A804" s="172">
        <v>90583</v>
      </c>
      <c r="B804" s="172" t="s">
        <v>6133</v>
      </c>
      <c r="C804" s="172" t="s">
        <v>5894</v>
      </c>
      <c r="D804" s="363">
        <v>0.03</v>
      </c>
    </row>
    <row r="805" spans="1:4" ht="13.5" x14ac:dyDescent="0.25">
      <c r="A805" s="172">
        <v>90584</v>
      </c>
      <c r="B805" s="172" t="s">
        <v>6134</v>
      </c>
      <c r="C805" s="172" t="s">
        <v>5894</v>
      </c>
      <c r="D805" s="363">
        <v>0.24</v>
      </c>
    </row>
    <row r="806" spans="1:4" ht="13.5" x14ac:dyDescent="0.25">
      <c r="A806" s="172">
        <v>90585</v>
      </c>
      <c r="B806" s="172" t="s">
        <v>6135</v>
      </c>
      <c r="C806" s="172" t="s">
        <v>5894</v>
      </c>
      <c r="D806" s="363">
        <v>1.01</v>
      </c>
    </row>
    <row r="807" spans="1:4" ht="13.5" x14ac:dyDescent="0.25">
      <c r="A807" s="172">
        <v>90621</v>
      </c>
      <c r="B807" s="172" t="s">
        <v>6136</v>
      </c>
      <c r="C807" s="172" t="s">
        <v>5894</v>
      </c>
      <c r="D807" s="363">
        <v>1.73</v>
      </c>
    </row>
    <row r="808" spans="1:4" ht="13.5" x14ac:dyDescent="0.25">
      <c r="A808" s="172">
        <v>90622</v>
      </c>
      <c r="B808" s="172" t="s">
        <v>6137</v>
      </c>
      <c r="C808" s="172" t="s">
        <v>5894</v>
      </c>
      <c r="D808" s="363">
        <v>0.2</v>
      </c>
    </row>
    <row r="809" spans="1:4" ht="13.5" x14ac:dyDescent="0.25">
      <c r="A809" s="172">
        <v>90623</v>
      </c>
      <c r="B809" s="172" t="s">
        <v>6138</v>
      </c>
      <c r="C809" s="172" t="s">
        <v>5894</v>
      </c>
      <c r="D809" s="363">
        <v>2.17</v>
      </c>
    </row>
    <row r="810" spans="1:4" ht="13.5" x14ac:dyDescent="0.25">
      <c r="A810" s="172">
        <v>90624</v>
      </c>
      <c r="B810" s="172" t="s">
        <v>6139</v>
      </c>
      <c r="C810" s="172" t="s">
        <v>5894</v>
      </c>
      <c r="D810" s="363">
        <v>2.5299999999999998</v>
      </c>
    </row>
    <row r="811" spans="1:4" ht="13.5" x14ac:dyDescent="0.25">
      <c r="A811" s="172">
        <v>90627</v>
      </c>
      <c r="B811" s="172" t="s">
        <v>6140</v>
      </c>
      <c r="C811" s="172" t="s">
        <v>5894</v>
      </c>
      <c r="D811" s="363">
        <v>23.65</v>
      </c>
    </row>
    <row r="812" spans="1:4" ht="13.5" x14ac:dyDescent="0.25">
      <c r="A812" s="172">
        <v>90628</v>
      </c>
      <c r="B812" s="172" t="s">
        <v>6141</v>
      </c>
      <c r="C812" s="172" t="s">
        <v>5894</v>
      </c>
      <c r="D812" s="363">
        <v>3.37</v>
      </c>
    </row>
    <row r="813" spans="1:4" ht="13.5" x14ac:dyDescent="0.25">
      <c r="A813" s="172">
        <v>90629</v>
      </c>
      <c r="B813" s="172" t="s">
        <v>6142</v>
      </c>
      <c r="C813" s="172" t="s">
        <v>5894</v>
      </c>
      <c r="D813" s="363">
        <v>29.6</v>
      </c>
    </row>
    <row r="814" spans="1:4" ht="13.5" x14ac:dyDescent="0.25">
      <c r="A814" s="172">
        <v>90630</v>
      </c>
      <c r="B814" s="172" t="s">
        <v>6143</v>
      </c>
      <c r="C814" s="172" t="s">
        <v>5894</v>
      </c>
      <c r="D814" s="363">
        <v>10.27</v>
      </c>
    </row>
    <row r="815" spans="1:4" ht="13.5" x14ac:dyDescent="0.25">
      <c r="A815" s="172">
        <v>90633</v>
      </c>
      <c r="B815" s="172" t="s">
        <v>6144</v>
      </c>
      <c r="C815" s="172" t="s">
        <v>5894</v>
      </c>
      <c r="D815" s="363">
        <v>3.29</v>
      </c>
    </row>
    <row r="816" spans="1:4" ht="13.5" x14ac:dyDescent="0.25">
      <c r="A816" s="172">
        <v>90634</v>
      </c>
      <c r="B816" s="172" t="s">
        <v>6145</v>
      </c>
      <c r="C816" s="172" t="s">
        <v>5894</v>
      </c>
      <c r="D816" s="363">
        <v>0.39</v>
      </c>
    </row>
    <row r="817" spans="1:4" ht="13.5" x14ac:dyDescent="0.25">
      <c r="A817" s="172">
        <v>90635</v>
      </c>
      <c r="B817" s="172" t="s">
        <v>6146</v>
      </c>
      <c r="C817" s="172" t="s">
        <v>5894</v>
      </c>
      <c r="D817" s="363">
        <v>3.6</v>
      </c>
    </row>
    <row r="818" spans="1:4" ht="13.5" x14ac:dyDescent="0.25">
      <c r="A818" s="172">
        <v>90636</v>
      </c>
      <c r="B818" s="172" t="s">
        <v>6147</v>
      </c>
      <c r="C818" s="172" t="s">
        <v>5894</v>
      </c>
      <c r="D818" s="363">
        <v>5.07</v>
      </c>
    </row>
    <row r="819" spans="1:4" ht="13.5" x14ac:dyDescent="0.25">
      <c r="A819" s="172">
        <v>90639</v>
      </c>
      <c r="B819" s="172" t="s">
        <v>6148</v>
      </c>
      <c r="C819" s="172" t="s">
        <v>5894</v>
      </c>
      <c r="D819" s="363">
        <v>4.91</v>
      </c>
    </row>
    <row r="820" spans="1:4" ht="13.5" x14ac:dyDescent="0.25">
      <c r="A820" s="172">
        <v>90640</v>
      </c>
      <c r="B820" s="172" t="s">
        <v>6149</v>
      </c>
      <c r="C820" s="172" t="s">
        <v>5894</v>
      </c>
      <c r="D820" s="363">
        <v>0.57999999999999996</v>
      </c>
    </row>
    <row r="821" spans="1:4" ht="13.5" x14ac:dyDescent="0.25">
      <c r="A821" s="172">
        <v>90641</v>
      </c>
      <c r="B821" s="172" t="s">
        <v>6150</v>
      </c>
      <c r="C821" s="172" t="s">
        <v>5894</v>
      </c>
      <c r="D821" s="363">
        <v>5.37</v>
      </c>
    </row>
    <row r="822" spans="1:4" ht="13.5" x14ac:dyDescent="0.25">
      <c r="A822" s="172">
        <v>90642</v>
      </c>
      <c r="B822" s="172" t="s">
        <v>6151</v>
      </c>
      <c r="C822" s="172" t="s">
        <v>5894</v>
      </c>
      <c r="D822" s="363">
        <v>5.95</v>
      </c>
    </row>
    <row r="823" spans="1:4" ht="13.5" x14ac:dyDescent="0.25">
      <c r="A823" s="172">
        <v>90646</v>
      </c>
      <c r="B823" s="172" t="s">
        <v>6152</v>
      </c>
      <c r="C823" s="172" t="s">
        <v>5894</v>
      </c>
      <c r="D823" s="363">
        <v>0.55000000000000004</v>
      </c>
    </row>
    <row r="824" spans="1:4" ht="13.5" x14ac:dyDescent="0.25">
      <c r="A824" s="172">
        <v>90647</v>
      </c>
      <c r="B824" s="172" t="s">
        <v>6153</v>
      </c>
      <c r="C824" s="172" t="s">
        <v>5894</v>
      </c>
      <c r="D824" s="363">
        <v>0.06</v>
      </c>
    </row>
    <row r="825" spans="1:4" ht="13.5" x14ac:dyDescent="0.25">
      <c r="A825" s="172">
        <v>90648</v>
      </c>
      <c r="B825" s="172" t="s">
        <v>6154</v>
      </c>
      <c r="C825" s="172" t="s">
        <v>5894</v>
      </c>
      <c r="D825" s="363">
        <v>0.6</v>
      </c>
    </row>
    <row r="826" spans="1:4" ht="13.5" x14ac:dyDescent="0.25">
      <c r="A826" s="172">
        <v>90649</v>
      </c>
      <c r="B826" s="172" t="s">
        <v>6155</v>
      </c>
      <c r="C826" s="172" t="s">
        <v>5894</v>
      </c>
      <c r="D826" s="363">
        <v>7.89</v>
      </c>
    </row>
    <row r="827" spans="1:4" ht="13.5" x14ac:dyDescent="0.25">
      <c r="A827" s="172">
        <v>90652</v>
      </c>
      <c r="B827" s="172" t="s">
        <v>6156</v>
      </c>
      <c r="C827" s="172" t="s">
        <v>5894</v>
      </c>
      <c r="D827" s="363">
        <v>3.2</v>
      </c>
    </row>
    <row r="828" spans="1:4" ht="13.5" x14ac:dyDescent="0.25">
      <c r="A828" s="172">
        <v>90653</v>
      </c>
      <c r="B828" s="172" t="s">
        <v>6157</v>
      </c>
      <c r="C828" s="172" t="s">
        <v>5894</v>
      </c>
      <c r="D828" s="363">
        <v>0.38</v>
      </c>
    </row>
    <row r="829" spans="1:4" ht="13.5" x14ac:dyDescent="0.25">
      <c r="A829" s="172">
        <v>90654</v>
      </c>
      <c r="B829" s="172" t="s">
        <v>6158</v>
      </c>
      <c r="C829" s="172" t="s">
        <v>5894</v>
      </c>
      <c r="D829" s="363">
        <v>3.5</v>
      </c>
    </row>
    <row r="830" spans="1:4" ht="13.5" x14ac:dyDescent="0.25">
      <c r="A830" s="172">
        <v>90655</v>
      </c>
      <c r="B830" s="172" t="s">
        <v>6159</v>
      </c>
      <c r="C830" s="172" t="s">
        <v>5894</v>
      </c>
      <c r="D830" s="363">
        <v>5.19</v>
      </c>
    </row>
    <row r="831" spans="1:4" ht="13.5" x14ac:dyDescent="0.25">
      <c r="A831" s="172">
        <v>90658</v>
      </c>
      <c r="B831" s="172" t="s">
        <v>6160</v>
      </c>
      <c r="C831" s="172" t="s">
        <v>5894</v>
      </c>
      <c r="D831" s="363">
        <v>3.43</v>
      </c>
    </row>
    <row r="832" spans="1:4" ht="13.5" x14ac:dyDescent="0.25">
      <c r="A832" s="172">
        <v>90659</v>
      </c>
      <c r="B832" s="172" t="s">
        <v>6161</v>
      </c>
      <c r="C832" s="172" t="s">
        <v>5894</v>
      </c>
      <c r="D832" s="363">
        <v>0.4</v>
      </c>
    </row>
    <row r="833" spans="1:4" ht="13.5" x14ac:dyDescent="0.25">
      <c r="A833" s="172">
        <v>90660</v>
      </c>
      <c r="B833" s="172" t="s">
        <v>6162</v>
      </c>
      <c r="C833" s="172" t="s">
        <v>5894</v>
      </c>
      <c r="D833" s="363">
        <v>3.75</v>
      </c>
    </row>
    <row r="834" spans="1:4" ht="13.5" x14ac:dyDescent="0.25">
      <c r="A834" s="172">
        <v>90661</v>
      </c>
      <c r="B834" s="172" t="s">
        <v>6163</v>
      </c>
      <c r="C834" s="172" t="s">
        <v>5894</v>
      </c>
      <c r="D834" s="363">
        <v>5.19</v>
      </c>
    </row>
    <row r="835" spans="1:4" ht="13.5" x14ac:dyDescent="0.25">
      <c r="A835" s="172">
        <v>90664</v>
      </c>
      <c r="B835" s="172" t="s">
        <v>6164</v>
      </c>
      <c r="C835" s="172" t="s">
        <v>5894</v>
      </c>
      <c r="D835" s="363">
        <v>3.77</v>
      </c>
    </row>
    <row r="836" spans="1:4" ht="13.5" x14ac:dyDescent="0.25">
      <c r="A836" s="172">
        <v>90665</v>
      </c>
      <c r="B836" s="172" t="s">
        <v>6165</v>
      </c>
      <c r="C836" s="172" t="s">
        <v>5894</v>
      </c>
      <c r="D836" s="363">
        <v>0.43</v>
      </c>
    </row>
    <row r="837" spans="1:4" ht="13.5" x14ac:dyDescent="0.25">
      <c r="A837" s="172">
        <v>90666</v>
      </c>
      <c r="B837" s="172" t="s">
        <v>6166</v>
      </c>
      <c r="C837" s="172" t="s">
        <v>5894</v>
      </c>
      <c r="D837" s="363">
        <v>4.12</v>
      </c>
    </row>
    <row r="838" spans="1:4" ht="13.5" x14ac:dyDescent="0.25">
      <c r="A838" s="172">
        <v>90667</v>
      </c>
      <c r="B838" s="172" t="s">
        <v>6167</v>
      </c>
      <c r="C838" s="172" t="s">
        <v>5894</v>
      </c>
      <c r="D838" s="363">
        <v>9.67</v>
      </c>
    </row>
    <row r="839" spans="1:4" ht="13.5" x14ac:dyDescent="0.25">
      <c r="A839" s="172">
        <v>90670</v>
      </c>
      <c r="B839" s="172" t="s">
        <v>6168</v>
      </c>
      <c r="C839" s="172" t="s">
        <v>5894</v>
      </c>
      <c r="D839" s="363">
        <v>108.56</v>
      </c>
    </row>
    <row r="840" spans="1:4" ht="13.5" x14ac:dyDescent="0.25">
      <c r="A840" s="172">
        <v>90671</v>
      </c>
      <c r="B840" s="172" t="s">
        <v>6169</v>
      </c>
      <c r="C840" s="172" t="s">
        <v>5894</v>
      </c>
      <c r="D840" s="363">
        <v>15.07</v>
      </c>
    </row>
    <row r="841" spans="1:4" ht="13.5" x14ac:dyDescent="0.25">
      <c r="A841" s="172">
        <v>90672</v>
      </c>
      <c r="B841" s="172" t="s">
        <v>6170</v>
      </c>
      <c r="C841" s="172" t="s">
        <v>5894</v>
      </c>
      <c r="D841" s="363">
        <v>135.85</v>
      </c>
    </row>
    <row r="842" spans="1:4" ht="13.5" x14ac:dyDescent="0.25">
      <c r="A842" s="172">
        <v>90673</v>
      </c>
      <c r="B842" s="172" t="s">
        <v>6171</v>
      </c>
      <c r="C842" s="172" t="s">
        <v>5894</v>
      </c>
      <c r="D842" s="363">
        <v>77.400000000000006</v>
      </c>
    </row>
    <row r="843" spans="1:4" ht="13.5" x14ac:dyDescent="0.25">
      <c r="A843" s="172">
        <v>90676</v>
      </c>
      <c r="B843" s="172" t="s">
        <v>6172</v>
      </c>
      <c r="C843" s="172" t="s">
        <v>5894</v>
      </c>
      <c r="D843" s="363">
        <v>57.93</v>
      </c>
    </row>
    <row r="844" spans="1:4" ht="13.5" x14ac:dyDescent="0.25">
      <c r="A844" s="172">
        <v>90677</v>
      </c>
      <c r="B844" s="172" t="s">
        <v>6173</v>
      </c>
      <c r="C844" s="172" t="s">
        <v>5894</v>
      </c>
      <c r="D844" s="363">
        <v>8.0299999999999994</v>
      </c>
    </row>
    <row r="845" spans="1:4" ht="13.5" x14ac:dyDescent="0.25">
      <c r="A845" s="172">
        <v>90678</v>
      </c>
      <c r="B845" s="172" t="s">
        <v>6174</v>
      </c>
      <c r="C845" s="172" t="s">
        <v>5894</v>
      </c>
      <c r="D845" s="363">
        <v>72.5</v>
      </c>
    </row>
    <row r="846" spans="1:4" ht="13.5" x14ac:dyDescent="0.25">
      <c r="A846" s="172">
        <v>90679</v>
      </c>
      <c r="B846" s="172" t="s">
        <v>6175</v>
      </c>
      <c r="C846" s="172" t="s">
        <v>5894</v>
      </c>
      <c r="D846" s="363">
        <v>59.32</v>
      </c>
    </row>
    <row r="847" spans="1:4" ht="13.5" x14ac:dyDescent="0.25">
      <c r="A847" s="172">
        <v>90682</v>
      </c>
      <c r="B847" s="172" t="s">
        <v>6176</v>
      </c>
      <c r="C847" s="172" t="s">
        <v>5894</v>
      </c>
      <c r="D847" s="363">
        <v>21.46</v>
      </c>
    </row>
    <row r="848" spans="1:4" ht="13.5" x14ac:dyDescent="0.25">
      <c r="A848" s="172">
        <v>90683</v>
      </c>
      <c r="B848" s="172" t="s">
        <v>6177</v>
      </c>
      <c r="C848" s="172" t="s">
        <v>5894</v>
      </c>
      <c r="D848" s="363">
        <v>2.54</v>
      </c>
    </row>
    <row r="849" spans="1:4" ht="13.5" x14ac:dyDescent="0.25">
      <c r="A849" s="172">
        <v>90684</v>
      </c>
      <c r="B849" s="172" t="s">
        <v>6178</v>
      </c>
      <c r="C849" s="172" t="s">
        <v>5894</v>
      </c>
      <c r="D849" s="363">
        <v>23.47</v>
      </c>
    </row>
    <row r="850" spans="1:4" ht="13.5" x14ac:dyDescent="0.25">
      <c r="A850" s="172">
        <v>90685</v>
      </c>
      <c r="B850" s="172" t="s">
        <v>6179</v>
      </c>
      <c r="C850" s="172" t="s">
        <v>5894</v>
      </c>
      <c r="D850" s="363">
        <v>36.799999999999997</v>
      </c>
    </row>
    <row r="851" spans="1:4" ht="13.5" x14ac:dyDescent="0.25">
      <c r="A851" s="172">
        <v>90688</v>
      </c>
      <c r="B851" s="172" t="s">
        <v>6180</v>
      </c>
      <c r="C851" s="172" t="s">
        <v>5894</v>
      </c>
      <c r="D851" s="363">
        <v>11.86</v>
      </c>
    </row>
    <row r="852" spans="1:4" ht="13.5" x14ac:dyDescent="0.25">
      <c r="A852" s="172">
        <v>90689</v>
      </c>
      <c r="B852" s="172" t="s">
        <v>6181</v>
      </c>
      <c r="C852" s="172" t="s">
        <v>5894</v>
      </c>
      <c r="D852" s="363">
        <v>1.2</v>
      </c>
    </row>
    <row r="853" spans="1:4" ht="13.5" x14ac:dyDescent="0.25">
      <c r="A853" s="172">
        <v>90690</v>
      </c>
      <c r="B853" s="172" t="s">
        <v>6182</v>
      </c>
      <c r="C853" s="172" t="s">
        <v>5894</v>
      </c>
      <c r="D853" s="363">
        <v>14.83</v>
      </c>
    </row>
    <row r="854" spans="1:4" ht="13.5" x14ac:dyDescent="0.25">
      <c r="A854" s="172">
        <v>90691</v>
      </c>
      <c r="B854" s="172" t="s">
        <v>6183</v>
      </c>
      <c r="C854" s="172" t="s">
        <v>5894</v>
      </c>
      <c r="D854" s="363">
        <v>33.9</v>
      </c>
    </row>
    <row r="855" spans="1:4" ht="13.5" x14ac:dyDescent="0.25">
      <c r="A855" s="172">
        <v>90957</v>
      </c>
      <c r="B855" s="172" t="s">
        <v>6184</v>
      </c>
      <c r="C855" s="172" t="s">
        <v>5894</v>
      </c>
      <c r="D855" s="363">
        <v>2.33</v>
      </c>
    </row>
    <row r="856" spans="1:4" ht="13.5" x14ac:dyDescent="0.25">
      <c r="A856" s="172">
        <v>90958</v>
      </c>
      <c r="B856" s="172" t="s">
        <v>6185</v>
      </c>
      <c r="C856" s="172" t="s">
        <v>5894</v>
      </c>
      <c r="D856" s="363">
        <v>0.32</v>
      </c>
    </row>
    <row r="857" spans="1:4" ht="13.5" x14ac:dyDescent="0.25">
      <c r="A857" s="172">
        <v>90960</v>
      </c>
      <c r="B857" s="172" t="s">
        <v>6186</v>
      </c>
      <c r="C857" s="172" t="s">
        <v>5894</v>
      </c>
      <c r="D857" s="363">
        <v>3.11</v>
      </c>
    </row>
    <row r="858" spans="1:4" ht="13.5" x14ac:dyDescent="0.25">
      <c r="A858" s="172">
        <v>90961</v>
      </c>
      <c r="B858" s="172" t="s">
        <v>6187</v>
      </c>
      <c r="C858" s="172" t="s">
        <v>5894</v>
      </c>
      <c r="D858" s="363">
        <v>0.43</v>
      </c>
    </row>
    <row r="859" spans="1:4" ht="13.5" x14ac:dyDescent="0.25">
      <c r="A859" s="172">
        <v>90962</v>
      </c>
      <c r="B859" s="172" t="s">
        <v>6188</v>
      </c>
      <c r="C859" s="172" t="s">
        <v>5894</v>
      </c>
      <c r="D859" s="363">
        <v>3.89</v>
      </c>
    </row>
    <row r="860" spans="1:4" ht="13.5" x14ac:dyDescent="0.25">
      <c r="A860" s="172">
        <v>90963</v>
      </c>
      <c r="B860" s="172" t="s">
        <v>6189</v>
      </c>
      <c r="C860" s="172" t="s">
        <v>5894</v>
      </c>
      <c r="D860" s="363">
        <v>9.67</v>
      </c>
    </row>
    <row r="861" spans="1:4" ht="13.5" x14ac:dyDescent="0.25">
      <c r="A861" s="172">
        <v>90968</v>
      </c>
      <c r="B861" s="172" t="s">
        <v>6190</v>
      </c>
      <c r="C861" s="172" t="s">
        <v>5894</v>
      </c>
      <c r="D861" s="363">
        <v>3.12</v>
      </c>
    </row>
    <row r="862" spans="1:4" ht="13.5" x14ac:dyDescent="0.25">
      <c r="A862" s="172">
        <v>90969</v>
      </c>
      <c r="B862" s="172" t="s">
        <v>6191</v>
      </c>
      <c r="C862" s="172" t="s">
        <v>5894</v>
      </c>
      <c r="D862" s="363">
        <v>0.43</v>
      </c>
    </row>
    <row r="863" spans="1:4" ht="13.5" x14ac:dyDescent="0.25">
      <c r="A863" s="172">
        <v>90970</v>
      </c>
      <c r="B863" s="172" t="s">
        <v>6192</v>
      </c>
      <c r="C863" s="172" t="s">
        <v>5894</v>
      </c>
      <c r="D863" s="363">
        <v>3.91</v>
      </c>
    </row>
    <row r="864" spans="1:4" ht="13.5" x14ac:dyDescent="0.25">
      <c r="A864" s="172">
        <v>90971</v>
      </c>
      <c r="B864" s="172" t="s">
        <v>6193</v>
      </c>
      <c r="C864" s="172" t="s">
        <v>5894</v>
      </c>
      <c r="D864" s="363">
        <v>39.200000000000003</v>
      </c>
    </row>
    <row r="865" spans="1:4" ht="13.5" x14ac:dyDescent="0.25">
      <c r="A865" s="172">
        <v>90975</v>
      </c>
      <c r="B865" s="172" t="s">
        <v>6194</v>
      </c>
      <c r="C865" s="172" t="s">
        <v>5894</v>
      </c>
      <c r="D865" s="363">
        <v>7.93</v>
      </c>
    </row>
    <row r="866" spans="1:4" ht="13.5" x14ac:dyDescent="0.25">
      <c r="A866" s="172">
        <v>90976</v>
      </c>
      <c r="B866" s="172" t="s">
        <v>6195</v>
      </c>
      <c r="C866" s="172" t="s">
        <v>5894</v>
      </c>
      <c r="D866" s="363">
        <v>1.1000000000000001</v>
      </c>
    </row>
    <row r="867" spans="1:4" ht="13.5" x14ac:dyDescent="0.25">
      <c r="A867" s="172">
        <v>90977</v>
      </c>
      <c r="B867" s="172" t="s">
        <v>6196</v>
      </c>
      <c r="C867" s="172" t="s">
        <v>5894</v>
      </c>
      <c r="D867" s="363">
        <v>9.92</v>
      </c>
    </row>
    <row r="868" spans="1:4" ht="13.5" x14ac:dyDescent="0.25">
      <c r="A868" s="172">
        <v>90978</v>
      </c>
      <c r="B868" s="172" t="s">
        <v>6197</v>
      </c>
      <c r="C868" s="172" t="s">
        <v>5894</v>
      </c>
      <c r="D868" s="363">
        <v>101.7</v>
      </c>
    </row>
    <row r="869" spans="1:4" ht="13.5" x14ac:dyDescent="0.25">
      <c r="A869" s="172">
        <v>90992</v>
      </c>
      <c r="B869" s="172" t="s">
        <v>6198</v>
      </c>
      <c r="C869" s="172" t="s">
        <v>5894</v>
      </c>
      <c r="D869" s="363">
        <v>3.7</v>
      </c>
    </row>
    <row r="870" spans="1:4" ht="13.5" x14ac:dyDescent="0.25">
      <c r="A870" s="172">
        <v>90993</v>
      </c>
      <c r="B870" s="172" t="s">
        <v>6199</v>
      </c>
      <c r="C870" s="172" t="s">
        <v>5894</v>
      </c>
      <c r="D870" s="363">
        <v>0.51</v>
      </c>
    </row>
    <row r="871" spans="1:4" ht="13.5" x14ac:dyDescent="0.25">
      <c r="A871" s="172">
        <v>90994</v>
      </c>
      <c r="B871" s="172" t="s">
        <v>6200</v>
      </c>
      <c r="C871" s="172" t="s">
        <v>5894</v>
      </c>
      <c r="D871" s="363">
        <v>4.63</v>
      </c>
    </row>
    <row r="872" spans="1:4" ht="13.5" x14ac:dyDescent="0.25">
      <c r="A872" s="172">
        <v>90995</v>
      </c>
      <c r="B872" s="172" t="s">
        <v>6201</v>
      </c>
      <c r="C872" s="172" t="s">
        <v>5894</v>
      </c>
      <c r="D872" s="363">
        <v>53.25</v>
      </c>
    </row>
    <row r="873" spans="1:4" ht="13.5" x14ac:dyDescent="0.25">
      <c r="A873" s="172">
        <v>91021</v>
      </c>
      <c r="B873" s="172" t="s">
        <v>6202</v>
      </c>
      <c r="C873" s="172" t="s">
        <v>5894</v>
      </c>
      <c r="D873" s="363">
        <v>3.14</v>
      </c>
    </row>
    <row r="874" spans="1:4" ht="13.5" x14ac:dyDescent="0.25">
      <c r="A874" s="172">
        <v>91026</v>
      </c>
      <c r="B874" s="172" t="s">
        <v>6203</v>
      </c>
      <c r="C874" s="172" t="s">
        <v>5894</v>
      </c>
      <c r="D874" s="363">
        <v>11.26</v>
      </c>
    </row>
    <row r="875" spans="1:4" ht="13.5" x14ac:dyDescent="0.25">
      <c r="A875" s="172">
        <v>91027</v>
      </c>
      <c r="B875" s="172" t="s">
        <v>6204</v>
      </c>
      <c r="C875" s="172" t="s">
        <v>5894</v>
      </c>
      <c r="D875" s="363">
        <v>2.36</v>
      </c>
    </row>
    <row r="876" spans="1:4" ht="13.5" x14ac:dyDescent="0.25">
      <c r="A876" s="172">
        <v>91028</v>
      </c>
      <c r="B876" s="172" t="s">
        <v>6205</v>
      </c>
      <c r="C876" s="172" t="s">
        <v>5894</v>
      </c>
      <c r="D876" s="363">
        <v>0.91</v>
      </c>
    </row>
    <row r="877" spans="1:4" ht="13.5" x14ac:dyDescent="0.25">
      <c r="A877" s="172">
        <v>91029</v>
      </c>
      <c r="B877" s="172" t="s">
        <v>6206</v>
      </c>
      <c r="C877" s="172" t="s">
        <v>5894</v>
      </c>
      <c r="D877" s="363">
        <v>21.11</v>
      </c>
    </row>
    <row r="878" spans="1:4" ht="13.5" x14ac:dyDescent="0.25">
      <c r="A878" s="172">
        <v>91030</v>
      </c>
      <c r="B878" s="172" t="s">
        <v>6207</v>
      </c>
      <c r="C878" s="172" t="s">
        <v>5894</v>
      </c>
      <c r="D878" s="363">
        <v>92.1</v>
      </c>
    </row>
    <row r="879" spans="1:4" ht="13.5" x14ac:dyDescent="0.25">
      <c r="A879" s="172">
        <v>91273</v>
      </c>
      <c r="B879" s="172" t="s">
        <v>6208</v>
      </c>
      <c r="C879" s="172" t="s">
        <v>5894</v>
      </c>
      <c r="D879" s="363">
        <v>0.43</v>
      </c>
    </row>
    <row r="880" spans="1:4" ht="13.5" x14ac:dyDescent="0.25">
      <c r="A880" s="172">
        <v>91274</v>
      </c>
      <c r="B880" s="172" t="s">
        <v>6209</v>
      </c>
      <c r="C880" s="172" t="s">
        <v>5894</v>
      </c>
      <c r="D880" s="363">
        <v>0.05</v>
      </c>
    </row>
    <row r="881" spans="1:4" ht="13.5" x14ac:dyDescent="0.25">
      <c r="A881" s="172">
        <v>91275</v>
      </c>
      <c r="B881" s="172" t="s">
        <v>6210</v>
      </c>
      <c r="C881" s="172" t="s">
        <v>5894</v>
      </c>
      <c r="D881" s="363">
        <v>0.54</v>
      </c>
    </row>
    <row r="882" spans="1:4" ht="13.5" x14ac:dyDescent="0.25">
      <c r="A882" s="172">
        <v>91276</v>
      </c>
      <c r="B882" s="172" t="s">
        <v>6211</v>
      </c>
      <c r="C882" s="172" t="s">
        <v>5894</v>
      </c>
      <c r="D882" s="363">
        <v>6.63</v>
      </c>
    </row>
    <row r="883" spans="1:4" ht="13.5" x14ac:dyDescent="0.25">
      <c r="A883" s="172">
        <v>91279</v>
      </c>
      <c r="B883" s="172" t="s">
        <v>6212</v>
      </c>
      <c r="C883" s="172" t="s">
        <v>5894</v>
      </c>
      <c r="D883" s="363">
        <v>0.83</v>
      </c>
    </row>
    <row r="884" spans="1:4" ht="13.5" x14ac:dyDescent="0.25">
      <c r="A884" s="172">
        <v>91280</v>
      </c>
      <c r="B884" s="172" t="s">
        <v>6213</v>
      </c>
      <c r="C884" s="172" t="s">
        <v>5894</v>
      </c>
      <c r="D884" s="363">
        <v>0.09</v>
      </c>
    </row>
    <row r="885" spans="1:4" ht="13.5" x14ac:dyDescent="0.25">
      <c r="A885" s="172">
        <v>91281</v>
      </c>
      <c r="B885" s="172" t="s">
        <v>6214</v>
      </c>
      <c r="C885" s="172" t="s">
        <v>5894</v>
      </c>
      <c r="D885" s="363">
        <v>1.03</v>
      </c>
    </row>
    <row r="886" spans="1:4" ht="13.5" x14ac:dyDescent="0.25">
      <c r="A886" s="172">
        <v>91282</v>
      </c>
      <c r="B886" s="172" t="s">
        <v>6215</v>
      </c>
      <c r="C886" s="172" t="s">
        <v>5894</v>
      </c>
      <c r="D886" s="363">
        <v>15.85</v>
      </c>
    </row>
    <row r="887" spans="1:4" ht="13.5" x14ac:dyDescent="0.25">
      <c r="A887" s="172">
        <v>91354</v>
      </c>
      <c r="B887" s="172" t="s">
        <v>6216</v>
      </c>
      <c r="C887" s="172" t="s">
        <v>5894</v>
      </c>
      <c r="D887" s="363">
        <v>8.73</v>
      </c>
    </row>
    <row r="888" spans="1:4" ht="13.5" x14ac:dyDescent="0.25">
      <c r="A888" s="172">
        <v>91355</v>
      </c>
      <c r="B888" s="172" t="s">
        <v>6217</v>
      </c>
      <c r="C888" s="172" t="s">
        <v>5894</v>
      </c>
      <c r="D888" s="363">
        <v>1.83</v>
      </c>
    </row>
    <row r="889" spans="1:4" ht="13.5" x14ac:dyDescent="0.25">
      <c r="A889" s="172">
        <v>91356</v>
      </c>
      <c r="B889" s="172" t="s">
        <v>6218</v>
      </c>
      <c r="C889" s="172" t="s">
        <v>5894</v>
      </c>
      <c r="D889" s="363">
        <v>0.71</v>
      </c>
    </row>
    <row r="890" spans="1:4" ht="13.5" x14ac:dyDescent="0.25">
      <c r="A890" s="172">
        <v>91359</v>
      </c>
      <c r="B890" s="172" t="s">
        <v>6219</v>
      </c>
      <c r="C890" s="172" t="s">
        <v>5894</v>
      </c>
      <c r="D890" s="363">
        <v>9.7899999999999991</v>
      </c>
    </row>
    <row r="891" spans="1:4" ht="13.5" x14ac:dyDescent="0.25">
      <c r="A891" s="172">
        <v>91360</v>
      </c>
      <c r="B891" s="172" t="s">
        <v>6220</v>
      </c>
      <c r="C891" s="172" t="s">
        <v>5894</v>
      </c>
      <c r="D891" s="363">
        <v>2.0499999999999998</v>
      </c>
    </row>
    <row r="892" spans="1:4" ht="13.5" x14ac:dyDescent="0.25">
      <c r="A892" s="172">
        <v>91361</v>
      </c>
      <c r="B892" s="172" t="s">
        <v>6221</v>
      </c>
      <c r="C892" s="172" t="s">
        <v>5894</v>
      </c>
      <c r="D892" s="363">
        <v>0.79</v>
      </c>
    </row>
    <row r="893" spans="1:4" ht="13.5" x14ac:dyDescent="0.25">
      <c r="A893" s="172">
        <v>91367</v>
      </c>
      <c r="B893" s="172" t="s">
        <v>6222</v>
      </c>
      <c r="C893" s="172" t="s">
        <v>5894</v>
      </c>
      <c r="D893" s="363">
        <v>12.8</v>
      </c>
    </row>
    <row r="894" spans="1:4" ht="13.5" x14ac:dyDescent="0.25">
      <c r="A894" s="172">
        <v>91368</v>
      </c>
      <c r="B894" s="172" t="s">
        <v>6223</v>
      </c>
      <c r="C894" s="172" t="s">
        <v>5894</v>
      </c>
      <c r="D894" s="363">
        <v>2.36</v>
      </c>
    </row>
    <row r="895" spans="1:4" ht="13.5" x14ac:dyDescent="0.25">
      <c r="A895" s="172">
        <v>91369</v>
      </c>
      <c r="B895" s="172" t="s">
        <v>6224</v>
      </c>
      <c r="C895" s="172" t="s">
        <v>5894</v>
      </c>
      <c r="D895" s="363">
        <v>0.92</v>
      </c>
    </row>
    <row r="896" spans="1:4" ht="13.5" x14ac:dyDescent="0.25">
      <c r="A896" s="172">
        <v>91375</v>
      </c>
      <c r="B896" s="172" t="s">
        <v>6225</v>
      </c>
      <c r="C896" s="172" t="s">
        <v>5894</v>
      </c>
      <c r="D896" s="363">
        <v>7.35</v>
      </c>
    </row>
    <row r="897" spans="1:4" ht="13.5" x14ac:dyDescent="0.25">
      <c r="A897" s="172">
        <v>91376</v>
      </c>
      <c r="B897" s="172" t="s">
        <v>6226</v>
      </c>
      <c r="C897" s="172" t="s">
        <v>5894</v>
      </c>
      <c r="D897" s="363">
        <v>1.54</v>
      </c>
    </row>
    <row r="898" spans="1:4" ht="13.5" x14ac:dyDescent="0.25">
      <c r="A898" s="172">
        <v>91377</v>
      </c>
      <c r="B898" s="172" t="s">
        <v>6227</v>
      </c>
      <c r="C898" s="172" t="s">
        <v>5894</v>
      </c>
      <c r="D898" s="363">
        <v>0.6</v>
      </c>
    </row>
    <row r="899" spans="1:4" ht="13.5" x14ac:dyDescent="0.25">
      <c r="A899" s="172">
        <v>91380</v>
      </c>
      <c r="B899" s="172" t="s">
        <v>6228</v>
      </c>
      <c r="C899" s="172" t="s">
        <v>5894</v>
      </c>
      <c r="D899" s="363">
        <v>14.47</v>
      </c>
    </row>
    <row r="900" spans="1:4" ht="13.5" x14ac:dyDescent="0.25">
      <c r="A900" s="172">
        <v>91381</v>
      </c>
      <c r="B900" s="172" t="s">
        <v>6229</v>
      </c>
      <c r="C900" s="172" t="s">
        <v>5894</v>
      </c>
      <c r="D900" s="363">
        <v>2.67</v>
      </c>
    </row>
    <row r="901" spans="1:4" ht="13.5" x14ac:dyDescent="0.25">
      <c r="A901" s="172">
        <v>91382</v>
      </c>
      <c r="B901" s="172" t="s">
        <v>6230</v>
      </c>
      <c r="C901" s="172" t="s">
        <v>5894</v>
      </c>
      <c r="D901" s="363">
        <v>1.04</v>
      </c>
    </row>
    <row r="902" spans="1:4" ht="13.5" x14ac:dyDescent="0.25">
      <c r="A902" s="172">
        <v>91383</v>
      </c>
      <c r="B902" s="172" t="s">
        <v>6231</v>
      </c>
      <c r="C902" s="172" t="s">
        <v>5894</v>
      </c>
      <c r="D902" s="363">
        <v>27.13</v>
      </c>
    </row>
    <row r="903" spans="1:4" ht="13.5" x14ac:dyDescent="0.25">
      <c r="A903" s="172">
        <v>91384</v>
      </c>
      <c r="B903" s="172" t="s">
        <v>6232</v>
      </c>
      <c r="C903" s="172" t="s">
        <v>5894</v>
      </c>
      <c r="D903" s="363">
        <v>91.71</v>
      </c>
    </row>
    <row r="904" spans="1:4" ht="13.5" x14ac:dyDescent="0.25">
      <c r="A904" s="172">
        <v>91390</v>
      </c>
      <c r="B904" s="172" t="s">
        <v>6233</v>
      </c>
      <c r="C904" s="172" t="s">
        <v>5894</v>
      </c>
      <c r="D904" s="363">
        <v>9.4600000000000009</v>
      </c>
    </row>
    <row r="905" spans="1:4" ht="13.5" x14ac:dyDescent="0.25">
      <c r="A905" s="172">
        <v>91391</v>
      </c>
      <c r="B905" s="172" t="s">
        <v>6234</v>
      </c>
      <c r="C905" s="172" t="s">
        <v>5894</v>
      </c>
      <c r="D905" s="363">
        <v>1.98</v>
      </c>
    </row>
    <row r="906" spans="1:4" ht="13.5" x14ac:dyDescent="0.25">
      <c r="A906" s="172">
        <v>91392</v>
      </c>
      <c r="B906" s="172" t="s">
        <v>6235</v>
      </c>
      <c r="C906" s="172" t="s">
        <v>5894</v>
      </c>
      <c r="D906" s="363">
        <v>0.76</v>
      </c>
    </row>
    <row r="907" spans="1:4" ht="13.5" x14ac:dyDescent="0.25">
      <c r="A907" s="172">
        <v>91396</v>
      </c>
      <c r="B907" s="172" t="s">
        <v>6236</v>
      </c>
      <c r="C907" s="172" t="s">
        <v>5894</v>
      </c>
      <c r="D907" s="363">
        <v>12.56</v>
      </c>
    </row>
    <row r="908" spans="1:4" ht="13.5" x14ac:dyDescent="0.25">
      <c r="A908" s="172">
        <v>91397</v>
      </c>
      <c r="B908" s="172" t="s">
        <v>6237</v>
      </c>
      <c r="C908" s="172" t="s">
        <v>5894</v>
      </c>
      <c r="D908" s="363">
        <v>2.63</v>
      </c>
    </row>
    <row r="909" spans="1:4" ht="13.5" x14ac:dyDescent="0.25">
      <c r="A909" s="172">
        <v>91398</v>
      </c>
      <c r="B909" s="172" t="s">
        <v>6238</v>
      </c>
      <c r="C909" s="172" t="s">
        <v>5894</v>
      </c>
      <c r="D909" s="363">
        <v>1.02</v>
      </c>
    </row>
    <row r="910" spans="1:4" ht="13.5" x14ac:dyDescent="0.25">
      <c r="A910" s="172">
        <v>91402</v>
      </c>
      <c r="B910" s="172" t="s">
        <v>6239</v>
      </c>
      <c r="C910" s="172" t="s">
        <v>5894</v>
      </c>
      <c r="D910" s="363">
        <v>0.87</v>
      </c>
    </row>
    <row r="911" spans="1:4" ht="13.5" x14ac:dyDescent="0.25">
      <c r="A911" s="172">
        <v>91466</v>
      </c>
      <c r="B911" s="172" t="s">
        <v>6240</v>
      </c>
      <c r="C911" s="172" t="s">
        <v>5894</v>
      </c>
      <c r="D911" s="363">
        <v>0.8</v>
      </c>
    </row>
    <row r="912" spans="1:4" ht="13.5" x14ac:dyDescent="0.25">
      <c r="A912" s="172">
        <v>91467</v>
      </c>
      <c r="B912" s="172" t="s">
        <v>6241</v>
      </c>
      <c r="C912" s="172" t="s">
        <v>5894</v>
      </c>
      <c r="D912" s="363">
        <v>102.28</v>
      </c>
    </row>
    <row r="913" spans="1:4" ht="13.5" x14ac:dyDescent="0.25">
      <c r="A913" s="172">
        <v>91468</v>
      </c>
      <c r="B913" s="172" t="s">
        <v>6242</v>
      </c>
      <c r="C913" s="172" t="s">
        <v>5894</v>
      </c>
      <c r="D913" s="363">
        <v>13.7</v>
      </c>
    </row>
    <row r="914" spans="1:4" ht="13.5" x14ac:dyDescent="0.25">
      <c r="A914" s="172">
        <v>91469</v>
      </c>
      <c r="B914" s="172" t="s">
        <v>6243</v>
      </c>
      <c r="C914" s="172" t="s">
        <v>5894</v>
      </c>
      <c r="D914" s="363">
        <v>2.96</v>
      </c>
    </row>
    <row r="915" spans="1:4" ht="13.5" x14ac:dyDescent="0.25">
      <c r="A915" s="172">
        <v>91484</v>
      </c>
      <c r="B915" s="172" t="s">
        <v>6244</v>
      </c>
      <c r="C915" s="172" t="s">
        <v>5894</v>
      </c>
      <c r="D915" s="363">
        <v>0.94</v>
      </c>
    </row>
    <row r="916" spans="1:4" ht="13.5" x14ac:dyDescent="0.25">
      <c r="A916" s="172">
        <v>91485</v>
      </c>
      <c r="B916" s="172" t="s">
        <v>6245</v>
      </c>
      <c r="C916" s="172" t="s">
        <v>5894</v>
      </c>
      <c r="D916" s="363">
        <v>138.81</v>
      </c>
    </row>
    <row r="917" spans="1:4" ht="13.5" x14ac:dyDescent="0.25">
      <c r="A917" s="172">
        <v>91529</v>
      </c>
      <c r="B917" s="172" t="s">
        <v>6246</v>
      </c>
      <c r="C917" s="172" t="s">
        <v>5894</v>
      </c>
      <c r="D917" s="363">
        <v>0.63</v>
      </c>
    </row>
    <row r="918" spans="1:4" ht="13.5" x14ac:dyDescent="0.25">
      <c r="A918" s="172">
        <v>91530</v>
      </c>
      <c r="B918" s="172" t="s">
        <v>6247</v>
      </c>
      <c r="C918" s="172" t="s">
        <v>5894</v>
      </c>
      <c r="D918" s="363">
        <v>0.08</v>
      </c>
    </row>
    <row r="919" spans="1:4" ht="13.5" x14ac:dyDescent="0.25">
      <c r="A919" s="172">
        <v>91531</v>
      </c>
      <c r="B919" s="172" t="s">
        <v>6248</v>
      </c>
      <c r="C919" s="172" t="s">
        <v>5894</v>
      </c>
      <c r="D919" s="363">
        <v>0.79</v>
      </c>
    </row>
    <row r="920" spans="1:4" ht="13.5" x14ac:dyDescent="0.25">
      <c r="A920" s="172">
        <v>91532</v>
      </c>
      <c r="B920" s="172" t="s">
        <v>6249</v>
      </c>
      <c r="C920" s="172" t="s">
        <v>5894</v>
      </c>
      <c r="D920" s="363">
        <v>4.8099999999999996</v>
      </c>
    </row>
    <row r="921" spans="1:4" ht="13.5" x14ac:dyDescent="0.25">
      <c r="A921" s="172">
        <v>91629</v>
      </c>
      <c r="B921" s="172" t="s">
        <v>6250</v>
      </c>
      <c r="C921" s="172" t="s">
        <v>5894</v>
      </c>
      <c r="D921" s="363">
        <v>9.1300000000000008</v>
      </c>
    </row>
    <row r="922" spans="1:4" ht="13.5" x14ac:dyDescent="0.25">
      <c r="A922" s="172">
        <v>91630</v>
      </c>
      <c r="B922" s="172" t="s">
        <v>6251</v>
      </c>
      <c r="C922" s="172" t="s">
        <v>5894</v>
      </c>
      <c r="D922" s="363">
        <v>1.91</v>
      </c>
    </row>
    <row r="923" spans="1:4" ht="13.5" x14ac:dyDescent="0.25">
      <c r="A923" s="172">
        <v>91631</v>
      </c>
      <c r="B923" s="172" t="s">
        <v>6252</v>
      </c>
      <c r="C923" s="172" t="s">
        <v>5894</v>
      </c>
      <c r="D923" s="363">
        <v>0.74</v>
      </c>
    </row>
    <row r="924" spans="1:4" ht="13.5" x14ac:dyDescent="0.25">
      <c r="A924" s="172">
        <v>91632</v>
      </c>
      <c r="B924" s="172" t="s">
        <v>6253</v>
      </c>
      <c r="C924" s="172" t="s">
        <v>5894</v>
      </c>
      <c r="D924" s="363">
        <v>17.14</v>
      </c>
    </row>
    <row r="925" spans="1:4" ht="13.5" x14ac:dyDescent="0.25">
      <c r="A925" s="172">
        <v>91633</v>
      </c>
      <c r="B925" s="172" t="s">
        <v>6254</v>
      </c>
      <c r="C925" s="172" t="s">
        <v>5894</v>
      </c>
      <c r="D925" s="363">
        <v>86.57</v>
      </c>
    </row>
    <row r="926" spans="1:4" ht="13.5" x14ac:dyDescent="0.25">
      <c r="A926" s="172">
        <v>91640</v>
      </c>
      <c r="B926" s="172" t="s">
        <v>6255</v>
      </c>
      <c r="C926" s="172" t="s">
        <v>5894</v>
      </c>
      <c r="D926" s="363">
        <v>21.05</v>
      </c>
    </row>
    <row r="927" spans="1:4" ht="13.5" x14ac:dyDescent="0.25">
      <c r="A927" s="172">
        <v>91641</v>
      </c>
      <c r="B927" s="172" t="s">
        <v>6256</v>
      </c>
      <c r="C927" s="172" t="s">
        <v>5894</v>
      </c>
      <c r="D927" s="363">
        <v>4.41</v>
      </c>
    </row>
    <row r="928" spans="1:4" ht="13.5" x14ac:dyDescent="0.25">
      <c r="A928" s="172">
        <v>91642</v>
      </c>
      <c r="B928" s="172" t="s">
        <v>6257</v>
      </c>
      <c r="C928" s="172" t="s">
        <v>5894</v>
      </c>
      <c r="D928" s="363">
        <v>1.7</v>
      </c>
    </row>
    <row r="929" spans="1:4" ht="13.5" x14ac:dyDescent="0.25">
      <c r="A929" s="172">
        <v>91643</v>
      </c>
      <c r="B929" s="172" t="s">
        <v>6258</v>
      </c>
      <c r="C929" s="172" t="s">
        <v>5894</v>
      </c>
      <c r="D929" s="363">
        <v>39.46</v>
      </c>
    </row>
    <row r="930" spans="1:4" ht="13.5" x14ac:dyDescent="0.25">
      <c r="A930" s="172">
        <v>91644</v>
      </c>
      <c r="B930" s="172" t="s">
        <v>6259</v>
      </c>
      <c r="C930" s="172" t="s">
        <v>5894</v>
      </c>
      <c r="D930" s="363">
        <v>194.81</v>
      </c>
    </row>
    <row r="931" spans="1:4" ht="13.5" x14ac:dyDescent="0.25">
      <c r="A931" s="172">
        <v>91688</v>
      </c>
      <c r="B931" s="172" t="s">
        <v>6260</v>
      </c>
      <c r="C931" s="172" t="s">
        <v>5894</v>
      </c>
      <c r="D931" s="363">
        <v>0.09</v>
      </c>
    </row>
    <row r="932" spans="1:4" ht="13.5" x14ac:dyDescent="0.25">
      <c r="A932" s="172">
        <v>91689</v>
      </c>
      <c r="B932" s="172" t="s">
        <v>6261</v>
      </c>
      <c r="C932" s="172" t="s">
        <v>5894</v>
      </c>
      <c r="D932" s="363">
        <v>0.01</v>
      </c>
    </row>
    <row r="933" spans="1:4" ht="13.5" x14ac:dyDescent="0.25">
      <c r="A933" s="172">
        <v>91690</v>
      </c>
      <c r="B933" s="172" t="s">
        <v>6262</v>
      </c>
      <c r="C933" s="172" t="s">
        <v>5894</v>
      </c>
      <c r="D933" s="363">
        <v>0.06</v>
      </c>
    </row>
    <row r="934" spans="1:4" ht="13.5" x14ac:dyDescent="0.25">
      <c r="A934" s="172">
        <v>91691</v>
      </c>
      <c r="B934" s="172" t="s">
        <v>6263</v>
      </c>
      <c r="C934" s="172" t="s">
        <v>5894</v>
      </c>
      <c r="D934" s="363">
        <v>2.56</v>
      </c>
    </row>
    <row r="935" spans="1:4" ht="13.5" x14ac:dyDescent="0.25">
      <c r="A935" s="172">
        <v>92040</v>
      </c>
      <c r="B935" s="172" t="s">
        <v>6264</v>
      </c>
      <c r="C935" s="172" t="s">
        <v>5894</v>
      </c>
      <c r="D935" s="363">
        <v>4.13</v>
      </c>
    </row>
    <row r="936" spans="1:4" ht="13.5" x14ac:dyDescent="0.25">
      <c r="A936" s="172">
        <v>92041</v>
      </c>
      <c r="B936" s="172" t="s">
        <v>6265</v>
      </c>
      <c r="C936" s="172" t="s">
        <v>5894</v>
      </c>
      <c r="D936" s="363">
        <v>0.43</v>
      </c>
    </row>
    <row r="937" spans="1:4" ht="13.5" x14ac:dyDescent="0.25">
      <c r="A937" s="172">
        <v>92042</v>
      </c>
      <c r="B937" s="172" t="s">
        <v>6266</v>
      </c>
      <c r="C937" s="172" t="s">
        <v>5894</v>
      </c>
      <c r="D937" s="363">
        <v>3.44</v>
      </c>
    </row>
    <row r="938" spans="1:4" ht="13.5" x14ac:dyDescent="0.25">
      <c r="A938" s="172">
        <v>92101</v>
      </c>
      <c r="B938" s="172" t="s">
        <v>6267</v>
      </c>
      <c r="C938" s="172" t="s">
        <v>5894</v>
      </c>
      <c r="D938" s="363">
        <v>14.22</v>
      </c>
    </row>
    <row r="939" spans="1:4" ht="13.5" x14ac:dyDescent="0.25">
      <c r="A939" s="172">
        <v>92102</v>
      </c>
      <c r="B939" s="172" t="s">
        <v>6268</v>
      </c>
      <c r="C939" s="172" t="s">
        <v>5894</v>
      </c>
      <c r="D939" s="363">
        <v>2.97</v>
      </c>
    </row>
    <row r="940" spans="1:4" ht="13.5" x14ac:dyDescent="0.25">
      <c r="A940" s="172">
        <v>92103</v>
      </c>
      <c r="B940" s="172" t="s">
        <v>6269</v>
      </c>
      <c r="C940" s="172" t="s">
        <v>5894</v>
      </c>
      <c r="D940" s="363">
        <v>1.1499999999999999</v>
      </c>
    </row>
    <row r="941" spans="1:4" ht="13.5" x14ac:dyDescent="0.25">
      <c r="A941" s="172">
        <v>92104</v>
      </c>
      <c r="B941" s="172" t="s">
        <v>6270</v>
      </c>
      <c r="C941" s="172" t="s">
        <v>5894</v>
      </c>
      <c r="D941" s="363">
        <v>26.68</v>
      </c>
    </row>
    <row r="942" spans="1:4" ht="13.5" x14ac:dyDescent="0.25">
      <c r="A942" s="172">
        <v>92105</v>
      </c>
      <c r="B942" s="172" t="s">
        <v>6271</v>
      </c>
      <c r="C942" s="172" t="s">
        <v>5894</v>
      </c>
      <c r="D942" s="363">
        <v>124.45</v>
      </c>
    </row>
    <row r="943" spans="1:4" ht="13.5" x14ac:dyDescent="0.25">
      <c r="A943" s="172">
        <v>92108</v>
      </c>
      <c r="B943" s="172" t="s">
        <v>6272</v>
      </c>
      <c r="C943" s="172" t="s">
        <v>5894</v>
      </c>
      <c r="D943" s="363">
        <v>0.77</v>
      </c>
    </row>
    <row r="944" spans="1:4" ht="13.5" x14ac:dyDescent="0.25">
      <c r="A944" s="172">
        <v>92109</v>
      </c>
      <c r="B944" s="172" t="s">
        <v>6273</v>
      </c>
      <c r="C944" s="172" t="s">
        <v>5894</v>
      </c>
      <c r="D944" s="363">
        <v>0.09</v>
      </c>
    </row>
    <row r="945" spans="1:4" ht="13.5" x14ac:dyDescent="0.25">
      <c r="A945" s="172">
        <v>92110</v>
      </c>
      <c r="B945" s="172" t="s">
        <v>6274</v>
      </c>
      <c r="C945" s="172" t="s">
        <v>5894</v>
      </c>
      <c r="D945" s="363">
        <v>0.6</v>
      </c>
    </row>
    <row r="946" spans="1:4" ht="13.5" x14ac:dyDescent="0.25">
      <c r="A946" s="172">
        <v>92111</v>
      </c>
      <c r="B946" s="172" t="s">
        <v>6275</v>
      </c>
      <c r="C946" s="172" t="s">
        <v>5894</v>
      </c>
      <c r="D946" s="363">
        <v>1.01</v>
      </c>
    </row>
    <row r="947" spans="1:4" ht="13.5" x14ac:dyDescent="0.25">
      <c r="A947" s="172">
        <v>92114</v>
      </c>
      <c r="B947" s="172" t="s">
        <v>6276</v>
      </c>
      <c r="C947" s="172" t="s">
        <v>5894</v>
      </c>
      <c r="D947" s="363">
        <v>0.08</v>
      </c>
    </row>
    <row r="948" spans="1:4" ht="13.5" x14ac:dyDescent="0.25">
      <c r="A948" s="172">
        <v>92115</v>
      </c>
      <c r="B948" s="172" t="s">
        <v>6277</v>
      </c>
      <c r="C948" s="172" t="s">
        <v>5894</v>
      </c>
      <c r="D948" s="363">
        <v>0.01</v>
      </c>
    </row>
    <row r="949" spans="1:4" ht="13.5" x14ac:dyDescent="0.25">
      <c r="A949" s="172">
        <v>92116</v>
      </c>
      <c r="B949" s="172" t="s">
        <v>6278</v>
      </c>
      <c r="C949" s="172" t="s">
        <v>5894</v>
      </c>
      <c r="D949" s="363">
        <v>0.1</v>
      </c>
    </row>
    <row r="950" spans="1:4" ht="13.5" x14ac:dyDescent="0.25">
      <c r="A950" s="172">
        <v>92133</v>
      </c>
      <c r="B950" s="172" t="s">
        <v>6279</v>
      </c>
      <c r="C950" s="172" t="s">
        <v>5894</v>
      </c>
      <c r="D950" s="363">
        <v>7.8</v>
      </c>
    </row>
    <row r="951" spans="1:4" ht="13.5" x14ac:dyDescent="0.25">
      <c r="A951" s="172">
        <v>92134</v>
      </c>
      <c r="B951" s="172" t="s">
        <v>6280</v>
      </c>
      <c r="C951" s="172" t="s">
        <v>5894</v>
      </c>
      <c r="D951" s="363">
        <v>1.23</v>
      </c>
    </row>
    <row r="952" spans="1:4" ht="13.5" x14ac:dyDescent="0.25">
      <c r="A952" s="172">
        <v>92135</v>
      </c>
      <c r="B952" s="172" t="s">
        <v>6281</v>
      </c>
      <c r="C952" s="172" t="s">
        <v>5894</v>
      </c>
      <c r="D952" s="363">
        <v>0.48</v>
      </c>
    </row>
    <row r="953" spans="1:4" ht="13.5" x14ac:dyDescent="0.25">
      <c r="A953" s="172">
        <v>92136</v>
      </c>
      <c r="B953" s="172" t="s">
        <v>6282</v>
      </c>
      <c r="C953" s="172" t="s">
        <v>5894</v>
      </c>
      <c r="D953" s="363">
        <v>9.75</v>
      </c>
    </row>
    <row r="954" spans="1:4" ht="13.5" x14ac:dyDescent="0.25">
      <c r="A954" s="172">
        <v>92137</v>
      </c>
      <c r="B954" s="172" t="s">
        <v>6283</v>
      </c>
      <c r="C954" s="172" t="s">
        <v>5894</v>
      </c>
      <c r="D954" s="363">
        <v>25.61</v>
      </c>
    </row>
    <row r="955" spans="1:4" ht="13.5" x14ac:dyDescent="0.25">
      <c r="A955" s="172">
        <v>92140</v>
      </c>
      <c r="B955" s="172" t="s">
        <v>6284</v>
      </c>
      <c r="C955" s="172" t="s">
        <v>5894</v>
      </c>
      <c r="D955" s="363">
        <v>2.37</v>
      </c>
    </row>
    <row r="956" spans="1:4" ht="13.5" x14ac:dyDescent="0.25">
      <c r="A956" s="172">
        <v>92141</v>
      </c>
      <c r="B956" s="172" t="s">
        <v>6285</v>
      </c>
      <c r="C956" s="172" t="s">
        <v>5894</v>
      </c>
      <c r="D956" s="363">
        <v>0.37</v>
      </c>
    </row>
    <row r="957" spans="1:4" ht="13.5" x14ac:dyDescent="0.25">
      <c r="A957" s="172">
        <v>92142</v>
      </c>
      <c r="B957" s="172" t="s">
        <v>6286</v>
      </c>
      <c r="C957" s="172" t="s">
        <v>5894</v>
      </c>
      <c r="D957" s="363">
        <v>0.14000000000000001</v>
      </c>
    </row>
    <row r="958" spans="1:4" ht="13.5" x14ac:dyDescent="0.25">
      <c r="A958" s="172">
        <v>92143</v>
      </c>
      <c r="B958" s="172" t="s">
        <v>6287</v>
      </c>
      <c r="C958" s="172" t="s">
        <v>5894</v>
      </c>
      <c r="D958" s="363">
        <v>2.97</v>
      </c>
    </row>
    <row r="959" spans="1:4" ht="13.5" x14ac:dyDescent="0.25">
      <c r="A959" s="172">
        <v>92144</v>
      </c>
      <c r="B959" s="172" t="s">
        <v>6288</v>
      </c>
      <c r="C959" s="172" t="s">
        <v>5894</v>
      </c>
      <c r="D959" s="363">
        <v>31.24</v>
      </c>
    </row>
    <row r="960" spans="1:4" ht="13.5" x14ac:dyDescent="0.25">
      <c r="A960" s="172">
        <v>92237</v>
      </c>
      <c r="B960" s="172" t="s">
        <v>6289</v>
      </c>
      <c r="C960" s="172" t="s">
        <v>5894</v>
      </c>
      <c r="D960" s="363">
        <v>15.38</v>
      </c>
    </row>
    <row r="961" spans="1:4" ht="13.5" x14ac:dyDescent="0.25">
      <c r="A961" s="172">
        <v>92238</v>
      </c>
      <c r="B961" s="172" t="s">
        <v>6290</v>
      </c>
      <c r="C961" s="172" t="s">
        <v>5894</v>
      </c>
      <c r="D961" s="363">
        <v>3.22</v>
      </c>
    </row>
    <row r="962" spans="1:4" ht="13.5" x14ac:dyDescent="0.25">
      <c r="A962" s="172">
        <v>92239</v>
      </c>
      <c r="B962" s="172" t="s">
        <v>6291</v>
      </c>
      <c r="C962" s="172" t="s">
        <v>5894</v>
      </c>
      <c r="D962" s="363">
        <v>1.25</v>
      </c>
    </row>
    <row r="963" spans="1:4" ht="13.5" x14ac:dyDescent="0.25">
      <c r="A963" s="172">
        <v>92240</v>
      </c>
      <c r="B963" s="172" t="s">
        <v>6292</v>
      </c>
      <c r="C963" s="172" t="s">
        <v>5894</v>
      </c>
      <c r="D963" s="363">
        <v>28.84</v>
      </c>
    </row>
    <row r="964" spans="1:4" ht="13.5" x14ac:dyDescent="0.25">
      <c r="A964" s="172">
        <v>92241</v>
      </c>
      <c r="B964" s="172" t="s">
        <v>6293</v>
      </c>
      <c r="C964" s="172" t="s">
        <v>5894</v>
      </c>
      <c r="D964" s="363">
        <v>178.6</v>
      </c>
    </row>
    <row r="965" spans="1:4" ht="13.5" x14ac:dyDescent="0.25">
      <c r="A965" s="172">
        <v>92712</v>
      </c>
      <c r="B965" s="172" t="s">
        <v>6294</v>
      </c>
      <c r="C965" s="172" t="s">
        <v>5894</v>
      </c>
      <c r="D965" s="363">
        <v>0.24</v>
      </c>
    </row>
    <row r="966" spans="1:4" ht="13.5" x14ac:dyDescent="0.25">
      <c r="A966" s="172">
        <v>92713</v>
      </c>
      <c r="B966" s="172" t="s">
        <v>6295</v>
      </c>
      <c r="C966" s="172" t="s">
        <v>5894</v>
      </c>
      <c r="D966" s="363">
        <v>0.02</v>
      </c>
    </row>
    <row r="967" spans="1:4" ht="13.5" x14ac:dyDescent="0.25">
      <c r="A967" s="172">
        <v>92714</v>
      </c>
      <c r="B967" s="172" t="s">
        <v>6296</v>
      </c>
      <c r="C967" s="172" t="s">
        <v>5894</v>
      </c>
      <c r="D967" s="363">
        <v>0.3</v>
      </c>
    </row>
    <row r="968" spans="1:4" ht="13.5" x14ac:dyDescent="0.25">
      <c r="A968" s="172">
        <v>92715</v>
      </c>
      <c r="B968" s="172" t="s">
        <v>6297</v>
      </c>
      <c r="C968" s="172" t="s">
        <v>5894</v>
      </c>
      <c r="D968" s="363">
        <v>26.1</v>
      </c>
    </row>
    <row r="969" spans="1:4" ht="13.5" x14ac:dyDescent="0.25">
      <c r="A969" s="172">
        <v>92956</v>
      </c>
      <c r="B969" s="172" t="s">
        <v>6298</v>
      </c>
      <c r="C969" s="172" t="s">
        <v>5894</v>
      </c>
      <c r="D969" s="363">
        <v>3.75</v>
      </c>
    </row>
    <row r="970" spans="1:4" ht="13.5" x14ac:dyDescent="0.25">
      <c r="A970" s="172">
        <v>92957</v>
      </c>
      <c r="B970" s="172" t="s">
        <v>6299</v>
      </c>
      <c r="C970" s="172" t="s">
        <v>5894</v>
      </c>
      <c r="D970" s="363">
        <v>0.44</v>
      </c>
    </row>
    <row r="971" spans="1:4" ht="13.5" x14ac:dyDescent="0.25">
      <c r="A971" s="172">
        <v>92958</v>
      </c>
      <c r="B971" s="172" t="s">
        <v>6300</v>
      </c>
      <c r="C971" s="172" t="s">
        <v>5894</v>
      </c>
      <c r="D971" s="363">
        <v>4.1100000000000003</v>
      </c>
    </row>
    <row r="972" spans="1:4" ht="13.5" x14ac:dyDescent="0.25">
      <c r="A972" s="172">
        <v>92959</v>
      </c>
      <c r="B972" s="172" t="s">
        <v>6301</v>
      </c>
      <c r="C972" s="172" t="s">
        <v>5894</v>
      </c>
      <c r="D972" s="363">
        <v>5.99</v>
      </c>
    </row>
    <row r="973" spans="1:4" ht="13.5" x14ac:dyDescent="0.25">
      <c r="A973" s="172">
        <v>92963</v>
      </c>
      <c r="B973" s="172" t="s">
        <v>6302</v>
      </c>
      <c r="C973" s="172" t="s">
        <v>5894</v>
      </c>
      <c r="D973" s="363">
        <v>1.34</v>
      </c>
    </row>
    <row r="974" spans="1:4" ht="13.5" x14ac:dyDescent="0.25">
      <c r="A974" s="172">
        <v>92964</v>
      </c>
      <c r="B974" s="172" t="s">
        <v>6303</v>
      </c>
      <c r="C974" s="172" t="s">
        <v>5894</v>
      </c>
      <c r="D974" s="363">
        <v>0.15</v>
      </c>
    </row>
    <row r="975" spans="1:4" ht="13.5" x14ac:dyDescent="0.25">
      <c r="A975" s="172">
        <v>92965</v>
      </c>
      <c r="B975" s="172" t="s">
        <v>6304</v>
      </c>
      <c r="C975" s="172" t="s">
        <v>5894</v>
      </c>
      <c r="D975" s="363">
        <v>1.67</v>
      </c>
    </row>
    <row r="976" spans="1:4" ht="13.5" x14ac:dyDescent="0.25">
      <c r="A976" s="172">
        <v>93220</v>
      </c>
      <c r="B976" s="172" t="s">
        <v>6305</v>
      </c>
      <c r="C976" s="172" t="s">
        <v>5894</v>
      </c>
      <c r="D976" s="363">
        <v>168.8</v>
      </c>
    </row>
    <row r="977" spans="1:4" ht="13.5" x14ac:dyDescent="0.25">
      <c r="A977" s="172">
        <v>93221</v>
      </c>
      <c r="B977" s="172" t="s">
        <v>6306</v>
      </c>
      <c r="C977" s="172" t="s">
        <v>5894</v>
      </c>
      <c r="D977" s="363">
        <v>23.43</v>
      </c>
    </row>
    <row r="978" spans="1:4" ht="13.5" x14ac:dyDescent="0.25">
      <c r="A978" s="172">
        <v>93222</v>
      </c>
      <c r="B978" s="172" t="s">
        <v>6307</v>
      </c>
      <c r="C978" s="172" t="s">
        <v>5894</v>
      </c>
      <c r="D978" s="363">
        <v>211.24</v>
      </c>
    </row>
    <row r="979" spans="1:4" ht="13.5" x14ac:dyDescent="0.25">
      <c r="A979" s="172">
        <v>93223</v>
      </c>
      <c r="B979" s="172" t="s">
        <v>6308</v>
      </c>
      <c r="C979" s="172" t="s">
        <v>5894</v>
      </c>
      <c r="D979" s="363">
        <v>101.08</v>
      </c>
    </row>
    <row r="980" spans="1:4" ht="13.5" x14ac:dyDescent="0.25">
      <c r="A980" s="172">
        <v>93229</v>
      </c>
      <c r="B980" s="172" t="s">
        <v>17570</v>
      </c>
      <c r="C980" s="172" t="s">
        <v>5894</v>
      </c>
      <c r="D980" s="363">
        <v>0.32</v>
      </c>
    </row>
    <row r="981" spans="1:4" ht="13.5" x14ac:dyDescent="0.25">
      <c r="A981" s="172">
        <v>93230</v>
      </c>
      <c r="B981" s="172" t="s">
        <v>17571</v>
      </c>
      <c r="C981" s="172" t="s">
        <v>5894</v>
      </c>
      <c r="D981" s="363">
        <v>0.03</v>
      </c>
    </row>
    <row r="982" spans="1:4" ht="13.5" x14ac:dyDescent="0.25">
      <c r="A982" s="172">
        <v>93231</v>
      </c>
      <c r="B982" s="172" t="s">
        <v>17572</v>
      </c>
      <c r="C982" s="172" t="s">
        <v>5894</v>
      </c>
      <c r="D982" s="363">
        <v>0.3</v>
      </c>
    </row>
    <row r="983" spans="1:4" ht="13.5" x14ac:dyDescent="0.25">
      <c r="A983" s="172">
        <v>93232</v>
      </c>
      <c r="B983" s="172" t="s">
        <v>17573</v>
      </c>
      <c r="C983" s="172" t="s">
        <v>5894</v>
      </c>
      <c r="D983" s="363">
        <v>6.72</v>
      </c>
    </row>
    <row r="984" spans="1:4" ht="13.5" x14ac:dyDescent="0.25">
      <c r="A984" s="172">
        <v>93235</v>
      </c>
      <c r="B984" s="172" t="s">
        <v>6313</v>
      </c>
      <c r="C984" s="172" t="s">
        <v>5894</v>
      </c>
      <c r="D984" s="363">
        <v>0.76</v>
      </c>
    </row>
    <row r="985" spans="1:4" ht="13.5" x14ac:dyDescent="0.25">
      <c r="A985" s="172">
        <v>93238</v>
      </c>
      <c r="B985" s="172" t="s">
        <v>6314</v>
      </c>
      <c r="C985" s="172" t="s">
        <v>5894</v>
      </c>
      <c r="D985" s="363">
        <v>0.63</v>
      </c>
    </row>
    <row r="986" spans="1:4" ht="13.5" x14ac:dyDescent="0.25">
      <c r="A986" s="172">
        <v>93239</v>
      </c>
      <c r="B986" s="172" t="s">
        <v>6315</v>
      </c>
      <c r="C986" s="172" t="s">
        <v>5894</v>
      </c>
      <c r="D986" s="363">
        <v>2.85</v>
      </c>
    </row>
    <row r="987" spans="1:4" ht="13.5" x14ac:dyDescent="0.25">
      <c r="A987" s="172">
        <v>93240</v>
      </c>
      <c r="B987" s="172" t="s">
        <v>6316</v>
      </c>
      <c r="C987" s="172" t="s">
        <v>5894</v>
      </c>
      <c r="D987" s="363">
        <v>7.74</v>
      </c>
    </row>
    <row r="988" spans="1:4" ht="13.5" x14ac:dyDescent="0.25">
      <c r="A988" s="172">
        <v>93267</v>
      </c>
      <c r="B988" s="172" t="s">
        <v>6317</v>
      </c>
      <c r="C988" s="172" t="s">
        <v>5894</v>
      </c>
      <c r="D988" s="363">
        <v>24.17</v>
      </c>
    </row>
    <row r="989" spans="1:4" ht="13.5" x14ac:dyDescent="0.25">
      <c r="A989" s="172">
        <v>93269</v>
      </c>
      <c r="B989" s="172" t="s">
        <v>6318</v>
      </c>
      <c r="C989" s="172" t="s">
        <v>5894</v>
      </c>
      <c r="D989" s="363">
        <v>2.87</v>
      </c>
    </row>
    <row r="990" spans="1:4" ht="13.5" x14ac:dyDescent="0.25">
      <c r="A990" s="172">
        <v>93270</v>
      </c>
      <c r="B990" s="172" t="s">
        <v>6319</v>
      </c>
      <c r="C990" s="172" t="s">
        <v>5894</v>
      </c>
      <c r="D990" s="363">
        <v>26.44</v>
      </c>
    </row>
    <row r="991" spans="1:4" ht="13.5" x14ac:dyDescent="0.25">
      <c r="A991" s="172">
        <v>93271</v>
      </c>
      <c r="B991" s="172" t="s">
        <v>6320</v>
      </c>
      <c r="C991" s="172" t="s">
        <v>5894</v>
      </c>
      <c r="D991" s="363">
        <v>7.57</v>
      </c>
    </row>
    <row r="992" spans="1:4" ht="13.5" x14ac:dyDescent="0.25">
      <c r="A992" s="172">
        <v>93277</v>
      </c>
      <c r="B992" s="172" t="s">
        <v>6321</v>
      </c>
      <c r="C992" s="172" t="s">
        <v>5894</v>
      </c>
      <c r="D992" s="363">
        <v>0.26</v>
      </c>
    </row>
    <row r="993" spans="1:4" ht="13.5" x14ac:dyDescent="0.25">
      <c r="A993" s="172">
        <v>93278</v>
      </c>
      <c r="B993" s="172" t="s">
        <v>6322</v>
      </c>
      <c r="C993" s="172" t="s">
        <v>5894</v>
      </c>
      <c r="D993" s="363">
        <v>0.03</v>
      </c>
    </row>
    <row r="994" spans="1:4" ht="13.5" x14ac:dyDescent="0.25">
      <c r="A994" s="172">
        <v>93279</v>
      </c>
      <c r="B994" s="172" t="s">
        <v>6323</v>
      </c>
      <c r="C994" s="172" t="s">
        <v>5894</v>
      </c>
      <c r="D994" s="363">
        <v>0.25</v>
      </c>
    </row>
    <row r="995" spans="1:4" ht="13.5" x14ac:dyDescent="0.25">
      <c r="A995" s="172">
        <v>93280</v>
      </c>
      <c r="B995" s="172" t="s">
        <v>6324</v>
      </c>
      <c r="C995" s="172" t="s">
        <v>5894</v>
      </c>
      <c r="D995" s="363">
        <v>0.63</v>
      </c>
    </row>
    <row r="996" spans="1:4" ht="13.5" x14ac:dyDescent="0.25">
      <c r="A996" s="172">
        <v>93283</v>
      </c>
      <c r="B996" s="172" t="s">
        <v>6325</v>
      </c>
      <c r="C996" s="172" t="s">
        <v>5894</v>
      </c>
      <c r="D996" s="363">
        <v>50.81</v>
      </c>
    </row>
    <row r="997" spans="1:4" ht="13.5" x14ac:dyDescent="0.25">
      <c r="A997" s="172">
        <v>93284</v>
      </c>
      <c r="B997" s="172" t="s">
        <v>6326</v>
      </c>
      <c r="C997" s="172" t="s">
        <v>5894</v>
      </c>
      <c r="D997" s="363">
        <v>9.65</v>
      </c>
    </row>
    <row r="998" spans="1:4" ht="13.5" x14ac:dyDescent="0.25">
      <c r="A998" s="172">
        <v>93285</v>
      </c>
      <c r="B998" s="172" t="s">
        <v>6327</v>
      </c>
      <c r="C998" s="172" t="s">
        <v>5894</v>
      </c>
      <c r="D998" s="363">
        <v>81.69</v>
      </c>
    </row>
    <row r="999" spans="1:4" ht="13.5" x14ac:dyDescent="0.25">
      <c r="A999" s="172">
        <v>93286</v>
      </c>
      <c r="B999" s="172" t="s">
        <v>6328</v>
      </c>
      <c r="C999" s="172" t="s">
        <v>5894</v>
      </c>
      <c r="D999" s="363">
        <v>179.01</v>
      </c>
    </row>
    <row r="1000" spans="1:4" ht="13.5" x14ac:dyDescent="0.25">
      <c r="A1000" s="172">
        <v>93296</v>
      </c>
      <c r="B1000" s="172" t="s">
        <v>6329</v>
      </c>
      <c r="C1000" s="172" t="s">
        <v>5894</v>
      </c>
      <c r="D1000" s="363">
        <v>3.55</v>
      </c>
    </row>
    <row r="1001" spans="1:4" ht="13.5" x14ac:dyDescent="0.25">
      <c r="A1001" s="172">
        <v>93397</v>
      </c>
      <c r="B1001" s="172" t="s">
        <v>6330</v>
      </c>
      <c r="C1001" s="172" t="s">
        <v>5894</v>
      </c>
      <c r="D1001" s="363">
        <v>9.1300000000000008</v>
      </c>
    </row>
    <row r="1002" spans="1:4" ht="13.5" x14ac:dyDescent="0.25">
      <c r="A1002" s="172">
        <v>93398</v>
      </c>
      <c r="B1002" s="172" t="s">
        <v>6331</v>
      </c>
      <c r="C1002" s="172" t="s">
        <v>5894</v>
      </c>
      <c r="D1002" s="363">
        <v>1.91</v>
      </c>
    </row>
    <row r="1003" spans="1:4" ht="13.5" x14ac:dyDescent="0.25">
      <c r="A1003" s="172">
        <v>93399</v>
      </c>
      <c r="B1003" s="172" t="s">
        <v>6332</v>
      </c>
      <c r="C1003" s="172" t="s">
        <v>5894</v>
      </c>
      <c r="D1003" s="363">
        <v>0.74</v>
      </c>
    </row>
    <row r="1004" spans="1:4" ht="13.5" x14ac:dyDescent="0.25">
      <c r="A1004" s="172">
        <v>93400</v>
      </c>
      <c r="B1004" s="172" t="s">
        <v>6333</v>
      </c>
      <c r="C1004" s="172" t="s">
        <v>5894</v>
      </c>
      <c r="D1004" s="363">
        <v>17.14</v>
      </c>
    </row>
    <row r="1005" spans="1:4" ht="13.5" x14ac:dyDescent="0.25">
      <c r="A1005" s="172">
        <v>93401</v>
      </c>
      <c r="B1005" s="172" t="s">
        <v>6334</v>
      </c>
      <c r="C1005" s="172" t="s">
        <v>5894</v>
      </c>
      <c r="D1005" s="363">
        <v>102.28</v>
      </c>
    </row>
    <row r="1006" spans="1:4" ht="13.5" x14ac:dyDescent="0.25">
      <c r="A1006" s="172">
        <v>93404</v>
      </c>
      <c r="B1006" s="172" t="s">
        <v>6335</v>
      </c>
      <c r="C1006" s="172" t="s">
        <v>5894</v>
      </c>
      <c r="D1006" s="363">
        <v>4.3899999999999997</v>
      </c>
    </row>
    <row r="1007" spans="1:4" ht="13.5" x14ac:dyDescent="0.25">
      <c r="A1007" s="172">
        <v>93405</v>
      </c>
      <c r="B1007" s="172" t="s">
        <v>6336</v>
      </c>
      <c r="C1007" s="172" t="s">
        <v>5894</v>
      </c>
      <c r="D1007" s="363">
        <v>0.44</v>
      </c>
    </row>
    <row r="1008" spans="1:4" ht="13.5" x14ac:dyDescent="0.25">
      <c r="A1008" s="172">
        <v>93406</v>
      </c>
      <c r="B1008" s="172" t="s">
        <v>6337</v>
      </c>
      <c r="C1008" s="172" t="s">
        <v>5894</v>
      </c>
      <c r="D1008" s="363">
        <v>5.49</v>
      </c>
    </row>
    <row r="1009" spans="1:4" ht="13.5" x14ac:dyDescent="0.25">
      <c r="A1009" s="172">
        <v>93407</v>
      </c>
      <c r="B1009" s="172" t="s">
        <v>6338</v>
      </c>
      <c r="C1009" s="172" t="s">
        <v>5894</v>
      </c>
      <c r="D1009" s="363">
        <v>30.49</v>
      </c>
    </row>
    <row r="1010" spans="1:4" ht="13.5" x14ac:dyDescent="0.25">
      <c r="A1010" s="172">
        <v>93411</v>
      </c>
      <c r="B1010" s="172" t="s">
        <v>6339</v>
      </c>
      <c r="C1010" s="172" t="s">
        <v>5894</v>
      </c>
      <c r="D1010" s="363">
        <v>0.2</v>
      </c>
    </row>
    <row r="1011" spans="1:4" ht="13.5" x14ac:dyDescent="0.25">
      <c r="A1011" s="172">
        <v>93412</v>
      </c>
      <c r="B1011" s="172" t="s">
        <v>6340</v>
      </c>
      <c r="C1011" s="172" t="s">
        <v>5894</v>
      </c>
      <c r="D1011" s="363">
        <v>0.03</v>
      </c>
    </row>
    <row r="1012" spans="1:4" ht="13.5" x14ac:dyDescent="0.25">
      <c r="A1012" s="172">
        <v>93413</v>
      </c>
      <c r="B1012" s="172" t="s">
        <v>6341</v>
      </c>
      <c r="C1012" s="172" t="s">
        <v>5894</v>
      </c>
      <c r="D1012" s="363">
        <v>0.18</v>
      </c>
    </row>
    <row r="1013" spans="1:4" ht="13.5" x14ac:dyDescent="0.25">
      <c r="A1013" s="172">
        <v>93414</v>
      </c>
      <c r="B1013" s="172" t="s">
        <v>6342</v>
      </c>
      <c r="C1013" s="172" t="s">
        <v>5894</v>
      </c>
      <c r="D1013" s="363">
        <v>11.59</v>
      </c>
    </row>
    <row r="1014" spans="1:4" ht="13.5" x14ac:dyDescent="0.25">
      <c r="A1014" s="172">
        <v>93417</v>
      </c>
      <c r="B1014" s="172" t="s">
        <v>6343</v>
      </c>
      <c r="C1014" s="172" t="s">
        <v>5894</v>
      </c>
      <c r="D1014" s="363">
        <v>2.68</v>
      </c>
    </row>
    <row r="1015" spans="1:4" ht="13.5" x14ac:dyDescent="0.25">
      <c r="A1015" s="172">
        <v>93418</v>
      </c>
      <c r="B1015" s="172" t="s">
        <v>6344</v>
      </c>
      <c r="C1015" s="172" t="s">
        <v>5894</v>
      </c>
      <c r="D1015" s="363">
        <v>0.48</v>
      </c>
    </row>
    <row r="1016" spans="1:4" ht="13.5" x14ac:dyDescent="0.25">
      <c r="A1016" s="172">
        <v>93419</v>
      </c>
      <c r="B1016" s="172" t="s">
        <v>6345</v>
      </c>
      <c r="C1016" s="172" t="s">
        <v>5894</v>
      </c>
      <c r="D1016" s="363">
        <v>2.39</v>
      </c>
    </row>
    <row r="1017" spans="1:4" ht="13.5" x14ac:dyDescent="0.25">
      <c r="A1017" s="172">
        <v>93420</v>
      </c>
      <c r="B1017" s="172" t="s">
        <v>6346</v>
      </c>
      <c r="C1017" s="172" t="s">
        <v>5894</v>
      </c>
      <c r="D1017" s="363">
        <v>43.38</v>
      </c>
    </row>
    <row r="1018" spans="1:4" ht="13.5" x14ac:dyDescent="0.25">
      <c r="A1018" s="172">
        <v>93423</v>
      </c>
      <c r="B1018" s="172" t="s">
        <v>6347</v>
      </c>
      <c r="C1018" s="172" t="s">
        <v>5894</v>
      </c>
      <c r="D1018" s="363">
        <v>3.79</v>
      </c>
    </row>
    <row r="1019" spans="1:4" ht="13.5" x14ac:dyDescent="0.25">
      <c r="A1019" s="172">
        <v>93424</v>
      </c>
      <c r="B1019" s="172" t="s">
        <v>6348</v>
      </c>
      <c r="C1019" s="172" t="s">
        <v>5894</v>
      </c>
      <c r="D1019" s="363">
        <v>0.68</v>
      </c>
    </row>
    <row r="1020" spans="1:4" ht="13.5" x14ac:dyDescent="0.25">
      <c r="A1020" s="172">
        <v>93425</v>
      </c>
      <c r="B1020" s="172" t="s">
        <v>6349</v>
      </c>
      <c r="C1020" s="172" t="s">
        <v>5894</v>
      </c>
      <c r="D1020" s="363">
        <v>3.38</v>
      </c>
    </row>
    <row r="1021" spans="1:4" ht="13.5" x14ac:dyDescent="0.25">
      <c r="A1021" s="172">
        <v>93426</v>
      </c>
      <c r="B1021" s="172" t="s">
        <v>6350</v>
      </c>
      <c r="C1021" s="172" t="s">
        <v>5894</v>
      </c>
      <c r="D1021" s="363">
        <v>103.67</v>
      </c>
    </row>
    <row r="1022" spans="1:4" ht="13.5" x14ac:dyDescent="0.25">
      <c r="A1022" s="172">
        <v>93429</v>
      </c>
      <c r="B1022" s="172" t="s">
        <v>6351</v>
      </c>
      <c r="C1022" s="172" t="s">
        <v>5894</v>
      </c>
      <c r="D1022" s="363">
        <v>66</v>
      </c>
    </row>
    <row r="1023" spans="1:4" ht="13.5" x14ac:dyDescent="0.25">
      <c r="A1023" s="172">
        <v>93430</v>
      </c>
      <c r="B1023" s="172" t="s">
        <v>6352</v>
      </c>
      <c r="C1023" s="172" t="s">
        <v>5894</v>
      </c>
      <c r="D1023" s="363">
        <v>11.88</v>
      </c>
    </row>
    <row r="1024" spans="1:4" ht="13.5" x14ac:dyDescent="0.25">
      <c r="A1024" s="172">
        <v>93431</v>
      </c>
      <c r="B1024" s="172" t="s">
        <v>6353</v>
      </c>
      <c r="C1024" s="172" t="s">
        <v>5894</v>
      </c>
      <c r="D1024" s="363">
        <v>106.09</v>
      </c>
    </row>
    <row r="1025" spans="1:4" ht="13.5" x14ac:dyDescent="0.25">
      <c r="A1025" s="172">
        <v>93432</v>
      </c>
      <c r="B1025" s="172" t="s">
        <v>6354</v>
      </c>
      <c r="C1025" s="172" t="s">
        <v>5894</v>
      </c>
      <c r="D1025" s="364">
        <v>1857.6</v>
      </c>
    </row>
    <row r="1026" spans="1:4" ht="13.5" x14ac:dyDescent="0.25">
      <c r="A1026" s="172">
        <v>93435</v>
      </c>
      <c r="B1026" s="172" t="s">
        <v>6355</v>
      </c>
      <c r="C1026" s="172" t="s">
        <v>5894</v>
      </c>
      <c r="D1026" s="363">
        <v>3.57</v>
      </c>
    </row>
    <row r="1027" spans="1:4" ht="13.5" x14ac:dyDescent="0.25">
      <c r="A1027" s="172">
        <v>93436</v>
      </c>
      <c r="B1027" s="172" t="s">
        <v>6356</v>
      </c>
      <c r="C1027" s="172" t="s">
        <v>5894</v>
      </c>
      <c r="D1027" s="363">
        <v>0.75</v>
      </c>
    </row>
    <row r="1028" spans="1:4" ht="13.5" x14ac:dyDescent="0.25">
      <c r="A1028" s="172">
        <v>93437</v>
      </c>
      <c r="B1028" s="172" t="s">
        <v>6357</v>
      </c>
      <c r="C1028" s="172" t="s">
        <v>5894</v>
      </c>
      <c r="D1028" s="363">
        <v>6.69</v>
      </c>
    </row>
    <row r="1029" spans="1:4" ht="13.5" x14ac:dyDescent="0.25">
      <c r="A1029" s="172">
        <v>93438</v>
      </c>
      <c r="B1029" s="172" t="s">
        <v>6358</v>
      </c>
      <c r="C1029" s="172" t="s">
        <v>5894</v>
      </c>
      <c r="D1029" s="363">
        <v>19.2</v>
      </c>
    </row>
    <row r="1030" spans="1:4" ht="13.5" x14ac:dyDescent="0.25">
      <c r="A1030" s="172">
        <v>95114</v>
      </c>
      <c r="B1030" s="172" t="s">
        <v>6359</v>
      </c>
      <c r="C1030" s="172" t="s">
        <v>5894</v>
      </c>
      <c r="D1030" s="363">
        <v>1.3</v>
      </c>
    </row>
    <row r="1031" spans="1:4" ht="13.5" x14ac:dyDescent="0.25">
      <c r="A1031" s="172">
        <v>95115</v>
      </c>
      <c r="B1031" s="172" t="s">
        <v>6360</v>
      </c>
      <c r="C1031" s="172" t="s">
        <v>5894</v>
      </c>
      <c r="D1031" s="363">
        <v>0.15</v>
      </c>
    </row>
    <row r="1032" spans="1:4" ht="13.5" x14ac:dyDescent="0.25">
      <c r="A1032" s="172">
        <v>95116</v>
      </c>
      <c r="B1032" s="172" t="s">
        <v>6361</v>
      </c>
      <c r="C1032" s="172" t="s">
        <v>5894</v>
      </c>
      <c r="D1032" s="363">
        <v>31.99</v>
      </c>
    </row>
    <row r="1033" spans="1:4" ht="13.5" x14ac:dyDescent="0.25">
      <c r="A1033" s="172">
        <v>95117</v>
      </c>
      <c r="B1033" s="172" t="s">
        <v>6362</v>
      </c>
      <c r="C1033" s="172" t="s">
        <v>5894</v>
      </c>
      <c r="D1033" s="363">
        <v>5.04</v>
      </c>
    </row>
    <row r="1034" spans="1:4" ht="13.5" x14ac:dyDescent="0.25">
      <c r="A1034" s="172">
        <v>95118</v>
      </c>
      <c r="B1034" s="172" t="s">
        <v>6363</v>
      </c>
      <c r="C1034" s="172" t="s">
        <v>5894</v>
      </c>
      <c r="D1034" s="363">
        <v>34.04</v>
      </c>
    </row>
    <row r="1035" spans="1:4" ht="13.5" x14ac:dyDescent="0.25">
      <c r="A1035" s="172">
        <v>95119</v>
      </c>
      <c r="B1035" s="172" t="s">
        <v>6364</v>
      </c>
      <c r="C1035" s="172" t="s">
        <v>5894</v>
      </c>
      <c r="D1035" s="363">
        <v>6.12</v>
      </c>
    </row>
    <row r="1036" spans="1:4" ht="13.5" x14ac:dyDescent="0.25">
      <c r="A1036" s="172">
        <v>95120</v>
      </c>
      <c r="B1036" s="172" t="s">
        <v>6365</v>
      </c>
      <c r="C1036" s="172" t="s">
        <v>5894</v>
      </c>
      <c r="D1036" s="363">
        <v>51.63</v>
      </c>
    </row>
    <row r="1037" spans="1:4" ht="13.5" x14ac:dyDescent="0.25">
      <c r="A1037" s="172">
        <v>95123</v>
      </c>
      <c r="B1037" s="172" t="s">
        <v>6366</v>
      </c>
      <c r="C1037" s="172" t="s">
        <v>5894</v>
      </c>
      <c r="D1037" s="363">
        <v>11.4</v>
      </c>
    </row>
    <row r="1038" spans="1:4" ht="13.5" x14ac:dyDescent="0.25">
      <c r="A1038" s="172">
        <v>95124</v>
      </c>
      <c r="B1038" s="172" t="s">
        <v>6367</v>
      </c>
      <c r="C1038" s="172" t="s">
        <v>5894</v>
      </c>
      <c r="D1038" s="363">
        <v>1.79</v>
      </c>
    </row>
    <row r="1039" spans="1:4" ht="13.5" x14ac:dyDescent="0.25">
      <c r="A1039" s="172">
        <v>95125</v>
      </c>
      <c r="B1039" s="172" t="s">
        <v>6368</v>
      </c>
      <c r="C1039" s="172" t="s">
        <v>5894</v>
      </c>
      <c r="D1039" s="363">
        <v>12.47</v>
      </c>
    </row>
    <row r="1040" spans="1:4" ht="13.5" x14ac:dyDescent="0.25">
      <c r="A1040" s="172">
        <v>95126</v>
      </c>
      <c r="B1040" s="172" t="s">
        <v>6369</v>
      </c>
      <c r="C1040" s="172" t="s">
        <v>5894</v>
      </c>
      <c r="D1040" s="363">
        <v>95.24</v>
      </c>
    </row>
    <row r="1041" spans="1:4" ht="13.5" x14ac:dyDescent="0.25">
      <c r="A1041" s="172">
        <v>95129</v>
      </c>
      <c r="B1041" s="172" t="s">
        <v>6370</v>
      </c>
      <c r="C1041" s="172" t="s">
        <v>5894</v>
      </c>
      <c r="D1041" s="363">
        <v>20.23</v>
      </c>
    </row>
    <row r="1042" spans="1:4" ht="13.5" x14ac:dyDescent="0.25">
      <c r="A1042" s="172">
        <v>95130</v>
      </c>
      <c r="B1042" s="172" t="s">
        <v>6371</v>
      </c>
      <c r="C1042" s="172" t="s">
        <v>5894</v>
      </c>
      <c r="D1042" s="363">
        <v>3.64</v>
      </c>
    </row>
    <row r="1043" spans="1:4" ht="13.5" x14ac:dyDescent="0.25">
      <c r="A1043" s="172">
        <v>95131</v>
      </c>
      <c r="B1043" s="172" t="s">
        <v>6372</v>
      </c>
      <c r="C1043" s="172" t="s">
        <v>5894</v>
      </c>
      <c r="D1043" s="363">
        <v>37.94</v>
      </c>
    </row>
    <row r="1044" spans="1:4" ht="13.5" x14ac:dyDescent="0.25">
      <c r="A1044" s="172">
        <v>95132</v>
      </c>
      <c r="B1044" s="172" t="s">
        <v>6373</v>
      </c>
      <c r="C1044" s="172" t="s">
        <v>5894</v>
      </c>
      <c r="D1044" s="363">
        <v>20.85</v>
      </c>
    </row>
    <row r="1045" spans="1:4" ht="13.5" x14ac:dyDescent="0.25">
      <c r="A1045" s="172">
        <v>95136</v>
      </c>
      <c r="B1045" s="172" t="s">
        <v>6374</v>
      </c>
      <c r="C1045" s="172" t="s">
        <v>5894</v>
      </c>
      <c r="D1045" s="363">
        <v>0.03</v>
      </c>
    </row>
    <row r="1046" spans="1:4" ht="13.5" x14ac:dyDescent="0.25">
      <c r="A1046" s="172">
        <v>95137</v>
      </c>
      <c r="B1046" s="172" t="s">
        <v>6375</v>
      </c>
      <c r="C1046" s="172" t="s">
        <v>5894</v>
      </c>
      <c r="D1046" s="363">
        <v>0.01</v>
      </c>
    </row>
    <row r="1047" spans="1:4" ht="13.5" x14ac:dyDescent="0.25">
      <c r="A1047" s="172">
        <v>95138</v>
      </c>
      <c r="B1047" s="172" t="s">
        <v>6376</v>
      </c>
      <c r="C1047" s="172" t="s">
        <v>5894</v>
      </c>
      <c r="D1047" s="363">
        <v>0.02</v>
      </c>
    </row>
    <row r="1048" spans="1:4" ht="13.5" x14ac:dyDescent="0.25">
      <c r="A1048" s="172">
        <v>95208</v>
      </c>
      <c r="B1048" s="172" t="s">
        <v>6377</v>
      </c>
      <c r="C1048" s="172" t="s">
        <v>5894</v>
      </c>
      <c r="D1048" s="363">
        <v>27.39</v>
      </c>
    </row>
    <row r="1049" spans="1:4" ht="13.5" x14ac:dyDescent="0.25">
      <c r="A1049" s="172">
        <v>95209</v>
      </c>
      <c r="B1049" s="172" t="s">
        <v>6378</v>
      </c>
      <c r="C1049" s="172" t="s">
        <v>5894</v>
      </c>
      <c r="D1049" s="363">
        <v>3.25</v>
      </c>
    </row>
    <row r="1050" spans="1:4" ht="13.5" x14ac:dyDescent="0.25">
      <c r="A1050" s="172">
        <v>95210</v>
      </c>
      <c r="B1050" s="172" t="s">
        <v>6379</v>
      </c>
      <c r="C1050" s="172" t="s">
        <v>5894</v>
      </c>
      <c r="D1050" s="363">
        <v>29.96</v>
      </c>
    </row>
    <row r="1051" spans="1:4" ht="13.5" x14ac:dyDescent="0.25">
      <c r="A1051" s="172">
        <v>95211</v>
      </c>
      <c r="B1051" s="172" t="s">
        <v>6380</v>
      </c>
      <c r="C1051" s="172" t="s">
        <v>5894</v>
      </c>
      <c r="D1051" s="363">
        <v>7.57</v>
      </c>
    </row>
    <row r="1052" spans="1:4" ht="13.5" x14ac:dyDescent="0.25">
      <c r="A1052" s="172">
        <v>95214</v>
      </c>
      <c r="B1052" s="172" t="s">
        <v>17574</v>
      </c>
      <c r="C1052" s="172" t="s">
        <v>5894</v>
      </c>
      <c r="D1052" s="363">
        <v>0.51</v>
      </c>
    </row>
    <row r="1053" spans="1:4" ht="13.5" x14ac:dyDescent="0.25">
      <c r="A1053" s="172">
        <v>95215</v>
      </c>
      <c r="B1053" s="172" t="s">
        <v>17575</v>
      </c>
      <c r="C1053" s="172" t="s">
        <v>5894</v>
      </c>
      <c r="D1053" s="363">
        <v>0.05</v>
      </c>
    </row>
    <row r="1054" spans="1:4" ht="13.5" x14ac:dyDescent="0.25">
      <c r="A1054" s="172">
        <v>95216</v>
      </c>
      <c r="B1054" s="172" t="s">
        <v>17576</v>
      </c>
      <c r="C1054" s="172" t="s">
        <v>5894</v>
      </c>
      <c r="D1054" s="363">
        <v>0.35</v>
      </c>
    </row>
    <row r="1055" spans="1:4" ht="13.5" x14ac:dyDescent="0.25">
      <c r="A1055" s="172">
        <v>95217</v>
      </c>
      <c r="B1055" s="172" t="s">
        <v>6381</v>
      </c>
      <c r="C1055" s="172" t="s">
        <v>5894</v>
      </c>
      <c r="D1055" s="363">
        <v>0.51</v>
      </c>
    </row>
    <row r="1056" spans="1:4" ht="13.5" x14ac:dyDescent="0.25">
      <c r="A1056" s="172">
        <v>95255</v>
      </c>
      <c r="B1056" s="172" t="s">
        <v>6382</v>
      </c>
      <c r="C1056" s="172" t="s">
        <v>5894</v>
      </c>
      <c r="D1056" s="363">
        <v>1.1599999999999999</v>
      </c>
    </row>
    <row r="1057" spans="1:4" ht="13.5" x14ac:dyDescent="0.25">
      <c r="A1057" s="172">
        <v>95256</v>
      </c>
      <c r="B1057" s="172" t="s">
        <v>6383</v>
      </c>
      <c r="C1057" s="172" t="s">
        <v>5894</v>
      </c>
      <c r="D1057" s="363">
        <v>0.13</v>
      </c>
    </row>
    <row r="1058" spans="1:4" ht="13.5" x14ac:dyDescent="0.25">
      <c r="A1058" s="172">
        <v>95257</v>
      </c>
      <c r="B1058" s="172" t="s">
        <v>6384</v>
      </c>
      <c r="C1058" s="172" t="s">
        <v>5894</v>
      </c>
      <c r="D1058" s="363">
        <v>1.45</v>
      </c>
    </row>
    <row r="1059" spans="1:4" ht="13.5" x14ac:dyDescent="0.25">
      <c r="A1059" s="172">
        <v>95260</v>
      </c>
      <c r="B1059" s="172" t="s">
        <v>6385</v>
      </c>
      <c r="C1059" s="172" t="s">
        <v>5894</v>
      </c>
      <c r="D1059" s="363">
        <v>0.51</v>
      </c>
    </row>
    <row r="1060" spans="1:4" ht="13.5" x14ac:dyDescent="0.25">
      <c r="A1060" s="172">
        <v>95261</v>
      </c>
      <c r="B1060" s="172" t="s">
        <v>6386</v>
      </c>
      <c r="C1060" s="172" t="s">
        <v>5894</v>
      </c>
      <c r="D1060" s="363">
        <v>0.13</v>
      </c>
    </row>
    <row r="1061" spans="1:4" ht="13.5" x14ac:dyDescent="0.25">
      <c r="A1061" s="172">
        <v>95262</v>
      </c>
      <c r="B1061" s="172" t="s">
        <v>6387</v>
      </c>
      <c r="C1061" s="172" t="s">
        <v>5894</v>
      </c>
      <c r="D1061" s="363">
        <v>1.2</v>
      </c>
    </row>
    <row r="1062" spans="1:4" ht="13.5" x14ac:dyDescent="0.25">
      <c r="A1062" s="172">
        <v>95263</v>
      </c>
      <c r="B1062" s="172" t="s">
        <v>6388</v>
      </c>
      <c r="C1062" s="172" t="s">
        <v>5894</v>
      </c>
      <c r="D1062" s="363">
        <v>3.59</v>
      </c>
    </row>
    <row r="1063" spans="1:4" ht="13.5" x14ac:dyDescent="0.25">
      <c r="A1063" s="172">
        <v>95266</v>
      </c>
      <c r="B1063" s="172" t="s">
        <v>6389</v>
      </c>
      <c r="C1063" s="172" t="s">
        <v>5894</v>
      </c>
      <c r="D1063" s="363">
        <v>0.38</v>
      </c>
    </row>
    <row r="1064" spans="1:4" ht="13.5" x14ac:dyDescent="0.25">
      <c r="A1064" s="172">
        <v>95267</v>
      </c>
      <c r="B1064" s="172" t="s">
        <v>6390</v>
      </c>
      <c r="C1064" s="172" t="s">
        <v>5894</v>
      </c>
      <c r="D1064" s="363">
        <v>0.04</v>
      </c>
    </row>
    <row r="1065" spans="1:4" ht="13.5" x14ac:dyDescent="0.25">
      <c r="A1065" s="172">
        <v>95268</v>
      </c>
      <c r="B1065" s="172" t="s">
        <v>6391</v>
      </c>
      <c r="C1065" s="172" t="s">
        <v>5894</v>
      </c>
      <c r="D1065" s="363">
        <v>0.37</v>
      </c>
    </row>
    <row r="1066" spans="1:4" ht="13.5" x14ac:dyDescent="0.25">
      <c r="A1066" s="172">
        <v>95269</v>
      </c>
      <c r="B1066" s="172" t="s">
        <v>6392</v>
      </c>
      <c r="C1066" s="172" t="s">
        <v>5894</v>
      </c>
      <c r="D1066" s="363">
        <v>6.72</v>
      </c>
    </row>
    <row r="1067" spans="1:4" ht="13.5" x14ac:dyDescent="0.25">
      <c r="A1067" s="172">
        <v>95272</v>
      </c>
      <c r="B1067" s="172" t="s">
        <v>6393</v>
      </c>
      <c r="C1067" s="172" t="s">
        <v>5894</v>
      </c>
      <c r="D1067" s="363">
        <v>0.37</v>
      </c>
    </row>
    <row r="1068" spans="1:4" ht="13.5" x14ac:dyDescent="0.25">
      <c r="A1068" s="172">
        <v>95273</v>
      </c>
      <c r="B1068" s="172" t="s">
        <v>6394</v>
      </c>
      <c r="C1068" s="172" t="s">
        <v>5894</v>
      </c>
      <c r="D1068" s="363">
        <v>0.04</v>
      </c>
    </row>
    <row r="1069" spans="1:4" ht="13.5" x14ac:dyDescent="0.25">
      <c r="A1069" s="172">
        <v>95274</v>
      </c>
      <c r="B1069" s="172" t="s">
        <v>6395</v>
      </c>
      <c r="C1069" s="172" t="s">
        <v>5894</v>
      </c>
      <c r="D1069" s="363">
        <v>0.28999999999999998</v>
      </c>
    </row>
    <row r="1070" spans="1:4" ht="13.5" x14ac:dyDescent="0.25">
      <c r="A1070" s="172">
        <v>95275</v>
      </c>
      <c r="B1070" s="172" t="s">
        <v>6396</v>
      </c>
      <c r="C1070" s="172" t="s">
        <v>5894</v>
      </c>
      <c r="D1070" s="363">
        <v>2.0499999999999998</v>
      </c>
    </row>
    <row r="1071" spans="1:4" ht="13.5" x14ac:dyDescent="0.25">
      <c r="A1071" s="172">
        <v>95278</v>
      </c>
      <c r="B1071" s="172" t="s">
        <v>6397</v>
      </c>
      <c r="C1071" s="172" t="s">
        <v>5894</v>
      </c>
      <c r="D1071" s="363">
        <v>0.41</v>
      </c>
    </row>
    <row r="1072" spans="1:4" ht="13.5" x14ac:dyDescent="0.25">
      <c r="A1072" s="172">
        <v>95279</v>
      </c>
      <c r="B1072" s="172" t="s">
        <v>6398</v>
      </c>
      <c r="C1072" s="172" t="s">
        <v>5894</v>
      </c>
      <c r="D1072" s="363">
        <v>0.04</v>
      </c>
    </row>
    <row r="1073" spans="1:4" ht="13.5" x14ac:dyDescent="0.25">
      <c r="A1073" s="172">
        <v>95280</v>
      </c>
      <c r="B1073" s="172" t="s">
        <v>6399</v>
      </c>
      <c r="C1073" s="172" t="s">
        <v>5894</v>
      </c>
      <c r="D1073" s="363">
        <v>0.32</v>
      </c>
    </row>
    <row r="1074" spans="1:4" ht="13.5" x14ac:dyDescent="0.25">
      <c r="A1074" s="172">
        <v>95281</v>
      </c>
      <c r="B1074" s="172" t="s">
        <v>6400</v>
      </c>
      <c r="C1074" s="172" t="s">
        <v>5894</v>
      </c>
      <c r="D1074" s="363">
        <v>6.72</v>
      </c>
    </row>
    <row r="1075" spans="1:4" ht="13.5" x14ac:dyDescent="0.25">
      <c r="A1075" s="172">
        <v>95617</v>
      </c>
      <c r="B1075" s="172" t="s">
        <v>6401</v>
      </c>
      <c r="C1075" s="172" t="s">
        <v>5894</v>
      </c>
      <c r="D1075" s="363">
        <v>0.95</v>
      </c>
    </row>
    <row r="1076" spans="1:4" ht="13.5" x14ac:dyDescent="0.25">
      <c r="A1076" s="172">
        <v>95618</v>
      </c>
      <c r="B1076" s="172" t="s">
        <v>6402</v>
      </c>
      <c r="C1076" s="172" t="s">
        <v>5894</v>
      </c>
      <c r="D1076" s="363">
        <v>0.11</v>
      </c>
    </row>
    <row r="1077" spans="1:4" ht="13.5" x14ac:dyDescent="0.25">
      <c r="A1077" s="172">
        <v>95619</v>
      </c>
      <c r="B1077" s="172" t="s">
        <v>6403</v>
      </c>
      <c r="C1077" s="172" t="s">
        <v>5894</v>
      </c>
      <c r="D1077" s="363">
        <v>1.18</v>
      </c>
    </row>
    <row r="1078" spans="1:4" ht="13.5" x14ac:dyDescent="0.25">
      <c r="A1078" s="172">
        <v>95627</v>
      </c>
      <c r="B1078" s="172" t="s">
        <v>6404</v>
      </c>
      <c r="C1078" s="172" t="s">
        <v>5894</v>
      </c>
      <c r="D1078" s="363">
        <v>22.52</v>
      </c>
    </row>
    <row r="1079" spans="1:4" ht="13.5" x14ac:dyDescent="0.25">
      <c r="A1079" s="172">
        <v>95628</v>
      </c>
      <c r="B1079" s="172" t="s">
        <v>6405</v>
      </c>
      <c r="C1079" s="172" t="s">
        <v>5894</v>
      </c>
      <c r="D1079" s="363">
        <v>3.12</v>
      </c>
    </row>
    <row r="1080" spans="1:4" ht="13.5" x14ac:dyDescent="0.25">
      <c r="A1080" s="172">
        <v>95629</v>
      </c>
      <c r="B1080" s="172" t="s">
        <v>6406</v>
      </c>
      <c r="C1080" s="172" t="s">
        <v>5894</v>
      </c>
      <c r="D1080" s="363">
        <v>28.19</v>
      </c>
    </row>
    <row r="1081" spans="1:4" ht="13.5" x14ac:dyDescent="0.25">
      <c r="A1081" s="172">
        <v>95630</v>
      </c>
      <c r="B1081" s="172" t="s">
        <v>6407</v>
      </c>
      <c r="C1081" s="172" t="s">
        <v>5894</v>
      </c>
      <c r="D1081" s="363">
        <v>57.74</v>
      </c>
    </row>
    <row r="1082" spans="1:4" ht="13.5" x14ac:dyDescent="0.25">
      <c r="A1082" s="172">
        <v>95698</v>
      </c>
      <c r="B1082" s="172" t="s">
        <v>6408</v>
      </c>
      <c r="C1082" s="172" t="s">
        <v>5894</v>
      </c>
      <c r="D1082" s="363">
        <v>3.85</v>
      </c>
    </row>
    <row r="1083" spans="1:4" ht="13.5" x14ac:dyDescent="0.25">
      <c r="A1083" s="172">
        <v>95699</v>
      </c>
      <c r="B1083" s="172" t="s">
        <v>6409</v>
      </c>
      <c r="C1083" s="172" t="s">
        <v>5894</v>
      </c>
      <c r="D1083" s="363">
        <v>0.45</v>
      </c>
    </row>
    <row r="1084" spans="1:4" ht="13.5" x14ac:dyDescent="0.25">
      <c r="A1084" s="172">
        <v>95700</v>
      </c>
      <c r="B1084" s="172" t="s">
        <v>6410</v>
      </c>
      <c r="C1084" s="172" t="s">
        <v>5894</v>
      </c>
      <c r="D1084" s="363">
        <v>4.8099999999999996</v>
      </c>
    </row>
    <row r="1085" spans="1:4" ht="13.5" x14ac:dyDescent="0.25">
      <c r="A1085" s="172">
        <v>95701</v>
      </c>
      <c r="B1085" s="172" t="s">
        <v>6411</v>
      </c>
      <c r="C1085" s="172" t="s">
        <v>5894</v>
      </c>
      <c r="D1085" s="363">
        <v>2.5299999999999998</v>
      </c>
    </row>
    <row r="1086" spans="1:4" ht="13.5" x14ac:dyDescent="0.25">
      <c r="A1086" s="172">
        <v>95704</v>
      </c>
      <c r="B1086" s="172" t="s">
        <v>6412</v>
      </c>
      <c r="C1086" s="172" t="s">
        <v>5894</v>
      </c>
      <c r="D1086" s="363">
        <v>22.67</v>
      </c>
    </row>
    <row r="1087" spans="1:4" ht="13.5" x14ac:dyDescent="0.25">
      <c r="A1087" s="172">
        <v>95705</v>
      </c>
      <c r="B1087" s="172" t="s">
        <v>6413</v>
      </c>
      <c r="C1087" s="172" t="s">
        <v>5894</v>
      </c>
      <c r="D1087" s="363">
        <v>3.23</v>
      </c>
    </row>
    <row r="1088" spans="1:4" ht="13.5" x14ac:dyDescent="0.25">
      <c r="A1088" s="172">
        <v>95706</v>
      </c>
      <c r="B1088" s="172" t="s">
        <v>6414</v>
      </c>
      <c r="C1088" s="172" t="s">
        <v>5894</v>
      </c>
      <c r="D1088" s="363">
        <v>28.37</v>
      </c>
    </row>
    <row r="1089" spans="1:4" ht="13.5" x14ac:dyDescent="0.25">
      <c r="A1089" s="172">
        <v>95707</v>
      </c>
      <c r="B1089" s="172" t="s">
        <v>6415</v>
      </c>
      <c r="C1089" s="172" t="s">
        <v>5894</v>
      </c>
      <c r="D1089" s="363">
        <v>28.25</v>
      </c>
    </row>
    <row r="1090" spans="1:4" ht="13.5" x14ac:dyDescent="0.25">
      <c r="A1090" s="172">
        <v>95710</v>
      </c>
      <c r="B1090" s="172" t="s">
        <v>6416</v>
      </c>
      <c r="C1090" s="172" t="s">
        <v>5894</v>
      </c>
      <c r="D1090" s="363">
        <v>27.24</v>
      </c>
    </row>
    <row r="1091" spans="1:4" ht="13.5" x14ac:dyDescent="0.25">
      <c r="A1091" s="172">
        <v>95711</v>
      </c>
      <c r="B1091" s="172" t="s">
        <v>6417</v>
      </c>
      <c r="C1091" s="172" t="s">
        <v>5894</v>
      </c>
      <c r="D1091" s="363">
        <v>3.69</v>
      </c>
    </row>
    <row r="1092" spans="1:4" ht="13.5" x14ac:dyDescent="0.25">
      <c r="A1092" s="172">
        <v>95712</v>
      </c>
      <c r="B1092" s="172" t="s">
        <v>6418</v>
      </c>
      <c r="C1092" s="172" t="s">
        <v>5894</v>
      </c>
      <c r="D1092" s="363">
        <v>34.06</v>
      </c>
    </row>
    <row r="1093" spans="1:4" ht="13.5" x14ac:dyDescent="0.25">
      <c r="A1093" s="172">
        <v>95713</v>
      </c>
      <c r="B1093" s="172" t="s">
        <v>6419</v>
      </c>
      <c r="C1093" s="172" t="s">
        <v>5894</v>
      </c>
      <c r="D1093" s="363">
        <v>58.16</v>
      </c>
    </row>
    <row r="1094" spans="1:4" ht="13.5" x14ac:dyDescent="0.25">
      <c r="A1094" s="172">
        <v>95716</v>
      </c>
      <c r="B1094" s="172" t="s">
        <v>6420</v>
      </c>
      <c r="C1094" s="172" t="s">
        <v>5894</v>
      </c>
      <c r="D1094" s="363">
        <v>26.23</v>
      </c>
    </row>
    <row r="1095" spans="1:4" ht="13.5" x14ac:dyDescent="0.25">
      <c r="A1095" s="172">
        <v>95717</v>
      </c>
      <c r="B1095" s="172" t="s">
        <v>6421</v>
      </c>
      <c r="C1095" s="172" t="s">
        <v>5894</v>
      </c>
      <c r="D1095" s="363">
        <v>3.56</v>
      </c>
    </row>
    <row r="1096" spans="1:4" ht="13.5" x14ac:dyDescent="0.25">
      <c r="A1096" s="172">
        <v>95718</v>
      </c>
      <c r="B1096" s="172" t="s">
        <v>6422</v>
      </c>
      <c r="C1096" s="172" t="s">
        <v>5894</v>
      </c>
      <c r="D1096" s="363">
        <v>32.79</v>
      </c>
    </row>
    <row r="1097" spans="1:4" ht="13.5" x14ac:dyDescent="0.25">
      <c r="A1097" s="172">
        <v>95719</v>
      </c>
      <c r="B1097" s="172" t="s">
        <v>6423</v>
      </c>
      <c r="C1097" s="172" t="s">
        <v>5894</v>
      </c>
      <c r="D1097" s="363">
        <v>58.16</v>
      </c>
    </row>
    <row r="1098" spans="1:4" ht="13.5" x14ac:dyDescent="0.25">
      <c r="A1098" s="172">
        <v>95869</v>
      </c>
      <c r="B1098" s="172" t="s">
        <v>6424</v>
      </c>
      <c r="C1098" s="172" t="s">
        <v>5894</v>
      </c>
      <c r="D1098" s="363">
        <v>1.0900000000000001</v>
      </c>
    </row>
    <row r="1099" spans="1:4" ht="13.5" x14ac:dyDescent="0.25">
      <c r="A1099" s="172">
        <v>95870</v>
      </c>
      <c r="B1099" s="172" t="s">
        <v>6425</v>
      </c>
      <c r="C1099" s="172" t="s">
        <v>5894</v>
      </c>
      <c r="D1099" s="363">
        <v>5.41</v>
      </c>
    </row>
    <row r="1100" spans="1:4" ht="13.5" x14ac:dyDescent="0.25">
      <c r="A1100" s="172">
        <v>95871</v>
      </c>
      <c r="B1100" s="172" t="s">
        <v>6426</v>
      </c>
      <c r="C1100" s="172" t="s">
        <v>5894</v>
      </c>
      <c r="D1100" s="363">
        <v>176.62</v>
      </c>
    </row>
    <row r="1101" spans="1:4" ht="13.5" x14ac:dyDescent="0.25">
      <c r="A1101" s="172">
        <v>95874</v>
      </c>
      <c r="B1101" s="172" t="s">
        <v>6427</v>
      </c>
      <c r="C1101" s="172" t="s">
        <v>5894</v>
      </c>
      <c r="D1101" s="363">
        <v>6.07</v>
      </c>
    </row>
    <row r="1102" spans="1:4" ht="13.5" x14ac:dyDescent="0.25">
      <c r="A1102" s="172">
        <v>96008</v>
      </c>
      <c r="B1102" s="172" t="s">
        <v>6428</v>
      </c>
      <c r="C1102" s="172" t="s">
        <v>5894</v>
      </c>
      <c r="D1102" s="363">
        <v>11.71</v>
      </c>
    </row>
    <row r="1103" spans="1:4" ht="13.5" x14ac:dyDescent="0.25">
      <c r="A1103" s="172">
        <v>96009</v>
      </c>
      <c r="B1103" s="172" t="s">
        <v>6429</v>
      </c>
      <c r="C1103" s="172" t="s">
        <v>5894</v>
      </c>
      <c r="D1103" s="363">
        <v>1.62</v>
      </c>
    </row>
    <row r="1104" spans="1:4" ht="13.5" x14ac:dyDescent="0.25">
      <c r="A1104" s="172">
        <v>96011</v>
      </c>
      <c r="B1104" s="172" t="s">
        <v>6430</v>
      </c>
      <c r="C1104" s="172" t="s">
        <v>5894</v>
      </c>
      <c r="D1104" s="363">
        <v>12.81</v>
      </c>
    </row>
    <row r="1105" spans="1:4" ht="13.5" x14ac:dyDescent="0.25">
      <c r="A1105" s="172">
        <v>96012</v>
      </c>
      <c r="B1105" s="172" t="s">
        <v>6431</v>
      </c>
      <c r="C1105" s="172" t="s">
        <v>5894</v>
      </c>
      <c r="D1105" s="363">
        <v>111.18</v>
      </c>
    </row>
    <row r="1106" spans="1:4" ht="13.5" x14ac:dyDescent="0.25">
      <c r="A1106" s="172">
        <v>96015</v>
      </c>
      <c r="B1106" s="172" t="s">
        <v>6432</v>
      </c>
      <c r="C1106" s="172" t="s">
        <v>5894</v>
      </c>
      <c r="D1106" s="363">
        <v>11.6</v>
      </c>
    </row>
    <row r="1107" spans="1:4" ht="13.5" x14ac:dyDescent="0.25">
      <c r="A1107" s="172">
        <v>96016</v>
      </c>
      <c r="B1107" s="172" t="s">
        <v>6433</v>
      </c>
      <c r="C1107" s="172" t="s">
        <v>5894</v>
      </c>
      <c r="D1107" s="363">
        <v>1.6</v>
      </c>
    </row>
    <row r="1108" spans="1:4" ht="13.5" x14ac:dyDescent="0.25">
      <c r="A1108" s="172">
        <v>96018</v>
      </c>
      <c r="B1108" s="172" t="s">
        <v>6434</v>
      </c>
      <c r="C1108" s="172" t="s">
        <v>5894</v>
      </c>
      <c r="D1108" s="363">
        <v>12.69</v>
      </c>
    </row>
    <row r="1109" spans="1:4" ht="13.5" x14ac:dyDescent="0.25">
      <c r="A1109" s="172">
        <v>96019</v>
      </c>
      <c r="B1109" s="172" t="s">
        <v>6435</v>
      </c>
      <c r="C1109" s="172" t="s">
        <v>5894</v>
      </c>
      <c r="D1109" s="363">
        <v>111.18</v>
      </c>
    </row>
    <row r="1110" spans="1:4" ht="13.5" x14ac:dyDescent="0.25">
      <c r="A1110" s="172">
        <v>96023</v>
      </c>
      <c r="B1110" s="172" t="s">
        <v>6436</v>
      </c>
      <c r="C1110" s="172" t="s">
        <v>5894</v>
      </c>
      <c r="D1110" s="363">
        <v>8.98</v>
      </c>
    </row>
    <row r="1111" spans="1:4" ht="13.5" x14ac:dyDescent="0.25">
      <c r="A1111" s="172">
        <v>96024</v>
      </c>
      <c r="B1111" s="172" t="s">
        <v>6437</v>
      </c>
      <c r="C1111" s="172" t="s">
        <v>5894</v>
      </c>
      <c r="D1111" s="363">
        <v>1.23</v>
      </c>
    </row>
    <row r="1112" spans="1:4" ht="13.5" x14ac:dyDescent="0.25">
      <c r="A1112" s="172">
        <v>96026</v>
      </c>
      <c r="B1112" s="172" t="s">
        <v>6438</v>
      </c>
      <c r="C1112" s="172" t="s">
        <v>5894</v>
      </c>
      <c r="D1112" s="363">
        <v>9.83</v>
      </c>
    </row>
    <row r="1113" spans="1:4" ht="13.5" x14ac:dyDescent="0.25">
      <c r="A1113" s="172">
        <v>96027</v>
      </c>
      <c r="B1113" s="172" t="s">
        <v>6439</v>
      </c>
      <c r="C1113" s="172" t="s">
        <v>5894</v>
      </c>
      <c r="D1113" s="363">
        <v>77.47</v>
      </c>
    </row>
    <row r="1114" spans="1:4" ht="13.5" x14ac:dyDescent="0.25">
      <c r="A1114" s="172">
        <v>96030</v>
      </c>
      <c r="B1114" s="172" t="s">
        <v>6440</v>
      </c>
      <c r="C1114" s="172" t="s">
        <v>5894</v>
      </c>
      <c r="D1114" s="363">
        <v>16.760000000000002</v>
      </c>
    </row>
    <row r="1115" spans="1:4" ht="13.5" x14ac:dyDescent="0.25">
      <c r="A1115" s="172">
        <v>96031</v>
      </c>
      <c r="B1115" s="172" t="s">
        <v>6441</v>
      </c>
      <c r="C1115" s="172" t="s">
        <v>5894</v>
      </c>
      <c r="D1115" s="363">
        <v>3.09</v>
      </c>
    </row>
    <row r="1116" spans="1:4" ht="13.5" x14ac:dyDescent="0.25">
      <c r="A1116" s="172">
        <v>96032</v>
      </c>
      <c r="B1116" s="172" t="s">
        <v>6442</v>
      </c>
      <c r="C1116" s="172" t="s">
        <v>5894</v>
      </c>
      <c r="D1116" s="363">
        <v>1.2</v>
      </c>
    </row>
    <row r="1117" spans="1:4" ht="13.5" x14ac:dyDescent="0.25">
      <c r="A1117" s="172">
        <v>96033</v>
      </c>
      <c r="B1117" s="172" t="s">
        <v>6443</v>
      </c>
      <c r="C1117" s="172" t="s">
        <v>5894</v>
      </c>
      <c r="D1117" s="363">
        <v>31.43</v>
      </c>
    </row>
    <row r="1118" spans="1:4" ht="13.5" x14ac:dyDescent="0.25">
      <c r="A1118" s="172">
        <v>96034</v>
      </c>
      <c r="B1118" s="172" t="s">
        <v>6444</v>
      </c>
      <c r="C1118" s="172" t="s">
        <v>5894</v>
      </c>
      <c r="D1118" s="363">
        <v>91.71</v>
      </c>
    </row>
    <row r="1119" spans="1:4" ht="13.5" x14ac:dyDescent="0.25">
      <c r="A1119" s="172">
        <v>96053</v>
      </c>
      <c r="B1119" s="172" t="s">
        <v>6445</v>
      </c>
      <c r="C1119" s="172" t="s">
        <v>5894</v>
      </c>
      <c r="D1119" s="363">
        <v>9.09</v>
      </c>
    </row>
    <row r="1120" spans="1:4" ht="13.5" x14ac:dyDescent="0.25">
      <c r="A1120" s="172">
        <v>96054</v>
      </c>
      <c r="B1120" s="172" t="s">
        <v>6446</v>
      </c>
      <c r="C1120" s="172" t="s">
        <v>5894</v>
      </c>
      <c r="D1120" s="363">
        <v>14.71</v>
      </c>
    </row>
    <row r="1121" spans="1:4" ht="13.5" x14ac:dyDescent="0.25">
      <c r="A1121" s="172">
        <v>96055</v>
      </c>
      <c r="B1121" s="172" t="s">
        <v>6447</v>
      </c>
      <c r="C1121" s="172" t="s">
        <v>5894</v>
      </c>
      <c r="D1121" s="363">
        <v>1.25</v>
      </c>
    </row>
    <row r="1122" spans="1:4" ht="13.5" x14ac:dyDescent="0.25">
      <c r="A1122" s="172">
        <v>96056</v>
      </c>
      <c r="B1122" s="172" t="s">
        <v>6448</v>
      </c>
      <c r="C1122" s="172" t="s">
        <v>5894</v>
      </c>
      <c r="D1122" s="363">
        <v>9.9499999999999993</v>
      </c>
    </row>
    <row r="1123" spans="1:4" ht="13.5" x14ac:dyDescent="0.25">
      <c r="A1123" s="172">
        <v>96057</v>
      </c>
      <c r="B1123" s="172" t="s">
        <v>6449</v>
      </c>
      <c r="C1123" s="172" t="s">
        <v>5894</v>
      </c>
      <c r="D1123" s="363">
        <v>77.47</v>
      </c>
    </row>
    <row r="1124" spans="1:4" ht="13.5" x14ac:dyDescent="0.25">
      <c r="A1124" s="172">
        <v>96060</v>
      </c>
      <c r="B1124" s="172" t="s">
        <v>6450</v>
      </c>
      <c r="C1124" s="172" t="s">
        <v>5894</v>
      </c>
      <c r="D1124" s="363">
        <v>1.48</v>
      </c>
    </row>
    <row r="1125" spans="1:4" ht="13.5" x14ac:dyDescent="0.25">
      <c r="A1125" s="172">
        <v>96061</v>
      </c>
      <c r="B1125" s="172" t="s">
        <v>6451</v>
      </c>
      <c r="C1125" s="172" t="s">
        <v>5894</v>
      </c>
      <c r="D1125" s="363">
        <v>18.399999999999999</v>
      </c>
    </row>
    <row r="1126" spans="1:4" ht="13.5" x14ac:dyDescent="0.25">
      <c r="A1126" s="172">
        <v>96062</v>
      </c>
      <c r="B1126" s="172" t="s">
        <v>6452</v>
      </c>
      <c r="C1126" s="172" t="s">
        <v>5894</v>
      </c>
      <c r="D1126" s="363">
        <v>33.9</v>
      </c>
    </row>
    <row r="1127" spans="1:4" ht="13.5" x14ac:dyDescent="0.25">
      <c r="A1127" s="172">
        <v>96241</v>
      </c>
      <c r="B1127" s="172" t="s">
        <v>6453</v>
      </c>
      <c r="C1127" s="172" t="s">
        <v>5894</v>
      </c>
      <c r="D1127" s="363">
        <v>12.61</v>
      </c>
    </row>
    <row r="1128" spans="1:4" ht="13.5" x14ac:dyDescent="0.25">
      <c r="A1128" s="172">
        <v>96242</v>
      </c>
      <c r="B1128" s="172" t="s">
        <v>6454</v>
      </c>
      <c r="C1128" s="172" t="s">
        <v>5894</v>
      </c>
      <c r="D1128" s="363">
        <v>1.71</v>
      </c>
    </row>
    <row r="1129" spans="1:4" ht="13.5" x14ac:dyDescent="0.25">
      <c r="A1129" s="172">
        <v>96243</v>
      </c>
      <c r="B1129" s="172" t="s">
        <v>6455</v>
      </c>
      <c r="C1129" s="172" t="s">
        <v>5894</v>
      </c>
      <c r="D1129" s="363">
        <v>15.76</v>
      </c>
    </row>
    <row r="1130" spans="1:4" ht="13.5" x14ac:dyDescent="0.25">
      <c r="A1130" s="172">
        <v>96244</v>
      </c>
      <c r="B1130" s="172" t="s">
        <v>6456</v>
      </c>
      <c r="C1130" s="172" t="s">
        <v>5894</v>
      </c>
      <c r="D1130" s="363">
        <v>11.26</v>
      </c>
    </row>
    <row r="1131" spans="1:4" ht="13.5" x14ac:dyDescent="0.25">
      <c r="A1131" s="172">
        <v>96298</v>
      </c>
      <c r="B1131" s="172" t="s">
        <v>17577</v>
      </c>
      <c r="C1131" s="172" t="s">
        <v>5894</v>
      </c>
      <c r="D1131" s="363">
        <v>35.39</v>
      </c>
    </row>
    <row r="1132" spans="1:4" ht="13.5" x14ac:dyDescent="0.25">
      <c r="A1132" s="172">
        <v>96299</v>
      </c>
      <c r="B1132" s="172" t="s">
        <v>17578</v>
      </c>
      <c r="C1132" s="172" t="s">
        <v>5894</v>
      </c>
      <c r="D1132" s="363">
        <v>4.91</v>
      </c>
    </row>
    <row r="1133" spans="1:4" ht="13.5" x14ac:dyDescent="0.25">
      <c r="A1133" s="172">
        <v>96300</v>
      </c>
      <c r="B1133" s="172" t="s">
        <v>17579</v>
      </c>
      <c r="C1133" s="172" t="s">
        <v>5894</v>
      </c>
      <c r="D1133" s="363">
        <v>44.29</v>
      </c>
    </row>
    <row r="1134" spans="1:4" ht="13.5" x14ac:dyDescent="0.25">
      <c r="A1134" s="172">
        <v>96301</v>
      </c>
      <c r="B1134" s="172" t="s">
        <v>6457</v>
      </c>
      <c r="C1134" s="172" t="s">
        <v>5894</v>
      </c>
      <c r="D1134" s="363">
        <v>31.77</v>
      </c>
    </row>
    <row r="1135" spans="1:4" ht="13.5" x14ac:dyDescent="0.25">
      <c r="A1135" s="172">
        <v>96304</v>
      </c>
      <c r="B1135" s="172" t="s">
        <v>17580</v>
      </c>
      <c r="C1135" s="172" t="s">
        <v>5894</v>
      </c>
      <c r="D1135" s="363">
        <v>0.11</v>
      </c>
    </row>
    <row r="1136" spans="1:4" ht="13.5" x14ac:dyDescent="0.25">
      <c r="A1136" s="172">
        <v>96305</v>
      </c>
      <c r="B1136" s="172" t="s">
        <v>17581</v>
      </c>
      <c r="C1136" s="172" t="s">
        <v>5894</v>
      </c>
      <c r="D1136" s="363">
        <v>0.01</v>
      </c>
    </row>
    <row r="1137" spans="1:4" ht="13.5" x14ac:dyDescent="0.25">
      <c r="A1137" s="172">
        <v>96306</v>
      </c>
      <c r="B1137" s="172" t="s">
        <v>17582</v>
      </c>
      <c r="C1137" s="172" t="s">
        <v>5894</v>
      </c>
      <c r="D1137" s="363">
        <v>0.14000000000000001</v>
      </c>
    </row>
    <row r="1138" spans="1:4" ht="13.5" x14ac:dyDescent="0.25">
      <c r="A1138" s="172">
        <v>96307</v>
      </c>
      <c r="B1138" s="172" t="s">
        <v>17583</v>
      </c>
      <c r="C1138" s="172" t="s">
        <v>5894</v>
      </c>
      <c r="D1138" s="363">
        <v>1.02</v>
      </c>
    </row>
    <row r="1139" spans="1:4" ht="13.5" x14ac:dyDescent="0.25">
      <c r="A1139" s="172">
        <v>96457</v>
      </c>
      <c r="B1139" s="172" t="s">
        <v>6458</v>
      </c>
      <c r="C1139" s="172" t="s">
        <v>5894</v>
      </c>
      <c r="D1139" s="363">
        <v>41.29</v>
      </c>
    </row>
    <row r="1140" spans="1:4" ht="13.5" x14ac:dyDescent="0.25">
      <c r="A1140" s="172">
        <v>96458</v>
      </c>
      <c r="B1140" s="172" t="s">
        <v>6459</v>
      </c>
      <c r="C1140" s="172" t="s">
        <v>5894</v>
      </c>
      <c r="D1140" s="363">
        <v>31.26</v>
      </c>
    </row>
    <row r="1141" spans="1:4" ht="13.5" x14ac:dyDescent="0.25">
      <c r="A1141" s="172">
        <v>96459</v>
      </c>
      <c r="B1141" s="172" t="s">
        <v>6460</v>
      </c>
      <c r="C1141" s="172" t="s">
        <v>5894</v>
      </c>
      <c r="D1141" s="363">
        <v>3.46</v>
      </c>
    </row>
    <row r="1142" spans="1:4" ht="13.5" x14ac:dyDescent="0.25">
      <c r="A1142" s="172">
        <v>96460</v>
      </c>
      <c r="B1142" s="172" t="s">
        <v>6461</v>
      </c>
      <c r="C1142" s="172" t="s">
        <v>5894</v>
      </c>
      <c r="D1142" s="363">
        <v>24.98</v>
      </c>
    </row>
    <row r="1143" spans="1:4" ht="13.5" x14ac:dyDescent="0.25">
      <c r="A1143" s="172">
        <v>98760</v>
      </c>
      <c r="B1143" s="172" t="s">
        <v>6462</v>
      </c>
      <c r="C1143" s="172" t="s">
        <v>5894</v>
      </c>
      <c r="D1143" s="363">
        <v>0.09</v>
      </c>
    </row>
    <row r="1144" spans="1:4" ht="13.5" x14ac:dyDescent="0.25">
      <c r="A1144" s="172">
        <v>98761</v>
      </c>
      <c r="B1144" s="172" t="s">
        <v>6463</v>
      </c>
      <c r="C1144" s="172" t="s">
        <v>5894</v>
      </c>
      <c r="D1144" s="363">
        <v>0.02</v>
      </c>
    </row>
    <row r="1145" spans="1:4" ht="13.5" x14ac:dyDescent="0.25">
      <c r="A1145" s="172">
        <v>98762</v>
      </c>
      <c r="B1145" s="172" t="s">
        <v>6464</v>
      </c>
      <c r="C1145" s="172" t="s">
        <v>5894</v>
      </c>
      <c r="D1145" s="363">
        <v>0.11</v>
      </c>
    </row>
    <row r="1146" spans="1:4" ht="13.5" x14ac:dyDescent="0.25">
      <c r="A1146" s="172">
        <v>98763</v>
      </c>
      <c r="B1146" s="172" t="s">
        <v>6465</v>
      </c>
      <c r="C1146" s="172" t="s">
        <v>5894</v>
      </c>
      <c r="D1146" s="363">
        <v>3.71</v>
      </c>
    </row>
    <row r="1147" spans="1:4" ht="13.5" x14ac:dyDescent="0.25">
      <c r="A1147" s="172">
        <v>99829</v>
      </c>
      <c r="B1147" s="172" t="s">
        <v>6466</v>
      </c>
      <c r="C1147" s="172" t="s">
        <v>5894</v>
      </c>
      <c r="D1147" s="363">
        <v>0.28000000000000003</v>
      </c>
    </row>
    <row r="1148" spans="1:4" ht="13.5" x14ac:dyDescent="0.25">
      <c r="A1148" s="172">
        <v>99830</v>
      </c>
      <c r="B1148" s="172" t="s">
        <v>6467</v>
      </c>
      <c r="C1148" s="172" t="s">
        <v>5894</v>
      </c>
      <c r="D1148" s="363">
        <v>0.03</v>
      </c>
    </row>
    <row r="1149" spans="1:4" ht="13.5" x14ac:dyDescent="0.25">
      <c r="A1149" s="172">
        <v>99831</v>
      </c>
      <c r="B1149" s="172" t="s">
        <v>6468</v>
      </c>
      <c r="C1149" s="172" t="s">
        <v>5894</v>
      </c>
      <c r="D1149" s="363">
        <v>0.39</v>
      </c>
    </row>
    <row r="1150" spans="1:4" ht="13.5" x14ac:dyDescent="0.25">
      <c r="A1150" s="172">
        <v>99832</v>
      </c>
      <c r="B1150" s="172" t="s">
        <v>6469</v>
      </c>
      <c r="C1150" s="172" t="s">
        <v>5894</v>
      </c>
      <c r="D1150" s="363">
        <v>0.96</v>
      </c>
    </row>
    <row r="1151" spans="1:4" ht="13.5" x14ac:dyDescent="0.25">
      <c r="A1151" s="172">
        <v>100637</v>
      </c>
      <c r="B1151" s="172" t="s">
        <v>6470</v>
      </c>
      <c r="C1151" s="172" t="s">
        <v>5894</v>
      </c>
      <c r="D1151" s="363">
        <v>81.06</v>
      </c>
    </row>
    <row r="1152" spans="1:4" ht="13.5" x14ac:dyDescent="0.25">
      <c r="A1152" s="172">
        <v>100638</v>
      </c>
      <c r="B1152" s="172" t="s">
        <v>6471</v>
      </c>
      <c r="C1152" s="172" t="s">
        <v>5894</v>
      </c>
      <c r="D1152" s="363">
        <v>14.59</v>
      </c>
    </row>
    <row r="1153" spans="1:4" ht="13.5" x14ac:dyDescent="0.25">
      <c r="A1153" s="172">
        <v>100639</v>
      </c>
      <c r="B1153" s="172" t="s">
        <v>6472</v>
      </c>
      <c r="C1153" s="172" t="s">
        <v>5894</v>
      </c>
      <c r="D1153" s="363">
        <v>130.31</v>
      </c>
    </row>
    <row r="1154" spans="1:4" ht="13.5" x14ac:dyDescent="0.25">
      <c r="A1154" s="172">
        <v>100640</v>
      </c>
      <c r="B1154" s="172" t="s">
        <v>6473</v>
      </c>
      <c r="C1154" s="172" t="s">
        <v>5894</v>
      </c>
      <c r="D1154" s="363">
        <v>192.78</v>
      </c>
    </row>
    <row r="1155" spans="1:4" ht="13.5" x14ac:dyDescent="0.25">
      <c r="A1155" s="172">
        <v>100643</v>
      </c>
      <c r="B1155" s="172" t="s">
        <v>6474</v>
      </c>
      <c r="C1155" s="172" t="s">
        <v>5894</v>
      </c>
      <c r="D1155" s="363">
        <v>213.45</v>
      </c>
    </row>
    <row r="1156" spans="1:4" ht="13.5" x14ac:dyDescent="0.25">
      <c r="A1156" s="172">
        <v>100644</v>
      </c>
      <c r="B1156" s="172" t="s">
        <v>6475</v>
      </c>
      <c r="C1156" s="172" t="s">
        <v>5894</v>
      </c>
      <c r="D1156" s="363">
        <v>38.42</v>
      </c>
    </row>
    <row r="1157" spans="1:4" ht="13.5" x14ac:dyDescent="0.25">
      <c r="A1157" s="172">
        <v>100645</v>
      </c>
      <c r="B1157" s="172" t="s">
        <v>6476</v>
      </c>
      <c r="C1157" s="172" t="s">
        <v>5894</v>
      </c>
      <c r="D1157" s="363">
        <v>343.12</v>
      </c>
    </row>
    <row r="1158" spans="1:4" ht="13.5" x14ac:dyDescent="0.25">
      <c r="A1158" s="172">
        <v>100646</v>
      </c>
      <c r="B1158" s="172" t="s">
        <v>6477</v>
      </c>
      <c r="C1158" s="172" t="s">
        <v>5894</v>
      </c>
      <c r="D1158" s="363">
        <v>275.39999999999998</v>
      </c>
    </row>
    <row r="1159" spans="1:4" ht="13.5" x14ac:dyDescent="0.25">
      <c r="A1159" s="172">
        <v>55960</v>
      </c>
      <c r="B1159" s="172" t="s">
        <v>17584</v>
      </c>
      <c r="C1159" s="172" t="s">
        <v>5570</v>
      </c>
      <c r="D1159" s="363">
        <v>5.13</v>
      </c>
    </row>
    <row r="1160" spans="1:4" ht="13.5" x14ac:dyDescent="0.25">
      <c r="A1160" s="172">
        <v>92259</v>
      </c>
      <c r="B1160" s="172" t="s">
        <v>6519</v>
      </c>
      <c r="C1160" s="172" t="s">
        <v>5304</v>
      </c>
      <c r="D1160" s="363">
        <v>246.96</v>
      </c>
    </row>
    <row r="1161" spans="1:4" ht="13.5" x14ac:dyDescent="0.25">
      <c r="A1161" s="172">
        <v>92260</v>
      </c>
      <c r="B1161" s="172" t="s">
        <v>6520</v>
      </c>
      <c r="C1161" s="172" t="s">
        <v>5304</v>
      </c>
      <c r="D1161" s="363">
        <v>289.10000000000002</v>
      </c>
    </row>
    <row r="1162" spans="1:4" ht="13.5" x14ac:dyDescent="0.25">
      <c r="A1162" s="172">
        <v>92261</v>
      </c>
      <c r="B1162" s="172" t="s">
        <v>6521</v>
      </c>
      <c r="C1162" s="172" t="s">
        <v>5304</v>
      </c>
      <c r="D1162" s="363">
        <v>329.95</v>
      </c>
    </row>
    <row r="1163" spans="1:4" ht="13.5" x14ac:dyDescent="0.25">
      <c r="A1163" s="172">
        <v>92262</v>
      </c>
      <c r="B1163" s="172" t="s">
        <v>6522</v>
      </c>
      <c r="C1163" s="172" t="s">
        <v>5304</v>
      </c>
      <c r="D1163" s="363">
        <v>395.72</v>
      </c>
    </row>
    <row r="1164" spans="1:4" ht="13.5" x14ac:dyDescent="0.25">
      <c r="A1164" s="172">
        <v>92539</v>
      </c>
      <c r="B1164" s="172" t="s">
        <v>6523</v>
      </c>
      <c r="C1164" s="172" t="s">
        <v>5570</v>
      </c>
      <c r="D1164" s="363">
        <v>38.409999999999997</v>
      </c>
    </row>
    <row r="1165" spans="1:4" ht="13.5" x14ac:dyDescent="0.25">
      <c r="A1165" s="172">
        <v>92540</v>
      </c>
      <c r="B1165" s="172" t="s">
        <v>6524</v>
      </c>
      <c r="C1165" s="172" t="s">
        <v>5570</v>
      </c>
      <c r="D1165" s="363">
        <v>44.58</v>
      </c>
    </row>
    <row r="1166" spans="1:4" ht="13.5" x14ac:dyDescent="0.25">
      <c r="A1166" s="172">
        <v>92541</v>
      </c>
      <c r="B1166" s="172" t="s">
        <v>6525</v>
      </c>
      <c r="C1166" s="172" t="s">
        <v>5570</v>
      </c>
      <c r="D1166" s="363">
        <v>40.98</v>
      </c>
    </row>
    <row r="1167" spans="1:4" ht="13.5" x14ac:dyDescent="0.25">
      <c r="A1167" s="172">
        <v>92542</v>
      </c>
      <c r="B1167" s="172" t="s">
        <v>6526</v>
      </c>
      <c r="C1167" s="172" t="s">
        <v>5570</v>
      </c>
      <c r="D1167" s="363">
        <v>50.59</v>
      </c>
    </row>
    <row r="1168" spans="1:4" ht="13.5" x14ac:dyDescent="0.25">
      <c r="A1168" s="172">
        <v>92543</v>
      </c>
      <c r="B1168" s="172" t="s">
        <v>6527</v>
      </c>
      <c r="C1168" s="172" t="s">
        <v>5570</v>
      </c>
      <c r="D1168" s="363">
        <v>10.56</v>
      </c>
    </row>
    <row r="1169" spans="1:4" ht="13.5" x14ac:dyDescent="0.25">
      <c r="A1169" s="172">
        <v>92544</v>
      </c>
      <c r="B1169" s="172" t="s">
        <v>6528</v>
      </c>
      <c r="C1169" s="172" t="s">
        <v>5570</v>
      </c>
      <c r="D1169" s="363">
        <v>8.91</v>
      </c>
    </row>
    <row r="1170" spans="1:4" ht="13.5" x14ac:dyDescent="0.25">
      <c r="A1170" s="172">
        <v>92545</v>
      </c>
      <c r="B1170" s="172" t="s">
        <v>6529</v>
      </c>
      <c r="C1170" s="172" t="s">
        <v>5304</v>
      </c>
      <c r="D1170" s="363">
        <v>534.66</v>
      </c>
    </row>
    <row r="1171" spans="1:4" ht="13.5" x14ac:dyDescent="0.25">
      <c r="A1171" s="172">
        <v>92546</v>
      </c>
      <c r="B1171" s="172" t="s">
        <v>6530</v>
      </c>
      <c r="C1171" s="172" t="s">
        <v>5304</v>
      </c>
      <c r="D1171" s="363">
        <v>657.14</v>
      </c>
    </row>
    <row r="1172" spans="1:4" ht="13.5" x14ac:dyDescent="0.25">
      <c r="A1172" s="172">
        <v>92547</v>
      </c>
      <c r="B1172" s="172" t="s">
        <v>6531</v>
      </c>
      <c r="C1172" s="172" t="s">
        <v>5304</v>
      </c>
      <c r="D1172" s="363">
        <v>686.1</v>
      </c>
    </row>
    <row r="1173" spans="1:4" ht="13.5" x14ac:dyDescent="0.25">
      <c r="A1173" s="172">
        <v>92548</v>
      </c>
      <c r="B1173" s="172" t="s">
        <v>6532</v>
      </c>
      <c r="C1173" s="172" t="s">
        <v>5304</v>
      </c>
      <c r="D1173" s="363">
        <v>762.78</v>
      </c>
    </row>
    <row r="1174" spans="1:4" ht="13.5" x14ac:dyDescent="0.25">
      <c r="A1174" s="172">
        <v>92549</v>
      </c>
      <c r="B1174" s="172" t="s">
        <v>6533</v>
      </c>
      <c r="C1174" s="172" t="s">
        <v>5304</v>
      </c>
      <c r="D1174" s="363">
        <v>973.12</v>
      </c>
    </row>
    <row r="1175" spans="1:4" ht="13.5" x14ac:dyDescent="0.25">
      <c r="A1175" s="172">
        <v>92550</v>
      </c>
      <c r="B1175" s="172" t="s">
        <v>6534</v>
      </c>
      <c r="C1175" s="172" t="s">
        <v>5304</v>
      </c>
      <c r="D1175" s="364">
        <v>1225.33</v>
      </c>
    </row>
    <row r="1176" spans="1:4" ht="13.5" x14ac:dyDescent="0.25">
      <c r="A1176" s="172">
        <v>92551</v>
      </c>
      <c r="B1176" s="172" t="s">
        <v>6535</v>
      </c>
      <c r="C1176" s="172" t="s">
        <v>5304</v>
      </c>
      <c r="D1176" s="364">
        <v>1263.5</v>
      </c>
    </row>
    <row r="1177" spans="1:4" ht="13.5" x14ac:dyDescent="0.25">
      <c r="A1177" s="172">
        <v>92552</v>
      </c>
      <c r="B1177" s="172" t="s">
        <v>6536</v>
      </c>
      <c r="C1177" s="172" t="s">
        <v>5304</v>
      </c>
      <c r="D1177" s="364">
        <v>1373.01</v>
      </c>
    </row>
    <row r="1178" spans="1:4" ht="13.5" x14ac:dyDescent="0.25">
      <c r="A1178" s="172">
        <v>92553</v>
      </c>
      <c r="B1178" s="172" t="s">
        <v>6537</v>
      </c>
      <c r="C1178" s="172" t="s">
        <v>5304</v>
      </c>
      <c r="D1178" s="364">
        <v>1590.93</v>
      </c>
    </row>
    <row r="1179" spans="1:4" ht="13.5" x14ac:dyDescent="0.25">
      <c r="A1179" s="172">
        <v>92554</v>
      </c>
      <c r="B1179" s="172" t="s">
        <v>6538</v>
      </c>
      <c r="C1179" s="172" t="s">
        <v>5304</v>
      </c>
      <c r="D1179" s="364">
        <v>1634.28</v>
      </c>
    </row>
    <row r="1180" spans="1:4" ht="13.5" x14ac:dyDescent="0.25">
      <c r="A1180" s="172">
        <v>92555</v>
      </c>
      <c r="B1180" s="172" t="s">
        <v>6539</v>
      </c>
      <c r="C1180" s="172" t="s">
        <v>5304</v>
      </c>
      <c r="D1180" s="363">
        <v>529.1</v>
      </c>
    </row>
    <row r="1181" spans="1:4" ht="13.5" x14ac:dyDescent="0.25">
      <c r="A1181" s="172">
        <v>92556</v>
      </c>
      <c r="B1181" s="172" t="s">
        <v>6540</v>
      </c>
      <c r="C1181" s="172" t="s">
        <v>5304</v>
      </c>
      <c r="D1181" s="363">
        <v>647.95000000000005</v>
      </c>
    </row>
    <row r="1182" spans="1:4" ht="13.5" x14ac:dyDescent="0.25">
      <c r="A1182" s="172">
        <v>92557</v>
      </c>
      <c r="B1182" s="172" t="s">
        <v>6541</v>
      </c>
      <c r="C1182" s="172" t="s">
        <v>5304</v>
      </c>
      <c r="D1182" s="363">
        <v>676.91</v>
      </c>
    </row>
    <row r="1183" spans="1:4" ht="13.5" x14ac:dyDescent="0.25">
      <c r="A1183" s="172">
        <v>92558</v>
      </c>
      <c r="B1183" s="172" t="s">
        <v>6542</v>
      </c>
      <c r="C1183" s="172" t="s">
        <v>5304</v>
      </c>
      <c r="D1183" s="363">
        <v>757.21</v>
      </c>
    </row>
    <row r="1184" spans="1:4" ht="13.5" x14ac:dyDescent="0.25">
      <c r="A1184" s="172">
        <v>92559</v>
      </c>
      <c r="B1184" s="172" t="s">
        <v>6543</v>
      </c>
      <c r="C1184" s="172" t="s">
        <v>5304</v>
      </c>
      <c r="D1184" s="363">
        <v>963.32</v>
      </c>
    </row>
    <row r="1185" spans="1:4" ht="13.5" x14ac:dyDescent="0.25">
      <c r="A1185" s="172">
        <v>92560</v>
      </c>
      <c r="B1185" s="172" t="s">
        <v>6544</v>
      </c>
      <c r="C1185" s="172" t="s">
        <v>5304</v>
      </c>
      <c r="D1185" s="364">
        <v>1210.3900000000001</v>
      </c>
    </row>
    <row r="1186" spans="1:4" ht="13.5" x14ac:dyDescent="0.25">
      <c r="A1186" s="172">
        <v>92561</v>
      </c>
      <c r="B1186" s="172" t="s">
        <v>6545</v>
      </c>
      <c r="C1186" s="172" t="s">
        <v>5304</v>
      </c>
      <c r="D1186" s="364">
        <v>1249.22</v>
      </c>
    </row>
    <row r="1187" spans="1:4" ht="13.5" x14ac:dyDescent="0.25">
      <c r="A1187" s="172">
        <v>92562</v>
      </c>
      <c r="B1187" s="172" t="s">
        <v>6546</v>
      </c>
      <c r="C1187" s="172" t="s">
        <v>5304</v>
      </c>
      <c r="D1187" s="364">
        <v>1349.54</v>
      </c>
    </row>
    <row r="1188" spans="1:4" ht="13.5" x14ac:dyDescent="0.25">
      <c r="A1188" s="172">
        <v>92563</v>
      </c>
      <c r="B1188" s="172" t="s">
        <v>6547</v>
      </c>
      <c r="C1188" s="172" t="s">
        <v>5304</v>
      </c>
      <c r="D1188" s="364">
        <v>1562.38</v>
      </c>
    </row>
    <row r="1189" spans="1:4" ht="13.5" x14ac:dyDescent="0.25">
      <c r="A1189" s="172">
        <v>92564</v>
      </c>
      <c r="B1189" s="172" t="s">
        <v>6548</v>
      </c>
      <c r="C1189" s="172" t="s">
        <v>5304</v>
      </c>
      <c r="D1189" s="364">
        <v>1599.56</v>
      </c>
    </row>
    <row r="1190" spans="1:4" ht="13.5" x14ac:dyDescent="0.25">
      <c r="A1190" s="172">
        <v>92565</v>
      </c>
      <c r="B1190" s="172" t="s">
        <v>6549</v>
      </c>
      <c r="C1190" s="172" t="s">
        <v>5570</v>
      </c>
      <c r="D1190" s="363">
        <v>19.98</v>
      </c>
    </row>
    <row r="1191" spans="1:4" ht="13.5" x14ac:dyDescent="0.25">
      <c r="A1191" s="172">
        <v>92566</v>
      </c>
      <c r="B1191" s="172" t="s">
        <v>6550</v>
      </c>
      <c r="C1191" s="172" t="s">
        <v>5570</v>
      </c>
      <c r="D1191" s="363">
        <v>11.44</v>
      </c>
    </row>
    <row r="1192" spans="1:4" ht="13.5" x14ac:dyDescent="0.25">
      <c r="A1192" s="172">
        <v>92567</v>
      </c>
      <c r="B1192" s="172" t="s">
        <v>6551</v>
      </c>
      <c r="C1192" s="172" t="s">
        <v>5570</v>
      </c>
      <c r="D1192" s="363">
        <v>17.54</v>
      </c>
    </row>
    <row r="1193" spans="1:4" ht="13.5" x14ac:dyDescent="0.25">
      <c r="A1193" s="172">
        <v>100379</v>
      </c>
      <c r="B1193" s="172" t="s">
        <v>6552</v>
      </c>
      <c r="C1193" s="172" t="s">
        <v>5570</v>
      </c>
      <c r="D1193" s="363">
        <v>19.98</v>
      </c>
    </row>
    <row r="1194" spans="1:4" ht="13.5" x14ac:dyDescent="0.25">
      <c r="A1194" s="172">
        <v>100380</v>
      </c>
      <c r="B1194" s="172" t="s">
        <v>6553</v>
      </c>
      <c r="C1194" s="172" t="s">
        <v>5570</v>
      </c>
      <c r="D1194" s="363">
        <v>27.2</v>
      </c>
    </row>
    <row r="1195" spans="1:4" ht="13.5" x14ac:dyDescent="0.25">
      <c r="A1195" s="172">
        <v>100381</v>
      </c>
      <c r="B1195" s="172" t="s">
        <v>6554</v>
      </c>
      <c r="C1195" s="172" t="s">
        <v>5570</v>
      </c>
      <c r="D1195" s="363">
        <v>30.97</v>
      </c>
    </row>
    <row r="1196" spans="1:4" ht="13.5" x14ac:dyDescent="0.25">
      <c r="A1196" s="172">
        <v>100383</v>
      </c>
      <c r="B1196" s="172" t="s">
        <v>6555</v>
      </c>
      <c r="C1196" s="172" t="s">
        <v>5570</v>
      </c>
      <c r="D1196" s="363">
        <v>12.58</v>
      </c>
    </row>
    <row r="1197" spans="1:4" ht="13.5" x14ac:dyDescent="0.25">
      <c r="A1197" s="172">
        <v>100384</v>
      </c>
      <c r="B1197" s="172" t="s">
        <v>6556</v>
      </c>
      <c r="C1197" s="172" t="s">
        <v>5570</v>
      </c>
      <c r="D1197" s="363">
        <v>13.4</v>
      </c>
    </row>
    <row r="1198" spans="1:4" ht="13.5" x14ac:dyDescent="0.25">
      <c r="A1198" s="172">
        <v>100385</v>
      </c>
      <c r="B1198" s="172" t="s">
        <v>6557</v>
      </c>
      <c r="C1198" s="172" t="s">
        <v>5570</v>
      </c>
      <c r="D1198" s="363">
        <v>17.54</v>
      </c>
    </row>
    <row r="1199" spans="1:4" ht="13.5" x14ac:dyDescent="0.25">
      <c r="A1199" s="172">
        <v>100386</v>
      </c>
      <c r="B1199" s="172" t="s">
        <v>6558</v>
      </c>
      <c r="C1199" s="172" t="s">
        <v>5570</v>
      </c>
      <c r="D1199" s="363">
        <v>23.01</v>
      </c>
    </row>
    <row r="1200" spans="1:4" ht="13.5" x14ac:dyDescent="0.25">
      <c r="A1200" s="172">
        <v>100387</v>
      </c>
      <c r="B1200" s="172" t="s">
        <v>6559</v>
      </c>
      <c r="C1200" s="172" t="s">
        <v>5570</v>
      </c>
      <c r="D1200" s="363">
        <v>28.05</v>
      </c>
    </row>
    <row r="1201" spans="1:4" ht="13.5" x14ac:dyDescent="0.25">
      <c r="A1201" s="172">
        <v>100388</v>
      </c>
      <c r="B1201" s="172" t="s">
        <v>6560</v>
      </c>
      <c r="C1201" s="172" t="s">
        <v>5570</v>
      </c>
      <c r="D1201" s="363">
        <v>11.35</v>
      </c>
    </row>
    <row r="1202" spans="1:4" ht="13.5" x14ac:dyDescent="0.25">
      <c r="A1202" s="172">
        <v>100389</v>
      </c>
      <c r="B1202" s="172" t="s">
        <v>6561</v>
      </c>
      <c r="C1202" s="172" t="s">
        <v>5570</v>
      </c>
      <c r="D1202" s="363">
        <v>10.130000000000001</v>
      </c>
    </row>
    <row r="1203" spans="1:4" ht="13.5" x14ac:dyDescent="0.25">
      <c r="A1203" s="172">
        <v>100390</v>
      </c>
      <c r="B1203" s="172" t="s">
        <v>6562</v>
      </c>
      <c r="C1203" s="172" t="s">
        <v>5570</v>
      </c>
      <c r="D1203" s="363">
        <v>13.82</v>
      </c>
    </row>
    <row r="1204" spans="1:4" ht="13.5" x14ac:dyDescent="0.25">
      <c r="A1204" s="172">
        <v>100391</v>
      </c>
      <c r="B1204" s="172" t="s">
        <v>6563</v>
      </c>
      <c r="C1204" s="172" t="s">
        <v>5570</v>
      </c>
      <c r="D1204" s="363">
        <v>11.85</v>
      </c>
    </row>
    <row r="1205" spans="1:4" ht="13.5" x14ac:dyDescent="0.25">
      <c r="A1205" s="172">
        <v>100392</v>
      </c>
      <c r="B1205" s="172" t="s">
        <v>6564</v>
      </c>
      <c r="C1205" s="172" t="s">
        <v>5570</v>
      </c>
      <c r="D1205" s="363">
        <v>8.93</v>
      </c>
    </row>
    <row r="1206" spans="1:4" ht="13.5" x14ac:dyDescent="0.25">
      <c r="A1206" s="172">
        <v>100393</v>
      </c>
      <c r="B1206" s="172" t="s">
        <v>6565</v>
      </c>
      <c r="C1206" s="172" t="s">
        <v>5570</v>
      </c>
      <c r="D1206" s="363">
        <v>11.63</v>
      </c>
    </row>
    <row r="1207" spans="1:4" ht="13.5" x14ac:dyDescent="0.25">
      <c r="A1207" s="172">
        <v>100394</v>
      </c>
      <c r="B1207" s="172" t="s">
        <v>6566</v>
      </c>
      <c r="C1207" s="172" t="s">
        <v>5570</v>
      </c>
      <c r="D1207" s="363">
        <v>10.87</v>
      </c>
    </row>
    <row r="1208" spans="1:4" ht="13.5" x14ac:dyDescent="0.25">
      <c r="A1208" s="172">
        <v>100395</v>
      </c>
      <c r="B1208" s="172" t="s">
        <v>6567</v>
      </c>
      <c r="C1208" s="172" t="s">
        <v>5570</v>
      </c>
      <c r="D1208" s="363">
        <v>14.12</v>
      </c>
    </row>
    <row r="1209" spans="1:4" ht="13.5" x14ac:dyDescent="0.25">
      <c r="A1209" s="172">
        <v>94189</v>
      </c>
      <c r="B1209" s="172" t="s">
        <v>6568</v>
      </c>
      <c r="C1209" s="172" t="s">
        <v>5570</v>
      </c>
      <c r="D1209" s="363">
        <v>27.35</v>
      </c>
    </row>
    <row r="1210" spans="1:4" ht="13.5" x14ac:dyDescent="0.25">
      <c r="A1210" s="172">
        <v>94192</v>
      </c>
      <c r="B1210" s="172" t="s">
        <v>6569</v>
      </c>
      <c r="C1210" s="172" t="s">
        <v>5570</v>
      </c>
      <c r="D1210" s="363">
        <v>29.14</v>
      </c>
    </row>
    <row r="1211" spans="1:4" ht="13.5" x14ac:dyDescent="0.25">
      <c r="A1211" s="172">
        <v>94195</v>
      </c>
      <c r="B1211" s="172" t="s">
        <v>6570</v>
      </c>
      <c r="C1211" s="172" t="s">
        <v>5570</v>
      </c>
      <c r="D1211" s="363">
        <v>38.06</v>
      </c>
    </row>
    <row r="1212" spans="1:4" ht="13.5" x14ac:dyDescent="0.25">
      <c r="A1212" s="172">
        <v>94198</v>
      </c>
      <c r="B1212" s="172" t="s">
        <v>6571</v>
      </c>
      <c r="C1212" s="172" t="s">
        <v>5570</v>
      </c>
      <c r="D1212" s="363">
        <v>40.43</v>
      </c>
    </row>
    <row r="1213" spans="1:4" ht="13.5" x14ac:dyDescent="0.25">
      <c r="A1213" s="172">
        <v>94201</v>
      </c>
      <c r="B1213" s="172" t="s">
        <v>6572</v>
      </c>
      <c r="C1213" s="172" t="s">
        <v>5570</v>
      </c>
      <c r="D1213" s="363">
        <v>53.43</v>
      </c>
    </row>
    <row r="1214" spans="1:4" ht="13.5" x14ac:dyDescent="0.25">
      <c r="A1214" s="172">
        <v>94204</v>
      </c>
      <c r="B1214" s="172" t="s">
        <v>6573</v>
      </c>
      <c r="C1214" s="172" t="s">
        <v>5570</v>
      </c>
      <c r="D1214" s="363">
        <v>57.45</v>
      </c>
    </row>
    <row r="1215" spans="1:4" ht="13.5" x14ac:dyDescent="0.25">
      <c r="A1215" s="172">
        <v>94224</v>
      </c>
      <c r="B1215" s="172" t="s">
        <v>6574</v>
      </c>
      <c r="C1215" s="172" t="s">
        <v>5237</v>
      </c>
      <c r="D1215" s="363">
        <v>17.399999999999999</v>
      </c>
    </row>
    <row r="1216" spans="1:4" ht="13.5" x14ac:dyDescent="0.25">
      <c r="A1216" s="172">
        <v>94225</v>
      </c>
      <c r="B1216" s="172" t="s">
        <v>17585</v>
      </c>
      <c r="C1216" s="172" t="s">
        <v>5570</v>
      </c>
      <c r="D1216" s="363">
        <v>23.54</v>
      </c>
    </row>
    <row r="1217" spans="1:4" ht="13.5" x14ac:dyDescent="0.25">
      <c r="A1217" s="172">
        <v>94226</v>
      </c>
      <c r="B1217" s="172" t="s">
        <v>6575</v>
      </c>
      <c r="C1217" s="172" t="s">
        <v>5570</v>
      </c>
      <c r="D1217" s="363">
        <v>14.42</v>
      </c>
    </row>
    <row r="1218" spans="1:4" ht="13.5" x14ac:dyDescent="0.25">
      <c r="A1218" s="172">
        <v>94232</v>
      </c>
      <c r="B1218" s="172" t="s">
        <v>6576</v>
      </c>
      <c r="C1218" s="172" t="s">
        <v>5304</v>
      </c>
      <c r="D1218" s="363">
        <v>2</v>
      </c>
    </row>
    <row r="1219" spans="1:4" ht="13.5" x14ac:dyDescent="0.25">
      <c r="A1219" s="172">
        <v>94440</v>
      </c>
      <c r="B1219" s="172" t="s">
        <v>6577</v>
      </c>
      <c r="C1219" s="172" t="s">
        <v>5570</v>
      </c>
      <c r="D1219" s="363">
        <v>38.06</v>
      </c>
    </row>
    <row r="1220" spans="1:4" ht="13.5" x14ac:dyDescent="0.25">
      <c r="A1220" s="172">
        <v>94441</v>
      </c>
      <c r="B1220" s="172" t="s">
        <v>6578</v>
      </c>
      <c r="C1220" s="172" t="s">
        <v>5570</v>
      </c>
      <c r="D1220" s="363">
        <v>40.43</v>
      </c>
    </row>
    <row r="1221" spans="1:4" ht="13.5" x14ac:dyDescent="0.25">
      <c r="A1221" s="172">
        <v>94442</v>
      </c>
      <c r="B1221" s="172" t="s">
        <v>6579</v>
      </c>
      <c r="C1221" s="172" t="s">
        <v>5570</v>
      </c>
      <c r="D1221" s="363">
        <v>38.06</v>
      </c>
    </row>
    <row r="1222" spans="1:4" ht="13.5" x14ac:dyDescent="0.25">
      <c r="A1222" s="172">
        <v>94443</v>
      </c>
      <c r="B1222" s="172" t="s">
        <v>6580</v>
      </c>
      <c r="C1222" s="172" t="s">
        <v>5570</v>
      </c>
      <c r="D1222" s="363">
        <v>40.43</v>
      </c>
    </row>
    <row r="1223" spans="1:4" ht="13.5" x14ac:dyDescent="0.25">
      <c r="A1223" s="172">
        <v>94445</v>
      </c>
      <c r="B1223" s="172" t="s">
        <v>6581</v>
      </c>
      <c r="C1223" s="172" t="s">
        <v>5570</v>
      </c>
      <c r="D1223" s="363">
        <v>53.43</v>
      </c>
    </row>
    <row r="1224" spans="1:4" ht="13.5" x14ac:dyDescent="0.25">
      <c r="A1224" s="172">
        <v>94446</v>
      </c>
      <c r="B1224" s="172" t="s">
        <v>6582</v>
      </c>
      <c r="C1224" s="172" t="s">
        <v>5570</v>
      </c>
      <c r="D1224" s="363">
        <v>57.45</v>
      </c>
    </row>
    <row r="1225" spans="1:4" ht="13.5" x14ac:dyDescent="0.25">
      <c r="A1225" s="172">
        <v>94447</v>
      </c>
      <c r="B1225" s="172" t="s">
        <v>6583</v>
      </c>
      <c r="C1225" s="172" t="s">
        <v>5570</v>
      </c>
      <c r="D1225" s="363">
        <v>53.43</v>
      </c>
    </row>
    <row r="1226" spans="1:4" ht="13.5" x14ac:dyDescent="0.25">
      <c r="A1226" s="172">
        <v>94448</v>
      </c>
      <c r="B1226" s="172" t="s">
        <v>6584</v>
      </c>
      <c r="C1226" s="172" t="s">
        <v>5570</v>
      </c>
      <c r="D1226" s="363">
        <v>57.45</v>
      </c>
    </row>
    <row r="1227" spans="1:4" ht="13.5" x14ac:dyDescent="0.25">
      <c r="A1227" s="172">
        <v>94207</v>
      </c>
      <c r="B1227" s="172" t="s">
        <v>6585</v>
      </c>
      <c r="C1227" s="172" t="s">
        <v>5570</v>
      </c>
      <c r="D1227" s="363">
        <v>33.81</v>
      </c>
    </row>
    <row r="1228" spans="1:4" ht="13.5" x14ac:dyDescent="0.25">
      <c r="A1228" s="172">
        <v>94210</v>
      </c>
      <c r="B1228" s="172" t="s">
        <v>6586</v>
      </c>
      <c r="C1228" s="172" t="s">
        <v>5570</v>
      </c>
      <c r="D1228" s="363">
        <v>35.94</v>
      </c>
    </row>
    <row r="1229" spans="1:4" ht="13.5" x14ac:dyDescent="0.25">
      <c r="A1229" s="172">
        <v>94218</v>
      </c>
      <c r="B1229" s="172" t="s">
        <v>17586</v>
      </c>
      <c r="C1229" s="172" t="s">
        <v>5570</v>
      </c>
      <c r="D1229" s="363">
        <v>74.92</v>
      </c>
    </row>
    <row r="1230" spans="1:4" ht="13.5" x14ac:dyDescent="0.25">
      <c r="A1230" s="172">
        <v>94213</v>
      </c>
      <c r="B1230" s="172" t="s">
        <v>6588</v>
      </c>
      <c r="C1230" s="172" t="s">
        <v>5570</v>
      </c>
      <c r="D1230" s="363">
        <v>44.25</v>
      </c>
    </row>
    <row r="1231" spans="1:4" ht="13.5" x14ac:dyDescent="0.25">
      <c r="A1231" s="172">
        <v>94216</v>
      </c>
      <c r="B1231" s="172" t="s">
        <v>6589</v>
      </c>
      <c r="C1231" s="172" t="s">
        <v>5570</v>
      </c>
      <c r="D1231" s="363">
        <v>163.29</v>
      </c>
    </row>
    <row r="1232" spans="1:4" ht="13.5" x14ac:dyDescent="0.25">
      <c r="A1232" s="172">
        <v>94219</v>
      </c>
      <c r="B1232" s="172" t="s">
        <v>6590</v>
      </c>
      <c r="C1232" s="172" t="s">
        <v>5237</v>
      </c>
      <c r="D1232" s="363">
        <v>27.11</v>
      </c>
    </row>
    <row r="1233" spans="1:4" ht="13.5" x14ac:dyDescent="0.25">
      <c r="A1233" s="172">
        <v>94220</v>
      </c>
      <c r="B1233" s="172" t="s">
        <v>6591</v>
      </c>
      <c r="C1233" s="172" t="s">
        <v>5237</v>
      </c>
      <c r="D1233" s="363">
        <v>37.700000000000003</v>
      </c>
    </row>
    <row r="1234" spans="1:4" ht="13.5" x14ac:dyDescent="0.25">
      <c r="A1234" s="172">
        <v>94221</v>
      </c>
      <c r="B1234" s="172" t="s">
        <v>6592</v>
      </c>
      <c r="C1234" s="172" t="s">
        <v>5237</v>
      </c>
      <c r="D1234" s="363">
        <v>22.44</v>
      </c>
    </row>
    <row r="1235" spans="1:4" ht="13.5" x14ac:dyDescent="0.25">
      <c r="A1235" s="172">
        <v>94222</v>
      </c>
      <c r="B1235" s="172" t="s">
        <v>6593</v>
      </c>
      <c r="C1235" s="172" t="s">
        <v>5237</v>
      </c>
      <c r="D1235" s="363">
        <v>33.03</v>
      </c>
    </row>
    <row r="1236" spans="1:4" ht="13.5" x14ac:dyDescent="0.25">
      <c r="A1236" s="172">
        <v>94223</v>
      </c>
      <c r="B1236" s="172" t="s">
        <v>6594</v>
      </c>
      <c r="C1236" s="172" t="s">
        <v>5237</v>
      </c>
      <c r="D1236" s="363">
        <v>42.61</v>
      </c>
    </row>
    <row r="1237" spans="1:4" ht="13.5" x14ac:dyDescent="0.25">
      <c r="A1237" s="172">
        <v>94451</v>
      </c>
      <c r="B1237" s="172" t="s">
        <v>6595</v>
      </c>
      <c r="C1237" s="172" t="s">
        <v>5237</v>
      </c>
      <c r="D1237" s="363">
        <v>97.4</v>
      </c>
    </row>
    <row r="1238" spans="1:4" ht="13.5" x14ac:dyDescent="0.25">
      <c r="A1238" s="172">
        <v>100325</v>
      </c>
      <c r="B1238" s="172" t="s">
        <v>6596</v>
      </c>
      <c r="C1238" s="172" t="s">
        <v>5237</v>
      </c>
      <c r="D1238" s="363">
        <v>40.99</v>
      </c>
    </row>
    <row r="1239" spans="1:4" ht="13.5" x14ac:dyDescent="0.25">
      <c r="A1239" s="172">
        <v>100327</v>
      </c>
      <c r="B1239" s="172" t="s">
        <v>6597</v>
      </c>
      <c r="C1239" s="172" t="s">
        <v>5237</v>
      </c>
      <c r="D1239" s="363">
        <v>38.39</v>
      </c>
    </row>
    <row r="1240" spans="1:4" ht="13.5" x14ac:dyDescent="0.25">
      <c r="A1240" s="172">
        <v>100328</v>
      </c>
      <c r="B1240" s="172" t="s">
        <v>6598</v>
      </c>
      <c r="C1240" s="172" t="s">
        <v>5570</v>
      </c>
      <c r="D1240" s="363">
        <v>12.19</v>
      </c>
    </row>
    <row r="1241" spans="1:4" ht="13.5" x14ac:dyDescent="0.25">
      <c r="A1241" s="172">
        <v>100329</v>
      </c>
      <c r="B1241" s="172" t="s">
        <v>6599</v>
      </c>
      <c r="C1241" s="172" t="s">
        <v>5570</v>
      </c>
      <c r="D1241" s="363">
        <v>14.56</v>
      </c>
    </row>
    <row r="1242" spans="1:4" ht="13.5" x14ac:dyDescent="0.25">
      <c r="A1242" s="172">
        <v>100330</v>
      </c>
      <c r="B1242" s="172" t="s">
        <v>6600</v>
      </c>
      <c r="C1242" s="172" t="s">
        <v>5570</v>
      </c>
      <c r="D1242" s="363">
        <v>16.559999999999999</v>
      </c>
    </row>
    <row r="1243" spans="1:4" ht="13.5" x14ac:dyDescent="0.25">
      <c r="A1243" s="172">
        <v>100331</v>
      </c>
      <c r="B1243" s="172" t="s">
        <v>6601</v>
      </c>
      <c r="C1243" s="172" t="s">
        <v>5570</v>
      </c>
      <c r="D1243" s="363">
        <v>20.6</v>
      </c>
    </row>
    <row r="1244" spans="1:4" ht="13.5" x14ac:dyDescent="0.25">
      <c r="A1244" s="172">
        <v>100434</v>
      </c>
      <c r="B1244" s="172" t="s">
        <v>6602</v>
      </c>
      <c r="C1244" s="172" t="s">
        <v>5237</v>
      </c>
      <c r="D1244" s="363">
        <v>44.55</v>
      </c>
    </row>
    <row r="1245" spans="1:4" ht="13.5" x14ac:dyDescent="0.25">
      <c r="A1245" s="172">
        <v>100435</v>
      </c>
      <c r="B1245" s="172" t="s">
        <v>6603</v>
      </c>
      <c r="C1245" s="172" t="s">
        <v>5237</v>
      </c>
      <c r="D1245" s="363">
        <v>22.68</v>
      </c>
    </row>
    <row r="1246" spans="1:4" ht="13.5" x14ac:dyDescent="0.25">
      <c r="A1246" s="172">
        <v>94227</v>
      </c>
      <c r="B1246" s="172" t="s">
        <v>6604</v>
      </c>
      <c r="C1246" s="172" t="s">
        <v>5237</v>
      </c>
      <c r="D1246" s="363">
        <v>42.58</v>
      </c>
    </row>
    <row r="1247" spans="1:4" ht="13.5" x14ac:dyDescent="0.25">
      <c r="A1247" s="172">
        <v>94228</v>
      </c>
      <c r="B1247" s="172" t="s">
        <v>6605</v>
      </c>
      <c r="C1247" s="172" t="s">
        <v>5237</v>
      </c>
      <c r="D1247" s="363">
        <v>57.24</v>
      </c>
    </row>
    <row r="1248" spans="1:4" ht="13.5" x14ac:dyDescent="0.25">
      <c r="A1248" s="172">
        <v>94229</v>
      </c>
      <c r="B1248" s="172" t="s">
        <v>6606</v>
      </c>
      <c r="C1248" s="172" t="s">
        <v>5237</v>
      </c>
      <c r="D1248" s="363">
        <v>110.5</v>
      </c>
    </row>
    <row r="1249" spans="1:4" ht="13.5" x14ac:dyDescent="0.25">
      <c r="A1249" s="172">
        <v>94231</v>
      </c>
      <c r="B1249" s="172" t="s">
        <v>6607</v>
      </c>
      <c r="C1249" s="172" t="s">
        <v>5237</v>
      </c>
      <c r="D1249" s="363">
        <v>34.5</v>
      </c>
    </row>
    <row r="1250" spans="1:4" ht="13.5" x14ac:dyDescent="0.25">
      <c r="A1250" s="172">
        <v>94449</v>
      </c>
      <c r="B1250" s="172" t="s">
        <v>6608</v>
      </c>
      <c r="C1250" s="172" t="s">
        <v>5570</v>
      </c>
      <c r="D1250" s="363">
        <v>43.35</v>
      </c>
    </row>
    <row r="1251" spans="1:4" ht="13.5" x14ac:dyDescent="0.25">
      <c r="A1251" s="172">
        <v>92255</v>
      </c>
      <c r="B1251" s="172" t="s">
        <v>6609</v>
      </c>
      <c r="C1251" s="172" t="s">
        <v>5304</v>
      </c>
      <c r="D1251" s="363">
        <v>123.56</v>
      </c>
    </row>
    <row r="1252" spans="1:4" ht="13.5" x14ac:dyDescent="0.25">
      <c r="A1252" s="172">
        <v>92256</v>
      </c>
      <c r="B1252" s="172" t="s">
        <v>6610</v>
      </c>
      <c r="C1252" s="172" t="s">
        <v>5304</v>
      </c>
      <c r="D1252" s="363">
        <v>147.61000000000001</v>
      </c>
    </row>
    <row r="1253" spans="1:4" ht="13.5" x14ac:dyDescent="0.25">
      <c r="A1253" s="172">
        <v>92257</v>
      </c>
      <c r="B1253" s="172" t="s">
        <v>6611</v>
      </c>
      <c r="C1253" s="172" t="s">
        <v>5304</v>
      </c>
      <c r="D1253" s="363">
        <v>171.5</v>
      </c>
    </row>
    <row r="1254" spans="1:4" ht="13.5" x14ac:dyDescent="0.25">
      <c r="A1254" s="172">
        <v>92258</v>
      </c>
      <c r="B1254" s="172" t="s">
        <v>6612</v>
      </c>
      <c r="C1254" s="172" t="s">
        <v>5304</v>
      </c>
      <c r="D1254" s="363">
        <v>209.91</v>
      </c>
    </row>
    <row r="1255" spans="1:4" ht="13.5" x14ac:dyDescent="0.25">
      <c r="A1255" s="172">
        <v>92568</v>
      </c>
      <c r="B1255" s="172" t="s">
        <v>6613</v>
      </c>
      <c r="C1255" s="172" t="s">
        <v>5570</v>
      </c>
      <c r="D1255" s="363">
        <v>82.01</v>
      </c>
    </row>
    <row r="1256" spans="1:4" ht="13.5" x14ac:dyDescent="0.25">
      <c r="A1256" s="172">
        <v>92569</v>
      </c>
      <c r="B1256" s="172" t="s">
        <v>6614</v>
      </c>
      <c r="C1256" s="172" t="s">
        <v>5570</v>
      </c>
      <c r="D1256" s="363">
        <v>45.66</v>
      </c>
    </row>
    <row r="1257" spans="1:4" ht="13.5" x14ac:dyDescent="0.25">
      <c r="A1257" s="172">
        <v>92570</v>
      </c>
      <c r="B1257" s="172" t="s">
        <v>6615</v>
      </c>
      <c r="C1257" s="172" t="s">
        <v>5570</v>
      </c>
      <c r="D1257" s="363">
        <v>28.89</v>
      </c>
    </row>
    <row r="1258" spans="1:4" ht="13.5" x14ac:dyDescent="0.25">
      <c r="A1258" s="172">
        <v>92571</v>
      </c>
      <c r="B1258" s="172" t="s">
        <v>6616</v>
      </c>
      <c r="C1258" s="172" t="s">
        <v>5570</v>
      </c>
      <c r="D1258" s="363">
        <v>86.78</v>
      </c>
    </row>
    <row r="1259" spans="1:4" ht="13.5" x14ac:dyDescent="0.25">
      <c r="A1259" s="172">
        <v>92572</v>
      </c>
      <c r="B1259" s="172" t="s">
        <v>6617</v>
      </c>
      <c r="C1259" s="172" t="s">
        <v>5570</v>
      </c>
      <c r="D1259" s="363">
        <v>52.02</v>
      </c>
    </row>
    <row r="1260" spans="1:4" ht="13.5" x14ac:dyDescent="0.25">
      <c r="A1260" s="172">
        <v>92573</v>
      </c>
      <c r="B1260" s="172" t="s">
        <v>6618</v>
      </c>
      <c r="C1260" s="172" t="s">
        <v>5570</v>
      </c>
      <c r="D1260" s="363">
        <v>30.91</v>
      </c>
    </row>
    <row r="1261" spans="1:4" ht="13.5" x14ac:dyDescent="0.25">
      <c r="A1261" s="172">
        <v>92574</v>
      </c>
      <c r="B1261" s="172" t="s">
        <v>6619</v>
      </c>
      <c r="C1261" s="172" t="s">
        <v>5570</v>
      </c>
      <c r="D1261" s="363">
        <v>83.29</v>
      </c>
    </row>
    <row r="1262" spans="1:4" ht="13.5" x14ac:dyDescent="0.25">
      <c r="A1262" s="172">
        <v>92575</v>
      </c>
      <c r="B1262" s="172" t="s">
        <v>6620</v>
      </c>
      <c r="C1262" s="172" t="s">
        <v>5570</v>
      </c>
      <c r="D1262" s="363">
        <v>41.79</v>
      </c>
    </row>
    <row r="1263" spans="1:4" ht="13.5" x14ac:dyDescent="0.25">
      <c r="A1263" s="172">
        <v>92576</v>
      </c>
      <c r="B1263" s="172" t="s">
        <v>6621</v>
      </c>
      <c r="C1263" s="172" t="s">
        <v>5570</v>
      </c>
      <c r="D1263" s="363">
        <v>22.82</v>
      </c>
    </row>
    <row r="1264" spans="1:4" ht="13.5" x14ac:dyDescent="0.25">
      <c r="A1264" s="172">
        <v>92577</v>
      </c>
      <c r="B1264" s="172" t="s">
        <v>6622</v>
      </c>
      <c r="C1264" s="172" t="s">
        <v>5570</v>
      </c>
      <c r="D1264" s="363">
        <v>88.38</v>
      </c>
    </row>
    <row r="1265" spans="1:4" ht="13.5" x14ac:dyDescent="0.25">
      <c r="A1265" s="172">
        <v>92578</v>
      </c>
      <c r="B1265" s="172" t="s">
        <v>6623</v>
      </c>
      <c r="C1265" s="172" t="s">
        <v>5570</v>
      </c>
      <c r="D1265" s="363">
        <v>44.61</v>
      </c>
    </row>
    <row r="1266" spans="1:4" ht="13.5" x14ac:dyDescent="0.25">
      <c r="A1266" s="172">
        <v>92579</v>
      </c>
      <c r="B1266" s="172" t="s">
        <v>6624</v>
      </c>
      <c r="C1266" s="172" t="s">
        <v>5570</v>
      </c>
      <c r="D1266" s="363">
        <v>24.45</v>
      </c>
    </row>
    <row r="1267" spans="1:4" ht="13.5" x14ac:dyDescent="0.25">
      <c r="A1267" s="172">
        <v>92580</v>
      </c>
      <c r="B1267" s="172" t="s">
        <v>6625</v>
      </c>
      <c r="C1267" s="172" t="s">
        <v>5570</v>
      </c>
      <c r="D1267" s="363">
        <v>30.48</v>
      </c>
    </row>
    <row r="1268" spans="1:4" ht="13.5" x14ac:dyDescent="0.25">
      <c r="A1268" s="172">
        <v>92581</v>
      </c>
      <c r="B1268" s="172" t="s">
        <v>6626</v>
      </c>
      <c r="C1268" s="172" t="s">
        <v>5570</v>
      </c>
      <c r="D1268" s="363">
        <v>31.84</v>
      </c>
    </row>
    <row r="1269" spans="1:4" ht="13.5" x14ac:dyDescent="0.25">
      <c r="A1269" s="172">
        <v>92582</v>
      </c>
      <c r="B1269" s="172" t="s">
        <v>6627</v>
      </c>
      <c r="C1269" s="172" t="s">
        <v>5304</v>
      </c>
      <c r="D1269" s="363">
        <v>451.7</v>
      </c>
    </row>
    <row r="1270" spans="1:4" ht="13.5" x14ac:dyDescent="0.25">
      <c r="A1270" s="172">
        <v>92584</v>
      </c>
      <c r="B1270" s="172" t="s">
        <v>6628</v>
      </c>
      <c r="C1270" s="172" t="s">
        <v>5304</v>
      </c>
      <c r="D1270" s="363">
        <v>529.41999999999996</v>
      </c>
    </row>
    <row r="1271" spans="1:4" ht="13.5" x14ac:dyDescent="0.25">
      <c r="A1271" s="172">
        <v>92586</v>
      </c>
      <c r="B1271" s="172" t="s">
        <v>6629</v>
      </c>
      <c r="C1271" s="172" t="s">
        <v>5304</v>
      </c>
      <c r="D1271" s="363">
        <v>607.15</v>
      </c>
    </row>
    <row r="1272" spans="1:4" ht="13.5" x14ac:dyDescent="0.25">
      <c r="A1272" s="172">
        <v>92588</v>
      </c>
      <c r="B1272" s="172" t="s">
        <v>6630</v>
      </c>
      <c r="C1272" s="172" t="s">
        <v>5304</v>
      </c>
      <c r="D1272" s="363">
        <v>761.69</v>
      </c>
    </row>
    <row r="1273" spans="1:4" ht="13.5" x14ac:dyDescent="0.25">
      <c r="A1273" s="172">
        <v>92590</v>
      </c>
      <c r="B1273" s="172" t="s">
        <v>6631</v>
      </c>
      <c r="C1273" s="172" t="s">
        <v>5304</v>
      </c>
      <c r="D1273" s="363">
        <v>839.41</v>
      </c>
    </row>
    <row r="1274" spans="1:4" ht="13.5" x14ac:dyDescent="0.25">
      <c r="A1274" s="172">
        <v>92592</v>
      </c>
      <c r="B1274" s="172" t="s">
        <v>6632</v>
      </c>
      <c r="C1274" s="172" t="s">
        <v>5304</v>
      </c>
      <c r="D1274" s="363">
        <v>941.03</v>
      </c>
    </row>
    <row r="1275" spans="1:4" ht="13.5" x14ac:dyDescent="0.25">
      <c r="A1275" s="172">
        <v>92593</v>
      </c>
      <c r="B1275" s="172" t="s">
        <v>6633</v>
      </c>
      <c r="C1275" s="172" t="s">
        <v>6634</v>
      </c>
      <c r="D1275" s="363">
        <v>7.13</v>
      </c>
    </row>
    <row r="1276" spans="1:4" ht="13.5" x14ac:dyDescent="0.25">
      <c r="A1276" s="172">
        <v>92594</v>
      </c>
      <c r="B1276" s="172" t="s">
        <v>6635</v>
      </c>
      <c r="C1276" s="172" t="s">
        <v>5304</v>
      </c>
      <c r="D1276" s="364">
        <v>1091.1600000000001</v>
      </c>
    </row>
    <row r="1277" spans="1:4" ht="13.5" x14ac:dyDescent="0.25">
      <c r="A1277" s="172">
        <v>92596</v>
      </c>
      <c r="B1277" s="172" t="s">
        <v>6636</v>
      </c>
      <c r="C1277" s="172" t="s">
        <v>5304</v>
      </c>
      <c r="D1277" s="364">
        <v>1210.6300000000001</v>
      </c>
    </row>
    <row r="1278" spans="1:4" ht="13.5" x14ac:dyDescent="0.25">
      <c r="A1278" s="172">
        <v>92598</v>
      </c>
      <c r="B1278" s="172" t="s">
        <v>6637</v>
      </c>
      <c r="C1278" s="172" t="s">
        <v>5304</v>
      </c>
      <c r="D1278" s="364">
        <v>1288.3499999999999</v>
      </c>
    </row>
    <row r="1279" spans="1:4" ht="13.5" x14ac:dyDescent="0.25">
      <c r="A1279" s="172">
        <v>92600</v>
      </c>
      <c r="B1279" s="172" t="s">
        <v>6638</v>
      </c>
      <c r="C1279" s="172" t="s">
        <v>5304</v>
      </c>
      <c r="D1279" s="364">
        <v>1385.74</v>
      </c>
    </row>
    <row r="1280" spans="1:4" ht="13.5" x14ac:dyDescent="0.25">
      <c r="A1280" s="172">
        <v>92602</v>
      </c>
      <c r="B1280" s="172" t="s">
        <v>6639</v>
      </c>
      <c r="C1280" s="172" t="s">
        <v>5304</v>
      </c>
      <c r="D1280" s="363">
        <v>451.7</v>
      </c>
    </row>
    <row r="1281" spans="1:4" ht="13.5" x14ac:dyDescent="0.25">
      <c r="A1281" s="172">
        <v>92604</v>
      </c>
      <c r="B1281" s="172" t="s">
        <v>6640</v>
      </c>
      <c r="C1281" s="172" t="s">
        <v>5304</v>
      </c>
      <c r="D1281" s="363">
        <v>509.77</v>
      </c>
    </row>
    <row r="1282" spans="1:4" ht="13.5" x14ac:dyDescent="0.25">
      <c r="A1282" s="172">
        <v>92606</v>
      </c>
      <c r="B1282" s="172" t="s">
        <v>6641</v>
      </c>
      <c r="C1282" s="172" t="s">
        <v>5304</v>
      </c>
      <c r="D1282" s="363">
        <v>587.49</v>
      </c>
    </row>
    <row r="1283" spans="1:4" ht="13.5" x14ac:dyDescent="0.25">
      <c r="A1283" s="172">
        <v>92608</v>
      </c>
      <c r="B1283" s="172" t="s">
        <v>6642</v>
      </c>
      <c r="C1283" s="172" t="s">
        <v>5304</v>
      </c>
      <c r="D1283" s="363">
        <v>722.38</v>
      </c>
    </row>
    <row r="1284" spans="1:4" ht="13.5" x14ac:dyDescent="0.25">
      <c r="A1284" s="172">
        <v>92610</v>
      </c>
      <c r="B1284" s="172" t="s">
        <v>6643</v>
      </c>
      <c r="C1284" s="172" t="s">
        <v>5304</v>
      </c>
      <c r="D1284" s="363">
        <v>800.1</v>
      </c>
    </row>
    <row r="1285" spans="1:4" ht="13.5" x14ac:dyDescent="0.25">
      <c r="A1285" s="172">
        <v>92612</v>
      </c>
      <c r="B1285" s="172" t="s">
        <v>6644</v>
      </c>
      <c r="C1285" s="172" t="s">
        <v>5304</v>
      </c>
      <c r="D1285" s="363">
        <v>901.72</v>
      </c>
    </row>
    <row r="1286" spans="1:4" ht="13.5" x14ac:dyDescent="0.25">
      <c r="A1286" s="172">
        <v>92614</v>
      </c>
      <c r="B1286" s="172" t="s">
        <v>6645</v>
      </c>
      <c r="C1286" s="172" t="s">
        <v>5304</v>
      </c>
      <c r="D1286" s="364">
        <v>1012.55</v>
      </c>
    </row>
    <row r="1287" spans="1:4" ht="13.5" x14ac:dyDescent="0.25">
      <c r="A1287" s="172">
        <v>92616</v>
      </c>
      <c r="B1287" s="172" t="s">
        <v>6646</v>
      </c>
      <c r="C1287" s="172" t="s">
        <v>5304</v>
      </c>
      <c r="D1287" s="364">
        <v>1151.6600000000001</v>
      </c>
    </row>
    <row r="1288" spans="1:4" ht="13.5" x14ac:dyDescent="0.25">
      <c r="A1288" s="172">
        <v>92618</v>
      </c>
      <c r="B1288" s="172" t="s">
        <v>6647</v>
      </c>
      <c r="C1288" s="172" t="s">
        <v>5304</v>
      </c>
      <c r="D1288" s="364">
        <v>1229.3900000000001</v>
      </c>
    </row>
    <row r="1289" spans="1:4" ht="13.5" x14ac:dyDescent="0.25">
      <c r="A1289" s="172">
        <v>92620</v>
      </c>
      <c r="B1289" s="172" t="s">
        <v>6648</v>
      </c>
      <c r="C1289" s="172" t="s">
        <v>5304</v>
      </c>
      <c r="D1289" s="364">
        <v>1307.1199999999999</v>
      </c>
    </row>
    <row r="1290" spans="1:4" ht="13.5" x14ac:dyDescent="0.25">
      <c r="A1290" s="172">
        <v>100357</v>
      </c>
      <c r="B1290" s="172" t="s">
        <v>6649</v>
      </c>
      <c r="C1290" s="172" t="s">
        <v>5304</v>
      </c>
      <c r="D1290" s="363">
        <v>547.5</v>
      </c>
    </row>
    <row r="1291" spans="1:4" ht="13.5" x14ac:dyDescent="0.25">
      <c r="A1291" s="172">
        <v>100358</v>
      </c>
      <c r="B1291" s="172" t="s">
        <v>6650</v>
      </c>
      <c r="C1291" s="172" t="s">
        <v>5304</v>
      </c>
      <c r="D1291" s="363">
        <v>760.52</v>
      </c>
    </row>
    <row r="1292" spans="1:4" ht="13.5" x14ac:dyDescent="0.25">
      <c r="A1292" s="172">
        <v>100359</v>
      </c>
      <c r="B1292" s="172" t="s">
        <v>6651</v>
      </c>
      <c r="C1292" s="172" t="s">
        <v>5304</v>
      </c>
      <c r="D1292" s="363">
        <v>790.19</v>
      </c>
    </row>
    <row r="1293" spans="1:4" ht="13.5" x14ac:dyDescent="0.25">
      <c r="A1293" s="172">
        <v>100360</v>
      </c>
      <c r="B1293" s="172" t="s">
        <v>6652</v>
      </c>
      <c r="C1293" s="172" t="s">
        <v>5304</v>
      </c>
      <c r="D1293" s="363">
        <v>872.46</v>
      </c>
    </row>
    <row r="1294" spans="1:4" ht="13.5" x14ac:dyDescent="0.25">
      <c r="A1294" s="172">
        <v>100361</v>
      </c>
      <c r="B1294" s="172" t="s">
        <v>6653</v>
      </c>
      <c r="C1294" s="172" t="s">
        <v>5304</v>
      </c>
      <c r="D1294" s="364">
        <v>1097.81</v>
      </c>
    </row>
    <row r="1295" spans="1:4" ht="13.5" x14ac:dyDescent="0.25">
      <c r="A1295" s="172">
        <v>100362</v>
      </c>
      <c r="B1295" s="172" t="s">
        <v>6654</v>
      </c>
      <c r="C1295" s="172" t="s">
        <v>5304</v>
      </c>
      <c r="D1295" s="364">
        <v>1504.97</v>
      </c>
    </row>
    <row r="1296" spans="1:4" ht="13.5" x14ac:dyDescent="0.25">
      <c r="A1296" s="172">
        <v>100363</v>
      </c>
      <c r="B1296" s="172" t="s">
        <v>6655</v>
      </c>
      <c r="C1296" s="172" t="s">
        <v>5304</v>
      </c>
      <c r="D1296" s="364">
        <v>1549.29</v>
      </c>
    </row>
    <row r="1297" spans="1:4" ht="13.5" x14ac:dyDescent="0.25">
      <c r="A1297" s="172">
        <v>100364</v>
      </c>
      <c r="B1297" s="172" t="s">
        <v>6656</v>
      </c>
      <c r="C1297" s="172" t="s">
        <v>5304</v>
      </c>
      <c r="D1297" s="364">
        <v>1678.35</v>
      </c>
    </row>
    <row r="1298" spans="1:4" ht="13.5" x14ac:dyDescent="0.25">
      <c r="A1298" s="172">
        <v>100365</v>
      </c>
      <c r="B1298" s="172" t="s">
        <v>6657</v>
      </c>
      <c r="C1298" s="172" t="s">
        <v>5304</v>
      </c>
      <c r="D1298" s="364">
        <v>1928.9</v>
      </c>
    </row>
    <row r="1299" spans="1:4" ht="13.5" x14ac:dyDescent="0.25">
      <c r="A1299" s="172">
        <v>100366</v>
      </c>
      <c r="B1299" s="172" t="s">
        <v>6658</v>
      </c>
      <c r="C1299" s="172" t="s">
        <v>5304</v>
      </c>
      <c r="D1299" s="364">
        <v>2032.01</v>
      </c>
    </row>
    <row r="1300" spans="1:4" ht="13.5" x14ac:dyDescent="0.25">
      <c r="A1300" s="172">
        <v>100367</v>
      </c>
      <c r="B1300" s="172" t="s">
        <v>6659</v>
      </c>
      <c r="C1300" s="172" t="s">
        <v>5304</v>
      </c>
      <c r="D1300" s="363">
        <v>536.37</v>
      </c>
    </row>
    <row r="1301" spans="1:4" ht="13.5" x14ac:dyDescent="0.25">
      <c r="A1301" s="172">
        <v>100368</v>
      </c>
      <c r="B1301" s="172" t="s">
        <v>6660</v>
      </c>
      <c r="C1301" s="172" t="s">
        <v>5304</v>
      </c>
      <c r="D1301" s="363">
        <v>746.24</v>
      </c>
    </row>
    <row r="1302" spans="1:4" ht="13.5" x14ac:dyDescent="0.25">
      <c r="A1302" s="172">
        <v>100369</v>
      </c>
      <c r="B1302" s="172" t="s">
        <v>6661</v>
      </c>
      <c r="C1302" s="172" t="s">
        <v>5304</v>
      </c>
      <c r="D1302" s="363">
        <v>775.91</v>
      </c>
    </row>
    <row r="1303" spans="1:4" ht="13.5" x14ac:dyDescent="0.25">
      <c r="A1303" s="172">
        <v>100370</v>
      </c>
      <c r="B1303" s="172" t="s">
        <v>6662</v>
      </c>
      <c r="C1303" s="172" t="s">
        <v>5304</v>
      </c>
      <c r="D1303" s="363">
        <v>900.17</v>
      </c>
    </row>
    <row r="1304" spans="1:4" ht="13.5" x14ac:dyDescent="0.25">
      <c r="A1304" s="172">
        <v>100371</v>
      </c>
      <c r="B1304" s="172" t="s">
        <v>6663</v>
      </c>
      <c r="C1304" s="172" t="s">
        <v>5304</v>
      </c>
      <c r="D1304" s="364">
        <v>1059.28</v>
      </c>
    </row>
    <row r="1305" spans="1:4" ht="13.5" x14ac:dyDescent="0.25">
      <c r="A1305" s="172">
        <v>100372</v>
      </c>
      <c r="B1305" s="172" t="s">
        <v>6664</v>
      </c>
      <c r="C1305" s="172" t="s">
        <v>5304</v>
      </c>
      <c r="D1305" s="364">
        <v>1443.39</v>
      </c>
    </row>
    <row r="1306" spans="1:4" ht="13.5" x14ac:dyDescent="0.25">
      <c r="A1306" s="172">
        <v>100373</v>
      </c>
      <c r="B1306" s="172" t="s">
        <v>6665</v>
      </c>
      <c r="C1306" s="172" t="s">
        <v>5304</v>
      </c>
      <c r="D1306" s="364">
        <v>1479.73</v>
      </c>
    </row>
    <row r="1307" spans="1:4" ht="13.5" x14ac:dyDescent="0.25">
      <c r="A1307" s="172">
        <v>100374</v>
      </c>
      <c r="B1307" s="172" t="s">
        <v>6666</v>
      </c>
      <c r="C1307" s="172" t="s">
        <v>5304</v>
      </c>
      <c r="D1307" s="364">
        <v>1584.38</v>
      </c>
    </row>
    <row r="1308" spans="1:4" ht="13.5" x14ac:dyDescent="0.25">
      <c r="A1308" s="172">
        <v>100375</v>
      </c>
      <c r="B1308" s="172" t="s">
        <v>6667</v>
      </c>
      <c r="C1308" s="172" t="s">
        <v>5304</v>
      </c>
      <c r="D1308" s="364">
        <v>1793.02</v>
      </c>
    </row>
    <row r="1309" spans="1:4" ht="13.5" x14ac:dyDescent="0.25">
      <c r="A1309" s="172">
        <v>100376</v>
      </c>
      <c r="B1309" s="172" t="s">
        <v>6668</v>
      </c>
      <c r="C1309" s="172" t="s">
        <v>5304</v>
      </c>
      <c r="D1309" s="364">
        <v>1756.01</v>
      </c>
    </row>
    <row r="1310" spans="1:4" ht="13.5" x14ac:dyDescent="0.25">
      <c r="A1310" s="172">
        <v>100377</v>
      </c>
      <c r="B1310" s="172" t="s">
        <v>6669</v>
      </c>
      <c r="C1310" s="172" t="s">
        <v>6634</v>
      </c>
      <c r="D1310" s="363">
        <v>7.51</v>
      </c>
    </row>
    <row r="1311" spans="1:4" ht="13.5" x14ac:dyDescent="0.25">
      <c r="A1311" s="172">
        <v>100378</v>
      </c>
      <c r="B1311" s="172" t="s">
        <v>6670</v>
      </c>
      <c r="C1311" s="172" t="s">
        <v>6634</v>
      </c>
      <c r="D1311" s="363">
        <v>6.89</v>
      </c>
    </row>
    <row r="1312" spans="1:4" ht="13.5" x14ac:dyDescent="0.25">
      <c r="A1312" s="172">
        <v>100382</v>
      </c>
      <c r="B1312" s="172" t="s">
        <v>6671</v>
      </c>
      <c r="C1312" s="172" t="s">
        <v>5570</v>
      </c>
      <c r="D1312" s="363">
        <v>11.44</v>
      </c>
    </row>
    <row r="1313" spans="1:4" ht="13.5" x14ac:dyDescent="0.25">
      <c r="A1313" s="172">
        <v>94444</v>
      </c>
      <c r="B1313" s="172" t="s">
        <v>6672</v>
      </c>
      <c r="C1313" s="172" t="s">
        <v>5570</v>
      </c>
      <c r="D1313" s="363">
        <v>696.73</v>
      </c>
    </row>
    <row r="1314" spans="1:4" ht="13.5" x14ac:dyDescent="0.25">
      <c r="A1314" s="172" t="s">
        <v>17587</v>
      </c>
      <c r="B1314" s="172" t="s">
        <v>17588</v>
      </c>
      <c r="C1314" s="172" t="s">
        <v>5237</v>
      </c>
      <c r="D1314" s="363">
        <v>27</v>
      </c>
    </row>
    <row r="1315" spans="1:4" ht="13.5" x14ac:dyDescent="0.25">
      <c r="A1315" s="172" t="s">
        <v>17589</v>
      </c>
      <c r="B1315" s="172" t="s">
        <v>17590</v>
      </c>
      <c r="C1315" s="172" t="s">
        <v>5570</v>
      </c>
      <c r="D1315" s="363">
        <v>5.78</v>
      </c>
    </row>
    <row r="1316" spans="1:4" ht="13.5" x14ac:dyDescent="0.25">
      <c r="A1316" s="172" t="s">
        <v>17591</v>
      </c>
      <c r="B1316" s="172" t="s">
        <v>17592</v>
      </c>
      <c r="C1316" s="172" t="s">
        <v>5570</v>
      </c>
      <c r="D1316" s="363">
        <v>11.31</v>
      </c>
    </row>
    <row r="1317" spans="1:4" ht="13.5" x14ac:dyDescent="0.25">
      <c r="A1317" s="172" t="s">
        <v>17593</v>
      </c>
      <c r="B1317" s="172" t="s">
        <v>17594</v>
      </c>
      <c r="C1317" s="172" t="s">
        <v>6703</v>
      </c>
      <c r="D1317" s="363">
        <v>93.68</v>
      </c>
    </row>
    <row r="1318" spans="1:4" ht="13.5" x14ac:dyDescent="0.25">
      <c r="A1318" s="172" t="s">
        <v>17595</v>
      </c>
      <c r="B1318" s="172" t="s">
        <v>17596</v>
      </c>
      <c r="C1318" s="172" t="s">
        <v>6703</v>
      </c>
      <c r="D1318" s="363">
        <v>120.74</v>
      </c>
    </row>
    <row r="1319" spans="1:4" ht="13.5" x14ac:dyDescent="0.25">
      <c r="A1319" s="172" t="s">
        <v>17597</v>
      </c>
      <c r="B1319" s="172" t="s">
        <v>17598</v>
      </c>
      <c r="C1319" s="172" t="s">
        <v>6703</v>
      </c>
      <c r="D1319" s="363">
        <v>74.430000000000007</v>
      </c>
    </row>
    <row r="1320" spans="1:4" ht="13.5" x14ac:dyDescent="0.25">
      <c r="A1320" s="172" t="s">
        <v>17599</v>
      </c>
      <c r="B1320" s="172" t="s">
        <v>17600</v>
      </c>
      <c r="C1320" s="172" t="s">
        <v>5237</v>
      </c>
      <c r="D1320" s="363">
        <v>69.78</v>
      </c>
    </row>
    <row r="1321" spans="1:4" ht="13.5" x14ac:dyDescent="0.25">
      <c r="A1321" s="172" t="s">
        <v>17601</v>
      </c>
      <c r="B1321" s="172" t="s">
        <v>17602</v>
      </c>
      <c r="C1321" s="172" t="s">
        <v>5237</v>
      </c>
      <c r="D1321" s="363">
        <v>46.58</v>
      </c>
    </row>
    <row r="1322" spans="1:4" ht="13.5" x14ac:dyDescent="0.25">
      <c r="A1322" s="172" t="s">
        <v>17603</v>
      </c>
      <c r="B1322" s="172" t="s">
        <v>17604</v>
      </c>
      <c r="C1322" s="172" t="s">
        <v>5237</v>
      </c>
      <c r="D1322" s="363">
        <v>61.24</v>
      </c>
    </row>
    <row r="1323" spans="1:4" ht="13.5" x14ac:dyDescent="0.25">
      <c r="A1323" s="172" t="s">
        <v>17605</v>
      </c>
      <c r="B1323" s="172" t="s">
        <v>17606</v>
      </c>
      <c r="C1323" s="172" t="s">
        <v>5237</v>
      </c>
      <c r="D1323" s="363">
        <v>37.92</v>
      </c>
    </row>
    <row r="1324" spans="1:4" ht="13.5" x14ac:dyDescent="0.25">
      <c r="A1324" s="172">
        <v>83651</v>
      </c>
      <c r="B1324" s="172" t="s">
        <v>17607</v>
      </c>
      <c r="C1324" s="172" t="s">
        <v>5237</v>
      </c>
      <c r="D1324" s="363">
        <v>29.58</v>
      </c>
    </row>
    <row r="1325" spans="1:4" ht="13.5" x14ac:dyDescent="0.25">
      <c r="A1325" s="172">
        <v>83658</v>
      </c>
      <c r="B1325" s="172" t="s">
        <v>17608</v>
      </c>
      <c r="C1325" s="172" t="s">
        <v>5237</v>
      </c>
      <c r="D1325" s="363">
        <v>151.94</v>
      </c>
    </row>
    <row r="1326" spans="1:4" ht="13.5" x14ac:dyDescent="0.25">
      <c r="A1326" s="172">
        <v>83661</v>
      </c>
      <c r="B1326" s="172" t="s">
        <v>17609</v>
      </c>
      <c r="C1326" s="172" t="s">
        <v>5237</v>
      </c>
      <c r="D1326" s="363">
        <v>104.12</v>
      </c>
    </row>
    <row r="1327" spans="1:4" ht="13.5" x14ac:dyDescent="0.25">
      <c r="A1327" s="172">
        <v>83662</v>
      </c>
      <c r="B1327" s="172" t="s">
        <v>17610</v>
      </c>
      <c r="C1327" s="172" t="s">
        <v>6703</v>
      </c>
      <c r="D1327" s="363">
        <v>107.9</v>
      </c>
    </row>
    <row r="1328" spans="1:4" ht="13.5" x14ac:dyDescent="0.25">
      <c r="A1328" s="172">
        <v>83664</v>
      </c>
      <c r="B1328" s="172" t="s">
        <v>17611</v>
      </c>
      <c r="C1328" s="172" t="s">
        <v>5237</v>
      </c>
      <c r="D1328" s="363">
        <v>63.85</v>
      </c>
    </row>
    <row r="1329" spans="1:4" ht="13.5" x14ac:dyDescent="0.25">
      <c r="A1329" s="172">
        <v>83670</v>
      </c>
      <c r="B1329" s="172" t="s">
        <v>17612</v>
      </c>
      <c r="C1329" s="172" t="s">
        <v>5237</v>
      </c>
      <c r="D1329" s="363">
        <v>43.43</v>
      </c>
    </row>
    <row r="1330" spans="1:4" ht="13.5" x14ac:dyDescent="0.25">
      <c r="A1330" s="172">
        <v>83671</v>
      </c>
      <c r="B1330" s="172" t="s">
        <v>17613</v>
      </c>
      <c r="C1330" s="172" t="s">
        <v>5237</v>
      </c>
      <c r="D1330" s="363">
        <v>46.64</v>
      </c>
    </row>
    <row r="1331" spans="1:4" ht="13.5" x14ac:dyDescent="0.25">
      <c r="A1331" s="172">
        <v>83679</v>
      </c>
      <c r="B1331" s="172" t="s">
        <v>17614</v>
      </c>
      <c r="C1331" s="172" t="s">
        <v>5237</v>
      </c>
      <c r="D1331" s="363">
        <v>13.03</v>
      </c>
    </row>
    <row r="1332" spans="1:4" ht="13.5" x14ac:dyDescent="0.25">
      <c r="A1332" s="172">
        <v>83680</v>
      </c>
      <c r="B1332" s="172" t="s">
        <v>17615</v>
      </c>
      <c r="C1332" s="172" t="s">
        <v>5237</v>
      </c>
      <c r="D1332" s="363">
        <v>15.68</v>
      </c>
    </row>
    <row r="1333" spans="1:4" ht="13.5" x14ac:dyDescent="0.25">
      <c r="A1333" s="172">
        <v>83681</v>
      </c>
      <c r="B1333" s="172" t="s">
        <v>17616</v>
      </c>
      <c r="C1333" s="172" t="s">
        <v>5237</v>
      </c>
      <c r="D1333" s="363">
        <v>16.899999999999999</v>
      </c>
    </row>
    <row r="1334" spans="1:4" ht="13.5" x14ac:dyDescent="0.25">
      <c r="A1334" s="172">
        <v>92743</v>
      </c>
      <c r="B1334" s="172" t="s">
        <v>6713</v>
      </c>
      <c r="C1334" s="172" t="s">
        <v>6703</v>
      </c>
      <c r="D1334" s="363">
        <v>495.59</v>
      </c>
    </row>
    <row r="1335" spans="1:4" ht="13.5" x14ac:dyDescent="0.25">
      <c r="A1335" s="172">
        <v>92744</v>
      </c>
      <c r="B1335" s="172" t="s">
        <v>6714</v>
      </c>
      <c r="C1335" s="172" t="s">
        <v>6703</v>
      </c>
      <c r="D1335" s="363">
        <v>490.25</v>
      </c>
    </row>
    <row r="1336" spans="1:4" ht="13.5" x14ac:dyDescent="0.25">
      <c r="A1336" s="172">
        <v>92745</v>
      </c>
      <c r="B1336" s="172" t="s">
        <v>6715</v>
      </c>
      <c r="C1336" s="172" t="s">
        <v>6703</v>
      </c>
      <c r="D1336" s="363">
        <v>613.51</v>
      </c>
    </row>
    <row r="1337" spans="1:4" ht="13.5" x14ac:dyDescent="0.25">
      <c r="A1337" s="172">
        <v>92746</v>
      </c>
      <c r="B1337" s="172" t="s">
        <v>6716</v>
      </c>
      <c r="C1337" s="172" t="s">
        <v>6703</v>
      </c>
      <c r="D1337" s="363">
        <v>575.86</v>
      </c>
    </row>
    <row r="1338" spans="1:4" ht="13.5" x14ac:dyDescent="0.25">
      <c r="A1338" s="172">
        <v>92747</v>
      </c>
      <c r="B1338" s="172" t="s">
        <v>6717</v>
      </c>
      <c r="C1338" s="172" t="s">
        <v>6703</v>
      </c>
      <c r="D1338" s="363">
        <v>680.63</v>
      </c>
    </row>
    <row r="1339" spans="1:4" ht="13.5" x14ac:dyDescent="0.25">
      <c r="A1339" s="172">
        <v>92748</v>
      </c>
      <c r="B1339" s="172" t="s">
        <v>6718</v>
      </c>
      <c r="C1339" s="172" t="s">
        <v>6703</v>
      </c>
      <c r="D1339" s="363">
        <v>624.82000000000005</v>
      </c>
    </row>
    <row r="1340" spans="1:4" ht="13.5" x14ac:dyDescent="0.25">
      <c r="A1340" s="172">
        <v>92749</v>
      </c>
      <c r="B1340" s="172" t="s">
        <v>6719</v>
      </c>
      <c r="C1340" s="172" t="s">
        <v>6703</v>
      </c>
      <c r="D1340" s="363">
        <v>713.64</v>
      </c>
    </row>
    <row r="1341" spans="1:4" ht="13.5" x14ac:dyDescent="0.25">
      <c r="A1341" s="172">
        <v>92750</v>
      </c>
      <c r="B1341" s="172" t="s">
        <v>6720</v>
      </c>
      <c r="C1341" s="172" t="s">
        <v>6703</v>
      </c>
      <c r="D1341" s="364">
        <v>1229.52</v>
      </c>
    </row>
    <row r="1342" spans="1:4" ht="13.5" x14ac:dyDescent="0.25">
      <c r="A1342" s="172">
        <v>92751</v>
      </c>
      <c r="B1342" s="172" t="s">
        <v>6721</v>
      </c>
      <c r="C1342" s="172" t="s">
        <v>6703</v>
      </c>
      <c r="D1342" s="364">
        <v>1529.79</v>
      </c>
    </row>
    <row r="1343" spans="1:4" ht="13.5" x14ac:dyDescent="0.25">
      <c r="A1343" s="172">
        <v>92752</v>
      </c>
      <c r="B1343" s="172" t="s">
        <v>6722</v>
      </c>
      <c r="C1343" s="172" t="s">
        <v>6703</v>
      </c>
      <c r="D1343" s="364">
        <v>1829.08</v>
      </c>
    </row>
    <row r="1344" spans="1:4" ht="13.5" x14ac:dyDescent="0.25">
      <c r="A1344" s="172">
        <v>92753</v>
      </c>
      <c r="B1344" s="172" t="s">
        <v>6723</v>
      </c>
      <c r="C1344" s="172" t="s">
        <v>6703</v>
      </c>
      <c r="D1344" s="363">
        <v>455.57</v>
      </c>
    </row>
    <row r="1345" spans="1:4" ht="13.5" x14ac:dyDescent="0.25">
      <c r="A1345" s="172">
        <v>92754</v>
      </c>
      <c r="B1345" s="172" t="s">
        <v>6724</v>
      </c>
      <c r="C1345" s="172" t="s">
        <v>6703</v>
      </c>
      <c r="D1345" s="363">
        <v>417.31</v>
      </c>
    </row>
    <row r="1346" spans="1:4" ht="13.5" x14ac:dyDescent="0.25">
      <c r="A1346" s="172">
        <v>92755</v>
      </c>
      <c r="B1346" s="172" t="s">
        <v>6725</v>
      </c>
      <c r="C1346" s="172" t="s">
        <v>5570</v>
      </c>
      <c r="D1346" s="363">
        <v>179.46</v>
      </c>
    </row>
    <row r="1347" spans="1:4" ht="13.5" x14ac:dyDescent="0.25">
      <c r="A1347" s="172">
        <v>92756</v>
      </c>
      <c r="B1347" s="172" t="s">
        <v>6726</v>
      </c>
      <c r="C1347" s="172" t="s">
        <v>5570</v>
      </c>
      <c r="D1347" s="363">
        <v>203.7</v>
      </c>
    </row>
    <row r="1348" spans="1:4" ht="13.5" x14ac:dyDescent="0.25">
      <c r="A1348" s="172">
        <v>92757</v>
      </c>
      <c r="B1348" s="172" t="s">
        <v>6727</v>
      </c>
      <c r="C1348" s="172" t="s">
        <v>5570</v>
      </c>
      <c r="D1348" s="363">
        <v>233.12</v>
      </c>
    </row>
    <row r="1349" spans="1:4" ht="13.5" x14ac:dyDescent="0.25">
      <c r="A1349" s="172">
        <v>92758</v>
      </c>
      <c r="B1349" s="172" t="s">
        <v>6728</v>
      </c>
      <c r="C1349" s="172" t="s">
        <v>6703</v>
      </c>
      <c r="D1349" s="363">
        <v>584.74</v>
      </c>
    </row>
    <row r="1350" spans="1:4" ht="13.5" x14ac:dyDescent="0.25">
      <c r="A1350" s="172">
        <v>91069</v>
      </c>
      <c r="B1350" s="172" t="s">
        <v>6729</v>
      </c>
      <c r="C1350" s="172" t="s">
        <v>5570</v>
      </c>
      <c r="D1350" s="363">
        <v>78.349999999999994</v>
      </c>
    </row>
    <row r="1351" spans="1:4" ht="13.5" x14ac:dyDescent="0.25">
      <c r="A1351" s="172">
        <v>91070</v>
      </c>
      <c r="B1351" s="172" t="s">
        <v>6730</v>
      </c>
      <c r="C1351" s="172" t="s">
        <v>5570</v>
      </c>
      <c r="D1351" s="363">
        <v>87.2</v>
      </c>
    </row>
    <row r="1352" spans="1:4" ht="13.5" x14ac:dyDescent="0.25">
      <c r="A1352" s="172">
        <v>91071</v>
      </c>
      <c r="B1352" s="172" t="s">
        <v>6731</v>
      </c>
      <c r="C1352" s="172" t="s">
        <v>5570</v>
      </c>
      <c r="D1352" s="363">
        <v>105.93</v>
      </c>
    </row>
    <row r="1353" spans="1:4" ht="13.5" x14ac:dyDescent="0.25">
      <c r="A1353" s="172">
        <v>91072</v>
      </c>
      <c r="B1353" s="172" t="s">
        <v>6732</v>
      </c>
      <c r="C1353" s="172" t="s">
        <v>5570</v>
      </c>
      <c r="D1353" s="363">
        <v>114.74</v>
      </c>
    </row>
    <row r="1354" spans="1:4" ht="13.5" x14ac:dyDescent="0.25">
      <c r="A1354" s="172">
        <v>91073</v>
      </c>
      <c r="B1354" s="172" t="s">
        <v>6733</v>
      </c>
      <c r="C1354" s="172" t="s">
        <v>5570</v>
      </c>
      <c r="D1354" s="363">
        <v>87.97</v>
      </c>
    </row>
    <row r="1355" spans="1:4" ht="13.5" x14ac:dyDescent="0.25">
      <c r="A1355" s="172">
        <v>91074</v>
      </c>
      <c r="B1355" s="172" t="s">
        <v>6734</v>
      </c>
      <c r="C1355" s="172" t="s">
        <v>5570</v>
      </c>
      <c r="D1355" s="363">
        <v>97.77</v>
      </c>
    </row>
    <row r="1356" spans="1:4" ht="13.5" x14ac:dyDescent="0.25">
      <c r="A1356" s="172">
        <v>91075</v>
      </c>
      <c r="B1356" s="172" t="s">
        <v>6735</v>
      </c>
      <c r="C1356" s="172" t="s">
        <v>5570</v>
      </c>
      <c r="D1356" s="363">
        <v>117.39</v>
      </c>
    </row>
    <row r="1357" spans="1:4" ht="13.5" x14ac:dyDescent="0.25">
      <c r="A1357" s="172">
        <v>91076</v>
      </c>
      <c r="B1357" s="172" t="s">
        <v>6736</v>
      </c>
      <c r="C1357" s="172" t="s">
        <v>5570</v>
      </c>
      <c r="D1357" s="363">
        <v>127.24</v>
      </c>
    </row>
    <row r="1358" spans="1:4" ht="13.5" x14ac:dyDescent="0.25">
      <c r="A1358" s="172">
        <v>91077</v>
      </c>
      <c r="B1358" s="172" t="s">
        <v>6737</v>
      </c>
      <c r="C1358" s="172" t="s">
        <v>5570</v>
      </c>
      <c r="D1358" s="363">
        <v>85.47</v>
      </c>
    </row>
    <row r="1359" spans="1:4" ht="13.5" x14ac:dyDescent="0.25">
      <c r="A1359" s="172">
        <v>91078</v>
      </c>
      <c r="B1359" s="172" t="s">
        <v>6738</v>
      </c>
      <c r="C1359" s="172" t="s">
        <v>5570</v>
      </c>
      <c r="D1359" s="363">
        <v>100.31</v>
      </c>
    </row>
    <row r="1360" spans="1:4" ht="13.5" x14ac:dyDescent="0.25">
      <c r="A1360" s="172">
        <v>91079</v>
      </c>
      <c r="B1360" s="172" t="s">
        <v>6739</v>
      </c>
      <c r="C1360" s="172" t="s">
        <v>5570</v>
      </c>
      <c r="D1360" s="363">
        <v>89.57</v>
      </c>
    </row>
    <row r="1361" spans="1:4" ht="13.5" x14ac:dyDescent="0.25">
      <c r="A1361" s="172">
        <v>91080</v>
      </c>
      <c r="B1361" s="172" t="s">
        <v>6740</v>
      </c>
      <c r="C1361" s="172" t="s">
        <v>5570</v>
      </c>
      <c r="D1361" s="363">
        <v>104.28</v>
      </c>
    </row>
    <row r="1362" spans="1:4" ht="13.5" x14ac:dyDescent="0.25">
      <c r="A1362" s="172">
        <v>91081</v>
      </c>
      <c r="B1362" s="172" t="s">
        <v>6741</v>
      </c>
      <c r="C1362" s="172" t="s">
        <v>5570</v>
      </c>
      <c r="D1362" s="363">
        <v>96.19</v>
      </c>
    </row>
    <row r="1363" spans="1:4" ht="13.5" x14ac:dyDescent="0.25">
      <c r="A1363" s="172">
        <v>91082</v>
      </c>
      <c r="B1363" s="172" t="s">
        <v>6742</v>
      </c>
      <c r="C1363" s="172" t="s">
        <v>5570</v>
      </c>
      <c r="D1363" s="363">
        <v>111.92</v>
      </c>
    </row>
    <row r="1364" spans="1:4" ht="13.5" x14ac:dyDescent="0.25">
      <c r="A1364" s="172">
        <v>91083</v>
      </c>
      <c r="B1364" s="172" t="s">
        <v>6743</v>
      </c>
      <c r="C1364" s="172" t="s">
        <v>5570</v>
      </c>
      <c r="D1364" s="363">
        <v>103.41</v>
      </c>
    </row>
    <row r="1365" spans="1:4" ht="13.5" x14ac:dyDescent="0.25">
      <c r="A1365" s="172">
        <v>91084</v>
      </c>
      <c r="B1365" s="172" t="s">
        <v>6744</v>
      </c>
      <c r="C1365" s="172" t="s">
        <v>5570</v>
      </c>
      <c r="D1365" s="363">
        <v>118.97</v>
      </c>
    </row>
    <row r="1366" spans="1:4" ht="13.5" x14ac:dyDescent="0.25">
      <c r="A1366" s="172">
        <v>91086</v>
      </c>
      <c r="B1366" s="172" t="s">
        <v>6745</v>
      </c>
      <c r="C1366" s="172" t="s">
        <v>5570</v>
      </c>
      <c r="D1366" s="363">
        <v>85.37</v>
      </c>
    </row>
    <row r="1367" spans="1:4" ht="13.5" x14ac:dyDescent="0.25">
      <c r="A1367" s="172">
        <v>91087</v>
      </c>
      <c r="B1367" s="172" t="s">
        <v>6746</v>
      </c>
      <c r="C1367" s="172" t="s">
        <v>5570</v>
      </c>
      <c r="D1367" s="363">
        <v>94.4</v>
      </c>
    </row>
    <row r="1368" spans="1:4" ht="13.5" x14ac:dyDescent="0.25">
      <c r="A1368" s="172">
        <v>91088</v>
      </c>
      <c r="B1368" s="172" t="s">
        <v>6747</v>
      </c>
      <c r="C1368" s="172" t="s">
        <v>5570</v>
      </c>
      <c r="D1368" s="363">
        <v>113.97</v>
      </c>
    </row>
    <row r="1369" spans="1:4" ht="13.5" x14ac:dyDescent="0.25">
      <c r="A1369" s="172">
        <v>91089</v>
      </c>
      <c r="B1369" s="172" t="s">
        <v>6748</v>
      </c>
      <c r="C1369" s="172" t="s">
        <v>5570</v>
      </c>
      <c r="D1369" s="363">
        <v>123.12</v>
      </c>
    </row>
    <row r="1370" spans="1:4" ht="13.5" x14ac:dyDescent="0.25">
      <c r="A1370" s="172">
        <v>91090</v>
      </c>
      <c r="B1370" s="172" t="s">
        <v>6749</v>
      </c>
      <c r="C1370" s="172" t="s">
        <v>5570</v>
      </c>
      <c r="D1370" s="363">
        <v>93.64</v>
      </c>
    </row>
    <row r="1371" spans="1:4" ht="13.5" x14ac:dyDescent="0.25">
      <c r="A1371" s="172">
        <v>91091</v>
      </c>
      <c r="B1371" s="172" t="s">
        <v>6750</v>
      </c>
      <c r="C1371" s="172" t="s">
        <v>5570</v>
      </c>
      <c r="D1371" s="363">
        <v>103.81</v>
      </c>
    </row>
    <row r="1372" spans="1:4" ht="13.5" x14ac:dyDescent="0.25">
      <c r="A1372" s="172">
        <v>91092</v>
      </c>
      <c r="B1372" s="172" t="s">
        <v>6751</v>
      </c>
      <c r="C1372" s="172" t="s">
        <v>5570</v>
      </c>
      <c r="D1372" s="363">
        <v>123.74</v>
      </c>
    </row>
    <row r="1373" spans="1:4" ht="13.5" x14ac:dyDescent="0.25">
      <c r="A1373" s="172">
        <v>91093</v>
      </c>
      <c r="B1373" s="172" t="s">
        <v>6752</v>
      </c>
      <c r="C1373" s="172" t="s">
        <v>5570</v>
      </c>
      <c r="D1373" s="363">
        <v>134.16</v>
      </c>
    </row>
    <row r="1374" spans="1:4" ht="13.5" x14ac:dyDescent="0.25">
      <c r="A1374" s="172">
        <v>91094</v>
      </c>
      <c r="B1374" s="172" t="s">
        <v>6753</v>
      </c>
      <c r="C1374" s="172" t="s">
        <v>5570</v>
      </c>
      <c r="D1374" s="363">
        <v>89.61</v>
      </c>
    </row>
    <row r="1375" spans="1:4" ht="13.5" x14ac:dyDescent="0.25">
      <c r="A1375" s="172">
        <v>91095</v>
      </c>
      <c r="B1375" s="172" t="s">
        <v>6754</v>
      </c>
      <c r="C1375" s="172" t="s">
        <v>5570</v>
      </c>
      <c r="D1375" s="363">
        <v>104.75</v>
      </c>
    </row>
    <row r="1376" spans="1:4" ht="13.5" x14ac:dyDescent="0.25">
      <c r="A1376" s="172">
        <v>91096</v>
      </c>
      <c r="B1376" s="172" t="s">
        <v>6755</v>
      </c>
      <c r="C1376" s="172" t="s">
        <v>5570</v>
      </c>
      <c r="D1376" s="363">
        <v>91.81</v>
      </c>
    </row>
    <row r="1377" spans="1:4" ht="13.5" x14ac:dyDescent="0.25">
      <c r="A1377" s="172">
        <v>91097</v>
      </c>
      <c r="B1377" s="172" t="s">
        <v>6756</v>
      </c>
      <c r="C1377" s="172" t="s">
        <v>5570</v>
      </c>
      <c r="D1377" s="363">
        <v>106.85</v>
      </c>
    </row>
    <row r="1378" spans="1:4" ht="13.5" x14ac:dyDescent="0.25">
      <c r="A1378" s="172">
        <v>91098</v>
      </c>
      <c r="B1378" s="172" t="s">
        <v>6757</v>
      </c>
      <c r="C1378" s="172" t="s">
        <v>5570</v>
      </c>
      <c r="D1378" s="363">
        <v>100.21</v>
      </c>
    </row>
    <row r="1379" spans="1:4" ht="13.5" x14ac:dyDescent="0.25">
      <c r="A1379" s="172">
        <v>91099</v>
      </c>
      <c r="B1379" s="172" t="s">
        <v>6758</v>
      </c>
      <c r="C1379" s="172" t="s">
        <v>5570</v>
      </c>
      <c r="D1379" s="363">
        <v>116.29</v>
      </c>
    </row>
    <row r="1380" spans="1:4" ht="13.5" x14ac:dyDescent="0.25">
      <c r="A1380" s="172">
        <v>91100</v>
      </c>
      <c r="B1380" s="172" t="s">
        <v>6759</v>
      </c>
      <c r="C1380" s="172" t="s">
        <v>5570</v>
      </c>
      <c r="D1380" s="363">
        <v>106.03</v>
      </c>
    </row>
    <row r="1381" spans="1:4" ht="13.5" x14ac:dyDescent="0.25">
      <c r="A1381" s="172">
        <v>91101</v>
      </c>
      <c r="B1381" s="172" t="s">
        <v>6760</v>
      </c>
      <c r="C1381" s="172" t="s">
        <v>5570</v>
      </c>
      <c r="D1381" s="363">
        <v>122.05</v>
      </c>
    </row>
    <row r="1382" spans="1:4" ht="13.5" x14ac:dyDescent="0.25">
      <c r="A1382" s="172">
        <v>93952</v>
      </c>
      <c r="B1382" s="172" t="s">
        <v>6761</v>
      </c>
      <c r="C1382" s="172" t="s">
        <v>5237</v>
      </c>
      <c r="D1382" s="363">
        <v>147.97999999999999</v>
      </c>
    </row>
    <row r="1383" spans="1:4" ht="13.5" x14ac:dyDescent="0.25">
      <c r="A1383" s="172">
        <v>93953</v>
      </c>
      <c r="B1383" s="172" t="s">
        <v>6762</v>
      </c>
      <c r="C1383" s="172" t="s">
        <v>5237</v>
      </c>
      <c r="D1383" s="363">
        <v>137.97999999999999</v>
      </c>
    </row>
    <row r="1384" spans="1:4" ht="13.5" x14ac:dyDescent="0.25">
      <c r="A1384" s="172">
        <v>93954</v>
      </c>
      <c r="B1384" s="172" t="s">
        <v>6763</v>
      </c>
      <c r="C1384" s="172" t="s">
        <v>5237</v>
      </c>
      <c r="D1384" s="363">
        <v>131.96</v>
      </c>
    </row>
    <row r="1385" spans="1:4" ht="13.5" x14ac:dyDescent="0.25">
      <c r="A1385" s="172">
        <v>93955</v>
      </c>
      <c r="B1385" s="172" t="s">
        <v>6764</v>
      </c>
      <c r="C1385" s="172" t="s">
        <v>5237</v>
      </c>
      <c r="D1385" s="363">
        <v>127.7</v>
      </c>
    </row>
    <row r="1386" spans="1:4" ht="13.5" x14ac:dyDescent="0.25">
      <c r="A1386" s="172">
        <v>93956</v>
      </c>
      <c r="B1386" s="172" t="s">
        <v>6765</v>
      </c>
      <c r="C1386" s="172" t="s">
        <v>5237</v>
      </c>
      <c r="D1386" s="363">
        <v>124.34</v>
      </c>
    </row>
    <row r="1387" spans="1:4" ht="13.5" x14ac:dyDescent="0.25">
      <c r="A1387" s="172">
        <v>93957</v>
      </c>
      <c r="B1387" s="172" t="s">
        <v>6766</v>
      </c>
      <c r="C1387" s="172" t="s">
        <v>5237</v>
      </c>
      <c r="D1387" s="363">
        <v>156.04</v>
      </c>
    </row>
    <row r="1388" spans="1:4" ht="13.5" x14ac:dyDescent="0.25">
      <c r="A1388" s="172">
        <v>93958</v>
      </c>
      <c r="B1388" s="172" t="s">
        <v>6767</v>
      </c>
      <c r="C1388" s="172" t="s">
        <v>5237</v>
      </c>
      <c r="D1388" s="363">
        <v>145.5</v>
      </c>
    </row>
    <row r="1389" spans="1:4" ht="13.5" x14ac:dyDescent="0.25">
      <c r="A1389" s="172">
        <v>93959</v>
      </c>
      <c r="B1389" s="172" t="s">
        <v>6768</v>
      </c>
      <c r="C1389" s="172" t="s">
        <v>5237</v>
      </c>
      <c r="D1389" s="363">
        <v>139.19999999999999</v>
      </c>
    </row>
    <row r="1390" spans="1:4" ht="13.5" x14ac:dyDescent="0.25">
      <c r="A1390" s="172">
        <v>93960</v>
      </c>
      <c r="B1390" s="172" t="s">
        <v>6769</v>
      </c>
      <c r="C1390" s="172" t="s">
        <v>5237</v>
      </c>
      <c r="D1390" s="363">
        <v>134.75</v>
      </c>
    </row>
    <row r="1391" spans="1:4" ht="13.5" x14ac:dyDescent="0.25">
      <c r="A1391" s="172">
        <v>93961</v>
      </c>
      <c r="B1391" s="172" t="s">
        <v>6770</v>
      </c>
      <c r="C1391" s="172" t="s">
        <v>5237</v>
      </c>
      <c r="D1391" s="363">
        <v>131.28</v>
      </c>
    </row>
    <row r="1392" spans="1:4" ht="13.5" x14ac:dyDescent="0.25">
      <c r="A1392" s="172">
        <v>93962</v>
      </c>
      <c r="B1392" s="172" t="s">
        <v>6771</v>
      </c>
      <c r="C1392" s="172" t="s">
        <v>5237</v>
      </c>
      <c r="D1392" s="363">
        <v>139.12</v>
      </c>
    </row>
    <row r="1393" spans="1:4" ht="13.5" x14ac:dyDescent="0.25">
      <c r="A1393" s="172">
        <v>93963</v>
      </c>
      <c r="B1393" s="172" t="s">
        <v>6772</v>
      </c>
      <c r="C1393" s="172" t="s">
        <v>5237</v>
      </c>
      <c r="D1393" s="363">
        <v>129.15</v>
      </c>
    </row>
    <row r="1394" spans="1:4" ht="13.5" x14ac:dyDescent="0.25">
      <c r="A1394" s="172">
        <v>93964</v>
      </c>
      <c r="B1394" s="172" t="s">
        <v>6773</v>
      </c>
      <c r="C1394" s="172" t="s">
        <v>5237</v>
      </c>
      <c r="D1394" s="363">
        <v>123.18</v>
      </c>
    </row>
    <row r="1395" spans="1:4" ht="13.5" x14ac:dyDescent="0.25">
      <c r="A1395" s="172">
        <v>93965</v>
      </c>
      <c r="B1395" s="172" t="s">
        <v>6774</v>
      </c>
      <c r="C1395" s="172" t="s">
        <v>5237</v>
      </c>
      <c r="D1395" s="363">
        <v>117.57</v>
      </c>
    </row>
    <row r="1396" spans="1:4" ht="13.5" x14ac:dyDescent="0.25">
      <c r="A1396" s="172">
        <v>93966</v>
      </c>
      <c r="B1396" s="172" t="s">
        <v>6775</v>
      </c>
      <c r="C1396" s="172" t="s">
        <v>5237</v>
      </c>
      <c r="D1396" s="363">
        <v>115.57</v>
      </c>
    </row>
    <row r="1397" spans="1:4" ht="13.5" x14ac:dyDescent="0.25">
      <c r="A1397" s="172">
        <v>93967</v>
      </c>
      <c r="B1397" s="172" t="s">
        <v>6776</v>
      </c>
      <c r="C1397" s="172" t="s">
        <v>5237</v>
      </c>
      <c r="D1397" s="363">
        <v>147.19</v>
      </c>
    </row>
    <row r="1398" spans="1:4" ht="13.5" x14ac:dyDescent="0.25">
      <c r="A1398" s="172">
        <v>93968</v>
      </c>
      <c r="B1398" s="172" t="s">
        <v>6777</v>
      </c>
      <c r="C1398" s="172" t="s">
        <v>5237</v>
      </c>
      <c r="D1398" s="363">
        <v>136.66999999999999</v>
      </c>
    </row>
    <row r="1399" spans="1:4" ht="13.5" x14ac:dyDescent="0.25">
      <c r="A1399" s="172">
        <v>93969</v>
      </c>
      <c r="B1399" s="172" t="s">
        <v>6778</v>
      </c>
      <c r="C1399" s="172" t="s">
        <v>5237</v>
      </c>
      <c r="D1399" s="363">
        <v>130.38</v>
      </c>
    </row>
    <row r="1400" spans="1:4" ht="13.5" x14ac:dyDescent="0.25">
      <c r="A1400" s="172">
        <v>93970</v>
      </c>
      <c r="B1400" s="172" t="s">
        <v>6779</v>
      </c>
      <c r="C1400" s="172" t="s">
        <v>5237</v>
      </c>
      <c r="D1400" s="363">
        <v>125.95</v>
      </c>
    </row>
    <row r="1401" spans="1:4" ht="13.5" x14ac:dyDescent="0.25">
      <c r="A1401" s="172">
        <v>93971</v>
      </c>
      <c r="B1401" s="172" t="s">
        <v>6780</v>
      </c>
      <c r="C1401" s="172" t="s">
        <v>5237</v>
      </c>
      <c r="D1401" s="363">
        <v>119.27</v>
      </c>
    </row>
    <row r="1402" spans="1:4" ht="13.5" x14ac:dyDescent="0.25">
      <c r="A1402" s="172">
        <v>95108</v>
      </c>
      <c r="B1402" s="172" t="s">
        <v>6781</v>
      </c>
      <c r="C1402" s="172" t="s">
        <v>5304</v>
      </c>
      <c r="D1402" s="363">
        <v>21.1</v>
      </c>
    </row>
    <row r="1403" spans="1:4" ht="13.5" x14ac:dyDescent="0.25">
      <c r="A1403" s="172">
        <v>100332</v>
      </c>
      <c r="B1403" s="172" t="s">
        <v>6782</v>
      </c>
      <c r="C1403" s="172" t="s">
        <v>5570</v>
      </c>
      <c r="D1403" s="363">
        <v>570.51</v>
      </c>
    </row>
    <row r="1404" spans="1:4" ht="13.5" x14ac:dyDescent="0.25">
      <c r="A1404" s="172">
        <v>100333</v>
      </c>
      <c r="B1404" s="172" t="s">
        <v>6783</v>
      </c>
      <c r="C1404" s="172" t="s">
        <v>5570</v>
      </c>
      <c r="D1404" s="363">
        <v>362.72</v>
      </c>
    </row>
    <row r="1405" spans="1:4" ht="13.5" x14ac:dyDescent="0.25">
      <c r="A1405" s="172">
        <v>100334</v>
      </c>
      <c r="B1405" s="172" t="s">
        <v>6784</v>
      </c>
      <c r="C1405" s="172" t="s">
        <v>5570</v>
      </c>
      <c r="D1405" s="363">
        <v>457.73</v>
      </c>
    </row>
    <row r="1406" spans="1:4" ht="13.5" x14ac:dyDescent="0.25">
      <c r="A1406" s="172">
        <v>100335</v>
      </c>
      <c r="B1406" s="172" t="s">
        <v>6785</v>
      </c>
      <c r="C1406" s="172" t="s">
        <v>5570</v>
      </c>
      <c r="D1406" s="363">
        <v>301.89</v>
      </c>
    </row>
    <row r="1407" spans="1:4" ht="13.5" x14ac:dyDescent="0.25">
      <c r="A1407" s="172">
        <v>100341</v>
      </c>
      <c r="B1407" s="172" t="s">
        <v>6786</v>
      </c>
      <c r="C1407" s="172" t="s">
        <v>5570</v>
      </c>
      <c r="D1407" s="363">
        <v>23.2</v>
      </c>
    </row>
    <row r="1408" spans="1:4" ht="13.5" x14ac:dyDescent="0.25">
      <c r="A1408" s="172">
        <v>100342</v>
      </c>
      <c r="B1408" s="172" t="s">
        <v>6787</v>
      </c>
      <c r="C1408" s="172" t="s">
        <v>6634</v>
      </c>
      <c r="D1408" s="363">
        <v>9.09</v>
      </c>
    </row>
    <row r="1409" spans="1:4" ht="13.5" x14ac:dyDescent="0.25">
      <c r="A1409" s="172">
        <v>100343</v>
      </c>
      <c r="B1409" s="172" t="s">
        <v>6788</v>
      </c>
      <c r="C1409" s="172" t="s">
        <v>6634</v>
      </c>
      <c r="D1409" s="363">
        <v>8.3800000000000008</v>
      </c>
    </row>
    <row r="1410" spans="1:4" ht="13.5" x14ac:dyDescent="0.25">
      <c r="A1410" s="172">
        <v>100344</v>
      </c>
      <c r="B1410" s="172" t="s">
        <v>6789</v>
      </c>
      <c r="C1410" s="172" t="s">
        <v>6634</v>
      </c>
      <c r="D1410" s="363">
        <v>7.42</v>
      </c>
    </row>
    <row r="1411" spans="1:4" ht="13.5" x14ac:dyDescent="0.25">
      <c r="A1411" s="172">
        <v>100345</v>
      </c>
      <c r="B1411" s="172" t="s">
        <v>6790</v>
      </c>
      <c r="C1411" s="172" t="s">
        <v>6634</v>
      </c>
      <c r="D1411" s="363">
        <v>6.22</v>
      </c>
    </row>
    <row r="1412" spans="1:4" ht="13.5" x14ac:dyDescent="0.25">
      <c r="A1412" s="172">
        <v>100346</v>
      </c>
      <c r="B1412" s="172" t="s">
        <v>6791</v>
      </c>
      <c r="C1412" s="172" t="s">
        <v>6634</v>
      </c>
      <c r="D1412" s="363">
        <v>5.84</v>
      </c>
    </row>
    <row r="1413" spans="1:4" ht="13.5" x14ac:dyDescent="0.25">
      <c r="A1413" s="172">
        <v>100347</v>
      </c>
      <c r="B1413" s="172" t="s">
        <v>6792</v>
      </c>
      <c r="C1413" s="172" t="s">
        <v>6634</v>
      </c>
      <c r="D1413" s="363">
        <v>6.49</v>
      </c>
    </row>
    <row r="1414" spans="1:4" ht="13.5" x14ac:dyDescent="0.25">
      <c r="A1414" s="172">
        <v>100348</v>
      </c>
      <c r="B1414" s="172" t="s">
        <v>6793</v>
      </c>
      <c r="C1414" s="172" t="s">
        <v>6634</v>
      </c>
      <c r="D1414" s="363">
        <v>6.29</v>
      </c>
    </row>
    <row r="1415" spans="1:4" ht="13.5" x14ac:dyDescent="0.25">
      <c r="A1415" s="172">
        <v>100349</v>
      </c>
      <c r="B1415" s="172" t="s">
        <v>6794</v>
      </c>
      <c r="C1415" s="172" t="s">
        <v>6703</v>
      </c>
      <c r="D1415" s="363">
        <v>500.68</v>
      </c>
    </row>
    <row r="1416" spans="1:4" ht="13.5" x14ac:dyDescent="0.25">
      <c r="A1416" s="172" t="s">
        <v>17617</v>
      </c>
      <c r="B1416" s="172" t="s">
        <v>17618</v>
      </c>
      <c r="C1416" s="172" t="s">
        <v>5304</v>
      </c>
      <c r="D1416" s="363">
        <v>279.93</v>
      </c>
    </row>
    <row r="1417" spans="1:4" ht="13.5" x14ac:dyDescent="0.25">
      <c r="A1417" s="172" t="s">
        <v>17619</v>
      </c>
      <c r="B1417" s="172" t="s">
        <v>17620</v>
      </c>
      <c r="C1417" s="172" t="s">
        <v>5304</v>
      </c>
      <c r="D1417" s="363">
        <v>517.37</v>
      </c>
    </row>
    <row r="1418" spans="1:4" ht="13.5" x14ac:dyDescent="0.25">
      <c r="A1418" s="172" t="s">
        <v>17621</v>
      </c>
      <c r="B1418" s="172" t="s">
        <v>17622</v>
      </c>
      <c r="C1418" s="172" t="s">
        <v>5304</v>
      </c>
      <c r="D1418" s="363">
        <v>849.55</v>
      </c>
    </row>
    <row r="1419" spans="1:4" ht="13.5" x14ac:dyDescent="0.25">
      <c r="A1419" s="172" t="s">
        <v>17623</v>
      </c>
      <c r="B1419" s="172" t="s">
        <v>17624</v>
      </c>
      <c r="C1419" s="172" t="s">
        <v>5304</v>
      </c>
      <c r="D1419" s="364">
        <v>1275.24</v>
      </c>
    </row>
    <row r="1420" spans="1:4" ht="13.5" x14ac:dyDescent="0.25">
      <c r="A1420" s="172" t="s">
        <v>17625</v>
      </c>
      <c r="B1420" s="172" t="s">
        <v>17626</v>
      </c>
      <c r="C1420" s="172" t="s">
        <v>5304</v>
      </c>
      <c r="D1420" s="364">
        <v>1800.79</v>
      </c>
    </row>
    <row r="1421" spans="1:4" ht="13.5" x14ac:dyDescent="0.25">
      <c r="A1421" s="172" t="s">
        <v>17627</v>
      </c>
      <c r="B1421" s="172" t="s">
        <v>17628</v>
      </c>
      <c r="C1421" s="172" t="s">
        <v>5304</v>
      </c>
      <c r="D1421" s="364">
        <v>2431.27</v>
      </c>
    </row>
    <row r="1422" spans="1:4" ht="13.5" x14ac:dyDescent="0.25">
      <c r="A1422" s="172" t="s">
        <v>17629</v>
      </c>
      <c r="B1422" s="172" t="s">
        <v>17630</v>
      </c>
      <c r="C1422" s="172" t="s">
        <v>5304</v>
      </c>
      <c r="D1422" s="363">
        <v>731.49</v>
      </c>
    </row>
    <row r="1423" spans="1:4" ht="13.5" x14ac:dyDescent="0.25">
      <c r="A1423" s="172" t="s">
        <v>17631</v>
      </c>
      <c r="B1423" s="172" t="s">
        <v>17632</v>
      </c>
      <c r="C1423" s="172" t="s">
        <v>5304</v>
      </c>
      <c r="D1423" s="364">
        <v>1208.08</v>
      </c>
    </row>
    <row r="1424" spans="1:4" ht="13.5" x14ac:dyDescent="0.25">
      <c r="A1424" s="172" t="s">
        <v>17633</v>
      </c>
      <c r="B1424" s="172" t="s">
        <v>17634</v>
      </c>
      <c r="C1424" s="172" t="s">
        <v>5304</v>
      </c>
      <c r="D1424" s="364">
        <v>1816.29</v>
      </c>
    </row>
    <row r="1425" spans="1:4" ht="13.5" x14ac:dyDescent="0.25">
      <c r="A1425" s="172" t="s">
        <v>17635</v>
      </c>
      <c r="B1425" s="172" t="s">
        <v>17636</v>
      </c>
      <c r="C1425" s="172" t="s">
        <v>5304</v>
      </c>
      <c r="D1425" s="364">
        <v>2260.4699999999998</v>
      </c>
    </row>
    <row r="1426" spans="1:4" ht="13.5" x14ac:dyDescent="0.25">
      <c r="A1426" s="172" t="s">
        <v>17637</v>
      </c>
      <c r="B1426" s="172" t="s">
        <v>17638</v>
      </c>
      <c r="C1426" s="172" t="s">
        <v>5304</v>
      </c>
      <c r="D1426" s="364">
        <v>3455.56</v>
      </c>
    </row>
    <row r="1427" spans="1:4" ht="13.5" x14ac:dyDescent="0.25">
      <c r="A1427" s="172" t="s">
        <v>17639</v>
      </c>
      <c r="B1427" s="172" t="s">
        <v>17640</v>
      </c>
      <c r="C1427" s="172" t="s">
        <v>5304</v>
      </c>
      <c r="D1427" s="363">
        <v>945.22</v>
      </c>
    </row>
    <row r="1428" spans="1:4" ht="13.5" x14ac:dyDescent="0.25">
      <c r="A1428" s="172" t="s">
        <v>17641</v>
      </c>
      <c r="B1428" s="172" t="s">
        <v>17642</v>
      </c>
      <c r="C1428" s="172" t="s">
        <v>5304</v>
      </c>
      <c r="D1428" s="364">
        <v>1566.13</v>
      </c>
    </row>
    <row r="1429" spans="1:4" ht="13.5" x14ac:dyDescent="0.25">
      <c r="A1429" s="172" t="s">
        <v>17643</v>
      </c>
      <c r="B1429" s="172" t="s">
        <v>17644</v>
      </c>
      <c r="C1429" s="172" t="s">
        <v>5304</v>
      </c>
      <c r="D1429" s="364">
        <v>2356.9499999999998</v>
      </c>
    </row>
    <row r="1430" spans="1:4" ht="13.5" x14ac:dyDescent="0.25">
      <c r="A1430" s="172" t="s">
        <v>17645</v>
      </c>
      <c r="B1430" s="172" t="s">
        <v>17646</v>
      </c>
      <c r="C1430" s="172" t="s">
        <v>5304</v>
      </c>
      <c r="D1430" s="364">
        <v>3325.67</v>
      </c>
    </row>
    <row r="1431" spans="1:4" ht="13.5" x14ac:dyDescent="0.25">
      <c r="A1431" s="172" t="s">
        <v>17647</v>
      </c>
      <c r="B1431" s="172" t="s">
        <v>17648</v>
      </c>
      <c r="C1431" s="172" t="s">
        <v>5304</v>
      </c>
      <c r="D1431" s="364">
        <v>4479.9799999999996</v>
      </c>
    </row>
    <row r="1432" spans="1:4" ht="13.5" x14ac:dyDescent="0.25">
      <c r="A1432" s="172" t="s">
        <v>17649</v>
      </c>
      <c r="B1432" s="172" t="s">
        <v>17650</v>
      </c>
      <c r="C1432" s="172" t="s">
        <v>5304</v>
      </c>
      <c r="D1432" s="364">
        <v>1359.7</v>
      </c>
    </row>
    <row r="1433" spans="1:4" ht="13.5" x14ac:dyDescent="0.25">
      <c r="A1433" s="172">
        <v>83659</v>
      </c>
      <c r="B1433" s="172" t="s">
        <v>17651</v>
      </c>
      <c r="C1433" s="172" t="s">
        <v>5304</v>
      </c>
      <c r="D1433" s="363">
        <v>713.95</v>
      </c>
    </row>
    <row r="1434" spans="1:4" ht="13.5" x14ac:dyDescent="0.25">
      <c r="A1434" s="172">
        <v>83716</v>
      </c>
      <c r="B1434" s="172" t="s">
        <v>17652</v>
      </c>
      <c r="C1434" s="172" t="s">
        <v>5304</v>
      </c>
      <c r="D1434" s="363">
        <v>279.2</v>
      </c>
    </row>
    <row r="1435" spans="1:4" ht="13.5" x14ac:dyDescent="0.25">
      <c r="A1435" s="172">
        <v>97976</v>
      </c>
      <c r="B1435" s="172" t="s">
        <v>17653</v>
      </c>
      <c r="C1435" s="172" t="s">
        <v>5304</v>
      </c>
      <c r="D1435" s="363">
        <v>810.43</v>
      </c>
    </row>
    <row r="1436" spans="1:4" ht="13.5" x14ac:dyDescent="0.25">
      <c r="A1436" s="172">
        <v>97977</v>
      </c>
      <c r="B1436" s="172" t="s">
        <v>17654</v>
      </c>
      <c r="C1436" s="172" t="s">
        <v>5304</v>
      </c>
      <c r="D1436" s="364">
        <v>1179.69</v>
      </c>
    </row>
    <row r="1437" spans="1:4" ht="13.5" x14ac:dyDescent="0.25">
      <c r="A1437" s="172">
        <v>97980</v>
      </c>
      <c r="B1437" s="172" t="s">
        <v>17655</v>
      </c>
      <c r="C1437" s="172" t="s">
        <v>5304</v>
      </c>
      <c r="D1437" s="364">
        <v>1508.47</v>
      </c>
    </row>
    <row r="1438" spans="1:4" ht="13.5" x14ac:dyDescent="0.25">
      <c r="A1438" s="172">
        <v>97981</v>
      </c>
      <c r="B1438" s="172" t="s">
        <v>17656</v>
      </c>
      <c r="C1438" s="172" t="s">
        <v>5237</v>
      </c>
      <c r="D1438" s="363">
        <v>901.71</v>
      </c>
    </row>
    <row r="1439" spans="1:4" ht="13.5" x14ac:dyDescent="0.25">
      <c r="A1439" s="172">
        <v>97983</v>
      </c>
      <c r="B1439" s="172" t="s">
        <v>17657</v>
      </c>
      <c r="C1439" s="172" t="s">
        <v>5237</v>
      </c>
      <c r="D1439" s="363">
        <v>368.77</v>
      </c>
    </row>
    <row r="1440" spans="1:4" ht="13.5" x14ac:dyDescent="0.25">
      <c r="A1440" s="172">
        <v>97985</v>
      </c>
      <c r="B1440" s="172" t="s">
        <v>17658</v>
      </c>
      <c r="C1440" s="172" t="s">
        <v>5237</v>
      </c>
      <c r="D1440" s="364">
        <v>1090.97</v>
      </c>
    </row>
    <row r="1441" spans="1:4" ht="13.5" x14ac:dyDescent="0.25">
      <c r="A1441" s="172">
        <v>97987</v>
      </c>
      <c r="B1441" s="172" t="s">
        <v>17659</v>
      </c>
      <c r="C1441" s="172" t="s">
        <v>5237</v>
      </c>
      <c r="D1441" s="363">
        <v>412.3</v>
      </c>
    </row>
    <row r="1442" spans="1:4" ht="13.5" x14ac:dyDescent="0.25">
      <c r="A1442" s="172">
        <v>97988</v>
      </c>
      <c r="B1442" s="172" t="s">
        <v>17660</v>
      </c>
      <c r="C1442" s="172" t="s">
        <v>5304</v>
      </c>
      <c r="D1442" s="364">
        <v>2185.38</v>
      </c>
    </row>
    <row r="1443" spans="1:4" ht="13.5" x14ac:dyDescent="0.25">
      <c r="A1443" s="172">
        <v>97989</v>
      </c>
      <c r="B1443" s="172" t="s">
        <v>17661</v>
      </c>
      <c r="C1443" s="172" t="s">
        <v>5237</v>
      </c>
      <c r="D1443" s="364">
        <v>1280.25</v>
      </c>
    </row>
    <row r="1444" spans="1:4" ht="13.5" x14ac:dyDescent="0.25">
      <c r="A1444" s="172">
        <v>97991</v>
      </c>
      <c r="B1444" s="172" t="s">
        <v>17662</v>
      </c>
      <c r="C1444" s="172" t="s">
        <v>5237</v>
      </c>
      <c r="D1444" s="363">
        <v>639.85</v>
      </c>
    </row>
    <row r="1445" spans="1:4" ht="13.5" x14ac:dyDescent="0.25">
      <c r="A1445" s="172">
        <v>97992</v>
      </c>
      <c r="B1445" s="172" t="s">
        <v>17663</v>
      </c>
      <c r="C1445" s="172" t="s">
        <v>5304</v>
      </c>
      <c r="D1445" s="364">
        <v>2777.51</v>
      </c>
    </row>
    <row r="1446" spans="1:4" ht="13.5" x14ac:dyDescent="0.25">
      <c r="A1446" s="172">
        <v>97993</v>
      </c>
      <c r="B1446" s="172" t="s">
        <v>17664</v>
      </c>
      <c r="C1446" s="172" t="s">
        <v>5237</v>
      </c>
      <c r="D1446" s="364">
        <v>1564.18</v>
      </c>
    </row>
    <row r="1447" spans="1:4" ht="13.5" x14ac:dyDescent="0.25">
      <c r="A1447" s="172">
        <v>97994</v>
      </c>
      <c r="B1447" s="172" t="s">
        <v>17665</v>
      </c>
      <c r="C1447" s="172" t="s">
        <v>5304</v>
      </c>
      <c r="D1447" s="364">
        <v>1906.37</v>
      </c>
    </row>
    <row r="1448" spans="1:4" ht="13.5" x14ac:dyDescent="0.25">
      <c r="A1448" s="172">
        <v>97995</v>
      </c>
      <c r="B1448" s="172" t="s">
        <v>17666</v>
      </c>
      <c r="C1448" s="172" t="s">
        <v>5237</v>
      </c>
      <c r="D1448" s="363">
        <v>973.49</v>
      </c>
    </row>
    <row r="1449" spans="1:4" ht="13.5" x14ac:dyDescent="0.25">
      <c r="A1449" s="172">
        <v>97996</v>
      </c>
      <c r="B1449" s="172" t="s">
        <v>17667</v>
      </c>
      <c r="C1449" s="172" t="s">
        <v>5304</v>
      </c>
      <c r="D1449" s="364">
        <v>2408.91</v>
      </c>
    </row>
    <row r="1450" spans="1:4" ht="13.5" x14ac:dyDescent="0.25">
      <c r="A1450" s="172">
        <v>97997</v>
      </c>
      <c r="B1450" s="172" t="s">
        <v>17668</v>
      </c>
      <c r="C1450" s="172" t="s">
        <v>5237</v>
      </c>
      <c r="D1450" s="364">
        <v>1166.03</v>
      </c>
    </row>
    <row r="1451" spans="1:4" ht="13.5" x14ac:dyDescent="0.25">
      <c r="A1451" s="172">
        <v>97999</v>
      </c>
      <c r="B1451" s="172" t="s">
        <v>17669</v>
      </c>
      <c r="C1451" s="172" t="s">
        <v>5237</v>
      </c>
      <c r="D1451" s="364">
        <v>1358.54</v>
      </c>
    </row>
    <row r="1452" spans="1:4" ht="13.5" x14ac:dyDescent="0.25">
      <c r="A1452" s="172">
        <v>98001</v>
      </c>
      <c r="B1452" s="172" t="s">
        <v>17670</v>
      </c>
      <c r="C1452" s="172" t="s">
        <v>5237</v>
      </c>
      <c r="D1452" s="364">
        <v>1551.06</v>
      </c>
    </row>
    <row r="1453" spans="1:4" ht="13.5" x14ac:dyDescent="0.25">
      <c r="A1453" s="172">
        <v>98002</v>
      </c>
      <c r="B1453" s="172" t="s">
        <v>17671</v>
      </c>
      <c r="C1453" s="172" t="s">
        <v>5304</v>
      </c>
      <c r="D1453" s="364">
        <v>3936.36</v>
      </c>
    </row>
    <row r="1454" spans="1:4" ht="13.5" x14ac:dyDescent="0.25">
      <c r="A1454" s="172">
        <v>98003</v>
      </c>
      <c r="B1454" s="172" t="s">
        <v>17672</v>
      </c>
      <c r="C1454" s="172" t="s">
        <v>5237</v>
      </c>
      <c r="D1454" s="364">
        <v>1743.62</v>
      </c>
    </row>
    <row r="1455" spans="1:4" ht="13.5" x14ac:dyDescent="0.25">
      <c r="A1455" s="172">
        <v>98005</v>
      </c>
      <c r="B1455" s="172" t="s">
        <v>17673</v>
      </c>
      <c r="C1455" s="172" t="s">
        <v>5237</v>
      </c>
      <c r="D1455" s="364">
        <v>1936.16</v>
      </c>
    </row>
    <row r="1456" spans="1:4" ht="13.5" x14ac:dyDescent="0.25">
      <c r="A1456" s="172">
        <v>98006</v>
      </c>
      <c r="B1456" s="172" t="s">
        <v>17674</v>
      </c>
      <c r="C1456" s="172" t="s">
        <v>5304</v>
      </c>
      <c r="D1456" s="364">
        <v>4946.41</v>
      </c>
    </row>
    <row r="1457" spans="1:4" ht="13.5" x14ac:dyDescent="0.25">
      <c r="A1457" s="172">
        <v>98007</v>
      </c>
      <c r="B1457" s="172" t="s">
        <v>17675</v>
      </c>
      <c r="C1457" s="172" t="s">
        <v>5237</v>
      </c>
      <c r="D1457" s="364">
        <v>2128.66</v>
      </c>
    </row>
    <row r="1458" spans="1:4" ht="13.5" x14ac:dyDescent="0.25">
      <c r="A1458" s="172">
        <v>98008</v>
      </c>
      <c r="B1458" s="172" t="s">
        <v>17676</v>
      </c>
      <c r="C1458" s="172" t="s">
        <v>5304</v>
      </c>
      <c r="D1458" s="364">
        <v>2985.51</v>
      </c>
    </row>
    <row r="1459" spans="1:4" ht="13.5" x14ac:dyDescent="0.25">
      <c r="A1459" s="172">
        <v>98009</v>
      </c>
      <c r="B1459" s="172" t="s">
        <v>17677</v>
      </c>
      <c r="C1459" s="172" t="s">
        <v>5237</v>
      </c>
      <c r="D1459" s="364">
        <v>1358.54</v>
      </c>
    </row>
    <row r="1460" spans="1:4" ht="13.5" x14ac:dyDescent="0.25">
      <c r="A1460" s="172">
        <v>98010</v>
      </c>
      <c r="B1460" s="172" t="s">
        <v>17678</v>
      </c>
      <c r="C1460" s="172" t="s">
        <v>5304</v>
      </c>
      <c r="D1460" s="364">
        <v>3633.97</v>
      </c>
    </row>
    <row r="1461" spans="1:4" ht="13.5" x14ac:dyDescent="0.25">
      <c r="A1461" s="172">
        <v>98011</v>
      </c>
      <c r="B1461" s="172" t="s">
        <v>17679</v>
      </c>
      <c r="C1461" s="172" t="s">
        <v>5237</v>
      </c>
      <c r="D1461" s="364">
        <v>1551.06</v>
      </c>
    </row>
    <row r="1462" spans="1:4" ht="13.5" x14ac:dyDescent="0.25">
      <c r="A1462" s="172">
        <v>98012</v>
      </c>
      <c r="B1462" s="172" t="s">
        <v>17680</v>
      </c>
      <c r="C1462" s="172" t="s">
        <v>5304</v>
      </c>
      <c r="D1462" s="364">
        <v>4266.74</v>
      </c>
    </row>
    <row r="1463" spans="1:4" ht="13.5" x14ac:dyDescent="0.25">
      <c r="A1463" s="172">
        <v>98013</v>
      </c>
      <c r="B1463" s="172" t="s">
        <v>17681</v>
      </c>
      <c r="C1463" s="172" t="s">
        <v>5237</v>
      </c>
      <c r="D1463" s="364">
        <v>1743.62</v>
      </c>
    </row>
    <row r="1464" spans="1:4" ht="13.5" x14ac:dyDescent="0.25">
      <c r="A1464" s="172">
        <v>98014</v>
      </c>
      <c r="B1464" s="172" t="s">
        <v>17682</v>
      </c>
      <c r="C1464" s="172" t="s">
        <v>5304</v>
      </c>
      <c r="D1464" s="364">
        <v>4899.43</v>
      </c>
    </row>
    <row r="1465" spans="1:4" ht="13.5" x14ac:dyDescent="0.25">
      <c r="A1465" s="172">
        <v>98015</v>
      </c>
      <c r="B1465" s="172" t="s">
        <v>17683</v>
      </c>
      <c r="C1465" s="172" t="s">
        <v>5237</v>
      </c>
      <c r="D1465" s="364">
        <v>1936.16</v>
      </c>
    </row>
    <row r="1466" spans="1:4" ht="13.5" x14ac:dyDescent="0.25">
      <c r="A1466" s="172">
        <v>98016</v>
      </c>
      <c r="B1466" s="172" t="s">
        <v>17684</v>
      </c>
      <c r="C1466" s="172" t="s">
        <v>5304</v>
      </c>
      <c r="D1466" s="364">
        <v>5532.23</v>
      </c>
    </row>
    <row r="1467" spans="1:4" ht="13.5" x14ac:dyDescent="0.25">
      <c r="A1467" s="172">
        <v>98017</v>
      </c>
      <c r="B1467" s="172" t="s">
        <v>17685</v>
      </c>
      <c r="C1467" s="172" t="s">
        <v>5237</v>
      </c>
      <c r="D1467" s="364">
        <v>2128.66</v>
      </c>
    </row>
    <row r="1468" spans="1:4" ht="13.5" x14ac:dyDescent="0.25">
      <c r="A1468" s="172">
        <v>98018</v>
      </c>
      <c r="B1468" s="172" t="s">
        <v>17686</v>
      </c>
      <c r="C1468" s="172" t="s">
        <v>5304</v>
      </c>
      <c r="D1468" s="364">
        <v>6164.97</v>
      </c>
    </row>
    <row r="1469" spans="1:4" ht="13.5" x14ac:dyDescent="0.25">
      <c r="A1469" s="172">
        <v>98019</v>
      </c>
      <c r="B1469" s="172" t="s">
        <v>17687</v>
      </c>
      <c r="C1469" s="172" t="s">
        <v>5237</v>
      </c>
      <c r="D1469" s="364">
        <v>2348</v>
      </c>
    </row>
    <row r="1470" spans="1:4" ht="13.5" x14ac:dyDescent="0.25">
      <c r="A1470" s="172">
        <v>98020</v>
      </c>
      <c r="B1470" s="172" t="s">
        <v>17688</v>
      </c>
      <c r="C1470" s="172" t="s">
        <v>5304</v>
      </c>
      <c r="D1470" s="364">
        <v>4401.1899999999996</v>
      </c>
    </row>
    <row r="1471" spans="1:4" ht="13.5" x14ac:dyDescent="0.25">
      <c r="A1471" s="172">
        <v>98021</v>
      </c>
      <c r="B1471" s="172" t="s">
        <v>17689</v>
      </c>
      <c r="C1471" s="172" t="s">
        <v>5237</v>
      </c>
      <c r="D1471" s="364">
        <v>1770.42</v>
      </c>
    </row>
    <row r="1472" spans="1:4" ht="13.5" x14ac:dyDescent="0.25">
      <c r="A1472" s="172">
        <v>98022</v>
      </c>
      <c r="B1472" s="172" t="s">
        <v>17690</v>
      </c>
      <c r="C1472" s="172" t="s">
        <v>5304</v>
      </c>
      <c r="D1472" s="364">
        <v>5155.28</v>
      </c>
    </row>
    <row r="1473" spans="1:4" ht="13.5" x14ac:dyDescent="0.25">
      <c r="A1473" s="172">
        <v>98023</v>
      </c>
      <c r="B1473" s="172" t="s">
        <v>17691</v>
      </c>
      <c r="C1473" s="172" t="s">
        <v>5237</v>
      </c>
      <c r="D1473" s="364">
        <v>1962.96</v>
      </c>
    </row>
    <row r="1474" spans="1:4" ht="13.5" x14ac:dyDescent="0.25">
      <c r="A1474" s="172">
        <v>98024</v>
      </c>
      <c r="B1474" s="172" t="s">
        <v>17692</v>
      </c>
      <c r="C1474" s="172" t="s">
        <v>5304</v>
      </c>
      <c r="D1474" s="364">
        <v>5945.2</v>
      </c>
    </row>
    <row r="1475" spans="1:4" ht="13.5" x14ac:dyDescent="0.25">
      <c r="A1475" s="172">
        <v>98025</v>
      </c>
      <c r="B1475" s="172" t="s">
        <v>17693</v>
      </c>
      <c r="C1475" s="172" t="s">
        <v>5237</v>
      </c>
      <c r="D1475" s="364">
        <v>2155.46</v>
      </c>
    </row>
    <row r="1476" spans="1:4" ht="13.5" x14ac:dyDescent="0.25">
      <c r="A1476" s="172">
        <v>98026</v>
      </c>
      <c r="B1476" s="172" t="s">
        <v>17694</v>
      </c>
      <c r="C1476" s="172" t="s">
        <v>5304</v>
      </c>
      <c r="D1476" s="364">
        <v>6703.7</v>
      </c>
    </row>
    <row r="1477" spans="1:4" ht="13.5" x14ac:dyDescent="0.25">
      <c r="A1477" s="172">
        <v>98027</v>
      </c>
      <c r="B1477" s="172" t="s">
        <v>17695</v>
      </c>
      <c r="C1477" s="172" t="s">
        <v>5237</v>
      </c>
      <c r="D1477" s="364">
        <v>2348</v>
      </c>
    </row>
    <row r="1478" spans="1:4" ht="13.5" x14ac:dyDescent="0.25">
      <c r="A1478" s="172">
        <v>98028</v>
      </c>
      <c r="B1478" s="172" t="s">
        <v>17696</v>
      </c>
      <c r="C1478" s="172" t="s">
        <v>5304</v>
      </c>
      <c r="D1478" s="364">
        <v>7462.19</v>
      </c>
    </row>
    <row r="1479" spans="1:4" ht="13.5" x14ac:dyDescent="0.25">
      <c r="A1479" s="172">
        <v>98029</v>
      </c>
      <c r="B1479" s="172" t="s">
        <v>17697</v>
      </c>
      <c r="C1479" s="172" t="s">
        <v>5237</v>
      </c>
      <c r="D1479" s="364">
        <v>2546.0500000000002</v>
      </c>
    </row>
    <row r="1480" spans="1:4" ht="13.5" x14ac:dyDescent="0.25">
      <c r="A1480" s="172">
        <v>98030</v>
      </c>
      <c r="B1480" s="172" t="s">
        <v>17698</v>
      </c>
      <c r="C1480" s="172" t="s">
        <v>5304</v>
      </c>
      <c r="D1480" s="364">
        <v>6097.19</v>
      </c>
    </row>
    <row r="1481" spans="1:4" ht="13.5" x14ac:dyDescent="0.25">
      <c r="A1481" s="172">
        <v>98031</v>
      </c>
      <c r="B1481" s="172" t="s">
        <v>17699</v>
      </c>
      <c r="C1481" s="172" t="s">
        <v>5237</v>
      </c>
      <c r="D1481" s="364">
        <v>2161.06</v>
      </c>
    </row>
    <row r="1482" spans="1:4" ht="13.5" x14ac:dyDescent="0.25">
      <c r="A1482" s="172">
        <v>98032</v>
      </c>
      <c r="B1482" s="172" t="s">
        <v>17700</v>
      </c>
      <c r="C1482" s="172" t="s">
        <v>5304</v>
      </c>
      <c r="D1482" s="364">
        <v>7012.21</v>
      </c>
    </row>
    <row r="1483" spans="1:4" ht="13.5" x14ac:dyDescent="0.25">
      <c r="A1483" s="172">
        <v>98033</v>
      </c>
      <c r="B1483" s="172" t="s">
        <v>17701</v>
      </c>
      <c r="C1483" s="172" t="s">
        <v>5237</v>
      </c>
      <c r="D1483" s="364">
        <v>2353.6</v>
      </c>
    </row>
    <row r="1484" spans="1:4" ht="13.5" x14ac:dyDescent="0.25">
      <c r="A1484" s="172">
        <v>98034</v>
      </c>
      <c r="B1484" s="172" t="s">
        <v>17702</v>
      </c>
      <c r="C1484" s="172" t="s">
        <v>5304</v>
      </c>
      <c r="D1484" s="364">
        <v>7927.24</v>
      </c>
    </row>
    <row r="1485" spans="1:4" ht="13.5" x14ac:dyDescent="0.25">
      <c r="A1485" s="172">
        <v>98035</v>
      </c>
      <c r="B1485" s="172" t="s">
        <v>17703</v>
      </c>
      <c r="C1485" s="172" t="s">
        <v>5237</v>
      </c>
      <c r="D1485" s="364">
        <v>2546.0500000000002</v>
      </c>
    </row>
    <row r="1486" spans="1:4" ht="13.5" x14ac:dyDescent="0.25">
      <c r="A1486" s="172">
        <v>98036</v>
      </c>
      <c r="B1486" s="172" t="s">
        <v>17704</v>
      </c>
      <c r="C1486" s="172" t="s">
        <v>5304</v>
      </c>
      <c r="D1486" s="364">
        <v>8842.2999999999993</v>
      </c>
    </row>
    <row r="1487" spans="1:4" ht="13.5" x14ac:dyDescent="0.25">
      <c r="A1487" s="172">
        <v>98037</v>
      </c>
      <c r="B1487" s="172" t="s">
        <v>17705</v>
      </c>
      <c r="C1487" s="172" t="s">
        <v>5237</v>
      </c>
      <c r="D1487" s="364">
        <v>2744.17</v>
      </c>
    </row>
    <row r="1488" spans="1:4" ht="13.5" x14ac:dyDescent="0.25">
      <c r="A1488" s="172">
        <v>98038</v>
      </c>
      <c r="B1488" s="172" t="s">
        <v>17706</v>
      </c>
      <c r="C1488" s="172" t="s">
        <v>5304</v>
      </c>
      <c r="D1488" s="364">
        <v>8112.94</v>
      </c>
    </row>
    <row r="1489" spans="1:4" ht="13.5" x14ac:dyDescent="0.25">
      <c r="A1489" s="172">
        <v>98039</v>
      </c>
      <c r="B1489" s="172" t="s">
        <v>17707</v>
      </c>
      <c r="C1489" s="172" t="s">
        <v>5237</v>
      </c>
      <c r="D1489" s="364">
        <v>2551.65</v>
      </c>
    </row>
    <row r="1490" spans="1:4" ht="13.5" x14ac:dyDescent="0.25">
      <c r="A1490" s="172">
        <v>98040</v>
      </c>
      <c r="B1490" s="172" t="s">
        <v>17708</v>
      </c>
      <c r="C1490" s="172" t="s">
        <v>5304</v>
      </c>
      <c r="D1490" s="364">
        <v>9167.75</v>
      </c>
    </row>
    <row r="1491" spans="1:4" ht="13.5" x14ac:dyDescent="0.25">
      <c r="A1491" s="172">
        <v>98041</v>
      </c>
      <c r="B1491" s="172" t="s">
        <v>17709</v>
      </c>
      <c r="C1491" s="172" t="s">
        <v>5237</v>
      </c>
      <c r="D1491" s="364">
        <v>2744.17</v>
      </c>
    </row>
    <row r="1492" spans="1:4" ht="13.5" x14ac:dyDescent="0.25">
      <c r="A1492" s="172">
        <v>98042</v>
      </c>
      <c r="B1492" s="172" t="s">
        <v>17710</v>
      </c>
      <c r="C1492" s="172" t="s">
        <v>5304</v>
      </c>
      <c r="D1492" s="364">
        <v>10222.629999999999</v>
      </c>
    </row>
    <row r="1493" spans="1:4" ht="13.5" x14ac:dyDescent="0.25">
      <c r="A1493" s="172">
        <v>98043</v>
      </c>
      <c r="B1493" s="172" t="s">
        <v>17711</v>
      </c>
      <c r="C1493" s="172" t="s">
        <v>5237</v>
      </c>
      <c r="D1493" s="364">
        <v>2942.29</v>
      </c>
    </row>
    <row r="1494" spans="1:4" ht="13.5" x14ac:dyDescent="0.25">
      <c r="A1494" s="172">
        <v>98044</v>
      </c>
      <c r="B1494" s="172" t="s">
        <v>17712</v>
      </c>
      <c r="C1494" s="172" t="s">
        <v>5304</v>
      </c>
      <c r="D1494" s="364">
        <v>10416.56</v>
      </c>
    </row>
    <row r="1495" spans="1:4" ht="13.5" x14ac:dyDescent="0.25">
      <c r="A1495" s="172">
        <v>98045</v>
      </c>
      <c r="B1495" s="172" t="s">
        <v>17713</v>
      </c>
      <c r="C1495" s="172" t="s">
        <v>5237</v>
      </c>
      <c r="D1495" s="364">
        <v>2942.29</v>
      </c>
    </row>
    <row r="1496" spans="1:4" ht="13.5" x14ac:dyDescent="0.25">
      <c r="A1496" s="172">
        <v>98046</v>
      </c>
      <c r="B1496" s="172" t="s">
        <v>17714</v>
      </c>
      <c r="C1496" s="172" t="s">
        <v>5304</v>
      </c>
      <c r="D1496" s="364">
        <v>11612.42</v>
      </c>
    </row>
    <row r="1497" spans="1:4" ht="13.5" x14ac:dyDescent="0.25">
      <c r="A1497" s="172">
        <v>98047</v>
      </c>
      <c r="B1497" s="172" t="s">
        <v>17715</v>
      </c>
      <c r="C1497" s="172" t="s">
        <v>5237</v>
      </c>
      <c r="D1497" s="364">
        <v>3140.41</v>
      </c>
    </row>
    <row r="1498" spans="1:4" ht="13.5" x14ac:dyDescent="0.25">
      <c r="A1498" s="172">
        <v>98048</v>
      </c>
      <c r="B1498" s="172" t="s">
        <v>17716</v>
      </c>
      <c r="C1498" s="172" t="s">
        <v>5304</v>
      </c>
      <c r="D1498" s="364">
        <v>13011.8</v>
      </c>
    </row>
    <row r="1499" spans="1:4" ht="13.5" x14ac:dyDescent="0.25">
      <c r="A1499" s="172">
        <v>98049</v>
      </c>
      <c r="B1499" s="172" t="s">
        <v>17717</v>
      </c>
      <c r="C1499" s="172" t="s">
        <v>5237</v>
      </c>
      <c r="D1499" s="364">
        <v>3283.77</v>
      </c>
    </row>
    <row r="1500" spans="1:4" ht="13.5" x14ac:dyDescent="0.25">
      <c r="A1500" s="172">
        <v>98050</v>
      </c>
      <c r="B1500" s="172" t="s">
        <v>17718</v>
      </c>
      <c r="C1500" s="172" t="s">
        <v>5237</v>
      </c>
      <c r="D1500" s="363">
        <v>199.97</v>
      </c>
    </row>
    <row r="1501" spans="1:4" ht="13.5" x14ac:dyDescent="0.25">
      <c r="A1501" s="172">
        <v>98051</v>
      </c>
      <c r="B1501" s="172" t="s">
        <v>17719</v>
      </c>
      <c r="C1501" s="172" t="s">
        <v>5237</v>
      </c>
      <c r="D1501" s="363">
        <v>709.89</v>
      </c>
    </row>
    <row r="1502" spans="1:4" ht="13.5" x14ac:dyDescent="0.25">
      <c r="A1502" s="172">
        <v>98405</v>
      </c>
      <c r="B1502" s="172" t="s">
        <v>17720</v>
      </c>
      <c r="C1502" s="172" t="s">
        <v>5304</v>
      </c>
      <c r="D1502" s="364">
        <v>1849.69</v>
      </c>
    </row>
    <row r="1503" spans="1:4" ht="13.5" x14ac:dyDescent="0.25">
      <c r="A1503" s="172">
        <v>98406</v>
      </c>
      <c r="B1503" s="172" t="s">
        <v>17721</v>
      </c>
      <c r="C1503" s="172" t="s">
        <v>5304</v>
      </c>
      <c r="D1503" s="364">
        <v>4441.33</v>
      </c>
    </row>
    <row r="1504" spans="1:4" ht="13.5" x14ac:dyDescent="0.25">
      <c r="A1504" s="172">
        <v>98407</v>
      </c>
      <c r="B1504" s="172" t="s">
        <v>17722</v>
      </c>
      <c r="C1504" s="172" t="s">
        <v>5304</v>
      </c>
      <c r="D1504" s="364">
        <v>2911.4</v>
      </c>
    </row>
    <row r="1505" spans="1:4" ht="13.5" x14ac:dyDescent="0.25">
      <c r="A1505" s="172">
        <v>98408</v>
      </c>
      <c r="B1505" s="172" t="s">
        <v>17723</v>
      </c>
      <c r="C1505" s="172" t="s">
        <v>5304</v>
      </c>
      <c r="D1505" s="364">
        <v>3413.89</v>
      </c>
    </row>
    <row r="1506" spans="1:4" ht="13.5" x14ac:dyDescent="0.25">
      <c r="A1506" s="172">
        <v>98409</v>
      </c>
      <c r="B1506" s="172" t="s">
        <v>17724</v>
      </c>
      <c r="C1506" s="172" t="s">
        <v>5237</v>
      </c>
      <c r="D1506" s="363">
        <v>304.64999999999998</v>
      </c>
    </row>
    <row r="1507" spans="1:4" ht="13.5" x14ac:dyDescent="0.25">
      <c r="A1507" s="172">
        <v>98414</v>
      </c>
      <c r="B1507" s="172" t="s">
        <v>17725</v>
      </c>
      <c r="C1507" s="172" t="s">
        <v>5304</v>
      </c>
      <c r="D1507" s="363">
        <v>910.81</v>
      </c>
    </row>
    <row r="1508" spans="1:4" ht="13.5" x14ac:dyDescent="0.25">
      <c r="A1508" s="172">
        <v>98415</v>
      </c>
      <c r="B1508" s="172" t="s">
        <v>6906</v>
      </c>
      <c r="C1508" s="172" t="s">
        <v>5304</v>
      </c>
      <c r="D1508" s="363">
        <v>910.81</v>
      </c>
    </row>
    <row r="1509" spans="1:4" ht="13.5" x14ac:dyDescent="0.25">
      <c r="A1509" s="172">
        <v>98416</v>
      </c>
      <c r="B1509" s="172" t="s">
        <v>6907</v>
      </c>
      <c r="C1509" s="172" t="s">
        <v>5304</v>
      </c>
      <c r="D1509" s="364">
        <v>1095.19</v>
      </c>
    </row>
    <row r="1510" spans="1:4" ht="13.5" x14ac:dyDescent="0.25">
      <c r="A1510" s="172">
        <v>98417</v>
      </c>
      <c r="B1510" s="172" t="s">
        <v>6908</v>
      </c>
      <c r="C1510" s="172" t="s">
        <v>5304</v>
      </c>
      <c r="D1510" s="364">
        <v>1279.58</v>
      </c>
    </row>
    <row r="1511" spans="1:4" ht="13.5" x14ac:dyDescent="0.25">
      <c r="A1511" s="172">
        <v>98418</v>
      </c>
      <c r="B1511" s="172" t="s">
        <v>6909</v>
      </c>
      <c r="C1511" s="172" t="s">
        <v>5304</v>
      </c>
      <c r="D1511" s="364">
        <v>1379.56</v>
      </c>
    </row>
    <row r="1512" spans="1:4" ht="13.5" x14ac:dyDescent="0.25">
      <c r="A1512" s="172">
        <v>98419</v>
      </c>
      <c r="B1512" s="172" t="s">
        <v>6910</v>
      </c>
      <c r="C1512" s="172" t="s">
        <v>5304</v>
      </c>
      <c r="D1512" s="364">
        <v>1479.55</v>
      </c>
    </row>
    <row r="1513" spans="1:4" ht="13.5" x14ac:dyDescent="0.25">
      <c r="A1513" s="172">
        <v>98420</v>
      </c>
      <c r="B1513" s="172" t="s">
        <v>6911</v>
      </c>
      <c r="C1513" s="172" t="s">
        <v>5304</v>
      </c>
      <c r="D1513" s="364">
        <v>1280</v>
      </c>
    </row>
    <row r="1514" spans="1:4" ht="13.5" x14ac:dyDescent="0.25">
      <c r="A1514" s="172">
        <v>98421</v>
      </c>
      <c r="B1514" s="172" t="s">
        <v>6912</v>
      </c>
      <c r="C1514" s="172" t="s">
        <v>5304</v>
      </c>
      <c r="D1514" s="364">
        <v>1464.38</v>
      </c>
    </row>
    <row r="1515" spans="1:4" ht="13.5" x14ac:dyDescent="0.25">
      <c r="A1515" s="172">
        <v>98422</v>
      </c>
      <c r="B1515" s="172" t="s">
        <v>6913</v>
      </c>
      <c r="C1515" s="172" t="s">
        <v>5304</v>
      </c>
      <c r="D1515" s="364">
        <v>1648.77</v>
      </c>
    </row>
    <row r="1516" spans="1:4" ht="13.5" x14ac:dyDescent="0.25">
      <c r="A1516" s="172">
        <v>98423</v>
      </c>
      <c r="B1516" s="172" t="s">
        <v>6914</v>
      </c>
      <c r="C1516" s="172" t="s">
        <v>5304</v>
      </c>
      <c r="D1516" s="364">
        <v>1748.75</v>
      </c>
    </row>
    <row r="1517" spans="1:4" ht="13.5" x14ac:dyDescent="0.25">
      <c r="A1517" s="172">
        <v>98424</v>
      </c>
      <c r="B1517" s="172" t="s">
        <v>6915</v>
      </c>
      <c r="C1517" s="172" t="s">
        <v>5304</v>
      </c>
      <c r="D1517" s="364">
        <v>1848.74</v>
      </c>
    </row>
    <row r="1518" spans="1:4" ht="13.5" x14ac:dyDescent="0.25">
      <c r="A1518" s="172">
        <v>98425</v>
      </c>
      <c r="B1518" s="172" t="s">
        <v>6916</v>
      </c>
      <c r="C1518" s="172" t="s">
        <v>5304</v>
      </c>
      <c r="D1518" s="364">
        <v>2185.38</v>
      </c>
    </row>
    <row r="1519" spans="1:4" ht="13.5" x14ac:dyDescent="0.25">
      <c r="A1519" s="172">
        <v>98426</v>
      </c>
      <c r="B1519" s="172" t="s">
        <v>6917</v>
      </c>
      <c r="C1519" s="172" t="s">
        <v>5304</v>
      </c>
      <c r="D1519" s="364">
        <v>2825.5</v>
      </c>
    </row>
    <row r="1520" spans="1:4" ht="13.5" x14ac:dyDescent="0.25">
      <c r="A1520" s="172">
        <v>98427</v>
      </c>
      <c r="B1520" s="172" t="s">
        <v>6918</v>
      </c>
      <c r="C1520" s="172" t="s">
        <v>5304</v>
      </c>
      <c r="D1520" s="364">
        <v>3465.63</v>
      </c>
    </row>
    <row r="1521" spans="1:4" ht="13.5" x14ac:dyDescent="0.25">
      <c r="A1521" s="172">
        <v>98428</v>
      </c>
      <c r="B1521" s="172" t="s">
        <v>6919</v>
      </c>
      <c r="C1521" s="172" t="s">
        <v>5304</v>
      </c>
      <c r="D1521" s="364">
        <v>3820.57</v>
      </c>
    </row>
    <row r="1522" spans="1:4" ht="13.5" x14ac:dyDescent="0.25">
      <c r="A1522" s="172">
        <v>98429</v>
      </c>
      <c r="B1522" s="172" t="s">
        <v>6920</v>
      </c>
      <c r="C1522" s="172" t="s">
        <v>5304</v>
      </c>
      <c r="D1522" s="364">
        <v>4175.5200000000004</v>
      </c>
    </row>
    <row r="1523" spans="1:4" ht="13.5" x14ac:dyDescent="0.25">
      <c r="A1523" s="172">
        <v>98430</v>
      </c>
      <c r="B1523" s="172" t="s">
        <v>6921</v>
      </c>
      <c r="C1523" s="172" t="s">
        <v>5304</v>
      </c>
      <c r="D1523" s="364">
        <v>2554.5700000000002</v>
      </c>
    </row>
    <row r="1524" spans="1:4" ht="13.5" x14ac:dyDescent="0.25">
      <c r="A1524" s="172">
        <v>98431</v>
      </c>
      <c r="B1524" s="172" t="s">
        <v>6922</v>
      </c>
      <c r="C1524" s="172" t="s">
        <v>5304</v>
      </c>
      <c r="D1524" s="364">
        <v>3194.69</v>
      </c>
    </row>
    <row r="1525" spans="1:4" ht="13.5" x14ac:dyDescent="0.25">
      <c r="A1525" s="172">
        <v>98432</v>
      </c>
      <c r="B1525" s="172" t="s">
        <v>6923</v>
      </c>
      <c r="C1525" s="172" t="s">
        <v>5304</v>
      </c>
      <c r="D1525" s="364">
        <v>3834.82</v>
      </c>
    </row>
    <row r="1526" spans="1:4" ht="13.5" x14ac:dyDescent="0.25">
      <c r="A1526" s="172">
        <v>98433</v>
      </c>
      <c r="B1526" s="172" t="s">
        <v>6924</v>
      </c>
      <c r="C1526" s="172" t="s">
        <v>5304</v>
      </c>
      <c r="D1526" s="364">
        <v>4189.76</v>
      </c>
    </row>
    <row r="1527" spans="1:4" ht="13.5" x14ac:dyDescent="0.25">
      <c r="A1527" s="172">
        <v>98434</v>
      </c>
      <c r="B1527" s="172" t="s">
        <v>6925</v>
      </c>
      <c r="C1527" s="172" t="s">
        <v>5304</v>
      </c>
      <c r="D1527" s="364">
        <v>4544.71</v>
      </c>
    </row>
    <row r="1528" spans="1:4" ht="13.5" x14ac:dyDescent="0.25">
      <c r="A1528" s="172">
        <v>99240</v>
      </c>
      <c r="B1528" s="172" t="s">
        <v>17726</v>
      </c>
      <c r="C1528" s="172" t="s">
        <v>5237</v>
      </c>
      <c r="D1528" s="363">
        <v>402.85</v>
      </c>
    </row>
    <row r="1529" spans="1:4" ht="13.5" x14ac:dyDescent="0.25">
      <c r="A1529" s="172">
        <v>99241</v>
      </c>
      <c r="B1529" s="172" t="s">
        <v>17727</v>
      </c>
      <c r="C1529" s="172" t="s">
        <v>5237</v>
      </c>
      <c r="D1529" s="364">
        <v>1309.01</v>
      </c>
    </row>
    <row r="1530" spans="1:4" ht="13.5" x14ac:dyDescent="0.25">
      <c r="A1530" s="172">
        <v>99242</v>
      </c>
      <c r="B1530" s="172" t="s">
        <v>17728</v>
      </c>
      <c r="C1530" s="172" t="s">
        <v>5304</v>
      </c>
      <c r="D1530" s="364">
        <v>2105.77</v>
      </c>
    </row>
    <row r="1531" spans="1:4" ht="13.5" x14ac:dyDescent="0.25">
      <c r="A1531" s="172">
        <v>99243</v>
      </c>
      <c r="B1531" s="172" t="s">
        <v>17729</v>
      </c>
      <c r="C1531" s="172" t="s">
        <v>5237</v>
      </c>
      <c r="D1531" s="364">
        <v>1216.46</v>
      </c>
    </row>
    <row r="1532" spans="1:4" ht="13.5" x14ac:dyDescent="0.25">
      <c r="A1532" s="172">
        <v>99244</v>
      </c>
      <c r="B1532" s="172" t="s">
        <v>17730</v>
      </c>
      <c r="C1532" s="172" t="s">
        <v>5304</v>
      </c>
      <c r="D1532" s="364">
        <v>3532.03</v>
      </c>
    </row>
    <row r="1533" spans="1:4" ht="13.5" x14ac:dyDescent="0.25">
      <c r="A1533" s="172">
        <v>99246</v>
      </c>
      <c r="B1533" s="172" t="s">
        <v>17731</v>
      </c>
      <c r="C1533" s="172" t="s">
        <v>5237</v>
      </c>
      <c r="D1533" s="363">
        <v>626.95000000000005</v>
      </c>
    </row>
    <row r="1534" spans="1:4" ht="13.5" x14ac:dyDescent="0.25">
      <c r="A1534" s="172">
        <v>99247</v>
      </c>
      <c r="B1534" s="172" t="s">
        <v>17732</v>
      </c>
      <c r="C1534" s="172" t="s">
        <v>5237</v>
      </c>
      <c r="D1534" s="364">
        <v>1494.24</v>
      </c>
    </row>
    <row r="1535" spans="1:4" ht="13.5" x14ac:dyDescent="0.25">
      <c r="A1535" s="172">
        <v>99248</v>
      </c>
      <c r="B1535" s="172" t="s">
        <v>17733</v>
      </c>
      <c r="C1535" s="172" t="s">
        <v>5304</v>
      </c>
      <c r="D1535" s="364">
        <v>2678.69</v>
      </c>
    </row>
    <row r="1536" spans="1:4" ht="13.5" x14ac:dyDescent="0.25">
      <c r="A1536" s="172">
        <v>99249</v>
      </c>
      <c r="B1536" s="172" t="s">
        <v>17734</v>
      </c>
      <c r="C1536" s="172" t="s">
        <v>5237</v>
      </c>
      <c r="D1536" s="364">
        <v>1490.45</v>
      </c>
    </row>
    <row r="1537" spans="1:4" ht="13.5" x14ac:dyDescent="0.25">
      <c r="A1537" s="172">
        <v>99252</v>
      </c>
      <c r="B1537" s="172" t="s">
        <v>17735</v>
      </c>
      <c r="C1537" s="172" t="s">
        <v>5304</v>
      </c>
      <c r="D1537" s="364">
        <v>1854.1</v>
      </c>
    </row>
    <row r="1538" spans="1:4" ht="13.5" x14ac:dyDescent="0.25">
      <c r="A1538" s="172">
        <v>99254</v>
      </c>
      <c r="B1538" s="172" t="s">
        <v>17736</v>
      </c>
      <c r="C1538" s="172" t="s">
        <v>5237</v>
      </c>
      <c r="D1538" s="363">
        <v>938.53</v>
      </c>
    </row>
    <row r="1539" spans="1:4" ht="13.5" x14ac:dyDescent="0.25">
      <c r="A1539" s="172">
        <v>99256</v>
      </c>
      <c r="B1539" s="172" t="s">
        <v>17737</v>
      </c>
      <c r="C1539" s="172" t="s">
        <v>5304</v>
      </c>
      <c r="D1539" s="364">
        <v>4146.3599999999997</v>
      </c>
    </row>
    <row r="1540" spans="1:4" ht="13.5" x14ac:dyDescent="0.25">
      <c r="A1540" s="172">
        <v>99259</v>
      </c>
      <c r="B1540" s="172" t="s">
        <v>17738</v>
      </c>
      <c r="C1540" s="172" t="s">
        <v>5304</v>
      </c>
      <c r="D1540" s="364">
        <v>2342.59</v>
      </c>
    </row>
    <row r="1541" spans="1:4" ht="13.5" x14ac:dyDescent="0.25">
      <c r="A1541" s="172">
        <v>99261</v>
      </c>
      <c r="B1541" s="172" t="s">
        <v>17739</v>
      </c>
      <c r="C1541" s="172" t="s">
        <v>5237</v>
      </c>
      <c r="D1541" s="364">
        <v>1123.78</v>
      </c>
    </row>
    <row r="1542" spans="1:4" ht="13.5" x14ac:dyDescent="0.25">
      <c r="A1542" s="172">
        <v>99263</v>
      </c>
      <c r="B1542" s="172" t="s">
        <v>17740</v>
      </c>
      <c r="C1542" s="172" t="s">
        <v>5237</v>
      </c>
      <c r="D1542" s="364">
        <v>1679.52</v>
      </c>
    </row>
    <row r="1543" spans="1:4" ht="13.5" x14ac:dyDescent="0.25">
      <c r="A1543" s="172">
        <v>99265</v>
      </c>
      <c r="B1543" s="172" t="s">
        <v>17741</v>
      </c>
      <c r="C1543" s="172" t="s">
        <v>5304</v>
      </c>
      <c r="D1543" s="364">
        <v>2831.03</v>
      </c>
    </row>
    <row r="1544" spans="1:4" ht="13.5" x14ac:dyDescent="0.25">
      <c r="A1544" s="172">
        <v>99266</v>
      </c>
      <c r="B1544" s="172" t="s">
        <v>17742</v>
      </c>
      <c r="C1544" s="172" t="s">
        <v>5237</v>
      </c>
      <c r="D1544" s="364">
        <v>1309.01</v>
      </c>
    </row>
    <row r="1545" spans="1:4" ht="13.5" x14ac:dyDescent="0.25">
      <c r="A1545" s="172">
        <v>99267</v>
      </c>
      <c r="B1545" s="172" t="s">
        <v>17743</v>
      </c>
      <c r="C1545" s="172" t="s">
        <v>5304</v>
      </c>
      <c r="D1545" s="364">
        <v>3319.47</v>
      </c>
    </row>
    <row r="1546" spans="1:4" ht="13.5" x14ac:dyDescent="0.25">
      <c r="A1546" s="172">
        <v>99269</v>
      </c>
      <c r="B1546" s="172" t="s">
        <v>17744</v>
      </c>
      <c r="C1546" s="172" t="s">
        <v>5237</v>
      </c>
      <c r="D1546" s="364">
        <v>1494.24</v>
      </c>
    </row>
    <row r="1547" spans="1:4" ht="13.5" x14ac:dyDescent="0.25">
      <c r="A1547" s="172">
        <v>99271</v>
      </c>
      <c r="B1547" s="172" t="s">
        <v>17745</v>
      </c>
      <c r="C1547" s="172" t="s">
        <v>5304</v>
      </c>
      <c r="D1547" s="364">
        <v>4760.62</v>
      </c>
    </row>
    <row r="1548" spans="1:4" ht="13.5" x14ac:dyDescent="0.25">
      <c r="A1548" s="172">
        <v>99272</v>
      </c>
      <c r="B1548" s="172" t="s">
        <v>17746</v>
      </c>
      <c r="C1548" s="172" t="s">
        <v>5304</v>
      </c>
      <c r="D1548" s="363">
        <v>776.79</v>
      </c>
    </row>
    <row r="1549" spans="1:4" ht="13.5" x14ac:dyDescent="0.25">
      <c r="A1549" s="172">
        <v>99273</v>
      </c>
      <c r="B1549" s="172" t="s">
        <v>17747</v>
      </c>
      <c r="C1549" s="172" t="s">
        <v>5304</v>
      </c>
      <c r="D1549" s="364">
        <v>1122.6199999999999</v>
      </c>
    </row>
    <row r="1550" spans="1:4" ht="13.5" x14ac:dyDescent="0.25">
      <c r="A1550" s="172">
        <v>99274</v>
      </c>
      <c r="B1550" s="172" t="s">
        <v>17748</v>
      </c>
      <c r="C1550" s="172" t="s">
        <v>5304</v>
      </c>
      <c r="D1550" s="364">
        <v>3827.89</v>
      </c>
    </row>
    <row r="1551" spans="1:4" ht="13.5" x14ac:dyDescent="0.25">
      <c r="A1551" s="172">
        <v>99276</v>
      </c>
      <c r="B1551" s="172" t="s">
        <v>17749</v>
      </c>
      <c r="C1551" s="172" t="s">
        <v>5237</v>
      </c>
      <c r="D1551" s="364">
        <v>1864.77</v>
      </c>
    </row>
    <row r="1552" spans="1:4" ht="13.5" x14ac:dyDescent="0.25">
      <c r="A1552" s="172">
        <v>99277</v>
      </c>
      <c r="B1552" s="172" t="s">
        <v>17750</v>
      </c>
      <c r="C1552" s="172" t="s">
        <v>5237</v>
      </c>
      <c r="D1552" s="364">
        <v>1679.52</v>
      </c>
    </row>
    <row r="1553" spans="1:4" ht="13.5" x14ac:dyDescent="0.25">
      <c r="A1553" s="172">
        <v>99278</v>
      </c>
      <c r="B1553" s="172" t="s">
        <v>17751</v>
      </c>
      <c r="C1553" s="172" t="s">
        <v>5237</v>
      </c>
      <c r="D1553" s="363">
        <v>298.92</v>
      </c>
    </row>
    <row r="1554" spans="1:4" ht="13.5" x14ac:dyDescent="0.25">
      <c r="A1554" s="172">
        <v>99279</v>
      </c>
      <c r="B1554" s="172" t="s">
        <v>17752</v>
      </c>
      <c r="C1554" s="172" t="s">
        <v>5304</v>
      </c>
      <c r="D1554" s="364">
        <v>4318.8100000000004</v>
      </c>
    </row>
    <row r="1555" spans="1:4" ht="13.5" x14ac:dyDescent="0.25">
      <c r="A1555" s="172">
        <v>99280</v>
      </c>
      <c r="B1555" s="172" t="s">
        <v>17753</v>
      </c>
      <c r="C1555" s="172" t="s">
        <v>5304</v>
      </c>
      <c r="D1555" s="364">
        <v>1447.96</v>
      </c>
    </row>
    <row r="1556" spans="1:4" ht="13.5" x14ac:dyDescent="0.25">
      <c r="A1556" s="172">
        <v>99281</v>
      </c>
      <c r="B1556" s="172" t="s">
        <v>17754</v>
      </c>
      <c r="C1556" s="172" t="s">
        <v>5237</v>
      </c>
      <c r="D1556" s="364">
        <v>1864.77</v>
      </c>
    </row>
    <row r="1557" spans="1:4" ht="13.5" x14ac:dyDescent="0.25">
      <c r="A1557" s="172">
        <v>99282</v>
      </c>
      <c r="B1557" s="172" t="s">
        <v>17755</v>
      </c>
      <c r="C1557" s="172" t="s">
        <v>5237</v>
      </c>
      <c r="D1557" s="364">
        <v>2077.1</v>
      </c>
    </row>
    <row r="1558" spans="1:4" ht="13.5" x14ac:dyDescent="0.25">
      <c r="A1558" s="172">
        <v>99283</v>
      </c>
      <c r="B1558" s="172" t="s">
        <v>17756</v>
      </c>
      <c r="C1558" s="172" t="s">
        <v>5237</v>
      </c>
      <c r="D1558" s="363">
        <v>851.14</v>
      </c>
    </row>
    <row r="1559" spans="1:4" ht="13.5" x14ac:dyDescent="0.25">
      <c r="A1559" s="172">
        <v>99284</v>
      </c>
      <c r="B1559" s="172" t="s">
        <v>17757</v>
      </c>
      <c r="C1559" s="172" t="s">
        <v>5304</v>
      </c>
      <c r="D1559" s="364">
        <v>5374.98</v>
      </c>
    </row>
    <row r="1560" spans="1:4" ht="13.5" x14ac:dyDescent="0.25">
      <c r="A1560" s="172">
        <v>99286</v>
      </c>
      <c r="B1560" s="172" t="s">
        <v>17758</v>
      </c>
      <c r="C1560" s="172" t="s">
        <v>5304</v>
      </c>
      <c r="D1560" s="364">
        <v>4809.84</v>
      </c>
    </row>
    <row r="1561" spans="1:4" ht="13.5" x14ac:dyDescent="0.25">
      <c r="A1561" s="172">
        <v>99287</v>
      </c>
      <c r="B1561" s="172" t="s">
        <v>17759</v>
      </c>
      <c r="C1561" s="172" t="s">
        <v>5304</v>
      </c>
      <c r="D1561" s="364">
        <v>6801.37</v>
      </c>
    </row>
    <row r="1562" spans="1:4" ht="13.5" x14ac:dyDescent="0.25">
      <c r="A1562" s="172">
        <v>99288</v>
      </c>
      <c r="B1562" s="172" t="s">
        <v>17760</v>
      </c>
      <c r="C1562" s="172" t="s">
        <v>5237</v>
      </c>
      <c r="D1562" s="363">
        <v>361.25</v>
      </c>
    </row>
    <row r="1563" spans="1:4" ht="13.5" x14ac:dyDescent="0.25">
      <c r="A1563" s="172">
        <v>99289</v>
      </c>
      <c r="B1563" s="172" t="s">
        <v>17761</v>
      </c>
      <c r="C1563" s="172" t="s">
        <v>5237</v>
      </c>
      <c r="D1563" s="364">
        <v>2049.9899999999998</v>
      </c>
    </row>
    <row r="1564" spans="1:4" ht="13.5" x14ac:dyDescent="0.25">
      <c r="A1564" s="172">
        <v>99290</v>
      </c>
      <c r="B1564" s="172" t="s">
        <v>17762</v>
      </c>
      <c r="C1564" s="172" t="s">
        <v>5304</v>
      </c>
      <c r="D1564" s="364">
        <v>2901.99</v>
      </c>
    </row>
    <row r="1565" spans="1:4" ht="13.5" x14ac:dyDescent="0.25">
      <c r="A1565" s="172">
        <v>99291</v>
      </c>
      <c r="B1565" s="172" t="s">
        <v>17763</v>
      </c>
      <c r="C1565" s="172" t="s">
        <v>5237</v>
      </c>
      <c r="D1565" s="364">
        <v>2049.9899999999998</v>
      </c>
    </row>
    <row r="1566" spans="1:4" ht="13.5" x14ac:dyDescent="0.25">
      <c r="A1566" s="172">
        <v>99292</v>
      </c>
      <c r="B1566" s="172" t="s">
        <v>17764</v>
      </c>
      <c r="C1566" s="172" t="s">
        <v>5304</v>
      </c>
      <c r="D1566" s="364">
        <v>1779.47</v>
      </c>
    </row>
    <row r="1567" spans="1:4" ht="13.5" x14ac:dyDescent="0.25">
      <c r="A1567" s="172">
        <v>99293</v>
      </c>
      <c r="B1567" s="172" t="s">
        <v>17765</v>
      </c>
      <c r="C1567" s="172" t="s">
        <v>5237</v>
      </c>
      <c r="D1567" s="364">
        <v>1033.8</v>
      </c>
    </row>
    <row r="1568" spans="1:4" ht="13.5" x14ac:dyDescent="0.25">
      <c r="A1568" s="172">
        <v>99294</v>
      </c>
      <c r="B1568" s="172" t="s">
        <v>17766</v>
      </c>
      <c r="C1568" s="172" t="s">
        <v>5304</v>
      </c>
      <c r="D1568" s="364">
        <v>5989.29</v>
      </c>
    </row>
    <row r="1569" spans="1:4" ht="13.5" x14ac:dyDescent="0.25">
      <c r="A1569" s="172">
        <v>99296</v>
      </c>
      <c r="B1569" s="172" t="s">
        <v>17767</v>
      </c>
      <c r="C1569" s="172" t="s">
        <v>5237</v>
      </c>
      <c r="D1569" s="364">
        <v>2262.35</v>
      </c>
    </row>
    <row r="1570" spans="1:4" ht="13.5" x14ac:dyDescent="0.25">
      <c r="A1570" s="172">
        <v>99297</v>
      </c>
      <c r="B1570" s="172" t="s">
        <v>17768</v>
      </c>
      <c r="C1570" s="172" t="s">
        <v>5237</v>
      </c>
      <c r="D1570" s="364">
        <v>2257.66</v>
      </c>
    </row>
    <row r="1571" spans="1:4" ht="13.5" x14ac:dyDescent="0.25">
      <c r="A1571" s="172">
        <v>99298</v>
      </c>
      <c r="B1571" s="172" t="s">
        <v>17769</v>
      </c>
      <c r="C1571" s="172" t="s">
        <v>5304</v>
      </c>
      <c r="D1571" s="364">
        <v>7687.23</v>
      </c>
    </row>
    <row r="1572" spans="1:4" ht="13.5" x14ac:dyDescent="0.25">
      <c r="A1572" s="172">
        <v>99299</v>
      </c>
      <c r="B1572" s="172" t="s">
        <v>17770</v>
      </c>
      <c r="C1572" s="172" t="s">
        <v>5237</v>
      </c>
      <c r="D1572" s="364">
        <v>2447.52</v>
      </c>
    </row>
    <row r="1573" spans="1:4" ht="13.5" x14ac:dyDescent="0.25">
      <c r="A1573" s="172">
        <v>99300</v>
      </c>
      <c r="B1573" s="172" t="s">
        <v>17771</v>
      </c>
      <c r="C1573" s="172" t="s">
        <v>5304</v>
      </c>
      <c r="D1573" s="364">
        <v>8573.1299999999992</v>
      </c>
    </row>
    <row r="1574" spans="1:4" ht="13.5" x14ac:dyDescent="0.25">
      <c r="A1574" s="172">
        <v>99301</v>
      </c>
      <c r="B1574" s="172" t="s">
        <v>17772</v>
      </c>
      <c r="C1574" s="172" t="s">
        <v>5304</v>
      </c>
      <c r="D1574" s="364">
        <v>4275.16</v>
      </c>
    </row>
    <row r="1575" spans="1:4" ht="13.5" x14ac:dyDescent="0.25">
      <c r="A1575" s="172">
        <v>99302</v>
      </c>
      <c r="B1575" s="172" t="s">
        <v>17773</v>
      </c>
      <c r="C1575" s="172" t="s">
        <v>5237</v>
      </c>
      <c r="D1575" s="364">
        <v>2637.44</v>
      </c>
    </row>
    <row r="1576" spans="1:4" ht="13.5" x14ac:dyDescent="0.25">
      <c r="A1576" s="172">
        <v>99303</v>
      </c>
      <c r="B1576" s="172" t="s">
        <v>17774</v>
      </c>
      <c r="C1576" s="172" t="s">
        <v>5304</v>
      </c>
      <c r="D1576" s="364">
        <v>7864.45</v>
      </c>
    </row>
    <row r="1577" spans="1:4" ht="13.5" x14ac:dyDescent="0.25">
      <c r="A1577" s="172">
        <v>99304</v>
      </c>
      <c r="B1577" s="172" t="s">
        <v>17775</v>
      </c>
      <c r="C1577" s="172" t="s">
        <v>5237</v>
      </c>
      <c r="D1577" s="364">
        <v>2452.1999999999998</v>
      </c>
    </row>
    <row r="1578" spans="1:4" ht="13.5" x14ac:dyDescent="0.25">
      <c r="A1578" s="172">
        <v>99305</v>
      </c>
      <c r="B1578" s="172" t="s">
        <v>17776</v>
      </c>
      <c r="C1578" s="172" t="s">
        <v>5304</v>
      </c>
      <c r="D1578" s="364">
        <v>8884.92</v>
      </c>
    </row>
    <row r="1579" spans="1:4" ht="13.5" x14ac:dyDescent="0.25">
      <c r="A1579" s="172">
        <v>99306</v>
      </c>
      <c r="B1579" s="172" t="s">
        <v>17777</v>
      </c>
      <c r="C1579" s="172" t="s">
        <v>5237</v>
      </c>
      <c r="D1579" s="364">
        <v>2637.44</v>
      </c>
    </row>
    <row r="1580" spans="1:4" ht="13.5" x14ac:dyDescent="0.25">
      <c r="A1580" s="172">
        <v>99307</v>
      </c>
      <c r="B1580" s="172" t="s">
        <v>17778</v>
      </c>
      <c r="C1580" s="172" t="s">
        <v>5237</v>
      </c>
      <c r="D1580" s="364">
        <v>1701.94</v>
      </c>
    </row>
    <row r="1581" spans="1:4" ht="13.5" x14ac:dyDescent="0.25">
      <c r="A1581" s="172">
        <v>99308</v>
      </c>
      <c r="B1581" s="172" t="s">
        <v>17779</v>
      </c>
      <c r="C1581" s="172" t="s">
        <v>5304</v>
      </c>
      <c r="D1581" s="364">
        <v>9905.4500000000007</v>
      </c>
    </row>
    <row r="1582" spans="1:4" ht="13.5" x14ac:dyDescent="0.25">
      <c r="A1582" s="172">
        <v>99309</v>
      </c>
      <c r="B1582" s="172" t="s">
        <v>17780</v>
      </c>
      <c r="C1582" s="172" t="s">
        <v>5237</v>
      </c>
      <c r="D1582" s="364">
        <v>2827.36</v>
      </c>
    </row>
    <row r="1583" spans="1:4" ht="13.5" x14ac:dyDescent="0.25">
      <c r="A1583" s="172">
        <v>99310</v>
      </c>
      <c r="B1583" s="172" t="s">
        <v>17781</v>
      </c>
      <c r="C1583" s="172" t="s">
        <v>5304</v>
      </c>
      <c r="D1583" s="364">
        <v>10090.24</v>
      </c>
    </row>
    <row r="1584" spans="1:4" ht="13.5" x14ac:dyDescent="0.25">
      <c r="A1584" s="172">
        <v>99311</v>
      </c>
      <c r="B1584" s="172" t="s">
        <v>17782</v>
      </c>
      <c r="C1584" s="172" t="s">
        <v>5237</v>
      </c>
      <c r="D1584" s="364">
        <v>2827.36</v>
      </c>
    </row>
    <row r="1585" spans="1:4" ht="13.5" x14ac:dyDescent="0.25">
      <c r="A1585" s="172">
        <v>99312</v>
      </c>
      <c r="B1585" s="172" t="s">
        <v>17783</v>
      </c>
      <c r="C1585" s="172" t="s">
        <v>5304</v>
      </c>
      <c r="D1585" s="364">
        <v>5006.75</v>
      </c>
    </row>
    <row r="1586" spans="1:4" ht="13.5" x14ac:dyDescent="0.25">
      <c r="A1586" s="172">
        <v>99313</v>
      </c>
      <c r="B1586" s="172" t="s">
        <v>17784</v>
      </c>
      <c r="C1586" s="172" t="s">
        <v>5304</v>
      </c>
      <c r="D1586" s="364">
        <v>11246.47</v>
      </c>
    </row>
    <row r="1587" spans="1:4" ht="13.5" x14ac:dyDescent="0.25">
      <c r="A1587" s="172">
        <v>99314</v>
      </c>
      <c r="B1587" s="172" t="s">
        <v>17785</v>
      </c>
      <c r="C1587" s="172" t="s">
        <v>5237</v>
      </c>
      <c r="D1587" s="364">
        <v>3017.29</v>
      </c>
    </row>
    <row r="1588" spans="1:4" ht="13.5" x14ac:dyDescent="0.25">
      <c r="A1588" s="172">
        <v>99315</v>
      </c>
      <c r="B1588" s="172" t="s">
        <v>17786</v>
      </c>
      <c r="C1588" s="172" t="s">
        <v>5304</v>
      </c>
      <c r="D1588" s="364">
        <v>12596.34</v>
      </c>
    </row>
    <row r="1589" spans="1:4" ht="13.5" x14ac:dyDescent="0.25">
      <c r="A1589" s="172">
        <v>99317</v>
      </c>
      <c r="B1589" s="172" t="s">
        <v>17787</v>
      </c>
      <c r="C1589" s="172" t="s">
        <v>5237</v>
      </c>
      <c r="D1589" s="364">
        <v>1887.19</v>
      </c>
    </row>
    <row r="1590" spans="1:4" ht="13.5" x14ac:dyDescent="0.25">
      <c r="A1590" s="172">
        <v>99318</v>
      </c>
      <c r="B1590" s="172" t="s">
        <v>17788</v>
      </c>
      <c r="C1590" s="172" t="s">
        <v>5237</v>
      </c>
      <c r="D1590" s="363">
        <v>197.39</v>
      </c>
    </row>
    <row r="1591" spans="1:4" ht="13.5" x14ac:dyDescent="0.25">
      <c r="A1591" s="172">
        <v>99319</v>
      </c>
      <c r="B1591" s="172" t="s">
        <v>17789</v>
      </c>
      <c r="C1591" s="172" t="s">
        <v>5237</v>
      </c>
      <c r="D1591" s="363">
        <v>667.59</v>
      </c>
    </row>
    <row r="1592" spans="1:4" ht="13.5" x14ac:dyDescent="0.25">
      <c r="A1592" s="172">
        <v>99320</v>
      </c>
      <c r="B1592" s="172" t="s">
        <v>17790</v>
      </c>
      <c r="C1592" s="172" t="s">
        <v>5304</v>
      </c>
      <c r="D1592" s="364">
        <v>5774.17</v>
      </c>
    </row>
    <row r="1593" spans="1:4" ht="13.5" x14ac:dyDescent="0.25">
      <c r="A1593" s="172">
        <v>99321</v>
      </c>
      <c r="B1593" s="172" t="s">
        <v>17791</v>
      </c>
      <c r="C1593" s="172" t="s">
        <v>5237</v>
      </c>
      <c r="D1593" s="364">
        <v>2072.41</v>
      </c>
    </row>
    <row r="1594" spans="1:4" ht="13.5" x14ac:dyDescent="0.25">
      <c r="A1594" s="172">
        <v>99322</v>
      </c>
      <c r="B1594" s="172" t="s">
        <v>17792</v>
      </c>
      <c r="C1594" s="172" t="s">
        <v>5304</v>
      </c>
      <c r="D1594" s="364">
        <v>6510.16</v>
      </c>
    </row>
    <row r="1595" spans="1:4" ht="13.5" x14ac:dyDescent="0.25">
      <c r="A1595" s="172">
        <v>99323</v>
      </c>
      <c r="B1595" s="172" t="s">
        <v>17793</v>
      </c>
      <c r="C1595" s="172" t="s">
        <v>5237</v>
      </c>
      <c r="D1595" s="364">
        <v>2257.66</v>
      </c>
    </row>
    <row r="1596" spans="1:4" ht="13.5" x14ac:dyDescent="0.25">
      <c r="A1596" s="172">
        <v>99324</v>
      </c>
      <c r="B1596" s="172" t="s">
        <v>17794</v>
      </c>
      <c r="C1596" s="172" t="s">
        <v>5304</v>
      </c>
      <c r="D1596" s="364">
        <v>7246.15</v>
      </c>
    </row>
    <row r="1597" spans="1:4" ht="13.5" x14ac:dyDescent="0.25">
      <c r="A1597" s="172">
        <v>99325</v>
      </c>
      <c r="B1597" s="172" t="s">
        <v>17795</v>
      </c>
      <c r="C1597" s="172" t="s">
        <v>5237</v>
      </c>
      <c r="D1597" s="364">
        <v>2447.52</v>
      </c>
    </row>
    <row r="1598" spans="1:4" ht="13.5" x14ac:dyDescent="0.25">
      <c r="A1598" s="172">
        <v>99326</v>
      </c>
      <c r="B1598" s="172" t="s">
        <v>17796</v>
      </c>
      <c r="C1598" s="172" t="s">
        <v>5304</v>
      </c>
      <c r="D1598" s="364">
        <v>5915.51</v>
      </c>
    </row>
    <row r="1599" spans="1:4" ht="13.5" x14ac:dyDescent="0.25">
      <c r="A1599" s="172">
        <v>99327</v>
      </c>
      <c r="B1599" s="172" t="s">
        <v>17797</v>
      </c>
      <c r="C1599" s="172" t="s">
        <v>5237</v>
      </c>
      <c r="D1599" s="364">
        <v>3161.39</v>
      </c>
    </row>
    <row r="1600" spans="1:4" ht="13.5" x14ac:dyDescent="0.25">
      <c r="A1600" s="172">
        <v>94263</v>
      </c>
      <c r="B1600" s="172" t="s">
        <v>7012</v>
      </c>
      <c r="C1600" s="172" t="s">
        <v>5237</v>
      </c>
      <c r="D1600" s="363">
        <v>23.89</v>
      </c>
    </row>
    <row r="1601" spans="1:4" ht="13.5" x14ac:dyDescent="0.25">
      <c r="A1601" s="172">
        <v>94264</v>
      </c>
      <c r="B1601" s="172" t="s">
        <v>7013</v>
      </c>
      <c r="C1601" s="172" t="s">
        <v>5237</v>
      </c>
      <c r="D1601" s="363">
        <v>26.47</v>
      </c>
    </row>
    <row r="1602" spans="1:4" ht="13.5" x14ac:dyDescent="0.25">
      <c r="A1602" s="172">
        <v>94265</v>
      </c>
      <c r="B1602" s="172" t="s">
        <v>7014</v>
      </c>
      <c r="C1602" s="172" t="s">
        <v>5237</v>
      </c>
      <c r="D1602" s="363">
        <v>31.72</v>
      </c>
    </row>
    <row r="1603" spans="1:4" ht="13.5" x14ac:dyDescent="0.25">
      <c r="A1603" s="172">
        <v>94266</v>
      </c>
      <c r="B1603" s="172" t="s">
        <v>7015</v>
      </c>
      <c r="C1603" s="172" t="s">
        <v>5237</v>
      </c>
      <c r="D1603" s="363">
        <v>34.68</v>
      </c>
    </row>
    <row r="1604" spans="1:4" ht="13.5" x14ac:dyDescent="0.25">
      <c r="A1604" s="172">
        <v>94267</v>
      </c>
      <c r="B1604" s="172" t="s">
        <v>7016</v>
      </c>
      <c r="C1604" s="172" t="s">
        <v>5237</v>
      </c>
      <c r="D1604" s="363">
        <v>37.81</v>
      </c>
    </row>
    <row r="1605" spans="1:4" ht="13.5" x14ac:dyDescent="0.25">
      <c r="A1605" s="172">
        <v>94268</v>
      </c>
      <c r="B1605" s="172" t="s">
        <v>7017</v>
      </c>
      <c r="C1605" s="172" t="s">
        <v>5237</v>
      </c>
      <c r="D1605" s="363">
        <v>41.07</v>
      </c>
    </row>
    <row r="1606" spans="1:4" ht="13.5" x14ac:dyDescent="0.25">
      <c r="A1606" s="172">
        <v>94269</v>
      </c>
      <c r="B1606" s="172" t="s">
        <v>7018</v>
      </c>
      <c r="C1606" s="172" t="s">
        <v>5237</v>
      </c>
      <c r="D1606" s="363">
        <v>54.36</v>
      </c>
    </row>
    <row r="1607" spans="1:4" ht="13.5" x14ac:dyDescent="0.25">
      <c r="A1607" s="172">
        <v>94270</v>
      </c>
      <c r="B1607" s="172" t="s">
        <v>7019</v>
      </c>
      <c r="C1607" s="172" t="s">
        <v>5237</v>
      </c>
      <c r="D1607" s="363">
        <v>58.91</v>
      </c>
    </row>
    <row r="1608" spans="1:4" ht="13.5" x14ac:dyDescent="0.25">
      <c r="A1608" s="172">
        <v>94271</v>
      </c>
      <c r="B1608" s="172" t="s">
        <v>7020</v>
      </c>
      <c r="C1608" s="172" t="s">
        <v>5237</v>
      </c>
      <c r="D1608" s="363">
        <v>66.36</v>
      </c>
    </row>
    <row r="1609" spans="1:4" ht="13.5" x14ac:dyDescent="0.25">
      <c r="A1609" s="172">
        <v>94272</v>
      </c>
      <c r="B1609" s="172" t="s">
        <v>7021</v>
      </c>
      <c r="C1609" s="172" t="s">
        <v>5237</v>
      </c>
      <c r="D1609" s="363">
        <v>72.42</v>
      </c>
    </row>
    <row r="1610" spans="1:4" ht="13.5" x14ac:dyDescent="0.25">
      <c r="A1610" s="172">
        <v>94273</v>
      </c>
      <c r="B1610" s="172" t="s">
        <v>7022</v>
      </c>
      <c r="C1610" s="172" t="s">
        <v>5237</v>
      </c>
      <c r="D1610" s="363">
        <v>39.049999999999997</v>
      </c>
    </row>
    <row r="1611" spans="1:4" ht="13.5" x14ac:dyDescent="0.25">
      <c r="A1611" s="172">
        <v>94274</v>
      </c>
      <c r="B1611" s="172" t="s">
        <v>7023</v>
      </c>
      <c r="C1611" s="172" t="s">
        <v>5237</v>
      </c>
      <c r="D1611" s="363">
        <v>41.91</v>
      </c>
    </row>
    <row r="1612" spans="1:4" ht="13.5" x14ac:dyDescent="0.25">
      <c r="A1612" s="172">
        <v>94275</v>
      </c>
      <c r="B1612" s="172" t="s">
        <v>7024</v>
      </c>
      <c r="C1612" s="172" t="s">
        <v>5237</v>
      </c>
      <c r="D1612" s="363">
        <v>37.53</v>
      </c>
    </row>
    <row r="1613" spans="1:4" ht="13.5" x14ac:dyDescent="0.25">
      <c r="A1613" s="172">
        <v>94276</v>
      </c>
      <c r="B1613" s="172" t="s">
        <v>7025</v>
      </c>
      <c r="C1613" s="172" t="s">
        <v>5237</v>
      </c>
      <c r="D1613" s="363">
        <v>40.39</v>
      </c>
    </row>
    <row r="1614" spans="1:4" ht="13.5" x14ac:dyDescent="0.25">
      <c r="A1614" s="172">
        <v>94281</v>
      </c>
      <c r="B1614" s="172" t="s">
        <v>7030</v>
      </c>
      <c r="C1614" s="172" t="s">
        <v>5237</v>
      </c>
      <c r="D1614" s="363">
        <v>37.590000000000003</v>
      </c>
    </row>
    <row r="1615" spans="1:4" ht="13.5" x14ac:dyDescent="0.25">
      <c r="A1615" s="172">
        <v>94282</v>
      </c>
      <c r="B1615" s="172" t="s">
        <v>7031</v>
      </c>
      <c r="C1615" s="172" t="s">
        <v>5237</v>
      </c>
      <c r="D1615" s="363">
        <v>46.3</v>
      </c>
    </row>
    <row r="1616" spans="1:4" ht="13.5" x14ac:dyDescent="0.25">
      <c r="A1616" s="172">
        <v>94283</v>
      </c>
      <c r="B1616" s="172" t="s">
        <v>7032</v>
      </c>
      <c r="C1616" s="172" t="s">
        <v>5237</v>
      </c>
      <c r="D1616" s="363">
        <v>49.1</v>
      </c>
    </row>
    <row r="1617" spans="1:4" ht="13.5" x14ac:dyDescent="0.25">
      <c r="A1617" s="172">
        <v>94284</v>
      </c>
      <c r="B1617" s="172" t="s">
        <v>7033</v>
      </c>
      <c r="C1617" s="172" t="s">
        <v>5237</v>
      </c>
      <c r="D1617" s="363">
        <v>57.8</v>
      </c>
    </row>
    <row r="1618" spans="1:4" ht="13.5" x14ac:dyDescent="0.25">
      <c r="A1618" s="172">
        <v>94285</v>
      </c>
      <c r="B1618" s="172" t="s">
        <v>7034</v>
      </c>
      <c r="C1618" s="172" t="s">
        <v>5237</v>
      </c>
      <c r="D1618" s="363">
        <v>60.2</v>
      </c>
    </row>
    <row r="1619" spans="1:4" ht="13.5" x14ac:dyDescent="0.25">
      <c r="A1619" s="172">
        <v>94286</v>
      </c>
      <c r="B1619" s="172" t="s">
        <v>7035</v>
      </c>
      <c r="C1619" s="172" t="s">
        <v>5237</v>
      </c>
      <c r="D1619" s="363">
        <v>68.900000000000006</v>
      </c>
    </row>
    <row r="1620" spans="1:4" ht="13.5" x14ac:dyDescent="0.25">
      <c r="A1620" s="172">
        <v>94287</v>
      </c>
      <c r="B1620" s="172" t="s">
        <v>7036</v>
      </c>
      <c r="C1620" s="172" t="s">
        <v>5237</v>
      </c>
      <c r="D1620" s="363">
        <v>29.2</v>
      </c>
    </row>
    <row r="1621" spans="1:4" ht="13.5" x14ac:dyDescent="0.25">
      <c r="A1621" s="172">
        <v>94288</v>
      </c>
      <c r="B1621" s="172" t="s">
        <v>7037</v>
      </c>
      <c r="C1621" s="172" t="s">
        <v>5237</v>
      </c>
      <c r="D1621" s="363">
        <v>36.81</v>
      </c>
    </row>
    <row r="1622" spans="1:4" ht="13.5" x14ac:dyDescent="0.25">
      <c r="A1622" s="172">
        <v>94289</v>
      </c>
      <c r="B1622" s="172" t="s">
        <v>7038</v>
      </c>
      <c r="C1622" s="172" t="s">
        <v>5237</v>
      </c>
      <c r="D1622" s="363">
        <v>37.4</v>
      </c>
    </row>
    <row r="1623" spans="1:4" ht="13.5" x14ac:dyDescent="0.25">
      <c r="A1623" s="172">
        <v>94290</v>
      </c>
      <c r="B1623" s="172" t="s">
        <v>7039</v>
      </c>
      <c r="C1623" s="172" t="s">
        <v>5237</v>
      </c>
      <c r="D1623" s="363">
        <v>45.02</v>
      </c>
    </row>
    <row r="1624" spans="1:4" ht="13.5" x14ac:dyDescent="0.25">
      <c r="A1624" s="172">
        <v>94291</v>
      </c>
      <c r="B1624" s="172" t="s">
        <v>7040</v>
      </c>
      <c r="C1624" s="172" t="s">
        <v>5237</v>
      </c>
      <c r="D1624" s="363">
        <v>45.25</v>
      </c>
    </row>
    <row r="1625" spans="1:4" ht="13.5" x14ac:dyDescent="0.25">
      <c r="A1625" s="172">
        <v>94292</v>
      </c>
      <c r="B1625" s="172" t="s">
        <v>7041</v>
      </c>
      <c r="C1625" s="172" t="s">
        <v>5237</v>
      </c>
      <c r="D1625" s="363">
        <v>52.85</v>
      </c>
    </row>
    <row r="1626" spans="1:4" ht="13.5" x14ac:dyDescent="0.25">
      <c r="A1626" s="172">
        <v>94293</v>
      </c>
      <c r="B1626" s="172" t="s">
        <v>7042</v>
      </c>
      <c r="C1626" s="172" t="s">
        <v>5237</v>
      </c>
      <c r="D1626" s="363">
        <v>119.2</v>
      </c>
    </row>
    <row r="1627" spans="1:4" ht="13.5" x14ac:dyDescent="0.25">
      <c r="A1627" s="172">
        <v>94294</v>
      </c>
      <c r="B1627" s="172" t="s">
        <v>7043</v>
      </c>
      <c r="C1627" s="172" t="s">
        <v>5237</v>
      </c>
      <c r="D1627" s="363">
        <v>6.01</v>
      </c>
    </row>
    <row r="1628" spans="1:4" ht="13.5" x14ac:dyDescent="0.25">
      <c r="A1628" s="172">
        <v>94037</v>
      </c>
      <c r="B1628" s="172" t="s">
        <v>17798</v>
      </c>
      <c r="C1628" s="172" t="s">
        <v>5570</v>
      </c>
      <c r="D1628" s="363">
        <v>14.18</v>
      </c>
    </row>
    <row r="1629" spans="1:4" ht="13.5" x14ac:dyDescent="0.25">
      <c r="A1629" s="172">
        <v>94038</v>
      </c>
      <c r="B1629" s="172" t="s">
        <v>17799</v>
      </c>
      <c r="C1629" s="172" t="s">
        <v>5570</v>
      </c>
      <c r="D1629" s="363">
        <v>19.850000000000001</v>
      </c>
    </row>
    <row r="1630" spans="1:4" ht="13.5" x14ac:dyDescent="0.25">
      <c r="A1630" s="172">
        <v>94039</v>
      </c>
      <c r="B1630" s="172" t="s">
        <v>17800</v>
      </c>
      <c r="C1630" s="172" t="s">
        <v>5570</v>
      </c>
      <c r="D1630" s="363">
        <v>11.12</v>
      </c>
    </row>
    <row r="1631" spans="1:4" ht="13.5" x14ac:dyDescent="0.25">
      <c r="A1631" s="172">
        <v>94040</v>
      </c>
      <c r="B1631" s="172" t="s">
        <v>17801</v>
      </c>
      <c r="C1631" s="172" t="s">
        <v>5570</v>
      </c>
      <c r="D1631" s="363">
        <v>16.829999999999998</v>
      </c>
    </row>
    <row r="1632" spans="1:4" ht="13.5" x14ac:dyDescent="0.25">
      <c r="A1632" s="172">
        <v>94041</v>
      </c>
      <c r="B1632" s="172" t="s">
        <v>17802</v>
      </c>
      <c r="C1632" s="172" t="s">
        <v>5570</v>
      </c>
      <c r="D1632" s="363">
        <v>8.4700000000000006</v>
      </c>
    </row>
    <row r="1633" spans="1:4" ht="13.5" x14ac:dyDescent="0.25">
      <c r="A1633" s="172">
        <v>94042</v>
      </c>
      <c r="B1633" s="172" t="s">
        <v>17803</v>
      </c>
      <c r="C1633" s="172" t="s">
        <v>5570</v>
      </c>
      <c r="D1633" s="363">
        <v>14.33</v>
      </c>
    </row>
    <row r="1634" spans="1:4" ht="13.5" x14ac:dyDescent="0.25">
      <c r="A1634" s="172">
        <v>94043</v>
      </c>
      <c r="B1634" s="172" t="s">
        <v>17804</v>
      </c>
      <c r="C1634" s="172" t="s">
        <v>5570</v>
      </c>
      <c r="D1634" s="363">
        <v>13.3</v>
      </c>
    </row>
    <row r="1635" spans="1:4" ht="13.5" x14ac:dyDescent="0.25">
      <c r="A1635" s="172">
        <v>94044</v>
      </c>
      <c r="B1635" s="172" t="s">
        <v>17805</v>
      </c>
      <c r="C1635" s="172" t="s">
        <v>5570</v>
      </c>
      <c r="D1635" s="363">
        <v>19</v>
      </c>
    </row>
    <row r="1636" spans="1:4" ht="13.5" x14ac:dyDescent="0.25">
      <c r="A1636" s="172">
        <v>94045</v>
      </c>
      <c r="B1636" s="172" t="s">
        <v>17806</v>
      </c>
      <c r="C1636" s="172" t="s">
        <v>5570</v>
      </c>
      <c r="D1636" s="363">
        <v>10.28</v>
      </c>
    </row>
    <row r="1637" spans="1:4" ht="13.5" x14ac:dyDescent="0.25">
      <c r="A1637" s="172">
        <v>94046</v>
      </c>
      <c r="B1637" s="172" t="s">
        <v>17807</v>
      </c>
      <c r="C1637" s="172" t="s">
        <v>5570</v>
      </c>
      <c r="D1637" s="363">
        <v>15.95</v>
      </c>
    </row>
    <row r="1638" spans="1:4" ht="13.5" x14ac:dyDescent="0.25">
      <c r="A1638" s="172">
        <v>94047</v>
      </c>
      <c r="B1638" s="172" t="s">
        <v>17808</v>
      </c>
      <c r="C1638" s="172" t="s">
        <v>5570</v>
      </c>
      <c r="D1638" s="363">
        <v>7.61</v>
      </c>
    </row>
    <row r="1639" spans="1:4" ht="13.5" x14ac:dyDescent="0.25">
      <c r="A1639" s="172">
        <v>94048</v>
      </c>
      <c r="B1639" s="172" t="s">
        <v>17809</v>
      </c>
      <c r="C1639" s="172" t="s">
        <v>5570</v>
      </c>
      <c r="D1639" s="363">
        <v>13.45</v>
      </c>
    </row>
    <row r="1640" spans="1:4" ht="13.5" x14ac:dyDescent="0.25">
      <c r="A1640" s="172">
        <v>94049</v>
      </c>
      <c r="B1640" s="172" t="s">
        <v>17810</v>
      </c>
      <c r="C1640" s="172" t="s">
        <v>5570</v>
      </c>
      <c r="D1640" s="363">
        <v>22.44</v>
      </c>
    </row>
    <row r="1641" spans="1:4" ht="13.5" x14ac:dyDescent="0.25">
      <c r="A1641" s="172">
        <v>94050</v>
      </c>
      <c r="B1641" s="172" t="s">
        <v>17811</v>
      </c>
      <c r="C1641" s="172" t="s">
        <v>5570</v>
      </c>
      <c r="D1641" s="363">
        <v>29.8</v>
      </c>
    </row>
    <row r="1642" spans="1:4" ht="13.5" x14ac:dyDescent="0.25">
      <c r="A1642" s="172">
        <v>94051</v>
      </c>
      <c r="B1642" s="172" t="s">
        <v>17812</v>
      </c>
      <c r="C1642" s="172" t="s">
        <v>5570</v>
      </c>
      <c r="D1642" s="363">
        <v>18.260000000000002</v>
      </c>
    </row>
    <row r="1643" spans="1:4" ht="13.5" x14ac:dyDescent="0.25">
      <c r="A1643" s="172">
        <v>94052</v>
      </c>
      <c r="B1643" s="172" t="s">
        <v>17813</v>
      </c>
      <c r="C1643" s="172" t="s">
        <v>5570</v>
      </c>
      <c r="D1643" s="363">
        <v>25.5</v>
      </c>
    </row>
    <row r="1644" spans="1:4" ht="13.5" x14ac:dyDescent="0.25">
      <c r="A1644" s="172">
        <v>94053</v>
      </c>
      <c r="B1644" s="172" t="s">
        <v>17814</v>
      </c>
      <c r="C1644" s="172" t="s">
        <v>5570</v>
      </c>
      <c r="D1644" s="363">
        <v>15.36</v>
      </c>
    </row>
    <row r="1645" spans="1:4" ht="13.5" x14ac:dyDescent="0.25">
      <c r="A1645" s="172">
        <v>94054</v>
      </c>
      <c r="B1645" s="172" t="s">
        <v>17815</v>
      </c>
      <c r="C1645" s="172" t="s">
        <v>5570</v>
      </c>
      <c r="D1645" s="363">
        <v>22.75</v>
      </c>
    </row>
    <row r="1646" spans="1:4" ht="13.5" x14ac:dyDescent="0.25">
      <c r="A1646" s="172">
        <v>94055</v>
      </c>
      <c r="B1646" s="172" t="s">
        <v>17816</v>
      </c>
      <c r="C1646" s="172" t="s">
        <v>5570</v>
      </c>
      <c r="D1646" s="363">
        <v>21.3</v>
      </c>
    </row>
    <row r="1647" spans="1:4" ht="13.5" x14ac:dyDescent="0.25">
      <c r="A1647" s="172">
        <v>94056</v>
      </c>
      <c r="B1647" s="172" t="s">
        <v>17817</v>
      </c>
      <c r="C1647" s="172" t="s">
        <v>5570</v>
      </c>
      <c r="D1647" s="363">
        <v>28.68</v>
      </c>
    </row>
    <row r="1648" spans="1:4" ht="13.5" x14ac:dyDescent="0.25">
      <c r="A1648" s="172">
        <v>94057</v>
      </c>
      <c r="B1648" s="172" t="s">
        <v>17818</v>
      </c>
      <c r="C1648" s="172" t="s">
        <v>5570</v>
      </c>
      <c r="D1648" s="363">
        <v>17.149999999999999</v>
      </c>
    </row>
    <row r="1649" spans="1:4" ht="13.5" x14ac:dyDescent="0.25">
      <c r="A1649" s="172">
        <v>94058</v>
      </c>
      <c r="B1649" s="172" t="s">
        <v>17819</v>
      </c>
      <c r="C1649" s="172" t="s">
        <v>5570</v>
      </c>
      <c r="D1649" s="363">
        <v>24.37</v>
      </c>
    </row>
    <row r="1650" spans="1:4" ht="13.5" x14ac:dyDescent="0.25">
      <c r="A1650" s="172">
        <v>94059</v>
      </c>
      <c r="B1650" s="172" t="s">
        <v>17820</v>
      </c>
      <c r="C1650" s="172" t="s">
        <v>5570</v>
      </c>
      <c r="D1650" s="363">
        <v>14.24</v>
      </c>
    </row>
    <row r="1651" spans="1:4" ht="13.5" x14ac:dyDescent="0.25">
      <c r="A1651" s="172">
        <v>94060</v>
      </c>
      <c r="B1651" s="172" t="s">
        <v>17821</v>
      </c>
      <c r="C1651" s="172" t="s">
        <v>5570</v>
      </c>
      <c r="D1651" s="363">
        <v>21.62</v>
      </c>
    </row>
    <row r="1652" spans="1:4" ht="13.5" x14ac:dyDescent="0.25">
      <c r="A1652" s="172">
        <v>73301</v>
      </c>
      <c r="B1652" s="172" t="s">
        <v>17822</v>
      </c>
      <c r="C1652" s="172" t="s">
        <v>6703</v>
      </c>
      <c r="D1652" s="363">
        <v>9.69</v>
      </c>
    </row>
    <row r="1653" spans="1:4" ht="13.5" x14ac:dyDescent="0.25">
      <c r="A1653" s="172">
        <v>83515</v>
      </c>
      <c r="B1653" s="172" t="s">
        <v>17823</v>
      </c>
      <c r="C1653" s="172" t="s">
        <v>6703</v>
      </c>
      <c r="D1653" s="363">
        <v>15.86</v>
      </c>
    </row>
    <row r="1654" spans="1:4" ht="13.5" x14ac:dyDescent="0.25">
      <c r="A1654" s="172">
        <v>83516</v>
      </c>
      <c r="B1654" s="172" t="s">
        <v>17824</v>
      </c>
      <c r="C1654" s="172" t="s">
        <v>6703</v>
      </c>
      <c r="D1654" s="363">
        <v>18.309999999999999</v>
      </c>
    </row>
    <row r="1655" spans="1:4" ht="13.5" x14ac:dyDescent="0.25">
      <c r="A1655" s="172">
        <v>90788</v>
      </c>
      <c r="B1655" s="172" t="s">
        <v>7150</v>
      </c>
      <c r="C1655" s="172" t="s">
        <v>5304</v>
      </c>
      <c r="D1655" s="363">
        <v>568.16999999999996</v>
      </c>
    </row>
    <row r="1656" spans="1:4" ht="13.5" x14ac:dyDescent="0.25">
      <c r="A1656" s="172">
        <v>90789</v>
      </c>
      <c r="B1656" s="172" t="s">
        <v>7151</v>
      </c>
      <c r="C1656" s="172" t="s">
        <v>5304</v>
      </c>
      <c r="D1656" s="363">
        <v>586.87</v>
      </c>
    </row>
    <row r="1657" spans="1:4" ht="13.5" x14ac:dyDescent="0.25">
      <c r="A1657" s="172">
        <v>90790</v>
      </c>
      <c r="B1657" s="172" t="s">
        <v>7152</v>
      </c>
      <c r="C1657" s="172" t="s">
        <v>5304</v>
      </c>
      <c r="D1657" s="363">
        <v>591.54999999999995</v>
      </c>
    </row>
    <row r="1658" spans="1:4" ht="13.5" x14ac:dyDescent="0.25">
      <c r="A1658" s="172">
        <v>90791</v>
      </c>
      <c r="B1658" s="172" t="s">
        <v>17825</v>
      </c>
      <c r="C1658" s="172" t="s">
        <v>5304</v>
      </c>
      <c r="D1658" s="363">
        <v>631.48</v>
      </c>
    </row>
    <row r="1659" spans="1:4" ht="13.5" x14ac:dyDescent="0.25">
      <c r="A1659" s="172">
        <v>90793</v>
      </c>
      <c r="B1659" s="172" t="s">
        <v>17826</v>
      </c>
      <c r="C1659" s="172" t="s">
        <v>5304</v>
      </c>
      <c r="D1659" s="363">
        <v>672.61</v>
      </c>
    </row>
    <row r="1660" spans="1:4" ht="13.5" x14ac:dyDescent="0.25">
      <c r="A1660" s="172">
        <v>90794</v>
      </c>
      <c r="B1660" s="172" t="s">
        <v>17827</v>
      </c>
      <c r="C1660" s="172" t="s">
        <v>5304</v>
      </c>
      <c r="D1660" s="363">
        <v>599.71</v>
      </c>
    </row>
    <row r="1661" spans="1:4" ht="13.5" x14ac:dyDescent="0.25">
      <c r="A1661" s="172">
        <v>90795</v>
      </c>
      <c r="B1661" s="172" t="s">
        <v>17828</v>
      </c>
      <c r="C1661" s="172" t="s">
        <v>5304</v>
      </c>
      <c r="D1661" s="363">
        <v>622.13</v>
      </c>
    </row>
    <row r="1662" spans="1:4" ht="13.5" x14ac:dyDescent="0.25">
      <c r="A1662" s="172">
        <v>90796</v>
      </c>
      <c r="B1662" s="172" t="s">
        <v>17829</v>
      </c>
      <c r="C1662" s="172" t="s">
        <v>5304</v>
      </c>
      <c r="D1662" s="363">
        <v>630.55999999999995</v>
      </c>
    </row>
    <row r="1663" spans="1:4" ht="13.5" x14ac:dyDescent="0.25">
      <c r="A1663" s="172">
        <v>90797</v>
      </c>
      <c r="B1663" s="172" t="s">
        <v>17830</v>
      </c>
      <c r="C1663" s="172" t="s">
        <v>5304</v>
      </c>
      <c r="D1663" s="363">
        <v>668.42</v>
      </c>
    </row>
    <row r="1664" spans="1:4" ht="13.5" x14ac:dyDescent="0.25">
      <c r="A1664" s="172">
        <v>90798</v>
      </c>
      <c r="B1664" s="172" t="s">
        <v>17831</v>
      </c>
      <c r="C1664" s="172" t="s">
        <v>5304</v>
      </c>
      <c r="D1664" s="363">
        <v>672.75</v>
      </c>
    </row>
    <row r="1665" spans="1:4" ht="13.5" x14ac:dyDescent="0.25">
      <c r="A1665" s="172">
        <v>90799</v>
      </c>
      <c r="B1665" s="172" t="s">
        <v>17832</v>
      </c>
      <c r="C1665" s="172" t="s">
        <v>5304</v>
      </c>
      <c r="D1665" s="363">
        <v>694.01</v>
      </c>
    </row>
    <row r="1666" spans="1:4" ht="13.5" x14ac:dyDescent="0.25">
      <c r="A1666" s="172">
        <v>90801</v>
      </c>
      <c r="B1666" s="172" t="s">
        <v>7161</v>
      </c>
      <c r="C1666" s="172" t="s">
        <v>5304</v>
      </c>
      <c r="D1666" s="363">
        <v>183.35</v>
      </c>
    </row>
    <row r="1667" spans="1:4" ht="13.5" x14ac:dyDescent="0.25">
      <c r="A1667" s="172">
        <v>90806</v>
      </c>
      <c r="B1667" s="172" t="s">
        <v>7162</v>
      </c>
      <c r="C1667" s="172" t="s">
        <v>5304</v>
      </c>
      <c r="D1667" s="363">
        <v>244.96</v>
      </c>
    </row>
    <row r="1668" spans="1:4" ht="13.5" x14ac:dyDescent="0.25">
      <c r="A1668" s="172">
        <v>90820</v>
      </c>
      <c r="B1668" s="172" t="s">
        <v>7163</v>
      </c>
      <c r="C1668" s="172" t="s">
        <v>5304</v>
      </c>
      <c r="D1668" s="363">
        <v>339.86</v>
      </c>
    </row>
    <row r="1669" spans="1:4" ht="13.5" x14ac:dyDescent="0.25">
      <c r="A1669" s="172">
        <v>90821</v>
      </c>
      <c r="B1669" s="172" t="s">
        <v>7164</v>
      </c>
      <c r="C1669" s="172" t="s">
        <v>5304</v>
      </c>
      <c r="D1669" s="363">
        <v>372.9</v>
      </c>
    </row>
    <row r="1670" spans="1:4" ht="13.5" x14ac:dyDescent="0.25">
      <c r="A1670" s="172">
        <v>90822</v>
      </c>
      <c r="B1670" s="172" t="s">
        <v>7165</v>
      </c>
      <c r="C1670" s="172" t="s">
        <v>5304</v>
      </c>
      <c r="D1670" s="363">
        <v>366.52</v>
      </c>
    </row>
    <row r="1671" spans="1:4" ht="13.5" x14ac:dyDescent="0.25">
      <c r="A1671" s="172">
        <v>90823</v>
      </c>
      <c r="B1671" s="172" t="s">
        <v>7166</v>
      </c>
      <c r="C1671" s="172" t="s">
        <v>5304</v>
      </c>
      <c r="D1671" s="363">
        <v>386.91</v>
      </c>
    </row>
    <row r="1672" spans="1:4" ht="13.5" x14ac:dyDescent="0.25">
      <c r="A1672" s="172">
        <v>90824</v>
      </c>
      <c r="B1672" s="172" t="s">
        <v>7167</v>
      </c>
      <c r="C1672" s="172" t="s">
        <v>5304</v>
      </c>
      <c r="D1672" s="363">
        <v>393.93</v>
      </c>
    </row>
    <row r="1673" spans="1:4" ht="13.5" x14ac:dyDescent="0.25">
      <c r="A1673" s="172">
        <v>90825</v>
      </c>
      <c r="B1673" s="172" t="s">
        <v>7168</v>
      </c>
      <c r="C1673" s="172" t="s">
        <v>5304</v>
      </c>
      <c r="D1673" s="363">
        <v>424.12</v>
      </c>
    </row>
    <row r="1674" spans="1:4" ht="13.5" x14ac:dyDescent="0.25">
      <c r="A1674" s="172">
        <v>90830</v>
      </c>
      <c r="B1674" s="172" t="s">
        <v>7169</v>
      </c>
      <c r="C1674" s="172" t="s">
        <v>5304</v>
      </c>
      <c r="D1674" s="363">
        <v>90.97</v>
      </c>
    </row>
    <row r="1675" spans="1:4" ht="13.5" x14ac:dyDescent="0.25">
      <c r="A1675" s="172">
        <v>90831</v>
      </c>
      <c r="B1675" s="172" t="s">
        <v>7170</v>
      </c>
      <c r="C1675" s="172" t="s">
        <v>5304</v>
      </c>
      <c r="D1675" s="363">
        <v>71.290000000000006</v>
      </c>
    </row>
    <row r="1676" spans="1:4" ht="13.5" x14ac:dyDescent="0.25">
      <c r="A1676" s="172">
        <v>90841</v>
      </c>
      <c r="B1676" s="172" t="s">
        <v>7171</v>
      </c>
      <c r="C1676" s="172" t="s">
        <v>5304</v>
      </c>
      <c r="D1676" s="363">
        <v>711.4</v>
      </c>
    </row>
    <row r="1677" spans="1:4" ht="13.5" x14ac:dyDescent="0.25">
      <c r="A1677" s="172">
        <v>90842</v>
      </c>
      <c r="B1677" s="172" t="s">
        <v>7172</v>
      </c>
      <c r="C1677" s="172" t="s">
        <v>5304</v>
      </c>
      <c r="D1677" s="363">
        <v>751.89</v>
      </c>
    </row>
    <row r="1678" spans="1:4" ht="13.5" x14ac:dyDescent="0.25">
      <c r="A1678" s="172">
        <v>90843</v>
      </c>
      <c r="B1678" s="172" t="s">
        <v>7173</v>
      </c>
      <c r="C1678" s="172" t="s">
        <v>5304</v>
      </c>
      <c r="D1678" s="363">
        <v>760.05</v>
      </c>
    </row>
    <row r="1679" spans="1:4" ht="13.5" x14ac:dyDescent="0.25">
      <c r="A1679" s="172">
        <v>90844</v>
      </c>
      <c r="B1679" s="172" t="s">
        <v>7174</v>
      </c>
      <c r="C1679" s="172" t="s">
        <v>5304</v>
      </c>
      <c r="D1679" s="363">
        <v>781.59</v>
      </c>
    </row>
    <row r="1680" spans="1:4" ht="13.5" x14ac:dyDescent="0.25">
      <c r="A1680" s="172">
        <v>90847</v>
      </c>
      <c r="B1680" s="172" t="s">
        <v>7177</v>
      </c>
      <c r="C1680" s="172" t="s">
        <v>5304</v>
      </c>
      <c r="D1680" s="363">
        <v>640.11</v>
      </c>
    </row>
    <row r="1681" spans="1:4" ht="13.5" x14ac:dyDescent="0.25">
      <c r="A1681" s="172">
        <v>90848</v>
      </c>
      <c r="B1681" s="172" t="s">
        <v>7178</v>
      </c>
      <c r="C1681" s="172" t="s">
        <v>5304</v>
      </c>
      <c r="D1681" s="363">
        <v>674.3</v>
      </c>
    </row>
    <row r="1682" spans="1:4" ht="13.5" x14ac:dyDescent="0.25">
      <c r="A1682" s="172">
        <v>90849</v>
      </c>
      <c r="B1682" s="172" t="s">
        <v>7179</v>
      </c>
      <c r="C1682" s="172" t="s">
        <v>5304</v>
      </c>
      <c r="D1682" s="363">
        <v>669.08</v>
      </c>
    </row>
    <row r="1683" spans="1:4" ht="13.5" x14ac:dyDescent="0.25">
      <c r="A1683" s="172">
        <v>90850</v>
      </c>
      <c r="B1683" s="172" t="s">
        <v>7180</v>
      </c>
      <c r="C1683" s="172" t="s">
        <v>5304</v>
      </c>
      <c r="D1683" s="363">
        <v>690.62</v>
      </c>
    </row>
    <row r="1684" spans="1:4" ht="13.5" x14ac:dyDescent="0.25">
      <c r="A1684" s="172">
        <v>91009</v>
      </c>
      <c r="B1684" s="172" t="s">
        <v>7183</v>
      </c>
      <c r="C1684" s="172" t="s">
        <v>5304</v>
      </c>
      <c r="D1684" s="363">
        <v>349.12</v>
      </c>
    </row>
    <row r="1685" spans="1:4" ht="13.5" x14ac:dyDescent="0.25">
      <c r="A1685" s="172">
        <v>91010</v>
      </c>
      <c r="B1685" s="172" t="s">
        <v>7184</v>
      </c>
      <c r="C1685" s="172" t="s">
        <v>5304</v>
      </c>
      <c r="D1685" s="363">
        <v>271.32</v>
      </c>
    </row>
    <row r="1686" spans="1:4" ht="13.5" x14ac:dyDescent="0.25">
      <c r="A1686" s="172">
        <v>91011</v>
      </c>
      <c r="B1686" s="172" t="s">
        <v>7185</v>
      </c>
      <c r="C1686" s="172" t="s">
        <v>5304</v>
      </c>
      <c r="D1686" s="363">
        <v>401.23</v>
      </c>
    </row>
    <row r="1687" spans="1:4" ht="13.5" x14ac:dyDescent="0.25">
      <c r="A1687" s="172">
        <v>91012</v>
      </c>
      <c r="B1687" s="172" t="s">
        <v>7186</v>
      </c>
      <c r="C1687" s="172" t="s">
        <v>5304</v>
      </c>
      <c r="D1687" s="363">
        <v>379.78</v>
      </c>
    </row>
    <row r="1688" spans="1:4" ht="13.5" x14ac:dyDescent="0.25">
      <c r="A1688" s="172">
        <v>91013</v>
      </c>
      <c r="B1688" s="172" t="s">
        <v>7187</v>
      </c>
      <c r="C1688" s="172" t="s">
        <v>5304</v>
      </c>
      <c r="D1688" s="363">
        <v>649.37</v>
      </c>
    </row>
    <row r="1689" spans="1:4" ht="13.5" x14ac:dyDescent="0.25">
      <c r="A1689" s="172">
        <v>91014</v>
      </c>
      <c r="B1689" s="172" t="s">
        <v>7188</v>
      </c>
      <c r="C1689" s="172" t="s">
        <v>5304</v>
      </c>
      <c r="D1689" s="363">
        <v>572.72</v>
      </c>
    </row>
    <row r="1690" spans="1:4" ht="13.5" x14ac:dyDescent="0.25">
      <c r="A1690" s="172">
        <v>91015</v>
      </c>
      <c r="B1690" s="172" t="s">
        <v>7189</v>
      </c>
      <c r="C1690" s="172" t="s">
        <v>5304</v>
      </c>
      <c r="D1690" s="363">
        <v>703.79</v>
      </c>
    </row>
    <row r="1691" spans="1:4" ht="13.5" x14ac:dyDescent="0.25">
      <c r="A1691" s="172">
        <v>91016</v>
      </c>
      <c r="B1691" s="172" t="s">
        <v>7190</v>
      </c>
      <c r="C1691" s="172" t="s">
        <v>5304</v>
      </c>
      <c r="D1691" s="363">
        <v>683.49</v>
      </c>
    </row>
    <row r="1692" spans="1:4" ht="13.5" x14ac:dyDescent="0.25">
      <c r="A1692" s="172">
        <v>91287</v>
      </c>
      <c r="B1692" s="172" t="s">
        <v>7191</v>
      </c>
      <c r="C1692" s="172" t="s">
        <v>5304</v>
      </c>
      <c r="D1692" s="363">
        <v>145.69</v>
      </c>
    </row>
    <row r="1693" spans="1:4" ht="13.5" x14ac:dyDescent="0.25">
      <c r="A1693" s="172">
        <v>91292</v>
      </c>
      <c r="B1693" s="172" t="s">
        <v>7192</v>
      </c>
      <c r="C1693" s="172" t="s">
        <v>5304</v>
      </c>
      <c r="D1693" s="363">
        <v>207.3</v>
      </c>
    </row>
    <row r="1694" spans="1:4" ht="13.5" x14ac:dyDescent="0.25">
      <c r="A1694" s="172">
        <v>91295</v>
      </c>
      <c r="B1694" s="172" t="s">
        <v>7193</v>
      </c>
      <c r="C1694" s="172" t="s">
        <v>5304</v>
      </c>
      <c r="D1694" s="363">
        <v>324.23</v>
      </c>
    </row>
    <row r="1695" spans="1:4" ht="13.5" x14ac:dyDescent="0.25">
      <c r="A1695" s="172">
        <v>91296</v>
      </c>
      <c r="B1695" s="172" t="s">
        <v>7194</v>
      </c>
      <c r="C1695" s="172" t="s">
        <v>5304</v>
      </c>
      <c r="D1695" s="363">
        <v>345.82</v>
      </c>
    </row>
    <row r="1696" spans="1:4" ht="13.5" x14ac:dyDescent="0.25">
      <c r="A1696" s="172">
        <v>91297</v>
      </c>
      <c r="B1696" s="172" t="s">
        <v>7195</v>
      </c>
      <c r="C1696" s="172" t="s">
        <v>5304</v>
      </c>
      <c r="D1696" s="363">
        <v>403.77</v>
      </c>
    </row>
    <row r="1697" spans="1:4" ht="13.5" x14ac:dyDescent="0.25">
      <c r="A1697" s="172">
        <v>91298</v>
      </c>
      <c r="B1697" s="172" t="s">
        <v>7196</v>
      </c>
      <c r="C1697" s="172" t="s">
        <v>5304</v>
      </c>
      <c r="D1697" s="363">
        <v>590.29999999999995</v>
      </c>
    </row>
    <row r="1698" spans="1:4" ht="13.5" x14ac:dyDescent="0.25">
      <c r="A1698" s="172">
        <v>91299</v>
      </c>
      <c r="B1698" s="172" t="s">
        <v>7197</v>
      </c>
      <c r="C1698" s="172" t="s">
        <v>5304</v>
      </c>
      <c r="D1698" s="363">
        <v>822.34</v>
      </c>
    </row>
    <row r="1699" spans="1:4" ht="13.5" x14ac:dyDescent="0.25">
      <c r="A1699" s="172">
        <v>91304</v>
      </c>
      <c r="B1699" s="172" t="s">
        <v>7198</v>
      </c>
      <c r="C1699" s="172" t="s">
        <v>5304</v>
      </c>
      <c r="D1699" s="363">
        <v>68.95</v>
      </c>
    </row>
    <row r="1700" spans="1:4" ht="13.5" x14ac:dyDescent="0.25">
      <c r="A1700" s="172">
        <v>91305</v>
      </c>
      <c r="B1700" s="172" t="s">
        <v>7199</v>
      </c>
      <c r="C1700" s="172" t="s">
        <v>5304</v>
      </c>
      <c r="D1700" s="363">
        <v>52.05</v>
      </c>
    </row>
    <row r="1701" spans="1:4" ht="13.5" x14ac:dyDescent="0.25">
      <c r="A1701" s="172">
        <v>91306</v>
      </c>
      <c r="B1701" s="172" t="s">
        <v>7200</v>
      </c>
      <c r="C1701" s="172" t="s">
        <v>5304</v>
      </c>
      <c r="D1701" s="363">
        <v>77.59</v>
      </c>
    </row>
    <row r="1702" spans="1:4" ht="13.5" x14ac:dyDescent="0.25">
      <c r="A1702" s="172">
        <v>91307</v>
      </c>
      <c r="B1702" s="172" t="s">
        <v>7201</v>
      </c>
      <c r="C1702" s="172" t="s">
        <v>5304</v>
      </c>
      <c r="D1702" s="363">
        <v>54.64</v>
      </c>
    </row>
    <row r="1703" spans="1:4" ht="13.5" x14ac:dyDescent="0.25">
      <c r="A1703" s="172">
        <v>91312</v>
      </c>
      <c r="B1703" s="172" t="s">
        <v>7202</v>
      </c>
      <c r="C1703" s="172" t="s">
        <v>5304</v>
      </c>
      <c r="D1703" s="363">
        <v>645.66999999999996</v>
      </c>
    </row>
    <row r="1704" spans="1:4" ht="13.5" x14ac:dyDescent="0.25">
      <c r="A1704" s="172">
        <v>91313</v>
      </c>
      <c r="B1704" s="172" t="s">
        <v>7203</v>
      </c>
      <c r="C1704" s="172" t="s">
        <v>5304</v>
      </c>
      <c r="D1704" s="363">
        <v>682.27</v>
      </c>
    </row>
    <row r="1705" spans="1:4" ht="13.5" x14ac:dyDescent="0.25">
      <c r="A1705" s="172">
        <v>91314</v>
      </c>
      <c r="B1705" s="172" t="s">
        <v>7204</v>
      </c>
      <c r="C1705" s="172" t="s">
        <v>5304</v>
      </c>
      <c r="D1705" s="363">
        <v>691.17</v>
      </c>
    </row>
    <row r="1706" spans="1:4" ht="13.5" x14ac:dyDescent="0.25">
      <c r="A1706" s="172">
        <v>91315</v>
      </c>
      <c r="B1706" s="172" t="s">
        <v>7205</v>
      </c>
      <c r="C1706" s="172" t="s">
        <v>5304</v>
      </c>
      <c r="D1706" s="363">
        <v>712.52</v>
      </c>
    </row>
    <row r="1707" spans="1:4" ht="13.5" x14ac:dyDescent="0.25">
      <c r="A1707" s="172">
        <v>91318</v>
      </c>
      <c r="B1707" s="172" t="s">
        <v>7208</v>
      </c>
      <c r="C1707" s="172" t="s">
        <v>5304</v>
      </c>
      <c r="D1707" s="363">
        <v>593.62</v>
      </c>
    </row>
    <row r="1708" spans="1:4" ht="13.5" x14ac:dyDescent="0.25">
      <c r="A1708" s="172">
        <v>91319</v>
      </c>
      <c r="B1708" s="172" t="s">
        <v>7209</v>
      </c>
      <c r="C1708" s="172" t="s">
        <v>5304</v>
      </c>
      <c r="D1708" s="363">
        <v>627.63</v>
      </c>
    </row>
    <row r="1709" spans="1:4" ht="13.5" x14ac:dyDescent="0.25">
      <c r="A1709" s="172">
        <v>91320</v>
      </c>
      <c r="B1709" s="172" t="s">
        <v>7210</v>
      </c>
      <c r="C1709" s="172" t="s">
        <v>5304</v>
      </c>
      <c r="D1709" s="363">
        <v>622.22</v>
      </c>
    </row>
    <row r="1710" spans="1:4" ht="13.5" x14ac:dyDescent="0.25">
      <c r="A1710" s="172">
        <v>91321</v>
      </c>
      <c r="B1710" s="172" t="s">
        <v>7211</v>
      </c>
      <c r="C1710" s="172" t="s">
        <v>5304</v>
      </c>
      <c r="D1710" s="363">
        <v>643.57000000000005</v>
      </c>
    </row>
    <row r="1711" spans="1:4" ht="13.5" x14ac:dyDescent="0.25">
      <c r="A1711" s="172">
        <v>91324</v>
      </c>
      <c r="B1711" s="172" t="s">
        <v>7214</v>
      </c>
      <c r="C1711" s="172" t="s">
        <v>5304</v>
      </c>
      <c r="D1711" s="363">
        <v>602.88</v>
      </c>
    </row>
    <row r="1712" spans="1:4" ht="13.5" x14ac:dyDescent="0.25">
      <c r="A1712" s="172">
        <v>91325</v>
      </c>
      <c r="B1712" s="172" t="s">
        <v>7215</v>
      </c>
      <c r="C1712" s="172" t="s">
        <v>5304</v>
      </c>
      <c r="D1712" s="363">
        <v>526.04999999999995</v>
      </c>
    </row>
    <row r="1713" spans="1:4" ht="13.5" x14ac:dyDescent="0.25">
      <c r="A1713" s="172">
        <v>91326</v>
      </c>
      <c r="B1713" s="172" t="s">
        <v>7216</v>
      </c>
      <c r="C1713" s="172" t="s">
        <v>5304</v>
      </c>
      <c r="D1713" s="363">
        <v>656.93</v>
      </c>
    </row>
    <row r="1714" spans="1:4" ht="13.5" x14ac:dyDescent="0.25">
      <c r="A1714" s="172">
        <v>91327</v>
      </c>
      <c r="B1714" s="172" t="s">
        <v>7217</v>
      </c>
      <c r="C1714" s="172" t="s">
        <v>5304</v>
      </c>
      <c r="D1714" s="363">
        <v>636.44000000000005</v>
      </c>
    </row>
    <row r="1715" spans="1:4" ht="13.5" x14ac:dyDescent="0.25">
      <c r="A1715" s="172">
        <v>91328</v>
      </c>
      <c r="B1715" s="172" t="s">
        <v>7218</v>
      </c>
      <c r="C1715" s="172" t="s">
        <v>5304</v>
      </c>
      <c r="D1715" s="363">
        <v>624.48</v>
      </c>
    </row>
    <row r="1716" spans="1:4" ht="13.5" x14ac:dyDescent="0.25">
      <c r="A1716" s="172">
        <v>91329</v>
      </c>
      <c r="B1716" s="172" t="s">
        <v>7219</v>
      </c>
      <c r="C1716" s="172" t="s">
        <v>5304</v>
      </c>
      <c r="D1716" s="363">
        <v>577.99</v>
      </c>
    </row>
    <row r="1717" spans="1:4" ht="13.5" x14ac:dyDescent="0.25">
      <c r="A1717" s="172">
        <v>91330</v>
      </c>
      <c r="B1717" s="172" t="s">
        <v>7220</v>
      </c>
      <c r="C1717" s="172" t="s">
        <v>5304</v>
      </c>
      <c r="D1717" s="363">
        <v>647.22</v>
      </c>
    </row>
    <row r="1718" spans="1:4" ht="13.5" x14ac:dyDescent="0.25">
      <c r="A1718" s="172">
        <v>91331</v>
      </c>
      <c r="B1718" s="172" t="s">
        <v>7221</v>
      </c>
      <c r="C1718" s="172" t="s">
        <v>5304</v>
      </c>
      <c r="D1718" s="363">
        <v>600.54999999999995</v>
      </c>
    </row>
    <row r="1719" spans="1:4" ht="13.5" x14ac:dyDescent="0.25">
      <c r="A1719" s="172">
        <v>91332</v>
      </c>
      <c r="B1719" s="172" t="s">
        <v>7222</v>
      </c>
      <c r="C1719" s="172" t="s">
        <v>5304</v>
      </c>
      <c r="D1719" s="363">
        <v>706.33</v>
      </c>
    </row>
    <row r="1720" spans="1:4" ht="13.5" x14ac:dyDescent="0.25">
      <c r="A1720" s="172">
        <v>91333</v>
      </c>
      <c r="B1720" s="172" t="s">
        <v>7223</v>
      </c>
      <c r="C1720" s="172" t="s">
        <v>5304</v>
      </c>
      <c r="D1720" s="363">
        <v>659.47</v>
      </c>
    </row>
    <row r="1721" spans="1:4" ht="13.5" x14ac:dyDescent="0.25">
      <c r="A1721" s="172">
        <v>91334</v>
      </c>
      <c r="B1721" s="172" t="s">
        <v>7224</v>
      </c>
      <c r="C1721" s="172" t="s">
        <v>5304</v>
      </c>
      <c r="D1721" s="363">
        <v>892.86</v>
      </c>
    </row>
    <row r="1722" spans="1:4" ht="13.5" x14ac:dyDescent="0.25">
      <c r="A1722" s="172">
        <v>91335</v>
      </c>
      <c r="B1722" s="172" t="s">
        <v>7225</v>
      </c>
      <c r="C1722" s="172" t="s">
        <v>5304</v>
      </c>
      <c r="D1722" s="363">
        <v>846</v>
      </c>
    </row>
    <row r="1723" spans="1:4" ht="13.5" x14ac:dyDescent="0.25">
      <c r="A1723" s="172">
        <v>91336</v>
      </c>
      <c r="B1723" s="172" t="s">
        <v>7226</v>
      </c>
      <c r="C1723" s="172" t="s">
        <v>5304</v>
      </c>
      <c r="D1723" s="364">
        <v>1124.9000000000001</v>
      </c>
    </row>
    <row r="1724" spans="1:4" ht="13.5" x14ac:dyDescent="0.25">
      <c r="A1724" s="172">
        <v>91337</v>
      </c>
      <c r="B1724" s="172" t="s">
        <v>7227</v>
      </c>
      <c r="C1724" s="172" t="s">
        <v>5304</v>
      </c>
      <c r="D1724" s="364">
        <v>1078.04</v>
      </c>
    </row>
    <row r="1725" spans="1:4" ht="13.5" x14ac:dyDescent="0.25">
      <c r="A1725" s="172">
        <v>100659</v>
      </c>
      <c r="B1725" s="172" t="s">
        <v>7228</v>
      </c>
      <c r="C1725" s="172" t="s">
        <v>5237</v>
      </c>
      <c r="D1725" s="363">
        <v>5.76</v>
      </c>
    </row>
    <row r="1726" spans="1:4" ht="13.5" x14ac:dyDescent="0.25">
      <c r="A1726" s="172">
        <v>100660</v>
      </c>
      <c r="B1726" s="172" t="s">
        <v>7229</v>
      </c>
      <c r="C1726" s="172" t="s">
        <v>5237</v>
      </c>
      <c r="D1726" s="363">
        <v>4.84</v>
      </c>
    </row>
    <row r="1727" spans="1:4" ht="13.5" x14ac:dyDescent="0.25">
      <c r="A1727" s="172">
        <v>100675</v>
      </c>
      <c r="B1727" s="172" t="s">
        <v>7230</v>
      </c>
      <c r="C1727" s="172" t="s">
        <v>5304</v>
      </c>
      <c r="D1727" s="363">
        <v>648.53</v>
      </c>
    </row>
    <row r="1728" spans="1:4" ht="13.5" x14ac:dyDescent="0.25">
      <c r="A1728" s="172">
        <v>100676</v>
      </c>
      <c r="B1728" s="172" t="s">
        <v>7231</v>
      </c>
      <c r="C1728" s="172" t="s">
        <v>5304</v>
      </c>
      <c r="D1728" s="363">
        <v>121.3</v>
      </c>
    </row>
    <row r="1729" spans="1:4" ht="13.5" x14ac:dyDescent="0.25">
      <c r="A1729" s="172">
        <v>100678</v>
      </c>
      <c r="B1729" s="172" t="s">
        <v>7232</v>
      </c>
      <c r="C1729" s="172" t="s">
        <v>5304</v>
      </c>
      <c r="D1729" s="363">
        <v>720.66</v>
      </c>
    </row>
    <row r="1730" spans="1:4" ht="13.5" x14ac:dyDescent="0.25">
      <c r="A1730" s="172">
        <v>100679</v>
      </c>
      <c r="B1730" s="172" t="s">
        <v>7233</v>
      </c>
      <c r="C1730" s="172" t="s">
        <v>5304</v>
      </c>
      <c r="D1730" s="363">
        <v>654.92999999999995</v>
      </c>
    </row>
    <row r="1731" spans="1:4" ht="13.5" x14ac:dyDescent="0.25">
      <c r="A1731" s="172">
        <v>100680</v>
      </c>
      <c r="B1731" s="172" t="s">
        <v>7234</v>
      </c>
      <c r="C1731" s="172" t="s">
        <v>5304</v>
      </c>
      <c r="D1731" s="363">
        <v>650.30999999999995</v>
      </c>
    </row>
    <row r="1732" spans="1:4" ht="13.5" x14ac:dyDescent="0.25">
      <c r="A1732" s="172">
        <v>100681</v>
      </c>
      <c r="B1732" s="172" t="s">
        <v>7235</v>
      </c>
      <c r="C1732" s="172" t="s">
        <v>5304</v>
      </c>
      <c r="D1732" s="363">
        <v>724.81</v>
      </c>
    </row>
    <row r="1733" spans="1:4" ht="13.5" x14ac:dyDescent="0.25">
      <c r="A1733" s="172">
        <v>100682</v>
      </c>
      <c r="B1733" s="172" t="s">
        <v>7236</v>
      </c>
      <c r="C1733" s="172" t="s">
        <v>5304</v>
      </c>
      <c r="D1733" s="363">
        <v>655.19000000000005</v>
      </c>
    </row>
    <row r="1734" spans="1:4" ht="13.5" x14ac:dyDescent="0.25">
      <c r="A1734" s="172">
        <v>100683</v>
      </c>
      <c r="B1734" s="172" t="s">
        <v>7237</v>
      </c>
      <c r="C1734" s="172" t="s">
        <v>5304</v>
      </c>
      <c r="D1734" s="363">
        <v>794.76</v>
      </c>
    </row>
    <row r="1735" spans="1:4" ht="13.5" x14ac:dyDescent="0.25">
      <c r="A1735" s="172">
        <v>100684</v>
      </c>
      <c r="B1735" s="172" t="s">
        <v>7238</v>
      </c>
      <c r="C1735" s="172" t="s">
        <v>5304</v>
      </c>
      <c r="D1735" s="363">
        <v>725.88</v>
      </c>
    </row>
    <row r="1736" spans="1:4" ht="13.5" x14ac:dyDescent="0.25">
      <c r="A1736" s="172">
        <v>100685</v>
      </c>
      <c r="B1736" s="172" t="s">
        <v>7239</v>
      </c>
      <c r="C1736" s="172" t="s">
        <v>5304</v>
      </c>
      <c r="D1736" s="363">
        <v>774.46</v>
      </c>
    </row>
    <row r="1737" spans="1:4" ht="13.5" x14ac:dyDescent="0.25">
      <c r="A1737" s="172">
        <v>100686</v>
      </c>
      <c r="B1737" s="172" t="s">
        <v>7240</v>
      </c>
      <c r="C1737" s="172" t="s">
        <v>5304</v>
      </c>
      <c r="D1737" s="363">
        <v>705.39</v>
      </c>
    </row>
    <row r="1738" spans="1:4" ht="13.5" x14ac:dyDescent="0.25">
      <c r="A1738" s="172">
        <v>100687</v>
      </c>
      <c r="B1738" s="172" t="s">
        <v>7241</v>
      </c>
      <c r="C1738" s="172" t="s">
        <v>5304</v>
      </c>
      <c r="D1738" s="363">
        <v>695.77</v>
      </c>
    </row>
    <row r="1739" spans="1:4" ht="13.5" x14ac:dyDescent="0.25">
      <c r="A1739" s="172">
        <v>100688</v>
      </c>
      <c r="B1739" s="172" t="s">
        <v>7242</v>
      </c>
      <c r="C1739" s="172" t="s">
        <v>5304</v>
      </c>
      <c r="D1739" s="363">
        <v>630.04</v>
      </c>
    </row>
    <row r="1740" spans="1:4" ht="13.5" x14ac:dyDescent="0.25">
      <c r="A1740" s="172">
        <v>100689</v>
      </c>
      <c r="B1740" s="172" t="s">
        <v>7243</v>
      </c>
      <c r="C1740" s="172" t="s">
        <v>5304</v>
      </c>
      <c r="D1740" s="363">
        <v>797.3</v>
      </c>
    </row>
    <row r="1741" spans="1:4" ht="13.5" x14ac:dyDescent="0.25">
      <c r="A1741" s="172">
        <v>100690</v>
      </c>
      <c r="B1741" s="172" t="s">
        <v>7244</v>
      </c>
      <c r="C1741" s="172" t="s">
        <v>5304</v>
      </c>
      <c r="D1741" s="363">
        <v>728.42</v>
      </c>
    </row>
    <row r="1742" spans="1:4" ht="13.5" x14ac:dyDescent="0.25">
      <c r="A1742" s="172">
        <v>100691</v>
      </c>
      <c r="B1742" s="172" t="s">
        <v>7245</v>
      </c>
      <c r="C1742" s="172" t="s">
        <v>5304</v>
      </c>
      <c r="D1742" s="363">
        <v>983.83</v>
      </c>
    </row>
    <row r="1743" spans="1:4" ht="13.5" x14ac:dyDescent="0.25">
      <c r="A1743" s="172">
        <v>100692</v>
      </c>
      <c r="B1743" s="172" t="s">
        <v>7246</v>
      </c>
      <c r="C1743" s="172" t="s">
        <v>5304</v>
      </c>
      <c r="D1743" s="363">
        <v>914.95</v>
      </c>
    </row>
    <row r="1744" spans="1:4" ht="13.5" x14ac:dyDescent="0.25">
      <c r="A1744" s="172">
        <v>100693</v>
      </c>
      <c r="B1744" s="172" t="s">
        <v>7247</v>
      </c>
      <c r="C1744" s="172" t="s">
        <v>5304</v>
      </c>
      <c r="D1744" s="364">
        <v>1215.8699999999999</v>
      </c>
    </row>
    <row r="1745" spans="1:4" ht="13.5" x14ac:dyDescent="0.25">
      <c r="A1745" s="172">
        <v>100694</v>
      </c>
      <c r="B1745" s="172" t="s">
        <v>7248</v>
      </c>
      <c r="C1745" s="172" t="s">
        <v>5304</v>
      </c>
      <c r="D1745" s="364">
        <v>1146.99</v>
      </c>
    </row>
    <row r="1746" spans="1:4" ht="13.5" x14ac:dyDescent="0.25">
      <c r="A1746" s="172">
        <v>100695</v>
      </c>
      <c r="B1746" s="172" t="s">
        <v>7249</v>
      </c>
      <c r="C1746" s="172" t="s">
        <v>5304</v>
      </c>
      <c r="D1746" s="363">
        <v>41.76</v>
      </c>
    </row>
    <row r="1747" spans="1:4" ht="13.5" x14ac:dyDescent="0.25">
      <c r="A1747" s="172">
        <v>100696</v>
      </c>
      <c r="B1747" s="172" t="s">
        <v>7250</v>
      </c>
      <c r="C1747" s="172" t="s">
        <v>5304</v>
      </c>
      <c r="D1747" s="363">
        <v>46.44</v>
      </c>
    </row>
    <row r="1748" spans="1:4" ht="13.5" x14ac:dyDescent="0.25">
      <c r="A1748" s="172">
        <v>100697</v>
      </c>
      <c r="B1748" s="172" t="s">
        <v>7251</v>
      </c>
      <c r="C1748" s="172" t="s">
        <v>5304</v>
      </c>
      <c r="D1748" s="363">
        <v>51.17</v>
      </c>
    </row>
    <row r="1749" spans="1:4" ht="13.5" x14ac:dyDescent="0.25">
      <c r="A1749" s="172">
        <v>100698</v>
      </c>
      <c r="B1749" s="172" t="s">
        <v>7252</v>
      </c>
      <c r="C1749" s="172" t="s">
        <v>5304</v>
      </c>
      <c r="D1749" s="363">
        <v>55.88</v>
      </c>
    </row>
    <row r="1750" spans="1:4" ht="13.5" x14ac:dyDescent="0.25">
      <c r="A1750" s="172">
        <v>100699</v>
      </c>
      <c r="B1750" s="172" t="s">
        <v>7253</v>
      </c>
      <c r="C1750" s="172" t="s">
        <v>5304</v>
      </c>
      <c r="D1750" s="363">
        <v>66.760000000000005</v>
      </c>
    </row>
    <row r="1751" spans="1:4" ht="13.5" x14ac:dyDescent="0.25">
      <c r="A1751" s="172">
        <v>100700</v>
      </c>
      <c r="B1751" s="172" t="s">
        <v>7254</v>
      </c>
      <c r="C1751" s="172" t="s">
        <v>5304</v>
      </c>
      <c r="D1751" s="363">
        <v>774.68</v>
      </c>
    </row>
    <row r="1752" spans="1:4" ht="13.5" x14ac:dyDescent="0.25">
      <c r="A1752" s="172">
        <v>100712</v>
      </c>
      <c r="B1752" s="172" t="s">
        <v>7255</v>
      </c>
      <c r="C1752" s="172" t="s">
        <v>5304</v>
      </c>
      <c r="D1752" s="363">
        <v>580.69000000000005</v>
      </c>
    </row>
    <row r="1753" spans="1:4" ht="13.5" x14ac:dyDescent="0.25">
      <c r="A1753" s="172">
        <v>100665</v>
      </c>
      <c r="B1753" s="172" t="s">
        <v>7256</v>
      </c>
      <c r="C1753" s="172" t="s">
        <v>5570</v>
      </c>
      <c r="D1753" s="363">
        <v>696.53</v>
      </c>
    </row>
    <row r="1754" spans="1:4" ht="13.5" x14ac:dyDescent="0.25">
      <c r="A1754" s="172">
        <v>100666</v>
      </c>
      <c r="B1754" s="172" t="s">
        <v>7257</v>
      </c>
      <c r="C1754" s="172" t="s">
        <v>5570</v>
      </c>
      <c r="D1754" s="363">
        <v>549.29999999999995</v>
      </c>
    </row>
    <row r="1755" spans="1:4" ht="13.5" x14ac:dyDescent="0.25">
      <c r="A1755" s="172">
        <v>100667</v>
      </c>
      <c r="B1755" s="172" t="s">
        <v>7258</v>
      </c>
      <c r="C1755" s="172" t="s">
        <v>5570</v>
      </c>
      <c r="D1755" s="363">
        <v>904.66</v>
      </c>
    </row>
    <row r="1756" spans="1:4" ht="13.5" x14ac:dyDescent="0.25">
      <c r="A1756" s="172">
        <v>100668</v>
      </c>
      <c r="B1756" s="172" t="s">
        <v>7259</v>
      </c>
      <c r="C1756" s="172" t="s">
        <v>5570</v>
      </c>
      <c r="D1756" s="364">
        <v>1082.05</v>
      </c>
    </row>
    <row r="1757" spans="1:4" ht="13.5" x14ac:dyDescent="0.25">
      <c r="A1757" s="172">
        <v>100669</v>
      </c>
      <c r="B1757" s="172" t="s">
        <v>7260</v>
      </c>
      <c r="C1757" s="172" t="s">
        <v>5570</v>
      </c>
      <c r="D1757" s="363">
        <v>647.77</v>
      </c>
    </row>
    <row r="1758" spans="1:4" ht="13.5" x14ac:dyDescent="0.25">
      <c r="A1758" s="172">
        <v>100670</v>
      </c>
      <c r="B1758" s="172" t="s">
        <v>7261</v>
      </c>
      <c r="C1758" s="172" t="s">
        <v>5570</v>
      </c>
      <c r="D1758" s="363">
        <v>869.6</v>
      </c>
    </row>
    <row r="1759" spans="1:4" ht="13.5" x14ac:dyDescent="0.25">
      <c r="A1759" s="172">
        <v>100671</v>
      </c>
      <c r="B1759" s="172" t="s">
        <v>7262</v>
      </c>
      <c r="C1759" s="172" t="s">
        <v>5570</v>
      </c>
      <c r="D1759" s="364">
        <v>1081.1500000000001</v>
      </c>
    </row>
    <row r="1760" spans="1:4" ht="13.5" x14ac:dyDescent="0.25">
      <c r="A1760" s="172">
        <v>100672</v>
      </c>
      <c r="B1760" s="172" t="s">
        <v>7263</v>
      </c>
      <c r="C1760" s="172" t="s">
        <v>5570</v>
      </c>
      <c r="D1760" s="363">
        <v>695.14</v>
      </c>
    </row>
    <row r="1761" spans="1:4" ht="13.5" x14ac:dyDescent="0.25">
      <c r="A1761" s="172">
        <v>100701</v>
      </c>
      <c r="B1761" s="172" t="s">
        <v>7264</v>
      </c>
      <c r="C1761" s="172" t="s">
        <v>5570</v>
      </c>
      <c r="D1761" s="363">
        <v>453.85</v>
      </c>
    </row>
    <row r="1762" spans="1:4" ht="13.5" x14ac:dyDescent="0.25">
      <c r="A1762" s="172">
        <v>94559</v>
      </c>
      <c r="B1762" s="172" t="s">
        <v>7265</v>
      </c>
      <c r="C1762" s="172" t="s">
        <v>5570</v>
      </c>
      <c r="D1762" s="363">
        <v>574.92999999999995</v>
      </c>
    </row>
    <row r="1763" spans="1:4" ht="13.5" x14ac:dyDescent="0.25">
      <c r="A1763" s="172">
        <v>94560</v>
      </c>
      <c r="B1763" s="172" t="s">
        <v>17833</v>
      </c>
      <c r="C1763" s="172" t="s">
        <v>5570</v>
      </c>
      <c r="D1763" s="363">
        <v>529.12</v>
      </c>
    </row>
    <row r="1764" spans="1:4" ht="13.5" x14ac:dyDescent="0.25">
      <c r="A1764" s="172">
        <v>94562</v>
      </c>
      <c r="B1764" s="172" t="s">
        <v>7266</v>
      </c>
      <c r="C1764" s="172" t="s">
        <v>5570</v>
      </c>
      <c r="D1764" s="363">
        <v>554.86</v>
      </c>
    </row>
    <row r="1765" spans="1:4" ht="13.5" x14ac:dyDescent="0.25">
      <c r="A1765" s="172">
        <v>94563</v>
      </c>
      <c r="B1765" s="172" t="s">
        <v>17834</v>
      </c>
      <c r="C1765" s="172" t="s">
        <v>5570</v>
      </c>
      <c r="D1765" s="363">
        <v>698.07</v>
      </c>
    </row>
    <row r="1766" spans="1:4" ht="13.5" x14ac:dyDescent="0.25">
      <c r="A1766" s="172">
        <v>94587</v>
      </c>
      <c r="B1766" s="172" t="s">
        <v>7267</v>
      </c>
      <c r="C1766" s="172" t="s">
        <v>5237</v>
      </c>
      <c r="D1766" s="363">
        <v>41.83</v>
      </c>
    </row>
    <row r="1767" spans="1:4" ht="13.5" x14ac:dyDescent="0.25">
      <c r="A1767" s="172">
        <v>94588</v>
      </c>
      <c r="B1767" s="172" t="s">
        <v>7268</v>
      </c>
      <c r="C1767" s="172" t="s">
        <v>5237</v>
      </c>
      <c r="D1767" s="363">
        <v>36.75</v>
      </c>
    </row>
    <row r="1768" spans="1:4" ht="13.5" x14ac:dyDescent="0.25">
      <c r="A1768" s="172">
        <v>99837</v>
      </c>
      <c r="B1768" s="172" t="s">
        <v>7269</v>
      </c>
      <c r="C1768" s="172" t="s">
        <v>5237</v>
      </c>
      <c r="D1768" s="363">
        <v>355.95</v>
      </c>
    </row>
    <row r="1769" spans="1:4" ht="13.5" x14ac:dyDescent="0.25">
      <c r="A1769" s="172">
        <v>99839</v>
      </c>
      <c r="B1769" s="172" t="s">
        <v>7270</v>
      </c>
      <c r="C1769" s="172" t="s">
        <v>5237</v>
      </c>
      <c r="D1769" s="363">
        <v>305.70999999999998</v>
      </c>
    </row>
    <row r="1770" spans="1:4" ht="13.5" x14ac:dyDescent="0.25">
      <c r="A1770" s="172">
        <v>99841</v>
      </c>
      <c r="B1770" s="172" t="s">
        <v>7271</v>
      </c>
      <c r="C1770" s="172" t="s">
        <v>5237</v>
      </c>
      <c r="D1770" s="363">
        <v>777.92</v>
      </c>
    </row>
    <row r="1771" spans="1:4" ht="13.5" x14ac:dyDescent="0.25">
      <c r="A1771" s="172">
        <v>99855</v>
      </c>
      <c r="B1771" s="172" t="s">
        <v>7272</v>
      </c>
      <c r="C1771" s="172" t="s">
        <v>5237</v>
      </c>
      <c r="D1771" s="363">
        <v>64.94</v>
      </c>
    </row>
    <row r="1772" spans="1:4" ht="13.5" x14ac:dyDescent="0.25">
      <c r="A1772" s="172">
        <v>99857</v>
      </c>
      <c r="B1772" s="172" t="s">
        <v>7273</v>
      </c>
      <c r="C1772" s="172" t="s">
        <v>5237</v>
      </c>
      <c r="D1772" s="363">
        <v>57.31</v>
      </c>
    </row>
    <row r="1773" spans="1:4" ht="13.5" x14ac:dyDescent="0.25">
      <c r="A1773" s="172">
        <v>99861</v>
      </c>
      <c r="B1773" s="172" t="s">
        <v>7274</v>
      </c>
      <c r="C1773" s="172" t="s">
        <v>5570</v>
      </c>
      <c r="D1773" s="363">
        <v>392.4</v>
      </c>
    </row>
    <row r="1774" spans="1:4" ht="13.5" x14ac:dyDescent="0.25">
      <c r="A1774" s="172">
        <v>99862</v>
      </c>
      <c r="B1774" s="172" t="s">
        <v>7275</v>
      </c>
      <c r="C1774" s="172" t="s">
        <v>5570</v>
      </c>
      <c r="D1774" s="363">
        <v>377.32</v>
      </c>
    </row>
    <row r="1775" spans="1:4" ht="13.5" x14ac:dyDescent="0.25">
      <c r="A1775" s="172">
        <v>73665</v>
      </c>
      <c r="B1775" s="172" t="s">
        <v>17835</v>
      </c>
      <c r="C1775" s="172" t="s">
        <v>5237</v>
      </c>
      <c r="D1775" s="363">
        <v>58.2</v>
      </c>
    </row>
    <row r="1776" spans="1:4" ht="13.5" x14ac:dyDescent="0.25">
      <c r="A1776" s="172" t="s">
        <v>17836</v>
      </c>
      <c r="B1776" s="172" t="s">
        <v>17837</v>
      </c>
      <c r="C1776" s="172" t="s">
        <v>5237</v>
      </c>
      <c r="D1776" s="363">
        <v>232.48</v>
      </c>
    </row>
    <row r="1777" spans="1:4" ht="13.5" x14ac:dyDescent="0.25">
      <c r="A1777" s="172">
        <v>90838</v>
      </c>
      <c r="B1777" s="172" t="s">
        <v>7276</v>
      </c>
      <c r="C1777" s="172" t="s">
        <v>5304</v>
      </c>
      <c r="D1777" s="364">
        <v>1009.54</v>
      </c>
    </row>
    <row r="1778" spans="1:4" ht="13.5" x14ac:dyDescent="0.25">
      <c r="A1778" s="172">
        <v>91338</v>
      </c>
      <c r="B1778" s="172" t="s">
        <v>7277</v>
      </c>
      <c r="C1778" s="172" t="s">
        <v>5570</v>
      </c>
      <c r="D1778" s="363">
        <v>701.05</v>
      </c>
    </row>
    <row r="1779" spans="1:4" ht="13.5" x14ac:dyDescent="0.25">
      <c r="A1779" s="172">
        <v>91341</v>
      </c>
      <c r="B1779" s="172" t="s">
        <v>7278</v>
      </c>
      <c r="C1779" s="172" t="s">
        <v>5570</v>
      </c>
      <c r="D1779" s="363">
        <v>511.82</v>
      </c>
    </row>
    <row r="1780" spans="1:4" ht="13.5" x14ac:dyDescent="0.25">
      <c r="A1780" s="172">
        <v>94805</v>
      </c>
      <c r="B1780" s="172" t="s">
        <v>7279</v>
      </c>
      <c r="C1780" s="172" t="s">
        <v>5304</v>
      </c>
      <c r="D1780" s="363">
        <v>819.57</v>
      </c>
    </row>
    <row r="1781" spans="1:4" ht="13.5" x14ac:dyDescent="0.25">
      <c r="A1781" s="172">
        <v>94806</v>
      </c>
      <c r="B1781" s="172" t="s">
        <v>7280</v>
      </c>
      <c r="C1781" s="172" t="s">
        <v>5304</v>
      </c>
      <c r="D1781" s="363">
        <v>472.74</v>
      </c>
    </row>
    <row r="1782" spans="1:4" ht="13.5" x14ac:dyDescent="0.25">
      <c r="A1782" s="172">
        <v>94807</v>
      </c>
      <c r="B1782" s="172" t="s">
        <v>7281</v>
      </c>
      <c r="C1782" s="172" t="s">
        <v>5304</v>
      </c>
      <c r="D1782" s="363">
        <v>570.32000000000005</v>
      </c>
    </row>
    <row r="1783" spans="1:4" ht="13.5" x14ac:dyDescent="0.25">
      <c r="A1783" s="172">
        <v>100702</v>
      </c>
      <c r="B1783" s="172" t="s">
        <v>7282</v>
      </c>
      <c r="C1783" s="172" t="s">
        <v>5570</v>
      </c>
      <c r="D1783" s="363">
        <v>422.4</v>
      </c>
    </row>
    <row r="1784" spans="1:4" ht="13.5" x14ac:dyDescent="0.25">
      <c r="A1784" s="172">
        <v>84885</v>
      </c>
      <c r="B1784" s="172" t="s">
        <v>17838</v>
      </c>
      <c r="C1784" s="172" t="s">
        <v>5304</v>
      </c>
      <c r="D1784" s="363">
        <v>599.15</v>
      </c>
    </row>
    <row r="1785" spans="1:4" ht="13.5" x14ac:dyDescent="0.25">
      <c r="A1785" s="172">
        <v>84886</v>
      </c>
      <c r="B1785" s="172" t="s">
        <v>17839</v>
      </c>
      <c r="C1785" s="172" t="s">
        <v>5304</v>
      </c>
      <c r="D1785" s="364">
        <v>1099.01</v>
      </c>
    </row>
    <row r="1786" spans="1:4" ht="13.5" x14ac:dyDescent="0.25">
      <c r="A1786" s="172">
        <v>100703</v>
      </c>
      <c r="B1786" s="172" t="s">
        <v>7285</v>
      </c>
      <c r="C1786" s="172" t="s">
        <v>5304</v>
      </c>
      <c r="D1786" s="363">
        <v>20.94</v>
      </c>
    </row>
    <row r="1787" spans="1:4" ht="13.5" x14ac:dyDescent="0.25">
      <c r="A1787" s="172">
        <v>100704</v>
      </c>
      <c r="B1787" s="172" t="s">
        <v>7286</v>
      </c>
      <c r="C1787" s="172" t="s">
        <v>5304</v>
      </c>
      <c r="D1787" s="363">
        <v>169.33</v>
      </c>
    </row>
    <row r="1788" spans="1:4" ht="13.5" x14ac:dyDescent="0.25">
      <c r="A1788" s="172">
        <v>100705</v>
      </c>
      <c r="B1788" s="172" t="s">
        <v>7287</v>
      </c>
      <c r="C1788" s="172" t="s">
        <v>5304</v>
      </c>
      <c r="D1788" s="363">
        <v>51.92</v>
      </c>
    </row>
    <row r="1789" spans="1:4" ht="13.5" x14ac:dyDescent="0.25">
      <c r="A1789" s="172">
        <v>100706</v>
      </c>
      <c r="B1789" s="172" t="s">
        <v>7288</v>
      </c>
      <c r="C1789" s="172" t="s">
        <v>5304</v>
      </c>
      <c r="D1789" s="363">
        <v>97.49</v>
      </c>
    </row>
    <row r="1790" spans="1:4" ht="13.5" x14ac:dyDescent="0.25">
      <c r="A1790" s="172">
        <v>100707</v>
      </c>
      <c r="B1790" s="172" t="s">
        <v>7289</v>
      </c>
      <c r="C1790" s="172" t="s">
        <v>5304</v>
      </c>
      <c r="D1790" s="363">
        <v>53.36</v>
      </c>
    </row>
    <row r="1791" spans="1:4" ht="13.5" x14ac:dyDescent="0.25">
      <c r="A1791" s="172">
        <v>100708</v>
      </c>
      <c r="B1791" s="172" t="s">
        <v>7290</v>
      </c>
      <c r="C1791" s="172" t="s">
        <v>5304</v>
      </c>
      <c r="D1791" s="363">
        <v>69.88</v>
      </c>
    </row>
    <row r="1792" spans="1:4" ht="13.5" x14ac:dyDescent="0.25">
      <c r="A1792" s="172">
        <v>100709</v>
      </c>
      <c r="B1792" s="172" t="s">
        <v>7291</v>
      </c>
      <c r="C1792" s="172" t="s">
        <v>5304</v>
      </c>
      <c r="D1792" s="363">
        <v>34.270000000000003</v>
      </c>
    </row>
    <row r="1793" spans="1:4" ht="13.5" x14ac:dyDescent="0.25">
      <c r="A1793" s="172">
        <v>100710</v>
      </c>
      <c r="B1793" s="172" t="s">
        <v>7292</v>
      </c>
      <c r="C1793" s="172" t="s">
        <v>5304</v>
      </c>
      <c r="D1793" s="363">
        <v>87.15</v>
      </c>
    </row>
    <row r="1794" spans="1:4" ht="13.5" x14ac:dyDescent="0.25">
      <c r="A1794" s="172">
        <v>72116</v>
      </c>
      <c r="B1794" s="172" t="s">
        <v>17840</v>
      </c>
      <c r="C1794" s="172" t="s">
        <v>5570</v>
      </c>
      <c r="D1794" s="363">
        <v>106.69</v>
      </c>
    </row>
    <row r="1795" spans="1:4" ht="13.5" x14ac:dyDescent="0.25">
      <c r="A1795" s="172">
        <v>72117</v>
      </c>
      <c r="B1795" s="172" t="s">
        <v>17841</v>
      </c>
      <c r="C1795" s="172" t="s">
        <v>5570</v>
      </c>
      <c r="D1795" s="363">
        <v>136.81</v>
      </c>
    </row>
    <row r="1796" spans="1:4" ht="13.5" x14ac:dyDescent="0.25">
      <c r="A1796" s="172">
        <v>72118</v>
      </c>
      <c r="B1796" s="172" t="s">
        <v>17842</v>
      </c>
      <c r="C1796" s="172" t="s">
        <v>5570</v>
      </c>
      <c r="D1796" s="363">
        <v>212.3</v>
      </c>
    </row>
    <row r="1797" spans="1:4" ht="13.5" x14ac:dyDescent="0.25">
      <c r="A1797" s="172">
        <v>72119</v>
      </c>
      <c r="B1797" s="172" t="s">
        <v>17843</v>
      </c>
      <c r="C1797" s="172" t="s">
        <v>5570</v>
      </c>
      <c r="D1797" s="363">
        <v>269.10000000000002</v>
      </c>
    </row>
    <row r="1798" spans="1:4" ht="13.5" x14ac:dyDescent="0.25">
      <c r="A1798" s="172">
        <v>72120</v>
      </c>
      <c r="B1798" s="172" t="s">
        <v>17844</v>
      </c>
      <c r="C1798" s="172" t="s">
        <v>5570</v>
      </c>
      <c r="D1798" s="363">
        <v>341.49</v>
      </c>
    </row>
    <row r="1799" spans="1:4" ht="13.5" x14ac:dyDescent="0.25">
      <c r="A1799" s="172">
        <v>72122</v>
      </c>
      <c r="B1799" s="172" t="s">
        <v>17845</v>
      </c>
      <c r="C1799" s="172" t="s">
        <v>5570</v>
      </c>
      <c r="D1799" s="363">
        <v>117.54</v>
      </c>
    </row>
    <row r="1800" spans="1:4" ht="13.5" x14ac:dyDescent="0.25">
      <c r="A1800" s="172">
        <v>72123</v>
      </c>
      <c r="B1800" s="172" t="s">
        <v>17846</v>
      </c>
      <c r="C1800" s="172" t="s">
        <v>5570</v>
      </c>
      <c r="D1800" s="363">
        <v>312.38</v>
      </c>
    </row>
    <row r="1801" spans="1:4" ht="13.5" x14ac:dyDescent="0.25">
      <c r="A1801" s="172" t="s">
        <v>17847</v>
      </c>
      <c r="B1801" s="172" t="s">
        <v>17848</v>
      </c>
      <c r="C1801" s="172" t="s">
        <v>5304</v>
      </c>
      <c r="D1801" s="364">
        <v>2059.5300000000002</v>
      </c>
    </row>
    <row r="1802" spans="1:4" ht="13.5" x14ac:dyDescent="0.25">
      <c r="A1802" s="172" t="s">
        <v>17849</v>
      </c>
      <c r="B1802" s="172" t="s">
        <v>17850</v>
      </c>
      <c r="C1802" s="172" t="s">
        <v>5570</v>
      </c>
      <c r="D1802" s="363">
        <v>402.92</v>
      </c>
    </row>
    <row r="1803" spans="1:4" ht="13.5" x14ac:dyDescent="0.25">
      <c r="A1803" s="172" t="s">
        <v>17851</v>
      </c>
      <c r="B1803" s="172" t="s">
        <v>17852</v>
      </c>
      <c r="C1803" s="172" t="s">
        <v>5570</v>
      </c>
      <c r="D1803" s="363">
        <v>433.47</v>
      </c>
    </row>
    <row r="1804" spans="1:4" ht="13.5" x14ac:dyDescent="0.25">
      <c r="A1804" s="172">
        <v>84957</v>
      </c>
      <c r="B1804" s="172" t="s">
        <v>17853</v>
      </c>
      <c r="C1804" s="172" t="s">
        <v>5570</v>
      </c>
      <c r="D1804" s="363">
        <v>164.03</v>
      </c>
    </row>
    <row r="1805" spans="1:4" ht="13.5" x14ac:dyDescent="0.25">
      <c r="A1805" s="172">
        <v>84959</v>
      </c>
      <c r="B1805" s="172" t="s">
        <v>17854</v>
      </c>
      <c r="C1805" s="172" t="s">
        <v>5570</v>
      </c>
      <c r="D1805" s="363">
        <v>191.87</v>
      </c>
    </row>
    <row r="1806" spans="1:4" ht="13.5" x14ac:dyDescent="0.25">
      <c r="A1806" s="172">
        <v>85001</v>
      </c>
      <c r="B1806" s="172" t="s">
        <v>17855</v>
      </c>
      <c r="C1806" s="172" t="s">
        <v>5570</v>
      </c>
      <c r="D1806" s="363">
        <v>182.59</v>
      </c>
    </row>
    <row r="1807" spans="1:4" ht="13.5" x14ac:dyDescent="0.25">
      <c r="A1807" s="172">
        <v>85002</v>
      </c>
      <c r="B1807" s="172" t="s">
        <v>17856</v>
      </c>
      <c r="C1807" s="172" t="s">
        <v>5570</v>
      </c>
      <c r="D1807" s="363">
        <v>256.81</v>
      </c>
    </row>
    <row r="1808" spans="1:4" ht="13.5" x14ac:dyDescent="0.25">
      <c r="A1808" s="172">
        <v>85004</v>
      </c>
      <c r="B1808" s="172" t="s">
        <v>17857</v>
      </c>
      <c r="C1808" s="172" t="s">
        <v>5570</v>
      </c>
      <c r="D1808" s="363">
        <v>126.92</v>
      </c>
    </row>
    <row r="1809" spans="1:4" ht="13.5" x14ac:dyDescent="0.25">
      <c r="A1809" s="172">
        <v>85005</v>
      </c>
      <c r="B1809" s="172" t="s">
        <v>17858</v>
      </c>
      <c r="C1809" s="172" t="s">
        <v>5570</v>
      </c>
      <c r="D1809" s="363">
        <v>369.73</v>
      </c>
    </row>
    <row r="1810" spans="1:4" ht="13.5" x14ac:dyDescent="0.25">
      <c r="A1810" s="172">
        <v>94569</v>
      </c>
      <c r="B1810" s="172" t="s">
        <v>7328</v>
      </c>
      <c r="C1810" s="172" t="s">
        <v>5570</v>
      </c>
      <c r="D1810" s="363">
        <v>416.44</v>
      </c>
    </row>
    <row r="1811" spans="1:4" ht="13.5" x14ac:dyDescent="0.25">
      <c r="A1811" s="172">
        <v>94570</v>
      </c>
      <c r="B1811" s="172" t="s">
        <v>7329</v>
      </c>
      <c r="C1811" s="172" t="s">
        <v>5570</v>
      </c>
      <c r="D1811" s="363">
        <v>261.05</v>
      </c>
    </row>
    <row r="1812" spans="1:4" ht="13.5" x14ac:dyDescent="0.25">
      <c r="A1812" s="172">
        <v>94572</v>
      </c>
      <c r="B1812" s="172" t="s">
        <v>7330</v>
      </c>
      <c r="C1812" s="172" t="s">
        <v>5570</v>
      </c>
      <c r="D1812" s="363">
        <v>391.22</v>
      </c>
    </row>
    <row r="1813" spans="1:4" ht="13.5" x14ac:dyDescent="0.25">
      <c r="A1813" s="172">
        <v>94573</v>
      </c>
      <c r="B1813" s="172" t="s">
        <v>7331</v>
      </c>
      <c r="C1813" s="172" t="s">
        <v>5570</v>
      </c>
      <c r="D1813" s="363">
        <v>301.45</v>
      </c>
    </row>
    <row r="1814" spans="1:4" ht="13.5" x14ac:dyDescent="0.25">
      <c r="A1814" s="172">
        <v>94580</v>
      </c>
      <c r="B1814" s="172" t="s">
        <v>7332</v>
      </c>
      <c r="C1814" s="172" t="s">
        <v>5570</v>
      </c>
      <c r="D1814" s="363">
        <v>442.14</v>
      </c>
    </row>
    <row r="1815" spans="1:4" ht="13.5" x14ac:dyDescent="0.25">
      <c r="A1815" s="172">
        <v>100674</v>
      </c>
      <c r="B1815" s="172" t="s">
        <v>7335</v>
      </c>
      <c r="C1815" s="172" t="s">
        <v>5570</v>
      </c>
      <c r="D1815" s="363">
        <v>287.04000000000002</v>
      </c>
    </row>
    <row r="1816" spans="1:4" ht="13.5" x14ac:dyDescent="0.25">
      <c r="A1816" s="172">
        <v>97751</v>
      </c>
      <c r="B1816" s="172" t="s">
        <v>17859</v>
      </c>
      <c r="C1816" s="172" t="s">
        <v>6703</v>
      </c>
      <c r="D1816" s="363">
        <v>579.91</v>
      </c>
    </row>
    <row r="1817" spans="1:4" ht="13.5" x14ac:dyDescent="0.25">
      <c r="A1817" s="172">
        <v>97752</v>
      </c>
      <c r="B1817" s="172" t="s">
        <v>17860</v>
      </c>
      <c r="C1817" s="172" t="s">
        <v>6703</v>
      </c>
      <c r="D1817" s="363">
        <v>553.27</v>
      </c>
    </row>
    <row r="1818" spans="1:4" ht="13.5" x14ac:dyDescent="0.25">
      <c r="A1818" s="172">
        <v>97753</v>
      </c>
      <c r="B1818" s="172" t="s">
        <v>17861</v>
      </c>
      <c r="C1818" s="172" t="s">
        <v>6703</v>
      </c>
      <c r="D1818" s="363">
        <v>516.02</v>
      </c>
    </row>
    <row r="1819" spans="1:4" ht="13.5" x14ac:dyDescent="0.25">
      <c r="A1819" s="172">
        <v>97754</v>
      </c>
      <c r="B1819" s="172" t="s">
        <v>17862</v>
      </c>
      <c r="C1819" s="172" t="s">
        <v>6703</v>
      </c>
      <c r="D1819" s="363">
        <v>491.57</v>
      </c>
    </row>
    <row r="1820" spans="1:4" ht="13.5" x14ac:dyDescent="0.25">
      <c r="A1820" s="172">
        <v>97755</v>
      </c>
      <c r="B1820" s="172" t="s">
        <v>17863</v>
      </c>
      <c r="C1820" s="172" t="s">
        <v>6703</v>
      </c>
      <c r="D1820" s="363">
        <v>561.05999999999995</v>
      </c>
    </row>
    <row r="1821" spans="1:4" ht="13.5" x14ac:dyDescent="0.25">
      <c r="A1821" s="172">
        <v>97756</v>
      </c>
      <c r="B1821" s="172" t="s">
        <v>17864</v>
      </c>
      <c r="C1821" s="172" t="s">
        <v>6703</v>
      </c>
      <c r="D1821" s="363">
        <v>537.57000000000005</v>
      </c>
    </row>
    <row r="1822" spans="1:4" ht="13.5" x14ac:dyDescent="0.25">
      <c r="A1822" s="172">
        <v>97757</v>
      </c>
      <c r="B1822" s="172" t="s">
        <v>17865</v>
      </c>
      <c r="C1822" s="172" t="s">
        <v>6703</v>
      </c>
      <c r="D1822" s="363">
        <v>497.54</v>
      </c>
    </row>
    <row r="1823" spans="1:4" ht="13.5" x14ac:dyDescent="0.25">
      <c r="A1823" s="172">
        <v>97758</v>
      </c>
      <c r="B1823" s="172" t="s">
        <v>17866</v>
      </c>
      <c r="C1823" s="172" t="s">
        <v>6703</v>
      </c>
      <c r="D1823" s="363">
        <v>467.27</v>
      </c>
    </row>
    <row r="1824" spans="1:4" ht="13.5" x14ac:dyDescent="0.25">
      <c r="A1824" s="172">
        <v>97759</v>
      </c>
      <c r="B1824" s="172" t="s">
        <v>17867</v>
      </c>
      <c r="C1824" s="172" t="s">
        <v>6703</v>
      </c>
      <c r="D1824" s="363">
        <v>558.33000000000004</v>
      </c>
    </row>
    <row r="1825" spans="1:4" ht="13.5" x14ac:dyDescent="0.25">
      <c r="A1825" s="172">
        <v>97760</v>
      </c>
      <c r="B1825" s="172" t="s">
        <v>17868</v>
      </c>
      <c r="C1825" s="172" t="s">
        <v>6703</v>
      </c>
      <c r="D1825" s="363">
        <v>527.45000000000005</v>
      </c>
    </row>
    <row r="1826" spans="1:4" ht="13.5" x14ac:dyDescent="0.25">
      <c r="A1826" s="172">
        <v>97761</v>
      </c>
      <c r="B1826" s="172" t="s">
        <v>17869</v>
      </c>
      <c r="C1826" s="172" t="s">
        <v>6703</v>
      </c>
      <c r="D1826" s="363">
        <v>483.06</v>
      </c>
    </row>
    <row r="1827" spans="1:4" ht="13.5" x14ac:dyDescent="0.25">
      <c r="A1827" s="172">
        <v>97762</v>
      </c>
      <c r="B1827" s="172" t="s">
        <v>17870</v>
      </c>
      <c r="C1827" s="172" t="s">
        <v>6703</v>
      </c>
      <c r="D1827" s="363">
        <v>449.11</v>
      </c>
    </row>
    <row r="1828" spans="1:4" ht="13.5" x14ac:dyDescent="0.25">
      <c r="A1828" s="172">
        <v>97763</v>
      </c>
      <c r="B1828" s="172" t="s">
        <v>17871</v>
      </c>
      <c r="C1828" s="172" t="s">
        <v>6703</v>
      </c>
      <c r="D1828" s="363">
        <v>518.41999999999996</v>
      </c>
    </row>
    <row r="1829" spans="1:4" ht="13.5" x14ac:dyDescent="0.25">
      <c r="A1829" s="172">
        <v>97764</v>
      </c>
      <c r="B1829" s="172" t="s">
        <v>17872</v>
      </c>
      <c r="C1829" s="172" t="s">
        <v>6703</v>
      </c>
      <c r="D1829" s="363">
        <v>499.06</v>
      </c>
    </row>
    <row r="1830" spans="1:4" ht="13.5" x14ac:dyDescent="0.25">
      <c r="A1830" s="172">
        <v>97765</v>
      </c>
      <c r="B1830" s="172" t="s">
        <v>17873</v>
      </c>
      <c r="C1830" s="172" t="s">
        <v>6703</v>
      </c>
      <c r="D1830" s="363">
        <v>472.89</v>
      </c>
    </row>
    <row r="1831" spans="1:4" ht="13.5" x14ac:dyDescent="0.25">
      <c r="A1831" s="172">
        <v>97766</v>
      </c>
      <c r="B1831" s="172" t="s">
        <v>17874</v>
      </c>
      <c r="C1831" s="172" t="s">
        <v>6703</v>
      </c>
      <c r="D1831" s="363">
        <v>456.4</v>
      </c>
    </row>
    <row r="1832" spans="1:4" ht="13.5" x14ac:dyDescent="0.25">
      <c r="A1832" s="172">
        <v>97767</v>
      </c>
      <c r="B1832" s="172" t="s">
        <v>17875</v>
      </c>
      <c r="C1832" s="172" t="s">
        <v>6703</v>
      </c>
      <c r="D1832" s="363">
        <v>473.52</v>
      </c>
    </row>
    <row r="1833" spans="1:4" ht="13.5" x14ac:dyDescent="0.25">
      <c r="A1833" s="172">
        <v>97768</v>
      </c>
      <c r="B1833" s="172" t="s">
        <v>17876</v>
      </c>
      <c r="C1833" s="172" t="s">
        <v>6703</v>
      </c>
      <c r="D1833" s="363">
        <v>462.56</v>
      </c>
    </row>
    <row r="1834" spans="1:4" ht="13.5" x14ac:dyDescent="0.25">
      <c r="A1834" s="172">
        <v>97769</v>
      </c>
      <c r="B1834" s="172" t="s">
        <v>17877</v>
      </c>
      <c r="C1834" s="172" t="s">
        <v>6703</v>
      </c>
      <c r="D1834" s="363">
        <v>439.61</v>
      </c>
    </row>
    <row r="1835" spans="1:4" ht="13.5" x14ac:dyDescent="0.25">
      <c r="A1835" s="172">
        <v>97770</v>
      </c>
      <c r="B1835" s="172" t="s">
        <v>17878</v>
      </c>
      <c r="C1835" s="172" t="s">
        <v>6703</v>
      </c>
      <c r="D1835" s="363">
        <v>420.36</v>
      </c>
    </row>
    <row r="1836" spans="1:4" ht="13.5" x14ac:dyDescent="0.25">
      <c r="A1836" s="172">
        <v>97771</v>
      </c>
      <c r="B1836" s="172" t="s">
        <v>17879</v>
      </c>
      <c r="C1836" s="172" t="s">
        <v>6703</v>
      </c>
      <c r="D1836" s="363">
        <v>455.62</v>
      </c>
    </row>
    <row r="1837" spans="1:4" ht="13.5" x14ac:dyDescent="0.25">
      <c r="A1837" s="172">
        <v>97772</v>
      </c>
      <c r="B1837" s="172" t="s">
        <v>17880</v>
      </c>
      <c r="C1837" s="172" t="s">
        <v>6703</v>
      </c>
      <c r="D1837" s="363">
        <v>440.39</v>
      </c>
    </row>
    <row r="1838" spans="1:4" ht="13.5" x14ac:dyDescent="0.25">
      <c r="A1838" s="172">
        <v>97773</v>
      </c>
      <c r="B1838" s="172" t="s">
        <v>17881</v>
      </c>
      <c r="C1838" s="172" t="s">
        <v>6703</v>
      </c>
      <c r="D1838" s="363">
        <v>416.57</v>
      </c>
    </row>
    <row r="1839" spans="1:4" ht="13.5" x14ac:dyDescent="0.25">
      <c r="A1839" s="172">
        <v>97774</v>
      </c>
      <c r="B1839" s="172" t="s">
        <v>17882</v>
      </c>
      <c r="C1839" s="172" t="s">
        <v>6703</v>
      </c>
      <c r="D1839" s="363">
        <v>395.78</v>
      </c>
    </row>
    <row r="1840" spans="1:4" ht="13.5" x14ac:dyDescent="0.25">
      <c r="A1840" s="172">
        <v>97775</v>
      </c>
      <c r="B1840" s="172" t="s">
        <v>17883</v>
      </c>
      <c r="C1840" s="172" t="s">
        <v>6703</v>
      </c>
      <c r="D1840" s="363">
        <v>686.97</v>
      </c>
    </row>
    <row r="1841" spans="1:4" ht="13.5" x14ac:dyDescent="0.25">
      <c r="A1841" s="172">
        <v>97776</v>
      </c>
      <c r="B1841" s="172" t="s">
        <v>17884</v>
      </c>
      <c r="C1841" s="172" t="s">
        <v>6703</v>
      </c>
      <c r="D1841" s="363">
        <v>658.19</v>
      </c>
    </row>
    <row r="1842" spans="1:4" ht="13.5" x14ac:dyDescent="0.25">
      <c r="A1842" s="172">
        <v>97777</v>
      </c>
      <c r="B1842" s="172" t="s">
        <v>17885</v>
      </c>
      <c r="C1842" s="172" t="s">
        <v>6703</v>
      </c>
      <c r="D1842" s="363">
        <v>618.27</v>
      </c>
    </row>
    <row r="1843" spans="1:4" ht="13.5" x14ac:dyDescent="0.25">
      <c r="A1843" s="172">
        <v>97778</v>
      </c>
      <c r="B1843" s="172" t="s">
        <v>17886</v>
      </c>
      <c r="C1843" s="172" t="s">
        <v>6703</v>
      </c>
      <c r="D1843" s="363">
        <v>592.48</v>
      </c>
    </row>
    <row r="1844" spans="1:4" ht="13.5" x14ac:dyDescent="0.25">
      <c r="A1844" s="172">
        <v>97779</v>
      </c>
      <c r="B1844" s="172" t="s">
        <v>17887</v>
      </c>
      <c r="C1844" s="172" t="s">
        <v>6703</v>
      </c>
      <c r="D1844" s="363">
        <v>654.63</v>
      </c>
    </row>
    <row r="1845" spans="1:4" ht="13.5" x14ac:dyDescent="0.25">
      <c r="A1845" s="172">
        <v>97780</v>
      </c>
      <c r="B1845" s="172" t="s">
        <v>17888</v>
      </c>
      <c r="C1845" s="172" t="s">
        <v>6703</v>
      </c>
      <c r="D1845" s="363">
        <v>630.64</v>
      </c>
    </row>
    <row r="1846" spans="1:4" ht="13.5" x14ac:dyDescent="0.25">
      <c r="A1846" s="172">
        <v>97781</v>
      </c>
      <c r="B1846" s="172" t="s">
        <v>17889</v>
      </c>
      <c r="C1846" s="172" t="s">
        <v>6703</v>
      </c>
      <c r="D1846" s="363">
        <v>587.87</v>
      </c>
    </row>
    <row r="1847" spans="1:4" ht="13.5" x14ac:dyDescent="0.25">
      <c r="A1847" s="172">
        <v>97782</v>
      </c>
      <c r="B1847" s="172" t="s">
        <v>17890</v>
      </c>
      <c r="C1847" s="172" t="s">
        <v>6703</v>
      </c>
      <c r="D1847" s="363">
        <v>554.78</v>
      </c>
    </row>
    <row r="1848" spans="1:4" ht="13.5" x14ac:dyDescent="0.25">
      <c r="A1848" s="172">
        <v>97783</v>
      </c>
      <c r="B1848" s="172" t="s">
        <v>17891</v>
      </c>
      <c r="C1848" s="172" t="s">
        <v>6703</v>
      </c>
      <c r="D1848" s="363">
        <v>650.72</v>
      </c>
    </row>
    <row r="1849" spans="1:4" ht="13.5" x14ac:dyDescent="0.25">
      <c r="A1849" s="172">
        <v>97784</v>
      </c>
      <c r="B1849" s="172" t="s">
        <v>17892</v>
      </c>
      <c r="C1849" s="172" t="s">
        <v>6703</v>
      </c>
      <c r="D1849" s="363">
        <v>617.66999999999996</v>
      </c>
    </row>
    <row r="1850" spans="1:4" ht="13.5" x14ac:dyDescent="0.25">
      <c r="A1850" s="172">
        <v>97785</v>
      </c>
      <c r="B1850" s="172" t="s">
        <v>17893</v>
      </c>
      <c r="C1850" s="172" t="s">
        <v>6703</v>
      </c>
      <c r="D1850" s="363">
        <v>569.70000000000005</v>
      </c>
    </row>
    <row r="1851" spans="1:4" ht="13.5" x14ac:dyDescent="0.25">
      <c r="A1851" s="172">
        <v>97786</v>
      </c>
      <c r="B1851" s="172" t="s">
        <v>17894</v>
      </c>
      <c r="C1851" s="172" t="s">
        <v>6703</v>
      </c>
      <c r="D1851" s="363">
        <v>532.03</v>
      </c>
    </row>
    <row r="1852" spans="1:4" ht="13.5" x14ac:dyDescent="0.25">
      <c r="A1852" s="172">
        <v>97787</v>
      </c>
      <c r="B1852" s="172" t="s">
        <v>17895</v>
      </c>
      <c r="C1852" s="172" t="s">
        <v>6703</v>
      </c>
      <c r="D1852" s="363">
        <v>625.48</v>
      </c>
    </row>
    <row r="1853" spans="1:4" ht="13.5" x14ac:dyDescent="0.25">
      <c r="A1853" s="172">
        <v>97788</v>
      </c>
      <c r="B1853" s="172" t="s">
        <v>17896</v>
      </c>
      <c r="C1853" s="172" t="s">
        <v>6703</v>
      </c>
      <c r="D1853" s="363">
        <v>603.98</v>
      </c>
    </row>
    <row r="1854" spans="1:4" ht="13.5" x14ac:dyDescent="0.25">
      <c r="A1854" s="172">
        <v>97789</v>
      </c>
      <c r="B1854" s="172" t="s">
        <v>17897</v>
      </c>
      <c r="C1854" s="172" t="s">
        <v>6703</v>
      </c>
      <c r="D1854" s="363">
        <v>575.14</v>
      </c>
    </row>
    <row r="1855" spans="1:4" ht="13.5" x14ac:dyDescent="0.25">
      <c r="A1855" s="172">
        <v>97790</v>
      </c>
      <c r="B1855" s="172" t="s">
        <v>17898</v>
      </c>
      <c r="C1855" s="172" t="s">
        <v>6703</v>
      </c>
      <c r="D1855" s="363">
        <v>557.30999999999995</v>
      </c>
    </row>
    <row r="1856" spans="1:4" ht="13.5" x14ac:dyDescent="0.25">
      <c r="A1856" s="172">
        <v>97791</v>
      </c>
      <c r="B1856" s="172" t="s">
        <v>17899</v>
      </c>
      <c r="C1856" s="172" t="s">
        <v>6703</v>
      </c>
      <c r="D1856" s="363">
        <v>567.09</v>
      </c>
    </row>
    <row r="1857" spans="1:4" ht="13.5" x14ac:dyDescent="0.25">
      <c r="A1857" s="172">
        <v>97792</v>
      </c>
      <c r="B1857" s="172" t="s">
        <v>17900</v>
      </c>
      <c r="C1857" s="172" t="s">
        <v>6703</v>
      </c>
      <c r="D1857" s="363">
        <v>555.63</v>
      </c>
    </row>
    <row r="1858" spans="1:4" ht="13.5" x14ac:dyDescent="0.25">
      <c r="A1858" s="172">
        <v>97793</v>
      </c>
      <c r="B1858" s="172" t="s">
        <v>17901</v>
      </c>
      <c r="C1858" s="172" t="s">
        <v>6703</v>
      </c>
      <c r="D1858" s="363">
        <v>529.94000000000005</v>
      </c>
    </row>
    <row r="1859" spans="1:4" ht="13.5" x14ac:dyDescent="0.25">
      <c r="A1859" s="172">
        <v>97794</v>
      </c>
      <c r="B1859" s="172" t="s">
        <v>17902</v>
      </c>
      <c r="C1859" s="172" t="s">
        <v>6703</v>
      </c>
      <c r="D1859" s="363">
        <v>507.87</v>
      </c>
    </row>
    <row r="1860" spans="1:4" ht="13.5" x14ac:dyDescent="0.25">
      <c r="A1860" s="172">
        <v>97795</v>
      </c>
      <c r="B1860" s="172" t="s">
        <v>17903</v>
      </c>
      <c r="C1860" s="172" t="s">
        <v>6703</v>
      </c>
      <c r="D1860" s="363">
        <v>548.01</v>
      </c>
    </row>
    <row r="1861" spans="1:4" ht="13.5" x14ac:dyDescent="0.25">
      <c r="A1861" s="172">
        <v>97796</v>
      </c>
      <c r="B1861" s="172" t="s">
        <v>17904</v>
      </c>
      <c r="C1861" s="172" t="s">
        <v>6703</v>
      </c>
      <c r="D1861" s="363">
        <v>530.61</v>
      </c>
    </row>
    <row r="1862" spans="1:4" ht="13.5" x14ac:dyDescent="0.25">
      <c r="A1862" s="172">
        <v>97797</v>
      </c>
      <c r="B1862" s="172" t="s">
        <v>17905</v>
      </c>
      <c r="C1862" s="172" t="s">
        <v>6703</v>
      </c>
      <c r="D1862" s="363">
        <v>503.21</v>
      </c>
    </row>
    <row r="1863" spans="1:4" ht="13.5" x14ac:dyDescent="0.25">
      <c r="A1863" s="172">
        <v>97798</v>
      </c>
      <c r="B1863" s="172" t="s">
        <v>17906</v>
      </c>
      <c r="C1863" s="172" t="s">
        <v>6703</v>
      </c>
      <c r="D1863" s="363">
        <v>478.7</v>
      </c>
    </row>
    <row r="1864" spans="1:4" ht="13.5" x14ac:dyDescent="0.25">
      <c r="A1864" s="172">
        <v>97799</v>
      </c>
      <c r="B1864" s="172" t="s">
        <v>17907</v>
      </c>
      <c r="C1864" s="172" t="s">
        <v>6703</v>
      </c>
      <c r="D1864" s="363">
        <v>515.76</v>
      </c>
    </row>
    <row r="1865" spans="1:4" ht="13.5" x14ac:dyDescent="0.25">
      <c r="A1865" s="172">
        <v>97800</v>
      </c>
      <c r="B1865" s="172" t="s">
        <v>17908</v>
      </c>
      <c r="C1865" s="172" t="s">
        <v>6703</v>
      </c>
      <c r="D1865" s="363">
        <v>623.55999999999995</v>
      </c>
    </row>
    <row r="1866" spans="1:4" ht="13.5" x14ac:dyDescent="0.25">
      <c r="A1866" s="172">
        <v>95601</v>
      </c>
      <c r="B1866" s="172" t="s">
        <v>17909</v>
      </c>
      <c r="C1866" s="172" t="s">
        <v>5304</v>
      </c>
      <c r="D1866" s="363">
        <v>12.69</v>
      </c>
    </row>
    <row r="1867" spans="1:4" ht="13.5" x14ac:dyDescent="0.25">
      <c r="A1867" s="172">
        <v>95602</v>
      </c>
      <c r="B1867" s="172" t="s">
        <v>17910</v>
      </c>
      <c r="C1867" s="172" t="s">
        <v>5304</v>
      </c>
      <c r="D1867" s="363">
        <v>16.260000000000002</v>
      </c>
    </row>
    <row r="1868" spans="1:4" ht="13.5" x14ac:dyDescent="0.25">
      <c r="A1868" s="172">
        <v>95603</v>
      </c>
      <c r="B1868" s="172" t="s">
        <v>17911</v>
      </c>
      <c r="C1868" s="172" t="s">
        <v>5304</v>
      </c>
      <c r="D1868" s="363">
        <v>21.35</v>
      </c>
    </row>
    <row r="1869" spans="1:4" ht="13.5" x14ac:dyDescent="0.25">
      <c r="A1869" s="172">
        <v>95604</v>
      </c>
      <c r="B1869" s="172" t="s">
        <v>17912</v>
      </c>
      <c r="C1869" s="172" t="s">
        <v>5304</v>
      </c>
      <c r="D1869" s="363">
        <v>28.11</v>
      </c>
    </row>
    <row r="1870" spans="1:4" ht="13.5" x14ac:dyDescent="0.25">
      <c r="A1870" s="172">
        <v>95605</v>
      </c>
      <c r="B1870" s="172" t="s">
        <v>17913</v>
      </c>
      <c r="C1870" s="172" t="s">
        <v>5304</v>
      </c>
      <c r="D1870" s="363">
        <v>44.08</v>
      </c>
    </row>
    <row r="1871" spans="1:4" ht="13.5" x14ac:dyDescent="0.25">
      <c r="A1871" s="172">
        <v>95607</v>
      </c>
      <c r="B1871" s="172" t="s">
        <v>17914</v>
      </c>
      <c r="C1871" s="172" t="s">
        <v>5304</v>
      </c>
      <c r="D1871" s="363">
        <v>5.31</v>
      </c>
    </row>
    <row r="1872" spans="1:4" ht="13.5" x14ac:dyDescent="0.25">
      <c r="A1872" s="172">
        <v>95608</v>
      </c>
      <c r="B1872" s="172" t="s">
        <v>17915</v>
      </c>
      <c r="C1872" s="172" t="s">
        <v>5304</v>
      </c>
      <c r="D1872" s="363">
        <v>6.11</v>
      </c>
    </row>
    <row r="1873" spans="1:4" ht="13.5" x14ac:dyDescent="0.25">
      <c r="A1873" s="172">
        <v>95609</v>
      </c>
      <c r="B1873" s="172" t="s">
        <v>17916</v>
      </c>
      <c r="C1873" s="172" t="s">
        <v>5304</v>
      </c>
      <c r="D1873" s="363">
        <v>6.82</v>
      </c>
    </row>
    <row r="1874" spans="1:4" ht="13.5" x14ac:dyDescent="0.25">
      <c r="A1874" s="172">
        <v>98228</v>
      </c>
      <c r="B1874" s="172" t="s">
        <v>17917</v>
      </c>
      <c r="C1874" s="172" t="s">
        <v>5237</v>
      </c>
      <c r="D1874" s="363">
        <v>46.55</v>
      </c>
    </row>
    <row r="1875" spans="1:4" ht="13.5" x14ac:dyDescent="0.25">
      <c r="A1875" s="172">
        <v>98229</v>
      </c>
      <c r="B1875" s="172" t="s">
        <v>17918</v>
      </c>
      <c r="C1875" s="172" t="s">
        <v>5237</v>
      </c>
      <c r="D1875" s="363">
        <v>62.58</v>
      </c>
    </row>
    <row r="1876" spans="1:4" ht="13.5" x14ac:dyDescent="0.25">
      <c r="A1876" s="172">
        <v>98230</v>
      </c>
      <c r="B1876" s="172" t="s">
        <v>17919</v>
      </c>
      <c r="C1876" s="172" t="s">
        <v>5237</v>
      </c>
      <c r="D1876" s="363">
        <v>83.71</v>
      </c>
    </row>
    <row r="1877" spans="1:4" ht="13.5" x14ac:dyDescent="0.25">
      <c r="A1877" s="172">
        <v>100651</v>
      </c>
      <c r="B1877" s="172" t="s">
        <v>17920</v>
      </c>
      <c r="C1877" s="172" t="s">
        <v>5237</v>
      </c>
      <c r="D1877" s="363">
        <v>97.32</v>
      </c>
    </row>
    <row r="1878" spans="1:4" ht="13.5" x14ac:dyDescent="0.25">
      <c r="A1878" s="172">
        <v>100652</v>
      </c>
      <c r="B1878" s="172" t="s">
        <v>17921</v>
      </c>
      <c r="C1878" s="172" t="s">
        <v>5237</v>
      </c>
      <c r="D1878" s="363">
        <v>196.89</v>
      </c>
    </row>
    <row r="1879" spans="1:4" ht="13.5" x14ac:dyDescent="0.25">
      <c r="A1879" s="172">
        <v>100653</v>
      </c>
      <c r="B1879" s="172" t="s">
        <v>17922</v>
      </c>
      <c r="C1879" s="172" t="s">
        <v>5237</v>
      </c>
      <c r="D1879" s="363">
        <v>336.25</v>
      </c>
    </row>
    <row r="1880" spans="1:4" ht="13.5" x14ac:dyDescent="0.25">
      <c r="A1880" s="172">
        <v>100654</v>
      </c>
      <c r="B1880" s="172" t="s">
        <v>17923</v>
      </c>
      <c r="C1880" s="172" t="s">
        <v>5237</v>
      </c>
      <c r="D1880" s="363">
        <v>447.14</v>
      </c>
    </row>
    <row r="1881" spans="1:4" ht="13.5" x14ac:dyDescent="0.25">
      <c r="A1881" s="172">
        <v>100655</v>
      </c>
      <c r="B1881" s="172" t="s">
        <v>17924</v>
      </c>
      <c r="C1881" s="172" t="s">
        <v>5237</v>
      </c>
      <c r="D1881" s="363">
        <v>523.6</v>
      </c>
    </row>
    <row r="1882" spans="1:4" ht="13.5" x14ac:dyDescent="0.25">
      <c r="A1882" s="172">
        <v>100656</v>
      </c>
      <c r="B1882" s="172" t="s">
        <v>7367</v>
      </c>
      <c r="C1882" s="172" t="s">
        <v>5237</v>
      </c>
      <c r="D1882" s="363">
        <v>62.18</v>
      </c>
    </row>
    <row r="1883" spans="1:4" ht="13.5" x14ac:dyDescent="0.25">
      <c r="A1883" s="172">
        <v>100657</v>
      </c>
      <c r="B1883" s="172" t="s">
        <v>7368</v>
      </c>
      <c r="C1883" s="172" t="s">
        <v>5237</v>
      </c>
      <c r="D1883" s="363">
        <v>80.069999999999993</v>
      </c>
    </row>
    <row r="1884" spans="1:4" ht="13.5" x14ac:dyDescent="0.25">
      <c r="A1884" s="172">
        <v>100658</v>
      </c>
      <c r="B1884" s="172" t="s">
        <v>7369</v>
      </c>
      <c r="C1884" s="172" t="s">
        <v>5237</v>
      </c>
      <c r="D1884" s="363">
        <v>184.56</v>
      </c>
    </row>
    <row r="1885" spans="1:4" ht="13.5" x14ac:dyDescent="0.25">
      <c r="A1885" s="172">
        <v>100889</v>
      </c>
      <c r="B1885" s="172" t="s">
        <v>7370</v>
      </c>
      <c r="C1885" s="172" t="s">
        <v>6634</v>
      </c>
      <c r="D1885" s="363">
        <v>8.59</v>
      </c>
    </row>
    <row r="1886" spans="1:4" ht="13.5" x14ac:dyDescent="0.25">
      <c r="A1886" s="172">
        <v>100890</v>
      </c>
      <c r="B1886" s="172" t="s">
        <v>7371</v>
      </c>
      <c r="C1886" s="172" t="s">
        <v>6634</v>
      </c>
      <c r="D1886" s="363">
        <v>8.4700000000000006</v>
      </c>
    </row>
    <row r="1887" spans="1:4" ht="13.5" x14ac:dyDescent="0.25">
      <c r="A1887" s="172">
        <v>100892</v>
      </c>
      <c r="B1887" s="172" t="s">
        <v>7372</v>
      </c>
      <c r="C1887" s="172" t="s">
        <v>6634</v>
      </c>
      <c r="D1887" s="363">
        <v>8.17</v>
      </c>
    </row>
    <row r="1888" spans="1:4" ht="13.5" x14ac:dyDescent="0.25">
      <c r="A1888" s="172">
        <v>100893</v>
      </c>
      <c r="B1888" s="172" t="s">
        <v>7373</v>
      </c>
      <c r="C1888" s="172" t="s">
        <v>6634</v>
      </c>
      <c r="D1888" s="363">
        <v>8.06</v>
      </c>
    </row>
    <row r="1889" spans="1:4" ht="13.5" x14ac:dyDescent="0.25">
      <c r="A1889" s="172">
        <v>100894</v>
      </c>
      <c r="B1889" s="172" t="s">
        <v>7374</v>
      </c>
      <c r="C1889" s="172" t="s">
        <v>6634</v>
      </c>
      <c r="D1889" s="363">
        <v>7.99</v>
      </c>
    </row>
    <row r="1890" spans="1:4" ht="13.5" x14ac:dyDescent="0.25">
      <c r="A1890" s="172">
        <v>100896</v>
      </c>
      <c r="B1890" s="172" t="s">
        <v>7375</v>
      </c>
      <c r="C1890" s="172" t="s">
        <v>5237</v>
      </c>
      <c r="D1890" s="363">
        <v>43.72</v>
      </c>
    </row>
    <row r="1891" spans="1:4" ht="13.5" x14ac:dyDescent="0.25">
      <c r="A1891" s="172">
        <v>100897</v>
      </c>
      <c r="B1891" s="172" t="s">
        <v>7376</v>
      </c>
      <c r="C1891" s="172" t="s">
        <v>5237</v>
      </c>
      <c r="D1891" s="363">
        <v>90.18</v>
      </c>
    </row>
    <row r="1892" spans="1:4" ht="13.5" x14ac:dyDescent="0.25">
      <c r="A1892" s="172">
        <v>100898</v>
      </c>
      <c r="B1892" s="172" t="s">
        <v>7377</v>
      </c>
      <c r="C1892" s="172" t="s">
        <v>5237</v>
      </c>
      <c r="D1892" s="363">
        <v>180.74</v>
      </c>
    </row>
    <row r="1893" spans="1:4" ht="13.5" x14ac:dyDescent="0.25">
      <c r="A1893" s="172">
        <v>100899</v>
      </c>
      <c r="B1893" s="172" t="s">
        <v>7378</v>
      </c>
      <c r="C1893" s="172" t="s">
        <v>5237</v>
      </c>
      <c r="D1893" s="363">
        <v>59.56</v>
      </c>
    </row>
    <row r="1894" spans="1:4" ht="13.5" x14ac:dyDescent="0.25">
      <c r="A1894" s="172">
        <v>100900</v>
      </c>
      <c r="B1894" s="172" t="s">
        <v>7379</v>
      </c>
      <c r="C1894" s="172" t="s">
        <v>5237</v>
      </c>
      <c r="D1894" s="363">
        <v>209.62</v>
      </c>
    </row>
    <row r="1895" spans="1:4" ht="13.5" x14ac:dyDescent="0.25">
      <c r="A1895" s="172">
        <v>100929</v>
      </c>
      <c r="B1895" s="172" t="s">
        <v>17925</v>
      </c>
      <c r="C1895" s="172" t="s">
        <v>5237</v>
      </c>
      <c r="D1895" s="363">
        <v>158.18</v>
      </c>
    </row>
    <row r="1896" spans="1:4" ht="13.5" x14ac:dyDescent="0.25">
      <c r="A1896" s="172">
        <v>100930</v>
      </c>
      <c r="B1896" s="172" t="s">
        <v>17926</v>
      </c>
      <c r="C1896" s="172" t="s">
        <v>5237</v>
      </c>
      <c r="D1896" s="363">
        <v>235.67</v>
      </c>
    </row>
    <row r="1897" spans="1:4" ht="13.5" x14ac:dyDescent="0.25">
      <c r="A1897" s="172">
        <v>100931</v>
      </c>
      <c r="B1897" s="172" t="s">
        <v>17927</v>
      </c>
      <c r="C1897" s="172" t="s">
        <v>5237</v>
      </c>
      <c r="D1897" s="363">
        <v>303.05</v>
      </c>
    </row>
    <row r="1898" spans="1:4" ht="13.5" x14ac:dyDescent="0.25">
      <c r="A1898" s="172">
        <v>100932</v>
      </c>
      <c r="B1898" s="172" t="s">
        <v>17928</v>
      </c>
      <c r="C1898" s="172" t="s">
        <v>5237</v>
      </c>
      <c r="D1898" s="363">
        <v>404.94</v>
      </c>
    </row>
    <row r="1899" spans="1:4" ht="13.5" x14ac:dyDescent="0.25">
      <c r="A1899" s="172">
        <v>100933</v>
      </c>
      <c r="B1899" s="172" t="s">
        <v>17929</v>
      </c>
      <c r="C1899" s="172" t="s">
        <v>5237</v>
      </c>
      <c r="D1899" s="363">
        <v>202.47</v>
      </c>
    </row>
    <row r="1900" spans="1:4" ht="13.5" x14ac:dyDescent="0.25">
      <c r="A1900" s="172">
        <v>100934</v>
      </c>
      <c r="B1900" s="172" t="s">
        <v>17930</v>
      </c>
      <c r="C1900" s="172" t="s">
        <v>5237</v>
      </c>
      <c r="D1900" s="363">
        <v>291.02</v>
      </c>
    </row>
    <row r="1901" spans="1:4" ht="13.5" x14ac:dyDescent="0.25">
      <c r="A1901" s="172">
        <v>100935</v>
      </c>
      <c r="B1901" s="172" t="s">
        <v>17931</v>
      </c>
      <c r="C1901" s="172" t="s">
        <v>5237</v>
      </c>
      <c r="D1901" s="363">
        <v>372.66</v>
      </c>
    </row>
    <row r="1902" spans="1:4" ht="13.5" x14ac:dyDescent="0.25">
      <c r="A1902" s="172">
        <v>100936</v>
      </c>
      <c r="B1902" s="172" t="s">
        <v>17932</v>
      </c>
      <c r="C1902" s="172" t="s">
        <v>5237</v>
      </c>
      <c r="D1902" s="363">
        <v>486.13</v>
      </c>
    </row>
    <row r="1903" spans="1:4" ht="13.5" x14ac:dyDescent="0.25">
      <c r="A1903" s="172">
        <v>95240</v>
      </c>
      <c r="B1903" s="172" t="s">
        <v>17933</v>
      </c>
      <c r="C1903" s="172" t="s">
        <v>5570</v>
      </c>
      <c r="D1903" s="363">
        <v>12.13</v>
      </c>
    </row>
    <row r="1904" spans="1:4" ht="13.5" x14ac:dyDescent="0.25">
      <c r="A1904" s="172">
        <v>95241</v>
      </c>
      <c r="B1904" s="172" t="s">
        <v>17934</v>
      </c>
      <c r="C1904" s="172" t="s">
        <v>5570</v>
      </c>
      <c r="D1904" s="363">
        <v>20.239999999999998</v>
      </c>
    </row>
    <row r="1905" spans="1:4" ht="13.5" x14ac:dyDescent="0.25">
      <c r="A1905" s="172">
        <v>96616</v>
      </c>
      <c r="B1905" s="172" t="s">
        <v>7389</v>
      </c>
      <c r="C1905" s="172" t="s">
        <v>6703</v>
      </c>
      <c r="D1905" s="363">
        <v>421.96</v>
      </c>
    </row>
    <row r="1906" spans="1:4" ht="13.5" x14ac:dyDescent="0.25">
      <c r="A1906" s="172">
        <v>96617</v>
      </c>
      <c r="B1906" s="172" t="s">
        <v>7390</v>
      </c>
      <c r="C1906" s="172" t="s">
        <v>5570</v>
      </c>
      <c r="D1906" s="363">
        <v>12.63</v>
      </c>
    </row>
    <row r="1907" spans="1:4" ht="13.5" x14ac:dyDescent="0.25">
      <c r="A1907" s="172">
        <v>96619</v>
      </c>
      <c r="B1907" s="172" t="s">
        <v>7391</v>
      </c>
      <c r="C1907" s="172" t="s">
        <v>5570</v>
      </c>
      <c r="D1907" s="363">
        <v>21.08</v>
      </c>
    </row>
    <row r="1908" spans="1:4" ht="13.5" x14ac:dyDescent="0.25">
      <c r="A1908" s="172">
        <v>96620</v>
      </c>
      <c r="B1908" s="172" t="s">
        <v>17935</v>
      </c>
      <c r="C1908" s="172" t="s">
        <v>6703</v>
      </c>
      <c r="D1908" s="363">
        <v>405.17</v>
      </c>
    </row>
    <row r="1909" spans="1:4" ht="13.5" x14ac:dyDescent="0.25">
      <c r="A1909" s="172">
        <v>96621</v>
      </c>
      <c r="B1909" s="172" t="s">
        <v>7393</v>
      </c>
      <c r="C1909" s="172" t="s">
        <v>6703</v>
      </c>
      <c r="D1909" s="363">
        <v>167.39</v>
      </c>
    </row>
    <row r="1910" spans="1:4" ht="13.5" x14ac:dyDescent="0.25">
      <c r="A1910" s="172">
        <v>96622</v>
      </c>
      <c r="B1910" s="172" t="s">
        <v>17936</v>
      </c>
      <c r="C1910" s="172" t="s">
        <v>6703</v>
      </c>
      <c r="D1910" s="363">
        <v>117.92</v>
      </c>
    </row>
    <row r="1911" spans="1:4" ht="13.5" x14ac:dyDescent="0.25">
      <c r="A1911" s="172">
        <v>96623</v>
      </c>
      <c r="B1911" s="172" t="s">
        <v>7395</v>
      </c>
      <c r="C1911" s="172" t="s">
        <v>6703</v>
      </c>
      <c r="D1911" s="363">
        <v>155.88999999999999</v>
      </c>
    </row>
    <row r="1912" spans="1:4" ht="13.5" x14ac:dyDescent="0.25">
      <c r="A1912" s="172">
        <v>96624</v>
      </c>
      <c r="B1912" s="172" t="s">
        <v>17937</v>
      </c>
      <c r="C1912" s="172" t="s">
        <v>6703</v>
      </c>
      <c r="D1912" s="363">
        <v>113.86</v>
      </c>
    </row>
    <row r="1913" spans="1:4" ht="13.5" x14ac:dyDescent="0.25">
      <c r="A1913" s="172">
        <v>97082</v>
      </c>
      <c r="B1913" s="172" t="s">
        <v>17938</v>
      </c>
      <c r="C1913" s="172" t="s">
        <v>6703</v>
      </c>
      <c r="D1913" s="363">
        <v>41.73</v>
      </c>
    </row>
    <row r="1914" spans="1:4" ht="13.5" x14ac:dyDescent="0.25">
      <c r="A1914" s="172">
        <v>97083</v>
      </c>
      <c r="B1914" s="172" t="s">
        <v>17939</v>
      </c>
      <c r="C1914" s="172" t="s">
        <v>5570</v>
      </c>
      <c r="D1914" s="363">
        <v>2.21</v>
      </c>
    </row>
    <row r="1915" spans="1:4" ht="13.5" x14ac:dyDescent="0.25">
      <c r="A1915" s="172">
        <v>97084</v>
      </c>
      <c r="B1915" s="172" t="s">
        <v>17940</v>
      </c>
      <c r="C1915" s="172" t="s">
        <v>5570</v>
      </c>
      <c r="D1915" s="363">
        <v>0.45</v>
      </c>
    </row>
    <row r="1916" spans="1:4" ht="13.5" x14ac:dyDescent="0.25">
      <c r="A1916" s="172">
        <v>97086</v>
      </c>
      <c r="B1916" s="172" t="s">
        <v>17941</v>
      </c>
      <c r="C1916" s="172" t="s">
        <v>5570</v>
      </c>
      <c r="D1916" s="363">
        <v>74.81</v>
      </c>
    </row>
    <row r="1917" spans="1:4" ht="13.5" x14ac:dyDescent="0.25">
      <c r="A1917" s="172">
        <v>97094</v>
      </c>
      <c r="B1917" s="172" t="s">
        <v>17942</v>
      </c>
      <c r="C1917" s="172" t="s">
        <v>6703</v>
      </c>
      <c r="D1917" s="363">
        <v>523.67999999999995</v>
      </c>
    </row>
    <row r="1918" spans="1:4" ht="13.5" x14ac:dyDescent="0.25">
      <c r="A1918" s="172">
        <v>97095</v>
      </c>
      <c r="B1918" s="172" t="s">
        <v>17943</v>
      </c>
      <c r="C1918" s="172" t="s">
        <v>6703</v>
      </c>
      <c r="D1918" s="363">
        <v>491.99</v>
      </c>
    </row>
    <row r="1919" spans="1:4" ht="13.5" x14ac:dyDescent="0.25">
      <c r="A1919" s="172">
        <v>97096</v>
      </c>
      <c r="B1919" s="172" t="s">
        <v>17944</v>
      </c>
      <c r="C1919" s="172" t="s">
        <v>6703</v>
      </c>
      <c r="D1919" s="363">
        <v>475.71</v>
      </c>
    </row>
    <row r="1920" spans="1:4" ht="13.5" x14ac:dyDescent="0.25">
      <c r="A1920" s="172">
        <v>97097</v>
      </c>
      <c r="B1920" s="172" t="s">
        <v>17945</v>
      </c>
      <c r="C1920" s="172" t="s">
        <v>5570</v>
      </c>
      <c r="D1920" s="363">
        <v>26.37</v>
      </c>
    </row>
    <row r="1921" spans="1:4" ht="13.5" x14ac:dyDescent="0.25">
      <c r="A1921" s="172">
        <v>100322</v>
      </c>
      <c r="B1921" s="172" t="s">
        <v>17946</v>
      </c>
      <c r="C1921" s="172" t="s">
        <v>6703</v>
      </c>
      <c r="D1921" s="363">
        <v>113.86</v>
      </c>
    </row>
    <row r="1922" spans="1:4" ht="13.5" x14ac:dyDescent="0.25">
      <c r="A1922" s="172">
        <v>100323</v>
      </c>
      <c r="B1922" s="172" t="s">
        <v>17947</v>
      </c>
      <c r="C1922" s="172" t="s">
        <v>6703</v>
      </c>
      <c r="D1922" s="363">
        <v>94.08</v>
      </c>
    </row>
    <row r="1923" spans="1:4" ht="13.5" x14ac:dyDescent="0.25">
      <c r="A1923" s="172">
        <v>100324</v>
      </c>
      <c r="B1923" s="172" t="s">
        <v>17948</v>
      </c>
      <c r="C1923" s="172" t="s">
        <v>6703</v>
      </c>
      <c r="D1923" s="363">
        <v>113.86</v>
      </c>
    </row>
    <row r="1924" spans="1:4" ht="13.5" x14ac:dyDescent="0.25">
      <c r="A1924" s="172">
        <v>90996</v>
      </c>
      <c r="B1924" s="172" t="s">
        <v>17949</v>
      </c>
      <c r="C1924" s="172" t="s">
        <v>5570</v>
      </c>
      <c r="D1924" s="363">
        <v>11.19</v>
      </c>
    </row>
    <row r="1925" spans="1:4" ht="13.5" x14ac:dyDescent="0.25">
      <c r="A1925" s="172">
        <v>90997</v>
      </c>
      <c r="B1925" s="172" t="s">
        <v>17950</v>
      </c>
      <c r="C1925" s="172" t="s">
        <v>5570</v>
      </c>
      <c r="D1925" s="363">
        <v>15.16</v>
      </c>
    </row>
    <row r="1926" spans="1:4" ht="13.5" x14ac:dyDescent="0.25">
      <c r="A1926" s="172">
        <v>90998</v>
      </c>
      <c r="B1926" s="172" t="s">
        <v>17951</v>
      </c>
      <c r="C1926" s="172" t="s">
        <v>5570</v>
      </c>
      <c r="D1926" s="363">
        <v>18.27</v>
      </c>
    </row>
    <row r="1927" spans="1:4" ht="13.5" x14ac:dyDescent="0.25">
      <c r="A1927" s="172">
        <v>91000</v>
      </c>
      <c r="B1927" s="172" t="s">
        <v>17952</v>
      </c>
      <c r="C1927" s="172" t="s">
        <v>5570</v>
      </c>
      <c r="D1927" s="363">
        <v>13.98</v>
      </c>
    </row>
    <row r="1928" spans="1:4" ht="13.5" x14ac:dyDescent="0.25">
      <c r="A1928" s="172">
        <v>91002</v>
      </c>
      <c r="B1928" s="172" t="s">
        <v>17953</v>
      </c>
      <c r="C1928" s="172" t="s">
        <v>5570</v>
      </c>
      <c r="D1928" s="363">
        <v>12.87</v>
      </c>
    </row>
    <row r="1929" spans="1:4" ht="13.5" x14ac:dyDescent="0.25">
      <c r="A1929" s="172">
        <v>91003</v>
      </c>
      <c r="B1929" s="172" t="s">
        <v>17954</v>
      </c>
      <c r="C1929" s="172" t="s">
        <v>5570</v>
      </c>
      <c r="D1929" s="363">
        <v>14.87</v>
      </c>
    </row>
    <row r="1930" spans="1:4" ht="13.5" x14ac:dyDescent="0.25">
      <c r="A1930" s="172">
        <v>91004</v>
      </c>
      <c r="B1930" s="172" t="s">
        <v>17955</v>
      </c>
      <c r="C1930" s="172" t="s">
        <v>5570</v>
      </c>
      <c r="D1930" s="363">
        <v>11.79</v>
      </c>
    </row>
    <row r="1931" spans="1:4" ht="13.5" x14ac:dyDescent="0.25">
      <c r="A1931" s="172">
        <v>91005</v>
      </c>
      <c r="B1931" s="172" t="s">
        <v>17956</v>
      </c>
      <c r="C1931" s="172" t="s">
        <v>5570</v>
      </c>
      <c r="D1931" s="363">
        <v>14.11</v>
      </c>
    </row>
    <row r="1932" spans="1:4" ht="13.5" x14ac:dyDescent="0.25">
      <c r="A1932" s="172">
        <v>91006</v>
      </c>
      <c r="B1932" s="172" t="s">
        <v>17957</v>
      </c>
      <c r="C1932" s="172" t="s">
        <v>5570</v>
      </c>
      <c r="D1932" s="363">
        <v>10.9</v>
      </c>
    </row>
    <row r="1933" spans="1:4" ht="13.5" x14ac:dyDescent="0.25">
      <c r="A1933" s="172">
        <v>91007</v>
      </c>
      <c r="B1933" s="172" t="s">
        <v>17958</v>
      </c>
      <c r="C1933" s="172" t="s">
        <v>5570</v>
      </c>
      <c r="D1933" s="363">
        <v>9.8000000000000007</v>
      </c>
    </row>
    <row r="1934" spans="1:4" ht="13.5" x14ac:dyDescent="0.25">
      <c r="A1934" s="172">
        <v>91008</v>
      </c>
      <c r="B1934" s="172" t="s">
        <v>17959</v>
      </c>
      <c r="C1934" s="172" t="s">
        <v>5570</v>
      </c>
      <c r="D1934" s="363">
        <v>11.81</v>
      </c>
    </row>
    <row r="1935" spans="1:4" ht="13.5" x14ac:dyDescent="0.25">
      <c r="A1935" s="172">
        <v>92263</v>
      </c>
      <c r="B1935" s="172" t="s">
        <v>17960</v>
      </c>
      <c r="C1935" s="172" t="s">
        <v>5570</v>
      </c>
      <c r="D1935" s="363">
        <v>99.73</v>
      </c>
    </row>
    <row r="1936" spans="1:4" ht="13.5" x14ac:dyDescent="0.25">
      <c r="A1936" s="172">
        <v>92264</v>
      </c>
      <c r="B1936" s="172" t="s">
        <v>17961</v>
      </c>
      <c r="C1936" s="172" t="s">
        <v>5570</v>
      </c>
      <c r="D1936" s="363">
        <v>121.04</v>
      </c>
    </row>
    <row r="1937" spans="1:4" ht="13.5" x14ac:dyDescent="0.25">
      <c r="A1937" s="172">
        <v>92265</v>
      </c>
      <c r="B1937" s="172" t="s">
        <v>17962</v>
      </c>
      <c r="C1937" s="172" t="s">
        <v>5570</v>
      </c>
      <c r="D1937" s="363">
        <v>75.819999999999993</v>
      </c>
    </row>
    <row r="1938" spans="1:4" ht="13.5" x14ac:dyDescent="0.25">
      <c r="A1938" s="172">
        <v>92266</v>
      </c>
      <c r="B1938" s="172" t="s">
        <v>17963</v>
      </c>
      <c r="C1938" s="172" t="s">
        <v>5570</v>
      </c>
      <c r="D1938" s="363">
        <v>94.82</v>
      </c>
    </row>
    <row r="1939" spans="1:4" ht="13.5" x14ac:dyDescent="0.25">
      <c r="A1939" s="172">
        <v>92267</v>
      </c>
      <c r="B1939" s="172" t="s">
        <v>17964</v>
      </c>
      <c r="C1939" s="172" t="s">
        <v>5570</v>
      </c>
      <c r="D1939" s="363">
        <v>28.61</v>
      </c>
    </row>
    <row r="1940" spans="1:4" ht="13.5" x14ac:dyDescent="0.25">
      <c r="A1940" s="172">
        <v>92268</v>
      </c>
      <c r="B1940" s="172" t="s">
        <v>17965</v>
      </c>
      <c r="C1940" s="172" t="s">
        <v>5570</v>
      </c>
      <c r="D1940" s="363">
        <v>45.36</v>
      </c>
    </row>
    <row r="1941" spans="1:4" ht="13.5" x14ac:dyDescent="0.25">
      <c r="A1941" s="172">
        <v>92269</v>
      </c>
      <c r="B1941" s="172" t="s">
        <v>17966</v>
      </c>
      <c r="C1941" s="172" t="s">
        <v>5570</v>
      </c>
      <c r="D1941" s="363">
        <v>65.989999999999995</v>
      </c>
    </row>
    <row r="1942" spans="1:4" ht="13.5" x14ac:dyDescent="0.25">
      <c r="A1942" s="172">
        <v>92270</v>
      </c>
      <c r="B1942" s="172" t="s">
        <v>17967</v>
      </c>
      <c r="C1942" s="172" t="s">
        <v>5570</v>
      </c>
      <c r="D1942" s="363">
        <v>51.39</v>
      </c>
    </row>
    <row r="1943" spans="1:4" ht="13.5" x14ac:dyDescent="0.25">
      <c r="A1943" s="172">
        <v>92271</v>
      </c>
      <c r="B1943" s="172" t="s">
        <v>17968</v>
      </c>
      <c r="C1943" s="172" t="s">
        <v>5570</v>
      </c>
      <c r="D1943" s="363">
        <v>32.42</v>
      </c>
    </row>
    <row r="1944" spans="1:4" ht="13.5" x14ac:dyDescent="0.25">
      <c r="A1944" s="172">
        <v>92272</v>
      </c>
      <c r="B1944" s="172" t="s">
        <v>17969</v>
      </c>
      <c r="C1944" s="172" t="s">
        <v>5237</v>
      </c>
      <c r="D1944" s="363">
        <v>22.25</v>
      </c>
    </row>
    <row r="1945" spans="1:4" ht="13.5" x14ac:dyDescent="0.25">
      <c r="A1945" s="172">
        <v>92273</v>
      </c>
      <c r="B1945" s="172" t="s">
        <v>17970</v>
      </c>
      <c r="C1945" s="172" t="s">
        <v>5237</v>
      </c>
      <c r="D1945" s="363">
        <v>9.9</v>
      </c>
    </row>
    <row r="1946" spans="1:4" ht="13.5" x14ac:dyDescent="0.25">
      <c r="A1946" s="172">
        <v>92408</v>
      </c>
      <c r="B1946" s="172" t="s">
        <v>17971</v>
      </c>
      <c r="C1946" s="172" t="s">
        <v>5570</v>
      </c>
      <c r="D1946" s="363">
        <v>137.47</v>
      </c>
    </row>
    <row r="1947" spans="1:4" ht="13.5" x14ac:dyDescent="0.25">
      <c r="A1947" s="172">
        <v>92409</v>
      </c>
      <c r="B1947" s="172" t="s">
        <v>17972</v>
      </c>
      <c r="C1947" s="172" t="s">
        <v>5570</v>
      </c>
      <c r="D1947" s="363">
        <v>129.33000000000001</v>
      </c>
    </row>
    <row r="1948" spans="1:4" ht="13.5" x14ac:dyDescent="0.25">
      <c r="A1948" s="172">
        <v>92410</v>
      </c>
      <c r="B1948" s="172" t="s">
        <v>17973</v>
      </c>
      <c r="C1948" s="172" t="s">
        <v>5570</v>
      </c>
      <c r="D1948" s="363">
        <v>96.97</v>
      </c>
    </row>
    <row r="1949" spans="1:4" ht="13.5" x14ac:dyDescent="0.25">
      <c r="A1949" s="172">
        <v>92411</v>
      </c>
      <c r="B1949" s="172" t="s">
        <v>17974</v>
      </c>
      <c r="C1949" s="172" t="s">
        <v>5570</v>
      </c>
      <c r="D1949" s="363">
        <v>89.77</v>
      </c>
    </row>
    <row r="1950" spans="1:4" ht="13.5" x14ac:dyDescent="0.25">
      <c r="A1950" s="172">
        <v>92412</v>
      </c>
      <c r="B1950" s="172" t="s">
        <v>17975</v>
      </c>
      <c r="C1950" s="172" t="s">
        <v>5570</v>
      </c>
      <c r="D1950" s="363">
        <v>65.930000000000007</v>
      </c>
    </row>
    <row r="1951" spans="1:4" ht="13.5" x14ac:dyDescent="0.25">
      <c r="A1951" s="172">
        <v>92413</v>
      </c>
      <c r="B1951" s="172" t="s">
        <v>17976</v>
      </c>
      <c r="C1951" s="172" t="s">
        <v>5570</v>
      </c>
      <c r="D1951" s="363">
        <v>60.38</v>
      </c>
    </row>
    <row r="1952" spans="1:4" ht="13.5" x14ac:dyDescent="0.25">
      <c r="A1952" s="172">
        <v>92414</v>
      </c>
      <c r="B1952" s="172" t="s">
        <v>17977</v>
      </c>
      <c r="C1952" s="172" t="s">
        <v>5570</v>
      </c>
      <c r="D1952" s="363">
        <v>93.13</v>
      </c>
    </row>
    <row r="1953" spans="1:4" ht="13.5" x14ac:dyDescent="0.25">
      <c r="A1953" s="172">
        <v>92415</v>
      </c>
      <c r="B1953" s="172" t="s">
        <v>17978</v>
      </c>
      <c r="C1953" s="172" t="s">
        <v>5570</v>
      </c>
      <c r="D1953" s="363">
        <v>85.93</v>
      </c>
    </row>
    <row r="1954" spans="1:4" ht="13.5" x14ac:dyDescent="0.25">
      <c r="A1954" s="172">
        <v>92416</v>
      </c>
      <c r="B1954" s="172" t="s">
        <v>17979</v>
      </c>
      <c r="C1954" s="172" t="s">
        <v>5570</v>
      </c>
      <c r="D1954" s="363">
        <v>107.91</v>
      </c>
    </row>
    <row r="1955" spans="1:4" ht="13.5" x14ac:dyDescent="0.25">
      <c r="A1955" s="172">
        <v>92417</v>
      </c>
      <c r="B1955" s="172" t="s">
        <v>17980</v>
      </c>
      <c r="C1955" s="172" t="s">
        <v>5570</v>
      </c>
      <c r="D1955" s="363">
        <v>100.74</v>
      </c>
    </row>
    <row r="1956" spans="1:4" ht="13.5" x14ac:dyDescent="0.25">
      <c r="A1956" s="172">
        <v>92418</v>
      </c>
      <c r="B1956" s="172" t="s">
        <v>17981</v>
      </c>
      <c r="C1956" s="172" t="s">
        <v>5570</v>
      </c>
      <c r="D1956" s="363">
        <v>60.04</v>
      </c>
    </row>
    <row r="1957" spans="1:4" ht="13.5" x14ac:dyDescent="0.25">
      <c r="A1957" s="172">
        <v>92419</v>
      </c>
      <c r="B1957" s="172" t="s">
        <v>17982</v>
      </c>
      <c r="C1957" s="172" t="s">
        <v>5570</v>
      </c>
      <c r="D1957" s="363">
        <v>54.53</v>
      </c>
    </row>
    <row r="1958" spans="1:4" ht="13.5" x14ac:dyDescent="0.25">
      <c r="A1958" s="172">
        <v>92420</v>
      </c>
      <c r="B1958" s="172" t="s">
        <v>17983</v>
      </c>
      <c r="C1958" s="172" t="s">
        <v>5570</v>
      </c>
      <c r="D1958" s="363">
        <v>71.41</v>
      </c>
    </row>
    <row r="1959" spans="1:4" ht="13.5" x14ac:dyDescent="0.25">
      <c r="A1959" s="172">
        <v>92421</v>
      </c>
      <c r="B1959" s="172" t="s">
        <v>17984</v>
      </c>
      <c r="C1959" s="172" t="s">
        <v>5570</v>
      </c>
      <c r="D1959" s="363">
        <v>65.89</v>
      </c>
    </row>
    <row r="1960" spans="1:4" ht="13.5" x14ac:dyDescent="0.25">
      <c r="A1960" s="172">
        <v>92422</v>
      </c>
      <c r="B1960" s="172" t="s">
        <v>17985</v>
      </c>
      <c r="C1960" s="172" t="s">
        <v>5570</v>
      </c>
      <c r="D1960" s="363">
        <v>49.51</v>
      </c>
    </row>
    <row r="1961" spans="1:4" ht="13.5" x14ac:dyDescent="0.25">
      <c r="A1961" s="172">
        <v>92423</v>
      </c>
      <c r="B1961" s="172" t="s">
        <v>17986</v>
      </c>
      <c r="C1961" s="172" t="s">
        <v>5570</v>
      </c>
      <c r="D1961" s="363">
        <v>44.72</v>
      </c>
    </row>
    <row r="1962" spans="1:4" ht="13.5" x14ac:dyDescent="0.25">
      <c r="A1962" s="172">
        <v>92424</v>
      </c>
      <c r="B1962" s="172" t="s">
        <v>17987</v>
      </c>
      <c r="C1962" s="172" t="s">
        <v>5570</v>
      </c>
      <c r="D1962" s="363">
        <v>59.41</v>
      </c>
    </row>
    <row r="1963" spans="1:4" ht="13.5" x14ac:dyDescent="0.25">
      <c r="A1963" s="172">
        <v>92425</v>
      </c>
      <c r="B1963" s="172" t="s">
        <v>17988</v>
      </c>
      <c r="C1963" s="172" t="s">
        <v>5570</v>
      </c>
      <c r="D1963" s="363">
        <v>54.61</v>
      </c>
    </row>
    <row r="1964" spans="1:4" ht="13.5" x14ac:dyDescent="0.25">
      <c r="A1964" s="172">
        <v>92426</v>
      </c>
      <c r="B1964" s="172" t="s">
        <v>17989</v>
      </c>
      <c r="C1964" s="172" t="s">
        <v>5570</v>
      </c>
      <c r="D1964" s="363">
        <v>44.2</v>
      </c>
    </row>
    <row r="1965" spans="1:4" ht="13.5" x14ac:dyDescent="0.25">
      <c r="A1965" s="172">
        <v>92427</v>
      </c>
      <c r="B1965" s="172" t="s">
        <v>17990</v>
      </c>
      <c r="C1965" s="172" t="s">
        <v>5570</v>
      </c>
      <c r="D1965" s="363">
        <v>39.76</v>
      </c>
    </row>
    <row r="1966" spans="1:4" ht="13.5" x14ac:dyDescent="0.25">
      <c r="A1966" s="172">
        <v>92428</v>
      </c>
      <c r="B1966" s="172" t="s">
        <v>17991</v>
      </c>
      <c r="C1966" s="172" t="s">
        <v>5570</v>
      </c>
      <c r="D1966" s="363">
        <v>53.36</v>
      </c>
    </row>
    <row r="1967" spans="1:4" ht="13.5" x14ac:dyDescent="0.25">
      <c r="A1967" s="172">
        <v>92429</v>
      </c>
      <c r="B1967" s="172" t="s">
        <v>17992</v>
      </c>
      <c r="C1967" s="172" t="s">
        <v>5570</v>
      </c>
      <c r="D1967" s="363">
        <v>48.93</v>
      </c>
    </row>
    <row r="1968" spans="1:4" ht="13.5" x14ac:dyDescent="0.25">
      <c r="A1968" s="172">
        <v>92430</v>
      </c>
      <c r="B1968" s="172" t="s">
        <v>17993</v>
      </c>
      <c r="C1968" s="172" t="s">
        <v>5570</v>
      </c>
      <c r="D1968" s="363">
        <v>41.02</v>
      </c>
    </row>
    <row r="1969" spans="1:4" ht="13.5" x14ac:dyDescent="0.25">
      <c r="A1969" s="172">
        <v>92431</v>
      </c>
      <c r="B1969" s="172" t="s">
        <v>17994</v>
      </c>
      <c r="C1969" s="172" t="s">
        <v>5570</v>
      </c>
      <c r="D1969" s="363">
        <v>36.799999999999997</v>
      </c>
    </row>
    <row r="1970" spans="1:4" ht="13.5" x14ac:dyDescent="0.25">
      <c r="A1970" s="172">
        <v>92432</v>
      </c>
      <c r="B1970" s="172" t="s">
        <v>17995</v>
      </c>
      <c r="C1970" s="172" t="s">
        <v>5570</v>
      </c>
      <c r="D1970" s="363">
        <v>49.71</v>
      </c>
    </row>
    <row r="1971" spans="1:4" ht="13.5" x14ac:dyDescent="0.25">
      <c r="A1971" s="172">
        <v>92433</v>
      </c>
      <c r="B1971" s="172" t="s">
        <v>17996</v>
      </c>
      <c r="C1971" s="172" t="s">
        <v>5570</v>
      </c>
      <c r="D1971" s="363">
        <v>45.49</v>
      </c>
    </row>
    <row r="1972" spans="1:4" ht="13.5" x14ac:dyDescent="0.25">
      <c r="A1972" s="172">
        <v>92434</v>
      </c>
      <c r="B1972" s="172" t="s">
        <v>17997</v>
      </c>
      <c r="C1972" s="172" t="s">
        <v>5570</v>
      </c>
      <c r="D1972" s="363">
        <v>39.08</v>
      </c>
    </row>
    <row r="1973" spans="1:4" ht="13.5" x14ac:dyDescent="0.25">
      <c r="A1973" s="172">
        <v>92435</v>
      </c>
      <c r="B1973" s="172" t="s">
        <v>17998</v>
      </c>
      <c r="C1973" s="172" t="s">
        <v>5570</v>
      </c>
      <c r="D1973" s="363">
        <v>35</v>
      </c>
    </row>
    <row r="1974" spans="1:4" ht="13.5" x14ac:dyDescent="0.25">
      <c r="A1974" s="172">
        <v>92436</v>
      </c>
      <c r="B1974" s="172" t="s">
        <v>17999</v>
      </c>
      <c r="C1974" s="172" t="s">
        <v>5570</v>
      </c>
      <c r="D1974" s="363">
        <v>47.47</v>
      </c>
    </row>
    <row r="1975" spans="1:4" ht="13.5" x14ac:dyDescent="0.25">
      <c r="A1975" s="172">
        <v>92437</v>
      </c>
      <c r="B1975" s="172" t="s">
        <v>18000</v>
      </c>
      <c r="C1975" s="172" t="s">
        <v>5570</v>
      </c>
      <c r="D1975" s="363">
        <v>43.4</v>
      </c>
    </row>
    <row r="1976" spans="1:4" ht="13.5" x14ac:dyDescent="0.25">
      <c r="A1976" s="172">
        <v>92438</v>
      </c>
      <c r="B1976" s="172" t="s">
        <v>18001</v>
      </c>
      <c r="C1976" s="172" t="s">
        <v>5570</v>
      </c>
      <c r="D1976" s="363">
        <v>37.68</v>
      </c>
    </row>
    <row r="1977" spans="1:4" ht="13.5" x14ac:dyDescent="0.25">
      <c r="A1977" s="172">
        <v>92439</v>
      </c>
      <c r="B1977" s="172" t="s">
        <v>18002</v>
      </c>
      <c r="C1977" s="172" t="s">
        <v>5570</v>
      </c>
      <c r="D1977" s="363">
        <v>33.700000000000003</v>
      </c>
    </row>
    <row r="1978" spans="1:4" ht="13.5" x14ac:dyDescent="0.25">
      <c r="A1978" s="172">
        <v>92440</v>
      </c>
      <c r="B1978" s="172" t="s">
        <v>18003</v>
      </c>
      <c r="C1978" s="172" t="s">
        <v>5570</v>
      </c>
      <c r="D1978" s="363">
        <v>45.84</v>
      </c>
    </row>
    <row r="1979" spans="1:4" ht="13.5" x14ac:dyDescent="0.25">
      <c r="A1979" s="172">
        <v>92441</v>
      </c>
      <c r="B1979" s="172" t="s">
        <v>18004</v>
      </c>
      <c r="C1979" s="172" t="s">
        <v>5570</v>
      </c>
      <c r="D1979" s="363">
        <v>41.9</v>
      </c>
    </row>
    <row r="1980" spans="1:4" ht="13.5" x14ac:dyDescent="0.25">
      <c r="A1980" s="172">
        <v>92442</v>
      </c>
      <c r="B1980" s="172" t="s">
        <v>18005</v>
      </c>
      <c r="C1980" s="172" t="s">
        <v>5570</v>
      </c>
      <c r="D1980" s="363">
        <v>34.799999999999997</v>
      </c>
    </row>
    <row r="1981" spans="1:4" ht="13.5" x14ac:dyDescent="0.25">
      <c r="A1981" s="172">
        <v>92443</v>
      </c>
      <c r="B1981" s="172" t="s">
        <v>18006</v>
      </c>
      <c r="C1981" s="172" t="s">
        <v>5570</v>
      </c>
      <c r="D1981" s="363">
        <v>30.96</v>
      </c>
    </row>
    <row r="1982" spans="1:4" ht="13.5" x14ac:dyDescent="0.25">
      <c r="A1982" s="172">
        <v>92444</v>
      </c>
      <c r="B1982" s="172" t="s">
        <v>18007</v>
      </c>
      <c r="C1982" s="172" t="s">
        <v>5570</v>
      </c>
      <c r="D1982" s="363">
        <v>42.7</v>
      </c>
    </row>
    <row r="1983" spans="1:4" ht="13.5" x14ac:dyDescent="0.25">
      <c r="A1983" s="172">
        <v>92445</v>
      </c>
      <c r="B1983" s="172" t="s">
        <v>18008</v>
      </c>
      <c r="C1983" s="172" t="s">
        <v>5570</v>
      </c>
      <c r="D1983" s="363">
        <v>38.85</v>
      </c>
    </row>
    <row r="1984" spans="1:4" ht="13.5" x14ac:dyDescent="0.25">
      <c r="A1984" s="172">
        <v>92446</v>
      </c>
      <c r="B1984" s="172" t="s">
        <v>18009</v>
      </c>
      <c r="C1984" s="172" t="s">
        <v>5570</v>
      </c>
      <c r="D1984" s="363">
        <v>126.05</v>
      </c>
    </row>
    <row r="1985" spans="1:4" ht="13.5" x14ac:dyDescent="0.25">
      <c r="A1985" s="172">
        <v>92447</v>
      </c>
      <c r="B1985" s="172" t="s">
        <v>18010</v>
      </c>
      <c r="C1985" s="172" t="s">
        <v>5570</v>
      </c>
      <c r="D1985" s="363">
        <v>93.09</v>
      </c>
    </row>
    <row r="1986" spans="1:4" ht="13.5" x14ac:dyDescent="0.25">
      <c r="A1986" s="172">
        <v>92448</v>
      </c>
      <c r="B1986" s="172" t="s">
        <v>18011</v>
      </c>
      <c r="C1986" s="172" t="s">
        <v>5570</v>
      </c>
      <c r="D1986" s="363">
        <v>77.42</v>
      </c>
    </row>
    <row r="1987" spans="1:4" ht="13.5" x14ac:dyDescent="0.25">
      <c r="A1987" s="172">
        <v>92449</v>
      </c>
      <c r="B1987" s="172" t="s">
        <v>18012</v>
      </c>
      <c r="C1987" s="172" t="s">
        <v>5570</v>
      </c>
      <c r="D1987" s="363">
        <v>166.5</v>
      </c>
    </row>
    <row r="1988" spans="1:4" ht="13.5" x14ac:dyDescent="0.25">
      <c r="A1988" s="172">
        <v>92450</v>
      </c>
      <c r="B1988" s="172" t="s">
        <v>18013</v>
      </c>
      <c r="C1988" s="172" t="s">
        <v>5570</v>
      </c>
      <c r="D1988" s="363">
        <v>222.65</v>
      </c>
    </row>
    <row r="1989" spans="1:4" ht="13.5" x14ac:dyDescent="0.25">
      <c r="A1989" s="172">
        <v>92451</v>
      </c>
      <c r="B1989" s="172" t="s">
        <v>18014</v>
      </c>
      <c r="C1989" s="172" t="s">
        <v>5570</v>
      </c>
      <c r="D1989" s="363">
        <v>113.82</v>
      </c>
    </row>
    <row r="1990" spans="1:4" ht="13.5" x14ac:dyDescent="0.25">
      <c r="A1990" s="172">
        <v>92452</v>
      </c>
      <c r="B1990" s="172" t="s">
        <v>18015</v>
      </c>
      <c r="C1990" s="172" t="s">
        <v>5570</v>
      </c>
      <c r="D1990" s="363">
        <v>106.68</v>
      </c>
    </row>
    <row r="1991" spans="1:4" ht="13.5" x14ac:dyDescent="0.25">
      <c r="A1991" s="172">
        <v>92453</v>
      </c>
      <c r="B1991" s="172" t="s">
        <v>18016</v>
      </c>
      <c r="C1991" s="172" t="s">
        <v>5570</v>
      </c>
      <c r="D1991" s="363">
        <v>143.11000000000001</v>
      </c>
    </row>
    <row r="1992" spans="1:4" ht="13.5" x14ac:dyDescent="0.25">
      <c r="A1992" s="172">
        <v>92454</v>
      </c>
      <c r="B1992" s="172" t="s">
        <v>18017</v>
      </c>
      <c r="C1992" s="172" t="s">
        <v>5570</v>
      </c>
      <c r="D1992" s="363">
        <v>203.33</v>
      </c>
    </row>
    <row r="1993" spans="1:4" ht="13.5" x14ac:dyDescent="0.25">
      <c r="A1993" s="172">
        <v>92455</v>
      </c>
      <c r="B1993" s="172" t="s">
        <v>18018</v>
      </c>
      <c r="C1993" s="172" t="s">
        <v>5570</v>
      </c>
      <c r="D1993" s="363">
        <v>93.6</v>
      </c>
    </row>
    <row r="1994" spans="1:4" ht="13.5" x14ac:dyDescent="0.25">
      <c r="A1994" s="172">
        <v>92456</v>
      </c>
      <c r="B1994" s="172" t="s">
        <v>18019</v>
      </c>
      <c r="C1994" s="172" t="s">
        <v>5570</v>
      </c>
      <c r="D1994" s="363">
        <v>87.1</v>
      </c>
    </row>
    <row r="1995" spans="1:4" ht="13.5" x14ac:dyDescent="0.25">
      <c r="A1995" s="172">
        <v>92457</v>
      </c>
      <c r="B1995" s="172" t="s">
        <v>18020</v>
      </c>
      <c r="C1995" s="172" t="s">
        <v>5570</v>
      </c>
      <c r="D1995" s="363">
        <v>123.95</v>
      </c>
    </row>
    <row r="1996" spans="1:4" ht="13.5" x14ac:dyDescent="0.25">
      <c r="A1996" s="172">
        <v>92458</v>
      </c>
      <c r="B1996" s="172" t="s">
        <v>7467</v>
      </c>
      <c r="C1996" s="172" t="s">
        <v>5570</v>
      </c>
      <c r="D1996" s="363">
        <v>191.09</v>
      </c>
    </row>
    <row r="1997" spans="1:4" ht="13.5" x14ac:dyDescent="0.25">
      <c r="A1997" s="172">
        <v>92459</v>
      </c>
      <c r="B1997" s="172" t="s">
        <v>18021</v>
      </c>
      <c r="C1997" s="172" t="s">
        <v>5570</v>
      </c>
      <c r="D1997" s="363">
        <v>79.16</v>
      </c>
    </row>
    <row r="1998" spans="1:4" ht="13.5" x14ac:dyDescent="0.25">
      <c r="A1998" s="172">
        <v>92460</v>
      </c>
      <c r="B1998" s="172" t="s">
        <v>18022</v>
      </c>
      <c r="C1998" s="172" t="s">
        <v>5570</v>
      </c>
      <c r="D1998" s="363">
        <v>71.03</v>
      </c>
    </row>
    <row r="1999" spans="1:4" ht="13.5" x14ac:dyDescent="0.25">
      <c r="A1999" s="172">
        <v>92461</v>
      </c>
      <c r="B1999" s="172" t="s">
        <v>18023</v>
      </c>
      <c r="C1999" s="172" t="s">
        <v>5570</v>
      </c>
      <c r="D1999" s="363">
        <v>114.08</v>
      </c>
    </row>
    <row r="2000" spans="1:4" ht="13.5" x14ac:dyDescent="0.25">
      <c r="A2000" s="172">
        <v>92462</v>
      </c>
      <c r="B2000" s="172" t="s">
        <v>18024</v>
      </c>
      <c r="C2000" s="172" t="s">
        <v>5570</v>
      </c>
      <c r="D2000" s="363">
        <v>183.35</v>
      </c>
    </row>
    <row r="2001" spans="1:4" ht="13.5" x14ac:dyDescent="0.25">
      <c r="A2001" s="172">
        <v>92463</v>
      </c>
      <c r="B2001" s="172" t="s">
        <v>18025</v>
      </c>
      <c r="C2001" s="172" t="s">
        <v>5570</v>
      </c>
      <c r="D2001" s="363">
        <v>71.53</v>
      </c>
    </row>
    <row r="2002" spans="1:4" ht="13.5" x14ac:dyDescent="0.25">
      <c r="A2002" s="172">
        <v>92464</v>
      </c>
      <c r="B2002" s="172" t="s">
        <v>18026</v>
      </c>
      <c r="C2002" s="172" t="s">
        <v>5570</v>
      </c>
      <c r="D2002" s="363">
        <v>67.510000000000005</v>
      </c>
    </row>
    <row r="2003" spans="1:4" ht="13.5" x14ac:dyDescent="0.25">
      <c r="A2003" s="172">
        <v>92465</v>
      </c>
      <c r="B2003" s="172" t="s">
        <v>18027</v>
      </c>
      <c r="C2003" s="172" t="s">
        <v>5570</v>
      </c>
      <c r="D2003" s="363">
        <v>90.01</v>
      </c>
    </row>
    <row r="2004" spans="1:4" ht="13.5" x14ac:dyDescent="0.25">
      <c r="A2004" s="172">
        <v>92466</v>
      </c>
      <c r="B2004" s="172" t="s">
        <v>18028</v>
      </c>
      <c r="C2004" s="172" t="s">
        <v>5570</v>
      </c>
      <c r="D2004" s="363">
        <v>178.22</v>
      </c>
    </row>
    <row r="2005" spans="1:4" ht="13.5" x14ac:dyDescent="0.25">
      <c r="A2005" s="172">
        <v>92467</v>
      </c>
      <c r="B2005" s="172" t="s">
        <v>18029</v>
      </c>
      <c r="C2005" s="172" t="s">
        <v>5570</v>
      </c>
      <c r="D2005" s="363">
        <v>58.01</v>
      </c>
    </row>
    <row r="2006" spans="1:4" ht="13.5" x14ac:dyDescent="0.25">
      <c r="A2006" s="172">
        <v>92468</v>
      </c>
      <c r="B2006" s="172" t="s">
        <v>18030</v>
      </c>
      <c r="C2006" s="172" t="s">
        <v>5570</v>
      </c>
      <c r="D2006" s="363">
        <v>62.59</v>
      </c>
    </row>
    <row r="2007" spans="1:4" ht="13.5" x14ac:dyDescent="0.25">
      <c r="A2007" s="172">
        <v>92469</v>
      </c>
      <c r="B2007" s="172" t="s">
        <v>18031</v>
      </c>
      <c r="C2007" s="172" t="s">
        <v>5570</v>
      </c>
      <c r="D2007" s="363">
        <v>81.760000000000005</v>
      </c>
    </row>
    <row r="2008" spans="1:4" ht="13.5" x14ac:dyDescent="0.25">
      <c r="A2008" s="172">
        <v>92470</v>
      </c>
      <c r="B2008" s="172" t="s">
        <v>18032</v>
      </c>
      <c r="C2008" s="172" t="s">
        <v>5570</v>
      </c>
      <c r="D2008" s="363">
        <v>173.95</v>
      </c>
    </row>
    <row r="2009" spans="1:4" ht="13.5" x14ac:dyDescent="0.25">
      <c r="A2009" s="172">
        <v>92471</v>
      </c>
      <c r="B2009" s="172" t="s">
        <v>18033</v>
      </c>
      <c r="C2009" s="172" t="s">
        <v>5570</v>
      </c>
      <c r="D2009" s="363">
        <v>52.76</v>
      </c>
    </row>
    <row r="2010" spans="1:4" ht="13.5" x14ac:dyDescent="0.25">
      <c r="A2010" s="172">
        <v>92472</v>
      </c>
      <c r="B2010" s="172" t="s">
        <v>18034</v>
      </c>
      <c r="C2010" s="172" t="s">
        <v>5570</v>
      </c>
      <c r="D2010" s="363">
        <v>58.85</v>
      </c>
    </row>
    <row r="2011" spans="1:4" ht="13.5" x14ac:dyDescent="0.25">
      <c r="A2011" s="172">
        <v>92473</v>
      </c>
      <c r="B2011" s="172" t="s">
        <v>18035</v>
      </c>
      <c r="C2011" s="172" t="s">
        <v>5570</v>
      </c>
      <c r="D2011" s="363">
        <v>75.08</v>
      </c>
    </row>
    <row r="2012" spans="1:4" ht="13.5" x14ac:dyDescent="0.25">
      <c r="A2012" s="172">
        <v>92474</v>
      </c>
      <c r="B2012" s="172" t="s">
        <v>18036</v>
      </c>
      <c r="C2012" s="172" t="s">
        <v>5570</v>
      </c>
      <c r="D2012" s="363">
        <v>170.28</v>
      </c>
    </row>
    <row r="2013" spans="1:4" ht="13.5" x14ac:dyDescent="0.25">
      <c r="A2013" s="172">
        <v>92475</v>
      </c>
      <c r="B2013" s="172" t="s">
        <v>18037</v>
      </c>
      <c r="C2013" s="172" t="s">
        <v>5570</v>
      </c>
      <c r="D2013" s="363">
        <v>48.49</v>
      </c>
    </row>
    <row r="2014" spans="1:4" ht="13.5" x14ac:dyDescent="0.25">
      <c r="A2014" s="172">
        <v>92476</v>
      </c>
      <c r="B2014" s="172" t="s">
        <v>18038</v>
      </c>
      <c r="C2014" s="172" t="s">
        <v>5570</v>
      </c>
      <c r="D2014" s="363">
        <v>55.69</v>
      </c>
    </row>
    <row r="2015" spans="1:4" ht="13.5" x14ac:dyDescent="0.25">
      <c r="A2015" s="172">
        <v>92477</v>
      </c>
      <c r="B2015" s="172" t="s">
        <v>18039</v>
      </c>
      <c r="C2015" s="172" t="s">
        <v>5570</v>
      </c>
      <c r="D2015" s="363">
        <v>60.81</v>
      </c>
    </row>
    <row r="2016" spans="1:4" ht="13.5" x14ac:dyDescent="0.25">
      <c r="A2016" s="172">
        <v>92478</v>
      </c>
      <c r="B2016" s="172" t="s">
        <v>18040</v>
      </c>
      <c r="C2016" s="172" t="s">
        <v>5570</v>
      </c>
      <c r="D2016" s="363">
        <v>163.03</v>
      </c>
    </row>
    <row r="2017" spans="1:4" ht="13.5" x14ac:dyDescent="0.25">
      <c r="A2017" s="172">
        <v>92479</v>
      </c>
      <c r="B2017" s="172" t="s">
        <v>18041</v>
      </c>
      <c r="C2017" s="172" t="s">
        <v>5570</v>
      </c>
      <c r="D2017" s="363">
        <v>39.380000000000003</v>
      </c>
    </row>
    <row r="2018" spans="1:4" ht="13.5" x14ac:dyDescent="0.25">
      <c r="A2018" s="172">
        <v>92480</v>
      </c>
      <c r="B2018" s="172" t="s">
        <v>18042</v>
      </c>
      <c r="C2018" s="172" t="s">
        <v>5570</v>
      </c>
      <c r="D2018" s="363">
        <v>49.35</v>
      </c>
    </row>
    <row r="2019" spans="1:4" ht="13.5" x14ac:dyDescent="0.25">
      <c r="A2019" s="172">
        <v>92481</v>
      </c>
      <c r="B2019" s="172" t="s">
        <v>18043</v>
      </c>
      <c r="C2019" s="172" t="s">
        <v>5570</v>
      </c>
      <c r="D2019" s="363">
        <v>156.56</v>
      </c>
    </row>
    <row r="2020" spans="1:4" ht="13.5" x14ac:dyDescent="0.25">
      <c r="A2020" s="172">
        <v>92482</v>
      </c>
      <c r="B2020" s="172" t="s">
        <v>18044</v>
      </c>
      <c r="C2020" s="172" t="s">
        <v>5570</v>
      </c>
      <c r="D2020" s="363">
        <v>147.07</v>
      </c>
    </row>
    <row r="2021" spans="1:4" ht="13.5" x14ac:dyDescent="0.25">
      <c r="A2021" s="172">
        <v>92483</v>
      </c>
      <c r="B2021" s="172" t="s">
        <v>18045</v>
      </c>
      <c r="C2021" s="172" t="s">
        <v>5570</v>
      </c>
      <c r="D2021" s="363">
        <v>122.75</v>
      </c>
    </row>
    <row r="2022" spans="1:4" ht="13.5" x14ac:dyDescent="0.25">
      <c r="A2022" s="172">
        <v>92484</v>
      </c>
      <c r="B2022" s="172" t="s">
        <v>18046</v>
      </c>
      <c r="C2022" s="172" t="s">
        <v>5570</v>
      </c>
      <c r="D2022" s="363">
        <v>114.37</v>
      </c>
    </row>
    <row r="2023" spans="1:4" ht="13.5" x14ac:dyDescent="0.25">
      <c r="A2023" s="172">
        <v>92485</v>
      </c>
      <c r="B2023" s="172" t="s">
        <v>18047</v>
      </c>
      <c r="C2023" s="172" t="s">
        <v>5570</v>
      </c>
      <c r="D2023" s="363">
        <v>90.13</v>
      </c>
    </row>
    <row r="2024" spans="1:4" ht="13.5" x14ac:dyDescent="0.25">
      <c r="A2024" s="172">
        <v>92486</v>
      </c>
      <c r="B2024" s="172" t="s">
        <v>18048</v>
      </c>
      <c r="C2024" s="172" t="s">
        <v>5570</v>
      </c>
      <c r="D2024" s="363">
        <v>83.69</v>
      </c>
    </row>
    <row r="2025" spans="1:4" ht="13.5" x14ac:dyDescent="0.25">
      <c r="A2025" s="172">
        <v>92487</v>
      </c>
      <c r="B2025" s="172" t="s">
        <v>18049</v>
      </c>
      <c r="C2025" s="172" t="s">
        <v>5570</v>
      </c>
      <c r="D2025" s="363">
        <v>68.63</v>
      </c>
    </row>
    <row r="2026" spans="1:4" ht="13.5" x14ac:dyDescent="0.25">
      <c r="A2026" s="172">
        <v>92488</v>
      </c>
      <c r="B2026" s="172" t="s">
        <v>18050</v>
      </c>
      <c r="C2026" s="172" t="s">
        <v>5570</v>
      </c>
      <c r="D2026" s="363">
        <v>66.41</v>
      </c>
    </row>
    <row r="2027" spans="1:4" ht="13.5" x14ac:dyDescent="0.25">
      <c r="A2027" s="172">
        <v>92489</v>
      </c>
      <c r="B2027" s="172" t="s">
        <v>18051</v>
      </c>
      <c r="C2027" s="172" t="s">
        <v>5570</v>
      </c>
      <c r="D2027" s="363">
        <v>38.78</v>
      </c>
    </row>
    <row r="2028" spans="1:4" ht="13.5" x14ac:dyDescent="0.25">
      <c r="A2028" s="172">
        <v>92490</v>
      </c>
      <c r="B2028" s="172" t="s">
        <v>18052</v>
      </c>
      <c r="C2028" s="172" t="s">
        <v>5570</v>
      </c>
      <c r="D2028" s="363">
        <v>36.74</v>
      </c>
    </row>
    <row r="2029" spans="1:4" ht="13.5" x14ac:dyDescent="0.25">
      <c r="A2029" s="172">
        <v>92491</v>
      </c>
      <c r="B2029" s="172" t="s">
        <v>18053</v>
      </c>
      <c r="C2029" s="172" t="s">
        <v>5570</v>
      </c>
      <c r="D2029" s="363">
        <v>66.3</v>
      </c>
    </row>
    <row r="2030" spans="1:4" ht="13.5" x14ac:dyDescent="0.25">
      <c r="A2030" s="172">
        <v>92492</v>
      </c>
      <c r="B2030" s="172" t="s">
        <v>18054</v>
      </c>
      <c r="C2030" s="172" t="s">
        <v>5570</v>
      </c>
      <c r="D2030" s="363">
        <v>64.180000000000007</v>
      </c>
    </row>
    <row r="2031" spans="1:4" ht="13.5" x14ac:dyDescent="0.25">
      <c r="A2031" s="172">
        <v>92493</v>
      </c>
      <c r="B2031" s="172" t="s">
        <v>18055</v>
      </c>
      <c r="C2031" s="172" t="s">
        <v>5570</v>
      </c>
      <c r="D2031" s="363">
        <v>34.5</v>
      </c>
    </row>
    <row r="2032" spans="1:4" ht="13.5" x14ac:dyDescent="0.25">
      <c r="A2032" s="172">
        <v>92494</v>
      </c>
      <c r="B2032" s="172" t="s">
        <v>18056</v>
      </c>
      <c r="C2032" s="172" t="s">
        <v>5570</v>
      </c>
      <c r="D2032" s="363">
        <v>34.83</v>
      </c>
    </row>
    <row r="2033" spans="1:4" ht="13.5" x14ac:dyDescent="0.25">
      <c r="A2033" s="172">
        <v>92495</v>
      </c>
      <c r="B2033" s="172" t="s">
        <v>18057</v>
      </c>
      <c r="C2033" s="172" t="s">
        <v>5570</v>
      </c>
      <c r="D2033" s="363">
        <v>64.709999999999994</v>
      </c>
    </row>
    <row r="2034" spans="1:4" ht="13.5" x14ac:dyDescent="0.25">
      <c r="A2034" s="172">
        <v>92496</v>
      </c>
      <c r="B2034" s="172" t="s">
        <v>18058</v>
      </c>
      <c r="C2034" s="172" t="s">
        <v>5570</v>
      </c>
      <c r="D2034" s="363">
        <v>62.67</v>
      </c>
    </row>
    <row r="2035" spans="1:4" ht="13.5" x14ac:dyDescent="0.25">
      <c r="A2035" s="172">
        <v>92497</v>
      </c>
      <c r="B2035" s="172" t="s">
        <v>18059</v>
      </c>
      <c r="C2035" s="172" t="s">
        <v>5570</v>
      </c>
      <c r="D2035" s="363">
        <v>35.450000000000003</v>
      </c>
    </row>
    <row r="2036" spans="1:4" ht="13.5" x14ac:dyDescent="0.25">
      <c r="A2036" s="172">
        <v>92498</v>
      </c>
      <c r="B2036" s="172" t="s">
        <v>18060</v>
      </c>
      <c r="C2036" s="172" t="s">
        <v>5570</v>
      </c>
      <c r="D2036" s="363">
        <v>33.56</v>
      </c>
    </row>
    <row r="2037" spans="1:4" ht="13.5" x14ac:dyDescent="0.25">
      <c r="A2037" s="172">
        <v>92499</v>
      </c>
      <c r="B2037" s="172" t="s">
        <v>18061</v>
      </c>
      <c r="C2037" s="172" t="s">
        <v>5570</v>
      </c>
      <c r="D2037" s="363">
        <v>63.77</v>
      </c>
    </row>
    <row r="2038" spans="1:4" ht="13.5" x14ac:dyDescent="0.25">
      <c r="A2038" s="172">
        <v>92500</v>
      </c>
      <c r="B2038" s="172" t="s">
        <v>18062</v>
      </c>
      <c r="C2038" s="172" t="s">
        <v>5570</v>
      </c>
      <c r="D2038" s="363">
        <v>61.79</v>
      </c>
    </row>
    <row r="2039" spans="1:4" ht="13.5" x14ac:dyDescent="0.25">
      <c r="A2039" s="172">
        <v>92501</v>
      </c>
      <c r="B2039" s="172" t="s">
        <v>18063</v>
      </c>
      <c r="C2039" s="172" t="s">
        <v>5570</v>
      </c>
      <c r="D2039" s="363">
        <v>34.67</v>
      </c>
    </row>
    <row r="2040" spans="1:4" ht="13.5" x14ac:dyDescent="0.25">
      <c r="A2040" s="172">
        <v>92502</v>
      </c>
      <c r="B2040" s="172" t="s">
        <v>18064</v>
      </c>
      <c r="C2040" s="172" t="s">
        <v>5570</v>
      </c>
      <c r="D2040" s="363">
        <v>32.83</v>
      </c>
    </row>
    <row r="2041" spans="1:4" ht="13.5" x14ac:dyDescent="0.25">
      <c r="A2041" s="172">
        <v>92503</v>
      </c>
      <c r="B2041" s="172" t="s">
        <v>18065</v>
      </c>
      <c r="C2041" s="172" t="s">
        <v>5570</v>
      </c>
      <c r="D2041" s="363">
        <v>62.24</v>
      </c>
    </row>
    <row r="2042" spans="1:4" ht="13.5" x14ac:dyDescent="0.25">
      <c r="A2042" s="172">
        <v>92504</v>
      </c>
      <c r="B2042" s="172" t="s">
        <v>18066</v>
      </c>
      <c r="C2042" s="172" t="s">
        <v>5570</v>
      </c>
      <c r="D2042" s="363">
        <v>37.549999999999997</v>
      </c>
    </row>
    <row r="2043" spans="1:4" ht="13.5" x14ac:dyDescent="0.25">
      <c r="A2043" s="172">
        <v>92505</v>
      </c>
      <c r="B2043" s="172" t="s">
        <v>18067</v>
      </c>
      <c r="C2043" s="172" t="s">
        <v>5570</v>
      </c>
      <c r="D2043" s="363">
        <v>33.36</v>
      </c>
    </row>
    <row r="2044" spans="1:4" ht="13.5" x14ac:dyDescent="0.25">
      <c r="A2044" s="172">
        <v>92506</v>
      </c>
      <c r="B2044" s="172" t="s">
        <v>18068</v>
      </c>
      <c r="C2044" s="172" t="s">
        <v>5570</v>
      </c>
      <c r="D2044" s="363">
        <v>31.58</v>
      </c>
    </row>
    <row r="2045" spans="1:4" ht="13.5" x14ac:dyDescent="0.25">
      <c r="A2045" s="172">
        <v>92507</v>
      </c>
      <c r="B2045" s="172" t="s">
        <v>18069</v>
      </c>
      <c r="C2045" s="172" t="s">
        <v>5570</v>
      </c>
      <c r="D2045" s="363">
        <v>69.27</v>
      </c>
    </row>
    <row r="2046" spans="1:4" ht="13.5" x14ac:dyDescent="0.25">
      <c r="A2046" s="172">
        <v>92508</v>
      </c>
      <c r="B2046" s="172" t="s">
        <v>18070</v>
      </c>
      <c r="C2046" s="172" t="s">
        <v>5570</v>
      </c>
      <c r="D2046" s="363">
        <v>67.5</v>
      </c>
    </row>
    <row r="2047" spans="1:4" ht="13.5" x14ac:dyDescent="0.25">
      <c r="A2047" s="172">
        <v>92509</v>
      </c>
      <c r="B2047" s="172" t="s">
        <v>18071</v>
      </c>
      <c r="C2047" s="172" t="s">
        <v>5570</v>
      </c>
      <c r="D2047" s="363">
        <v>36.26</v>
      </c>
    </row>
    <row r="2048" spans="1:4" ht="13.5" x14ac:dyDescent="0.25">
      <c r="A2048" s="172">
        <v>92510</v>
      </c>
      <c r="B2048" s="172" t="s">
        <v>18072</v>
      </c>
      <c r="C2048" s="172" t="s">
        <v>5570</v>
      </c>
      <c r="D2048" s="363">
        <v>34.619999999999997</v>
      </c>
    </row>
    <row r="2049" spans="1:4" ht="13.5" x14ac:dyDescent="0.25">
      <c r="A2049" s="172">
        <v>92511</v>
      </c>
      <c r="B2049" s="172" t="s">
        <v>18073</v>
      </c>
      <c r="C2049" s="172" t="s">
        <v>5570</v>
      </c>
      <c r="D2049" s="363">
        <v>56.53</v>
      </c>
    </row>
    <row r="2050" spans="1:4" ht="13.5" x14ac:dyDescent="0.25">
      <c r="A2050" s="172">
        <v>92512</v>
      </c>
      <c r="B2050" s="172" t="s">
        <v>18074</v>
      </c>
      <c r="C2050" s="172" t="s">
        <v>5570</v>
      </c>
      <c r="D2050" s="363">
        <v>55.17</v>
      </c>
    </row>
    <row r="2051" spans="1:4" ht="13.5" x14ac:dyDescent="0.25">
      <c r="A2051" s="172">
        <v>92513</v>
      </c>
      <c r="B2051" s="172" t="s">
        <v>18075</v>
      </c>
      <c r="C2051" s="172" t="s">
        <v>5570</v>
      </c>
      <c r="D2051" s="363">
        <v>25.9</v>
      </c>
    </row>
    <row r="2052" spans="1:4" ht="13.5" x14ac:dyDescent="0.25">
      <c r="A2052" s="172">
        <v>92514</v>
      </c>
      <c r="B2052" s="172" t="s">
        <v>18076</v>
      </c>
      <c r="C2052" s="172" t="s">
        <v>5570</v>
      </c>
      <c r="D2052" s="363">
        <v>24.64</v>
      </c>
    </row>
    <row r="2053" spans="1:4" ht="13.5" x14ac:dyDescent="0.25">
      <c r="A2053" s="172">
        <v>92515</v>
      </c>
      <c r="B2053" s="172" t="s">
        <v>18077</v>
      </c>
      <c r="C2053" s="172" t="s">
        <v>5570</v>
      </c>
      <c r="D2053" s="363">
        <v>51.14</v>
      </c>
    </row>
    <row r="2054" spans="1:4" ht="13.5" x14ac:dyDescent="0.25">
      <c r="A2054" s="172">
        <v>92516</v>
      </c>
      <c r="B2054" s="172" t="s">
        <v>18078</v>
      </c>
      <c r="C2054" s="172" t="s">
        <v>5570</v>
      </c>
      <c r="D2054" s="363">
        <v>49.97</v>
      </c>
    </row>
    <row r="2055" spans="1:4" ht="13.5" x14ac:dyDescent="0.25">
      <c r="A2055" s="172">
        <v>92517</v>
      </c>
      <c r="B2055" s="172" t="s">
        <v>18079</v>
      </c>
      <c r="C2055" s="172" t="s">
        <v>5570</v>
      </c>
      <c r="D2055" s="363">
        <v>21.58</v>
      </c>
    </row>
    <row r="2056" spans="1:4" ht="13.5" x14ac:dyDescent="0.25">
      <c r="A2056" s="172">
        <v>92518</v>
      </c>
      <c r="B2056" s="172" t="s">
        <v>18080</v>
      </c>
      <c r="C2056" s="172" t="s">
        <v>5570</v>
      </c>
      <c r="D2056" s="363">
        <v>20.48</v>
      </c>
    </row>
    <row r="2057" spans="1:4" ht="13.5" x14ac:dyDescent="0.25">
      <c r="A2057" s="172">
        <v>92519</v>
      </c>
      <c r="B2057" s="172" t="s">
        <v>18081</v>
      </c>
      <c r="C2057" s="172" t="s">
        <v>5570</v>
      </c>
      <c r="D2057" s="363">
        <v>48.41</v>
      </c>
    </row>
    <row r="2058" spans="1:4" ht="13.5" x14ac:dyDescent="0.25">
      <c r="A2058" s="172">
        <v>92520</v>
      </c>
      <c r="B2058" s="172" t="s">
        <v>18082</v>
      </c>
      <c r="C2058" s="172" t="s">
        <v>5570</v>
      </c>
      <c r="D2058" s="363">
        <v>47.32</v>
      </c>
    </row>
    <row r="2059" spans="1:4" ht="13.5" x14ac:dyDescent="0.25">
      <c r="A2059" s="172">
        <v>92521</v>
      </c>
      <c r="B2059" s="172" t="s">
        <v>18083</v>
      </c>
      <c r="C2059" s="172" t="s">
        <v>5570</v>
      </c>
      <c r="D2059" s="363">
        <v>19.36</v>
      </c>
    </row>
    <row r="2060" spans="1:4" ht="13.5" x14ac:dyDescent="0.25">
      <c r="A2060" s="172">
        <v>92522</v>
      </c>
      <c r="B2060" s="172" t="s">
        <v>18084</v>
      </c>
      <c r="C2060" s="172" t="s">
        <v>5570</v>
      </c>
      <c r="D2060" s="363">
        <v>18.34</v>
      </c>
    </row>
    <row r="2061" spans="1:4" ht="13.5" x14ac:dyDescent="0.25">
      <c r="A2061" s="172">
        <v>92523</v>
      </c>
      <c r="B2061" s="172" t="s">
        <v>18085</v>
      </c>
      <c r="C2061" s="172" t="s">
        <v>5570</v>
      </c>
      <c r="D2061" s="363">
        <v>48.18</v>
      </c>
    </row>
    <row r="2062" spans="1:4" ht="13.5" x14ac:dyDescent="0.25">
      <c r="A2062" s="172">
        <v>92524</v>
      </c>
      <c r="B2062" s="172" t="s">
        <v>18086</v>
      </c>
      <c r="C2062" s="172" t="s">
        <v>5570</v>
      </c>
      <c r="D2062" s="363">
        <v>47.14</v>
      </c>
    </row>
    <row r="2063" spans="1:4" ht="13.5" x14ac:dyDescent="0.25">
      <c r="A2063" s="172">
        <v>92525</v>
      </c>
      <c r="B2063" s="172" t="s">
        <v>18087</v>
      </c>
      <c r="C2063" s="172" t="s">
        <v>5570</v>
      </c>
      <c r="D2063" s="363">
        <v>19.45</v>
      </c>
    </row>
    <row r="2064" spans="1:4" ht="13.5" x14ac:dyDescent="0.25">
      <c r="A2064" s="172">
        <v>92526</v>
      </c>
      <c r="B2064" s="172" t="s">
        <v>18088</v>
      </c>
      <c r="C2064" s="172" t="s">
        <v>5570</v>
      </c>
      <c r="D2064" s="363">
        <v>18.47</v>
      </c>
    </row>
    <row r="2065" spans="1:4" ht="13.5" x14ac:dyDescent="0.25">
      <c r="A2065" s="172">
        <v>92527</v>
      </c>
      <c r="B2065" s="172" t="s">
        <v>18089</v>
      </c>
      <c r="C2065" s="172" t="s">
        <v>5570</v>
      </c>
      <c r="D2065" s="363">
        <v>47.03</v>
      </c>
    </row>
    <row r="2066" spans="1:4" ht="13.5" x14ac:dyDescent="0.25">
      <c r="A2066" s="172">
        <v>92528</v>
      </c>
      <c r="B2066" s="172" t="s">
        <v>18090</v>
      </c>
      <c r="C2066" s="172" t="s">
        <v>5570</v>
      </c>
      <c r="D2066" s="363">
        <v>46.02</v>
      </c>
    </row>
    <row r="2067" spans="1:4" ht="13.5" x14ac:dyDescent="0.25">
      <c r="A2067" s="172">
        <v>92529</v>
      </c>
      <c r="B2067" s="172" t="s">
        <v>18091</v>
      </c>
      <c r="C2067" s="172" t="s">
        <v>5570</v>
      </c>
      <c r="D2067" s="363">
        <v>18.5</v>
      </c>
    </row>
    <row r="2068" spans="1:4" ht="13.5" x14ac:dyDescent="0.25">
      <c r="A2068" s="172">
        <v>92530</v>
      </c>
      <c r="B2068" s="172" t="s">
        <v>18092</v>
      </c>
      <c r="C2068" s="172" t="s">
        <v>5570</v>
      </c>
      <c r="D2068" s="363">
        <v>17.55</v>
      </c>
    </row>
    <row r="2069" spans="1:4" ht="13.5" x14ac:dyDescent="0.25">
      <c r="A2069" s="172">
        <v>92531</v>
      </c>
      <c r="B2069" s="172" t="s">
        <v>18093</v>
      </c>
      <c r="C2069" s="172" t="s">
        <v>5570</v>
      </c>
      <c r="D2069" s="363">
        <v>46.15</v>
      </c>
    </row>
    <row r="2070" spans="1:4" ht="13.5" x14ac:dyDescent="0.25">
      <c r="A2070" s="172">
        <v>92532</v>
      </c>
      <c r="B2070" s="172" t="s">
        <v>18094</v>
      </c>
      <c r="C2070" s="172" t="s">
        <v>5570</v>
      </c>
      <c r="D2070" s="363">
        <v>45.16</v>
      </c>
    </row>
    <row r="2071" spans="1:4" ht="13.5" x14ac:dyDescent="0.25">
      <c r="A2071" s="172">
        <v>92533</v>
      </c>
      <c r="B2071" s="172" t="s">
        <v>18095</v>
      </c>
      <c r="C2071" s="172" t="s">
        <v>5570</v>
      </c>
      <c r="D2071" s="363">
        <v>17.77</v>
      </c>
    </row>
    <row r="2072" spans="1:4" ht="13.5" x14ac:dyDescent="0.25">
      <c r="A2072" s="172">
        <v>92534</v>
      </c>
      <c r="B2072" s="172" t="s">
        <v>18096</v>
      </c>
      <c r="C2072" s="172" t="s">
        <v>5570</v>
      </c>
      <c r="D2072" s="363">
        <v>16.88</v>
      </c>
    </row>
    <row r="2073" spans="1:4" ht="13.5" x14ac:dyDescent="0.25">
      <c r="A2073" s="172">
        <v>92535</v>
      </c>
      <c r="B2073" s="172" t="s">
        <v>18097</v>
      </c>
      <c r="C2073" s="172" t="s">
        <v>5570</v>
      </c>
      <c r="D2073" s="363">
        <v>44.56</v>
      </c>
    </row>
    <row r="2074" spans="1:4" ht="13.5" x14ac:dyDescent="0.25">
      <c r="A2074" s="172">
        <v>92536</v>
      </c>
      <c r="B2074" s="172" t="s">
        <v>18098</v>
      </c>
      <c r="C2074" s="172" t="s">
        <v>5570</v>
      </c>
      <c r="D2074" s="363">
        <v>43.61</v>
      </c>
    </row>
    <row r="2075" spans="1:4" ht="13.5" x14ac:dyDescent="0.25">
      <c r="A2075" s="172">
        <v>92537</v>
      </c>
      <c r="B2075" s="172" t="s">
        <v>18099</v>
      </c>
      <c r="C2075" s="172" t="s">
        <v>5570</v>
      </c>
      <c r="D2075" s="363">
        <v>16.37</v>
      </c>
    </row>
    <row r="2076" spans="1:4" ht="13.5" x14ac:dyDescent="0.25">
      <c r="A2076" s="172">
        <v>92538</v>
      </c>
      <c r="B2076" s="172" t="s">
        <v>18100</v>
      </c>
      <c r="C2076" s="172" t="s">
        <v>5570</v>
      </c>
      <c r="D2076" s="363">
        <v>15.49</v>
      </c>
    </row>
    <row r="2077" spans="1:4" ht="13.5" x14ac:dyDescent="0.25">
      <c r="A2077" s="172">
        <v>95934</v>
      </c>
      <c r="B2077" s="172" t="s">
        <v>18101</v>
      </c>
      <c r="C2077" s="172" t="s">
        <v>5570</v>
      </c>
      <c r="D2077" s="363">
        <v>120.12</v>
      </c>
    </row>
    <row r="2078" spans="1:4" ht="13.5" x14ac:dyDescent="0.25">
      <c r="A2078" s="172">
        <v>95935</v>
      </c>
      <c r="B2078" s="172" t="s">
        <v>18102</v>
      </c>
      <c r="C2078" s="172" t="s">
        <v>5570</v>
      </c>
      <c r="D2078" s="363">
        <v>98.65</v>
      </c>
    </row>
    <row r="2079" spans="1:4" ht="13.5" x14ac:dyDescent="0.25">
      <c r="A2079" s="172">
        <v>95936</v>
      </c>
      <c r="B2079" s="172" t="s">
        <v>18103</v>
      </c>
      <c r="C2079" s="172" t="s">
        <v>5570</v>
      </c>
      <c r="D2079" s="363">
        <v>87.23</v>
      </c>
    </row>
    <row r="2080" spans="1:4" ht="13.5" x14ac:dyDescent="0.25">
      <c r="A2080" s="172">
        <v>95937</v>
      </c>
      <c r="B2080" s="172" t="s">
        <v>18104</v>
      </c>
      <c r="C2080" s="172" t="s">
        <v>5570</v>
      </c>
      <c r="D2080" s="363">
        <v>231.73</v>
      </c>
    </row>
    <row r="2081" spans="1:4" ht="13.5" x14ac:dyDescent="0.25">
      <c r="A2081" s="172">
        <v>95938</v>
      </c>
      <c r="B2081" s="172" t="s">
        <v>18105</v>
      </c>
      <c r="C2081" s="172" t="s">
        <v>5570</v>
      </c>
      <c r="D2081" s="363">
        <v>193.44</v>
      </c>
    </row>
    <row r="2082" spans="1:4" ht="13.5" x14ac:dyDescent="0.25">
      <c r="A2082" s="172">
        <v>95939</v>
      </c>
      <c r="B2082" s="172" t="s">
        <v>18106</v>
      </c>
      <c r="C2082" s="172" t="s">
        <v>5570</v>
      </c>
      <c r="D2082" s="363">
        <v>151.07</v>
      </c>
    </row>
    <row r="2083" spans="1:4" ht="13.5" x14ac:dyDescent="0.25">
      <c r="A2083" s="172">
        <v>95940</v>
      </c>
      <c r="B2083" s="172" t="s">
        <v>18107</v>
      </c>
      <c r="C2083" s="172" t="s">
        <v>5570</v>
      </c>
      <c r="D2083" s="363">
        <v>124.14</v>
      </c>
    </row>
    <row r="2084" spans="1:4" ht="13.5" x14ac:dyDescent="0.25">
      <c r="A2084" s="172">
        <v>95941</v>
      </c>
      <c r="B2084" s="172" t="s">
        <v>18108</v>
      </c>
      <c r="C2084" s="172" t="s">
        <v>5570</v>
      </c>
      <c r="D2084" s="363">
        <v>109.05</v>
      </c>
    </row>
    <row r="2085" spans="1:4" ht="13.5" x14ac:dyDescent="0.25">
      <c r="A2085" s="172">
        <v>95942</v>
      </c>
      <c r="B2085" s="172" t="s">
        <v>18109</v>
      </c>
      <c r="C2085" s="172" t="s">
        <v>5570</v>
      </c>
      <c r="D2085" s="363">
        <v>99.61</v>
      </c>
    </row>
    <row r="2086" spans="1:4" ht="13.5" x14ac:dyDescent="0.25">
      <c r="A2086" s="172">
        <v>96252</v>
      </c>
      <c r="B2086" s="172" t="s">
        <v>7519</v>
      </c>
      <c r="C2086" s="172" t="s">
        <v>5570</v>
      </c>
      <c r="D2086" s="363">
        <v>148.72999999999999</v>
      </c>
    </row>
    <row r="2087" spans="1:4" ht="13.5" x14ac:dyDescent="0.25">
      <c r="A2087" s="172">
        <v>96257</v>
      </c>
      <c r="B2087" s="172" t="s">
        <v>7520</v>
      </c>
      <c r="C2087" s="172" t="s">
        <v>5570</v>
      </c>
      <c r="D2087" s="363">
        <v>125.16</v>
      </c>
    </row>
    <row r="2088" spans="1:4" ht="13.5" x14ac:dyDescent="0.25">
      <c r="A2088" s="172">
        <v>96258</v>
      </c>
      <c r="B2088" s="172" t="s">
        <v>7521</v>
      </c>
      <c r="C2088" s="172" t="s">
        <v>5570</v>
      </c>
      <c r="D2088" s="363">
        <v>117.08</v>
      </c>
    </row>
    <row r="2089" spans="1:4" ht="13.5" x14ac:dyDescent="0.25">
      <c r="A2089" s="172">
        <v>96259</v>
      </c>
      <c r="B2089" s="172" t="s">
        <v>7522</v>
      </c>
      <c r="C2089" s="172" t="s">
        <v>5570</v>
      </c>
      <c r="D2089" s="363">
        <v>140.74</v>
      </c>
    </row>
    <row r="2090" spans="1:4" ht="13.5" x14ac:dyDescent="0.25">
      <c r="A2090" s="172">
        <v>96529</v>
      </c>
      <c r="B2090" s="172" t="s">
        <v>7523</v>
      </c>
      <c r="C2090" s="172" t="s">
        <v>5570</v>
      </c>
      <c r="D2090" s="363">
        <v>183.47</v>
      </c>
    </row>
    <row r="2091" spans="1:4" ht="13.5" x14ac:dyDescent="0.25">
      <c r="A2091" s="172">
        <v>96530</v>
      </c>
      <c r="B2091" s="172" t="s">
        <v>7524</v>
      </c>
      <c r="C2091" s="172" t="s">
        <v>5570</v>
      </c>
      <c r="D2091" s="363">
        <v>88.71</v>
      </c>
    </row>
    <row r="2092" spans="1:4" ht="13.5" x14ac:dyDescent="0.25">
      <c r="A2092" s="172">
        <v>96531</v>
      </c>
      <c r="B2092" s="172" t="s">
        <v>7525</v>
      </c>
      <c r="C2092" s="172" t="s">
        <v>5570</v>
      </c>
      <c r="D2092" s="363">
        <v>66.83</v>
      </c>
    </row>
    <row r="2093" spans="1:4" ht="13.5" x14ac:dyDescent="0.25">
      <c r="A2093" s="172">
        <v>96532</v>
      </c>
      <c r="B2093" s="172" t="s">
        <v>7526</v>
      </c>
      <c r="C2093" s="172" t="s">
        <v>5570</v>
      </c>
      <c r="D2093" s="363">
        <v>120.8</v>
      </c>
    </row>
    <row r="2094" spans="1:4" ht="13.5" x14ac:dyDescent="0.25">
      <c r="A2094" s="172">
        <v>96533</v>
      </c>
      <c r="B2094" s="172" t="s">
        <v>7527</v>
      </c>
      <c r="C2094" s="172" t="s">
        <v>5570</v>
      </c>
      <c r="D2094" s="363">
        <v>57.86</v>
      </c>
    </row>
    <row r="2095" spans="1:4" ht="13.5" x14ac:dyDescent="0.25">
      <c r="A2095" s="172">
        <v>96534</v>
      </c>
      <c r="B2095" s="172" t="s">
        <v>7528</v>
      </c>
      <c r="C2095" s="172" t="s">
        <v>5570</v>
      </c>
      <c r="D2095" s="363">
        <v>49.58</v>
      </c>
    </row>
    <row r="2096" spans="1:4" ht="13.5" x14ac:dyDescent="0.25">
      <c r="A2096" s="172">
        <v>96535</v>
      </c>
      <c r="B2096" s="172" t="s">
        <v>7529</v>
      </c>
      <c r="C2096" s="172" t="s">
        <v>5570</v>
      </c>
      <c r="D2096" s="363">
        <v>88.19</v>
      </c>
    </row>
    <row r="2097" spans="1:4" ht="13.5" x14ac:dyDescent="0.25">
      <c r="A2097" s="172">
        <v>96536</v>
      </c>
      <c r="B2097" s="172" t="s">
        <v>7530</v>
      </c>
      <c r="C2097" s="172" t="s">
        <v>5570</v>
      </c>
      <c r="D2097" s="363">
        <v>41.83</v>
      </c>
    </row>
    <row r="2098" spans="1:4" ht="13.5" x14ac:dyDescent="0.25">
      <c r="A2098" s="172">
        <v>96537</v>
      </c>
      <c r="B2098" s="172" t="s">
        <v>7531</v>
      </c>
      <c r="C2098" s="172" t="s">
        <v>5570</v>
      </c>
      <c r="D2098" s="363">
        <v>112.72</v>
      </c>
    </row>
    <row r="2099" spans="1:4" ht="13.5" x14ac:dyDescent="0.25">
      <c r="A2099" s="172">
        <v>96538</v>
      </c>
      <c r="B2099" s="172" t="s">
        <v>7532</v>
      </c>
      <c r="C2099" s="172" t="s">
        <v>5570</v>
      </c>
      <c r="D2099" s="363">
        <v>175.14</v>
      </c>
    </row>
    <row r="2100" spans="1:4" ht="13.5" x14ac:dyDescent="0.25">
      <c r="A2100" s="172">
        <v>96539</v>
      </c>
      <c r="B2100" s="172" t="s">
        <v>7533</v>
      </c>
      <c r="C2100" s="172" t="s">
        <v>5570</v>
      </c>
      <c r="D2100" s="363">
        <v>78.64</v>
      </c>
    </row>
    <row r="2101" spans="1:4" ht="13.5" x14ac:dyDescent="0.25">
      <c r="A2101" s="172">
        <v>96540</v>
      </c>
      <c r="B2101" s="172" t="s">
        <v>7534</v>
      </c>
      <c r="C2101" s="172" t="s">
        <v>5570</v>
      </c>
      <c r="D2101" s="363">
        <v>80.45</v>
      </c>
    </row>
    <row r="2102" spans="1:4" ht="13.5" x14ac:dyDescent="0.25">
      <c r="A2102" s="172">
        <v>96541</v>
      </c>
      <c r="B2102" s="172" t="s">
        <v>7535</v>
      </c>
      <c r="C2102" s="172" t="s">
        <v>5570</v>
      </c>
      <c r="D2102" s="363">
        <v>124.13</v>
      </c>
    </row>
    <row r="2103" spans="1:4" ht="13.5" x14ac:dyDescent="0.25">
      <c r="A2103" s="172">
        <v>96542</v>
      </c>
      <c r="B2103" s="172" t="s">
        <v>7536</v>
      </c>
      <c r="C2103" s="172" t="s">
        <v>5570</v>
      </c>
      <c r="D2103" s="363">
        <v>59.29</v>
      </c>
    </row>
    <row r="2104" spans="1:4" ht="13.5" x14ac:dyDescent="0.25">
      <c r="A2104" s="172">
        <v>96543</v>
      </c>
      <c r="B2104" s="172" t="s">
        <v>7537</v>
      </c>
      <c r="C2104" s="172" t="s">
        <v>6634</v>
      </c>
      <c r="D2104" s="363">
        <v>11.46</v>
      </c>
    </row>
    <row r="2105" spans="1:4" ht="13.5" x14ac:dyDescent="0.25">
      <c r="A2105" s="172">
        <v>97747</v>
      </c>
      <c r="B2105" s="172" t="s">
        <v>7538</v>
      </c>
      <c r="C2105" s="172" t="s">
        <v>5570</v>
      </c>
      <c r="D2105" s="363">
        <v>130.52000000000001</v>
      </c>
    </row>
    <row r="2106" spans="1:4" ht="13.5" x14ac:dyDescent="0.25">
      <c r="A2106" s="172">
        <v>89996</v>
      </c>
      <c r="B2106" s="172" t="s">
        <v>18110</v>
      </c>
      <c r="C2106" s="172" t="s">
        <v>6634</v>
      </c>
      <c r="D2106" s="363">
        <v>6.81</v>
      </c>
    </row>
    <row r="2107" spans="1:4" ht="13.5" x14ac:dyDescent="0.25">
      <c r="A2107" s="172">
        <v>89997</v>
      </c>
      <c r="B2107" s="172" t="s">
        <v>18111</v>
      </c>
      <c r="C2107" s="172" t="s">
        <v>6634</v>
      </c>
      <c r="D2107" s="363">
        <v>5.51</v>
      </c>
    </row>
    <row r="2108" spans="1:4" ht="13.5" x14ac:dyDescent="0.25">
      <c r="A2108" s="172">
        <v>89998</v>
      </c>
      <c r="B2108" s="172" t="s">
        <v>18112</v>
      </c>
      <c r="C2108" s="172" t="s">
        <v>6634</v>
      </c>
      <c r="D2108" s="363">
        <v>6.44</v>
      </c>
    </row>
    <row r="2109" spans="1:4" ht="13.5" x14ac:dyDescent="0.25">
      <c r="A2109" s="172">
        <v>89999</v>
      </c>
      <c r="B2109" s="172" t="s">
        <v>18113</v>
      </c>
      <c r="C2109" s="172" t="s">
        <v>6634</v>
      </c>
      <c r="D2109" s="363">
        <v>9.6</v>
      </c>
    </row>
    <row r="2110" spans="1:4" ht="13.5" x14ac:dyDescent="0.25">
      <c r="A2110" s="172">
        <v>90000</v>
      </c>
      <c r="B2110" s="172" t="s">
        <v>18114</v>
      </c>
      <c r="C2110" s="172" t="s">
        <v>6634</v>
      </c>
      <c r="D2110" s="363">
        <v>7.77</v>
      </c>
    </row>
    <row r="2111" spans="1:4" ht="13.5" x14ac:dyDescent="0.25">
      <c r="A2111" s="172">
        <v>91593</v>
      </c>
      <c r="B2111" s="172" t="s">
        <v>7635</v>
      </c>
      <c r="C2111" s="172" t="s">
        <v>6634</v>
      </c>
      <c r="D2111" s="363">
        <v>7.65</v>
      </c>
    </row>
    <row r="2112" spans="1:4" ht="13.5" x14ac:dyDescent="0.25">
      <c r="A2112" s="172">
        <v>91594</v>
      </c>
      <c r="B2112" s="172" t="s">
        <v>7636</v>
      </c>
      <c r="C2112" s="172" t="s">
        <v>6634</v>
      </c>
      <c r="D2112" s="363">
        <v>7.92</v>
      </c>
    </row>
    <row r="2113" spans="1:4" ht="13.5" x14ac:dyDescent="0.25">
      <c r="A2113" s="172">
        <v>91595</v>
      </c>
      <c r="B2113" s="172" t="s">
        <v>7637</v>
      </c>
      <c r="C2113" s="172" t="s">
        <v>6634</v>
      </c>
      <c r="D2113" s="363">
        <v>8.3699999999999992</v>
      </c>
    </row>
    <row r="2114" spans="1:4" ht="13.5" x14ac:dyDescent="0.25">
      <c r="A2114" s="172">
        <v>91596</v>
      </c>
      <c r="B2114" s="172" t="s">
        <v>7638</v>
      </c>
      <c r="C2114" s="172" t="s">
        <v>6634</v>
      </c>
      <c r="D2114" s="363">
        <v>7.86</v>
      </c>
    </row>
    <row r="2115" spans="1:4" ht="13.5" x14ac:dyDescent="0.25">
      <c r="A2115" s="172">
        <v>91597</v>
      </c>
      <c r="B2115" s="172" t="s">
        <v>7639</v>
      </c>
      <c r="C2115" s="172" t="s">
        <v>6634</v>
      </c>
      <c r="D2115" s="363">
        <v>5.57</v>
      </c>
    </row>
    <row r="2116" spans="1:4" ht="13.5" x14ac:dyDescent="0.25">
      <c r="A2116" s="172">
        <v>91598</v>
      </c>
      <c r="B2116" s="172" t="s">
        <v>7640</v>
      </c>
      <c r="C2116" s="172" t="s">
        <v>6634</v>
      </c>
      <c r="D2116" s="363">
        <v>7.7</v>
      </c>
    </row>
    <row r="2117" spans="1:4" ht="13.5" x14ac:dyDescent="0.25">
      <c r="A2117" s="172">
        <v>91599</v>
      </c>
      <c r="B2117" s="172" t="s">
        <v>7641</v>
      </c>
      <c r="C2117" s="172" t="s">
        <v>6634</v>
      </c>
      <c r="D2117" s="363">
        <v>5.82</v>
      </c>
    </row>
    <row r="2118" spans="1:4" ht="13.5" x14ac:dyDescent="0.25">
      <c r="A2118" s="172">
        <v>91600</v>
      </c>
      <c r="B2118" s="172" t="s">
        <v>7642</v>
      </c>
      <c r="C2118" s="172" t="s">
        <v>6634</v>
      </c>
      <c r="D2118" s="363">
        <v>9.5500000000000007</v>
      </c>
    </row>
    <row r="2119" spans="1:4" ht="13.5" x14ac:dyDescent="0.25">
      <c r="A2119" s="172">
        <v>91601</v>
      </c>
      <c r="B2119" s="172" t="s">
        <v>7643</v>
      </c>
      <c r="C2119" s="172" t="s">
        <v>6634</v>
      </c>
      <c r="D2119" s="363">
        <v>7.76</v>
      </c>
    </row>
    <row r="2120" spans="1:4" ht="13.5" x14ac:dyDescent="0.25">
      <c r="A2120" s="172">
        <v>91602</v>
      </c>
      <c r="B2120" s="172" t="s">
        <v>7644</v>
      </c>
      <c r="C2120" s="172" t="s">
        <v>6634</v>
      </c>
      <c r="D2120" s="363">
        <v>7.11</v>
      </c>
    </row>
    <row r="2121" spans="1:4" ht="13.5" x14ac:dyDescent="0.25">
      <c r="A2121" s="172">
        <v>91603</v>
      </c>
      <c r="B2121" s="172" t="s">
        <v>7645</v>
      </c>
      <c r="C2121" s="172" t="s">
        <v>6634</v>
      </c>
      <c r="D2121" s="363">
        <v>6.72</v>
      </c>
    </row>
    <row r="2122" spans="1:4" ht="13.5" x14ac:dyDescent="0.25">
      <c r="A2122" s="172">
        <v>92759</v>
      </c>
      <c r="B2122" s="172" t="s">
        <v>7646</v>
      </c>
      <c r="C2122" s="172" t="s">
        <v>6634</v>
      </c>
      <c r="D2122" s="363">
        <v>9.52</v>
      </c>
    </row>
    <row r="2123" spans="1:4" ht="13.5" x14ac:dyDescent="0.25">
      <c r="A2123" s="172">
        <v>92760</v>
      </c>
      <c r="B2123" s="172" t="s">
        <v>7647</v>
      </c>
      <c r="C2123" s="172" t="s">
        <v>6634</v>
      </c>
      <c r="D2123" s="363">
        <v>8.83</v>
      </c>
    </row>
    <row r="2124" spans="1:4" ht="13.5" x14ac:dyDescent="0.25">
      <c r="A2124" s="172">
        <v>92761</v>
      </c>
      <c r="B2124" s="172" t="s">
        <v>7648</v>
      </c>
      <c r="C2124" s="172" t="s">
        <v>6634</v>
      </c>
      <c r="D2124" s="363">
        <v>8.17</v>
      </c>
    </row>
    <row r="2125" spans="1:4" ht="13.5" x14ac:dyDescent="0.25">
      <c r="A2125" s="172">
        <v>92762</v>
      </c>
      <c r="B2125" s="172" t="s">
        <v>7649</v>
      </c>
      <c r="C2125" s="172" t="s">
        <v>6634</v>
      </c>
      <c r="D2125" s="363">
        <v>7.27</v>
      </c>
    </row>
    <row r="2126" spans="1:4" ht="13.5" x14ac:dyDescent="0.25">
      <c r="A2126" s="172">
        <v>92763</v>
      </c>
      <c r="B2126" s="172" t="s">
        <v>7650</v>
      </c>
      <c r="C2126" s="172" t="s">
        <v>6634</v>
      </c>
      <c r="D2126" s="363">
        <v>6.1</v>
      </c>
    </row>
    <row r="2127" spans="1:4" ht="13.5" x14ac:dyDescent="0.25">
      <c r="A2127" s="172">
        <v>92764</v>
      </c>
      <c r="B2127" s="172" t="s">
        <v>7651</v>
      </c>
      <c r="C2127" s="172" t="s">
        <v>6634</v>
      </c>
      <c r="D2127" s="363">
        <v>5.76</v>
      </c>
    </row>
    <row r="2128" spans="1:4" ht="13.5" x14ac:dyDescent="0.25">
      <c r="A2128" s="172">
        <v>92765</v>
      </c>
      <c r="B2128" s="172" t="s">
        <v>7652</v>
      </c>
      <c r="C2128" s="172" t="s">
        <v>6634</v>
      </c>
      <c r="D2128" s="363">
        <v>6.43</v>
      </c>
    </row>
    <row r="2129" spans="1:4" ht="13.5" x14ac:dyDescent="0.25">
      <c r="A2129" s="172">
        <v>92766</v>
      </c>
      <c r="B2129" s="172" t="s">
        <v>7653</v>
      </c>
      <c r="C2129" s="172" t="s">
        <v>6634</v>
      </c>
      <c r="D2129" s="363">
        <v>6.26</v>
      </c>
    </row>
    <row r="2130" spans="1:4" ht="13.5" x14ac:dyDescent="0.25">
      <c r="A2130" s="172">
        <v>92767</v>
      </c>
      <c r="B2130" s="172" t="s">
        <v>7654</v>
      </c>
      <c r="C2130" s="172" t="s">
        <v>6634</v>
      </c>
      <c r="D2130" s="363">
        <v>9.68</v>
      </c>
    </row>
    <row r="2131" spans="1:4" ht="13.5" x14ac:dyDescent="0.25">
      <c r="A2131" s="172">
        <v>92768</v>
      </c>
      <c r="B2131" s="172" t="s">
        <v>7655</v>
      </c>
      <c r="C2131" s="172" t="s">
        <v>6634</v>
      </c>
      <c r="D2131" s="363">
        <v>8.52</v>
      </c>
    </row>
    <row r="2132" spans="1:4" ht="13.5" x14ac:dyDescent="0.25">
      <c r="A2132" s="172">
        <v>92769</v>
      </c>
      <c r="B2132" s="172" t="s">
        <v>7656</v>
      </c>
      <c r="C2132" s="172" t="s">
        <v>6634</v>
      </c>
      <c r="D2132" s="363">
        <v>8.06</v>
      </c>
    </row>
    <row r="2133" spans="1:4" ht="13.5" x14ac:dyDescent="0.25">
      <c r="A2133" s="172">
        <v>92770</v>
      </c>
      <c r="B2133" s="172" t="s">
        <v>7657</v>
      </c>
      <c r="C2133" s="172" t="s">
        <v>6634</v>
      </c>
      <c r="D2133" s="363">
        <v>7.59</v>
      </c>
    </row>
    <row r="2134" spans="1:4" ht="13.5" x14ac:dyDescent="0.25">
      <c r="A2134" s="172">
        <v>92771</v>
      </c>
      <c r="B2134" s="172" t="s">
        <v>7658</v>
      </c>
      <c r="C2134" s="172" t="s">
        <v>6634</v>
      </c>
      <c r="D2134" s="363">
        <v>6.8</v>
      </c>
    </row>
    <row r="2135" spans="1:4" ht="13.5" x14ac:dyDescent="0.25">
      <c r="A2135" s="172">
        <v>92772</v>
      </c>
      <c r="B2135" s="172" t="s">
        <v>7659</v>
      </c>
      <c r="C2135" s="172" t="s">
        <v>6634</v>
      </c>
      <c r="D2135" s="363">
        <v>5.74</v>
      </c>
    </row>
    <row r="2136" spans="1:4" ht="13.5" x14ac:dyDescent="0.25">
      <c r="A2136" s="172">
        <v>92773</v>
      </c>
      <c r="B2136" s="172" t="s">
        <v>7660</v>
      </c>
      <c r="C2136" s="172" t="s">
        <v>6634</v>
      </c>
      <c r="D2136" s="363">
        <v>5.51</v>
      </c>
    </row>
    <row r="2137" spans="1:4" ht="13.5" x14ac:dyDescent="0.25">
      <c r="A2137" s="172">
        <v>92774</v>
      </c>
      <c r="B2137" s="172" t="s">
        <v>7661</v>
      </c>
      <c r="C2137" s="172" t="s">
        <v>6634</v>
      </c>
      <c r="D2137" s="363">
        <v>6.26</v>
      </c>
    </row>
    <row r="2138" spans="1:4" ht="13.5" x14ac:dyDescent="0.25">
      <c r="A2138" s="172">
        <v>92775</v>
      </c>
      <c r="B2138" s="172" t="s">
        <v>7662</v>
      </c>
      <c r="C2138" s="172" t="s">
        <v>6634</v>
      </c>
      <c r="D2138" s="363">
        <v>11.52</v>
      </c>
    </row>
    <row r="2139" spans="1:4" ht="13.5" x14ac:dyDescent="0.25">
      <c r="A2139" s="172">
        <v>92776</v>
      </c>
      <c r="B2139" s="172" t="s">
        <v>7663</v>
      </c>
      <c r="C2139" s="172" t="s">
        <v>6634</v>
      </c>
      <c r="D2139" s="363">
        <v>10.35</v>
      </c>
    </row>
    <row r="2140" spans="1:4" ht="13.5" x14ac:dyDescent="0.25">
      <c r="A2140" s="172">
        <v>92777</v>
      </c>
      <c r="B2140" s="172" t="s">
        <v>7664</v>
      </c>
      <c r="C2140" s="172" t="s">
        <v>6634</v>
      </c>
      <c r="D2140" s="363">
        <v>9.31</v>
      </c>
    </row>
    <row r="2141" spans="1:4" ht="13.5" x14ac:dyDescent="0.25">
      <c r="A2141" s="172">
        <v>92778</v>
      </c>
      <c r="B2141" s="172" t="s">
        <v>7665</v>
      </c>
      <c r="C2141" s="172" t="s">
        <v>6634</v>
      </c>
      <c r="D2141" s="363">
        <v>8.1300000000000008</v>
      </c>
    </row>
    <row r="2142" spans="1:4" ht="13.5" x14ac:dyDescent="0.25">
      <c r="A2142" s="172">
        <v>92779</v>
      </c>
      <c r="B2142" s="172" t="s">
        <v>7666</v>
      </c>
      <c r="C2142" s="172" t="s">
        <v>6634</v>
      </c>
      <c r="D2142" s="363">
        <v>6.72</v>
      </c>
    </row>
    <row r="2143" spans="1:4" ht="13.5" x14ac:dyDescent="0.25">
      <c r="A2143" s="172">
        <v>92780</v>
      </c>
      <c r="B2143" s="172" t="s">
        <v>7667</v>
      </c>
      <c r="C2143" s="172" t="s">
        <v>6634</v>
      </c>
      <c r="D2143" s="363">
        <v>6.18</v>
      </c>
    </row>
    <row r="2144" spans="1:4" ht="13.5" x14ac:dyDescent="0.25">
      <c r="A2144" s="172">
        <v>92781</v>
      </c>
      <c r="B2144" s="172" t="s">
        <v>7668</v>
      </c>
      <c r="C2144" s="172" t="s">
        <v>6634</v>
      </c>
      <c r="D2144" s="363">
        <v>6.72</v>
      </c>
    </row>
    <row r="2145" spans="1:4" ht="13.5" x14ac:dyDescent="0.25">
      <c r="A2145" s="172">
        <v>92782</v>
      </c>
      <c r="B2145" s="172" t="s">
        <v>7669</v>
      </c>
      <c r="C2145" s="172" t="s">
        <v>6634</v>
      </c>
      <c r="D2145" s="363">
        <v>6.43</v>
      </c>
    </row>
    <row r="2146" spans="1:4" ht="13.5" x14ac:dyDescent="0.25">
      <c r="A2146" s="172">
        <v>92783</v>
      </c>
      <c r="B2146" s="172" t="s">
        <v>7670</v>
      </c>
      <c r="C2146" s="172" t="s">
        <v>6634</v>
      </c>
      <c r="D2146" s="363">
        <v>11.37</v>
      </c>
    </row>
    <row r="2147" spans="1:4" ht="13.5" x14ac:dyDescent="0.25">
      <c r="A2147" s="172">
        <v>92784</v>
      </c>
      <c r="B2147" s="172" t="s">
        <v>7671</v>
      </c>
      <c r="C2147" s="172" t="s">
        <v>6634</v>
      </c>
      <c r="D2147" s="363">
        <v>9.89</v>
      </c>
    </row>
    <row r="2148" spans="1:4" ht="13.5" x14ac:dyDescent="0.25">
      <c r="A2148" s="172">
        <v>92785</v>
      </c>
      <c r="B2148" s="172" t="s">
        <v>7672</v>
      </c>
      <c r="C2148" s="172" t="s">
        <v>6634</v>
      </c>
      <c r="D2148" s="363">
        <v>9.1</v>
      </c>
    </row>
    <row r="2149" spans="1:4" ht="13.5" x14ac:dyDescent="0.25">
      <c r="A2149" s="172">
        <v>92786</v>
      </c>
      <c r="B2149" s="172" t="s">
        <v>7673</v>
      </c>
      <c r="C2149" s="172" t="s">
        <v>6634</v>
      </c>
      <c r="D2149" s="363">
        <v>8.36</v>
      </c>
    </row>
    <row r="2150" spans="1:4" ht="13.5" x14ac:dyDescent="0.25">
      <c r="A2150" s="172">
        <v>92787</v>
      </c>
      <c r="B2150" s="172" t="s">
        <v>7674</v>
      </c>
      <c r="C2150" s="172" t="s">
        <v>6634</v>
      </c>
      <c r="D2150" s="363">
        <v>7.37</v>
      </c>
    </row>
    <row r="2151" spans="1:4" ht="13.5" x14ac:dyDescent="0.25">
      <c r="A2151" s="172">
        <v>92788</v>
      </c>
      <c r="B2151" s="172" t="s">
        <v>7675</v>
      </c>
      <c r="C2151" s="172" t="s">
        <v>6634</v>
      </c>
      <c r="D2151" s="363">
        <v>6.14</v>
      </c>
    </row>
    <row r="2152" spans="1:4" ht="13.5" x14ac:dyDescent="0.25">
      <c r="A2152" s="172">
        <v>92789</v>
      </c>
      <c r="B2152" s="172" t="s">
        <v>7676</v>
      </c>
      <c r="C2152" s="172" t="s">
        <v>6634</v>
      </c>
      <c r="D2152" s="363">
        <v>5.77</v>
      </c>
    </row>
    <row r="2153" spans="1:4" ht="13.5" x14ac:dyDescent="0.25">
      <c r="A2153" s="172">
        <v>92790</v>
      </c>
      <c r="B2153" s="172" t="s">
        <v>7677</v>
      </c>
      <c r="C2153" s="172" t="s">
        <v>6634</v>
      </c>
      <c r="D2153" s="363">
        <v>6.41</v>
      </c>
    </row>
    <row r="2154" spans="1:4" ht="13.5" x14ac:dyDescent="0.25">
      <c r="A2154" s="172">
        <v>92791</v>
      </c>
      <c r="B2154" s="172" t="s">
        <v>7678</v>
      </c>
      <c r="C2154" s="172" t="s">
        <v>6634</v>
      </c>
      <c r="D2154" s="363">
        <v>6.61</v>
      </c>
    </row>
    <row r="2155" spans="1:4" ht="13.5" x14ac:dyDescent="0.25">
      <c r="A2155" s="172">
        <v>92792</v>
      </c>
      <c r="B2155" s="172" t="s">
        <v>7679</v>
      </c>
      <c r="C2155" s="172" t="s">
        <v>6634</v>
      </c>
      <c r="D2155" s="363">
        <v>6.53</v>
      </c>
    </row>
    <row r="2156" spans="1:4" ht="13.5" x14ac:dyDescent="0.25">
      <c r="A2156" s="172">
        <v>92793</v>
      </c>
      <c r="B2156" s="172" t="s">
        <v>7680</v>
      </c>
      <c r="C2156" s="172" t="s">
        <v>6634</v>
      </c>
      <c r="D2156" s="363">
        <v>6.39</v>
      </c>
    </row>
    <row r="2157" spans="1:4" ht="13.5" x14ac:dyDescent="0.25">
      <c r="A2157" s="172">
        <v>92794</v>
      </c>
      <c r="B2157" s="172" t="s">
        <v>7681</v>
      </c>
      <c r="C2157" s="172" t="s">
        <v>6634</v>
      </c>
      <c r="D2157" s="363">
        <v>5.86</v>
      </c>
    </row>
    <row r="2158" spans="1:4" ht="13.5" x14ac:dyDescent="0.25">
      <c r="A2158" s="172">
        <v>92795</v>
      </c>
      <c r="B2158" s="172" t="s">
        <v>7682</v>
      </c>
      <c r="C2158" s="172" t="s">
        <v>6634</v>
      </c>
      <c r="D2158" s="363">
        <v>5</v>
      </c>
    </row>
    <row r="2159" spans="1:4" ht="13.5" x14ac:dyDescent="0.25">
      <c r="A2159" s="172">
        <v>92796</v>
      </c>
      <c r="B2159" s="172" t="s">
        <v>7683</v>
      </c>
      <c r="C2159" s="172" t="s">
        <v>6634</v>
      </c>
      <c r="D2159" s="363">
        <v>4.93</v>
      </c>
    </row>
    <row r="2160" spans="1:4" ht="13.5" x14ac:dyDescent="0.25">
      <c r="A2160" s="172">
        <v>92797</v>
      </c>
      <c r="B2160" s="172" t="s">
        <v>7684</v>
      </c>
      <c r="C2160" s="172" t="s">
        <v>6634</v>
      </c>
      <c r="D2160" s="363">
        <v>5.79</v>
      </c>
    </row>
    <row r="2161" spans="1:4" ht="13.5" x14ac:dyDescent="0.25">
      <c r="A2161" s="172">
        <v>92798</v>
      </c>
      <c r="B2161" s="172" t="s">
        <v>7685</v>
      </c>
      <c r="C2161" s="172" t="s">
        <v>6634</v>
      </c>
      <c r="D2161" s="363">
        <v>5.77</v>
      </c>
    </row>
    <row r="2162" spans="1:4" ht="13.5" x14ac:dyDescent="0.25">
      <c r="A2162" s="172">
        <v>92799</v>
      </c>
      <c r="B2162" s="172" t="s">
        <v>7686</v>
      </c>
      <c r="C2162" s="172" t="s">
        <v>6634</v>
      </c>
      <c r="D2162" s="363">
        <v>6.94</v>
      </c>
    </row>
    <row r="2163" spans="1:4" ht="13.5" x14ac:dyDescent="0.25">
      <c r="A2163" s="172">
        <v>92800</v>
      </c>
      <c r="B2163" s="172" t="s">
        <v>7687</v>
      </c>
      <c r="C2163" s="172" t="s">
        <v>6634</v>
      </c>
      <c r="D2163" s="363">
        <v>6.25</v>
      </c>
    </row>
    <row r="2164" spans="1:4" ht="13.5" x14ac:dyDescent="0.25">
      <c r="A2164" s="172">
        <v>92801</v>
      </c>
      <c r="B2164" s="172" t="s">
        <v>7688</v>
      </c>
      <c r="C2164" s="172" t="s">
        <v>6634</v>
      </c>
      <c r="D2164" s="363">
        <v>6.31</v>
      </c>
    </row>
    <row r="2165" spans="1:4" ht="13.5" x14ac:dyDescent="0.25">
      <c r="A2165" s="172">
        <v>92802</v>
      </c>
      <c r="B2165" s="172" t="s">
        <v>7689</v>
      </c>
      <c r="C2165" s="172" t="s">
        <v>6634</v>
      </c>
      <c r="D2165" s="363">
        <v>6.27</v>
      </c>
    </row>
    <row r="2166" spans="1:4" ht="13.5" x14ac:dyDescent="0.25">
      <c r="A2166" s="172">
        <v>92803</v>
      </c>
      <c r="B2166" s="172" t="s">
        <v>7690</v>
      </c>
      <c r="C2166" s="172" t="s">
        <v>6634</v>
      </c>
      <c r="D2166" s="363">
        <v>5.78</v>
      </c>
    </row>
    <row r="2167" spans="1:4" ht="13.5" x14ac:dyDescent="0.25">
      <c r="A2167" s="172">
        <v>92804</v>
      </c>
      <c r="B2167" s="172" t="s">
        <v>7691</v>
      </c>
      <c r="C2167" s="172" t="s">
        <v>6634</v>
      </c>
      <c r="D2167" s="363">
        <v>4.95</v>
      </c>
    </row>
    <row r="2168" spans="1:4" ht="13.5" x14ac:dyDescent="0.25">
      <c r="A2168" s="172">
        <v>92805</v>
      </c>
      <c r="B2168" s="172" t="s">
        <v>7692</v>
      </c>
      <c r="C2168" s="172" t="s">
        <v>6634</v>
      </c>
      <c r="D2168" s="363">
        <v>4.91</v>
      </c>
    </row>
    <row r="2169" spans="1:4" ht="13.5" x14ac:dyDescent="0.25">
      <c r="A2169" s="172">
        <v>92806</v>
      </c>
      <c r="B2169" s="172" t="s">
        <v>7693</v>
      </c>
      <c r="C2169" s="172" t="s">
        <v>6634</v>
      </c>
      <c r="D2169" s="363">
        <v>5.78</v>
      </c>
    </row>
    <row r="2170" spans="1:4" ht="13.5" x14ac:dyDescent="0.25">
      <c r="A2170" s="172">
        <v>92875</v>
      </c>
      <c r="B2170" s="172" t="s">
        <v>7694</v>
      </c>
      <c r="C2170" s="172" t="s">
        <v>6634</v>
      </c>
      <c r="D2170" s="363">
        <v>6.02</v>
      </c>
    </row>
    <row r="2171" spans="1:4" ht="13.5" x14ac:dyDescent="0.25">
      <c r="A2171" s="172">
        <v>92876</v>
      </c>
      <c r="B2171" s="172" t="s">
        <v>7695</v>
      </c>
      <c r="C2171" s="172" t="s">
        <v>6634</v>
      </c>
      <c r="D2171" s="363">
        <v>5.82</v>
      </c>
    </row>
    <row r="2172" spans="1:4" ht="13.5" x14ac:dyDescent="0.25">
      <c r="A2172" s="172">
        <v>92877</v>
      </c>
      <c r="B2172" s="172" t="s">
        <v>7696</v>
      </c>
      <c r="C2172" s="172" t="s">
        <v>6634</v>
      </c>
      <c r="D2172" s="363">
        <v>6.27</v>
      </c>
    </row>
    <row r="2173" spans="1:4" ht="13.5" x14ac:dyDescent="0.25">
      <c r="A2173" s="172">
        <v>92878</v>
      </c>
      <c r="B2173" s="172" t="s">
        <v>7697</v>
      </c>
      <c r="C2173" s="172" t="s">
        <v>6634</v>
      </c>
      <c r="D2173" s="363">
        <v>6.16</v>
      </c>
    </row>
    <row r="2174" spans="1:4" ht="13.5" x14ac:dyDescent="0.25">
      <c r="A2174" s="172">
        <v>92879</v>
      </c>
      <c r="B2174" s="172" t="s">
        <v>7698</v>
      </c>
      <c r="C2174" s="172" t="s">
        <v>6634</v>
      </c>
      <c r="D2174" s="363">
        <v>6.09</v>
      </c>
    </row>
    <row r="2175" spans="1:4" ht="13.5" x14ac:dyDescent="0.25">
      <c r="A2175" s="172">
        <v>92880</v>
      </c>
      <c r="B2175" s="172" t="s">
        <v>7699</v>
      </c>
      <c r="C2175" s="172" t="s">
        <v>6634</v>
      </c>
      <c r="D2175" s="363">
        <v>6.23</v>
      </c>
    </row>
    <row r="2176" spans="1:4" ht="13.5" x14ac:dyDescent="0.25">
      <c r="A2176" s="172">
        <v>92881</v>
      </c>
      <c r="B2176" s="172" t="s">
        <v>7700</v>
      </c>
      <c r="C2176" s="172" t="s">
        <v>6634</v>
      </c>
      <c r="D2176" s="363">
        <v>6.21</v>
      </c>
    </row>
    <row r="2177" spans="1:4" ht="13.5" x14ac:dyDescent="0.25">
      <c r="A2177" s="172">
        <v>92882</v>
      </c>
      <c r="B2177" s="172" t="s">
        <v>7701</v>
      </c>
      <c r="C2177" s="172" t="s">
        <v>6634</v>
      </c>
      <c r="D2177" s="363">
        <v>8.32</v>
      </c>
    </row>
    <row r="2178" spans="1:4" ht="13.5" x14ac:dyDescent="0.25">
      <c r="A2178" s="172">
        <v>92883</v>
      </c>
      <c r="B2178" s="172" t="s">
        <v>7702</v>
      </c>
      <c r="C2178" s="172" t="s">
        <v>6634</v>
      </c>
      <c r="D2178" s="363">
        <v>7.6</v>
      </c>
    </row>
    <row r="2179" spans="1:4" ht="13.5" x14ac:dyDescent="0.25">
      <c r="A2179" s="172">
        <v>92884</v>
      </c>
      <c r="B2179" s="172" t="s">
        <v>7703</v>
      </c>
      <c r="C2179" s="172" t="s">
        <v>6634</v>
      </c>
      <c r="D2179" s="363">
        <v>7.68</v>
      </c>
    </row>
    <row r="2180" spans="1:4" ht="13.5" x14ac:dyDescent="0.25">
      <c r="A2180" s="172">
        <v>92885</v>
      </c>
      <c r="B2180" s="172" t="s">
        <v>7704</v>
      </c>
      <c r="C2180" s="172" t="s">
        <v>6634</v>
      </c>
      <c r="D2180" s="363">
        <v>7.26</v>
      </c>
    </row>
    <row r="2181" spans="1:4" ht="13.5" x14ac:dyDescent="0.25">
      <c r="A2181" s="172">
        <v>92886</v>
      </c>
      <c r="B2181" s="172" t="s">
        <v>7705</v>
      </c>
      <c r="C2181" s="172" t="s">
        <v>6634</v>
      </c>
      <c r="D2181" s="363">
        <v>6.92</v>
      </c>
    </row>
    <row r="2182" spans="1:4" ht="13.5" x14ac:dyDescent="0.25">
      <c r="A2182" s="172">
        <v>92887</v>
      </c>
      <c r="B2182" s="172" t="s">
        <v>7706</v>
      </c>
      <c r="C2182" s="172" t="s">
        <v>6634</v>
      </c>
      <c r="D2182" s="363">
        <v>6.87</v>
      </c>
    </row>
    <row r="2183" spans="1:4" ht="13.5" x14ac:dyDescent="0.25">
      <c r="A2183" s="172">
        <v>92888</v>
      </c>
      <c r="B2183" s="172" t="s">
        <v>7707</v>
      </c>
      <c r="C2183" s="172" t="s">
        <v>6634</v>
      </c>
      <c r="D2183" s="363">
        <v>6.7</v>
      </c>
    </row>
    <row r="2184" spans="1:4" ht="13.5" x14ac:dyDescent="0.25">
      <c r="A2184" s="172">
        <v>92915</v>
      </c>
      <c r="B2184" s="172" t="s">
        <v>7708</v>
      </c>
      <c r="C2184" s="172" t="s">
        <v>6634</v>
      </c>
      <c r="D2184" s="363">
        <v>10.53</v>
      </c>
    </row>
    <row r="2185" spans="1:4" ht="13.5" x14ac:dyDescent="0.25">
      <c r="A2185" s="172">
        <v>92916</v>
      </c>
      <c r="B2185" s="172" t="s">
        <v>7709</v>
      </c>
      <c r="C2185" s="172" t="s">
        <v>6634</v>
      </c>
      <c r="D2185" s="363">
        <v>9.59</v>
      </c>
    </row>
    <row r="2186" spans="1:4" ht="13.5" x14ac:dyDescent="0.25">
      <c r="A2186" s="172">
        <v>92917</v>
      </c>
      <c r="B2186" s="172" t="s">
        <v>7710</v>
      </c>
      <c r="C2186" s="172" t="s">
        <v>6634</v>
      </c>
      <c r="D2186" s="363">
        <v>8.75</v>
      </c>
    </row>
    <row r="2187" spans="1:4" ht="13.5" x14ac:dyDescent="0.25">
      <c r="A2187" s="172">
        <v>92919</v>
      </c>
      <c r="B2187" s="172" t="s">
        <v>7711</v>
      </c>
      <c r="C2187" s="172" t="s">
        <v>6634</v>
      </c>
      <c r="D2187" s="363">
        <v>7.7</v>
      </c>
    </row>
    <row r="2188" spans="1:4" ht="13.5" x14ac:dyDescent="0.25">
      <c r="A2188" s="172">
        <v>92921</v>
      </c>
      <c r="B2188" s="172" t="s">
        <v>7712</v>
      </c>
      <c r="C2188" s="172" t="s">
        <v>6634</v>
      </c>
      <c r="D2188" s="363">
        <v>6.41</v>
      </c>
    </row>
    <row r="2189" spans="1:4" ht="13.5" x14ac:dyDescent="0.25">
      <c r="A2189" s="172">
        <v>92922</v>
      </c>
      <c r="B2189" s="172" t="s">
        <v>7713</v>
      </c>
      <c r="C2189" s="172" t="s">
        <v>6634</v>
      </c>
      <c r="D2189" s="363">
        <v>5.97</v>
      </c>
    </row>
    <row r="2190" spans="1:4" ht="13.5" x14ac:dyDescent="0.25">
      <c r="A2190" s="172">
        <v>92923</v>
      </c>
      <c r="B2190" s="172" t="s">
        <v>7714</v>
      </c>
      <c r="C2190" s="172" t="s">
        <v>6634</v>
      </c>
      <c r="D2190" s="363">
        <v>6.57</v>
      </c>
    </row>
    <row r="2191" spans="1:4" ht="13.5" x14ac:dyDescent="0.25">
      <c r="A2191" s="172">
        <v>92924</v>
      </c>
      <c r="B2191" s="172" t="s">
        <v>7715</v>
      </c>
      <c r="C2191" s="172" t="s">
        <v>6634</v>
      </c>
      <c r="D2191" s="363">
        <v>6.35</v>
      </c>
    </row>
    <row r="2192" spans="1:4" ht="13.5" x14ac:dyDescent="0.25">
      <c r="A2192" s="172">
        <v>95445</v>
      </c>
      <c r="B2192" s="172" t="s">
        <v>18115</v>
      </c>
      <c r="C2192" s="172" t="s">
        <v>6634</v>
      </c>
      <c r="D2192" s="363">
        <v>5.29</v>
      </c>
    </row>
    <row r="2193" spans="1:4" ht="13.5" x14ac:dyDescent="0.25">
      <c r="A2193" s="172">
        <v>95446</v>
      </c>
      <c r="B2193" s="172" t="s">
        <v>18116</v>
      </c>
      <c r="C2193" s="172" t="s">
        <v>6634</v>
      </c>
      <c r="D2193" s="363">
        <v>5.7</v>
      </c>
    </row>
    <row r="2194" spans="1:4" ht="13.5" x14ac:dyDescent="0.25">
      <c r="A2194" s="172">
        <v>95448</v>
      </c>
      <c r="B2194" s="172" t="s">
        <v>7718</v>
      </c>
      <c r="C2194" s="172" t="s">
        <v>6634</v>
      </c>
      <c r="D2194" s="363">
        <v>6.34</v>
      </c>
    </row>
    <row r="2195" spans="1:4" ht="13.5" x14ac:dyDescent="0.25">
      <c r="A2195" s="172">
        <v>95576</v>
      </c>
      <c r="B2195" s="172" t="s">
        <v>18117</v>
      </c>
      <c r="C2195" s="172" t="s">
        <v>6634</v>
      </c>
      <c r="D2195" s="363">
        <v>8.2899999999999991</v>
      </c>
    </row>
    <row r="2196" spans="1:4" ht="13.5" x14ac:dyDescent="0.25">
      <c r="A2196" s="172">
        <v>95577</v>
      </c>
      <c r="B2196" s="172" t="s">
        <v>18118</v>
      </c>
      <c r="C2196" s="172" t="s">
        <v>6634</v>
      </c>
      <c r="D2196" s="363">
        <v>7.44</v>
      </c>
    </row>
    <row r="2197" spans="1:4" ht="13.5" x14ac:dyDescent="0.25">
      <c r="A2197" s="172">
        <v>95578</v>
      </c>
      <c r="B2197" s="172" t="s">
        <v>18119</v>
      </c>
      <c r="C2197" s="172" t="s">
        <v>6634</v>
      </c>
      <c r="D2197" s="363">
        <v>6.32</v>
      </c>
    </row>
    <row r="2198" spans="1:4" ht="13.5" x14ac:dyDescent="0.25">
      <c r="A2198" s="172">
        <v>95579</v>
      </c>
      <c r="B2198" s="172" t="s">
        <v>18120</v>
      </c>
      <c r="C2198" s="172" t="s">
        <v>6634</v>
      </c>
      <c r="D2198" s="363">
        <v>6</v>
      </c>
    </row>
    <row r="2199" spans="1:4" ht="13.5" x14ac:dyDescent="0.25">
      <c r="A2199" s="172">
        <v>95580</v>
      </c>
      <c r="B2199" s="172" t="s">
        <v>18121</v>
      </c>
      <c r="C2199" s="172" t="s">
        <v>6634</v>
      </c>
      <c r="D2199" s="363">
        <v>6.71</v>
      </c>
    </row>
    <row r="2200" spans="1:4" ht="13.5" x14ac:dyDescent="0.25">
      <c r="A2200" s="172">
        <v>95581</v>
      </c>
      <c r="B2200" s="172" t="s">
        <v>18122</v>
      </c>
      <c r="C2200" s="172" t="s">
        <v>6634</v>
      </c>
      <c r="D2200" s="363">
        <v>6.56</v>
      </c>
    </row>
    <row r="2201" spans="1:4" ht="13.5" x14ac:dyDescent="0.25">
      <c r="A2201" s="172">
        <v>95582</v>
      </c>
      <c r="B2201" s="172" t="s">
        <v>18123</v>
      </c>
      <c r="C2201" s="172" t="s">
        <v>6634</v>
      </c>
      <c r="D2201" s="363">
        <v>7.02</v>
      </c>
    </row>
    <row r="2202" spans="1:4" ht="13.5" x14ac:dyDescent="0.25">
      <c r="A2202" s="172">
        <v>95583</v>
      </c>
      <c r="B2202" s="172" t="s">
        <v>18124</v>
      </c>
      <c r="C2202" s="172" t="s">
        <v>6634</v>
      </c>
      <c r="D2202" s="363">
        <v>10.88</v>
      </c>
    </row>
    <row r="2203" spans="1:4" ht="13.5" x14ac:dyDescent="0.25">
      <c r="A2203" s="172">
        <v>95584</v>
      </c>
      <c r="B2203" s="172" t="s">
        <v>18125</v>
      </c>
      <c r="C2203" s="172" t="s">
        <v>6634</v>
      </c>
      <c r="D2203" s="363">
        <v>9.27</v>
      </c>
    </row>
    <row r="2204" spans="1:4" ht="13.5" x14ac:dyDescent="0.25">
      <c r="A2204" s="172">
        <v>95585</v>
      </c>
      <c r="B2204" s="172" t="s">
        <v>18126</v>
      </c>
      <c r="C2204" s="172" t="s">
        <v>6634</v>
      </c>
      <c r="D2204" s="363">
        <v>8.64</v>
      </c>
    </row>
    <row r="2205" spans="1:4" ht="13.5" x14ac:dyDescent="0.25">
      <c r="A2205" s="172">
        <v>95586</v>
      </c>
      <c r="B2205" s="172" t="s">
        <v>18127</v>
      </c>
      <c r="C2205" s="172" t="s">
        <v>6634</v>
      </c>
      <c r="D2205" s="363">
        <v>7.7</v>
      </c>
    </row>
    <row r="2206" spans="1:4" ht="13.5" x14ac:dyDescent="0.25">
      <c r="A2206" s="172">
        <v>95587</v>
      </c>
      <c r="B2206" s="172" t="s">
        <v>18128</v>
      </c>
      <c r="C2206" s="172" t="s">
        <v>6634</v>
      </c>
      <c r="D2206" s="363">
        <v>6.55</v>
      </c>
    </row>
    <row r="2207" spans="1:4" ht="13.5" x14ac:dyDescent="0.25">
      <c r="A2207" s="172">
        <v>95588</v>
      </c>
      <c r="B2207" s="172" t="s">
        <v>18129</v>
      </c>
      <c r="C2207" s="172" t="s">
        <v>6634</v>
      </c>
      <c r="D2207" s="363">
        <v>6.18</v>
      </c>
    </row>
    <row r="2208" spans="1:4" ht="13.5" x14ac:dyDescent="0.25">
      <c r="A2208" s="172">
        <v>95589</v>
      </c>
      <c r="B2208" s="172" t="s">
        <v>18130</v>
      </c>
      <c r="C2208" s="172" t="s">
        <v>6634</v>
      </c>
      <c r="D2208" s="363">
        <v>6.85</v>
      </c>
    </row>
    <row r="2209" spans="1:4" ht="13.5" x14ac:dyDescent="0.25">
      <c r="A2209" s="172">
        <v>95590</v>
      </c>
      <c r="B2209" s="172" t="s">
        <v>18131</v>
      </c>
      <c r="C2209" s="172" t="s">
        <v>6634</v>
      </c>
      <c r="D2209" s="363">
        <v>6.67</v>
      </c>
    </row>
    <row r="2210" spans="1:4" ht="13.5" x14ac:dyDescent="0.25">
      <c r="A2210" s="172">
        <v>95591</v>
      </c>
      <c r="B2210" s="172" t="s">
        <v>18132</v>
      </c>
      <c r="C2210" s="172" t="s">
        <v>6634</v>
      </c>
      <c r="D2210" s="363">
        <v>7.09</v>
      </c>
    </row>
    <row r="2211" spans="1:4" ht="13.5" x14ac:dyDescent="0.25">
      <c r="A2211" s="172">
        <v>95592</v>
      </c>
      <c r="B2211" s="172" t="s">
        <v>18133</v>
      </c>
      <c r="C2211" s="172" t="s">
        <v>6634</v>
      </c>
      <c r="D2211" s="363">
        <v>13.27</v>
      </c>
    </row>
    <row r="2212" spans="1:4" ht="13.5" x14ac:dyDescent="0.25">
      <c r="A2212" s="172">
        <v>95593</v>
      </c>
      <c r="B2212" s="172" t="s">
        <v>18134</v>
      </c>
      <c r="C2212" s="172" t="s">
        <v>6634</v>
      </c>
      <c r="D2212" s="363">
        <v>10.75</v>
      </c>
    </row>
    <row r="2213" spans="1:4" ht="13.5" x14ac:dyDescent="0.25">
      <c r="A2213" s="172">
        <v>95943</v>
      </c>
      <c r="B2213" s="172" t="s">
        <v>18135</v>
      </c>
      <c r="C2213" s="172" t="s">
        <v>6634</v>
      </c>
      <c r="D2213" s="363">
        <v>13.94</v>
      </c>
    </row>
    <row r="2214" spans="1:4" ht="13.5" x14ac:dyDescent="0.25">
      <c r="A2214" s="172">
        <v>95944</v>
      </c>
      <c r="B2214" s="172" t="s">
        <v>18136</v>
      </c>
      <c r="C2214" s="172" t="s">
        <v>6634</v>
      </c>
      <c r="D2214" s="363">
        <v>12.6</v>
      </c>
    </row>
    <row r="2215" spans="1:4" ht="13.5" x14ac:dyDescent="0.25">
      <c r="A2215" s="172">
        <v>95945</v>
      </c>
      <c r="B2215" s="172" t="s">
        <v>18137</v>
      </c>
      <c r="C2215" s="172" t="s">
        <v>6634</v>
      </c>
      <c r="D2215" s="363">
        <v>10.11</v>
      </c>
    </row>
    <row r="2216" spans="1:4" ht="13.5" x14ac:dyDescent="0.25">
      <c r="A2216" s="172">
        <v>95946</v>
      </c>
      <c r="B2216" s="172" t="s">
        <v>18138</v>
      </c>
      <c r="C2216" s="172" t="s">
        <v>6634</v>
      </c>
      <c r="D2216" s="363">
        <v>7.99</v>
      </c>
    </row>
    <row r="2217" spans="1:4" ht="13.5" x14ac:dyDescent="0.25">
      <c r="A2217" s="172">
        <v>95947</v>
      </c>
      <c r="B2217" s="172" t="s">
        <v>18139</v>
      </c>
      <c r="C2217" s="172" t="s">
        <v>6634</v>
      </c>
      <c r="D2217" s="363">
        <v>6.11</v>
      </c>
    </row>
    <row r="2218" spans="1:4" ht="13.5" x14ac:dyDescent="0.25">
      <c r="A2218" s="172">
        <v>95948</v>
      </c>
      <c r="B2218" s="172" t="s">
        <v>18140</v>
      </c>
      <c r="C2218" s="172" t="s">
        <v>6634</v>
      </c>
      <c r="D2218" s="363">
        <v>5.35</v>
      </c>
    </row>
    <row r="2219" spans="1:4" ht="13.5" x14ac:dyDescent="0.25">
      <c r="A2219" s="172">
        <v>96544</v>
      </c>
      <c r="B2219" s="172" t="s">
        <v>7736</v>
      </c>
      <c r="C2219" s="172" t="s">
        <v>6634</v>
      </c>
      <c r="D2219" s="363">
        <v>10.31</v>
      </c>
    </row>
    <row r="2220" spans="1:4" ht="13.5" x14ac:dyDescent="0.25">
      <c r="A2220" s="172">
        <v>96545</v>
      </c>
      <c r="B2220" s="172" t="s">
        <v>7737</v>
      </c>
      <c r="C2220" s="172" t="s">
        <v>6634</v>
      </c>
      <c r="D2220" s="363">
        <v>9.33</v>
      </c>
    </row>
    <row r="2221" spans="1:4" ht="13.5" x14ac:dyDescent="0.25">
      <c r="A2221" s="172">
        <v>96546</v>
      </c>
      <c r="B2221" s="172" t="s">
        <v>7738</v>
      </c>
      <c r="C2221" s="172" t="s">
        <v>6634</v>
      </c>
      <c r="D2221" s="363">
        <v>8.18</v>
      </c>
    </row>
    <row r="2222" spans="1:4" ht="13.5" x14ac:dyDescent="0.25">
      <c r="A2222" s="172">
        <v>96547</v>
      </c>
      <c r="B2222" s="172" t="s">
        <v>7739</v>
      </c>
      <c r="C2222" s="172" t="s">
        <v>6634</v>
      </c>
      <c r="D2222" s="363">
        <v>6.83</v>
      </c>
    </row>
    <row r="2223" spans="1:4" ht="13.5" x14ac:dyDescent="0.25">
      <c r="A2223" s="172">
        <v>96548</v>
      </c>
      <c r="B2223" s="172" t="s">
        <v>7740</v>
      </c>
      <c r="C2223" s="172" t="s">
        <v>6634</v>
      </c>
      <c r="D2223" s="363">
        <v>6.34</v>
      </c>
    </row>
    <row r="2224" spans="1:4" ht="13.5" x14ac:dyDescent="0.25">
      <c r="A2224" s="172">
        <v>96549</v>
      </c>
      <c r="B2224" s="172" t="s">
        <v>7741</v>
      </c>
      <c r="C2224" s="172" t="s">
        <v>6634</v>
      </c>
      <c r="D2224" s="363">
        <v>6.9</v>
      </c>
    </row>
    <row r="2225" spans="1:4" ht="13.5" x14ac:dyDescent="0.25">
      <c r="A2225" s="172">
        <v>96550</v>
      </c>
      <c r="B2225" s="172" t="s">
        <v>7742</v>
      </c>
      <c r="C2225" s="172" t="s">
        <v>6634</v>
      </c>
      <c r="D2225" s="363">
        <v>6.64</v>
      </c>
    </row>
    <row r="2226" spans="1:4" ht="13.5" x14ac:dyDescent="0.25">
      <c r="A2226" s="172">
        <v>100066</v>
      </c>
      <c r="B2226" s="172" t="s">
        <v>7744</v>
      </c>
      <c r="C2226" s="172" t="s">
        <v>6634</v>
      </c>
      <c r="D2226" s="363">
        <v>7.78</v>
      </c>
    </row>
    <row r="2227" spans="1:4" ht="13.5" x14ac:dyDescent="0.25">
      <c r="A2227" s="172">
        <v>100067</v>
      </c>
      <c r="B2227" s="172" t="s">
        <v>7745</v>
      </c>
      <c r="C2227" s="172" t="s">
        <v>6634</v>
      </c>
      <c r="D2227" s="363">
        <v>7.57</v>
      </c>
    </row>
    <row r="2228" spans="1:4" ht="13.5" x14ac:dyDescent="0.25">
      <c r="A2228" s="172">
        <v>100068</v>
      </c>
      <c r="B2228" s="172" t="s">
        <v>7746</v>
      </c>
      <c r="C2228" s="172" t="s">
        <v>6634</v>
      </c>
      <c r="D2228" s="363">
        <v>5.75</v>
      </c>
    </row>
    <row r="2229" spans="1:4" ht="13.5" x14ac:dyDescent="0.25">
      <c r="A2229" s="172">
        <v>89993</v>
      </c>
      <c r="B2229" s="172" t="s">
        <v>18141</v>
      </c>
      <c r="C2229" s="172" t="s">
        <v>6703</v>
      </c>
      <c r="D2229" s="363">
        <v>602.04</v>
      </c>
    </row>
    <row r="2230" spans="1:4" ht="13.5" x14ac:dyDescent="0.25">
      <c r="A2230" s="172">
        <v>89994</v>
      </c>
      <c r="B2230" s="172" t="s">
        <v>18142</v>
      </c>
      <c r="C2230" s="172" t="s">
        <v>6703</v>
      </c>
      <c r="D2230" s="363">
        <v>507.98</v>
      </c>
    </row>
    <row r="2231" spans="1:4" ht="13.5" x14ac:dyDescent="0.25">
      <c r="A2231" s="172">
        <v>89995</v>
      </c>
      <c r="B2231" s="172" t="s">
        <v>18143</v>
      </c>
      <c r="C2231" s="172" t="s">
        <v>6703</v>
      </c>
      <c r="D2231" s="363">
        <v>577.99</v>
      </c>
    </row>
    <row r="2232" spans="1:4" ht="13.5" x14ac:dyDescent="0.25">
      <c r="A2232" s="172">
        <v>90278</v>
      </c>
      <c r="B2232" s="172" t="s">
        <v>18144</v>
      </c>
      <c r="C2232" s="172" t="s">
        <v>6703</v>
      </c>
      <c r="D2232" s="363">
        <v>294.27</v>
      </c>
    </row>
    <row r="2233" spans="1:4" ht="13.5" x14ac:dyDescent="0.25">
      <c r="A2233" s="172">
        <v>90279</v>
      </c>
      <c r="B2233" s="172" t="s">
        <v>18145</v>
      </c>
      <c r="C2233" s="172" t="s">
        <v>6703</v>
      </c>
      <c r="D2233" s="363">
        <v>312.45</v>
      </c>
    </row>
    <row r="2234" spans="1:4" ht="13.5" x14ac:dyDescent="0.25">
      <c r="A2234" s="172">
        <v>90280</v>
      </c>
      <c r="B2234" s="172" t="s">
        <v>18146</v>
      </c>
      <c r="C2234" s="172" t="s">
        <v>6703</v>
      </c>
      <c r="D2234" s="363">
        <v>346.33</v>
      </c>
    </row>
    <row r="2235" spans="1:4" ht="13.5" x14ac:dyDescent="0.25">
      <c r="A2235" s="172">
        <v>90281</v>
      </c>
      <c r="B2235" s="172" t="s">
        <v>18147</v>
      </c>
      <c r="C2235" s="172" t="s">
        <v>6703</v>
      </c>
      <c r="D2235" s="363">
        <v>393.77</v>
      </c>
    </row>
    <row r="2236" spans="1:4" ht="13.5" x14ac:dyDescent="0.25">
      <c r="A2236" s="172">
        <v>90282</v>
      </c>
      <c r="B2236" s="172" t="s">
        <v>18148</v>
      </c>
      <c r="C2236" s="172" t="s">
        <v>6703</v>
      </c>
      <c r="D2236" s="363">
        <v>298.69</v>
      </c>
    </row>
    <row r="2237" spans="1:4" ht="13.5" x14ac:dyDescent="0.25">
      <c r="A2237" s="172">
        <v>90283</v>
      </c>
      <c r="B2237" s="172" t="s">
        <v>18149</v>
      </c>
      <c r="C2237" s="172" t="s">
        <v>6703</v>
      </c>
      <c r="D2237" s="363">
        <v>318.07</v>
      </c>
    </row>
    <row r="2238" spans="1:4" ht="13.5" x14ac:dyDescent="0.25">
      <c r="A2238" s="172">
        <v>90284</v>
      </c>
      <c r="B2238" s="172" t="s">
        <v>18150</v>
      </c>
      <c r="C2238" s="172" t="s">
        <v>6703</v>
      </c>
      <c r="D2238" s="363">
        <v>352.68</v>
      </c>
    </row>
    <row r="2239" spans="1:4" ht="13.5" x14ac:dyDescent="0.25">
      <c r="A2239" s="172">
        <v>90285</v>
      </c>
      <c r="B2239" s="172" t="s">
        <v>18151</v>
      </c>
      <c r="C2239" s="172" t="s">
        <v>6703</v>
      </c>
      <c r="D2239" s="363">
        <v>402.87</v>
      </c>
    </row>
    <row r="2240" spans="1:4" ht="13.5" x14ac:dyDescent="0.25">
      <c r="A2240" s="172">
        <v>90853</v>
      </c>
      <c r="B2240" s="172" t="s">
        <v>18152</v>
      </c>
      <c r="C2240" s="172" t="s">
        <v>6703</v>
      </c>
      <c r="D2240" s="363">
        <v>498.14</v>
      </c>
    </row>
    <row r="2241" spans="1:4" ht="13.5" x14ac:dyDescent="0.25">
      <c r="A2241" s="172">
        <v>90854</v>
      </c>
      <c r="B2241" s="172" t="s">
        <v>18153</v>
      </c>
      <c r="C2241" s="172" t="s">
        <v>6703</v>
      </c>
      <c r="D2241" s="363">
        <v>483.31</v>
      </c>
    </row>
    <row r="2242" spans="1:4" ht="13.5" x14ac:dyDescent="0.25">
      <c r="A2242" s="172">
        <v>90855</v>
      </c>
      <c r="B2242" s="172" t="s">
        <v>18154</v>
      </c>
      <c r="C2242" s="172" t="s">
        <v>6703</v>
      </c>
      <c r="D2242" s="363">
        <v>525.78</v>
      </c>
    </row>
    <row r="2243" spans="1:4" ht="13.5" x14ac:dyDescent="0.25">
      <c r="A2243" s="172">
        <v>90856</v>
      </c>
      <c r="B2243" s="172" t="s">
        <v>18155</v>
      </c>
      <c r="C2243" s="172" t="s">
        <v>6703</v>
      </c>
      <c r="D2243" s="363">
        <v>501.36</v>
      </c>
    </row>
    <row r="2244" spans="1:4" ht="13.5" x14ac:dyDescent="0.25">
      <c r="A2244" s="172">
        <v>90857</v>
      </c>
      <c r="B2244" s="172" t="s">
        <v>18156</v>
      </c>
      <c r="C2244" s="172" t="s">
        <v>6703</v>
      </c>
      <c r="D2244" s="363">
        <v>485.45</v>
      </c>
    </row>
    <row r="2245" spans="1:4" ht="13.5" x14ac:dyDescent="0.25">
      <c r="A2245" s="172">
        <v>90858</v>
      </c>
      <c r="B2245" s="172" t="s">
        <v>18157</v>
      </c>
      <c r="C2245" s="172" t="s">
        <v>6703</v>
      </c>
      <c r="D2245" s="363">
        <v>540.6</v>
      </c>
    </row>
    <row r="2246" spans="1:4" ht="13.5" x14ac:dyDescent="0.25">
      <c r="A2246" s="172">
        <v>90859</v>
      </c>
      <c r="B2246" s="172" t="s">
        <v>18158</v>
      </c>
      <c r="C2246" s="172" t="s">
        <v>6703</v>
      </c>
      <c r="D2246" s="363">
        <v>476.05</v>
      </c>
    </row>
    <row r="2247" spans="1:4" ht="13.5" x14ac:dyDescent="0.25">
      <c r="A2247" s="172">
        <v>90860</v>
      </c>
      <c r="B2247" s="172" t="s">
        <v>18159</v>
      </c>
      <c r="C2247" s="172" t="s">
        <v>6703</v>
      </c>
      <c r="D2247" s="363">
        <v>480.53</v>
      </c>
    </row>
    <row r="2248" spans="1:4" ht="13.5" x14ac:dyDescent="0.25">
      <c r="A2248" s="172">
        <v>90861</v>
      </c>
      <c r="B2248" s="172" t="s">
        <v>18160</v>
      </c>
      <c r="C2248" s="172" t="s">
        <v>6703</v>
      </c>
      <c r="D2248" s="363">
        <v>490.04</v>
      </c>
    </row>
    <row r="2249" spans="1:4" ht="13.5" x14ac:dyDescent="0.25">
      <c r="A2249" s="172">
        <v>90862</v>
      </c>
      <c r="B2249" s="172" t="s">
        <v>18161</v>
      </c>
      <c r="C2249" s="172" t="s">
        <v>6703</v>
      </c>
      <c r="D2249" s="363">
        <v>448.19</v>
      </c>
    </row>
    <row r="2250" spans="1:4" ht="13.5" x14ac:dyDescent="0.25">
      <c r="A2250" s="172">
        <v>92718</v>
      </c>
      <c r="B2250" s="172" t="s">
        <v>18162</v>
      </c>
      <c r="C2250" s="172" t="s">
        <v>6703</v>
      </c>
      <c r="D2250" s="363">
        <v>545.26</v>
      </c>
    </row>
    <row r="2251" spans="1:4" ht="13.5" x14ac:dyDescent="0.25">
      <c r="A2251" s="172">
        <v>92719</v>
      </c>
      <c r="B2251" s="172" t="s">
        <v>18163</v>
      </c>
      <c r="C2251" s="172" t="s">
        <v>6703</v>
      </c>
      <c r="D2251" s="363">
        <v>426.87</v>
      </c>
    </row>
    <row r="2252" spans="1:4" ht="13.5" x14ac:dyDescent="0.25">
      <c r="A2252" s="172">
        <v>92720</v>
      </c>
      <c r="B2252" s="172" t="s">
        <v>18164</v>
      </c>
      <c r="C2252" s="172" t="s">
        <v>6703</v>
      </c>
      <c r="D2252" s="363">
        <v>489.82</v>
      </c>
    </row>
    <row r="2253" spans="1:4" ht="13.5" x14ac:dyDescent="0.25">
      <c r="A2253" s="172">
        <v>92721</v>
      </c>
      <c r="B2253" s="172" t="s">
        <v>18165</v>
      </c>
      <c r="C2253" s="172" t="s">
        <v>6703</v>
      </c>
      <c r="D2253" s="363">
        <v>419.64</v>
      </c>
    </row>
    <row r="2254" spans="1:4" ht="13.5" x14ac:dyDescent="0.25">
      <c r="A2254" s="172">
        <v>92722</v>
      </c>
      <c r="B2254" s="172" t="s">
        <v>18166</v>
      </c>
      <c r="C2254" s="172" t="s">
        <v>6703</v>
      </c>
      <c r="D2254" s="363">
        <v>486.8</v>
      </c>
    </row>
    <row r="2255" spans="1:4" ht="13.5" x14ac:dyDescent="0.25">
      <c r="A2255" s="172">
        <v>92723</v>
      </c>
      <c r="B2255" s="172" t="s">
        <v>18167</v>
      </c>
      <c r="C2255" s="172" t="s">
        <v>6703</v>
      </c>
      <c r="D2255" s="363">
        <v>471.42</v>
      </c>
    </row>
    <row r="2256" spans="1:4" ht="13.5" x14ac:dyDescent="0.25">
      <c r="A2256" s="172">
        <v>92724</v>
      </c>
      <c r="B2256" s="172" t="s">
        <v>18168</v>
      </c>
      <c r="C2256" s="172" t="s">
        <v>6703</v>
      </c>
      <c r="D2256" s="363">
        <v>468.79</v>
      </c>
    </row>
    <row r="2257" spans="1:4" ht="13.5" x14ac:dyDescent="0.25">
      <c r="A2257" s="172">
        <v>92725</v>
      </c>
      <c r="B2257" s="172" t="s">
        <v>18169</v>
      </c>
      <c r="C2257" s="172" t="s">
        <v>6703</v>
      </c>
      <c r="D2257" s="363">
        <v>467.67</v>
      </c>
    </row>
    <row r="2258" spans="1:4" ht="13.5" x14ac:dyDescent="0.25">
      <c r="A2258" s="172">
        <v>92726</v>
      </c>
      <c r="B2258" s="172" t="s">
        <v>18170</v>
      </c>
      <c r="C2258" s="172" t="s">
        <v>6703</v>
      </c>
      <c r="D2258" s="363">
        <v>465.81</v>
      </c>
    </row>
    <row r="2259" spans="1:4" ht="13.5" x14ac:dyDescent="0.25">
      <c r="A2259" s="172">
        <v>92727</v>
      </c>
      <c r="B2259" s="172" t="s">
        <v>18171</v>
      </c>
      <c r="C2259" s="172" t="s">
        <v>6703</v>
      </c>
      <c r="D2259" s="363">
        <v>486.94</v>
      </c>
    </row>
    <row r="2260" spans="1:4" ht="13.5" x14ac:dyDescent="0.25">
      <c r="A2260" s="172">
        <v>92728</v>
      </c>
      <c r="B2260" s="172" t="s">
        <v>18172</v>
      </c>
      <c r="C2260" s="172" t="s">
        <v>6703</v>
      </c>
      <c r="D2260" s="363">
        <v>468.03</v>
      </c>
    </row>
    <row r="2261" spans="1:4" ht="13.5" x14ac:dyDescent="0.25">
      <c r="A2261" s="172">
        <v>92729</v>
      </c>
      <c r="B2261" s="172" t="s">
        <v>18173</v>
      </c>
      <c r="C2261" s="172" t="s">
        <v>6703</v>
      </c>
      <c r="D2261" s="363">
        <v>460.03</v>
      </c>
    </row>
    <row r="2262" spans="1:4" ht="13.5" x14ac:dyDescent="0.25">
      <c r="A2262" s="172">
        <v>92730</v>
      </c>
      <c r="B2262" s="172" t="s">
        <v>18174</v>
      </c>
      <c r="C2262" s="172" t="s">
        <v>6703</v>
      </c>
      <c r="D2262" s="363">
        <v>446.69</v>
      </c>
    </row>
    <row r="2263" spans="1:4" ht="13.5" x14ac:dyDescent="0.25">
      <c r="A2263" s="172">
        <v>92731</v>
      </c>
      <c r="B2263" s="172" t="s">
        <v>18175</v>
      </c>
      <c r="C2263" s="172" t="s">
        <v>6703</v>
      </c>
      <c r="D2263" s="363">
        <v>462.2</v>
      </c>
    </row>
    <row r="2264" spans="1:4" ht="13.5" x14ac:dyDescent="0.25">
      <c r="A2264" s="172">
        <v>92732</v>
      </c>
      <c r="B2264" s="172" t="s">
        <v>18176</v>
      </c>
      <c r="C2264" s="172" t="s">
        <v>6703</v>
      </c>
      <c r="D2264" s="363">
        <v>449.22</v>
      </c>
    </row>
    <row r="2265" spans="1:4" ht="13.5" x14ac:dyDescent="0.25">
      <c r="A2265" s="172">
        <v>92733</v>
      </c>
      <c r="B2265" s="172" t="s">
        <v>18177</v>
      </c>
      <c r="C2265" s="172" t="s">
        <v>6703</v>
      </c>
      <c r="D2265" s="363">
        <v>443.7</v>
      </c>
    </row>
    <row r="2266" spans="1:4" ht="13.5" x14ac:dyDescent="0.25">
      <c r="A2266" s="172">
        <v>92734</v>
      </c>
      <c r="B2266" s="172" t="s">
        <v>18178</v>
      </c>
      <c r="C2266" s="172" t="s">
        <v>6703</v>
      </c>
      <c r="D2266" s="363">
        <v>434.57</v>
      </c>
    </row>
    <row r="2267" spans="1:4" ht="13.5" x14ac:dyDescent="0.25">
      <c r="A2267" s="172">
        <v>92735</v>
      </c>
      <c r="B2267" s="172" t="s">
        <v>18179</v>
      </c>
      <c r="C2267" s="172" t="s">
        <v>6703</v>
      </c>
      <c r="D2267" s="363">
        <v>439.49</v>
      </c>
    </row>
    <row r="2268" spans="1:4" ht="13.5" x14ac:dyDescent="0.25">
      <c r="A2268" s="172">
        <v>92736</v>
      </c>
      <c r="B2268" s="172" t="s">
        <v>18180</v>
      </c>
      <c r="C2268" s="172" t="s">
        <v>6703</v>
      </c>
      <c r="D2268" s="363">
        <v>429.66</v>
      </c>
    </row>
    <row r="2269" spans="1:4" ht="13.5" x14ac:dyDescent="0.25">
      <c r="A2269" s="172">
        <v>92739</v>
      </c>
      <c r="B2269" s="172" t="s">
        <v>18181</v>
      </c>
      <c r="C2269" s="172" t="s">
        <v>6703</v>
      </c>
      <c r="D2269" s="363">
        <v>415.41</v>
      </c>
    </row>
    <row r="2270" spans="1:4" ht="13.5" x14ac:dyDescent="0.25">
      <c r="A2270" s="172">
        <v>92740</v>
      </c>
      <c r="B2270" s="172" t="s">
        <v>18182</v>
      </c>
      <c r="C2270" s="172" t="s">
        <v>6703</v>
      </c>
      <c r="D2270" s="363">
        <v>410.54</v>
      </c>
    </row>
    <row r="2271" spans="1:4" ht="13.5" x14ac:dyDescent="0.25">
      <c r="A2271" s="172">
        <v>92741</v>
      </c>
      <c r="B2271" s="172" t="s">
        <v>18183</v>
      </c>
      <c r="C2271" s="172" t="s">
        <v>6703</v>
      </c>
      <c r="D2271" s="363">
        <v>590.37</v>
      </c>
    </row>
    <row r="2272" spans="1:4" ht="13.5" x14ac:dyDescent="0.25">
      <c r="A2272" s="172">
        <v>92742</v>
      </c>
      <c r="B2272" s="172" t="s">
        <v>18184</v>
      </c>
      <c r="C2272" s="172" t="s">
        <v>6703</v>
      </c>
      <c r="D2272" s="363">
        <v>779.32</v>
      </c>
    </row>
    <row r="2273" spans="1:4" ht="13.5" x14ac:dyDescent="0.25">
      <c r="A2273" s="172">
        <v>92873</v>
      </c>
      <c r="B2273" s="172" t="s">
        <v>18185</v>
      </c>
      <c r="C2273" s="172" t="s">
        <v>6703</v>
      </c>
      <c r="D2273" s="363">
        <v>146.37</v>
      </c>
    </row>
    <row r="2274" spans="1:4" ht="13.5" x14ac:dyDescent="0.25">
      <c r="A2274" s="172">
        <v>92874</v>
      </c>
      <c r="B2274" s="172" t="s">
        <v>18186</v>
      </c>
      <c r="C2274" s="172" t="s">
        <v>6703</v>
      </c>
      <c r="D2274" s="363">
        <v>24.3</v>
      </c>
    </row>
    <row r="2275" spans="1:4" ht="13.5" x14ac:dyDescent="0.25">
      <c r="A2275" s="172">
        <v>94962</v>
      </c>
      <c r="B2275" s="172" t="s">
        <v>18187</v>
      </c>
      <c r="C2275" s="172" t="s">
        <v>6703</v>
      </c>
      <c r="D2275" s="363">
        <v>255.85</v>
      </c>
    </row>
    <row r="2276" spans="1:4" ht="13.5" x14ac:dyDescent="0.25">
      <c r="A2276" s="172">
        <v>94963</v>
      </c>
      <c r="B2276" s="172" t="s">
        <v>18188</v>
      </c>
      <c r="C2276" s="172" t="s">
        <v>6703</v>
      </c>
      <c r="D2276" s="363">
        <v>284.2</v>
      </c>
    </row>
    <row r="2277" spans="1:4" ht="13.5" x14ac:dyDescent="0.25">
      <c r="A2277" s="172">
        <v>94964</v>
      </c>
      <c r="B2277" s="172" t="s">
        <v>18189</v>
      </c>
      <c r="C2277" s="172" t="s">
        <v>6703</v>
      </c>
      <c r="D2277" s="363">
        <v>310.89</v>
      </c>
    </row>
    <row r="2278" spans="1:4" ht="13.5" x14ac:dyDescent="0.25">
      <c r="A2278" s="172">
        <v>94965</v>
      </c>
      <c r="B2278" s="172" t="s">
        <v>18190</v>
      </c>
      <c r="C2278" s="172" t="s">
        <v>6703</v>
      </c>
      <c r="D2278" s="363">
        <v>323.66000000000003</v>
      </c>
    </row>
    <row r="2279" spans="1:4" ht="13.5" x14ac:dyDescent="0.25">
      <c r="A2279" s="172">
        <v>94966</v>
      </c>
      <c r="B2279" s="172" t="s">
        <v>18191</v>
      </c>
      <c r="C2279" s="172" t="s">
        <v>6703</v>
      </c>
      <c r="D2279" s="363">
        <v>334.99</v>
      </c>
    </row>
    <row r="2280" spans="1:4" ht="13.5" x14ac:dyDescent="0.25">
      <c r="A2280" s="172">
        <v>94967</v>
      </c>
      <c r="B2280" s="172" t="s">
        <v>18192</v>
      </c>
      <c r="C2280" s="172" t="s">
        <v>6703</v>
      </c>
      <c r="D2280" s="363">
        <v>381.92</v>
      </c>
    </row>
    <row r="2281" spans="1:4" ht="13.5" x14ac:dyDescent="0.25">
      <c r="A2281" s="172">
        <v>94968</v>
      </c>
      <c r="B2281" s="172" t="s">
        <v>18193</v>
      </c>
      <c r="C2281" s="172" t="s">
        <v>6703</v>
      </c>
      <c r="D2281" s="363">
        <v>254.25</v>
      </c>
    </row>
    <row r="2282" spans="1:4" ht="13.5" x14ac:dyDescent="0.25">
      <c r="A2282" s="172">
        <v>94969</v>
      </c>
      <c r="B2282" s="172" t="s">
        <v>18194</v>
      </c>
      <c r="C2282" s="172" t="s">
        <v>6703</v>
      </c>
      <c r="D2282" s="363">
        <v>280.41000000000003</v>
      </c>
    </row>
    <row r="2283" spans="1:4" ht="13.5" x14ac:dyDescent="0.25">
      <c r="A2283" s="172">
        <v>94970</v>
      </c>
      <c r="B2283" s="172" t="s">
        <v>18195</v>
      </c>
      <c r="C2283" s="172" t="s">
        <v>6703</v>
      </c>
      <c r="D2283" s="363">
        <v>303.31</v>
      </c>
    </row>
    <row r="2284" spans="1:4" ht="13.5" x14ac:dyDescent="0.25">
      <c r="A2284" s="172">
        <v>94971</v>
      </c>
      <c r="B2284" s="172" t="s">
        <v>18196</v>
      </c>
      <c r="C2284" s="172" t="s">
        <v>6703</v>
      </c>
      <c r="D2284" s="363">
        <v>319.95</v>
      </c>
    </row>
    <row r="2285" spans="1:4" ht="13.5" x14ac:dyDescent="0.25">
      <c r="A2285" s="172">
        <v>94972</v>
      </c>
      <c r="B2285" s="172" t="s">
        <v>18197</v>
      </c>
      <c r="C2285" s="172" t="s">
        <v>6703</v>
      </c>
      <c r="D2285" s="363">
        <v>331.1</v>
      </c>
    </row>
    <row r="2286" spans="1:4" ht="13.5" x14ac:dyDescent="0.25">
      <c r="A2286" s="172">
        <v>94973</v>
      </c>
      <c r="B2286" s="172" t="s">
        <v>18198</v>
      </c>
      <c r="C2286" s="172" t="s">
        <v>6703</v>
      </c>
      <c r="D2286" s="363">
        <v>377.12</v>
      </c>
    </row>
    <row r="2287" spans="1:4" ht="13.5" x14ac:dyDescent="0.25">
      <c r="A2287" s="172">
        <v>94974</v>
      </c>
      <c r="B2287" s="172" t="s">
        <v>18199</v>
      </c>
      <c r="C2287" s="172" t="s">
        <v>6703</v>
      </c>
      <c r="D2287" s="363">
        <v>351.82</v>
      </c>
    </row>
    <row r="2288" spans="1:4" ht="13.5" x14ac:dyDescent="0.25">
      <c r="A2288" s="172">
        <v>94975</v>
      </c>
      <c r="B2288" s="172" t="s">
        <v>18200</v>
      </c>
      <c r="C2288" s="172" t="s">
        <v>6703</v>
      </c>
      <c r="D2288" s="363">
        <v>378.3</v>
      </c>
    </row>
    <row r="2289" spans="1:4" ht="13.5" x14ac:dyDescent="0.25">
      <c r="A2289" s="172">
        <v>96555</v>
      </c>
      <c r="B2289" s="172" t="s">
        <v>7777</v>
      </c>
      <c r="C2289" s="172" t="s">
        <v>6703</v>
      </c>
      <c r="D2289" s="363">
        <v>459.12</v>
      </c>
    </row>
    <row r="2290" spans="1:4" ht="13.5" x14ac:dyDescent="0.25">
      <c r="A2290" s="172">
        <v>96556</v>
      </c>
      <c r="B2290" s="172" t="s">
        <v>7778</v>
      </c>
      <c r="C2290" s="172" t="s">
        <v>6703</v>
      </c>
      <c r="D2290" s="363">
        <v>516.33000000000004</v>
      </c>
    </row>
    <row r="2291" spans="1:4" ht="13.5" x14ac:dyDescent="0.25">
      <c r="A2291" s="172">
        <v>96557</v>
      </c>
      <c r="B2291" s="172" t="s">
        <v>7779</v>
      </c>
      <c r="C2291" s="172" t="s">
        <v>6703</v>
      </c>
      <c r="D2291" s="363">
        <v>516.1</v>
      </c>
    </row>
    <row r="2292" spans="1:4" ht="13.5" x14ac:dyDescent="0.25">
      <c r="A2292" s="172">
        <v>96558</v>
      </c>
      <c r="B2292" s="172" t="s">
        <v>7780</v>
      </c>
      <c r="C2292" s="172" t="s">
        <v>6703</v>
      </c>
      <c r="D2292" s="363">
        <v>521.29999999999995</v>
      </c>
    </row>
    <row r="2293" spans="1:4" ht="13.5" x14ac:dyDescent="0.25">
      <c r="A2293" s="172">
        <v>99235</v>
      </c>
      <c r="B2293" s="172" t="s">
        <v>18201</v>
      </c>
      <c r="C2293" s="172" t="s">
        <v>6703</v>
      </c>
      <c r="D2293" s="363">
        <v>463.67</v>
      </c>
    </row>
    <row r="2294" spans="1:4" ht="13.5" x14ac:dyDescent="0.25">
      <c r="A2294" s="172">
        <v>99431</v>
      </c>
      <c r="B2294" s="172" t="s">
        <v>18202</v>
      </c>
      <c r="C2294" s="172" t="s">
        <v>6703</v>
      </c>
      <c r="D2294" s="363">
        <v>547.67999999999995</v>
      </c>
    </row>
    <row r="2295" spans="1:4" ht="13.5" x14ac:dyDescent="0.25">
      <c r="A2295" s="172">
        <v>99432</v>
      </c>
      <c r="B2295" s="172" t="s">
        <v>18203</v>
      </c>
      <c r="C2295" s="172" t="s">
        <v>6703</v>
      </c>
      <c r="D2295" s="363">
        <v>522</v>
      </c>
    </row>
    <row r="2296" spans="1:4" ht="13.5" x14ac:dyDescent="0.25">
      <c r="A2296" s="172">
        <v>99433</v>
      </c>
      <c r="B2296" s="172" t="s">
        <v>18204</v>
      </c>
      <c r="C2296" s="172" t="s">
        <v>6703</v>
      </c>
      <c r="D2296" s="363">
        <v>577.1</v>
      </c>
    </row>
    <row r="2297" spans="1:4" ht="13.5" x14ac:dyDescent="0.25">
      <c r="A2297" s="172">
        <v>99434</v>
      </c>
      <c r="B2297" s="172" t="s">
        <v>18205</v>
      </c>
      <c r="C2297" s="172" t="s">
        <v>6703</v>
      </c>
      <c r="D2297" s="363">
        <v>550.9</v>
      </c>
    </row>
    <row r="2298" spans="1:4" ht="13.5" x14ac:dyDescent="0.25">
      <c r="A2298" s="172">
        <v>99435</v>
      </c>
      <c r="B2298" s="172" t="s">
        <v>18206</v>
      </c>
      <c r="C2298" s="172" t="s">
        <v>6703</v>
      </c>
      <c r="D2298" s="363">
        <v>533.65</v>
      </c>
    </row>
    <row r="2299" spans="1:4" ht="13.5" x14ac:dyDescent="0.25">
      <c r="A2299" s="172">
        <v>99436</v>
      </c>
      <c r="B2299" s="172" t="s">
        <v>18207</v>
      </c>
      <c r="C2299" s="172" t="s">
        <v>6703</v>
      </c>
      <c r="D2299" s="363">
        <v>591.91999999999996</v>
      </c>
    </row>
    <row r="2300" spans="1:4" ht="13.5" x14ac:dyDescent="0.25">
      <c r="A2300" s="172">
        <v>99437</v>
      </c>
      <c r="B2300" s="172" t="s">
        <v>18208</v>
      </c>
      <c r="C2300" s="172" t="s">
        <v>6703</v>
      </c>
      <c r="D2300" s="363">
        <v>492.39</v>
      </c>
    </row>
    <row r="2301" spans="1:4" ht="13.5" x14ac:dyDescent="0.25">
      <c r="A2301" s="172">
        <v>99438</v>
      </c>
      <c r="B2301" s="172" t="s">
        <v>18209</v>
      </c>
      <c r="C2301" s="172" t="s">
        <v>6703</v>
      </c>
      <c r="D2301" s="363">
        <v>496.87</v>
      </c>
    </row>
    <row r="2302" spans="1:4" ht="13.5" x14ac:dyDescent="0.25">
      <c r="A2302" s="172">
        <v>99439</v>
      </c>
      <c r="B2302" s="172" t="s">
        <v>18210</v>
      </c>
      <c r="C2302" s="172" t="s">
        <v>6703</v>
      </c>
      <c r="D2302" s="363">
        <v>538.69000000000005</v>
      </c>
    </row>
    <row r="2303" spans="1:4" ht="13.5" x14ac:dyDescent="0.25">
      <c r="A2303" s="172" t="s">
        <v>18211</v>
      </c>
      <c r="B2303" s="172" t="s">
        <v>18212</v>
      </c>
      <c r="C2303" s="172" t="s">
        <v>5570</v>
      </c>
      <c r="D2303" s="363">
        <v>88.01</v>
      </c>
    </row>
    <row r="2304" spans="1:4" ht="13.5" x14ac:dyDescent="0.25">
      <c r="A2304" s="172" t="s">
        <v>18213</v>
      </c>
      <c r="B2304" s="172" t="s">
        <v>18214</v>
      </c>
      <c r="C2304" s="172" t="s">
        <v>5570</v>
      </c>
      <c r="D2304" s="363">
        <v>97.03</v>
      </c>
    </row>
    <row r="2305" spans="1:4" ht="13.5" x14ac:dyDescent="0.25">
      <c r="A2305" s="172" t="s">
        <v>18215</v>
      </c>
      <c r="B2305" s="172" t="s">
        <v>18216</v>
      </c>
      <c r="C2305" s="172" t="s">
        <v>5570</v>
      </c>
      <c r="D2305" s="363">
        <v>117.02</v>
      </c>
    </row>
    <row r="2306" spans="1:4" ht="13.5" x14ac:dyDescent="0.25">
      <c r="A2306" s="172" t="s">
        <v>18217</v>
      </c>
      <c r="B2306" s="172" t="s">
        <v>18218</v>
      </c>
      <c r="C2306" s="172" t="s">
        <v>5570</v>
      </c>
      <c r="D2306" s="363">
        <v>135.68</v>
      </c>
    </row>
    <row r="2307" spans="1:4" ht="13.5" x14ac:dyDescent="0.25">
      <c r="A2307" s="172" t="s">
        <v>18219</v>
      </c>
      <c r="B2307" s="172" t="s">
        <v>18220</v>
      </c>
      <c r="C2307" s="172" t="s">
        <v>5570</v>
      </c>
      <c r="D2307" s="363">
        <v>79.040000000000006</v>
      </c>
    </row>
    <row r="2308" spans="1:4" ht="13.5" x14ac:dyDescent="0.25">
      <c r="A2308" s="172" t="s">
        <v>18221</v>
      </c>
      <c r="B2308" s="172" t="s">
        <v>18222</v>
      </c>
      <c r="C2308" s="172" t="s">
        <v>5570</v>
      </c>
      <c r="D2308" s="363">
        <v>86.14</v>
      </c>
    </row>
    <row r="2309" spans="1:4" ht="13.5" x14ac:dyDescent="0.25">
      <c r="A2309" s="172">
        <v>83518</v>
      </c>
      <c r="B2309" s="172" t="s">
        <v>18223</v>
      </c>
      <c r="C2309" s="172" t="s">
        <v>6703</v>
      </c>
      <c r="D2309" s="363">
        <v>329.35</v>
      </c>
    </row>
    <row r="2310" spans="1:4" ht="13.5" x14ac:dyDescent="0.25">
      <c r="A2310" s="172">
        <v>98576</v>
      </c>
      <c r="B2310" s="172" t="s">
        <v>7833</v>
      </c>
      <c r="C2310" s="172" t="s">
        <v>5237</v>
      </c>
      <c r="D2310" s="363">
        <v>15.61</v>
      </c>
    </row>
    <row r="2311" spans="1:4" ht="13.5" x14ac:dyDescent="0.25">
      <c r="A2311" s="172">
        <v>93182</v>
      </c>
      <c r="B2311" s="172" t="s">
        <v>7835</v>
      </c>
      <c r="C2311" s="172" t="s">
        <v>5237</v>
      </c>
      <c r="D2311" s="363">
        <v>21.72</v>
      </c>
    </row>
    <row r="2312" spans="1:4" ht="13.5" x14ac:dyDescent="0.25">
      <c r="A2312" s="172">
        <v>93183</v>
      </c>
      <c r="B2312" s="172" t="s">
        <v>7836</v>
      </c>
      <c r="C2312" s="172" t="s">
        <v>5237</v>
      </c>
      <c r="D2312" s="363">
        <v>27.42</v>
      </c>
    </row>
    <row r="2313" spans="1:4" ht="13.5" x14ac:dyDescent="0.25">
      <c r="A2313" s="172">
        <v>93184</v>
      </c>
      <c r="B2313" s="172" t="s">
        <v>7837</v>
      </c>
      <c r="C2313" s="172" t="s">
        <v>5237</v>
      </c>
      <c r="D2313" s="363">
        <v>16.510000000000002</v>
      </c>
    </row>
    <row r="2314" spans="1:4" ht="13.5" x14ac:dyDescent="0.25">
      <c r="A2314" s="172">
        <v>93185</v>
      </c>
      <c r="B2314" s="172" t="s">
        <v>7838</v>
      </c>
      <c r="C2314" s="172" t="s">
        <v>5237</v>
      </c>
      <c r="D2314" s="363">
        <v>26.97</v>
      </c>
    </row>
    <row r="2315" spans="1:4" ht="13.5" x14ac:dyDescent="0.25">
      <c r="A2315" s="172">
        <v>93186</v>
      </c>
      <c r="B2315" s="172" t="s">
        <v>7839</v>
      </c>
      <c r="C2315" s="172" t="s">
        <v>5237</v>
      </c>
      <c r="D2315" s="363">
        <v>38.75</v>
      </c>
    </row>
    <row r="2316" spans="1:4" ht="13.5" x14ac:dyDescent="0.25">
      <c r="A2316" s="172">
        <v>93187</v>
      </c>
      <c r="B2316" s="172" t="s">
        <v>7840</v>
      </c>
      <c r="C2316" s="172" t="s">
        <v>5237</v>
      </c>
      <c r="D2316" s="363">
        <v>43.86</v>
      </c>
    </row>
    <row r="2317" spans="1:4" ht="13.5" x14ac:dyDescent="0.25">
      <c r="A2317" s="172">
        <v>93188</v>
      </c>
      <c r="B2317" s="172" t="s">
        <v>7841</v>
      </c>
      <c r="C2317" s="172" t="s">
        <v>5237</v>
      </c>
      <c r="D2317" s="363">
        <v>38.299999999999997</v>
      </c>
    </row>
    <row r="2318" spans="1:4" ht="13.5" x14ac:dyDescent="0.25">
      <c r="A2318" s="172">
        <v>93189</v>
      </c>
      <c r="B2318" s="172" t="s">
        <v>7842</v>
      </c>
      <c r="C2318" s="172" t="s">
        <v>5237</v>
      </c>
      <c r="D2318" s="363">
        <v>44.5</v>
      </c>
    </row>
    <row r="2319" spans="1:4" ht="13.5" x14ac:dyDescent="0.25">
      <c r="A2319" s="172">
        <v>93190</v>
      </c>
      <c r="B2319" s="172" t="s">
        <v>7843</v>
      </c>
      <c r="C2319" s="172" t="s">
        <v>5237</v>
      </c>
      <c r="D2319" s="363">
        <v>29.55</v>
      </c>
    </row>
    <row r="2320" spans="1:4" ht="13.5" x14ac:dyDescent="0.25">
      <c r="A2320" s="172">
        <v>93191</v>
      </c>
      <c r="B2320" s="172" t="s">
        <v>7844</v>
      </c>
      <c r="C2320" s="172" t="s">
        <v>5237</v>
      </c>
      <c r="D2320" s="363">
        <v>30.31</v>
      </c>
    </row>
    <row r="2321" spans="1:4" ht="13.5" x14ac:dyDescent="0.25">
      <c r="A2321" s="172">
        <v>93192</v>
      </c>
      <c r="B2321" s="172" t="s">
        <v>7845</v>
      </c>
      <c r="C2321" s="172" t="s">
        <v>5237</v>
      </c>
      <c r="D2321" s="363">
        <v>33.46</v>
      </c>
    </row>
    <row r="2322" spans="1:4" ht="13.5" x14ac:dyDescent="0.25">
      <c r="A2322" s="172">
        <v>93193</v>
      </c>
      <c r="B2322" s="172" t="s">
        <v>7846</v>
      </c>
      <c r="C2322" s="172" t="s">
        <v>5237</v>
      </c>
      <c r="D2322" s="363">
        <v>30.98</v>
      </c>
    </row>
    <row r="2323" spans="1:4" ht="13.5" x14ac:dyDescent="0.25">
      <c r="A2323" s="172">
        <v>93194</v>
      </c>
      <c r="B2323" s="172" t="s">
        <v>7847</v>
      </c>
      <c r="C2323" s="172" t="s">
        <v>5237</v>
      </c>
      <c r="D2323" s="363">
        <v>21.41</v>
      </c>
    </row>
    <row r="2324" spans="1:4" ht="13.5" x14ac:dyDescent="0.25">
      <c r="A2324" s="172">
        <v>93195</v>
      </c>
      <c r="B2324" s="172" t="s">
        <v>7848</v>
      </c>
      <c r="C2324" s="172" t="s">
        <v>5237</v>
      </c>
      <c r="D2324" s="363">
        <v>25.36</v>
      </c>
    </row>
    <row r="2325" spans="1:4" ht="13.5" x14ac:dyDescent="0.25">
      <c r="A2325" s="172">
        <v>93196</v>
      </c>
      <c r="B2325" s="172" t="s">
        <v>7849</v>
      </c>
      <c r="C2325" s="172" t="s">
        <v>5237</v>
      </c>
      <c r="D2325" s="363">
        <v>36.79</v>
      </c>
    </row>
    <row r="2326" spans="1:4" ht="13.5" x14ac:dyDescent="0.25">
      <c r="A2326" s="172">
        <v>93197</v>
      </c>
      <c r="B2326" s="172" t="s">
        <v>7850</v>
      </c>
      <c r="C2326" s="172" t="s">
        <v>5237</v>
      </c>
      <c r="D2326" s="363">
        <v>40.79</v>
      </c>
    </row>
    <row r="2327" spans="1:4" ht="13.5" x14ac:dyDescent="0.25">
      <c r="A2327" s="172">
        <v>93198</v>
      </c>
      <c r="B2327" s="172" t="s">
        <v>7851</v>
      </c>
      <c r="C2327" s="172" t="s">
        <v>5237</v>
      </c>
      <c r="D2327" s="363">
        <v>26.54</v>
      </c>
    </row>
    <row r="2328" spans="1:4" ht="13.5" x14ac:dyDescent="0.25">
      <c r="A2328" s="172">
        <v>93199</v>
      </c>
      <c r="B2328" s="172" t="s">
        <v>7852</v>
      </c>
      <c r="C2328" s="172" t="s">
        <v>5237</v>
      </c>
      <c r="D2328" s="363">
        <v>26.15</v>
      </c>
    </row>
    <row r="2329" spans="1:4" ht="13.5" x14ac:dyDescent="0.25">
      <c r="A2329" s="172">
        <v>93200</v>
      </c>
      <c r="B2329" s="172" t="s">
        <v>7853</v>
      </c>
      <c r="C2329" s="172" t="s">
        <v>5237</v>
      </c>
      <c r="D2329" s="363">
        <v>2</v>
      </c>
    </row>
    <row r="2330" spans="1:4" ht="13.5" x14ac:dyDescent="0.25">
      <c r="A2330" s="172">
        <v>93201</v>
      </c>
      <c r="B2330" s="172" t="s">
        <v>7854</v>
      </c>
      <c r="C2330" s="172" t="s">
        <v>5237</v>
      </c>
      <c r="D2330" s="363">
        <v>4.21</v>
      </c>
    </row>
    <row r="2331" spans="1:4" ht="13.5" x14ac:dyDescent="0.25">
      <c r="A2331" s="172">
        <v>93202</v>
      </c>
      <c r="B2331" s="172" t="s">
        <v>7855</v>
      </c>
      <c r="C2331" s="172" t="s">
        <v>5237</v>
      </c>
      <c r="D2331" s="363">
        <v>16.71</v>
      </c>
    </row>
    <row r="2332" spans="1:4" ht="13.5" x14ac:dyDescent="0.25">
      <c r="A2332" s="172">
        <v>93203</v>
      </c>
      <c r="B2332" s="172" t="s">
        <v>7856</v>
      </c>
      <c r="C2332" s="172" t="s">
        <v>5237</v>
      </c>
      <c r="D2332" s="363">
        <v>12.6</v>
      </c>
    </row>
    <row r="2333" spans="1:4" ht="13.5" x14ac:dyDescent="0.25">
      <c r="A2333" s="172">
        <v>93204</v>
      </c>
      <c r="B2333" s="172" t="s">
        <v>7857</v>
      </c>
      <c r="C2333" s="172" t="s">
        <v>5237</v>
      </c>
      <c r="D2333" s="363">
        <v>29.74</v>
      </c>
    </row>
    <row r="2334" spans="1:4" ht="13.5" x14ac:dyDescent="0.25">
      <c r="A2334" s="172">
        <v>93205</v>
      </c>
      <c r="B2334" s="172" t="s">
        <v>7858</v>
      </c>
      <c r="C2334" s="172" t="s">
        <v>5237</v>
      </c>
      <c r="D2334" s="363">
        <v>23.29</v>
      </c>
    </row>
    <row r="2335" spans="1:4" ht="13.5" x14ac:dyDescent="0.25">
      <c r="A2335" s="172">
        <v>85233</v>
      </c>
      <c r="B2335" s="172" t="s">
        <v>18224</v>
      </c>
      <c r="C2335" s="172" t="s">
        <v>6703</v>
      </c>
      <c r="D2335" s="364">
        <v>2190.31</v>
      </c>
    </row>
    <row r="2336" spans="1:4" ht="13.5" x14ac:dyDescent="0.25">
      <c r="A2336" s="172">
        <v>95952</v>
      </c>
      <c r="B2336" s="172" t="s">
        <v>7859</v>
      </c>
      <c r="C2336" s="172" t="s">
        <v>6703</v>
      </c>
      <c r="D2336" s="364">
        <v>1494.48</v>
      </c>
    </row>
    <row r="2337" spans="1:4" ht="13.5" x14ac:dyDescent="0.25">
      <c r="A2337" s="172">
        <v>95953</v>
      </c>
      <c r="B2337" s="172" t="s">
        <v>7860</v>
      </c>
      <c r="C2337" s="172" t="s">
        <v>6703</v>
      </c>
      <c r="D2337" s="364">
        <v>2395.14</v>
      </c>
    </row>
    <row r="2338" spans="1:4" ht="13.5" x14ac:dyDescent="0.25">
      <c r="A2338" s="172">
        <v>95954</v>
      </c>
      <c r="B2338" s="172" t="s">
        <v>7861</v>
      </c>
      <c r="C2338" s="172" t="s">
        <v>6703</v>
      </c>
      <c r="D2338" s="364">
        <v>1700.36</v>
      </c>
    </row>
    <row r="2339" spans="1:4" ht="13.5" x14ac:dyDescent="0.25">
      <c r="A2339" s="172">
        <v>95955</v>
      </c>
      <c r="B2339" s="172" t="s">
        <v>7862</v>
      </c>
      <c r="C2339" s="172" t="s">
        <v>6703</v>
      </c>
      <c r="D2339" s="364">
        <v>2092.9699999999998</v>
      </c>
    </row>
    <row r="2340" spans="1:4" ht="13.5" x14ac:dyDescent="0.25">
      <c r="A2340" s="172">
        <v>95956</v>
      </c>
      <c r="B2340" s="172" t="s">
        <v>7863</v>
      </c>
      <c r="C2340" s="172" t="s">
        <v>6703</v>
      </c>
      <c r="D2340" s="364">
        <v>1634.28</v>
      </c>
    </row>
    <row r="2341" spans="1:4" ht="13.5" x14ac:dyDescent="0.25">
      <c r="A2341" s="172">
        <v>95957</v>
      </c>
      <c r="B2341" s="172" t="s">
        <v>7864</v>
      </c>
      <c r="C2341" s="172" t="s">
        <v>6703</v>
      </c>
      <c r="D2341" s="364">
        <v>2085.8200000000002</v>
      </c>
    </row>
    <row r="2342" spans="1:4" ht="13.5" x14ac:dyDescent="0.25">
      <c r="A2342" s="172">
        <v>95969</v>
      </c>
      <c r="B2342" s="172" t="s">
        <v>7865</v>
      </c>
      <c r="C2342" s="172" t="s">
        <v>6703</v>
      </c>
      <c r="D2342" s="364">
        <v>2062.17</v>
      </c>
    </row>
    <row r="2343" spans="1:4" ht="13.5" x14ac:dyDescent="0.25">
      <c r="A2343" s="172">
        <v>97733</v>
      </c>
      <c r="B2343" s="172" t="s">
        <v>7866</v>
      </c>
      <c r="C2343" s="172" t="s">
        <v>6703</v>
      </c>
      <c r="D2343" s="364">
        <v>2232.31</v>
      </c>
    </row>
    <row r="2344" spans="1:4" ht="13.5" x14ac:dyDescent="0.25">
      <c r="A2344" s="172">
        <v>97734</v>
      </c>
      <c r="B2344" s="172" t="s">
        <v>7867</v>
      </c>
      <c r="C2344" s="172" t="s">
        <v>6703</v>
      </c>
      <c r="D2344" s="364">
        <v>1947.66</v>
      </c>
    </row>
    <row r="2345" spans="1:4" ht="13.5" x14ac:dyDescent="0.25">
      <c r="A2345" s="172">
        <v>97735</v>
      </c>
      <c r="B2345" s="172" t="s">
        <v>7868</v>
      </c>
      <c r="C2345" s="172" t="s">
        <v>6703</v>
      </c>
      <c r="D2345" s="364">
        <v>1612.13</v>
      </c>
    </row>
    <row r="2346" spans="1:4" ht="13.5" x14ac:dyDescent="0.25">
      <c r="A2346" s="172">
        <v>97736</v>
      </c>
      <c r="B2346" s="172" t="s">
        <v>7869</v>
      </c>
      <c r="C2346" s="172" t="s">
        <v>6703</v>
      </c>
      <c r="D2346" s="364">
        <v>1002.98</v>
      </c>
    </row>
    <row r="2347" spans="1:4" ht="13.5" x14ac:dyDescent="0.25">
      <c r="A2347" s="172">
        <v>97737</v>
      </c>
      <c r="B2347" s="172" t="s">
        <v>7870</v>
      </c>
      <c r="C2347" s="172" t="s">
        <v>6703</v>
      </c>
      <c r="D2347" s="364">
        <v>2202.64</v>
      </c>
    </row>
    <row r="2348" spans="1:4" ht="13.5" x14ac:dyDescent="0.25">
      <c r="A2348" s="172">
        <v>97738</v>
      </c>
      <c r="B2348" s="172" t="s">
        <v>7871</v>
      </c>
      <c r="C2348" s="172" t="s">
        <v>6703</v>
      </c>
      <c r="D2348" s="364">
        <v>3043.76</v>
      </c>
    </row>
    <row r="2349" spans="1:4" ht="13.5" x14ac:dyDescent="0.25">
      <c r="A2349" s="172">
        <v>97739</v>
      </c>
      <c r="B2349" s="172" t="s">
        <v>7872</v>
      </c>
      <c r="C2349" s="172" t="s">
        <v>6703</v>
      </c>
      <c r="D2349" s="364">
        <v>1852.88</v>
      </c>
    </row>
    <row r="2350" spans="1:4" ht="13.5" x14ac:dyDescent="0.25">
      <c r="A2350" s="172">
        <v>97740</v>
      </c>
      <c r="B2350" s="172" t="s">
        <v>7873</v>
      </c>
      <c r="C2350" s="172" t="s">
        <v>6703</v>
      </c>
      <c r="D2350" s="364">
        <v>1336.29</v>
      </c>
    </row>
    <row r="2351" spans="1:4" ht="13.5" x14ac:dyDescent="0.25">
      <c r="A2351" s="172">
        <v>98615</v>
      </c>
      <c r="B2351" s="172" t="s">
        <v>7874</v>
      </c>
      <c r="C2351" s="172" t="s">
        <v>5570</v>
      </c>
      <c r="D2351" s="363">
        <v>92.99</v>
      </c>
    </row>
    <row r="2352" spans="1:4" ht="13.5" x14ac:dyDescent="0.25">
      <c r="A2352" s="172">
        <v>98616</v>
      </c>
      <c r="B2352" s="172" t="s">
        <v>7875</v>
      </c>
      <c r="C2352" s="172" t="s">
        <v>5570</v>
      </c>
      <c r="D2352" s="363">
        <v>75.099999999999994</v>
      </c>
    </row>
    <row r="2353" spans="1:4" ht="13.5" x14ac:dyDescent="0.25">
      <c r="A2353" s="172">
        <v>98617</v>
      </c>
      <c r="B2353" s="172" t="s">
        <v>7876</v>
      </c>
      <c r="C2353" s="172" t="s">
        <v>5570</v>
      </c>
      <c r="D2353" s="363">
        <v>70.319999999999993</v>
      </c>
    </row>
    <row r="2354" spans="1:4" ht="13.5" x14ac:dyDescent="0.25">
      <c r="A2354" s="172">
        <v>98618</v>
      </c>
      <c r="B2354" s="172" t="s">
        <v>7877</v>
      </c>
      <c r="C2354" s="172" t="s">
        <v>5570</v>
      </c>
      <c r="D2354" s="363">
        <v>96.05</v>
      </c>
    </row>
    <row r="2355" spans="1:4" ht="13.5" x14ac:dyDescent="0.25">
      <c r="A2355" s="172">
        <v>98619</v>
      </c>
      <c r="B2355" s="172" t="s">
        <v>7878</v>
      </c>
      <c r="C2355" s="172" t="s">
        <v>5570</v>
      </c>
      <c r="D2355" s="363">
        <v>88.79</v>
      </c>
    </row>
    <row r="2356" spans="1:4" ht="13.5" x14ac:dyDescent="0.25">
      <c r="A2356" s="172">
        <v>98620</v>
      </c>
      <c r="B2356" s="172" t="s">
        <v>7879</v>
      </c>
      <c r="C2356" s="172" t="s">
        <v>5570</v>
      </c>
      <c r="D2356" s="363">
        <v>85.13</v>
      </c>
    </row>
    <row r="2357" spans="1:4" ht="13.5" x14ac:dyDescent="0.25">
      <c r="A2357" s="172">
        <v>98621</v>
      </c>
      <c r="B2357" s="172" t="s">
        <v>7880</v>
      </c>
      <c r="C2357" s="172" t="s">
        <v>5570</v>
      </c>
      <c r="D2357" s="363">
        <v>110.72</v>
      </c>
    </row>
    <row r="2358" spans="1:4" ht="13.5" x14ac:dyDescent="0.25">
      <c r="A2358" s="172">
        <v>98622</v>
      </c>
      <c r="B2358" s="172" t="s">
        <v>7881</v>
      </c>
      <c r="C2358" s="172" t="s">
        <v>5570</v>
      </c>
      <c r="D2358" s="363">
        <v>104.87</v>
      </c>
    </row>
    <row r="2359" spans="1:4" ht="13.5" x14ac:dyDescent="0.25">
      <c r="A2359" s="172">
        <v>98623</v>
      </c>
      <c r="B2359" s="172" t="s">
        <v>7882</v>
      </c>
      <c r="C2359" s="172" t="s">
        <v>5570</v>
      </c>
      <c r="D2359" s="363">
        <v>101.89</v>
      </c>
    </row>
    <row r="2360" spans="1:4" ht="13.5" x14ac:dyDescent="0.25">
      <c r="A2360" s="172">
        <v>98624</v>
      </c>
      <c r="B2360" s="172" t="s">
        <v>7883</v>
      </c>
      <c r="C2360" s="172" t="s">
        <v>5570</v>
      </c>
      <c r="D2360" s="363">
        <v>126.28</v>
      </c>
    </row>
    <row r="2361" spans="1:4" ht="13.5" x14ac:dyDescent="0.25">
      <c r="A2361" s="172">
        <v>98625</v>
      </c>
      <c r="B2361" s="172" t="s">
        <v>7884</v>
      </c>
      <c r="C2361" s="172" t="s">
        <v>5570</v>
      </c>
      <c r="D2361" s="363">
        <v>121.32</v>
      </c>
    </row>
    <row r="2362" spans="1:4" ht="13.5" x14ac:dyDescent="0.25">
      <c r="A2362" s="172">
        <v>98626</v>
      </c>
      <c r="B2362" s="172" t="s">
        <v>7885</v>
      </c>
      <c r="C2362" s="172" t="s">
        <v>5570</v>
      </c>
      <c r="D2362" s="363">
        <v>118.75</v>
      </c>
    </row>
    <row r="2363" spans="1:4" ht="13.5" x14ac:dyDescent="0.25">
      <c r="A2363" s="172">
        <v>98655</v>
      </c>
      <c r="B2363" s="172" t="s">
        <v>7886</v>
      </c>
      <c r="C2363" s="172" t="s">
        <v>5237</v>
      </c>
      <c r="D2363" s="363">
        <v>399.42</v>
      </c>
    </row>
    <row r="2364" spans="1:4" ht="13.5" x14ac:dyDescent="0.25">
      <c r="A2364" s="172">
        <v>98656</v>
      </c>
      <c r="B2364" s="172" t="s">
        <v>7887</v>
      </c>
      <c r="C2364" s="172" t="s">
        <v>5237</v>
      </c>
      <c r="D2364" s="363">
        <v>404.93</v>
      </c>
    </row>
    <row r="2365" spans="1:4" ht="13.5" x14ac:dyDescent="0.25">
      <c r="A2365" s="172">
        <v>98657</v>
      </c>
      <c r="B2365" s="172" t="s">
        <v>7888</v>
      </c>
      <c r="C2365" s="172" t="s">
        <v>5237</v>
      </c>
      <c r="D2365" s="363">
        <v>410.45</v>
      </c>
    </row>
    <row r="2366" spans="1:4" ht="13.5" x14ac:dyDescent="0.25">
      <c r="A2366" s="172">
        <v>98658</v>
      </c>
      <c r="B2366" s="172" t="s">
        <v>7889</v>
      </c>
      <c r="C2366" s="172" t="s">
        <v>5237</v>
      </c>
      <c r="D2366" s="363">
        <v>415.96</v>
      </c>
    </row>
    <row r="2367" spans="1:4" ht="13.5" x14ac:dyDescent="0.25">
      <c r="A2367" s="172">
        <v>98659</v>
      </c>
      <c r="B2367" s="172" t="s">
        <v>7890</v>
      </c>
      <c r="C2367" s="172" t="s">
        <v>5237</v>
      </c>
      <c r="D2367" s="363">
        <v>426.99</v>
      </c>
    </row>
    <row r="2368" spans="1:4" ht="13.5" x14ac:dyDescent="0.25">
      <c r="A2368" s="172">
        <v>98746</v>
      </c>
      <c r="B2368" s="172" t="s">
        <v>7891</v>
      </c>
      <c r="C2368" s="172" t="s">
        <v>5237</v>
      </c>
      <c r="D2368" s="363">
        <v>36.549999999999997</v>
      </c>
    </row>
    <row r="2369" spans="1:4" ht="13.5" x14ac:dyDescent="0.25">
      <c r="A2369" s="172">
        <v>98749</v>
      </c>
      <c r="B2369" s="172" t="s">
        <v>7892</v>
      </c>
      <c r="C2369" s="172" t="s">
        <v>5237</v>
      </c>
      <c r="D2369" s="363">
        <v>41.96</v>
      </c>
    </row>
    <row r="2370" spans="1:4" ht="13.5" x14ac:dyDescent="0.25">
      <c r="A2370" s="172">
        <v>98750</v>
      </c>
      <c r="B2370" s="172" t="s">
        <v>7893</v>
      </c>
      <c r="C2370" s="172" t="s">
        <v>5237</v>
      </c>
      <c r="D2370" s="363">
        <v>48.34</v>
      </c>
    </row>
    <row r="2371" spans="1:4" ht="13.5" x14ac:dyDescent="0.25">
      <c r="A2371" s="172">
        <v>98751</v>
      </c>
      <c r="B2371" s="172" t="s">
        <v>7894</v>
      </c>
      <c r="C2371" s="172" t="s">
        <v>5237</v>
      </c>
      <c r="D2371" s="363">
        <v>64.930000000000007</v>
      </c>
    </row>
    <row r="2372" spans="1:4" ht="13.5" x14ac:dyDescent="0.25">
      <c r="A2372" s="172">
        <v>98752</v>
      </c>
      <c r="B2372" s="172" t="s">
        <v>7895</v>
      </c>
      <c r="C2372" s="172" t="s">
        <v>5237</v>
      </c>
      <c r="D2372" s="363">
        <v>84.66</v>
      </c>
    </row>
    <row r="2373" spans="1:4" ht="13.5" x14ac:dyDescent="0.25">
      <c r="A2373" s="172">
        <v>98753</v>
      </c>
      <c r="B2373" s="172" t="s">
        <v>7896</v>
      </c>
      <c r="C2373" s="172" t="s">
        <v>5237</v>
      </c>
      <c r="D2373" s="363">
        <v>109</v>
      </c>
    </row>
    <row r="2374" spans="1:4" ht="13.5" x14ac:dyDescent="0.25">
      <c r="A2374" s="172">
        <v>100763</v>
      </c>
      <c r="B2374" s="172" t="s">
        <v>7897</v>
      </c>
      <c r="C2374" s="172" t="s">
        <v>6634</v>
      </c>
      <c r="D2374" s="363">
        <v>10.06</v>
      </c>
    </row>
    <row r="2375" spans="1:4" ht="13.5" x14ac:dyDescent="0.25">
      <c r="A2375" s="172">
        <v>100764</v>
      </c>
      <c r="B2375" s="172" t="s">
        <v>7898</v>
      </c>
      <c r="C2375" s="172" t="s">
        <v>6634</v>
      </c>
      <c r="D2375" s="363">
        <v>10.02</v>
      </c>
    </row>
    <row r="2376" spans="1:4" ht="13.5" x14ac:dyDescent="0.25">
      <c r="A2376" s="172">
        <v>100765</v>
      </c>
      <c r="B2376" s="172" t="s">
        <v>7899</v>
      </c>
      <c r="C2376" s="172" t="s">
        <v>6634</v>
      </c>
      <c r="D2376" s="363">
        <v>9.2799999999999994</v>
      </c>
    </row>
    <row r="2377" spans="1:4" ht="13.5" x14ac:dyDescent="0.25">
      <c r="A2377" s="172">
        <v>100766</v>
      </c>
      <c r="B2377" s="172" t="s">
        <v>18225</v>
      </c>
      <c r="C2377" s="172" t="s">
        <v>6634</v>
      </c>
      <c r="D2377" s="363">
        <v>9.49</v>
      </c>
    </row>
    <row r="2378" spans="1:4" ht="13.5" x14ac:dyDescent="0.25">
      <c r="A2378" s="172">
        <v>100767</v>
      </c>
      <c r="B2378" s="172" t="s">
        <v>7901</v>
      </c>
      <c r="C2378" s="172" t="s">
        <v>6634</v>
      </c>
      <c r="D2378" s="363">
        <v>9.49</v>
      </c>
    </row>
    <row r="2379" spans="1:4" ht="13.5" x14ac:dyDescent="0.25">
      <c r="A2379" s="172">
        <v>100768</v>
      </c>
      <c r="B2379" s="172" t="s">
        <v>18226</v>
      </c>
      <c r="C2379" s="172" t="s">
        <v>6634</v>
      </c>
      <c r="D2379" s="363">
        <v>12.37</v>
      </c>
    </row>
    <row r="2380" spans="1:4" ht="13.5" x14ac:dyDescent="0.25">
      <c r="A2380" s="172">
        <v>100769</v>
      </c>
      <c r="B2380" s="172" t="s">
        <v>7903</v>
      </c>
      <c r="C2380" s="172" t="s">
        <v>6634</v>
      </c>
      <c r="D2380" s="363">
        <v>14.49</v>
      </c>
    </row>
    <row r="2381" spans="1:4" ht="13.5" x14ac:dyDescent="0.25">
      <c r="A2381" s="172">
        <v>100770</v>
      </c>
      <c r="B2381" s="172" t="s">
        <v>18227</v>
      </c>
      <c r="C2381" s="172" t="s">
        <v>6634</v>
      </c>
      <c r="D2381" s="363">
        <v>14.22</v>
      </c>
    </row>
    <row r="2382" spans="1:4" ht="13.5" x14ac:dyDescent="0.25">
      <c r="A2382" s="172">
        <v>100771</v>
      </c>
      <c r="B2382" s="172" t="s">
        <v>7905</v>
      </c>
      <c r="C2382" s="172" t="s">
        <v>6634</v>
      </c>
      <c r="D2382" s="363">
        <v>16.059999999999999</v>
      </c>
    </row>
    <row r="2383" spans="1:4" ht="13.5" x14ac:dyDescent="0.25">
      <c r="A2383" s="172">
        <v>100772</v>
      </c>
      <c r="B2383" s="172" t="s">
        <v>18228</v>
      </c>
      <c r="C2383" s="172" t="s">
        <v>6634</v>
      </c>
      <c r="D2383" s="363">
        <v>9.67</v>
      </c>
    </row>
    <row r="2384" spans="1:4" ht="13.5" x14ac:dyDescent="0.25">
      <c r="A2384" s="172">
        <v>100773</v>
      </c>
      <c r="B2384" s="172" t="s">
        <v>7907</v>
      </c>
      <c r="C2384" s="172" t="s">
        <v>6634</v>
      </c>
      <c r="D2384" s="363">
        <v>13.07</v>
      </c>
    </row>
    <row r="2385" spans="1:4" ht="13.5" x14ac:dyDescent="0.25">
      <c r="A2385" s="172">
        <v>100774</v>
      </c>
      <c r="B2385" s="172" t="s">
        <v>7908</v>
      </c>
      <c r="C2385" s="172" t="s">
        <v>6634</v>
      </c>
      <c r="D2385" s="363">
        <v>7.27</v>
      </c>
    </row>
    <row r="2386" spans="1:4" ht="13.5" x14ac:dyDescent="0.25">
      <c r="A2386" s="172">
        <v>100775</v>
      </c>
      <c r="B2386" s="172" t="s">
        <v>7909</v>
      </c>
      <c r="C2386" s="172" t="s">
        <v>6634</v>
      </c>
      <c r="D2386" s="363">
        <v>8.6</v>
      </c>
    </row>
    <row r="2387" spans="1:4" ht="13.5" x14ac:dyDescent="0.25">
      <c r="A2387" s="172">
        <v>100776</v>
      </c>
      <c r="B2387" s="172" t="s">
        <v>7910</v>
      </c>
      <c r="C2387" s="172" t="s">
        <v>6634</v>
      </c>
      <c r="D2387" s="363">
        <v>13.13</v>
      </c>
    </row>
    <row r="2388" spans="1:4" ht="13.5" x14ac:dyDescent="0.25">
      <c r="A2388" s="172">
        <v>100777</v>
      </c>
      <c r="B2388" s="172" t="s">
        <v>7911</v>
      </c>
      <c r="C2388" s="172" t="s">
        <v>6634</v>
      </c>
      <c r="D2388" s="363">
        <v>9.32</v>
      </c>
    </row>
    <row r="2389" spans="1:4" ht="13.5" x14ac:dyDescent="0.25">
      <c r="A2389" s="172">
        <v>100778</v>
      </c>
      <c r="B2389" s="172" t="s">
        <v>7912</v>
      </c>
      <c r="C2389" s="172" t="s">
        <v>6634</v>
      </c>
      <c r="D2389" s="363">
        <v>6.08</v>
      </c>
    </row>
    <row r="2390" spans="1:4" ht="13.5" x14ac:dyDescent="0.25">
      <c r="A2390" s="172">
        <v>98560</v>
      </c>
      <c r="B2390" s="172" t="s">
        <v>7913</v>
      </c>
      <c r="C2390" s="172" t="s">
        <v>5570</v>
      </c>
      <c r="D2390" s="363">
        <v>32.03</v>
      </c>
    </row>
    <row r="2391" spans="1:4" ht="13.5" x14ac:dyDescent="0.25">
      <c r="A2391" s="172">
        <v>98561</v>
      </c>
      <c r="B2391" s="172" t="s">
        <v>7914</v>
      </c>
      <c r="C2391" s="172" t="s">
        <v>5570</v>
      </c>
      <c r="D2391" s="363">
        <v>28.4</v>
      </c>
    </row>
    <row r="2392" spans="1:4" ht="13.5" x14ac:dyDescent="0.25">
      <c r="A2392" s="172">
        <v>98562</v>
      </c>
      <c r="B2392" s="172" t="s">
        <v>7915</v>
      </c>
      <c r="C2392" s="172" t="s">
        <v>5570</v>
      </c>
      <c r="D2392" s="363">
        <v>28.38</v>
      </c>
    </row>
    <row r="2393" spans="1:4" ht="13.5" x14ac:dyDescent="0.25">
      <c r="A2393" s="172">
        <v>98555</v>
      </c>
      <c r="B2393" s="172" t="s">
        <v>7916</v>
      </c>
      <c r="C2393" s="172" t="s">
        <v>5570</v>
      </c>
      <c r="D2393" s="363">
        <v>19.059999999999999</v>
      </c>
    </row>
    <row r="2394" spans="1:4" ht="13.5" x14ac:dyDescent="0.25">
      <c r="A2394" s="172">
        <v>98556</v>
      </c>
      <c r="B2394" s="172" t="s">
        <v>7917</v>
      </c>
      <c r="C2394" s="172" t="s">
        <v>5570</v>
      </c>
      <c r="D2394" s="363">
        <v>35.58</v>
      </c>
    </row>
    <row r="2395" spans="1:4" ht="13.5" x14ac:dyDescent="0.25">
      <c r="A2395" s="172">
        <v>98558</v>
      </c>
      <c r="B2395" s="172" t="s">
        <v>7918</v>
      </c>
      <c r="C2395" s="172" t="s">
        <v>5304</v>
      </c>
      <c r="D2395" s="363">
        <v>5.45</v>
      </c>
    </row>
    <row r="2396" spans="1:4" ht="13.5" x14ac:dyDescent="0.25">
      <c r="A2396" s="172">
        <v>98559</v>
      </c>
      <c r="B2396" s="172" t="s">
        <v>7919</v>
      </c>
      <c r="C2396" s="172" t="s">
        <v>5237</v>
      </c>
      <c r="D2396" s="363">
        <v>3.21</v>
      </c>
    </row>
    <row r="2397" spans="1:4" ht="13.5" x14ac:dyDescent="0.25">
      <c r="A2397" s="172">
        <v>98546</v>
      </c>
      <c r="B2397" s="172" t="s">
        <v>7920</v>
      </c>
      <c r="C2397" s="172" t="s">
        <v>5570</v>
      </c>
      <c r="D2397" s="363">
        <v>74.06</v>
      </c>
    </row>
    <row r="2398" spans="1:4" ht="13.5" x14ac:dyDescent="0.25">
      <c r="A2398" s="172">
        <v>98547</v>
      </c>
      <c r="B2398" s="172" t="s">
        <v>7921</v>
      </c>
      <c r="C2398" s="172" t="s">
        <v>5570</v>
      </c>
      <c r="D2398" s="363">
        <v>136.63</v>
      </c>
    </row>
    <row r="2399" spans="1:4" ht="13.5" x14ac:dyDescent="0.25">
      <c r="A2399" s="172">
        <v>98553</v>
      </c>
      <c r="B2399" s="172" t="s">
        <v>7922</v>
      </c>
      <c r="C2399" s="172" t="s">
        <v>5570</v>
      </c>
      <c r="D2399" s="363">
        <v>94.13</v>
      </c>
    </row>
    <row r="2400" spans="1:4" ht="13.5" x14ac:dyDescent="0.25">
      <c r="A2400" s="172">
        <v>98554</v>
      </c>
      <c r="B2400" s="172" t="s">
        <v>7923</v>
      </c>
      <c r="C2400" s="172" t="s">
        <v>5570</v>
      </c>
      <c r="D2400" s="363">
        <v>32.14</v>
      </c>
    </row>
    <row r="2401" spans="1:4" ht="13.5" x14ac:dyDescent="0.25">
      <c r="A2401" s="172">
        <v>98557</v>
      </c>
      <c r="B2401" s="172" t="s">
        <v>7924</v>
      </c>
      <c r="C2401" s="172" t="s">
        <v>5570</v>
      </c>
      <c r="D2401" s="363">
        <v>31.7</v>
      </c>
    </row>
    <row r="2402" spans="1:4" ht="13.5" x14ac:dyDescent="0.25">
      <c r="A2402" s="172">
        <v>98563</v>
      </c>
      <c r="B2402" s="172" t="s">
        <v>7925</v>
      </c>
      <c r="C2402" s="172" t="s">
        <v>5570</v>
      </c>
      <c r="D2402" s="363">
        <v>23.18</v>
      </c>
    </row>
    <row r="2403" spans="1:4" ht="13.5" x14ac:dyDescent="0.25">
      <c r="A2403" s="172">
        <v>98564</v>
      </c>
      <c r="B2403" s="172" t="s">
        <v>7926</v>
      </c>
      <c r="C2403" s="172" t="s">
        <v>5570</v>
      </c>
      <c r="D2403" s="363">
        <v>31.63</v>
      </c>
    </row>
    <row r="2404" spans="1:4" ht="13.5" x14ac:dyDescent="0.25">
      <c r="A2404" s="172">
        <v>98565</v>
      </c>
      <c r="B2404" s="172" t="s">
        <v>7927</v>
      </c>
      <c r="C2404" s="172" t="s">
        <v>5570</v>
      </c>
      <c r="D2404" s="363">
        <v>33.340000000000003</v>
      </c>
    </row>
    <row r="2405" spans="1:4" ht="13.5" x14ac:dyDescent="0.25">
      <c r="A2405" s="172">
        <v>98566</v>
      </c>
      <c r="B2405" s="172" t="s">
        <v>7928</v>
      </c>
      <c r="C2405" s="172" t="s">
        <v>5570</v>
      </c>
      <c r="D2405" s="363">
        <v>41.78</v>
      </c>
    </row>
    <row r="2406" spans="1:4" ht="13.5" x14ac:dyDescent="0.25">
      <c r="A2406" s="172">
        <v>98567</v>
      </c>
      <c r="B2406" s="172" t="s">
        <v>7929</v>
      </c>
      <c r="C2406" s="172" t="s">
        <v>5570</v>
      </c>
      <c r="D2406" s="363">
        <v>43</v>
      </c>
    </row>
    <row r="2407" spans="1:4" ht="13.5" x14ac:dyDescent="0.25">
      <c r="A2407" s="172">
        <v>98568</v>
      </c>
      <c r="B2407" s="172" t="s">
        <v>7930</v>
      </c>
      <c r="C2407" s="172" t="s">
        <v>5570</v>
      </c>
      <c r="D2407" s="363">
        <v>51.44</v>
      </c>
    </row>
    <row r="2408" spans="1:4" ht="13.5" x14ac:dyDescent="0.25">
      <c r="A2408" s="172">
        <v>98569</v>
      </c>
      <c r="B2408" s="172" t="s">
        <v>7931</v>
      </c>
      <c r="C2408" s="172" t="s">
        <v>5570</v>
      </c>
      <c r="D2408" s="363">
        <v>53.16</v>
      </c>
    </row>
    <row r="2409" spans="1:4" ht="13.5" x14ac:dyDescent="0.25">
      <c r="A2409" s="172">
        <v>98570</v>
      </c>
      <c r="B2409" s="172" t="s">
        <v>7932</v>
      </c>
      <c r="C2409" s="172" t="s">
        <v>5570</v>
      </c>
      <c r="D2409" s="363">
        <v>61.62</v>
      </c>
    </row>
    <row r="2410" spans="1:4" ht="13.5" x14ac:dyDescent="0.25">
      <c r="A2410" s="172">
        <v>98571</v>
      </c>
      <c r="B2410" s="172" t="s">
        <v>7933</v>
      </c>
      <c r="C2410" s="172" t="s">
        <v>5570</v>
      </c>
      <c r="D2410" s="363">
        <v>30.07</v>
      </c>
    </row>
    <row r="2411" spans="1:4" ht="13.5" x14ac:dyDescent="0.25">
      <c r="A2411" s="172">
        <v>98572</v>
      </c>
      <c r="B2411" s="172" t="s">
        <v>7934</v>
      </c>
      <c r="C2411" s="172" t="s">
        <v>5570</v>
      </c>
      <c r="D2411" s="363">
        <v>37.04</v>
      </c>
    </row>
    <row r="2412" spans="1:4" ht="13.5" x14ac:dyDescent="0.25">
      <c r="A2412" s="172">
        <v>98573</v>
      </c>
      <c r="B2412" s="172" t="s">
        <v>7935</v>
      </c>
      <c r="C2412" s="172" t="s">
        <v>5570</v>
      </c>
      <c r="D2412" s="363">
        <v>45.22</v>
      </c>
    </row>
    <row r="2413" spans="1:4" ht="13.5" x14ac:dyDescent="0.25">
      <c r="A2413" s="172">
        <v>91831</v>
      </c>
      <c r="B2413" s="172" t="s">
        <v>7936</v>
      </c>
      <c r="C2413" s="172" t="s">
        <v>5237</v>
      </c>
      <c r="D2413" s="363">
        <v>5.28</v>
      </c>
    </row>
    <row r="2414" spans="1:4" ht="13.5" x14ac:dyDescent="0.25">
      <c r="A2414" s="172">
        <v>91833</v>
      </c>
      <c r="B2414" s="172" t="s">
        <v>7937</v>
      </c>
      <c r="C2414" s="172" t="s">
        <v>5237</v>
      </c>
      <c r="D2414" s="363">
        <v>5.57</v>
      </c>
    </row>
    <row r="2415" spans="1:4" ht="13.5" x14ac:dyDescent="0.25">
      <c r="A2415" s="172">
        <v>91834</v>
      </c>
      <c r="B2415" s="172" t="s">
        <v>7938</v>
      </c>
      <c r="C2415" s="172" t="s">
        <v>5237</v>
      </c>
      <c r="D2415" s="363">
        <v>5.88</v>
      </c>
    </row>
    <row r="2416" spans="1:4" ht="13.5" x14ac:dyDescent="0.25">
      <c r="A2416" s="172">
        <v>91835</v>
      </c>
      <c r="B2416" s="172" t="s">
        <v>7939</v>
      </c>
      <c r="C2416" s="172" t="s">
        <v>5237</v>
      </c>
      <c r="D2416" s="363">
        <v>6.62</v>
      </c>
    </row>
    <row r="2417" spans="1:4" ht="13.5" x14ac:dyDescent="0.25">
      <c r="A2417" s="172">
        <v>91836</v>
      </c>
      <c r="B2417" s="172" t="s">
        <v>7940</v>
      </c>
      <c r="C2417" s="172" t="s">
        <v>5237</v>
      </c>
      <c r="D2417" s="363">
        <v>7.53</v>
      </c>
    </row>
    <row r="2418" spans="1:4" ht="13.5" x14ac:dyDescent="0.25">
      <c r="A2418" s="172">
        <v>91837</v>
      </c>
      <c r="B2418" s="172" t="s">
        <v>7941</v>
      </c>
      <c r="C2418" s="172" t="s">
        <v>5237</v>
      </c>
      <c r="D2418" s="363">
        <v>9.26</v>
      </c>
    </row>
    <row r="2419" spans="1:4" ht="13.5" x14ac:dyDescent="0.25">
      <c r="A2419" s="172">
        <v>91839</v>
      </c>
      <c r="B2419" s="172" t="s">
        <v>7942</v>
      </c>
      <c r="C2419" s="172" t="s">
        <v>5237</v>
      </c>
      <c r="D2419" s="363">
        <v>7.42</v>
      </c>
    </row>
    <row r="2420" spans="1:4" ht="13.5" x14ac:dyDescent="0.25">
      <c r="A2420" s="172">
        <v>91840</v>
      </c>
      <c r="B2420" s="172" t="s">
        <v>7943</v>
      </c>
      <c r="C2420" s="172" t="s">
        <v>5237</v>
      </c>
      <c r="D2420" s="363">
        <v>9.35</v>
      </c>
    </row>
    <row r="2421" spans="1:4" ht="13.5" x14ac:dyDescent="0.25">
      <c r="A2421" s="172">
        <v>91841</v>
      </c>
      <c r="B2421" s="172" t="s">
        <v>7944</v>
      </c>
      <c r="C2421" s="172" t="s">
        <v>5237</v>
      </c>
      <c r="D2421" s="363">
        <v>8.82</v>
      </c>
    </row>
    <row r="2422" spans="1:4" ht="13.5" x14ac:dyDescent="0.25">
      <c r="A2422" s="172">
        <v>91842</v>
      </c>
      <c r="B2422" s="172" t="s">
        <v>7945</v>
      </c>
      <c r="C2422" s="172" t="s">
        <v>5237</v>
      </c>
      <c r="D2422" s="363">
        <v>3.65</v>
      </c>
    </row>
    <row r="2423" spans="1:4" ht="13.5" x14ac:dyDescent="0.25">
      <c r="A2423" s="172">
        <v>91843</v>
      </c>
      <c r="B2423" s="172" t="s">
        <v>7946</v>
      </c>
      <c r="C2423" s="172" t="s">
        <v>5237</v>
      </c>
      <c r="D2423" s="363">
        <v>3.94</v>
      </c>
    </row>
    <row r="2424" spans="1:4" ht="13.5" x14ac:dyDescent="0.25">
      <c r="A2424" s="172">
        <v>91844</v>
      </c>
      <c r="B2424" s="172" t="s">
        <v>7947</v>
      </c>
      <c r="C2424" s="172" t="s">
        <v>5237</v>
      </c>
      <c r="D2424" s="363">
        <v>4.25</v>
      </c>
    </row>
    <row r="2425" spans="1:4" ht="13.5" x14ac:dyDescent="0.25">
      <c r="A2425" s="172">
        <v>91845</v>
      </c>
      <c r="B2425" s="172" t="s">
        <v>7948</v>
      </c>
      <c r="C2425" s="172" t="s">
        <v>5237</v>
      </c>
      <c r="D2425" s="363">
        <v>4.99</v>
      </c>
    </row>
    <row r="2426" spans="1:4" ht="13.5" x14ac:dyDescent="0.25">
      <c r="A2426" s="172">
        <v>91846</v>
      </c>
      <c r="B2426" s="172" t="s">
        <v>7949</v>
      </c>
      <c r="C2426" s="172" t="s">
        <v>5237</v>
      </c>
      <c r="D2426" s="363">
        <v>5.91</v>
      </c>
    </row>
    <row r="2427" spans="1:4" ht="13.5" x14ac:dyDescent="0.25">
      <c r="A2427" s="172">
        <v>91847</v>
      </c>
      <c r="B2427" s="172" t="s">
        <v>7950</v>
      </c>
      <c r="C2427" s="172" t="s">
        <v>5237</v>
      </c>
      <c r="D2427" s="363">
        <v>7.64</v>
      </c>
    </row>
    <row r="2428" spans="1:4" ht="13.5" x14ac:dyDescent="0.25">
      <c r="A2428" s="172">
        <v>91849</v>
      </c>
      <c r="B2428" s="172" t="s">
        <v>7951</v>
      </c>
      <c r="C2428" s="172" t="s">
        <v>5237</v>
      </c>
      <c r="D2428" s="363">
        <v>5.8</v>
      </c>
    </row>
    <row r="2429" spans="1:4" ht="13.5" x14ac:dyDescent="0.25">
      <c r="A2429" s="172">
        <v>91850</v>
      </c>
      <c r="B2429" s="172" t="s">
        <v>7952</v>
      </c>
      <c r="C2429" s="172" t="s">
        <v>5237</v>
      </c>
      <c r="D2429" s="363">
        <v>7.76</v>
      </c>
    </row>
    <row r="2430" spans="1:4" ht="13.5" x14ac:dyDescent="0.25">
      <c r="A2430" s="172">
        <v>91851</v>
      </c>
      <c r="B2430" s="172" t="s">
        <v>7953</v>
      </c>
      <c r="C2430" s="172" t="s">
        <v>5237</v>
      </c>
      <c r="D2430" s="363">
        <v>7.23</v>
      </c>
    </row>
    <row r="2431" spans="1:4" ht="13.5" x14ac:dyDescent="0.25">
      <c r="A2431" s="172">
        <v>91852</v>
      </c>
      <c r="B2431" s="172" t="s">
        <v>7954</v>
      </c>
      <c r="C2431" s="172" t="s">
        <v>5237</v>
      </c>
      <c r="D2431" s="363">
        <v>5.41</v>
      </c>
    </row>
    <row r="2432" spans="1:4" ht="13.5" x14ac:dyDescent="0.25">
      <c r="A2432" s="172">
        <v>91853</v>
      </c>
      <c r="B2432" s="172" t="s">
        <v>7955</v>
      </c>
      <c r="C2432" s="172" t="s">
        <v>5237</v>
      </c>
      <c r="D2432" s="363">
        <v>5.67</v>
      </c>
    </row>
    <row r="2433" spans="1:4" ht="13.5" x14ac:dyDescent="0.25">
      <c r="A2433" s="172">
        <v>91854</v>
      </c>
      <c r="B2433" s="172" t="s">
        <v>7956</v>
      </c>
      <c r="C2433" s="172" t="s">
        <v>5237</v>
      </c>
      <c r="D2433" s="363">
        <v>6</v>
      </c>
    </row>
    <row r="2434" spans="1:4" ht="13.5" x14ac:dyDescent="0.25">
      <c r="A2434" s="172">
        <v>91855</v>
      </c>
      <c r="B2434" s="172" t="s">
        <v>7957</v>
      </c>
      <c r="C2434" s="172" t="s">
        <v>5237</v>
      </c>
      <c r="D2434" s="363">
        <v>6.68</v>
      </c>
    </row>
    <row r="2435" spans="1:4" ht="13.5" x14ac:dyDescent="0.25">
      <c r="A2435" s="172">
        <v>91856</v>
      </c>
      <c r="B2435" s="172" t="s">
        <v>7958</v>
      </c>
      <c r="C2435" s="172" t="s">
        <v>5237</v>
      </c>
      <c r="D2435" s="363">
        <v>7.58</v>
      </c>
    </row>
    <row r="2436" spans="1:4" ht="13.5" x14ac:dyDescent="0.25">
      <c r="A2436" s="172">
        <v>91857</v>
      </c>
      <c r="B2436" s="172" t="s">
        <v>7959</v>
      </c>
      <c r="C2436" s="172" t="s">
        <v>5237</v>
      </c>
      <c r="D2436" s="363">
        <v>9.18</v>
      </c>
    </row>
    <row r="2437" spans="1:4" ht="13.5" x14ac:dyDescent="0.25">
      <c r="A2437" s="172">
        <v>91859</v>
      </c>
      <c r="B2437" s="172" t="s">
        <v>7960</v>
      </c>
      <c r="C2437" s="172" t="s">
        <v>5237</v>
      </c>
      <c r="D2437" s="363">
        <v>7.48</v>
      </c>
    </row>
    <row r="2438" spans="1:4" ht="13.5" x14ac:dyDescent="0.25">
      <c r="A2438" s="172">
        <v>91860</v>
      </c>
      <c r="B2438" s="172" t="s">
        <v>7961</v>
      </c>
      <c r="C2438" s="172" t="s">
        <v>5237</v>
      </c>
      <c r="D2438" s="363">
        <v>9.35</v>
      </c>
    </row>
    <row r="2439" spans="1:4" ht="13.5" x14ac:dyDescent="0.25">
      <c r="A2439" s="172">
        <v>91861</v>
      </c>
      <c r="B2439" s="172" t="s">
        <v>7962</v>
      </c>
      <c r="C2439" s="172" t="s">
        <v>5237</v>
      </c>
      <c r="D2439" s="363">
        <v>8.86</v>
      </c>
    </row>
    <row r="2440" spans="1:4" ht="13.5" x14ac:dyDescent="0.25">
      <c r="A2440" s="172">
        <v>91862</v>
      </c>
      <c r="B2440" s="172" t="s">
        <v>7963</v>
      </c>
      <c r="C2440" s="172" t="s">
        <v>5237</v>
      </c>
      <c r="D2440" s="363">
        <v>6.31</v>
      </c>
    </row>
    <row r="2441" spans="1:4" ht="13.5" x14ac:dyDescent="0.25">
      <c r="A2441" s="172">
        <v>91863</v>
      </c>
      <c r="B2441" s="172" t="s">
        <v>7964</v>
      </c>
      <c r="C2441" s="172" t="s">
        <v>5237</v>
      </c>
      <c r="D2441" s="363">
        <v>7.35</v>
      </c>
    </row>
    <row r="2442" spans="1:4" ht="13.5" x14ac:dyDescent="0.25">
      <c r="A2442" s="172">
        <v>91864</v>
      </c>
      <c r="B2442" s="172" t="s">
        <v>7965</v>
      </c>
      <c r="C2442" s="172" t="s">
        <v>5237</v>
      </c>
      <c r="D2442" s="363">
        <v>9.52</v>
      </c>
    </row>
    <row r="2443" spans="1:4" ht="13.5" x14ac:dyDescent="0.25">
      <c r="A2443" s="172">
        <v>91865</v>
      </c>
      <c r="B2443" s="172" t="s">
        <v>7966</v>
      </c>
      <c r="C2443" s="172" t="s">
        <v>5237</v>
      </c>
      <c r="D2443" s="363">
        <v>11.73</v>
      </c>
    </row>
    <row r="2444" spans="1:4" ht="13.5" x14ac:dyDescent="0.25">
      <c r="A2444" s="172">
        <v>91866</v>
      </c>
      <c r="B2444" s="172" t="s">
        <v>7967</v>
      </c>
      <c r="C2444" s="172" t="s">
        <v>5237</v>
      </c>
      <c r="D2444" s="363">
        <v>4.7699999999999996</v>
      </c>
    </row>
    <row r="2445" spans="1:4" ht="13.5" x14ac:dyDescent="0.25">
      <c r="A2445" s="172">
        <v>91867</v>
      </c>
      <c r="B2445" s="172" t="s">
        <v>7968</v>
      </c>
      <c r="C2445" s="172" t="s">
        <v>5237</v>
      </c>
      <c r="D2445" s="363">
        <v>5.83</v>
      </c>
    </row>
    <row r="2446" spans="1:4" ht="13.5" x14ac:dyDescent="0.25">
      <c r="A2446" s="172">
        <v>91868</v>
      </c>
      <c r="B2446" s="172" t="s">
        <v>7969</v>
      </c>
      <c r="C2446" s="172" t="s">
        <v>5237</v>
      </c>
      <c r="D2446" s="363">
        <v>8</v>
      </c>
    </row>
    <row r="2447" spans="1:4" ht="13.5" x14ac:dyDescent="0.25">
      <c r="A2447" s="172">
        <v>91869</v>
      </c>
      <c r="B2447" s="172" t="s">
        <v>7970</v>
      </c>
      <c r="C2447" s="172" t="s">
        <v>5237</v>
      </c>
      <c r="D2447" s="363">
        <v>10.199999999999999</v>
      </c>
    </row>
    <row r="2448" spans="1:4" ht="13.5" x14ac:dyDescent="0.25">
      <c r="A2448" s="172">
        <v>91870</v>
      </c>
      <c r="B2448" s="172" t="s">
        <v>7971</v>
      </c>
      <c r="C2448" s="172" t="s">
        <v>5237</v>
      </c>
      <c r="D2448" s="363">
        <v>6.95</v>
      </c>
    </row>
    <row r="2449" spans="1:4" ht="13.5" x14ac:dyDescent="0.25">
      <c r="A2449" s="172">
        <v>91871</v>
      </c>
      <c r="B2449" s="172" t="s">
        <v>7972</v>
      </c>
      <c r="C2449" s="172" t="s">
        <v>5237</v>
      </c>
      <c r="D2449" s="363">
        <v>8.0299999999999994</v>
      </c>
    </row>
    <row r="2450" spans="1:4" ht="13.5" x14ac:dyDescent="0.25">
      <c r="A2450" s="172">
        <v>91872</v>
      </c>
      <c r="B2450" s="172" t="s">
        <v>7973</v>
      </c>
      <c r="C2450" s="172" t="s">
        <v>5237</v>
      </c>
      <c r="D2450" s="363">
        <v>10.210000000000001</v>
      </c>
    </row>
    <row r="2451" spans="1:4" ht="13.5" x14ac:dyDescent="0.25">
      <c r="A2451" s="172">
        <v>91873</v>
      </c>
      <c r="B2451" s="172" t="s">
        <v>7974</v>
      </c>
      <c r="C2451" s="172" t="s">
        <v>5237</v>
      </c>
      <c r="D2451" s="363">
        <v>12.37</v>
      </c>
    </row>
    <row r="2452" spans="1:4" ht="13.5" x14ac:dyDescent="0.25">
      <c r="A2452" s="172">
        <v>93008</v>
      </c>
      <c r="B2452" s="172" t="s">
        <v>18229</v>
      </c>
      <c r="C2452" s="172" t="s">
        <v>5237</v>
      </c>
      <c r="D2452" s="363">
        <v>9.7799999999999994</v>
      </c>
    </row>
    <row r="2453" spans="1:4" ht="13.5" x14ac:dyDescent="0.25">
      <c r="A2453" s="172">
        <v>93009</v>
      </c>
      <c r="B2453" s="172" t="s">
        <v>18230</v>
      </c>
      <c r="C2453" s="172" t="s">
        <v>5237</v>
      </c>
      <c r="D2453" s="363">
        <v>14.24</v>
      </c>
    </row>
    <row r="2454" spans="1:4" ht="13.5" x14ac:dyDescent="0.25">
      <c r="A2454" s="172">
        <v>93010</v>
      </c>
      <c r="B2454" s="172" t="s">
        <v>18231</v>
      </c>
      <c r="C2454" s="172" t="s">
        <v>5237</v>
      </c>
      <c r="D2454" s="363">
        <v>19.66</v>
      </c>
    </row>
    <row r="2455" spans="1:4" ht="13.5" x14ac:dyDescent="0.25">
      <c r="A2455" s="172">
        <v>93011</v>
      </c>
      <c r="B2455" s="172" t="s">
        <v>18232</v>
      </c>
      <c r="C2455" s="172" t="s">
        <v>5237</v>
      </c>
      <c r="D2455" s="363">
        <v>23.93</v>
      </c>
    </row>
    <row r="2456" spans="1:4" ht="13.5" x14ac:dyDescent="0.25">
      <c r="A2456" s="172">
        <v>93012</v>
      </c>
      <c r="B2456" s="172" t="s">
        <v>18233</v>
      </c>
      <c r="C2456" s="172" t="s">
        <v>5237</v>
      </c>
      <c r="D2456" s="363">
        <v>35.869999999999997</v>
      </c>
    </row>
    <row r="2457" spans="1:4" ht="13.5" x14ac:dyDescent="0.25">
      <c r="A2457" s="172">
        <v>95726</v>
      </c>
      <c r="B2457" s="172" t="s">
        <v>7980</v>
      </c>
      <c r="C2457" s="172" t="s">
        <v>5237</v>
      </c>
      <c r="D2457" s="363">
        <v>4.3899999999999997</v>
      </c>
    </row>
    <row r="2458" spans="1:4" ht="13.5" x14ac:dyDescent="0.25">
      <c r="A2458" s="172">
        <v>95727</v>
      </c>
      <c r="B2458" s="172" t="s">
        <v>7981</v>
      </c>
      <c r="C2458" s="172" t="s">
        <v>5237</v>
      </c>
      <c r="D2458" s="363">
        <v>4.95</v>
      </c>
    </row>
    <row r="2459" spans="1:4" ht="13.5" x14ac:dyDescent="0.25">
      <c r="A2459" s="172">
        <v>95728</v>
      </c>
      <c r="B2459" s="172" t="s">
        <v>7982</v>
      </c>
      <c r="C2459" s="172" t="s">
        <v>5237</v>
      </c>
      <c r="D2459" s="363">
        <v>6.15</v>
      </c>
    </row>
    <row r="2460" spans="1:4" ht="13.5" x14ac:dyDescent="0.25">
      <c r="A2460" s="172">
        <v>95729</v>
      </c>
      <c r="B2460" s="172" t="s">
        <v>7983</v>
      </c>
      <c r="C2460" s="172" t="s">
        <v>5237</v>
      </c>
      <c r="D2460" s="363">
        <v>5.78</v>
      </c>
    </row>
    <row r="2461" spans="1:4" ht="13.5" x14ac:dyDescent="0.25">
      <c r="A2461" s="172">
        <v>95730</v>
      </c>
      <c r="B2461" s="172" t="s">
        <v>7984</v>
      </c>
      <c r="C2461" s="172" t="s">
        <v>5237</v>
      </c>
      <c r="D2461" s="363">
        <v>6.35</v>
      </c>
    </row>
    <row r="2462" spans="1:4" ht="13.5" x14ac:dyDescent="0.25">
      <c r="A2462" s="172">
        <v>95731</v>
      </c>
      <c r="B2462" s="172" t="s">
        <v>7985</v>
      </c>
      <c r="C2462" s="172" t="s">
        <v>5237</v>
      </c>
      <c r="D2462" s="363">
        <v>7.54</v>
      </c>
    </row>
    <row r="2463" spans="1:4" ht="13.5" x14ac:dyDescent="0.25">
      <c r="A2463" s="172">
        <v>95732</v>
      </c>
      <c r="B2463" s="172" t="s">
        <v>7986</v>
      </c>
      <c r="C2463" s="172" t="s">
        <v>5304</v>
      </c>
      <c r="D2463" s="363">
        <v>3.27</v>
      </c>
    </row>
    <row r="2464" spans="1:4" ht="13.5" x14ac:dyDescent="0.25">
      <c r="A2464" s="172">
        <v>95745</v>
      </c>
      <c r="B2464" s="172" t="s">
        <v>7987</v>
      </c>
      <c r="C2464" s="172" t="s">
        <v>5237</v>
      </c>
      <c r="D2464" s="363">
        <v>16.309999999999999</v>
      </c>
    </row>
    <row r="2465" spans="1:4" ht="13.5" x14ac:dyDescent="0.25">
      <c r="A2465" s="172">
        <v>95746</v>
      </c>
      <c r="B2465" s="172" t="s">
        <v>7988</v>
      </c>
      <c r="C2465" s="172" t="s">
        <v>5237</v>
      </c>
      <c r="D2465" s="363">
        <v>20.27</v>
      </c>
    </row>
    <row r="2466" spans="1:4" ht="13.5" x14ac:dyDescent="0.25">
      <c r="A2466" s="172">
        <v>95747</v>
      </c>
      <c r="B2466" s="172" t="s">
        <v>7989</v>
      </c>
      <c r="C2466" s="172" t="s">
        <v>5237</v>
      </c>
      <c r="D2466" s="363">
        <v>33.85</v>
      </c>
    </row>
    <row r="2467" spans="1:4" ht="13.5" x14ac:dyDescent="0.25">
      <c r="A2467" s="172">
        <v>95748</v>
      </c>
      <c r="B2467" s="172" t="s">
        <v>7990</v>
      </c>
      <c r="C2467" s="172" t="s">
        <v>5237</v>
      </c>
      <c r="D2467" s="363">
        <v>36.4</v>
      </c>
    </row>
    <row r="2468" spans="1:4" ht="13.5" x14ac:dyDescent="0.25">
      <c r="A2468" s="172">
        <v>95749</v>
      </c>
      <c r="B2468" s="172" t="s">
        <v>7991</v>
      </c>
      <c r="C2468" s="172" t="s">
        <v>5237</v>
      </c>
      <c r="D2468" s="363">
        <v>20.83</v>
      </c>
    </row>
    <row r="2469" spans="1:4" ht="13.5" x14ac:dyDescent="0.25">
      <c r="A2469" s="172">
        <v>95750</v>
      </c>
      <c r="B2469" s="172" t="s">
        <v>7992</v>
      </c>
      <c r="C2469" s="172" t="s">
        <v>5237</v>
      </c>
      <c r="D2469" s="363">
        <v>24.69</v>
      </c>
    </row>
    <row r="2470" spans="1:4" ht="13.5" x14ac:dyDescent="0.25">
      <c r="A2470" s="172">
        <v>95751</v>
      </c>
      <c r="B2470" s="172" t="s">
        <v>7993</v>
      </c>
      <c r="C2470" s="172" t="s">
        <v>5237</v>
      </c>
      <c r="D2470" s="363">
        <v>38.119999999999997</v>
      </c>
    </row>
    <row r="2471" spans="1:4" ht="13.5" x14ac:dyDescent="0.25">
      <c r="A2471" s="172">
        <v>95752</v>
      </c>
      <c r="B2471" s="172" t="s">
        <v>7994</v>
      </c>
      <c r="C2471" s="172" t="s">
        <v>5237</v>
      </c>
      <c r="D2471" s="363">
        <v>40.53</v>
      </c>
    </row>
    <row r="2472" spans="1:4" ht="13.5" x14ac:dyDescent="0.25">
      <c r="A2472" s="172">
        <v>97667</v>
      </c>
      <c r="B2472" s="172" t="s">
        <v>18234</v>
      </c>
      <c r="C2472" s="172" t="s">
        <v>5237</v>
      </c>
      <c r="D2472" s="363">
        <v>6</v>
      </c>
    </row>
    <row r="2473" spans="1:4" ht="13.5" x14ac:dyDescent="0.25">
      <c r="A2473" s="172">
        <v>97668</v>
      </c>
      <c r="B2473" s="172" t="s">
        <v>18235</v>
      </c>
      <c r="C2473" s="172" t="s">
        <v>5237</v>
      </c>
      <c r="D2473" s="363">
        <v>9.15</v>
      </c>
    </row>
    <row r="2474" spans="1:4" ht="13.5" x14ac:dyDescent="0.25">
      <c r="A2474" s="172">
        <v>97669</v>
      </c>
      <c r="B2474" s="172" t="s">
        <v>18236</v>
      </c>
      <c r="C2474" s="172" t="s">
        <v>5237</v>
      </c>
      <c r="D2474" s="363">
        <v>14.43</v>
      </c>
    </row>
    <row r="2475" spans="1:4" ht="13.5" x14ac:dyDescent="0.25">
      <c r="A2475" s="172">
        <v>97670</v>
      </c>
      <c r="B2475" s="172" t="s">
        <v>18237</v>
      </c>
      <c r="C2475" s="172" t="s">
        <v>5237</v>
      </c>
      <c r="D2475" s="363">
        <v>18.690000000000001</v>
      </c>
    </row>
    <row r="2476" spans="1:4" ht="13.5" x14ac:dyDescent="0.25">
      <c r="A2476" s="172">
        <v>91874</v>
      </c>
      <c r="B2476" s="172" t="s">
        <v>7999</v>
      </c>
      <c r="C2476" s="172" t="s">
        <v>5304</v>
      </c>
      <c r="D2476" s="363">
        <v>3.27</v>
      </c>
    </row>
    <row r="2477" spans="1:4" ht="13.5" x14ac:dyDescent="0.25">
      <c r="A2477" s="172">
        <v>91875</v>
      </c>
      <c r="B2477" s="172" t="s">
        <v>8000</v>
      </c>
      <c r="C2477" s="172" t="s">
        <v>5304</v>
      </c>
      <c r="D2477" s="363">
        <v>4.34</v>
      </c>
    </row>
    <row r="2478" spans="1:4" ht="13.5" x14ac:dyDescent="0.25">
      <c r="A2478" s="172">
        <v>91876</v>
      </c>
      <c r="B2478" s="172" t="s">
        <v>8001</v>
      </c>
      <c r="C2478" s="172" t="s">
        <v>5304</v>
      </c>
      <c r="D2478" s="363">
        <v>5.72</v>
      </c>
    </row>
    <row r="2479" spans="1:4" ht="13.5" x14ac:dyDescent="0.25">
      <c r="A2479" s="172">
        <v>91877</v>
      </c>
      <c r="B2479" s="172" t="s">
        <v>8002</v>
      </c>
      <c r="C2479" s="172" t="s">
        <v>5304</v>
      </c>
      <c r="D2479" s="363">
        <v>7.59</v>
      </c>
    </row>
    <row r="2480" spans="1:4" ht="13.5" x14ac:dyDescent="0.25">
      <c r="A2480" s="172">
        <v>91878</v>
      </c>
      <c r="B2480" s="172" t="s">
        <v>8003</v>
      </c>
      <c r="C2480" s="172" t="s">
        <v>5304</v>
      </c>
      <c r="D2480" s="363">
        <v>4.22</v>
      </c>
    </row>
    <row r="2481" spans="1:4" ht="13.5" x14ac:dyDescent="0.25">
      <c r="A2481" s="172">
        <v>91879</v>
      </c>
      <c r="B2481" s="172" t="s">
        <v>8004</v>
      </c>
      <c r="C2481" s="172" t="s">
        <v>5304</v>
      </c>
      <c r="D2481" s="363">
        <v>5.26</v>
      </c>
    </row>
    <row r="2482" spans="1:4" ht="13.5" x14ac:dyDescent="0.25">
      <c r="A2482" s="172">
        <v>91880</v>
      </c>
      <c r="B2482" s="172" t="s">
        <v>8005</v>
      </c>
      <c r="C2482" s="172" t="s">
        <v>5304</v>
      </c>
      <c r="D2482" s="363">
        <v>6.66</v>
      </c>
    </row>
    <row r="2483" spans="1:4" ht="13.5" x14ac:dyDescent="0.25">
      <c r="A2483" s="172">
        <v>91881</v>
      </c>
      <c r="B2483" s="172" t="s">
        <v>8006</v>
      </c>
      <c r="C2483" s="172" t="s">
        <v>5304</v>
      </c>
      <c r="D2483" s="363">
        <v>8.5299999999999994</v>
      </c>
    </row>
    <row r="2484" spans="1:4" ht="13.5" x14ac:dyDescent="0.25">
      <c r="A2484" s="172">
        <v>91882</v>
      </c>
      <c r="B2484" s="172" t="s">
        <v>8007</v>
      </c>
      <c r="C2484" s="172" t="s">
        <v>5304</v>
      </c>
      <c r="D2484" s="363">
        <v>5.23</v>
      </c>
    </row>
    <row r="2485" spans="1:4" ht="13.5" x14ac:dyDescent="0.25">
      <c r="A2485" s="172">
        <v>91884</v>
      </c>
      <c r="B2485" s="172" t="s">
        <v>8008</v>
      </c>
      <c r="C2485" s="172" t="s">
        <v>5304</v>
      </c>
      <c r="D2485" s="363">
        <v>6.04</v>
      </c>
    </row>
    <row r="2486" spans="1:4" ht="13.5" x14ac:dyDescent="0.25">
      <c r="A2486" s="172">
        <v>91885</v>
      </c>
      <c r="B2486" s="172" t="s">
        <v>8009</v>
      </c>
      <c r="C2486" s="172" t="s">
        <v>5304</v>
      </c>
      <c r="D2486" s="363">
        <v>7.12</v>
      </c>
    </row>
    <row r="2487" spans="1:4" ht="13.5" x14ac:dyDescent="0.25">
      <c r="A2487" s="172">
        <v>91886</v>
      </c>
      <c r="B2487" s="172" t="s">
        <v>8010</v>
      </c>
      <c r="C2487" s="172" t="s">
        <v>5304</v>
      </c>
      <c r="D2487" s="363">
        <v>8.64</v>
      </c>
    </row>
    <row r="2488" spans="1:4" ht="13.5" x14ac:dyDescent="0.25">
      <c r="A2488" s="172">
        <v>91887</v>
      </c>
      <c r="B2488" s="172" t="s">
        <v>8011</v>
      </c>
      <c r="C2488" s="172" t="s">
        <v>5304</v>
      </c>
      <c r="D2488" s="363">
        <v>6.01</v>
      </c>
    </row>
    <row r="2489" spans="1:4" ht="13.5" x14ac:dyDescent="0.25">
      <c r="A2489" s="172">
        <v>91889</v>
      </c>
      <c r="B2489" s="172" t="s">
        <v>8012</v>
      </c>
      <c r="C2489" s="172" t="s">
        <v>5304</v>
      </c>
      <c r="D2489" s="363">
        <v>5.8</v>
      </c>
    </row>
    <row r="2490" spans="1:4" ht="13.5" x14ac:dyDescent="0.25">
      <c r="A2490" s="172">
        <v>91890</v>
      </c>
      <c r="B2490" s="172" t="s">
        <v>8013</v>
      </c>
      <c r="C2490" s="172" t="s">
        <v>5304</v>
      </c>
      <c r="D2490" s="363">
        <v>7.18</v>
      </c>
    </row>
    <row r="2491" spans="1:4" ht="13.5" x14ac:dyDescent="0.25">
      <c r="A2491" s="172">
        <v>91892</v>
      </c>
      <c r="B2491" s="172" t="s">
        <v>8014</v>
      </c>
      <c r="C2491" s="172" t="s">
        <v>5304</v>
      </c>
      <c r="D2491" s="363">
        <v>8.58</v>
      </c>
    </row>
    <row r="2492" spans="1:4" ht="13.5" x14ac:dyDescent="0.25">
      <c r="A2492" s="172">
        <v>91893</v>
      </c>
      <c r="B2492" s="172" t="s">
        <v>8015</v>
      </c>
      <c r="C2492" s="172" t="s">
        <v>5304</v>
      </c>
      <c r="D2492" s="363">
        <v>9.7899999999999991</v>
      </c>
    </row>
    <row r="2493" spans="1:4" ht="13.5" x14ac:dyDescent="0.25">
      <c r="A2493" s="172">
        <v>91895</v>
      </c>
      <c r="B2493" s="172" t="s">
        <v>8016</v>
      </c>
      <c r="C2493" s="172" t="s">
        <v>5304</v>
      </c>
      <c r="D2493" s="363">
        <v>11.21</v>
      </c>
    </row>
    <row r="2494" spans="1:4" ht="13.5" x14ac:dyDescent="0.25">
      <c r="A2494" s="172">
        <v>91896</v>
      </c>
      <c r="B2494" s="172" t="s">
        <v>8017</v>
      </c>
      <c r="C2494" s="172" t="s">
        <v>5304</v>
      </c>
      <c r="D2494" s="363">
        <v>11.97</v>
      </c>
    </row>
    <row r="2495" spans="1:4" ht="13.5" x14ac:dyDescent="0.25">
      <c r="A2495" s="172">
        <v>91898</v>
      </c>
      <c r="B2495" s="172" t="s">
        <v>8018</v>
      </c>
      <c r="C2495" s="172" t="s">
        <v>5304</v>
      </c>
      <c r="D2495" s="363">
        <v>13.49</v>
      </c>
    </row>
    <row r="2496" spans="1:4" ht="13.5" x14ac:dyDescent="0.25">
      <c r="A2496" s="172">
        <v>91899</v>
      </c>
      <c r="B2496" s="172" t="s">
        <v>8019</v>
      </c>
      <c r="C2496" s="172" t="s">
        <v>5304</v>
      </c>
      <c r="D2496" s="363">
        <v>7.38</v>
      </c>
    </row>
    <row r="2497" spans="1:4" ht="13.5" x14ac:dyDescent="0.25">
      <c r="A2497" s="172">
        <v>91901</v>
      </c>
      <c r="B2497" s="172" t="s">
        <v>8020</v>
      </c>
      <c r="C2497" s="172" t="s">
        <v>5304</v>
      </c>
      <c r="D2497" s="363">
        <v>7.17</v>
      </c>
    </row>
    <row r="2498" spans="1:4" ht="13.5" x14ac:dyDescent="0.25">
      <c r="A2498" s="172">
        <v>91902</v>
      </c>
      <c r="B2498" s="172" t="s">
        <v>8021</v>
      </c>
      <c r="C2498" s="172" t="s">
        <v>5304</v>
      </c>
      <c r="D2498" s="363">
        <v>8.5500000000000007</v>
      </c>
    </row>
    <row r="2499" spans="1:4" ht="13.5" x14ac:dyDescent="0.25">
      <c r="A2499" s="172">
        <v>91904</v>
      </c>
      <c r="B2499" s="172" t="s">
        <v>8022</v>
      </c>
      <c r="C2499" s="172" t="s">
        <v>5304</v>
      </c>
      <c r="D2499" s="363">
        <v>9.9499999999999993</v>
      </c>
    </row>
    <row r="2500" spans="1:4" ht="13.5" x14ac:dyDescent="0.25">
      <c r="A2500" s="172">
        <v>91905</v>
      </c>
      <c r="B2500" s="172" t="s">
        <v>8023</v>
      </c>
      <c r="C2500" s="172" t="s">
        <v>5304</v>
      </c>
      <c r="D2500" s="363">
        <v>11.16</v>
      </c>
    </row>
    <row r="2501" spans="1:4" ht="13.5" x14ac:dyDescent="0.25">
      <c r="A2501" s="172">
        <v>91907</v>
      </c>
      <c r="B2501" s="172" t="s">
        <v>8024</v>
      </c>
      <c r="C2501" s="172" t="s">
        <v>5304</v>
      </c>
      <c r="D2501" s="363">
        <v>12.58</v>
      </c>
    </row>
    <row r="2502" spans="1:4" ht="13.5" x14ac:dyDescent="0.25">
      <c r="A2502" s="172">
        <v>91908</v>
      </c>
      <c r="B2502" s="172" t="s">
        <v>8025</v>
      </c>
      <c r="C2502" s="172" t="s">
        <v>5304</v>
      </c>
      <c r="D2502" s="363">
        <v>13.37</v>
      </c>
    </row>
    <row r="2503" spans="1:4" ht="13.5" x14ac:dyDescent="0.25">
      <c r="A2503" s="172">
        <v>91910</v>
      </c>
      <c r="B2503" s="172" t="s">
        <v>8026</v>
      </c>
      <c r="C2503" s="172" t="s">
        <v>5304</v>
      </c>
      <c r="D2503" s="363">
        <v>14.89</v>
      </c>
    </row>
    <row r="2504" spans="1:4" ht="13.5" x14ac:dyDescent="0.25">
      <c r="A2504" s="172">
        <v>91911</v>
      </c>
      <c r="B2504" s="172" t="s">
        <v>8027</v>
      </c>
      <c r="C2504" s="172" t="s">
        <v>5304</v>
      </c>
      <c r="D2504" s="363">
        <v>8.9600000000000009</v>
      </c>
    </row>
    <row r="2505" spans="1:4" ht="13.5" x14ac:dyDescent="0.25">
      <c r="A2505" s="172">
        <v>91913</v>
      </c>
      <c r="B2505" s="172" t="s">
        <v>8028</v>
      </c>
      <c r="C2505" s="172" t="s">
        <v>5304</v>
      </c>
      <c r="D2505" s="363">
        <v>8.75</v>
      </c>
    </row>
    <row r="2506" spans="1:4" ht="13.5" x14ac:dyDescent="0.25">
      <c r="A2506" s="172">
        <v>91914</v>
      </c>
      <c r="B2506" s="172" t="s">
        <v>8029</v>
      </c>
      <c r="C2506" s="172" t="s">
        <v>5304</v>
      </c>
      <c r="D2506" s="363">
        <v>9.76</v>
      </c>
    </row>
    <row r="2507" spans="1:4" ht="13.5" x14ac:dyDescent="0.25">
      <c r="A2507" s="172">
        <v>91916</v>
      </c>
      <c r="B2507" s="172" t="s">
        <v>8030</v>
      </c>
      <c r="C2507" s="172" t="s">
        <v>5304</v>
      </c>
      <c r="D2507" s="363">
        <v>11.16</v>
      </c>
    </row>
    <row r="2508" spans="1:4" ht="13.5" x14ac:dyDescent="0.25">
      <c r="A2508" s="172">
        <v>91917</v>
      </c>
      <c r="B2508" s="172" t="s">
        <v>8031</v>
      </c>
      <c r="C2508" s="172" t="s">
        <v>5304</v>
      </c>
      <c r="D2508" s="363">
        <v>11.88</v>
      </c>
    </row>
    <row r="2509" spans="1:4" ht="13.5" x14ac:dyDescent="0.25">
      <c r="A2509" s="172">
        <v>91919</v>
      </c>
      <c r="B2509" s="172" t="s">
        <v>8032</v>
      </c>
      <c r="C2509" s="172" t="s">
        <v>5304</v>
      </c>
      <c r="D2509" s="363">
        <v>13.3</v>
      </c>
    </row>
    <row r="2510" spans="1:4" ht="13.5" x14ac:dyDescent="0.25">
      <c r="A2510" s="172">
        <v>91920</v>
      </c>
      <c r="B2510" s="172" t="s">
        <v>8033</v>
      </c>
      <c r="C2510" s="172" t="s">
        <v>5304</v>
      </c>
      <c r="D2510" s="363">
        <v>13.54</v>
      </c>
    </row>
    <row r="2511" spans="1:4" ht="13.5" x14ac:dyDescent="0.25">
      <c r="A2511" s="172">
        <v>91922</v>
      </c>
      <c r="B2511" s="172" t="s">
        <v>8034</v>
      </c>
      <c r="C2511" s="172" t="s">
        <v>5304</v>
      </c>
      <c r="D2511" s="363">
        <v>15.06</v>
      </c>
    </row>
    <row r="2512" spans="1:4" ht="13.5" x14ac:dyDescent="0.25">
      <c r="A2512" s="172">
        <v>93013</v>
      </c>
      <c r="B2512" s="172" t="s">
        <v>18238</v>
      </c>
      <c r="C2512" s="172" t="s">
        <v>5304</v>
      </c>
      <c r="D2512" s="363">
        <v>9.83</v>
      </c>
    </row>
    <row r="2513" spans="1:4" ht="13.5" x14ac:dyDescent="0.25">
      <c r="A2513" s="172">
        <v>93014</v>
      </c>
      <c r="B2513" s="172" t="s">
        <v>18239</v>
      </c>
      <c r="C2513" s="172" t="s">
        <v>5304</v>
      </c>
      <c r="D2513" s="363">
        <v>12.08</v>
      </c>
    </row>
    <row r="2514" spans="1:4" ht="13.5" x14ac:dyDescent="0.25">
      <c r="A2514" s="172">
        <v>93015</v>
      </c>
      <c r="B2514" s="172" t="s">
        <v>18240</v>
      </c>
      <c r="C2514" s="172" t="s">
        <v>5304</v>
      </c>
      <c r="D2514" s="363">
        <v>18.2</v>
      </c>
    </row>
    <row r="2515" spans="1:4" ht="13.5" x14ac:dyDescent="0.25">
      <c r="A2515" s="172">
        <v>93016</v>
      </c>
      <c r="B2515" s="172" t="s">
        <v>18241</v>
      </c>
      <c r="C2515" s="172" t="s">
        <v>5304</v>
      </c>
      <c r="D2515" s="363">
        <v>22.09</v>
      </c>
    </row>
    <row r="2516" spans="1:4" ht="13.5" x14ac:dyDescent="0.25">
      <c r="A2516" s="172">
        <v>93017</v>
      </c>
      <c r="B2516" s="172" t="s">
        <v>18242</v>
      </c>
      <c r="C2516" s="172" t="s">
        <v>5304</v>
      </c>
      <c r="D2516" s="363">
        <v>33.1</v>
      </c>
    </row>
    <row r="2517" spans="1:4" ht="13.5" x14ac:dyDescent="0.25">
      <c r="A2517" s="172">
        <v>93018</v>
      </c>
      <c r="B2517" s="172" t="s">
        <v>18243</v>
      </c>
      <c r="C2517" s="172" t="s">
        <v>5304</v>
      </c>
      <c r="D2517" s="363">
        <v>15.03</v>
      </c>
    </row>
    <row r="2518" spans="1:4" ht="13.5" x14ac:dyDescent="0.25">
      <c r="A2518" s="172">
        <v>93020</v>
      </c>
      <c r="B2518" s="172" t="s">
        <v>18244</v>
      </c>
      <c r="C2518" s="172" t="s">
        <v>5304</v>
      </c>
      <c r="D2518" s="363">
        <v>19.22</v>
      </c>
    </row>
    <row r="2519" spans="1:4" ht="13.5" x14ac:dyDescent="0.25">
      <c r="A2519" s="172">
        <v>93022</v>
      </c>
      <c r="B2519" s="172" t="s">
        <v>18245</v>
      </c>
      <c r="C2519" s="172" t="s">
        <v>5304</v>
      </c>
      <c r="D2519" s="363">
        <v>31.91</v>
      </c>
    </row>
    <row r="2520" spans="1:4" ht="13.5" x14ac:dyDescent="0.25">
      <c r="A2520" s="172">
        <v>93024</v>
      </c>
      <c r="B2520" s="172" t="s">
        <v>18246</v>
      </c>
      <c r="C2520" s="172" t="s">
        <v>5304</v>
      </c>
      <c r="D2520" s="363">
        <v>33.57</v>
      </c>
    </row>
    <row r="2521" spans="1:4" ht="13.5" x14ac:dyDescent="0.25">
      <c r="A2521" s="172">
        <v>93026</v>
      </c>
      <c r="B2521" s="172" t="s">
        <v>18247</v>
      </c>
      <c r="C2521" s="172" t="s">
        <v>5304</v>
      </c>
      <c r="D2521" s="363">
        <v>54.65</v>
      </c>
    </row>
    <row r="2522" spans="1:4" ht="13.5" x14ac:dyDescent="0.25">
      <c r="A2522" s="172">
        <v>95733</v>
      </c>
      <c r="B2522" s="172" t="s">
        <v>8045</v>
      </c>
      <c r="C2522" s="172" t="s">
        <v>5304</v>
      </c>
      <c r="D2522" s="363">
        <v>4.26</v>
      </c>
    </row>
    <row r="2523" spans="1:4" ht="13.5" x14ac:dyDescent="0.25">
      <c r="A2523" s="172">
        <v>95734</v>
      </c>
      <c r="B2523" s="172" t="s">
        <v>8046</v>
      </c>
      <c r="C2523" s="172" t="s">
        <v>5304</v>
      </c>
      <c r="D2523" s="363">
        <v>5.65</v>
      </c>
    </row>
    <row r="2524" spans="1:4" ht="13.5" x14ac:dyDescent="0.25">
      <c r="A2524" s="172">
        <v>95735</v>
      </c>
      <c r="B2524" s="172" t="s">
        <v>8047</v>
      </c>
      <c r="C2524" s="172" t="s">
        <v>5304</v>
      </c>
      <c r="D2524" s="363">
        <v>4.72</v>
      </c>
    </row>
    <row r="2525" spans="1:4" ht="13.5" x14ac:dyDescent="0.25">
      <c r="A2525" s="172">
        <v>95736</v>
      </c>
      <c r="B2525" s="172" t="s">
        <v>8048</v>
      </c>
      <c r="C2525" s="172" t="s">
        <v>5304</v>
      </c>
      <c r="D2525" s="363">
        <v>5.54</v>
      </c>
    </row>
    <row r="2526" spans="1:4" ht="13.5" x14ac:dyDescent="0.25">
      <c r="A2526" s="172">
        <v>95738</v>
      </c>
      <c r="B2526" s="172" t="s">
        <v>8049</v>
      </c>
      <c r="C2526" s="172" t="s">
        <v>5304</v>
      </c>
      <c r="D2526" s="363">
        <v>6.69</v>
      </c>
    </row>
    <row r="2527" spans="1:4" ht="13.5" x14ac:dyDescent="0.25">
      <c r="A2527" s="172">
        <v>95753</v>
      </c>
      <c r="B2527" s="172" t="s">
        <v>8050</v>
      </c>
      <c r="C2527" s="172" t="s">
        <v>5304</v>
      </c>
      <c r="D2527" s="363">
        <v>5.15</v>
      </c>
    </row>
    <row r="2528" spans="1:4" ht="13.5" x14ac:dyDescent="0.25">
      <c r="A2528" s="172">
        <v>95754</v>
      </c>
      <c r="B2528" s="172" t="s">
        <v>8051</v>
      </c>
      <c r="C2528" s="172" t="s">
        <v>5304</v>
      </c>
      <c r="D2528" s="363">
        <v>6.4</v>
      </c>
    </row>
    <row r="2529" spans="1:4" ht="13.5" x14ac:dyDescent="0.25">
      <c r="A2529" s="172">
        <v>95755</v>
      </c>
      <c r="B2529" s="172" t="s">
        <v>8052</v>
      </c>
      <c r="C2529" s="172" t="s">
        <v>5304</v>
      </c>
      <c r="D2529" s="363">
        <v>9.2899999999999991</v>
      </c>
    </row>
    <row r="2530" spans="1:4" ht="13.5" x14ac:dyDescent="0.25">
      <c r="A2530" s="172">
        <v>95756</v>
      </c>
      <c r="B2530" s="172" t="s">
        <v>8053</v>
      </c>
      <c r="C2530" s="172" t="s">
        <v>5304</v>
      </c>
      <c r="D2530" s="363">
        <v>12.41</v>
      </c>
    </row>
    <row r="2531" spans="1:4" ht="13.5" x14ac:dyDescent="0.25">
      <c r="A2531" s="172">
        <v>95757</v>
      </c>
      <c r="B2531" s="172" t="s">
        <v>8054</v>
      </c>
      <c r="C2531" s="172" t="s">
        <v>5304</v>
      </c>
      <c r="D2531" s="363">
        <v>7.66</v>
      </c>
    </row>
    <row r="2532" spans="1:4" ht="13.5" x14ac:dyDescent="0.25">
      <c r="A2532" s="172">
        <v>95758</v>
      </c>
      <c r="B2532" s="172" t="s">
        <v>8055</v>
      </c>
      <c r="C2532" s="172" t="s">
        <v>5304</v>
      </c>
      <c r="D2532" s="363">
        <v>8.6199999999999992</v>
      </c>
    </row>
    <row r="2533" spans="1:4" ht="13.5" x14ac:dyDescent="0.25">
      <c r="A2533" s="172">
        <v>95759</v>
      </c>
      <c r="B2533" s="172" t="s">
        <v>8056</v>
      </c>
      <c r="C2533" s="172" t="s">
        <v>5304</v>
      </c>
      <c r="D2533" s="363">
        <v>11.09</v>
      </c>
    </row>
    <row r="2534" spans="1:4" ht="13.5" x14ac:dyDescent="0.25">
      <c r="A2534" s="172">
        <v>95760</v>
      </c>
      <c r="B2534" s="172" t="s">
        <v>8057</v>
      </c>
      <c r="C2534" s="172" t="s">
        <v>5304</v>
      </c>
      <c r="D2534" s="363">
        <v>13.74</v>
      </c>
    </row>
    <row r="2535" spans="1:4" ht="13.5" x14ac:dyDescent="0.25">
      <c r="A2535" s="172">
        <v>97559</v>
      </c>
      <c r="B2535" s="172" t="s">
        <v>8058</v>
      </c>
      <c r="C2535" s="172" t="s">
        <v>5304</v>
      </c>
      <c r="D2535" s="363">
        <v>7.03</v>
      </c>
    </row>
    <row r="2536" spans="1:4" ht="13.5" x14ac:dyDescent="0.25">
      <c r="A2536" s="172">
        <v>97562</v>
      </c>
      <c r="B2536" s="172" t="s">
        <v>8059</v>
      </c>
      <c r="C2536" s="172" t="s">
        <v>5304</v>
      </c>
      <c r="D2536" s="363">
        <v>8.4</v>
      </c>
    </row>
    <row r="2537" spans="1:4" ht="13.5" x14ac:dyDescent="0.25">
      <c r="A2537" s="172">
        <v>97564</v>
      </c>
      <c r="B2537" s="172" t="s">
        <v>8060</v>
      </c>
      <c r="C2537" s="172" t="s">
        <v>5304</v>
      </c>
      <c r="D2537" s="363">
        <v>9.61</v>
      </c>
    </row>
    <row r="2538" spans="1:4" ht="13.5" x14ac:dyDescent="0.25">
      <c r="A2538" s="172">
        <v>91924</v>
      </c>
      <c r="B2538" s="172" t="s">
        <v>8061</v>
      </c>
      <c r="C2538" s="172" t="s">
        <v>5237</v>
      </c>
      <c r="D2538" s="363">
        <v>1.84</v>
      </c>
    </row>
    <row r="2539" spans="1:4" ht="13.5" x14ac:dyDescent="0.25">
      <c r="A2539" s="172">
        <v>91925</v>
      </c>
      <c r="B2539" s="172" t="s">
        <v>8062</v>
      </c>
      <c r="C2539" s="172" t="s">
        <v>5237</v>
      </c>
      <c r="D2539" s="363">
        <v>2.57</v>
      </c>
    </row>
    <row r="2540" spans="1:4" ht="13.5" x14ac:dyDescent="0.25">
      <c r="A2540" s="172">
        <v>91926</v>
      </c>
      <c r="B2540" s="172" t="s">
        <v>8063</v>
      </c>
      <c r="C2540" s="172" t="s">
        <v>5237</v>
      </c>
      <c r="D2540" s="363">
        <v>2.64</v>
      </c>
    </row>
    <row r="2541" spans="1:4" ht="13.5" x14ac:dyDescent="0.25">
      <c r="A2541" s="172">
        <v>91927</v>
      </c>
      <c r="B2541" s="172" t="s">
        <v>8064</v>
      </c>
      <c r="C2541" s="172" t="s">
        <v>5237</v>
      </c>
      <c r="D2541" s="363">
        <v>3.43</v>
      </c>
    </row>
    <row r="2542" spans="1:4" ht="13.5" x14ac:dyDescent="0.25">
      <c r="A2542" s="172">
        <v>91928</v>
      </c>
      <c r="B2542" s="172" t="s">
        <v>8065</v>
      </c>
      <c r="C2542" s="172" t="s">
        <v>5237</v>
      </c>
      <c r="D2542" s="363">
        <v>4.26</v>
      </c>
    </row>
    <row r="2543" spans="1:4" ht="13.5" x14ac:dyDescent="0.25">
      <c r="A2543" s="172">
        <v>91929</v>
      </c>
      <c r="B2543" s="172" t="s">
        <v>8066</v>
      </c>
      <c r="C2543" s="172" t="s">
        <v>5237</v>
      </c>
      <c r="D2543" s="363">
        <v>4.84</v>
      </c>
    </row>
    <row r="2544" spans="1:4" ht="13.5" x14ac:dyDescent="0.25">
      <c r="A2544" s="172">
        <v>91930</v>
      </c>
      <c r="B2544" s="172" t="s">
        <v>8067</v>
      </c>
      <c r="C2544" s="172" t="s">
        <v>5237</v>
      </c>
      <c r="D2544" s="363">
        <v>5.83</v>
      </c>
    </row>
    <row r="2545" spans="1:4" ht="13.5" x14ac:dyDescent="0.25">
      <c r="A2545" s="172">
        <v>91931</v>
      </c>
      <c r="B2545" s="172" t="s">
        <v>8068</v>
      </c>
      <c r="C2545" s="172" t="s">
        <v>5237</v>
      </c>
      <c r="D2545" s="363">
        <v>6.5</v>
      </c>
    </row>
    <row r="2546" spans="1:4" ht="13.5" x14ac:dyDescent="0.25">
      <c r="A2546" s="172">
        <v>91932</v>
      </c>
      <c r="B2546" s="172" t="s">
        <v>8069</v>
      </c>
      <c r="C2546" s="172" t="s">
        <v>5237</v>
      </c>
      <c r="D2546" s="363">
        <v>9.58</v>
      </c>
    </row>
    <row r="2547" spans="1:4" ht="13.5" x14ac:dyDescent="0.25">
      <c r="A2547" s="172">
        <v>91933</v>
      </c>
      <c r="B2547" s="172" t="s">
        <v>8070</v>
      </c>
      <c r="C2547" s="172" t="s">
        <v>5237</v>
      </c>
      <c r="D2547" s="363">
        <v>10.210000000000001</v>
      </c>
    </row>
    <row r="2548" spans="1:4" ht="13.5" x14ac:dyDescent="0.25">
      <c r="A2548" s="172">
        <v>91934</v>
      </c>
      <c r="B2548" s="172" t="s">
        <v>8071</v>
      </c>
      <c r="C2548" s="172" t="s">
        <v>5237</v>
      </c>
      <c r="D2548" s="363">
        <v>14.63</v>
      </c>
    </row>
    <row r="2549" spans="1:4" ht="13.5" x14ac:dyDescent="0.25">
      <c r="A2549" s="172">
        <v>91935</v>
      </c>
      <c r="B2549" s="172" t="s">
        <v>8072</v>
      </c>
      <c r="C2549" s="172" t="s">
        <v>5237</v>
      </c>
      <c r="D2549" s="363">
        <v>15.56</v>
      </c>
    </row>
    <row r="2550" spans="1:4" ht="13.5" x14ac:dyDescent="0.25">
      <c r="A2550" s="172">
        <v>92979</v>
      </c>
      <c r="B2550" s="172" t="s">
        <v>8073</v>
      </c>
      <c r="C2550" s="172" t="s">
        <v>5237</v>
      </c>
      <c r="D2550" s="363">
        <v>6.38</v>
      </c>
    </row>
    <row r="2551" spans="1:4" ht="13.5" x14ac:dyDescent="0.25">
      <c r="A2551" s="172">
        <v>92980</v>
      </c>
      <c r="B2551" s="172" t="s">
        <v>8074</v>
      </c>
      <c r="C2551" s="172" t="s">
        <v>5237</v>
      </c>
      <c r="D2551" s="363">
        <v>6.93</v>
      </c>
    </row>
    <row r="2552" spans="1:4" ht="13.5" x14ac:dyDescent="0.25">
      <c r="A2552" s="172">
        <v>92981</v>
      </c>
      <c r="B2552" s="172" t="s">
        <v>8075</v>
      </c>
      <c r="C2552" s="172" t="s">
        <v>5237</v>
      </c>
      <c r="D2552" s="363">
        <v>9.8000000000000007</v>
      </c>
    </row>
    <row r="2553" spans="1:4" ht="13.5" x14ac:dyDescent="0.25">
      <c r="A2553" s="172">
        <v>92982</v>
      </c>
      <c r="B2553" s="172" t="s">
        <v>8076</v>
      </c>
      <c r="C2553" s="172" t="s">
        <v>5237</v>
      </c>
      <c r="D2553" s="363">
        <v>10.6</v>
      </c>
    </row>
    <row r="2554" spans="1:4" ht="13.5" x14ac:dyDescent="0.25">
      <c r="A2554" s="172">
        <v>92983</v>
      </c>
      <c r="B2554" s="172" t="s">
        <v>18248</v>
      </c>
      <c r="C2554" s="172" t="s">
        <v>5237</v>
      </c>
      <c r="D2554" s="363">
        <v>16.95</v>
      </c>
    </row>
    <row r="2555" spans="1:4" ht="13.5" x14ac:dyDescent="0.25">
      <c r="A2555" s="172">
        <v>92984</v>
      </c>
      <c r="B2555" s="172" t="s">
        <v>18249</v>
      </c>
      <c r="C2555" s="172" t="s">
        <v>5237</v>
      </c>
      <c r="D2555" s="363">
        <v>17.39</v>
      </c>
    </row>
    <row r="2556" spans="1:4" ht="13.5" x14ac:dyDescent="0.25">
      <c r="A2556" s="172">
        <v>92985</v>
      </c>
      <c r="B2556" s="172" t="s">
        <v>18250</v>
      </c>
      <c r="C2556" s="172" t="s">
        <v>5237</v>
      </c>
      <c r="D2556" s="363">
        <v>22.82</v>
      </c>
    </row>
    <row r="2557" spans="1:4" ht="13.5" x14ac:dyDescent="0.25">
      <c r="A2557" s="172">
        <v>92986</v>
      </c>
      <c r="B2557" s="172" t="s">
        <v>18251</v>
      </c>
      <c r="C2557" s="172" t="s">
        <v>5237</v>
      </c>
      <c r="D2557" s="363">
        <v>23.49</v>
      </c>
    </row>
    <row r="2558" spans="1:4" ht="13.5" x14ac:dyDescent="0.25">
      <c r="A2558" s="172">
        <v>92987</v>
      </c>
      <c r="B2558" s="172" t="s">
        <v>18252</v>
      </c>
      <c r="C2558" s="172" t="s">
        <v>5237</v>
      </c>
      <c r="D2558" s="363">
        <v>32.82</v>
      </c>
    </row>
    <row r="2559" spans="1:4" ht="13.5" x14ac:dyDescent="0.25">
      <c r="A2559" s="172">
        <v>92988</v>
      </c>
      <c r="B2559" s="172" t="s">
        <v>18253</v>
      </c>
      <c r="C2559" s="172" t="s">
        <v>5237</v>
      </c>
      <c r="D2559" s="363">
        <v>32.9</v>
      </c>
    </row>
    <row r="2560" spans="1:4" ht="13.5" x14ac:dyDescent="0.25">
      <c r="A2560" s="172">
        <v>92989</v>
      </c>
      <c r="B2560" s="172" t="s">
        <v>18254</v>
      </c>
      <c r="C2560" s="172" t="s">
        <v>5237</v>
      </c>
      <c r="D2560" s="363">
        <v>45.59</v>
      </c>
    </row>
    <row r="2561" spans="1:4" ht="13.5" x14ac:dyDescent="0.25">
      <c r="A2561" s="172">
        <v>92990</v>
      </c>
      <c r="B2561" s="172" t="s">
        <v>18255</v>
      </c>
      <c r="C2561" s="172" t="s">
        <v>5237</v>
      </c>
      <c r="D2561" s="363">
        <v>45.06</v>
      </c>
    </row>
    <row r="2562" spans="1:4" ht="13.5" x14ac:dyDescent="0.25">
      <c r="A2562" s="172">
        <v>92991</v>
      </c>
      <c r="B2562" s="172" t="s">
        <v>18256</v>
      </c>
      <c r="C2562" s="172" t="s">
        <v>5237</v>
      </c>
      <c r="D2562" s="363">
        <v>59.45</v>
      </c>
    </row>
    <row r="2563" spans="1:4" ht="13.5" x14ac:dyDescent="0.25">
      <c r="A2563" s="172">
        <v>92992</v>
      </c>
      <c r="B2563" s="172" t="s">
        <v>18257</v>
      </c>
      <c r="C2563" s="172" t="s">
        <v>5237</v>
      </c>
      <c r="D2563" s="363">
        <v>59.49</v>
      </c>
    </row>
    <row r="2564" spans="1:4" ht="13.5" x14ac:dyDescent="0.25">
      <c r="A2564" s="172">
        <v>92993</v>
      </c>
      <c r="B2564" s="172" t="s">
        <v>18258</v>
      </c>
      <c r="C2564" s="172" t="s">
        <v>5237</v>
      </c>
      <c r="D2564" s="363">
        <v>76.2</v>
      </c>
    </row>
    <row r="2565" spans="1:4" ht="13.5" x14ac:dyDescent="0.25">
      <c r="A2565" s="172">
        <v>92994</v>
      </c>
      <c r="B2565" s="172" t="s">
        <v>18259</v>
      </c>
      <c r="C2565" s="172" t="s">
        <v>5237</v>
      </c>
      <c r="D2565" s="363">
        <v>76.959999999999994</v>
      </c>
    </row>
    <row r="2566" spans="1:4" ht="13.5" x14ac:dyDescent="0.25">
      <c r="A2566" s="172">
        <v>92995</v>
      </c>
      <c r="B2566" s="172" t="s">
        <v>18260</v>
      </c>
      <c r="C2566" s="172" t="s">
        <v>5237</v>
      </c>
      <c r="D2566" s="363">
        <v>94.79</v>
      </c>
    </row>
    <row r="2567" spans="1:4" ht="13.5" x14ac:dyDescent="0.25">
      <c r="A2567" s="172">
        <v>92996</v>
      </c>
      <c r="B2567" s="172" t="s">
        <v>18261</v>
      </c>
      <c r="C2567" s="172" t="s">
        <v>5237</v>
      </c>
      <c r="D2567" s="363">
        <v>95.05</v>
      </c>
    </row>
    <row r="2568" spans="1:4" ht="13.5" x14ac:dyDescent="0.25">
      <c r="A2568" s="172">
        <v>92997</v>
      </c>
      <c r="B2568" s="172" t="s">
        <v>18262</v>
      </c>
      <c r="C2568" s="172" t="s">
        <v>5237</v>
      </c>
      <c r="D2568" s="363">
        <v>115.15</v>
      </c>
    </row>
    <row r="2569" spans="1:4" ht="13.5" x14ac:dyDescent="0.25">
      <c r="A2569" s="172">
        <v>92998</v>
      </c>
      <c r="B2569" s="172" t="s">
        <v>18263</v>
      </c>
      <c r="C2569" s="172" t="s">
        <v>5237</v>
      </c>
      <c r="D2569" s="363">
        <v>116.26</v>
      </c>
    </row>
    <row r="2570" spans="1:4" ht="13.5" x14ac:dyDescent="0.25">
      <c r="A2570" s="172">
        <v>92999</v>
      </c>
      <c r="B2570" s="172" t="s">
        <v>18264</v>
      </c>
      <c r="C2570" s="172" t="s">
        <v>5237</v>
      </c>
      <c r="D2570" s="363">
        <v>151.63</v>
      </c>
    </row>
    <row r="2571" spans="1:4" ht="13.5" x14ac:dyDescent="0.25">
      <c r="A2571" s="172">
        <v>93000</v>
      </c>
      <c r="B2571" s="172" t="s">
        <v>18265</v>
      </c>
      <c r="C2571" s="172" t="s">
        <v>5237</v>
      </c>
      <c r="D2571" s="363">
        <v>152.56</v>
      </c>
    </row>
    <row r="2572" spans="1:4" ht="13.5" x14ac:dyDescent="0.25">
      <c r="A2572" s="172">
        <v>93001</v>
      </c>
      <c r="B2572" s="172" t="s">
        <v>18266</v>
      </c>
      <c r="C2572" s="172" t="s">
        <v>5237</v>
      </c>
      <c r="D2572" s="363">
        <v>185.18</v>
      </c>
    </row>
    <row r="2573" spans="1:4" ht="13.5" x14ac:dyDescent="0.25">
      <c r="A2573" s="172">
        <v>93002</v>
      </c>
      <c r="B2573" s="172" t="s">
        <v>18267</v>
      </c>
      <c r="C2573" s="172" t="s">
        <v>5237</v>
      </c>
      <c r="D2573" s="363">
        <v>190.33</v>
      </c>
    </row>
    <row r="2574" spans="1:4" ht="13.5" x14ac:dyDescent="0.25">
      <c r="A2574" s="172">
        <v>83446</v>
      </c>
      <c r="B2574" s="172" t="s">
        <v>18268</v>
      </c>
      <c r="C2574" s="172" t="s">
        <v>5304</v>
      </c>
      <c r="D2574" s="363">
        <v>146.69</v>
      </c>
    </row>
    <row r="2575" spans="1:4" ht="13.5" x14ac:dyDescent="0.25">
      <c r="A2575" s="172">
        <v>91936</v>
      </c>
      <c r="B2575" s="172" t="s">
        <v>8093</v>
      </c>
      <c r="C2575" s="172" t="s">
        <v>5304</v>
      </c>
      <c r="D2575" s="363">
        <v>9.02</v>
      </c>
    </row>
    <row r="2576" spans="1:4" ht="13.5" x14ac:dyDescent="0.25">
      <c r="A2576" s="172">
        <v>91937</v>
      </c>
      <c r="B2576" s="172" t="s">
        <v>8094</v>
      </c>
      <c r="C2576" s="172" t="s">
        <v>5304</v>
      </c>
      <c r="D2576" s="363">
        <v>7.68</v>
      </c>
    </row>
    <row r="2577" spans="1:4" ht="13.5" x14ac:dyDescent="0.25">
      <c r="A2577" s="172">
        <v>91939</v>
      </c>
      <c r="B2577" s="172" t="s">
        <v>8095</v>
      </c>
      <c r="C2577" s="172" t="s">
        <v>5304</v>
      </c>
      <c r="D2577" s="363">
        <v>19.02</v>
      </c>
    </row>
    <row r="2578" spans="1:4" ht="13.5" x14ac:dyDescent="0.25">
      <c r="A2578" s="172">
        <v>91940</v>
      </c>
      <c r="B2578" s="172" t="s">
        <v>8096</v>
      </c>
      <c r="C2578" s="172" t="s">
        <v>5304</v>
      </c>
      <c r="D2578" s="363">
        <v>10.119999999999999</v>
      </c>
    </row>
    <row r="2579" spans="1:4" ht="13.5" x14ac:dyDescent="0.25">
      <c r="A2579" s="172">
        <v>91941</v>
      </c>
      <c r="B2579" s="172" t="s">
        <v>8097</v>
      </c>
      <c r="C2579" s="172" t="s">
        <v>5304</v>
      </c>
      <c r="D2579" s="363">
        <v>6.79</v>
      </c>
    </row>
    <row r="2580" spans="1:4" ht="13.5" x14ac:dyDescent="0.25">
      <c r="A2580" s="172">
        <v>91942</v>
      </c>
      <c r="B2580" s="172" t="s">
        <v>8098</v>
      </c>
      <c r="C2580" s="172" t="s">
        <v>5304</v>
      </c>
      <c r="D2580" s="363">
        <v>23.35</v>
      </c>
    </row>
    <row r="2581" spans="1:4" ht="13.5" x14ac:dyDescent="0.25">
      <c r="A2581" s="172">
        <v>91943</v>
      </c>
      <c r="B2581" s="172" t="s">
        <v>8099</v>
      </c>
      <c r="C2581" s="172" t="s">
        <v>5304</v>
      </c>
      <c r="D2581" s="363">
        <v>13.11</v>
      </c>
    </row>
    <row r="2582" spans="1:4" ht="13.5" x14ac:dyDescent="0.25">
      <c r="A2582" s="172">
        <v>91944</v>
      </c>
      <c r="B2582" s="172" t="s">
        <v>8100</v>
      </c>
      <c r="C2582" s="172" t="s">
        <v>5304</v>
      </c>
      <c r="D2582" s="363">
        <v>9.2799999999999994</v>
      </c>
    </row>
    <row r="2583" spans="1:4" ht="13.5" x14ac:dyDescent="0.25">
      <c r="A2583" s="172">
        <v>92865</v>
      </c>
      <c r="B2583" s="172" t="s">
        <v>8101</v>
      </c>
      <c r="C2583" s="172" t="s">
        <v>5304</v>
      </c>
      <c r="D2583" s="363">
        <v>7.16</v>
      </c>
    </row>
    <row r="2584" spans="1:4" ht="13.5" x14ac:dyDescent="0.25">
      <c r="A2584" s="172">
        <v>92866</v>
      </c>
      <c r="B2584" s="172" t="s">
        <v>8102</v>
      </c>
      <c r="C2584" s="172" t="s">
        <v>5304</v>
      </c>
      <c r="D2584" s="363">
        <v>5.8</v>
      </c>
    </row>
    <row r="2585" spans="1:4" ht="13.5" x14ac:dyDescent="0.25">
      <c r="A2585" s="172">
        <v>92867</v>
      </c>
      <c r="B2585" s="172" t="s">
        <v>8103</v>
      </c>
      <c r="C2585" s="172" t="s">
        <v>5304</v>
      </c>
      <c r="D2585" s="363">
        <v>18.52</v>
      </c>
    </row>
    <row r="2586" spans="1:4" ht="13.5" x14ac:dyDescent="0.25">
      <c r="A2586" s="172">
        <v>92868</v>
      </c>
      <c r="B2586" s="172" t="s">
        <v>8104</v>
      </c>
      <c r="C2586" s="172" t="s">
        <v>5304</v>
      </c>
      <c r="D2586" s="363">
        <v>9.6199999999999992</v>
      </c>
    </row>
    <row r="2587" spans="1:4" ht="13.5" x14ac:dyDescent="0.25">
      <c r="A2587" s="172">
        <v>92869</v>
      </c>
      <c r="B2587" s="172" t="s">
        <v>8105</v>
      </c>
      <c r="C2587" s="172" t="s">
        <v>5304</v>
      </c>
      <c r="D2587" s="363">
        <v>6.29</v>
      </c>
    </row>
    <row r="2588" spans="1:4" ht="13.5" x14ac:dyDescent="0.25">
      <c r="A2588" s="172">
        <v>92870</v>
      </c>
      <c r="B2588" s="172" t="s">
        <v>8106</v>
      </c>
      <c r="C2588" s="172" t="s">
        <v>5304</v>
      </c>
      <c r="D2588" s="363">
        <v>22.5</v>
      </c>
    </row>
    <row r="2589" spans="1:4" ht="13.5" x14ac:dyDescent="0.25">
      <c r="A2589" s="172">
        <v>92871</v>
      </c>
      <c r="B2589" s="172" t="s">
        <v>8107</v>
      </c>
      <c r="C2589" s="172" t="s">
        <v>5304</v>
      </c>
      <c r="D2589" s="363">
        <v>12.26</v>
      </c>
    </row>
    <row r="2590" spans="1:4" ht="13.5" x14ac:dyDescent="0.25">
      <c r="A2590" s="172">
        <v>92872</v>
      </c>
      <c r="B2590" s="172" t="s">
        <v>8108</v>
      </c>
      <c r="C2590" s="172" t="s">
        <v>5304</v>
      </c>
      <c r="D2590" s="363">
        <v>8.43</v>
      </c>
    </row>
    <row r="2591" spans="1:4" ht="13.5" x14ac:dyDescent="0.25">
      <c r="A2591" s="172">
        <v>95777</v>
      </c>
      <c r="B2591" s="172" t="s">
        <v>8109</v>
      </c>
      <c r="C2591" s="172" t="s">
        <v>5304</v>
      </c>
      <c r="D2591" s="363">
        <v>18.39</v>
      </c>
    </row>
    <row r="2592" spans="1:4" ht="13.5" x14ac:dyDescent="0.25">
      <c r="A2592" s="172">
        <v>95778</v>
      </c>
      <c r="B2592" s="172" t="s">
        <v>8110</v>
      </c>
      <c r="C2592" s="172" t="s">
        <v>5304</v>
      </c>
      <c r="D2592" s="363">
        <v>18.809999999999999</v>
      </c>
    </row>
    <row r="2593" spans="1:4" ht="13.5" x14ac:dyDescent="0.25">
      <c r="A2593" s="172">
        <v>95779</v>
      </c>
      <c r="B2593" s="172" t="s">
        <v>8111</v>
      </c>
      <c r="C2593" s="172" t="s">
        <v>5304</v>
      </c>
      <c r="D2593" s="363">
        <v>17.420000000000002</v>
      </c>
    </row>
    <row r="2594" spans="1:4" ht="13.5" x14ac:dyDescent="0.25">
      <c r="A2594" s="172">
        <v>95780</v>
      </c>
      <c r="B2594" s="172" t="s">
        <v>8112</v>
      </c>
      <c r="C2594" s="172" t="s">
        <v>5304</v>
      </c>
      <c r="D2594" s="363">
        <v>20.77</v>
      </c>
    </row>
    <row r="2595" spans="1:4" ht="13.5" x14ac:dyDescent="0.25">
      <c r="A2595" s="172">
        <v>95781</v>
      </c>
      <c r="B2595" s="172" t="s">
        <v>8113</v>
      </c>
      <c r="C2595" s="172" t="s">
        <v>5304</v>
      </c>
      <c r="D2595" s="363">
        <v>21.08</v>
      </c>
    </row>
    <row r="2596" spans="1:4" ht="13.5" x14ac:dyDescent="0.25">
      <c r="A2596" s="172">
        <v>95782</v>
      </c>
      <c r="B2596" s="172" t="s">
        <v>8114</v>
      </c>
      <c r="C2596" s="172" t="s">
        <v>5304</v>
      </c>
      <c r="D2596" s="363">
        <v>21.88</v>
      </c>
    </row>
    <row r="2597" spans="1:4" ht="13.5" x14ac:dyDescent="0.25">
      <c r="A2597" s="172">
        <v>95785</v>
      </c>
      <c r="B2597" s="172" t="s">
        <v>8115</v>
      </c>
      <c r="C2597" s="172" t="s">
        <v>5304</v>
      </c>
      <c r="D2597" s="363">
        <v>24.76</v>
      </c>
    </row>
    <row r="2598" spans="1:4" ht="13.5" x14ac:dyDescent="0.25">
      <c r="A2598" s="172">
        <v>95787</v>
      </c>
      <c r="B2598" s="172" t="s">
        <v>8116</v>
      </c>
      <c r="C2598" s="172" t="s">
        <v>5304</v>
      </c>
      <c r="D2598" s="363">
        <v>18.71</v>
      </c>
    </row>
    <row r="2599" spans="1:4" ht="13.5" x14ac:dyDescent="0.25">
      <c r="A2599" s="172">
        <v>95789</v>
      </c>
      <c r="B2599" s="172" t="s">
        <v>8117</v>
      </c>
      <c r="C2599" s="172" t="s">
        <v>5304</v>
      </c>
      <c r="D2599" s="363">
        <v>22.89</v>
      </c>
    </row>
    <row r="2600" spans="1:4" ht="13.5" x14ac:dyDescent="0.25">
      <c r="A2600" s="172">
        <v>95791</v>
      </c>
      <c r="B2600" s="172" t="s">
        <v>8118</v>
      </c>
      <c r="C2600" s="172" t="s">
        <v>5304</v>
      </c>
      <c r="D2600" s="363">
        <v>29.12</v>
      </c>
    </row>
    <row r="2601" spans="1:4" ht="13.5" x14ac:dyDescent="0.25">
      <c r="A2601" s="172">
        <v>95795</v>
      </c>
      <c r="B2601" s="172" t="s">
        <v>8119</v>
      </c>
      <c r="C2601" s="172" t="s">
        <v>5304</v>
      </c>
      <c r="D2601" s="363">
        <v>21.59</v>
      </c>
    </row>
    <row r="2602" spans="1:4" ht="13.5" x14ac:dyDescent="0.25">
      <c r="A2602" s="172">
        <v>95796</v>
      </c>
      <c r="B2602" s="172" t="s">
        <v>8120</v>
      </c>
      <c r="C2602" s="172" t="s">
        <v>5304</v>
      </c>
      <c r="D2602" s="363">
        <v>26.92</v>
      </c>
    </row>
    <row r="2603" spans="1:4" ht="13.5" x14ac:dyDescent="0.25">
      <c r="A2603" s="172">
        <v>95797</v>
      </c>
      <c r="B2603" s="172" t="s">
        <v>8121</v>
      </c>
      <c r="C2603" s="172" t="s">
        <v>5304</v>
      </c>
      <c r="D2603" s="363">
        <v>33.880000000000003</v>
      </c>
    </row>
    <row r="2604" spans="1:4" ht="13.5" x14ac:dyDescent="0.25">
      <c r="A2604" s="172">
        <v>95801</v>
      </c>
      <c r="B2604" s="172" t="s">
        <v>8122</v>
      </c>
      <c r="C2604" s="172" t="s">
        <v>5304</v>
      </c>
      <c r="D2604" s="363">
        <v>25.81</v>
      </c>
    </row>
    <row r="2605" spans="1:4" ht="13.5" x14ac:dyDescent="0.25">
      <c r="A2605" s="172">
        <v>95802</v>
      </c>
      <c r="B2605" s="172" t="s">
        <v>8123</v>
      </c>
      <c r="C2605" s="172" t="s">
        <v>5304</v>
      </c>
      <c r="D2605" s="363">
        <v>28.74</v>
      </c>
    </row>
    <row r="2606" spans="1:4" ht="13.5" x14ac:dyDescent="0.25">
      <c r="A2606" s="172">
        <v>95803</v>
      </c>
      <c r="B2606" s="172" t="s">
        <v>8124</v>
      </c>
      <c r="C2606" s="172" t="s">
        <v>5304</v>
      </c>
      <c r="D2606" s="363">
        <v>37.619999999999997</v>
      </c>
    </row>
    <row r="2607" spans="1:4" ht="13.5" x14ac:dyDescent="0.25">
      <c r="A2607" s="172">
        <v>95804</v>
      </c>
      <c r="B2607" s="172" t="s">
        <v>8125</v>
      </c>
      <c r="C2607" s="172" t="s">
        <v>5304</v>
      </c>
      <c r="D2607" s="363">
        <v>16.66</v>
      </c>
    </row>
    <row r="2608" spans="1:4" ht="13.5" x14ac:dyDescent="0.25">
      <c r="A2608" s="172">
        <v>95805</v>
      </c>
      <c r="B2608" s="172" t="s">
        <v>8126</v>
      </c>
      <c r="C2608" s="172" t="s">
        <v>5304</v>
      </c>
      <c r="D2608" s="363">
        <v>16.8</v>
      </c>
    </row>
    <row r="2609" spans="1:4" ht="13.5" x14ac:dyDescent="0.25">
      <c r="A2609" s="172">
        <v>95806</v>
      </c>
      <c r="B2609" s="172" t="s">
        <v>8127</v>
      </c>
      <c r="C2609" s="172" t="s">
        <v>5304</v>
      </c>
      <c r="D2609" s="363">
        <v>17.350000000000001</v>
      </c>
    </row>
    <row r="2610" spans="1:4" ht="13.5" x14ac:dyDescent="0.25">
      <c r="A2610" s="172">
        <v>95807</v>
      </c>
      <c r="B2610" s="172" t="s">
        <v>8128</v>
      </c>
      <c r="C2610" s="172" t="s">
        <v>5304</v>
      </c>
      <c r="D2610" s="363">
        <v>19.14</v>
      </c>
    </row>
    <row r="2611" spans="1:4" ht="13.5" x14ac:dyDescent="0.25">
      <c r="A2611" s="172">
        <v>95808</v>
      </c>
      <c r="B2611" s="172" t="s">
        <v>8129</v>
      </c>
      <c r="C2611" s="172" t="s">
        <v>5304</v>
      </c>
      <c r="D2611" s="363">
        <v>19.600000000000001</v>
      </c>
    </row>
    <row r="2612" spans="1:4" ht="13.5" x14ac:dyDescent="0.25">
      <c r="A2612" s="172">
        <v>95809</v>
      </c>
      <c r="B2612" s="172" t="s">
        <v>8130</v>
      </c>
      <c r="C2612" s="172" t="s">
        <v>5304</v>
      </c>
      <c r="D2612" s="363">
        <v>21.54</v>
      </c>
    </row>
    <row r="2613" spans="1:4" ht="13.5" x14ac:dyDescent="0.25">
      <c r="A2613" s="172">
        <v>95810</v>
      </c>
      <c r="B2613" s="172" t="s">
        <v>8131</v>
      </c>
      <c r="C2613" s="172" t="s">
        <v>5304</v>
      </c>
      <c r="D2613" s="363">
        <v>10.46</v>
      </c>
    </row>
    <row r="2614" spans="1:4" ht="13.5" x14ac:dyDescent="0.25">
      <c r="A2614" s="172">
        <v>95811</v>
      </c>
      <c r="B2614" s="172" t="s">
        <v>8132</v>
      </c>
      <c r="C2614" s="172" t="s">
        <v>5304</v>
      </c>
      <c r="D2614" s="363">
        <v>10.91</v>
      </c>
    </row>
    <row r="2615" spans="1:4" ht="13.5" x14ac:dyDescent="0.25">
      <c r="A2615" s="172">
        <v>95812</v>
      </c>
      <c r="B2615" s="172" t="s">
        <v>8133</v>
      </c>
      <c r="C2615" s="172" t="s">
        <v>5304</v>
      </c>
      <c r="D2615" s="363">
        <v>12.84</v>
      </c>
    </row>
    <row r="2616" spans="1:4" ht="13.5" x14ac:dyDescent="0.25">
      <c r="A2616" s="172">
        <v>95813</v>
      </c>
      <c r="B2616" s="172" t="s">
        <v>8134</v>
      </c>
      <c r="C2616" s="172" t="s">
        <v>5304</v>
      </c>
      <c r="D2616" s="363">
        <v>12.59</v>
      </c>
    </row>
    <row r="2617" spans="1:4" ht="13.5" x14ac:dyDescent="0.25">
      <c r="A2617" s="172">
        <v>95814</v>
      </c>
      <c r="B2617" s="172" t="s">
        <v>8135</v>
      </c>
      <c r="C2617" s="172" t="s">
        <v>5304</v>
      </c>
      <c r="D2617" s="363">
        <v>13.28</v>
      </c>
    </row>
    <row r="2618" spans="1:4" ht="13.5" x14ac:dyDescent="0.25">
      <c r="A2618" s="172">
        <v>95815</v>
      </c>
      <c r="B2618" s="172" t="s">
        <v>8136</v>
      </c>
      <c r="C2618" s="172" t="s">
        <v>5304</v>
      </c>
      <c r="D2618" s="363">
        <v>17</v>
      </c>
    </row>
    <row r="2619" spans="1:4" ht="13.5" x14ac:dyDescent="0.25">
      <c r="A2619" s="172">
        <v>95816</v>
      </c>
      <c r="B2619" s="172" t="s">
        <v>8137</v>
      </c>
      <c r="C2619" s="172" t="s">
        <v>5304</v>
      </c>
      <c r="D2619" s="363">
        <v>23.57</v>
      </c>
    </row>
    <row r="2620" spans="1:4" ht="13.5" x14ac:dyDescent="0.25">
      <c r="A2620" s="172">
        <v>95817</v>
      </c>
      <c r="B2620" s="172" t="s">
        <v>8138</v>
      </c>
      <c r="C2620" s="172" t="s">
        <v>5304</v>
      </c>
      <c r="D2620" s="363">
        <v>24.19</v>
      </c>
    </row>
    <row r="2621" spans="1:4" ht="13.5" x14ac:dyDescent="0.25">
      <c r="A2621" s="172">
        <v>95818</v>
      </c>
      <c r="B2621" s="172" t="s">
        <v>8139</v>
      </c>
      <c r="C2621" s="172" t="s">
        <v>5304</v>
      </c>
      <c r="D2621" s="363">
        <v>29.19</v>
      </c>
    </row>
    <row r="2622" spans="1:4" ht="13.5" x14ac:dyDescent="0.25">
      <c r="A2622" s="172">
        <v>97886</v>
      </c>
      <c r="B2622" s="172" t="s">
        <v>18269</v>
      </c>
      <c r="C2622" s="172" t="s">
        <v>5304</v>
      </c>
      <c r="D2622" s="363">
        <v>119.01</v>
      </c>
    </row>
    <row r="2623" spans="1:4" ht="13.5" x14ac:dyDescent="0.25">
      <c r="A2623" s="172">
        <v>97887</v>
      </c>
      <c r="B2623" s="172" t="s">
        <v>18270</v>
      </c>
      <c r="C2623" s="172" t="s">
        <v>5304</v>
      </c>
      <c r="D2623" s="363">
        <v>187.82</v>
      </c>
    </row>
    <row r="2624" spans="1:4" ht="13.5" x14ac:dyDescent="0.25">
      <c r="A2624" s="172">
        <v>97888</v>
      </c>
      <c r="B2624" s="172" t="s">
        <v>18271</v>
      </c>
      <c r="C2624" s="172" t="s">
        <v>5304</v>
      </c>
      <c r="D2624" s="363">
        <v>362.13</v>
      </c>
    </row>
    <row r="2625" spans="1:4" ht="13.5" x14ac:dyDescent="0.25">
      <c r="A2625" s="172">
        <v>97889</v>
      </c>
      <c r="B2625" s="172" t="s">
        <v>18272</v>
      </c>
      <c r="C2625" s="172" t="s">
        <v>5304</v>
      </c>
      <c r="D2625" s="363">
        <v>485.52</v>
      </c>
    </row>
    <row r="2626" spans="1:4" ht="13.5" x14ac:dyDescent="0.25">
      <c r="A2626" s="172">
        <v>97890</v>
      </c>
      <c r="B2626" s="172" t="s">
        <v>18273</v>
      </c>
      <c r="C2626" s="172" t="s">
        <v>5304</v>
      </c>
      <c r="D2626" s="363">
        <v>558.99</v>
      </c>
    </row>
    <row r="2627" spans="1:4" ht="13.5" x14ac:dyDescent="0.25">
      <c r="A2627" s="172">
        <v>97891</v>
      </c>
      <c r="B2627" s="172" t="s">
        <v>18274</v>
      </c>
      <c r="C2627" s="172" t="s">
        <v>5304</v>
      </c>
      <c r="D2627" s="363">
        <v>142.91</v>
      </c>
    </row>
    <row r="2628" spans="1:4" ht="13.5" x14ac:dyDescent="0.25">
      <c r="A2628" s="172">
        <v>97892</v>
      </c>
      <c r="B2628" s="172" t="s">
        <v>18275</v>
      </c>
      <c r="C2628" s="172" t="s">
        <v>5304</v>
      </c>
      <c r="D2628" s="363">
        <v>267.16000000000003</v>
      </c>
    </row>
    <row r="2629" spans="1:4" ht="13.5" x14ac:dyDescent="0.25">
      <c r="A2629" s="172">
        <v>97893</v>
      </c>
      <c r="B2629" s="172" t="s">
        <v>18276</v>
      </c>
      <c r="C2629" s="172" t="s">
        <v>5304</v>
      </c>
      <c r="D2629" s="363">
        <v>364.41</v>
      </c>
    </row>
    <row r="2630" spans="1:4" ht="13.5" x14ac:dyDescent="0.25">
      <c r="A2630" s="172">
        <v>97894</v>
      </c>
      <c r="B2630" s="172" t="s">
        <v>18277</v>
      </c>
      <c r="C2630" s="172" t="s">
        <v>5304</v>
      </c>
      <c r="D2630" s="363">
        <v>412.22</v>
      </c>
    </row>
    <row r="2631" spans="1:4" ht="13.5" x14ac:dyDescent="0.25">
      <c r="A2631" s="172">
        <v>68066</v>
      </c>
      <c r="B2631" s="172" t="s">
        <v>18278</v>
      </c>
      <c r="C2631" s="172" t="s">
        <v>5304</v>
      </c>
      <c r="D2631" s="363">
        <v>122.81</v>
      </c>
    </row>
    <row r="2632" spans="1:4" ht="13.5" x14ac:dyDescent="0.25">
      <c r="A2632" s="172">
        <v>72319</v>
      </c>
      <c r="B2632" s="172" t="s">
        <v>18279</v>
      </c>
      <c r="C2632" s="172" t="s">
        <v>5304</v>
      </c>
      <c r="D2632" s="364">
        <v>4244.91</v>
      </c>
    </row>
    <row r="2633" spans="1:4" ht="13.5" x14ac:dyDescent="0.25">
      <c r="A2633" s="172">
        <v>72341</v>
      </c>
      <c r="B2633" s="172" t="s">
        <v>18280</v>
      </c>
      <c r="C2633" s="172" t="s">
        <v>5304</v>
      </c>
      <c r="D2633" s="363">
        <v>210.53</v>
      </c>
    </row>
    <row r="2634" spans="1:4" ht="13.5" x14ac:dyDescent="0.25">
      <c r="A2634" s="172">
        <v>72343</v>
      </c>
      <c r="B2634" s="172" t="s">
        <v>18281</v>
      </c>
      <c r="C2634" s="172" t="s">
        <v>5304</v>
      </c>
      <c r="D2634" s="363">
        <v>250.22</v>
      </c>
    </row>
    <row r="2635" spans="1:4" ht="13.5" x14ac:dyDescent="0.25">
      <c r="A2635" s="172">
        <v>72344</v>
      </c>
      <c r="B2635" s="172" t="s">
        <v>18282</v>
      </c>
      <c r="C2635" s="172" t="s">
        <v>5304</v>
      </c>
      <c r="D2635" s="363">
        <v>400.03</v>
      </c>
    </row>
    <row r="2636" spans="1:4" ht="13.5" x14ac:dyDescent="0.25">
      <c r="A2636" s="172">
        <v>72345</v>
      </c>
      <c r="B2636" s="172" t="s">
        <v>18283</v>
      </c>
      <c r="C2636" s="172" t="s">
        <v>5304</v>
      </c>
      <c r="D2636" s="364">
        <v>1170.2</v>
      </c>
    </row>
    <row r="2637" spans="1:4" ht="13.5" x14ac:dyDescent="0.25">
      <c r="A2637" s="172" t="s">
        <v>18284</v>
      </c>
      <c r="B2637" s="172" t="s">
        <v>18285</v>
      </c>
      <c r="C2637" s="172" t="s">
        <v>5304</v>
      </c>
      <c r="D2637" s="363">
        <v>12.54</v>
      </c>
    </row>
    <row r="2638" spans="1:4" ht="13.5" x14ac:dyDescent="0.25">
      <c r="A2638" s="172" t="s">
        <v>18286</v>
      </c>
      <c r="B2638" s="172" t="s">
        <v>18287</v>
      </c>
      <c r="C2638" s="172" t="s">
        <v>5304</v>
      </c>
      <c r="D2638" s="363">
        <v>19.48</v>
      </c>
    </row>
    <row r="2639" spans="1:4" ht="13.5" x14ac:dyDescent="0.25">
      <c r="A2639" s="172" t="s">
        <v>18288</v>
      </c>
      <c r="B2639" s="172" t="s">
        <v>18289</v>
      </c>
      <c r="C2639" s="172" t="s">
        <v>5304</v>
      </c>
      <c r="D2639" s="363">
        <v>57.91</v>
      </c>
    </row>
    <row r="2640" spans="1:4" ht="13.5" x14ac:dyDescent="0.25">
      <c r="A2640" s="172" t="s">
        <v>18290</v>
      </c>
      <c r="B2640" s="172" t="s">
        <v>18291</v>
      </c>
      <c r="C2640" s="172" t="s">
        <v>5304</v>
      </c>
      <c r="D2640" s="363">
        <v>81.88</v>
      </c>
    </row>
    <row r="2641" spans="1:4" ht="13.5" x14ac:dyDescent="0.25">
      <c r="A2641" s="172" t="s">
        <v>18292</v>
      </c>
      <c r="B2641" s="172" t="s">
        <v>18293</v>
      </c>
      <c r="C2641" s="172" t="s">
        <v>5304</v>
      </c>
      <c r="D2641" s="363">
        <v>110.02</v>
      </c>
    </row>
    <row r="2642" spans="1:4" ht="13.5" x14ac:dyDescent="0.25">
      <c r="A2642" s="172" t="s">
        <v>18294</v>
      </c>
      <c r="B2642" s="172" t="s">
        <v>18295</v>
      </c>
      <c r="C2642" s="172" t="s">
        <v>5304</v>
      </c>
      <c r="D2642" s="363">
        <v>316.25</v>
      </c>
    </row>
    <row r="2643" spans="1:4" ht="13.5" x14ac:dyDescent="0.25">
      <c r="A2643" s="172" t="s">
        <v>18296</v>
      </c>
      <c r="B2643" s="172" t="s">
        <v>18297</v>
      </c>
      <c r="C2643" s="172" t="s">
        <v>5304</v>
      </c>
      <c r="D2643" s="363">
        <v>821.39</v>
      </c>
    </row>
    <row r="2644" spans="1:4" ht="13.5" x14ac:dyDescent="0.25">
      <c r="A2644" s="172" t="s">
        <v>18298</v>
      </c>
      <c r="B2644" s="172" t="s">
        <v>18299</v>
      </c>
      <c r="C2644" s="172" t="s">
        <v>5304</v>
      </c>
      <c r="D2644" s="364">
        <v>1123.4100000000001</v>
      </c>
    </row>
    <row r="2645" spans="1:4" ht="13.5" x14ac:dyDescent="0.25">
      <c r="A2645" s="172" t="s">
        <v>18300</v>
      </c>
      <c r="B2645" s="172" t="s">
        <v>18301</v>
      </c>
      <c r="C2645" s="172" t="s">
        <v>5304</v>
      </c>
      <c r="D2645" s="364">
        <v>1841.78</v>
      </c>
    </row>
    <row r="2646" spans="1:4" ht="13.5" x14ac:dyDescent="0.25">
      <c r="A2646" s="172" t="s">
        <v>18302</v>
      </c>
      <c r="B2646" s="172" t="s">
        <v>18303</v>
      </c>
      <c r="C2646" s="172" t="s">
        <v>5304</v>
      </c>
      <c r="D2646" s="363">
        <v>495.76</v>
      </c>
    </row>
    <row r="2647" spans="1:4" ht="13.5" x14ac:dyDescent="0.25">
      <c r="A2647" s="172" t="s">
        <v>18304</v>
      </c>
      <c r="B2647" s="172" t="s">
        <v>18305</v>
      </c>
      <c r="C2647" s="172" t="s">
        <v>5304</v>
      </c>
      <c r="D2647" s="363">
        <v>56.66</v>
      </c>
    </row>
    <row r="2648" spans="1:4" ht="13.5" x14ac:dyDescent="0.25">
      <c r="A2648" s="172" t="s">
        <v>18306</v>
      </c>
      <c r="B2648" s="172" t="s">
        <v>18307</v>
      </c>
      <c r="C2648" s="172" t="s">
        <v>5304</v>
      </c>
      <c r="D2648" s="363">
        <v>429.57</v>
      </c>
    </row>
    <row r="2649" spans="1:4" ht="13.5" x14ac:dyDescent="0.25">
      <c r="A2649" s="172" t="s">
        <v>18308</v>
      </c>
      <c r="B2649" s="172" t="s">
        <v>18309</v>
      </c>
      <c r="C2649" s="172" t="s">
        <v>5304</v>
      </c>
      <c r="D2649" s="363">
        <v>493.04</v>
      </c>
    </row>
    <row r="2650" spans="1:4" ht="13.5" x14ac:dyDescent="0.25">
      <c r="A2650" s="172" t="s">
        <v>18310</v>
      </c>
      <c r="B2650" s="172" t="s">
        <v>18311</v>
      </c>
      <c r="C2650" s="172" t="s">
        <v>5304</v>
      </c>
      <c r="D2650" s="363">
        <v>567.37</v>
      </c>
    </row>
    <row r="2651" spans="1:4" ht="13.5" x14ac:dyDescent="0.25">
      <c r="A2651" s="172" t="s">
        <v>18312</v>
      </c>
      <c r="B2651" s="172" t="s">
        <v>18313</v>
      </c>
      <c r="C2651" s="172" t="s">
        <v>5304</v>
      </c>
      <c r="D2651" s="363">
        <v>795.39</v>
      </c>
    </row>
    <row r="2652" spans="1:4" ht="13.5" x14ac:dyDescent="0.25">
      <c r="A2652" s="172" t="s">
        <v>18314</v>
      </c>
      <c r="B2652" s="172" t="s">
        <v>18315</v>
      </c>
      <c r="C2652" s="172" t="s">
        <v>5304</v>
      </c>
      <c r="D2652" s="364">
        <v>1152.47</v>
      </c>
    </row>
    <row r="2653" spans="1:4" ht="13.5" x14ac:dyDescent="0.25">
      <c r="A2653" s="172">
        <v>83463</v>
      </c>
      <c r="B2653" s="172" t="s">
        <v>18316</v>
      </c>
      <c r="C2653" s="172" t="s">
        <v>5304</v>
      </c>
      <c r="D2653" s="363">
        <v>333.57</v>
      </c>
    </row>
    <row r="2654" spans="1:4" ht="13.5" x14ac:dyDescent="0.25">
      <c r="A2654" s="172">
        <v>84402</v>
      </c>
      <c r="B2654" s="172" t="s">
        <v>18317</v>
      </c>
      <c r="C2654" s="172" t="s">
        <v>5304</v>
      </c>
      <c r="D2654" s="363">
        <v>65.650000000000006</v>
      </c>
    </row>
    <row r="2655" spans="1:4" ht="13.5" x14ac:dyDescent="0.25">
      <c r="A2655" s="172">
        <v>93653</v>
      </c>
      <c r="B2655" s="172" t="s">
        <v>18318</v>
      </c>
      <c r="C2655" s="172" t="s">
        <v>5304</v>
      </c>
      <c r="D2655" s="363">
        <v>9.7100000000000009</v>
      </c>
    </row>
    <row r="2656" spans="1:4" ht="13.5" x14ac:dyDescent="0.25">
      <c r="A2656" s="172">
        <v>93654</v>
      </c>
      <c r="B2656" s="172" t="s">
        <v>18319</v>
      </c>
      <c r="C2656" s="172" t="s">
        <v>5304</v>
      </c>
      <c r="D2656" s="363">
        <v>10.130000000000001</v>
      </c>
    </row>
    <row r="2657" spans="1:4" ht="13.5" x14ac:dyDescent="0.25">
      <c r="A2657" s="172">
        <v>93655</v>
      </c>
      <c r="B2657" s="172" t="s">
        <v>18320</v>
      </c>
      <c r="C2657" s="172" t="s">
        <v>5304</v>
      </c>
      <c r="D2657" s="363">
        <v>10.92</v>
      </c>
    </row>
    <row r="2658" spans="1:4" ht="13.5" x14ac:dyDescent="0.25">
      <c r="A2658" s="172">
        <v>93656</v>
      </c>
      <c r="B2658" s="172" t="s">
        <v>18321</v>
      </c>
      <c r="C2658" s="172" t="s">
        <v>5304</v>
      </c>
      <c r="D2658" s="363">
        <v>10.92</v>
      </c>
    </row>
    <row r="2659" spans="1:4" ht="13.5" x14ac:dyDescent="0.25">
      <c r="A2659" s="172">
        <v>93657</v>
      </c>
      <c r="B2659" s="172" t="s">
        <v>18322</v>
      </c>
      <c r="C2659" s="172" t="s">
        <v>5304</v>
      </c>
      <c r="D2659" s="363">
        <v>11.9</v>
      </c>
    </row>
    <row r="2660" spans="1:4" ht="13.5" x14ac:dyDescent="0.25">
      <c r="A2660" s="172">
        <v>93658</v>
      </c>
      <c r="B2660" s="172" t="s">
        <v>18323</v>
      </c>
      <c r="C2660" s="172" t="s">
        <v>5304</v>
      </c>
      <c r="D2660" s="363">
        <v>17.239999999999998</v>
      </c>
    </row>
    <row r="2661" spans="1:4" ht="13.5" x14ac:dyDescent="0.25">
      <c r="A2661" s="172">
        <v>93659</v>
      </c>
      <c r="B2661" s="172" t="s">
        <v>18324</v>
      </c>
      <c r="C2661" s="172" t="s">
        <v>5304</v>
      </c>
      <c r="D2661" s="363">
        <v>19.21</v>
      </c>
    </row>
    <row r="2662" spans="1:4" ht="13.5" x14ac:dyDescent="0.25">
      <c r="A2662" s="172">
        <v>93660</v>
      </c>
      <c r="B2662" s="172" t="s">
        <v>18325</v>
      </c>
      <c r="C2662" s="172" t="s">
        <v>5304</v>
      </c>
      <c r="D2662" s="363">
        <v>48.96</v>
      </c>
    </row>
    <row r="2663" spans="1:4" ht="13.5" x14ac:dyDescent="0.25">
      <c r="A2663" s="172">
        <v>93661</v>
      </c>
      <c r="B2663" s="172" t="s">
        <v>18326</v>
      </c>
      <c r="C2663" s="172" t="s">
        <v>5304</v>
      </c>
      <c r="D2663" s="363">
        <v>49.78</v>
      </c>
    </row>
    <row r="2664" spans="1:4" ht="13.5" x14ac:dyDescent="0.25">
      <c r="A2664" s="172">
        <v>93662</v>
      </c>
      <c r="B2664" s="172" t="s">
        <v>18327</v>
      </c>
      <c r="C2664" s="172" t="s">
        <v>5304</v>
      </c>
      <c r="D2664" s="363">
        <v>51.42</v>
      </c>
    </row>
    <row r="2665" spans="1:4" ht="13.5" x14ac:dyDescent="0.25">
      <c r="A2665" s="172">
        <v>93663</v>
      </c>
      <c r="B2665" s="172" t="s">
        <v>18328</v>
      </c>
      <c r="C2665" s="172" t="s">
        <v>5304</v>
      </c>
      <c r="D2665" s="363">
        <v>51.42</v>
      </c>
    </row>
    <row r="2666" spans="1:4" ht="13.5" x14ac:dyDescent="0.25">
      <c r="A2666" s="172">
        <v>93664</v>
      </c>
      <c r="B2666" s="172" t="s">
        <v>18329</v>
      </c>
      <c r="C2666" s="172" t="s">
        <v>5304</v>
      </c>
      <c r="D2666" s="363">
        <v>53.34</v>
      </c>
    </row>
    <row r="2667" spans="1:4" ht="13.5" x14ac:dyDescent="0.25">
      <c r="A2667" s="172">
        <v>93665</v>
      </c>
      <c r="B2667" s="172" t="s">
        <v>18330</v>
      </c>
      <c r="C2667" s="172" t="s">
        <v>5304</v>
      </c>
      <c r="D2667" s="363">
        <v>55.69</v>
      </c>
    </row>
    <row r="2668" spans="1:4" ht="13.5" x14ac:dyDescent="0.25">
      <c r="A2668" s="172">
        <v>93666</v>
      </c>
      <c r="B2668" s="172" t="s">
        <v>18331</v>
      </c>
      <c r="C2668" s="172" t="s">
        <v>5304</v>
      </c>
      <c r="D2668" s="363">
        <v>59.64</v>
      </c>
    </row>
    <row r="2669" spans="1:4" ht="13.5" x14ac:dyDescent="0.25">
      <c r="A2669" s="172">
        <v>93667</v>
      </c>
      <c r="B2669" s="172" t="s">
        <v>18332</v>
      </c>
      <c r="C2669" s="172" t="s">
        <v>5304</v>
      </c>
      <c r="D2669" s="363">
        <v>60.98</v>
      </c>
    </row>
    <row r="2670" spans="1:4" ht="13.5" x14ac:dyDescent="0.25">
      <c r="A2670" s="172">
        <v>93668</v>
      </c>
      <c r="B2670" s="172" t="s">
        <v>18333</v>
      </c>
      <c r="C2670" s="172" t="s">
        <v>5304</v>
      </c>
      <c r="D2670" s="363">
        <v>62.22</v>
      </c>
    </row>
    <row r="2671" spans="1:4" ht="13.5" x14ac:dyDescent="0.25">
      <c r="A2671" s="172">
        <v>93669</v>
      </c>
      <c r="B2671" s="172" t="s">
        <v>18334</v>
      </c>
      <c r="C2671" s="172" t="s">
        <v>5304</v>
      </c>
      <c r="D2671" s="363">
        <v>64.66</v>
      </c>
    </row>
    <row r="2672" spans="1:4" ht="13.5" x14ac:dyDescent="0.25">
      <c r="A2672" s="172">
        <v>93670</v>
      </c>
      <c r="B2672" s="172" t="s">
        <v>18335</v>
      </c>
      <c r="C2672" s="172" t="s">
        <v>5304</v>
      </c>
      <c r="D2672" s="363">
        <v>64.66</v>
      </c>
    </row>
    <row r="2673" spans="1:4" ht="13.5" x14ac:dyDescent="0.25">
      <c r="A2673" s="172">
        <v>93671</v>
      </c>
      <c r="B2673" s="172" t="s">
        <v>18336</v>
      </c>
      <c r="C2673" s="172" t="s">
        <v>5304</v>
      </c>
      <c r="D2673" s="363">
        <v>67.56</v>
      </c>
    </row>
    <row r="2674" spans="1:4" ht="13.5" x14ac:dyDescent="0.25">
      <c r="A2674" s="172">
        <v>93672</v>
      </c>
      <c r="B2674" s="172" t="s">
        <v>18337</v>
      </c>
      <c r="C2674" s="172" t="s">
        <v>5304</v>
      </c>
      <c r="D2674" s="363">
        <v>72.150000000000006</v>
      </c>
    </row>
    <row r="2675" spans="1:4" ht="13.5" x14ac:dyDescent="0.25">
      <c r="A2675" s="172">
        <v>93673</v>
      </c>
      <c r="B2675" s="172" t="s">
        <v>18338</v>
      </c>
      <c r="C2675" s="172" t="s">
        <v>5304</v>
      </c>
      <c r="D2675" s="363">
        <v>78.069999999999993</v>
      </c>
    </row>
    <row r="2676" spans="1:4" ht="13.5" x14ac:dyDescent="0.25">
      <c r="A2676" s="172">
        <v>97359</v>
      </c>
      <c r="B2676" s="172" t="s">
        <v>18339</v>
      </c>
      <c r="C2676" s="172" t="s">
        <v>5304</v>
      </c>
      <c r="D2676" s="364">
        <v>2581.15</v>
      </c>
    </row>
    <row r="2677" spans="1:4" ht="13.5" x14ac:dyDescent="0.25">
      <c r="A2677" s="172">
        <v>97360</v>
      </c>
      <c r="B2677" s="172" t="s">
        <v>18340</v>
      </c>
      <c r="C2677" s="172" t="s">
        <v>5304</v>
      </c>
      <c r="D2677" s="364">
        <v>4979.3900000000003</v>
      </c>
    </row>
    <row r="2678" spans="1:4" ht="13.5" x14ac:dyDescent="0.25">
      <c r="A2678" s="172">
        <v>97361</v>
      </c>
      <c r="B2678" s="172" t="s">
        <v>18341</v>
      </c>
      <c r="C2678" s="172" t="s">
        <v>5304</v>
      </c>
      <c r="D2678" s="364">
        <v>6639.19</v>
      </c>
    </row>
    <row r="2679" spans="1:4" ht="13.5" x14ac:dyDescent="0.25">
      <c r="A2679" s="172">
        <v>91945</v>
      </c>
      <c r="B2679" s="172" t="s">
        <v>8205</v>
      </c>
      <c r="C2679" s="172" t="s">
        <v>5304</v>
      </c>
      <c r="D2679" s="363">
        <v>6.22</v>
      </c>
    </row>
    <row r="2680" spans="1:4" ht="13.5" x14ac:dyDescent="0.25">
      <c r="A2680" s="172">
        <v>91946</v>
      </c>
      <c r="B2680" s="172" t="s">
        <v>8206</v>
      </c>
      <c r="C2680" s="172" t="s">
        <v>5304</v>
      </c>
      <c r="D2680" s="363">
        <v>5.15</v>
      </c>
    </row>
    <row r="2681" spans="1:4" ht="13.5" x14ac:dyDescent="0.25">
      <c r="A2681" s="172">
        <v>91947</v>
      </c>
      <c r="B2681" s="172" t="s">
        <v>8207</v>
      </c>
      <c r="C2681" s="172" t="s">
        <v>5304</v>
      </c>
      <c r="D2681" s="363">
        <v>4.49</v>
      </c>
    </row>
    <row r="2682" spans="1:4" ht="13.5" x14ac:dyDescent="0.25">
      <c r="A2682" s="172">
        <v>91949</v>
      </c>
      <c r="B2682" s="172" t="s">
        <v>8208</v>
      </c>
      <c r="C2682" s="172" t="s">
        <v>5304</v>
      </c>
      <c r="D2682" s="363">
        <v>9.44</v>
      </c>
    </row>
    <row r="2683" spans="1:4" ht="13.5" x14ac:dyDescent="0.25">
      <c r="A2683" s="172">
        <v>91950</v>
      </c>
      <c r="B2683" s="172" t="s">
        <v>8209</v>
      </c>
      <c r="C2683" s="172" t="s">
        <v>5304</v>
      </c>
      <c r="D2683" s="363">
        <v>8.15</v>
      </c>
    </row>
    <row r="2684" spans="1:4" ht="13.5" x14ac:dyDescent="0.25">
      <c r="A2684" s="172">
        <v>91951</v>
      </c>
      <c r="B2684" s="172" t="s">
        <v>8210</v>
      </c>
      <c r="C2684" s="172" t="s">
        <v>5304</v>
      </c>
      <c r="D2684" s="363">
        <v>7.38</v>
      </c>
    </row>
    <row r="2685" spans="1:4" ht="13.5" x14ac:dyDescent="0.25">
      <c r="A2685" s="172">
        <v>91952</v>
      </c>
      <c r="B2685" s="172" t="s">
        <v>8211</v>
      </c>
      <c r="C2685" s="172" t="s">
        <v>5304</v>
      </c>
      <c r="D2685" s="363">
        <v>11.83</v>
      </c>
    </row>
    <row r="2686" spans="1:4" ht="13.5" x14ac:dyDescent="0.25">
      <c r="A2686" s="172">
        <v>91953</v>
      </c>
      <c r="B2686" s="172" t="s">
        <v>8212</v>
      </c>
      <c r="C2686" s="172" t="s">
        <v>5304</v>
      </c>
      <c r="D2686" s="363">
        <v>16.98</v>
      </c>
    </row>
    <row r="2687" spans="1:4" ht="13.5" x14ac:dyDescent="0.25">
      <c r="A2687" s="172">
        <v>91954</v>
      </c>
      <c r="B2687" s="172" t="s">
        <v>8213</v>
      </c>
      <c r="C2687" s="172" t="s">
        <v>5304</v>
      </c>
      <c r="D2687" s="363">
        <v>15.91</v>
      </c>
    </row>
    <row r="2688" spans="1:4" ht="13.5" x14ac:dyDescent="0.25">
      <c r="A2688" s="172">
        <v>91955</v>
      </c>
      <c r="B2688" s="172" t="s">
        <v>8214</v>
      </c>
      <c r="C2688" s="172" t="s">
        <v>5304</v>
      </c>
      <c r="D2688" s="363">
        <v>21.06</v>
      </c>
    </row>
    <row r="2689" spans="1:4" ht="13.5" x14ac:dyDescent="0.25">
      <c r="A2689" s="172">
        <v>91956</v>
      </c>
      <c r="B2689" s="172" t="s">
        <v>8215</v>
      </c>
      <c r="C2689" s="172" t="s">
        <v>5304</v>
      </c>
      <c r="D2689" s="363">
        <v>25.75</v>
      </c>
    </row>
    <row r="2690" spans="1:4" ht="13.5" x14ac:dyDescent="0.25">
      <c r="A2690" s="172">
        <v>91957</v>
      </c>
      <c r="B2690" s="172" t="s">
        <v>8216</v>
      </c>
      <c r="C2690" s="172" t="s">
        <v>5304</v>
      </c>
      <c r="D2690" s="363">
        <v>30.9</v>
      </c>
    </row>
    <row r="2691" spans="1:4" ht="13.5" x14ac:dyDescent="0.25">
      <c r="A2691" s="172">
        <v>91958</v>
      </c>
      <c r="B2691" s="172" t="s">
        <v>8217</v>
      </c>
      <c r="C2691" s="172" t="s">
        <v>5304</v>
      </c>
      <c r="D2691" s="363">
        <v>21.7</v>
      </c>
    </row>
    <row r="2692" spans="1:4" ht="13.5" x14ac:dyDescent="0.25">
      <c r="A2692" s="172">
        <v>91959</v>
      </c>
      <c r="B2692" s="172" t="s">
        <v>8218</v>
      </c>
      <c r="C2692" s="172" t="s">
        <v>5304</v>
      </c>
      <c r="D2692" s="363">
        <v>26.85</v>
      </c>
    </row>
    <row r="2693" spans="1:4" ht="13.5" x14ac:dyDescent="0.25">
      <c r="A2693" s="172">
        <v>91960</v>
      </c>
      <c r="B2693" s="172" t="s">
        <v>8219</v>
      </c>
      <c r="C2693" s="172" t="s">
        <v>5304</v>
      </c>
      <c r="D2693" s="363">
        <v>29.83</v>
      </c>
    </row>
    <row r="2694" spans="1:4" ht="13.5" x14ac:dyDescent="0.25">
      <c r="A2694" s="172">
        <v>91961</v>
      </c>
      <c r="B2694" s="172" t="s">
        <v>8220</v>
      </c>
      <c r="C2694" s="172" t="s">
        <v>5304</v>
      </c>
      <c r="D2694" s="363">
        <v>34.979999999999997</v>
      </c>
    </row>
    <row r="2695" spans="1:4" ht="13.5" x14ac:dyDescent="0.25">
      <c r="A2695" s="172">
        <v>91962</v>
      </c>
      <c r="B2695" s="172" t="s">
        <v>8221</v>
      </c>
      <c r="C2695" s="172" t="s">
        <v>5304</v>
      </c>
      <c r="D2695" s="363">
        <v>39.700000000000003</v>
      </c>
    </row>
    <row r="2696" spans="1:4" ht="13.5" x14ac:dyDescent="0.25">
      <c r="A2696" s="172">
        <v>91963</v>
      </c>
      <c r="B2696" s="172" t="s">
        <v>8222</v>
      </c>
      <c r="C2696" s="172" t="s">
        <v>5304</v>
      </c>
      <c r="D2696" s="363">
        <v>44.85</v>
      </c>
    </row>
    <row r="2697" spans="1:4" ht="13.5" x14ac:dyDescent="0.25">
      <c r="A2697" s="172">
        <v>91964</v>
      </c>
      <c r="B2697" s="172" t="s">
        <v>8223</v>
      </c>
      <c r="C2697" s="172" t="s">
        <v>5304</v>
      </c>
      <c r="D2697" s="363">
        <v>35.619999999999997</v>
      </c>
    </row>
    <row r="2698" spans="1:4" ht="13.5" x14ac:dyDescent="0.25">
      <c r="A2698" s="172">
        <v>91965</v>
      </c>
      <c r="B2698" s="172" t="s">
        <v>8224</v>
      </c>
      <c r="C2698" s="172" t="s">
        <v>5304</v>
      </c>
      <c r="D2698" s="363">
        <v>40.770000000000003</v>
      </c>
    </row>
    <row r="2699" spans="1:4" ht="13.5" x14ac:dyDescent="0.25">
      <c r="A2699" s="172">
        <v>91966</v>
      </c>
      <c r="B2699" s="172" t="s">
        <v>8225</v>
      </c>
      <c r="C2699" s="172" t="s">
        <v>5304</v>
      </c>
      <c r="D2699" s="363">
        <v>31.59</v>
      </c>
    </row>
    <row r="2700" spans="1:4" ht="13.5" x14ac:dyDescent="0.25">
      <c r="A2700" s="172">
        <v>91967</v>
      </c>
      <c r="B2700" s="172" t="s">
        <v>8226</v>
      </c>
      <c r="C2700" s="172" t="s">
        <v>5304</v>
      </c>
      <c r="D2700" s="363">
        <v>36.74</v>
      </c>
    </row>
    <row r="2701" spans="1:4" ht="13.5" x14ac:dyDescent="0.25">
      <c r="A2701" s="172">
        <v>91968</v>
      </c>
      <c r="B2701" s="172" t="s">
        <v>8227</v>
      </c>
      <c r="C2701" s="172" t="s">
        <v>5304</v>
      </c>
      <c r="D2701" s="363">
        <v>43.75</v>
      </c>
    </row>
    <row r="2702" spans="1:4" ht="13.5" x14ac:dyDescent="0.25">
      <c r="A2702" s="172">
        <v>91969</v>
      </c>
      <c r="B2702" s="172" t="s">
        <v>8228</v>
      </c>
      <c r="C2702" s="172" t="s">
        <v>5304</v>
      </c>
      <c r="D2702" s="363">
        <v>48.9</v>
      </c>
    </row>
    <row r="2703" spans="1:4" ht="13.5" x14ac:dyDescent="0.25">
      <c r="A2703" s="172">
        <v>91970</v>
      </c>
      <c r="B2703" s="172" t="s">
        <v>8229</v>
      </c>
      <c r="C2703" s="172" t="s">
        <v>5304</v>
      </c>
      <c r="D2703" s="363">
        <v>45.73</v>
      </c>
    </row>
    <row r="2704" spans="1:4" ht="13.5" x14ac:dyDescent="0.25">
      <c r="A2704" s="172">
        <v>91971</v>
      </c>
      <c r="B2704" s="172" t="s">
        <v>8230</v>
      </c>
      <c r="C2704" s="172" t="s">
        <v>5304</v>
      </c>
      <c r="D2704" s="363">
        <v>53.88</v>
      </c>
    </row>
    <row r="2705" spans="1:4" ht="13.5" x14ac:dyDescent="0.25">
      <c r="A2705" s="172">
        <v>91972</v>
      </c>
      <c r="B2705" s="172" t="s">
        <v>8231</v>
      </c>
      <c r="C2705" s="172" t="s">
        <v>5304</v>
      </c>
      <c r="D2705" s="363">
        <v>49.81</v>
      </c>
    </row>
    <row r="2706" spans="1:4" ht="13.5" x14ac:dyDescent="0.25">
      <c r="A2706" s="172">
        <v>91973</v>
      </c>
      <c r="B2706" s="172" t="s">
        <v>8232</v>
      </c>
      <c r="C2706" s="172" t="s">
        <v>5304</v>
      </c>
      <c r="D2706" s="363">
        <v>57.96</v>
      </c>
    </row>
    <row r="2707" spans="1:4" ht="13.5" x14ac:dyDescent="0.25">
      <c r="A2707" s="172">
        <v>91974</v>
      </c>
      <c r="B2707" s="172" t="s">
        <v>8233</v>
      </c>
      <c r="C2707" s="172" t="s">
        <v>5304</v>
      </c>
      <c r="D2707" s="363">
        <v>41.66</v>
      </c>
    </row>
    <row r="2708" spans="1:4" ht="13.5" x14ac:dyDescent="0.25">
      <c r="A2708" s="172">
        <v>91975</v>
      </c>
      <c r="B2708" s="172" t="s">
        <v>8234</v>
      </c>
      <c r="C2708" s="172" t="s">
        <v>5304</v>
      </c>
      <c r="D2708" s="363">
        <v>49.81</v>
      </c>
    </row>
    <row r="2709" spans="1:4" ht="13.5" x14ac:dyDescent="0.25">
      <c r="A2709" s="172">
        <v>91976</v>
      </c>
      <c r="B2709" s="172" t="s">
        <v>8235</v>
      </c>
      <c r="C2709" s="172" t="s">
        <v>5304</v>
      </c>
      <c r="D2709" s="363">
        <v>61.48</v>
      </c>
    </row>
    <row r="2710" spans="1:4" ht="13.5" x14ac:dyDescent="0.25">
      <c r="A2710" s="172">
        <v>91977</v>
      </c>
      <c r="B2710" s="172" t="s">
        <v>8236</v>
      </c>
      <c r="C2710" s="172" t="s">
        <v>5304</v>
      </c>
      <c r="D2710" s="363">
        <v>69.63</v>
      </c>
    </row>
    <row r="2711" spans="1:4" ht="13.5" x14ac:dyDescent="0.25">
      <c r="A2711" s="172">
        <v>91978</v>
      </c>
      <c r="B2711" s="172" t="s">
        <v>8237</v>
      </c>
      <c r="C2711" s="172" t="s">
        <v>5304</v>
      </c>
      <c r="D2711" s="363">
        <v>25.15</v>
      </c>
    </row>
    <row r="2712" spans="1:4" ht="13.5" x14ac:dyDescent="0.25">
      <c r="A2712" s="172">
        <v>91979</v>
      </c>
      <c r="B2712" s="172" t="s">
        <v>8238</v>
      </c>
      <c r="C2712" s="172" t="s">
        <v>5304</v>
      </c>
      <c r="D2712" s="363">
        <v>30.3</v>
      </c>
    </row>
    <row r="2713" spans="1:4" ht="13.5" x14ac:dyDescent="0.25">
      <c r="A2713" s="172">
        <v>91980</v>
      </c>
      <c r="B2713" s="172" t="s">
        <v>8239</v>
      </c>
      <c r="C2713" s="172" t="s">
        <v>5304</v>
      </c>
      <c r="D2713" s="363">
        <v>24.36</v>
      </c>
    </row>
    <row r="2714" spans="1:4" ht="13.5" x14ac:dyDescent="0.25">
      <c r="A2714" s="172">
        <v>91981</v>
      </c>
      <c r="B2714" s="172" t="s">
        <v>8240</v>
      </c>
      <c r="C2714" s="172" t="s">
        <v>5304</v>
      </c>
      <c r="D2714" s="363">
        <v>29.51</v>
      </c>
    </row>
    <row r="2715" spans="1:4" ht="13.5" x14ac:dyDescent="0.25">
      <c r="A2715" s="172">
        <v>91982</v>
      </c>
      <c r="B2715" s="172" t="s">
        <v>8241</v>
      </c>
      <c r="C2715" s="172" t="s">
        <v>5304</v>
      </c>
      <c r="D2715" s="363">
        <v>57.29</v>
      </c>
    </row>
    <row r="2716" spans="1:4" ht="13.5" x14ac:dyDescent="0.25">
      <c r="A2716" s="172">
        <v>91983</v>
      </c>
      <c r="B2716" s="172" t="s">
        <v>8242</v>
      </c>
      <c r="C2716" s="172" t="s">
        <v>5304</v>
      </c>
      <c r="D2716" s="363">
        <v>62.44</v>
      </c>
    </row>
    <row r="2717" spans="1:4" ht="13.5" x14ac:dyDescent="0.25">
      <c r="A2717" s="172">
        <v>91984</v>
      </c>
      <c r="B2717" s="172" t="s">
        <v>8243</v>
      </c>
      <c r="C2717" s="172" t="s">
        <v>5304</v>
      </c>
      <c r="D2717" s="363">
        <v>11.11</v>
      </c>
    </row>
    <row r="2718" spans="1:4" ht="13.5" x14ac:dyDescent="0.25">
      <c r="A2718" s="172">
        <v>91985</v>
      </c>
      <c r="B2718" s="172" t="s">
        <v>8244</v>
      </c>
      <c r="C2718" s="172" t="s">
        <v>5304</v>
      </c>
      <c r="D2718" s="363">
        <v>16.260000000000002</v>
      </c>
    </row>
    <row r="2719" spans="1:4" ht="13.5" x14ac:dyDescent="0.25">
      <c r="A2719" s="172">
        <v>91986</v>
      </c>
      <c r="B2719" s="172" t="s">
        <v>8245</v>
      </c>
      <c r="C2719" s="172" t="s">
        <v>5304</v>
      </c>
      <c r="D2719" s="363">
        <v>23.49</v>
      </c>
    </row>
    <row r="2720" spans="1:4" ht="13.5" x14ac:dyDescent="0.25">
      <c r="A2720" s="172">
        <v>91987</v>
      </c>
      <c r="B2720" s="172" t="s">
        <v>8246</v>
      </c>
      <c r="C2720" s="172" t="s">
        <v>5304</v>
      </c>
      <c r="D2720" s="363">
        <v>28.64</v>
      </c>
    </row>
    <row r="2721" spans="1:4" ht="13.5" x14ac:dyDescent="0.25">
      <c r="A2721" s="172">
        <v>91988</v>
      </c>
      <c r="B2721" s="172" t="s">
        <v>8247</v>
      </c>
      <c r="C2721" s="172" t="s">
        <v>5304</v>
      </c>
      <c r="D2721" s="363">
        <v>13.75</v>
      </c>
    </row>
    <row r="2722" spans="1:4" ht="13.5" x14ac:dyDescent="0.25">
      <c r="A2722" s="172">
        <v>91989</v>
      </c>
      <c r="B2722" s="172" t="s">
        <v>8248</v>
      </c>
      <c r="C2722" s="172" t="s">
        <v>5304</v>
      </c>
      <c r="D2722" s="363">
        <v>18.899999999999999</v>
      </c>
    </row>
    <row r="2723" spans="1:4" ht="13.5" x14ac:dyDescent="0.25">
      <c r="A2723" s="172">
        <v>91990</v>
      </c>
      <c r="B2723" s="172" t="s">
        <v>8249</v>
      </c>
      <c r="C2723" s="172" t="s">
        <v>5304</v>
      </c>
      <c r="D2723" s="363">
        <v>21.31</v>
      </c>
    </row>
    <row r="2724" spans="1:4" ht="13.5" x14ac:dyDescent="0.25">
      <c r="A2724" s="172">
        <v>91991</v>
      </c>
      <c r="B2724" s="172" t="s">
        <v>8250</v>
      </c>
      <c r="C2724" s="172" t="s">
        <v>5304</v>
      </c>
      <c r="D2724" s="363">
        <v>22.74</v>
      </c>
    </row>
    <row r="2725" spans="1:4" ht="13.5" x14ac:dyDescent="0.25">
      <c r="A2725" s="172">
        <v>91992</v>
      </c>
      <c r="B2725" s="172" t="s">
        <v>8251</v>
      </c>
      <c r="C2725" s="172" t="s">
        <v>5304</v>
      </c>
      <c r="D2725" s="363">
        <v>26.46</v>
      </c>
    </row>
    <row r="2726" spans="1:4" ht="13.5" x14ac:dyDescent="0.25">
      <c r="A2726" s="172">
        <v>91993</v>
      </c>
      <c r="B2726" s="172" t="s">
        <v>8252</v>
      </c>
      <c r="C2726" s="172" t="s">
        <v>5304</v>
      </c>
      <c r="D2726" s="363">
        <v>27.89</v>
      </c>
    </row>
    <row r="2727" spans="1:4" ht="13.5" x14ac:dyDescent="0.25">
      <c r="A2727" s="172">
        <v>91994</v>
      </c>
      <c r="B2727" s="172" t="s">
        <v>8253</v>
      </c>
      <c r="C2727" s="172" t="s">
        <v>5304</v>
      </c>
      <c r="D2727" s="363">
        <v>15.17</v>
      </c>
    </row>
    <row r="2728" spans="1:4" ht="13.5" x14ac:dyDescent="0.25">
      <c r="A2728" s="172">
        <v>91995</v>
      </c>
      <c r="B2728" s="172" t="s">
        <v>8254</v>
      </c>
      <c r="C2728" s="172" t="s">
        <v>5304</v>
      </c>
      <c r="D2728" s="363">
        <v>16.600000000000001</v>
      </c>
    </row>
    <row r="2729" spans="1:4" ht="13.5" x14ac:dyDescent="0.25">
      <c r="A2729" s="172">
        <v>91996</v>
      </c>
      <c r="B2729" s="172" t="s">
        <v>8255</v>
      </c>
      <c r="C2729" s="172" t="s">
        <v>5304</v>
      </c>
      <c r="D2729" s="363">
        <v>20.32</v>
      </c>
    </row>
    <row r="2730" spans="1:4" ht="13.5" x14ac:dyDescent="0.25">
      <c r="A2730" s="172">
        <v>91997</v>
      </c>
      <c r="B2730" s="172" t="s">
        <v>8256</v>
      </c>
      <c r="C2730" s="172" t="s">
        <v>5304</v>
      </c>
      <c r="D2730" s="363">
        <v>21.75</v>
      </c>
    </row>
    <row r="2731" spans="1:4" ht="13.5" x14ac:dyDescent="0.25">
      <c r="A2731" s="172">
        <v>91998</v>
      </c>
      <c r="B2731" s="172" t="s">
        <v>8257</v>
      </c>
      <c r="C2731" s="172" t="s">
        <v>5304</v>
      </c>
      <c r="D2731" s="363">
        <v>12.77</v>
      </c>
    </row>
    <row r="2732" spans="1:4" ht="13.5" x14ac:dyDescent="0.25">
      <c r="A2732" s="172">
        <v>91999</v>
      </c>
      <c r="B2732" s="172" t="s">
        <v>8258</v>
      </c>
      <c r="C2732" s="172" t="s">
        <v>5304</v>
      </c>
      <c r="D2732" s="363">
        <v>14.2</v>
      </c>
    </row>
    <row r="2733" spans="1:4" ht="13.5" x14ac:dyDescent="0.25">
      <c r="A2733" s="172">
        <v>92000</v>
      </c>
      <c r="B2733" s="172" t="s">
        <v>8259</v>
      </c>
      <c r="C2733" s="172" t="s">
        <v>5304</v>
      </c>
      <c r="D2733" s="363">
        <v>17.920000000000002</v>
      </c>
    </row>
    <row r="2734" spans="1:4" ht="13.5" x14ac:dyDescent="0.25">
      <c r="A2734" s="172">
        <v>92001</v>
      </c>
      <c r="B2734" s="172" t="s">
        <v>8260</v>
      </c>
      <c r="C2734" s="172" t="s">
        <v>5304</v>
      </c>
      <c r="D2734" s="363">
        <v>19.350000000000001</v>
      </c>
    </row>
    <row r="2735" spans="1:4" ht="13.5" x14ac:dyDescent="0.25">
      <c r="A2735" s="172">
        <v>92002</v>
      </c>
      <c r="B2735" s="172" t="s">
        <v>8261</v>
      </c>
      <c r="C2735" s="172" t="s">
        <v>5304</v>
      </c>
      <c r="D2735" s="363">
        <v>28.35</v>
      </c>
    </row>
    <row r="2736" spans="1:4" ht="13.5" x14ac:dyDescent="0.25">
      <c r="A2736" s="172">
        <v>92003</v>
      </c>
      <c r="B2736" s="172" t="s">
        <v>8262</v>
      </c>
      <c r="C2736" s="172" t="s">
        <v>5304</v>
      </c>
      <c r="D2736" s="363">
        <v>31.21</v>
      </c>
    </row>
    <row r="2737" spans="1:4" ht="13.5" x14ac:dyDescent="0.25">
      <c r="A2737" s="172">
        <v>92004</v>
      </c>
      <c r="B2737" s="172" t="s">
        <v>8263</v>
      </c>
      <c r="C2737" s="172" t="s">
        <v>5304</v>
      </c>
      <c r="D2737" s="363">
        <v>33.5</v>
      </c>
    </row>
    <row r="2738" spans="1:4" ht="13.5" x14ac:dyDescent="0.25">
      <c r="A2738" s="172">
        <v>92005</v>
      </c>
      <c r="B2738" s="172" t="s">
        <v>8264</v>
      </c>
      <c r="C2738" s="172" t="s">
        <v>5304</v>
      </c>
      <c r="D2738" s="363">
        <v>36.36</v>
      </c>
    </row>
    <row r="2739" spans="1:4" ht="13.5" x14ac:dyDescent="0.25">
      <c r="A2739" s="172">
        <v>92006</v>
      </c>
      <c r="B2739" s="172" t="s">
        <v>8265</v>
      </c>
      <c r="C2739" s="172" t="s">
        <v>5304</v>
      </c>
      <c r="D2739" s="363">
        <v>23.57</v>
      </c>
    </row>
    <row r="2740" spans="1:4" ht="13.5" x14ac:dyDescent="0.25">
      <c r="A2740" s="172">
        <v>92007</v>
      </c>
      <c r="B2740" s="172" t="s">
        <v>8266</v>
      </c>
      <c r="C2740" s="172" t="s">
        <v>5304</v>
      </c>
      <c r="D2740" s="363">
        <v>26.43</v>
      </c>
    </row>
    <row r="2741" spans="1:4" ht="13.5" x14ac:dyDescent="0.25">
      <c r="A2741" s="172">
        <v>92008</v>
      </c>
      <c r="B2741" s="172" t="s">
        <v>8267</v>
      </c>
      <c r="C2741" s="172" t="s">
        <v>5304</v>
      </c>
      <c r="D2741" s="363">
        <v>28.72</v>
      </c>
    </row>
    <row r="2742" spans="1:4" ht="13.5" x14ac:dyDescent="0.25">
      <c r="A2742" s="172">
        <v>92009</v>
      </c>
      <c r="B2742" s="172" t="s">
        <v>8268</v>
      </c>
      <c r="C2742" s="172" t="s">
        <v>5304</v>
      </c>
      <c r="D2742" s="363">
        <v>31.58</v>
      </c>
    </row>
    <row r="2743" spans="1:4" ht="13.5" x14ac:dyDescent="0.25">
      <c r="A2743" s="172">
        <v>92010</v>
      </c>
      <c r="B2743" s="172" t="s">
        <v>8269</v>
      </c>
      <c r="C2743" s="172" t="s">
        <v>5304</v>
      </c>
      <c r="D2743" s="363">
        <v>41.53</v>
      </c>
    </row>
    <row r="2744" spans="1:4" ht="13.5" x14ac:dyDescent="0.25">
      <c r="A2744" s="172">
        <v>92011</v>
      </c>
      <c r="B2744" s="172" t="s">
        <v>8270</v>
      </c>
      <c r="C2744" s="172" t="s">
        <v>5304</v>
      </c>
      <c r="D2744" s="363">
        <v>45.82</v>
      </c>
    </row>
    <row r="2745" spans="1:4" ht="13.5" x14ac:dyDescent="0.25">
      <c r="A2745" s="172">
        <v>92012</v>
      </c>
      <c r="B2745" s="172" t="s">
        <v>8271</v>
      </c>
      <c r="C2745" s="172" t="s">
        <v>5304</v>
      </c>
      <c r="D2745" s="363">
        <v>46.68</v>
      </c>
    </row>
    <row r="2746" spans="1:4" ht="13.5" x14ac:dyDescent="0.25">
      <c r="A2746" s="172">
        <v>92013</v>
      </c>
      <c r="B2746" s="172" t="s">
        <v>8272</v>
      </c>
      <c r="C2746" s="172" t="s">
        <v>5304</v>
      </c>
      <c r="D2746" s="363">
        <v>50.97</v>
      </c>
    </row>
    <row r="2747" spans="1:4" ht="13.5" x14ac:dyDescent="0.25">
      <c r="A2747" s="172">
        <v>92014</v>
      </c>
      <c r="B2747" s="172" t="s">
        <v>8273</v>
      </c>
      <c r="C2747" s="172" t="s">
        <v>5304</v>
      </c>
      <c r="D2747" s="363">
        <v>34.36</v>
      </c>
    </row>
    <row r="2748" spans="1:4" ht="13.5" x14ac:dyDescent="0.25">
      <c r="A2748" s="172">
        <v>92015</v>
      </c>
      <c r="B2748" s="172" t="s">
        <v>8274</v>
      </c>
      <c r="C2748" s="172" t="s">
        <v>5304</v>
      </c>
      <c r="D2748" s="363">
        <v>38.65</v>
      </c>
    </row>
    <row r="2749" spans="1:4" ht="13.5" x14ac:dyDescent="0.25">
      <c r="A2749" s="172">
        <v>92016</v>
      </c>
      <c r="B2749" s="172" t="s">
        <v>8275</v>
      </c>
      <c r="C2749" s="172" t="s">
        <v>5304</v>
      </c>
      <c r="D2749" s="363">
        <v>39.51</v>
      </c>
    </row>
    <row r="2750" spans="1:4" ht="13.5" x14ac:dyDescent="0.25">
      <c r="A2750" s="172">
        <v>92017</v>
      </c>
      <c r="B2750" s="172" t="s">
        <v>8276</v>
      </c>
      <c r="C2750" s="172" t="s">
        <v>5304</v>
      </c>
      <c r="D2750" s="363">
        <v>43.8</v>
      </c>
    </row>
    <row r="2751" spans="1:4" ht="13.5" x14ac:dyDescent="0.25">
      <c r="A2751" s="172">
        <v>92018</v>
      </c>
      <c r="B2751" s="172" t="s">
        <v>8277</v>
      </c>
      <c r="C2751" s="172" t="s">
        <v>5304</v>
      </c>
      <c r="D2751" s="363">
        <v>45.48</v>
      </c>
    </row>
    <row r="2752" spans="1:4" ht="13.5" x14ac:dyDescent="0.25">
      <c r="A2752" s="172">
        <v>92019</v>
      </c>
      <c r="B2752" s="172" t="s">
        <v>8278</v>
      </c>
      <c r="C2752" s="172" t="s">
        <v>5304</v>
      </c>
      <c r="D2752" s="363">
        <v>53.63</v>
      </c>
    </row>
    <row r="2753" spans="1:4" ht="13.5" x14ac:dyDescent="0.25">
      <c r="A2753" s="172">
        <v>92020</v>
      </c>
      <c r="B2753" s="172" t="s">
        <v>8279</v>
      </c>
      <c r="C2753" s="172" t="s">
        <v>5304</v>
      </c>
      <c r="D2753" s="363">
        <v>67.22</v>
      </c>
    </row>
    <row r="2754" spans="1:4" ht="13.5" x14ac:dyDescent="0.25">
      <c r="A2754" s="172">
        <v>92021</v>
      </c>
      <c r="B2754" s="172" t="s">
        <v>8280</v>
      </c>
      <c r="C2754" s="172" t="s">
        <v>5304</v>
      </c>
      <c r="D2754" s="363">
        <v>75.37</v>
      </c>
    </row>
    <row r="2755" spans="1:4" ht="13.5" x14ac:dyDescent="0.25">
      <c r="A2755" s="172">
        <v>92022</v>
      </c>
      <c r="B2755" s="172" t="s">
        <v>8281</v>
      </c>
      <c r="C2755" s="172" t="s">
        <v>5304</v>
      </c>
      <c r="D2755" s="363">
        <v>25.01</v>
      </c>
    </row>
    <row r="2756" spans="1:4" ht="13.5" x14ac:dyDescent="0.25">
      <c r="A2756" s="172">
        <v>92023</v>
      </c>
      <c r="B2756" s="172" t="s">
        <v>8282</v>
      </c>
      <c r="C2756" s="172" t="s">
        <v>5304</v>
      </c>
      <c r="D2756" s="363">
        <v>30.16</v>
      </c>
    </row>
    <row r="2757" spans="1:4" ht="13.5" x14ac:dyDescent="0.25">
      <c r="A2757" s="172">
        <v>92024</v>
      </c>
      <c r="B2757" s="172" t="s">
        <v>8283</v>
      </c>
      <c r="C2757" s="172" t="s">
        <v>5304</v>
      </c>
      <c r="D2757" s="363">
        <v>38.22</v>
      </c>
    </row>
    <row r="2758" spans="1:4" ht="13.5" x14ac:dyDescent="0.25">
      <c r="A2758" s="172">
        <v>92025</v>
      </c>
      <c r="B2758" s="172" t="s">
        <v>8284</v>
      </c>
      <c r="C2758" s="172" t="s">
        <v>5304</v>
      </c>
      <c r="D2758" s="363">
        <v>43.37</v>
      </c>
    </row>
    <row r="2759" spans="1:4" ht="13.5" x14ac:dyDescent="0.25">
      <c r="A2759" s="172">
        <v>92026</v>
      </c>
      <c r="B2759" s="172" t="s">
        <v>8285</v>
      </c>
      <c r="C2759" s="172" t="s">
        <v>5304</v>
      </c>
      <c r="D2759" s="363">
        <v>34.880000000000003</v>
      </c>
    </row>
    <row r="2760" spans="1:4" ht="13.5" x14ac:dyDescent="0.25">
      <c r="A2760" s="172">
        <v>92027</v>
      </c>
      <c r="B2760" s="172" t="s">
        <v>8286</v>
      </c>
      <c r="C2760" s="172" t="s">
        <v>5304</v>
      </c>
      <c r="D2760" s="363">
        <v>40.03</v>
      </c>
    </row>
    <row r="2761" spans="1:4" ht="13.5" x14ac:dyDescent="0.25">
      <c r="A2761" s="172">
        <v>92028</v>
      </c>
      <c r="B2761" s="172" t="s">
        <v>8287</v>
      </c>
      <c r="C2761" s="172" t="s">
        <v>5304</v>
      </c>
      <c r="D2761" s="363">
        <v>29.09</v>
      </c>
    </row>
    <row r="2762" spans="1:4" ht="13.5" x14ac:dyDescent="0.25">
      <c r="A2762" s="172">
        <v>92029</v>
      </c>
      <c r="B2762" s="172" t="s">
        <v>8288</v>
      </c>
      <c r="C2762" s="172" t="s">
        <v>5304</v>
      </c>
      <c r="D2762" s="363">
        <v>34.24</v>
      </c>
    </row>
    <row r="2763" spans="1:4" ht="13.5" x14ac:dyDescent="0.25">
      <c r="A2763" s="172">
        <v>92030</v>
      </c>
      <c r="B2763" s="172" t="s">
        <v>8289</v>
      </c>
      <c r="C2763" s="172" t="s">
        <v>5304</v>
      </c>
      <c r="D2763" s="363">
        <v>42.27</v>
      </c>
    </row>
    <row r="2764" spans="1:4" ht="13.5" x14ac:dyDescent="0.25">
      <c r="A2764" s="172">
        <v>92031</v>
      </c>
      <c r="B2764" s="172" t="s">
        <v>8290</v>
      </c>
      <c r="C2764" s="172" t="s">
        <v>5304</v>
      </c>
      <c r="D2764" s="363">
        <v>47.42</v>
      </c>
    </row>
    <row r="2765" spans="1:4" ht="13.5" x14ac:dyDescent="0.25">
      <c r="A2765" s="172">
        <v>92032</v>
      </c>
      <c r="B2765" s="172" t="s">
        <v>8291</v>
      </c>
      <c r="C2765" s="172" t="s">
        <v>5304</v>
      </c>
      <c r="D2765" s="363">
        <v>43.01</v>
      </c>
    </row>
    <row r="2766" spans="1:4" ht="13.5" x14ac:dyDescent="0.25">
      <c r="A2766" s="172">
        <v>92033</v>
      </c>
      <c r="B2766" s="172" t="s">
        <v>8292</v>
      </c>
      <c r="C2766" s="172" t="s">
        <v>5304</v>
      </c>
      <c r="D2766" s="363">
        <v>48.16</v>
      </c>
    </row>
    <row r="2767" spans="1:4" ht="13.5" x14ac:dyDescent="0.25">
      <c r="A2767" s="172">
        <v>92034</v>
      </c>
      <c r="B2767" s="172" t="s">
        <v>8293</v>
      </c>
      <c r="C2767" s="172" t="s">
        <v>5304</v>
      </c>
      <c r="D2767" s="363">
        <v>38.96</v>
      </c>
    </row>
    <row r="2768" spans="1:4" ht="13.5" x14ac:dyDescent="0.25">
      <c r="A2768" s="172">
        <v>92035</v>
      </c>
      <c r="B2768" s="172" t="s">
        <v>8294</v>
      </c>
      <c r="C2768" s="172" t="s">
        <v>5304</v>
      </c>
      <c r="D2768" s="363">
        <v>44.11</v>
      </c>
    </row>
    <row r="2769" spans="1:4" ht="13.5" x14ac:dyDescent="0.25">
      <c r="A2769" s="172">
        <v>72278</v>
      </c>
      <c r="B2769" s="172" t="s">
        <v>18342</v>
      </c>
      <c r="C2769" s="172" t="s">
        <v>5304</v>
      </c>
      <c r="D2769" s="363">
        <v>63.44</v>
      </c>
    </row>
    <row r="2770" spans="1:4" ht="13.5" x14ac:dyDescent="0.25">
      <c r="A2770" s="172">
        <v>72280</v>
      </c>
      <c r="B2770" s="172" t="s">
        <v>18343</v>
      </c>
      <c r="C2770" s="172" t="s">
        <v>5304</v>
      </c>
      <c r="D2770" s="363">
        <v>39.630000000000003</v>
      </c>
    </row>
    <row r="2771" spans="1:4" ht="13.5" x14ac:dyDescent="0.25">
      <c r="A2771" s="172">
        <v>97583</v>
      </c>
      <c r="B2771" s="172" t="s">
        <v>8295</v>
      </c>
      <c r="C2771" s="172" t="s">
        <v>5304</v>
      </c>
      <c r="D2771" s="363">
        <v>42.63</v>
      </c>
    </row>
    <row r="2772" spans="1:4" ht="13.5" x14ac:dyDescent="0.25">
      <c r="A2772" s="172">
        <v>97584</v>
      </c>
      <c r="B2772" s="172" t="s">
        <v>8296</v>
      </c>
      <c r="C2772" s="172" t="s">
        <v>5304</v>
      </c>
      <c r="D2772" s="363">
        <v>58.69</v>
      </c>
    </row>
    <row r="2773" spans="1:4" ht="13.5" x14ac:dyDescent="0.25">
      <c r="A2773" s="172">
        <v>97585</v>
      </c>
      <c r="B2773" s="172" t="s">
        <v>8297</v>
      </c>
      <c r="C2773" s="172" t="s">
        <v>5304</v>
      </c>
      <c r="D2773" s="363">
        <v>56.88</v>
      </c>
    </row>
    <row r="2774" spans="1:4" ht="13.5" x14ac:dyDescent="0.25">
      <c r="A2774" s="172">
        <v>97586</v>
      </c>
      <c r="B2774" s="172" t="s">
        <v>8298</v>
      </c>
      <c r="C2774" s="172" t="s">
        <v>5304</v>
      </c>
      <c r="D2774" s="363">
        <v>76.27</v>
      </c>
    </row>
    <row r="2775" spans="1:4" ht="13.5" x14ac:dyDescent="0.25">
      <c r="A2775" s="172">
        <v>97587</v>
      </c>
      <c r="B2775" s="172" t="s">
        <v>8299</v>
      </c>
      <c r="C2775" s="172" t="s">
        <v>5304</v>
      </c>
      <c r="D2775" s="363">
        <v>136.55000000000001</v>
      </c>
    </row>
    <row r="2776" spans="1:4" ht="13.5" x14ac:dyDescent="0.25">
      <c r="A2776" s="172">
        <v>97589</v>
      </c>
      <c r="B2776" s="172" t="s">
        <v>8300</v>
      </c>
      <c r="C2776" s="172" t="s">
        <v>5304</v>
      </c>
      <c r="D2776" s="363">
        <v>24.51</v>
      </c>
    </row>
    <row r="2777" spans="1:4" ht="13.5" x14ac:dyDescent="0.25">
      <c r="A2777" s="172">
        <v>97590</v>
      </c>
      <c r="B2777" s="172" t="s">
        <v>8301</v>
      </c>
      <c r="C2777" s="172" t="s">
        <v>5304</v>
      </c>
      <c r="D2777" s="363">
        <v>51.31</v>
      </c>
    </row>
    <row r="2778" spans="1:4" ht="13.5" x14ac:dyDescent="0.25">
      <c r="A2778" s="172">
        <v>97591</v>
      </c>
      <c r="B2778" s="172" t="s">
        <v>8302</v>
      </c>
      <c r="C2778" s="172" t="s">
        <v>5304</v>
      </c>
      <c r="D2778" s="363">
        <v>68.16</v>
      </c>
    </row>
    <row r="2779" spans="1:4" ht="13.5" x14ac:dyDescent="0.25">
      <c r="A2779" s="172">
        <v>97592</v>
      </c>
      <c r="B2779" s="172" t="s">
        <v>8303</v>
      </c>
      <c r="C2779" s="172" t="s">
        <v>5304</v>
      </c>
      <c r="D2779" s="363">
        <v>29.09</v>
      </c>
    </row>
    <row r="2780" spans="1:4" ht="13.5" x14ac:dyDescent="0.25">
      <c r="A2780" s="172">
        <v>97593</v>
      </c>
      <c r="B2780" s="172" t="s">
        <v>8304</v>
      </c>
      <c r="C2780" s="172" t="s">
        <v>5304</v>
      </c>
      <c r="D2780" s="363">
        <v>71.28</v>
      </c>
    </row>
    <row r="2781" spans="1:4" ht="13.5" x14ac:dyDescent="0.25">
      <c r="A2781" s="172">
        <v>97594</v>
      </c>
      <c r="B2781" s="172" t="s">
        <v>8305</v>
      </c>
      <c r="C2781" s="172" t="s">
        <v>5304</v>
      </c>
      <c r="D2781" s="363">
        <v>67.73</v>
      </c>
    </row>
    <row r="2782" spans="1:4" ht="13.5" x14ac:dyDescent="0.25">
      <c r="A2782" s="172">
        <v>97595</v>
      </c>
      <c r="B2782" s="172" t="s">
        <v>8306</v>
      </c>
      <c r="C2782" s="172" t="s">
        <v>5304</v>
      </c>
      <c r="D2782" s="363">
        <v>51.67</v>
      </c>
    </row>
    <row r="2783" spans="1:4" ht="13.5" x14ac:dyDescent="0.25">
      <c r="A2783" s="172">
        <v>97596</v>
      </c>
      <c r="B2783" s="172" t="s">
        <v>8307</v>
      </c>
      <c r="C2783" s="172" t="s">
        <v>5304</v>
      </c>
      <c r="D2783" s="363">
        <v>37.200000000000003</v>
      </c>
    </row>
    <row r="2784" spans="1:4" ht="13.5" x14ac:dyDescent="0.25">
      <c r="A2784" s="172">
        <v>97597</v>
      </c>
      <c r="B2784" s="172" t="s">
        <v>8308</v>
      </c>
      <c r="C2784" s="172" t="s">
        <v>5304</v>
      </c>
      <c r="D2784" s="363">
        <v>35.54</v>
      </c>
    </row>
    <row r="2785" spans="1:4" ht="13.5" x14ac:dyDescent="0.25">
      <c r="A2785" s="172">
        <v>97598</v>
      </c>
      <c r="B2785" s="172" t="s">
        <v>8309</v>
      </c>
      <c r="C2785" s="172" t="s">
        <v>5304</v>
      </c>
      <c r="D2785" s="363">
        <v>33.69</v>
      </c>
    </row>
    <row r="2786" spans="1:4" ht="13.5" x14ac:dyDescent="0.25">
      <c r="A2786" s="172">
        <v>97599</v>
      </c>
      <c r="B2786" s="172" t="s">
        <v>8310</v>
      </c>
      <c r="C2786" s="172" t="s">
        <v>5304</v>
      </c>
      <c r="D2786" s="363">
        <v>21.92</v>
      </c>
    </row>
    <row r="2787" spans="1:4" ht="13.5" x14ac:dyDescent="0.25">
      <c r="A2787" s="172">
        <v>97609</v>
      </c>
      <c r="B2787" s="172" t="s">
        <v>8311</v>
      </c>
      <c r="C2787" s="172" t="s">
        <v>5304</v>
      </c>
      <c r="D2787" s="363">
        <v>12.73</v>
      </c>
    </row>
    <row r="2788" spans="1:4" ht="13.5" x14ac:dyDescent="0.25">
      <c r="A2788" s="172">
        <v>97610</v>
      </c>
      <c r="B2788" s="172" t="s">
        <v>8312</v>
      </c>
      <c r="C2788" s="172" t="s">
        <v>5304</v>
      </c>
      <c r="D2788" s="363">
        <v>13.65</v>
      </c>
    </row>
    <row r="2789" spans="1:4" ht="13.5" x14ac:dyDescent="0.25">
      <c r="A2789" s="172">
        <v>97611</v>
      </c>
      <c r="B2789" s="172" t="s">
        <v>8313</v>
      </c>
      <c r="C2789" s="172" t="s">
        <v>5304</v>
      </c>
      <c r="D2789" s="363">
        <v>14.97</v>
      </c>
    </row>
    <row r="2790" spans="1:4" ht="13.5" x14ac:dyDescent="0.25">
      <c r="A2790" s="172">
        <v>97612</v>
      </c>
      <c r="B2790" s="172" t="s">
        <v>8314</v>
      </c>
      <c r="C2790" s="172" t="s">
        <v>5304</v>
      </c>
      <c r="D2790" s="363">
        <v>16.14</v>
      </c>
    </row>
    <row r="2791" spans="1:4" ht="13.5" x14ac:dyDescent="0.25">
      <c r="A2791" s="172">
        <v>97613</v>
      </c>
      <c r="B2791" s="172" t="s">
        <v>8315</v>
      </c>
      <c r="C2791" s="172" t="s">
        <v>5304</v>
      </c>
      <c r="D2791" s="363">
        <v>20.03</v>
      </c>
    </row>
    <row r="2792" spans="1:4" ht="13.5" x14ac:dyDescent="0.25">
      <c r="A2792" s="172">
        <v>97614</v>
      </c>
      <c r="B2792" s="172" t="s">
        <v>8316</v>
      </c>
      <c r="C2792" s="172" t="s">
        <v>5304</v>
      </c>
      <c r="D2792" s="363">
        <v>34.07</v>
      </c>
    </row>
    <row r="2793" spans="1:4" ht="13.5" x14ac:dyDescent="0.25">
      <c r="A2793" s="172">
        <v>97615</v>
      </c>
      <c r="B2793" s="172" t="s">
        <v>8317</v>
      </c>
      <c r="C2793" s="172" t="s">
        <v>5304</v>
      </c>
      <c r="D2793" s="363">
        <v>30.15</v>
      </c>
    </row>
    <row r="2794" spans="1:4" ht="13.5" x14ac:dyDescent="0.25">
      <c r="A2794" s="172">
        <v>97616</v>
      </c>
      <c r="B2794" s="172" t="s">
        <v>8318</v>
      </c>
      <c r="C2794" s="172" t="s">
        <v>5304</v>
      </c>
      <c r="D2794" s="363">
        <v>33.909999999999997</v>
      </c>
    </row>
    <row r="2795" spans="1:4" ht="13.5" x14ac:dyDescent="0.25">
      <c r="A2795" s="172">
        <v>97617</v>
      </c>
      <c r="B2795" s="172" t="s">
        <v>8319</v>
      </c>
      <c r="C2795" s="172" t="s">
        <v>5304</v>
      </c>
      <c r="D2795" s="363">
        <v>33.729999999999997</v>
      </c>
    </row>
    <row r="2796" spans="1:4" ht="13.5" x14ac:dyDescent="0.25">
      <c r="A2796" s="172">
        <v>97618</v>
      </c>
      <c r="B2796" s="172" t="s">
        <v>8320</v>
      </c>
      <c r="C2796" s="172" t="s">
        <v>5304</v>
      </c>
      <c r="D2796" s="363">
        <v>31.8</v>
      </c>
    </row>
    <row r="2797" spans="1:4" ht="13.5" x14ac:dyDescent="0.25">
      <c r="A2797" s="172">
        <v>100902</v>
      </c>
      <c r="B2797" s="172" t="s">
        <v>8321</v>
      </c>
      <c r="C2797" s="172" t="s">
        <v>5304</v>
      </c>
      <c r="D2797" s="363">
        <v>20.65</v>
      </c>
    </row>
    <row r="2798" spans="1:4" ht="13.5" x14ac:dyDescent="0.25">
      <c r="A2798" s="172">
        <v>100903</v>
      </c>
      <c r="B2798" s="172" t="s">
        <v>8322</v>
      </c>
      <c r="C2798" s="172" t="s">
        <v>5304</v>
      </c>
      <c r="D2798" s="363">
        <v>24.71</v>
      </c>
    </row>
    <row r="2799" spans="1:4" ht="13.5" x14ac:dyDescent="0.25">
      <c r="A2799" s="172">
        <v>100904</v>
      </c>
      <c r="B2799" s="172" t="s">
        <v>8323</v>
      </c>
      <c r="C2799" s="172" t="s">
        <v>5304</v>
      </c>
      <c r="D2799" s="363">
        <v>42.63</v>
      </c>
    </row>
    <row r="2800" spans="1:4" ht="13.5" x14ac:dyDescent="0.25">
      <c r="A2800" s="172">
        <v>100905</v>
      </c>
      <c r="B2800" s="172" t="s">
        <v>8324</v>
      </c>
      <c r="C2800" s="172" t="s">
        <v>5304</v>
      </c>
      <c r="D2800" s="363">
        <v>113.77</v>
      </c>
    </row>
    <row r="2801" spans="1:4" ht="13.5" x14ac:dyDescent="0.25">
      <c r="A2801" s="172">
        <v>100906</v>
      </c>
      <c r="B2801" s="172" t="s">
        <v>8325</v>
      </c>
      <c r="C2801" s="172" t="s">
        <v>5304</v>
      </c>
      <c r="D2801" s="363">
        <v>152.55000000000001</v>
      </c>
    </row>
    <row r="2802" spans="1:4" ht="13.5" x14ac:dyDescent="0.25">
      <c r="A2802" s="172">
        <v>100919</v>
      </c>
      <c r="B2802" s="172" t="s">
        <v>8326</v>
      </c>
      <c r="C2802" s="172" t="s">
        <v>5304</v>
      </c>
      <c r="D2802" s="363">
        <v>38.659999999999997</v>
      </c>
    </row>
    <row r="2803" spans="1:4" ht="13.5" x14ac:dyDescent="0.25">
      <c r="A2803" s="172">
        <v>100920</v>
      </c>
      <c r="B2803" s="172" t="s">
        <v>8327</v>
      </c>
      <c r="C2803" s="172" t="s">
        <v>5304</v>
      </c>
      <c r="D2803" s="363">
        <v>64.569999999999993</v>
      </c>
    </row>
    <row r="2804" spans="1:4" ht="13.5" x14ac:dyDescent="0.25">
      <c r="A2804" s="172">
        <v>100921</v>
      </c>
      <c r="B2804" s="172" t="s">
        <v>8328</v>
      </c>
      <c r="C2804" s="172" t="s">
        <v>5304</v>
      </c>
      <c r="D2804" s="363">
        <v>35.619999999999997</v>
      </c>
    </row>
    <row r="2805" spans="1:4" ht="13.5" x14ac:dyDescent="0.25">
      <c r="A2805" s="172">
        <v>100922</v>
      </c>
      <c r="B2805" s="172" t="s">
        <v>8329</v>
      </c>
      <c r="C2805" s="172" t="s">
        <v>5304</v>
      </c>
      <c r="D2805" s="363">
        <v>25.43</v>
      </c>
    </row>
    <row r="2806" spans="1:4" ht="13.5" x14ac:dyDescent="0.25">
      <c r="A2806" s="172">
        <v>100923</v>
      </c>
      <c r="B2806" s="172" t="s">
        <v>8330</v>
      </c>
      <c r="C2806" s="172" t="s">
        <v>5304</v>
      </c>
      <c r="D2806" s="363">
        <v>28.89</v>
      </c>
    </row>
    <row r="2807" spans="1:4" ht="13.5" x14ac:dyDescent="0.25">
      <c r="A2807" s="172">
        <v>72941</v>
      </c>
      <c r="B2807" s="172" t="s">
        <v>18344</v>
      </c>
      <c r="C2807" s="172" t="s">
        <v>5304</v>
      </c>
      <c r="D2807" s="363">
        <v>126.33</v>
      </c>
    </row>
    <row r="2808" spans="1:4" ht="13.5" x14ac:dyDescent="0.25">
      <c r="A2808" s="172">
        <v>73624</v>
      </c>
      <c r="B2808" s="172" t="s">
        <v>18345</v>
      </c>
      <c r="C2808" s="172" t="s">
        <v>5304</v>
      </c>
      <c r="D2808" s="363">
        <v>73.25</v>
      </c>
    </row>
    <row r="2809" spans="1:4" ht="13.5" x14ac:dyDescent="0.25">
      <c r="A2809" s="172" t="s">
        <v>18346</v>
      </c>
      <c r="B2809" s="172" t="s">
        <v>18347</v>
      </c>
      <c r="C2809" s="172" t="s">
        <v>5304</v>
      </c>
      <c r="D2809" s="363">
        <v>9.36</v>
      </c>
    </row>
    <row r="2810" spans="1:4" ht="13.5" x14ac:dyDescent="0.25">
      <c r="A2810" s="172" t="s">
        <v>18348</v>
      </c>
      <c r="B2810" s="172" t="s">
        <v>18349</v>
      </c>
      <c r="C2810" s="172" t="s">
        <v>5304</v>
      </c>
      <c r="D2810" s="363">
        <v>9.7200000000000006</v>
      </c>
    </row>
    <row r="2811" spans="1:4" ht="13.5" x14ac:dyDescent="0.25">
      <c r="A2811" s="172" t="s">
        <v>18350</v>
      </c>
      <c r="B2811" s="172" t="s">
        <v>18351</v>
      </c>
      <c r="C2811" s="172" t="s">
        <v>5304</v>
      </c>
      <c r="D2811" s="363">
        <v>6.88</v>
      </c>
    </row>
    <row r="2812" spans="1:4" ht="13.5" x14ac:dyDescent="0.25">
      <c r="A2812" s="172" t="s">
        <v>18352</v>
      </c>
      <c r="B2812" s="172" t="s">
        <v>18353</v>
      </c>
      <c r="C2812" s="172" t="s">
        <v>5304</v>
      </c>
      <c r="D2812" s="363">
        <v>4.3</v>
      </c>
    </row>
    <row r="2813" spans="1:4" ht="13.5" x14ac:dyDescent="0.25">
      <c r="A2813" s="172" t="s">
        <v>18354</v>
      </c>
      <c r="B2813" s="172" t="s">
        <v>18355</v>
      </c>
      <c r="C2813" s="172" t="s">
        <v>5304</v>
      </c>
      <c r="D2813" s="363">
        <v>3.89</v>
      </c>
    </row>
    <row r="2814" spans="1:4" ht="13.5" x14ac:dyDescent="0.25">
      <c r="A2814" s="172" t="s">
        <v>18356</v>
      </c>
      <c r="B2814" s="172" t="s">
        <v>18357</v>
      </c>
      <c r="C2814" s="172" t="s">
        <v>5304</v>
      </c>
      <c r="D2814" s="363">
        <v>26.54</v>
      </c>
    </row>
    <row r="2815" spans="1:4" ht="13.5" x14ac:dyDescent="0.25">
      <c r="A2815" s="172" t="s">
        <v>18358</v>
      </c>
      <c r="B2815" s="172" t="s">
        <v>18359</v>
      </c>
      <c r="C2815" s="172" t="s">
        <v>5304</v>
      </c>
      <c r="D2815" s="363">
        <v>81.709999999999994</v>
      </c>
    </row>
    <row r="2816" spans="1:4" ht="13.5" x14ac:dyDescent="0.25">
      <c r="A2816" s="172">
        <v>88543</v>
      </c>
      <c r="B2816" s="172" t="s">
        <v>18360</v>
      </c>
      <c r="C2816" s="172" t="s">
        <v>5304</v>
      </c>
      <c r="D2816" s="363">
        <v>140.91</v>
      </c>
    </row>
    <row r="2817" spans="1:4" ht="13.5" x14ac:dyDescent="0.25">
      <c r="A2817" s="172">
        <v>88544</v>
      </c>
      <c r="B2817" s="172" t="s">
        <v>18361</v>
      </c>
      <c r="C2817" s="172" t="s">
        <v>5304</v>
      </c>
      <c r="D2817" s="363">
        <v>86.35</v>
      </c>
    </row>
    <row r="2818" spans="1:4" ht="13.5" x14ac:dyDescent="0.25">
      <c r="A2818" s="172">
        <v>88545</v>
      </c>
      <c r="B2818" s="172" t="s">
        <v>18362</v>
      </c>
      <c r="C2818" s="172" t="s">
        <v>5304</v>
      </c>
      <c r="D2818" s="363">
        <v>162.56</v>
      </c>
    </row>
    <row r="2819" spans="1:4" ht="13.5" x14ac:dyDescent="0.25">
      <c r="A2819" s="172">
        <v>100578</v>
      </c>
      <c r="B2819" s="172" t="s">
        <v>8442</v>
      </c>
      <c r="C2819" s="172" t="s">
        <v>5304</v>
      </c>
      <c r="D2819" s="363">
        <v>267.17</v>
      </c>
    </row>
    <row r="2820" spans="1:4" ht="13.5" x14ac:dyDescent="0.25">
      <c r="A2820" s="172">
        <v>100579</v>
      </c>
      <c r="B2820" s="172" t="s">
        <v>8443</v>
      </c>
      <c r="C2820" s="172" t="s">
        <v>5304</v>
      </c>
      <c r="D2820" s="363">
        <v>292.52</v>
      </c>
    </row>
    <row r="2821" spans="1:4" ht="13.5" x14ac:dyDescent="0.25">
      <c r="A2821" s="172">
        <v>100580</v>
      </c>
      <c r="B2821" s="172" t="s">
        <v>8444</v>
      </c>
      <c r="C2821" s="172" t="s">
        <v>5304</v>
      </c>
      <c r="D2821" s="363">
        <v>324.07</v>
      </c>
    </row>
    <row r="2822" spans="1:4" ht="13.5" x14ac:dyDescent="0.25">
      <c r="A2822" s="172">
        <v>100581</v>
      </c>
      <c r="B2822" s="172" t="s">
        <v>8445</v>
      </c>
      <c r="C2822" s="172" t="s">
        <v>5304</v>
      </c>
      <c r="D2822" s="363">
        <v>305.07</v>
      </c>
    </row>
    <row r="2823" spans="1:4" ht="13.5" x14ac:dyDescent="0.25">
      <c r="A2823" s="172">
        <v>100582</v>
      </c>
      <c r="B2823" s="172" t="s">
        <v>8446</v>
      </c>
      <c r="C2823" s="172" t="s">
        <v>5304</v>
      </c>
      <c r="D2823" s="363">
        <v>361.97</v>
      </c>
    </row>
    <row r="2824" spans="1:4" ht="13.5" x14ac:dyDescent="0.25">
      <c r="A2824" s="172">
        <v>100583</v>
      </c>
      <c r="B2824" s="172" t="s">
        <v>8447</v>
      </c>
      <c r="C2824" s="172" t="s">
        <v>5304</v>
      </c>
      <c r="D2824" s="363">
        <v>318.63</v>
      </c>
    </row>
    <row r="2825" spans="1:4" ht="13.5" x14ac:dyDescent="0.25">
      <c r="A2825" s="172">
        <v>100584</v>
      </c>
      <c r="B2825" s="172" t="s">
        <v>8448</v>
      </c>
      <c r="C2825" s="172" t="s">
        <v>5304</v>
      </c>
      <c r="D2825" s="363">
        <v>352.83</v>
      </c>
    </row>
    <row r="2826" spans="1:4" ht="13.5" x14ac:dyDescent="0.25">
      <c r="A2826" s="172">
        <v>100585</v>
      </c>
      <c r="B2826" s="172" t="s">
        <v>8449</v>
      </c>
      <c r="C2826" s="172" t="s">
        <v>5304</v>
      </c>
      <c r="D2826" s="363">
        <v>344.9</v>
      </c>
    </row>
    <row r="2827" spans="1:4" ht="13.5" x14ac:dyDescent="0.25">
      <c r="A2827" s="172">
        <v>100586</v>
      </c>
      <c r="B2827" s="172" t="s">
        <v>8450</v>
      </c>
      <c r="C2827" s="172" t="s">
        <v>5304</v>
      </c>
      <c r="D2827" s="363">
        <v>399.38</v>
      </c>
    </row>
    <row r="2828" spans="1:4" ht="13.5" x14ac:dyDescent="0.25">
      <c r="A2828" s="172">
        <v>100587</v>
      </c>
      <c r="B2828" s="172" t="s">
        <v>8451</v>
      </c>
      <c r="C2828" s="172" t="s">
        <v>5304</v>
      </c>
      <c r="D2828" s="363">
        <v>372.25</v>
      </c>
    </row>
    <row r="2829" spans="1:4" ht="13.5" x14ac:dyDescent="0.25">
      <c r="A2829" s="172">
        <v>100588</v>
      </c>
      <c r="B2829" s="172" t="s">
        <v>8452</v>
      </c>
      <c r="C2829" s="172" t="s">
        <v>5304</v>
      </c>
      <c r="D2829" s="363">
        <v>414.6</v>
      </c>
    </row>
    <row r="2830" spans="1:4" ht="13.5" x14ac:dyDescent="0.25">
      <c r="A2830" s="172">
        <v>100589</v>
      </c>
      <c r="B2830" s="172" t="s">
        <v>8453</v>
      </c>
      <c r="C2830" s="172" t="s">
        <v>5304</v>
      </c>
      <c r="D2830" s="363">
        <v>415.36</v>
      </c>
    </row>
    <row r="2831" spans="1:4" ht="13.5" x14ac:dyDescent="0.25">
      <c r="A2831" s="172">
        <v>100590</v>
      </c>
      <c r="B2831" s="172" t="s">
        <v>8454</v>
      </c>
      <c r="C2831" s="172" t="s">
        <v>5304</v>
      </c>
      <c r="D2831" s="363">
        <v>457.25</v>
      </c>
    </row>
    <row r="2832" spans="1:4" ht="13.5" x14ac:dyDescent="0.25">
      <c r="A2832" s="172">
        <v>100591</v>
      </c>
      <c r="B2832" s="172" t="s">
        <v>8455</v>
      </c>
      <c r="C2832" s="172" t="s">
        <v>5304</v>
      </c>
      <c r="D2832" s="363">
        <v>410.67</v>
      </c>
    </row>
    <row r="2833" spans="1:4" ht="13.5" x14ac:dyDescent="0.25">
      <c r="A2833" s="172">
        <v>100592</v>
      </c>
      <c r="B2833" s="172" t="s">
        <v>8456</v>
      </c>
      <c r="C2833" s="172" t="s">
        <v>5304</v>
      </c>
      <c r="D2833" s="363">
        <v>445.39</v>
      </c>
    </row>
    <row r="2834" spans="1:4" ht="13.5" x14ac:dyDescent="0.25">
      <c r="A2834" s="172">
        <v>100593</v>
      </c>
      <c r="B2834" s="172" t="s">
        <v>8457</v>
      </c>
      <c r="C2834" s="172" t="s">
        <v>5304</v>
      </c>
      <c r="D2834" s="363">
        <v>439.91</v>
      </c>
    </row>
    <row r="2835" spans="1:4" ht="13.5" x14ac:dyDescent="0.25">
      <c r="A2835" s="172">
        <v>100594</v>
      </c>
      <c r="B2835" s="172" t="s">
        <v>8458</v>
      </c>
      <c r="C2835" s="172" t="s">
        <v>5304</v>
      </c>
      <c r="D2835" s="363">
        <v>498.72</v>
      </c>
    </row>
    <row r="2836" spans="1:4" ht="13.5" x14ac:dyDescent="0.25">
      <c r="A2836" s="172">
        <v>100595</v>
      </c>
      <c r="B2836" s="172" t="s">
        <v>8459</v>
      </c>
      <c r="C2836" s="172" t="s">
        <v>5304</v>
      </c>
      <c r="D2836" s="363">
        <v>527.67999999999995</v>
      </c>
    </row>
    <row r="2837" spans="1:4" ht="13.5" x14ac:dyDescent="0.25">
      <c r="A2837" s="172">
        <v>100596</v>
      </c>
      <c r="B2837" s="172" t="s">
        <v>8460</v>
      </c>
      <c r="C2837" s="172" t="s">
        <v>5304</v>
      </c>
      <c r="D2837" s="363">
        <v>606.98</v>
      </c>
    </row>
    <row r="2838" spans="1:4" ht="13.5" x14ac:dyDescent="0.25">
      <c r="A2838" s="172">
        <v>100597</v>
      </c>
      <c r="B2838" s="172" t="s">
        <v>8461</v>
      </c>
      <c r="C2838" s="172" t="s">
        <v>5304</v>
      </c>
      <c r="D2838" s="363">
        <v>613.16999999999996</v>
      </c>
    </row>
    <row r="2839" spans="1:4" ht="13.5" x14ac:dyDescent="0.25">
      <c r="A2839" s="172">
        <v>100598</v>
      </c>
      <c r="B2839" s="172" t="s">
        <v>8462</v>
      </c>
      <c r="C2839" s="172" t="s">
        <v>5304</v>
      </c>
      <c r="D2839" s="363">
        <v>678.54</v>
      </c>
    </row>
    <row r="2840" spans="1:4" ht="13.5" x14ac:dyDescent="0.25">
      <c r="A2840" s="172">
        <v>100599</v>
      </c>
      <c r="B2840" s="172" t="s">
        <v>8463</v>
      </c>
      <c r="C2840" s="172" t="s">
        <v>5304</v>
      </c>
      <c r="D2840" s="363">
        <v>281.02999999999997</v>
      </c>
    </row>
    <row r="2841" spans="1:4" ht="13.5" x14ac:dyDescent="0.25">
      <c r="A2841" s="172">
        <v>100600</v>
      </c>
      <c r="B2841" s="172" t="s">
        <v>8464</v>
      </c>
      <c r="C2841" s="172" t="s">
        <v>5304</v>
      </c>
      <c r="D2841" s="363">
        <v>342.38</v>
      </c>
    </row>
    <row r="2842" spans="1:4" ht="13.5" x14ac:dyDescent="0.25">
      <c r="A2842" s="172">
        <v>100601</v>
      </c>
      <c r="B2842" s="172" t="s">
        <v>8465</v>
      </c>
      <c r="C2842" s="172" t="s">
        <v>5304</v>
      </c>
      <c r="D2842" s="363">
        <v>447.09</v>
      </c>
    </row>
    <row r="2843" spans="1:4" ht="13.5" x14ac:dyDescent="0.25">
      <c r="A2843" s="172">
        <v>100602</v>
      </c>
      <c r="B2843" s="172" t="s">
        <v>8466</v>
      </c>
      <c r="C2843" s="172" t="s">
        <v>5304</v>
      </c>
      <c r="D2843" s="363">
        <v>577.67999999999995</v>
      </c>
    </row>
    <row r="2844" spans="1:4" ht="13.5" x14ac:dyDescent="0.25">
      <c r="A2844" s="172">
        <v>100603</v>
      </c>
      <c r="B2844" s="172" t="s">
        <v>8467</v>
      </c>
      <c r="C2844" s="172" t="s">
        <v>5304</v>
      </c>
      <c r="D2844" s="363">
        <v>913.24</v>
      </c>
    </row>
    <row r="2845" spans="1:4" ht="13.5" x14ac:dyDescent="0.25">
      <c r="A2845" s="172">
        <v>100604</v>
      </c>
      <c r="B2845" s="172" t="s">
        <v>8468</v>
      </c>
      <c r="C2845" s="172" t="s">
        <v>5304</v>
      </c>
      <c r="D2845" s="363">
        <v>361.42</v>
      </c>
    </row>
    <row r="2846" spans="1:4" ht="13.5" x14ac:dyDescent="0.25">
      <c r="A2846" s="172">
        <v>100605</v>
      </c>
      <c r="B2846" s="172" t="s">
        <v>8469</v>
      </c>
      <c r="C2846" s="172" t="s">
        <v>5304</v>
      </c>
      <c r="D2846" s="363">
        <v>602.47</v>
      </c>
    </row>
    <row r="2847" spans="1:4" ht="13.5" x14ac:dyDescent="0.25">
      <c r="A2847" s="172">
        <v>100606</v>
      </c>
      <c r="B2847" s="172" t="s">
        <v>8470</v>
      </c>
      <c r="C2847" s="172" t="s">
        <v>5304</v>
      </c>
      <c r="D2847" s="363">
        <v>945.45</v>
      </c>
    </row>
    <row r="2848" spans="1:4" ht="13.5" x14ac:dyDescent="0.25">
      <c r="A2848" s="172">
        <v>100607</v>
      </c>
      <c r="B2848" s="172" t="s">
        <v>8471</v>
      </c>
      <c r="C2848" s="172" t="s">
        <v>5304</v>
      </c>
      <c r="D2848" s="363">
        <v>370.35</v>
      </c>
    </row>
    <row r="2849" spans="1:4" ht="13.5" x14ac:dyDescent="0.25">
      <c r="A2849" s="172">
        <v>100608</v>
      </c>
      <c r="B2849" s="172" t="s">
        <v>8472</v>
      </c>
      <c r="C2849" s="172" t="s">
        <v>5304</v>
      </c>
      <c r="D2849" s="363">
        <v>614.67999999999995</v>
      </c>
    </row>
    <row r="2850" spans="1:4" ht="13.5" x14ac:dyDescent="0.25">
      <c r="A2850" s="172">
        <v>100609</v>
      </c>
      <c r="B2850" s="172" t="s">
        <v>8473</v>
      </c>
      <c r="C2850" s="172" t="s">
        <v>5304</v>
      </c>
      <c r="D2850" s="363">
        <v>962.81</v>
      </c>
    </row>
    <row r="2851" spans="1:4" ht="13.5" x14ac:dyDescent="0.25">
      <c r="A2851" s="172">
        <v>100610</v>
      </c>
      <c r="B2851" s="172" t="s">
        <v>8474</v>
      </c>
      <c r="C2851" s="172" t="s">
        <v>5304</v>
      </c>
      <c r="D2851" s="363">
        <v>379.23</v>
      </c>
    </row>
    <row r="2852" spans="1:4" ht="13.5" x14ac:dyDescent="0.25">
      <c r="A2852" s="172">
        <v>100611</v>
      </c>
      <c r="B2852" s="172" t="s">
        <v>8475</v>
      </c>
      <c r="C2852" s="172" t="s">
        <v>5304</v>
      </c>
      <c r="D2852" s="363">
        <v>489.02</v>
      </c>
    </row>
    <row r="2853" spans="1:4" ht="13.5" x14ac:dyDescent="0.25">
      <c r="A2853" s="172">
        <v>100612</v>
      </c>
      <c r="B2853" s="172" t="s">
        <v>8476</v>
      </c>
      <c r="C2853" s="172" t="s">
        <v>5304</v>
      </c>
      <c r="D2853" s="363">
        <v>626.58000000000004</v>
      </c>
    </row>
    <row r="2854" spans="1:4" ht="13.5" x14ac:dyDescent="0.25">
      <c r="A2854" s="172">
        <v>100613</v>
      </c>
      <c r="B2854" s="172" t="s">
        <v>8477</v>
      </c>
      <c r="C2854" s="172" t="s">
        <v>5304</v>
      </c>
      <c r="D2854" s="363">
        <v>979.71</v>
      </c>
    </row>
    <row r="2855" spans="1:4" ht="13.5" x14ac:dyDescent="0.25">
      <c r="A2855" s="172">
        <v>100614</v>
      </c>
      <c r="B2855" s="172" t="s">
        <v>8478</v>
      </c>
      <c r="C2855" s="172" t="s">
        <v>5304</v>
      </c>
      <c r="D2855" s="363">
        <v>509.51</v>
      </c>
    </row>
    <row r="2856" spans="1:4" ht="13.5" x14ac:dyDescent="0.25">
      <c r="A2856" s="172">
        <v>100615</v>
      </c>
      <c r="B2856" s="172" t="s">
        <v>8479</v>
      </c>
      <c r="C2856" s="172" t="s">
        <v>5304</v>
      </c>
      <c r="D2856" s="363">
        <v>650.16</v>
      </c>
    </row>
    <row r="2857" spans="1:4" ht="13.5" x14ac:dyDescent="0.25">
      <c r="A2857" s="172">
        <v>100616</v>
      </c>
      <c r="B2857" s="172" t="s">
        <v>8480</v>
      </c>
      <c r="C2857" s="172" t="s">
        <v>5304</v>
      </c>
      <c r="D2857" s="364">
        <v>1015.38</v>
      </c>
    </row>
    <row r="2858" spans="1:4" ht="13.5" x14ac:dyDescent="0.25">
      <c r="A2858" s="172">
        <v>100617</v>
      </c>
      <c r="B2858" s="172" t="s">
        <v>8481</v>
      </c>
      <c r="C2858" s="172" t="s">
        <v>5304</v>
      </c>
      <c r="D2858" s="363">
        <v>673.6</v>
      </c>
    </row>
    <row r="2859" spans="1:4" ht="13.5" x14ac:dyDescent="0.25">
      <c r="A2859" s="172">
        <v>100618</v>
      </c>
      <c r="B2859" s="172" t="s">
        <v>8482</v>
      </c>
      <c r="C2859" s="172" t="s">
        <v>5304</v>
      </c>
      <c r="D2859" s="364">
        <v>1054.8599999999999</v>
      </c>
    </row>
    <row r="2860" spans="1:4" ht="13.5" x14ac:dyDescent="0.25">
      <c r="A2860" s="172">
        <v>100619</v>
      </c>
      <c r="B2860" s="172" t="s">
        <v>8483</v>
      </c>
      <c r="C2860" s="172" t="s">
        <v>5304</v>
      </c>
      <c r="D2860" s="363">
        <v>343.79</v>
      </c>
    </row>
    <row r="2861" spans="1:4" ht="13.5" x14ac:dyDescent="0.25">
      <c r="A2861" s="172">
        <v>100620</v>
      </c>
      <c r="B2861" s="172" t="s">
        <v>8484</v>
      </c>
      <c r="C2861" s="172" t="s">
        <v>5304</v>
      </c>
      <c r="D2861" s="364">
        <v>2078.23</v>
      </c>
    </row>
    <row r="2862" spans="1:4" ht="13.5" x14ac:dyDescent="0.25">
      <c r="A2862" s="172">
        <v>100621</v>
      </c>
      <c r="B2862" s="172" t="s">
        <v>8485</v>
      </c>
      <c r="C2862" s="172" t="s">
        <v>5304</v>
      </c>
      <c r="D2862" s="364">
        <v>2330.7800000000002</v>
      </c>
    </row>
    <row r="2863" spans="1:4" ht="13.5" x14ac:dyDescent="0.25">
      <c r="A2863" s="172">
        <v>100622</v>
      </c>
      <c r="B2863" s="172" t="s">
        <v>8486</v>
      </c>
      <c r="C2863" s="172" t="s">
        <v>5304</v>
      </c>
      <c r="D2863" s="364">
        <v>1380.15</v>
      </c>
    </row>
    <row r="2864" spans="1:4" ht="13.5" x14ac:dyDescent="0.25">
      <c r="A2864" s="172">
        <v>100623</v>
      </c>
      <c r="B2864" s="172" t="s">
        <v>8487</v>
      </c>
      <c r="C2864" s="172" t="s">
        <v>5304</v>
      </c>
      <c r="D2864" s="364">
        <v>1479.16</v>
      </c>
    </row>
    <row r="2865" spans="1:4" ht="13.5" x14ac:dyDescent="0.25">
      <c r="A2865" s="172">
        <v>72281</v>
      </c>
      <c r="B2865" s="172" t="s">
        <v>18363</v>
      </c>
      <c r="C2865" s="172" t="s">
        <v>5304</v>
      </c>
      <c r="D2865" s="363">
        <v>100.8</v>
      </c>
    </row>
    <row r="2866" spans="1:4" ht="13.5" x14ac:dyDescent="0.25">
      <c r="A2866" s="172">
        <v>72282</v>
      </c>
      <c r="B2866" s="172" t="s">
        <v>18364</v>
      </c>
      <c r="C2866" s="172" t="s">
        <v>5304</v>
      </c>
      <c r="D2866" s="363">
        <v>138.15</v>
      </c>
    </row>
    <row r="2867" spans="1:4" ht="13.5" x14ac:dyDescent="0.25">
      <c r="A2867" s="172" t="s">
        <v>18365</v>
      </c>
      <c r="B2867" s="172" t="s">
        <v>18366</v>
      </c>
      <c r="C2867" s="172" t="s">
        <v>5304</v>
      </c>
      <c r="D2867" s="363">
        <v>27.5</v>
      </c>
    </row>
    <row r="2868" spans="1:4" ht="13.5" x14ac:dyDescent="0.25">
      <c r="A2868" s="172" t="s">
        <v>18367</v>
      </c>
      <c r="B2868" s="172" t="s">
        <v>18368</v>
      </c>
      <c r="C2868" s="172" t="s">
        <v>5304</v>
      </c>
      <c r="D2868" s="363">
        <v>36.19</v>
      </c>
    </row>
    <row r="2869" spans="1:4" ht="13.5" x14ac:dyDescent="0.25">
      <c r="A2869" s="172" t="s">
        <v>18369</v>
      </c>
      <c r="B2869" s="172" t="s">
        <v>18370</v>
      </c>
      <c r="C2869" s="172" t="s">
        <v>5304</v>
      </c>
      <c r="D2869" s="363">
        <v>17.739999999999998</v>
      </c>
    </row>
    <row r="2870" spans="1:4" ht="13.5" x14ac:dyDescent="0.25">
      <c r="A2870" s="172" t="s">
        <v>18371</v>
      </c>
      <c r="B2870" s="172" t="s">
        <v>18372</v>
      </c>
      <c r="C2870" s="172" t="s">
        <v>5304</v>
      </c>
      <c r="D2870" s="363">
        <v>22.91</v>
      </c>
    </row>
    <row r="2871" spans="1:4" ht="13.5" x14ac:dyDescent="0.25">
      <c r="A2871" s="172" t="s">
        <v>18373</v>
      </c>
      <c r="B2871" s="172" t="s">
        <v>18374</v>
      </c>
      <c r="C2871" s="172" t="s">
        <v>5304</v>
      </c>
      <c r="D2871" s="363">
        <v>40.42</v>
      </c>
    </row>
    <row r="2872" spans="1:4" ht="13.5" x14ac:dyDescent="0.25">
      <c r="A2872" s="172" t="s">
        <v>18375</v>
      </c>
      <c r="B2872" s="172" t="s">
        <v>18376</v>
      </c>
      <c r="C2872" s="172" t="s">
        <v>5304</v>
      </c>
      <c r="D2872" s="363">
        <v>32.630000000000003</v>
      </c>
    </row>
    <row r="2873" spans="1:4" ht="13.5" x14ac:dyDescent="0.25">
      <c r="A2873" s="172" t="s">
        <v>18377</v>
      </c>
      <c r="B2873" s="172" t="s">
        <v>18378</v>
      </c>
      <c r="C2873" s="172" t="s">
        <v>5304</v>
      </c>
      <c r="D2873" s="363">
        <v>37.15</v>
      </c>
    </row>
    <row r="2874" spans="1:4" ht="13.5" x14ac:dyDescent="0.25">
      <c r="A2874" s="172" t="s">
        <v>18379</v>
      </c>
      <c r="B2874" s="172" t="s">
        <v>18380</v>
      </c>
      <c r="C2874" s="172" t="s">
        <v>5304</v>
      </c>
      <c r="D2874" s="363">
        <v>42.71</v>
      </c>
    </row>
    <row r="2875" spans="1:4" ht="13.5" x14ac:dyDescent="0.25">
      <c r="A2875" s="172" t="s">
        <v>18381</v>
      </c>
      <c r="B2875" s="172" t="s">
        <v>18382</v>
      </c>
      <c r="C2875" s="172" t="s">
        <v>5304</v>
      </c>
      <c r="D2875" s="363">
        <v>124.85</v>
      </c>
    </row>
    <row r="2876" spans="1:4" ht="13.5" x14ac:dyDescent="0.25">
      <c r="A2876" s="172" t="s">
        <v>18383</v>
      </c>
      <c r="B2876" s="172" t="s">
        <v>18384</v>
      </c>
      <c r="C2876" s="172" t="s">
        <v>5304</v>
      </c>
      <c r="D2876" s="363">
        <v>245.99</v>
      </c>
    </row>
    <row r="2877" spans="1:4" ht="13.5" x14ac:dyDescent="0.25">
      <c r="A2877" s="172">
        <v>83399</v>
      </c>
      <c r="B2877" s="172" t="s">
        <v>18385</v>
      </c>
      <c r="C2877" s="172" t="s">
        <v>5304</v>
      </c>
      <c r="D2877" s="363">
        <v>28.62</v>
      </c>
    </row>
    <row r="2878" spans="1:4" ht="13.5" x14ac:dyDescent="0.25">
      <c r="A2878" s="172">
        <v>83400</v>
      </c>
      <c r="B2878" s="172" t="s">
        <v>18386</v>
      </c>
      <c r="C2878" s="172" t="s">
        <v>5304</v>
      </c>
      <c r="D2878" s="363">
        <v>90.32</v>
      </c>
    </row>
    <row r="2879" spans="1:4" ht="13.5" x14ac:dyDescent="0.25">
      <c r="A2879" s="172">
        <v>83401</v>
      </c>
      <c r="B2879" s="172" t="s">
        <v>18387</v>
      </c>
      <c r="C2879" s="172" t="s">
        <v>5304</v>
      </c>
      <c r="D2879" s="363">
        <v>90.32</v>
      </c>
    </row>
    <row r="2880" spans="1:4" ht="13.5" x14ac:dyDescent="0.25">
      <c r="A2880" s="172">
        <v>83402</v>
      </c>
      <c r="B2880" s="172" t="s">
        <v>18388</v>
      </c>
      <c r="C2880" s="172" t="s">
        <v>5304</v>
      </c>
      <c r="D2880" s="363">
        <v>51.04</v>
      </c>
    </row>
    <row r="2881" spans="1:4" ht="13.5" x14ac:dyDescent="0.25">
      <c r="A2881" s="172">
        <v>83475</v>
      </c>
      <c r="B2881" s="172" t="s">
        <v>18389</v>
      </c>
      <c r="C2881" s="172" t="s">
        <v>5304</v>
      </c>
      <c r="D2881" s="363">
        <v>365.64</v>
      </c>
    </row>
    <row r="2882" spans="1:4" ht="13.5" x14ac:dyDescent="0.25">
      <c r="A2882" s="172">
        <v>83478</v>
      </c>
      <c r="B2882" s="172" t="s">
        <v>18390</v>
      </c>
      <c r="C2882" s="172" t="s">
        <v>5304</v>
      </c>
      <c r="D2882" s="363">
        <v>261.68</v>
      </c>
    </row>
    <row r="2883" spans="1:4" ht="13.5" x14ac:dyDescent="0.25">
      <c r="A2883" s="172">
        <v>83479</v>
      </c>
      <c r="B2883" s="172" t="s">
        <v>18391</v>
      </c>
      <c r="C2883" s="172" t="s">
        <v>5304</v>
      </c>
      <c r="D2883" s="363">
        <v>103.04</v>
      </c>
    </row>
    <row r="2884" spans="1:4" ht="13.5" x14ac:dyDescent="0.25">
      <c r="A2884" s="172">
        <v>83480</v>
      </c>
      <c r="B2884" s="172" t="s">
        <v>18392</v>
      </c>
      <c r="C2884" s="172" t="s">
        <v>5304</v>
      </c>
      <c r="D2884" s="363">
        <v>80.489999999999995</v>
      </c>
    </row>
    <row r="2885" spans="1:4" ht="13.5" x14ac:dyDescent="0.25">
      <c r="A2885" s="172">
        <v>83481</v>
      </c>
      <c r="B2885" s="172" t="s">
        <v>18393</v>
      </c>
      <c r="C2885" s="172" t="s">
        <v>5304</v>
      </c>
      <c r="D2885" s="363">
        <v>90.95</v>
      </c>
    </row>
    <row r="2886" spans="1:4" ht="13.5" x14ac:dyDescent="0.25">
      <c r="A2886" s="172">
        <v>97600</v>
      </c>
      <c r="B2886" s="172" t="s">
        <v>8488</v>
      </c>
      <c r="C2886" s="172" t="s">
        <v>5304</v>
      </c>
      <c r="D2886" s="363">
        <v>188.73</v>
      </c>
    </row>
    <row r="2887" spans="1:4" ht="13.5" x14ac:dyDescent="0.25">
      <c r="A2887" s="172">
        <v>97601</v>
      </c>
      <c r="B2887" s="172" t="s">
        <v>8489</v>
      </c>
      <c r="C2887" s="172" t="s">
        <v>5304</v>
      </c>
      <c r="D2887" s="363">
        <v>199.19</v>
      </c>
    </row>
    <row r="2888" spans="1:4" ht="13.5" x14ac:dyDescent="0.25">
      <c r="A2888" s="172">
        <v>97605</v>
      </c>
      <c r="B2888" s="172" t="s">
        <v>8490</v>
      </c>
      <c r="C2888" s="172" t="s">
        <v>5304</v>
      </c>
      <c r="D2888" s="363">
        <v>49.18</v>
      </c>
    </row>
    <row r="2889" spans="1:4" ht="13.5" x14ac:dyDescent="0.25">
      <c r="A2889" s="172">
        <v>97606</v>
      </c>
      <c r="B2889" s="172" t="s">
        <v>8491</v>
      </c>
      <c r="C2889" s="172" t="s">
        <v>5304</v>
      </c>
      <c r="D2889" s="363">
        <v>51.42</v>
      </c>
    </row>
    <row r="2890" spans="1:4" ht="13.5" x14ac:dyDescent="0.25">
      <c r="A2890" s="172">
        <v>97607</v>
      </c>
      <c r="B2890" s="172" t="s">
        <v>8492</v>
      </c>
      <c r="C2890" s="172" t="s">
        <v>5304</v>
      </c>
      <c r="D2890" s="363">
        <v>58.62</v>
      </c>
    </row>
    <row r="2891" spans="1:4" ht="13.5" x14ac:dyDescent="0.25">
      <c r="A2891" s="172">
        <v>97608</v>
      </c>
      <c r="B2891" s="172" t="s">
        <v>8493</v>
      </c>
      <c r="C2891" s="172" t="s">
        <v>5304</v>
      </c>
      <c r="D2891" s="363">
        <v>60.86</v>
      </c>
    </row>
    <row r="2892" spans="1:4" ht="13.5" x14ac:dyDescent="0.25">
      <c r="A2892" s="172" t="s">
        <v>18394</v>
      </c>
      <c r="B2892" s="172" t="s">
        <v>18395</v>
      </c>
      <c r="C2892" s="172" t="s">
        <v>5304</v>
      </c>
      <c r="D2892" s="364">
        <v>6665.5</v>
      </c>
    </row>
    <row r="2893" spans="1:4" ht="13.5" x14ac:dyDescent="0.25">
      <c r="A2893" s="172" t="s">
        <v>18396</v>
      </c>
      <c r="B2893" s="172" t="s">
        <v>18397</v>
      </c>
      <c r="C2893" s="172" t="s">
        <v>5304</v>
      </c>
      <c r="D2893" s="364">
        <v>8237.01</v>
      </c>
    </row>
    <row r="2894" spans="1:4" ht="13.5" x14ac:dyDescent="0.25">
      <c r="A2894" s="172" t="s">
        <v>18398</v>
      </c>
      <c r="B2894" s="172" t="s">
        <v>18399</v>
      </c>
      <c r="C2894" s="172" t="s">
        <v>5304</v>
      </c>
      <c r="D2894" s="364">
        <v>10383.82</v>
      </c>
    </row>
    <row r="2895" spans="1:4" ht="13.5" x14ac:dyDescent="0.25">
      <c r="A2895" s="172" t="s">
        <v>18400</v>
      </c>
      <c r="B2895" s="172" t="s">
        <v>18401</v>
      </c>
      <c r="C2895" s="172" t="s">
        <v>5304</v>
      </c>
      <c r="D2895" s="364">
        <v>14543.76</v>
      </c>
    </row>
    <row r="2896" spans="1:4" ht="13.5" x14ac:dyDescent="0.25">
      <c r="A2896" s="172" t="s">
        <v>18402</v>
      </c>
      <c r="B2896" s="172" t="s">
        <v>18403</v>
      </c>
      <c r="C2896" s="172" t="s">
        <v>5304</v>
      </c>
      <c r="D2896" s="364">
        <v>16965</v>
      </c>
    </row>
    <row r="2897" spans="1:4" ht="13.5" x14ac:dyDescent="0.25">
      <c r="A2897" s="172" t="s">
        <v>18404</v>
      </c>
      <c r="B2897" s="172" t="s">
        <v>18405</v>
      </c>
      <c r="C2897" s="172" t="s">
        <v>5304</v>
      </c>
      <c r="D2897" s="364">
        <v>27617.79</v>
      </c>
    </row>
    <row r="2898" spans="1:4" ht="13.5" x14ac:dyDescent="0.25">
      <c r="A2898" s="172" t="s">
        <v>18406</v>
      </c>
      <c r="B2898" s="172" t="s">
        <v>18407</v>
      </c>
      <c r="C2898" s="172" t="s">
        <v>5304</v>
      </c>
      <c r="D2898" s="364">
        <v>4601.9799999999996</v>
      </c>
    </row>
    <row r="2899" spans="1:4" ht="13.5" x14ac:dyDescent="0.25">
      <c r="A2899" s="172" t="s">
        <v>18408</v>
      </c>
      <c r="B2899" s="172" t="s">
        <v>18409</v>
      </c>
      <c r="C2899" s="172" t="s">
        <v>5304</v>
      </c>
      <c r="D2899" s="364">
        <v>5152.76</v>
      </c>
    </row>
    <row r="2900" spans="1:4" ht="13.5" x14ac:dyDescent="0.25">
      <c r="A2900" s="172" t="s">
        <v>18410</v>
      </c>
      <c r="B2900" s="172" t="s">
        <v>18411</v>
      </c>
      <c r="C2900" s="172" t="s">
        <v>5304</v>
      </c>
      <c r="D2900" s="364">
        <v>37844.129999999997</v>
      </c>
    </row>
    <row r="2901" spans="1:4" ht="13.5" x14ac:dyDescent="0.25">
      <c r="A2901" s="172" t="s">
        <v>18412</v>
      </c>
      <c r="B2901" s="172" t="s">
        <v>18413</v>
      </c>
      <c r="C2901" s="172" t="s">
        <v>5304</v>
      </c>
      <c r="D2901" s="364">
        <v>52937.36</v>
      </c>
    </row>
    <row r="2902" spans="1:4" ht="13.5" x14ac:dyDescent="0.25">
      <c r="A2902" s="172">
        <v>93128</v>
      </c>
      <c r="B2902" s="172" t="s">
        <v>8506</v>
      </c>
      <c r="C2902" s="172" t="s">
        <v>5304</v>
      </c>
      <c r="D2902" s="363">
        <v>97.06</v>
      </c>
    </row>
    <row r="2903" spans="1:4" ht="13.5" x14ac:dyDescent="0.25">
      <c r="A2903" s="172">
        <v>93137</v>
      </c>
      <c r="B2903" s="172" t="s">
        <v>8507</v>
      </c>
      <c r="C2903" s="172" t="s">
        <v>5304</v>
      </c>
      <c r="D2903" s="363">
        <v>114.66</v>
      </c>
    </row>
    <row r="2904" spans="1:4" ht="13.5" x14ac:dyDescent="0.25">
      <c r="A2904" s="172">
        <v>93138</v>
      </c>
      <c r="B2904" s="172" t="s">
        <v>8508</v>
      </c>
      <c r="C2904" s="172" t="s">
        <v>5304</v>
      </c>
      <c r="D2904" s="363">
        <v>108.87</v>
      </c>
    </row>
    <row r="2905" spans="1:4" ht="13.5" x14ac:dyDescent="0.25">
      <c r="A2905" s="172">
        <v>93139</v>
      </c>
      <c r="B2905" s="172" t="s">
        <v>8509</v>
      </c>
      <c r="C2905" s="172" t="s">
        <v>5304</v>
      </c>
      <c r="D2905" s="363">
        <v>138.25</v>
      </c>
    </row>
    <row r="2906" spans="1:4" ht="13.5" x14ac:dyDescent="0.25">
      <c r="A2906" s="172">
        <v>93140</v>
      </c>
      <c r="B2906" s="172" t="s">
        <v>8510</v>
      </c>
      <c r="C2906" s="172" t="s">
        <v>5304</v>
      </c>
      <c r="D2906" s="363">
        <v>130.30000000000001</v>
      </c>
    </row>
    <row r="2907" spans="1:4" ht="13.5" x14ac:dyDescent="0.25">
      <c r="A2907" s="172">
        <v>93141</v>
      </c>
      <c r="B2907" s="172" t="s">
        <v>8511</v>
      </c>
      <c r="C2907" s="172" t="s">
        <v>5304</v>
      </c>
      <c r="D2907" s="363">
        <v>118.21</v>
      </c>
    </row>
    <row r="2908" spans="1:4" ht="13.5" x14ac:dyDescent="0.25">
      <c r="A2908" s="172">
        <v>93142</v>
      </c>
      <c r="B2908" s="172" t="s">
        <v>8512</v>
      </c>
      <c r="C2908" s="172" t="s">
        <v>5304</v>
      </c>
      <c r="D2908" s="363">
        <v>131.38999999999999</v>
      </c>
    </row>
    <row r="2909" spans="1:4" ht="13.5" x14ac:dyDescent="0.25">
      <c r="A2909" s="172">
        <v>93143</v>
      </c>
      <c r="B2909" s="172" t="s">
        <v>8513</v>
      </c>
      <c r="C2909" s="172" t="s">
        <v>5304</v>
      </c>
      <c r="D2909" s="363">
        <v>119.64</v>
      </c>
    </row>
    <row r="2910" spans="1:4" ht="13.5" x14ac:dyDescent="0.25">
      <c r="A2910" s="172">
        <v>93144</v>
      </c>
      <c r="B2910" s="172" t="s">
        <v>8514</v>
      </c>
      <c r="C2910" s="172" t="s">
        <v>5304</v>
      </c>
      <c r="D2910" s="363">
        <v>154.83000000000001</v>
      </c>
    </row>
    <row r="2911" spans="1:4" ht="13.5" x14ac:dyDescent="0.25">
      <c r="A2911" s="172">
        <v>93145</v>
      </c>
      <c r="B2911" s="172" t="s">
        <v>8515</v>
      </c>
      <c r="C2911" s="172" t="s">
        <v>5304</v>
      </c>
      <c r="D2911" s="363">
        <v>143.5</v>
      </c>
    </row>
    <row r="2912" spans="1:4" ht="13.5" x14ac:dyDescent="0.25">
      <c r="A2912" s="172">
        <v>93146</v>
      </c>
      <c r="B2912" s="172" t="s">
        <v>8516</v>
      </c>
      <c r="C2912" s="172" t="s">
        <v>5304</v>
      </c>
      <c r="D2912" s="363">
        <v>155.31</v>
      </c>
    </row>
    <row r="2913" spans="1:4" ht="13.5" x14ac:dyDescent="0.25">
      <c r="A2913" s="172">
        <v>93147</v>
      </c>
      <c r="B2913" s="172" t="s">
        <v>8517</v>
      </c>
      <c r="C2913" s="172" t="s">
        <v>5304</v>
      </c>
      <c r="D2913" s="363">
        <v>176.77</v>
      </c>
    </row>
    <row r="2914" spans="1:4" ht="13.5" x14ac:dyDescent="0.25">
      <c r="A2914" s="172">
        <v>96971</v>
      </c>
      <c r="B2914" s="172" t="s">
        <v>8518</v>
      </c>
      <c r="C2914" s="172" t="s">
        <v>5237</v>
      </c>
      <c r="D2914" s="363">
        <v>21.73</v>
      </c>
    </row>
    <row r="2915" spans="1:4" ht="13.5" x14ac:dyDescent="0.25">
      <c r="A2915" s="172">
        <v>96972</v>
      </c>
      <c r="B2915" s="172" t="s">
        <v>8519</v>
      </c>
      <c r="C2915" s="172" t="s">
        <v>5237</v>
      </c>
      <c r="D2915" s="363">
        <v>29.56</v>
      </c>
    </row>
    <row r="2916" spans="1:4" ht="13.5" x14ac:dyDescent="0.25">
      <c r="A2916" s="172">
        <v>96973</v>
      </c>
      <c r="B2916" s="172" t="s">
        <v>8520</v>
      </c>
      <c r="C2916" s="172" t="s">
        <v>5237</v>
      </c>
      <c r="D2916" s="363">
        <v>37.07</v>
      </c>
    </row>
    <row r="2917" spans="1:4" ht="13.5" x14ac:dyDescent="0.25">
      <c r="A2917" s="172">
        <v>96974</v>
      </c>
      <c r="B2917" s="172" t="s">
        <v>8521</v>
      </c>
      <c r="C2917" s="172" t="s">
        <v>5237</v>
      </c>
      <c r="D2917" s="363">
        <v>46.96</v>
      </c>
    </row>
    <row r="2918" spans="1:4" ht="13.5" x14ac:dyDescent="0.25">
      <c r="A2918" s="172">
        <v>96975</v>
      </c>
      <c r="B2918" s="172" t="s">
        <v>8522</v>
      </c>
      <c r="C2918" s="172" t="s">
        <v>5237</v>
      </c>
      <c r="D2918" s="363">
        <v>60.08</v>
      </c>
    </row>
    <row r="2919" spans="1:4" ht="13.5" x14ac:dyDescent="0.25">
      <c r="A2919" s="172">
        <v>96976</v>
      </c>
      <c r="B2919" s="172" t="s">
        <v>8523</v>
      </c>
      <c r="C2919" s="172" t="s">
        <v>5237</v>
      </c>
      <c r="D2919" s="363">
        <v>77.48</v>
      </c>
    </row>
    <row r="2920" spans="1:4" ht="13.5" x14ac:dyDescent="0.25">
      <c r="A2920" s="172">
        <v>96977</v>
      </c>
      <c r="B2920" s="172" t="s">
        <v>8524</v>
      </c>
      <c r="C2920" s="172" t="s">
        <v>5237</v>
      </c>
      <c r="D2920" s="363">
        <v>29.07</v>
      </c>
    </row>
    <row r="2921" spans="1:4" ht="13.5" x14ac:dyDescent="0.25">
      <c r="A2921" s="172">
        <v>96978</v>
      </c>
      <c r="B2921" s="172" t="s">
        <v>8525</v>
      </c>
      <c r="C2921" s="172" t="s">
        <v>5237</v>
      </c>
      <c r="D2921" s="363">
        <v>40.729999999999997</v>
      </c>
    </row>
    <row r="2922" spans="1:4" ht="13.5" x14ac:dyDescent="0.25">
      <c r="A2922" s="172">
        <v>96979</v>
      </c>
      <c r="B2922" s="172" t="s">
        <v>8526</v>
      </c>
      <c r="C2922" s="172" t="s">
        <v>5237</v>
      </c>
      <c r="D2922" s="363">
        <v>57.04</v>
      </c>
    </row>
    <row r="2923" spans="1:4" ht="13.5" x14ac:dyDescent="0.25">
      <c r="A2923" s="172">
        <v>96984</v>
      </c>
      <c r="B2923" s="172" t="s">
        <v>8527</v>
      </c>
      <c r="C2923" s="172" t="s">
        <v>5304</v>
      </c>
      <c r="D2923" s="363">
        <v>37.46</v>
      </c>
    </row>
    <row r="2924" spans="1:4" ht="13.5" x14ac:dyDescent="0.25">
      <c r="A2924" s="172">
        <v>96985</v>
      </c>
      <c r="B2924" s="172" t="s">
        <v>8528</v>
      </c>
      <c r="C2924" s="172" t="s">
        <v>5304</v>
      </c>
      <c r="D2924" s="363">
        <v>43.15</v>
      </c>
    </row>
    <row r="2925" spans="1:4" ht="13.5" x14ac:dyDescent="0.25">
      <c r="A2925" s="172">
        <v>96986</v>
      </c>
      <c r="B2925" s="172" t="s">
        <v>8529</v>
      </c>
      <c r="C2925" s="172" t="s">
        <v>5304</v>
      </c>
      <c r="D2925" s="363">
        <v>64.53</v>
      </c>
    </row>
    <row r="2926" spans="1:4" ht="13.5" x14ac:dyDescent="0.25">
      <c r="A2926" s="172">
        <v>96987</v>
      </c>
      <c r="B2926" s="172" t="s">
        <v>8530</v>
      </c>
      <c r="C2926" s="172" t="s">
        <v>5304</v>
      </c>
      <c r="D2926" s="363">
        <v>103.4</v>
      </c>
    </row>
    <row r="2927" spans="1:4" ht="13.5" x14ac:dyDescent="0.25">
      <c r="A2927" s="172">
        <v>96988</v>
      </c>
      <c r="B2927" s="172" t="s">
        <v>8531</v>
      </c>
      <c r="C2927" s="172" t="s">
        <v>5304</v>
      </c>
      <c r="D2927" s="363">
        <v>157.22</v>
      </c>
    </row>
    <row r="2928" spans="1:4" ht="13.5" x14ac:dyDescent="0.25">
      <c r="A2928" s="172">
        <v>96989</v>
      </c>
      <c r="B2928" s="172" t="s">
        <v>8532</v>
      </c>
      <c r="C2928" s="172" t="s">
        <v>5304</v>
      </c>
      <c r="D2928" s="363">
        <v>103.39</v>
      </c>
    </row>
    <row r="2929" spans="1:4" ht="13.5" x14ac:dyDescent="0.25">
      <c r="A2929" s="172">
        <v>98463</v>
      </c>
      <c r="B2929" s="172" t="s">
        <v>8533</v>
      </c>
      <c r="C2929" s="172" t="s">
        <v>5304</v>
      </c>
      <c r="D2929" s="363">
        <v>19.27</v>
      </c>
    </row>
    <row r="2930" spans="1:4" ht="13.5" x14ac:dyDescent="0.25">
      <c r="A2930" s="172">
        <v>88547</v>
      </c>
      <c r="B2930" s="172" t="s">
        <v>18414</v>
      </c>
      <c r="C2930" s="172" t="s">
        <v>5304</v>
      </c>
      <c r="D2930" s="363">
        <v>65.900000000000006</v>
      </c>
    </row>
    <row r="2931" spans="1:4" ht="13.5" x14ac:dyDescent="0.25">
      <c r="A2931" s="172">
        <v>72283</v>
      </c>
      <c r="B2931" s="172" t="s">
        <v>18415</v>
      </c>
      <c r="C2931" s="172" t="s">
        <v>5304</v>
      </c>
      <c r="D2931" s="363">
        <v>848.24</v>
      </c>
    </row>
    <row r="2932" spans="1:4" ht="13.5" x14ac:dyDescent="0.25">
      <c r="A2932" s="172">
        <v>72287</v>
      </c>
      <c r="B2932" s="172" t="s">
        <v>18416</v>
      </c>
      <c r="C2932" s="172" t="s">
        <v>5304</v>
      </c>
      <c r="D2932" s="363">
        <v>208.92</v>
      </c>
    </row>
    <row r="2933" spans="1:4" ht="13.5" x14ac:dyDescent="0.25">
      <c r="A2933" s="172">
        <v>72288</v>
      </c>
      <c r="B2933" s="172" t="s">
        <v>18417</v>
      </c>
      <c r="C2933" s="172" t="s">
        <v>5304</v>
      </c>
      <c r="D2933" s="363">
        <v>259.81</v>
      </c>
    </row>
    <row r="2934" spans="1:4" ht="13.5" x14ac:dyDescent="0.25">
      <c r="A2934" s="172">
        <v>72553</v>
      </c>
      <c r="B2934" s="172" t="s">
        <v>18418</v>
      </c>
      <c r="C2934" s="172" t="s">
        <v>5304</v>
      </c>
      <c r="D2934" s="363">
        <v>140.81</v>
      </c>
    </row>
    <row r="2935" spans="1:4" ht="13.5" x14ac:dyDescent="0.25">
      <c r="A2935" s="172">
        <v>72554</v>
      </c>
      <c r="B2935" s="172" t="s">
        <v>18419</v>
      </c>
      <c r="C2935" s="172" t="s">
        <v>5304</v>
      </c>
      <c r="D2935" s="363">
        <v>473.58</v>
      </c>
    </row>
    <row r="2936" spans="1:4" ht="13.5" x14ac:dyDescent="0.25">
      <c r="A2936" s="172" t="s">
        <v>18420</v>
      </c>
      <c r="B2936" s="172" t="s">
        <v>18421</v>
      </c>
      <c r="C2936" s="172" t="s">
        <v>5304</v>
      </c>
      <c r="D2936" s="363">
        <v>146.79</v>
      </c>
    </row>
    <row r="2937" spans="1:4" ht="13.5" x14ac:dyDescent="0.25">
      <c r="A2937" s="172" t="s">
        <v>18422</v>
      </c>
      <c r="B2937" s="172" t="s">
        <v>18423</v>
      </c>
      <c r="C2937" s="172" t="s">
        <v>5304</v>
      </c>
      <c r="D2937" s="363">
        <v>151.24</v>
      </c>
    </row>
    <row r="2938" spans="1:4" ht="13.5" x14ac:dyDescent="0.25">
      <c r="A2938" s="172">
        <v>83633</v>
      </c>
      <c r="B2938" s="172" t="s">
        <v>18424</v>
      </c>
      <c r="C2938" s="172" t="s">
        <v>5304</v>
      </c>
      <c r="D2938" s="364">
        <v>1891.85</v>
      </c>
    </row>
    <row r="2939" spans="1:4" ht="13.5" x14ac:dyDescent="0.25">
      <c r="A2939" s="172">
        <v>83634</v>
      </c>
      <c r="B2939" s="172" t="s">
        <v>18425</v>
      </c>
      <c r="C2939" s="172" t="s">
        <v>5304</v>
      </c>
      <c r="D2939" s="363">
        <v>443.9</v>
      </c>
    </row>
    <row r="2940" spans="1:4" ht="13.5" x14ac:dyDescent="0.25">
      <c r="A2940" s="172">
        <v>83635</v>
      </c>
      <c r="B2940" s="172" t="s">
        <v>18426</v>
      </c>
      <c r="C2940" s="172" t="s">
        <v>5304</v>
      </c>
      <c r="D2940" s="363">
        <v>170.56</v>
      </c>
    </row>
    <row r="2941" spans="1:4" ht="13.5" x14ac:dyDescent="0.25">
      <c r="A2941" s="172">
        <v>96765</v>
      </c>
      <c r="B2941" s="172" t="s">
        <v>18427</v>
      </c>
      <c r="C2941" s="172" t="s">
        <v>5304</v>
      </c>
      <c r="D2941" s="363">
        <v>997.61</v>
      </c>
    </row>
    <row r="2942" spans="1:4" ht="13.5" x14ac:dyDescent="0.25">
      <c r="A2942" s="172" t="s">
        <v>18428</v>
      </c>
      <c r="B2942" s="172" t="s">
        <v>18429</v>
      </c>
      <c r="C2942" s="172" t="s">
        <v>5304</v>
      </c>
      <c r="D2942" s="363">
        <v>172.18</v>
      </c>
    </row>
    <row r="2943" spans="1:4" ht="13.5" x14ac:dyDescent="0.25">
      <c r="A2943" s="172" t="s">
        <v>18430</v>
      </c>
      <c r="B2943" s="172" t="s">
        <v>18431</v>
      </c>
      <c r="C2943" s="172" t="s">
        <v>5304</v>
      </c>
      <c r="D2943" s="363">
        <v>316.97000000000003</v>
      </c>
    </row>
    <row r="2944" spans="1:4" ht="13.5" x14ac:dyDescent="0.25">
      <c r="A2944" s="172" t="s">
        <v>18432</v>
      </c>
      <c r="B2944" s="172" t="s">
        <v>18433</v>
      </c>
      <c r="C2944" s="172" t="s">
        <v>5304</v>
      </c>
      <c r="D2944" s="364">
        <v>1031.69</v>
      </c>
    </row>
    <row r="2945" spans="1:4" ht="13.5" x14ac:dyDescent="0.25">
      <c r="A2945" s="172">
        <v>84796</v>
      </c>
      <c r="B2945" s="172" t="s">
        <v>18434</v>
      </c>
      <c r="C2945" s="172" t="s">
        <v>5304</v>
      </c>
      <c r="D2945" s="363">
        <v>465.99</v>
      </c>
    </row>
    <row r="2946" spans="1:4" ht="13.5" x14ac:dyDescent="0.25">
      <c r="A2946" s="172">
        <v>84798</v>
      </c>
      <c r="B2946" s="172" t="s">
        <v>18435</v>
      </c>
      <c r="C2946" s="172" t="s">
        <v>5304</v>
      </c>
      <c r="D2946" s="363">
        <v>210.84</v>
      </c>
    </row>
    <row r="2947" spans="1:4" ht="13.5" x14ac:dyDescent="0.25">
      <c r="A2947" s="172">
        <v>98261</v>
      </c>
      <c r="B2947" s="172" t="s">
        <v>8550</v>
      </c>
      <c r="C2947" s="172" t="s">
        <v>5237</v>
      </c>
      <c r="D2947" s="363">
        <v>2.66</v>
      </c>
    </row>
    <row r="2948" spans="1:4" ht="13.5" x14ac:dyDescent="0.25">
      <c r="A2948" s="172">
        <v>98262</v>
      </c>
      <c r="B2948" s="172" t="s">
        <v>8551</v>
      </c>
      <c r="C2948" s="172" t="s">
        <v>5237</v>
      </c>
      <c r="D2948" s="363">
        <v>3.24</v>
      </c>
    </row>
    <row r="2949" spans="1:4" ht="13.5" x14ac:dyDescent="0.25">
      <c r="A2949" s="172">
        <v>98263</v>
      </c>
      <c r="B2949" s="172" t="s">
        <v>8552</v>
      </c>
      <c r="C2949" s="172" t="s">
        <v>5237</v>
      </c>
      <c r="D2949" s="363">
        <v>3.97</v>
      </c>
    </row>
    <row r="2950" spans="1:4" ht="13.5" x14ac:dyDescent="0.25">
      <c r="A2950" s="172">
        <v>98264</v>
      </c>
      <c r="B2950" s="172" t="s">
        <v>8553</v>
      </c>
      <c r="C2950" s="172" t="s">
        <v>5237</v>
      </c>
      <c r="D2950" s="363">
        <v>4.53</v>
      </c>
    </row>
    <row r="2951" spans="1:4" ht="13.5" x14ac:dyDescent="0.25">
      <c r="A2951" s="172">
        <v>98265</v>
      </c>
      <c r="B2951" s="172" t="s">
        <v>8554</v>
      </c>
      <c r="C2951" s="172" t="s">
        <v>5237</v>
      </c>
      <c r="D2951" s="363">
        <v>5.38</v>
      </c>
    </row>
    <row r="2952" spans="1:4" ht="13.5" x14ac:dyDescent="0.25">
      <c r="A2952" s="172">
        <v>98266</v>
      </c>
      <c r="B2952" s="172" t="s">
        <v>8555</v>
      </c>
      <c r="C2952" s="172" t="s">
        <v>5237</v>
      </c>
      <c r="D2952" s="363">
        <v>5.86</v>
      </c>
    </row>
    <row r="2953" spans="1:4" ht="13.5" x14ac:dyDescent="0.25">
      <c r="A2953" s="172">
        <v>98267</v>
      </c>
      <c r="B2953" s="172" t="s">
        <v>8556</v>
      </c>
      <c r="C2953" s="172" t="s">
        <v>5237</v>
      </c>
      <c r="D2953" s="363">
        <v>9.98</v>
      </c>
    </row>
    <row r="2954" spans="1:4" ht="13.5" x14ac:dyDescent="0.25">
      <c r="A2954" s="172">
        <v>98268</v>
      </c>
      <c r="B2954" s="172" t="s">
        <v>8557</v>
      </c>
      <c r="C2954" s="172" t="s">
        <v>5237</v>
      </c>
      <c r="D2954" s="363">
        <v>16.95</v>
      </c>
    </row>
    <row r="2955" spans="1:4" ht="13.5" x14ac:dyDescent="0.25">
      <c r="A2955" s="172">
        <v>98269</v>
      </c>
      <c r="B2955" s="172" t="s">
        <v>8558</v>
      </c>
      <c r="C2955" s="172" t="s">
        <v>5237</v>
      </c>
      <c r="D2955" s="363">
        <v>22.18</v>
      </c>
    </row>
    <row r="2956" spans="1:4" ht="13.5" x14ac:dyDescent="0.25">
      <c r="A2956" s="172">
        <v>98270</v>
      </c>
      <c r="B2956" s="172" t="s">
        <v>8559</v>
      </c>
      <c r="C2956" s="172" t="s">
        <v>5237</v>
      </c>
      <c r="D2956" s="363">
        <v>36.9</v>
      </c>
    </row>
    <row r="2957" spans="1:4" ht="13.5" x14ac:dyDescent="0.25">
      <c r="A2957" s="172">
        <v>98271</v>
      </c>
      <c r="B2957" s="172" t="s">
        <v>8560</v>
      </c>
      <c r="C2957" s="172" t="s">
        <v>5237</v>
      </c>
      <c r="D2957" s="363">
        <v>58.05</v>
      </c>
    </row>
    <row r="2958" spans="1:4" ht="13.5" x14ac:dyDescent="0.25">
      <c r="A2958" s="172">
        <v>98272</v>
      </c>
      <c r="B2958" s="172" t="s">
        <v>8561</v>
      </c>
      <c r="C2958" s="172" t="s">
        <v>5237</v>
      </c>
      <c r="D2958" s="363">
        <v>138.05000000000001</v>
      </c>
    </row>
    <row r="2959" spans="1:4" ht="13.5" x14ac:dyDescent="0.25">
      <c r="A2959" s="172">
        <v>98273</v>
      </c>
      <c r="B2959" s="172" t="s">
        <v>8562</v>
      </c>
      <c r="C2959" s="172" t="s">
        <v>5237</v>
      </c>
      <c r="D2959" s="363">
        <v>2.56</v>
      </c>
    </row>
    <row r="2960" spans="1:4" ht="13.5" x14ac:dyDescent="0.25">
      <c r="A2960" s="172">
        <v>98274</v>
      </c>
      <c r="B2960" s="172" t="s">
        <v>8563</v>
      </c>
      <c r="C2960" s="172" t="s">
        <v>5237</v>
      </c>
      <c r="D2960" s="363">
        <v>3.41</v>
      </c>
    </row>
    <row r="2961" spans="1:4" ht="13.5" x14ac:dyDescent="0.25">
      <c r="A2961" s="172">
        <v>98275</v>
      </c>
      <c r="B2961" s="172" t="s">
        <v>8564</v>
      </c>
      <c r="C2961" s="172" t="s">
        <v>5237</v>
      </c>
      <c r="D2961" s="363">
        <v>3.89</v>
      </c>
    </row>
    <row r="2962" spans="1:4" ht="13.5" x14ac:dyDescent="0.25">
      <c r="A2962" s="172">
        <v>98276</v>
      </c>
      <c r="B2962" s="172" t="s">
        <v>8565</v>
      </c>
      <c r="C2962" s="172" t="s">
        <v>5237</v>
      </c>
      <c r="D2962" s="363">
        <v>8.02</v>
      </c>
    </row>
    <row r="2963" spans="1:4" ht="13.5" x14ac:dyDescent="0.25">
      <c r="A2963" s="172">
        <v>98277</v>
      </c>
      <c r="B2963" s="172" t="s">
        <v>8566</v>
      </c>
      <c r="C2963" s="172" t="s">
        <v>5237</v>
      </c>
      <c r="D2963" s="363">
        <v>14.97</v>
      </c>
    </row>
    <row r="2964" spans="1:4" ht="13.5" x14ac:dyDescent="0.25">
      <c r="A2964" s="172">
        <v>98278</v>
      </c>
      <c r="B2964" s="172" t="s">
        <v>8567</v>
      </c>
      <c r="C2964" s="172" t="s">
        <v>5237</v>
      </c>
      <c r="D2964" s="363">
        <v>20.21</v>
      </c>
    </row>
    <row r="2965" spans="1:4" ht="13.5" x14ac:dyDescent="0.25">
      <c r="A2965" s="172">
        <v>98279</v>
      </c>
      <c r="B2965" s="172" t="s">
        <v>8568</v>
      </c>
      <c r="C2965" s="172" t="s">
        <v>5237</v>
      </c>
      <c r="D2965" s="363">
        <v>34.93</v>
      </c>
    </row>
    <row r="2966" spans="1:4" ht="13.5" x14ac:dyDescent="0.25">
      <c r="A2966" s="172">
        <v>98280</v>
      </c>
      <c r="B2966" s="172" t="s">
        <v>8569</v>
      </c>
      <c r="C2966" s="172" t="s">
        <v>5237</v>
      </c>
      <c r="D2966" s="363">
        <v>5.2</v>
      </c>
    </row>
    <row r="2967" spans="1:4" ht="13.5" x14ac:dyDescent="0.25">
      <c r="A2967" s="172">
        <v>98281</v>
      </c>
      <c r="B2967" s="172" t="s">
        <v>8570</v>
      </c>
      <c r="C2967" s="172" t="s">
        <v>5237</v>
      </c>
      <c r="D2967" s="363">
        <v>5.78</v>
      </c>
    </row>
    <row r="2968" spans="1:4" ht="13.5" x14ac:dyDescent="0.25">
      <c r="A2968" s="172">
        <v>98282</v>
      </c>
      <c r="B2968" s="172" t="s">
        <v>8571</v>
      </c>
      <c r="C2968" s="172" t="s">
        <v>5237</v>
      </c>
      <c r="D2968" s="363">
        <v>6.5</v>
      </c>
    </row>
    <row r="2969" spans="1:4" ht="13.5" x14ac:dyDescent="0.25">
      <c r="A2969" s="172">
        <v>98283</v>
      </c>
      <c r="B2969" s="172" t="s">
        <v>8572</v>
      </c>
      <c r="C2969" s="172" t="s">
        <v>5237</v>
      </c>
      <c r="D2969" s="363">
        <v>7.06</v>
      </c>
    </row>
    <row r="2970" spans="1:4" ht="13.5" x14ac:dyDescent="0.25">
      <c r="A2970" s="172">
        <v>98284</v>
      </c>
      <c r="B2970" s="172" t="s">
        <v>8573</v>
      </c>
      <c r="C2970" s="172" t="s">
        <v>5237</v>
      </c>
      <c r="D2970" s="363">
        <v>7.91</v>
      </c>
    </row>
    <row r="2971" spans="1:4" ht="13.5" x14ac:dyDescent="0.25">
      <c r="A2971" s="172">
        <v>98285</v>
      </c>
      <c r="B2971" s="172" t="s">
        <v>8574</v>
      </c>
      <c r="C2971" s="172" t="s">
        <v>5237</v>
      </c>
      <c r="D2971" s="363">
        <v>8.4</v>
      </c>
    </row>
    <row r="2972" spans="1:4" ht="13.5" x14ac:dyDescent="0.25">
      <c r="A2972" s="172">
        <v>98286</v>
      </c>
      <c r="B2972" s="172" t="s">
        <v>8575</v>
      </c>
      <c r="C2972" s="172" t="s">
        <v>5237</v>
      </c>
      <c r="D2972" s="363">
        <v>12.52</v>
      </c>
    </row>
    <row r="2973" spans="1:4" ht="13.5" x14ac:dyDescent="0.25">
      <c r="A2973" s="172">
        <v>98287</v>
      </c>
      <c r="B2973" s="172" t="s">
        <v>8576</v>
      </c>
      <c r="C2973" s="172" t="s">
        <v>5237</v>
      </c>
      <c r="D2973" s="363">
        <v>1.1499999999999999</v>
      </c>
    </row>
    <row r="2974" spans="1:4" ht="13.5" x14ac:dyDescent="0.25">
      <c r="A2974" s="172">
        <v>98288</v>
      </c>
      <c r="B2974" s="172" t="s">
        <v>8577</v>
      </c>
      <c r="C2974" s="172" t="s">
        <v>5237</v>
      </c>
      <c r="D2974" s="363">
        <v>1.73</v>
      </c>
    </row>
    <row r="2975" spans="1:4" ht="13.5" x14ac:dyDescent="0.25">
      <c r="A2975" s="172">
        <v>98289</v>
      </c>
      <c r="B2975" s="172" t="s">
        <v>8578</v>
      </c>
      <c r="C2975" s="172" t="s">
        <v>5237</v>
      </c>
      <c r="D2975" s="363">
        <v>2.44</v>
      </c>
    </row>
    <row r="2976" spans="1:4" ht="13.5" x14ac:dyDescent="0.25">
      <c r="A2976" s="172">
        <v>98290</v>
      </c>
      <c r="B2976" s="172" t="s">
        <v>8579</v>
      </c>
      <c r="C2976" s="172" t="s">
        <v>5237</v>
      </c>
      <c r="D2976" s="363">
        <v>3</v>
      </c>
    </row>
    <row r="2977" spans="1:4" ht="13.5" x14ac:dyDescent="0.25">
      <c r="A2977" s="172">
        <v>98291</v>
      </c>
      <c r="B2977" s="172" t="s">
        <v>8580</v>
      </c>
      <c r="C2977" s="172" t="s">
        <v>5237</v>
      </c>
      <c r="D2977" s="363">
        <v>3.86</v>
      </c>
    </row>
    <row r="2978" spans="1:4" ht="13.5" x14ac:dyDescent="0.25">
      <c r="A2978" s="172">
        <v>98292</v>
      </c>
      <c r="B2978" s="172" t="s">
        <v>8581</v>
      </c>
      <c r="C2978" s="172" t="s">
        <v>5237</v>
      </c>
      <c r="D2978" s="363">
        <v>4.3499999999999996</v>
      </c>
    </row>
    <row r="2979" spans="1:4" ht="13.5" x14ac:dyDescent="0.25">
      <c r="A2979" s="172">
        <v>98293</v>
      </c>
      <c r="B2979" s="172" t="s">
        <v>8582</v>
      </c>
      <c r="C2979" s="172" t="s">
        <v>5237</v>
      </c>
      <c r="D2979" s="363">
        <v>8.4700000000000006</v>
      </c>
    </row>
    <row r="2980" spans="1:4" ht="13.5" x14ac:dyDescent="0.25">
      <c r="A2980" s="172">
        <v>98400</v>
      </c>
      <c r="B2980" s="172" t="s">
        <v>8583</v>
      </c>
      <c r="C2980" s="172" t="s">
        <v>5237</v>
      </c>
      <c r="D2980" s="363">
        <v>12.07</v>
      </c>
    </row>
    <row r="2981" spans="1:4" ht="13.5" x14ac:dyDescent="0.25">
      <c r="A2981" s="172">
        <v>98401</v>
      </c>
      <c r="B2981" s="172" t="s">
        <v>8584</v>
      </c>
      <c r="C2981" s="172" t="s">
        <v>5237</v>
      </c>
      <c r="D2981" s="363">
        <v>19.21</v>
      </c>
    </row>
    <row r="2982" spans="1:4" ht="13.5" x14ac:dyDescent="0.25">
      <c r="A2982" s="172">
        <v>98402</v>
      </c>
      <c r="B2982" s="172" t="s">
        <v>8585</v>
      </c>
      <c r="C2982" s="172" t="s">
        <v>5237</v>
      </c>
      <c r="D2982" s="363">
        <v>25.18</v>
      </c>
    </row>
    <row r="2983" spans="1:4" ht="13.5" x14ac:dyDescent="0.25">
      <c r="A2983" s="172">
        <v>100556</v>
      </c>
      <c r="B2983" s="172" t="s">
        <v>8586</v>
      </c>
      <c r="C2983" s="172" t="s">
        <v>5304</v>
      </c>
      <c r="D2983" s="363">
        <v>28.16</v>
      </c>
    </row>
    <row r="2984" spans="1:4" ht="13.5" x14ac:dyDescent="0.25">
      <c r="A2984" s="172">
        <v>100557</v>
      </c>
      <c r="B2984" s="172" t="s">
        <v>8587</v>
      </c>
      <c r="C2984" s="172" t="s">
        <v>5304</v>
      </c>
      <c r="D2984" s="363">
        <v>348.87</v>
      </c>
    </row>
    <row r="2985" spans="1:4" ht="13.5" x14ac:dyDescent="0.25">
      <c r="A2985" s="172">
        <v>100560</v>
      </c>
      <c r="B2985" s="172" t="s">
        <v>8588</v>
      </c>
      <c r="C2985" s="172" t="s">
        <v>5304</v>
      </c>
      <c r="D2985" s="363">
        <v>76.47</v>
      </c>
    </row>
    <row r="2986" spans="1:4" ht="13.5" x14ac:dyDescent="0.25">
      <c r="A2986" s="172">
        <v>100561</v>
      </c>
      <c r="B2986" s="172" t="s">
        <v>8589</v>
      </c>
      <c r="C2986" s="172" t="s">
        <v>5304</v>
      </c>
      <c r="D2986" s="363">
        <v>139.12</v>
      </c>
    </row>
    <row r="2987" spans="1:4" ht="13.5" x14ac:dyDescent="0.25">
      <c r="A2987" s="172">
        <v>100562</v>
      </c>
      <c r="B2987" s="172" t="s">
        <v>8590</v>
      </c>
      <c r="C2987" s="172" t="s">
        <v>5304</v>
      </c>
      <c r="D2987" s="363">
        <v>214.92</v>
      </c>
    </row>
    <row r="2988" spans="1:4" ht="13.5" x14ac:dyDescent="0.25">
      <c r="A2988" s="172">
        <v>100563</v>
      </c>
      <c r="B2988" s="172" t="s">
        <v>8591</v>
      </c>
      <c r="C2988" s="172" t="s">
        <v>5304</v>
      </c>
      <c r="D2988" s="363">
        <v>309.41000000000003</v>
      </c>
    </row>
    <row r="2989" spans="1:4" ht="13.5" x14ac:dyDescent="0.25">
      <c r="A2989" s="172">
        <v>98397</v>
      </c>
      <c r="B2989" s="172" t="s">
        <v>8595</v>
      </c>
      <c r="C2989" s="172" t="s">
        <v>5570</v>
      </c>
      <c r="D2989" s="363">
        <v>7.97</v>
      </c>
    </row>
    <row r="2990" spans="1:4" ht="13.5" x14ac:dyDescent="0.25">
      <c r="A2990" s="172" t="s">
        <v>18436</v>
      </c>
      <c r="B2990" s="172" t="s">
        <v>18437</v>
      </c>
      <c r="C2990" s="172" t="s">
        <v>5304</v>
      </c>
      <c r="D2990" s="364">
        <v>5070.4799999999996</v>
      </c>
    </row>
    <row r="2991" spans="1:4" ht="13.5" x14ac:dyDescent="0.25">
      <c r="A2991" s="172">
        <v>85120</v>
      </c>
      <c r="B2991" s="172" t="s">
        <v>18438</v>
      </c>
      <c r="C2991" s="172" t="s">
        <v>5304</v>
      </c>
      <c r="D2991" s="363">
        <v>118.36</v>
      </c>
    </row>
    <row r="2992" spans="1:4" ht="13.5" x14ac:dyDescent="0.25">
      <c r="A2992" s="172">
        <v>83486</v>
      </c>
      <c r="B2992" s="172" t="s">
        <v>18439</v>
      </c>
      <c r="C2992" s="172" t="s">
        <v>5304</v>
      </c>
      <c r="D2992" s="364">
        <v>1229.45</v>
      </c>
    </row>
    <row r="2993" spans="1:4" ht="13.5" x14ac:dyDescent="0.25">
      <c r="A2993" s="172">
        <v>83643</v>
      </c>
      <c r="B2993" s="172" t="s">
        <v>18440</v>
      </c>
      <c r="C2993" s="172" t="s">
        <v>5304</v>
      </c>
      <c r="D2993" s="364">
        <v>3692.97</v>
      </c>
    </row>
    <row r="2994" spans="1:4" ht="13.5" x14ac:dyDescent="0.25">
      <c r="A2994" s="172">
        <v>83644</v>
      </c>
      <c r="B2994" s="172" t="s">
        <v>18441</v>
      </c>
      <c r="C2994" s="172" t="s">
        <v>5304</v>
      </c>
      <c r="D2994" s="364">
        <v>5373.23</v>
      </c>
    </row>
    <row r="2995" spans="1:4" ht="13.5" x14ac:dyDescent="0.25">
      <c r="A2995" s="172">
        <v>83645</v>
      </c>
      <c r="B2995" s="172" t="s">
        <v>18442</v>
      </c>
      <c r="C2995" s="172" t="s">
        <v>5304</v>
      </c>
      <c r="D2995" s="364">
        <v>1683.69</v>
      </c>
    </row>
    <row r="2996" spans="1:4" ht="13.5" x14ac:dyDescent="0.25">
      <c r="A2996" s="172">
        <v>83646</v>
      </c>
      <c r="B2996" s="172" t="s">
        <v>18443</v>
      </c>
      <c r="C2996" s="172" t="s">
        <v>5304</v>
      </c>
      <c r="D2996" s="364">
        <v>1960.12</v>
      </c>
    </row>
    <row r="2997" spans="1:4" ht="13.5" x14ac:dyDescent="0.25">
      <c r="A2997" s="172">
        <v>83647</v>
      </c>
      <c r="B2997" s="172" t="s">
        <v>18444</v>
      </c>
      <c r="C2997" s="172" t="s">
        <v>5304</v>
      </c>
      <c r="D2997" s="364">
        <v>1270.01</v>
      </c>
    </row>
    <row r="2998" spans="1:4" ht="13.5" x14ac:dyDescent="0.25">
      <c r="A2998" s="172">
        <v>83648</v>
      </c>
      <c r="B2998" s="172" t="s">
        <v>18445</v>
      </c>
      <c r="C2998" s="172" t="s">
        <v>5304</v>
      </c>
      <c r="D2998" s="363">
        <v>802.66</v>
      </c>
    </row>
    <row r="2999" spans="1:4" ht="13.5" x14ac:dyDescent="0.25">
      <c r="A2999" s="172">
        <v>83649</v>
      </c>
      <c r="B2999" s="172" t="s">
        <v>18446</v>
      </c>
      <c r="C2999" s="172" t="s">
        <v>5304</v>
      </c>
      <c r="D2999" s="364">
        <v>4851.8900000000003</v>
      </c>
    </row>
    <row r="3000" spans="1:4" ht="13.5" x14ac:dyDescent="0.25">
      <c r="A3000" s="172">
        <v>83650</v>
      </c>
      <c r="B3000" s="172" t="s">
        <v>18447</v>
      </c>
      <c r="C3000" s="172" t="s">
        <v>5304</v>
      </c>
      <c r="D3000" s="364">
        <v>4024.53</v>
      </c>
    </row>
    <row r="3001" spans="1:4" ht="13.5" x14ac:dyDescent="0.25">
      <c r="A3001" s="172">
        <v>98294</v>
      </c>
      <c r="B3001" s="172" t="s">
        <v>8638</v>
      </c>
      <c r="C3001" s="172" t="s">
        <v>5237</v>
      </c>
      <c r="D3001" s="363">
        <v>1.64</v>
      </c>
    </row>
    <row r="3002" spans="1:4" ht="13.5" x14ac:dyDescent="0.25">
      <c r="A3002" s="172">
        <v>98295</v>
      </c>
      <c r="B3002" s="172" t="s">
        <v>8639</v>
      </c>
      <c r="C3002" s="172" t="s">
        <v>5237</v>
      </c>
      <c r="D3002" s="363">
        <v>1.18</v>
      </c>
    </row>
    <row r="3003" spans="1:4" ht="13.5" x14ac:dyDescent="0.25">
      <c r="A3003" s="172">
        <v>98296</v>
      </c>
      <c r="B3003" s="172" t="s">
        <v>8640</v>
      </c>
      <c r="C3003" s="172" t="s">
        <v>5237</v>
      </c>
      <c r="D3003" s="363">
        <v>2.52</v>
      </c>
    </row>
    <row r="3004" spans="1:4" ht="13.5" x14ac:dyDescent="0.25">
      <c r="A3004" s="172">
        <v>98297</v>
      </c>
      <c r="B3004" s="172" t="s">
        <v>8641</v>
      </c>
      <c r="C3004" s="172" t="s">
        <v>5237</v>
      </c>
      <c r="D3004" s="363">
        <v>1.79</v>
      </c>
    </row>
    <row r="3005" spans="1:4" ht="13.5" x14ac:dyDescent="0.25">
      <c r="A3005" s="172">
        <v>98301</v>
      </c>
      <c r="B3005" s="172" t="s">
        <v>8642</v>
      </c>
      <c r="C3005" s="172" t="s">
        <v>5304</v>
      </c>
      <c r="D3005" s="363">
        <v>371.81</v>
      </c>
    </row>
    <row r="3006" spans="1:4" ht="13.5" x14ac:dyDescent="0.25">
      <c r="A3006" s="172">
        <v>98302</v>
      </c>
      <c r="B3006" s="172" t="s">
        <v>8643</v>
      </c>
      <c r="C3006" s="172" t="s">
        <v>5304</v>
      </c>
      <c r="D3006" s="363">
        <v>497.37</v>
      </c>
    </row>
    <row r="3007" spans="1:4" ht="13.5" x14ac:dyDescent="0.25">
      <c r="A3007" s="172">
        <v>98304</v>
      </c>
      <c r="B3007" s="172" t="s">
        <v>8644</v>
      </c>
      <c r="C3007" s="172" t="s">
        <v>5304</v>
      </c>
      <c r="D3007" s="363">
        <v>800.31</v>
      </c>
    </row>
    <row r="3008" spans="1:4" ht="13.5" x14ac:dyDescent="0.25">
      <c r="A3008" s="172">
        <v>98307</v>
      </c>
      <c r="B3008" s="172" t="s">
        <v>8645</v>
      </c>
      <c r="C3008" s="172" t="s">
        <v>5304</v>
      </c>
      <c r="D3008" s="363">
        <v>30.07</v>
      </c>
    </row>
    <row r="3009" spans="1:4" ht="13.5" x14ac:dyDescent="0.25">
      <c r="A3009" s="172">
        <v>98308</v>
      </c>
      <c r="B3009" s="172" t="s">
        <v>8646</v>
      </c>
      <c r="C3009" s="172" t="s">
        <v>5304</v>
      </c>
      <c r="D3009" s="363">
        <v>19.95</v>
      </c>
    </row>
    <row r="3010" spans="1:4" ht="13.5" x14ac:dyDescent="0.25">
      <c r="A3010" s="172">
        <v>98593</v>
      </c>
      <c r="B3010" s="172" t="s">
        <v>8647</v>
      </c>
      <c r="C3010" s="172" t="s">
        <v>5304</v>
      </c>
      <c r="D3010" s="363">
        <v>650.35</v>
      </c>
    </row>
    <row r="3011" spans="1:4" ht="13.5" x14ac:dyDescent="0.25">
      <c r="A3011" s="172">
        <v>89355</v>
      </c>
      <c r="B3011" s="172" t="s">
        <v>8648</v>
      </c>
      <c r="C3011" s="172" t="s">
        <v>5237</v>
      </c>
      <c r="D3011" s="363">
        <v>12.46</v>
      </c>
    </row>
    <row r="3012" spans="1:4" ht="13.5" x14ac:dyDescent="0.25">
      <c r="A3012" s="172">
        <v>89356</v>
      </c>
      <c r="B3012" s="172" t="s">
        <v>8649</v>
      </c>
      <c r="C3012" s="172" t="s">
        <v>5237</v>
      </c>
      <c r="D3012" s="363">
        <v>14.7</v>
      </c>
    </row>
    <row r="3013" spans="1:4" ht="13.5" x14ac:dyDescent="0.25">
      <c r="A3013" s="172">
        <v>89357</v>
      </c>
      <c r="B3013" s="172" t="s">
        <v>8650</v>
      </c>
      <c r="C3013" s="172" t="s">
        <v>5237</v>
      </c>
      <c r="D3013" s="363">
        <v>20.5</v>
      </c>
    </row>
    <row r="3014" spans="1:4" ht="13.5" x14ac:dyDescent="0.25">
      <c r="A3014" s="172">
        <v>89401</v>
      </c>
      <c r="B3014" s="172" t="s">
        <v>8651</v>
      </c>
      <c r="C3014" s="172" t="s">
        <v>5237</v>
      </c>
      <c r="D3014" s="363">
        <v>5.29</v>
      </c>
    </row>
    <row r="3015" spans="1:4" ht="13.5" x14ac:dyDescent="0.25">
      <c r="A3015" s="172">
        <v>89402</v>
      </c>
      <c r="B3015" s="172" t="s">
        <v>8652</v>
      </c>
      <c r="C3015" s="172" t="s">
        <v>5237</v>
      </c>
      <c r="D3015" s="363">
        <v>6.45</v>
      </c>
    </row>
    <row r="3016" spans="1:4" ht="13.5" x14ac:dyDescent="0.25">
      <c r="A3016" s="172">
        <v>89403</v>
      </c>
      <c r="B3016" s="172" t="s">
        <v>8653</v>
      </c>
      <c r="C3016" s="172" t="s">
        <v>5237</v>
      </c>
      <c r="D3016" s="363">
        <v>10.62</v>
      </c>
    </row>
    <row r="3017" spans="1:4" ht="13.5" x14ac:dyDescent="0.25">
      <c r="A3017" s="172">
        <v>89446</v>
      </c>
      <c r="B3017" s="172" t="s">
        <v>8654</v>
      </c>
      <c r="C3017" s="172" t="s">
        <v>5237</v>
      </c>
      <c r="D3017" s="363">
        <v>3.31</v>
      </c>
    </row>
    <row r="3018" spans="1:4" ht="13.5" x14ac:dyDescent="0.25">
      <c r="A3018" s="172">
        <v>89447</v>
      </c>
      <c r="B3018" s="172" t="s">
        <v>8655</v>
      </c>
      <c r="C3018" s="172" t="s">
        <v>5237</v>
      </c>
      <c r="D3018" s="363">
        <v>6.93</v>
      </c>
    </row>
    <row r="3019" spans="1:4" ht="13.5" x14ac:dyDescent="0.25">
      <c r="A3019" s="172">
        <v>89448</v>
      </c>
      <c r="B3019" s="172" t="s">
        <v>8656</v>
      </c>
      <c r="C3019" s="172" t="s">
        <v>5237</v>
      </c>
      <c r="D3019" s="363">
        <v>9.94</v>
      </c>
    </row>
    <row r="3020" spans="1:4" ht="13.5" x14ac:dyDescent="0.25">
      <c r="A3020" s="172">
        <v>89449</v>
      </c>
      <c r="B3020" s="172" t="s">
        <v>8657</v>
      </c>
      <c r="C3020" s="172" t="s">
        <v>5237</v>
      </c>
      <c r="D3020" s="363">
        <v>11.44</v>
      </c>
    </row>
    <row r="3021" spans="1:4" ht="13.5" x14ac:dyDescent="0.25">
      <c r="A3021" s="172">
        <v>89450</v>
      </c>
      <c r="B3021" s="172" t="s">
        <v>8658</v>
      </c>
      <c r="C3021" s="172" t="s">
        <v>5237</v>
      </c>
      <c r="D3021" s="363">
        <v>18.850000000000001</v>
      </c>
    </row>
    <row r="3022" spans="1:4" ht="13.5" x14ac:dyDescent="0.25">
      <c r="A3022" s="172">
        <v>89451</v>
      </c>
      <c r="B3022" s="172" t="s">
        <v>8659</v>
      </c>
      <c r="C3022" s="172" t="s">
        <v>5237</v>
      </c>
      <c r="D3022" s="363">
        <v>31.09</v>
      </c>
    </row>
    <row r="3023" spans="1:4" ht="13.5" x14ac:dyDescent="0.25">
      <c r="A3023" s="172">
        <v>89452</v>
      </c>
      <c r="B3023" s="172" t="s">
        <v>8660</v>
      </c>
      <c r="C3023" s="172" t="s">
        <v>5237</v>
      </c>
      <c r="D3023" s="363">
        <v>38.67</v>
      </c>
    </row>
    <row r="3024" spans="1:4" ht="13.5" x14ac:dyDescent="0.25">
      <c r="A3024" s="172">
        <v>89508</v>
      </c>
      <c r="B3024" s="172" t="s">
        <v>8661</v>
      </c>
      <c r="C3024" s="172" t="s">
        <v>5237</v>
      </c>
      <c r="D3024" s="363">
        <v>13.29</v>
      </c>
    </row>
    <row r="3025" spans="1:4" ht="13.5" x14ac:dyDescent="0.25">
      <c r="A3025" s="172">
        <v>89509</v>
      </c>
      <c r="B3025" s="172" t="s">
        <v>8662</v>
      </c>
      <c r="C3025" s="172" t="s">
        <v>5237</v>
      </c>
      <c r="D3025" s="363">
        <v>19.059999999999999</v>
      </c>
    </row>
    <row r="3026" spans="1:4" ht="13.5" x14ac:dyDescent="0.25">
      <c r="A3026" s="172">
        <v>89511</v>
      </c>
      <c r="B3026" s="172" t="s">
        <v>8663</v>
      </c>
      <c r="C3026" s="172" t="s">
        <v>5237</v>
      </c>
      <c r="D3026" s="363">
        <v>29.09</v>
      </c>
    </row>
    <row r="3027" spans="1:4" ht="13.5" x14ac:dyDescent="0.25">
      <c r="A3027" s="172">
        <v>89512</v>
      </c>
      <c r="B3027" s="172" t="s">
        <v>8664</v>
      </c>
      <c r="C3027" s="172" t="s">
        <v>5237</v>
      </c>
      <c r="D3027" s="363">
        <v>45.62</v>
      </c>
    </row>
    <row r="3028" spans="1:4" ht="13.5" x14ac:dyDescent="0.25">
      <c r="A3028" s="172">
        <v>89576</v>
      </c>
      <c r="B3028" s="172" t="s">
        <v>8665</v>
      </c>
      <c r="C3028" s="172" t="s">
        <v>5237</v>
      </c>
      <c r="D3028" s="363">
        <v>15.98</v>
      </c>
    </row>
    <row r="3029" spans="1:4" ht="13.5" x14ac:dyDescent="0.25">
      <c r="A3029" s="172">
        <v>89578</v>
      </c>
      <c r="B3029" s="172" t="s">
        <v>8666</v>
      </c>
      <c r="C3029" s="172" t="s">
        <v>5237</v>
      </c>
      <c r="D3029" s="363">
        <v>27.45</v>
      </c>
    </row>
    <row r="3030" spans="1:4" ht="13.5" x14ac:dyDescent="0.25">
      <c r="A3030" s="172">
        <v>89580</v>
      </c>
      <c r="B3030" s="172" t="s">
        <v>8667</v>
      </c>
      <c r="C3030" s="172" t="s">
        <v>5237</v>
      </c>
      <c r="D3030" s="363">
        <v>53.67</v>
      </c>
    </row>
    <row r="3031" spans="1:4" ht="13.5" x14ac:dyDescent="0.25">
      <c r="A3031" s="172">
        <v>89633</v>
      </c>
      <c r="B3031" s="172" t="s">
        <v>8668</v>
      </c>
      <c r="C3031" s="172" t="s">
        <v>5237</v>
      </c>
      <c r="D3031" s="363">
        <v>19.21</v>
      </c>
    </row>
    <row r="3032" spans="1:4" ht="13.5" x14ac:dyDescent="0.25">
      <c r="A3032" s="172">
        <v>89634</v>
      </c>
      <c r="B3032" s="172" t="s">
        <v>8669</v>
      </c>
      <c r="C3032" s="172" t="s">
        <v>5237</v>
      </c>
      <c r="D3032" s="363">
        <v>29.78</v>
      </c>
    </row>
    <row r="3033" spans="1:4" ht="13.5" x14ac:dyDescent="0.25">
      <c r="A3033" s="172">
        <v>89635</v>
      </c>
      <c r="B3033" s="172" t="s">
        <v>8670</v>
      </c>
      <c r="C3033" s="172" t="s">
        <v>5237</v>
      </c>
      <c r="D3033" s="363">
        <v>43.23</v>
      </c>
    </row>
    <row r="3034" spans="1:4" ht="13.5" x14ac:dyDescent="0.25">
      <c r="A3034" s="172">
        <v>89636</v>
      </c>
      <c r="B3034" s="172" t="s">
        <v>8671</v>
      </c>
      <c r="C3034" s="172" t="s">
        <v>5237</v>
      </c>
      <c r="D3034" s="363">
        <v>52.76</v>
      </c>
    </row>
    <row r="3035" spans="1:4" ht="13.5" x14ac:dyDescent="0.25">
      <c r="A3035" s="172">
        <v>89711</v>
      </c>
      <c r="B3035" s="172" t="s">
        <v>8672</v>
      </c>
      <c r="C3035" s="172" t="s">
        <v>5237</v>
      </c>
      <c r="D3035" s="363">
        <v>13.06</v>
      </c>
    </row>
    <row r="3036" spans="1:4" ht="13.5" x14ac:dyDescent="0.25">
      <c r="A3036" s="172">
        <v>89712</v>
      </c>
      <c r="B3036" s="172" t="s">
        <v>8673</v>
      </c>
      <c r="C3036" s="172" t="s">
        <v>5237</v>
      </c>
      <c r="D3036" s="363">
        <v>20.02</v>
      </c>
    </row>
    <row r="3037" spans="1:4" ht="13.5" x14ac:dyDescent="0.25">
      <c r="A3037" s="172">
        <v>89713</v>
      </c>
      <c r="B3037" s="172" t="s">
        <v>8674</v>
      </c>
      <c r="C3037" s="172" t="s">
        <v>5237</v>
      </c>
      <c r="D3037" s="363">
        <v>31.03</v>
      </c>
    </row>
    <row r="3038" spans="1:4" ht="13.5" x14ac:dyDescent="0.25">
      <c r="A3038" s="172">
        <v>89714</v>
      </c>
      <c r="B3038" s="172" t="s">
        <v>8675</v>
      </c>
      <c r="C3038" s="172" t="s">
        <v>5237</v>
      </c>
      <c r="D3038" s="363">
        <v>40.28</v>
      </c>
    </row>
    <row r="3039" spans="1:4" ht="13.5" x14ac:dyDescent="0.25">
      <c r="A3039" s="172">
        <v>89716</v>
      </c>
      <c r="B3039" s="172" t="s">
        <v>8676</v>
      </c>
      <c r="C3039" s="172" t="s">
        <v>5237</v>
      </c>
      <c r="D3039" s="363">
        <v>22.3</v>
      </c>
    </row>
    <row r="3040" spans="1:4" ht="13.5" x14ac:dyDescent="0.25">
      <c r="A3040" s="172">
        <v>89717</v>
      </c>
      <c r="B3040" s="172" t="s">
        <v>8677</v>
      </c>
      <c r="C3040" s="172" t="s">
        <v>5237</v>
      </c>
      <c r="D3040" s="363">
        <v>34.44</v>
      </c>
    </row>
    <row r="3041" spans="1:4" ht="13.5" x14ac:dyDescent="0.25">
      <c r="A3041" s="172">
        <v>89770</v>
      </c>
      <c r="B3041" s="172" t="s">
        <v>8678</v>
      </c>
      <c r="C3041" s="172" t="s">
        <v>5237</v>
      </c>
      <c r="D3041" s="363">
        <v>38.520000000000003</v>
      </c>
    </row>
    <row r="3042" spans="1:4" ht="13.5" x14ac:dyDescent="0.25">
      <c r="A3042" s="172">
        <v>89771</v>
      </c>
      <c r="B3042" s="172" t="s">
        <v>8679</v>
      </c>
      <c r="C3042" s="172" t="s">
        <v>5237</v>
      </c>
      <c r="D3042" s="363">
        <v>52.68</v>
      </c>
    </row>
    <row r="3043" spans="1:4" ht="13.5" x14ac:dyDescent="0.25">
      <c r="A3043" s="172">
        <v>89773</v>
      </c>
      <c r="B3043" s="172" t="s">
        <v>8680</v>
      </c>
      <c r="C3043" s="172" t="s">
        <v>5237</v>
      </c>
      <c r="D3043" s="363">
        <v>122.8</v>
      </c>
    </row>
    <row r="3044" spans="1:4" ht="13.5" x14ac:dyDescent="0.25">
      <c r="A3044" s="172">
        <v>89775</v>
      </c>
      <c r="B3044" s="172" t="s">
        <v>8681</v>
      </c>
      <c r="C3044" s="172" t="s">
        <v>5237</v>
      </c>
      <c r="D3044" s="363">
        <v>194.12</v>
      </c>
    </row>
    <row r="3045" spans="1:4" ht="13.5" x14ac:dyDescent="0.25">
      <c r="A3045" s="172">
        <v>89798</v>
      </c>
      <c r="B3045" s="172" t="s">
        <v>8682</v>
      </c>
      <c r="C3045" s="172" t="s">
        <v>5237</v>
      </c>
      <c r="D3045" s="363">
        <v>7.97</v>
      </c>
    </row>
    <row r="3046" spans="1:4" ht="13.5" x14ac:dyDescent="0.25">
      <c r="A3046" s="172">
        <v>89799</v>
      </c>
      <c r="B3046" s="172" t="s">
        <v>8683</v>
      </c>
      <c r="C3046" s="172" t="s">
        <v>5237</v>
      </c>
      <c r="D3046" s="363">
        <v>13.35</v>
      </c>
    </row>
    <row r="3047" spans="1:4" ht="13.5" x14ac:dyDescent="0.25">
      <c r="A3047" s="172">
        <v>89800</v>
      </c>
      <c r="B3047" s="172" t="s">
        <v>8684</v>
      </c>
      <c r="C3047" s="172" t="s">
        <v>5237</v>
      </c>
      <c r="D3047" s="363">
        <v>16.79</v>
      </c>
    </row>
    <row r="3048" spans="1:4" ht="13.5" x14ac:dyDescent="0.25">
      <c r="A3048" s="172">
        <v>89848</v>
      </c>
      <c r="B3048" s="172" t="s">
        <v>8685</v>
      </c>
      <c r="C3048" s="172" t="s">
        <v>5237</v>
      </c>
      <c r="D3048" s="363">
        <v>20.76</v>
      </c>
    </row>
    <row r="3049" spans="1:4" ht="13.5" x14ac:dyDescent="0.25">
      <c r="A3049" s="172">
        <v>89849</v>
      </c>
      <c r="B3049" s="172" t="s">
        <v>8686</v>
      </c>
      <c r="C3049" s="172" t="s">
        <v>5237</v>
      </c>
      <c r="D3049" s="363">
        <v>39.31</v>
      </c>
    </row>
    <row r="3050" spans="1:4" ht="13.5" x14ac:dyDescent="0.25">
      <c r="A3050" s="172">
        <v>89865</v>
      </c>
      <c r="B3050" s="172" t="s">
        <v>8687</v>
      </c>
      <c r="C3050" s="172" t="s">
        <v>5237</v>
      </c>
      <c r="D3050" s="363">
        <v>8.9</v>
      </c>
    </row>
    <row r="3051" spans="1:4" ht="13.5" x14ac:dyDescent="0.25">
      <c r="A3051" s="172">
        <v>91784</v>
      </c>
      <c r="B3051" s="172" t="s">
        <v>8688</v>
      </c>
      <c r="C3051" s="172" t="s">
        <v>5237</v>
      </c>
      <c r="D3051" s="363">
        <v>30.44</v>
      </c>
    </row>
    <row r="3052" spans="1:4" ht="13.5" x14ac:dyDescent="0.25">
      <c r="A3052" s="172">
        <v>91785</v>
      </c>
      <c r="B3052" s="172" t="s">
        <v>8689</v>
      </c>
      <c r="C3052" s="172" t="s">
        <v>5237</v>
      </c>
      <c r="D3052" s="363">
        <v>30.18</v>
      </c>
    </row>
    <row r="3053" spans="1:4" ht="13.5" x14ac:dyDescent="0.25">
      <c r="A3053" s="172">
        <v>91786</v>
      </c>
      <c r="B3053" s="172" t="s">
        <v>8690</v>
      </c>
      <c r="C3053" s="172" t="s">
        <v>5237</v>
      </c>
      <c r="D3053" s="363">
        <v>20.399999999999999</v>
      </c>
    </row>
    <row r="3054" spans="1:4" ht="13.5" x14ac:dyDescent="0.25">
      <c r="A3054" s="172">
        <v>91787</v>
      </c>
      <c r="B3054" s="172" t="s">
        <v>8691</v>
      </c>
      <c r="C3054" s="172" t="s">
        <v>5237</v>
      </c>
      <c r="D3054" s="363">
        <v>22.29</v>
      </c>
    </row>
    <row r="3055" spans="1:4" ht="13.5" x14ac:dyDescent="0.25">
      <c r="A3055" s="172">
        <v>91788</v>
      </c>
      <c r="B3055" s="172" t="s">
        <v>8692</v>
      </c>
      <c r="C3055" s="172" t="s">
        <v>5237</v>
      </c>
      <c r="D3055" s="363">
        <v>28.64</v>
      </c>
    </row>
    <row r="3056" spans="1:4" ht="13.5" x14ac:dyDescent="0.25">
      <c r="A3056" s="172">
        <v>91789</v>
      </c>
      <c r="B3056" s="172" t="s">
        <v>8693</v>
      </c>
      <c r="C3056" s="172" t="s">
        <v>5237</v>
      </c>
      <c r="D3056" s="363">
        <v>29.96</v>
      </c>
    </row>
    <row r="3057" spans="1:4" ht="13.5" x14ac:dyDescent="0.25">
      <c r="A3057" s="172">
        <v>91790</v>
      </c>
      <c r="B3057" s="172" t="s">
        <v>8694</v>
      </c>
      <c r="C3057" s="172" t="s">
        <v>5237</v>
      </c>
      <c r="D3057" s="363">
        <v>45.59</v>
      </c>
    </row>
    <row r="3058" spans="1:4" ht="13.5" x14ac:dyDescent="0.25">
      <c r="A3058" s="172">
        <v>91791</v>
      </c>
      <c r="B3058" s="172" t="s">
        <v>8695</v>
      </c>
      <c r="C3058" s="172" t="s">
        <v>5237</v>
      </c>
      <c r="D3058" s="363">
        <v>57.49</v>
      </c>
    </row>
    <row r="3059" spans="1:4" ht="13.5" x14ac:dyDescent="0.25">
      <c r="A3059" s="172">
        <v>91792</v>
      </c>
      <c r="B3059" s="172" t="s">
        <v>8696</v>
      </c>
      <c r="C3059" s="172" t="s">
        <v>5237</v>
      </c>
      <c r="D3059" s="363">
        <v>40.270000000000003</v>
      </c>
    </row>
    <row r="3060" spans="1:4" ht="13.5" x14ac:dyDescent="0.25">
      <c r="A3060" s="172">
        <v>91793</v>
      </c>
      <c r="B3060" s="172" t="s">
        <v>8697</v>
      </c>
      <c r="C3060" s="172" t="s">
        <v>5237</v>
      </c>
      <c r="D3060" s="363">
        <v>61.62</v>
      </c>
    </row>
    <row r="3061" spans="1:4" ht="13.5" x14ac:dyDescent="0.25">
      <c r="A3061" s="172">
        <v>91794</v>
      </c>
      <c r="B3061" s="172" t="s">
        <v>8698</v>
      </c>
      <c r="C3061" s="172" t="s">
        <v>5237</v>
      </c>
      <c r="D3061" s="363">
        <v>27.92</v>
      </c>
    </row>
    <row r="3062" spans="1:4" ht="13.5" x14ac:dyDescent="0.25">
      <c r="A3062" s="172">
        <v>91795</v>
      </c>
      <c r="B3062" s="172" t="s">
        <v>8699</v>
      </c>
      <c r="C3062" s="172" t="s">
        <v>5237</v>
      </c>
      <c r="D3062" s="363">
        <v>47.59</v>
      </c>
    </row>
    <row r="3063" spans="1:4" ht="13.5" x14ac:dyDescent="0.25">
      <c r="A3063" s="172">
        <v>91796</v>
      </c>
      <c r="B3063" s="172" t="s">
        <v>8700</v>
      </c>
      <c r="C3063" s="172" t="s">
        <v>5237</v>
      </c>
      <c r="D3063" s="363">
        <v>49.04</v>
      </c>
    </row>
    <row r="3064" spans="1:4" ht="13.5" x14ac:dyDescent="0.25">
      <c r="A3064" s="172">
        <v>92275</v>
      </c>
      <c r="B3064" s="172" t="s">
        <v>8701</v>
      </c>
      <c r="C3064" s="172" t="s">
        <v>5237</v>
      </c>
      <c r="D3064" s="363">
        <v>35.53</v>
      </c>
    </row>
    <row r="3065" spans="1:4" ht="13.5" x14ac:dyDescent="0.25">
      <c r="A3065" s="172">
        <v>92276</v>
      </c>
      <c r="B3065" s="172" t="s">
        <v>8702</v>
      </c>
      <c r="C3065" s="172" t="s">
        <v>5237</v>
      </c>
      <c r="D3065" s="363">
        <v>44.98</v>
      </c>
    </row>
    <row r="3066" spans="1:4" ht="13.5" x14ac:dyDescent="0.25">
      <c r="A3066" s="172">
        <v>92277</v>
      </c>
      <c r="B3066" s="172" t="s">
        <v>8703</v>
      </c>
      <c r="C3066" s="172" t="s">
        <v>5237</v>
      </c>
      <c r="D3066" s="363">
        <v>64.84</v>
      </c>
    </row>
    <row r="3067" spans="1:4" ht="13.5" x14ac:dyDescent="0.25">
      <c r="A3067" s="172">
        <v>92278</v>
      </c>
      <c r="B3067" s="172" t="s">
        <v>8704</v>
      </c>
      <c r="C3067" s="172" t="s">
        <v>5237</v>
      </c>
      <c r="D3067" s="363">
        <v>87.16</v>
      </c>
    </row>
    <row r="3068" spans="1:4" ht="13.5" x14ac:dyDescent="0.25">
      <c r="A3068" s="172">
        <v>92279</v>
      </c>
      <c r="B3068" s="172" t="s">
        <v>8705</v>
      </c>
      <c r="C3068" s="172" t="s">
        <v>5237</v>
      </c>
      <c r="D3068" s="363">
        <v>125.9</v>
      </c>
    </row>
    <row r="3069" spans="1:4" ht="13.5" x14ac:dyDescent="0.25">
      <c r="A3069" s="172">
        <v>92280</v>
      </c>
      <c r="B3069" s="172" t="s">
        <v>8706</v>
      </c>
      <c r="C3069" s="172" t="s">
        <v>5237</v>
      </c>
      <c r="D3069" s="363">
        <v>176.67</v>
      </c>
    </row>
    <row r="3070" spans="1:4" ht="13.5" x14ac:dyDescent="0.25">
      <c r="A3070" s="172">
        <v>92281</v>
      </c>
      <c r="B3070" s="172" t="s">
        <v>8707</v>
      </c>
      <c r="C3070" s="172" t="s">
        <v>5237</v>
      </c>
      <c r="D3070" s="363">
        <v>107.15</v>
      </c>
    </row>
    <row r="3071" spans="1:4" ht="13.5" x14ac:dyDescent="0.25">
      <c r="A3071" s="172">
        <v>92282</v>
      </c>
      <c r="B3071" s="172" t="s">
        <v>8708</v>
      </c>
      <c r="C3071" s="172" t="s">
        <v>5237</v>
      </c>
      <c r="D3071" s="363">
        <v>119.51</v>
      </c>
    </row>
    <row r="3072" spans="1:4" ht="13.5" x14ac:dyDescent="0.25">
      <c r="A3072" s="172">
        <v>92283</v>
      </c>
      <c r="B3072" s="172" t="s">
        <v>8709</v>
      </c>
      <c r="C3072" s="172" t="s">
        <v>5237</v>
      </c>
      <c r="D3072" s="363">
        <v>159.1</v>
      </c>
    </row>
    <row r="3073" spans="1:4" ht="13.5" x14ac:dyDescent="0.25">
      <c r="A3073" s="172">
        <v>92284</v>
      </c>
      <c r="B3073" s="172" t="s">
        <v>8710</v>
      </c>
      <c r="C3073" s="172" t="s">
        <v>5237</v>
      </c>
      <c r="D3073" s="363">
        <v>194.67</v>
      </c>
    </row>
    <row r="3074" spans="1:4" ht="13.5" x14ac:dyDescent="0.25">
      <c r="A3074" s="172">
        <v>92285</v>
      </c>
      <c r="B3074" s="172" t="s">
        <v>8711</v>
      </c>
      <c r="C3074" s="172" t="s">
        <v>5237</v>
      </c>
      <c r="D3074" s="363">
        <v>254.4</v>
      </c>
    </row>
    <row r="3075" spans="1:4" ht="13.5" x14ac:dyDescent="0.25">
      <c r="A3075" s="172">
        <v>92286</v>
      </c>
      <c r="B3075" s="172" t="s">
        <v>8712</v>
      </c>
      <c r="C3075" s="172" t="s">
        <v>5237</v>
      </c>
      <c r="D3075" s="363">
        <v>306.98</v>
      </c>
    </row>
    <row r="3076" spans="1:4" ht="13.5" x14ac:dyDescent="0.25">
      <c r="A3076" s="172">
        <v>92305</v>
      </c>
      <c r="B3076" s="172" t="s">
        <v>8713</v>
      </c>
      <c r="C3076" s="172" t="s">
        <v>5237</v>
      </c>
      <c r="D3076" s="363">
        <v>23.74</v>
      </c>
    </row>
    <row r="3077" spans="1:4" ht="13.5" x14ac:dyDescent="0.25">
      <c r="A3077" s="172">
        <v>92306</v>
      </c>
      <c r="B3077" s="172" t="s">
        <v>8714</v>
      </c>
      <c r="C3077" s="172" t="s">
        <v>5237</v>
      </c>
      <c r="D3077" s="363">
        <v>38.6</v>
      </c>
    </row>
    <row r="3078" spans="1:4" ht="13.5" x14ac:dyDescent="0.25">
      <c r="A3078" s="172">
        <v>92307</v>
      </c>
      <c r="B3078" s="172" t="s">
        <v>8715</v>
      </c>
      <c r="C3078" s="172" t="s">
        <v>5237</v>
      </c>
      <c r="D3078" s="363">
        <v>48.27</v>
      </c>
    </row>
    <row r="3079" spans="1:4" ht="13.5" x14ac:dyDescent="0.25">
      <c r="A3079" s="172">
        <v>92308</v>
      </c>
      <c r="B3079" s="172" t="s">
        <v>8716</v>
      </c>
      <c r="C3079" s="172" t="s">
        <v>5237</v>
      </c>
      <c r="D3079" s="363">
        <v>40.31</v>
      </c>
    </row>
    <row r="3080" spans="1:4" ht="13.5" x14ac:dyDescent="0.25">
      <c r="A3080" s="172">
        <v>92309</v>
      </c>
      <c r="B3080" s="172" t="s">
        <v>8717</v>
      </c>
      <c r="C3080" s="172" t="s">
        <v>5237</v>
      </c>
      <c r="D3080" s="363">
        <v>111.78</v>
      </c>
    </row>
    <row r="3081" spans="1:4" ht="13.5" x14ac:dyDescent="0.25">
      <c r="A3081" s="172">
        <v>92310</v>
      </c>
      <c r="B3081" s="172" t="s">
        <v>8718</v>
      </c>
      <c r="C3081" s="172" t="s">
        <v>5237</v>
      </c>
      <c r="D3081" s="363">
        <v>124.39</v>
      </c>
    </row>
    <row r="3082" spans="1:4" ht="13.5" x14ac:dyDescent="0.25">
      <c r="A3082" s="172">
        <v>92320</v>
      </c>
      <c r="B3082" s="172" t="s">
        <v>8719</v>
      </c>
      <c r="C3082" s="172" t="s">
        <v>5237</v>
      </c>
      <c r="D3082" s="363">
        <v>30.48</v>
      </c>
    </row>
    <row r="3083" spans="1:4" ht="13.5" x14ac:dyDescent="0.25">
      <c r="A3083" s="172">
        <v>92321</v>
      </c>
      <c r="B3083" s="172" t="s">
        <v>8720</v>
      </c>
      <c r="C3083" s="172" t="s">
        <v>5237</v>
      </c>
      <c r="D3083" s="363">
        <v>50.19</v>
      </c>
    </row>
    <row r="3084" spans="1:4" ht="13.5" x14ac:dyDescent="0.25">
      <c r="A3084" s="172">
        <v>92322</v>
      </c>
      <c r="B3084" s="172" t="s">
        <v>8721</v>
      </c>
      <c r="C3084" s="172" t="s">
        <v>5237</v>
      </c>
      <c r="D3084" s="363">
        <v>64.08</v>
      </c>
    </row>
    <row r="3085" spans="1:4" ht="13.5" x14ac:dyDescent="0.25">
      <c r="A3085" s="172">
        <v>92323</v>
      </c>
      <c r="B3085" s="172" t="s">
        <v>8722</v>
      </c>
      <c r="C3085" s="172" t="s">
        <v>5237</v>
      </c>
      <c r="D3085" s="363">
        <v>45.45</v>
      </c>
    </row>
    <row r="3086" spans="1:4" ht="13.5" x14ac:dyDescent="0.25">
      <c r="A3086" s="172">
        <v>92324</v>
      </c>
      <c r="B3086" s="172" t="s">
        <v>8723</v>
      </c>
      <c r="C3086" s="172" t="s">
        <v>5237</v>
      </c>
      <c r="D3086" s="363">
        <v>121.75</v>
      </c>
    </row>
    <row r="3087" spans="1:4" ht="13.5" x14ac:dyDescent="0.25">
      <c r="A3087" s="172">
        <v>92325</v>
      </c>
      <c r="B3087" s="172" t="s">
        <v>8724</v>
      </c>
      <c r="C3087" s="172" t="s">
        <v>5237</v>
      </c>
      <c r="D3087" s="363">
        <v>138.55000000000001</v>
      </c>
    </row>
    <row r="3088" spans="1:4" ht="13.5" x14ac:dyDescent="0.25">
      <c r="A3088" s="172">
        <v>92335</v>
      </c>
      <c r="B3088" s="172" t="s">
        <v>18448</v>
      </c>
      <c r="C3088" s="172" t="s">
        <v>5237</v>
      </c>
      <c r="D3088" s="363">
        <v>53.39</v>
      </c>
    </row>
    <row r="3089" spans="1:4" ht="13.5" x14ac:dyDescent="0.25">
      <c r="A3089" s="172">
        <v>92336</v>
      </c>
      <c r="B3089" s="172" t="s">
        <v>18449</v>
      </c>
      <c r="C3089" s="172" t="s">
        <v>5237</v>
      </c>
      <c r="D3089" s="363">
        <v>65.55</v>
      </c>
    </row>
    <row r="3090" spans="1:4" ht="13.5" x14ac:dyDescent="0.25">
      <c r="A3090" s="172">
        <v>92337</v>
      </c>
      <c r="B3090" s="172" t="s">
        <v>18450</v>
      </c>
      <c r="C3090" s="172" t="s">
        <v>5237</v>
      </c>
      <c r="D3090" s="363">
        <v>86.13</v>
      </c>
    </row>
    <row r="3091" spans="1:4" ht="13.5" x14ac:dyDescent="0.25">
      <c r="A3091" s="172">
        <v>92338</v>
      </c>
      <c r="B3091" s="172" t="s">
        <v>18451</v>
      </c>
      <c r="C3091" s="172" t="s">
        <v>5237</v>
      </c>
      <c r="D3091" s="363">
        <v>72.790000000000006</v>
      </c>
    </row>
    <row r="3092" spans="1:4" ht="13.5" x14ac:dyDescent="0.25">
      <c r="A3092" s="172">
        <v>92339</v>
      </c>
      <c r="B3092" s="172" t="s">
        <v>18452</v>
      </c>
      <c r="C3092" s="172" t="s">
        <v>5237</v>
      </c>
      <c r="D3092" s="363">
        <v>108.35</v>
      </c>
    </row>
    <row r="3093" spans="1:4" ht="13.5" x14ac:dyDescent="0.25">
      <c r="A3093" s="172">
        <v>92341</v>
      </c>
      <c r="B3093" s="172" t="s">
        <v>18453</v>
      </c>
      <c r="C3093" s="172" t="s">
        <v>5237</v>
      </c>
      <c r="D3093" s="363">
        <v>60.13</v>
      </c>
    </row>
    <row r="3094" spans="1:4" ht="13.5" x14ac:dyDescent="0.25">
      <c r="A3094" s="172">
        <v>92342</v>
      </c>
      <c r="B3094" s="172" t="s">
        <v>18454</v>
      </c>
      <c r="C3094" s="172" t="s">
        <v>5237</v>
      </c>
      <c r="D3094" s="363">
        <v>72.33</v>
      </c>
    </row>
    <row r="3095" spans="1:4" ht="13.5" x14ac:dyDescent="0.25">
      <c r="A3095" s="172">
        <v>92343</v>
      </c>
      <c r="B3095" s="172" t="s">
        <v>18455</v>
      </c>
      <c r="C3095" s="172" t="s">
        <v>5237</v>
      </c>
      <c r="D3095" s="363">
        <v>92.97</v>
      </c>
    </row>
    <row r="3096" spans="1:4" ht="13.5" x14ac:dyDescent="0.25">
      <c r="A3096" s="172">
        <v>92361</v>
      </c>
      <c r="B3096" s="172" t="s">
        <v>18456</v>
      </c>
      <c r="C3096" s="172" t="s">
        <v>5237</v>
      </c>
      <c r="D3096" s="363">
        <v>58.98</v>
      </c>
    </row>
    <row r="3097" spans="1:4" ht="13.5" x14ac:dyDescent="0.25">
      <c r="A3097" s="172">
        <v>92362</v>
      </c>
      <c r="B3097" s="172" t="s">
        <v>18457</v>
      </c>
      <c r="C3097" s="172" t="s">
        <v>5237</v>
      </c>
      <c r="D3097" s="363">
        <v>94</v>
      </c>
    </row>
    <row r="3098" spans="1:4" ht="13.5" x14ac:dyDescent="0.25">
      <c r="A3098" s="172">
        <v>92364</v>
      </c>
      <c r="B3098" s="172" t="s">
        <v>18458</v>
      </c>
      <c r="C3098" s="172" t="s">
        <v>5237</v>
      </c>
      <c r="D3098" s="363">
        <v>32.49</v>
      </c>
    </row>
    <row r="3099" spans="1:4" ht="13.5" x14ac:dyDescent="0.25">
      <c r="A3099" s="172">
        <v>92365</v>
      </c>
      <c r="B3099" s="172" t="s">
        <v>18459</v>
      </c>
      <c r="C3099" s="172" t="s">
        <v>5237</v>
      </c>
      <c r="D3099" s="363">
        <v>37.36</v>
      </c>
    </row>
    <row r="3100" spans="1:4" ht="13.5" x14ac:dyDescent="0.25">
      <c r="A3100" s="172">
        <v>92366</v>
      </c>
      <c r="B3100" s="172" t="s">
        <v>18460</v>
      </c>
      <c r="C3100" s="172" t="s">
        <v>5237</v>
      </c>
      <c r="D3100" s="363">
        <v>51.81</v>
      </c>
    </row>
    <row r="3101" spans="1:4" ht="13.5" x14ac:dyDescent="0.25">
      <c r="A3101" s="172">
        <v>92367</v>
      </c>
      <c r="B3101" s="172" t="s">
        <v>18461</v>
      </c>
      <c r="C3101" s="172" t="s">
        <v>5237</v>
      </c>
      <c r="D3101" s="363">
        <v>63.61</v>
      </c>
    </row>
    <row r="3102" spans="1:4" ht="13.5" x14ac:dyDescent="0.25">
      <c r="A3102" s="172">
        <v>92368</v>
      </c>
      <c r="B3102" s="172" t="s">
        <v>18462</v>
      </c>
      <c r="C3102" s="172" t="s">
        <v>5237</v>
      </c>
      <c r="D3102" s="363">
        <v>83.92</v>
      </c>
    </row>
    <row r="3103" spans="1:4" ht="13.5" x14ac:dyDescent="0.25">
      <c r="A3103" s="172">
        <v>92648</v>
      </c>
      <c r="B3103" s="172" t="s">
        <v>18463</v>
      </c>
      <c r="C3103" s="172" t="s">
        <v>5237</v>
      </c>
      <c r="D3103" s="363">
        <v>50.48</v>
      </c>
    </row>
    <row r="3104" spans="1:4" ht="13.5" x14ac:dyDescent="0.25">
      <c r="A3104" s="172">
        <v>92649</v>
      </c>
      <c r="B3104" s="172" t="s">
        <v>18464</v>
      </c>
      <c r="C3104" s="172" t="s">
        <v>5237</v>
      </c>
      <c r="D3104" s="363">
        <v>61.47</v>
      </c>
    </row>
    <row r="3105" spans="1:4" ht="13.5" x14ac:dyDescent="0.25">
      <c r="A3105" s="172">
        <v>92650</v>
      </c>
      <c r="B3105" s="172" t="s">
        <v>18465</v>
      </c>
      <c r="C3105" s="172" t="s">
        <v>5237</v>
      </c>
      <c r="D3105" s="363">
        <v>96.48</v>
      </c>
    </row>
    <row r="3106" spans="1:4" ht="13.5" x14ac:dyDescent="0.25">
      <c r="A3106" s="172">
        <v>92652</v>
      </c>
      <c r="B3106" s="172" t="s">
        <v>18466</v>
      </c>
      <c r="C3106" s="172" t="s">
        <v>5237</v>
      </c>
      <c r="D3106" s="363">
        <v>35.57</v>
      </c>
    </row>
    <row r="3107" spans="1:4" ht="13.5" x14ac:dyDescent="0.25">
      <c r="A3107" s="172">
        <v>92653</v>
      </c>
      <c r="B3107" s="172" t="s">
        <v>18467</v>
      </c>
      <c r="C3107" s="172" t="s">
        <v>5237</v>
      </c>
      <c r="D3107" s="363">
        <v>40.46</v>
      </c>
    </row>
    <row r="3108" spans="1:4" ht="13.5" x14ac:dyDescent="0.25">
      <c r="A3108" s="172">
        <v>92654</v>
      </c>
      <c r="B3108" s="172" t="s">
        <v>18468</v>
      </c>
      <c r="C3108" s="172" t="s">
        <v>5237</v>
      </c>
      <c r="D3108" s="363">
        <v>54.91</v>
      </c>
    </row>
    <row r="3109" spans="1:4" ht="13.5" x14ac:dyDescent="0.25">
      <c r="A3109" s="172">
        <v>92655</v>
      </c>
      <c r="B3109" s="172" t="s">
        <v>18469</v>
      </c>
      <c r="C3109" s="172" t="s">
        <v>5237</v>
      </c>
      <c r="D3109" s="363">
        <v>66.78</v>
      </c>
    </row>
    <row r="3110" spans="1:4" ht="13.5" x14ac:dyDescent="0.25">
      <c r="A3110" s="172">
        <v>92656</v>
      </c>
      <c r="B3110" s="172" t="s">
        <v>18470</v>
      </c>
      <c r="C3110" s="172" t="s">
        <v>5237</v>
      </c>
      <c r="D3110" s="363">
        <v>87.08</v>
      </c>
    </row>
    <row r="3111" spans="1:4" ht="13.5" x14ac:dyDescent="0.25">
      <c r="A3111" s="172">
        <v>92687</v>
      </c>
      <c r="B3111" s="172" t="s">
        <v>18471</v>
      </c>
      <c r="C3111" s="172" t="s">
        <v>5237</v>
      </c>
      <c r="D3111" s="363">
        <v>16.809999999999999</v>
      </c>
    </row>
    <row r="3112" spans="1:4" ht="13.5" x14ac:dyDescent="0.25">
      <c r="A3112" s="172">
        <v>92688</v>
      </c>
      <c r="B3112" s="172" t="s">
        <v>18472</v>
      </c>
      <c r="C3112" s="172" t="s">
        <v>5237</v>
      </c>
      <c r="D3112" s="363">
        <v>23.74</v>
      </c>
    </row>
    <row r="3113" spans="1:4" ht="13.5" x14ac:dyDescent="0.25">
      <c r="A3113" s="172">
        <v>92689</v>
      </c>
      <c r="B3113" s="172" t="s">
        <v>18473</v>
      </c>
      <c r="C3113" s="172" t="s">
        <v>5237</v>
      </c>
      <c r="D3113" s="363">
        <v>25.27</v>
      </c>
    </row>
    <row r="3114" spans="1:4" ht="13.5" x14ac:dyDescent="0.25">
      <c r="A3114" s="172">
        <v>92690</v>
      </c>
      <c r="B3114" s="172" t="s">
        <v>18474</v>
      </c>
      <c r="C3114" s="172" t="s">
        <v>5237</v>
      </c>
      <c r="D3114" s="363">
        <v>36.5</v>
      </c>
    </row>
    <row r="3115" spans="1:4" ht="13.5" x14ac:dyDescent="0.25">
      <c r="A3115" s="172">
        <v>94462</v>
      </c>
      <c r="B3115" s="172" t="s">
        <v>8757</v>
      </c>
      <c r="C3115" s="172" t="s">
        <v>5237</v>
      </c>
      <c r="D3115" s="363">
        <v>59.86</v>
      </c>
    </row>
    <row r="3116" spans="1:4" ht="13.5" x14ac:dyDescent="0.25">
      <c r="A3116" s="172">
        <v>94463</v>
      </c>
      <c r="B3116" s="172" t="s">
        <v>8758</v>
      </c>
      <c r="C3116" s="172" t="s">
        <v>5237</v>
      </c>
      <c r="D3116" s="363">
        <v>69.87</v>
      </c>
    </row>
    <row r="3117" spans="1:4" ht="13.5" x14ac:dyDescent="0.25">
      <c r="A3117" s="172">
        <v>94464</v>
      </c>
      <c r="B3117" s="172" t="s">
        <v>8759</v>
      </c>
      <c r="C3117" s="172" t="s">
        <v>5237</v>
      </c>
      <c r="D3117" s="363">
        <v>98.13</v>
      </c>
    </row>
    <row r="3118" spans="1:4" ht="13.5" x14ac:dyDescent="0.25">
      <c r="A3118" s="172">
        <v>94602</v>
      </c>
      <c r="B3118" s="172" t="s">
        <v>8760</v>
      </c>
      <c r="C3118" s="172" t="s">
        <v>5237</v>
      </c>
      <c r="D3118" s="363">
        <v>136.19</v>
      </c>
    </row>
    <row r="3119" spans="1:4" ht="13.5" x14ac:dyDescent="0.25">
      <c r="A3119" s="172">
        <v>94603</v>
      </c>
      <c r="B3119" s="172" t="s">
        <v>8761</v>
      </c>
      <c r="C3119" s="172" t="s">
        <v>5237</v>
      </c>
      <c r="D3119" s="363">
        <v>183.03</v>
      </c>
    </row>
    <row r="3120" spans="1:4" ht="13.5" x14ac:dyDescent="0.25">
      <c r="A3120" s="172">
        <v>94604</v>
      </c>
      <c r="B3120" s="172" t="s">
        <v>8762</v>
      </c>
      <c r="C3120" s="172" t="s">
        <v>5237</v>
      </c>
      <c r="D3120" s="363">
        <v>250.12</v>
      </c>
    </row>
    <row r="3121" spans="1:4" ht="13.5" x14ac:dyDescent="0.25">
      <c r="A3121" s="172">
        <v>94605</v>
      </c>
      <c r="B3121" s="172" t="s">
        <v>8763</v>
      </c>
      <c r="C3121" s="172" t="s">
        <v>5237</v>
      </c>
      <c r="D3121" s="363">
        <v>357.66</v>
      </c>
    </row>
    <row r="3122" spans="1:4" ht="13.5" x14ac:dyDescent="0.25">
      <c r="A3122" s="172">
        <v>94648</v>
      </c>
      <c r="B3122" s="172" t="s">
        <v>8764</v>
      </c>
      <c r="C3122" s="172" t="s">
        <v>5237</v>
      </c>
      <c r="D3122" s="363">
        <v>6.96</v>
      </c>
    </row>
    <row r="3123" spans="1:4" ht="13.5" x14ac:dyDescent="0.25">
      <c r="A3123" s="172">
        <v>94649</v>
      </c>
      <c r="B3123" s="172" t="s">
        <v>8765</v>
      </c>
      <c r="C3123" s="172" t="s">
        <v>5237</v>
      </c>
      <c r="D3123" s="363">
        <v>10.4</v>
      </c>
    </row>
    <row r="3124" spans="1:4" ht="13.5" x14ac:dyDescent="0.25">
      <c r="A3124" s="172">
        <v>94650</v>
      </c>
      <c r="B3124" s="172" t="s">
        <v>8766</v>
      </c>
      <c r="C3124" s="172" t="s">
        <v>5237</v>
      </c>
      <c r="D3124" s="363">
        <v>14.89</v>
      </c>
    </row>
    <row r="3125" spans="1:4" ht="13.5" x14ac:dyDescent="0.25">
      <c r="A3125" s="172">
        <v>94651</v>
      </c>
      <c r="B3125" s="172" t="s">
        <v>8767</v>
      </c>
      <c r="C3125" s="172" t="s">
        <v>5237</v>
      </c>
      <c r="D3125" s="363">
        <v>16.18</v>
      </c>
    </row>
    <row r="3126" spans="1:4" ht="13.5" x14ac:dyDescent="0.25">
      <c r="A3126" s="172">
        <v>94652</v>
      </c>
      <c r="B3126" s="172" t="s">
        <v>8768</v>
      </c>
      <c r="C3126" s="172" t="s">
        <v>5237</v>
      </c>
      <c r="D3126" s="363">
        <v>26.32</v>
      </c>
    </row>
    <row r="3127" spans="1:4" ht="13.5" x14ac:dyDescent="0.25">
      <c r="A3127" s="172">
        <v>94653</v>
      </c>
      <c r="B3127" s="172" t="s">
        <v>8769</v>
      </c>
      <c r="C3127" s="172" t="s">
        <v>5237</v>
      </c>
      <c r="D3127" s="363">
        <v>37.520000000000003</v>
      </c>
    </row>
    <row r="3128" spans="1:4" ht="13.5" x14ac:dyDescent="0.25">
      <c r="A3128" s="172">
        <v>94654</v>
      </c>
      <c r="B3128" s="172" t="s">
        <v>8770</v>
      </c>
      <c r="C3128" s="172" t="s">
        <v>5237</v>
      </c>
      <c r="D3128" s="363">
        <v>50.08</v>
      </c>
    </row>
    <row r="3129" spans="1:4" ht="13.5" x14ac:dyDescent="0.25">
      <c r="A3129" s="172">
        <v>94655</v>
      </c>
      <c r="B3129" s="172" t="s">
        <v>8771</v>
      </c>
      <c r="C3129" s="172" t="s">
        <v>5237</v>
      </c>
      <c r="D3129" s="363">
        <v>70.03</v>
      </c>
    </row>
    <row r="3130" spans="1:4" ht="13.5" x14ac:dyDescent="0.25">
      <c r="A3130" s="172">
        <v>94716</v>
      </c>
      <c r="B3130" s="172" t="s">
        <v>8772</v>
      </c>
      <c r="C3130" s="172" t="s">
        <v>5237</v>
      </c>
      <c r="D3130" s="363">
        <v>22.35</v>
      </c>
    </row>
    <row r="3131" spans="1:4" ht="13.5" x14ac:dyDescent="0.25">
      <c r="A3131" s="172">
        <v>94717</v>
      </c>
      <c r="B3131" s="172" t="s">
        <v>8773</v>
      </c>
      <c r="C3131" s="172" t="s">
        <v>5237</v>
      </c>
      <c r="D3131" s="363">
        <v>33.51</v>
      </c>
    </row>
    <row r="3132" spans="1:4" ht="13.5" x14ac:dyDescent="0.25">
      <c r="A3132" s="172">
        <v>94718</v>
      </c>
      <c r="B3132" s="172" t="s">
        <v>8774</v>
      </c>
      <c r="C3132" s="172" t="s">
        <v>5237</v>
      </c>
      <c r="D3132" s="363">
        <v>41.33</v>
      </c>
    </row>
    <row r="3133" spans="1:4" ht="13.5" x14ac:dyDescent="0.25">
      <c r="A3133" s="172">
        <v>94719</v>
      </c>
      <c r="B3133" s="172" t="s">
        <v>8775</v>
      </c>
      <c r="C3133" s="172" t="s">
        <v>5237</v>
      </c>
      <c r="D3133" s="363">
        <v>54.73</v>
      </c>
    </row>
    <row r="3134" spans="1:4" ht="13.5" x14ac:dyDescent="0.25">
      <c r="A3134" s="172">
        <v>94720</v>
      </c>
      <c r="B3134" s="172" t="s">
        <v>8776</v>
      </c>
      <c r="C3134" s="172" t="s">
        <v>5237</v>
      </c>
      <c r="D3134" s="363">
        <v>82.2</v>
      </c>
    </row>
    <row r="3135" spans="1:4" ht="13.5" x14ac:dyDescent="0.25">
      <c r="A3135" s="172">
        <v>94721</v>
      </c>
      <c r="B3135" s="172" t="s">
        <v>8777</v>
      </c>
      <c r="C3135" s="172" t="s">
        <v>5237</v>
      </c>
      <c r="D3135" s="363">
        <v>121.45</v>
      </c>
    </row>
    <row r="3136" spans="1:4" ht="13.5" x14ac:dyDescent="0.25">
      <c r="A3136" s="172">
        <v>94722</v>
      </c>
      <c r="B3136" s="172" t="s">
        <v>8778</v>
      </c>
      <c r="C3136" s="172" t="s">
        <v>5237</v>
      </c>
      <c r="D3136" s="363">
        <v>210.77</v>
      </c>
    </row>
    <row r="3137" spans="1:4" ht="13.5" x14ac:dyDescent="0.25">
      <c r="A3137" s="172">
        <v>95697</v>
      </c>
      <c r="B3137" s="172" t="s">
        <v>18475</v>
      </c>
      <c r="C3137" s="172" t="s">
        <v>5237</v>
      </c>
      <c r="D3137" s="363">
        <v>47.99</v>
      </c>
    </row>
    <row r="3138" spans="1:4" ht="13.5" x14ac:dyDescent="0.25">
      <c r="A3138" s="172">
        <v>96635</v>
      </c>
      <c r="B3138" s="172" t="s">
        <v>8780</v>
      </c>
      <c r="C3138" s="172" t="s">
        <v>5237</v>
      </c>
      <c r="D3138" s="363">
        <v>21.08</v>
      </c>
    </row>
    <row r="3139" spans="1:4" ht="13.5" x14ac:dyDescent="0.25">
      <c r="A3139" s="172">
        <v>96636</v>
      </c>
      <c r="B3139" s="172" t="s">
        <v>8781</v>
      </c>
      <c r="C3139" s="172" t="s">
        <v>5237</v>
      </c>
      <c r="D3139" s="363">
        <v>22.22</v>
      </c>
    </row>
    <row r="3140" spans="1:4" ht="13.5" x14ac:dyDescent="0.25">
      <c r="A3140" s="172">
        <v>96644</v>
      </c>
      <c r="B3140" s="172" t="s">
        <v>8782</v>
      </c>
      <c r="C3140" s="172" t="s">
        <v>5237</v>
      </c>
      <c r="D3140" s="363">
        <v>14.08</v>
      </c>
    </row>
    <row r="3141" spans="1:4" ht="13.5" x14ac:dyDescent="0.25">
      <c r="A3141" s="172">
        <v>96645</v>
      </c>
      <c r="B3141" s="172" t="s">
        <v>8783</v>
      </c>
      <c r="C3141" s="172" t="s">
        <v>5237</v>
      </c>
      <c r="D3141" s="363">
        <v>18.18</v>
      </c>
    </row>
    <row r="3142" spans="1:4" ht="13.5" x14ac:dyDescent="0.25">
      <c r="A3142" s="172">
        <v>96646</v>
      </c>
      <c r="B3142" s="172" t="s">
        <v>8784</v>
      </c>
      <c r="C3142" s="172" t="s">
        <v>5237</v>
      </c>
      <c r="D3142" s="363">
        <v>28.17</v>
      </c>
    </row>
    <row r="3143" spans="1:4" ht="13.5" x14ac:dyDescent="0.25">
      <c r="A3143" s="172">
        <v>96647</v>
      </c>
      <c r="B3143" s="172" t="s">
        <v>8785</v>
      </c>
      <c r="C3143" s="172" t="s">
        <v>5237</v>
      </c>
      <c r="D3143" s="363">
        <v>12.81</v>
      </c>
    </row>
    <row r="3144" spans="1:4" ht="13.5" x14ac:dyDescent="0.25">
      <c r="A3144" s="172">
        <v>96648</v>
      </c>
      <c r="B3144" s="172" t="s">
        <v>8786</v>
      </c>
      <c r="C3144" s="172" t="s">
        <v>5237</v>
      </c>
      <c r="D3144" s="363">
        <v>23.18</v>
      </c>
    </row>
    <row r="3145" spans="1:4" ht="13.5" x14ac:dyDescent="0.25">
      <c r="A3145" s="172">
        <v>96649</v>
      </c>
      <c r="B3145" s="172" t="s">
        <v>8787</v>
      </c>
      <c r="C3145" s="172" t="s">
        <v>5237</v>
      </c>
      <c r="D3145" s="363">
        <v>34.03</v>
      </c>
    </row>
    <row r="3146" spans="1:4" ht="13.5" x14ac:dyDescent="0.25">
      <c r="A3146" s="172">
        <v>96668</v>
      </c>
      <c r="B3146" s="172" t="s">
        <v>8788</v>
      </c>
      <c r="C3146" s="172" t="s">
        <v>5237</v>
      </c>
      <c r="D3146" s="363">
        <v>9.1999999999999993</v>
      </c>
    </row>
    <row r="3147" spans="1:4" ht="13.5" x14ac:dyDescent="0.25">
      <c r="A3147" s="172">
        <v>96669</v>
      </c>
      <c r="B3147" s="172" t="s">
        <v>8789</v>
      </c>
      <c r="C3147" s="172" t="s">
        <v>5237</v>
      </c>
      <c r="D3147" s="363">
        <v>11.44</v>
      </c>
    </row>
    <row r="3148" spans="1:4" ht="13.5" x14ac:dyDescent="0.25">
      <c r="A3148" s="172">
        <v>96670</v>
      </c>
      <c r="B3148" s="172" t="s">
        <v>8790</v>
      </c>
      <c r="C3148" s="172" t="s">
        <v>5237</v>
      </c>
      <c r="D3148" s="363">
        <v>17.38</v>
      </c>
    </row>
    <row r="3149" spans="1:4" ht="13.5" x14ac:dyDescent="0.25">
      <c r="A3149" s="172">
        <v>96671</v>
      </c>
      <c r="B3149" s="172" t="s">
        <v>8791</v>
      </c>
      <c r="C3149" s="172" t="s">
        <v>5237</v>
      </c>
      <c r="D3149" s="363">
        <v>23.25</v>
      </c>
    </row>
    <row r="3150" spans="1:4" ht="13.5" x14ac:dyDescent="0.25">
      <c r="A3150" s="172">
        <v>96672</v>
      </c>
      <c r="B3150" s="172" t="s">
        <v>8792</v>
      </c>
      <c r="C3150" s="172" t="s">
        <v>5237</v>
      </c>
      <c r="D3150" s="363">
        <v>34.119999999999997</v>
      </c>
    </row>
    <row r="3151" spans="1:4" ht="13.5" x14ac:dyDescent="0.25">
      <c r="A3151" s="172">
        <v>96673</v>
      </c>
      <c r="B3151" s="172" t="s">
        <v>8793</v>
      </c>
      <c r="C3151" s="172" t="s">
        <v>5237</v>
      </c>
      <c r="D3151" s="363">
        <v>55.82</v>
      </c>
    </row>
    <row r="3152" spans="1:4" ht="13.5" x14ac:dyDescent="0.25">
      <c r="A3152" s="172">
        <v>96674</v>
      </c>
      <c r="B3152" s="172" t="s">
        <v>8794</v>
      </c>
      <c r="C3152" s="172" t="s">
        <v>5237</v>
      </c>
      <c r="D3152" s="363">
        <v>78.41</v>
      </c>
    </row>
    <row r="3153" spans="1:4" ht="13.5" x14ac:dyDescent="0.25">
      <c r="A3153" s="172">
        <v>96675</v>
      </c>
      <c r="B3153" s="172" t="s">
        <v>8795</v>
      </c>
      <c r="C3153" s="172" t="s">
        <v>5237</v>
      </c>
      <c r="D3153" s="363">
        <v>136.44</v>
      </c>
    </row>
    <row r="3154" spans="1:4" ht="13.5" x14ac:dyDescent="0.25">
      <c r="A3154" s="172">
        <v>96676</v>
      </c>
      <c r="B3154" s="172" t="s">
        <v>8796</v>
      </c>
      <c r="C3154" s="172" t="s">
        <v>5237</v>
      </c>
      <c r="D3154" s="363">
        <v>9.17</v>
      </c>
    </row>
    <row r="3155" spans="1:4" ht="13.5" x14ac:dyDescent="0.25">
      <c r="A3155" s="172">
        <v>96677</v>
      </c>
      <c r="B3155" s="172" t="s">
        <v>8797</v>
      </c>
      <c r="C3155" s="172" t="s">
        <v>5237</v>
      </c>
      <c r="D3155" s="363">
        <v>15.14</v>
      </c>
    </row>
    <row r="3156" spans="1:4" ht="13.5" x14ac:dyDescent="0.25">
      <c r="A3156" s="172">
        <v>96678</v>
      </c>
      <c r="B3156" s="172" t="s">
        <v>8798</v>
      </c>
      <c r="C3156" s="172" t="s">
        <v>5237</v>
      </c>
      <c r="D3156" s="363">
        <v>21.05</v>
      </c>
    </row>
    <row r="3157" spans="1:4" ht="13.5" x14ac:dyDescent="0.25">
      <c r="A3157" s="172">
        <v>96679</v>
      </c>
      <c r="B3157" s="172" t="s">
        <v>8799</v>
      </c>
      <c r="C3157" s="172" t="s">
        <v>5237</v>
      </c>
      <c r="D3157" s="363">
        <v>30.71</v>
      </c>
    </row>
    <row r="3158" spans="1:4" ht="13.5" x14ac:dyDescent="0.25">
      <c r="A3158" s="172">
        <v>96680</v>
      </c>
      <c r="B3158" s="172" t="s">
        <v>8800</v>
      </c>
      <c r="C3158" s="172" t="s">
        <v>5237</v>
      </c>
      <c r="D3158" s="363">
        <v>41.32</v>
      </c>
    </row>
    <row r="3159" spans="1:4" ht="13.5" x14ac:dyDescent="0.25">
      <c r="A3159" s="172">
        <v>96681</v>
      </c>
      <c r="B3159" s="172" t="s">
        <v>8801</v>
      </c>
      <c r="C3159" s="172" t="s">
        <v>5237</v>
      </c>
      <c r="D3159" s="363">
        <v>77.28</v>
      </c>
    </row>
    <row r="3160" spans="1:4" ht="13.5" x14ac:dyDescent="0.25">
      <c r="A3160" s="172">
        <v>96682</v>
      </c>
      <c r="B3160" s="172" t="s">
        <v>8802</v>
      </c>
      <c r="C3160" s="172" t="s">
        <v>5237</v>
      </c>
      <c r="D3160" s="363">
        <v>114.02</v>
      </c>
    </row>
    <row r="3161" spans="1:4" ht="13.5" x14ac:dyDescent="0.25">
      <c r="A3161" s="172">
        <v>96683</v>
      </c>
      <c r="B3161" s="172" t="s">
        <v>8803</v>
      </c>
      <c r="C3161" s="172" t="s">
        <v>5237</v>
      </c>
      <c r="D3161" s="363">
        <v>156</v>
      </c>
    </row>
    <row r="3162" spans="1:4" ht="13.5" x14ac:dyDescent="0.25">
      <c r="A3162" s="172">
        <v>96718</v>
      </c>
      <c r="B3162" s="172" t="s">
        <v>8804</v>
      </c>
      <c r="C3162" s="172" t="s">
        <v>5237</v>
      </c>
      <c r="D3162" s="363">
        <v>6.06</v>
      </c>
    </row>
    <row r="3163" spans="1:4" ht="13.5" x14ac:dyDescent="0.25">
      <c r="A3163" s="172">
        <v>96719</v>
      </c>
      <c r="B3163" s="172" t="s">
        <v>8805</v>
      </c>
      <c r="C3163" s="172" t="s">
        <v>5237</v>
      </c>
      <c r="D3163" s="363">
        <v>12.08</v>
      </c>
    </row>
    <row r="3164" spans="1:4" ht="13.5" x14ac:dyDescent="0.25">
      <c r="A3164" s="172">
        <v>96720</v>
      </c>
      <c r="B3164" s="172" t="s">
        <v>8806</v>
      </c>
      <c r="C3164" s="172" t="s">
        <v>5237</v>
      </c>
      <c r="D3164" s="363">
        <v>14.7</v>
      </c>
    </row>
    <row r="3165" spans="1:4" ht="13.5" x14ac:dyDescent="0.25">
      <c r="A3165" s="172">
        <v>96721</v>
      </c>
      <c r="B3165" s="172" t="s">
        <v>8807</v>
      </c>
      <c r="C3165" s="172" t="s">
        <v>5237</v>
      </c>
      <c r="D3165" s="363">
        <v>19.86</v>
      </c>
    </row>
    <row r="3166" spans="1:4" ht="13.5" x14ac:dyDescent="0.25">
      <c r="A3166" s="172">
        <v>96722</v>
      </c>
      <c r="B3166" s="172" t="s">
        <v>8808</v>
      </c>
      <c r="C3166" s="172" t="s">
        <v>5237</v>
      </c>
      <c r="D3166" s="363">
        <v>27.07</v>
      </c>
    </row>
    <row r="3167" spans="1:4" ht="13.5" x14ac:dyDescent="0.25">
      <c r="A3167" s="172">
        <v>96723</v>
      </c>
      <c r="B3167" s="172" t="s">
        <v>8809</v>
      </c>
      <c r="C3167" s="172" t="s">
        <v>5237</v>
      </c>
      <c r="D3167" s="363">
        <v>36.1</v>
      </c>
    </row>
    <row r="3168" spans="1:4" ht="13.5" x14ac:dyDescent="0.25">
      <c r="A3168" s="172">
        <v>96724</v>
      </c>
      <c r="B3168" s="172" t="s">
        <v>8810</v>
      </c>
      <c r="C3168" s="172" t="s">
        <v>5237</v>
      </c>
      <c r="D3168" s="363">
        <v>58.94</v>
      </c>
    </row>
    <row r="3169" spans="1:4" ht="13.5" x14ac:dyDescent="0.25">
      <c r="A3169" s="172">
        <v>96725</v>
      </c>
      <c r="B3169" s="172" t="s">
        <v>8811</v>
      </c>
      <c r="C3169" s="172" t="s">
        <v>5237</v>
      </c>
      <c r="D3169" s="363">
        <v>77.77</v>
      </c>
    </row>
    <row r="3170" spans="1:4" ht="13.5" x14ac:dyDescent="0.25">
      <c r="A3170" s="172">
        <v>96726</v>
      </c>
      <c r="B3170" s="172" t="s">
        <v>8812</v>
      </c>
      <c r="C3170" s="172" t="s">
        <v>5237</v>
      </c>
      <c r="D3170" s="363">
        <v>126.85</v>
      </c>
    </row>
    <row r="3171" spans="1:4" ht="13.5" x14ac:dyDescent="0.25">
      <c r="A3171" s="172">
        <v>96727</v>
      </c>
      <c r="B3171" s="172" t="s">
        <v>8813</v>
      </c>
      <c r="C3171" s="172" t="s">
        <v>5237</v>
      </c>
      <c r="D3171" s="363">
        <v>10.37</v>
      </c>
    </row>
    <row r="3172" spans="1:4" ht="13.5" x14ac:dyDescent="0.25">
      <c r="A3172" s="172">
        <v>96728</v>
      </c>
      <c r="B3172" s="172" t="s">
        <v>8814</v>
      </c>
      <c r="C3172" s="172" t="s">
        <v>5237</v>
      </c>
      <c r="D3172" s="363">
        <v>12.46</v>
      </c>
    </row>
    <row r="3173" spans="1:4" ht="13.5" x14ac:dyDescent="0.25">
      <c r="A3173" s="172">
        <v>96729</v>
      </c>
      <c r="B3173" s="172" t="s">
        <v>8815</v>
      </c>
      <c r="C3173" s="172" t="s">
        <v>5237</v>
      </c>
      <c r="D3173" s="363">
        <v>18.93</v>
      </c>
    </row>
    <row r="3174" spans="1:4" ht="13.5" x14ac:dyDescent="0.25">
      <c r="A3174" s="172">
        <v>96730</v>
      </c>
      <c r="B3174" s="172" t="s">
        <v>8816</v>
      </c>
      <c r="C3174" s="172" t="s">
        <v>5237</v>
      </c>
      <c r="D3174" s="363">
        <v>24</v>
      </c>
    </row>
    <row r="3175" spans="1:4" ht="13.5" x14ac:dyDescent="0.25">
      <c r="A3175" s="172">
        <v>96731</v>
      </c>
      <c r="B3175" s="172" t="s">
        <v>8817</v>
      </c>
      <c r="C3175" s="172" t="s">
        <v>5237</v>
      </c>
      <c r="D3175" s="363">
        <v>35.1</v>
      </c>
    </row>
    <row r="3176" spans="1:4" ht="13.5" x14ac:dyDescent="0.25">
      <c r="A3176" s="172">
        <v>96732</v>
      </c>
      <c r="B3176" s="172" t="s">
        <v>8818</v>
      </c>
      <c r="C3176" s="172" t="s">
        <v>5237</v>
      </c>
      <c r="D3176" s="363">
        <v>43.66</v>
      </c>
    </row>
    <row r="3177" spans="1:4" ht="13.5" x14ac:dyDescent="0.25">
      <c r="A3177" s="172">
        <v>96733</v>
      </c>
      <c r="B3177" s="172" t="s">
        <v>8819</v>
      </c>
      <c r="C3177" s="172" t="s">
        <v>5237</v>
      </c>
      <c r="D3177" s="363">
        <v>80.260000000000005</v>
      </c>
    </row>
    <row r="3178" spans="1:4" ht="13.5" x14ac:dyDescent="0.25">
      <c r="A3178" s="172">
        <v>96734</v>
      </c>
      <c r="B3178" s="172" t="s">
        <v>8820</v>
      </c>
      <c r="C3178" s="172" t="s">
        <v>5237</v>
      </c>
      <c r="D3178" s="363">
        <v>111.8</v>
      </c>
    </row>
    <row r="3179" spans="1:4" ht="13.5" x14ac:dyDescent="0.25">
      <c r="A3179" s="172">
        <v>96735</v>
      </c>
      <c r="B3179" s="172" t="s">
        <v>8821</v>
      </c>
      <c r="C3179" s="172" t="s">
        <v>5237</v>
      </c>
      <c r="D3179" s="363">
        <v>145.57</v>
      </c>
    </row>
    <row r="3180" spans="1:4" ht="13.5" x14ac:dyDescent="0.25">
      <c r="A3180" s="172">
        <v>96794</v>
      </c>
      <c r="B3180" s="172" t="s">
        <v>8822</v>
      </c>
      <c r="C3180" s="172" t="s">
        <v>5237</v>
      </c>
      <c r="D3180" s="363">
        <v>6.07</v>
      </c>
    </row>
    <row r="3181" spans="1:4" ht="13.5" x14ac:dyDescent="0.25">
      <c r="A3181" s="172">
        <v>96795</v>
      </c>
      <c r="B3181" s="172" t="s">
        <v>8823</v>
      </c>
      <c r="C3181" s="172" t="s">
        <v>5237</v>
      </c>
      <c r="D3181" s="363">
        <v>7.71</v>
      </c>
    </row>
    <row r="3182" spans="1:4" ht="13.5" x14ac:dyDescent="0.25">
      <c r="A3182" s="172">
        <v>96796</v>
      </c>
      <c r="B3182" s="172" t="s">
        <v>8824</v>
      </c>
      <c r="C3182" s="172" t="s">
        <v>5237</v>
      </c>
      <c r="D3182" s="363">
        <v>10.79</v>
      </c>
    </row>
    <row r="3183" spans="1:4" ht="13.5" x14ac:dyDescent="0.25">
      <c r="A3183" s="172">
        <v>96797</v>
      </c>
      <c r="B3183" s="172" t="s">
        <v>8825</v>
      </c>
      <c r="C3183" s="172" t="s">
        <v>5237</v>
      </c>
      <c r="D3183" s="363">
        <v>16.25</v>
      </c>
    </row>
    <row r="3184" spans="1:4" ht="13.5" x14ac:dyDescent="0.25">
      <c r="A3184" s="172">
        <v>96798</v>
      </c>
      <c r="B3184" s="172" t="s">
        <v>8826</v>
      </c>
      <c r="C3184" s="172" t="s">
        <v>5237</v>
      </c>
      <c r="D3184" s="363">
        <v>6.16</v>
      </c>
    </row>
    <row r="3185" spans="1:4" ht="13.5" x14ac:dyDescent="0.25">
      <c r="A3185" s="172">
        <v>96799</v>
      </c>
      <c r="B3185" s="172" t="s">
        <v>8827</v>
      </c>
      <c r="C3185" s="172" t="s">
        <v>5237</v>
      </c>
      <c r="D3185" s="363">
        <v>8.26</v>
      </c>
    </row>
    <row r="3186" spans="1:4" ht="13.5" x14ac:dyDescent="0.25">
      <c r="A3186" s="172">
        <v>96800</v>
      </c>
      <c r="B3186" s="172" t="s">
        <v>8828</v>
      </c>
      <c r="C3186" s="172" t="s">
        <v>5237</v>
      </c>
      <c r="D3186" s="363">
        <v>11.93</v>
      </c>
    </row>
    <row r="3187" spans="1:4" ht="13.5" x14ac:dyDescent="0.25">
      <c r="A3187" s="172">
        <v>96801</v>
      </c>
      <c r="B3187" s="172" t="s">
        <v>8829</v>
      </c>
      <c r="C3187" s="172" t="s">
        <v>5237</v>
      </c>
      <c r="D3187" s="363">
        <v>18.21</v>
      </c>
    </row>
    <row r="3188" spans="1:4" ht="13.5" x14ac:dyDescent="0.25">
      <c r="A3188" s="172">
        <v>97327</v>
      </c>
      <c r="B3188" s="172" t="s">
        <v>8830</v>
      </c>
      <c r="C3188" s="172" t="s">
        <v>5237</v>
      </c>
      <c r="D3188" s="363">
        <v>19.32</v>
      </c>
    </row>
    <row r="3189" spans="1:4" ht="13.5" x14ac:dyDescent="0.25">
      <c r="A3189" s="172">
        <v>97328</v>
      </c>
      <c r="B3189" s="172" t="s">
        <v>8831</v>
      </c>
      <c r="C3189" s="172" t="s">
        <v>5237</v>
      </c>
      <c r="D3189" s="363">
        <v>34.090000000000003</v>
      </c>
    </row>
    <row r="3190" spans="1:4" ht="13.5" x14ac:dyDescent="0.25">
      <c r="A3190" s="172">
        <v>97329</v>
      </c>
      <c r="B3190" s="172" t="s">
        <v>8832</v>
      </c>
      <c r="C3190" s="172" t="s">
        <v>5237</v>
      </c>
      <c r="D3190" s="363">
        <v>42.35</v>
      </c>
    </row>
    <row r="3191" spans="1:4" ht="13.5" x14ac:dyDescent="0.25">
      <c r="A3191" s="172">
        <v>97330</v>
      </c>
      <c r="B3191" s="172" t="s">
        <v>8833</v>
      </c>
      <c r="C3191" s="172" t="s">
        <v>5237</v>
      </c>
      <c r="D3191" s="363">
        <v>51.61</v>
      </c>
    </row>
    <row r="3192" spans="1:4" ht="13.5" x14ac:dyDescent="0.25">
      <c r="A3192" s="172">
        <v>97331</v>
      </c>
      <c r="B3192" s="172" t="s">
        <v>8834</v>
      </c>
      <c r="C3192" s="172" t="s">
        <v>5237</v>
      </c>
      <c r="D3192" s="363">
        <v>19.53</v>
      </c>
    </row>
    <row r="3193" spans="1:4" ht="13.5" x14ac:dyDescent="0.25">
      <c r="A3193" s="172">
        <v>97332</v>
      </c>
      <c r="B3193" s="172" t="s">
        <v>8835</v>
      </c>
      <c r="C3193" s="172" t="s">
        <v>5237</v>
      </c>
      <c r="D3193" s="363">
        <v>34.340000000000003</v>
      </c>
    </row>
    <row r="3194" spans="1:4" ht="13.5" x14ac:dyDescent="0.25">
      <c r="A3194" s="172">
        <v>97333</v>
      </c>
      <c r="B3194" s="172" t="s">
        <v>8836</v>
      </c>
      <c r="C3194" s="172" t="s">
        <v>5237</v>
      </c>
      <c r="D3194" s="363">
        <v>42.67</v>
      </c>
    </row>
    <row r="3195" spans="1:4" ht="13.5" x14ac:dyDescent="0.25">
      <c r="A3195" s="172">
        <v>97334</v>
      </c>
      <c r="B3195" s="172" t="s">
        <v>8837</v>
      </c>
      <c r="C3195" s="172" t="s">
        <v>5237</v>
      </c>
      <c r="D3195" s="363">
        <v>51.97</v>
      </c>
    </row>
    <row r="3196" spans="1:4" ht="13.5" x14ac:dyDescent="0.25">
      <c r="A3196" s="172">
        <v>97335</v>
      </c>
      <c r="B3196" s="172" t="s">
        <v>8838</v>
      </c>
      <c r="C3196" s="172" t="s">
        <v>5237</v>
      </c>
      <c r="D3196" s="363">
        <v>51.07</v>
      </c>
    </row>
    <row r="3197" spans="1:4" ht="13.5" x14ac:dyDescent="0.25">
      <c r="A3197" s="172">
        <v>97336</v>
      </c>
      <c r="B3197" s="172" t="s">
        <v>8839</v>
      </c>
      <c r="C3197" s="172" t="s">
        <v>5237</v>
      </c>
      <c r="D3197" s="363">
        <v>64.849999999999994</v>
      </c>
    </row>
    <row r="3198" spans="1:4" ht="13.5" x14ac:dyDescent="0.25">
      <c r="A3198" s="172">
        <v>97337</v>
      </c>
      <c r="B3198" s="172" t="s">
        <v>8840</v>
      </c>
      <c r="C3198" s="172" t="s">
        <v>5237</v>
      </c>
      <c r="D3198" s="363">
        <v>97.37</v>
      </c>
    </row>
    <row r="3199" spans="1:4" ht="13.5" x14ac:dyDescent="0.25">
      <c r="A3199" s="172">
        <v>97338</v>
      </c>
      <c r="B3199" s="172" t="s">
        <v>8841</v>
      </c>
      <c r="C3199" s="172" t="s">
        <v>5237</v>
      </c>
      <c r="D3199" s="363">
        <v>117.05</v>
      </c>
    </row>
    <row r="3200" spans="1:4" ht="13.5" x14ac:dyDescent="0.25">
      <c r="A3200" s="172">
        <v>97339</v>
      </c>
      <c r="B3200" s="172" t="s">
        <v>8842</v>
      </c>
      <c r="C3200" s="172" t="s">
        <v>5237</v>
      </c>
      <c r="D3200" s="363">
        <v>125.9</v>
      </c>
    </row>
    <row r="3201" spans="1:4" ht="13.5" x14ac:dyDescent="0.25">
      <c r="A3201" s="172">
        <v>97340</v>
      </c>
      <c r="B3201" s="172" t="s">
        <v>8843</v>
      </c>
      <c r="C3201" s="172" t="s">
        <v>5237</v>
      </c>
      <c r="D3201" s="363">
        <v>126.43</v>
      </c>
    </row>
    <row r="3202" spans="1:4" ht="13.5" x14ac:dyDescent="0.25">
      <c r="A3202" s="172">
        <v>97341</v>
      </c>
      <c r="B3202" s="172" t="s">
        <v>8844</v>
      </c>
      <c r="C3202" s="172" t="s">
        <v>5237</v>
      </c>
      <c r="D3202" s="363">
        <v>34.6</v>
      </c>
    </row>
    <row r="3203" spans="1:4" ht="13.5" x14ac:dyDescent="0.25">
      <c r="A3203" s="172">
        <v>97342</v>
      </c>
      <c r="B3203" s="172" t="s">
        <v>8845</v>
      </c>
      <c r="C3203" s="172" t="s">
        <v>5237</v>
      </c>
      <c r="D3203" s="363">
        <v>54.14</v>
      </c>
    </row>
    <row r="3204" spans="1:4" ht="13.5" x14ac:dyDescent="0.25">
      <c r="A3204" s="172">
        <v>97343</v>
      </c>
      <c r="B3204" s="172" t="s">
        <v>8846</v>
      </c>
      <c r="C3204" s="172" t="s">
        <v>5237</v>
      </c>
      <c r="D3204" s="363">
        <v>68.14</v>
      </c>
    </row>
    <row r="3205" spans="1:4" ht="13.5" x14ac:dyDescent="0.25">
      <c r="A3205" s="172">
        <v>97344</v>
      </c>
      <c r="B3205" s="172" t="s">
        <v>8847</v>
      </c>
      <c r="C3205" s="172" t="s">
        <v>5237</v>
      </c>
      <c r="D3205" s="363">
        <v>41.34</v>
      </c>
    </row>
    <row r="3206" spans="1:4" ht="13.5" x14ac:dyDescent="0.25">
      <c r="A3206" s="172">
        <v>97345</v>
      </c>
      <c r="B3206" s="172" t="s">
        <v>8848</v>
      </c>
      <c r="C3206" s="172" t="s">
        <v>5237</v>
      </c>
      <c r="D3206" s="363">
        <v>65.73</v>
      </c>
    </row>
    <row r="3207" spans="1:4" ht="13.5" x14ac:dyDescent="0.25">
      <c r="A3207" s="172">
        <v>97346</v>
      </c>
      <c r="B3207" s="172" t="s">
        <v>8849</v>
      </c>
      <c r="C3207" s="172" t="s">
        <v>5237</v>
      </c>
      <c r="D3207" s="363">
        <v>83.95</v>
      </c>
    </row>
    <row r="3208" spans="1:4" ht="13.5" x14ac:dyDescent="0.25">
      <c r="A3208" s="172">
        <v>97347</v>
      </c>
      <c r="B3208" s="172" t="s">
        <v>8850</v>
      </c>
      <c r="C3208" s="172" t="s">
        <v>5237</v>
      </c>
      <c r="D3208" s="363">
        <v>61.5</v>
      </c>
    </row>
    <row r="3209" spans="1:4" ht="13.5" x14ac:dyDescent="0.25">
      <c r="A3209" s="172">
        <v>97348</v>
      </c>
      <c r="B3209" s="172" t="s">
        <v>8851</v>
      </c>
      <c r="C3209" s="172" t="s">
        <v>5237</v>
      </c>
      <c r="D3209" s="363">
        <v>84.9</v>
      </c>
    </row>
    <row r="3210" spans="1:4" ht="13.5" x14ac:dyDescent="0.25">
      <c r="A3210" s="172">
        <v>97349</v>
      </c>
      <c r="B3210" s="172" t="s">
        <v>8852</v>
      </c>
      <c r="C3210" s="172" t="s">
        <v>5237</v>
      </c>
      <c r="D3210" s="363">
        <v>122.34</v>
      </c>
    </row>
    <row r="3211" spans="1:4" ht="13.5" x14ac:dyDescent="0.25">
      <c r="A3211" s="172">
        <v>97350</v>
      </c>
      <c r="B3211" s="172" t="s">
        <v>8853</v>
      </c>
      <c r="C3211" s="172" t="s">
        <v>5237</v>
      </c>
      <c r="D3211" s="363">
        <v>148.55000000000001</v>
      </c>
    </row>
    <row r="3212" spans="1:4" ht="13.5" x14ac:dyDescent="0.25">
      <c r="A3212" s="172">
        <v>97351</v>
      </c>
      <c r="B3212" s="172" t="s">
        <v>8854</v>
      </c>
      <c r="C3212" s="172" t="s">
        <v>5237</v>
      </c>
      <c r="D3212" s="363">
        <v>205.35</v>
      </c>
    </row>
    <row r="3213" spans="1:4" ht="13.5" x14ac:dyDescent="0.25">
      <c r="A3213" s="172">
        <v>97352</v>
      </c>
      <c r="B3213" s="172" t="s">
        <v>8855</v>
      </c>
      <c r="C3213" s="172" t="s">
        <v>5237</v>
      </c>
      <c r="D3213" s="363">
        <v>266.08</v>
      </c>
    </row>
    <row r="3214" spans="1:4" ht="13.5" x14ac:dyDescent="0.25">
      <c r="A3214" s="172">
        <v>97353</v>
      </c>
      <c r="B3214" s="172" t="s">
        <v>8856</v>
      </c>
      <c r="C3214" s="172" t="s">
        <v>5237</v>
      </c>
      <c r="D3214" s="363">
        <v>40.770000000000003</v>
      </c>
    </row>
    <row r="3215" spans="1:4" ht="13.5" x14ac:dyDescent="0.25">
      <c r="A3215" s="172">
        <v>97354</v>
      </c>
      <c r="B3215" s="172" t="s">
        <v>8857</v>
      </c>
      <c r="C3215" s="172" t="s">
        <v>5237</v>
      </c>
      <c r="D3215" s="363">
        <v>64.569999999999993</v>
      </c>
    </row>
    <row r="3216" spans="1:4" ht="13.5" x14ac:dyDescent="0.25">
      <c r="A3216" s="172">
        <v>97355</v>
      </c>
      <c r="B3216" s="172" t="s">
        <v>8858</v>
      </c>
      <c r="C3216" s="172" t="s">
        <v>5237</v>
      </c>
      <c r="D3216" s="363">
        <v>88.19</v>
      </c>
    </row>
    <row r="3217" spans="1:4" ht="13.5" x14ac:dyDescent="0.25">
      <c r="A3217" s="172">
        <v>97356</v>
      </c>
      <c r="B3217" s="172" t="s">
        <v>8859</v>
      </c>
      <c r="C3217" s="172" t="s">
        <v>5237</v>
      </c>
      <c r="D3217" s="363">
        <v>47.51</v>
      </c>
    </row>
    <row r="3218" spans="1:4" ht="13.5" x14ac:dyDescent="0.25">
      <c r="A3218" s="172">
        <v>97357</v>
      </c>
      <c r="B3218" s="172" t="s">
        <v>8860</v>
      </c>
      <c r="C3218" s="172" t="s">
        <v>5237</v>
      </c>
      <c r="D3218" s="363">
        <v>76.16</v>
      </c>
    </row>
    <row r="3219" spans="1:4" ht="13.5" x14ac:dyDescent="0.25">
      <c r="A3219" s="172">
        <v>97358</v>
      </c>
      <c r="B3219" s="172" t="s">
        <v>8861</v>
      </c>
      <c r="C3219" s="172" t="s">
        <v>5237</v>
      </c>
      <c r="D3219" s="363">
        <v>104</v>
      </c>
    </row>
    <row r="3220" spans="1:4" ht="13.5" x14ac:dyDescent="0.25">
      <c r="A3220" s="172">
        <v>97498</v>
      </c>
      <c r="B3220" s="172" t="s">
        <v>18476</v>
      </c>
      <c r="C3220" s="172" t="s">
        <v>5237</v>
      </c>
      <c r="D3220" s="363">
        <v>26.45</v>
      </c>
    </row>
    <row r="3221" spans="1:4" ht="13.5" x14ac:dyDescent="0.25">
      <c r="A3221" s="172">
        <v>97535</v>
      </c>
      <c r="B3221" s="172" t="s">
        <v>18477</v>
      </c>
      <c r="C3221" s="172" t="s">
        <v>5237</v>
      </c>
      <c r="D3221" s="363">
        <v>29.52</v>
      </c>
    </row>
    <row r="3222" spans="1:4" ht="13.5" x14ac:dyDescent="0.25">
      <c r="A3222" s="172">
        <v>97536</v>
      </c>
      <c r="B3222" s="172" t="s">
        <v>18478</v>
      </c>
      <c r="C3222" s="172" t="s">
        <v>5237</v>
      </c>
      <c r="D3222" s="363">
        <v>36.58</v>
      </c>
    </row>
    <row r="3223" spans="1:4" ht="13.5" x14ac:dyDescent="0.25">
      <c r="A3223" s="172">
        <v>100788</v>
      </c>
      <c r="B3223" s="172" t="s">
        <v>8865</v>
      </c>
      <c r="C3223" s="172" t="s">
        <v>5304</v>
      </c>
      <c r="D3223" s="363">
        <v>434.24</v>
      </c>
    </row>
    <row r="3224" spans="1:4" ht="13.5" x14ac:dyDescent="0.25">
      <c r="A3224" s="172">
        <v>100791</v>
      </c>
      <c r="B3224" s="172" t="s">
        <v>8866</v>
      </c>
      <c r="C3224" s="172" t="s">
        <v>5237</v>
      </c>
      <c r="D3224" s="363">
        <v>12.7</v>
      </c>
    </row>
    <row r="3225" spans="1:4" ht="13.5" x14ac:dyDescent="0.25">
      <c r="A3225" s="172">
        <v>100792</v>
      </c>
      <c r="B3225" s="172" t="s">
        <v>8867</v>
      </c>
      <c r="C3225" s="172" t="s">
        <v>5237</v>
      </c>
      <c r="D3225" s="363">
        <v>18.55</v>
      </c>
    </row>
    <row r="3226" spans="1:4" ht="13.5" x14ac:dyDescent="0.25">
      <c r="A3226" s="172">
        <v>100793</v>
      </c>
      <c r="B3226" s="172" t="s">
        <v>8868</v>
      </c>
      <c r="C3226" s="172" t="s">
        <v>5237</v>
      </c>
      <c r="D3226" s="363">
        <v>24.57</v>
      </c>
    </row>
    <row r="3227" spans="1:4" ht="13.5" x14ac:dyDescent="0.25">
      <c r="A3227" s="172">
        <v>100794</v>
      </c>
      <c r="B3227" s="172" t="s">
        <v>8869</v>
      </c>
      <c r="C3227" s="172" t="s">
        <v>5237</v>
      </c>
      <c r="D3227" s="363">
        <v>33.11</v>
      </c>
    </row>
    <row r="3228" spans="1:4" ht="13.5" x14ac:dyDescent="0.25">
      <c r="A3228" s="172">
        <v>100803</v>
      </c>
      <c r="B3228" s="172" t="s">
        <v>8874</v>
      </c>
      <c r="C3228" s="172" t="s">
        <v>5237</v>
      </c>
      <c r="D3228" s="363">
        <v>12.06</v>
      </c>
    </row>
    <row r="3229" spans="1:4" ht="13.5" x14ac:dyDescent="0.25">
      <c r="A3229" s="172">
        <v>100804</v>
      </c>
      <c r="B3229" s="172" t="s">
        <v>8875</v>
      </c>
      <c r="C3229" s="172" t="s">
        <v>5237</v>
      </c>
      <c r="D3229" s="363">
        <v>17.77</v>
      </c>
    </row>
    <row r="3230" spans="1:4" ht="13.5" x14ac:dyDescent="0.25">
      <c r="A3230" s="172">
        <v>100805</v>
      </c>
      <c r="B3230" s="172" t="s">
        <v>8876</v>
      </c>
      <c r="C3230" s="172" t="s">
        <v>5237</v>
      </c>
      <c r="D3230" s="363">
        <v>23.65</v>
      </c>
    </row>
    <row r="3231" spans="1:4" ht="13.5" x14ac:dyDescent="0.25">
      <c r="A3231" s="172">
        <v>100806</v>
      </c>
      <c r="B3231" s="172" t="s">
        <v>8877</v>
      </c>
      <c r="C3231" s="172" t="s">
        <v>5237</v>
      </c>
      <c r="D3231" s="363">
        <v>31.98</v>
      </c>
    </row>
    <row r="3232" spans="1:4" ht="13.5" x14ac:dyDescent="0.25">
      <c r="A3232" s="172">
        <v>72306</v>
      </c>
      <c r="B3232" s="172" t="s">
        <v>18479</v>
      </c>
      <c r="C3232" s="172" t="s">
        <v>5304</v>
      </c>
      <c r="D3232" s="363">
        <v>152.75</v>
      </c>
    </row>
    <row r="3233" spans="1:4" ht="13.5" x14ac:dyDescent="0.25">
      <c r="A3233" s="172">
        <v>72307</v>
      </c>
      <c r="B3233" s="172" t="s">
        <v>18480</v>
      </c>
      <c r="C3233" s="172" t="s">
        <v>5304</v>
      </c>
      <c r="D3233" s="363">
        <v>213.67</v>
      </c>
    </row>
    <row r="3234" spans="1:4" ht="13.5" x14ac:dyDescent="0.25">
      <c r="A3234" s="172">
        <v>72313</v>
      </c>
      <c r="B3234" s="172" t="s">
        <v>18481</v>
      </c>
      <c r="C3234" s="172" t="s">
        <v>5304</v>
      </c>
      <c r="D3234" s="363">
        <v>495.95</v>
      </c>
    </row>
    <row r="3235" spans="1:4" ht="13.5" x14ac:dyDescent="0.25">
      <c r="A3235" s="172">
        <v>72482</v>
      </c>
      <c r="B3235" s="172" t="s">
        <v>18482</v>
      </c>
      <c r="C3235" s="172" t="s">
        <v>5304</v>
      </c>
      <c r="D3235" s="363">
        <v>213.99</v>
      </c>
    </row>
    <row r="3236" spans="1:4" ht="13.5" x14ac:dyDescent="0.25">
      <c r="A3236" s="172">
        <v>72619</v>
      </c>
      <c r="B3236" s="172" t="s">
        <v>18483</v>
      </c>
      <c r="C3236" s="172" t="s">
        <v>5304</v>
      </c>
      <c r="D3236" s="363">
        <v>89.32</v>
      </c>
    </row>
    <row r="3237" spans="1:4" ht="13.5" x14ac:dyDescent="0.25">
      <c r="A3237" s="172">
        <v>72620</v>
      </c>
      <c r="B3237" s="172" t="s">
        <v>18484</v>
      </c>
      <c r="C3237" s="172" t="s">
        <v>5304</v>
      </c>
      <c r="D3237" s="363">
        <v>155.38999999999999</v>
      </c>
    </row>
    <row r="3238" spans="1:4" ht="13.5" x14ac:dyDescent="0.25">
      <c r="A3238" s="172">
        <v>72621</v>
      </c>
      <c r="B3238" s="172" t="s">
        <v>18485</v>
      </c>
      <c r="C3238" s="172" t="s">
        <v>5304</v>
      </c>
      <c r="D3238" s="363">
        <v>249.09</v>
      </c>
    </row>
    <row r="3239" spans="1:4" ht="13.5" x14ac:dyDescent="0.25">
      <c r="A3239" s="172">
        <v>72667</v>
      </c>
      <c r="B3239" s="172" t="s">
        <v>18486</v>
      </c>
      <c r="C3239" s="172" t="s">
        <v>5304</v>
      </c>
      <c r="D3239" s="363">
        <v>124.09</v>
      </c>
    </row>
    <row r="3240" spans="1:4" ht="13.5" x14ac:dyDescent="0.25">
      <c r="A3240" s="172">
        <v>72668</v>
      </c>
      <c r="B3240" s="172" t="s">
        <v>18487</v>
      </c>
      <c r="C3240" s="172" t="s">
        <v>5304</v>
      </c>
      <c r="D3240" s="363">
        <v>123.39</v>
      </c>
    </row>
    <row r="3241" spans="1:4" ht="13.5" x14ac:dyDescent="0.25">
      <c r="A3241" s="172">
        <v>72669</v>
      </c>
      <c r="B3241" s="172" t="s">
        <v>18488</v>
      </c>
      <c r="C3241" s="172" t="s">
        <v>5304</v>
      </c>
      <c r="D3241" s="363">
        <v>127.37</v>
      </c>
    </row>
    <row r="3242" spans="1:4" ht="13.5" x14ac:dyDescent="0.25">
      <c r="A3242" s="172">
        <v>72681</v>
      </c>
      <c r="B3242" s="172" t="s">
        <v>18489</v>
      </c>
      <c r="C3242" s="172" t="s">
        <v>5304</v>
      </c>
      <c r="D3242" s="363">
        <v>86.76</v>
      </c>
    </row>
    <row r="3243" spans="1:4" ht="13.5" x14ac:dyDescent="0.25">
      <c r="A3243" s="172">
        <v>72682</v>
      </c>
      <c r="B3243" s="172" t="s">
        <v>18490</v>
      </c>
      <c r="C3243" s="172" t="s">
        <v>5304</v>
      </c>
      <c r="D3243" s="363">
        <v>173.72</v>
      </c>
    </row>
    <row r="3244" spans="1:4" ht="13.5" x14ac:dyDescent="0.25">
      <c r="A3244" s="172">
        <v>72683</v>
      </c>
      <c r="B3244" s="172" t="s">
        <v>18491</v>
      </c>
      <c r="C3244" s="172" t="s">
        <v>5304</v>
      </c>
      <c r="D3244" s="363">
        <v>278.56</v>
      </c>
    </row>
    <row r="3245" spans="1:4" ht="13.5" x14ac:dyDescent="0.25">
      <c r="A3245" s="172">
        <v>72719</v>
      </c>
      <c r="B3245" s="172" t="s">
        <v>18492</v>
      </c>
      <c r="C3245" s="172" t="s">
        <v>5304</v>
      </c>
      <c r="D3245" s="363">
        <v>191.41</v>
      </c>
    </row>
    <row r="3246" spans="1:4" ht="13.5" x14ac:dyDescent="0.25">
      <c r="A3246" s="172">
        <v>72720</v>
      </c>
      <c r="B3246" s="172" t="s">
        <v>18493</v>
      </c>
      <c r="C3246" s="172" t="s">
        <v>5304</v>
      </c>
      <c r="D3246" s="363">
        <v>263.08999999999997</v>
      </c>
    </row>
    <row r="3247" spans="1:4" ht="13.5" x14ac:dyDescent="0.25">
      <c r="A3247" s="172">
        <v>72721</v>
      </c>
      <c r="B3247" s="172" t="s">
        <v>18494</v>
      </c>
      <c r="C3247" s="172" t="s">
        <v>5304</v>
      </c>
      <c r="D3247" s="363">
        <v>567.48</v>
      </c>
    </row>
    <row r="3248" spans="1:4" ht="13.5" x14ac:dyDescent="0.25">
      <c r="A3248" s="172">
        <v>89358</v>
      </c>
      <c r="B3248" s="172" t="s">
        <v>8900</v>
      </c>
      <c r="C3248" s="172" t="s">
        <v>5304</v>
      </c>
      <c r="D3248" s="363">
        <v>5.4</v>
      </c>
    </row>
    <row r="3249" spans="1:4" ht="13.5" x14ac:dyDescent="0.25">
      <c r="A3249" s="172">
        <v>89359</v>
      </c>
      <c r="B3249" s="172" t="s">
        <v>8901</v>
      </c>
      <c r="C3249" s="172" t="s">
        <v>5304</v>
      </c>
      <c r="D3249" s="363">
        <v>5.65</v>
      </c>
    </row>
    <row r="3250" spans="1:4" ht="13.5" x14ac:dyDescent="0.25">
      <c r="A3250" s="172">
        <v>89360</v>
      </c>
      <c r="B3250" s="172" t="s">
        <v>8902</v>
      </c>
      <c r="C3250" s="172" t="s">
        <v>5304</v>
      </c>
      <c r="D3250" s="363">
        <v>6.72</v>
      </c>
    </row>
    <row r="3251" spans="1:4" ht="13.5" x14ac:dyDescent="0.25">
      <c r="A3251" s="172">
        <v>89361</v>
      </c>
      <c r="B3251" s="172" t="s">
        <v>8903</v>
      </c>
      <c r="C3251" s="172" t="s">
        <v>5304</v>
      </c>
      <c r="D3251" s="363">
        <v>6.3</v>
      </c>
    </row>
    <row r="3252" spans="1:4" ht="13.5" x14ac:dyDescent="0.25">
      <c r="A3252" s="172">
        <v>89362</v>
      </c>
      <c r="B3252" s="172" t="s">
        <v>8904</v>
      </c>
      <c r="C3252" s="172" t="s">
        <v>5304</v>
      </c>
      <c r="D3252" s="363">
        <v>6.45</v>
      </c>
    </row>
    <row r="3253" spans="1:4" ht="13.5" x14ac:dyDescent="0.25">
      <c r="A3253" s="172">
        <v>89363</v>
      </c>
      <c r="B3253" s="172" t="s">
        <v>8905</v>
      </c>
      <c r="C3253" s="172" t="s">
        <v>5304</v>
      </c>
      <c r="D3253" s="363">
        <v>7</v>
      </c>
    </row>
    <row r="3254" spans="1:4" ht="13.5" x14ac:dyDescent="0.25">
      <c r="A3254" s="172">
        <v>89364</v>
      </c>
      <c r="B3254" s="172" t="s">
        <v>8906</v>
      </c>
      <c r="C3254" s="172" t="s">
        <v>5304</v>
      </c>
      <c r="D3254" s="363">
        <v>8.1199999999999992</v>
      </c>
    </row>
    <row r="3255" spans="1:4" ht="13.5" x14ac:dyDescent="0.25">
      <c r="A3255" s="172">
        <v>89365</v>
      </c>
      <c r="B3255" s="172" t="s">
        <v>8907</v>
      </c>
      <c r="C3255" s="172" t="s">
        <v>5304</v>
      </c>
      <c r="D3255" s="363">
        <v>7.62</v>
      </c>
    </row>
    <row r="3256" spans="1:4" ht="13.5" x14ac:dyDescent="0.25">
      <c r="A3256" s="172">
        <v>89366</v>
      </c>
      <c r="B3256" s="172" t="s">
        <v>8908</v>
      </c>
      <c r="C3256" s="172" t="s">
        <v>5304</v>
      </c>
      <c r="D3256" s="363">
        <v>11.1</v>
      </c>
    </row>
    <row r="3257" spans="1:4" ht="13.5" x14ac:dyDescent="0.25">
      <c r="A3257" s="172">
        <v>89367</v>
      </c>
      <c r="B3257" s="172" t="s">
        <v>8909</v>
      </c>
      <c r="C3257" s="172" t="s">
        <v>5304</v>
      </c>
      <c r="D3257" s="363">
        <v>8.8000000000000007</v>
      </c>
    </row>
    <row r="3258" spans="1:4" ht="13.5" x14ac:dyDescent="0.25">
      <c r="A3258" s="172">
        <v>89368</v>
      </c>
      <c r="B3258" s="172" t="s">
        <v>8910</v>
      </c>
      <c r="C3258" s="172" t="s">
        <v>5304</v>
      </c>
      <c r="D3258" s="363">
        <v>10.33</v>
      </c>
    </row>
    <row r="3259" spans="1:4" ht="13.5" x14ac:dyDescent="0.25">
      <c r="A3259" s="172">
        <v>89369</v>
      </c>
      <c r="B3259" s="172" t="s">
        <v>8911</v>
      </c>
      <c r="C3259" s="172" t="s">
        <v>5304</v>
      </c>
      <c r="D3259" s="363">
        <v>12.22</v>
      </c>
    </row>
    <row r="3260" spans="1:4" ht="13.5" x14ac:dyDescent="0.25">
      <c r="A3260" s="172">
        <v>89370</v>
      </c>
      <c r="B3260" s="172" t="s">
        <v>8912</v>
      </c>
      <c r="C3260" s="172" t="s">
        <v>5304</v>
      </c>
      <c r="D3260" s="363">
        <v>10.01</v>
      </c>
    </row>
    <row r="3261" spans="1:4" ht="13.5" x14ac:dyDescent="0.25">
      <c r="A3261" s="172">
        <v>89371</v>
      </c>
      <c r="B3261" s="172" t="s">
        <v>8913</v>
      </c>
      <c r="C3261" s="172" t="s">
        <v>5304</v>
      </c>
      <c r="D3261" s="363">
        <v>4.12</v>
      </c>
    </row>
    <row r="3262" spans="1:4" ht="13.5" x14ac:dyDescent="0.25">
      <c r="A3262" s="172">
        <v>89372</v>
      </c>
      <c r="B3262" s="172" t="s">
        <v>8914</v>
      </c>
      <c r="C3262" s="172" t="s">
        <v>5304</v>
      </c>
      <c r="D3262" s="363">
        <v>9.16</v>
      </c>
    </row>
    <row r="3263" spans="1:4" ht="13.5" x14ac:dyDescent="0.25">
      <c r="A3263" s="172">
        <v>89373</v>
      </c>
      <c r="B3263" s="172" t="s">
        <v>8915</v>
      </c>
      <c r="C3263" s="172" t="s">
        <v>5304</v>
      </c>
      <c r="D3263" s="363">
        <v>4.57</v>
      </c>
    </row>
    <row r="3264" spans="1:4" ht="13.5" x14ac:dyDescent="0.25">
      <c r="A3264" s="172">
        <v>89374</v>
      </c>
      <c r="B3264" s="172" t="s">
        <v>8916</v>
      </c>
      <c r="C3264" s="172" t="s">
        <v>5304</v>
      </c>
      <c r="D3264" s="363">
        <v>7.31</v>
      </c>
    </row>
    <row r="3265" spans="1:4" ht="13.5" x14ac:dyDescent="0.25">
      <c r="A3265" s="172">
        <v>89375</v>
      </c>
      <c r="B3265" s="172" t="s">
        <v>8917</v>
      </c>
      <c r="C3265" s="172" t="s">
        <v>5304</v>
      </c>
      <c r="D3265" s="363">
        <v>8.9600000000000009</v>
      </c>
    </row>
    <row r="3266" spans="1:4" ht="13.5" x14ac:dyDescent="0.25">
      <c r="A3266" s="172">
        <v>89376</v>
      </c>
      <c r="B3266" s="172" t="s">
        <v>8918</v>
      </c>
      <c r="C3266" s="172" t="s">
        <v>5304</v>
      </c>
      <c r="D3266" s="363">
        <v>4.17</v>
      </c>
    </row>
    <row r="3267" spans="1:4" ht="13.5" x14ac:dyDescent="0.25">
      <c r="A3267" s="172">
        <v>89377</v>
      </c>
      <c r="B3267" s="172" t="s">
        <v>8919</v>
      </c>
      <c r="C3267" s="172" t="s">
        <v>5304</v>
      </c>
      <c r="D3267" s="363">
        <v>6.61</v>
      </c>
    </row>
    <row r="3268" spans="1:4" ht="13.5" x14ac:dyDescent="0.25">
      <c r="A3268" s="172">
        <v>89378</v>
      </c>
      <c r="B3268" s="172" t="s">
        <v>8920</v>
      </c>
      <c r="C3268" s="172" t="s">
        <v>5304</v>
      </c>
      <c r="D3268" s="363">
        <v>4.9000000000000004</v>
      </c>
    </row>
    <row r="3269" spans="1:4" ht="13.5" x14ac:dyDescent="0.25">
      <c r="A3269" s="172">
        <v>89379</v>
      </c>
      <c r="B3269" s="172" t="s">
        <v>8921</v>
      </c>
      <c r="C3269" s="172" t="s">
        <v>5304</v>
      </c>
      <c r="D3269" s="363">
        <v>11.63</v>
      </c>
    </row>
    <row r="3270" spans="1:4" ht="13.5" x14ac:dyDescent="0.25">
      <c r="A3270" s="172">
        <v>89380</v>
      </c>
      <c r="B3270" s="172" t="s">
        <v>8922</v>
      </c>
      <c r="C3270" s="172" t="s">
        <v>5304</v>
      </c>
      <c r="D3270" s="363">
        <v>6.96</v>
      </c>
    </row>
    <row r="3271" spans="1:4" ht="13.5" x14ac:dyDescent="0.25">
      <c r="A3271" s="172">
        <v>89381</v>
      </c>
      <c r="B3271" s="172" t="s">
        <v>8923</v>
      </c>
      <c r="C3271" s="172" t="s">
        <v>5304</v>
      </c>
      <c r="D3271" s="363">
        <v>9.15</v>
      </c>
    </row>
    <row r="3272" spans="1:4" ht="13.5" x14ac:dyDescent="0.25">
      <c r="A3272" s="172">
        <v>89382</v>
      </c>
      <c r="B3272" s="172" t="s">
        <v>8924</v>
      </c>
      <c r="C3272" s="172" t="s">
        <v>5304</v>
      </c>
      <c r="D3272" s="363">
        <v>10.69</v>
      </c>
    </row>
    <row r="3273" spans="1:4" ht="13.5" x14ac:dyDescent="0.25">
      <c r="A3273" s="172">
        <v>89383</v>
      </c>
      <c r="B3273" s="172" t="s">
        <v>8925</v>
      </c>
      <c r="C3273" s="172" t="s">
        <v>5304</v>
      </c>
      <c r="D3273" s="363">
        <v>4.96</v>
      </c>
    </row>
    <row r="3274" spans="1:4" ht="13.5" x14ac:dyDescent="0.25">
      <c r="A3274" s="172">
        <v>89384</v>
      </c>
      <c r="B3274" s="172" t="s">
        <v>8926</v>
      </c>
      <c r="C3274" s="172" t="s">
        <v>5304</v>
      </c>
      <c r="D3274" s="363">
        <v>9.26</v>
      </c>
    </row>
    <row r="3275" spans="1:4" ht="13.5" x14ac:dyDescent="0.25">
      <c r="A3275" s="172">
        <v>89385</v>
      </c>
      <c r="B3275" s="172" t="s">
        <v>8927</v>
      </c>
      <c r="C3275" s="172" t="s">
        <v>5304</v>
      </c>
      <c r="D3275" s="363">
        <v>5.5</v>
      </c>
    </row>
    <row r="3276" spans="1:4" ht="13.5" x14ac:dyDescent="0.25">
      <c r="A3276" s="172">
        <v>89386</v>
      </c>
      <c r="B3276" s="172" t="s">
        <v>8928</v>
      </c>
      <c r="C3276" s="172" t="s">
        <v>5304</v>
      </c>
      <c r="D3276" s="363">
        <v>6.71</v>
      </c>
    </row>
    <row r="3277" spans="1:4" ht="13.5" x14ac:dyDescent="0.25">
      <c r="A3277" s="172">
        <v>89387</v>
      </c>
      <c r="B3277" s="172" t="s">
        <v>8929</v>
      </c>
      <c r="C3277" s="172" t="s">
        <v>5304</v>
      </c>
      <c r="D3277" s="363">
        <v>22.77</v>
      </c>
    </row>
    <row r="3278" spans="1:4" ht="13.5" x14ac:dyDescent="0.25">
      <c r="A3278" s="172">
        <v>89388</v>
      </c>
      <c r="B3278" s="172" t="s">
        <v>8930</v>
      </c>
      <c r="C3278" s="172" t="s">
        <v>5304</v>
      </c>
      <c r="D3278" s="363">
        <v>8.5299999999999994</v>
      </c>
    </row>
    <row r="3279" spans="1:4" ht="13.5" x14ac:dyDescent="0.25">
      <c r="A3279" s="172">
        <v>89389</v>
      </c>
      <c r="B3279" s="172" t="s">
        <v>8931</v>
      </c>
      <c r="C3279" s="172" t="s">
        <v>5304</v>
      </c>
      <c r="D3279" s="363">
        <v>9.15</v>
      </c>
    </row>
    <row r="3280" spans="1:4" ht="13.5" x14ac:dyDescent="0.25">
      <c r="A3280" s="172">
        <v>89390</v>
      </c>
      <c r="B3280" s="172" t="s">
        <v>8932</v>
      </c>
      <c r="C3280" s="172" t="s">
        <v>5304</v>
      </c>
      <c r="D3280" s="363">
        <v>15.77</v>
      </c>
    </row>
    <row r="3281" spans="1:4" ht="13.5" x14ac:dyDescent="0.25">
      <c r="A3281" s="172">
        <v>89391</v>
      </c>
      <c r="B3281" s="172" t="s">
        <v>8933</v>
      </c>
      <c r="C3281" s="172" t="s">
        <v>5304</v>
      </c>
      <c r="D3281" s="363">
        <v>6.64</v>
      </c>
    </row>
    <row r="3282" spans="1:4" ht="13.5" x14ac:dyDescent="0.25">
      <c r="A3282" s="172">
        <v>89392</v>
      </c>
      <c r="B3282" s="172" t="s">
        <v>8934</v>
      </c>
      <c r="C3282" s="172" t="s">
        <v>5304</v>
      </c>
      <c r="D3282" s="363">
        <v>18.53</v>
      </c>
    </row>
    <row r="3283" spans="1:4" ht="13.5" x14ac:dyDescent="0.25">
      <c r="A3283" s="172">
        <v>89393</v>
      </c>
      <c r="B3283" s="172" t="s">
        <v>8935</v>
      </c>
      <c r="C3283" s="172" t="s">
        <v>5304</v>
      </c>
      <c r="D3283" s="363">
        <v>7.55</v>
      </c>
    </row>
    <row r="3284" spans="1:4" ht="13.5" x14ac:dyDescent="0.25">
      <c r="A3284" s="172">
        <v>89394</v>
      </c>
      <c r="B3284" s="172" t="s">
        <v>8936</v>
      </c>
      <c r="C3284" s="172" t="s">
        <v>5304</v>
      </c>
      <c r="D3284" s="363">
        <v>13.85</v>
      </c>
    </row>
    <row r="3285" spans="1:4" ht="13.5" x14ac:dyDescent="0.25">
      <c r="A3285" s="172">
        <v>89395</v>
      </c>
      <c r="B3285" s="172" t="s">
        <v>8937</v>
      </c>
      <c r="C3285" s="172" t="s">
        <v>5304</v>
      </c>
      <c r="D3285" s="363">
        <v>9.0299999999999994</v>
      </c>
    </row>
    <row r="3286" spans="1:4" ht="13.5" x14ac:dyDescent="0.25">
      <c r="A3286" s="172">
        <v>89396</v>
      </c>
      <c r="B3286" s="172" t="s">
        <v>8938</v>
      </c>
      <c r="C3286" s="172" t="s">
        <v>5304</v>
      </c>
      <c r="D3286" s="363">
        <v>14.43</v>
      </c>
    </row>
    <row r="3287" spans="1:4" ht="13.5" x14ac:dyDescent="0.25">
      <c r="A3287" s="172">
        <v>89397</v>
      </c>
      <c r="B3287" s="172" t="s">
        <v>8939</v>
      </c>
      <c r="C3287" s="172" t="s">
        <v>5304</v>
      </c>
      <c r="D3287" s="363">
        <v>10.47</v>
      </c>
    </row>
    <row r="3288" spans="1:4" ht="13.5" x14ac:dyDescent="0.25">
      <c r="A3288" s="172">
        <v>89398</v>
      </c>
      <c r="B3288" s="172" t="s">
        <v>8940</v>
      </c>
      <c r="C3288" s="172" t="s">
        <v>5304</v>
      </c>
      <c r="D3288" s="363">
        <v>12.93</v>
      </c>
    </row>
    <row r="3289" spans="1:4" ht="13.5" x14ac:dyDescent="0.25">
      <c r="A3289" s="172">
        <v>89399</v>
      </c>
      <c r="B3289" s="172" t="s">
        <v>8941</v>
      </c>
      <c r="C3289" s="172" t="s">
        <v>5304</v>
      </c>
      <c r="D3289" s="363">
        <v>22.08</v>
      </c>
    </row>
    <row r="3290" spans="1:4" ht="13.5" x14ac:dyDescent="0.25">
      <c r="A3290" s="172">
        <v>89400</v>
      </c>
      <c r="B3290" s="172" t="s">
        <v>8942</v>
      </c>
      <c r="C3290" s="172" t="s">
        <v>5304</v>
      </c>
      <c r="D3290" s="363">
        <v>14.35</v>
      </c>
    </row>
    <row r="3291" spans="1:4" ht="13.5" x14ac:dyDescent="0.25">
      <c r="A3291" s="172">
        <v>89404</v>
      </c>
      <c r="B3291" s="172" t="s">
        <v>8943</v>
      </c>
      <c r="C3291" s="172" t="s">
        <v>5304</v>
      </c>
      <c r="D3291" s="363">
        <v>3.72</v>
      </c>
    </row>
    <row r="3292" spans="1:4" ht="13.5" x14ac:dyDescent="0.25">
      <c r="A3292" s="172">
        <v>89405</v>
      </c>
      <c r="B3292" s="172" t="s">
        <v>8944</v>
      </c>
      <c r="C3292" s="172" t="s">
        <v>5304</v>
      </c>
      <c r="D3292" s="363">
        <v>3.97</v>
      </c>
    </row>
    <row r="3293" spans="1:4" ht="13.5" x14ac:dyDescent="0.25">
      <c r="A3293" s="172">
        <v>89406</v>
      </c>
      <c r="B3293" s="172" t="s">
        <v>8945</v>
      </c>
      <c r="C3293" s="172" t="s">
        <v>5304</v>
      </c>
      <c r="D3293" s="363">
        <v>5.04</v>
      </c>
    </row>
    <row r="3294" spans="1:4" ht="13.5" x14ac:dyDescent="0.25">
      <c r="A3294" s="172">
        <v>89407</v>
      </c>
      <c r="B3294" s="172" t="s">
        <v>8946</v>
      </c>
      <c r="C3294" s="172" t="s">
        <v>5304</v>
      </c>
      <c r="D3294" s="363">
        <v>4.62</v>
      </c>
    </row>
    <row r="3295" spans="1:4" ht="13.5" x14ac:dyDescent="0.25">
      <c r="A3295" s="172">
        <v>89408</v>
      </c>
      <c r="B3295" s="172" t="s">
        <v>8947</v>
      </c>
      <c r="C3295" s="172" t="s">
        <v>5304</v>
      </c>
      <c r="D3295" s="363">
        <v>4.51</v>
      </c>
    </row>
    <row r="3296" spans="1:4" ht="13.5" x14ac:dyDescent="0.25">
      <c r="A3296" s="172">
        <v>89409</v>
      </c>
      <c r="B3296" s="172" t="s">
        <v>8948</v>
      </c>
      <c r="C3296" s="172" t="s">
        <v>5304</v>
      </c>
      <c r="D3296" s="363">
        <v>5.0599999999999996</v>
      </c>
    </row>
    <row r="3297" spans="1:4" ht="13.5" x14ac:dyDescent="0.25">
      <c r="A3297" s="172">
        <v>89410</v>
      </c>
      <c r="B3297" s="172" t="s">
        <v>8949</v>
      </c>
      <c r="C3297" s="172" t="s">
        <v>5304</v>
      </c>
      <c r="D3297" s="363">
        <v>6.18</v>
      </c>
    </row>
    <row r="3298" spans="1:4" ht="13.5" x14ac:dyDescent="0.25">
      <c r="A3298" s="172">
        <v>89411</v>
      </c>
      <c r="B3298" s="172" t="s">
        <v>8950</v>
      </c>
      <c r="C3298" s="172" t="s">
        <v>5304</v>
      </c>
      <c r="D3298" s="363">
        <v>5.68</v>
      </c>
    </row>
    <row r="3299" spans="1:4" ht="13.5" x14ac:dyDescent="0.25">
      <c r="A3299" s="172">
        <v>89412</v>
      </c>
      <c r="B3299" s="172" t="s">
        <v>8951</v>
      </c>
      <c r="C3299" s="172" t="s">
        <v>5304</v>
      </c>
      <c r="D3299" s="363">
        <v>6.37</v>
      </c>
    </row>
    <row r="3300" spans="1:4" ht="13.5" x14ac:dyDescent="0.25">
      <c r="A3300" s="172">
        <v>89413</v>
      </c>
      <c r="B3300" s="172" t="s">
        <v>8952</v>
      </c>
      <c r="C3300" s="172" t="s">
        <v>5304</v>
      </c>
      <c r="D3300" s="363">
        <v>6.47</v>
      </c>
    </row>
    <row r="3301" spans="1:4" ht="13.5" x14ac:dyDescent="0.25">
      <c r="A3301" s="172">
        <v>89414</v>
      </c>
      <c r="B3301" s="172" t="s">
        <v>8953</v>
      </c>
      <c r="C3301" s="172" t="s">
        <v>5304</v>
      </c>
      <c r="D3301" s="363">
        <v>8</v>
      </c>
    </row>
    <row r="3302" spans="1:4" ht="13.5" x14ac:dyDescent="0.25">
      <c r="A3302" s="172">
        <v>89415</v>
      </c>
      <c r="B3302" s="172" t="s">
        <v>8954</v>
      </c>
      <c r="C3302" s="172" t="s">
        <v>5304</v>
      </c>
      <c r="D3302" s="363">
        <v>9.89</v>
      </c>
    </row>
    <row r="3303" spans="1:4" ht="13.5" x14ac:dyDescent="0.25">
      <c r="A3303" s="172">
        <v>89416</v>
      </c>
      <c r="B3303" s="172" t="s">
        <v>8955</v>
      </c>
      <c r="C3303" s="172" t="s">
        <v>5304</v>
      </c>
      <c r="D3303" s="363">
        <v>7.68</v>
      </c>
    </row>
    <row r="3304" spans="1:4" ht="13.5" x14ac:dyDescent="0.25">
      <c r="A3304" s="172">
        <v>89417</v>
      </c>
      <c r="B3304" s="172" t="s">
        <v>8956</v>
      </c>
      <c r="C3304" s="172" t="s">
        <v>5304</v>
      </c>
      <c r="D3304" s="363">
        <v>3.02</v>
      </c>
    </row>
    <row r="3305" spans="1:4" ht="13.5" x14ac:dyDescent="0.25">
      <c r="A3305" s="172">
        <v>89418</v>
      </c>
      <c r="B3305" s="172" t="s">
        <v>8957</v>
      </c>
      <c r="C3305" s="172" t="s">
        <v>5304</v>
      </c>
      <c r="D3305" s="363">
        <v>8.06</v>
      </c>
    </row>
    <row r="3306" spans="1:4" ht="13.5" x14ac:dyDescent="0.25">
      <c r="A3306" s="172">
        <v>89419</v>
      </c>
      <c r="B3306" s="172" t="s">
        <v>8958</v>
      </c>
      <c r="C3306" s="172" t="s">
        <v>5304</v>
      </c>
      <c r="D3306" s="363">
        <v>3.47</v>
      </c>
    </row>
    <row r="3307" spans="1:4" ht="13.5" x14ac:dyDescent="0.25">
      <c r="A3307" s="172">
        <v>89420</v>
      </c>
      <c r="B3307" s="172" t="s">
        <v>8959</v>
      </c>
      <c r="C3307" s="172" t="s">
        <v>5304</v>
      </c>
      <c r="D3307" s="363">
        <v>6.21</v>
      </c>
    </row>
    <row r="3308" spans="1:4" ht="13.5" x14ac:dyDescent="0.25">
      <c r="A3308" s="172">
        <v>89421</v>
      </c>
      <c r="B3308" s="172" t="s">
        <v>8960</v>
      </c>
      <c r="C3308" s="172" t="s">
        <v>5304</v>
      </c>
      <c r="D3308" s="363">
        <v>7.86</v>
      </c>
    </row>
    <row r="3309" spans="1:4" ht="13.5" x14ac:dyDescent="0.25">
      <c r="A3309" s="172">
        <v>89422</v>
      </c>
      <c r="B3309" s="172" t="s">
        <v>8961</v>
      </c>
      <c r="C3309" s="172" t="s">
        <v>5304</v>
      </c>
      <c r="D3309" s="363">
        <v>3.07</v>
      </c>
    </row>
    <row r="3310" spans="1:4" ht="13.5" x14ac:dyDescent="0.25">
      <c r="A3310" s="172">
        <v>89423</v>
      </c>
      <c r="B3310" s="172" t="s">
        <v>8962</v>
      </c>
      <c r="C3310" s="172" t="s">
        <v>5304</v>
      </c>
      <c r="D3310" s="363">
        <v>5.95</v>
      </c>
    </row>
    <row r="3311" spans="1:4" ht="13.5" x14ac:dyDescent="0.25">
      <c r="A3311" s="172">
        <v>89424</v>
      </c>
      <c r="B3311" s="172" t="s">
        <v>8963</v>
      </c>
      <c r="C3311" s="172" t="s">
        <v>5304</v>
      </c>
      <c r="D3311" s="363">
        <v>3.6</v>
      </c>
    </row>
    <row r="3312" spans="1:4" ht="13.5" x14ac:dyDescent="0.25">
      <c r="A3312" s="172">
        <v>89425</v>
      </c>
      <c r="B3312" s="172" t="s">
        <v>8964</v>
      </c>
      <c r="C3312" s="172" t="s">
        <v>5304</v>
      </c>
      <c r="D3312" s="363">
        <v>10.33</v>
      </c>
    </row>
    <row r="3313" spans="1:4" ht="13.5" x14ac:dyDescent="0.25">
      <c r="A3313" s="172">
        <v>89426</v>
      </c>
      <c r="B3313" s="172" t="s">
        <v>8965</v>
      </c>
      <c r="C3313" s="172" t="s">
        <v>5304</v>
      </c>
      <c r="D3313" s="363">
        <v>5.66</v>
      </c>
    </row>
    <row r="3314" spans="1:4" ht="13.5" x14ac:dyDescent="0.25">
      <c r="A3314" s="172">
        <v>89427</v>
      </c>
      <c r="B3314" s="172" t="s">
        <v>8966</v>
      </c>
      <c r="C3314" s="172" t="s">
        <v>5304</v>
      </c>
      <c r="D3314" s="363">
        <v>7.85</v>
      </c>
    </row>
    <row r="3315" spans="1:4" ht="13.5" x14ac:dyDescent="0.25">
      <c r="A3315" s="172">
        <v>89428</v>
      </c>
      <c r="B3315" s="172" t="s">
        <v>8967</v>
      </c>
      <c r="C3315" s="172" t="s">
        <v>5304</v>
      </c>
      <c r="D3315" s="363">
        <v>9.39</v>
      </c>
    </row>
    <row r="3316" spans="1:4" ht="13.5" x14ac:dyDescent="0.25">
      <c r="A3316" s="172">
        <v>89429</v>
      </c>
      <c r="B3316" s="172" t="s">
        <v>8968</v>
      </c>
      <c r="C3316" s="172" t="s">
        <v>5304</v>
      </c>
      <c r="D3316" s="363">
        <v>3.66</v>
      </c>
    </row>
    <row r="3317" spans="1:4" ht="13.5" x14ac:dyDescent="0.25">
      <c r="A3317" s="172">
        <v>89430</v>
      </c>
      <c r="B3317" s="172" t="s">
        <v>8969</v>
      </c>
      <c r="C3317" s="172" t="s">
        <v>5304</v>
      </c>
      <c r="D3317" s="363">
        <v>7.96</v>
      </c>
    </row>
    <row r="3318" spans="1:4" ht="13.5" x14ac:dyDescent="0.25">
      <c r="A3318" s="172">
        <v>89431</v>
      </c>
      <c r="B3318" s="172" t="s">
        <v>8970</v>
      </c>
      <c r="C3318" s="172" t="s">
        <v>5304</v>
      </c>
      <c r="D3318" s="363">
        <v>5.14</v>
      </c>
    </row>
    <row r="3319" spans="1:4" ht="13.5" x14ac:dyDescent="0.25">
      <c r="A3319" s="172">
        <v>89432</v>
      </c>
      <c r="B3319" s="172" t="s">
        <v>8971</v>
      </c>
      <c r="C3319" s="172" t="s">
        <v>5304</v>
      </c>
      <c r="D3319" s="363">
        <v>21.2</v>
      </c>
    </row>
    <row r="3320" spans="1:4" ht="13.5" x14ac:dyDescent="0.25">
      <c r="A3320" s="172">
        <v>89433</v>
      </c>
      <c r="B3320" s="172" t="s">
        <v>8972</v>
      </c>
      <c r="C3320" s="172" t="s">
        <v>5304</v>
      </c>
      <c r="D3320" s="363">
        <v>6.96</v>
      </c>
    </row>
    <row r="3321" spans="1:4" ht="13.5" x14ac:dyDescent="0.25">
      <c r="A3321" s="172">
        <v>89434</v>
      </c>
      <c r="B3321" s="172" t="s">
        <v>8973</v>
      </c>
      <c r="C3321" s="172" t="s">
        <v>5304</v>
      </c>
      <c r="D3321" s="363">
        <v>7.58</v>
      </c>
    </row>
    <row r="3322" spans="1:4" ht="13.5" x14ac:dyDescent="0.25">
      <c r="A3322" s="172">
        <v>89435</v>
      </c>
      <c r="B3322" s="172" t="s">
        <v>8974</v>
      </c>
      <c r="C3322" s="172" t="s">
        <v>5304</v>
      </c>
      <c r="D3322" s="363">
        <v>14.2</v>
      </c>
    </row>
    <row r="3323" spans="1:4" ht="13.5" x14ac:dyDescent="0.25">
      <c r="A3323" s="172">
        <v>89436</v>
      </c>
      <c r="B3323" s="172" t="s">
        <v>8975</v>
      </c>
      <c r="C3323" s="172" t="s">
        <v>5304</v>
      </c>
      <c r="D3323" s="363">
        <v>5.07</v>
      </c>
    </row>
    <row r="3324" spans="1:4" ht="13.5" x14ac:dyDescent="0.25">
      <c r="A3324" s="172">
        <v>89437</v>
      </c>
      <c r="B3324" s="172" t="s">
        <v>8976</v>
      </c>
      <c r="C3324" s="172" t="s">
        <v>5304</v>
      </c>
      <c r="D3324" s="363">
        <v>16.96</v>
      </c>
    </row>
    <row r="3325" spans="1:4" ht="13.5" x14ac:dyDescent="0.25">
      <c r="A3325" s="172">
        <v>89438</v>
      </c>
      <c r="B3325" s="172" t="s">
        <v>8977</v>
      </c>
      <c r="C3325" s="172" t="s">
        <v>5304</v>
      </c>
      <c r="D3325" s="363">
        <v>5.32</v>
      </c>
    </row>
    <row r="3326" spans="1:4" ht="13.5" x14ac:dyDescent="0.25">
      <c r="A3326" s="172">
        <v>89439</v>
      </c>
      <c r="B3326" s="172" t="s">
        <v>8978</v>
      </c>
      <c r="C3326" s="172" t="s">
        <v>5304</v>
      </c>
      <c r="D3326" s="363">
        <v>6.77</v>
      </c>
    </row>
    <row r="3327" spans="1:4" ht="13.5" x14ac:dyDescent="0.25">
      <c r="A3327" s="172">
        <v>89440</v>
      </c>
      <c r="B3327" s="172" t="s">
        <v>8979</v>
      </c>
      <c r="C3327" s="172" t="s">
        <v>5304</v>
      </c>
      <c r="D3327" s="363">
        <v>6.45</v>
      </c>
    </row>
    <row r="3328" spans="1:4" ht="13.5" x14ac:dyDescent="0.25">
      <c r="A3328" s="172">
        <v>89441</v>
      </c>
      <c r="B3328" s="172" t="s">
        <v>8980</v>
      </c>
      <c r="C3328" s="172" t="s">
        <v>5304</v>
      </c>
      <c r="D3328" s="363">
        <v>11.85</v>
      </c>
    </row>
    <row r="3329" spans="1:4" ht="13.5" x14ac:dyDescent="0.25">
      <c r="A3329" s="172">
        <v>89442</v>
      </c>
      <c r="B3329" s="172" t="s">
        <v>8981</v>
      </c>
      <c r="C3329" s="172" t="s">
        <v>5304</v>
      </c>
      <c r="D3329" s="363">
        <v>7.89</v>
      </c>
    </row>
    <row r="3330" spans="1:4" ht="13.5" x14ac:dyDescent="0.25">
      <c r="A3330" s="172">
        <v>89443</v>
      </c>
      <c r="B3330" s="172" t="s">
        <v>8982</v>
      </c>
      <c r="C3330" s="172" t="s">
        <v>5304</v>
      </c>
      <c r="D3330" s="363">
        <v>9.85</v>
      </c>
    </row>
    <row r="3331" spans="1:4" ht="13.5" x14ac:dyDescent="0.25">
      <c r="A3331" s="172">
        <v>89444</v>
      </c>
      <c r="B3331" s="172" t="s">
        <v>8983</v>
      </c>
      <c r="C3331" s="172" t="s">
        <v>5304</v>
      </c>
      <c r="D3331" s="363">
        <v>19</v>
      </c>
    </row>
    <row r="3332" spans="1:4" ht="13.5" x14ac:dyDescent="0.25">
      <c r="A3332" s="172">
        <v>89445</v>
      </c>
      <c r="B3332" s="172" t="s">
        <v>8984</v>
      </c>
      <c r="C3332" s="172" t="s">
        <v>5304</v>
      </c>
      <c r="D3332" s="363">
        <v>11.27</v>
      </c>
    </row>
    <row r="3333" spans="1:4" ht="13.5" x14ac:dyDescent="0.25">
      <c r="A3333" s="172">
        <v>89481</v>
      </c>
      <c r="B3333" s="172" t="s">
        <v>8985</v>
      </c>
      <c r="C3333" s="172" t="s">
        <v>5304</v>
      </c>
      <c r="D3333" s="363">
        <v>3.53</v>
      </c>
    </row>
    <row r="3334" spans="1:4" ht="13.5" x14ac:dyDescent="0.25">
      <c r="A3334" s="172">
        <v>89485</v>
      </c>
      <c r="B3334" s="172" t="s">
        <v>8986</v>
      </c>
      <c r="C3334" s="172" t="s">
        <v>5304</v>
      </c>
      <c r="D3334" s="363">
        <v>4.08</v>
      </c>
    </row>
    <row r="3335" spans="1:4" ht="13.5" x14ac:dyDescent="0.25">
      <c r="A3335" s="172">
        <v>89489</v>
      </c>
      <c r="B3335" s="172" t="s">
        <v>8987</v>
      </c>
      <c r="C3335" s="172" t="s">
        <v>5304</v>
      </c>
      <c r="D3335" s="363">
        <v>5.2</v>
      </c>
    </row>
    <row r="3336" spans="1:4" ht="13.5" x14ac:dyDescent="0.25">
      <c r="A3336" s="172">
        <v>89490</v>
      </c>
      <c r="B3336" s="172" t="s">
        <v>8988</v>
      </c>
      <c r="C3336" s="172" t="s">
        <v>5304</v>
      </c>
      <c r="D3336" s="363">
        <v>4.7</v>
      </c>
    </row>
    <row r="3337" spans="1:4" ht="13.5" x14ac:dyDescent="0.25">
      <c r="A3337" s="172">
        <v>89492</v>
      </c>
      <c r="B3337" s="172" t="s">
        <v>8989</v>
      </c>
      <c r="C3337" s="172" t="s">
        <v>5304</v>
      </c>
      <c r="D3337" s="363">
        <v>5.36</v>
      </c>
    </row>
    <row r="3338" spans="1:4" ht="13.5" x14ac:dyDescent="0.25">
      <c r="A3338" s="172">
        <v>89493</v>
      </c>
      <c r="B3338" s="172" t="s">
        <v>8990</v>
      </c>
      <c r="C3338" s="172" t="s">
        <v>5304</v>
      </c>
      <c r="D3338" s="363">
        <v>6.89</v>
      </c>
    </row>
    <row r="3339" spans="1:4" ht="13.5" x14ac:dyDescent="0.25">
      <c r="A3339" s="172">
        <v>89494</v>
      </c>
      <c r="B3339" s="172" t="s">
        <v>8991</v>
      </c>
      <c r="C3339" s="172" t="s">
        <v>5304</v>
      </c>
      <c r="D3339" s="363">
        <v>8.7799999999999994</v>
      </c>
    </row>
    <row r="3340" spans="1:4" ht="13.5" x14ac:dyDescent="0.25">
      <c r="A3340" s="172">
        <v>89496</v>
      </c>
      <c r="B3340" s="172" t="s">
        <v>8992</v>
      </c>
      <c r="C3340" s="172" t="s">
        <v>5304</v>
      </c>
      <c r="D3340" s="363">
        <v>6.57</v>
      </c>
    </row>
    <row r="3341" spans="1:4" ht="13.5" x14ac:dyDescent="0.25">
      <c r="A3341" s="172">
        <v>89497</v>
      </c>
      <c r="B3341" s="172" t="s">
        <v>8993</v>
      </c>
      <c r="C3341" s="172" t="s">
        <v>5304</v>
      </c>
      <c r="D3341" s="363">
        <v>8.4600000000000009</v>
      </c>
    </row>
    <row r="3342" spans="1:4" ht="13.5" x14ac:dyDescent="0.25">
      <c r="A3342" s="172">
        <v>89498</v>
      </c>
      <c r="B3342" s="172" t="s">
        <v>8994</v>
      </c>
      <c r="C3342" s="172" t="s">
        <v>5304</v>
      </c>
      <c r="D3342" s="363">
        <v>9.16</v>
      </c>
    </row>
    <row r="3343" spans="1:4" ht="13.5" x14ac:dyDescent="0.25">
      <c r="A3343" s="172">
        <v>89499</v>
      </c>
      <c r="B3343" s="172" t="s">
        <v>8995</v>
      </c>
      <c r="C3343" s="172" t="s">
        <v>5304</v>
      </c>
      <c r="D3343" s="363">
        <v>13.61</v>
      </c>
    </row>
    <row r="3344" spans="1:4" ht="13.5" x14ac:dyDescent="0.25">
      <c r="A3344" s="172">
        <v>89500</v>
      </c>
      <c r="B3344" s="172" t="s">
        <v>8996</v>
      </c>
      <c r="C3344" s="172" t="s">
        <v>5304</v>
      </c>
      <c r="D3344" s="363">
        <v>9.2899999999999991</v>
      </c>
    </row>
    <row r="3345" spans="1:4" ht="13.5" x14ac:dyDescent="0.25">
      <c r="A3345" s="172">
        <v>89501</v>
      </c>
      <c r="B3345" s="172" t="s">
        <v>8997</v>
      </c>
      <c r="C3345" s="172" t="s">
        <v>5304</v>
      </c>
      <c r="D3345" s="363">
        <v>10.4</v>
      </c>
    </row>
    <row r="3346" spans="1:4" ht="13.5" x14ac:dyDescent="0.25">
      <c r="A3346" s="172">
        <v>89502</v>
      </c>
      <c r="B3346" s="172" t="s">
        <v>8998</v>
      </c>
      <c r="C3346" s="172" t="s">
        <v>5304</v>
      </c>
      <c r="D3346" s="363">
        <v>11.66</v>
      </c>
    </row>
    <row r="3347" spans="1:4" ht="13.5" x14ac:dyDescent="0.25">
      <c r="A3347" s="172">
        <v>89503</v>
      </c>
      <c r="B3347" s="172" t="s">
        <v>8999</v>
      </c>
      <c r="C3347" s="172" t="s">
        <v>5304</v>
      </c>
      <c r="D3347" s="363">
        <v>17.190000000000001</v>
      </c>
    </row>
    <row r="3348" spans="1:4" ht="13.5" x14ac:dyDescent="0.25">
      <c r="A3348" s="172">
        <v>89504</v>
      </c>
      <c r="B3348" s="172" t="s">
        <v>9000</v>
      </c>
      <c r="C3348" s="172" t="s">
        <v>5304</v>
      </c>
      <c r="D3348" s="363">
        <v>15.19</v>
      </c>
    </row>
    <row r="3349" spans="1:4" ht="13.5" x14ac:dyDescent="0.25">
      <c r="A3349" s="172">
        <v>89505</v>
      </c>
      <c r="B3349" s="172" t="s">
        <v>9001</v>
      </c>
      <c r="C3349" s="172" t="s">
        <v>5304</v>
      </c>
      <c r="D3349" s="363">
        <v>25.46</v>
      </c>
    </row>
    <row r="3350" spans="1:4" ht="13.5" x14ac:dyDescent="0.25">
      <c r="A3350" s="172">
        <v>89506</v>
      </c>
      <c r="B3350" s="172" t="s">
        <v>9002</v>
      </c>
      <c r="C3350" s="172" t="s">
        <v>5304</v>
      </c>
      <c r="D3350" s="363">
        <v>28.47</v>
      </c>
    </row>
    <row r="3351" spans="1:4" ht="13.5" x14ac:dyDescent="0.25">
      <c r="A3351" s="172">
        <v>89507</v>
      </c>
      <c r="B3351" s="172" t="s">
        <v>9003</v>
      </c>
      <c r="C3351" s="172" t="s">
        <v>5304</v>
      </c>
      <c r="D3351" s="363">
        <v>34.76</v>
      </c>
    </row>
    <row r="3352" spans="1:4" ht="13.5" x14ac:dyDescent="0.25">
      <c r="A3352" s="172">
        <v>89510</v>
      </c>
      <c r="B3352" s="172" t="s">
        <v>9004</v>
      </c>
      <c r="C3352" s="172" t="s">
        <v>5304</v>
      </c>
      <c r="D3352" s="363">
        <v>23.23</v>
      </c>
    </row>
    <row r="3353" spans="1:4" ht="13.5" x14ac:dyDescent="0.25">
      <c r="A3353" s="172">
        <v>89513</v>
      </c>
      <c r="B3353" s="172" t="s">
        <v>9005</v>
      </c>
      <c r="C3353" s="172" t="s">
        <v>5304</v>
      </c>
      <c r="D3353" s="363">
        <v>77.05</v>
      </c>
    </row>
    <row r="3354" spans="1:4" ht="13.5" x14ac:dyDescent="0.25">
      <c r="A3354" s="172">
        <v>89514</v>
      </c>
      <c r="B3354" s="172" t="s">
        <v>9006</v>
      </c>
      <c r="C3354" s="172" t="s">
        <v>5304</v>
      </c>
      <c r="D3354" s="363">
        <v>7.05</v>
      </c>
    </row>
    <row r="3355" spans="1:4" ht="13.5" x14ac:dyDescent="0.25">
      <c r="A3355" s="172">
        <v>89515</v>
      </c>
      <c r="B3355" s="172" t="s">
        <v>9007</v>
      </c>
      <c r="C3355" s="172" t="s">
        <v>5304</v>
      </c>
      <c r="D3355" s="363">
        <v>58.68</v>
      </c>
    </row>
    <row r="3356" spans="1:4" ht="13.5" x14ac:dyDescent="0.25">
      <c r="A3356" s="172">
        <v>89516</v>
      </c>
      <c r="B3356" s="172" t="s">
        <v>9008</v>
      </c>
      <c r="C3356" s="172" t="s">
        <v>5304</v>
      </c>
      <c r="D3356" s="363">
        <v>6.25</v>
      </c>
    </row>
    <row r="3357" spans="1:4" ht="13.5" x14ac:dyDescent="0.25">
      <c r="A3357" s="172">
        <v>89517</v>
      </c>
      <c r="B3357" s="172" t="s">
        <v>9009</v>
      </c>
      <c r="C3357" s="172" t="s">
        <v>5304</v>
      </c>
      <c r="D3357" s="363">
        <v>49.74</v>
      </c>
    </row>
    <row r="3358" spans="1:4" ht="13.5" x14ac:dyDescent="0.25">
      <c r="A3358" s="172">
        <v>89518</v>
      </c>
      <c r="B3358" s="172" t="s">
        <v>9010</v>
      </c>
      <c r="C3358" s="172" t="s">
        <v>5304</v>
      </c>
      <c r="D3358" s="363">
        <v>9.6999999999999993</v>
      </c>
    </row>
    <row r="3359" spans="1:4" ht="13.5" x14ac:dyDescent="0.25">
      <c r="A3359" s="172">
        <v>89519</v>
      </c>
      <c r="B3359" s="172" t="s">
        <v>9011</v>
      </c>
      <c r="C3359" s="172" t="s">
        <v>5304</v>
      </c>
      <c r="D3359" s="363">
        <v>34.31</v>
      </c>
    </row>
    <row r="3360" spans="1:4" ht="13.5" x14ac:dyDescent="0.25">
      <c r="A3360" s="172">
        <v>89520</v>
      </c>
      <c r="B3360" s="172" t="s">
        <v>9012</v>
      </c>
      <c r="C3360" s="172" t="s">
        <v>5304</v>
      </c>
      <c r="D3360" s="363">
        <v>8.64</v>
      </c>
    </row>
    <row r="3361" spans="1:4" ht="13.5" x14ac:dyDescent="0.25">
      <c r="A3361" s="172">
        <v>89521</v>
      </c>
      <c r="B3361" s="172" t="s">
        <v>9013</v>
      </c>
      <c r="C3361" s="172" t="s">
        <v>5304</v>
      </c>
      <c r="D3361" s="363">
        <v>90.79</v>
      </c>
    </row>
    <row r="3362" spans="1:4" ht="13.5" x14ac:dyDescent="0.25">
      <c r="A3362" s="172">
        <v>89522</v>
      </c>
      <c r="B3362" s="172" t="s">
        <v>9014</v>
      </c>
      <c r="C3362" s="172" t="s">
        <v>5304</v>
      </c>
      <c r="D3362" s="363">
        <v>19.2</v>
      </c>
    </row>
    <row r="3363" spans="1:4" ht="13.5" x14ac:dyDescent="0.25">
      <c r="A3363" s="172">
        <v>89523</v>
      </c>
      <c r="B3363" s="172" t="s">
        <v>9015</v>
      </c>
      <c r="C3363" s="172" t="s">
        <v>5304</v>
      </c>
      <c r="D3363" s="363">
        <v>69.150000000000006</v>
      </c>
    </row>
    <row r="3364" spans="1:4" ht="13.5" x14ac:dyDescent="0.25">
      <c r="A3364" s="172">
        <v>89524</v>
      </c>
      <c r="B3364" s="172" t="s">
        <v>9016</v>
      </c>
      <c r="C3364" s="172" t="s">
        <v>5304</v>
      </c>
      <c r="D3364" s="363">
        <v>17.170000000000002</v>
      </c>
    </row>
    <row r="3365" spans="1:4" ht="13.5" x14ac:dyDescent="0.25">
      <c r="A3365" s="172">
        <v>89525</v>
      </c>
      <c r="B3365" s="172" t="s">
        <v>9017</v>
      </c>
      <c r="C3365" s="172" t="s">
        <v>5304</v>
      </c>
      <c r="D3365" s="363">
        <v>68.06</v>
      </c>
    </row>
    <row r="3366" spans="1:4" ht="13.5" x14ac:dyDescent="0.25">
      <c r="A3366" s="172">
        <v>89526</v>
      </c>
      <c r="B3366" s="172" t="s">
        <v>9018</v>
      </c>
      <c r="C3366" s="172" t="s">
        <v>5304</v>
      </c>
      <c r="D3366" s="363">
        <v>24.57</v>
      </c>
    </row>
    <row r="3367" spans="1:4" ht="13.5" x14ac:dyDescent="0.25">
      <c r="A3367" s="172">
        <v>89527</v>
      </c>
      <c r="B3367" s="172" t="s">
        <v>9019</v>
      </c>
      <c r="C3367" s="172" t="s">
        <v>5304</v>
      </c>
      <c r="D3367" s="363">
        <v>52.88</v>
      </c>
    </row>
    <row r="3368" spans="1:4" ht="13.5" x14ac:dyDescent="0.25">
      <c r="A3368" s="172">
        <v>89528</v>
      </c>
      <c r="B3368" s="172" t="s">
        <v>9020</v>
      </c>
      <c r="C3368" s="172" t="s">
        <v>5304</v>
      </c>
      <c r="D3368" s="363">
        <v>2.94</v>
      </c>
    </row>
    <row r="3369" spans="1:4" ht="13.5" x14ac:dyDescent="0.25">
      <c r="A3369" s="172">
        <v>89529</v>
      </c>
      <c r="B3369" s="172" t="s">
        <v>9021</v>
      </c>
      <c r="C3369" s="172" t="s">
        <v>5304</v>
      </c>
      <c r="D3369" s="363">
        <v>28.14</v>
      </c>
    </row>
    <row r="3370" spans="1:4" ht="13.5" x14ac:dyDescent="0.25">
      <c r="A3370" s="172">
        <v>89530</v>
      </c>
      <c r="B3370" s="172" t="s">
        <v>9022</v>
      </c>
      <c r="C3370" s="172" t="s">
        <v>5304</v>
      </c>
      <c r="D3370" s="363">
        <v>9.67</v>
      </c>
    </row>
    <row r="3371" spans="1:4" ht="13.5" x14ac:dyDescent="0.25">
      <c r="A3371" s="172">
        <v>89531</v>
      </c>
      <c r="B3371" s="172" t="s">
        <v>9023</v>
      </c>
      <c r="C3371" s="172" t="s">
        <v>5304</v>
      </c>
      <c r="D3371" s="363">
        <v>23.2</v>
      </c>
    </row>
    <row r="3372" spans="1:4" ht="13.5" x14ac:dyDescent="0.25">
      <c r="A3372" s="172">
        <v>89532</v>
      </c>
      <c r="B3372" s="172" t="s">
        <v>9024</v>
      </c>
      <c r="C3372" s="172" t="s">
        <v>5304</v>
      </c>
      <c r="D3372" s="363">
        <v>5</v>
      </c>
    </row>
    <row r="3373" spans="1:4" ht="13.5" x14ac:dyDescent="0.25">
      <c r="A3373" s="172">
        <v>89533</v>
      </c>
      <c r="B3373" s="172" t="s">
        <v>9025</v>
      </c>
      <c r="C3373" s="172" t="s">
        <v>5304</v>
      </c>
      <c r="D3373" s="363">
        <v>23.2</v>
      </c>
    </row>
    <row r="3374" spans="1:4" ht="13.5" x14ac:dyDescent="0.25">
      <c r="A3374" s="172">
        <v>89534</v>
      </c>
      <c r="B3374" s="172" t="s">
        <v>9026</v>
      </c>
      <c r="C3374" s="172" t="s">
        <v>5304</v>
      </c>
      <c r="D3374" s="363">
        <v>3.54</v>
      </c>
    </row>
    <row r="3375" spans="1:4" ht="13.5" x14ac:dyDescent="0.25">
      <c r="A3375" s="172">
        <v>89535</v>
      </c>
      <c r="B3375" s="172" t="s">
        <v>9027</v>
      </c>
      <c r="C3375" s="172" t="s">
        <v>5304</v>
      </c>
      <c r="D3375" s="363">
        <v>35.880000000000003</v>
      </c>
    </row>
    <row r="3376" spans="1:4" ht="13.5" x14ac:dyDescent="0.25">
      <c r="A3376" s="172">
        <v>89536</v>
      </c>
      <c r="B3376" s="172" t="s">
        <v>9028</v>
      </c>
      <c r="C3376" s="172" t="s">
        <v>5304</v>
      </c>
      <c r="D3376" s="363">
        <v>8.73</v>
      </c>
    </row>
    <row r="3377" spans="1:4" ht="13.5" x14ac:dyDescent="0.25">
      <c r="A3377" s="172">
        <v>89538</v>
      </c>
      <c r="B3377" s="172" t="s">
        <v>9029</v>
      </c>
      <c r="C3377" s="172" t="s">
        <v>5304</v>
      </c>
      <c r="D3377" s="363">
        <v>3</v>
      </c>
    </row>
    <row r="3378" spans="1:4" ht="13.5" x14ac:dyDescent="0.25">
      <c r="A3378" s="172">
        <v>89540</v>
      </c>
      <c r="B3378" s="172" t="s">
        <v>9031</v>
      </c>
      <c r="C3378" s="172" t="s">
        <v>5304</v>
      </c>
      <c r="D3378" s="363">
        <v>7.3</v>
      </c>
    </row>
    <row r="3379" spans="1:4" ht="13.5" x14ac:dyDescent="0.25">
      <c r="A3379" s="172">
        <v>89541</v>
      </c>
      <c r="B3379" s="172" t="s">
        <v>9032</v>
      </c>
      <c r="C3379" s="172" t="s">
        <v>5304</v>
      </c>
      <c r="D3379" s="363">
        <v>4.41</v>
      </c>
    </row>
    <row r="3380" spans="1:4" ht="13.5" x14ac:dyDescent="0.25">
      <c r="A3380" s="172">
        <v>89542</v>
      </c>
      <c r="B3380" s="172" t="s">
        <v>9033</v>
      </c>
      <c r="C3380" s="172" t="s">
        <v>5304</v>
      </c>
      <c r="D3380" s="363">
        <v>20.47</v>
      </c>
    </row>
    <row r="3381" spans="1:4" ht="13.5" x14ac:dyDescent="0.25">
      <c r="A3381" s="172">
        <v>89544</v>
      </c>
      <c r="B3381" s="172" t="s">
        <v>9034</v>
      </c>
      <c r="C3381" s="172" t="s">
        <v>5304</v>
      </c>
      <c r="D3381" s="363">
        <v>6.27</v>
      </c>
    </row>
    <row r="3382" spans="1:4" ht="13.5" x14ac:dyDescent="0.25">
      <c r="A3382" s="172">
        <v>89545</v>
      </c>
      <c r="B3382" s="172" t="s">
        <v>9035</v>
      </c>
      <c r="C3382" s="172" t="s">
        <v>5304</v>
      </c>
      <c r="D3382" s="363">
        <v>8.84</v>
      </c>
    </row>
    <row r="3383" spans="1:4" ht="13.5" x14ac:dyDescent="0.25">
      <c r="A3383" s="172">
        <v>89546</v>
      </c>
      <c r="B3383" s="172" t="s">
        <v>9036</v>
      </c>
      <c r="C3383" s="172" t="s">
        <v>5304</v>
      </c>
      <c r="D3383" s="363">
        <v>7.77</v>
      </c>
    </row>
    <row r="3384" spans="1:4" ht="13.5" x14ac:dyDescent="0.25">
      <c r="A3384" s="172">
        <v>89547</v>
      </c>
      <c r="B3384" s="172" t="s">
        <v>9037</v>
      </c>
      <c r="C3384" s="172" t="s">
        <v>5304</v>
      </c>
      <c r="D3384" s="363">
        <v>13.42</v>
      </c>
    </row>
    <row r="3385" spans="1:4" ht="13.5" x14ac:dyDescent="0.25">
      <c r="A3385" s="172">
        <v>89548</v>
      </c>
      <c r="B3385" s="172" t="s">
        <v>9038</v>
      </c>
      <c r="C3385" s="172" t="s">
        <v>5304</v>
      </c>
      <c r="D3385" s="363">
        <v>14.43</v>
      </c>
    </row>
    <row r="3386" spans="1:4" ht="13.5" x14ac:dyDescent="0.25">
      <c r="A3386" s="172">
        <v>89549</v>
      </c>
      <c r="B3386" s="172" t="s">
        <v>9039</v>
      </c>
      <c r="C3386" s="172" t="s">
        <v>5304</v>
      </c>
      <c r="D3386" s="363">
        <v>10.72</v>
      </c>
    </row>
    <row r="3387" spans="1:4" ht="13.5" x14ac:dyDescent="0.25">
      <c r="A3387" s="172">
        <v>89550</v>
      </c>
      <c r="B3387" s="172" t="s">
        <v>9040</v>
      </c>
      <c r="C3387" s="172" t="s">
        <v>5304</v>
      </c>
      <c r="D3387" s="363">
        <v>24.5</v>
      </c>
    </row>
    <row r="3388" spans="1:4" ht="13.5" x14ac:dyDescent="0.25">
      <c r="A3388" s="172">
        <v>89551</v>
      </c>
      <c r="B3388" s="172" t="s">
        <v>9041</v>
      </c>
      <c r="C3388" s="172" t="s">
        <v>5304</v>
      </c>
      <c r="D3388" s="363">
        <v>6.85</v>
      </c>
    </row>
    <row r="3389" spans="1:4" ht="13.5" x14ac:dyDescent="0.25">
      <c r="A3389" s="172">
        <v>89552</v>
      </c>
      <c r="B3389" s="172" t="s">
        <v>9042</v>
      </c>
      <c r="C3389" s="172" t="s">
        <v>5304</v>
      </c>
      <c r="D3389" s="363">
        <v>13.47</v>
      </c>
    </row>
    <row r="3390" spans="1:4" ht="13.5" x14ac:dyDescent="0.25">
      <c r="A3390" s="172">
        <v>89553</v>
      </c>
      <c r="B3390" s="172" t="s">
        <v>9043</v>
      </c>
      <c r="C3390" s="172" t="s">
        <v>5304</v>
      </c>
      <c r="D3390" s="363">
        <v>4.34</v>
      </c>
    </row>
    <row r="3391" spans="1:4" ht="13.5" x14ac:dyDescent="0.25">
      <c r="A3391" s="172">
        <v>89554</v>
      </c>
      <c r="B3391" s="172" t="s">
        <v>9044</v>
      </c>
      <c r="C3391" s="172" t="s">
        <v>5304</v>
      </c>
      <c r="D3391" s="363">
        <v>16.53</v>
      </c>
    </row>
    <row r="3392" spans="1:4" ht="13.5" x14ac:dyDescent="0.25">
      <c r="A3392" s="172">
        <v>89555</v>
      </c>
      <c r="B3392" s="172" t="s">
        <v>9045</v>
      </c>
      <c r="C3392" s="172" t="s">
        <v>5304</v>
      </c>
      <c r="D3392" s="363">
        <v>16.23</v>
      </c>
    </row>
    <row r="3393" spans="1:4" ht="13.5" x14ac:dyDescent="0.25">
      <c r="A3393" s="172">
        <v>89556</v>
      </c>
      <c r="B3393" s="172" t="s">
        <v>9046</v>
      </c>
      <c r="C3393" s="172" t="s">
        <v>5304</v>
      </c>
      <c r="D3393" s="363">
        <v>23.44</v>
      </c>
    </row>
    <row r="3394" spans="1:4" ht="13.5" x14ac:dyDescent="0.25">
      <c r="A3394" s="172">
        <v>89557</v>
      </c>
      <c r="B3394" s="172" t="s">
        <v>9047</v>
      </c>
      <c r="C3394" s="172" t="s">
        <v>5304</v>
      </c>
      <c r="D3394" s="363">
        <v>18.899999999999999</v>
      </c>
    </row>
    <row r="3395" spans="1:4" ht="13.5" x14ac:dyDescent="0.25">
      <c r="A3395" s="172">
        <v>89558</v>
      </c>
      <c r="B3395" s="172" t="s">
        <v>9048</v>
      </c>
      <c r="C3395" s="172" t="s">
        <v>5304</v>
      </c>
      <c r="D3395" s="363">
        <v>6.59</v>
      </c>
    </row>
    <row r="3396" spans="1:4" ht="13.5" x14ac:dyDescent="0.25">
      <c r="A3396" s="172">
        <v>89559</v>
      </c>
      <c r="B3396" s="172" t="s">
        <v>9049</v>
      </c>
      <c r="C3396" s="172" t="s">
        <v>5304</v>
      </c>
      <c r="D3396" s="363">
        <v>39.89</v>
      </c>
    </row>
    <row r="3397" spans="1:4" ht="13.5" x14ac:dyDescent="0.25">
      <c r="A3397" s="172">
        <v>89561</v>
      </c>
      <c r="B3397" s="172" t="s">
        <v>9050</v>
      </c>
      <c r="C3397" s="172" t="s">
        <v>5304</v>
      </c>
      <c r="D3397" s="363">
        <v>9.2799999999999994</v>
      </c>
    </row>
    <row r="3398" spans="1:4" ht="13.5" x14ac:dyDescent="0.25">
      <c r="A3398" s="172">
        <v>89562</v>
      </c>
      <c r="B3398" s="172" t="s">
        <v>9051</v>
      </c>
      <c r="C3398" s="172" t="s">
        <v>5304</v>
      </c>
      <c r="D3398" s="363">
        <v>6.99</v>
      </c>
    </row>
    <row r="3399" spans="1:4" ht="13.5" x14ac:dyDescent="0.25">
      <c r="A3399" s="172">
        <v>89563</v>
      </c>
      <c r="B3399" s="172" t="s">
        <v>9052</v>
      </c>
      <c r="C3399" s="172" t="s">
        <v>5304</v>
      </c>
      <c r="D3399" s="363">
        <v>14.83</v>
      </c>
    </row>
    <row r="3400" spans="1:4" ht="13.5" x14ac:dyDescent="0.25">
      <c r="A3400" s="172">
        <v>89564</v>
      </c>
      <c r="B3400" s="172" t="s">
        <v>9053</v>
      </c>
      <c r="C3400" s="172" t="s">
        <v>5304</v>
      </c>
      <c r="D3400" s="363">
        <v>12.23</v>
      </c>
    </row>
    <row r="3401" spans="1:4" ht="13.5" x14ac:dyDescent="0.25">
      <c r="A3401" s="172">
        <v>89565</v>
      </c>
      <c r="B3401" s="172" t="s">
        <v>9054</v>
      </c>
      <c r="C3401" s="172" t="s">
        <v>5304</v>
      </c>
      <c r="D3401" s="363">
        <v>35</v>
      </c>
    </row>
    <row r="3402" spans="1:4" ht="13.5" x14ac:dyDescent="0.25">
      <c r="A3402" s="172">
        <v>89566</v>
      </c>
      <c r="B3402" s="172" t="s">
        <v>9055</v>
      </c>
      <c r="C3402" s="172" t="s">
        <v>5304</v>
      </c>
      <c r="D3402" s="363">
        <v>30.62</v>
      </c>
    </row>
    <row r="3403" spans="1:4" ht="13.5" x14ac:dyDescent="0.25">
      <c r="A3403" s="172">
        <v>89567</v>
      </c>
      <c r="B3403" s="172" t="s">
        <v>9056</v>
      </c>
      <c r="C3403" s="172" t="s">
        <v>5304</v>
      </c>
      <c r="D3403" s="363">
        <v>51.07</v>
      </c>
    </row>
    <row r="3404" spans="1:4" ht="13.5" x14ac:dyDescent="0.25">
      <c r="A3404" s="172">
        <v>89568</v>
      </c>
      <c r="B3404" s="172" t="s">
        <v>9057</v>
      </c>
      <c r="C3404" s="172" t="s">
        <v>5304</v>
      </c>
      <c r="D3404" s="363">
        <v>24.11</v>
      </c>
    </row>
    <row r="3405" spans="1:4" ht="13.5" x14ac:dyDescent="0.25">
      <c r="A3405" s="172">
        <v>89569</v>
      </c>
      <c r="B3405" s="172" t="s">
        <v>9058</v>
      </c>
      <c r="C3405" s="172" t="s">
        <v>5304</v>
      </c>
      <c r="D3405" s="363">
        <v>48.4</v>
      </c>
    </row>
    <row r="3406" spans="1:4" ht="13.5" x14ac:dyDescent="0.25">
      <c r="A3406" s="172">
        <v>89570</v>
      </c>
      <c r="B3406" s="172" t="s">
        <v>9059</v>
      </c>
      <c r="C3406" s="172" t="s">
        <v>5304</v>
      </c>
      <c r="D3406" s="363">
        <v>8.82</v>
      </c>
    </row>
    <row r="3407" spans="1:4" ht="13.5" x14ac:dyDescent="0.25">
      <c r="A3407" s="172">
        <v>89571</v>
      </c>
      <c r="B3407" s="172" t="s">
        <v>9060</v>
      </c>
      <c r="C3407" s="172" t="s">
        <v>5304</v>
      </c>
      <c r="D3407" s="363">
        <v>47.23</v>
      </c>
    </row>
    <row r="3408" spans="1:4" ht="13.5" x14ac:dyDescent="0.25">
      <c r="A3408" s="172">
        <v>89572</v>
      </c>
      <c r="B3408" s="172" t="s">
        <v>9061</v>
      </c>
      <c r="C3408" s="172" t="s">
        <v>5304</v>
      </c>
      <c r="D3408" s="363">
        <v>6.27</v>
      </c>
    </row>
    <row r="3409" spans="1:4" ht="13.5" x14ac:dyDescent="0.25">
      <c r="A3409" s="172">
        <v>89573</v>
      </c>
      <c r="B3409" s="172" t="s">
        <v>9062</v>
      </c>
      <c r="C3409" s="172" t="s">
        <v>5304</v>
      </c>
      <c r="D3409" s="363">
        <v>43.21</v>
      </c>
    </row>
    <row r="3410" spans="1:4" ht="13.5" x14ac:dyDescent="0.25">
      <c r="A3410" s="172">
        <v>89574</v>
      </c>
      <c r="B3410" s="172" t="s">
        <v>9063</v>
      </c>
      <c r="C3410" s="172" t="s">
        <v>5304</v>
      </c>
      <c r="D3410" s="363">
        <v>82.5</v>
      </c>
    </row>
    <row r="3411" spans="1:4" ht="13.5" x14ac:dyDescent="0.25">
      <c r="A3411" s="172">
        <v>89575</v>
      </c>
      <c r="B3411" s="172" t="s">
        <v>9064</v>
      </c>
      <c r="C3411" s="172" t="s">
        <v>5304</v>
      </c>
      <c r="D3411" s="363">
        <v>8.5399999999999991</v>
      </c>
    </row>
    <row r="3412" spans="1:4" ht="13.5" x14ac:dyDescent="0.25">
      <c r="A3412" s="172">
        <v>89577</v>
      </c>
      <c r="B3412" s="172" t="s">
        <v>9065</v>
      </c>
      <c r="C3412" s="172" t="s">
        <v>5304</v>
      </c>
      <c r="D3412" s="363">
        <v>25.04</v>
      </c>
    </row>
    <row r="3413" spans="1:4" ht="13.5" x14ac:dyDescent="0.25">
      <c r="A3413" s="172">
        <v>89579</v>
      </c>
      <c r="B3413" s="172" t="s">
        <v>9066</v>
      </c>
      <c r="C3413" s="172" t="s">
        <v>5304</v>
      </c>
      <c r="D3413" s="363">
        <v>8.7200000000000006</v>
      </c>
    </row>
    <row r="3414" spans="1:4" ht="13.5" x14ac:dyDescent="0.25">
      <c r="A3414" s="172">
        <v>89581</v>
      </c>
      <c r="B3414" s="172" t="s">
        <v>9067</v>
      </c>
      <c r="C3414" s="172" t="s">
        <v>5304</v>
      </c>
      <c r="D3414" s="363">
        <v>17.940000000000001</v>
      </c>
    </row>
    <row r="3415" spans="1:4" ht="13.5" x14ac:dyDescent="0.25">
      <c r="A3415" s="172">
        <v>89582</v>
      </c>
      <c r="B3415" s="172" t="s">
        <v>9068</v>
      </c>
      <c r="C3415" s="172" t="s">
        <v>5304</v>
      </c>
      <c r="D3415" s="363">
        <v>15.91</v>
      </c>
    </row>
    <row r="3416" spans="1:4" ht="13.5" x14ac:dyDescent="0.25">
      <c r="A3416" s="172">
        <v>89583</v>
      </c>
      <c r="B3416" s="172" t="s">
        <v>9069</v>
      </c>
      <c r="C3416" s="172" t="s">
        <v>5304</v>
      </c>
      <c r="D3416" s="363">
        <v>23.31</v>
      </c>
    </row>
    <row r="3417" spans="1:4" ht="13.5" x14ac:dyDescent="0.25">
      <c r="A3417" s="172">
        <v>89584</v>
      </c>
      <c r="B3417" s="172" t="s">
        <v>9070</v>
      </c>
      <c r="C3417" s="172" t="s">
        <v>5304</v>
      </c>
      <c r="D3417" s="363">
        <v>26.86</v>
      </c>
    </row>
    <row r="3418" spans="1:4" ht="13.5" x14ac:dyDescent="0.25">
      <c r="A3418" s="172">
        <v>89585</v>
      </c>
      <c r="B3418" s="172" t="s">
        <v>9071</v>
      </c>
      <c r="C3418" s="172" t="s">
        <v>5304</v>
      </c>
      <c r="D3418" s="363">
        <v>21.92</v>
      </c>
    </row>
    <row r="3419" spans="1:4" ht="13.5" x14ac:dyDescent="0.25">
      <c r="A3419" s="172">
        <v>89586</v>
      </c>
      <c r="B3419" s="172" t="s">
        <v>9072</v>
      </c>
      <c r="C3419" s="172" t="s">
        <v>5304</v>
      </c>
      <c r="D3419" s="363">
        <v>21.92</v>
      </c>
    </row>
    <row r="3420" spans="1:4" ht="13.5" x14ac:dyDescent="0.25">
      <c r="A3420" s="172">
        <v>89587</v>
      </c>
      <c r="B3420" s="172" t="s">
        <v>9073</v>
      </c>
      <c r="C3420" s="172" t="s">
        <v>5304</v>
      </c>
      <c r="D3420" s="363">
        <v>34.6</v>
      </c>
    </row>
    <row r="3421" spans="1:4" ht="13.5" x14ac:dyDescent="0.25">
      <c r="A3421" s="172">
        <v>89590</v>
      </c>
      <c r="B3421" s="172" t="s">
        <v>9075</v>
      </c>
      <c r="C3421" s="172" t="s">
        <v>5304</v>
      </c>
      <c r="D3421" s="363">
        <v>84.62</v>
      </c>
    </row>
    <row r="3422" spans="1:4" ht="13.5" x14ac:dyDescent="0.25">
      <c r="A3422" s="172">
        <v>89591</v>
      </c>
      <c r="B3422" s="172" t="s">
        <v>9076</v>
      </c>
      <c r="C3422" s="172" t="s">
        <v>5304</v>
      </c>
      <c r="D3422" s="363">
        <v>70.45</v>
      </c>
    </row>
    <row r="3423" spans="1:4" ht="13.5" x14ac:dyDescent="0.25">
      <c r="A3423" s="172">
        <v>89592</v>
      </c>
      <c r="B3423" s="172" t="s">
        <v>9077</v>
      </c>
      <c r="C3423" s="172" t="s">
        <v>5304</v>
      </c>
      <c r="D3423" s="363">
        <v>111.66</v>
      </c>
    </row>
    <row r="3424" spans="1:4" ht="13.5" x14ac:dyDescent="0.25">
      <c r="A3424" s="172">
        <v>89593</v>
      </c>
      <c r="B3424" s="172" t="s">
        <v>9078</v>
      </c>
      <c r="C3424" s="172" t="s">
        <v>5304</v>
      </c>
      <c r="D3424" s="363">
        <v>22.76</v>
      </c>
    </row>
    <row r="3425" spans="1:4" ht="13.5" x14ac:dyDescent="0.25">
      <c r="A3425" s="172">
        <v>89594</v>
      </c>
      <c r="B3425" s="172" t="s">
        <v>9079</v>
      </c>
      <c r="C3425" s="172" t="s">
        <v>5304</v>
      </c>
      <c r="D3425" s="363">
        <v>27.25</v>
      </c>
    </row>
    <row r="3426" spans="1:4" ht="13.5" x14ac:dyDescent="0.25">
      <c r="A3426" s="172">
        <v>89595</v>
      </c>
      <c r="B3426" s="172" t="s">
        <v>9080</v>
      </c>
      <c r="C3426" s="172" t="s">
        <v>5304</v>
      </c>
      <c r="D3426" s="363">
        <v>11.05</v>
      </c>
    </row>
    <row r="3427" spans="1:4" ht="13.5" x14ac:dyDescent="0.25">
      <c r="A3427" s="172">
        <v>89596</v>
      </c>
      <c r="B3427" s="172" t="s">
        <v>9081</v>
      </c>
      <c r="C3427" s="172" t="s">
        <v>5304</v>
      </c>
      <c r="D3427" s="363">
        <v>8.41</v>
      </c>
    </row>
    <row r="3428" spans="1:4" ht="13.5" x14ac:dyDescent="0.25">
      <c r="A3428" s="172">
        <v>89597</v>
      </c>
      <c r="B3428" s="172" t="s">
        <v>9082</v>
      </c>
      <c r="C3428" s="172" t="s">
        <v>5304</v>
      </c>
      <c r="D3428" s="363">
        <v>15.26</v>
      </c>
    </row>
    <row r="3429" spans="1:4" ht="13.5" x14ac:dyDescent="0.25">
      <c r="A3429" s="172">
        <v>89598</v>
      </c>
      <c r="B3429" s="172" t="s">
        <v>9083</v>
      </c>
      <c r="C3429" s="172" t="s">
        <v>5304</v>
      </c>
      <c r="D3429" s="363">
        <v>37.619999999999997</v>
      </c>
    </row>
    <row r="3430" spans="1:4" ht="13.5" x14ac:dyDescent="0.25">
      <c r="A3430" s="172">
        <v>89599</v>
      </c>
      <c r="B3430" s="172" t="s">
        <v>9084</v>
      </c>
      <c r="C3430" s="172" t="s">
        <v>5304</v>
      </c>
      <c r="D3430" s="363">
        <v>12.47</v>
      </c>
    </row>
    <row r="3431" spans="1:4" ht="13.5" x14ac:dyDescent="0.25">
      <c r="A3431" s="172">
        <v>89600</v>
      </c>
      <c r="B3431" s="172" t="s">
        <v>9085</v>
      </c>
      <c r="C3431" s="172" t="s">
        <v>5304</v>
      </c>
      <c r="D3431" s="363">
        <v>13.48</v>
      </c>
    </row>
    <row r="3432" spans="1:4" ht="13.5" x14ac:dyDescent="0.25">
      <c r="A3432" s="172">
        <v>89605</v>
      </c>
      <c r="B3432" s="172" t="s">
        <v>9086</v>
      </c>
      <c r="C3432" s="172" t="s">
        <v>5304</v>
      </c>
      <c r="D3432" s="363">
        <v>14.94</v>
      </c>
    </row>
    <row r="3433" spans="1:4" ht="13.5" x14ac:dyDescent="0.25">
      <c r="A3433" s="172">
        <v>89609</v>
      </c>
      <c r="B3433" s="172" t="s">
        <v>9087</v>
      </c>
      <c r="C3433" s="172" t="s">
        <v>5304</v>
      </c>
      <c r="D3433" s="363">
        <v>62.09</v>
      </c>
    </row>
    <row r="3434" spans="1:4" ht="13.5" x14ac:dyDescent="0.25">
      <c r="A3434" s="172">
        <v>89610</v>
      </c>
      <c r="B3434" s="172" t="s">
        <v>9088</v>
      </c>
      <c r="C3434" s="172" t="s">
        <v>5304</v>
      </c>
      <c r="D3434" s="363">
        <v>15.28</v>
      </c>
    </row>
    <row r="3435" spans="1:4" ht="13.5" x14ac:dyDescent="0.25">
      <c r="A3435" s="172">
        <v>89611</v>
      </c>
      <c r="B3435" s="172" t="s">
        <v>9089</v>
      </c>
      <c r="C3435" s="172" t="s">
        <v>5304</v>
      </c>
      <c r="D3435" s="363">
        <v>25.01</v>
      </c>
    </row>
    <row r="3436" spans="1:4" ht="13.5" x14ac:dyDescent="0.25">
      <c r="A3436" s="172">
        <v>89612</v>
      </c>
      <c r="B3436" s="172" t="s">
        <v>9090</v>
      </c>
      <c r="C3436" s="172" t="s">
        <v>5304</v>
      </c>
      <c r="D3436" s="363">
        <v>121.87</v>
      </c>
    </row>
    <row r="3437" spans="1:4" ht="13.5" x14ac:dyDescent="0.25">
      <c r="A3437" s="172">
        <v>89613</v>
      </c>
      <c r="B3437" s="172" t="s">
        <v>9091</v>
      </c>
      <c r="C3437" s="172" t="s">
        <v>5304</v>
      </c>
      <c r="D3437" s="363">
        <v>22.58</v>
      </c>
    </row>
    <row r="3438" spans="1:4" ht="13.5" x14ac:dyDescent="0.25">
      <c r="A3438" s="172">
        <v>89614</v>
      </c>
      <c r="B3438" s="172" t="s">
        <v>9092</v>
      </c>
      <c r="C3438" s="172" t="s">
        <v>5304</v>
      </c>
      <c r="D3438" s="363">
        <v>45.71</v>
      </c>
    </row>
    <row r="3439" spans="1:4" ht="13.5" x14ac:dyDescent="0.25">
      <c r="A3439" s="172">
        <v>89615</v>
      </c>
      <c r="B3439" s="172" t="s">
        <v>9093</v>
      </c>
      <c r="C3439" s="172" t="s">
        <v>5304</v>
      </c>
      <c r="D3439" s="363">
        <v>183.47</v>
      </c>
    </row>
    <row r="3440" spans="1:4" ht="13.5" x14ac:dyDescent="0.25">
      <c r="A3440" s="172">
        <v>89616</v>
      </c>
      <c r="B3440" s="172" t="s">
        <v>9094</v>
      </c>
      <c r="C3440" s="172" t="s">
        <v>5304</v>
      </c>
      <c r="D3440" s="363">
        <v>32.11</v>
      </c>
    </row>
    <row r="3441" spans="1:4" ht="13.5" x14ac:dyDescent="0.25">
      <c r="A3441" s="172">
        <v>89617</v>
      </c>
      <c r="B3441" s="172" t="s">
        <v>9095</v>
      </c>
      <c r="C3441" s="172" t="s">
        <v>5304</v>
      </c>
      <c r="D3441" s="363">
        <v>5.13</v>
      </c>
    </row>
    <row r="3442" spans="1:4" ht="13.5" x14ac:dyDescent="0.25">
      <c r="A3442" s="172">
        <v>89618</v>
      </c>
      <c r="B3442" s="172" t="s">
        <v>9096</v>
      </c>
      <c r="C3442" s="172" t="s">
        <v>5304</v>
      </c>
      <c r="D3442" s="363">
        <v>10.53</v>
      </c>
    </row>
    <row r="3443" spans="1:4" ht="13.5" x14ac:dyDescent="0.25">
      <c r="A3443" s="172">
        <v>89619</v>
      </c>
      <c r="B3443" s="172" t="s">
        <v>9097</v>
      </c>
      <c r="C3443" s="172" t="s">
        <v>5304</v>
      </c>
      <c r="D3443" s="363">
        <v>6.57</v>
      </c>
    </row>
    <row r="3444" spans="1:4" ht="13.5" x14ac:dyDescent="0.25">
      <c r="A3444" s="172">
        <v>89620</v>
      </c>
      <c r="B3444" s="172" t="s">
        <v>9098</v>
      </c>
      <c r="C3444" s="172" t="s">
        <v>5304</v>
      </c>
      <c r="D3444" s="363">
        <v>8.3699999999999992</v>
      </c>
    </row>
    <row r="3445" spans="1:4" ht="13.5" x14ac:dyDescent="0.25">
      <c r="A3445" s="172">
        <v>89621</v>
      </c>
      <c r="B3445" s="172" t="s">
        <v>9099</v>
      </c>
      <c r="C3445" s="172" t="s">
        <v>5304</v>
      </c>
      <c r="D3445" s="363">
        <v>17.52</v>
      </c>
    </row>
    <row r="3446" spans="1:4" ht="13.5" x14ac:dyDescent="0.25">
      <c r="A3446" s="172">
        <v>89622</v>
      </c>
      <c r="B3446" s="172" t="s">
        <v>9100</v>
      </c>
      <c r="C3446" s="172" t="s">
        <v>5304</v>
      </c>
      <c r="D3446" s="363">
        <v>9.7899999999999991</v>
      </c>
    </row>
    <row r="3447" spans="1:4" ht="13.5" x14ac:dyDescent="0.25">
      <c r="A3447" s="172">
        <v>89623</v>
      </c>
      <c r="B3447" s="172" t="s">
        <v>9101</v>
      </c>
      <c r="C3447" s="172" t="s">
        <v>5304</v>
      </c>
      <c r="D3447" s="363">
        <v>13.14</v>
      </c>
    </row>
    <row r="3448" spans="1:4" ht="13.5" x14ac:dyDescent="0.25">
      <c r="A3448" s="172">
        <v>89624</v>
      </c>
      <c r="B3448" s="172" t="s">
        <v>9102</v>
      </c>
      <c r="C3448" s="172" t="s">
        <v>5304</v>
      </c>
      <c r="D3448" s="363">
        <v>13.86</v>
      </c>
    </row>
    <row r="3449" spans="1:4" ht="13.5" x14ac:dyDescent="0.25">
      <c r="A3449" s="172">
        <v>89625</v>
      </c>
      <c r="B3449" s="172" t="s">
        <v>9103</v>
      </c>
      <c r="C3449" s="172" t="s">
        <v>5304</v>
      </c>
      <c r="D3449" s="363">
        <v>16.18</v>
      </c>
    </row>
    <row r="3450" spans="1:4" ht="13.5" x14ac:dyDescent="0.25">
      <c r="A3450" s="172">
        <v>89626</v>
      </c>
      <c r="B3450" s="172" t="s">
        <v>9104</v>
      </c>
      <c r="C3450" s="172" t="s">
        <v>5304</v>
      </c>
      <c r="D3450" s="363">
        <v>21.73</v>
      </c>
    </row>
    <row r="3451" spans="1:4" ht="13.5" x14ac:dyDescent="0.25">
      <c r="A3451" s="172">
        <v>89627</v>
      </c>
      <c r="B3451" s="172" t="s">
        <v>9105</v>
      </c>
      <c r="C3451" s="172" t="s">
        <v>5304</v>
      </c>
      <c r="D3451" s="363">
        <v>15.35</v>
      </c>
    </row>
    <row r="3452" spans="1:4" ht="13.5" x14ac:dyDescent="0.25">
      <c r="A3452" s="172">
        <v>89628</v>
      </c>
      <c r="B3452" s="172" t="s">
        <v>9106</v>
      </c>
      <c r="C3452" s="172" t="s">
        <v>5304</v>
      </c>
      <c r="D3452" s="363">
        <v>32.840000000000003</v>
      </c>
    </row>
    <row r="3453" spans="1:4" ht="13.5" x14ac:dyDescent="0.25">
      <c r="A3453" s="172">
        <v>89629</v>
      </c>
      <c r="B3453" s="172" t="s">
        <v>9107</v>
      </c>
      <c r="C3453" s="172" t="s">
        <v>5304</v>
      </c>
      <c r="D3453" s="363">
        <v>59.87</v>
      </c>
    </row>
    <row r="3454" spans="1:4" ht="13.5" x14ac:dyDescent="0.25">
      <c r="A3454" s="172">
        <v>89630</v>
      </c>
      <c r="B3454" s="172" t="s">
        <v>9108</v>
      </c>
      <c r="C3454" s="172" t="s">
        <v>5304</v>
      </c>
      <c r="D3454" s="363">
        <v>52.31</v>
      </c>
    </row>
    <row r="3455" spans="1:4" ht="13.5" x14ac:dyDescent="0.25">
      <c r="A3455" s="172">
        <v>89631</v>
      </c>
      <c r="B3455" s="172" t="s">
        <v>9109</v>
      </c>
      <c r="C3455" s="172" t="s">
        <v>5304</v>
      </c>
      <c r="D3455" s="363">
        <v>89.93</v>
      </c>
    </row>
    <row r="3456" spans="1:4" ht="13.5" x14ac:dyDescent="0.25">
      <c r="A3456" s="172">
        <v>89632</v>
      </c>
      <c r="B3456" s="172" t="s">
        <v>9110</v>
      </c>
      <c r="C3456" s="172" t="s">
        <v>5304</v>
      </c>
      <c r="D3456" s="363">
        <v>74.459999999999994</v>
      </c>
    </row>
    <row r="3457" spans="1:4" ht="13.5" x14ac:dyDescent="0.25">
      <c r="A3457" s="172">
        <v>89637</v>
      </c>
      <c r="B3457" s="172" t="s">
        <v>9111</v>
      </c>
      <c r="C3457" s="172" t="s">
        <v>5304</v>
      </c>
      <c r="D3457" s="363">
        <v>8.08</v>
      </c>
    </row>
    <row r="3458" spans="1:4" ht="13.5" x14ac:dyDescent="0.25">
      <c r="A3458" s="172">
        <v>89638</v>
      </c>
      <c r="B3458" s="172" t="s">
        <v>9112</v>
      </c>
      <c r="C3458" s="172" t="s">
        <v>5304</v>
      </c>
      <c r="D3458" s="363">
        <v>9.1999999999999993</v>
      </c>
    </row>
    <row r="3459" spans="1:4" ht="13.5" x14ac:dyDescent="0.25">
      <c r="A3459" s="172">
        <v>89639</v>
      </c>
      <c r="B3459" s="172" t="s">
        <v>9113</v>
      </c>
      <c r="C3459" s="172" t="s">
        <v>5304</v>
      </c>
      <c r="D3459" s="363">
        <v>9.6300000000000008</v>
      </c>
    </row>
    <row r="3460" spans="1:4" ht="13.5" x14ac:dyDescent="0.25">
      <c r="A3460" s="172">
        <v>89640</v>
      </c>
      <c r="B3460" s="172" t="s">
        <v>9114</v>
      </c>
      <c r="C3460" s="172" t="s">
        <v>5304</v>
      </c>
      <c r="D3460" s="363">
        <v>16.3</v>
      </c>
    </row>
    <row r="3461" spans="1:4" ht="13.5" x14ac:dyDescent="0.25">
      <c r="A3461" s="172">
        <v>89641</v>
      </c>
      <c r="B3461" s="172" t="s">
        <v>9115</v>
      </c>
      <c r="C3461" s="172" t="s">
        <v>5304</v>
      </c>
      <c r="D3461" s="363">
        <v>11.63</v>
      </c>
    </row>
    <row r="3462" spans="1:4" ht="13.5" x14ac:dyDescent="0.25">
      <c r="A3462" s="172">
        <v>89642</v>
      </c>
      <c r="B3462" s="172" t="s">
        <v>9116</v>
      </c>
      <c r="C3462" s="172" t="s">
        <v>5304</v>
      </c>
      <c r="D3462" s="363">
        <v>13.78</v>
      </c>
    </row>
    <row r="3463" spans="1:4" ht="13.5" x14ac:dyDescent="0.25">
      <c r="A3463" s="172">
        <v>89643</v>
      </c>
      <c r="B3463" s="172" t="s">
        <v>9117</v>
      </c>
      <c r="C3463" s="172" t="s">
        <v>5304</v>
      </c>
      <c r="D3463" s="363">
        <v>14.5</v>
      </c>
    </row>
    <row r="3464" spans="1:4" ht="13.5" x14ac:dyDescent="0.25">
      <c r="A3464" s="172">
        <v>89644</v>
      </c>
      <c r="B3464" s="172" t="s">
        <v>9118</v>
      </c>
      <c r="C3464" s="172" t="s">
        <v>5304</v>
      </c>
      <c r="D3464" s="363">
        <v>24.66</v>
      </c>
    </row>
    <row r="3465" spans="1:4" ht="13.5" x14ac:dyDescent="0.25">
      <c r="A3465" s="172">
        <v>89645</v>
      </c>
      <c r="B3465" s="172" t="s">
        <v>9119</v>
      </c>
      <c r="C3465" s="172" t="s">
        <v>5304</v>
      </c>
      <c r="D3465" s="363">
        <v>28.27</v>
      </c>
    </row>
    <row r="3466" spans="1:4" ht="13.5" x14ac:dyDescent="0.25">
      <c r="A3466" s="172">
        <v>89646</v>
      </c>
      <c r="B3466" s="172" t="s">
        <v>9120</v>
      </c>
      <c r="C3466" s="172" t="s">
        <v>5304</v>
      </c>
      <c r="D3466" s="363">
        <v>19.079999999999998</v>
      </c>
    </row>
    <row r="3467" spans="1:4" ht="13.5" x14ac:dyDescent="0.25">
      <c r="A3467" s="172">
        <v>89647</v>
      </c>
      <c r="B3467" s="172" t="s">
        <v>9121</v>
      </c>
      <c r="C3467" s="172" t="s">
        <v>5304</v>
      </c>
      <c r="D3467" s="363">
        <v>18.579999999999998</v>
      </c>
    </row>
    <row r="3468" spans="1:4" ht="13.5" x14ac:dyDescent="0.25">
      <c r="A3468" s="172">
        <v>89648</v>
      </c>
      <c r="B3468" s="172" t="s">
        <v>9122</v>
      </c>
      <c r="C3468" s="172" t="s">
        <v>5304</v>
      </c>
      <c r="D3468" s="363">
        <v>20.89</v>
      </c>
    </row>
    <row r="3469" spans="1:4" ht="13.5" x14ac:dyDescent="0.25">
      <c r="A3469" s="172">
        <v>89649</v>
      </c>
      <c r="B3469" s="172" t="s">
        <v>9123</v>
      </c>
      <c r="C3469" s="172" t="s">
        <v>5304</v>
      </c>
      <c r="D3469" s="363">
        <v>29.05</v>
      </c>
    </row>
    <row r="3470" spans="1:4" ht="13.5" x14ac:dyDescent="0.25">
      <c r="A3470" s="172">
        <v>89650</v>
      </c>
      <c r="B3470" s="172" t="s">
        <v>9124</v>
      </c>
      <c r="C3470" s="172" t="s">
        <v>5304</v>
      </c>
      <c r="D3470" s="363">
        <v>29.05</v>
      </c>
    </row>
    <row r="3471" spans="1:4" ht="13.5" x14ac:dyDescent="0.25">
      <c r="A3471" s="172">
        <v>89651</v>
      </c>
      <c r="B3471" s="172" t="s">
        <v>9125</v>
      </c>
      <c r="C3471" s="172" t="s">
        <v>5304</v>
      </c>
      <c r="D3471" s="363">
        <v>5.53</v>
      </c>
    </row>
    <row r="3472" spans="1:4" ht="13.5" x14ac:dyDescent="0.25">
      <c r="A3472" s="172">
        <v>89652</v>
      </c>
      <c r="B3472" s="172" t="s">
        <v>9126</v>
      </c>
      <c r="C3472" s="172" t="s">
        <v>5304</v>
      </c>
      <c r="D3472" s="363">
        <v>10.46</v>
      </c>
    </row>
    <row r="3473" spans="1:4" ht="13.5" x14ac:dyDescent="0.25">
      <c r="A3473" s="172">
        <v>89653</v>
      </c>
      <c r="B3473" s="172" t="s">
        <v>9127</v>
      </c>
      <c r="C3473" s="172" t="s">
        <v>5304</v>
      </c>
      <c r="D3473" s="363">
        <v>18.03</v>
      </c>
    </row>
    <row r="3474" spans="1:4" ht="13.5" x14ac:dyDescent="0.25">
      <c r="A3474" s="172">
        <v>89654</v>
      </c>
      <c r="B3474" s="172" t="s">
        <v>9128</v>
      </c>
      <c r="C3474" s="172" t="s">
        <v>5304</v>
      </c>
      <c r="D3474" s="363">
        <v>17.53</v>
      </c>
    </row>
    <row r="3475" spans="1:4" ht="13.5" x14ac:dyDescent="0.25">
      <c r="A3475" s="172">
        <v>89655</v>
      </c>
      <c r="B3475" s="172" t="s">
        <v>9129</v>
      </c>
      <c r="C3475" s="172" t="s">
        <v>5304</v>
      </c>
      <c r="D3475" s="363">
        <v>26.79</v>
      </c>
    </row>
    <row r="3476" spans="1:4" ht="13.5" x14ac:dyDescent="0.25">
      <c r="A3476" s="172">
        <v>89656</v>
      </c>
      <c r="B3476" s="172" t="s">
        <v>9130</v>
      </c>
      <c r="C3476" s="172" t="s">
        <v>5304</v>
      </c>
      <c r="D3476" s="363">
        <v>11.24</v>
      </c>
    </row>
    <row r="3477" spans="1:4" ht="13.5" x14ac:dyDescent="0.25">
      <c r="A3477" s="172">
        <v>89657</v>
      </c>
      <c r="B3477" s="172" t="s">
        <v>9131</v>
      </c>
      <c r="C3477" s="172" t="s">
        <v>5304</v>
      </c>
      <c r="D3477" s="363">
        <v>11.49</v>
      </c>
    </row>
    <row r="3478" spans="1:4" ht="13.5" x14ac:dyDescent="0.25">
      <c r="A3478" s="172">
        <v>89658</v>
      </c>
      <c r="B3478" s="172" t="s">
        <v>9132</v>
      </c>
      <c r="C3478" s="172" t="s">
        <v>5304</v>
      </c>
      <c r="D3478" s="363">
        <v>7.74</v>
      </c>
    </row>
    <row r="3479" spans="1:4" ht="13.5" x14ac:dyDescent="0.25">
      <c r="A3479" s="172">
        <v>89659</v>
      </c>
      <c r="B3479" s="172" t="s">
        <v>9133</v>
      </c>
      <c r="C3479" s="172" t="s">
        <v>5304</v>
      </c>
      <c r="D3479" s="363">
        <v>15.28</v>
      </c>
    </row>
    <row r="3480" spans="1:4" ht="13.5" x14ac:dyDescent="0.25">
      <c r="A3480" s="172">
        <v>89660</v>
      </c>
      <c r="B3480" s="172" t="s">
        <v>9134</v>
      </c>
      <c r="C3480" s="172" t="s">
        <v>5304</v>
      </c>
      <c r="D3480" s="363">
        <v>7.09</v>
      </c>
    </row>
    <row r="3481" spans="1:4" ht="13.5" x14ac:dyDescent="0.25">
      <c r="A3481" s="172">
        <v>89661</v>
      </c>
      <c r="B3481" s="172" t="s">
        <v>9135</v>
      </c>
      <c r="C3481" s="172" t="s">
        <v>5304</v>
      </c>
      <c r="D3481" s="363">
        <v>21.02</v>
      </c>
    </row>
    <row r="3482" spans="1:4" ht="13.5" x14ac:dyDescent="0.25">
      <c r="A3482" s="172">
        <v>89662</v>
      </c>
      <c r="B3482" s="172" t="s">
        <v>9136</v>
      </c>
      <c r="C3482" s="172" t="s">
        <v>5304</v>
      </c>
      <c r="D3482" s="363">
        <v>33.299999999999997</v>
      </c>
    </row>
    <row r="3483" spans="1:4" ht="13.5" x14ac:dyDescent="0.25">
      <c r="A3483" s="172">
        <v>89663</v>
      </c>
      <c r="B3483" s="172" t="s">
        <v>9137</v>
      </c>
      <c r="C3483" s="172" t="s">
        <v>5304</v>
      </c>
      <c r="D3483" s="363">
        <v>12.73</v>
      </c>
    </row>
    <row r="3484" spans="1:4" ht="13.5" x14ac:dyDescent="0.25">
      <c r="A3484" s="172">
        <v>89664</v>
      </c>
      <c r="B3484" s="172" t="s">
        <v>9138</v>
      </c>
      <c r="C3484" s="172" t="s">
        <v>5304</v>
      </c>
      <c r="D3484" s="363">
        <v>15.28</v>
      </c>
    </row>
    <row r="3485" spans="1:4" ht="13.5" x14ac:dyDescent="0.25">
      <c r="A3485" s="172">
        <v>89665</v>
      </c>
      <c r="B3485" s="172" t="s">
        <v>9139</v>
      </c>
      <c r="C3485" s="172" t="s">
        <v>5304</v>
      </c>
      <c r="D3485" s="363">
        <v>9.77</v>
      </c>
    </row>
    <row r="3486" spans="1:4" ht="13.5" x14ac:dyDescent="0.25">
      <c r="A3486" s="172">
        <v>89666</v>
      </c>
      <c r="B3486" s="172" t="s">
        <v>9140</v>
      </c>
      <c r="C3486" s="172" t="s">
        <v>5304</v>
      </c>
      <c r="D3486" s="363">
        <v>5.96</v>
      </c>
    </row>
    <row r="3487" spans="1:4" ht="13.5" x14ac:dyDescent="0.25">
      <c r="A3487" s="172">
        <v>89667</v>
      </c>
      <c r="B3487" s="172" t="s">
        <v>9141</v>
      </c>
      <c r="C3487" s="172" t="s">
        <v>5304</v>
      </c>
      <c r="D3487" s="363">
        <v>23.55</v>
      </c>
    </row>
    <row r="3488" spans="1:4" ht="13.5" x14ac:dyDescent="0.25">
      <c r="A3488" s="172">
        <v>89668</v>
      </c>
      <c r="B3488" s="172" t="s">
        <v>9142</v>
      </c>
      <c r="C3488" s="172" t="s">
        <v>5304</v>
      </c>
      <c r="D3488" s="363">
        <v>31.49</v>
      </c>
    </row>
    <row r="3489" spans="1:4" ht="13.5" x14ac:dyDescent="0.25">
      <c r="A3489" s="172">
        <v>89669</v>
      </c>
      <c r="B3489" s="172" t="s">
        <v>9143</v>
      </c>
      <c r="C3489" s="172" t="s">
        <v>5304</v>
      </c>
      <c r="D3489" s="363">
        <v>15.74</v>
      </c>
    </row>
    <row r="3490" spans="1:4" ht="13.5" x14ac:dyDescent="0.25">
      <c r="A3490" s="172">
        <v>89670</v>
      </c>
      <c r="B3490" s="172" t="s">
        <v>9144</v>
      </c>
      <c r="C3490" s="172" t="s">
        <v>5304</v>
      </c>
      <c r="D3490" s="363">
        <v>12.01</v>
      </c>
    </row>
    <row r="3491" spans="1:4" ht="13.5" x14ac:dyDescent="0.25">
      <c r="A3491" s="172">
        <v>89671</v>
      </c>
      <c r="B3491" s="172" t="s">
        <v>9145</v>
      </c>
      <c r="C3491" s="172" t="s">
        <v>5304</v>
      </c>
      <c r="D3491" s="363">
        <v>22.65</v>
      </c>
    </row>
    <row r="3492" spans="1:4" ht="13.5" x14ac:dyDescent="0.25">
      <c r="A3492" s="172">
        <v>89672</v>
      </c>
      <c r="B3492" s="172" t="s">
        <v>9146</v>
      </c>
      <c r="C3492" s="172" t="s">
        <v>5304</v>
      </c>
      <c r="D3492" s="363">
        <v>20.64</v>
      </c>
    </row>
    <row r="3493" spans="1:4" ht="13.5" x14ac:dyDescent="0.25">
      <c r="A3493" s="172">
        <v>89673</v>
      </c>
      <c r="B3493" s="172" t="s">
        <v>9147</v>
      </c>
      <c r="C3493" s="172" t="s">
        <v>5304</v>
      </c>
      <c r="D3493" s="363">
        <v>18.11</v>
      </c>
    </row>
    <row r="3494" spans="1:4" ht="13.5" x14ac:dyDescent="0.25">
      <c r="A3494" s="172">
        <v>89674</v>
      </c>
      <c r="B3494" s="172" t="s">
        <v>9148</v>
      </c>
      <c r="C3494" s="172" t="s">
        <v>5304</v>
      </c>
      <c r="D3494" s="363">
        <v>31.65</v>
      </c>
    </row>
    <row r="3495" spans="1:4" ht="13.5" x14ac:dyDescent="0.25">
      <c r="A3495" s="172">
        <v>89675</v>
      </c>
      <c r="B3495" s="172" t="s">
        <v>9149</v>
      </c>
      <c r="C3495" s="172" t="s">
        <v>5304</v>
      </c>
      <c r="D3495" s="363">
        <v>39.1</v>
      </c>
    </row>
    <row r="3496" spans="1:4" ht="13.5" x14ac:dyDescent="0.25">
      <c r="A3496" s="172">
        <v>89676</v>
      </c>
      <c r="B3496" s="172" t="s">
        <v>9150</v>
      </c>
      <c r="C3496" s="172" t="s">
        <v>5304</v>
      </c>
      <c r="D3496" s="363">
        <v>49.6</v>
      </c>
    </row>
    <row r="3497" spans="1:4" ht="13.5" x14ac:dyDescent="0.25">
      <c r="A3497" s="172">
        <v>89677</v>
      </c>
      <c r="B3497" s="172" t="s">
        <v>9151</v>
      </c>
      <c r="C3497" s="172" t="s">
        <v>5304</v>
      </c>
      <c r="D3497" s="363">
        <v>45.79</v>
      </c>
    </row>
    <row r="3498" spans="1:4" ht="13.5" x14ac:dyDescent="0.25">
      <c r="A3498" s="172">
        <v>89678</v>
      </c>
      <c r="B3498" s="172" t="s">
        <v>9152</v>
      </c>
      <c r="C3498" s="172" t="s">
        <v>5304</v>
      </c>
      <c r="D3498" s="363">
        <v>8.17</v>
      </c>
    </row>
    <row r="3499" spans="1:4" ht="13.5" x14ac:dyDescent="0.25">
      <c r="A3499" s="172">
        <v>89679</v>
      </c>
      <c r="B3499" s="172" t="s">
        <v>9153</v>
      </c>
      <c r="C3499" s="172" t="s">
        <v>5304</v>
      </c>
      <c r="D3499" s="363">
        <v>70.430000000000007</v>
      </c>
    </row>
    <row r="3500" spans="1:4" ht="13.5" x14ac:dyDescent="0.25">
      <c r="A3500" s="172">
        <v>89680</v>
      </c>
      <c r="B3500" s="172" t="s">
        <v>9154</v>
      </c>
      <c r="C3500" s="172" t="s">
        <v>5304</v>
      </c>
      <c r="D3500" s="363">
        <v>19.7</v>
      </c>
    </row>
    <row r="3501" spans="1:4" ht="13.5" x14ac:dyDescent="0.25">
      <c r="A3501" s="172">
        <v>89681</v>
      </c>
      <c r="B3501" s="172" t="s">
        <v>9155</v>
      </c>
      <c r="C3501" s="172" t="s">
        <v>5304</v>
      </c>
      <c r="D3501" s="363">
        <v>50.15</v>
      </c>
    </row>
    <row r="3502" spans="1:4" ht="13.5" x14ac:dyDescent="0.25">
      <c r="A3502" s="172">
        <v>89682</v>
      </c>
      <c r="B3502" s="172" t="s">
        <v>9156</v>
      </c>
      <c r="C3502" s="172" t="s">
        <v>5304</v>
      </c>
      <c r="D3502" s="363">
        <v>32.61</v>
      </c>
    </row>
    <row r="3503" spans="1:4" ht="13.5" x14ac:dyDescent="0.25">
      <c r="A3503" s="172">
        <v>89684</v>
      </c>
      <c r="B3503" s="172" t="s">
        <v>9158</v>
      </c>
      <c r="C3503" s="172" t="s">
        <v>5304</v>
      </c>
      <c r="D3503" s="363">
        <v>46.45</v>
      </c>
    </row>
    <row r="3504" spans="1:4" ht="13.5" x14ac:dyDescent="0.25">
      <c r="A3504" s="172">
        <v>89685</v>
      </c>
      <c r="B3504" s="172" t="s">
        <v>9159</v>
      </c>
      <c r="C3504" s="172" t="s">
        <v>5304</v>
      </c>
      <c r="D3504" s="363">
        <v>33.25</v>
      </c>
    </row>
    <row r="3505" spans="1:4" ht="13.5" x14ac:dyDescent="0.25">
      <c r="A3505" s="172">
        <v>89686</v>
      </c>
      <c r="B3505" s="172" t="s">
        <v>9160</v>
      </c>
      <c r="C3505" s="172" t="s">
        <v>5304</v>
      </c>
      <c r="D3505" s="363">
        <v>183.35</v>
      </c>
    </row>
    <row r="3506" spans="1:4" ht="13.5" x14ac:dyDescent="0.25">
      <c r="A3506" s="172">
        <v>89687</v>
      </c>
      <c r="B3506" s="172" t="s">
        <v>9161</v>
      </c>
      <c r="C3506" s="172" t="s">
        <v>5304</v>
      </c>
      <c r="D3506" s="363">
        <v>28.87</v>
      </c>
    </row>
    <row r="3507" spans="1:4" ht="13.5" x14ac:dyDescent="0.25">
      <c r="A3507" s="172">
        <v>89689</v>
      </c>
      <c r="B3507" s="172" t="s">
        <v>9162</v>
      </c>
      <c r="C3507" s="172" t="s">
        <v>5304</v>
      </c>
      <c r="D3507" s="363">
        <v>35.380000000000003</v>
      </c>
    </row>
    <row r="3508" spans="1:4" ht="13.5" x14ac:dyDescent="0.25">
      <c r="A3508" s="172">
        <v>89690</v>
      </c>
      <c r="B3508" s="172" t="s">
        <v>9163</v>
      </c>
      <c r="C3508" s="172" t="s">
        <v>5304</v>
      </c>
      <c r="D3508" s="363">
        <v>49.33</v>
      </c>
    </row>
    <row r="3509" spans="1:4" ht="13.5" x14ac:dyDescent="0.25">
      <c r="A3509" s="172">
        <v>89691</v>
      </c>
      <c r="B3509" s="172" t="s">
        <v>9164</v>
      </c>
      <c r="C3509" s="172" t="s">
        <v>5304</v>
      </c>
      <c r="D3509" s="363">
        <v>10.29</v>
      </c>
    </row>
    <row r="3510" spans="1:4" ht="13.5" x14ac:dyDescent="0.25">
      <c r="A3510" s="172">
        <v>89692</v>
      </c>
      <c r="B3510" s="172" t="s">
        <v>9165</v>
      </c>
      <c r="C3510" s="172" t="s">
        <v>5304</v>
      </c>
      <c r="D3510" s="363">
        <v>46.66</v>
      </c>
    </row>
    <row r="3511" spans="1:4" ht="13.5" x14ac:dyDescent="0.25">
      <c r="A3511" s="172">
        <v>89693</v>
      </c>
      <c r="B3511" s="172" t="s">
        <v>9166</v>
      </c>
      <c r="C3511" s="172" t="s">
        <v>5304</v>
      </c>
      <c r="D3511" s="363">
        <v>45.49</v>
      </c>
    </row>
    <row r="3512" spans="1:4" ht="13.5" x14ac:dyDescent="0.25">
      <c r="A3512" s="172">
        <v>89694</v>
      </c>
      <c r="B3512" s="172" t="s">
        <v>9167</v>
      </c>
      <c r="C3512" s="172" t="s">
        <v>5304</v>
      </c>
      <c r="D3512" s="363">
        <v>18.739999999999998</v>
      </c>
    </row>
    <row r="3513" spans="1:4" ht="13.5" x14ac:dyDescent="0.25">
      <c r="A3513" s="172">
        <v>89695</v>
      </c>
      <c r="B3513" s="172" t="s">
        <v>9168</v>
      </c>
      <c r="C3513" s="172" t="s">
        <v>5304</v>
      </c>
      <c r="D3513" s="363">
        <v>17.149999999999999</v>
      </c>
    </row>
    <row r="3514" spans="1:4" ht="13.5" x14ac:dyDescent="0.25">
      <c r="A3514" s="172">
        <v>89696</v>
      </c>
      <c r="B3514" s="172" t="s">
        <v>9169</v>
      </c>
      <c r="C3514" s="172" t="s">
        <v>5304</v>
      </c>
      <c r="D3514" s="363">
        <v>41.47</v>
      </c>
    </row>
    <row r="3515" spans="1:4" ht="13.5" x14ac:dyDescent="0.25">
      <c r="A3515" s="172">
        <v>89697</v>
      </c>
      <c r="B3515" s="172" t="s">
        <v>9170</v>
      </c>
      <c r="C3515" s="172" t="s">
        <v>5304</v>
      </c>
      <c r="D3515" s="363">
        <v>12.46</v>
      </c>
    </row>
    <row r="3516" spans="1:4" ht="13.5" x14ac:dyDescent="0.25">
      <c r="A3516" s="172">
        <v>89698</v>
      </c>
      <c r="B3516" s="172" t="s">
        <v>9171</v>
      </c>
      <c r="C3516" s="172" t="s">
        <v>5304</v>
      </c>
      <c r="D3516" s="363">
        <v>146.47</v>
      </c>
    </row>
    <row r="3517" spans="1:4" ht="13.5" x14ac:dyDescent="0.25">
      <c r="A3517" s="172">
        <v>89699</v>
      </c>
      <c r="B3517" s="172" t="s">
        <v>9172</v>
      </c>
      <c r="C3517" s="172" t="s">
        <v>5304</v>
      </c>
      <c r="D3517" s="363">
        <v>123.75</v>
      </c>
    </row>
    <row r="3518" spans="1:4" ht="13.5" x14ac:dyDescent="0.25">
      <c r="A3518" s="172">
        <v>89700</v>
      </c>
      <c r="B3518" s="172" t="s">
        <v>9173</v>
      </c>
      <c r="C3518" s="172" t="s">
        <v>5304</v>
      </c>
      <c r="D3518" s="363">
        <v>19.690000000000001</v>
      </c>
    </row>
    <row r="3519" spans="1:4" ht="13.5" x14ac:dyDescent="0.25">
      <c r="A3519" s="172">
        <v>89701</v>
      </c>
      <c r="B3519" s="172" t="s">
        <v>9174</v>
      </c>
      <c r="C3519" s="172" t="s">
        <v>5304</v>
      </c>
      <c r="D3519" s="363">
        <v>116.4</v>
      </c>
    </row>
    <row r="3520" spans="1:4" ht="13.5" x14ac:dyDescent="0.25">
      <c r="A3520" s="172">
        <v>89702</v>
      </c>
      <c r="B3520" s="172" t="s">
        <v>9175</v>
      </c>
      <c r="C3520" s="172" t="s">
        <v>5304</v>
      </c>
      <c r="D3520" s="363">
        <v>19.690000000000001</v>
      </c>
    </row>
    <row r="3521" spans="1:4" ht="13.5" x14ac:dyDescent="0.25">
      <c r="A3521" s="172">
        <v>89703</v>
      </c>
      <c r="B3521" s="172" t="s">
        <v>9176</v>
      </c>
      <c r="C3521" s="172" t="s">
        <v>5304</v>
      </c>
      <c r="D3521" s="363">
        <v>49.05</v>
      </c>
    </row>
    <row r="3522" spans="1:4" ht="13.5" x14ac:dyDescent="0.25">
      <c r="A3522" s="172">
        <v>89704</v>
      </c>
      <c r="B3522" s="172" t="s">
        <v>9177</v>
      </c>
      <c r="C3522" s="172" t="s">
        <v>5304</v>
      </c>
      <c r="D3522" s="363">
        <v>80.64</v>
      </c>
    </row>
    <row r="3523" spans="1:4" ht="13.5" x14ac:dyDescent="0.25">
      <c r="A3523" s="172">
        <v>89705</v>
      </c>
      <c r="B3523" s="172" t="s">
        <v>9178</v>
      </c>
      <c r="C3523" s="172" t="s">
        <v>5304</v>
      </c>
      <c r="D3523" s="363">
        <v>22.25</v>
      </c>
    </row>
    <row r="3524" spans="1:4" ht="13.5" x14ac:dyDescent="0.25">
      <c r="A3524" s="172">
        <v>89706</v>
      </c>
      <c r="B3524" s="172" t="s">
        <v>9179</v>
      </c>
      <c r="C3524" s="172" t="s">
        <v>5304</v>
      </c>
      <c r="D3524" s="363">
        <v>53</v>
      </c>
    </row>
    <row r="3525" spans="1:4" ht="13.5" x14ac:dyDescent="0.25">
      <c r="A3525" s="172">
        <v>89718</v>
      </c>
      <c r="B3525" s="172" t="s">
        <v>9180</v>
      </c>
      <c r="C3525" s="172" t="s">
        <v>5237</v>
      </c>
      <c r="D3525" s="363">
        <v>42.41</v>
      </c>
    </row>
    <row r="3526" spans="1:4" ht="13.5" x14ac:dyDescent="0.25">
      <c r="A3526" s="172">
        <v>89719</v>
      </c>
      <c r="B3526" s="172" t="s">
        <v>9181</v>
      </c>
      <c r="C3526" s="172" t="s">
        <v>5304</v>
      </c>
      <c r="D3526" s="363">
        <v>9.85</v>
      </c>
    </row>
    <row r="3527" spans="1:4" ht="13.5" x14ac:dyDescent="0.25">
      <c r="A3527" s="172">
        <v>89720</v>
      </c>
      <c r="B3527" s="172" t="s">
        <v>9182</v>
      </c>
      <c r="C3527" s="172" t="s">
        <v>5304</v>
      </c>
      <c r="D3527" s="363">
        <v>12</v>
      </c>
    </row>
    <row r="3528" spans="1:4" ht="13.5" x14ac:dyDescent="0.25">
      <c r="A3528" s="172">
        <v>89721</v>
      </c>
      <c r="B3528" s="172" t="s">
        <v>9183</v>
      </c>
      <c r="C3528" s="172" t="s">
        <v>5304</v>
      </c>
      <c r="D3528" s="363">
        <v>12.72</v>
      </c>
    </row>
    <row r="3529" spans="1:4" ht="13.5" x14ac:dyDescent="0.25">
      <c r="A3529" s="172">
        <v>89722</v>
      </c>
      <c r="B3529" s="172" t="s">
        <v>9184</v>
      </c>
      <c r="C3529" s="172" t="s">
        <v>5304</v>
      </c>
      <c r="D3529" s="363">
        <v>22.88</v>
      </c>
    </row>
    <row r="3530" spans="1:4" ht="13.5" x14ac:dyDescent="0.25">
      <c r="A3530" s="172">
        <v>89723</v>
      </c>
      <c r="B3530" s="172" t="s">
        <v>9185</v>
      </c>
      <c r="C3530" s="172" t="s">
        <v>5304</v>
      </c>
      <c r="D3530" s="363">
        <v>17.02</v>
      </c>
    </row>
    <row r="3531" spans="1:4" ht="13.5" x14ac:dyDescent="0.25">
      <c r="A3531" s="172">
        <v>89724</v>
      </c>
      <c r="B3531" s="172" t="s">
        <v>9186</v>
      </c>
      <c r="C3531" s="172" t="s">
        <v>5304</v>
      </c>
      <c r="D3531" s="363">
        <v>7.25</v>
      </c>
    </row>
    <row r="3532" spans="1:4" ht="13.5" x14ac:dyDescent="0.25">
      <c r="A3532" s="172">
        <v>89725</v>
      </c>
      <c r="B3532" s="172" t="s">
        <v>9187</v>
      </c>
      <c r="C3532" s="172" t="s">
        <v>5304</v>
      </c>
      <c r="D3532" s="363">
        <v>16.52</v>
      </c>
    </row>
    <row r="3533" spans="1:4" ht="13.5" x14ac:dyDescent="0.25">
      <c r="A3533" s="172">
        <v>89726</v>
      </c>
      <c r="B3533" s="172" t="s">
        <v>9188</v>
      </c>
      <c r="C3533" s="172" t="s">
        <v>5304</v>
      </c>
      <c r="D3533" s="363">
        <v>5.65</v>
      </c>
    </row>
    <row r="3534" spans="1:4" ht="13.5" x14ac:dyDescent="0.25">
      <c r="A3534" s="172">
        <v>89727</v>
      </c>
      <c r="B3534" s="172" t="s">
        <v>9189</v>
      </c>
      <c r="C3534" s="172" t="s">
        <v>5304</v>
      </c>
      <c r="D3534" s="363">
        <v>18.829999999999998</v>
      </c>
    </row>
    <row r="3535" spans="1:4" ht="13.5" x14ac:dyDescent="0.25">
      <c r="A3535" s="172">
        <v>89728</v>
      </c>
      <c r="B3535" s="172" t="s">
        <v>9190</v>
      </c>
      <c r="C3535" s="172" t="s">
        <v>5304</v>
      </c>
      <c r="D3535" s="363">
        <v>7.64</v>
      </c>
    </row>
    <row r="3536" spans="1:4" ht="13.5" x14ac:dyDescent="0.25">
      <c r="A3536" s="172">
        <v>89729</v>
      </c>
      <c r="B3536" s="172" t="s">
        <v>9191</v>
      </c>
      <c r="C3536" s="172" t="s">
        <v>5304</v>
      </c>
      <c r="D3536" s="363">
        <v>26.62</v>
      </c>
    </row>
    <row r="3537" spans="1:4" ht="13.5" x14ac:dyDescent="0.25">
      <c r="A3537" s="172">
        <v>89730</v>
      </c>
      <c r="B3537" s="172" t="s">
        <v>9192</v>
      </c>
      <c r="C3537" s="172" t="s">
        <v>5304</v>
      </c>
      <c r="D3537" s="363">
        <v>8.16</v>
      </c>
    </row>
    <row r="3538" spans="1:4" ht="13.5" x14ac:dyDescent="0.25">
      <c r="A3538" s="172">
        <v>89731</v>
      </c>
      <c r="B3538" s="172" t="s">
        <v>9193</v>
      </c>
      <c r="C3538" s="172" t="s">
        <v>5304</v>
      </c>
      <c r="D3538" s="363">
        <v>8.09</v>
      </c>
    </row>
    <row r="3539" spans="1:4" ht="13.5" x14ac:dyDescent="0.25">
      <c r="A3539" s="172">
        <v>89732</v>
      </c>
      <c r="B3539" s="172" t="s">
        <v>9194</v>
      </c>
      <c r="C3539" s="172" t="s">
        <v>5304</v>
      </c>
      <c r="D3539" s="363">
        <v>8.4700000000000006</v>
      </c>
    </row>
    <row r="3540" spans="1:4" ht="13.5" x14ac:dyDescent="0.25">
      <c r="A3540" s="172">
        <v>89733</v>
      </c>
      <c r="B3540" s="172" t="s">
        <v>9195</v>
      </c>
      <c r="C3540" s="172" t="s">
        <v>5304</v>
      </c>
      <c r="D3540" s="363">
        <v>12.54</v>
      </c>
    </row>
    <row r="3541" spans="1:4" ht="13.5" x14ac:dyDescent="0.25">
      <c r="A3541" s="172">
        <v>89734</v>
      </c>
      <c r="B3541" s="172" t="s">
        <v>9196</v>
      </c>
      <c r="C3541" s="172" t="s">
        <v>5304</v>
      </c>
      <c r="D3541" s="363">
        <v>26.62</v>
      </c>
    </row>
    <row r="3542" spans="1:4" ht="13.5" x14ac:dyDescent="0.25">
      <c r="A3542" s="172">
        <v>89735</v>
      </c>
      <c r="B3542" s="172" t="s">
        <v>9197</v>
      </c>
      <c r="C3542" s="172" t="s">
        <v>5304</v>
      </c>
      <c r="D3542" s="363">
        <v>13.16</v>
      </c>
    </row>
    <row r="3543" spans="1:4" ht="13.5" x14ac:dyDescent="0.25">
      <c r="A3543" s="172">
        <v>89736</v>
      </c>
      <c r="B3543" s="172" t="s">
        <v>9198</v>
      </c>
      <c r="C3543" s="172" t="s">
        <v>5304</v>
      </c>
      <c r="D3543" s="363">
        <v>6.57</v>
      </c>
    </row>
    <row r="3544" spans="1:4" ht="13.5" x14ac:dyDescent="0.25">
      <c r="A3544" s="172">
        <v>89737</v>
      </c>
      <c r="B3544" s="172" t="s">
        <v>9199</v>
      </c>
      <c r="C3544" s="172" t="s">
        <v>5304</v>
      </c>
      <c r="D3544" s="363">
        <v>13.51</v>
      </c>
    </row>
    <row r="3545" spans="1:4" ht="13.5" x14ac:dyDescent="0.25">
      <c r="A3545" s="172">
        <v>89738</v>
      </c>
      <c r="B3545" s="172" t="s">
        <v>9200</v>
      </c>
      <c r="C3545" s="172" t="s">
        <v>5304</v>
      </c>
      <c r="D3545" s="363">
        <v>14.11</v>
      </c>
    </row>
    <row r="3546" spans="1:4" ht="13.5" x14ac:dyDescent="0.25">
      <c r="A3546" s="172">
        <v>89739</v>
      </c>
      <c r="B3546" s="172" t="s">
        <v>9201</v>
      </c>
      <c r="C3546" s="172" t="s">
        <v>5304</v>
      </c>
      <c r="D3546" s="363">
        <v>14.05</v>
      </c>
    </row>
    <row r="3547" spans="1:4" ht="13.5" x14ac:dyDescent="0.25">
      <c r="A3547" s="172">
        <v>89740</v>
      </c>
      <c r="B3547" s="172" t="s">
        <v>9202</v>
      </c>
      <c r="C3547" s="172" t="s">
        <v>5304</v>
      </c>
      <c r="D3547" s="363">
        <v>5.92</v>
      </c>
    </row>
    <row r="3548" spans="1:4" ht="13.5" x14ac:dyDescent="0.25">
      <c r="A3548" s="172">
        <v>89741</v>
      </c>
      <c r="B3548" s="172" t="s">
        <v>9203</v>
      </c>
      <c r="C3548" s="172" t="s">
        <v>5304</v>
      </c>
      <c r="D3548" s="363">
        <v>19.850000000000001</v>
      </c>
    </row>
    <row r="3549" spans="1:4" ht="13.5" x14ac:dyDescent="0.25">
      <c r="A3549" s="172">
        <v>89742</v>
      </c>
      <c r="B3549" s="172" t="s">
        <v>9204</v>
      </c>
      <c r="C3549" s="172" t="s">
        <v>5304</v>
      </c>
      <c r="D3549" s="363">
        <v>21.23</v>
      </c>
    </row>
    <row r="3550" spans="1:4" ht="13.5" x14ac:dyDescent="0.25">
      <c r="A3550" s="172">
        <v>89743</v>
      </c>
      <c r="B3550" s="172" t="s">
        <v>9205</v>
      </c>
      <c r="C3550" s="172" t="s">
        <v>5304</v>
      </c>
      <c r="D3550" s="363">
        <v>28.97</v>
      </c>
    </row>
    <row r="3551" spans="1:4" ht="13.5" x14ac:dyDescent="0.25">
      <c r="A3551" s="172">
        <v>89744</v>
      </c>
      <c r="B3551" s="172" t="s">
        <v>9206</v>
      </c>
      <c r="C3551" s="172" t="s">
        <v>5304</v>
      </c>
      <c r="D3551" s="363">
        <v>17.63</v>
      </c>
    </row>
    <row r="3552" spans="1:4" ht="13.5" x14ac:dyDescent="0.25">
      <c r="A3552" s="172">
        <v>89745</v>
      </c>
      <c r="B3552" s="172" t="s">
        <v>9207</v>
      </c>
      <c r="C3552" s="172" t="s">
        <v>5304</v>
      </c>
      <c r="D3552" s="363">
        <v>32.130000000000003</v>
      </c>
    </row>
    <row r="3553" spans="1:4" ht="13.5" x14ac:dyDescent="0.25">
      <c r="A3553" s="172">
        <v>89746</v>
      </c>
      <c r="B3553" s="172" t="s">
        <v>9208</v>
      </c>
      <c r="C3553" s="172" t="s">
        <v>5304</v>
      </c>
      <c r="D3553" s="363">
        <v>17.600000000000001</v>
      </c>
    </row>
    <row r="3554" spans="1:4" ht="13.5" x14ac:dyDescent="0.25">
      <c r="A3554" s="172">
        <v>89747</v>
      </c>
      <c r="B3554" s="172" t="s">
        <v>9209</v>
      </c>
      <c r="C3554" s="172" t="s">
        <v>5304</v>
      </c>
      <c r="D3554" s="363">
        <v>11.56</v>
      </c>
    </row>
    <row r="3555" spans="1:4" ht="13.5" x14ac:dyDescent="0.25">
      <c r="A3555" s="172">
        <v>89748</v>
      </c>
      <c r="B3555" s="172" t="s">
        <v>9210</v>
      </c>
      <c r="C3555" s="172" t="s">
        <v>5304</v>
      </c>
      <c r="D3555" s="363">
        <v>26.02</v>
      </c>
    </row>
    <row r="3556" spans="1:4" ht="13.5" x14ac:dyDescent="0.25">
      <c r="A3556" s="172">
        <v>89749</v>
      </c>
      <c r="B3556" s="172" t="s">
        <v>9211</v>
      </c>
      <c r="C3556" s="172" t="s">
        <v>5304</v>
      </c>
      <c r="D3556" s="363">
        <v>14.11</v>
      </c>
    </row>
    <row r="3557" spans="1:4" ht="13.5" x14ac:dyDescent="0.25">
      <c r="A3557" s="172">
        <v>89750</v>
      </c>
      <c r="B3557" s="172" t="s">
        <v>9212</v>
      </c>
      <c r="C3557" s="172" t="s">
        <v>5304</v>
      </c>
      <c r="D3557" s="363">
        <v>40.909999999999997</v>
      </c>
    </row>
    <row r="3558" spans="1:4" ht="13.5" x14ac:dyDescent="0.25">
      <c r="A3558" s="172">
        <v>89751</v>
      </c>
      <c r="B3558" s="172" t="s">
        <v>9213</v>
      </c>
      <c r="C3558" s="172" t="s">
        <v>5304</v>
      </c>
      <c r="D3558" s="363">
        <v>4.79</v>
      </c>
    </row>
    <row r="3559" spans="1:4" ht="13.5" x14ac:dyDescent="0.25">
      <c r="A3559" s="172">
        <v>89752</v>
      </c>
      <c r="B3559" s="172" t="s">
        <v>9214</v>
      </c>
      <c r="C3559" s="172" t="s">
        <v>5304</v>
      </c>
      <c r="D3559" s="363">
        <v>4.8499999999999996</v>
      </c>
    </row>
    <row r="3560" spans="1:4" ht="13.5" x14ac:dyDescent="0.25">
      <c r="A3560" s="172">
        <v>89753</v>
      </c>
      <c r="B3560" s="172" t="s">
        <v>9215</v>
      </c>
      <c r="C3560" s="172" t="s">
        <v>5304</v>
      </c>
      <c r="D3560" s="363">
        <v>6.73</v>
      </c>
    </row>
    <row r="3561" spans="1:4" ht="13.5" x14ac:dyDescent="0.25">
      <c r="A3561" s="172">
        <v>89754</v>
      </c>
      <c r="B3561" s="172" t="s">
        <v>9216</v>
      </c>
      <c r="C3561" s="172" t="s">
        <v>5304</v>
      </c>
      <c r="D3561" s="363">
        <v>11.25</v>
      </c>
    </row>
    <row r="3562" spans="1:4" ht="13.5" x14ac:dyDescent="0.25">
      <c r="A3562" s="172">
        <v>89755</v>
      </c>
      <c r="B3562" s="172" t="s">
        <v>9217</v>
      </c>
      <c r="C3562" s="172" t="s">
        <v>5304</v>
      </c>
      <c r="D3562" s="363">
        <v>10.65</v>
      </c>
    </row>
    <row r="3563" spans="1:4" ht="13.5" x14ac:dyDescent="0.25">
      <c r="A3563" s="172">
        <v>89756</v>
      </c>
      <c r="B3563" s="172" t="s">
        <v>9218</v>
      </c>
      <c r="C3563" s="172" t="s">
        <v>5304</v>
      </c>
      <c r="D3563" s="363">
        <v>19.28</v>
      </c>
    </row>
    <row r="3564" spans="1:4" ht="13.5" x14ac:dyDescent="0.25">
      <c r="A3564" s="172">
        <v>89757</v>
      </c>
      <c r="B3564" s="172" t="s">
        <v>9219</v>
      </c>
      <c r="C3564" s="172" t="s">
        <v>5304</v>
      </c>
      <c r="D3564" s="363">
        <v>30.29</v>
      </c>
    </row>
    <row r="3565" spans="1:4" ht="13.5" x14ac:dyDescent="0.25">
      <c r="A3565" s="172">
        <v>89758</v>
      </c>
      <c r="B3565" s="172" t="s">
        <v>9220</v>
      </c>
      <c r="C3565" s="172" t="s">
        <v>5304</v>
      </c>
      <c r="D3565" s="363">
        <v>48.24</v>
      </c>
    </row>
    <row r="3566" spans="1:4" ht="13.5" x14ac:dyDescent="0.25">
      <c r="A3566" s="172">
        <v>89759</v>
      </c>
      <c r="B3566" s="172" t="s">
        <v>9221</v>
      </c>
      <c r="C3566" s="172" t="s">
        <v>5304</v>
      </c>
      <c r="D3566" s="363">
        <v>6.81</v>
      </c>
    </row>
    <row r="3567" spans="1:4" ht="13.5" x14ac:dyDescent="0.25">
      <c r="A3567" s="172">
        <v>89760</v>
      </c>
      <c r="B3567" s="172" t="s">
        <v>9222</v>
      </c>
      <c r="C3567" s="172" t="s">
        <v>5304</v>
      </c>
      <c r="D3567" s="363">
        <v>18.09</v>
      </c>
    </row>
    <row r="3568" spans="1:4" ht="13.5" x14ac:dyDescent="0.25">
      <c r="A3568" s="172">
        <v>89761</v>
      </c>
      <c r="B3568" s="172" t="s">
        <v>9223</v>
      </c>
      <c r="C3568" s="172" t="s">
        <v>5304</v>
      </c>
      <c r="D3568" s="363">
        <v>31</v>
      </c>
    </row>
    <row r="3569" spans="1:4" ht="13.5" x14ac:dyDescent="0.25">
      <c r="A3569" s="172">
        <v>89762</v>
      </c>
      <c r="B3569" s="172" t="s">
        <v>9224</v>
      </c>
      <c r="C3569" s="172" t="s">
        <v>5304</v>
      </c>
      <c r="D3569" s="363">
        <v>44.84</v>
      </c>
    </row>
    <row r="3570" spans="1:4" ht="13.5" x14ac:dyDescent="0.25">
      <c r="A3570" s="172">
        <v>89763</v>
      </c>
      <c r="B3570" s="172" t="s">
        <v>9225</v>
      </c>
      <c r="C3570" s="172" t="s">
        <v>5304</v>
      </c>
      <c r="D3570" s="363">
        <v>181.74</v>
      </c>
    </row>
    <row r="3571" spans="1:4" ht="13.5" x14ac:dyDescent="0.25">
      <c r="A3571" s="172">
        <v>89764</v>
      </c>
      <c r="B3571" s="172" t="s">
        <v>9226</v>
      </c>
      <c r="C3571" s="172" t="s">
        <v>5304</v>
      </c>
      <c r="D3571" s="363">
        <v>33.770000000000003</v>
      </c>
    </row>
    <row r="3572" spans="1:4" ht="13.5" x14ac:dyDescent="0.25">
      <c r="A3572" s="172">
        <v>89765</v>
      </c>
      <c r="B3572" s="172" t="s">
        <v>9227</v>
      </c>
      <c r="C3572" s="172" t="s">
        <v>5304</v>
      </c>
      <c r="D3572" s="363">
        <v>12.58</v>
      </c>
    </row>
    <row r="3573" spans="1:4" ht="13.5" x14ac:dyDescent="0.25">
      <c r="A3573" s="172">
        <v>89766</v>
      </c>
      <c r="B3573" s="172" t="s">
        <v>9228</v>
      </c>
      <c r="C3573" s="172" t="s">
        <v>5304</v>
      </c>
      <c r="D3573" s="363">
        <v>19.809999999999999</v>
      </c>
    </row>
    <row r="3574" spans="1:4" ht="13.5" x14ac:dyDescent="0.25">
      <c r="A3574" s="172">
        <v>89767</v>
      </c>
      <c r="B3574" s="172" t="s">
        <v>9229</v>
      </c>
      <c r="C3574" s="172" t="s">
        <v>5304</v>
      </c>
      <c r="D3574" s="363">
        <v>19.809999999999999</v>
      </c>
    </row>
    <row r="3575" spans="1:4" ht="13.5" x14ac:dyDescent="0.25">
      <c r="A3575" s="172">
        <v>89768</v>
      </c>
      <c r="B3575" s="172" t="s">
        <v>9230</v>
      </c>
      <c r="C3575" s="172" t="s">
        <v>5304</v>
      </c>
      <c r="D3575" s="363">
        <v>19.489999999999998</v>
      </c>
    </row>
    <row r="3576" spans="1:4" ht="13.5" x14ac:dyDescent="0.25">
      <c r="A3576" s="172">
        <v>89769</v>
      </c>
      <c r="B3576" s="172" t="s">
        <v>9231</v>
      </c>
      <c r="C3576" s="172" t="s">
        <v>5304</v>
      </c>
      <c r="D3576" s="363">
        <v>49.74</v>
      </c>
    </row>
    <row r="3577" spans="1:4" ht="13.5" x14ac:dyDescent="0.25">
      <c r="A3577" s="172">
        <v>89772</v>
      </c>
      <c r="B3577" s="172" t="s">
        <v>9232</v>
      </c>
      <c r="C3577" s="172" t="s">
        <v>5237</v>
      </c>
      <c r="D3577" s="363">
        <v>80.08</v>
      </c>
    </row>
    <row r="3578" spans="1:4" ht="13.5" x14ac:dyDescent="0.25">
      <c r="A3578" s="172">
        <v>89774</v>
      </c>
      <c r="B3578" s="172" t="s">
        <v>9233</v>
      </c>
      <c r="C3578" s="172" t="s">
        <v>5304</v>
      </c>
      <c r="D3578" s="363">
        <v>10.96</v>
      </c>
    </row>
    <row r="3579" spans="1:4" ht="13.5" x14ac:dyDescent="0.25">
      <c r="A3579" s="172">
        <v>89776</v>
      </c>
      <c r="B3579" s="172" t="s">
        <v>9234</v>
      </c>
      <c r="C3579" s="172" t="s">
        <v>5304</v>
      </c>
      <c r="D3579" s="363">
        <v>14.45</v>
      </c>
    </row>
    <row r="3580" spans="1:4" ht="13.5" x14ac:dyDescent="0.25">
      <c r="A3580" s="172">
        <v>89777</v>
      </c>
      <c r="B3580" s="172" t="s">
        <v>9235</v>
      </c>
      <c r="C3580" s="172" t="s">
        <v>5304</v>
      </c>
      <c r="D3580" s="363">
        <v>25.51</v>
      </c>
    </row>
    <row r="3581" spans="1:4" ht="13.5" x14ac:dyDescent="0.25">
      <c r="A3581" s="172">
        <v>89778</v>
      </c>
      <c r="B3581" s="172" t="s">
        <v>9236</v>
      </c>
      <c r="C3581" s="172" t="s">
        <v>5304</v>
      </c>
      <c r="D3581" s="363">
        <v>13.89</v>
      </c>
    </row>
    <row r="3582" spans="1:4" ht="13.5" x14ac:dyDescent="0.25">
      <c r="A3582" s="172">
        <v>89779</v>
      </c>
      <c r="B3582" s="172" t="s">
        <v>9237</v>
      </c>
      <c r="C3582" s="172" t="s">
        <v>5304</v>
      </c>
      <c r="D3582" s="363">
        <v>20.36</v>
      </c>
    </row>
    <row r="3583" spans="1:4" ht="13.5" x14ac:dyDescent="0.25">
      <c r="A3583" s="172">
        <v>89780</v>
      </c>
      <c r="B3583" s="172" t="s">
        <v>9238</v>
      </c>
      <c r="C3583" s="172" t="s">
        <v>5304</v>
      </c>
      <c r="D3583" s="363">
        <v>25.51</v>
      </c>
    </row>
    <row r="3584" spans="1:4" ht="13.5" x14ac:dyDescent="0.25">
      <c r="A3584" s="172">
        <v>89781</v>
      </c>
      <c r="B3584" s="172" t="s">
        <v>9239</v>
      </c>
      <c r="C3584" s="172" t="s">
        <v>5304</v>
      </c>
      <c r="D3584" s="363">
        <v>38.64</v>
      </c>
    </row>
    <row r="3585" spans="1:4" ht="13.5" x14ac:dyDescent="0.25">
      <c r="A3585" s="172">
        <v>89782</v>
      </c>
      <c r="B3585" s="172" t="s">
        <v>9240</v>
      </c>
      <c r="C3585" s="172" t="s">
        <v>5304</v>
      </c>
      <c r="D3585" s="363">
        <v>8.82</v>
      </c>
    </row>
    <row r="3586" spans="1:4" ht="13.5" x14ac:dyDescent="0.25">
      <c r="A3586" s="172">
        <v>89783</v>
      </c>
      <c r="B3586" s="172" t="s">
        <v>9241</v>
      </c>
      <c r="C3586" s="172" t="s">
        <v>5304</v>
      </c>
      <c r="D3586" s="363">
        <v>8.98</v>
      </c>
    </row>
    <row r="3587" spans="1:4" ht="13.5" x14ac:dyDescent="0.25">
      <c r="A3587" s="172">
        <v>89784</v>
      </c>
      <c r="B3587" s="172" t="s">
        <v>9242</v>
      </c>
      <c r="C3587" s="172" t="s">
        <v>5304</v>
      </c>
      <c r="D3587" s="363">
        <v>14.6</v>
      </c>
    </row>
    <row r="3588" spans="1:4" ht="13.5" x14ac:dyDescent="0.25">
      <c r="A3588" s="172">
        <v>89785</v>
      </c>
      <c r="B3588" s="172" t="s">
        <v>9243</v>
      </c>
      <c r="C3588" s="172" t="s">
        <v>5304</v>
      </c>
      <c r="D3588" s="363">
        <v>15.68</v>
      </c>
    </row>
    <row r="3589" spans="1:4" ht="13.5" x14ac:dyDescent="0.25">
      <c r="A3589" s="172">
        <v>89786</v>
      </c>
      <c r="B3589" s="172" t="s">
        <v>9244</v>
      </c>
      <c r="C3589" s="172" t="s">
        <v>5304</v>
      </c>
      <c r="D3589" s="363">
        <v>23.59</v>
      </c>
    </row>
    <row r="3590" spans="1:4" ht="13.5" x14ac:dyDescent="0.25">
      <c r="A3590" s="172">
        <v>89787</v>
      </c>
      <c r="B3590" s="172" t="s">
        <v>9245</v>
      </c>
      <c r="C3590" s="172" t="s">
        <v>5304</v>
      </c>
      <c r="D3590" s="363">
        <v>38.64</v>
      </c>
    </row>
    <row r="3591" spans="1:4" ht="13.5" x14ac:dyDescent="0.25">
      <c r="A3591" s="172">
        <v>89788</v>
      </c>
      <c r="B3591" s="172" t="s">
        <v>9246</v>
      </c>
      <c r="C3591" s="172" t="s">
        <v>5304</v>
      </c>
      <c r="D3591" s="363">
        <v>77.34</v>
      </c>
    </row>
    <row r="3592" spans="1:4" ht="13.5" x14ac:dyDescent="0.25">
      <c r="A3592" s="172">
        <v>89789</v>
      </c>
      <c r="B3592" s="172" t="s">
        <v>9247</v>
      </c>
      <c r="C3592" s="172" t="s">
        <v>5304</v>
      </c>
      <c r="D3592" s="363">
        <v>78.61</v>
      </c>
    </row>
    <row r="3593" spans="1:4" ht="13.5" x14ac:dyDescent="0.25">
      <c r="A3593" s="172">
        <v>89790</v>
      </c>
      <c r="B3593" s="172" t="s">
        <v>9248</v>
      </c>
      <c r="C3593" s="172" t="s">
        <v>5304</v>
      </c>
      <c r="D3593" s="363">
        <v>195</v>
      </c>
    </row>
    <row r="3594" spans="1:4" ht="13.5" x14ac:dyDescent="0.25">
      <c r="A3594" s="172">
        <v>89791</v>
      </c>
      <c r="B3594" s="172" t="s">
        <v>9249</v>
      </c>
      <c r="C3594" s="172" t="s">
        <v>5304</v>
      </c>
      <c r="D3594" s="363">
        <v>199.68</v>
      </c>
    </row>
    <row r="3595" spans="1:4" ht="13.5" x14ac:dyDescent="0.25">
      <c r="A3595" s="172">
        <v>89792</v>
      </c>
      <c r="B3595" s="172" t="s">
        <v>9250</v>
      </c>
      <c r="C3595" s="172" t="s">
        <v>5304</v>
      </c>
      <c r="D3595" s="363">
        <v>228.72</v>
      </c>
    </row>
    <row r="3596" spans="1:4" ht="13.5" x14ac:dyDescent="0.25">
      <c r="A3596" s="172">
        <v>89793</v>
      </c>
      <c r="B3596" s="172" t="s">
        <v>9251</v>
      </c>
      <c r="C3596" s="172" t="s">
        <v>5304</v>
      </c>
      <c r="D3596" s="363">
        <v>235.02</v>
      </c>
    </row>
    <row r="3597" spans="1:4" ht="13.5" x14ac:dyDescent="0.25">
      <c r="A3597" s="172">
        <v>89794</v>
      </c>
      <c r="B3597" s="172" t="s">
        <v>9252</v>
      </c>
      <c r="C3597" s="172" t="s">
        <v>5304</v>
      </c>
      <c r="D3597" s="363">
        <v>17.36</v>
      </c>
    </row>
    <row r="3598" spans="1:4" ht="13.5" x14ac:dyDescent="0.25">
      <c r="A3598" s="172">
        <v>89795</v>
      </c>
      <c r="B3598" s="172" t="s">
        <v>9253</v>
      </c>
      <c r="C3598" s="172" t="s">
        <v>5304</v>
      </c>
      <c r="D3598" s="363">
        <v>25.06</v>
      </c>
    </row>
    <row r="3599" spans="1:4" ht="13.5" x14ac:dyDescent="0.25">
      <c r="A3599" s="172">
        <v>89796</v>
      </c>
      <c r="B3599" s="172" t="s">
        <v>9254</v>
      </c>
      <c r="C3599" s="172" t="s">
        <v>5304</v>
      </c>
      <c r="D3599" s="363">
        <v>29.51</v>
      </c>
    </row>
    <row r="3600" spans="1:4" ht="13.5" x14ac:dyDescent="0.25">
      <c r="A3600" s="172">
        <v>89797</v>
      </c>
      <c r="B3600" s="172" t="s">
        <v>9255</v>
      </c>
      <c r="C3600" s="172" t="s">
        <v>5304</v>
      </c>
      <c r="D3600" s="363">
        <v>32.979999999999997</v>
      </c>
    </row>
    <row r="3601" spans="1:4" ht="13.5" x14ac:dyDescent="0.25">
      <c r="A3601" s="172">
        <v>89801</v>
      </c>
      <c r="B3601" s="172" t="s">
        <v>9256</v>
      </c>
      <c r="C3601" s="172" t="s">
        <v>5304</v>
      </c>
      <c r="D3601" s="363">
        <v>5.24</v>
      </c>
    </row>
    <row r="3602" spans="1:4" ht="13.5" x14ac:dyDescent="0.25">
      <c r="A3602" s="172">
        <v>89802</v>
      </c>
      <c r="B3602" s="172" t="s">
        <v>9257</v>
      </c>
      <c r="C3602" s="172" t="s">
        <v>5304</v>
      </c>
      <c r="D3602" s="363">
        <v>5.62</v>
      </c>
    </row>
    <row r="3603" spans="1:4" ht="13.5" x14ac:dyDescent="0.25">
      <c r="A3603" s="172">
        <v>89803</v>
      </c>
      <c r="B3603" s="172" t="s">
        <v>9258</v>
      </c>
      <c r="C3603" s="172" t="s">
        <v>5304</v>
      </c>
      <c r="D3603" s="363">
        <v>9.69</v>
      </c>
    </row>
    <row r="3604" spans="1:4" ht="13.5" x14ac:dyDescent="0.25">
      <c r="A3604" s="172">
        <v>89804</v>
      </c>
      <c r="B3604" s="172" t="s">
        <v>9259</v>
      </c>
      <c r="C3604" s="172" t="s">
        <v>5304</v>
      </c>
      <c r="D3604" s="363">
        <v>10.31</v>
      </c>
    </row>
    <row r="3605" spans="1:4" ht="13.5" x14ac:dyDescent="0.25">
      <c r="A3605" s="172">
        <v>89805</v>
      </c>
      <c r="B3605" s="172" t="s">
        <v>9260</v>
      </c>
      <c r="C3605" s="172" t="s">
        <v>5304</v>
      </c>
      <c r="D3605" s="363">
        <v>10.02</v>
      </c>
    </row>
    <row r="3606" spans="1:4" ht="13.5" x14ac:dyDescent="0.25">
      <c r="A3606" s="172">
        <v>89806</v>
      </c>
      <c r="B3606" s="172" t="s">
        <v>9261</v>
      </c>
      <c r="C3606" s="172" t="s">
        <v>5304</v>
      </c>
      <c r="D3606" s="363">
        <v>10.56</v>
      </c>
    </row>
    <row r="3607" spans="1:4" ht="13.5" x14ac:dyDescent="0.25">
      <c r="A3607" s="172">
        <v>89807</v>
      </c>
      <c r="B3607" s="172" t="s">
        <v>9262</v>
      </c>
      <c r="C3607" s="172" t="s">
        <v>5304</v>
      </c>
      <c r="D3607" s="363">
        <v>17.739999999999998</v>
      </c>
    </row>
    <row r="3608" spans="1:4" ht="13.5" x14ac:dyDescent="0.25">
      <c r="A3608" s="172">
        <v>89808</v>
      </c>
      <c r="B3608" s="172" t="s">
        <v>9263</v>
      </c>
      <c r="C3608" s="172" t="s">
        <v>5304</v>
      </c>
      <c r="D3608" s="363">
        <v>25.48</v>
      </c>
    </row>
    <row r="3609" spans="1:4" ht="13.5" x14ac:dyDescent="0.25">
      <c r="A3609" s="172">
        <v>89809</v>
      </c>
      <c r="B3609" s="172" t="s">
        <v>9264</v>
      </c>
      <c r="C3609" s="172" t="s">
        <v>5304</v>
      </c>
      <c r="D3609" s="363">
        <v>13.52</v>
      </c>
    </row>
    <row r="3610" spans="1:4" ht="13.5" x14ac:dyDescent="0.25">
      <c r="A3610" s="172">
        <v>89810</v>
      </c>
      <c r="B3610" s="172" t="s">
        <v>9265</v>
      </c>
      <c r="C3610" s="172" t="s">
        <v>5304</v>
      </c>
      <c r="D3610" s="363">
        <v>13.49</v>
      </c>
    </row>
    <row r="3611" spans="1:4" ht="13.5" x14ac:dyDescent="0.25">
      <c r="A3611" s="172">
        <v>89811</v>
      </c>
      <c r="B3611" s="172" t="s">
        <v>9266</v>
      </c>
      <c r="C3611" s="172" t="s">
        <v>5304</v>
      </c>
      <c r="D3611" s="363">
        <v>21.91</v>
      </c>
    </row>
    <row r="3612" spans="1:4" ht="13.5" x14ac:dyDescent="0.25">
      <c r="A3612" s="172">
        <v>89812</v>
      </c>
      <c r="B3612" s="172" t="s">
        <v>9267</v>
      </c>
      <c r="C3612" s="172" t="s">
        <v>5304</v>
      </c>
      <c r="D3612" s="363">
        <v>36.799999999999997</v>
      </c>
    </row>
    <row r="3613" spans="1:4" ht="13.5" x14ac:dyDescent="0.25">
      <c r="A3613" s="172">
        <v>89813</v>
      </c>
      <c r="B3613" s="172" t="s">
        <v>9268</v>
      </c>
      <c r="C3613" s="172" t="s">
        <v>5304</v>
      </c>
      <c r="D3613" s="363">
        <v>5.15</v>
      </c>
    </row>
    <row r="3614" spans="1:4" ht="13.5" x14ac:dyDescent="0.25">
      <c r="A3614" s="172">
        <v>89814</v>
      </c>
      <c r="B3614" s="172" t="s">
        <v>9269</v>
      </c>
      <c r="C3614" s="172" t="s">
        <v>5304</v>
      </c>
      <c r="D3614" s="363">
        <v>9.67</v>
      </c>
    </row>
    <row r="3615" spans="1:4" ht="13.5" x14ac:dyDescent="0.25">
      <c r="A3615" s="172">
        <v>89815</v>
      </c>
      <c r="B3615" s="172" t="s">
        <v>9270</v>
      </c>
      <c r="C3615" s="172" t="s">
        <v>5304</v>
      </c>
      <c r="D3615" s="363">
        <v>30.27</v>
      </c>
    </row>
    <row r="3616" spans="1:4" ht="13.5" x14ac:dyDescent="0.25">
      <c r="A3616" s="172">
        <v>89816</v>
      </c>
      <c r="B3616" s="172" t="s">
        <v>9271</v>
      </c>
      <c r="C3616" s="172" t="s">
        <v>5304</v>
      </c>
      <c r="D3616" s="363">
        <v>44.11</v>
      </c>
    </row>
    <row r="3617" spans="1:4" ht="13.5" x14ac:dyDescent="0.25">
      <c r="A3617" s="172">
        <v>89817</v>
      </c>
      <c r="B3617" s="172" t="s">
        <v>9272</v>
      </c>
      <c r="C3617" s="172" t="s">
        <v>5304</v>
      </c>
      <c r="D3617" s="363">
        <v>8.74</v>
      </c>
    </row>
    <row r="3618" spans="1:4" ht="13.5" x14ac:dyDescent="0.25">
      <c r="A3618" s="172">
        <v>89818</v>
      </c>
      <c r="B3618" s="172" t="s">
        <v>9273</v>
      </c>
      <c r="C3618" s="172" t="s">
        <v>5304</v>
      </c>
      <c r="D3618" s="363">
        <v>181.01</v>
      </c>
    </row>
    <row r="3619" spans="1:4" ht="13.5" x14ac:dyDescent="0.25">
      <c r="A3619" s="172">
        <v>89819</v>
      </c>
      <c r="B3619" s="172" t="s">
        <v>9274</v>
      </c>
      <c r="C3619" s="172" t="s">
        <v>5304</v>
      </c>
      <c r="D3619" s="363">
        <v>12.23</v>
      </c>
    </row>
    <row r="3620" spans="1:4" ht="13.5" x14ac:dyDescent="0.25">
      <c r="A3620" s="172">
        <v>89820</v>
      </c>
      <c r="B3620" s="172" t="s">
        <v>9275</v>
      </c>
      <c r="C3620" s="172" t="s">
        <v>5304</v>
      </c>
      <c r="D3620" s="363">
        <v>33.04</v>
      </c>
    </row>
    <row r="3621" spans="1:4" ht="13.5" x14ac:dyDescent="0.25">
      <c r="A3621" s="172">
        <v>89821</v>
      </c>
      <c r="B3621" s="172" t="s">
        <v>9276</v>
      </c>
      <c r="C3621" s="172" t="s">
        <v>5304</v>
      </c>
      <c r="D3621" s="363">
        <v>11.04</v>
      </c>
    </row>
    <row r="3622" spans="1:4" ht="13.5" x14ac:dyDescent="0.25">
      <c r="A3622" s="172">
        <v>89822</v>
      </c>
      <c r="B3622" s="172" t="s">
        <v>9277</v>
      </c>
      <c r="C3622" s="172" t="s">
        <v>5304</v>
      </c>
      <c r="D3622" s="363">
        <v>23.01</v>
      </c>
    </row>
    <row r="3623" spans="1:4" ht="13.5" x14ac:dyDescent="0.25">
      <c r="A3623" s="172">
        <v>89823</v>
      </c>
      <c r="B3623" s="172" t="s">
        <v>9278</v>
      </c>
      <c r="C3623" s="172" t="s">
        <v>5304</v>
      </c>
      <c r="D3623" s="363">
        <v>17.510000000000002</v>
      </c>
    </row>
    <row r="3624" spans="1:4" ht="13.5" x14ac:dyDescent="0.25">
      <c r="A3624" s="172">
        <v>89824</v>
      </c>
      <c r="B3624" s="172" t="s">
        <v>9279</v>
      </c>
      <c r="C3624" s="172" t="s">
        <v>5304</v>
      </c>
      <c r="D3624" s="363">
        <v>41.4</v>
      </c>
    </row>
    <row r="3625" spans="1:4" ht="13.5" x14ac:dyDescent="0.25">
      <c r="A3625" s="172">
        <v>89825</v>
      </c>
      <c r="B3625" s="172" t="s">
        <v>9280</v>
      </c>
      <c r="C3625" s="172" t="s">
        <v>5304</v>
      </c>
      <c r="D3625" s="363">
        <v>11.12</v>
      </c>
    </row>
    <row r="3626" spans="1:4" ht="13.5" x14ac:dyDescent="0.25">
      <c r="A3626" s="172">
        <v>89826</v>
      </c>
      <c r="B3626" s="172" t="s">
        <v>9281</v>
      </c>
      <c r="C3626" s="172" t="s">
        <v>5304</v>
      </c>
      <c r="D3626" s="363">
        <v>184.57</v>
      </c>
    </row>
    <row r="3627" spans="1:4" ht="13.5" x14ac:dyDescent="0.25">
      <c r="A3627" s="172">
        <v>89827</v>
      </c>
      <c r="B3627" s="172" t="s">
        <v>9282</v>
      </c>
      <c r="C3627" s="172" t="s">
        <v>5304</v>
      </c>
      <c r="D3627" s="363">
        <v>12.2</v>
      </c>
    </row>
    <row r="3628" spans="1:4" ht="13.5" x14ac:dyDescent="0.25">
      <c r="A3628" s="172">
        <v>89828</v>
      </c>
      <c r="B3628" s="172" t="s">
        <v>9283</v>
      </c>
      <c r="C3628" s="172" t="s">
        <v>5304</v>
      </c>
      <c r="D3628" s="363">
        <v>64.099999999999994</v>
      </c>
    </row>
    <row r="3629" spans="1:4" ht="13.5" x14ac:dyDescent="0.25">
      <c r="A3629" s="172">
        <v>89829</v>
      </c>
      <c r="B3629" s="172" t="s">
        <v>9284</v>
      </c>
      <c r="C3629" s="172" t="s">
        <v>5304</v>
      </c>
      <c r="D3629" s="363">
        <v>19.16</v>
      </c>
    </row>
    <row r="3630" spans="1:4" ht="13.5" x14ac:dyDescent="0.25">
      <c r="A3630" s="172">
        <v>89830</v>
      </c>
      <c r="B3630" s="172" t="s">
        <v>9285</v>
      </c>
      <c r="C3630" s="172" t="s">
        <v>5304</v>
      </c>
      <c r="D3630" s="363">
        <v>20.63</v>
      </c>
    </row>
    <row r="3631" spans="1:4" ht="13.5" x14ac:dyDescent="0.25">
      <c r="A3631" s="172">
        <v>89831</v>
      </c>
      <c r="B3631" s="172" t="s">
        <v>9286</v>
      </c>
      <c r="C3631" s="172" t="s">
        <v>5304</v>
      </c>
      <c r="D3631" s="363">
        <v>221.07</v>
      </c>
    </row>
    <row r="3632" spans="1:4" ht="13.5" x14ac:dyDescent="0.25">
      <c r="A3632" s="172">
        <v>89832</v>
      </c>
      <c r="B3632" s="172" t="s">
        <v>9287</v>
      </c>
      <c r="C3632" s="172" t="s">
        <v>5304</v>
      </c>
      <c r="D3632" s="363">
        <v>43.49</v>
      </c>
    </row>
    <row r="3633" spans="1:4" ht="13.5" x14ac:dyDescent="0.25">
      <c r="A3633" s="172">
        <v>89833</v>
      </c>
      <c r="B3633" s="172" t="s">
        <v>9288</v>
      </c>
      <c r="C3633" s="172" t="s">
        <v>5304</v>
      </c>
      <c r="D3633" s="363">
        <v>24.12</v>
      </c>
    </row>
    <row r="3634" spans="1:4" ht="13.5" x14ac:dyDescent="0.25">
      <c r="A3634" s="172">
        <v>89834</v>
      </c>
      <c r="B3634" s="172" t="s">
        <v>9289</v>
      </c>
      <c r="C3634" s="172" t="s">
        <v>5304</v>
      </c>
      <c r="D3634" s="363">
        <v>27.59</v>
      </c>
    </row>
    <row r="3635" spans="1:4" ht="13.5" x14ac:dyDescent="0.25">
      <c r="A3635" s="172">
        <v>89835</v>
      </c>
      <c r="B3635" s="172" t="s">
        <v>9290</v>
      </c>
      <c r="C3635" s="172" t="s">
        <v>5304</v>
      </c>
      <c r="D3635" s="363">
        <v>42.34</v>
      </c>
    </row>
    <row r="3636" spans="1:4" ht="13.5" x14ac:dyDescent="0.25">
      <c r="A3636" s="172">
        <v>89836</v>
      </c>
      <c r="B3636" s="172" t="s">
        <v>9291</v>
      </c>
      <c r="C3636" s="172" t="s">
        <v>5304</v>
      </c>
      <c r="D3636" s="363">
        <v>298.94</v>
      </c>
    </row>
    <row r="3637" spans="1:4" ht="13.5" x14ac:dyDescent="0.25">
      <c r="A3637" s="172">
        <v>89837</v>
      </c>
      <c r="B3637" s="172" t="s">
        <v>9292</v>
      </c>
      <c r="C3637" s="172" t="s">
        <v>5304</v>
      </c>
      <c r="D3637" s="363">
        <v>147.63</v>
      </c>
    </row>
    <row r="3638" spans="1:4" ht="13.5" x14ac:dyDescent="0.25">
      <c r="A3638" s="172">
        <v>89838</v>
      </c>
      <c r="B3638" s="172" t="s">
        <v>9293</v>
      </c>
      <c r="C3638" s="172" t="s">
        <v>5304</v>
      </c>
      <c r="D3638" s="363">
        <v>160.84</v>
      </c>
    </row>
    <row r="3639" spans="1:4" ht="13.5" x14ac:dyDescent="0.25">
      <c r="A3639" s="172">
        <v>89839</v>
      </c>
      <c r="B3639" s="172" t="s">
        <v>9294</v>
      </c>
      <c r="C3639" s="172" t="s">
        <v>5304</v>
      </c>
      <c r="D3639" s="363">
        <v>214.05</v>
      </c>
    </row>
    <row r="3640" spans="1:4" ht="13.5" x14ac:dyDescent="0.25">
      <c r="A3640" s="172">
        <v>89840</v>
      </c>
      <c r="B3640" s="172" t="s">
        <v>9295</v>
      </c>
      <c r="C3640" s="172" t="s">
        <v>5304</v>
      </c>
      <c r="D3640" s="363">
        <v>184.54</v>
      </c>
    </row>
    <row r="3641" spans="1:4" ht="13.5" x14ac:dyDescent="0.25">
      <c r="A3641" s="172">
        <v>89841</v>
      </c>
      <c r="B3641" s="172" t="s">
        <v>9296</v>
      </c>
      <c r="C3641" s="172" t="s">
        <v>5304</v>
      </c>
      <c r="D3641" s="363">
        <v>314.62</v>
      </c>
    </row>
    <row r="3642" spans="1:4" ht="13.5" x14ac:dyDescent="0.25">
      <c r="A3642" s="172">
        <v>89842</v>
      </c>
      <c r="B3642" s="172" t="s">
        <v>9297</v>
      </c>
      <c r="C3642" s="172" t="s">
        <v>5304</v>
      </c>
      <c r="D3642" s="363">
        <v>48.29</v>
      </c>
    </row>
    <row r="3643" spans="1:4" ht="13.5" x14ac:dyDescent="0.25">
      <c r="A3643" s="172">
        <v>89844</v>
      </c>
      <c r="B3643" s="172" t="s">
        <v>9298</v>
      </c>
      <c r="C3643" s="172" t="s">
        <v>5304</v>
      </c>
      <c r="D3643" s="363">
        <v>61.81</v>
      </c>
    </row>
    <row r="3644" spans="1:4" ht="13.5" x14ac:dyDescent="0.25">
      <c r="A3644" s="172">
        <v>89845</v>
      </c>
      <c r="B3644" s="172" t="s">
        <v>9299</v>
      </c>
      <c r="C3644" s="172" t="s">
        <v>5304</v>
      </c>
      <c r="D3644" s="363">
        <v>97.08</v>
      </c>
    </row>
    <row r="3645" spans="1:4" ht="13.5" x14ac:dyDescent="0.25">
      <c r="A3645" s="172">
        <v>89846</v>
      </c>
      <c r="B3645" s="172" t="s">
        <v>9300</v>
      </c>
      <c r="C3645" s="172" t="s">
        <v>5304</v>
      </c>
      <c r="D3645" s="363">
        <v>222.68</v>
      </c>
    </row>
    <row r="3646" spans="1:4" ht="13.5" x14ac:dyDescent="0.25">
      <c r="A3646" s="172">
        <v>89847</v>
      </c>
      <c r="B3646" s="172" t="s">
        <v>9301</v>
      </c>
      <c r="C3646" s="172" t="s">
        <v>5304</v>
      </c>
      <c r="D3646" s="363">
        <v>273.2</v>
      </c>
    </row>
    <row r="3647" spans="1:4" ht="13.5" x14ac:dyDescent="0.25">
      <c r="A3647" s="172">
        <v>89850</v>
      </c>
      <c r="B3647" s="172" t="s">
        <v>9302</v>
      </c>
      <c r="C3647" s="172" t="s">
        <v>5304</v>
      </c>
      <c r="D3647" s="363">
        <v>17.309999999999999</v>
      </c>
    </row>
    <row r="3648" spans="1:4" ht="13.5" x14ac:dyDescent="0.25">
      <c r="A3648" s="172">
        <v>89851</v>
      </c>
      <c r="B3648" s="172" t="s">
        <v>9303</v>
      </c>
      <c r="C3648" s="172" t="s">
        <v>5304</v>
      </c>
      <c r="D3648" s="363">
        <v>17.28</v>
      </c>
    </row>
    <row r="3649" spans="1:4" ht="13.5" x14ac:dyDescent="0.25">
      <c r="A3649" s="172">
        <v>89852</v>
      </c>
      <c r="B3649" s="172" t="s">
        <v>9304</v>
      </c>
      <c r="C3649" s="172" t="s">
        <v>5304</v>
      </c>
      <c r="D3649" s="363">
        <v>25.7</v>
      </c>
    </row>
    <row r="3650" spans="1:4" ht="13.5" x14ac:dyDescent="0.25">
      <c r="A3650" s="172">
        <v>89853</v>
      </c>
      <c r="B3650" s="172" t="s">
        <v>9305</v>
      </c>
      <c r="C3650" s="172" t="s">
        <v>5304</v>
      </c>
      <c r="D3650" s="363">
        <v>40.590000000000003</v>
      </c>
    </row>
    <row r="3651" spans="1:4" ht="13.5" x14ac:dyDescent="0.25">
      <c r="A3651" s="172">
        <v>89854</v>
      </c>
      <c r="B3651" s="172" t="s">
        <v>9306</v>
      </c>
      <c r="C3651" s="172" t="s">
        <v>5304</v>
      </c>
      <c r="D3651" s="363">
        <v>55.59</v>
      </c>
    </row>
    <row r="3652" spans="1:4" ht="13.5" x14ac:dyDescent="0.25">
      <c r="A3652" s="172">
        <v>89855</v>
      </c>
      <c r="B3652" s="172" t="s">
        <v>9307</v>
      </c>
      <c r="C3652" s="172" t="s">
        <v>5304</v>
      </c>
      <c r="D3652" s="363">
        <v>58.59</v>
      </c>
    </row>
    <row r="3653" spans="1:4" ht="13.5" x14ac:dyDescent="0.25">
      <c r="A3653" s="172">
        <v>89856</v>
      </c>
      <c r="B3653" s="172" t="s">
        <v>9308</v>
      </c>
      <c r="C3653" s="172" t="s">
        <v>5304</v>
      </c>
      <c r="D3653" s="363">
        <v>13.57</v>
      </c>
    </row>
    <row r="3654" spans="1:4" ht="13.5" x14ac:dyDescent="0.25">
      <c r="A3654" s="172">
        <v>89857</v>
      </c>
      <c r="B3654" s="172" t="s">
        <v>9309</v>
      </c>
      <c r="C3654" s="172" t="s">
        <v>5304</v>
      </c>
      <c r="D3654" s="363">
        <v>20.04</v>
      </c>
    </row>
    <row r="3655" spans="1:4" ht="13.5" x14ac:dyDescent="0.25">
      <c r="A3655" s="172">
        <v>89859</v>
      </c>
      <c r="B3655" s="172" t="s">
        <v>9310</v>
      </c>
      <c r="C3655" s="172" t="s">
        <v>5304</v>
      </c>
      <c r="D3655" s="363">
        <v>63.27</v>
      </c>
    </row>
    <row r="3656" spans="1:4" ht="13.5" x14ac:dyDescent="0.25">
      <c r="A3656" s="172">
        <v>89860</v>
      </c>
      <c r="B3656" s="172" t="s">
        <v>9311</v>
      </c>
      <c r="C3656" s="172" t="s">
        <v>5304</v>
      </c>
      <c r="D3656" s="363">
        <v>29.19</v>
      </c>
    </row>
    <row r="3657" spans="1:4" ht="13.5" x14ac:dyDescent="0.25">
      <c r="A3657" s="172">
        <v>89861</v>
      </c>
      <c r="B3657" s="172" t="s">
        <v>9312</v>
      </c>
      <c r="C3657" s="172" t="s">
        <v>5304</v>
      </c>
      <c r="D3657" s="363">
        <v>32.659999999999997</v>
      </c>
    </row>
    <row r="3658" spans="1:4" ht="13.5" x14ac:dyDescent="0.25">
      <c r="A3658" s="172">
        <v>89862</v>
      </c>
      <c r="B3658" s="172" t="s">
        <v>9313</v>
      </c>
      <c r="C3658" s="172" t="s">
        <v>5304</v>
      </c>
      <c r="D3658" s="363">
        <v>65.31</v>
      </c>
    </row>
    <row r="3659" spans="1:4" ht="13.5" x14ac:dyDescent="0.25">
      <c r="A3659" s="172">
        <v>89863</v>
      </c>
      <c r="B3659" s="172" t="s">
        <v>9314</v>
      </c>
      <c r="C3659" s="172" t="s">
        <v>5304</v>
      </c>
      <c r="D3659" s="363">
        <v>123.27</v>
      </c>
    </row>
    <row r="3660" spans="1:4" ht="13.5" x14ac:dyDescent="0.25">
      <c r="A3660" s="172">
        <v>89866</v>
      </c>
      <c r="B3660" s="172" t="s">
        <v>9315</v>
      </c>
      <c r="C3660" s="172" t="s">
        <v>5304</v>
      </c>
      <c r="D3660" s="363">
        <v>3.87</v>
      </c>
    </row>
    <row r="3661" spans="1:4" ht="13.5" x14ac:dyDescent="0.25">
      <c r="A3661" s="172">
        <v>89867</v>
      </c>
      <c r="B3661" s="172" t="s">
        <v>9316</v>
      </c>
      <c r="C3661" s="172" t="s">
        <v>5304</v>
      </c>
      <c r="D3661" s="363">
        <v>4.42</v>
      </c>
    </row>
    <row r="3662" spans="1:4" ht="13.5" x14ac:dyDescent="0.25">
      <c r="A3662" s="172">
        <v>89868</v>
      </c>
      <c r="B3662" s="172" t="s">
        <v>9317</v>
      </c>
      <c r="C3662" s="172" t="s">
        <v>5304</v>
      </c>
      <c r="D3662" s="363">
        <v>2.96</v>
      </c>
    </row>
    <row r="3663" spans="1:4" ht="13.5" x14ac:dyDescent="0.25">
      <c r="A3663" s="172">
        <v>89869</v>
      </c>
      <c r="B3663" s="172" t="s">
        <v>9318</v>
      </c>
      <c r="C3663" s="172" t="s">
        <v>5304</v>
      </c>
      <c r="D3663" s="363">
        <v>6.51</v>
      </c>
    </row>
    <row r="3664" spans="1:4" ht="13.5" x14ac:dyDescent="0.25">
      <c r="A3664" s="172">
        <v>89979</v>
      </c>
      <c r="B3664" s="172" t="s">
        <v>9319</v>
      </c>
      <c r="C3664" s="172" t="s">
        <v>5304</v>
      </c>
      <c r="D3664" s="363">
        <v>18.440000000000001</v>
      </c>
    </row>
    <row r="3665" spans="1:4" ht="13.5" x14ac:dyDescent="0.25">
      <c r="A3665" s="172">
        <v>89980</v>
      </c>
      <c r="B3665" s="172" t="s">
        <v>9320</v>
      </c>
      <c r="C3665" s="172" t="s">
        <v>5304</v>
      </c>
      <c r="D3665" s="363">
        <v>7.19</v>
      </c>
    </row>
    <row r="3666" spans="1:4" ht="13.5" x14ac:dyDescent="0.25">
      <c r="A3666" s="172">
        <v>89981</v>
      </c>
      <c r="B3666" s="172" t="s">
        <v>9321</v>
      </c>
      <c r="C3666" s="172" t="s">
        <v>5304</v>
      </c>
      <c r="D3666" s="363">
        <v>16.14</v>
      </c>
    </row>
    <row r="3667" spans="1:4" ht="13.5" x14ac:dyDescent="0.25">
      <c r="A3667" s="172">
        <v>90373</v>
      </c>
      <c r="B3667" s="172" t="s">
        <v>9322</v>
      </c>
      <c r="C3667" s="172" t="s">
        <v>5304</v>
      </c>
      <c r="D3667" s="363">
        <v>10.29</v>
      </c>
    </row>
    <row r="3668" spans="1:4" ht="13.5" x14ac:dyDescent="0.25">
      <c r="A3668" s="172">
        <v>90374</v>
      </c>
      <c r="B3668" s="172" t="s">
        <v>9323</v>
      </c>
      <c r="C3668" s="172" t="s">
        <v>5304</v>
      </c>
      <c r="D3668" s="363">
        <v>15.99</v>
      </c>
    </row>
    <row r="3669" spans="1:4" ht="13.5" x14ac:dyDescent="0.25">
      <c r="A3669" s="172">
        <v>90375</v>
      </c>
      <c r="B3669" s="172" t="s">
        <v>9324</v>
      </c>
      <c r="C3669" s="172" t="s">
        <v>5304</v>
      </c>
      <c r="D3669" s="363">
        <v>6.74</v>
      </c>
    </row>
    <row r="3670" spans="1:4" ht="13.5" x14ac:dyDescent="0.25">
      <c r="A3670" s="172">
        <v>92287</v>
      </c>
      <c r="B3670" s="172" t="s">
        <v>9325</v>
      </c>
      <c r="C3670" s="172" t="s">
        <v>5304</v>
      </c>
      <c r="D3670" s="363">
        <v>11.54</v>
      </c>
    </row>
    <row r="3671" spans="1:4" ht="13.5" x14ac:dyDescent="0.25">
      <c r="A3671" s="172">
        <v>92288</v>
      </c>
      <c r="B3671" s="172" t="s">
        <v>9326</v>
      </c>
      <c r="C3671" s="172" t="s">
        <v>5304</v>
      </c>
      <c r="D3671" s="363">
        <v>17.75</v>
      </c>
    </row>
    <row r="3672" spans="1:4" ht="13.5" x14ac:dyDescent="0.25">
      <c r="A3672" s="172">
        <v>92289</v>
      </c>
      <c r="B3672" s="172" t="s">
        <v>9327</v>
      </c>
      <c r="C3672" s="172" t="s">
        <v>5304</v>
      </c>
      <c r="D3672" s="363">
        <v>31.05</v>
      </c>
    </row>
    <row r="3673" spans="1:4" ht="13.5" x14ac:dyDescent="0.25">
      <c r="A3673" s="172">
        <v>92290</v>
      </c>
      <c r="B3673" s="172" t="s">
        <v>9328</v>
      </c>
      <c r="C3673" s="172" t="s">
        <v>5304</v>
      </c>
      <c r="D3673" s="363">
        <v>47.08</v>
      </c>
    </row>
    <row r="3674" spans="1:4" ht="13.5" x14ac:dyDescent="0.25">
      <c r="A3674" s="172">
        <v>92291</v>
      </c>
      <c r="B3674" s="172" t="s">
        <v>9329</v>
      </c>
      <c r="C3674" s="172" t="s">
        <v>5304</v>
      </c>
      <c r="D3674" s="363">
        <v>72.06</v>
      </c>
    </row>
    <row r="3675" spans="1:4" ht="13.5" x14ac:dyDescent="0.25">
      <c r="A3675" s="172">
        <v>92292</v>
      </c>
      <c r="B3675" s="172" t="s">
        <v>9330</v>
      </c>
      <c r="C3675" s="172" t="s">
        <v>5304</v>
      </c>
      <c r="D3675" s="363">
        <v>224.51</v>
      </c>
    </row>
    <row r="3676" spans="1:4" ht="13.5" x14ac:dyDescent="0.25">
      <c r="A3676" s="172">
        <v>92293</v>
      </c>
      <c r="B3676" s="172" t="s">
        <v>9331</v>
      </c>
      <c r="C3676" s="172" t="s">
        <v>5304</v>
      </c>
      <c r="D3676" s="363">
        <v>6.65</v>
      </c>
    </row>
    <row r="3677" spans="1:4" ht="13.5" x14ac:dyDescent="0.25">
      <c r="A3677" s="172">
        <v>92294</v>
      </c>
      <c r="B3677" s="172" t="s">
        <v>9332</v>
      </c>
      <c r="C3677" s="172" t="s">
        <v>5304</v>
      </c>
      <c r="D3677" s="363">
        <v>10.91</v>
      </c>
    </row>
    <row r="3678" spans="1:4" ht="13.5" x14ac:dyDescent="0.25">
      <c r="A3678" s="172">
        <v>92295</v>
      </c>
      <c r="B3678" s="172" t="s">
        <v>9333</v>
      </c>
      <c r="C3678" s="172" t="s">
        <v>5304</v>
      </c>
      <c r="D3678" s="363">
        <v>20.22</v>
      </c>
    </row>
    <row r="3679" spans="1:4" ht="13.5" x14ac:dyDescent="0.25">
      <c r="A3679" s="172">
        <v>92296</v>
      </c>
      <c r="B3679" s="172" t="s">
        <v>9334</v>
      </c>
      <c r="C3679" s="172" t="s">
        <v>5304</v>
      </c>
      <c r="D3679" s="363">
        <v>26.9</v>
      </c>
    </row>
    <row r="3680" spans="1:4" ht="13.5" x14ac:dyDescent="0.25">
      <c r="A3680" s="172">
        <v>92297</v>
      </c>
      <c r="B3680" s="172" t="s">
        <v>9335</v>
      </c>
      <c r="C3680" s="172" t="s">
        <v>5304</v>
      </c>
      <c r="D3680" s="363">
        <v>41.53</v>
      </c>
    </row>
    <row r="3681" spans="1:4" ht="13.5" x14ac:dyDescent="0.25">
      <c r="A3681" s="172">
        <v>92298</v>
      </c>
      <c r="B3681" s="172" t="s">
        <v>9336</v>
      </c>
      <c r="C3681" s="172" t="s">
        <v>5304</v>
      </c>
      <c r="D3681" s="363">
        <v>116.27</v>
      </c>
    </row>
    <row r="3682" spans="1:4" ht="13.5" x14ac:dyDescent="0.25">
      <c r="A3682" s="172">
        <v>92299</v>
      </c>
      <c r="B3682" s="172" t="s">
        <v>9337</v>
      </c>
      <c r="C3682" s="172" t="s">
        <v>5304</v>
      </c>
      <c r="D3682" s="363">
        <v>15.22</v>
      </c>
    </row>
    <row r="3683" spans="1:4" ht="13.5" x14ac:dyDescent="0.25">
      <c r="A3683" s="172">
        <v>92300</v>
      </c>
      <c r="B3683" s="172" t="s">
        <v>9338</v>
      </c>
      <c r="C3683" s="172" t="s">
        <v>5304</v>
      </c>
      <c r="D3683" s="363">
        <v>22.64</v>
      </c>
    </row>
    <row r="3684" spans="1:4" ht="13.5" x14ac:dyDescent="0.25">
      <c r="A3684" s="172">
        <v>92301</v>
      </c>
      <c r="B3684" s="172" t="s">
        <v>9339</v>
      </c>
      <c r="C3684" s="172" t="s">
        <v>5304</v>
      </c>
      <c r="D3684" s="363">
        <v>44.16</v>
      </c>
    </row>
    <row r="3685" spans="1:4" ht="13.5" x14ac:dyDescent="0.25">
      <c r="A3685" s="172">
        <v>92302</v>
      </c>
      <c r="B3685" s="172" t="s">
        <v>9340</v>
      </c>
      <c r="C3685" s="172" t="s">
        <v>5304</v>
      </c>
      <c r="D3685" s="363">
        <v>58.42</v>
      </c>
    </row>
    <row r="3686" spans="1:4" ht="13.5" x14ac:dyDescent="0.25">
      <c r="A3686" s="172">
        <v>92303</v>
      </c>
      <c r="B3686" s="172" t="s">
        <v>9341</v>
      </c>
      <c r="C3686" s="172" t="s">
        <v>5304</v>
      </c>
      <c r="D3686" s="363">
        <v>106.79</v>
      </c>
    </row>
    <row r="3687" spans="1:4" ht="13.5" x14ac:dyDescent="0.25">
      <c r="A3687" s="172">
        <v>92304</v>
      </c>
      <c r="B3687" s="172" t="s">
        <v>9342</v>
      </c>
      <c r="C3687" s="172" t="s">
        <v>5304</v>
      </c>
      <c r="D3687" s="363">
        <v>277.11</v>
      </c>
    </row>
    <row r="3688" spans="1:4" ht="13.5" x14ac:dyDescent="0.25">
      <c r="A3688" s="172">
        <v>92311</v>
      </c>
      <c r="B3688" s="172" t="s">
        <v>9343</v>
      </c>
      <c r="C3688" s="172" t="s">
        <v>5304</v>
      </c>
      <c r="D3688" s="363">
        <v>8.2899999999999991</v>
      </c>
    </row>
    <row r="3689" spans="1:4" ht="13.5" x14ac:dyDescent="0.25">
      <c r="A3689" s="172">
        <v>92312</v>
      </c>
      <c r="B3689" s="172" t="s">
        <v>9344</v>
      </c>
      <c r="C3689" s="172" t="s">
        <v>5304</v>
      </c>
      <c r="D3689" s="363">
        <v>13.52</v>
      </c>
    </row>
    <row r="3690" spans="1:4" ht="13.5" x14ac:dyDescent="0.25">
      <c r="A3690" s="172">
        <v>92313</v>
      </c>
      <c r="B3690" s="172" t="s">
        <v>9345</v>
      </c>
      <c r="C3690" s="172" t="s">
        <v>5304</v>
      </c>
      <c r="D3690" s="363">
        <v>19.73</v>
      </c>
    </row>
    <row r="3691" spans="1:4" ht="13.5" x14ac:dyDescent="0.25">
      <c r="A3691" s="172">
        <v>92314</v>
      </c>
      <c r="B3691" s="172" t="s">
        <v>9346</v>
      </c>
      <c r="C3691" s="172" t="s">
        <v>5304</v>
      </c>
      <c r="D3691" s="363">
        <v>5.39</v>
      </c>
    </row>
    <row r="3692" spans="1:4" ht="13.5" x14ac:dyDescent="0.25">
      <c r="A3692" s="172">
        <v>92315</v>
      </c>
      <c r="B3692" s="172" t="s">
        <v>9347</v>
      </c>
      <c r="C3692" s="172" t="s">
        <v>5304</v>
      </c>
      <c r="D3692" s="363">
        <v>8</v>
      </c>
    </row>
    <row r="3693" spans="1:4" ht="13.5" x14ac:dyDescent="0.25">
      <c r="A3693" s="172">
        <v>92316</v>
      </c>
      <c r="B3693" s="172" t="s">
        <v>9348</v>
      </c>
      <c r="C3693" s="172" t="s">
        <v>5304</v>
      </c>
      <c r="D3693" s="363">
        <v>12.24</v>
      </c>
    </row>
    <row r="3694" spans="1:4" ht="13.5" x14ac:dyDescent="0.25">
      <c r="A3694" s="172">
        <v>92317</v>
      </c>
      <c r="B3694" s="172" t="s">
        <v>9349</v>
      </c>
      <c r="C3694" s="172" t="s">
        <v>5304</v>
      </c>
      <c r="D3694" s="363">
        <v>11.27</v>
      </c>
    </row>
    <row r="3695" spans="1:4" ht="13.5" x14ac:dyDescent="0.25">
      <c r="A3695" s="172">
        <v>92318</v>
      </c>
      <c r="B3695" s="172" t="s">
        <v>9350</v>
      </c>
      <c r="C3695" s="172" t="s">
        <v>5304</v>
      </c>
      <c r="D3695" s="363">
        <v>17.87</v>
      </c>
    </row>
    <row r="3696" spans="1:4" ht="13.5" x14ac:dyDescent="0.25">
      <c r="A3696" s="172">
        <v>92319</v>
      </c>
      <c r="B3696" s="172" t="s">
        <v>9351</v>
      </c>
      <c r="C3696" s="172" t="s">
        <v>5304</v>
      </c>
      <c r="D3696" s="363">
        <v>25.29</v>
      </c>
    </row>
    <row r="3697" spans="1:4" ht="13.5" x14ac:dyDescent="0.25">
      <c r="A3697" s="172">
        <v>92326</v>
      </c>
      <c r="B3697" s="172" t="s">
        <v>9352</v>
      </c>
      <c r="C3697" s="172" t="s">
        <v>5304</v>
      </c>
      <c r="D3697" s="363">
        <v>9.73</v>
      </c>
    </row>
    <row r="3698" spans="1:4" ht="13.5" x14ac:dyDescent="0.25">
      <c r="A3698" s="172">
        <v>92327</v>
      </c>
      <c r="B3698" s="172" t="s">
        <v>9353</v>
      </c>
      <c r="C3698" s="172" t="s">
        <v>5304</v>
      </c>
      <c r="D3698" s="363">
        <v>15.36</v>
      </c>
    </row>
    <row r="3699" spans="1:4" ht="13.5" x14ac:dyDescent="0.25">
      <c r="A3699" s="172">
        <v>92328</v>
      </c>
      <c r="B3699" s="172" t="s">
        <v>9354</v>
      </c>
      <c r="C3699" s="172" t="s">
        <v>5304</v>
      </c>
      <c r="D3699" s="363">
        <v>22.99</v>
      </c>
    </row>
    <row r="3700" spans="1:4" ht="13.5" x14ac:dyDescent="0.25">
      <c r="A3700" s="172">
        <v>92329</v>
      </c>
      <c r="B3700" s="172" t="s">
        <v>9355</v>
      </c>
      <c r="C3700" s="172" t="s">
        <v>5304</v>
      </c>
      <c r="D3700" s="363">
        <v>5.52</v>
      </c>
    </row>
    <row r="3701" spans="1:4" ht="13.5" x14ac:dyDescent="0.25">
      <c r="A3701" s="172">
        <v>92330</v>
      </c>
      <c r="B3701" s="172" t="s">
        <v>9356</v>
      </c>
      <c r="C3701" s="172" t="s">
        <v>5304</v>
      </c>
      <c r="D3701" s="363">
        <v>9.2100000000000009</v>
      </c>
    </row>
    <row r="3702" spans="1:4" ht="13.5" x14ac:dyDescent="0.25">
      <c r="A3702" s="172">
        <v>92331</v>
      </c>
      <c r="B3702" s="172" t="s">
        <v>9357</v>
      </c>
      <c r="C3702" s="172" t="s">
        <v>5304</v>
      </c>
      <c r="D3702" s="363">
        <v>14.44</v>
      </c>
    </row>
    <row r="3703" spans="1:4" ht="13.5" x14ac:dyDescent="0.25">
      <c r="A3703" s="172">
        <v>92332</v>
      </c>
      <c r="B3703" s="172" t="s">
        <v>9358</v>
      </c>
      <c r="C3703" s="172" t="s">
        <v>5304</v>
      </c>
      <c r="D3703" s="363">
        <v>11.48</v>
      </c>
    </row>
    <row r="3704" spans="1:4" ht="13.5" x14ac:dyDescent="0.25">
      <c r="A3704" s="172">
        <v>92333</v>
      </c>
      <c r="B3704" s="172" t="s">
        <v>9359</v>
      </c>
      <c r="C3704" s="172" t="s">
        <v>5304</v>
      </c>
      <c r="D3704" s="363">
        <v>20.29</v>
      </c>
    </row>
    <row r="3705" spans="1:4" ht="13.5" x14ac:dyDescent="0.25">
      <c r="A3705" s="172">
        <v>92334</v>
      </c>
      <c r="B3705" s="172" t="s">
        <v>9360</v>
      </c>
      <c r="C3705" s="172" t="s">
        <v>5304</v>
      </c>
      <c r="D3705" s="363">
        <v>29.62</v>
      </c>
    </row>
    <row r="3706" spans="1:4" ht="13.5" x14ac:dyDescent="0.25">
      <c r="A3706" s="172">
        <v>92344</v>
      </c>
      <c r="B3706" s="172" t="s">
        <v>18495</v>
      </c>
      <c r="C3706" s="172" t="s">
        <v>5304</v>
      </c>
      <c r="D3706" s="363">
        <v>38.57</v>
      </c>
    </row>
    <row r="3707" spans="1:4" ht="13.5" x14ac:dyDescent="0.25">
      <c r="A3707" s="172">
        <v>92345</v>
      </c>
      <c r="B3707" s="172" t="s">
        <v>18496</v>
      </c>
      <c r="C3707" s="172" t="s">
        <v>5304</v>
      </c>
      <c r="D3707" s="363">
        <v>38.56</v>
      </c>
    </row>
    <row r="3708" spans="1:4" ht="13.5" x14ac:dyDescent="0.25">
      <c r="A3708" s="172">
        <v>92346</v>
      </c>
      <c r="B3708" s="172" t="s">
        <v>18497</v>
      </c>
      <c r="C3708" s="172" t="s">
        <v>5304</v>
      </c>
      <c r="D3708" s="363">
        <v>49.85</v>
      </c>
    </row>
    <row r="3709" spans="1:4" ht="13.5" x14ac:dyDescent="0.25">
      <c r="A3709" s="172">
        <v>92347</v>
      </c>
      <c r="B3709" s="172" t="s">
        <v>18498</v>
      </c>
      <c r="C3709" s="172" t="s">
        <v>5304</v>
      </c>
      <c r="D3709" s="363">
        <v>55</v>
      </c>
    </row>
    <row r="3710" spans="1:4" ht="13.5" x14ac:dyDescent="0.25">
      <c r="A3710" s="172">
        <v>92348</v>
      </c>
      <c r="B3710" s="172" t="s">
        <v>18499</v>
      </c>
      <c r="C3710" s="172" t="s">
        <v>5304</v>
      </c>
      <c r="D3710" s="363">
        <v>68.66</v>
      </c>
    </row>
    <row r="3711" spans="1:4" ht="13.5" x14ac:dyDescent="0.25">
      <c r="A3711" s="172">
        <v>92349</v>
      </c>
      <c r="B3711" s="172" t="s">
        <v>18500</v>
      </c>
      <c r="C3711" s="172" t="s">
        <v>5304</v>
      </c>
      <c r="D3711" s="363">
        <v>73.239999999999995</v>
      </c>
    </row>
    <row r="3712" spans="1:4" ht="13.5" x14ac:dyDescent="0.25">
      <c r="A3712" s="172">
        <v>92350</v>
      </c>
      <c r="B3712" s="172" t="s">
        <v>18501</v>
      </c>
      <c r="C3712" s="172" t="s">
        <v>5304</v>
      </c>
      <c r="D3712" s="363">
        <v>57.32</v>
      </c>
    </row>
    <row r="3713" spans="1:4" ht="13.5" x14ac:dyDescent="0.25">
      <c r="A3713" s="172">
        <v>92351</v>
      </c>
      <c r="B3713" s="172" t="s">
        <v>18502</v>
      </c>
      <c r="C3713" s="172" t="s">
        <v>5304</v>
      </c>
      <c r="D3713" s="363">
        <v>56.17</v>
      </c>
    </row>
    <row r="3714" spans="1:4" ht="13.5" x14ac:dyDescent="0.25">
      <c r="A3714" s="172">
        <v>92352</v>
      </c>
      <c r="B3714" s="172" t="s">
        <v>18503</v>
      </c>
      <c r="C3714" s="172" t="s">
        <v>5304</v>
      </c>
      <c r="D3714" s="363">
        <v>84.55</v>
      </c>
    </row>
    <row r="3715" spans="1:4" ht="13.5" x14ac:dyDescent="0.25">
      <c r="A3715" s="172">
        <v>92353</v>
      </c>
      <c r="B3715" s="172" t="s">
        <v>18504</v>
      </c>
      <c r="C3715" s="172" t="s">
        <v>5304</v>
      </c>
      <c r="D3715" s="363">
        <v>79.510000000000005</v>
      </c>
    </row>
    <row r="3716" spans="1:4" ht="13.5" x14ac:dyDescent="0.25">
      <c r="A3716" s="172">
        <v>92354</v>
      </c>
      <c r="B3716" s="172" t="s">
        <v>18505</v>
      </c>
      <c r="C3716" s="172" t="s">
        <v>5304</v>
      </c>
      <c r="D3716" s="363">
        <v>110.73</v>
      </c>
    </row>
    <row r="3717" spans="1:4" ht="13.5" x14ac:dyDescent="0.25">
      <c r="A3717" s="172">
        <v>92355</v>
      </c>
      <c r="B3717" s="172" t="s">
        <v>18506</v>
      </c>
      <c r="C3717" s="172" t="s">
        <v>5304</v>
      </c>
      <c r="D3717" s="363">
        <v>101.01</v>
      </c>
    </row>
    <row r="3718" spans="1:4" ht="13.5" x14ac:dyDescent="0.25">
      <c r="A3718" s="172">
        <v>92356</v>
      </c>
      <c r="B3718" s="172" t="s">
        <v>18507</v>
      </c>
      <c r="C3718" s="172" t="s">
        <v>5304</v>
      </c>
      <c r="D3718" s="363">
        <v>74.91</v>
      </c>
    </row>
    <row r="3719" spans="1:4" ht="13.5" x14ac:dyDescent="0.25">
      <c r="A3719" s="172">
        <v>92357</v>
      </c>
      <c r="B3719" s="172" t="s">
        <v>18508</v>
      </c>
      <c r="C3719" s="172" t="s">
        <v>5304</v>
      </c>
      <c r="D3719" s="363">
        <v>108.59</v>
      </c>
    </row>
    <row r="3720" spans="1:4" ht="13.5" x14ac:dyDescent="0.25">
      <c r="A3720" s="172">
        <v>92358</v>
      </c>
      <c r="B3720" s="172" t="s">
        <v>18509</v>
      </c>
      <c r="C3720" s="172" t="s">
        <v>5304</v>
      </c>
      <c r="D3720" s="363">
        <v>133.80000000000001</v>
      </c>
    </row>
    <row r="3721" spans="1:4" ht="13.5" x14ac:dyDescent="0.25">
      <c r="A3721" s="172">
        <v>92369</v>
      </c>
      <c r="B3721" s="172" t="s">
        <v>18510</v>
      </c>
      <c r="C3721" s="172" t="s">
        <v>5304</v>
      </c>
      <c r="D3721" s="363">
        <v>21.57</v>
      </c>
    </row>
    <row r="3722" spans="1:4" ht="13.5" x14ac:dyDescent="0.25">
      <c r="A3722" s="172">
        <v>92370</v>
      </c>
      <c r="B3722" s="172" t="s">
        <v>18511</v>
      </c>
      <c r="C3722" s="172" t="s">
        <v>5304</v>
      </c>
      <c r="D3722" s="363">
        <v>22.5</v>
      </c>
    </row>
    <row r="3723" spans="1:4" ht="13.5" x14ac:dyDescent="0.25">
      <c r="A3723" s="172">
        <v>92371</v>
      </c>
      <c r="B3723" s="172" t="s">
        <v>18512</v>
      </c>
      <c r="C3723" s="172" t="s">
        <v>5304</v>
      </c>
      <c r="D3723" s="363">
        <v>25.77</v>
      </c>
    </row>
    <row r="3724" spans="1:4" ht="13.5" x14ac:dyDescent="0.25">
      <c r="A3724" s="172">
        <v>92372</v>
      </c>
      <c r="B3724" s="172" t="s">
        <v>18513</v>
      </c>
      <c r="C3724" s="172" t="s">
        <v>5304</v>
      </c>
      <c r="D3724" s="363">
        <v>26.64</v>
      </c>
    </row>
    <row r="3725" spans="1:4" ht="13.5" x14ac:dyDescent="0.25">
      <c r="A3725" s="172">
        <v>92373</v>
      </c>
      <c r="B3725" s="172" t="s">
        <v>18514</v>
      </c>
      <c r="C3725" s="172" t="s">
        <v>5304</v>
      </c>
      <c r="D3725" s="363">
        <v>30.19</v>
      </c>
    </row>
    <row r="3726" spans="1:4" ht="13.5" x14ac:dyDescent="0.25">
      <c r="A3726" s="172">
        <v>92374</v>
      </c>
      <c r="B3726" s="172" t="s">
        <v>18515</v>
      </c>
      <c r="C3726" s="172" t="s">
        <v>5304</v>
      </c>
      <c r="D3726" s="363">
        <v>30.35</v>
      </c>
    </row>
    <row r="3727" spans="1:4" ht="13.5" x14ac:dyDescent="0.25">
      <c r="A3727" s="172">
        <v>92375</v>
      </c>
      <c r="B3727" s="172" t="s">
        <v>18516</v>
      </c>
      <c r="C3727" s="172" t="s">
        <v>5304</v>
      </c>
      <c r="D3727" s="363">
        <v>38.54</v>
      </c>
    </row>
    <row r="3728" spans="1:4" ht="13.5" x14ac:dyDescent="0.25">
      <c r="A3728" s="172">
        <v>92376</v>
      </c>
      <c r="B3728" s="172" t="s">
        <v>18517</v>
      </c>
      <c r="C3728" s="172" t="s">
        <v>5304</v>
      </c>
      <c r="D3728" s="363">
        <v>38.53</v>
      </c>
    </row>
    <row r="3729" spans="1:4" ht="13.5" x14ac:dyDescent="0.25">
      <c r="A3729" s="172">
        <v>92377</v>
      </c>
      <c r="B3729" s="172" t="s">
        <v>18518</v>
      </c>
      <c r="C3729" s="172" t="s">
        <v>5304</v>
      </c>
      <c r="D3729" s="363">
        <v>50.93</v>
      </c>
    </row>
    <row r="3730" spans="1:4" ht="13.5" x14ac:dyDescent="0.25">
      <c r="A3730" s="172">
        <v>92378</v>
      </c>
      <c r="B3730" s="172" t="s">
        <v>18519</v>
      </c>
      <c r="C3730" s="172" t="s">
        <v>5304</v>
      </c>
      <c r="D3730" s="363">
        <v>56.08</v>
      </c>
    </row>
    <row r="3731" spans="1:4" ht="13.5" x14ac:dyDescent="0.25">
      <c r="A3731" s="172">
        <v>92379</v>
      </c>
      <c r="B3731" s="172" t="s">
        <v>18520</v>
      </c>
      <c r="C3731" s="172" t="s">
        <v>5304</v>
      </c>
      <c r="D3731" s="363">
        <v>70.88</v>
      </c>
    </row>
    <row r="3732" spans="1:4" ht="13.5" x14ac:dyDescent="0.25">
      <c r="A3732" s="172">
        <v>92380</v>
      </c>
      <c r="B3732" s="172" t="s">
        <v>18521</v>
      </c>
      <c r="C3732" s="172" t="s">
        <v>5304</v>
      </c>
      <c r="D3732" s="363">
        <v>75.459999999999994</v>
      </c>
    </row>
    <row r="3733" spans="1:4" ht="13.5" x14ac:dyDescent="0.25">
      <c r="A3733" s="172">
        <v>92381</v>
      </c>
      <c r="B3733" s="172" t="s">
        <v>18522</v>
      </c>
      <c r="C3733" s="172" t="s">
        <v>5304</v>
      </c>
      <c r="D3733" s="363">
        <v>32.58</v>
      </c>
    </row>
    <row r="3734" spans="1:4" ht="13.5" x14ac:dyDescent="0.25">
      <c r="A3734" s="172">
        <v>92382</v>
      </c>
      <c r="B3734" s="172" t="s">
        <v>18523</v>
      </c>
      <c r="C3734" s="172" t="s">
        <v>5304</v>
      </c>
      <c r="D3734" s="363">
        <v>31.35</v>
      </c>
    </row>
    <row r="3735" spans="1:4" ht="13.5" x14ac:dyDescent="0.25">
      <c r="A3735" s="172">
        <v>92383</v>
      </c>
      <c r="B3735" s="172" t="s">
        <v>18524</v>
      </c>
      <c r="C3735" s="172" t="s">
        <v>5304</v>
      </c>
      <c r="D3735" s="363">
        <v>40.35</v>
      </c>
    </row>
    <row r="3736" spans="1:4" ht="13.5" x14ac:dyDescent="0.25">
      <c r="A3736" s="172">
        <v>92384</v>
      </c>
      <c r="B3736" s="172" t="s">
        <v>18525</v>
      </c>
      <c r="C3736" s="172" t="s">
        <v>5304</v>
      </c>
      <c r="D3736" s="363">
        <v>37.909999999999997</v>
      </c>
    </row>
    <row r="3737" spans="1:4" ht="13.5" x14ac:dyDescent="0.25">
      <c r="A3737" s="172">
        <v>92385</v>
      </c>
      <c r="B3737" s="172" t="s">
        <v>18526</v>
      </c>
      <c r="C3737" s="172" t="s">
        <v>5304</v>
      </c>
      <c r="D3737" s="363">
        <v>46</v>
      </c>
    </row>
    <row r="3738" spans="1:4" ht="13.5" x14ac:dyDescent="0.25">
      <c r="A3738" s="172">
        <v>92386</v>
      </c>
      <c r="B3738" s="172" t="s">
        <v>18527</v>
      </c>
      <c r="C3738" s="172" t="s">
        <v>5304</v>
      </c>
      <c r="D3738" s="363">
        <v>44.31</v>
      </c>
    </row>
    <row r="3739" spans="1:4" ht="13.5" x14ac:dyDescent="0.25">
      <c r="A3739" s="172">
        <v>92387</v>
      </c>
      <c r="B3739" s="172" t="s">
        <v>18528</v>
      </c>
      <c r="C3739" s="172" t="s">
        <v>5304</v>
      </c>
      <c r="D3739" s="363">
        <v>57.25</v>
      </c>
    </row>
    <row r="3740" spans="1:4" ht="13.5" x14ac:dyDescent="0.25">
      <c r="A3740" s="172">
        <v>92388</v>
      </c>
      <c r="B3740" s="172" t="s">
        <v>18529</v>
      </c>
      <c r="C3740" s="172" t="s">
        <v>5304</v>
      </c>
      <c r="D3740" s="363">
        <v>56.1</v>
      </c>
    </row>
    <row r="3741" spans="1:4" ht="13.5" x14ac:dyDescent="0.25">
      <c r="A3741" s="172">
        <v>92389</v>
      </c>
      <c r="B3741" s="172" t="s">
        <v>18530</v>
      </c>
      <c r="C3741" s="172" t="s">
        <v>5304</v>
      </c>
      <c r="D3741" s="363">
        <v>86.2</v>
      </c>
    </row>
    <row r="3742" spans="1:4" ht="13.5" x14ac:dyDescent="0.25">
      <c r="A3742" s="172">
        <v>92390</v>
      </c>
      <c r="B3742" s="172" t="s">
        <v>18531</v>
      </c>
      <c r="C3742" s="172" t="s">
        <v>5304</v>
      </c>
      <c r="D3742" s="363">
        <v>81.16</v>
      </c>
    </row>
    <row r="3743" spans="1:4" ht="13.5" x14ac:dyDescent="0.25">
      <c r="A3743" s="172">
        <v>92635</v>
      </c>
      <c r="B3743" s="172" t="s">
        <v>18532</v>
      </c>
      <c r="C3743" s="172" t="s">
        <v>5304</v>
      </c>
      <c r="D3743" s="363">
        <v>114.05</v>
      </c>
    </row>
    <row r="3744" spans="1:4" ht="13.5" x14ac:dyDescent="0.25">
      <c r="A3744" s="172">
        <v>92636</v>
      </c>
      <c r="B3744" s="172" t="s">
        <v>18533</v>
      </c>
      <c r="C3744" s="172" t="s">
        <v>5304</v>
      </c>
      <c r="D3744" s="363">
        <v>104.33</v>
      </c>
    </row>
    <row r="3745" spans="1:4" ht="13.5" x14ac:dyDescent="0.25">
      <c r="A3745" s="172">
        <v>92637</v>
      </c>
      <c r="B3745" s="172" t="s">
        <v>18534</v>
      </c>
      <c r="C3745" s="172" t="s">
        <v>5304</v>
      </c>
      <c r="D3745" s="363">
        <v>42.3</v>
      </c>
    </row>
    <row r="3746" spans="1:4" ht="13.5" x14ac:dyDescent="0.25">
      <c r="A3746" s="172">
        <v>92638</v>
      </c>
      <c r="B3746" s="172" t="s">
        <v>18535</v>
      </c>
      <c r="C3746" s="172" t="s">
        <v>5304</v>
      </c>
      <c r="D3746" s="363">
        <v>50.87</v>
      </c>
    </row>
    <row r="3747" spans="1:4" ht="13.5" x14ac:dyDescent="0.25">
      <c r="A3747" s="172">
        <v>92639</v>
      </c>
      <c r="B3747" s="172" t="s">
        <v>18536</v>
      </c>
      <c r="C3747" s="172" t="s">
        <v>5304</v>
      </c>
      <c r="D3747" s="363">
        <v>58.48</v>
      </c>
    </row>
    <row r="3748" spans="1:4" ht="13.5" x14ac:dyDescent="0.25">
      <c r="A3748" s="172">
        <v>92640</v>
      </c>
      <c r="B3748" s="172" t="s">
        <v>18537</v>
      </c>
      <c r="C3748" s="172" t="s">
        <v>5304</v>
      </c>
      <c r="D3748" s="363">
        <v>74.819999999999993</v>
      </c>
    </row>
    <row r="3749" spans="1:4" ht="13.5" x14ac:dyDescent="0.25">
      <c r="A3749" s="172">
        <v>92642</v>
      </c>
      <c r="B3749" s="172" t="s">
        <v>18538</v>
      </c>
      <c r="C3749" s="172" t="s">
        <v>5304</v>
      </c>
      <c r="D3749" s="363">
        <v>110.75</v>
      </c>
    </row>
    <row r="3750" spans="1:4" ht="13.5" x14ac:dyDescent="0.25">
      <c r="A3750" s="172">
        <v>92644</v>
      </c>
      <c r="B3750" s="172" t="s">
        <v>18539</v>
      </c>
      <c r="C3750" s="172" t="s">
        <v>5304</v>
      </c>
      <c r="D3750" s="363">
        <v>138.24</v>
      </c>
    </row>
    <row r="3751" spans="1:4" ht="13.5" x14ac:dyDescent="0.25">
      <c r="A3751" s="172">
        <v>92657</v>
      </c>
      <c r="B3751" s="172" t="s">
        <v>18540</v>
      </c>
      <c r="C3751" s="172" t="s">
        <v>5304</v>
      </c>
      <c r="D3751" s="363">
        <v>15.59</v>
      </c>
    </row>
    <row r="3752" spans="1:4" ht="13.5" x14ac:dyDescent="0.25">
      <c r="A3752" s="172">
        <v>92658</v>
      </c>
      <c r="B3752" s="172" t="s">
        <v>18541</v>
      </c>
      <c r="C3752" s="172" t="s">
        <v>5304</v>
      </c>
      <c r="D3752" s="363">
        <v>16.52</v>
      </c>
    </row>
    <row r="3753" spans="1:4" ht="13.5" x14ac:dyDescent="0.25">
      <c r="A3753" s="172">
        <v>92659</v>
      </c>
      <c r="B3753" s="172" t="s">
        <v>18542</v>
      </c>
      <c r="C3753" s="172" t="s">
        <v>5304</v>
      </c>
      <c r="D3753" s="363">
        <v>18.96</v>
      </c>
    </row>
    <row r="3754" spans="1:4" ht="13.5" x14ac:dyDescent="0.25">
      <c r="A3754" s="172">
        <v>92660</v>
      </c>
      <c r="B3754" s="172" t="s">
        <v>18543</v>
      </c>
      <c r="C3754" s="172" t="s">
        <v>5304</v>
      </c>
      <c r="D3754" s="363">
        <v>19.829999999999998</v>
      </c>
    </row>
    <row r="3755" spans="1:4" ht="13.5" x14ac:dyDescent="0.25">
      <c r="A3755" s="172">
        <v>92661</v>
      </c>
      <c r="B3755" s="172" t="s">
        <v>18544</v>
      </c>
      <c r="C3755" s="172" t="s">
        <v>5304</v>
      </c>
      <c r="D3755" s="363">
        <v>22.43</v>
      </c>
    </row>
    <row r="3756" spans="1:4" ht="13.5" x14ac:dyDescent="0.25">
      <c r="A3756" s="172">
        <v>92662</v>
      </c>
      <c r="B3756" s="172" t="s">
        <v>18545</v>
      </c>
      <c r="C3756" s="172" t="s">
        <v>5304</v>
      </c>
      <c r="D3756" s="363">
        <v>22.59</v>
      </c>
    </row>
    <row r="3757" spans="1:4" ht="13.5" x14ac:dyDescent="0.25">
      <c r="A3757" s="172">
        <v>92663</v>
      </c>
      <c r="B3757" s="172" t="s">
        <v>18546</v>
      </c>
      <c r="C3757" s="172" t="s">
        <v>5304</v>
      </c>
      <c r="D3757" s="363">
        <v>29.61</v>
      </c>
    </row>
    <row r="3758" spans="1:4" ht="13.5" x14ac:dyDescent="0.25">
      <c r="A3758" s="172">
        <v>92664</v>
      </c>
      <c r="B3758" s="172" t="s">
        <v>18547</v>
      </c>
      <c r="C3758" s="172" t="s">
        <v>5304</v>
      </c>
      <c r="D3758" s="363">
        <v>29.6</v>
      </c>
    </row>
    <row r="3759" spans="1:4" ht="13.5" x14ac:dyDescent="0.25">
      <c r="A3759" s="172">
        <v>92665</v>
      </c>
      <c r="B3759" s="172" t="s">
        <v>18548</v>
      </c>
      <c r="C3759" s="172" t="s">
        <v>5304</v>
      </c>
      <c r="D3759" s="363">
        <v>40.24</v>
      </c>
    </row>
    <row r="3760" spans="1:4" ht="13.5" x14ac:dyDescent="0.25">
      <c r="A3760" s="172">
        <v>92666</v>
      </c>
      <c r="B3760" s="172" t="s">
        <v>18549</v>
      </c>
      <c r="C3760" s="172" t="s">
        <v>5304</v>
      </c>
      <c r="D3760" s="363">
        <v>45.39</v>
      </c>
    </row>
    <row r="3761" spans="1:4" ht="13.5" x14ac:dyDescent="0.25">
      <c r="A3761" s="172">
        <v>92667</v>
      </c>
      <c r="B3761" s="172" t="s">
        <v>18550</v>
      </c>
      <c r="C3761" s="172" t="s">
        <v>5304</v>
      </c>
      <c r="D3761" s="363">
        <v>58.43</v>
      </c>
    </row>
    <row r="3762" spans="1:4" ht="13.5" x14ac:dyDescent="0.25">
      <c r="A3762" s="172">
        <v>92668</v>
      </c>
      <c r="B3762" s="172" t="s">
        <v>18551</v>
      </c>
      <c r="C3762" s="172" t="s">
        <v>5304</v>
      </c>
      <c r="D3762" s="363">
        <v>63.01</v>
      </c>
    </row>
    <row r="3763" spans="1:4" ht="13.5" x14ac:dyDescent="0.25">
      <c r="A3763" s="172">
        <v>92669</v>
      </c>
      <c r="B3763" s="172" t="s">
        <v>18552</v>
      </c>
      <c r="C3763" s="172" t="s">
        <v>5304</v>
      </c>
      <c r="D3763" s="363">
        <v>23.59</v>
      </c>
    </row>
    <row r="3764" spans="1:4" ht="13.5" x14ac:dyDescent="0.25">
      <c r="A3764" s="172">
        <v>92670</v>
      </c>
      <c r="B3764" s="172" t="s">
        <v>18553</v>
      </c>
      <c r="C3764" s="172" t="s">
        <v>5304</v>
      </c>
      <c r="D3764" s="363">
        <v>22.36</v>
      </c>
    </row>
    <row r="3765" spans="1:4" ht="13.5" x14ac:dyDescent="0.25">
      <c r="A3765" s="172">
        <v>92671</v>
      </c>
      <c r="B3765" s="172" t="s">
        <v>18554</v>
      </c>
      <c r="C3765" s="172" t="s">
        <v>5304</v>
      </c>
      <c r="D3765" s="363">
        <v>30.15</v>
      </c>
    </row>
    <row r="3766" spans="1:4" ht="13.5" x14ac:dyDescent="0.25">
      <c r="A3766" s="172">
        <v>92672</v>
      </c>
      <c r="B3766" s="172" t="s">
        <v>18555</v>
      </c>
      <c r="C3766" s="172" t="s">
        <v>5304</v>
      </c>
      <c r="D3766" s="363">
        <v>27.71</v>
      </c>
    </row>
    <row r="3767" spans="1:4" ht="13.5" x14ac:dyDescent="0.25">
      <c r="A3767" s="172">
        <v>92673</v>
      </c>
      <c r="B3767" s="172" t="s">
        <v>18556</v>
      </c>
      <c r="C3767" s="172" t="s">
        <v>5304</v>
      </c>
      <c r="D3767" s="363">
        <v>34.380000000000003</v>
      </c>
    </row>
    <row r="3768" spans="1:4" ht="13.5" x14ac:dyDescent="0.25">
      <c r="A3768" s="172">
        <v>92674</v>
      </c>
      <c r="B3768" s="172" t="s">
        <v>18557</v>
      </c>
      <c r="C3768" s="172" t="s">
        <v>5304</v>
      </c>
      <c r="D3768" s="363">
        <v>32.69</v>
      </c>
    </row>
    <row r="3769" spans="1:4" ht="13.5" x14ac:dyDescent="0.25">
      <c r="A3769" s="172">
        <v>92675</v>
      </c>
      <c r="B3769" s="172" t="s">
        <v>18558</v>
      </c>
      <c r="C3769" s="172" t="s">
        <v>5304</v>
      </c>
      <c r="D3769" s="363">
        <v>43.89</v>
      </c>
    </row>
    <row r="3770" spans="1:4" ht="13.5" x14ac:dyDescent="0.25">
      <c r="A3770" s="172">
        <v>92676</v>
      </c>
      <c r="B3770" s="172" t="s">
        <v>18559</v>
      </c>
      <c r="C3770" s="172" t="s">
        <v>5304</v>
      </c>
      <c r="D3770" s="363">
        <v>42.74</v>
      </c>
    </row>
    <row r="3771" spans="1:4" ht="13.5" x14ac:dyDescent="0.25">
      <c r="A3771" s="172">
        <v>92677</v>
      </c>
      <c r="B3771" s="172" t="s">
        <v>18560</v>
      </c>
      <c r="C3771" s="172" t="s">
        <v>5304</v>
      </c>
      <c r="D3771" s="363">
        <v>70.17</v>
      </c>
    </row>
    <row r="3772" spans="1:4" ht="13.5" x14ac:dyDescent="0.25">
      <c r="A3772" s="172">
        <v>92678</v>
      </c>
      <c r="B3772" s="172" t="s">
        <v>18561</v>
      </c>
      <c r="C3772" s="172" t="s">
        <v>5304</v>
      </c>
      <c r="D3772" s="363">
        <v>65.13</v>
      </c>
    </row>
    <row r="3773" spans="1:4" ht="13.5" x14ac:dyDescent="0.25">
      <c r="A3773" s="172">
        <v>92679</v>
      </c>
      <c r="B3773" s="172" t="s">
        <v>18562</v>
      </c>
      <c r="C3773" s="172" t="s">
        <v>5304</v>
      </c>
      <c r="D3773" s="363">
        <v>95.4</v>
      </c>
    </row>
    <row r="3774" spans="1:4" ht="13.5" x14ac:dyDescent="0.25">
      <c r="A3774" s="172">
        <v>92680</v>
      </c>
      <c r="B3774" s="172" t="s">
        <v>18563</v>
      </c>
      <c r="C3774" s="172" t="s">
        <v>5304</v>
      </c>
      <c r="D3774" s="363">
        <v>85.68</v>
      </c>
    </row>
    <row r="3775" spans="1:4" ht="13.5" x14ac:dyDescent="0.25">
      <c r="A3775" s="172">
        <v>92681</v>
      </c>
      <c r="B3775" s="172" t="s">
        <v>18564</v>
      </c>
      <c r="C3775" s="172" t="s">
        <v>5304</v>
      </c>
      <c r="D3775" s="363">
        <v>30.3</v>
      </c>
    </row>
    <row r="3776" spans="1:4" ht="13.5" x14ac:dyDescent="0.25">
      <c r="A3776" s="172">
        <v>92682</v>
      </c>
      <c r="B3776" s="172" t="s">
        <v>18565</v>
      </c>
      <c r="C3776" s="172" t="s">
        <v>5304</v>
      </c>
      <c r="D3776" s="363">
        <v>37.22</v>
      </c>
    </row>
    <row r="3777" spans="1:4" ht="13.5" x14ac:dyDescent="0.25">
      <c r="A3777" s="172">
        <v>92683</v>
      </c>
      <c r="B3777" s="172" t="s">
        <v>18566</v>
      </c>
      <c r="C3777" s="172" t="s">
        <v>5304</v>
      </c>
      <c r="D3777" s="363">
        <v>43</v>
      </c>
    </row>
    <row r="3778" spans="1:4" ht="13.5" x14ac:dyDescent="0.25">
      <c r="A3778" s="172">
        <v>92684</v>
      </c>
      <c r="B3778" s="172" t="s">
        <v>18567</v>
      </c>
      <c r="C3778" s="172" t="s">
        <v>5304</v>
      </c>
      <c r="D3778" s="363">
        <v>56.99</v>
      </c>
    </row>
    <row r="3779" spans="1:4" ht="13.5" x14ac:dyDescent="0.25">
      <c r="A3779" s="172">
        <v>92685</v>
      </c>
      <c r="B3779" s="172" t="s">
        <v>18568</v>
      </c>
      <c r="C3779" s="172" t="s">
        <v>5304</v>
      </c>
      <c r="D3779" s="363">
        <v>89.41</v>
      </c>
    </row>
    <row r="3780" spans="1:4" ht="13.5" x14ac:dyDescent="0.25">
      <c r="A3780" s="172">
        <v>92686</v>
      </c>
      <c r="B3780" s="172" t="s">
        <v>18569</v>
      </c>
      <c r="C3780" s="172" t="s">
        <v>5304</v>
      </c>
      <c r="D3780" s="363">
        <v>113.35</v>
      </c>
    </row>
    <row r="3781" spans="1:4" ht="13.5" x14ac:dyDescent="0.25">
      <c r="A3781" s="172">
        <v>92692</v>
      </c>
      <c r="B3781" s="172" t="s">
        <v>18570</v>
      </c>
      <c r="C3781" s="172" t="s">
        <v>5304</v>
      </c>
      <c r="D3781" s="363">
        <v>8.4600000000000009</v>
      </c>
    </row>
    <row r="3782" spans="1:4" ht="13.5" x14ac:dyDescent="0.25">
      <c r="A3782" s="172">
        <v>92693</v>
      </c>
      <c r="B3782" s="172" t="s">
        <v>18571</v>
      </c>
      <c r="C3782" s="172" t="s">
        <v>5304</v>
      </c>
      <c r="D3782" s="363">
        <v>8.67</v>
      </c>
    </row>
    <row r="3783" spans="1:4" ht="13.5" x14ac:dyDescent="0.25">
      <c r="A3783" s="172">
        <v>92694</v>
      </c>
      <c r="B3783" s="172" t="s">
        <v>18572</v>
      </c>
      <c r="C3783" s="172" t="s">
        <v>5304</v>
      </c>
      <c r="D3783" s="363">
        <v>13.57</v>
      </c>
    </row>
    <row r="3784" spans="1:4" ht="13.5" x14ac:dyDescent="0.25">
      <c r="A3784" s="172">
        <v>92695</v>
      </c>
      <c r="B3784" s="172" t="s">
        <v>18573</v>
      </c>
      <c r="C3784" s="172" t="s">
        <v>5304</v>
      </c>
      <c r="D3784" s="363">
        <v>13.77</v>
      </c>
    </row>
    <row r="3785" spans="1:4" ht="13.5" x14ac:dyDescent="0.25">
      <c r="A3785" s="172">
        <v>92696</v>
      </c>
      <c r="B3785" s="172" t="s">
        <v>18574</v>
      </c>
      <c r="C3785" s="172" t="s">
        <v>5304</v>
      </c>
      <c r="D3785" s="363">
        <v>21.32</v>
      </c>
    </row>
    <row r="3786" spans="1:4" ht="13.5" x14ac:dyDescent="0.25">
      <c r="A3786" s="172">
        <v>92697</v>
      </c>
      <c r="B3786" s="172" t="s">
        <v>18575</v>
      </c>
      <c r="C3786" s="172" t="s">
        <v>5304</v>
      </c>
      <c r="D3786" s="363">
        <v>22.25</v>
      </c>
    </row>
    <row r="3787" spans="1:4" ht="13.5" x14ac:dyDescent="0.25">
      <c r="A3787" s="172">
        <v>92698</v>
      </c>
      <c r="B3787" s="172" t="s">
        <v>18576</v>
      </c>
      <c r="C3787" s="172" t="s">
        <v>5304</v>
      </c>
      <c r="D3787" s="363">
        <v>12.51</v>
      </c>
    </row>
    <row r="3788" spans="1:4" ht="13.5" x14ac:dyDescent="0.25">
      <c r="A3788" s="172">
        <v>92699</v>
      </c>
      <c r="B3788" s="172" t="s">
        <v>18577</v>
      </c>
      <c r="C3788" s="172" t="s">
        <v>5304</v>
      </c>
      <c r="D3788" s="363">
        <v>11.83</v>
      </c>
    </row>
    <row r="3789" spans="1:4" ht="13.5" x14ac:dyDescent="0.25">
      <c r="A3789" s="172">
        <v>92700</v>
      </c>
      <c r="B3789" s="172" t="s">
        <v>18578</v>
      </c>
      <c r="C3789" s="172" t="s">
        <v>5304</v>
      </c>
      <c r="D3789" s="363">
        <v>20.53</v>
      </c>
    </row>
    <row r="3790" spans="1:4" ht="13.5" x14ac:dyDescent="0.25">
      <c r="A3790" s="172">
        <v>92701</v>
      </c>
      <c r="B3790" s="172" t="s">
        <v>18579</v>
      </c>
      <c r="C3790" s="172" t="s">
        <v>5304</v>
      </c>
      <c r="D3790" s="363">
        <v>19.53</v>
      </c>
    </row>
    <row r="3791" spans="1:4" ht="13.5" x14ac:dyDescent="0.25">
      <c r="A3791" s="172">
        <v>92702</v>
      </c>
      <c r="B3791" s="172" t="s">
        <v>18580</v>
      </c>
      <c r="C3791" s="172" t="s">
        <v>5304</v>
      </c>
      <c r="D3791" s="363">
        <v>32.229999999999997</v>
      </c>
    </row>
    <row r="3792" spans="1:4" ht="13.5" x14ac:dyDescent="0.25">
      <c r="A3792" s="172">
        <v>92703</v>
      </c>
      <c r="B3792" s="172" t="s">
        <v>18581</v>
      </c>
      <c r="C3792" s="172" t="s">
        <v>5304</v>
      </c>
      <c r="D3792" s="363">
        <v>31</v>
      </c>
    </row>
    <row r="3793" spans="1:4" ht="13.5" x14ac:dyDescent="0.25">
      <c r="A3793" s="172">
        <v>92704</v>
      </c>
      <c r="B3793" s="172" t="s">
        <v>18582</v>
      </c>
      <c r="C3793" s="172" t="s">
        <v>5304</v>
      </c>
      <c r="D3793" s="363">
        <v>15.95</v>
      </c>
    </row>
    <row r="3794" spans="1:4" ht="13.5" x14ac:dyDescent="0.25">
      <c r="A3794" s="172">
        <v>92705</v>
      </c>
      <c r="B3794" s="172" t="s">
        <v>18583</v>
      </c>
      <c r="C3794" s="172" t="s">
        <v>5304</v>
      </c>
      <c r="D3794" s="363">
        <v>25.84</v>
      </c>
    </row>
    <row r="3795" spans="1:4" ht="13.5" x14ac:dyDescent="0.25">
      <c r="A3795" s="172">
        <v>92706</v>
      </c>
      <c r="B3795" s="172" t="s">
        <v>18584</v>
      </c>
      <c r="C3795" s="172" t="s">
        <v>5304</v>
      </c>
      <c r="D3795" s="363">
        <v>41.82</v>
      </c>
    </row>
    <row r="3796" spans="1:4" ht="13.5" x14ac:dyDescent="0.25">
      <c r="A3796" s="172">
        <v>92889</v>
      </c>
      <c r="B3796" s="172" t="s">
        <v>18585</v>
      </c>
      <c r="C3796" s="172" t="s">
        <v>5304</v>
      </c>
      <c r="D3796" s="363">
        <v>72.040000000000006</v>
      </c>
    </row>
    <row r="3797" spans="1:4" ht="13.5" x14ac:dyDescent="0.25">
      <c r="A3797" s="172">
        <v>92890</v>
      </c>
      <c r="B3797" s="172" t="s">
        <v>18586</v>
      </c>
      <c r="C3797" s="172" t="s">
        <v>5304</v>
      </c>
      <c r="D3797" s="363">
        <v>107.4</v>
      </c>
    </row>
    <row r="3798" spans="1:4" ht="13.5" x14ac:dyDescent="0.25">
      <c r="A3798" s="172">
        <v>92891</v>
      </c>
      <c r="B3798" s="172" t="s">
        <v>18587</v>
      </c>
      <c r="C3798" s="172" t="s">
        <v>5304</v>
      </c>
      <c r="D3798" s="363">
        <v>155.72999999999999</v>
      </c>
    </row>
    <row r="3799" spans="1:4" ht="13.5" x14ac:dyDescent="0.25">
      <c r="A3799" s="172">
        <v>92892</v>
      </c>
      <c r="B3799" s="172" t="s">
        <v>18588</v>
      </c>
      <c r="C3799" s="172" t="s">
        <v>5304</v>
      </c>
      <c r="D3799" s="363">
        <v>32.47</v>
      </c>
    </row>
    <row r="3800" spans="1:4" ht="13.5" x14ac:dyDescent="0.25">
      <c r="A3800" s="172">
        <v>92893</v>
      </c>
      <c r="B3800" s="172" t="s">
        <v>18589</v>
      </c>
      <c r="C3800" s="172" t="s">
        <v>5304</v>
      </c>
      <c r="D3800" s="363">
        <v>45.16</v>
      </c>
    </row>
    <row r="3801" spans="1:4" ht="13.5" x14ac:dyDescent="0.25">
      <c r="A3801" s="172">
        <v>92894</v>
      </c>
      <c r="B3801" s="172" t="s">
        <v>18590</v>
      </c>
      <c r="C3801" s="172" t="s">
        <v>5304</v>
      </c>
      <c r="D3801" s="363">
        <v>53.6</v>
      </c>
    </row>
    <row r="3802" spans="1:4" ht="13.5" x14ac:dyDescent="0.25">
      <c r="A3802" s="172">
        <v>92895</v>
      </c>
      <c r="B3802" s="172" t="s">
        <v>18591</v>
      </c>
      <c r="C3802" s="172" t="s">
        <v>5304</v>
      </c>
      <c r="D3802" s="363">
        <v>72.010000000000005</v>
      </c>
    </row>
    <row r="3803" spans="1:4" ht="13.5" x14ac:dyDescent="0.25">
      <c r="A3803" s="172">
        <v>92896</v>
      </c>
      <c r="B3803" s="172" t="s">
        <v>18592</v>
      </c>
      <c r="C3803" s="172" t="s">
        <v>5304</v>
      </c>
      <c r="D3803" s="363">
        <v>108.48</v>
      </c>
    </row>
    <row r="3804" spans="1:4" ht="13.5" x14ac:dyDescent="0.25">
      <c r="A3804" s="172">
        <v>92897</v>
      </c>
      <c r="B3804" s="172" t="s">
        <v>18593</v>
      </c>
      <c r="C3804" s="172" t="s">
        <v>5304</v>
      </c>
      <c r="D3804" s="363">
        <v>157.94999999999999</v>
      </c>
    </row>
    <row r="3805" spans="1:4" ht="13.5" x14ac:dyDescent="0.25">
      <c r="A3805" s="172">
        <v>92898</v>
      </c>
      <c r="B3805" s="172" t="s">
        <v>18594</v>
      </c>
      <c r="C3805" s="172" t="s">
        <v>5304</v>
      </c>
      <c r="D3805" s="363">
        <v>26.49</v>
      </c>
    </row>
    <row r="3806" spans="1:4" ht="13.5" x14ac:dyDescent="0.25">
      <c r="A3806" s="172">
        <v>92899</v>
      </c>
      <c r="B3806" s="172" t="s">
        <v>18595</v>
      </c>
      <c r="C3806" s="172" t="s">
        <v>5304</v>
      </c>
      <c r="D3806" s="363">
        <v>38.35</v>
      </c>
    </row>
    <row r="3807" spans="1:4" ht="13.5" x14ac:dyDescent="0.25">
      <c r="A3807" s="172">
        <v>92900</v>
      </c>
      <c r="B3807" s="172" t="s">
        <v>18596</v>
      </c>
      <c r="C3807" s="172" t="s">
        <v>5304</v>
      </c>
      <c r="D3807" s="363">
        <v>45.84</v>
      </c>
    </row>
    <row r="3808" spans="1:4" ht="13.5" x14ac:dyDescent="0.25">
      <c r="A3808" s="172">
        <v>92901</v>
      </c>
      <c r="B3808" s="172" t="s">
        <v>18597</v>
      </c>
      <c r="C3808" s="172" t="s">
        <v>5304</v>
      </c>
      <c r="D3808" s="363">
        <v>63.08</v>
      </c>
    </row>
    <row r="3809" spans="1:4" ht="13.5" x14ac:dyDescent="0.25">
      <c r="A3809" s="172">
        <v>92902</v>
      </c>
      <c r="B3809" s="172" t="s">
        <v>18598</v>
      </c>
      <c r="C3809" s="172" t="s">
        <v>5304</v>
      </c>
      <c r="D3809" s="363">
        <v>97.79</v>
      </c>
    </row>
    <row r="3810" spans="1:4" ht="13.5" x14ac:dyDescent="0.25">
      <c r="A3810" s="172">
        <v>92903</v>
      </c>
      <c r="B3810" s="172" t="s">
        <v>18599</v>
      </c>
      <c r="C3810" s="172" t="s">
        <v>5304</v>
      </c>
      <c r="D3810" s="363">
        <v>145.5</v>
      </c>
    </row>
    <row r="3811" spans="1:4" ht="13.5" x14ac:dyDescent="0.25">
      <c r="A3811" s="172">
        <v>92904</v>
      </c>
      <c r="B3811" s="172" t="s">
        <v>18600</v>
      </c>
      <c r="C3811" s="172" t="s">
        <v>5304</v>
      </c>
      <c r="D3811" s="363">
        <v>17.809999999999999</v>
      </c>
    </row>
    <row r="3812" spans="1:4" ht="13.5" x14ac:dyDescent="0.25">
      <c r="A3812" s="172">
        <v>92905</v>
      </c>
      <c r="B3812" s="172" t="s">
        <v>18601</v>
      </c>
      <c r="C3812" s="172" t="s">
        <v>5304</v>
      </c>
      <c r="D3812" s="363">
        <v>25.77</v>
      </c>
    </row>
    <row r="3813" spans="1:4" ht="13.5" x14ac:dyDescent="0.25">
      <c r="A3813" s="172">
        <v>92906</v>
      </c>
      <c r="B3813" s="172" t="s">
        <v>18602</v>
      </c>
      <c r="C3813" s="172" t="s">
        <v>5304</v>
      </c>
      <c r="D3813" s="363">
        <v>32.22</v>
      </c>
    </row>
    <row r="3814" spans="1:4" ht="13.5" x14ac:dyDescent="0.25">
      <c r="A3814" s="172">
        <v>92907</v>
      </c>
      <c r="B3814" s="172" t="s">
        <v>18603</v>
      </c>
      <c r="C3814" s="172" t="s">
        <v>5304</v>
      </c>
      <c r="D3814" s="363">
        <v>40.51</v>
      </c>
    </row>
    <row r="3815" spans="1:4" ht="13.5" x14ac:dyDescent="0.25">
      <c r="A3815" s="172">
        <v>92908</v>
      </c>
      <c r="B3815" s="172" t="s">
        <v>18604</v>
      </c>
      <c r="C3815" s="172" t="s">
        <v>5304</v>
      </c>
      <c r="D3815" s="363">
        <v>40.51</v>
      </c>
    </row>
    <row r="3816" spans="1:4" ht="13.5" x14ac:dyDescent="0.25">
      <c r="A3816" s="172">
        <v>92909</v>
      </c>
      <c r="B3816" s="172" t="s">
        <v>18605</v>
      </c>
      <c r="C3816" s="172" t="s">
        <v>5304</v>
      </c>
      <c r="D3816" s="363">
        <v>40.51</v>
      </c>
    </row>
    <row r="3817" spans="1:4" ht="13.5" x14ac:dyDescent="0.25">
      <c r="A3817" s="172">
        <v>92910</v>
      </c>
      <c r="B3817" s="172" t="s">
        <v>18606</v>
      </c>
      <c r="C3817" s="172" t="s">
        <v>5304</v>
      </c>
      <c r="D3817" s="363">
        <v>57.18</v>
      </c>
    </row>
    <row r="3818" spans="1:4" ht="13.5" x14ac:dyDescent="0.25">
      <c r="A3818" s="172">
        <v>92911</v>
      </c>
      <c r="B3818" s="172" t="s">
        <v>18607</v>
      </c>
      <c r="C3818" s="172" t="s">
        <v>5304</v>
      </c>
      <c r="D3818" s="363">
        <v>57.18</v>
      </c>
    </row>
    <row r="3819" spans="1:4" ht="13.5" x14ac:dyDescent="0.25">
      <c r="A3819" s="172">
        <v>92912</v>
      </c>
      <c r="B3819" s="172" t="s">
        <v>18608</v>
      </c>
      <c r="C3819" s="172" t="s">
        <v>5304</v>
      </c>
      <c r="D3819" s="363">
        <v>75.16</v>
      </c>
    </row>
    <row r="3820" spans="1:4" ht="13.5" x14ac:dyDescent="0.25">
      <c r="A3820" s="172">
        <v>92913</v>
      </c>
      <c r="B3820" s="172" t="s">
        <v>18609</v>
      </c>
      <c r="C3820" s="172" t="s">
        <v>5304</v>
      </c>
      <c r="D3820" s="363">
        <v>77.05</v>
      </c>
    </row>
    <row r="3821" spans="1:4" ht="13.5" x14ac:dyDescent="0.25">
      <c r="A3821" s="172">
        <v>92914</v>
      </c>
      <c r="B3821" s="172" t="s">
        <v>18610</v>
      </c>
      <c r="C3821" s="172" t="s">
        <v>5304</v>
      </c>
      <c r="D3821" s="363">
        <v>77.05</v>
      </c>
    </row>
    <row r="3822" spans="1:4" ht="13.5" x14ac:dyDescent="0.25">
      <c r="A3822" s="172">
        <v>92918</v>
      </c>
      <c r="B3822" s="172" t="s">
        <v>18611</v>
      </c>
      <c r="C3822" s="172" t="s">
        <v>5304</v>
      </c>
      <c r="D3822" s="363">
        <v>22.43</v>
      </c>
    </row>
    <row r="3823" spans="1:4" ht="13.5" x14ac:dyDescent="0.25">
      <c r="A3823" s="172">
        <v>92920</v>
      </c>
      <c r="B3823" s="172" t="s">
        <v>18612</v>
      </c>
      <c r="C3823" s="172" t="s">
        <v>5304</v>
      </c>
      <c r="D3823" s="363">
        <v>22.55</v>
      </c>
    </row>
    <row r="3824" spans="1:4" ht="13.5" x14ac:dyDescent="0.25">
      <c r="A3824" s="172">
        <v>92925</v>
      </c>
      <c r="B3824" s="172" t="s">
        <v>18613</v>
      </c>
      <c r="C3824" s="172" t="s">
        <v>5304</v>
      </c>
      <c r="D3824" s="363">
        <v>27.33</v>
      </c>
    </row>
    <row r="3825" spans="1:4" ht="13.5" x14ac:dyDescent="0.25">
      <c r="A3825" s="172">
        <v>92926</v>
      </c>
      <c r="B3825" s="172" t="s">
        <v>18614</v>
      </c>
      <c r="C3825" s="172" t="s">
        <v>5304</v>
      </c>
      <c r="D3825" s="363">
        <v>27.32</v>
      </c>
    </row>
    <row r="3826" spans="1:4" ht="13.5" x14ac:dyDescent="0.25">
      <c r="A3826" s="172">
        <v>92927</v>
      </c>
      <c r="B3826" s="172" t="s">
        <v>18615</v>
      </c>
      <c r="C3826" s="172" t="s">
        <v>5304</v>
      </c>
      <c r="D3826" s="363">
        <v>27.32</v>
      </c>
    </row>
    <row r="3827" spans="1:4" ht="13.5" x14ac:dyDescent="0.25">
      <c r="A3827" s="172">
        <v>92928</v>
      </c>
      <c r="B3827" s="172" t="s">
        <v>18616</v>
      </c>
      <c r="C3827" s="172" t="s">
        <v>5304</v>
      </c>
      <c r="D3827" s="363">
        <v>31.07</v>
      </c>
    </row>
    <row r="3828" spans="1:4" ht="13.5" x14ac:dyDescent="0.25">
      <c r="A3828" s="172">
        <v>92929</v>
      </c>
      <c r="B3828" s="172" t="s">
        <v>18617</v>
      </c>
      <c r="C3828" s="172" t="s">
        <v>5304</v>
      </c>
      <c r="D3828" s="363">
        <v>31.07</v>
      </c>
    </row>
    <row r="3829" spans="1:4" ht="13.5" x14ac:dyDescent="0.25">
      <c r="A3829" s="172">
        <v>92930</v>
      </c>
      <c r="B3829" s="172" t="s">
        <v>18618</v>
      </c>
      <c r="C3829" s="172" t="s">
        <v>5304</v>
      </c>
      <c r="D3829" s="363">
        <v>31.07</v>
      </c>
    </row>
    <row r="3830" spans="1:4" ht="13.5" x14ac:dyDescent="0.25">
      <c r="A3830" s="172">
        <v>92931</v>
      </c>
      <c r="B3830" s="172" t="s">
        <v>18619</v>
      </c>
      <c r="C3830" s="172" t="s">
        <v>5304</v>
      </c>
      <c r="D3830" s="363">
        <v>40.479999999999997</v>
      </c>
    </row>
    <row r="3831" spans="1:4" ht="13.5" x14ac:dyDescent="0.25">
      <c r="A3831" s="172">
        <v>92932</v>
      </c>
      <c r="B3831" s="172" t="s">
        <v>18620</v>
      </c>
      <c r="C3831" s="172" t="s">
        <v>5304</v>
      </c>
      <c r="D3831" s="363">
        <v>40.479999999999997</v>
      </c>
    </row>
    <row r="3832" spans="1:4" ht="13.5" x14ac:dyDescent="0.25">
      <c r="A3832" s="172">
        <v>92933</v>
      </c>
      <c r="B3832" s="172" t="s">
        <v>18621</v>
      </c>
      <c r="C3832" s="172" t="s">
        <v>5304</v>
      </c>
      <c r="D3832" s="363">
        <v>40.479999999999997</v>
      </c>
    </row>
    <row r="3833" spans="1:4" ht="13.5" x14ac:dyDescent="0.25">
      <c r="A3833" s="172">
        <v>92934</v>
      </c>
      <c r="B3833" s="172" t="s">
        <v>18622</v>
      </c>
      <c r="C3833" s="172" t="s">
        <v>5304</v>
      </c>
      <c r="D3833" s="363">
        <v>58.26</v>
      </c>
    </row>
    <row r="3834" spans="1:4" ht="13.5" x14ac:dyDescent="0.25">
      <c r="A3834" s="172">
        <v>92935</v>
      </c>
      <c r="B3834" s="172" t="s">
        <v>18623</v>
      </c>
      <c r="C3834" s="172" t="s">
        <v>5304</v>
      </c>
      <c r="D3834" s="363">
        <v>58.26</v>
      </c>
    </row>
    <row r="3835" spans="1:4" ht="13.5" x14ac:dyDescent="0.25">
      <c r="A3835" s="172">
        <v>92936</v>
      </c>
      <c r="B3835" s="172" t="s">
        <v>18624</v>
      </c>
      <c r="C3835" s="172" t="s">
        <v>5304</v>
      </c>
      <c r="D3835" s="363">
        <v>79.27</v>
      </c>
    </row>
    <row r="3836" spans="1:4" ht="13.5" x14ac:dyDescent="0.25">
      <c r="A3836" s="172">
        <v>92937</v>
      </c>
      <c r="B3836" s="172" t="s">
        <v>18625</v>
      </c>
      <c r="C3836" s="172" t="s">
        <v>5304</v>
      </c>
      <c r="D3836" s="363">
        <v>79.27</v>
      </c>
    </row>
    <row r="3837" spans="1:4" ht="13.5" x14ac:dyDescent="0.25">
      <c r="A3837" s="172">
        <v>92938</v>
      </c>
      <c r="B3837" s="172" t="s">
        <v>18626</v>
      </c>
      <c r="C3837" s="172" t="s">
        <v>5304</v>
      </c>
      <c r="D3837" s="363">
        <v>16.45</v>
      </c>
    </row>
    <row r="3838" spans="1:4" ht="13.5" x14ac:dyDescent="0.25">
      <c r="A3838" s="172">
        <v>92939</v>
      </c>
      <c r="B3838" s="172" t="s">
        <v>18627</v>
      </c>
      <c r="C3838" s="172" t="s">
        <v>5304</v>
      </c>
      <c r="D3838" s="363">
        <v>16.57</v>
      </c>
    </row>
    <row r="3839" spans="1:4" ht="13.5" x14ac:dyDescent="0.25">
      <c r="A3839" s="172">
        <v>92940</v>
      </c>
      <c r="B3839" s="172" t="s">
        <v>18628</v>
      </c>
      <c r="C3839" s="172" t="s">
        <v>5304</v>
      </c>
      <c r="D3839" s="363">
        <v>20.52</v>
      </c>
    </row>
    <row r="3840" spans="1:4" ht="13.5" x14ac:dyDescent="0.25">
      <c r="A3840" s="172">
        <v>92941</v>
      </c>
      <c r="B3840" s="172" t="s">
        <v>18629</v>
      </c>
      <c r="C3840" s="172" t="s">
        <v>5304</v>
      </c>
      <c r="D3840" s="363">
        <v>20.51</v>
      </c>
    </row>
    <row r="3841" spans="1:4" ht="13.5" x14ac:dyDescent="0.25">
      <c r="A3841" s="172">
        <v>92942</v>
      </c>
      <c r="B3841" s="172" t="s">
        <v>18630</v>
      </c>
      <c r="C3841" s="172" t="s">
        <v>5304</v>
      </c>
      <c r="D3841" s="363">
        <v>20.51</v>
      </c>
    </row>
    <row r="3842" spans="1:4" ht="13.5" x14ac:dyDescent="0.25">
      <c r="A3842" s="172">
        <v>92943</v>
      </c>
      <c r="B3842" s="172" t="s">
        <v>18631</v>
      </c>
      <c r="C3842" s="172" t="s">
        <v>5304</v>
      </c>
      <c r="D3842" s="363">
        <v>23.31</v>
      </c>
    </row>
    <row r="3843" spans="1:4" ht="13.5" x14ac:dyDescent="0.25">
      <c r="A3843" s="172">
        <v>92944</v>
      </c>
      <c r="B3843" s="172" t="s">
        <v>18632</v>
      </c>
      <c r="C3843" s="172" t="s">
        <v>5304</v>
      </c>
      <c r="D3843" s="363">
        <v>23.31</v>
      </c>
    </row>
    <row r="3844" spans="1:4" ht="13.5" x14ac:dyDescent="0.25">
      <c r="A3844" s="172">
        <v>92945</v>
      </c>
      <c r="B3844" s="172" t="s">
        <v>18633</v>
      </c>
      <c r="C3844" s="172" t="s">
        <v>5304</v>
      </c>
      <c r="D3844" s="363">
        <v>23.31</v>
      </c>
    </row>
    <row r="3845" spans="1:4" ht="13.5" x14ac:dyDescent="0.25">
      <c r="A3845" s="172">
        <v>92946</v>
      </c>
      <c r="B3845" s="172" t="s">
        <v>18634</v>
      </c>
      <c r="C3845" s="172" t="s">
        <v>5304</v>
      </c>
      <c r="D3845" s="363">
        <v>31.55</v>
      </c>
    </row>
    <row r="3846" spans="1:4" ht="13.5" x14ac:dyDescent="0.25">
      <c r="A3846" s="172">
        <v>92947</v>
      </c>
      <c r="B3846" s="172" t="s">
        <v>18635</v>
      </c>
      <c r="C3846" s="172" t="s">
        <v>5304</v>
      </c>
      <c r="D3846" s="363">
        <v>31.55</v>
      </c>
    </row>
    <row r="3847" spans="1:4" ht="13.5" x14ac:dyDescent="0.25">
      <c r="A3847" s="172">
        <v>92948</v>
      </c>
      <c r="B3847" s="172" t="s">
        <v>18636</v>
      </c>
      <c r="C3847" s="172" t="s">
        <v>5304</v>
      </c>
      <c r="D3847" s="363">
        <v>31.55</v>
      </c>
    </row>
    <row r="3848" spans="1:4" ht="13.5" x14ac:dyDescent="0.25">
      <c r="A3848" s="172">
        <v>92949</v>
      </c>
      <c r="B3848" s="172" t="s">
        <v>18637</v>
      </c>
      <c r="C3848" s="172" t="s">
        <v>5304</v>
      </c>
      <c r="D3848" s="363">
        <v>47.57</v>
      </c>
    </row>
    <row r="3849" spans="1:4" ht="13.5" x14ac:dyDescent="0.25">
      <c r="A3849" s="172">
        <v>92950</v>
      </c>
      <c r="B3849" s="172" t="s">
        <v>18638</v>
      </c>
      <c r="C3849" s="172" t="s">
        <v>5304</v>
      </c>
      <c r="D3849" s="363">
        <v>47.57</v>
      </c>
    </row>
    <row r="3850" spans="1:4" ht="13.5" x14ac:dyDescent="0.25">
      <c r="A3850" s="172">
        <v>92951</v>
      </c>
      <c r="B3850" s="172" t="s">
        <v>18639</v>
      </c>
      <c r="C3850" s="172" t="s">
        <v>5304</v>
      </c>
      <c r="D3850" s="363">
        <v>66.819999999999993</v>
      </c>
    </row>
    <row r="3851" spans="1:4" ht="13.5" x14ac:dyDescent="0.25">
      <c r="A3851" s="172">
        <v>92952</v>
      </c>
      <c r="B3851" s="172" t="s">
        <v>18640</v>
      </c>
      <c r="C3851" s="172" t="s">
        <v>5304</v>
      </c>
      <c r="D3851" s="363">
        <v>66.819999999999993</v>
      </c>
    </row>
    <row r="3852" spans="1:4" ht="13.5" x14ac:dyDescent="0.25">
      <c r="A3852" s="172">
        <v>92953</v>
      </c>
      <c r="B3852" s="172" t="s">
        <v>18641</v>
      </c>
      <c r="C3852" s="172" t="s">
        <v>5304</v>
      </c>
      <c r="D3852" s="363">
        <v>14.44</v>
      </c>
    </row>
    <row r="3853" spans="1:4" ht="13.5" x14ac:dyDescent="0.25">
      <c r="A3853" s="172">
        <v>93050</v>
      </c>
      <c r="B3853" s="172" t="s">
        <v>9508</v>
      </c>
      <c r="C3853" s="172" t="s">
        <v>5304</v>
      </c>
      <c r="D3853" s="363">
        <v>7.48</v>
      </c>
    </row>
    <row r="3854" spans="1:4" ht="13.5" x14ac:dyDescent="0.25">
      <c r="A3854" s="172">
        <v>93051</v>
      </c>
      <c r="B3854" s="172" t="s">
        <v>9509</v>
      </c>
      <c r="C3854" s="172" t="s">
        <v>5304</v>
      </c>
      <c r="D3854" s="363">
        <v>6.91</v>
      </c>
    </row>
    <row r="3855" spans="1:4" ht="13.5" x14ac:dyDescent="0.25">
      <c r="A3855" s="172">
        <v>93052</v>
      </c>
      <c r="B3855" s="172" t="s">
        <v>9510</v>
      </c>
      <c r="C3855" s="172" t="s">
        <v>5304</v>
      </c>
      <c r="D3855" s="363">
        <v>328.91</v>
      </c>
    </row>
    <row r="3856" spans="1:4" ht="13.5" x14ac:dyDescent="0.25">
      <c r="A3856" s="172">
        <v>93054</v>
      </c>
      <c r="B3856" s="172" t="s">
        <v>9511</v>
      </c>
      <c r="C3856" s="172" t="s">
        <v>5304</v>
      </c>
      <c r="D3856" s="363">
        <v>14.19</v>
      </c>
    </row>
    <row r="3857" spans="1:4" ht="13.5" x14ac:dyDescent="0.25">
      <c r="A3857" s="172">
        <v>93055</v>
      </c>
      <c r="B3857" s="172" t="s">
        <v>9512</v>
      </c>
      <c r="C3857" s="172" t="s">
        <v>5304</v>
      </c>
      <c r="D3857" s="363">
        <v>28.77</v>
      </c>
    </row>
    <row r="3858" spans="1:4" ht="13.5" x14ac:dyDescent="0.25">
      <c r="A3858" s="172">
        <v>93056</v>
      </c>
      <c r="B3858" s="172" t="s">
        <v>9513</v>
      </c>
      <c r="C3858" s="172" t="s">
        <v>5304</v>
      </c>
      <c r="D3858" s="363">
        <v>10.91</v>
      </c>
    </row>
    <row r="3859" spans="1:4" ht="13.5" x14ac:dyDescent="0.25">
      <c r="A3859" s="172">
        <v>93057</v>
      </c>
      <c r="B3859" s="172" t="s">
        <v>9514</v>
      </c>
      <c r="C3859" s="172" t="s">
        <v>5304</v>
      </c>
      <c r="D3859" s="363">
        <v>9.5500000000000007</v>
      </c>
    </row>
    <row r="3860" spans="1:4" ht="13.5" x14ac:dyDescent="0.25">
      <c r="A3860" s="172">
        <v>93058</v>
      </c>
      <c r="B3860" s="172" t="s">
        <v>9515</v>
      </c>
      <c r="C3860" s="172" t="s">
        <v>5304</v>
      </c>
      <c r="D3860" s="363">
        <v>361.71</v>
      </c>
    </row>
    <row r="3861" spans="1:4" ht="13.5" x14ac:dyDescent="0.25">
      <c r="A3861" s="172">
        <v>93059</v>
      </c>
      <c r="B3861" s="172" t="s">
        <v>9516</v>
      </c>
      <c r="C3861" s="172" t="s">
        <v>5304</v>
      </c>
      <c r="D3861" s="363">
        <v>19.46</v>
      </c>
    </row>
    <row r="3862" spans="1:4" ht="13.5" x14ac:dyDescent="0.25">
      <c r="A3862" s="172">
        <v>93060</v>
      </c>
      <c r="B3862" s="172" t="s">
        <v>9517</v>
      </c>
      <c r="C3862" s="172" t="s">
        <v>5304</v>
      </c>
      <c r="D3862" s="363">
        <v>50.05</v>
      </c>
    </row>
    <row r="3863" spans="1:4" ht="13.5" x14ac:dyDescent="0.25">
      <c r="A3863" s="172">
        <v>93061</v>
      </c>
      <c r="B3863" s="172" t="s">
        <v>9518</v>
      </c>
      <c r="C3863" s="172" t="s">
        <v>5304</v>
      </c>
      <c r="D3863" s="363">
        <v>20.309999999999999</v>
      </c>
    </row>
    <row r="3864" spans="1:4" ht="13.5" x14ac:dyDescent="0.25">
      <c r="A3864" s="172">
        <v>93062</v>
      </c>
      <c r="B3864" s="172" t="s">
        <v>9519</v>
      </c>
      <c r="C3864" s="172" t="s">
        <v>5304</v>
      </c>
      <c r="D3864" s="363">
        <v>17.66</v>
      </c>
    </row>
    <row r="3865" spans="1:4" ht="13.5" x14ac:dyDescent="0.25">
      <c r="A3865" s="172">
        <v>93063</v>
      </c>
      <c r="B3865" s="172" t="s">
        <v>9520</v>
      </c>
      <c r="C3865" s="172" t="s">
        <v>5304</v>
      </c>
      <c r="D3865" s="363">
        <v>414.31</v>
      </c>
    </row>
    <row r="3866" spans="1:4" ht="13.5" x14ac:dyDescent="0.25">
      <c r="A3866" s="172">
        <v>93064</v>
      </c>
      <c r="B3866" s="172" t="s">
        <v>9521</v>
      </c>
      <c r="C3866" s="172" t="s">
        <v>5304</v>
      </c>
      <c r="D3866" s="363">
        <v>31.24</v>
      </c>
    </row>
    <row r="3867" spans="1:4" ht="13.5" x14ac:dyDescent="0.25">
      <c r="A3867" s="172">
        <v>93065</v>
      </c>
      <c r="B3867" s="172" t="s">
        <v>9522</v>
      </c>
      <c r="C3867" s="172" t="s">
        <v>5304</v>
      </c>
      <c r="D3867" s="363">
        <v>29.28</v>
      </c>
    </row>
    <row r="3868" spans="1:4" ht="13.5" x14ac:dyDescent="0.25">
      <c r="A3868" s="172">
        <v>93066</v>
      </c>
      <c r="B3868" s="172" t="s">
        <v>9523</v>
      </c>
      <c r="C3868" s="172" t="s">
        <v>5304</v>
      </c>
      <c r="D3868" s="363">
        <v>520.04</v>
      </c>
    </row>
    <row r="3869" spans="1:4" ht="13.5" x14ac:dyDescent="0.25">
      <c r="A3869" s="172">
        <v>93067</v>
      </c>
      <c r="B3869" s="172" t="s">
        <v>9524</v>
      </c>
      <c r="C3869" s="172" t="s">
        <v>5304</v>
      </c>
      <c r="D3869" s="363">
        <v>46.26</v>
      </c>
    </row>
    <row r="3870" spans="1:4" ht="13.5" x14ac:dyDescent="0.25">
      <c r="A3870" s="172">
        <v>93068</v>
      </c>
      <c r="B3870" s="172" t="s">
        <v>9525</v>
      </c>
      <c r="C3870" s="172" t="s">
        <v>5304</v>
      </c>
      <c r="D3870" s="363">
        <v>40.53</v>
      </c>
    </row>
    <row r="3871" spans="1:4" ht="13.5" x14ac:dyDescent="0.25">
      <c r="A3871" s="172">
        <v>93069</v>
      </c>
      <c r="B3871" s="172" t="s">
        <v>9526</v>
      </c>
      <c r="C3871" s="172" t="s">
        <v>5304</v>
      </c>
      <c r="D3871" s="363">
        <v>720.68</v>
      </c>
    </row>
    <row r="3872" spans="1:4" ht="13.5" x14ac:dyDescent="0.25">
      <c r="A3872" s="172">
        <v>93070</v>
      </c>
      <c r="B3872" s="172" t="s">
        <v>9527</v>
      </c>
      <c r="C3872" s="172" t="s">
        <v>5304</v>
      </c>
      <c r="D3872" s="363">
        <v>116.27</v>
      </c>
    </row>
    <row r="3873" spans="1:4" ht="13.5" x14ac:dyDescent="0.25">
      <c r="A3873" s="172">
        <v>93071</v>
      </c>
      <c r="B3873" s="172" t="s">
        <v>9528</v>
      </c>
      <c r="C3873" s="172" t="s">
        <v>5304</v>
      </c>
      <c r="D3873" s="363">
        <v>108</v>
      </c>
    </row>
    <row r="3874" spans="1:4" ht="13.5" x14ac:dyDescent="0.25">
      <c r="A3874" s="172">
        <v>93072</v>
      </c>
      <c r="B3874" s="172" t="s">
        <v>9529</v>
      </c>
      <c r="C3874" s="172" t="s">
        <v>5304</v>
      </c>
      <c r="D3874" s="363">
        <v>950.82</v>
      </c>
    </row>
    <row r="3875" spans="1:4" ht="13.5" x14ac:dyDescent="0.25">
      <c r="A3875" s="172">
        <v>93073</v>
      </c>
      <c r="B3875" s="172" t="s">
        <v>9530</v>
      </c>
      <c r="C3875" s="172" t="s">
        <v>5304</v>
      </c>
      <c r="D3875" s="363">
        <v>52.65</v>
      </c>
    </row>
    <row r="3876" spans="1:4" ht="13.5" x14ac:dyDescent="0.25">
      <c r="A3876" s="172">
        <v>93074</v>
      </c>
      <c r="B3876" s="172" t="s">
        <v>9531</v>
      </c>
      <c r="C3876" s="172" t="s">
        <v>5304</v>
      </c>
      <c r="D3876" s="363">
        <v>8.27</v>
      </c>
    </row>
    <row r="3877" spans="1:4" ht="13.5" x14ac:dyDescent="0.25">
      <c r="A3877" s="172">
        <v>93075</v>
      </c>
      <c r="B3877" s="172" t="s">
        <v>9532</v>
      </c>
      <c r="C3877" s="172" t="s">
        <v>5304</v>
      </c>
      <c r="D3877" s="363">
        <v>13.73</v>
      </c>
    </row>
    <row r="3878" spans="1:4" ht="13.5" x14ac:dyDescent="0.25">
      <c r="A3878" s="172">
        <v>93076</v>
      </c>
      <c r="B3878" s="172" t="s">
        <v>9533</v>
      </c>
      <c r="C3878" s="172" t="s">
        <v>5304</v>
      </c>
      <c r="D3878" s="363">
        <v>13.34</v>
      </c>
    </row>
    <row r="3879" spans="1:4" ht="13.5" x14ac:dyDescent="0.25">
      <c r="A3879" s="172">
        <v>93077</v>
      </c>
      <c r="B3879" s="172" t="s">
        <v>9534</v>
      </c>
      <c r="C3879" s="172" t="s">
        <v>5304</v>
      </c>
      <c r="D3879" s="363">
        <v>19.47</v>
      </c>
    </row>
    <row r="3880" spans="1:4" ht="13.5" x14ac:dyDescent="0.25">
      <c r="A3880" s="172">
        <v>93078</v>
      </c>
      <c r="B3880" s="172" t="s">
        <v>9535</v>
      </c>
      <c r="C3880" s="172" t="s">
        <v>5304</v>
      </c>
      <c r="D3880" s="363">
        <v>21.08</v>
      </c>
    </row>
    <row r="3881" spans="1:4" ht="13.5" x14ac:dyDescent="0.25">
      <c r="A3881" s="172">
        <v>93079</v>
      </c>
      <c r="B3881" s="172" t="s">
        <v>9536</v>
      </c>
      <c r="C3881" s="172" t="s">
        <v>5304</v>
      </c>
      <c r="D3881" s="363">
        <v>18.61</v>
      </c>
    </row>
    <row r="3882" spans="1:4" ht="13.5" x14ac:dyDescent="0.25">
      <c r="A3882" s="172">
        <v>93080</v>
      </c>
      <c r="B3882" s="172" t="s">
        <v>9537</v>
      </c>
      <c r="C3882" s="172" t="s">
        <v>5304</v>
      </c>
      <c r="D3882" s="363">
        <v>5.41</v>
      </c>
    </row>
    <row r="3883" spans="1:4" ht="13.5" x14ac:dyDescent="0.25">
      <c r="A3883" s="172">
        <v>93081</v>
      </c>
      <c r="B3883" s="172" t="s">
        <v>9538</v>
      </c>
      <c r="C3883" s="172" t="s">
        <v>5304</v>
      </c>
      <c r="D3883" s="363">
        <v>12.33</v>
      </c>
    </row>
    <row r="3884" spans="1:4" ht="13.5" x14ac:dyDescent="0.25">
      <c r="A3884" s="172">
        <v>93082</v>
      </c>
      <c r="B3884" s="172" t="s">
        <v>9539</v>
      </c>
      <c r="C3884" s="172" t="s">
        <v>5304</v>
      </c>
      <c r="D3884" s="363">
        <v>15.09</v>
      </c>
    </row>
    <row r="3885" spans="1:4" ht="13.5" x14ac:dyDescent="0.25">
      <c r="A3885" s="172">
        <v>93083</v>
      </c>
      <c r="B3885" s="172" t="s">
        <v>9540</v>
      </c>
      <c r="C3885" s="172" t="s">
        <v>5304</v>
      </c>
      <c r="D3885" s="363">
        <v>284.39999999999998</v>
      </c>
    </row>
    <row r="3886" spans="1:4" ht="13.5" x14ac:dyDescent="0.25">
      <c r="A3886" s="172">
        <v>93084</v>
      </c>
      <c r="B3886" s="172" t="s">
        <v>9541</v>
      </c>
      <c r="C3886" s="172" t="s">
        <v>5304</v>
      </c>
      <c r="D3886" s="363">
        <v>8.83</v>
      </c>
    </row>
    <row r="3887" spans="1:4" ht="13.5" x14ac:dyDescent="0.25">
      <c r="A3887" s="172">
        <v>93085</v>
      </c>
      <c r="B3887" s="172" t="s">
        <v>9542</v>
      </c>
      <c r="C3887" s="172" t="s">
        <v>5304</v>
      </c>
      <c r="D3887" s="363">
        <v>8.26</v>
      </c>
    </row>
    <row r="3888" spans="1:4" ht="13.5" x14ac:dyDescent="0.25">
      <c r="A3888" s="172">
        <v>93086</v>
      </c>
      <c r="B3888" s="172" t="s">
        <v>9543</v>
      </c>
      <c r="C3888" s="172" t="s">
        <v>5304</v>
      </c>
      <c r="D3888" s="363">
        <v>330.26</v>
      </c>
    </row>
    <row r="3889" spans="1:4" ht="13.5" x14ac:dyDescent="0.25">
      <c r="A3889" s="172">
        <v>93087</v>
      </c>
      <c r="B3889" s="172" t="s">
        <v>9544</v>
      </c>
      <c r="C3889" s="172" t="s">
        <v>5304</v>
      </c>
      <c r="D3889" s="363">
        <v>13.4</v>
      </c>
    </row>
    <row r="3890" spans="1:4" ht="13.5" x14ac:dyDescent="0.25">
      <c r="A3890" s="172">
        <v>93088</v>
      </c>
      <c r="B3890" s="172" t="s">
        <v>9545</v>
      </c>
      <c r="C3890" s="172" t="s">
        <v>5304</v>
      </c>
      <c r="D3890" s="363">
        <v>15.72</v>
      </c>
    </row>
    <row r="3891" spans="1:4" ht="13.5" x14ac:dyDescent="0.25">
      <c r="A3891" s="172">
        <v>93089</v>
      </c>
      <c r="B3891" s="172" t="s">
        <v>9546</v>
      </c>
      <c r="C3891" s="172" t="s">
        <v>5304</v>
      </c>
      <c r="D3891" s="363">
        <v>30.12</v>
      </c>
    </row>
    <row r="3892" spans="1:4" ht="13.5" x14ac:dyDescent="0.25">
      <c r="A3892" s="172">
        <v>93090</v>
      </c>
      <c r="B3892" s="172" t="s">
        <v>9547</v>
      </c>
      <c r="C3892" s="172" t="s">
        <v>5304</v>
      </c>
      <c r="D3892" s="363">
        <v>12.24</v>
      </c>
    </row>
    <row r="3893" spans="1:4" ht="13.5" x14ac:dyDescent="0.25">
      <c r="A3893" s="172">
        <v>93091</v>
      </c>
      <c r="B3893" s="172" t="s">
        <v>9548</v>
      </c>
      <c r="C3893" s="172" t="s">
        <v>5304</v>
      </c>
      <c r="D3893" s="363">
        <v>10.88</v>
      </c>
    </row>
    <row r="3894" spans="1:4" ht="13.5" x14ac:dyDescent="0.25">
      <c r="A3894" s="172">
        <v>93092</v>
      </c>
      <c r="B3894" s="172" t="s">
        <v>9549</v>
      </c>
      <c r="C3894" s="172" t="s">
        <v>5304</v>
      </c>
      <c r="D3894" s="363">
        <v>363.04</v>
      </c>
    </row>
    <row r="3895" spans="1:4" ht="13.5" x14ac:dyDescent="0.25">
      <c r="A3895" s="172">
        <v>93093</v>
      </c>
      <c r="B3895" s="172" t="s">
        <v>9550</v>
      </c>
      <c r="C3895" s="172" t="s">
        <v>5304</v>
      </c>
      <c r="D3895" s="363">
        <v>20.79</v>
      </c>
    </row>
    <row r="3896" spans="1:4" ht="13.5" x14ac:dyDescent="0.25">
      <c r="A3896" s="172">
        <v>93094</v>
      </c>
      <c r="B3896" s="172" t="s">
        <v>9551</v>
      </c>
      <c r="C3896" s="172" t="s">
        <v>5304</v>
      </c>
      <c r="D3896" s="363">
        <v>51.38</v>
      </c>
    </row>
    <row r="3897" spans="1:4" ht="13.5" x14ac:dyDescent="0.25">
      <c r="A3897" s="172">
        <v>93095</v>
      </c>
      <c r="B3897" s="172" t="s">
        <v>9552</v>
      </c>
      <c r="C3897" s="172" t="s">
        <v>5304</v>
      </c>
      <c r="D3897" s="363">
        <v>38.82</v>
      </c>
    </row>
    <row r="3898" spans="1:4" ht="13.5" x14ac:dyDescent="0.25">
      <c r="A3898" s="172">
        <v>93096</v>
      </c>
      <c r="B3898" s="172" t="s">
        <v>9553</v>
      </c>
      <c r="C3898" s="172" t="s">
        <v>5304</v>
      </c>
      <c r="D3898" s="363">
        <v>55.3</v>
      </c>
    </row>
    <row r="3899" spans="1:4" ht="13.5" x14ac:dyDescent="0.25">
      <c r="A3899" s="172">
        <v>93097</v>
      </c>
      <c r="B3899" s="172" t="s">
        <v>9554</v>
      </c>
      <c r="C3899" s="172" t="s">
        <v>5304</v>
      </c>
      <c r="D3899" s="363">
        <v>8.42</v>
      </c>
    </row>
    <row r="3900" spans="1:4" ht="13.5" x14ac:dyDescent="0.25">
      <c r="A3900" s="172">
        <v>93098</v>
      </c>
      <c r="B3900" s="172" t="s">
        <v>9555</v>
      </c>
      <c r="C3900" s="172" t="s">
        <v>5304</v>
      </c>
      <c r="D3900" s="363">
        <v>13.88</v>
      </c>
    </row>
    <row r="3901" spans="1:4" ht="13.5" x14ac:dyDescent="0.25">
      <c r="A3901" s="172">
        <v>93099</v>
      </c>
      <c r="B3901" s="172" t="s">
        <v>9556</v>
      </c>
      <c r="C3901" s="172" t="s">
        <v>5304</v>
      </c>
      <c r="D3901" s="363">
        <v>15.18</v>
      </c>
    </row>
    <row r="3902" spans="1:4" ht="13.5" x14ac:dyDescent="0.25">
      <c r="A3902" s="172">
        <v>93100</v>
      </c>
      <c r="B3902" s="172" t="s">
        <v>9557</v>
      </c>
      <c r="C3902" s="172" t="s">
        <v>5304</v>
      </c>
      <c r="D3902" s="363">
        <v>21.31</v>
      </c>
    </row>
    <row r="3903" spans="1:4" ht="13.5" x14ac:dyDescent="0.25">
      <c r="A3903" s="172">
        <v>93101</v>
      </c>
      <c r="B3903" s="172" t="s">
        <v>9558</v>
      </c>
      <c r="C3903" s="172" t="s">
        <v>5304</v>
      </c>
      <c r="D3903" s="363">
        <v>22.92</v>
      </c>
    </row>
    <row r="3904" spans="1:4" ht="13.5" x14ac:dyDescent="0.25">
      <c r="A3904" s="172">
        <v>93102</v>
      </c>
      <c r="B3904" s="172" t="s">
        <v>9559</v>
      </c>
      <c r="C3904" s="172" t="s">
        <v>5304</v>
      </c>
      <c r="D3904" s="363">
        <v>20.28</v>
      </c>
    </row>
    <row r="3905" spans="1:4" ht="13.5" x14ac:dyDescent="0.25">
      <c r="A3905" s="172">
        <v>93103</v>
      </c>
      <c r="B3905" s="172" t="s">
        <v>9560</v>
      </c>
      <c r="C3905" s="172" t="s">
        <v>5304</v>
      </c>
      <c r="D3905" s="363">
        <v>5.54</v>
      </c>
    </row>
    <row r="3906" spans="1:4" ht="13.5" x14ac:dyDescent="0.25">
      <c r="A3906" s="172">
        <v>93104</v>
      </c>
      <c r="B3906" s="172" t="s">
        <v>9561</v>
      </c>
      <c r="C3906" s="172" t="s">
        <v>5304</v>
      </c>
      <c r="D3906" s="363">
        <v>12.46</v>
      </c>
    </row>
    <row r="3907" spans="1:4" ht="13.5" x14ac:dyDescent="0.25">
      <c r="A3907" s="172">
        <v>93105</v>
      </c>
      <c r="B3907" s="172" t="s">
        <v>9562</v>
      </c>
      <c r="C3907" s="172" t="s">
        <v>5304</v>
      </c>
      <c r="D3907" s="363">
        <v>15.22</v>
      </c>
    </row>
    <row r="3908" spans="1:4" ht="13.5" x14ac:dyDescent="0.25">
      <c r="A3908" s="172">
        <v>93106</v>
      </c>
      <c r="B3908" s="172" t="s">
        <v>9563</v>
      </c>
      <c r="C3908" s="172" t="s">
        <v>5304</v>
      </c>
      <c r="D3908" s="363">
        <v>284.52999999999997</v>
      </c>
    </row>
    <row r="3909" spans="1:4" ht="13.5" x14ac:dyDescent="0.25">
      <c r="A3909" s="172">
        <v>93107</v>
      </c>
      <c r="B3909" s="172" t="s">
        <v>9564</v>
      </c>
      <c r="C3909" s="172" t="s">
        <v>5304</v>
      </c>
      <c r="D3909" s="363">
        <v>10.039999999999999</v>
      </c>
    </row>
    <row r="3910" spans="1:4" ht="13.5" x14ac:dyDescent="0.25">
      <c r="A3910" s="172">
        <v>93108</v>
      </c>
      <c r="B3910" s="172" t="s">
        <v>9565</v>
      </c>
      <c r="C3910" s="172" t="s">
        <v>5304</v>
      </c>
      <c r="D3910" s="363">
        <v>9.4700000000000006</v>
      </c>
    </row>
    <row r="3911" spans="1:4" ht="13.5" x14ac:dyDescent="0.25">
      <c r="A3911" s="172">
        <v>93109</v>
      </c>
      <c r="B3911" s="172" t="s">
        <v>9566</v>
      </c>
      <c r="C3911" s="172" t="s">
        <v>5304</v>
      </c>
      <c r="D3911" s="363">
        <v>331.47</v>
      </c>
    </row>
    <row r="3912" spans="1:4" ht="13.5" x14ac:dyDescent="0.25">
      <c r="A3912" s="172">
        <v>93110</v>
      </c>
      <c r="B3912" s="172" t="s">
        <v>9567</v>
      </c>
      <c r="C3912" s="172" t="s">
        <v>5304</v>
      </c>
      <c r="D3912" s="363">
        <v>14.61</v>
      </c>
    </row>
    <row r="3913" spans="1:4" ht="13.5" x14ac:dyDescent="0.25">
      <c r="A3913" s="172">
        <v>93111</v>
      </c>
      <c r="B3913" s="172" t="s">
        <v>9568</v>
      </c>
      <c r="C3913" s="172" t="s">
        <v>5304</v>
      </c>
      <c r="D3913" s="363">
        <v>16.75</v>
      </c>
    </row>
    <row r="3914" spans="1:4" ht="13.5" x14ac:dyDescent="0.25">
      <c r="A3914" s="172">
        <v>93112</v>
      </c>
      <c r="B3914" s="172" t="s">
        <v>9569</v>
      </c>
      <c r="C3914" s="172" t="s">
        <v>5304</v>
      </c>
      <c r="D3914" s="363">
        <v>31.33</v>
      </c>
    </row>
    <row r="3915" spans="1:4" ht="13.5" x14ac:dyDescent="0.25">
      <c r="A3915" s="172">
        <v>93113</v>
      </c>
      <c r="B3915" s="172" t="s">
        <v>9570</v>
      </c>
      <c r="C3915" s="172" t="s">
        <v>5304</v>
      </c>
      <c r="D3915" s="363">
        <v>14.44</v>
      </c>
    </row>
    <row r="3916" spans="1:4" ht="13.5" x14ac:dyDescent="0.25">
      <c r="A3916" s="172">
        <v>93114</v>
      </c>
      <c r="B3916" s="172" t="s">
        <v>9571</v>
      </c>
      <c r="C3916" s="172" t="s">
        <v>5304</v>
      </c>
      <c r="D3916" s="363">
        <v>22.99</v>
      </c>
    </row>
    <row r="3917" spans="1:4" ht="13.5" x14ac:dyDescent="0.25">
      <c r="A3917" s="172">
        <v>93115</v>
      </c>
      <c r="B3917" s="172" t="s">
        <v>9572</v>
      </c>
      <c r="C3917" s="172" t="s">
        <v>5304</v>
      </c>
      <c r="D3917" s="363">
        <v>53.58</v>
      </c>
    </row>
    <row r="3918" spans="1:4" ht="13.5" x14ac:dyDescent="0.25">
      <c r="A3918" s="172">
        <v>93116</v>
      </c>
      <c r="B3918" s="172" t="s">
        <v>9573</v>
      </c>
      <c r="C3918" s="172" t="s">
        <v>5304</v>
      </c>
      <c r="D3918" s="363">
        <v>365.24</v>
      </c>
    </row>
    <row r="3919" spans="1:4" ht="13.5" x14ac:dyDescent="0.25">
      <c r="A3919" s="172">
        <v>93117</v>
      </c>
      <c r="B3919" s="172" t="s">
        <v>9574</v>
      </c>
      <c r="C3919" s="172" t="s">
        <v>5304</v>
      </c>
      <c r="D3919" s="363">
        <v>39.03</v>
      </c>
    </row>
    <row r="3920" spans="1:4" ht="13.5" x14ac:dyDescent="0.25">
      <c r="A3920" s="172">
        <v>93118</v>
      </c>
      <c r="B3920" s="172" t="s">
        <v>9575</v>
      </c>
      <c r="C3920" s="172" t="s">
        <v>5304</v>
      </c>
      <c r="D3920" s="363">
        <v>57.72</v>
      </c>
    </row>
    <row r="3921" spans="1:4" ht="13.5" x14ac:dyDescent="0.25">
      <c r="A3921" s="172">
        <v>93119</v>
      </c>
      <c r="B3921" s="172" t="s">
        <v>9576</v>
      </c>
      <c r="C3921" s="172" t="s">
        <v>5304</v>
      </c>
      <c r="D3921" s="363">
        <v>11.36</v>
      </c>
    </row>
    <row r="3922" spans="1:4" ht="13.5" x14ac:dyDescent="0.25">
      <c r="A3922" s="172">
        <v>93120</v>
      </c>
      <c r="B3922" s="172" t="s">
        <v>9577</v>
      </c>
      <c r="C3922" s="172" t="s">
        <v>5304</v>
      </c>
      <c r="D3922" s="363">
        <v>17.489999999999998</v>
      </c>
    </row>
    <row r="3923" spans="1:4" ht="13.5" x14ac:dyDescent="0.25">
      <c r="A3923" s="172">
        <v>93121</v>
      </c>
      <c r="B3923" s="172" t="s">
        <v>9578</v>
      </c>
      <c r="C3923" s="172" t="s">
        <v>5304</v>
      </c>
      <c r="D3923" s="363">
        <v>19.100000000000001</v>
      </c>
    </row>
    <row r="3924" spans="1:4" ht="13.5" x14ac:dyDescent="0.25">
      <c r="A3924" s="172">
        <v>93122</v>
      </c>
      <c r="B3924" s="172" t="s">
        <v>9579</v>
      </c>
      <c r="C3924" s="172" t="s">
        <v>5304</v>
      </c>
      <c r="D3924" s="363">
        <v>16.63</v>
      </c>
    </row>
    <row r="3925" spans="1:4" ht="13.5" x14ac:dyDescent="0.25">
      <c r="A3925" s="172">
        <v>93123</v>
      </c>
      <c r="B3925" s="172" t="s">
        <v>9580</v>
      </c>
      <c r="C3925" s="172" t="s">
        <v>5304</v>
      </c>
      <c r="D3925" s="363">
        <v>36.54</v>
      </c>
    </row>
    <row r="3926" spans="1:4" ht="13.5" x14ac:dyDescent="0.25">
      <c r="A3926" s="172">
        <v>93124</v>
      </c>
      <c r="B3926" s="172" t="s">
        <v>9581</v>
      </c>
      <c r="C3926" s="172" t="s">
        <v>5304</v>
      </c>
      <c r="D3926" s="363">
        <v>57.38</v>
      </c>
    </row>
    <row r="3927" spans="1:4" ht="13.5" x14ac:dyDescent="0.25">
      <c r="A3927" s="172">
        <v>93125</v>
      </c>
      <c r="B3927" s="172" t="s">
        <v>9582</v>
      </c>
      <c r="C3927" s="172" t="s">
        <v>5304</v>
      </c>
      <c r="D3927" s="363">
        <v>83.48</v>
      </c>
    </row>
    <row r="3928" spans="1:4" ht="13.5" x14ac:dyDescent="0.25">
      <c r="A3928" s="172">
        <v>93126</v>
      </c>
      <c r="B3928" s="172" t="s">
        <v>9583</v>
      </c>
      <c r="C3928" s="172" t="s">
        <v>5304</v>
      </c>
      <c r="D3928" s="363">
        <v>184.81</v>
      </c>
    </row>
    <row r="3929" spans="1:4" ht="13.5" x14ac:dyDescent="0.25">
      <c r="A3929" s="172">
        <v>93133</v>
      </c>
      <c r="B3929" s="172" t="s">
        <v>9584</v>
      </c>
      <c r="C3929" s="172" t="s">
        <v>5304</v>
      </c>
      <c r="D3929" s="363">
        <v>13.08</v>
      </c>
    </row>
    <row r="3930" spans="1:4" ht="13.5" x14ac:dyDescent="0.25">
      <c r="A3930" s="172">
        <v>94465</v>
      </c>
      <c r="B3930" s="172" t="s">
        <v>9585</v>
      </c>
      <c r="C3930" s="172" t="s">
        <v>5304</v>
      </c>
      <c r="D3930" s="363">
        <v>29.14</v>
      </c>
    </row>
    <row r="3931" spans="1:4" ht="13.5" x14ac:dyDescent="0.25">
      <c r="A3931" s="172">
        <v>94466</v>
      </c>
      <c r="B3931" s="172" t="s">
        <v>9586</v>
      </c>
      <c r="C3931" s="172" t="s">
        <v>5304</v>
      </c>
      <c r="D3931" s="363">
        <v>29.15</v>
      </c>
    </row>
    <row r="3932" spans="1:4" ht="13.5" x14ac:dyDescent="0.25">
      <c r="A3932" s="172">
        <v>94467</v>
      </c>
      <c r="B3932" s="172" t="s">
        <v>9587</v>
      </c>
      <c r="C3932" s="172" t="s">
        <v>5304</v>
      </c>
      <c r="D3932" s="363">
        <v>43.66</v>
      </c>
    </row>
    <row r="3933" spans="1:4" ht="13.5" x14ac:dyDescent="0.25">
      <c r="A3933" s="172">
        <v>94468</v>
      </c>
      <c r="B3933" s="172" t="s">
        <v>9588</v>
      </c>
      <c r="C3933" s="172" t="s">
        <v>5304</v>
      </c>
      <c r="D3933" s="363">
        <v>38.51</v>
      </c>
    </row>
    <row r="3934" spans="1:4" ht="13.5" x14ac:dyDescent="0.25">
      <c r="A3934" s="172">
        <v>94469</v>
      </c>
      <c r="B3934" s="172" t="s">
        <v>9589</v>
      </c>
      <c r="C3934" s="172" t="s">
        <v>5304</v>
      </c>
      <c r="D3934" s="363">
        <v>62.91</v>
      </c>
    </row>
    <row r="3935" spans="1:4" ht="13.5" x14ac:dyDescent="0.25">
      <c r="A3935" s="172">
        <v>94470</v>
      </c>
      <c r="B3935" s="172" t="s">
        <v>9590</v>
      </c>
      <c r="C3935" s="172" t="s">
        <v>5304</v>
      </c>
      <c r="D3935" s="363">
        <v>58.33</v>
      </c>
    </row>
    <row r="3936" spans="1:4" ht="13.5" x14ac:dyDescent="0.25">
      <c r="A3936" s="172">
        <v>94471</v>
      </c>
      <c r="B3936" s="172" t="s">
        <v>9591</v>
      </c>
      <c r="C3936" s="172" t="s">
        <v>5304</v>
      </c>
      <c r="D3936" s="363">
        <v>42.06</v>
      </c>
    </row>
    <row r="3937" spans="1:4" ht="13.5" x14ac:dyDescent="0.25">
      <c r="A3937" s="172">
        <v>94472</v>
      </c>
      <c r="B3937" s="172" t="s">
        <v>9592</v>
      </c>
      <c r="C3937" s="172" t="s">
        <v>5304</v>
      </c>
      <c r="D3937" s="363">
        <v>43.21</v>
      </c>
    </row>
    <row r="3938" spans="1:4" ht="13.5" x14ac:dyDescent="0.25">
      <c r="A3938" s="172">
        <v>94473</v>
      </c>
      <c r="B3938" s="172" t="s">
        <v>9593</v>
      </c>
      <c r="C3938" s="172" t="s">
        <v>5304</v>
      </c>
      <c r="D3938" s="363">
        <v>62.59</v>
      </c>
    </row>
    <row r="3939" spans="1:4" ht="13.5" x14ac:dyDescent="0.25">
      <c r="A3939" s="172">
        <v>94474</v>
      </c>
      <c r="B3939" s="172" t="s">
        <v>9594</v>
      </c>
      <c r="C3939" s="172" t="s">
        <v>5304</v>
      </c>
      <c r="D3939" s="363">
        <v>67.63</v>
      </c>
    </row>
    <row r="3940" spans="1:4" ht="13.5" x14ac:dyDescent="0.25">
      <c r="A3940" s="172">
        <v>94475</v>
      </c>
      <c r="B3940" s="172" t="s">
        <v>9595</v>
      </c>
      <c r="C3940" s="172" t="s">
        <v>5304</v>
      </c>
      <c r="D3940" s="363">
        <v>85.55</v>
      </c>
    </row>
    <row r="3941" spans="1:4" ht="13.5" x14ac:dyDescent="0.25">
      <c r="A3941" s="172">
        <v>94476</v>
      </c>
      <c r="B3941" s="172" t="s">
        <v>9596</v>
      </c>
      <c r="C3941" s="172" t="s">
        <v>5304</v>
      </c>
      <c r="D3941" s="363">
        <v>95.27</v>
      </c>
    </row>
    <row r="3942" spans="1:4" ht="13.5" x14ac:dyDescent="0.25">
      <c r="A3942" s="172">
        <v>94477</v>
      </c>
      <c r="B3942" s="172" t="s">
        <v>9597</v>
      </c>
      <c r="C3942" s="172" t="s">
        <v>5304</v>
      </c>
      <c r="D3942" s="363">
        <v>56.01</v>
      </c>
    </row>
    <row r="3943" spans="1:4" ht="13.5" x14ac:dyDescent="0.25">
      <c r="A3943" s="172">
        <v>94478</v>
      </c>
      <c r="B3943" s="172" t="s">
        <v>9598</v>
      </c>
      <c r="C3943" s="172" t="s">
        <v>5304</v>
      </c>
      <c r="D3943" s="363">
        <v>85.92</v>
      </c>
    </row>
    <row r="3944" spans="1:4" ht="13.5" x14ac:dyDescent="0.25">
      <c r="A3944" s="172">
        <v>94479</v>
      </c>
      <c r="B3944" s="172" t="s">
        <v>9599</v>
      </c>
      <c r="C3944" s="172" t="s">
        <v>5304</v>
      </c>
      <c r="D3944" s="363">
        <v>113.1</v>
      </c>
    </row>
    <row r="3945" spans="1:4" ht="13.5" x14ac:dyDescent="0.25">
      <c r="A3945" s="172">
        <v>94606</v>
      </c>
      <c r="B3945" s="172" t="s">
        <v>9600</v>
      </c>
      <c r="C3945" s="172" t="s">
        <v>5304</v>
      </c>
      <c r="D3945" s="363">
        <v>50.98</v>
      </c>
    </row>
    <row r="3946" spans="1:4" ht="13.5" x14ac:dyDescent="0.25">
      <c r="A3946" s="172">
        <v>94608</v>
      </c>
      <c r="B3946" s="172" t="s">
        <v>9601</v>
      </c>
      <c r="C3946" s="172" t="s">
        <v>5304</v>
      </c>
      <c r="D3946" s="363">
        <v>123.73</v>
      </c>
    </row>
    <row r="3947" spans="1:4" ht="13.5" x14ac:dyDescent="0.25">
      <c r="A3947" s="172">
        <v>94610</v>
      </c>
      <c r="B3947" s="172" t="s">
        <v>9602</v>
      </c>
      <c r="C3947" s="172" t="s">
        <v>5304</v>
      </c>
      <c r="D3947" s="363">
        <v>183.37</v>
      </c>
    </row>
    <row r="3948" spans="1:4" ht="13.5" x14ac:dyDescent="0.25">
      <c r="A3948" s="172">
        <v>94612</v>
      </c>
      <c r="B3948" s="172" t="s">
        <v>9603</v>
      </c>
      <c r="C3948" s="172" t="s">
        <v>5304</v>
      </c>
      <c r="D3948" s="363">
        <v>256.81</v>
      </c>
    </row>
    <row r="3949" spans="1:4" ht="13.5" x14ac:dyDescent="0.25">
      <c r="A3949" s="172">
        <v>94614</v>
      </c>
      <c r="B3949" s="172" t="s">
        <v>9604</v>
      </c>
      <c r="C3949" s="172" t="s">
        <v>5304</v>
      </c>
      <c r="D3949" s="363">
        <v>86.04</v>
      </c>
    </row>
    <row r="3950" spans="1:4" ht="13.5" x14ac:dyDescent="0.25">
      <c r="A3950" s="172">
        <v>94615</v>
      </c>
      <c r="B3950" s="172" t="s">
        <v>9605</v>
      </c>
      <c r="C3950" s="172" t="s">
        <v>5304</v>
      </c>
      <c r="D3950" s="363">
        <v>97.46</v>
      </c>
    </row>
    <row r="3951" spans="1:4" ht="13.5" x14ac:dyDescent="0.25">
      <c r="A3951" s="172">
        <v>94616</v>
      </c>
      <c r="B3951" s="172" t="s">
        <v>9606</v>
      </c>
      <c r="C3951" s="172" t="s">
        <v>5304</v>
      </c>
      <c r="D3951" s="363">
        <v>236.12</v>
      </c>
    </row>
    <row r="3952" spans="1:4" ht="13.5" x14ac:dyDescent="0.25">
      <c r="A3952" s="172">
        <v>94617</v>
      </c>
      <c r="B3952" s="172" t="s">
        <v>9607</v>
      </c>
      <c r="C3952" s="172" t="s">
        <v>5304</v>
      </c>
      <c r="D3952" s="363">
        <v>196.42</v>
      </c>
    </row>
    <row r="3953" spans="1:4" ht="13.5" x14ac:dyDescent="0.25">
      <c r="A3953" s="172">
        <v>94618</v>
      </c>
      <c r="B3953" s="172" t="s">
        <v>9608</v>
      </c>
      <c r="C3953" s="172" t="s">
        <v>5304</v>
      </c>
      <c r="D3953" s="363">
        <v>232.07</v>
      </c>
    </row>
    <row r="3954" spans="1:4" ht="13.5" x14ac:dyDescent="0.25">
      <c r="A3954" s="172">
        <v>94620</v>
      </c>
      <c r="B3954" s="172" t="s">
        <v>9609</v>
      </c>
      <c r="C3954" s="172" t="s">
        <v>5304</v>
      </c>
      <c r="D3954" s="363">
        <v>529.04999999999995</v>
      </c>
    </row>
    <row r="3955" spans="1:4" ht="13.5" x14ac:dyDescent="0.25">
      <c r="A3955" s="172">
        <v>94622</v>
      </c>
      <c r="B3955" s="172" t="s">
        <v>9610</v>
      </c>
      <c r="C3955" s="172" t="s">
        <v>5304</v>
      </c>
      <c r="D3955" s="363">
        <v>125.7</v>
      </c>
    </row>
    <row r="3956" spans="1:4" ht="13.5" x14ac:dyDescent="0.25">
      <c r="A3956" s="172">
        <v>94623</v>
      </c>
      <c r="B3956" s="172" t="s">
        <v>9611</v>
      </c>
      <c r="C3956" s="172" t="s">
        <v>5304</v>
      </c>
      <c r="D3956" s="363">
        <v>292.63</v>
      </c>
    </row>
    <row r="3957" spans="1:4" ht="13.5" x14ac:dyDescent="0.25">
      <c r="A3957" s="172">
        <v>94624</v>
      </c>
      <c r="B3957" s="172" t="s">
        <v>9612</v>
      </c>
      <c r="C3957" s="172" t="s">
        <v>5304</v>
      </c>
      <c r="D3957" s="363">
        <v>444.33</v>
      </c>
    </row>
    <row r="3958" spans="1:4" ht="13.5" x14ac:dyDescent="0.25">
      <c r="A3958" s="172">
        <v>94625</v>
      </c>
      <c r="B3958" s="172" t="s">
        <v>9613</v>
      </c>
      <c r="C3958" s="172" t="s">
        <v>5304</v>
      </c>
      <c r="D3958" s="363">
        <v>922.01</v>
      </c>
    </row>
    <row r="3959" spans="1:4" ht="13.5" x14ac:dyDescent="0.25">
      <c r="A3959" s="172">
        <v>94656</v>
      </c>
      <c r="B3959" s="172" t="s">
        <v>9614</v>
      </c>
      <c r="C3959" s="172" t="s">
        <v>5304</v>
      </c>
      <c r="D3959" s="363">
        <v>4.8499999999999996</v>
      </c>
    </row>
    <row r="3960" spans="1:4" ht="13.5" x14ac:dyDescent="0.25">
      <c r="A3960" s="172">
        <v>94657</v>
      </c>
      <c r="B3960" s="172" t="s">
        <v>9615</v>
      </c>
      <c r="C3960" s="172" t="s">
        <v>5304</v>
      </c>
      <c r="D3960" s="363">
        <v>4.79</v>
      </c>
    </row>
    <row r="3961" spans="1:4" ht="13.5" x14ac:dyDescent="0.25">
      <c r="A3961" s="172">
        <v>94658</v>
      </c>
      <c r="B3961" s="172" t="s">
        <v>9616</v>
      </c>
      <c r="C3961" s="172" t="s">
        <v>5304</v>
      </c>
      <c r="D3961" s="363">
        <v>5.53</v>
      </c>
    </row>
    <row r="3962" spans="1:4" ht="13.5" x14ac:dyDescent="0.25">
      <c r="A3962" s="172">
        <v>94659</v>
      </c>
      <c r="B3962" s="172" t="s">
        <v>9617</v>
      </c>
      <c r="C3962" s="172" t="s">
        <v>5304</v>
      </c>
      <c r="D3962" s="363">
        <v>5.6</v>
      </c>
    </row>
    <row r="3963" spans="1:4" ht="13.5" x14ac:dyDescent="0.25">
      <c r="A3963" s="172">
        <v>94660</v>
      </c>
      <c r="B3963" s="172" t="s">
        <v>9618</v>
      </c>
      <c r="C3963" s="172" t="s">
        <v>5304</v>
      </c>
      <c r="D3963" s="363">
        <v>9.1300000000000008</v>
      </c>
    </row>
    <row r="3964" spans="1:4" ht="13.5" x14ac:dyDescent="0.25">
      <c r="A3964" s="172">
        <v>94661</v>
      </c>
      <c r="B3964" s="172" t="s">
        <v>9619</v>
      </c>
      <c r="C3964" s="172" t="s">
        <v>5304</v>
      </c>
      <c r="D3964" s="363">
        <v>9.4499999999999993</v>
      </c>
    </row>
    <row r="3965" spans="1:4" ht="13.5" x14ac:dyDescent="0.25">
      <c r="A3965" s="172">
        <v>94662</v>
      </c>
      <c r="B3965" s="172" t="s">
        <v>9620</v>
      </c>
      <c r="C3965" s="172" t="s">
        <v>5304</v>
      </c>
      <c r="D3965" s="363">
        <v>9.81</v>
      </c>
    </row>
    <row r="3966" spans="1:4" ht="13.5" x14ac:dyDescent="0.25">
      <c r="A3966" s="172">
        <v>94663</v>
      </c>
      <c r="B3966" s="172" t="s">
        <v>9621</v>
      </c>
      <c r="C3966" s="172" t="s">
        <v>5304</v>
      </c>
      <c r="D3966" s="363">
        <v>9.94</v>
      </c>
    </row>
    <row r="3967" spans="1:4" ht="13.5" x14ac:dyDescent="0.25">
      <c r="A3967" s="172">
        <v>94664</v>
      </c>
      <c r="B3967" s="172" t="s">
        <v>9622</v>
      </c>
      <c r="C3967" s="172" t="s">
        <v>5304</v>
      </c>
      <c r="D3967" s="363">
        <v>21.15</v>
      </c>
    </row>
    <row r="3968" spans="1:4" ht="13.5" x14ac:dyDescent="0.25">
      <c r="A3968" s="172">
        <v>94665</v>
      </c>
      <c r="B3968" s="172" t="s">
        <v>9623</v>
      </c>
      <c r="C3968" s="172" t="s">
        <v>5304</v>
      </c>
      <c r="D3968" s="363">
        <v>21.13</v>
      </c>
    </row>
    <row r="3969" spans="1:4" ht="13.5" x14ac:dyDescent="0.25">
      <c r="A3969" s="172">
        <v>94666</v>
      </c>
      <c r="B3969" s="172" t="s">
        <v>9624</v>
      </c>
      <c r="C3969" s="172" t="s">
        <v>5304</v>
      </c>
      <c r="D3969" s="363">
        <v>25.03</v>
      </c>
    </row>
    <row r="3970" spans="1:4" ht="13.5" x14ac:dyDescent="0.25">
      <c r="A3970" s="172">
        <v>94667</v>
      </c>
      <c r="B3970" s="172" t="s">
        <v>9625</v>
      </c>
      <c r="C3970" s="172" t="s">
        <v>5304</v>
      </c>
      <c r="D3970" s="363">
        <v>27.46</v>
      </c>
    </row>
    <row r="3971" spans="1:4" ht="13.5" x14ac:dyDescent="0.25">
      <c r="A3971" s="172">
        <v>94668</v>
      </c>
      <c r="B3971" s="172" t="s">
        <v>9626</v>
      </c>
      <c r="C3971" s="172" t="s">
        <v>5304</v>
      </c>
      <c r="D3971" s="363">
        <v>43.3</v>
      </c>
    </row>
    <row r="3972" spans="1:4" ht="13.5" x14ac:dyDescent="0.25">
      <c r="A3972" s="172">
        <v>94669</v>
      </c>
      <c r="B3972" s="172" t="s">
        <v>9627</v>
      </c>
      <c r="C3972" s="172" t="s">
        <v>5304</v>
      </c>
      <c r="D3972" s="363">
        <v>56.9</v>
      </c>
    </row>
    <row r="3973" spans="1:4" ht="13.5" x14ac:dyDescent="0.25">
      <c r="A3973" s="172">
        <v>94670</v>
      </c>
      <c r="B3973" s="172" t="s">
        <v>9628</v>
      </c>
      <c r="C3973" s="172" t="s">
        <v>5304</v>
      </c>
      <c r="D3973" s="363">
        <v>55.41</v>
      </c>
    </row>
    <row r="3974" spans="1:4" ht="13.5" x14ac:dyDescent="0.25">
      <c r="A3974" s="172">
        <v>94671</v>
      </c>
      <c r="B3974" s="172" t="s">
        <v>9629</v>
      </c>
      <c r="C3974" s="172" t="s">
        <v>5304</v>
      </c>
      <c r="D3974" s="363">
        <v>78.069999999999993</v>
      </c>
    </row>
    <row r="3975" spans="1:4" ht="13.5" x14ac:dyDescent="0.25">
      <c r="A3975" s="172">
        <v>94672</v>
      </c>
      <c r="B3975" s="172" t="s">
        <v>9630</v>
      </c>
      <c r="C3975" s="172" t="s">
        <v>5304</v>
      </c>
      <c r="D3975" s="363">
        <v>7.89</v>
      </c>
    </row>
    <row r="3976" spans="1:4" ht="13.5" x14ac:dyDescent="0.25">
      <c r="A3976" s="172">
        <v>94673</v>
      </c>
      <c r="B3976" s="172" t="s">
        <v>9631</v>
      </c>
      <c r="C3976" s="172" t="s">
        <v>5304</v>
      </c>
      <c r="D3976" s="363">
        <v>7.7</v>
      </c>
    </row>
    <row r="3977" spans="1:4" ht="13.5" x14ac:dyDescent="0.25">
      <c r="A3977" s="172">
        <v>94674</v>
      </c>
      <c r="B3977" s="172" t="s">
        <v>9632</v>
      </c>
      <c r="C3977" s="172" t="s">
        <v>5304</v>
      </c>
      <c r="D3977" s="363">
        <v>7.07</v>
      </c>
    </row>
    <row r="3978" spans="1:4" ht="13.5" x14ac:dyDescent="0.25">
      <c r="A3978" s="172">
        <v>94675</v>
      </c>
      <c r="B3978" s="172" t="s">
        <v>9633</v>
      </c>
      <c r="C3978" s="172" t="s">
        <v>5304</v>
      </c>
      <c r="D3978" s="363">
        <v>10.49</v>
      </c>
    </row>
    <row r="3979" spans="1:4" ht="13.5" x14ac:dyDescent="0.25">
      <c r="A3979" s="172">
        <v>94676</v>
      </c>
      <c r="B3979" s="172" t="s">
        <v>9634</v>
      </c>
      <c r="C3979" s="172" t="s">
        <v>5304</v>
      </c>
      <c r="D3979" s="363">
        <v>12.18</v>
      </c>
    </row>
    <row r="3980" spans="1:4" ht="13.5" x14ac:dyDescent="0.25">
      <c r="A3980" s="172">
        <v>94677</v>
      </c>
      <c r="B3980" s="172" t="s">
        <v>9635</v>
      </c>
      <c r="C3980" s="172" t="s">
        <v>5304</v>
      </c>
      <c r="D3980" s="363">
        <v>17.329999999999998</v>
      </c>
    </row>
    <row r="3981" spans="1:4" ht="13.5" x14ac:dyDescent="0.25">
      <c r="A3981" s="172">
        <v>94678</v>
      </c>
      <c r="B3981" s="172" t="s">
        <v>9636</v>
      </c>
      <c r="C3981" s="172" t="s">
        <v>5304</v>
      </c>
      <c r="D3981" s="363">
        <v>12.48</v>
      </c>
    </row>
    <row r="3982" spans="1:4" ht="13.5" x14ac:dyDescent="0.25">
      <c r="A3982" s="172">
        <v>94679</v>
      </c>
      <c r="B3982" s="172" t="s">
        <v>9637</v>
      </c>
      <c r="C3982" s="172" t="s">
        <v>5304</v>
      </c>
      <c r="D3982" s="363">
        <v>19.27</v>
      </c>
    </row>
    <row r="3983" spans="1:4" ht="13.5" x14ac:dyDescent="0.25">
      <c r="A3983" s="172">
        <v>94680</v>
      </c>
      <c r="B3983" s="172" t="s">
        <v>9638</v>
      </c>
      <c r="C3983" s="172" t="s">
        <v>5304</v>
      </c>
      <c r="D3983" s="363">
        <v>32.9</v>
      </c>
    </row>
    <row r="3984" spans="1:4" ht="13.5" x14ac:dyDescent="0.25">
      <c r="A3984" s="172">
        <v>94681</v>
      </c>
      <c r="B3984" s="172" t="s">
        <v>9639</v>
      </c>
      <c r="C3984" s="172" t="s">
        <v>5304</v>
      </c>
      <c r="D3984" s="363">
        <v>42.2</v>
      </c>
    </row>
    <row r="3985" spans="1:4" ht="13.5" x14ac:dyDescent="0.25">
      <c r="A3985" s="172">
        <v>94682</v>
      </c>
      <c r="B3985" s="172" t="s">
        <v>9640</v>
      </c>
      <c r="C3985" s="172" t="s">
        <v>5304</v>
      </c>
      <c r="D3985" s="363">
        <v>80.760000000000005</v>
      </c>
    </row>
    <row r="3986" spans="1:4" ht="13.5" x14ac:dyDescent="0.25">
      <c r="A3986" s="172">
        <v>94683</v>
      </c>
      <c r="B3986" s="172" t="s">
        <v>9641</v>
      </c>
      <c r="C3986" s="172" t="s">
        <v>5304</v>
      </c>
      <c r="D3986" s="363">
        <v>53.45</v>
      </c>
    </row>
    <row r="3987" spans="1:4" ht="13.5" x14ac:dyDescent="0.25">
      <c r="A3987" s="172">
        <v>94684</v>
      </c>
      <c r="B3987" s="172" t="s">
        <v>9642</v>
      </c>
      <c r="C3987" s="172" t="s">
        <v>5304</v>
      </c>
      <c r="D3987" s="363">
        <v>105.26</v>
      </c>
    </row>
    <row r="3988" spans="1:4" ht="13.5" x14ac:dyDescent="0.25">
      <c r="A3988" s="172">
        <v>94685</v>
      </c>
      <c r="B3988" s="172" t="s">
        <v>9643</v>
      </c>
      <c r="C3988" s="172" t="s">
        <v>5304</v>
      </c>
      <c r="D3988" s="363">
        <v>82.53</v>
      </c>
    </row>
    <row r="3989" spans="1:4" ht="13.5" x14ac:dyDescent="0.25">
      <c r="A3989" s="172">
        <v>94686</v>
      </c>
      <c r="B3989" s="172" t="s">
        <v>9644</v>
      </c>
      <c r="C3989" s="172" t="s">
        <v>5304</v>
      </c>
      <c r="D3989" s="363">
        <v>190.96</v>
      </c>
    </row>
    <row r="3990" spans="1:4" ht="13.5" x14ac:dyDescent="0.25">
      <c r="A3990" s="172">
        <v>94687</v>
      </c>
      <c r="B3990" s="172" t="s">
        <v>9645</v>
      </c>
      <c r="C3990" s="172" t="s">
        <v>5304</v>
      </c>
      <c r="D3990" s="363">
        <v>156.69</v>
      </c>
    </row>
    <row r="3991" spans="1:4" ht="13.5" x14ac:dyDescent="0.25">
      <c r="A3991" s="172">
        <v>94688</v>
      </c>
      <c r="B3991" s="172" t="s">
        <v>9646</v>
      </c>
      <c r="C3991" s="172" t="s">
        <v>5304</v>
      </c>
      <c r="D3991" s="363">
        <v>8.43</v>
      </c>
    </row>
    <row r="3992" spans="1:4" ht="13.5" x14ac:dyDescent="0.25">
      <c r="A3992" s="172">
        <v>94689</v>
      </c>
      <c r="B3992" s="172" t="s">
        <v>9647</v>
      </c>
      <c r="C3992" s="172" t="s">
        <v>5304</v>
      </c>
      <c r="D3992" s="363">
        <v>10.9</v>
      </c>
    </row>
    <row r="3993" spans="1:4" ht="13.5" x14ac:dyDescent="0.25">
      <c r="A3993" s="172">
        <v>94690</v>
      </c>
      <c r="B3993" s="172" t="s">
        <v>9648</v>
      </c>
      <c r="C3993" s="172" t="s">
        <v>5304</v>
      </c>
      <c r="D3993" s="363">
        <v>10.5</v>
      </c>
    </row>
    <row r="3994" spans="1:4" ht="13.5" x14ac:dyDescent="0.25">
      <c r="A3994" s="172">
        <v>94691</v>
      </c>
      <c r="B3994" s="172" t="s">
        <v>9649</v>
      </c>
      <c r="C3994" s="172" t="s">
        <v>5304</v>
      </c>
      <c r="D3994" s="363">
        <v>11.92</v>
      </c>
    </row>
    <row r="3995" spans="1:4" ht="13.5" x14ac:dyDescent="0.25">
      <c r="A3995" s="172">
        <v>94692</v>
      </c>
      <c r="B3995" s="172" t="s">
        <v>9650</v>
      </c>
      <c r="C3995" s="172" t="s">
        <v>5304</v>
      </c>
      <c r="D3995" s="363">
        <v>18.260000000000002</v>
      </c>
    </row>
    <row r="3996" spans="1:4" ht="13.5" x14ac:dyDescent="0.25">
      <c r="A3996" s="172">
        <v>94693</v>
      </c>
      <c r="B3996" s="172" t="s">
        <v>9651</v>
      </c>
      <c r="C3996" s="172" t="s">
        <v>5304</v>
      </c>
      <c r="D3996" s="363">
        <v>18.98</v>
      </c>
    </row>
    <row r="3997" spans="1:4" ht="13.5" x14ac:dyDescent="0.25">
      <c r="A3997" s="172">
        <v>94694</v>
      </c>
      <c r="B3997" s="172" t="s">
        <v>9652</v>
      </c>
      <c r="C3997" s="172" t="s">
        <v>5304</v>
      </c>
      <c r="D3997" s="363">
        <v>19.02</v>
      </c>
    </row>
    <row r="3998" spans="1:4" ht="13.5" x14ac:dyDescent="0.25">
      <c r="A3998" s="172">
        <v>94695</v>
      </c>
      <c r="B3998" s="172" t="s">
        <v>9653</v>
      </c>
      <c r="C3998" s="172" t="s">
        <v>5304</v>
      </c>
      <c r="D3998" s="363">
        <v>24.57</v>
      </c>
    </row>
    <row r="3999" spans="1:4" ht="13.5" x14ac:dyDescent="0.25">
      <c r="A3999" s="172">
        <v>94696</v>
      </c>
      <c r="B3999" s="172" t="s">
        <v>9654</v>
      </c>
      <c r="C3999" s="172" t="s">
        <v>5304</v>
      </c>
      <c r="D3999" s="363">
        <v>43.39</v>
      </c>
    </row>
    <row r="4000" spans="1:4" ht="13.5" x14ac:dyDescent="0.25">
      <c r="A4000" s="172">
        <v>94697</v>
      </c>
      <c r="B4000" s="172" t="s">
        <v>9655</v>
      </c>
      <c r="C4000" s="172" t="s">
        <v>5304</v>
      </c>
      <c r="D4000" s="363">
        <v>64.88</v>
      </c>
    </row>
    <row r="4001" spans="1:4" ht="13.5" x14ac:dyDescent="0.25">
      <c r="A4001" s="172">
        <v>94698</v>
      </c>
      <c r="B4001" s="172" t="s">
        <v>9656</v>
      </c>
      <c r="C4001" s="172" t="s">
        <v>5304</v>
      </c>
      <c r="D4001" s="363">
        <v>57.32</v>
      </c>
    </row>
    <row r="4002" spans="1:4" ht="13.5" x14ac:dyDescent="0.25">
      <c r="A4002" s="172">
        <v>94699</v>
      </c>
      <c r="B4002" s="172" t="s">
        <v>9657</v>
      </c>
      <c r="C4002" s="172" t="s">
        <v>5304</v>
      </c>
      <c r="D4002" s="363">
        <v>110.01</v>
      </c>
    </row>
    <row r="4003" spans="1:4" ht="13.5" x14ac:dyDescent="0.25">
      <c r="A4003" s="172">
        <v>94700</v>
      </c>
      <c r="B4003" s="172" t="s">
        <v>9658</v>
      </c>
      <c r="C4003" s="172" t="s">
        <v>5304</v>
      </c>
      <c r="D4003" s="363">
        <v>94.54</v>
      </c>
    </row>
    <row r="4004" spans="1:4" ht="13.5" x14ac:dyDescent="0.25">
      <c r="A4004" s="172">
        <v>94701</v>
      </c>
      <c r="B4004" s="172" t="s">
        <v>9659</v>
      </c>
      <c r="C4004" s="172" t="s">
        <v>5304</v>
      </c>
      <c r="D4004" s="363">
        <v>159.07</v>
      </c>
    </row>
    <row r="4005" spans="1:4" ht="13.5" x14ac:dyDescent="0.25">
      <c r="A4005" s="172">
        <v>94702</v>
      </c>
      <c r="B4005" s="172" t="s">
        <v>9660</v>
      </c>
      <c r="C4005" s="172" t="s">
        <v>5304</v>
      </c>
      <c r="D4005" s="363">
        <v>151.15</v>
      </c>
    </row>
    <row r="4006" spans="1:4" ht="13.5" x14ac:dyDescent="0.25">
      <c r="A4006" s="172">
        <v>94703</v>
      </c>
      <c r="B4006" s="172" t="s">
        <v>9661</v>
      </c>
      <c r="C4006" s="172" t="s">
        <v>5304</v>
      </c>
      <c r="D4006" s="363">
        <v>14.18</v>
      </c>
    </row>
    <row r="4007" spans="1:4" ht="13.5" x14ac:dyDescent="0.25">
      <c r="A4007" s="172">
        <v>94704</v>
      </c>
      <c r="B4007" s="172" t="s">
        <v>9662</v>
      </c>
      <c r="C4007" s="172" t="s">
        <v>5304</v>
      </c>
      <c r="D4007" s="363">
        <v>16.559999999999999</v>
      </c>
    </row>
    <row r="4008" spans="1:4" ht="13.5" x14ac:dyDescent="0.25">
      <c r="A4008" s="172">
        <v>94705</v>
      </c>
      <c r="B4008" s="172" t="s">
        <v>9663</v>
      </c>
      <c r="C4008" s="172" t="s">
        <v>5304</v>
      </c>
      <c r="D4008" s="363">
        <v>20.149999999999999</v>
      </c>
    </row>
    <row r="4009" spans="1:4" ht="13.5" x14ac:dyDescent="0.25">
      <c r="A4009" s="172">
        <v>94706</v>
      </c>
      <c r="B4009" s="172" t="s">
        <v>9664</v>
      </c>
      <c r="C4009" s="172" t="s">
        <v>5304</v>
      </c>
      <c r="D4009" s="363">
        <v>31.15</v>
      </c>
    </row>
    <row r="4010" spans="1:4" ht="13.5" x14ac:dyDescent="0.25">
      <c r="A4010" s="172">
        <v>94707</v>
      </c>
      <c r="B4010" s="172" t="s">
        <v>9665</v>
      </c>
      <c r="C4010" s="172" t="s">
        <v>5304</v>
      </c>
      <c r="D4010" s="363">
        <v>37.82</v>
      </c>
    </row>
    <row r="4011" spans="1:4" ht="13.5" x14ac:dyDescent="0.25">
      <c r="A4011" s="172">
        <v>94708</v>
      </c>
      <c r="B4011" s="172" t="s">
        <v>9666</v>
      </c>
      <c r="C4011" s="172" t="s">
        <v>5304</v>
      </c>
      <c r="D4011" s="363">
        <v>18.21</v>
      </c>
    </row>
    <row r="4012" spans="1:4" ht="13.5" x14ac:dyDescent="0.25">
      <c r="A4012" s="172">
        <v>94709</v>
      </c>
      <c r="B4012" s="172" t="s">
        <v>9667</v>
      </c>
      <c r="C4012" s="172" t="s">
        <v>5304</v>
      </c>
      <c r="D4012" s="363">
        <v>22.94</v>
      </c>
    </row>
    <row r="4013" spans="1:4" ht="13.5" x14ac:dyDescent="0.25">
      <c r="A4013" s="172">
        <v>94710</v>
      </c>
      <c r="B4013" s="172" t="s">
        <v>9668</v>
      </c>
      <c r="C4013" s="172" t="s">
        <v>5304</v>
      </c>
      <c r="D4013" s="363">
        <v>34.69</v>
      </c>
    </row>
    <row r="4014" spans="1:4" ht="13.5" x14ac:dyDescent="0.25">
      <c r="A4014" s="172">
        <v>94711</v>
      </c>
      <c r="B4014" s="172" t="s">
        <v>9669</v>
      </c>
      <c r="C4014" s="172" t="s">
        <v>5304</v>
      </c>
      <c r="D4014" s="363">
        <v>43.83</v>
      </c>
    </row>
    <row r="4015" spans="1:4" ht="13.5" x14ac:dyDescent="0.25">
      <c r="A4015" s="172">
        <v>94712</v>
      </c>
      <c r="B4015" s="172" t="s">
        <v>9670</v>
      </c>
      <c r="C4015" s="172" t="s">
        <v>5304</v>
      </c>
      <c r="D4015" s="363">
        <v>57.32</v>
      </c>
    </row>
    <row r="4016" spans="1:4" ht="13.5" x14ac:dyDescent="0.25">
      <c r="A4016" s="172">
        <v>94713</v>
      </c>
      <c r="B4016" s="172" t="s">
        <v>9671</v>
      </c>
      <c r="C4016" s="172" t="s">
        <v>5304</v>
      </c>
      <c r="D4016" s="363">
        <v>142.91</v>
      </c>
    </row>
    <row r="4017" spans="1:4" ht="13.5" x14ac:dyDescent="0.25">
      <c r="A4017" s="172">
        <v>94714</v>
      </c>
      <c r="B4017" s="172" t="s">
        <v>9672</v>
      </c>
      <c r="C4017" s="172" t="s">
        <v>5304</v>
      </c>
      <c r="D4017" s="363">
        <v>192.26</v>
      </c>
    </row>
    <row r="4018" spans="1:4" ht="13.5" x14ac:dyDescent="0.25">
      <c r="A4018" s="172">
        <v>94715</v>
      </c>
      <c r="B4018" s="172" t="s">
        <v>9673</v>
      </c>
      <c r="C4018" s="172" t="s">
        <v>5304</v>
      </c>
      <c r="D4018" s="363">
        <v>263.82</v>
      </c>
    </row>
    <row r="4019" spans="1:4" ht="13.5" x14ac:dyDescent="0.25">
      <c r="A4019" s="172">
        <v>94724</v>
      </c>
      <c r="B4019" s="172" t="s">
        <v>9674</v>
      </c>
      <c r="C4019" s="172" t="s">
        <v>5304</v>
      </c>
      <c r="D4019" s="363">
        <v>29.8</v>
      </c>
    </row>
    <row r="4020" spans="1:4" ht="13.5" x14ac:dyDescent="0.25">
      <c r="A4020" s="172">
        <v>94725</v>
      </c>
      <c r="B4020" s="172" t="s">
        <v>9675</v>
      </c>
      <c r="C4020" s="172" t="s">
        <v>5304</v>
      </c>
      <c r="D4020" s="363">
        <v>6.05</v>
      </c>
    </row>
    <row r="4021" spans="1:4" ht="13.5" x14ac:dyDescent="0.25">
      <c r="A4021" s="172">
        <v>94726</v>
      </c>
      <c r="B4021" s="172" t="s">
        <v>9676</v>
      </c>
      <c r="C4021" s="172" t="s">
        <v>5304</v>
      </c>
      <c r="D4021" s="363">
        <v>46.79</v>
      </c>
    </row>
    <row r="4022" spans="1:4" ht="13.5" x14ac:dyDescent="0.25">
      <c r="A4022" s="172">
        <v>94727</v>
      </c>
      <c r="B4022" s="172" t="s">
        <v>9677</v>
      </c>
      <c r="C4022" s="172" t="s">
        <v>5304</v>
      </c>
      <c r="D4022" s="363">
        <v>9.1999999999999993</v>
      </c>
    </row>
    <row r="4023" spans="1:4" ht="13.5" x14ac:dyDescent="0.25">
      <c r="A4023" s="172">
        <v>94728</v>
      </c>
      <c r="B4023" s="172" t="s">
        <v>9678</v>
      </c>
      <c r="C4023" s="172" t="s">
        <v>5304</v>
      </c>
      <c r="D4023" s="363">
        <v>180.52</v>
      </c>
    </row>
    <row r="4024" spans="1:4" ht="13.5" x14ac:dyDescent="0.25">
      <c r="A4024" s="172">
        <v>94729</v>
      </c>
      <c r="B4024" s="172" t="s">
        <v>9679</v>
      </c>
      <c r="C4024" s="172" t="s">
        <v>5304</v>
      </c>
      <c r="D4024" s="363">
        <v>16.87</v>
      </c>
    </row>
    <row r="4025" spans="1:4" ht="13.5" x14ac:dyDescent="0.25">
      <c r="A4025" s="172">
        <v>94730</v>
      </c>
      <c r="B4025" s="172" t="s">
        <v>9680</v>
      </c>
      <c r="C4025" s="172" t="s">
        <v>5304</v>
      </c>
      <c r="D4025" s="363">
        <v>219.7</v>
      </c>
    </row>
    <row r="4026" spans="1:4" ht="13.5" x14ac:dyDescent="0.25">
      <c r="A4026" s="172">
        <v>94731</v>
      </c>
      <c r="B4026" s="172" t="s">
        <v>9681</v>
      </c>
      <c r="C4026" s="172" t="s">
        <v>5304</v>
      </c>
      <c r="D4026" s="363">
        <v>21.64</v>
      </c>
    </row>
    <row r="4027" spans="1:4" ht="13.5" x14ac:dyDescent="0.25">
      <c r="A4027" s="172">
        <v>94733</v>
      </c>
      <c r="B4027" s="172" t="s">
        <v>9682</v>
      </c>
      <c r="C4027" s="172" t="s">
        <v>5304</v>
      </c>
      <c r="D4027" s="363">
        <v>42.36</v>
      </c>
    </row>
    <row r="4028" spans="1:4" ht="13.5" x14ac:dyDescent="0.25">
      <c r="A4028" s="172">
        <v>94737</v>
      </c>
      <c r="B4028" s="172" t="s">
        <v>9683</v>
      </c>
      <c r="C4028" s="172" t="s">
        <v>5304</v>
      </c>
      <c r="D4028" s="363">
        <v>184.07</v>
      </c>
    </row>
    <row r="4029" spans="1:4" ht="13.5" x14ac:dyDescent="0.25">
      <c r="A4029" s="172">
        <v>94740</v>
      </c>
      <c r="B4029" s="172" t="s">
        <v>9684</v>
      </c>
      <c r="C4029" s="172" t="s">
        <v>5304</v>
      </c>
      <c r="D4029" s="363">
        <v>9.65</v>
      </c>
    </row>
    <row r="4030" spans="1:4" ht="13.5" x14ac:dyDescent="0.25">
      <c r="A4030" s="172">
        <v>94741</v>
      </c>
      <c r="B4030" s="172" t="s">
        <v>9685</v>
      </c>
      <c r="C4030" s="172" t="s">
        <v>5304</v>
      </c>
      <c r="D4030" s="363">
        <v>12.52</v>
      </c>
    </row>
    <row r="4031" spans="1:4" ht="13.5" x14ac:dyDescent="0.25">
      <c r="A4031" s="172">
        <v>94742</v>
      </c>
      <c r="B4031" s="172" t="s">
        <v>9686</v>
      </c>
      <c r="C4031" s="172" t="s">
        <v>5304</v>
      </c>
      <c r="D4031" s="363">
        <v>15.73</v>
      </c>
    </row>
    <row r="4032" spans="1:4" ht="13.5" x14ac:dyDescent="0.25">
      <c r="A4032" s="172">
        <v>94743</v>
      </c>
      <c r="B4032" s="172" t="s">
        <v>9687</v>
      </c>
      <c r="C4032" s="172" t="s">
        <v>5304</v>
      </c>
      <c r="D4032" s="363">
        <v>17.54</v>
      </c>
    </row>
    <row r="4033" spans="1:4" ht="13.5" x14ac:dyDescent="0.25">
      <c r="A4033" s="172">
        <v>94744</v>
      </c>
      <c r="B4033" s="172" t="s">
        <v>9688</v>
      </c>
      <c r="C4033" s="172" t="s">
        <v>5304</v>
      </c>
      <c r="D4033" s="363">
        <v>25.71</v>
      </c>
    </row>
    <row r="4034" spans="1:4" ht="13.5" x14ac:dyDescent="0.25">
      <c r="A4034" s="172">
        <v>94746</v>
      </c>
      <c r="B4034" s="172" t="s">
        <v>9689</v>
      </c>
      <c r="C4034" s="172" t="s">
        <v>5304</v>
      </c>
      <c r="D4034" s="363">
        <v>37.799999999999997</v>
      </c>
    </row>
    <row r="4035" spans="1:4" ht="13.5" x14ac:dyDescent="0.25">
      <c r="A4035" s="172">
        <v>94748</v>
      </c>
      <c r="B4035" s="172" t="s">
        <v>9690</v>
      </c>
      <c r="C4035" s="172" t="s">
        <v>5304</v>
      </c>
      <c r="D4035" s="363">
        <v>78.81</v>
      </c>
    </row>
    <row r="4036" spans="1:4" ht="13.5" x14ac:dyDescent="0.25">
      <c r="A4036" s="172">
        <v>94750</v>
      </c>
      <c r="B4036" s="172" t="s">
        <v>9691</v>
      </c>
      <c r="C4036" s="172" t="s">
        <v>5304</v>
      </c>
      <c r="D4036" s="363">
        <v>193.2</v>
      </c>
    </row>
    <row r="4037" spans="1:4" ht="13.5" x14ac:dyDescent="0.25">
      <c r="A4037" s="172">
        <v>94752</v>
      </c>
      <c r="B4037" s="172" t="s">
        <v>9692</v>
      </c>
      <c r="C4037" s="172" t="s">
        <v>5304</v>
      </c>
      <c r="D4037" s="363">
        <v>231.79</v>
      </c>
    </row>
    <row r="4038" spans="1:4" ht="13.5" x14ac:dyDescent="0.25">
      <c r="A4038" s="172">
        <v>94756</v>
      </c>
      <c r="B4038" s="172" t="s">
        <v>9693</v>
      </c>
      <c r="C4038" s="172" t="s">
        <v>5304</v>
      </c>
      <c r="D4038" s="363">
        <v>12.08</v>
      </c>
    </row>
    <row r="4039" spans="1:4" ht="13.5" x14ac:dyDescent="0.25">
      <c r="A4039" s="172">
        <v>94757</v>
      </c>
      <c r="B4039" s="172" t="s">
        <v>9694</v>
      </c>
      <c r="C4039" s="172" t="s">
        <v>5304</v>
      </c>
      <c r="D4039" s="363">
        <v>17.5</v>
      </c>
    </row>
    <row r="4040" spans="1:4" ht="13.5" x14ac:dyDescent="0.25">
      <c r="A4040" s="172">
        <v>94758</v>
      </c>
      <c r="B4040" s="172" t="s">
        <v>9695</v>
      </c>
      <c r="C4040" s="172" t="s">
        <v>5304</v>
      </c>
      <c r="D4040" s="363">
        <v>48.16</v>
      </c>
    </row>
    <row r="4041" spans="1:4" ht="13.5" x14ac:dyDescent="0.25">
      <c r="A4041" s="172">
        <v>94759</v>
      </c>
      <c r="B4041" s="172" t="s">
        <v>9696</v>
      </c>
      <c r="C4041" s="172" t="s">
        <v>5304</v>
      </c>
      <c r="D4041" s="363">
        <v>60.22</v>
      </c>
    </row>
    <row r="4042" spans="1:4" ht="13.5" x14ac:dyDescent="0.25">
      <c r="A4042" s="172">
        <v>94760</v>
      </c>
      <c r="B4042" s="172" t="s">
        <v>9697</v>
      </c>
      <c r="C4042" s="172" t="s">
        <v>5304</v>
      </c>
      <c r="D4042" s="363">
        <v>98.56</v>
      </c>
    </row>
    <row r="4043" spans="1:4" ht="13.5" x14ac:dyDescent="0.25">
      <c r="A4043" s="172">
        <v>94761</v>
      </c>
      <c r="B4043" s="172" t="s">
        <v>9698</v>
      </c>
      <c r="C4043" s="172" t="s">
        <v>5304</v>
      </c>
      <c r="D4043" s="363">
        <v>219.47</v>
      </c>
    </row>
    <row r="4044" spans="1:4" ht="13.5" x14ac:dyDescent="0.25">
      <c r="A4044" s="172">
        <v>94762</v>
      </c>
      <c r="B4044" s="172" t="s">
        <v>9699</v>
      </c>
      <c r="C4044" s="172" t="s">
        <v>5304</v>
      </c>
      <c r="D4044" s="363">
        <v>276.14</v>
      </c>
    </row>
    <row r="4045" spans="1:4" ht="13.5" x14ac:dyDescent="0.25">
      <c r="A4045" s="172">
        <v>94783</v>
      </c>
      <c r="B4045" s="172" t="s">
        <v>9700</v>
      </c>
      <c r="C4045" s="172" t="s">
        <v>5304</v>
      </c>
      <c r="D4045" s="363">
        <v>13.14</v>
      </c>
    </row>
    <row r="4046" spans="1:4" ht="13.5" x14ac:dyDescent="0.25">
      <c r="A4046" s="172">
        <v>94785</v>
      </c>
      <c r="B4046" s="172" t="s">
        <v>9701</v>
      </c>
      <c r="C4046" s="172" t="s">
        <v>5304</v>
      </c>
      <c r="D4046" s="363">
        <v>23.28</v>
      </c>
    </row>
    <row r="4047" spans="1:4" ht="13.5" x14ac:dyDescent="0.25">
      <c r="A4047" s="172">
        <v>94786</v>
      </c>
      <c r="B4047" s="172" t="s">
        <v>9702</v>
      </c>
      <c r="C4047" s="172" t="s">
        <v>5304</v>
      </c>
      <c r="D4047" s="363">
        <v>29.98</v>
      </c>
    </row>
    <row r="4048" spans="1:4" ht="13.5" x14ac:dyDescent="0.25">
      <c r="A4048" s="172">
        <v>94787</v>
      </c>
      <c r="B4048" s="172" t="s">
        <v>9703</v>
      </c>
      <c r="C4048" s="172" t="s">
        <v>5304</v>
      </c>
      <c r="D4048" s="363">
        <v>42.05</v>
      </c>
    </row>
    <row r="4049" spans="1:4" ht="13.5" x14ac:dyDescent="0.25">
      <c r="A4049" s="172">
        <v>94788</v>
      </c>
      <c r="B4049" s="172" t="s">
        <v>9704</v>
      </c>
      <c r="C4049" s="172" t="s">
        <v>5304</v>
      </c>
      <c r="D4049" s="363">
        <v>58.92</v>
      </c>
    </row>
    <row r="4050" spans="1:4" ht="13.5" x14ac:dyDescent="0.25">
      <c r="A4050" s="172">
        <v>94789</v>
      </c>
      <c r="B4050" s="172" t="s">
        <v>9705</v>
      </c>
      <c r="C4050" s="172" t="s">
        <v>5304</v>
      </c>
      <c r="D4050" s="363">
        <v>175.98</v>
      </c>
    </row>
    <row r="4051" spans="1:4" ht="13.5" x14ac:dyDescent="0.25">
      <c r="A4051" s="172">
        <v>94790</v>
      </c>
      <c r="B4051" s="172" t="s">
        <v>9706</v>
      </c>
      <c r="C4051" s="172" t="s">
        <v>5304</v>
      </c>
      <c r="D4051" s="363">
        <v>202.91</v>
      </c>
    </row>
    <row r="4052" spans="1:4" ht="13.5" x14ac:dyDescent="0.25">
      <c r="A4052" s="172">
        <v>94791</v>
      </c>
      <c r="B4052" s="172" t="s">
        <v>9707</v>
      </c>
      <c r="C4052" s="172" t="s">
        <v>5304</v>
      </c>
      <c r="D4052" s="363">
        <v>282.56</v>
      </c>
    </row>
    <row r="4053" spans="1:4" ht="13.5" x14ac:dyDescent="0.25">
      <c r="A4053" s="172">
        <v>94863</v>
      </c>
      <c r="B4053" s="172" t="s">
        <v>9708</v>
      </c>
      <c r="C4053" s="172" t="s">
        <v>5304</v>
      </c>
      <c r="D4053" s="363">
        <v>159.16</v>
      </c>
    </row>
    <row r="4054" spans="1:4" ht="13.5" x14ac:dyDescent="0.25">
      <c r="A4054" s="172">
        <v>95141</v>
      </c>
      <c r="B4054" s="172" t="s">
        <v>9709</v>
      </c>
      <c r="C4054" s="172" t="s">
        <v>5304</v>
      </c>
      <c r="D4054" s="363">
        <v>21.82</v>
      </c>
    </row>
    <row r="4055" spans="1:4" ht="13.5" x14ac:dyDescent="0.25">
      <c r="A4055" s="172">
        <v>95237</v>
      </c>
      <c r="B4055" s="172" t="s">
        <v>9710</v>
      </c>
      <c r="C4055" s="172" t="s">
        <v>5304</v>
      </c>
      <c r="D4055" s="363">
        <v>16.87</v>
      </c>
    </row>
    <row r="4056" spans="1:4" ht="13.5" x14ac:dyDescent="0.25">
      <c r="A4056" s="172">
        <v>95693</v>
      </c>
      <c r="B4056" s="172" t="s">
        <v>9711</v>
      </c>
      <c r="C4056" s="172" t="s">
        <v>5304</v>
      </c>
      <c r="D4056" s="363">
        <v>37.68</v>
      </c>
    </row>
    <row r="4057" spans="1:4" ht="13.5" x14ac:dyDescent="0.25">
      <c r="A4057" s="172">
        <v>95694</v>
      </c>
      <c r="B4057" s="172" t="s">
        <v>9712</v>
      </c>
      <c r="C4057" s="172" t="s">
        <v>5304</v>
      </c>
      <c r="D4057" s="363">
        <v>44.24</v>
      </c>
    </row>
    <row r="4058" spans="1:4" ht="13.5" x14ac:dyDescent="0.25">
      <c r="A4058" s="172">
        <v>95695</v>
      </c>
      <c r="B4058" s="172" t="s">
        <v>9713</v>
      </c>
      <c r="C4058" s="172" t="s">
        <v>5304</v>
      </c>
      <c r="D4058" s="363">
        <v>42.96</v>
      </c>
    </row>
    <row r="4059" spans="1:4" ht="13.5" x14ac:dyDescent="0.25">
      <c r="A4059" s="172">
        <v>95696</v>
      </c>
      <c r="B4059" s="172" t="s">
        <v>18642</v>
      </c>
      <c r="C4059" s="172" t="s">
        <v>5304</v>
      </c>
      <c r="D4059" s="363">
        <v>32.549999999999997</v>
      </c>
    </row>
    <row r="4060" spans="1:4" ht="13.5" x14ac:dyDescent="0.25">
      <c r="A4060" s="172">
        <v>96637</v>
      </c>
      <c r="B4060" s="172" t="s">
        <v>9715</v>
      </c>
      <c r="C4060" s="172" t="s">
        <v>5304</v>
      </c>
      <c r="D4060" s="363">
        <v>9.59</v>
      </c>
    </row>
    <row r="4061" spans="1:4" ht="13.5" x14ac:dyDescent="0.25">
      <c r="A4061" s="172">
        <v>96638</v>
      </c>
      <c r="B4061" s="172" t="s">
        <v>9716</v>
      </c>
      <c r="C4061" s="172" t="s">
        <v>5304</v>
      </c>
      <c r="D4061" s="363">
        <v>9.19</v>
      </c>
    </row>
    <row r="4062" spans="1:4" ht="13.5" x14ac:dyDescent="0.25">
      <c r="A4062" s="172">
        <v>96639</v>
      </c>
      <c r="B4062" s="172" t="s">
        <v>9717</v>
      </c>
      <c r="C4062" s="172" t="s">
        <v>5304</v>
      </c>
      <c r="D4062" s="363">
        <v>6.71</v>
      </c>
    </row>
    <row r="4063" spans="1:4" ht="13.5" x14ac:dyDescent="0.25">
      <c r="A4063" s="172">
        <v>96640</v>
      </c>
      <c r="B4063" s="172" t="s">
        <v>9718</v>
      </c>
      <c r="C4063" s="172" t="s">
        <v>5304</v>
      </c>
      <c r="D4063" s="363">
        <v>17.63</v>
      </c>
    </row>
    <row r="4064" spans="1:4" ht="13.5" x14ac:dyDescent="0.25">
      <c r="A4064" s="172">
        <v>96641</v>
      </c>
      <c r="B4064" s="172" t="s">
        <v>9719</v>
      </c>
      <c r="C4064" s="172" t="s">
        <v>5304</v>
      </c>
      <c r="D4064" s="363">
        <v>13.73</v>
      </c>
    </row>
    <row r="4065" spans="1:4" ht="13.5" x14ac:dyDescent="0.25">
      <c r="A4065" s="172">
        <v>96642</v>
      </c>
      <c r="B4065" s="172" t="s">
        <v>9720</v>
      </c>
      <c r="C4065" s="172" t="s">
        <v>5304</v>
      </c>
      <c r="D4065" s="363">
        <v>12.68</v>
      </c>
    </row>
    <row r="4066" spans="1:4" ht="13.5" x14ac:dyDescent="0.25">
      <c r="A4066" s="172">
        <v>96643</v>
      </c>
      <c r="B4066" s="172" t="s">
        <v>9721</v>
      </c>
      <c r="C4066" s="172" t="s">
        <v>5304</v>
      </c>
      <c r="D4066" s="363">
        <v>35.549999999999997</v>
      </c>
    </row>
    <row r="4067" spans="1:4" ht="13.5" x14ac:dyDescent="0.25">
      <c r="A4067" s="172">
        <v>96650</v>
      </c>
      <c r="B4067" s="172" t="s">
        <v>9722</v>
      </c>
      <c r="C4067" s="172" t="s">
        <v>5304</v>
      </c>
      <c r="D4067" s="363">
        <v>7.18</v>
      </c>
    </row>
    <row r="4068" spans="1:4" ht="13.5" x14ac:dyDescent="0.25">
      <c r="A4068" s="172">
        <v>96651</v>
      </c>
      <c r="B4068" s="172" t="s">
        <v>9723</v>
      </c>
      <c r="C4068" s="172" t="s">
        <v>5304</v>
      </c>
      <c r="D4068" s="363">
        <v>6.78</v>
      </c>
    </row>
    <row r="4069" spans="1:4" ht="13.5" x14ac:dyDescent="0.25">
      <c r="A4069" s="172">
        <v>96652</v>
      </c>
      <c r="B4069" s="172" t="s">
        <v>9724</v>
      </c>
      <c r="C4069" s="172" t="s">
        <v>5304</v>
      </c>
      <c r="D4069" s="363">
        <v>13.63</v>
      </c>
    </row>
    <row r="4070" spans="1:4" ht="13.5" x14ac:dyDescent="0.25">
      <c r="A4070" s="172">
        <v>96653</v>
      </c>
      <c r="B4070" s="172" t="s">
        <v>9725</v>
      </c>
      <c r="C4070" s="172" t="s">
        <v>5304</v>
      </c>
      <c r="D4070" s="363">
        <v>13.58</v>
      </c>
    </row>
    <row r="4071" spans="1:4" ht="13.5" x14ac:dyDescent="0.25">
      <c r="A4071" s="172">
        <v>96654</v>
      </c>
      <c r="B4071" s="172" t="s">
        <v>9726</v>
      </c>
      <c r="C4071" s="172" t="s">
        <v>5304</v>
      </c>
      <c r="D4071" s="363">
        <v>22.64</v>
      </c>
    </row>
    <row r="4072" spans="1:4" ht="13.5" x14ac:dyDescent="0.25">
      <c r="A4072" s="172">
        <v>96655</v>
      </c>
      <c r="B4072" s="172" t="s">
        <v>9727</v>
      </c>
      <c r="C4072" s="172" t="s">
        <v>5304</v>
      </c>
      <c r="D4072" s="363">
        <v>22.21</v>
      </c>
    </row>
    <row r="4073" spans="1:4" ht="13.5" x14ac:dyDescent="0.25">
      <c r="A4073" s="172">
        <v>96656</v>
      </c>
      <c r="B4073" s="172" t="s">
        <v>9728</v>
      </c>
      <c r="C4073" s="172" t="s">
        <v>5304</v>
      </c>
      <c r="D4073" s="363">
        <v>5.13</v>
      </c>
    </row>
    <row r="4074" spans="1:4" ht="13.5" x14ac:dyDescent="0.25">
      <c r="A4074" s="172">
        <v>96657</v>
      </c>
      <c r="B4074" s="172" t="s">
        <v>9729</v>
      </c>
      <c r="C4074" s="172" t="s">
        <v>5304</v>
      </c>
      <c r="D4074" s="363">
        <v>16.05</v>
      </c>
    </row>
    <row r="4075" spans="1:4" ht="13.5" x14ac:dyDescent="0.25">
      <c r="A4075" s="172">
        <v>96658</v>
      </c>
      <c r="B4075" s="172" t="s">
        <v>9730</v>
      </c>
      <c r="C4075" s="172" t="s">
        <v>5304</v>
      </c>
      <c r="D4075" s="363">
        <v>12.15</v>
      </c>
    </row>
    <row r="4076" spans="1:4" ht="13.5" x14ac:dyDescent="0.25">
      <c r="A4076" s="172">
        <v>96659</v>
      </c>
      <c r="B4076" s="172" t="s">
        <v>9731</v>
      </c>
      <c r="C4076" s="172" t="s">
        <v>5304</v>
      </c>
      <c r="D4076" s="363">
        <v>9.2200000000000006</v>
      </c>
    </row>
    <row r="4077" spans="1:4" ht="13.5" x14ac:dyDescent="0.25">
      <c r="A4077" s="172">
        <v>96660</v>
      </c>
      <c r="B4077" s="172" t="s">
        <v>9732</v>
      </c>
      <c r="C4077" s="172" t="s">
        <v>5304</v>
      </c>
      <c r="D4077" s="363">
        <v>27.43</v>
      </c>
    </row>
    <row r="4078" spans="1:4" ht="13.5" x14ac:dyDescent="0.25">
      <c r="A4078" s="172">
        <v>96661</v>
      </c>
      <c r="B4078" s="172" t="s">
        <v>9733</v>
      </c>
      <c r="C4078" s="172" t="s">
        <v>5304</v>
      </c>
      <c r="D4078" s="363">
        <v>21.43</v>
      </c>
    </row>
    <row r="4079" spans="1:4" ht="13.5" x14ac:dyDescent="0.25">
      <c r="A4079" s="172">
        <v>96662</v>
      </c>
      <c r="B4079" s="172" t="s">
        <v>9734</v>
      </c>
      <c r="C4079" s="172" t="s">
        <v>5304</v>
      </c>
      <c r="D4079" s="363">
        <v>9.42</v>
      </c>
    </row>
    <row r="4080" spans="1:4" ht="13.5" x14ac:dyDescent="0.25">
      <c r="A4080" s="172">
        <v>96663</v>
      </c>
      <c r="B4080" s="172" t="s">
        <v>9735</v>
      </c>
      <c r="C4080" s="172" t="s">
        <v>5304</v>
      </c>
      <c r="D4080" s="363">
        <v>16.829999999999998</v>
      </c>
    </row>
    <row r="4081" spans="1:4" ht="13.5" x14ac:dyDescent="0.25">
      <c r="A4081" s="172">
        <v>96664</v>
      </c>
      <c r="B4081" s="172" t="s">
        <v>9736</v>
      </c>
      <c r="C4081" s="172" t="s">
        <v>5304</v>
      </c>
      <c r="D4081" s="363">
        <v>18.11</v>
      </c>
    </row>
    <row r="4082" spans="1:4" ht="13.5" x14ac:dyDescent="0.25">
      <c r="A4082" s="172">
        <v>96665</v>
      </c>
      <c r="B4082" s="172" t="s">
        <v>9737</v>
      </c>
      <c r="C4082" s="172" t="s">
        <v>5304</v>
      </c>
      <c r="D4082" s="363">
        <v>9.4499999999999993</v>
      </c>
    </row>
    <row r="4083" spans="1:4" ht="13.5" x14ac:dyDescent="0.25">
      <c r="A4083" s="172">
        <v>96666</v>
      </c>
      <c r="B4083" s="172" t="s">
        <v>9738</v>
      </c>
      <c r="C4083" s="172" t="s">
        <v>5304</v>
      </c>
      <c r="D4083" s="363">
        <v>18.27</v>
      </c>
    </row>
    <row r="4084" spans="1:4" ht="13.5" x14ac:dyDescent="0.25">
      <c r="A4084" s="172">
        <v>96667</v>
      </c>
      <c r="B4084" s="172" t="s">
        <v>9739</v>
      </c>
      <c r="C4084" s="172" t="s">
        <v>5304</v>
      </c>
      <c r="D4084" s="363">
        <v>31.96</v>
      </c>
    </row>
    <row r="4085" spans="1:4" ht="13.5" x14ac:dyDescent="0.25">
      <c r="A4085" s="172">
        <v>96684</v>
      </c>
      <c r="B4085" s="172" t="s">
        <v>9740</v>
      </c>
      <c r="C4085" s="172" t="s">
        <v>5304</v>
      </c>
      <c r="D4085" s="363">
        <v>3.57</v>
      </c>
    </row>
    <row r="4086" spans="1:4" ht="13.5" x14ac:dyDescent="0.25">
      <c r="A4086" s="172">
        <v>96685</v>
      </c>
      <c r="B4086" s="172" t="s">
        <v>9741</v>
      </c>
      <c r="C4086" s="172" t="s">
        <v>5304</v>
      </c>
      <c r="D4086" s="363">
        <v>3.17</v>
      </c>
    </row>
    <row r="4087" spans="1:4" ht="13.5" x14ac:dyDescent="0.25">
      <c r="A4087" s="172">
        <v>96686</v>
      </c>
      <c r="B4087" s="172" t="s">
        <v>9742</v>
      </c>
      <c r="C4087" s="172" t="s">
        <v>5304</v>
      </c>
      <c r="D4087" s="363">
        <v>5.37</v>
      </c>
    </row>
    <row r="4088" spans="1:4" ht="13.5" x14ac:dyDescent="0.25">
      <c r="A4088" s="172">
        <v>96687</v>
      </c>
      <c r="B4088" s="172" t="s">
        <v>9743</v>
      </c>
      <c r="C4088" s="172" t="s">
        <v>5304</v>
      </c>
      <c r="D4088" s="363">
        <v>5.32</v>
      </c>
    </row>
    <row r="4089" spans="1:4" ht="13.5" x14ac:dyDescent="0.25">
      <c r="A4089" s="172">
        <v>96688</v>
      </c>
      <c r="B4089" s="172" t="s">
        <v>9744</v>
      </c>
      <c r="C4089" s="172" t="s">
        <v>5304</v>
      </c>
      <c r="D4089" s="363">
        <v>9.27</v>
      </c>
    </row>
    <row r="4090" spans="1:4" ht="13.5" x14ac:dyDescent="0.25">
      <c r="A4090" s="172">
        <v>96689</v>
      </c>
      <c r="B4090" s="172" t="s">
        <v>9745</v>
      </c>
      <c r="C4090" s="172" t="s">
        <v>5304</v>
      </c>
      <c r="D4090" s="363">
        <v>8.84</v>
      </c>
    </row>
    <row r="4091" spans="1:4" ht="13.5" x14ac:dyDescent="0.25">
      <c r="A4091" s="172">
        <v>96690</v>
      </c>
      <c r="B4091" s="172" t="s">
        <v>9746</v>
      </c>
      <c r="C4091" s="172" t="s">
        <v>5304</v>
      </c>
      <c r="D4091" s="363">
        <v>17.37</v>
      </c>
    </row>
    <row r="4092" spans="1:4" ht="13.5" x14ac:dyDescent="0.25">
      <c r="A4092" s="172">
        <v>96691</v>
      </c>
      <c r="B4092" s="172" t="s">
        <v>9747</v>
      </c>
      <c r="C4092" s="172" t="s">
        <v>5304</v>
      </c>
      <c r="D4092" s="363">
        <v>17.95</v>
      </c>
    </row>
    <row r="4093" spans="1:4" ht="13.5" x14ac:dyDescent="0.25">
      <c r="A4093" s="172">
        <v>96692</v>
      </c>
      <c r="B4093" s="172" t="s">
        <v>9748</v>
      </c>
      <c r="C4093" s="172" t="s">
        <v>5304</v>
      </c>
      <c r="D4093" s="363">
        <v>26.25</v>
      </c>
    </row>
    <row r="4094" spans="1:4" ht="13.5" x14ac:dyDescent="0.25">
      <c r="A4094" s="172">
        <v>96693</v>
      </c>
      <c r="B4094" s="172" t="s">
        <v>9749</v>
      </c>
      <c r="C4094" s="172" t="s">
        <v>5304</v>
      </c>
      <c r="D4094" s="363">
        <v>24.82</v>
      </c>
    </row>
    <row r="4095" spans="1:4" ht="13.5" x14ac:dyDescent="0.25">
      <c r="A4095" s="172">
        <v>96694</v>
      </c>
      <c r="B4095" s="172" t="s">
        <v>9750</v>
      </c>
      <c r="C4095" s="172" t="s">
        <v>5304</v>
      </c>
      <c r="D4095" s="363">
        <v>58.32</v>
      </c>
    </row>
    <row r="4096" spans="1:4" ht="13.5" x14ac:dyDescent="0.25">
      <c r="A4096" s="172">
        <v>96695</v>
      </c>
      <c r="B4096" s="172" t="s">
        <v>9751</v>
      </c>
      <c r="C4096" s="172" t="s">
        <v>5304</v>
      </c>
      <c r="D4096" s="363">
        <v>56.64</v>
      </c>
    </row>
    <row r="4097" spans="1:4" ht="13.5" x14ac:dyDescent="0.25">
      <c r="A4097" s="172">
        <v>96696</v>
      </c>
      <c r="B4097" s="172" t="s">
        <v>9752</v>
      </c>
      <c r="C4097" s="172" t="s">
        <v>5304</v>
      </c>
      <c r="D4097" s="363">
        <v>87.91</v>
      </c>
    </row>
    <row r="4098" spans="1:4" ht="13.5" x14ac:dyDescent="0.25">
      <c r="A4098" s="172">
        <v>96697</v>
      </c>
      <c r="B4098" s="172" t="s">
        <v>9753</v>
      </c>
      <c r="C4098" s="172" t="s">
        <v>5304</v>
      </c>
      <c r="D4098" s="363">
        <v>131.55000000000001</v>
      </c>
    </row>
    <row r="4099" spans="1:4" ht="13.5" x14ac:dyDescent="0.25">
      <c r="A4099" s="172">
        <v>96698</v>
      </c>
      <c r="B4099" s="172" t="s">
        <v>9754</v>
      </c>
      <c r="C4099" s="172" t="s">
        <v>5304</v>
      </c>
      <c r="D4099" s="363">
        <v>2.72</v>
      </c>
    </row>
    <row r="4100" spans="1:4" ht="13.5" x14ac:dyDescent="0.25">
      <c r="A4100" s="172">
        <v>96699</v>
      </c>
      <c r="B4100" s="172" t="s">
        <v>9755</v>
      </c>
      <c r="C4100" s="172" t="s">
        <v>5304</v>
      </c>
      <c r="D4100" s="363">
        <v>13.64</v>
      </c>
    </row>
    <row r="4101" spans="1:4" ht="13.5" x14ac:dyDescent="0.25">
      <c r="A4101" s="172">
        <v>96700</v>
      </c>
      <c r="B4101" s="172" t="s">
        <v>9756</v>
      </c>
      <c r="C4101" s="172" t="s">
        <v>5304</v>
      </c>
      <c r="D4101" s="363">
        <v>9.74</v>
      </c>
    </row>
    <row r="4102" spans="1:4" ht="13.5" x14ac:dyDescent="0.25">
      <c r="A4102" s="172">
        <v>96701</v>
      </c>
      <c r="B4102" s="172" t="s">
        <v>9757</v>
      </c>
      <c r="C4102" s="172" t="s">
        <v>5304</v>
      </c>
      <c r="D4102" s="363">
        <v>3.72</v>
      </c>
    </row>
    <row r="4103" spans="1:4" ht="13.5" x14ac:dyDescent="0.25">
      <c r="A4103" s="172">
        <v>96702</v>
      </c>
      <c r="B4103" s="172" t="s">
        <v>9758</v>
      </c>
      <c r="C4103" s="172" t="s">
        <v>5304</v>
      </c>
      <c r="D4103" s="363">
        <v>3.92</v>
      </c>
    </row>
    <row r="4104" spans="1:4" ht="13.5" x14ac:dyDescent="0.25">
      <c r="A4104" s="172">
        <v>96703</v>
      </c>
      <c r="B4104" s="172" t="s">
        <v>9759</v>
      </c>
      <c r="C4104" s="172" t="s">
        <v>5304</v>
      </c>
      <c r="D4104" s="363">
        <v>7.9</v>
      </c>
    </row>
    <row r="4105" spans="1:4" ht="13.5" x14ac:dyDescent="0.25">
      <c r="A4105" s="172">
        <v>96704</v>
      </c>
      <c r="B4105" s="172" t="s">
        <v>9760</v>
      </c>
      <c r="C4105" s="172" t="s">
        <v>5304</v>
      </c>
      <c r="D4105" s="363">
        <v>9.18</v>
      </c>
    </row>
    <row r="4106" spans="1:4" ht="13.5" x14ac:dyDescent="0.25">
      <c r="A4106" s="172">
        <v>96705</v>
      </c>
      <c r="B4106" s="172" t="s">
        <v>9761</v>
      </c>
      <c r="C4106" s="172" t="s">
        <v>5304</v>
      </c>
      <c r="D4106" s="363">
        <v>11.9</v>
      </c>
    </row>
    <row r="4107" spans="1:4" ht="13.5" x14ac:dyDescent="0.25">
      <c r="A4107" s="172">
        <v>96706</v>
      </c>
      <c r="B4107" s="172" t="s">
        <v>9762</v>
      </c>
      <c r="C4107" s="172" t="s">
        <v>5304</v>
      </c>
      <c r="D4107" s="363">
        <v>17.87</v>
      </c>
    </row>
    <row r="4108" spans="1:4" ht="13.5" x14ac:dyDescent="0.25">
      <c r="A4108" s="172">
        <v>96707</v>
      </c>
      <c r="B4108" s="172" t="s">
        <v>9763</v>
      </c>
      <c r="C4108" s="172" t="s">
        <v>5304</v>
      </c>
      <c r="D4108" s="363">
        <v>37.46</v>
      </c>
    </row>
    <row r="4109" spans="1:4" ht="13.5" x14ac:dyDescent="0.25">
      <c r="A4109" s="172">
        <v>96708</v>
      </c>
      <c r="B4109" s="172" t="s">
        <v>9764</v>
      </c>
      <c r="C4109" s="172" t="s">
        <v>5304</v>
      </c>
      <c r="D4109" s="363">
        <v>59.19</v>
      </c>
    </row>
    <row r="4110" spans="1:4" ht="13.5" x14ac:dyDescent="0.25">
      <c r="A4110" s="172">
        <v>96709</v>
      </c>
      <c r="B4110" s="172" t="s">
        <v>9765</v>
      </c>
      <c r="C4110" s="172" t="s">
        <v>5304</v>
      </c>
      <c r="D4110" s="363">
        <v>93.6</v>
      </c>
    </row>
    <row r="4111" spans="1:4" ht="13.5" x14ac:dyDescent="0.25">
      <c r="A4111" s="172">
        <v>96710</v>
      </c>
      <c r="B4111" s="172" t="s">
        <v>9766</v>
      </c>
      <c r="C4111" s="172" t="s">
        <v>5304</v>
      </c>
      <c r="D4111" s="363">
        <v>4.67</v>
      </c>
    </row>
    <row r="4112" spans="1:4" ht="13.5" x14ac:dyDescent="0.25">
      <c r="A4112" s="172">
        <v>96711</v>
      </c>
      <c r="B4112" s="172" t="s">
        <v>9767</v>
      </c>
      <c r="C4112" s="172" t="s">
        <v>5304</v>
      </c>
      <c r="D4112" s="363">
        <v>7.28</v>
      </c>
    </row>
    <row r="4113" spans="1:4" ht="13.5" x14ac:dyDescent="0.25">
      <c r="A4113" s="172">
        <v>96712</v>
      </c>
      <c r="B4113" s="172" t="s">
        <v>9768</v>
      </c>
      <c r="C4113" s="172" t="s">
        <v>5304</v>
      </c>
      <c r="D4113" s="363">
        <v>14.11</v>
      </c>
    </row>
    <row r="4114" spans="1:4" ht="13.5" x14ac:dyDescent="0.25">
      <c r="A4114" s="172">
        <v>96713</v>
      </c>
      <c r="B4114" s="172" t="s">
        <v>9769</v>
      </c>
      <c r="C4114" s="172" t="s">
        <v>5304</v>
      </c>
      <c r="D4114" s="363">
        <v>19.55</v>
      </c>
    </row>
    <row r="4115" spans="1:4" ht="13.5" x14ac:dyDescent="0.25">
      <c r="A4115" s="172">
        <v>96714</v>
      </c>
      <c r="B4115" s="172" t="s">
        <v>9770</v>
      </c>
      <c r="C4115" s="172" t="s">
        <v>5304</v>
      </c>
      <c r="D4115" s="363">
        <v>33.06</v>
      </c>
    </row>
    <row r="4116" spans="1:4" ht="13.5" x14ac:dyDescent="0.25">
      <c r="A4116" s="172">
        <v>96715</v>
      </c>
      <c r="B4116" s="172" t="s">
        <v>9771</v>
      </c>
      <c r="C4116" s="172" t="s">
        <v>5304</v>
      </c>
      <c r="D4116" s="363">
        <v>62.54</v>
      </c>
    </row>
    <row r="4117" spans="1:4" ht="13.5" x14ac:dyDescent="0.25">
      <c r="A4117" s="172">
        <v>96716</v>
      </c>
      <c r="B4117" s="172" t="s">
        <v>9772</v>
      </c>
      <c r="C4117" s="172" t="s">
        <v>5304</v>
      </c>
      <c r="D4117" s="363">
        <v>94.02</v>
      </c>
    </row>
    <row r="4118" spans="1:4" ht="13.5" x14ac:dyDescent="0.25">
      <c r="A4118" s="172">
        <v>96717</v>
      </c>
      <c r="B4118" s="172" t="s">
        <v>9773</v>
      </c>
      <c r="C4118" s="172" t="s">
        <v>5304</v>
      </c>
      <c r="D4118" s="363">
        <v>148.21</v>
      </c>
    </row>
    <row r="4119" spans="1:4" ht="13.5" x14ac:dyDescent="0.25">
      <c r="A4119" s="172">
        <v>96736</v>
      </c>
      <c r="B4119" s="172" t="s">
        <v>9774</v>
      </c>
      <c r="C4119" s="172" t="s">
        <v>5304</v>
      </c>
      <c r="D4119" s="363">
        <v>3.86</v>
      </c>
    </row>
    <row r="4120" spans="1:4" ht="13.5" x14ac:dyDescent="0.25">
      <c r="A4120" s="172">
        <v>96737</v>
      </c>
      <c r="B4120" s="172" t="s">
        <v>9775</v>
      </c>
      <c r="C4120" s="172" t="s">
        <v>5304</v>
      </c>
      <c r="D4120" s="363">
        <v>4.46</v>
      </c>
    </row>
    <row r="4121" spans="1:4" ht="13.5" x14ac:dyDescent="0.25">
      <c r="A4121" s="172">
        <v>96738</v>
      </c>
      <c r="B4121" s="172" t="s">
        <v>9776</v>
      </c>
      <c r="C4121" s="172" t="s">
        <v>5304</v>
      </c>
      <c r="D4121" s="363">
        <v>15.38</v>
      </c>
    </row>
    <row r="4122" spans="1:4" ht="13.5" x14ac:dyDescent="0.25">
      <c r="A4122" s="172">
        <v>96739</v>
      </c>
      <c r="B4122" s="172" t="s">
        <v>9777</v>
      </c>
      <c r="C4122" s="172" t="s">
        <v>5304</v>
      </c>
      <c r="D4122" s="363">
        <v>5.77</v>
      </c>
    </row>
    <row r="4123" spans="1:4" ht="13.5" x14ac:dyDescent="0.25">
      <c r="A4123" s="172">
        <v>96740</v>
      </c>
      <c r="B4123" s="172" t="s">
        <v>9778</v>
      </c>
      <c r="C4123" s="172" t="s">
        <v>5304</v>
      </c>
      <c r="D4123" s="363">
        <v>23.98</v>
      </c>
    </row>
    <row r="4124" spans="1:4" ht="13.5" x14ac:dyDescent="0.25">
      <c r="A4124" s="172">
        <v>96741</v>
      </c>
      <c r="B4124" s="172" t="s">
        <v>9779</v>
      </c>
      <c r="C4124" s="172" t="s">
        <v>5304</v>
      </c>
      <c r="D4124" s="363">
        <v>9.32</v>
      </c>
    </row>
    <row r="4125" spans="1:4" ht="13.5" x14ac:dyDescent="0.25">
      <c r="A4125" s="172">
        <v>96742</v>
      </c>
      <c r="B4125" s="172" t="s">
        <v>9780</v>
      </c>
      <c r="C4125" s="172" t="s">
        <v>5304</v>
      </c>
      <c r="D4125" s="363">
        <v>14.15</v>
      </c>
    </row>
    <row r="4126" spans="1:4" ht="13.5" x14ac:dyDescent="0.25">
      <c r="A4126" s="172">
        <v>96743</v>
      </c>
      <c r="B4126" s="172" t="s">
        <v>9781</v>
      </c>
      <c r="C4126" s="172" t="s">
        <v>5304</v>
      </c>
      <c r="D4126" s="363">
        <v>18.47</v>
      </c>
    </row>
    <row r="4127" spans="1:4" ht="13.5" x14ac:dyDescent="0.25">
      <c r="A4127" s="172">
        <v>96744</v>
      </c>
      <c r="B4127" s="172" t="s">
        <v>9782</v>
      </c>
      <c r="C4127" s="172" t="s">
        <v>5304</v>
      </c>
      <c r="D4127" s="363">
        <v>39.67</v>
      </c>
    </row>
    <row r="4128" spans="1:4" ht="13.5" x14ac:dyDescent="0.25">
      <c r="A4128" s="172">
        <v>96745</v>
      </c>
      <c r="B4128" s="172" t="s">
        <v>9783</v>
      </c>
      <c r="C4128" s="172" t="s">
        <v>5304</v>
      </c>
      <c r="D4128" s="363">
        <v>58.65</v>
      </c>
    </row>
    <row r="4129" spans="1:4" ht="13.5" x14ac:dyDescent="0.25">
      <c r="A4129" s="172">
        <v>96746</v>
      </c>
      <c r="B4129" s="172" t="s">
        <v>9784</v>
      </c>
      <c r="C4129" s="172" t="s">
        <v>5304</v>
      </c>
      <c r="D4129" s="363">
        <v>93.57</v>
      </c>
    </row>
    <row r="4130" spans="1:4" ht="13.5" x14ac:dyDescent="0.25">
      <c r="A4130" s="172">
        <v>96747</v>
      </c>
      <c r="B4130" s="172" t="s">
        <v>9785</v>
      </c>
      <c r="C4130" s="172" t="s">
        <v>5304</v>
      </c>
      <c r="D4130" s="363">
        <v>5.45</v>
      </c>
    </row>
    <row r="4131" spans="1:4" ht="13.5" x14ac:dyDescent="0.25">
      <c r="A4131" s="172">
        <v>96748</v>
      </c>
      <c r="B4131" s="172" t="s">
        <v>9786</v>
      </c>
      <c r="C4131" s="172" t="s">
        <v>5304</v>
      </c>
      <c r="D4131" s="363">
        <v>6.2</v>
      </c>
    </row>
    <row r="4132" spans="1:4" ht="13.5" x14ac:dyDescent="0.25">
      <c r="A4132" s="172">
        <v>96749</v>
      </c>
      <c r="B4132" s="172" t="s">
        <v>9787</v>
      </c>
      <c r="C4132" s="172" t="s">
        <v>5304</v>
      </c>
      <c r="D4132" s="363">
        <v>8.4700000000000006</v>
      </c>
    </row>
    <row r="4133" spans="1:4" ht="13.5" x14ac:dyDescent="0.25">
      <c r="A4133" s="172">
        <v>96750</v>
      </c>
      <c r="B4133" s="172" t="s">
        <v>9788</v>
      </c>
      <c r="C4133" s="172" t="s">
        <v>5304</v>
      </c>
      <c r="D4133" s="363">
        <v>11.39</v>
      </c>
    </row>
    <row r="4134" spans="1:4" ht="13.5" x14ac:dyDescent="0.25">
      <c r="A4134" s="172">
        <v>96751</v>
      </c>
      <c r="B4134" s="172" t="s">
        <v>9789</v>
      </c>
      <c r="C4134" s="172" t="s">
        <v>5304</v>
      </c>
      <c r="D4134" s="363">
        <v>20.73</v>
      </c>
    </row>
    <row r="4135" spans="1:4" ht="13.5" x14ac:dyDescent="0.25">
      <c r="A4135" s="172">
        <v>96752</v>
      </c>
      <c r="B4135" s="172" t="s">
        <v>9790</v>
      </c>
      <c r="C4135" s="172" t="s">
        <v>5304</v>
      </c>
      <c r="D4135" s="363">
        <v>27.14</v>
      </c>
    </row>
    <row r="4136" spans="1:4" ht="13.5" x14ac:dyDescent="0.25">
      <c r="A4136" s="172">
        <v>96753</v>
      </c>
      <c r="B4136" s="172" t="s">
        <v>9791</v>
      </c>
      <c r="C4136" s="172" t="s">
        <v>5304</v>
      </c>
      <c r="D4136" s="363">
        <v>61.65</v>
      </c>
    </row>
    <row r="4137" spans="1:4" ht="13.5" x14ac:dyDescent="0.25">
      <c r="A4137" s="172">
        <v>96754</v>
      </c>
      <c r="B4137" s="172" t="s">
        <v>9792</v>
      </c>
      <c r="C4137" s="172" t="s">
        <v>5304</v>
      </c>
      <c r="D4137" s="363">
        <v>87.09</v>
      </c>
    </row>
    <row r="4138" spans="1:4" ht="13.5" x14ac:dyDescent="0.25">
      <c r="A4138" s="172">
        <v>96755</v>
      </c>
      <c r="B4138" s="172" t="s">
        <v>9793</v>
      </c>
      <c r="C4138" s="172" t="s">
        <v>5304</v>
      </c>
      <c r="D4138" s="363">
        <v>131.52000000000001</v>
      </c>
    </row>
    <row r="4139" spans="1:4" ht="13.5" x14ac:dyDescent="0.25">
      <c r="A4139" s="172">
        <v>96756</v>
      </c>
      <c r="B4139" s="172" t="s">
        <v>9794</v>
      </c>
      <c r="C4139" s="172" t="s">
        <v>5304</v>
      </c>
      <c r="D4139" s="363">
        <v>10.1</v>
      </c>
    </row>
    <row r="4140" spans="1:4" ht="13.5" x14ac:dyDescent="0.25">
      <c r="A4140" s="172">
        <v>96757</v>
      </c>
      <c r="B4140" s="172" t="s">
        <v>9795</v>
      </c>
      <c r="C4140" s="172" t="s">
        <v>5304</v>
      </c>
      <c r="D4140" s="363">
        <v>9.6999999999999993</v>
      </c>
    </row>
    <row r="4141" spans="1:4" ht="13.5" x14ac:dyDescent="0.25">
      <c r="A4141" s="172">
        <v>96758</v>
      </c>
      <c r="B4141" s="172" t="s">
        <v>9796</v>
      </c>
      <c r="C4141" s="172" t="s">
        <v>5304</v>
      </c>
      <c r="D4141" s="363">
        <v>11.4</v>
      </c>
    </row>
    <row r="4142" spans="1:4" ht="13.5" x14ac:dyDescent="0.25">
      <c r="A4142" s="172">
        <v>96759</v>
      </c>
      <c r="B4142" s="172" t="s">
        <v>9797</v>
      </c>
      <c r="C4142" s="172" t="s">
        <v>5304</v>
      </c>
      <c r="D4142" s="363">
        <v>16.96</v>
      </c>
    </row>
    <row r="4143" spans="1:4" ht="13.5" x14ac:dyDescent="0.25">
      <c r="A4143" s="172">
        <v>96760</v>
      </c>
      <c r="B4143" s="172" t="s">
        <v>9798</v>
      </c>
      <c r="C4143" s="172" t="s">
        <v>5304</v>
      </c>
      <c r="D4143" s="363">
        <v>24</v>
      </c>
    </row>
    <row r="4144" spans="1:4" ht="13.5" x14ac:dyDescent="0.25">
      <c r="A4144" s="172">
        <v>96761</v>
      </c>
      <c r="B4144" s="172" t="s">
        <v>9799</v>
      </c>
      <c r="C4144" s="172" t="s">
        <v>5304</v>
      </c>
      <c r="D4144" s="363">
        <v>34.26</v>
      </c>
    </row>
    <row r="4145" spans="1:4" ht="13.5" x14ac:dyDescent="0.25">
      <c r="A4145" s="172">
        <v>96762</v>
      </c>
      <c r="B4145" s="172" t="s">
        <v>9800</v>
      </c>
      <c r="C4145" s="172" t="s">
        <v>5304</v>
      </c>
      <c r="D4145" s="363">
        <v>66.94</v>
      </c>
    </row>
    <row r="4146" spans="1:4" ht="13.5" x14ac:dyDescent="0.25">
      <c r="A4146" s="172">
        <v>96763</v>
      </c>
      <c r="B4146" s="172" t="s">
        <v>9801</v>
      </c>
      <c r="C4146" s="172" t="s">
        <v>5304</v>
      </c>
      <c r="D4146" s="363">
        <v>92.91</v>
      </c>
    </row>
    <row r="4147" spans="1:4" ht="13.5" x14ac:dyDescent="0.25">
      <c r="A4147" s="172">
        <v>96764</v>
      </c>
      <c r="B4147" s="172" t="s">
        <v>9802</v>
      </c>
      <c r="C4147" s="172" t="s">
        <v>5304</v>
      </c>
      <c r="D4147" s="363">
        <v>148.15</v>
      </c>
    </row>
    <row r="4148" spans="1:4" ht="13.5" x14ac:dyDescent="0.25">
      <c r="A4148" s="172">
        <v>96802</v>
      </c>
      <c r="B4148" s="172" t="s">
        <v>9803</v>
      </c>
      <c r="C4148" s="172" t="s">
        <v>5304</v>
      </c>
      <c r="D4148" s="363">
        <v>193.72</v>
      </c>
    </row>
    <row r="4149" spans="1:4" ht="13.5" x14ac:dyDescent="0.25">
      <c r="A4149" s="172">
        <v>96803</v>
      </c>
      <c r="B4149" s="172" t="s">
        <v>9804</v>
      </c>
      <c r="C4149" s="172" t="s">
        <v>5304</v>
      </c>
      <c r="D4149" s="363">
        <v>99.39</v>
      </c>
    </row>
    <row r="4150" spans="1:4" ht="13.5" x14ac:dyDescent="0.25">
      <c r="A4150" s="172">
        <v>96804</v>
      </c>
      <c r="B4150" s="172" t="s">
        <v>9805</v>
      </c>
      <c r="C4150" s="172" t="s">
        <v>5304</v>
      </c>
      <c r="D4150" s="363">
        <v>177.64</v>
      </c>
    </row>
    <row r="4151" spans="1:4" ht="13.5" x14ac:dyDescent="0.25">
      <c r="A4151" s="172">
        <v>96805</v>
      </c>
      <c r="B4151" s="172" t="s">
        <v>9806</v>
      </c>
      <c r="C4151" s="172" t="s">
        <v>5304</v>
      </c>
      <c r="D4151" s="363">
        <v>199.86</v>
      </c>
    </row>
    <row r="4152" spans="1:4" ht="13.5" x14ac:dyDescent="0.25">
      <c r="A4152" s="172">
        <v>96806</v>
      </c>
      <c r="B4152" s="172" t="s">
        <v>9807</v>
      </c>
      <c r="C4152" s="172" t="s">
        <v>5304</v>
      </c>
      <c r="D4152" s="363">
        <v>96.79</v>
      </c>
    </row>
    <row r="4153" spans="1:4" ht="13.5" x14ac:dyDescent="0.25">
      <c r="A4153" s="172">
        <v>96807</v>
      </c>
      <c r="B4153" s="172" t="s">
        <v>9808</v>
      </c>
      <c r="C4153" s="172" t="s">
        <v>5304</v>
      </c>
      <c r="D4153" s="363">
        <v>161.24</v>
      </c>
    </row>
    <row r="4154" spans="1:4" ht="13.5" x14ac:dyDescent="0.25">
      <c r="A4154" s="172">
        <v>96808</v>
      </c>
      <c r="B4154" s="172" t="s">
        <v>9809</v>
      </c>
      <c r="C4154" s="172" t="s">
        <v>5304</v>
      </c>
      <c r="D4154" s="363">
        <v>9.02</v>
      </c>
    </row>
    <row r="4155" spans="1:4" ht="13.5" x14ac:dyDescent="0.25">
      <c r="A4155" s="172">
        <v>96809</v>
      </c>
      <c r="B4155" s="172" t="s">
        <v>9810</v>
      </c>
      <c r="C4155" s="172" t="s">
        <v>5304</v>
      </c>
      <c r="D4155" s="363">
        <v>10.33</v>
      </c>
    </row>
    <row r="4156" spans="1:4" ht="13.5" x14ac:dyDescent="0.25">
      <c r="A4156" s="172">
        <v>96810</v>
      </c>
      <c r="B4156" s="172" t="s">
        <v>9811</v>
      </c>
      <c r="C4156" s="172" t="s">
        <v>5304</v>
      </c>
      <c r="D4156" s="363">
        <v>11.21</v>
      </c>
    </row>
    <row r="4157" spans="1:4" ht="13.5" x14ac:dyDescent="0.25">
      <c r="A4157" s="172">
        <v>96811</v>
      </c>
      <c r="B4157" s="172" t="s">
        <v>9812</v>
      </c>
      <c r="C4157" s="172" t="s">
        <v>5304</v>
      </c>
      <c r="D4157" s="363">
        <v>12.05</v>
      </c>
    </row>
    <row r="4158" spans="1:4" ht="13.5" x14ac:dyDescent="0.25">
      <c r="A4158" s="172">
        <v>96812</v>
      </c>
      <c r="B4158" s="172" t="s">
        <v>9813</v>
      </c>
      <c r="C4158" s="172" t="s">
        <v>5304</v>
      </c>
      <c r="D4158" s="363">
        <v>11.58</v>
      </c>
    </row>
    <row r="4159" spans="1:4" ht="13.5" x14ac:dyDescent="0.25">
      <c r="A4159" s="172">
        <v>96813</v>
      </c>
      <c r="B4159" s="172" t="s">
        <v>9814</v>
      </c>
      <c r="C4159" s="172" t="s">
        <v>5304</v>
      </c>
      <c r="D4159" s="363">
        <v>13.34</v>
      </c>
    </row>
    <row r="4160" spans="1:4" ht="13.5" x14ac:dyDescent="0.25">
      <c r="A4160" s="172">
        <v>96814</v>
      </c>
      <c r="B4160" s="172" t="s">
        <v>9815</v>
      </c>
      <c r="C4160" s="172" t="s">
        <v>5304</v>
      </c>
      <c r="D4160" s="363">
        <v>11.28</v>
      </c>
    </row>
    <row r="4161" spans="1:4" ht="13.5" x14ac:dyDescent="0.25">
      <c r="A4161" s="172">
        <v>96815</v>
      </c>
      <c r="B4161" s="172" t="s">
        <v>9816</v>
      </c>
      <c r="C4161" s="172" t="s">
        <v>5304</v>
      </c>
      <c r="D4161" s="363">
        <v>19.02</v>
      </c>
    </row>
    <row r="4162" spans="1:4" ht="13.5" x14ac:dyDescent="0.25">
      <c r="A4162" s="172">
        <v>96816</v>
      </c>
      <c r="B4162" s="172" t="s">
        <v>9817</v>
      </c>
      <c r="C4162" s="172" t="s">
        <v>5304</v>
      </c>
      <c r="D4162" s="363">
        <v>15.67</v>
      </c>
    </row>
    <row r="4163" spans="1:4" ht="13.5" x14ac:dyDescent="0.25">
      <c r="A4163" s="172">
        <v>96817</v>
      </c>
      <c r="B4163" s="172" t="s">
        <v>9818</v>
      </c>
      <c r="C4163" s="172" t="s">
        <v>5304</v>
      </c>
      <c r="D4163" s="363">
        <v>17.8</v>
      </c>
    </row>
    <row r="4164" spans="1:4" ht="13.5" x14ac:dyDescent="0.25">
      <c r="A4164" s="172">
        <v>96818</v>
      </c>
      <c r="B4164" s="172" t="s">
        <v>9819</v>
      </c>
      <c r="C4164" s="172" t="s">
        <v>5304</v>
      </c>
      <c r="D4164" s="363">
        <v>16.59</v>
      </c>
    </row>
    <row r="4165" spans="1:4" ht="13.5" x14ac:dyDescent="0.25">
      <c r="A4165" s="172">
        <v>96819</v>
      </c>
      <c r="B4165" s="172" t="s">
        <v>9820</v>
      </c>
      <c r="C4165" s="172" t="s">
        <v>5304</v>
      </c>
      <c r="D4165" s="363">
        <v>16.59</v>
      </c>
    </row>
    <row r="4166" spans="1:4" ht="13.5" x14ac:dyDescent="0.25">
      <c r="A4166" s="172">
        <v>96820</v>
      </c>
      <c r="B4166" s="172" t="s">
        <v>9821</v>
      </c>
      <c r="C4166" s="172" t="s">
        <v>5304</v>
      </c>
      <c r="D4166" s="363">
        <v>30.11</v>
      </c>
    </row>
    <row r="4167" spans="1:4" ht="13.5" x14ac:dyDescent="0.25">
      <c r="A4167" s="172">
        <v>96821</v>
      </c>
      <c r="B4167" s="172" t="s">
        <v>9822</v>
      </c>
      <c r="C4167" s="172" t="s">
        <v>5304</v>
      </c>
      <c r="D4167" s="363">
        <v>25.67</v>
      </c>
    </row>
    <row r="4168" spans="1:4" ht="13.5" x14ac:dyDescent="0.25">
      <c r="A4168" s="172">
        <v>96822</v>
      </c>
      <c r="B4168" s="172" t="s">
        <v>9823</v>
      </c>
      <c r="C4168" s="172" t="s">
        <v>5304</v>
      </c>
      <c r="D4168" s="363">
        <v>26.01</v>
      </c>
    </row>
    <row r="4169" spans="1:4" ht="13.5" x14ac:dyDescent="0.25">
      <c r="A4169" s="172">
        <v>96823</v>
      </c>
      <c r="B4169" s="172" t="s">
        <v>9824</v>
      </c>
      <c r="C4169" s="172" t="s">
        <v>5304</v>
      </c>
      <c r="D4169" s="363">
        <v>10.72</v>
      </c>
    </row>
    <row r="4170" spans="1:4" ht="13.5" x14ac:dyDescent="0.25">
      <c r="A4170" s="172">
        <v>96824</v>
      </c>
      <c r="B4170" s="172" t="s">
        <v>9825</v>
      </c>
      <c r="C4170" s="172" t="s">
        <v>5304</v>
      </c>
      <c r="D4170" s="363">
        <v>12.09</v>
      </c>
    </row>
    <row r="4171" spans="1:4" ht="13.5" x14ac:dyDescent="0.25">
      <c r="A4171" s="172">
        <v>96825</v>
      </c>
      <c r="B4171" s="172" t="s">
        <v>9826</v>
      </c>
      <c r="C4171" s="172" t="s">
        <v>5304</v>
      </c>
      <c r="D4171" s="363">
        <v>16.36</v>
      </c>
    </row>
    <row r="4172" spans="1:4" ht="13.5" x14ac:dyDescent="0.25">
      <c r="A4172" s="172">
        <v>96826</v>
      </c>
      <c r="B4172" s="172" t="s">
        <v>9827</v>
      </c>
      <c r="C4172" s="172" t="s">
        <v>5304</v>
      </c>
      <c r="D4172" s="363">
        <v>14.86</v>
      </c>
    </row>
    <row r="4173" spans="1:4" ht="13.5" x14ac:dyDescent="0.25">
      <c r="A4173" s="172">
        <v>96827</v>
      </c>
      <c r="B4173" s="172" t="s">
        <v>9828</v>
      </c>
      <c r="C4173" s="172" t="s">
        <v>5304</v>
      </c>
      <c r="D4173" s="363">
        <v>15.41</v>
      </c>
    </row>
    <row r="4174" spans="1:4" ht="13.5" x14ac:dyDescent="0.25">
      <c r="A4174" s="172">
        <v>96828</v>
      </c>
      <c r="B4174" s="172" t="s">
        <v>9829</v>
      </c>
      <c r="C4174" s="172" t="s">
        <v>5304</v>
      </c>
      <c r="D4174" s="363">
        <v>19.329999999999998</v>
      </c>
    </row>
    <row r="4175" spans="1:4" ht="13.5" x14ac:dyDescent="0.25">
      <c r="A4175" s="172">
        <v>96829</v>
      </c>
      <c r="B4175" s="172" t="s">
        <v>9830</v>
      </c>
      <c r="C4175" s="172" t="s">
        <v>5304</v>
      </c>
      <c r="D4175" s="363">
        <v>14.84</v>
      </c>
    </row>
    <row r="4176" spans="1:4" ht="13.5" x14ac:dyDescent="0.25">
      <c r="A4176" s="172">
        <v>96830</v>
      </c>
      <c r="B4176" s="172" t="s">
        <v>9831</v>
      </c>
      <c r="C4176" s="172" t="s">
        <v>5304</v>
      </c>
      <c r="D4176" s="363">
        <v>21.55</v>
      </c>
    </row>
    <row r="4177" spans="1:4" ht="13.5" x14ac:dyDescent="0.25">
      <c r="A4177" s="172">
        <v>96831</v>
      </c>
      <c r="B4177" s="172" t="s">
        <v>9832</v>
      </c>
      <c r="C4177" s="172" t="s">
        <v>5304</v>
      </c>
      <c r="D4177" s="363">
        <v>17.59</v>
      </c>
    </row>
    <row r="4178" spans="1:4" ht="13.5" x14ac:dyDescent="0.25">
      <c r="A4178" s="172">
        <v>96832</v>
      </c>
      <c r="B4178" s="172" t="s">
        <v>9833</v>
      </c>
      <c r="C4178" s="172" t="s">
        <v>5304</v>
      </c>
      <c r="D4178" s="363">
        <v>20.309999999999999</v>
      </c>
    </row>
    <row r="4179" spans="1:4" ht="13.5" x14ac:dyDescent="0.25">
      <c r="A4179" s="172">
        <v>96833</v>
      </c>
      <c r="B4179" s="172" t="s">
        <v>9834</v>
      </c>
      <c r="C4179" s="172" t="s">
        <v>5304</v>
      </c>
      <c r="D4179" s="363">
        <v>19.03</v>
      </c>
    </row>
    <row r="4180" spans="1:4" ht="13.5" x14ac:dyDescent="0.25">
      <c r="A4180" s="172">
        <v>96834</v>
      </c>
      <c r="B4180" s="172" t="s">
        <v>9835</v>
      </c>
      <c r="C4180" s="172" t="s">
        <v>5304</v>
      </c>
      <c r="D4180" s="363">
        <v>31.4</v>
      </c>
    </row>
    <row r="4181" spans="1:4" ht="13.5" x14ac:dyDescent="0.25">
      <c r="A4181" s="172">
        <v>96835</v>
      </c>
      <c r="B4181" s="172" t="s">
        <v>9836</v>
      </c>
      <c r="C4181" s="172" t="s">
        <v>5304</v>
      </c>
      <c r="D4181" s="363">
        <v>27.16</v>
      </c>
    </row>
    <row r="4182" spans="1:4" ht="13.5" x14ac:dyDescent="0.25">
      <c r="A4182" s="172">
        <v>96836</v>
      </c>
      <c r="B4182" s="172" t="s">
        <v>9837</v>
      </c>
      <c r="C4182" s="172" t="s">
        <v>5304</v>
      </c>
      <c r="D4182" s="363">
        <v>28.92</v>
      </c>
    </row>
    <row r="4183" spans="1:4" ht="13.5" x14ac:dyDescent="0.25">
      <c r="A4183" s="172">
        <v>96837</v>
      </c>
      <c r="B4183" s="172" t="s">
        <v>9838</v>
      </c>
      <c r="C4183" s="172" t="s">
        <v>5304</v>
      </c>
      <c r="D4183" s="363">
        <v>15.75</v>
      </c>
    </row>
    <row r="4184" spans="1:4" ht="13.5" x14ac:dyDescent="0.25">
      <c r="A4184" s="172">
        <v>96838</v>
      </c>
      <c r="B4184" s="172" t="s">
        <v>9839</v>
      </c>
      <c r="C4184" s="172" t="s">
        <v>5304</v>
      </c>
      <c r="D4184" s="363">
        <v>14.48</v>
      </c>
    </row>
    <row r="4185" spans="1:4" ht="13.5" x14ac:dyDescent="0.25">
      <c r="A4185" s="172">
        <v>96839</v>
      </c>
      <c r="B4185" s="172" t="s">
        <v>9840</v>
      </c>
      <c r="C4185" s="172" t="s">
        <v>5304</v>
      </c>
      <c r="D4185" s="363">
        <v>14.26</v>
      </c>
    </row>
    <row r="4186" spans="1:4" ht="13.5" x14ac:dyDescent="0.25">
      <c r="A4186" s="172">
        <v>96840</v>
      </c>
      <c r="B4186" s="172" t="s">
        <v>9841</v>
      </c>
      <c r="C4186" s="172" t="s">
        <v>5304</v>
      </c>
      <c r="D4186" s="363">
        <v>18.41</v>
      </c>
    </row>
    <row r="4187" spans="1:4" ht="13.5" x14ac:dyDescent="0.25">
      <c r="A4187" s="172">
        <v>96841</v>
      </c>
      <c r="B4187" s="172" t="s">
        <v>9842</v>
      </c>
      <c r="C4187" s="172" t="s">
        <v>5304</v>
      </c>
      <c r="D4187" s="363">
        <v>16.13</v>
      </c>
    </row>
    <row r="4188" spans="1:4" ht="13.5" x14ac:dyDescent="0.25">
      <c r="A4188" s="172">
        <v>96842</v>
      </c>
      <c r="B4188" s="172" t="s">
        <v>9843</v>
      </c>
      <c r="C4188" s="172" t="s">
        <v>5304</v>
      </c>
      <c r="D4188" s="363">
        <v>20.49</v>
      </c>
    </row>
    <row r="4189" spans="1:4" ht="13.5" x14ac:dyDescent="0.25">
      <c r="A4189" s="172">
        <v>96843</v>
      </c>
      <c r="B4189" s="172" t="s">
        <v>9844</v>
      </c>
      <c r="C4189" s="172" t="s">
        <v>5304</v>
      </c>
      <c r="D4189" s="363">
        <v>19.71</v>
      </c>
    </row>
    <row r="4190" spans="1:4" ht="13.5" x14ac:dyDescent="0.25">
      <c r="A4190" s="172">
        <v>96844</v>
      </c>
      <c r="B4190" s="172" t="s">
        <v>9845</v>
      </c>
      <c r="C4190" s="172" t="s">
        <v>5304</v>
      </c>
      <c r="D4190" s="363">
        <v>26.82</v>
      </c>
    </row>
    <row r="4191" spans="1:4" ht="13.5" x14ac:dyDescent="0.25">
      <c r="A4191" s="172">
        <v>96845</v>
      </c>
      <c r="B4191" s="172" t="s">
        <v>9846</v>
      </c>
      <c r="C4191" s="172" t="s">
        <v>5304</v>
      </c>
      <c r="D4191" s="363">
        <v>28.73</v>
      </c>
    </row>
    <row r="4192" spans="1:4" ht="13.5" x14ac:dyDescent="0.25">
      <c r="A4192" s="172">
        <v>96846</v>
      </c>
      <c r="B4192" s="172" t="s">
        <v>9847</v>
      </c>
      <c r="C4192" s="172" t="s">
        <v>5304</v>
      </c>
      <c r="D4192" s="363">
        <v>22.66</v>
      </c>
    </row>
    <row r="4193" spans="1:4" ht="13.5" x14ac:dyDescent="0.25">
      <c r="A4193" s="172">
        <v>96847</v>
      </c>
      <c r="B4193" s="172" t="s">
        <v>9848</v>
      </c>
      <c r="C4193" s="172" t="s">
        <v>5304</v>
      </c>
      <c r="D4193" s="363">
        <v>24.88</v>
      </c>
    </row>
    <row r="4194" spans="1:4" ht="13.5" x14ac:dyDescent="0.25">
      <c r="A4194" s="172">
        <v>96848</v>
      </c>
      <c r="B4194" s="172" t="s">
        <v>9849</v>
      </c>
      <c r="C4194" s="172" t="s">
        <v>5304</v>
      </c>
      <c r="D4194" s="363">
        <v>37.24</v>
      </c>
    </row>
    <row r="4195" spans="1:4" ht="13.5" x14ac:dyDescent="0.25">
      <c r="A4195" s="172">
        <v>96849</v>
      </c>
      <c r="B4195" s="172" t="s">
        <v>9850</v>
      </c>
      <c r="C4195" s="172" t="s">
        <v>5304</v>
      </c>
      <c r="D4195" s="363">
        <v>13.54</v>
      </c>
    </row>
    <row r="4196" spans="1:4" ht="13.5" x14ac:dyDescent="0.25">
      <c r="A4196" s="172">
        <v>96850</v>
      </c>
      <c r="B4196" s="172" t="s">
        <v>9851</v>
      </c>
      <c r="C4196" s="172" t="s">
        <v>5304</v>
      </c>
      <c r="D4196" s="363">
        <v>15.81</v>
      </c>
    </row>
    <row r="4197" spans="1:4" ht="13.5" x14ac:dyDescent="0.25">
      <c r="A4197" s="172">
        <v>96851</v>
      </c>
      <c r="B4197" s="172" t="s">
        <v>9852</v>
      </c>
      <c r="C4197" s="172" t="s">
        <v>5304</v>
      </c>
      <c r="D4197" s="363">
        <v>20.9</v>
      </c>
    </row>
    <row r="4198" spans="1:4" ht="13.5" x14ac:dyDescent="0.25">
      <c r="A4198" s="172">
        <v>96852</v>
      </c>
      <c r="B4198" s="172" t="s">
        <v>9853</v>
      </c>
      <c r="C4198" s="172" t="s">
        <v>5304</v>
      </c>
      <c r="D4198" s="363">
        <v>18</v>
      </c>
    </row>
    <row r="4199" spans="1:4" ht="13.5" x14ac:dyDescent="0.25">
      <c r="A4199" s="172">
        <v>96853</v>
      </c>
      <c r="B4199" s="172" t="s">
        <v>9854</v>
      </c>
      <c r="C4199" s="172" t="s">
        <v>5304</v>
      </c>
      <c r="D4199" s="363">
        <v>20.22</v>
      </c>
    </row>
    <row r="4200" spans="1:4" ht="13.5" x14ac:dyDescent="0.25">
      <c r="A4200" s="172">
        <v>96854</v>
      </c>
      <c r="B4200" s="172" t="s">
        <v>9855</v>
      </c>
      <c r="C4200" s="172" t="s">
        <v>5304</v>
      </c>
      <c r="D4200" s="363">
        <v>24.16</v>
      </c>
    </row>
    <row r="4201" spans="1:4" ht="13.5" x14ac:dyDescent="0.25">
      <c r="A4201" s="172">
        <v>96855</v>
      </c>
      <c r="B4201" s="172" t="s">
        <v>9856</v>
      </c>
      <c r="C4201" s="172" t="s">
        <v>5304</v>
      </c>
      <c r="D4201" s="363">
        <v>22.34</v>
      </c>
    </row>
    <row r="4202" spans="1:4" ht="13.5" x14ac:dyDescent="0.25">
      <c r="A4202" s="172">
        <v>96856</v>
      </c>
      <c r="B4202" s="172" t="s">
        <v>9857</v>
      </c>
      <c r="C4202" s="172" t="s">
        <v>5304</v>
      </c>
      <c r="D4202" s="363">
        <v>22.66</v>
      </c>
    </row>
    <row r="4203" spans="1:4" ht="13.5" x14ac:dyDescent="0.25">
      <c r="A4203" s="172">
        <v>96857</v>
      </c>
      <c r="B4203" s="172" t="s">
        <v>9858</v>
      </c>
      <c r="C4203" s="172" t="s">
        <v>5304</v>
      </c>
      <c r="D4203" s="363">
        <v>35.979999999999997</v>
      </c>
    </row>
    <row r="4204" spans="1:4" ht="13.5" x14ac:dyDescent="0.25">
      <c r="A4204" s="172">
        <v>96858</v>
      </c>
      <c r="B4204" s="172" t="s">
        <v>9859</v>
      </c>
      <c r="C4204" s="172" t="s">
        <v>5304</v>
      </c>
      <c r="D4204" s="363">
        <v>36.409999999999997</v>
      </c>
    </row>
    <row r="4205" spans="1:4" ht="13.5" x14ac:dyDescent="0.25">
      <c r="A4205" s="172">
        <v>96859</v>
      </c>
      <c r="B4205" s="172" t="s">
        <v>9860</v>
      </c>
      <c r="C4205" s="172" t="s">
        <v>5304</v>
      </c>
      <c r="D4205" s="363">
        <v>45.05</v>
      </c>
    </row>
    <row r="4206" spans="1:4" ht="13.5" x14ac:dyDescent="0.25">
      <c r="A4206" s="172">
        <v>96860</v>
      </c>
      <c r="B4206" s="172" t="s">
        <v>9861</v>
      </c>
      <c r="C4206" s="172" t="s">
        <v>5304</v>
      </c>
      <c r="D4206" s="363">
        <v>18.3</v>
      </c>
    </row>
    <row r="4207" spans="1:4" ht="13.5" x14ac:dyDescent="0.25">
      <c r="A4207" s="172">
        <v>96861</v>
      </c>
      <c r="B4207" s="172" t="s">
        <v>9862</v>
      </c>
      <c r="C4207" s="172" t="s">
        <v>5304</v>
      </c>
      <c r="D4207" s="363">
        <v>19.739999999999998</v>
      </c>
    </row>
    <row r="4208" spans="1:4" ht="13.5" x14ac:dyDescent="0.25">
      <c r="A4208" s="172">
        <v>96862</v>
      </c>
      <c r="B4208" s="172" t="s">
        <v>9863</v>
      </c>
      <c r="C4208" s="172" t="s">
        <v>5304</v>
      </c>
      <c r="D4208" s="363">
        <v>22.06</v>
      </c>
    </row>
    <row r="4209" spans="1:4" ht="13.5" x14ac:dyDescent="0.25">
      <c r="A4209" s="172">
        <v>96863</v>
      </c>
      <c r="B4209" s="172" t="s">
        <v>9864</v>
      </c>
      <c r="C4209" s="172" t="s">
        <v>5304</v>
      </c>
      <c r="D4209" s="363">
        <v>21.82</v>
      </c>
    </row>
    <row r="4210" spans="1:4" ht="13.5" x14ac:dyDescent="0.25">
      <c r="A4210" s="172">
        <v>96864</v>
      </c>
      <c r="B4210" s="172" t="s">
        <v>9865</v>
      </c>
      <c r="C4210" s="172" t="s">
        <v>5304</v>
      </c>
      <c r="D4210" s="363">
        <v>34.450000000000003</v>
      </c>
    </row>
    <row r="4211" spans="1:4" ht="13.5" x14ac:dyDescent="0.25">
      <c r="A4211" s="172">
        <v>96865</v>
      </c>
      <c r="B4211" s="172" t="s">
        <v>9866</v>
      </c>
      <c r="C4211" s="172" t="s">
        <v>5304</v>
      </c>
      <c r="D4211" s="363">
        <v>33.75</v>
      </c>
    </row>
    <row r="4212" spans="1:4" ht="13.5" x14ac:dyDescent="0.25">
      <c r="A4212" s="172">
        <v>96866</v>
      </c>
      <c r="B4212" s="172" t="s">
        <v>9867</v>
      </c>
      <c r="C4212" s="172" t="s">
        <v>5304</v>
      </c>
      <c r="D4212" s="363">
        <v>45.25</v>
      </c>
    </row>
    <row r="4213" spans="1:4" ht="13.5" x14ac:dyDescent="0.25">
      <c r="A4213" s="172">
        <v>96867</v>
      </c>
      <c r="B4213" s="172" t="s">
        <v>9868</v>
      </c>
      <c r="C4213" s="172" t="s">
        <v>5304</v>
      </c>
      <c r="D4213" s="363">
        <v>52.51</v>
      </c>
    </row>
    <row r="4214" spans="1:4" ht="13.5" x14ac:dyDescent="0.25">
      <c r="A4214" s="172">
        <v>96868</v>
      </c>
      <c r="B4214" s="172" t="s">
        <v>9869</v>
      </c>
      <c r="C4214" s="172" t="s">
        <v>5304</v>
      </c>
      <c r="D4214" s="363">
        <v>20.95</v>
      </c>
    </row>
    <row r="4215" spans="1:4" ht="13.5" x14ac:dyDescent="0.25">
      <c r="A4215" s="172">
        <v>96869</v>
      </c>
      <c r="B4215" s="172" t="s">
        <v>9870</v>
      </c>
      <c r="C4215" s="172" t="s">
        <v>5304</v>
      </c>
      <c r="D4215" s="363">
        <v>25.02</v>
      </c>
    </row>
    <row r="4216" spans="1:4" ht="13.5" x14ac:dyDescent="0.25">
      <c r="A4216" s="172">
        <v>96870</v>
      </c>
      <c r="B4216" s="172" t="s">
        <v>9871</v>
      </c>
      <c r="C4216" s="172" t="s">
        <v>5304</v>
      </c>
      <c r="D4216" s="363">
        <v>39.44</v>
      </c>
    </row>
    <row r="4217" spans="1:4" ht="13.5" x14ac:dyDescent="0.25">
      <c r="A4217" s="172">
        <v>96871</v>
      </c>
      <c r="B4217" s="172" t="s">
        <v>9872</v>
      </c>
      <c r="C4217" s="172" t="s">
        <v>5304</v>
      </c>
      <c r="D4217" s="363">
        <v>57.11</v>
      </c>
    </row>
    <row r="4218" spans="1:4" ht="13.5" x14ac:dyDescent="0.25">
      <c r="A4218" s="172">
        <v>96872</v>
      </c>
      <c r="B4218" s="172" t="s">
        <v>9873</v>
      </c>
      <c r="C4218" s="172" t="s">
        <v>5304</v>
      </c>
      <c r="D4218" s="363">
        <v>55.27</v>
      </c>
    </row>
    <row r="4219" spans="1:4" ht="13.5" x14ac:dyDescent="0.25">
      <c r="A4219" s="172">
        <v>96873</v>
      </c>
      <c r="B4219" s="172" t="s">
        <v>9874</v>
      </c>
      <c r="C4219" s="172" t="s">
        <v>5304</v>
      </c>
      <c r="D4219" s="363">
        <v>63.28</v>
      </c>
    </row>
    <row r="4220" spans="1:4" ht="13.5" x14ac:dyDescent="0.25">
      <c r="A4220" s="172">
        <v>96874</v>
      </c>
      <c r="B4220" s="172" t="s">
        <v>9875</v>
      </c>
      <c r="C4220" s="172" t="s">
        <v>5304</v>
      </c>
      <c r="D4220" s="363">
        <v>66.790000000000006</v>
      </c>
    </row>
    <row r="4221" spans="1:4" ht="13.5" x14ac:dyDescent="0.25">
      <c r="A4221" s="172">
        <v>96875</v>
      </c>
      <c r="B4221" s="172" t="s">
        <v>9876</v>
      </c>
      <c r="C4221" s="172" t="s">
        <v>5304</v>
      </c>
      <c r="D4221" s="363">
        <v>79.67</v>
      </c>
    </row>
    <row r="4222" spans="1:4" ht="13.5" x14ac:dyDescent="0.25">
      <c r="A4222" s="172">
        <v>96876</v>
      </c>
      <c r="B4222" s="172" t="s">
        <v>9877</v>
      </c>
      <c r="C4222" s="172" t="s">
        <v>5304</v>
      </c>
      <c r="D4222" s="363">
        <v>137.5</v>
      </c>
    </row>
    <row r="4223" spans="1:4" ht="13.5" x14ac:dyDescent="0.25">
      <c r="A4223" s="172">
        <v>96877</v>
      </c>
      <c r="B4223" s="172" t="s">
        <v>9878</v>
      </c>
      <c r="C4223" s="172" t="s">
        <v>5304</v>
      </c>
      <c r="D4223" s="363">
        <v>146.86000000000001</v>
      </c>
    </row>
    <row r="4224" spans="1:4" ht="13.5" x14ac:dyDescent="0.25">
      <c r="A4224" s="172">
        <v>96878</v>
      </c>
      <c r="B4224" s="172" t="s">
        <v>9879</v>
      </c>
      <c r="C4224" s="172" t="s">
        <v>5304</v>
      </c>
      <c r="D4224" s="363">
        <v>148.6</v>
      </c>
    </row>
    <row r="4225" spans="1:4" ht="13.5" x14ac:dyDescent="0.25">
      <c r="A4225" s="172">
        <v>96879</v>
      </c>
      <c r="B4225" s="172" t="s">
        <v>9880</v>
      </c>
      <c r="C4225" s="172" t="s">
        <v>5304</v>
      </c>
      <c r="D4225" s="363">
        <v>149.32</v>
      </c>
    </row>
    <row r="4226" spans="1:4" ht="13.5" x14ac:dyDescent="0.25">
      <c r="A4226" s="172">
        <v>96880</v>
      </c>
      <c r="B4226" s="172" t="s">
        <v>9881</v>
      </c>
      <c r="C4226" s="172" t="s">
        <v>5304</v>
      </c>
      <c r="D4226" s="363">
        <v>170.26</v>
      </c>
    </row>
    <row r="4227" spans="1:4" ht="13.5" x14ac:dyDescent="0.25">
      <c r="A4227" s="172">
        <v>96881</v>
      </c>
      <c r="B4227" s="172" t="s">
        <v>9882</v>
      </c>
      <c r="C4227" s="172" t="s">
        <v>5304</v>
      </c>
      <c r="D4227" s="363">
        <v>179.74</v>
      </c>
    </row>
    <row r="4228" spans="1:4" ht="13.5" x14ac:dyDescent="0.25">
      <c r="A4228" s="172">
        <v>97425</v>
      </c>
      <c r="B4228" s="172" t="s">
        <v>9883</v>
      </c>
      <c r="C4228" s="172" t="s">
        <v>5304</v>
      </c>
      <c r="D4228" s="363">
        <v>17.760000000000002</v>
      </c>
    </row>
    <row r="4229" spans="1:4" ht="13.5" x14ac:dyDescent="0.25">
      <c r="A4229" s="172">
        <v>97426</v>
      </c>
      <c r="B4229" s="172" t="s">
        <v>9884</v>
      </c>
      <c r="C4229" s="172" t="s">
        <v>5304</v>
      </c>
      <c r="D4229" s="363">
        <v>21.14</v>
      </c>
    </row>
    <row r="4230" spans="1:4" ht="13.5" x14ac:dyDescent="0.25">
      <c r="A4230" s="172">
        <v>97427</v>
      </c>
      <c r="B4230" s="172" t="s">
        <v>9885</v>
      </c>
      <c r="C4230" s="172" t="s">
        <v>5304</v>
      </c>
      <c r="D4230" s="363">
        <v>23.69</v>
      </c>
    </row>
    <row r="4231" spans="1:4" ht="13.5" x14ac:dyDescent="0.25">
      <c r="A4231" s="172">
        <v>97428</v>
      </c>
      <c r="B4231" s="172" t="s">
        <v>9886</v>
      </c>
      <c r="C4231" s="172" t="s">
        <v>5304</v>
      </c>
      <c r="D4231" s="363">
        <v>29.61</v>
      </c>
    </row>
    <row r="4232" spans="1:4" ht="13.5" x14ac:dyDescent="0.25">
      <c r="A4232" s="172">
        <v>97429</v>
      </c>
      <c r="B4232" s="172" t="s">
        <v>9887</v>
      </c>
      <c r="C4232" s="172" t="s">
        <v>5304</v>
      </c>
      <c r="D4232" s="363">
        <v>35.07</v>
      </c>
    </row>
    <row r="4233" spans="1:4" ht="13.5" x14ac:dyDescent="0.25">
      <c r="A4233" s="172">
        <v>97430</v>
      </c>
      <c r="B4233" s="172" t="s">
        <v>18643</v>
      </c>
      <c r="C4233" s="172" t="s">
        <v>5304</v>
      </c>
      <c r="D4233" s="363">
        <v>27.01</v>
      </c>
    </row>
    <row r="4234" spans="1:4" ht="13.5" x14ac:dyDescent="0.25">
      <c r="A4234" s="172">
        <v>97431</v>
      </c>
      <c r="B4234" s="172" t="s">
        <v>18644</v>
      </c>
      <c r="C4234" s="172" t="s">
        <v>5304</v>
      </c>
      <c r="D4234" s="363">
        <v>30.14</v>
      </c>
    </row>
    <row r="4235" spans="1:4" ht="13.5" x14ac:dyDescent="0.25">
      <c r="A4235" s="172">
        <v>97432</v>
      </c>
      <c r="B4235" s="172" t="s">
        <v>18645</v>
      </c>
      <c r="C4235" s="172" t="s">
        <v>5304</v>
      </c>
      <c r="D4235" s="363">
        <v>34.04</v>
      </c>
    </row>
    <row r="4236" spans="1:4" ht="13.5" x14ac:dyDescent="0.25">
      <c r="A4236" s="172">
        <v>97433</v>
      </c>
      <c r="B4236" s="172" t="s">
        <v>18646</v>
      </c>
      <c r="C4236" s="172" t="s">
        <v>5304</v>
      </c>
      <c r="D4236" s="363">
        <v>61.95</v>
      </c>
    </row>
    <row r="4237" spans="1:4" ht="13.5" x14ac:dyDescent="0.25">
      <c r="A4237" s="172">
        <v>97434</v>
      </c>
      <c r="B4237" s="172" t="s">
        <v>18647</v>
      </c>
      <c r="C4237" s="172" t="s">
        <v>5304</v>
      </c>
      <c r="D4237" s="363">
        <v>63.12</v>
      </c>
    </row>
    <row r="4238" spans="1:4" ht="13.5" x14ac:dyDescent="0.25">
      <c r="A4238" s="172">
        <v>97435</v>
      </c>
      <c r="B4238" s="172" t="s">
        <v>18648</v>
      </c>
      <c r="C4238" s="172" t="s">
        <v>5304</v>
      </c>
      <c r="D4238" s="363">
        <v>72.5</v>
      </c>
    </row>
    <row r="4239" spans="1:4" ht="13.5" x14ac:dyDescent="0.25">
      <c r="A4239" s="172">
        <v>97436</v>
      </c>
      <c r="B4239" s="172" t="s">
        <v>18649</v>
      </c>
      <c r="C4239" s="172" t="s">
        <v>5304</v>
      </c>
      <c r="D4239" s="363">
        <v>74.75</v>
      </c>
    </row>
    <row r="4240" spans="1:4" ht="13.5" x14ac:dyDescent="0.25">
      <c r="A4240" s="172">
        <v>97437</v>
      </c>
      <c r="B4240" s="172" t="s">
        <v>18650</v>
      </c>
      <c r="C4240" s="172" t="s">
        <v>5304</v>
      </c>
      <c r="D4240" s="363">
        <v>83.04</v>
      </c>
    </row>
    <row r="4241" spans="1:4" ht="13.5" x14ac:dyDescent="0.25">
      <c r="A4241" s="172">
        <v>97438</v>
      </c>
      <c r="B4241" s="172" t="s">
        <v>18651</v>
      </c>
      <c r="C4241" s="172" t="s">
        <v>5304</v>
      </c>
      <c r="D4241" s="363">
        <v>85.45</v>
      </c>
    </row>
    <row r="4242" spans="1:4" ht="13.5" x14ac:dyDescent="0.25">
      <c r="A4242" s="172">
        <v>97439</v>
      </c>
      <c r="B4242" s="172" t="s">
        <v>18652</v>
      </c>
      <c r="C4242" s="172" t="s">
        <v>5304</v>
      </c>
      <c r="D4242" s="363">
        <v>93.82</v>
      </c>
    </row>
    <row r="4243" spans="1:4" ht="13.5" x14ac:dyDescent="0.25">
      <c r="A4243" s="172">
        <v>97440</v>
      </c>
      <c r="B4243" s="172" t="s">
        <v>18653</v>
      </c>
      <c r="C4243" s="172" t="s">
        <v>5304</v>
      </c>
      <c r="D4243" s="363">
        <v>112.58</v>
      </c>
    </row>
    <row r="4244" spans="1:4" ht="13.5" x14ac:dyDescent="0.25">
      <c r="A4244" s="172">
        <v>97442</v>
      </c>
      <c r="B4244" s="172" t="s">
        <v>18654</v>
      </c>
      <c r="C4244" s="172" t="s">
        <v>5304</v>
      </c>
      <c r="D4244" s="363">
        <v>124.19</v>
      </c>
    </row>
    <row r="4245" spans="1:4" ht="13.5" x14ac:dyDescent="0.25">
      <c r="A4245" s="172">
        <v>97443</v>
      </c>
      <c r="B4245" s="172" t="s">
        <v>18655</v>
      </c>
      <c r="C4245" s="172" t="s">
        <v>5304</v>
      </c>
      <c r="D4245" s="363">
        <v>70.89</v>
      </c>
    </row>
    <row r="4246" spans="1:4" ht="13.5" x14ac:dyDescent="0.25">
      <c r="A4246" s="172">
        <v>97444</v>
      </c>
      <c r="B4246" s="172" t="s">
        <v>18656</v>
      </c>
      <c r="C4246" s="172" t="s">
        <v>5304</v>
      </c>
      <c r="D4246" s="363">
        <v>83.63</v>
      </c>
    </row>
    <row r="4247" spans="1:4" ht="13.5" x14ac:dyDescent="0.25">
      <c r="A4247" s="172">
        <v>97446</v>
      </c>
      <c r="B4247" s="172" t="s">
        <v>18657</v>
      </c>
      <c r="C4247" s="172" t="s">
        <v>5304</v>
      </c>
      <c r="D4247" s="363">
        <v>145.13999999999999</v>
      </c>
    </row>
    <row r="4248" spans="1:4" ht="13.5" x14ac:dyDescent="0.25">
      <c r="A4248" s="172">
        <v>97447</v>
      </c>
      <c r="B4248" s="172" t="s">
        <v>18658</v>
      </c>
      <c r="C4248" s="172" t="s">
        <v>5304</v>
      </c>
      <c r="D4248" s="363">
        <v>145.13999999999999</v>
      </c>
    </row>
    <row r="4249" spans="1:4" ht="13.5" x14ac:dyDescent="0.25">
      <c r="A4249" s="172">
        <v>97449</v>
      </c>
      <c r="B4249" s="172" t="s">
        <v>18659</v>
      </c>
      <c r="C4249" s="172" t="s">
        <v>5304</v>
      </c>
      <c r="D4249" s="363">
        <v>154.4</v>
      </c>
    </row>
    <row r="4250" spans="1:4" ht="13.5" x14ac:dyDescent="0.25">
      <c r="A4250" s="172">
        <v>97450</v>
      </c>
      <c r="B4250" s="172" t="s">
        <v>18660</v>
      </c>
      <c r="C4250" s="172" t="s">
        <v>5304</v>
      </c>
      <c r="D4250" s="363">
        <v>189.1</v>
      </c>
    </row>
    <row r="4251" spans="1:4" ht="13.5" x14ac:dyDescent="0.25">
      <c r="A4251" s="172">
        <v>97452</v>
      </c>
      <c r="B4251" s="172" t="s">
        <v>18661</v>
      </c>
      <c r="C4251" s="172" t="s">
        <v>5304</v>
      </c>
      <c r="D4251" s="363">
        <v>116.93</v>
      </c>
    </row>
    <row r="4252" spans="1:4" ht="13.5" x14ac:dyDescent="0.25">
      <c r="A4252" s="172">
        <v>97453</v>
      </c>
      <c r="B4252" s="172" t="s">
        <v>18662</v>
      </c>
      <c r="C4252" s="172" t="s">
        <v>5304</v>
      </c>
      <c r="D4252" s="363">
        <v>124.21</v>
      </c>
    </row>
    <row r="4253" spans="1:4" ht="13.5" x14ac:dyDescent="0.25">
      <c r="A4253" s="172">
        <v>97454</v>
      </c>
      <c r="B4253" s="172" t="s">
        <v>18663</v>
      </c>
      <c r="C4253" s="172" t="s">
        <v>5304</v>
      </c>
      <c r="D4253" s="363">
        <v>199.62</v>
      </c>
    </row>
    <row r="4254" spans="1:4" ht="13.5" x14ac:dyDescent="0.25">
      <c r="A4254" s="172">
        <v>97455</v>
      </c>
      <c r="B4254" s="172" t="s">
        <v>18664</v>
      </c>
      <c r="C4254" s="172" t="s">
        <v>5304</v>
      </c>
      <c r="D4254" s="363">
        <v>211.25</v>
      </c>
    </row>
    <row r="4255" spans="1:4" ht="13.5" x14ac:dyDescent="0.25">
      <c r="A4255" s="172">
        <v>97456</v>
      </c>
      <c r="B4255" s="172" t="s">
        <v>18665</v>
      </c>
      <c r="C4255" s="172" t="s">
        <v>5304</v>
      </c>
      <c r="D4255" s="363">
        <v>453.94</v>
      </c>
    </row>
    <row r="4256" spans="1:4" ht="13.5" x14ac:dyDescent="0.25">
      <c r="A4256" s="172">
        <v>97457</v>
      </c>
      <c r="B4256" s="172" t="s">
        <v>18666</v>
      </c>
      <c r="C4256" s="172" t="s">
        <v>5304</v>
      </c>
      <c r="D4256" s="363">
        <v>401.76</v>
      </c>
    </row>
    <row r="4257" spans="1:4" ht="13.5" x14ac:dyDescent="0.25">
      <c r="A4257" s="172">
        <v>97458</v>
      </c>
      <c r="B4257" s="172" t="s">
        <v>18667</v>
      </c>
      <c r="C4257" s="172" t="s">
        <v>5304</v>
      </c>
      <c r="D4257" s="363">
        <v>185.07</v>
      </c>
    </row>
    <row r="4258" spans="1:4" ht="13.5" x14ac:dyDescent="0.25">
      <c r="A4258" s="172">
        <v>97459</v>
      </c>
      <c r="B4258" s="172" t="s">
        <v>18668</v>
      </c>
      <c r="C4258" s="172" t="s">
        <v>5304</v>
      </c>
      <c r="D4258" s="363">
        <v>318.31</v>
      </c>
    </row>
    <row r="4259" spans="1:4" ht="13.5" x14ac:dyDescent="0.25">
      <c r="A4259" s="172">
        <v>97460</v>
      </c>
      <c r="B4259" s="172" t="s">
        <v>18669</v>
      </c>
      <c r="C4259" s="172" t="s">
        <v>5304</v>
      </c>
      <c r="D4259" s="363">
        <v>490.03</v>
      </c>
    </row>
    <row r="4260" spans="1:4" ht="13.5" x14ac:dyDescent="0.25">
      <c r="A4260" s="172">
        <v>97461</v>
      </c>
      <c r="B4260" s="172" t="s">
        <v>18670</v>
      </c>
      <c r="C4260" s="172" t="s">
        <v>5304</v>
      </c>
      <c r="D4260" s="363">
        <v>22.31</v>
      </c>
    </row>
    <row r="4261" spans="1:4" ht="13.5" x14ac:dyDescent="0.25">
      <c r="A4261" s="172">
        <v>97462</v>
      </c>
      <c r="B4261" s="172" t="s">
        <v>18671</v>
      </c>
      <c r="C4261" s="172" t="s">
        <v>5304</v>
      </c>
      <c r="D4261" s="363">
        <v>18.579999999999998</v>
      </c>
    </row>
    <row r="4262" spans="1:4" ht="13.5" x14ac:dyDescent="0.25">
      <c r="A4262" s="172">
        <v>97464</v>
      </c>
      <c r="B4262" s="172" t="s">
        <v>18672</v>
      </c>
      <c r="C4262" s="172" t="s">
        <v>5304</v>
      </c>
      <c r="D4262" s="363">
        <v>32.18</v>
      </c>
    </row>
    <row r="4263" spans="1:4" ht="13.5" x14ac:dyDescent="0.25">
      <c r="A4263" s="172">
        <v>97465</v>
      </c>
      <c r="B4263" s="172" t="s">
        <v>18673</v>
      </c>
      <c r="C4263" s="172" t="s">
        <v>5304</v>
      </c>
      <c r="D4263" s="363">
        <v>38.47</v>
      </c>
    </row>
    <row r="4264" spans="1:4" ht="13.5" x14ac:dyDescent="0.25">
      <c r="A4264" s="172">
        <v>97467</v>
      </c>
      <c r="B4264" s="172" t="s">
        <v>18674</v>
      </c>
      <c r="C4264" s="172" t="s">
        <v>5304</v>
      </c>
      <c r="D4264" s="363">
        <v>40.840000000000003</v>
      </c>
    </row>
    <row r="4265" spans="1:4" ht="13.5" x14ac:dyDescent="0.25">
      <c r="A4265" s="172">
        <v>97468</v>
      </c>
      <c r="B4265" s="172" t="s">
        <v>18675</v>
      </c>
      <c r="C4265" s="172" t="s">
        <v>5304</v>
      </c>
      <c r="D4265" s="363">
        <v>48.9</v>
      </c>
    </row>
    <row r="4266" spans="1:4" ht="13.5" x14ac:dyDescent="0.25">
      <c r="A4266" s="172">
        <v>97470</v>
      </c>
      <c r="B4266" s="172" t="s">
        <v>18676</v>
      </c>
      <c r="C4266" s="172" t="s">
        <v>5304</v>
      </c>
      <c r="D4266" s="363">
        <v>60.42</v>
      </c>
    </row>
    <row r="4267" spans="1:4" ht="13.5" x14ac:dyDescent="0.25">
      <c r="A4267" s="172">
        <v>97471</v>
      </c>
      <c r="B4267" s="172" t="s">
        <v>18677</v>
      </c>
      <c r="C4267" s="172" t="s">
        <v>5304</v>
      </c>
      <c r="D4267" s="363">
        <v>73.16</v>
      </c>
    </row>
    <row r="4268" spans="1:4" ht="13.5" x14ac:dyDescent="0.25">
      <c r="A4268" s="172">
        <v>97474</v>
      </c>
      <c r="B4268" s="172" t="s">
        <v>18678</v>
      </c>
      <c r="C4268" s="172" t="s">
        <v>5304</v>
      </c>
      <c r="D4268" s="363">
        <v>110.7</v>
      </c>
    </row>
    <row r="4269" spans="1:4" ht="13.5" x14ac:dyDescent="0.25">
      <c r="A4269" s="172">
        <v>97475</v>
      </c>
      <c r="B4269" s="172" t="s">
        <v>18679</v>
      </c>
      <c r="C4269" s="172" t="s">
        <v>5304</v>
      </c>
      <c r="D4269" s="363">
        <v>136.44999999999999</v>
      </c>
    </row>
    <row r="4270" spans="1:4" ht="13.5" x14ac:dyDescent="0.25">
      <c r="A4270" s="172">
        <v>97477</v>
      </c>
      <c r="B4270" s="172" t="s">
        <v>18680</v>
      </c>
      <c r="C4270" s="172" t="s">
        <v>5304</v>
      </c>
      <c r="D4270" s="363">
        <v>147.51</v>
      </c>
    </row>
    <row r="4271" spans="1:4" ht="13.5" x14ac:dyDescent="0.25">
      <c r="A4271" s="172">
        <v>97478</v>
      </c>
      <c r="B4271" s="172" t="s">
        <v>18681</v>
      </c>
      <c r="C4271" s="172" t="s">
        <v>5304</v>
      </c>
      <c r="D4271" s="363">
        <v>182.21</v>
      </c>
    </row>
    <row r="4272" spans="1:4" ht="13.5" x14ac:dyDescent="0.25">
      <c r="A4272" s="172">
        <v>97479</v>
      </c>
      <c r="B4272" s="172" t="s">
        <v>18682</v>
      </c>
      <c r="C4272" s="172" t="s">
        <v>5304</v>
      </c>
      <c r="D4272" s="363">
        <v>36.090000000000003</v>
      </c>
    </row>
    <row r="4273" spans="1:4" ht="13.5" x14ac:dyDescent="0.25">
      <c r="A4273" s="172">
        <v>97480</v>
      </c>
      <c r="B4273" s="172" t="s">
        <v>18683</v>
      </c>
      <c r="C4273" s="172" t="s">
        <v>5304</v>
      </c>
      <c r="D4273" s="363">
        <v>36.090000000000003</v>
      </c>
    </row>
    <row r="4274" spans="1:4" ht="13.5" x14ac:dyDescent="0.25">
      <c r="A4274" s="172">
        <v>97481</v>
      </c>
      <c r="B4274" s="172" t="s">
        <v>18684</v>
      </c>
      <c r="C4274" s="172" t="s">
        <v>5304</v>
      </c>
      <c r="D4274" s="363">
        <v>52.35</v>
      </c>
    </row>
    <row r="4275" spans="1:4" ht="13.5" x14ac:dyDescent="0.25">
      <c r="A4275" s="172">
        <v>97482</v>
      </c>
      <c r="B4275" s="172" t="s">
        <v>18685</v>
      </c>
      <c r="C4275" s="172" t="s">
        <v>5304</v>
      </c>
      <c r="D4275" s="363">
        <v>52.35</v>
      </c>
    </row>
    <row r="4276" spans="1:4" ht="13.5" x14ac:dyDescent="0.25">
      <c r="A4276" s="172">
        <v>97483</v>
      </c>
      <c r="B4276" s="172" t="s">
        <v>18686</v>
      </c>
      <c r="C4276" s="172" t="s">
        <v>5304</v>
      </c>
      <c r="D4276" s="363">
        <v>73.39</v>
      </c>
    </row>
    <row r="4277" spans="1:4" ht="13.5" x14ac:dyDescent="0.25">
      <c r="A4277" s="172">
        <v>97484</v>
      </c>
      <c r="B4277" s="172" t="s">
        <v>18687</v>
      </c>
      <c r="C4277" s="172" t="s">
        <v>5304</v>
      </c>
      <c r="D4277" s="363">
        <v>73.39</v>
      </c>
    </row>
    <row r="4278" spans="1:4" ht="13.5" x14ac:dyDescent="0.25">
      <c r="A4278" s="172">
        <v>97485</v>
      </c>
      <c r="B4278" s="172" t="s">
        <v>18688</v>
      </c>
      <c r="C4278" s="172" t="s">
        <v>5304</v>
      </c>
      <c r="D4278" s="363">
        <v>101.25</v>
      </c>
    </row>
    <row r="4279" spans="1:4" ht="13.5" x14ac:dyDescent="0.25">
      <c r="A4279" s="172">
        <v>97486</v>
      </c>
      <c r="B4279" s="172" t="s">
        <v>18689</v>
      </c>
      <c r="C4279" s="172" t="s">
        <v>5304</v>
      </c>
      <c r="D4279" s="363">
        <v>108.53</v>
      </c>
    </row>
    <row r="4280" spans="1:4" ht="13.5" x14ac:dyDescent="0.25">
      <c r="A4280" s="172">
        <v>97487</v>
      </c>
      <c r="B4280" s="172" t="s">
        <v>18690</v>
      </c>
      <c r="C4280" s="172" t="s">
        <v>5304</v>
      </c>
      <c r="D4280" s="363">
        <v>186.61</v>
      </c>
    </row>
    <row r="4281" spans="1:4" ht="13.5" x14ac:dyDescent="0.25">
      <c r="A4281" s="172">
        <v>97488</v>
      </c>
      <c r="B4281" s="172" t="s">
        <v>18691</v>
      </c>
      <c r="C4281" s="172" t="s">
        <v>5304</v>
      </c>
      <c r="D4281" s="363">
        <v>198.24</v>
      </c>
    </row>
    <row r="4282" spans="1:4" ht="13.5" x14ac:dyDescent="0.25">
      <c r="A4282" s="172">
        <v>97489</v>
      </c>
      <c r="B4282" s="172" t="s">
        <v>18692</v>
      </c>
      <c r="C4282" s="172" t="s">
        <v>5304</v>
      </c>
      <c r="D4282" s="363">
        <v>443.57</v>
      </c>
    </row>
    <row r="4283" spans="1:4" ht="13.5" x14ac:dyDescent="0.25">
      <c r="A4283" s="172">
        <v>97490</v>
      </c>
      <c r="B4283" s="172" t="s">
        <v>18693</v>
      </c>
      <c r="C4283" s="172" t="s">
        <v>5304</v>
      </c>
      <c r="D4283" s="363">
        <v>391.39</v>
      </c>
    </row>
    <row r="4284" spans="1:4" ht="13.5" x14ac:dyDescent="0.25">
      <c r="A4284" s="172">
        <v>97491</v>
      </c>
      <c r="B4284" s="172" t="s">
        <v>18694</v>
      </c>
      <c r="C4284" s="172" t="s">
        <v>5304</v>
      </c>
      <c r="D4284" s="363">
        <v>55.79</v>
      </c>
    </row>
    <row r="4285" spans="1:4" ht="13.5" x14ac:dyDescent="0.25">
      <c r="A4285" s="172">
        <v>97492</v>
      </c>
      <c r="B4285" s="172" t="s">
        <v>18695</v>
      </c>
      <c r="C4285" s="172" t="s">
        <v>5304</v>
      </c>
      <c r="D4285" s="363">
        <v>81.93</v>
      </c>
    </row>
    <row r="4286" spans="1:4" ht="13.5" x14ac:dyDescent="0.25">
      <c r="A4286" s="172">
        <v>97493</v>
      </c>
      <c r="B4286" s="172" t="s">
        <v>18696</v>
      </c>
      <c r="C4286" s="172" t="s">
        <v>5304</v>
      </c>
      <c r="D4286" s="363">
        <v>105.7</v>
      </c>
    </row>
    <row r="4287" spans="1:4" ht="13.5" x14ac:dyDescent="0.25">
      <c r="A4287" s="172">
        <v>97494</v>
      </c>
      <c r="B4287" s="172" t="s">
        <v>18697</v>
      </c>
      <c r="C4287" s="172" t="s">
        <v>5304</v>
      </c>
      <c r="D4287" s="363">
        <v>164.12</v>
      </c>
    </row>
    <row r="4288" spans="1:4" ht="13.5" x14ac:dyDescent="0.25">
      <c r="A4288" s="172">
        <v>97495</v>
      </c>
      <c r="B4288" s="172" t="s">
        <v>18698</v>
      </c>
      <c r="C4288" s="172" t="s">
        <v>5304</v>
      </c>
      <c r="D4288" s="363">
        <v>300.94</v>
      </c>
    </row>
    <row r="4289" spans="1:4" ht="13.5" x14ac:dyDescent="0.25">
      <c r="A4289" s="172">
        <v>97496</v>
      </c>
      <c r="B4289" s="172" t="s">
        <v>18699</v>
      </c>
      <c r="C4289" s="172" t="s">
        <v>5304</v>
      </c>
      <c r="D4289" s="363">
        <v>476.24</v>
      </c>
    </row>
    <row r="4290" spans="1:4" ht="13.5" x14ac:dyDescent="0.25">
      <c r="A4290" s="172">
        <v>97499</v>
      </c>
      <c r="B4290" s="172" t="s">
        <v>18700</v>
      </c>
      <c r="C4290" s="172" t="s">
        <v>5304</v>
      </c>
      <c r="D4290" s="363">
        <v>20.62</v>
      </c>
    </row>
    <row r="4291" spans="1:4" ht="13.5" x14ac:dyDescent="0.25">
      <c r="A4291" s="172">
        <v>97500</v>
      </c>
      <c r="B4291" s="172" t="s">
        <v>18701</v>
      </c>
      <c r="C4291" s="172" t="s">
        <v>5304</v>
      </c>
      <c r="D4291" s="363">
        <v>16.89</v>
      </c>
    </row>
    <row r="4292" spans="1:4" ht="13.5" x14ac:dyDescent="0.25">
      <c r="A4292" s="172">
        <v>97502</v>
      </c>
      <c r="B4292" s="172" t="s">
        <v>18702</v>
      </c>
      <c r="C4292" s="172" t="s">
        <v>5304</v>
      </c>
      <c r="D4292" s="363">
        <v>29.04</v>
      </c>
    </row>
    <row r="4293" spans="1:4" ht="13.5" x14ac:dyDescent="0.25">
      <c r="A4293" s="172">
        <v>97503</v>
      </c>
      <c r="B4293" s="172" t="s">
        <v>18703</v>
      </c>
      <c r="C4293" s="172" t="s">
        <v>5304</v>
      </c>
      <c r="D4293" s="363">
        <v>35.49</v>
      </c>
    </row>
    <row r="4294" spans="1:4" ht="13.5" x14ac:dyDescent="0.25">
      <c r="A4294" s="172">
        <v>97505</v>
      </c>
      <c r="B4294" s="172" t="s">
        <v>18704</v>
      </c>
      <c r="C4294" s="172" t="s">
        <v>5304</v>
      </c>
      <c r="D4294" s="363">
        <v>36.43</v>
      </c>
    </row>
    <row r="4295" spans="1:4" ht="13.5" x14ac:dyDescent="0.25">
      <c r="A4295" s="172">
        <v>97506</v>
      </c>
      <c r="B4295" s="172" t="s">
        <v>18705</v>
      </c>
      <c r="C4295" s="172" t="s">
        <v>5304</v>
      </c>
      <c r="D4295" s="363">
        <v>44.49</v>
      </c>
    </row>
    <row r="4296" spans="1:4" ht="13.5" x14ac:dyDescent="0.25">
      <c r="A4296" s="172">
        <v>97508</v>
      </c>
      <c r="B4296" s="172" t="s">
        <v>18706</v>
      </c>
      <c r="C4296" s="172" t="s">
        <v>5304</v>
      </c>
      <c r="D4296" s="363">
        <v>54.16</v>
      </c>
    </row>
    <row r="4297" spans="1:4" ht="13.5" x14ac:dyDescent="0.25">
      <c r="A4297" s="172">
        <v>97509</v>
      </c>
      <c r="B4297" s="172" t="s">
        <v>18707</v>
      </c>
      <c r="C4297" s="172" t="s">
        <v>5304</v>
      </c>
      <c r="D4297" s="363">
        <v>66.900000000000006</v>
      </c>
    </row>
    <row r="4298" spans="1:4" ht="13.5" x14ac:dyDescent="0.25">
      <c r="A4298" s="172">
        <v>97511</v>
      </c>
      <c r="B4298" s="172" t="s">
        <v>18708</v>
      </c>
      <c r="C4298" s="172" t="s">
        <v>5304</v>
      </c>
      <c r="D4298" s="363">
        <v>101.71</v>
      </c>
    </row>
    <row r="4299" spans="1:4" ht="13.5" x14ac:dyDescent="0.25">
      <c r="A4299" s="172">
        <v>97512</v>
      </c>
      <c r="B4299" s="172" t="s">
        <v>18709</v>
      </c>
      <c r="C4299" s="172" t="s">
        <v>5304</v>
      </c>
      <c r="D4299" s="363">
        <v>127.46</v>
      </c>
    </row>
    <row r="4300" spans="1:4" ht="13.5" x14ac:dyDescent="0.25">
      <c r="A4300" s="172">
        <v>97514</v>
      </c>
      <c r="B4300" s="172" t="s">
        <v>18710</v>
      </c>
      <c r="C4300" s="172" t="s">
        <v>5304</v>
      </c>
      <c r="D4300" s="363">
        <v>135.69999999999999</v>
      </c>
    </row>
    <row r="4301" spans="1:4" ht="13.5" x14ac:dyDescent="0.25">
      <c r="A4301" s="172">
        <v>97515</v>
      </c>
      <c r="B4301" s="172" t="s">
        <v>18711</v>
      </c>
      <c r="C4301" s="172" t="s">
        <v>5304</v>
      </c>
      <c r="D4301" s="363">
        <v>170.4</v>
      </c>
    </row>
    <row r="4302" spans="1:4" ht="13.5" x14ac:dyDescent="0.25">
      <c r="A4302" s="172">
        <v>97517</v>
      </c>
      <c r="B4302" s="172" t="s">
        <v>18712</v>
      </c>
      <c r="C4302" s="172" t="s">
        <v>5304</v>
      </c>
      <c r="D4302" s="363">
        <v>33.549999999999997</v>
      </c>
    </row>
    <row r="4303" spans="1:4" ht="13.5" x14ac:dyDescent="0.25">
      <c r="A4303" s="172">
        <v>97518</v>
      </c>
      <c r="B4303" s="172" t="s">
        <v>18713</v>
      </c>
      <c r="C4303" s="172" t="s">
        <v>5304</v>
      </c>
      <c r="D4303" s="363">
        <v>33.549999999999997</v>
      </c>
    </row>
    <row r="4304" spans="1:4" ht="13.5" x14ac:dyDescent="0.25">
      <c r="A4304" s="172">
        <v>97519</v>
      </c>
      <c r="B4304" s="172" t="s">
        <v>18714</v>
      </c>
      <c r="C4304" s="172" t="s">
        <v>5304</v>
      </c>
      <c r="D4304" s="363">
        <v>47.89</v>
      </c>
    </row>
    <row r="4305" spans="1:4" ht="13.5" x14ac:dyDescent="0.25">
      <c r="A4305" s="172">
        <v>97520</v>
      </c>
      <c r="B4305" s="172" t="s">
        <v>18715</v>
      </c>
      <c r="C4305" s="172" t="s">
        <v>5304</v>
      </c>
      <c r="D4305" s="363">
        <v>47.89</v>
      </c>
    </row>
    <row r="4306" spans="1:4" ht="13.5" x14ac:dyDescent="0.25">
      <c r="A4306" s="172">
        <v>97521</v>
      </c>
      <c r="B4306" s="172" t="s">
        <v>18716</v>
      </c>
      <c r="C4306" s="172" t="s">
        <v>5304</v>
      </c>
      <c r="D4306" s="363">
        <v>66.739999999999995</v>
      </c>
    </row>
    <row r="4307" spans="1:4" ht="13.5" x14ac:dyDescent="0.25">
      <c r="A4307" s="172">
        <v>97522</v>
      </c>
      <c r="B4307" s="172" t="s">
        <v>18717</v>
      </c>
      <c r="C4307" s="172" t="s">
        <v>5304</v>
      </c>
      <c r="D4307" s="363">
        <v>66.739999999999995</v>
      </c>
    </row>
    <row r="4308" spans="1:4" ht="13.5" x14ac:dyDescent="0.25">
      <c r="A4308" s="172">
        <v>97523</v>
      </c>
      <c r="B4308" s="172" t="s">
        <v>18718</v>
      </c>
      <c r="C4308" s="172" t="s">
        <v>5304</v>
      </c>
      <c r="D4308" s="363">
        <v>91.87</v>
      </c>
    </row>
    <row r="4309" spans="1:4" ht="13.5" x14ac:dyDescent="0.25">
      <c r="A4309" s="172">
        <v>97524</v>
      </c>
      <c r="B4309" s="172" t="s">
        <v>18719</v>
      </c>
      <c r="C4309" s="172" t="s">
        <v>5304</v>
      </c>
      <c r="D4309" s="363">
        <v>99.15</v>
      </c>
    </row>
    <row r="4310" spans="1:4" ht="13.5" x14ac:dyDescent="0.25">
      <c r="A4310" s="172">
        <v>97525</v>
      </c>
      <c r="B4310" s="172" t="s">
        <v>18720</v>
      </c>
      <c r="C4310" s="172" t="s">
        <v>5304</v>
      </c>
      <c r="D4310" s="363">
        <v>173.06</v>
      </c>
    </row>
    <row r="4311" spans="1:4" ht="13.5" x14ac:dyDescent="0.25">
      <c r="A4311" s="172">
        <v>97526</v>
      </c>
      <c r="B4311" s="172" t="s">
        <v>18721</v>
      </c>
      <c r="C4311" s="172" t="s">
        <v>5304</v>
      </c>
      <c r="D4311" s="363">
        <v>184.69</v>
      </c>
    </row>
    <row r="4312" spans="1:4" ht="13.5" x14ac:dyDescent="0.25">
      <c r="A4312" s="172">
        <v>97527</v>
      </c>
      <c r="B4312" s="172" t="s">
        <v>18722</v>
      </c>
      <c r="C4312" s="172" t="s">
        <v>5304</v>
      </c>
      <c r="D4312" s="363">
        <v>425.9</v>
      </c>
    </row>
    <row r="4313" spans="1:4" ht="13.5" x14ac:dyDescent="0.25">
      <c r="A4313" s="172">
        <v>97528</v>
      </c>
      <c r="B4313" s="172" t="s">
        <v>18723</v>
      </c>
      <c r="C4313" s="172" t="s">
        <v>5304</v>
      </c>
      <c r="D4313" s="363">
        <v>373.72</v>
      </c>
    </row>
    <row r="4314" spans="1:4" ht="13.5" x14ac:dyDescent="0.25">
      <c r="A4314" s="172">
        <v>97529</v>
      </c>
      <c r="B4314" s="172" t="s">
        <v>18724</v>
      </c>
      <c r="C4314" s="172" t="s">
        <v>5304</v>
      </c>
      <c r="D4314" s="363">
        <v>52.47</v>
      </c>
    </row>
    <row r="4315" spans="1:4" ht="13.5" x14ac:dyDescent="0.25">
      <c r="A4315" s="172">
        <v>97530</v>
      </c>
      <c r="B4315" s="172" t="s">
        <v>18725</v>
      </c>
      <c r="C4315" s="172" t="s">
        <v>5304</v>
      </c>
      <c r="D4315" s="363">
        <v>75.97</v>
      </c>
    </row>
    <row r="4316" spans="1:4" ht="13.5" x14ac:dyDescent="0.25">
      <c r="A4316" s="172">
        <v>97531</v>
      </c>
      <c r="B4316" s="172" t="s">
        <v>18726</v>
      </c>
      <c r="C4316" s="172" t="s">
        <v>5304</v>
      </c>
      <c r="D4316" s="363">
        <v>96.82</v>
      </c>
    </row>
    <row r="4317" spans="1:4" ht="13.5" x14ac:dyDescent="0.25">
      <c r="A4317" s="172">
        <v>97532</v>
      </c>
      <c r="B4317" s="172" t="s">
        <v>18727</v>
      </c>
      <c r="C4317" s="172" t="s">
        <v>5304</v>
      </c>
      <c r="D4317" s="363">
        <v>151.61000000000001</v>
      </c>
    </row>
    <row r="4318" spans="1:4" ht="13.5" x14ac:dyDescent="0.25">
      <c r="A4318" s="172">
        <v>97533</v>
      </c>
      <c r="B4318" s="172" t="s">
        <v>18728</v>
      </c>
      <c r="C4318" s="172" t="s">
        <v>5304</v>
      </c>
      <c r="D4318" s="363">
        <v>285.54000000000002</v>
      </c>
    </row>
    <row r="4319" spans="1:4" ht="13.5" x14ac:dyDescent="0.25">
      <c r="A4319" s="172">
        <v>97534</v>
      </c>
      <c r="B4319" s="172" t="s">
        <v>18729</v>
      </c>
      <c r="C4319" s="172" t="s">
        <v>5304</v>
      </c>
      <c r="D4319" s="363">
        <v>452.66</v>
      </c>
    </row>
    <row r="4320" spans="1:4" ht="13.5" x14ac:dyDescent="0.25">
      <c r="A4320" s="172">
        <v>97537</v>
      </c>
      <c r="B4320" s="172" t="s">
        <v>18730</v>
      </c>
      <c r="C4320" s="172" t="s">
        <v>5304</v>
      </c>
      <c r="D4320" s="363">
        <v>15.48</v>
      </c>
    </row>
    <row r="4321" spans="1:4" ht="13.5" x14ac:dyDescent="0.25">
      <c r="A4321" s="172">
        <v>97540</v>
      </c>
      <c r="B4321" s="172" t="s">
        <v>18731</v>
      </c>
      <c r="C4321" s="172" t="s">
        <v>5304</v>
      </c>
      <c r="D4321" s="363">
        <v>20.78</v>
      </c>
    </row>
    <row r="4322" spans="1:4" ht="13.5" x14ac:dyDescent="0.25">
      <c r="A4322" s="172">
        <v>97541</v>
      </c>
      <c r="B4322" s="172" t="s">
        <v>18732</v>
      </c>
      <c r="C4322" s="172" t="s">
        <v>5304</v>
      </c>
      <c r="D4322" s="363">
        <v>17.68</v>
      </c>
    </row>
    <row r="4323" spans="1:4" ht="13.5" x14ac:dyDescent="0.25">
      <c r="A4323" s="172">
        <v>97543</v>
      </c>
      <c r="B4323" s="172" t="s">
        <v>18733</v>
      </c>
      <c r="C4323" s="172" t="s">
        <v>5304</v>
      </c>
      <c r="D4323" s="363">
        <v>33.78</v>
      </c>
    </row>
    <row r="4324" spans="1:4" ht="13.5" x14ac:dyDescent="0.25">
      <c r="A4324" s="172">
        <v>97544</v>
      </c>
      <c r="B4324" s="172" t="s">
        <v>18734</v>
      </c>
      <c r="C4324" s="172" t="s">
        <v>5304</v>
      </c>
      <c r="D4324" s="363">
        <v>30.05</v>
      </c>
    </row>
    <row r="4325" spans="1:4" ht="13.5" x14ac:dyDescent="0.25">
      <c r="A4325" s="172">
        <v>97546</v>
      </c>
      <c r="B4325" s="172" t="s">
        <v>18735</v>
      </c>
      <c r="C4325" s="172" t="s">
        <v>5304</v>
      </c>
      <c r="D4325" s="363">
        <v>21.68</v>
      </c>
    </row>
    <row r="4326" spans="1:4" ht="13.5" x14ac:dyDescent="0.25">
      <c r="A4326" s="172">
        <v>97547</v>
      </c>
      <c r="B4326" s="172" t="s">
        <v>18736</v>
      </c>
      <c r="C4326" s="172" t="s">
        <v>5304</v>
      </c>
      <c r="D4326" s="363">
        <v>21.68</v>
      </c>
    </row>
    <row r="4327" spans="1:4" ht="13.5" x14ac:dyDescent="0.25">
      <c r="A4327" s="172">
        <v>97548</v>
      </c>
      <c r="B4327" s="172" t="s">
        <v>18737</v>
      </c>
      <c r="C4327" s="172" t="s">
        <v>5304</v>
      </c>
      <c r="D4327" s="363">
        <v>32.130000000000003</v>
      </c>
    </row>
    <row r="4328" spans="1:4" ht="13.5" x14ac:dyDescent="0.25">
      <c r="A4328" s="172">
        <v>97549</v>
      </c>
      <c r="B4328" s="172" t="s">
        <v>18738</v>
      </c>
      <c r="C4328" s="172" t="s">
        <v>5304</v>
      </c>
      <c r="D4328" s="363">
        <v>32.130000000000003</v>
      </c>
    </row>
    <row r="4329" spans="1:4" ht="13.5" x14ac:dyDescent="0.25">
      <c r="A4329" s="172">
        <v>97550</v>
      </c>
      <c r="B4329" s="172" t="s">
        <v>18739</v>
      </c>
      <c r="C4329" s="172" t="s">
        <v>5304</v>
      </c>
      <c r="D4329" s="363">
        <v>53.31</v>
      </c>
    </row>
    <row r="4330" spans="1:4" ht="13.5" x14ac:dyDescent="0.25">
      <c r="A4330" s="172">
        <v>97551</v>
      </c>
      <c r="B4330" s="172" t="s">
        <v>18740</v>
      </c>
      <c r="C4330" s="172" t="s">
        <v>5304</v>
      </c>
      <c r="D4330" s="363">
        <v>53.31</v>
      </c>
    </row>
    <row r="4331" spans="1:4" ht="13.5" x14ac:dyDescent="0.25">
      <c r="A4331" s="172">
        <v>97552</v>
      </c>
      <c r="B4331" s="172" t="s">
        <v>18741</v>
      </c>
      <c r="C4331" s="172" t="s">
        <v>5304</v>
      </c>
      <c r="D4331" s="363">
        <v>31.6</v>
      </c>
    </row>
    <row r="4332" spans="1:4" ht="13.5" x14ac:dyDescent="0.25">
      <c r="A4332" s="172">
        <v>97553</v>
      </c>
      <c r="B4332" s="172" t="s">
        <v>18742</v>
      </c>
      <c r="C4332" s="172" t="s">
        <v>5304</v>
      </c>
      <c r="D4332" s="363">
        <v>45.53</v>
      </c>
    </row>
    <row r="4333" spans="1:4" ht="13.5" x14ac:dyDescent="0.25">
      <c r="A4333" s="172">
        <v>97554</v>
      </c>
      <c r="B4333" s="172" t="s">
        <v>18743</v>
      </c>
      <c r="C4333" s="172" t="s">
        <v>5304</v>
      </c>
      <c r="D4333" s="363">
        <v>78.83</v>
      </c>
    </row>
    <row r="4334" spans="1:4" ht="13.5" x14ac:dyDescent="0.25">
      <c r="A4334" s="172">
        <v>98602</v>
      </c>
      <c r="B4334" s="172" t="s">
        <v>9989</v>
      </c>
      <c r="C4334" s="172" t="s">
        <v>5304</v>
      </c>
      <c r="D4334" s="363">
        <v>12.05</v>
      </c>
    </row>
    <row r="4335" spans="1:4" ht="13.5" x14ac:dyDescent="0.25">
      <c r="A4335" s="172">
        <v>6171</v>
      </c>
      <c r="B4335" s="172" t="s">
        <v>18744</v>
      </c>
      <c r="C4335" s="172" t="s">
        <v>5304</v>
      </c>
      <c r="D4335" s="363">
        <v>23.23</v>
      </c>
    </row>
    <row r="4336" spans="1:4" ht="13.5" x14ac:dyDescent="0.25">
      <c r="A4336" s="172" t="s">
        <v>18745</v>
      </c>
      <c r="B4336" s="172" t="s">
        <v>18746</v>
      </c>
      <c r="C4336" s="172" t="s">
        <v>5304</v>
      </c>
      <c r="D4336" s="363">
        <v>210.22</v>
      </c>
    </row>
    <row r="4337" spans="1:4" ht="13.5" x14ac:dyDescent="0.25">
      <c r="A4337" s="172" t="s">
        <v>18747</v>
      </c>
      <c r="B4337" s="172" t="s">
        <v>18748</v>
      </c>
      <c r="C4337" s="172" t="s">
        <v>5304</v>
      </c>
      <c r="D4337" s="363">
        <v>292.92</v>
      </c>
    </row>
    <row r="4338" spans="1:4" ht="13.5" x14ac:dyDescent="0.25">
      <c r="A4338" s="172">
        <v>88503</v>
      </c>
      <c r="B4338" s="172" t="s">
        <v>18749</v>
      </c>
      <c r="C4338" s="172" t="s">
        <v>5304</v>
      </c>
      <c r="D4338" s="363">
        <v>629.83000000000004</v>
      </c>
    </row>
    <row r="4339" spans="1:4" ht="13.5" x14ac:dyDescent="0.25">
      <c r="A4339" s="172">
        <v>88504</v>
      </c>
      <c r="B4339" s="172" t="s">
        <v>18750</v>
      </c>
      <c r="C4339" s="172" t="s">
        <v>5304</v>
      </c>
      <c r="D4339" s="363">
        <v>510.63</v>
      </c>
    </row>
    <row r="4340" spans="1:4" ht="13.5" x14ac:dyDescent="0.25">
      <c r="A4340" s="172">
        <v>97900</v>
      </c>
      <c r="B4340" s="172" t="s">
        <v>18751</v>
      </c>
      <c r="C4340" s="172" t="s">
        <v>5304</v>
      </c>
      <c r="D4340" s="363">
        <v>130.66</v>
      </c>
    </row>
    <row r="4341" spans="1:4" ht="13.5" x14ac:dyDescent="0.25">
      <c r="A4341" s="172">
        <v>97901</v>
      </c>
      <c r="B4341" s="172" t="s">
        <v>18752</v>
      </c>
      <c r="C4341" s="172" t="s">
        <v>5304</v>
      </c>
      <c r="D4341" s="363">
        <v>207.51</v>
      </c>
    </row>
    <row r="4342" spans="1:4" ht="13.5" x14ac:dyDescent="0.25">
      <c r="A4342" s="172">
        <v>97902</v>
      </c>
      <c r="B4342" s="172" t="s">
        <v>18753</v>
      </c>
      <c r="C4342" s="172" t="s">
        <v>5304</v>
      </c>
      <c r="D4342" s="363">
        <v>409.77</v>
      </c>
    </row>
    <row r="4343" spans="1:4" ht="13.5" x14ac:dyDescent="0.25">
      <c r="A4343" s="172">
        <v>97903</v>
      </c>
      <c r="B4343" s="172" t="s">
        <v>18754</v>
      </c>
      <c r="C4343" s="172" t="s">
        <v>5304</v>
      </c>
      <c r="D4343" s="363">
        <v>565.37</v>
      </c>
    </row>
    <row r="4344" spans="1:4" ht="13.5" x14ac:dyDescent="0.25">
      <c r="A4344" s="172">
        <v>97904</v>
      </c>
      <c r="B4344" s="172" t="s">
        <v>18755</v>
      </c>
      <c r="C4344" s="172" t="s">
        <v>5304</v>
      </c>
      <c r="D4344" s="363">
        <v>669.44</v>
      </c>
    </row>
    <row r="4345" spans="1:4" ht="13.5" x14ac:dyDescent="0.25">
      <c r="A4345" s="172">
        <v>97905</v>
      </c>
      <c r="B4345" s="172" t="s">
        <v>18756</v>
      </c>
      <c r="C4345" s="172" t="s">
        <v>5304</v>
      </c>
      <c r="D4345" s="363">
        <v>167.13</v>
      </c>
    </row>
    <row r="4346" spans="1:4" ht="13.5" x14ac:dyDescent="0.25">
      <c r="A4346" s="172">
        <v>97906</v>
      </c>
      <c r="B4346" s="172" t="s">
        <v>18757</v>
      </c>
      <c r="C4346" s="172" t="s">
        <v>5304</v>
      </c>
      <c r="D4346" s="363">
        <v>312.42</v>
      </c>
    </row>
    <row r="4347" spans="1:4" ht="13.5" x14ac:dyDescent="0.25">
      <c r="A4347" s="172">
        <v>97907</v>
      </c>
      <c r="B4347" s="172" t="s">
        <v>18758</v>
      </c>
      <c r="C4347" s="172" t="s">
        <v>5304</v>
      </c>
      <c r="D4347" s="363">
        <v>441.13</v>
      </c>
    </row>
    <row r="4348" spans="1:4" ht="13.5" x14ac:dyDescent="0.25">
      <c r="A4348" s="172">
        <v>97908</v>
      </c>
      <c r="B4348" s="172" t="s">
        <v>18759</v>
      </c>
      <c r="C4348" s="172" t="s">
        <v>5304</v>
      </c>
      <c r="D4348" s="363">
        <v>522.42999999999995</v>
      </c>
    </row>
    <row r="4349" spans="1:4" ht="13.5" x14ac:dyDescent="0.25">
      <c r="A4349" s="172">
        <v>98102</v>
      </c>
      <c r="B4349" s="172" t="s">
        <v>18760</v>
      </c>
      <c r="C4349" s="172" t="s">
        <v>5304</v>
      </c>
      <c r="D4349" s="363">
        <v>76.84</v>
      </c>
    </row>
    <row r="4350" spans="1:4" ht="13.5" x14ac:dyDescent="0.25">
      <c r="A4350" s="172">
        <v>98103</v>
      </c>
      <c r="B4350" s="172" t="s">
        <v>18761</v>
      </c>
      <c r="C4350" s="172" t="s">
        <v>5304</v>
      </c>
      <c r="D4350" s="363">
        <v>161.88</v>
      </c>
    </row>
    <row r="4351" spans="1:4" ht="13.5" x14ac:dyDescent="0.25">
      <c r="A4351" s="172">
        <v>98104</v>
      </c>
      <c r="B4351" s="172" t="s">
        <v>18762</v>
      </c>
      <c r="C4351" s="172" t="s">
        <v>5304</v>
      </c>
      <c r="D4351" s="363">
        <v>276.31</v>
      </c>
    </row>
    <row r="4352" spans="1:4" ht="13.5" x14ac:dyDescent="0.25">
      <c r="A4352" s="172">
        <v>98105</v>
      </c>
      <c r="B4352" s="172" t="s">
        <v>18763</v>
      </c>
      <c r="C4352" s="172" t="s">
        <v>5304</v>
      </c>
      <c r="D4352" s="363">
        <v>477.94</v>
      </c>
    </row>
    <row r="4353" spans="1:4" ht="13.5" x14ac:dyDescent="0.25">
      <c r="A4353" s="172">
        <v>98106</v>
      </c>
      <c r="B4353" s="172" t="s">
        <v>18764</v>
      </c>
      <c r="C4353" s="172" t="s">
        <v>5304</v>
      </c>
      <c r="D4353" s="363">
        <v>790.86</v>
      </c>
    </row>
    <row r="4354" spans="1:4" ht="13.5" x14ac:dyDescent="0.25">
      <c r="A4354" s="172">
        <v>98107</v>
      </c>
      <c r="B4354" s="172" t="s">
        <v>18765</v>
      </c>
      <c r="C4354" s="172" t="s">
        <v>5304</v>
      </c>
      <c r="D4354" s="363">
        <v>200.53</v>
      </c>
    </row>
    <row r="4355" spans="1:4" ht="13.5" x14ac:dyDescent="0.25">
      <c r="A4355" s="172">
        <v>98108</v>
      </c>
      <c r="B4355" s="172" t="s">
        <v>18766</v>
      </c>
      <c r="C4355" s="172" t="s">
        <v>5304</v>
      </c>
      <c r="D4355" s="363">
        <v>355.8</v>
      </c>
    </row>
    <row r="4356" spans="1:4" ht="13.5" x14ac:dyDescent="0.25">
      <c r="A4356" s="172">
        <v>99250</v>
      </c>
      <c r="B4356" s="172" t="s">
        <v>18767</v>
      </c>
      <c r="C4356" s="172" t="s">
        <v>5304</v>
      </c>
      <c r="D4356" s="363">
        <v>127.54</v>
      </c>
    </row>
    <row r="4357" spans="1:4" ht="13.5" x14ac:dyDescent="0.25">
      <c r="A4357" s="172">
        <v>99251</v>
      </c>
      <c r="B4357" s="172" t="s">
        <v>18768</v>
      </c>
      <c r="C4357" s="172" t="s">
        <v>5304</v>
      </c>
      <c r="D4357" s="363">
        <v>202.15</v>
      </c>
    </row>
    <row r="4358" spans="1:4" ht="13.5" x14ac:dyDescent="0.25">
      <c r="A4358" s="172">
        <v>99253</v>
      </c>
      <c r="B4358" s="172" t="s">
        <v>18769</v>
      </c>
      <c r="C4358" s="172" t="s">
        <v>5304</v>
      </c>
      <c r="D4358" s="363">
        <v>397.75</v>
      </c>
    </row>
    <row r="4359" spans="1:4" ht="13.5" x14ac:dyDescent="0.25">
      <c r="A4359" s="172">
        <v>99255</v>
      </c>
      <c r="B4359" s="172" t="s">
        <v>18770</v>
      </c>
      <c r="C4359" s="172" t="s">
        <v>5304</v>
      </c>
      <c r="D4359" s="363">
        <v>548.89</v>
      </c>
    </row>
    <row r="4360" spans="1:4" ht="13.5" x14ac:dyDescent="0.25">
      <c r="A4360" s="172">
        <v>99257</v>
      </c>
      <c r="B4360" s="172" t="s">
        <v>18771</v>
      </c>
      <c r="C4360" s="172" t="s">
        <v>5304</v>
      </c>
      <c r="D4360" s="363">
        <v>648.12</v>
      </c>
    </row>
    <row r="4361" spans="1:4" ht="13.5" x14ac:dyDescent="0.25">
      <c r="A4361" s="172">
        <v>99258</v>
      </c>
      <c r="B4361" s="172" t="s">
        <v>18772</v>
      </c>
      <c r="C4361" s="172" t="s">
        <v>5304</v>
      </c>
      <c r="D4361" s="363">
        <v>162.72</v>
      </c>
    </row>
    <row r="4362" spans="1:4" ht="13.5" x14ac:dyDescent="0.25">
      <c r="A4362" s="172">
        <v>99260</v>
      </c>
      <c r="B4362" s="172" t="s">
        <v>18773</v>
      </c>
      <c r="C4362" s="172" t="s">
        <v>5304</v>
      </c>
      <c r="D4362" s="363">
        <v>304.85000000000002</v>
      </c>
    </row>
    <row r="4363" spans="1:4" ht="13.5" x14ac:dyDescent="0.25">
      <c r="A4363" s="172">
        <v>99262</v>
      </c>
      <c r="B4363" s="172" t="s">
        <v>18774</v>
      </c>
      <c r="C4363" s="172" t="s">
        <v>5304</v>
      </c>
      <c r="D4363" s="363">
        <v>430.33</v>
      </c>
    </row>
    <row r="4364" spans="1:4" ht="13.5" x14ac:dyDescent="0.25">
      <c r="A4364" s="172">
        <v>99264</v>
      </c>
      <c r="B4364" s="172" t="s">
        <v>18775</v>
      </c>
      <c r="C4364" s="172" t="s">
        <v>5304</v>
      </c>
      <c r="D4364" s="363">
        <v>507.83</v>
      </c>
    </row>
    <row r="4365" spans="1:4" ht="13.5" x14ac:dyDescent="0.25">
      <c r="A4365" s="172">
        <v>89482</v>
      </c>
      <c r="B4365" s="172" t="s">
        <v>10049</v>
      </c>
      <c r="C4365" s="172" t="s">
        <v>5304</v>
      </c>
      <c r="D4365" s="363">
        <v>20.9</v>
      </c>
    </row>
    <row r="4366" spans="1:4" ht="13.5" x14ac:dyDescent="0.25">
      <c r="A4366" s="172">
        <v>89491</v>
      </c>
      <c r="B4366" s="172" t="s">
        <v>10050</v>
      </c>
      <c r="C4366" s="172" t="s">
        <v>5304</v>
      </c>
      <c r="D4366" s="363">
        <v>49.81</v>
      </c>
    </row>
    <row r="4367" spans="1:4" ht="13.5" x14ac:dyDescent="0.25">
      <c r="A4367" s="172">
        <v>89495</v>
      </c>
      <c r="B4367" s="172" t="s">
        <v>10051</v>
      </c>
      <c r="C4367" s="172" t="s">
        <v>5304</v>
      </c>
      <c r="D4367" s="363">
        <v>8</v>
      </c>
    </row>
    <row r="4368" spans="1:4" ht="13.5" x14ac:dyDescent="0.25">
      <c r="A4368" s="172">
        <v>89707</v>
      </c>
      <c r="B4368" s="172" t="s">
        <v>10052</v>
      </c>
      <c r="C4368" s="172" t="s">
        <v>5304</v>
      </c>
      <c r="D4368" s="363">
        <v>24.78</v>
      </c>
    </row>
    <row r="4369" spans="1:4" ht="13.5" x14ac:dyDescent="0.25">
      <c r="A4369" s="172">
        <v>89708</v>
      </c>
      <c r="B4369" s="172" t="s">
        <v>10053</v>
      </c>
      <c r="C4369" s="172" t="s">
        <v>5304</v>
      </c>
      <c r="D4369" s="363">
        <v>54.86</v>
      </c>
    </row>
    <row r="4370" spans="1:4" ht="13.5" x14ac:dyDescent="0.25">
      <c r="A4370" s="172">
        <v>89709</v>
      </c>
      <c r="B4370" s="172" t="s">
        <v>10054</v>
      </c>
      <c r="C4370" s="172" t="s">
        <v>5304</v>
      </c>
      <c r="D4370" s="363">
        <v>9.1199999999999992</v>
      </c>
    </row>
    <row r="4371" spans="1:4" ht="13.5" x14ac:dyDescent="0.25">
      <c r="A4371" s="172">
        <v>89710</v>
      </c>
      <c r="B4371" s="172" t="s">
        <v>10055</v>
      </c>
      <c r="C4371" s="172" t="s">
        <v>5304</v>
      </c>
      <c r="D4371" s="363">
        <v>8.94</v>
      </c>
    </row>
    <row r="4372" spans="1:4" ht="13.5" x14ac:dyDescent="0.25">
      <c r="A4372" s="172">
        <v>86872</v>
      </c>
      <c r="B4372" s="172" t="s">
        <v>10056</v>
      </c>
      <c r="C4372" s="172" t="s">
        <v>5304</v>
      </c>
      <c r="D4372" s="363">
        <v>575.64</v>
      </c>
    </row>
    <row r="4373" spans="1:4" ht="13.5" x14ac:dyDescent="0.25">
      <c r="A4373" s="172">
        <v>86874</v>
      </c>
      <c r="B4373" s="172" t="s">
        <v>10057</v>
      </c>
      <c r="C4373" s="172" t="s">
        <v>5304</v>
      </c>
      <c r="D4373" s="363">
        <v>353.71</v>
      </c>
    </row>
    <row r="4374" spans="1:4" ht="13.5" x14ac:dyDescent="0.25">
      <c r="A4374" s="172">
        <v>86875</v>
      </c>
      <c r="B4374" s="172" t="s">
        <v>10058</v>
      </c>
      <c r="C4374" s="172" t="s">
        <v>5304</v>
      </c>
      <c r="D4374" s="363">
        <v>331.89</v>
      </c>
    </row>
    <row r="4375" spans="1:4" ht="13.5" x14ac:dyDescent="0.25">
      <c r="A4375" s="172">
        <v>86876</v>
      </c>
      <c r="B4375" s="172" t="s">
        <v>10059</v>
      </c>
      <c r="C4375" s="172" t="s">
        <v>5304</v>
      </c>
      <c r="D4375" s="363">
        <v>190.64</v>
      </c>
    </row>
    <row r="4376" spans="1:4" ht="13.5" x14ac:dyDescent="0.25">
      <c r="A4376" s="172">
        <v>86877</v>
      </c>
      <c r="B4376" s="172" t="s">
        <v>10060</v>
      </c>
      <c r="C4376" s="172" t="s">
        <v>5304</v>
      </c>
      <c r="D4376" s="363">
        <v>25.54</v>
      </c>
    </row>
    <row r="4377" spans="1:4" ht="13.5" x14ac:dyDescent="0.25">
      <c r="A4377" s="172">
        <v>86878</v>
      </c>
      <c r="B4377" s="172" t="s">
        <v>10061</v>
      </c>
      <c r="C4377" s="172" t="s">
        <v>5304</v>
      </c>
      <c r="D4377" s="363">
        <v>55.09</v>
      </c>
    </row>
    <row r="4378" spans="1:4" ht="13.5" x14ac:dyDescent="0.25">
      <c r="A4378" s="172">
        <v>86879</v>
      </c>
      <c r="B4378" s="172" t="s">
        <v>10062</v>
      </c>
      <c r="C4378" s="172" t="s">
        <v>5304</v>
      </c>
      <c r="D4378" s="363">
        <v>5.76</v>
      </c>
    </row>
    <row r="4379" spans="1:4" ht="13.5" x14ac:dyDescent="0.25">
      <c r="A4379" s="172">
        <v>86880</v>
      </c>
      <c r="B4379" s="172" t="s">
        <v>10063</v>
      </c>
      <c r="C4379" s="172" t="s">
        <v>5304</v>
      </c>
      <c r="D4379" s="363">
        <v>17.16</v>
      </c>
    </row>
    <row r="4380" spans="1:4" ht="13.5" x14ac:dyDescent="0.25">
      <c r="A4380" s="172">
        <v>86881</v>
      </c>
      <c r="B4380" s="172" t="s">
        <v>10064</v>
      </c>
      <c r="C4380" s="172" t="s">
        <v>5304</v>
      </c>
      <c r="D4380" s="363">
        <v>155.61000000000001</v>
      </c>
    </row>
    <row r="4381" spans="1:4" ht="13.5" x14ac:dyDescent="0.25">
      <c r="A4381" s="172">
        <v>86882</v>
      </c>
      <c r="B4381" s="172" t="s">
        <v>10065</v>
      </c>
      <c r="C4381" s="172" t="s">
        <v>5304</v>
      </c>
      <c r="D4381" s="363">
        <v>17.559999999999999</v>
      </c>
    </row>
    <row r="4382" spans="1:4" ht="13.5" x14ac:dyDescent="0.25">
      <c r="A4382" s="172">
        <v>86883</v>
      </c>
      <c r="B4382" s="172" t="s">
        <v>10066</v>
      </c>
      <c r="C4382" s="172" t="s">
        <v>5304</v>
      </c>
      <c r="D4382" s="363">
        <v>10.02</v>
      </c>
    </row>
    <row r="4383" spans="1:4" ht="13.5" x14ac:dyDescent="0.25">
      <c r="A4383" s="172">
        <v>86884</v>
      </c>
      <c r="B4383" s="172" t="s">
        <v>10067</v>
      </c>
      <c r="C4383" s="172" t="s">
        <v>5304</v>
      </c>
      <c r="D4383" s="363">
        <v>7.09</v>
      </c>
    </row>
    <row r="4384" spans="1:4" ht="13.5" x14ac:dyDescent="0.25">
      <c r="A4384" s="172">
        <v>86885</v>
      </c>
      <c r="B4384" s="172" t="s">
        <v>10068</v>
      </c>
      <c r="C4384" s="172" t="s">
        <v>5304</v>
      </c>
      <c r="D4384" s="363">
        <v>9.51</v>
      </c>
    </row>
    <row r="4385" spans="1:4" ht="13.5" x14ac:dyDescent="0.25">
      <c r="A4385" s="172">
        <v>86886</v>
      </c>
      <c r="B4385" s="172" t="s">
        <v>10069</v>
      </c>
      <c r="C4385" s="172" t="s">
        <v>5304</v>
      </c>
      <c r="D4385" s="363">
        <v>37.74</v>
      </c>
    </row>
    <row r="4386" spans="1:4" ht="13.5" x14ac:dyDescent="0.25">
      <c r="A4386" s="172">
        <v>86887</v>
      </c>
      <c r="B4386" s="172" t="s">
        <v>10070</v>
      </c>
      <c r="C4386" s="172" t="s">
        <v>5304</v>
      </c>
      <c r="D4386" s="363">
        <v>40.98</v>
      </c>
    </row>
    <row r="4387" spans="1:4" ht="13.5" x14ac:dyDescent="0.25">
      <c r="A4387" s="172">
        <v>86888</v>
      </c>
      <c r="B4387" s="172" t="s">
        <v>10071</v>
      </c>
      <c r="C4387" s="172" t="s">
        <v>5304</v>
      </c>
      <c r="D4387" s="363">
        <v>339.5</v>
      </c>
    </row>
    <row r="4388" spans="1:4" ht="13.5" x14ac:dyDescent="0.25">
      <c r="A4388" s="172">
        <v>86889</v>
      </c>
      <c r="B4388" s="172" t="s">
        <v>10072</v>
      </c>
      <c r="C4388" s="172" t="s">
        <v>5304</v>
      </c>
      <c r="D4388" s="363">
        <v>514.58000000000004</v>
      </c>
    </row>
    <row r="4389" spans="1:4" ht="13.5" x14ac:dyDescent="0.25">
      <c r="A4389" s="172">
        <v>86893</v>
      </c>
      <c r="B4389" s="172" t="s">
        <v>10073</v>
      </c>
      <c r="C4389" s="172" t="s">
        <v>5304</v>
      </c>
      <c r="D4389" s="363">
        <v>453.33</v>
      </c>
    </row>
    <row r="4390" spans="1:4" ht="13.5" x14ac:dyDescent="0.25">
      <c r="A4390" s="172">
        <v>86894</v>
      </c>
      <c r="B4390" s="172" t="s">
        <v>10074</v>
      </c>
      <c r="C4390" s="172" t="s">
        <v>5304</v>
      </c>
      <c r="D4390" s="363">
        <v>187.57</v>
      </c>
    </row>
    <row r="4391" spans="1:4" ht="13.5" x14ac:dyDescent="0.25">
      <c r="A4391" s="172">
        <v>86895</v>
      </c>
      <c r="B4391" s="172" t="s">
        <v>10075</v>
      </c>
      <c r="C4391" s="172" t="s">
        <v>5304</v>
      </c>
      <c r="D4391" s="363">
        <v>247.16</v>
      </c>
    </row>
    <row r="4392" spans="1:4" ht="13.5" x14ac:dyDescent="0.25">
      <c r="A4392" s="172">
        <v>86899</v>
      </c>
      <c r="B4392" s="172" t="s">
        <v>10076</v>
      </c>
      <c r="C4392" s="172" t="s">
        <v>5304</v>
      </c>
      <c r="D4392" s="363">
        <v>224.19</v>
      </c>
    </row>
    <row r="4393" spans="1:4" ht="13.5" x14ac:dyDescent="0.25">
      <c r="A4393" s="172">
        <v>86900</v>
      </c>
      <c r="B4393" s="172" t="s">
        <v>10077</v>
      </c>
      <c r="C4393" s="172" t="s">
        <v>5304</v>
      </c>
      <c r="D4393" s="363">
        <v>150.53</v>
      </c>
    </row>
    <row r="4394" spans="1:4" ht="13.5" x14ac:dyDescent="0.25">
      <c r="A4394" s="172">
        <v>86901</v>
      </c>
      <c r="B4394" s="172" t="s">
        <v>10078</v>
      </c>
      <c r="C4394" s="172" t="s">
        <v>5304</v>
      </c>
      <c r="D4394" s="363">
        <v>104.72</v>
      </c>
    </row>
    <row r="4395" spans="1:4" ht="13.5" x14ac:dyDescent="0.25">
      <c r="A4395" s="172">
        <v>86902</v>
      </c>
      <c r="B4395" s="172" t="s">
        <v>10079</v>
      </c>
      <c r="C4395" s="172" t="s">
        <v>5304</v>
      </c>
      <c r="D4395" s="363">
        <v>204.11</v>
      </c>
    </row>
    <row r="4396" spans="1:4" ht="13.5" x14ac:dyDescent="0.25">
      <c r="A4396" s="172">
        <v>86903</v>
      </c>
      <c r="B4396" s="172" t="s">
        <v>10080</v>
      </c>
      <c r="C4396" s="172" t="s">
        <v>5304</v>
      </c>
      <c r="D4396" s="363">
        <v>265.85000000000002</v>
      </c>
    </row>
    <row r="4397" spans="1:4" ht="13.5" x14ac:dyDescent="0.25">
      <c r="A4397" s="172">
        <v>86904</v>
      </c>
      <c r="B4397" s="172" t="s">
        <v>10081</v>
      </c>
      <c r="C4397" s="172" t="s">
        <v>5304</v>
      </c>
      <c r="D4397" s="363">
        <v>103.29</v>
      </c>
    </row>
    <row r="4398" spans="1:4" ht="13.5" x14ac:dyDescent="0.25">
      <c r="A4398" s="172">
        <v>86905</v>
      </c>
      <c r="B4398" s="172" t="s">
        <v>10082</v>
      </c>
      <c r="C4398" s="172" t="s">
        <v>5304</v>
      </c>
      <c r="D4398" s="363">
        <v>212.79</v>
      </c>
    </row>
    <row r="4399" spans="1:4" ht="13.5" x14ac:dyDescent="0.25">
      <c r="A4399" s="172">
        <v>86906</v>
      </c>
      <c r="B4399" s="172" t="s">
        <v>10083</v>
      </c>
      <c r="C4399" s="172" t="s">
        <v>5304</v>
      </c>
      <c r="D4399" s="363">
        <v>49.71</v>
      </c>
    </row>
    <row r="4400" spans="1:4" ht="13.5" x14ac:dyDescent="0.25">
      <c r="A4400" s="172">
        <v>86908</v>
      </c>
      <c r="B4400" s="172" t="s">
        <v>10084</v>
      </c>
      <c r="C4400" s="172" t="s">
        <v>5304</v>
      </c>
      <c r="D4400" s="363">
        <v>256.13</v>
      </c>
    </row>
    <row r="4401" spans="1:4" ht="13.5" x14ac:dyDescent="0.25">
      <c r="A4401" s="172">
        <v>86909</v>
      </c>
      <c r="B4401" s="172" t="s">
        <v>10085</v>
      </c>
      <c r="C4401" s="172" t="s">
        <v>5304</v>
      </c>
      <c r="D4401" s="363">
        <v>99.55</v>
      </c>
    </row>
    <row r="4402" spans="1:4" ht="13.5" x14ac:dyDescent="0.25">
      <c r="A4402" s="172">
        <v>86910</v>
      </c>
      <c r="B4402" s="172" t="s">
        <v>10086</v>
      </c>
      <c r="C4402" s="172" t="s">
        <v>5304</v>
      </c>
      <c r="D4402" s="363">
        <v>94.09</v>
      </c>
    </row>
    <row r="4403" spans="1:4" ht="13.5" x14ac:dyDescent="0.25">
      <c r="A4403" s="172">
        <v>86911</v>
      </c>
      <c r="B4403" s="172" t="s">
        <v>10087</v>
      </c>
      <c r="C4403" s="172" t="s">
        <v>5304</v>
      </c>
      <c r="D4403" s="363">
        <v>42.01</v>
      </c>
    </row>
    <row r="4404" spans="1:4" ht="13.5" x14ac:dyDescent="0.25">
      <c r="A4404" s="172">
        <v>86913</v>
      </c>
      <c r="B4404" s="172" t="s">
        <v>10088</v>
      </c>
      <c r="C4404" s="172" t="s">
        <v>5304</v>
      </c>
      <c r="D4404" s="363">
        <v>18.510000000000002</v>
      </c>
    </row>
    <row r="4405" spans="1:4" ht="13.5" x14ac:dyDescent="0.25">
      <c r="A4405" s="172">
        <v>86914</v>
      </c>
      <c r="B4405" s="172" t="s">
        <v>10089</v>
      </c>
      <c r="C4405" s="172" t="s">
        <v>5304</v>
      </c>
      <c r="D4405" s="363">
        <v>38.18</v>
      </c>
    </row>
    <row r="4406" spans="1:4" ht="13.5" x14ac:dyDescent="0.25">
      <c r="A4406" s="172">
        <v>86915</v>
      </c>
      <c r="B4406" s="172" t="s">
        <v>10090</v>
      </c>
      <c r="C4406" s="172" t="s">
        <v>5304</v>
      </c>
      <c r="D4406" s="363">
        <v>83.92</v>
      </c>
    </row>
    <row r="4407" spans="1:4" ht="13.5" x14ac:dyDescent="0.25">
      <c r="A4407" s="172">
        <v>86916</v>
      </c>
      <c r="B4407" s="172" t="s">
        <v>10091</v>
      </c>
      <c r="C4407" s="172" t="s">
        <v>5304</v>
      </c>
      <c r="D4407" s="363">
        <v>30.2</v>
      </c>
    </row>
    <row r="4408" spans="1:4" ht="13.5" x14ac:dyDescent="0.25">
      <c r="A4408" s="172">
        <v>86919</v>
      </c>
      <c r="B4408" s="172" t="s">
        <v>10092</v>
      </c>
      <c r="C4408" s="172" t="s">
        <v>5304</v>
      </c>
      <c r="D4408" s="363">
        <v>649.38</v>
      </c>
    </row>
    <row r="4409" spans="1:4" ht="13.5" x14ac:dyDescent="0.25">
      <c r="A4409" s="172">
        <v>86920</v>
      </c>
      <c r="B4409" s="172" t="s">
        <v>10093</v>
      </c>
      <c r="C4409" s="172" t="s">
        <v>5304</v>
      </c>
      <c r="D4409" s="363">
        <v>609.92999999999995</v>
      </c>
    </row>
    <row r="4410" spans="1:4" ht="13.5" x14ac:dyDescent="0.25">
      <c r="A4410" s="172">
        <v>86921</v>
      </c>
      <c r="B4410" s="172" t="s">
        <v>10094</v>
      </c>
      <c r="C4410" s="172" t="s">
        <v>5304</v>
      </c>
      <c r="D4410" s="363">
        <v>621.62</v>
      </c>
    </row>
    <row r="4411" spans="1:4" ht="13.5" x14ac:dyDescent="0.25">
      <c r="A4411" s="172">
        <v>86922</v>
      </c>
      <c r="B4411" s="172" t="s">
        <v>10095</v>
      </c>
      <c r="C4411" s="172" t="s">
        <v>5304</v>
      </c>
      <c r="D4411" s="363">
        <v>573.04</v>
      </c>
    </row>
    <row r="4412" spans="1:4" ht="13.5" x14ac:dyDescent="0.25">
      <c r="A4412" s="172">
        <v>86923</v>
      </c>
      <c r="B4412" s="172" t="s">
        <v>10096</v>
      </c>
      <c r="C4412" s="172" t="s">
        <v>5304</v>
      </c>
      <c r="D4412" s="363">
        <v>395.54</v>
      </c>
    </row>
    <row r="4413" spans="1:4" ht="13.5" x14ac:dyDescent="0.25">
      <c r="A4413" s="172">
        <v>86924</v>
      </c>
      <c r="B4413" s="172" t="s">
        <v>10097</v>
      </c>
      <c r="C4413" s="172" t="s">
        <v>5304</v>
      </c>
      <c r="D4413" s="363">
        <v>407.23</v>
      </c>
    </row>
    <row r="4414" spans="1:4" ht="13.5" x14ac:dyDescent="0.25">
      <c r="A4414" s="172">
        <v>86925</v>
      </c>
      <c r="B4414" s="172" t="s">
        <v>10098</v>
      </c>
      <c r="C4414" s="172" t="s">
        <v>5304</v>
      </c>
      <c r="D4414" s="363">
        <v>366.18</v>
      </c>
    </row>
    <row r="4415" spans="1:4" ht="13.5" x14ac:dyDescent="0.25">
      <c r="A4415" s="172">
        <v>86926</v>
      </c>
      <c r="B4415" s="172" t="s">
        <v>10099</v>
      </c>
      <c r="C4415" s="172" t="s">
        <v>5304</v>
      </c>
      <c r="D4415" s="363">
        <v>377.87</v>
      </c>
    </row>
    <row r="4416" spans="1:4" ht="13.5" x14ac:dyDescent="0.25">
      <c r="A4416" s="172">
        <v>86927</v>
      </c>
      <c r="B4416" s="172" t="s">
        <v>10100</v>
      </c>
      <c r="C4416" s="172" t="s">
        <v>5304</v>
      </c>
      <c r="D4416" s="363">
        <v>232.47</v>
      </c>
    </row>
    <row r="4417" spans="1:4" ht="13.5" x14ac:dyDescent="0.25">
      <c r="A4417" s="172">
        <v>86928</v>
      </c>
      <c r="B4417" s="172" t="s">
        <v>10101</v>
      </c>
      <c r="C4417" s="172" t="s">
        <v>5304</v>
      </c>
      <c r="D4417" s="363">
        <v>244.16</v>
      </c>
    </row>
    <row r="4418" spans="1:4" ht="13.5" x14ac:dyDescent="0.25">
      <c r="A4418" s="172">
        <v>86929</v>
      </c>
      <c r="B4418" s="172" t="s">
        <v>10102</v>
      </c>
      <c r="C4418" s="172" t="s">
        <v>5304</v>
      </c>
      <c r="D4418" s="363">
        <v>224.93</v>
      </c>
    </row>
    <row r="4419" spans="1:4" ht="13.5" x14ac:dyDescent="0.25">
      <c r="A4419" s="172">
        <v>86930</v>
      </c>
      <c r="B4419" s="172" t="s">
        <v>10103</v>
      </c>
      <c r="C4419" s="172" t="s">
        <v>5304</v>
      </c>
      <c r="D4419" s="363">
        <v>236.62</v>
      </c>
    </row>
    <row r="4420" spans="1:4" ht="13.5" x14ac:dyDescent="0.25">
      <c r="A4420" s="172">
        <v>86931</v>
      </c>
      <c r="B4420" s="172" t="s">
        <v>10104</v>
      </c>
      <c r="C4420" s="172" t="s">
        <v>5304</v>
      </c>
      <c r="D4420" s="363">
        <v>349.01</v>
      </c>
    </row>
    <row r="4421" spans="1:4" ht="13.5" x14ac:dyDescent="0.25">
      <c r="A4421" s="172">
        <v>86932</v>
      </c>
      <c r="B4421" s="172" t="s">
        <v>10105</v>
      </c>
      <c r="C4421" s="172" t="s">
        <v>5304</v>
      </c>
      <c r="D4421" s="363">
        <v>380.48</v>
      </c>
    </row>
    <row r="4422" spans="1:4" ht="13.5" x14ac:dyDescent="0.25">
      <c r="A4422" s="172">
        <v>86933</v>
      </c>
      <c r="B4422" s="172" t="s">
        <v>10106</v>
      </c>
      <c r="C4422" s="172" t="s">
        <v>5304</v>
      </c>
      <c r="D4422" s="363">
        <v>264.3</v>
      </c>
    </row>
    <row r="4423" spans="1:4" ht="13.5" x14ac:dyDescent="0.25">
      <c r="A4423" s="172">
        <v>86934</v>
      </c>
      <c r="B4423" s="172" t="s">
        <v>10107</v>
      </c>
      <c r="C4423" s="172" t="s">
        <v>5304</v>
      </c>
      <c r="D4423" s="363">
        <v>256.76</v>
      </c>
    </row>
    <row r="4424" spans="1:4" ht="13.5" x14ac:dyDescent="0.25">
      <c r="A4424" s="172">
        <v>86935</v>
      </c>
      <c r="B4424" s="172" t="s">
        <v>10108</v>
      </c>
      <c r="C4424" s="172" t="s">
        <v>5304</v>
      </c>
      <c r="D4424" s="363">
        <v>215.64</v>
      </c>
    </row>
    <row r="4425" spans="1:4" ht="13.5" x14ac:dyDescent="0.25">
      <c r="A4425" s="172">
        <v>86936</v>
      </c>
      <c r="B4425" s="172" t="s">
        <v>10109</v>
      </c>
      <c r="C4425" s="172" t="s">
        <v>5304</v>
      </c>
      <c r="D4425" s="363">
        <v>361.23</v>
      </c>
    </row>
    <row r="4426" spans="1:4" ht="13.5" x14ac:dyDescent="0.25">
      <c r="A4426" s="172">
        <v>86937</v>
      </c>
      <c r="B4426" s="172" t="s">
        <v>10110</v>
      </c>
      <c r="C4426" s="172" t="s">
        <v>5304</v>
      </c>
      <c r="D4426" s="363">
        <v>140.28</v>
      </c>
    </row>
    <row r="4427" spans="1:4" ht="13.5" x14ac:dyDescent="0.25">
      <c r="A4427" s="172">
        <v>86938</v>
      </c>
      <c r="B4427" s="172" t="s">
        <v>10111</v>
      </c>
      <c r="C4427" s="172" t="s">
        <v>5304</v>
      </c>
      <c r="D4427" s="363">
        <v>285.87</v>
      </c>
    </row>
    <row r="4428" spans="1:4" ht="13.5" x14ac:dyDescent="0.25">
      <c r="A4428" s="172">
        <v>86939</v>
      </c>
      <c r="B4428" s="172" t="s">
        <v>10112</v>
      </c>
      <c r="C4428" s="172" t="s">
        <v>5304</v>
      </c>
      <c r="D4428" s="363">
        <v>276.69</v>
      </c>
    </row>
    <row r="4429" spans="1:4" ht="13.5" x14ac:dyDescent="0.25">
      <c r="A4429" s="172">
        <v>86940</v>
      </c>
      <c r="B4429" s="172" t="s">
        <v>10113</v>
      </c>
      <c r="C4429" s="172" t="s">
        <v>5304</v>
      </c>
      <c r="D4429" s="363">
        <v>741.75</v>
      </c>
    </row>
    <row r="4430" spans="1:4" ht="13.5" x14ac:dyDescent="0.25">
      <c r="A4430" s="172">
        <v>86941</v>
      </c>
      <c r="B4430" s="172" t="s">
        <v>10114</v>
      </c>
      <c r="C4430" s="172" t="s">
        <v>5304</v>
      </c>
      <c r="D4430" s="363">
        <v>571.9</v>
      </c>
    </row>
    <row r="4431" spans="1:4" ht="13.5" x14ac:dyDescent="0.25">
      <c r="A4431" s="172">
        <v>86942</v>
      </c>
      <c r="B4431" s="172" t="s">
        <v>10115</v>
      </c>
      <c r="C4431" s="172" t="s">
        <v>5304</v>
      </c>
      <c r="D4431" s="363">
        <v>183.41</v>
      </c>
    </row>
    <row r="4432" spans="1:4" ht="13.5" x14ac:dyDescent="0.25">
      <c r="A4432" s="172">
        <v>86943</v>
      </c>
      <c r="B4432" s="172" t="s">
        <v>10116</v>
      </c>
      <c r="C4432" s="172" t="s">
        <v>5304</v>
      </c>
      <c r="D4432" s="363">
        <v>175.87</v>
      </c>
    </row>
    <row r="4433" spans="1:4" ht="13.5" x14ac:dyDescent="0.25">
      <c r="A4433" s="172">
        <v>86947</v>
      </c>
      <c r="B4433" s="172" t="s">
        <v>10117</v>
      </c>
      <c r="C4433" s="172" t="s">
        <v>5304</v>
      </c>
      <c r="D4433" s="363">
        <v>804.81</v>
      </c>
    </row>
    <row r="4434" spans="1:4" ht="13.5" x14ac:dyDescent="0.25">
      <c r="A4434" s="172">
        <v>93396</v>
      </c>
      <c r="B4434" s="172" t="s">
        <v>10118</v>
      </c>
      <c r="C4434" s="172" t="s">
        <v>5304</v>
      </c>
      <c r="D4434" s="363">
        <v>444.24</v>
      </c>
    </row>
    <row r="4435" spans="1:4" ht="13.5" x14ac:dyDescent="0.25">
      <c r="A4435" s="172">
        <v>93441</v>
      </c>
      <c r="B4435" s="172" t="s">
        <v>10119</v>
      </c>
      <c r="C4435" s="172" t="s">
        <v>5304</v>
      </c>
      <c r="D4435" s="363">
        <v>779.32</v>
      </c>
    </row>
    <row r="4436" spans="1:4" ht="13.5" x14ac:dyDescent="0.25">
      <c r="A4436" s="172">
        <v>93442</v>
      </c>
      <c r="B4436" s="172" t="s">
        <v>10120</v>
      </c>
      <c r="C4436" s="172" t="s">
        <v>5304</v>
      </c>
      <c r="D4436" s="363">
        <v>921.2</v>
      </c>
    </row>
    <row r="4437" spans="1:4" ht="13.5" x14ac:dyDescent="0.25">
      <c r="A4437" s="172">
        <v>95469</v>
      </c>
      <c r="B4437" s="172" t="s">
        <v>10121</v>
      </c>
      <c r="C4437" s="172" t="s">
        <v>5304</v>
      </c>
      <c r="D4437" s="363">
        <v>157.41</v>
      </c>
    </row>
    <row r="4438" spans="1:4" ht="13.5" x14ac:dyDescent="0.25">
      <c r="A4438" s="172">
        <v>95470</v>
      </c>
      <c r="B4438" s="172" t="s">
        <v>10122</v>
      </c>
      <c r="C4438" s="172" t="s">
        <v>5304</v>
      </c>
      <c r="D4438" s="363">
        <v>163.54</v>
      </c>
    </row>
    <row r="4439" spans="1:4" ht="13.5" x14ac:dyDescent="0.25">
      <c r="A4439" s="172">
        <v>95471</v>
      </c>
      <c r="B4439" s="172" t="s">
        <v>10123</v>
      </c>
      <c r="C4439" s="172" t="s">
        <v>5304</v>
      </c>
      <c r="D4439" s="363">
        <v>592.17999999999995</v>
      </c>
    </row>
    <row r="4440" spans="1:4" ht="13.5" x14ac:dyDescent="0.25">
      <c r="A4440" s="172">
        <v>95472</v>
      </c>
      <c r="B4440" s="172" t="s">
        <v>10124</v>
      </c>
      <c r="C4440" s="172" t="s">
        <v>5304</v>
      </c>
      <c r="D4440" s="363">
        <v>598.30999999999995</v>
      </c>
    </row>
    <row r="4441" spans="1:4" ht="13.5" x14ac:dyDescent="0.25">
      <c r="A4441" s="172">
        <v>95542</v>
      </c>
      <c r="B4441" s="172" t="s">
        <v>10125</v>
      </c>
      <c r="C4441" s="172" t="s">
        <v>5304</v>
      </c>
      <c r="D4441" s="363">
        <v>25.85</v>
      </c>
    </row>
    <row r="4442" spans="1:4" ht="13.5" x14ac:dyDescent="0.25">
      <c r="A4442" s="172">
        <v>95543</v>
      </c>
      <c r="B4442" s="172" t="s">
        <v>10126</v>
      </c>
      <c r="C4442" s="172" t="s">
        <v>5304</v>
      </c>
      <c r="D4442" s="363">
        <v>43.39</v>
      </c>
    </row>
    <row r="4443" spans="1:4" ht="13.5" x14ac:dyDescent="0.25">
      <c r="A4443" s="172">
        <v>95544</v>
      </c>
      <c r="B4443" s="172" t="s">
        <v>10127</v>
      </c>
      <c r="C4443" s="172" t="s">
        <v>5304</v>
      </c>
      <c r="D4443" s="363">
        <v>31.67</v>
      </c>
    </row>
    <row r="4444" spans="1:4" ht="13.5" x14ac:dyDescent="0.25">
      <c r="A4444" s="172">
        <v>95545</v>
      </c>
      <c r="B4444" s="172" t="s">
        <v>10128</v>
      </c>
      <c r="C4444" s="172" t="s">
        <v>5304</v>
      </c>
      <c r="D4444" s="363">
        <v>31.05</v>
      </c>
    </row>
    <row r="4445" spans="1:4" ht="13.5" x14ac:dyDescent="0.25">
      <c r="A4445" s="172">
        <v>95546</v>
      </c>
      <c r="B4445" s="172" t="s">
        <v>10129</v>
      </c>
      <c r="C4445" s="172" t="s">
        <v>5304</v>
      </c>
      <c r="D4445" s="363">
        <v>105.59</v>
      </c>
    </row>
    <row r="4446" spans="1:4" ht="13.5" x14ac:dyDescent="0.25">
      <c r="A4446" s="172">
        <v>95547</v>
      </c>
      <c r="B4446" s="172" t="s">
        <v>10130</v>
      </c>
      <c r="C4446" s="172" t="s">
        <v>5304</v>
      </c>
      <c r="D4446" s="363">
        <v>47.6</v>
      </c>
    </row>
    <row r="4447" spans="1:4" ht="13.5" x14ac:dyDescent="0.25">
      <c r="A4447" s="172">
        <v>100848</v>
      </c>
      <c r="B4447" s="172" t="s">
        <v>10131</v>
      </c>
      <c r="C4447" s="172" t="s">
        <v>5304</v>
      </c>
      <c r="D4447" s="363">
        <v>289.52999999999997</v>
      </c>
    </row>
    <row r="4448" spans="1:4" ht="13.5" x14ac:dyDescent="0.25">
      <c r="A4448" s="172">
        <v>100849</v>
      </c>
      <c r="B4448" s="172" t="s">
        <v>10132</v>
      </c>
      <c r="C4448" s="172" t="s">
        <v>5304</v>
      </c>
      <c r="D4448" s="363">
        <v>29.72</v>
      </c>
    </row>
    <row r="4449" spans="1:4" ht="13.5" x14ac:dyDescent="0.25">
      <c r="A4449" s="172">
        <v>100851</v>
      </c>
      <c r="B4449" s="172" t="s">
        <v>10133</v>
      </c>
      <c r="C4449" s="172" t="s">
        <v>5304</v>
      </c>
      <c r="D4449" s="363">
        <v>59.39</v>
      </c>
    </row>
    <row r="4450" spans="1:4" ht="13.5" x14ac:dyDescent="0.25">
      <c r="A4450" s="172">
        <v>100852</v>
      </c>
      <c r="B4450" s="172" t="s">
        <v>10134</v>
      </c>
      <c r="C4450" s="172" t="s">
        <v>5304</v>
      </c>
      <c r="D4450" s="363">
        <v>165.08</v>
      </c>
    </row>
    <row r="4451" spans="1:4" ht="13.5" x14ac:dyDescent="0.25">
      <c r="A4451" s="172">
        <v>100854</v>
      </c>
      <c r="B4451" s="172" t="s">
        <v>10136</v>
      </c>
      <c r="C4451" s="172" t="s">
        <v>5304</v>
      </c>
      <c r="D4451" s="363">
        <v>630.35</v>
      </c>
    </row>
    <row r="4452" spans="1:4" ht="13.5" x14ac:dyDescent="0.25">
      <c r="A4452" s="172">
        <v>100855</v>
      </c>
      <c r="B4452" s="172" t="s">
        <v>10137</v>
      </c>
      <c r="C4452" s="172" t="s">
        <v>5304</v>
      </c>
      <c r="D4452" s="363">
        <v>31.05</v>
      </c>
    </row>
    <row r="4453" spans="1:4" ht="13.5" x14ac:dyDescent="0.25">
      <c r="A4453" s="172">
        <v>100856</v>
      </c>
      <c r="B4453" s="172" t="s">
        <v>10138</v>
      </c>
      <c r="C4453" s="172" t="s">
        <v>5304</v>
      </c>
      <c r="D4453" s="363">
        <v>23.57</v>
      </c>
    </row>
    <row r="4454" spans="1:4" ht="13.5" x14ac:dyDescent="0.25">
      <c r="A4454" s="172">
        <v>100857</v>
      </c>
      <c r="B4454" s="172" t="s">
        <v>10139</v>
      </c>
      <c r="C4454" s="172" t="s">
        <v>5304</v>
      </c>
      <c r="D4454" s="363">
        <v>235.9</v>
      </c>
    </row>
    <row r="4455" spans="1:4" ht="13.5" x14ac:dyDescent="0.25">
      <c r="A4455" s="172">
        <v>100858</v>
      </c>
      <c r="B4455" s="172" t="s">
        <v>10140</v>
      </c>
      <c r="C4455" s="172" t="s">
        <v>5304</v>
      </c>
      <c r="D4455" s="363">
        <v>432.64</v>
      </c>
    </row>
    <row r="4456" spans="1:4" ht="13.5" x14ac:dyDescent="0.25">
      <c r="A4456" s="172">
        <v>100860</v>
      </c>
      <c r="B4456" s="172" t="s">
        <v>10142</v>
      </c>
      <c r="C4456" s="172" t="s">
        <v>5304</v>
      </c>
      <c r="D4456" s="363">
        <v>75.05</v>
      </c>
    </row>
    <row r="4457" spans="1:4" ht="13.5" x14ac:dyDescent="0.25">
      <c r="A4457" s="172">
        <v>100861</v>
      </c>
      <c r="B4457" s="172" t="s">
        <v>10143</v>
      </c>
      <c r="C4457" s="172" t="s">
        <v>5304</v>
      </c>
      <c r="D4457" s="363">
        <v>23.16</v>
      </c>
    </row>
    <row r="4458" spans="1:4" ht="13.5" x14ac:dyDescent="0.25">
      <c r="A4458" s="172">
        <v>100862</v>
      </c>
      <c r="B4458" s="172" t="s">
        <v>10144</v>
      </c>
      <c r="C4458" s="172" t="s">
        <v>5304</v>
      </c>
      <c r="D4458" s="363">
        <v>25.44</v>
      </c>
    </row>
    <row r="4459" spans="1:4" ht="13.5" x14ac:dyDescent="0.25">
      <c r="A4459" s="172">
        <v>100863</v>
      </c>
      <c r="B4459" s="172" t="s">
        <v>10145</v>
      </c>
      <c r="C4459" s="172" t="s">
        <v>5304</v>
      </c>
      <c r="D4459" s="363">
        <v>601.78</v>
      </c>
    </row>
    <row r="4460" spans="1:4" ht="13.5" x14ac:dyDescent="0.25">
      <c r="A4460" s="172">
        <v>100864</v>
      </c>
      <c r="B4460" s="172" t="s">
        <v>10146</v>
      </c>
      <c r="C4460" s="172" t="s">
        <v>5304</v>
      </c>
      <c r="D4460" s="363">
        <v>670.59</v>
      </c>
    </row>
    <row r="4461" spans="1:4" ht="13.5" x14ac:dyDescent="0.25">
      <c r="A4461" s="172">
        <v>100865</v>
      </c>
      <c r="B4461" s="172" t="s">
        <v>10147</v>
      </c>
      <c r="C4461" s="172" t="s">
        <v>5304</v>
      </c>
      <c r="D4461" s="363">
        <v>639.04</v>
      </c>
    </row>
    <row r="4462" spans="1:4" ht="13.5" x14ac:dyDescent="0.25">
      <c r="A4462" s="172">
        <v>100866</v>
      </c>
      <c r="B4462" s="172" t="s">
        <v>10148</v>
      </c>
      <c r="C4462" s="172" t="s">
        <v>5304</v>
      </c>
      <c r="D4462" s="363">
        <v>295.66000000000003</v>
      </c>
    </row>
    <row r="4463" spans="1:4" ht="13.5" x14ac:dyDescent="0.25">
      <c r="A4463" s="172">
        <v>100867</v>
      </c>
      <c r="B4463" s="172" t="s">
        <v>10149</v>
      </c>
      <c r="C4463" s="172" t="s">
        <v>5304</v>
      </c>
      <c r="D4463" s="363">
        <v>318.35000000000002</v>
      </c>
    </row>
    <row r="4464" spans="1:4" ht="13.5" x14ac:dyDescent="0.25">
      <c r="A4464" s="172">
        <v>100868</v>
      </c>
      <c r="B4464" s="172" t="s">
        <v>10150</v>
      </c>
      <c r="C4464" s="172" t="s">
        <v>5304</v>
      </c>
      <c r="D4464" s="363">
        <v>333.45</v>
      </c>
    </row>
    <row r="4465" spans="1:4" ht="13.5" x14ac:dyDescent="0.25">
      <c r="A4465" s="172">
        <v>100869</v>
      </c>
      <c r="B4465" s="172" t="s">
        <v>10151</v>
      </c>
      <c r="C4465" s="172" t="s">
        <v>5304</v>
      </c>
      <c r="D4465" s="363">
        <v>345.03</v>
      </c>
    </row>
    <row r="4466" spans="1:4" ht="13.5" x14ac:dyDescent="0.25">
      <c r="A4466" s="172">
        <v>100870</v>
      </c>
      <c r="B4466" s="172" t="s">
        <v>10152</v>
      </c>
      <c r="C4466" s="172" t="s">
        <v>5304</v>
      </c>
      <c r="D4466" s="363">
        <v>185.92</v>
      </c>
    </row>
    <row r="4467" spans="1:4" ht="13.5" x14ac:dyDescent="0.25">
      <c r="A4467" s="172">
        <v>100871</v>
      </c>
      <c r="B4467" s="172" t="s">
        <v>10153</v>
      </c>
      <c r="C4467" s="172" t="s">
        <v>5304</v>
      </c>
      <c r="D4467" s="363">
        <v>199.92</v>
      </c>
    </row>
    <row r="4468" spans="1:4" ht="13.5" x14ac:dyDescent="0.25">
      <c r="A4468" s="172">
        <v>100872</v>
      </c>
      <c r="B4468" s="172" t="s">
        <v>10154</v>
      </c>
      <c r="C4468" s="172" t="s">
        <v>5304</v>
      </c>
      <c r="D4468" s="363">
        <v>208.86</v>
      </c>
    </row>
    <row r="4469" spans="1:4" ht="13.5" x14ac:dyDescent="0.25">
      <c r="A4469" s="172">
        <v>100873</v>
      </c>
      <c r="B4469" s="172" t="s">
        <v>10155</v>
      </c>
      <c r="C4469" s="172" t="s">
        <v>5304</v>
      </c>
      <c r="D4469" s="363">
        <v>214.44</v>
      </c>
    </row>
    <row r="4470" spans="1:4" ht="13.5" x14ac:dyDescent="0.25">
      <c r="A4470" s="172">
        <v>100874</v>
      </c>
      <c r="B4470" s="172" t="s">
        <v>10156</v>
      </c>
      <c r="C4470" s="172" t="s">
        <v>5304</v>
      </c>
      <c r="D4470" s="363">
        <v>295.66000000000003</v>
      </c>
    </row>
    <row r="4471" spans="1:4" ht="13.5" x14ac:dyDescent="0.25">
      <c r="A4471" s="172">
        <v>100875</v>
      </c>
      <c r="B4471" s="172" t="s">
        <v>10157</v>
      </c>
      <c r="C4471" s="172" t="s">
        <v>5304</v>
      </c>
      <c r="D4471" s="364">
        <v>1172.8599999999999</v>
      </c>
    </row>
    <row r="4472" spans="1:4" ht="13.5" x14ac:dyDescent="0.25">
      <c r="A4472" s="172">
        <v>6087</v>
      </c>
      <c r="B4472" s="172" t="s">
        <v>18776</v>
      </c>
      <c r="C4472" s="172" t="s">
        <v>5304</v>
      </c>
      <c r="D4472" s="363">
        <v>23.09</v>
      </c>
    </row>
    <row r="4473" spans="1:4" ht="13.5" x14ac:dyDescent="0.25">
      <c r="A4473" s="172">
        <v>98052</v>
      </c>
      <c r="B4473" s="172" t="s">
        <v>18777</v>
      </c>
      <c r="C4473" s="172" t="s">
        <v>5304</v>
      </c>
      <c r="D4473" s="364">
        <v>1216.3800000000001</v>
      </c>
    </row>
    <row r="4474" spans="1:4" ht="13.5" x14ac:dyDescent="0.25">
      <c r="A4474" s="172">
        <v>98053</v>
      </c>
      <c r="B4474" s="172" t="s">
        <v>18778</v>
      </c>
      <c r="C4474" s="172" t="s">
        <v>5304</v>
      </c>
      <c r="D4474" s="364">
        <v>1802.3</v>
      </c>
    </row>
    <row r="4475" spans="1:4" ht="13.5" x14ac:dyDescent="0.25">
      <c r="A4475" s="172">
        <v>98054</v>
      </c>
      <c r="B4475" s="172" t="s">
        <v>18779</v>
      </c>
      <c r="C4475" s="172" t="s">
        <v>5304</v>
      </c>
      <c r="D4475" s="364">
        <v>2685.13</v>
      </c>
    </row>
    <row r="4476" spans="1:4" ht="13.5" x14ac:dyDescent="0.25">
      <c r="A4476" s="172">
        <v>98055</v>
      </c>
      <c r="B4476" s="172" t="s">
        <v>18780</v>
      </c>
      <c r="C4476" s="172" t="s">
        <v>5304</v>
      </c>
      <c r="D4476" s="364">
        <v>3558.27</v>
      </c>
    </row>
    <row r="4477" spans="1:4" ht="13.5" x14ac:dyDescent="0.25">
      <c r="A4477" s="172">
        <v>98056</v>
      </c>
      <c r="B4477" s="172" t="s">
        <v>18781</v>
      </c>
      <c r="C4477" s="172" t="s">
        <v>5304</v>
      </c>
      <c r="D4477" s="364">
        <v>4130.7700000000004</v>
      </c>
    </row>
    <row r="4478" spans="1:4" ht="13.5" x14ac:dyDescent="0.25">
      <c r="A4478" s="172">
        <v>98057</v>
      </c>
      <c r="B4478" s="172" t="s">
        <v>18782</v>
      </c>
      <c r="C4478" s="172" t="s">
        <v>5304</v>
      </c>
      <c r="D4478" s="364">
        <v>5491.47</v>
      </c>
    </row>
    <row r="4479" spans="1:4" ht="13.5" x14ac:dyDescent="0.25">
      <c r="A4479" s="172">
        <v>98066</v>
      </c>
      <c r="B4479" s="172" t="s">
        <v>18783</v>
      </c>
      <c r="C4479" s="172" t="s">
        <v>5304</v>
      </c>
      <c r="D4479" s="364">
        <v>3559.6</v>
      </c>
    </row>
    <row r="4480" spans="1:4" ht="13.5" x14ac:dyDescent="0.25">
      <c r="A4480" s="172">
        <v>98067</v>
      </c>
      <c r="B4480" s="172" t="s">
        <v>18784</v>
      </c>
      <c r="C4480" s="172" t="s">
        <v>5304</v>
      </c>
      <c r="D4480" s="364">
        <v>4759.16</v>
      </c>
    </row>
    <row r="4481" spans="1:4" ht="13.5" x14ac:dyDescent="0.25">
      <c r="A4481" s="172">
        <v>98068</v>
      </c>
      <c r="B4481" s="172" t="s">
        <v>18785</v>
      </c>
      <c r="C4481" s="172" t="s">
        <v>5304</v>
      </c>
      <c r="D4481" s="364">
        <v>6731.42</v>
      </c>
    </row>
    <row r="4482" spans="1:4" ht="13.5" x14ac:dyDescent="0.25">
      <c r="A4482" s="172">
        <v>98069</v>
      </c>
      <c r="B4482" s="172" t="s">
        <v>18786</v>
      </c>
      <c r="C4482" s="172" t="s">
        <v>5304</v>
      </c>
      <c r="D4482" s="364">
        <v>9012.32</v>
      </c>
    </row>
    <row r="4483" spans="1:4" ht="13.5" x14ac:dyDescent="0.25">
      <c r="A4483" s="172">
        <v>98070</v>
      </c>
      <c r="B4483" s="172" t="s">
        <v>18787</v>
      </c>
      <c r="C4483" s="172" t="s">
        <v>5304</v>
      </c>
      <c r="D4483" s="364">
        <v>10340.01</v>
      </c>
    </row>
    <row r="4484" spans="1:4" ht="13.5" x14ac:dyDescent="0.25">
      <c r="A4484" s="172">
        <v>98071</v>
      </c>
      <c r="B4484" s="172" t="s">
        <v>18788</v>
      </c>
      <c r="C4484" s="172" t="s">
        <v>5304</v>
      </c>
      <c r="D4484" s="364">
        <v>11374.32</v>
      </c>
    </row>
    <row r="4485" spans="1:4" ht="13.5" x14ac:dyDescent="0.25">
      <c r="A4485" s="172">
        <v>98072</v>
      </c>
      <c r="B4485" s="172" t="s">
        <v>18789</v>
      </c>
      <c r="C4485" s="172" t="s">
        <v>5304</v>
      </c>
      <c r="D4485" s="364">
        <v>2963.1</v>
      </c>
    </row>
    <row r="4486" spans="1:4" ht="13.5" x14ac:dyDescent="0.25">
      <c r="A4486" s="172">
        <v>98073</v>
      </c>
      <c r="B4486" s="172" t="s">
        <v>18790</v>
      </c>
      <c r="C4486" s="172" t="s">
        <v>5304</v>
      </c>
      <c r="D4486" s="364">
        <v>4622.17</v>
      </c>
    </row>
    <row r="4487" spans="1:4" ht="13.5" x14ac:dyDescent="0.25">
      <c r="A4487" s="172">
        <v>98074</v>
      </c>
      <c r="B4487" s="172" t="s">
        <v>18791</v>
      </c>
      <c r="C4487" s="172" t="s">
        <v>5304</v>
      </c>
      <c r="D4487" s="364">
        <v>7163.6</v>
      </c>
    </row>
    <row r="4488" spans="1:4" ht="13.5" x14ac:dyDescent="0.25">
      <c r="A4488" s="172">
        <v>98075</v>
      </c>
      <c r="B4488" s="172" t="s">
        <v>18792</v>
      </c>
      <c r="C4488" s="172" t="s">
        <v>5304</v>
      </c>
      <c r="D4488" s="364">
        <v>9309.2999999999993</v>
      </c>
    </row>
    <row r="4489" spans="1:4" ht="13.5" x14ac:dyDescent="0.25">
      <c r="A4489" s="172">
        <v>98076</v>
      </c>
      <c r="B4489" s="172" t="s">
        <v>18793</v>
      </c>
      <c r="C4489" s="172" t="s">
        <v>5304</v>
      </c>
      <c r="D4489" s="364">
        <v>10718.56</v>
      </c>
    </row>
    <row r="4490" spans="1:4" ht="13.5" x14ac:dyDescent="0.25">
      <c r="A4490" s="172">
        <v>98077</v>
      </c>
      <c r="B4490" s="172" t="s">
        <v>18794</v>
      </c>
      <c r="C4490" s="172" t="s">
        <v>5304</v>
      </c>
      <c r="D4490" s="364">
        <v>12614.95</v>
      </c>
    </row>
    <row r="4491" spans="1:4" ht="13.5" x14ac:dyDescent="0.25">
      <c r="A4491" s="172">
        <v>98078</v>
      </c>
      <c r="B4491" s="172" t="s">
        <v>18795</v>
      </c>
      <c r="C4491" s="172" t="s">
        <v>5304</v>
      </c>
      <c r="D4491" s="364">
        <v>3014.51</v>
      </c>
    </row>
    <row r="4492" spans="1:4" ht="13.5" x14ac:dyDescent="0.25">
      <c r="A4492" s="172">
        <v>98079</v>
      </c>
      <c r="B4492" s="172" t="s">
        <v>18796</v>
      </c>
      <c r="C4492" s="172" t="s">
        <v>5304</v>
      </c>
      <c r="D4492" s="364">
        <v>5280.8</v>
      </c>
    </row>
    <row r="4493" spans="1:4" ht="13.5" x14ac:dyDescent="0.25">
      <c r="A4493" s="172">
        <v>98080</v>
      </c>
      <c r="B4493" s="172" t="s">
        <v>18797</v>
      </c>
      <c r="C4493" s="172" t="s">
        <v>5304</v>
      </c>
      <c r="D4493" s="364">
        <v>6788.2</v>
      </c>
    </row>
    <row r="4494" spans="1:4" ht="13.5" x14ac:dyDescent="0.25">
      <c r="A4494" s="172">
        <v>98081</v>
      </c>
      <c r="B4494" s="172" t="s">
        <v>18798</v>
      </c>
      <c r="C4494" s="172" t="s">
        <v>5304</v>
      </c>
      <c r="D4494" s="364">
        <v>10054.44</v>
      </c>
    </row>
    <row r="4495" spans="1:4" ht="13.5" x14ac:dyDescent="0.25">
      <c r="A4495" s="172">
        <v>98082</v>
      </c>
      <c r="B4495" s="172" t="s">
        <v>18799</v>
      </c>
      <c r="C4495" s="172" t="s">
        <v>5304</v>
      </c>
      <c r="D4495" s="364">
        <v>2764.09</v>
      </c>
    </row>
    <row r="4496" spans="1:4" ht="13.5" x14ac:dyDescent="0.25">
      <c r="A4496" s="172">
        <v>98083</v>
      </c>
      <c r="B4496" s="172" t="s">
        <v>18800</v>
      </c>
      <c r="C4496" s="172" t="s">
        <v>5304</v>
      </c>
      <c r="D4496" s="364">
        <v>3657.93</v>
      </c>
    </row>
    <row r="4497" spans="1:4" ht="13.5" x14ac:dyDescent="0.25">
      <c r="A4497" s="172">
        <v>98084</v>
      </c>
      <c r="B4497" s="172" t="s">
        <v>18801</v>
      </c>
      <c r="C4497" s="172" t="s">
        <v>5304</v>
      </c>
      <c r="D4497" s="364">
        <v>5140.78</v>
      </c>
    </row>
    <row r="4498" spans="1:4" ht="13.5" x14ac:dyDescent="0.25">
      <c r="A4498" s="172">
        <v>98085</v>
      </c>
      <c r="B4498" s="172" t="s">
        <v>18802</v>
      </c>
      <c r="C4498" s="172" t="s">
        <v>5304</v>
      </c>
      <c r="D4498" s="364">
        <v>6953.92</v>
      </c>
    </row>
    <row r="4499" spans="1:4" ht="13.5" x14ac:dyDescent="0.25">
      <c r="A4499" s="172">
        <v>98086</v>
      </c>
      <c r="B4499" s="172" t="s">
        <v>18803</v>
      </c>
      <c r="C4499" s="172" t="s">
        <v>5304</v>
      </c>
      <c r="D4499" s="364">
        <v>7877.56</v>
      </c>
    </row>
    <row r="4500" spans="1:4" ht="13.5" x14ac:dyDescent="0.25">
      <c r="A4500" s="172">
        <v>98087</v>
      </c>
      <c r="B4500" s="172" t="s">
        <v>18804</v>
      </c>
      <c r="C4500" s="172" t="s">
        <v>5304</v>
      </c>
      <c r="D4500" s="364">
        <v>8464.15</v>
      </c>
    </row>
    <row r="4501" spans="1:4" ht="13.5" x14ac:dyDescent="0.25">
      <c r="A4501" s="172">
        <v>98088</v>
      </c>
      <c r="B4501" s="172" t="s">
        <v>18805</v>
      </c>
      <c r="C4501" s="172" t="s">
        <v>5304</v>
      </c>
      <c r="D4501" s="364">
        <v>2360.29</v>
      </c>
    </row>
    <row r="4502" spans="1:4" ht="13.5" x14ac:dyDescent="0.25">
      <c r="A4502" s="172">
        <v>98089</v>
      </c>
      <c r="B4502" s="172" t="s">
        <v>18806</v>
      </c>
      <c r="C4502" s="172" t="s">
        <v>5304</v>
      </c>
      <c r="D4502" s="364">
        <v>3729.9</v>
      </c>
    </row>
    <row r="4503" spans="1:4" ht="13.5" x14ac:dyDescent="0.25">
      <c r="A4503" s="172">
        <v>98090</v>
      </c>
      <c r="B4503" s="172" t="s">
        <v>18807</v>
      </c>
      <c r="C4503" s="172" t="s">
        <v>5304</v>
      </c>
      <c r="D4503" s="364">
        <v>5856.52</v>
      </c>
    </row>
    <row r="4504" spans="1:4" ht="13.5" x14ac:dyDescent="0.25">
      <c r="A4504" s="172">
        <v>98091</v>
      </c>
      <c r="B4504" s="172" t="s">
        <v>18808</v>
      </c>
      <c r="C4504" s="172" t="s">
        <v>5304</v>
      </c>
      <c r="D4504" s="364">
        <v>7574.55</v>
      </c>
    </row>
    <row r="4505" spans="1:4" ht="13.5" x14ac:dyDescent="0.25">
      <c r="A4505" s="172">
        <v>98092</v>
      </c>
      <c r="B4505" s="172" t="s">
        <v>18809</v>
      </c>
      <c r="C4505" s="172" t="s">
        <v>5304</v>
      </c>
      <c r="D4505" s="364">
        <v>8878.49</v>
      </c>
    </row>
    <row r="4506" spans="1:4" ht="13.5" x14ac:dyDescent="0.25">
      <c r="A4506" s="172">
        <v>98093</v>
      </c>
      <c r="B4506" s="172" t="s">
        <v>18810</v>
      </c>
      <c r="C4506" s="172" t="s">
        <v>5304</v>
      </c>
      <c r="D4506" s="364">
        <v>10479.82</v>
      </c>
    </row>
    <row r="4507" spans="1:4" ht="13.5" x14ac:dyDescent="0.25">
      <c r="A4507" s="172">
        <v>98094</v>
      </c>
      <c r="B4507" s="172" t="s">
        <v>18811</v>
      </c>
      <c r="C4507" s="172" t="s">
        <v>5304</v>
      </c>
      <c r="D4507" s="364">
        <v>1995.8</v>
      </c>
    </row>
    <row r="4508" spans="1:4" ht="13.5" x14ac:dyDescent="0.25">
      <c r="A4508" s="172">
        <v>98099</v>
      </c>
      <c r="B4508" s="172" t="s">
        <v>18812</v>
      </c>
      <c r="C4508" s="172" t="s">
        <v>5304</v>
      </c>
      <c r="D4508" s="364">
        <v>3428.36</v>
      </c>
    </row>
    <row r="4509" spans="1:4" ht="13.5" x14ac:dyDescent="0.25">
      <c r="A4509" s="172">
        <v>98100</v>
      </c>
      <c r="B4509" s="172" t="s">
        <v>18813</v>
      </c>
      <c r="C4509" s="172" t="s">
        <v>5304</v>
      </c>
      <c r="D4509" s="364">
        <v>4472.55</v>
      </c>
    </row>
    <row r="4510" spans="1:4" ht="13.5" x14ac:dyDescent="0.25">
      <c r="A4510" s="172">
        <v>98101</v>
      </c>
      <c r="B4510" s="172" t="s">
        <v>18814</v>
      </c>
      <c r="C4510" s="172" t="s">
        <v>5304</v>
      </c>
      <c r="D4510" s="364">
        <v>6614.73</v>
      </c>
    </row>
    <row r="4511" spans="1:4" ht="13.5" x14ac:dyDescent="0.25">
      <c r="A4511" s="172">
        <v>98109</v>
      </c>
      <c r="B4511" s="172" t="s">
        <v>18815</v>
      </c>
      <c r="C4511" s="172" t="s">
        <v>5304</v>
      </c>
      <c r="D4511" s="363">
        <v>580.11</v>
      </c>
    </row>
    <row r="4512" spans="1:4" ht="13.5" x14ac:dyDescent="0.25">
      <c r="A4512" s="172">
        <v>98110</v>
      </c>
      <c r="B4512" s="172" t="s">
        <v>18816</v>
      </c>
      <c r="C4512" s="172" t="s">
        <v>5304</v>
      </c>
      <c r="D4512" s="363">
        <v>394.32</v>
      </c>
    </row>
    <row r="4513" spans="1:4" ht="13.5" x14ac:dyDescent="0.25">
      <c r="A4513" s="172">
        <v>98111</v>
      </c>
      <c r="B4513" s="172" t="s">
        <v>18817</v>
      </c>
      <c r="C4513" s="172" t="s">
        <v>5304</v>
      </c>
      <c r="D4513" s="363">
        <v>19.899999999999999</v>
      </c>
    </row>
    <row r="4514" spans="1:4" ht="13.5" x14ac:dyDescent="0.25">
      <c r="A4514" s="172">
        <v>98114</v>
      </c>
      <c r="B4514" s="172" t="s">
        <v>18818</v>
      </c>
      <c r="C4514" s="172" t="s">
        <v>5304</v>
      </c>
      <c r="D4514" s="363">
        <v>369.19</v>
      </c>
    </row>
    <row r="4515" spans="1:4" ht="13.5" x14ac:dyDescent="0.25">
      <c r="A4515" s="172">
        <v>98115</v>
      </c>
      <c r="B4515" s="172" t="s">
        <v>18819</v>
      </c>
      <c r="C4515" s="172" t="s">
        <v>5304</v>
      </c>
      <c r="D4515" s="363">
        <v>83.13</v>
      </c>
    </row>
    <row r="4516" spans="1:4" ht="13.5" x14ac:dyDescent="0.25">
      <c r="A4516" s="172">
        <v>89957</v>
      </c>
      <c r="B4516" s="172" t="s">
        <v>10211</v>
      </c>
      <c r="C4516" s="172" t="s">
        <v>5304</v>
      </c>
      <c r="D4516" s="363">
        <v>96.57</v>
      </c>
    </row>
    <row r="4517" spans="1:4" ht="13.5" x14ac:dyDescent="0.25">
      <c r="A4517" s="172">
        <v>89959</v>
      </c>
      <c r="B4517" s="172" t="s">
        <v>10212</v>
      </c>
      <c r="C4517" s="172" t="s">
        <v>5304</v>
      </c>
      <c r="D4517" s="363">
        <v>187.4</v>
      </c>
    </row>
    <row r="4518" spans="1:4" ht="13.5" x14ac:dyDescent="0.25">
      <c r="A4518" s="172">
        <v>89349</v>
      </c>
      <c r="B4518" s="172" t="s">
        <v>18820</v>
      </c>
      <c r="C4518" s="172" t="s">
        <v>5304</v>
      </c>
      <c r="D4518" s="363">
        <v>21.51</v>
      </c>
    </row>
    <row r="4519" spans="1:4" ht="13.5" x14ac:dyDescent="0.25">
      <c r="A4519" s="172">
        <v>89351</v>
      </c>
      <c r="B4519" s="172" t="s">
        <v>18821</v>
      </c>
      <c r="C4519" s="172" t="s">
        <v>5304</v>
      </c>
      <c r="D4519" s="363">
        <v>24.41</v>
      </c>
    </row>
    <row r="4520" spans="1:4" ht="13.5" x14ac:dyDescent="0.25">
      <c r="A4520" s="172">
        <v>89352</v>
      </c>
      <c r="B4520" s="172" t="s">
        <v>18822</v>
      </c>
      <c r="C4520" s="172" t="s">
        <v>5304</v>
      </c>
      <c r="D4520" s="363">
        <v>27.66</v>
      </c>
    </row>
    <row r="4521" spans="1:4" ht="13.5" x14ac:dyDescent="0.25">
      <c r="A4521" s="172">
        <v>89353</v>
      </c>
      <c r="B4521" s="172" t="s">
        <v>18823</v>
      </c>
      <c r="C4521" s="172" t="s">
        <v>5304</v>
      </c>
      <c r="D4521" s="363">
        <v>28.82</v>
      </c>
    </row>
    <row r="4522" spans="1:4" ht="13.5" x14ac:dyDescent="0.25">
      <c r="A4522" s="172">
        <v>89354</v>
      </c>
      <c r="B4522" s="172" t="s">
        <v>18824</v>
      </c>
      <c r="C4522" s="172" t="s">
        <v>5304</v>
      </c>
      <c r="D4522" s="363">
        <v>241.19</v>
      </c>
    </row>
    <row r="4523" spans="1:4" ht="13.5" x14ac:dyDescent="0.25">
      <c r="A4523" s="172">
        <v>89969</v>
      </c>
      <c r="B4523" s="172" t="s">
        <v>10218</v>
      </c>
      <c r="C4523" s="172" t="s">
        <v>5304</v>
      </c>
      <c r="D4523" s="363">
        <v>31.89</v>
      </c>
    </row>
    <row r="4524" spans="1:4" ht="13.5" x14ac:dyDescent="0.25">
      <c r="A4524" s="172">
        <v>89970</v>
      </c>
      <c r="B4524" s="172" t="s">
        <v>10219</v>
      </c>
      <c r="C4524" s="172" t="s">
        <v>5304</v>
      </c>
      <c r="D4524" s="363">
        <v>34.869999999999997</v>
      </c>
    </row>
    <row r="4525" spans="1:4" ht="13.5" x14ac:dyDescent="0.25">
      <c r="A4525" s="172">
        <v>89971</v>
      </c>
      <c r="B4525" s="172" t="s">
        <v>10220</v>
      </c>
      <c r="C4525" s="172" t="s">
        <v>5304</v>
      </c>
      <c r="D4525" s="363">
        <v>36</v>
      </c>
    </row>
    <row r="4526" spans="1:4" ht="13.5" x14ac:dyDescent="0.25">
      <c r="A4526" s="172">
        <v>89972</v>
      </c>
      <c r="B4526" s="172" t="s">
        <v>10221</v>
      </c>
      <c r="C4526" s="172" t="s">
        <v>5304</v>
      </c>
      <c r="D4526" s="363">
        <v>38.74</v>
      </c>
    </row>
    <row r="4527" spans="1:4" ht="13.5" x14ac:dyDescent="0.25">
      <c r="A4527" s="172">
        <v>89973</v>
      </c>
      <c r="B4527" s="172" t="s">
        <v>10222</v>
      </c>
      <c r="C4527" s="172" t="s">
        <v>5304</v>
      </c>
      <c r="D4527" s="363">
        <v>442.21</v>
      </c>
    </row>
    <row r="4528" spans="1:4" ht="13.5" x14ac:dyDescent="0.25">
      <c r="A4528" s="172">
        <v>89974</v>
      </c>
      <c r="B4528" s="172" t="s">
        <v>10223</v>
      </c>
      <c r="C4528" s="172" t="s">
        <v>5304</v>
      </c>
      <c r="D4528" s="363">
        <v>267.39999999999998</v>
      </c>
    </row>
    <row r="4529" spans="1:4" ht="13.5" x14ac:dyDescent="0.25">
      <c r="A4529" s="172">
        <v>89984</v>
      </c>
      <c r="B4529" s="172" t="s">
        <v>18825</v>
      </c>
      <c r="C4529" s="172" t="s">
        <v>5304</v>
      </c>
      <c r="D4529" s="363">
        <v>58.35</v>
      </c>
    </row>
    <row r="4530" spans="1:4" ht="13.5" x14ac:dyDescent="0.25">
      <c r="A4530" s="172">
        <v>89985</v>
      </c>
      <c r="B4530" s="172" t="s">
        <v>18826</v>
      </c>
      <c r="C4530" s="172" t="s">
        <v>5304</v>
      </c>
      <c r="D4530" s="363">
        <v>60.03</v>
      </c>
    </row>
    <row r="4531" spans="1:4" ht="13.5" x14ac:dyDescent="0.25">
      <c r="A4531" s="172">
        <v>89986</v>
      </c>
      <c r="B4531" s="172" t="s">
        <v>18827</v>
      </c>
      <c r="C4531" s="172" t="s">
        <v>5304</v>
      </c>
      <c r="D4531" s="363">
        <v>56.94</v>
      </c>
    </row>
    <row r="4532" spans="1:4" ht="13.5" x14ac:dyDescent="0.25">
      <c r="A4532" s="172">
        <v>89987</v>
      </c>
      <c r="B4532" s="172" t="s">
        <v>18828</v>
      </c>
      <c r="C4532" s="172" t="s">
        <v>5304</v>
      </c>
      <c r="D4532" s="363">
        <v>63.12</v>
      </c>
    </row>
    <row r="4533" spans="1:4" ht="13.5" x14ac:dyDescent="0.25">
      <c r="A4533" s="172">
        <v>90371</v>
      </c>
      <c r="B4533" s="172" t="s">
        <v>18829</v>
      </c>
      <c r="C4533" s="172" t="s">
        <v>5304</v>
      </c>
      <c r="D4533" s="363">
        <v>16</v>
      </c>
    </row>
    <row r="4534" spans="1:4" ht="13.5" x14ac:dyDescent="0.25">
      <c r="A4534" s="172">
        <v>94489</v>
      </c>
      <c r="B4534" s="172" t="s">
        <v>18830</v>
      </c>
      <c r="C4534" s="172" t="s">
        <v>5304</v>
      </c>
      <c r="D4534" s="363">
        <v>13.79</v>
      </c>
    </row>
    <row r="4535" spans="1:4" ht="13.5" x14ac:dyDescent="0.25">
      <c r="A4535" s="172">
        <v>94490</v>
      </c>
      <c r="B4535" s="172" t="s">
        <v>18831</v>
      </c>
      <c r="C4535" s="172" t="s">
        <v>5304</v>
      </c>
      <c r="D4535" s="363">
        <v>22.8</v>
      </c>
    </row>
    <row r="4536" spans="1:4" ht="13.5" x14ac:dyDescent="0.25">
      <c r="A4536" s="172">
        <v>94491</v>
      </c>
      <c r="B4536" s="172" t="s">
        <v>18832</v>
      </c>
      <c r="C4536" s="172" t="s">
        <v>5304</v>
      </c>
      <c r="D4536" s="363">
        <v>32.21</v>
      </c>
    </row>
    <row r="4537" spans="1:4" ht="13.5" x14ac:dyDescent="0.25">
      <c r="A4537" s="172">
        <v>94492</v>
      </c>
      <c r="B4537" s="172" t="s">
        <v>18833</v>
      </c>
      <c r="C4537" s="172" t="s">
        <v>5304</v>
      </c>
      <c r="D4537" s="363">
        <v>32.869999999999997</v>
      </c>
    </row>
    <row r="4538" spans="1:4" ht="13.5" x14ac:dyDescent="0.25">
      <c r="A4538" s="172">
        <v>94493</v>
      </c>
      <c r="B4538" s="172" t="s">
        <v>18834</v>
      </c>
      <c r="C4538" s="172" t="s">
        <v>5304</v>
      </c>
      <c r="D4538" s="363">
        <v>60.48</v>
      </c>
    </row>
    <row r="4539" spans="1:4" ht="13.5" x14ac:dyDescent="0.25">
      <c r="A4539" s="172">
        <v>94494</v>
      </c>
      <c r="B4539" s="172" t="s">
        <v>18835</v>
      </c>
      <c r="C4539" s="172" t="s">
        <v>5304</v>
      </c>
      <c r="D4539" s="363">
        <v>46.95</v>
      </c>
    </row>
    <row r="4540" spans="1:4" ht="13.5" x14ac:dyDescent="0.25">
      <c r="A4540" s="172">
        <v>94495</v>
      </c>
      <c r="B4540" s="172" t="s">
        <v>18836</v>
      </c>
      <c r="C4540" s="172" t="s">
        <v>5304</v>
      </c>
      <c r="D4540" s="363">
        <v>59.85</v>
      </c>
    </row>
    <row r="4541" spans="1:4" ht="13.5" x14ac:dyDescent="0.25">
      <c r="A4541" s="172">
        <v>94496</v>
      </c>
      <c r="B4541" s="172" t="s">
        <v>18837</v>
      </c>
      <c r="C4541" s="172" t="s">
        <v>5304</v>
      </c>
      <c r="D4541" s="363">
        <v>73.239999999999995</v>
      </c>
    </row>
    <row r="4542" spans="1:4" ht="13.5" x14ac:dyDescent="0.25">
      <c r="A4542" s="172">
        <v>94497</v>
      </c>
      <c r="B4542" s="172" t="s">
        <v>18838</v>
      </c>
      <c r="C4542" s="172" t="s">
        <v>5304</v>
      </c>
      <c r="D4542" s="363">
        <v>85.83</v>
      </c>
    </row>
    <row r="4543" spans="1:4" ht="13.5" x14ac:dyDescent="0.25">
      <c r="A4543" s="172">
        <v>94498</v>
      </c>
      <c r="B4543" s="172" t="s">
        <v>18839</v>
      </c>
      <c r="C4543" s="172" t="s">
        <v>5304</v>
      </c>
      <c r="D4543" s="363">
        <v>110.85</v>
      </c>
    </row>
    <row r="4544" spans="1:4" ht="13.5" x14ac:dyDescent="0.25">
      <c r="A4544" s="172">
        <v>94499</v>
      </c>
      <c r="B4544" s="172" t="s">
        <v>18840</v>
      </c>
      <c r="C4544" s="172" t="s">
        <v>5304</v>
      </c>
      <c r="D4544" s="363">
        <v>201.42</v>
      </c>
    </row>
    <row r="4545" spans="1:4" ht="13.5" x14ac:dyDescent="0.25">
      <c r="A4545" s="172">
        <v>94500</v>
      </c>
      <c r="B4545" s="172" t="s">
        <v>18841</v>
      </c>
      <c r="C4545" s="172" t="s">
        <v>5304</v>
      </c>
      <c r="D4545" s="363">
        <v>239.5</v>
      </c>
    </row>
    <row r="4546" spans="1:4" ht="13.5" x14ac:dyDescent="0.25">
      <c r="A4546" s="172">
        <v>94501</v>
      </c>
      <c r="B4546" s="172" t="s">
        <v>18842</v>
      </c>
      <c r="C4546" s="172" t="s">
        <v>5304</v>
      </c>
      <c r="D4546" s="363">
        <v>468.97</v>
      </c>
    </row>
    <row r="4547" spans="1:4" ht="13.5" x14ac:dyDescent="0.25">
      <c r="A4547" s="172">
        <v>94792</v>
      </c>
      <c r="B4547" s="172" t="s">
        <v>18843</v>
      </c>
      <c r="C4547" s="172" t="s">
        <v>5304</v>
      </c>
      <c r="D4547" s="363">
        <v>91.24</v>
      </c>
    </row>
    <row r="4548" spans="1:4" ht="13.5" x14ac:dyDescent="0.25">
      <c r="A4548" s="172">
        <v>94793</v>
      </c>
      <c r="B4548" s="172" t="s">
        <v>18844</v>
      </c>
      <c r="C4548" s="172" t="s">
        <v>5304</v>
      </c>
      <c r="D4548" s="363">
        <v>117.85</v>
      </c>
    </row>
    <row r="4549" spans="1:4" ht="13.5" x14ac:dyDescent="0.25">
      <c r="A4549" s="172">
        <v>94794</v>
      </c>
      <c r="B4549" s="172" t="s">
        <v>18845</v>
      </c>
      <c r="C4549" s="172" t="s">
        <v>5304</v>
      </c>
      <c r="D4549" s="363">
        <v>122.1</v>
      </c>
    </row>
    <row r="4550" spans="1:4" ht="13.5" x14ac:dyDescent="0.25">
      <c r="A4550" s="172">
        <v>94795</v>
      </c>
      <c r="B4550" s="172" t="s">
        <v>18846</v>
      </c>
      <c r="C4550" s="172" t="s">
        <v>5304</v>
      </c>
      <c r="D4550" s="363">
        <v>22.08</v>
      </c>
    </row>
    <row r="4551" spans="1:4" ht="13.5" x14ac:dyDescent="0.25">
      <c r="A4551" s="172">
        <v>94796</v>
      </c>
      <c r="B4551" s="172" t="s">
        <v>18847</v>
      </c>
      <c r="C4551" s="172" t="s">
        <v>5304</v>
      </c>
      <c r="D4551" s="363">
        <v>25.7</v>
      </c>
    </row>
    <row r="4552" spans="1:4" ht="13.5" x14ac:dyDescent="0.25">
      <c r="A4552" s="172">
        <v>94797</v>
      </c>
      <c r="B4552" s="172" t="s">
        <v>18848</v>
      </c>
      <c r="C4552" s="172" t="s">
        <v>5304</v>
      </c>
      <c r="D4552" s="363">
        <v>39.130000000000003</v>
      </c>
    </row>
    <row r="4553" spans="1:4" ht="13.5" x14ac:dyDescent="0.25">
      <c r="A4553" s="172">
        <v>94798</v>
      </c>
      <c r="B4553" s="172" t="s">
        <v>18849</v>
      </c>
      <c r="C4553" s="172" t="s">
        <v>5304</v>
      </c>
      <c r="D4553" s="363">
        <v>84.96</v>
      </c>
    </row>
    <row r="4554" spans="1:4" ht="13.5" x14ac:dyDescent="0.25">
      <c r="A4554" s="172">
        <v>94799</v>
      </c>
      <c r="B4554" s="172" t="s">
        <v>18850</v>
      </c>
      <c r="C4554" s="172" t="s">
        <v>5304</v>
      </c>
      <c r="D4554" s="363">
        <v>82.41</v>
      </c>
    </row>
    <row r="4555" spans="1:4" ht="13.5" x14ac:dyDescent="0.25">
      <c r="A4555" s="172">
        <v>94800</v>
      </c>
      <c r="B4555" s="172" t="s">
        <v>18851</v>
      </c>
      <c r="C4555" s="172" t="s">
        <v>5304</v>
      </c>
      <c r="D4555" s="363">
        <v>140.4</v>
      </c>
    </row>
    <row r="4556" spans="1:4" ht="13.5" x14ac:dyDescent="0.25">
      <c r="A4556" s="172">
        <v>95248</v>
      </c>
      <c r="B4556" s="172" t="s">
        <v>18852</v>
      </c>
      <c r="C4556" s="172" t="s">
        <v>5304</v>
      </c>
      <c r="D4556" s="363">
        <v>56.34</v>
      </c>
    </row>
    <row r="4557" spans="1:4" ht="13.5" x14ac:dyDescent="0.25">
      <c r="A4557" s="172">
        <v>95249</v>
      </c>
      <c r="B4557" s="172" t="s">
        <v>18853</v>
      </c>
      <c r="C4557" s="172" t="s">
        <v>5304</v>
      </c>
      <c r="D4557" s="363">
        <v>61.23</v>
      </c>
    </row>
    <row r="4558" spans="1:4" ht="13.5" x14ac:dyDescent="0.25">
      <c r="A4558" s="172">
        <v>95250</v>
      </c>
      <c r="B4558" s="172" t="s">
        <v>18854</v>
      </c>
      <c r="C4558" s="172" t="s">
        <v>5304</v>
      </c>
      <c r="D4558" s="363">
        <v>74.03</v>
      </c>
    </row>
    <row r="4559" spans="1:4" ht="13.5" x14ac:dyDescent="0.25">
      <c r="A4559" s="172">
        <v>95251</v>
      </c>
      <c r="B4559" s="172" t="s">
        <v>18855</v>
      </c>
      <c r="C4559" s="172" t="s">
        <v>5304</v>
      </c>
      <c r="D4559" s="363">
        <v>98.87</v>
      </c>
    </row>
    <row r="4560" spans="1:4" ht="13.5" x14ac:dyDescent="0.25">
      <c r="A4560" s="172">
        <v>95252</v>
      </c>
      <c r="B4560" s="172" t="s">
        <v>18856</v>
      </c>
      <c r="C4560" s="172" t="s">
        <v>5304</v>
      </c>
      <c r="D4560" s="363">
        <v>113.95</v>
      </c>
    </row>
    <row r="4561" spans="1:4" ht="13.5" x14ac:dyDescent="0.25">
      <c r="A4561" s="172">
        <v>95253</v>
      </c>
      <c r="B4561" s="172" t="s">
        <v>18857</v>
      </c>
      <c r="C4561" s="172" t="s">
        <v>5304</v>
      </c>
      <c r="D4561" s="363">
        <v>163.25</v>
      </c>
    </row>
    <row r="4562" spans="1:4" ht="13.5" x14ac:dyDescent="0.25">
      <c r="A4562" s="172">
        <v>99619</v>
      </c>
      <c r="B4562" s="172" t="s">
        <v>18858</v>
      </c>
      <c r="C4562" s="172" t="s">
        <v>5304</v>
      </c>
      <c r="D4562" s="363">
        <v>59.46</v>
      </c>
    </row>
    <row r="4563" spans="1:4" ht="13.5" x14ac:dyDescent="0.25">
      <c r="A4563" s="172">
        <v>99620</v>
      </c>
      <c r="B4563" s="172" t="s">
        <v>18859</v>
      </c>
      <c r="C4563" s="172" t="s">
        <v>5304</v>
      </c>
      <c r="D4563" s="363">
        <v>96.61</v>
      </c>
    </row>
    <row r="4564" spans="1:4" ht="13.5" x14ac:dyDescent="0.25">
      <c r="A4564" s="172">
        <v>99621</v>
      </c>
      <c r="B4564" s="172" t="s">
        <v>18860</v>
      </c>
      <c r="C4564" s="172" t="s">
        <v>5304</v>
      </c>
      <c r="D4564" s="363">
        <v>132.99</v>
      </c>
    </row>
    <row r="4565" spans="1:4" ht="13.5" x14ac:dyDescent="0.25">
      <c r="A4565" s="172">
        <v>99622</v>
      </c>
      <c r="B4565" s="172" t="s">
        <v>18861</v>
      </c>
      <c r="C4565" s="172" t="s">
        <v>5304</v>
      </c>
      <c r="D4565" s="363">
        <v>145.65</v>
      </c>
    </row>
    <row r="4566" spans="1:4" ht="13.5" x14ac:dyDescent="0.25">
      <c r="A4566" s="172">
        <v>99623</v>
      </c>
      <c r="B4566" s="172" t="s">
        <v>18862</v>
      </c>
      <c r="C4566" s="172" t="s">
        <v>5304</v>
      </c>
      <c r="D4566" s="363">
        <v>195.15</v>
      </c>
    </row>
    <row r="4567" spans="1:4" ht="13.5" x14ac:dyDescent="0.25">
      <c r="A4567" s="172">
        <v>99624</v>
      </c>
      <c r="B4567" s="172" t="s">
        <v>18863</v>
      </c>
      <c r="C4567" s="172" t="s">
        <v>5304</v>
      </c>
      <c r="D4567" s="363">
        <v>267.67</v>
      </c>
    </row>
    <row r="4568" spans="1:4" ht="13.5" x14ac:dyDescent="0.25">
      <c r="A4568" s="172">
        <v>99625</v>
      </c>
      <c r="B4568" s="172" t="s">
        <v>18864</v>
      </c>
      <c r="C4568" s="172" t="s">
        <v>5304</v>
      </c>
      <c r="D4568" s="363">
        <v>360.84</v>
      </c>
    </row>
    <row r="4569" spans="1:4" ht="13.5" x14ac:dyDescent="0.25">
      <c r="A4569" s="172">
        <v>99626</v>
      </c>
      <c r="B4569" s="172" t="s">
        <v>18865</v>
      </c>
      <c r="C4569" s="172" t="s">
        <v>5304</v>
      </c>
      <c r="D4569" s="363">
        <v>544.37</v>
      </c>
    </row>
    <row r="4570" spans="1:4" ht="13.5" x14ac:dyDescent="0.25">
      <c r="A4570" s="172">
        <v>99627</v>
      </c>
      <c r="B4570" s="172" t="s">
        <v>18866</v>
      </c>
      <c r="C4570" s="172" t="s">
        <v>5304</v>
      </c>
      <c r="D4570" s="363">
        <v>57.08</v>
      </c>
    </row>
    <row r="4571" spans="1:4" ht="13.5" x14ac:dyDescent="0.25">
      <c r="A4571" s="172">
        <v>99628</v>
      </c>
      <c r="B4571" s="172" t="s">
        <v>18867</v>
      </c>
      <c r="C4571" s="172" t="s">
        <v>5304</v>
      </c>
      <c r="D4571" s="363">
        <v>40.46</v>
      </c>
    </row>
    <row r="4572" spans="1:4" ht="13.5" x14ac:dyDescent="0.25">
      <c r="A4572" s="172">
        <v>99629</v>
      </c>
      <c r="B4572" s="172" t="s">
        <v>18868</v>
      </c>
      <c r="C4572" s="172" t="s">
        <v>5304</v>
      </c>
      <c r="D4572" s="363">
        <v>61.73</v>
      </c>
    </row>
    <row r="4573" spans="1:4" ht="13.5" x14ac:dyDescent="0.25">
      <c r="A4573" s="172">
        <v>99630</v>
      </c>
      <c r="B4573" s="172" t="s">
        <v>18869</v>
      </c>
      <c r="C4573" s="172" t="s">
        <v>5304</v>
      </c>
      <c r="D4573" s="363">
        <v>80.900000000000006</v>
      </c>
    </row>
    <row r="4574" spans="1:4" ht="13.5" x14ac:dyDescent="0.25">
      <c r="A4574" s="172">
        <v>99631</v>
      </c>
      <c r="B4574" s="172" t="s">
        <v>18870</v>
      </c>
      <c r="C4574" s="172" t="s">
        <v>5304</v>
      </c>
      <c r="D4574" s="363">
        <v>89.36</v>
      </c>
    </row>
    <row r="4575" spans="1:4" ht="13.5" x14ac:dyDescent="0.25">
      <c r="A4575" s="172">
        <v>99632</v>
      </c>
      <c r="B4575" s="172" t="s">
        <v>18871</v>
      </c>
      <c r="C4575" s="172" t="s">
        <v>5304</v>
      </c>
      <c r="D4575" s="363">
        <v>119.88</v>
      </c>
    </row>
    <row r="4576" spans="1:4" ht="13.5" x14ac:dyDescent="0.25">
      <c r="A4576" s="172">
        <v>99633</v>
      </c>
      <c r="B4576" s="172" t="s">
        <v>18872</v>
      </c>
      <c r="C4576" s="172" t="s">
        <v>5304</v>
      </c>
      <c r="D4576" s="363">
        <v>232.05</v>
      </c>
    </row>
    <row r="4577" spans="1:4" ht="13.5" x14ac:dyDescent="0.25">
      <c r="A4577" s="172">
        <v>99634</v>
      </c>
      <c r="B4577" s="172" t="s">
        <v>18873</v>
      </c>
      <c r="C4577" s="172" t="s">
        <v>5304</v>
      </c>
      <c r="D4577" s="363">
        <v>382.34</v>
      </c>
    </row>
    <row r="4578" spans="1:4" ht="13.5" x14ac:dyDescent="0.25">
      <c r="A4578" s="172">
        <v>99635</v>
      </c>
      <c r="B4578" s="172" t="s">
        <v>18874</v>
      </c>
      <c r="C4578" s="172" t="s">
        <v>5304</v>
      </c>
      <c r="D4578" s="363">
        <v>188.97</v>
      </c>
    </row>
    <row r="4579" spans="1:4" ht="13.5" x14ac:dyDescent="0.25">
      <c r="A4579" s="172">
        <v>95634</v>
      </c>
      <c r="B4579" s="172" t="s">
        <v>10303</v>
      </c>
      <c r="C4579" s="172" t="s">
        <v>5304</v>
      </c>
      <c r="D4579" s="363">
        <v>112.88</v>
      </c>
    </row>
    <row r="4580" spans="1:4" ht="13.5" x14ac:dyDescent="0.25">
      <c r="A4580" s="172">
        <v>95635</v>
      </c>
      <c r="B4580" s="172" t="s">
        <v>10304</v>
      </c>
      <c r="C4580" s="172" t="s">
        <v>5304</v>
      </c>
      <c r="D4580" s="363">
        <v>122.7</v>
      </c>
    </row>
    <row r="4581" spans="1:4" ht="13.5" x14ac:dyDescent="0.25">
      <c r="A4581" s="172">
        <v>95637</v>
      </c>
      <c r="B4581" s="172" t="s">
        <v>10306</v>
      </c>
      <c r="C4581" s="172" t="s">
        <v>5304</v>
      </c>
      <c r="D4581" s="363">
        <v>341.33</v>
      </c>
    </row>
    <row r="4582" spans="1:4" ht="13.5" x14ac:dyDescent="0.25">
      <c r="A4582" s="172">
        <v>95638</v>
      </c>
      <c r="B4582" s="172" t="s">
        <v>10307</v>
      </c>
      <c r="C4582" s="172" t="s">
        <v>5304</v>
      </c>
      <c r="D4582" s="363">
        <v>412.67</v>
      </c>
    </row>
    <row r="4583" spans="1:4" ht="13.5" x14ac:dyDescent="0.25">
      <c r="A4583" s="172">
        <v>95639</v>
      </c>
      <c r="B4583" s="172" t="s">
        <v>10308</v>
      </c>
      <c r="C4583" s="172" t="s">
        <v>5304</v>
      </c>
      <c r="D4583" s="363">
        <v>518.37</v>
      </c>
    </row>
    <row r="4584" spans="1:4" ht="13.5" x14ac:dyDescent="0.25">
      <c r="A4584" s="172">
        <v>95641</v>
      </c>
      <c r="B4584" s="172" t="s">
        <v>10309</v>
      </c>
      <c r="C4584" s="172" t="s">
        <v>5304</v>
      </c>
      <c r="D4584" s="363">
        <v>213.55</v>
      </c>
    </row>
    <row r="4585" spans="1:4" ht="13.5" x14ac:dyDescent="0.25">
      <c r="A4585" s="172">
        <v>95642</v>
      </c>
      <c r="B4585" s="172" t="s">
        <v>10310</v>
      </c>
      <c r="C4585" s="172" t="s">
        <v>5304</v>
      </c>
      <c r="D4585" s="363">
        <v>315.70999999999998</v>
      </c>
    </row>
    <row r="4586" spans="1:4" ht="13.5" x14ac:dyDescent="0.25">
      <c r="A4586" s="172">
        <v>95643</v>
      </c>
      <c r="B4586" s="172" t="s">
        <v>10311</v>
      </c>
      <c r="C4586" s="172" t="s">
        <v>5304</v>
      </c>
      <c r="D4586" s="363">
        <v>413.56</v>
      </c>
    </row>
    <row r="4587" spans="1:4" ht="13.5" x14ac:dyDescent="0.25">
      <c r="A4587" s="172">
        <v>95644</v>
      </c>
      <c r="B4587" s="172" t="s">
        <v>10312</v>
      </c>
      <c r="C4587" s="172" t="s">
        <v>5304</v>
      </c>
      <c r="D4587" s="363">
        <v>153.81</v>
      </c>
    </row>
    <row r="4588" spans="1:4" ht="13.5" x14ac:dyDescent="0.25">
      <c r="A4588" s="172">
        <v>95645</v>
      </c>
      <c r="B4588" s="172" t="s">
        <v>10313</v>
      </c>
      <c r="C4588" s="172" t="s">
        <v>5304</v>
      </c>
      <c r="D4588" s="363">
        <v>283.12</v>
      </c>
    </row>
    <row r="4589" spans="1:4" ht="13.5" x14ac:dyDescent="0.25">
      <c r="A4589" s="172">
        <v>95646</v>
      </c>
      <c r="B4589" s="172" t="s">
        <v>10314</v>
      </c>
      <c r="C4589" s="172" t="s">
        <v>5304</v>
      </c>
      <c r="D4589" s="363">
        <v>421.72</v>
      </c>
    </row>
    <row r="4590" spans="1:4" ht="13.5" x14ac:dyDescent="0.25">
      <c r="A4590" s="172">
        <v>95647</v>
      </c>
      <c r="B4590" s="172" t="s">
        <v>10315</v>
      </c>
      <c r="C4590" s="172" t="s">
        <v>5304</v>
      </c>
      <c r="D4590" s="363">
        <v>553.6</v>
      </c>
    </row>
    <row r="4591" spans="1:4" ht="13.5" x14ac:dyDescent="0.25">
      <c r="A4591" s="172">
        <v>95673</v>
      </c>
      <c r="B4591" s="172" t="s">
        <v>10316</v>
      </c>
      <c r="C4591" s="172" t="s">
        <v>5304</v>
      </c>
      <c r="D4591" s="363">
        <v>99.64</v>
      </c>
    </row>
    <row r="4592" spans="1:4" ht="13.5" x14ac:dyDescent="0.25">
      <c r="A4592" s="172">
        <v>95674</v>
      </c>
      <c r="B4592" s="172" t="s">
        <v>10317</v>
      </c>
      <c r="C4592" s="172" t="s">
        <v>5304</v>
      </c>
      <c r="D4592" s="363">
        <v>105.88</v>
      </c>
    </row>
    <row r="4593" spans="1:4" ht="13.5" x14ac:dyDescent="0.25">
      <c r="A4593" s="172">
        <v>95675</v>
      </c>
      <c r="B4593" s="172" t="s">
        <v>10318</v>
      </c>
      <c r="C4593" s="172" t="s">
        <v>5304</v>
      </c>
      <c r="D4593" s="363">
        <v>129.44999999999999</v>
      </c>
    </row>
    <row r="4594" spans="1:4" ht="13.5" x14ac:dyDescent="0.25">
      <c r="A4594" s="172">
        <v>95676</v>
      </c>
      <c r="B4594" s="172" t="s">
        <v>10319</v>
      </c>
      <c r="C4594" s="172" t="s">
        <v>5304</v>
      </c>
      <c r="D4594" s="363">
        <v>85.19</v>
      </c>
    </row>
    <row r="4595" spans="1:4" ht="13.5" x14ac:dyDescent="0.25">
      <c r="A4595" s="172">
        <v>97741</v>
      </c>
      <c r="B4595" s="172" t="s">
        <v>10320</v>
      </c>
      <c r="C4595" s="172" t="s">
        <v>5304</v>
      </c>
      <c r="D4595" s="363">
        <v>118.68</v>
      </c>
    </row>
    <row r="4596" spans="1:4" ht="13.5" x14ac:dyDescent="0.25">
      <c r="A4596" s="172">
        <v>72285</v>
      </c>
      <c r="B4596" s="172" t="s">
        <v>18875</v>
      </c>
      <c r="C4596" s="172" t="s">
        <v>5304</v>
      </c>
      <c r="D4596" s="363">
        <v>77.94</v>
      </c>
    </row>
    <row r="4597" spans="1:4" ht="13.5" x14ac:dyDescent="0.25">
      <c r="A4597" s="172">
        <v>90436</v>
      </c>
      <c r="B4597" s="172" t="s">
        <v>10321</v>
      </c>
      <c r="C4597" s="172" t="s">
        <v>5304</v>
      </c>
      <c r="D4597" s="363">
        <v>9.84</v>
      </c>
    </row>
    <row r="4598" spans="1:4" ht="13.5" x14ac:dyDescent="0.25">
      <c r="A4598" s="172">
        <v>90437</v>
      </c>
      <c r="B4598" s="172" t="s">
        <v>10322</v>
      </c>
      <c r="C4598" s="172" t="s">
        <v>5304</v>
      </c>
      <c r="D4598" s="363">
        <v>23.93</v>
      </c>
    </row>
    <row r="4599" spans="1:4" ht="13.5" x14ac:dyDescent="0.25">
      <c r="A4599" s="172">
        <v>90438</v>
      </c>
      <c r="B4599" s="172" t="s">
        <v>10323</v>
      </c>
      <c r="C4599" s="172" t="s">
        <v>5304</v>
      </c>
      <c r="D4599" s="363">
        <v>34.31</v>
      </c>
    </row>
    <row r="4600" spans="1:4" ht="13.5" x14ac:dyDescent="0.25">
      <c r="A4600" s="172">
        <v>90439</v>
      </c>
      <c r="B4600" s="172" t="s">
        <v>10324</v>
      </c>
      <c r="C4600" s="172" t="s">
        <v>5304</v>
      </c>
      <c r="D4600" s="363">
        <v>39.08</v>
      </c>
    </row>
    <row r="4601" spans="1:4" ht="13.5" x14ac:dyDescent="0.25">
      <c r="A4601" s="172">
        <v>90440</v>
      </c>
      <c r="B4601" s="172" t="s">
        <v>10325</v>
      </c>
      <c r="C4601" s="172" t="s">
        <v>5304</v>
      </c>
      <c r="D4601" s="363">
        <v>62.61</v>
      </c>
    </row>
    <row r="4602" spans="1:4" ht="13.5" x14ac:dyDescent="0.25">
      <c r="A4602" s="172">
        <v>90441</v>
      </c>
      <c r="B4602" s="172" t="s">
        <v>10326</v>
      </c>
      <c r="C4602" s="172" t="s">
        <v>5304</v>
      </c>
      <c r="D4602" s="363">
        <v>79.97</v>
      </c>
    </row>
    <row r="4603" spans="1:4" ht="13.5" x14ac:dyDescent="0.25">
      <c r="A4603" s="172">
        <v>90443</v>
      </c>
      <c r="B4603" s="172" t="s">
        <v>10327</v>
      </c>
      <c r="C4603" s="172" t="s">
        <v>5237</v>
      </c>
      <c r="D4603" s="363">
        <v>8.9499999999999993</v>
      </c>
    </row>
    <row r="4604" spans="1:4" ht="13.5" x14ac:dyDescent="0.25">
      <c r="A4604" s="172">
        <v>90444</v>
      </c>
      <c r="B4604" s="172" t="s">
        <v>10328</v>
      </c>
      <c r="C4604" s="172" t="s">
        <v>5237</v>
      </c>
      <c r="D4604" s="363">
        <v>16.77</v>
      </c>
    </row>
    <row r="4605" spans="1:4" ht="13.5" x14ac:dyDescent="0.25">
      <c r="A4605" s="172">
        <v>90445</v>
      </c>
      <c r="B4605" s="172" t="s">
        <v>10329</v>
      </c>
      <c r="C4605" s="172" t="s">
        <v>5237</v>
      </c>
      <c r="D4605" s="363">
        <v>17.91</v>
      </c>
    </row>
    <row r="4606" spans="1:4" ht="13.5" x14ac:dyDescent="0.25">
      <c r="A4606" s="172">
        <v>90446</v>
      </c>
      <c r="B4606" s="172" t="s">
        <v>10330</v>
      </c>
      <c r="C4606" s="172" t="s">
        <v>5237</v>
      </c>
      <c r="D4606" s="363">
        <v>19.45</v>
      </c>
    </row>
    <row r="4607" spans="1:4" ht="13.5" x14ac:dyDescent="0.25">
      <c r="A4607" s="172">
        <v>90447</v>
      </c>
      <c r="B4607" s="172" t="s">
        <v>10331</v>
      </c>
      <c r="C4607" s="172" t="s">
        <v>5237</v>
      </c>
      <c r="D4607" s="363">
        <v>4.45</v>
      </c>
    </row>
    <row r="4608" spans="1:4" ht="13.5" x14ac:dyDescent="0.25">
      <c r="A4608" s="172">
        <v>90451</v>
      </c>
      <c r="B4608" s="172" t="s">
        <v>10332</v>
      </c>
      <c r="C4608" s="172" t="s">
        <v>5304</v>
      </c>
      <c r="D4608" s="363">
        <v>3.01</v>
      </c>
    </row>
    <row r="4609" spans="1:4" ht="13.5" x14ac:dyDescent="0.25">
      <c r="A4609" s="172">
        <v>90452</v>
      </c>
      <c r="B4609" s="172" t="s">
        <v>10333</v>
      </c>
      <c r="C4609" s="172" t="s">
        <v>5304</v>
      </c>
      <c r="D4609" s="363">
        <v>13.03</v>
      </c>
    </row>
    <row r="4610" spans="1:4" ht="13.5" x14ac:dyDescent="0.25">
      <c r="A4610" s="172">
        <v>90453</v>
      </c>
      <c r="B4610" s="172" t="s">
        <v>10334</v>
      </c>
      <c r="C4610" s="172" t="s">
        <v>5304</v>
      </c>
      <c r="D4610" s="363">
        <v>1.84</v>
      </c>
    </row>
    <row r="4611" spans="1:4" ht="13.5" x14ac:dyDescent="0.25">
      <c r="A4611" s="172">
        <v>90454</v>
      </c>
      <c r="B4611" s="172" t="s">
        <v>10335</v>
      </c>
      <c r="C4611" s="172" t="s">
        <v>5304</v>
      </c>
      <c r="D4611" s="363">
        <v>3.26</v>
      </c>
    </row>
    <row r="4612" spans="1:4" ht="13.5" x14ac:dyDescent="0.25">
      <c r="A4612" s="172">
        <v>90455</v>
      </c>
      <c r="B4612" s="172" t="s">
        <v>10336</v>
      </c>
      <c r="C4612" s="172" t="s">
        <v>5304</v>
      </c>
      <c r="D4612" s="363">
        <v>4.32</v>
      </c>
    </row>
    <row r="4613" spans="1:4" ht="13.5" x14ac:dyDescent="0.25">
      <c r="A4613" s="172">
        <v>90456</v>
      </c>
      <c r="B4613" s="172" t="s">
        <v>10337</v>
      </c>
      <c r="C4613" s="172" t="s">
        <v>5304</v>
      </c>
      <c r="D4613" s="363">
        <v>2.87</v>
      </c>
    </row>
    <row r="4614" spans="1:4" ht="13.5" x14ac:dyDescent="0.25">
      <c r="A4614" s="172">
        <v>90457</v>
      </c>
      <c r="B4614" s="172" t="s">
        <v>10338</v>
      </c>
      <c r="C4614" s="172" t="s">
        <v>5304</v>
      </c>
      <c r="D4614" s="363">
        <v>6.55</v>
      </c>
    </row>
    <row r="4615" spans="1:4" ht="13.5" x14ac:dyDescent="0.25">
      <c r="A4615" s="172">
        <v>90458</v>
      </c>
      <c r="B4615" s="172" t="s">
        <v>10339</v>
      </c>
      <c r="C4615" s="172" t="s">
        <v>5304</v>
      </c>
      <c r="D4615" s="363">
        <v>18.600000000000001</v>
      </c>
    </row>
    <row r="4616" spans="1:4" ht="13.5" x14ac:dyDescent="0.25">
      <c r="A4616" s="172">
        <v>90459</v>
      </c>
      <c r="B4616" s="172" t="s">
        <v>10340</v>
      </c>
      <c r="C4616" s="172" t="s">
        <v>5304</v>
      </c>
      <c r="D4616" s="363">
        <v>26.23</v>
      </c>
    </row>
    <row r="4617" spans="1:4" ht="13.5" x14ac:dyDescent="0.25">
      <c r="A4617" s="172">
        <v>90460</v>
      </c>
      <c r="B4617" s="172" t="s">
        <v>18876</v>
      </c>
      <c r="C4617" s="172" t="s">
        <v>5237</v>
      </c>
      <c r="D4617" s="363">
        <v>20.66</v>
      </c>
    </row>
    <row r="4618" spans="1:4" ht="13.5" x14ac:dyDescent="0.25">
      <c r="A4618" s="172">
        <v>90461</v>
      </c>
      <c r="B4618" s="172" t="s">
        <v>18877</v>
      </c>
      <c r="C4618" s="172" t="s">
        <v>5237</v>
      </c>
      <c r="D4618" s="363">
        <v>11.35</v>
      </c>
    </row>
    <row r="4619" spans="1:4" ht="13.5" x14ac:dyDescent="0.25">
      <c r="A4619" s="172">
        <v>90462</v>
      </c>
      <c r="B4619" s="172" t="s">
        <v>18878</v>
      </c>
      <c r="C4619" s="172" t="s">
        <v>5237</v>
      </c>
      <c r="D4619" s="363">
        <v>2.4700000000000002</v>
      </c>
    </row>
    <row r="4620" spans="1:4" ht="13.5" x14ac:dyDescent="0.25">
      <c r="A4620" s="172">
        <v>90463</v>
      </c>
      <c r="B4620" s="172" t="s">
        <v>18879</v>
      </c>
      <c r="C4620" s="172" t="s">
        <v>5237</v>
      </c>
      <c r="D4620" s="363">
        <v>1.98</v>
      </c>
    </row>
    <row r="4621" spans="1:4" ht="13.5" x14ac:dyDescent="0.25">
      <c r="A4621" s="172">
        <v>90466</v>
      </c>
      <c r="B4621" s="172" t="s">
        <v>10345</v>
      </c>
      <c r="C4621" s="172" t="s">
        <v>5237</v>
      </c>
      <c r="D4621" s="363">
        <v>8.99</v>
      </c>
    </row>
    <row r="4622" spans="1:4" ht="13.5" x14ac:dyDescent="0.25">
      <c r="A4622" s="172">
        <v>90467</v>
      </c>
      <c r="B4622" s="172" t="s">
        <v>10346</v>
      </c>
      <c r="C4622" s="172" t="s">
        <v>5237</v>
      </c>
      <c r="D4622" s="363">
        <v>14.22</v>
      </c>
    </row>
    <row r="4623" spans="1:4" ht="13.5" x14ac:dyDescent="0.25">
      <c r="A4623" s="172">
        <v>90468</v>
      </c>
      <c r="B4623" s="172" t="s">
        <v>10347</v>
      </c>
      <c r="C4623" s="172" t="s">
        <v>5237</v>
      </c>
      <c r="D4623" s="363">
        <v>3.97</v>
      </c>
    </row>
    <row r="4624" spans="1:4" ht="13.5" x14ac:dyDescent="0.25">
      <c r="A4624" s="172">
        <v>90469</v>
      </c>
      <c r="B4624" s="172" t="s">
        <v>10348</v>
      </c>
      <c r="C4624" s="172" t="s">
        <v>5237</v>
      </c>
      <c r="D4624" s="363">
        <v>6.36</v>
      </c>
    </row>
    <row r="4625" spans="1:4" ht="13.5" x14ac:dyDescent="0.25">
      <c r="A4625" s="172">
        <v>90470</v>
      </c>
      <c r="B4625" s="172" t="s">
        <v>10349</v>
      </c>
      <c r="C4625" s="172" t="s">
        <v>5237</v>
      </c>
      <c r="D4625" s="363">
        <v>8.76</v>
      </c>
    </row>
    <row r="4626" spans="1:4" ht="13.5" x14ac:dyDescent="0.25">
      <c r="A4626" s="172">
        <v>91166</v>
      </c>
      <c r="B4626" s="172" t="s">
        <v>10350</v>
      </c>
      <c r="C4626" s="172" t="s">
        <v>5237</v>
      </c>
      <c r="D4626" s="363">
        <v>2.99</v>
      </c>
    </row>
    <row r="4627" spans="1:4" ht="13.5" x14ac:dyDescent="0.25">
      <c r="A4627" s="172">
        <v>91167</v>
      </c>
      <c r="B4627" s="172" t="s">
        <v>10351</v>
      </c>
      <c r="C4627" s="172" t="s">
        <v>5237</v>
      </c>
      <c r="D4627" s="363">
        <v>8.58</v>
      </c>
    </row>
    <row r="4628" spans="1:4" ht="13.5" x14ac:dyDescent="0.25">
      <c r="A4628" s="172">
        <v>91168</v>
      </c>
      <c r="B4628" s="172" t="s">
        <v>10352</v>
      </c>
      <c r="C4628" s="172" t="s">
        <v>5237</v>
      </c>
      <c r="D4628" s="363">
        <v>6.5</v>
      </c>
    </row>
    <row r="4629" spans="1:4" ht="13.5" x14ac:dyDescent="0.25">
      <c r="A4629" s="172">
        <v>91169</v>
      </c>
      <c r="B4629" s="172" t="s">
        <v>10353</v>
      </c>
      <c r="C4629" s="172" t="s">
        <v>5237</v>
      </c>
      <c r="D4629" s="363">
        <v>7.7</v>
      </c>
    </row>
    <row r="4630" spans="1:4" ht="13.5" x14ac:dyDescent="0.25">
      <c r="A4630" s="172">
        <v>91170</v>
      </c>
      <c r="B4630" s="172" t="s">
        <v>10354</v>
      </c>
      <c r="C4630" s="172" t="s">
        <v>5237</v>
      </c>
      <c r="D4630" s="363">
        <v>2.2000000000000002</v>
      </c>
    </row>
    <row r="4631" spans="1:4" ht="13.5" x14ac:dyDescent="0.25">
      <c r="A4631" s="172">
        <v>91171</v>
      </c>
      <c r="B4631" s="172" t="s">
        <v>10355</v>
      </c>
      <c r="C4631" s="172" t="s">
        <v>5237</v>
      </c>
      <c r="D4631" s="363">
        <v>2.77</v>
      </c>
    </row>
    <row r="4632" spans="1:4" ht="13.5" x14ac:dyDescent="0.25">
      <c r="A4632" s="172">
        <v>91172</v>
      </c>
      <c r="B4632" s="172" t="s">
        <v>10356</v>
      </c>
      <c r="C4632" s="172" t="s">
        <v>5237</v>
      </c>
      <c r="D4632" s="363">
        <v>4.07</v>
      </c>
    </row>
    <row r="4633" spans="1:4" ht="13.5" x14ac:dyDescent="0.25">
      <c r="A4633" s="172">
        <v>91173</v>
      </c>
      <c r="B4633" s="172" t="s">
        <v>10357</v>
      </c>
      <c r="C4633" s="172" t="s">
        <v>5237</v>
      </c>
      <c r="D4633" s="363">
        <v>1.1100000000000001</v>
      </c>
    </row>
    <row r="4634" spans="1:4" ht="13.5" x14ac:dyDescent="0.25">
      <c r="A4634" s="172">
        <v>91174</v>
      </c>
      <c r="B4634" s="172" t="s">
        <v>10358</v>
      </c>
      <c r="C4634" s="172" t="s">
        <v>5237</v>
      </c>
      <c r="D4634" s="363">
        <v>2.2000000000000002</v>
      </c>
    </row>
    <row r="4635" spans="1:4" ht="13.5" x14ac:dyDescent="0.25">
      <c r="A4635" s="172">
        <v>91175</v>
      </c>
      <c r="B4635" s="172" t="s">
        <v>10359</v>
      </c>
      <c r="C4635" s="172" t="s">
        <v>5237</v>
      </c>
      <c r="D4635" s="363">
        <v>3.57</v>
      </c>
    </row>
    <row r="4636" spans="1:4" ht="13.5" x14ac:dyDescent="0.25">
      <c r="A4636" s="172">
        <v>91176</v>
      </c>
      <c r="B4636" s="172" t="s">
        <v>10360</v>
      </c>
      <c r="C4636" s="172" t="s">
        <v>5237</v>
      </c>
      <c r="D4636" s="363">
        <v>30.62</v>
      </c>
    </row>
    <row r="4637" spans="1:4" ht="13.5" x14ac:dyDescent="0.25">
      <c r="A4637" s="172">
        <v>91177</v>
      </c>
      <c r="B4637" s="172" t="s">
        <v>10361</v>
      </c>
      <c r="C4637" s="172" t="s">
        <v>5237</v>
      </c>
      <c r="D4637" s="363">
        <v>13.69</v>
      </c>
    </row>
    <row r="4638" spans="1:4" ht="13.5" x14ac:dyDescent="0.25">
      <c r="A4638" s="172">
        <v>91178</v>
      </c>
      <c r="B4638" s="172" t="s">
        <v>10362</v>
      </c>
      <c r="C4638" s="172" t="s">
        <v>5237</v>
      </c>
      <c r="D4638" s="363">
        <v>13.93</v>
      </c>
    </row>
    <row r="4639" spans="1:4" ht="13.5" x14ac:dyDescent="0.25">
      <c r="A4639" s="172">
        <v>91179</v>
      </c>
      <c r="B4639" s="172" t="s">
        <v>10363</v>
      </c>
      <c r="C4639" s="172" t="s">
        <v>5237</v>
      </c>
      <c r="D4639" s="363">
        <v>7.84</v>
      </c>
    </row>
    <row r="4640" spans="1:4" ht="13.5" x14ac:dyDescent="0.25">
      <c r="A4640" s="172">
        <v>91180</v>
      </c>
      <c r="B4640" s="172" t="s">
        <v>10364</v>
      </c>
      <c r="C4640" s="172" t="s">
        <v>5237</v>
      </c>
      <c r="D4640" s="363">
        <v>6.38</v>
      </c>
    </row>
    <row r="4641" spans="1:4" ht="13.5" x14ac:dyDescent="0.25">
      <c r="A4641" s="172">
        <v>91181</v>
      </c>
      <c r="B4641" s="172" t="s">
        <v>10365</v>
      </c>
      <c r="C4641" s="172" t="s">
        <v>5237</v>
      </c>
      <c r="D4641" s="363">
        <v>6.75</v>
      </c>
    </row>
    <row r="4642" spans="1:4" ht="13.5" x14ac:dyDescent="0.25">
      <c r="A4642" s="172">
        <v>91182</v>
      </c>
      <c r="B4642" s="172" t="s">
        <v>10366</v>
      </c>
      <c r="C4642" s="172" t="s">
        <v>5237</v>
      </c>
      <c r="D4642" s="363">
        <v>19.12</v>
      </c>
    </row>
    <row r="4643" spans="1:4" ht="13.5" x14ac:dyDescent="0.25">
      <c r="A4643" s="172">
        <v>91183</v>
      </c>
      <c r="B4643" s="172" t="s">
        <v>10367</v>
      </c>
      <c r="C4643" s="172" t="s">
        <v>5237</v>
      </c>
      <c r="D4643" s="363">
        <v>9.39</v>
      </c>
    </row>
    <row r="4644" spans="1:4" ht="13.5" x14ac:dyDescent="0.25">
      <c r="A4644" s="172">
        <v>91184</v>
      </c>
      <c r="B4644" s="172" t="s">
        <v>10368</v>
      </c>
      <c r="C4644" s="172" t="s">
        <v>5237</v>
      </c>
      <c r="D4644" s="363">
        <v>8.74</v>
      </c>
    </row>
    <row r="4645" spans="1:4" ht="13.5" x14ac:dyDescent="0.25">
      <c r="A4645" s="172">
        <v>91185</v>
      </c>
      <c r="B4645" s="172" t="s">
        <v>10369</v>
      </c>
      <c r="C4645" s="172" t="s">
        <v>5237</v>
      </c>
      <c r="D4645" s="363">
        <v>4.91</v>
      </c>
    </row>
    <row r="4646" spans="1:4" ht="13.5" x14ac:dyDescent="0.25">
      <c r="A4646" s="172">
        <v>91186</v>
      </c>
      <c r="B4646" s="172" t="s">
        <v>10370</v>
      </c>
      <c r="C4646" s="172" t="s">
        <v>5237</v>
      </c>
      <c r="D4646" s="363">
        <v>4</v>
      </c>
    </row>
    <row r="4647" spans="1:4" ht="13.5" x14ac:dyDescent="0.25">
      <c r="A4647" s="172">
        <v>91187</v>
      </c>
      <c r="B4647" s="172" t="s">
        <v>10371</v>
      </c>
      <c r="C4647" s="172" t="s">
        <v>5237</v>
      </c>
      <c r="D4647" s="363">
        <v>4.62</v>
      </c>
    </row>
    <row r="4648" spans="1:4" ht="13.5" x14ac:dyDescent="0.25">
      <c r="A4648" s="172">
        <v>91188</v>
      </c>
      <c r="B4648" s="172" t="s">
        <v>10372</v>
      </c>
      <c r="C4648" s="172" t="s">
        <v>5304</v>
      </c>
      <c r="D4648" s="363">
        <v>4.84</v>
      </c>
    </row>
    <row r="4649" spans="1:4" ht="13.5" x14ac:dyDescent="0.25">
      <c r="A4649" s="172">
        <v>91189</v>
      </c>
      <c r="B4649" s="172" t="s">
        <v>10373</v>
      </c>
      <c r="C4649" s="172" t="s">
        <v>5304</v>
      </c>
      <c r="D4649" s="363">
        <v>32.950000000000003</v>
      </c>
    </row>
    <row r="4650" spans="1:4" ht="13.5" x14ac:dyDescent="0.25">
      <c r="A4650" s="172">
        <v>91190</v>
      </c>
      <c r="B4650" s="172" t="s">
        <v>10374</v>
      </c>
      <c r="C4650" s="172" t="s">
        <v>5304</v>
      </c>
      <c r="D4650" s="363">
        <v>3.47</v>
      </c>
    </row>
    <row r="4651" spans="1:4" ht="13.5" x14ac:dyDescent="0.25">
      <c r="A4651" s="172">
        <v>91191</v>
      </c>
      <c r="B4651" s="172" t="s">
        <v>10375</v>
      </c>
      <c r="C4651" s="172" t="s">
        <v>5304</v>
      </c>
      <c r="D4651" s="363">
        <v>3.68</v>
      </c>
    </row>
    <row r="4652" spans="1:4" ht="13.5" x14ac:dyDescent="0.25">
      <c r="A4652" s="172">
        <v>91192</v>
      </c>
      <c r="B4652" s="172" t="s">
        <v>10376</v>
      </c>
      <c r="C4652" s="172" t="s">
        <v>5304</v>
      </c>
      <c r="D4652" s="363">
        <v>4.08</v>
      </c>
    </row>
    <row r="4653" spans="1:4" ht="13.5" x14ac:dyDescent="0.25">
      <c r="A4653" s="172">
        <v>91222</v>
      </c>
      <c r="B4653" s="172" t="s">
        <v>10377</v>
      </c>
      <c r="C4653" s="172" t="s">
        <v>5237</v>
      </c>
      <c r="D4653" s="363">
        <v>9.64</v>
      </c>
    </row>
    <row r="4654" spans="1:4" ht="13.5" x14ac:dyDescent="0.25">
      <c r="A4654" s="172">
        <v>94480</v>
      </c>
      <c r="B4654" s="172" t="s">
        <v>10378</v>
      </c>
      <c r="C4654" s="172" t="s">
        <v>5304</v>
      </c>
      <c r="D4654" s="364">
        <v>1590.43</v>
      </c>
    </row>
    <row r="4655" spans="1:4" ht="13.5" x14ac:dyDescent="0.25">
      <c r="A4655" s="172">
        <v>94481</v>
      </c>
      <c r="B4655" s="172" t="s">
        <v>10379</v>
      </c>
      <c r="C4655" s="172" t="s">
        <v>5304</v>
      </c>
      <c r="D4655" s="364">
        <v>1132.98</v>
      </c>
    </row>
    <row r="4656" spans="1:4" ht="13.5" x14ac:dyDescent="0.25">
      <c r="A4656" s="172">
        <v>94482</v>
      </c>
      <c r="B4656" s="172" t="s">
        <v>10380</v>
      </c>
      <c r="C4656" s="172" t="s">
        <v>5304</v>
      </c>
      <c r="D4656" s="363">
        <v>907.91</v>
      </c>
    </row>
    <row r="4657" spans="1:4" ht="13.5" x14ac:dyDescent="0.25">
      <c r="A4657" s="172">
        <v>94483</v>
      </c>
      <c r="B4657" s="172" t="s">
        <v>10381</v>
      </c>
      <c r="C4657" s="172" t="s">
        <v>5304</v>
      </c>
      <c r="D4657" s="363">
        <v>770.44</v>
      </c>
    </row>
    <row r="4658" spans="1:4" ht="13.5" x14ac:dyDescent="0.25">
      <c r="A4658" s="172">
        <v>95541</v>
      </c>
      <c r="B4658" s="172" t="s">
        <v>10382</v>
      </c>
      <c r="C4658" s="172" t="s">
        <v>5304</v>
      </c>
      <c r="D4658" s="363">
        <v>3.19</v>
      </c>
    </row>
    <row r="4659" spans="1:4" ht="13.5" x14ac:dyDescent="0.25">
      <c r="A4659" s="172">
        <v>96559</v>
      </c>
      <c r="B4659" s="172" t="s">
        <v>18880</v>
      </c>
      <c r="C4659" s="172" t="s">
        <v>5570</v>
      </c>
      <c r="D4659" s="363">
        <v>58.28</v>
      </c>
    </row>
    <row r="4660" spans="1:4" ht="13.5" x14ac:dyDescent="0.25">
      <c r="A4660" s="172">
        <v>96560</v>
      </c>
      <c r="B4660" s="172" t="s">
        <v>18881</v>
      </c>
      <c r="C4660" s="172" t="s">
        <v>5570</v>
      </c>
      <c r="D4660" s="363">
        <v>30.18</v>
      </c>
    </row>
    <row r="4661" spans="1:4" ht="13.5" x14ac:dyDescent="0.25">
      <c r="A4661" s="172">
        <v>96561</v>
      </c>
      <c r="B4661" s="172" t="s">
        <v>18882</v>
      </c>
      <c r="C4661" s="172" t="s">
        <v>5570</v>
      </c>
      <c r="D4661" s="363">
        <v>18.899999999999999</v>
      </c>
    </row>
    <row r="4662" spans="1:4" ht="13.5" x14ac:dyDescent="0.25">
      <c r="A4662" s="172">
        <v>96562</v>
      </c>
      <c r="B4662" s="172" t="s">
        <v>18883</v>
      </c>
      <c r="C4662" s="172" t="s">
        <v>5237</v>
      </c>
      <c r="D4662" s="363">
        <v>30.39</v>
      </c>
    </row>
    <row r="4663" spans="1:4" ht="13.5" x14ac:dyDescent="0.25">
      <c r="A4663" s="172">
        <v>96563</v>
      </c>
      <c r="B4663" s="172" t="s">
        <v>18884</v>
      </c>
      <c r="C4663" s="172" t="s">
        <v>5237</v>
      </c>
      <c r="D4663" s="363">
        <v>33.25</v>
      </c>
    </row>
    <row r="4664" spans="1:4" ht="13.5" x14ac:dyDescent="0.25">
      <c r="A4664" s="172" t="s">
        <v>18885</v>
      </c>
      <c r="B4664" s="172" t="s">
        <v>18886</v>
      </c>
      <c r="C4664" s="172" t="s">
        <v>5304</v>
      </c>
      <c r="D4664" s="363">
        <v>355.05</v>
      </c>
    </row>
    <row r="4665" spans="1:4" ht="13.5" x14ac:dyDescent="0.25">
      <c r="A4665" s="172" t="s">
        <v>18887</v>
      </c>
      <c r="B4665" s="172" t="s">
        <v>18888</v>
      </c>
      <c r="C4665" s="172" t="s">
        <v>5304</v>
      </c>
      <c r="D4665" s="363">
        <v>461.56</v>
      </c>
    </row>
    <row r="4666" spans="1:4" ht="13.5" x14ac:dyDescent="0.25">
      <c r="A4666" s="172" t="s">
        <v>18889</v>
      </c>
      <c r="B4666" s="172" t="s">
        <v>18890</v>
      </c>
      <c r="C4666" s="172" t="s">
        <v>5304</v>
      </c>
      <c r="D4666" s="363">
        <v>150.41999999999999</v>
      </c>
    </row>
    <row r="4667" spans="1:4" ht="13.5" x14ac:dyDescent="0.25">
      <c r="A4667" s="172" t="s">
        <v>18891</v>
      </c>
      <c r="B4667" s="172" t="s">
        <v>18892</v>
      </c>
      <c r="C4667" s="172" t="s">
        <v>5304</v>
      </c>
      <c r="D4667" s="363">
        <v>240.68</v>
      </c>
    </row>
    <row r="4668" spans="1:4" ht="13.5" x14ac:dyDescent="0.25">
      <c r="A4668" s="172" t="s">
        <v>18893</v>
      </c>
      <c r="B4668" s="172" t="s">
        <v>18894</v>
      </c>
      <c r="C4668" s="172" t="s">
        <v>5304</v>
      </c>
      <c r="D4668" s="363">
        <v>481.36</v>
      </c>
    </row>
    <row r="4669" spans="1:4" ht="13.5" x14ac:dyDescent="0.25">
      <c r="A4669" s="172" t="s">
        <v>18895</v>
      </c>
      <c r="B4669" s="172" t="s">
        <v>18896</v>
      </c>
      <c r="C4669" s="172" t="s">
        <v>5304</v>
      </c>
      <c r="D4669" s="363">
        <v>722.04</v>
      </c>
    </row>
    <row r="4670" spans="1:4" ht="13.5" x14ac:dyDescent="0.25">
      <c r="A4670" s="172" t="s">
        <v>18897</v>
      </c>
      <c r="B4670" s="172" t="s">
        <v>18898</v>
      </c>
      <c r="C4670" s="172" t="s">
        <v>5304</v>
      </c>
      <c r="D4670" s="363">
        <v>921.87</v>
      </c>
    </row>
    <row r="4671" spans="1:4" ht="13.5" x14ac:dyDescent="0.25">
      <c r="A4671" s="172" t="s">
        <v>18899</v>
      </c>
      <c r="B4671" s="172" t="s">
        <v>18900</v>
      </c>
      <c r="C4671" s="172" t="s">
        <v>5304</v>
      </c>
      <c r="D4671" s="364">
        <v>1253.75</v>
      </c>
    </row>
    <row r="4672" spans="1:4" ht="13.5" x14ac:dyDescent="0.25">
      <c r="A4672" s="172" t="s">
        <v>18901</v>
      </c>
      <c r="B4672" s="172" t="s">
        <v>18902</v>
      </c>
      <c r="C4672" s="172" t="s">
        <v>5304</v>
      </c>
      <c r="D4672" s="364">
        <v>1401.25</v>
      </c>
    </row>
    <row r="4673" spans="1:4" ht="13.5" x14ac:dyDescent="0.25">
      <c r="A4673" s="172" t="s">
        <v>18903</v>
      </c>
      <c r="B4673" s="172" t="s">
        <v>18904</v>
      </c>
      <c r="C4673" s="172" t="s">
        <v>5304</v>
      </c>
      <c r="D4673" s="363">
        <v>368.75</v>
      </c>
    </row>
    <row r="4674" spans="1:4" ht="13.5" x14ac:dyDescent="0.25">
      <c r="A4674" s="172" t="s">
        <v>18905</v>
      </c>
      <c r="B4674" s="172" t="s">
        <v>18906</v>
      </c>
      <c r="C4674" s="172" t="s">
        <v>5304</v>
      </c>
      <c r="D4674" s="363">
        <v>479.37</v>
      </c>
    </row>
    <row r="4675" spans="1:4" ht="13.5" x14ac:dyDescent="0.25">
      <c r="A4675" s="172" t="s">
        <v>18907</v>
      </c>
      <c r="B4675" s="172" t="s">
        <v>18908</v>
      </c>
      <c r="C4675" s="172" t="s">
        <v>5304</v>
      </c>
      <c r="D4675" s="363">
        <v>737.5</v>
      </c>
    </row>
    <row r="4676" spans="1:4" ht="13.5" x14ac:dyDescent="0.25">
      <c r="A4676" s="172" t="s">
        <v>18909</v>
      </c>
      <c r="B4676" s="172" t="s">
        <v>18910</v>
      </c>
      <c r="C4676" s="172" t="s">
        <v>5304</v>
      </c>
      <c r="D4676" s="364">
        <v>1180</v>
      </c>
    </row>
    <row r="4677" spans="1:4" ht="13.5" x14ac:dyDescent="0.25">
      <c r="A4677" s="172" t="s">
        <v>18911</v>
      </c>
      <c r="B4677" s="172" t="s">
        <v>18912</v>
      </c>
      <c r="C4677" s="172" t="s">
        <v>5304</v>
      </c>
      <c r="D4677" s="363">
        <v>150.41999999999999</v>
      </c>
    </row>
    <row r="4678" spans="1:4" ht="13.5" x14ac:dyDescent="0.25">
      <c r="A4678" s="172" t="s">
        <v>18913</v>
      </c>
      <c r="B4678" s="172" t="s">
        <v>18914</v>
      </c>
      <c r="C4678" s="172" t="s">
        <v>5304</v>
      </c>
      <c r="D4678" s="363">
        <v>300.85000000000002</v>
      </c>
    </row>
    <row r="4679" spans="1:4" ht="13.5" x14ac:dyDescent="0.25">
      <c r="A4679" s="172" t="s">
        <v>18915</v>
      </c>
      <c r="B4679" s="172" t="s">
        <v>18916</v>
      </c>
      <c r="C4679" s="172" t="s">
        <v>5304</v>
      </c>
      <c r="D4679" s="363">
        <v>601.70000000000005</v>
      </c>
    </row>
    <row r="4680" spans="1:4" ht="13.5" x14ac:dyDescent="0.25">
      <c r="A4680" s="172">
        <v>93350</v>
      </c>
      <c r="B4680" s="172" t="s">
        <v>10413</v>
      </c>
      <c r="C4680" s="172" t="s">
        <v>5304</v>
      </c>
      <c r="D4680" s="363">
        <v>731.53</v>
      </c>
    </row>
    <row r="4681" spans="1:4" ht="13.5" x14ac:dyDescent="0.25">
      <c r="A4681" s="172">
        <v>93351</v>
      </c>
      <c r="B4681" s="172" t="s">
        <v>10414</v>
      </c>
      <c r="C4681" s="172" t="s">
        <v>5304</v>
      </c>
      <c r="D4681" s="363">
        <v>597.6</v>
      </c>
    </row>
    <row r="4682" spans="1:4" ht="13.5" x14ac:dyDescent="0.25">
      <c r="A4682" s="172">
        <v>93352</v>
      </c>
      <c r="B4682" s="172" t="s">
        <v>10415</v>
      </c>
      <c r="C4682" s="172" t="s">
        <v>5304</v>
      </c>
      <c r="D4682" s="363">
        <v>463.84</v>
      </c>
    </row>
    <row r="4683" spans="1:4" ht="13.5" x14ac:dyDescent="0.25">
      <c r="A4683" s="172">
        <v>93353</v>
      </c>
      <c r="B4683" s="172" t="s">
        <v>10416</v>
      </c>
      <c r="C4683" s="172" t="s">
        <v>5304</v>
      </c>
      <c r="D4683" s="363">
        <v>333.87</v>
      </c>
    </row>
    <row r="4684" spans="1:4" ht="13.5" x14ac:dyDescent="0.25">
      <c r="A4684" s="172">
        <v>93354</v>
      </c>
      <c r="B4684" s="172" t="s">
        <v>10417</v>
      </c>
      <c r="C4684" s="172" t="s">
        <v>5304</v>
      </c>
      <c r="D4684" s="363">
        <v>477.06</v>
      </c>
    </row>
    <row r="4685" spans="1:4" ht="13.5" x14ac:dyDescent="0.25">
      <c r="A4685" s="172">
        <v>93355</v>
      </c>
      <c r="B4685" s="172" t="s">
        <v>10418</v>
      </c>
      <c r="C4685" s="172" t="s">
        <v>5304</v>
      </c>
      <c r="D4685" s="363">
        <v>397</v>
      </c>
    </row>
    <row r="4686" spans="1:4" ht="13.5" x14ac:dyDescent="0.25">
      <c r="A4686" s="172">
        <v>93356</v>
      </c>
      <c r="B4686" s="172" t="s">
        <v>10419</v>
      </c>
      <c r="C4686" s="172" t="s">
        <v>5304</v>
      </c>
      <c r="D4686" s="363">
        <v>315.62</v>
      </c>
    </row>
    <row r="4687" spans="1:4" ht="13.5" x14ac:dyDescent="0.25">
      <c r="A4687" s="172">
        <v>93357</v>
      </c>
      <c r="B4687" s="172" t="s">
        <v>10420</v>
      </c>
      <c r="C4687" s="172" t="s">
        <v>5304</v>
      </c>
      <c r="D4687" s="363">
        <v>236.55</v>
      </c>
    </row>
    <row r="4688" spans="1:4" ht="13.5" x14ac:dyDescent="0.25">
      <c r="A4688" s="172" t="s">
        <v>18917</v>
      </c>
      <c r="B4688" s="172" t="s">
        <v>18918</v>
      </c>
      <c r="C4688" s="172" t="s">
        <v>6703</v>
      </c>
      <c r="D4688" s="363">
        <v>2.4900000000000002</v>
      </c>
    </row>
    <row r="4689" spans="1:4" ht="13.5" x14ac:dyDescent="0.25">
      <c r="A4689" s="172" t="s">
        <v>18919</v>
      </c>
      <c r="B4689" s="172" t="s">
        <v>18920</v>
      </c>
      <c r="C4689" s="172" t="s">
        <v>6703</v>
      </c>
      <c r="D4689" s="363">
        <v>3.7</v>
      </c>
    </row>
    <row r="4690" spans="1:4" ht="13.5" x14ac:dyDescent="0.25">
      <c r="A4690" s="172" t="s">
        <v>18921</v>
      </c>
      <c r="B4690" s="172" t="s">
        <v>18922</v>
      </c>
      <c r="C4690" s="172" t="s">
        <v>6703</v>
      </c>
      <c r="D4690" s="363">
        <v>1.35</v>
      </c>
    </row>
    <row r="4691" spans="1:4" ht="13.5" x14ac:dyDescent="0.25">
      <c r="A4691" s="172" t="s">
        <v>18923</v>
      </c>
      <c r="B4691" s="172" t="s">
        <v>18924</v>
      </c>
      <c r="C4691" s="172" t="s">
        <v>6703</v>
      </c>
      <c r="D4691" s="363">
        <v>2.63</v>
      </c>
    </row>
    <row r="4692" spans="1:4" ht="13.5" x14ac:dyDescent="0.25">
      <c r="A4692" s="172" t="s">
        <v>18925</v>
      </c>
      <c r="B4692" s="172" t="s">
        <v>18926</v>
      </c>
      <c r="C4692" s="172" t="s">
        <v>6703</v>
      </c>
      <c r="D4692" s="363">
        <v>1.29</v>
      </c>
    </row>
    <row r="4693" spans="1:4" ht="13.5" x14ac:dyDescent="0.25">
      <c r="A4693" s="172">
        <v>79480</v>
      </c>
      <c r="B4693" s="172" t="s">
        <v>18927</v>
      </c>
      <c r="C4693" s="172" t="s">
        <v>6703</v>
      </c>
      <c r="D4693" s="363">
        <v>1.89</v>
      </c>
    </row>
    <row r="4694" spans="1:4" ht="13.5" x14ac:dyDescent="0.25">
      <c r="A4694" s="172">
        <v>83336</v>
      </c>
      <c r="B4694" s="172" t="s">
        <v>18928</v>
      </c>
      <c r="C4694" s="172" t="s">
        <v>6703</v>
      </c>
      <c r="D4694" s="363">
        <v>3.65</v>
      </c>
    </row>
    <row r="4695" spans="1:4" ht="13.5" x14ac:dyDescent="0.25">
      <c r="A4695" s="172">
        <v>83338</v>
      </c>
      <c r="B4695" s="172" t="s">
        <v>18929</v>
      </c>
      <c r="C4695" s="172" t="s">
        <v>6703</v>
      </c>
      <c r="D4695" s="363">
        <v>1.99</v>
      </c>
    </row>
    <row r="4696" spans="1:4" ht="13.5" x14ac:dyDescent="0.25">
      <c r="A4696" s="172">
        <v>89885</v>
      </c>
      <c r="B4696" s="172" t="s">
        <v>18930</v>
      </c>
      <c r="C4696" s="172" t="s">
        <v>6703</v>
      </c>
      <c r="D4696" s="363">
        <v>6.82</v>
      </c>
    </row>
    <row r="4697" spans="1:4" ht="13.5" x14ac:dyDescent="0.25">
      <c r="A4697" s="172">
        <v>89886</v>
      </c>
      <c r="B4697" s="172" t="s">
        <v>18931</v>
      </c>
      <c r="C4697" s="172" t="s">
        <v>6703</v>
      </c>
      <c r="D4697" s="363">
        <v>6.84</v>
      </c>
    </row>
    <row r="4698" spans="1:4" ht="13.5" x14ac:dyDescent="0.25">
      <c r="A4698" s="172">
        <v>89887</v>
      </c>
      <c r="B4698" s="172" t="s">
        <v>18932</v>
      </c>
      <c r="C4698" s="172" t="s">
        <v>6703</v>
      </c>
      <c r="D4698" s="363">
        <v>7.09</v>
      </c>
    </row>
    <row r="4699" spans="1:4" ht="13.5" x14ac:dyDescent="0.25">
      <c r="A4699" s="172">
        <v>89888</v>
      </c>
      <c r="B4699" s="172" t="s">
        <v>18933</v>
      </c>
      <c r="C4699" s="172" t="s">
        <v>6703</v>
      </c>
      <c r="D4699" s="363">
        <v>7.01</v>
      </c>
    </row>
    <row r="4700" spans="1:4" ht="13.5" x14ac:dyDescent="0.25">
      <c r="A4700" s="172">
        <v>89889</v>
      </c>
      <c r="B4700" s="172" t="s">
        <v>18934</v>
      </c>
      <c r="C4700" s="172" t="s">
        <v>6703</v>
      </c>
      <c r="D4700" s="363">
        <v>7.27</v>
      </c>
    </row>
    <row r="4701" spans="1:4" ht="13.5" x14ac:dyDescent="0.25">
      <c r="A4701" s="172">
        <v>89890</v>
      </c>
      <c r="B4701" s="172" t="s">
        <v>18935</v>
      </c>
      <c r="C4701" s="172" t="s">
        <v>6703</v>
      </c>
      <c r="D4701" s="363">
        <v>10.15</v>
      </c>
    </row>
    <row r="4702" spans="1:4" ht="13.5" x14ac:dyDescent="0.25">
      <c r="A4702" s="172">
        <v>89893</v>
      </c>
      <c r="B4702" s="172" t="s">
        <v>18936</v>
      </c>
      <c r="C4702" s="172" t="s">
        <v>6703</v>
      </c>
      <c r="D4702" s="363">
        <v>12.52</v>
      </c>
    </row>
    <row r="4703" spans="1:4" ht="13.5" x14ac:dyDescent="0.25">
      <c r="A4703" s="172">
        <v>89894</v>
      </c>
      <c r="B4703" s="172" t="s">
        <v>18937</v>
      </c>
      <c r="C4703" s="172" t="s">
        <v>6703</v>
      </c>
      <c r="D4703" s="363">
        <v>13.95</v>
      </c>
    </row>
    <row r="4704" spans="1:4" ht="13.5" x14ac:dyDescent="0.25">
      <c r="A4704" s="172">
        <v>89895</v>
      </c>
      <c r="B4704" s="172" t="s">
        <v>18938</v>
      </c>
      <c r="C4704" s="172" t="s">
        <v>6703</v>
      </c>
      <c r="D4704" s="363">
        <v>16.96</v>
      </c>
    </row>
    <row r="4705" spans="1:4" ht="13.5" x14ac:dyDescent="0.25">
      <c r="A4705" s="172">
        <v>89903</v>
      </c>
      <c r="B4705" s="172" t="s">
        <v>18939</v>
      </c>
      <c r="C4705" s="172" t="s">
        <v>6703</v>
      </c>
      <c r="D4705" s="363">
        <v>5.99</v>
      </c>
    </row>
    <row r="4706" spans="1:4" ht="13.5" x14ac:dyDescent="0.25">
      <c r="A4706" s="172">
        <v>89904</v>
      </c>
      <c r="B4706" s="172" t="s">
        <v>18940</v>
      </c>
      <c r="C4706" s="172" t="s">
        <v>6703</v>
      </c>
      <c r="D4706" s="363">
        <v>6.03</v>
      </c>
    </row>
    <row r="4707" spans="1:4" ht="13.5" x14ac:dyDescent="0.25">
      <c r="A4707" s="172">
        <v>89905</v>
      </c>
      <c r="B4707" s="172" t="s">
        <v>18941</v>
      </c>
      <c r="C4707" s="172" t="s">
        <v>6703</v>
      </c>
      <c r="D4707" s="363">
        <v>6.23</v>
      </c>
    </row>
    <row r="4708" spans="1:4" ht="13.5" x14ac:dyDescent="0.25">
      <c r="A4708" s="172">
        <v>89906</v>
      </c>
      <c r="B4708" s="172" t="s">
        <v>18942</v>
      </c>
      <c r="C4708" s="172" t="s">
        <v>6703</v>
      </c>
      <c r="D4708" s="363">
        <v>6.17</v>
      </c>
    </row>
    <row r="4709" spans="1:4" ht="13.5" x14ac:dyDescent="0.25">
      <c r="A4709" s="172">
        <v>89907</v>
      </c>
      <c r="B4709" s="172" t="s">
        <v>18943</v>
      </c>
      <c r="C4709" s="172" t="s">
        <v>6703</v>
      </c>
      <c r="D4709" s="363">
        <v>6.94</v>
      </c>
    </row>
    <row r="4710" spans="1:4" ht="13.5" x14ac:dyDescent="0.25">
      <c r="A4710" s="172">
        <v>89908</v>
      </c>
      <c r="B4710" s="172" t="s">
        <v>18944</v>
      </c>
      <c r="C4710" s="172" t="s">
        <v>6703</v>
      </c>
      <c r="D4710" s="363">
        <v>9.5299999999999994</v>
      </c>
    </row>
    <row r="4711" spans="1:4" ht="13.5" x14ac:dyDescent="0.25">
      <c r="A4711" s="172">
        <v>89911</v>
      </c>
      <c r="B4711" s="172" t="s">
        <v>18945</v>
      </c>
      <c r="C4711" s="172" t="s">
        <v>6703</v>
      </c>
      <c r="D4711" s="363">
        <v>11.65</v>
      </c>
    </row>
    <row r="4712" spans="1:4" ht="13.5" x14ac:dyDescent="0.25">
      <c r="A4712" s="172">
        <v>89912</v>
      </c>
      <c r="B4712" s="172" t="s">
        <v>18946</v>
      </c>
      <c r="C4712" s="172" t="s">
        <v>6703</v>
      </c>
      <c r="D4712" s="363">
        <v>12.42</v>
      </c>
    </row>
    <row r="4713" spans="1:4" ht="13.5" x14ac:dyDescent="0.25">
      <c r="A4713" s="172">
        <v>89913</v>
      </c>
      <c r="B4713" s="172" t="s">
        <v>18947</v>
      </c>
      <c r="C4713" s="172" t="s">
        <v>6703</v>
      </c>
      <c r="D4713" s="363">
        <v>15.13</v>
      </c>
    </row>
    <row r="4714" spans="1:4" ht="13.5" x14ac:dyDescent="0.25">
      <c r="A4714" s="172">
        <v>89921</v>
      </c>
      <c r="B4714" s="172" t="s">
        <v>18948</v>
      </c>
      <c r="C4714" s="172" t="s">
        <v>6703</v>
      </c>
      <c r="D4714" s="363">
        <v>5.56</v>
      </c>
    </row>
    <row r="4715" spans="1:4" ht="13.5" x14ac:dyDescent="0.25">
      <c r="A4715" s="172">
        <v>89922</v>
      </c>
      <c r="B4715" s="172" t="s">
        <v>18949</v>
      </c>
      <c r="C4715" s="172" t="s">
        <v>6703</v>
      </c>
      <c r="D4715" s="363">
        <v>5.58</v>
      </c>
    </row>
    <row r="4716" spans="1:4" ht="13.5" x14ac:dyDescent="0.25">
      <c r="A4716" s="172">
        <v>89923</v>
      </c>
      <c r="B4716" s="172" t="s">
        <v>18950</v>
      </c>
      <c r="C4716" s="172" t="s">
        <v>6703</v>
      </c>
      <c r="D4716" s="363">
        <v>5.82</v>
      </c>
    </row>
    <row r="4717" spans="1:4" ht="13.5" x14ac:dyDescent="0.25">
      <c r="A4717" s="172">
        <v>89924</v>
      </c>
      <c r="B4717" s="172" t="s">
        <v>18951</v>
      </c>
      <c r="C4717" s="172" t="s">
        <v>6703</v>
      </c>
      <c r="D4717" s="363">
        <v>5.74</v>
      </c>
    </row>
    <row r="4718" spans="1:4" ht="13.5" x14ac:dyDescent="0.25">
      <c r="A4718" s="172">
        <v>89925</v>
      </c>
      <c r="B4718" s="172" t="s">
        <v>18952</v>
      </c>
      <c r="C4718" s="172" t="s">
        <v>6703</v>
      </c>
      <c r="D4718" s="363">
        <v>6.01</v>
      </c>
    </row>
    <row r="4719" spans="1:4" ht="13.5" x14ac:dyDescent="0.25">
      <c r="A4719" s="172">
        <v>89926</v>
      </c>
      <c r="B4719" s="172" t="s">
        <v>18953</v>
      </c>
      <c r="C4719" s="172" t="s">
        <v>6703</v>
      </c>
      <c r="D4719" s="363">
        <v>9.1199999999999992</v>
      </c>
    </row>
    <row r="4720" spans="1:4" ht="13.5" x14ac:dyDescent="0.25">
      <c r="A4720" s="172">
        <v>89929</v>
      </c>
      <c r="B4720" s="172" t="s">
        <v>18954</v>
      </c>
      <c r="C4720" s="172" t="s">
        <v>6703</v>
      </c>
      <c r="D4720" s="363">
        <v>11.75</v>
      </c>
    </row>
    <row r="4721" spans="1:4" ht="13.5" x14ac:dyDescent="0.25">
      <c r="A4721" s="172">
        <v>89930</v>
      </c>
      <c r="B4721" s="172" t="s">
        <v>18955</v>
      </c>
      <c r="C4721" s="172" t="s">
        <v>6703</v>
      </c>
      <c r="D4721" s="363">
        <v>12.59</v>
      </c>
    </row>
    <row r="4722" spans="1:4" ht="13.5" x14ac:dyDescent="0.25">
      <c r="A4722" s="172">
        <v>89931</v>
      </c>
      <c r="B4722" s="172" t="s">
        <v>18956</v>
      </c>
      <c r="C4722" s="172" t="s">
        <v>6703</v>
      </c>
      <c r="D4722" s="363">
        <v>15.87</v>
      </c>
    </row>
    <row r="4723" spans="1:4" ht="13.5" x14ac:dyDescent="0.25">
      <c r="A4723" s="172">
        <v>89939</v>
      </c>
      <c r="B4723" s="172" t="s">
        <v>18957</v>
      </c>
      <c r="C4723" s="172" t="s">
        <v>6703</v>
      </c>
      <c r="D4723" s="363">
        <v>5.19</v>
      </c>
    </row>
    <row r="4724" spans="1:4" ht="13.5" x14ac:dyDescent="0.25">
      <c r="A4724" s="172">
        <v>89940</v>
      </c>
      <c r="B4724" s="172" t="s">
        <v>18958</v>
      </c>
      <c r="C4724" s="172" t="s">
        <v>6703</v>
      </c>
      <c r="D4724" s="363">
        <v>5.21</v>
      </c>
    </row>
    <row r="4725" spans="1:4" ht="13.5" x14ac:dyDescent="0.25">
      <c r="A4725" s="172">
        <v>89941</v>
      </c>
      <c r="B4725" s="172" t="s">
        <v>18959</v>
      </c>
      <c r="C4725" s="172" t="s">
        <v>6703</v>
      </c>
      <c r="D4725" s="363">
        <v>5.43</v>
      </c>
    </row>
    <row r="4726" spans="1:4" ht="13.5" x14ac:dyDescent="0.25">
      <c r="A4726" s="172">
        <v>89942</v>
      </c>
      <c r="B4726" s="172" t="s">
        <v>18960</v>
      </c>
      <c r="C4726" s="172" t="s">
        <v>6703</v>
      </c>
      <c r="D4726" s="363">
        <v>5.36</v>
      </c>
    </row>
    <row r="4727" spans="1:4" ht="13.5" x14ac:dyDescent="0.25">
      <c r="A4727" s="172">
        <v>89943</v>
      </c>
      <c r="B4727" s="172" t="s">
        <v>18961</v>
      </c>
      <c r="C4727" s="172" t="s">
        <v>6703</v>
      </c>
      <c r="D4727" s="363">
        <v>5.58</v>
      </c>
    </row>
    <row r="4728" spans="1:4" ht="13.5" x14ac:dyDescent="0.25">
      <c r="A4728" s="172">
        <v>89944</v>
      </c>
      <c r="B4728" s="172" t="s">
        <v>18962</v>
      </c>
      <c r="C4728" s="172" t="s">
        <v>6703</v>
      </c>
      <c r="D4728" s="363">
        <v>8.3800000000000008</v>
      </c>
    </row>
    <row r="4729" spans="1:4" ht="13.5" x14ac:dyDescent="0.25">
      <c r="A4729" s="172">
        <v>89947</v>
      </c>
      <c r="B4729" s="172" t="s">
        <v>18963</v>
      </c>
      <c r="C4729" s="172" t="s">
        <v>6703</v>
      </c>
      <c r="D4729" s="363">
        <v>10.35</v>
      </c>
    </row>
    <row r="4730" spans="1:4" ht="13.5" x14ac:dyDescent="0.25">
      <c r="A4730" s="172">
        <v>89948</v>
      </c>
      <c r="B4730" s="172" t="s">
        <v>18964</v>
      </c>
      <c r="C4730" s="172" t="s">
        <v>6703</v>
      </c>
      <c r="D4730" s="363">
        <v>11.48</v>
      </c>
    </row>
    <row r="4731" spans="1:4" ht="13.5" x14ac:dyDescent="0.25">
      <c r="A4731" s="172">
        <v>89949</v>
      </c>
      <c r="B4731" s="172" t="s">
        <v>18965</v>
      </c>
      <c r="C4731" s="172" t="s">
        <v>6703</v>
      </c>
      <c r="D4731" s="363">
        <v>14.01</v>
      </c>
    </row>
    <row r="4732" spans="1:4" ht="13.5" x14ac:dyDescent="0.25">
      <c r="A4732" s="172">
        <v>96520</v>
      </c>
      <c r="B4732" s="172" t="s">
        <v>18966</v>
      </c>
      <c r="C4732" s="172" t="s">
        <v>6703</v>
      </c>
      <c r="D4732" s="363">
        <v>63.5</v>
      </c>
    </row>
    <row r="4733" spans="1:4" ht="13.5" x14ac:dyDescent="0.25">
      <c r="A4733" s="172">
        <v>96521</v>
      </c>
      <c r="B4733" s="172" t="s">
        <v>18967</v>
      </c>
      <c r="C4733" s="172" t="s">
        <v>6703</v>
      </c>
      <c r="D4733" s="363">
        <v>26.46</v>
      </c>
    </row>
    <row r="4734" spans="1:4" ht="13.5" x14ac:dyDescent="0.25">
      <c r="A4734" s="172">
        <v>96522</v>
      </c>
      <c r="B4734" s="172" t="s">
        <v>18968</v>
      </c>
      <c r="C4734" s="172" t="s">
        <v>6703</v>
      </c>
      <c r="D4734" s="363">
        <v>101.52</v>
      </c>
    </row>
    <row r="4735" spans="1:4" ht="13.5" x14ac:dyDescent="0.25">
      <c r="A4735" s="172">
        <v>96523</v>
      </c>
      <c r="B4735" s="172" t="s">
        <v>18969</v>
      </c>
      <c r="C4735" s="172" t="s">
        <v>6703</v>
      </c>
      <c r="D4735" s="363">
        <v>64.98</v>
      </c>
    </row>
    <row r="4736" spans="1:4" ht="13.5" x14ac:dyDescent="0.25">
      <c r="A4736" s="172">
        <v>96524</v>
      </c>
      <c r="B4736" s="172" t="s">
        <v>18970</v>
      </c>
      <c r="C4736" s="172" t="s">
        <v>6703</v>
      </c>
      <c r="D4736" s="363">
        <v>118.28</v>
      </c>
    </row>
    <row r="4737" spans="1:4" ht="13.5" x14ac:dyDescent="0.25">
      <c r="A4737" s="172">
        <v>96525</v>
      </c>
      <c r="B4737" s="172" t="s">
        <v>18971</v>
      </c>
      <c r="C4737" s="172" t="s">
        <v>6703</v>
      </c>
      <c r="D4737" s="363">
        <v>24.3</v>
      </c>
    </row>
    <row r="4738" spans="1:4" ht="13.5" x14ac:dyDescent="0.25">
      <c r="A4738" s="172">
        <v>96526</v>
      </c>
      <c r="B4738" s="172" t="s">
        <v>18972</v>
      </c>
      <c r="C4738" s="172" t="s">
        <v>6703</v>
      </c>
      <c r="D4738" s="363">
        <v>204.77</v>
      </c>
    </row>
    <row r="4739" spans="1:4" ht="13.5" x14ac:dyDescent="0.25">
      <c r="A4739" s="172">
        <v>96527</v>
      </c>
      <c r="B4739" s="172" t="s">
        <v>18973</v>
      </c>
      <c r="C4739" s="172" t="s">
        <v>6703</v>
      </c>
      <c r="D4739" s="363">
        <v>85.37</v>
      </c>
    </row>
    <row r="4740" spans="1:4" ht="13.5" x14ac:dyDescent="0.25">
      <c r="A4740" s="172">
        <v>96528</v>
      </c>
      <c r="B4740" s="172" t="s">
        <v>10429</v>
      </c>
      <c r="C4740" s="172" t="s">
        <v>5570</v>
      </c>
      <c r="D4740" s="363">
        <v>99.88</v>
      </c>
    </row>
    <row r="4741" spans="1:4" ht="13.5" x14ac:dyDescent="0.25">
      <c r="A4741" s="172">
        <v>98116</v>
      </c>
      <c r="B4741" s="172" t="s">
        <v>18974</v>
      </c>
      <c r="C4741" s="172" t="s">
        <v>6703</v>
      </c>
      <c r="D4741" s="363">
        <v>10.61</v>
      </c>
    </row>
    <row r="4742" spans="1:4" ht="13.5" x14ac:dyDescent="0.25">
      <c r="A4742" s="172">
        <v>98117</v>
      </c>
      <c r="B4742" s="172" t="s">
        <v>18975</v>
      </c>
      <c r="C4742" s="172" t="s">
        <v>6703</v>
      </c>
      <c r="D4742" s="363">
        <v>9.92</v>
      </c>
    </row>
    <row r="4743" spans="1:4" ht="13.5" x14ac:dyDescent="0.25">
      <c r="A4743" s="172">
        <v>98118</v>
      </c>
      <c r="B4743" s="172" t="s">
        <v>18976</v>
      </c>
      <c r="C4743" s="172" t="s">
        <v>6703</v>
      </c>
      <c r="D4743" s="363">
        <v>9.98</v>
      </c>
    </row>
    <row r="4744" spans="1:4" ht="13.5" x14ac:dyDescent="0.25">
      <c r="A4744" s="172">
        <v>98119</v>
      </c>
      <c r="B4744" s="172" t="s">
        <v>18977</v>
      </c>
      <c r="C4744" s="172" t="s">
        <v>6703</v>
      </c>
      <c r="D4744" s="363">
        <v>8.76</v>
      </c>
    </row>
    <row r="4745" spans="1:4" ht="13.5" x14ac:dyDescent="0.25">
      <c r="A4745" s="172">
        <v>72915</v>
      </c>
      <c r="B4745" s="172" t="s">
        <v>18978</v>
      </c>
      <c r="C4745" s="172" t="s">
        <v>6703</v>
      </c>
      <c r="D4745" s="363">
        <v>8.6999999999999993</v>
      </c>
    </row>
    <row r="4746" spans="1:4" ht="13.5" x14ac:dyDescent="0.25">
      <c r="A4746" s="172">
        <v>72917</v>
      </c>
      <c r="B4746" s="172" t="s">
        <v>18979</v>
      </c>
      <c r="C4746" s="172" t="s">
        <v>6703</v>
      </c>
      <c r="D4746" s="363">
        <v>9.94</v>
      </c>
    </row>
    <row r="4747" spans="1:4" ht="13.5" x14ac:dyDescent="0.25">
      <c r="A4747" s="172">
        <v>72918</v>
      </c>
      <c r="B4747" s="172" t="s">
        <v>18980</v>
      </c>
      <c r="C4747" s="172" t="s">
        <v>6703</v>
      </c>
      <c r="D4747" s="363">
        <v>11.6</v>
      </c>
    </row>
    <row r="4748" spans="1:4" ht="13.5" x14ac:dyDescent="0.25">
      <c r="A4748" s="172" t="s">
        <v>18981</v>
      </c>
      <c r="B4748" s="172" t="s">
        <v>18982</v>
      </c>
      <c r="C4748" s="172" t="s">
        <v>6703</v>
      </c>
      <c r="D4748" s="363">
        <v>143.69999999999999</v>
      </c>
    </row>
    <row r="4749" spans="1:4" ht="13.5" x14ac:dyDescent="0.25">
      <c r="A4749" s="172" t="s">
        <v>18983</v>
      </c>
      <c r="B4749" s="172" t="s">
        <v>18984</v>
      </c>
      <c r="C4749" s="172" t="s">
        <v>6703</v>
      </c>
      <c r="D4749" s="363">
        <v>215.55</v>
      </c>
    </row>
    <row r="4750" spans="1:4" ht="13.5" x14ac:dyDescent="0.25">
      <c r="A4750" s="172">
        <v>83343</v>
      </c>
      <c r="B4750" s="172" t="s">
        <v>18985</v>
      </c>
      <c r="C4750" s="172" t="s">
        <v>6703</v>
      </c>
      <c r="D4750" s="363">
        <v>11.01</v>
      </c>
    </row>
    <row r="4751" spans="1:4" ht="13.5" x14ac:dyDescent="0.25">
      <c r="A4751" s="172">
        <v>90082</v>
      </c>
      <c r="B4751" s="172" t="s">
        <v>18986</v>
      </c>
      <c r="C4751" s="172" t="s">
        <v>6703</v>
      </c>
      <c r="D4751" s="363">
        <v>6.75</v>
      </c>
    </row>
    <row r="4752" spans="1:4" ht="13.5" x14ac:dyDescent="0.25">
      <c r="A4752" s="172">
        <v>90084</v>
      </c>
      <c r="B4752" s="172" t="s">
        <v>18987</v>
      </c>
      <c r="C4752" s="172" t="s">
        <v>6703</v>
      </c>
      <c r="D4752" s="363">
        <v>6.56</v>
      </c>
    </row>
    <row r="4753" spans="1:4" ht="13.5" x14ac:dyDescent="0.25">
      <c r="A4753" s="172">
        <v>90085</v>
      </c>
      <c r="B4753" s="172" t="s">
        <v>18988</v>
      </c>
      <c r="C4753" s="172" t="s">
        <v>6703</v>
      </c>
      <c r="D4753" s="363">
        <v>6.17</v>
      </c>
    </row>
    <row r="4754" spans="1:4" ht="13.5" x14ac:dyDescent="0.25">
      <c r="A4754" s="172">
        <v>90086</v>
      </c>
      <c r="B4754" s="172" t="s">
        <v>18989</v>
      </c>
      <c r="C4754" s="172" t="s">
        <v>6703</v>
      </c>
      <c r="D4754" s="363">
        <v>6.23</v>
      </c>
    </row>
    <row r="4755" spans="1:4" ht="13.5" x14ac:dyDescent="0.25">
      <c r="A4755" s="172">
        <v>90087</v>
      </c>
      <c r="B4755" s="172" t="s">
        <v>18990</v>
      </c>
      <c r="C4755" s="172" t="s">
        <v>6703</v>
      </c>
      <c r="D4755" s="363">
        <v>5.41</v>
      </c>
    </row>
    <row r="4756" spans="1:4" ht="13.5" x14ac:dyDescent="0.25">
      <c r="A4756" s="172">
        <v>90088</v>
      </c>
      <c r="B4756" s="172" t="s">
        <v>18991</v>
      </c>
      <c r="C4756" s="172" t="s">
        <v>6703</v>
      </c>
      <c r="D4756" s="363">
        <v>5.51</v>
      </c>
    </row>
    <row r="4757" spans="1:4" ht="13.5" x14ac:dyDescent="0.25">
      <c r="A4757" s="172">
        <v>90090</v>
      </c>
      <c r="B4757" s="172" t="s">
        <v>18992</v>
      </c>
      <c r="C4757" s="172" t="s">
        <v>6703</v>
      </c>
      <c r="D4757" s="363">
        <v>5.3</v>
      </c>
    </row>
    <row r="4758" spans="1:4" ht="13.5" x14ac:dyDescent="0.25">
      <c r="A4758" s="172">
        <v>90091</v>
      </c>
      <c r="B4758" s="172" t="s">
        <v>18993</v>
      </c>
      <c r="C4758" s="172" t="s">
        <v>6703</v>
      </c>
      <c r="D4758" s="363">
        <v>4.0199999999999996</v>
      </c>
    </row>
    <row r="4759" spans="1:4" ht="13.5" x14ac:dyDescent="0.25">
      <c r="A4759" s="172">
        <v>90092</v>
      </c>
      <c r="B4759" s="172" t="s">
        <v>18994</v>
      </c>
      <c r="C4759" s="172" t="s">
        <v>6703</v>
      </c>
      <c r="D4759" s="363">
        <v>3.89</v>
      </c>
    </row>
    <row r="4760" spans="1:4" ht="13.5" x14ac:dyDescent="0.25">
      <c r="A4760" s="172">
        <v>90093</v>
      </c>
      <c r="B4760" s="172" t="s">
        <v>18995</v>
      </c>
      <c r="C4760" s="172" t="s">
        <v>6703</v>
      </c>
      <c r="D4760" s="363">
        <v>3.68</v>
      </c>
    </row>
    <row r="4761" spans="1:4" ht="13.5" x14ac:dyDescent="0.25">
      <c r="A4761" s="172">
        <v>90094</v>
      </c>
      <c r="B4761" s="172" t="s">
        <v>18996</v>
      </c>
      <c r="C4761" s="172" t="s">
        <v>6703</v>
      </c>
      <c r="D4761" s="363">
        <v>3.71</v>
      </c>
    </row>
    <row r="4762" spans="1:4" ht="13.5" x14ac:dyDescent="0.25">
      <c r="A4762" s="172">
        <v>90095</v>
      </c>
      <c r="B4762" s="172" t="s">
        <v>18997</v>
      </c>
      <c r="C4762" s="172" t="s">
        <v>6703</v>
      </c>
      <c r="D4762" s="363">
        <v>3.22</v>
      </c>
    </row>
    <row r="4763" spans="1:4" ht="13.5" x14ac:dyDescent="0.25">
      <c r="A4763" s="172">
        <v>90096</v>
      </c>
      <c r="B4763" s="172" t="s">
        <v>18998</v>
      </c>
      <c r="C4763" s="172" t="s">
        <v>6703</v>
      </c>
      <c r="D4763" s="363">
        <v>3.29</v>
      </c>
    </row>
    <row r="4764" spans="1:4" ht="13.5" x14ac:dyDescent="0.25">
      <c r="A4764" s="172">
        <v>90098</v>
      </c>
      <c r="B4764" s="172" t="s">
        <v>18999</v>
      </c>
      <c r="C4764" s="172" t="s">
        <v>6703</v>
      </c>
      <c r="D4764" s="363">
        <v>3.15</v>
      </c>
    </row>
    <row r="4765" spans="1:4" ht="13.5" x14ac:dyDescent="0.25">
      <c r="A4765" s="172">
        <v>90099</v>
      </c>
      <c r="B4765" s="172" t="s">
        <v>19000</v>
      </c>
      <c r="C4765" s="172" t="s">
        <v>6703</v>
      </c>
      <c r="D4765" s="363">
        <v>9.16</v>
      </c>
    </row>
    <row r="4766" spans="1:4" ht="13.5" x14ac:dyDescent="0.25">
      <c r="A4766" s="172">
        <v>90100</v>
      </c>
      <c r="B4766" s="172" t="s">
        <v>19001</v>
      </c>
      <c r="C4766" s="172" t="s">
        <v>6703</v>
      </c>
      <c r="D4766" s="363">
        <v>7.79</v>
      </c>
    </row>
    <row r="4767" spans="1:4" ht="13.5" x14ac:dyDescent="0.25">
      <c r="A4767" s="172">
        <v>90101</v>
      </c>
      <c r="B4767" s="172" t="s">
        <v>19002</v>
      </c>
      <c r="C4767" s="172" t="s">
        <v>6703</v>
      </c>
      <c r="D4767" s="363">
        <v>7.69</v>
      </c>
    </row>
    <row r="4768" spans="1:4" ht="13.5" x14ac:dyDescent="0.25">
      <c r="A4768" s="172">
        <v>90102</v>
      </c>
      <c r="B4768" s="172" t="s">
        <v>19003</v>
      </c>
      <c r="C4768" s="172" t="s">
        <v>6703</v>
      </c>
      <c r="D4768" s="363">
        <v>7</v>
      </c>
    </row>
    <row r="4769" spans="1:4" ht="13.5" x14ac:dyDescent="0.25">
      <c r="A4769" s="172">
        <v>90105</v>
      </c>
      <c r="B4769" s="172" t="s">
        <v>19004</v>
      </c>
      <c r="C4769" s="172" t="s">
        <v>6703</v>
      </c>
      <c r="D4769" s="363">
        <v>5.46</v>
      </c>
    </row>
    <row r="4770" spans="1:4" ht="13.5" x14ac:dyDescent="0.25">
      <c r="A4770" s="172">
        <v>90106</v>
      </c>
      <c r="B4770" s="172" t="s">
        <v>19005</v>
      </c>
      <c r="C4770" s="172" t="s">
        <v>6703</v>
      </c>
      <c r="D4770" s="363">
        <v>4.6500000000000004</v>
      </c>
    </row>
    <row r="4771" spans="1:4" ht="13.5" x14ac:dyDescent="0.25">
      <c r="A4771" s="172">
        <v>90107</v>
      </c>
      <c r="B4771" s="172" t="s">
        <v>19006</v>
      </c>
      <c r="C4771" s="172" t="s">
        <v>6703</v>
      </c>
      <c r="D4771" s="363">
        <v>4.58</v>
      </c>
    </row>
    <row r="4772" spans="1:4" ht="13.5" x14ac:dyDescent="0.25">
      <c r="A4772" s="172">
        <v>90108</v>
      </c>
      <c r="B4772" s="172" t="s">
        <v>19007</v>
      </c>
      <c r="C4772" s="172" t="s">
        <v>6703</v>
      </c>
      <c r="D4772" s="363">
        <v>4.18</v>
      </c>
    </row>
    <row r="4773" spans="1:4" ht="13.5" x14ac:dyDescent="0.25">
      <c r="A4773" s="172">
        <v>93358</v>
      </c>
      <c r="B4773" s="172" t="s">
        <v>19008</v>
      </c>
      <c r="C4773" s="172" t="s">
        <v>6703</v>
      </c>
      <c r="D4773" s="363">
        <v>56.84</v>
      </c>
    </row>
    <row r="4774" spans="1:4" ht="13.5" x14ac:dyDescent="0.25">
      <c r="A4774" s="172">
        <v>94304</v>
      </c>
      <c r="B4774" s="172" t="s">
        <v>10619</v>
      </c>
      <c r="C4774" s="172" t="s">
        <v>6703</v>
      </c>
      <c r="D4774" s="363">
        <v>23.45</v>
      </c>
    </row>
    <row r="4775" spans="1:4" ht="13.5" x14ac:dyDescent="0.25">
      <c r="A4775" s="172">
        <v>94305</v>
      </c>
      <c r="B4775" s="172" t="s">
        <v>10620</v>
      </c>
      <c r="C4775" s="172" t="s">
        <v>6703</v>
      </c>
      <c r="D4775" s="363">
        <v>21.28</v>
      </c>
    </row>
    <row r="4776" spans="1:4" ht="13.5" x14ac:dyDescent="0.25">
      <c r="A4776" s="172">
        <v>94306</v>
      </c>
      <c r="B4776" s="172" t="s">
        <v>10621</v>
      </c>
      <c r="C4776" s="172" t="s">
        <v>6703</v>
      </c>
      <c r="D4776" s="363">
        <v>18.55</v>
      </c>
    </row>
    <row r="4777" spans="1:4" ht="13.5" x14ac:dyDescent="0.25">
      <c r="A4777" s="172">
        <v>94307</v>
      </c>
      <c r="B4777" s="172" t="s">
        <v>10622</v>
      </c>
      <c r="C4777" s="172" t="s">
        <v>6703</v>
      </c>
      <c r="D4777" s="363">
        <v>19.18</v>
      </c>
    </row>
    <row r="4778" spans="1:4" ht="13.5" x14ac:dyDescent="0.25">
      <c r="A4778" s="172">
        <v>94308</v>
      </c>
      <c r="B4778" s="172" t="s">
        <v>10623</v>
      </c>
      <c r="C4778" s="172" t="s">
        <v>6703</v>
      </c>
      <c r="D4778" s="363">
        <v>17.5</v>
      </c>
    </row>
    <row r="4779" spans="1:4" ht="13.5" x14ac:dyDescent="0.25">
      <c r="A4779" s="172">
        <v>94309</v>
      </c>
      <c r="B4779" s="172" t="s">
        <v>10624</v>
      </c>
      <c r="C4779" s="172" t="s">
        <v>6703</v>
      </c>
      <c r="D4779" s="363">
        <v>18.260000000000002</v>
      </c>
    </row>
    <row r="4780" spans="1:4" ht="13.5" x14ac:dyDescent="0.25">
      <c r="A4780" s="172">
        <v>94310</v>
      </c>
      <c r="B4780" s="172" t="s">
        <v>10625</v>
      </c>
      <c r="C4780" s="172" t="s">
        <v>6703</v>
      </c>
      <c r="D4780" s="363">
        <v>16.97</v>
      </c>
    </row>
    <row r="4781" spans="1:4" ht="13.5" x14ac:dyDescent="0.25">
      <c r="A4781" s="172">
        <v>94315</v>
      </c>
      <c r="B4781" s="172" t="s">
        <v>10626</v>
      </c>
      <c r="C4781" s="172" t="s">
        <v>6703</v>
      </c>
      <c r="D4781" s="363">
        <v>27.98</v>
      </c>
    </row>
    <row r="4782" spans="1:4" ht="13.5" x14ac:dyDescent="0.25">
      <c r="A4782" s="172">
        <v>94316</v>
      </c>
      <c r="B4782" s="172" t="s">
        <v>10627</v>
      </c>
      <c r="C4782" s="172" t="s">
        <v>6703</v>
      </c>
      <c r="D4782" s="363">
        <v>22.91</v>
      </c>
    </row>
    <row r="4783" spans="1:4" ht="13.5" x14ac:dyDescent="0.25">
      <c r="A4783" s="172">
        <v>94317</v>
      </c>
      <c r="B4783" s="172" t="s">
        <v>10628</v>
      </c>
      <c r="C4783" s="172" t="s">
        <v>6703</v>
      </c>
      <c r="D4783" s="363">
        <v>20.66</v>
      </c>
    </row>
    <row r="4784" spans="1:4" ht="13.5" x14ac:dyDescent="0.25">
      <c r="A4784" s="172">
        <v>94318</v>
      </c>
      <c r="B4784" s="172" t="s">
        <v>10629</v>
      </c>
      <c r="C4784" s="172" t="s">
        <v>6703</v>
      </c>
      <c r="D4784" s="363">
        <v>17.78</v>
      </c>
    </row>
    <row r="4785" spans="1:4" ht="13.5" x14ac:dyDescent="0.25">
      <c r="A4785" s="172">
        <v>94319</v>
      </c>
      <c r="B4785" s="172" t="s">
        <v>10630</v>
      </c>
      <c r="C4785" s="172" t="s">
        <v>6703</v>
      </c>
      <c r="D4785" s="363">
        <v>31.54</v>
      </c>
    </row>
    <row r="4786" spans="1:4" ht="13.5" x14ac:dyDescent="0.25">
      <c r="A4786" s="172">
        <v>94327</v>
      </c>
      <c r="B4786" s="172" t="s">
        <v>10631</v>
      </c>
      <c r="C4786" s="172" t="s">
        <v>6703</v>
      </c>
      <c r="D4786" s="363">
        <v>69.2</v>
      </c>
    </row>
    <row r="4787" spans="1:4" ht="13.5" x14ac:dyDescent="0.25">
      <c r="A4787" s="172">
        <v>94328</v>
      </c>
      <c r="B4787" s="172" t="s">
        <v>10632</v>
      </c>
      <c r="C4787" s="172" t="s">
        <v>6703</v>
      </c>
      <c r="D4787" s="363">
        <v>67.03</v>
      </c>
    </row>
    <row r="4788" spans="1:4" ht="13.5" x14ac:dyDescent="0.25">
      <c r="A4788" s="172">
        <v>94329</v>
      </c>
      <c r="B4788" s="172" t="s">
        <v>10633</v>
      </c>
      <c r="C4788" s="172" t="s">
        <v>6703</v>
      </c>
      <c r="D4788" s="363">
        <v>64.3</v>
      </c>
    </row>
    <row r="4789" spans="1:4" ht="13.5" x14ac:dyDescent="0.25">
      <c r="A4789" s="172">
        <v>94330</v>
      </c>
      <c r="B4789" s="172" t="s">
        <v>10634</v>
      </c>
      <c r="C4789" s="172" t="s">
        <v>6703</v>
      </c>
      <c r="D4789" s="363">
        <v>64.930000000000007</v>
      </c>
    </row>
    <row r="4790" spans="1:4" ht="13.5" x14ac:dyDescent="0.25">
      <c r="A4790" s="172">
        <v>94331</v>
      </c>
      <c r="B4790" s="172" t="s">
        <v>10635</v>
      </c>
      <c r="C4790" s="172" t="s">
        <v>6703</v>
      </c>
      <c r="D4790" s="363">
        <v>63.25</v>
      </c>
    </row>
    <row r="4791" spans="1:4" ht="13.5" x14ac:dyDescent="0.25">
      <c r="A4791" s="172">
        <v>94332</v>
      </c>
      <c r="B4791" s="172" t="s">
        <v>10636</v>
      </c>
      <c r="C4791" s="172" t="s">
        <v>6703</v>
      </c>
      <c r="D4791" s="363">
        <v>64.010000000000005</v>
      </c>
    </row>
    <row r="4792" spans="1:4" ht="13.5" x14ac:dyDescent="0.25">
      <c r="A4792" s="172">
        <v>94333</v>
      </c>
      <c r="B4792" s="172" t="s">
        <v>10637</v>
      </c>
      <c r="C4792" s="172" t="s">
        <v>6703</v>
      </c>
      <c r="D4792" s="363">
        <v>62.72</v>
      </c>
    </row>
    <row r="4793" spans="1:4" ht="13.5" x14ac:dyDescent="0.25">
      <c r="A4793" s="172">
        <v>94338</v>
      </c>
      <c r="B4793" s="172" t="s">
        <v>10638</v>
      </c>
      <c r="C4793" s="172" t="s">
        <v>6703</v>
      </c>
      <c r="D4793" s="363">
        <v>73.73</v>
      </c>
    </row>
    <row r="4794" spans="1:4" ht="13.5" x14ac:dyDescent="0.25">
      <c r="A4794" s="172">
        <v>94339</v>
      </c>
      <c r="B4794" s="172" t="s">
        <v>10639</v>
      </c>
      <c r="C4794" s="172" t="s">
        <v>6703</v>
      </c>
      <c r="D4794" s="363">
        <v>68.66</v>
      </c>
    </row>
    <row r="4795" spans="1:4" ht="13.5" x14ac:dyDescent="0.25">
      <c r="A4795" s="172">
        <v>94340</v>
      </c>
      <c r="B4795" s="172" t="s">
        <v>10640</v>
      </c>
      <c r="C4795" s="172" t="s">
        <v>6703</v>
      </c>
      <c r="D4795" s="363">
        <v>66.41</v>
      </c>
    </row>
    <row r="4796" spans="1:4" ht="13.5" x14ac:dyDescent="0.25">
      <c r="A4796" s="172">
        <v>94341</v>
      </c>
      <c r="B4796" s="172" t="s">
        <v>10641</v>
      </c>
      <c r="C4796" s="172" t="s">
        <v>6703</v>
      </c>
      <c r="D4796" s="363">
        <v>63.53</v>
      </c>
    </row>
    <row r="4797" spans="1:4" ht="13.5" x14ac:dyDescent="0.25">
      <c r="A4797" s="172">
        <v>94342</v>
      </c>
      <c r="B4797" s="172" t="s">
        <v>10642</v>
      </c>
      <c r="C4797" s="172" t="s">
        <v>6703</v>
      </c>
      <c r="D4797" s="363">
        <v>77.290000000000006</v>
      </c>
    </row>
    <row r="4798" spans="1:4" ht="13.5" x14ac:dyDescent="0.25">
      <c r="A4798" s="172">
        <v>96385</v>
      </c>
      <c r="B4798" s="172" t="s">
        <v>10643</v>
      </c>
      <c r="C4798" s="172" t="s">
        <v>6703</v>
      </c>
      <c r="D4798" s="363">
        <v>5.9</v>
      </c>
    </row>
    <row r="4799" spans="1:4" ht="13.5" x14ac:dyDescent="0.25">
      <c r="A4799" s="172">
        <v>96386</v>
      </c>
      <c r="B4799" s="172" t="s">
        <v>10644</v>
      </c>
      <c r="C4799" s="172" t="s">
        <v>6703</v>
      </c>
      <c r="D4799" s="363">
        <v>4.2300000000000004</v>
      </c>
    </row>
    <row r="4800" spans="1:4" ht="13.5" x14ac:dyDescent="0.25">
      <c r="A4800" s="172">
        <v>93360</v>
      </c>
      <c r="B4800" s="172" t="s">
        <v>10645</v>
      </c>
      <c r="C4800" s="172" t="s">
        <v>6703</v>
      </c>
      <c r="D4800" s="363">
        <v>12.33</v>
      </c>
    </row>
    <row r="4801" spans="1:4" ht="13.5" x14ac:dyDescent="0.25">
      <c r="A4801" s="172">
        <v>93361</v>
      </c>
      <c r="B4801" s="172" t="s">
        <v>10646</v>
      </c>
      <c r="C4801" s="172" t="s">
        <v>6703</v>
      </c>
      <c r="D4801" s="363">
        <v>10.220000000000001</v>
      </c>
    </row>
    <row r="4802" spans="1:4" ht="13.5" x14ac:dyDescent="0.25">
      <c r="A4802" s="172">
        <v>93362</v>
      </c>
      <c r="B4802" s="172" t="s">
        <v>10647</v>
      </c>
      <c r="C4802" s="172" t="s">
        <v>6703</v>
      </c>
      <c r="D4802" s="363">
        <v>7.44</v>
      </c>
    </row>
    <row r="4803" spans="1:4" ht="13.5" x14ac:dyDescent="0.25">
      <c r="A4803" s="172">
        <v>93363</v>
      </c>
      <c r="B4803" s="172" t="s">
        <v>10648</v>
      </c>
      <c r="C4803" s="172" t="s">
        <v>6703</v>
      </c>
      <c r="D4803" s="363">
        <v>8.0500000000000007</v>
      </c>
    </row>
    <row r="4804" spans="1:4" ht="13.5" x14ac:dyDescent="0.25">
      <c r="A4804" s="172">
        <v>93364</v>
      </c>
      <c r="B4804" s="172" t="s">
        <v>10649</v>
      </c>
      <c r="C4804" s="172" t="s">
        <v>6703</v>
      </c>
      <c r="D4804" s="363">
        <v>6.37</v>
      </c>
    </row>
    <row r="4805" spans="1:4" ht="13.5" x14ac:dyDescent="0.25">
      <c r="A4805" s="172">
        <v>93365</v>
      </c>
      <c r="B4805" s="172" t="s">
        <v>10650</v>
      </c>
      <c r="C4805" s="172" t="s">
        <v>6703</v>
      </c>
      <c r="D4805" s="363">
        <v>7.09</v>
      </c>
    </row>
    <row r="4806" spans="1:4" ht="13.5" x14ac:dyDescent="0.25">
      <c r="A4806" s="172">
        <v>93366</v>
      </c>
      <c r="B4806" s="172" t="s">
        <v>10651</v>
      </c>
      <c r="C4806" s="172" t="s">
        <v>6703</v>
      </c>
      <c r="D4806" s="363">
        <v>5.86</v>
      </c>
    </row>
    <row r="4807" spans="1:4" ht="13.5" x14ac:dyDescent="0.25">
      <c r="A4807" s="172">
        <v>93367</v>
      </c>
      <c r="B4807" s="172" t="s">
        <v>10652</v>
      </c>
      <c r="C4807" s="172" t="s">
        <v>6703</v>
      </c>
      <c r="D4807" s="363">
        <v>11.53</v>
      </c>
    </row>
    <row r="4808" spans="1:4" ht="13.5" x14ac:dyDescent="0.25">
      <c r="A4808" s="172">
        <v>93368</v>
      </c>
      <c r="B4808" s="172" t="s">
        <v>10653</v>
      </c>
      <c r="C4808" s="172" t="s">
        <v>6703</v>
      </c>
      <c r="D4808" s="363">
        <v>9.3699999999999992</v>
      </c>
    </row>
    <row r="4809" spans="1:4" ht="13.5" x14ac:dyDescent="0.25">
      <c r="A4809" s="172">
        <v>93369</v>
      </c>
      <c r="B4809" s="172" t="s">
        <v>10654</v>
      </c>
      <c r="C4809" s="172" t="s">
        <v>6703</v>
      </c>
      <c r="D4809" s="363">
        <v>6.65</v>
      </c>
    </row>
    <row r="4810" spans="1:4" ht="13.5" x14ac:dyDescent="0.25">
      <c r="A4810" s="172">
        <v>93370</v>
      </c>
      <c r="B4810" s="172" t="s">
        <v>10655</v>
      </c>
      <c r="C4810" s="172" t="s">
        <v>6703</v>
      </c>
      <c r="D4810" s="363">
        <v>7.27</v>
      </c>
    </row>
    <row r="4811" spans="1:4" ht="13.5" x14ac:dyDescent="0.25">
      <c r="A4811" s="172">
        <v>93371</v>
      </c>
      <c r="B4811" s="172" t="s">
        <v>10656</v>
      </c>
      <c r="C4811" s="172" t="s">
        <v>6703</v>
      </c>
      <c r="D4811" s="363">
        <v>5.59</v>
      </c>
    </row>
    <row r="4812" spans="1:4" ht="13.5" x14ac:dyDescent="0.25">
      <c r="A4812" s="172">
        <v>93372</v>
      </c>
      <c r="B4812" s="172" t="s">
        <v>10657</v>
      </c>
      <c r="C4812" s="172" t="s">
        <v>6703</v>
      </c>
      <c r="D4812" s="363">
        <v>6.35</v>
      </c>
    </row>
    <row r="4813" spans="1:4" ht="13.5" x14ac:dyDescent="0.25">
      <c r="A4813" s="172">
        <v>93373</v>
      </c>
      <c r="B4813" s="172" t="s">
        <v>10658</v>
      </c>
      <c r="C4813" s="172" t="s">
        <v>6703</v>
      </c>
      <c r="D4813" s="363">
        <v>5.07</v>
      </c>
    </row>
    <row r="4814" spans="1:4" ht="13.5" x14ac:dyDescent="0.25">
      <c r="A4814" s="172">
        <v>93374</v>
      </c>
      <c r="B4814" s="172" t="s">
        <v>10659</v>
      </c>
      <c r="C4814" s="172" t="s">
        <v>6703</v>
      </c>
      <c r="D4814" s="363">
        <v>14.74</v>
      </c>
    </row>
    <row r="4815" spans="1:4" ht="13.5" x14ac:dyDescent="0.25">
      <c r="A4815" s="172">
        <v>93375</v>
      </c>
      <c r="B4815" s="172" t="s">
        <v>10660</v>
      </c>
      <c r="C4815" s="172" t="s">
        <v>6703</v>
      </c>
      <c r="D4815" s="363">
        <v>11.36</v>
      </c>
    </row>
    <row r="4816" spans="1:4" ht="13.5" x14ac:dyDescent="0.25">
      <c r="A4816" s="172">
        <v>93376</v>
      </c>
      <c r="B4816" s="172" t="s">
        <v>10661</v>
      </c>
      <c r="C4816" s="172" t="s">
        <v>6703</v>
      </c>
      <c r="D4816" s="363">
        <v>9.31</v>
      </c>
    </row>
    <row r="4817" spans="1:4" ht="13.5" x14ac:dyDescent="0.25">
      <c r="A4817" s="172">
        <v>93377</v>
      </c>
      <c r="B4817" s="172" t="s">
        <v>10662</v>
      </c>
      <c r="C4817" s="172" t="s">
        <v>6703</v>
      </c>
      <c r="D4817" s="363">
        <v>6.26</v>
      </c>
    </row>
    <row r="4818" spans="1:4" ht="13.5" x14ac:dyDescent="0.25">
      <c r="A4818" s="172">
        <v>93378</v>
      </c>
      <c r="B4818" s="172" t="s">
        <v>10663</v>
      </c>
      <c r="C4818" s="172" t="s">
        <v>6703</v>
      </c>
      <c r="D4818" s="363">
        <v>13.78</v>
      </c>
    </row>
    <row r="4819" spans="1:4" ht="13.5" x14ac:dyDescent="0.25">
      <c r="A4819" s="172">
        <v>93379</v>
      </c>
      <c r="B4819" s="172" t="s">
        <v>10664</v>
      </c>
      <c r="C4819" s="172" t="s">
        <v>6703</v>
      </c>
      <c r="D4819" s="363">
        <v>10.64</v>
      </c>
    </row>
    <row r="4820" spans="1:4" ht="13.5" x14ac:dyDescent="0.25">
      <c r="A4820" s="172">
        <v>93380</v>
      </c>
      <c r="B4820" s="172" t="s">
        <v>10665</v>
      </c>
      <c r="C4820" s="172" t="s">
        <v>6703</v>
      </c>
      <c r="D4820" s="363">
        <v>8.74</v>
      </c>
    </row>
    <row r="4821" spans="1:4" ht="13.5" x14ac:dyDescent="0.25">
      <c r="A4821" s="172">
        <v>93381</v>
      </c>
      <c r="B4821" s="172" t="s">
        <v>10666</v>
      </c>
      <c r="C4821" s="172" t="s">
        <v>6703</v>
      </c>
      <c r="D4821" s="363">
        <v>5.87</v>
      </c>
    </row>
    <row r="4822" spans="1:4" ht="13.5" x14ac:dyDescent="0.25">
      <c r="A4822" s="172">
        <v>93382</v>
      </c>
      <c r="B4822" s="172" t="s">
        <v>10667</v>
      </c>
      <c r="C4822" s="172" t="s">
        <v>6703</v>
      </c>
      <c r="D4822" s="363">
        <v>19.64</v>
      </c>
    </row>
    <row r="4823" spans="1:4" ht="13.5" x14ac:dyDescent="0.25">
      <c r="A4823" s="172">
        <v>96995</v>
      </c>
      <c r="B4823" s="172" t="s">
        <v>10668</v>
      </c>
      <c r="C4823" s="172" t="s">
        <v>6703</v>
      </c>
      <c r="D4823" s="363">
        <v>34.46</v>
      </c>
    </row>
    <row r="4824" spans="1:4" ht="13.5" x14ac:dyDescent="0.25">
      <c r="A4824" s="172">
        <v>72838</v>
      </c>
      <c r="B4824" s="172" t="s">
        <v>19009</v>
      </c>
      <c r="C4824" s="172" t="s">
        <v>10670</v>
      </c>
      <c r="D4824" s="363">
        <v>0.76</v>
      </c>
    </row>
    <row r="4825" spans="1:4" ht="13.5" x14ac:dyDescent="0.25">
      <c r="A4825" s="172">
        <v>72839</v>
      </c>
      <c r="B4825" s="172" t="s">
        <v>19010</v>
      </c>
      <c r="C4825" s="172" t="s">
        <v>10670</v>
      </c>
      <c r="D4825" s="363">
        <v>0.61</v>
      </c>
    </row>
    <row r="4826" spans="1:4" ht="13.5" x14ac:dyDescent="0.25">
      <c r="A4826" s="172">
        <v>72840</v>
      </c>
      <c r="B4826" s="172" t="s">
        <v>19011</v>
      </c>
      <c r="C4826" s="172" t="s">
        <v>10670</v>
      </c>
      <c r="D4826" s="363">
        <v>0.51</v>
      </c>
    </row>
    <row r="4827" spans="1:4" ht="13.5" x14ac:dyDescent="0.25">
      <c r="A4827" s="172">
        <v>72844</v>
      </c>
      <c r="B4827" s="172" t="s">
        <v>19012</v>
      </c>
      <c r="C4827" s="172" t="s">
        <v>10968</v>
      </c>
      <c r="D4827" s="363">
        <v>0.56000000000000005</v>
      </c>
    </row>
    <row r="4828" spans="1:4" ht="13.5" x14ac:dyDescent="0.25">
      <c r="A4828" s="172">
        <v>72845</v>
      </c>
      <c r="B4828" s="172" t="s">
        <v>19013</v>
      </c>
      <c r="C4828" s="172" t="s">
        <v>10968</v>
      </c>
      <c r="D4828" s="363">
        <v>3.34</v>
      </c>
    </row>
    <row r="4829" spans="1:4" ht="13.5" x14ac:dyDescent="0.25">
      <c r="A4829" s="172">
        <v>72846</v>
      </c>
      <c r="B4829" s="172" t="s">
        <v>19014</v>
      </c>
      <c r="C4829" s="172" t="s">
        <v>10968</v>
      </c>
      <c r="D4829" s="363">
        <v>2.76</v>
      </c>
    </row>
    <row r="4830" spans="1:4" ht="13.5" x14ac:dyDescent="0.25">
      <c r="A4830" s="172">
        <v>72847</v>
      </c>
      <c r="B4830" s="172" t="s">
        <v>19015</v>
      </c>
      <c r="C4830" s="172" t="s">
        <v>10968</v>
      </c>
      <c r="D4830" s="363">
        <v>5.96</v>
      </c>
    </row>
    <row r="4831" spans="1:4" ht="13.5" x14ac:dyDescent="0.25">
      <c r="A4831" s="172">
        <v>72848</v>
      </c>
      <c r="B4831" s="172" t="s">
        <v>19016</v>
      </c>
      <c r="C4831" s="172" t="s">
        <v>10968</v>
      </c>
      <c r="D4831" s="363">
        <v>1.49</v>
      </c>
    </row>
    <row r="4832" spans="1:4" ht="13.5" x14ac:dyDescent="0.25">
      <c r="A4832" s="172">
        <v>72849</v>
      </c>
      <c r="B4832" s="172" t="s">
        <v>19017</v>
      </c>
      <c r="C4832" s="172" t="s">
        <v>10968</v>
      </c>
      <c r="D4832" s="363">
        <v>1.9</v>
      </c>
    </row>
    <row r="4833" spans="1:4" ht="13.5" x14ac:dyDescent="0.25">
      <c r="A4833" s="172">
        <v>72850</v>
      </c>
      <c r="B4833" s="172" t="s">
        <v>19018</v>
      </c>
      <c r="C4833" s="172" t="s">
        <v>10968</v>
      </c>
      <c r="D4833" s="363">
        <v>9.67</v>
      </c>
    </row>
    <row r="4834" spans="1:4" ht="13.5" x14ac:dyDescent="0.25">
      <c r="A4834" s="172">
        <v>72882</v>
      </c>
      <c r="B4834" s="172" t="s">
        <v>19009</v>
      </c>
      <c r="C4834" s="172" t="s">
        <v>11624</v>
      </c>
      <c r="D4834" s="363">
        <v>1.1399999999999999</v>
      </c>
    </row>
    <row r="4835" spans="1:4" ht="13.5" x14ac:dyDescent="0.25">
      <c r="A4835" s="172">
        <v>72883</v>
      </c>
      <c r="B4835" s="172" t="s">
        <v>19010</v>
      </c>
      <c r="C4835" s="172" t="s">
        <v>11624</v>
      </c>
      <c r="D4835" s="363">
        <v>0.91</v>
      </c>
    </row>
    <row r="4836" spans="1:4" ht="13.5" x14ac:dyDescent="0.25">
      <c r="A4836" s="172">
        <v>72884</v>
      </c>
      <c r="B4836" s="172" t="s">
        <v>19011</v>
      </c>
      <c r="C4836" s="172" t="s">
        <v>11624</v>
      </c>
      <c r="D4836" s="363">
        <v>0.76</v>
      </c>
    </row>
    <row r="4837" spans="1:4" ht="13.5" x14ac:dyDescent="0.25">
      <c r="A4837" s="172">
        <v>72888</v>
      </c>
      <c r="B4837" s="172" t="s">
        <v>19012</v>
      </c>
      <c r="C4837" s="172" t="s">
        <v>6703</v>
      </c>
      <c r="D4837" s="363">
        <v>0.83</v>
      </c>
    </row>
    <row r="4838" spans="1:4" ht="13.5" x14ac:dyDescent="0.25">
      <c r="A4838" s="172">
        <v>72890</v>
      </c>
      <c r="B4838" s="172" t="s">
        <v>19019</v>
      </c>
      <c r="C4838" s="172" t="s">
        <v>6703</v>
      </c>
      <c r="D4838" s="363">
        <v>5.03</v>
      </c>
    </row>
    <row r="4839" spans="1:4" ht="13.5" x14ac:dyDescent="0.25">
      <c r="A4839" s="172">
        <v>72891</v>
      </c>
      <c r="B4839" s="172" t="s">
        <v>19020</v>
      </c>
      <c r="C4839" s="172" t="s">
        <v>6703</v>
      </c>
      <c r="D4839" s="363">
        <v>4.1399999999999997</v>
      </c>
    </row>
    <row r="4840" spans="1:4" ht="13.5" x14ac:dyDescent="0.25">
      <c r="A4840" s="172">
        <v>72892</v>
      </c>
      <c r="B4840" s="172" t="s">
        <v>19021</v>
      </c>
      <c r="C4840" s="172" t="s">
        <v>6703</v>
      </c>
      <c r="D4840" s="363">
        <v>8.94</v>
      </c>
    </row>
    <row r="4841" spans="1:4" ht="13.5" x14ac:dyDescent="0.25">
      <c r="A4841" s="172">
        <v>72893</v>
      </c>
      <c r="B4841" s="172" t="s">
        <v>19022</v>
      </c>
      <c r="C4841" s="172" t="s">
        <v>6703</v>
      </c>
      <c r="D4841" s="363">
        <v>2.2200000000000002</v>
      </c>
    </row>
    <row r="4842" spans="1:4" ht="13.5" x14ac:dyDescent="0.25">
      <c r="A4842" s="172">
        <v>72894</v>
      </c>
      <c r="B4842" s="172" t="s">
        <v>19023</v>
      </c>
      <c r="C4842" s="172" t="s">
        <v>6703</v>
      </c>
      <c r="D4842" s="363">
        <v>2.86</v>
      </c>
    </row>
    <row r="4843" spans="1:4" ht="13.5" x14ac:dyDescent="0.25">
      <c r="A4843" s="172">
        <v>72895</v>
      </c>
      <c r="B4843" s="172" t="s">
        <v>19024</v>
      </c>
      <c r="C4843" s="172" t="s">
        <v>6703</v>
      </c>
      <c r="D4843" s="363">
        <v>15.07</v>
      </c>
    </row>
    <row r="4844" spans="1:4" ht="13.5" x14ac:dyDescent="0.25">
      <c r="A4844" s="172">
        <v>72897</v>
      </c>
      <c r="B4844" s="172" t="s">
        <v>19025</v>
      </c>
      <c r="C4844" s="172" t="s">
        <v>6703</v>
      </c>
      <c r="D4844" s="363">
        <v>17.47</v>
      </c>
    </row>
    <row r="4845" spans="1:4" ht="13.5" x14ac:dyDescent="0.25">
      <c r="A4845" s="172">
        <v>72898</v>
      </c>
      <c r="B4845" s="172" t="s">
        <v>19026</v>
      </c>
      <c r="C4845" s="172" t="s">
        <v>6703</v>
      </c>
      <c r="D4845" s="363">
        <v>3.19</v>
      </c>
    </row>
    <row r="4846" spans="1:4" ht="13.5" x14ac:dyDescent="0.25">
      <c r="A4846" s="172">
        <v>72899</v>
      </c>
      <c r="B4846" s="172" t="s">
        <v>19027</v>
      </c>
      <c r="C4846" s="172" t="s">
        <v>6703</v>
      </c>
      <c r="D4846" s="363">
        <v>3.89</v>
      </c>
    </row>
    <row r="4847" spans="1:4" ht="13.5" x14ac:dyDescent="0.25">
      <c r="A4847" s="172">
        <v>72900</v>
      </c>
      <c r="B4847" s="172" t="s">
        <v>19028</v>
      </c>
      <c r="C4847" s="172" t="s">
        <v>6703</v>
      </c>
      <c r="D4847" s="363">
        <v>4.29</v>
      </c>
    </row>
    <row r="4848" spans="1:4" ht="13.5" x14ac:dyDescent="0.25">
      <c r="A4848" s="172" t="s">
        <v>19029</v>
      </c>
      <c r="B4848" s="172" t="s">
        <v>19030</v>
      </c>
      <c r="C4848" s="172" t="s">
        <v>6703</v>
      </c>
      <c r="D4848" s="363">
        <v>1.39</v>
      </c>
    </row>
    <row r="4849" spans="1:4" ht="13.5" x14ac:dyDescent="0.25">
      <c r="A4849" s="172">
        <v>83356</v>
      </c>
      <c r="B4849" s="172" t="s">
        <v>19031</v>
      </c>
      <c r="C4849" s="172" t="s">
        <v>11624</v>
      </c>
      <c r="D4849" s="363">
        <v>0.69</v>
      </c>
    </row>
    <row r="4850" spans="1:4" ht="13.5" x14ac:dyDescent="0.25">
      <c r="A4850" s="172">
        <v>83358</v>
      </c>
      <c r="B4850" s="172" t="s">
        <v>19032</v>
      </c>
      <c r="C4850" s="172" t="s">
        <v>11624</v>
      </c>
      <c r="D4850" s="363">
        <v>1.44</v>
      </c>
    </row>
    <row r="4851" spans="1:4" ht="13.5" x14ac:dyDescent="0.25">
      <c r="A4851" s="172">
        <v>95303</v>
      </c>
      <c r="B4851" s="172" t="s">
        <v>19033</v>
      </c>
      <c r="C4851" s="172" t="s">
        <v>11624</v>
      </c>
      <c r="D4851" s="363">
        <v>0.89</v>
      </c>
    </row>
    <row r="4852" spans="1:4" ht="13.5" x14ac:dyDescent="0.25">
      <c r="A4852" s="172">
        <v>97916</v>
      </c>
      <c r="B4852" s="172" t="s">
        <v>19034</v>
      </c>
      <c r="C4852" s="172" t="s">
        <v>10670</v>
      </c>
      <c r="D4852" s="363">
        <v>1.08</v>
      </c>
    </row>
    <row r="4853" spans="1:4" ht="13.5" x14ac:dyDescent="0.25">
      <c r="A4853" s="172">
        <v>97917</v>
      </c>
      <c r="B4853" s="172" t="s">
        <v>19035</v>
      </c>
      <c r="C4853" s="172" t="s">
        <v>10670</v>
      </c>
      <c r="D4853" s="363">
        <v>0.82</v>
      </c>
    </row>
    <row r="4854" spans="1:4" ht="13.5" x14ac:dyDescent="0.25">
      <c r="A4854" s="172">
        <v>97918</v>
      </c>
      <c r="B4854" s="172" t="s">
        <v>19036</v>
      </c>
      <c r="C4854" s="172" t="s">
        <v>10670</v>
      </c>
      <c r="D4854" s="363">
        <v>0.77</v>
      </c>
    </row>
    <row r="4855" spans="1:4" ht="13.5" x14ac:dyDescent="0.25">
      <c r="A4855" s="172">
        <v>97919</v>
      </c>
      <c r="B4855" s="172" t="s">
        <v>19037</v>
      </c>
      <c r="C4855" s="172" t="s">
        <v>10670</v>
      </c>
      <c r="D4855" s="363">
        <v>0.54</v>
      </c>
    </row>
    <row r="4856" spans="1:4" ht="13.5" x14ac:dyDescent="0.25">
      <c r="A4856" s="172">
        <v>94097</v>
      </c>
      <c r="B4856" s="172" t="s">
        <v>19038</v>
      </c>
      <c r="C4856" s="172" t="s">
        <v>5570</v>
      </c>
      <c r="D4856" s="363">
        <v>4.17</v>
      </c>
    </row>
    <row r="4857" spans="1:4" ht="13.5" x14ac:dyDescent="0.25">
      <c r="A4857" s="172">
        <v>94098</v>
      </c>
      <c r="B4857" s="172" t="s">
        <v>19039</v>
      </c>
      <c r="C4857" s="172" t="s">
        <v>5570</v>
      </c>
      <c r="D4857" s="363">
        <v>4.7699999999999996</v>
      </c>
    </row>
    <row r="4858" spans="1:4" ht="13.5" x14ac:dyDescent="0.25">
      <c r="A4858" s="172">
        <v>94099</v>
      </c>
      <c r="B4858" s="172" t="s">
        <v>19040</v>
      </c>
      <c r="C4858" s="172" t="s">
        <v>5570</v>
      </c>
      <c r="D4858" s="363">
        <v>2.09</v>
      </c>
    </row>
    <row r="4859" spans="1:4" ht="13.5" x14ac:dyDescent="0.25">
      <c r="A4859" s="172">
        <v>94100</v>
      </c>
      <c r="B4859" s="172" t="s">
        <v>19041</v>
      </c>
      <c r="C4859" s="172" t="s">
        <v>5570</v>
      </c>
      <c r="D4859" s="363">
        <v>2.66</v>
      </c>
    </row>
    <row r="4860" spans="1:4" ht="13.5" x14ac:dyDescent="0.25">
      <c r="A4860" s="172">
        <v>94102</v>
      </c>
      <c r="B4860" s="172" t="s">
        <v>19042</v>
      </c>
      <c r="C4860" s="172" t="s">
        <v>6703</v>
      </c>
      <c r="D4860" s="363">
        <v>152.18</v>
      </c>
    </row>
    <row r="4861" spans="1:4" ht="13.5" x14ac:dyDescent="0.25">
      <c r="A4861" s="172">
        <v>94103</v>
      </c>
      <c r="B4861" s="172" t="s">
        <v>19043</v>
      </c>
      <c r="C4861" s="172" t="s">
        <v>6703</v>
      </c>
      <c r="D4861" s="363">
        <v>214.7</v>
      </c>
    </row>
    <row r="4862" spans="1:4" ht="13.5" x14ac:dyDescent="0.25">
      <c r="A4862" s="172">
        <v>94104</v>
      </c>
      <c r="B4862" s="172" t="s">
        <v>19044</v>
      </c>
      <c r="C4862" s="172" t="s">
        <v>6703</v>
      </c>
      <c r="D4862" s="363">
        <v>155.49</v>
      </c>
    </row>
    <row r="4863" spans="1:4" ht="13.5" x14ac:dyDescent="0.25">
      <c r="A4863" s="172">
        <v>94105</v>
      </c>
      <c r="B4863" s="172" t="s">
        <v>19045</v>
      </c>
      <c r="C4863" s="172" t="s">
        <v>6703</v>
      </c>
      <c r="D4863" s="363">
        <v>218.05</v>
      </c>
    </row>
    <row r="4864" spans="1:4" ht="13.5" x14ac:dyDescent="0.25">
      <c r="A4864" s="172">
        <v>94106</v>
      </c>
      <c r="B4864" s="172" t="s">
        <v>19046</v>
      </c>
      <c r="C4864" s="172" t="s">
        <v>6703</v>
      </c>
      <c r="D4864" s="363">
        <v>135.52000000000001</v>
      </c>
    </row>
    <row r="4865" spans="1:4" ht="13.5" x14ac:dyDescent="0.25">
      <c r="A4865" s="172">
        <v>94107</v>
      </c>
      <c r="B4865" s="172" t="s">
        <v>19047</v>
      </c>
      <c r="C4865" s="172" t="s">
        <v>6703</v>
      </c>
      <c r="D4865" s="363">
        <v>198.07</v>
      </c>
    </row>
    <row r="4866" spans="1:4" ht="13.5" x14ac:dyDescent="0.25">
      <c r="A4866" s="172">
        <v>94108</v>
      </c>
      <c r="B4866" s="172" t="s">
        <v>19048</v>
      </c>
      <c r="C4866" s="172" t="s">
        <v>6703</v>
      </c>
      <c r="D4866" s="363">
        <v>138.86000000000001</v>
      </c>
    </row>
    <row r="4867" spans="1:4" ht="13.5" x14ac:dyDescent="0.25">
      <c r="A4867" s="172">
        <v>94110</v>
      </c>
      <c r="B4867" s="172" t="s">
        <v>19049</v>
      </c>
      <c r="C4867" s="172" t="s">
        <v>6703</v>
      </c>
      <c r="D4867" s="363">
        <v>201.39</v>
      </c>
    </row>
    <row r="4868" spans="1:4" ht="13.5" x14ac:dyDescent="0.25">
      <c r="A4868" s="172">
        <v>94111</v>
      </c>
      <c r="B4868" s="172" t="s">
        <v>19050</v>
      </c>
      <c r="C4868" s="172" t="s">
        <v>6703</v>
      </c>
      <c r="D4868" s="363">
        <v>126.88</v>
      </c>
    </row>
    <row r="4869" spans="1:4" ht="13.5" x14ac:dyDescent="0.25">
      <c r="A4869" s="172">
        <v>94112</v>
      </c>
      <c r="B4869" s="172" t="s">
        <v>19051</v>
      </c>
      <c r="C4869" s="172" t="s">
        <v>6703</v>
      </c>
      <c r="D4869" s="363">
        <v>183.54</v>
      </c>
    </row>
    <row r="4870" spans="1:4" ht="13.5" x14ac:dyDescent="0.25">
      <c r="A4870" s="172">
        <v>94113</v>
      </c>
      <c r="B4870" s="172" t="s">
        <v>19052</v>
      </c>
      <c r="C4870" s="172" t="s">
        <v>6703</v>
      </c>
      <c r="D4870" s="363">
        <v>131.97999999999999</v>
      </c>
    </row>
    <row r="4871" spans="1:4" ht="13.5" x14ac:dyDescent="0.25">
      <c r="A4871" s="172">
        <v>94114</v>
      </c>
      <c r="B4871" s="172" t="s">
        <v>19053</v>
      </c>
      <c r="C4871" s="172" t="s">
        <v>6703</v>
      </c>
      <c r="D4871" s="363">
        <v>189.28</v>
      </c>
    </row>
    <row r="4872" spans="1:4" ht="13.5" x14ac:dyDescent="0.25">
      <c r="A4872" s="172">
        <v>94115</v>
      </c>
      <c r="B4872" s="172" t="s">
        <v>19054</v>
      </c>
      <c r="C4872" s="172" t="s">
        <v>6703</v>
      </c>
      <c r="D4872" s="363">
        <v>103</v>
      </c>
    </row>
    <row r="4873" spans="1:4" ht="13.5" x14ac:dyDescent="0.25">
      <c r="A4873" s="172">
        <v>94116</v>
      </c>
      <c r="B4873" s="172" t="s">
        <v>19055</v>
      </c>
      <c r="C4873" s="172" t="s">
        <v>6703</v>
      </c>
      <c r="D4873" s="363">
        <v>156.18</v>
      </c>
    </row>
    <row r="4874" spans="1:4" ht="13.5" x14ac:dyDescent="0.25">
      <c r="A4874" s="172">
        <v>94117</v>
      </c>
      <c r="B4874" s="172" t="s">
        <v>19056</v>
      </c>
      <c r="C4874" s="172" t="s">
        <v>6703</v>
      </c>
      <c r="D4874" s="363">
        <v>107.73</v>
      </c>
    </row>
    <row r="4875" spans="1:4" ht="13.5" x14ac:dyDescent="0.25">
      <c r="A4875" s="172">
        <v>94118</v>
      </c>
      <c r="B4875" s="172" t="s">
        <v>19057</v>
      </c>
      <c r="C4875" s="172" t="s">
        <v>6703</v>
      </c>
      <c r="D4875" s="363">
        <v>161.76</v>
      </c>
    </row>
    <row r="4876" spans="1:4" ht="13.5" x14ac:dyDescent="0.25">
      <c r="A4876" s="172">
        <v>95606</v>
      </c>
      <c r="B4876" s="172" t="s">
        <v>10684</v>
      </c>
      <c r="C4876" s="172" t="s">
        <v>6703</v>
      </c>
      <c r="D4876" s="363">
        <v>1.28</v>
      </c>
    </row>
    <row r="4877" spans="1:4" ht="13.5" x14ac:dyDescent="0.25">
      <c r="A4877" s="172">
        <v>72131</v>
      </c>
      <c r="B4877" s="172" t="s">
        <v>19058</v>
      </c>
      <c r="C4877" s="172" t="s">
        <v>5570</v>
      </c>
      <c r="D4877" s="363">
        <v>119.22</v>
      </c>
    </row>
    <row r="4878" spans="1:4" ht="13.5" x14ac:dyDescent="0.25">
      <c r="A4878" s="172">
        <v>72132</v>
      </c>
      <c r="B4878" s="172" t="s">
        <v>19059</v>
      </c>
      <c r="C4878" s="172" t="s">
        <v>5570</v>
      </c>
      <c r="D4878" s="363">
        <v>61.6</v>
      </c>
    </row>
    <row r="4879" spans="1:4" ht="13.5" x14ac:dyDescent="0.25">
      <c r="A4879" s="172">
        <v>72133</v>
      </c>
      <c r="B4879" s="172" t="s">
        <v>19060</v>
      </c>
      <c r="C4879" s="172" t="s">
        <v>5570</v>
      </c>
      <c r="D4879" s="363">
        <v>208.48</v>
      </c>
    </row>
    <row r="4880" spans="1:4" ht="13.5" x14ac:dyDescent="0.25">
      <c r="A4880" s="172">
        <v>87471</v>
      </c>
      <c r="B4880" s="172" t="s">
        <v>19061</v>
      </c>
      <c r="C4880" s="172" t="s">
        <v>5570</v>
      </c>
      <c r="D4880" s="363">
        <v>38.94</v>
      </c>
    </row>
    <row r="4881" spans="1:4" ht="13.5" x14ac:dyDescent="0.25">
      <c r="A4881" s="172">
        <v>87472</v>
      </c>
      <c r="B4881" s="172" t="s">
        <v>19062</v>
      </c>
      <c r="C4881" s="172" t="s">
        <v>5570</v>
      </c>
      <c r="D4881" s="363">
        <v>39.92</v>
      </c>
    </row>
    <row r="4882" spans="1:4" ht="13.5" x14ac:dyDescent="0.25">
      <c r="A4882" s="172">
        <v>87473</v>
      </c>
      <c r="B4882" s="172" t="s">
        <v>19063</v>
      </c>
      <c r="C4882" s="172" t="s">
        <v>5570</v>
      </c>
      <c r="D4882" s="363">
        <v>53.65</v>
      </c>
    </row>
    <row r="4883" spans="1:4" ht="13.5" x14ac:dyDescent="0.25">
      <c r="A4883" s="172">
        <v>87474</v>
      </c>
      <c r="B4883" s="172" t="s">
        <v>19064</v>
      </c>
      <c r="C4883" s="172" t="s">
        <v>5570</v>
      </c>
      <c r="D4883" s="363">
        <v>54.76</v>
      </c>
    </row>
    <row r="4884" spans="1:4" ht="13.5" x14ac:dyDescent="0.25">
      <c r="A4884" s="172">
        <v>87475</v>
      </c>
      <c r="B4884" s="172" t="s">
        <v>19065</v>
      </c>
      <c r="C4884" s="172" t="s">
        <v>5570</v>
      </c>
      <c r="D4884" s="363">
        <v>64.77</v>
      </c>
    </row>
    <row r="4885" spans="1:4" ht="13.5" x14ac:dyDescent="0.25">
      <c r="A4885" s="172">
        <v>87476</v>
      </c>
      <c r="B4885" s="172" t="s">
        <v>19066</v>
      </c>
      <c r="C4885" s="172" t="s">
        <v>5570</v>
      </c>
      <c r="D4885" s="363">
        <v>66.069999999999993</v>
      </c>
    </row>
    <row r="4886" spans="1:4" ht="13.5" x14ac:dyDescent="0.25">
      <c r="A4886" s="172">
        <v>87477</v>
      </c>
      <c r="B4886" s="172" t="s">
        <v>19067</v>
      </c>
      <c r="C4886" s="172" t="s">
        <v>5570</v>
      </c>
      <c r="D4886" s="363">
        <v>35.409999999999997</v>
      </c>
    </row>
    <row r="4887" spans="1:4" ht="13.5" x14ac:dyDescent="0.25">
      <c r="A4887" s="172">
        <v>87478</v>
      </c>
      <c r="B4887" s="172" t="s">
        <v>19068</v>
      </c>
      <c r="C4887" s="172" t="s">
        <v>5570</v>
      </c>
      <c r="D4887" s="363">
        <v>36.39</v>
      </c>
    </row>
    <row r="4888" spans="1:4" ht="13.5" x14ac:dyDescent="0.25">
      <c r="A4888" s="172">
        <v>87479</v>
      </c>
      <c r="B4888" s="172" t="s">
        <v>19069</v>
      </c>
      <c r="C4888" s="172" t="s">
        <v>5570</v>
      </c>
      <c r="D4888" s="363">
        <v>49.61</v>
      </c>
    </row>
    <row r="4889" spans="1:4" ht="13.5" x14ac:dyDescent="0.25">
      <c r="A4889" s="172">
        <v>87480</v>
      </c>
      <c r="B4889" s="172" t="s">
        <v>19070</v>
      </c>
      <c r="C4889" s="172" t="s">
        <v>5570</v>
      </c>
      <c r="D4889" s="363">
        <v>50.72</v>
      </c>
    </row>
    <row r="4890" spans="1:4" ht="13.5" x14ac:dyDescent="0.25">
      <c r="A4890" s="172">
        <v>87481</v>
      </c>
      <c r="B4890" s="172" t="s">
        <v>19071</v>
      </c>
      <c r="C4890" s="172" t="s">
        <v>5570</v>
      </c>
      <c r="D4890" s="363">
        <v>60.04</v>
      </c>
    </row>
    <row r="4891" spans="1:4" ht="13.5" x14ac:dyDescent="0.25">
      <c r="A4891" s="172">
        <v>87482</v>
      </c>
      <c r="B4891" s="172" t="s">
        <v>19072</v>
      </c>
      <c r="C4891" s="172" t="s">
        <v>5570</v>
      </c>
      <c r="D4891" s="363">
        <v>61.34</v>
      </c>
    </row>
    <row r="4892" spans="1:4" ht="13.5" x14ac:dyDescent="0.25">
      <c r="A4892" s="172">
        <v>87483</v>
      </c>
      <c r="B4892" s="172" t="s">
        <v>19073</v>
      </c>
      <c r="C4892" s="172" t="s">
        <v>5570</v>
      </c>
      <c r="D4892" s="363">
        <v>44.29</v>
      </c>
    </row>
    <row r="4893" spans="1:4" ht="13.5" x14ac:dyDescent="0.25">
      <c r="A4893" s="172">
        <v>87484</v>
      </c>
      <c r="B4893" s="172" t="s">
        <v>19074</v>
      </c>
      <c r="C4893" s="172" t="s">
        <v>5570</v>
      </c>
      <c r="D4893" s="363">
        <v>45.27</v>
      </c>
    </row>
    <row r="4894" spans="1:4" ht="13.5" x14ac:dyDescent="0.25">
      <c r="A4894" s="172">
        <v>87485</v>
      </c>
      <c r="B4894" s="172" t="s">
        <v>19075</v>
      </c>
      <c r="C4894" s="172" t="s">
        <v>5570</v>
      </c>
      <c r="D4894" s="363">
        <v>59.12</v>
      </c>
    </row>
    <row r="4895" spans="1:4" ht="13.5" x14ac:dyDescent="0.25">
      <c r="A4895" s="172">
        <v>87487</v>
      </c>
      <c r="B4895" s="172" t="s">
        <v>19076</v>
      </c>
      <c r="C4895" s="172" t="s">
        <v>5570</v>
      </c>
      <c r="D4895" s="363">
        <v>70.09</v>
      </c>
    </row>
    <row r="4896" spans="1:4" ht="13.5" x14ac:dyDescent="0.25">
      <c r="A4896" s="172">
        <v>87488</v>
      </c>
      <c r="B4896" s="172" t="s">
        <v>19077</v>
      </c>
      <c r="C4896" s="172" t="s">
        <v>5570</v>
      </c>
      <c r="D4896" s="363">
        <v>71.39</v>
      </c>
    </row>
    <row r="4897" spans="1:4" ht="13.5" x14ac:dyDescent="0.25">
      <c r="A4897" s="172">
        <v>87489</v>
      </c>
      <c r="B4897" s="172" t="s">
        <v>19078</v>
      </c>
      <c r="C4897" s="172" t="s">
        <v>5570</v>
      </c>
      <c r="D4897" s="363">
        <v>38.5</v>
      </c>
    </row>
    <row r="4898" spans="1:4" ht="13.5" x14ac:dyDescent="0.25">
      <c r="A4898" s="172">
        <v>87490</v>
      </c>
      <c r="B4898" s="172" t="s">
        <v>19079</v>
      </c>
      <c r="C4898" s="172" t="s">
        <v>5570</v>
      </c>
      <c r="D4898" s="363">
        <v>39.479999999999997</v>
      </c>
    </row>
    <row r="4899" spans="1:4" ht="13.5" x14ac:dyDescent="0.25">
      <c r="A4899" s="172">
        <v>87491</v>
      </c>
      <c r="B4899" s="172" t="s">
        <v>19080</v>
      </c>
      <c r="C4899" s="172" t="s">
        <v>5570</v>
      </c>
      <c r="D4899" s="363">
        <v>52.83</v>
      </c>
    </row>
    <row r="4900" spans="1:4" ht="13.5" x14ac:dyDescent="0.25">
      <c r="A4900" s="172">
        <v>87492</v>
      </c>
      <c r="B4900" s="172" t="s">
        <v>19081</v>
      </c>
      <c r="C4900" s="172" t="s">
        <v>5570</v>
      </c>
      <c r="D4900" s="363">
        <v>53.94</v>
      </c>
    </row>
    <row r="4901" spans="1:4" ht="13.5" x14ac:dyDescent="0.25">
      <c r="A4901" s="172">
        <v>87493</v>
      </c>
      <c r="B4901" s="172" t="s">
        <v>19082</v>
      </c>
      <c r="C4901" s="172" t="s">
        <v>5570</v>
      </c>
      <c r="D4901" s="363">
        <v>63.38</v>
      </c>
    </row>
    <row r="4902" spans="1:4" ht="13.5" x14ac:dyDescent="0.25">
      <c r="A4902" s="172">
        <v>87494</v>
      </c>
      <c r="B4902" s="172" t="s">
        <v>19083</v>
      </c>
      <c r="C4902" s="172" t="s">
        <v>5570</v>
      </c>
      <c r="D4902" s="363">
        <v>64.680000000000007</v>
      </c>
    </row>
    <row r="4903" spans="1:4" ht="13.5" x14ac:dyDescent="0.25">
      <c r="A4903" s="172">
        <v>87495</v>
      </c>
      <c r="B4903" s="172" t="s">
        <v>19084</v>
      </c>
      <c r="C4903" s="172" t="s">
        <v>5570</v>
      </c>
      <c r="D4903" s="363">
        <v>63.49</v>
      </c>
    </row>
    <row r="4904" spans="1:4" ht="13.5" x14ac:dyDescent="0.25">
      <c r="A4904" s="172">
        <v>87496</v>
      </c>
      <c r="B4904" s="172" t="s">
        <v>19085</v>
      </c>
      <c r="C4904" s="172" t="s">
        <v>5570</v>
      </c>
      <c r="D4904" s="363">
        <v>64.42</v>
      </c>
    </row>
    <row r="4905" spans="1:4" ht="13.5" x14ac:dyDescent="0.25">
      <c r="A4905" s="172">
        <v>87497</v>
      </c>
      <c r="B4905" s="172" t="s">
        <v>19086</v>
      </c>
      <c r="C4905" s="172" t="s">
        <v>5570</v>
      </c>
      <c r="D4905" s="363">
        <v>62.32</v>
      </c>
    </row>
    <row r="4906" spans="1:4" ht="13.5" x14ac:dyDescent="0.25">
      <c r="A4906" s="172">
        <v>87498</v>
      </c>
      <c r="B4906" s="172" t="s">
        <v>19087</v>
      </c>
      <c r="C4906" s="172" t="s">
        <v>5570</v>
      </c>
      <c r="D4906" s="363">
        <v>63.5</v>
      </c>
    </row>
    <row r="4907" spans="1:4" ht="13.5" x14ac:dyDescent="0.25">
      <c r="A4907" s="172">
        <v>87499</v>
      </c>
      <c r="B4907" s="172" t="s">
        <v>19088</v>
      </c>
      <c r="C4907" s="172" t="s">
        <v>5570</v>
      </c>
      <c r="D4907" s="363">
        <v>68.84</v>
      </c>
    </row>
    <row r="4908" spans="1:4" ht="13.5" x14ac:dyDescent="0.25">
      <c r="A4908" s="172">
        <v>87500</v>
      </c>
      <c r="B4908" s="172" t="s">
        <v>19089</v>
      </c>
      <c r="C4908" s="172" t="s">
        <v>5570</v>
      </c>
      <c r="D4908" s="363">
        <v>69.84</v>
      </c>
    </row>
    <row r="4909" spans="1:4" ht="13.5" x14ac:dyDescent="0.25">
      <c r="A4909" s="172">
        <v>87501</v>
      </c>
      <c r="B4909" s="172" t="s">
        <v>19090</v>
      </c>
      <c r="C4909" s="172" t="s">
        <v>5570</v>
      </c>
      <c r="D4909" s="363">
        <v>106.99</v>
      </c>
    </row>
    <row r="4910" spans="1:4" ht="13.5" x14ac:dyDescent="0.25">
      <c r="A4910" s="172">
        <v>87502</v>
      </c>
      <c r="B4910" s="172" t="s">
        <v>19091</v>
      </c>
      <c r="C4910" s="172" t="s">
        <v>5570</v>
      </c>
      <c r="D4910" s="363">
        <v>108.26</v>
      </c>
    </row>
    <row r="4911" spans="1:4" ht="13.5" x14ac:dyDescent="0.25">
      <c r="A4911" s="172">
        <v>87503</v>
      </c>
      <c r="B4911" s="172" t="s">
        <v>19092</v>
      </c>
      <c r="C4911" s="172" t="s">
        <v>5570</v>
      </c>
      <c r="D4911" s="363">
        <v>54.72</v>
      </c>
    </row>
    <row r="4912" spans="1:4" ht="13.5" x14ac:dyDescent="0.25">
      <c r="A4912" s="172">
        <v>87504</v>
      </c>
      <c r="B4912" s="172" t="s">
        <v>19093</v>
      </c>
      <c r="C4912" s="172" t="s">
        <v>5570</v>
      </c>
      <c r="D4912" s="363">
        <v>55.65</v>
      </c>
    </row>
    <row r="4913" spans="1:4" ht="13.5" x14ac:dyDescent="0.25">
      <c r="A4913" s="172">
        <v>87505</v>
      </c>
      <c r="B4913" s="172" t="s">
        <v>19094</v>
      </c>
      <c r="C4913" s="172" t="s">
        <v>5570</v>
      </c>
      <c r="D4913" s="363">
        <v>53.48</v>
      </c>
    </row>
    <row r="4914" spans="1:4" ht="13.5" x14ac:dyDescent="0.25">
      <c r="A4914" s="172">
        <v>87506</v>
      </c>
      <c r="B4914" s="172" t="s">
        <v>19095</v>
      </c>
      <c r="C4914" s="172" t="s">
        <v>5570</v>
      </c>
      <c r="D4914" s="363">
        <v>54.66</v>
      </c>
    </row>
    <row r="4915" spans="1:4" ht="13.5" x14ac:dyDescent="0.25">
      <c r="A4915" s="172">
        <v>87507</v>
      </c>
      <c r="B4915" s="172" t="s">
        <v>19096</v>
      </c>
      <c r="C4915" s="172" t="s">
        <v>5570</v>
      </c>
      <c r="D4915" s="363">
        <v>57.23</v>
      </c>
    </row>
    <row r="4916" spans="1:4" ht="13.5" x14ac:dyDescent="0.25">
      <c r="A4916" s="172">
        <v>87508</v>
      </c>
      <c r="B4916" s="172" t="s">
        <v>19097</v>
      </c>
      <c r="C4916" s="172" t="s">
        <v>5570</v>
      </c>
      <c r="D4916" s="363">
        <v>58.23</v>
      </c>
    </row>
    <row r="4917" spans="1:4" ht="13.5" x14ac:dyDescent="0.25">
      <c r="A4917" s="172">
        <v>87509</v>
      </c>
      <c r="B4917" s="172" t="s">
        <v>19098</v>
      </c>
      <c r="C4917" s="172" t="s">
        <v>5570</v>
      </c>
      <c r="D4917" s="363">
        <v>88.15</v>
      </c>
    </row>
    <row r="4918" spans="1:4" ht="13.5" x14ac:dyDescent="0.25">
      <c r="A4918" s="172">
        <v>87510</v>
      </c>
      <c r="B4918" s="172" t="s">
        <v>19099</v>
      </c>
      <c r="C4918" s="172" t="s">
        <v>5570</v>
      </c>
      <c r="D4918" s="363">
        <v>89.42</v>
      </c>
    </row>
    <row r="4919" spans="1:4" ht="13.5" x14ac:dyDescent="0.25">
      <c r="A4919" s="172">
        <v>87511</v>
      </c>
      <c r="B4919" s="172" t="s">
        <v>19100</v>
      </c>
      <c r="C4919" s="172" t="s">
        <v>5570</v>
      </c>
      <c r="D4919" s="363">
        <v>70.94</v>
      </c>
    </row>
    <row r="4920" spans="1:4" ht="13.5" x14ac:dyDescent="0.25">
      <c r="A4920" s="172">
        <v>87512</v>
      </c>
      <c r="B4920" s="172" t="s">
        <v>19101</v>
      </c>
      <c r="C4920" s="172" t="s">
        <v>5570</v>
      </c>
      <c r="D4920" s="363">
        <v>71.87</v>
      </c>
    </row>
    <row r="4921" spans="1:4" ht="13.5" x14ac:dyDescent="0.25">
      <c r="A4921" s="172">
        <v>87513</v>
      </c>
      <c r="B4921" s="172" t="s">
        <v>19102</v>
      </c>
      <c r="C4921" s="172" t="s">
        <v>5570</v>
      </c>
      <c r="D4921" s="363">
        <v>70.08</v>
      </c>
    </row>
    <row r="4922" spans="1:4" ht="13.5" x14ac:dyDescent="0.25">
      <c r="A4922" s="172">
        <v>87514</v>
      </c>
      <c r="B4922" s="172" t="s">
        <v>19103</v>
      </c>
      <c r="C4922" s="172" t="s">
        <v>5570</v>
      </c>
      <c r="D4922" s="363">
        <v>71.260000000000005</v>
      </c>
    </row>
    <row r="4923" spans="1:4" ht="13.5" x14ac:dyDescent="0.25">
      <c r="A4923" s="172">
        <v>87515</v>
      </c>
      <c r="B4923" s="172" t="s">
        <v>19104</v>
      </c>
      <c r="C4923" s="172" t="s">
        <v>5570</v>
      </c>
      <c r="D4923" s="363">
        <v>79.180000000000007</v>
      </c>
    </row>
    <row r="4924" spans="1:4" ht="13.5" x14ac:dyDescent="0.25">
      <c r="A4924" s="172">
        <v>87516</v>
      </c>
      <c r="B4924" s="172" t="s">
        <v>19105</v>
      </c>
      <c r="C4924" s="172" t="s">
        <v>5570</v>
      </c>
      <c r="D4924" s="363">
        <v>80.180000000000007</v>
      </c>
    </row>
    <row r="4925" spans="1:4" ht="13.5" x14ac:dyDescent="0.25">
      <c r="A4925" s="172">
        <v>87517</v>
      </c>
      <c r="B4925" s="172" t="s">
        <v>19106</v>
      </c>
      <c r="C4925" s="172" t="s">
        <v>5570</v>
      </c>
      <c r="D4925" s="363">
        <v>123.08</v>
      </c>
    </row>
    <row r="4926" spans="1:4" ht="13.5" x14ac:dyDescent="0.25">
      <c r="A4926" s="172">
        <v>87518</v>
      </c>
      <c r="B4926" s="172" t="s">
        <v>19107</v>
      </c>
      <c r="C4926" s="172" t="s">
        <v>5570</v>
      </c>
      <c r="D4926" s="363">
        <v>124.35</v>
      </c>
    </row>
    <row r="4927" spans="1:4" ht="13.5" x14ac:dyDescent="0.25">
      <c r="A4927" s="172">
        <v>87519</v>
      </c>
      <c r="B4927" s="172" t="s">
        <v>19108</v>
      </c>
      <c r="C4927" s="172" t="s">
        <v>5570</v>
      </c>
      <c r="D4927" s="363">
        <v>59.42</v>
      </c>
    </row>
    <row r="4928" spans="1:4" ht="13.5" x14ac:dyDescent="0.25">
      <c r="A4928" s="172">
        <v>87520</v>
      </c>
      <c r="B4928" s="172" t="s">
        <v>19109</v>
      </c>
      <c r="C4928" s="172" t="s">
        <v>5570</v>
      </c>
      <c r="D4928" s="363">
        <v>60.35</v>
      </c>
    </row>
    <row r="4929" spans="1:4" ht="13.5" x14ac:dyDescent="0.25">
      <c r="A4929" s="172">
        <v>87521</v>
      </c>
      <c r="B4929" s="172" t="s">
        <v>19110</v>
      </c>
      <c r="C4929" s="172" t="s">
        <v>5570</v>
      </c>
      <c r="D4929" s="363">
        <v>58.25</v>
      </c>
    </row>
    <row r="4930" spans="1:4" ht="13.5" x14ac:dyDescent="0.25">
      <c r="A4930" s="172">
        <v>87522</v>
      </c>
      <c r="B4930" s="172" t="s">
        <v>19111</v>
      </c>
      <c r="C4930" s="172" t="s">
        <v>5570</v>
      </c>
      <c r="D4930" s="363">
        <v>59.43</v>
      </c>
    </row>
    <row r="4931" spans="1:4" ht="13.5" x14ac:dyDescent="0.25">
      <c r="A4931" s="172">
        <v>87523</v>
      </c>
      <c r="B4931" s="172" t="s">
        <v>19112</v>
      </c>
      <c r="C4931" s="172" t="s">
        <v>5570</v>
      </c>
      <c r="D4931" s="363">
        <v>63.54</v>
      </c>
    </row>
    <row r="4932" spans="1:4" ht="13.5" x14ac:dyDescent="0.25">
      <c r="A4932" s="172">
        <v>87524</v>
      </c>
      <c r="B4932" s="172" t="s">
        <v>19113</v>
      </c>
      <c r="C4932" s="172" t="s">
        <v>5570</v>
      </c>
      <c r="D4932" s="363">
        <v>64.540000000000006</v>
      </c>
    </row>
    <row r="4933" spans="1:4" ht="13.5" x14ac:dyDescent="0.25">
      <c r="A4933" s="172">
        <v>87525</v>
      </c>
      <c r="B4933" s="172" t="s">
        <v>19114</v>
      </c>
      <c r="C4933" s="172" t="s">
        <v>5570</v>
      </c>
      <c r="D4933" s="363">
        <v>97.93</v>
      </c>
    </row>
    <row r="4934" spans="1:4" ht="13.5" x14ac:dyDescent="0.25">
      <c r="A4934" s="172">
        <v>87526</v>
      </c>
      <c r="B4934" s="172" t="s">
        <v>19115</v>
      </c>
      <c r="C4934" s="172" t="s">
        <v>5570</v>
      </c>
      <c r="D4934" s="363">
        <v>99.2</v>
      </c>
    </row>
    <row r="4935" spans="1:4" ht="13.5" x14ac:dyDescent="0.25">
      <c r="A4935" s="172">
        <v>89043</v>
      </c>
      <c r="B4935" s="172" t="s">
        <v>19116</v>
      </c>
      <c r="C4935" s="172" t="s">
        <v>5570</v>
      </c>
      <c r="D4935" s="363">
        <v>60.54</v>
      </c>
    </row>
    <row r="4936" spans="1:4" ht="13.5" x14ac:dyDescent="0.25">
      <c r="A4936" s="172">
        <v>89168</v>
      </c>
      <c r="B4936" s="172" t="s">
        <v>19117</v>
      </c>
      <c r="C4936" s="172" t="s">
        <v>5570</v>
      </c>
      <c r="D4936" s="363">
        <v>62.24</v>
      </c>
    </row>
    <row r="4937" spans="1:4" ht="13.5" x14ac:dyDescent="0.25">
      <c r="A4937" s="172">
        <v>89977</v>
      </c>
      <c r="B4937" s="172" t="s">
        <v>19118</v>
      </c>
      <c r="C4937" s="172" t="s">
        <v>5570</v>
      </c>
      <c r="D4937" s="363">
        <v>104.26</v>
      </c>
    </row>
    <row r="4938" spans="1:4" ht="13.5" x14ac:dyDescent="0.25">
      <c r="A4938" s="172">
        <v>90112</v>
      </c>
      <c r="B4938" s="172" t="s">
        <v>19119</v>
      </c>
      <c r="C4938" s="172" t="s">
        <v>5570</v>
      </c>
      <c r="D4938" s="363">
        <v>60.23</v>
      </c>
    </row>
    <row r="4939" spans="1:4" ht="13.5" x14ac:dyDescent="0.25">
      <c r="A4939" s="172">
        <v>95474</v>
      </c>
      <c r="B4939" s="172" t="s">
        <v>19120</v>
      </c>
      <c r="C4939" s="172" t="s">
        <v>6703</v>
      </c>
      <c r="D4939" s="363">
        <v>612.30999999999995</v>
      </c>
    </row>
    <row r="4940" spans="1:4" ht="13.5" x14ac:dyDescent="0.25">
      <c r="A4940" s="172">
        <v>89282</v>
      </c>
      <c r="B4940" s="172" t="s">
        <v>10704</v>
      </c>
      <c r="C4940" s="172" t="s">
        <v>5570</v>
      </c>
      <c r="D4940" s="363">
        <v>51.7</v>
      </c>
    </row>
    <row r="4941" spans="1:4" ht="13.5" x14ac:dyDescent="0.25">
      <c r="A4941" s="172">
        <v>89283</v>
      </c>
      <c r="B4941" s="172" t="s">
        <v>10705</v>
      </c>
      <c r="C4941" s="172" t="s">
        <v>5570</v>
      </c>
      <c r="D4941" s="363">
        <v>52.84</v>
      </c>
    </row>
    <row r="4942" spans="1:4" ht="13.5" x14ac:dyDescent="0.25">
      <c r="A4942" s="172">
        <v>89284</v>
      </c>
      <c r="B4942" s="172" t="s">
        <v>10706</v>
      </c>
      <c r="C4942" s="172" t="s">
        <v>5570</v>
      </c>
      <c r="D4942" s="363">
        <v>47.34</v>
      </c>
    </row>
    <row r="4943" spans="1:4" ht="13.5" x14ac:dyDescent="0.25">
      <c r="A4943" s="172">
        <v>89285</v>
      </c>
      <c r="B4943" s="172" t="s">
        <v>10707</v>
      </c>
      <c r="C4943" s="172" t="s">
        <v>5570</v>
      </c>
      <c r="D4943" s="363">
        <v>48.48</v>
      </c>
    </row>
    <row r="4944" spans="1:4" ht="13.5" x14ac:dyDescent="0.25">
      <c r="A4944" s="172">
        <v>89286</v>
      </c>
      <c r="B4944" s="172" t="s">
        <v>10708</v>
      </c>
      <c r="C4944" s="172" t="s">
        <v>5570</v>
      </c>
      <c r="D4944" s="363">
        <v>55.75</v>
      </c>
    </row>
    <row r="4945" spans="1:4" ht="13.5" x14ac:dyDescent="0.25">
      <c r="A4945" s="172">
        <v>89287</v>
      </c>
      <c r="B4945" s="172" t="s">
        <v>10709</v>
      </c>
      <c r="C4945" s="172" t="s">
        <v>5570</v>
      </c>
      <c r="D4945" s="363">
        <v>56.89</v>
      </c>
    </row>
    <row r="4946" spans="1:4" ht="13.5" x14ac:dyDescent="0.25">
      <c r="A4946" s="172">
        <v>89288</v>
      </c>
      <c r="B4946" s="172" t="s">
        <v>10710</v>
      </c>
      <c r="C4946" s="172" t="s">
        <v>5570</v>
      </c>
      <c r="D4946" s="363">
        <v>49.83</v>
      </c>
    </row>
    <row r="4947" spans="1:4" ht="13.5" x14ac:dyDescent="0.25">
      <c r="A4947" s="172">
        <v>89289</v>
      </c>
      <c r="B4947" s="172" t="s">
        <v>10711</v>
      </c>
      <c r="C4947" s="172" t="s">
        <v>5570</v>
      </c>
      <c r="D4947" s="363">
        <v>50.97</v>
      </c>
    </row>
    <row r="4948" spans="1:4" ht="13.5" x14ac:dyDescent="0.25">
      <c r="A4948" s="172">
        <v>89290</v>
      </c>
      <c r="B4948" s="172" t="s">
        <v>10712</v>
      </c>
      <c r="C4948" s="172" t="s">
        <v>5570</v>
      </c>
      <c r="D4948" s="363">
        <v>59.48</v>
      </c>
    </row>
    <row r="4949" spans="1:4" ht="13.5" x14ac:dyDescent="0.25">
      <c r="A4949" s="172">
        <v>89291</v>
      </c>
      <c r="B4949" s="172" t="s">
        <v>10713</v>
      </c>
      <c r="C4949" s="172" t="s">
        <v>5570</v>
      </c>
      <c r="D4949" s="363">
        <v>60.75</v>
      </c>
    </row>
    <row r="4950" spans="1:4" ht="13.5" x14ac:dyDescent="0.25">
      <c r="A4950" s="172">
        <v>89292</v>
      </c>
      <c r="B4950" s="172" t="s">
        <v>10714</v>
      </c>
      <c r="C4950" s="172" t="s">
        <v>5570</v>
      </c>
      <c r="D4950" s="363">
        <v>55.2</v>
      </c>
    </row>
    <row r="4951" spans="1:4" ht="13.5" x14ac:dyDescent="0.25">
      <c r="A4951" s="172">
        <v>89293</v>
      </c>
      <c r="B4951" s="172" t="s">
        <v>10715</v>
      </c>
      <c r="C4951" s="172" t="s">
        <v>5570</v>
      </c>
      <c r="D4951" s="363">
        <v>56.47</v>
      </c>
    </row>
    <row r="4952" spans="1:4" ht="13.5" x14ac:dyDescent="0.25">
      <c r="A4952" s="172">
        <v>89294</v>
      </c>
      <c r="B4952" s="172" t="s">
        <v>10716</v>
      </c>
      <c r="C4952" s="172" t="s">
        <v>5570</v>
      </c>
      <c r="D4952" s="363">
        <v>64.900000000000006</v>
      </c>
    </row>
    <row r="4953" spans="1:4" ht="13.5" x14ac:dyDescent="0.25">
      <c r="A4953" s="172">
        <v>89295</v>
      </c>
      <c r="B4953" s="172" t="s">
        <v>10717</v>
      </c>
      <c r="C4953" s="172" t="s">
        <v>5570</v>
      </c>
      <c r="D4953" s="363">
        <v>66.17</v>
      </c>
    </row>
    <row r="4954" spans="1:4" ht="13.5" x14ac:dyDescent="0.25">
      <c r="A4954" s="172">
        <v>89296</v>
      </c>
      <c r="B4954" s="172" t="s">
        <v>10718</v>
      </c>
      <c r="C4954" s="172" t="s">
        <v>5570</v>
      </c>
      <c r="D4954" s="363">
        <v>58.35</v>
      </c>
    </row>
    <row r="4955" spans="1:4" ht="13.5" x14ac:dyDescent="0.25">
      <c r="A4955" s="172">
        <v>89297</v>
      </c>
      <c r="B4955" s="172" t="s">
        <v>10719</v>
      </c>
      <c r="C4955" s="172" t="s">
        <v>5570</v>
      </c>
      <c r="D4955" s="363">
        <v>59.62</v>
      </c>
    </row>
    <row r="4956" spans="1:4" ht="13.5" x14ac:dyDescent="0.25">
      <c r="A4956" s="172">
        <v>89298</v>
      </c>
      <c r="B4956" s="172" t="s">
        <v>10720</v>
      </c>
      <c r="C4956" s="172" t="s">
        <v>5570</v>
      </c>
      <c r="D4956" s="363">
        <v>60.67</v>
      </c>
    </row>
    <row r="4957" spans="1:4" ht="13.5" x14ac:dyDescent="0.25">
      <c r="A4957" s="172">
        <v>89299</v>
      </c>
      <c r="B4957" s="172" t="s">
        <v>10721</v>
      </c>
      <c r="C4957" s="172" t="s">
        <v>5570</v>
      </c>
      <c r="D4957" s="363">
        <v>62.29</v>
      </c>
    </row>
    <row r="4958" spans="1:4" ht="13.5" x14ac:dyDescent="0.25">
      <c r="A4958" s="172">
        <v>89300</v>
      </c>
      <c r="B4958" s="172" t="s">
        <v>10722</v>
      </c>
      <c r="C4958" s="172" t="s">
        <v>5570</v>
      </c>
      <c r="D4958" s="363">
        <v>56.31</v>
      </c>
    </row>
    <row r="4959" spans="1:4" ht="13.5" x14ac:dyDescent="0.25">
      <c r="A4959" s="172">
        <v>89301</v>
      </c>
      <c r="B4959" s="172" t="s">
        <v>10723</v>
      </c>
      <c r="C4959" s="172" t="s">
        <v>5570</v>
      </c>
      <c r="D4959" s="363">
        <v>57.93</v>
      </c>
    </row>
    <row r="4960" spans="1:4" ht="13.5" x14ac:dyDescent="0.25">
      <c r="A4960" s="172">
        <v>89302</v>
      </c>
      <c r="B4960" s="172" t="s">
        <v>10724</v>
      </c>
      <c r="C4960" s="172" t="s">
        <v>5570</v>
      </c>
      <c r="D4960" s="363">
        <v>67.36</v>
      </c>
    </row>
    <row r="4961" spans="1:4" ht="13.5" x14ac:dyDescent="0.25">
      <c r="A4961" s="172">
        <v>89303</v>
      </c>
      <c r="B4961" s="172" t="s">
        <v>10725</v>
      </c>
      <c r="C4961" s="172" t="s">
        <v>5570</v>
      </c>
      <c r="D4961" s="363">
        <v>68.98</v>
      </c>
    </row>
    <row r="4962" spans="1:4" ht="13.5" x14ac:dyDescent="0.25">
      <c r="A4962" s="172">
        <v>89304</v>
      </c>
      <c r="B4962" s="172" t="s">
        <v>10726</v>
      </c>
      <c r="C4962" s="172" t="s">
        <v>5570</v>
      </c>
      <c r="D4962" s="363">
        <v>60.43</v>
      </c>
    </row>
    <row r="4963" spans="1:4" ht="13.5" x14ac:dyDescent="0.25">
      <c r="A4963" s="172">
        <v>89305</v>
      </c>
      <c r="B4963" s="172" t="s">
        <v>10727</v>
      </c>
      <c r="C4963" s="172" t="s">
        <v>5570</v>
      </c>
      <c r="D4963" s="363">
        <v>62.05</v>
      </c>
    </row>
    <row r="4964" spans="1:4" ht="13.5" x14ac:dyDescent="0.25">
      <c r="A4964" s="172">
        <v>89306</v>
      </c>
      <c r="B4964" s="172" t="s">
        <v>10728</v>
      </c>
      <c r="C4964" s="172" t="s">
        <v>5570</v>
      </c>
      <c r="D4964" s="363">
        <v>68.66</v>
      </c>
    </row>
    <row r="4965" spans="1:4" ht="13.5" x14ac:dyDescent="0.25">
      <c r="A4965" s="172">
        <v>89307</v>
      </c>
      <c r="B4965" s="172" t="s">
        <v>10729</v>
      </c>
      <c r="C4965" s="172" t="s">
        <v>5570</v>
      </c>
      <c r="D4965" s="363">
        <v>70.459999999999994</v>
      </c>
    </row>
    <row r="4966" spans="1:4" ht="13.5" x14ac:dyDescent="0.25">
      <c r="A4966" s="172">
        <v>89308</v>
      </c>
      <c r="B4966" s="172" t="s">
        <v>10730</v>
      </c>
      <c r="C4966" s="172" t="s">
        <v>5570</v>
      </c>
      <c r="D4966" s="363">
        <v>64.38</v>
      </c>
    </row>
    <row r="4967" spans="1:4" ht="13.5" x14ac:dyDescent="0.25">
      <c r="A4967" s="172">
        <v>89309</v>
      </c>
      <c r="B4967" s="172" t="s">
        <v>10731</v>
      </c>
      <c r="C4967" s="172" t="s">
        <v>5570</v>
      </c>
      <c r="D4967" s="363">
        <v>66.180000000000007</v>
      </c>
    </row>
    <row r="4968" spans="1:4" ht="13.5" x14ac:dyDescent="0.25">
      <c r="A4968" s="172">
        <v>89310</v>
      </c>
      <c r="B4968" s="172" t="s">
        <v>10732</v>
      </c>
      <c r="C4968" s="172" t="s">
        <v>5570</v>
      </c>
      <c r="D4968" s="363">
        <v>78.33</v>
      </c>
    </row>
    <row r="4969" spans="1:4" ht="13.5" x14ac:dyDescent="0.25">
      <c r="A4969" s="172">
        <v>89311</v>
      </c>
      <c r="B4969" s="172" t="s">
        <v>10733</v>
      </c>
      <c r="C4969" s="172" t="s">
        <v>5570</v>
      </c>
      <c r="D4969" s="363">
        <v>80.13</v>
      </c>
    </row>
    <row r="4970" spans="1:4" ht="13.5" x14ac:dyDescent="0.25">
      <c r="A4970" s="172">
        <v>89312</v>
      </c>
      <c r="B4970" s="172" t="s">
        <v>10734</v>
      </c>
      <c r="C4970" s="172" t="s">
        <v>5570</v>
      </c>
      <c r="D4970" s="363">
        <v>69.180000000000007</v>
      </c>
    </row>
    <row r="4971" spans="1:4" ht="13.5" x14ac:dyDescent="0.25">
      <c r="A4971" s="172">
        <v>89313</v>
      </c>
      <c r="B4971" s="172" t="s">
        <v>10735</v>
      </c>
      <c r="C4971" s="172" t="s">
        <v>5570</v>
      </c>
      <c r="D4971" s="363">
        <v>70.98</v>
      </c>
    </row>
    <row r="4972" spans="1:4" ht="13.5" x14ac:dyDescent="0.25">
      <c r="A4972" s="172">
        <v>95465</v>
      </c>
      <c r="B4972" s="172" t="s">
        <v>19121</v>
      </c>
      <c r="C4972" s="172" t="s">
        <v>5570</v>
      </c>
      <c r="D4972" s="363">
        <v>135.13999999999999</v>
      </c>
    </row>
    <row r="4973" spans="1:4" ht="13.5" x14ac:dyDescent="0.25">
      <c r="A4973" s="172">
        <v>87447</v>
      </c>
      <c r="B4973" s="172" t="s">
        <v>19122</v>
      </c>
      <c r="C4973" s="172" t="s">
        <v>5570</v>
      </c>
      <c r="D4973" s="363">
        <v>48.76</v>
      </c>
    </row>
    <row r="4974" spans="1:4" ht="13.5" x14ac:dyDescent="0.25">
      <c r="A4974" s="172">
        <v>87448</v>
      </c>
      <c r="B4974" s="172" t="s">
        <v>19123</v>
      </c>
      <c r="C4974" s="172" t="s">
        <v>5570</v>
      </c>
      <c r="D4974" s="363">
        <v>49.25</v>
      </c>
    </row>
    <row r="4975" spans="1:4" ht="13.5" x14ac:dyDescent="0.25">
      <c r="A4975" s="172">
        <v>87449</v>
      </c>
      <c r="B4975" s="172" t="s">
        <v>19124</v>
      </c>
      <c r="C4975" s="172" t="s">
        <v>5570</v>
      </c>
      <c r="D4975" s="363">
        <v>61.69</v>
      </c>
    </row>
    <row r="4976" spans="1:4" ht="13.5" x14ac:dyDescent="0.25">
      <c r="A4976" s="172">
        <v>87450</v>
      </c>
      <c r="B4976" s="172" t="s">
        <v>19125</v>
      </c>
      <c r="C4976" s="172" t="s">
        <v>5570</v>
      </c>
      <c r="D4976" s="363">
        <v>62.66</v>
      </c>
    </row>
    <row r="4977" spans="1:4" ht="13.5" x14ac:dyDescent="0.25">
      <c r="A4977" s="172">
        <v>87451</v>
      </c>
      <c r="B4977" s="172" t="s">
        <v>19126</v>
      </c>
      <c r="C4977" s="172" t="s">
        <v>5570</v>
      </c>
      <c r="D4977" s="363">
        <v>76.930000000000007</v>
      </c>
    </row>
    <row r="4978" spans="1:4" ht="13.5" x14ac:dyDescent="0.25">
      <c r="A4978" s="172">
        <v>87452</v>
      </c>
      <c r="B4978" s="172" t="s">
        <v>19127</v>
      </c>
      <c r="C4978" s="172" t="s">
        <v>5570</v>
      </c>
      <c r="D4978" s="363">
        <v>77.38</v>
      </c>
    </row>
    <row r="4979" spans="1:4" ht="13.5" x14ac:dyDescent="0.25">
      <c r="A4979" s="172">
        <v>87453</v>
      </c>
      <c r="B4979" s="172" t="s">
        <v>19128</v>
      </c>
      <c r="C4979" s="172" t="s">
        <v>5570</v>
      </c>
      <c r="D4979" s="363">
        <v>45.48</v>
      </c>
    </row>
    <row r="4980" spans="1:4" ht="13.5" x14ac:dyDescent="0.25">
      <c r="A4980" s="172">
        <v>87454</v>
      </c>
      <c r="B4980" s="172" t="s">
        <v>19129</v>
      </c>
      <c r="C4980" s="172" t="s">
        <v>5570</v>
      </c>
      <c r="D4980" s="363">
        <v>46.31</v>
      </c>
    </row>
    <row r="4981" spans="1:4" ht="13.5" x14ac:dyDescent="0.25">
      <c r="A4981" s="172">
        <v>87455</v>
      </c>
      <c r="B4981" s="172" t="s">
        <v>19130</v>
      </c>
      <c r="C4981" s="172" t="s">
        <v>5570</v>
      </c>
      <c r="D4981" s="363">
        <v>57.54</v>
      </c>
    </row>
    <row r="4982" spans="1:4" ht="13.5" x14ac:dyDescent="0.25">
      <c r="A4982" s="172">
        <v>87456</v>
      </c>
      <c r="B4982" s="172" t="s">
        <v>19131</v>
      </c>
      <c r="C4982" s="172" t="s">
        <v>5570</v>
      </c>
      <c r="D4982" s="363">
        <v>58.86</v>
      </c>
    </row>
    <row r="4983" spans="1:4" ht="13.5" x14ac:dyDescent="0.25">
      <c r="A4983" s="172">
        <v>87457</v>
      </c>
      <c r="B4983" s="172" t="s">
        <v>19132</v>
      </c>
      <c r="C4983" s="172" t="s">
        <v>5570</v>
      </c>
      <c r="D4983" s="363">
        <v>71.239999999999995</v>
      </c>
    </row>
    <row r="4984" spans="1:4" ht="13.5" x14ac:dyDescent="0.25">
      <c r="A4984" s="172">
        <v>87458</v>
      </c>
      <c r="B4984" s="172" t="s">
        <v>19133</v>
      </c>
      <c r="C4984" s="172" t="s">
        <v>5570</v>
      </c>
      <c r="D4984" s="363">
        <v>72.45</v>
      </c>
    </row>
    <row r="4985" spans="1:4" ht="13.5" x14ac:dyDescent="0.25">
      <c r="A4985" s="172">
        <v>87459</v>
      </c>
      <c r="B4985" s="172" t="s">
        <v>19134</v>
      </c>
      <c r="C4985" s="172" t="s">
        <v>5570</v>
      </c>
      <c r="D4985" s="363">
        <v>53.94</v>
      </c>
    </row>
    <row r="4986" spans="1:4" ht="13.5" x14ac:dyDescent="0.25">
      <c r="A4986" s="172">
        <v>87460</v>
      </c>
      <c r="B4986" s="172" t="s">
        <v>19135</v>
      </c>
      <c r="C4986" s="172" t="s">
        <v>5570</v>
      </c>
      <c r="D4986" s="363">
        <v>54.77</v>
      </c>
    </row>
    <row r="4987" spans="1:4" ht="13.5" x14ac:dyDescent="0.25">
      <c r="A4987" s="172">
        <v>87461</v>
      </c>
      <c r="B4987" s="172" t="s">
        <v>19136</v>
      </c>
      <c r="C4987" s="172" t="s">
        <v>5570</v>
      </c>
      <c r="D4987" s="363">
        <v>66.900000000000006</v>
      </c>
    </row>
    <row r="4988" spans="1:4" ht="13.5" x14ac:dyDescent="0.25">
      <c r="A4988" s="172">
        <v>87462</v>
      </c>
      <c r="B4988" s="172" t="s">
        <v>19137</v>
      </c>
      <c r="C4988" s="172" t="s">
        <v>5570</v>
      </c>
      <c r="D4988" s="363">
        <v>67.87</v>
      </c>
    </row>
    <row r="4989" spans="1:4" ht="13.5" x14ac:dyDescent="0.25">
      <c r="A4989" s="172">
        <v>87463</v>
      </c>
      <c r="B4989" s="172" t="s">
        <v>19138</v>
      </c>
      <c r="C4989" s="172" t="s">
        <v>5570</v>
      </c>
      <c r="D4989" s="363">
        <v>81.45</v>
      </c>
    </row>
    <row r="4990" spans="1:4" ht="13.5" x14ac:dyDescent="0.25">
      <c r="A4990" s="172">
        <v>87464</v>
      </c>
      <c r="B4990" s="172" t="s">
        <v>19139</v>
      </c>
      <c r="C4990" s="172" t="s">
        <v>5570</v>
      </c>
      <c r="D4990" s="363">
        <v>82.66</v>
      </c>
    </row>
    <row r="4991" spans="1:4" ht="13.5" x14ac:dyDescent="0.25">
      <c r="A4991" s="172">
        <v>87465</v>
      </c>
      <c r="B4991" s="172" t="s">
        <v>19140</v>
      </c>
      <c r="C4991" s="172" t="s">
        <v>5570</v>
      </c>
      <c r="D4991" s="363">
        <v>48.41</v>
      </c>
    </row>
    <row r="4992" spans="1:4" ht="13.5" x14ac:dyDescent="0.25">
      <c r="A4992" s="172">
        <v>87466</v>
      </c>
      <c r="B4992" s="172" t="s">
        <v>19141</v>
      </c>
      <c r="C4992" s="172" t="s">
        <v>5570</v>
      </c>
      <c r="D4992" s="363">
        <v>49.24</v>
      </c>
    </row>
    <row r="4993" spans="1:4" ht="13.5" x14ac:dyDescent="0.25">
      <c r="A4993" s="172">
        <v>87467</v>
      </c>
      <c r="B4993" s="172" t="s">
        <v>19142</v>
      </c>
      <c r="C4993" s="172" t="s">
        <v>5570</v>
      </c>
      <c r="D4993" s="363">
        <v>60.86</v>
      </c>
    </row>
    <row r="4994" spans="1:4" ht="13.5" x14ac:dyDescent="0.25">
      <c r="A4994" s="172">
        <v>87468</v>
      </c>
      <c r="B4994" s="172" t="s">
        <v>19143</v>
      </c>
      <c r="C4994" s="172" t="s">
        <v>5570</v>
      </c>
      <c r="D4994" s="363">
        <v>61.83</v>
      </c>
    </row>
    <row r="4995" spans="1:4" ht="13.5" x14ac:dyDescent="0.25">
      <c r="A4995" s="172">
        <v>87469</v>
      </c>
      <c r="B4995" s="172" t="s">
        <v>19144</v>
      </c>
      <c r="C4995" s="172" t="s">
        <v>5570</v>
      </c>
      <c r="D4995" s="363">
        <v>74.72</v>
      </c>
    </row>
    <row r="4996" spans="1:4" ht="13.5" x14ac:dyDescent="0.25">
      <c r="A4996" s="172">
        <v>87470</v>
      </c>
      <c r="B4996" s="172" t="s">
        <v>19145</v>
      </c>
      <c r="C4996" s="172" t="s">
        <v>5570</v>
      </c>
      <c r="D4996" s="363">
        <v>75.930000000000007</v>
      </c>
    </row>
    <row r="4997" spans="1:4" ht="13.5" x14ac:dyDescent="0.25">
      <c r="A4997" s="172">
        <v>89044</v>
      </c>
      <c r="B4997" s="172" t="s">
        <v>19146</v>
      </c>
      <c r="C4997" s="172" t="s">
        <v>5570</v>
      </c>
      <c r="D4997" s="363">
        <v>48.53</v>
      </c>
    </row>
    <row r="4998" spans="1:4" ht="13.5" x14ac:dyDescent="0.25">
      <c r="A4998" s="172">
        <v>89169</v>
      </c>
      <c r="B4998" s="172" t="s">
        <v>19147</v>
      </c>
      <c r="C4998" s="172" t="s">
        <v>5570</v>
      </c>
      <c r="D4998" s="363">
        <v>49.25</v>
      </c>
    </row>
    <row r="4999" spans="1:4" ht="13.5" x14ac:dyDescent="0.25">
      <c r="A4999" s="172">
        <v>89978</v>
      </c>
      <c r="B4999" s="172" t="s">
        <v>19148</v>
      </c>
      <c r="C4999" s="172" t="s">
        <v>5570</v>
      </c>
      <c r="D4999" s="363">
        <v>61.85</v>
      </c>
    </row>
    <row r="5000" spans="1:4" ht="13.5" x14ac:dyDescent="0.25">
      <c r="A5000" s="172" t="s">
        <v>19149</v>
      </c>
      <c r="B5000" s="172" t="s">
        <v>19150</v>
      </c>
      <c r="C5000" s="172" t="s">
        <v>5570</v>
      </c>
      <c r="D5000" s="363">
        <v>116.61</v>
      </c>
    </row>
    <row r="5001" spans="1:4" ht="13.5" x14ac:dyDescent="0.25">
      <c r="A5001" s="172" t="s">
        <v>19151</v>
      </c>
      <c r="B5001" s="172" t="s">
        <v>19152</v>
      </c>
      <c r="C5001" s="172" t="s">
        <v>5570</v>
      </c>
      <c r="D5001" s="363">
        <v>116.82</v>
      </c>
    </row>
    <row r="5002" spans="1:4" ht="13.5" x14ac:dyDescent="0.25">
      <c r="A5002" s="172" t="s">
        <v>19153</v>
      </c>
      <c r="B5002" s="172" t="s">
        <v>19154</v>
      </c>
      <c r="C5002" s="172" t="s">
        <v>5570</v>
      </c>
      <c r="D5002" s="363">
        <v>207.44</v>
      </c>
    </row>
    <row r="5003" spans="1:4" ht="13.5" x14ac:dyDescent="0.25">
      <c r="A5003" s="172">
        <v>89453</v>
      </c>
      <c r="B5003" s="172" t="s">
        <v>10753</v>
      </c>
      <c r="C5003" s="172" t="s">
        <v>5570</v>
      </c>
      <c r="D5003" s="363">
        <v>57.26</v>
      </c>
    </row>
    <row r="5004" spans="1:4" ht="13.5" x14ac:dyDescent="0.25">
      <c r="A5004" s="172">
        <v>89454</v>
      </c>
      <c r="B5004" s="172" t="s">
        <v>10754</v>
      </c>
      <c r="C5004" s="172" t="s">
        <v>5570</v>
      </c>
      <c r="D5004" s="363">
        <v>54.51</v>
      </c>
    </row>
    <row r="5005" spans="1:4" ht="13.5" x14ac:dyDescent="0.25">
      <c r="A5005" s="172">
        <v>89455</v>
      </c>
      <c r="B5005" s="172" t="s">
        <v>10755</v>
      </c>
      <c r="C5005" s="172" t="s">
        <v>5570</v>
      </c>
      <c r="D5005" s="363">
        <v>71.12</v>
      </c>
    </row>
    <row r="5006" spans="1:4" ht="13.5" x14ac:dyDescent="0.25">
      <c r="A5006" s="172">
        <v>89456</v>
      </c>
      <c r="B5006" s="172" t="s">
        <v>10756</v>
      </c>
      <c r="C5006" s="172" t="s">
        <v>5570</v>
      </c>
      <c r="D5006" s="363">
        <v>67.849999999999994</v>
      </c>
    </row>
    <row r="5007" spans="1:4" ht="13.5" x14ac:dyDescent="0.25">
      <c r="A5007" s="172">
        <v>89457</v>
      </c>
      <c r="B5007" s="172" t="s">
        <v>10757</v>
      </c>
      <c r="C5007" s="172" t="s">
        <v>5570</v>
      </c>
      <c r="D5007" s="363">
        <v>60.79</v>
      </c>
    </row>
    <row r="5008" spans="1:4" ht="13.5" x14ac:dyDescent="0.25">
      <c r="A5008" s="172">
        <v>89458</v>
      </c>
      <c r="B5008" s="172" t="s">
        <v>10758</v>
      </c>
      <c r="C5008" s="172" t="s">
        <v>5570</v>
      </c>
      <c r="D5008" s="363">
        <v>56.49</v>
      </c>
    </row>
    <row r="5009" spans="1:4" ht="13.5" x14ac:dyDescent="0.25">
      <c r="A5009" s="172">
        <v>89459</v>
      </c>
      <c r="B5009" s="172" t="s">
        <v>10759</v>
      </c>
      <c r="C5009" s="172" t="s">
        <v>5570</v>
      </c>
      <c r="D5009" s="363">
        <v>76.099999999999994</v>
      </c>
    </row>
    <row r="5010" spans="1:4" ht="13.5" x14ac:dyDescent="0.25">
      <c r="A5010" s="172">
        <v>89460</v>
      </c>
      <c r="B5010" s="172" t="s">
        <v>10760</v>
      </c>
      <c r="C5010" s="172" t="s">
        <v>5570</v>
      </c>
      <c r="D5010" s="363">
        <v>70.84</v>
      </c>
    </row>
    <row r="5011" spans="1:4" ht="13.5" x14ac:dyDescent="0.25">
      <c r="A5011" s="172">
        <v>89462</v>
      </c>
      <c r="B5011" s="172" t="s">
        <v>10761</v>
      </c>
      <c r="C5011" s="172" t="s">
        <v>5570</v>
      </c>
      <c r="D5011" s="363">
        <v>65.91</v>
      </c>
    </row>
    <row r="5012" spans="1:4" ht="13.5" x14ac:dyDescent="0.25">
      <c r="A5012" s="172">
        <v>89463</v>
      </c>
      <c r="B5012" s="172" t="s">
        <v>10762</v>
      </c>
      <c r="C5012" s="172" t="s">
        <v>5570</v>
      </c>
      <c r="D5012" s="363">
        <v>63.45</v>
      </c>
    </row>
    <row r="5013" spans="1:4" ht="13.5" x14ac:dyDescent="0.25">
      <c r="A5013" s="172">
        <v>89464</v>
      </c>
      <c r="B5013" s="172" t="s">
        <v>10763</v>
      </c>
      <c r="C5013" s="172" t="s">
        <v>5570</v>
      </c>
      <c r="D5013" s="363">
        <v>88.64</v>
      </c>
    </row>
    <row r="5014" spans="1:4" ht="13.5" x14ac:dyDescent="0.25">
      <c r="A5014" s="172">
        <v>89465</v>
      </c>
      <c r="B5014" s="172" t="s">
        <v>10764</v>
      </c>
      <c r="C5014" s="172" t="s">
        <v>5570</v>
      </c>
      <c r="D5014" s="363">
        <v>85.72</v>
      </c>
    </row>
    <row r="5015" spans="1:4" ht="13.5" x14ac:dyDescent="0.25">
      <c r="A5015" s="172">
        <v>89466</v>
      </c>
      <c r="B5015" s="172" t="s">
        <v>10765</v>
      </c>
      <c r="C5015" s="172" t="s">
        <v>5570</v>
      </c>
      <c r="D5015" s="363">
        <v>69.540000000000006</v>
      </c>
    </row>
    <row r="5016" spans="1:4" ht="13.5" x14ac:dyDescent="0.25">
      <c r="A5016" s="172">
        <v>89467</v>
      </c>
      <c r="B5016" s="172" t="s">
        <v>10766</v>
      </c>
      <c r="C5016" s="172" t="s">
        <v>5570</v>
      </c>
      <c r="D5016" s="363">
        <v>65.38</v>
      </c>
    </row>
    <row r="5017" spans="1:4" ht="13.5" x14ac:dyDescent="0.25">
      <c r="A5017" s="172">
        <v>89468</v>
      </c>
      <c r="B5017" s="172" t="s">
        <v>10767</v>
      </c>
      <c r="C5017" s="172" t="s">
        <v>5570</v>
      </c>
      <c r="D5017" s="363">
        <v>93.15</v>
      </c>
    </row>
    <row r="5018" spans="1:4" ht="13.5" x14ac:dyDescent="0.25">
      <c r="A5018" s="172">
        <v>89469</v>
      </c>
      <c r="B5018" s="172" t="s">
        <v>10768</v>
      </c>
      <c r="C5018" s="172" t="s">
        <v>5570</v>
      </c>
      <c r="D5018" s="363">
        <v>88.11</v>
      </c>
    </row>
    <row r="5019" spans="1:4" ht="13.5" x14ac:dyDescent="0.25">
      <c r="A5019" s="172">
        <v>89470</v>
      </c>
      <c r="B5019" s="172" t="s">
        <v>10769</v>
      </c>
      <c r="C5019" s="172" t="s">
        <v>5570</v>
      </c>
      <c r="D5019" s="363">
        <v>67.64</v>
      </c>
    </row>
    <row r="5020" spans="1:4" ht="13.5" x14ac:dyDescent="0.25">
      <c r="A5020" s="172">
        <v>89471</v>
      </c>
      <c r="B5020" s="172" t="s">
        <v>10770</v>
      </c>
      <c r="C5020" s="172" t="s">
        <v>5570</v>
      </c>
      <c r="D5020" s="363">
        <v>64.900000000000006</v>
      </c>
    </row>
    <row r="5021" spans="1:4" ht="13.5" x14ac:dyDescent="0.25">
      <c r="A5021" s="172">
        <v>89472</v>
      </c>
      <c r="B5021" s="172" t="s">
        <v>10771</v>
      </c>
      <c r="C5021" s="172" t="s">
        <v>5570</v>
      </c>
      <c r="D5021" s="363">
        <v>81.44</v>
      </c>
    </row>
    <row r="5022" spans="1:4" ht="13.5" x14ac:dyDescent="0.25">
      <c r="A5022" s="172">
        <v>89473</v>
      </c>
      <c r="B5022" s="172" t="s">
        <v>10772</v>
      </c>
      <c r="C5022" s="172" t="s">
        <v>5570</v>
      </c>
      <c r="D5022" s="363">
        <v>78.349999999999994</v>
      </c>
    </row>
    <row r="5023" spans="1:4" ht="13.5" x14ac:dyDescent="0.25">
      <c r="A5023" s="172">
        <v>89474</v>
      </c>
      <c r="B5023" s="172" t="s">
        <v>10773</v>
      </c>
      <c r="C5023" s="172" t="s">
        <v>5570</v>
      </c>
      <c r="D5023" s="363">
        <v>74.099999999999994</v>
      </c>
    </row>
    <row r="5024" spans="1:4" ht="13.5" x14ac:dyDescent="0.25">
      <c r="A5024" s="172">
        <v>89475</v>
      </c>
      <c r="B5024" s="172" t="s">
        <v>10774</v>
      </c>
      <c r="C5024" s="172" t="s">
        <v>5570</v>
      </c>
      <c r="D5024" s="363">
        <v>68.48</v>
      </c>
    </row>
    <row r="5025" spans="1:4" ht="13.5" x14ac:dyDescent="0.25">
      <c r="A5025" s="172">
        <v>89476</v>
      </c>
      <c r="B5025" s="172" t="s">
        <v>10775</v>
      </c>
      <c r="C5025" s="172" t="s">
        <v>5570</v>
      </c>
      <c r="D5025" s="363">
        <v>89.52</v>
      </c>
    </row>
    <row r="5026" spans="1:4" ht="13.5" x14ac:dyDescent="0.25">
      <c r="A5026" s="172">
        <v>89477</v>
      </c>
      <c r="B5026" s="172" t="s">
        <v>10776</v>
      </c>
      <c r="C5026" s="172" t="s">
        <v>5570</v>
      </c>
      <c r="D5026" s="363">
        <v>83.12</v>
      </c>
    </row>
    <row r="5027" spans="1:4" ht="13.5" x14ac:dyDescent="0.25">
      <c r="A5027" s="172">
        <v>89478</v>
      </c>
      <c r="B5027" s="172" t="s">
        <v>10777</v>
      </c>
      <c r="C5027" s="172" t="s">
        <v>5570</v>
      </c>
      <c r="D5027" s="363">
        <v>76.47</v>
      </c>
    </row>
    <row r="5028" spans="1:4" ht="13.5" x14ac:dyDescent="0.25">
      <c r="A5028" s="172">
        <v>89479</v>
      </c>
      <c r="B5028" s="172" t="s">
        <v>10778</v>
      </c>
      <c r="C5028" s="172" t="s">
        <v>5570</v>
      </c>
      <c r="D5028" s="363">
        <v>74.02</v>
      </c>
    </row>
    <row r="5029" spans="1:4" ht="13.5" x14ac:dyDescent="0.25">
      <c r="A5029" s="172">
        <v>89480</v>
      </c>
      <c r="B5029" s="172" t="s">
        <v>10779</v>
      </c>
      <c r="C5029" s="172" t="s">
        <v>5570</v>
      </c>
      <c r="D5029" s="363">
        <v>99.16</v>
      </c>
    </row>
    <row r="5030" spans="1:4" ht="13.5" x14ac:dyDescent="0.25">
      <c r="A5030" s="172">
        <v>89483</v>
      </c>
      <c r="B5030" s="172" t="s">
        <v>10780</v>
      </c>
      <c r="C5030" s="172" t="s">
        <v>5570</v>
      </c>
      <c r="D5030" s="363">
        <v>96.42</v>
      </c>
    </row>
    <row r="5031" spans="1:4" ht="13.5" x14ac:dyDescent="0.25">
      <c r="A5031" s="172">
        <v>89484</v>
      </c>
      <c r="B5031" s="172" t="s">
        <v>10781</v>
      </c>
      <c r="C5031" s="172" t="s">
        <v>5570</v>
      </c>
      <c r="D5031" s="363">
        <v>83.02</v>
      </c>
    </row>
    <row r="5032" spans="1:4" ht="13.5" x14ac:dyDescent="0.25">
      <c r="A5032" s="172">
        <v>89486</v>
      </c>
      <c r="B5032" s="172" t="s">
        <v>10782</v>
      </c>
      <c r="C5032" s="172" t="s">
        <v>5570</v>
      </c>
      <c r="D5032" s="363">
        <v>77.73</v>
      </c>
    </row>
    <row r="5033" spans="1:4" ht="13.5" x14ac:dyDescent="0.25">
      <c r="A5033" s="172">
        <v>89487</v>
      </c>
      <c r="B5033" s="172" t="s">
        <v>10783</v>
      </c>
      <c r="C5033" s="172" t="s">
        <v>5570</v>
      </c>
      <c r="D5033" s="363">
        <v>106.77</v>
      </c>
    </row>
    <row r="5034" spans="1:4" ht="13.5" x14ac:dyDescent="0.25">
      <c r="A5034" s="172">
        <v>89488</v>
      </c>
      <c r="B5034" s="172" t="s">
        <v>10784</v>
      </c>
      <c r="C5034" s="172" t="s">
        <v>5570</v>
      </c>
      <c r="D5034" s="363">
        <v>100.58</v>
      </c>
    </row>
    <row r="5035" spans="1:4" ht="13.5" x14ac:dyDescent="0.25">
      <c r="A5035" s="172">
        <v>91815</v>
      </c>
      <c r="B5035" s="172" t="s">
        <v>10785</v>
      </c>
      <c r="C5035" s="172" t="s">
        <v>5570</v>
      </c>
      <c r="D5035" s="363">
        <v>57.15</v>
      </c>
    </row>
    <row r="5036" spans="1:4" ht="13.5" x14ac:dyDescent="0.25">
      <c r="A5036" s="172">
        <v>91816</v>
      </c>
      <c r="B5036" s="172" t="s">
        <v>10786</v>
      </c>
      <c r="C5036" s="172" t="s">
        <v>5570</v>
      </c>
      <c r="D5036" s="363">
        <v>65.959999999999994</v>
      </c>
    </row>
    <row r="5037" spans="1:4" ht="13.5" x14ac:dyDescent="0.25">
      <c r="A5037" s="172">
        <v>72139</v>
      </c>
      <c r="B5037" s="172" t="s">
        <v>19155</v>
      </c>
      <c r="C5037" s="172" t="s">
        <v>5570</v>
      </c>
      <c r="D5037" s="363">
        <v>534.74</v>
      </c>
    </row>
    <row r="5038" spans="1:4" ht="13.5" x14ac:dyDescent="0.25">
      <c r="A5038" s="172">
        <v>72175</v>
      </c>
      <c r="B5038" s="172" t="s">
        <v>19156</v>
      </c>
      <c r="C5038" s="172" t="s">
        <v>5570</v>
      </c>
      <c r="D5038" s="363">
        <v>538.99</v>
      </c>
    </row>
    <row r="5039" spans="1:4" ht="13.5" x14ac:dyDescent="0.25">
      <c r="A5039" s="172">
        <v>72176</v>
      </c>
      <c r="B5039" s="172" t="s">
        <v>19157</v>
      </c>
      <c r="C5039" s="172" t="s">
        <v>5570</v>
      </c>
      <c r="D5039" s="363">
        <v>543.24</v>
      </c>
    </row>
    <row r="5040" spans="1:4" ht="13.5" x14ac:dyDescent="0.25">
      <c r="A5040" s="172">
        <v>72178</v>
      </c>
      <c r="B5040" s="172" t="s">
        <v>19158</v>
      </c>
      <c r="C5040" s="172" t="s">
        <v>5570</v>
      </c>
      <c r="D5040" s="363">
        <v>22.6</v>
      </c>
    </row>
    <row r="5041" spans="1:4" ht="13.5" x14ac:dyDescent="0.25">
      <c r="A5041" s="172">
        <v>72179</v>
      </c>
      <c r="B5041" s="172" t="s">
        <v>19159</v>
      </c>
      <c r="C5041" s="172" t="s">
        <v>5570</v>
      </c>
      <c r="D5041" s="363">
        <v>44.4</v>
      </c>
    </row>
    <row r="5042" spans="1:4" ht="13.5" x14ac:dyDescent="0.25">
      <c r="A5042" s="172">
        <v>72180</v>
      </c>
      <c r="B5042" s="172" t="s">
        <v>19160</v>
      </c>
      <c r="C5042" s="172" t="s">
        <v>5570</v>
      </c>
      <c r="D5042" s="363">
        <v>14.14</v>
      </c>
    </row>
    <row r="5043" spans="1:4" ht="13.5" x14ac:dyDescent="0.25">
      <c r="A5043" s="172">
        <v>72181</v>
      </c>
      <c r="B5043" s="172" t="s">
        <v>19161</v>
      </c>
      <c r="C5043" s="172" t="s">
        <v>5570</v>
      </c>
      <c r="D5043" s="363">
        <v>28.75</v>
      </c>
    </row>
    <row r="5044" spans="1:4" ht="13.5" x14ac:dyDescent="0.25">
      <c r="A5044" s="172" t="s">
        <v>19162</v>
      </c>
      <c r="B5044" s="172" t="s">
        <v>19163</v>
      </c>
      <c r="C5044" s="172" t="s">
        <v>5570</v>
      </c>
      <c r="D5044" s="363">
        <v>262.45</v>
      </c>
    </row>
    <row r="5045" spans="1:4" ht="13.5" x14ac:dyDescent="0.25">
      <c r="A5045" s="172" t="s">
        <v>19164</v>
      </c>
      <c r="B5045" s="172" t="s">
        <v>19165</v>
      </c>
      <c r="C5045" s="172" t="s">
        <v>5570</v>
      </c>
      <c r="D5045" s="363">
        <v>187.4</v>
      </c>
    </row>
    <row r="5046" spans="1:4" ht="13.5" x14ac:dyDescent="0.25">
      <c r="A5046" s="172" t="s">
        <v>19166</v>
      </c>
      <c r="B5046" s="172" t="s">
        <v>19167</v>
      </c>
      <c r="C5046" s="172" t="s">
        <v>5570</v>
      </c>
      <c r="D5046" s="363">
        <v>581.02</v>
      </c>
    </row>
    <row r="5047" spans="1:4" ht="13.5" x14ac:dyDescent="0.25">
      <c r="A5047" s="172">
        <v>79627</v>
      </c>
      <c r="B5047" s="172" t="s">
        <v>19168</v>
      </c>
      <c r="C5047" s="172" t="s">
        <v>5570</v>
      </c>
      <c r="D5047" s="363">
        <v>591.07000000000005</v>
      </c>
    </row>
    <row r="5048" spans="1:4" ht="13.5" x14ac:dyDescent="0.25">
      <c r="A5048" s="172">
        <v>96358</v>
      </c>
      <c r="B5048" s="172" t="s">
        <v>10790</v>
      </c>
      <c r="C5048" s="172" t="s">
        <v>5570</v>
      </c>
      <c r="D5048" s="363">
        <v>79.05</v>
      </c>
    </row>
    <row r="5049" spans="1:4" ht="13.5" x14ac:dyDescent="0.25">
      <c r="A5049" s="172">
        <v>96359</v>
      </c>
      <c r="B5049" s="172" t="s">
        <v>10791</v>
      </c>
      <c r="C5049" s="172" t="s">
        <v>5570</v>
      </c>
      <c r="D5049" s="363">
        <v>86.8</v>
      </c>
    </row>
    <row r="5050" spans="1:4" ht="13.5" x14ac:dyDescent="0.25">
      <c r="A5050" s="172">
        <v>96360</v>
      </c>
      <c r="B5050" s="172" t="s">
        <v>10792</v>
      </c>
      <c r="C5050" s="172" t="s">
        <v>5570</v>
      </c>
      <c r="D5050" s="363">
        <v>100.03</v>
      </c>
    </row>
    <row r="5051" spans="1:4" ht="13.5" x14ac:dyDescent="0.25">
      <c r="A5051" s="172">
        <v>96361</v>
      </c>
      <c r="B5051" s="172" t="s">
        <v>10793</v>
      </c>
      <c r="C5051" s="172" t="s">
        <v>5570</v>
      </c>
      <c r="D5051" s="363">
        <v>115.18</v>
      </c>
    </row>
    <row r="5052" spans="1:4" ht="13.5" x14ac:dyDescent="0.25">
      <c r="A5052" s="172">
        <v>96362</v>
      </c>
      <c r="B5052" s="172" t="s">
        <v>10794</v>
      </c>
      <c r="C5052" s="172" t="s">
        <v>5570</v>
      </c>
      <c r="D5052" s="363">
        <v>104.76</v>
      </c>
    </row>
    <row r="5053" spans="1:4" ht="13.5" x14ac:dyDescent="0.25">
      <c r="A5053" s="172">
        <v>96363</v>
      </c>
      <c r="B5053" s="172" t="s">
        <v>10795</v>
      </c>
      <c r="C5053" s="172" t="s">
        <v>5570</v>
      </c>
      <c r="D5053" s="363">
        <v>112.73</v>
      </c>
    </row>
    <row r="5054" spans="1:4" ht="13.5" x14ac:dyDescent="0.25">
      <c r="A5054" s="172">
        <v>96364</v>
      </c>
      <c r="B5054" s="172" t="s">
        <v>10796</v>
      </c>
      <c r="C5054" s="172" t="s">
        <v>5570</v>
      </c>
      <c r="D5054" s="363">
        <v>125.74</v>
      </c>
    </row>
    <row r="5055" spans="1:4" ht="13.5" x14ac:dyDescent="0.25">
      <c r="A5055" s="172">
        <v>96365</v>
      </c>
      <c r="B5055" s="172" t="s">
        <v>10797</v>
      </c>
      <c r="C5055" s="172" t="s">
        <v>5570</v>
      </c>
      <c r="D5055" s="363">
        <v>141.1</v>
      </c>
    </row>
    <row r="5056" spans="1:4" ht="13.5" x14ac:dyDescent="0.25">
      <c r="A5056" s="172">
        <v>96366</v>
      </c>
      <c r="B5056" s="172" t="s">
        <v>10798</v>
      </c>
      <c r="C5056" s="172" t="s">
        <v>5570</v>
      </c>
      <c r="D5056" s="363">
        <v>130.44999999999999</v>
      </c>
    </row>
    <row r="5057" spans="1:4" ht="13.5" x14ac:dyDescent="0.25">
      <c r="A5057" s="172">
        <v>96367</v>
      </c>
      <c r="B5057" s="172" t="s">
        <v>10799</v>
      </c>
      <c r="C5057" s="172" t="s">
        <v>5570</v>
      </c>
      <c r="D5057" s="363">
        <v>138.65</v>
      </c>
    </row>
    <row r="5058" spans="1:4" ht="13.5" x14ac:dyDescent="0.25">
      <c r="A5058" s="172">
        <v>96368</v>
      </c>
      <c r="B5058" s="172" t="s">
        <v>10800</v>
      </c>
      <c r="C5058" s="172" t="s">
        <v>5570</v>
      </c>
      <c r="D5058" s="363">
        <v>151.43</v>
      </c>
    </row>
    <row r="5059" spans="1:4" ht="13.5" x14ac:dyDescent="0.25">
      <c r="A5059" s="172">
        <v>96369</v>
      </c>
      <c r="B5059" s="172" t="s">
        <v>10801</v>
      </c>
      <c r="C5059" s="172" t="s">
        <v>5570</v>
      </c>
      <c r="D5059" s="363">
        <v>167.02</v>
      </c>
    </row>
    <row r="5060" spans="1:4" ht="13.5" x14ac:dyDescent="0.25">
      <c r="A5060" s="172">
        <v>96370</v>
      </c>
      <c r="B5060" s="172" t="s">
        <v>10802</v>
      </c>
      <c r="C5060" s="172" t="s">
        <v>5570</v>
      </c>
      <c r="D5060" s="363">
        <v>50.37</v>
      </c>
    </row>
    <row r="5061" spans="1:4" ht="13.5" x14ac:dyDescent="0.25">
      <c r="A5061" s="172">
        <v>96371</v>
      </c>
      <c r="B5061" s="172" t="s">
        <v>10803</v>
      </c>
      <c r="C5061" s="172" t="s">
        <v>5570</v>
      </c>
      <c r="D5061" s="363">
        <v>57.98</v>
      </c>
    </row>
    <row r="5062" spans="1:4" ht="13.5" x14ac:dyDescent="0.25">
      <c r="A5062" s="172">
        <v>96372</v>
      </c>
      <c r="B5062" s="172" t="s">
        <v>19169</v>
      </c>
      <c r="C5062" s="172" t="s">
        <v>5570</v>
      </c>
      <c r="D5062" s="363">
        <v>22.3</v>
      </c>
    </row>
    <row r="5063" spans="1:4" ht="13.5" x14ac:dyDescent="0.25">
      <c r="A5063" s="172">
        <v>96373</v>
      </c>
      <c r="B5063" s="172" t="s">
        <v>10804</v>
      </c>
      <c r="C5063" s="172" t="s">
        <v>5237</v>
      </c>
      <c r="D5063" s="363">
        <v>7.49</v>
      </c>
    </row>
    <row r="5064" spans="1:4" ht="13.5" x14ac:dyDescent="0.25">
      <c r="A5064" s="172">
        <v>96374</v>
      </c>
      <c r="B5064" s="172" t="s">
        <v>10805</v>
      </c>
      <c r="C5064" s="172" t="s">
        <v>5237</v>
      </c>
      <c r="D5064" s="363">
        <v>16.420000000000002</v>
      </c>
    </row>
    <row r="5065" spans="1:4" ht="13.5" x14ac:dyDescent="0.25">
      <c r="A5065" s="172" t="s">
        <v>19170</v>
      </c>
      <c r="B5065" s="172" t="s">
        <v>19171</v>
      </c>
      <c r="C5065" s="172" t="s">
        <v>5570</v>
      </c>
      <c r="D5065" s="363">
        <v>58.34</v>
      </c>
    </row>
    <row r="5066" spans="1:4" ht="13.5" x14ac:dyDescent="0.25">
      <c r="A5066" s="172" t="s">
        <v>19172</v>
      </c>
      <c r="B5066" s="172" t="s">
        <v>19173</v>
      </c>
      <c r="C5066" s="172" t="s">
        <v>5570</v>
      </c>
      <c r="D5066" s="363">
        <v>119.5</v>
      </c>
    </row>
    <row r="5067" spans="1:4" ht="13.5" x14ac:dyDescent="0.25">
      <c r="A5067" s="172" t="s">
        <v>19174</v>
      </c>
      <c r="B5067" s="172" t="s">
        <v>19175</v>
      </c>
      <c r="C5067" s="172" t="s">
        <v>5570</v>
      </c>
      <c r="D5067" s="363">
        <v>52.43</v>
      </c>
    </row>
    <row r="5068" spans="1:4" ht="13.5" x14ac:dyDescent="0.25">
      <c r="A5068" s="172" t="s">
        <v>19176</v>
      </c>
      <c r="B5068" s="172" t="s">
        <v>19177</v>
      </c>
      <c r="C5068" s="172" t="s">
        <v>5570</v>
      </c>
      <c r="D5068" s="363">
        <v>40</v>
      </c>
    </row>
    <row r="5069" spans="1:4" ht="13.5" x14ac:dyDescent="0.25">
      <c r="A5069" s="172">
        <v>83694</v>
      </c>
      <c r="B5069" s="172" t="s">
        <v>19178</v>
      </c>
      <c r="C5069" s="172" t="s">
        <v>5570</v>
      </c>
      <c r="D5069" s="363">
        <v>14.47</v>
      </c>
    </row>
    <row r="5070" spans="1:4" ht="13.5" x14ac:dyDescent="0.25">
      <c r="A5070" s="172" t="s">
        <v>19179</v>
      </c>
      <c r="B5070" s="172" t="s">
        <v>19180</v>
      </c>
      <c r="C5070" s="172" t="s">
        <v>5570</v>
      </c>
      <c r="D5070" s="363">
        <v>26.3</v>
      </c>
    </row>
    <row r="5071" spans="1:4" ht="13.5" x14ac:dyDescent="0.25">
      <c r="A5071" s="172">
        <v>83771</v>
      </c>
      <c r="B5071" s="172" t="s">
        <v>19181</v>
      </c>
      <c r="C5071" s="172" t="s">
        <v>6703</v>
      </c>
      <c r="D5071" s="363">
        <v>6.5</v>
      </c>
    </row>
    <row r="5072" spans="1:4" ht="13.5" x14ac:dyDescent="0.25">
      <c r="A5072" s="172">
        <v>100576</v>
      </c>
      <c r="B5072" s="172" t="s">
        <v>10880</v>
      </c>
      <c r="C5072" s="172" t="s">
        <v>5570</v>
      </c>
      <c r="D5072" s="363">
        <v>1.24</v>
      </c>
    </row>
    <row r="5073" spans="1:4" ht="13.5" x14ac:dyDescent="0.25">
      <c r="A5073" s="172">
        <v>100577</v>
      </c>
      <c r="B5073" s="172" t="s">
        <v>10881</v>
      </c>
      <c r="C5073" s="172" t="s">
        <v>5570</v>
      </c>
      <c r="D5073" s="363">
        <v>0.6</v>
      </c>
    </row>
    <row r="5074" spans="1:4" ht="13.5" x14ac:dyDescent="0.25">
      <c r="A5074" s="172">
        <v>96388</v>
      </c>
      <c r="B5074" s="172" t="s">
        <v>10882</v>
      </c>
      <c r="C5074" s="172" t="s">
        <v>6703</v>
      </c>
      <c r="D5074" s="363">
        <v>5.93</v>
      </c>
    </row>
    <row r="5075" spans="1:4" ht="13.5" x14ac:dyDescent="0.25">
      <c r="A5075" s="172">
        <v>96389</v>
      </c>
      <c r="B5075" s="172" t="s">
        <v>10883</v>
      </c>
      <c r="C5075" s="172" t="s">
        <v>6703</v>
      </c>
      <c r="D5075" s="363">
        <v>32.659999999999997</v>
      </c>
    </row>
    <row r="5076" spans="1:4" ht="13.5" x14ac:dyDescent="0.25">
      <c r="A5076" s="172">
        <v>96390</v>
      </c>
      <c r="B5076" s="172" t="s">
        <v>10884</v>
      </c>
      <c r="C5076" s="172" t="s">
        <v>6703</v>
      </c>
      <c r="D5076" s="363">
        <v>53.56</v>
      </c>
    </row>
    <row r="5077" spans="1:4" ht="13.5" x14ac:dyDescent="0.25">
      <c r="A5077" s="172">
        <v>96391</v>
      </c>
      <c r="B5077" s="172" t="s">
        <v>10885</v>
      </c>
      <c r="C5077" s="172" t="s">
        <v>6703</v>
      </c>
      <c r="D5077" s="363">
        <v>75.38</v>
      </c>
    </row>
    <row r="5078" spans="1:4" ht="13.5" x14ac:dyDescent="0.25">
      <c r="A5078" s="172">
        <v>96392</v>
      </c>
      <c r="B5078" s="172" t="s">
        <v>10886</v>
      </c>
      <c r="C5078" s="172" t="s">
        <v>6703</v>
      </c>
      <c r="D5078" s="363">
        <v>96.48</v>
      </c>
    </row>
    <row r="5079" spans="1:4" ht="13.5" x14ac:dyDescent="0.25">
      <c r="A5079" s="172">
        <v>96396</v>
      </c>
      <c r="B5079" s="172" t="s">
        <v>10887</v>
      </c>
      <c r="C5079" s="172" t="s">
        <v>6703</v>
      </c>
      <c r="D5079" s="363">
        <v>137.79</v>
      </c>
    </row>
    <row r="5080" spans="1:4" ht="13.5" x14ac:dyDescent="0.25">
      <c r="A5080" s="172">
        <v>96397</v>
      </c>
      <c r="B5080" s="172" t="s">
        <v>10888</v>
      </c>
      <c r="C5080" s="172" t="s">
        <v>6703</v>
      </c>
      <c r="D5080" s="363">
        <v>176.63</v>
      </c>
    </row>
    <row r="5081" spans="1:4" ht="13.5" x14ac:dyDescent="0.25">
      <c r="A5081" s="172">
        <v>96398</v>
      </c>
      <c r="B5081" s="172" t="s">
        <v>10889</v>
      </c>
      <c r="C5081" s="172" t="s">
        <v>6703</v>
      </c>
      <c r="D5081" s="363">
        <v>229.74</v>
      </c>
    </row>
    <row r="5082" spans="1:4" ht="13.5" x14ac:dyDescent="0.25">
      <c r="A5082" s="172">
        <v>96399</v>
      </c>
      <c r="B5082" s="172" t="s">
        <v>10890</v>
      </c>
      <c r="C5082" s="172" t="s">
        <v>6703</v>
      </c>
      <c r="D5082" s="363">
        <v>99.6</v>
      </c>
    </row>
    <row r="5083" spans="1:4" ht="13.5" x14ac:dyDescent="0.25">
      <c r="A5083" s="172">
        <v>96400</v>
      </c>
      <c r="B5083" s="172" t="s">
        <v>10891</v>
      </c>
      <c r="C5083" s="172" t="s">
        <v>6703</v>
      </c>
      <c r="D5083" s="363">
        <v>126.09</v>
      </c>
    </row>
    <row r="5084" spans="1:4" ht="13.5" x14ac:dyDescent="0.25">
      <c r="A5084" s="172">
        <v>96401</v>
      </c>
      <c r="B5084" s="172" t="s">
        <v>19182</v>
      </c>
      <c r="C5084" s="172" t="s">
        <v>5570</v>
      </c>
      <c r="D5084" s="363">
        <v>6.5</v>
      </c>
    </row>
    <row r="5085" spans="1:4" ht="13.5" x14ac:dyDescent="0.25">
      <c r="A5085" s="172">
        <v>96402</v>
      </c>
      <c r="B5085" s="172" t="s">
        <v>10892</v>
      </c>
      <c r="C5085" s="172" t="s">
        <v>5570</v>
      </c>
      <c r="D5085" s="363">
        <v>1.43</v>
      </c>
    </row>
    <row r="5086" spans="1:4" ht="13.5" x14ac:dyDescent="0.25">
      <c r="A5086" s="172">
        <v>100564</v>
      </c>
      <c r="B5086" s="172" t="s">
        <v>10893</v>
      </c>
      <c r="C5086" s="172" t="s">
        <v>6703</v>
      </c>
      <c r="D5086" s="363">
        <v>78.03</v>
      </c>
    </row>
    <row r="5087" spans="1:4" ht="13.5" x14ac:dyDescent="0.25">
      <c r="A5087" s="172">
        <v>100565</v>
      </c>
      <c r="B5087" s="172" t="s">
        <v>10894</v>
      </c>
      <c r="C5087" s="172" t="s">
        <v>6703</v>
      </c>
      <c r="D5087" s="363">
        <v>67.069999999999993</v>
      </c>
    </row>
    <row r="5088" spans="1:4" ht="13.5" x14ac:dyDescent="0.25">
      <c r="A5088" s="172">
        <v>100566</v>
      </c>
      <c r="B5088" s="172" t="s">
        <v>10895</v>
      </c>
      <c r="C5088" s="172" t="s">
        <v>6703</v>
      </c>
      <c r="D5088" s="363">
        <v>120.97</v>
      </c>
    </row>
    <row r="5089" spans="1:4" ht="13.5" x14ac:dyDescent="0.25">
      <c r="A5089" s="172">
        <v>100567</v>
      </c>
      <c r="B5089" s="172" t="s">
        <v>10896</v>
      </c>
      <c r="C5089" s="172" t="s">
        <v>6703</v>
      </c>
      <c r="D5089" s="363">
        <v>141.07</v>
      </c>
    </row>
    <row r="5090" spans="1:4" ht="13.5" x14ac:dyDescent="0.25">
      <c r="A5090" s="172">
        <v>100568</v>
      </c>
      <c r="B5090" s="172" t="s">
        <v>10897</v>
      </c>
      <c r="C5090" s="172" t="s">
        <v>6703</v>
      </c>
      <c r="D5090" s="363">
        <v>160.81</v>
      </c>
    </row>
    <row r="5091" spans="1:4" ht="13.5" x14ac:dyDescent="0.25">
      <c r="A5091" s="172">
        <v>100569</v>
      </c>
      <c r="B5091" s="172" t="s">
        <v>10898</v>
      </c>
      <c r="C5091" s="172" t="s">
        <v>6703</v>
      </c>
      <c r="D5091" s="363">
        <v>110.41</v>
      </c>
    </row>
    <row r="5092" spans="1:4" ht="13.5" x14ac:dyDescent="0.25">
      <c r="A5092" s="172">
        <v>100570</v>
      </c>
      <c r="B5092" s="172" t="s">
        <v>10899</v>
      </c>
      <c r="C5092" s="172" t="s">
        <v>6703</v>
      </c>
      <c r="D5092" s="363">
        <v>131.93</v>
      </c>
    </row>
    <row r="5093" spans="1:4" ht="13.5" x14ac:dyDescent="0.25">
      <c r="A5093" s="172">
        <v>100571</v>
      </c>
      <c r="B5093" s="172" t="s">
        <v>10900</v>
      </c>
      <c r="C5093" s="172" t="s">
        <v>6703</v>
      </c>
      <c r="D5093" s="363">
        <v>150.72999999999999</v>
      </c>
    </row>
    <row r="5094" spans="1:4" ht="13.5" x14ac:dyDescent="0.25">
      <c r="A5094" s="172">
        <v>100572</v>
      </c>
      <c r="B5094" s="172" t="s">
        <v>10901</v>
      </c>
      <c r="C5094" s="172" t="s">
        <v>6703</v>
      </c>
      <c r="D5094" s="363">
        <v>80.849999999999994</v>
      </c>
    </row>
    <row r="5095" spans="1:4" ht="13.5" x14ac:dyDescent="0.25">
      <c r="A5095" s="172">
        <v>100573</v>
      </c>
      <c r="B5095" s="172" t="s">
        <v>10902</v>
      </c>
      <c r="C5095" s="172" t="s">
        <v>6703</v>
      </c>
      <c r="D5095" s="363">
        <v>69.89</v>
      </c>
    </row>
    <row r="5096" spans="1:4" ht="13.5" x14ac:dyDescent="0.25">
      <c r="A5096" s="172">
        <v>100574</v>
      </c>
      <c r="B5096" s="172" t="s">
        <v>10903</v>
      </c>
      <c r="C5096" s="172" t="s">
        <v>6703</v>
      </c>
      <c r="D5096" s="363">
        <v>0.8</v>
      </c>
    </row>
    <row r="5097" spans="1:4" ht="13.5" x14ac:dyDescent="0.25">
      <c r="A5097" s="172">
        <v>100575</v>
      </c>
      <c r="B5097" s="172" t="s">
        <v>10904</v>
      </c>
      <c r="C5097" s="172" t="s">
        <v>5570</v>
      </c>
      <c r="D5097" s="363">
        <v>0.06</v>
      </c>
    </row>
    <row r="5098" spans="1:4" ht="13.5" x14ac:dyDescent="0.25">
      <c r="A5098" s="172">
        <v>72799</v>
      </c>
      <c r="B5098" s="172" t="s">
        <v>19183</v>
      </c>
      <c r="C5098" s="172" t="s">
        <v>5570</v>
      </c>
      <c r="D5098" s="363">
        <v>74.62</v>
      </c>
    </row>
    <row r="5099" spans="1:4" ht="13.5" x14ac:dyDescent="0.25">
      <c r="A5099" s="172">
        <v>92391</v>
      </c>
      <c r="B5099" s="172" t="s">
        <v>10907</v>
      </c>
      <c r="C5099" s="172" t="s">
        <v>5570</v>
      </c>
      <c r="D5099" s="363">
        <v>62.09</v>
      </c>
    </row>
    <row r="5100" spans="1:4" ht="13.5" x14ac:dyDescent="0.25">
      <c r="A5100" s="172">
        <v>92392</v>
      </c>
      <c r="B5100" s="172" t="s">
        <v>10908</v>
      </c>
      <c r="C5100" s="172" t="s">
        <v>5570</v>
      </c>
      <c r="D5100" s="363">
        <v>65.17</v>
      </c>
    </row>
    <row r="5101" spans="1:4" ht="13.5" x14ac:dyDescent="0.25">
      <c r="A5101" s="172">
        <v>92393</v>
      </c>
      <c r="B5101" s="172" t="s">
        <v>10909</v>
      </c>
      <c r="C5101" s="172" t="s">
        <v>5570</v>
      </c>
      <c r="D5101" s="363">
        <v>55.49</v>
      </c>
    </row>
    <row r="5102" spans="1:4" ht="13.5" x14ac:dyDescent="0.25">
      <c r="A5102" s="172">
        <v>92394</v>
      </c>
      <c r="B5102" s="172" t="s">
        <v>10910</v>
      </c>
      <c r="C5102" s="172" t="s">
        <v>5570</v>
      </c>
      <c r="D5102" s="363">
        <v>59.45</v>
      </c>
    </row>
    <row r="5103" spans="1:4" ht="13.5" x14ac:dyDescent="0.25">
      <c r="A5103" s="172">
        <v>92395</v>
      </c>
      <c r="B5103" s="172" t="s">
        <v>10911</v>
      </c>
      <c r="C5103" s="172" t="s">
        <v>5570</v>
      </c>
      <c r="D5103" s="363">
        <v>75.099999999999994</v>
      </c>
    </row>
    <row r="5104" spans="1:4" ht="13.5" x14ac:dyDescent="0.25">
      <c r="A5104" s="172">
        <v>92396</v>
      </c>
      <c r="B5104" s="172" t="s">
        <v>10912</v>
      </c>
      <c r="C5104" s="172" t="s">
        <v>5570</v>
      </c>
      <c r="D5104" s="363">
        <v>65.09</v>
      </c>
    </row>
    <row r="5105" spans="1:4" ht="13.5" x14ac:dyDescent="0.25">
      <c r="A5105" s="172">
        <v>92397</v>
      </c>
      <c r="B5105" s="172" t="s">
        <v>10913</v>
      </c>
      <c r="C5105" s="172" t="s">
        <v>5570</v>
      </c>
      <c r="D5105" s="363">
        <v>54.52</v>
      </c>
    </row>
    <row r="5106" spans="1:4" ht="13.5" x14ac:dyDescent="0.25">
      <c r="A5106" s="172">
        <v>92398</v>
      </c>
      <c r="B5106" s="172" t="s">
        <v>10914</v>
      </c>
      <c r="C5106" s="172" t="s">
        <v>5570</v>
      </c>
      <c r="D5106" s="363">
        <v>60.96</v>
      </c>
    </row>
    <row r="5107" spans="1:4" ht="13.5" x14ac:dyDescent="0.25">
      <c r="A5107" s="172">
        <v>92399</v>
      </c>
      <c r="B5107" s="172" t="s">
        <v>10915</v>
      </c>
      <c r="C5107" s="172" t="s">
        <v>5570</v>
      </c>
      <c r="D5107" s="363">
        <v>62.19</v>
      </c>
    </row>
    <row r="5108" spans="1:4" ht="13.5" x14ac:dyDescent="0.25">
      <c r="A5108" s="172">
        <v>92400</v>
      </c>
      <c r="B5108" s="172" t="s">
        <v>10916</v>
      </c>
      <c r="C5108" s="172" t="s">
        <v>5570</v>
      </c>
      <c r="D5108" s="363">
        <v>74.67</v>
      </c>
    </row>
    <row r="5109" spans="1:4" ht="13.5" x14ac:dyDescent="0.25">
      <c r="A5109" s="172">
        <v>92401</v>
      </c>
      <c r="B5109" s="172" t="s">
        <v>10917</v>
      </c>
      <c r="C5109" s="172" t="s">
        <v>5570</v>
      </c>
      <c r="D5109" s="363">
        <v>75.98</v>
      </c>
    </row>
    <row r="5110" spans="1:4" ht="13.5" x14ac:dyDescent="0.25">
      <c r="A5110" s="172">
        <v>92402</v>
      </c>
      <c r="B5110" s="172" t="s">
        <v>10918</v>
      </c>
      <c r="C5110" s="172" t="s">
        <v>5570</v>
      </c>
      <c r="D5110" s="363">
        <v>66.52</v>
      </c>
    </row>
    <row r="5111" spans="1:4" ht="13.5" x14ac:dyDescent="0.25">
      <c r="A5111" s="172">
        <v>92403</v>
      </c>
      <c r="B5111" s="172" t="s">
        <v>10919</v>
      </c>
      <c r="C5111" s="172" t="s">
        <v>5570</v>
      </c>
      <c r="D5111" s="363">
        <v>55.83</v>
      </c>
    </row>
    <row r="5112" spans="1:4" ht="13.5" x14ac:dyDescent="0.25">
      <c r="A5112" s="172">
        <v>92404</v>
      </c>
      <c r="B5112" s="172" t="s">
        <v>10920</v>
      </c>
      <c r="C5112" s="172" t="s">
        <v>5570</v>
      </c>
      <c r="D5112" s="363">
        <v>62.26</v>
      </c>
    </row>
    <row r="5113" spans="1:4" ht="13.5" x14ac:dyDescent="0.25">
      <c r="A5113" s="172">
        <v>92405</v>
      </c>
      <c r="B5113" s="172" t="s">
        <v>10921</v>
      </c>
      <c r="C5113" s="172" t="s">
        <v>5570</v>
      </c>
      <c r="D5113" s="363">
        <v>63.45</v>
      </c>
    </row>
    <row r="5114" spans="1:4" ht="13.5" x14ac:dyDescent="0.25">
      <c r="A5114" s="172">
        <v>92406</v>
      </c>
      <c r="B5114" s="172" t="s">
        <v>10922</v>
      </c>
      <c r="C5114" s="172" t="s">
        <v>5570</v>
      </c>
      <c r="D5114" s="363">
        <v>75.97</v>
      </c>
    </row>
    <row r="5115" spans="1:4" ht="13.5" x14ac:dyDescent="0.25">
      <c r="A5115" s="172">
        <v>92407</v>
      </c>
      <c r="B5115" s="172" t="s">
        <v>10923</v>
      </c>
      <c r="C5115" s="172" t="s">
        <v>5570</v>
      </c>
      <c r="D5115" s="363">
        <v>77.27</v>
      </c>
    </row>
    <row r="5116" spans="1:4" ht="13.5" x14ac:dyDescent="0.25">
      <c r="A5116" s="172">
        <v>93679</v>
      </c>
      <c r="B5116" s="172" t="s">
        <v>10924</v>
      </c>
      <c r="C5116" s="172" t="s">
        <v>5570</v>
      </c>
      <c r="D5116" s="363">
        <v>71.180000000000007</v>
      </c>
    </row>
    <row r="5117" spans="1:4" ht="13.5" x14ac:dyDescent="0.25">
      <c r="A5117" s="172">
        <v>93680</v>
      </c>
      <c r="B5117" s="172" t="s">
        <v>10925</v>
      </c>
      <c r="C5117" s="172" t="s">
        <v>5570</v>
      </c>
      <c r="D5117" s="363">
        <v>60.35</v>
      </c>
    </row>
    <row r="5118" spans="1:4" ht="13.5" x14ac:dyDescent="0.25">
      <c r="A5118" s="172">
        <v>93681</v>
      </c>
      <c r="B5118" s="172" t="s">
        <v>10926</v>
      </c>
      <c r="C5118" s="172" t="s">
        <v>5570</v>
      </c>
      <c r="D5118" s="363">
        <v>72.61</v>
      </c>
    </row>
    <row r="5119" spans="1:4" ht="13.5" x14ac:dyDescent="0.25">
      <c r="A5119" s="172">
        <v>93682</v>
      </c>
      <c r="B5119" s="172" t="s">
        <v>10927</v>
      </c>
      <c r="C5119" s="172" t="s">
        <v>5570</v>
      </c>
      <c r="D5119" s="363">
        <v>73.95</v>
      </c>
    </row>
    <row r="5120" spans="1:4" ht="13.5" x14ac:dyDescent="0.25">
      <c r="A5120" s="172">
        <v>97114</v>
      </c>
      <c r="B5120" s="172" t="s">
        <v>10938</v>
      </c>
      <c r="C5120" s="172" t="s">
        <v>5237</v>
      </c>
      <c r="D5120" s="363">
        <v>0.35</v>
      </c>
    </row>
    <row r="5121" spans="1:4" ht="13.5" x14ac:dyDescent="0.25">
      <c r="A5121" s="172">
        <v>97115</v>
      </c>
      <c r="B5121" s="172" t="s">
        <v>10939</v>
      </c>
      <c r="C5121" s="172" t="s">
        <v>6634</v>
      </c>
      <c r="D5121" s="363">
        <v>28.15</v>
      </c>
    </row>
    <row r="5122" spans="1:4" ht="13.5" x14ac:dyDescent="0.25">
      <c r="A5122" s="172">
        <v>97120</v>
      </c>
      <c r="B5122" s="172" t="s">
        <v>10944</v>
      </c>
      <c r="C5122" s="172" t="s">
        <v>6634</v>
      </c>
      <c r="D5122" s="363">
        <v>6.62</v>
      </c>
    </row>
    <row r="5123" spans="1:4" ht="13.5" x14ac:dyDescent="0.25">
      <c r="A5123" s="172">
        <v>97802</v>
      </c>
      <c r="B5123" s="172" t="s">
        <v>10945</v>
      </c>
      <c r="C5123" s="172" t="s">
        <v>5570</v>
      </c>
      <c r="D5123" s="363">
        <v>4.05</v>
      </c>
    </row>
    <row r="5124" spans="1:4" ht="13.5" x14ac:dyDescent="0.25">
      <c r="A5124" s="172">
        <v>97803</v>
      </c>
      <c r="B5124" s="172" t="s">
        <v>10946</v>
      </c>
      <c r="C5124" s="172" t="s">
        <v>5570</v>
      </c>
      <c r="D5124" s="363">
        <v>6.01</v>
      </c>
    </row>
    <row r="5125" spans="1:4" ht="13.5" x14ac:dyDescent="0.25">
      <c r="A5125" s="172">
        <v>97805</v>
      </c>
      <c r="B5125" s="172" t="s">
        <v>10947</v>
      </c>
      <c r="C5125" s="172" t="s">
        <v>5570</v>
      </c>
      <c r="D5125" s="363">
        <v>10.18</v>
      </c>
    </row>
    <row r="5126" spans="1:4" ht="13.5" x14ac:dyDescent="0.25">
      <c r="A5126" s="172">
        <v>97806</v>
      </c>
      <c r="B5126" s="172" t="s">
        <v>10948</v>
      </c>
      <c r="C5126" s="172" t="s">
        <v>5570</v>
      </c>
      <c r="D5126" s="363">
        <v>12.13</v>
      </c>
    </row>
    <row r="5127" spans="1:4" ht="13.5" x14ac:dyDescent="0.25">
      <c r="A5127" s="172">
        <v>97807</v>
      </c>
      <c r="B5127" s="172" t="s">
        <v>10949</v>
      </c>
      <c r="C5127" s="172" t="s">
        <v>5570</v>
      </c>
      <c r="D5127" s="363">
        <v>13.77</v>
      </c>
    </row>
    <row r="5128" spans="1:4" ht="13.5" x14ac:dyDescent="0.25">
      <c r="A5128" s="172">
        <v>97809</v>
      </c>
      <c r="B5128" s="172" t="s">
        <v>10950</v>
      </c>
      <c r="C5128" s="172" t="s">
        <v>5570</v>
      </c>
      <c r="D5128" s="363">
        <v>11.51</v>
      </c>
    </row>
    <row r="5129" spans="1:4" ht="13.5" x14ac:dyDescent="0.25">
      <c r="A5129" s="172">
        <v>97810</v>
      </c>
      <c r="B5129" s="172" t="s">
        <v>10951</v>
      </c>
      <c r="C5129" s="172" t="s">
        <v>5570</v>
      </c>
      <c r="D5129" s="363">
        <v>12.43</v>
      </c>
    </row>
    <row r="5130" spans="1:4" ht="13.5" x14ac:dyDescent="0.25">
      <c r="A5130" s="172">
        <v>97811</v>
      </c>
      <c r="B5130" s="172" t="s">
        <v>10952</v>
      </c>
      <c r="C5130" s="172" t="s">
        <v>5570</v>
      </c>
      <c r="D5130" s="363">
        <v>14.1</v>
      </c>
    </row>
    <row r="5131" spans="1:4" ht="13.5" x14ac:dyDescent="0.25">
      <c r="A5131" s="172">
        <v>72947</v>
      </c>
      <c r="B5131" s="172" t="s">
        <v>19184</v>
      </c>
      <c r="C5131" s="172" t="s">
        <v>5570</v>
      </c>
      <c r="D5131" s="363">
        <v>11.4</v>
      </c>
    </row>
    <row r="5132" spans="1:4" ht="13.5" x14ac:dyDescent="0.25">
      <c r="A5132" s="172">
        <v>83693</v>
      </c>
      <c r="B5132" s="172" t="s">
        <v>19185</v>
      </c>
      <c r="C5132" s="172" t="s">
        <v>5570</v>
      </c>
      <c r="D5132" s="363">
        <v>3.23</v>
      </c>
    </row>
    <row r="5133" spans="1:4" ht="13.5" x14ac:dyDescent="0.25">
      <c r="A5133" s="172">
        <v>95995</v>
      </c>
      <c r="B5133" s="172" t="s">
        <v>10959</v>
      </c>
      <c r="C5133" s="172" t="s">
        <v>6703</v>
      </c>
      <c r="D5133" s="363">
        <v>902.26</v>
      </c>
    </row>
    <row r="5134" spans="1:4" ht="13.5" x14ac:dyDescent="0.25">
      <c r="A5134" s="172">
        <v>95996</v>
      </c>
      <c r="B5134" s="172" t="s">
        <v>10960</v>
      </c>
      <c r="C5134" s="172" t="s">
        <v>6703</v>
      </c>
      <c r="D5134" s="363">
        <v>857.6</v>
      </c>
    </row>
    <row r="5135" spans="1:4" ht="13.5" x14ac:dyDescent="0.25">
      <c r="A5135" s="172">
        <v>96001</v>
      </c>
      <c r="B5135" s="172" t="s">
        <v>10961</v>
      </c>
      <c r="C5135" s="172" t="s">
        <v>5570</v>
      </c>
      <c r="D5135" s="363">
        <v>4.76</v>
      </c>
    </row>
    <row r="5136" spans="1:4" ht="13.5" x14ac:dyDescent="0.25">
      <c r="A5136" s="172">
        <v>96393</v>
      </c>
      <c r="B5136" s="172" t="s">
        <v>10962</v>
      </c>
      <c r="C5136" s="172" t="s">
        <v>6703</v>
      </c>
      <c r="D5136" s="363">
        <v>131.22</v>
      </c>
    </row>
    <row r="5137" spans="1:4" ht="13.5" x14ac:dyDescent="0.25">
      <c r="A5137" s="172">
        <v>96394</v>
      </c>
      <c r="B5137" s="172" t="s">
        <v>10963</v>
      </c>
      <c r="C5137" s="172" t="s">
        <v>6703</v>
      </c>
      <c r="D5137" s="363">
        <v>169.2</v>
      </c>
    </row>
    <row r="5138" spans="1:4" ht="13.5" x14ac:dyDescent="0.25">
      <c r="A5138" s="172">
        <v>96395</v>
      </c>
      <c r="B5138" s="172" t="s">
        <v>10964</v>
      </c>
      <c r="C5138" s="172" t="s">
        <v>6703</v>
      </c>
      <c r="D5138" s="363">
        <v>223.17</v>
      </c>
    </row>
    <row r="5139" spans="1:4" ht="13.5" x14ac:dyDescent="0.25">
      <c r="A5139" s="172">
        <v>101020</v>
      </c>
      <c r="B5139" s="172" t="s">
        <v>10967</v>
      </c>
      <c r="C5139" s="172" t="s">
        <v>10968</v>
      </c>
      <c r="D5139" s="363">
        <v>327.68</v>
      </c>
    </row>
    <row r="5140" spans="1:4" ht="13.5" x14ac:dyDescent="0.25">
      <c r="A5140" s="172">
        <v>101021</v>
      </c>
      <c r="B5140" s="172" t="s">
        <v>10969</v>
      </c>
      <c r="C5140" s="172" t="s">
        <v>10968</v>
      </c>
      <c r="D5140" s="363">
        <v>330.83</v>
      </c>
    </row>
    <row r="5141" spans="1:4" ht="13.5" x14ac:dyDescent="0.25">
      <c r="A5141" s="172">
        <v>101022</v>
      </c>
      <c r="B5141" s="172" t="s">
        <v>10970</v>
      </c>
      <c r="C5141" s="172" t="s">
        <v>10968</v>
      </c>
      <c r="D5141" s="363">
        <v>289.31</v>
      </c>
    </row>
    <row r="5142" spans="1:4" ht="13.5" x14ac:dyDescent="0.25">
      <c r="A5142" s="172">
        <v>101023</v>
      </c>
      <c r="B5142" s="172" t="s">
        <v>10971</v>
      </c>
      <c r="C5142" s="172" t="s">
        <v>10968</v>
      </c>
      <c r="D5142" s="363">
        <v>293.76</v>
      </c>
    </row>
    <row r="5143" spans="1:4" ht="13.5" x14ac:dyDescent="0.25">
      <c r="A5143" s="172">
        <v>101024</v>
      </c>
      <c r="B5143" s="172" t="s">
        <v>10972</v>
      </c>
      <c r="C5143" s="172" t="s">
        <v>10968</v>
      </c>
      <c r="D5143" s="363">
        <v>293.27</v>
      </c>
    </row>
    <row r="5144" spans="1:4" ht="13.5" x14ac:dyDescent="0.25">
      <c r="A5144" s="172">
        <v>101025</v>
      </c>
      <c r="B5144" s="172" t="s">
        <v>10973</v>
      </c>
      <c r="C5144" s="172" t="s">
        <v>10968</v>
      </c>
      <c r="D5144" s="363">
        <v>296.42</v>
      </c>
    </row>
    <row r="5145" spans="1:4" ht="13.5" x14ac:dyDescent="0.25">
      <c r="A5145" s="172">
        <v>101026</v>
      </c>
      <c r="B5145" s="172" t="s">
        <v>10974</v>
      </c>
      <c r="C5145" s="172" t="s">
        <v>10968</v>
      </c>
      <c r="D5145" s="363">
        <v>303.33</v>
      </c>
    </row>
    <row r="5146" spans="1:4" ht="13.5" x14ac:dyDescent="0.25">
      <c r="A5146" s="172">
        <v>101027</v>
      </c>
      <c r="B5146" s="172" t="s">
        <v>10975</v>
      </c>
      <c r="C5146" s="172" t="s">
        <v>10968</v>
      </c>
      <c r="D5146" s="363">
        <v>328.12</v>
      </c>
    </row>
    <row r="5147" spans="1:4" ht="13.5" x14ac:dyDescent="0.25">
      <c r="A5147" s="172">
        <v>88411</v>
      </c>
      <c r="B5147" s="172" t="s">
        <v>10976</v>
      </c>
      <c r="C5147" s="172" t="s">
        <v>5570</v>
      </c>
      <c r="D5147" s="363">
        <v>1.71</v>
      </c>
    </row>
    <row r="5148" spans="1:4" ht="13.5" x14ac:dyDescent="0.25">
      <c r="A5148" s="172">
        <v>88412</v>
      </c>
      <c r="B5148" s="172" t="s">
        <v>10977</v>
      </c>
      <c r="C5148" s="172" t="s">
        <v>5570</v>
      </c>
      <c r="D5148" s="363">
        <v>1.21</v>
      </c>
    </row>
    <row r="5149" spans="1:4" ht="13.5" x14ac:dyDescent="0.25">
      <c r="A5149" s="172">
        <v>88413</v>
      </c>
      <c r="B5149" s="172" t="s">
        <v>10978</v>
      </c>
      <c r="C5149" s="172" t="s">
        <v>5570</v>
      </c>
      <c r="D5149" s="363">
        <v>2.72</v>
      </c>
    </row>
    <row r="5150" spans="1:4" ht="13.5" x14ac:dyDescent="0.25">
      <c r="A5150" s="172">
        <v>88414</v>
      </c>
      <c r="B5150" s="172" t="s">
        <v>10979</v>
      </c>
      <c r="C5150" s="172" t="s">
        <v>5570</v>
      </c>
      <c r="D5150" s="363">
        <v>3.04</v>
      </c>
    </row>
    <row r="5151" spans="1:4" ht="13.5" x14ac:dyDescent="0.25">
      <c r="A5151" s="172">
        <v>88415</v>
      </c>
      <c r="B5151" s="172" t="s">
        <v>10980</v>
      </c>
      <c r="C5151" s="172" t="s">
        <v>5570</v>
      </c>
      <c r="D5151" s="363">
        <v>1.87</v>
      </c>
    </row>
    <row r="5152" spans="1:4" ht="13.5" x14ac:dyDescent="0.25">
      <c r="A5152" s="172">
        <v>88416</v>
      </c>
      <c r="B5152" s="172" t="s">
        <v>10981</v>
      </c>
      <c r="C5152" s="172" t="s">
        <v>5570</v>
      </c>
      <c r="D5152" s="363">
        <v>15.65</v>
      </c>
    </row>
    <row r="5153" spans="1:4" ht="13.5" x14ac:dyDescent="0.25">
      <c r="A5153" s="172">
        <v>88417</v>
      </c>
      <c r="B5153" s="172" t="s">
        <v>10982</v>
      </c>
      <c r="C5153" s="172" t="s">
        <v>5570</v>
      </c>
      <c r="D5153" s="363">
        <v>13.86</v>
      </c>
    </row>
    <row r="5154" spans="1:4" ht="13.5" x14ac:dyDescent="0.25">
      <c r="A5154" s="172">
        <v>88420</v>
      </c>
      <c r="B5154" s="172" t="s">
        <v>10983</v>
      </c>
      <c r="C5154" s="172" t="s">
        <v>5570</v>
      </c>
      <c r="D5154" s="363">
        <v>19.25</v>
      </c>
    </row>
    <row r="5155" spans="1:4" ht="13.5" x14ac:dyDescent="0.25">
      <c r="A5155" s="172">
        <v>88421</v>
      </c>
      <c r="B5155" s="172" t="s">
        <v>10984</v>
      </c>
      <c r="C5155" s="172" t="s">
        <v>5570</v>
      </c>
      <c r="D5155" s="363">
        <v>20.38</v>
      </c>
    </row>
    <row r="5156" spans="1:4" ht="13.5" x14ac:dyDescent="0.25">
      <c r="A5156" s="172">
        <v>88423</v>
      </c>
      <c r="B5156" s="172" t="s">
        <v>10985</v>
      </c>
      <c r="C5156" s="172" t="s">
        <v>5570</v>
      </c>
      <c r="D5156" s="363">
        <v>16.21</v>
      </c>
    </row>
    <row r="5157" spans="1:4" ht="13.5" x14ac:dyDescent="0.25">
      <c r="A5157" s="172">
        <v>88424</v>
      </c>
      <c r="B5157" s="172" t="s">
        <v>10986</v>
      </c>
      <c r="C5157" s="172" t="s">
        <v>5570</v>
      </c>
      <c r="D5157" s="363">
        <v>18.09</v>
      </c>
    </row>
    <row r="5158" spans="1:4" ht="13.5" x14ac:dyDescent="0.25">
      <c r="A5158" s="172">
        <v>88426</v>
      </c>
      <c r="B5158" s="172" t="s">
        <v>10987</v>
      </c>
      <c r="C5158" s="172" t="s">
        <v>5570</v>
      </c>
      <c r="D5158" s="363">
        <v>15.02</v>
      </c>
    </row>
    <row r="5159" spans="1:4" ht="13.5" x14ac:dyDescent="0.25">
      <c r="A5159" s="172">
        <v>88428</v>
      </c>
      <c r="B5159" s="172" t="s">
        <v>10988</v>
      </c>
      <c r="C5159" s="172" t="s">
        <v>5570</v>
      </c>
      <c r="D5159" s="363">
        <v>24.28</v>
      </c>
    </row>
    <row r="5160" spans="1:4" ht="13.5" x14ac:dyDescent="0.25">
      <c r="A5160" s="172">
        <v>88429</v>
      </c>
      <c r="B5160" s="172" t="s">
        <v>10989</v>
      </c>
      <c r="C5160" s="172" t="s">
        <v>5570</v>
      </c>
      <c r="D5160" s="363">
        <v>26.26</v>
      </c>
    </row>
    <row r="5161" spans="1:4" ht="13.5" x14ac:dyDescent="0.25">
      <c r="A5161" s="172">
        <v>88431</v>
      </c>
      <c r="B5161" s="172" t="s">
        <v>10990</v>
      </c>
      <c r="C5161" s="172" t="s">
        <v>5570</v>
      </c>
      <c r="D5161" s="363">
        <v>19.07</v>
      </c>
    </row>
    <row r="5162" spans="1:4" ht="13.5" x14ac:dyDescent="0.25">
      <c r="A5162" s="172">
        <v>88432</v>
      </c>
      <c r="B5162" s="172" t="s">
        <v>10991</v>
      </c>
      <c r="C5162" s="172" t="s">
        <v>5570</v>
      </c>
      <c r="D5162" s="363">
        <v>13.34</v>
      </c>
    </row>
    <row r="5163" spans="1:4" ht="13.5" x14ac:dyDescent="0.25">
      <c r="A5163" s="172">
        <v>88482</v>
      </c>
      <c r="B5163" s="172" t="s">
        <v>19186</v>
      </c>
      <c r="C5163" s="172" t="s">
        <v>5570</v>
      </c>
      <c r="D5163" s="363">
        <v>2.11</v>
      </c>
    </row>
    <row r="5164" spans="1:4" ht="13.5" x14ac:dyDescent="0.25">
      <c r="A5164" s="172">
        <v>88483</v>
      </c>
      <c r="B5164" s="172" t="s">
        <v>19187</v>
      </c>
      <c r="C5164" s="172" t="s">
        <v>5570</v>
      </c>
      <c r="D5164" s="363">
        <v>1.9</v>
      </c>
    </row>
    <row r="5165" spans="1:4" ht="13.5" x14ac:dyDescent="0.25">
      <c r="A5165" s="172">
        <v>88484</v>
      </c>
      <c r="B5165" s="172" t="s">
        <v>10992</v>
      </c>
      <c r="C5165" s="172" t="s">
        <v>5570</v>
      </c>
      <c r="D5165" s="363">
        <v>1.89</v>
      </c>
    </row>
    <row r="5166" spans="1:4" ht="13.5" x14ac:dyDescent="0.25">
      <c r="A5166" s="172">
        <v>88485</v>
      </c>
      <c r="B5166" s="172" t="s">
        <v>10993</v>
      </c>
      <c r="C5166" s="172" t="s">
        <v>5570</v>
      </c>
      <c r="D5166" s="363">
        <v>1.59</v>
      </c>
    </row>
    <row r="5167" spans="1:4" ht="13.5" x14ac:dyDescent="0.25">
      <c r="A5167" s="172">
        <v>88486</v>
      </c>
      <c r="B5167" s="172" t="s">
        <v>19188</v>
      </c>
      <c r="C5167" s="172" t="s">
        <v>5570</v>
      </c>
      <c r="D5167" s="363">
        <v>9.9499999999999993</v>
      </c>
    </row>
    <row r="5168" spans="1:4" ht="13.5" x14ac:dyDescent="0.25">
      <c r="A5168" s="172">
        <v>88487</v>
      </c>
      <c r="B5168" s="172" t="s">
        <v>19189</v>
      </c>
      <c r="C5168" s="172" t="s">
        <v>5570</v>
      </c>
      <c r="D5168" s="363">
        <v>8.99</v>
      </c>
    </row>
    <row r="5169" spans="1:4" ht="13.5" x14ac:dyDescent="0.25">
      <c r="A5169" s="172">
        <v>88488</v>
      </c>
      <c r="B5169" s="172" t="s">
        <v>10994</v>
      </c>
      <c r="C5169" s="172" t="s">
        <v>5570</v>
      </c>
      <c r="D5169" s="363">
        <v>12.65</v>
      </c>
    </row>
    <row r="5170" spans="1:4" ht="13.5" x14ac:dyDescent="0.25">
      <c r="A5170" s="172">
        <v>88489</v>
      </c>
      <c r="B5170" s="172" t="s">
        <v>10995</v>
      </c>
      <c r="C5170" s="172" t="s">
        <v>5570</v>
      </c>
      <c r="D5170" s="363">
        <v>11.3</v>
      </c>
    </row>
    <row r="5171" spans="1:4" ht="13.5" x14ac:dyDescent="0.25">
      <c r="A5171" s="172">
        <v>88490</v>
      </c>
      <c r="B5171" s="172" t="s">
        <v>19190</v>
      </c>
      <c r="C5171" s="172" t="s">
        <v>5570</v>
      </c>
      <c r="D5171" s="363">
        <v>7.57</v>
      </c>
    </row>
    <row r="5172" spans="1:4" ht="13.5" x14ac:dyDescent="0.25">
      <c r="A5172" s="172">
        <v>88491</v>
      </c>
      <c r="B5172" s="172" t="s">
        <v>19191</v>
      </c>
      <c r="C5172" s="172" t="s">
        <v>5570</v>
      </c>
      <c r="D5172" s="363">
        <v>7.34</v>
      </c>
    </row>
    <row r="5173" spans="1:4" ht="13.5" x14ac:dyDescent="0.25">
      <c r="A5173" s="172">
        <v>88492</v>
      </c>
      <c r="B5173" s="172" t="s">
        <v>19192</v>
      </c>
      <c r="C5173" s="172" t="s">
        <v>5570</v>
      </c>
      <c r="D5173" s="363">
        <v>9.0500000000000007</v>
      </c>
    </row>
    <row r="5174" spans="1:4" ht="13.5" x14ac:dyDescent="0.25">
      <c r="A5174" s="172">
        <v>88493</v>
      </c>
      <c r="B5174" s="172" t="s">
        <v>19193</v>
      </c>
      <c r="C5174" s="172" t="s">
        <v>5570</v>
      </c>
      <c r="D5174" s="363">
        <v>8.7100000000000009</v>
      </c>
    </row>
    <row r="5175" spans="1:4" ht="13.5" x14ac:dyDescent="0.25">
      <c r="A5175" s="172">
        <v>88494</v>
      </c>
      <c r="B5175" s="172" t="s">
        <v>10996</v>
      </c>
      <c r="C5175" s="172" t="s">
        <v>5570</v>
      </c>
      <c r="D5175" s="363">
        <v>14.48</v>
      </c>
    </row>
    <row r="5176" spans="1:4" ht="13.5" x14ac:dyDescent="0.25">
      <c r="A5176" s="172">
        <v>88495</v>
      </c>
      <c r="B5176" s="172" t="s">
        <v>10997</v>
      </c>
      <c r="C5176" s="172" t="s">
        <v>5570</v>
      </c>
      <c r="D5176" s="363">
        <v>7.96</v>
      </c>
    </row>
    <row r="5177" spans="1:4" ht="13.5" x14ac:dyDescent="0.25">
      <c r="A5177" s="172">
        <v>88496</v>
      </c>
      <c r="B5177" s="172" t="s">
        <v>10998</v>
      </c>
      <c r="C5177" s="172" t="s">
        <v>5570</v>
      </c>
      <c r="D5177" s="363">
        <v>19.690000000000001</v>
      </c>
    </row>
    <row r="5178" spans="1:4" ht="13.5" x14ac:dyDescent="0.25">
      <c r="A5178" s="172">
        <v>88497</v>
      </c>
      <c r="B5178" s="172" t="s">
        <v>10999</v>
      </c>
      <c r="C5178" s="172" t="s">
        <v>5570</v>
      </c>
      <c r="D5178" s="363">
        <v>10.99</v>
      </c>
    </row>
    <row r="5179" spans="1:4" ht="13.5" x14ac:dyDescent="0.25">
      <c r="A5179" s="172">
        <v>95305</v>
      </c>
      <c r="B5179" s="172" t="s">
        <v>11000</v>
      </c>
      <c r="C5179" s="172" t="s">
        <v>5570</v>
      </c>
      <c r="D5179" s="363">
        <v>11.74</v>
      </c>
    </row>
    <row r="5180" spans="1:4" ht="13.5" x14ac:dyDescent="0.25">
      <c r="A5180" s="172">
        <v>95306</v>
      </c>
      <c r="B5180" s="172" t="s">
        <v>11001</v>
      </c>
      <c r="C5180" s="172" t="s">
        <v>5570</v>
      </c>
      <c r="D5180" s="363">
        <v>13.46</v>
      </c>
    </row>
    <row r="5181" spans="1:4" ht="13.5" x14ac:dyDescent="0.25">
      <c r="A5181" s="172">
        <v>95622</v>
      </c>
      <c r="B5181" s="172" t="s">
        <v>11002</v>
      </c>
      <c r="C5181" s="172" t="s">
        <v>5570</v>
      </c>
      <c r="D5181" s="363">
        <v>11.04</v>
      </c>
    </row>
    <row r="5182" spans="1:4" ht="13.5" x14ac:dyDescent="0.25">
      <c r="A5182" s="172">
        <v>95623</v>
      </c>
      <c r="B5182" s="172" t="s">
        <v>11003</v>
      </c>
      <c r="C5182" s="172" t="s">
        <v>5570</v>
      </c>
      <c r="D5182" s="363">
        <v>8.61</v>
      </c>
    </row>
    <row r="5183" spans="1:4" ht="13.5" x14ac:dyDescent="0.25">
      <c r="A5183" s="172">
        <v>95624</v>
      </c>
      <c r="B5183" s="172" t="s">
        <v>11004</v>
      </c>
      <c r="C5183" s="172" t="s">
        <v>5570</v>
      </c>
      <c r="D5183" s="363">
        <v>15.98</v>
      </c>
    </row>
    <row r="5184" spans="1:4" ht="13.5" x14ac:dyDescent="0.25">
      <c r="A5184" s="172">
        <v>95625</v>
      </c>
      <c r="B5184" s="172" t="s">
        <v>11005</v>
      </c>
      <c r="C5184" s="172" t="s">
        <v>5570</v>
      </c>
      <c r="D5184" s="363">
        <v>17.55</v>
      </c>
    </row>
    <row r="5185" spans="1:4" ht="13.5" x14ac:dyDescent="0.25">
      <c r="A5185" s="172">
        <v>95626</v>
      </c>
      <c r="B5185" s="172" t="s">
        <v>11006</v>
      </c>
      <c r="C5185" s="172" t="s">
        <v>5570</v>
      </c>
      <c r="D5185" s="363">
        <v>11.83</v>
      </c>
    </row>
    <row r="5186" spans="1:4" ht="13.5" x14ac:dyDescent="0.25">
      <c r="A5186" s="172">
        <v>96126</v>
      </c>
      <c r="B5186" s="172" t="s">
        <v>11007</v>
      </c>
      <c r="C5186" s="172" t="s">
        <v>5570</v>
      </c>
      <c r="D5186" s="363">
        <v>13.29</v>
      </c>
    </row>
    <row r="5187" spans="1:4" ht="13.5" x14ac:dyDescent="0.25">
      <c r="A5187" s="172">
        <v>96127</v>
      </c>
      <c r="B5187" s="172" t="s">
        <v>11008</v>
      </c>
      <c r="C5187" s="172" t="s">
        <v>5570</v>
      </c>
      <c r="D5187" s="363">
        <v>10.25</v>
      </c>
    </row>
    <row r="5188" spans="1:4" ht="13.5" x14ac:dyDescent="0.25">
      <c r="A5188" s="172">
        <v>96128</v>
      </c>
      <c r="B5188" s="172" t="s">
        <v>11009</v>
      </c>
      <c r="C5188" s="172" t="s">
        <v>5570</v>
      </c>
      <c r="D5188" s="363">
        <v>19.45</v>
      </c>
    </row>
    <row r="5189" spans="1:4" ht="13.5" x14ac:dyDescent="0.25">
      <c r="A5189" s="172">
        <v>96129</v>
      </c>
      <c r="B5189" s="172" t="s">
        <v>11010</v>
      </c>
      <c r="C5189" s="172" t="s">
        <v>5570</v>
      </c>
      <c r="D5189" s="363">
        <v>21.4</v>
      </c>
    </row>
    <row r="5190" spans="1:4" ht="13.5" x14ac:dyDescent="0.25">
      <c r="A5190" s="172">
        <v>96130</v>
      </c>
      <c r="B5190" s="172" t="s">
        <v>11011</v>
      </c>
      <c r="C5190" s="172" t="s">
        <v>5570</v>
      </c>
      <c r="D5190" s="363">
        <v>14.24</v>
      </c>
    </row>
    <row r="5191" spans="1:4" ht="13.5" x14ac:dyDescent="0.25">
      <c r="A5191" s="172">
        <v>96131</v>
      </c>
      <c r="B5191" s="172" t="s">
        <v>11012</v>
      </c>
      <c r="C5191" s="172" t="s">
        <v>5570</v>
      </c>
      <c r="D5191" s="363">
        <v>18.420000000000002</v>
      </c>
    </row>
    <row r="5192" spans="1:4" ht="13.5" x14ac:dyDescent="0.25">
      <c r="A5192" s="172">
        <v>96132</v>
      </c>
      <c r="B5192" s="172" t="s">
        <v>11013</v>
      </c>
      <c r="C5192" s="172" t="s">
        <v>5570</v>
      </c>
      <c r="D5192" s="363">
        <v>14.38</v>
      </c>
    </row>
    <row r="5193" spans="1:4" ht="13.5" x14ac:dyDescent="0.25">
      <c r="A5193" s="172">
        <v>96133</v>
      </c>
      <c r="B5193" s="172" t="s">
        <v>11014</v>
      </c>
      <c r="C5193" s="172" t="s">
        <v>5570</v>
      </c>
      <c r="D5193" s="363">
        <v>26.6</v>
      </c>
    </row>
    <row r="5194" spans="1:4" ht="13.5" x14ac:dyDescent="0.25">
      <c r="A5194" s="172">
        <v>96134</v>
      </c>
      <c r="B5194" s="172" t="s">
        <v>11015</v>
      </c>
      <c r="C5194" s="172" t="s">
        <v>5570</v>
      </c>
      <c r="D5194" s="363">
        <v>29.21</v>
      </c>
    </row>
    <row r="5195" spans="1:4" ht="13.5" x14ac:dyDescent="0.25">
      <c r="A5195" s="172">
        <v>96135</v>
      </c>
      <c r="B5195" s="172" t="s">
        <v>11016</v>
      </c>
      <c r="C5195" s="172" t="s">
        <v>5570</v>
      </c>
      <c r="D5195" s="363">
        <v>19.72</v>
      </c>
    </row>
    <row r="5196" spans="1:4" ht="13.5" x14ac:dyDescent="0.25">
      <c r="A5196" s="172">
        <v>6082</v>
      </c>
      <c r="B5196" s="172" t="s">
        <v>19194</v>
      </c>
      <c r="C5196" s="172" t="s">
        <v>5570</v>
      </c>
      <c r="D5196" s="363">
        <v>14.83</v>
      </c>
    </row>
    <row r="5197" spans="1:4" ht="13.5" x14ac:dyDescent="0.25">
      <c r="A5197" s="172">
        <v>40905</v>
      </c>
      <c r="B5197" s="172" t="s">
        <v>19195</v>
      </c>
      <c r="C5197" s="172" t="s">
        <v>5570</v>
      </c>
      <c r="D5197" s="363">
        <v>18.86</v>
      </c>
    </row>
    <row r="5198" spans="1:4" ht="13.5" x14ac:dyDescent="0.25">
      <c r="A5198" s="172" t="s">
        <v>19196</v>
      </c>
      <c r="B5198" s="172" t="s">
        <v>19197</v>
      </c>
      <c r="C5198" s="172" t="s">
        <v>5570</v>
      </c>
      <c r="D5198" s="363">
        <v>14.94</v>
      </c>
    </row>
    <row r="5199" spans="1:4" ht="13.5" x14ac:dyDescent="0.25">
      <c r="A5199" s="172" t="s">
        <v>19198</v>
      </c>
      <c r="B5199" s="172" t="s">
        <v>19199</v>
      </c>
      <c r="C5199" s="172" t="s">
        <v>5570</v>
      </c>
      <c r="D5199" s="363">
        <v>21.33</v>
      </c>
    </row>
    <row r="5200" spans="1:4" ht="13.5" x14ac:dyDescent="0.25">
      <c r="A5200" s="172" t="s">
        <v>19200</v>
      </c>
      <c r="B5200" s="172" t="s">
        <v>19201</v>
      </c>
      <c r="C5200" s="172" t="s">
        <v>5570</v>
      </c>
      <c r="D5200" s="363">
        <v>20.95</v>
      </c>
    </row>
    <row r="5201" spans="1:4" ht="13.5" x14ac:dyDescent="0.25">
      <c r="A5201" s="172" t="s">
        <v>19202</v>
      </c>
      <c r="B5201" s="172" t="s">
        <v>19203</v>
      </c>
      <c r="C5201" s="172" t="s">
        <v>5570</v>
      </c>
      <c r="D5201" s="363">
        <v>20.84</v>
      </c>
    </row>
    <row r="5202" spans="1:4" ht="13.5" x14ac:dyDescent="0.25">
      <c r="A5202" s="172">
        <v>79463</v>
      </c>
      <c r="B5202" s="172" t="s">
        <v>19204</v>
      </c>
      <c r="C5202" s="172" t="s">
        <v>5570</v>
      </c>
      <c r="D5202" s="363">
        <v>12.55</v>
      </c>
    </row>
    <row r="5203" spans="1:4" ht="13.5" x14ac:dyDescent="0.25">
      <c r="A5203" s="172">
        <v>79464</v>
      </c>
      <c r="B5203" s="172" t="s">
        <v>19205</v>
      </c>
      <c r="C5203" s="172" t="s">
        <v>5570</v>
      </c>
      <c r="D5203" s="363">
        <v>16.86</v>
      </c>
    </row>
    <row r="5204" spans="1:4" ht="13.5" x14ac:dyDescent="0.25">
      <c r="A5204" s="172">
        <v>79466</v>
      </c>
      <c r="B5204" s="172" t="s">
        <v>19206</v>
      </c>
      <c r="C5204" s="172" t="s">
        <v>5570</v>
      </c>
      <c r="D5204" s="363">
        <v>16.23</v>
      </c>
    </row>
    <row r="5205" spans="1:4" ht="13.5" x14ac:dyDescent="0.25">
      <c r="A5205" s="172" t="s">
        <v>19207</v>
      </c>
      <c r="B5205" s="172" t="s">
        <v>19208</v>
      </c>
      <c r="C5205" s="172" t="s">
        <v>5570</v>
      </c>
      <c r="D5205" s="363">
        <v>20.94</v>
      </c>
    </row>
    <row r="5206" spans="1:4" ht="13.5" x14ac:dyDescent="0.25">
      <c r="A5206" s="172">
        <v>84645</v>
      </c>
      <c r="B5206" s="172" t="s">
        <v>19209</v>
      </c>
      <c r="C5206" s="172" t="s">
        <v>5570</v>
      </c>
      <c r="D5206" s="363">
        <v>16.010000000000002</v>
      </c>
    </row>
    <row r="5207" spans="1:4" ht="13.5" x14ac:dyDescent="0.25">
      <c r="A5207" s="172">
        <v>84657</v>
      </c>
      <c r="B5207" s="172" t="s">
        <v>19210</v>
      </c>
      <c r="C5207" s="172" t="s">
        <v>5570</v>
      </c>
      <c r="D5207" s="363">
        <v>8.59</v>
      </c>
    </row>
    <row r="5208" spans="1:4" ht="13.5" x14ac:dyDescent="0.25">
      <c r="A5208" s="172">
        <v>84659</v>
      </c>
      <c r="B5208" s="172" t="s">
        <v>19211</v>
      </c>
      <c r="C5208" s="172" t="s">
        <v>5570</v>
      </c>
      <c r="D5208" s="363">
        <v>13.91</v>
      </c>
    </row>
    <row r="5209" spans="1:4" ht="13.5" x14ac:dyDescent="0.25">
      <c r="A5209" s="172">
        <v>84679</v>
      </c>
      <c r="B5209" s="172" t="s">
        <v>19212</v>
      </c>
      <c r="C5209" s="172" t="s">
        <v>5570</v>
      </c>
      <c r="D5209" s="363">
        <v>17.989999999999998</v>
      </c>
    </row>
    <row r="5210" spans="1:4" ht="13.5" x14ac:dyDescent="0.25">
      <c r="A5210" s="172">
        <v>95464</v>
      </c>
      <c r="B5210" s="172" t="s">
        <v>19213</v>
      </c>
      <c r="C5210" s="172" t="s">
        <v>5570</v>
      </c>
      <c r="D5210" s="363">
        <v>18.940000000000001</v>
      </c>
    </row>
    <row r="5211" spans="1:4" ht="13.5" x14ac:dyDescent="0.25">
      <c r="A5211" s="172">
        <v>100716</v>
      </c>
      <c r="B5211" s="172" t="s">
        <v>11046</v>
      </c>
      <c r="C5211" s="172" t="s">
        <v>5570</v>
      </c>
      <c r="D5211" s="363">
        <v>21.05</v>
      </c>
    </row>
    <row r="5212" spans="1:4" ht="13.5" x14ac:dyDescent="0.25">
      <c r="A5212" s="172">
        <v>100717</v>
      </c>
      <c r="B5212" s="172" t="s">
        <v>11047</v>
      </c>
      <c r="C5212" s="172" t="s">
        <v>5570</v>
      </c>
      <c r="D5212" s="363">
        <v>6.39</v>
      </c>
    </row>
    <row r="5213" spans="1:4" ht="13.5" x14ac:dyDescent="0.25">
      <c r="A5213" s="172">
        <v>100718</v>
      </c>
      <c r="B5213" s="172" t="s">
        <v>11048</v>
      </c>
      <c r="C5213" s="172" t="s">
        <v>5237</v>
      </c>
      <c r="D5213" s="363">
        <v>0.92</v>
      </c>
    </row>
    <row r="5214" spans="1:4" ht="13.5" x14ac:dyDescent="0.25">
      <c r="A5214" s="172">
        <v>100719</v>
      </c>
      <c r="B5214" s="172" t="s">
        <v>19214</v>
      </c>
      <c r="C5214" s="172" t="s">
        <v>5570</v>
      </c>
      <c r="D5214" s="363">
        <v>6.97</v>
      </c>
    </row>
    <row r="5215" spans="1:4" ht="13.5" x14ac:dyDescent="0.25">
      <c r="A5215" s="172">
        <v>100720</v>
      </c>
      <c r="B5215" s="172" t="s">
        <v>11050</v>
      </c>
      <c r="C5215" s="172" t="s">
        <v>5570</v>
      </c>
      <c r="D5215" s="363">
        <v>7</v>
      </c>
    </row>
    <row r="5216" spans="1:4" ht="13.5" x14ac:dyDescent="0.25">
      <c r="A5216" s="172">
        <v>100721</v>
      </c>
      <c r="B5216" s="172" t="s">
        <v>19215</v>
      </c>
      <c r="C5216" s="172" t="s">
        <v>5570</v>
      </c>
      <c r="D5216" s="363">
        <v>16.41</v>
      </c>
    </row>
    <row r="5217" spans="1:4" ht="13.5" x14ac:dyDescent="0.25">
      <c r="A5217" s="172">
        <v>100722</v>
      </c>
      <c r="B5217" s="172" t="s">
        <v>11052</v>
      </c>
      <c r="C5217" s="172" t="s">
        <v>5570</v>
      </c>
      <c r="D5217" s="363">
        <v>15.84</v>
      </c>
    </row>
    <row r="5218" spans="1:4" ht="13.5" x14ac:dyDescent="0.25">
      <c r="A5218" s="172">
        <v>100723</v>
      </c>
      <c r="B5218" s="172" t="s">
        <v>19216</v>
      </c>
      <c r="C5218" s="172" t="s">
        <v>5570</v>
      </c>
      <c r="D5218" s="363">
        <v>6.93</v>
      </c>
    </row>
    <row r="5219" spans="1:4" ht="13.5" x14ac:dyDescent="0.25">
      <c r="A5219" s="172">
        <v>100724</v>
      </c>
      <c r="B5219" s="172" t="s">
        <v>11054</v>
      </c>
      <c r="C5219" s="172" t="s">
        <v>5570</v>
      </c>
      <c r="D5219" s="363">
        <v>8.6</v>
      </c>
    </row>
    <row r="5220" spans="1:4" ht="13.5" x14ac:dyDescent="0.25">
      <c r="A5220" s="172">
        <v>100725</v>
      </c>
      <c r="B5220" s="172" t="s">
        <v>19217</v>
      </c>
      <c r="C5220" s="172" t="s">
        <v>5570</v>
      </c>
      <c r="D5220" s="363">
        <v>16.03</v>
      </c>
    </row>
    <row r="5221" spans="1:4" ht="13.5" x14ac:dyDescent="0.25">
      <c r="A5221" s="172">
        <v>100726</v>
      </c>
      <c r="B5221" s="172" t="s">
        <v>11056</v>
      </c>
      <c r="C5221" s="172" t="s">
        <v>5570</v>
      </c>
      <c r="D5221" s="363">
        <v>17.37</v>
      </c>
    </row>
    <row r="5222" spans="1:4" ht="13.5" x14ac:dyDescent="0.25">
      <c r="A5222" s="172">
        <v>100727</v>
      </c>
      <c r="B5222" s="172" t="s">
        <v>19218</v>
      </c>
      <c r="C5222" s="172" t="s">
        <v>5570</v>
      </c>
      <c r="D5222" s="363">
        <v>11.57</v>
      </c>
    </row>
    <row r="5223" spans="1:4" ht="13.5" x14ac:dyDescent="0.25">
      <c r="A5223" s="172">
        <v>100728</v>
      </c>
      <c r="B5223" s="172" t="s">
        <v>11058</v>
      </c>
      <c r="C5223" s="172" t="s">
        <v>5570</v>
      </c>
      <c r="D5223" s="363">
        <v>11.62</v>
      </c>
    </row>
    <row r="5224" spans="1:4" ht="13.5" x14ac:dyDescent="0.25">
      <c r="A5224" s="172">
        <v>100729</v>
      </c>
      <c r="B5224" s="172" t="s">
        <v>19219</v>
      </c>
      <c r="C5224" s="172" t="s">
        <v>5570</v>
      </c>
      <c r="D5224" s="363">
        <v>14.13</v>
      </c>
    </row>
    <row r="5225" spans="1:4" ht="13.5" x14ac:dyDescent="0.25">
      <c r="A5225" s="172">
        <v>100730</v>
      </c>
      <c r="B5225" s="172" t="s">
        <v>11060</v>
      </c>
      <c r="C5225" s="172" t="s">
        <v>5570</v>
      </c>
      <c r="D5225" s="363">
        <v>16.43</v>
      </c>
    </row>
    <row r="5226" spans="1:4" ht="13.5" x14ac:dyDescent="0.25">
      <c r="A5226" s="172">
        <v>100733</v>
      </c>
      <c r="B5226" s="172" t="s">
        <v>19220</v>
      </c>
      <c r="C5226" s="172" t="s">
        <v>5570</v>
      </c>
      <c r="D5226" s="363">
        <v>7.3</v>
      </c>
    </row>
    <row r="5227" spans="1:4" ht="13.5" x14ac:dyDescent="0.25">
      <c r="A5227" s="172">
        <v>100734</v>
      </c>
      <c r="B5227" s="172" t="s">
        <v>11062</v>
      </c>
      <c r="C5227" s="172" t="s">
        <v>5570</v>
      </c>
      <c r="D5227" s="363">
        <v>9.66</v>
      </c>
    </row>
    <row r="5228" spans="1:4" ht="13.5" x14ac:dyDescent="0.25">
      <c r="A5228" s="172">
        <v>100735</v>
      </c>
      <c r="B5228" s="172" t="s">
        <v>19221</v>
      </c>
      <c r="C5228" s="172" t="s">
        <v>5570</v>
      </c>
      <c r="D5228" s="363">
        <v>7.03</v>
      </c>
    </row>
    <row r="5229" spans="1:4" ht="13.5" x14ac:dyDescent="0.25">
      <c r="A5229" s="172">
        <v>100736</v>
      </c>
      <c r="B5229" s="172" t="s">
        <v>11064</v>
      </c>
      <c r="C5229" s="172" t="s">
        <v>5570</v>
      </c>
      <c r="D5229" s="363">
        <v>9.39</v>
      </c>
    </row>
    <row r="5230" spans="1:4" ht="13.5" x14ac:dyDescent="0.25">
      <c r="A5230" s="172">
        <v>100739</v>
      </c>
      <c r="B5230" s="172" t="s">
        <v>19222</v>
      </c>
      <c r="C5230" s="172" t="s">
        <v>5570</v>
      </c>
      <c r="D5230" s="363">
        <v>6.53</v>
      </c>
    </row>
    <row r="5231" spans="1:4" ht="13.5" x14ac:dyDescent="0.25">
      <c r="A5231" s="172">
        <v>100740</v>
      </c>
      <c r="B5231" s="172" t="s">
        <v>11066</v>
      </c>
      <c r="C5231" s="172" t="s">
        <v>5570</v>
      </c>
      <c r="D5231" s="363">
        <v>7.14</v>
      </c>
    </row>
    <row r="5232" spans="1:4" ht="13.5" x14ac:dyDescent="0.25">
      <c r="A5232" s="172">
        <v>100741</v>
      </c>
      <c r="B5232" s="172" t="s">
        <v>19223</v>
      </c>
      <c r="C5232" s="172" t="s">
        <v>5570</v>
      </c>
      <c r="D5232" s="363">
        <v>15.83</v>
      </c>
    </row>
    <row r="5233" spans="1:4" ht="13.5" x14ac:dyDescent="0.25">
      <c r="A5233" s="172">
        <v>100742</v>
      </c>
      <c r="B5233" s="172" t="s">
        <v>11068</v>
      </c>
      <c r="C5233" s="172" t="s">
        <v>5570</v>
      </c>
      <c r="D5233" s="363">
        <v>15.97</v>
      </c>
    </row>
    <row r="5234" spans="1:4" ht="13.5" x14ac:dyDescent="0.25">
      <c r="A5234" s="172">
        <v>100743</v>
      </c>
      <c r="B5234" s="172" t="s">
        <v>19224</v>
      </c>
      <c r="C5234" s="172" t="s">
        <v>5570</v>
      </c>
      <c r="D5234" s="363">
        <v>6.4</v>
      </c>
    </row>
    <row r="5235" spans="1:4" ht="13.5" x14ac:dyDescent="0.25">
      <c r="A5235" s="172">
        <v>100744</v>
      </c>
      <c r="B5235" s="172" t="s">
        <v>11070</v>
      </c>
      <c r="C5235" s="172" t="s">
        <v>5570</v>
      </c>
      <c r="D5235" s="363">
        <v>7.06</v>
      </c>
    </row>
    <row r="5236" spans="1:4" ht="13.5" x14ac:dyDescent="0.25">
      <c r="A5236" s="172">
        <v>100745</v>
      </c>
      <c r="B5236" s="172" t="s">
        <v>19225</v>
      </c>
      <c r="C5236" s="172" t="s">
        <v>5570</v>
      </c>
      <c r="D5236" s="363">
        <v>15.69</v>
      </c>
    </row>
    <row r="5237" spans="1:4" ht="13.5" x14ac:dyDescent="0.25">
      <c r="A5237" s="172">
        <v>100746</v>
      </c>
      <c r="B5237" s="172" t="s">
        <v>11072</v>
      </c>
      <c r="C5237" s="172" t="s">
        <v>5570</v>
      </c>
      <c r="D5237" s="363">
        <v>15.88</v>
      </c>
    </row>
    <row r="5238" spans="1:4" ht="13.5" x14ac:dyDescent="0.25">
      <c r="A5238" s="172">
        <v>100747</v>
      </c>
      <c r="B5238" s="172" t="s">
        <v>19226</v>
      </c>
      <c r="C5238" s="172" t="s">
        <v>5570</v>
      </c>
      <c r="D5238" s="363">
        <v>6.99</v>
      </c>
    </row>
    <row r="5239" spans="1:4" ht="13.5" x14ac:dyDescent="0.25">
      <c r="A5239" s="172">
        <v>100748</v>
      </c>
      <c r="B5239" s="172" t="s">
        <v>11074</v>
      </c>
      <c r="C5239" s="172" t="s">
        <v>5570</v>
      </c>
      <c r="D5239" s="363">
        <v>7.44</v>
      </c>
    </row>
    <row r="5240" spans="1:4" ht="13.5" x14ac:dyDescent="0.25">
      <c r="A5240" s="172">
        <v>100749</v>
      </c>
      <c r="B5240" s="172" t="s">
        <v>19227</v>
      </c>
      <c r="C5240" s="172" t="s">
        <v>5570</v>
      </c>
      <c r="D5240" s="363">
        <v>16.32</v>
      </c>
    </row>
    <row r="5241" spans="1:4" ht="13.5" x14ac:dyDescent="0.25">
      <c r="A5241" s="172">
        <v>100750</v>
      </c>
      <c r="B5241" s="172" t="s">
        <v>11076</v>
      </c>
      <c r="C5241" s="172" t="s">
        <v>5570</v>
      </c>
      <c r="D5241" s="363">
        <v>16.28</v>
      </c>
    </row>
    <row r="5242" spans="1:4" ht="13.5" x14ac:dyDescent="0.25">
      <c r="A5242" s="172">
        <v>100751</v>
      </c>
      <c r="B5242" s="172" t="s">
        <v>19228</v>
      </c>
      <c r="C5242" s="172" t="s">
        <v>5570</v>
      </c>
      <c r="D5242" s="363">
        <v>28.29</v>
      </c>
    </row>
    <row r="5243" spans="1:4" ht="13.5" x14ac:dyDescent="0.25">
      <c r="A5243" s="172">
        <v>100752</v>
      </c>
      <c r="B5243" s="172" t="s">
        <v>11078</v>
      </c>
      <c r="C5243" s="172" t="s">
        <v>5570</v>
      </c>
      <c r="D5243" s="363">
        <v>32.85</v>
      </c>
    </row>
    <row r="5244" spans="1:4" ht="13.5" x14ac:dyDescent="0.25">
      <c r="A5244" s="172">
        <v>100753</v>
      </c>
      <c r="B5244" s="172" t="s">
        <v>19229</v>
      </c>
      <c r="C5244" s="172" t="s">
        <v>5570</v>
      </c>
      <c r="D5244" s="363">
        <v>14.08</v>
      </c>
    </row>
    <row r="5245" spans="1:4" ht="13.5" x14ac:dyDescent="0.25">
      <c r="A5245" s="172">
        <v>100754</v>
      </c>
      <c r="B5245" s="172" t="s">
        <v>11080</v>
      </c>
      <c r="C5245" s="172" t="s">
        <v>5570</v>
      </c>
      <c r="D5245" s="363">
        <v>18.79</v>
      </c>
    </row>
    <row r="5246" spans="1:4" ht="13.5" x14ac:dyDescent="0.25">
      <c r="A5246" s="172">
        <v>100757</v>
      </c>
      <c r="B5246" s="172" t="s">
        <v>19230</v>
      </c>
      <c r="C5246" s="172" t="s">
        <v>5570</v>
      </c>
      <c r="D5246" s="363">
        <v>31.68</v>
      </c>
    </row>
    <row r="5247" spans="1:4" ht="13.5" x14ac:dyDescent="0.25">
      <c r="A5247" s="172">
        <v>100758</v>
      </c>
      <c r="B5247" s="172" t="s">
        <v>11082</v>
      </c>
      <c r="C5247" s="172" t="s">
        <v>5570</v>
      </c>
      <c r="D5247" s="363">
        <v>31.96</v>
      </c>
    </row>
    <row r="5248" spans="1:4" ht="13.5" x14ac:dyDescent="0.25">
      <c r="A5248" s="172">
        <v>100759</v>
      </c>
      <c r="B5248" s="172" t="s">
        <v>19231</v>
      </c>
      <c r="C5248" s="172" t="s">
        <v>5570</v>
      </c>
      <c r="D5248" s="363">
        <v>31.39</v>
      </c>
    </row>
    <row r="5249" spans="1:4" ht="13.5" x14ac:dyDescent="0.25">
      <c r="A5249" s="172">
        <v>100760</v>
      </c>
      <c r="B5249" s="172" t="s">
        <v>11084</v>
      </c>
      <c r="C5249" s="172" t="s">
        <v>5570</v>
      </c>
      <c r="D5249" s="363">
        <v>31.78</v>
      </c>
    </row>
    <row r="5250" spans="1:4" ht="13.5" x14ac:dyDescent="0.25">
      <c r="A5250" s="172">
        <v>100761</v>
      </c>
      <c r="B5250" s="172" t="s">
        <v>19232</v>
      </c>
      <c r="C5250" s="172" t="s">
        <v>5570</v>
      </c>
      <c r="D5250" s="363">
        <v>32.659999999999997</v>
      </c>
    </row>
    <row r="5251" spans="1:4" ht="13.5" x14ac:dyDescent="0.25">
      <c r="A5251" s="172">
        <v>100762</v>
      </c>
      <c r="B5251" s="172" t="s">
        <v>11086</v>
      </c>
      <c r="C5251" s="172" t="s">
        <v>5570</v>
      </c>
      <c r="D5251" s="363">
        <v>32.57</v>
      </c>
    </row>
    <row r="5252" spans="1:4" ht="13.5" x14ac:dyDescent="0.25">
      <c r="A5252" s="172">
        <v>41595</v>
      </c>
      <c r="B5252" s="172" t="s">
        <v>19233</v>
      </c>
      <c r="C5252" s="172" t="s">
        <v>5237</v>
      </c>
      <c r="D5252" s="363">
        <v>9.6199999999999992</v>
      </c>
    </row>
    <row r="5253" spans="1:4" ht="13.5" x14ac:dyDescent="0.25">
      <c r="A5253" s="172" t="s">
        <v>19234</v>
      </c>
      <c r="B5253" s="172" t="s">
        <v>19235</v>
      </c>
      <c r="C5253" s="172" t="s">
        <v>5570</v>
      </c>
      <c r="D5253" s="363">
        <v>15.62</v>
      </c>
    </row>
    <row r="5254" spans="1:4" ht="13.5" x14ac:dyDescent="0.25">
      <c r="A5254" s="172" t="s">
        <v>19236</v>
      </c>
      <c r="B5254" s="172" t="s">
        <v>19237</v>
      </c>
      <c r="C5254" s="172" t="s">
        <v>5570</v>
      </c>
      <c r="D5254" s="363">
        <v>12.52</v>
      </c>
    </row>
    <row r="5255" spans="1:4" ht="13.5" x14ac:dyDescent="0.25">
      <c r="A5255" s="172">
        <v>79467</v>
      </c>
      <c r="B5255" s="172" t="s">
        <v>19238</v>
      </c>
      <c r="C5255" s="172" t="s">
        <v>19239</v>
      </c>
      <c r="D5255" s="363">
        <v>12.31</v>
      </c>
    </row>
    <row r="5256" spans="1:4" ht="13.5" x14ac:dyDescent="0.25">
      <c r="A5256" s="172" t="s">
        <v>19240</v>
      </c>
      <c r="B5256" s="172" t="s">
        <v>19241</v>
      </c>
      <c r="C5256" s="172" t="s">
        <v>5570</v>
      </c>
      <c r="D5256" s="363">
        <v>17.57</v>
      </c>
    </row>
    <row r="5257" spans="1:4" ht="13.5" x14ac:dyDescent="0.25">
      <c r="A5257" s="172">
        <v>84663</v>
      </c>
      <c r="B5257" s="172" t="s">
        <v>19242</v>
      </c>
      <c r="C5257" s="172" t="s">
        <v>5570</v>
      </c>
      <c r="D5257" s="363">
        <v>19.2</v>
      </c>
    </row>
    <row r="5258" spans="1:4" ht="13.5" x14ac:dyDescent="0.25">
      <c r="A5258" s="172">
        <v>84665</v>
      </c>
      <c r="B5258" s="172" t="s">
        <v>19243</v>
      </c>
      <c r="C5258" s="172" t="s">
        <v>5570</v>
      </c>
      <c r="D5258" s="363">
        <v>16.850000000000001</v>
      </c>
    </row>
    <row r="5259" spans="1:4" ht="13.5" x14ac:dyDescent="0.25">
      <c r="A5259" s="172">
        <v>84666</v>
      </c>
      <c r="B5259" s="172" t="s">
        <v>19244</v>
      </c>
      <c r="C5259" s="172" t="s">
        <v>5570</v>
      </c>
      <c r="D5259" s="363">
        <v>18.27</v>
      </c>
    </row>
    <row r="5260" spans="1:4" ht="13.5" x14ac:dyDescent="0.25">
      <c r="A5260" s="172">
        <v>72191</v>
      </c>
      <c r="B5260" s="172" t="s">
        <v>19245</v>
      </c>
      <c r="C5260" s="172" t="s">
        <v>5570</v>
      </c>
      <c r="D5260" s="363">
        <v>69.650000000000006</v>
      </c>
    </row>
    <row r="5261" spans="1:4" ht="13.5" x14ac:dyDescent="0.25">
      <c r="A5261" s="172" t="s">
        <v>19246</v>
      </c>
      <c r="B5261" s="172" t="s">
        <v>19247</v>
      </c>
      <c r="C5261" s="172" t="s">
        <v>5570</v>
      </c>
      <c r="D5261" s="363">
        <v>158.21</v>
      </c>
    </row>
    <row r="5262" spans="1:4" ht="13.5" x14ac:dyDescent="0.25">
      <c r="A5262" s="172">
        <v>84181</v>
      </c>
      <c r="B5262" s="172" t="s">
        <v>19248</v>
      </c>
      <c r="C5262" s="172" t="s">
        <v>5570</v>
      </c>
      <c r="D5262" s="363">
        <v>130.02000000000001</v>
      </c>
    </row>
    <row r="5263" spans="1:4" ht="13.5" x14ac:dyDescent="0.25">
      <c r="A5263" s="172">
        <v>87246</v>
      </c>
      <c r="B5263" s="172" t="s">
        <v>11112</v>
      </c>
      <c r="C5263" s="172" t="s">
        <v>5570</v>
      </c>
      <c r="D5263" s="363">
        <v>37.020000000000003</v>
      </c>
    </row>
    <row r="5264" spans="1:4" ht="13.5" x14ac:dyDescent="0.25">
      <c r="A5264" s="172">
        <v>87247</v>
      </c>
      <c r="B5264" s="172" t="s">
        <v>11113</v>
      </c>
      <c r="C5264" s="172" t="s">
        <v>5570</v>
      </c>
      <c r="D5264" s="363">
        <v>32.11</v>
      </c>
    </row>
    <row r="5265" spans="1:4" ht="13.5" x14ac:dyDescent="0.25">
      <c r="A5265" s="172">
        <v>87248</v>
      </c>
      <c r="B5265" s="172" t="s">
        <v>11114</v>
      </c>
      <c r="C5265" s="172" t="s">
        <v>5570</v>
      </c>
      <c r="D5265" s="363">
        <v>28.03</v>
      </c>
    </row>
    <row r="5266" spans="1:4" ht="13.5" x14ac:dyDescent="0.25">
      <c r="A5266" s="172">
        <v>87249</v>
      </c>
      <c r="B5266" s="172" t="s">
        <v>11115</v>
      </c>
      <c r="C5266" s="172" t="s">
        <v>5570</v>
      </c>
      <c r="D5266" s="363">
        <v>41.89</v>
      </c>
    </row>
    <row r="5267" spans="1:4" ht="13.5" x14ac:dyDescent="0.25">
      <c r="A5267" s="172">
        <v>87250</v>
      </c>
      <c r="B5267" s="172" t="s">
        <v>11116</v>
      </c>
      <c r="C5267" s="172" t="s">
        <v>5570</v>
      </c>
      <c r="D5267" s="363">
        <v>34.1</v>
      </c>
    </row>
    <row r="5268" spans="1:4" ht="13.5" x14ac:dyDescent="0.25">
      <c r="A5268" s="172">
        <v>87251</v>
      </c>
      <c r="B5268" s="172" t="s">
        <v>11117</v>
      </c>
      <c r="C5268" s="172" t="s">
        <v>5570</v>
      </c>
      <c r="D5268" s="363">
        <v>29.01</v>
      </c>
    </row>
    <row r="5269" spans="1:4" ht="13.5" x14ac:dyDescent="0.25">
      <c r="A5269" s="172">
        <v>87255</v>
      </c>
      <c r="B5269" s="172" t="s">
        <v>11118</v>
      </c>
      <c r="C5269" s="172" t="s">
        <v>5570</v>
      </c>
      <c r="D5269" s="363">
        <v>65.180000000000007</v>
      </c>
    </row>
    <row r="5270" spans="1:4" ht="13.5" x14ac:dyDescent="0.25">
      <c r="A5270" s="172">
        <v>87256</v>
      </c>
      <c r="B5270" s="172" t="s">
        <v>11119</v>
      </c>
      <c r="C5270" s="172" t="s">
        <v>5570</v>
      </c>
      <c r="D5270" s="363">
        <v>56.02</v>
      </c>
    </row>
    <row r="5271" spans="1:4" ht="13.5" x14ac:dyDescent="0.25">
      <c r="A5271" s="172">
        <v>87257</v>
      </c>
      <c r="B5271" s="172" t="s">
        <v>11120</v>
      </c>
      <c r="C5271" s="172" t="s">
        <v>5570</v>
      </c>
      <c r="D5271" s="363">
        <v>50.08</v>
      </c>
    </row>
    <row r="5272" spans="1:4" ht="13.5" x14ac:dyDescent="0.25">
      <c r="A5272" s="172">
        <v>87258</v>
      </c>
      <c r="B5272" s="172" t="s">
        <v>11121</v>
      </c>
      <c r="C5272" s="172" t="s">
        <v>5570</v>
      </c>
      <c r="D5272" s="363">
        <v>89.06</v>
      </c>
    </row>
    <row r="5273" spans="1:4" ht="13.5" x14ac:dyDescent="0.25">
      <c r="A5273" s="172">
        <v>87259</v>
      </c>
      <c r="B5273" s="172" t="s">
        <v>11122</v>
      </c>
      <c r="C5273" s="172" t="s">
        <v>5570</v>
      </c>
      <c r="D5273" s="363">
        <v>80.400000000000006</v>
      </c>
    </row>
    <row r="5274" spans="1:4" ht="13.5" x14ac:dyDescent="0.25">
      <c r="A5274" s="172">
        <v>87260</v>
      </c>
      <c r="B5274" s="172" t="s">
        <v>11123</v>
      </c>
      <c r="C5274" s="172" t="s">
        <v>5570</v>
      </c>
      <c r="D5274" s="363">
        <v>75.19</v>
      </c>
    </row>
    <row r="5275" spans="1:4" ht="13.5" x14ac:dyDescent="0.25">
      <c r="A5275" s="172">
        <v>87261</v>
      </c>
      <c r="B5275" s="172" t="s">
        <v>11124</v>
      </c>
      <c r="C5275" s="172" t="s">
        <v>5570</v>
      </c>
      <c r="D5275" s="363">
        <v>101</v>
      </c>
    </row>
    <row r="5276" spans="1:4" ht="13.5" x14ac:dyDescent="0.25">
      <c r="A5276" s="172">
        <v>87262</v>
      </c>
      <c r="B5276" s="172" t="s">
        <v>11125</v>
      </c>
      <c r="C5276" s="172" t="s">
        <v>5570</v>
      </c>
      <c r="D5276" s="363">
        <v>91.06</v>
      </c>
    </row>
    <row r="5277" spans="1:4" ht="13.5" x14ac:dyDescent="0.25">
      <c r="A5277" s="172">
        <v>87263</v>
      </c>
      <c r="B5277" s="172" t="s">
        <v>11126</v>
      </c>
      <c r="C5277" s="172" t="s">
        <v>5570</v>
      </c>
      <c r="D5277" s="363">
        <v>84.93</v>
      </c>
    </row>
    <row r="5278" spans="1:4" ht="13.5" x14ac:dyDescent="0.25">
      <c r="A5278" s="172">
        <v>89046</v>
      </c>
      <c r="B5278" s="172" t="s">
        <v>19249</v>
      </c>
      <c r="C5278" s="172" t="s">
        <v>5570</v>
      </c>
      <c r="D5278" s="363">
        <v>31.87</v>
      </c>
    </row>
    <row r="5279" spans="1:4" ht="13.5" x14ac:dyDescent="0.25">
      <c r="A5279" s="172">
        <v>89171</v>
      </c>
      <c r="B5279" s="172" t="s">
        <v>19250</v>
      </c>
      <c r="C5279" s="172" t="s">
        <v>5570</v>
      </c>
      <c r="D5279" s="363">
        <v>29.88</v>
      </c>
    </row>
    <row r="5280" spans="1:4" ht="13.5" x14ac:dyDescent="0.25">
      <c r="A5280" s="172">
        <v>93389</v>
      </c>
      <c r="B5280" s="172" t="s">
        <v>11129</v>
      </c>
      <c r="C5280" s="172" t="s">
        <v>5570</v>
      </c>
      <c r="D5280" s="363">
        <v>33.97</v>
      </c>
    </row>
    <row r="5281" spans="1:4" ht="13.5" x14ac:dyDescent="0.25">
      <c r="A5281" s="172">
        <v>93390</v>
      </c>
      <c r="B5281" s="172" t="s">
        <v>11130</v>
      </c>
      <c r="C5281" s="172" t="s">
        <v>5570</v>
      </c>
      <c r="D5281" s="363">
        <v>29.12</v>
      </c>
    </row>
    <row r="5282" spans="1:4" ht="13.5" x14ac:dyDescent="0.25">
      <c r="A5282" s="172">
        <v>93391</v>
      </c>
      <c r="B5282" s="172" t="s">
        <v>11131</v>
      </c>
      <c r="C5282" s="172" t="s">
        <v>5570</v>
      </c>
      <c r="D5282" s="363">
        <v>25.04</v>
      </c>
    </row>
    <row r="5283" spans="1:4" ht="13.5" x14ac:dyDescent="0.25">
      <c r="A5283" s="172" t="s">
        <v>19251</v>
      </c>
      <c r="B5283" s="172" t="s">
        <v>19252</v>
      </c>
      <c r="C5283" s="172" t="s">
        <v>5570</v>
      </c>
      <c r="D5283" s="363">
        <v>185.4</v>
      </c>
    </row>
    <row r="5284" spans="1:4" ht="13.5" x14ac:dyDescent="0.25">
      <c r="A5284" s="172" t="s">
        <v>19253</v>
      </c>
      <c r="B5284" s="172" t="s">
        <v>19254</v>
      </c>
      <c r="C5284" s="172" t="s">
        <v>5570</v>
      </c>
      <c r="D5284" s="363">
        <v>39.369999999999997</v>
      </c>
    </row>
    <row r="5285" spans="1:4" ht="13.5" x14ac:dyDescent="0.25">
      <c r="A5285" s="172">
        <v>84183</v>
      </c>
      <c r="B5285" s="172" t="s">
        <v>19255</v>
      </c>
      <c r="C5285" s="172" t="s">
        <v>5570</v>
      </c>
      <c r="D5285" s="363">
        <v>131.38999999999999</v>
      </c>
    </row>
    <row r="5286" spans="1:4" ht="13.5" x14ac:dyDescent="0.25">
      <c r="A5286" s="172">
        <v>98670</v>
      </c>
      <c r="B5286" s="172" t="s">
        <v>19256</v>
      </c>
      <c r="C5286" s="172" t="s">
        <v>5570</v>
      </c>
      <c r="D5286" s="363">
        <v>125.2</v>
      </c>
    </row>
    <row r="5287" spans="1:4" ht="13.5" x14ac:dyDescent="0.25">
      <c r="A5287" s="172">
        <v>98671</v>
      </c>
      <c r="B5287" s="172" t="s">
        <v>19257</v>
      </c>
      <c r="C5287" s="172" t="s">
        <v>5570</v>
      </c>
      <c r="D5287" s="363">
        <v>292.60000000000002</v>
      </c>
    </row>
    <row r="5288" spans="1:4" ht="13.5" x14ac:dyDescent="0.25">
      <c r="A5288" s="172">
        <v>98672</v>
      </c>
      <c r="B5288" s="172" t="s">
        <v>19258</v>
      </c>
      <c r="C5288" s="172" t="s">
        <v>5570</v>
      </c>
      <c r="D5288" s="363">
        <v>396.29</v>
      </c>
    </row>
    <row r="5289" spans="1:4" ht="13.5" x14ac:dyDescent="0.25">
      <c r="A5289" s="172">
        <v>98673</v>
      </c>
      <c r="B5289" s="172" t="s">
        <v>19259</v>
      </c>
      <c r="C5289" s="172" t="s">
        <v>5570</v>
      </c>
      <c r="D5289" s="363">
        <v>154.18</v>
      </c>
    </row>
    <row r="5290" spans="1:4" ht="13.5" x14ac:dyDescent="0.25">
      <c r="A5290" s="172">
        <v>98679</v>
      </c>
      <c r="B5290" s="172" t="s">
        <v>19260</v>
      </c>
      <c r="C5290" s="172" t="s">
        <v>5570</v>
      </c>
      <c r="D5290" s="363">
        <v>23.53</v>
      </c>
    </row>
    <row r="5291" spans="1:4" ht="13.5" x14ac:dyDescent="0.25">
      <c r="A5291" s="172">
        <v>98680</v>
      </c>
      <c r="B5291" s="172" t="s">
        <v>19261</v>
      </c>
      <c r="C5291" s="172" t="s">
        <v>5570</v>
      </c>
      <c r="D5291" s="363">
        <v>29.49</v>
      </c>
    </row>
    <row r="5292" spans="1:4" ht="13.5" x14ac:dyDescent="0.25">
      <c r="A5292" s="172">
        <v>98681</v>
      </c>
      <c r="B5292" s="172" t="s">
        <v>19262</v>
      </c>
      <c r="C5292" s="172" t="s">
        <v>5570</v>
      </c>
      <c r="D5292" s="363">
        <v>21.9</v>
      </c>
    </row>
    <row r="5293" spans="1:4" ht="13.5" x14ac:dyDescent="0.25">
      <c r="A5293" s="172">
        <v>98682</v>
      </c>
      <c r="B5293" s="172" t="s">
        <v>19263</v>
      </c>
      <c r="C5293" s="172" t="s">
        <v>5570</v>
      </c>
      <c r="D5293" s="363">
        <v>27.85</v>
      </c>
    </row>
    <row r="5294" spans="1:4" ht="13.5" x14ac:dyDescent="0.25">
      <c r="A5294" s="172">
        <v>98685</v>
      </c>
      <c r="B5294" s="172" t="s">
        <v>19264</v>
      </c>
      <c r="C5294" s="172" t="s">
        <v>5237</v>
      </c>
      <c r="D5294" s="363">
        <v>52.99</v>
      </c>
    </row>
    <row r="5295" spans="1:4" ht="13.5" x14ac:dyDescent="0.25">
      <c r="A5295" s="172">
        <v>98686</v>
      </c>
      <c r="B5295" s="172" t="s">
        <v>19265</v>
      </c>
      <c r="C5295" s="172" t="s">
        <v>5237</v>
      </c>
      <c r="D5295" s="363">
        <v>28.51</v>
      </c>
    </row>
    <row r="5296" spans="1:4" ht="13.5" x14ac:dyDescent="0.25">
      <c r="A5296" s="172">
        <v>98688</v>
      </c>
      <c r="B5296" s="172" t="s">
        <v>19266</v>
      </c>
      <c r="C5296" s="172" t="s">
        <v>5237</v>
      </c>
      <c r="D5296" s="363">
        <v>34.270000000000003</v>
      </c>
    </row>
    <row r="5297" spans="1:4" ht="13.5" x14ac:dyDescent="0.25">
      <c r="A5297" s="172">
        <v>98689</v>
      </c>
      <c r="B5297" s="172" t="s">
        <v>19267</v>
      </c>
      <c r="C5297" s="172" t="s">
        <v>5237</v>
      </c>
      <c r="D5297" s="363">
        <v>75.290000000000006</v>
      </c>
    </row>
    <row r="5298" spans="1:4" ht="13.5" x14ac:dyDescent="0.25">
      <c r="A5298" s="172">
        <v>72187</v>
      </c>
      <c r="B5298" s="172" t="s">
        <v>19268</v>
      </c>
      <c r="C5298" s="172" t="s">
        <v>5570</v>
      </c>
      <c r="D5298" s="363">
        <v>198.67</v>
      </c>
    </row>
    <row r="5299" spans="1:4" ht="13.5" x14ac:dyDescent="0.25">
      <c r="A5299" s="172">
        <v>72188</v>
      </c>
      <c r="B5299" s="172" t="s">
        <v>19269</v>
      </c>
      <c r="C5299" s="172" t="s">
        <v>5570</v>
      </c>
      <c r="D5299" s="363">
        <v>198.67</v>
      </c>
    </row>
    <row r="5300" spans="1:4" ht="13.5" x14ac:dyDescent="0.25">
      <c r="A5300" s="172" t="s">
        <v>19270</v>
      </c>
      <c r="B5300" s="172" t="s">
        <v>19271</v>
      </c>
      <c r="C5300" s="172" t="s">
        <v>5570</v>
      </c>
      <c r="D5300" s="363">
        <v>180.91</v>
      </c>
    </row>
    <row r="5301" spans="1:4" ht="13.5" x14ac:dyDescent="0.25">
      <c r="A5301" s="172">
        <v>84186</v>
      </c>
      <c r="B5301" s="172" t="s">
        <v>19272</v>
      </c>
      <c r="C5301" s="172" t="s">
        <v>5570</v>
      </c>
      <c r="D5301" s="363">
        <v>75.52</v>
      </c>
    </row>
    <row r="5302" spans="1:4" ht="13.5" x14ac:dyDescent="0.25">
      <c r="A5302" s="172">
        <v>84187</v>
      </c>
      <c r="B5302" s="172" t="s">
        <v>19273</v>
      </c>
      <c r="C5302" s="172" t="s">
        <v>5570</v>
      </c>
      <c r="D5302" s="363">
        <v>10.81</v>
      </c>
    </row>
    <row r="5303" spans="1:4" ht="13.5" x14ac:dyDescent="0.25">
      <c r="A5303" s="172">
        <v>72815</v>
      </c>
      <c r="B5303" s="172" t="s">
        <v>19274</v>
      </c>
      <c r="C5303" s="172" t="s">
        <v>5570</v>
      </c>
      <c r="D5303" s="363">
        <v>44.94</v>
      </c>
    </row>
    <row r="5304" spans="1:4" ht="13.5" x14ac:dyDescent="0.25">
      <c r="A5304" s="172">
        <v>84191</v>
      </c>
      <c r="B5304" s="172" t="s">
        <v>19275</v>
      </c>
      <c r="C5304" s="172" t="s">
        <v>5570</v>
      </c>
      <c r="D5304" s="363">
        <v>105.14</v>
      </c>
    </row>
    <row r="5305" spans="1:4" ht="13.5" x14ac:dyDescent="0.25">
      <c r="A5305" s="172" t="s">
        <v>19276</v>
      </c>
      <c r="B5305" s="172" t="s">
        <v>19277</v>
      </c>
      <c r="C5305" s="172" t="s">
        <v>5237</v>
      </c>
      <c r="D5305" s="363">
        <v>33.43</v>
      </c>
    </row>
    <row r="5306" spans="1:4" ht="13.5" x14ac:dyDescent="0.25">
      <c r="A5306" s="172">
        <v>98695</v>
      </c>
      <c r="B5306" s="172" t="s">
        <v>19278</v>
      </c>
      <c r="C5306" s="172" t="s">
        <v>5237</v>
      </c>
      <c r="D5306" s="363">
        <v>69.73</v>
      </c>
    </row>
    <row r="5307" spans="1:4" ht="13.5" x14ac:dyDescent="0.25">
      <c r="A5307" s="172">
        <v>98697</v>
      </c>
      <c r="B5307" s="172" t="s">
        <v>19279</v>
      </c>
      <c r="C5307" s="172" t="s">
        <v>5237</v>
      </c>
      <c r="D5307" s="363">
        <v>46.25</v>
      </c>
    </row>
    <row r="5308" spans="1:4" ht="13.5" x14ac:dyDescent="0.25">
      <c r="A5308" s="172" t="s">
        <v>19280</v>
      </c>
      <c r="B5308" s="172" t="s">
        <v>19281</v>
      </c>
      <c r="C5308" s="172" t="s">
        <v>5237</v>
      </c>
      <c r="D5308" s="363">
        <v>15.83</v>
      </c>
    </row>
    <row r="5309" spans="1:4" ht="13.5" x14ac:dyDescent="0.25">
      <c r="A5309" s="172">
        <v>84162</v>
      </c>
      <c r="B5309" s="172" t="s">
        <v>19282</v>
      </c>
      <c r="C5309" s="172" t="s">
        <v>5237</v>
      </c>
      <c r="D5309" s="363">
        <v>16.940000000000001</v>
      </c>
    </row>
    <row r="5310" spans="1:4" ht="13.5" x14ac:dyDescent="0.25">
      <c r="A5310" s="172">
        <v>88648</v>
      </c>
      <c r="B5310" s="172" t="s">
        <v>11163</v>
      </c>
      <c r="C5310" s="172" t="s">
        <v>5237</v>
      </c>
      <c r="D5310" s="363">
        <v>4.43</v>
      </c>
    </row>
    <row r="5311" spans="1:4" ht="13.5" x14ac:dyDescent="0.25">
      <c r="A5311" s="172">
        <v>88649</v>
      </c>
      <c r="B5311" s="172" t="s">
        <v>11164</v>
      </c>
      <c r="C5311" s="172" t="s">
        <v>5237</v>
      </c>
      <c r="D5311" s="363">
        <v>4.95</v>
      </c>
    </row>
    <row r="5312" spans="1:4" ht="13.5" x14ac:dyDescent="0.25">
      <c r="A5312" s="172">
        <v>88650</v>
      </c>
      <c r="B5312" s="172" t="s">
        <v>11165</v>
      </c>
      <c r="C5312" s="172" t="s">
        <v>5237</v>
      </c>
      <c r="D5312" s="363">
        <v>8.99</v>
      </c>
    </row>
    <row r="5313" spans="1:4" ht="13.5" x14ac:dyDescent="0.25">
      <c r="A5313" s="172">
        <v>96467</v>
      </c>
      <c r="B5313" s="172" t="s">
        <v>11166</v>
      </c>
      <c r="C5313" s="172" t="s">
        <v>5237</v>
      </c>
      <c r="D5313" s="363">
        <v>4.09</v>
      </c>
    </row>
    <row r="5314" spans="1:4" ht="13.5" x14ac:dyDescent="0.25">
      <c r="A5314" s="172" t="s">
        <v>19283</v>
      </c>
      <c r="B5314" s="172" t="s">
        <v>19284</v>
      </c>
      <c r="C5314" s="172" t="s">
        <v>5237</v>
      </c>
      <c r="D5314" s="363">
        <v>22.22</v>
      </c>
    </row>
    <row r="5315" spans="1:4" ht="13.5" x14ac:dyDescent="0.25">
      <c r="A5315" s="172">
        <v>84168</v>
      </c>
      <c r="B5315" s="172" t="s">
        <v>19285</v>
      </c>
      <c r="C5315" s="172" t="s">
        <v>5237</v>
      </c>
      <c r="D5315" s="363">
        <v>17.41</v>
      </c>
    </row>
    <row r="5316" spans="1:4" ht="13.5" x14ac:dyDescent="0.25">
      <c r="A5316" s="172">
        <v>68325</v>
      </c>
      <c r="B5316" s="172" t="s">
        <v>19286</v>
      </c>
      <c r="C5316" s="172" t="s">
        <v>5570</v>
      </c>
      <c r="D5316" s="363">
        <v>40.99</v>
      </c>
    </row>
    <row r="5317" spans="1:4" ht="13.5" x14ac:dyDescent="0.25">
      <c r="A5317" s="172">
        <v>68333</v>
      </c>
      <c r="B5317" s="172" t="s">
        <v>19287</v>
      </c>
      <c r="C5317" s="172" t="s">
        <v>5570</v>
      </c>
      <c r="D5317" s="363">
        <v>42.26</v>
      </c>
    </row>
    <row r="5318" spans="1:4" ht="13.5" x14ac:dyDescent="0.25">
      <c r="A5318" s="172">
        <v>72183</v>
      </c>
      <c r="B5318" s="172" t="s">
        <v>19288</v>
      </c>
      <c r="C5318" s="172" t="s">
        <v>5570</v>
      </c>
      <c r="D5318" s="363">
        <v>75.739999999999995</v>
      </c>
    </row>
    <row r="5319" spans="1:4" ht="13.5" x14ac:dyDescent="0.25">
      <c r="A5319" s="172">
        <v>94990</v>
      </c>
      <c r="B5319" s="172" t="s">
        <v>11169</v>
      </c>
      <c r="C5319" s="172" t="s">
        <v>6703</v>
      </c>
      <c r="D5319" s="363">
        <v>530.16</v>
      </c>
    </row>
    <row r="5320" spans="1:4" ht="13.5" x14ac:dyDescent="0.25">
      <c r="A5320" s="172">
        <v>94991</v>
      </c>
      <c r="B5320" s="172" t="s">
        <v>11170</v>
      </c>
      <c r="C5320" s="172" t="s">
        <v>6703</v>
      </c>
      <c r="D5320" s="363">
        <v>520</v>
      </c>
    </row>
    <row r="5321" spans="1:4" ht="13.5" x14ac:dyDescent="0.25">
      <c r="A5321" s="172">
        <v>94992</v>
      </c>
      <c r="B5321" s="172" t="s">
        <v>11171</v>
      </c>
      <c r="C5321" s="172" t="s">
        <v>5570</v>
      </c>
      <c r="D5321" s="363">
        <v>59.13</v>
      </c>
    </row>
    <row r="5322" spans="1:4" ht="13.5" x14ac:dyDescent="0.25">
      <c r="A5322" s="172">
        <v>94993</v>
      </c>
      <c r="B5322" s="172" t="s">
        <v>11172</v>
      </c>
      <c r="C5322" s="172" t="s">
        <v>5570</v>
      </c>
      <c r="D5322" s="363">
        <v>58.52</v>
      </c>
    </row>
    <row r="5323" spans="1:4" ht="13.5" x14ac:dyDescent="0.25">
      <c r="A5323" s="172">
        <v>94994</v>
      </c>
      <c r="B5323" s="172" t="s">
        <v>11173</v>
      </c>
      <c r="C5323" s="172" t="s">
        <v>5570</v>
      </c>
      <c r="D5323" s="363">
        <v>70.67</v>
      </c>
    </row>
    <row r="5324" spans="1:4" ht="13.5" x14ac:dyDescent="0.25">
      <c r="A5324" s="172">
        <v>94995</v>
      </c>
      <c r="B5324" s="172" t="s">
        <v>11174</v>
      </c>
      <c r="C5324" s="172" t="s">
        <v>5570</v>
      </c>
      <c r="D5324" s="363">
        <v>69.86</v>
      </c>
    </row>
    <row r="5325" spans="1:4" ht="13.5" x14ac:dyDescent="0.25">
      <c r="A5325" s="172">
        <v>94996</v>
      </c>
      <c r="B5325" s="172" t="s">
        <v>11175</v>
      </c>
      <c r="C5325" s="172" t="s">
        <v>5570</v>
      </c>
      <c r="D5325" s="363">
        <v>81.44</v>
      </c>
    </row>
    <row r="5326" spans="1:4" ht="13.5" x14ac:dyDescent="0.25">
      <c r="A5326" s="172">
        <v>94997</v>
      </c>
      <c r="B5326" s="172" t="s">
        <v>11176</v>
      </c>
      <c r="C5326" s="172" t="s">
        <v>5570</v>
      </c>
      <c r="D5326" s="363">
        <v>80.430000000000007</v>
      </c>
    </row>
    <row r="5327" spans="1:4" ht="13.5" x14ac:dyDescent="0.25">
      <c r="A5327" s="172">
        <v>94998</v>
      </c>
      <c r="B5327" s="172" t="s">
        <v>11177</v>
      </c>
      <c r="C5327" s="172" t="s">
        <v>5570</v>
      </c>
      <c r="D5327" s="363">
        <v>91.95</v>
      </c>
    </row>
    <row r="5328" spans="1:4" ht="13.5" x14ac:dyDescent="0.25">
      <c r="A5328" s="172">
        <v>94999</v>
      </c>
      <c r="B5328" s="172" t="s">
        <v>11178</v>
      </c>
      <c r="C5328" s="172" t="s">
        <v>5570</v>
      </c>
      <c r="D5328" s="363">
        <v>90.73</v>
      </c>
    </row>
    <row r="5329" spans="1:4" ht="13.5" x14ac:dyDescent="0.25">
      <c r="A5329" s="172">
        <v>87620</v>
      </c>
      <c r="B5329" s="172" t="s">
        <v>19289</v>
      </c>
      <c r="C5329" s="172" t="s">
        <v>5570</v>
      </c>
      <c r="D5329" s="363">
        <v>24.37</v>
      </c>
    </row>
    <row r="5330" spans="1:4" ht="13.5" x14ac:dyDescent="0.25">
      <c r="A5330" s="172">
        <v>87622</v>
      </c>
      <c r="B5330" s="172" t="s">
        <v>19290</v>
      </c>
      <c r="C5330" s="172" t="s">
        <v>5570</v>
      </c>
      <c r="D5330" s="363">
        <v>27.15</v>
      </c>
    </row>
    <row r="5331" spans="1:4" ht="13.5" x14ac:dyDescent="0.25">
      <c r="A5331" s="172">
        <v>87623</v>
      </c>
      <c r="B5331" s="172" t="s">
        <v>19291</v>
      </c>
      <c r="C5331" s="172" t="s">
        <v>5570</v>
      </c>
      <c r="D5331" s="363">
        <v>63.21</v>
      </c>
    </row>
    <row r="5332" spans="1:4" ht="13.5" x14ac:dyDescent="0.25">
      <c r="A5332" s="172">
        <v>87624</v>
      </c>
      <c r="B5332" s="172" t="s">
        <v>19292</v>
      </c>
      <c r="C5332" s="172" t="s">
        <v>5570</v>
      </c>
      <c r="D5332" s="363">
        <v>68.16</v>
      </c>
    </row>
    <row r="5333" spans="1:4" ht="13.5" x14ac:dyDescent="0.25">
      <c r="A5333" s="172">
        <v>87630</v>
      </c>
      <c r="B5333" s="172" t="s">
        <v>19293</v>
      </c>
      <c r="C5333" s="172" t="s">
        <v>5570</v>
      </c>
      <c r="D5333" s="363">
        <v>29.91</v>
      </c>
    </row>
    <row r="5334" spans="1:4" ht="13.5" x14ac:dyDescent="0.25">
      <c r="A5334" s="172">
        <v>87632</v>
      </c>
      <c r="B5334" s="172" t="s">
        <v>19294</v>
      </c>
      <c r="C5334" s="172" t="s">
        <v>5570</v>
      </c>
      <c r="D5334" s="363">
        <v>33.79</v>
      </c>
    </row>
    <row r="5335" spans="1:4" ht="13.5" x14ac:dyDescent="0.25">
      <c r="A5335" s="172">
        <v>87633</v>
      </c>
      <c r="B5335" s="172" t="s">
        <v>19295</v>
      </c>
      <c r="C5335" s="172" t="s">
        <v>5570</v>
      </c>
      <c r="D5335" s="363">
        <v>83.91</v>
      </c>
    </row>
    <row r="5336" spans="1:4" ht="13.5" x14ac:dyDescent="0.25">
      <c r="A5336" s="172">
        <v>87634</v>
      </c>
      <c r="B5336" s="172" t="s">
        <v>19296</v>
      </c>
      <c r="C5336" s="172" t="s">
        <v>5570</v>
      </c>
      <c r="D5336" s="363">
        <v>90.8</v>
      </c>
    </row>
    <row r="5337" spans="1:4" ht="13.5" x14ac:dyDescent="0.25">
      <c r="A5337" s="172">
        <v>87640</v>
      </c>
      <c r="B5337" s="172" t="s">
        <v>19297</v>
      </c>
      <c r="C5337" s="172" t="s">
        <v>5570</v>
      </c>
      <c r="D5337" s="363">
        <v>34.369999999999997</v>
      </c>
    </row>
    <row r="5338" spans="1:4" ht="13.5" x14ac:dyDescent="0.25">
      <c r="A5338" s="172">
        <v>87642</v>
      </c>
      <c r="B5338" s="172" t="s">
        <v>19298</v>
      </c>
      <c r="C5338" s="172" t="s">
        <v>5570</v>
      </c>
      <c r="D5338" s="363">
        <v>39.130000000000003</v>
      </c>
    </row>
    <row r="5339" spans="1:4" ht="13.5" x14ac:dyDescent="0.25">
      <c r="A5339" s="172">
        <v>87643</v>
      </c>
      <c r="B5339" s="172" t="s">
        <v>19299</v>
      </c>
      <c r="C5339" s="172" t="s">
        <v>5570</v>
      </c>
      <c r="D5339" s="363">
        <v>100.77</v>
      </c>
    </row>
    <row r="5340" spans="1:4" ht="13.5" x14ac:dyDescent="0.25">
      <c r="A5340" s="172">
        <v>87644</v>
      </c>
      <c r="B5340" s="172" t="s">
        <v>19300</v>
      </c>
      <c r="C5340" s="172" t="s">
        <v>5570</v>
      </c>
      <c r="D5340" s="363">
        <v>109.25</v>
      </c>
    </row>
    <row r="5341" spans="1:4" ht="13.5" x14ac:dyDescent="0.25">
      <c r="A5341" s="172">
        <v>87680</v>
      </c>
      <c r="B5341" s="172" t="s">
        <v>19301</v>
      </c>
      <c r="C5341" s="172" t="s">
        <v>5570</v>
      </c>
      <c r="D5341" s="363">
        <v>27.13</v>
      </c>
    </row>
    <row r="5342" spans="1:4" ht="13.5" x14ac:dyDescent="0.25">
      <c r="A5342" s="172">
        <v>87682</v>
      </c>
      <c r="B5342" s="172" t="s">
        <v>19302</v>
      </c>
      <c r="C5342" s="172" t="s">
        <v>5570</v>
      </c>
      <c r="D5342" s="363">
        <v>31.89</v>
      </c>
    </row>
    <row r="5343" spans="1:4" ht="13.5" x14ac:dyDescent="0.25">
      <c r="A5343" s="172">
        <v>87683</v>
      </c>
      <c r="B5343" s="172" t="s">
        <v>19303</v>
      </c>
      <c r="C5343" s="172" t="s">
        <v>5570</v>
      </c>
      <c r="D5343" s="363">
        <v>93.53</v>
      </c>
    </row>
    <row r="5344" spans="1:4" ht="13.5" x14ac:dyDescent="0.25">
      <c r="A5344" s="172">
        <v>87684</v>
      </c>
      <c r="B5344" s="172" t="s">
        <v>19304</v>
      </c>
      <c r="C5344" s="172" t="s">
        <v>5570</v>
      </c>
      <c r="D5344" s="363">
        <v>102.01</v>
      </c>
    </row>
    <row r="5345" spans="1:4" ht="13.5" x14ac:dyDescent="0.25">
      <c r="A5345" s="172">
        <v>87690</v>
      </c>
      <c r="B5345" s="172" t="s">
        <v>19305</v>
      </c>
      <c r="C5345" s="172" t="s">
        <v>5570</v>
      </c>
      <c r="D5345" s="363">
        <v>31.51</v>
      </c>
    </row>
    <row r="5346" spans="1:4" ht="13.5" x14ac:dyDescent="0.25">
      <c r="A5346" s="172">
        <v>87692</v>
      </c>
      <c r="B5346" s="172" t="s">
        <v>19306</v>
      </c>
      <c r="C5346" s="172" t="s">
        <v>5570</v>
      </c>
      <c r="D5346" s="363">
        <v>36.97</v>
      </c>
    </row>
    <row r="5347" spans="1:4" ht="13.5" x14ac:dyDescent="0.25">
      <c r="A5347" s="172">
        <v>87693</v>
      </c>
      <c r="B5347" s="172" t="s">
        <v>19307</v>
      </c>
      <c r="C5347" s="172" t="s">
        <v>5570</v>
      </c>
      <c r="D5347" s="363">
        <v>107.56</v>
      </c>
    </row>
    <row r="5348" spans="1:4" ht="13.5" x14ac:dyDescent="0.25">
      <c r="A5348" s="172">
        <v>87694</v>
      </c>
      <c r="B5348" s="172" t="s">
        <v>19308</v>
      </c>
      <c r="C5348" s="172" t="s">
        <v>5570</v>
      </c>
      <c r="D5348" s="363">
        <v>117.27</v>
      </c>
    </row>
    <row r="5349" spans="1:4" ht="13.5" x14ac:dyDescent="0.25">
      <c r="A5349" s="172">
        <v>87700</v>
      </c>
      <c r="B5349" s="172" t="s">
        <v>19309</v>
      </c>
      <c r="C5349" s="172" t="s">
        <v>5570</v>
      </c>
      <c r="D5349" s="363">
        <v>34.04</v>
      </c>
    </row>
    <row r="5350" spans="1:4" ht="13.5" x14ac:dyDescent="0.25">
      <c r="A5350" s="172">
        <v>87702</v>
      </c>
      <c r="B5350" s="172" t="s">
        <v>19310</v>
      </c>
      <c r="C5350" s="172" t="s">
        <v>5570</v>
      </c>
      <c r="D5350" s="363">
        <v>39.979999999999997</v>
      </c>
    </row>
    <row r="5351" spans="1:4" ht="13.5" x14ac:dyDescent="0.25">
      <c r="A5351" s="172">
        <v>87703</v>
      </c>
      <c r="B5351" s="172" t="s">
        <v>19311</v>
      </c>
      <c r="C5351" s="172" t="s">
        <v>5570</v>
      </c>
      <c r="D5351" s="363">
        <v>116.86</v>
      </c>
    </row>
    <row r="5352" spans="1:4" ht="13.5" x14ac:dyDescent="0.25">
      <c r="A5352" s="172">
        <v>87704</v>
      </c>
      <c r="B5352" s="172" t="s">
        <v>19312</v>
      </c>
      <c r="C5352" s="172" t="s">
        <v>5570</v>
      </c>
      <c r="D5352" s="363">
        <v>127.42</v>
      </c>
    </row>
    <row r="5353" spans="1:4" ht="13.5" x14ac:dyDescent="0.25">
      <c r="A5353" s="172">
        <v>87735</v>
      </c>
      <c r="B5353" s="172" t="s">
        <v>19313</v>
      </c>
      <c r="C5353" s="172" t="s">
        <v>5570</v>
      </c>
      <c r="D5353" s="363">
        <v>31.84</v>
      </c>
    </row>
    <row r="5354" spans="1:4" ht="13.5" x14ac:dyDescent="0.25">
      <c r="A5354" s="172">
        <v>87737</v>
      </c>
      <c r="B5354" s="172" t="s">
        <v>19314</v>
      </c>
      <c r="C5354" s="172" t="s">
        <v>5570</v>
      </c>
      <c r="D5354" s="363">
        <v>34.619999999999997</v>
      </c>
    </row>
    <row r="5355" spans="1:4" ht="13.5" x14ac:dyDescent="0.25">
      <c r="A5355" s="172">
        <v>87738</v>
      </c>
      <c r="B5355" s="172" t="s">
        <v>19315</v>
      </c>
      <c r="C5355" s="172" t="s">
        <v>5570</v>
      </c>
      <c r="D5355" s="363">
        <v>70.680000000000007</v>
      </c>
    </row>
    <row r="5356" spans="1:4" ht="13.5" x14ac:dyDescent="0.25">
      <c r="A5356" s="172">
        <v>87739</v>
      </c>
      <c r="B5356" s="172" t="s">
        <v>19316</v>
      </c>
      <c r="C5356" s="172" t="s">
        <v>5570</v>
      </c>
      <c r="D5356" s="363">
        <v>75.63</v>
      </c>
    </row>
    <row r="5357" spans="1:4" ht="13.5" x14ac:dyDescent="0.25">
      <c r="A5357" s="172">
        <v>87745</v>
      </c>
      <c r="B5357" s="172" t="s">
        <v>19317</v>
      </c>
      <c r="C5357" s="172" t="s">
        <v>5570</v>
      </c>
      <c r="D5357" s="363">
        <v>37.380000000000003</v>
      </c>
    </row>
    <row r="5358" spans="1:4" ht="13.5" x14ac:dyDescent="0.25">
      <c r="A5358" s="172">
        <v>87747</v>
      </c>
      <c r="B5358" s="172" t="s">
        <v>19318</v>
      </c>
      <c r="C5358" s="172" t="s">
        <v>5570</v>
      </c>
      <c r="D5358" s="363">
        <v>41.26</v>
      </c>
    </row>
    <row r="5359" spans="1:4" ht="13.5" x14ac:dyDescent="0.25">
      <c r="A5359" s="172">
        <v>87748</v>
      </c>
      <c r="B5359" s="172" t="s">
        <v>19319</v>
      </c>
      <c r="C5359" s="172" t="s">
        <v>5570</v>
      </c>
      <c r="D5359" s="363">
        <v>91.38</v>
      </c>
    </row>
    <row r="5360" spans="1:4" ht="13.5" x14ac:dyDescent="0.25">
      <c r="A5360" s="172">
        <v>87749</v>
      </c>
      <c r="B5360" s="172" t="s">
        <v>19320</v>
      </c>
      <c r="C5360" s="172" t="s">
        <v>5570</v>
      </c>
      <c r="D5360" s="363">
        <v>98.27</v>
      </c>
    </row>
    <row r="5361" spans="1:4" ht="13.5" x14ac:dyDescent="0.25">
      <c r="A5361" s="172">
        <v>87755</v>
      </c>
      <c r="B5361" s="172" t="s">
        <v>19321</v>
      </c>
      <c r="C5361" s="172" t="s">
        <v>5570</v>
      </c>
      <c r="D5361" s="363">
        <v>32.880000000000003</v>
      </c>
    </row>
    <row r="5362" spans="1:4" ht="13.5" x14ac:dyDescent="0.25">
      <c r="A5362" s="172">
        <v>87757</v>
      </c>
      <c r="B5362" s="172" t="s">
        <v>19322</v>
      </c>
      <c r="C5362" s="172" t="s">
        <v>5570</v>
      </c>
      <c r="D5362" s="363">
        <v>36.76</v>
      </c>
    </row>
    <row r="5363" spans="1:4" ht="13.5" x14ac:dyDescent="0.25">
      <c r="A5363" s="172">
        <v>87758</v>
      </c>
      <c r="B5363" s="172" t="s">
        <v>19323</v>
      </c>
      <c r="C5363" s="172" t="s">
        <v>5570</v>
      </c>
      <c r="D5363" s="363">
        <v>86.88</v>
      </c>
    </row>
    <row r="5364" spans="1:4" ht="13.5" x14ac:dyDescent="0.25">
      <c r="A5364" s="172">
        <v>87759</v>
      </c>
      <c r="B5364" s="172" t="s">
        <v>19324</v>
      </c>
      <c r="C5364" s="172" t="s">
        <v>5570</v>
      </c>
      <c r="D5364" s="363">
        <v>93.77</v>
      </c>
    </row>
    <row r="5365" spans="1:4" ht="13.5" x14ac:dyDescent="0.25">
      <c r="A5365" s="172">
        <v>87765</v>
      </c>
      <c r="B5365" s="172" t="s">
        <v>19325</v>
      </c>
      <c r="C5365" s="172" t="s">
        <v>5570</v>
      </c>
      <c r="D5365" s="363">
        <v>37.340000000000003</v>
      </c>
    </row>
    <row r="5366" spans="1:4" ht="13.5" x14ac:dyDescent="0.25">
      <c r="A5366" s="172">
        <v>87767</v>
      </c>
      <c r="B5366" s="172" t="s">
        <v>19326</v>
      </c>
      <c r="C5366" s="172" t="s">
        <v>5570</v>
      </c>
      <c r="D5366" s="363">
        <v>42.1</v>
      </c>
    </row>
    <row r="5367" spans="1:4" ht="13.5" x14ac:dyDescent="0.25">
      <c r="A5367" s="172">
        <v>87768</v>
      </c>
      <c r="B5367" s="172" t="s">
        <v>19327</v>
      </c>
      <c r="C5367" s="172" t="s">
        <v>5570</v>
      </c>
      <c r="D5367" s="363">
        <v>103.74</v>
      </c>
    </row>
    <row r="5368" spans="1:4" ht="13.5" x14ac:dyDescent="0.25">
      <c r="A5368" s="172">
        <v>87769</v>
      </c>
      <c r="B5368" s="172" t="s">
        <v>19328</v>
      </c>
      <c r="C5368" s="172" t="s">
        <v>5570</v>
      </c>
      <c r="D5368" s="363">
        <v>112.22</v>
      </c>
    </row>
    <row r="5369" spans="1:4" ht="13.5" x14ac:dyDescent="0.25">
      <c r="A5369" s="172">
        <v>88470</v>
      </c>
      <c r="B5369" s="172" t="s">
        <v>19329</v>
      </c>
      <c r="C5369" s="172" t="s">
        <v>5570</v>
      </c>
      <c r="D5369" s="363">
        <v>24.18</v>
      </c>
    </row>
    <row r="5370" spans="1:4" ht="13.5" x14ac:dyDescent="0.25">
      <c r="A5370" s="172">
        <v>88471</v>
      </c>
      <c r="B5370" s="172" t="s">
        <v>19330</v>
      </c>
      <c r="C5370" s="172" t="s">
        <v>5570</v>
      </c>
      <c r="D5370" s="363">
        <v>29.86</v>
      </c>
    </row>
    <row r="5371" spans="1:4" ht="13.5" x14ac:dyDescent="0.25">
      <c r="A5371" s="172">
        <v>88472</v>
      </c>
      <c r="B5371" s="172" t="s">
        <v>19331</v>
      </c>
      <c r="C5371" s="172" t="s">
        <v>5570</v>
      </c>
      <c r="D5371" s="363">
        <v>34.31</v>
      </c>
    </row>
    <row r="5372" spans="1:4" ht="13.5" x14ac:dyDescent="0.25">
      <c r="A5372" s="172">
        <v>88476</v>
      </c>
      <c r="B5372" s="172" t="s">
        <v>19332</v>
      </c>
      <c r="C5372" s="172" t="s">
        <v>5570</v>
      </c>
      <c r="D5372" s="363">
        <v>19.86</v>
      </c>
    </row>
    <row r="5373" spans="1:4" ht="13.5" x14ac:dyDescent="0.25">
      <c r="A5373" s="172">
        <v>88477</v>
      </c>
      <c r="B5373" s="172" t="s">
        <v>19333</v>
      </c>
      <c r="C5373" s="172" t="s">
        <v>5570</v>
      </c>
      <c r="D5373" s="363">
        <v>27.09</v>
      </c>
    </row>
    <row r="5374" spans="1:4" ht="13.5" x14ac:dyDescent="0.25">
      <c r="A5374" s="172">
        <v>88478</v>
      </c>
      <c r="B5374" s="172" t="s">
        <v>19334</v>
      </c>
      <c r="C5374" s="172" t="s">
        <v>5570</v>
      </c>
      <c r="D5374" s="363">
        <v>32.94</v>
      </c>
    </row>
    <row r="5375" spans="1:4" ht="13.5" x14ac:dyDescent="0.25">
      <c r="A5375" s="172">
        <v>90900</v>
      </c>
      <c r="B5375" s="172" t="s">
        <v>19335</v>
      </c>
      <c r="C5375" s="172" t="s">
        <v>5570</v>
      </c>
      <c r="D5375" s="363">
        <v>54.84</v>
      </c>
    </row>
    <row r="5376" spans="1:4" ht="13.5" x14ac:dyDescent="0.25">
      <c r="A5376" s="172">
        <v>90902</v>
      </c>
      <c r="B5376" s="172" t="s">
        <v>19336</v>
      </c>
      <c r="C5376" s="172" t="s">
        <v>5570</v>
      </c>
      <c r="D5376" s="363">
        <v>60.3</v>
      </c>
    </row>
    <row r="5377" spans="1:4" ht="13.5" x14ac:dyDescent="0.25">
      <c r="A5377" s="172">
        <v>90903</v>
      </c>
      <c r="B5377" s="172" t="s">
        <v>19337</v>
      </c>
      <c r="C5377" s="172" t="s">
        <v>5570</v>
      </c>
      <c r="D5377" s="363">
        <v>130.88999999999999</v>
      </c>
    </row>
    <row r="5378" spans="1:4" ht="13.5" x14ac:dyDescent="0.25">
      <c r="A5378" s="172">
        <v>90904</v>
      </c>
      <c r="B5378" s="172" t="s">
        <v>19338</v>
      </c>
      <c r="C5378" s="172" t="s">
        <v>5570</v>
      </c>
      <c r="D5378" s="363">
        <v>140.6</v>
      </c>
    </row>
    <row r="5379" spans="1:4" ht="13.5" x14ac:dyDescent="0.25">
      <c r="A5379" s="172">
        <v>90910</v>
      </c>
      <c r="B5379" s="172" t="s">
        <v>19339</v>
      </c>
      <c r="C5379" s="172" t="s">
        <v>5570</v>
      </c>
      <c r="D5379" s="363">
        <v>58.05</v>
      </c>
    </row>
    <row r="5380" spans="1:4" ht="13.5" x14ac:dyDescent="0.25">
      <c r="A5380" s="172">
        <v>90912</v>
      </c>
      <c r="B5380" s="172" t="s">
        <v>19340</v>
      </c>
      <c r="C5380" s="172" t="s">
        <v>5570</v>
      </c>
      <c r="D5380" s="363">
        <v>63.99</v>
      </c>
    </row>
    <row r="5381" spans="1:4" ht="13.5" x14ac:dyDescent="0.25">
      <c r="A5381" s="172">
        <v>90913</v>
      </c>
      <c r="B5381" s="172" t="s">
        <v>19341</v>
      </c>
      <c r="C5381" s="172" t="s">
        <v>5570</v>
      </c>
      <c r="D5381" s="363">
        <v>140.87</v>
      </c>
    </row>
    <row r="5382" spans="1:4" ht="13.5" x14ac:dyDescent="0.25">
      <c r="A5382" s="172">
        <v>90914</v>
      </c>
      <c r="B5382" s="172" t="s">
        <v>19342</v>
      </c>
      <c r="C5382" s="172" t="s">
        <v>5570</v>
      </c>
      <c r="D5382" s="363">
        <v>151.43</v>
      </c>
    </row>
    <row r="5383" spans="1:4" ht="13.5" x14ac:dyDescent="0.25">
      <c r="A5383" s="172">
        <v>90920</v>
      </c>
      <c r="B5383" s="172" t="s">
        <v>19343</v>
      </c>
      <c r="C5383" s="172" t="s">
        <v>5570</v>
      </c>
      <c r="D5383" s="363">
        <v>63.96</v>
      </c>
    </row>
    <row r="5384" spans="1:4" ht="13.5" x14ac:dyDescent="0.25">
      <c r="A5384" s="172">
        <v>90922</v>
      </c>
      <c r="B5384" s="172" t="s">
        <v>19344</v>
      </c>
      <c r="C5384" s="172" t="s">
        <v>5570</v>
      </c>
      <c r="D5384" s="363">
        <v>70.790000000000006</v>
      </c>
    </row>
    <row r="5385" spans="1:4" ht="13.5" x14ac:dyDescent="0.25">
      <c r="A5385" s="172">
        <v>90923</v>
      </c>
      <c r="B5385" s="172" t="s">
        <v>19345</v>
      </c>
      <c r="C5385" s="172" t="s">
        <v>5570</v>
      </c>
      <c r="D5385" s="363">
        <v>159.18</v>
      </c>
    </row>
    <row r="5386" spans="1:4" ht="13.5" x14ac:dyDescent="0.25">
      <c r="A5386" s="172">
        <v>90924</v>
      </c>
      <c r="B5386" s="172" t="s">
        <v>19346</v>
      </c>
      <c r="C5386" s="172" t="s">
        <v>5570</v>
      </c>
      <c r="D5386" s="363">
        <v>171.33</v>
      </c>
    </row>
    <row r="5387" spans="1:4" ht="13.5" x14ac:dyDescent="0.25">
      <c r="A5387" s="172">
        <v>90930</v>
      </c>
      <c r="B5387" s="172" t="s">
        <v>19347</v>
      </c>
      <c r="C5387" s="172" t="s">
        <v>5570</v>
      </c>
      <c r="D5387" s="363">
        <v>50.05</v>
      </c>
    </row>
    <row r="5388" spans="1:4" ht="13.5" x14ac:dyDescent="0.25">
      <c r="A5388" s="172">
        <v>90932</v>
      </c>
      <c r="B5388" s="172" t="s">
        <v>19348</v>
      </c>
      <c r="C5388" s="172" t="s">
        <v>5570</v>
      </c>
      <c r="D5388" s="363">
        <v>55.51</v>
      </c>
    </row>
    <row r="5389" spans="1:4" ht="13.5" x14ac:dyDescent="0.25">
      <c r="A5389" s="172">
        <v>90933</v>
      </c>
      <c r="B5389" s="172" t="s">
        <v>19349</v>
      </c>
      <c r="C5389" s="172" t="s">
        <v>5570</v>
      </c>
      <c r="D5389" s="363">
        <v>126.1</v>
      </c>
    </row>
    <row r="5390" spans="1:4" ht="13.5" x14ac:dyDescent="0.25">
      <c r="A5390" s="172">
        <v>90934</v>
      </c>
      <c r="B5390" s="172" t="s">
        <v>19350</v>
      </c>
      <c r="C5390" s="172" t="s">
        <v>5570</v>
      </c>
      <c r="D5390" s="363">
        <v>135.81</v>
      </c>
    </row>
    <row r="5391" spans="1:4" ht="13.5" x14ac:dyDescent="0.25">
      <c r="A5391" s="172">
        <v>90940</v>
      </c>
      <c r="B5391" s="172" t="s">
        <v>19351</v>
      </c>
      <c r="C5391" s="172" t="s">
        <v>5570</v>
      </c>
      <c r="D5391" s="363">
        <v>53.27</v>
      </c>
    </row>
    <row r="5392" spans="1:4" ht="13.5" x14ac:dyDescent="0.25">
      <c r="A5392" s="172">
        <v>90942</v>
      </c>
      <c r="B5392" s="172" t="s">
        <v>19352</v>
      </c>
      <c r="C5392" s="172" t="s">
        <v>5570</v>
      </c>
      <c r="D5392" s="363">
        <v>59.21</v>
      </c>
    </row>
    <row r="5393" spans="1:4" ht="13.5" x14ac:dyDescent="0.25">
      <c r="A5393" s="172">
        <v>90943</v>
      </c>
      <c r="B5393" s="172" t="s">
        <v>19353</v>
      </c>
      <c r="C5393" s="172" t="s">
        <v>5570</v>
      </c>
      <c r="D5393" s="363">
        <v>136.09</v>
      </c>
    </row>
    <row r="5394" spans="1:4" ht="13.5" x14ac:dyDescent="0.25">
      <c r="A5394" s="172">
        <v>90944</v>
      </c>
      <c r="B5394" s="172" t="s">
        <v>19354</v>
      </c>
      <c r="C5394" s="172" t="s">
        <v>5570</v>
      </c>
      <c r="D5394" s="363">
        <v>146.65</v>
      </c>
    </row>
    <row r="5395" spans="1:4" ht="13.5" x14ac:dyDescent="0.25">
      <c r="A5395" s="172">
        <v>90950</v>
      </c>
      <c r="B5395" s="172" t="s">
        <v>19355</v>
      </c>
      <c r="C5395" s="172" t="s">
        <v>5570</v>
      </c>
      <c r="D5395" s="363">
        <v>59.17</v>
      </c>
    </row>
    <row r="5396" spans="1:4" ht="13.5" x14ac:dyDescent="0.25">
      <c r="A5396" s="172">
        <v>90952</v>
      </c>
      <c r="B5396" s="172" t="s">
        <v>19356</v>
      </c>
      <c r="C5396" s="172" t="s">
        <v>5570</v>
      </c>
      <c r="D5396" s="363">
        <v>66</v>
      </c>
    </row>
    <row r="5397" spans="1:4" ht="13.5" x14ac:dyDescent="0.25">
      <c r="A5397" s="172">
        <v>90953</v>
      </c>
      <c r="B5397" s="172" t="s">
        <v>19357</v>
      </c>
      <c r="C5397" s="172" t="s">
        <v>5570</v>
      </c>
      <c r="D5397" s="363">
        <v>154.38999999999999</v>
      </c>
    </row>
    <row r="5398" spans="1:4" ht="13.5" x14ac:dyDescent="0.25">
      <c r="A5398" s="172">
        <v>90954</v>
      </c>
      <c r="B5398" s="172" t="s">
        <v>19358</v>
      </c>
      <c r="C5398" s="172" t="s">
        <v>5570</v>
      </c>
      <c r="D5398" s="363">
        <v>166.54</v>
      </c>
    </row>
    <row r="5399" spans="1:4" ht="13.5" x14ac:dyDescent="0.25">
      <c r="A5399" s="172">
        <v>94438</v>
      </c>
      <c r="B5399" s="172" t="s">
        <v>11240</v>
      </c>
      <c r="C5399" s="172" t="s">
        <v>5570</v>
      </c>
      <c r="D5399" s="363">
        <v>31.87</v>
      </c>
    </row>
    <row r="5400" spans="1:4" ht="13.5" x14ac:dyDescent="0.25">
      <c r="A5400" s="172">
        <v>94439</v>
      </c>
      <c r="B5400" s="172" t="s">
        <v>19359</v>
      </c>
      <c r="C5400" s="172" t="s">
        <v>5570</v>
      </c>
      <c r="D5400" s="363">
        <v>35.450000000000003</v>
      </c>
    </row>
    <row r="5401" spans="1:4" ht="13.5" x14ac:dyDescent="0.25">
      <c r="A5401" s="172">
        <v>94779</v>
      </c>
      <c r="B5401" s="172" t="s">
        <v>11242</v>
      </c>
      <c r="C5401" s="172" t="s">
        <v>5570</v>
      </c>
      <c r="D5401" s="363">
        <v>31.07</v>
      </c>
    </row>
    <row r="5402" spans="1:4" ht="13.5" x14ac:dyDescent="0.25">
      <c r="A5402" s="172">
        <v>94782</v>
      </c>
      <c r="B5402" s="172" t="s">
        <v>19360</v>
      </c>
      <c r="C5402" s="172" t="s">
        <v>5570</v>
      </c>
      <c r="D5402" s="363">
        <v>35.03</v>
      </c>
    </row>
    <row r="5403" spans="1:4" ht="13.5" x14ac:dyDescent="0.25">
      <c r="A5403" s="172">
        <v>72190</v>
      </c>
      <c r="B5403" s="172" t="s">
        <v>19361</v>
      </c>
      <c r="C5403" s="172" t="s">
        <v>5237</v>
      </c>
      <c r="D5403" s="363">
        <v>33.06</v>
      </c>
    </row>
    <row r="5404" spans="1:4" ht="13.5" x14ac:dyDescent="0.25">
      <c r="A5404" s="172">
        <v>87871</v>
      </c>
      <c r="B5404" s="172" t="s">
        <v>11246</v>
      </c>
      <c r="C5404" s="172" t="s">
        <v>5570</v>
      </c>
      <c r="D5404" s="363">
        <v>17.47</v>
      </c>
    </row>
    <row r="5405" spans="1:4" ht="13.5" x14ac:dyDescent="0.25">
      <c r="A5405" s="172">
        <v>87872</v>
      </c>
      <c r="B5405" s="172" t="s">
        <v>11247</v>
      </c>
      <c r="C5405" s="172" t="s">
        <v>5570</v>
      </c>
      <c r="D5405" s="363">
        <v>16.86</v>
      </c>
    </row>
    <row r="5406" spans="1:4" ht="13.5" x14ac:dyDescent="0.25">
      <c r="A5406" s="172">
        <v>87873</v>
      </c>
      <c r="B5406" s="172" t="s">
        <v>11248</v>
      </c>
      <c r="C5406" s="172" t="s">
        <v>5570</v>
      </c>
      <c r="D5406" s="363">
        <v>4.72</v>
      </c>
    </row>
    <row r="5407" spans="1:4" ht="13.5" x14ac:dyDescent="0.25">
      <c r="A5407" s="172">
        <v>87874</v>
      </c>
      <c r="B5407" s="172" t="s">
        <v>11249</v>
      </c>
      <c r="C5407" s="172" t="s">
        <v>5570</v>
      </c>
      <c r="D5407" s="363">
        <v>4.5999999999999996</v>
      </c>
    </row>
    <row r="5408" spans="1:4" ht="13.5" x14ac:dyDescent="0.25">
      <c r="A5408" s="172">
        <v>87876</v>
      </c>
      <c r="B5408" s="172" t="s">
        <v>11250</v>
      </c>
      <c r="C5408" s="172" t="s">
        <v>5570</v>
      </c>
      <c r="D5408" s="363">
        <v>9.57</v>
      </c>
    </row>
    <row r="5409" spans="1:4" ht="13.5" x14ac:dyDescent="0.25">
      <c r="A5409" s="172">
        <v>87877</v>
      </c>
      <c r="B5409" s="172" t="s">
        <v>11251</v>
      </c>
      <c r="C5409" s="172" t="s">
        <v>5570</v>
      </c>
      <c r="D5409" s="363">
        <v>9.2799999999999994</v>
      </c>
    </row>
    <row r="5410" spans="1:4" ht="13.5" x14ac:dyDescent="0.25">
      <c r="A5410" s="172">
        <v>87878</v>
      </c>
      <c r="B5410" s="172" t="s">
        <v>11252</v>
      </c>
      <c r="C5410" s="172" t="s">
        <v>5570</v>
      </c>
      <c r="D5410" s="363">
        <v>3.11</v>
      </c>
    </row>
    <row r="5411" spans="1:4" ht="13.5" x14ac:dyDescent="0.25">
      <c r="A5411" s="172">
        <v>87879</v>
      </c>
      <c r="B5411" s="172" t="s">
        <v>11253</v>
      </c>
      <c r="C5411" s="172" t="s">
        <v>5570</v>
      </c>
      <c r="D5411" s="363">
        <v>2.7</v>
      </c>
    </row>
    <row r="5412" spans="1:4" ht="13.5" x14ac:dyDescent="0.25">
      <c r="A5412" s="172">
        <v>87881</v>
      </c>
      <c r="B5412" s="172" t="s">
        <v>11254</v>
      </c>
      <c r="C5412" s="172" t="s">
        <v>5570</v>
      </c>
      <c r="D5412" s="363">
        <v>4.6399999999999997</v>
      </c>
    </row>
    <row r="5413" spans="1:4" ht="13.5" x14ac:dyDescent="0.25">
      <c r="A5413" s="172">
        <v>87882</v>
      </c>
      <c r="B5413" s="172" t="s">
        <v>11255</v>
      </c>
      <c r="C5413" s="172" t="s">
        <v>5570</v>
      </c>
      <c r="D5413" s="363">
        <v>4.5199999999999996</v>
      </c>
    </row>
    <row r="5414" spans="1:4" ht="13.5" x14ac:dyDescent="0.25">
      <c r="A5414" s="172">
        <v>87884</v>
      </c>
      <c r="B5414" s="172" t="s">
        <v>11256</v>
      </c>
      <c r="C5414" s="172" t="s">
        <v>5570</v>
      </c>
      <c r="D5414" s="363">
        <v>9.49</v>
      </c>
    </row>
    <row r="5415" spans="1:4" ht="13.5" x14ac:dyDescent="0.25">
      <c r="A5415" s="172">
        <v>87885</v>
      </c>
      <c r="B5415" s="172" t="s">
        <v>11257</v>
      </c>
      <c r="C5415" s="172" t="s">
        <v>5570</v>
      </c>
      <c r="D5415" s="363">
        <v>9.1999999999999993</v>
      </c>
    </row>
    <row r="5416" spans="1:4" ht="13.5" x14ac:dyDescent="0.25">
      <c r="A5416" s="172">
        <v>87886</v>
      </c>
      <c r="B5416" s="172" t="s">
        <v>11258</v>
      </c>
      <c r="C5416" s="172" t="s">
        <v>5570</v>
      </c>
      <c r="D5416" s="363">
        <v>22.13</v>
      </c>
    </row>
    <row r="5417" spans="1:4" ht="13.5" x14ac:dyDescent="0.25">
      <c r="A5417" s="172">
        <v>87887</v>
      </c>
      <c r="B5417" s="172" t="s">
        <v>11259</v>
      </c>
      <c r="C5417" s="172" t="s">
        <v>5570</v>
      </c>
      <c r="D5417" s="363">
        <v>21.52</v>
      </c>
    </row>
    <row r="5418" spans="1:4" ht="13.5" x14ac:dyDescent="0.25">
      <c r="A5418" s="172">
        <v>87888</v>
      </c>
      <c r="B5418" s="172" t="s">
        <v>11260</v>
      </c>
      <c r="C5418" s="172" t="s">
        <v>5570</v>
      </c>
      <c r="D5418" s="363">
        <v>5.72</v>
      </c>
    </row>
    <row r="5419" spans="1:4" ht="13.5" x14ac:dyDescent="0.25">
      <c r="A5419" s="172">
        <v>87889</v>
      </c>
      <c r="B5419" s="172" t="s">
        <v>11261</v>
      </c>
      <c r="C5419" s="172" t="s">
        <v>5570</v>
      </c>
      <c r="D5419" s="363">
        <v>5.6</v>
      </c>
    </row>
    <row r="5420" spans="1:4" ht="13.5" x14ac:dyDescent="0.25">
      <c r="A5420" s="172">
        <v>87891</v>
      </c>
      <c r="B5420" s="172" t="s">
        <v>11262</v>
      </c>
      <c r="C5420" s="172" t="s">
        <v>5570</v>
      </c>
      <c r="D5420" s="363">
        <v>10.57</v>
      </c>
    </row>
    <row r="5421" spans="1:4" ht="13.5" x14ac:dyDescent="0.25">
      <c r="A5421" s="172">
        <v>87892</v>
      </c>
      <c r="B5421" s="172" t="s">
        <v>11263</v>
      </c>
      <c r="C5421" s="172" t="s">
        <v>5570</v>
      </c>
      <c r="D5421" s="363">
        <v>10.28</v>
      </c>
    </row>
    <row r="5422" spans="1:4" ht="13.5" x14ac:dyDescent="0.25">
      <c r="A5422" s="172">
        <v>87893</v>
      </c>
      <c r="B5422" s="172" t="s">
        <v>11264</v>
      </c>
      <c r="C5422" s="172" t="s">
        <v>5570</v>
      </c>
      <c r="D5422" s="363">
        <v>4.8600000000000003</v>
      </c>
    </row>
    <row r="5423" spans="1:4" ht="13.5" x14ac:dyDescent="0.25">
      <c r="A5423" s="172">
        <v>87894</v>
      </c>
      <c r="B5423" s="172" t="s">
        <v>11265</v>
      </c>
      <c r="C5423" s="172" t="s">
        <v>5570</v>
      </c>
      <c r="D5423" s="363">
        <v>4.45</v>
      </c>
    </row>
    <row r="5424" spans="1:4" ht="13.5" x14ac:dyDescent="0.25">
      <c r="A5424" s="172">
        <v>87896</v>
      </c>
      <c r="B5424" s="172" t="s">
        <v>11266</v>
      </c>
      <c r="C5424" s="172" t="s">
        <v>5570</v>
      </c>
      <c r="D5424" s="363">
        <v>4.4000000000000004</v>
      </c>
    </row>
    <row r="5425" spans="1:4" ht="13.5" x14ac:dyDescent="0.25">
      <c r="A5425" s="172">
        <v>87897</v>
      </c>
      <c r="B5425" s="172" t="s">
        <v>11267</v>
      </c>
      <c r="C5425" s="172" t="s">
        <v>5570</v>
      </c>
      <c r="D5425" s="363">
        <v>3.99</v>
      </c>
    </row>
    <row r="5426" spans="1:4" ht="13.5" x14ac:dyDescent="0.25">
      <c r="A5426" s="172">
        <v>87899</v>
      </c>
      <c r="B5426" s="172" t="s">
        <v>11268</v>
      </c>
      <c r="C5426" s="172" t="s">
        <v>5570</v>
      </c>
      <c r="D5426" s="363">
        <v>6.6</v>
      </c>
    </row>
    <row r="5427" spans="1:4" ht="13.5" x14ac:dyDescent="0.25">
      <c r="A5427" s="172">
        <v>87900</v>
      </c>
      <c r="B5427" s="172" t="s">
        <v>11269</v>
      </c>
      <c r="C5427" s="172" t="s">
        <v>5570</v>
      </c>
      <c r="D5427" s="363">
        <v>6.48</v>
      </c>
    </row>
    <row r="5428" spans="1:4" ht="13.5" x14ac:dyDescent="0.25">
      <c r="A5428" s="172">
        <v>87902</v>
      </c>
      <c r="B5428" s="172" t="s">
        <v>11270</v>
      </c>
      <c r="C5428" s="172" t="s">
        <v>5570</v>
      </c>
      <c r="D5428" s="363">
        <v>11.45</v>
      </c>
    </row>
    <row r="5429" spans="1:4" ht="13.5" x14ac:dyDescent="0.25">
      <c r="A5429" s="172">
        <v>87903</v>
      </c>
      <c r="B5429" s="172" t="s">
        <v>11271</v>
      </c>
      <c r="C5429" s="172" t="s">
        <v>5570</v>
      </c>
      <c r="D5429" s="363">
        <v>11.16</v>
      </c>
    </row>
    <row r="5430" spans="1:4" ht="13.5" x14ac:dyDescent="0.25">
      <c r="A5430" s="172">
        <v>87904</v>
      </c>
      <c r="B5430" s="172" t="s">
        <v>11272</v>
      </c>
      <c r="C5430" s="172" t="s">
        <v>5570</v>
      </c>
      <c r="D5430" s="363">
        <v>6.32</v>
      </c>
    </row>
    <row r="5431" spans="1:4" ht="13.5" x14ac:dyDescent="0.25">
      <c r="A5431" s="172">
        <v>87905</v>
      </c>
      <c r="B5431" s="172" t="s">
        <v>11273</v>
      </c>
      <c r="C5431" s="172" t="s">
        <v>5570</v>
      </c>
      <c r="D5431" s="363">
        <v>5.91</v>
      </c>
    </row>
    <row r="5432" spans="1:4" ht="13.5" x14ac:dyDescent="0.25">
      <c r="A5432" s="172">
        <v>87907</v>
      </c>
      <c r="B5432" s="172" t="s">
        <v>11274</v>
      </c>
      <c r="C5432" s="172" t="s">
        <v>5570</v>
      </c>
      <c r="D5432" s="363">
        <v>5.67</v>
      </c>
    </row>
    <row r="5433" spans="1:4" ht="13.5" x14ac:dyDescent="0.25">
      <c r="A5433" s="172">
        <v>87908</v>
      </c>
      <c r="B5433" s="172" t="s">
        <v>11275</v>
      </c>
      <c r="C5433" s="172" t="s">
        <v>5570</v>
      </c>
      <c r="D5433" s="363">
        <v>5.26</v>
      </c>
    </row>
    <row r="5434" spans="1:4" ht="13.5" x14ac:dyDescent="0.25">
      <c r="A5434" s="172">
        <v>87910</v>
      </c>
      <c r="B5434" s="172" t="s">
        <v>11276</v>
      </c>
      <c r="C5434" s="172" t="s">
        <v>5570</v>
      </c>
      <c r="D5434" s="363">
        <v>22.04</v>
      </c>
    </row>
    <row r="5435" spans="1:4" ht="13.5" x14ac:dyDescent="0.25">
      <c r="A5435" s="172">
        <v>87911</v>
      </c>
      <c r="B5435" s="172" t="s">
        <v>11277</v>
      </c>
      <c r="C5435" s="172" t="s">
        <v>5570</v>
      </c>
      <c r="D5435" s="363">
        <v>21.43</v>
      </c>
    </row>
    <row r="5436" spans="1:4" ht="13.5" x14ac:dyDescent="0.25">
      <c r="A5436" s="172">
        <v>87411</v>
      </c>
      <c r="B5436" s="172" t="s">
        <v>11278</v>
      </c>
      <c r="C5436" s="172" t="s">
        <v>5570</v>
      </c>
      <c r="D5436" s="363">
        <v>12.14</v>
      </c>
    </row>
    <row r="5437" spans="1:4" ht="13.5" x14ac:dyDescent="0.25">
      <c r="A5437" s="172">
        <v>87412</v>
      </c>
      <c r="B5437" s="172" t="s">
        <v>11279</v>
      </c>
      <c r="C5437" s="172" t="s">
        <v>5570</v>
      </c>
      <c r="D5437" s="363">
        <v>16.93</v>
      </c>
    </row>
    <row r="5438" spans="1:4" ht="13.5" x14ac:dyDescent="0.25">
      <c r="A5438" s="172">
        <v>87413</v>
      </c>
      <c r="B5438" s="172" t="s">
        <v>11280</v>
      </c>
      <c r="C5438" s="172" t="s">
        <v>5570</v>
      </c>
      <c r="D5438" s="363">
        <v>19.649999999999999</v>
      </c>
    </row>
    <row r="5439" spans="1:4" ht="13.5" x14ac:dyDescent="0.25">
      <c r="A5439" s="172">
        <v>87414</v>
      </c>
      <c r="B5439" s="172" t="s">
        <v>11281</v>
      </c>
      <c r="C5439" s="172" t="s">
        <v>5570</v>
      </c>
      <c r="D5439" s="363">
        <v>18.3</v>
      </c>
    </row>
    <row r="5440" spans="1:4" ht="13.5" x14ac:dyDescent="0.25">
      <c r="A5440" s="172">
        <v>87415</v>
      </c>
      <c r="B5440" s="172" t="s">
        <v>11282</v>
      </c>
      <c r="C5440" s="172" t="s">
        <v>5570</v>
      </c>
      <c r="D5440" s="363">
        <v>22.94</v>
      </c>
    </row>
    <row r="5441" spans="1:4" ht="13.5" x14ac:dyDescent="0.25">
      <c r="A5441" s="172">
        <v>87416</v>
      </c>
      <c r="B5441" s="172" t="s">
        <v>11283</v>
      </c>
      <c r="C5441" s="172" t="s">
        <v>5570</v>
      </c>
      <c r="D5441" s="363">
        <v>25.85</v>
      </c>
    </row>
    <row r="5442" spans="1:4" ht="13.5" x14ac:dyDescent="0.25">
      <c r="A5442" s="172">
        <v>87417</v>
      </c>
      <c r="B5442" s="172" t="s">
        <v>11284</v>
      </c>
      <c r="C5442" s="172" t="s">
        <v>5570</v>
      </c>
      <c r="D5442" s="363">
        <v>12.81</v>
      </c>
    </row>
    <row r="5443" spans="1:4" ht="13.5" x14ac:dyDescent="0.25">
      <c r="A5443" s="172">
        <v>87418</v>
      </c>
      <c r="B5443" s="172" t="s">
        <v>11285</v>
      </c>
      <c r="C5443" s="172" t="s">
        <v>5570</v>
      </c>
      <c r="D5443" s="363">
        <v>13.16</v>
      </c>
    </row>
    <row r="5444" spans="1:4" ht="13.5" x14ac:dyDescent="0.25">
      <c r="A5444" s="172">
        <v>87419</v>
      </c>
      <c r="B5444" s="172" t="s">
        <v>11286</v>
      </c>
      <c r="C5444" s="172" t="s">
        <v>5570</v>
      </c>
      <c r="D5444" s="363">
        <v>14.19</v>
      </c>
    </row>
    <row r="5445" spans="1:4" ht="13.5" x14ac:dyDescent="0.25">
      <c r="A5445" s="172">
        <v>87420</v>
      </c>
      <c r="B5445" s="172" t="s">
        <v>11287</v>
      </c>
      <c r="C5445" s="172" t="s">
        <v>5570</v>
      </c>
      <c r="D5445" s="363">
        <v>19.510000000000002</v>
      </c>
    </row>
    <row r="5446" spans="1:4" ht="13.5" x14ac:dyDescent="0.25">
      <c r="A5446" s="172">
        <v>87421</v>
      </c>
      <c r="B5446" s="172" t="s">
        <v>11288</v>
      </c>
      <c r="C5446" s="172" t="s">
        <v>5570</v>
      </c>
      <c r="D5446" s="363">
        <v>19.86</v>
      </c>
    </row>
    <row r="5447" spans="1:4" ht="13.5" x14ac:dyDescent="0.25">
      <c r="A5447" s="172">
        <v>87422</v>
      </c>
      <c r="B5447" s="172" t="s">
        <v>11289</v>
      </c>
      <c r="C5447" s="172" t="s">
        <v>5570</v>
      </c>
      <c r="D5447" s="363">
        <v>20.89</v>
      </c>
    </row>
    <row r="5448" spans="1:4" ht="13.5" x14ac:dyDescent="0.25">
      <c r="A5448" s="172">
        <v>87423</v>
      </c>
      <c r="B5448" s="172" t="s">
        <v>11290</v>
      </c>
      <c r="C5448" s="172" t="s">
        <v>5570</v>
      </c>
      <c r="D5448" s="363">
        <v>25.32</v>
      </c>
    </row>
    <row r="5449" spans="1:4" ht="13.5" x14ac:dyDescent="0.25">
      <c r="A5449" s="172">
        <v>87424</v>
      </c>
      <c r="B5449" s="172" t="s">
        <v>11291</v>
      </c>
      <c r="C5449" s="172" t="s">
        <v>5570</v>
      </c>
      <c r="D5449" s="363">
        <v>25.85</v>
      </c>
    </row>
    <row r="5450" spans="1:4" ht="13.5" x14ac:dyDescent="0.25">
      <c r="A5450" s="172">
        <v>87425</v>
      </c>
      <c r="B5450" s="172" t="s">
        <v>11292</v>
      </c>
      <c r="C5450" s="172" t="s">
        <v>5570</v>
      </c>
      <c r="D5450" s="363">
        <v>26.7</v>
      </c>
    </row>
    <row r="5451" spans="1:4" ht="13.5" x14ac:dyDescent="0.25">
      <c r="A5451" s="172">
        <v>87426</v>
      </c>
      <c r="B5451" s="172" t="s">
        <v>11293</v>
      </c>
      <c r="C5451" s="172" t="s">
        <v>5570</v>
      </c>
      <c r="D5451" s="363">
        <v>29.98</v>
      </c>
    </row>
    <row r="5452" spans="1:4" ht="13.5" x14ac:dyDescent="0.25">
      <c r="A5452" s="172">
        <v>87427</v>
      </c>
      <c r="B5452" s="172" t="s">
        <v>11294</v>
      </c>
      <c r="C5452" s="172" t="s">
        <v>5570</v>
      </c>
      <c r="D5452" s="363">
        <v>30.51</v>
      </c>
    </row>
    <row r="5453" spans="1:4" ht="13.5" x14ac:dyDescent="0.25">
      <c r="A5453" s="172">
        <v>87428</v>
      </c>
      <c r="B5453" s="172" t="s">
        <v>11295</v>
      </c>
      <c r="C5453" s="172" t="s">
        <v>5570</v>
      </c>
      <c r="D5453" s="363">
        <v>31.36</v>
      </c>
    </row>
    <row r="5454" spans="1:4" ht="13.5" x14ac:dyDescent="0.25">
      <c r="A5454" s="172">
        <v>87429</v>
      </c>
      <c r="B5454" s="172" t="s">
        <v>11296</v>
      </c>
      <c r="C5454" s="172" t="s">
        <v>5570</v>
      </c>
      <c r="D5454" s="363">
        <v>14.48</v>
      </c>
    </row>
    <row r="5455" spans="1:4" ht="13.5" x14ac:dyDescent="0.25">
      <c r="A5455" s="172">
        <v>87430</v>
      </c>
      <c r="B5455" s="172" t="s">
        <v>11297</v>
      </c>
      <c r="C5455" s="172" t="s">
        <v>5570</v>
      </c>
      <c r="D5455" s="363">
        <v>14.83</v>
      </c>
    </row>
    <row r="5456" spans="1:4" ht="13.5" x14ac:dyDescent="0.25">
      <c r="A5456" s="172">
        <v>87431</v>
      </c>
      <c r="B5456" s="172" t="s">
        <v>11298</v>
      </c>
      <c r="C5456" s="172" t="s">
        <v>5570</v>
      </c>
      <c r="D5456" s="363">
        <v>15.01</v>
      </c>
    </row>
    <row r="5457" spans="1:4" ht="13.5" x14ac:dyDescent="0.25">
      <c r="A5457" s="172">
        <v>87432</v>
      </c>
      <c r="B5457" s="172" t="s">
        <v>11299</v>
      </c>
      <c r="C5457" s="172" t="s">
        <v>5570</v>
      </c>
      <c r="D5457" s="363">
        <v>21.24</v>
      </c>
    </row>
    <row r="5458" spans="1:4" ht="13.5" x14ac:dyDescent="0.25">
      <c r="A5458" s="172">
        <v>87433</v>
      </c>
      <c r="B5458" s="172" t="s">
        <v>11300</v>
      </c>
      <c r="C5458" s="172" t="s">
        <v>5570</v>
      </c>
      <c r="D5458" s="363">
        <v>21.94</v>
      </c>
    </row>
    <row r="5459" spans="1:4" ht="13.5" x14ac:dyDescent="0.25">
      <c r="A5459" s="172">
        <v>87434</v>
      </c>
      <c r="B5459" s="172" t="s">
        <v>11301</v>
      </c>
      <c r="C5459" s="172" t="s">
        <v>5570</v>
      </c>
      <c r="D5459" s="363">
        <v>22.45</v>
      </c>
    </row>
    <row r="5460" spans="1:4" ht="13.5" x14ac:dyDescent="0.25">
      <c r="A5460" s="172">
        <v>87435</v>
      </c>
      <c r="B5460" s="172" t="s">
        <v>11302</v>
      </c>
      <c r="C5460" s="172" t="s">
        <v>5570</v>
      </c>
      <c r="D5460" s="363">
        <v>23.47</v>
      </c>
    </row>
    <row r="5461" spans="1:4" ht="13.5" x14ac:dyDescent="0.25">
      <c r="A5461" s="172">
        <v>87436</v>
      </c>
      <c r="B5461" s="172" t="s">
        <v>11303</v>
      </c>
      <c r="C5461" s="172" t="s">
        <v>5570</v>
      </c>
      <c r="D5461" s="363">
        <v>24.68</v>
      </c>
    </row>
    <row r="5462" spans="1:4" ht="13.5" x14ac:dyDescent="0.25">
      <c r="A5462" s="172">
        <v>87437</v>
      </c>
      <c r="B5462" s="172" t="s">
        <v>11304</v>
      </c>
      <c r="C5462" s="172" t="s">
        <v>5570</v>
      </c>
      <c r="D5462" s="363">
        <v>25.53</v>
      </c>
    </row>
    <row r="5463" spans="1:4" ht="13.5" x14ac:dyDescent="0.25">
      <c r="A5463" s="172">
        <v>87438</v>
      </c>
      <c r="B5463" s="172" t="s">
        <v>11305</v>
      </c>
      <c r="C5463" s="172" t="s">
        <v>5570</v>
      </c>
      <c r="D5463" s="363">
        <v>29.12</v>
      </c>
    </row>
    <row r="5464" spans="1:4" ht="13.5" x14ac:dyDescent="0.25">
      <c r="A5464" s="172">
        <v>87439</v>
      </c>
      <c r="B5464" s="172" t="s">
        <v>11306</v>
      </c>
      <c r="C5464" s="172" t="s">
        <v>5570</v>
      </c>
      <c r="D5464" s="363">
        <v>30.64</v>
      </c>
    </row>
    <row r="5465" spans="1:4" ht="13.5" x14ac:dyDescent="0.25">
      <c r="A5465" s="172">
        <v>87440</v>
      </c>
      <c r="B5465" s="172" t="s">
        <v>11307</v>
      </c>
      <c r="C5465" s="172" t="s">
        <v>5570</v>
      </c>
      <c r="D5465" s="363">
        <v>31.34</v>
      </c>
    </row>
    <row r="5466" spans="1:4" ht="13.5" x14ac:dyDescent="0.25">
      <c r="A5466" s="172">
        <v>87527</v>
      </c>
      <c r="B5466" s="172" t="s">
        <v>11308</v>
      </c>
      <c r="C5466" s="172" t="s">
        <v>5570</v>
      </c>
      <c r="D5466" s="363">
        <v>25.86</v>
      </c>
    </row>
    <row r="5467" spans="1:4" ht="13.5" x14ac:dyDescent="0.25">
      <c r="A5467" s="172">
        <v>87528</v>
      </c>
      <c r="B5467" s="172" t="s">
        <v>11309</v>
      </c>
      <c r="C5467" s="172" t="s">
        <v>5570</v>
      </c>
      <c r="D5467" s="363">
        <v>29.41</v>
      </c>
    </row>
    <row r="5468" spans="1:4" ht="13.5" x14ac:dyDescent="0.25">
      <c r="A5468" s="172">
        <v>87529</v>
      </c>
      <c r="B5468" s="172" t="s">
        <v>11310</v>
      </c>
      <c r="C5468" s="172" t="s">
        <v>5570</v>
      </c>
      <c r="D5468" s="363">
        <v>23.32</v>
      </c>
    </row>
    <row r="5469" spans="1:4" ht="13.5" x14ac:dyDescent="0.25">
      <c r="A5469" s="172">
        <v>87530</v>
      </c>
      <c r="B5469" s="172" t="s">
        <v>11311</v>
      </c>
      <c r="C5469" s="172" t="s">
        <v>5570</v>
      </c>
      <c r="D5469" s="363">
        <v>26.87</v>
      </c>
    </row>
    <row r="5470" spans="1:4" ht="13.5" x14ac:dyDescent="0.25">
      <c r="A5470" s="172">
        <v>87531</v>
      </c>
      <c r="B5470" s="172" t="s">
        <v>11312</v>
      </c>
      <c r="C5470" s="172" t="s">
        <v>5570</v>
      </c>
      <c r="D5470" s="363">
        <v>22.43</v>
      </c>
    </row>
    <row r="5471" spans="1:4" ht="13.5" x14ac:dyDescent="0.25">
      <c r="A5471" s="172">
        <v>87532</v>
      </c>
      <c r="B5471" s="172" t="s">
        <v>11313</v>
      </c>
      <c r="C5471" s="172" t="s">
        <v>5570</v>
      </c>
      <c r="D5471" s="363">
        <v>25.98</v>
      </c>
    </row>
    <row r="5472" spans="1:4" ht="13.5" x14ac:dyDescent="0.25">
      <c r="A5472" s="172">
        <v>87535</v>
      </c>
      <c r="B5472" s="172" t="s">
        <v>11314</v>
      </c>
      <c r="C5472" s="172" t="s">
        <v>5570</v>
      </c>
      <c r="D5472" s="363">
        <v>19.899999999999999</v>
      </c>
    </row>
    <row r="5473" spans="1:4" ht="13.5" x14ac:dyDescent="0.25">
      <c r="A5473" s="172">
        <v>87536</v>
      </c>
      <c r="B5473" s="172" t="s">
        <v>11315</v>
      </c>
      <c r="C5473" s="172" t="s">
        <v>5570</v>
      </c>
      <c r="D5473" s="363">
        <v>23.45</v>
      </c>
    </row>
    <row r="5474" spans="1:4" ht="13.5" x14ac:dyDescent="0.25">
      <c r="A5474" s="172">
        <v>87537</v>
      </c>
      <c r="B5474" s="172" t="s">
        <v>11316</v>
      </c>
      <c r="C5474" s="172" t="s">
        <v>5570</v>
      </c>
      <c r="D5474" s="363">
        <v>54.07</v>
      </c>
    </row>
    <row r="5475" spans="1:4" ht="13.5" x14ac:dyDescent="0.25">
      <c r="A5475" s="172">
        <v>87538</v>
      </c>
      <c r="B5475" s="172" t="s">
        <v>11317</v>
      </c>
      <c r="C5475" s="172" t="s">
        <v>5570</v>
      </c>
      <c r="D5475" s="363">
        <v>51.91</v>
      </c>
    </row>
    <row r="5476" spans="1:4" ht="13.5" x14ac:dyDescent="0.25">
      <c r="A5476" s="172">
        <v>87539</v>
      </c>
      <c r="B5476" s="172" t="s">
        <v>11318</v>
      </c>
      <c r="C5476" s="172" t="s">
        <v>5570</v>
      </c>
      <c r="D5476" s="363">
        <v>51.14</v>
      </c>
    </row>
    <row r="5477" spans="1:4" ht="13.5" x14ac:dyDescent="0.25">
      <c r="A5477" s="172">
        <v>87541</v>
      </c>
      <c r="B5477" s="172" t="s">
        <v>11319</v>
      </c>
      <c r="C5477" s="172" t="s">
        <v>5570</v>
      </c>
      <c r="D5477" s="363">
        <v>48.99</v>
      </c>
    </row>
    <row r="5478" spans="1:4" ht="13.5" x14ac:dyDescent="0.25">
      <c r="A5478" s="172">
        <v>87543</v>
      </c>
      <c r="B5478" s="172" t="s">
        <v>11320</v>
      </c>
      <c r="C5478" s="172" t="s">
        <v>5570</v>
      </c>
      <c r="D5478" s="363">
        <v>16.98</v>
      </c>
    </row>
    <row r="5479" spans="1:4" ht="13.5" x14ac:dyDescent="0.25">
      <c r="A5479" s="172">
        <v>87545</v>
      </c>
      <c r="B5479" s="172" t="s">
        <v>11321</v>
      </c>
      <c r="C5479" s="172" t="s">
        <v>5570</v>
      </c>
      <c r="D5479" s="363">
        <v>17.649999999999999</v>
      </c>
    </row>
    <row r="5480" spans="1:4" ht="13.5" x14ac:dyDescent="0.25">
      <c r="A5480" s="172">
        <v>87546</v>
      </c>
      <c r="B5480" s="172" t="s">
        <v>11322</v>
      </c>
      <c r="C5480" s="172" t="s">
        <v>5570</v>
      </c>
      <c r="D5480" s="363">
        <v>19.66</v>
      </c>
    </row>
    <row r="5481" spans="1:4" ht="13.5" x14ac:dyDescent="0.25">
      <c r="A5481" s="172">
        <v>87547</v>
      </c>
      <c r="B5481" s="172" t="s">
        <v>11323</v>
      </c>
      <c r="C5481" s="172" t="s">
        <v>5570</v>
      </c>
      <c r="D5481" s="363">
        <v>15.14</v>
      </c>
    </row>
    <row r="5482" spans="1:4" ht="13.5" x14ac:dyDescent="0.25">
      <c r="A5482" s="172">
        <v>87548</v>
      </c>
      <c r="B5482" s="172" t="s">
        <v>11324</v>
      </c>
      <c r="C5482" s="172" t="s">
        <v>5570</v>
      </c>
      <c r="D5482" s="363">
        <v>17.149999999999999</v>
      </c>
    </row>
    <row r="5483" spans="1:4" ht="13.5" x14ac:dyDescent="0.25">
      <c r="A5483" s="172">
        <v>87549</v>
      </c>
      <c r="B5483" s="172" t="s">
        <v>11325</v>
      </c>
      <c r="C5483" s="172" t="s">
        <v>5570</v>
      </c>
      <c r="D5483" s="363">
        <v>14.23</v>
      </c>
    </row>
    <row r="5484" spans="1:4" ht="13.5" x14ac:dyDescent="0.25">
      <c r="A5484" s="172">
        <v>87550</v>
      </c>
      <c r="B5484" s="172" t="s">
        <v>11326</v>
      </c>
      <c r="C5484" s="172" t="s">
        <v>5570</v>
      </c>
      <c r="D5484" s="363">
        <v>16.239999999999998</v>
      </c>
    </row>
    <row r="5485" spans="1:4" ht="13.5" x14ac:dyDescent="0.25">
      <c r="A5485" s="172">
        <v>87553</v>
      </c>
      <c r="B5485" s="172" t="s">
        <v>11327</v>
      </c>
      <c r="C5485" s="172" t="s">
        <v>5570</v>
      </c>
      <c r="D5485" s="363">
        <v>11.71</v>
      </c>
    </row>
    <row r="5486" spans="1:4" ht="13.5" x14ac:dyDescent="0.25">
      <c r="A5486" s="172">
        <v>87554</v>
      </c>
      <c r="B5486" s="172" t="s">
        <v>11328</v>
      </c>
      <c r="C5486" s="172" t="s">
        <v>5570</v>
      </c>
      <c r="D5486" s="363">
        <v>13.72</v>
      </c>
    </row>
    <row r="5487" spans="1:4" ht="13.5" x14ac:dyDescent="0.25">
      <c r="A5487" s="172">
        <v>87555</v>
      </c>
      <c r="B5487" s="172" t="s">
        <v>11329</v>
      </c>
      <c r="C5487" s="172" t="s">
        <v>5570</v>
      </c>
      <c r="D5487" s="363">
        <v>32.840000000000003</v>
      </c>
    </row>
    <row r="5488" spans="1:4" ht="13.5" x14ac:dyDescent="0.25">
      <c r="A5488" s="172">
        <v>87556</v>
      </c>
      <c r="B5488" s="172" t="s">
        <v>11330</v>
      </c>
      <c r="C5488" s="172" t="s">
        <v>5570</v>
      </c>
      <c r="D5488" s="363">
        <v>30.71</v>
      </c>
    </row>
    <row r="5489" spans="1:4" ht="13.5" x14ac:dyDescent="0.25">
      <c r="A5489" s="172">
        <v>87557</v>
      </c>
      <c r="B5489" s="172" t="s">
        <v>11331</v>
      </c>
      <c r="C5489" s="172" t="s">
        <v>5570</v>
      </c>
      <c r="D5489" s="363">
        <v>29.92</v>
      </c>
    </row>
    <row r="5490" spans="1:4" ht="13.5" x14ac:dyDescent="0.25">
      <c r="A5490" s="172">
        <v>87559</v>
      </c>
      <c r="B5490" s="172" t="s">
        <v>11332</v>
      </c>
      <c r="C5490" s="172" t="s">
        <v>5570</v>
      </c>
      <c r="D5490" s="363">
        <v>27.77</v>
      </c>
    </row>
    <row r="5491" spans="1:4" ht="13.5" x14ac:dyDescent="0.25">
      <c r="A5491" s="172">
        <v>87561</v>
      </c>
      <c r="B5491" s="172" t="s">
        <v>11333</v>
      </c>
      <c r="C5491" s="172" t="s">
        <v>5570</v>
      </c>
      <c r="D5491" s="363">
        <v>30.12</v>
      </c>
    </row>
    <row r="5492" spans="1:4" ht="13.5" x14ac:dyDescent="0.25">
      <c r="A5492" s="172">
        <v>87775</v>
      </c>
      <c r="B5492" s="172" t="s">
        <v>11334</v>
      </c>
      <c r="C5492" s="172" t="s">
        <v>5570</v>
      </c>
      <c r="D5492" s="363">
        <v>37.369999999999997</v>
      </c>
    </row>
    <row r="5493" spans="1:4" ht="13.5" x14ac:dyDescent="0.25">
      <c r="A5493" s="172">
        <v>87777</v>
      </c>
      <c r="B5493" s="172" t="s">
        <v>11335</v>
      </c>
      <c r="C5493" s="172" t="s">
        <v>5570</v>
      </c>
      <c r="D5493" s="363">
        <v>40.33</v>
      </c>
    </row>
    <row r="5494" spans="1:4" ht="13.5" x14ac:dyDescent="0.25">
      <c r="A5494" s="172">
        <v>87778</v>
      </c>
      <c r="B5494" s="172" t="s">
        <v>11336</v>
      </c>
      <c r="C5494" s="172" t="s">
        <v>5570</v>
      </c>
      <c r="D5494" s="363">
        <v>59.08</v>
      </c>
    </row>
    <row r="5495" spans="1:4" ht="13.5" x14ac:dyDescent="0.25">
      <c r="A5495" s="172">
        <v>87779</v>
      </c>
      <c r="B5495" s="172" t="s">
        <v>11337</v>
      </c>
      <c r="C5495" s="172" t="s">
        <v>5570</v>
      </c>
      <c r="D5495" s="363">
        <v>43.51</v>
      </c>
    </row>
    <row r="5496" spans="1:4" ht="13.5" x14ac:dyDescent="0.25">
      <c r="A5496" s="172">
        <v>87781</v>
      </c>
      <c r="B5496" s="172" t="s">
        <v>11338</v>
      </c>
      <c r="C5496" s="172" t="s">
        <v>5570</v>
      </c>
      <c r="D5496" s="363">
        <v>47.47</v>
      </c>
    </row>
    <row r="5497" spans="1:4" ht="13.5" x14ac:dyDescent="0.25">
      <c r="A5497" s="172">
        <v>87783</v>
      </c>
      <c r="B5497" s="172" t="s">
        <v>11339</v>
      </c>
      <c r="C5497" s="172" t="s">
        <v>5570</v>
      </c>
      <c r="D5497" s="363">
        <v>74.03</v>
      </c>
    </row>
    <row r="5498" spans="1:4" ht="13.5" x14ac:dyDescent="0.25">
      <c r="A5498" s="172">
        <v>87784</v>
      </c>
      <c r="B5498" s="172" t="s">
        <v>11340</v>
      </c>
      <c r="C5498" s="172" t="s">
        <v>5570</v>
      </c>
      <c r="D5498" s="363">
        <v>49.64</v>
      </c>
    </row>
    <row r="5499" spans="1:4" ht="13.5" x14ac:dyDescent="0.25">
      <c r="A5499" s="172">
        <v>87786</v>
      </c>
      <c r="B5499" s="172" t="s">
        <v>11341</v>
      </c>
      <c r="C5499" s="172" t="s">
        <v>5570</v>
      </c>
      <c r="D5499" s="363">
        <v>54.62</v>
      </c>
    </row>
    <row r="5500" spans="1:4" ht="13.5" x14ac:dyDescent="0.25">
      <c r="A5500" s="172">
        <v>87787</v>
      </c>
      <c r="B5500" s="172" t="s">
        <v>11342</v>
      </c>
      <c r="C5500" s="172" t="s">
        <v>5570</v>
      </c>
      <c r="D5500" s="363">
        <v>88.98</v>
      </c>
    </row>
    <row r="5501" spans="1:4" ht="13.5" x14ac:dyDescent="0.25">
      <c r="A5501" s="172">
        <v>87788</v>
      </c>
      <c r="B5501" s="172" t="s">
        <v>11343</v>
      </c>
      <c r="C5501" s="172" t="s">
        <v>5570</v>
      </c>
      <c r="D5501" s="363">
        <v>63.95</v>
      </c>
    </row>
    <row r="5502" spans="1:4" ht="13.5" x14ac:dyDescent="0.25">
      <c r="A5502" s="172">
        <v>87790</v>
      </c>
      <c r="B5502" s="172" t="s">
        <v>11344</v>
      </c>
      <c r="C5502" s="172" t="s">
        <v>5570</v>
      </c>
      <c r="D5502" s="363">
        <v>69.430000000000007</v>
      </c>
    </row>
    <row r="5503" spans="1:4" ht="13.5" x14ac:dyDescent="0.25">
      <c r="A5503" s="172">
        <v>87791</v>
      </c>
      <c r="B5503" s="172" t="s">
        <v>11345</v>
      </c>
      <c r="C5503" s="172" t="s">
        <v>5570</v>
      </c>
      <c r="D5503" s="363">
        <v>104.77</v>
      </c>
    </row>
    <row r="5504" spans="1:4" ht="13.5" x14ac:dyDescent="0.25">
      <c r="A5504" s="172">
        <v>87792</v>
      </c>
      <c r="B5504" s="172" t="s">
        <v>11346</v>
      </c>
      <c r="C5504" s="172" t="s">
        <v>5570</v>
      </c>
      <c r="D5504" s="363">
        <v>24.72</v>
      </c>
    </row>
    <row r="5505" spans="1:4" ht="13.5" x14ac:dyDescent="0.25">
      <c r="A5505" s="172">
        <v>87794</v>
      </c>
      <c r="B5505" s="172" t="s">
        <v>11347</v>
      </c>
      <c r="C5505" s="172" t="s">
        <v>5570</v>
      </c>
      <c r="D5505" s="363">
        <v>27.48</v>
      </c>
    </row>
    <row r="5506" spans="1:4" ht="13.5" x14ac:dyDescent="0.25">
      <c r="A5506" s="172">
        <v>87795</v>
      </c>
      <c r="B5506" s="172" t="s">
        <v>11348</v>
      </c>
      <c r="C5506" s="172" t="s">
        <v>5570</v>
      </c>
      <c r="D5506" s="363">
        <v>44.68</v>
      </c>
    </row>
    <row r="5507" spans="1:4" ht="13.5" x14ac:dyDescent="0.25">
      <c r="A5507" s="172">
        <v>87797</v>
      </c>
      <c r="B5507" s="172" t="s">
        <v>11349</v>
      </c>
      <c r="C5507" s="172" t="s">
        <v>5570</v>
      </c>
      <c r="D5507" s="363">
        <v>30.62</v>
      </c>
    </row>
    <row r="5508" spans="1:4" ht="13.5" x14ac:dyDescent="0.25">
      <c r="A5508" s="172">
        <v>87799</v>
      </c>
      <c r="B5508" s="172" t="s">
        <v>11350</v>
      </c>
      <c r="C5508" s="172" t="s">
        <v>5570</v>
      </c>
      <c r="D5508" s="363">
        <v>34.33</v>
      </c>
    </row>
    <row r="5509" spans="1:4" ht="13.5" x14ac:dyDescent="0.25">
      <c r="A5509" s="172">
        <v>87800</v>
      </c>
      <c r="B5509" s="172" t="s">
        <v>11351</v>
      </c>
      <c r="C5509" s="172" t="s">
        <v>5570</v>
      </c>
      <c r="D5509" s="363">
        <v>58.83</v>
      </c>
    </row>
    <row r="5510" spans="1:4" ht="13.5" x14ac:dyDescent="0.25">
      <c r="A5510" s="172">
        <v>87801</v>
      </c>
      <c r="B5510" s="172" t="s">
        <v>11352</v>
      </c>
      <c r="C5510" s="172" t="s">
        <v>5570</v>
      </c>
      <c r="D5510" s="363">
        <v>36.53</v>
      </c>
    </row>
    <row r="5511" spans="1:4" ht="13.5" x14ac:dyDescent="0.25">
      <c r="A5511" s="172">
        <v>87803</v>
      </c>
      <c r="B5511" s="172" t="s">
        <v>11353</v>
      </c>
      <c r="C5511" s="172" t="s">
        <v>5570</v>
      </c>
      <c r="D5511" s="363">
        <v>41.17</v>
      </c>
    </row>
    <row r="5512" spans="1:4" ht="13.5" x14ac:dyDescent="0.25">
      <c r="A5512" s="172">
        <v>87804</v>
      </c>
      <c r="B5512" s="172" t="s">
        <v>11354</v>
      </c>
      <c r="C5512" s="172" t="s">
        <v>5570</v>
      </c>
      <c r="D5512" s="363">
        <v>72.98</v>
      </c>
    </row>
    <row r="5513" spans="1:4" ht="13.5" x14ac:dyDescent="0.25">
      <c r="A5513" s="172">
        <v>87805</v>
      </c>
      <c r="B5513" s="172" t="s">
        <v>11355</v>
      </c>
      <c r="C5513" s="172" t="s">
        <v>5570</v>
      </c>
      <c r="D5513" s="363">
        <v>42.05</v>
      </c>
    </row>
    <row r="5514" spans="1:4" ht="13.5" x14ac:dyDescent="0.25">
      <c r="A5514" s="172">
        <v>87807</v>
      </c>
      <c r="B5514" s="172" t="s">
        <v>11356</v>
      </c>
      <c r="C5514" s="172" t="s">
        <v>5570</v>
      </c>
      <c r="D5514" s="363">
        <v>47.17</v>
      </c>
    </row>
    <row r="5515" spans="1:4" ht="13.5" x14ac:dyDescent="0.25">
      <c r="A5515" s="172">
        <v>87808</v>
      </c>
      <c r="B5515" s="172" t="s">
        <v>11357</v>
      </c>
      <c r="C5515" s="172" t="s">
        <v>5570</v>
      </c>
      <c r="D5515" s="363">
        <v>79.739999999999995</v>
      </c>
    </row>
    <row r="5516" spans="1:4" ht="13.5" x14ac:dyDescent="0.25">
      <c r="A5516" s="172">
        <v>87809</v>
      </c>
      <c r="B5516" s="172" t="s">
        <v>11358</v>
      </c>
      <c r="C5516" s="172" t="s">
        <v>5570</v>
      </c>
      <c r="D5516" s="363">
        <v>59.56</v>
      </c>
    </row>
    <row r="5517" spans="1:4" ht="13.5" x14ac:dyDescent="0.25">
      <c r="A5517" s="172">
        <v>87811</v>
      </c>
      <c r="B5517" s="172" t="s">
        <v>11359</v>
      </c>
      <c r="C5517" s="172" t="s">
        <v>5570</v>
      </c>
      <c r="D5517" s="363">
        <v>62.32</v>
      </c>
    </row>
    <row r="5518" spans="1:4" ht="13.5" x14ac:dyDescent="0.25">
      <c r="A5518" s="172">
        <v>87812</v>
      </c>
      <c r="B5518" s="172" t="s">
        <v>11360</v>
      </c>
      <c r="C5518" s="172" t="s">
        <v>5570</v>
      </c>
      <c r="D5518" s="363">
        <v>79.209999999999994</v>
      </c>
    </row>
    <row r="5519" spans="1:4" ht="13.5" x14ac:dyDescent="0.25">
      <c r="A5519" s="172">
        <v>87813</v>
      </c>
      <c r="B5519" s="172" t="s">
        <v>11361</v>
      </c>
      <c r="C5519" s="172" t="s">
        <v>5570</v>
      </c>
      <c r="D5519" s="363">
        <v>65.459999999999994</v>
      </c>
    </row>
    <row r="5520" spans="1:4" ht="13.5" x14ac:dyDescent="0.25">
      <c r="A5520" s="172">
        <v>87815</v>
      </c>
      <c r="B5520" s="172" t="s">
        <v>11362</v>
      </c>
      <c r="C5520" s="172" t="s">
        <v>5570</v>
      </c>
      <c r="D5520" s="363">
        <v>69.17</v>
      </c>
    </row>
    <row r="5521" spans="1:4" ht="13.5" x14ac:dyDescent="0.25">
      <c r="A5521" s="172">
        <v>87816</v>
      </c>
      <c r="B5521" s="172" t="s">
        <v>11363</v>
      </c>
      <c r="C5521" s="172" t="s">
        <v>5570</v>
      </c>
      <c r="D5521" s="363">
        <v>93.36</v>
      </c>
    </row>
    <row r="5522" spans="1:4" ht="13.5" x14ac:dyDescent="0.25">
      <c r="A5522" s="172">
        <v>87817</v>
      </c>
      <c r="B5522" s="172" t="s">
        <v>11364</v>
      </c>
      <c r="C5522" s="172" t="s">
        <v>5570</v>
      </c>
      <c r="D5522" s="363">
        <v>71.05</v>
      </c>
    </row>
    <row r="5523" spans="1:4" ht="13.5" x14ac:dyDescent="0.25">
      <c r="A5523" s="172">
        <v>87819</v>
      </c>
      <c r="B5523" s="172" t="s">
        <v>11365</v>
      </c>
      <c r="C5523" s="172" t="s">
        <v>5570</v>
      </c>
      <c r="D5523" s="363">
        <v>75.69</v>
      </c>
    </row>
    <row r="5524" spans="1:4" ht="13.5" x14ac:dyDescent="0.25">
      <c r="A5524" s="172">
        <v>87820</v>
      </c>
      <c r="B5524" s="172" t="s">
        <v>11366</v>
      </c>
      <c r="C5524" s="172" t="s">
        <v>5570</v>
      </c>
      <c r="D5524" s="363">
        <v>107.51</v>
      </c>
    </row>
    <row r="5525" spans="1:4" ht="13.5" x14ac:dyDescent="0.25">
      <c r="A5525" s="172">
        <v>87821</v>
      </c>
      <c r="B5525" s="172" t="s">
        <v>11367</v>
      </c>
      <c r="C5525" s="172" t="s">
        <v>5570</v>
      </c>
      <c r="D5525" s="363">
        <v>102.59</v>
      </c>
    </row>
    <row r="5526" spans="1:4" ht="13.5" x14ac:dyDescent="0.25">
      <c r="A5526" s="172">
        <v>87823</v>
      </c>
      <c r="B5526" s="172" t="s">
        <v>11368</v>
      </c>
      <c r="C5526" s="172" t="s">
        <v>5570</v>
      </c>
      <c r="D5526" s="363">
        <v>107.71</v>
      </c>
    </row>
    <row r="5527" spans="1:4" ht="13.5" x14ac:dyDescent="0.25">
      <c r="A5527" s="172">
        <v>87824</v>
      </c>
      <c r="B5527" s="172" t="s">
        <v>11369</v>
      </c>
      <c r="C5527" s="172" t="s">
        <v>5570</v>
      </c>
      <c r="D5527" s="363">
        <v>139.96</v>
      </c>
    </row>
    <row r="5528" spans="1:4" ht="13.5" x14ac:dyDescent="0.25">
      <c r="A5528" s="172">
        <v>87825</v>
      </c>
      <c r="B5528" s="172" t="s">
        <v>11370</v>
      </c>
      <c r="C5528" s="172" t="s">
        <v>5570</v>
      </c>
      <c r="D5528" s="363">
        <v>46.98</v>
      </c>
    </row>
    <row r="5529" spans="1:4" ht="13.5" x14ac:dyDescent="0.25">
      <c r="A5529" s="172">
        <v>87827</v>
      </c>
      <c r="B5529" s="172" t="s">
        <v>11371</v>
      </c>
      <c r="C5529" s="172" t="s">
        <v>5570</v>
      </c>
      <c r="D5529" s="363">
        <v>50.36</v>
      </c>
    </row>
    <row r="5530" spans="1:4" ht="13.5" x14ac:dyDescent="0.25">
      <c r="A5530" s="172">
        <v>87828</v>
      </c>
      <c r="B5530" s="172" t="s">
        <v>11372</v>
      </c>
      <c r="C5530" s="172" t="s">
        <v>5570</v>
      </c>
      <c r="D5530" s="363">
        <v>72.39</v>
      </c>
    </row>
    <row r="5531" spans="1:4" ht="13.5" x14ac:dyDescent="0.25">
      <c r="A5531" s="172">
        <v>87829</v>
      </c>
      <c r="B5531" s="172" t="s">
        <v>11373</v>
      </c>
      <c r="C5531" s="172" t="s">
        <v>5570</v>
      </c>
      <c r="D5531" s="363">
        <v>53.62</v>
      </c>
    </row>
    <row r="5532" spans="1:4" ht="13.5" x14ac:dyDescent="0.25">
      <c r="A5532" s="172">
        <v>87831</v>
      </c>
      <c r="B5532" s="172" t="s">
        <v>11374</v>
      </c>
      <c r="C5532" s="172" t="s">
        <v>5570</v>
      </c>
      <c r="D5532" s="363">
        <v>58.15</v>
      </c>
    </row>
    <row r="5533" spans="1:4" ht="13.5" x14ac:dyDescent="0.25">
      <c r="A5533" s="172">
        <v>87832</v>
      </c>
      <c r="B5533" s="172" t="s">
        <v>11375</v>
      </c>
      <c r="C5533" s="172" t="s">
        <v>5570</v>
      </c>
      <c r="D5533" s="363">
        <v>89.09</v>
      </c>
    </row>
    <row r="5534" spans="1:4" ht="13.5" x14ac:dyDescent="0.25">
      <c r="A5534" s="172">
        <v>87834</v>
      </c>
      <c r="B5534" s="172" t="s">
        <v>11376</v>
      </c>
      <c r="C5534" s="172" t="s">
        <v>5570</v>
      </c>
      <c r="D5534" s="363">
        <v>157.37</v>
      </c>
    </row>
    <row r="5535" spans="1:4" ht="13.5" x14ac:dyDescent="0.25">
      <c r="A5535" s="172">
        <v>87835</v>
      </c>
      <c r="B5535" s="172" t="s">
        <v>11377</v>
      </c>
      <c r="C5535" s="172" t="s">
        <v>5570</v>
      </c>
      <c r="D5535" s="363">
        <v>107.86</v>
      </c>
    </row>
    <row r="5536" spans="1:4" ht="13.5" x14ac:dyDescent="0.25">
      <c r="A5536" s="172">
        <v>87836</v>
      </c>
      <c r="B5536" s="172" t="s">
        <v>11378</v>
      </c>
      <c r="C5536" s="172" t="s">
        <v>5570</v>
      </c>
      <c r="D5536" s="363">
        <v>151.6</v>
      </c>
    </row>
    <row r="5537" spans="1:4" ht="13.5" x14ac:dyDescent="0.25">
      <c r="A5537" s="172">
        <v>87837</v>
      </c>
      <c r="B5537" s="172" t="s">
        <v>11379</v>
      </c>
      <c r="C5537" s="172" t="s">
        <v>5570</v>
      </c>
      <c r="D5537" s="363">
        <v>102.81</v>
      </c>
    </row>
    <row r="5538" spans="1:4" ht="13.5" x14ac:dyDescent="0.25">
      <c r="A5538" s="172">
        <v>87838</v>
      </c>
      <c r="B5538" s="172" t="s">
        <v>11380</v>
      </c>
      <c r="C5538" s="172" t="s">
        <v>5570</v>
      </c>
      <c r="D5538" s="363">
        <v>163.44</v>
      </c>
    </row>
    <row r="5539" spans="1:4" ht="13.5" x14ac:dyDescent="0.25">
      <c r="A5539" s="172">
        <v>87839</v>
      </c>
      <c r="B5539" s="172" t="s">
        <v>11381</v>
      </c>
      <c r="C5539" s="172" t="s">
        <v>5570</v>
      </c>
      <c r="D5539" s="363">
        <v>111.95</v>
      </c>
    </row>
    <row r="5540" spans="1:4" ht="13.5" x14ac:dyDescent="0.25">
      <c r="A5540" s="172">
        <v>87840</v>
      </c>
      <c r="B5540" s="172" t="s">
        <v>11382</v>
      </c>
      <c r="C5540" s="172" t="s">
        <v>5570</v>
      </c>
      <c r="D5540" s="363">
        <v>156.35</v>
      </c>
    </row>
    <row r="5541" spans="1:4" ht="13.5" x14ac:dyDescent="0.25">
      <c r="A5541" s="172">
        <v>87841</v>
      </c>
      <c r="B5541" s="172" t="s">
        <v>11383</v>
      </c>
      <c r="C5541" s="172" t="s">
        <v>5570</v>
      </c>
      <c r="D5541" s="363">
        <v>105.57</v>
      </c>
    </row>
    <row r="5542" spans="1:4" ht="13.5" x14ac:dyDescent="0.25">
      <c r="A5542" s="172">
        <v>87842</v>
      </c>
      <c r="B5542" s="172" t="s">
        <v>11384</v>
      </c>
      <c r="C5542" s="172" t="s">
        <v>5570</v>
      </c>
      <c r="D5542" s="363">
        <v>161.15</v>
      </c>
    </row>
    <row r="5543" spans="1:4" ht="13.5" x14ac:dyDescent="0.25">
      <c r="A5543" s="172">
        <v>87843</v>
      </c>
      <c r="B5543" s="172" t="s">
        <v>11385</v>
      </c>
      <c r="C5543" s="172" t="s">
        <v>5570</v>
      </c>
      <c r="D5543" s="363">
        <v>118.06</v>
      </c>
    </row>
    <row r="5544" spans="1:4" ht="13.5" x14ac:dyDescent="0.25">
      <c r="A5544" s="172">
        <v>87844</v>
      </c>
      <c r="B5544" s="172" t="s">
        <v>11386</v>
      </c>
      <c r="C5544" s="172" t="s">
        <v>5570</v>
      </c>
      <c r="D5544" s="363">
        <v>150.57</v>
      </c>
    </row>
    <row r="5545" spans="1:4" ht="13.5" x14ac:dyDescent="0.25">
      <c r="A5545" s="172">
        <v>87845</v>
      </c>
      <c r="B5545" s="172" t="s">
        <v>11387</v>
      </c>
      <c r="C5545" s="172" t="s">
        <v>5570</v>
      </c>
      <c r="D5545" s="363">
        <v>108.21</v>
      </c>
    </row>
    <row r="5546" spans="1:4" ht="13.5" x14ac:dyDescent="0.25">
      <c r="A5546" s="172">
        <v>87846</v>
      </c>
      <c r="B5546" s="172" t="s">
        <v>11388</v>
      </c>
      <c r="C5546" s="172" t="s">
        <v>5570</v>
      </c>
      <c r="D5546" s="363">
        <v>170.05</v>
      </c>
    </row>
    <row r="5547" spans="1:4" ht="13.5" x14ac:dyDescent="0.25">
      <c r="A5547" s="172">
        <v>87847</v>
      </c>
      <c r="B5547" s="172" t="s">
        <v>11389</v>
      </c>
      <c r="C5547" s="172" t="s">
        <v>5570</v>
      </c>
      <c r="D5547" s="363">
        <v>120.53</v>
      </c>
    </row>
    <row r="5548" spans="1:4" ht="13.5" x14ac:dyDescent="0.25">
      <c r="A5548" s="172">
        <v>87848</v>
      </c>
      <c r="B5548" s="172" t="s">
        <v>11390</v>
      </c>
      <c r="C5548" s="172" t="s">
        <v>5570</v>
      </c>
      <c r="D5548" s="363">
        <v>163.33000000000001</v>
      </c>
    </row>
    <row r="5549" spans="1:4" ht="13.5" x14ac:dyDescent="0.25">
      <c r="A5549" s="172">
        <v>87849</v>
      </c>
      <c r="B5549" s="172" t="s">
        <v>11391</v>
      </c>
      <c r="C5549" s="172" t="s">
        <v>5570</v>
      </c>
      <c r="D5549" s="363">
        <v>114.54</v>
      </c>
    </row>
    <row r="5550" spans="1:4" ht="13.5" x14ac:dyDescent="0.25">
      <c r="A5550" s="172">
        <v>87850</v>
      </c>
      <c r="B5550" s="172" t="s">
        <v>11392</v>
      </c>
      <c r="C5550" s="172" t="s">
        <v>5570</v>
      </c>
      <c r="D5550" s="363">
        <v>176.13</v>
      </c>
    </row>
    <row r="5551" spans="1:4" ht="13.5" x14ac:dyDescent="0.25">
      <c r="A5551" s="172">
        <v>87851</v>
      </c>
      <c r="B5551" s="172" t="s">
        <v>11393</v>
      </c>
      <c r="C5551" s="172" t="s">
        <v>5570</v>
      </c>
      <c r="D5551" s="363">
        <v>124.64</v>
      </c>
    </row>
    <row r="5552" spans="1:4" ht="13.5" x14ac:dyDescent="0.25">
      <c r="A5552" s="172">
        <v>87852</v>
      </c>
      <c r="B5552" s="172" t="s">
        <v>11394</v>
      </c>
      <c r="C5552" s="172" t="s">
        <v>5570</v>
      </c>
      <c r="D5552" s="363">
        <v>168.06</v>
      </c>
    </row>
    <row r="5553" spans="1:4" ht="13.5" x14ac:dyDescent="0.25">
      <c r="A5553" s="172">
        <v>87853</v>
      </c>
      <c r="B5553" s="172" t="s">
        <v>11395</v>
      </c>
      <c r="C5553" s="172" t="s">
        <v>5570</v>
      </c>
      <c r="D5553" s="363">
        <v>117.28</v>
      </c>
    </row>
    <row r="5554" spans="1:4" ht="13.5" x14ac:dyDescent="0.25">
      <c r="A5554" s="172">
        <v>87854</v>
      </c>
      <c r="B5554" s="172" t="s">
        <v>11396</v>
      </c>
      <c r="C5554" s="172" t="s">
        <v>5570</v>
      </c>
      <c r="D5554" s="363">
        <v>173.83</v>
      </c>
    </row>
    <row r="5555" spans="1:4" ht="13.5" x14ac:dyDescent="0.25">
      <c r="A5555" s="172">
        <v>87855</v>
      </c>
      <c r="B5555" s="172" t="s">
        <v>11397</v>
      </c>
      <c r="C5555" s="172" t="s">
        <v>5570</v>
      </c>
      <c r="D5555" s="363">
        <v>130.76</v>
      </c>
    </row>
    <row r="5556" spans="1:4" ht="13.5" x14ac:dyDescent="0.25">
      <c r="A5556" s="172">
        <v>87856</v>
      </c>
      <c r="B5556" s="172" t="s">
        <v>11398</v>
      </c>
      <c r="C5556" s="172" t="s">
        <v>5570</v>
      </c>
      <c r="D5556" s="363">
        <v>162.30000000000001</v>
      </c>
    </row>
    <row r="5557" spans="1:4" ht="13.5" x14ac:dyDescent="0.25">
      <c r="A5557" s="172">
        <v>87857</v>
      </c>
      <c r="B5557" s="172" t="s">
        <v>11399</v>
      </c>
      <c r="C5557" s="172" t="s">
        <v>5570</v>
      </c>
      <c r="D5557" s="363">
        <v>119.93</v>
      </c>
    </row>
    <row r="5558" spans="1:4" ht="13.5" x14ac:dyDescent="0.25">
      <c r="A5558" s="172">
        <v>87858</v>
      </c>
      <c r="B5558" s="172" t="s">
        <v>11400</v>
      </c>
      <c r="C5558" s="172" t="s">
        <v>5570</v>
      </c>
      <c r="D5558" s="363">
        <v>114.62</v>
      </c>
    </row>
    <row r="5559" spans="1:4" ht="13.5" x14ac:dyDescent="0.25">
      <c r="A5559" s="172">
        <v>87859</v>
      </c>
      <c r="B5559" s="172" t="s">
        <v>11401</v>
      </c>
      <c r="C5559" s="172" t="s">
        <v>5570</v>
      </c>
      <c r="D5559" s="363">
        <v>131.47</v>
      </c>
    </row>
    <row r="5560" spans="1:4" ht="13.5" x14ac:dyDescent="0.25">
      <c r="A5560" s="172">
        <v>89048</v>
      </c>
      <c r="B5560" s="172" t="s">
        <v>11402</v>
      </c>
      <c r="C5560" s="172" t="s">
        <v>5570</v>
      </c>
      <c r="D5560" s="363">
        <v>23.86</v>
      </c>
    </row>
    <row r="5561" spans="1:4" ht="13.5" x14ac:dyDescent="0.25">
      <c r="A5561" s="172">
        <v>89049</v>
      </c>
      <c r="B5561" s="172" t="s">
        <v>11403</v>
      </c>
      <c r="C5561" s="172" t="s">
        <v>5570</v>
      </c>
      <c r="D5561" s="363">
        <v>16.52</v>
      </c>
    </row>
    <row r="5562" spans="1:4" ht="13.5" x14ac:dyDescent="0.25">
      <c r="A5562" s="172">
        <v>89173</v>
      </c>
      <c r="B5562" s="172" t="s">
        <v>11404</v>
      </c>
      <c r="C5562" s="172" t="s">
        <v>5570</v>
      </c>
      <c r="D5562" s="363">
        <v>23.45</v>
      </c>
    </row>
    <row r="5563" spans="1:4" ht="13.5" x14ac:dyDescent="0.25">
      <c r="A5563" s="172">
        <v>90406</v>
      </c>
      <c r="B5563" s="172" t="s">
        <v>11405</v>
      </c>
      <c r="C5563" s="172" t="s">
        <v>5570</v>
      </c>
      <c r="D5563" s="363">
        <v>30.71</v>
      </c>
    </row>
    <row r="5564" spans="1:4" ht="13.5" x14ac:dyDescent="0.25">
      <c r="A5564" s="172">
        <v>90407</v>
      </c>
      <c r="B5564" s="172" t="s">
        <v>11406</v>
      </c>
      <c r="C5564" s="172" t="s">
        <v>5570</v>
      </c>
      <c r="D5564" s="363">
        <v>34.26</v>
      </c>
    </row>
    <row r="5565" spans="1:4" ht="13.5" x14ac:dyDescent="0.25">
      <c r="A5565" s="172">
        <v>90408</v>
      </c>
      <c r="B5565" s="172" t="s">
        <v>11407</v>
      </c>
      <c r="C5565" s="172" t="s">
        <v>5570</v>
      </c>
      <c r="D5565" s="363">
        <v>22.31</v>
      </c>
    </row>
    <row r="5566" spans="1:4" ht="13.5" x14ac:dyDescent="0.25">
      <c r="A5566" s="172">
        <v>90409</v>
      </c>
      <c r="B5566" s="172" t="s">
        <v>11408</v>
      </c>
      <c r="C5566" s="172" t="s">
        <v>5570</v>
      </c>
      <c r="D5566" s="363">
        <v>24.32</v>
      </c>
    </row>
    <row r="5567" spans="1:4" ht="13.5" x14ac:dyDescent="0.25">
      <c r="A5567" s="172">
        <v>87242</v>
      </c>
      <c r="B5567" s="172" t="s">
        <v>11409</v>
      </c>
      <c r="C5567" s="172" t="s">
        <v>5570</v>
      </c>
      <c r="D5567" s="363">
        <v>203.01</v>
      </c>
    </row>
    <row r="5568" spans="1:4" ht="13.5" x14ac:dyDescent="0.25">
      <c r="A5568" s="172">
        <v>87243</v>
      </c>
      <c r="B5568" s="172" t="s">
        <v>11410</v>
      </c>
      <c r="C5568" s="172" t="s">
        <v>5570</v>
      </c>
      <c r="D5568" s="363">
        <v>187.45</v>
      </c>
    </row>
    <row r="5569" spans="1:4" ht="13.5" x14ac:dyDescent="0.25">
      <c r="A5569" s="172">
        <v>87244</v>
      </c>
      <c r="B5569" s="172" t="s">
        <v>11411</v>
      </c>
      <c r="C5569" s="172" t="s">
        <v>5570</v>
      </c>
      <c r="D5569" s="363">
        <v>196.23</v>
      </c>
    </row>
    <row r="5570" spans="1:4" ht="13.5" x14ac:dyDescent="0.25">
      <c r="A5570" s="172">
        <v>87245</v>
      </c>
      <c r="B5570" s="172" t="s">
        <v>11412</v>
      </c>
      <c r="C5570" s="172" t="s">
        <v>5570</v>
      </c>
      <c r="D5570" s="363">
        <v>234.85</v>
      </c>
    </row>
    <row r="5571" spans="1:4" ht="13.5" x14ac:dyDescent="0.25">
      <c r="A5571" s="172">
        <v>87264</v>
      </c>
      <c r="B5571" s="172" t="s">
        <v>11413</v>
      </c>
      <c r="C5571" s="172" t="s">
        <v>5570</v>
      </c>
      <c r="D5571" s="363">
        <v>42.29</v>
      </c>
    </row>
    <row r="5572" spans="1:4" ht="13.5" x14ac:dyDescent="0.25">
      <c r="A5572" s="172">
        <v>87265</v>
      </c>
      <c r="B5572" s="172" t="s">
        <v>11414</v>
      </c>
      <c r="C5572" s="172" t="s">
        <v>5570</v>
      </c>
      <c r="D5572" s="363">
        <v>36.729999999999997</v>
      </c>
    </row>
    <row r="5573" spans="1:4" ht="13.5" x14ac:dyDescent="0.25">
      <c r="A5573" s="172">
        <v>87266</v>
      </c>
      <c r="B5573" s="172" t="s">
        <v>11415</v>
      </c>
      <c r="C5573" s="172" t="s">
        <v>5570</v>
      </c>
      <c r="D5573" s="363">
        <v>44.27</v>
      </c>
    </row>
    <row r="5574" spans="1:4" ht="13.5" x14ac:dyDescent="0.25">
      <c r="A5574" s="172">
        <v>87267</v>
      </c>
      <c r="B5574" s="172" t="s">
        <v>11416</v>
      </c>
      <c r="C5574" s="172" t="s">
        <v>5570</v>
      </c>
      <c r="D5574" s="363">
        <v>41.78</v>
      </c>
    </row>
    <row r="5575" spans="1:4" ht="13.5" x14ac:dyDescent="0.25">
      <c r="A5575" s="172">
        <v>87268</v>
      </c>
      <c r="B5575" s="172" t="s">
        <v>11417</v>
      </c>
      <c r="C5575" s="172" t="s">
        <v>5570</v>
      </c>
      <c r="D5575" s="363">
        <v>45.45</v>
      </c>
    </row>
    <row r="5576" spans="1:4" ht="13.5" x14ac:dyDescent="0.25">
      <c r="A5576" s="172">
        <v>87269</v>
      </c>
      <c r="B5576" s="172" t="s">
        <v>11418</v>
      </c>
      <c r="C5576" s="172" t="s">
        <v>5570</v>
      </c>
      <c r="D5576" s="363">
        <v>39.4</v>
      </c>
    </row>
    <row r="5577" spans="1:4" ht="13.5" x14ac:dyDescent="0.25">
      <c r="A5577" s="172">
        <v>87270</v>
      </c>
      <c r="B5577" s="172" t="s">
        <v>11419</v>
      </c>
      <c r="C5577" s="172" t="s">
        <v>5570</v>
      </c>
      <c r="D5577" s="363">
        <v>47.12</v>
      </c>
    </row>
    <row r="5578" spans="1:4" ht="13.5" x14ac:dyDescent="0.25">
      <c r="A5578" s="172">
        <v>87271</v>
      </c>
      <c r="B5578" s="172" t="s">
        <v>11420</v>
      </c>
      <c r="C5578" s="172" t="s">
        <v>5570</v>
      </c>
      <c r="D5578" s="363">
        <v>44.27</v>
      </c>
    </row>
    <row r="5579" spans="1:4" ht="13.5" x14ac:dyDescent="0.25">
      <c r="A5579" s="172">
        <v>87272</v>
      </c>
      <c r="B5579" s="172" t="s">
        <v>11421</v>
      </c>
      <c r="C5579" s="172" t="s">
        <v>5570</v>
      </c>
      <c r="D5579" s="363">
        <v>48.7</v>
      </c>
    </row>
    <row r="5580" spans="1:4" ht="13.5" x14ac:dyDescent="0.25">
      <c r="A5580" s="172">
        <v>87273</v>
      </c>
      <c r="B5580" s="172" t="s">
        <v>11422</v>
      </c>
      <c r="C5580" s="172" t="s">
        <v>5570</v>
      </c>
      <c r="D5580" s="363">
        <v>41.3</v>
      </c>
    </row>
    <row r="5581" spans="1:4" ht="13.5" x14ac:dyDescent="0.25">
      <c r="A5581" s="172">
        <v>87274</v>
      </c>
      <c r="B5581" s="172" t="s">
        <v>11423</v>
      </c>
      <c r="C5581" s="172" t="s">
        <v>5570</v>
      </c>
      <c r="D5581" s="363">
        <v>49.88</v>
      </c>
    </row>
    <row r="5582" spans="1:4" ht="13.5" x14ac:dyDescent="0.25">
      <c r="A5582" s="172">
        <v>87275</v>
      </c>
      <c r="B5582" s="172" t="s">
        <v>11424</v>
      </c>
      <c r="C5582" s="172" t="s">
        <v>5570</v>
      </c>
      <c r="D5582" s="363">
        <v>47.36</v>
      </c>
    </row>
    <row r="5583" spans="1:4" ht="13.5" x14ac:dyDescent="0.25">
      <c r="A5583" s="172">
        <v>88786</v>
      </c>
      <c r="B5583" s="172" t="s">
        <v>11425</v>
      </c>
      <c r="C5583" s="172" t="s">
        <v>5570</v>
      </c>
      <c r="D5583" s="363">
        <v>226.99</v>
      </c>
    </row>
    <row r="5584" spans="1:4" ht="13.5" x14ac:dyDescent="0.25">
      <c r="A5584" s="172">
        <v>88787</v>
      </c>
      <c r="B5584" s="172" t="s">
        <v>11426</v>
      </c>
      <c r="C5584" s="172" t="s">
        <v>5570</v>
      </c>
      <c r="D5584" s="363">
        <v>210.37</v>
      </c>
    </row>
    <row r="5585" spans="1:4" ht="13.5" x14ac:dyDescent="0.25">
      <c r="A5585" s="172">
        <v>88788</v>
      </c>
      <c r="B5585" s="172" t="s">
        <v>11427</v>
      </c>
      <c r="C5585" s="172" t="s">
        <v>5570</v>
      </c>
      <c r="D5585" s="363">
        <v>219.15</v>
      </c>
    </row>
    <row r="5586" spans="1:4" ht="13.5" x14ac:dyDescent="0.25">
      <c r="A5586" s="172">
        <v>88789</v>
      </c>
      <c r="B5586" s="172" t="s">
        <v>11428</v>
      </c>
      <c r="C5586" s="172" t="s">
        <v>5570</v>
      </c>
      <c r="D5586" s="363">
        <v>261.42</v>
      </c>
    </row>
    <row r="5587" spans="1:4" ht="13.5" x14ac:dyDescent="0.25">
      <c r="A5587" s="172">
        <v>89045</v>
      </c>
      <c r="B5587" s="172" t="s">
        <v>19362</v>
      </c>
      <c r="C5587" s="172" t="s">
        <v>5570</v>
      </c>
      <c r="D5587" s="363">
        <v>42.15</v>
      </c>
    </row>
    <row r="5588" spans="1:4" ht="13.5" x14ac:dyDescent="0.25">
      <c r="A5588" s="172">
        <v>89170</v>
      </c>
      <c r="B5588" s="172" t="s">
        <v>19363</v>
      </c>
      <c r="C5588" s="172" t="s">
        <v>5570</v>
      </c>
      <c r="D5588" s="363">
        <v>40.74</v>
      </c>
    </row>
    <row r="5589" spans="1:4" ht="13.5" x14ac:dyDescent="0.25">
      <c r="A5589" s="172">
        <v>93392</v>
      </c>
      <c r="B5589" s="172" t="s">
        <v>11431</v>
      </c>
      <c r="C5589" s="172" t="s">
        <v>5570</v>
      </c>
      <c r="D5589" s="363">
        <v>34.42</v>
      </c>
    </row>
    <row r="5590" spans="1:4" ht="13.5" x14ac:dyDescent="0.25">
      <c r="A5590" s="172">
        <v>93393</v>
      </c>
      <c r="B5590" s="172" t="s">
        <v>11432</v>
      </c>
      <c r="C5590" s="172" t="s">
        <v>5570</v>
      </c>
      <c r="D5590" s="363">
        <v>28.93</v>
      </c>
    </row>
    <row r="5591" spans="1:4" ht="13.5" x14ac:dyDescent="0.25">
      <c r="A5591" s="172">
        <v>93394</v>
      </c>
      <c r="B5591" s="172" t="s">
        <v>11433</v>
      </c>
      <c r="C5591" s="172" t="s">
        <v>5570</v>
      </c>
      <c r="D5591" s="363">
        <v>36.4</v>
      </c>
    </row>
    <row r="5592" spans="1:4" ht="13.5" x14ac:dyDescent="0.25">
      <c r="A5592" s="172">
        <v>93395</v>
      </c>
      <c r="B5592" s="172" t="s">
        <v>11434</v>
      </c>
      <c r="C5592" s="172" t="s">
        <v>5570</v>
      </c>
      <c r="D5592" s="363">
        <v>33.909999999999997</v>
      </c>
    </row>
    <row r="5593" spans="1:4" ht="13.5" x14ac:dyDescent="0.25">
      <c r="A5593" s="172">
        <v>99194</v>
      </c>
      <c r="B5593" s="172" t="s">
        <v>11435</v>
      </c>
      <c r="C5593" s="172" t="s">
        <v>5570</v>
      </c>
      <c r="D5593" s="363">
        <v>40.89</v>
      </c>
    </row>
    <row r="5594" spans="1:4" ht="13.5" x14ac:dyDescent="0.25">
      <c r="A5594" s="172">
        <v>99195</v>
      </c>
      <c r="B5594" s="172" t="s">
        <v>11436</v>
      </c>
      <c r="C5594" s="172" t="s">
        <v>5570</v>
      </c>
      <c r="D5594" s="363">
        <v>35.4</v>
      </c>
    </row>
    <row r="5595" spans="1:4" ht="13.5" x14ac:dyDescent="0.25">
      <c r="A5595" s="172">
        <v>99196</v>
      </c>
      <c r="B5595" s="172" t="s">
        <v>11437</v>
      </c>
      <c r="C5595" s="172" t="s">
        <v>5570</v>
      </c>
      <c r="D5595" s="363">
        <v>42.87</v>
      </c>
    </row>
    <row r="5596" spans="1:4" ht="13.5" x14ac:dyDescent="0.25">
      <c r="A5596" s="172">
        <v>99198</v>
      </c>
      <c r="B5596" s="172" t="s">
        <v>11438</v>
      </c>
      <c r="C5596" s="172" t="s">
        <v>5570</v>
      </c>
      <c r="D5596" s="363">
        <v>40.380000000000003</v>
      </c>
    </row>
    <row r="5597" spans="1:4" ht="13.5" x14ac:dyDescent="0.25">
      <c r="A5597" s="172">
        <v>84088</v>
      </c>
      <c r="B5597" s="172" t="s">
        <v>19364</v>
      </c>
      <c r="C5597" s="172" t="s">
        <v>5237</v>
      </c>
      <c r="D5597" s="363">
        <v>90.42</v>
      </c>
    </row>
    <row r="5598" spans="1:4" ht="13.5" x14ac:dyDescent="0.25">
      <c r="A5598" s="172">
        <v>84089</v>
      </c>
      <c r="B5598" s="172" t="s">
        <v>19365</v>
      </c>
      <c r="C5598" s="172" t="s">
        <v>5237</v>
      </c>
      <c r="D5598" s="363">
        <v>127.43</v>
      </c>
    </row>
    <row r="5599" spans="1:4" ht="13.5" x14ac:dyDescent="0.25">
      <c r="A5599" s="172">
        <v>40675</v>
      </c>
      <c r="B5599" s="172" t="s">
        <v>19366</v>
      </c>
      <c r="C5599" s="172" t="s">
        <v>5237</v>
      </c>
      <c r="D5599" s="363">
        <v>3.78</v>
      </c>
    </row>
    <row r="5600" spans="1:4" ht="13.5" x14ac:dyDescent="0.25">
      <c r="A5600" s="172">
        <v>96112</v>
      </c>
      <c r="B5600" s="172" t="s">
        <v>11442</v>
      </c>
      <c r="C5600" s="172" t="s">
        <v>5570</v>
      </c>
      <c r="D5600" s="363">
        <v>84.87</v>
      </c>
    </row>
    <row r="5601" spans="1:4" ht="13.5" x14ac:dyDescent="0.25">
      <c r="A5601" s="172">
        <v>96117</v>
      </c>
      <c r="B5601" s="172" t="s">
        <v>11443</v>
      </c>
      <c r="C5601" s="172" t="s">
        <v>5570</v>
      </c>
      <c r="D5601" s="363">
        <v>95.93</v>
      </c>
    </row>
    <row r="5602" spans="1:4" ht="13.5" x14ac:dyDescent="0.25">
      <c r="A5602" s="172">
        <v>96122</v>
      </c>
      <c r="B5602" s="172" t="s">
        <v>11444</v>
      </c>
      <c r="C5602" s="172" t="s">
        <v>5237</v>
      </c>
      <c r="D5602" s="363">
        <v>21.45</v>
      </c>
    </row>
    <row r="5603" spans="1:4" ht="13.5" x14ac:dyDescent="0.25">
      <c r="A5603" s="172">
        <v>96109</v>
      </c>
      <c r="B5603" s="172" t="s">
        <v>11445</v>
      </c>
      <c r="C5603" s="172" t="s">
        <v>5570</v>
      </c>
      <c r="D5603" s="363">
        <v>35.93</v>
      </c>
    </row>
    <row r="5604" spans="1:4" ht="13.5" x14ac:dyDescent="0.25">
      <c r="A5604" s="172">
        <v>96110</v>
      </c>
      <c r="B5604" s="172" t="s">
        <v>11446</v>
      </c>
      <c r="C5604" s="172" t="s">
        <v>5570</v>
      </c>
      <c r="D5604" s="363">
        <v>56.2</v>
      </c>
    </row>
    <row r="5605" spans="1:4" ht="13.5" x14ac:dyDescent="0.25">
      <c r="A5605" s="172">
        <v>96113</v>
      </c>
      <c r="B5605" s="172" t="s">
        <v>11447</v>
      </c>
      <c r="C5605" s="172" t="s">
        <v>5570</v>
      </c>
      <c r="D5605" s="363">
        <v>32.44</v>
      </c>
    </row>
    <row r="5606" spans="1:4" ht="13.5" x14ac:dyDescent="0.25">
      <c r="A5606" s="172">
        <v>96114</v>
      </c>
      <c r="B5606" s="172" t="s">
        <v>11448</v>
      </c>
      <c r="C5606" s="172" t="s">
        <v>5570</v>
      </c>
      <c r="D5606" s="363">
        <v>58.25</v>
      </c>
    </row>
    <row r="5607" spans="1:4" ht="13.5" x14ac:dyDescent="0.25">
      <c r="A5607" s="172">
        <v>96120</v>
      </c>
      <c r="B5607" s="172" t="s">
        <v>11449</v>
      </c>
      <c r="C5607" s="172" t="s">
        <v>5237</v>
      </c>
      <c r="D5607" s="363">
        <v>2.5299999999999998</v>
      </c>
    </row>
    <row r="5608" spans="1:4" ht="13.5" x14ac:dyDescent="0.25">
      <c r="A5608" s="172">
        <v>96123</v>
      </c>
      <c r="B5608" s="172" t="s">
        <v>11450</v>
      </c>
      <c r="C5608" s="172" t="s">
        <v>5237</v>
      </c>
      <c r="D5608" s="363">
        <v>23.26</v>
      </c>
    </row>
    <row r="5609" spans="1:4" ht="13.5" x14ac:dyDescent="0.25">
      <c r="A5609" s="172">
        <v>99054</v>
      </c>
      <c r="B5609" s="172" t="s">
        <v>11451</v>
      </c>
      <c r="C5609" s="172" t="s">
        <v>5570</v>
      </c>
      <c r="D5609" s="363">
        <v>43.5</v>
      </c>
    </row>
    <row r="5610" spans="1:4" ht="13.5" x14ac:dyDescent="0.25">
      <c r="A5610" s="172" t="s">
        <v>19367</v>
      </c>
      <c r="B5610" s="172" t="s">
        <v>19368</v>
      </c>
      <c r="C5610" s="172" t="s">
        <v>5237</v>
      </c>
      <c r="D5610" s="363">
        <v>84.39</v>
      </c>
    </row>
    <row r="5611" spans="1:4" ht="13.5" x14ac:dyDescent="0.25">
      <c r="A5611" s="172">
        <v>96111</v>
      </c>
      <c r="B5611" s="172" t="s">
        <v>11452</v>
      </c>
      <c r="C5611" s="172" t="s">
        <v>5570</v>
      </c>
      <c r="D5611" s="363">
        <v>36.1</v>
      </c>
    </row>
    <row r="5612" spans="1:4" ht="13.5" x14ac:dyDescent="0.25">
      <c r="A5612" s="172">
        <v>96116</v>
      </c>
      <c r="B5612" s="172" t="s">
        <v>11453</v>
      </c>
      <c r="C5612" s="172" t="s">
        <v>5570</v>
      </c>
      <c r="D5612" s="363">
        <v>40.04</v>
      </c>
    </row>
    <row r="5613" spans="1:4" ht="13.5" x14ac:dyDescent="0.25">
      <c r="A5613" s="172">
        <v>96121</v>
      </c>
      <c r="B5613" s="172" t="s">
        <v>11454</v>
      </c>
      <c r="C5613" s="172" t="s">
        <v>5237</v>
      </c>
      <c r="D5613" s="363">
        <v>7.02</v>
      </c>
    </row>
    <row r="5614" spans="1:4" ht="13.5" x14ac:dyDescent="0.25">
      <c r="A5614" s="172">
        <v>96485</v>
      </c>
      <c r="B5614" s="172" t="s">
        <v>11455</v>
      </c>
      <c r="C5614" s="172" t="s">
        <v>5570</v>
      </c>
      <c r="D5614" s="363">
        <v>41.63</v>
      </c>
    </row>
    <row r="5615" spans="1:4" ht="13.5" x14ac:dyDescent="0.25">
      <c r="A5615" s="172">
        <v>96486</v>
      </c>
      <c r="B5615" s="172" t="s">
        <v>11456</v>
      </c>
      <c r="C5615" s="172" t="s">
        <v>5570</v>
      </c>
      <c r="D5615" s="363">
        <v>45.91</v>
      </c>
    </row>
    <row r="5616" spans="1:4" ht="13.5" x14ac:dyDescent="0.25">
      <c r="A5616" s="172">
        <v>91514</v>
      </c>
      <c r="B5616" s="172" t="s">
        <v>11457</v>
      </c>
      <c r="C5616" s="172" t="s">
        <v>5570</v>
      </c>
      <c r="D5616" s="363">
        <v>4.6900000000000004</v>
      </c>
    </row>
    <row r="5617" spans="1:4" ht="13.5" x14ac:dyDescent="0.25">
      <c r="A5617" s="172">
        <v>91515</v>
      </c>
      <c r="B5617" s="172" t="s">
        <v>11458</v>
      </c>
      <c r="C5617" s="172" t="s">
        <v>5570</v>
      </c>
      <c r="D5617" s="363">
        <v>6.2</v>
      </c>
    </row>
    <row r="5618" spans="1:4" ht="13.5" x14ac:dyDescent="0.25">
      <c r="A5618" s="172">
        <v>91516</v>
      </c>
      <c r="B5618" s="172" t="s">
        <v>11459</v>
      </c>
      <c r="C5618" s="172" t="s">
        <v>5570</v>
      </c>
      <c r="D5618" s="363">
        <v>9.0500000000000007</v>
      </c>
    </row>
    <row r="5619" spans="1:4" ht="13.5" x14ac:dyDescent="0.25">
      <c r="A5619" s="172">
        <v>91517</v>
      </c>
      <c r="B5619" s="172" t="s">
        <v>11460</v>
      </c>
      <c r="C5619" s="172" t="s">
        <v>5570</v>
      </c>
      <c r="D5619" s="363">
        <v>10.08</v>
      </c>
    </row>
    <row r="5620" spans="1:4" ht="13.5" x14ac:dyDescent="0.25">
      <c r="A5620" s="172">
        <v>91519</v>
      </c>
      <c r="B5620" s="172" t="s">
        <v>11461</v>
      </c>
      <c r="C5620" s="172" t="s">
        <v>5570</v>
      </c>
      <c r="D5620" s="363">
        <v>11.57</v>
      </c>
    </row>
    <row r="5621" spans="1:4" ht="13.5" x14ac:dyDescent="0.25">
      <c r="A5621" s="172">
        <v>91520</v>
      </c>
      <c r="B5621" s="172" t="s">
        <v>11462</v>
      </c>
      <c r="C5621" s="172" t="s">
        <v>5570</v>
      </c>
      <c r="D5621" s="363">
        <v>1.71</v>
      </c>
    </row>
    <row r="5622" spans="1:4" ht="13.5" x14ac:dyDescent="0.25">
      <c r="A5622" s="172">
        <v>91522</v>
      </c>
      <c r="B5622" s="172" t="s">
        <v>11463</v>
      </c>
      <c r="C5622" s="172" t="s">
        <v>5570</v>
      </c>
      <c r="D5622" s="363">
        <v>2.06</v>
      </c>
    </row>
    <row r="5623" spans="1:4" ht="13.5" x14ac:dyDescent="0.25">
      <c r="A5623" s="172">
        <v>91525</v>
      </c>
      <c r="B5623" s="172" t="s">
        <v>11464</v>
      </c>
      <c r="C5623" s="172" t="s">
        <v>5570</v>
      </c>
      <c r="D5623" s="363">
        <v>3.89</v>
      </c>
    </row>
    <row r="5624" spans="1:4" ht="13.5" x14ac:dyDescent="0.25">
      <c r="A5624" s="172">
        <v>87280</v>
      </c>
      <c r="B5624" s="172" t="s">
        <v>11465</v>
      </c>
      <c r="C5624" s="172" t="s">
        <v>6703</v>
      </c>
      <c r="D5624" s="363">
        <v>267.38</v>
      </c>
    </row>
    <row r="5625" spans="1:4" ht="13.5" x14ac:dyDescent="0.25">
      <c r="A5625" s="172">
        <v>87281</v>
      </c>
      <c r="B5625" s="172" t="s">
        <v>11466</v>
      </c>
      <c r="C5625" s="172" t="s">
        <v>6703</v>
      </c>
      <c r="D5625" s="363">
        <v>265.64</v>
      </c>
    </row>
    <row r="5626" spans="1:4" ht="13.5" x14ac:dyDescent="0.25">
      <c r="A5626" s="172">
        <v>87283</v>
      </c>
      <c r="B5626" s="172" t="s">
        <v>11467</v>
      </c>
      <c r="C5626" s="172" t="s">
        <v>6703</v>
      </c>
      <c r="D5626" s="363">
        <v>278.85000000000002</v>
      </c>
    </row>
    <row r="5627" spans="1:4" ht="13.5" x14ac:dyDescent="0.25">
      <c r="A5627" s="172">
        <v>87284</v>
      </c>
      <c r="B5627" s="172" t="s">
        <v>11468</v>
      </c>
      <c r="C5627" s="172" t="s">
        <v>6703</v>
      </c>
      <c r="D5627" s="363">
        <v>275.38</v>
      </c>
    </row>
    <row r="5628" spans="1:4" ht="13.5" x14ac:dyDescent="0.25">
      <c r="A5628" s="172">
        <v>87286</v>
      </c>
      <c r="B5628" s="172" t="s">
        <v>11469</v>
      </c>
      <c r="C5628" s="172" t="s">
        <v>6703</v>
      </c>
      <c r="D5628" s="363">
        <v>342.12</v>
      </c>
    </row>
    <row r="5629" spans="1:4" ht="13.5" x14ac:dyDescent="0.25">
      <c r="A5629" s="172">
        <v>87287</v>
      </c>
      <c r="B5629" s="172" t="s">
        <v>11470</v>
      </c>
      <c r="C5629" s="172" t="s">
        <v>6703</v>
      </c>
      <c r="D5629" s="363">
        <v>333.54</v>
      </c>
    </row>
    <row r="5630" spans="1:4" ht="13.5" x14ac:dyDescent="0.25">
      <c r="A5630" s="172">
        <v>87289</v>
      </c>
      <c r="B5630" s="172" t="s">
        <v>11471</v>
      </c>
      <c r="C5630" s="172" t="s">
        <v>6703</v>
      </c>
      <c r="D5630" s="363">
        <v>327.61</v>
      </c>
    </row>
    <row r="5631" spans="1:4" ht="13.5" x14ac:dyDescent="0.25">
      <c r="A5631" s="172">
        <v>87290</v>
      </c>
      <c r="B5631" s="172" t="s">
        <v>11472</v>
      </c>
      <c r="C5631" s="172" t="s">
        <v>6703</v>
      </c>
      <c r="D5631" s="363">
        <v>324.01</v>
      </c>
    </row>
    <row r="5632" spans="1:4" ht="13.5" x14ac:dyDescent="0.25">
      <c r="A5632" s="172">
        <v>87292</v>
      </c>
      <c r="B5632" s="172" t="s">
        <v>11473</v>
      </c>
      <c r="C5632" s="172" t="s">
        <v>6703</v>
      </c>
      <c r="D5632" s="363">
        <v>333.5</v>
      </c>
    </row>
    <row r="5633" spans="1:4" ht="13.5" x14ac:dyDescent="0.25">
      <c r="A5633" s="172">
        <v>87294</v>
      </c>
      <c r="B5633" s="172" t="s">
        <v>11474</v>
      </c>
      <c r="C5633" s="172" t="s">
        <v>6703</v>
      </c>
      <c r="D5633" s="363">
        <v>320.22000000000003</v>
      </c>
    </row>
    <row r="5634" spans="1:4" ht="13.5" x14ac:dyDescent="0.25">
      <c r="A5634" s="172">
        <v>87295</v>
      </c>
      <c r="B5634" s="172" t="s">
        <v>11475</v>
      </c>
      <c r="C5634" s="172" t="s">
        <v>6703</v>
      </c>
      <c r="D5634" s="363">
        <v>323.26</v>
      </c>
    </row>
    <row r="5635" spans="1:4" ht="13.5" x14ac:dyDescent="0.25">
      <c r="A5635" s="172">
        <v>87296</v>
      </c>
      <c r="B5635" s="172" t="s">
        <v>11476</v>
      </c>
      <c r="C5635" s="172" t="s">
        <v>6703</v>
      </c>
      <c r="D5635" s="363">
        <v>308.61</v>
      </c>
    </row>
    <row r="5636" spans="1:4" ht="13.5" x14ac:dyDescent="0.25">
      <c r="A5636" s="172">
        <v>87298</v>
      </c>
      <c r="B5636" s="172" t="s">
        <v>11477</v>
      </c>
      <c r="C5636" s="172" t="s">
        <v>6703</v>
      </c>
      <c r="D5636" s="363">
        <v>419.91</v>
      </c>
    </row>
    <row r="5637" spans="1:4" ht="13.5" x14ac:dyDescent="0.25">
      <c r="A5637" s="172">
        <v>87299</v>
      </c>
      <c r="B5637" s="172" t="s">
        <v>11478</v>
      </c>
      <c r="C5637" s="172" t="s">
        <v>6703</v>
      </c>
      <c r="D5637" s="363">
        <v>273.41000000000003</v>
      </c>
    </row>
    <row r="5638" spans="1:4" ht="13.5" x14ac:dyDescent="0.25">
      <c r="A5638" s="172">
        <v>87301</v>
      </c>
      <c r="B5638" s="172" t="s">
        <v>11479</v>
      </c>
      <c r="C5638" s="172" t="s">
        <v>6703</v>
      </c>
      <c r="D5638" s="363">
        <v>375.59</v>
      </c>
    </row>
    <row r="5639" spans="1:4" ht="13.5" x14ac:dyDescent="0.25">
      <c r="A5639" s="172">
        <v>87302</v>
      </c>
      <c r="B5639" s="172" t="s">
        <v>11480</v>
      </c>
      <c r="C5639" s="172" t="s">
        <v>6703</v>
      </c>
      <c r="D5639" s="363">
        <v>372.11</v>
      </c>
    </row>
    <row r="5640" spans="1:4" ht="13.5" x14ac:dyDescent="0.25">
      <c r="A5640" s="172">
        <v>87304</v>
      </c>
      <c r="B5640" s="172" t="s">
        <v>11481</v>
      </c>
      <c r="C5640" s="172" t="s">
        <v>6703</v>
      </c>
      <c r="D5640" s="363">
        <v>338.31</v>
      </c>
    </row>
    <row r="5641" spans="1:4" ht="13.5" x14ac:dyDescent="0.25">
      <c r="A5641" s="172">
        <v>87305</v>
      </c>
      <c r="B5641" s="172" t="s">
        <v>11482</v>
      </c>
      <c r="C5641" s="172" t="s">
        <v>6703</v>
      </c>
      <c r="D5641" s="363">
        <v>341.79</v>
      </c>
    </row>
    <row r="5642" spans="1:4" ht="13.5" x14ac:dyDescent="0.25">
      <c r="A5642" s="172">
        <v>87307</v>
      </c>
      <c r="B5642" s="172" t="s">
        <v>11483</v>
      </c>
      <c r="C5642" s="172" t="s">
        <v>6703</v>
      </c>
      <c r="D5642" s="363">
        <v>320.64</v>
      </c>
    </row>
    <row r="5643" spans="1:4" ht="13.5" x14ac:dyDescent="0.25">
      <c r="A5643" s="172">
        <v>87308</v>
      </c>
      <c r="B5643" s="172" t="s">
        <v>11484</v>
      </c>
      <c r="C5643" s="172" t="s">
        <v>6703</v>
      </c>
      <c r="D5643" s="363">
        <v>316.73</v>
      </c>
    </row>
    <row r="5644" spans="1:4" ht="13.5" x14ac:dyDescent="0.25">
      <c r="A5644" s="172">
        <v>87310</v>
      </c>
      <c r="B5644" s="172" t="s">
        <v>11485</v>
      </c>
      <c r="C5644" s="172" t="s">
        <v>6703</v>
      </c>
      <c r="D5644" s="363">
        <v>265.44</v>
      </c>
    </row>
    <row r="5645" spans="1:4" ht="13.5" x14ac:dyDescent="0.25">
      <c r="A5645" s="172">
        <v>87311</v>
      </c>
      <c r="B5645" s="172" t="s">
        <v>11486</v>
      </c>
      <c r="C5645" s="172" t="s">
        <v>6703</v>
      </c>
      <c r="D5645" s="363">
        <v>261.22000000000003</v>
      </c>
    </row>
    <row r="5646" spans="1:4" ht="13.5" x14ac:dyDescent="0.25">
      <c r="A5646" s="172">
        <v>87313</v>
      </c>
      <c r="B5646" s="172" t="s">
        <v>11487</v>
      </c>
      <c r="C5646" s="172" t="s">
        <v>6703</v>
      </c>
      <c r="D5646" s="363">
        <v>325.54000000000002</v>
      </c>
    </row>
    <row r="5647" spans="1:4" ht="13.5" x14ac:dyDescent="0.25">
      <c r="A5647" s="172">
        <v>87314</v>
      </c>
      <c r="B5647" s="172" t="s">
        <v>11488</v>
      </c>
      <c r="C5647" s="172" t="s">
        <v>6703</v>
      </c>
      <c r="D5647" s="363">
        <v>322.52999999999997</v>
      </c>
    </row>
    <row r="5648" spans="1:4" ht="13.5" x14ac:dyDescent="0.25">
      <c r="A5648" s="172">
        <v>87316</v>
      </c>
      <c r="B5648" s="172" t="s">
        <v>11489</v>
      </c>
      <c r="C5648" s="172" t="s">
        <v>6703</v>
      </c>
      <c r="D5648" s="363">
        <v>293.5</v>
      </c>
    </row>
    <row r="5649" spans="1:4" ht="13.5" x14ac:dyDescent="0.25">
      <c r="A5649" s="172">
        <v>87317</v>
      </c>
      <c r="B5649" s="172" t="s">
        <v>11490</v>
      </c>
      <c r="C5649" s="172" t="s">
        <v>6703</v>
      </c>
      <c r="D5649" s="363">
        <v>286.32</v>
      </c>
    </row>
    <row r="5650" spans="1:4" ht="13.5" x14ac:dyDescent="0.25">
      <c r="A5650" s="172">
        <v>87319</v>
      </c>
      <c r="B5650" s="172" t="s">
        <v>11491</v>
      </c>
      <c r="C5650" s="172" t="s">
        <v>6703</v>
      </c>
      <c r="D5650" s="364">
        <v>2517.25</v>
      </c>
    </row>
    <row r="5651" spans="1:4" ht="13.5" x14ac:dyDescent="0.25">
      <c r="A5651" s="172">
        <v>87320</v>
      </c>
      <c r="B5651" s="172" t="s">
        <v>11492</v>
      </c>
      <c r="C5651" s="172" t="s">
        <v>6703</v>
      </c>
      <c r="D5651" s="364">
        <v>2523.83</v>
      </c>
    </row>
    <row r="5652" spans="1:4" ht="13.5" x14ac:dyDescent="0.25">
      <c r="A5652" s="172">
        <v>87322</v>
      </c>
      <c r="B5652" s="172" t="s">
        <v>11493</v>
      </c>
      <c r="C5652" s="172" t="s">
        <v>6703</v>
      </c>
      <c r="D5652" s="364">
        <v>2590.36</v>
      </c>
    </row>
    <row r="5653" spans="1:4" ht="13.5" x14ac:dyDescent="0.25">
      <c r="A5653" s="172">
        <v>87323</v>
      </c>
      <c r="B5653" s="172" t="s">
        <v>11494</v>
      </c>
      <c r="C5653" s="172" t="s">
        <v>6703</v>
      </c>
      <c r="D5653" s="364">
        <v>2593.31</v>
      </c>
    </row>
    <row r="5654" spans="1:4" ht="13.5" x14ac:dyDescent="0.25">
      <c r="A5654" s="172">
        <v>87325</v>
      </c>
      <c r="B5654" s="172" t="s">
        <v>11495</v>
      </c>
      <c r="C5654" s="172" t="s">
        <v>6703</v>
      </c>
      <c r="D5654" s="364">
        <v>2534.27</v>
      </c>
    </row>
    <row r="5655" spans="1:4" ht="13.5" x14ac:dyDescent="0.25">
      <c r="A5655" s="172">
        <v>87326</v>
      </c>
      <c r="B5655" s="172" t="s">
        <v>11496</v>
      </c>
      <c r="C5655" s="172" t="s">
        <v>6703</v>
      </c>
      <c r="D5655" s="364">
        <v>2545.15</v>
      </c>
    </row>
    <row r="5656" spans="1:4" ht="13.5" x14ac:dyDescent="0.25">
      <c r="A5656" s="172">
        <v>87327</v>
      </c>
      <c r="B5656" s="172" t="s">
        <v>11497</v>
      </c>
      <c r="C5656" s="172" t="s">
        <v>6703</v>
      </c>
      <c r="D5656" s="363">
        <v>282.38</v>
      </c>
    </row>
    <row r="5657" spans="1:4" ht="13.5" x14ac:dyDescent="0.25">
      <c r="A5657" s="172">
        <v>87328</v>
      </c>
      <c r="B5657" s="172" t="s">
        <v>11498</v>
      </c>
      <c r="C5657" s="172" t="s">
        <v>6703</v>
      </c>
      <c r="D5657" s="363">
        <v>248.09</v>
      </c>
    </row>
    <row r="5658" spans="1:4" ht="13.5" x14ac:dyDescent="0.25">
      <c r="A5658" s="172">
        <v>87329</v>
      </c>
      <c r="B5658" s="172" t="s">
        <v>11499</v>
      </c>
      <c r="C5658" s="172" t="s">
        <v>6703</v>
      </c>
      <c r="D5658" s="363">
        <v>303.83</v>
      </c>
    </row>
    <row r="5659" spans="1:4" ht="13.5" x14ac:dyDescent="0.25">
      <c r="A5659" s="172">
        <v>87330</v>
      </c>
      <c r="B5659" s="172" t="s">
        <v>11500</v>
      </c>
      <c r="C5659" s="172" t="s">
        <v>6703</v>
      </c>
      <c r="D5659" s="363">
        <v>264.82</v>
      </c>
    </row>
    <row r="5660" spans="1:4" ht="13.5" x14ac:dyDescent="0.25">
      <c r="A5660" s="172">
        <v>87331</v>
      </c>
      <c r="B5660" s="172" t="s">
        <v>11501</v>
      </c>
      <c r="C5660" s="172" t="s">
        <v>6703</v>
      </c>
      <c r="D5660" s="363">
        <v>356.64</v>
      </c>
    </row>
    <row r="5661" spans="1:4" ht="13.5" x14ac:dyDescent="0.25">
      <c r="A5661" s="172">
        <v>87332</v>
      </c>
      <c r="B5661" s="172" t="s">
        <v>11502</v>
      </c>
      <c r="C5661" s="172" t="s">
        <v>6703</v>
      </c>
      <c r="D5661" s="363">
        <v>321.05</v>
      </c>
    </row>
    <row r="5662" spans="1:4" ht="13.5" x14ac:dyDescent="0.25">
      <c r="A5662" s="172">
        <v>87333</v>
      </c>
      <c r="B5662" s="172" t="s">
        <v>11503</v>
      </c>
      <c r="C5662" s="172" t="s">
        <v>6703</v>
      </c>
      <c r="D5662" s="363">
        <v>331.57</v>
      </c>
    </row>
    <row r="5663" spans="1:4" ht="13.5" x14ac:dyDescent="0.25">
      <c r="A5663" s="172">
        <v>87334</v>
      </c>
      <c r="B5663" s="172" t="s">
        <v>11504</v>
      </c>
      <c r="C5663" s="172" t="s">
        <v>6703</v>
      </c>
      <c r="D5663" s="363">
        <v>310.38</v>
      </c>
    </row>
    <row r="5664" spans="1:4" ht="13.5" x14ac:dyDescent="0.25">
      <c r="A5664" s="172">
        <v>87335</v>
      </c>
      <c r="B5664" s="172" t="s">
        <v>11505</v>
      </c>
      <c r="C5664" s="172" t="s">
        <v>6703</v>
      </c>
      <c r="D5664" s="363">
        <v>327.2</v>
      </c>
    </row>
    <row r="5665" spans="1:4" ht="13.5" x14ac:dyDescent="0.25">
      <c r="A5665" s="172">
        <v>87336</v>
      </c>
      <c r="B5665" s="172" t="s">
        <v>11506</v>
      </c>
      <c r="C5665" s="172" t="s">
        <v>6703</v>
      </c>
      <c r="D5665" s="363">
        <v>318.95</v>
      </c>
    </row>
    <row r="5666" spans="1:4" ht="13.5" x14ac:dyDescent="0.25">
      <c r="A5666" s="172">
        <v>87337</v>
      </c>
      <c r="B5666" s="172" t="s">
        <v>11507</v>
      </c>
      <c r="C5666" s="172" t="s">
        <v>6703</v>
      </c>
      <c r="D5666" s="363">
        <v>320.77999999999997</v>
      </c>
    </row>
    <row r="5667" spans="1:4" ht="13.5" x14ac:dyDescent="0.25">
      <c r="A5667" s="172">
        <v>87338</v>
      </c>
      <c r="B5667" s="172" t="s">
        <v>11508</v>
      </c>
      <c r="C5667" s="172" t="s">
        <v>6703</v>
      </c>
      <c r="D5667" s="363">
        <v>308.06</v>
      </c>
    </row>
    <row r="5668" spans="1:4" ht="13.5" x14ac:dyDescent="0.25">
      <c r="A5668" s="172">
        <v>87339</v>
      </c>
      <c r="B5668" s="172" t="s">
        <v>11509</v>
      </c>
      <c r="C5668" s="172" t="s">
        <v>6703</v>
      </c>
      <c r="D5668" s="363">
        <v>492.67</v>
      </c>
    </row>
    <row r="5669" spans="1:4" ht="13.5" x14ac:dyDescent="0.25">
      <c r="A5669" s="172">
        <v>87340</v>
      </c>
      <c r="B5669" s="172" t="s">
        <v>11510</v>
      </c>
      <c r="C5669" s="172" t="s">
        <v>6703</v>
      </c>
      <c r="D5669" s="363">
        <v>419.31</v>
      </c>
    </row>
    <row r="5670" spans="1:4" ht="13.5" x14ac:dyDescent="0.25">
      <c r="A5670" s="172">
        <v>87341</v>
      </c>
      <c r="B5670" s="172" t="s">
        <v>11511</v>
      </c>
      <c r="C5670" s="172" t="s">
        <v>6703</v>
      </c>
      <c r="D5670" s="363">
        <v>401.8</v>
      </c>
    </row>
    <row r="5671" spans="1:4" ht="13.5" x14ac:dyDescent="0.25">
      <c r="A5671" s="172">
        <v>87342</v>
      </c>
      <c r="B5671" s="172" t="s">
        <v>11512</v>
      </c>
      <c r="C5671" s="172" t="s">
        <v>6703</v>
      </c>
      <c r="D5671" s="363">
        <v>418.41</v>
      </c>
    </row>
    <row r="5672" spans="1:4" ht="13.5" x14ac:dyDescent="0.25">
      <c r="A5672" s="172">
        <v>87343</v>
      </c>
      <c r="B5672" s="172" t="s">
        <v>11513</v>
      </c>
      <c r="C5672" s="172" t="s">
        <v>6703</v>
      </c>
      <c r="D5672" s="363">
        <v>377.11</v>
      </c>
    </row>
    <row r="5673" spans="1:4" ht="13.5" x14ac:dyDescent="0.25">
      <c r="A5673" s="172">
        <v>87344</v>
      </c>
      <c r="B5673" s="172" t="s">
        <v>11514</v>
      </c>
      <c r="C5673" s="172" t="s">
        <v>6703</v>
      </c>
      <c r="D5673" s="363">
        <v>355.1</v>
      </c>
    </row>
    <row r="5674" spans="1:4" ht="13.5" x14ac:dyDescent="0.25">
      <c r="A5674" s="172">
        <v>87345</v>
      </c>
      <c r="B5674" s="172" t="s">
        <v>11515</v>
      </c>
      <c r="C5674" s="172" t="s">
        <v>6703</v>
      </c>
      <c r="D5674" s="363">
        <v>374.3</v>
      </c>
    </row>
    <row r="5675" spans="1:4" ht="13.5" x14ac:dyDescent="0.25">
      <c r="A5675" s="172">
        <v>87346</v>
      </c>
      <c r="B5675" s="172" t="s">
        <v>11516</v>
      </c>
      <c r="C5675" s="172" t="s">
        <v>6703</v>
      </c>
      <c r="D5675" s="363">
        <v>340.32</v>
      </c>
    </row>
    <row r="5676" spans="1:4" ht="13.5" x14ac:dyDescent="0.25">
      <c r="A5676" s="172">
        <v>87347</v>
      </c>
      <c r="B5676" s="172" t="s">
        <v>11517</v>
      </c>
      <c r="C5676" s="172" t="s">
        <v>6703</v>
      </c>
      <c r="D5676" s="363">
        <v>322.94</v>
      </c>
    </row>
    <row r="5677" spans="1:4" ht="13.5" x14ac:dyDescent="0.25">
      <c r="A5677" s="172">
        <v>87348</v>
      </c>
      <c r="B5677" s="172" t="s">
        <v>11518</v>
      </c>
      <c r="C5677" s="172" t="s">
        <v>6703</v>
      </c>
      <c r="D5677" s="363">
        <v>341.45</v>
      </c>
    </row>
    <row r="5678" spans="1:4" ht="13.5" x14ac:dyDescent="0.25">
      <c r="A5678" s="172">
        <v>87349</v>
      </c>
      <c r="B5678" s="172" t="s">
        <v>11519</v>
      </c>
      <c r="C5678" s="172" t="s">
        <v>6703</v>
      </c>
      <c r="D5678" s="363">
        <v>297.77</v>
      </c>
    </row>
    <row r="5679" spans="1:4" ht="13.5" x14ac:dyDescent="0.25">
      <c r="A5679" s="172">
        <v>87350</v>
      </c>
      <c r="B5679" s="172" t="s">
        <v>11520</v>
      </c>
      <c r="C5679" s="172" t="s">
        <v>6703</v>
      </c>
      <c r="D5679" s="363">
        <v>293.89999999999998</v>
      </c>
    </row>
    <row r="5680" spans="1:4" ht="13.5" x14ac:dyDescent="0.25">
      <c r="A5680" s="172">
        <v>87351</v>
      </c>
      <c r="B5680" s="172" t="s">
        <v>11521</v>
      </c>
      <c r="C5680" s="172" t="s">
        <v>6703</v>
      </c>
      <c r="D5680" s="363">
        <v>251.73</v>
      </c>
    </row>
    <row r="5681" spans="1:4" ht="13.5" x14ac:dyDescent="0.25">
      <c r="A5681" s="172">
        <v>87352</v>
      </c>
      <c r="B5681" s="172" t="s">
        <v>11522</v>
      </c>
      <c r="C5681" s="172" t="s">
        <v>6703</v>
      </c>
      <c r="D5681" s="363">
        <v>374.34</v>
      </c>
    </row>
    <row r="5682" spans="1:4" ht="13.5" x14ac:dyDescent="0.25">
      <c r="A5682" s="172">
        <v>87353</v>
      </c>
      <c r="B5682" s="172" t="s">
        <v>11523</v>
      </c>
      <c r="C5682" s="172" t="s">
        <v>6703</v>
      </c>
      <c r="D5682" s="363">
        <v>329</v>
      </c>
    </row>
    <row r="5683" spans="1:4" ht="13.5" x14ac:dyDescent="0.25">
      <c r="A5683" s="172">
        <v>87354</v>
      </c>
      <c r="B5683" s="172" t="s">
        <v>11524</v>
      </c>
      <c r="C5683" s="172" t="s">
        <v>6703</v>
      </c>
      <c r="D5683" s="363">
        <v>309.55</v>
      </c>
    </row>
    <row r="5684" spans="1:4" ht="13.5" x14ac:dyDescent="0.25">
      <c r="A5684" s="172">
        <v>87355</v>
      </c>
      <c r="B5684" s="172" t="s">
        <v>11525</v>
      </c>
      <c r="C5684" s="172" t="s">
        <v>6703</v>
      </c>
      <c r="D5684" s="363">
        <v>316.83999999999997</v>
      </c>
    </row>
    <row r="5685" spans="1:4" ht="13.5" x14ac:dyDescent="0.25">
      <c r="A5685" s="172">
        <v>87356</v>
      </c>
      <c r="B5685" s="172" t="s">
        <v>11526</v>
      </c>
      <c r="C5685" s="172" t="s">
        <v>6703</v>
      </c>
      <c r="D5685" s="363">
        <v>286.42</v>
      </c>
    </row>
    <row r="5686" spans="1:4" ht="13.5" x14ac:dyDescent="0.25">
      <c r="A5686" s="172">
        <v>87357</v>
      </c>
      <c r="B5686" s="172" t="s">
        <v>11527</v>
      </c>
      <c r="C5686" s="172" t="s">
        <v>6703</v>
      </c>
      <c r="D5686" s="363">
        <v>272.41000000000003</v>
      </c>
    </row>
    <row r="5687" spans="1:4" ht="13.5" x14ac:dyDescent="0.25">
      <c r="A5687" s="172">
        <v>87358</v>
      </c>
      <c r="B5687" s="172" t="s">
        <v>11528</v>
      </c>
      <c r="C5687" s="172" t="s">
        <v>6703</v>
      </c>
      <c r="D5687" s="364">
        <v>2486.8200000000002</v>
      </c>
    </row>
    <row r="5688" spans="1:4" ht="13.5" x14ac:dyDescent="0.25">
      <c r="A5688" s="172">
        <v>87359</v>
      </c>
      <c r="B5688" s="172" t="s">
        <v>11529</v>
      </c>
      <c r="C5688" s="172" t="s">
        <v>6703</v>
      </c>
      <c r="D5688" s="364">
        <v>2472.77</v>
      </c>
    </row>
    <row r="5689" spans="1:4" ht="13.5" x14ac:dyDescent="0.25">
      <c r="A5689" s="172">
        <v>87360</v>
      </c>
      <c r="B5689" s="172" t="s">
        <v>11530</v>
      </c>
      <c r="C5689" s="172" t="s">
        <v>6703</v>
      </c>
      <c r="D5689" s="364">
        <v>2553.86</v>
      </c>
    </row>
    <row r="5690" spans="1:4" ht="13.5" x14ac:dyDescent="0.25">
      <c r="A5690" s="172">
        <v>87361</v>
      </c>
      <c r="B5690" s="172" t="s">
        <v>11531</v>
      </c>
      <c r="C5690" s="172" t="s">
        <v>6703</v>
      </c>
      <c r="D5690" s="364">
        <v>2530.63</v>
      </c>
    </row>
    <row r="5691" spans="1:4" ht="13.5" x14ac:dyDescent="0.25">
      <c r="A5691" s="172">
        <v>87362</v>
      </c>
      <c r="B5691" s="172" t="s">
        <v>11532</v>
      </c>
      <c r="C5691" s="172" t="s">
        <v>6703</v>
      </c>
      <c r="D5691" s="364">
        <v>2534.16</v>
      </c>
    </row>
    <row r="5692" spans="1:4" ht="13.5" x14ac:dyDescent="0.25">
      <c r="A5692" s="172">
        <v>87363</v>
      </c>
      <c r="B5692" s="172" t="s">
        <v>11533</v>
      </c>
      <c r="C5692" s="172" t="s">
        <v>6703</v>
      </c>
      <c r="D5692" s="364">
        <v>2510.39</v>
      </c>
    </row>
    <row r="5693" spans="1:4" ht="13.5" x14ac:dyDescent="0.25">
      <c r="A5693" s="172">
        <v>87364</v>
      </c>
      <c r="B5693" s="172" t="s">
        <v>11534</v>
      </c>
      <c r="C5693" s="172" t="s">
        <v>6703</v>
      </c>
      <c r="D5693" s="364">
        <v>2499.1999999999998</v>
      </c>
    </row>
    <row r="5694" spans="1:4" ht="13.5" x14ac:dyDescent="0.25">
      <c r="A5694" s="172">
        <v>87365</v>
      </c>
      <c r="B5694" s="172" t="s">
        <v>11535</v>
      </c>
      <c r="C5694" s="172" t="s">
        <v>6703</v>
      </c>
      <c r="D5694" s="363">
        <v>356.27</v>
      </c>
    </row>
    <row r="5695" spans="1:4" ht="13.5" x14ac:dyDescent="0.25">
      <c r="A5695" s="172">
        <v>87366</v>
      </c>
      <c r="B5695" s="172" t="s">
        <v>11536</v>
      </c>
      <c r="C5695" s="172" t="s">
        <v>6703</v>
      </c>
      <c r="D5695" s="363">
        <v>376.17</v>
      </c>
    </row>
    <row r="5696" spans="1:4" ht="13.5" x14ac:dyDescent="0.25">
      <c r="A5696" s="172">
        <v>87367</v>
      </c>
      <c r="B5696" s="172" t="s">
        <v>11537</v>
      </c>
      <c r="C5696" s="172" t="s">
        <v>6703</v>
      </c>
      <c r="D5696" s="363">
        <v>432.03</v>
      </c>
    </row>
    <row r="5697" spans="1:4" ht="13.5" x14ac:dyDescent="0.25">
      <c r="A5697" s="172">
        <v>87368</v>
      </c>
      <c r="B5697" s="172" t="s">
        <v>11538</v>
      </c>
      <c r="C5697" s="172" t="s">
        <v>6703</v>
      </c>
      <c r="D5697" s="363">
        <v>420.28</v>
      </c>
    </row>
    <row r="5698" spans="1:4" ht="13.5" x14ac:dyDescent="0.25">
      <c r="A5698" s="172">
        <v>87369</v>
      </c>
      <c r="B5698" s="172" t="s">
        <v>11539</v>
      </c>
      <c r="C5698" s="172" t="s">
        <v>6703</v>
      </c>
      <c r="D5698" s="363">
        <v>427.75</v>
      </c>
    </row>
    <row r="5699" spans="1:4" ht="13.5" x14ac:dyDescent="0.25">
      <c r="A5699" s="172">
        <v>87370</v>
      </c>
      <c r="B5699" s="172" t="s">
        <v>11540</v>
      </c>
      <c r="C5699" s="172" t="s">
        <v>6703</v>
      </c>
      <c r="D5699" s="363">
        <v>413.05</v>
      </c>
    </row>
    <row r="5700" spans="1:4" ht="13.5" x14ac:dyDescent="0.25">
      <c r="A5700" s="172">
        <v>87371</v>
      </c>
      <c r="B5700" s="172" t="s">
        <v>11541</v>
      </c>
      <c r="C5700" s="172" t="s">
        <v>6703</v>
      </c>
      <c r="D5700" s="363">
        <v>402.84</v>
      </c>
    </row>
    <row r="5701" spans="1:4" ht="13.5" x14ac:dyDescent="0.25">
      <c r="A5701" s="172">
        <v>87372</v>
      </c>
      <c r="B5701" s="172" t="s">
        <v>11542</v>
      </c>
      <c r="C5701" s="172" t="s">
        <v>6703</v>
      </c>
      <c r="D5701" s="363">
        <v>521.67999999999995</v>
      </c>
    </row>
    <row r="5702" spans="1:4" ht="13.5" x14ac:dyDescent="0.25">
      <c r="A5702" s="172">
        <v>87373</v>
      </c>
      <c r="B5702" s="172" t="s">
        <v>11543</v>
      </c>
      <c r="C5702" s="172" t="s">
        <v>6703</v>
      </c>
      <c r="D5702" s="363">
        <v>465.46</v>
      </c>
    </row>
    <row r="5703" spans="1:4" ht="13.5" x14ac:dyDescent="0.25">
      <c r="A5703" s="172">
        <v>87374</v>
      </c>
      <c r="B5703" s="172" t="s">
        <v>11544</v>
      </c>
      <c r="C5703" s="172" t="s">
        <v>6703</v>
      </c>
      <c r="D5703" s="363">
        <v>434.26</v>
      </c>
    </row>
    <row r="5704" spans="1:4" ht="13.5" x14ac:dyDescent="0.25">
      <c r="A5704" s="172">
        <v>87375</v>
      </c>
      <c r="B5704" s="172" t="s">
        <v>11545</v>
      </c>
      <c r="C5704" s="172" t="s">
        <v>6703</v>
      </c>
      <c r="D5704" s="363">
        <v>414.38</v>
      </c>
    </row>
    <row r="5705" spans="1:4" ht="13.5" x14ac:dyDescent="0.25">
      <c r="A5705" s="172">
        <v>87376</v>
      </c>
      <c r="B5705" s="172" t="s">
        <v>11546</v>
      </c>
      <c r="C5705" s="172" t="s">
        <v>6703</v>
      </c>
      <c r="D5705" s="363">
        <v>360.01</v>
      </c>
    </row>
    <row r="5706" spans="1:4" ht="13.5" x14ac:dyDescent="0.25">
      <c r="A5706" s="172">
        <v>87377</v>
      </c>
      <c r="B5706" s="172" t="s">
        <v>11547</v>
      </c>
      <c r="C5706" s="172" t="s">
        <v>6703</v>
      </c>
      <c r="D5706" s="363">
        <v>423.24</v>
      </c>
    </row>
    <row r="5707" spans="1:4" ht="13.5" x14ac:dyDescent="0.25">
      <c r="A5707" s="172">
        <v>87378</v>
      </c>
      <c r="B5707" s="172" t="s">
        <v>11548</v>
      </c>
      <c r="C5707" s="172" t="s">
        <v>6703</v>
      </c>
      <c r="D5707" s="363">
        <v>382.09</v>
      </c>
    </row>
    <row r="5708" spans="1:4" ht="13.5" x14ac:dyDescent="0.25">
      <c r="A5708" s="172">
        <v>87379</v>
      </c>
      <c r="B5708" s="172" t="s">
        <v>11549</v>
      </c>
      <c r="C5708" s="172" t="s">
        <v>6703</v>
      </c>
      <c r="D5708" s="364">
        <v>2596.1799999999998</v>
      </c>
    </row>
    <row r="5709" spans="1:4" ht="13.5" x14ac:dyDescent="0.25">
      <c r="A5709" s="172">
        <v>87380</v>
      </c>
      <c r="B5709" s="172" t="s">
        <v>11550</v>
      </c>
      <c r="C5709" s="172" t="s">
        <v>6703</v>
      </c>
      <c r="D5709" s="364">
        <v>2659.05</v>
      </c>
    </row>
    <row r="5710" spans="1:4" ht="13.5" x14ac:dyDescent="0.25">
      <c r="A5710" s="172">
        <v>87381</v>
      </c>
      <c r="B5710" s="172" t="s">
        <v>11551</v>
      </c>
      <c r="C5710" s="172" t="s">
        <v>6703</v>
      </c>
      <c r="D5710" s="364">
        <v>2617.96</v>
      </c>
    </row>
    <row r="5711" spans="1:4" ht="13.5" x14ac:dyDescent="0.25">
      <c r="A5711" s="172">
        <v>87382</v>
      </c>
      <c r="B5711" s="172" t="s">
        <v>11552</v>
      </c>
      <c r="C5711" s="172" t="s">
        <v>6703</v>
      </c>
      <c r="D5711" s="364">
        <v>1130.07</v>
      </c>
    </row>
    <row r="5712" spans="1:4" ht="13.5" x14ac:dyDescent="0.25">
      <c r="A5712" s="172">
        <v>87383</v>
      </c>
      <c r="B5712" s="172" t="s">
        <v>11553</v>
      </c>
      <c r="C5712" s="172" t="s">
        <v>6703</v>
      </c>
      <c r="D5712" s="364">
        <v>1128.3599999999999</v>
      </c>
    </row>
    <row r="5713" spans="1:4" ht="13.5" x14ac:dyDescent="0.25">
      <c r="A5713" s="172">
        <v>87384</v>
      </c>
      <c r="B5713" s="172" t="s">
        <v>11554</v>
      </c>
      <c r="C5713" s="172" t="s">
        <v>6703</v>
      </c>
      <c r="D5713" s="364">
        <v>1124.72</v>
      </c>
    </row>
    <row r="5714" spans="1:4" ht="13.5" x14ac:dyDescent="0.25">
      <c r="A5714" s="172">
        <v>87385</v>
      </c>
      <c r="B5714" s="172" t="s">
        <v>11555</v>
      </c>
      <c r="C5714" s="172" t="s">
        <v>6703</v>
      </c>
      <c r="D5714" s="364">
        <v>1629.94</v>
      </c>
    </row>
    <row r="5715" spans="1:4" ht="13.5" x14ac:dyDescent="0.25">
      <c r="A5715" s="172">
        <v>87386</v>
      </c>
      <c r="B5715" s="172" t="s">
        <v>11556</v>
      </c>
      <c r="C5715" s="172" t="s">
        <v>6703</v>
      </c>
      <c r="D5715" s="364">
        <v>1628.49</v>
      </c>
    </row>
    <row r="5716" spans="1:4" ht="13.5" x14ac:dyDescent="0.25">
      <c r="A5716" s="172">
        <v>87387</v>
      </c>
      <c r="B5716" s="172" t="s">
        <v>11557</v>
      </c>
      <c r="C5716" s="172" t="s">
        <v>6703</v>
      </c>
      <c r="D5716" s="364">
        <v>1628.97</v>
      </c>
    </row>
    <row r="5717" spans="1:4" ht="13.5" x14ac:dyDescent="0.25">
      <c r="A5717" s="172">
        <v>87388</v>
      </c>
      <c r="B5717" s="172" t="s">
        <v>11558</v>
      </c>
      <c r="C5717" s="172" t="s">
        <v>6703</v>
      </c>
      <c r="D5717" s="364">
        <v>3868.5</v>
      </c>
    </row>
    <row r="5718" spans="1:4" ht="13.5" x14ac:dyDescent="0.25">
      <c r="A5718" s="172">
        <v>87389</v>
      </c>
      <c r="B5718" s="172" t="s">
        <v>11559</v>
      </c>
      <c r="C5718" s="172" t="s">
        <v>6703</v>
      </c>
      <c r="D5718" s="364">
        <v>3887.24</v>
      </c>
    </row>
    <row r="5719" spans="1:4" ht="13.5" x14ac:dyDescent="0.25">
      <c r="A5719" s="172">
        <v>87390</v>
      </c>
      <c r="B5719" s="172" t="s">
        <v>11560</v>
      </c>
      <c r="C5719" s="172" t="s">
        <v>6703</v>
      </c>
      <c r="D5719" s="364">
        <v>3910.97</v>
      </c>
    </row>
    <row r="5720" spans="1:4" ht="13.5" x14ac:dyDescent="0.25">
      <c r="A5720" s="172">
        <v>87391</v>
      </c>
      <c r="B5720" s="172" t="s">
        <v>11561</v>
      </c>
      <c r="C5720" s="172" t="s">
        <v>6703</v>
      </c>
      <c r="D5720" s="364">
        <v>5595.34</v>
      </c>
    </row>
    <row r="5721" spans="1:4" ht="13.5" x14ac:dyDescent="0.25">
      <c r="A5721" s="172">
        <v>87393</v>
      </c>
      <c r="B5721" s="172" t="s">
        <v>11562</v>
      </c>
      <c r="C5721" s="172" t="s">
        <v>6703</v>
      </c>
      <c r="D5721" s="364">
        <v>5655.21</v>
      </c>
    </row>
    <row r="5722" spans="1:4" ht="13.5" x14ac:dyDescent="0.25">
      <c r="A5722" s="172">
        <v>87394</v>
      </c>
      <c r="B5722" s="172" t="s">
        <v>11563</v>
      </c>
      <c r="C5722" s="172" t="s">
        <v>6703</v>
      </c>
      <c r="D5722" s="364">
        <v>5714.74</v>
      </c>
    </row>
    <row r="5723" spans="1:4" ht="13.5" x14ac:dyDescent="0.25">
      <c r="A5723" s="172">
        <v>87395</v>
      </c>
      <c r="B5723" s="172" t="s">
        <v>11564</v>
      </c>
      <c r="C5723" s="172" t="s">
        <v>6703</v>
      </c>
      <c r="D5723" s="364">
        <v>4383.26</v>
      </c>
    </row>
    <row r="5724" spans="1:4" ht="13.5" x14ac:dyDescent="0.25">
      <c r="A5724" s="172">
        <v>87396</v>
      </c>
      <c r="B5724" s="172" t="s">
        <v>11565</v>
      </c>
      <c r="C5724" s="172" t="s">
        <v>6703</v>
      </c>
      <c r="D5724" s="364">
        <v>4426.8500000000004</v>
      </c>
    </row>
    <row r="5725" spans="1:4" ht="13.5" x14ac:dyDescent="0.25">
      <c r="A5725" s="172">
        <v>87397</v>
      </c>
      <c r="B5725" s="172" t="s">
        <v>11566</v>
      </c>
      <c r="C5725" s="172" t="s">
        <v>6703</v>
      </c>
      <c r="D5725" s="364">
        <v>4470.83</v>
      </c>
    </row>
    <row r="5726" spans="1:4" ht="13.5" x14ac:dyDescent="0.25">
      <c r="A5726" s="172">
        <v>87398</v>
      </c>
      <c r="B5726" s="172" t="s">
        <v>11567</v>
      </c>
      <c r="C5726" s="172" t="s">
        <v>6703</v>
      </c>
      <c r="D5726" s="364">
        <v>1277.1099999999999</v>
      </c>
    </row>
    <row r="5727" spans="1:4" ht="13.5" x14ac:dyDescent="0.25">
      <c r="A5727" s="172">
        <v>87399</v>
      </c>
      <c r="B5727" s="172" t="s">
        <v>11568</v>
      </c>
      <c r="C5727" s="172" t="s">
        <v>6703</v>
      </c>
      <c r="D5727" s="364">
        <v>1788.32</v>
      </c>
    </row>
    <row r="5728" spans="1:4" ht="13.5" x14ac:dyDescent="0.25">
      <c r="A5728" s="172">
        <v>87401</v>
      </c>
      <c r="B5728" s="172" t="s">
        <v>11569</v>
      </c>
      <c r="C5728" s="172" t="s">
        <v>6703</v>
      </c>
      <c r="D5728" s="364">
        <v>5852.65</v>
      </c>
    </row>
    <row r="5729" spans="1:4" ht="13.5" x14ac:dyDescent="0.25">
      <c r="A5729" s="172">
        <v>87402</v>
      </c>
      <c r="B5729" s="172" t="s">
        <v>11570</v>
      </c>
      <c r="C5729" s="172" t="s">
        <v>6703</v>
      </c>
      <c r="D5729" s="364">
        <v>4615.75</v>
      </c>
    </row>
    <row r="5730" spans="1:4" ht="13.5" x14ac:dyDescent="0.25">
      <c r="A5730" s="172">
        <v>87404</v>
      </c>
      <c r="B5730" s="172" t="s">
        <v>11571</v>
      </c>
      <c r="C5730" s="172" t="s">
        <v>6703</v>
      </c>
      <c r="D5730" s="364">
        <v>4014.71</v>
      </c>
    </row>
    <row r="5731" spans="1:4" ht="13.5" x14ac:dyDescent="0.25">
      <c r="A5731" s="172">
        <v>87405</v>
      </c>
      <c r="B5731" s="172" t="s">
        <v>11572</v>
      </c>
      <c r="C5731" s="172" t="s">
        <v>6703</v>
      </c>
      <c r="D5731" s="364">
        <v>4029.39</v>
      </c>
    </row>
    <row r="5732" spans="1:4" ht="13.5" x14ac:dyDescent="0.25">
      <c r="A5732" s="172">
        <v>87407</v>
      </c>
      <c r="B5732" s="172" t="s">
        <v>11573</v>
      </c>
      <c r="C5732" s="172" t="s">
        <v>6703</v>
      </c>
      <c r="D5732" s="364">
        <v>1157.67</v>
      </c>
    </row>
    <row r="5733" spans="1:4" ht="13.5" x14ac:dyDescent="0.25">
      <c r="A5733" s="172">
        <v>87408</v>
      </c>
      <c r="B5733" s="172" t="s">
        <v>11574</v>
      </c>
      <c r="C5733" s="172" t="s">
        <v>6703</v>
      </c>
      <c r="D5733" s="364">
        <v>1149.98</v>
      </c>
    </row>
    <row r="5734" spans="1:4" ht="13.5" x14ac:dyDescent="0.25">
      <c r="A5734" s="172">
        <v>87410</v>
      </c>
      <c r="B5734" s="172" t="s">
        <v>11575</v>
      </c>
      <c r="C5734" s="172" t="s">
        <v>6703</v>
      </c>
      <c r="D5734" s="363">
        <v>788.69</v>
      </c>
    </row>
    <row r="5735" spans="1:4" ht="13.5" x14ac:dyDescent="0.25">
      <c r="A5735" s="172">
        <v>88626</v>
      </c>
      <c r="B5735" s="172" t="s">
        <v>11576</v>
      </c>
      <c r="C5735" s="172" t="s">
        <v>6703</v>
      </c>
      <c r="D5735" s="363">
        <v>334.51</v>
      </c>
    </row>
    <row r="5736" spans="1:4" ht="13.5" x14ac:dyDescent="0.25">
      <c r="A5736" s="172">
        <v>88627</v>
      </c>
      <c r="B5736" s="172" t="s">
        <v>11577</v>
      </c>
      <c r="C5736" s="172" t="s">
        <v>6703</v>
      </c>
      <c r="D5736" s="363">
        <v>408.47</v>
      </c>
    </row>
    <row r="5737" spans="1:4" ht="13.5" x14ac:dyDescent="0.25">
      <c r="A5737" s="172">
        <v>88628</v>
      </c>
      <c r="B5737" s="172" t="s">
        <v>11578</v>
      </c>
      <c r="C5737" s="172" t="s">
        <v>6703</v>
      </c>
      <c r="D5737" s="363">
        <v>349.9</v>
      </c>
    </row>
    <row r="5738" spans="1:4" ht="13.5" x14ac:dyDescent="0.25">
      <c r="A5738" s="172">
        <v>88629</v>
      </c>
      <c r="B5738" s="172" t="s">
        <v>11579</v>
      </c>
      <c r="C5738" s="172" t="s">
        <v>6703</v>
      </c>
      <c r="D5738" s="363">
        <v>426.67</v>
      </c>
    </row>
    <row r="5739" spans="1:4" ht="13.5" x14ac:dyDescent="0.25">
      <c r="A5739" s="172">
        <v>88630</v>
      </c>
      <c r="B5739" s="172" t="s">
        <v>11580</v>
      </c>
      <c r="C5739" s="172" t="s">
        <v>6703</v>
      </c>
      <c r="D5739" s="363">
        <v>296.04000000000002</v>
      </c>
    </row>
    <row r="5740" spans="1:4" ht="13.5" x14ac:dyDescent="0.25">
      <c r="A5740" s="172">
        <v>88631</v>
      </c>
      <c r="B5740" s="172" t="s">
        <v>11581</v>
      </c>
      <c r="C5740" s="172" t="s">
        <v>6703</v>
      </c>
      <c r="D5740" s="363">
        <v>381.86</v>
      </c>
    </row>
    <row r="5741" spans="1:4" ht="13.5" x14ac:dyDescent="0.25">
      <c r="A5741" s="172">
        <v>88715</v>
      </c>
      <c r="B5741" s="172" t="s">
        <v>11582</v>
      </c>
      <c r="C5741" s="172" t="s">
        <v>6703</v>
      </c>
      <c r="D5741" s="363">
        <v>314.68</v>
      </c>
    </row>
    <row r="5742" spans="1:4" ht="13.5" x14ac:dyDescent="0.25">
      <c r="A5742" s="172">
        <v>95563</v>
      </c>
      <c r="B5742" s="172" t="s">
        <v>11583</v>
      </c>
      <c r="C5742" s="172" t="s">
        <v>6703</v>
      </c>
      <c r="D5742" s="363">
        <v>524.79</v>
      </c>
    </row>
    <row r="5743" spans="1:4" ht="13.5" x14ac:dyDescent="0.25">
      <c r="A5743" s="172">
        <v>100464</v>
      </c>
      <c r="B5743" s="172" t="s">
        <v>11584</v>
      </c>
      <c r="C5743" s="172" t="s">
        <v>6703</v>
      </c>
      <c r="D5743" s="363">
        <v>350.2</v>
      </c>
    </row>
    <row r="5744" spans="1:4" ht="13.5" x14ac:dyDescent="0.25">
      <c r="A5744" s="172">
        <v>100465</v>
      </c>
      <c r="B5744" s="172" t="s">
        <v>11585</v>
      </c>
      <c r="C5744" s="172" t="s">
        <v>6703</v>
      </c>
      <c r="D5744" s="363">
        <v>327.72</v>
      </c>
    </row>
    <row r="5745" spans="1:4" ht="13.5" x14ac:dyDescent="0.25">
      <c r="A5745" s="172">
        <v>100466</v>
      </c>
      <c r="B5745" s="172" t="s">
        <v>11586</v>
      </c>
      <c r="C5745" s="172" t="s">
        <v>6703</v>
      </c>
      <c r="D5745" s="363">
        <v>317.42</v>
      </c>
    </row>
    <row r="5746" spans="1:4" ht="13.5" x14ac:dyDescent="0.25">
      <c r="A5746" s="172">
        <v>100468</v>
      </c>
      <c r="B5746" s="172" t="s">
        <v>11587</v>
      </c>
      <c r="C5746" s="172" t="s">
        <v>6703</v>
      </c>
      <c r="D5746" s="363">
        <v>424.79</v>
      </c>
    </row>
    <row r="5747" spans="1:4" ht="13.5" x14ac:dyDescent="0.25">
      <c r="A5747" s="172">
        <v>100469</v>
      </c>
      <c r="B5747" s="172" t="s">
        <v>11588</v>
      </c>
      <c r="C5747" s="172" t="s">
        <v>6703</v>
      </c>
      <c r="D5747" s="363">
        <v>344.56</v>
      </c>
    </row>
    <row r="5748" spans="1:4" ht="13.5" x14ac:dyDescent="0.25">
      <c r="A5748" s="172">
        <v>100470</v>
      </c>
      <c r="B5748" s="172" t="s">
        <v>11589</v>
      </c>
      <c r="C5748" s="172" t="s">
        <v>6703</v>
      </c>
      <c r="D5748" s="363">
        <v>306.24</v>
      </c>
    </row>
    <row r="5749" spans="1:4" ht="13.5" x14ac:dyDescent="0.25">
      <c r="A5749" s="172">
        <v>100472</v>
      </c>
      <c r="B5749" s="172" t="s">
        <v>11590</v>
      </c>
      <c r="C5749" s="172" t="s">
        <v>6703</v>
      </c>
      <c r="D5749" s="363">
        <v>336.88</v>
      </c>
    </row>
    <row r="5750" spans="1:4" ht="13.5" x14ac:dyDescent="0.25">
      <c r="A5750" s="172">
        <v>100473</v>
      </c>
      <c r="B5750" s="172" t="s">
        <v>11591</v>
      </c>
      <c r="C5750" s="172" t="s">
        <v>6703</v>
      </c>
      <c r="D5750" s="363">
        <v>308.16000000000003</v>
      </c>
    </row>
    <row r="5751" spans="1:4" ht="13.5" x14ac:dyDescent="0.25">
      <c r="A5751" s="172">
        <v>100474</v>
      </c>
      <c r="B5751" s="172" t="s">
        <v>11592</v>
      </c>
      <c r="C5751" s="172" t="s">
        <v>6703</v>
      </c>
      <c r="D5751" s="363">
        <v>296.56</v>
      </c>
    </row>
    <row r="5752" spans="1:4" ht="13.5" x14ac:dyDescent="0.25">
      <c r="A5752" s="172">
        <v>100475</v>
      </c>
      <c r="B5752" s="172" t="s">
        <v>11593</v>
      </c>
      <c r="C5752" s="172" t="s">
        <v>6703</v>
      </c>
      <c r="D5752" s="363">
        <v>453.88</v>
      </c>
    </row>
    <row r="5753" spans="1:4" ht="13.5" x14ac:dyDescent="0.25">
      <c r="A5753" s="172">
        <v>100477</v>
      </c>
      <c r="B5753" s="172" t="s">
        <v>11594</v>
      </c>
      <c r="C5753" s="172" t="s">
        <v>6703</v>
      </c>
      <c r="D5753" s="363">
        <v>490.43</v>
      </c>
    </row>
    <row r="5754" spans="1:4" ht="13.5" x14ac:dyDescent="0.25">
      <c r="A5754" s="172">
        <v>100478</v>
      </c>
      <c r="B5754" s="172" t="s">
        <v>11595</v>
      </c>
      <c r="C5754" s="172" t="s">
        <v>6703</v>
      </c>
      <c r="D5754" s="363">
        <v>446.12</v>
      </c>
    </row>
    <row r="5755" spans="1:4" ht="13.5" x14ac:dyDescent="0.25">
      <c r="A5755" s="172">
        <v>100479</v>
      </c>
      <c r="B5755" s="172" t="s">
        <v>11596</v>
      </c>
      <c r="C5755" s="172" t="s">
        <v>6703</v>
      </c>
      <c r="D5755" s="363">
        <v>437.88</v>
      </c>
    </row>
    <row r="5756" spans="1:4" ht="13.5" x14ac:dyDescent="0.25">
      <c r="A5756" s="172">
        <v>100480</v>
      </c>
      <c r="B5756" s="172" t="s">
        <v>11597</v>
      </c>
      <c r="C5756" s="172" t="s">
        <v>6703</v>
      </c>
      <c r="D5756" s="363">
        <v>530.4</v>
      </c>
    </row>
    <row r="5757" spans="1:4" ht="13.5" x14ac:dyDescent="0.25">
      <c r="A5757" s="172">
        <v>100481</v>
      </c>
      <c r="B5757" s="172" t="s">
        <v>11598</v>
      </c>
      <c r="C5757" s="172" t="s">
        <v>6703</v>
      </c>
      <c r="D5757" s="363">
        <v>389.64</v>
      </c>
    </row>
    <row r="5758" spans="1:4" ht="13.5" x14ac:dyDescent="0.25">
      <c r="A5758" s="172">
        <v>100483</v>
      </c>
      <c r="B5758" s="172" t="s">
        <v>11599</v>
      </c>
      <c r="C5758" s="172" t="s">
        <v>6703</v>
      </c>
      <c r="D5758" s="363">
        <v>417.16</v>
      </c>
    </row>
    <row r="5759" spans="1:4" ht="13.5" x14ac:dyDescent="0.25">
      <c r="A5759" s="172">
        <v>100484</v>
      </c>
      <c r="B5759" s="172" t="s">
        <v>11600</v>
      </c>
      <c r="C5759" s="172" t="s">
        <v>6703</v>
      </c>
      <c r="D5759" s="363">
        <v>389.21</v>
      </c>
    </row>
    <row r="5760" spans="1:4" ht="13.5" x14ac:dyDescent="0.25">
      <c r="A5760" s="172">
        <v>100485</v>
      </c>
      <c r="B5760" s="172" t="s">
        <v>11601</v>
      </c>
      <c r="C5760" s="172" t="s">
        <v>6703</v>
      </c>
      <c r="D5760" s="363">
        <v>379.12</v>
      </c>
    </row>
    <row r="5761" spans="1:4" ht="13.5" x14ac:dyDescent="0.25">
      <c r="A5761" s="172">
        <v>100486</v>
      </c>
      <c r="B5761" s="172" t="s">
        <v>11602</v>
      </c>
      <c r="C5761" s="172" t="s">
        <v>6703</v>
      </c>
      <c r="D5761" s="363">
        <v>468.82</v>
      </c>
    </row>
    <row r="5762" spans="1:4" ht="13.5" x14ac:dyDescent="0.25">
      <c r="A5762" s="172">
        <v>100487</v>
      </c>
      <c r="B5762" s="172" t="s">
        <v>11603</v>
      </c>
      <c r="C5762" s="172" t="s">
        <v>6703</v>
      </c>
      <c r="D5762" s="363">
        <v>301.79000000000002</v>
      </c>
    </row>
    <row r="5763" spans="1:4" ht="13.5" x14ac:dyDescent="0.25">
      <c r="A5763" s="172">
        <v>100488</v>
      </c>
      <c r="B5763" s="172" t="s">
        <v>11604</v>
      </c>
      <c r="C5763" s="172" t="s">
        <v>6703</v>
      </c>
      <c r="D5763" s="363">
        <v>331.41</v>
      </c>
    </row>
    <row r="5764" spans="1:4" ht="13.5" x14ac:dyDescent="0.25">
      <c r="A5764" s="172">
        <v>100489</v>
      </c>
      <c r="B5764" s="172" t="s">
        <v>11605</v>
      </c>
      <c r="C5764" s="172" t="s">
        <v>6703</v>
      </c>
      <c r="D5764" s="363">
        <v>350.67</v>
      </c>
    </row>
    <row r="5765" spans="1:4" ht="13.5" x14ac:dyDescent="0.25">
      <c r="A5765" s="172">
        <v>100490</v>
      </c>
      <c r="B5765" s="172" t="s">
        <v>11606</v>
      </c>
      <c r="C5765" s="172" t="s">
        <v>6703</v>
      </c>
      <c r="D5765" s="363">
        <v>307.82</v>
      </c>
    </row>
    <row r="5766" spans="1:4" ht="13.5" x14ac:dyDescent="0.25">
      <c r="A5766" s="172">
        <v>100491</v>
      </c>
      <c r="B5766" s="172" t="s">
        <v>11607</v>
      </c>
      <c r="C5766" s="172" t="s">
        <v>6703</v>
      </c>
      <c r="D5766" s="363">
        <v>455.6</v>
      </c>
    </row>
    <row r="5767" spans="1:4" ht="13.5" x14ac:dyDescent="0.25">
      <c r="A5767" s="172">
        <v>100492</v>
      </c>
      <c r="B5767" s="172" t="s">
        <v>11608</v>
      </c>
      <c r="C5767" s="172" t="s">
        <v>6703</v>
      </c>
      <c r="D5767" s="363">
        <v>391.58</v>
      </c>
    </row>
    <row r="5768" spans="1:4" ht="13.5" x14ac:dyDescent="0.25">
      <c r="A5768" s="172">
        <v>92121</v>
      </c>
      <c r="B5768" s="172" t="s">
        <v>11609</v>
      </c>
      <c r="C5768" s="172" t="s">
        <v>6703</v>
      </c>
      <c r="D5768" s="363">
        <v>20.77</v>
      </c>
    </row>
    <row r="5769" spans="1:4" ht="13.5" x14ac:dyDescent="0.25">
      <c r="A5769" s="172">
        <v>92122</v>
      </c>
      <c r="B5769" s="172" t="s">
        <v>11610</v>
      </c>
      <c r="C5769" s="172" t="s">
        <v>6703</v>
      </c>
      <c r="D5769" s="363">
        <v>34.450000000000003</v>
      </c>
    </row>
    <row r="5770" spans="1:4" ht="13.5" x14ac:dyDescent="0.25">
      <c r="A5770" s="172">
        <v>92123</v>
      </c>
      <c r="B5770" s="172" t="s">
        <v>11611</v>
      </c>
      <c r="C5770" s="172" t="s">
        <v>6703</v>
      </c>
      <c r="D5770" s="363">
        <v>34.32</v>
      </c>
    </row>
    <row r="5771" spans="1:4" ht="13.5" x14ac:dyDescent="0.25">
      <c r="A5771" s="172">
        <v>100195</v>
      </c>
      <c r="B5771" s="172" t="s">
        <v>11612</v>
      </c>
      <c r="C5771" s="172" t="s">
        <v>11613</v>
      </c>
      <c r="D5771" s="363">
        <v>0.52</v>
      </c>
    </row>
    <row r="5772" spans="1:4" ht="13.5" x14ac:dyDescent="0.25">
      <c r="A5772" s="172">
        <v>100196</v>
      </c>
      <c r="B5772" s="172" t="s">
        <v>11614</v>
      </c>
      <c r="C5772" s="172" t="s">
        <v>11613</v>
      </c>
      <c r="D5772" s="363">
        <v>0.87</v>
      </c>
    </row>
    <row r="5773" spans="1:4" ht="13.5" x14ac:dyDescent="0.25">
      <c r="A5773" s="172">
        <v>100197</v>
      </c>
      <c r="B5773" s="172" t="s">
        <v>11615</v>
      </c>
      <c r="C5773" s="172" t="s">
        <v>11613</v>
      </c>
      <c r="D5773" s="363">
        <v>1.31</v>
      </c>
    </row>
    <row r="5774" spans="1:4" ht="13.5" x14ac:dyDescent="0.25">
      <c r="A5774" s="172">
        <v>100198</v>
      </c>
      <c r="B5774" s="172" t="s">
        <v>11616</v>
      </c>
      <c r="C5774" s="172" t="s">
        <v>11613</v>
      </c>
      <c r="D5774" s="363">
        <v>0.18</v>
      </c>
    </row>
    <row r="5775" spans="1:4" ht="13.5" x14ac:dyDescent="0.25">
      <c r="A5775" s="172">
        <v>100199</v>
      </c>
      <c r="B5775" s="172" t="s">
        <v>11617</v>
      </c>
      <c r="C5775" s="172" t="s">
        <v>11613</v>
      </c>
      <c r="D5775" s="363">
        <v>0.22</v>
      </c>
    </row>
    <row r="5776" spans="1:4" ht="13.5" x14ac:dyDescent="0.25">
      <c r="A5776" s="172">
        <v>100200</v>
      </c>
      <c r="B5776" s="172" t="s">
        <v>11618</v>
      </c>
      <c r="C5776" s="172" t="s">
        <v>11613</v>
      </c>
      <c r="D5776" s="363">
        <v>0.27</v>
      </c>
    </row>
    <row r="5777" spans="1:4" ht="13.5" x14ac:dyDescent="0.25">
      <c r="A5777" s="172">
        <v>100201</v>
      </c>
      <c r="B5777" s="172" t="s">
        <v>11619</v>
      </c>
      <c r="C5777" s="172" t="s">
        <v>11613</v>
      </c>
      <c r="D5777" s="363">
        <v>0.53</v>
      </c>
    </row>
    <row r="5778" spans="1:4" ht="13.5" x14ac:dyDescent="0.25">
      <c r="A5778" s="172">
        <v>100202</v>
      </c>
      <c r="B5778" s="172" t="s">
        <v>11620</v>
      </c>
      <c r="C5778" s="172" t="s">
        <v>11613</v>
      </c>
      <c r="D5778" s="363">
        <v>0.62</v>
      </c>
    </row>
    <row r="5779" spans="1:4" ht="13.5" x14ac:dyDescent="0.25">
      <c r="A5779" s="172">
        <v>100203</v>
      </c>
      <c r="B5779" s="172" t="s">
        <v>11621</v>
      </c>
      <c r="C5779" s="172" t="s">
        <v>11613</v>
      </c>
      <c r="D5779" s="363">
        <v>0.74</v>
      </c>
    </row>
    <row r="5780" spans="1:4" ht="13.5" x14ac:dyDescent="0.25">
      <c r="A5780" s="172">
        <v>100204</v>
      </c>
      <c r="B5780" s="172" t="s">
        <v>11622</v>
      </c>
      <c r="C5780" s="172" t="s">
        <v>11613</v>
      </c>
      <c r="D5780" s="363">
        <v>0.06</v>
      </c>
    </row>
    <row r="5781" spans="1:4" ht="13.5" x14ac:dyDescent="0.25">
      <c r="A5781" s="172">
        <v>100205</v>
      </c>
      <c r="B5781" s="172" t="s">
        <v>11623</v>
      </c>
      <c r="C5781" s="172" t="s">
        <v>11624</v>
      </c>
      <c r="D5781" s="363">
        <v>981.56</v>
      </c>
    </row>
    <row r="5782" spans="1:4" ht="13.5" x14ac:dyDescent="0.25">
      <c r="A5782" s="172">
        <v>100206</v>
      </c>
      <c r="B5782" s="172" t="s">
        <v>11625</v>
      </c>
      <c r="C5782" s="172" t="s">
        <v>11624</v>
      </c>
      <c r="D5782" s="363">
        <v>709.5</v>
      </c>
    </row>
    <row r="5783" spans="1:4" ht="13.5" x14ac:dyDescent="0.25">
      <c r="A5783" s="172">
        <v>100207</v>
      </c>
      <c r="B5783" s="172" t="s">
        <v>11626</v>
      </c>
      <c r="C5783" s="172" t="s">
        <v>11624</v>
      </c>
      <c r="D5783" s="363">
        <v>265.14</v>
      </c>
    </row>
    <row r="5784" spans="1:4" ht="13.5" x14ac:dyDescent="0.25">
      <c r="A5784" s="172">
        <v>100208</v>
      </c>
      <c r="B5784" s="172" t="s">
        <v>11627</v>
      </c>
      <c r="C5784" s="172" t="s">
        <v>11628</v>
      </c>
      <c r="D5784" s="363">
        <v>12.98</v>
      </c>
    </row>
    <row r="5785" spans="1:4" ht="13.5" x14ac:dyDescent="0.25">
      <c r="A5785" s="172">
        <v>100209</v>
      </c>
      <c r="B5785" s="172" t="s">
        <v>11629</v>
      </c>
      <c r="C5785" s="172" t="s">
        <v>11628</v>
      </c>
      <c r="D5785" s="363">
        <v>6.49</v>
      </c>
    </row>
    <row r="5786" spans="1:4" ht="13.5" x14ac:dyDescent="0.25">
      <c r="A5786" s="172">
        <v>100210</v>
      </c>
      <c r="B5786" s="172" t="s">
        <v>11630</v>
      </c>
      <c r="C5786" s="172" t="s">
        <v>11628</v>
      </c>
      <c r="D5786" s="363">
        <v>11.96</v>
      </c>
    </row>
    <row r="5787" spans="1:4" ht="13.5" x14ac:dyDescent="0.25">
      <c r="A5787" s="172">
        <v>100211</v>
      </c>
      <c r="B5787" s="172" t="s">
        <v>11631</v>
      </c>
      <c r="C5787" s="172" t="s">
        <v>11628</v>
      </c>
      <c r="D5787" s="363">
        <v>4.6100000000000003</v>
      </c>
    </row>
    <row r="5788" spans="1:4" ht="13.5" x14ac:dyDescent="0.25">
      <c r="A5788" s="172">
        <v>100212</v>
      </c>
      <c r="B5788" s="172" t="s">
        <v>11632</v>
      </c>
      <c r="C5788" s="172" t="s">
        <v>11628</v>
      </c>
      <c r="D5788" s="363">
        <v>5.09</v>
      </c>
    </row>
    <row r="5789" spans="1:4" ht="13.5" x14ac:dyDescent="0.25">
      <c r="A5789" s="172">
        <v>100213</v>
      </c>
      <c r="B5789" s="172" t="s">
        <v>11633</v>
      </c>
      <c r="C5789" s="172" t="s">
        <v>11628</v>
      </c>
      <c r="D5789" s="363">
        <v>1.83</v>
      </c>
    </row>
    <row r="5790" spans="1:4" ht="13.5" x14ac:dyDescent="0.25">
      <c r="A5790" s="172">
        <v>100214</v>
      </c>
      <c r="B5790" s="172" t="s">
        <v>11634</v>
      </c>
      <c r="C5790" s="172" t="s">
        <v>11628</v>
      </c>
      <c r="D5790" s="363">
        <v>2.81</v>
      </c>
    </row>
    <row r="5791" spans="1:4" ht="13.5" x14ac:dyDescent="0.25">
      <c r="A5791" s="172">
        <v>100215</v>
      </c>
      <c r="B5791" s="172" t="s">
        <v>11635</v>
      </c>
      <c r="C5791" s="172" t="s">
        <v>11628</v>
      </c>
      <c r="D5791" s="363">
        <v>2.4</v>
      </c>
    </row>
    <row r="5792" spans="1:4" ht="13.5" x14ac:dyDescent="0.25">
      <c r="A5792" s="172">
        <v>100216</v>
      </c>
      <c r="B5792" s="172" t="s">
        <v>11636</v>
      </c>
      <c r="C5792" s="172" t="s">
        <v>11628</v>
      </c>
      <c r="D5792" s="363">
        <v>0.64</v>
      </c>
    </row>
    <row r="5793" spans="1:4" ht="13.5" x14ac:dyDescent="0.25">
      <c r="A5793" s="172">
        <v>100217</v>
      </c>
      <c r="B5793" s="172" t="s">
        <v>11637</v>
      </c>
      <c r="C5793" s="172" t="s">
        <v>11628</v>
      </c>
      <c r="D5793" s="363">
        <v>1.85</v>
      </c>
    </row>
    <row r="5794" spans="1:4" ht="13.5" x14ac:dyDescent="0.25">
      <c r="A5794" s="172">
        <v>100218</v>
      </c>
      <c r="B5794" s="172" t="s">
        <v>11638</v>
      </c>
      <c r="C5794" s="172" t="s">
        <v>11628</v>
      </c>
      <c r="D5794" s="363">
        <v>1.27</v>
      </c>
    </row>
    <row r="5795" spans="1:4" ht="13.5" x14ac:dyDescent="0.25">
      <c r="A5795" s="172">
        <v>100219</v>
      </c>
      <c r="B5795" s="172" t="s">
        <v>11639</v>
      </c>
      <c r="C5795" s="172" t="s">
        <v>11628</v>
      </c>
      <c r="D5795" s="363">
        <v>0.27</v>
      </c>
    </row>
    <row r="5796" spans="1:4" ht="13.5" x14ac:dyDescent="0.25">
      <c r="A5796" s="172">
        <v>100220</v>
      </c>
      <c r="B5796" s="172" t="s">
        <v>11640</v>
      </c>
      <c r="C5796" s="172" t="s">
        <v>11641</v>
      </c>
      <c r="D5796" s="363">
        <v>18.649999999999999</v>
      </c>
    </row>
    <row r="5797" spans="1:4" ht="13.5" x14ac:dyDescent="0.25">
      <c r="A5797" s="172">
        <v>100221</v>
      </c>
      <c r="B5797" s="172" t="s">
        <v>11642</v>
      </c>
      <c r="C5797" s="172" t="s">
        <v>11641</v>
      </c>
      <c r="D5797" s="363">
        <v>21.14</v>
      </c>
    </row>
    <row r="5798" spans="1:4" ht="13.5" x14ac:dyDescent="0.25">
      <c r="A5798" s="172">
        <v>100222</v>
      </c>
      <c r="B5798" s="172" t="s">
        <v>11643</v>
      </c>
      <c r="C5798" s="172" t="s">
        <v>11641</v>
      </c>
      <c r="D5798" s="363">
        <v>8.01</v>
      </c>
    </row>
    <row r="5799" spans="1:4" ht="13.5" x14ac:dyDescent="0.25">
      <c r="A5799" s="172">
        <v>100223</v>
      </c>
      <c r="B5799" s="172" t="s">
        <v>11644</v>
      </c>
      <c r="C5799" s="172" t="s">
        <v>11641</v>
      </c>
      <c r="D5799" s="363">
        <v>3.74</v>
      </c>
    </row>
    <row r="5800" spans="1:4" ht="13.5" x14ac:dyDescent="0.25">
      <c r="A5800" s="172">
        <v>100224</v>
      </c>
      <c r="B5800" s="172" t="s">
        <v>11645</v>
      </c>
      <c r="C5800" s="172" t="s">
        <v>11641</v>
      </c>
      <c r="D5800" s="363">
        <v>1.85</v>
      </c>
    </row>
    <row r="5801" spans="1:4" ht="13.5" x14ac:dyDescent="0.25">
      <c r="A5801" s="172">
        <v>100225</v>
      </c>
      <c r="B5801" s="172" t="s">
        <v>11646</v>
      </c>
      <c r="C5801" s="172" t="s">
        <v>11647</v>
      </c>
      <c r="D5801" s="363">
        <v>1.46</v>
      </c>
    </row>
    <row r="5802" spans="1:4" ht="13.5" x14ac:dyDescent="0.25">
      <c r="A5802" s="172">
        <v>100226</v>
      </c>
      <c r="B5802" s="172" t="s">
        <v>11648</v>
      </c>
      <c r="C5802" s="172" t="s">
        <v>11647</v>
      </c>
      <c r="D5802" s="363">
        <v>0.46</v>
      </c>
    </row>
    <row r="5803" spans="1:4" ht="13.5" x14ac:dyDescent="0.25">
      <c r="A5803" s="172">
        <v>100227</v>
      </c>
      <c r="B5803" s="172" t="s">
        <v>11649</v>
      </c>
      <c r="C5803" s="172" t="s">
        <v>11647</v>
      </c>
      <c r="D5803" s="363">
        <v>0.68</v>
      </c>
    </row>
    <row r="5804" spans="1:4" ht="13.5" x14ac:dyDescent="0.25">
      <c r="A5804" s="172">
        <v>100228</v>
      </c>
      <c r="B5804" s="172" t="s">
        <v>11650</v>
      </c>
      <c r="C5804" s="172" t="s">
        <v>11647</v>
      </c>
      <c r="D5804" s="363">
        <v>0.17</v>
      </c>
    </row>
    <row r="5805" spans="1:4" ht="13.5" x14ac:dyDescent="0.25">
      <c r="A5805" s="172">
        <v>100229</v>
      </c>
      <c r="B5805" s="172" t="s">
        <v>11651</v>
      </c>
      <c r="C5805" s="172" t="s">
        <v>6634</v>
      </c>
      <c r="D5805" s="363">
        <v>0.01</v>
      </c>
    </row>
    <row r="5806" spans="1:4" ht="13.5" x14ac:dyDescent="0.25">
      <c r="A5806" s="172">
        <v>100230</v>
      </c>
      <c r="B5806" s="172" t="s">
        <v>11652</v>
      </c>
      <c r="C5806" s="172" t="s">
        <v>6634</v>
      </c>
      <c r="D5806" s="363">
        <v>0.01</v>
      </c>
    </row>
    <row r="5807" spans="1:4" ht="13.5" x14ac:dyDescent="0.25">
      <c r="A5807" s="172">
        <v>100231</v>
      </c>
      <c r="B5807" s="172" t="s">
        <v>11653</v>
      </c>
      <c r="C5807" s="172" t="s">
        <v>6634</v>
      </c>
      <c r="D5807" s="363">
        <v>0.02</v>
      </c>
    </row>
    <row r="5808" spans="1:4" ht="13.5" x14ac:dyDescent="0.25">
      <c r="A5808" s="172">
        <v>100232</v>
      </c>
      <c r="B5808" s="172" t="s">
        <v>11654</v>
      </c>
      <c r="C5808" s="172" t="s">
        <v>5304</v>
      </c>
      <c r="D5808" s="363">
        <v>0.24</v>
      </c>
    </row>
    <row r="5809" spans="1:4" ht="13.5" x14ac:dyDescent="0.25">
      <c r="A5809" s="172">
        <v>100233</v>
      </c>
      <c r="B5809" s="172" t="s">
        <v>11655</v>
      </c>
      <c r="C5809" s="172" t="s">
        <v>5304</v>
      </c>
      <c r="D5809" s="363">
        <v>0.12</v>
      </c>
    </row>
    <row r="5810" spans="1:4" ht="13.5" x14ac:dyDescent="0.25">
      <c r="A5810" s="172">
        <v>100234</v>
      </c>
      <c r="B5810" s="172" t="s">
        <v>11656</v>
      </c>
      <c r="C5810" s="172" t="s">
        <v>5570</v>
      </c>
      <c r="D5810" s="363">
        <v>0.36</v>
      </c>
    </row>
    <row r="5811" spans="1:4" ht="13.5" x14ac:dyDescent="0.25">
      <c r="A5811" s="172">
        <v>100235</v>
      </c>
      <c r="B5811" s="172" t="s">
        <v>11657</v>
      </c>
      <c r="C5811" s="172" t="s">
        <v>11658</v>
      </c>
      <c r="D5811" s="363">
        <v>0.02</v>
      </c>
    </row>
    <row r="5812" spans="1:4" ht="13.5" x14ac:dyDescent="0.25">
      <c r="A5812" s="172">
        <v>100236</v>
      </c>
      <c r="B5812" s="172" t="s">
        <v>11659</v>
      </c>
      <c r="C5812" s="172" t="s">
        <v>11660</v>
      </c>
      <c r="D5812" s="363">
        <v>1.86</v>
      </c>
    </row>
    <row r="5813" spans="1:4" ht="13.5" x14ac:dyDescent="0.25">
      <c r="A5813" s="172">
        <v>100237</v>
      </c>
      <c r="B5813" s="172" t="s">
        <v>11661</v>
      </c>
      <c r="C5813" s="172" t="s">
        <v>11660</v>
      </c>
      <c r="D5813" s="363">
        <v>2.23</v>
      </c>
    </row>
    <row r="5814" spans="1:4" ht="13.5" x14ac:dyDescent="0.25">
      <c r="A5814" s="172">
        <v>100238</v>
      </c>
      <c r="B5814" s="172" t="s">
        <v>11662</v>
      </c>
      <c r="C5814" s="172" t="s">
        <v>11660</v>
      </c>
      <c r="D5814" s="363">
        <v>3.57</v>
      </c>
    </row>
    <row r="5815" spans="1:4" ht="13.5" x14ac:dyDescent="0.25">
      <c r="A5815" s="172">
        <v>100239</v>
      </c>
      <c r="B5815" s="172" t="s">
        <v>11663</v>
      </c>
      <c r="C5815" s="172" t="s">
        <v>11660</v>
      </c>
      <c r="D5815" s="363">
        <v>4.46</v>
      </c>
    </row>
    <row r="5816" spans="1:4" ht="13.5" x14ac:dyDescent="0.25">
      <c r="A5816" s="172">
        <v>100240</v>
      </c>
      <c r="B5816" s="172" t="s">
        <v>11664</v>
      </c>
      <c r="C5816" s="172" t="s">
        <v>11660</v>
      </c>
      <c r="D5816" s="363">
        <v>2.67</v>
      </c>
    </row>
    <row r="5817" spans="1:4" ht="13.5" x14ac:dyDescent="0.25">
      <c r="A5817" s="172">
        <v>100241</v>
      </c>
      <c r="B5817" s="172" t="s">
        <v>11665</v>
      </c>
      <c r="C5817" s="172" t="s">
        <v>11660</v>
      </c>
      <c r="D5817" s="363">
        <v>4.46</v>
      </c>
    </row>
    <row r="5818" spans="1:4" ht="13.5" x14ac:dyDescent="0.25">
      <c r="A5818" s="172">
        <v>100242</v>
      </c>
      <c r="B5818" s="172" t="s">
        <v>11666</v>
      </c>
      <c r="C5818" s="172" t="s">
        <v>11660</v>
      </c>
      <c r="D5818" s="363">
        <v>13.18</v>
      </c>
    </row>
    <row r="5819" spans="1:4" ht="13.5" x14ac:dyDescent="0.25">
      <c r="A5819" s="172">
        <v>100243</v>
      </c>
      <c r="B5819" s="172" t="s">
        <v>11667</v>
      </c>
      <c r="C5819" s="172" t="s">
        <v>11660</v>
      </c>
      <c r="D5819" s="363">
        <v>2.14</v>
      </c>
    </row>
    <row r="5820" spans="1:4" ht="13.5" x14ac:dyDescent="0.25">
      <c r="A5820" s="172">
        <v>100244</v>
      </c>
      <c r="B5820" s="172" t="s">
        <v>11668</v>
      </c>
      <c r="C5820" s="172" t="s">
        <v>11660</v>
      </c>
      <c r="D5820" s="363">
        <v>2.67</v>
      </c>
    </row>
    <row r="5821" spans="1:4" ht="13.5" x14ac:dyDescent="0.25">
      <c r="A5821" s="172">
        <v>100245</v>
      </c>
      <c r="B5821" s="172" t="s">
        <v>11669</v>
      </c>
      <c r="C5821" s="172" t="s">
        <v>11660</v>
      </c>
      <c r="D5821" s="363">
        <v>5.35</v>
      </c>
    </row>
    <row r="5822" spans="1:4" ht="13.5" x14ac:dyDescent="0.25">
      <c r="A5822" s="172">
        <v>100246</v>
      </c>
      <c r="B5822" s="172" t="s">
        <v>11670</v>
      </c>
      <c r="C5822" s="172" t="s">
        <v>11660</v>
      </c>
      <c r="D5822" s="363">
        <v>1.78</v>
      </c>
    </row>
    <row r="5823" spans="1:4" ht="13.5" x14ac:dyDescent="0.25">
      <c r="A5823" s="172">
        <v>100247</v>
      </c>
      <c r="B5823" s="172" t="s">
        <v>11671</v>
      </c>
      <c r="C5823" s="172" t="s">
        <v>11660</v>
      </c>
      <c r="D5823" s="363">
        <v>2.23</v>
      </c>
    </row>
    <row r="5824" spans="1:4" ht="13.5" x14ac:dyDescent="0.25">
      <c r="A5824" s="172">
        <v>100248</v>
      </c>
      <c r="B5824" s="172" t="s">
        <v>11672</v>
      </c>
      <c r="C5824" s="172" t="s">
        <v>11660</v>
      </c>
      <c r="D5824" s="363">
        <v>8.7899999999999991</v>
      </c>
    </row>
    <row r="5825" spans="1:4" ht="13.5" x14ac:dyDescent="0.25">
      <c r="A5825" s="172">
        <v>100249</v>
      </c>
      <c r="B5825" s="172" t="s">
        <v>11673</v>
      </c>
      <c r="C5825" s="172" t="s">
        <v>11660</v>
      </c>
      <c r="D5825" s="363">
        <v>1.78</v>
      </c>
    </row>
    <row r="5826" spans="1:4" ht="13.5" x14ac:dyDescent="0.25">
      <c r="A5826" s="172">
        <v>100250</v>
      </c>
      <c r="B5826" s="172" t="s">
        <v>11674</v>
      </c>
      <c r="C5826" s="172" t="s">
        <v>11660</v>
      </c>
      <c r="D5826" s="363">
        <v>2.97</v>
      </c>
    </row>
    <row r="5827" spans="1:4" ht="13.5" x14ac:dyDescent="0.25">
      <c r="A5827" s="172">
        <v>100251</v>
      </c>
      <c r="B5827" s="172" t="s">
        <v>11675</v>
      </c>
      <c r="C5827" s="172" t="s">
        <v>11660</v>
      </c>
      <c r="D5827" s="363">
        <v>8.7899999999999991</v>
      </c>
    </row>
    <row r="5828" spans="1:4" ht="13.5" x14ac:dyDescent="0.25">
      <c r="A5828" s="172">
        <v>100252</v>
      </c>
      <c r="B5828" s="172" t="s">
        <v>11676</v>
      </c>
      <c r="C5828" s="172" t="s">
        <v>11660</v>
      </c>
      <c r="D5828" s="363">
        <v>13.18</v>
      </c>
    </row>
    <row r="5829" spans="1:4" ht="13.5" x14ac:dyDescent="0.25">
      <c r="A5829" s="172">
        <v>100253</v>
      </c>
      <c r="B5829" s="172" t="s">
        <v>11677</v>
      </c>
      <c r="C5829" s="172" t="s">
        <v>11660</v>
      </c>
      <c r="D5829" s="363">
        <v>17.579999999999998</v>
      </c>
    </row>
    <row r="5830" spans="1:4" ht="13.5" x14ac:dyDescent="0.25">
      <c r="A5830" s="172">
        <v>100254</v>
      </c>
      <c r="B5830" s="172" t="s">
        <v>11678</v>
      </c>
      <c r="C5830" s="172" t="s">
        <v>11660</v>
      </c>
      <c r="D5830" s="363">
        <v>26.37</v>
      </c>
    </row>
    <row r="5831" spans="1:4" ht="13.5" x14ac:dyDescent="0.25">
      <c r="A5831" s="172">
        <v>100255</v>
      </c>
      <c r="B5831" s="172" t="s">
        <v>11679</v>
      </c>
      <c r="C5831" s="172" t="s">
        <v>11660</v>
      </c>
      <c r="D5831" s="363">
        <v>8.92</v>
      </c>
    </row>
    <row r="5832" spans="1:4" ht="13.5" x14ac:dyDescent="0.25">
      <c r="A5832" s="172">
        <v>100256</v>
      </c>
      <c r="B5832" s="172" t="s">
        <v>11680</v>
      </c>
      <c r="C5832" s="172" t="s">
        <v>11660</v>
      </c>
      <c r="D5832" s="363">
        <v>5.95</v>
      </c>
    </row>
    <row r="5833" spans="1:4" ht="13.5" x14ac:dyDescent="0.25">
      <c r="A5833" s="172">
        <v>100257</v>
      </c>
      <c r="B5833" s="172" t="s">
        <v>11681</v>
      </c>
      <c r="C5833" s="172" t="s">
        <v>11660</v>
      </c>
      <c r="D5833" s="363">
        <v>3.57</v>
      </c>
    </row>
    <row r="5834" spans="1:4" ht="13.5" x14ac:dyDescent="0.25">
      <c r="A5834" s="172">
        <v>100258</v>
      </c>
      <c r="B5834" s="172" t="s">
        <v>11682</v>
      </c>
      <c r="C5834" s="172" t="s">
        <v>11660</v>
      </c>
      <c r="D5834" s="363">
        <v>8.92</v>
      </c>
    </row>
    <row r="5835" spans="1:4" ht="13.5" x14ac:dyDescent="0.25">
      <c r="A5835" s="172">
        <v>100259</v>
      </c>
      <c r="B5835" s="172" t="s">
        <v>11683</v>
      </c>
      <c r="C5835" s="172" t="s">
        <v>11660</v>
      </c>
      <c r="D5835" s="363">
        <v>17.579999999999998</v>
      </c>
    </row>
    <row r="5836" spans="1:4" ht="13.5" x14ac:dyDescent="0.25">
      <c r="A5836" s="172">
        <v>100260</v>
      </c>
      <c r="B5836" s="172" t="s">
        <v>11684</v>
      </c>
      <c r="C5836" s="172" t="s">
        <v>11613</v>
      </c>
      <c r="D5836" s="363">
        <v>5.79</v>
      </c>
    </row>
    <row r="5837" spans="1:4" ht="13.5" x14ac:dyDescent="0.25">
      <c r="A5837" s="172">
        <v>100261</v>
      </c>
      <c r="B5837" s="172" t="s">
        <v>11685</v>
      </c>
      <c r="C5837" s="172" t="s">
        <v>11613</v>
      </c>
      <c r="D5837" s="363">
        <v>3.64</v>
      </c>
    </row>
    <row r="5838" spans="1:4" ht="13.5" x14ac:dyDescent="0.25">
      <c r="A5838" s="172">
        <v>100262</v>
      </c>
      <c r="B5838" s="172" t="s">
        <v>11686</v>
      </c>
      <c r="C5838" s="172" t="s">
        <v>11613</v>
      </c>
      <c r="D5838" s="363">
        <v>2.25</v>
      </c>
    </row>
    <row r="5839" spans="1:4" ht="13.5" x14ac:dyDescent="0.25">
      <c r="A5839" s="172">
        <v>100263</v>
      </c>
      <c r="B5839" s="172" t="s">
        <v>11687</v>
      </c>
      <c r="C5839" s="172" t="s">
        <v>11613</v>
      </c>
      <c r="D5839" s="363">
        <v>1.44</v>
      </c>
    </row>
    <row r="5840" spans="1:4" ht="13.5" x14ac:dyDescent="0.25">
      <c r="A5840" s="172">
        <v>100264</v>
      </c>
      <c r="B5840" s="172" t="s">
        <v>11688</v>
      </c>
      <c r="C5840" s="172" t="s">
        <v>11641</v>
      </c>
      <c r="D5840" s="363">
        <v>26.33</v>
      </c>
    </row>
    <row r="5841" spans="1:4" ht="13.5" x14ac:dyDescent="0.25">
      <c r="A5841" s="172">
        <v>100265</v>
      </c>
      <c r="B5841" s="172" t="s">
        <v>11689</v>
      </c>
      <c r="C5841" s="172" t="s">
        <v>5570</v>
      </c>
      <c r="D5841" s="363">
        <v>0.55000000000000004</v>
      </c>
    </row>
    <row r="5842" spans="1:4" ht="13.5" x14ac:dyDescent="0.25">
      <c r="A5842" s="172">
        <v>100266</v>
      </c>
      <c r="B5842" s="172" t="s">
        <v>11690</v>
      </c>
      <c r="C5842" s="172" t="s">
        <v>11628</v>
      </c>
      <c r="D5842" s="363">
        <v>55.96</v>
      </c>
    </row>
    <row r="5843" spans="1:4" ht="13.5" x14ac:dyDescent="0.25">
      <c r="A5843" s="172">
        <v>100267</v>
      </c>
      <c r="B5843" s="172" t="s">
        <v>11691</v>
      </c>
      <c r="C5843" s="172" t="s">
        <v>5304</v>
      </c>
      <c r="D5843" s="363">
        <v>1.1000000000000001</v>
      </c>
    </row>
    <row r="5844" spans="1:4" ht="13.5" x14ac:dyDescent="0.25">
      <c r="A5844" s="172">
        <v>100268</v>
      </c>
      <c r="B5844" s="172" t="s">
        <v>11692</v>
      </c>
      <c r="C5844" s="172" t="s">
        <v>11628</v>
      </c>
      <c r="D5844" s="363">
        <v>55.96</v>
      </c>
    </row>
    <row r="5845" spans="1:4" ht="13.5" x14ac:dyDescent="0.25">
      <c r="A5845" s="172">
        <v>100269</v>
      </c>
      <c r="B5845" s="172" t="s">
        <v>11693</v>
      </c>
      <c r="C5845" s="172" t="s">
        <v>5304</v>
      </c>
      <c r="D5845" s="363">
        <v>1.1000000000000001</v>
      </c>
    </row>
    <row r="5846" spans="1:4" ht="13.5" x14ac:dyDescent="0.25">
      <c r="A5846" s="172">
        <v>100270</v>
      </c>
      <c r="B5846" s="172" t="s">
        <v>11694</v>
      </c>
      <c r="C5846" s="172" t="s">
        <v>11628</v>
      </c>
      <c r="D5846" s="363">
        <v>41.95</v>
      </c>
    </row>
    <row r="5847" spans="1:4" ht="13.5" x14ac:dyDescent="0.25">
      <c r="A5847" s="172">
        <v>100271</v>
      </c>
      <c r="B5847" s="172" t="s">
        <v>11695</v>
      </c>
      <c r="C5847" s="172" t="s">
        <v>11641</v>
      </c>
      <c r="D5847" s="363">
        <v>41.97</v>
      </c>
    </row>
    <row r="5848" spans="1:4" ht="13.5" x14ac:dyDescent="0.25">
      <c r="A5848" s="172">
        <v>100272</v>
      </c>
      <c r="B5848" s="172" t="s">
        <v>11696</v>
      </c>
      <c r="C5848" s="172" t="s">
        <v>5570</v>
      </c>
      <c r="D5848" s="363">
        <v>0.83</v>
      </c>
    </row>
    <row r="5849" spans="1:4" ht="13.5" x14ac:dyDescent="0.25">
      <c r="A5849" s="172">
        <v>100273</v>
      </c>
      <c r="B5849" s="172" t="s">
        <v>11697</v>
      </c>
      <c r="C5849" s="172" t="s">
        <v>11613</v>
      </c>
      <c r="D5849" s="363">
        <v>2.1800000000000002</v>
      </c>
    </row>
    <row r="5850" spans="1:4" ht="13.5" x14ac:dyDescent="0.25">
      <c r="A5850" s="172">
        <v>100274</v>
      </c>
      <c r="B5850" s="172" t="s">
        <v>11698</v>
      </c>
      <c r="C5850" s="172" t="s">
        <v>11641</v>
      </c>
      <c r="D5850" s="363">
        <v>18.66</v>
      </c>
    </row>
    <row r="5851" spans="1:4" ht="13.5" x14ac:dyDescent="0.25">
      <c r="A5851" s="172">
        <v>100275</v>
      </c>
      <c r="B5851" s="172" t="s">
        <v>11699</v>
      </c>
      <c r="C5851" s="172" t="s">
        <v>11641</v>
      </c>
      <c r="D5851" s="363">
        <v>12.06</v>
      </c>
    </row>
    <row r="5852" spans="1:4" ht="13.5" x14ac:dyDescent="0.25">
      <c r="A5852" s="172">
        <v>100276</v>
      </c>
      <c r="B5852" s="172" t="s">
        <v>11700</v>
      </c>
      <c r="C5852" s="172" t="s">
        <v>11641</v>
      </c>
      <c r="D5852" s="363">
        <v>22.02</v>
      </c>
    </row>
    <row r="5853" spans="1:4" ht="13.5" x14ac:dyDescent="0.25">
      <c r="A5853" s="172">
        <v>100277</v>
      </c>
      <c r="B5853" s="172" t="s">
        <v>11701</v>
      </c>
      <c r="C5853" s="172" t="s">
        <v>11641</v>
      </c>
      <c r="D5853" s="363">
        <v>1.19</v>
      </c>
    </row>
    <row r="5854" spans="1:4" ht="13.5" x14ac:dyDescent="0.25">
      <c r="A5854" s="172">
        <v>100278</v>
      </c>
      <c r="B5854" s="172" t="s">
        <v>11702</v>
      </c>
      <c r="C5854" s="172" t="s">
        <v>11628</v>
      </c>
      <c r="D5854" s="363">
        <v>26.77</v>
      </c>
    </row>
    <row r="5855" spans="1:4" ht="13.5" x14ac:dyDescent="0.25">
      <c r="A5855" s="172">
        <v>100279</v>
      </c>
      <c r="B5855" s="172" t="s">
        <v>11703</v>
      </c>
      <c r="C5855" s="172" t="s">
        <v>5304</v>
      </c>
      <c r="D5855" s="363">
        <v>0.51</v>
      </c>
    </row>
    <row r="5856" spans="1:4" ht="13.5" x14ac:dyDescent="0.25">
      <c r="A5856" s="172">
        <v>100280</v>
      </c>
      <c r="B5856" s="172" t="s">
        <v>11704</v>
      </c>
      <c r="C5856" s="172" t="s">
        <v>11628</v>
      </c>
      <c r="D5856" s="363">
        <v>12.29</v>
      </c>
    </row>
    <row r="5857" spans="1:4" ht="13.5" x14ac:dyDescent="0.25">
      <c r="A5857" s="172">
        <v>100281</v>
      </c>
      <c r="B5857" s="172" t="s">
        <v>11705</v>
      </c>
      <c r="C5857" s="172" t="s">
        <v>11628</v>
      </c>
      <c r="D5857" s="363">
        <v>2.27</v>
      </c>
    </row>
    <row r="5858" spans="1:4" ht="13.5" x14ac:dyDescent="0.25">
      <c r="A5858" s="172">
        <v>100282</v>
      </c>
      <c r="B5858" s="172" t="s">
        <v>11706</v>
      </c>
      <c r="C5858" s="172" t="s">
        <v>11641</v>
      </c>
      <c r="D5858" s="363">
        <v>104.85</v>
      </c>
    </row>
    <row r="5859" spans="1:4" ht="13.5" x14ac:dyDescent="0.25">
      <c r="A5859" s="172">
        <v>100283</v>
      </c>
      <c r="B5859" s="172" t="s">
        <v>11707</v>
      </c>
      <c r="C5859" s="172" t="s">
        <v>11641</v>
      </c>
      <c r="D5859" s="363">
        <v>16.93</v>
      </c>
    </row>
    <row r="5860" spans="1:4" ht="13.5" x14ac:dyDescent="0.25">
      <c r="A5860" s="172">
        <v>100284</v>
      </c>
      <c r="B5860" s="172" t="s">
        <v>11708</v>
      </c>
      <c r="C5860" s="172" t="s">
        <v>11641</v>
      </c>
      <c r="D5860" s="363">
        <v>6.65</v>
      </c>
    </row>
    <row r="5861" spans="1:4" ht="13.5" x14ac:dyDescent="0.25">
      <c r="A5861" s="172">
        <v>100285</v>
      </c>
      <c r="B5861" s="172" t="s">
        <v>11709</v>
      </c>
      <c r="C5861" s="172" t="s">
        <v>11660</v>
      </c>
      <c r="D5861" s="363">
        <v>28.17</v>
      </c>
    </row>
    <row r="5862" spans="1:4" ht="13.5" x14ac:dyDescent="0.25">
      <c r="A5862" s="172">
        <v>100286</v>
      </c>
      <c r="B5862" s="172" t="s">
        <v>11710</v>
      </c>
      <c r="C5862" s="172" t="s">
        <v>11660</v>
      </c>
      <c r="D5862" s="363">
        <v>9.18</v>
      </c>
    </row>
    <row r="5863" spans="1:4" ht="13.5" x14ac:dyDescent="0.25">
      <c r="A5863" s="172">
        <v>100287</v>
      </c>
      <c r="B5863" s="172" t="s">
        <v>11711</v>
      </c>
      <c r="C5863" s="172" t="s">
        <v>11660</v>
      </c>
      <c r="D5863" s="363">
        <v>8.7899999999999991</v>
      </c>
    </row>
    <row r="5864" spans="1:4" ht="13.5" x14ac:dyDescent="0.25">
      <c r="A5864" s="172">
        <v>84117</v>
      </c>
      <c r="B5864" s="172" t="s">
        <v>19369</v>
      </c>
      <c r="C5864" s="172" t="s">
        <v>5570</v>
      </c>
      <c r="D5864" s="363">
        <v>17.45</v>
      </c>
    </row>
    <row r="5865" spans="1:4" ht="13.5" x14ac:dyDescent="0.25">
      <c r="A5865" s="172">
        <v>84120</v>
      </c>
      <c r="B5865" s="172" t="s">
        <v>19370</v>
      </c>
      <c r="C5865" s="172" t="s">
        <v>5570</v>
      </c>
      <c r="D5865" s="363">
        <v>13.11</v>
      </c>
    </row>
    <row r="5866" spans="1:4" ht="13.5" x14ac:dyDescent="0.25">
      <c r="A5866" s="172">
        <v>99802</v>
      </c>
      <c r="B5866" s="172" t="s">
        <v>11712</v>
      </c>
      <c r="C5866" s="172" t="s">
        <v>5570</v>
      </c>
      <c r="D5866" s="363">
        <v>0.35</v>
      </c>
    </row>
    <row r="5867" spans="1:4" ht="13.5" x14ac:dyDescent="0.25">
      <c r="A5867" s="172">
        <v>99803</v>
      </c>
      <c r="B5867" s="172" t="s">
        <v>11713</v>
      </c>
      <c r="C5867" s="172" t="s">
        <v>5570</v>
      </c>
      <c r="D5867" s="363">
        <v>1.39</v>
      </c>
    </row>
    <row r="5868" spans="1:4" ht="13.5" x14ac:dyDescent="0.25">
      <c r="A5868" s="172">
        <v>99805</v>
      </c>
      <c r="B5868" s="172" t="s">
        <v>11715</v>
      </c>
      <c r="C5868" s="172" t="s">
        <v>5570</v>
      </c>
      <c r="D5868" s="363">
        <v>7.29</v>
      </c>
    </row>
    <row r="5869" spans="1:4" ht="13.5" x14ac:dyDescent="0.25">
      <c r="A5869" s="172">
        <v>99806</v>
      </c>
      <c r="B5869" s="172" t="s">
        <v>11716</v>
      </c>
      <c r="C5869" s="172" t="s">
        <v>5570</v>
      </c>
      <c r="D5869" s="363">
        <v>0.56999999999999995</v>
      </c>
    </row>
    <row r="5870" spans="1:4" ht="13.5" x14ac:dyDescent="0.25">
      <c r="A5870" s="172">
        <v>99808</v>
      </c>
      <c r="B5870" s="172" t="s">
        <v>11718</v>
      </c>
      <c r="C5870" s="172" t="s">
        <v>5570</v>
      </c>
      <c r="D5870" s="363">
        <v>2.4</v>
      </c>
    </row>
    <row r="5871" spans="1:4" ht="13.5" x14ac:dyDescent="0.25">
      <c r="A5871" s="172">
        <v>99809</v>
      </c>
      <c r="B5871" s="172" t="s">
        <v>11719</v>
      </c>
      <c r="C5871" s="172" t="s">
        <v>5570</v>
      </c>
      <c r="D5871" s="363">
        <v>3.96</v>
      </c>
    </row>
    <row r="5872" spans="1:4" ht="13.5" x14ac:dyDescent="0.25">
      <c r="A5872" s="172">
        <v>99811</v>
      </c>
      <c r="B5872" s="172" t="s">
        <v>11721</v>
      </c>
      <c r="C5872" s="172" t="s">
        <v>5570</v>
      </c>
      <c r="D5872" s="363">
        <v>2.37</v>
      </c>
    </row>
    <row r="5873" spans="1:4" ht="13.5" x14ac:dyDescent="0.25">
      <c r="A5873" s="172">
        <v>99812</v>
      </c>
      <c r="B5873" s="172" t="s">
        <v>11722</v>
      </c>
      <c r="C5873" s="172" t="s">
        <v>5570</v>
      </c>
      <c r="D5873" s="363">
        <v>0.76</v>
      </c>
    </row>
    <row r="5874" spans="1:4" ht="13.5" x14ac:dyDescent="0.25">
      <c r="A5874" s="172">
        <v>99814</v>
      </c>
      <c r="B5874" s="172" t="s">
        <v>11724</v>
      </c>
      <c r="C5874" s="172" t="s">
        <v>5570</v>
      </c>
      <c r="D5874" s="363">
        <v>1.29</v>
      </c>
    </row>
    <row r="5875" spans="1:4" ht="13.5" x14ac:dyDescent="0.25">
      <c r="A5875" s="172">
        <v>99822</v>
      </c>
      <c r="B5875" s="172" t="s">
        <v>11732</v>
      </c>
      <c r="C5875" s="172" t="s">
        <v>5570</v>
      </c>
      <c r="D5875" s="363">
        <v>0.67</v>
      </c>
    </row>
    <row r="5876" spans="1:4" ht="13.5" x14ac:dyDescent="0.25">
      <c r="A5876" s="172">
        <v>99826</v>
      </c>
      <c r="B5876" s="172" t="s">
        <v>11736</v>
      </c>
      <c r="C5876" s="172" t="s">
        <v>5570</v>
      </c>
      <c r="D5876" s="363">
        <v>1.03</v>
      </c>
    </row>
    <row r="5877" spans="1:4" ht="13.5" x14ac:dyDescent="0.25">
      <c r="A5877" s="172">
        <v>71516</v>
      </c>
      <c r="B5877" s="172" t="s">
        <v>19371</v>
      </c>
      <c r="C5877" s="172" t="s">
        <v>5304</v>
      </c>
      <c r="D5877" s="363">
        <v>500</v>
      </c>
    </row>
    <row r="5878" spans="1:4" ht="13.5" x14ac:dyDescent="0.25">
      <c r="A5878" s="172">
        <v>73361</v>
      </c>
      <c r="B5878" s="172" t="s">
        <v>19372</v>
      </c>
      <c r="C5878" s="172" t="s">
        <v>6703</v>
      </c>
      <c r="D5878" s="363">
        <v>362.25</v>
      </c>
    </row>
    <row r="5879" spans="1:4" ht="13.5" x14ac:dyDescent="0.25">
      <c r="A5879" s="172">
        <v>73714</v>
      </c>
      <c r="B5879" s="172" t="s">
        <v>19373</v>
      </c>
      <c r="C5879" s="172" t="s">
        <v>5304</v>
      </c>
      <c r="D5879" s="364">
        <v>1306.73</v>
      </c>
    </row>
    <row r="5880" spans="1:4" ht="13.5" x14ac:dyDescent="0.25">
      <c r="A5880" s="172">
        <v>97010</v>
      </c>
      <c r="B5880" s="172" t="s">
        <v>11737</v>
      </c>
      <c r="C5880" s="172" t="s">
        <v>5237</v>
      </c>
      <c r="D5880" s="363">
        <v>32.700000000000003</v>
      </c>
    </row>
    <row r="5881" spans="1:4" ht="13.5" x14ac:dyDescent="0.25">
      <c r="A5881" s="172">
        <v>97011</v>
      </c>
      <c r="B5881" s="172" t="s">
        <v>11738</v>
      </c>
      <c r="C5881" s="172" t="s">
        <v>5237</v>
      </c>
      <c r="D5881" s="363">
        <v>26.06</v>
      </c>
    </row>
    <row r="5882" spans="1:4" ht="13.5" x14ac:dyDescent="0.25">
      <c r="A5882" s="172">
        <v>97012</v>
      </c>
      <c r="B5882" s="172" t="s">
        <v>11739</v>
      </c>
      <c r="C5882" s="172" t="s">
        <v>5237</v>
      </c>
      <c r="D5882" s="363">
        <v>22.73</v>
      </c>
    </row>
    <row r="5883" spans="1:4" ht="13.5" x14ac:dyDescent="0.25">
      <c r="A5883" s="172">
        <v>97013</v>
      </c>
      <c r="B5883" s="172" t="s">
        <v>11740</v>
      </c>
      <c r="C5883" s="172" t="s">
        <v>5237</v>
      </c>
      <c r="D5883" s="363">
        <v>47.39</v>
      </c>
    </row>
    <row r="5884" spans="1:4" ht="13.5" x14ac:dyDescent="0.25">
      <c r="A5884" s="172">
        <v>97014</v>
      </c>
      <c r="B5884" s="172" t="s">
        <v>11741</v>
      </c>
      <c r="C5884" s="172" t="s">
        <v>5237</v>
      </c>
      <c r="D5884" s="363">
        <v>36.020000000000003</v>
      </c>
    </row>
    <row r="5885" spans="1:4" ht="13.5" x14ac:dyDescent="0.25">
      <c r="A5885" s="172">
        <v>97015</v>
      </c>
      <c r="B5885" s="172" t="s">
        <v>11742</v>
      </c>
      <c r="C5885" s="172" t="s">
        <v>5237</v>
      </c>
      <c r="D5885" s="363">
        <v>30.28</v>
      </c>
    </row>
    <row r="5886" spans="1:4" ht="13.5" x14ac:dyDescent="0.25">
      <c r="A5886" s="172">
        <v>97016</v>
      </c>
      <c r="B5886" s="172" t="s">
        <v>11743</v>
      </c>
      <c r="C5886" s="172" t="s">
        <v>5237</v>
      </c>
      <c r="D5886" s="363">
        <v>27.91</v>
      </c>
    </row>
    <row r="5887" spans="1:4" ht="13.5" x14ac:dyDescent="0.25">
      <c r="A5887" s="172">
        <v>97017</v>
      </c>
      <c r="B5887" s="172" t="s">
        <v>11744</v>
      </c>
      <c r="C5887" s="172" t="s">
        <v>5237</v>
      </c>
      <c r="D5887" s="363">
        <v>21.61</v>
      </c>
    </row>
    <row r="5888" spans="1:4" ht="13.5" x14ac:dyDescent="0.25">
      <c r="A5888" s="172">
        <v>97018</v>
      </c>
      <c r="B5888" s="172" t="s">
        <v>11745</v>
      </c>
      <c r="C5888" s="172" t="s">
        <v>5237</v>
      </c>
      <c r="D5888" s="363">
        <v>18.309999999999999</v>
      </c>
    </row>
    <row r="5889" spans="1:4" ht="13.5" x14ac:dyDescent="0.25">
      <c r="A5889" s="172">
        <v>97031</v>
      </c>
      <c r="B5889" s="172" t="s">
        <v>11746</v>
      </c>
      <c r="C5889" s="172" t="s">
        <v>5237</v>
      </c>
      <c r="D5889" s="363">
        <v>51.61</v>
      </c>
    </row>
    <row r="5890" spans="1:4" ht="13.5" x14ac:dyDescent="0.25">
      <c r="A5890" s="172">
        <v>97032</v>
      </c>
      <c r="B5890" s="172" t="s">
        <v>11747</v>
      </c>
      <c r="C5890" s="172" t="s">
        <v>5237</v>
      </c>
      <c r="D5890" s="363">
        <v>32.659999999999997</v>
      </c>
    </row>
    <row r="5891" spans="1:4" ht="13.5" x14ac:dyDescent="0.25">
      <c r="A5891" s="172">
        <v>97033</v>
      </c>
      <c r="B5891" s="172" t="s">
        <v>11748</v>
      </c>
      <c r="C5891" s="172" t="s">
        <v>5237</v>
      </c>
      <c r="D5891" s="363">
        <v>56.7</v>
      </c>
    </row>
    <row r="5892" spans="1:4" ht="13.5" x14ac:dyDescent="0.25">
      <c r="A5892" s="172">
        <v>97034</v>
      </c>
      <c r="B5892" s="172" t="s">
        <v>11749</v>
      </c>
      <c r="C5892" s="172" t="s">
        <v>5237</v>
      </c>
      <c r="D5892" s="363">
        <v>34.51</v>
      </c>
    </row>
    <row r="5893" spans="1:4" ht="13.5" x14ac:dyDescent="0.25">
      <c r="A5893" s="172">
        <v>97039</v>
      </c>
      <c r="B5893" s="172" t="s">
        <v>11750</v>
      </c>
      <c r="C5893" s="172" t="s">
        <v>5570</v>
      </c>
      <c r="D5893" s="363">
        <v>29.95</v>
      </c>
    </row>
    <row r="5894" spans="1:4" ht="13.5" x14ac:dyDescent="0.25">
      <c r="A5894" s="172">
        <v>97040</v>
      </c>
      <c r="B5894" s="172" t="s">
        <v>11751</v>
      </c>
      <c r="C5894" s="172" t="s">
        <v>5570</v>
      </c>
      <c r="D5894" s="363">
        <v>11.09</v>
      </c>
    </row>
    <row r="5895" spans="1:4" ht="13.5" x14ac:dyDescent="0.25">
      <c r="A5895" s="172">
        <v>97041</v>
      </c>
      <c r="B5895" s="172" t="s">
        <v>11752</v>
      </c>
      <c r="C5895" s="172" t="s">
        <v>5570</v>
      </c>
      <c r="D5895" s="363">
        <v>96.79</v>
      </c>
    </row>
    <row r="5896" spans="1:4" ht="13.5" x14ac:dyDescent="0.25">
      <c r="A5896" s="172">
        <v>97046</v>
      </c>
      <c r="B5896" s="172" t="s">
        <v>11753</v>
      </c>
      <c r="C5896" s="172" t="s">
        <v>5570</v>
      </c>
      <c r="D5896" s="363">
        <v>0.23</v>
      </c>
    </row>
    <row r="5897" spans="1:4" ht="13.5" x14ac:dyDescent="0.25">
      <c r="A5897" s="172">
        <v>97047</v>
      </c>
      <c r="B5897" s="172" t="s">
        <v>11754</v>
      </c>
      <c r="C5897" s="172" t="s">
        <v>5570</v>
      </c>
      <c r="D5897" s="363">
        <v>0.09</v>
      </c>
    </row>
    <row r="5898" spans="1:4" ht="13.5" x14ac:dyDescent="0.25">
      <c r="A5898" s="172">
        <v>97048</v>
      </c>
      <c r="B5898" s="172" t="s">
        <v>11755</v>
      </c>
      <c r="C5898" s="172" t="s">
        <v>5570</v>
      </c>
      <c r="D5898" s="363">
        <v>0.06</v>
      </c>
    </row>
    <row r="5899" spans="1:4" ht="13.5" x14ac:dyDescent="0.25">
      <c r="A5899" s="172">
        <v>97051</v>
      </c>
      <c r="B5899" s="172" t="s">
        <v>19374</v>
      </c>
      <c r="C5899" s="172" t="s">
        <v>5237</v>
      </c>
      <c r="D5899" s="363">
        <v>0.47</v>
      </c>
    </row>
    <row r="5900" spans="1:4" ht="13.5" x14ac:dyDescent="0.25">
      <c r="A5900" s="172">
        <v>97053</v>
      </c>
      <c r="B5900" s="172" t="s">
        <v>19375</v>
      </c>
      <c r="C5900" s="172" t="s">
        <v>5237</v>
      </c>
      <c r="D5900" s="363">
        <v>17.260000000000002</v>
      </c>
    </row>
    <row r="5901" spans="1:4" ht="13.5" x14ac:dyDescent="0.25">
      <c r="A5901" s="172">
        <v>97062</v>
      </c>
      <c r="B5901" s="172" t="s">
        <v>11757</v>
      </c>
      <c r="C5901" s="172" t="s">
        <v>5570</v>
      </c>
      <c r="D5901" s="363">
        <v>4.7300000000000004</v>
      </c>
    </row>
    <row r="5902" spans="1:4" ht="13.5" x14ac:dyDescent="0.25">
      <c r="A5902" s="172">
        <v>97063</v>
      </c>
      <c r="B5902" s="172" t="s">
        <v>11758</v>
      </c>
      <c r="C5902" s="172" t="s">
        <v>5570</v>
      </c>
      <c r="D5902" s="363">
        <v>6.09</v>
      </c>
    </row>
    <row r="5903" spans="1:4" ht="13.5" x14ac:dyDescent="0.25">
      <c r="A5903" s="172">
        <v>97064</v>
      </c>
      <c r="B5903" s="172" t="s">
        <v>11759</v>
      </c>
      <c r="C5903" s="172" t="s">
        <v>5237</v>
      </c>
      <c r="D5903" s="363">
        <v>11.37</v>
      </c>
    </row>
    <row r="5904" spans="1:4" ht="13.5" x14ac:dyDescent="0.25">
      <c r="A5904" s="172">
        <v>97065</v>
      </c>
      <c r="B5904" s="172" t="s">
        <v>11760</v>
      </c>
      <c r="C5904" s="172" t="s">
        <v>6703</v>
      </c>
      <c r="D5904" s="363">
        <v>4.0599999999999996</v>
      </c>
    </row>
    <row r="5905" spans="1:4" ht="13.5" x14ac:dyDescent="0.25">
      <c r="A5905" s="172">
        <v>97066</v>
      </c>
      <c r="B5905" s="172" t="s">
        <v>11761</v>
      </c>
      <c r="C5905" s="172" t="s">
        <v>5570</v>
      </c>
      <c r="D5905" s="363">
        <v>52.52</v>
      </c>
    </row>
    <row r="5906" spans="1:4" ht="13.5" x14ac:dyDescent="0.25">
      <c r="A5906" s="172">
        <v>97067</v>
      </c>
      <c r="B5906" s="172" t="s">
        <v>11762</v>
      </c>
      <c r="C5906" s="172" t="s">
        <v>5237</v>
      </c>
      <c r="D5906" s="363">
        <v>401.42</v>
      </c>
    </row>
    <row r="5907" spans="1:4" ht="13.5" x14ac:dyDescent="0.25">
      <c r="A5907" s="172">
        <v>85421</v>
      </c>
      <c r="B5907" s="172" t="s">
        <v>19376</v>
      </c>
      <c r="C5907" s="172" t="s">
        <v>5570</v>
      </c>
      <c r="D5907" s="363">
        <v>11.44</v>
      </c>
    </row>
    <row r="5908" spans="1:4" ht="13.5" x14ac:dyDescent="0.25">
      <c r="A5908" s="172">
        <v>97621</v>
      </c>
      <c r="B5908" s="172" t="s">
        <v>11763</v>
      </c>
      <c r="C5908" s="172" t="s">
        <v>6703</v>
      </c>
      <c r="D5908" s="363">
        <v>76.73</v>
      </c>
    </row>
    <row r="5909" spans="1:4" ht="13.5" x14ac:dyDescent="0.25">
      <c r="A5909" s="172">
        <v>97622</v>
      </c>
      <c r="B5909" s="172" t="s">
        <v>11764</v>
      </c>
      <c r="C5909" s="172" t="s">
        <v>6703</v>
      </c>
      <c r="D5909" s="363">
        <v>37.39</v>
      </c>
    </row>
    <row r="5910" spans="1:4" ht="13.5" x14ac:dyDescent="0.25">
      <c r="A5910" s="172">
        <v>97623</v>
      </c>
      <c r="B5910" s="172" t="s">
        <v>11765</v>
      </c>
      <c r="C5910" s="172" t="s">
        <v>6703</v>
      </c>
      <c r="D5910" s="363">
        <v>114.56</v>
      </c>
    </row>
    <row r="5911" spans="1:4" ht="13.5" x14ac:dyDescent="0.25">
      <c r="A5911" s="172">
        <v>97624</v>
      </c>
      <c r="B5911" s="172" t="s">
        <v>11766</v>
      </c>
      <c r="C5911" s="172" t="s">
        <v>6703</v>
      </c>
      <c r="D5911" s="363">
        <v>70.31</v>
      </c>
    </row>
    <row r="5912" spans="1:4" ht="13.5" x14ac:dyDescent="0.25">
      <c r="A5912" s="172">
        <v>97625</v>
      </c>
      <c r="B5912" s="172" t="s">
        <v>11767</v>
      </c>
      <c r="C5912" s="172" t="s">
        <v>6703</v>
      </c>
      <c r="D5912" s="363">
        <v>33.590000000000003</v>
      </c>
    </row>
    <row r="5913" spans="1:4" ht="13.5" x14ac:dyDescent="0.25">
      <c r="A5913" s="172">
        <v>97626</v>
      </c>
      <c r="B5913" s="172" t="s">
        <v>11768</v>
      </c>
      <c r="C5913" s="172" t="s">
        <v>6703</v>
      </c>
      <c r="D5913" s="363">
        <v>388.37</v>
      </c>
    </row>
    <row r="5914" spans="1:4" ht="13.5" x14ac:dyDescent="0.25">
      <c r="A5914" s="172">
        <v>97627</v>
      </c>
      <c r="B5914" s="172" t="s">
        <v>11769</v>
      </c>
      <c r="C5914" s="172" t="s">
        <v>6703</v>
      </c>
      <c r="D5914" s="363">
        <v>167.62</v>
      </c>
    </row>
    <row r="5915" spans="1:4" ht="13.5" x14ac:dyDescent="0.25">
      <c r="A5915" s="172">
        <v>97628</v>
      </c>
      <c r="B5915" s="172" t="s">
        <v>11770</v>
      </c>
      <c r="C5915" s="172" t="s">
        <v>6703</v>
      </c>
      <c r="D5915" s="363">
        <v>184.82</v>
      </c>
    </row>
    <row r="5916" spans="1:4" ht="13.5" x14ac:dyDescent="0.25">
      <c r="A5916" s="172">
        <v>97629</v>
      </c>
      <c r="B5916" s="172" t="s">
        <v>11771</v>
      </c>
      <c r="C5916" s="172" t="s">
        <v>6703</v>
      </c>
      <c r="D5916" s="363">
        <v>79.010000000000005</v>
      </c>
    </row>
    <row r="5917" spans="1:4" ht="13.5" x14ac:dyDescent="0.25">
      <c r="A5917" s="172">
        <v>97631</v>
      </c>
      <c r="B5917" s="172" t="s">
        <v>11772</v>
      </c>
      <c r="C5917" s="172" t="s">
        <v>5570</v>
      </c>
      <c r="D5917" s="363">
        <v>2.17</v>
      </c>
    </row>
    <row r="5918" spans="1:4" ht="13.5" x14ac:dyDescent="0.25">
      <c r="A5918" s="172">
        <v>97632</v>
      </c>
      <c r="B5918" s="172" t="s">
        <v>11773</v>
      </c>
      <c r="C5918" s="172" t="s">
        <v>5237</v>
      </c>
      <c r="D5918" s="363">
        <v>1.69</v>
      </c>
    </row>
    <row r="5919" spans="1:4" ht="13.5" x14ac:dyDescent="0.25">
      <c r="A5919" s="172">
        <v>97633</v>
      </c>
      <c r="B5919" s="172" t="s">
        <v>11774</v>
      </c>
      <c r="C5919" s="172" t="s">
        <v>5570</v>
      </c>
      <c r="D5919" s="363">
        <v>14.85</v>
      </c>
    </row>
    <row r="5920" spans="1:4" ht="13.5" x14ac:dyDescent="0.25">
      <c r="A5920" s="172">
        <v>97634</v>
      </c>
      <c r="B5920" s="172" t="s">
        <v>11775</v>
      </c>
      <c r="C5920" s="172" t="s">
        <v>5570</v>
      </c>
      <c r="D5920" s="363">
        <v>7.76</v>
      </c>
    </row>
    <row r="5921" spans="1:4" ht="13.5" x14ac:dyDescent="0.25">
      <c r="A5921" s="172">
        <v>97635</v>
      </c>
      <c r="B5921" s="172" t="s">
        <v>11776</v>
      </c>
      <c r="C5921" s="172" t="s">
        <v>5570</v>
      </c>
      <c r="D5921" s="363">
        <v>10.31</v>
      </c>
    </row>
    <row r="5922" spans="1:4" ht="13.5" x14ac:dyDescent="0.25">
      <c r="A5922" s="172">
        <v>97636</v>
      </c>
      <c r="B5922" s="172" t="s">
        <v>11777</v>
      </c>
      <c r="C5922" s="172" t="s">
        <v>5570</v>
      </c>
      <c r="D5922" s="363">
        <v>8.5299999999999994</v>
      </c>
    </row>
    <row r="5923" spans="1:4" ht="13.5" x14ac:dyDescent="0.25">
      <c r="A5923" s="172">
        <v>97637</v>
      </c>
      <c r="B5923" s="172" t="s">
        <v>11778</v>
      </c>
      <c r="C5923" s="172" t="s">
        <v>5570</v>
      </c>
      <c r="D5923" s="363">
        <v>1.67</v>
      </c>
    </row>
    <row r="5924" spans="1:4" ht="13.5" x14ac:dyDescent="0.25">
      <c r="A5924" s="172">
        <v>97638</v>
      </c>
      <c r="B5924" s="172" t="s">
        <v>11779</v>
      </c>
      <c r="C5924" s="172" t="s">
        <v>5570</v>
      </c>
      <c r="D5924" s="363">
        <v>4.8600000000000003</v>
      </c>
    </row>
    <row r="5925" spans="1:4" ht="13.5" x14ac:dyDescent="0.25">
      <c r="A5925" s="172">
        <v>97639</v>
      </c>
      <c r="B5925" s="172" t="s">
        <v>11780</v>
      </c>
      <c r="C5925" s="172" t="s">
        <v>5570</v>
      </c>
      <c r="D5925" s="363">
        <v>13.07</v>
      </c>
    </row>
    <row r="5926" spans="1:4" ht="13.5" x14ac:dyDescent="0.25">
      <c r="A5926" s="172">
        <v>97640</v>
      </c>
      <c r="B5926" s="172" t="s">
        <v>11781</v>
      </c>
      <c r="C5926" s="172" t="s">
        <v>5570</v>
      </c>
      <c r="D5926" s="363">
        <v>1.05</v>
      </c>
    </row>
    <row r="5927" spans="1:4" ht="13.5" x14ac:dyDescent="0.25">
      <c r="A5927" s="172">
        <v>97641</v>
      </c>
      <c r="B5927" s="172" t="s">
        <v>11782</v>
      </c>
      <c r="C5927" s="172" t="s">
        <v>5570</v>
      </c>
      <c r="D5927" s="363">
        <v>3.27</v>
      </c>
    </row>
    <row r="5928" spans="1:4" ht="13.5" x14ac:dyDescent="0.25">
      <c r="A5928" s="172">
        <v>97642</v>
      </c>
      <c r="B5928" s="172" t="s">
        <v>11783</v>
      </c>
      <c r="C5928" s="172" t="s">
        <v>5570</v>
      </c>
      <c r="D5928" s="363">
        <v>1.89</v>
      </c>
    </row>
    <row r="5929" spans="1:4" ht="13.5" x14ac:dyDescent="0.25">
      <c r="A5929" s="172">
        <v>97643</v>
      </c>
      <c r="B5929" s="172" t="s">
        <v>11784</v>
      </c>
      <c r="C5929" s="172" t="s">
        <v>5570</v>
      </c>
      <c r="D5929" s="363">
        <v>16.05</v>
      </c>
    </row>
    <row r="5930" spans="1:4" ht="13.5" x14ac:dyDescent="0.25">
      <c r="A5930" s="172">
        <v>97644</v>
      </c>
      <c r="B5930" s="172" t="s">
        <v>11785</v>
      </c>
      <c r="C5930" s="172" t="s">
        <v>5570</v>
      </c>
      <c r="D5930" s="363">
        <v>6.04</v>
      </c>
    </row>
    <row r="5931" spans="1:4" ht="13.5" x14ac:dyDescent="0.25">
      <c r="A5931" s="172">
        <v>97645</v>
      </c>
      <c r="B5931" s="172" t="s">
        <v>11786</v>
      </c>
      <c r="C5931" s="172" t="s">
        <v>5570</v>
      </c>
      <c r="D5931" s="363">
        <v>17.690000000000001</v>
      </c>
    </row>
    <row r="5932" spans="1:4" ht="13.5" x14ac:dyDescent="0.25">
      <c r="A5932" s="172">
        <v>97647</v>
      </c>
      <c r="B5932" s="172" t="s">
        <v>11787</v>
      </c>
      <c r="C5932" s="172" t="s">
        <v>5570</v>
      </c>
      <c r="D5932" s="363">
        <v>2.31</v>
      </c>
    </row>
    <row r="5933" spans="1:4" ht="13.5" x14ac:dyDescent="0.25">
      <c r="A5933" s="172">
        <v>97648</v>
      </c>
      <c r="B5933" s="172" t="s">
        <v>11788</v>
      </c>
      <c r="C5933" s="172" t="s">
        <v>5570</v>
      </c>
      <c r="D5933" s="363">
        <v>1.33</v>
      </c>
    </row>
    <row r="5934" spans="1:4" ht="13.5" x14ac:dyDescent="0.25">
      <c r="A5934" s="172">
        <v>97649</v>
      </c>
      <c r="B5934" s="172" t="s">
        <v>11789</v>
      </c>
      <c r="C5934" s="172" t="s">
        <v>5570</v>
      </c>
      <c r="D5934" s="363">
        <v>2.88</v>
      </c>
    </row>
    <row r="5935" spans="1:4" ht="13.5" x14ac:dyDescent="0.25">
      <c r="A5935" s="172">
        <v>97650</v>
      </c>
      <c r="B5935" s="172" t="s">
        <v>11790</v>
      </c>
      <c r="C5935" s="172" t="s">
        <v>5570</v>
      </c>
      <c r="D5935" s="363">
        <v>4.9800000000000004</v>
      </c>
    </row>
    <row r="5936" spans="1:4" ht="13.5" x14ac:dyDescent="0.25">
      <c r="A5936" s="172">
        <v>97651</v>
      </c>
      <c r="B5936" s="172" t="s">
        <v>11791</v>
      </c>
      <c r="C5936" s="172" t="s">
        <v>5304</v>
      </c>
      <c r="D5936" s="363">
        <v>55.23</v>
      </c>
    </row>
    <row r="5937" spans="1:4" ht="13.5" x14ac:dyDescent="0.25">
      <c r="A5937" s="172">
        <v>97652</v>
      </c>
      <c r="B5937" s="172" t="s">
        <v>11792</v>
      </c>
      <c r="C5937" s="172" t="s">
        <v>5304</v>
      </c>
      <c r="D5937" s="363">
        <v>125.22</v>
      </c>
    </row>
    <row r="5938" spans="1:4" ht="13.5" x14ac:dyDescent="0.25">
      <c r="A5938" s="172">
        <v>97653</v>
      </c>
      <c r="B5938" s="172" t="s">
        <v>11793</v>
      </c>
      <c r="C5938" s="172" t="s">
        <v>5304</v>
      </c>
      <c r="D5938" s="363">
        <v>81.180000000000007</v>
      </c>
    </row>
    <row r="5939" spans="1:4" ht="13.5" x14ac:dyDescent="0.25">
      <c r="A5939" s="172">
        <v>97654</v>
      </c>
      <c r="B5939" s="172" t="s">
        <v>11794</v>
      </c>
      <c r="C5939" s="172" t="s">
        <v>5304</v>
      </c>
      <c r="D5939" s="363">
        <v>100.35</v>
      </c>
    </row>
    <row r="5940" spans="1:4" ht="13.5" x14ac:dyDescent="0.25">
      <c r="A5940" s="172">
        <v>97655</v>
      </c>
      <c r="B5940" s="172" t="s">
        <v>11795</v>
      </c>
      <c r="C5940" s="172" t="s">
        <v>5570</v>
      </c>
      <c r="D5940" s="363">
        <v>16.25</v>
      </c>
    </row>
    <row r="5941" spans="1:4" ht="13.5" x14ac:dyDescent="0.25">
      <c r="A5941" s="172">
        <v>97656</v>
      </c>
      <c r="B5941" s="172" t="s">
        <v>11796</v>
      </c>
      <c r="C5941" s="172" t="s">
        <v>5304</v>
      </c>
      <c r="D5941" s="363">
        <v>158.88999999999999</v>
      </c>
    </row>
    <row r="5942" spans="1:4" ht="13.5" x14ac:dyDescent="0.25">
      <c r="A5942" s="172">
        <v>97657</v>
      </c>
      <c r="B5942" s="172" t="s">
        <v>11797</v>
      </c>
      <c r="C5942" s="172" t="s">
        <v>5304</v>
      </c>
      <c r="D5942" s="363">
        <v>314.95</v>
      </c>
    </row>
    <row r="5943" spans="1:4" ht="13.5" x14ac:dyDescent="0.25">
      <c r="A5943" s="172">
        <v>97658</v>
      </c>
      <c r="B5943" s="172" t="s">
        <v>11798</v>
      </c>
      <c r="C5943" s="172" t="s">
        <v>5304</v>
      </c>
      <c r="D5943" s="363">
        <v>119.87</v>
      </c>
    </row>
    <row r="5944" spans="1:4" ht="13.5" x14ac:dyDescent="0.25">
      <c r="A5944" s="172">
        <v>97659</v>
      </c>
      <c r="B5944" s="172" t="s">
        <v>11799</v>
      </c>
      <c r="C5944" s="172" t="s">
        <v>5304</v>
      </c>
      <c r="D5944" s="363">
        <v>163.52000000000001</v>
      </c>
    </row>
    <row r="5945" spans="1:4" ht="13.5" x14ac:dyDescent="0.25">
      <c r="A5945" s="172">
        <v>97660</v>
      </c>
      <c r="B5945" s="172" t="s">
        <v>11800</v>
      </c>
      <c r="C5945" s="172" t="s">
        <v>5304</v>
      </c>
      <c r="D5945" s="363">
        <v>0.43</v>
      </c>
    </row>
    <row r="5946" spans="1:4" ht="13.5" x14ac:dyDescent="0.25">
      <c r="A5946" s="172">
        <v>97661</v>
      </c>
      <c r="B5946" s="172" t="s">
        <v>11801</v>
      </c>
      <c r="C5946" s="172" t="s">
        <v>5237</v>
      </c>
      <c r="D5946" s="363">
        <v>0.44</v>
      </c>
    </row>
    <row r="5947" spans="1:4" ht="13.5" x14ac:dyDescent="0.25">
      <c r="A5947" s="172">
        <v>97662</v>
      </c>
      <c r="B5947" s="172" t="s">
        <v>11802</v>
      </c>
      <c r="C5947" s="172" t="s">
        <v>5237</v>
      </c>
      <c r="D5947" s="363">
        <v>0.32</v>
      </c>
    </row>
    <row r="5948" spans="1:4" ht="13.5" x14ac:dyDescent="0.25">
      <c r="A5948" s="172">
        <v>97663</v>
      </c>
      <c r="B5948" s="172" t="s">
        <v>11803</v>
      </c>
      <c r="C5948" s="172" t="s">
        <v>5304</v>
      </c>
      <c r="D5948" s="363">
        <v>8.07</v>
      </c>
    </row>
    <row r="5949" spans="1:4" ht="13.5" x14ac:dyDescent="0.25">
      <c r="A5949" s="172">
        <v>97664</v>
      </c>
      <c r="B5949" s="172" t="s">
        <v>11804</v>
      </c>
      <c r="C5949" s="172" t="s">
        <v>5304</v>
      </c>
      <c r="D5949" s="363">
        <v>0.99</v>
      </c>
    </row>
    <row r="5950" spans="1:4" ht="13.5" x14ac:dyDescent="0.25">
      <c r="A5950" s="172">
        <v>97665</v>
      </c>
      <c r="B5950" s="172" t="s">
        <v>11805</v>
      </c>
      <c r="C5950" s="172" t="s">
        <v>5304</v>
      </c>
      <c r="D5950" s="363">
        <v>0.84</v>
      </c>
    </row>
    <row r="5951" spans="1:4" ht="13.5" x14ac:dyDescent="0.25">
      <c r="A5951" s="172">
        <v>97666</v>
      </c>
      <c r="B5951" s="172" t="s">
        <v>11806</v>
      </c>
      <c r="C5951" s="172" t="s">
        <v>5304</v>
      </c>
      <c r="D5951" s="363">
        <v>5.88</v>
      </c>
    </row>
    <row r="5952" spans="1:4" ht="13.5" x14ac:dyDescent="0.25">
      <c r="A5952" s="172">
        <v>95967</v>
      </c>
      <c r="B5952" s="172" t="s">
        <v>11807</v>
      </c>
      <c r="C5952" s="172" t="s">
        <v>5894</v>
      </c>
      <c r="D5952" s="363">
        <v>108.81</v>
      </c>
    </row>
    <row r="5953" spans="1:4" ht="13.5" x14ac:dyDescent="0.25">
      <c r="A5953" s="172">
        <v>99058</v>
      </c>
      <c r="B5953" s="172" t="s">
        <v>11808</v>
      </c>
      <c r="C5953" s="172" t="s">
        <v>5304</v>
      </c>
      <c r="D5953" s="363">
        <v>5.64</v>
      </c>
    </row>
    <row r="5954" spans="1:4" ht="13.5" x14ac:dyDescent="0.25">
      <c r="A5954" s="172">
        <v>99059</v>
      </c>
      <c r="B5954" s="172" t="s">
        <v>11809</v>
      </c>
      <c r="C5954" s="172" t="s">
        <v>5237</v>
      </c>
      <c r="D5954" s="363">
        <v>32.869999999999997</v>
      </c>
    </row>
    <row r="5955" spans="1:4" ht="13.5" x14ac:dyDescent="0.25">
      <c r="A5955" s="172">
        <v>99060</v>
      </c>
      <c r="B5955" s="172" t="s">
        <v>19377</v>
      </c>
      <c r="C5955" s="172" t="s">
        <v>5304</v>
      </c>
      <c r="D5955" s="363">
        <v>82.84</v>
      </c>
    </row>
    <row r="5956" spans="1:4" ht="13.5" x14ac:dyDescent="0.25">
      <c r="A5956" s="172">
        <v>99061</v>
      </c>
      <c r="B5956" s="172" t="s">
        <v>19378</v>
      </c>
      <c r="C5956" s="172" t="s">
        <v>5304</v>
      </c>
      <c r="D5956" s="363">
        <v>57.19</v>
      </c>
    </row>
    <row r="5957" spans="1:4" ht="13.5" x14ac:dyDescent="0.25">
      <c r="A5957" s="172">
        <v>99062</v>
      </c>
      <c r="B5957" s="172" t="s">
        <v>11812</v>
      </c>
      <c r="C5957" s="172" t="s">
        <v>5304</v>
      </c>
      <c r="D5957" s="363">
        <v>1.64</v>
      </c>
    </row>
    <row r="5958" spans="1:4" ht="13.5" x14ac:dyDescent="0.25">
      <c r="A5958" s="172">
        <v>99063</v>
      </c>
      <c r="B5958" s="172" t="s">
        <v>11813</v>
      </c>
      <c r="C5958" s="172" t="s">
        <v>5237</v>
      </c>
      <c r="D5958" s="363">
        <v>2.85</v>
      </c>
    </row>
    <row r="5959" spans="1:4" ht="13.5" x14ac:dyDescent="0.25">
      <c r="A5959" s="172">
        <v>99064</v>
      </c>
      <c r="B5959" s="172" t="s">
        <v>11814</v>
      </c>
      <c r="C5959" s="172" t="s">
        <v>5237</v>
      </c>
      <c r="D5959" s="363">
        <v>0.28000000000000003</v>
      </c>
    </row>
    <row r="5960" spans="1:4" ht="13.5" x14ac:dyDescent="0.25">
      <c r="A5960" s="172">
        <v>93588</v>
      </c>
      <c r="B5960" s="172" t="s">
        <v>19379</v>
      </c>
      <c r="C5960" s="172" t="s">
        <v>11624</v>
      </c>
      <c r="D5960" s="363">
        <v>1.37</v>
      </c>
    </row>
    <row r="5961" spans="1:4" ht="13.5" x14ac:dyDescent="0.25">
      <c r="A5961" s="172">
        <v>93589</v>
      </c>
      <c r="B5961" s="172" t="s">
        <v>19380</v>
      </c>
      <c r="C5961" s="172" t="s">
        <v>11624</v>
      </c>
      <c r="D5961" s="363">
        <v>1.05</v>
      </c>
    </row>
    <row r="5962" spans="1:4" ht="13.5" x14ac:dyDescent="0.25">
      <c r="A5962" s="172">
        <v>93590</v>
      </c>
      <c r="B5962" s="172" t="s">
        <v>19381</v>
      </c>
      <c r="C5962" s="172" t="s">
        <v>11624</v>
      </c>
      <c r="D5962" s="363">
        <v>0.69</v>
      </c>
    </row>
    <row r="5963" spans="1:4" ht="13.5" x14ac:dyDescent="0.25">
      <c r="A5963" s="172">
        <v>93591</v>
      </c>
      <c r="B5963" s="172" t="s">
        <v>19382</v>
      </c>
      <c r="C5963" s="172" t="s">
        <v>11624</v>
      </c>
      <c r="D5963" s="363">
        <v>1.24</v>
      </c>
    </row>
    <row r="5964" spans="1:4" ht="13.5" x14ac:dyDescent="0.25">
      <c r="A5964" s="172">
        <v>93592</v>
      </c>
      <c r="B5964" s="172" t="s">
        <v>19383</v>
      </c>
      <c r="C5964" s="172" t="s">
        <v>11624</v>
      </c>
      <c r="D5964" s="363">
        <v>0.94</v>
      </c>
    </row>
    <row r="5965" spans="1:4" ht="13.5" x14ac:dyDescent="0.25">
      <c r="A5965" s="172">
        <v>93593</v>
      </c>
      <c r="B5965" s="172" t="s">
        <v>19384</v>
      </c>
      <c r="C5965" s="172" t="s">
        <v>11624</v>
      </c>
      <c r="D5965" s="363">
        <v>0.63</v>
      </c>
    </row>
    <row r="5966" spans="1:4" ht="13.5" x14ac:dyDescent="0.25">
      <c r="A5966" s="172">
        <v>93594</v>
      </c>
      <c r="B5966" s="172" t="s">
        <v>19385</v>
      </c>
      <c r="C5966" s="172" t="s">
        <v>10670</v>
      </c>
      <c r="D5966" s="363">
        <v>0.91</v>
      </c>
    </row>
    <row r="5967" spans="1:4" ht="13.5" x14ac:dyDescent="0.25">
      <c r="A5967" s="172">
        <v>93595</v>
      </c>
      <c r="B5967" s="172" t="s">
        <v>19386</v>
      </c>
      <c r="C5967" s="172" t="s">
        <v>10670</v>
      </c>
      <c r="D5967" s="363">
        <v>0.69</v>
      </c>
    </row>
    <row r="5968" spans="1:4" ht="13.5" x14ac:dyDescent="0.25">
      <c r="A5968" s="172">
        <v>93596</v>
      </c>
      <c r="B5968" s="172" t="s">
        <v>19387</v>
      </c>
      <c r="C5968" s="172" t="s">
        <v>10670</v>
      </c>
      <c r="D5968" s="363">
        <v>0.46</v>
      </c>
    </row>
    <row r="5969" spans="1:4" ht="13.5" x14ac:dyDescent="0.25">
      <c r="A5969" s="172">
        <v>93597</v>
      </c>
      <c r="B5969" s="172" t="s">
        <v>19388</v>
      </c>
      <c r="C5969" s="172" t="s">
        <v>10670</v>
      </c>
      <c r="D5969" s="363">
        <v>0.83</v>
      </c>
    </row>
    <row r="5970" spans="1:4" ht="13.5" x14ac:dyDescent="0.25">
      <c r="A5970" s="172">
        <v>93598</v>
      </c>
      <c r="B5970" s="172" t="s">
        <v>19389</v>
      </c>
      <c r="C5970" s="172" t="s">
        <v>10670</v>
      </c>
      <c r="D5970" s="363">
        <v>0.63</v>
      </c>
    </row>
    <row r="5971" spans="1:4" ht="13.5" x14ac:dyDescent="0.25">
      <c r="A5971" s="172">
        <v>93599</v>
      </c>
      <c r="B5971" s="172" t="s">
        <v>19390</v>
      </c>
      <c r="C5971" s="172" t="s">
        <v>10670</v>
      </c>
      <c r="D5971" s="363">
        <v>0.42</v>
      </c>
    </row>
    <row r="5972" spans="1:4" ht="13.5" x14ac:dyDescent="0.25">
      <c r="A5972" s="172">
        <v>95425</v>
      </c>
      <c r="B5972" s="172" t="s">
        <v>19391</v>
      </c>
      <c r="C5972" s="172" t="s">
        <v>11624</v>
      </c>
      <c r="D5972" s="363">
        <v>1.06</v>
      </c>
    </row>
    <row r="5973" spans="1:4" ht="13.5" x14ac:dyDescent="0.25">
      <c r="A5973" s="172">
        <v>95426</v>
      </c>
      <c r="B5973" s="172" t="s">
        <v>19392</v>
      </c>
      <c r="C5973" s="172" t="s">
        <v>11624</v>
      </c>
      <c r="D5973" s="363">
        <v>0.81</v>
      </c>
    </row>
    <row r="5974" spans="1:4" ht="13.5" x14ac:dyDescent="0.25">
      <c r="A5974" s="172">
        <v>95427</v>
      </c>
      <c r="B5974" s="172" t="s">
        <v>19393</v>
      </c>
      <c r="C5974" s="172" t="s">
        <v>11624</v>
      </c>
      <c r="D5974" s="363">
        <v>0.54</v>
      </c>
    </row>
    <row r="5975" spans="1:4" ht="13.5" x14ac:dyDescent="0.25">
      <c r="A5975" s="172">
        <v>95428</v>
      </c>
      <c r="B5975" s="172" t="s">
        <v>19394</v>
      </c>
      <c r="C5975" s="172" t="s">
        <v>10670</v>
      </c>
      <c r="D5975" s="363">
        <v>0.71</v>
      </c>
    </row>
    <row r="5976" spans="1:4" ht="13.5" x14ac:dyDescent="0.25">
      <c r="A5976" s="172">
        <v>95429</v>
      </c>
      <c r="B5976" s="172" t="s">
        <v>19395</v>
      </c>
      <c r="C5976" s="172" t="s">
        <v>10670</v>
      </c>
      <c r="D5976" s="363">
        <v>0.54</v>
      </c>
    </row>
    <row r="5977" spans="1:4" ht="13.5" x14ac:dyDescent="0.25">
      <c r="A5977" s="172">
        <v>95430</v>
      </c>
      <c r="B5977" s="172" t="s">
        <v>19396</v>
      </c>
      <c r="C5977" s="172" t="s">
        <v>10670</v>
      </c>
      <c r="D5977" s="363">
        <v>0.35</v>
      </c>
    </row>
    <row r="5978" spans="1:4" ht="13.5" x14ac:dyDescent="0.25">
      <c r="A5978" s="172">
        <v>95875</v>
      </c>
      <c r="B5978" s="172" t="s">
        <v>19397</v>
      </c>
      <c r="C5978" s="172" t="s">
        <v>11624</v>
      </c>
      <c r="D5978" s="363">
        <v>0.98</v>
      </c>
    </row>
    <row r="5979" spans="1:4" ht="13.5" x14ac:dyDescent="0.25">
      <c r="A5979" s="172">
        <v>95876</v>
      </c>
      <c r="B5979" s="172" t="s">
        <v>19398</v>
      </c>
      <c r="C5979" s="172" t="s">
        <v>11624</v>
      </c>
      <c r="D5979" s="363">
        <v>0.89</v>
      </c>
    </row>
    <row r="5980" spans="1:4" ht="13.5" x14ac:dyDescent="0.25">
      <c r="A5980" s="172">
        <v>95877</v>
      </c>
      <c r="B5980" s="172" t="s">
        <v>19399</v>
      </c>
      <c r="C5980" s="172" t="s">
        <v>11624</v>
      </c>
      <c r="D5980" s="363">
        <v>0.76</v>
      </c>
    </row>
    <row r="5981" spans="1:4" ht="13.5" x14ac:dyDescent="0.25">
      <c r="A5981" s="172">
        <v>95878</v>
      </c>
      <c r="B5981" s="172" t="s">
        <v>19400</v>
      </c>
      <c r="C5981" s="172" t="s">
        <v>10670</v>
      </c>
      <c r="D5981" s="363">
        <v>0.65</v>
      </c>
    </row>
    <row r="5982" spans="1:4" ht="13.5" x14ac:dyDescent="0.25">
      <c r="A5982" s="172">
        <v>95879</v>
      </c>
      <c r="B5982" s="172" t="s">
        <v>19401</v>
      </c>
      <c r="C5982" s="172" t="s">
        <v>10670</v>
      </c>
      <c r="D5982" s="363">
        <v>0.57999999999999996</v>
      </c>
    </row>
    <row r="5983" spans="1:4" ht="13.5" x14ac:dyDescent="0.25">
      <c r="A5983" s="172">
        <v>95880</v>
      </c>
      <c r="B5983" s="172" t="s">
        <v>19402</v>
      </c>
      <c r="C5983" s="172" t="s">
        <v>10670</v>
      </c>
      <c r="D5983" s="363">
        <v>0.5</v>
      </c>
    </row>
    <row r="5984" spans="1:4" ht="13.5" x14ac:dyDescent="0.25">
      <c r="A5984" s="172">
        <v>97912</v>
      </c>
      <c r="B5984" s="172" t="s">
        <v>19403</v>
      </c>
      <c r="C5984" s="172" t="s">
        <v>11624</v>
      </c>
      <c r="D5984" s="363">
        <v>1.61</v>
      </c>
    </row>
    <row r="5985" spans="1:4" ht="13.5" x14ac:dyDescent="0.25">
      <c r="A5985" s="172">
        <v>97913</v>
      </c>
      <c r="B5985" s="172" t="s">
        <v>19404</v>
      </c>
      <c r="C5985" s="172" t="s">
        <v>11624</v>
      </c>
      <c r="D5985" s="363">
        <v>1.24</v>
      </c>
    </row>
    <row r="5986" spans="1:4" ht="13.5" x14ac:dyDescent="0.25">
      <c r="A5986" s="172">
        <v>97914</v>
      </c>
      <c r="B5986" s="172" t="s">
        <v>19405</v>
      </c>
      <c r="C5986" s="172" t="s">
        <v>11624</v>
      </c>
      <c r="D5986" s="363">
        <v>1.1499999999999999</v>
      </c>
    </row>
    <row r="5987" spans="1:4" ht="13.5" x14ac:dyDescent="0.25">
      <c r="A5987" s="172">
        <v>97915</v>
      </c>
      <c r="B5987" s="172" t="s">
        <v>19406</v>
      </c>
      <c r="C5987" s="172" t="s">
        <v>11624</v>
      </c>
      <c r="D5987" s="363">
        <v>0.82</v>
      </c>
    </row>
    <row r="5988" spans="1:4" ht="13.5" x14ac:dyDescent="0.25">
      <c r="A5988" s="172">
        <v>93176</v>
      </c>
      <c r="B5988" s="172" t="s">
        <v>19407</v>
      </c>
      <c r="C5988" s="172" t="s">
        <v>10670</v>
      </c>
      <c r="D5988" s="363">
        <v>0.49</v>
      </c>
    </row>
    <row r="5989" spans="1:4" ht="13.5" x14ac:dyDescent="0.25">
      <c r="A5989" s="172">
        <v>93177</v>
      </c>
      <c r="B5989" s="172" t="s">
        <v>19408</v>
      </c>
      <c r="C5989" s="172" t="s">
        <v>10670</v>
      </c>
      <c r="D5989" s="363">
        <v>1.74</v>
      </c>
    </row>
    <row r="5990" spans="1:4" ht="13.5" x14ac:dyDescent="0.25">
      <c r="A5990" s="172">
        <v>93178</v>
      </c>
      <c r="B5990" s="172" t="s">
        <v>19409</v>
      </c>
      <c r="C5990" s="172" t="s">
        <v>10670</v>
      </c>
      <c r="D5990" s="363">
        <v>0.56999999999999995</v>
      </c>
    </row>
    <row r="5991" spans="1:4" ht="13.5" x14ac:dyDescent="0.25">
      <c r="A5991" s="172">
        <v>93179</v>
      </c>
      <c r="B5991" s="172" t="s">
        <v>19410</v>
      </c>
      <c r="C5991" s="172" t="s">
        <v>10670</v>
      </c>
      <c r="D5991" s="363">
        <v>1.94</v>
      </c>
    </row>
    <row r="5992" spans="1:4" ht="13.5" x14ac:dyDescent="0.25">
      <c r="A5992" s="172" t="s">
        <v>19411</v>
      </c>
      <c r="B5992" s="172" t="s">
        <v>19412</v>
      </c>
      <c r="C5992" s="172" t="s">
        <v>5237</v>
      </c>
      <c r="D5992" s="363">
        <v>27.43</v>
      </c>
    </row>
    <row r="5993" spans="1:4" ht="13.5" x14ac:dyDescent="0.25">
      <c r="A5993" s="172" t="s">
        <v>19413</v>
      </c>
      <c r="B5993" s="172" t="s">
        <v>19414</v>
      </c>
      <c r="C5993" s="172" t="s">
        <v>5237</v>
      </c>
      <c r="D5993" s="363">
        <v>27.43</v>
      </c>
    </row>
    <row r="5994" spans="1:4" ht="13.5" x14ac:dyDescent="0.25">
      <c r="A5994" s="172" t="s">
        <v>19415</v>
      </c>
      <c r="B5994" s="172" t="s">
        <v>19416</v>
      </c>
      <c r="C5994" s="172" t="s">
        <v>5237</v>
      </c>
      <c r="D5994" s="363">
        <v>45.25</v>
      </c>
    </row>
    <row r="5995" spans="1:4" ht="13.5" x14ac:dyDescent="0.25">
      <c r="A5995" s="172" t="s">
        <v>19417</v>
      </c>
      <c r="B5995" s="172" t="s">
        <v>19418</v>
      </c>
      <c r="C5995" s="172" t="s">
        <v>5237</v>
      </c>
      <c r="D5995" s="363">
        <v>18.28</v>
      </c>
    </row>
    <row r="5996" spans="1:4" ht="13.5" x14ac:dyDescent="0.25">
      <c r="A5996" s="172" t="s">
        <v>19419</v>
      </c>
      <c r="B5996" s="172" t="s">
        <v>19420</v>
      </c>
      <c r="C5996" s="172" t="s">
        <v>5237</v>
      </c>
      <c r="D5996" s="363">
        <v>29.62</v>
      </c>
    </row>
    <row r="5997" spans="1:4" ht="13.5" x14ac:dyDescent="0.25">
      <c r="A5997" s="172" t="s">
        <v>19421</v>
      </c>
      <c r="B5997" s="172" t="s">
        <v>19422</v>
      </c>
      <c r="C5997" s="172" t="s">
        <v>5237</v>
      </c>
      <c r="D5997" s="363">
        <v>53.82</v>
      </c>
    </row>
    <row r="5998" spans="1:4" ht="13.5" x14ac:dyDescent="0.25">
      <c r="A5998" s="172" t="s">
        <v>19423</v>
      </c>
      <c r="B5998" s="172" t="s">
        <v>19424</v>
      </c>
      <c r="C5998" s="172" t="s">
        <v>5237</v>
      </c>
      <c r="D5998" s="363">
        <v>55.66</v>
      </c>
    </row>
    <row r="5999" spans="1:4" ht="13.5" x14ac:dyDescent="0.25">
      <c r="A5999" s="172" t="s">
        <v>19425</v>
      </c>
      <c r="B5999" s="172" t="s">
        <v>19426</v>
      </c>
      <c r="C5999" s="172" t="s">
        <v>5237</v>
      </c>
      <c r="D5999" s="363">
        <v>53.15</v>
      </c>
    </row>
    <row r="6000" spans="1:4" ht="13.5" x14ac:dyDescent="0.25">
      <c r="A6000" s="172">
        <v>85171</v>
      </c>
      <c r="B6000" s="172" t="s">
        <v>19427</v>
      </c>
      <c r="C6000" s="172" t="s">
        <v>5237</v>
      </c>
      <c r="D6000" s="363">
        <v>3.68</v>
      </c>
    </row>
    <row r="6001" spans="1:4" ht="13.5" x14ac:dyDescent="0.25">
      <c r="A6001" s="172" t="s">
        <v>19428</v>
      </c>
      <c r="B6001" s="172" t="s">
        <v>19429</v>
      </c>
      <c r="C6001" s="172" t="s">
        <v>5570</v>
      </c>
      <c r="D6001" s="363">
        <v>117.03</v>
      </c>
    </row>
    <row r="6002" spans="1:4" ht="13.5" x14ac:dyDescent="0.25">
      <c r="A6002" s="172">
        <v>98509</v>
      </c>
      <c r="B6002" s="172" t="s">
        <v>11970</v>
      </c>
      <c r="C6002" s="172" t="s">
        <v>5304</v>
      </c>
      <c r="D6002" s="363">
        <v>55.33</v>
      </c>
    </row>
    <row r="6003" spans="1:4" ht="13.5" x14ac:dyDescent="0.25">
      <c r="A6003" s="172">
        <v>98510</v>
      </c>
      <c r="B6003" s="172" t="s">
        <v>11971</v>
      </c>
      <c r="C6003" s="172" t="s">
        <v>5304</v>
      </c>
      <c r="D6003" s="363">
        <v>77.349999999999994</v>
      </c>
    </row>
    <row r="6004" spans="1:4" ht="13.5" x14ac:dyDescent="0.25">
      <c r="A6004" s="172">
        <v>98511</v>
      </c>
      <c r="B6004" s="172" t="s">
        <v>11972</v>
      </c>
      <c r="C6004" s="172" t="s">
        <v>5304</v>
      </c>
      <c r="D6004" s="363">
        <v>150.43</v>
      </c>
    </row>
    <row r="6005" spans="1:4" ht="13.5" x14ac:dyDescent="0.25">
      <c r="A6005" s="172">
        <v>98516</v>
      </c>
      <c r="B6005" s="172" t="s">
        <v>11973</v>
      </c>
      <c r="C6005" s="172" t="s">
        <v>5304</v>
      </c>
      <c r="D6005" s="363">
        <v>284.24</v>
      </c>
    </row>
    <row r="6006" spans="1:4" ht="13.5" x14ac:dyDescent="0.25">
      <c r="A6006" s="172">
        <v>98519</v>
      </c>
      <c r="B6006" s="172" t="s">
        <v>11974</v>
      </c>
      <c r="C6006" s="172" t="s">
        <v>5570</v>
      </c>
      <c r="D6006" s="363">
        <v>1.41</v>
      </c>
    </row>
    <row r="6007" spans="1:4" ht="13.5" x14ac:dyDescent="0.25">
      <c r="A6007" s="172">
        <v>98520</v>
      </c>
      <c r="B6007" s="172" t="s">
        <v>11975</v>
      </c>
      <c r="C6007" s="172" t="s">
        <v>5570</v>
      </c>
      <c r="D6007" s="363">
        <v>3.49</v>
      </c>
    </row>
    <row r="6008" spans="1:4" ht="13.5" x14ac:dyDescent="0.25">
      <c r="A6008" s="172">
        <v>98521</v>
      </c>
      <c r="B6008" s="172" t="s">
        <v>11976</v>
      </c>
      <c r="C6008" s="172" t="s">
        <v>5570</v>
      </c>
      <c r="D6008" s="363">
        <v>0.25</v>
      </c>
    </row>
    <row r="6009" spans="1:4" ht="13.5" x14ac:dyDescent="0.25">
      <c r="A6009" s="172">
        <v>98522</v>
      </c>
      <c r="B6009" s="172" t="s">
        <v>11977</v>
      </c>
      <c r="C6009" s="172" t="s">
        <v>5237</v>
      </c>
      <c r="D6009" s="363">
        <v>102.7</v>
      </c>
    </row>
    <row r="6010" spans="1:4" ht="13.5" x14ac:dyDescent="0.25">
      <c r="A6010" s="172">
        <v>98524</v>
      </c>
      <c r="B6010" s="172" t="s">
        <v>11978</v>
      </c>
      <c r="C6010" s="172" t="s">
        <v>5570</v>
      </c>
      <c r="D6010" s="363">
        <v>2.2599999999999998</v>
      </c>
    </row>
    <row r="6011" spans="1:4" ht="13.5" x14ac:dyDescent="0.25">
      <c r="A6011" s="172">
        <v>98503</v>
      </c>
      <c r="B6011" s="172" t="s">
        <v>11979</v>
      </c>
      <c r="C6011" s="172" t="s">
        <v>5570</v>
      </c>
      <c r="D6011" s="363">
        <v>13.54</v>
      </c>
    </row>
    <row r="6012" spans="1:4" ht="13.5" x14ac:dyDescent="0.25">
      <c r="A6012" s="172">
        <v>98504</v>
      </c>
      <c r="B6012" s="172" t="s">
        <v>11980</v>
      </c>
      <c r="C6012" s="172" t="s">
        <v>5570</v>
      </c>
      <c r="D6012" s="363">
        <v>8.6199999999999992</v>
      </c>
    </row>
    <row r="6013" spans="1:4" ht="13.5" x14ac:dyDescent="0.25">
      <c r="A6013" s="172">
        <v>98505</v>
      </c>
      <c r="B6013" s="172" t="s">
        <v>11981</v>
      </c>
      <c r="C6013" s="172" t="s">
        <v>5570</v>
      </c>
      <c r="D6013" s="363">
        <v>78.930000000000007</v>
      </c>
    </row>
    <row r="6014" spans="1:4" ht="13.5" x14ac:dyDescent="0.25">
      <c r="A6014" s="172">
        <v>98525</v>
      </c>
      <c r="B6014" s="172" t="s">
        <v>12004</v>
      </c>
      <c r="C6014" s="172" t="s">
        <v>5570</v>
      </c>
      <c r="D6014" s="363">
        <v>0.23</v>
      </c>
    </row>
    <row r="6015" spans="1:4" ht="13.5" x14ac:dyDescent="0.25">
      <c r="A6015" s="172">
        <v>98526</v>
      </c>
      <c r="B6015" s="172" t="s">
        <v>12005</v>
      </c>
      <c r="C6015" s="172" t="s">
        <v>5304</v>
      </c>
      <c r="D6015" s="363">
        <v>49.21</v>
      </c>
    </row>
    <row r="6016" spans="1:4" ht="13.5" x14ac:dyDescent="0.25">
      <c r="A6016" s="172">
        <v>98527</v>
      </c>
      <c r="B6016" s="172" t="s">
        <v>12006</v>
      </c>
      <c r="C6016" s="172" t="s">
        <v>5304</v>
      </c>
      <c r="D6016" s="363">
        <v>105.94</v>
      </c>
    </row>
    <row r="6017" spans="1:4" ht="13.5" x14ac:dyDescent="0.25">
      <c r="A6017" s="172">
        <v>98528</v>
      </c>
      <c r="B6017" s="172" t="s">
        <v>12007</v>
      </c>
      <c r="C6017" s="172" t="s">
        <v>5304</v>
      </c>
      <c r="D6017" s="363">
        <v>154.91</v>
      </c>
    </row>
    <row r="6018" spans="1:4" ht="13.5" x14ac:dyDescent="0.25">
      <c r="A6018" s="172">
        <v>98529</v>
      </c>
      <c r="B6018" s="172" t="s">
        <v>12008</v>
      </c>
      <c r="C6018" s="172" t="s">
        <v>5304</v>
      </c>
      <c r="D6018" s="363">
        <v>48.73</v>
      </c>
    </row>
    <row r="6019" spans="1:4" ht="13.5" x14ac:dyDescent="0.25">
      <c r="A6019" s="172">
        <v>98530</v>
      </c>
      <c r="B6019" s="172" t="s">
        <v>12009</v>
      </c>
      <c r="C6019" s="172" t="s">
        <v>5304</v>
      </c>
      <c r="D6019" s="363">
        <v>86.82</v>
      </c>
    </row>
    <row r="6020" spans="1:4" ht="13.5" x14ac:dyDescent="0.25">
      <c r="A6020" s="172">
        <v>98531</v>
      </c>
      <c r="B6020" s="172" t="s">
        <v>12010</v>
      </c>
      <c r="C6020" s="172" t="s">
        <v>5304</v>
      </c>
      <c r="D6020" s="363">
        <v>173.03</v>
      </c>
    </row>
    <row r="6021" spans="1:4" ht="13.5" x14ac:dyDescent="0.25">
      <c r="A6021" s="172">
        <v>98532</v>
      </c>
      <c r="B6021" s="172" t="s">
        <v>12011</v>
      </c>
      <c r="C6021" s="172" t="s">
        <v>5304</v>
      </c>
      <c r="D6021" s="363">
        <v>66.45</v>
      </c>
    </row>
    <row r="6022" spans="1:4" ht="13.5" x14ac:dyDescent="0.25">
      <c r="A6022" s="172">
        <v>98533</v>
      </c>
      <c r="B6022" s="172" t="s">
        <v>12012</v>
      </c>
      <c r="C6022" s="172" t="s">
        <v>5304</v>
      </c>
      <c r="D6022" s="363">
        <v>179.7</v>
      </c>
    </row>
    <row r="6023" spans="1:4" ht="13.5" x14ac:dyDescent="0.25">
      <c r="A6023" s="172">
        <v>98534</v>
      </c>
      <c r="B6023" s="172" t="s">
        <v>12013</v>
      </c>
      <c r="C6023" s="172" t="s">
        <v>5304</v>
      </c>
      <c r="D6023" s="363">
        <v>463.15</v>
      </c>
    </row>
    <row r="6024" spans="1:4" ht="13.5" x14ac:dyDescent="0.25">
      <c r="A6024" s="172">
        <v>98535</v>
      </c>
      <c r="B6024" s="172" t="s">
        <v>12014</v>
      </c>
      <c r="C6024" s="172" t="s">
        <v>5304</v>
      </c>
      <c r="D6024" s="363">
        <v>728.38</v>
      </c>
    </row>
    <row r="6025" spans="1:4" ht="13.5" x14ac:dyDescent="0.25">
      <c r="A6025" s="172">
        <v>88238</v>
      </c>
      <c r="B6025" s="172" t="s">
        <v>12015</v>
      </c>
      <c r="C6025" s="172" t="s">
        <v>5894</v>
      </c>
      <c r="D6025" s="363">
        <v>13.76</v>
      </c>
    </row>
    <row r="6026" spans="1:4" ht="13.5" x14ac:dyDescent="0.25">
      <c r="A6026" s="172">
        <v>88239</v>
      </c>
      <c r="B6026" s="172" t="s">
        <v>12016</v>
      </c>
      <c r="C6026" s="172" t="s">
        <v>5894</v>
      </c>
      <c r="D6026" s="363">
        <v>14.91</v>
      </c>
    </row>
    <row r="6027" spans="1:4" ht="13.5" x14ac:dyDescent="0.25">
      <c r="A6027" s="172">
        <v>88240</v>
      </c>
      <c r="B6027" s="172" t="s">
        <v>12017</v>
      </c>
      <c r="C6027" s="172" t="s">
        <v>5894</v>
      </c>
      <c r="D6027" s="363">
        <v>10.65</v>
      </c>
    </row>
    <row r="6028" spans="1:4" ht="13.5" x14ac:dyDescent="0.25">
      <c r="A6028" s="172">
        <v>88241</v>
      </c>
      <c r="B6028" s="172" t="s">
        <v>12018</v>
      </c>
      <c r="C6028" s="172" t="s">
        <v>5894</v>
      </c>
      <c r="D6028" s="363">
        <v>14.08</v>
      </c>
    </row>
    <row r="6029" spans="1:4" ht="13.5" x14ac:dyDescent="0.25">
      <c r="A6029" s="172">
        <v>88242</v>
      </c>
      <c r="B6029" s="172" t="s">
        <v>12019</v>
      </c>
      <c r="C6029" s="172" t="s">
        <v>5894</v>
      </c>
      <c r="D6029" s="363">
        <v>14.37</v>
      </c>
    </row>
    <row r="6030" spans="1:4" ht="13.5" x14ac:dyDescent="0.25">
      <c r="A6030" s="172">
        <v>88243</v>
      </c>
      <c r="B6030" s="172" t="s">
        <v>12020</v>
      </c>
      <c r="C6030" s="172" t="s">
        <v>5894</v>
      </c>
      <c r="D6030" s="363">
        <v>17.149999999999999</v>
      </c>
    </row>
    <row r="6031" spans="1:4" ht="13.5" x14ac:dyDescent="0.25">
      <c r="A6031" s="172">
        <v>88245</v>
      </c>
      <c r="B6031" s="172" t="s">
        <v>12021</v>
      </c>
      <c r="C6031" s="172" t="s">
        <v>5894</v>
      </c>
      <c r="D6031" s="363">
        <v>17.68</v>
      </c>
    </row>
    <row r="6032" spans="1:4" ht="13.5" x14ac:dyDescent="0.25">
      <c r="A6032" s="172">
        <v>88246</v>
      </c>
      <c r="B6032" s="172" t="s">
        <v>12022</v>
      </c>
      <c r="C6032" s="172" t="s">
        <v>5894</v>
      </c>
      <c r="D6032" s="363">
        <v>14.83</v>
      </c>
    </row>
    <row r="6033" spans="1:4" ht="13.5" x14ac:dyDescent="0.25">
      <c r="A6033" s="172">
        <v>88247</v>
      </c>
      <c r="B6033" s="172" t="s">
        <v>12023</v>
      </c>
      <c r="C6033" s="172" t="s">
        <v>5894</v>
      </c>
      <c r="D6033" s="363">
        <v>14.33</v>
      </c>
    </row>
    <row r="6034" spans="1:4" ht="13.5" x14ac:dyDescent="0.25">
      <c r="A6034" s="172">
        <v>88248</v>
      </c>
      <c r="B6034" s="172" t="s">
        <v>12024</v>
      </c>
      <c r="C6034" s="172" t="s">
        <v>5894</v>
      </c>
      <c r="D6034" s="363">
        <v>13.87</v>
      </c>
    </row>
    <row r="6035" spans="1:4" ht="13.5" x14ac:dyDescent="0.25">
      <c r="A6035" s="172">
        <v>88249</v>
      </c>
      <c r="B6035" s="172" t="s">
        <v>12025</v>
      </c>
      <c r="C6035" s="172" t="s">
        <v>5894</v>
      </c>
      <c r="D6035" s="363">
        <v>21.61</v>
      </c>
    </row>
    <row r="6036" spans="1:4" ht="13.5" x14ac:dyDescent="0.25">
      <c r="A6036" s="172">
        <v>88250</v>
      </c>
      <c r="B6036" s="172" t="s">
        <v>12026</v>
      </c>
      <c r="C6036" s="172" t="s">
        <v>5894</v>
      </c>
      <c r="D6036" s="363">
        <v>12.06</v>
      </c>
    </row>
    <row r="6037" spans="1:4" ht="13.5" x14ac:dyDescent="0.25">
      <c r="A6037" s="172">
        <v>88251</v>
      </c>
      <c r="B6037" s="172" t="s">
        <v>12027</v>
      </c>
      <c r="C6037" s="172" t="s">
        <v>5894</v>
      </c>
      <c r="D6037" s="363">
        <v>14.43</v>
      </c>
    </row>
    <row r="6038" spans="1:4" ht="13.5" x14ac:dyDescent="0.25">
      <c r="A6038" s="172">
        <v>88252</v>
      </c>
      <c r="B6038" s="172" t="s">
        <v>12028</v>
      </c>
      <c r="C6038" s="172" t="s">
        <v>5894</v>
      </c>
      <c r="D6038" s="363">
        <v>15.04</v>
      </c>
    </row>
    <row r="6039" spans="1:4" ht="13.5" x14ac:dyDescent="0.25">
      <c r="A6039" s="172">
        <v>88253</v>
      </c>
      <c r="B6039" s="172" t="s">
        <v>12029</v>
      </c>
      <c r="C6039" s="172" t="s">
        <v>5894</v>
      </c>
      <c r="D6039" s="363">
        <v>8.98</v>
      </c>
    </row>
    <row r="6040" spans="1:4" ht="13.5" x14ac:dyDescent="0.25">
      <c r="A6040" s="172">
        <v>88255</v>
      </c>
      <c r="B6040" s="172" t="s">
        <v>12030</v>
      </c>
      <c r="C6040" s="172" t="s">
        <v>5894</v>
      </c>
      <c r="D6040" s="363">
        <v>21.09</v>
      </c>
    </row>
    <row r="6041" spans="1:4" ht="13.5" x14ac:dyDescent="0.25">
      <c r="A6041" s="172">
        <v>88256</v>
      </c>
      <c r="B6041" s="172" t="s">
        <v>12031</v>
      </c>
      <c r="C6041" s="172" t="s">
        <v>5894</v>
      </c>
      <c r="D6041" s="363">
        <v>17.71</v>
      </c>
    </row>
    <row r="6042" spans="1:4" ht="13.5" x14ac:dyDescent="0.25">
      <c r="A6042" s="172">
        <v>88257</v>
      </c>
      <c r="B6042" s="172" t="s">
        <v>12032</v>
      </c>
      <c r="C6042" s="172" t="s">
        <v>5894</v>
      </c>
      <c r="D6042" s="363">
        <v>12.89</v>
      </c>
    </row>
    <row r="6043" spans="1:4" ht="13.5" x14ac:dyDescent="0.25">
      <c r="A6043" s="172">
        <v>88258</v>
      </c>
      <c r="B6043" s="172" t="s">
        <v>12033</v>
      </c>
      <c r="C6043" s="172" t="s">
        <v>5894</v>
      </c>
      <c r="D6043" s="363">
        <v>12.46</v>
      </c>
    </row>
    <row r="6044" spans="1:4" ht="13.5" x14ac:dyDescent="0.25">
      <c r="A6044" s="172">
        <v>88259</v>
      </c>
      <c r="B6044" s="172" t="s">
        <v>19430</v>
      </c>
      <c r="C6044" s="172" t="s">
        <v>5894</v>
      </c>
      <c r="D6044" s="363">
        <v>20.51</v>
      </c>
    </row>
    <row r="6045" spans="1:4" ht="13.5" x14ac:dyDescent="0.25">
      <c r="A6045" s="172">
        <v>88260</v>
      </c>
      <c r="B6045" s="172" t="s">
        <v>12034</v>
      </c>
      <c r="C6045" s="172" t="s">
        <v>5894</v>
      </c>
      <c r="D6045" s="363">
        <v>17.52</v>
      </c>
    </row>
    <row r="6046" spans="1:4" ht="13.5" x14ac:dyDescent="0.25">
      <c r="A6046" s="172">
        <v>88261</v>
      </c>
      <c r="B6046" s="172" t="s">
        <v>12035</v>
      </c>
      <c r="C6046" s="172" t="s">
        <v>5894</v>
      </c>
      <c r="D6046" s="363">
        <v>18.84</v>
      </c>
    </row>
    <row r="6047" spans="1:4" ht="13.5" x14ac:dyDescent="0.25">
      <c r="A6047" s="172">
        <v>88262</v>
      </c>
      <c r="B6047" s="172" t="s">
        <v>12036</v>
      </c>
      <c r="C6047" s="172" t="s">
        <v>5894</v>
      </c>
      <c r="D6047" s="363">
        <v>17.64</v>
      </c>
    </row>
    <row r="6048" spans="1:4" ht="13.5" x14ac:dyDescent="0.25">
      <c r="A6048" s="172">
        <v>88263</v>
      </c>
      <c r="B6048" s="172" t="s">
        <v>12037</v>
      </c>
      <c r="C6048" s="172" t="s">
        <v>5894</v>
      </c>
      <c r="D6048" s="363">
        <v>11.66</v>
      </c>
    </row>
    <row r="6049" spans="1:4" ht="13.5" x14ac:dyDescent="0.25">
      <c r="A6049" s="172">
        <v>88264</v>
      </c>
      <c r="B6049" s="172" t="s">
        <v>12038</v>
      </c>
      <c r="C6049" s="172" t="s">
        <v>5894</v>
      </c>
      <c r="D6049" s="363">
        <v>18.38</v>
      </c>
    </row>
    <row r="6050" spans="1:4" ht="13.5" x14ac:dyDescent="0.25">
      <c r="A6050" s="172">
        <v>88265</v>
      </c>
      <c r="B6050" s="172" t="s">
        <v>12039</v>
      </c>
      <c r="C6050" s="172" t="s">
        <v>5894</v>
      </c>
      <c r="D6050" s="363">
        <v>18.38</v>
      </c>
    </row>
    <row r="6051" spans="1:4" ht="13.5" x14ac:dyDescent="0.25">
      <c r="A6051" s="172">
        <v>88266</v>
      </c>
      <c r="B6051" s="172" t="s">
        <v>12040</v>
      </c>
      <c r="C6051" s="172" t="s">
        <v>5894</v>
      </c>
      <c r="D6051" s="363">
        <v>18.45</v>
      </c>
    </row>
    <row r="6052" spans="1:4" ht="13.5" x14ac:dyDescent="0.25">
      <c r="A6052" s="172">
        <v>88267</v>
      </c>
      <c r="B6052" s="172" t="s">
        <v>12041</v>
      </c>
      <c r="C6052" s="172" t="s">
        <v>5894</v>
      </c>
      <c r="D6052" s="363">
        <v>17.79</v>
      </c>
    </row>
    <row r="6053" spans="1:4" ht="13.5" x14ac:dyDescent="0.25">
      <c r="A6053" s="172">
        <v>88268</v>
      </c>
      <c r="B6053" s="172" t="s">
        <v>19431</v>
      </c>
      <c r="C6053" s="172" t="s">
        <v>5894</v>
      </c>
      <c r="D6053" s="363">
        <v>18.3</v>
      </c>
    </row>
    <row r="6054" spans="1:4" ht="13.5" x14ac:dyDescent="0.25">
      <c r="A6054" s="172">
        <v>88269</v>
      </c>
      <c r="B6054" s="172" t="s">
        <v>12042</v>
      </c>
      <c r="C6054" s="172" t="s">
        <v>5894</v>
      </c>
      <c r="D6054" s="363">
        <v>17.68</v>
      </c>
    </row>
    <row r="6055" spans="1:4" ht="13.5" x14ac:dyDescent="0.25">
      <c r="A6055" s="172">
        <v>88270</v>
      </c>
      <c r="B6055" s="172" t="s">
        <v>12043</v>
      </c>
      <c r="C6055" s="172" t="s">
        <v>5894</v>
      </c>
      <c r="D6055" s="363">
        <v>18.52</v>
      </c>
    </row>
    <row r="6056" spans="1:4" ht="13.5" x14ac:dyDescent="0.25">
      <c r="A6056" s="172">
        <v>88272</v>
      </c>
      <c r="B6056" s="172" t="s">
        <v>12044</v>
      </c>
      <c r="C6056" s="172" t="s">
        <v>5894</v>
      </c>
      <c r="D6056" s="363">
        <v>18.190000000000001</v>
      </c>
    </row>
    <row r="6057" spans="1:4" ht="13.5" x14ac:dyDescent="0.25">
      <c r="A6057" s="172">
        <v>88273</v>
      </c>
      <c r="B6057" s="172" t="s">
        <v>12045</v>
      </c>
      <c r="C6057" s="172" t="s">
        <v>5894</v>
      </c>
      <c r="D6057" s="363">
        <v>17.940000000000001</v>
      </c>
    </row>
    <row r="6058" spans="1:4" ht="13.5" x14ac:dyDescent="0.25">
      <c r="A6058" s="172">
        <v>88274</v>
      </c>
      <c r="B6058" s="172" t="s">
        <v>12046</v>
      </c>
      <c r="C6058" s="172" t="s">
        <v>5894</v>
      </c>
      <c r="D6058" s="363">
        <v>17.98</v>
      </c>
    </row>
    <row r="6059" spans="1:4" ht="13.5" x14ac:dyDescent="0.25">
      <c r="A6059" s="172">
        <v>88275</v>
      </c>
      <c r="B6059" s="172" t="s">
        <v>12047</v>
      </c>
      <c r="C6059" s="172" t="s">
        <v>5894</v>
      </c>
      <c r="D6059" s="363">
        <v>18.07</v>
      </c>
    </row>
    <row r="6060" spans="1:4" ht="13.5" x14ac:dyDescent="0.25">
      <c r="A6060" s="172">
        <v>88277</v>
      </c>
      <c r="B6060" s="172" t="s">
        <v>12048</v>
      </c>
      <c r="C6060" s="172" t="s">
        <v>5894</v>
      </c>
      <c r="D6060" s="363">
        <v>13.58</v>
      </c>
    </row>
    <row r="6061" spans="1:4" ht="13.5" x14ac:dyDescent="0.25">
      <c r="A6061" s="172">
        <v>88278</v>
      </c>
      <c r="B6061" s="172" t="s">
        <v>12049</v>
      </c>
      <c r="C6061" s="172" t="s">
        <v>5894</v>
      </c>
      <c r="D6061" s="363">
        <v>12.82</v>
      </c>
    </row>
    <row r="6062" spans="1:4" ht="13.5" x14ac:dyDescent="0.25">
      <c r="A6062" s="172">
        <v>88279</v>
      </c>
      <c r="B6062" s="172" t="s">
        <v>12050</v>
      </c>
      <c r="C6062" s="172" t="s">
        <v>5894</v>
      </c>
      <c r="D6062" s="363">
        <v>19.5</v>
      </c>
    </row>
    <row r="6063" spans="1:4" ht="13.5" x14ac:dyDescent="0.25">
      <c r="A6063" s="172">
        <v>88281</v>
      </c>
      <c r="B6063" s="172" t="s">
        <v>12051</v>
      </c>
      <c r="C6063" s="172" t="s">
        <v>5894</v>
      </c>
      <c r="D6063" s="363">
        <v>13.61</v>
      </c>
    </row>
    <row r="6064" spans="1:4" ht="13.5" x14ac:dyDescent="0.25">
      <c r="A6064" s="172">
        <v>88282</v>
      </c>
      <c r="B6064" s="172" t="s">
        <v>12052</v>
      </c>
      <c r="C6064" s="172" t="s">
        <v>5894</v>
      </c>
      <c r="D6064" s="363">
        <v>14.19</v>
      </c>
    </row>
    <row r="6065" spans="1:4" ht="13.5" x14ac:dyDescent="0.25">
      <c r="A6065" s="172">
        <v>88283</v>
      </c>
      <c r="B6065" s="172" t="s">
        <v>12053</v>
      </c>
      <c r="C6065" s="172" t="s">
        <v>5894</v>
      </c>
      <c r="D6065" s="363">
        <v>17.62</v>
      </c>
    </row>
    <row r="6066" spans="1:4" ht="13.5" x14ac:dyDescent="0.25">
      <c r="A6066" s="172">
        <v>88284</v>
      </c>
      <c r="B6066" s="172" t="s">
        <v>12054</v>
      </c>
      <c r="C6066" s="172" t="s">
        <v>5894</v>
      </c>
      <c r="D6066" s="363">
        <v>13.45</v>
      </c>
    </row>
    <row r="6067" spans="1:4" ht="13.5" x14ac:dyDescent="0.25">
      <c r="A6067" s="172">
        <v>88285</v>
      </c>
      <c r="B6067" s="172" t="s">
        <v>12055</v>
      </c>
      <c r="C6067" s="172" t="s">
        <v>5894</v>
      </c>
      <c r="D6067" s="363">
        <v>15.12</v>
      </c>
    </row>
    <row r="6068" spans="1:4" ht="13.5" x14ac:dyDescent="0.25">
      <c r="A6068" s="172">
        <v>88286</v>
      </c>
      <c r="B6068" s="172" t="s">
        <v>12056</v>
      </c>
      <c r="C6068" s="172" t="s">
        <v>5894</v>
      </c>
      <c r="D6068" s="363">
        <v>16.03</v>
      </c>
    </row>
    <row r="6069" spans="1:4" ht="13.5" x14ac:dyDescent="0.25">
      <c r="A6069" s="172">
        <v>88288</v>
      </c>
      <c r="B6069" s="172" t="s">
        <v>12057</v>
      </c>
      <c r="C6069" s="172" t="s">
        <v>5894</v>
      </c>
      <c r="D6069" s="363">
        <v>10.3</v>
      </c>
    </row>
    <row r="6070" spans="1:4" ht="13.5" x14ac:dyDescent="0.25">
      <c r="A6070" s="172">
        <v>88291</v>
      </c>
      <c r="B6070" s="172" t="s">
        <v>12058</v>
      </c>
      <c r="C6070" s="172" t="s">
        <v>5894</v>
      </c>
      <c r="D6070" s="363">
        <v>13.21</v>
      </c>
    </row>
    <row r="6071" spans="1:4" ht="13.5" x14ac:dyDescent="0.25">
      <c r="A6071" s="172">
        <v>88292</v>
      </c>
      <c r="B6071" s="172" t="s">
        <v>12059</v>
      </c>
      <c r="C6071" s="172" t="s">
        <v>5894</v>
      </c>
      <c r="D6071" s="363">
        <v>13.69</v>
      </c>
    </row>
    <row r="6072" spans="1:4" ht="13.5" x14ac:dyDescent="0.25">
      <c r="A6072" s="172">
        <v>88293</v>
      </c>
      <c r="B6072" s="172" t="s">
        <v>12060</v>
      </c>
      <c r="C6072" s="172" t="s">
        <v>5894</v>
      </c>
      <c r="D6072" s="363">
        <v>15.34</v>
      </c>
    </row>
    <row r="6073" spans="1:4" ht="13.5" x14ac:dyDescent="0.25">
      <c r="A6073" s="172">
        <v>88294</v>
      </c>
      <c r="B6073" s="172" t="s">
        <v>12061</v>
      </c>
      <c r="C6073" s="172" t="s">
        <v>5894</v>
      </c>
      <c r="D6073" s="363">
        <v>16.45</v>
      </c>
    </row>
    <row r="6074" spans="1:4" ht="13.5" x14ac:dyDescent="0.25">
      <c r="A6074" s="172">
        <v>88295</v>
      </c>
      <c r="B6074" s="172" t="s">
        <v>12062</v>
      </c>
      <c r="C6074" s="172" t="s">
        <v>5894</v>
      </c>
      <c r="D6074" s="363">
        <v>12.99</v>
      </c>
    </row>
    <row r="6075" spans="1:4" ht="13.5" x14ac:dyDescent="0.25">
      <c r="A6075" s="172">
        <v>88296</v>
      </c>
      <c r="B6075" s="172" t="s">
        <v>12063</v>
      </c>
      <c r="C6075" s="172" t="s">
        <v>5894</v>
      </c>
      <c r="D6075" s="363">
        <v>13.04</v>
      </c>
    </row>
    <row r="6076" spans="1:4" ht="13.5" x14ac:dyDescent="0.25">
      <c r="A6076" s="172">
        <v>88297</v>
      </c>
      <c r="B6076" s="172" t="s">
        <v>12064</v>
      </c>
      <c r="C6076" s="172" t="s">
        <v>5894</v>
      </c>
      <c r="D6076" s="363">
        <v>13.49</v>
      </c>
    </row>
    <row r="6077" spans="1:4" ht="13.5" x14ac:dyDescent="0.25">
      <c r="A6077" s="172">
        <v>88298</v>
      </c>
      <c r="B6077" s="172" t="s">
        <v>12065</v>
      </c>
      <c r="C6077" s="172" t="s">
        <v>5894</v>
      </c>
      <c r="D6077" s="363">
        <v>11.45</v>
      </c>
    </row>
    <row r="6078" spans="1:4" ht="13.5" x14ac:dyDescent="0.25">
      <c r="A6078" s="172">
        <v>88299</v>
      </c>
      <c r="B6078" s="172" t="s">
        <v>12066</v>
      </c>
      <c r="C6078" s="172" t="s">
        <v>5894</v>
      </c>
      <c r="D6078" s="363">
        <v>15.52</v>
      </c>
    </row>
    <row r="6079" spans="1:4" ht="13.5" x14ac:dyDescent="0.25">
      <c r="A6079" s="172">
        <v>88300</v>
      </c>
      <c r="B6079" s="172" t="s">
        <v>12067</v>
      </c>
      <c r="C6079" s="172" t="s">
        <v>5894</v>
      </c>
      <c r="D6079" s="363">
        <v>18.16</v>
      </c>
    </row>
    <row r="6080" spans="1:4" ht="13.5" x14ac:dyDescent="0.25">
      <c r="A6080" s="172">
        <v>88301</v>
      </c>
      <c r="B6080" s="172" t="s">
        <v>12068</v>
      </c>
      <c r="C6080" s="172" t="s">
        <v>5894</v>
      </c>
      <c r="D6080" s="363">
        <v>14.32</v>
      </c>
    </row>
    <row r="6081" spans="1:4" ht="13.5" x14ac:dyDescent="0.25">
      <c r="A6081" s="172">
        <v>88302</v>
      </c>
      <c r="B6081" s="172" t="s">
        <v>12069</v>
      </c>
      <c r="C6081" s="172" t="s">
        <v>5894</v>
      </c>
      <c r="D6081" s="363">
        <v>15.91</v>
      </c>
    </row>
    <row r="6082" spans="1:4" ht="13.5" x14ac:dyDescent="0.25">
      <c r="A6082" s="172">
        <v>88303</v>
      </c>
      <c r="B6082" s="172" t="s">
        <v>12070</v>
      </c>
      <c r="C6082" s="172" t="s">
        <v>5894</v>
      </c>
      <c r="D6082" s="363">
        <v>13.47</v>
      </c>
    </row>
    <row r="6083" spans="1:4" ht="13.5" x14ac:dyDescent="0.25">
      <c r="A6083" s="172">
        <v>88304</v>
      </c>
      <c r="B6083" s="172" t="s">
        <v>12071</v>
      </c>
      <c r="C6083" s="172" t="s">
        <v>5894</v>
      </c>
      <c r="D6083" s="363">
        <v>14.22</v>
      </c>
    </row>
    <row r="6084" spans="1:4" ht="13.5" x14ac:dyDescent="0.25">
      <c r="A6084" s="172">
        <v>88306</v>
      </c>
      <c r="B6084" s="172" t="s">
        <v>12072</v>
      </c>
      <c r="C6084" s="172" t="s">
        <v>5894</v>
      </c>
      <c r="D6084" s="363">
        <v>15.14</v>
      </c>
    </row>
    <row r="6085" spans="1:4" ht="13.5" x14ac:dyDescent="0.25">
      <c r="A6085" s="172">
        <v>88307</v>
      </c>
      <c r="B6085" s="172" t="s">
        <v>12073</v>
      </c>
      <c r="C6085" s="172" t="s">
        <v>5894</v>
      </c>
      <c r="D6085" s="363">
        <v>14.75</v>
      </c>
    </row>
    <row r="6086" spans="1:4" ht="13.5" x14ac:dyDescent="0.25">
      <c r="A6086" s="172">
        <v>88308</v>
      </c>
      <c r="B6086" s="172" t="s">
        <v>12074</v>
      </c>
      <c r="C6086" s="172" t="s">
        <v>5894</v>
      </c>
      <c r="D6086" s="363">
        <v>19.84</v>
      </c>
    </row>
    <row r="6087" spans="1:4" ht="13.5" x14ac:dyDescent="0.25">
      <c r="A6087" s="172">
        <v>88309</v>
      </c>
      <c r="B6087" s="172" t="s">
        <v>12075</v>
      </c>
      <c r="C6087" s="172" t="s">
        <v>5894</v>
      </c>
      <c r="D6087" s="363">
        <v>17.760000000000002</v>
      </c>
    </row>
    <row r="6088" spans="1:4" ht="13.5" x14ac:dyDescent="0.25">
      <c r="A6088" s="172">
        <v>88310</v>
      </c>
      <c r="B6088" s="172" t="s">
        <v>12076</v>
      </c>
      <c r="C6088" s="172" t="s">
        <v>5894</v>
      </c>
      <c r="D6088" s="363">
        <v>18.88</v>
      </c>
    </row>
    <row r="6089" spans="1:4" ht="13.5" x14ac:dyDescent="0.25">
      <c r="A6089" s="172">
        <v>88311</v>
      </c>
      <c r="B6089" s="172" t="s">
        <v>12077</v>
      </c>
      <c r="C6089" s="172" t="s">
        <v>5894</v>
      </c>
      <c r="D6089" s="363">
        <v>20.85</v>
      </c>
    </row>
    <row r="6090" spans="1:4" ht="13.5" x14ac:dyDescent="0.25">
      <c r="A6090" s="172">
        <v>88312</v>
      </c>
      <c r="B6090" s="172" t="s">
        <v>12078</v>
      </c>
      <c r="C6090" s="172" t="s">
        <v>5894</v>
      </c>
      <c r="D6090" s="363">
        <v>19.84</v>
      </c>
    </row>
    <row r="6091" spans="1:4" ht="13.5" x14ac:dyDescent="0.25">
      <c r="A6091" s="172">
        <v>88313</v>
      </c>
      <c r="B6091" s="172" t="s">
        <v>12079</v>
      </c>
      <c r="C6091" s="172" t="s">
        <v>5894</v>
      </c>
      <c r="D6091" s="363">
        <v>13.01</v>
      </c>
    </row>
    <row r="6092" spans="1:4" ht="13.5" x14ac:dyDescent="0.25">
      <c r="A6092" s="172">
        <v>88314</v>
      </c>
      <c r="B6092" s="172" t="s">
        <v>12080</v>
      </c>
      <c r="C6092" s="172" t="s">
        <v>5894</v>
      </c>
      <c r="D6092" s="363">
        <v>12.02</v>
      </c>
    </row>
    <row r="6093" spans="1:4" ht="13.5" x14ac:dyDescent="0.25">
      <c r="A6093" s="172">
        <v>88315</v>
      </c>
      <c r="B6093" s="172" t="s">
        <v>12081</v>
      </c>
      <c r="C6093" s="172" t="s">
        <v>5894</v>
      </c>
      <c r="D6093" s="363">
        <v>17.68</v>
      </c>
    </row>
    <row r="6094" spans="1:4" ht="13.5" x14ac:dyDescent="0.25">
      <c r="A6094" s="172">
        <v>88316</v>
      </c>
      <c r="B6094" s="172" t="s">
        <v>12082</v>
      </c>
      <c r="C6094" s="172" t="s">
        <v>5894</v>
      </c>
      <c r="D6094" s="363">
        <v>14.37</v>
      </c>
    </row>
    <row r="6095" spans="1:4" ht="13.5" x14ac:dyDescent="0.25">
      <c r="A6095" s="172">
        <v>88317</v>
      </c>
      <c r="B6095" s="172" t="s">
        <v>12083</v>
      </c>
      <c r="C6095" s="172" t="s">
        <v>5894</v>
      </c>
      <c r="D6095" s="363">
        <v>17.98</v>
      </c>
    </row>
    <row r="6096" spans="1:4" ht="13.5" x14ac:dyDescent="0.25">
      <c r="A6096" s="172">
        <v>88318</v>
      </c>
      <c r="B6096" s="172" t="s">
        <v>12084</v>
      </c>
      <c r="C6096" s="172" t="s">
        <v>5894</v>
      </c>
      <c r="D6096" s="363">
        <v>22.22</v>
      </c>
    </row>
    <row r="6097" spans="1:4" ht="13.5" x14ac:dyDescent="0.25">
      <c r="A6097" s="172">
        <v>88320</v>
      </c>
      <c r="B6097" s="172" t="s">
        <v>12085</v>
      </c>
      <c r="C6097" s="172" t="s">
        <v>5894</v>
      </c>
      <c r="D6097" s="363">
        <v>20.55</v>
      </c>
    </row>
    <row r="6098" spans="1:4" ht="13.5" x14ac:dyDescent="0.25">
      <c r="A6098" s="172">
        <v>88321</v>
      </c>
      <c r="B6098" s="172" t="s">
        <v>12086</v>
      </c>
      <c r="C6098" s="172" t="s">
        <v>5894</v>
      </c>
      <c r="D6098" s="363">
        <v>19.57</v>
      </c>
    </row>
    <row r="6099" spans="1:4" ht="13.5" x14ac:dyDescent="0.25">
      <c r="A6099" s="172">
        <v>88322</v>
      </c>
      <c r="B6099" s="172" t="s">
        <v>12087</v>
      </c>
      <c r="C6099" s="172" t="s">
        <v>5894</v>
      </c>
      <c r="D6099" s="363">
        <v>17.600000000000001</v>
      </c>
    </row>
    <row r="6100" spans="1:4" ht="13.5" x14ac:dyDescent="0.25">
      <c r="A6100" s="172">
        <v>88323</v>
      </c>
      <c r="B6100" s="172" t="s">
        <v>12088</v>
      </c>
      <c r="C6100" s="172" t="s">
        <v>5894</v>
      </c>
      <c r="D6100" s="363">
        <v>18.809999999999999</v>
      </c>
    </row>
    <row r="6101" spans="1:4" ht="13.5" x14ac:dyDescent="0.25">
      <c r="A6101" s="172">
        <v>88324</v>
      </c>
      <c r="B6101" s="172" t="s">
        <v>12089</v>
      </c>
      <c r="C6101" s="172" t="s">
        <v>5894</v>
      </c>
      <c r="D6101" s="363">
        <v>13.56</v>
      </c>
    </row>
    <row r="6102" spans="1:4" ht="13.5" x14ac:dyDescent="0.25">
      <c r="A6102" s="172">
        <v>88325</v>
      </c>
      <c r="B6102" s="172" t="s">
        <v>12090</v>
      </c>
      <c r="C6102" s="172" t="s">
        <v>5894</v>
      </c>
      <c r="D6102" s="363">
        <v>17.14</v>
      </c>
    </row>
    <row r="6103" spans="1:4" ht="13.5" x14ac:dyDescent="0.25">
      <c r="A6103" s="172">
        <v>88326</v>
      </c>
      <c r="B6103" s="172" t="s">
        <v>12091</v>
      </c>
      <c r="C6103" s="172" t="s">
        <v>5894</v>
      </c>
      <c r="D6103" s="363">
        <v>18.350000000000001</v>
      </c>
    </row>
    <row r="6104" spans="1:4" ht="13.5" x14ac:dyDescent="0.25">
      <c r="A6104" s="172">
        <v>88377</v>
      </c>
      <c r="B6104" s="172" t="s">
        <v>12092</v>
      </c>
      <c r="C6104" s="172" t="s">
        <v>5894</v>
      </c>
      <c r="D6104" s="363">
        <v>12.88</v>
      </c>
    </row>
    <row r="6105" spans="1:4" ht="13.5" x14ac:dyDescent="0.25">
      <c r="A6105" s="172">
        <v>88441</v>
      </c>
      <c r="B6105" s="172" t="s">
        <v>12093</v>
      </c>
      <c r="C6105" s="172" t="s">
        <v>5894</v>
      </c>
      <c r="D6105" s="363">
        <v>17.190000000000001</v>
      </c>
    </row>
    <row r="6106" spans="1:4" ht="13.5" x14ac:dyDescent="0.25">
      <c r="A6106" s="172">
        <v>88597</v>
      </c>
      <c r="B6106" s="172" t="s">
        <v>12094</v>
      </c>
      <c r="C6106" s="172" t="s">
        <v>5894</v>
      </c>
      <c r="D6106" s="363">
        <v>20.3</v>
      </c>
    </row>
    <row r="6107" spans="1:4" ht="13.5" x14ac:dyDescent="0.25">
      <c r="A6107" s="172">
        <v>90766</v>
      </c>
      <c r="B6107" s="172" t="s">
        <v>12095</v>
      </c>
      <c r="C6107" s="172" t="s">
        <v>5894</v>
      </c>
      <c r="D6107" s="363">
        <v>13.9</v>
      </c>
    </row>
    <row r="6108" spans="1:4" ht="13.5" x14ac:dyDescent="0.25">
      <c r="A6108" s="172">
        <v>90767</v>
      </c>
      <c r="B6108" s="172" t="s">
        <v>12096</v>
      </c>
      <c r="C6108" s="172" t="s">
        <v>5894</v>
      </c>
      <c r="D6108" s="363">
        <v>13.53</v>
      </c>
    </row>
    <row r="6109" spans="1:4" ht="13.5" x14ac:dyDescent="0.25">
      <c r="A6109" s="172">
        <v>90768</v>
      </c>
      <c r="B6109" s="172" t="s">
        <v>12097</v>
      </c>
      <c r="C6109" s="172" t="s">
        <v>5894</v>
      </c>
      <c r="D6109" s="363">
        <v>58.36</v>
      </c>
    </row>
    <row r="6110" spans="1:4" ht="13.5" x14ac:dyDescent="0.25">
      <c r="A6110" s="172">
        <v>90769</v>
      </c>
      <c r="B6110" s="172" t="s">
        <v>12098</v>
      </c>
      <c r="C6110" s="172" t="s">
        <v>5894</v>
      </c>
      <c r="D6110" s="363">
        <v>82.48</v>
      </c>
    </row>
    <row r="6111" spans="1:4" ht="13.5" x14ac:dyDescent="0.25">
      <c r="A6111" s="172">
        <v>90770</v>
      </c>
      <c r="B6111" s="172" t="s">
        <v>12099</v>
      </c>
      <c r="C6111" s="172" t="s">
        <v>5894</v>
      </c>
      <c r="D6111" s="363">
        <v>108.73</v>
      </c>
    </row>
    <row r="6112" spans="1:4" ht="13.5" x14ac:dyDescent="0.25">
      <c r="A6112" s="172">
        <v>90771</v>
      </c>
      <c r="B6112" s="172" t="s">
        <v>12100</v>
      </c>
      <c r="C6112" s="172" t="s">
        <v>5894</v>
      </c>
      <c r="D6112" s="363">
        <v>16.420000000000002</v>
      </c>
    </row>
    <row r="6113" spans="1:4" ht="13.5" x14ac:dyDescent="0.25">
      <c r="A6113" s="172">
        <v>90772</v>
      </c>
      <c r="B6113" s="172" t="s">
        <v>12101</v>
      </c>
      <c r="C6113" s="172" t="s">
        <v>5894</v>
      </c>
      <c r="D6113" s="363">
        <v>11.4</v>
      </c>
    </row>
    <row r="6114" spans="1:4" ht="13.5" x14ac:dyDescent="0.25">
      <c r="A6114" s="172">
        <v>90773</v>
      </c>
      <c r="B6114" s="172" t="s">
        <v>12102</v>
      </c>
      <c r="C6114" s="172" t="s">
        <v>5894</v>
      </c>
      <c r="D6114" s="363">
        <v>15.56</v>
      </c>
    </row>
    <row r="6115" spans="1:4" ht="13.5" x14ac:dyDescent="0.25">
      <c r="A6115" s="172">
        <v>90775</v>
      </c>
      <c r="B6115" s="172" t="s">
        <v>12103</v>
      </c>
      <c r="C6115" s="172" t="s">
        <v>5894</v>
      </c>
      <c r="D6115" s="363">
        <v>16.420000000000002</v>
      </c>
    </row>
    <row r="6116" spans="1:4" ht="13.5" x14ac:dyDescent="0.25">
      <c r="A6116" s="172">
        <v>90776</v>
      </c>
      <c r="B6116" s="172" t="s">
        <v>12104</v>
      </c>
      <c r="C6116" s="172" t="s">
        <v>5894</v>
      </c>
      <c r="D6116" s="363">
        <v>18.829999999999998</v>
      </c>
    </row>
    <row r="6117" spans="1:4" ht="13.5" x14ac:dyDescent="0.25">
      <c r="A6117" s="172">
        <v>90777</v>
      </c>
      <c r="B6117" s="172" t="s">
        <v>12105</v>
      </c>
      <c r="C6117" s="172" t="s">
        <v>5894</v>
      </c>
      <c r="D6117" s="363">
        <v>79.17</v>
      </c>
    </row>
    <row r="6118" spans="1:4" ht="13.5" x14ac:dyDescent="0.25">
      <c r="A6118" s="172">
        <v>90778</v>
      </c>
      <c r="B6118" s="172" t="s">
        <v>12106</v>
      </c>
      <c r="C6118" s="172" t="s">
        <v>5894</v>
      </c>
      <c r="D6118" s="363">
        <v>89.98</v>
      </c>
    </row>
    <row r="6119" spans="1:4" ht="13.5" x14ac:dyDescent="0.25">
      <c r="A6119" s="172">
        <v>90779</v>
      </c>
      <c r="B6119" s="172" t="s">
        <v>12107</v>
      </c>
      <c r="C6119" s="172" t="s">
        <v>5894</v>
      </c>
      <c r="D6119" s="363">
        <v>122.63</v>
      </c>
    </row>
    <row r="6120" spans="1:4" ht="13.5" x14ac:dyDescent="0.25">
      <c r="A6120" s="172">
        <v>90780</v>
      </c>
      <c r="B6120" s="172" t="s">
        <v>12108</v>
      </c>
      <c r="C6120" s="172" t="s">
        <v>5894</v>
      </c>
      <c r="D6120" s="363">
        <v>27.82</v>
      </c>
    </row>
    <row r="6121" spans="1:4" ht="13.5" x14ac:dyDescent="0.25">
      <c r="A6121" s="172">
        <v>90781</v>
      </c>
      <c r="B6121" s="172" t="s">
        <v>12109</v>
      </c>
      <c r="C6121" s="172" t="s">
        <v>5894</v>
      </c>
      <c r="D6121" s="363">
        <v>16.350000000000001</v>
      </c>
    </row>
    <row r="6122" spans="1:4" ht="13.5" x14ac:dyDescent="0.25">
      <c r="A6122" s="172">
        <v>91677</v>
      </c>
      <c r="B6122" s="172" t="s">
        <v>12110</v>
      </c>
      <c r="C6122" s="172" t="s">
        <v>5894</v>
      </c>
      <c r="D6122" s="363">
        <v>76.53</v>
      </c>
    </row>
    <row r="6123" spans="1:4" ht="13.5" x14ac:dyDescent="0.25">
      <c r="A6123" s="172">
        <v>91678</v>
      </c>
      <c r="B6123" s="172" t="s">
        <v>12111</v>
      </c>
      <c r="C6123" s="172" t="s">
        <v>5894</v>
      </c>
      <c r="D6123" s="363">
        <v>74.09</v>
      </c>
    </row>
    <row r="6124" spans="1:4" ht="13.5" x14ac:dyDescent="0.25">
      <c r="A6124" s="172">
        <v>93558</v>
      </c>
      <c r="B6124" s="172" t="s">
        <v>12112</v>
      </c>
      <c r="C6124" s="172" t="s">
        <v>12113</v>
      </c>
      <c r="D6124" s="364">
        <v>2560.71</v>
      </c>
    </row>
    <row r="6125" spans="1:4" ht="13.5" x14ac:dyDescent="0.25">
      <c r="A6125" s="172">
        <v>93559</v>
      </c>
      <c r="B6125" s="172" t="s">
        <v>12094</v>
      </c>
      <c r="C6125" s="172" t="s">
        <v>12113</v>
      </c>
      <c r="D6125" s="364">
        <v>3610.9</v>
      </c>
    </row>
    <row r="6126" spans="1:4" ht="13.5" x14ac:dyDescent="0.25">
      <c r="A6126" s="172">
        <v>93560</v>
      </c>
      <c r="B6126" s="172" t="s">
        <v>12102</v>
      </c>
      <c r="C6126" s="172" t="s">
        <v>12113</v>
      </c>
      <c r="D6126" s="364">
        <v>2770.81</v>
      </c>
    </row>
    <row r="6127" spans="1:4" ht="13.5" x14ac:dyDescent="0.25">
      <c r="A6127" s="172">
        <v>93561</v>
      </c>
      <c r="B6127" s="172" t="s">
        <v>12103</v>
      </c>
      <c r="C6127" s="172" t="s">
        <v>12113</v>
      </c>
      <c r="D6127" s="364">
        <v>2924.79</v>
      </c>
    </row>
    <row r="6128" spans="1:4" ht="13.5" x14ac:dyDescent="0.25">
      <c r="A6128" s="172">
        <v>93562</v>
      </c>
      <c r="B6128" s="172" t="s">
        <v>12100</v>
      </c>
      <c r="C6128" s="172" t="s">
        <v>12113</v>
      </c>
      <c r="D6128" s="364">
        <v>2924.03</v>
      </c>
    </row>
    <row r="6129" spans="1:4" ht="13.5" x14ac:dyDescent="0.25">
      <c r="A6129" s="172">
        <v>93563</v>
      </c>
      <c r="B6129" s="172" t="s">
        <v>12095</v>
      </c>
      <c r="C6129" s="172" t="s">
        <v>12113</v>
      </c>
      <c r="D6129" s="364">
        <v>2473.04</v>
      </c>
    </row>
    <row r="6130" spans="1:4" ht="13.5" x14ac:dyDescent="0.25">
      <c r="A6130" s="172">
        <v>93564</v>
      </c>
      <c r="B6130" s="172" t="s">
        <v>12096</v>
      </c>
      <c r="C6130" s="172" t="s">
        <v>12113</v>
      </c>
      <c r="D6130" s="364">
        <v>2405.6</v>
      </c>
    </row>
    <row r="6131" spans="1:4" ht="13.5" x14ac:dyDescent="0.25">
      <c r="A6131" s="172">
        <v>93565</v>
      </c>
      <c r="B6131" s="172" t="s">
        <v>12105</v>
      </c>
      <c r="C6131" s="172" t="s">
        <v>12113</v>
      </c>
      <c r="D6131" s="364">
        <v>14008.4</v>
      </c>
    </row>
    <row r="6132" spans="1:4" ht="13.5" x14ac:dyDescent="0.25">
      <c r="A6132" s="172">
        <v>93566</v>
      </c>
      <c r="B6132" s="172" t="s">
        <v>12101</v>
      </c>
      <c r="C6132" s="172" t="s">
        <v>12113</v>
      </c>
      <c r="D6132" s="364">
        <v>2032.77</v>
      </c>
    </row>
    <row r="6133" spans="1:4" ht="13.5" x14ac:dyDescent="0.25">
      <c r="A6133" s="172">
        <v>93567</v>
      </c>
      <c r="B6133" s="172" t="s">
        <v>12106</v>
      </c>
      <c r="C6133" s="172" t="s">
        <v>12113</v>
      </c>
      <c r="D6133" s="364">
        <v>15918.37</v>
      </c>
    </row>
    <row r="6134" spans="1:4" ht="13.5" x14ac:dyDescent="0.25">
      <c r="A6134" s="172">
        <v>93568</v>
      </c>
      <c r="B6134" s="172" t="s">
        <v>12107</v>
      </c>
      <c r="C6134" s="172" t="s">
        <v>12113</v>
      </c>
      <c r="D6134" s="364">
        <v>21690.74</v>
      </c>
    </row>
    <row r="6135" spans="1:4" ht="13.5" x14ac:dyDescent="0.25">
      <c r="A6135" s="172">
        <v>93569</v>
      </c>
      <c r="B6135" s="172" t="s">
        <v>12114</v>
      </c>
      <c r="C6135" s="172" t="s">
        <v>12113</v>
      </c>
      <c r="D6135" s="364">
        <v>10340.84</v>
      </c>
    </row>
    <row r="6136" spans="1:4" ht="13.5" x14ac:dyDescent="0.25">
      <c r="A6136" s="172">
        <v>93570</v>
      </c>
      <c r="B6136" s="172" t="s">
        <v>12115</v>
      </c>
      <c r="C6136" s="172" t="s">
        <v>12113</v>
      </c>
      <c r="D6136" s="364">
        <v>14608.98</v>
      </c>
    </row>
    <row r="6137" spans="1:4" ht="13.5" x14ac:dyDescent="0.25">
      <c r="A6137" s="172">
        <v>93571</v>
      </c>
      <c r="B6137" s="172" t="s">
        <v>12116</v>
      </c>
      <c r="C6137" s="172" t="s">
        <v>12113</v>
      </c>
      <c r="D6137" s="364">
        <v>19253.59</v>
      </c>
    </row>
    <row r="6138" spans="1:4" ht="13.5" x14ac:dyDescent="0.25">
      <c r="A6138" s="172">
        <v>93572</v>
      </c>
      <c r="B6138" s="172" t="s">
        <v>12117</v>
      </c>
      <c r="C6138" s="172" t="s">
        <v>12113</v>
      </c>
      <c r="D6138" s="364">
        <v>3342.75</v>
      </c>
    </row>
    <row r="6139" spans="1:4" ht="13.5" x14ac:dyDescent="0.25">
      <c r="A6139" s="172">
        <v>94295</v>
      </c>
      <c r="B6139" s="172" t="s">
        <v>12108</v>
      </c>
      <c r="C6139" s="172" t="s">
        <v>12113</v>
      </c>
      <c r="D6139" s="364">
        <v>4932.26</v>
      </c>
    </row>
    <row r="6140" spans="1:4" ht="13.5" x14ac:dyDescent="0.25">
      <c r="A6140" s="172">
        <v>94296</v>
      </c>
      <c r="B6140" s="172" t="s">
        <v>12109</v>
      </c>
      <c r="C6140" s="172" t="s">
        <v>12113</v>
      </c>
      <c r="D6140" s="364">
        <v>2941.62</v>
      </c>
    </row>
    <row r="6141" spans="1:4" ht="13.5" x14ac:dyDescent="0.25">
      <c r="A6141" s="172">
        <v>95308</v>
      </c>
      <c r="B6141" s="172" t="s">
        <v>12118</v>
      </c>
      <c r="C6141" s="172" t="s">
        <v>5894</v>
      </c>
      <c r="D6141" s="363">
        <v>7.0000000000000007E-2</v>
      </c>
    </row>
    <row r="6142" spans="1:4" ht="13.5" x14ac:dyDescent="0.25">
      <c r="A6142" s="172">
        <v>95309</v>
      </c>
      <c r="B6142" s="172" t="s">
        <v>12119</v>
      </c>
      <c r="C6142" s="172" t="s">
        <v>5894</v>
      </c>
      <c r="D6142" s="363">
        <v>0.1</v>
      </c>
    </row>
    <row r="6143" spans="1:4" ht="13.5" x14ac:dyDescent="0.25">
      <c r="A6143" s="172">
        <v>95310</v>
      </c>
      <c r="B6143" s="172" t="s">
        <v>12120</v>
      </c>
      <c r="C6143" s="172" t="s">
        <v>5894</v>
      </c>
      <c r="D6143" s="363">
        <v>0.05</v>
      </c>
    </row>
    <row r="6144" spans="1:4" ht="13.5" x14ac:dyDescent="0.25">
      <c r="A6144" s="172">
        <v>95311</v>
      </c>
      <c r="B6144" s="172" t="s">
        <v>12121</v>
      </c>
      <c r="C6144" s="172" t="s">
        <v>5894</v>
      </c>
      <c r="D6144" s="363">
        <v>7.0000000000000007E-2</v>
      </c>
    </row>
    <row r="6145" spans="1:4" ht="13.5" x14ac:dyDescent="0.25">
      <c r="A6145" s="172">
        <v>95312</v>
      </c>
      <c r="B6145" s="172" t="s">
        <v>12122</v>
      </c>
      <c r="C6145" s="172" t="s">
        <v>5894</v>
      </c>
      <c r="D6145" s="363">
        <v>0.09</v>
      </c>
    </row>
    <row r="6146" spans="1:4" ht="13.5" x14ac:dyDescent="0.25">
      <c r="A6146" s="172">
        <v>95313</v>
      </c>
      <c r="B6146" s="172" t="s">
        <v>12123</v>
      </c>
      <c r="C6146" s="172" t="s">
        <v>5894</v>
      </c>
      <c r="D6146" s="363">
        <v>0.09</v>
      </c>
    </row>
    <row r="6147" spans="1:4" ht="13.5" x14ac:dyDescent="0.25">
      <c r="A6147" s="172">
        <v>95314</v>
      </c>
      <c r="B6147" s="172" t="s">
        <v>12124</v>
      </c>
      <c r="C6147" s="172" t="s">
        <v>5894</v>
      </c>
      <c r="D6147" s="363">
        <v>0.1</v>
      </c>
    </row>
    <row r="6148" spans="1:4" ht="13.5" x14ac:dyDescent="0.25">
      <c r="A6148" s="172">
        <v>95315</v>
      </c>
      <c r="B6148" s="172" t="s">
        <v>12125</v>
      </c>
      <c r="C6148" s="172" t="s">
        <v>5894</v>
      </c>
      <c r="D6148" s="363">
        <v>0.1</v>
      </c>
    </row>
    <row r="6149" spans="1:4" ht="13.5" x14ac:dyDescent="0.25">
      <c r="A6149" s="172">
        <v>95316</v>
      </c>
      <c r="B6149" s="172" t="s">
        <v>12126</v>
      </c>
      <c r="C6149" s="172" t="s">
        <v>5894</v>
      </c>
      <c r="D6149" s="363">
        <v>0.23</v>
      </c>
    </row>
    <row r="6150" spans="1:4" ht="13.5" x14ac:dyDescent="0.25">
      <c r="A6150" s="172">
        <v>95317</v>
      </c>
      <c r="B6150" s="172" t="s">
        <v>12127</v>
      </c>
      <c r="C6150" s="172" t="s">
        <v>5894</v>
      </c>
      <c r="D6150" s="363">
        <v>0.11</v>
      </c>
    </row>
    <row r="6151" spans="1:4" ht="13.5" x14ac:dyDescent="0.25">
      <c r="A6151" s="172">
        <v>95318</v>
      </c>
      <c r="B6151" s="172" t="s">
        <v>12128</v>
      </c>
      <c r="C6151" s="172" t="s">
        <v>5894</v>
      </c>
      <c r="D6151" s="363">
        <v>0.09</v>
      </c>
    </row>
    <row r="6152" spans="1:4" ht="13.5" x14ac:dyDescent="0.25">
      <c r="A6152" s="172">
        <v>95319</v>
      </c>
      <c r="B6152" s="172" t="s">
        <v>12129</v>
      </c>
      <c r="C6152" s="172" t="s">
        <v>5894</v>
      </c>
      <c r="D6152" s="363">
        <v>0.06</v>
      </c>
    </row>
    <row r="6153" spans="1:4" ht="13.5" x14ac:dyDescent="0.25">
      <c r="A6153" s="172">
        <v>95320</v>
      </c>
      <c r="B6153" s="172" t="s">
        <v>12130</v>
      </c>
      <c r="C6153" s="172" t="s">
        <v>5894</v>
      </c>
      <c r="D6153" s="363">
        <v>7.0000000000000007E-2</v>
      </c>
    </row>
    <row r="6154" spans="1:4" ht="13.5" x14ac:dyDescent="0.25">
      <c r="A6154" s="172">
        <v>95321</v>
      </c>
      <c r="B6154" s="172" t="s">
        <v>12131</v>
      </c>
      <c r="C6154" s="172" t="s">
        <v>5894</v>
      </c>
      <c r="D6154" s="363">
        <v>0.08</v>
      </c>
    </row>
    <row r="6155" spans="1:4" ht="13.5" x14ac:dyDescent="0.25">
      <c r="A6155" s="172">
        <v>95322</v>
      </c>
      <c r="B6155" s="172" t="s">
        <v>12132</v>
      </c>
      <c r="C6155" s="172" t="s">
        <v>5894</v>
      </c>
      <c r="D6155" s="363">
        <v>0.02</v>
      </c>
    </row>
    <row r="6156" spans="1:4" ht="13.5" x14ac:dyDescent="0.25">
      <c r="A6156" s="172">
        <v>95323</v>
      </c>
      <c r="B6156" s="172" t="s">
        <v>12133</v>
      </c>
      <c r="C6156" s="172" t="s">
        <v>5894</v>
      </c>
      <c r="D6156" s="363">
        <v>0.11</v>
      </c>
    </row>
    <row r="6157" spans="1:4" ht="13.5" x14ac:dyDescent="0.25">
      <c r="A6157" s="172">
        <v>95324</v>
      </c>
      <c r="B6157" s="172" t="s">
        <v>12134</v>
      </c>
      <c r="C6157" s="172" t="s">
        <v>5894</v>
      </c>
      <c r="D6157" s="363">
        <v>0.13</v>
      </c>
    </row>
    <row r="6158" spans="1:4" ht="13.5" x14ac:dyDescent="0.25">
      <c r="A6158" s="172">
        <v>95325</v>
      </c>
      <c r="B6158" s="172" t="s">
        <v>12135</v>
      </c>
      <c r="C6158" s="172" t="s">
        <v>5894</v>
      </c>
      <c r="D6158" s="363">
        <v>0.1</v>
      </c>
    </row>
    <row r="6159" spans="1:4" ht="13.5" x14ac:dyDescent="0.25">
      <c r="A6159" s="172">
        <v>95326</v>
      </c>
      <c r="B6159" s="172" t="s">
        <v>12136</v>
      </c>
      <c r="C6159" s="172" t="s">
        <v>5894</v>
      </c>
      <c r="D6159" s="363">
        <v>0.02</v>
      </c>
    </row>
    <row r="6160" spans="1:4" ht="13.5" x14ac:dyDescent="0.25">
      <c r="A6160" s="172">
        <v>95327</v>
      </c>
      <c r="B6160" s="172" t="s">
        <v>19432</v>
      </c>
      <c r="C6160" s="172" t="s">
        <v>5894</v>
      </c>
      <c r="D6160" s="363">
        <v>0.15</v>
      </c>
    </row>
    <row r="6161" spans="1:4" ht="13.5" x14ac:dyDescent="0.25">
      <c r="A6161" s="172">
        <v>95328</v>
      </c>
      <c r="B6161" s="172" t="s">
        <v>12137</v>
      </c>
      <c r="C6161" s="172" t="s">
        <v>5894</v>
      </c>
      <c r="D6161" s="363">
        <v>0.09</v>
      </c>
    </row>
    <row r="6162" spans="1:4" ht="13.5" x14ac:dyDescent="0.25">
      <c r="A6162" s="172">
        <v>95329</v>
      </c>
      <c r="B6162" s="172" t="s">
        <v>12138</v>
      </c>
      <c r="C6162" s="172" t="s">
        <v>5894</v>
      </c>
      <c r="D6162" s="363">
        <v>0.14000000000000001</v>
      </c>
    </row>
    <row r="6163" spans="1:4" ht="13.5" x14ac:dyDescent="0.25">
      <c r="A6163" s="172">
        <v>95330</v>
      </c>
      <c r="B6163" s="172" t="s">
        <v>12139</v>
      </c>
      <c r="C6163" s="172" t="s">
        <v>5894</v>
      </c>
      <c r="D6163" s="363">
        <v>0.1</v>
      </c>
    </row>
    <row r="6164" spans="1:4" ht="13.5" x14ac:dyDescent="0.25">
      <c r="A6164" s="172">
        <v>95331</v>
      </c>
      <c r="B6164" s="172" t="s">
        <v>12140</v>
      </c>
      <c r="C6164" s="172" t="s">
        <v>5894</v>
      </c>
      <c r="D6164" s="363">
        <v>0.06</v>
      </c>
    </row>
    <row r="6165" spans="1:4" ht="13.5" x14ac:dyDescent="0.25">
      <c r="A6165" s="172">
        <v>95332</v>
      </c>
      <c r="B6165" s="172" t="s">
        <v>12141</v>
      </c>
      <c r="C6165" s="172" t="s">
        <v>5894</v>
      </c>
      <c r="D6165" s="363">
        <v>0.34</v>
      </c>
    </row>
    <row r="6166" spans="1:4" ht="13.5" x14ac:dyDescent="0.25">
      <c r="A6166" s="172">
        <v>95333</v>
      </c>
      <c r="B6166" s="172" t="s">
        <v>12142</v>
      </c>
      <c r="C6166" s="172" t="s">
        <v>5894</v>
      </c>
      <c r="D6166" s="363">
        <v>0.34</v>
      </c>
    </row>
    <row r="6167" spans="1:4" ht="13.5" x14ac:dyDescent="0.25">
      <c r="A6167" s="172">
        <v>95334</v>
      </c>
      <c r="B6167" s="172" t="s">
        <v>12143</v>
      </c>
      <c r="C6167" s="172" t="s">
        <v>5894</v>
      </c>
      <c r="D6167" s="363">
        <v>0.28000000000000003</v>
      </c>
    </row>
    <row r="6168" spans="1:4" ht="13.5" x14ac:dyDescent="0.25">
      <c r="A6168" s="172">
        <v>95335</v>
      </c>
      <c r="B6168" s="172" t="s">
        <v>12144</v>
      </c>
      <c r="C6168" s="172" t="s">
        <v>5894</v>
      </c>
      <c r="D6168" s="363">
        <v>0.16</v>
      </c>
    </row>
    <row r="6169" spans="1:4" ht="13.5" x14ac:dyDescent="0.25">
      <c r="A6169" s="172">
        <v>95336</v>
      </c>
      <c r="B6169" s="172" t="s">
        <v>19433</v>
      </c>
      <c r="C6169" s="172" t="s">
        <v>5894</v>
      </c>
      <c r="D6169" s="363">
        <v>0.1</v>
      </c>
    </row>
    <row r="6170" spans="1:4" ht="13.5" x14ac:dyDescent="0.25">
      <c r="A6170" s="172">
        <v>95337</v>
      </c>
      <c r="B6170" s="172" t="s">
        <v>12145</v>
      </c>
      <c r="C6170" s="172" t="s">
        <v>5894</v>
      </c>
      <c r="D6170" s="363">
        <v>0.1</v>
      </c>
    </row>
    <row r="6171" spans="1:4" ht="13.5" x14ac:dyDescent="0.25">
      <c r="A6171" s="172">
        <v>95338</v>
      </c>
      <c r="B6171" s="172" t="s">
        <v>12146</v>
      </c>
      <c r="C6171" s="172" t="s">
        <v>5894</v>
      </c>
      <c r="D6171" s="363">
        <v>0.19</v>
      </c>
    </row>
    <row r="6172" spans="1:4" ht="13.5" x14ac:dyDescent="0.25">
      <c r="A6172" s="172">
        <v>95339</v>
      </c>
      <c r="B6172" s="172" t="s">
        <v>12147</v>
      </c>
      <c r="C6172" s="172" t="s">
        <v>5894</v>
      </c>
      <c r="D6172" s="363">
        <v>0.15</v>
      </c>
    </row>
    <row r="6173" spans="1:4" ht="13.5" x14ac:dyDescent="0.25">
      <c r="A6173" s="172">
        <v>95340</v>
      </c>
      <c r="B6173" s="172" t="s">
        <v>12148</v>
      </c>
      <c r="C6173" s="172" t="s">
        <v>5894</v>
      </c>
      <c r="D6173" s="363">
        <v>0.13</v>
      </c>
    </row>
    <row r="6174" spans="1:4" ht="13.5" x14ac:dyDescent="0.25">
      <c r="A6174" s="172">
        <v>95341</v>
      </c>
      <c r="B6174" s="172" t="s">
        <v>12149</v>
      </c>
      <c r="C6174" s="172" t="s">
        <v>5894</v>
      </c>
      <c r="D6174" s="363">
        <v>0.13</v>
      </c>
    </row>
    <row r="6175" spans="1:4" ht="13.5" x14ac:dyDescent="0.25">
      <c r="A6175" s="172">
        <v>95342</v>
      </c>
      <c r="B6175" s="172" t="s">
        <v>12150</v>
      </c>
      <c r="C6175" s="172" t="s">
        <v>5894</v>
      </c>
      <c r="D6175" s="363">
        <v>7.0000000000000007E-2</v>
      </c>
    </row>
    <row r="6176" spans="1:4" ht="13.5" x14ac:dyDescent="0.25">
      <c r="A6176" s="172">
        <v>95343</v>
      </c>
      <c r="B6176" s="172" t="s">
        <v>12151</v>
      </c>
      <c r="C6176" s="172" t="s">
        <v>5894</v>
      </c>
      <c r="D6176" s="363">
        <v>0.09</v>
      </c>
    </row>
    <row r="6177" spans="1:4" ht="13.5" x14ac:dyDescent="0.25">
      <c r="A6177" s="172">
        <v>95344</v>
      </c>
      <c r="B6177" s="172" t="s">
        <v>12152</v>
      </c>
      <c r="C6177" s="172" t="s">
        <v>5894</v>
      </c>
      <c r="D6177" s="363">
        <v>0.06</v>
      </c>
    </row>
    <row r="6178" spans="1:4" ht="13.5" x14ac:dyDescent="0.25">
      <c r="A6178" s="172">
        <v>95345</v>
      </c>
      <c r="B6178" s="172" t="s">
        <v>12153</v>
      </c>
      <c r="C6178" s="172" t="s">
        <v>5894</v>
      </c>
      <c r="D6178" s="363">
        <v>0.3</v>
      </c>
    </row>
    <row r="6179" spans="1:4" ht="13.5" x14ac:dyDescent="0.25">
      <c r="A6179" s="172">
        <v>95346</v>
      </c>
      <c r="B6179" s="172" t="s">
        <v>12154</v>
      </c>
      <c r="C6179" s="172" t="s">
        <v>5894</v>
      </c>
      <c r="D6179" s="363">
        <v>0.03</v>
      </c>
    </row>
    <row r="6180" spans="1:4" ht="13.5" x14ac:dyDescent="0.25">
      <c r="A6180" s="172">
        <v>95347</v>
      </c>
      <c r="B6180" s="172" t="s">
        <v>12155</v>
      </c>
      <c r="C6180" s="172" t="s">
        <v>5894</v>
      </c>
      <c r="D6180" s="363">
        <v>0.03</v>
      </c>
    </row>
    <row r="6181" spans="1:4" ht="13.5" x14ac:dyDescent="0.25">
      <c r="A6181" s="172">
        <v>95348</v>
      </c>
      <c r="B6181" s="172" t="s">
        <v>12156</v>
      </c>
      <c r="C6181" s="172" t="s">
        <v>5894</v>
      </c>
      <c r="D6181" s="363">
        <v>0.04</v>
      </c>
    </row>
    <row r="6182" spans="1:4" ht="13.5" x14ac:dyDescent="0.25">
      <c r="A6182" s="172">
        <v>95349</v>
      </c>
      <c r="B6182" s="172" t="s">
        <v>12157</v>
      </c>
      <c r="C6182" s="172" t="s">
        <v>5894</v>
      </c>
      <c r="D6182" s="363">
        <v>0.03</v>
      </c>
    </row>
    <row r="6183" spans="1:4" ht="13.5" x14ac:dyDescent="0.25">
      <c r="A6183" s="172">
        <v>95350</v>
      </c>
      <c r="B6183" s="172" t="s">
        <v>12158</v>
      </c>
      <c r="C6183" s="172" t="s">
        <v>5894</v>
      </c>
      <c r="D6183" s="363">
        <v>0.03</v>
      </c>
    </row>
    <row r="6184" spans="1:4" ht="13.5" x14ac:dyDescent="0.25">
      <c r="A6184" s="172">
        <v>95351</v>
      </c>
      <c r="B6184" s="172" t="s">
        <v>12159</v>
      </c>
      <c r="C6184" s="172" t="s">
        <v>5894</v>
      </c>
      <c r="D6184" s="363">
        <v>0.13</v>
      </c>
    </row>
    <row r="6185" spans="1:4" ht="13.5" x14ac:dyDescent="0.25">
      <c r="A6185" s="172">
        <v>95352</v>
      </c>
      <c r="B6185" s="172" t="s">
        <v>12160</v>
      </c>
      <c r="C6185" s="172" t="s">
        <v>5894</v>
      </c>
      <c r="D6185" s="363">
        <v>0.03</v>
      </c>
    </row>
    <row r="6186" spans="1:4" ht="13.5" x14ac:dyDescent="0.25">
      <c r="A6186" s="172">
        <v>95354</v>
      </c>
      <c r="B6186" s="172" t="s">
        <v>12161</v>
      </c>
      <c r="C6186" s="172" t="s">
        <v>5894</v>
      </c>
      <c r="D6186" s="363">
        <v>0.05</v>
      </c>
    </row>
    <row r="6187" spans="1:4" ht="13.5" x14ac:dyDescent="0.25">
      <c r="A6187" s="172">
        <v>95355</v>
      </c>
      <c r="B6187" s="172" t="s">
        <v>12162</v>
      </c>
      <c r="C6187" s="172" t="s">
        <v>5894</v>
      </c>
      <c r="D6187" s="363">
        <v>0.05</v>
      </c>
    </row>
    <row r="6188" spans="1:4" ht="13.5" x14ac:dyDescent="0.25">
      <c r="A6188" s="172">
        <v>95356</v>
      </c>
      <c r="B6188" s="172" t="s">
        <v>12163</v>
      </c>
      <c r="C6188" s="172" t="s">
        <v>5894</v>
      </c>
      <c r="D6188" s="363">
        <v>0.06</v>
      </c>
    </row>
    <row r="6189" spans="1:4" ht="13.5" x14ac:dyDescent="0.25">
      <c r="A6189" s="172">
        <v>95357</v>
      </c>
      <c r="B6189" s="172" t="s">
        <v>12164</v>
      </c>
      <c r="C6189" s="172" t="s">
        <v>5894</v>
      </c>
      <c r="D6189" s="363">
        <v>0.09</v>
      </c>
    </row>
    <row r="6190" spans="1:4" ht="13.5" x14ac:dyDescent="0.25">
      <c r="A6190" s="172">
        <v>95358</v>
      </c>
      <c r="B6190" s="172" t="s">
        <v>12165</v>
      </c>
      <c r="C6190" s="172" t="s">
        <v>5894</v>
      </c>
      <c r="D6190" s="363">
        <v>0.1</v>
      </c>
    </row>
    <row r="6191" spans="1:4" ht="13.5" x14ac:dyDescent="0.25">
      <c r="A6191" s="172">
        <v>95359</v>
      </c>
      <c r="B6191" s="172" t="s">
        <v>12166</v>
      </c>
      <c r="C6191" s="172" t="s">
        <v>5894</v>
      </c>
      <c r="D6191" s="363">
        <v>0.1</v>
      </c>
    </row>
    <row r="6192" spans="1:4" ht="13.5" x14ac:dyDescent="0.25">
      <c r="A6192" s="172">
        <v>95360</v>
      </c>
      <c r="B6192" s="172" t="s">
        <v>12167</v>
      </c>
      <c r="C6192" s="172" t="s">
        <v>5894</v>
      </c>
      <c r="D6192" s="363">
        <v>7.0000000000000007E-2</v>
      </c>
    </row>
    <row r="6193" spans="1:4" ht="13.5" x14ac:dyDescent="0.25">
      <c r="A6193" s="172">
        <v>95361</v>
      </c>
      <c r="B6193" s="172" t="s">
        <v>12168</v>
      </c>
      <c r="C6193" s="172" t="s">
        <v>5894</v>
      </c>
      <c r="D6193" s="363">
        <v>0.04</v>
      </c>
    </row>
    <row r="6194" spans="1:4" ht="13.5" x14ac:dyDescent="0.25">
      <c r="A6194" s="172">
        <v>95362</v>
      </c>
      <c r="B6194" s="172" t="s">
        <v>12169</v>
      </c>
      <c r="C6194" s="172" t="s">
        <v>5894</v>
      </c>
      <c r="D6194" s="363">
        <v>0.06</v>
      </c>
    </row>
    <row r="6195" spans="1:4" ht="13.5" x14ac:dyDescent="0.25">
      <c r="A6195" s="172">
        <v>95363</v>
      </c>
      <c r="B6195" s="172" t="s">
        <v>12170</v>
      </c>
      <c r="C6195" s="172" t="s">
        <v>5894</v>
      </c>
      <c r="D6195" s="363">
        <v>0.08</v>
      </c>
    </row>
    <row r="6196" spans="1:4" ht="13.5" x14ac:dyDescent="0.25">
      <c r="A6196" s="172">
        <v>95364</v>
      </c>
      <c r="B6196" s="172" t="s">
        <v>12171</v>
      </c>
      <c r="C6196" s="172" t="s">
        <v>5894</v>
      </c>
      <c r="D6196" s="363">
        <v>0.05</v>
      </c>
    </row>
    <row r="6197" spans="1:4" ht="13.5" x14ac:dyDescent="0.25">
      <c r="A6197" s="172">
        <v>95365</v>
      </c>
      <c r="B6197" s="172" t="s">
        <v>12172</v>
      </c>
      <c r="C6197" s="172" t="s">
        <v>5894</v>
      </c>
      <c r="D6197" s="363">
        <v>0.06</v>
      </c>
    </row>
    <row r="6198" spans="1:4" ht="13.5" x14ac:dyDescent="0.25">
      <c r="A6198" s="172">
        <v>95366</v>
      </c>
      <c r="B6198" s="172" t="s">
        <v>12173</v>
      </c>
      <c r="C6198" s="172" t="s">
        <v>5894</v>
      </c>
      <c r="D6198" s="363">
        <v>0.05</v>
      </c>
    </row>
    <row r="6199" spans="1:4" ht="13.5" x14ac:dyDescent="0.25">
      <c r="A6199" s="172">
        <v>95367</v>
      </c>
      <c r="B6199" s="172" t="s">
        <v>12174</v>
      </c>
      <c r="C6199" s="172" t="s">
        <v>5894</v>
      </c>
      <c r="D6199" s="363">
        <v>0.05</v>
      </c>
    </row>
    <row r="6200" spans="1:4" ht="13.5" x14ac:dyDescent="0.25">
      <c r="A6200" s="172">
        <v>95368</v>
      </c>
      <c r="B6200" s="172" t="s">
        <v>12175</v>
      </c>
      <c r="C6200" s="172" t="s">
        <v>5894</v>
      </c>
      <c r="D6200" s="363">
        <v>0.08</v>
      </c>
    </row>
    <row r="6201" spans="1:4" ht="13.5" x14ac:dyDescent="0.25">
      <c r="A6201" s="172">
        <v>95369</v>
      </c>
      <c r="B6201" s="172" t="s">
        <v>12176</v>
      </c>
      <c r="C6201" s="172" t="s">
        <v>5894</v>
      </c>
      <c r="D6201" s="363">
        <v>0.06</v>
      </c>
    </row>
    <row r="6202" spans="1:4" ht="13.5" x14ac:dyDescent="0.25">
      <c r="A6202" s="172">
        <v>95370</v>
      </c>
      <c r="B6202" s="172" t="s">
        <v>12177</v>
      </c>
      <c r="C6202" s="172" t="s">
        <v>5894</v>
      </c>
      <c r="D6202" s="363">
        <v>0.15</v>
      </c>
    </row>
    <row r="6203" spans="1:4" ht="13.5" x14ac:dyDescent="0.25">
      <c r="A6203" s="172">
        <v>95371</v>
      </c>
      <c r="B6203" s="172" t="s">
        <v>12178</v>
      </c>
      <c r="C6203" s="172" t="s">
        <v>5894</v>
      </c>
      <c r="D6203" s="363">
        <v>0.18</v>
      </c>
    </row>
    <row r="6204" spans="1:4" ht="13.5" x14ac:dyDescent="0.25">
      <c r="A6204" s="172">
        <v>95372</v>
      </c>
      <c r="B6204" s="172" t="s">
        <v>12179</v>
      </c>
      <c r="C6204" s="172" t="s">
        <v>5894</v>
      </c>
      <c r="D6204" s="363">
        <v>0.13</v>
      </c>
    </row>
    <row r="6205" spans="1:4" ht="13.5" x14ac:dyDescent="0.25">
      <c r="A6205" s="172">
        <v>95373</v>
      </c>
      <c r="B6205" s="172" t="s">
        <v>12180</v>
      </c>
      <c r="C6205" s="172" t="s">
        <v>5894</v>
      </c>
      <c r="D6205" s="363">
        <v>0.15</v>
      </c>
    </row>
    <row r="6206" spans="1:4" ht="13.5" x14ac:dyDescent="0.25">
      <c r="A6206" s="172">
        <v>95374</v>
      </c>
      <c r="B6206" s="172" t="s">
        <v>12181</v>
      </c>
      <c r="C6206" s="172" t="s">
        <v>5894</v>
      </c>
      <c r="D6206" s="363">
        <v>0.14000000000000001</v>
      </c>
    </row>
    <row r="6207" spans="1:4" ht="13.5" x14ac:dyDescent="0.25">
      <c r="A6207" s="172">
        <v>95375</v>
      </c>
      <c r="B6207" s="172" t="s">
        <v>12182</v>
      </c>
      <c r="C6207" s="172" t="s">
        <v>5894</v>
      </c>
      <c r="D6207" s="363">
        <v>0.12</v>
      </c>
    </row>
    <row r="6208" spans="1:4" ht="13.5" x14ac:dyDescent="0.25">
      <c r="A6208" s="172">
        <v>95376</v>
      </c>
      <c r="B6208" s="172" t="s">
        <v>12183</v>
      </c>
      <c r="C6208" s="172" t="s">
        <v>5894</v>
      </c>
      <c r="D6208" s="363">
        <v>0.02</v>
      </c>
    </row>
    <row r="6209" spans="1:4" ht="13.5" x14ac:dyDescent="0.25">
      <c r="A6209" s="172">
        <v>95377</v>
      </c>
      <c r="B6209" s="172" t="s">
        <v>12184</v>
      </c>
      <c r="C6209" s="172" t="s">
        <v>5894</v>
      </c>
      <c r="D6209" s="363">
        <v>0.1</v>
      </c>
    </row>
    <row r="6210" spans="1:4" ht="13.5" x14ac:dyDescent="0.25">
      <c r="A6210" s="172">
        <v>95378</v>
      </c>
      <c r="B6210" s="172" t="s">
        <v>12185</v>
      </c>
      <c r="C6210" s="172" t="s">
        <v>5894</v>
      </c>
      <c r="D6210" s="363">
        <v>0.13</v>
      </c>
    </row>
    <row r="6211" spans="1:4" ht="13.5" x14ac:dyDescent="0.25">
      <c r="A6211" s="172">
        <v>95379</v>
      </c>
      <c r="B6211" s="172" t="s">
        <v>12186</v>
      </c>
      <c r="C6211" s="172" t="s">
        <v>5894</v>
      </c>
      <c r="D6211" s="363">
        <v>0.09</v>
      </c>
    </row>
    <row r="6212" spans="1:4" ht="13.5" x14ac:dyDescent="0.25">
      <c r="A6212" s="172">
        <v>95380</v>
      </c>
      <c r="B6212" s="172" t="s">
        <v>12187</v>
      </c>
      <c r="C6212" s="172" t="s">
        <v>5894</v>
      </c>
      <c r="D6212" s="363">
        <v>0.13</v>
      </c>
    </row>
    <row r="6213" spans="1:4" ht="13.5" x14ac:dyDescent="0.25">
      <c r="A6213" s="172">
        <v>95382</v>
      </c>
      <c r="B6213" s="172" t="s">
        <v>12188</v>
      </c>
      <c r="C6213" s="172" t="s">
        <v>5894</v>
      </c>
      <c r="D6213" s="363">
        <v>0.12</v>
      </c>
    </row>
    <row r="6214" spans="1:4" ht="13.5" x14ac:dyDescent="0.25">
      <c r="A6214" s="172">
        <v>95383</v>
      </c>
      <c r="B6214" s="172" t="s">
        <v>12189</v>
      </c>
      <c r="C6214" s="172" t="s">
        <v>5894</v>
      </c>
      <c r="D6214" s="363">
        <v>0.1</v>
      </c>
    </row>
    <row r="6215" spans="1:4" ht="13.5" x14ac:dyDescent="0.25">
      <c r="A6215" s="172">
        <v>95384</v>
      </c>
      <c r="B6215" s="172" t="s">
        <v>12190</v>
      </c>
      <c r="C6215" s="172" t="s">
        <v>5894</v>
      </c>
      <c r="D6215" s="363">
        <v>0.12</v>
      </c>
    </row>
    <row r="6216" spans="1:4" ht="13.5" x14ac:dyDescent="0.25">
      <c r="A6216" s="172">
        <v>95385</v>
      </c>
      <c r="B6216" s="172" t="s">
        <v>12191</v>
      </c>
      <c r="C6216" s="172" t="s">
        <v>5894</v>
      </c>
      <c r="D6216" s="363">
        <v>0.11</v>
      </c>
    </row>
    <row r="6217" spans="1:4" ht="13.5" x14ac:dyDescent="0.25">
      <c r="A6217" s="172">
        <v>95386</v>
      </c>
      <c r="B6217" s="172" t="s">
        <v>12192</v>
      </c>
      <c r="C6217" s="172" t="s">
        <v>5894</v>
      </c>
      <c r="D6217" s="363">
        <v>7.0000000000000007E-2</v>
      </c>
    </row>
    <row r="6218" spans="1:4" ht="13.5" x14ac:dyDescent="0.25">
      <c r="A6218" s="172">
        <v>95387</v>
      </c>
      <c r="B6218" s="172" t="s">
        <v>12193</v>
      </c>
      <c r="C6218" s="172" t="s">
        <v>5894</v>
      </c>
      <c r="D6218" s="363">
        <v>0.12</v>
      </c>
    </row>
    <row r="6219" spans="1:4" ht="13.5" x14ac:dyDescent="0.25">
      <c r="A6219" s="172">
        <v>95388</v>
      </c>
      <c r="B6219" s="172" t="s">
        <v>12194</v>
      </c>
      <c r="C6219" s="172" t="s">
        <v>5894</v>
      </c>
      <c r="D6219" s="363">
        <v>0.04</v>
      </c>
    </row>
    <row r="6220" spans="1:4" ht="13.5" x14ac:dyDescent="0.25">
      <c r="A6220" s="172">
        <v>95389</v>
      </c>
      <c r="B6220" s="172" t="s">
        <v>12195</v>
      </c>
      <c r="C6220" s="172" t="s">
        <v>5894</v>
      </c>
      <c r="D6220" s="363">
        <v>0.05</v>
      </c>
    </row>
    <row r="6221" spans="1:4" ht="13.5" x14ac:dyDescent="0.25">
      <c r="A6221" s="172">
        <v>95390</v>
      </c>
      <c r="B6221" s="172" t="s">
        <v>12196</v>
      </c>
      <c r="C6221" s="172" t="s">
        <v>5894</v>
      </c>
      <c r="D6221" s="363">
        <v>0.04</v>
      </c>
    </row>
    <row r="6222" spans="1:4" ht="13.5" x14ac:dyDescent="0.25">
      <c r="A6222" s="172">
        <v>95391</v>
      </c>
      <c r="B6222" s="172" t="s">
        <v>12197</v>
      </c>
      <c r="C6222" s="172" t="s">
        <v>5894</v>
      </c>
      <c r="D6222" s="363">
        <v>0.06</v>
      </c>
    </row>
    <row r="6223" spans="1:4" ht="13.5" x14ac:dyDescent="0.25">
      <c r="A6223" s="172">
        <v>95392</v>
      </c>
      <c r="B6223" s="172" t="s">
        <v>12198</v>
      </c>
      <c r="C6223" s="172" t="s">
        <v>5894</v>
      </c>
      <c r="D6223" s="363">
        <v>0.04</v>
      </c>
    </row>
    <row r="6224" spans="1:4" ht="13.5" x14ac:dyDescent="0.25">
      <c r="A6224" s="172">
        <v>95393</v>
      </c>
      <c r="B6224" s="172" t="s">
        <v>12199</v>
      </c>
      <c r="C6224" s="172" t="s">
        <v>5894</v>
      </c>
      <c r="D6224" s="363">
        <v>0.17</v>
      </c>
    </row>
    <row r="6225" spans="1:4" ht="13.5" x14ac:dyDescent="0.25">
      <c r="A6225" s="172">
        <v>95394</v>
      </c>
      <c r="B6225" s="172" t="s">
        <v>12200</v>
      </c>
      <c r="C6225" s="172" t="s">
        <v>5894</v>
      </c>
      <c r="D6225" s="363">
        <v>0.32</v>
      </c>
    </row>
    <row r="6226" spans="1:4" ht="13.5" x14ac:dyDescent="0.25">
      <c r="A6226" s="172">
        <v>95395</v>
      </c>
      <c r="B6226" s="172" t="s">
        <v>12201</v>
      </c>
      <c r="C6226" s="172" t="s">
        <v>5894</v>
      </c>
      <c r="D6226" s="363">
        <v>0.46</v>
      </c>
    </row>
    <row r="6227" spans="1:4" ht="13.5" x14ac:dyDescent="0.25">
      <c r="A6227" s="172">
        <v>95396</v>
      </c>
      <c r="B6227" s="172" t="s">
        <v>12202</v>
      </c>
      <c r="C6227" s="172" t="s">
        <v>5894</v>
      </c>
      <c r="D6227" s="363">
        <v>0.61</v>
      </c>
    </row>
    <row r="6228" spans="1:4" ht="13.5" x14ac:dyDescent="0.25">
      <c r="A6228" s="172">
        <v>95397</v>
      </c>
      <c r="B6228" s="172" t="s">
        <v>12203</v>
      </c>
      <c r="C6228" s="172" t="s">
        <v>5894</v>
      </c>
      <c r="D6228" s="363">
        <v>0.05</v>
      </c>
    </row>
    <row r="6229" spans="1:4" ht="13.5" x14ac:dyDescent="0.25">
      <c r="A6229" s="172">
        <v>95398</v>
      </c>
      <c r="B6229" s="172" t="s">
        <v>12204</v>
      </c>
      <c r="C6229" s="172" t="s">
        <v>5894</v>
      </c>
      <c r="D6229" s="363">
        <v>0.03</v>
      </c>
    </row>
    <row r="6230" spans="1:4" ht="13.5" x14ac:dyDescent="0.25">
      <c r="A6230" s="172">
        <v>95399</v>
      </c>
      <c r="B6230" s="172" t="s">
        <v>12205</v>
      </c>
      <c r="C6230" s="172" t="s">
        <v>5894</v>
      </c>
      <c r="D6230" s="363">
        <v>0.05</v>
      </c>
    </row>
    <row r="6231" spans="1:4" ht="13.5" x14ac:dyDescent="0.25">
      <c r="A6231" s="172">
        <v>95400</v>
      </c>
      <c r="B6231" s="172" t="s">
        <v>12206</v>
      </c>
      <c r="C6231" s="172" t="s">
        <v>5894</v>
      </c>
      <c r="D6231" s="363">
        <v>0.05</v>
      </c>
    </row>
    <row r="6232" spans="1:4" ht="13.5" x14ac:dyDescent="0.25">
      <c r="A6232" s="172">
        <v>95401</v>
      </c>
      <c r="B6232" s="172" t="s">
        <v>12207</v>
      </c>
      <c r="C6232" s="172" t="s">
        <v>5894</v>
      </c>
      <c r="D6232" s="363">
        <v>0.25</v>
      </c>
    </row>
    <row r="6233" spans="1:4" ht="13.5" x14ac:dyDescent="0.25">
      <c r="A6233" s="172">
        <v>95402</v>
      </c>
      <c r="B6233" s="172" t="s">
        <v>12208</v>
      </c>
      <c r="C6233" s="172" t="s">
        <v>5894</v>
      </c>
      <c r="D6233" s="363">
        <v>0.78</v>
      </c>
    </row>
    <row r="6234" spans="1:4" ht="13.5" x14ac:dyDescent="0.25">
      <c r="A6234" s="172">
        <v>95403</v>
      </c>
      <c r="B6234" s="172" t="s">
        <v>12209</v>
      </c>
      <c r="C6234" s="172" t="s">
        <v>5894</v>
      </c>
      <c r="D6234" s="363">
        <v>0.89</v>
      </c>
    </row>
    <row r="6235" spans="1:4" ht="13.5" x14ac:dyDescent="0.25">
      <c r="A6235" s="172">
        <v>95404</v>
      </c>
      <c r="B6235" s="172" t="s">
        <v>12210</v>
      </c>
      <c r="C6235" s="172" t="s">
        <v>5894</v>
      </c>
      <c r="D6235" s="363">
        <v>1.22</v>
      </c>
    </row>
    <row r="6236" spans="1:4" ht="13.5" x14ac:dyDescent="0.25">
      <c r="A6236" s="172">
        <v>95405</v>
      </c>
      <c r="B6236" s="172" t="s">
        <v>12211</v>
      </c>
      <c r="C6236" s="172" t="s">
        <v>5894</v>
      </c>
      <c r="D6236" s="363">
        <v>0.37</v>
      </c>
    </row>
    <row r="6237" spans="1:4" ht="13.5" x14ac:dyDescent="0.25">
      <c r="A6237" s="172">
        <v>95406</v>
      </c>
      <c r="B6237" s="172" t="s">
        <v>12212</v>
      </c>
      <c r="C6237" s="172" t="s">
        <v>5894</v>
      </c>
      <c r="D6237" s="363">
        <v>7.0000000000000007E-2</v>
      </c>
    </row>
    <row r="6238" spans="1:4" ht="13.5" x14ac:dyDescent="0.25">
      <c r="A6238" s="172">
        <v>95407</v>
      </c>
      <c r="B6238" s="172" t="s">
        <v>12213</v>
      </c>
      <c r="C6238" s="172" t="s">
        <v>5894</v>
      </c>
      <c r="D6238" s="363">
        <v>1.73</v>
      </c>
    </row>
    <row r="6239" spans="1:4" ht="13.5" x14ac:dyDescent="0.25">
      <c r="A6239" s="172">
        <v>95408</v>
      </c>
      <c r="B6239" s="172" t="s">
        <v>12214</v>
      </c>
      <c r="C6239" s="172" t="s">
        <v>12113</v>
      </c>
      <c r="D6239" s="363">
        <v>4.8600000000000003</v>
      </c>
    </row>
    <row r="6240" spans="1:4" ht="13.5" x14ac:dyDescent="0.25">
      <c r="A6240" s="172">
        <v>95409</v>
      </c>
      <c r="B6240" s="172" t="s">
        <v>12215</v>
      </c>
      <c r="C6240" s="172" t="s">
        <v>12113</v>
      </c>
      <c r="D6240" s="363">
        <v>9.1999999999999993</v>
      </c>
    </row>
    <row r="6241" spans="1:4" ht="13.5" x14ac:dyDescent="0.25">
      <c r="A6241" s="172">
        <v>95410</v>
      </c>
      <c r="B6241" s="172" t="s">
        <v>12216</v>
      </c>
      <c r="C6241" s="172" t="s">
        <v>12113</v>
      </c>
      <c r="D6241" s="363">
        <v>6.94</v>
      </c>
    </row>
    <row r="6242" spans="1:4" ht="13.5" x14ac:dyDescent="0.25">
      <c r="A6242" s="172">
        <v>95411</v>
      </c>
      <c r="B6242" s="172" t="s">
        <v>12217</v>
      </c>
      <c r="C6242" s="172" t="s">
        <v>12113</v>
      </c>
      <c r="D6242" s="363">
        <v>7.35</v>
      </c>
    </row>
    <row r="6243" spans="1:4" ht="13.5" x14ac:dyDescent="0.25">
      <c r="A6243" s="172">
        <v>95412</v>
      </c>
      <c r="B6243" s="172" t="s">
        <v>12218</v>
      </c>
      <c r="C6243" s="172" t="s">
        <v>12113</v>
      </c>
      <c r="D6243" s="363">
        <v>7.35</v>
      </c>
    </row>
    <row r="6244" spans="1:4" ht="13.5" x14ac:dyDescent="0.25">
      <c r="A6244" s="172">
        <v>95413</v>
      </c>
      <c r="B6244" s="172" t="s">
        <v>12219</v>
      </c>
      <c r="C6244" s="172" t="s">
        <v>12113</v>
      </c>
      <c r="D6244" s="363">
        <v>6.11</v>
      </c>
    </row>
    <row r="6245" spans="1:4" ht="13.5" x14ac:dyDescent="0.25">
      <c r="A6245" s="172">
        <v>95414</v>
      </c>
      <c r="B6245" s="172" t="s">
        <v>12220</v>
      </c>
      <c r="C6245" s="172" t="s">
        <v>12113</v>
      </c>
      <c r="D6245" s="363">
        <v>24.42</v>
      </c>
    </row>
    <row r="6246" spans="1:4" ht="13.5" x14ac:dyDescent="0.25">
      <c r="A6246" s="172">
        <v>95415</v>
      </c>
      <c r="B6246" s="172" t="s">
        <v>12221</v>
      </c>
      <c r="C6246" s="172" t="s">
        <v>12113</v>
      </c>
      <c r="D6246" s="363">
        <v>106.95</v>
      </c>
    </row>
    <row r="6247" spans="1:4" ht="13.5" x14ac:dyDescent="0.25">
      <c r="A6247" s="172">
        <v>95416</v>
      </c>
      <c r="B6247" s="172" t="s">
        <v>12222</v>
      </c>
      <c r="C6247" s="172" t="s">
        <v>12113</v>
      </c>
      <c r="D6247" s="363">
        <v>4.93</v>
      </c>
    </row>
    <row r="6248" spans="1:4" ht="13.5" x14ac:dyDescent="0.25">
      <c r="A6248" s="172">
        <v>95417</v>
      </c>
      <c r="B6248" s="172" t="s">
        <v>12223</v>
      </c>
      <c r="C6248" s="172" t="s">
        <v>12113</v>
      </c>
      <c r="D6248" s="363">
        <v>121.74</v>
      </c>
    </row>
    <row r="6249" spans="1:4" ht="13.5" x14ac:dyDescent="0.25">
      <c r="A6249" s="172">
        <v>95418</v>
      </c>
      <c r="B6249" s="172" t="s">
        <v>12224</v>
      </c>
      <c r="C6249" s="172" t="s">
        <v>12113</v>
      </c>
      <c r="D6249" s="363">
        <v>166.41</v>
      </c>
    </row>
    <row r="6250" spans="1:4" ht="13.5" x14ac:dyDescent="0.25">
      <c r="A6250" s="172">
        <v>95419</v>
      </c>
      <c r="B6250" s="172" t="s">
        <v>12225</v>
      </c>
      <c r="C6250" s="172" t="s">
        <v>12113</v>
      </c>
      <c r="D6250" s="363">
        <v>44.47</v>
      </c>
    </row>
    <row r="6251" spans="1:4" ht="13.5" x14ac:dyDescent="0.25">
      <c r="A6251" s="172">
        <v>95420</v>
      </c>
      <c r="B6251" s="172" t="s">
        <v>12226</v>
      </c>
      <c r="C6251" s="172" t="s">
        <v>12113</v>
      </c>
      <c r="D6251" s="363">
        <v>63.17</v>
      </c>
    </row>
    <row r="6252" spans="1:4" ht="13.5" x14ac:dyDescent="0.25">
      <c r="A6252" s="172">
        <v>95421</v>
      </c>
      <c r="B6252" s="172" t="s">
        <v>12227</v>
      </c>
      <c r="C6252" s="172" t="s">
        <v>12113</v>
      </c>
      <c r="D6252" s="363">
        <v>83.51</v>
      </c>
    </row>
    <row r="6253" spans="1:4" ht="13.5" x14ac:dyDescent="0.25">
      <c r="A6253" s="172">
        <v>95422</v>
      </c>
      <c r="B6253" s="172" t="s">
        <v>12228</v>
      </c>
      <c r="C6253" s="172" t="s">
        <v>12113</v>
      </c>
      <c r="D6253" s="363">
        <v>34</v>
      </c>
    </row>
    <row r="6254" spans="1:4" ht="13.5" x14ac:dyDescent="0.25">
      <c r="A6254" s="172">
        <v>95423</v>
      </c>
      <c r="B6254" s="172" t="s">
        <v>12229</v>
      </c>
      <c r="C6254" s="172" t="s">
        <v>12113</v>
      </c>
      <c r="D6254" s="363">
        <v>51.6</v>
      </c>
    </row>
    <row r="6255" spans="1:4" ht="13.5" x14ac:dyDescent="0.25">
      <c r="A6255" s="172">
        <v>95424</v>
      </c>
      <c r="B6255" s="172" t="s">
        <v>12230</v>
      </c>
      <c r="C6255" s="172" t="s">
        <v>12113</v>
      </c>
      <c r="D6255" s="363">
        <v>9.64</v>
      </c>
    </row>
    <row r="6256" spans="1:4" ht="13.5" x14ac:dyDescent="0.25">
      <c r="A6256" s="172">
        <v>100288</v>
      </c>
      <c r="B6256" s="172" t="s">
        <v>12231</v>
      </c>
      <c r="C6256" s="172" t="s">
        <v>5894</v>
      </c>
      <c r="D6256" s="363">
        <v>0.03</v>
      </c>
    </row>
    <row r="6257" spans="1:4" ht="13.5" x14ac:dyDescent="0.25">
      <c r="A6257" s="172">
        <v>100289</v>
      </c>
      <c r="B6257" s="172" t="s">
        <v>12232</v>
      </c>
      <c r="C6257" s="172" t="s">
        <v>5894</v>
      </c>
      <c r="D6257" s="363">
        <v>14.66</v>
      </c>
    </row>
    <row r="6258" spans="1:4" ht="13.5" x14ac:dyDescent="0.25">
      <c r="A6258" s="172">
        <v>100290</v>
      </c>
      <c r="B6258" s="172" t="s">
        <v>12233</v>
      </c>
      <c r="C6258" s="172" t="s">
        <v>5894</v>
      </c>
      <c r="D6258" s="363">
        <v>0.03</v>
      </c>
    </row>
    <row r="6259" spans="1:4" ht="13.5" x14ac:dyDescent="0.25">
      <c r="A6259" s="172">
        <v>100291</v>
      </c>
      <c r="B6259" s="172" t="s">
        <v>12234</v>
      </c>
      <c r="C6259" s="172" t="s">
        <v>5894</v>
      </c>
      <c r="D6259" s="363">
        <v>0.09</v>
      </c>
    </row>
    <row r="6260" spans="1:4" ht="13.5" x14ac:dyDescent="0.25">
      <c r="A6260" s="172">
        <v>100292</v>
      </c>
      <c r="B6260" s="172" t="s">
        <v>12235</v>
      </c>
      <c r="C6260" s="172" t="s">
        <v>5894</v>
      </c>
      <c r="D6260" s="363">
        <v>0.39</v>
      </c>
    </row>
    <row r="6261" spans="1:4" ht="13.5" x14ac:dyDescent="0.25">
      <c r="A6261" s="172">
        <v>100293</v>
      </c>
      <c r="B6261" s="172" t="s">
        <v>12236</v>
      </c>
      <c r="C6261" s="172" t="s">
        <v>5894</v>
      </c>
      <c r="D6261" s="363">
        <v>0.09</v>
      </c>
    </row>
    <row r="6262" spans="1:4" ht="13.5" x14ac:dyDescent="0.25">
      <c r="A6262" s="172">
        <v>100294</v>
      </c>
      <c r="B6262" s="172" t="s">
        <v>12237</v>
      </c>
      <c r="C6262" s="172" t="s">
        <v>5894</v>
      </c>
      <c r="D6262" s="363">
        <v>0.18</v>
      </c>
    </row>
    <row r="6263" spans="1:4" ht="13.5" x14ac:dyDescent="0.25">
      <c r="A6263" s="172">
        <v>100295</v>
      </c>
      <c r="B6263" s="172" t="s">
        <v>12238</v>
      </c>
      <c r="C6263" s="172" t="s">
        <v>5894</v>
      </c>
      <c r="D6263" s="363">
        <v>0.27</v>
      </c>
    </row>
    <row r="6264" spans="1:4" ht="13.5" x14ac:dyDescent="0.25">
      <c r="A6264" s="172">
        <v>100296</v>
      </c>
      <c r="B6264" s="172" t="s">
        <v>12239</v>
      </c>
      <c r="C6264" s="172" t="s">
        <v>5894</v>
      </c>
      <c r="D6264" s="363">
        <v>0.62</v>
      </c>
    </row>
    <row r="6265" spans="1:4" ht="13.5" x14ac:dyDescent="0.25">
      <c r="A6265" s="172">
        <v>100297</v>
      </c>
      <c r="B6265" s="172" t="s">
        <v>12240</v>
      </c>
      <c r="C6265" s="172" t="s">
        <v>5894</v>
      </c>
      <c r="D6265" s="363">
        <v>0.69</v>
      </c>
    </row>
    <row r="6266" spans="1:4" ht="13.5" x14ac:dyDescent="0.25">
      <c r="A6266" s="172">
        <v>100298</v>
      </c>
      <c r="B6266" s="172" t="s">
        <v>12241</v>
      </c>
      <c r="C6266" s="172" t="s">
        <v>5894</v>
      </c>
      <c r="D6266" s="363">
        <v>0.34</v>
      </c>
    </row>
    <row r="6267" spans="1:4" ht="13.5" x14ac:dyDescent="0.25">
      <c r="A6267" s="172">
        <v>100299</v>
      </c>
      <c r="B6267" s="172" t="s">
        <v>12242</v>
      </c>
      <c r="C6267" s="172" t="s">
        <v>5894</v>
      </c>
      <c r="D6267" s="363">
        <v>0.24</v>
      </c>
    </row>
    <row r="6268" spans="1:4" ht="13.5" x14ac:dyDescent="0.25">
      <c r="A6268" s="172">
        <v>100300</v>
      </c>
      <c r="B6268" s="172" t="s">
        <v>12243</v>
      </c>
      <c r="C6268" s="172" t="s">
        <v>5894</v>
      </c>
      <c r="D6268" s="363">
        <v>10.89</v>
      </c>
    </row>
    <row r="6269" spans="1:4" ht="13.5" x14ac:dyDescent="0.25">
      <c r="A6269" s="172">
        <v>100301</v>
      </c>
      <c r="B6269" s="172" t="s">
        <v>12244</v>
      </c>
      <c r="C6269" s="172" t="s">
        <v>5894</v>
      </c>
      <c r="D6269" s="363">
        <v>15.27</v>
      </c>
    </row>
    <row r="6270" spans="1:4" ht="13.5" x14ac:dyDescent="0.25">
      <c r="A6270" s="172">
        <v>100302</v>
      </c>
      <c r="B6270" s="172" t="s">
        <v>12245</v>
      </c>
      <c r="C6270" s="172" t="s">
        <v>5894</v>
      </c>
      <c r="D6270" s="363">
        <v>114.84</v>
      </c>
    </row>
    <row r="6271" spans="1:4" ht="13.5" x14ac:dyDescent="0.25">
      <c r="A6271" s="172">
        <v>100303</v>
      </c>
      <c r="B6271" s="172" t="s">
        <v>12246</v>
      </c>
      <c r="C6271" s="172" t="s">
        <v>5894</v>
      </c>
      <c r="D6271" s="363">
        <v>14.19</v>
      </c>
    </row>
    <row r="6272" spans="1:4" ht="13.5" x14ac:dyDescent="0.25">
      <c r="A6272" s="172">
        <v>100304</v>
      </c>
      <c r="B6272" s="172" t="s">
        <v>12247</v>
      </c>
      <c r="C6272" s="172" t="s">
        <v>5894</v>
      </c>
      <c r="D6272" s="363">
        <v>55.03</v>
      </c>
    </row>
    <row r="6273" spans="1:4" ht="13.5" x14ac:dyDescent="0.25">
      <c r="A6273" s="172">
        <v>100305</v>
      </c>
      <c r="B6273" s="172" t="s">
        <v>12248</v>
      </c>
      <c r="C6273" s="172" t="s">
        <v>5894</v>
      </c>
      <c r="D6273" s="363">
        <v>80.13</v>
      </c>
    </row>
    <row r="6274" spans="1:4" ht="13.5" x14ac:dyDescent="0.25">
      <c r="A6274" s="172">
        <v>100306</v>
      </c>
      <c r="B6274" s="172" t="s">
        <v>12249</v>
      </c>
      <c r="C6274" s="172" t="s">
        <v>5894</v>
      </c>
      <c r="D6274" s="363">
        <v>90.27</v>
      </c>
    </row>
    <row r="6275" spans="1:4" ht="13.5" x14ac:dyDescent="0.25">
      <c r="A6275" s="172">
        <v>100307</v>
      </c>
      <c r="B6275" s="172" t="s">
        <v>12250</v>
      </c>
      <c r="C6275" s="172" t="s">
        <v>5894</v>
      </c>
      <c r="D6275" s="363">
        <v>18</v>
      </c>
    </row>
    <row r="6276" spans="1:4" ht="13.5" x14ac:dyDescent="0.25">
      <c r="A6276" s="172">
        <v>100308</v>
      </c>
      <c r="B6276" s="172" t="s">
        <v>12251</v>
      </c>
      <c r="C6276" s="172" t="s">
        <v>5894</v>
      </c>
      <c r="D6276" s="363">
        <v>19.7</v>
      </c>
    </row>
    <row r="6277" spans="1:4" ht="13.5" x14ac:dyDescent="0.25">
      <c r="A6277" s="172">
        <v>100309</v>
      </c>
      <c r="B6277" s="172" t="s">
        <v>19434</v>
      </c>
      <c r="C6277" s="172" t="s">
        <v>5894</v>
      </c>
      <c r="D6277" s="363">
        <v>20.69</v>
      </c>
    </row>
    <row r="6278" spans="1:4" ht="13.5" x14ac:dyDescent="0.25">
      <c r="A6278" s="172">
        <v>100310</v>
      </c>
      <c r="B6278" s="172" t="s">
        <v>12253</v>
      </c>
      <c r="C6278" s="172" t="s">
        <v>12113</v>
      </c>
      <c r="D6278" s="363">
        <v>4.68</v>
      </c>
    </row>
    <row r="6279" spans="1:4" ht="13.5" x14ac:dyDescent="0.25">
      <c r="A6279" s="172">
        <v>100311</v>
      </c>
      <c r="B6279" s="172" t="s">
        <v>12254</v>
      </c>
      <c r="C6279" s="172" t="s">
        <v>12113</v>
      </c>
      <c r="D6279" s="363">
        <v>54.27</v>
      </c>
    </row>
    <row r="6280" spans="1:4" ht="13.5" x14ac:dyDescent="0.25">
      <c r="A6280" s="172">
        <v>100312</v>
      </c>
      <c r="B6280" s="172" t="s">
        <v>12255</v>
      </c>
      <c r="C6280" s="172" t="s">
        <v>12113</v>
      </c>
      <c r="D6280" s="363">
        <v>25.76</v>
      </c>
    </row>
    <row r="6281" spans="1:4" ht="13.5" x14ac:dyDescent="0.25">
      <c r="A6281" s="172">
        <v>100313</v>
      </c>
      <c r="B6281" s="172" t="s">
        <v>12256</v>
      </c>
      <c r="C6281" s="172" t="s">
        <v>12113</v>
      </c>
      <c r="D6281" s="363">
        <v>84.86</v>
      </c>
    </row>
    <row r="6282" spans="1:4" ht="13.5" x14ac:dyDescent="0.25">
      <c r="A6282" s="172">
        <v>100314</v>
      </c>
      <c r="B6282" s="172" t="s">
        <v>12257</v>
      </c>
      <c r="C6282" s="172" t="s">
        <v>12113</v>
      </c>
      <c r="D6282" s="363">
        <v>95.74</v>
      </c>
    </row>
    <row r="6283" spans="1:4" ht="13.5" x14ac:dyDescent="0.25">
      <c r="A6283" s="172">
        <v>100315</v>
      </c>
      <c r="B6283" s="172" t="s">
        <v>12258</v>
      </c>
      <c r="C6283" s="172" t="s">
        <v>12113</v>
      </c>
      <c r="D6283" s="363">
        <v>32.64</v>
      </c>
    </row>
    <row r="6284" spans="1:4" ht="13.5" x14ac:dyDescent="0.25">
      <c r="A6284" s="172">
        <v>100316</v>
      </c>
      <c r="B6284" s="172" t="s">
        <v>12243</v>
      </c>
      <c r="C6284" s="172" t="s">
        <v>12113</v>
      </c>
      <c r="D6284" s="364">
        <v>1941.82</v>
      </c>
    </row>
    <row r="6285" spans="1:4" ht="13.5" x14ac:dyDescent="0.25">
      <c r="A6285" s="172">
        <v>100317</v>
      </c>
      <c r="B6285" s="172" t="s">
        <v>12259</v>
      </c>
      <c r="C6285" s="172" t="s">
        <v>12113</v>
      </c>
      <c r="D6285" s="364">
        <v>20344.61</v>
      </c>
    </row>
    <row r="6286" spans="1:4" ht="13.5" x14ac:dyDescent="0.25">
      <c r="A6286" s="172">
        <v>100318</v>
      </c>
      <c r="B6286" s="172" t="s">
        <v>12247</v>
      </c>
      <c r="C6286" s="172" t="s">
        <v>12113</v>
      </c>
      <c r="D6286" s="364">
        <v>9758.5499999999993</v>
      </c>
    </row>
    <row r="6287" spans="1:4" ht="13.5" x14ac:dyDescent="0.25">
      <c r="A6287" s="172">
        <v>100319</v>
      </c>
      <c r="B6287" s="172" t="s">
        <v>12248</v>
      </c>
      <c r="C6287" s="172" t="s">
        <v>12113</v>
      </c>
      <c r="D6287" s="364">
        <v>14186.35</v>
      </c>
    </row>
    <row r="6288" spans="1:4" ht="13.5" x14ac:dyDescent="0.25">
      <c r="A6288" s="172">
        <v>100320</v>
      </c>
      <c r="B6288" s="172" t="s">
        <v>12249</v>
      </c>
      <c r="C6288" s="172" t="s">
        <v>12113</v>
      </c>
      <c r="D6288" s="364">
        <v>15980.82</v>
      </c>
    </row>
    <row r="6289" spans="1:4" ht="13.5" x14ac:dyDescent="0.25">
      <c r="A6289" s="172">
        <v>100321</v>
      </c>
      <c r="B6289" s="172" t="s">
        <v>12252</v>
      </c>
      <c r="C6289" s="172" t="s">
        <v>12113</v>
      </c>
      <c r="D6289" s="364">
        <v>3669.54</v>
      </c>
    </row>
    <row r="6290" spans="1:4" ht="13.5" x14ac:dyDescent="0.25">
      <c r="A6290" s="172">
        <v>100533</v>
      </c>
      <c r="B6290" s="172" t="s">
        <v>12260</v>
      </c>
      <c r="C6290" s="172" t="s">
        <v>5894</v>
      </c>
      <c r="D6290" s="363">
        <v>12.94</v>
      </c>
    </row>
    <row r="6291" spans="1:4" ht="13.5" x14ac:dyDescent="0.25">
      <c r="A6291" s="172">
        <v>100534</v>
      </c>
      <c r="B6291" s="172" t="s">
        <v>12260</v>
      </c>
      <c r="C6291" s="172" t="s">
        <v>12113</v>
      </c>
      <c r="D6291" s="364">
        <v>2310.77</v>
      </c>
    </row>
    <row r="6292" spans="1:4" ht="13.5" x14ac:dyDescent="0.25">
      <c r="A6292" s="172">
        <v>100535</v>
      </c>
      <c r="B6292" s="172" t="s">
        <v>12261</v>
      </c>
      <c r="C6292" s="172" t="s">
        <v>5894</v>
      </c>
      <c r="D6292" s="363">
        <v>0.14000000000000001</v>
      </c>
    </row>
    <row r="6293" spans="1:4" ht="13.5" x14ac:dyDescent="0.25">
      <c r="A6293" s="172">
        <v>100536</v>
      </c>
      <c r="B6293" s="172" t="s">
        <v>12262</v>
      </c>
      <c r="C6293" s="172" t="s">
        <v>12113</v>
      </c>
      <c r="D6293" s="363">
        <v>19.850000000000001</v>
      </c>
    </row>
  </sheetData>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49"/>
  <sheetViews>
    <sheetView workbookViewId="0">
      <selection activeCell="A1925" sqref="A1925"/>
    </sheetView>
  </sheetViews>
  <sheetFormatPr defaultRowHeight="12.75" x14ac:dyDescent="0.2"/>
  <cols>
    <col min="1" max="1" width="10.5703125" style="146" customWidth="1"/>
    <col min="2" max="2" width="150.28515625" style="146" customWidth="1"/>
    <col min="3" max="3" width="21.140625" style="146" customWidth="1"/>
    <col min="4" max="4" width="22.28515625" style="146" customWidth="1"/>
    <col min="5" max="255" width="9.140625" style="146"/>
    <col min="256" max="256" width="10.5703125" style="146" customWidth="1"/>
    <col min="257" max="257" width="78.140625" style="146" customWidth="1"/>
    <col min="258" max="258" width="21.140625" style="146" customWidth="1"/>
    <col min="259" max="259" width="18.7109375" style="146" customWidth="1"/>
    <col min="260" max="260" width="22.28515625" style="146" customWidth="1"/>
    <col min="261" max="511" width="9.140625" style="146"/>
    <col min="512" max="512" width="10.5703125" style="146" customWidth="1"/>
    <col min="513" max="513" width="78.140625" style="146" customWidth="1"/>
    <col min="514" max="514" width="21.140625" style="146" customWidth="1"/>
    <col min="515" max="515" width="18.7109375" style="146" customWidth="1"/>
    <col min="516" max="516" width="22.28515625" style="146" customWidth="1"/>
    <col min="517" max="767" width="9.140625" style="146"/>
    <col min="768" max="768" width="10.5703125" style="146" customWidth="1"/>
    <col min="769" max="769" width="78.140625" style="146" customWidth="1"/>
    <col min="770" max="770" width="21.140625" style="146" customWidth="1"/>
    <col min="771" max="771" width="18.7109375" style="146" customWidth="1"/>
    <col min="772" max="772" width="22.28515625" style="146" customWidth="1"/>
    <col min="773" max="1023" width="9.140625" style="146"/>
    <col min="1024" max="1024" width="10.5703125" style="146" customWidth="1"/>
    <col min="1025" max="1025" width="78.140625" style="146" customWidth="1"/>
    <col min="1026" max="1026" width="21.140625" style="146" customWidth="1"/>
    <col min="1027" max="1027" width="18.7109375" style="146" customWidth="1"/>
    <col min="1028" max="1028" width="22.28515625" style="146" customWidth="1"/>
    <col min="1029" max="1279" width="9.140625" style="146"/>
    <col min="1280" max="1280" width="10.5703125" style="146" customWidth="1"/>
    <col min="1281" max="1281" width="78.140625" style="146" customWidth="1"/>
    <col min="1282" max="1282" width="21.140625" style="146" customWidth="1"/>
    <col min="1283" max="1283" width="18.7109375" style="146" customWidth="1"/>
    <col min="1284" max="1284" width="22.28515625" style="146" customWidth="1"/>
    <col min="1285" max="1535" width="9.140625" style="146"/>
    <col min="1536" max="1536" width="10.5703125" style="146" customWidth="1"/>
    <col min="1537" max="1537" width="78.140625" style="146" customWidth="1"/>
    <col min="1538" max="1538" width="21.140625" style="146" customWidth="1"/>
    <col min="1539" max="1539" width="18.7109375" style="146" customWidth="1"/>
    <col min="1540" max="1540" width="22.28515625" style="146" customWidth="1"/>
    <col min="1541" max="1791" width="9.140625" style="146"/>
    <col min="1792" max="1792" width="10.5703125" style="146" customWidth="1"/>
    <col min="1793" max="1793" width="78.140625" style="146" customWidth="1"/>
    <col min="1794" max="1794" width="21.140625" style="146" customWidth="1"/>
    <col min="1795" max="1795" width="18.7109375" style="146" customWidth="1"/>
    <col min="1796" max="1796" width="22.28515625" style="146" customWidth="1"/>
    <col min="1797" max="2047" width="9.140625" style="146"/>
    <col min="2048" max="2048" width="10.5703125" style="146" customWidth="1"/>
    <col min="2049" max="2049" width="78.140625" style="146" customWidth="1"/>
    <col min="2050" max="2050" width="21.140625" style="146" customWidth="1"/>
    <col min="2051" max="2051" width="18.7109375" style="146" customWidth="1"/>
    <col min="2052" max="2052" width="22.28515625" style="146" customWidth="1"/>
    <col min="2053" max="2303" width="9.140625" style="146"/>
    <col min="2304" max="2304" width="10.5703125" style="146" customWidth="1"/>
    <col min="2305" max="2305" width="78.140625" style="146" customWidth="1"/>
    <col min="2306" max="2306" width="21.140625" style="146" customWidth="1"/>
    <col min="2307" max="2307" width="18.7109375" style="146" customWidth="1"/>
    <col min="2308" max="2308" width="22.28515625" style="146" customWidth="1"/>
    <col min="2309" max="2559" width="9.140625" style="146"/>
    <col min="2560" max="2560" width="10.5703125" style="146" customWidth="1"/>
    <col min="2561" max="2561" width="78.140625" style="146" customWidth="1"/>
    <col min="2562" max="2562" width="21.140625" style="146" customWidth="1"/>
    <col min="2563" max="2563" width="18.7109375" style="146" customWidth="1"/>
    <col min="2564" max="2564" width="22.28515625" style="146" customWidth="1"/>
    <col min="2565" max="2815" width="9.140625" style="146"/>
    <col min="2816" max="2816" width="10.5703125" style="146" customWidth="1"/>
    <col min="2817" max="2817" width="78.140625" style="146" customWidth="1"/>
    <col min="2818" max="2818" width="21.140625" style="146" customWidth="1"/>
    <col min="2819" max="2819" width="18.7109375" style="146" customWidth="1"/>
    <col min="2820" max="2820" width="22.28515625" style="146" customWidth="1"/>
    <col min="2821" max="3071" width="9.140625" style="146"/>
    <col min="3072" max="3072" width="10.5703125" style="146" customWidth="1"/>
    <col min="3073" max="3073" width="78.140625" style="146" customWidth="1"/>
    <col min="3074" max="3074" width="21.140625" style="146" customWidth="1"/>
    <col min="3075" max="3075" width="18.7109375" style="146" customWidth="1"/>
    <col min="3076" max="3076" width="22.28515625" style="146" customWidth="1"/>
    <col min="3077" max="3327" width="9.140625" style="146"/>
    <col min="3328" max="3328" width="10.5703125" style="146" customWidth="1"/>
    <col min="3329" max="3329" width="78.140625" style="146" customWidth="1"/>
    <col min="3330" max="3330" width="21.140625" style="146" customWidth="1"/>
    <col min="3331" max="3331" width="18.7109375" style="146" customWidth="1"/>
    <col min="3332" max="3332" width="22.28515625" style="146" customWidth="1"/>
    <col min="3333" max="3583" width="9.140625" style="146"/>
    <col min="3584" max="3584" width="10.5703125" style="146" customWidth="1"/>
    <col min="3585" max="3585" width="78.140625" style="146" customWidth="1"/>
    <col min="3586" max="3586" width="21.140625" style="146" customWidth="1"/>
    <col min="3587" max="3587" width="18.7109375" style="146" customWidth="1"/>
    <col min="3588" max="3588" width="22.28515625" style="146" customWidth="1"/>
    <col min="3589" max="3839" width="9.140625" style="146"/>
    <col min="3840" max="3840" width="10.5703125" style="146" customWidth="1"/>
    <col min="3841" max="3841" width="78.140625" style="146" customWidth="1"/>
    <col min="3842" max="3842" width="21.140625" style="146" customWidth="1"/>
    <col min="3843" max="3843" width="18.7109375" style="146" customWidth="1"/>
    <col min="3844" max="3844" width="22.28515625" style="146" customWidth="1"/>
    <col min="3845" max="4095" width="9.140625" style="146"/>
    <col min="4096" max="4096" width="10.5703125" style="146" customWidth="1"/>
    <col min="4097" max="4097" width="78.140625" style="146" customWidth="1"/>
    <col min="4098" max="4098" width="21.140625" style="146" customWidth="1"/>
    <col min="4099" max="4099" width="18.7109375" style="146" customWidth="1"/>
    <col min="4100" max="4100" width="22.28515625" style="146" customWidth="1"/>
    <col min="4101" max="4351" width="9.140625" style="146"/>
    <col min="4352" max="4352" width="10.5703125" style="146" customWidth="1"/>
    <col min="4353" max="4353" width="78.140625" style="146" customWidth="1"/>
    <col min="4354" max="4354" width="21.140625" style="146" customWidth="1"/>
    <col min="4355" max="4355" width="18.7109375" style="146" customWidth="1"/>
    <col min="4356" max="4356" width="22.28515625" style="146" customWidth="1"/>
    <col min="4357" max="4607" width="9.140625" style="146"/>
    <col min="4608" max="4608" width="10.5703125" style="146" customWidth="1"/>
    <col min="4609" max="4609" width="78.140625" style="146" customWidth="1"/>
    <col min="4610" max="4610" width="21.140625" style="146" customWidth="1"/>
    <col min="4611" max="4611" width="18.7109375" style="146" customWidth="1"/>
    <col min="4612" max="4612" width="22.28515625" style="146" customWidth="1"/>
    <col min="4613" max="4863" width="9.140625" style="146"/>
    <col min="4864" max="4864" width="10.5703125" style="146" customWidth="1"/>
    <col min="4865" max="4865" width="78.140625" style="146" customWidth="1"/>
    <col min="4866" max="4866" width="21.140625" style="146" customWidth="1"/>
    <col min="4867" max="4867" width="18.7109375" style="146" customWidth="1"/>
    <col min="4868" max="4868" width="22.28515625" style="146" customWidth="1"/>
    <col min="4869" max="5119" width="9.140625" style="146"/>
    <col min="5120" max="5120" width="10.5703125" style="146" customWidth="1"/>
    <col min="5121" max="5121" width="78.140625" style="146" customWidth="1"/>
    <col min="5122" max="5122" width="21.140625" style="146" customWidth="1"/>
    <col min="5123" max="5123" width="18.7109375" style="146" customWidth="1"/>
    <col min="5124" max="5124" width="22.28515625" style="146" customWidth="1"/>
    <col min="5125" max="5375" width="9.140625" style="146"/>
    <col min="5376" max="5376" width="10.5703125" style="146" customWidth="1"/>
    <col min="5377" max="5377" width="78.140625" style="146" customWidth="1"/>
    <col min="5378" max="5378" width="21.140625" style="146" customWidth="1"/>
    <col min="5379" max="5379" width="18.7109375" style="146" customWidth="1"/>
    <col min="5380" max="5380" width="22.28515625" style="146" customWidth="1"/>
    <col min="5381" max="5631" width="9.140625" style="146"/>
    <col min="5632" max="5632" width="10.5703125" style="146" customWidth="1"/>
    <col min="5633" max="5633" width="78.140625" style="146" customWidth="1"/>
    <col min="5634" max="5634" width="21.140625" style="146" customWidth="1"/>
    <col min="5635" max="5635" width="18.7109375" style="146" customWidth="1"/>
    <col min="5636" max="5636" width="22.28515625" style="146" customWidth="1"/>
    <col min="5637" max="5887" width="9.140625" style="146"/>
    <col min="5888" max="5888" width="10.5703125" style="146" customWidth="1"/>
    <col min="5889" max="5889" width="78.140625" style="146" customWidth="1"/>
    <col min="5890" max="5890" width="21.140625" style="146" customWidth="1"/>
    <col min="5891" max="5891" width="18.7109375" style="146" customWidth="1"/>
    <col min="5892" max="5892" width="22.28515625" style="146" customWidth="1"/>
    <col min="5893" max="6143" width="9.140625" style="146"/>
    <col min="6144" max="6144" width="10.5703125" style="146" customWidth="1"/>
    <col min="6145" max="6145" width="78.140625" style="146" customWidth="1"/>
    <col min="6146" max="6146" width="21.140625" style="146" customWidth="1"/>
    <col min="6147" max="6147" width="18.7109375" style="146" customWidth="1"/>
    <col min="6148" max="6148" width="22.28515625" style="146" customWidth="1"/>
    <col min="6149" max="6399" width="9.140625" style="146"/>
    <col min="6400" max="6400" width="10.5703125" style="146" customWidth="1"/>
    <col min="6401" max="6401" width="78.140625" style="146" customWidth="1"/>
    <col min="6402" max="6402" width="21.140625" style="146" customWidth="1"/>
    <col min="6403" max="6403" width="18.7109375" style="146" customWidth="1"/>
    <col min="6404" max="6404" width="22.28515625" style="146" customWidth="1"/>
    <col min="6405" max="6655" width="9.140625" style="146"/>
    <col min="6656" max="6656" width="10.5703125" style="146" customWidth="1"/>
    <col min="6657" max="6657" width="78.140625" style="146" customWidth="1"/>
    <col min="6658" max="6658" width="21.140625" style="146" customWidth="1"/>
    <col min="6659" max="6659" width="18.7109375" style="146" customWidth="1"/>
    <col min="6660" max="6660" width="22.28515625" style="146" customWidth="1"/>
    <col min="6661" max="6911" width="9.140625" style="146"/>
    <col min="6912" max="6912" width="10.5703125" style="146" customWidth="1"/>
    <col min="6913" max="6913" width="78.140625" style="146" customWidth="1"/>
    <col min="6914" max="6914" width="21.140625" style="146" customWidth="1"/>
    <col min="6915" max="6915" width="18.7109375" style="146" customWidth="1"/>
    <col min="6916" max="6916" width="22.28515625" style="146" customWidth="1"/>
    <col min="6917" max="7167" width="9.140625" style="146"/>
    <col min="7168" max="7168" width="10.5703125" style="146" customWidth="1"/>
    <col min="7169" max="7169" width="78.140625" style="146" customWidth="1"/>
    <col min="7170" max="7170" width="21.140625" style="146" customWidth="1"/>
    <col min="7171" max="7171" width="18.7109375" style="146" customWidth="1"/>
    <col min="7172" max="7172" width="22.28515625" style="146" customWidth="1"/>
    <col min="7173" max="7423" width="9.140625" style="146"/>
    <col min="7424" max="7424" width="10.5703125" style="146" customWidth="1"/>
    <col min="7425" max="7425" width="78.140625" style="146" customWidth="1"/>
    <col min="7426" max="7426" width="21.140625" style="146" customWidth="1"/>
    <col min="7427" max="7427" width="18.7109375" style="146" customWidth="1"/>
    <col min="7428" max="7428" width="22.28515625" style="146" customWidth="1"/>
    <col min="7429" max="7679" width="9.140625" style="146"/>
    <col min="7680" max="7680" width="10.5703125" style="146" customWidth="1"/>
    <col min="7681" max="7681" width="78.140625" style="146" customWidth="1"/>
    <col min="7682" max="7682" width="21.140625" style="146" customWidth="1"/>
    <col min="7683" max="7683" width="18.7109375" style="146" customWidth="1"/>
    <col min="7684" max="7684" width="22.28515625" style="146" customWidth="1"/>
    <col min="7685" max="7935" width="9.140625" style="146"/>
    <col min="7936" max="7936" width="10.5703125" style="146" customWidth="1"/>
    <col min="7937" max="7937" width="78.140625" style="146" customWidth="1"/>
    <col min="7938" max="7938" width="21.140625" style="146" customWidth="1"/>
    <col min="7939" max="7939" width="18.7109375" style="146" customWidth="1"/>
    <col min="7940" max="7940" width="22.28515625" style="146" customWidth="1"/>
    <col min="7941" max="8191" width="9.140625" style="146"/>
    <col min="8192" max="8192" width="10.5703125" style="146" customWidth="1"/>
    <col min="8193" max="8193" width="78.140625" style="146" customWidth="1"/>
    <col min="8194" max="8194" width="21.140625" style="146" customWidth="1"/>
    <col min="8195" max="8195" width="18.7109375" style="146" customWidth="1"/>
    <col min="8196" max="8196" width="22.28515625" style="146" customWidth="1"/>
    <col min="8197" max="8447" width="9.140625" style="146"/>
    <col min="8448" max="8448" width="10.5703125" style="146" customWidth="1"/>
    <col min="8449" max="8449" width="78.140625" style="146" customWidth="1"/>
    <col min="8450" max="8450" width="21.140625" style="146" customWidth="1"/>
    <col min="8451" max="8451" width="18.7109375" style="146" customWidth="1"/>
    <col min="8452" max="8452" width="22.28515625" style="146" customWidth="1"/>
    <col min="8453" max="8703" width="9.140625" style="146"/>
    <col min="8704" max="8704" width="10.5703125" style="146" customWidth="1"/>
    <col min="8705" max="8705" width="78.140625" style="146" customWidth="1"/>
    <col min="8706" max="8706" width="21.140625" style="146" customWidth="1"/>
    <col min="8707" max="8707" width="18.7109375" style="146" customWidth="1"/>
    <col min="8708" max="8708" width="22.28515625" style="146" customWidth="1"/>
    <col min="8709" max="8959" width="9.140625" style="146"/>
    <col min="8960" max="8960" width="10.5703125" style="146" customWidth="1"/>
    <col min="8961" max="8961" width="78.140625" style="146" customWidth="1"/>
    <col min="8962" max="8962" width="21.140625" style="146" customWidth="1"/>
    <col min="8963" max="8963" width="18.7109375" style="146" customWidth="1"/>
    <col min="8964" max="8964" width="22.28515625" style="146" customWidth="1"/>
    <col min="8965" max="9215" width="9.140625" style="146"/>
    <col min="9216" max="9216" width="10.5703125" style="146" customWidth="1"/>
    <col min="9217" max="9217" width="78.140625" style="146" customWidth="1"/>
    <col min="9218" max="9218" width="21.140625" style="146" customWidth="1"/>
    <col min="9219" max="9219" width="18.7109375" style="146" customWidth="1"/>
    <col min="9220" max="9220" width="22.28515625" style="146" customWidth="1"/>
    <col min="9221" max="9471" width="9.140625" style="146"/>
    <col min="9472" max="9472" width="10.5703125" style="146" customWidth="1"/>
    <col min="9473" max="9473" width="78.140625" style="146" customWidth="1"/>
    <col min="9474" max="9474" width="21.140625" style="146" customWidth="1"/>
    <col min="9475" max="9475" width="18.7109375" style="146" customWidth="1"/>
    <col min="9476" max="9476" width="22.28515625" style="146" customWidth="1"/>
    <col min="9477" max="9727" width="9.140625" style="146"/>
    <col min="9728" max="9728" width="10.5703125" style="146" customWidth="1"/>
    <col min="9729" max="9729" width="78.140625" style="146" customWidth="1"/>
    <col min="9730" max="9730" width="21.140625" style="146" customWidth="1"/>
    <col min="9731" max="9731" width="18.7109375" style="146" customWidth="1"/>
    <col min="9732" max="9732" width="22.28515625" style="146" customWidth="1"/>
    <col min="9733" max="9983" width="9.140625" style="146"/>
    <col min="9984" max="9984" width="10.5703125" style="146" customWidth="1"/>
    <col min="9985" max="9985" width="78.140625" style="146" customWidth="1"/>
    <col min="9986" max="9986" width="21.140625" style="146" customWidth="1"/>
    <col min="9987" max="9987" width="18.7109375" style="146" customWidth="1"/>
    <col min="9988" max="9988" width="22.28515625" style="146" customWidth="1"/>
    <col min="9989" max="10239" width="9.140625" style="146"/>
    <col min="10240" max="10240" width="10.5703125" style="146" customWidth="1"/>
    <col min="10241" max="10241" width="78.140625" style="146" customWidth="1"/>
    <col min="10242" max="10242" width="21.140625" style="146" customWidth="1"/>
    <col min="10243" max="10243" width="18.7109375" style="146" customWidth="1"/>
    <col min="10244" max="10244" width="22.28515625" style="146" customWidth="1"/>
    <col min="10245" max="10495" width="9.140625" style="146"/>
    <col min="10496" max="10496" width="10.5703125" style="146" customWidth="1"/>
    <col min="10497" max="10497" width="78.140625" style="146" customWidth="1"/>
    <col min="10498" max="10498" width="21.140625" style="146" customWidth="1"/>
    <col min="10499" max="10499" width="18.7109375" style="146" customWidth="1"/>
    <col min="10500" max="10500" width="22.28515625" style="146" customWidth="1"/>
    <col min="10501" max="10751" width="9.140625" style="146"/>
    <col min="10752" max="10752" width="10.5703125" style="146" customWidth="1"/>
    <col min="10753" max="10753" width="78.140625" style="146" customWidth="1"/>
    <col min="10754" max="10754" width="21.140625" style="146" customWidth="1"/>
    <col min="10755" max="10755" width="18.7109375" style="146" customWidth="1"/>
    <col min="10756" max="10756" width="22.28515625" style="146" customWidth="1"/>
    <col min="10757" max="11007" width="9.140625" style="146"/>
    <col min="11008" max="11008" width="10.5703125" style="146" customWidth="1"/>
    <col min="11009" max="11009" width="78.140625" style="146" customWidth="1"/>
    <col min="11010" max="11010" width="21.140625" style="146" customWidth="1"/>
    <col min="11011" max="11011" width="18.7109375" style="146" customWidth="1"/>
    <col min="11012" max="11012" width="22.28515625" style="146" customWidth="1"/>
    <col min="11013" max="11263" width="9.140625" style="146"/>
    <col min="11264" max="11264" width="10.5703125" style="146" customWidth="1"/>
    <col min="11265" max="11265" width="78.140625" style="146" customWidth="1"/>
    <col min="11266" max="11266" width="21.140625" style="146" customWidth="1"/>
    <col min="11267" max="11267" width="18.7109375" style="146" customWidth="1"/>
    <col min="11268" max="11268" width="22.28515625" style="146" customWidth="1"/>
    <col min="11269" max="11519" width="9.140625" style="146"/>
    <col min="11520" max="11520" width="10.5703125" style="146" customWidth="1"/>
    <col min="11521" max="11521" width="78.140625" style="146" customWidth="1"/>
    <col min="11522" max="11522" width="21.140625" style="146" customWidth="1"/>
    <col min="11523" max="11523" width="18.7109375" style="146" customWidth="1"/>
    <col min="11524" max="11524" width="22.28515625" style="146" customWidth="1"/>
    <col min="11525" max="11775" width="9.140625" style="146"/>
    <col min="11776" max="11776" width="10.5703125" style="146" customWidth="1"/>
    <col min="11777" max="11777" width="78.140625" style="146" customWidth="1"/>
    <col min="11778" max="11778" width="21.140625" style="146" customWidth="1"/>
    <col min="11779" max="11779" width="18.7109375" style="146" customWidth="1"/>
    <col min="11780" max="11780" width="22.28515625" style="146" customWidth="1"/>
    <col min="11781" max="12031" width="9.140625" style="146"/>
    <col min="12032" max="12032" width="10.5703125" style="146" customWidth="1"/>
    <col min="12033" max="12033" width="78.140625" style="146" customWidth="1"/>
    <col min="12034" max="12034" width="21.140625" style="146" customWidth="1"/>
    <col min="12035" max="12035" width="18.7109375" style="146" customWidth="1"/>
    <col min="12036" max="12036" width="22.28515625" style="146" customWidth="1"/>
    <col min="12037" max="12287" width="9.140625" style="146"/>
    <col min="12288" max="12288" width="10.5703125" style="146" customWidth="1"/>
    <col min="12289" max="12289" width="78.140625" style="146" customWidth="1"/>
    <col min="12290" max="12290" width="21.140625" style="146" customWidth="1"/>
    <col min="12291" max="12291" width="18.7109375" style="146" customWidth="1"/>
    <col min="12292" max="12292" width="22.28515625" style="146" customWidth="1"/>
    <col min="12293" max="12543" width="9.140625" style="146"/>
    <col min="12544" max="12544" width="10.5703125" style="146" customWidth="1"/>
    <col min="12545" max="12545" width="78.140625" style="146" customWidth="1"/>
    <col min="12546" max="12546" width="21.140625" style="146" customWidth="1"/>
    <col min="12547" max="12547" width="18.7109375" style="146" customWidth="1"/>
    <col min="12548" max="12548" width="22.28515625" style="146" customWidth="1"/>
    <col min="12549" max="12799" width="9.140625" style="146"/>
    <col min="12800" max="12800" width="10.5703125" style="146" customWidth="1"/>
    <col min="12801" max="12801" width="78.140625" style="146" customWidth="1"/>
    <col min="12802" max="12802" width="21.140625" style="146" customWidth="1"/>
    <col min="12803" max="12803" width="18.7109375" style="146" customWidth="1"/>
    <col min="12804" max="12804" width="22.28515625" style="146" customWidth="1"/>
    <col min="12805" max="13055" width="9.140625" style="146"/>
    <col min="13056" max="13056" width="10.5703125" style="146" customWidth="1"/>
    <col min="13057" max="13057" width="78.140625" style="146" customWidth="1"/>
    <col min="13058" max="13058" width="21.140625" style="146" customWidth="1"/>
    <col min="13059" max="13059" width="18.7109375" style="146" customWidth="1"/>
    <col min="13060" max="13060" width="22.28515625" style="146" customWidth="1"/>
    <col min="13061" max="13311" width="9.140625" style="146"/>
    <col min="13312" max="13312" width="10.5703125" style="146" customWidth="1"/>
    <col min="13313" max="13313" width="78.140625" style="146" customWidth="1"/>
    <col min="13314" max="13314" width="21.140625" style="146" customWidth="1"/>
    <col min="13315" max="13315" width="18.7109375" style="146" customWidth="1"/>
    <col min="13316" max="13316" width="22.28515625" style="146" customWidth="1"/>
    <col min="13317" max="13567" width="9.140625" style="146"/>
    <col min="13568" max="13568" width="10.5703125" style="146" customWidth="1"/>
    <col min="13569" max="13569" width="78.140625" style="146" customWidth="1"/>
    <col min="13570" max="13570" width="21.140625" style="146" customWidth="1"/>
    <col min="13571" max="13571" width="18.7109375" style="146" customWidth="1"/>
    <col min="13572" max="13572" width="22.28515625" style="146" customWidth="1"/>
    <col min="13573" max="13823" width="9.140625" style="146"/>
    <col min="13824" max="13824" width="10.5703125" style="146" customWidth="1"/>
    <col min="13825" max="13825" width="78.140625" style="146" customWidth="1"/>
    <col min="13826" max="13826" width="21.140625" style="146" customWidth="1"/>
    <col min="13827" max="13827" width="18.7109375" style="146" customWidth="1"/>
    <col min="13828" max="13828" width="22.28515625" style="146" customWidth="1"/>
    <col min="13829" max="14079" width="9.140625" style="146"/>
    <col min="14080" max="14080" width="10.5703125" style="146" customWidth="1"/>
    <col min="14081" max="14081" width="78.140625" style="146" customWidth="1"/>
    <col min="14082" max="14082" width="21.140625" style="146" customWidth="1"/>
    <col min="14083" max="14083" width="18.7109375" style="146" customWidth="1"/>
    <col min="14084" max="14084" width="22.28515625" style="146" customWidth="1"/>
    <col min="14085" max="14335" width="9.140625" style="146"/>
    <col min="14336" max="14336" width="10.5703125" style="146" customWidth="1"/>
    <col min="14337" max="14337" width="78.140625" style="146" customWidth="1"/>
    <col min="14338" max="14338" width="21.140625" style="146" customWidth="1"/>
    <col min="14339" max="14339" width="18.7109375" style="146" customWidth="1"/>
    <col min="14340" max="14340" width="22.28515625" style="146" customWidth="1"/>
    <col min="14341" max="14591" width="9.140625" style="146"/>
    <col min="14592" max="14592" width="10.5703125" style="146" customWidth="1"/>
    <col min="14593" max="14593" width="78.140625" style="146" customWidth="1"/>
    <col min="14594" max="14594" width="21.140625" style="146" customWidth="1"/>
    <col min="14595" max="14595" width="18.7109375" style="146" customWidth="1"/>
    <col min="14596" max="14596" width="22.28515625" style="146" customWidth="1"/>
    <col min="14597" max="14847" width="9.140625" style="146"/>
    <col min="14848" max="14848" width="10.5703125" style="146" customWidth="1"/>
    <col min="14849" max="14849" width="78.140625" style="146" customWidth="1"/>
    <col min="14850" max="14850" width="21.140625" style="146" customWidth="1"/>
    <col min="14851" max="14851" width="18.7109375" style="146" customWidth="1"/>
    <col min="14852" max="14852" width="22.28515625" style="146" customWidth="1"/>
    <col min="14853" max="15103" width="9.140625" style="146"/>
    <col min="15104" max="15104" width="10.5703125" style="146" customWidth="1"/>
    <col min="15105" max="15105" width="78.140625" style="146" customWidth="1"/>
    <col min="15106" max="15106" width="21.140625" style="146" customWidth="1"/>
    <col min="15107" max="15107" width="18.7109375" style="146" customWidth="1"/>
    <col min="15108" max="15108" width="22.28515625" style="146" customWidth="1"/>
    <col min="15109" max="15359" width="9.140625" style="146"/>
    <col min="15360" max="15360" width="10.5703125" style="146" customWidth="1"/>
    <col min="15361" max="15361" width="78.140625" style="146" customWidth="1"/>
    <col min="15362" max="15362" width="21.140625" style="146" customWidth="1"/>
    <col min="15363" max="15363" width="18.7109375" style="146" customWidth="1"/>
    <col min="15364" max="15364" width="22.28515625" style="146" customWidth="1"/>
    <col min="15365" max="15615" width="9.140625" style="146"/>
    <col min="15616" max="15616" width="10.5703125" style="146" customWidth="1"/>
    <col min="15617" max="15617" width="78.140625" style="146" customWidth="1"/>
    <col min="15618" max="15618" width="21.140625" style="146" customWidth="1"/>
    <col min="15619" max="15619" width="18.7109375" style="146" customWidth="1"/>
    <col min="15620" max="15620" width="22.28515625" style="146" customWidth="1"/>
    <col min="15621" max="15871" width="9.140625" style="146"/>
    <col min="15872" max="15872" width="10.5703125" style="146" customWidth="1"/>
    <col min="15873" max="15873" width="78.140625" style="146" customWidth="1"/>
    <col min="15874" max="15874" width="21.140625" style="146" customWidth="1"/>
    <col min="15875" max="15875" width="18.7109375" style="146" customWidth="1"/>
    <col min="15876" max="15876" width="22.28515625" style="146" customWidth="1"/>
    <col min="15877" max="16127" width="9.140625" style="146"/>
    <col min="16128" max="16128" width="10.5703125" style="146" customWidth="1"/>
    <col min="16129" max="16129" width="78.140625" style="146" customWidth="1"/>
    <col min="16130" max="16130" width="21.140625" style="146" customWidth="1"/>
    <col min="16131" max="16131" width="18.7109375" style="146" customWidth="1"/>
    <col min="16132" max="16132" width="22.28515625" style="146" customWidth="1"/>
    <col min="16133" max="16384" width="9.140625" style="146"/>
  </cols>
  <sheetData>
    <row r="1" spans="1:4" x14ac:dyDescent="0.2">
      <c r="A1" s="146" t="s">
        <v>0</v>
      </c>
    </row>
    <row r="2" spans="1:4" x14ac:dyDescent="0.2">
      <c r="A2" s="146" t="s">
        <v>1</v>
      </c>
    </row>
    <row r="3" spans="1:4" x14ac:dyDescent="0.2">
      <c r="A3" s="146" t="s">
        <v>19435</v>
      </c>
    </row>
    <row r="4" spans="1:4" x14ac:dyDescent="0.2">
      <c r="A4" s="146" t="s">
        <v>3</v>
      </c>
    </row>
    <row r="5" spans="1:4" x14ac:dyDescent="0.2">
      <c r="A5" s="146" t="s">
        <v>19436</v>
      </c>
    </row>
    <row r="6" spans="1:4" x14ac:dyDescent="0.2">
      <c r="A6" s="146" t="s">
        <v>1</v>
      </c>
    </row>
    <row r="7" spans="1:4" x14ac:dyDescent="0.2">
      <c r="A7" s="146" t="s">
        <v>5</v>
      </c>
      <c r="B7" s="146" t="s">
        <v>6</v>
      </c>
      <c r="C7" s="146" t="s">
        <v>7</v>
      </c>
      <c r="D7" s="146" t="s">
        <v>8</v>
      </c>
    </row>
    <row r="8" spans="1:4" x14ac:dyDescent="0.2">
      <c r="A8" s="146">
        <v>39680</v>
      </c>
      <c r="B8" s="146" t="s">
        <v>12400</v>
      </c>
      <c r="C8" s="146" t="s">
        <v>10</v>
      </c>
      <c r="D8" s="147" t="s">
        <v>16888</v>
      </c>
    </row>
    <row r="9" spans="1:4" x14ac:dyDescent="0.2">
      <c r="A9" s="146">
        <v>39683</v>
      </c>
      <c r="B9" s="146" t="s">
        <v>12402</v>
      </c>
      <c r="C9" s="146" t="s">
        <v>10</v>
      </c>
      <c r="D9" s="147" t="s">
        <v>19437</v>
      </c>
    </row>
    <row r="10" spans="1:4" x14ac:dyDescent="0.2">
      <c r="A10" s="146">
        <v>2404</v>
      </c>
      <c r="B10" s="146" t="s">
        <v>12423</v>
      </c>
      <c r="C10" s="146" t="s">
        <v>15</v>
      </c>
      <c r="D10" s="147" t="s">
        <v>12424</v>
      </c>
    </row>
    <row r="11" spans="1:4" x14ac:dyDescent="0.2">
      <c r="A11" s="146">
        <v>2720</v>
      </c>
      <c r="B11" s="146" t="s">
        <v>12426</v>
      </c>
      <c r="C11" s="146" t="s">
        <v>185</v>
      </c>
      <c r="D11" s="147" t="s">
        <v>19438</v>
      </c>
    </row>
    <row r="12" spans="1:4" x14ac:dyDescent="0.2">
      <c r="A12" s="146">
        <v>2719</v>
      </c>
      <c r="B12" s="146" t="s">
        <v>12429</v>
      </c>
      <c r="C12" s="146" t="s">
        <v>185</v>
      </c>
      <c r="D12" s="147" t="s">
        <v>19439</v>
      </c>
    </row>
    <row r="13" spans="1:4" x14ac:dyDescent="0.2">
      <c r="A13" s="146">
        <v>3378</v>
      </c>
      <c r="B13" s="146" t="s">
        <v>11</v>
      </c>
      <c r="C13" s="146" t="s">
        <v>10</v>
      </c>
      <c r="D13" s="147" t="s">
        <v>19440</v>
      </c>
    </row>
    <row r="14" spans="1:4" x14ac:dyDescent="0.2">
      <c r="A14" s="146">
        <v>3380</v>
      </c>
      <c r="B14" s="146" t="s">
        <v>12</v>
      </c>
      <c r="C14" s="146" t="s">
        <v>10</v>
      </c>
      <c r="D14" s="147" t="s">
        <v>15859</v>
      </c>
    </row>
    <row r="15" spans="1:4" x14ac:dyDescent="0.2">
      <c r="A15" s="146">
        <v>3379</v>
      </c>
      <c r="B15" s="146" t="s">
        <v>13</v>
      </c>
      <c r="C15" s="146" t="s">
        <v>10</v>
      </c>
      <c r="D15" s="147" t="s">
        <v>19441</v>
      </c>
    </row>
    <row r="16" spans="1:4" x14ac:dyDescent="0.2">
      <c r="A16" s="146">
        <v>3346</v>
      </c>
      <c r="B16" s="146" t="s">
        <v>12445</v>
      </c>
      <c r="C16" s="146" t="s">
        <v>185</v>
      </c>
      <c r="D16" s="147" t="s">
        <v>12446</v>
      </c>
    </row>
    <row r="17" spans="1:4" x14ac:dyDescent="0.2">
      <c r="A17" s="146">
        <v>3348</v>
      </c>
      <c r="B17" s="146" t="s">
        <v>12447</v>
      </c>
      <c r="C17" s="146" t="s">
        <v>185</v>
      </c>
      <c r="D17" s="147" t="s">
        <v>12448</v>
      </c>
    </row>
    <row r="18" spans="1:4" x14ac:dyDescent="0.2">
      <c r="A18" s="146">
        <v>3345</v>
      </c>
      <c r="B18" s="146" t="s">
        <v>12449</v>
      </c>
      <c r="C18" s="146" t="s">
        <v>185</v>
      </c>
      <c r="D18" s="147" t="s">
        <v>12450</v>
      </c>
    </row>
    <row r="19" spans="1:4" x14ac:dyDescent="0.2">
      <c r="A19" s="146">
        <v>39833</v>
      </c>
      <c r="B19" s="146" t="s">
        <v>12451</v>
      </c>
      <c r="C19" s="146" t="s">
        <v>185</v>
      </c>
      <c r="D19" s="147" t="s">
        <v>12452</v>
      </c>
    </row>
    <row r="20" spans="1:4" x14ac:dyDescent="0.2">
      <c r="A20" s="146">
        <v>39834</v>
      </c>
      <c r="B20" s="146" t="s">
        <v>12453</v>
      </c>
      <c r="C20" s="146" t="s">
        <v>185</v>
      </c>
      <c r="D20" s="147" t="s">
        <v>12454</v>
      </c>
    </row>
    <row r="21" spans="1:4" x14ac:dyDescent="0.2">
      <c r="A21" s="146">
        <v>39835</v>
      </c>
      <c r="B21" s="146" t="s">
        <v>12455</v>
      </c>
      <c r="C21" s="146" t="s">
        <v>185</v>
      </c>
      <c r="D21" s="147" t="s">
        <v>12456</v>
      </c>
    </row>
    <row r="22" spans="1:4" x14ac:dyDescent="0.2">
      <c r="A22" s="146">
        <v>13382</v>
      </c>
      <c r="B22" s="146" t="s">
        <v>17</v>
      </c>
      <c r="C22" s="146" t="s">
        <v>10</v>
      </c>
      <c r="D22" s="147" t="s">
        <v>19442</v>
      </c>
    </row>
    <row r="23" spans="1:4" x14ac:dyDescent="0.2">
      <c r="A23" s="146">
        <v>13399</v>
      </c>
      <c r="B23" s="146" t="s">
        <v>12468</v>
      </c>
      <c r="C23" s="146" t="s">
        <v>10</v>
      </c>
      <c r="D23" s="147" t="s">
        <v>19443</v>
      </c>
    </row>
    <row r="24" spans="1:4" x14ac:dyDescent="0.2">
      <c r="A24" s="146">
        <v>39764</v>
      </c>
      <c r="B24" s="146" t="s">
        <v>12470</v>
      </c>
      <c r="C24" s="146" t="s">
        <v>10</v>
      </c>
      <c r="D24" s="147" t="s">
        <v>19444</v>
      </c>
    </row>
    <row r="25" spans="1:4" x14ac:dyDescent="0.2">
      <c r="A25" s="146">
        <v>4126</v>
      </c>
      <c r="B25" s="146" t="s">
        <v>12476</v>
      </c>
      <c r="C25" s="146" t="s">
        <v>10</v>
      </c>
      <c r="D25" s="147" t="s">
        <v>19445</v>
      </c>
    </row>
    <row r="26" spans="1:4" x14ac:dyDescent="0.2">
      <c r="A26" s="146">
        <v>10615</v>
      </c>
      <c r="B26" s="146" t="s">
        <v>19446</v>
      </c>
      <c r="C26" s="146" t="s">
        <v>10</v>
      </c>
      <c r="D26" s="147" t="s">
        <v>19447</v>
      </c>
    </row>
    <row r="27" spans="1:4" x14ac:dyDescent="0.2">
      <c r="A27" s="146">
        <v>21136</v>
      </c>
      <c r="B27" s="146" t="s">
        <v>19</v>
      </c>
      <c r="C27" s="146" t="s">
        <v>20</v>
      </c>
      <c r="D27" s="147" t="s">
        <v>12494</v>
      </c>
    </row>
    <row r="28" spans="1:4" x14ac:dyDescent="0.2">
      <c r="A28" s="146">
        <v>21128</v>
      </c>
      <c r="B28" s="146" t="s">
        <v>21</v>
      </c>
      <c r="C28" s="146" t="s">
        <v>20</v>
      </c>
      <c r="D28" s="147" t="s">
        <v>12495</v>
      </c>
    </row>
    <row r="29" spans="1:4" x14ac:dyDescent="0.2">
      <c r="A29" s="146">
        <v>21130</v>
      </c>
      <c r="B29" s="146" t="s">
        <v>22</v>
      </c>
      <c r="C29" s="146" t="s">
        <v>20</v>
      </c>
      <c r="D29" s="147" t="s">
        <v>12496</v>
      </c>
    </row>
    <row r="30" spans="1:4" x14ac:dyDescent="0.2">
      <c r="A30" s="146">
        <v>21135</v>
      </c>
      <c r="B30" s="146" t="s">
        <v>23</v>
      </c>
      <c r="C30" s="146" t="s">
        <v>20</v>
      </c>
      <c r="D30" s="147" t="s">
        <v>12497</v>
      </c>
    </row>
    <row r="31" spans="1:4" x14ac:dyDescent="0.2">
      <c r="A31" s="146">
        <v>42402</v>
      </c>
      <c r="B31" s="146" t="s">
        <v>12498</v>
      </c>
      <c r="C31" s="146" t="s">
        <v>71</v>
      </c>
      <c r="D31" s="147" t="s">
        <v>13414</v>
      </c>
    </row>
    <row r="32" spans="1:4" x14ac:dyDescent="0.2">
      <c r="A32" s="146">
        <v>38605</v>
      </c>
      <c r="B32" s="146" t="s">
        <v>24</v>
      </c>
      <c r="C32" s="146" t="s">
        <v>10</v>
      </c>
      <c r="D32" s="147" t="s">
        <v>19448</v>
      </c>
    </row>
    <row r="33" spans="1:4" x14ac:dyDescent="0.2">
      <c r="A33" s="146">
        <v>11270</v>
      </c>
      <c r="B33" s="146" t="s">
        <v>25</v>
      </c>
      <c r="C33" s="146" t="s">
        <v>10</v>
      </c>
      <c r="D33" s="147" t="s">
        <v>12501</v>
      </c>
    </row>
    <row r="34" spans="1:4" x14ac:dyDescent="0.2">
      <c r="A34" s="146">
        <v>412</v>
      </c>
      <c r="B34" s="146" t="s">
        <v>26</v>
      </c>
      <c r="C34" s="146" t="s">
        <v>10</v>
      </c>
      <c r="D34" s="147" t="s">
        <v>12502</v>
      </c>
    </row>
    <row r="35" spans="1:4" x14ac:dyDescent="0.2">
      <c r="A35" s="146">
        <v>414</v>
      </c>
      <c r="B35" s="146" t="s">
        <v>27</v>
      </c>
      <c r="C35" s="146" t="s">
        <v>10</v>
      </c>
      <c r="D35" s="147" t="s">
        <v>12503</v>
      </c>
    </row>
    <row r="36" spans="1:4" x14ac:dyDescent="0.2">
      <c r="A36" s="146">
        <v>410</v>
      </c>
      <c r="B36" s="146" t="s">
        <v>28</v>
      </c>
      <c r="C36" s="146" t="s">
        <v>10</v>
      </c>
      <c r="D36" s="147" t="s">
        <v>12504</v>
      </c>
    </row>
    <row r="37" spans="1:4" x14ac:dyDescent="0.2">
      <c r="A37" s="146">
        <v>411</v>
      </c>
      <c r="B37" s="146" t="s">
        <v>29</v>
      </c>
      <c r="C37" s="146" t="s">
        <v>10</v>
      </c>
      <c r="D37" s="147" t="s">
        <v>12505</v>
      </c>
    </row>
    <row r="38" spans="1:4" x14ac:dyDescent="0.2">
      <c r="A38" s="146">
        <v>408</v>
      </c>
      <c r="B38" s="146" t="s">
        <v>30</v>
      </c>
      <c r="C38" s="146" t="s">
        <v>10</v>
      </c>
      <c r="D38" s="147" t="s">
        <v>12506</v>
      </c>
    </row>
    <row r="39" spans="1:4" x14ac:dyDescent="0.2">
      <c r="A39" s="146">
        <v>39131</v>
      </c>
      <c r="B39" s="146" t="s">
        <v>31</v>
      </c>
      <c r="C39" s="146" t="s">
        <v>10</v>
      </c>
      <c r="D39" s="147" t="s">
        <v>12508</v>
      </c>
    </row>
    <row r="40" spans="1:4" x14ac:dyDescent="0.2">
      <c r="A40" s="146">
        <v>394</v>
      </c>
      <c r="B40" s="146" t="s">
        <v>32</v>
      </c>
      <c r="C40" s="146" t="s">
        <v>10</v>
      </c>
      <c r="D40" s="147" t="s">
        <v>13085</v>
      </c>
    </row>
    <row r="41" spans="1:4" x14ac:dyDescent="0.2">
      <c r="A41" s="146">
        <v>39130</v>
      </c>
      <c r="B41" s="146" t="s">
        <v>33</v>
      </c>
      <c r="C41" s="146" t="s">
        <v>10</v>
      </c>
      <c r="D41" s="147" t="s">
        <v>15047</v>
      </c>
    </row>
    <row r="42" spans="1:4" x14ac:dyDescent="0.2">
      <c r="A42" s="146">
        <v>395</v>
      </c>
      <c r="B42" s="146" t="s">
        <v>34</v>
      </c>
      <c r="C42" s="146" t="s">
        <v>10</v>
      </c>
      <c r="D42" s="147" t="s">
        <v>13409</v>
      </c>
    </row>
    <row r="43" spans="1:4" x14ac:dyDescent="0.2">
      <c r="A43" s="146">
        <v>39127</v>
      </c>
      <c r="B43" s="146" t="s">
        <v>35</v>
      </c>
      <c r="C43" s="146" t="s">
        <v>10</v>
      </c>
      <c r="D43" s="147" t="s">
        <v>19449</v>
      </c>
    </row>
    <row r="44" spans="1:4" x14ac:dyDescent="0.2">
      <c r="A44" s="146">
        <v>392</v>
      </c>
      <c r="B44" s="146" t="s">
        <v>36</v>
      </c>
      <c r="C44" s="146" t="s">
        <v>10</v>
      </c>
      <c r="D44" s="147" t="s">
        <v>12685</v>
      </c>
    </row>
    <row r="45" spans="1:4" x14ac:dyDescent="0.2">
      <c r="A45" s="146">
        <v>39129</v>
      </c>
      <c r="B45" s="146" t="s">
        <v>37</v>
      </c>
      <c r="C45" s="146" t="s">
        <v>10</v>
      </c>
      <c r="D45" s="147" t="s">
        <v>13304</v>
      </c>
    </row>
    <row r="46" spans="1:4" x14ac:dyDescent="0.2">
      <c r="A46" s="146">
        <v>393</v>
      </c>
      <c r="B46" s="146" t="s">
        <v>38</v>
      </c>
      <c r="C46" s="146" t="s">
        <v>10</v>
      </c>
      <c r="D46" s="147" t="s">
        <v>13124</v>
      </c>
    </row>
    <row r="47" spans="1:4" x14ac:dyDescent="0.2">
      <c r="A47" s="146">
        <v>39133</v>
      </c>
      <c r="B47" s="146" t="s">
        <v>39</v>
      </c>
      <c r="C47" s="146" t="s">
        <v>10</v>
      </c>
      <c r="D47" s="147" t="s">
        <v>19450</v>
      </c>
    </row>
    <row r="48" spans="1:4" x14ac:dyDescent="0.2">
      <c r="A48" s="146">
        <v>397</v>
      </c>
      <c r="B48" s="146" t="s">
        <v>40</v>
      </c>
      <c r="C48" s="146" t="s">
        <v>10</v>
      </c>
      <c r="D48" s="147" t="s">
        <v>13107</v>
      </c>
    </row>
    <row r="49" spans="1:4" x14ac:dyDescent="0.2">
      <c r="A49" s="146">
        <v>39132</v>
      </c>
      <c r="B49" s="146" t="s">
        <v>41</v>
      </c>
      <c r="C49" s="146" t="s">
        <v>10</v>
      </c>
      <c r="D49" s="147" t="s">
        <v>12886</v>
      </c>
    </row>
    <row r="50" spans="1:4" x14ac:dyDescent="0.2">
      <c r="A50" s="146">
        <v>396</v>
      </c>
      <c r="B50" s="146" t="s">
        <v>42</v>
      </c>
      <c r="C50" s="146" t="s">
        <v>10</v>
      </c>
      <c r="D50" s="147" t="s">
        <v>13526</v>
      </c>
    </row>
    <row r="51" spans="1:4" x14ac:dyDescent="0.2">
      <c r="A51" s="146">
        <v>39135</v>
      </c>
      <c r="B51" s="146" t="s">
        <v>43</v>
      </c>
      <c r="C51" s="146" t="s">
        <v>10</v>
      </c>
      <c r="D51" s="147" t="s">
        <v>19451</v>
      </c>
    </row>
    <row r="52" spans="1:4" x14ac:dyDescent="0.2">
      <c r="A52" s="146">
        <v>39128</v>
      </c>
      <c r="B52" s="146" t="s">
        <v>44</v>
      </c>
      <c r="C52" s="146" t="s">
        <v>10</v>
      </c>
      <c r="D52" s="147" t="s">
        <v>13256</v>
      </c>
    </row>
    <row r="53" spans="1:4" x14ac:dyDescent="0.2">
      <c r="A53" s="146">
        <v>400</v>
      </c>
      <c r="B53" s="146" t="s">
        <v>45</v>
      </c>
      <c r="C53" s="146" t="s">
        <v>10</v>
      </c>
      <c r="D53" s="147" t="s">
        <v>14723</v>
      </c>
    </row>
    <row r="54" spans="1:4" x14ac:dyDescent="0.2">
      <c r="A54" s="146">
        <v>39125</v>
      </c>
      <c r="B54" s="146" t="s">
        <v>46</v>
      </c>
      <c r="C54" s="146" t="s">
        <v>10</v>
      </c>
      <c r="D54" s="147" t="s">
        <v>13256</v>
      </c>
    </row>
    <row r="55" spans="1:4" x14ac:dyDescent="0.2">
      <c r="A55" s="146">
        <v>39134</v>
      </c>
      <c r="B55" s="146" t="s">
        <v>47</v>
      </c>
      <c r="C55" s="146" t="s">
        <v>10</v>
      </c>
      <c r="D55" s="147" t="s">
        <v>19452</v>
      </c>
    </row>
    <row r="56" spans="1:4" x14ac:dyDescent="0.2">
      <c r="A56" s="146">
        <v>398</v>
      </c>
      <c r="B56" s="146" t="s">
        <v>48</v>
      </c>
      <c r="C56" s="146" t="s">
        <v>10</v>
      </c>
      <c r="D56" s="147" t="s">
        <v>13606</v>
      </c>
    </row>
    <row r="57" spans="1:4" x14ac:dyDescent="0.2">
      <c r="A57" s="146">
        <v>39126</v>
      </c>
      <c r="B57" s="146" t="s">
        <v>49</v>
      </c>
      <c r="C57" s="146" t="s">
        <v>10</v>
      </c>
      <c r="D57" s="147" t="s">
        <v>15757</v>
      </c>
    </row>
    <row r="58" spans="1:4" x14ac:dyDescent="0.2">
      <c r="A58" s="146">
        <v>399</v>
      </c>
      <c r="B58" s="146" t="s">
        <v>50</v>
      </c>
      <c r="C58" s="146" t="s">
        <v>10</v>
      </c>
      <c r="D58" s="147" t="s">
        <v>13969</v>
      </c>
    </row>
    <row r="59" spans="1:4" x14ac:dyDescent="0.2">
      <c r="A59" s="146">
        <v>39158</v>
      </c>
      <c r="B59" s="146" t="s">
        <v>51</v>
      </c>
      <c r="C59" s="146" t="s">
        <v>10</v>
      </c>
      <c r="D59" s="147" t="s">
        <v>16886</v>
      </c>
    </row>
    <row r="60" spans="1:4" x14ac:dyDescent="0.2">
      <c r="A60" s="146">
        <v>39141</v>
      </c>
      <c r="B60" s="146" t="s">
        <v>52</v>
      </c>
      <c r="C60" s="146" t="s">
        <v>10</v>
      </c>
      <c r="D60" s="147" t="s">
        <v>15628</v>
      </c>
    </row>
    <row r="61" spans="1:4" x14ac:dyDescent="0.2">
      <c r="A61" s="146">
        <v>39140</v>
      </c>
      <c r="B61" s="146" t="s">
        <v>53</v>
      </c>
      <c r="C61" s="146" t="s">
        <v>10</v>
      </c>
      <c r="D61" s="147" t="s">
        <v>12506</v>
      </c>
    </row>
    <row r="62" spans="1:4" x14ac:dyDescent="0.2">
      <c r="A62" s="146">
        <v>39137</v>
      </c>
      <c r="B62" s="146" t="s">
        <v>54</v>
      </c>
      <c r="C62" s="146" t="s">
        <v>10</v>
      </c>
      <c r="D62" s="147" t="s">
        <v>14549</v>
      </c>
    </row>
    <row r="63" spans="1:4" x14ac:dyDescent="0.2">
      <c r="A63" s="146">
        <v>39139</v>
      </c>
      <c r="B63" s="146" t="s">
        <v>55</v>
      </c>
      <c r="C63" s="146" t="s">
        <v>10</v>
      </c>
      <c r="D63" s="147" t="s">
        <v>16049</v>
      </c>
    </row>
    <row r="64" spans="1:4" x14ac:dyDescent="0.2">
      <c r="A64" s="146">
        <v>39143</v>
      </c>
      <c r="B64" s="146" t="s">
        <v>56</v>
      </c>
      <c r="C64" s="146" t="s">
        <v>10</v>
      </c>
      <c r="D64" s="147" t="s">
        <v>12732</v>
      </c>
    </row>
    <row r="65" spans="1:4" x14ac:dyDescent="0.2">
      <c r="A65" s="146">
        <v>39142</v>
      </c>
      <c r="B65" s="146" t="s">
        <v>57</v>
      </c>
      <c r="C65" s="146" t="s">
        <v>10</v>
      </c>
      <c r="D65" s="147" t="s">
        <v>13126</v>
      </c>
    </row>
    <row r="66" spans="1:4" x14ac:dyDescent="0.2">
      <c r="A66" s="146">
        <v>39138</v>
      </c>
      <c r="B66" s="146" t="s">
        <v>58</v>
      </c>
      <c r="C66" s="146" t="s">
        <v>10</v>
      </c>
      <c r="D66" s="147" t="s">
        <v>12914</v>
      </c>
    </row>
    <row r="67" spans="1:4" x14ac:dyDescent="0.2">
      <c r="A67" s="146">
        <v>39136</v>
      </c>
      <c r="B67" s="146" t="s">
        <v>59</v>
      </c>
      <c r="C67" s="146" t="s">
        <v>10</v>
      </c>
      <c r="D67" s="147" t="s">
        <v>13059</v>
      </c>
    </row>
    <row r="68" spans="1:4" x14ac:dyDescent="0.2">
      <c r="A68" s="146">
        <v>39144</v>
      </c>
      <c r="B68" s="146" t="s">
        <v>60</v>
      </c>
      <c r="C68" s="146" t="s">
        <v>10</v>
      </c>
      <c r="D68" s="147" t="s">
        <v>13409</v>
      </c>
    </row>
    <row r="69" spans="1:4" x14ac:dyDescent="0.2">
      <c r="A69" s="146">
        <v>39145</v>
      </c>
      <c r="B69" s="146" t="s">
        <v>61</v>
      </c>
      <c r="C69" s="146" t="s">
        <v>10</v>
      </c>
      <c r="D69" s="147" t="s">
        <v>12683</v>
      </c>
    </row>
    <row r="70" spans="1:4" x14ac:dyDescent="0.2">
      <c r="A70" s="146">
        <v>12615</v>
      </c>
      <c r="B70" s="146" t="s">
        <v>62</v>
      </c>
      <c r="C70" s="146" t="s">
        <v>10</v>
      </c>
      <c r="D70" s="147" t="s">
        <v>19453</v>
      </c>
    </row>
    <row r="71" spans="1:4" x14ac:dyDescent="0.2">
      <c r="A71" s="146">
        <v>11927</v>
      </c>
      <c r="B71" s="146" t="s">
        <v>63</v>
      </c>
      <c r="C71" s="146" t="s">
        <v>10</v>
      </c>
      <c r="D71" s="147" t="s">
        <v>12537</v>
      </c>
    </row>
    <row r="72" spans="1:4" x14ac:dyDescent="0.2">
      <c r="A72" s="146">
        <v>11928</v>
      </c>
      <c r="B72" s="146" t="s">
        <v>64</v>
      </c>
      <c r="C72" s="146" t="s">
        <v>10</v>
      </c>
      <c r="D72" s="147" t="s">
        <v>12538</v>
      </c>
    </row>
    <row r="73" spans="1:4" x14ac:dyDescent="0.2">
      <c r="A73" s="146">
        <v>11929</v>
      </c>
      <c r="B73" s="146" t="s">
        <v>65</v>
      </c>
      <c r="C73" s="146" t="s">
        <v>10</v>
      </c>
      <c r="D73" s="147" t="s">
        <v>12539</v>
      </c>
    </row>
    <row r="74" spans="1:4" x14ac:dyDescent="0.2">
      <c r="A74" s="146">
        <v>36801</v>
      </c>
      <c r="B74" s="146" t="s">
        <v>12540</v>
      </c>
      <c r="C74" s="146" t="s">
        <v>10</v>
      </c>
      <c r="D74" s="147" t="s">
        <v>19454</v>
      </c>
    </row>
    <row r="75" spans="1:4" x14ac:dyDescent="0.2">
      <c r="A75" s="146">
        <v>36246</v>
      </c>
      <c r="B75" s="146" t="s">
        <v>67</v>
      </c>
      <c r="C75" s="146" t="s">
        <v>20</v>
      </c>
      <c r="D75" s="147" t="s">
        <v>12790</v>
      </c>
    </row>
    <row r="76" spans="1:4" x14ac:dyDescent="0.2">
      <c r="A76" s="146">
        <v>37600</v>
      </c>
      <c r="B76" s="146" t="s">
        <v>68</v>
      </c>
      <c r="C76" s="146" t="s">
        <v>10</v>
      </c>
      <c r="D76" s="147" t="s">
        <v>19455</v>
      </c>
    </row>
    <row r="77" spans="1:4" x14ac:dyDescent="0.2">
      <c r="A77" s="146">
        <v>37599</v>
      </c>
      <c r="B77" s="146" t="s">
        <v>69</v>
      </c>
      <c r="C77" s="146" t="s">
        <v>10</v>
      </c>
      <c r="D77" s="147" t="s">
        <v>19456</v>
      </c>
    </row>
    <row r="78" spans="1:4" x14ac:dyDescent="0.2">
      <c r="A78" s="146">
        <v>1</v>
      </c>
      <c r="B78" s="146" t="s">
        <v>12545</v>
      </c>
      <c r="C78" s="146" t="s">
        <v>71</v>
      </c>
      <c r="D78" s="147" t="s">
        <v>12546</v>
      </c>
    </row>
    <row r="79" spans="1:4" x14ac:dyDescent="0.2">
      <c r="A79" s="146">
        <v>3</v>
      </c>
      <c r="B79" s="146" t="s">
        <v>12547</v>
      </c>
      <c r="C79" s="146" t="s">
        <v>73</v>
      </c>
      <c r="D79" s="147" t="s">
        <v>19457</v>
      </c>
    </row>
    <row r="80" spans="1:4" x14ac:dyDescent="0.2">
      <c r="A80" s="146">
        <v>43054</v>
      </c>
      <c r="B80" s="146" t="s">
        <v>74</v>
      </c>
      <c r="C80" s="146" t="s">
        <v>71</v>
      </c>
      <c r="D80" s="147" t="s">
        <v>13656</v>
      </c>
    </row>
    <row r="81" spans="1:4" x14ac:dyDescent="0.2">
      <c r="A81" s="146">
        <v>26</v>
      </c>
      <c r="B81" s="146" t="s">
        <v>19458</v>
      </c>
      <c r="C81" s="146" t="s">
        <v>71</v>
      </c>
      <c r="D81" s="147" t="s">
        <v>19459</v>
      </c>
    </row>
    <row r="82" spans="1:4" x14ac:dyDescent="0.2">
      <c r="A82" s="146">
        <v>20</v>
      </c>
      <c r="B82" s="146" t="s">
        <v>19460</v>
      </c>
      <c r="C82" s="146" t="s">
        <v>71</v>
      </c>
      <c r="D82" s="147" t="s">
        <v>13926</v>
      </c>
    </row>
    <row r="83" spans="1:4" x14ac:dyDescent="0.2">
      <c r="A83" s="146">
        <v>21</v>
      </c>
      <c r="B83" s="146" t="s">
        <v>19461</v>
      </c>
      <c r="C83" s="146" t="s">
        <v>71</v>
      </c>
      <c r="D83" s="147" t="s">
        <v>13926</v>
      </c>
    </row>
    <row r="84" spans="1:4" x14ac:dyDescent="0.2">
      <c r="A84" s="146">
        <v>42403</v>
      </c>
      <c r="B84" s="146" t="s">
        <v>76</v>
      </c>
      <c r="C84" s="146" t="s">
        <v>71</v>
      </c>
      <c r="D84" s="147" t="s">
        <v>15400</v>
      </c>
    </row>
    <row r="85" spans="1:4" x14ac:dyDescent="0.2">
      <c r="A85" s="146">
        <v>24</v>
      </c>
      <c r="B85" s="146" t="s">
        <v>19462</v>
      </c>
      <c r="C85" s="146" t="s">
        <v>71</v>
      </c>
      <c r="D85" s="147" t="s">
        <v>13926</v>
      </c>
    </row>
    <row r="86" spans="1:4" x14ac:dyDescent="0.2">
      <c r="A86" s="146">
        <v>42404</v>
      </c>
      <c r="B86" s="146" t="s">
        <v>77</v>
      </c>
      <c r="C86" s="146" t="s">
        <v>71</v>
      </c>
      <c r="D86" s="147" t="s">
        <v>19463</v>
      </c>
    </row>
    <row r="87" spans="1:4" x14ac:dyDescent="0.2">
      <c r="A87" s="146">
        <v>25</v>
      </c>
      <c r="B87" s="146" t="s">
        <v>19464</v>
      </c>
      <c r="C87" s="146" t="s">
        <v>71</v>
      </c>
      <c r="D87" s="147" t="s">
        <v>13926</v>
      </c>
    </row>
    <row r="88" spans="1:4" x14ac:dyDescent="0.2">
      <c r="A88" s="146">
        <v>42405</v>
      </c>
      <c r="B88" s="146" t="s">
        <v>78</v>
      </c>
      <c r="C88" s="146" t="s">
        <v>71</v>
      </c>
      <c r="D88" s="147" t="s">
        <v>13718</v>
      </c>
    </row>
    <row r="89" spans="1:4" x14ac:dyDescent="0.2">
      <c r="A89" s="146">
        <v>34341</v>
      </c>
      <c r="B89" s="146" t="s">
        <v>79</v>
      </c>
      <c r="C89" s="146" t="s">
        <v>71</v>
      </c>
      <c r="D89" s="147" t="s">
        <v>15399</v>
      </c>
    </row>
    <row r="90" spans="1:4" x14ac:dyDescent="0.2">
      <c r="A90" s="146">
        <v>43053</v>
      </c>
      <c r="B90" s="146" t="s">
        <v>80</v>
      </c>
      <c r="C90" s="146" t="s">
        <v>71</v>
      </c>
      <c r="D90" s="147" t="s">
        <v>12647</v>
      </c>
    </row>
    <row r="91" spans="1:4" x14ac:dyDescent="0.2">
      <c r="A91" s="146">
        <v>22</v>
      </c>
      <c r="B91" s="146" t="s">
        <v>19465</v>
      </c>
      <c r="C91" s="146" t="s">
        <v>71</v>
      </c>
      <c r="D91" s="147" t="s">
        <v>12553</v>
      </c>
    </row>
    <row r="92" spans="1:4" x14ac:dyDescent="0.2">
      <c r="A92" s="146">
        <v>23</v>
      </c>
      <c r="B92" s="146" t="s">
        <v>19466</v>
      </c>
      <c r="C92" s="146" t="s">
        <v>71</v>
      </c>
      <c r="D92" s="147" t="s">
        <v>14436</v>
      </c>
    </row>
    <row r="93" spans="1:4" x14ac:dyDescent="0.2">
      <c r="A93" s="146">
        <v>43058</v>
      </c>
      <c r="B93" s="146" t="s">
        <v>81</v>
      </c>
      <c r="C93" s="146" t="s">
        <v>71</v>
      </c>
      <c r="D93" s="147" t="s">
        <v>12648</v>
      </c>
    </row>
    <row r="94" spans="1:4" x14ac:dyDescent="0.2">
      <c r="A94" s="146">
        <v>34</v>
      </c>
      <c r="B94" s="146" t="s">
        <v>82</v>
      </c>
      <c r="C94" s="146" t="s">
        <v>71</v>
      </c>
      <c r="D94" s="147" t="s">
        <v>19467</v>
      </c>
    </row>
    <row r="95" spans="1:4" x14ac:dyDescent="0.2">
      <c r="A95" s="146">
        <v>43055</v>
      </c>
      <c r="B95" s="146" t="s">
        <v>83</v>
      </c>
      <c r="C95" s="146" t="s">
        <v>71</v>
      </c>
      <c r="D95" s="147" t="s">
        <v>15748</v>
      </c>
    </row>
    <row r="96" spans="1:4" x14ac:dyDescent="0.2">
      <c r="A96" s="146">
        <v>31</v>
      </c>
      <c r="B96" s="146" t="s">
        <v>19468</v>
      </c>
      <c r="C96" s="146" t="s">
        <v>71</v>
      </c>
      <c r="D96" s="147" t="s">
        <v>15748</v>
      </c>
    </row>
    <row r="97" spans="1:4" x14ac:dyDescent="0.2">
      <c r="A97" s="146">
        <v>34443</v>
      </c>
      <c r="B97" s="146" t="s">
        <v>19469</v>
      </c>
      <c r="C97" s="146" t="s">
        <v>71</v>
      </c>
      <c r="D97" s="147" t="s">
        <v>12555</v>
      </c>
    </row>
    <row r="98" spans="1:4" x14ac:dyDescent="0.2">
      <c r="A98" s="146">
        <v>27</v>
      </c>
      <c r="B98" s="146" t="s">
        <v>19470</v>
      </c>
      <c r="C98" s="146" t="s">
        <v>71</v>
      </c>
      <c r="D98" s="147" t="s">
        <v>15748</v>
      </c>
    </row>
    <row r="99" spans="1:4" x14ac:dyDescent="0.2">
      <c r="A99" s="146">
        <v>43056</v>
      </c>
      <c r="B99" s="146" t="s">
        <v>84</v>
      </c>
      <c r="C99" s="146" t="s">
        <v>71</v>
      </c>
      <c r="D99" s="147" t="s">
        <v>19467</v>
      </c>
    </row>
    <row r="100" spans="1:4" x14ac:dyDescent="0.2">
      <c r="A100" s="146">
        <v>29</v>
      </c>
      <c r="B100" s="146" t="s">
        <v>19471</v>
      </c>
      <c r="C100" s="146" t="s">
        <v>71</v>
      </c>
      <c r="D100" s="147" t="s">
        <v>15915</v>
      </c>
    </row>
    <row r="101" spans="1:4" x14ac:dyDescent="0.2">
      <c r="A101" s="146">
        <v>28</v>
      </c>
      <c r="B101" s="146" t="s">
        <v>19472</v>
      </c>
      <c r="C101" s="146" t="s">
        <v>71</v>
      </c>
      <c r="D101" s="147" t="s">
        <v>12554</v>
      </c>
    </row>
    <row r="102" spans="1:4" x14ac:dyDescent="0.2">
      <c r="A102" s="146">
        <v>43057</v>
      </c>
      <c r="B102" s="146" t="s">
        <v>85</v>
      </c>
      <c r="C102" s="146" t="s">
        <v>71</v>
      </c>
      <c r="D102" s="147" t="s">
        <v>17227</v>
      </c>
    </row>
    <row r="103" spans="1:4" x14ac:dyDescent="0.2">
      <c r="A103" s="146">
        <v>34449</v>
      </c>
      <c r="B103" s="146" t="s">
        <v>86</v>
      </c>
      <c r="C103" s="146" t="s">
        <v>71</v>
      </c>
      <c r="D103" s="147" t="s">
        <v>15500</v>
      </c>
    </row>
    <row r="104" spans="1:4" x14ac:dyDescent="0.2">
      <c r="A104" s="146">
        <v>32</v>
      </c>
      <c r="B104" s="146" t="s">
        <v>87</v>
      </c>
      <c r="C104" s="146" t="s">
        <v>71</v>
      </c>
      <c r="D104" s="147" t="s">
        <v>14460</v>
      </c>
    </row>
    <row r="105" spans="1:4" x14ac:dyDescent="0.2">
      <c r="A105" s="146">
        <v>33</v>
      </c>
      <c r="B105" s="146" t="s">
        <v>88</v>
      </c>
      <c r="C105" s="146" t="s">
        <v>71</v>
      </c>
      <c r="D105" s="147" t="s">
        <v>19473</v>
      </c>
    </row>
    <row r="106" spans="1:4" x14ac:dyDescent="0.2">
      <c r="A106" s="146">
        <v>43061</v>
      </c>
      <c r="B106" s="146" t="s">
        <v>89</v>
      </c>
      <c r="C106" s="146" t="s">
        <v>71</v>
      </c>
      <c r="D106" s="147" t="s">
        <v>13965</v>
      </c>
    </row>
    <row r="107" spans="1:4" x14ac:dyDescent="0.2">
      <c r="A107" s="146">
        <v>43059</v>
      </c>
      <c r="B107" s="146" t="s">
        <v>90</v>
      </c>
      <c r="C107" s="146" t="s">
        <v>71</v>
      </c>
      <c r="D107" s="147" t="s">
        <v>13302</v>
      </c>
    </row>
    <row r="108" spans="1:4" x14ac:dyDescent="0.2">
      <c r="A108" s="146">
        <v>36</v>
      </c>
      <c r="B108" s="146" t="s">
        <v>19474</v>
      </c>
      <c r="C108" s="146" t="s">
        <v>71</v>
      </c>
      <c r="D108" s="147" t="s">
        <v>14821</v>
      </c>
    </row>
    <row r="109" spans="1:4" x14ac:dyDescent="0.2">
      <c r="A109" s="146">
        <v>39</v>
      </c>
      <c r="B109" s="146" t="s">
        <v>19475</v>
      </c>
      <c r="C109" s="146" t="s">
        <v>71</v>
      </c>
      <c r="D109" s="147" t="s">
        <v>14821</v>
      </c>
    </row>
    <row r="110" spans="1:4" x14ac:dyDescent="0.2">
      <c r="A110" s="146">
        <v>43062</v>
      </c>
      <c r="B110" s="146" t="s">
        <v>91</v>
      </c>
      <c r="C110" s="146" t="s">
        <v>71</v>
      </c>
      <c r="D110" s="147" t="s">
        <v>19476</v>
      </c>
    </row>
    <row r="111" spans="1:4" x14ac:dyDescent="0.2">
      <c r="A111" s="146">
        <v>43060</v>
      </c>
      <c r="B111" s="146" t="s">
        <v>92</v>
      </c>
      <c r="C111" s="146" t="s">
        <v>71</v>
      </c>
      <c r="D111" s="147" t="s">
        <v>12523</v>
      </c>
    </row>
    <row r="112" spans="1:4" x14ac:dyDescent="0.2">
      <c r="A112" s="146">
        <v>20063</v>
      </c>
      <c r="B112" s="146" t="s">
        <v>93</v>
      </c>
      <c r="C112" s="146" t="s">
        <v>10</v>
      </c>
      <c r="D112" s="147" t="s">
        <v>14839</v>
      </c>
    </row>
    <row r="113" spans="1:4" x14ac:dyDescent="0.2">
      <c r="A113" s="146">
        <v>40410</v>
      </c>
      <c r="B113" s="146" t="s">
        <v>94</v>
      </c>
      <c r="C113" s="146" t="s">
        <v>10</v>
      </c>
      <c r="D113" s="147" t="s">
        <v>16658</v>
      </c>
    </row>
    <row r="114" spans="1:4" x14ac:dyDescent="0.2">
      <c r="A114" s="146">
        <v>40411</v>
      </c>
      <c r="B114" s="146" t="s">
        <v>95</v>
      </c>
      <c r="C114" s="146" t="s">
        <v>10</v>
      </c>
      <c r="D114" s="147" t="s">
        <v>13859</v>
      </c>
    </row>
    <row r="115" spans="1:4" x14ac:dyDescent="0.2">
      <c r="A115" s="146">
        <v>40412</v>
      </c>
      <c r="B115" s="146" t="s">
        <v>96</v>
      </c>
      <c r="C115" s="146" t="s">
        <v>10</v>
      </c>
      <c r="D115" s="147" t="s">
        <v>19477</v>
      </c>
    </row>
    <row r="116" spans="1:4" x14ac:dyDescent="0.2">
      <c r="A116" s="146">
        <v>38838</v>
      </c>
      <c r="B116" s="146" t="s">
        <v>97</v>
      </c>
      <c r="C116" s="146" t="s">
        <v>10</v>
      </c>
      <c r="D116" s="147" t="s">
        <v>13910</v>
      </c>
    </row>
    <row r="117" spans="1:4" x14ac:dyDescent="0.2">
      <c r="A117" s="146">
        <v>38839</v>
      </c>
      <c r="B117" s="146" t="s">
        <v>98</v>
      </c>
      <c r="C117" s="146" t="s">
        <v>10</v>
      </c>
      <c r="D117" s="147" t="s">
        <v>13227</v>
      </c>
    </row>
    <row r="118" spans="1:4" x14ac:dyDescent="0.2">
      <c r="A118" s="146">
        <v>55</v>
      </c>
      <c r="B118" s="146" t="s">
        <v>99</v>
      </c>
      <c r="C118" s="146" t="s">
        <v>10</v>
      </c>
      <c r="D118" s="147" t="s">
        <v>19478</v>
      </c>
    </row>
    <row r="119" spans="1:4" x14ac:dyDescent="0.2">
      <c r="A119" s="146">
        <v>61</v>
      </c>
      <c r="B119" s="146" t="s">
        <v>100</v>
      </c>
      <c r="C119" s="146" t="s">
        <v>10</v>
      </c>
      <c r="D119" s="147" t="s">
        <v>13526</v>
      </c>
    </row>
    <row r="120" spans="1:4" x14ac:dyDescent="0.2">
      <c r="A120" s="146">
        <v>62</v>
      </c>
      <c r="B120" s="146" t="s">
        <v>101</v>
      </c>
      <c r="C120" s="146" t="s">
        <v>10</v>
      </c>
      <c r="D120" s="147" t="s">
        <v>12524</v>
      </c>
    </row>
    <row r="121" spans="1:4" x14ac:dyDescent="0.2">
      <c r="A121" s="146">
        <v>77</v>
      </c>
      <c r="B121" s="146" t="s">
        <v>102</v>
      </c>
      <c r="C121" s="146" t="s">
        <v>10</v>
      </c>
      <c r="D121" s="147" t="s">
        <v>13280</v>
      </c>
    </row>
    <row r="122" spans="1:4" x14ac:dyDescent="0.2">
      <c r="A122" s="146">
        <v>76</v>
      </c>
      <c r="B122" s="146" t="s">
        <v>103</v>
      </c>
      <c r="C122" s="146" t="s">
        <v>10</v>
      </c>
      <c r="D122" s="147" t="s">
        <v>13653</v>
      </c>
    </row>
    <row r="123" spans="1:4" x14ac:dyDescent="0.2">
      <c r="A123" s="146">
        <v>67</v>
      </c>
      <c r="B123" s="146" t="s">
        <v>104</v>
      </c>
      <c r="C123" s="146" t="s">
        <v>10</v>
      </c>
      <c r="D123" s="147" t="s">
        <v>16316</v>
      </c>
    </row>
    <row r="124" spans="1:4" x14ac:dyDescent="0.2">
      <c r="A124" s="146">
        <v>71</v>
      </c>
      <c r="B124" s="146" t="s">
        <v>105</v>
      </c>
      <c r="C124" s="146" t="s">
        <v>10</v>
      </c>
      <c r="D124" s="147" t="s">
        <v>19479</v>
      </c>
    </row>
    <row r="125" spans="1:4" x14ac:dyDescent="0.2">
      <c r="A125" s="146">
        <v>73</v>
      </c>
      <c r="B125" s="146" t="s">
        <v>106</v>
      </c>
      <c r="C125" s="146" t="s">
        <v>10</v>
      </c>
      <c r="D125" s="147" t="s">
        <v>19480</v>
      </c>
    </row>
    <row r="126" spans="1:4" x14ac:dyDescent="0.2">
      <c r="A126" s="146">
        <v>103</v>
      </c>
      <c r="B126" s="146" t="s">
        <v>107</v>
      </c>
      <c r="C126" s="146" t="s">
        <v>10</v>
      </c>
      <c r="D126" s="147" t="s">
        <v>19481</v>
      </c>
    </row>
    <row r="127" spans="1:4" x14ac:dyDescent="0.2">
      <c r="A127" s="146">
        <v>107</v>
      </c>
      <c r="B127" s="146" t="s">
        <v>108</v>
      </c>
      <c r="C127" s="146" t="s">
        <v>10</v>
      </c>
      <c r="D127" s="147" t="s">
        <v>19482</v>
      </c>
    </row>
    <row r="128" spans="1:4" x14ac:dyDescent="0.2">
      <c r="A128" s="146">
        <v>65</v>
      </c>
      <c r="B128" s="146" t="s">
        <v>109</v>
      </c>
      <c r="C128" s="146" t="s">
        <v>10</v>
      </c>
      <c r="D128" s="147" t="s">
        <v>12885</v>
      </c>
    </row>
    <row r="129" spans="1:4" x14ac:dyDescent="0.2">
      <c r="A129" s="146">
        <v>108</v>
      </c>
      <c r="B129" s="146" t="s">
        <v>110</v>
      </c>
      <c r="C129" s="146" t="s">
        <v>10</v>
      </c>
      <c r="D129" s="147" t="s">
        <v>19483</v>
      </c>
    </row>
    <row r="130" spans="1:4" x14ac:dyDescent="0.2">
      <c r="A130" s="146">
        <v>110</v>
      </c>
      <c r="B130" s="146" t="s">
        <v>111</v>
      </c>
      <c r="C130" s="146" t="s">
        <v>10</v>
      </c>
      <c r="D130" s="147" t="s">
        <v>19452</v>
      </c>
    </row>
    <row r="131" spans="1:4" x14ac:dyDescent="0.2">
      <c r="A131" s="146">
        <v>109</v>
      </c>
      <c r="B131" s="146" t="s">
        <v>112</v>
      </c>
      <c r="C131" s="146" t="s">
        <v>10</v>
      </c>
      <c r="D131" s="147" t="s">
        <v>15844</v>
      </c>
    </row>
    <row r="132" spans="1:4" x14ac:dyDescent="0.2">
      <c r="A132" s="146">
        <v>111</v>
      </c>
      <c r="B132" s="146" t="s">
        <v>113</v>
      </c>
      <c r="C132" s="146" t="s">
        <v>10</v>
      </c>
      <c r="D132" s="147" t="s">
        <v>13285</v>
      </c>
    </row>
    <row r="133" spans="1:4" x14ac:dyDescent="0.2">
      <c r="A133" s="146">
        <v>112</v>
      </c>
      <c r="B133" s="146" t="s">
        <v>114</v>
      </c>
      <c r="C133" s="146" t="s">
        <v>10</v>
      </c>
      <c r="D133" s="147" t="s">
        <v>12884</v>
      </c>
    </row>
    <row r="134" spans="1:4" x14ac:dyDescent="0.2">
      <c r="A134" s="146">
        <v>113</v>
      </c>
      <c r="B134" s="146" t="s">
        <v>115</v>
      </c>
      <c r="C134" s="146" t="s">
        <v>10</v>
      </c>
      <c r="D134" s="147" t="s">
        <v>14165</v>
      </c>
    </row>
    <row r="135" spans="1:4" x14ac:dyDescent="0.2">
      <c r="A135" s="146">
        <v>104</v>
      </c>
      <c r="B135" s="146" t="s">
        <v>116</v>
      </c>
      <c r="C135" s="146" t="s">
        <v>10</v>
      </c>
      <c r="D135" s="147" t="s">
        <v>13243</v>
      </c>
    </row>
    <row r="136" spans="1:4" x14ac:dyDescent="0.2">
      <c r="A136" s="146">
        <v>102</v>
      </c>
      <c r="B136" s="146" t="s">
        <v>117</v>
      </c>
      <c r="C136" s="146" t="s">
        <v>10</v>
      </c>
      <c r="D136" s="147" t="s">
        <v>19484</v>
      </c>
    </row>
    <row r="137" spans="1:4" x14ac:dyDescent="0.2">
      <c r="A137" s="146">
        <v>95</v>
      </c>
      <c r="B137" s="146" t="s">
        <v>118</v>
      </c>
      <c r="C137" s="146" t="s">
        <v>10</v>
      </c>
      <c r="D137" s="147" t="s">
        <v>19485</v>
      </c>
    </row>
    <row r="138" spans="1:4" x14ac:dyDescent="0.2">
      <c r="A138" s="146">
        <v>96</v>
      </c>
      <c r="B138" s="146" t="s">
        <v>119</v>
      </c>
      <c r="C138" s="146" t="s">
        <v>10</v>
      </c>
      <c r="D138" s="147" t="s">
        <v>19486</v>
      </c>
    </row>
    <row r="139" spans="1:4" x14ac:dyDescent="0.2">
      <c r="A139" s="146">
        <v>97</v>
      </c>
      <c r="B139" s="146" t="s">
        <v>120</v>
      </c>
      <c r="C139" s="146" t="s">
        <v>10</v>
      </c>
      <c r="D139" s="147" t="s">
        <v>15079</v>
      </c>
    </row>
    <row r="140" spans="1:4" x14ac:dyDescent="0.2">
      <c r="A140" s="146">
        <v>98</v>
      </c>
      <c r="B140" s="146" t="s">
        <v>121</v>
      </c>
      <c r="C140" s="146" t="s">
        <v>10</v>
      </c>
      <c r="D140" s="147" t="s">
        <v>14229</v>
      </c>
    </row>
    <row r="141" spans="1:4" x14ac:dyDescent="0.2">
      <c r="A141" s="146">
        <v>99</v>
      </c>
      <c r="B141" s="146" t="s">
        <v>122</v>
      </c>
      <c r="C141" s="146" t="s">
        <v>10</v>
      </c>
      <c r="D141" s="147" t="s">
        <v>15394</v>
      </c>
    </row>
    <row r="142" spans="1:4" x14ac:dyDescent="0.2">
      <c r="A142" s="146">
        <v>100</v>
      </c>
      <c r="B142" s="146" t="s">
        <v>123</v>
      </c>
      <c r="C142" s="146" t="s">
        <v>10</v>
      </c>
      <c r="D142" s="147" t="s">
        <v>19487</v>
      </c>
    </row>
    <row r="143" spans="1:4" x14ac:dyDescent="0.2">
      <c r="A143" s="146">
        <v>75</v>
      </c>
      <c r="B143" s="146" t="s">
        <v>124</v>
      </c>
      <c r="C143" s="146" t="s">
        <v>10</v>
      </c>
      <c r="D143" s="147" t="s">
        <v>19488</v>
      </c>
    </row>
    <row r="144" spans="1:4" x14ac:dyDescent="0.2">
      <c r="A144" s="146">
        <v>114</v>
      </c>
      <c r="B144" s="146" t="s">
        <v>125</v>
      </c>
      <c r="C144" s="146" t="s">
        <v>10</v>
      </c>
      <c r="D144" s="147" t="s">
        <v>13964</v>
      </c>
    </row>
    <row r="145" spans="1:4" x14ac:dyDescent="0.2">
      <c r="A145" s="146">
        <v>68</v>
      </c>
      <c r="B145" s="146" t="s">
        <v>126</v>
      </c>
      <c r="C145" s="146" t="s">
        <v>10</v>
      </c>
      <c r="D145" s="147" t="s">
        <v>17109</v>
      </c>
    </row>
    <row r="146" spans="1:4" x14ac:dyDescent="0.2">
      <c r="A146" s="146">
        <v>86</v>
      </c>
      <c r="B146" s="146" t="s">
        <v>127</v>
      </c>
      <c r="C146" s="146" t="s">
        <v>10</v>
      </c>
      <c r="D146" s="147" t="s">
        <v>19489</v>
      </c>
    </row>
    <row r="147" spans="1:4" x14ac:dyDescent="0.2">
      <c r="A147" s="146">
        <v>66</v>
      </c>
      <c r="B147" s="146" t="s">
        <v>128</v>
      </c>
      <c r="C147" s="146" t="s">
        <v>10</v>
      </c>
      <c r="D147" s="147" t="s">
        <v>17226</v>
      </c>
    </row>
    <row r="148" spans="1:4" x14ac:dyDescent="0.2">
      <c r="A148" s="146">
        <v>69</v>
      </c>
      <c r="B148" s="146" t="s">
        <v>129</v>
      </c>
      <c r="C148" s="146" t="s">
        <v>10</v>
      </c>
      <c r="D148" s="147" t="s">
        <v>19490</v>
      </c>
    </row>
    <row r="149" spans="1:4" x14ac:dyDescent="0.2">
      <c r="A149" s="146">
        <v>83</v>
      </c>
      <c r="B149" s="146" t="s">
        <v>130</v>
      </c>
      <c r="C149" s="146" t="s">
        <v>10</v>
      </c>
      <c r="D149" s="147" t="s">
        <v>19491</v>
      </c>
    </row>
    <row r="150" spans="1:4" x14ac:dyDescent="0.2">
      <c r="A150" s="146">
        <v>74</v>
      </c>
      <c r="B150" s="146" t="s">
        <v>131</v>
      </c>
      <c r="C150" s="146" t="s">
        <v>10</v>
      </c>
      <c r="D150" s="147" t="s">
        <v>19492</v>
      </c>
    </row>
    <row r="151" spans="1:4" x14ac:dyDescent="0.2">
      <c r="A151" s="146">
        <v>106</v>
      </c>
      <c r="B151" s="146" t="s">
        <v>132</v>
      </c>
      <c r="C151" s="146" t="s">
        <v>10</v>
      </c>
      <c r="D151" s="147" t="s">
        <v>19493</v>
      </c>
    </row>
    <row r="152" spans="1:4" x14ac:dyDescent="0.2">
      <c r="A152" s="146">
        <v>87</v>
      </c>
      <c r="B152" s="146" t="s">
        <v>133</v>
      </c>
      <c r="C152" s="146" t="s">
        <v>10</v>
      </c>
      <c r="D152" s="147" t="s">
        <v>19494</v>
      </c>
    </row>
    <row r="153" spans="1:4" x14ac:dyDescent="0.2">
      <c r="A153" s="146">
        <v>88</v>
      </c>
      <c r="B153" s="146" t="s">
        <v>134</v>
      </c>
      <c r="C153" s="146" t="s">
        <v>10</v>
      </c>
      <c r="D153" s="147" t="s">
        <v>19495</v>
      </c>
    </row>
    <row r="154" spans="1:4" x14ac:dyDescent="0.2">
      <c r="A154" s="146">
        <v>89</v>
      </c>
      <c r="B154" s="146" t="s">
        <v>135</v>
      </c>
      <c r="C154" s="146" t="s">
        <v>10</v>
      </c>
      <c r="D154" s="147" t="s">
        <v>19496</v>
      </c>
    </row>
    <row r="155" spans="1:4" x14ac:dyDescent="0.2">
      <c r="A155" s="146">
        <v>90</v>
      </c>
      <c r="B155" s="146" t="s">
        <v>136</v>
      </c>
      <c r="C155" s="146" t="s">
        <v>10</v>
      </c>
      <c r="D155" s="147" t="s">
        <v>19497</v>
      </c>
    </row>
    <row r="156" spans="1:4" x14ac:dyDescent="0.2">
      <c r="A156" s="146">
        <v>81</v>
      </c>
      <c r="B156" s="146" t="s">
        <v>137</v>
      </c>
      <c r="C156" s="146" t="s">
        <v>10</v>
      </c>
      <c r="D156" s="147" t="s">
        <v>19498</v>
      </c>
    </row>
    <row r="157" spans="1:4" x14ac:dyDescent="0.2">
      <c r="A157" s="146">
        <v>82</v>
      </c>
      <c r="B157" s="146" t="s">
        <v>138</v>
      </c>
      <c r="C157" s="146" t="s">
        <v>10</v>
      </c>
      <c r="D157" s="147" t="s">
        <v>19499</v>
      </c>
    </row>
    <row r="158" spans="1:4" x14ac:dyDescent="0.2">
      <c r="A158" s="146">
        <v>105</v>
      </c>
      <c r="B158" s="146" t="s">
        <v>139</v>
      </c>
      <c r="C158" s="146" t="s">
        <v>10</v>
      </c>
      <c r="D158" s="147" t="s">
        <v>19500</v>
      </c>
    </row>
    <row r="159" spans="1:4" x14ac:dyDescent="0.2">
      <c r="A159" s="146">
        <v>60</v>
      </c>
      <c r="B159" s="146" t="s">
        <v>140</v>
      </c>
      <c r="C159" s="146" t="s">
        <v>10</v>
      </c>
      <c r="D159" s="147" t="s">
        <v>14081</v>
      </c>
    </row>
    <row r="160" spans="1:4" x14ac:dyDescent="0.2">
      <c r="A160" s="146">
        <v>72</v>
      </c>
      <c r="B160" s="146" t="s">
        <v>141</v>
      </c>
      <c r="C160" s="146" t="s">
        <v>10</v>
      </c>
      <c r="D160" s="147" t="s">
        <v>19501</v>
      </c>
    </row>
    <row r="161" spans="1:4" x14ac:dyDescent="0.2">
      <c r="A161" s="146">
        <v>70</v>
      </c>
      <c r="B161" s="146" t="s">
        <v>142</v>
      </c>
      <c r="C161" s="146" t="s">
        <v>10</v>
      </c>
      <c r="D161" s="147" t="s">
        <v>19502</v>
      </c>
    </row>
    <row r="162" spans="1:4" x14ac:dyDescent="0.2">
      <c r="A162" s="146">
        <v>85</v>
      </c>
      <c r="B162" s="146" t="s">
        <v>143</v>
      </c>
      <c r="C162" s="146" t="s">
        <v>10</v>
      </c>
      <c r="D162" s="147" t="s">
        <v>19503</v>
      </c>
    </row>
    <row r="163" spans="1:4" x14ac:dyDescent="0.2">
      <c r="A163" s="146">
        <v>84</v>
      </c>
      <c r="B163" s="146" t="s">
        <v>144</v>
      </c>
      <c r="C163" s="146" t="s">
        <v>10</v>
      </c>
      <c r="D163" s="147" t="s">
        <v>12918</v>
      </c>
    </row>
    <row r="164" spans="1:4" x14ac:dyDescent="0.2">
      <c r="A164" s="146">
        <v>37997</v>
      </c>
      <c r="B164" s="146" t="s">
        <v>145</v>
      </c>
      <c r="C164" s="146" t="s">
        <v>10</v>
      </c>
      <c r="D164" s="147" t="s">
        <v>16764</v>
      </c>
    </row>
    <row r="165" spans="1:4" x14ac:dyDescent="0.2">
      <c r="A165" s="146">
        <v>37998</v>
      </c>
      <c r="B165" s="146" t="s">
        <v>146</v>
      </c>
      <c r="C165" s="146" t="s">
        <v>10</v>
      </c>
      <c r="D165" s="147" t="s">
        <v>16311</v>
      </c>
    </row>
    <row r="166" spans="1:4" x14ac:dyDescent="0.2">
      <c r="A166" s="146">
        <v>10899</v>
      </c>
      <c r="B166" s="146" t="s">
        <v>147</v>
      </c>
      <c r="C166" s="146" t="s">
        <v>10</v>
      </c>
      <c r="D166" s="147" t="s">
        <v>19504</v>
      </c>
    </row>
    <row r="167" spans="1:4" x14ac:dyDescent="0.2">
      <c r="A167" s="146">
        <v>10900</v>
      </c>
      <c r="B167" s="146" t="s">
        <v>148</v>
      </c>
      <c r="C167" s="146" t="s">
        <v>10</v>
      </c>
      <c r="D167" s="147" t="s">
        <v>19505</v>
      </c>
    </row>
    <row r="168" spans="1:4" x14ac:dyDescent="0.2">
      <c r="A168" s="146">
        <v>46</v>
      </c>
      <c r="B168" s="146" t="s">
        <v>149</v>
      </c>
      <c r="C168" s="146" t="s">
        <v>10</v>
      </c>
      <c r="D168" s="147" t="s">
        <v>19506</v>
      </c>
    </row>
    <row r="169" spans="1:4" x14ac:dyDescent="0.2">
      <c r="A169" s="146">
        <v>51</v>
      </c>
      <c r="B169" s="146" t="s">
        <v>150</v>
      </c>
      <c r="C169" s="146" t="s">
        <v>10</v>
      </c>
      <c r="D169" s="147" t="s">
        <v>19507</v>
      </c>
    </row>
    <row r="170" spans="1:4" x14ac:dyDescent="0.2">
      <c r="A170" s="146">
        <v>12863</v>
      </c>
      <c r="B170" s="146" t="s">
        <v>151</v>
      </c>
      <c r="C170" s="146" t="s">
        <v>10</v>
      </c>
      <c r="D170" s="147" t="s">
        <v>19508</v>
      </c>
    </row>
    <row r="171" spans="1:4" x14ac:dyDescent="0.2">
      <c r="A171" s="146">
        <v>50</v>
      </c>
      <c r="B171" s="146" t="s">
        <v>152</v>
      </c>
      <c r="C171" s="146" t="s">
        <v>10</v>
      </c>
      <c r="D171" s="147" t="s">
        <v>19509</v>
      </c>
    </row>
    <row r="172" spans="1:4" x14ac:dyDescent="0.2">
      <c r="A172" s="146">
        <v>47</v>
      </c>
      <c r="B172" s="146" t="s">
        <v>153</v>
      </c>
      <c r="C172" s="146" t="s">
        <v>10</v>
      </c>
      <c r="D172" s="147" t="s">
        <v>19510</v>
      </c>
    </row>
    <row r="173" spans="1:4" x14ac:dyDescent="0.2">
      <c r="A173" s="146">
        <v>48</v>
      </c>
      <c r="B173" s="146" t="s">
        <v>154</v>
      </c>
      <c r="C173" s="146" t="s">
        <v>10</v>
      </c>
      <c r="D173" s="147" t="s">
        <v>19511</v>
      </c>
    </row>
    <row r="174" spans="1:4" x14ac:dyDescent="0.2">
      <c r="A174" s="146">
        <v>52</v>
      </c>
      <c r="B174" s="146" t="s">
        <v>155</v>
      </c>
      <c r="C174" s="146" t="s">
        <v>10</v>
      </c>
      <c r="D174" s="147" t="s">
        <v>13858</v>
      </c>
    </row>
    <row r="175" spans="1:4" x14ac:dyDescent="0.2">
      <c r="A175" s="146">
        <v>43</v>
      </c>
      <c r="B175" s="146" t="s">
        <v>156</v>
      </c>
      <c r="C175" s="146" t="s">
        <v>10</v>
      </c>
      <c r="D175" s="147" t="s">
        <v>19512</v>
      </c>
    </row>
    <row r="176" spans="1:4" x14ac:dyDescent="0.2">
      <c r="A176" s="146">
        <v>4791</v>
      </c>
      <c r="B176" s="146" t="s">
        <v>12628</v>
      </c>
      <c r="C176" s="146" t="s">
        <v>71</v>
      </c>
      <c r="D176" s="147" t="s">
        <v>13336</v>
      </c>
    </row>
    <row r="177" spans="1:4" x14ac:dyDescent="0.2">
      <c r="A177" s="146">
        <v>157</v>
      </c>
      <c r="B177" s="146" t="s">
        <v>160</v>
      </c>
      <c r="C177" s="146" t="s">
        <v>71</v>
      </c>
      <c r="D177" s="147" t="s">
        <v>19513</v>
      </c>
    </row>
    <row r="178" spans="1:4" x14ac:dyDescent="0.2">
      <c r="A178" s="146">
        <v>156</v>
      </c>
      <c r="B178" s="146" t="s">
        <v>161</v>
      </c>
      <c r="C178" s="146" t="s">
        <v>71</v>
      </c>
      <c r="D178" s="147" t="s">
        <v>13264</v>
      </c>
    </row>
    <row r="179" spans="1:4" x14ac:dyDescent="0.2">
      <c r="A179" s="146">
        <v>131</v>
      </c>
      <c r="B179" s="146" t="s">
        <v>162</v>
      </c>
      <c r="C179" s="146" t="s">
        <v>71</v>
      </c>
      <c r="D179" s="147" t="s">
        <v>15070</v>
      </c>
    </row>
    <row r="180" spans="1:4" x14ac:dyDescent="0.2">
      <c r="A180" s="146">
        <v>39719</v>
      </c>
      <c r="B180" s="146" t="s">
        <v>12633</v>
      </c>
      <c r="C180" s="146" t="s">
        <v>73</v>
      </c>
      <c r="D180" s="147" t="s">
        <v>19514</v>
      </c>
    </row>
    <row r="181" spans="1:4" x14ac:dyDescent="0.2">
      <c r="A181" s="146">
        <v>21114</v>
      </c>
      <c r="B181" s="146" t="s">
        <v>163</v>
      </c>
      <c r="C181" s="146" t="s">
        <v>10</v>
      </c>
      <c r="D181" s="147" t="s">
        <v>14027</v>
      </c>
    </row>
    <row r="182" spans="1:4" x14ac:dyDescent="0.2">
      <c r="A182" s="146">
        <v>119</v>
      </c>
      <c r="B182" s="146" t="s">
        <v>164</v>
      </c>
      <c r="C182" s="146" t="s">
        <v>10</v>
      </c>
      <c r="D182" s="147" t="s">
        <v>19515</v>
      </c>
    </row>
    <row r="183" spans="1:4" x14ac:dyDescent="0.2">
      <c r="A183" s="146">
        <v>20080</v>
      </c>
      <c r="B183" s="146" t="s">
        <v>166</v>
      </c>
      <c r="C183" s="146" t="s">
        <v>10</v>
      </c>
      <c r="D183" s="147" t="s">
        <v>14438</v>
      </c>
    </row>
    <row r="184" spans="1:4" x14ac:dyDescent="0.2">
      <c r="A184" s="146">
        <v>122</v>
      </c>
      <c r="B184" s="146" t="s">
        <v>12638</v>
      </c>
      <c r="C184" s="146" t="s">
        <v>10</v>
      </c>
      <c r="D184" s="147" t="s">
        <v>19516</v>
      </c>
    </row>
    <row r="185" spans="1:4" x14ac:dyDescent="0.2">
      <c r="A185" s="146">
        <v>3410</v>
      </c>
      <c r="B185" s="146" t="s">
        <v>12640</v>
      </c>
      <c r="C185" s="146" t="s">
        <v>71</v>
      </c>
      <c r="D185" s="147" t="s">
        <v>13340</v>
      </c>
    </row>
    <row r="186" spans="1:4" x14ac:dyDescent="0.2">
      <c r="A186" s="146">
        <v>124</v>
      </c>
      <c r="B186" s="146" t="s">
        <v>167</v>
      </c>
      <c r="C186" s="146" t="s">
        <v>73</v>
      </c>
      <c r="D186" s="147" t="s">
        <v>15790</v>
      </c>
    </row>
    <row r="187" spans="1:4" x14ac:dyDescent="0.2">
      <c r="A187" s="146">
        <v>7334</v>
      </c>
      <c r="B187" s="146" t="s">
        <v>168</v>
      </c>
      <c r="C187" s="146" t="s">
        <v>73</v>
      </c>
      <c r="D187" s="147" t="s">
        <v>13007</v>
      </c>
    </row>
    <row r="188" spans="1:4" x14ac:dyDescent="0.2">
      <c r="A188" s="146">
        <v>123</v>
      </c>
      <c r="B188" s="146" t="s">
        <v>169</v>
      </c>
      <c r="C188" s="146" t="s">
        <v>73</v>
      </c>
      <c r="D188" s="147" t="s">
        <v>14821</v>
      </c>
    </row>
    <row r="189" spans="1:4" x14ac:dyDescent="0.2">
      <c r="A189" s="146">
        <v>127</v>
      </c>
      <c r="B189" s="146" t="s">
        <v>170</v>
      </c>
      <c r="C189" s="146" t="s">
        <v>73</v>
      </c>
      <c r="D189" s="147" t="s">
        <v>19517</v>
      </c>
    </row>
    <row r="190" spans="1:4" x14ac:dyDescent="0.2">
      <c r="A190" s="146">
        <v>41373</v>
      </c>
      <c r="B190" s="146" t="s">
        <v>171</v>
      </c>
      <c r="C190" s="146" t="s">
        <v>73</v>
      </c>
      <c r="D190" s="147" t="s">
        <v>19518</v>
      </c>
    </row>
    <row r="191" spans="1:4" x14ac:dyDescent="0.2">
      <c r="A191" s="146">
        <v>133</v>
      </c>
      <c r="B191" s="146" t="s">
        <v>172</v>
      </c>
      <c r="C191" s="146" t="s">
        <v>73</v>
      </c>
      <c r="D191" s="147" t="s">
        <v>19519</v>
      </c>
    </row>
    <row r="192" spans="1:4" x14ac:dyDescent="0.2">
      <c r="A192" s="146">
        <v>37538</v>
      </c>
      <c r="B192" s="146" t="s">
        <v>19520</v>
      </c>
      <c r="C192" s="146" t="s">
        <v>12461</v>
      </c>
      <c r="D192" s="147" t="s">
        <v>19521</v>
      </c>
    </row>
    <row r="193" spans="1:4" x14ac:dyDescent="0.2">
      <c r="A193" s="146">
        <v>43617</v>
      </c>
      <c r="B193" s="146" t="s">
        <v>173</v>
      </c>
      <c r="C193" s="146" t="s">
        <v>73</v>
      </c>
      <c r="D193" s="147" t="s">
        <v>19467</v>
      </c>
    </row>
    <row r="194" spans="1:4" x14ac:dyDescent="0.2">
      <c r="A194" s="146">
        <v>132</v>
      </c>
      <c r="B194" s="146" t="s">
        <v>174</v>
      </c>
      <c r="C194" s="146" t="s">
        <v>73</v>
      </c>
      <c r="D194" s="147" t="s">
        <v>19522</v>
      </c>
    </row>
    <row r="195" spans="1:4" x14ac:dyDescent="0.2">
      <c r="A195" s="146">
        <v>13408</v>
      </c>
      <c r="B195" s="146" t="s">
        <v>19523</v>
      </c>
      <c r="C195" s="146" t="s">
        <v>19524</v>
      </c>
      <c r="D195" s="147" t="s">
        <v>19525</v>
      </c>
    </row>
    <row r="196" spans="1:4" x14ac:dyDescent="0.2">
      <c r="A196" s="146">
        <v>43618</v>
      </c>
      <c r="B196" s="146" t="s">
        <v>175</v>
      </c>
      <c r="C196" s="146" t="s">
        <v>71</v>
      </c>
      <c r="D196" s="147" t="s">
        <v>19526</v>
      </c>
    </row>
    <row r="197" spans="1:4" x14ac:dyDescent="0.2">
      <c r="A197" s="146">
        <v>37476</v>
      </c>
      <c r="B197" s="146" t="s">
        <v>12650</v>
      </c>
      <c r="C197" s="146" t="s">
        <v>10</v>
      </c>
      <c r="D197" s="147" t="s">
        <v>19527</v>
      </c>
    </row>
    <row r="198" spans="1:4" x14ac:dyDescent="0.2">
      <c r="A198" s="146">
        <v>37478</v>
      </c>
      <c r="B198" s="146" t="s">
        <v>12652</v>
      </c>
      <c r="C198" s="146" t="s">
        <v>10</v>
      </c>
      <c r="D198" s="147" t="s">
        <v>19528</v>
      </c>
    </row>
    <row r="199" spans="1:4" x14ac:dyDescent="0.2">
      <c r="A199" s="146">
        <v>37477</v>
      </c>
      <c r="B199" s="146" t="s">
        <v>12654</v>
      </c>
      <c r="C199" s="146" t="s">
        <v>10</v>
      </c>
      <c r="D199" s="147" t="s">
        <v>19529</v>
      </c>
    </row>
    <row r="200" spans="1:4" x14ac:dyDescent="0.2">
      <c r="A200" s="146">
        <v>37479</v>
      </c>
      <c r="B200" s="146" t="s">
        <v>12656</v>
      </c>
      <c r="C200" s="146" t="s">
        <v>10</v>
      </c>
      <c r="D200" s="147" t="s">
        <v>19530</v>
      </c>
    </row>
    <row r="201" spans="1:4" x14ac:dyDescent="0.2">
      <c r="A201" s="146">
        <v>4319</v>
      </c>
      <c r="B201" s="146" t="s">
        <v>180</v>
      </c>
      <c r="C201" s="146" t="s">
        <v>10</v>
      </c>
      <c r="D201" s="147" t="s">
        <v>13640</v>
      </c>
    </row>
    <row r="202" spans="1:4" x14ac:dyDescent="0.2">
      <c r="A202" s="146">
        <v>42409</v>
      </c>
      <c r="B202" s="146" t="s">
        <v>181</v>
      </c>
      <c r="C202" s="146" t="s">
        <v>71</v>
      </c>
      <c r="D202" s="147" t="s">
        <v>19531</v>
      </c>
    </row>
    <row r="203" spans="1:4" x14ac:dyDescent="0.2">
      <c r="A203" s="146">
        <v>40553</v>
      </c>
      <c r="B203" s="146" t="s">
        <v>182</v>
      </c>
      <c r="C203" s="146" t="s">
        <v>183</v>
      </c>
      <c r="D203" s="147" t="s">
        <v>15750</v>
      </c>
    </row>
    <row r="204" spans="1:4" x14ac:dyDescent="0.2">
      <c r="A204" s="146">
        <v>13003</v>
      </c>
      <c r="B204" s="146" t="s">
        <v>12661</v>
      </c>
      <c r="C204" s="146" t="s">
        <v>73</v>
      </c>
      <c r="D204" s="147" t="s">
        <v>12691</v>
      </c>
    </row>
    <row r="205" spans="1:4" x14ac:dyDescent="0.2">
      <c r="A205" s="146">
        <v>6114</v>
      </c>
      <c r="B205" s="146" t="s">
        <v>12663</v>
      </c>
      <c r="C205" s="146" t="s">
        <v>185</v>
      </c>
      <c r="D205" s="147" t="s">
        <v>12596</v>
      </c>
    </row>
    <row r="206" spans="1:4" x14ac:dyDescent="0.2">
      <c r="A206" s="146">
        <v>40912</v>
      </c>
      <c r="B206" s="146" t="s">
        <v>186</v>
      </c>
      <c r="C206" s="146" t="s">
        <v>187</v>
      </c>
      <c r="D206" s="147" t="s">
        <v>19532</v>
      </c>
    </row>
    <row r="207" spans="1:4" x14ac:dyDescent="0.2">
      <c r="A207" s="146">
        <v>247</v>
      </c>
      <c r="B207" s="146" t="s">
        <v>188</v>
      </c>
      <c r="C207" s="146" t="s">
        <v>185</v>
      </c>
      <c r="D207" s="147" t="s">
        <v>15242</v>
      </c>
    </row>
    <row r="208" spans="1:4" x14ac:dyDescent="0.2">
      <c r="A208" s="146">
        <v>40919</v>
      </c>
      <c r="B208" s="146" t="s">
        <v>189</v>
      </c>
      <c r="C208" s="146" t="s">
        <v>187</v>
      </c>
      <c r="D208" s="147" t="s">
        <v>19533</v>
      </c>
    </row>
    <row r="209" spans="1:4" x14ac:dyDescent="0.2">
      <c r="A209" s="146">
        <v>25958</v>
      </c>
      <c r="B209" s="146" t="s">
        <v>12668</v>
      </c>
      <c r="C209" s="146" t="s">
        <v>185</v>
      </c>
      <c r="D209" s="147" t="s">
        <v>12551</v>
      </c>
    </row>
    <row r="210" spans="1:4" x14ac:dyDescent="0.2">
      <c r="A210" s="146">
        <v>40984</v>
      </c>
      <c r="B210" s="146" t="s">
        <v>190</v>
      </c>
      <c r="C210" s="146" t="s">
        <v>187</v>
      </c>
      <c r="D210" s="147" t="s">
        <v>19534</v>
      </c>
    </row>
    <row r="211" spans="1:4" x14ac:dyDescent="0.2">
      <c r="A211" s="146">
        <v>248</v>
      </c>
      <c r="B211" s="146" t="s">
        <v>12671</v>
      </c>
      <c r="C211" s="146" t="s">
        <v>185</v>
      </c>
      <c r="D211" s="147" t="s">
        <v>13856</v>
      </c>
    </row>
    <row r="212" spans="1:4" x14ac:dyDescent="0.2">
      <c r="A212" s="146">
        <v>41086</v>
      </c>
      <c r="B212" s="146" t="s">
        <v>193</v>
      </c>
      <c r="C212" s="146" t="s">
        <v>187</v>
      </c>
      <c r="D212" s="147" t="s">
        <v>19535</v>
      </c>
    </row>
    <row r="213" spans="1:4" x14ac:dyDescent="0.2">
      <c r="A213" s="146">
        <v>34466</v>
      </c>
      <c r="B213" s="146" t="s">
        <v>12674</v>
      </c>
      <c r="C213" s="146" t="s">
        <v>185</v>
      </c>
      <c r="D213" s="147" t="s">
        <v>13856</v>
      </c>
    </row>
    <row r="214" spans="1:4" x14ac:dyDescent="0.2">
      <c r="A214" s="146">
        <v>41083</v>
      </c>
      <c r="B214" s="146" t="s">
        <v>195</v>
      </c>
      <c r="C214" s="146" t="s">
        <v>187</v>
      </c>
      <c r="D214" s="147" t="s">
        <v>19535</v>
      </c>
    </row>
    <row r="215" spans="1:4" x14ac:dyDescent="0.2">
      <c r="A215" s="146">
        <v>252</v>
      </c>
      <c r="B215" s="146" t="s">
        <v>12675</v>
      </c>
      <c r="C215" s="146" t="s">
        <v>185</v>
      </c>
      <c r="D215" s="147" t="s">
        <v>19536</v>
      </c>
    </row>
    <row r="216" spans="1:4" x14ac:dyDescent="0.2">
      <c r="A216" s="146">
        <v>40909</v>
      </c>
      <c r="B216" s="146" t="s">
        <v>197</v>
      </c>
      <c r="C216" s="146" t="s">
        <v>187</v>
      </c>
      <c r="D216" s="147" t="s">
        <v>19537</v>
      </c>
    </row>
    <row r="217" spans="1:4" x14ac:dyDescent="0.2">
      <c r="A217" s="146">
        <v>242</v>
      </c>
      <c r="B217" s="146" t="s">
        <v>198</v>
      </c>
      <c r="C217" s="146" t="s">
        <v>185</v>
      </c>
      <c r="D217" s="147" t="s">
        <v>14025</v>
      </c>
    </row>
    <row r="218" spans="1:4" x14ac:dyDescent="0.2">
      <c r="A218" s="146">
        <v>41085</v>
      </c>
      <c r="B218" s="146" t="s">
        <v>199</v>
      </c>
      <c r="C218" s="146" t="s">
        <v>187</v>
      </c>
      <c r="D218" s="147" t="s">
        <v>19538</v>
      </c>
    </row>
    <row r="219" spans="1:4" x14ac:dyDescent="0.2">
      <c r="A219" s="146">
        <v>427</v>
      </c>
      <c r="B219" s="146" t="s">
        <v>200</v>
      </c>
      <c r="C219" s="146" t="s">
        <v>10</v>
      </c>
      <c r="D219" s="147" t="s">
        <v>14128</v>
      </c>
    </row>
    <row r="220" spans="1:4" x14ac:dyDescent="0.2">
      <c r="A220" s="146">
        <v>417</v>
      </c>
      <c r="B220" s="146" t="s">
        <v>201</v>
      </c>
      <c r="C220" s="146" t="s">
        <v>10</v>
      </c>
      <c r="D220" s="147" t="s">
        <v>19539</v>
      </c>
    </row>
    <row r="221" spans="1:4" x14ac:dyDescent="0.2">
      <c r="A221" s="146">
        <v>11273</v>
      </c>
      <c r="B221" s="146" t="s">
        <v>202</v>
      </c>
      <c r="C221" s="146" t="s">
        <v>10</v>
      </c>
      <c r="D221" s="147" t="s">
        <v>19540</v>
      </c>
    </row>
    <row r="222" spans="1:4" x14ac:dyDescent="0.2">
      <c r="A222" s="146">
        <v>11272</v>
      </c>
      <c r="B222" s="146" t="s">
        <v>203</v>
      </c>
      <c r="C222" s="146" t="s">
        <v>10</v>
      </c>
      <c r="D222" s="147" t="s">
        <v>19541</v>
      </c>
    </row>
    <row r="223" spans="1:4" x14ac:dyDescent="0.2">
      <c r="A223" s="146">
        <v>11275</v>
      </c>
      <c r="B223" s="146" t="s">
        <v>204</v>
      </c>
      <c r="C223" s="146" t="s">
        <v>10</v>
      </c>
      <c r="D223" s="147" t="s">
        <v>19542</v>
      </c>
    </row>
    <row r="224" spans="1:4" x14ac:dyDescent="0.2">
      <c r="A224" s="146">
        <v>11274</v>
      </c>
      <c r="B224" s="146" t="s">
        <v>205</v>
      </c>
      <c r="C224" s="146" t="s">
        <v>10</v>
      </c>
      <c r="D224" s="147" t="s">
        <v>13256</v>
      </c>
    </row>
    <row r="225" spans="1:4" x14ac:dyDescent="0.2">
      <c r="A225" s="146">
        <v>38470</v>
      </c>
      <c r="B225" s="146" t="s">
        <v>206</v>
      </c>
      <c r="C225" s="146" t="s">
        <v>10</v>
      </c>
      <c r="D225" s="147" t="s">
        <v>12686</v>
      </c>
    </row>
    <row r="226" spans="1:4" x14ac:dyDescent="0.2">
      <c r="A226" s="146">
        <v>38547</v>
      </c>
      <c r="B226" s="146" t="s">
        <v>207</v>
      </c>
      <c r="C226" s="146" t="s">
        <v>10</v>
      </c>
      <c r="D226" s="147" t="s">
        <v>12687</v>
      </c>
    </row>
    <row r="227" spans="1:4" x14ac:dyDescent="0.2">
      <c r="A227" s="146">
        <v>38469</v>
      </c>
      <c r="B227" s="146" t="s">
        <v>208</v>
      </c>
      <c r="C227" s="146" t="s">
        <v>10</v>
      </c>
      <c r="D227" s="147" t="s">
        <v>12688</v>
      </c>
    </row>
    <row r="228" spans="1:4" x14ac:dyDescent="0.2">
      <c r="A228" s="146">
        <v>38467</v>
      </c>
      <c r="B228" s="146" t="s">
        <v>209</v>
      </c>
      <c r="C228" s="146" t="s">
        <v>10</v>
      </c>
      <c r="D228" s="147" t="s">
        <v>12462</v>
      </c>
    </row>
    <row r="229" spans="1:4" x14ac:dyDescent="0.2">
      <c r="A229" s="146">
        <v>38468</v>
      </c>
      <c r="B229" s="146" t="s">
        <v>210</v>
      </c>
      <c r="C229" s="146" t="s">
        <v>10</v>
      </c>
      <c r="D229" s="147" t="s">
        <v>12689</v>
      </c>
    </row>
    <row r="230" spans="1:4" x14ac:dyDescent="0.2">
      <c r="A230" s="146">
        <v>38471</v>
      </c>
      <c r="B230" s="146" t="s">
        <v>211</v>
      </c>
      <c r="C230" s="146" t="s">
        <v>10</v>
      </c>
      <c r="D230" s="147" t="s">
        <v>12690</v>
      </c>
    </row>
    <row r="231" spans="1:4" x14ac:dyDescent="0.2">
      <c r="A231" s="146">
        <v>37370</v>
      </c>
      <c r="B231" s="146" t="s">
        <v>212</v>
      </c>
      <c r="C231" s="146" t="s">
        <v>185</v>
      </c>
      <c r="D231" s="147" t="s">
        <v>12691</v>
      </c>
    </row>
    <row r="232" spans="1:4" x14ac:dyDescent="0.2">
      <c r="A232" s="146">
        <v>40862</v>
      </c>
      <c r="B232" s="146" t="s">
        <v>213</v>
      </c>
      <c r="C232" s="146" t="s">
        <v>187</v>
      </c>
      <c r="D232" s="147" t="s">
        <v>12692</v>
      </c>
    </row>
    <row r="233" spans="1:4" x14ac:dyDescent="0.2">
      <c r="A233" s="146">
        <v>10658</v>
      </c>
      <c r="B233" s="146" t="s">
        <v>214</v>
      </c>
      <c r="C233" s="146" t="s">
        <v>10</v>
      </c>
      <c r="D233" s="147" t="s">
        <v>19543</v>
      </c>
    </row>
    <row r="234" spans="1:4" x14ac:dyDescent="0.2">
      <c r="A234" s="146">
        <v>253</v>
      </c>
      <c r="B234" s="146" t="s">
        <v>215</v>
      </c>
      <c r="C234" s="146" t="s">
        <v>185</v>
      </c>
      <c r="D234" s="147" t="s">
        <v>13221</v>
      </c>
    </row>
    <row r="235" spans="1:4" x14ac:dyDescent="0.2">
      <c r="A235" s="146">
        <v>40809</v>
      </c>
      <c r="B235" s="146" t="s">
        <v>216</v>
      </c>
      <c r="C235" s="146" t="s">
        <v>187</v>
      </c>
      <c r="D235" s="147" t="s">
        <v>19544</v>
      </c>
    </row>
    <row r="236" spans="1:4" x14ac:dyDescent="0.2">
      <c r="A236" s="146">
        <v>42428</v>
      </c>
      <c r="B236" s="146" t="s">
        <v>217</v>
      </c>
      <c r="C236" s="146" t="s">
        <v>10</v>
      </c>
      <c r="D236" s="147" t="s">
        <v>19545</v>
      </c>
    </row>
    <row r="237" spans="1:4" x14ac:dyDescent="0.2">
      <c r="A237" s="146">
        <v>583</v>
      </c>
      <c r="B237" s="146" t="s">
        <v>218</v>
      </c>
      <c r="C237" s="146" t="s">
        <v>71</v>
      </c>
      <c r="D237" s="147" t="s">
        <v>19546</v>
      </c>
    </row>
    <row r="238" spans="1:4" x14ac:dyDescent="0.2">
      <c r="A238" s="146">
        <v>299</v>
      </c>
      <c r="B238" s="146" t="s">
        <v>12698</v>
      </c>
      <c r="C238" s="146" t="s">
        <v>10</v>
      </c>
      <c r="D238" s="147" t="s">
        <v>13248</v>
      </c>
    </row>
    <row r="239" spans="1:4" x14ac:dyDescent="0.2">
      <c r="A239" s="146">
        <v>298</v>
      </c>
      <c r="B239" s="146" t="s">
        <v>12700</v>
      </c>
      <c r="C239" s="146" t="s">
        <v>10</v>
      </c>
      <c r="D239" s="147" t="s">
        <v>15765</v>
      </c>
    </row>
    <row r="240" spans="1:4" x14ac:dyDescent="0.2">
      <c r="A240" s="146">
        <v>295</v>
      </c>
      <c r="B240" s="146" t="s">
        <v>12702</v>
      </c>
      <c r="C240" s="146" t="s">
        <v>10</v>
      </c>
      <c r="D240" s="147" t="s">
        <v>13127</v>
      </c>
    </row>
    <row r="241" spans="1:4" x14ac:dyDescent="0.2">
      <c r="A241" s="146">
        <v>296</v>
      </c>
      <c r="B241" s="146" t="s">
        <v>12704</v>
      </c>
      <c r="C241" s="146" t="s">
        <v>10</v>
      </c>
      <c r="D241" s="147" t="s">
        <v>14144</v>
      </c>
    </row>
    <row r="242" spans="1:4" x14ac:dyDescent="0.2">
      <c r="A242" s="146">
        <v>297</v>
      </c>
      <c r="B242" s="146" t="s">
        <v>12706</v>
      </c>
      <c r="C242" s="146" t="s">
        <v>10</v>
      </c>
      <c r="D242" s="147" t="s">
        <v>15045</v>
      </c>
    </row>
    <row r="243" spans="1:4" x14ac:dyDescent="0.2">
      <c r="A243" s="146">
        <v>301</v>
      </c>
      <c r="B243" s="146" t="s">
        <v>219</v>
      </c>
      <c r="C243" s="146" t="s">
        <v>10</v>
      </c>
      <c r="D243" s="147" t="s">
        <v>12699</v>
      </c>
    </row>
    <row r="244" spans="1:4" x14ac:dyDescent="0.2">
      <c r="A244" s="146">
        <v>300</v>
      </c>
      <c r="B244" s="146" t="s">
        <v>223</v>
      </c>
      <c r="C244" s="146" t="s">
        <v>10</v>
      </c>
      <c r="D244" s="147" t="s">
        <v>12604</v>
      </c>
    </row>
    <row r="245" spans="1:4" x14ac:dyDescent="0.2">
      <c r="A245" s="146">
        <v>20084</v>
      </c>
      <c r="B245" s="146" t="s">
        <v>12710</v>
      </c>
      <c r="C245" s="146" t="s">
        <v>10</v>
      </c>
      <c r="D245" s="147" t="s">
        <v>13127</v>
      </c>
    </row>
    <row r="246" spans="1:4" x14ac:dyDescent="0.2">
      <c r="A246" s="146">
        <v>20085</v>
      </c>
      <c r="B246" s="146" t="s">
        <v>224</v>
      </c>
      <c r="C246" s="146" t="s">
        <v>10</v>
      </c>
      <c r="D246" s="147" t="s">
        <v>13304</v>
      </c>
    </row>
    <row r="247" spans="1:4" x14ac:dyDescent="0.2">
      <c r="A247" s="146">
        <v>311</v>
      </c>
      <c r="B247" s="146" t="s">
        <v>226</v>
      </c>
      <c r="C247" s="146" t="s">
        <v>10</v>
      </c>
      <c r="D247" s="147" t="s">
        <v>19547</v>
      </c>
    </row>
    <row r="248" spans="1:4" x14ac:dyDescent="0.2">
      <c r="A248" s="146">
        <v>318</v>
      </c>
      <c r="B248" s="146" t="s">
        <v>227</v>
      </c>
      <c r="C248" s="146" t="s">
        <v>10</v>
      </c>
      <c r="D248" s="147" t="s">
        <v>19548</v>
      </c>
    </row>
    <row r="249" spans="1:4" x14ac:dyDescent="0.2">
      <c r="A249" s="146">
        <v>319</v>
      </c>
      <c r="B249" s="146" t="s">
        <v>228</v>
      </c>
      <c r="C249" s="146" t="s">
        <v>10</v>
      </c>
      <c r="D249" s="147" t="s">
        <v>19549</v>
      </c>
    </row>
    <row r="250" spans="1:4" x14ac:dyDescent="0.2">
      <c r="A250" s="146">
        <v>320</v>
      </c>
      <c r="B250" s="146" t="s">
        <v>12715</v>
      </c>
      <c r="C250" s="146" t="s">
        <v>10</v>
      </c>
      <c r="D250" s="147" t="s">
        <v>19550</v>
      </c>
    </row>
    <row r="251" spans="1:4" x14ac:dyDescent="0.2">
      <c r="A251" s="146">
        <v>314</v>
      </c>
      <c r="B251" s="146" t="s">
        <v>12717</v>
      </c>
      <c r="C251" s="146" t="s">
        <v>10</v>
      </c>
      <c r="D251" s="147" t="s">
        <v>19551</v>
      </c>
    </row>
    <row r="252" spans="1:4" x14ac:dyDescent="0.2">
      <c r="A252" s="146">
        <v>303</v>
      </c>
      <c r="B252" s="146" t="s">
        <v>229</v>
      </c>
      <c r="C252" s="146" t="s">
        <v>10</v>
      </c>
      <c r="D252" s="147" t="s">
        <v>19552</v>
      </c>
    </row>
    <row r="253" spans="1:4" x14ac:dyDescent="0.2">
      <c r="A253" s="146">
        <v>304</v>
      </c>
      <c r="B253" s="146" t="s">
        <v>12720</v>
      </c>
      <c r="C253" s="146" t="s">
        <v>10</v>
      </c>
      <c r="D253" s="147" t="s">
        <v>13951</v>
      </c>
    </row>
    <row r="254" spans="1:4" x14ac:dyDescent="0.2">
      <c r="A254" s="146">
        <v>305</v>
      </c>
      <c r="B254" s="146" t="s">
        <v>230</v>
      </c>
      <c r="C254" s="146" t="s">
        <v>10</v>
      </c>
      <c r="D254" s="147" t="s">
        <v>19553</v>
      </c>
    </row>
    <row r="255" spans="1:4" x14ac:dyDescent="0.2">
      <c r="A255" s="146">
        <v>306</v>
      </c>
      <c r="B255" s="146" t="s">
        <v>231</v>
      </c>
      <c r="C255" s="146" t="s">
        <v>10</v>
      </c>
      <c r="D255" s="147" t="s">
        <v>19554</v>
      </c>
    </row>
    <row r="256" spans="1:4" x14ac:dyDescent="0.2">
      <c r="A256" s="146">
        <v>307</v>
      </c>
      <c r="B256" s="146" t="s">
        <v>232</v>
      </c>
      <c r="C256" s="146" t="s">
        <v>10</v>
      </c>
      <c r="D256" s="147" t="s">
        <v>16814</v>
      </c>
    </row>
    <row r="257" spans="1:4" x14ac:dyDescent="0.2">
      <c r="A257" s="146">
        <v>309</v>
      </c>
      <c r="B257" s="146" t="s">
        <v>233</v>
      </c>
      <c r="C257" s="146" t="s">
        <v>10</v>
      </c>
      <c r="D257" s="147" t="s">
        <v>19555</v>
      </c>
    </row>
    <row r="258" spans="1:4" x14ac:dyDescent="0.2">
      <c r="A258" s="146">
        <v>310</v>
      </c>
      <c r="B258" s="146" t="s">
        <v>234</v>
      </c>
      <c r="C258" s="146" t="s">
        <v>10</v>
      </c>
      <c r="D258" s="147" t="s">
        <v>19556</v>
      </c>
    </row>
    <row r="259" spans="1:4" x14ac:dyDescent="0.2">
      <c r="A259" s="146">
        <v>328</v>
      </c>
      <c r="B259" s="146" t="s">
        <v>235</v>
      </c>
      <c r="C259" s="146" t="s">
        <v>10</v>
      </c>
      <c r="D259" s="147" t="s">
        <v>15418</v>
      </c>
    </row>
    <row r="260" spans="1:4" x14ac:dyDescent="0.2">
      <c r="A260" s="146">
        <v>325</v>
      </c>
      <c r="B260" s="146" t="s">
        <v>236</v>
      </c>
      <c r="C260" s="146" t="s">
        <v>10</v>
      </c>
      <c r="D260" s="147" t="s">
        <v>13249</v>
      </c>
    </row>
    <row r="261" spans="1:4" x14ac:dyDescent="0.2">
      <c r="A261" s="146">
        <v>20326</v>
      </c>
      <c r="B261" s="146" t="s">
        <v>237</v>
      </c>
      <c r="C261" s="146" t="s">
        <v>10</v>
      </c>
      <c r="D261" s="147" t="s">
        <v>19557</v>
      </c>
    </row>
    <row r="262" spans="1:4" x14ac:dyDescent="0.2">
      <c r="A262" s="146">
        <v>329</v>
      </c>
      <c r="B262" s="146" t="s">
        <v>238</v>
      </c>
      <c r="C262" s="146" t="s">
        <v>10</v>
      </c>
      <c r="D262" s="147" t="s">
        <v>19558</v>
      </c>
    </row>
    <row r="263" spans="1:4" x14ac:dyDescent="0.2">
      <c r="A263" s="146">
        <v>308</v>
      </c>
      <c r="B263" s="146" t="s">
        <v>239</v>
      </c>
      <c r="C263" s="146" t="s">
        <v>10</v>
      </c>
      <c r="D263" s="147" t="s">
        <v>19559</v>
      </c>
    </row>
    <row r="264" spans="1:4" x14ac:dyDescent="0.2">
      <c r="A264" s="146">
        <v>39642</v>
      </c>
      <c r="B264" s="146" t="s">
        <v>12731</v>
      </c>
      <c r="C264" s="146" t="s">
        <v>10</v>
      </c>
      <c r="D264" s="147" t="s">
        <v>15496</v>
      </c>
    </row>
    <row r="265" spans="1:4" x14ac:dyDescent="0.2">
      <c r="A265" s="146">
        <v>39641</v>
      </c>
      <c r="B265" s="146" t="s">
        <v>12733</v>
      </c>
      <c r="C265" s="146" t="s">
        <v>10</v>
      </c>
      <c r="D265" s="147" t="s">
        <v>14471</v>
      </c>
    </row>
    <row r="266" spans="1:4" x14ac:dyDescent="0.2">
      <c r="A266" s="146">
        <v>39643</v>
      </c>
      <c r="B266" s="146" t="s">
        <v>12735</v>
      </c>
      <c r="C266" s="146" t="s">
        <v>10</v>
      </c>
      <c r="D266" s="147" t="s">
        <v>19560</v>
      </c>
    </row>
    <row r="267" spans="1:4" x14ac:dyDescent="0.2">
      <c r="A267" s="146">
        <v>39644</v>
      </c>
      <c r="B267" s="146" t="s">
        <v>12736</v>
      </c>
      <c r="C267" s="146" t="s">
        <v>10</v>
      </c>
      <c r="D267" s="147" t="s">
        <v>12458</v>
      </c>
    </row>
    <row r="268" spans="1:4" x14ac:dyDescent="0.2">
      <c r="A268" s="146">
        <v>39645</v>
      </c>
      <c r="B268" s="146" t="s">
        <v>12738</v>
      </c>
      <c r="C268" s="146" t="s">
        <v>10</v>
      </c>
      <c r="D268" s="147" t="s">
        <v>13645</v>
      </c>
    </row>
    <row r="269" spans="1:4" x14ac:dyDescent="0.2">
      <c r="A269" s="146">
        <v>12548</v>
      </c>
      <c r="B269" s="146" t="s">
        <v>12740</v>
      </c>
      <c r="C269" s="146" t="s">
        <v>10</v>
      </c>
      <c r="D269" s="147" t="s">
        <v>19561</v>
      </c>
    </row>
    <row r="270" spans="1:4" x14ac:dyDescent="0.2">
      <c r="A270" s="146">
        <v>13113</v>
      </c>
      <c r="B270" s="146" t="s">
        <v>12742</v>
      </c>
      <c r="C270" s="146" t="s">
        <v>10</v>
      </c>
      <c r="D270" s="147" t="s">
        <v>19562</v>
      </c>
    </row>
    <row r="271" spans="1:4" x14ac:dyDescent="0.2">
      <c r="A271" s="146">
        <v>13114</v>
      </c>
      <c r="B271" s="146" t="s">
        <v>12744</v>
      </c>
      <c r="C271" s="146" t="s">
        <v>10</v>
      </c>
      <c r="D271" s="147" t="s">
        <v>19563</v>
      </c>
    </row>
    <row r="272" spans="1:4" x14ac:dyDescent="0.2">
      <c r="A272" s="146">
        <v>12530</v>
      </c>
      <c r="B272" s="146" t="s">
        <v>12746</v>
      </c>
      <c r="C272" s="146" t="s">
        <v>10</v>
      </c>
      <c r="D272" s="147" t="s">
        <v>19564</v>
      </c>
    </row>
    <row r="273" spans="1:4" x14ac:dyDescent="0.2">
      <c r="A273" s="146">
        <v>12531</v>
      </c>
      <c r="B273" s="146" t="s">
        <v>12748</v>
      </c>
      <c r="C273" s="146" t="s">
        <v>10</v>
      </c>
      <c r="D273" s="147" t="s">
        <v>19565</v>
      </c>
    </row>
    <row r="274" spans="1:4" x14ac:dyDescent="0.2">
      <c r="A274" s="146">
        <v>12532</v>
      </c>
      <c r="B274" s="146" t="s">
        <v>12750</v>
      </c>
      <c r="C274" s="146" t="s">
        <v>10</v>
      </c>
      <c r="D274" s="147" t="s">
        <v>19566</v>
      </c>
    </row>
    <row r="275" spans="1:4" x14ac:dyDescent="0.2">
      <c r="A275" s="146">
        <v>12533</v>
      </c>
      <c r="B275" s="146" t="s">
        <v>12752</v>
      </c>
      <c r="C275" s="146" t="s">
        <v>10</v>
      </c>
      <c r="D275" s="147" t="s">
        <v>19567</v>
      </c>
    </row>
    <row r="276" spans="1:4" x14ac:dyDescent="0.2">
      <c r="A276" s="146">
        <v>12544</v>
      </c>
      <c r="B276" s="146" t="s">
        <v>12754</v>
      </c>
      <c r="C276" s="146" t="s">
        <v>10</v>
      </c>
      <c r="D276" s="147" t="s">
        <v>19568</v>
      </c>
    </row>
    <row r="277" spans="1:4" x14ac:dyDescent="0.2">
      <c r="A277" s="146">
        <v>12546</v>
      </c>
      <c r="B277" s="146" t="s">
        <v>12756</v>
      </c>
      <c r="C277" s="146" t="s">
        <v>10</v>
      </c>
      <c r="D277" s="147" t="s">
        <v>19569</v>
      </c>
    </row>
    <row r="278" spans="1:4" x14ac:dyDescent="0.2">
      <c r="A278" s="146">
        <v>12547</v>
      </c>
      <c r="B278" s="146" t="s">
        <v>12758</v>
      </c>
      <c r="C278" s="146" t="s">
        <v>10</v>
      </c>
      <c r="D278" s="147" t="s">
        <v>19570</v>
      </c>
    </row>
    <row r="279" spans="1:4" x14ac:dyDescent="0.2">
      <c r="A279" s="146">
        <v>12551</v>
      </c>
      <c r="B279" s="146" t="s">
        <v>12760</v>
      </c>
      <c r="C279" s="146" t="s">
        <v>10</v>
      </c>
      <c r="D279" s="147" t="s">
        <v>19571</v>
      </c>
    </row>
    <row r="280" spans="1:4" x14ac:dyDescent="0.2">
      <c r="A280" s="146">
        <v>12563</v>
      </c>
      <c r="B280" s="146" t="s">
        <v>12762</v>
      </c>
      <c r="C280" s="146" t="s">
        <v>10</v>
      </c>
      <c r="D280" s="147" t="s">
        <v>19572</v>
      </c>
    </row>
    <row r="281" spans="1:4" x14ac:dyDescent="0.2">
      <c r="A281" s="146">
        <v>12565</v>
      </c>
      <c r="B281" s="146" t="s">
        <v>12764</v>
      </c>
      <c r="C281" s="146" t="s">
        <v>10</v>
      </c>
      <c r="D281" s="147" t="s">
        <v>19573</v>
      </c>
    </row>
    <row r="282" spans="1:4" x14ac:dyDescent="0.2">
      <c r="A282" s="146">
        <v>12567</v>
      </c>
      <c r="B282" s="146" t="s">
        <v>12766</v>
      </c>
      <c r="C282" s="146" t="s">
        <v>10</v>
      </c>
      <c r="D282" s="147" t="s">
        <v>19574</v>
      </c>
    </row>
    <row r="283" spans="1:4" x14ac:dyDescent="0.2">
      <c r="A283" s="146">
        <v>12568</v>
      </c>
      <c r="B283" s="146" t="s">
        <v>12768</v>
      </c>
      <c r="C283" s="146" t="s">
        <v>10</v>
      </c>
      <c r="D283" s="147" t="s">
        <v>19575</v>
      </c>
    </row>
    <row r="284" spans="1:4" x14ac:dyDescent="0.2">
      <c r="A284" s="146">
        <v>11789</v>
      </c>
      <c r="B284" s="146" t="s">
        <v>251</v>
      </c>
      <c r="C284" s="146" t="s">
        <v>10</v>
      </c>
      <c r="D284" s="147" t="s">
        <v>12890</v>
      </c>
    </row>
    <row r="285" spans="1:4" x14ac:dyDescent="0.2">
      <c r="A285" s="146">
        <v>20975</v>
      </c>
      <c r="B285" s="146" t="s">
        <v>252</v>
      </c>
      <c r="C285" s="146" t="s">
        <v>10</v>
      </c>
      <c r="D285" s="147" t="s">
        <v>13711</v>
      </c>
    </row>
    <row r="286" spans="1:4" x14ac:dyDescent="0.2">
      <c r="A286" s="146">
        <v>20976</v>
      </c>
      <c r="B286" s="146" t="s">
        <v>253</v>
      </c>
      <c r="C286" s="146" t="s">
        <v>10</v>
      </c>
      <c r="D286" s="147" t="s">
        <v>16399</v>
      </c>
    </row>
    <row r="287" spans="1:4" x14ac:dyDescent="0.2">
      <c r="A287" s="146">
        <v>40340</v>
      </c>
      <c r="B287" s="146" t="s">
        <v>12773</v>
      </c>
      <c r="C287" s="146" t="s">
        <v>10</v>
      </c>
      <c r="D287" s="147" t="s">
        <v>19576</v>
      </c>
    </row>
    <row r="288" spans="1:4" x14ac:dyDescent="0.2">
      <c r="A288" s="146">
        <v>40341</v>
      </c>
      <c r="B288" s="146" t="s">
        <v>12775</v>
      </c>
      <c r="C288" s="146" t="s">
        <v>10</v>
      </c>
      <c r="D288" s="147" t="s">
        <v>19567</v>
      </c>
    </row>
    <row r="289" spans="1:4" x14ac:dyDescent="0.2">
      <c r="A289" s="146">
        <v>40342</v>
      </c>
      <c r="B289" s="146" t="s">
        <v>12777</v>
      </c>
      <c r="C289" s="146" t="s">
        <v>10</v>
      </c>
      <c r="D289" s="147" t="s">
        <v>19577</v>
      </c>
    </row>
    <row r="290" spans="1:4" x14ac:dyDescent="0.2">
      <c r="A290" s="146">
        <v>40343</v>
      </c>
      <c r="B290" s="146" t="s">
        <v>12779</v>
      </c>
      <c r="C290" s="146" t="s">
        <v>10</v>
      </c>
      <c r="D290" s="147" t="s">
        <v>19578</v>
      </c>
    </row>
    <row r="291" spans="1:4" x14ac:dyDescent="0.2">
      <c r="A291" s="146">
        <v>40344</v>
      </c>
      <c r="B291" s="146" t="s">
        <v>12781</v>
      </c>
      <c r="C291" s="146" t="s">
        <v>10</v>
      </c>
      <c r="D291" s="147" t="s">
        <v>19579</v>
      </c>
    </row>
    <row r="292" spans="1:4" x14ac:dyDescent="0.2">
      <c r="A292" s="146">
        <v>40345</v>
      </c>
      <c r="B292" s="146" t="s">
        <v>12783</v>
      </c>
      <c r="C292" s="146" t="s">
        <v>10</v>
      </c>
      <c r="D292" s="147" t="s">
        <v>19580</v>
      </c>
    </row>
    <row r="293" spans="1:4" x14ac:dyDescent="0.2">
      <c r="A293" s="146">
        <v>40346</v>
      </c>
      <c r="B293" s="146" t="s">
        <v>12785</v>
      </c>
      <c r="C293" s="146" t="s">
        <v>10</v>
      </c>
      <c r="D293" s="147" t="s">
        <v>19581</v>
      </c>
    </row>
    <row r="294" spans="1:4" x14ac:dyDescent="0.2">
      <c r="A294" s="146">
        <v>40347</v>
      </c>
      <c r="B294" s="146" t="s">
        <v>12787</v>
      </c>
      <c r="C294" s="146" t="s">
        <v>10</v>
      </c>
      <c r="D294" s="147" t="s">
        <v>19582</v>
      </c>
    </row>
    <row r="295" spans="1:4" x14ac:dyDescent="0.2">
      <c r="A295" s="146">
        <v>38840</v>
      </c>
      <c r="B295" s="146" t="s">
        <v>263</v>
      </c>
      <c r="C295" s="146" t="s">
        <v>10</v>
      </c>
      <c r="D295" s="147" t="s">
        <v>12789</v>
      </c>
    </row>
    <row r="296" spans="1:4" x14ac:dyDescent="0.2">
      <c r="A296" s="146">
        <v>38841</v>
      </c>
      <c r="B296" s="146" t="s">
        <v>264</v>
      </c>
      <c r="C296" s="146" t="s">
        <v>10</v>
      </c>
      <c r="D296" s="147" t="s">
        <v>13129</v>
      </c>
    </row>
    <row r="297" spans="1:4" x14ac:dyDescent="0.2">
      <c r="A297" s="146">
        <v>38842</v>
      </c>
      <c r="B297" s="146" t="s">
        <v>265</v>
      </c>
      <c r="C297" s="146" t="s">
        <v>10</v>
      </c>
      <c r="D297" s="147" t="s">
        <v>12791</v>
      </c>
    </row>
    <row r="298" spans="1:4" x14ac:dyDescent="0.2">
      <c r="A298" s="146">
        <v>38843</v>
      </c>
      <c r="B298" s="146" t="s">
        <v>266</v>
      </c>
      <c r="C298" s="146" t="s">
        <v>10</v>
      </c>
      <c r="D298" s="147" t="s">
        <v>19583</v>
      </c>
    </row>
    <row r="299" spans="1:4" x14ac:dyDescent="0.2">
      <c r="A299" s="146">
        <v>13761</v>
      </c>
      <c r="B299" s="146" t="s">
        <v>287</v>
      </c>
      <c r="C299" s="146" t="s">
        <v>10</v>
      </c>
      <c r="D299" s="147" t="s">
        <v>19584</v>
      </c>
    </row>
    <row r="300" spans="1:4" x14ac:dyDescent="0.2">
      <c r="A300" s="146">
        <v>12888</v>
      </c>
      <c r="B300" s="146" t="s">
        <v>12794</v>
      </c>
      <c r="C300" s="146" t="s">
        <v>12795</v>
      </c>
      <c r="D300" s="147" t="s">
        <v>19585</v>
      </c>
    </row>
    <row r="301" spans="1:4" x14ac:dyDescent="0.2">
      <c r="A301" s="146">
        <v>12889</v>
      </c>
      <c r="B301" s="146" t="s">
        <v>12797</v>
      </c>
      <c r="C301" s="146" t="s">
        <v>12795</v>
      </c>
      <c r="D301" s="147" t="s">
        <v>19586</v>
      </c>
    </row>
    <row r="302" spans="1:4" x14ac:dyDescent="0.2">
      <c r="A302" s="146">
        <v>4814</v>
      </c>
      <c r="B302" s="146" t="s">
        <v>288</v>
      </c>
      <c r="C302" s="146" t="s">
        <v>10</v>
      </c>
      <c r="D302" s="147" t="s">
        <v>19587</v>
      </c>
    </row>
    <row r="303" spans="1:4" x14ac:dyDescent="0.2">
      <c r="A303" s="146">
        <v>25967</v>
      </c>
      <c r="B303" s="146" t="s">
        <v>12800</v>
      </c>
      <c r="C303" s="146" t="s">
        <v>10</v>
      </c>
      <c r="D303" s="147" t="s">
        <v>19588</v>
      </c>
    </row>
    <row r="304" spans="1:4" x14ac:dyDescent="0.2">
      <c r="A304" s="146">
        <v>6122</v>
      </c>
      <c r="B304" s="146" t="s">
        <v>19589</v>
      </c>
      <c r="C304" s="146" t="s">
        <v>185</v>
      </c>
      <c r="D304" s="147" t="s">
        <v>19590</v>
      </c>
    </row>
    <row r="305" spans="1:4" x14ac:dyDescent="0.2">
      <c r="A305" s="146">
        <v>40810</v>
      </c>
      <c r="B305" s="146" t="s">
        <v>291</v>
      </c>
      <c r="C305" s="146" t="s">
        <v>187</v>
      </c>
      <c r="D305" s="147" t="s">
        <v>19591</v>
      </c>
    </row>
    <row r="306" spans="1:4" x14ac:dyDescent="0.2">
      <c r="A306" s="146">
        <v>21100</v>
      </c>
      <c r="B306" s="146" t="s">
        <v>292</v>
      </c>
      <c r="C306" s="146" t="s">
        <v>10</v>
      </c>
      <c r="D306" s="147" t="s">
        <v>19592</v>
      </c>
    </row>
    <row r="307" spans="1:4" x14ac:dyDescent="0.2">
      <c r="A307" s="146">
        <v>11816</v>
      </c>
      <c r="B307" s="146" t="s">
        <v>293</v>
      </c>
      <c r="C307" s="146" t="s">
        <v>10</v>
      </c>
      <c r="D307" s="147" t="s">
        <v>19593</v>
      </c>
    </row>
    <row r="308" spans="1:4" x14ac:dyDescent="0.2">
      <c r="A308" s="146">
        <v>11814</v>
      </c>
      <c r="B308" s="146" t="s">
        <v>294</v>
      </c>
      <c r="C308" s="146" t="s">
        <v>10</v>
      </c>
      <c r="D308" s="147" t="s">
        <v>19594</v>
      </c>
    </row>
    <row r="309" spans="1:4" x14ac:dyDescent="0.2">
      <c r="A309" s="146">
        <v>14186</v>
      </c>
      <c r="B309" s="146" t="s">
        <v>295</v>
      </c>
      <c r="C309" s="146" t="s">
        <v>10</v>
      </c>
      <c r="D309" s="147" t="s">
        <v>19595</v>
      </c>
    </row>
    <row r="310" spans="1:4" x14ac:dyDescent="0.2">
      <c r="A310" s="146">
        <v>14185</v>
      </c>
      <c r="B310" s="146" t="s">
        <v>296</v>
      </c>
      <c r="C310" s="146" t="s">
        <v>10</v>
      </c>
      <c r="D310" s="147" t="s">
        <v>19596</v>
      </c>
    </row>
    <row r="311" spans="1:4" x14ac:dyDescent="0.2">
      <c r="A311" s="146">
        <v>11811</v>
      </c>
      <c r="B311" s="146" t="s">
        <v>297</v>
      </c>
      <c r="C311" s="146" t="s">
        <v>10</v>
      </c>
      <c r="D311" s="147" t="s">
        <v>19597</v>
      </c>
    </row>
    <row r="312" spans="1:4" x14ac:dyDescent="0.2">
      <c r="A312" s="146">
        <v>26038</v>
      </c>
      <c r="B312" s="146" t="s">
        <v>12809</v>
      </c>
      <c r="C312" s="146" t="s">
        <v>10</v>
      </c>
      <c r="D312" s="147" t="s">
        <v>12810</v>
      </c>
    </row>
    <row r="313" spans="1:4" x14ac:dyDescent="0.2">
      <c r="A313" s="146">
        <v>34482</v>
      </c>
      <c r="B313" s="146" t="s">
        <v>12811</v>
      </c>
      <c r="C313" s="146" t="s">
        <v>10</v>
      </c>
      <c r="D313" s="147" t="s">
        <v>19598</v>
      </c>
    </row>
    <row r="314" spans="1:4" x14ac:dyDescent="0.2">
      <c r="A314" s="146">
        <v>34469</v>
      </c>
      <c r="B314" s="146" t="s">
        <v>12813</v>
      </c>
      <c r="C314" s="146" t="s">
        <v>10</v>
      </c>
      <c r="D314" s="147" t="s">
        <v>19599</v>
      </c>
    </row>
    <row r="315" spans="1:4" x14ac:dyDescent="0.2">
      <c r="A315" s="146">
        <v>34472</v>
      </c>
      <c r="B315" s="146" t="s">
        <v>12815</v>
      </c>
      <c r="C315" s="146" t="s">
        <v>10</v>
      </c>
      <c r="D315" s="147" t="s">
        <v>19600</v>
      </c>
    </row>
    <row r="316" spans="1:4" x14ac:dyDescent="0.2">
      <c r="A316" s="146">
        <v>34476</v>
      </c>
      <c r="B316" s="146" t="s">
        <v>12817</v>
      </c>
      <c r="C316" s="146" t="s">
        <v>10</v>
      </c>
      <c r="D316" s="147" t="s">
        <v>19601</v>
      </c>
    </row>
    <row r="317" spans="1:4" x14ac:dyDescent="0.2">
      <c r="A317" s="146">
        <v>34477</v>
      </c>
      <c r="B317" s="146" t="s">
        <v>12819</v>
      </c>
      <c r="C317" s="146" t="s">
        <v>10</v>
      </c>
      <c r="D317" s="147" t="s">
        <v>19602</v>
      </c>
    </row>
    <row r="318" spans="1:4" x14ac:dyDescent="0.2">
      <c r="A318" s="146">
        <v>42425</v>
      </c>
      <c r="B318" s="146" t="s">
        <v>304</v>
      </c>
      <c r="C318" s="146" t="s">
        <v>10</v>
      </c>
      <c r="D318" s="147" t="s">
        <v>19603</v>
      </c>
    </row>
    <row r="319" spans="1:4" x14ac:dyDescent="0.2">
      <c r="A319" s="146">
        <v>42422</v>
      </c>
      <c r="B319" s="146" t="s">
        <v>305</v>
      </c>
      <c r="C319" s="146" t="s">
        <v>10</v>
      </c>
      <c r="D319" s="147" t="s">
        <v>19604</v>
      </c>
    </row>
    <row r="320" spans="1:4" x14ac:dyDescent="0.2">
      <c r="A320" s="146">
        <v>43184</v>
      </c>
      <c r="B320" s="146" t="s">
        <v>306</v>
      </c>
      <c r="C320" s="146" t="s">
        <v>10</v>
      </c>
      <c r="D320" s="147" t="s">
        <v>19605</v>
      </c>
    </row>
    <row r="321" spans="1:4" x14ac:dyDescent="0.2">
      <c r="A321" s="146">
        <v>42424</v>
      </c>
      <c r="B321" s="146" t="s">
        <v>307</v>
      </c>
      <c r="C321" s="146" t="s">
        <v>10</v>
      </c>
      <c r="D321" s="147" t="s">
        <v>19606</v>
      </c>
    </row>
    <row r="322" spans="1:4" x14ac:dyDescent="0.2">
      <c r="A322" s="146">
        <v>42421</v>
      </c>
      <c r="B322" s="146" t="s">
        <v>308</v>
      </c>
      <c r="C322" s="146" t="s">
        <v>10</v>
      </c>
      <c r="D322" s="147" t="s">
        <v>19607</v>
      </c>
    </row>
    <row r="323" spans="1:4" x14ac:dyDescent="0.2">
      <c r="A323" s="146">
        <v>42416</v>
      </c>
      <c r="B323" s="146" t="s">
        <v>309</v>
      </c>
      <c r="C323" s="146" t="s">
        <v>10</v>
      </c>
      <c r="D323" s="147" t="s">
        <v>19608</v>
      </c>
    </row>
    <row r="324" spans="1:4" x14ac:dyDescent="0.2">
      <c r="A324" s="146">
        <v>42417</v>
      </c>
      <c r="B324" s="146" t="s">
        <v>310</v>
      </c>
      <c r="C324" s="146" t="s">
        <v>10</v>
      </c>
      <c r="D324" s="147" t="s">
        <v>19609</v>
      </c>
    </row>
    <row r="325" spans="1:4" x14ac:dyDescent="0.2">
      <c r="A325" s="146">
        <v>42419</v>
      </c>
      <c r="B325" s="146" t="s">
        <v>311</v>
      </c>
      <c r="C325" s="146" t="s">
        <v>10</v>
      </c>
      <c r="D325" s="147" t="s">
        <v>19610</v>
      </c>
    </row>
    <row r="326" spans="1:4" x14ac:dyDescent="0.2">
      <c r="A326" s="146">
        <v>42420</v>
      </c>
      <c r="B326" s="146" t="s">
        <v>312</v>
      </c>
      <c r="C326" s="146" t="s">
        <v>10</v>
      </c>
      <c r="D326" s="147" t="s">
        <v>19611</v>
      </c>
    </row>
    <row r="327" spans="1:4" x14ac:dyDescent="0.2">
      <c r="A327" s="146">
        <v>43195</v>
      </c>
      <c r="B327" s="146" t="s">
        <v>313</v>
      </c>
      <c r="C327" s="146" t="s">
        <v>10</v>
      </c>
      <c r="D327" s="147" t="s">
        <v>19612</v>
      </c>
    </row>
    <row r="328" spans="1:4" x14ac:dyDescent="0.2">
      <c r="A328" s="146">
        <v>43196</v>
      </c>
      <c r="B328" s="146" t="s">
        <v>314</v>
      </c>
      <c r="C328" s="146" t="s">
        <v>10</v>
      </c>
      <c r="D328" s="147" t="s">
        <v>19613</v>
      </c>
    </row>
    <row r="329" spans="1:4" x14ac:dyDescent="0.2">
      <c r="A329" s="146">
        <v>43198</v>
      </c>
      <c r="B329" s="146" t="s">
        <v>315</v>
      </c>
      <c r="C329" s="146" t="s">
        <v>10</v>
      </c>
      <c r="D329" s="147" t="s">
        <v>19614</v>
      </c>
    </row>
    <row r="330" spans="1:4" x14ac:dyDescent="0.2">
      <c r="A330" s="146">
        <v>43199</v>
      </c>
      <c r="B330" s="146" t="s">
        <v>316</v>
      </c>
      <c r="C330" s="146" t="s">
        <v>10</v>
      </c>
      <c r="D330" s="147" t="s">
        <v>19615</v>
      </c>
    </row>
    <row r="331" spans="1:4" x14ac:dyDescent="0.2">
      <c r="A331" s="146">
        <v>43200</v>
      </c>
      <c r="B331" s="146" t="s">
        <v>317</v>
      </c>
      <c r="C331" s="146" t="s">
        <v>10</v>
      </c>
      <c r="D331" s="147" t="s">
        <v>19616</v>
      </c>
    </row>
    <row r="332" spans="1:4" x14ac:dyDescent="0.2">
      <c r="A332" s="146">
        <v>39556</v>
      </c>
      <c r="B332" s="146" t="s">
        <v>318</v>
      </c>
      <c r="C332" s="146" t="s">
        <v>10</v>
      </c>
      <c r="D332" s="147" t="s">
        <v>19617</v>
      </c>
    </row>
    <row r="333" spans="1:4" x14ac:dyDescent="0.2">
      <c r="A333" s="146">
        <v>39557</v>
      </c>
      <c r="B333" s="146" t="s">
        <v>319</v>
      </c>
      <c r="C333" s="146" t="s">
        <v>10</v>
      </c>
      <c r="D333" s="147" t="s">
        <v>19618</v>
      </c>
    </row>
    <row r="334" spans="1:4" x14ac:dyDescent="0.2">
      <c r="A334" s="146">
        <v>39559</v>
      </c>
      <c r="B334" s="146" t="s">
        <v>320</v>
      </c>
      <c r="C334" s="146" t="s">
        <v>10</v>
      </c>
      <c r="D334" s="147" t="s">
        <v>19619</v>
      </c>
    </row>
    <row r="335" spans="1:4" x14ac:dyDescent="0.2">
      <c r="A335" s="146">
        <v>39560</v>
      </c>
      <c r="B335" s="146" t="s">
        <v>321</v>
      </c>
      <c r="C335" s="146" t="s">
        <v>10</v>
      </c>
      <c r="D335" s="147" t="s">
        <v>19620</v>
      </c>
    </row>
    <row r="336" spans="1:4" x14ac:dyDescent="0.2">
      <c r="A336" s="146">
        <v>39561</v>
      </c>
      <c r="B336" s="146" t="s">
        <v>322</v>
      </c>
      <c r="C336" s="146" t="s">
        <v>10</v>
      </c>
      <c r="D336" s="147" t="s">
        <v>19621</v>
      </c>
    </row>
    <row r="337" spans="1:4" x14ac:dyDescent="0.2">
      <c r="A337" s="146">
        <v>43190</v>
      </c>
      <c r="B337" s="146" t="s">
        <v>323</v>
      </c>
      <c r="C337" s="146" t="s">
        <v>10</v>
      </c>
      <c r="D337" s="147" t="s">
        <v>19622</v>
      </c>
    </row>
    <row r="338" spans="1:4" x14ac:dyDescent="0.2">
      <c r="A338" s="146">
        <v>39555</v>
      </c>
      <c r="B338" s="146" t="s">
        <v>324</v>
      </c>
      <c r="C338" s="146" t="s">
        <v>10</v>
      </c>
      <c r="D338" s="147" t="s">
        <v>19623</v>
      </c>
    </row>
    <row r="339" spans="1:4" x14ac:dyDescent="0.2">
      <c r="A339" s="146">
        <v>43191</v>
      </c>
      <c r="B339" s="146" t="s">
        <v>325</v>
      </c>
      <c r="C339" s="146" t="s">
        <v>10</v>
      </c>
      <c r="D339" s="147" t="s">
        <v>19624</v>
      </c>
    </row>
    <row r="340" spans="1:4" x14ac:dyDescent="0.2">
      <c r="A340" s="146">
        <v>39548</v>
      </c>
      <c r="B340" s="146" t="s">
        <v>326</v>
      </c>
      <c r="C340" s="146" t="s">
        <v>10</v>
      </c>
      <c r="D340" s="147" t="s">
        <v>19625</v>
      </c>
    </row>
    <row r="341" spans="1:4" x14ac:dyDescent="0.2">
      <c r="A341" s="146">
        <v>43192</v>
      </c>
      <c r="B341" s="146" t="s">
        <v>327</v>
      </c>
      <c r="C341" s="146" t="s">
        <v>10</v>
      </c>
      <c r="D341" s="147" t="s">
        <v>19626</v>
      </c>
    </row>
    <row r="342" spans="1:4" x14ac:dyDescent="0.2">
      <c r="A342" s="146">
        <v>39554</v>
      </c>
      <c r="B342" s="146" t="s">
        <v>328</v>
      </c>
      <c r="C342" s="146" t="s">
        <v>10</v>
      </c>
      <c r="D342" s="147" t="s">
        <v>19627</v>
      </c>
    </row>
    <row r="343" spans="1:4" x14ac:dyDescent="0.2">
      <c r="A343" s="146">
        <v>43194</v>
      </c>
      <c r="B343" s="146" t="s">
        <v>329</v>
      </c>
      <c r="C343" s="146" t="s">
        <v>10</v>
      </c>
      <c r="D343" s="147" t="s">
        <v>19628</v>
      </c>
    </row>
    <row r="344" spans="1:4" x14ac:dyDescent="0.2">
      <c r="A344" s="146">
        <v>39551</v>
      </c>
      <c r="B344" s="146" t="s">
        <v>330</v>
      </c>
      <c r="C344" s="146" t="s">
        <v>10</v>
      </c>
      <c r="D344" s="147" t="s">
        <v>19629</v>
      </c>
    </row>
    <row r="345" spans="1:4" x14ac:dyDescent="0.2">
      <c r="A345" s="146">
        <v>43185</v>
      </c>
      <c r="B345" s="146" t="s">
        <v>331</v>
      </c>
      <c r="C345" s="146" t="s">
        <v>10</v>
      </c>
      <c r="D345" s="147" t="s">
        <v>19630</v>
      </c>
    </row>
    <row r="346" spans="1:4" x14ac:dyDescent="0.2">
      <c r="A346" s="146">
        <v>43186</v>
      </c>
      <c r="B346" s="146" t="s">
        <v>332</v>
      </c>
      <c r="C346" s="146" t="s">
        <v>10</v>
      </c>
      <c r="D346" s="147" t="s">
        <v>19631</v>
      </c>
    </row>
    <row r="347" spans="1:4" x14ac:dyDescent="0.2">
      <c r="A347" s="146">
        <v>43187</v>
      </c>
      <c r="B347" s="146" t="s">
        <v>333</v>
      </c>
      <c r="C347" s="146" t="s">
        <v>10</v>
      </c>
      <c r="D347" s="147" t="s">
        <v>19632</v>
      </c>
    </row>
    <row r="348" spans="1:4" x14ac:dyDescent="0.2">
      <c r="A348" s="146">
        <v>43188</v>
      </c>
      <c r="B348" s="146" t="s">
        <v>334</v>
      </c>
      <c r="C348" s="146" t="s">
        <v>10</v>
      </c>
      <c r="D348" s="147" t="s">
        <v>19633</v>
      </c>
    </row>
    <row r="349" spans="1:4" x14ac:dyDescent="0.2">
      <c r="A349" s="146">
        <v>43189</v>
      </c>
      <c r="B349" s="146" t="s">
        <v>335</v>
      </c>
      <c r="C349" s="146" t="s">
        <v>10</v>
      </c>
      <c r="D349" s="147" t="s">
        <v>19634</v>
      </c>
    </row>
    <row r="350" spans="1:4" x14ac:dyDescent="0.2">
      <c r="A350" s="146">
        <v>39580</v>
      </c>
      <c r="B350" s="146" t="s">
        <v>336</v>
      </c>
      <c r="C350" s="146" t="s">
        <v>10</v>
      </c>
      <c r="D350" s="147" t="s">
        <v>19635</v>
      </c>
    </row>
    <row r="351" spans="1:4" x14ac:dyDescent="0.2">
      <c r="A351" s="146">
        <v>39577</v>
      </c>
      <c r="B351" s="146" t="s">
        <v>337</v>
      </c>
      <c r="C351" s="146" t="s">
        <v>10</v>
      </c>
      <c r="D351" s="147" t="s">
        <v>19636</v>
      </c>
    </row>
    <row r="352" spans="1:4" x14ac:dyDescent="0.2">
      <c r="A352" s="146">
        <v>39578</v>
      </c>
      <c r="B352" s="146" t="s">
        <v>338</v>
      </c>
      <c r="C352" s="146" t="s">
        <v>10</v>
      </c>
      <c r="D352" s="147" t="s">
        <v>19637</v>
      </c>
    </row>
    <row r="353" spans="1:4" x14ac:dyDescent="0.2">
      <c r="A353" s="146">
        <v>39579</v>
      </c>
      <c r="B353" s="146" t="s">
        <v>339</v>
      </c>
      <c r="C353" s="146" t="s">
        <v>10</v>
      </c>
      <c r="D353" s="147" t="s">
        <v>19638</v>
      </c>
    </row>
    <row r="354" spans="1:4" x14ac:dyDescent="0.2">
      <c r="A354" s="146">
        <v>39826</v>
      </c>
      <c r="B354" s="146" t="s">
        <v>340</v>
      </c>
      <c r="C354" s="146" t="s">
        <v>10</v>
      </c>
      <c r="D354" s="147" t="s">
        <v>19639</v>
      </c>
    </row>
    <row r="355" spans="1:4" x14ac:dyDescent="0.2">
      <c r="A355" s="146">
        <v>10700</v>
      </c>
      <c r="B355" s="146" t="s">
        <v>341</v>
      </c>
      <c r="C355" s="146" t="s">
        <v>10</v>
      </c>
      <c r="D355" s="147" t="s">
        <v>19640</v>
      </c>
    </row>
    <row r="356" spans="1:4" x14ac:dyDescent="0.2">
      <c r="A356" s="146">
        <v>346</v>
      </c>
      <c r="B356" s="146" t="s">
        <v>342</v>
      </c>
      <c r="C356" s="146" t="s">
        <v>71</v>
      </c>
      <c r="D356" s="147" t="s">
        <v>13255</v>
      </c>
    </row>
    <row r="357" spans="1:4" x14ac:dyDescent="0.2">
      <c r="A357" s="146">
        <v>3312</v>
      </c>
      <c r="B357" s="146" t="s">
        <v>343</v>
      </c>
      <c r="C357" s="146" t="s">
        <v>71</v>
      </c>
      <c r="D357" s="147" t="s">
        <v>12860</v>
      </c>
    </row>
    <row r="358" spans="1:4" x14ac:dyDescent="0.2">
      <c r="A358" s="146">
        <v>339</v>
      </c>
      <c r="B358" s="146" t="s">
        <v>344</v>
      </c>
      <c r="C358" s="146" t="s">
        <v>20</v>
      </c>
      <c r="D358" s="147" t="s">
        <v>13064</v>
      </c>
    </row>
    <row r="359" spans="1:4" x14ac:dyDescent="0.2">
      <c r="A359" s="146">
        <v>340</v>
      </c>
      <c r="B359" s="146" t="s">
        <v>345</v>
      </c>
      <c r="C359" s="146" t="s">
        <v>20</v>
      </c>
      <c r="D359" s="147" t="s">
        <v>14551</v>
      </c>
    </row>
    <row r="360" spans="1:4" x14ac:dyDescent="0.2">
      <c r="A360" s="146">
        <v>335</v>
      </c>
      <c r="B360" s="146" t="s">
        <v>19641</v>
      </c>
      <c r="C360" s="146" t="s">
        <v>71</v>
      </c>
      <c r="D360" s="147" t="s">
        <v>15516</v>
      </c>
    </row>
    <row r="361" spans="1:4" x14ac:dyDescent="0.2">
      <c r="A361" s="146">
        <v>43130</v>
      </c>
      <c r="B361" s="146" t="s">
        <v>346</v>
      </c>
      <c r="C361" s="146" t="s">
        <v>71</v>
      </c>
      <c r="D361" s="147" t="s">
        <v>15433</v>
      </c>
    </row>
    <row r="362" spans="1:4" x14ac:dyDescent="0.2">
      <c r="A362" s="146">
        <v>342</v>
      </c>
      <c r="B362" s="146" t="s">
        <v>19642</v>
      </c>
      <c r="C362" s="146" t="s">
        <v>71</v>
      </c>
      <c r="D362" s="147" t="s">
        <v>14175</v>
      </c>
    </row>
    <row r="363" spans="1:4" x14ac:dyDescent="0.2">
      <c r="A363" s="146">
        <v>333</v>
      </c>
      <c r="B363" s="146" t="s">
        <v>12864</v>
      </c>
      <c r="C363" s="146" t="s">
        <v>71</v>
      </c>
      <c r="D363" s="147" t="s">
        <v>15433</v>
      </c>
    </row>
    <row r="364" spans="1:4" x14ac:dyDescent="0.2">
      <c r="A364" s="146">
        <v>344</v>
      </c>
      <c r="B364" s="146" t="s">
        <v>347</v>
      </c>
      <c r="C364" s="146" t="s">
        <v>71</v>
      </c>
      <c r="D364" s="147" t="s">
        <v>14825</v>
      </c>
    </row>
    <row r="365" spans="1:4" x14ac:dyDescent="0.2">
      <c r="A365" s="146">
        <v>345</v>
      </c>
      <c r="B365" s="146" t="s">
        <v>348</v>
      </c>
      <c r="C365" s="146" t="s">
        <v>71</v>
      </c>
      <c r="D365" s="147" t="s">
        <v>13024</v>
      </c>
    </row>
    <row r="366" spans="1:4" x14ac:dyDescent="0.2">
      <c r="A366" s="146">
        <v>43131</v>
      </c>
      <c r="B366" s="146" t="s">
        <v>349</v>
      </c>
      <c r="C366" s="146" t="s">
        <v>71</v>
      </c>
      <c r="D366" s="147" t="s">
        <v>16625</v>
      </c>
    </row>
    <row r="367" spans="1:4" x14ac:dyDescent="0.2">
      <c r="A367" s="146">
        <v>3313</v>
      </c>
      <c r="B367" s="146" t="s">
        <v>350</v>
      </c>
      <c r="C367" s="146" t="s">
        <v>71</v>
      </c>
      <c r="D367" s="147" t="s">
        <v>12868</v>
      </c>
    </row>
    <row r="368" spans="1:4" x14ac:dyDescent="0.2">
      <c r="A368" s="146">
        <v>43132</v>
      </c>
      <c r="B368" s="146" t="s">
        <v>12869</v>
      </c>
      <c r="C368" s="146" t="s">
        <v>71</v>
      </c>
      <c r="D368" s="147" t="s">
        <v>14836</v>
      </c>
    </row>
    <row r="369" spans="1:4" x14ac:dyDescent="0.2">
      <c r="A369" s="146">
        <v>34562</v>
      </c>
      <c r="B369" s="146" t="s">
        <v>19643</v>
      </c>
      <c r="C369" s="146" t="s">
        <v>71</v>
      </c>
      <c r="D369" s="147" t="s">
        <v>16384</v>
      </c>
    </row>
    <row r="370" spans="1:4" x14ac:dyDescent="0.2">
      <c r="A370" s="146">
        <v>337</v>
      </c>
      <c r="B370" s="146" t="s">
        <v>19644</v>
      </c>
      <c r="C370" s="146" t="s">
        <v>71</v>
      </c>
      <c r="D370" s="147" t="s">
        <v>19645</v>
      </c>
    </row>
    <row r="371" spans="1:4" x14ac:dyDescent="0.2">
      <c r="A371" s="146">
        <v>369</v>
      </c>
      <c r="B371" s="146" t="s">
        <v>12871</v>
      </c>
      <c r="C371" s="146" t="s">
        <v>183</v>
      </c>
      <c r="D371" s="147" t="s">
        <v>19646</v>
      </c>
    </row>
    <row r="372" spans="1:4" x14ac:dyDescent="0.2">
      <c r="A372" s="146">
        <v>366</v>
      </c>
      <c r="B372" s="146" t="s">
        <v>352</v>
      </c>
      <c r="C372" s="146" t="s">
        <v>183</v>
      </c>
      <c r="D372" s="147" t="s">
        <v>13829</v>
      </c>
    </row>
    <row r="373" spans="1:4" x14ac:dyDescent="0.2">
      <c r="A373" s="146">
        <v>367</v>
      </c>
      <c r="B373" s="146" t="s">
        <v>353</v>
      </c>
      <c r="C373" s="146" t="s">
        <v>183</v>
      </c>
      <c r="D373" s="147" t="s">
        <v>19647</v>
      </c>
    </row>
    <row r="374" spans="1:4" x14ac:dyDescent="0.2">
      <c r="A374" s="146">
        <v>370</v>
      </c>
      <c r="B374" s="146" t="s">
        <v>354</v>
      </c>
      <c r="C374" s="146" t="s">
        <v>183</v>
      </c>
      <c r="D374" s="147" t="s">
        <v>12875</v>
      </c>
    </row>
    <row r="375" spans="1:4" x14ac:dyDescent="0.2">
      <c r="A375" s="146">
        <v>368</v>
      </c>
      <c r="B375" s="146" t="s">
        <v>355</v>
      </c>
      <c r="C375" s="146" t="s">
        <v>183</v>
      </c>
      <c r="D375" s="147" t="s">
        <v>19648</v>
      </c>
    </row>
    <row r="376" spans="1:4" x14ac:dyDescent="0.2">
      <c r="A376" s="146">
        <v>11075</v>
      </c>
      <c r="B376" s="146" t="s">
        <v>356</v>
      </c>
      <c r="C376" s="146" t="s">
        <v>183</v>
      </c>
      <c r="D376" s="147" t="s">
        <v>19649</v>
      </c>
    </row>
    <row r="377" spans="1:4" x14ac:dyDescent="0.2">
      <c r="A377" s="146">
        <v>11076</v>
      </c>
      <c r="B377" s="146" t="s">
        <v>12878</v>
      </c>
      <c r="C377" s="146" t="s">
        <v>183</v>
      </c>
      <c r="D377" s="147" t="s">
        <v>19650</v>
      </c>
    </row>
    <row r="378" spans="1:4" x14ac:dyDescent="0.2">
      <c r="A378" s="146">
        <v>1381</v>
      </c>
      <c r="B378" s="146" t="s">
        <v>357</v>
      </c>
      <c r="C378" s="146" t="s">
        <v>71</v>
      </c>
      <c r="D378" s="147" t="s">
        <v>12914</v>
      </c>
    </row>
    <row r="379" spans="1:4" x14ac:dyDescent="0.2">
      <c r="A379" s="146">
        <v>34353</v>
      </c>
      <c r="B379" s="146" t="s">
        <v>12880</v>
      </c>
      <c r="C379" s="146" t="s">
        <v>71</v>
      </c>
      <c r="D379" s="147" t="s">
        <v>13612</v>
      </c>
    </row>
    <row r="380" spans="1:4" x14ac:dyDescent="0.2">
      <c r="A380" s="146">
        <v>37595</v>
      </c>
      <c r="B380" s="146" t="s">
        <v>12881</v>
      </c>
      <c r="C380" s="146" t="s">
        <v>71</v>
      </c>
      <c r="D380" s="147" t="s">
        <v>14285</v>
      </c>
    </row>
    <row r="381" spans="1:4" x14ac:dyDescent="0.2">
      <c r="A381" s="146">
        <v>37596</v>
      </c>
      <c r="B381" s="146" t="s">
        <v>12883</v>
      </c>
      <c r="C381" s="146" t="s">
        <v>71</v>
      </c>
      <c r="D381" s="147" t="s">
        <v>13085</v>
      </c>
    </row>
    <row r="382" spans="1:4" x14ac:dyDescent="0.2">
      <c r="A382" s="146">
        <v>371</v>
      </c>
      <c r="B382" s="146" t="s">
        <v>361</v>
      </c>
      <c r="C382" s="146" t="s">
        <v>71</v>
      </c>
      <c r="D382" s="147" t="s">
        <v>13370</v>
      </c>
    </row>
    <row r="383" spans="1:4" x14ac:dyDescent="0.2">
      <c r="A383" s="146">
        <v>37553</v>
      </c>
      <c r="B383" s="146" t="s">
        <v>362</v>
      </c>
      <c r="C383" s="146" t="s">
        <v>71</v>
      </c>
      <c r="D383" s="147" t="s">
        <v>16452</v>
      </c>
    </row>
    <row r="384" spans="1:4" x14ac:dyDescent="0.2">
      <c r="A384" s="146">
        <v>37552</v>
      </c>
      <c r="B384" s="146" t="s">
        <v>363</v>
      </c>
      <c r="C384" s="146" t="s">
        <v>71</v>
      </c>
      <c r="D384" s="147" t="s">
        <v>19651</v>
      </c>
    </row>
    <row r="385" spans="1:4" x14ac:dyDescent="0.2">
      <c r="A385" s="146">
        <v>36880</v>
      </c>
      <c r="B385" s="146" t="s">
        <v>12887</v>
      </c>
      <c r="C385" s="146" t="s">
        <v>71</v>
      </c>
      <c r="D385" s="147" t="s">
        <v>19652</v>
      </c>
    </row>
    <row r="386" spans="1:4" x14ac:dyDescent="0.2">
      <c r="A386" s="146">
        <v>34355</v>
      </c>
      <c r="B386" s="146" t="s">
        <v>365</v>
      </c>
      <c r="C386" s="146" t="s">
        <v>71</v>
      </c>
      <c r="D386" s="147" t="s">
        <v>12711</v>
      </c>
    </row>
    <row r="387" spans="1:4" x14ac:dyDescent="0.2">
      <c r="A387" s="146">
        <v>130</v>
      </c>
      <c r="B387" s="146" t="s">
        <v>366</v>
      </c>
      <c r="C387" s="146" t="s">
        <v>71</v>
      </c>
      <c r="D387" s="147" t="s">
        <v>19653</v>
      </c>
    </row>
    <row r="388" spans="1:4" x14ac:dyDescent="0.2">
      <c r="A388" s="146">
        <v>135</v>
      </c>
      <c r="B388" s="146" t="s">
        <v>367</v>
      </c>
      <c r="C388" s="146" t="s">
        <v>71</v>
      </c>
      <c r="D388" s="147" t="s">
        <v>19654</v>
      </c>
    </row>
    <row r="389" spans="1:4" x14ac:dyDescent="0.2">
      <c r="A389" s="146">
        <v>36886</v>
      </c>
      <c r="B389" s="146" t="s">
        <v>368</v>
      </c>
      <c r="C389" s="146" t="s">
        <v>71</v>
      </c>
      <c r="D389" s="147" t="s">
        <v>13240</v>
      </c>
    </row>
    <row r="390" spans="1:4" x14ac:dyDescent="0.2">
      <c r="A390" s="146">
        <v>374</v>
      </c>
      <c r="B390" s="146" t="s">
        <v>12891</v>
      </c>
      <c r="C390" s="146" t="s">
        <v>71</v>
      </c>
      <c r="D390" s="147" t="s">
        <v>14912</v>
      </c>
    </row>
    <row r="391" spans="1:4" x14ac:dyDescent="0.2">
      <c r="A391" s="146">
        <v>38546</v>
      </c>
      <c r="B391" s="146" t="s">
        <v>369</v>
      </c>
      <c r="C391" s="146" t="s">
        <v>183</v>
      </c>
      <c r="D391" s="147" t="s">
        <v>19655</v>
      </c>
    </row>
    <row r="392" spans="1:4" x14ac:dyDescent="0.2">
      <c r="A392" s="146">
        <v>34549</v>
      </c>
      <c r="B392" s="146" t="s">
        <v>370</v>
      </c>
      <c r="C392" s="146" t="s">
        <v>183</v>
      </c>
      <c r="D392" s="147" t="s">
        <v>19656</v>
      </c>
    </row>
    <row r="393" spans="1:4" x14ac:dyDescent="0.2">
      <c r="A393" s="146">
        <v>6081</v>
      </c>
      <c r="B393" s="146" t="s">
        <v>371</v>
      </c>
      <c r="C393" s="146" t="s">
        <v>183</v>
      </c>
      <c r="D393" s="147" t="s">
        <v>13290</v>
      </c>
    </row>
    <row r="394" spans="1:4" x14ac:dyDescent="0.2">
      <c r="A394" s="146">
        <v>6077</v>
      </c>
      <c r="B394" s="146" t="s">
        <v>372</v>
      </c>
      <c r="C394" s="146" t="s">
        <v>183</v>
      </c>
      <c r="D394" s="147" t="s">
        <v>19657</v>
      </c>
    </row>
    <row r="395" spans="1:4" x14ac:dyDescent="0.2">
      <c r="A395" s="146">
        <v>6079</v>
      </c>
      <c r="B395" s="146" t="s">
        <v>373</v>
      </c>
      <c r="C395" s="146" t="s">
        <v>183</v>
      </c>
      <c r="D395" s="147" t="s">
        <v>14792</v>
      </c>
    </row>
    <row r="396" spans="1:4" x14ac:dyDescent="0.2">
      <c r="A396" s="146">
        <v>1091</v>
      </c>
      <c r="B396" s="146" t="s">
        <v>374</v>
      </c>
      <c r="C396" s="146" t="s">
        <v>10</v>
      </c>
      <c r="D396" s="147" t="s">
        <v>19658</v>
      </c>
    </row>
    <row r="397" spans="1:4" x14ac:dyDescent="0.2">
      <c r="A397" s="146">
        <v>1094</v>
      </c>
      <c r="B397" s="146" t="s">
        <v>375</v>
      </c>
      <c r="C397" s="146" t="s">
        <v>10</v>
      </c>
      <c r="D397" s="147" t="s">
        <v>19659</v>
      </c>
    </row>
    <row r="398" spans="1:4" x14ac:dyDescent="0.2">
      <c r="A398" s="146">
        <v>1095</v>
      </c>
      <c r="B398" s="146" t="s">
        <v>376</v>
      </c>
      <c r="C398" s="146" t="s">
        <v>10</v>
      </c>
      <c r="D398" s="147" t="s">
        <v>19660</v>
      </c>
    </row>
    <row r="399" spans="1:4" x14ac:dyDescent="0.2">
      <c r="A399" s="146">
        <v>1092</v>
      </c>
      <c r="B399" s="146" t="s">
        <v>377</v>
      </c>
      <c r="C399" s="146" t="s">
        <v>10</v>
      </c>
      <c r="D399" s="147" t="s">
        <v>19661</v>
      </c>
    </row>
    <row r="400" spans="1:4" x14ac:dyDescent="0.2">
      <c r="A400" s="146">
        <v>1093</v>
      </c>
      <c r="B400" s="146" t="s">
        <v>378</v>
      </c>
      <c r="C400" s="146" t="s">
        <v>10</v>
      </c>
      <c r="D400" s="147" t="s">
        <v>12929</v>
      </c>
    </row>
    <row r="401" spans="1:4" x14ac:dyDescent="0.2">
      <c r="A401" s="146">
        <v>1090</v>
      </c>
      <c r="B401" s="146" t="s">
        <v>379</v>
      </c>
      <c r="C401" s="146" t="s">
        <v>10</v>
      </c>
      <c r="D401" s="147" t="s">
        <v>19662</v>
      </c>
    </row>
    <row r="402" spans="1:4" x14ac:dyDescent="0.2">
      <c r="A402" s="146">
        <v>1096</v>
      </c>
      <c r="B402" s="146" t="s">
        <v>380</v>
      </c>
      <c r="C402" s="146" t="s">
        <v>10</v>
      </c>
      <c r="D402" s="147" t="s">
        <v>19663</v>
      </c>
    </row>
    <row r="403" spans="1:4" x14ac:dyDescent="0.2">
      <c r="A403" s="146">
        <v>1097</v>
      </c>
      <c r="B403" s="146" t="s">
        <v>381</v>
      </c>
      <c r="C403" s="146" t="s">
        <v>10</v>
      </c>
      <c r="D403" s="147" t="s">
        <v>19664</v>
      </c>
    </row>
    <row r="404" spans="1:4" x14ac:dyDescent="0.2">
      <c r="A404" s="146">
        <v>378</v>
      </c>
      <c r="B404" s="146" t="s">
        <v>12905</v>
      </c>
      <c r="C404" s="146" t="s">
        <v>185</v>
      </c>
      <c r="D404" s="147" t="s">
        <v>13221</v>
      </c>
    </row>
    <row r="405" spans="1:4" x14ac:dyDescent="0.2">
      <c r="A405" s="146">
        <v>40911</v>
      </c>
      <c r="B405" s="146" t="s">
        <v>383</v>
      </c>
      <c r="C405" s="146" t="s">
        <v>187</v>
      </c>
      <c r="D405" s="147" t="s">
        <v>19544</v>
      </c>
    </row>
    <row r="406" spans="1:4" x14ac:dyDescent="0.2">
      <c r="A406" s="146">
        <v>33939</v>
      </c>
      <c r="B406" s="146" t="s">
        <v>384</v>
      </c>
      <c r="C406" s="146" t="s">
        <v>185</v>
      </c>
      <c r="D406" s="147" t="s">
        <v>19665</v>
      </c>
    </row>
    <row r="407" spans="1:4" x14ac:dyDescent="0.2">
      <c r="A407" s="146">
        <v>40815</v>
      </c>
      <c r="B407" s="146" t="s">
        <v>385</v>
      </c>
      <c r="C407" s="146" t="s">
        <v>187</v>
      </c>
      <c r="D407" s="147" t="s">
        <v>19666</v>
      </c>
    </row>
    <row r="408" spans="1:4" x14ac:dyDescent="0.2">
      <c r="A408" s="146">
        <v>34760</v>
      </c>
      <c r="B408" s="146" t="s">
        <v>386</v>
      </c>
      <c r="C408" s="146" t="s">
        <v>185</v>
      </c>
      <c r="D408" s="147" t="s">
        <v>13406</v>
      </c>
    </row>
    <row r="409" spans="1:4" x14ac:dyDescent="0.2">
      <c r="A409" s="146">
        <v>40935</v>
      </c>
      <c r="B409" s="146" t="s">
        <v>387</v>
      </c>
      <c r="C409" s="146" t="s">
        <v>187</v>
      </c>
      <c r="D409" s="147" t="s">
        <v>19667</v>
      </c>
    </row>
    <row r="410" spans="1:4" x14ac:dyDescent="0.2">
      <c r="A410" s="146">
        <v>33952</v>
      </c>
      <c r="B410" s="146" t="s">
        <v>388</v>
      </c>
      <c r="C410" s="146" t="s">
        <v>185</v>
      </c>
      <c r="D410" s="147" t="s">
        <v>19668</v>
      </c>
    </row>
    <row r="411" spans="1:4" x14ac:dyDescent="0.2">
      <c r="A411" s="146">
        <v>40816</v>
      </c>
      <c r="B411" s="146" t="s">
        <v>389</v>
      </c>
      <c r="C411" s="146" t="s">
        <v>187</v>
      </c>
      <c r="D411" s="147" t="s">
        <v>19669</v>
      </c>
    </row>
    <row r="412" spans="1:4" x14ac:dyDescent="0.2">
      <c r="A412" s="146">
        <v>33953</v>
      </c>
      <c r="B412" s="146" t="s">
        <v>390</v>
      </c>
      <c r="C412" s="146" t="s">
        <v>185</v>
      </c>
      <c r="D412" s="147" t="s">
        <v>19670</v>
      </c>
    </row>
    <row r="413" spans="1:4" x14ac:dyDescent="0.2">
      <c r="A413" s="146">
        <v>40817</v>
      </c>
      <c r="B413" s="146" t="s">
        <v>391</v>
      </c>
      <c r="C413" s="146" t="s">
        <v>187</v>
      </c>
      <c r="D413" s="147" t="s">
        <v>19671</v>
      </c>
    </row>
    <row r="414" spans="1:4" x14ac:dyDescent="0.2">
      <c r="A414" s="146">
        <v>13348</v>
      </c>
      <c r="B414" s="146" t="s">
        <v>392</v>
      </c>
      <c r="C414" s="146" t="s">
        <v>10</v>
      </c>
      <c r="D414" s="147" t="s">
        <v>13299</v>
      </c>
    </row>
    <row r="415" spans="1:4" x14ac:dyDescent="0.2">
      <c r="A415" s="146">
        <v>39211</v>
      </c>
      <c r="B415" s="146" t="s">
        <v>393</v>
      </c>
      <c r="C415" s="146" t="s">
        <v>10</v>
      </c>
      <c r="D415" s="147" t="s">
        <v>15443</v>
      </c>
    </row>
    <row r="416" spans="1:4" x14ac:dyDescent="0.2">
      <c r="A416" s="146">
        <v>39212</v>
      </c>
      <c r="B416" s="146" t="s">
        <v>394</v>
      </c>
      <c r="C416" s="146" t="s">
        <v>10</v>
      </c>
      <c r="D416" s="147" t="s">
        <v>14547</v>
      </c>
    </row>
    <row r="417" spans="1:4" x14ac:dyDescent="0.2">
      <c r="A417" s="146">
        <v>39208</v>
      </c>
      <c r="B417" s="146" t="s">
        <v>395</v>
      </c>
      <c r="C417" s="146" t="s">
        <v>10</v>
      </c>
      <c r="D417" s="147" t="s">
        <v>19672</v>
      </c>
    </row>
    <row r="418" spans="1:4" x14ac:dyDescent="0.2">
      <c r="A418" s="146">
        <v>39210</v>
      </c>
      <c r="B418" s="146" t="s">
        <v>396</v>
      </c>
      <c r="C418" s="146" t="s">
        <v>10</v>
      </c>
      <c r="D418" s="147" t="s">
        <v>19482</v>
      </c>
    </row>
    <row r="419" spans="1:4" x14ac:dyDescent="0.2">
      <c r="A419" s="146">
        <v>39214</v>
      </c>
      <c r="B419" s="146" t="s">
        <v>397</v>
      </c>
      <c r="C419" s="146" t="s">
        <v>10</v>
      </c>
      <c r="D419" s="147" t="s">
        <v>14817</v>
      </c>
    </row>
    <row r="420" spans="1:4" x14ac:dyDescent="0.2">
      <c r="A420" s="146">
        <v>39213</v>
      </c>
      <c r="B420" s="146" t="s">
        <v>398</v>
      </c>
      <c r="C420" s="146" t="s">
        <v>10</v>
      </c>
      <c r="D420" s="147" t="s">
        <v>19673</v>
      </c>
    </row>
    <row r="421" spans="1:4" x14ac:dyDescent="0.2">
      <c r="A421" s="146">
        <v>39209</v>
      </c>
      <c r="B421" s="146" t="s">
        <v>399</v>
      </c>
      <c r="C421" s="146" t="s">
        <v>10</v>
      </c>
      <c r="D421" s="147" t="s">
        <v>15825</v>
      </c>
    </row>
    <row r="422" spans="1:4" x14ac:dyDescent="0.2">
      <c r="A422" s="146">
        <v>39207</v>
      </c>
      <c r="B422" s="146" t="s">
        <v>400</v>
      </c>
      <c r="C422" s="146" t="s">
        <v>10</v>
      </c>
      <c r="D422" s="147" t="s">
        <v>19482</v>
      </c>
    </row>
    <row r="423" spans="1:4" x14ac:dyDescent="0.2">
      <c r="A423" s="146">
        <v>39215</v>
      </c>
      <c r="B423" s="146" t="s">
        <v>401</v>
      </c>
      <c r="C423" s="146" t="s">
        <v>10</v>
      </c>
      <c r="D423" s="147" t="s">
        <v>15037</v>
      </c>
    </row>
    <row r="424" spans="1:4" x14ac:dyDescent="0.2">
      <c r="A424" s="146">
        <v>39216</v>
      </c>
      <c r="B424" s="146" t="s">
        <v>402</v>
      </c>
      <c r="C424" s="146" t="s">
        <v>10</v>
      </c>
      <c r="D424" s="147" t="s">
        <v>13693</v>
      </c>
    </row>
    <row r="425" spans="1:4" x14ac:dyDescent="0.2">
      <c r="A425" s="146">
        <v>379</v>
      </c>
      <c r="B425" s="146" t="s">
        <v>404</v>
      </c>
      <c r="C425" s="146" t="s">
        <v>10</v>
      </c>
      <c r="D425" s="147" t="s">
        <v>13212</v>
      </c>
    </row>
    <row r="426" spans="1:4" x14ac:dyDescent="0.2">
      <c r="A426" s="146">
        <v>11267</v>
      </c>
      <c r="B426" s="146" t="s">
        <v>12922</v>
      </c>
      <c r="C426" s="146" t="s">
        <v>10</v>
      </c>
      <c r="D426" s="147" t="s">
        <v>13606</v>
      </c>
    </row>
    <row r="427" spans="1:4" x14ac:dyDescent="0.2">
      <c r="A427" s="146">
        <v>41901</v>
      </c>
      <c r="B427" s="146" t="s">
        <v>12924</v>
      </c>
      <c r="C427" s="146" t="s">
        <v>71</v>
      </c>
      <c r="D427" s="147" t="s">
        <v>15910</v>
      </c>
    </row>
    <row r="428" spans="1:4" x14ac:dyDescent="0.2">
      <c r="A428" s="146">
        <v>510</v>
      </c>
      <c r="B428" s="146" t="s">
        <v>405</v>
      </c>
      <c r="C428" s="146" t="s">
        <v>71</v>
      </c>
      <c r="D428" s="147" t="s">
        <v>14501</v>
      </c>
    </row>
    <row r="429" spans="1:4" x14ac:dyDescent="0.2">
      <c r="A429" s="146">
        <v>516</v>
      </c>
      <c r="B429" s="146" t="s">
        <v>406</v>
      </c>
      <c r="C429" s="146" t="s">
        <v>71</v>
      </c>
      <c r="D429" s="147" t="s">
        <v>19674</v>
      </c>
    </row>
    <row r="430" spans="1:4" x14ac:dyDescent="0.2">
      <c r="A430" s="146">
        <v>509</v>
      </c>
      <c r="B430" s="146" t="s">
        <v>407</v>
      </c>
      <c r="C430" s="146" t="s">
        <v>71</v>
      </c>
      <c r="D430" s="147" t="s">
        <v>13722</v>
      </c>
    </row>
    <row r="431" spans="1:4" x14ac:dyDescent="0.2">
      <c r="A431" s="146">
        <v>40331</v>
      </c>
      <c r="B431" s="146" t="s">
        <v>408</v>
      </c>
      <c r="C431" s="146" t="s">
        <v>185</v>
      </c>
      <c r="D431" s="147" t="s">
        <v>14238</v>
      </c>
    </row>
    <row r="432" spans="1:4" x14ac:dyDescent="0.2">
      <c r="A432" s="146">
        <v>40930</v>
      </c>
      <c r="B432" s="146" t="s">
        <v>409</v>
      </c>
      <c r="C432" s="146" t="s">
        <v>187</v>
      </c>
      <c r="D432" s="147" t="s">
        <v>19675</v>
      </c>
    </row>
    <row r="433" spans="1:4" x14ac:dyDescent="0.2">
      <c r="A433" s="146">
        <v>11761</v>
      </c>
      <c r="B433" s="146" t="s">
        <v>410</v>
      </c>
      <c r="C433" s="146" t="s">
        <v>10</v>
      </c>
      <c r="D433" s="147" t="s">
        <v>19676</v>
      </c>
    </row>
    <row r="434" spans="1:4" x14ac:dyDescent="0.2">
      <c r="A434" s="146">
        <v>377</v>
      </c>
      <c r="B434" s="146" t="s">
        <v>411</v>
      </c>
      <c r="C434" s="146" t="s">
        <v>10</v>
      </c>
      <c r="D434" s="147" t="s">
        <v>19677</v>
      </c>
    </row>
    <row r="435" spans="1:4" x14ac:dyDescent="0.2">
      <c r="A435" s="146">
        <v>7588</v>
      </c>
      <c r="B435" s="146" t="s">
        <v>412</v>
      </c>
      <c r="C435" s="146" t="s">
        <v>10</v>
      </c>
      <c r="D435" s="147" t="s">
        <v>14642</v>
      </c>
    </row>
    <row r="436" spans="1:4" x14ac:dyDescent="0.2">
      <c r="A436" s="146">
        <v>34392</v>
      </c>
      <c r="B436" s="146" t="s">
        <v>413</v>
      </c>
      <c r="C436" s="146" t="s">
        <v>185</v>
      </c>
      <c r="D436" s="147" t="s">
        <v>14576</v>
      </c>
    </row>
    <row r="437" spans="1:4" x14ac:dyDescent="0.2">
      <c r="A437" s="146">
        <v>40908</v>
      </c>
      <c r="B437" s="146" t="s">
        <v>414</v>
      </c>
      <c r="C437" s="146" t="s">
        <v>187</v>
      </c>
      <c r="D437" s="147" t="s">
        <v>19678</v>
      </c>
    </row>
    <row r="438" spans="1:4" x14ac:dyDescent="0.2">
      <c r="A438" s="146">
        <v>34551</v>
      </c>
      <c r="B438" s="146" t="s">
        <v>12934</v>
      </c>
      <c r="C438" s="146" t="s">
        <v>185</v>
      </c>
      <c r="D438" s="147" t="s">
        <v>14792</v>
      </c>
    </row>
    <row r="439" spans="1:4" x14ac:dyDescent="0.2">
      <c r="A439" s="146">
        <v>41078</v>
      </c>
      <c r="B439" s="146" t="s">
        <v>416</v>
      </c>
      <c r="C439" s="146" t="s">
        <v>187</v>
      </c>
      <c r="D439" s="147" t="s">
        <v>19679</v>
      </c>
    </row>
    <row r="440" spans="1:4" x14ac:dyDescent="0.2">
      <c r="A440" s="146">
        <v>246</v>
      </c>
      <c r="B440" s="146" t="s">
        <v>12937</v>
      </c>
      <c r="C440" s="146" t="s">
        <v>185</v>
      </c>
      <c r="D440" s="147" t="s">
        <v>19680</v>
      </c>
    </row>
    <row r="441" spans="1:4" x14ac:dyDescent="0.2">
      <c r="A441" s="146">
        <v>40927</v>
      </c>
      <c r="B441" s="146" t="s">
        <v>418</v>
      </c>
      <c r="C441" s="146" t="s">
        <v>187</v>
      </c>
      <c r="D441" s="147" t="s">
        <v>19681</v>
      </c>
    </row>
    <row r="442" spans="1:4" x14ac:dyDescent="0.2">
      <c r="A442" s="146">
        <v>2350</v>
      </c>
      <c r="B442" s="146" t="s">
        <v>419</v>
      </c>
      <c r="C442" s="146" t="s">
        <v>185</v>
      </c>
      <c r="D442" s="147" t="s">
        <v>15398</v>
      </c>
    </row>
    <row r="443" spans="1:4" x14ac:dyDescent="0.2">
      <c r="A443" s="146">
        <v>40812</v>
      </c>
      <c r="B443" s="146" t="s">
        <v>420</v>
      </c>
      <c r="C443" s="146" t="s">
        <v>187</v>
      </c>
      <c r="D443" s="147" t="s">
        <v>19682</v>
      </c>
    </row>
    <row r="444" spans="1:4" x14ac:dyDescent="0.2">
      <c r="A444" s="146">
        <v>245</v>
      </c>
      <c r="B444" s="146" t="s">
        <v>19683</v>
      </c>
      <c r="C444" s="146" t="s">
        <v>185</v>
      </c>
      <c r="D444" s="147" t="s">
        <v>15402</v>
      </c>
    </row>
    <row r="445" spans="1:4" x14ac:dyDescent="0.2">
      <c r="A445" s="146">
        <v>41090</v>
      </c>
      <c r="B445" s="146" t="s">
        <v>422</v>
      </c>
      <c r="C445" s="146" t="s">
        <v>187</v>
      </c>
      <c r="D445" s="147" t="s">
        <v>19684</v>
      </c>
    </row>
    <row r="446" spans="1:4" x14ac:dyDescent="0.2">
      <c r="A446" s="146">
        <v>251</v>
      </c>
      <c r="B446" s="146" t="s">
        <v>423</v>
      </c>
      <c r="C446" s="146" t="s">
        <v>185</v>
      </c>
      <c r="D446" s="147" t="s">
        <v>12617</v>
      </c>
    </row>
    <row r="447" spans="1:4" x14ac:dyDescent="0.2">
      <c r="A447" s="146">
        <v>40975</v>
      </c>
      <c r="B447" s="146" t="s">
        <v>424</v>
      </c>
      <c r="C447" s="146" t="s">
        <v>187</v>
      </c>
      <c r="D447" s="147" t="s">
        <v>19685</v>
      </c>
    </row>
    <row r="448" spans="1:4" x14ac:dyDescent="0.2">
      <c r="A448" s="146">
        <v>6127</v>
      </c>
      <c r="B448" s="146" t="s">
        <v>12946</v>
      </c>
      <c r="C448" s="146" t="s">
        <v>185</v>
      </c>
      <c r="D448" s="147" t="s">
        <v>15832</v>
      </c>
    </row>
    <row r="449" spans="1:4" x14ac:dyDescent="0.2">
      <c r="A449" s="146">
        <v>41072</v>
      </c>
      <c r="B449" s="146" t="s">
        <v>426</v>
      </c>
      <c r="C449" s="146" t="s">
        <v>187</v>
      </c>
      <c r="D449" s="147" t="s">
        <v>19686</v>
      </c>
    </row>
    <row r="450" spans="1:4" x14ac:dyDescent="0.2">
      <c r="A450" s="146">
        <v>6121</v>
      </c>
      <c r="B450" s="146" t="s">
        <v>427</v>
      </c>
      <c r="C450" s="146" t="s">
        <v>185</v>
      </c>
      <c r="D450" s="147" t="s">
        <v>19687</v>
      </c>
    </row>
    <row r="451" spans="1:4" x14ac:dyDescent="0.2">
      <c r="A451" s="146">
        <v>41071</v>
      </c>
      <c r="B451" s="146" t="s">
        <v>428</v>
      </c>
      <c r="C451" s="146" t="s">
        <v>187</v>
      </c>
      <c r="D451" s="147" t="s">
        <v>19688</v>
      </c>
    </row>
    <row r="452" spans="1:4" x14ac:dyDescent="0.2">
      <c r="A452" s="146">
        <v>244</v>
      </c>
      <c r="B452" s="146" t="s">
        <v>429</v>
      </c>
      <c r="C452" s="146" t="s">
        <v>185</v>
      </c>
      <c r="D452" s="147" t="s">
        <v>12558</v>
      </c>
    </row>
    <row r="453" spans="1:4" x14ac:dyDescent="0.2">
      <c r="A453" s="146">
        <v>41093</v>
      </c>
      <c r="B453" s="146" t="s">
        <v>430</v>
      </c>
      <c r="C453" s="146" t="s">
        <v>187</v>
      </c>
      <c r="D453" s="147" t="s">
        <v>19689</v>
      </c>
    </row>
    <row r="454" spans="1:4" x14ac:dyDescent="0.2">
      <c r="A454" s="146">
        <v>532</v>
      </c>
      <c r="B454" s="146" t="s">
        <v>431</v>
      </c>
      <c r="C454" s="146" t="s">
        <v>185</v>
      </c>
      <c r="D454" s="147" t="s">
        <v>19690</v>
      </c>
    </row>
    <row r="455" spans="1:4" x14ac:dyDescent="0.2">
      <c r="A455" s="146">
        <v>40931</v>
      </c>
      <c r="B455" s="146" t="s">
        <v>432</v>
      </c>
      <c r="C455" s="146" t="s">
        <v>187</v>
      </c>
      <c r="D455" s="147" t="s">
        <v>19691</v>
      </c>
    </row>
    <row r="456" spans="1:4" x14ac:dyDescent="0.2">
      <c r="A456" s="146">
        <v>36150</v>
      </c>
      <c r="B456" s="146" t="s">
        <v>433</v>
      </c>
      <c r="C456" s="146" t="s">
        <v>10</v>
      </c>
      <c r="D456" s="147" t="s">
        <v>17395</v>
      </c>
    </row>
    <row r="457" spans="1:4" x14ac:dyDescent="0.2">
      <c r="A457" s="146">
        <v>41069</v>
      </c>
      <c r="B457" s="146" t="s">
        <v>435</v>
      </c>
      <c r="C457" s="146" t="s">
        <v>187</v>
      </c>
      <c r="D457" s="147" t="s">
        <v>19544</v>
      </c>
    </row>
    <row r="458" spans="1:4" x14ac:dyDescent="0.2">
      <c r="A458" s="146">
        <v>4760</v>
      </c>
      <c r="B458" s="146" t="s">
        <v>19692</v>
      </c>
      <c r="C458" s="146" t="s">
        <v>185</v>
      </c>
      <c r="D458" s="147" t="s">
        <v>13221</v>
      </c>
    </row>
    <row r="459" spans="1:4" x14ac:dyDescent="0.2">
      <c r="A459" s="146">
        <v>10422</v>
      </c>
      <c r="B459" s="146" t="s">
        <v>12955</v>
      </c>
      <c r="C459" s="146" t="s">
        <v>10</v>
      </c>
      <c r="D459" s="147" t="s">
        <v>19693</v>
      </c>
    </row>
    <row r="460" spans="1:4" x14ac:dyDescent="0.2">
      <c r="A460" s="146">
        <v>10420</v>
      </c>
      <c r="B460" s="146" t="s">
        <v>12957</v>
      </c>
      <c r="C460" s="146" t="s">
        <v>10</v>
      </c>
      <c r="D460" s="147" t="s">
        <v>15999</v>
      </c>
    </row>
    <row r="461" spans="1:4" x14ac:dyDescent="0.2">
      <c r="A461" s="146">
        <v>10421</v>
      </c>
      <c r="B461" s="146" t="s">
        <v>12959</v>
      </c>
      <c r="C461" s="146" t="s">
        <v>10</v>
      </c>
      <c r="D461" s="147" t="s">
        <v>19694</v>
      </c>
    </row>
    <row r="462" spans="1:4" x14ac:dyDescent="0.2">
      <c r="A462" s="146">
        <v>36520</v>
      </c>
      <c r="B462" s="146" t="s">
        <v>12961</v>
      </c>
      <c r="C462" s="146" t="s">
        <v>10</v>
      </c>
      <c r="D462" s="147" t="s">
        <v>19695</v>
      </c>
    </row>
    <row r="463" spans="1:4" x14ac:dyDescent="0.2">
      <c r="A463" s="146">
        <v>11784</v>
      </c>
      <c r="B463" s="146" t="s">
        <v>12963</v>
      </c>
      <c r="C463" s="146" t="s">
        <v>10</v>
      </c>
      <c r="D463" s="147" t="s">
        <v>19696</v>
      </c>
    </row>
    <row r="464" spans="1:4" x14ac:dyDescent="0.2">
      <c r="A464" s="146">
        <v>10</v>
      </c>
      <c r="B464" s="146" t="s">
        <v>443</v>
      </c>
      <c r="C464" s="146" t="s">
        <v>10</v>
      </c>
      <c r="D464" s="147" t="s">
        <v>19674</v>
      </c>
    </row>
    <row r="465" spans="1:4" x14ac:dyDescent="0.2">
      <c r="A465" s="146">
        <v>4815</v>
      </c>
      <c r="B465" s="146" t="s">
        <v>444</v>
      </c>
      <c r="C465" s="146" t="s">
        <v>10</v>
      </c>
      <c r="D465" s="147" t="s">
        <v>12680</v>
      </c>
    </row>
    <row r="466" spans="1:4" x14ac:dyDescent="0.2">
      <c r="A466" s="146">
        <v>541</v>
      </c>
      <c r="B466" s="146" t="s">
        <v>445</v>
      </c>
      <c r="C466" s="146" t="s">
        <v>10</v>
      </c>
      <c r="D466" s="147" t="s">
        <v>19697</v>
      </c>
    </row>
    <row r="467" spans="1:4" x14ac:dyDescent="0.2">
      <c r="A467" s="146">
        <v>542</v>
      </c>
      <c r="B467" s="146" t="s">
        <v>446</v>
      </c>
      <c r="C467" s="146" t="s">
        <v>10</v>
      </c>
      <c r="D467" s="147" t="s">
        <v>19698</v>
      </c>
    </row>
    <row r="468" spans="1:4" x14ac:dyDescent="0.2">
      <c r="A468" s="146">
        <v>540</v>
      </c>
      <c r="B468" s="146" t="s">
        <v>447</v>
      </c>
      <c r="C468" s="146" t="s">
        <v>10</v>
      </c>
      <c r="D468" s="147" t="s">
        <v>19699</v>
      </c>
    </row>
    <row r="469" spans="1:4" x14ac:dyDescent="0.2">
      <c r="A469" s="146">
        <v>38364</v>
      </c>
      <c r="B469" s="146" t="s">
        <v>448</v>
      </c>
      <c r="C469" s="146" t="s">
        <v>10</v>
      </c>
      <c r="D469" s="147" t="s">
        <v>19700</v>
      </c>
    </row>
    <row r="470" spans="1:4" x14ac:dyDescent="0.2">
      <c r="A470" s="146">
        <v>11692</v>
      </c>
      <c r="B470" s="146" t="s">
        <v>449</v>
      </c>
      <c r="C470" s="146" t="s">
        <v>15</v>
      </c>
      <c r="D470" s="147" t="s">
        <v>19701</v>
      </c>
    </row>
    <row r="471" spans="1:4" x14ac:dyDescent="0.2">
      <c r="A471" s="146">
        <v>1746</v>
      </c>
      <c r="B471" s="146" t="s">
        <v>450</v>
      </c>
      <c r="C471" s="146" t="s">
        <v>10</v>
      </c>
      <c r="D471" s="147" t="s">
        <v>19702</v>
      </c>
    </row>
    <row r="472" spans="1:4" x14ac:dyDescent="0.2">
      <c r="A472" s="146">
        <v>1748</v>
      </c>
      <c r="B472" s="146" t="s">
        <v>451</v>
      </c>
      <c r="C472" s="146" t="s">
        <v>10</v>
      </c>
      <c r="D472" s="147" t="s">
        <v>19703</v>
      </c>
    </row>
    <row r="473" spans="1:4" x14ac:dyDescent="0.2">
      <c r="A473" s="146">
        <v>1749</v>
      </c>
      <c r="B473" s="146" t="s">
        <v>452</v>
      </c>
      <c r="C473" s="146" t="s">
        <v>10</v>
      </c>
      <c r="D473" s="147" t="s">
        <v>19704</v>
      </c>
    </row>
    <row r="474" spans="1:4" x14ac:dyDescent="0.2">
      <c r="A474" s="146">
        <v>37412</v>
      </c>
      <c r="B474" s="146" t="s">
        <v>453</v>
      </c>
      <c r="C474" s="146" t="s">
        <v>10</v>
      </c>
      <c r="D474" s="147" t="s">
        <v>19705</v>
      </c>
    </row>
    <row r="475" spans="1:4" x14ac:dyDescent="0.2">
      <c r="A475" s="146">
        <v>1745</v>
      </c>
      <c r="B475" s="146" t="s">
        <v>454</v>
      </c>
      <c r="C475" s="146" t="s">
        <v>10</v>
      </c>
      <c r="D475" s="147" t="s">
        <v>19706</v>
      </c>
    </row>
    <row r="476" spans="1:4" x14ac:dyDescent="0.2">
      <c r="A476" s="146">
        <v>1750</v>
      </c>
      <c r="B476" s="146" t="s">
        <v>455</v>
      </c>
      <c r="C476" s="146" t="s">
        <v>10</v>
      </c>
      <c r="D476" s="147" t="s">
        <v>19707</v>
      </c>
    </row>
    <row r="477" spans="1:4" x14ac:dyDescent="0.2">
      <c r="A477" s="146">
        <v>11687</v>
      </c>
      <c r="B477" s="146" t="s">
        <v>456</v>
      </c>
      <c r="C477" s="146" t="s">
        <v>20</v>
      </c>
      <c r="D477" s="147" t="s">
        <v>19708</v>
      </c>
    </row>
    <row r="478" spans="1:4" x14ac:dyDescent="0.2">
      <c r="A478" s="146">
        <v>11689</v>
      </c>
      <c r="B478" s="146" t="s">
        <v>457</v>
      </c>
      <c r="C478" s="146" t="s">
        <v>20</v>
      </c>
      <c r="D478" s="147" t="s">
        <v>19709</v>
      </c>
    </row>
    <row r="479" spans="1:4" x14ac:dyDescent="0.2">
      <c r="A479" s="146">
        <v>11693</v>
      </c>
      <c r="B479" s="146" t="s">
        <v>458</v>
      </c>
      <c r="C479" s="146" t="s">
        <v>15</v>
      </c>
      <c r="D479" s="147" t="s">
        <v>19710</v>
      </c>
    </row>
    <row r="480" spans="1:4" x14ac:dyDescent="0.2">
      <c r="A480" s="146">
        <v>36215</v>
      </c>
      <c r="B480" s="146" t="s">
        <v>459</v>
      </c>
      <c r="C480" s="146" t="s">
        <v>10</v>
      </c>
      <c r="D480" s="147" t="s">
        <v>19711</v>
      </c>
    </row>
    <row r="481" spans="1:4" x14ac:dyDescent="0.2">
      <c r="A481" s="146">
        <v>42439</v>
      </c>
      <c r="B481" s="146" t="s">
        <v>460</v>
      </c>
      <c r="C481" s="146" t="s">
        <v>10</v>
      </c>
      <c r="D481" s="147" t="s">
        <v>19712</v>
      </c>
    </row>
    <row r="482" spans="1:4" x14ac:dyDescent="0.2">
      <c r="A482" s="146">
        <v>38381</v>
      </c>
      <c r="B482" s="146" t="s">
        <v>461</v>
      </c>
      <c r="C482" s="146" t="s">
        <v>10</v>
      </c>
      <c r="D482" s="147" t="s">
        <v>13628</v>
      </c>
    </row>
    <row r="483" spans="1:4" x14ac:dyDescent="0.2">
      <c r="A483" s="146">
        <v>39621</v>
      </c>
      <c r="B483" s="146" t="s">
        <v>12984</v>
      </c>
      <c r="C483" s="146" t="s">
        <v>463</v>
      </c>
      <c r="D483" s="147" t="s">
        <v>19713</v>
      </c>
    </row>
    <row r="484" spans="1:4" x14ac:dyDescent="0.2">
      <c r="A484" s="146">
        <v>39624</v>
      </c>
      <c r="B484" s="146" t="s">
        <v>464</v>
      </c>
      <c r="C484" s="146" t="s">
        <v>463</v>
      </c>
      <c r="D484" s="147" t="s">
        <v>19714</v>
      </c>
    </row>
    <row r="485" spans="1:4" x14ac:dyDescent="0.2">
      <c r="A485" s="146">
        <v>39615</v>
      </c>
      <c r="B485" s="146" t="s">
        <v>12987</v>
      </c>
      <c r="C485" s="146" t="s">
        <v>10</v>
      </c>
      <c r="D485" s="147" t="s">
        <v>19715</v>
      </c>
    </row>
    <row r="486" spans="1:4" x14ac:dyDescent="0.2">
      <c r="A486" s="146">
        <v>39620</v>
      </c>
      <c r="B486" s="146" t="s">
        <v>466</v>
      </c>
      <c r="C486" s="146" t="s">
        <v>10</v>
      </c>
      <c r="D486" s="147" t="s">
        <v>19716</v>
      </c>
    </row>
    <row r="487" spans="1:4" x14ac:dyDescent="0.2">
      <c r="A487" s="146">
        <v>39623</v>
      </c>
      <c r="B487" s="146" t="s">
        <v>467</v>
      </c>
      <c r="C487" s="146" t="s">
        <v>10</v>
      </c>
      <c r="D487" s="147" t="s">
        <v>19717</v>
      </c>
    </row>
    <row r="488" spans="1:4" x14ac:dyDescent="0.2">
      <c r="A488" s="146">
        <v>36207</v>
      </c>
      <c r="B488" s="146" t="s">
        <v>468</v>
      </c>
      <c r="C488" s="146" t="s">
        <v>10</v>
      </c>
      <c r="D488" s="147" t="s">
        <v>19718</v>
      </c>
    </row>
    <row r="489" spans="1:4" x14ac:dyDescent="0.2">
      <c r="A489" s="146">
        <v>36209</v>
      </c>
      <c r="B489" s="146" t="s">
        <v>469</v>
      </c>
      <c r="C489" s="146" t="s">
        <v>10</v>
      </c>
      <c r="D489" s="147" t="s">
        <v>19719</v>
      </c>
    </row>
    <row r="490" spans="1:4" x14ac:dyDescent="0.2">
      <c r="A490" s="146">
        <v>36210</v>
      </c>
      <c r="B490" s="146" t="s">
        <v>470</v>
      </c>
      <c r="C490" s="146" t="s">
        <v>10</v>
      </c>
      <c r="D490" s="147" t="s">
        <v>19720</v>
      </c>
    </row>
    <row r="491" spans="1:4" x14ac:dyDescent="0.2">
      <c r="A491" s="146">
        <v>36204</v>
      </c>
      <c r="B491" s="146" t="s">
        <v>471</v>
      </c>
      <c r="C491" s="146" t="s">
        <v>10</v>
      </c>
      <c r="D491" s="147" t="s">
        <v>19721</v>
      </c>
    </row>
    <row r="492" spans="1:4" x14ac:dyDescent="0.2">
      <c r="A492" s="146">
        <v>36205</v>
      </c>
      <c r="B492" s="146" t="s">
        <v>472</v>
      </c>
      <c r="C492" s="146" t="s">
        <v>10</v>
      </c>
      <c r="D492" s="147" t="s">
        <v>19722</v>
      </c>
    </row>
    <row r="493" spans="1:4" x14ac:dyDescent="0.2">
      <c r="A493" s="146">
        <v>36081</v>
      </c>
      <c r="B493" s="146" t="s">
        <v>473</v>
      </c>
      <c r="C493" s="146" t="s">
        <v>10</v>
      </c>
      <c r="D493" s="147" t="s">
        <v>19723</v>
      </c>
    </row>
    <row r="494" spans="1:4" x14ac:dyDescent="0.2">
      <c r="A494" s="146">
        <v>36206</v>
      </c>
      <c r="B494" s="146" t="s">
        <v>474</v>
      </c>
      <c r="C494" s="146" t="s">
        <v>10</v>
      </c>
      <c r="D494" s="147" t="s">
        <v>19724</v>
      </c>
    </row>
    <row r="495" spans="1:4" x14ac:dyDescent="0.2">
      <c r="A495" s="146">
        <v>36218</v>
      </c>
      <c r="B495" s="146" t="s">
        <v>475</v>
      </c>
      <c r="C495" s="146" t="s">
        <v>10</v>
      </c>
      <c r="D495" s="147" t="s">
        <v>12998</v>
      </c>
    </row>
    <row r="496" spans="1:4" x14ac:dyDescent="0.2">
      <c r="A496" s="146">
        <v>36220</v>
      </c>
      <c r="B496" s="146" t="s">
        <v>476</v>
      </c>
      <c r="C496" s="146" t="s">
        <v>10</v>
      </c>
      <c r="D496" s="147" t="s">
        <v>12999</v>
      </c>
    </row>
    <row r="497" spans="1:4" x14ac:dyDescent="0.2">
      <c r="A497" s="146">
        <v>36080</v>
      </c>
      <c r="B497" s="146" t="s">
        <v>477</v>
      </c>
      <c r="C497" s="146" t="s">
        <v>10</v>
      </c>
      <c r="D497" s="147" t="s">
        <v>13000</v>
      </c>
    </row>
    <row r="498" spans="1:4" x14ac:dyDescent="0.2">
      <c r="A498" s="146">
        <v>36223</v>
      </c>
      <c r="B498" s="146" t="s">
        <v>478</v>
      </c>
      <c r="C498" s="146" t="s">
        <v>10</v>
      </c>
      <c r="D498" s="147" t="s">
        <v>13001</v>
      </c>
    </row>
    <row r="499" spans="1:4" x14ac:dyDescent="0.2">
      <c r="A499" s="146">
        <v>546</v>
      </c>
      <c r="B499" s="146" t="s">
        <v>13002</v>
      </c>
      <c r="C499" s="146" t="s">
        <v>71</v>
      </c>
      <c r="D499" s="147" t="s">
        <v>19451</v>
      </c>
    </row>
    <row r="500" spans="1:4" x14ac:dyDescent="0.2">
      <c r="A500" s="146">
        <v>557</v>
      </c>
      <c r="B500" s="146" t="s">
        <v>13004</v>
      </c>
      <c r="C500" s="146" t="s">
        <v>20</v>
      </c>
      <c r="D500" s="147" t="s">
        <v>19725</v>
      </c>
    </row>
    <row r="501" spans="1:4" x14ac:dyDescent="0.2">
      <c r="A501" s="146">
        <v>552</v>
      </c>
      <c r="B501" s="146" t="s">
        <v>13006</v>
      </c>
      <c r="C501" s="146" t="s">
        <v>20</v>
      </c>
      <c r="D501" s="147" t="s">
        <v>19726</v>
      </c>
    </row>
    <row r="502" spans="1:4" x14ac:dyDescent="0.2">
      <c r="A502" s="146">
        <v>555</v>
      </c>
      <c r="B502" s="146" t="s">
        <v>13008</v>
      </c>
      <c r="C502" s="146" t="s">
        <v>20</v>
      </c>
      <c r="D502" s="147" t="s">
        <v>14482</v>
      </c>
    </row>
    <row r="503" spans="1:4" x14ac:dyDescent="0.2">
      <c r="A503" s="146">
        <v>565</v>
      </c>
      <c r="B503" s="146" t="s">
        <v>13010</v>
      </c>
      <c r="C503" s="146" t="s">
        <v>20</v>
      </c>
      <c r="D503" s="147" t="s">
        <v>14793</v>
      </c>
    </row>
    <row r="504" spans="1:4" x14ac:dyDescent="0.2">
      <c r="A504" s="146">
        <v>549</v>
      </c>
      <c r="B504" s="146" t="s">
        <v>13012</v>
      </c>
      <c r="C504" s="146" t="s">
        <v>20</v>
      </c>
      <c r="D504" s="147" t="s">
        <v>19727</v>
      </c>
    </row>
    <row r="505" spans="1:4" x14ac:dyDescent="0.2">
      <c r="A505" s="146">
        <v>559</v>
      </c>
      <c r="B505" s="146" t="s">
        <v>13014</v>
      </c>
      <c r="C505" s="146" t="s">
        <v>20</v>
      </c>
      <c r="D505" s="147" t="s">
        <v>14693</v>
      </c>
    </row>
    <row r="506" spans="1:4" x14ac:dyDescent="0.2">
      <c r="A506" s="146">
        <v>551</v>
      </c>
      <c r="B506" s="146" t="s">
        <v>13016</v>
      </c>
      <c r="C506" s="146" t="s">
        <v>20</v>
      </c>
      <c r="D506" s="147" t="s">
        <v>19728</v>
      </c>
    </row>
    <row r="507" spans="1:4" x14ac:dyDescent="0.2">
      <c r="A507" s="146">
        <v>547</v>
      </c>
      <c r="B507" s="146" t="s">
        <v>13018</v>
      </c>
      <c r="C507" s="146" t="s">
        <v>20</v>
      </c>
      <c r="D507" s="147" t="s">
        <v>19729</v>
      </c>
    </row>
    <row r="508" spans="1:4" x14ac:dyDescent="0.2">
      <c r="A508" s="146">
        <v>560</v>
      </c>
      <c r="B508" s="146" t="s">
        <v>13020</v>
      </c>
      <c r="C508" s="146" t="s">
        <v>20</v>
      </c>
      <c r="D508" s="147" t="s">
        <v>19730</v>
      </c>
    </row>
    <row r="509" spans="1:4" x14ac:dyDescent="0.2">
      <c r="A509" s="146">
        <v>566</v>
      </c>
      <c r="B509" s="146" t="s">
        <v>13022</v>
      </c>
      <c r="C509" s="146" t="s">
        <v>20</v>
      </c>
      <c r="D509" s="147" t="s">
        <v>19731</v>
      </c>
    </row>
    <row r="510" spans="1:4" x14ac:dyDescent="0.2">
      <c r="A510" s="146">
        <v>563</v>
      </c>
      <c r="B510" s="146" t="s">
        <v>13023</v>
      </c>
      <c r="C510" s="146" t="s">
        <v>20</v>
      </c>
      <c r="D510" s="147" t="s">
        <v>19732</v>
      </c>
    </row>
    <row r="511" spans="1:4" x14ac:dyDescent="0.2">
      <c r="A511" s="146">
        <v>38127</v>
      </c>
      <c r="B511" s="146" t="s">
        <v>13025</v>
      </c>
      <c r="C511" s="146" t="s">
        <v>10</v>
      </c>
      <c r="D511" s="147" t="s">
        <v>19733</v>
      </c>
    </row>
    <row r="512" spans="1:4" x14ac:dyDescent="0.2">
      <c r="A512" s="146">
        <v>38060</v>
      </c>
      <c r="B512" s="146" t="s">
        <v>492</v>
      </c>
      <c r="C512" s="146" t="s">
        <v>10</v>
      </c>
      <c r="D512" s="147" t="s">
        <v>13027</v>
      </c>
    </row>
    <row r="513" spans="1:4" x14ac:dyDescent="0.2">
      <c r="A513" s="146">
        <v>10956</v>
      </c>
      <c r="B513" s="146" t="s">
        <v>493</v>
      </c>
      <c r="C513" s="146" t="s">
        <v>10</v>
      </c>
      <c r="D513" s="147" t="s">
        <v>13028</v>
      </c>
    </row>
    <row r="514" spans="1:4" x14ac:dyDescent="0.2">
      <c r="A514" s="146">
        <v>39380</v>
      </c>
      <c r="B514" s="146" t="s">
        <v>494</v>
      </c>
      <c r="C514" s="146" t="s">
        <v>10</v>
      </c>
      <c r="D514" s="147" t="s">
        <v>17319</v>
      </c>
    </row>
    <row r="515" spans="1:4" x14ac:dyDescent="0.2">
      <c r="A515" s="146">
        <v>13374</v>
      </c>
      <c r="B515" s="146" t="s">
        <v>13030</v>
      </c>
      <c r="C515" s="146" t="s">
        <v>10</v>
      </c>
      <c r="D515" s="147" t="s">
        <v>13031</v>
      </c>
    </row>
    <row r="516" spans="1:4" x14ac:dyDescent="0.2">
      <c r="A516" s="146">
        <v>37597</v>
      </c>
      <c r="B516" s="146" t="s">
        <v>495</v>
      </c>
      <c r="C516" s="146" t="s">
        <v>10</v>
      </c>
      <c r="D516" s="147" t="s">
        <v>13032</v>
      </c>
    </row>
    <row r="517" spans="1:4" x14ac:dyDescent="0.2">
      <c r="A517" s="146">
        <v>183</v>
      </c>
      <c r="B517" s="146" t="s">
        <v>13033</v>
      </c>
      <c r="C517" s="146" t="s">
        <v>497</v>
      </c>
      <c r="D517" s="147" t="s">
        <v>19734</v>
      </c>
    </row>
    <row r="518" spans="1:4" x14ac:dyDescent="0.2">
      <c r="A518" s="146">
        <v>184</v>
      </c>
      <c r="B518" s="146" t="s">
        <v>13035</v>
      </c>
      <c r="C518" s="146" t="s">
        <v>497</v>
      </c>
      <c r="D518" s="147" t="s">
        <v>19735</v>
      </c>
    </row>
    <row r="519" spans="1:4" x14ac:dyDescent="0.2">
      <c r="A519" s="146">
        <v>195</v>
      </c>
      <c r="B519" s="146" t="s">
        <v>13037</v>
      </c>
      <c r="C519" s="146" t="s">
        <v>497</v>
      </c>
      <c r="D519" s="147" t="s">
        <v>19736</v>
      </c>
    </row>
    <row r="520" spans="1:4" x14ac:dyDescent="0.2">
      <c r="A520" s="146">
        <v>194</v>
      </c>
      <c r="B520" s="146" t="s">
        <v>13039</v>
      </c>
      <c r="C520" s="146" t="s">
        <v>497</v>
      </c>
      <c r="D520" s="147" t="s">
        <v>19737</v>
      </c>
    </row>
    <row r="521" spans="1:4" x14ac:dyDescent="0.2">
      <c r="A521" s="146">
        <v>20001</v>
      </c>
      <c r="B521" s="146" t="s">
        <v>13041</v>
      </c>
      <c r="C521" s="146" t="s">
        <v>497</v>
      </c>
      <c r="D521" s="147" t="s">
        <v>19738</v>
      </c>
    </row>
    <row r="522" spans="1:4" x14ac:dyDescent="0.2">
      <c r="A522" s="146">
        <v>181</v>
      </c>
      <c r="B522" s="146" t="s">
        <v>13043</v>
      </c>
      <c r="C522" s="146" t="s">
        <v>497</v>
      </c>
      <c r="D522" s="147" t="s">
        <v>19739</v>
      </c>
    </row>
    <row r="523" spans="1:4" x14ac:dyDescent="0.2">
      <c r="A523" s="146">
        <v>39837</v>
      </c>
      <c r="B523" s="146" t="s">
        <v>501</v>
      </c>
      <c r="C523" s="146" t="s">
        <v>497</v>
      </c>
      <c r="D523" s="147" t="s">
        <v>19740</v>
      </c>
    </row>
    <row r="524" spans="1:4" x14ac:dyDescent="0.2">
      <c r="A524" s="146">
        <v>10535</v>
      </c>
      <c r="B524" s="146" t="s">
        <v>503</v>
      </c>
      <c r="C524" s="146" t="s">
        <v>10</v>
      </c>
      <c r="D524" s="147" t="s">
        <v>19741</v>
      </c>
    </row>
    <row r="525" spans="1:4" x14ac:dyDescent="0.2">
      <c r="A525" s="146">
        <v>10537</v>
      </c>
      <c r="B525" s="146" t="s">
        <v>504</v>
      </c>
      <c r="C525" s="146" t="s">
        <v>10</v>
      </c>
      <c r="D525" s="147" t="s">
        <v>19742</v>
      </c>
    </row>
    <row r="526" spans="1:4" x14ac:dyDescent="0.2">
      <c r="A526" s="146">
        <v>13891</v>
      </c>
      <c r="B526" s="146" t="s">
        <v>505</v>
      </c>
      <c r="C526" s="146" t="s">
        <v>10</v>
      </c>
      <c r="D526" s="147" t="s">
        <v>19743</v>
      </c>
    </row>
    <row r="527" spans="1:4" x14ac:dyDescent="0.2">
      <c r="A527" s="146">
        <v>25975</v>
      </c>
      <c r="B527" s="146" t="s">
        <v>13049</v>
      </c>
      <c r="C527" s="146" t="s">
        <v>10</v>
      </c>
      <c r="D527" s="147" t="s">
        <v>19744</v>
      </c>
    </row>
    <row r="528" spans="1:4" x14ac:dyDescent="0.2">
      <c r="A528" s="146">
        <v>36396</v>
      </c>
      <c r="B528" s="146" t="s">
        <v>507</v>
      </c>
      <c r="C528" s="146" t="s">
        <v>10</v>
      </c>
      <c r="D528" s="147" t="s">
        <v>19745</v>
      </c>
    </row>
    <row r="529" spans="1:4" x14ac:dyDescent="0.2">
      <c r="A529" s="146">
        <v>36397</v>
      </c>
      <c r="B529" s="146" t="s">
        <v>508</v>
      </c>
      <c r="C529" s="146" t="s">
        <v>10</v>
      </c>
      <c r="D529" s="147" t="s">
        <v>19746</v>
      </c>
    </row>
    <row r="530" spans="1:4" x14ac:dyDescent="0.2">
      <c r="A530" s="146">
        <v>36398</v>
      </c>
      <c r="B530" s="146" t="s">
        <v>509</v>
      </c>
      <c r="C530" s="146" t="s">
        <v>10</v>
      </c>
      <c r="D530" s="147" t="s">
        <v>19747</v>
      </c>
    </row>
    <row r="531" spans="1:4" x14ac:dyDescent="0.2">
      <c r="A531" s="146">
        <v>647</v>
      </c>
      <c r="B531" s="146" t="s">
        <v>510</v>
      </c>
      <c r="C531" s="146" t="s">
        <v>185</v>
      </c>
      <c r="D531" s="147" t="s">
        <v>13955</v>
      </c>
    </row>
    <row r="532" spans="1:4" x14ac:dyDescent="0.2">
      <c r="A532" s="146">
        <v>40920</v>
      </c>
      <c r="B532" s="146" t="s">
        <v>511</v>
      </c>
      <c r="C532" s="146" t="s">
        <v>187</v>
      </c>
      <c r="D532" s="147" t="s">
        <v>19748</v>
      </c>
    </row>
    <row r="533" spans="1:4" x14ac:dyDescent="0.2">
      <c r="A533" s="146">
        <v>7266</v>
      </c>
      <c r="B533" s="146" t="s">
        <v>13056</v>
      </c>
      <c r="C533" s="146" t="s">
        <v>522</v>
      </c>
      <c r="D533" s="147" t="s">
        <v>19749</v>
      </c>
    </row>
    <row r="534" spans="1:4" x14ac:dyDescent="0.2">
      <c r="A534" s="146">
        <v>7270</v>
      </c>
      <c r="B534" s="146" t="s">
        <v>13057</v>
      </c>
      <c r="C534" s="146" t="s">
        <v>10</v>
      </c>
      <c r="D534" s="147" t="s">
        <v>12529</v>
      </c>
    </row>
    <row r="535" spans="1:4" x14ac:dyDescent="0.2">
      <c r="A535" s="146">
        <v>7269</v>
      </c>
      <c r="B535" s="146" t="s">
        <v>13058</v>
      </c>
      <c r="C535" s="146" t="s">
        <v>10</v>
      </c>
      <c r="D535" s="147" t="s">
        <v>13059</v>
      </c>
    </row>
    <row r="536" spans="1:4" x14ac:dyDescent="0.2">
      <c r="A536" s="146">
        <v>7271</v>
      </c>
      <c r="B536" s="146" t="s">
        <v>13060</v>
      </c>
      <c r="C536" s="146" t="s">
        <v>10</v>
      </c>
      <c r="D536" s="147" t="s">
        <v>12533</v>
      </c>
    </row>
    <row r="537" spans="1:4" x14ac:dyDescent="0.2">
      <c r="A537" s="146">
        <v>7268</v>
      </c>
      <c r="B537" s="146" t="s">
        <v>13061</v>
      </c>
      <c r="C537" s="146" t="s">
        <v>10</v>
      </c>
      <c r="D537" s="147" t="s">
        <v>14701</v>
      </c>
    </row>
    <row r="538" spans="1:4" x14ac:dyDescent="0.2">
      <c r="A538" s="146">
        <v>7267</v>
      </c>
      <c r="B538" s="146" t="s">
        <v>13062</v>
      </c>
      <c r="C538" s="146" t="s">
        <v>10</v>
      </c>
      <c r="D538" s="147" t="s">
        <v>16034</v>
      </c>
    </row>
    <row r="539" spans="1:4" x14ac:dyDescent="0.2">
      <c r="A539" s="146">
        <v>38783</v>
      </c>
      <c r="B539" s="146" t="s">
        <v>13063</v>
      </c>
      <c r="C539" s="146" t="s">
        <v>10</v>
      </c>
      <c r="D539" s="147" t="s">
        <v>19750</v>
      </c>
    </row>
    <row r="540" spans="1:4" x14ac:dyDescent="0.2">
      <c r="A540" s="146">
        <v>37593</v>
      </c>
      <c r="B540" s="146" t="s">
        <v>13065</v>
      </c>
      <c r="C540" s="146" t="s">
        <v>10</v>
      </c>
      <c r="D540" s="147" t="s">
        <v>14290</v>
      </c>
    </row>
    <row r="541" spans="1:4" x14ac:dyDescent="0.2">
      <c r="A541" s="146">
        <v>37594</v>
      </c>
      <c r="B541" s="146" t="s">
        <v>13067</v>
      </c>
      <c r="C541" s="146" t="s">
        <v>10</v>
      </c>
      <c r="D541" s="147" t="s">
        <v>15045</v>
      </c>
    </row>
    <row r="542" spans="1:4" x14ac:dyDescent="0.2">
      <c r="A542" s="146">
        <v>37592</v>
      </c>
      <c r="B542" s="146" t="s">
        <v>13069</v>
      </c>
      <c r="C542" s="146" t="s">
        <v>10</v>
      </c>
      <c r="D542" s="147" t="s">
        <v>14555</v>
      </c>
    </row>
    <row r="543" spans="1:4" x14ac:dyDescent="0.2">
      <c r="A543" s="146">
        <v>34556</v>
      </c>
      <c r="B543" s="146" t="s">
        <v>13071</v>
      </c>
      <c r="C543" s="146" t="s">
        <v>10</v>
      </c>
      <c r="D543" s="147" t="s">
        <v>12889</v>
      </c>
    </row>
    <row r="544" spans="1:4" x14ac:dyDescent="0.2">
      <c r="A544" s="146">
        <v>37873</v>
      </c>
      <c r="B544" s="146" t="s">
        <v>13072</v>
      </c>
      <c r="C544" s="146" t="s">
        <v>10</v>
      </c>
      <c r="D544" s="147" t="s">
        <v>13073</v>
      </c>
    </row>
    <row r="545" spans="1:4" x14ac:dyDescent="0.2">
      <c r="A545" s="146">
        <v>34564</v>
      </c>
      <c r="B545" s="146" t="s">
        <v>13074</v>
      </c>
      <c r="C545" s="146" t="s">
        <v>10</v>
      </c>
      <c r="D545" s="147" t="s">
        <v>13075</v>
      </c>
    </row>
    <row r="546" spans="1:4" x14ac:dyDescent="0.2">
      <c r="A546" s="146">
        <v>34565</v>
      </c>
      <c r="B546" s="146" t="s">
        <v>13076</v>
      </c>
      <c r="C546" s="146" t="s">
        <v>10</v>
      </c>
      <c r="D546" s="147" t="s">
        <v>13077</v>
      </c>
    </row>
    <row r="547" spans="1:4" x14ac:dyDescent="0.2">
      <c r="A547" s="146">
        <v>38590</v>
      </c>
      <c r="B547" s="146" t="s">
        <v>13078</v>
      </c>
      <c r="C547" s="146" t="s">
        <v>10</v>
      </c>
      <c r="D547" s="147" t="s">
        <v>13079</v>
      </c>
    </row>
    <row r="548" spans="1:4" x14ac:dyDescent="0.2">
      <c r="A548" s="146">
        <v>34566</v>
      </c>
      <c r="B548" s="146" t="s">
        <v>13080</v>
      </c>
      <c r="C548" s="146" t="s">
        <v>10</v>
      </c>
      <c r="D548" s="147" t="s">
        <v>13081</v>
      </c>
    </row>
    <row r="549" spans="1:4" x14ac:dyDescent="0.2">
      <c r="A549" s="146">
        <v>34567</v>
      </c>
      <c r="B549" s="146" t="s">
        <v>13082</v>
      </c>
      <c r="C549" s="146" t="s">
        <v>10</v>
      </c>
      <c r="D549" s="147" t="s">
        <v>13083</v>
      </c>
    </row>
    <row r="550" spans="1:4" x14ac:dyDescent="0.2">
      <c r="A550" s="146">
        <v>38591</v>
      </c>
      <c r="B550" s="146" t="s">
        <v>13084</v>
      </c>
      <c r="C550" s="146" t="s">
        <v>10</v>
      </c>
      <c r="D550" s="147" t="s">
        <v>13085</v>
      </c>
    </row>
    <row r="551" spans="1:4" x14ac:dyDescent="0.2">
      <c r="A551" s="146">
        <v>34568</v>
      </c>
      <c r="B551" s="146" t="s">
        <v>13086</v>
      </c>
      <c r="C551" s="146" t="s">
        <v>10</v>
      </c>
      <c r="D551" s="147" t="s">
        <v>13087</v>
      </c>
    </row>
    <row r="552" spans="1:4" x14ac:dyDescent="0.2">
      <c r="A552" s="146">
        <v>34569</v>
      </c>
      <c r="B552" s="146" t="s">
        <v>13088</v>
      </c>
      <c r="C552" s="146" t="s">
        <v>10</v>
      </c>
      <c r="D552" s="147" t="s">
        <v>13089</v>
      </c>
    </row>
    <row r="553" spans="1:4" x14ac:dyDescent="0.2">
      <c r="A553" s="146">
        <v>34570</v>
      </c>
      <c r="B553" s="146" t="s">
        <v>13090</v>
      </c>
      <c r="C553" s="146" t="s">
        <v>10</v>
      </c>
      <c r="D553" s="147" t="s">
        <v>13091</v>
      </c>
    </row>
    <row r="554" spans="1:4" x14ac:dyDescent="0.2">
      <c r="A554" s="146">
        <v>25070</v>
      </c>
      <c r="B554" s="146" t="s">
        <v>13092</v>
      </c>
      <c r="C554" s="146" t="s">
        <v>10</v>
      </c>
      <c r="D554" s="147" t="s">
        <v>13093</v>
      </c>
    </row>
    <row r="555" spans="1:4" x14ac:dyDescent="0.2">
      <c r="A555" s="146">
        <v>34571</v>
      </c>
      <c r="B555" s="146" t="s">
        <v>13094</v>
      </c>
      <c r="C555" s="146" t="s">
        <v>10</v>
      </c>
      <c r="D555" s="147" t="s">
        <v>13095</v>
      </c>
    </row>
    <row r="556" spans="1:4" x14ac:dyDescent="0.2">
      <c r="A556" s="146">
        <v>34573</v>
      </c>
      <c r="B556" s="146" t="s">
        <v>13096</v>
      </c>
      <c r="C556" s="146" t="s">
        <v>10</v>
      </c>
      <c r="D556" s="147" t="s">
        <v>12884</v>
      </c>
    </row>
    <row r="557" spans="1:4" x14ac:dyDescent="0.2">
      <c r="A557" s="146">
        <v>37107</v>
      </c>
      <c r="B557" s="146" t="s">
        <v>13097</v>
      </c>
      <c r="C557" s="146" t="s">
        <v>10</v>
      </c>
      <c r="D557" s="147" t="s">
        <v>13098</v>
      </c>
    </row>
    <row r="558" spans="1:4" x14ac:dyDescent="0.2">
      <c r="A558" s="146">
        <v>34576</v>
      </c>
      <c r="B558" s="146" t="s">
        <v>13099</v>
      </c>
      <c r="C558" s="146" t="s">
        <v>10</v>
      </c>
      <c r="D558" s="147" t="s">
        <v>13100</v>
      </c>
    </row>
    <row r="559" spans="1:4" x14ac:dyDescent="0.2">
      <c r="A559" s="146">
        <v>34577</v>
      </c>
      <c r="B559" s="146" t="s">
        <v>13101</v>
      </c>
      <c r="C559" s="146" t="s">
        <v>10</v>
      </c>
      <c r="D559" s="147" t="s">
        <v>13098</v>
      </c>
    </row>
    <row r="560" spans="1:4" x14ac:dyDescent="0.2">
      <c r="A560" s="146">
        <v>34578</v>
      </c>
      <c r="B560" s="146" t="s">
        <v>13102</v>
      </c>
      <c r="C560" s="146" t="s">
        <v>10</v>
      </c>
      <c r="D560" s="147" t="s">
        <v>12925</v>
      </c>
    </row>
    <row r="561" spans="1:4" x14ac:dyDescent="0.2">
      <c r="A561" s="146">
        <v>34579</v>
      </c>
      <c r="B561" s="146" t="s">
        <v>13103</v>
      </c>
      <c r="C561" s="146" t="s">
        <v>10</v>
      </c>
      <c r="D561" s="147" t="s">
        <v>13104</v>
      </c>
    </row>
    <row r="562" spans="1:4" x14ac:dyDescent="0.2">
      <c r="A562" s="146">
        <v>25067</v>
      </c>
      <c r="B562" s="146" t="s">
        <v>13105</v>
      </c>
      <c r="C562" s="146" t="s">
        <v>10</v>
      </c>
      <c r="D562" s="147" t="s">
        <v>13075</v>
      </c>
    </row>
    <row r="563" spans="1:4" x14ac:dyDescent="0.2">
      <c r="A563" s="146">
        <v>34580</v>
      </c>
      <c r="B563" s="146" t="s">
        <v>13106</v>
      </c>
      <c r="C563" s="146" t="s">
        <v>10</v>
      </c>
      <c r="D563" s="147" t="s">
        <v>13107</v>
      </c>
    </row>
    <row r="564" spans="1:4" x14ac:dyDescent="0.2">
      <c r="A564" s="146">
        <v>25071</v>
      </c>
      <c r="B564" s="146" t="s">
        <v>13108</v>
      </c>
      <c r="C564" s="146" t="s">
        <v>10</v>
      </c>
      <c r="D564" s="147" t="s">
        <v>13109</v>
      </c>
    </row>
    <row r="565" spans="1:4" x14ac:dyDescent="0.2">
      <c r="A565" s="146">
        <v>38395</v>
      </c>
      <c r="B565" s="146" t="s">
        <v>546</v>
      </c>
      <c r="C565" s="146" t="s">
        <v>10</v>
      </c>
      <c r="D565" s="147" t="s">
        <v>13209</v>
      </c>
    </row>
    <row r="566" spans="1:4" x14ac:dyDescent="0.2">
      <c r="A566" s="146">
        <v>34583</v>
      </c>
      <c r="B566" s="146" t="s">
        <v>13110</v>
      </c>
      <c r="C566" s="146" t="s">
        <v>15</v>
      </c>
      <c r="D566" s="147" t="s">
        <v>19751</v>
      </c>
    </row>
    <row r="567" spans="1:4" x14ac:dyDescent="0.2">
      <c r="A567" s="146">
        <v>34584</v>
      </c>
      <c r="B567" s="146" t="s">
        <v>13112</v>
      </c>
      <c r="C567" s="146" t="s">
        <v>15</v>
      </c>
      <c r="D567" s="147" t="s">
        <v>19752</v>
      </c>
    </row>
    <row r="568" spans="1:4" x14ac:dyDescent="0.2">
      <c r="A568" s="146">
        <v>709</v>
      </c>
      <c r="B568" s="146" t="s">
        <v>549</v>
      </c>
      <c r="C568" s="146" t="s">
        <v>15</v>
      </c>
      <c r="D568" s="147" t="s">
        <v>19753</v>
      </c>
    </row>
    <row r="569" spans="1:4" x14ac:dyDescent="0.2">
      <c r="A569" s="146">
        <v>716</v>
      </c>
      <c r="B569" s="146" t="s">
        <v>13115</v>
      </c>
      <c r="C569" s="146" t="s">
        <v>10</v>
      </c>
      <c r="D569" s="147" t="s">
        <v>14693</v>
      </c>
    </row>
    <row r="570" spans="1:4" x14ac:dyDescent="0.2">
      <c r="A570" s="146">
        <v>715</v>
      </c>
      <c r="B570" s="146" t="s">
        <v>13117</v>
      </c>
      <c r="C570" s="146" t="s">
        <v>10</v>
      </c>
      <c r="D570" s="147" t="s">
        <v>19754</v>
      </c>
    </row>
    <row r="571" spans="1:4" x14ac:dyDescent="0.2">
      <c r="A571" s="146">
        <v>718</v>
      </c>
      <c r="B571" s="146" t="s">
        <v>13119</v>
      </c>
      <c r="C571" s="146" t="s">
        <v>10</v>
      </c>
      <c r="D571" s="147" t="s">
        <v>16858</v>
      </c>
    </row>
    <row r="572" spans="1:4" x14ac:dyDescent="0.2">
      <c r="A572" s="146">
        <v>11981</v>
      </c>
      <c r="B572" s="146" t="s">
        <v>13121</v>
      </c>
      <c r="C572" s="146" t="s">
        <v>10</v>
      </c>
      <c r="D572" s="147" t="s">
        <v>19755</v>
      </c>
    </row>
    <row r="573" spans="1:4" x14ac:dyDescent="0.2">
      <c r="A573" s="146">
        <v>10610</v>
      </c>
      <c r="B573" s="146" t="s">
        <v>13123</v>
      </c>
      <c r="C573" s="146" t="s">
        <v>10</v>
      </c>
      <c r="D573" s="147" t="s">
        <v>13126</v>
      </c>
    </row>
    <row r="574" spans="1:4" x14ac:dyDescent="0.2">
      <c r="A574" s="146">
        <v>34585</v>
      </c>
      <c r="B574" s="146" t="s">
        <v>13125</v>
      </c>
      <c r="C574" s="146" t="s">
        <v>10</v>
      </c>
      <c r="D574" s="147" t="s">
        <v>15464</v>
      </c>
    </row>
    <row r="575" spans="1:4" x14ac:dyDescent="0.2">
      <c r="A575" s="146">
        <v>34586</v>
      </c>
      <c r="B575" s="146" t="s">
        <v>562</v>
      </c>
      <c r="C575" s="146" t="s">
        <v>10</v>
      </c>
      <c r="D575" s="147" t="s">
        <v>12711</v>
      </c>
    </row>
    <row r="576" spans="1:4" x14ac:dyDescent="0.2">
      <c r="A576" s="146">
        <v>38603</v>
      </c>
      <c r="B576" s="146" t="s">
        <v>563</v>
      </c>
      <c r="C576" s="146" t="s">
        <v>10</v>
      </c>
      <c r="D576" s="147" t="s">
        <v>15052</v>
      </c>
    </row>
    <row r="577" spans="1:4" x14ac:dyDescent="0.2">
      <c r="A577" s="146">
        <v>34588</v>
      </c>
      <c r="B577" s="146" t="s">
        <v>564</v>
      </c>
      <c r="C577" s="146" t="s">
        <v>10</v>
      </c>
      <c r="D577" s="147" t="s">
        <v>13615</v>
      </c>
    </row>
    <row r="578" spans="1:4" x14ac:dyDescent="0.2">
      <c r="A578" s="146">
        <v>34590</v>
      </c>
      <c r="B578" s="146" t="s">
        <v>565</v>
      </c>
      <c r="C578" s="146" t="s">
        <v>10</v>
      </c>
      <c r="D578" s="147" t="s">
        <v>12681</v>
      </c>
    </row>
    <row r="579" spans="1:4" x14ac:dyDescent="0.2">
      <c r="A579" s="146">
        <v>34591</v>
      </c>
      <c r="B579" s="146" t="s">
        <v>566</v>
      </c>
      <c r="C579" s="146" t="s">
        <v>10</v>
      </c>
      <c r="D579" s="147" t="s">
        <v>19756</v>
      </c>
    </row>
    <row r="580" spans="1:4" x14ac:dyDescent="0.2">
      <c r="A580" s="146">
        <v>37103</v>
      </c>
      <c r="B580" s="146" t="s">
        <v>13131</v>
      </c>
      <c r="C580" s="146" t="s">
        <v>10</v>
      </c>
      <c r="D580" s="147" t="s">
        <v>13068</v>
      </c>
    </row>
    <row r="581" spans="1:4" x14ac:dyDescent="0.2">
      <c r="A581" s="146">
        <v>34555</v>
      </c>
      <c r="B581" s="146" t="s">
        <v>13132</v>
      </c>
      <c r="C581" s="146" t="s">
        <v>10</v>
      </c>
      <c r="D581" s="147" t="s">
        <v>13133</v>
      </c>
    </row>
    <row r="582" spans="1:4" x14ac:dyDescent="0.2">
      <c r="A582" s="146">
        <v>34599</v>
      </c>
      <c r="B582" s="146" t="s">
        <v>13134</v>
      </c>
      <c r="C582" s="146" t="s">
        <v>10</v>
      </c>
      <c r="D582" s="147" t="s">
        <v>13129</v>
      </c>
    </row>
    <row r="583" spans="1:4" x14ac:dyDescent="0.2">
      <c r="A583" s="146">
        <v>674</v>
      </c>
      <c r="B583" s="146" t="s">
        <v>13135</v>
      </c>
      <c r="C583" s="146" t="s">
        <v>15</v>
      </c>
      <c r="D583" s="147" t="s">
        <v>19757</v>
      </c>
    </row>
    <row r="584" spans="1:4" x14ac:dyDescent="0.2">
      <c r="A584" s="146">
        <v>34600</v>
      </c>
      <c r="B584" s="146" t="s">
        <v>13137</v>
      </c>
      <c r="C584" s="146" t="s">
        <v>15</v>
      </c>
      <c r="D584" s="147" t="s">
        <v>19758</v>
      </c>
    </row>
    <row r="585" spans="1:4" x14ac:dyDescent="0.2">
      <c r="A585" s="146">
        <v>652</v>
      </c>
      <c r="B585" s="146" t="s">
        <v>13139</v>
      </c>
      <c r="C585" s="146" t="s">
        <v>15</v>
      </c>
      <c r="D585" s="147" t="s">
        <v>19759</v>
      </c>
    </row>
    <row r="586" spans="1:4" x14ac:dyDescent="0.2">
      <c r="A586" s="146">
        <v>34592</v>
      </c>
      <c r="B586" s="146" t="s">
        <v>13141</v>
      </c>
      <c r="C586" s="146" t="s">
        <v>10</v>
      </c>
      <c r="D586" s="147" t="s">
        <v>13142</v>
      </c>
    </row>
    <row r="587" spans="1:4" x14ac:dyDescent="0.2">
      <c r="A587" s="146">
        <v>651</v>
      </c>
      <c r="B587" s="146" t="s">
        <v>13143</v>
      </c>
      <c r="C587" s="146" t="s">
        <v>10</v>
      </c>
      <c r="D587" s="147" t="s">
        <v>12542</v>
      </c>
    </row>
    <row r="588" spans="1:4" x14ac:dyDescent="0.2">
      <c r="A588" s="146">
        <v>654</v>
      </c>
      <c r="B588" s="146" t="s">
        <v>13144</v>
      </c>
      <c r="C588" s="146" t="s">
        <v>10</v>
      </c>
      <c r="D588" s="147" t="s">
        <v>13145</v>
      </c>
    </row>
    <row r="589" spans="1:4" x14ac:dyDescent="0.2">
      <c r="A589" s="146">
        <v>650</v>
      </c>
      <c r="B589" s="146" t="s">
        <v>13146</v>
      </c>
      <c r="C589" s="146" t="s">
        <v>10</v>
      </c>
      <c r="D589" s="147" t="s">
        <v>13147</v>
      </c>
    </row>
    <row r="590" spans="1:4" x14ac:dyDescent="0.2">
      <c r="A590" s="146">
        <v>40517</v>
      </c>
      <c r="B590" s="146" t="s">
        <v>13148</v>
      </c>
      <c r="C590" s="146" t="s">
        <v>15</v>
      </c>
      <c r="D590" s="147" t="s">
        <v>19760</v>
      </c>
    </row>
    <row r="591" spans="1:4" x14ac:dyDescent="0.2">
      <c r="A591" s="146">
        <v>40520</v>
      </c>
      <c r="B591" s="146" t="s">
        <v>13150</v>
      </c>
      <c r="C591" s="146" t="s">
        <v>15</v>
      </c>
      <c r="D591" s="147" t="s">
        <v>19761</v>
      </c>
    </row>
    <row r="592" spans="1:4" x14ac:dyDescent="0.2">
      <c r="A592" s="146">
        <v>40515</v>
      </c>
      <c r="B592" s="146" t="s">
        <v>13152</v>
      </c>
      <c r="C592" s="146" t="s">
        <v>15</v>
      </c>
      <c r="D592" s="147" t="s">
        <v>19762</v>
      </c>
    </row>
    <row r="593" spans="1:4" x14ac:dyDescent="0.2">
      <c r="A593" s="146">
        <v>40516</v>
      </c>
      <c r="B593" s="146" t="s">
        <v>13154</v>
      </c>
      <c r="C593" s="146" t="s">
        <v>15</v>
      </c>
      <c r="D593" s="147" t="s">
        <v>19763</v>
      </c>
    </row>
    <row r="594" spans="1:4" x14ac:dyDescent="0.2">
      <c r="A594" s="146">
        <v>40529</v>
      </c>
      <c r="B594" s="146" t="s">
        <v>571</v>
      </c>
      <c r="C594" s="146" t="s">
        <v>15</v>
      </c>
      <c r="D594" s="147" t="s">
        <v>19764</v>
      </c>
    </row>
    <row r="595" spans="1:4" x14ac:dyDescent="0.2">
      <c r="A595" s="146">
        <v>36170</v>
      </c>
      <c r="B595" s="146" t="s">
        <v>572</v>
      </c>
      <c r="C595" s="146" t="s">
        <v>15</v>
      </c>
      <c r="D595" s="147" t="s">
        <v>19765</v>
      </c>
    </row>
    <row r="596" spans="1:4" x14ac:dyDescent="0.2">
      <c r="A596" s="146">
        <v>40524</v>
      </c>
      <c r="B596" s="146" t="s">
        <v>573</v>
      </c>
      <c r="C596" s="146" t="s">
        <v>15</v>
      </c>
      <c r="D596" s="147" t="s">
        <v>19766</v>
      </c>
    </row>
    <row r="597" spans="1:4" x14ac:dyDescent="0.2">
      <c r="A597" s="146">
        <v>36156</v>
      </c>
      <c r="B597" s="146" t="s">
        <v>574</v>
      </c>
      <c r="C597" s="146" t="s">
        <v>15</v>
      </c>
      <c r="D597" s="147" t="s">
        <v>19767</v>
      </c>
    </row>
    <row r="598" spans="1:4" x14ac:dyDescent="0.2">
      <c r="A598" s="146">
        <v>36155</v>
      </c>
      <c r="B598" s="146" t="s">
        <v>575</v>
      </c>
      <c r="C598" s="146" t="s">
        <v>15</v>
      </c>
      <c r="D598" s="147" t="s">
        <v>19768</v>
      </c>
    </row>
    <row r="599" spans="1:4" x14ac:dyDescent="0.2">
      <c r="A599" s="146">
        <v>36154</v>
      </c>
      <c r="B599" s="146" t="s">
        <v>576</v>
      </c>
      <c r="C599" s="146" t="s">
        <v>15</v>
      </c>
      <c r="D599" s="147" t="s">
        <v>19769</v>
      </c>
    </row>
    <row r="600" spans="1:4" x14ac:dyDescent="0.2">
      <c r="A600" s="146">
        <v>695</v>
      </c>
      <c r="B600" s="146" t="s">
        <v>577</v>
      </c>
      <c r="C600" s="146" t="s">
        <v>15</v>
      </c>
      <c r="D600" s="147" t="s">
        <v>19770</v>
      </c>
    </row>
    <row r="601" spans="1:4" x14ac:dyDescent="0.2">
      <c r="A601" s="146">
        <v>679</v>
      </c>
      <c r="B601" s="146" t="s">
        <v>13163</v>
      </c>
      <c r="C601" s="146" t="s">
        <v>15</v>
      </c>
      <c r="D601" s="147" t="s">
        <v>19771</v>
      </c>
    </row>
    <row r="602" spans="1:4" x14ac:dyDescent="0.2">
      <c r="A602" s="146">
        <v>711</v>
      </c>
      <c r="B602" s="146" t="s">
        <v>13165</v>
      </c>
      <c r="C602" s="146" t="s">
        <v>15</v>
      </c>
      <c r="D602" s="147" t="s">
        <v>14341</v>
      </c>
    </row>
    <row r="603" spans="1:4" x14ac:dyDescent="0.2">
      <c r="A603" s="146">
        <v>712</v>
      </c>
      <c r="B603" s="146" t="s">
        <v>13167</v>
      </c>
      <c r="C603" s="146" t="s">
        <v>15</v>
      </c>
      <c r="D603" s="147" t="s">
        <v>19765</v>
      </c>
    </row>
    <row r="604" spans="1:4" x14ac:dyDescent="0.2">
      <c r="A604" s="146">
        <v>12614</v>
      </c>
      <c r="B604" s="146" t="s">
        <v>581</v>
      </c>
      <c r="C604" s="146" t="s">
        <v>10</v>
      </c>
      <c r="D604" s="147" t="s">
        <v>19772</v>
      </c>
    </row>
    <row r="605" spans="1:4" x14ac:dyDescent="0.2">
      <c r="A605" s="146">
        <v>6140</v>
      </c>
      <c r="B605" s="146" t="s">
        <v>582</v>
      </c>
      <c r="C605" s="146" t="s">
        <v>10</v>
      </c>
      <c r="D605" s="147" t="s">
        <v>19773</v>
      </c>
    </row>
    <row r="606" spans="1:4" x14ac:dyDescent="0.2">
      <c r="A606" s="146">
        <v>38399</v>
      </c>
      <c r="B606" s="146" t="s">
        <v>583</v>
      </c>
      <c r="C606" s="146" t="s">
        <v>10</v>
      </c>
      <c r="D606" s="147" t="s">
        <v>19774</v>
      </c>
    </row>
    <row r="607" spans="1:4" x14ac:dyDescent="0.2">
      <c r="A607" s="146">
        <v>735</v>
      </c>
      <c r="B607" s="146" t="s">
        <v>584</v>
      </c>
      <c r="C607" s="146" t="s">
        <v>10</v>
      </c>
      <c r="D607" s="147" t="s">
        <v>19775</v>
      </c>
    </row>
    <row r="608" spans="1:4" x14ac:dyDescent="0.2">
      <c r="A608" s="146">
        <v>736</v>
      </c>
      <c r="B608" s="146" t="s">
        <v>585</v>
      </c>
      <c r="C608" s="146" t="s">
        <v>10</v>
      </c>
      <c r="D608" s="147" t="s">
        <v>19776</v>
      </c>
    </row>
    <row r="609" spans="1:4" x14ac:dyDescent="0.2">
      <c r="A609" s="146">
        <v>729</v>
      </c>
      <c r="B609" s="146" t="s">
        <v>586</v>
      </c>
      <c r="C609" s="146" t="s">
        <v>10</v>
      </c>
      <c r="D609" s="147" t="s">
        <v>19777</v>
      </c>
    </row>
    <row r="610" spans="1:4" x14ac:dyDescent="0.2">
      <c r="A610" s="146">
        <v>39925</v>
      </c>
      <c r="B610" s="146" t="s">
        <v>587</v>
      </c>
      <c r="C610" s="146" t="s">
        <v>10</v>
      </c>
      <c r="D610" s="147" t="s">
        <v>19778</v>
      </c>
    </row>
    <row r="611" spans="1:4" x14ac:dyDescent="0.2">
      <c r="A611" s="146">
        <v>731</v>
      </c>
      <c r="B611" s="146" t="s">
        <v>588</v>
      </c>
      <c r="C611" s="146" t="s">
        <v>10</v>
      </c>
      <c r="D611" s="147" t="s">
        <v>19779</v>
      </c>
    </row>
    <row r="612" spans="1:4" x14ac:dyDescent="0.2">
      <c r="A612" s="146">
        <v>10575</v>
      </c>
      <c r="B612" s="146" t="s">
        <v>589</v>
      </c>
      <c r="C612" s="146" t="s">
        <v>10</v>
      </c>
      <c r="D612" s="147" t="s">
        <v>19780</v>
      </c>
    </row>
    <row r="613" spans="1:4" x14ac:dyDescent="0.2">
      <c r="A613" s="146">
        <v>733</v>
      </c>
      <c r="B613" s="146" t="s">
        <v>590</v>
      </c>
      <c r="C613" s="146" t="s">
        <v>10</v>
      </c>
      <c r="D613" s="147" t="s">
        <v>19781</v>
      </c>
    </row>
    <row r="614" spans="1:4" x14ac:dyDescent="0.2">
      <c r="A614" s="146">
        <v>732</v>
      </c>
      <c r="B614" s="146" t="s">
        <v>591</v>
      </c>
      <c r="C614" s="146" t="s">
        <v>10</v>
      </c>
      <c r="D614" s="147" t="s">
        <v>19782</v>
      </c>
    </row>
    <row r="615" spans="1:4" x14ac:dyDescent="0.2">
      <c r="A615" s="146">
        <v>737</v>
      </c>
      <c r="B615" s="146" t="s">
        <v>592</v>
      </c>
      <c r="C615" s="146" t="s">
        <v>10</v>
      </c>
      <c r="D615" s="147" t="s">
        <v>19783</v>
      </c>
    </row>
    <row r="616" spans="1:4" x14ac:dyDescent="0.2">
      <c r="A616" s="146">
        <v>738</v>
      </c>
      <c r="B616" s="146" t="s">
        <v>593</v>
      </c>
      <c r="C616" s="146" t="s">
        <v>10</v>
      </c>
      <c r="D616" s="147" t="s">
        <v>19784</v>
      </c>
    </row>
    <row r="617" spans="1:4" x14ac:dyDescent="0.2">
      <c r="A617" s="146">
        <v>740</v>
      </c>
      <c r="B617" s="146" t="s">
        <v>594</v>
      </c>
      <c r="C617" s="146" t="s">
        <v>10</v>
      </c>
      <c r="D617" s="147" t="s">
        <v>19785</v>
      </c>
    </row>
    <row r="618" spans="1:4" x14ac:dyDescent="0.2">
      <c r="A618" s="146">
        <v>734</v>
      </c>
      <c r="B618" s="146" t="s">
        <v>595</v>
      </c>
      <c r="C618" s="146" t="s">
        <v>10</v>
      </c>
      <c r="D618" s="147" t="s">
        <v>19786</v>
      </c>
    </row>
    <row r="619" spans="1:4" x14ac:dyDescent="0.2">
      <c r="A619" s="146">
        <v>39008</v>
      </c>
      <c r="B619" s="146" t="s">
        <v>596</v>
      </c>
      <c r="C619" s="146" t="s">
        <v>10</v>
      </c>
      <c r="D619" s="147" t="s">
        <v>19787</v>
      </c>
    </row>
    <row r="620" spans="1:4" x14ac:dyDescent="0.2">
      <c r="A620" s="146">
        <v>39009</v>
      </c>
      <c r="B620" s="146" t="s">
        <v>597</v>
      </c>
      <c r="C620" s="146" t="s">
        <v>10</v>
      </c>
      <c r="D620" s="147" t="s">
        <v>19788</v>
      </c>
    </row>
    <row r="621" spans="1:4" x14ac:dyDescent="0.2">
      <c r="A621" s="146">
        <v>10587</v>
      </c>
      <c r="B621" s="146" t="s">
        <v>598</v>
      </c>
      <c r="C621" s="146" t="s">
        <v>10</v>
      </c>
      <c r="D621" s="147" t="s">
        <v>19789</v>
      </c>
    </row>
    <row r="622" spans="1:4" x14ac:dyDescent="0.2">
      <c r="A622" s="146">
        <v>759</v>
      </c>
      <c r="B622" s="146" t="s">
        <v>599</v>
      </c>
      <c r="C622" s="146" t="s">
        <v>10</v>
      </c>
      <c r="D622" s="147" t="s">
        <v>12857</v>
      </c>
    </row>
    <row r="623" spans="1:4" x14ac:dyDescent="0.2">
      <c r="A623" s="146">
        <v>761</v>
      </c>
      <c r="B623" s="146" t="s">
        <v>600</v>
      </c>
      <c r="C623" s="146" t="s">
        <v>10</v>
      </c>
      <c r="D623" s="147" t="s">
        <v>19790</v>
      </c>
    </row>
    <row r="624" spans="1:4" x14ac:dyDescent="0.2">
      <c r="A624" s="146">
        <v>750</v>
      </c>
      <c r="B624" s="146" t="s">
        <v>601</v>
      </c>
      <c r="C624" s="146" t="s">
        <v>10</v>
      </c>
      <c r="D624" s="147" t="s">
        <v>19791</v>
      </c>
    </row>
    <row r="625" spans="1:4" x14ac:dyDescent="0.2">
      <c r="A625" s="146">
        <v>755</v>
      </c>
      <c r="B625" s="146" t="s">
        <v>602</v>
      </c>
      <c r="C625" s="146" t="s">
        <v>10</v>
      </c>
      <c r="D625" s="147" t="s">
        <v>19792</v>
      </c>
    </row>
    <row r="626" spans="1:4" x14ac:dyDescent="0.2">
      <c r="A626" s="146">
        <v>749</v>
      </c>
      <c r="B626" s="146" t="s">
        <v>603</v>
      </c>
      <c r="C626" s="146" t="s">
        <v>10</v>
      </c>
      <c r="D626" s="147" t="s">
        <v>19793</v>
      </c>
    </row>
    <row r="627" spans="1:4" x14ac:dyDescent="0.2">
      <c r="A627" s="146">
        <v>756</v>
      </c>
      <c r="B627" s="146" t="s">
        <v>604</v>
      </c>
      <c r="C627" s="146" t="s">
        <v>10</v>
      </c>
      <c r="D627" s="147" t="s">
        <v>19794</v>
      </c>
    </row>
    <row r="628" spans="1:4" x14ac:dyDescent="0.2">
      <c r="A628" s="146">
        <v>757</v>
      </c>
      <c r="B628" s="146" t="s">
        <v>605</v>
      </c>
      <c r="C628" s="146" t="s">
        <v>10</v>
      </c>
      <c r="D628" s="147" t="s">
        <v>19795</v>
      </c>
    </row>
    <row r="629" spans="1:4" x14ac:dyDescent="0.2">
      <c r="A629" s="146">
        <v>10588</v>
      </c>
      <c r="B629" s="146" t="s">
        <v>606</v>
      </c>
      <c r="C629" s="146" t="s">
        <v>10</v>
      </c>
      <c r="D629" s="147" t="s">
        <v>19796</v>
      </c>
    </row>
    <row r="630" spans="1:4" x14ac:dyDescent="0.2">
      <c r="A630" s="146">
        <v>10592</v>
      </c>
      <c r="B630" s="146" t="s">
        <v>607</v>
      </c>
      <c r="C630" s="146" t="s">
        <v>10</v>
      </c>
      <c r="D630" s="147" t="s">
        <v>19797</v>
      </c>
    </row>
    <row r="631" spans="1:4" x14ac:dyDescent="0.2">
      <c r="A631" s="146">
        <v>10589</v>
      </c>
      <c r="B631" s="146" t="s">
        <v>608</v>
      </c>
      <c r="C631" s="146" t="s">
        <v>10</v>
      </c>
      <c r="D631" s="147" t="s">
        <v>19798</v>
      </c>
    </row>
    <row r="632" spans="1:4" x14ac:dyDescent="0.2">
      <c r="A632" s="146">
        <v>760</v>
      </c>
      <c r="B632" s="146" t="s">
        <v>609</v>
      </c>
      <c r="C632" s="146" t="s">
        <v>10</v>
      </c>
      <c r="D632" s="147" t="s">
        <v>19799</v>
      </c>
    </row>
    <row r="633" spans="1:4" x14ac:dyDescent="0.2">
      <c r="A633" s="146">
        <v>751</v>
      </c>
      <c r="B633" s="146" t="s">
        <v>610</v>
      </c>
      <c r="C633" s="146" t="s">
        <v>10</v>
      </c>
      <c r="D633" s="147" t="s">
        <v>19800</v>
      </c>
    </row>
    <row r="634" spans="1:4" x14ac:dyDescent="0.2">
      <c r="A634" s="146">
        <v>754</v>
      </c>
      <c r="B634" s="146" t="s">
        <v>611</v>
      </c>
      <c r="C634" s="146" t="s">
        <v>10</v>
      </c>
      <c r="D634" s="147" t="s">
        <v>19801</v>
      </c>
    </row>
    <row r="635" spans="1:4" x14ac:dyDescent="0.2">
      <c r="A635" s="146">
        <v>14013</v>
      </c>
      <c r="B635" s="146" t="s">
        <v>13198</v>
      </c>
      <c r="C635" s="146" t="s">
        <v>10</v>
      </c>
      <c r="D635" s="147" t="s">
        <v>19802</v>
      </c>
    </row>
    <row r="636" spans="1:4" x14ac:dyDescent="0.2">
      <c r="A636" s="146">
        <v>39917</v>
      </c>
      <c r="B636" s="146" t="s">
        <v>613</v>
      </c>
      <c r="C636" s="146" t="s">
        <v>10</v>
      </c>
      <c r="D636" s="147" t="s">
        <v>19803</v>
      </c>
    </row>
    <row r="637" spans="1:4" x14ac:dyDescent="0.2">
      <c r="A637" s="146">
        <v>5081</v>
      </c>
      <c r="B637" s="146" t="s">
        <v>13201</v>
      </c>
      <c r="C637" s="146" t="s">
        <v>463</v>
      </c>
      <c r="D637" s="147" t="s">
        <v>19658</v>
      </c>
    </row>
    <row r="638" spans="1:4" x14ac:dyDescent="0.2">
      <c r="A638" s="146">
        <v>38167</v>
      </c>
      <c r="B638" s="146" t="s">
        <v>13203</v>
      </c>
      <c r="C638" s="146" t="s">
        <v>463</v>
      </c>
      <c r="D638" s="147" t="s">
        <v>17096</v>
      </c>
    </row>
    <row r="639" spans="1:4" x14ac:dyDescent="0.2">
      <c r="A639" s="146">
        <v>36145</v>
      </c>
      <c r="B639" s="146" t="s">
        <v>615</v>
      </c>
      <c r="C639" s="146" t="s">
        <v>463</v>
      </c>
      <c r="D639" s="147" t="s">
        <v>15133</v>
      </c>
    </row>
    <row r="640" spans="1:4" x14ac:dyDescent="0.2">
      <c r="A640" s="146">
        <v>12893</v>
      </c>
      <c r="B640" s="146" t="s">
        <v>616</v>
      </c>
      <c r="C640" s="146" t="s">
        <v>463</v>
      </c>
      <c r="D640" s="147" t="s">
        <v>19804</v>
      </c>
    </row>
    <row r="641" spans="1:4" x14ac:dyDescent="0.2">
      <c r="A641" s="146">
        <v>11685</v>
      </c>
      <c r="B641" s="146" t="s">
        <v>617</v>
      </c>
      <c r="C641" s="146" t="s">
        <v>10</v>
      </c>
      <c r="D641" s="147" t="s">
        <v>19805</v>
      </c>
    </row>
    <row r="642" spans="1:4" x14ac:dyDescent="0.2">
      <c r="A642" s="146">
        <v>11679</v>
      </c>
      <c r="B642" s="146" t="s">
        <v>13208</v>
      </c>
      <c r="C642" s="146" t="s">
        <v>10</v>
      </c>
      <c r="D642" s="147" t="s">
        <v>13209</v>
      </c>
    </row>
    <row r="643" spans="1:4" x14ac:dyDescent="0.2">
      <c r="A643" s="146">
        <v>11680</v>
      </c>
      <c r="B643" s="146" t="s">
        <v>618</v>
      </c>
      <c r="C643" s="146" t="s">
        <v>10</v>
      </c>
      <c r="D643" s="147" t="s">
        <v>13210</v>
      </c>
    </row>
    <row r="644" spans="1:4" x14ac:dyDescent="0.2">
      <c r="A644" s="146">
        <v>2512</v>
      </c>
      <c r="B644" s="146" t="s">
        <v>620</v>
      </c>
      <c r="C644" s="146" t="s">
        <v>10</v>
      </c>
      <c r="D644" s="147" t="s">
        <v>14255</v>
      </c>
    </row>
    <row r="645" spans="1:4" x14ac:dyDescent="0.2">
      <c r="A645" s="146">
        <v>4374</v>
      </c>
      <c r="B645" s="146" t="s">
        <v>621</v>
      </c>
      <c r="C645" s="146" t="s">
        <v>10</v>
      </c>
      <c r="D645" s="147" t="s">
        <v>15822</v>
      </c>
    </row>
    <row r="646" spans="1:4" x14ac:dyDescent="0.2">
      <c r="A646" s="146">
        <v>7568</v>
      </c>
      <c r="B646" s="146" t="s">
        <v>622</v>
      </c>
      <c r="C646" s="146" t="s">
        <v>10</v>
      </c>
      <c r="D646" s="147" t="s">
        <v>13239</v>
      </c>
    </row>
    <row r="647" spans="1:4" x14ac:dyDescent="0.2">
      <c r="A647" s="146">
        <v>7584</v>
      </c>
      <c r="B647" s="146" t="s">
        <v>623</v>
      </c>
      <c r="C647" s="146" t="s">
        <v>10</v>
      </c>
      <c r="D647" s="147" t="s">
        <v>14912</v>
      </c>
    </row>
    <row r="648" spans="1:4" x14ac:dyDescent="0.2">
      <c r="A648" s="146">
        <v>11945</v>
      </c>
      <c r="B648" s="146" t="s">
        <v>624</v>
      </c>
      <c r="C648" s="146" t="s">
        <v>10</v>
      </c>
      <c r="D648" s="147" t="s">
        <v>15824</v>
      </c>
    </row>
    <row r="649" spans="1:4" x14ac:dyDescent="0.2">
      <c r="A649" s="146">
        <v>11946</v>
      </c>
      <c r="B649" s="146" t="s">
        <v>625</v>
      </c>
      <c r="C649" s="146" t="s">
        <v>10</v>
      </c>
      <c r="D649" s="147" t="s">
        <v>15824</v>
      </c>
    </row>
    <row r="650" spans="1:4" x14ac:dyDescent="0.2">
      <c r="A650" s="146">
        <v>4375</v>
      </c>
      <c r="B650" s="146" t="s">
        <v>626</v>
      </c>
      <c r="C650" s="146" t="s">
        <v>10</v>
      </c>
      <c r="D650" s="147" t="s">
        <v>14703</v>
      </c>
    </row>
    <row r="651" spans="1:4" x14ac:dyDescent="0.2">
      <c r="A651" s="146">
        <v>11950</v>
      </c>
      <c r="B651" s="146" t="s">
        <v>627</v>
      </c>
      <c r="C651" s="146" t="s">
        <v>10</v>
      </c>
      <c r="D651" s="147" t="s">
        <v>15826</v>
      </c>
    </row>
    <row r="652" spans="1:4" x14ac:dyDescent="0.2">
      <c r="A652" s="146">
        <v>4376</v>
      </c>
      <c r="B652" s="146" t="s">
        <v>628</v>
      </c>
      <c r="C652" s="146" t="s">
        <v>10</v>
      </c>
      <c r="D652" s="147" t="s">
        <v>19806</v>
      </c>
    </row>
    <row r="653" spans="1:4" x14ac:dyDescent="0.2">
      <c r="A653" s="146">
        <v>7583</v>
      </c>
      <c r="B653" s="146" t="s">
        <v>629</v>
      </c>
      <c r="C653" s="146" t="s">
        <v>10</v>
      </c>
      <c r="D653" s="147" t="s">
        <v>12505</v>
      </c>
    </row>
    <row r="654" spans="1:4" x14ac:dyDescent="0.2">
      <c r="A654" s="146">
        <v>4350</v>
      </c>
      <c r="B654" s="146" t="s">
        <v>630</v>
      </c>
      <c r="C654" s="146" t="s">
        <v>10</v>
      </c>
      <c r="D654" s="147" t="s">
        <v>13218</v>
      </c>
    </row>
    <row r="655" spans="1:4" x14ac:dyDescent="0.2">
      <c r="A655" s="146">
        <v>39886</v>
      </c>
      <c r="B655" s="146" t="s">
        <v>631</v>
      </c>
      <c r="C655" s="146" t="s">
        <v>10</v>
      </c>
      <c r="D655" s="147" t="s">
        <v>19807</v>
      </c>
    </row>
    <row r="656" spans="1:4" x14ac:dyDescent="0.2">
      <c r="A656" s="146">
        <v>39887</v>
      </c>
      <c r="B656" s="146" t="s">
        <v>632</v>
      </c>
      <c r="C656" s="146" t="s">
        <v>10</v>
      </c>
      <c r="D656" s="147" t="s">
        <v>13965</v>
      </c>
    </row>
    <row r="657" spans="1:4" x14ac:dyDescent="0.2">
      <c r="A657" s="146">
        <v>39888</v>
      </c>
      <c r="B657" s="146" t="s">
        <v>633</v>
      </c>
      <c r="C657" s="146" t="s">
        <v>10</v>
      </c>
      <c r="D657" s="147" t="s">
        <v>19808</v>
      </c>
    </row>
    <row r="658" spans="1:4" x14ac:dyDescent="0.2">
      <c r="A658" s="146">
        <v>39890</v>
      </c>
      <c r="B658" s="146" t="s">
        <v>634</v>
      </c>
      <c r="C658" s="146" t="s">
        <v>10</v>
      </c>
      <c r="D658" s="147" t="s">
        <v>19809</v>
      </c>
    </row>
    <row r="659" spans="1:4" x14ac:dyDescent="0.2">
      <c r="A659" s="146">
        <v>39891</v>
      </c>
      <c r="B659" s="146" t="s">
        <v>635</v>
      </c>
      <c r="C659" s="146" t="s">
        <v>10</v>
      </c>
      <c r="D659" s="147" t="s">
        <v>19810</v>
      </c>
    </row>
    <row r="660" spans="1:4" x14ac:dyDescent="0.2">
      <c r="A660" s="146">
        <v>39892</v>
      </c>
      <c r="B660" s="146" t="s">
        <v>636</v>
      </c>
      <c r="C660" s="146" t="s">
        <v>10</v>
      </c>
      <c r="D660" s="147" t="s">
        <v>19811</v>
      </c>
    </row>
    <row r="661" spans="1:4" x14ac:dyDescent="0.2">
      <c r="A661" s="146">
        <v>790</v>
      </c>
      <c r="B661" s="146" t="s">
        <v>637</v>
      </c>
      <c r="C661" s="146" t="s">
        <v>10</v>
      </c>
      <c r="D661" s="147" t="s">
        <v>15085</v>
      </c>
    </row>
    <row r="662" spans="1:4" x14ac:dyDescent="0.2">
      <c r="A662" s="146">
        <v>766</v>
      </c>
      <c r="B662" s="146" t="s">
        <v>638</v>
      </c>
      <c r="C662" s="146" t="s">
        <v>10</v>
      </c>
      <c r="D662" s="147" t="s">
        <v>15085</v>
      </c>
    </row>
    <row r="663" spans="1:4" x14ac:dyDescent="0.2">
      <c r="A663" s="146">
        <v>791</v>
      </c>
      <c r="B663" s="146" t="s">
        <v>639</v>
      </c>
      <c r="C663" s="146" t="s">
        <v>10</v>
      </c>
      <c r="D663" s="147" t="s">
        <v>15085</v>
      </c>
    </row>
    <row r="664" spans="1:4" x14ac:dyDescent="0.2">
      <c r="A664" s="146">
        <v>767</v>
      </c>
      <c r="B664" s="146" t="s">
        <v>640</v>
      </c>
      <c r="C664" s="146" t="s">
        <v>10</v>
      </c>
      <c r="D664" s="147" t="s">
        <v>15085</v>
      </c>
    </row>
    <row r="665" spans="1:4" x14ac:dyDescent="0.2">
      <c r="A665" s="146">
        <v>768</v>
      </c>
      <c r="B665" s="146" t="s">
        <v>641</v>
      </c>
      <c r="C665" s="146" t="s">
        <v>10</v>
      </c>
      <c r="D665" s="147" t="s">
        <v>19812</v>
      </c>
    </row>
    <row r="666" spans="1:4" x14ac:dyDescent="0.2">
      <c r="A666" s="146">
        <v>789</v>
      </c>
      <c r="B666" s="146" t="s">
        <v>642</v>
      </c>
      <c r="C666" s="146" t="s">
        <v>10</v>
      </c>
      <c r="D666" s="147" t="s">
        <v>14019</v>
      </c>
    </row>
    <row r="667" spans="1:4" x14ac:dyDescent="0.2">
      <c r="A667" s="146">
        <v>769</v>
      </c>
      <c r="B667" s="146" t="s">
        <v>643</v>
      </c>
      <c r="C667" s="146" t="s">
        <v>10</v>
      </c>
      <c r="D667" s="147" t="s">
        <v>19812</v>
      </c>
    </row>
    <row r="668" spans="1:4" x14ac:dyDescent="0.2">
      <c r="A668" s="146">
        <v>770</v>
      </c>
      <c r="B668" s="146" t="s">
        <v>644</v>
      </c>
      <c r="C668" s="146" t="s">
        <v>10</v>
      </c>
      <c r="D668" s="147" t="s">
        <v>12707</v>
      </c>
    </row>
    <row r="669" spans="1:4" x14ac:dyDescent="0.2">
      <c r="A669" s="146">
        <v>12394</v>
      </c>
      <c r="B669" s="146" t="s">
        <v>645</v>
      </c>
      <c r="C669" s="146" t="s">
        <v>10</v>
      </c>
      <c r="D669" s="147" t="s">
        <v>12707</v>
      </c>
    </row>
    <row r="670" spans="1:4" x14ac:dyDescent="0.2">
      <c r="A670" s="146">
        <v>764</v>
      </c>
      <c r="B670" s="146" t="s">
        <v>646</v>
      </c>
      <c r="C670" s="146" t="s">
        <v>10</v>
      </c>
      <c r="D670" s="147" t="s">
        <v>14952</v>
      </c>
    </row>
    <row r="671" spans="1:4" x14ac:dyDescent="0.2">
      <c r="A671" s="146">
        <v>765</v>
      </c>
      <c r="B671" s="146" t="s">
        <v>647</v>
      </c>
      <c r="C671" s="146" t="s">
        <v>10</v>
      </c>
      <c r="D671" s="147" t="s">
        <v>14952</v>
      </c>
    </row>
    <row r="672" spans="1:4" x14ac:dyDescent="0.2">
      <c r="A672" s="146">
        <v>787</v>
      </c>
      <c r="B672" s="146" t="s">
        <v>648</v>
      </c>
      <c r="C672" s="146" t="s">
        <v>10</v>
      </c>
      <c r="D672" s="147" t="s">
        <v>19813</v>
      </c>
    </row>
    <row r="673" spans="1:4" x14ac:dyDescent="0.2">
      <c r="A673" s="146">
        <v>774</v>
      </c>
      <c r="B673" s="146" t="s">
        <v>649</v>
      </c>
      <c r="C673" s="146" t="s">
        <v>10</v>
      </c>
      <c r="D673" s="147" t="s">
        <v>19813</v>
      </c>
    </row>
    <row r="674" spans="1:4" x14ac:dyDescent="0.2">
      <c r="A674" s="146">
        <v>773</v>
      </c>
      <c r="B674" s="146" t="s">
        <v>650</v>
      </c>
      <c r="C674" s="146" t="s">
        <v>10</v>
      </c>
      <c r="D674" s="147" t="s">
        <v>19813</v>
      </c>
    </row>
    <row r="675" spans="1:4" x14ac:dyDescent="0.2">
      <c r="A675" s="146">
        <v>775</v>
      </c>
      <c r="B675" s="146" t="s">
        <v>651</v>
      </c>
      <c r="C675" s="146" t="s">
        <v>10</v>
      </c>
      <c r="D675" s="147" t="s">
        <v>19813</v>
      </c>
    </row>
    <row r="676" spans="1:4" x14ac:dyDescent="0.2">
      <c r="A676" s="146">
        <v>788</v>
      </c>
      <c r="B676" s="146" t="s">
        <v>652</v>
      </c>
      <c r="C676" s="146" t="s">
        <v>10</v>
      </c>
      <c r="D676" s="147" t="s">
        <v>19554</v>
      </c>
    </row>
    <row r="677" spans="1:4" x14ac:dyDescent="0.2">
      <c r="A677" s="146">
        <v>772</v>
      </c>
      <c r="B677" s="146" t="s">
        <v>653</v>
      </c>
      <c r="C677" s="146" t="s">
        <v>10</v>
      </c>
      <c r="D677" s="147" t="s">
        <v>19554</v>
      </c>
    </row>
    <row r="678" spans="1:4" x14ac:dyDescent="0.2">
      <c r="A678" s="146">
        <v>771</v>
      </c>
      <c r="B678" s="146" t="s">
        <v>654</v>
      </c>
      <c r="C678" s="146" t="s">
        <v>10</v>
      </c>
      <c r="D678" s="147" t="s">
        <v>19554</v>
      </c>
    </row>
    <row r="679" spans="1:4" x14ac:dyDescent="0.2">
      <c r="A679" s="146">
        <v>779</v>
      </c>
      <c r="B679" s="146" t="s">
        <v>655</v>
      </c>
      <c r="C679" s="146" t="s">
        <v>10</v>
      </c>
      <c r="D679" s="147" t="s">
        <v>13400</v>
      </c>
    </row>
    <row r="680" spans="1:4" x14ac:dyDescent="0.2">
      <c r="A680" s="146">
        <v>776</v>
      </c>
      <c r="B680" s="146" t="s">
        <v>656</v>
      </c>
      <c r="C680" s="146" t="s">
        <v>10</v>
      </c>
      <c r="D680" s="147" t="s">
        <v>19814</v>
      </c>
    </row>
    <row r="681" spans="1:4" x14ac:dyDescent="0.2">
      <c r="A681" s="146">
        <v>777</v>
      </c>
      <c r="B681" s="146" t="s">
        <v>657</v>
      </c>
      <c r="C681" s="146" t="s">
        <v>10</v>
      </c>
      <c r="D681" s="147" t="s">
        <v>15554</v>
      </c>
    </row>
    <row r="682" spans="1:4" x14ac:dyDescent="0.2">
      <c r="A682" s="146">
        <v>780</v>
      </c>
      <c r="B682" s="146" t="s">
        <v>658</v>
      </c>
      <c r="C682" s="146" t="s">
        <v>10</v>
      </c>
      <c r="D682" s="147" t="s">
        <v>19815</v>
      </c>
    </row>
    <row r="683" spans="1:4" x14ac:dyDescent="0.2">
      <c r="A683" s="146">
        <v>778</v>
      </c>
      <c r="B683" s="146" t="s">
        <v>659</v>
      </c>
      <c r="C683" s="146" t="s">
        <v>10</v>
      </c>
      <c r="D683" s="147" t="s">
        <v>19814</v>
      </c>
    </row>
    <row r="684" spans="1:4" x14ac:dyDescent="0.2">
      <c r="A684" s="146">
        <v>781</v>
      </c>
      <c r="B684" s="146" t="s">
        <v>660</v>
      </c>
      <c r="C684" s="146" t="s">
        <v>10</v>
      </c>
      <c r="D684" s="147" t="s">
        <v>13518</v>
      </c>
    </row>
    <row r="685" spans="1:4" x14ac:dyDescent="0.2">
      <c r="A685" s="146">
        <v>786</v>
      </c>
      <c r="B685" s="146" t="s">
        <v>661</v>
      </c>
      <c r="C685" s="146" t="s">
        <v>10</v>
      </c>
      <c r="D685" s="147" t="s">
        <v>13518</v>
      </c>
    </row>
    <row r="686" spans="1:4" x14ac:dyDescent="0.2">
      <c r="A686" s="146">
        <v>782</v>
      </c>
      <c r="B686" s="146" t="s">
        <v>662</v>
      </c>
      <c r="C686" s="146" t="s">
        <v>10</v>
      </c>
      <c r="D686" s="147" t="s">
        <v>13518</v>
      </c>
    </row>
    <row r="687" spans="1:4" x14ac:dyDescent="0.2">
      <c r="A687" s="146">
        <v>783</v>
      </c>
      <c r="B687" s="146" t="s">
        <v>663</v>
      </c>
      <c r="C687" s="146" t="s">
        <v>10</v>
      </c>
      <c r="D687" s="147" t="s">
        <v>19816</v>
      </c>
    </row>
    <row r="688" spans="1:4" x14ac:dyDescent="0.2">
      <c r="A688" s="146">
        <v>785</v>
      </c>
      <c r="B688" s="146" t="s">
        <v>664</v>
      </c>
      <c r="C688" s="146" t="s">
        <v>10</v>
      </c>
      <c r="D688" s="147" t="s">
        <v>19817</v>
      </c>
    </row>
    <row r="689" spans="1:4" x14ac:dyDescent="0.2">
      <c r="A689" s="146">
        <v>784</v>
      </c>
      <c r="B689" s="146" t="s">
        <v>665</v>
      </c>
      <c r="C689" s="146" t="s">
        <v>10</v>
      </c>
      <c r="D689" s="147" t="s">
        <v>19818</v>
      </c>
    </row>
    <row r="690" spans="1:4" x14ac:dyDescent="0.2">
      <c r="A690" s="146">
        <v>831</v>
      </c>
      <c r="B690" s="146" t="s">
        <v>666</v>
      </c>
      <c r="C690" s="146" t="s">
        <v>10</v>
      </c>
      <c r="D690" s="147" t="s">
        <v>15337</v>
      </c>
    </row>
    <row r="691" spans="1:4" x14ac:dyDescent="0.2">
      <c r="A691" s="146">
        <v>828</v>
      </c>
      <c r="B691" s="146" t="s">
        <v>667</v>
      </c>
      <c r="C691" s="146" t="s">
        <v>10</v>
      </c>
      <c r="D691" s="147" t="s">
        <v>19819</v>
      </c>
    </row>
    <row r="692" spans="1:4" x14ac:dyDescent="0.2">
      <c r="A692" s="146">
        <v>829</v>
      </c>
      <c r="B692" s="146" t="s">
        <v>668</v>
      </c>
      <c r="C692" s="146" t="s">
        <v>10</v>
      </c>
      <c r="D692" s="147" t="s">
        <v>12914</v>
      </c>
    </row>
    <row r="693" spans="1:4" x14ac:dyDescent="0.2">
      <c r="A693" s="146">
        <v>812</v>
      </c>
      <c r="B693" s="146" t="s">
        <v>669</v>
      </c>
      <c r="C693" s="146" t="s">
        <v>10</v>
      </c>
      <c r="D693" s="147" t="s">
        <v>12512</v>
      </c>
    </row>
    <row r="694" spans="1:4" x14ac:dyDescent="0.2">
      <c r="A694" s="146">
        <v>819</v>
      </c>
      <c r="B694" s="146" t="s">
        <v>670</v>
      </c>
      <c r="C694" s="146" t="s">
        <v>10</v>
      </c>
      <c r="D694" s="147" t="s">
        <v>19654</v>
      </c>
    </row>
    <row r="695" spans="1:4" x14ac:dyDescent="0.2">
      <c r="A695" s="146">
        <v>818</v>
      </c>
      <c r="B695" s="146" t="s">
        <v>671</v>
      </c>
      <c r="C695" s="146" t="s">
        <v>10</v>
      </c>
      <c r="D695" s="147" t="s">
        <v>14112</v>
      </c>
    </row>
    <row r="696" spans="1:4" x14ac:dyDescent="0.2">
      <c r="A696" s="146">
        <v>823</v>
      </c>
      <c r="B696" s="146" t="s">
        <v>672</v>
      </c>
      <c r="C696" s="146" t="s">
        <v>10</v>
      </c>
      <c r="D696" s="147" t="s">
        <v>19820</v>
      </c>
    </row>
    <row r="697" spans="1:4" x14ac:dyDescent="0.2">
      <c r="A697" s="146">
        <v>830</v>
      </c>
      <c r="B697" s="146" t="s">
        <v>673</v>
      </c>
      <c r="C697" s="146" t="s">
        <v>10</v>
      </c>
      <c r="D697" s="147" t="s">
        <v>19821</v>
      </c>
    </row>
    <row r="698" spans="1:4" x14ac:dyDescent="0.2">
      <c r="A698" s="146">
        <v>826</v>
      </c>
      <c r="B698" s="146" t="s">
        <v>674</v>
      </c>
      <c r="C698" s="146" t="s">
        <v>10</v>
      </c>
      <c r="D698" s="147" t="s">
        <v>19822</v>
      </c>
    </row>
    <row r="699" spans="1:4" x14ac:dyDescent="0.2">
      <c r="A699" s="146">
        <v>827</v>
      </c>
      <c r="B699" s="146" t="s">
        <v>675</v>
      </c>
      <c r="C699" s="146" t="s">
        <v>10</v>
      </c>
      <c r="D699" s="147" t="s">
        <v>15751</v>
      </c>
    </row>
    <row r="700" spans="1:4" x14ac:dyDescent="0.2">
      <c r="A700" s="146">
        <v>832</v>
      </c>
      <c r="B700" s="146" t="s">
        <v>676</v>
      </c>
      <c r="C700" s="146" t="s">
        <v>10</v>
      </c>
      <c r="D700" s="147" t="s">
        <v>13127</v>
      </c>
    </row>
    <row r="701" spans="1:4" x14ac:dyDescent="0.2">
      <c r="A701" s="146">
        <v>833</v>
      </c>
      <c r="B701" s="146" t="s">
        <v>677</v>
      </c>
      <c r="C701" s="146" t="s">
        <v>10</v>
      </c>
      <c r="D701" s="147" t="s">
        <v>15844</v>
      </c>
    </row>
    <row r="702" spans="1:4" x14ac:dyDescent="0.2">
      <c r="A702" s="146">
        <v>834</v>
      </c>
      <c r="B702" s="146" t="s">
        <v>678</v>
      </c>
      <c r="C702" s="146" t="s">
        <v>10</v>
      </c>
      <c r="D702" s="147" t="s">
        <v>13283</v>
      </c>
    </row>
    <row r="703" spans="1:4" x14ac:dyDescent="0.2">
      <c r="A703" s="146">
        <v>825</v>
      </c>
      <c r="B703" s="146" t="s">
        <v>679</v>
      </c>
      <c r="C703" s="146" t="s">
        <v>10</v>
      </c>
      <c r="D703" s="147" t="s">
        <v>15736</v>
      </c>
    </row>
    <row r="704" spans="1:4" x14ac:dyDescent="0.2">
      <c r="A704" s="146">
        <v>813</v>
      </c>
      <c r="B704" s="146" t="s">
        <v>680</v>
      </c>
      <c r="C704" s="146" t="s">
        <v>10</v>
      </c>
      <c r="D704" s="147" t="s">
        <v>12517</v>
      </c>
    </row>
    <row r="705" spans="1:4" x14ac:dyDescent="0.2">
      <c r="A705" s="146">
        <v>820</v>
      </c>
      <c r="B705" s="146" t="s">
        <v>681</v>
      </c>
      <c r="C705" s="146" t="s">
        <v>10</v>
      </c>
      <c r="D705" s="147" t="s">
        <v>19823</v>
      </c>
    </row>
    <row r="706" spans="1:4" x14ac:dyDescent="0.2">
      <c r="A706" s="146">
        <v>816</v>
      </c>
      <c r="B706" s="146" t="s">
        <v>682</v>
      </c>
      <c r="C706" s="146" t="s">
        <v>10</v>
      </c>
      <c r="D706" s="147" t="s">
        <v>19824</v>
      </c>
    </row>
    <row r="707" spans="1:4" x14ac:dyDescent="0.2">
      <c r="A707" s="146">
        <v>814</v>
      </c>
      <c r="B707" s="146" t="s">
        <v>683</v>
      </c>
      <c r="C707" s="146" t="s">
        <v>10</v>
      </c>
      <c r="D707" s="147" t="s">
        <v>19825</v>
      </c>
    </row>
    <row r="708" spans="1:4" x14ac:dyDescent="0.2">
      <c r="A708" s="146">
        <v>815</v>
      </c>
      <c r="B708" s="146" t="s">
        <v>684</v>
      </c>
      <c r="C708" s="146" t="s">
        <v>10</v>
      </c>
      <c r="D708" s="147" t="s">
        <v>15836</v>
      </c>
    </row>
    <row r="709" spans="1:4" x14ac:dyDescent="0.2">
      <c r="A709" s="146">
        <v>822</v>
      </c>
      <c r="B709" s="146" t="s">
        <v>685</v>
      </c>
      <c r="C709" s="146" t="s">
        <v>10</v>
      </c>
      <c r="D709" s="147" t="s">
        <v>15885</v>
      </c>
    </row>
    <row r="710" spans="1:4" x14ac:dyDescent="0.2">
      <c r="A710" s="146">
        <v>821</v>
      </c>
      <c r="B710" s="146" t="s">
        <v>686</v>
      </c>
      <c r="C710" s="146" t="s">
        <v>10</v>
      </c>
      <c r="D710" s="147" t="s">
        <v>16198</v>
      </c>
    </row>
    <row r="711" spans="1:4" x14ac:dyDescent="0.2">
      <c r="A711" s="146">
        <v>817</v>
      </c>
      <c r="B711" s="146" t="s">
        <v>687</v>
      </c>
      <c r="C711" s="146" t="s">
        <v>10</v>
      </c>
      <c r="D711" s="147" t="s">
        <v>19826</v>
      </c>
    </row>
    <row r="712" spans="1:4" x14ac:dyDescent="0.2">
      <c r="A712" s="146">
        <v>20086</v>
      </c>
      <c r="B712" s="146" t="s">
        <v>688</v>
      </c>
      <c r="C712" s="146" t="s">
        <v>10</v>
      </c>
      <c r="D712" s="147" t="s">
        <v>12512</v>
      </c>
    </row>
    <row r="713" spans="1:4" x14ac:dyDescent="0.2">
      <c r="A713" s="146">
        <v>39191</v>
      </c>
      <c r="B713" s="146" t="s">
        <v>689</v>
      </c>
      <c r="C713" s="146" t="s">
        <v>10</v>
      </c>
      <c r="D713" s="147" t="s">
        <v>19827</v>
      </c>
    </row>
    <row r="714" spans="1:4" x14ac:dyDescent="0.2">
      <c r="A714" s="146">
        <v>39190</v>
      </c>
      <c r="B714" s="146" t="s">
        <v>690</v>
      </c>
      <c r="C714" s="146" t="s">
        <v>10</v>
      </c>
      <c r="D714" s="147" t="s">
        <v>14665</v>
      </c>
    </row>
    <row r="715" spans="1:4" x14ac:dyDescent="0.2">
      <c r="A715" s="146">
        <v>39189</v>
      </c>
      <c r="B715" s="146" t="s">
        <v>691</v>
      </c>
      <c r="C715" s="146" t="s">
        <v>10</v>
      </c>
      <c r="D715" s="147" t="s">
        <v>13258</v>
      </c>
    </row>
    <row r="716" spans="1:4" x14ac:dyDescent="0.2">
      <c r="A716" s="146">
        <v>39186</v>
      </c>
      <c r="B716" s="146" t="s">
        <v>692</v>
      </c>
      <c r="C716" s="146" t="s">
        <v>10</v>
      </c>
      <c r="D716" s="147" t="s">
        <v>13357</v>
      </c>
    </row>
    <row r="717" spans="1:4" x14ac:dyDescent="0.2">
      <c r="A717" s="146">
        <v>39188</v>
      </c>
      <c r="B717" s="146" t="s">
        <v>693</v>
      </c>
      <c r="C717" s="146" t="s">
        <v>10</v>
      </c>
      <c r="D717" s="147" t="s">
        <v>13226</v>
      </c>
    </row>
    <row r="718" spans="1:4" x14ac:dyDescent="0.2">
      <c r="A718" s="146">
        <v>39187</v>
      </c>
      <c r="B718" s="146" t="s">
        <v>694</v>
      </c>
      <c r="C718" s="146" t="s">
        <v>10</v>
      </c>
      <c r="D718" s="147" t="s">
        <v>15456</v>
      </c>
    </row>
    <row r="719" spans="1:4" x14ac:dyDescent="0.2">
      <c r="A719" s="146">
        <v>39184</v>
      </c>
      <c r="B719" s="146" t="s">
        <v>695</v>
      </c>
      <c r="C719" s="146" t="s">
        <v>10</v>
      </c>
      <c r="D719" s="147" t="s">
        <v>15037</v>
      </c>
    </row>
    <row r="720" spans="1:4" x14ac:dyDescent="0.2">
      <c r="A720" s="146">
        <v>39185</v>
      </c>
      <c r="B720" s="146" t="s">
        <v>696</v>
      </c>
      <c r="C720" s="146" t="s">
        <v>10</v>
      </c>
      <c r="D720" s="147" t="s">
        <v>13133</v>
      </c>
    </row>
    <row r="721" spans="1:4" x14ac:dyDescent="0.2">
      <c r="A721" s="146">
        <v>39198</v>
      </c>
      <c r="B721" s="146" t="s">
        <v>697</v>
      </c>
      <c r="C721" s="146" t="s">
        <v>10</v>
      </c>
      <c r="D721" s="147" t="s">
        <v>19828</v>
      </c>
    </row>
    <row r="722" spans="1:4" x14ac:dyDescent="0.2">
      <c r="A722" s="146">
        <v>39197</v>
      </c>
      <c r="B722" s="146" t="s">
        <v>698</v>
      </c>
      <c r="C722" s="146" t="s">
        <v>10</v>
      </c>
      <c r="D722" s="147" t="s">
        <v>15414</v>
      </c>
    </row>
    <row r="723" spans="1:4" x14ac:dyDescent="0.2">
      <c r="A723" s="146">
        <v>39196</v>
      </c>
      <c r="B723" s="146" t="s">
        <v>699</v>
      </c>
      <c r="C723" s="146" t="s">
        <v>10</v>
      </c>
      <c r="D723" s="147" t="s">
        <v>19829</v>
      </c>
    </row>
    <row r="724" spans="1:4" x14ac:dyDescent="0.2">
      <c r="A724" s="146">
        <v>39199</v>
      </c>
      <c r="B724" s="146" t="s">
        <v>700</v>
      </c>
      <c r="C724" s="146" t="s">
        <v>10</v>
      </c>
      <c r="D724" s="147" t="s">
        <v>19830</v>
      </c>
    </row>
    <row r="725" spans="1:4" x14ac:dyDescent="0.2">
      <c r="A725" s="146">
        <v>39195</v>
      </c>
      <c r="B725" s="146" t="s">
        <v>701</v>
      </c>
      <c r="C725" s="146" t="s">
        <v>10</v>
      </c>
      <c r="D725" s="147" t="s">
        <v>14027</v>
      </c>
    </row>
    <row r="726" spans="1:4" x14ac:dyDescent="0.2">
      <c r="A726" s="146">
        <v>39194</v>
      </c>
      <c r="B726" s="146" t="s">
        <v>702</v>
      </c>
      <c r="C726" s="146" t="s">
        <v>10</v>
      </c>
      <c r="D726" s="147" t="s">
        <v>13669</v>
      </c>
    </row>
    <row r="727" spans="1:4" x14ac:dyDescent="0.2">
      <c r="A727" s="146">
        <v>39193</v>
      </c>
      <c r="B727" s="146" t="s">
        <v>703</v>
      </c>
      <c r="C727" s="146" t="s">
        <v>10</v>
      </c>
      <c r="D727" s="147" t="s">
        <v>19831</v>
      </c>
    </row>
    <row r="728" spans="1:4" x14ac:dyDescent="0.2">
      <c r="A728" s="146">
        <v>39192</v>
      </c>
      <c r="B728" s="146" t="s">
        <v>704</v>
      </c>
      <c r="C728" s="146" t="s">
        <v>10</v>
      </c>
      <c r="D728" s="147" t="s">
        <v>19832</v>
      </c>
    </row>
    <row r="729" spans="1:4" x14ac:dyDescent="0.2">
      <c r="A729" s="146">
        <v>39920</v>
      </c>
      <c r="B729" s="146" t="s">
        <v>705</v>
      </c>
      <c r="C729" s="146" t="s">
        <v>10</v>
      </c>
      <c r="D729" s="147" t="s">
        <v>19773</v>
      </c>
    </row>
    <row r="730" spans="1:4" x14ac:dyDescent="0.2">
      <c r="A730" s="146">
        <v>39201</v>
      </c>
      <c r="B730" s="146" t="s">
        <v>706</v>
      </c>
      <c r="C730" s="146" t="s">
        <v>10</v>
      </c>
      <c r="D730" s="147" t="s">
        <v>19833</v>
      </c>
    </row>
    <row r="731" spans="1:4" x14ac:dyDescent="0.2">
      <c r="A731" s="146">
        <v>39200</v>
      </c>
      <c r="B731" s="146" t="s">
        <v>707</v>
      </c>
      <c r="C731" s="146" t="s">
        <v>10</v>
      </c>
      <c r="D731" s="147" t="s">
        <v>19834</v>
      </c>
    </row>
    <row r="732" spans="1:4" x14ac:dyDescent="0.2">
      <c r="A732" s="146">
        <v>39203</v>
      </c>
      <c r="B732" s="146" t="s">
        <v>708</v>
      </c>
      <c r="C732" s="146" t="s">
        <v>10</v>
      </c>
      <c r="D732" s="147" t="s">
        <v>19835</v>
      </c>
    </row>
    <row r="733" spans="1:4" x14ac:dyDescent="0.2">
      <c r="A733" s="146">
        <v>39202</v>
      </c>
      <c r="B733" s="146" t="s">
        <v>709</v>
      </c>
      <c r="C733" s="146" t="s">
        <v>10</v>
      </c>
      <c r="D733" s="147" t="s">
        <v>19836</v>
      </c>
    </row>
    <row r="734" spans="1:4" x14ac:dyDescent="0.2">
      <c r="A734" s="146">
        <v>39205</v>
      </c>
      <c r="B734" s="146" t="s">
        <v>710</v>
      </c>
      <c r="C734" s="146" t="s">
        <v>10</v>
      </c>
      <c r="D734" s="147" t="s">
        <v>19837</v>
      </c>
    </row>
    <row r="735" spans="1:4" x14ac:dyDescent="0.2">
      <c r="A735" s="146">
        <v>39204</v>
      </c>
      <c r="B735" s="146" t="s">
        <v>711</v>
      </c>
      <c r="C735" s="146" t="s">
        <v>10</v>
      </c>
      <c r="D735" s="147" t="s">
        <v>19838</v>
      </c>
    </row>
    <row r="736" spans="1:4" x14ac:dyDescent="0.2">
      <c r="A736" s="146">
        <v>39206</v>
      </c>
      <c r="B736" s="146" t="s">
        <v>712</v>
      </c>
      <c r="C736" s="146" t="s">
        <v>10</v>
      </c>
      <c r="D736" s="147" t="s">
        <v>15123</v>
      </c>
    </row>
    <row r="737" spans="1:4" x14ac:dyDescent="0.2">
      <c r="A737" s="146">
        <v>797</v>
      </c>
      <c r="B737" s="146" t="s">
        <v>713</v>
      </c>
      <c r="C737" s="146" t="s">
        <v>10</v>
      </c>
      <c r="D737" s="147" t="s">
        <v>12499</v>
      </c>
    </row>
    <row r="738" spans="1:4" x14ac:dyDescent="0.2">
      <c r="A738" s="146">
        <v>798</v>
      </c>
      <c r="B738" s="146" t="s">
        <v>714</v>
      </c>
      <c r="C738" s="146" t="s">
        <v>10</v>
      </c>
      <c r="D738" s="147" t="s">
        <v>12862</v>
      </c>
    </row>
    <row r="739" spans="1:4" x14ac:dyDescent="0.2">
      <c r="A739" s="146">
        <v>796</v>
      </c>
      <c r="B739" s="146" t="s">
        <v>715</v>
      </c>
      <c r="C739" s="146" t="s">
        <v>10</v>
      </c>
      <c r="D739" s="147" t="s">
        <v>12647</v>
      </c>
    </row>
    <row r="740" spans="1:4" x14ac:dyDescent="0.2">
      <c r="A740" s="146">
        <v>799</v>
      </c>
      <c r="B740" s="146" t="s">
        <v>716</v>
      </c>
      <c r="C740" s="146" t="s">
        <v>10</v>
      </c>
      <c r="D740" s="147" t="s">
        <v>13068</v>
      </c>
    </row>
    <row r="741" spans="1:4" x14ac:dyDescent="0.2">
      <c r="A741" s="146">
        <v>792</v>
      </c>
      <c r="B741" s="146" t="s">
        <v>717</v>
      </c>
      <c r="C741" s="146" t="s">
        <v>10</v>
      </c>
      <c r="D741" s="147" t="s">
        <v>15045</v>
      </c>
    </row>
    <row r="742" spans="1:4" x14ac:dyDescent="0.2">
      <c r="A742" s="146">
        <v>804</v>
      </c>
      <c r="B742" s="146" t="s">
        <v>718</v>
      </c>
      <c r="C742" s="146" t="s">
        <v>10</v>
      </c>
      <c r="D742" s="147" t="s">
        <v>15426</v>
      </c>
    </row>
    <row r="743" spans="1:4" x14ac:dyDescent="0.2">
      <c r="A743" s="146">
        <v>793</v>
      </c>
      <c r="B743" s="146" t="s">
        <v>719</v>
      </c>
      <c r="C743" s="146" t="s">
        <v>10</v>
      </c>
      <c r="D743" s="147" t="s">
        <v>12556</v>
      </c>
    </row>
    <row r="744" spans="1:4" x14ac:dyDescent="0.2">
      <c r="A744" s="146">
        <v>801</v>
      </c>
      <c r="B744" s="146" t="s">
        <v>720</v>
      </c>
      <c r="C744" s="146" t="s">
        <v>10</v>
      </c>
      <c r="D744" s="147" t="s">
        <v>15099</v>
      </c>
    </row>
    <row r="745" spans="1:4" x14ac:dyDescent="0.2">
      <c r="A745" s="146">
        <v>794</v>
      </c>
      <c r="B745" s="146" t="s">
        <v>721</v>
      </c>
      <c r="C745" s="146" t="s">
        <v>10</v>
      </c>
      <c r="D745" s="147" t="s">
        <v>19839</v>
      </c>
    </row>
    <row r="746" spans="1:4" x14ac:dyDescent="0.2">
      <c r="A746" s="146">
        <v>802</v>
      </c>
      <c r="B746" s="146" t="s">
        <v>722</v>
      </c>
      <c r="C746" s="146" t="s">
        <v>10</v>
      </c>
      <c r="D746" s="147" t="s">
        <v>14489</v>
      </c>
    </row>
    <row r="747" spans="1:4" x14ac:dyDescent="0.2">
      <c r="A747" s="146">
        <v>803</v>
      </c>
      <c r="B747" s="146" t="s">
        <v>723</v>
      </c>
      <c r="C747" s="146" t="s">
        <v>10</v>
      </c>
      <c r="D747" s="147" t="s">
        <v>14209</v>
      </c>
    </row>
    <row r="748" spans="1:4" x14ac:dyDescent="0.2">
      <c r="A748" s="146">
        <v>38001</v>
      </c>
      <c r="B748" s="146" t="s">
        <v>724</v>
      </c>
      <c r="C748" s="146" t="s">
        <v>10</v>
      </c>
      <c r="D748" s="147" t="s">
        <v>13483</v>
      </c>
    </row>
    <row r="749" spans="1:4" x14ac:dyDescent="0.2">
      <c r="A749" s="146">
        <v>38002</v>
      </c>
      <c r="B749" s="146" t="s">
        <v>725</v>
      </c>
      <c r="C749" s="146" t="s">
        <v>10</v>
      </c>
      <c r="D749" s="147" t="s">
        <v>12691</v>
      </c>
    </row>
    <row r="750" spans="1:4" x14ac:dyDescent="0.2">
      <c r="A750" s="146">
        <v>38003</v>
      </c>
      <c r="B750" s="146" t="s">
        <v>726</v>
      </c>
      <c r="C750" s="146" t="s">
        <v>10</v>
      </c>
      <c r="D750" s="147" t="s">
        <v>15470</v>
      </c>
    </row>
    <row r="751" spans="1:4" x14ac:dyDescent="0.2">
      <c r="A751" s="146">
        <v>38004</v>
      </c>
      <c r="B751" s="146" t="s">
        <v>727</v>
      </c>
      <c r="C751" s="146" t="s">
        <v>10</v>
      </c>
      <c r="D751" s="147" t="s">
        <v>19840</v>
      </c>
    </row>
    <row r="752" spans="1:4" x14ac:dyDescent="0.2">
      <c r="A752" s="146">
        <v>36327</v>
      </c>
      <c r="B752" s="146" t="s">
        <v>728</v>
      </c>
      <c r="C752" s="146" t="s">
        <v>10</v>
      </c>
      <c r="D752" s="147" t="s">
        <v>13304</v>
      </c>
    </row>
    <row r="753" spans="1:4" x14ac:dyDescent="0.2">
      <c r="A753" s="146">
        <v>38992</v>
      </c>
      <c r="B753" s="146" t="s">
        <v>729</v>
      </c>
      <c r="C753" s="146" t="s">
        <v>10</v>
      </c>
      <c r="D753" s="147" t="s">
        <v>15611</v>
      </c>
    </row>
    <row r="754" spans="1:4" x14ac:dyDescent="0.2">
      <c r="A754" s="146">
        <v>38993</v>
      </c>
      <c r="B754" s="146" t="s">
        <v>730</v>
      </c>
      <c r="C754" s="146" t="s">
        <v>10</v>
      </c>
      <c r="D754" s="147" t="s">
        <v>13912</v>
      </c>
    </row>
    <row r="755" spans="1:4" x14ac:dyDescent="0.2">
      <c r="A755" s="146">
        <v>38418</v>
      </c>
      <c r="B755" s="146" t="s">
        <v>13292</v>
      </c>
      <c r="C755" s="146" t="s">
        <v>10</v>
      </c>
      <c r="D755" s="147" t="s">
        <v>19841</v>
      </c>
    </row>
    <row r="756" spans="1:4" x14ac:dyDescent="0.2">
      <c r="A756" s="146">
        <v>39178</v>
      </c>
      <c r="B756" s="146" t="s">
        <v>732</v>
      </c>
      <c r="C756" s="146" t="s">
        <v>10</v>
      </c>
      <c r="D756" s="147" t="s">
        <v>14542</v>
      </c>
    </row>
    <row r="757" spans="1:4" x14ac:dyDescent="0.2">
      <c r="A757" s="146">
        <v>39177</v>
      </c>
      <c r="B757" s="146" t="s">
        <v>733</v>
      </c>
      <c r="C757" s="146" t="s">
        <v>10</v>
      </c>
      <c r="D757" s="147" t="s">
        <v>15946</v>
      </c>
    </row>
    <row r="758" spans="1:4" x14ac:dyDescent="0.2">
      <c r="A758" s="146">
        <v>39174</v>
      </c>
      <c r="B758" s="146" t="s">
        <v>734</v>
      </c>
      <c r="C758" s="146" t="s">
        <v>10</v>
      </c>
      <c r="D758" s="147" t="s">
        <v>13299</v>
      </c>
    </row>
    <row r="759" spans="1:4" x14ac:dyDescent="0.2">
      <c r="A759" s="146">
        <v>39176</v>
      </c>
      <c r="B759" s="146" t="s">
        <v>735</v>
      </c>
      <c r="C759" s="146" t="s">
        <v>10</v>
      </c>
      <c r="D759" s="147" t="s">
        <v>13240</v>
      </c>
    </row>
    <row r="760" spans="1:4" x14ac:dyDescent="0.2">
      <c r="A760" s="146">
        <v>39180</v>
      </c>
      <c r="B760" s="146" t="s">
        <v>736</v>
      </c>
      <c r="C760" s="146" t="s">
        <v>10</v>
      </c>
      <c r="D760" s="147" t="s">
        <v>13145</v>
      </c>
    </row>
    <row r="761" spans="1:4" x14ac:dyDescent="0.2">
      <c r="A761" s="146">
        <v>39179</v>
      </c>
      <c r="B761" s="146" t="s">
        <v>737</v>
      </c>
      <c r="C761" s="146" t="s">
        <v>10</v>
      </c>
      <c r="D761" s="147" t="s">
        <v>19651</v>
      </c>
    </row>
    <row r="762" spans="1:4" x14ac:dyDescent="0.2">
      <c r="A762" s="146">
        <v>39175</v>
      </c>
      <c r="B762" s="146" t="s">
        <v>738</v>
      </c>
      <c r="C762" s="146" t="s">
        <v>10</v>
      </c>
      <c r="D762" s="147" t="s">
        <v>12533</v>
      </c>
    </row>
    <row r="763" spans="1:4" x14ac:dyDescent="0.2">
      <c r="A763" s="146">
        <v>39217</v>
      </c>
      <c r="B763" s="146" t="s">
        <v>739</v>
      </c>
      <c r="C763" s="146" t="s">
        <v>10</v>
      </c>
      <c r="D763" s="147" t="s">
        <v>14912</v>
      </c>
    </row>
    <row r="764" spans="1:4" x14ac:dyDescent="0.2">
      <c r="A764" s="146">
        <v>39181</v>
      </c>
      <c r="B764" s="146" t="s">
        <v>740</v>
      </c>
      <c r="C764" s="146" t="s">
        <v>10</v>
      </c>
      <c r="D764" s="147" t="s">
        <v>19842</v>
      </c>
    </row>
    <row r="765" spans="1:4" x14ac:dyDescent="0.2">
      <c r="A765" s="146">
        <v>39182</v>
      </c>
      <c r="B765" s="146" t="s">
        <v>741</v>
      </c>
      <c r="C765" s="146" t="s">
        <v>10</v>
      </c>
      <c r="D765" s="147" t="s">
        <v>13650</v>
      </c>
    </row>
    <row r="766" spans="1:4" x14ac:dyDescent="0.2">
      <c r="A766" s="146">
        <v>12616</v>
      </c>
      <c r="B766" s="146" t="s">
        <v>742</v>
      </c>
      <c r="C766" s="146" t="s">
        <v>10</v>
      </c>
      <c r="D766" s="147" t="s">
        <v>19457</v>
      </c>
    </row>
    <row r="767" spans="1:4" x14ac:dyDescent="0.2">
      <c r="A767" s="146">
        <v>1049</v>
      </c>
      <c r="B767" s="146" t="s">
        <v>743</v>
      </c>
      <c r="C767" s="146" t="s">
        <v>10</v>
      </c>
      <c r="D767" s="147" t="s">
        <v>12522</v>
      </c>
    </row>
    <row r="768" spans="1:4" x14ac:dyDescent="0.2">
      <c r="A768" s="146">
        <v>1099</v>
      </c>
      <c r="B768" s="146" t="s">
        <v>744</v>
      </c>
      <c r="C768" s="146" t="s">
        <v>10</v>
      </c>
      <c r="D768" s="147" t="s">
        <v>19843</v>
      </c>
    </row>
    <row r="769" spans="1:4" x14ac:dyDescent="0.2">
      <c r="A769" s="146">
        <v>39678</v>
      </c>
      <c r="B769" s="146" t="s">
        <v>745</v>
      </c>
      <c r="C769" s="146" t="s">
        <v>10</v>
      </c>
      <c r="D769" s="147" t="s">
        <v>13070</v>
      </c>
    </row>
    <row r="770" spans="1:4" x14ac:dyDescent="0.2">
      <c r="A770" s="146">
        <v>1050</v>
      </c>
      <c r="B770" s="146" t="s">
        <v>746</v>
      </c>
      <c r="C770" s="146" t="s">
        <v>10</v>
      </c>
      <c r="D770" s="147" t="s">
        <v>14722</v>
      </c>
    </row>
    <row r="771" spans="1:4" x14ac:dyDescent="0.2">
      <c r="A771" s="146">
        <v>1101</v>
      </c>
      <c r="B771" s="146" t="s">
        <v>747</v>
      </c>
      <c r="C771" s="146" t="s">
        <v>10</v>
      </c>
      <c r="D771" s="147" t="s">
        <v>19844</v>
      </c>
    </row>
    <row r="772" spans="1:4" x14ac:dyDescent="0.2">
      <c r="A772" s="146">
        <v>1100</v>
      </c>
      <c r="B772" s="146" t="s">
        <v>748</v>
      </c>
      <c r="C772" s="146" t="s">
        <v>10</v>
      </c>
      <c r="D772" s="147" t="s">
        <v>16313</v>
      </c>
    </row>
    <row r="773" spans="1:4" x14ac:dyDescent="0.2">
      <c r="A773" s="146">
        <v>39679</v>
      </c>
      <c r="B773" s="146" t="s">
        <v>749</v>
      </c>
      <c r="C773" s="146" t="s">
        <v>10</v>
      </c>
      <c r="D773" s="147" t="s">
        <v>19845</v>
      </c>
    </row>
    <row r="774" spans="1:4" x14ac:dyDescent="0.2">
      <c r="A774" s="146">
        <v>1098</v>
      </c>
      <c r="B774" s="146" t="s">
        <v>750</v>
      </c>
      <c r="C774" s="146" t="s">
        <v>10</v>
      </c>
      <c r="D774" s="147" t="s">
        <v>13128</v>
      </c>
    </row>
    <row r="775" spans="1:4" x14ac:dyDescent="0.2">
      <c r="A775" s="146">
        <v>1102</v>
      </c>
      <c r="B775" s="146" t="s">
        <v>751</v>
      </c>
      <c r="C775" s="146" t="s">
        <v>10</v>
      </c>
      <c r="D775" s="147" t="s">
        <v>13005</v>
      </c>
    </row>
    <row r="776" spans="1:4" x14ac:dyDescent="0.2">
      <c r="A776" s="146">
        <v>1051</v>
      </c>
      <c r="B776" s="146" t="s">
        <v>752</v>
      </c>
      <c r="C776" s="146" t="s">
        <v>10</v>
      </c>
      <c r="D776" s="147" t="s">
        <v>12931</v>
      </c>
    </row>
    <row r="777" spans="1:4" x14ac:dyDescent="0.2">
      <c r="A777" s="146">
        <v>37399</v>
      </c>
      <c r="B777" s="146" t="s">
        <v>753</v>
      </c>
      <c r="C777" s="146" t="s">
        <v>10</v>
      </c>
      <c r="D777" s="147" t="s">
        <v>19846</v>
      </c>
    </row>
    <row r="778" spans="1:4" x14ac:dyDescent="0.2">
      <c r="A778" s="146">
        <v>41955</v>
      </c>
      <c r="B778" s="146" t="s">
        <v>754</v>
      </c>
      <c r="C778" s="146" t="s">
        <v>71</v>
      </c>
      <c r="D778" s="147" t="s">
        <v>19847</v>
      </c>
    </row>
    <row r="779" spans="1:4" x14ac:dyDescent="0.2">
      <c r="A779" s="146">
        <v>41953</v>
      </c>
      <c r="B779" s="146" t="s">
        <v>755</v>
      </c>
      <c r="C779" s="146" t="s">
        <v>71</v>
      </c>
      <c r="D779" s="147" t="s">
        <v>19848</v>
      </c>
    </row>
    <row r="780" spans="1:4" x14ac:dyDescent="0.2">
      <c r="A780" s="146">
        <v>41954</v>
      </c>
      <c r="B780" s="146" t="s">
        <v>756</v>
      </c>
      <c r="C780" s="146" t="s">
        <v>71</v>
      </c>
      <c r="D780" s="147" t="s">
        <v>19849</v>
      </c>
    </row>
    <row r="781" spans="1:4" x14ac:dyDescent="0.2">
      <c r="A781" s="146">
        <v>42655</v>
      </c>
      <c r="B781" s="146" t="s">
        <v>13315</v>
      </c>
      <c r="C781" s="146" t="s">
        <v>71</v>
      </c>
      <c r="D781" s="147" t="s">
        <v>12728</v>
      </c>
    </row>
    <row r="782" spans="1:4" x14ac:dyDescent="0.2">
      <c r="A782" s="146">
        <v>25004</v>
      </c>
      <c r="B782" s="146" t="s">
        <v>757</v>
      </c>
      <c r="C782" s="146" t="s">
        <v>71</v>
      </c>
      <c r="D782" s="147" t="s">
        <v>19850</v>
      </c>
    </row>
    <row r="783" spans="1:4" x14ac:dyDescent="0.2">
      <c r="A783" s="146">
        <v>25002</v>
      </c>
      <c r="B783" s="146" t="s">
        <v>758</v>
      </c>
      <c r="C783" s="146" t="s">
        <v>71</v>
      </c>
      <c r="D783" s="147" t="s">
        <v>19851</v>
      </c>
    </row>
    <row r="784" spans="1:4" x14ac:dyDescent="0.2">
      <c r="A784" s="146">
        <v>37409</v>
      </c>
      <c r="B784" s="146" t="s">
        <v>759</v>
      </c>
      <c r="C784" s="146" t="s">
        <v>71</v>
      </c>
      <c r="D784" s="147" t="s">
        <v>14009</v>
      </c>
    </row>
    <row r="785" spans="1:4" x14ac:dyDescent="0.2">
      <c r="A785" s="146">
        <v>841</v>
      </c>
      <c r="B785" s="146" t="s">
        <v>760</v>
      </c>
      <c r="C785" s="146" t="s">
        <v>71</v>
      </c>
      <c r="D785" s="147" t="s">
        <v>16438</v>
      </c>
    </row>
    <row r="786" spans="1:4" x14ac:dyDescent="0.2">
      <c r="A786" s="146">
        <v>25005</v>
      </c>
      <c r="B786" s="146" t="s">
        <v>761</v>
      </c>
      <c r="C786" s="146" t="s">
        <v>71</v>
      </c>
      <c r="D786" s="147" t="s">
        <v>19852</v>
      </c>
    </row>
    <row r="787" spans="1:4" x14ac:dyDescent="0.2">
      <c r="A787" s="146">
        <v>25003</v>
      </c>
      <c r="B787" s="146" t="s">
        <v>762</v>
      </c>
      <c r="C787" s="146" t="s">
        <v>71</v>
      </c>
      <c r="D787" s="147" t="s">
        <v>19853</v>
      </c>
    </row>
    <row r="788" spans="1:4" x14ac:dyDescent="0.2">
      <c r="A788" s="146">
        <v>37410</v>
      </c>
      <c r="B788" s="146" t="s">
        <v>763</v>
      </c>
      <c r="C788" s="146" t="s">
        <v>71</v>
      </c>
      <c r="D788" s="147" t="s">
        <v>19852</v>
      </c>
    </row>
    <row r="789" spans="1:4" x14ac:dyDescent="0.2">
      <c r="A789" s="146">
        <v>842</v>
      </c>
      <c r="B789" s="146" t="s">
        <v>764</v>
      </c>
      <c r="C789" s="146" t="s">
        <v>71</v>
      </c>
      <c r="D789" s="147" t="s">
        <v>19854</v>
      </c>
    </row>
    <row r="790" spans="1:4" x14ac:dyDescent="0.2">
      <c r="A790" s="146">
        <v>862</v>
      </c>
      <c r="B790" s="146" t="s">
        <v>765</v>
      </c>
      <c r="C790" s="146" t="s">
        <v>20</v>
      </c>
      <c r="D790" s="147" t="s">
        <v>15919</v>
      </c>
    </row>
    <row r="791" spans="1:4" x14ac:dyDescent="0.2">
      <c r="A791" s="146">
        <v>866</v>
      </c>
      <c r="B791" s="146" t="s">
        <v>766</v>
      </c>
      <c r="C791" s="146" t="s">
        <v>20</v>
      </c>
      <c r="D791" s="147" t="s">
        <v>19855</v>
      </c>
    </row>
    <row r="792" spans="1:4" x14ac:dyDescent="0.2">
      <c r="A792" s="146">
        <v>892</v>
      </c>
      <c r="B792" s="146" t="s">
        <v>767</v>
      </c>
      <c r="C792" s="146" t="s">
        <v>20</v>
      </c>
      <c r="D792" s="147" t="s">
        <v>19856</v>
      </c>
    </row>
    <row r="793" spans="1:4" x14ac:dyDescent="0.2">
      <c r="A793" s="146">
        <v>857</v>
      </c>
      <c r="B793" s="146" t="s">
        <v>768</v>
      </c>
      <c r="C793" s="146" t="s">
        <v>20</v>
      </c>
      <c r="D793" s="147" t="s">
        <v>14342</v>
      </c>
    </row>
    <row r="794" spans="1:4" x14ac:dyDescent="0.2">
      <c r="A794" s="146">
        <v>37404</v>
      </c>
      <c r="B794" s="146" t="s">
        <v>769</v>
      </c>
      <c r="C794" s="146" t="s">
        <v>20</v>
      </c>
      <c r="D794" s="147" t="s">
        <v>19857</v>
      </c>
    </row>
    <row r="795" spans="1:4" x14ac:dyDescent="0.2">
      <c r="A795" s="146">
        <v>868</v>
      </c>
      <c r="B795" s="146" t="s">
        <v>770</v>
      </c>
      <c r="C795" s="146" t="s">
        <v>20</v>
      </c>
      <c r="D795" s="147" t="s">
        <v>19858</v>
      </c>
    </row>
    <row r="796" spans="1:4" x14ac:dyDescent="0.2">
      <c r="A796" s="146">
        <v>870</v>
      </c>
      <c r="B796" s="146" t="s">
        <v>771</v>
      </c>
      <c r="C796" s="146" t="s">
        <v>20</v>
      </c>
      <c r="D796" s="147" t="s">
        <v>19859</v>
      </c>
    </row>
    <row r="797" spans="1:4" x14ac:dyDescent="0.2">
      <c r="A797" s="146">
        <v>863</v>
      </c>
      <c r="B797" s="146" t="s">
        <v>772</v>
      </c>
      <c r="C797" s="146" t="s">
        <v>20</v>
      </c>
      <c r="D797" s="147" t="s">
        <v>15543</v>
      </c>
    </row>
    <row r="798" spans="1:4" x14ac:dyDescent="0.2">
      <c r="A798" s="146">
        <v>867</v>
      </c>
      <c r="B798" s="146" t="s">
        <v>773</v>
      </c>
      <c r="C798" s="146" t="s">
        <v>20</v>
      </c>
      <c r="D798" s="147" t="s">
        <v>19860</v>
      </c>
    </row>
    <row r="799" spans="1:4" x14ac:dyDescent="0.2">
      <c r="A799" s="146">
        <v>891</v>
      </c>
      <c r="B799" s="146" t="s">
        <v>774</v>
      </c>
      <c r="C799" s="146" t="s">
        <v>20</v>
      </c>
      <c r="D799" s="147" t="s">
        <v>19861</v>
      </c>
    </row>
    <row r="800" spans="1:4" x14ac:dyDescent="0.2">
      <c r="A800" s="146">
        <v>864</v>
      </c>
      <c r="B800" s="146" t="s">
        <v>775</v>
      </c>
      <c r="C800" s="146" t="s">
        <v>20</v>
      </c>
      <c r="D800" s="147" t="s">
        <v>13347</v>
      </c>
    </row>
    <row r="801" spans="1:4" x14ac:dyDescent="0.2">
      <c r="A801" s="146">
        <v>865</v>
      </c>
      <c r="B801" s="146" t="s">
        <v>776</v>
      </c>
      <c r="C801" s="146" t="s">
        <v>20</v>
      </c>
      <c r="D801" s="147" t="s">
        <v>19862</v>
      </c>
    </row>
    <row r="802" spans="1:4" x14ac:dyDescent="0.2">
      <c r="A802" s="146">
        <v>1006</v>
      </c>
      <c r="B802" s="146" t="s">
        <v>777</v>
      </c>
      <c r="C802" s="146" t="s">
        <v>20</v>
      </c>
      <c r="D802" s="147" t="s">
        <v>19863</v>
      </c>
    </row>
    <row r="803" spans="1:4" x14ac:dyDescent="0.2">
      <c r="A803" s="146">
        <v>948</v>
      </c>
      <c r="B803" s="146" t="s">
        <v>778</v>
      </c>
      <c r="C803" s="146" t="s">
        <v>20</v>
      </c>
      <c r="D803" s="147" t="s">
        <v>15066</v>
      </c>
    </row>
    <row r="804" spans="1:4" x14ac:dyDescent="0.2">
      <c r="A804" s="146">
        <v>947</v>
      </c>
      <c r="B804" s="146" t="s">
        <v>779</v>
      </c>
      <c r="C804" s="146" t="s">
        <v>20</v>
      </c>
      <c r="D804" s="147" t="s">
        <v>13975</v>
      </c>
    </row>
    <row r="805" spans="1:4" x14ac:dyDescent="0.2">
      <c r="A805" s="146">
        <v>911</v>
      </c>
      <c r="B805" s="146" t="s">
        <v>780</v>
      </c>
      <c r="C805" s="146" t="s">
        <v>20</v>
      </c>
      <c r="D805" s="147" t="s">
        <v>14593</v>
      </c>
    </row>
    <row r="806" spans="1:4" x14ac:dyDescent="0.2">
      <c r="A806" s="146">
        <v>925</v>
      </c>
      <c r="B806" s="146" t="s">
        <v>781</v>
      </c>
      <c r="C806" s="146" t="s">
        <v>20</v>
      </c>
      <c r="D806" s="147" t="s">
        <v>15119</v>
      </c>
    </row>
    <row r="807" spans="1:4" x14ac:dyDescent="0.2">
      <c r="A807" s="146">
        <v>954</v>
      </c>
      <c r="B807" s="146" t="s">
        <v>782</v>
      </c>
      <c r="C807" s="146" t="s">
        <v>20</v>
      </c>
      <c r="D807" s="147" t="s">
        <v>19864</v>
      </c>
    </row>
    <row r="808" spans="1:4" x14ac:dyDescent="0.2">
      <c r="A808" s="146">
        <v>901</v>
      </c>
      <c r="B808" s="146" t="s">
        <v>783</v>
      </c>
      <c r="C808" s="146" t="s">
        <v>20</v>
      </c>
      <c r="D808" s="147" t="s">
        <v>13420</v>
      </c>
    </row>
    <row r="809" spans="1:4" x14ac:dyDescent="0.2">
      <c r="A809" s="146">
        <v>926</v>
      </c>
      <c r="B809" s="146" t="s">
        <v>784</v>
      </c>
      <c r="C809" s="146" t="s">
        <v>20</v>
      </c>
      <c r="D809" s="147" t="s">
        <v>19865</v>
      </c>
    </row>
    <row r="810" spans="1:4" x14ac:dyDescent="0.2">
      <c r="A810" s="146">
        <v>912</v>
      </c>
      <c r="B810" s="146" t="s">
        <v>785</v>
      </c>
      <c r="C810" s="146" t="s">
        <v>20</v>
      </c>
      <c r="D810" s="147" t="s">
        <v>19831</v>
      </c>
    </row>
    <row r="811" spans="1:4" x14ac:dyDescent="0.2">
      <c r="A811" s="146">
        <v>955</v>
      </c>
      <c r="B811" s="146" t="s">
        <v>786</v>
      </c>
      <c r="C811" s="146" t="s">
        <v>20</v>
      </c>
      <c r="D811" s="147" t="s">
        <v>17137</v>
      </c>
    </row>
    <row r="812" spans="1:4" x14ac:dyDescent="0.2">
      <c r="A812" s="146">
        <v>946</v>
      </c>
      <c r="B812" s="146" t="s">
        <v>787</v>
      </c>
      <c r="C812" s="146" t="s">
        <v>20</v>
      </c>
      <c r="D812" s="147" t="s">
        <v>19866</v>
      </c>
    </row>
    <row r="813" spans="1:4" x14ac:dyDescent="0.2">
      <c r="A813" s="146">
        <v>953</v>
      </c>
      <c r="B813" s="146" t="s">
        <v>788</v>
      </c>
      <c r="C813" s="146" t="s">
        <v>20</v>
      </c>
      <c r="D813" s="147" t="s">
        <v>19867</v>
      </c>
    </row>
    <row r="814" spans="1:4" x14ac:dyDescent="0.2">
      <c r="A814" s="146">
        <v>902</v>
      </c>
      <c r="B814" s="146" t="s">
        <v>789</v>
      </c>
      <c r="C814" s="146" t="s">
        <v>20</v>
      </c>
      <c r="D814" s="147" t="s">
        <v>17141</v>
      </c>
    </row>
    <row r="815" spans="1:4" x14ac:dyDescent="0.2">
      <c r="A815" s="146">
        <v>927</v>
      </c>
      <c r="B815" s="146" t="s">
        <v>790</v>
      </c>
      <c r="C815" s="146" t="s">
        <v>20</v>
      </c>
      <c r="D815" s="147" t="s">
        <v>19868</v>
      </c>
    </row>
    <row r="816" spans="1:4" x14ac:dyDescent="0.2">
      <c r="A816" s="146">
        <v>913</v>
      </c>
      <c r="B816" s="146" t="s">
        <v>791</v>
      </c>
      <c r="C816" s="146" t="s">
        <v>20</v>
      </c>
      <c r="D816" s="147" t="s">
        <v>19869</v>
      </c>
    </row>
    <row r="817" spans="1:4" x14ac:dyDescent="0.2">
      <c r="A817" s="146">
        <v>903</v>
      </c>
      <c r="B817" s="146" t="s">
        <v>792</v>
      </c>
      <c r="C817" s="146" t="s">
        <v>20</v>
      </c>
      <c r="D817" s="147" t="s">
        <v>19870</v>
      </c>
    </row>
    <row r="818" spans="1:4" x14ac:dyDescent="0.2">
      <c r="A818" s="146">
        <v>945</v>
      </c>
      <c r="B818" s="146" t="s">
        <v>793</v>
      </c>
      <c r="C818" s="146" t="s">
        <v>20</v>
      </c>
      <c r="D818" s="147" t="s">
        <v>19871</v>
      </c>
    </row>
    <row r="819" spans="1:4" x14ac:dyDescent="0.2">
      <c r="A819" s="146">
        <v>914</v>
      </c>
      <c r="B819" s="146" t="s">
        <v>794</v>
      </c>
      <c r="C819" s="146" t="s">
        <v>20</v>
      </c>
      <c r="D819" s="147" t="s">
        <v>19872</v>
      </c>
    </row>
    <row r="820" spans="1:4" x14ac:dyDescent="0.2">
      <c r="A820" s="146">
        <v>993</v>
      </c>
      <c r="B820" s="146" t="s">
        <v>795</v>
      </c>
      <c r="C820" s="146" t="s">
        <v>20</v>
      </c>
      <c r="D820" s="147" t="s">
        <v>12521</v>
      </c>
    </row>
    <row r="821" spans="1:4" x14ac:dyDescent="0.2">
      <c r="A821" s="146">
        <v>1020</v>
      </c>
      <c r="B821" s="146" t="s">
        <v>796</v>
      </c>
      <c r="C821" s="146" t="s">
        <v>20</v>
      </c>
      <c r="D821" s="147" t="s">
        <v>19873</v>
      </c>
    </row>
    <row r="822" spans="1:4" x14ac:dyDescent="0.2">
      <c r="A822" s="146">
        <v>1017</v>
      </c>
      <c r="B822" s="146" t="s">
        <v>797</v>
      </c>
      <c r="C822" s="146" t="s">
        <v>20</v>
      </c>
      <c r="D822" s="147" t="s">
        <v>19874</v>
      </c>
    </row>
    <row r="823" spans="1:4" x14ac:dyDescent="0.2">
      <c r="A823" s="146">
        <v>999</v>
      </c>
      <c r="B823" s="146" t="s">
        <v>798</v>
      </c>
      <c r="C823" s="146" t="s">
        <v>20</v>
      </c>
      <c r="D823" s="147" t="s">
        <v>19875</v>
      </c>
    </row>
    <row r="824" spans="1:4" x14ac:dyDescent="0.2">
      <c r="A824" s="146">
        <v>995</v>
      </c>
      <c r="B824" s="146" t="s">
        <v>799</v>
      </c>
      <c r="C824" s="146" t="s">
        <v>20</v>
      </c>
      <c r="D824" s="147" t="s">
        <v>12927</v>
      </c>
    </row>
    <row r="825" spans="1:4" x14ac:dyDescent="0.2">
      <c r="A825" s="146">
        <v>1000</v>
      </c>
      <c r="B825" s="146" t="s">
        <v>800</v>
      </c>
      <c r="C825" s="146" t="s">
        <v>20</v>
      </c>
      <c r="D825" s="147" t="s">
        <v>19876</v>
      </c>
    </row>
    <row r="826" spans="1:4" x14ac:dyDescent="0.2">
      <c r="A826" s="146">
        <v>1022</v>
      </c>
      <c r="B826" s="146" t="s">
        <v>801</v>
      </c>
      <c r="C826" s="146" t="s">
        <v>20</v>
      </c>
      <c r="D826" s="147" t="s">
        <v>13128</v>
      </c>
    </row>
    <row r="827" spans="1:4" x14ac:dyDescent="0.2">
      <c r="A827" s="146">
        <v>1015</v>
      </c>
      <c r="B827" s="146" t="s">
        <v>802</v>
      </c>
      <c r="C827" s="146" t="s">
        <v>20</v>
      </c>
      <c r="D827" s="147" t="s">
        <v>19877</v>
      </c>
    </row>
    <row r="828" spans="1:4" x14ac:dyDescent="0.2">
      <c r="A828" s="146">
        <v>996</v>
      </c>
      <c r="B828" s="146" t="s">
        <v>803</v>
      </c>
      <c r="C828" s="146" t="s">
        <v>20</v>
      </c>
      <c r="D828" s="147" t="s">
        <v>19878</v>
      </c>
    </row>
    <row r="829" spans="1:4" x14ac:dyDescent="0.2">
      <c r="A829" s="146">
        <v>1001</v>
      </c>
      <c r="B829" s="146" t="s">
        <v>804</v>
      </c>
      <c r="C829" s="146" t="s">
        <v>20</v>
      </c>
      <c r="D829" s="147" t="s">
        <v>19879</v>
      </c>
    </row>
    <row r="830" spans="1:4" x14ac:dyDescent="0.2">
      <c r="A830" s="146">
        <v>1019</v>
      </c>
      <c r="B830" s="146" t="s">
        <v>805</v>
      </c>
      <c r="C830" s="146" t="s">
        <v>20</v>
      </c>
      <c r="D830" s="147" t="s">
        <v>19880</v>
      </c>
    </row>
    <row r="831" spans="1:4" x14ac:dyDescent="0.2">
      <c r="A831" s="146">
        <v>1021</v>
      </c>
      <c r="B831" s="146" t="s">
        <v>806</v>
      </c>
      <c r="C831" s="146" t="s">
        <v>20</v>
      </c>
      <c r="D831" s="147" t="s">
        <v>13248</v>
      </c>
    </row>
    <row r="832" spans="1:4" x14ac:dyDescent="0.2">
      <c r="A832" s="146">
        <v>39249</v>
      </c>
      <c r="B832" s="146" t="s">
        <v>807</v>
      </c>
      <c r="C832" s="146" t="s">
        <v>20</v>
      </c>
      <c r="D832" s="147" t="s">
        <v>19881</v>
      </c>
    </row>
    <row r="833" spans="1:4" x14ac:dyDescent="0.2">
      <c r="A833" s="146">
        <v>1018</v>
      </c>
      <c r="B833" s="146" t="s">
        <v>808</v>
      </c>
      <c r="C833" s="146" t="s">
        <v>20</v>
      </c>
      <c r="D833" s="147" t="s">
        <v>19882</v>
      </c>
    </row>
    <row r="834" spans="1:4" x14ac:dyDescent="0.2">
      <c r="A834" s="146">
        <v>39250</v>
      </c>
      <c r="B834" s="146" t="s">
        <v>809</v>
      </c>
      <c r="C834" s="146" t="s">
        <v>20</v>
      </c>
      <c r="D834" s="147" t="s">
        <v>19883</v>
      </c>
    </row>
    <row r="835" spans="1:4" x14ac:dyDescent="0.2">
      <c r="A835" s="146">
        <v>994</v>
      </c>
      <c r="B835" s="146" t="s">
        <v>810</v>
      </c>
      <c r="C835" s="146" t="s">
        <v>20</v>
      </c>
      <c r="D835" s="147" t="s">
        <v>15057</v>
      </c>
    </row>
    <row r="836" spans="1:4" x14ac:dyDescent="0.2">
      <c r="A836" s="146">
        <v>977</v>
      </c>
      <c r="B836" s="146" t="s">
        <v>811</v>
      </c>
      <c r="C836" s="146" t="s">
        <v>20</v>
      </c>
      <c r="D836" s="147" t="s">
        <v>19884</v>
      </c>
    </row>
    <row r="837" spans="1:4" x14ac:dyDescent="0.2">
      <c r="A837" s="146">
        <v>998</v>
      </c>
      <c r="B837" s="146" t="s">
        <v>812</v>
      </c>
      <c r="C837" s="146" t="s">
        <v>20</v>
      </c>
      <c r="D837" s="147" t="s">
        <v>19885</v>
      </c>
    </row>
    <row r="838" spans="1:4" x14ac:dyDescent="0.2">
      <c r="A838" s="146">
        <v>39251</v>
      </c>
      <c r="B838" s="146" t="s">
        <v>813</v>
      </c>
      <c r="C838" s="146" t="s">
        <v>20</v>
      </c>
      <c r="D838" s="147" t="s">
        <v>19886</v>
      </c>
    </row>
    <row r="839" spans="1:4" x14ac:dyDescent="0.2">
      <c r="A839" s="146">
        <v>1011</v>
      </c>
      <c r="B839" s="146" t="s">
        <v>814</v>
      </c>
      <c r="C839" s="146" t="s">
        <v>20</v>
      </c>
      <c r="D839" s="147" t="s">
        <v>12892</v>
      </c>
    </row>
    <row r="840" spans="1:4" x14ac:dyDescent="0.2">
      <c r="A840" s="146">
        <v>39252</v>
      </c>
      <c r="B840" s="146" t="s">
        <v>815</v>
      </c>
      <c r="C840" s="146" t="s">
        <v>20</v>
      </c>
      <c r="D840" s="147" t="s">
        <v>12914</v>
      </c>
    </row>
    <row r="841" spans="1:4" x14ac:dyDescent="0.2">
      <c r="A841" s="146">
        <v>1013</v>
      </c>
      <c r="B841" s="146" t="s">
        <v>816</v>
      </c>
      <c r="C841" s="146" t="s">
        <v>20</v>
      </c>
      <c r="D841" s="147" t="s">
        <v>19887</v>
      </c>
    </row>
    <row r="842" spans="1:4" x14ac:dyDescent="0.2">
      <c r="A842" s="146">
        <v>980</v>
      </c>
      <c r="B842" s="146" t="s">
        <v>817</v>
      </c>
      <c r="C842" s="146" t="s">
        <v>20</v>
      </c>
      <c r="D842" s="147" t="s">
        <v>12549</v>
      </c>
    </row>
    <row r="843" spans="1:4" x14ac:dyDescent="0.2">
      <c r="A843" s="146">
        <v>39237</v>
      </c>
      <c r="B843" s="146" t="s">
        <v>818</v>
      </c>
      <c r="C843" s="146" t="s">
        <v>20</v>
      </c>
      <c r="D843" s="147" t="s">
        <v>13156</v>
      </c>
    </row>
    <row r="844" spans="1:4" x14ac:dyDescent="0.2">
      <c r="A844" s="146">
        <v>39238</v>
      </c>
      <c r="B844" s="146" t="s">
        <v>819</v>
      </c>
      <c r="C844" s="146" t="s">
        <v>20</v>
      </c>
      <c r="D844" s="147" t="s">
        <v>19888</v>
      </c>
    </row>
    <row r="845" spans="1:4" x14ac:dyDescent="0.2">
      <c r="A845" s="146">
        <v>979</v>
      </c>
      <c r="B845" s="146" t="s">
        <v>820</v>
      </c>
      <c r="C845" s="146" t="s">
        <v>20</v>
      </c>
      <c r="D845" s="147" t="s">
        <v>19889</v>
      </c>
    </row>
    <row r="846" spans="1:4" x14ac:dyDescent="0.2">
      <c r="A846" s="146">
        <v>39239</v>
      </c>
      <c r="B846" s="146" t="s">
        <v>821</v>
      </c>
      <c r="C846" s="146" t="s">
        <v>20</v>
      </c>
      <c r="D846" s="147" t="s">
        <v>19890</v>
      </c>
    </row>
    <row r="847" spans="1:4" x14ac:dyDescent="0.2">
      <c r="A847" s="146">
        <v>1014</v>
      </c>
      <c r="B847" s="146" t="s">
        <v>822</v>
      </c>
      <c r="C847" s="146" t="s">
        <v>20</v>
      </c>
      <c r="D847" s="147" t="s">
        <v>12511</v>
      </c>
    </row>
    <row r="848" spans="1:4" x14ac:dyDescent="0.2">
      <c r="A848" s="146">
        <v>39240</v>
      </c>
      <c r="B848" s="146" t="s">
        <v>823</v>
      </c>
      <c r="C848" s="146" t="s">
        <v>20</v>
      </c>
      <c r="D848" s="147" t="s">
        <v>19891</v>
      </c>
    </row>
    <row r="849" spans="1:4" x14ac:dyDescent="0.2">
      <c r="A849" s="146">
        <v>39232</v>
      </c>
      <c r="B849" s="146" t="s">
        <v>824</v>
      </c>
      <c r="C849" s="146" t="s">
        <v>20</v>
      </c>
      <c r="D849" s="147" t="s">
        <v>19892</v>
      </c>
    </row>
    <row r="850" spans="1:4" x14ac:dyDescent="0.2">
      <c r="A850" s="146">
        <v>39233</v>
      </c>
      <c r="B850" s="146" t="s">
        <v>825</v>
      </c>
      <c r="C850" s="146" t="s">
        <v>20</v>
      </c>
      <c r="D850" s="147" t="s">
        <v>19893</v>
      </c>
    </row>
    <row r="851" spans="1:4" x14ac:dyDescent="0.2">
      <c r="A851" s="146">
        <v>981</v>
      </c>
      <c r="B851" s="146" t="s">
        <v>826</v>
      </c>
      <c r="C851" s="146" t="s">
        <v>20</v>
      </c>
      <c r="D851" s="147" t="s">
        <v>19894</v>
      </c>
    </row>
    <row r="852" spans="1:4" x14ac:dyDescent="0.2">
      <c r="A852" s="146">
        <v>39234</v>
      </c>
      <c r="B852" s="146" t="s">
        <v>827</v>
      </c>
      <c r="C852" s="146" t="s">
        <v>20</v>
      </c>
      <c r="D852" s="147" t="s">
        <v>19895</v>
      </c>
    </row>
    <row r="853" spans="1:4" x14ac:dyDescent="0.2">
      <c r="A853" s="146">
        <v>982</v>
      </c>
      <c r="B853" s="146" t="s">
        <v>828</v>
      </c>
      <c r="C853" s="146" t="s">
        <v>20</v>
      </c>
      <c r="D853" s="147" t="s">
        <v>19896</v>
      </c>
    </row>
    <row r="854" spans="1:4" x14ac:dyDescent="0.2">
      <c r="A854" s="146">
        <v>39235</v>
      </c>
      <c r="B854" s="146" t="s">
        <v>829</v>
      </c>
      <c r="C854" s="146" t="s">
        <v>20</v>
      </c>
      <c r="D854" s="147" t="s">
        <v>19897</v>
      </c>
    </row>
    <row r="855" spans="1:4" x14ac:dyDescent="0.2">
      <c r="A855" s="146">
        <v>39236</v>
      </c>
      <c r="B855" s="146" t="s">
        <v>830</v>
      </c>
      <c r="C855" s="146" t="s">
        <v>20</v>
      </c>
      <c r="D855" s="147" t="s">
        <v>19898</v>
      </c>
    </row>
    <row r="856" spans="1:4" x14ac:dyDescent="0.2">
      <c r="A856" s="146">
        <v>876</v>
      </c>
      <c r="B856" s="146" t="s">
        <v>831</v>
      </c>
      <c r="C856" s="146" t="s">
        <v>20</v>
      </c>
      <c r="D856" s="147" t="s">
        <v>19899</v>
      </c>
    </row>
    <row r="857" spans="1:4" x14ac:dyDescent="0.2">
      <c r="A857" s="146">
        <v>877</v>
      </c>
      <c r="B857" s="146" t="s">
        <v>832</v>
      </c>
      <c r="C857" s="146" t="s">
        <v>20</v>
      </c>
      <c r="D857" s="147" t="s">
        <v>19900</v>
      </c>
    </row>
    <row r="858" spans="1:4" x14ac:dyDescent="0.2">
      <c r="A858" s="146">
        <v>882</v>
      </c>
      <c r="B858" s="146" t="s">
        <v>833</v>
      </c>
      <c r="C858" s="146" t="s">
        <v>20</v>
      </c>
      <c r="D858" s="147" t="s">
        <v>19901</v>
      </c>
    </row>
    <row r="859" spans="1:4" x14ac:dyDescent="0.2">
      <c r="A859" s="146">
        <v>878</v>
      </c>
      <c r="B859" s="146" t="s">
        <v>834</v>
      </c>
      <c r="C859" s="146" t="s">
        <v>20</v>
      </c>
      <c r="D859" s="147" t="s">
        <v>19902</v>
      </c>
    </row>
    <row r="860" spans="1:4" x14ac:dyDescent="0.2">
      <c r="A860" s="146">
        <v>879</v>
      </c>
      <c r="B860" s="146" t="s">
        <v>835</v>
      </c>
      <c r="C860" s="146" t="s">
        <v>20</v>
      </c>
      <c r="D860" s="147" t="s">
        <v>19903</v>
      </c>
    </row>
    <row r="861" spans="1:4" x14ac:dyDescent="0.2">
      <c r="A861" s="146">
        <v>880</v>
      </c>
      <c r="B861" s="146" t="s">
        <v>836</v>
      </c>
      <c r="C861" s="146" t="s">
        <v>20</v>
      </c>
      <c r="D861" s="147" t="s">
        <v>19904</v>
      </c>
    </row>
    <row r="862" spans="1:4" x14ac:dyDescent="0.2">
      <c r="A862" s="146">
        <v>873</v>
      </c>
      <c r="B862" s="146" t="s">
        <v>837</v>
      </c>
      <c r="C862" s="146" t="s">
        <v>20</v>
      </c>
      <c r="D862" s="147" t="s">
        <v>19905</v>
      </c>
    </row>
    <row r="863" spans="1:4" x14ac:dyDescent="0.2">
      <c r="A863" s="146">
        <v>881</v>
      </c>
      <c r="B863" s="146" t="s">
        <v>838</v>
      </c>
      <c r="C863" s="146" t="s">
        <v>20</v>
      </c>
      <c r="D863" s="147" t="s">
        <v>19906</v>
      </c>
    </row>
    <row r="864" spans="1:4" x14ac:dyDescent="0.2">
      <c r="A864" s="146">
        <v>874</v>
      </c>
      <c r="B864" s="146" t="s">
        <v>839</v>
      </c>
      <c r="C864" s="146" t="s">
        <v>20</v>
      </c>
      <c r="D864" s="147" t="s">
        <v>19907</v>
      </c>
    </row>
    <row r="865" spans="1:4" x14ac:dyDescent="0.2">
      <c r="A865" s="146">
        <v>875</v>
      </c>
      <c r="B865" s="146" t="s">
        <v>840</v>
      </c>
      <c r="C865" s="146" t="s">
        <v>20</v>
      </c>
      <c r="D865" s="147" t="s">
        <v>19908</v>
      </c>
    </row>
    <row r="866" spans="1:4" x14ac:dyDescent="0.2">
      <c r="A866" s="146">
        <v>983</v>
      </c>
      <c r="B866" s="146" t="s">
        <v>841</v>
      </c>
      <c r="C866" s="146" t="s">
        <v>20</v>
      </c>
      <c r="D866" s="147" t="s">
        <v>13653</v>
      </c>
    </row>
    <row r="867" spans="1:4" x14ac:dyDescent="0.2">
      <c r="A867" s="146">
        <v>985</v>
      </c>
      <c r="B867" s="146" t="s">
        <v>842</v>
      </c>
      <c r="C867" s="146" t="s">
        <v>20</v>
      </c>
      <c r="D867" s="147" t="s">
        <v>15908</v>
      </c>
    </row>
    <row r="868" spans="1:4" x14ac:dyDescent="0.2">
      <c r="A868" s="146">
        <v>990</v>
      </c>
      <c r="B868" s="146" t="s">
        <v>843</v>
      </c>
      <c r="C868" s="146" t="s">
        <v>20</v>
      </c>
      <c r="D868" s="147" t="s">
        <v>19909</v>
      </c>
    </row>
    <row r="869" spans="1:4" x14ac:dyDescent="0.2">
      <c r="A869" s="146">
        <v>39241</v>
      </c>
      <c r="B869" s="146" t="s">
        <v>844</v>
      </c>
      <c r="C869" s="146" t="s">
        <v>20</v>
      </c>
      <c r="D869" s="147" t="s">
        <v>14226</v>
      </c>
    </row>
    <row r="870" spans="1:4" x14ac:dyDescent="0.2">
      <c r="A870" s="146">
        <v>1005</v>
      </c>
      <c r="B870" s="146" t="s">
        <v>845</v>
      </c>
      <c r="C870" s="146" t="s">
        <v>20</v>
      </c>
      <c r="D870" s="147" t="s">
        <v>19910</v>
      </c>
    </row>
    <row r="871" spans="1:4" x14ac:dyDescent="0.2">
      <c r="A871" s="146">
        <v>984</v>
      </c>
      <c r="B871" s="146" t="s">
        <v>846</v>
      </c>
      <c r="C871" s="146" t="s">
        <v>20</v>
      </c>
      <c r="D871" s="147" t="s">
        <v>13142</v>
      </c>
    </row>
    <row r="872" spans="1:4" x14ac:dyDescent="0.2">
      <c r="A872" s="146">
        <v>991</v>
      </c>
      <c r="B872" s="146" t="s">
        <v>847</v>
      </c>
      <c r="C872" s="146" t="s">
        <v>20</v>
      </c>
      <c r="D872" s="147" t="s">
        <v>19911</v>
      </c>
    </row>
    <row r="873" spans="1:4" x14ac:dyDescent="0.2">
      <c r="A873" s="146">
        <v>986</v>
      </c>
      <c r="B873" s="146" t="s">
        <v>848</v>
      </c>
      <c r="C873" s="146" t="s">
        <v>20</v>
      </c>
      <c r="D873" s="147" t="s">
        <v>19912</v>
      </c>
    </row>
    <row r="874" spans="1:4" x14ac:dyDescent="0.2">
      <c r="A874" s="146">
        <v>1024</v>
      </c>
      <c r="B874" s="146" t="s">
        <v>849</v>
      </c>
      <c r="C874" s="146" t="s">
        <v>20</v>
      </c>
      <c r="D874" s="147" t="s">
        <v>19913</v>
      </c>
    </row>
    <row r="875" spans="1:4" x14ac:dyDescent="0.2">
      <c r="A875" s="146">
        <v>987</v>
      </c>
      <c r="B875" s="146" t="s">
        <v>850</v>
      </c>
      <c r="C875" s="146" t="s">
        <v>20</v>
      </c>
      <c r="D875" s="147" t="s">
        <v>19914</v>
      </c>
    </row>
    <row r="876" spans="1:4" x14ac:dyDescent="0.2">
      <c r="A876" s="146">
        <v>1003</v>
      </c>
      <c r="B876" s="146" t="s">
        <v>851</v>
      </c>
      <c r="C876" s="146" t="s">
        <v>20</v>
      </c>
      <c r="D876" s="147" t="s">
        <v>19915</v>
      </c>
    </row>
    <row r="877" spans="1:4" x14ac:dyDescent="0.2">
      <c r="A877" s="146">
        <v>992</v>
      </c>
      <c r="B877" s="146" t="s">
        <v>852</v>
      </c>
      <c r="C877" s="146" t="s">
        <v>20</v>
      </c>
      <c r="D877" s="147" t="s">
        <v>19916</v>
      </c>
    </row>
    <row r="878" spans="1:4" x14ac:dyDescent="0.2">
      <c r="A878" s="146">
        <v>1007</v>
      </c>
      <c r="B878" s="146" t="s">
        <v>853</v>
      </c>
      <c r="C878" s="146" t="s">
        <v>20</v>
      </c>
      <c r="D878" s="147" t="s">
        <v>16731</v>
      </c>
    </row>
    <row r="879" spans="1:4" x14ac:dyDescent="0.2">
      <c r="A879" s="146">
        <v>39242</v>
      </c>
      <c r="B879" s="146" t="s">
        <v>854</v>
      </c>
      <c r="C879" s="146" t="s">
        <v>20</v>
      </c>
      <c r="D879" s="147" t="s">
        <v>19917</v>
      </c>
    </row>
    <row r="880" spans="1:4" x14ac:dyDescent="0.2">
      <c r="A880" s="146">
        <v>1008</v>
      </c>
      <c r="B880" s="146" t="s">
        <v>855</v>
      </c>
      <c r="C880" s="146" t="s">
        <v>20</v>
      </c>
      <c r="D880" s="147" t="s">
        <v>12573</v>
      </c>
    </row>
    <row r="881" spans="1:4" x14ac:dyDescent="0.2">
      <c r="A881" s="146">
        <v>988</v>
      </c>
      <c r="B881" s="146" t="s">
        <v>856</v>
      </c>
      <c r="C881" s="146" t="s">
        <v>20</v>
      </c>
      <c r="D881" s="147" t="s">
        <v>19918</v>
      </c>
    </row>
    <row r="882" spans="1:4" x14ac:dyDescent="0.2">
      <c r="A882" s="146">
        <v>989</v>
      </c>
      <c r="B882" s="146" t="s">
        <v>857</v>
      </c>
      <c r="C882" s="146" t="s">
        <v>20</v>
      </c>
      <c r="D882" s="147" t="s">
        <v>19919</v>
      </c>
    </row>
    <row r="883" spans="1:4" x14ac:dyDescent="0.2">
      <c r="A883" s="146">
        <v>39598</v>
      </c>
      <c r="B883" s="146" t="s">
        <v>858</v>
      </c>
      <c r="C883" s="146" t="s">
        <v>20</v>
      </c>
      <c r="D883" s="147" t="s">
        <v>12658</v>
      </c>
    </row>
    <row r="884" spans="1:4" x14ac:dyDescent="0.2">
      <c r="A884" s="146">
        <v>39599</v>
      </c>
      <c r="B884" s="146" t="s">
        <v>859</v>
      </c>
      <c r="C884" s="146" t="s">
        <v>20</v>
      </c>
      <c r="D884" s="147" t="s">
        <v>13124</v>
      </c>
    </row>
    <row r="885" spans="1:4" x14ac:dyDescent="0.2">
      <c r="A885" s="146">
        <v>34602</v>
      </c>
      <c r="B885" s="146" t="s">
        <v>860</v>
      </c>
      <c r="C885" s="146" t="s">
        <v>20</v>
      </c>
      <c r="D885" s="147" t="s">
        <v>14697</v>
      </c>
    </row>
    <row r="886" spans="1:4" x14ac:dyDescent="0.2">
      <c r="A886" s="146">
        <v>34603</v>
      </c>
      <c r="B886" s="146" t="s">
        <v>861</v>
      </c>
      <c r="C886" s="146" t="s">
        <v>20</v>
      </c>
      <c r="D886" s="147" t="s">
        <v>19451</v>
      </c>
    </row>
    <row r="887" spans="1:4" x14ac:dyDescent="0.2">
      <c r="A887" s="146">
        <v>34607</v>
      </c>
      <c r="B887" s="146" t="s">
        <v>862</v>
      </c>
      <c r="C887" s="146" t="s">
        <v>20</v>
      </c>
      <c r="D887" s="147" t="s">
        <v>13083</v>
      </c>
    </row>
    <row r="888" spans="1:4" x14ac:dyDescent="0.2">
      <c r="A888" s="146">
        <v>34609</v>
      </c>
      <c r="B888" s="146" t="s">
        <v>863</v>
      </c>
      <c r="C888" s="146" t="s">
        <v>20</v>
      </c>
      <c r="D888" s="147" t="s">
        <v>13251</v>
      </c>
    </row>
    <row r="889" spans="1:4" x14ac:dyDescent="0.2">
      <c r="A889" s="146">
        <v>34618</v>
      </c>
      <c r="B889" s="146" t="s">
        <v>864</v>
      </c>
      <c r="C889" s="146" t="s">
        <v>20</v>
      </c>
      <c r="D889" s="147" t="s">
        <v>14589</v>
      </c>
    </row>
    <row r="890" spans="1:4" x14ac:dyDescent="0.2">
      <c r="A890" s="146">
        <v>34620</v>
      </c>
      <c r="B890" s="146" t="s">
        <v>865</v>
      </c>
      <c r="C890" s="146" t="s">
        <v>20</v>
      </c>
      <c r="D890" s="147" t="s">
        <v>19920</v>
      </c>
    </row>
    <row r="891" spans="1:4" x14ac:dyDescent="0.2">
      <c r="A891" s="146">
        <v>34621</v>
      </c>
      <c r="B891" s="146" t="s">
        <v>866</v>
      </c>
      <c r="C891" s="146" t="s">
        <v>20</v>
      </c>
      <c r="D891" s="147" t="s">
        <v>15099</v>
      </c>
    </row>
    <row r="892" spans="1:4" x14ac:dyDescent="0.2">
      <c r="A892" s="146">
        <v>34622</v>
      </c>
      <c r="B892" s="146" t="s">
        <v>867</v>
      </c>
      <c r="C892" s="146" t="s">
        <v>20</v>
      </c>
      <c r="D892" s="147" t="s">
        <v>13634</v>
      </c>
    </row>
    <row r="893" spans="1:4" x14ac:dyDescent="0.2">
      <c r="A893" s="146">
        <v>34624</v>
      </c>
      <c r="B893" s="146" t="s">
        <v>868</v>
      </c>
      <c r="C893" s="146" t="s">
        <v>20</v>
      </c>
      <c r="D893" s="147" t="s">
        <v>12882</v>
      </c>
    </row>
    <row r="894" spans="1:4" x14ac:dyDescent="0.2">
      <c r="A894" s="146">
        <v>34626</v>
      </c>
      <c r="B894" s="146" t="s">
        <v>869</v>
      </c>
      <c r="C894" s="146" t="s">
        <v>20</v>
      </c>
      <c r="D894" s="147" t="s">
        <v>15924</v>
      </c>
    </row>
    <row r="895" spans="1:4" x14ac:dyDescent="0.2">
      <c r="A895" s="146">
        <v>34627</v>
      </c>
      <c r="B895" s="146" t="s">
        <v>870</v>
      </c>
      <c r="C895" s="146" t="s">
        <v>20</v>
      </c>
      <c r="D895" s="147" t="s">
        <v>19921</v>
      </c>
    </row>
    <row r="896" spans="1:4" x14ac:dyDescent="0.2">
      <c r="A896" s="146">
        <v>34629</v>
      </c>
      <c r="B896" s="146" t="s">
        <v>871</v>
      </c>
      <c r="C896" s="146" t="s">
        <v>20</v>
      </c>
      <c r="D896" s="147" t="s">
        <v>19922</v>
      </c>
    </row>
    <row r="897" spans="1:4" x14ac:dyDescent="0.2">
      <c r="A897" s="146">
        <v>39257</v>
      </c>
      <c r="B897" s="146" t="s">
        <v>872</v>
      </c>
      <c r="C897" s="146" t="s">
        <v>20</v>
      </c>
      <c r="D897" s="147" t="s">
        <v>14100</v>
      </c>
    </row>
    <row r="898" spans="1:4" x14ac:dyDescent="0.2">
      <c r="A898" s="146">
        <v>39261</v>
      </c>
      <c r="B898" s="146" t="s">
        <v>873</v>
      </c>
      <c r="C898" s="146" t="s">
        <v>20</v>
      </c>
      <c r="D898" s="147" t="s">
        <v>19923</v>
      </c>
    </row>
    <row r="899" spans="1:4" x14ac:dyDescent="0.2">
      <c r="A899" s="146">
        <v>39268</v>
      </c>
      <c r="B899" s="146" t="s">
        <v>874</v>
      </c>
      <c r="C899" s="146" t="s">
        <v>20</v>
      </c>
      <c r="D899" s="147" t="s">
        <v>19924</v>
      </c>
    </row>
    <row r="900" spans="1:4" x14ac:dyDescent="0.2">
      <c r="A900" s="146">
        <v>39262</v>
      </c>
      <c r="B900" s="146" t="s">
        <v>875</v>
      </c>
      <c r="C900" s="146" t="s">
        <v>20</v>
      </c>
      <c r="D900" s="147" t="s">
        <v>13402</v>
      </c>
    </row>
    <row r="901" spans="1:4" x14ac:dyDescent="0.2">
      <c r="A901" s="146">
        <v>39258</v>
      </c>
      <c r="B901" s="146" t="s">
        <v>876</v>
      </c>
      <c r="C901" s="146" t="s">
        <v>20</v>
      </c>
      <c r="D901" s="147" t="s">
        <v>13996</v>
      </c>
    </row>
    <row r="902" spans="1:4" x14ac:dyDescent="0.2">
      <c r="A902" s="146">
        <v>39263</v>
      </c>
      <c r="B902" s="146" t="s">
        <v>877</v>
      </c>
      <c r="C902" s="146" t="s">
        <v>20</v>
      </c>
      <c r="D902" s="147" t="s">
        <v>19925</v>
      </c>
    </row>
    <row r="903" spans="1:4" x14ac:dyDescent="0.2">
      <c r="A903" s="146">
        <v>39264</v>
      </c>
      <c r="B903" s="146" t="s">
        <v>878</v>
      </c>
      <c r="C903" s="146" t="s">
        <v>20</v>
      </c>
      <c r="D903" s="147" t="s">
        <v>19926</v>
      </c>
    </row>
    <row r="904" spans="1:4" x14ac:dyDescent="0.2">
      <c r="A904" s="146">
        <v>39259</v>
      </c>
      <c r="B904" s="146" t="s">
        <v>879</v>
      </c>
      <c r="C904" s="146" t="s">
        <v>20</v>
      </c>
      <c r="D904" s="147" t="s">
        <v>13628</v>
      </c>
    </row>
    <row r="905" spans="1:4" x14ac:dyDescent="0.2">
      <c r="A905" s="146">
        <v>39265</v>
      </c>
      <c r="B905" s="146" t="s">
        <v>880</v>
      </c>
      <c r="C905" s="146" t="s">
        <v>20</v>
      </c>
      <c r="D905" s="147" t="s">
        <v>19927</v>
      </c>
    </row>
    <row r="906" spans="1:4" x14ac:dyDescent="0.2">
      <c r="A906" s="146">
        <v>39260</v>
      </c>
      <c r="B906" s="146" t="s">
        <v>881</v>
      </c>
      <c r="C906" s="146" t="s">
        <v>20</v>
      </c>
      <c r="D906" s="147" t="s">
        <v>19928</v>
      </c>
    </row>
    <row r="907" spans="1:4" x14ac:dyDescent="0.2">
      <c r="A907" s="146">
        <v>39266</v>
      </c>
      <c r="B907" s="146" t="s">
        <v>882</v>
      </c>
      <c r="C907" s="146" t="s">
        <v>20</v>
      </c>
      <c r="D907" s="147" t="s">
        <v>19929</v>
      </c>
    </row>
    <row r="908" spans="1:4" x14ac:dyDescent="0.2">
      <c r="A908" s="146">
        <v>39267</v>
      </c>
      <c r="B908" s="146" t="s">
        <v>883</v>
      </c>
      <c r="C908" s="146" t="s">
        <v>20</v>
      </c>
      <c r="D908" s="147" t="s">
        <v>19930</v>
      </c>
    </row>
    <row r="909" spans="1:4" x14ac:dyDescent="0.2">
      <c r="A909" s="146">
        <v>11901</v>
      </c>
      <c r="B909" s="146" t="s">
        <v>884</v>
      </c>
      <c r="C909" s="146" t="s">
        <v>20</v>
      </c>
      <c r="D909" s="147" t="s">
        <v>14540</v>
      </c>
    </row>
    <row r="910" spans="1:4" x14ac:dyDescent="0.2">
      <c r="A910" s="146">
        <v>11902</v>
      </c>
      <c r="B910" s="146" t="s">
        <v>885</v>
      </c>
      <c r="C910" s="146" t="s">
        <v>20</v>
      </c>
      <c r="D910" s="147" t="s">
        <v>13640</v>
      </c>
    </row>
    <row r="911" spans="1:4" x14ac:dyDescent="0.2">
      <c r="A911" s="146">
        <v>11903</v>
      </c>
      <c r="B911" s="146" t="s">
        <v>886</v>
      </c>
      <c r="C911" s="146" t="s">
        <v>20</v>
      </c>
      <c r="D911" s="147" t="s">
        <v>15464</v>
      </c>
    </row>
    <row r="912" spans="1:4" x14ac:dyDescent="0.2">
      <c r="A912" s="146">
        <v>11904</v>
      </c>
      <c r="B912" s="146" t="s">
        <v>887</v>
      </c>
      <c r="C912" s="146" t="s">
        <v>20</v>
      </c>
      <c r="D912" s="147" t="s">
        <v>14474</v>
      </c>
    </row>
    <row r="913" spans="1:4" x14ac:dyDescent="0.2">
      <c r="A913" s="146">
        <v>11905</v>
      </c>
      <c r="B913" s="146" t="s">
        <v>888</v>
      </c>
      <c r="C913" s="146" t="s">
        <v>20</v>
      </c>
      <c r="D913" s="147" t="s">
        <v>15091</v>
      </c>
    </row>
    <row r="914" spans="1:4" x14ac:dyDescent="0.2">
      <c r="A914" s="146">
        <v>11906</v>
      </c>
      <c r="B914" s="146" t="s">
        <v>889</v>
      </c>
      <c r="C914" s="146" t="s">
        <v>20</v>
      </c>
      <c r="D914" s="147" t="s">
        <v>19453</v>
      </c>
    </row>
    <row r="915" spans="1:4" x14ac:dyDescent="0.2">
      <c r="A915" s="146">
        <v>11919</v>
      </c>
      <c r="B915" s="146" t="s">
        <v>890</v>
      </c>
      <c r="C915" s="146" t="s">
        <v>20</v>
      </c>
      <c r="D915" s="147" t="s">
        <v>15757</v>
      </c>
    </row>
    <row r="916" spans="1:4" x14ac:dyDescent="0.2">
      <c r="A916" s="146">
        <v>11920</v>
      </c>
      <c r="B916" s="146" t="s">
        <v>891</v>
      </c>
      <c r="C916" s="146" t="s">
        <v>20</v>
      </c>
      <c r="D916" s="147" t="s">
        <v>16230</v>
      </c>
    </row>
    <row r="917" spans="1:4" x14ac:dyDescent="0.2">
      <c r="A917" s="146">
        <v>11924</v>
      </c>
      <c r="B917" s="146" t="s">
        <v>892</v>
      </c>
      <c r="C917" s="146" t="s">
        <v>20</v>
      </c>
      <c r="D917" s="147" t="s">
        <v>19931</v>
      </c>
    </row>
    <row r="918" spans="1:4" x14ac:dyDescent="0.2">
      <c r="A918" s="146">
        <v>11921</v>
      </c>
      <c r="B918" s="146" t="s">
        <v>893</v>
      </c>
      <c r="C918" s="146" t="s">
        <v>20</v>
      </c>
      <c r="D918" s="147" t="s">
        <v>19932</v>
      </c>
    </row>
    <row r="919" spans="1:4" x14ac:dyDescent="0.2">
      <c r="A919" s="146">
        <v>11922</v>
      </c>
      <c r="B919" s="146" t="s">
        <v>894</v>
      </c>
      <c r="C919" s="146" t="s">
        <v>20</v>
      </c>
      <c r="D919" s="147" t="s">
        <v>19933</v>
      </c>
    </row>
    <row r="920" spans="1:4" x14ac:dyDescent="0.2">
      <c r="A920" s="146">
        <v>11923</v>
      </c>
      <c r="B920" s="146" t="s">
        <v>895</v>
      </c>
      <c r="C920" s="146" t="s">
        <v>20</v>
      </c>
      <c r="D920" s="147" t="s">
        <v>19934</v>
      </c>
    </row>
    <row r="921" spans="1:4" x14ac:dyDescent="0.2">
      <c r="A921" s="146">
        <v>11916</v>
      </c>
      <c r="B921" s="146" t="s">
        <v>896</v>
      </c>
      <c r="C921" s="146" t="s">
        <v>20</v>
      </c>
      <c r="D921" s="147" t="s">
        <v>19935</v>
      </c>
    </row>
    <row r="922" spans="1:4" x14ac:dyDescent="0.2">
      <c r="A922" s="146">
        <v>11914</v>
      </c>
      <c r="B922" s="146" t="s">
        <v>897</v>
      </c>
      <c r="C922" s="146" t="s">
        <v>20</v>
      </c>
      <c r="D922" s="147" t="s">
        <v>19936</v>
      </c>
    </row>
    <row r="923" spans="1:4" x14ac:dyDescent="0.2">
      <c r="A923" s="146">
        <v>11917</v>
      </c>
      <c r="B923" s="146" t="s">
        <v>898</v>
      </c>
      <c r="C923" s="146" t="s">
        <v>20</v>
      </c>
      <c r="D923" s="147" t="s">
        <v>15144</v>
      </c>
    </row>
    <row r="924" spans="1:4" x14ac:dyDescent="0.2">
      <c r="A924" s="146">
        <v>11918</v>
      </c>
      <c r="B924" s="146" t="s">
        <v>899</v>
      </c>
      <c r="C924" s="146" t="s">
        <v>20</v>
      </c>
      <c r="D924" s="147" t="s">
        <v>12897</v>
      </c>
    </row>
    <row r="925" spans="1:4" x14ac:dyDescent="0.2">
      <c r="A925" s="146">
        <v>37734</v>
      </c>
      <c r="B925" s="146" t="s">
        <v>900</v>
      </c>
      <c r="C925" s="146" t="s">
        <v>10</v>
      </c>
      <c r="D925" s="147" t="s">
        <v>19937</v>
      </c>
    </row>
    <row r="926" spans="1:4" x14ac:dyDescent="0.2">
      <c r="A926" s="146">
        <v>42251</v>
      </c>
      <c r="B926" s="146" t="s">
        <v>901</v>
      </c>
      <c r="C926" s="146" t="s">
        <v>10</v>
      </c>
      <c r="D926" s="147" t="s">
        <v>19938</v>
      </c>
    </row>
    <row r="927" spans="1:4" x14ac:dyDescent="0.2">
      <c r="A927" s="146">
        <v>37733</v>
      </c>
      <c r="B927" s="146" t="s">
        <v>902</v>
      </c>
      <c r="C927" s="146" t="s">
        <v>10</v>
      </c>
      <c r="D927" s="147" t="s">
        <v>19939</v>
      </c>
    </row>
    <row r="928" spans="1:4" x14ac:dyDescent="0.2">
      <c r="A928" s="146">
        <v>37735</v>
      </c>
      <c r="B928" s="146" t="s">
        <v>903</v>
      </c>
      <c r="C928" s="146" t="s">
        <v>10</v>
      </c>
      <c r="D928" s="147" t="s">
        <v>19940</v>
      </c>
    </row>
    <row r="929" spans="1:4" x14ac:dyDescent="0.2">
      <c r="A929" s="146">
        <v>41758</v>
      </c>
      <c r="B929" s="146" t="s">
        <v>19941</v>
      </c>
      <c r="C929" s="146" t="s">
        <v>10</v>
      </c>
      <c r="D929" s="147" t="s">
        <v>19942</v>
      </c>
    </row>
    <row r="930" spans="1:4" x14ac:dyDescent="0.2">
      <c r="A930" s="146">
        <v>5090</v>
      </c>
      <c r="B930" s="146" t="s">
        <v>13446</v>
      </c>
      <c r="C930" s="146" t="s">
        <v>10</v>
      </c>
      <c r="D930" s="147" t="s">
        <v>16600</v>
      </c>
    </row>
    <row r="931" spans="1:4" x14ac:dyDescent="0.2">
      <c r="A931" s="146">
        <v>5085</v>
      </c>
      <c r="B931" s="146" t="s">
        <v>13448</v>
      </c>
      <c r="C931" s="146" t="s">
        <v>10</v>
      </c>
      <c r="D931" s="147" t="s">
        <v>19893</v>
      </c>
    </row>
    <row r="932" spans="1:4" x14ac:dyDescent="0.2">
      <c r="A932" s="146">
        <v>38374</v>
      </c>
      <c r="B932" s="146" t="s">
        <v>907</v>
      </c>
      <c r="C932" s="146" t="s">
        <v>10</v>
      </c>
      <c r="D932" s="147" t="s">
        <v>19943</v>
      </c>
    </row>
    <row r="933" spans="1:4" x14ac:dyDescent="0.2">
      <c r="A933" s="146">
        <v>20212</v>
      </c>
      <c r="B933" s="146" t="s">
        <v>13451</v>
      </c>
      <c r="C933" s="146" t="s">
        <v>20</v>
      </c>
      <c r="D933" s="147" t="s">
        <v>17284</v>
      </c>
    </row>
    <row r="934" spans="1:4" x14ac:dyDescent="0.2">
      <c r="A934" s="146">
        <v>4430</v>
      </c>
      <c r="B934" s="146" t="s">
        <v>13453</v>
      </c>
      <c r="C934" s="146" t="s">
        <v>20</v>
      </c>
      <c r="D934" s="147" t="s">
        <v>14721</v>
      </c>
    </row>
    <row r="935" spans="1:4" x14ac:dyDescent="0.2">
      <c r="A935" s="146">
        <v>4400</v>
      </c>
      <c r="B935" s="146" t="s">
        <v>13455</v>
      </c>
      <c r="C935" s="146" t="s">
        <v>20</v>
      </c>
      <c r="D935" s="147" t="s">
        <v>13949</v>
      </c>
    </row>
    <row r="936" spans="1:4" x14ac:dyDescent="0.2">
      <c r="A936" s="146">
        <v>4500</v>
      </c>
      <c r="B936" s="146" t="s">
        <v>13457</v>
      </c>
      <c r="C936" s="146" t="s">
        <v>20</v>
      </c>
      <c r="D936" s="147" t="s">
        <v>19944</v>
      </c>
    </row>
    <row r="937" spans="1:4" x14ac:dyDescent="0.2">
      <c r="A937" s="146">
        <v>4513</v>
      </c>
      <c r="B937" s="146" t="s">
        <v>13459</v>
      </c>
      <c r="C937" s="146" t="s">
        <v>20</v>
      </c>
      <c r="D937" s="147" t="s">
        <v>14146</v>
      </c>
    </row>
    <row r="938" spans="1:4" x14ac:dyDescent="0.2">
      <c r="A938" s="146">
        <v>4496</v>
      </c>
      <c r="B938" s="146" t="s">
        <v>13461</v>
      </c>
      <c r="C938" s="146" t="s">
        <v>20</v>
      </c>
      <c r="D938" s="147" t="s">
        <v>16347</v>
      </c>
    </row>
    <row r="939" spans="1:4" x14ac:dyDescent="0.2">
      <c r="A939" s="146">
        <v>11871</v>
      </c>
      <c r="B939" s="146" t="s">
        <v>915</v>
      </c>
      <c r="C939" s="146" t="s">
        <v>10</v>
      </c>
      <c r="D939" s="147" t="s">
        <v>13462</v>
      </c>
    </row>
    <row r="940" spans="1:4" x14ac:dyDescent="0.2">
      <c r="A940" s="146">
        <v>34636</v>
      </c>
      <c r="B940" s="146" t="s">
        <v>916</v>
      </c>
      <c r="C940" s="146" t="s">
        <v>10</v>
      </c>
      <c r="D940" s="147" t="s">
        <v>19945</v>
      </c>
    </row>
    <row r="941" spans="1:4" x14ac:dyDescent="0.2">
      <c r="A941" s="146">
        <v>34639</v>
      </c>
      <c r="B941" s="146" t="s">
        <v>917</v>
      </c>
      <c r="C941" s="146" t="s">
        <v>10</v>
      </c>
      <c r="D941" s="147" t="s">
        <v>19946</v>
      </c>
    </row>
    <row r="942" spans="1:4" x14ac:dyDescent="0.2">
      <c r="A942" s="146">
        <v>34640</v>
      </c>
      <c r="B942" s="146" t="s">
        <v>918</v>
      </c>
      <c r="C942" s="146" t="s">
        <v>10</v>
      </c>
      <c r="D942" s="147" t="s">
        <v>19947</v>
      </c>
    </row>
    <row r="943" spans="1:4" x14ac:dyDescent="0.2">
      <c r="A943" s="146">
        <v>34637</v>
      </c>
      <c r="B943" s="146" t="s">
        <v>919</v>
      </c>
      <c r="C943" s="146" t="s">
        <v>10</v>
      </c>
      <c r="D943" s="147" t="s">
        <v>19948</v>
      </c>
    </row>
    <row r="944" spans="1:4" x14ac:dyDescent="0.2">
      <c r="A944" s="146">
        <v>34638</v>
      </c>
      <c r="B944" s="146" t="s">
        <v>920</v>
      </c>
      <c r="C944" s="146" t="s">
        <v>10</v>
      </c>
      <c r="D944" s="147" t="s">
        <v>19949</v>
      </c>
    </row>
    <row r="945" spans="1:4" x14ac:dyDescent="0.2">
      <c r="A945" s="146">
        <v>11868</v>
      </c>
      <c r="B945" s="146" t="s">
        <v>921</v>
      </c>
      <c r="C945" s="146" t="s">
        <v>10</v>
      </c>
      <c r="D945" s="147" t="s">
        <v>13468</v>
      </c>
    </row>
    <row r="946" spans="1:4" x14ac:dyDescent="0.2">
      <c r="A946" s="146">
        <v>37106</v>
      </c>
      <c r="B946" s="146" t="s">
        <v>922</v>
      </c>
      <c r="C946" s="146" t="s">
        <v>10</v>
      </c>
      <c r="D946" s="147" t="s">
        <v>13469</v>
      </c>
    </row>
    <row r="947" spans="1:4" x14ac:dyDescent="0.2">
      <c r="A947" s="146">
        <v>11869</v>
      </c>
      <c r="B947" s="146" t="s">
        <v>923</v>
      </c>
      <c r="C947" s="146" t="s">
        <v>10</v>
      </c>
      <c r="D947" s="147" t="s">
        <v>13470</v>
      </c>
    </row>
    <row r="948" spans="1:4" x14ac:dyDescent="0.2">
      <c r="A948" s="146">
        <v>37104</v>
      </c>
      <c r="B948" s="146" t="s">
        <v>924</v>
      </c>
      <c r="C948" s="146" t="s">
        <v>10</v>
      </c>
      <c r="D948" s="147" t="s">
        <v>13471</v>
      </c>
    </row>
    <row r="949" spans="1:4" x14ac:dyDescent="0.2">
      <c r="A949" s="146">
        <v>37105</v>
      </c>
      <c r="B949" s="146" t="s">
        <v>925</v>
      </c>
      <c r="C949" s="146" t="s">
        <v>10</v>
      </c>
      <c r="D949" s="147" t="s">
        <v>13472</v>
      </c>
    </row>
    <row r="950" spans="1:4" x14ac:dyDescent="0.2">
      <c r="A950" s="146">
        <v>43094</v>
      </c>
      <c r="B950" s="146" t="s">
        <v>940</v>
      </c>
      <c r="C950" s="146" t="s">
        <v>10</v>
      </c>
      <c r="D950" s="147" t="s">
        <v>19950</v>
      </c>
    </row>
    <row r="951" spans="1:4" x14ac:dyDescent="0.2">
      <c r="A951" s="146">
        <v>43093</v>
      </c>
      <c r="B951" s="146" t="s">
        <v>941</v>
      </c>
      <c r="C951" s="146" t="s">
        <v>10</v>
      </c>
      <c r="D951" s="147" t="s">
        <v>19951</v>
      </c>
    </row>
    <row r="952" spans="1:4" x14ac:dyDescent="0.2">
      <c r="A952" s="146">
        <v>1030</v>
      </c>
      <c r="B952" s="146" t="s">
        <v>942</v>
      </c>
      <c r="C952" s="146" t="s">
        <v>10</v>
      </c>
      <c r="D952" s="147" t="s">
        <v>19660</v>
      </c>
    </row>
    <row r="953" spans="1:4" x14ac:dyDescent="0.2">
      <c r="A953" s="146">
        <v>11694</v>
      </c>
      <c r="B953" s="146" t="s">
        <v>943</v>
      </c>
      <c r="C953" s="146" t="s">
        <v>10</v>
      </c>
      <c r="D953" s="147" t="s">
        <v>19952</v>
      </c>
    </row>
    <row r="954" spans="1:4" x14ac:dyDescent="0.2">
      <c r="A954" s="146">
        <v>35277</v>
      </c>
      <c r="B954" s="146" t="s">
        <v>13477</v>
      </c>
      <c r="C954" s="146" t="s">
        <v>10</v>
      </c>
      <c r="D954" s="147" t="s">
        <v>13478</v>
      </c>
    </row>
    <row r="955" spans="1:4" x14ac:dyDescent="0.2">
      <c r="A955" s="146">
        <v>10521</v>
      </c>
      <c r="B955" s="146" t="s">
        <v>946</v>
      </c>
      <c r="C955" s="146" t="s">
        <v>10</v>
      </c>
      <c r="D955" s="147" t="s">
        <v>19953</v>
      </c>
    </row>
    <row r="956" spans="1:4" x14ac:dyDescent="0.2">
      <c r="A956" s="146">
        <v>10885</v>
      </c>
      <c r="B956" s="146" t="s">
        <v>947</v>
      </c>
      <c r="C956" s="146" t="s">
        <v>10</v>
      </c>
      <c r="D956" s="147" t="s">
        <v>19954</v>
      </c>
    </row>
    <row r="957" spans="1:4" x14ac:dyDescent="0.2">
      <c r="A957" s="146">
        <v>20962</v>
      </c>
      <c r="B957" s="146" t="s">
        <v>948</v>
      </c>
      <c r="C957" s="146" t="s">
        <v>10</v>
      </c>
      <c r="D957" s="147" t="s">
        <v>19955</v>
      </c>
    </row>
    <row r="958" spans="1:4" x14ac:dyDescent="0.2">
      <c r="A958" s="146">
        <v>20963</v>
      </c>
      <c r="B958" s="146" t="s">
        <v>949</v>
      </c>
      <c r="C958" s="146" t="s">
        <v>10</v>
      </c>
      <c r="D958" s="147" t="s">
        <v>19956</v>
      </c>
    </row>
    <row r="959" spans="1:4" x14ac:dyDescent="0.2">
      <c r="A959" s="146">
        <v>2555</v>
      </c>
      <c r="B959" s="146" t="s">
        <v>955</v>
      </c>
      <c r="C959" s="146" t="s">
        <v>10</v>
      </c>
      <c r="D959" s="147" t="s">
        <v>13295</v>
      </c>
    </row>
    <row r="960" spans="1:4" x14ac:dyDescent="0.2">
      <c r="A960" s="146">
        <v>2556</v>
      </c>
      <c r="B960" s="146" t="s">
        <v>956</v>
      </c>
      <c r="C960" s="146" t="s">
        <v>10</v>
      </c>
      <c r="D960" s="147" t="s">
        <v>12527</v>
      </c>
    </row>
    <row r="961" spans="1:4" x14ac:dyDescent="0.2">
      <c r="A961" s="146">
        <v>2557</v>
      </c>
      <c r="B961" s="146" t="s">
        <v>957</v>
      </c>
      <c r="C961" s="146" t="s">
        <v>10</v>
      </c>
      <c r="D961" s="147" t="s">
        <v>13130</v>
      </c>
    </row>
    <row r="962" spans="1:4" x14ac:dyDescent="0.2">
      <c r="A962" s="146">
        <v>10569</v>
      </c>
      <c r="B962" s="146" t="s">
        <v>958</v>
      </c>
      <c r="C962" s="146" t="s">
        <v>10</v>
      </c>
      <c r="D962" s="147" t="s">
        <v>13130</v>
      </c>
    </row>
    <row r="963" spans="1:4" x14ac:dyDescent="0.2">
      <c r="A963" s="146">
        <v>39810</v>
      </c>
      <c r="B963" s="146" t="s">
        <v>959</v>
      </c>
      <c r="C963" s="146" t="s">
        <v>10</v>
      </c>
      <c r="D963" s="147" t="s">
        <v>19957</v>
      </c>
    </row>
    <row r="964" spans="1:4" x14ac:dyDescent="0.2">
      <c r="A964" s="146">
        <v>39811</v>
      </c>
      <c r="B964" s="146" t="s">
        <v>960</v>
      </c>
      <c r="C964" s="146" t="s">
        <v>10</v>
      </c>
      <c r="D964" s="147" t="s">
        <v>19958</v>
      </c>
    </row>
    <row r="965" spans="1:4" x14ac:dyDescent="0.2">
      <c r="A965" s="146">
        <v>39812</v>
      </c>
      <c r="B965" s="146" t="s">
        <v>961</v>
      </c>
      <c r="C965" s="146" t="s">
        <v>10</v>
      </c>
      <c r="D965" s="147" t="s">
        <v>19959</v>
      </c>
    </row>
    <row r="966" spans="1:4" x14ac:dyDescent="0.2">
      <c r="A966" s="146">
        <v>43096</v>
      </c>
      <c r="B966" s="146" t="s">
        <v>962</v>
      </c>
      <c r="C966" s="146" t="s">
        <v>10</v>
      </c>
      <c r="D966" s="147" t="s">
        <v>19960</v>
      </c>
    </row>
    <row r="967" spans="1:4" x14ac:dyDescent="0.2">
      <c r="A967" s="146">
        <v>43102</v>
      </c>
      <c r="B967" s="146" t="s">
        <v>963</v>
      </c>
      <c r="C967" s="146" t="s">
        <v>10</v>
      </c>
      <c r="D967" s="147" t="s">
        <v>19961</v>
      </c>
    </row>
    <row r="968" spans="1:4" x14ac:dyDescent="0.2">
      <c r="A968" s="146">
        <v>43103</v>
      </c>
      <c r="B968" s="146" t="s">
        <v>964</v>
      </c>
      <c r="C968" s="146" t="s">
        <v>10</v>
      </c>
      <c r="D968" s="147" t="s">
        <v>19962</v>
      </c>
    </row>
    <row r="969" spans="1:4" x14ac:dyDescent="0.2">
      <c r="A969" s="146">
        <v>43098</v>
      </c>
      <c r="B969" s="146" t="s">
        <v>965</v>
      </c>
      <c r="C969" s="146" t="s">
        <v>10</v>
      </c>
      <c r="D969" s="147" t="s">
        <v>14719</v>
      </c>
    </row>
    <row r="970" spans="1:4" x14ac:dyDescent="0.2">
      <c r="A970" s="146">
        <v>43097</v>
      </c>
      <c r="B970" s="146" t="s">
        <v>966</v>
      </c>
      <c r="C970" s="146" t="s">
        <v>10</v>
      </c>
      <c r="D970" s="147" t="s">
        <v>19963</v>
      </c>
    </row>
    <row r="971" spans="1:4" x14ac:dyDescent="0.2">
      <c r="A971" s="146">
        <v>43104</v>
      </c>
      <c r="B971" s="146" t="s">
        <v>967</v>
      </c>
      <c r="C971" s="146" t="s">
        <v>10</v>
      </c>
      <c r="D971" s="147" t="s">
        <v>19964</v>
      </c>
    </row>
    <row r="972" spans="1:4" x14ac:dyDescent="0.2">
      <c r="A972" s="146">
        <v>39771</v>
      </c>
      <c r="B972" s="146" t="s">
        <v>968</v>
      </c>
      <c r="C972" s="146" t="s">
        <v>10</v>
      </c>
      <c r="D972" s="147" t="s">
        <v>13561</v>
      </c>
    </row>
    <row r="973" spans="1:4" x14ac:dyDescent="0.2">
      <c r="A973" s="146">
        <v>39772</v>
      </c>
      <c r="B973" s="146" t="s">
        <v>969</v>
      </c>
      <c r="C973" s="146" t="s">
        <v>10</v>
      </c>
      <c r="D973" s="147" t="s">
        <v>19965</v>
      </c>
    </row>
    <row r="974" spans="1:4" x14ac:dyDescent="0.2">
      <c r="A974" s="146">
        <v>39773</v>
      </c>
      <c r="B974" s="146" t="s">
        <v>970</v>
      </c>
      <c r="C974" s="146" t="s">
        <v>10</v>
      </c>
      <c r="D974" s="147" t="s">
        <v>19966</v>
      </c>
    </row>
    <row r="975" spans="1:4" x14ac:dyDescent="0.2">
      <c r="A975" s="146">
        <v>39774</v>
      </c>
      <c r="B975" s="146" t="s">
        <v>971</v>
      </c>
      <c r="C975" s="146" t="s">
        <v>10</v>
      </c>
      <c r="D975" s="147" t="s">
        <v>19967</v>
      </c>
    </row>
    <row r="976" spans="1:4" x14ac:dyDescent="0.2">
      <c r="A976" s="146">
        <v>39775</v>
      </c>
      <c r="B976" s="146" t="s">
        <v>972</v>
      </c>
      <c r="C976" s="146" t="s">
        <v>10</v>
      </c>
      <c r="D976" s="147" t="s">
        <v>19968</v>
      </c>
    </row>
    <row r="977" spans="1:4" x14ac:dyDescent="0.2">
      <c r="A977" s="146">
        <v>39776</v>
      </c>
      <c r="B977" s="146" t="s">
        <v>973</v>
      </c>
      <c r="C977" s="146" t="s">
        <v>10</v>
      </c>
      <c r="D977" s="147" t="s">
        <v>19969</v>
      </c>
    </row>
    <row r="978" spans="1:4" x14ac:dyDescent="0.2">
      <c r="A978" s="146">
        <v>39777</v>
      </c>
      <c r="B978" s="146" t="s">
        <v>974</v>
      </c>
      <c r="C978" s="146" t="s">
        <v>10</v>
      </c>
      <c r="D978" s="147" t="s">
        <v>19970</v>
      </c>
    </row>
    <row r="979" spans="1:4" x14ac:dyDescent="0.2">
      <c r="A979" s="146">
        <v>20254</v>
      </c>
      <c r="B979" s="146" t="s">
        <v>975</v>
      </c>
      <c r="C979" s="146" t="s">
        <v>10</v>
      </c>
      <c r="D979" s="147" t="s">
        <v>16317</v>
      </c>
    </row>
    <row r="980" spans="1:4" x14ac:dyDescent="0.2">
      <c r="A980" s="146">
        <v>20253</v>
      </c>
      <c r="B980" s="146" t="s">
        <v>976</v>
      </c>
      <c r="C980" s="146" t="s">
        <v>10</v>
      </c>
      <c r="D980" s="147" t="s">
        <v>19971</v>
      </c>
    </row>
    <row r="981" spans="1:4" x14ac:dyDescent="0.2">
      <c r="A981" s="146">
        <v>11247</v>
      </c>
      <c r="B981" s="146" t="s">
        <v>977</v>
      </c>
      <c r="C981" s="146" t="s">
        <v>10</v>
      </c>
      <c r="D981" s="147" t="s">
        <v>19972</v>
      </c>
    </row>
    <row r="982" spans="1:4" x14ac:dyDescent="0.2">
      <c r="A982" s="146">
        <v>11250</v>
      </c>
      <c r="B982" s="146" t="s">
        <v>978</v>
      </c>
      <c r="C982" s="146" t="s">
        <v>10</v>
      </c>
      <c r="D982" s="147" t="s">
        <v>19973</v>
      </c>
    </row>
    <row r="983" spans="1:4" x14ac:dyDescent="0.2">
      <c r="A983" s="146">
        <v>11249</v>
      </c>
      <c r="B983" s="146" t="s">
        <v>979</v>
      </c>
      <c r="C983" s="146" t="s">
        <v>10</v>
      </c>
      <c r="D983" s="147" t="s">
        <v>19974</v>
      </c>
    </row>
    <row r="984" spans="1:4" x14ac:dyDescent="0.2">
      <c r="A984" s="146">
        <v>11251</v>
      </c>
      <c r="B984" s="146" t="s">
        <v>980</v>
      </c>
      <c r="C984" s="146" t="s">
        <v>10</v>
      </c>
      <c r="D984" s="147" t="s">
        <v>19975</v>
      </c>
    </row>
    <row r="985" spans="1:4" x14ac:dyDescent="0.2">
      <c r="A985" s="146">
        <v>11253</v>
      </c>
      <c r="B985" s="146" t="s">
        <v>981</v>
      </c>
      <c r="C985" s="146" t="s">
        <v>10</v>
      </c>
      <c r="D985" s="147" t="s">
        <v>19976</v>
      </c>
    </row>
    <row r="986" spans="1:4" x14ac:dyDescent="0.2">
      <c r="A986" s="146">
        <v>11255</v>
      </c>
      <c r="B986" s="146" t="s">
        <v>982</v>
      </c>
      <c r="C986" s="146" t="s">
        <v>10</v>
      </c>
      <c r="D986" s="147" t="s">
        <v>19977</v>
      </c>
    </row>
    <row r="987" spans="1:4" x14ac:dyDescent="0.2">
      <c r="A987" s="146">
        <v>14055</v>
      </c>
      <c r="B987" s="146" t="s">
        <v>983</v>
      </c>
      <c r="C987" s="146" t="s">
        <v>10</v>
      </c>
      <c r="D987" s="147" t="s">
        <v>19978</v>
      </c>
    </row>
    <row r="988" spans="1:4" x14ac:dyDescent="0.2">
      <c r="A988" s="146">
        <v>11256</v>
      </c>
      <c r="B988" s="146" t="s">
        <v>984</v>
      </c>
      <c r="C988" s="146" t="s">
        <v>10</v>
      </c>
      <c r="D988" s="147" t="s">
        <v>19979</v>
      </c>
    </row>
    <row r="989" spans="1:4" x14ac:dyDescent="0.2">
      <c r="A989" s="146">
        <v>1872</v>
      </c>
      <c r="B989" s="146" t="s">
        <v>985</v>
      </c>
      <c r="C989" s="146" t="s">
        <v>10</v>
      </c>
      <c r="D989" s="147" t="s">
        <v>12514</v>
      </c>
    </row>
    <row r="990" spans="1:4" x14ac:dyDescent="0.2">
      <c r="A990" s="146">
        <v>1873</v>
      </c>
      <c r="B990" s="146" t="s">
        <v>986</v>
      </c>
      <c r="C990" s="146" t="s">
        <v>10</v>
      </c>
      <c r="D990" s="147" t="s">
        <v>13297</v>
      </c>
    </row>
    <row r="991" spans="1:4" x14ac:dyDescent="0.2">
      <c r="A991" s="146">
        <v>39693</v>
      </c>
      <c r="B991" s="146" t="s">
        <v>987</v>
      </c>
      <c r="C991" s="146" t="s">
        <v>10</v>
      </c>
      <c r="D991" s="147" t="s">
        <v>19980</v>
      </c>
    </row>
    <row r="992" spans="1:4" x14ac:dyDescent="0.2">
      <c r="A992" s="146">
        <v>39692</v>
      </c>
      <c r="B992" s="146" t="s">
        <v>988</v>
      </c>
      <c r="C992" s="146" t="s">
        <v>10</v>
      </c>
      <c r="D992" s="147" t="s">
        <v>19981</v>
      </c>
    </row>
    <row r="993" spans="1:4" x14ac:dyDescent="0.2">
      <c r="A993" s="146">
        <v>3280</v>
      </c>
      <c r="B993" s="146" t="s">
        <v>13513</v>
      </c>
      <c r="C993" s="146" t="s">
        <v>10</v>
      </c>
      <c r="D993" s="147" t="s">
        <v>19982</v>
      </c>
    </row>
    <row r="994" spans="1:4" x14ac:dyDescent="0.2">
      <c r="A994" s="146">
        <v>11881</v>
      </c>
      <c r="B994" s="146" t="s">
        <v>13515</v>
      </c>
      <c r="C994" s="146" t="s">
        <v>10</v>
      </c>
      <c r="D994" s="147" t="s">
        <v>19983</v>
      </c>
    </row>
    <row r="995" spans="1:4" x14ac:dyDescent="0.2">
      <c r="A995" s="146">
        <v>34641</v>
      </c>
      <c r="B995" s="146" t="s">
        <v>13517</v>
      </c>
      <c r="C995" s="146" t="s">
        <v>10</v>
      </c>
      <c r="D995" s="147" t="s">
        <v>19984</v>
      </c>
    </row>
    <row r="996" spans="1:4" x14ac:dyDescent="0.2">
      <c r="A996" s="146">
        <v>34643</v>
      </c>
      <c r="B996" s="146" t="s">
        <v>13519</v>
      </c>
      <c r="C996" s="146" t="s">
        <v>10</v>
      </c>
      <c r="D996" s="147" t="s">
        <v>12678</v>
      </c>
    </row>
    <row r="997" spans="1:4" x14ac:dyDescent="0.2">
      <c r="A997" s="146">
        <v>3278</v>
      </c>
      <c r="B997" s="146" t="s">
        <v>13520</v>
      </c>
      <c r="C997" s="146" t="s">
        <v>10</v>
      </c>
      <c r="D997" s="147" t="s">
        <v>19566</v>
      </c>
    </row>
    <row r="998" spans="1:4" x14ac:dyDescent="0.2">
      <c r="A998" s="146">
        <v>3279</v>
      </c>
      <c r="B998" s="146" t="s">
        <v>13521</v>
      </c>
      <c r="C998" s="146" t="s">
        <v>10</v>
      </c>
      <c r="D998" s="147" t="s">
        <v>19985</v>
      </c>
    </row>
    <row r="999" spans="1:4" x14ac:dyDescent="0.2">
      <c r="A999" s="146">
        <v>1062</v>
      </c>
      <c r="B999" s="146" t="s">
        <v>989</v>
      </c>
      <c r="C999" s="146" t="s">
        <v>10</v>
      </c>
      <c r="D999" s="147" t="s">
        <v>19986</v>
      </c>
    </row>
    <row r="1000" spans="1:4" x14ac:dyDescent="0.2">
      <c r="A1000" s="146">
        <v>39686</v>
      </c>
      <c r="B1000" s="146" t="s">
        <v>990</v>
      </c>
      <c r="C1000" s="146" t="s">
        <v>10</v>
      </c>
      <c r="D1000" s="147" t="s">
        <v>19987</v>
      </c>
    </row>
    <row r="1001" spans="1:4" x14ac:dyDescent="0.2">
      <c r="A1001" s="146">
        <v>43095</v>
      </c>
      <c r="B1001" s="146" t="s">
        <v>991</v>
      </c>
      <c r="C1001" s="146" t="s">
        <v>10</v>
      </c>
      <c r="D1001" s="147" t="s">
        <v>19988</v>
      </c>
    </row>
    <row r="1002" spans="1:4" x14ac:dyDescent="0.2">
      <c r="A1002" s="146">
        <v>1871</v>
      </c>
      <c r="B1002" s="146" t="s">
        <v>992</v>
      </c>
      <c r="C1002" s="146" t="s">
        <v>10</v>
      </c>
      <c r="D1002" s="147" t="s">
        <v>13095</v>
      </c>
    </row>
    <row r="1003" spans="1:4" x14ac:dyDescent="0.2">
      <c r="A1003" s="146">
        <v>12001</v>
      </c>
      <c r="B1003" s="146" t="s">
        <v>993</v>
      </c>
      <c r="C1003" s="146" t="s">
        <v>10</v>
      </c>
      <c r="D1003" s="147" t="s">
        <v>19989</v>
      </c>
    </row>
    <row r="1004" spans="1:4" x14ac:dyDescent="0.2">
      <c r="A1004" s="146">
        <v>11882</v>
      </c>
      <c r="B1004" s="146" t="s">
        <v>13527</v>
      </c>
      <c r="C1004" s="146" t="s">
        <v>10</v>
      </c>
      <c r="D1004" s="147" t="s">
        <v>19566</v>
      </c>
    </row>
    <row r="1005" spans="1:4" x14ac:dyDescent="0.2">
      <c r="A1005" s="146">
        <v>1068</v>
      </c>
      <c r="B1005" s="146" t="s">
        <v>995</v>
      </c>
      <c r="C1005" s="146" t="s">
        <v>10</v>
      </c>
      <c r="D1005" s="147" t="s">
        <v>19990</v>
      </c>
    </row>
    <row r="1006" spans="1:4" x14ac:dyDescent="0.2">
      <c r="A1006" s="146">
        <v>39690</v>
      </c>
      <c r="B1006" s="146" t="s">
        <v>996</v>
      </c>
      <c r="C1006" s="146" t="s">
        <v>10</v>
      </c>
      <c r="D1006" s="147" t="s">
        <v>19991</v>
      </c>
    </row>
    <row r="1007" spans="1:4" x14ac:dyDescent="0.2">
      <c r="A1007" s="146">
        <v>39691</v>
      </c>
      <c r="B1007" s="146" t="s">
        <v>997</v>
      </c>
      <c r="C1007" s="146" t="s">
        <v>10</v>
      </c>
      <c r="D1007" s="147" t="s">
        <v>19992</v>
      </c>
    </row>
    <row r="1008" spans="1:4" x14ac:dyDescent="0.2">
      <c r="A1008" s="146">
        <v>39808</v>
      </c>
      <c r="B1008" s="146" t="s">
        <v>13531</v>
      </c>
      <c r="C1008" s="146" t="s">
        <v>10</v>
      </c>
      <c r="D1008" s="147" t="s">
        <v>19993</v>
      </c>
    </row>
    <row r="1009" spans="1:4" x14ac:dyDescent="0.2">
      <c r="A1009" s="146">
        <v>39809</v>
      </c>
      <c r="B1009" s="146" t="s">
        <v>13533</v>
      </c>
      <c r="C1009" s="146" t="s">
        <v>10</v>
      </c>
      <c r="D1009" s="147" t="s">
        <v>19994</v>
      </c>
    </row>
    <row r="1010" spans="1:4" x14ac:dyDescent="0.2">
      <c r="A1010" s="146">
        <v>11713</v>
      </c>
      <c r="B1010" s="146" t="s">
        <v>13535</v>
      </c>
      <c r="C1010" s="146" t="s">
        <v>10</v>
      </c>
      <c r="D1010" s="147" t="s">
        <v>13536</v>
      </c>
    </row>
    <row r="1011" spans="1:4" x14ac:dyDescent="0.2">
      <c r="A1011" s="146">
        <v>11716</v>
      </c>
      <c r="B1011" s="146" t="s">
        <v>13537</v>
      </c>
      <c r="C1011" s="146" t="s">
        <v>10</v>
      </c>
      <c r="D1011" s="147" t="s">
        <v>13538</v>
      </c>
    </row>
    <row r="1012" spans="1:4" x14ac:dyDescent="0.2">
      <c r="A1012" s="146">
        <v>5103</v>
      </c>
      <c r="B1012" s="146" t="s">
        <v>13539</v>
      </c>
      <c r="C1012" s="146" t="s">
        <v>10</v>
      </c>
      <c r="D1012" s="147" t="s">
        <v>13540</v>
      </c>
    </row>
    <row r="1013" spans="1:4" x14ac:dyDescent="0.2">
      <c r="A1013" s="146">
        <v>11712</v>
      </c>
      <c r="B1013" s="146" t="s">
        <v>13541</v>
      </c>
      <c r="C1013" s="146" t="s">
        <v>10</v>
      </c>
      <c r="D1013" s="147" t="s">
        <v>13542</v>
      </c>
    </row>
    <row r="1014" spans="1:4" x14ac:dyDescent="0.2">
      <c r="A1014" s="146">
        <v>11717</v>
      </c>
      <c r="B1014" s="146" t="s">
        <v>13543</v>
      </c>
      <c r="C1014" s="146" t="s">
        <v>10</v>
      </c>
      <c r="D1014" s="147" t="s">
        <v>13544</v>
      </c>
    </row>
    <row r="1015" spans="1:4" x14ac:dyDescent="0.2">
      <c r="A1015" s="146">
        <v>11714</v>
      </c>
      <c r="B1015" s="146" t="s">
        <v>13545</v>
      </c>
      <c r="C1015" s="146" t="s">
        <v>10</v>
      </c>
      <c r="D1015" s="147" t="s">
        <v>13546</v>
      </c>
    </row>
    <row r="1016" spans="1:4" x14ac:dyDescent="0.2">
      <c r="A1016" s="146">
        <v>11715</v>
      </c>
      <c r="B1016" s="146" t="s">
        <v>13547</v>
      </c>
      <c r="C1016" s="146" t="s">
        <v>10</v>
      </c>
      <c r="D1016" s="147" t="s">
        <v>13548</v>
      </c>
    </row>
    <row r="1017" spans="1:4" x14ac:dyDescent="0.2">
      <c r="A1017" s="146">
        <v>11880</v>
      </c>
      <c r="B1017" s="146" t="s">
        <v>13549</v>
      </c>
      <c r="C1017" s="146" t="s">
        <v>10</v>
      </c>
      <c r="D1017" s="147" t="s">
        <v>13550</v>
      </c>
    </row>
    <row r="1018" spans="1:4" x14ac:dyDescent="0.2">
      <c r="A1018" s="146">
        <v>1106</v>
      </c>
      <c r="B1018" s="146" t="s">
        <v>1006</v>
      </c>
      <c r="C1018" s="146" t="s">
        <v>71</v>
      </c>
      <c r="D1018" s="147" t="s">
        <v>14688</v>
      </c>
    </row>
    <row r="1019" spans="1:4" x14ac:dyDescent="0.2">
      <c r="A1019" s="146">
        <v>11161</v>
      </c>
      <c r="B1019" s="146" t="s">
        <v>1007</v>
      </c>
      <c r="C1019" s="146" t="s">
        <v>71</v>
      </c>
      <c r="D1019" s="147" t="s">
        <v>13705</v>
      </c>
    </row>
    <row r="1020" spans="1:4" x14ac:dyDescent="0.2">
      <c r="A1020" s="146">
        <v>1107</v>
      </c>
      <c r="B1020" s="146" t="s">
        <v>1008</v>
      </c>
      <c r="C1020" s="146" t="s">
        <v>71</v>
      </c>
      <c r="D1020" s="147" t="s">
        <v>13298</v>
      </c>
    </row>
    <row r="1021" spans="1:4" x14ac:dyDescent="0.2">
      <c r="A1021" s="146">
        <v>4758</v>
      </c>
      <c r="B1021" s="146" t="s">
        <v>13551</v>
      </c>
      <c r="C1021" s="146" t="s">
        <v>185</v>
      </c>
      <c r="D1021" s="147" t="s">
        <v>15753</v>
      </c>
    </row>
    <row r="1022" spans="1:4" x14ac:dyDescent="0.2">
      <c r="A1022" s="146">
        <v>41080</v>
      </c>
      <c r="B1022" s="146" t="s">
        <v>13553</v>
      </c>
      <c r="C1022" s="146" t="s">
        <v>187</v>
      </c>
      <c r="D1022" s="147" t="s">
        <v>19995</v>
      </c>
    </row>
    <row r="1023" spans="1:4" x14ac:dyDescent="0.2">
      <c r="A1023" s="146">
        <v>25963</v>
      </c>
      <c r="B1023" s="146" t="s">
        <v>13555</v>
      </c>
      <c r="C1023" s="146" t="s">
        <v>71</v>
      </c>
      <c r="D1023" s="147" t="s">
        <v>13556</v>
      </c>
    </row>
    <row r="1024" spans="1:4" x14ac:dyDescent="0.2">
      <c r="A1024" s="146">
        <v>4759</v>
      </c>
      <c r="B1024" s="146" t="s">
        <v>13557</v>
      </c>
      <c r="C1024" s="146" t="s">
        <v>185</v>
      </c>
      <c r="D1024" s="147" t="s">
        <v>14464</v>
      </c>
    </row>
    <row r="1025" spans="1:4" x14ac:dyDescent="0.2">
      <c r="A1025" s="146">
        <v>41068</v>
      </c>
      <c r="B1025" s="146" t="s">
        <v>1010</v>
      </c>
      <c r="C1025" s="146" t="s">
        <v>187</v>
      </c>
      <c r="D1025" s="147" t="s">
        <v>19996</v>
      </c>
    </row>
    <row r="1026" spans="1:4" x14ac:dyDescent="0.2">
      <c r="A1026" s="146">
        <v>1108</v>
      </c>
      <c r="B1026" s="146" t="s">
        <v>1012</v>
      </c>
      <c r="C1026" s="146" t="s">
        <v>20</v>
      </c>
      <c r="D1026" s="147" t="s">
        <v>19997</v>
      </c>
    </row>
    <row r="1027" spans="1:4" x14ac:dyDescent="0.2">
      <c r="A1027" s="146">
        <v>1117</v>
      </c>
      <c r="B1027" s="146" t="s">
        <v>1013</v>
      </c>
      <c r="C1027" s="146" t="s">
        <v>20</v>
      </c>
      <c r="D1027" s="147" t="s">
        <v>19998</v>
      </c>
    </row>
    <row r="1028" spans="1:4" x14ac:dyDescent="0.2">
      <c r="A1028" s="146">
        <v>1118</v>
      </c>
      <c r="B1028" s="146" t="s">
        <v>1014</v>
      </c>
      <c r="C1028" s="146" t="s">
        <v>20</v>
      </c>
      <c r="D1028" s="147" t="s">
        <v>19999</v>
      </c>
    </row>
    <row r="1029" spans="1:4" x14ac:dyDescent="0.2">
      <c r="A1029" s="146">
        <v>1110</v>
      </c>
      <c r="B1029" s="146" t="s">
        <v>1015</v>
      </c>
      <c r="C1029" s="146" t="s">
        <v>20</v>
      </c>
      <c r="D1029" s="147" t="s">
        <v>19999</v>
      </c>
    </row>
    <row r="1030" spans="1:4" x14ac:dyDescent="0.2">
      <c r="A1030" s="146">
        <v>12618</v>
      </c>
      <c r="B1030" s="146" t="s">
        <v>1016</v>
      </c>
      <c r="C1030" s="146" t="s">
        <v>10</v>
      </c>
      <c r="D1030" s="147" t="s">
        <v>20000</v>
      </c>
    </row>
    <row r="1031" spans="1:4" x14ac:dyDescent="0.2">
      <c r="A1031" s="146">
        <v>40784</v>
      </c>
      <c r="B1031" s="146" t="s">
        <v>1017</v>
      </c>
      <c r="C1031" s="146" t="s">
        <v>20</v>
      </c>
      <c r="D1031" s="147" t="s">
        <v>20001</v>
      </c>
    </row>
    <row r="1032" spans="1:4" x14ac:dyDescent="0.2">
      <c r="A1032" s="146">
        <v>40871</v>
      </c>
      <c r="B1032" s="146" t="s">
        <v>20002</v>
      </c>
      <c r="C1032" s="146" t="s">
        <v>20</v>
      </c>
      <c r="D1032" s="147" t="s">
        <v>20003</v>
      </c>
    </row>
    <row r="1033" spans="1:4" x14ac:dyDescent="0.2">
      <c r="A1033" s="146">
        <v>40782</v>
      </c>
      <c r="B1033" s="146" t="s">
        <v>1018</v>
      </c>
      <c r="C1033" s="146" t="s">
        <v>20</v>
      </c>
      <c r="D1033" s="147" t="s">
        <v>14233</v>
      </c>
    </row>
    <row r="1034" spans="1:4" x14ac:dyDescent="0.2">
      <c r="A1034" s="146">
        <v>40869</v>
      </c>
      <c r="B1034" s="146" t="s">
        <v>20004</v>
      </c>
      <c r="C1034" s="146" t="s">
        <v>20</v>
      </c>
      <c r="D1034" s="147" t="s">
        <v>20005</v>
      </c>
    </row>
    <row r="1035" spans="1:4" x14ac:dyDescent="0.2">
      <c r="A1035" s="146">
        <v>40783</v>
      </c>
      <c r="B1035" s="146" t="s">
        <v>1019</v>
      </c>
      <c r="C1035" s="146" t="s">
        <v>20</v>
      </c>
      <c r="D1035" s="147" t="s">
        <v>20006</v>
      </c>
    </row>
    <row r="1036" spans="1:4" x14ac:dyDescent="0.2">
      <c r="A1036" s="146">
        <v>40870</v>
      </c>
      <c r="B1036" s="146" t="s">
        <v>20007</v>
      </c>
      <c r="C1036" s="146" t="s">
        <v>20</v>
      </c>
      <c r="D1036" s="147" t="s">
        <v>20008</v>
      </c>
    </row>
    <row r="1037" spans="1:4" x14ac:dyDescent="0.2">
      <c r="A1037" s="146">
        <v>1109</v>
      </c>
      <c r="B1037" s="146" t="s">
        <v>1020</v>
      </c>
      <c r="C1037" s="146" t="s">
        <v>20</v>
      </c>
      <c r="D1037" s="147" t="s">
        <v>19997</v>
      </c>
    </row>
    <row r="1038" spans="1:4" x14ac:dyDescent="0.2">
      <c r="A1038" s="146">
        <v>1119</v>
      </c>
      <c r="B1038" s="146" t="s">
        <v>1021</v>
      </c>
      <c r="C1038" s="146" t="s">
        <v>20</v>
      </c>
      <c r="D1038" s="147" t="s">
        <v>15448</v>
      </c>
    </row>
    <row r="1039" spans="1:4" x14ac:dyDescent="0.2">
      <c r="A1039" s="146">
        <v>13115</v>
      </c>
      <c r="B1039" s="146" t="s">
        <v>13566</v>
      </c>
      <c r="C1039" s="146" t="s">
        <v>20</v>
      </c>
      <c r="D1039" s="147" t="s">
        <v>12625</v>
      </c>
    </row>
    <row r="1040" spans="1:4" x14ac:dyDescent="0.2">
      <c r="A1040" s="146">
        <v>10541</v>
      </c>
      <c r="B1040" s="146" t="s">
        <v>13568</v>
      </c>
      <c r="C1040" s="146" t="s">
        <v>20</v>
      </c>
      <c r="D1040" s="147" t="s">
        <v>20009</v>
      </c>
    </row>
    <row r="1041" spans="1:4" x14ac:dyDescent="0.2">
      <c r="A1041" s="146">
        <v>10543</v>
      </c>
      <c r="B1041" s="146" t="s">
        <v>13570</v>
      </c>
      <c r="C1041" s="146" t="s">
        <v>20</v>
      </c>
      <c r="D1041" s="147" t="s">
        <v>20010</v>
      </c>
    </row>
    <row r="1042" spans="1:4" x14ac:dyDescent="0.2">
      <c r="A1042" s="146">
        <v>10544</v>
      </c>
      <c r="B1042" s="146" t="s">
        <v>13572</v>
      </c>
      <c r="C1042" s="146" t="s">
        <v>20</v>
      </c>
      <c r="D1042" s="147" t="s">
        <v>20011</v>
      </c>
    </row>
    <row r="1043" spans="1:4" x14ac:dyDescent="0.2">
      <c r="A1043" s="146">
        <v>10545</v>
      </c>
      <c r="B1043" s="146" t="s">
        <v>13574</v>
      </c>
      <c r="C1043" s="146" t="s">
        <v>20</v>
      </c>
      <c r="D1043" s="147" t="s">
        <v>20012</v>
      </c>
    </row>
    <row r="1044" spans="1:4" x14ac:dyDescent="0.2">
      <c r="A1044" s="146">
        <v>10542</v>
      </c>
      <c r="B1044" s="146" t="s">
        <v>13576</v>
      </c>
      <c r="C1044" s="146" t="s">
        <v>20</v>
      </c>
      <c r="D1044" s="147" t="s">
        <v>20013</v>
      </c>
    </row>
    <row r="1045" spans="1:4" x14ac:dyDescent="0.2">
      <c r="A1045" s="146">
        <v>38365</v>
      </c>
      <c r="B1045" s="146" t="s">
        <v>1028</v>
      </c>
      <c r="C1045" s="146" t="s">
        <v>15</v>
      </c>
      <c r="D1045" s="147" t="s">
        <v>12513</v>
      </c>
    </row>
    <row r="1046" spans="1:4" x14ac:dyDescent="0.2">
      <c r="A1046" s="146">
        <v>37745</v>
      </c>
      <c r="B1046" s="146" t="s">
        <v>1029</v>
      </c>
      <c r="C1046" s="146" t="s">
        <v>10</v>
      </c>
      <c r="D1046" s="147" t="s">
        <v>20014</v>
      </c>
    </row>
    <row r="1047" spans="1:4" x14ac:dyDescent="0.2">
      <c r="A1047" s="146">
        <v>37754</v>
      </c>
      <c r="B1047" s="146" t="s">
        <v>1030</v>
      </c>
      <c r="C1047" s="146" t="s">
        <v>10</v>
      </c>
      <c r="D1047" s="147" t="s">
        <v>20015</v>
      </c>
    </row>
    <row r="1048" spans="1:4" x14ac:dyDescent="0.2">
      <c r="A1048" s="146">
        <v>37748</v>
      </c>
      <c r="B1048" s="146" t="s">
        <v>13580</v>
      </c>
      <c r="C1048" s="146" t="s">
        <v>10</v>
      </c>
      <c r="D1048" s="147" t="s">
        <v>20016</v>
      </c>
    </row>
    <row r="1049" spans="1:4" x14ac:dyDescent="0.2">
      <c r="A1049" s="146">
        <v>37761</v>
      </c>
      <c r="B1049" s="146" t="s">
        <v>1031</v>
      </c>
      <c r="C1049" s="146" t="s">
        <v>10</v>
      </c>
      <c r="D1049" s="147" t="s">
        <v>20017</v>
      </c>
    </row>
    <row r="1050" spans="1:4" x14ac:dyDescent="0.2">
      <c r="A1050" s="146">
        <v>37757</v>
      </c>
      <c r="B1050" s="146" t="s">
        <v>1032</v>
      </c>
      <c r="C1050" s="146" t="s">
        <v>10</v>
      </c>
      <c r="D1050" s="147" t="s">
        <v>20018</v>
      </c>
    </row>
    <row r="1051" spans="1:4" x14ac:dyDescent="0.2">
      <c r="A1051" s="146">
        <v>37759</v>
      </c>
      <c r="B1051" s="146" t="s">
        <v>1033</v>
      </c>
      <c r="C1051" s="146" t="s">
        <v>10</v>
      </c>
      <c r="D1051" s="147" t="s">
        <v>20019</v>
      </c>
    </row>
    <row r="1052" spans="1:4" x14ac:dyDescent="0.2">
      <c r="A1052" s="146">
        <v>37766</v>
      </c>
      <c r="B1052" s="146" t="s">
        <v>1034</v>
      </c>
      <c r="C1052" s="146" t="s">
        <v>10</v>
      </c>
      <c r="D1052" s="147" t="s">
        <v>20020</v>
      </c>
    </row>
    <row r="1053" spans="1:4" x14ac:dyDescent="0.2">
      <c r="A1053" s="146">
        <v>37752</v>
      </c>
      <c r="B1053" s="146" t="s">
        <v>1035</v>
      </c>
      <c r="C1053" s="146" t="s">
        <v>10</v>
      </c>
      <c r="D1053" s="147" t="s">
        <v>20021</v>
      </c>
    </row>
    <row r="1054" spans="1:4" x14ac:dyDescent="0.2">
      <c r="A1054" s="146">
        <v>37760</v>
      </c>
      <c r="B1054" s="146" t="s">
        <v>1036</v>
      </c>
      <c r="C1054" s="146" t="s">
        <v>10</v>
      </c>
      <c r="D1054" s="147" t="s">
        <v>20022</v>
      </c>
    </row>
    <row r="1055" spans="1:4" x14ac:dyDescent="0.2">
      <c r="A1055" s="146">
        <v>37765</v>
      </c>
      <c r="B1055" s="146" t="s">
        <v>1037</v>
      </c>
      <c r="C1055" s="146" t="s">
        <v>10</v>
      </c>
      <c r="D1055" s="147" t="s">
        <v>20023</v>
      </c>
    </row>
    <row r="1056" spans="1:4" x14ac:dyDescent="0.2">
      <c r="A1056" s="146">
        <v>37746</v>
      </c>
      <c r="B1056" s="146" t="s">
        <v>1038</v>
      </c>
      <c r="C1056" s="146" t="s">
        <v>10</v>
      </c>
      <c r="D1056" s="147" t="s">
        <v>20024</v>
      </c>
    </row>
    <row r="1057" spans="1:4" x14ac:dyDescent="0.2">
      <c r="A1057" s="146">
        <v>37750</v>
      </c>
      <c r="B1057" s="146" t="s">
        <v>1039</v>
      </c>
      <c r="C1057" s="146" t="s">
        <v>10</v>
      </c>
      <c r="D1057" s="147" t="s">
        <v>20025</v>
      </c>
    </row>
    <row r="1058" spans="1:4" x14ac:dyDescent="0.2">
      <c r="A1058" s="146">
        <v>37753</v>
      </c>
      <c r="B1058" s="146" t="s">
        <v>13591</v>
      </c>
      <c r="C1058" s="146" t="s">
        <v>10</v>
      </c>
      <c r="D1058" s="147" t="s">
        <v>20026</v>
      </c>
    </row>
    <row r="1059" spans="1:4" x14ac:dyDescent="0.2">
      <c r="A1059" s="146">
        <v>37756</v>
      </c>
      <c r="B1059" s="146" t="s">
        <v>1040</v>
      </c>
      <c r="C1059" s="146" t="s">
        <v>10</v>
      </c>
      <c r="D1059" s="147" t="s">
        <v>20017</v>
      </c>
    </row>
    <row r="1060" spans="1:4" x14ac:dyDescent="0.2">
      <c r="A1060" s="146">
        <v>37755</v>
      </c>
      <c r="B1060" s="146" t="s">
        <v>1041</v>
      </c>
      <c r="C1060" s="146" t="s">
        <v>10</v>
      </c>
      <c r="D1060" s="147" t="s">
        <v>20027</v>
      </c>
    </row>
    <row r="1061" spans="1:4" x14ac:dyDescent="0.2">
      <c r="A1061" s="146">
        <v>37758</v>
      </c>
      <c r="B1061" s="146" t="s">
        <v>1042</v>
      </c>
      <c r="C1061" s="146" t="s">
        <v>10</v>
      </c>
      <c r="D1061" s="147" t="s">
        <v>20028</v>
      </c>
    </row>
    <row r="1062" spans="1:4" x14ac:dyDescent="0.2">
      <c r="A1062" s="146">
        <v>37747</v>
      </c>
      <c r="B1062" s="146" t="s">
        <v>1043</v>
      </c>
      <c r="C1062" s="146" t="s">
        <v>10</v>
      </c>
      <c r="D1062" s="147" t="s">
        <v>20029</v>
      </c>
    </row>
    <row r="1063" spans="1:4" x14ac:dyDescent="0.2">
      <c r="A1063" s="146">
        <v>37767</v>
      </c>
      <c r="B1063" s="146" t="s">
        <v>1044</v>
      </c>
      <c r="C1063" s="146" t="s">
        <v>10</v>
      </c>
      <c r="D1063" s="147" t="s">
        <v>20030</v>
      </c>
    </row>
    <row r="1064" spans="1:4" x14ac:dyDescent="0.2">
      <c r="A1064" s="146">
        <v>37751</v>
      </c>
      <c r="B1064" s="146" t="s">
        <v>1045</v>
      </c>
      <c r="C1064" s="146" t="s">
        <v>10</v>
      </c>
      <c r="D1064" s="147" t="s">
        <v>20030</v>
      </c>
    </row>
    <row r="1065" spans="1:4" x14ac:dyDescent="0.2">
      <c r="A1065" s="146">
        <v>37749</v>
      </c>
      <c r="B1065" s="146" t="s">
        <v>1046</v>
      </c>
      <c r="C1065" s="146" t="s">
        <v>10</v>
      </c>
      <c r="D1065" s="147" t="s">
        <v>20031</v>
      </c>
    </row>
    <row r="1066" spans="1:4" x14ac:dyDescent="0.2">
      <c r="A1066" s="146">
        <v>1159</v>
      </c>
      <c r="B1066" s="146" t="s">
        <v>1047</v>
      </c>
      <c r="C1066" s="146" t="s">
        <v>10</v>
      </c>
      <c r="D1066" s="147" t="s">
        <v>20032</v>
      </c>
    </row>
    <row r="1067" spans="1:4" x14ac:dyDescent="0.2">
      <c r="A1067" s="146">
        <v>12114</v>
      </c>
      <c r="B1067" s="146" t="s">
        <v>1048</v>
      </c>
      <c r="C1067" s="146" t="s">
        <v>10</v>
      </c>
      <c r="D1067" s="147" t="s">
        <v>20033</v>
      </c>
    </row>
    <row r="1068" spans="1:4" x14ac:dyDescent="0.2">
      <c r="A1068" s="146">
        <v>38106</v>
      </c>
      <c r="B1068" s="146" t="s">
        <v>1049</v>
      </c>
      <c r="C1068" s="146" t="s">
        <v>10</v>
      </c>
      <c r="D1068" s="147" t="s">
        <v>20034</v>
      </c>
    </row>
    <row r="1069" spans="1:4" x14ac:dyDescent="0.2">
      <c r="A1069" s="146">
        <v>38085</v>
      </c>
      <c r="B1069" s="146" t="s">
        <v>1050</v>
      </c>
      <c r="C1069" s="146" t="s">
        <v>10</v>
      </c>
      <c r="D1069" s="147" t="s">
        <v>20035</v>
      </c>
    </row>
    <row r="1070" spans="1:4" x14ac:dyDescent="0.2">
      <c r="A1070" s="146">
        <v>38599</v>
      </c>
      <c r="B1070" s="146" t="s">
        <v>13602</v>
      </c>
      <c r="C1070" s="146" t="s">
        <v>10</v>
      </c>
      <c r="D1070" s="147" t="s">
        <v>13603</v>
      </c>
    </row>
    <row r="1071" spans="1:4" x14ac:dyDescent="0.2">
      <c r="A1071" s="146">
        <v>38596</v>
      </c>
      <c r="B1071" s="146" t="s">
        <v>13604</v>
      </c>
      <c r="C1071" s="146" t="s">
        <v>10</v>
      </c>
      <c r="D1071" s="147" t="s">
        <v>13083</v>
      </c>
    </row>
    <row r="1072" spans="1:4" x14ac:dyDescent="0.2">
      <c r="A1072" s="146">
        <v>38600</v>
      </c>
      <c r="B1072" s="146" t="s">
        <v>13605</v>
      </c>
      <c r="C1072" s="146" t="s">
        <v>10</v>
      </c>
      <c r="D1072" s="147" t="s">
        <v>13606</v>
      </c>
    </row>
    <row r="1073" spans="1:4" x14ac:dyDescent="0.2">
      <c r="A1073" s="146">
        <v>38597</v>
      </c>
      <c r="B1073" s="146" t="s">
        <v>13607</v>
      </c>
      <c r="C1073" s="146" t="s">
        <v>10</v>
      </c>
      <c r="D1073" s="147" t="s">
        <v>13608</v>
      </c>
    </row>
    <row r="1074" spans="1:4" x14ac:dyDescent="0.2">
      <c r="A1074" s="146">
        <v>659</v>
      </c>
      <c r="B1074" s="146" t="s">
        <v>13609</v>
      </c>
      <c r="C1074" s="146" t="s">
        <v>10</v>
      </c>
      <c r="D1074" s="147" t="s">
        <v>12513</v>
      </c>
    </row>
    <row r="1075" spans="1:4" x14ac:dyDescent="0.2">
      <c r="A1075" s="146">
        <v>660</v>
      </c>
      <c r="B1075" s="146" t="s">
        <v>13610</v>
      </c>
      <c r="C1075" s="146" t="s">
        <v>10</v>
      </c>
      <c r="D1075" s="147" t="s">
        <v>12888</v>
      </c>
    </row>
    <row r="1076" spans="1:4" x14ac:dyDescent="0.2">
      <c r="A1076" s="146">
        <v>658</v>
      </c>
      <c r="B1076" s="146" t="s">
        <v>13611</v>
      </c>
      <c r="C1076" s="146" t="s">
        <v>10</v>
      </c>
      <c r="D1076" s="147" t="s">
        <v>13612</v>
      </c>
    </row>
    <row r="1077" spans="1:4" x14ac:dyDescent="0.2">
      <c r="A1077" s="146">
        <v>38548</v>
      </c>
      <c r="B1077" s="146" t="s">
        <v>1058</v>
      </c>
      <c r="C1077" s="146" t="s">
        <v>10</v>
      </c>
      <c r="D1077" s="147" t="s">
        <v>15620</v>
      </c>
    </row>
    <row r="1078" spans="1:4" x14ac:dyDescent="0.2">
      <c r="A1078" s="146">
        <v>34647</v>
      </c>
      <c r="B1078" s="146" t="s">
        <v>13614</v>
      </c>
      <c r="C1078" s="146" t="s">
        <v>10</v>
      </c>
      <c r="D1078" s="147" t="s">
        <v>16752</v>
      </c>
    </row>
    <row r="1079" spans="1:4" x14ac:dyDescent="0.2">
      <c r="A1079" s="146">
        <v>34649</v>
      </c>
      <c r="B1079" s="146" t="s">
        <v>1059</v>
      </c>
      <c r="C1079" s="146" t="s">
        <v>10</v>
      </c>
      <c r="D1079" s="147" t="s">
        <v>20036</v>
      </c>
    </row>
    <row r="1080" spans="1:4" x14ac:dyDescent="0.2">
      <c r="A1080" s="146">
        <v>34652</v>
      </c>
      <c r="B1080" s="146" t="s">
        <v>13616</v>
      </c>
      <c r="C1080" s="146" t="s">
        <v>10</v>
      </c>
      <c r="D1080" s="147" t="s">
        <v>12566</v>
      </c>
    </row>
    <row r="1081" spans="1:4" x14ac:dyDescent="0.2">
      <c r="A1081" s="146">
        <v>34655</v>
      </c>
      <c r="B1081" s="146" t="s">
        <v>1060</v>
      </c>
      <c r="C1081" s="146" t="s">
        <v>10</v>
      </c>
      <c r="D1081" s="147" t="s">
        <v>13145</v>
      </c>
    </row>
    <row r="1082" spans="1:4" x14ac:dyDescent="0.2">
      <c r="A1082" s="146">
        <v>40607</v>
      </c>
      <c r="B1082" s="146" t="s">
        <v>1061</v>
      </c>
      <c r="C1082" s="146" t="s">
        <v>10</v>
      </c>
      <c r="D1082" s="147" t="s">
        <v>16526</v>
      </c>
    </row>
    <row r="1083" spans="1:4" x14ac:dyDescent="0.2">
      <c r="A1083" s="146">
        <v>585</v>
      </c>
      <c r="B1083" s="146" t="s">
        <v>1065</v>
      </c>
      <c r="C1083" s="146" t="s">
        <v>71</v>
      </c>
      <c r="D1083" s="147" t="s">
        <v>20037</v>
      </c>
    </row>
    <row r="1084" spans="1:4" x14ac:dyDescent="0.2">
      <c r="A1084" s="146">
        <v>4777</v>
      </c>
      <c r="B1084" s="146" t="s">
        <v>1066</v>
      </c>
      <c r="C1084" s="146" t="s">
        <v>71</v>
      </c>
      <c r="D1084" s="147" t="s">
        <v>12644</v>
      </c>
    </row>
    <row r="1085" spans="1:4" x14ac:dyDescent="0.2">
      <c r="A1085" s="146">
        <v>587</v>
      </c>
      <c r="B1085" s="146" t="s">
        <v>1067</v>
      </c>
      <c r="C1085" s="146" t="s">
        <v>71</v>
      </c>
      <c r="D1085" s="147" t="s">
        <v>12594</v>
      </c>
    </row>
    <row r="1086" spans="1:4" x14ac:dyDescent="0.2">
      <c r="A1086" s="146">
        <v>590</v>
      </c>
      <c r="B1086" s="146" t="s">
        <v>1068</v>
      </c>
      <c r="C1086" s="146" t="s">
        <v>71</v>
      </c>
      <c r="D1086" s="147" t="s">
        <v>20038</v>
      </c>
    </row>
    <row r="1087" spans="1:4" x14ac:dyDescent="0.2">
      <c r="A1087" s="146">
        <v>592</v>
      </c>
      <c r="B1087" s="146" t="s">
        <v>1069</v>
      </c>
      <c r="C1087" s="146" t="s">
        <v>71</v>
      </c>
      <c r="D1087" s="147" t="s">
        <v>12594</v>
      </c>
    </row>
    <row r="1088" spans="1:4" x14ac:dyDescent="0.2">
      <c r="A1088" s="146">
        <v>586</v>
      </c>
      <c r="B1088" s="146" t="s">
        <v>1070</v>
      </c>
      <c r="C1088" s="146" t="s">
        <v>20</v>
      </c>
      <c r="D1088" s="147" t="s">
        <v>19878</v>
      </c>
    </row>
    <row r="1089" spans="1:4" x14ac:dyDescent="0.2">
      <c r="A1089" s="146">
        <v>591</v>
      </c>
      <c r="B1089" s="146" t="s">
        <v>1071</v>
      </c>
      <c r="C1089" s="146" t="s">
        <v>71</v>
      </c>
      <c r="D1089" s="147" t="s">
        <v>20037</v>
      </c>
    </row>
    <row r="1090" spans="1:4" x14ac:dyDescent="0.2">
      <c r="A1090" s="146">
        <v>588</v>
      </c>
      <c r="B1090" s="146" t="s">
        <v>1072</v>
      </c>
      <c r="C1090" s="146" t="s">
        <v>20</v>
      </c>
      <c r="D1090" s="147" t="s">
        <v>20039</v>
      </c>
    </row>
    <row r="1091" spans="1:4" x14ac:dyDescent="0.2">
      <c r="A1091" s="146">
        <v>589</v>
      </c>
      <c r="B1091" s="146" t="s">
        <v>1073</v>
      </c>
      <c r="C1091" s="146" t="s">
        <v>20</v>
      </c>
      <c r="D1091" s="147" t="s">
        <v>20040</v>
      </c>
    </row>
    <row r="1092" spans="1:4" x14ac:dyDescent="0.2">
      <c r="A1092" s="146">
        <v>584</v>
      </c>
      <c r="B1092" s="146" t="s">
        <v>1074</v>
      </c>
      <c r="C1092" s="146" t="s">
        <v>20</v>
      </c>
      <c r="D1092" s="147" t="s">
        <v>20041</v>
      </c>
    </row>
    <row r="1093" spans="1:4" x14ac:dyDescent="0.2">
      <c r="A1093" s="146">
        <v>574</v>
      </c>
      <c r="B1093" s="146" t="s">
        <v>13625</v>
      </c>
      <c r="C1093" s="146" t="s">
        <v>20</v>
      </c>
      <c r="D1093" s="147" t="s">
        <v>20042</v>
      </c>
    </row>
    <row r="1094" spans="1:4" x14ac:dyDescent="0.2">
      <c r="A1094" s="146">
        <v>567</v>
      </c>
      <c r="B1094" s="146" t="s">
        <v>13627</v>
      </c>
      <c r="C1094" s="146" t="s">
        <v>20</v>
      </c>
      <c r="D1094" s="147" t="s">
        <v>13826</v>
      </c>
    </row>
    <row r="1095" spans="1:4" x14ac:dyDescent="0.2">
      <c r="A1095" s="146">
        <v>568</v>
      </c>
      <c r="B1095" s="146" t="s">
        <v>13629</v>
      </c>
      <c r="C1095" s="146" t="s">
        <v>20</v>
      </c>
      <c r="D1095" s="147" t="s">
        <v>16021</v>
      </c>
    </row>
    <row r="1096" spans="1:4" x14ac:dyDescent="0.2">
      <c r="A1096" s="146">
        <v>569</v>
      </c>
      <c r="B1096" s="146" t="s">
        <v>13631</v>
      </c>
      <c r="C1096" s="146" t="s">
        <v>71</v>
      </c>
      <c r="D1096" s="147" t="s">
        <v>13852</v>
      </c>
    </row>
    <row r="1097" spans="1:4" x14ac:dyDescent="0.2">
      <c r="A1097" s="146">
        <v>1165</v>
      </c>
      <c r="B1097" s="146" t="s">
        <v>1075</v>
      </c>
      <c r="C1097" s="146" t="s">
        <v>10</v>
      </c>
      <c r="D1097" s="147" t="s">
        <v>13911</v>
      </c>
    </row>
    <row r="1098" spans="1:4" x14ac:dyDescent="0.2">
      <c r="A1098" s="146">
        <v>1164</v>
      </c>
      <c r="B1098" s="146" t="s">
        <v>1076</v>
      </c>
      <c r="C1098" s="146" t="s">
        <v>10</v>
      </c>
      <c r="D1098" s="147" t="s">
        <v>14743</v>
      </c>
    </row>
    <row r="1099" spans="1:4" x14ac:dyDescent="0.2">
      <c r="A1099" s="146">
        <v>1162</v>
      </c>
      <c r="B1099" s="146" t="s">
        <v>1077</v>
      </c>
      <c r="C1099" s="146" t="s">
        <v>10</v>
      </c>
      <c r="D1099" s="147" t="s">
        <v>15295</v>
      </c>
    </row>
    <row r="1100" spans="1:4" x14ac:dyDescent="0.2">
      <c r="A1100" s="146">
        <v>12395</v>
      </c>
      <c r="B1100" s="146" t="s">
        <v>1078</v>
      </c>
      <c r="C1100" s="146" t="s">
        <v>10</v>
      </c>
      <c r="D1100" s="147" t="s">
        <v>15611</v>
      </c>
    </row>
    <row r="1101" spans="1:4" x14ac:dyDescent="0.2">
      <c r="A1101" s="146">
        <v>1170</v>
      </c>
      <c r="B1101" s="146" t="s">
        <v>1079</v>
      </c>
      <c r="C1101" s="146" t="s">
        <v>10</v>
      </c>
      <c r="D1101" s="147" t="s">
        <v>20043</v>
      </c>
    </row>
    <row r="1102" spans="1:4" x14ac:dyDescent="0.2">
      <c r="A1102" s="146">
        <v>1169</v>
      </c>
      <c r="B1102" s="146" t="s">
        <v>1080</v>
      </c>
      <c r="C1102" s="146" t="s">
        <v>10</v>
      </c>
      <c r="D1102" s="147" t="s">
        <v>13771</v>
      </c>
    </row>
    <row r="1103" spans="1:4" x14ac:dyDescent="0.2">
      <c r="A1103" s="146">
        <v>1166</v>
      </c>
      <c r="B1103" s="146" t="s">
        <v>1081</v>
      </c>
      <c r="C1103" s="146" t="s">
        <v>10</v>
      </c>
      <c r="D1103" s="147" t="s">
        <v>20044</v>
      </c>
    </row>
    <row r="1104" spans="1:4" x14ac:dyDescent="0.2">
      <c r="A1104" s="146">
        <v>1163</v>
      </c>
      <c r="B1104" s="146" t="s">
        <v>1082</v>
      </c>
      <c r="C1104" s="146" t="s">
        <v>10</v>
      </c>
      <c r="D1104" s="147" t="s">
        <v>15037</v>
      </c>
    </row>
    <row r="1105" spans="1:4" x14ac:dyDescent="0.2">
      <c r="A1105" s="146">
        <v>12396</v>
      </c>
      <c r="B1105" s="146" t="s">
        <v>1083</v>
      </c>
      <c r="C1105" s="146" t="s">
        <v>10</v>
      </c>
      <c r="D1105" s="147" t="s">
        <v>15611</v>
      </c>
    </row>
    <row r="1106" spans="1:4" x14ac:dyDescent="0.2">
      <c r="A1106" s="146">
        <v>1168</v>
      </c>
      <c r="B1106" s="146" t="s">
        <v>1084</v>
      </c>
      <c r="C1106" s="146" t="s">
        <v>10</v>
      </c>
      <c r="D1106" s="147" t="s">
        <v>20045</v>
      </c>
    </row>
    <row r="1107" spans="1:4" x14ac:dyDescent="0.2">
      <c r="A1107" s="146">
        <v>1167</v>
      </c>
      <c r="B1107" s="146" t="s">
        <v>1085</v>
      </c>
      <c r="C1107" s="146" t="s">
        <v>10</v>
      </c>
      <c r="D1107" s="147" t="s">
        <v>20046</v>
      </c>
    </row>
    <row r="1108" spans="1:4" x14ac:dyDescent="0.2">
      <c r="A1108" s="146">
        <v>36331</v>
      </c>
      <c r="B1108" s="146" t="s">
        <v>1086</v>
      </c>
      <c r="C1108" s="146" t="s">
        <v>10</v>
      </c>
      <c r="D1108" s="147" t="s">
        <v>14058</v>
      </c>
    </row>
    <row r="1109" spans="1:4" x14ac:dyDescent="0.2">
      <c r="A1109" s="146">
        <v>36346</v>
      </c>
      <c r="B1109" s="146" t="s">
        <v>1087</v>
      </c>
      <c r="C1109" s="146" t="s">
        <v>10</v>
      </c>
      <c r="D1109" s="147" t="s">
        <v>13308</v>
      </c>
    </row>
    <row r="1110" spans="1:4" x14ac:dyDescent="0.2">
      <c r="A1110" s="146">
        <v>1210</v>
      </c>
      <c r="B1110" s="146" t="s">
        <v>1088</v>
      </c>
      <c r="C1110" s="146" t="s">
        <v>10</v>
      </c>
      <c r="D1110" s="147" t="s">
        <v>20047</v>
      </c>
    </row>
    <row r="1111" spans="1:4" x14ac:dyDescent="0.2">
      <c r="A1111" s="146">
        <v>1203</v>
      </c>
      <c r="B1111" s="146" t="s">
        <v>1089</v>
      </c>
      <c r="C1111" s="146" t="s">
        <v>10</v>
      </c>
      <c r="D1111" s="147" t="s">
        <v>13947</v>
      </c>
    </row>
    <row r="1112" spans="1:4" x14ac:dyDescent="0.2">
      <c r="A1112" s="146">
        <v>1197</v>
      </c>
      <c r="B1112" s="146" t="s">
        <v>1090</v>
      </c>
      <c r="C1112" s="146" t="s">
        <v>10</v>
      </c>
      <c r="D1112" s="147" t="s">
        <v>12506</v>
      </c>
    </row>
    <row r="1113" spans="1:4" x14ac:dyDescent="0.2">
      <c r="A1113" s="146">
        <v>1202</v>
      </c>
      <c r="B1113" s="146" t="s">
        <v>1091</v>
      </c>
      <c r="C1113" s="146" t="s">
        <v>10</v>
      </c>
      <c r="D1113" s="147" t="s">
        <v>12508</v>
      </c>
    </row>
    <row r="1114" spans="1:4" x14ac:dyDescent="0.2">
      <c r="A1114" s="146">
        <v>1188</v>
      </c>
      <c r="B1114" s="146" t="s">
        <v>1092</v>
      </c>
      <c r="C1114" s="146" t="s">
        <v>10</v>
      </c>
      <c r="D1114" s="147" t="s">
        <v>17399</v>
      </c>
    </row>
    <row r="1115" spans="1:4" x14ac:dyDescent="0.2">
      <c r="A1115" s="146">
        <v>1211</v>
      </c>
      <c r="B1115" s="146" t="s">
        <v>1093</v>
      </c>
      <c r="C1115" s="146" t="s">
        <v>10</v>
      </c>
      <c r="D1115" s="147" t="s">
        <v>15046</v>
      </c>
    </row>
    <row r="1116" spans="1:4" x14ac:dyDescent="0.2">
      <c r="A1116" s="146">
        <v>1198</v>
      </c>
      <c r="B1116" s="146" t="s">
        <v>1094</v>
      </c>
      <c r="C1116" s="146" t="s">
        <v>10</v>
      </c>
      <c r="D1116" s="147" t="s">
        <v>20048</v>
      </c>
    </row>
    <row r="1117" spans="1:4" x14ac:dyDescent="0.2">
      <c r="A1117" s="146">
        <v>1199</v>
      </c>
      <c r="B1117" s="146" t="s">
        <v>1095</v>
      </c>
      <c r="C1117" s="146" t="s">
        <v>10</v>
      </c>
      <c r="D1117" s="147" t="s">
        <v>20049</v>
      </c>
    </row>
    <row r="1118" spans="1:4" x14ac:dyDescent="0.2">
      <c r="A1118" s="146">
        <v>20088</v>
      </c>
      <c r="B1118" s="146" t="s">
        <v>13644</v>
      </c>
      <c r="C1118" s="146" t="s">
        <v>10</v>
      </c>
      <c r="D1118" s="147" t="s">
        <v>13054</v>
      </c>
    </row>
    <row r="1119" spans="1:4" x14ac:dyDescent="0.2">
      <c r="A1119" s="146">
        <v>20089</v>
      </c>
      <c r="B1119" s="146" t="s">
        <v>13646</v>
      </c>
      <c r="C1119" s="146" t="s">
        <v>10</v>
      </c>
      <c r="D1119" s="147" t="s">
        <v>20050</v>
      </c>
    </row>
    <row r="1120" spans="1:4" x14ac:dyDescent="0.2">
      <c r="A1120" s="146">
        <v>20087</v>
      </c>
      <c r="B1120" s="146" t="s">
        <v>13648</v>
      </c>
      <c r="C1120" s="146" t="s">
        <v>10</v>
      </c>
      <c r="D1120" s="147" t="s">
        <v>15595</v>
      </c>
    </row>
    <row r="1121" spans="1:4" x14ac:dyDescent="0.2">
      <c r="A1121" s="146">
        <v>1200</v>
      </c>
      <c r="B1121" s="146" t="s">
        <v>1099</v>
      </c>
      <c r="C1121" s="146" t="s">
        <v>10</v>
      </c>
      <c r="D1121" s="147" t="s">
        <v>13996</v>
      </c>
    </row>
    <row r="1122" spans="1:4" x14ac:dyDescent="0.2">
      <c r="A1122" s="146">
        <v>12909</v>
      </c>
      <c r="B1122" s="146" t="s">
        <v>1100</v>
      </c>
      <c r="C1122" s="146" t="s">
        <v>10</v>
      </c>
      <c r="D1122" s="147" t="s">
        <v>14740</v>
      </c>
    </row>
    <row r="1123" spans="1:4" x14ac:dyDescent="0.2">
      <c r="A1123" s="146">
        <v>12910</v>
      </c>
      <c r="B1123" s="146" t="s">
        <v>1101</v>
      </c>
      <c r="C1123" s="146" t="s">
        <v>10</v>
      </c>
      <c r="D1123" s="147" t="s">
        <v>13107</v>
      </c>
    </row>
    <row r="1124" spans="1:4" x14ac:dyDescent="0.2">
      <c r="A1124" s="146">
        <v>1184</v>
      </c>
      <c r="B1124" s="146" t="s">
        <v>1102</v>
      </c>
      <c r="C1124" s="146" t="s">
        <v>10</v>
      </c>
      <c r="D1124" s="147" t="s">
        <v>20051</v>
      </c>
    </row>
    <row r="1125" spans="1:4" x14ac:dyDescent="0.2">
      <c r="A1125" s="146">
        <v>1191</v>
      </c>
      <c r="B1125" s="146" t="s">
        <v>1103</v>
      </c>
      <c r="C1125" s="146" t="s">
        <v>10</v>
      </c>
      <c r="D1125" s="147" t="s">
        <v>15734</v>
      </c>
    </row>
    <row r="1126" spans="1:4" x14ac:dyDescent="0.2">
      <c r="A1126" s="146">
        <v>1185</v>
      </c>
      <c r="B1126" s="146" t="s">
        <v>1104</v>
      </c>
      <c r="C1126" s="146" t="s">
        <v>10</v>
      </c>
      <c r="D1126" s="147" t="s">
        <v>16049</v>
      </c>
    </row>
    <row r="1127" spans="1:4" x14ac:dyDescent="0.2">
      <c r="A1127" s="146">
        <v>1189</v>
      </c>
      <c r="B1127" s="146" t="s">
        <v>1105</v>
      </c>
      <c r="C1127" s="146" t="s">
        <v>10</v>
      </c>
      <c r="D1127" s="147" t="s">
        <v>13070</v>
      </c>
    </row>
    <row r="1128" spans="1:4" x14ac:dyDescent="0.2">
      <c r="A1128" s="146">
        <v>1193</v>
      </c>
      <c r="B1128" s="146" t="s">
        <v>1106</v>
      </c>
      <c r="C1128" s="146" t="s">
        <v>10</v>
      </c>
      <c r="D1128" s="147" t="s">
        <v>20052</v>
      </c>
    </row>
    <row r="1129" spans="1:4" x14ac:dyDescent="0.2">
      <c r="A1129" s="146">
        <v>1194</v>
      </c>
      <c r="B1129" s="146" t="s">
        <v>1107</v>
      </c>
      <c r="C1129" s="146" t="s">
        <v>10</v>
      </c>
      <c r="D1129" s="147" t="s">
        <v>15459</v>
      </c>
    </row>
    <row r="1130" spans="1:4" x14ac:dyDescent="0.2">
      <c r="A1130" s="146">
        <v>1195</v>
      </c>
      <c r="B1130" s="146" t="s">
        <v>1108</v>
      </c>
      <c r="C1130" s="146" t="s">
        <v>10</v>
      </c>
      <c r="D1130" s="147" t="s">
        <v>15836</v>
      </c>
    </row>
    <row r="1131" spans="1:4" x14ac:dyDescent="0.2">
      <c r="A1131" s="146">
        <v>1204</v>
      </c>
      <c r="B1131" s="146" t="s">
        <v>1109</v>
      </c>
      <c r="C1131" s="146" t="s">
        <v>10</v>
      </c>
      <c r="D1131" s="147" t="s">
        <v>20053</v>
      </c>
    </row>
    <row r="1132" spans="1:4" x14ac:dyDescent="0.2">
      <c r="A1132" s="146">
        <v>1205</v>
      </c>
      <c r="B1132" s="146" t="s">
        <v>1110</v>
      </c>
      <c r="C1132" s="146" t="s">
        <v>10</v>
      </c>
      <c r="D1132" s="147" t="s">
        <v>20054</v>
      </c>
    </row>
    <row r="1133" spans="1:4" x14ac:dyDescent="0.2">
      <c r="A1133" s="146">
        <v>1207</v>
      </c>
      <c r="B1133" s="146" t="s">
        <v>1111</v>
      </c>
      <c r="C1133" s="146" t="s">
        <v>10</v>
      </c>
      <c r="D1133" s="147" t="s">
        <v>20055</v>
      </c>
    </row>
    <row r="1134" spans="1:4" x14ac:dyDescent="0.2">
      <c r="A1134" s="146">
        <v>1206</v>
      </c>
      <c r="B1134" s="146" t="s">
        <v>1112</v>
      </c>
      <c r="C1134" s="146" t="s">
        <v>10</v>
      </c>
      <c r="D1134" s="147" t="s">
        <v>12584</v>
      </c>
    </row>
    <row r="1135" spans="1:4" x14ac:dyDescent="0.2">
      <c r="A1135" s="146">
        <v>1183</v>
      </c>
      <c r="B1135" s="146" t="s">
        <v>1113</v>
      </c>
      <c r="C1135" s="146" t="s">
        <v>10</v>
      </c>
      <c r="D1135" s="147" t="s">
        <v>20056</v>
      </c>
    </row>
    <row r="1136" spans="1:4" x14ac:dyDescent="0.2">
      <c r="A1136" s="146">
        <v>42685</v>
      </c>
      <c r="B1136" s="146" t="s">
        <v>1114</v>
      </c>
      <c r="C1136" s="146" t="s">
        <v>10</v>
      </c>
      <c r="D1136" s="147" t="s">
        <v>20057</v>
      </c>
    </row>
    <row r="1137" spans="1:4" x14ac:dyDescent="0.2">
      <c r="A1137" s="146">
        <v>42686</v>
      </c>
      <c r="B1137" s="146" t="s">
        <v>1115</v>
      </c>
      <c r="C1137" s="146" t="s">
        <v>10</v>
      </c>
      <c r="D1137" s="147" t="s">
        <v>20058</v>
      </c>
    </row>
    <row r="1138" spans="1:4" x14ac:dyDescent="0.2">
      <c r="A1138" s="146">
        <v>12894</v>
      </c>
      <c r="B1138" s="146" t="s">
        <v>1116</v>
      </c>
      <c r="C1138" s="146" t="s">
        <v>10</v>
      </c>
      <c r="D1138" s="147" t="s">
        <v>16820</v>
      </c>
    </row>
    <row r="1139" spans="1:4" x14ac:dyDescent="0.2">
      <c r="A1139" s="146">
        <v>12895</v>
      </c>
      <c r="B1139" s="146" t="s">
        <v>1117</v>
      </c>
      <c r="C1139" s="146" t="s">
        <v>10</v>
      </c>
      <c r="D1139" s="147" t="s">
        <v>13243</v>
      </c>
    </row>
    <row r="1140" spans="1:4" x14ac:dyDescent="0.2">
      <c r="A1140" s="146">
        <v>1631</v>
      </c>
      <c r="B1140" s="146" t="s">
        <v>1118</v>
      </c>
      <c r="C1140" s="146" t="s">
        <v>10</v>
      </c>
      <c r="D1140" s="147" t="s">
        <v>20059</v>
      </c>
    </row>
    <row r="1141" spans="1:4" x14ac:dyDescent="0.2">
      <c r="A1141" s="146">
        <v>1633</v>
      </c>
      <c r="B1141" s="146" t="s">
        <v>1119</v>
      </c>
      <c r="C1141" s="146" t="s">
        <v>10</v>
      </c>
      <c r="D1141" s="147" t="s">
        <v>20060</v>
      </c>
    </row>
    <row r="1142" spans="1:4" x14ac:dyDescent="0.2">
      <c r="A1142" s="146">
        <v>10818</v>
      </c>
      <c r="B1142" s="146" t="s">
        <v>1120</v>
      </c>
      <c r="C1142" s="146" t="s">
        <v>71</v>
      </c>
      <c r="D1142" s="147" t="s">
        <v>13667</v>
      </c>
    </row>
    <row r="1143" spans="1:4" x14ac:dyDescent="0.2">
      <c r="A1143" s="146">
        <v>39359</v>
      </c>
      <c r="B1143" s="146" t="s">
        <v>1125</v>
      </c>
      <c r="C1143" s="146" t="s">
        <v>10</v>
      </c>
      <c r="D1143" s="147" t="s">
        <v>17387</v>
      </c>
    </row>
    <row r="1144" spans="1:4" x14ac:dyDescent="0.2">
      <c r="A1144" s="146">
        <v>39360</v>
      </c>
      <c r="B1144" s="146" t="s">
        <v>1126</v>
      </c>
      <c r="C1144" s="146" t="s">
        <v>10</v>
      </c>
      <c r="D1144" s="147" t="s">
        <v>20061</v>
      </c>
    </row>
    <row r="1145" spans="1:4" x14ac:dyDescent="0.2">
      <c r="A1145" s="146">
        <v>10710</v>
      </c>
      <c r="B1145" s="146" t="s">
        <v>1127</v>
      </c>
      <c r="C1145" s="146" t="s">
        <v>15</v>
      </c>
      <c r="D1145" s="147" t="s">
        <v>20062</v>
      </c>
    </row>
    <row r="1146" spans="1:4" x14ac:dyDescent="0.2">
      <c r="A1146" s="146">
        <v>10709</v>
      </c>
      <c r="B1146" s="146" t="s">
        <v>1128</v>
      </c>
      <c r="C1146" s="146" t="s">
        <v>15</v>
      </c>
      <c r="D1146" s="147" t="s">
        <v>20063</v>
      </c>
    </row>
    <row r="1147" spans="1:4" x14ac:dyDescent="0.2">
      <c r="A1147" s="146">
        <v>39636</v>
      </c>
      <c r="B1147" s="146" t="s">
        <v>1129</v>
      </c>
      <c r="C1147" s="146" t="s">
        <v>15</v>
      </c>
      <c r="D1147" s="147" t="s">
        <v>20064</v>
      </c>
    </row>
    <row r="1148" spans="1:4" x14ac:dyDescent="0.2">
      <c r="A1148" s="146">
        <v>10708</v>
      </c>
      <c r="B1148" s="146" t="s">
        <v>1130</v>
      </c>
      <c r="C1148" s="146" t="s">
        <v>15</v>
      </c>
      <c r="D1148" s="147" t="s">
        <v>20065</v>
      </c>
    </row>
    <row r="1149" spans="1:4" x14ac:dyDescent="0.2">
      <c r="A1149" s="146">
        <v>39635</v>
      </c>
      <c r="B1149" s="146" t="s">
        <v>1131</v>
      </c>
      <c r="C1149" s="146" t="s">
        <v>15</v>
      </c>
      <c r="D1149" s="147" t="s">
        <v>20066</v>
      </c>
    </row>
    <row r="1150" spans="1:4" x14ac:dyDescent="0.2">
      <c r="A1150" s="146">
        <v>6117</v>
      </c>
      <c r="B1150" s="146" t="s">
        <v>13675</v>
      </c>
      <c r="C1150" s="146" t="s">
        <v>185</v>
      </c>
      <c r="D1150" s="147" t="s">
        <v>20067</v>
      </c>
    </row>
    <row r="1151" spans="1:4" x14ac:dyDescent="0.2">
      <c r="A1151" s="146">
        <v>40913</v>
      </c>
      <c r="B1151" s="146" t="s">
        <v>1133</v>
      </c>
      <c r="C1151" s="146" t="s">
        <v>187</v>
      </c>
      <c r="D1151" s="147" t="s">
        <v>20068</v>
      </c>
    </row>
    <row r="1152" spans="1:4" x14ac:dyDescent="0.2">
      <c r="A1152" s="146">
        <v>1214</v>
      </c>
      <c r="B1152" s="146" t="s">
        <v>13678</v>
      </c>
      <c r="C1152" s="146" t="s">
        <v>185</v>
      </c>
      <c r="D1152" s="147" t="s">
        <v>12605</v>
      </c>
    </row>
    <row r="1153" spans="1:4" x14ac:dyDescent="0.2">
      <c r="A1153" s="146">
        <v>40915</v>
      </c>
      <c r="B1153" s="146" t="s">
        <v>1135</v>
      </c>
      <c r="C1153" s="146" t="s">
        <v>187</v>
      </c>
      <c r="D1153" s="147" t="s">
        <v>20069</v>
      </c>
    </row>
    <row r="1154" spans="1:4" x14ac:dyDescent="0.2">
      <c r="A1154" s="146">
        <v>1213</v>
      </c>
      <c r="B1154" s="146" t="s">
        <v>13681</v>
      </c>
      <c r="C1154" s="146" t="s">
        <v>185</v>
      </c>
      <c r="D1154" s="147" t="s">
        <v>13221</v>
      </c>
    </row>
    <row r="1155" spans="1:4" x14ac:dyDescent="0.2">
      <c r="A1155" s="146">
        <v>40914</v>
      </c>
      <c r="B1155" s="146" t="s">
        <v>1137</v>
      </c>
      <c r="C1155" s="146" t="s">
        <v>187</v>
      </c>
      <c r="D1155" s="147" t="s">
        <v>19544</v>
      </c>
    </row>
    <row r="1156" spans="1:4" x14ac:dyDescent="0.2">
      <c r="A1156" s="146">
        <v>5091</v>
      </c>
      <c r="B1156" s="146" t="s">
        <v>1138</v>
      </c>
      <c r="C1156" s="146" t="s">
        <v>10</v>
      </c>
      <c r="D1156" s="147" t="s">
        <v>20070</v>
      </c>
    </row>
    <row r="1157" spans="1:4" x14ac:dyDescent="0.2">
      <c r="A1157" s="146">
        <v>14615</v>
      </c>
      <c r="B1157" s="146" t="s">
        <v>1139</v>
      </c>
      <c r="C1157" s="146" t="s">
        <v>10</v>
      </c>
      <c r="D1157" s="147" t="s">
        <v>20071</v>
      </c>
    </row>
    <row r="1158" spans="1:4" x14ac:dyDescent="0.2">
      <c r="A1158" s="146">
        <v>2711</v>
      </c>
      <c r="B1158" s="146" t="s">
        <v>1140</v>
      </c>
      <c r="C1158" s="146" t="s">
        <v>10</v>
      </c>
      <c r="D1158" s="147" t="s">
        <v>20072</v>
      </c>
    </row>
    <row r="1159" spans="1:4" x14ac:dyDescent="0.2">
      <c r="A1159" s="146">
        <v>37727</v>
      </c>
      <c r="B1159" s="146" t="s">
        <v>1141</v>
      </c>
      <c r="C1159" s="146" t="s">
        <v>10</v>
      </c>
      <c r="D1159" s="147" t="s">
        <v>20073</v>
      </c>
    </row>
    <row r="1160" spans="1:4" x14ac:dyDescent="0.2">
      <c r="A1160" s="146">
        <v>37728</v>
      </c>
      <c r="B1160" s="146" t="s">
        <v>1142</v>
      </c>
      <c r="C1160" s="146" t="s">
        <v>10</v>
      </c>
      <c r="D1160" s="147" t="s">
        <v>20074</v>
      </c>
    </row>
    <row r="1161" spans="1:4" x14ac:dyDescent="0.2">
      <c r="A1161" s="146">
        <v>37729</v>
      </c>
      <c r="B1161" s="146" t="s">
        <v>1143</v>
      </c>
      <c r="C1161" s="146" t="s">
        <v>10</v>
      </c>
      <c r="D1161" s="147" t="s">
        <v>20075</v>
      </c>
    </row>
    <row r="1162" spans="1:4" x14ac:dyDescent="0.2">
      <c r="A1162" s="146">
        <v>37730</v>
      </c>
      <c r="B1162" s="146" t="s">
        <v>1144</v>
      </c>
      <c r="C1162" s="146" t="s">
        <v>10</v>
      </c>
      <c r="D1162" s="147" t="s">
        <v>20076</v>
      </c>
    </row>
    <row r="1163" spans="1:4" x14ac:dyDescent="0.2">
      <c r="A1163" s="146">
        <v>37731</v>
      </c>
      <c r="B1163" s="146" t="s">
        <v>1145</v>
      </c>
      <c r="C1163" s="146" t="s">
        <v>10</v>
      </c>
      <c r="D1163" s="147" t="s">
        <v>20077</v>
      </c>
    </row>
    <row r="1164" spans="1:4" x14ac:dyDescent="0.2">
      <c r="A1164" s="146">
        <v>37732</v>
      </c>
      <c r="B1164" s="146" t="s">
        <v>1146</v>
      </c>
      <c r="C1164" s="146" t="s">
        <v>10</v>
      </c>
      <c r="D1164" s="147" t="s">
        <v>20078</v>
      </c>
    </row>
    <row r="1165" spans="1:4" x14ac:dyDescent="0.2">
      <c r="A1165" s="146">
        <v>42250</v>
      </c>
      <c r="B1165" s="146" t="s">
        <v>13691</v>
      </c>
      <c r="C1165" s="146" t="s">
        <v>1149</v>
      </c>
      <c r="D1165" s="147" t="s">
        <v>13692</v>
      </c>
    </row>
    <row r="1166" spans="1:4" x14ac:dyDescent="0.2">
      <c r="A1166" s="146">
        <v>42256</v>
      </c>
      <c r="B1166" s="146" t="s">
        <v>1147</v>
      </c>
      <c r="C1166" s="146" t="s">
        <v>71</v>
      </c>
      <c r="D1166" s="147" t="s">
        <v>13693</v>
      </c>
    </row>
    <row r="1167" spans="1:4" x14ac:dyDescent="0.2">
      <c r="A1167" s="146">
        <v>4743</v>
      </c>
      <c r="B1167" s="146" t="s">
        <v>1150</v>
      </c>
      <c r="C1167" s="146" t="s">
        <v>183</v>
      </c>
      <c r="D1167" s="147" t="s">
        <v>13694</v>
      </c>
    </row>
    <row r="1168" spans="1:4" x14ac:dyDescent="0.2">
      <c r="A1168" s="146">
        <v>4744</v>
      </c>
      <c r="B1168" s="146" t="s">
        <v>1151</v>
      </c>
      <c r="C1168" s="146" t="s">
        <v>183</v>
      </c>
      <c r="D1168" s="147" t="s">
        <v>13695</v>
      </c>
    </row>
    <row r="1169" spans="1:4" x14ac:dyDescent="0.2">
      <c r="A1169" s="146">
        <v>4745</v>
      </c>
      <c r="B1169" s="146" t="s">
        <v>1152</v>
      </c>
      <c r="C1169" s="146" t="s">
        <v>183</v>
      </c>
      <c r="D1169" s="147" t="s">
        <v>13696</v>
      </c>
    </row>
    <row r="1170" spans="1:4" x14ac:dyDescent="0.2">
      <c r="A1170" s="146">
        <v>36496</v>
      </c>
      <c r="B1170" s="146" t="s">
        <v>1153</v>
      </c>
      <c r="C1170" s="146" t="s">
        <v>10</v>
      </c>
      <c r="D1170" s="147" t="s">
        <v>20079</v>
      </c>
    </row>
    <row r="1171" spans="1:4" x14ac:dyDescent="0.2">
      <c r="A1171" s="146">
        <v>10630</v>
      </c>
      <c r="B1171" s="146" t="s">
        <v>1154</v>
      </c>
      <c r="C1171" s="146" t="s">
        <v>10</v>
      </c>
      <c r="D1171" s="147" t="s">
        <v>20080</v>
      </c>
    </row>
    <row r="1172" spans="1:4" x14ac:dyDescent="0.2">
      <c r="A1172" s="146">
        <v>37762</v>
      </c>
      <c r="B1172" s="146" t="s">
        <v>1155</v>
      </c>
      <c r="C1172" s="146" t="s">
        <v>10</v>
      </c>
      <c r="D1172" s="147" t="s">
        <v>20081</v>
      </c>
    </row>
    <row r="1173" spans="1:4" x14ac:dyDescent="0.2">
      <c r="A1173" s="146">
        <v>37763</v>
      </c>
      <c r="B1173" s="146" t="s">
        <v>1156</v>
      </c>
      <c r="C1173" s="146" t="s">
        <v>10</v>
      </c>
      <c r="D1173" s="147" t="s">
        <v>20082</v>
      </c>
    </row>
    <row r="1174" spans="1:4" x14ac:dyDescent="0.2">
      <c r="A1174" s="146">
        <v>41992</v>
      </c>
      <c r="B1174" s="146" t="s">
        <v>1157</v>
      </c>
      <c r="C1174" s="146" t="s">
        <v>10</v>
      </c>
      <c r="D1174" s="147" t="s">
        <v>20083</v>
      </c>
    </row>
    <row r="1175" spans="1:4" x14ac:dyDescent="0.2">
      <c r="A1175" s="146">
        <v>13215</v>
      </c>
      <c r="B1175" s="146" t="s">
        <v>1158</v>
      </c>
      <c r="C1175" s="146" t="s">
        <v>10</v>
      </c>
      <c r="D1175" s="147" t="s">
        <v>20084</v>
      </c>
    </row>
    <row r="1176" spans="1:4" x14ac:dyDescent="0.2">
      <c r="A1176" s="146">
        <v>4235</v>
      </c>
      <c r="B1176" s="146" t="s">
        <v>1159</v>
      </c>
      <c r="C1176" s="146" t="s">
        <v>185</v>
      </c>
      <c r="D1176" s="147" t="s">
        <v>14011</v>
      </c>
    </row>
    <row r="1177" spans="1:4" x14ac:dyDescent="0.2">
      <c r="A1177" s="146">
        <v>40976</v>
      </c>
      <c r="B1177" s="146" t="s">
        <v>1160</v>
      </c>
      <c r="C1177" s="146" t="s">
        <v>187</v>
      </c>
      <c r="D1177" s="147" t="s">
        <v>20085</v>
      </c>
    </row>
    <row r="1178" spans="1:4" x14ac:dyDescent="0.2">
      <c r="A1178" s="146">
        <v>39013</v>
      </c>
      <c r="B1178" s="146" t="s">
        <v>1161</v>
      </c>
      <c r="C1178" s="146" t="s">
        <v>10</v>
      </c>
      <c r="D1178" s="147" t="s">
        <v>15946</v>
      </c>
    </row>
    <row r="1179" spans="1:4" x14ac:dyDescent="0.2">
      <c r="A1179" s="146">
        <v>43091</v>
      </c>
      <c r="B1179" s="146" t="s">
        <v>1162</v>
      </c>
      <c r="C1179" s="146" t="s">
        <v>10</v>
      </c>
      <c r="D1179" s="147" t="s">
        <v>20086</v>
      </c>
    </row>
    <row r="1180" spans="1:4" x14ac:dyDescent="0.2">
      <c r="A1180" s="146">
        <v>43092</v>
      </c>
      <c r="B1180" s="146" t="s">
        <v>1163</v>
      </c>
      <c r="C1180" s="146" t="s">
        <v>10</v>
      </c>
      <c r="D1180" s="147" t="s">
        <v>20087</v>
      </c>
    </row>
    <row r="1181" spans="1:4" x14ac:dyDescent="0.2">
      <c r="A1181" s="146">
        <v>43089</v>
      </c>
      <c r="B1181" s="146" t="s">
        <v>1164</v>
      </c>
      <c r="C1181" s="146" t="s">
        <v>10</v>
      </c>
      <c r="D1181" s="147" t="s">
        <v>20088</v>
      </c>
    </row>
    <row r="1182" spans="1:4" x14ac:dyDescent="0.2">
      <c r="A1182" s="146">
        <v>43090</v>
      </c>
      <c r="B1182" s="146" t="s">
        <v>1165</v>
      </c>
      <c r="C1182" s="146" t="s">
        <v>10</v>
      </c>
      <c r="D1182" s="147" t="s">
        <v>20089</v>
      </c>
    </row>
    <row r="1183" spans="1:4" x14ac:dyDescent="0.2">
      <c r="A1183" s="146">
        <v>41967</v>
      </c>
      <c r="B1183" s="146" t="s">
        <v>13710</v>
      </c>
      <c r="C1183" s="146" t="s">
        <v>73</v>
      </c>
      <c r="D1183" s="147" t="s">
        <v>12792</v>
      </c>
    </row>
    <row r="1184" spans="1:4" x14ac:dyDescent="0.2">
      <c r="A1184" s="146">
        <v>12760</v>
      </c>
      <c r="B1184" s="146" t="s">
        <v>1167</v>
      </c>
      <c r="C1184" s="146" t="s">
        <v>15</v>
      </c>
      <c r="D1184" s="147" t="s">
        <v>20090</v>
      </c>
    </row>
    <row r="1185" spans="1:4" x14ac:dyDescent="0.2">
      <c r="A1185" s="146">
        <v>12759</v>
      </c>
      <c r="B1185" s="146" t="s">
        <v>1168</v>
      </c>
      <c r="C1185" s="146" t="s">
        <v>15</v>
      </c>
      <c r="D1185" s="147" t="s">
        <v>20091</v>
      </c>
    </row>
    <row r="1186" spans="1:4" x14ac:dyDescent="0.2">
      <c r="A1186" s="146">
        <v>43105</v>
      </c>
      <c r="B1186" s="146" t="s">
        <v>1169</v>
      </c>
      <c r="C1186" s="146" t="s">
        <v>71</v>
      </c>
      <c r="D1186" s="147" t="s">
        <v>20092</v>
      </c>
    </row>
    <row r="1187" spans="1:4" x14ac:dyDescent="0.2">
      <c r="A1187" s="146">
        <v>40424</v>
      </c>
      <c r="B1187" s="146" t="s">
        <v>1170</v>
      </c>
      <c r="C1187" s="146" t="s">
        <v>71</v>
      </c>
      <c r="D1187" s="147" t="s">
        <v>13354</v>
      </c>
    </row>
    <row r="1188" spans="1:4" x14ac:dyDescent="0.2">
      <c r="A1188" s="146">
        <v>1325</v>
      </c>
      <c r="B1188" s="146" t="s">
        <v>1171</v>
      </c>
      <c r="C1188" s="146" t="s">
        <v>71</v>
      </c>
      <c r="D1188" s="147" t="s">
        <v>15745</v>
      </c>
    </row>
    <row r="1189" spans="1:4" x14ac:dyDescent="0.2">
      <c r="A1189" s="146">
        <v>1327</v>
      </c>
      <c r="B1189" s="146" t="s">
        <v>1172</v>
      </c>
      <c r="C1189" s="146" t="s">
        <v>71</v>
      </c>
      <c r="D1189" s="147" t="s">
        <v>20093</v>
      </c>
    </row>
    <row r="1190" spans="1:4" x14ac:dyDescent="0.2">
      <c r="A1190" s="146">
        <v>1328</v>
      </c>
      <c r="B1190" s="146" t="s">
        <v>1173</v>
      </c>
      <c r="C1190" s="146" t="s">
        <v>71</v>
      </c>
      <c r="D1190" s="147" t="s">
        <v>20094</v>
      </c>
    </row>
    <row r="1191" spans="1:4" x14ac:dyDescent="0.2">
      <c r="A1191" s="146">
        <v>1321</v>
      </c>
      <c r="B1191" s="146" t="s">
        <v>1174</v>
      </c>
      <c r="C1191" s="146" t="s">
        <v>71</v>
      </c>
      <c r="D1191" s="147" t="s">
        <v>15823</v>
      </c>
    </row>
    <row r="1192" spans="1:4" x14ac:dyDescent="0.2">
      <c r="A1192" s="146">
        <v>1318</v>
      </c>
      <c r="B1192" s="146" t="s">
        <v>1175</v>
      </c>
      <c r="C1192" s="146" t="s">
        <v>71</v>
      </c>
      <c r="D1192" s="147" t="s">
        <v>15823</v>
      </c>
    </row>
    <row r="1193" spans="1:4" x14ac:dyDescent="0.2">
      <c r="A1193" s="146">
        <v>1322</v>
      </c>
      <c r="B1193" s="146" t="s">
        <v>1176</v>
      </c>
      <c r="C1193" s="146" t="s">
        <v>71</v>
      </c>
      <c r="D1193" s="147" t="s">
        <v>20095</v>
      </c>
    </row>
    <row r="1194" spans="1:4" x14ac:dyDescent="0.2">
      <c r="A1194" s="146">
        <v>1323</v>
      </c>
      <c r="B1194" s="146" t="s">
        <v>1177</v>
      </c>
      <c r="C1194" s="146" t="s">
        <v>71</v>
      </c>
      <c r="D1194" s="147" t="s">
        <v>20095</v>
      </c>
    </row>
    <row r="1195" spans="1:4" x14ac:dyDescent="0.2">
      <c r="A1195" s="146">
        <v>1319</v>
      </c>
      <c r="B1195" s="146" t="s">
        <v>1178</v>
      </c>
      <c r="C1195" s="146" t="s">
        <v>71</v>
      </c>
      <c r="D1195" s="147" t="s">
        <v>14949</v>
      </c>
    </row>
    <row r="1196" spans="1:4" x14ac:dyDescent="0.2">
      <c r="A1196" s="146">
        <v>11026</v>
      </c>
      <c r="B1196" s="146" t="s">
        <v>1179</v>
      </c>
      <c r="C1196" s="146" t="s">
        <v>71</v>
      </c>
      <c r="D1196" s="147" t="s">
        <v>20096</v>
      </c>
    </row>
    <row r="1197" spans="1:4" x14ac:dyDescent="0.2">
      <c r="A1197" s="146">
        <v>11027</v>
      </c>
      <c r="B1197" s="146" t="s">
        <v>1180</v>
      </c>
      <c r="C1197" s="146" t="s">
        <v>71</v>
      </c>
      <c r="D1197" s="147" t="s">
        <v>13307</v>
      </c>
    </row>
    <row r="1198" spans="1:4" x14ac:dyDescent="0.2">
      <c r="A1198" s="146">
        <v>11046</v>
      </c>
      <c r="B1198" s="146" t="s">
        <v>1181</v>
      </c>
      <c r="C1198" s="146" t="s">
        <v>71</v>
      </c>
      <c r="D1198" s="147" t="s">
        <v>14165</v>
      </c>
    </row>
    <row r="1199" spans="1:4" x14ac:dyDescent="0.2">
      <c r="A1199" s="146">
        <v>11047</v>
      </c>
      <c r="B1199" s="146" t="s">
        <v>1182</v>
      </c>
      <c r="C1199" s="146" t="s">
        <v>71</v>
      </c>
      <c r="D1199" s="147" t="s">
        <v>14726</v>
      </c>
    </row>
    <row r="1200" spans="1:4" x14ac:dyDescent="0.2">
      <c r="A1200" s="146">
        <v>43668</v>
      </c>
      <c r="B1200" s="146" t="s">
        <v>1183</v>
      </c>
      <c r="C1200" s="146" t="s">
        <v>71</v>
      </c>
      <c r="D1200" s="147" t="s">
        <v>20097</v>
      </c>
    </row>
    <row r="1201" spans="1:4" x14ac:dyDescent="0.2">
      <c r="A1201" s="146">
        <v>39630</v>
      </c>
      <c r="B1201" s="146" t="s">
        <v>1183</v>
      </c>
      <c r="C1201" s="146" t="s">
        <v>15</v>
      </c>
      <c r="D1201" s="147" t="s">
        <v>20098</v>
      </c>
    </row>
    <row r="1202" spans="1:4" x14ac:dyDescent="0.2">
      <c r="A1202" s="146">
        <v>11049</v>
      </c>
      <c r="B1202" s="146" t="s">
        <v>1184</v>
      </c>
      <c r="C1202" s="146" t="s">
        <v>71</v>
      </c>
      <c r="D1202" s="147" t="s">
        <v>12926</v>
      </c>
    </row>
    <row r="1203" spans="1:4" x14ac:dyDescent="0.2">
      <c r="A1203" s="146">
        <v>43106</v>
      </c>
      <c r="B1203" s="146" t="s">
        <v>1185</v>
      </c>
      <c r="C1203" s="146" t="s">
        <v>71</v>
      </c>
      <c r="D1203" s="147" t="s">
        <v>20099</v>
      </c>
    </row>
    <row r="1204" spans="1:4" x14ac:dyDescent="0.2">
      <c r="A1204" s="146">
        <v>39632</v>
      </c>
      <c r="B1204" s="146" t="s">
        <v>20100</v>
      </c>
      <c r="C1204" s="146" t="s">
        <v>15</v>
      </c>
      <c r="D1204" s="147" t="s">
        <v>20101</v>
      </c>
    </row>
    <row r="1205" spans="1:4" x14ac:dyDescent="0.2">
      <c r="A1205" s="146">
        <v>11051</v>
      </c>
      <c r="B1205" s="146" t="s">
        <v>1186</v>
      </c>
      <c r="C1205" s="146" t="s">
        <v>71</v>
      </c>
      <c r="D1205" s="147" t="s">
        <v>14663</v>
      </c>
    </row>
    <row r="1206" spans="1:4" x14ac:dyDescent="0.2">
      <c r="A1206" s="146">
        <v>11061</v>
      </c>
      <c r="B1206" s="146" t="s">
        <v>1187</v>
      </c>
      <c r="C1206" s="146" t="s">
        <v>71</v>
      </c>
      <c r="D1206" s="147" t="s">
        <v>20102</v>
      </c>
    </row>
    <row r="1207" spans="1:4" x14ac:dyDescent="0.2">
      <c r="A1207" s="146">
        <v>43667</v>
      </c>
      <c r="B1207" s="146" t="s">
        <v>1188</v>
      </c>
      <c r="C1207" s="146" t="s">
        <v>71</v>
      </c>
      <c r="D1207" s="147" t="s">
        <v>19531</v>
      </c>
    </row>
    <row r="1208" spans="1:4" x14ac:dyDescent="0.2">
      <c r="A1208" s="146">
        <v>1336</v>
      </c>
      <c r="B1208" s="146" t="s">
        <v>1188</v>
      </c>
      <c r="C1208" s="146" t="s">
        <v>15</v>
      </c>
      <c r="D1208" s="147" t="s">
        <v>20103</v>
      </c>
    </row>
    <row r="1209" spans="1:4" x14ac:dyDescent="0.2">
      <c r="A1209" s="146">
        <v>1333</v>
      </c>
      <c r="B1209" s="146" t="s">
        <v>1189</v>
      </c>
      <c r="C1209" s="146" t="s">
        <v>71</v>
      </c>
      <c r="D1209" s="147" t="s">
        <v>14018</v>
      </c>
    </row>
    <row r="1210" spans="1:4" x14ac:dyDescent="0.2">
      <c r="A1210" s="146">
        <v>1330</v>
      </c>
      <c r="B1210" s="146" t="s">
        <v>1190</v>
      </c>
      <c r="C1210" s="146" t="s">
        <v>71</v>
      </c>
      <c r="D1210" s="147" t="s">
        <v>20104</v>
      </c>
    </row>
    <row r="1211" spans="1:4" x14ac:dyDescent="0.2">
      <c r="A1211" s="146">
        <v>10957</v>
      </c>
      <c r="B1211" s="146" t="s">
        <v>1191</v>
      </c>
      <c r="C1211" s="146" t="s">
        <v>71</v>
      </c>
      <c r="D1211" s="147" t="s">
        <v>19825</v>
      </c>
    </row>
    <row r="1212" spans="1:4" x14ac:dyDescent="0.2">
      <c r="A1212" s="146">
        <v>1332</v>
      </c>
      <c r="B1212" s="146" t="s">
        <v>1192</v>
      </c>
      <c r="C1212" s="146" t="s">
        <v>71</v>
      </c>
      <c r="D1212" s="147" t="s">
        <v>19485</v>
      </c>
    </row>
    <row r="1213" spans="1:4" x14ac:dyDescent="0.2">
      <c r="A1213" s="146">
        <v>1334</v>
      </c>
      <c r="B1213" s="146" t="s">
        <v>1193</v>
      </c>
      <c r="C1213" s="146" t="s">
        <v>71</v>
      </c>
      <c r="D1213" s="147" t="s">
        <v>14218</v>
      </c>
    </row>
    <row r="1214" spans="1:4" x14ac:dyDescent="0.2">
      <c r="A1214" s="146">
        <v>1335</v>
      </c>
      <c r="B1214" s="146" t="s">
        <v>1194</v>
      </c>
      <c r="C1214" s="146" t="s">
        <v>71</v>
      </c>
      <c r="D1214" s="147" t="s">
        <v>13946</v>
      </c>
    </row>
    <row r="1215" spans="1:4" x14ac:dyDescent="0.2">
      <c r="A1215" s="146">
        <v>40425</v>
      </c>
      <c r="B1215" s="146" t="s">
        <v>1195</v>
      </c>
      <c r="C1215" s="146" t="s">
        <v>71</v>
      </c>
      <c r="D1215" s="147" t="s">
        <v>20105</v>
      </c>
    </row>
    <row r="1216" spans="1:4" x14ac:dyDescent="0.2">
      <c r="A1216" s="146">
        <v>1337</v>
      </c>
      <c r="B1216" s="146" t="s">
        <v>1196</v>
      </c>
      <c r="C1216" s="146" t="s">
        <v>71</v>
      </c>
      <c r="D1216" s="147" t="s">
        <v>19825</v>
      </c>
    </row>
    <row r="1217" spans="1:4" x14ac:dyDescent="0.2">
      <c r="A1217" s="146">
        <v>39416</v>
      </c>
      <c r="B1217" s="146" t="s">
        <v>13735</v>
      </c>
      <c r="C1217" s="146" t="s">
        <v>15</v>
      </c>
      <c r="D1217" s="147" t="s">
        <v>16972</v>
      </c>
    </row>
    <row r="1218" spans="1:4" x14ac:dyDescent="0.2">
      <c r="A1218" s="146">
        <v>39417</v>
      </c>
      <c r="B1218" s="146" t="s">
        <v>13737</v>
      </c>
      <c r="C1218" s="146" t="s">
        <v>15</v>
      </c>
      <c r="D1218" s="147" t="s">
        <v>13422</v>
      </c>
    </row>
    <row r="1219" spans="1:4" x14ac:dyDescent="0.2">
      <c r="A1219" s="146">
        <v>39414</v>
      </c>
      <c r="B1219" s="146" t="s">
        <v>13739</v>
      </c>
      <c r="C1219" s="146" t="s">
        <v>15</v>
      </c>
      <c r="D1219" s="147" t="s">
        <v>16260</v>
      </c>
    </row>
    <row r="1220" spans="1:4" x14ac:dyDescent="0.2">
      <c r="A1220" s="146">
        <v>39415</v>
      </c>
      <c r="B1220" s="146" t="s">
        <v>13741</v>
      </c>
      <c r="C1220" s="146" t="s">
        <v>15</v>
      </c>
      <c r="D1220" s="147" t="s">
        <v>16794</v>
      </c>
    </row>
    <row r="1221" spans="1:4" x14ac:dyDescent="0.2">
      <c r="A1221" s="146">
        <v>39412</v>
      </c>
      <c r="B1221" s="146" t="s">
        <v>13743</v>
      </c>
      <c r="C1221" s="146" t="s">
        <v>15</v>
      </c>
      <c r="D1221" s="147" t="s">
        <v>20106</v>
      </c>
    </row>
    <row r="1222" spans="1:4" x14ac:dyDescent="0.2">
      <c r="A1222" s="146">
        <v>39413</v>
      </c>
      <c r="B1222" s="146" t="s">
        <v>13745</v>
      </c>
      <c r="C1222" s="146" t="s">
        <v>15</v>
      </c>
      <c r="D1222" s="147" t="s">
        <v>20107</v>
      </c>
    </row>
    <row r="1223" spans="1:4" x14ac:dyDescent="0.2">
      <c r="A1223" s="146">
        <v>1338</v>
      </c>
      <c r="B1223" s="146" t="s">
        <v>1197</v>
      </c>
      <c r="C1223" s="146" t="s">
        <v>15</v>
      </c>
      <c r="D1223" s="147" t="s">
        <v>13562</v>
      </c>
    </row>
    <row r="1224" spans="1:4" x14ac:dyDescent="0.2">
      <c r="A1224" s="146">
        <v>1340</v>
      </c>
      <c r="B1224" s="146" t="s">
        <v>1198</v>
      </c>
      <c r="C1224" s="146" t="s">
        <v>15</v>
      </c>
      <c r="D1224" s="147" t="s">
        <v>15070</v>
      </c>
    </row>
    <row r="1225" spans="1:4" x14ac:dyDescent="0.2">
      <c r="A1225" s="146">
        <v>1341</v>
      </c>
      <c r="B1225" s="146" t="s">
        <v>1199</v>
      </c>
      <c r="C1225" s="146" t="s">
        <v>15</v>
      </c>
      <c r="D1225" s="147" t="s">
        <v>14061</v>
      </c>
    </row>
    <row r="1226" spans="1:4" x14ac:dyDescent="0.2">
      <c r="A1226" s="146">
        <v>1364</v>
      </c>
      <c r="B1226" s="146" t="s">
        <v>20108</v>
      </c>
      <c r="C1226" s="146" t="s">
        <v>15</v>
      </c>
      <c r="D1226" s="147" t="s">
        <v>20109</v>
      </c>
    </row>
    <row r="1227" spans="1:4" x14ac:dyDescent="0.2">
      <c r="A1227" s="146">
        <v>1361</v>
      </c>
      <c r="B1227" s="146" t="s">
        <v>20110</v>
      </c>
      <c r="C1227" s="146" t="s">
        <v>10</v>
      </c>
      <c r="D1227" s="147" t="s">
        <v>20111</v>
      </c>
    </row>
    <row r="1228" spans="1:4" x14ac:dyDescent="0.2">
      <c r="A1228" s="146">
        <v>1362</v>
      </c>
      <c r="B1228" s="146" t="s">
        <v>20112</v>
      </c>
      <c r="C1228" s="146" t="s">
        <v>15</v>
      </c>
      <c r="D1228" s="147" t="s">
        <v>20113</v>
      </c>
    </row>
    <row r="1229" spans="1:4" x14ac:dyDescent="0.2">
      <c r="A1229" s="146">
        <v>11131</v>
      </c>
      <c r="B1229" s="146" t="s">
        <v>20114</v>
      </c>
      <c r="C1229" s="146" t="s">
        <v>15</v>
      </c>
      <c r="D1229" s="147" t="s">
        <v>20115</v>
      </c>
    </row>
    <row r="1230" spans="1:4" x14ac:dyDescent="0.2">
      <c r="A1230" s="146">
        <v>11132</v>
      </c>
      <c r="B1230" s="146" t="s">
        <v>20116</v>
      </c>
      <c r="C1230" s="146" t="s">
        <v>15</v>
      </c>
      <c r="D1230" s="147" t="s">
        <v>20117</v>
      </c>
    </row>
    <row r="1231" spans="1:4" x14ac:dyDescent="0.2">
      <c r="A1231" s="146">
        <v>1363</v>
      </c>
      <c r="B1231" s="146" t="s">
        <v>20118</v>
      </c>
      <c r="C1231" s="146" t="s">
        <v>15</v>
      </c>
      <c r="D1231" s="147" t="s">
        <v>20119</v>
      </c>
    </row>
    <row r="1232" spans="1:4" x14ac:dyDescent="0.2">
      <c r="A1232" s="146">
        <v>11130</v>
      </c>
      <c r="B1232" s="146" t="s">
        <v>20120</v>
      </c>
      <c r="C1232" s="146" t="s">
        <v>15</v>
      </c>
      <c r="D1232" s="147" t="s">
        <v>20121</v>
      </c>
    </row>
    <row r="1233" spans="1:4" x14ac:dyDescent="0.2">
      <c r="A1233" s="146">
        <v>11134</v>
      </c>
      <c r="B1233" s="146" t="s">
        <v>13750</v>
      </c>
      <c r="C1233" s="146" t="s">
        <v>15</v>
      </c>
      <c r="D1233" s="147" t="s">
        <v>20122</v>
      </c>
    </row>
    <row r="1234" spans="1:4" x14ac:dyDescent="0.2">
      <c r="A1234" s="146">
        <v>11135</v>
      </c>
      <c r="B1234" s="146" t="s">
        <v>13752</v>
      </c>
      <c r="C1234" s="146" t="s">
        <v>15</v>
      </c>
      <c r="D1234" s="147" t="s">
        <v>20123</v>
      </c>
    </row>
    <row r="1235" spans="1:4" x14ac:dyDescent="0.2">
      <c r="A1235" s="146">
        <v>11136</v>
      </c>
      <c r="B1235" s="146" t="s">
        <v>13754</v>
      </c>
      <c r="C1235" s="146" t="s">
        <v>15</v>
      </c>
      <c r="D1235" s="147" t="s">
        <v>20124</v>
      </c>
    </row>
    <row r="1236" spans="1:4" x14ac:dyDescent="0.2">
      <c r="A1236" s="146">
        <v>34743</v>
      </c>
      <c r="B1236" s="146" t="s">
        <v>13756</v>
      </c>
      <c r="C1236" s="146" t="s">
        <v>15</v>
      </c>
      <c r="D1236" s="147" t="s">
        <v>20125</v>
      </c>
    </row>
    <row r="1237" spans="1:4" x14ac:dyDescent="0.2">
      <c r="A1237" s="146">
        <v>11137</v>
      </c>
      <c r="B1237" s="146" t="s">
        <v>13758</v>
      </c>
      <c r="C1237" s="146" t="s">
        <v>15</v>
      </c>
      <c r="D1237" s="147" t="s">
        <v>20126</v>
      </c>
    </row>
    <row r="1238" spans="1:4" x14ac:dyDescent="0.2">
      <c r="A1238" s="146">
        <v>34745</v>
      </c>
      <c r="B1238" s="146" t="s">
        <v>13760</v>
      </c>
      <c r="C1238" s="146" t="s">
        <v>15</v>
      </c>
      <c r="D1238" s="147" t="s">
        <v>20127</v>
      </c>
    </row>
    <row r="1239" spans="1:4" x14ac:dyDescent="0.2">
      <c r="A1239" s="146">
        <v>34746</v>
      </c>
      <c r="B1239" s="146" t="s">
        <v>13762</v>
      </c>
      <c r="C1239" s="146" t="s">
        <v>15</v>
      </c>
      <c r="D1239" s="147" t="s">
        <v>16746</v>
      </c>
    </row>
    <row r="1240" spans="1:4" x14ac:dyDescent="0.2">
      <c r="A1240" s="146">
        <v>1360</v>
      </c>
      <c r="B1240" s="146" t="s">
        <v>13763</v>
      </c>
      <c r="C1240" s="146" t="s">
        <v>15</v>
      </c>
      <c r="D1240" s="147" t="s">
        <v>16599</v>
      </c>
    </row>
    <row r="1241" spans="1:4" x14ac:dyDescent="0.2">
      <c r="A1241" s="146">
        <v>1346</v>
      </c>
      <c r="B1241" s="146" t="s">
        <v>13765</v>
      </c>
      <c r="C1241" s="146" t="s">
        <v>15</v>
      </c>
      <c r="D1241" s="147" t="s">
        <v>20128</v>
      </c>
    </row>
    <row r="1242" spans="1:4" x14ac:dyDescent="0.2">
      <c r="A1242" s="146">
        <v>1345</v>
      </c>
      <c r="B1242" s="146" t="s">
        <v>13766</v>
      </c>
      <c r="C1242" s="146" t="s">
        <v>15</v>
      </c>
      <c r="D1242" s="147" t="s">
        <v>20129</v>
      </c>
    </row>
    <row r="1243" spans="1:4" x14ac:dyDescent="0.2">
      <c r="A1243" s="146">
        <v>1344</v>
      </c>
      <c r="B1243" s="146" t="s">
        <v>20130</v>
      </c>
      <c r="C1243" s="146" t="s">
        <v>10</v>
      </c>
      <c r="D1243" s="147" t="s">
        <v>16973</v>
      </c>
    </row>
    <row r="1244" spans="1:4" x14ac:dyDescent="0.2">
      <c r="A1244" s="146">
        <v>1342</v>
      </c>
      <c r="B1244" s="146" t="s">
        <v>20131</v>
      </c>
      <c r="C1244" s="146" t="s">
        <v>10</v>
      </c>
      <c r="D1244" s="147" t="s">
        <v>20132</v>
      </c>
    </row>
    <row r="1245" spans="1:4" x14ac:dyDescent="0.2">
      <c r="A1245" s="146">
        <v>1347</v>
      </c>
      <c r="B1245" s="146" t="s">
        <v>13768</v>
      </c>
      <c r="C1245" s="146" t="s">
        <v>15</v>
      </c>
      <c r="D1245" s="147" t="s">
        <v>20133</v>
      </c>
    </row>
    <row r="1246" spans="1:4" x14ac:dyDescent="0.2">
      <c r="A1246" s="146">
        <v>1349</v>
      </c>
      <c r="B1246" s="146" t="s">
        <v>20134</v>
      </c>
      <c r="C1246" s="146" t="s">
        <v>10</v>
      </c>
      <c r="D1246" s="147" t="s">
        <v>20135</v>
      </c>
    </row>
    <row r="1247" spans="1:4" x14ac:dyDescent="0.2">
      <c r="A1247" s="146">
        <v>1350</v>
      </c>
      <c r="B1247" s="146" t="s">
        <v>20136</v>
      </c>
      <c r="C1247" s="146" t="s">
        <v>10</v>
      </c>
      <c r="D1247" s="147" t="s">
        <v>20137</v>
      </c>
    </row>
    <row r="1248" spans="1:4" x14ac:dyDescent="0.2">
      <c r="A1248" s="146">
        <v>1357</v>
      </c>
      <c r="B1248" s="146" t="s">
        <v>20138</v>
      </c>
      <c r="C1248" s="146" t="s">
        <v>10</v>
      </c>
      <c r="D1248" s="147" t="s">
        <v>20139</v>
      </c>
    </row>
    <row r="1249" spans="1:4" x14ac:dyDescent="0.2">
      <c r="A1249" s="146">
        <v>1355</v>
      </c>
      <c r="B1249" s="146" t="s">
        <v>13770</v>
      </c>
      <c r="C1249" s="146" t="s">
        <v>15</v>
      </c>
      <c r="D1249" s="147" t="s">
        <v>20140</v>
      </c>
    </row>
    <row r="1250" spans="1:4" x14ac:dyDescent="0.2">
      <c r="A1250" s="146">
        <v>1358</v>
      </c>
      <c r="B1250" s="146" t="s">
        <v>13772</v>
      </c>
      <c r="C1250" s="146" t="s">
        <v>15</v>
      </c>
      <c r="D1250" s="147" t="s">
        <v>15466</v>
      </c>
    </row>
    <row r="1251" spans="1:4" x14ac:dyDescent="0.2">
      <c r="A1251" s="146">
        <v>1359</v>
      </c>
      <c r="B1251" s="146" t="s">
        <v>20141</v>
      </c>
      <c r="C1251" s="146" t="s">
        <v>10</v>
      </c>
      <c r="D1251" s="147" t="s">
        <v>20142</v>
      </c>
    </row>
    <row r="1252" spans="1:4" x14ac:dyDescent="0.2">
      <c r="A1252" s="146">
        <v>1351</v>
      </c>
      <c r="B1252" s="146" t="s">
        <v>20143</v>
      </c>
      <c r="C1252" s="146" t="s">
        <v>10</v>
      </c>
      <c r="D1252" s="147" t="s">
        <v>20144</v>
      </c>
    </row>
    <row r="1253" spans="1:4" x14ac:dyDescent="0.2">
      <c r="A1253" s="146">
        <v>34659</v>
      </c>
      <c r="B1253" s="146" t="s">
        <v>1200</v>
      </c>
      <c r="C1253" s="146" t="s">
        <v>15</v>
      </c>
      <c r="D1253" s="147" t="s">
        <v>16476</v>
      </c>
    </row>
    <row r="1254" spans="1:4" x14ac:dyDescent="0.2">
      <c r="A1254" s="146">
        <v>34514</v>
      </c>
      <c r="B1254" s="146" t="s">
        <v>1201</v>
      </c>
      <c r="C1254" s="146" t="s">
        <v>15</v>
      </c>
      <c r="D1254" s="147" t="s">
        <v>20145</v>
      </c>
    </row>
    <row r="1255" spans="1:4" x14ac:dyDescent="0.2">
      <c r="A1255" s="146">
        <v>34660</v>
      </c>
      <c r="B1255" s="146" t="s">
        <v>1202</v>
      </c>
      <c r="C1255" s="146" t="s">
        <v>15</v>
      </c>
      <c r="D1255" s="147" t="s">
        <v>19498</v>
      </c>
    </row>
    <row r="1256" spans="1:4" x14ac:dyDescent="0.2">
      <c r="A1256" s="146">
        <v>34661</v>
      </c>
      <c r="B1256" s="146" t="s">
        <v>1203</v>
      </c>
      <c r="C1256" s="146" t="s">
        <v>15</v>
      </c>
      <c r="D1256" s="147" t="s">
        <v>20146</v>
      </c>
    </row>
    <row r="1257" spans="1:4" x14ac:dyDescent="0.2">
      <c r="A1257" s="146">
        <v>34667</v>
      </c>
      <c r="B1257" s="146" t="s">
        <v>1204</v>
      </c>
      <c r="C1257" s="146" t="s">
        <v>15</v>
      </c>
      <c r="D1257" s="147" t="s">
        <v>20147</v>
      </c>
    </row>
    <row r="1258" spans="1:4" x14ac:dyDescent="0.2">
      <c r="A1258" s="146">
        <v>34668</v>
      </c>
      <c r="B1258" s="146" t="s">
        <v>1205</v>
      </c>
      <c r="C1258" s="146" t="s">
        <v>15</v>
      </c>
      <c r="D1258" s="147" t="s">
        <v>20148</v>
      </c>
    </row>
    <row r="1259" spans="1:4" x14ac:dyDescent="0.2">
      <c r="A1259" s="146">
        <v>34741</v>
      </c>
      <c r="B1259" s="146" t="s">
        <v>1206</v>
      </c>
      <c r="C1259" s="146" t="s">
        <v>15</v>
      </c>
      <c r="D1259" s="147" t="s">
        <v>20149</v>
      </c>
    </row>
    <row r="1260" spans="1:4" x14ac:dyDescent="0.2">
      <c r="A1260" s="146">
        <v>34664</v>
      </c>
      <c r="B1260" s="146" t="s">
        <v>1207</v>
      </c>
      <c r="C1260" s="146" t="s">
        <v>15</v>
      </c>
      <c r="D1260" s="147" t="s">
        <v>20150</v>
      </c>
    </row>
    <row r="1261" spans="1:4" x14ac:dyDescent="0.2">
      <c r="A1261" s="146">
        <v>34665</v>
      </c>
      <c r="B1261" s="146" t="s">
        <v>1208</v>
      </c>
      <c r="C1261" s="146" t="s">
        <v>15</v>
      </c>
      <c r="D1261" s="147" t="s">
        <v>20151</v>
      </c>
    </row>
    <row r="1262" spans="1:4" x14ac:dyDescent="0.2">
      <c r="A1262" s="146">
        <v>34666</v>
      </c>
      <c r="B1262" s="146" t="s">
        <v>1209</v>
      </c>
      <c r="C1262" s="146" t="s">
        <v>15</v>
      </c>
      <c r="D1262" s="147" t="s">
        <v>20152</v>
      </c>
    </row>
    <row r="1263" spans="1:4" x14ac:dyDescent="0.2">
      <c r="A1263" s="146">
        <v>34669</v>
      </c>
      <c r="B1263" s="146" t="s">
        <v>1210</v>
      </c>
      <c r="C1263" s="146" t="s">
        <v>15</v>
      </c>
      <c r="D1263" s="147" t="s">
        <v>20153</v>
      </c>
    </row>
    <row r="1264" spans="1:4" x14ac:dyDescent="0.2">
      <c r="A1264" s="146">
        <v>34670</v>
      </c>
      <c r="B1264" s="146" t="s">
        <v>1211</v>
      </c>
      <c r="C1264" s="146" t="s">
        <v>15</v>
      </c>
      <c r="D1264" s="147" t="s">
        <v>13318</v>
      </c>
    </row>
    <row r="1265" spans="1:4" x14ac:dyDescent="0.2">
      <c r="A1265" s="146">
        <v>34671</v>
      </c>
      <c r="B1265" s="146" t="s">
        <v>1212</v>
      </c>
      <c r="C1265" s="146" t="s">
        <v>15</v>
      </c>
      <c r="D1265" s="147" t="s">
        <v>20154</v>
      </c>
    </row>
    <row r="1266" spans="1:4" x14ac:dyDescent="0.2">
      <c r="A1266" s="146">
        <v>34672</v>
      </c>
      <c r="B1266" s="146" t="s">
        <v>1213</v>
      </c>
      <c r="C1266" s="146" t="s">
        <v>15</v>
      </c>
      <c r="D1266" s="147" t="s">
        <v>15950</v>
      </c>
    </row>
    <row r="1267" spans="1:4" x14ac:dyDescent="0.2">
      <c r="A1267" s="146">
        <v>34673</v>
      </c>
      <c r="B1267" s="146" t="s">
        <v>1214</v>
      </c>
      <c r="C1267" s="146" t="s">
        <v>15</v>
      </c>
      <c r="D1267" s="147" t="s">
        <v>20155</v>
      </c>
    </row>
    <row r="1268" spans="1:4" x14ac:dyDescent="0.2">
      <c r="A1268" s="146">
        <v>34674</v>
      </c>
      <c r="B1268" s="146" t="s">
        <v>1215</v>
      </c>
      <c r="C1268" s="146" t="s">
        <v>15</v>
      </c>
      <c r="D1268" s="147" t="s">
        <v>20156</v>
      </c>
    </row>
    <row r="1269" spans="1:4" x14ac:dyDescent="0.2">
      <c r="A1269" s="146">
        <v>34675</v>
      </c>
      <c r="B1269" s="146" t="s">
        <v>1216</v>
      </c>
      <c r="C1269" s="146" t="s">
        <v>15</v>
      </c>
      <c r="D1269" s="147" t="s">
        <v>20157</v>
      </c>
    </row>
    <row r="1270" spans="1:4" x14ac:dyDescent="0.2">
      <c r="A1270" s="146">
        <v>34676</v>
      </c>
      <c r="B1270" s="146" t="s">
        <v>1217</v>
      </c>
      <c r="C1270" s="146" t="s">
        <v>15</v>
      </c>
      <c r="D1270" s="147" t="s">
        <v>16421</v>
      </c>
    </row>
    <row r="1271" spans="1:4" x14ac:dyDescent="0.2">
      <c r="A1271" s="146">
        <v>34677</v>
      </c>
      <c r="B1271" s="146" t="s">
        <v>1218</v>
      </c>
      <c r="C1271" s="146" t="s">
        <v>15</v>
      </c>
      <c r="D1271" s="147" t="s">
        <v>20158</v>
      </c>
    </row>
    <row r="1272" spans="1:4" x14ac:dyDescent="0.2">
      <c r="A1272" s="146">
        <v>43126</v>
      </c>
      <c r="B1272" s="146" t="s">
        <v>1219</v>
      </c>
      <c r="C1272" s="146" t="s">
        <v>15</v>
      </c>
      <c r="D1272" s="147" t="s">
        <v>20159</v>
      </c>
    </row>
    <row r="1273" spans="1:4" x14ac:dyDescent="0.2">
      <c r="A1273" s="146">
        <v>43124</v>
      </c>
      <c r="B1273" s="146" t="s">
        <v>1220</v>
      </c>
      <c r="C1273" s="146" t="s">
        <v>15</v>
      </c>
      <c r="D1273" s="147" t="s">
        <v>20160</v>
      </c>
    </row>
    <row r="1274" spans="1:4" x14ac:dyDescent="0.2">
      <c r="A1274" s="146">
        <v>43125</v>
      </c>
      <c r="B1274" s="146" t="s">
        <v>1221</v>
      </c>
      <c r="C1274" s="146" t="s">
        <v>15</v>
      </c>
      <c r="D1274" s="147" t="s">
        <v>20161</v>
      </c>
    </row>
    <row r="1275" spans="1:4" x14ac:dyDescent="0.2">
      <c r="A1275" s="146">
        <v>40623</v>
      </c>
      <c r="B1275" s="146" t="s">
        <v>1222</v>
      </c>
      <c r="C1275" s="146" t="s">
        <v>463</v>
      </c>
      <c r="D1275" s="147" t="s">
        <v>20162</v>
      </c>
    </row>
    <row r="1276" spans="1:4" x14ac:dyDescent="0.2">
      <c r="A1276" s="146">
        <v>11112</v>
      </c>
      <c r="B1276" s="146" t="s">
        <v>13793</v>
      </c>
      <c r="C1276" s="146" t="s">
        <v>71</v>
      </c>
      <c r="D1276" s="147" t="s">
        <v>20163</v>
      </c>
    </row>
    <row r="1277" spans="1:4" x14ac:dyDescent="0.2">
      <c r="A1277" s="146">
        <v>11115</v>
      </c>
      <c r="B1277" s="146" t="s">
        <v>13795</v>
      </c>
      <c r="C1277" s="146" t="s">
        <v>20</v>
      </c>
      <c r="D1277" s="147" t="s">
        <v>20164</v>
      </c>
    </row>
    <row r="1278" spans="1:4" x14ac:dyDescent="0.2">
      <c r="A1278" s="146">
        <v>11113</v>
      </c>
      <c r="B1278" s="146" t="s">
        <v>13797</v>
      </c>
      <c r="C1278" s="146" t="s">
        <v>71</v>
      </c>
      <c r="D1278" s="147" t="s">
        <v>20165</v>
      </c>
    </row>
    <row r="1279" spans="1:4" x14ac:dyDescent="0.2">
      <c r="A1279" s="146">
        <v>11114</v>
      </c>
      <c r="B1279" s="146" t="s">
        <v>13799</v>
      </c>
      <c r="C1279" s="146" t="s">
        <v>20</v>
      </c>
      <c r="D1279" s="147" t="s">
        <v>20166</v>
      </c>
    </row>
    <row r="1280" spans="1:4" x14ac:dyDescent="0.2">
      <c r="A1280" s="146">
        <v>11122</v>
      </c>
      <c r="B1280" s="146" t="s">
        <v>13801</v>
      </c>
      <c r="C1280" s="146" t="s">
        <v>71</v>
      </c>
      <c r="D1280" s="147" t="s">
        <v>20167</v>
      </c>
    </row>
    <row r="1281" spans="1:4" x14ac:dyDescent="0.2">
      <c r="A1281" s="146">
        <v>11123</v>
      </c>
      <c r="B1281" s="146" t="s">
        <v>13803</v>
      </c>
      <c r="C1281" s="146" t="s">
        <v>71</v>
      </c>
      <c r="D1281" s="147" t="s">
        <v>20163</v>
      </c>
    </row>
    <row r="1282" spans="1:4" x14ac:dyDescent="0.2">
      <c r="A1282" s="146">
        <v>11125</v>
      </c>
      <c r="B1282" s="146" t="s">
        <v>13804</v>
      </c>
      <c r="C1282" s="146" t="s">
        <v>71</v>
      </c>
      <c r="D1282" s="147" t="s">
        <v>20168</v>
      </c>
    </row>
    <row r="1283" spans="1:4" x14ac:dyDescent="0.2">
      <c r="A1283" s="146">
        <v>12083</v>
      </c>
      <c r="B1283" s="146" t="s">
        <v>13806</v>
      </c>
      <c r="C1283" s="146" t="s">
        <v>10</v>
      </c>
      <c r="D1283" s="147" t="s">
        <v>13807</v>
      </c>
    </row>
    <row r="1284" spans="1:4" x14ac:dyDescent="0.2">
      <c r="A1284" s="146">
        <v>12081</v>
      </c>
      <c r="B1284" s="146" t="s">
        <v>13808</v>
      </c>
      <c r="C1284" s="146" t="s">
        <v>10</v>
      </c>
      <c r="D1284" s="147" t="s">
        <v>13809</v>
      </c>
    </row>
    <row r="1285" spans="1:4" x14ac:dyDescent="0.2">
      <c r="A1285" s="146">
        <v>12082</v>
      </c>
      <c r="B1285" s="146" t="s">
        <v>13810</v>
      </c>
      <c r="C1285" s="146" t="s">
        <v>10</v>
      </c>
      <c r="D1285" s="147" t="s">
        <v>13811</v>
      </c>
    </row>
    <row r="1286" spans="1:4" x14ac:dyDescent="0.2">
      <c r="A1286" s="146">
        <v>13354</v>
      </c>
      <c r="B1286" s="146" t="s">
        <v>13812</v>
      </c>
      <c r="C1286" s="146" t="s">
        <v>10</v>
      </c>
      <c r="D1286" s="147" t="s">
        <v>13813</v>
      </c>
    </row>
    <row r="1287" spans="1:4" x14ac:dyDescent="0.2">
      <c r="A1287" s="146">
        <v>14057</v>
      </c>
      <c r="B1287" s="146" t="s">
        <v>13814</v>
      </c>
      <c r="C1287" s="146" t="s">
        <v>10</v>
      </c>
      <c r="D1287" s="147" t="s">
        <v>13815</v>
      </c>
    </row>
    <row r="1288" spans="1:4" x14ac:dyDescent="0.2">
      <c r="A1288" s="146">
        <v>14058</v>
      </c>
      <c r="B1288" s="146" t="s">
        <v>13816</v>
      </c>
      <c r="C1288" s="146" t="s">
        <v>10</v>
      </c>
      <c r="D1288" s="147" t="s">
        <v>13817</v>
      </c>
    </row>
    <row r="1289" spans="1:4" x14ac:dyDescent="0.2">
      <c r="A1289" s="146">
        <v>20971</v>
      </c>
      <c r="B1289" s="146" t="s">
        <v>1235</v>
      </c>
      <c r="C1289" s="146" t="s">
        <v>10</v>
      </c>
      <c r="D1289" s="147" t="s">
        <v>13316</v>
      </c>
    </row>
    <row r="1290" spans="1:4" x14ac:dyDescent="0.2">
      <c r="A1290" s="146">
        <v>5047</v>
      </c>
      <c r="B1290" s="146" t="s">
        <v>13819</v>
      </c>
      <c r="C1290" s="146" t="s">
        <v>10</v>
      </c>
      <c r="D1290" s="147" t="s">
        <v>13820</v>
      </c>
    </row>
    <row r="1291" spans="1:4" x14ac:dyDescent="0.2">
      <c r="A1291" s="146">
        <v>13369</v>
      </c>
      <c r="B1291" s="146" t="s">
        <v>13821</v>
      </c>
      <c r="C1291" s="146" t="s">
        <v>10</v>
      </c>
      <c r="D1291" s="147" t="s">
        <v>13822</v>
      </c>
    </row>
    <row r="1292" spans="1:4" x14ac:dyDescent="0.2">
      <c r="A1292" s="146">
        <v>13370</v>
      </c>
      <c r="B1292" s="146" t="s">
        <v>13823</v>
      </c>
      <c r="C1292" s="146" t="s">
        <v>10</v>
      </c>
      <c r="D1292" s="147" t="s">
        <v>13824</v>
      </c>
    </row>
    <row r="1293" spans="1:4" x14ac:dyDescent="0.2">
      <c r="A1293" s="146">
        <v>13279</v>
      </c>
      <c r="B1293" s="146" t="s">
        <v>1236</v>
      </c>
      <c r="C1293" s="146" t="s">
        <v>71</v>
      </c>
      <c r="D1293" s="147" t="s">
        <v>13825</v>
      </c>
    </row>
    <row r="1294" spans="1:4" x14ac:dyDescent="0.2">
      <c r="A1294" s="146">
        <v>11977</v>
      </c>
      <c r="B1294" s="146" t="s">
        <v>1237</v>
      </c>
      <c r="C1294" s="146" t="s">
        <v>10</v>
      </c>
      <c r="D1294" s="147" t="s">
        <v>13826</v>
      </c>
    </row>
    <row r="1295" spans="1:4" x14ac:dyDescent="0.2">
      <c r="A1295" s="146">
        <v>11975</v>
      </c>
      <c r="B1295" s="146" t="s">
        <v>1238</v>
      </c>
      <c r="C1295" s="146" t="s">
        <v>10</v>
      </c>
      <c r="D1295" s="147" t="s">
        <v>13827</v>
      </c>
    </row>
    <row r="1296" spans="1:4" x14ac:dyDescent="0.2">
      <c r="A1296" s="146">
        <v>39746</v>
      </c>
      <c r="B1296" s="146" t="s">
        <v>1239</v>
      </c>
      <c r="C1296" s="146" t="s">
        <v>10</v>
      </c>
      <c r="D1296" s="147" t="s">
        <v>13828</v>
      </c>
    </row>
    <row r="1297" spans="1:4" x14ac:dyDescent="0.2">
      <c r="A1297" s="146">
        <v>11976</v>
      </c>
      <c r="B1297" s="146" t="s">
        <v>1240</v>
      </c>
      <c r="C1297" s="146" t="s">
        <v>10</v>
      </c>
      <c r="D1297" s="147" t="s">
        <v>12575</v>
      </c>
    </row>
    <row r="1298" spans="1:4" x14ac:dyDescent="0.2">
      <c r="A1298" s="146">
        <v>1368</v>
      </c>
      <c r="B1298" s="146" t="s">
        <v>1241</v>
      </c>
      <c r="C1298" s="146" t="s">
        <v>10</v>
      </c>
      <c r="D1298" s="147" t="s">
        <v>20169</v>
      </c>
    </row>
    <row r="1299" spans="1:4" x14ac:dyDescent="0.2">
      <c r="A1299" s="146">
        <v>1367</v>
      </c>
      <c r="B1299" s="146" t="s">
        <v>1242</v>
      </c>
      <c r="C1299" s="146" t="s">
        <v>10</v>
      </c>
      <c r="D1299" s="147" t="s">
        <v>20170</v>
      </c>
    </row>
    <row r="1300" spans="1:4" x14ac:dyDescent="0.2">
      <c r="A1300" s="146">
        <v>7608</v>
      </c>
      <c r="B1300" s="146" t="s">
        <v>13831</v>
      </c>
      <c r="C1300" s="146" t="s">
        <v>10</v>
      </c>
      <c r="D1300" s="147" t="s">
        <v>12522</v>
      </c>
    </row>
    <row r="1301" spans="1:4" x14ac:dyDescent="0.2">
      <c r="A1301" s="146">
        <v>41900</v>
      </c>
      <c r="B1301" s="146" t="s">
        <v>13832</v>
      </c>
      <c r="C1301" s="146" t="s">
        <v>71</v>
      </c>
      <c r="D1301" s="147" t="s">
        <v>15445</v>
      </c>
    </row>
    <row r="1302" spans="1:4" x14ac:dyDescent="0.2">
      <c r="A1302" s="146">
        <v>41899</v>
      </c>
      <c r="B1302" s="146" t="s">
        <v>1243</v>
      </c>
      <c r="C1302" s="146" t="s">
        <v>1149</v>
      </c>
      <c r="D1302" s="147" t="s">
        <v>20171</v>
      </c>
    </row>
    <row r="1303" spans="1:4" x14ac:dyDescent="0.2">
      <c r="A1303" s="146">
        <v>1380</v>
      </c>
      <c r="B1303" s="146" t="s">
        <v>1244</v>
      </c>
      <c r="C1303" s="146" t="s">
        <v>71</v>
      </c>
      <c r="D1303" s="147" t="s">
        <v>13834</v>
      </c>
    </row>
    <row r="1304" spans="1:4" x14ac:dyDescent="0.2">
      <c r="A1304" s="146">
        <v>1375</v>
      </c>
      <c r="B1304" s="146" t="s">
        <v>1245</v>
      </c>
      <c r="C1304" s="146" t="s">
        <v>71</v>
      </c>
      <c r="D1304" s="147" t="s">
        <v>20172</v>
      </c>
    </row>
    <row r="1305" spans="1:4" x14ac:dyDescent="0.2">
      <c r="A1305" s="146">
        <v>1379</v>
      </c>
      <c r="B1305" s="146" t="s">
        <v>1246</v>
      </c>
      <c r="C1305" s="146" t="s">
        <v>71</v>
      </c>
      <c r="D1305" s="147" t="s">
        <v>13299</v>
      </c>
    </row>
    <row r="1306" spans="1:4" x14ac:dyDescent="0.2">
      <c r="A1306" s="146">
        <v>10511</v>
      </c>
      <c r="B1306" s="146" t="s">
        <v>13836</v>
      </c>
      <c r="C1306" s="146" t="s">
        <v>13837</v>
      </c>
      <c r="D1306" s="147" t="s">
        <v>20173</v>
      </c>
    </row>
    <row r="1307" spans="1:4" x14ac:dyDescent="0.2">
      <c r="A1307" s="146">
        <v>13284</v>
      </c>
      <c r="B1307" s="146" t="s">
        <v>13839</v>
      </c>
      <c r="C1307" s="146" t="s">
        <v>71</v>
      </c>
      <c r="D1307" s="147" t="s">
        <v>13840</v>
      </c>
    </row>
    <row r="1308" spans="1:4" x14ac:dyDescent="0.2">
      <c r="A1308" s="146">
        <v>25974</v>
      </c>
      <c r="B1308" s="146" t="s">
        <v>13841</v>
      </c>
      <c r="C1308" s="146" t="s">
        <v>71</v>
      </c>
      <c r="D1308" s="147" t="s">
        <v>13842</v>
      </c>
    </row>
    <row r="1309" spans="1:4" x14ac:dyDescent="0.2">
      <c r="A1309" s="146">
        <v>1382</v>
      </c>
      <c r="B1309" s="146" t="s">
        <v>13843</v>
      </c>
      <c r="C1309" s="146" t="s">
        <v>13837</v>
      </c>
      <c r="D1309" s="147" t="s">
        <v>20174</v>
      </c>
    </row>
    <row r="1310" spans="1:4" x14ac:dyDescent="0.2">
      <c r="A1310" s="146">
        <v>34753</v>
      </c>
      <c r="B1310" s="146" t="s">
        <v>1249</v>
      </c>
      <c r="C1310" s="146" t="s">
        <v>71</v>
      </c>
      <c r="D1310" s="147" t="s">
        <v>19482</v>
      </c>
    </row>
    <row r="1311" spans="1:4" x14ac:dyDescent="0.2">
      <c r="A1311" s="146">
        <v>420</v>
      </c>
      <c r="B1311" s="146" t="s">
        <v>1250</v>
      </c>
      <c r="C1311" s="146" t="s">
        <v>10</v>
      </c>
      <c r="D1311" s="147" t="s">
        <v>20175</v>
      </c>
    </row>
    <row r="1312" spans="1:4" x14ac:dyDescent="0.2">
      <c r="A1312" s="146">
        <v>12327</v>
      </c>
      <c r="B1312" s="146" t="s">
        <v>1251</v>
      </c>
      <c r="C1312" s="146" t="s">
        <v>10</v>
      </c>
      <c r="D1312" s="147" t="s">
        <v>20176</v>
      </c>
    </row>
    <row r="1313" spans="1:4" x14ac:dyDescent="0.2">
      <c r="A1313" s="146">
        <v>36148</v>
      </c>
      <c r="B1313" s="146" t="s">
        <v>1252</v>
      </c>
      <c r="C1313" s="146" t="s">
        <v>10</v>
      </c>
      <c r="D1313" s="147" t="s">
        <v>19804</v>
      </c>
    </row>
    <row r="1314" spans="1:4" x14ac:dyDescent="0.2">
      <c r="A1314" s="146">
        <v>12329</v>
      </c>
      <c r="B1314" s="146" t="s">
        <v>1253</v>
      </c>
      <c r="C1314" s="146" t="s">
        <v>71</v>
      </c>
      <c r="D1314" s="147" t="s">
        <v>20177</v>
      </c>
    </row>
    <row r="1315" spans="1:4" x14ac:dyDescent="0.2">
      <c r="A1315" s="146">
        <v>1339</v>
      </c>
      <c r="B1315" s="146" t="s">
        <v>1254</v>
      </c>
      <c r="C1315" s="146" t="s">
        <v>71</v>
      </c>
      <c r="D1315" s="147" t="s">
        <v>20178</v>
      </c>
    </row>
    <row r="1316" spans="1:4" x14ac:dyDescent="0.2">
      <c r="A1316" s="146">
        <v>11849</v>
      </c>
      <c r="B1316" s="146" t="s">
        <v>1255</v>
      </c>
      <c r="C1316" s="146" t="s">
        <v>73</v>
      </c>
      <c r="D1316" s="147" t="s">
        <v>20179</v>
      </c>
    </row>
    <row r="1317" spans="1:4" x14ac:dyDescent="0.2">
      <c r="A1317" s="146">
        <v>37418</v>
      </c>
      <c r="B1317" s="146" t="s">
        <v>1257</v>
      </c>
      <c r="C1317" s="146" t="s">
        <v>10</v>
      </c>
      <c r="D1317" s="147" t="s">
        <v>20180</v>
      </c>
    </row>
    <row r="1318" spans="1:4" x14ac:dyDescent="0.2">
      <c r="A1318" s="146">
        <v>37419</v>
      </c>
      <c r="B1318" s="146" t="s">
        <v>1258</v>
      </c>
      <c r="C1318" s="146" t="s">
        <v>10</v>
      </c>
      <c r="D1318" s="147" t="s">
        <v>20181</v>
      </c>
    </row>
    <row r="1319" spans="1:4" x14ac:dyDescent="0.2">
      <c r="A1319" s="146">
        <v>1427</v>
      </c>
      <c r="B1319" s="146" t="s">
        <v>1259</v>
      </c>
      <c r="C1319" s="146" t="s">
        <v>10</v>
      </c>
      <c r="D1319" s="147" t="s">
        <v>15698</v>
      </c>
    </row>
    <row r="1320" spans="1:4" x14ac:dyDescent="0.2">
      <c r="A1320" s="146">
        <v>1402</v>
      </c>
      <c r="B1320" s="146" t="s">
        <v>1260</v>
      </c>
      <c r="C1320" s="146" t="s">
        <v>10</v>
      </c>
      <c r="D1320" s="147" t="s">
        <v>19452</v>
      </c>
    </row>
    <row r="1321" spans="1:4" x14ac:dyDescent="0.2">
      <c r="A1321" s="146">
        <v>1420</v>
      </c>
      <c r="B1321" s="146" t="s">
        <v>1261</v>
      </c>
      <c r="C1321" s="146" t="s">
        <v>10</v>
      </c>
      <c r="D1321" s="147" t="s">
        <v>20182</v>
      </c>
    </row>
    <row r="1322" spans="1:4" x14ac:dyDescent="0.2">
      <c r="A1322" s="146">
        <v>1419</v>
      </c>
      <c r="B1322" s="146" t="s">
        <v>1262</v>
      </c>
      <c r="C1322" s="146" t="s">
        <v>10</v>
      </c>
      <c r="D1322" s="147" t="s">
        <v>13915</v>
      </c>
    </row>
    <row r="1323" spans="1:4" x14ac:dyDescent="0.2">
      <c r="A1323" s="146">
        <v>1414</v>
      </c>
      <c r="B1323" s="146" t="s">
        <v>1263</v>
      </c>
      <c r="C1323" s="146" t="s">
        <v>10</v>
      </c>
      <c r="D1323" s="147" t="s">
        <v>14743</v>
      </c>
    </row>
    <row r="1324" spans="1:4" x14ac:dyDescent="0.2">
      <c r="A1324" s="146">
        <v>1413</v>
      </c>
      <c r="B1324" s="146" t="s">
        <v>1264</v>
      </c>
      <c r="C1324" s="146" t="s">
        <v>10</v>
      </c>
      <c r="D1324" s="147" t="s">
        <v>20183</v>
      </c>
    </row>
    <row r="1325" spans="1:4" x14ac:dyDescent="0.2">
      <c r="A1325" s="146">
        <v>1412</v>
      </c>
      <c r="B1325" s="146" t="s">
        <v>1265</v>
      </c>
      <c r="C1325" s="146" t="s">
        <v>10</v>
      </c>
      <c r="D1325" s="147" t="s">
        <v>14791</v>
      </c>
    </row>
    <row r="1326" spans="1:4" x14ac:dyDescent="0.2">
      <c r="A1326" s="146">
        <v>1411</v>
      </c>
      <c r="B1326" s="146" t="s">
        <v>1266</v>
      </c>
      <c r="C1326" s="146" t="s">
        <v>10</v>
      </c>
      <c r="D1326" s="147" t="s">
        <v>20184</v>
      </c>
    </row>
    <row r="1327" spans="1:4" x14ac:dyDescent="0.2">
      <c r="A1327" s="146">
        <v>1406</v>
      </c>
      <c r="B1327" s="146" t="s">
        <v>1267</v>
      </c>
      <c r="C1327" s="146" t="s">
        <v>10</v>
      </c>
      <c r="D1327" s="147" t="s">
        <v>14119</v>
      </c>
    </row>
    <row r="1328" spans="1:4" x14ac:dyDescent="0.2">
      <c r="A1328" s="146">
        <v>1407</v>
      </c>
      <c r="B1328" s="146" t="s">
        <v>1268</v>
      </c>
      <c r="C1328" s="146" t="s">
        <v>10</v>
      </c>
      <c r="D1328" s="147" t="s">
        <v>15068</v>
      </c>
    </row>
    <row r="1329" spans="1:4" x14ac:dyDescent="0.2">
      <c r="A1329" s="146">
        <v>1404</v>
      </c>
      <c r="B1329" s="146" t="s">
        <v>1269</v>
      </c>
      <c r="C1329" s="146" t="s">
        <v>10</v>
      </c>
      <c r="D1329" s="147" t="s">
        <v>13850</v>
      </c>
    </row>
    <row r="1330" spans="1:4" x14ac:dyDescent="0.2">
      <c r="A1330" s="146">
        <v>11281</v>
      </c>
      <c r="B1330" s="146" t="s">
        <v>1270</v>
      </c>
      <c r="C1330" s="146" t="s">
        <v>10</v>
      </c>
      <c r="D1330" s="147" t="s">
        <v>13860</v>
      </c>
    </row>
    <row r="1331" spans="1:4" x14ac:dyDescent="0.2">
      <c r="A1331" s="146">
        <v>1442</v>
      </c>
      <c r="B1331" s="146" t="s">
        <v>1271</v>
      </c>
      <c r="C1331" s="146" t="s">
        <v>10</v>
      </c>
      <c r="D1331" s="147" t="s">
        <v>13861</v>
      </c>
    </row>
    <row r="1332" spans="1:4" x14ac:dyDescent="0.2">
      <c r="A1332" s="146">
        <v>13457</v>
      </c>
      <c r="B1332" s="146" t="s">
        <v>1272</v>
      </c>
      <c r="C1332" s="146" t="s">
        <v>10</v>
      </c>
      <c r="D1332" s="147" t="s">
        <v>13862</v>
      </c>
    </row>
    <row r="1333" spans="1:4" x14ac:dyDescent="0.2">
      <c r="A1333" s="146">
        <v>40699</v>
      </c>
      <c r="B1333" s="146" t="s">
        <v>1273</v>
      </c>
      <c r="C1333" s="146" t="s">
        <v>10</v>
      </c>
      <c r="D1333" s="147" t="s">
        <v>13863</v>
      </c>
    </row>
    <row r="1334" spans="1:4" x14ac:dyDescent="0.2">
      <c r="A1334" s="146">
        <v>40701</v>
      </c>
      <c r="B1334" s="146" t="s">
        <v>1274</v>
      </c>
      <c r="C1334" s="146" t="s">
        <v>10</v>
      </c>
      <c r="D1334" s="147" t="s">
        <v>13864</v>
      </c>
    </row>
    <row r="1335" spans="1:4" x14ac:dyDescent="0.2">
      <c r="A1335" s="146">
        <v>40700</v>
      </c>
      <c r="B1335" s="146" t="s">
        <v>1275</v>
      </c>
      <c r="C1335" s="146" t="s">
        <v>10</v>
      </c>
      <c r="D1335" s="147" t="s">
        <v>13865</v>
      </c>
    </row>
    <row r="1336" spans="1:4" x14ac:dyDescent="0.2">
      <c r="A1336" s="146">
        <v>13458</v>
      </c>
      <c r="B1336" s="146" t="s">
        <v>1276</v>
      </c>
      <c r="C1336" s="146" t="s">
        <v>10</v>
      </c>
      <c r="D1336" s="147" t="s">
        <v>13866</v>
      </c>
    </row>
    <row r="1337" spans="1:4" x14ac:dyDescent="0.2">
      <c r="A1337" s="146">
        <v>36524</v>
      </c>
      <c r="B1337" s="146" t="s">
        <v>1285</v>
      </c>
      <c r="C1337" s="146" t="s">
        <v>10</v>
      </c>
      <c r="D1337" s="147" t="s">
        <v>13867</v>
      </c>
    </row>
    <row r="1338" spans="1:4" x14ac:dyDescent="0.2">
      <c r="A1338" s="146">
        <v>36526</v>
      </c>
      <c r="B1338" s="146" t="s">
        <v>1286</v>
      </c>
      <c r="C1338" s="146" t="s">
        <v>10</v>
      </c>
      <c r="D1338" s="147" t="s">
        <v>13868</v>
      </c>
    </row>
    <row r="1339" spans="1:4" x14ac:dyDescent="0.2">
      <c r="A1339" s="146">
        <v>36523</v>
      </c>
      <c r="B1339" s="146" t="s">
        <v>1287</v>
      </c>
      <c r="C1339" s="146" t="s">
        <v>10</v>
      </c>
      <c r="D1339" s="147" t="s">
        <v>13869</v>
      </c>
    </row>
    <row r="1340" spans="1:4" x14ac:dyDescent="0.2">
      <c r="A1340" s="146">
        <v>36527</v>
      </c>
      <c r="B1340" s="146" t="s">
        <v>1288</v>
      </c>
      <c r="C1340" s="146" t="s">
        <v>10</v>
      </c>
      <c r="D1340" s="147" t="s">
        <v>13870</v>
      </c>
    </row>
    <row r="1341" spans="1:4" x14ac:dyDescent="0.2">
      <c r="A1341" s="146">
        <v>13803</v>
      </c>
      <c r="B1341" s="146" t="s">
        <v>1289</v>
      </c>
      <c r="C1341" s="146" t="s">
        <v>10</v>
      </c>
      <c r="D1341" s="147" t="s">
        <v>13871</v>
      </c>
    </row>
    <row r="1342" spans="1:4" x14ac:dyDescent="0.2">
      <c r="A1342" s="146">
        <v>38642</v>
      </c>
      <c r="B1342" s="146" t="s">
        <v>1290</v>
      </c>
      <c r="C1342" s="146" t="s">
        <v>10</v>
      </c>
      <c r="D1342" s="147" t="s">
        <v>13872</v>
      </c>
    </row>
    <row r="1343" spans="1:4" x14ac:dyDescent="0.2">
      <c r="A1343" s="146">
        <v>36522</v>
      </c>
      <c r="B1343" s="146" t="s">
        <v>1291</v>
      </c>
      <c r="C1343" s="146" t="s">
        <v>10</v>
      </c>
      <c r="D1343" s="147" t="s">
        <v>13873</v>
      </c>
    </row>
    <row r="1344" spans="1:4" x14ac:dyDescent="0.2">
      <c r="A1344" s="146">
        <v>36525</v>
      </c>
      <c r="B1344" s="146" t="s">
        <v>1292</v>
      </c>
      <c r="C1344" s="146" t="s">
        <v>10</v>
      </c>
      <c r="D1344" s="147" t="s">
        <v>13874</v>
      </c>
    </row>
    <row r="1345" spans="1:4" x14ac:dyDescent="0.2">
      <c r="A1345" s="146">
        <v>41991</v>
      </c>
      <c r="B1345" s="146" t="s">
        <v>13875</v>
      </c>
      <c r="C1345" s="146" t="s">
        <v>10</v>
      </c>
      <c r="D1345" s="147" t="s">
        <v>13876</v>
      </c>
    </row>
    <row r="1346" spans="1:4" x14ac:dyDescent="0.2">
      <c r="A1346" s="146">
        <v>34348</v>
      </c>
      <c r="B1346" s="146" t="s">
        <v>1293</v>
      </c>
      <c r="C1346" s="146" t="s">
        <v>20</v>
      </c>
      <c r="D1346" s="147" t="s">
        <v>14216</v>
      </c>
    </row>
    <row r="1347" spans="1:4" x14ac:dyDescent="0.2">
      <c r="A1347" s="146">
        <v>34347</v>
      </c>
      <c r="B1347" s="146" t="s">
        <v>1294</v>
      </c>
      <c r="C1347" s="146" t="s">
        <v>20</v>
      </c>
      <c r="D1347" s="147" t="s">
        <v>19821</v>
      </c>
    </row>
    <row r="1348" spans="1:4" x14ac:dyDescent="0.2">
      <c r="A1348" s="146">
        <v>11146</v>
      </c>
      <c r="B1348" s="146" t="s">
        <v>1295</v>
      </c>
      <c r="C1348" s="146" t="s">
        <v>183</v>
      </c>
      <c r="D1348" s="147" t="s">
        <v>20185</v>
      </c>
    </row>
    <row r="1349" spans="1:4" x14ac:dyDescent="0.2">
      <c r="A1349" s="146">
        <v>11147</v>
      </c>
      <c r="B1349" s="146" t="s">
        <v>1296</v>
      </c>
      <c r="C1349" s="146" t="s">
        <v>183</v>
      </c>
      <c r="D1349" s="147" t="s">
        <v>20186</v>
      </c>
    </row>
    <row r="1350" spans="1:4" x14ac:dyDescent="0.2">
      <c r="A1350" s="146">
        <v>34872</v>
      </c>
      <c r="B1350" s="146" t="s">
        <v>1297</v>
      </c>
      <c r="C1350" s="146" t="s">
        <v>183</v>
      </c>
      <c r="D1350" s="147" t="s">
        <v>20187</v>
      </c>
    </row>
    <row r="1351" spans="1:4" x14ac:dyDescent="0.2">
      <c r="A1351" s="146">
        <v>34491</v>
      </c>
      <c r="B1351" s="146" t="s">
        <v>1298</v>
      </c>
      <c r="C1351" s="146" t="s">
        <v>183</v>
      </c>
      <c r="D1351" s="147" t="s">
        <v>20188</v>
      </c>
    </row>
    <row r="1352" spans="1:4" x14ac:dyDescent="0.2">
      <c r="A1352" s="146">
        <v>34770</v>
      </c>
      <c r="B1352" s="146" t="s">
        <v>1299</v>
      </c>
      <c r="C1352" s="146" t="s">
        <v>1149</v>
      </c>
      <c r="D1352" s="147" t="s">
        <v>13883</v>
      </c>
    </row>
    <row r="1353" spans="1:4" x14ac:dyDescent="0.2">
      <c r="A1353" s="146">
        <v>1518</v>
      </c>
      <c r="B1353" s="146" t="s">
        <v>1300</v>
      </c>
      <c r="C1353" s="146" t="s">
        <v>1149</v>
      </c>
      <c r="D1353" s="147" t="s">
        <v>13884</v>
      </c>
    </row>
    <row r="1354" spans="1:4" x14ac:dyDescent="0.2">
      <c r="A1354" s="146">
        <v>41965</v>
      </c>
      <c r="B1354" s="146" t="s">
        <v>1301</v>
      </c>
      <c r="C1354" s="146" t="s">
        <v>1149</v>
      </c>
      <c r="D1354" s="147" t="s">
        <v>13885</v>
      </c>
    </row>
    <row r="1355" spans="1:4" x14ac:dyDescent="0.2">
      <c r="A1355" s="146">
        <v>34492</v>
      </c>
      <c r="B1355" s="146" t="s">
        <v>1302</v>
      </c>
      <c r="C1355" s="146" t="s">
        <v>183</v>
      </c>
      <c r="D1355" s="147" t="s">
        <v>20189</v>
      </c>
    </row>
    <row r="1356" spans="1:4" x14ac:dyDescent="0.2">
      <c r="A1356" s="146">
        <v>1524</v>
      </c>
      <c r="B1356" s="146" t="s">
        <v>1303</v>
      </c>
      <c r="C1356" s="146" t="s">
        <v>183</v>
      </c>
      <c r="D1356" s="147" t="s">
        <v>20190</v>
      </c>
    </row>
    <row r="1357" spans="1:4" x14ac:dyDescent="0.2">
      <c r="A1357" s="146">
        <v>38404</v>
      </c>
      <c r="B1357" s="146" t="s">
        <v>1304</v>
      </c>
      <c r="C1357" s="146" t="s">
        <v>183</v>
      </c>
      <c r="D1357" s="147" t="s">
        <v>20191</v>
      </c>
    </row>
    <row r="1358" spans="1:4" x14ac:dyDescent="0.2">
      <c r="A1358" s="146">
        <v>39849</v>
      </c>
      <c r="B1358" s="146" t="s">
        <v>1305</v>
      </c>
      <c r="C1358" s="146" t="s">
        <v>183</v>
      </c>
      <c r="D1358" s="147" t="s">
        <v>20192</v>
      </c>
    </row>
    <row r="1359" spans="1:4" x14ac:dyDescent="0.2">
      <c r="A1359" s="146">
        <v>38464</v>
      </c>
      <c r="B1359" s="146" t="s">
        <v>1306</v>
      </c>
      <c r="C1359" s="146" t="s">
        <v>183</v>
      </c>
      <c r="D1359" s="147" t="s">
        <v>20193</v>
      </c>
    </row>
    <row r="1360" spans="1:4" x14ac:dyDescent="0.2">
      <c r="A1360" s="146">
        <v>34493</v>
      </c>
      <c r="B1360" s="146" t="s">
        <v>1307</v>
      </c>
      <c r="C1360" s="146" t="s">
        <v>183</v>
      </c>
      <c r="D1360" s="147" t="s">
        <v>20194</v>
      </c>
    </row>
    <row r="1361" spans="1:4" x14ac:dyDescent="0.2">
      <c r="A1361" s="146">
        <v>1527</v>
      </c>
      <c r="B1361" s="146" t="s">
        <v>1308</v>
      </c>
      <c r="C1361" s="146" t="s">
        <v>183</v>
      </c>
      <c r="D1361" s="147" t="s">
        <v>20195</v>
      </c>
    </row>
    <row r="1362" spans="1:4" x14ac:dyDescent="0.2">
      <c r="A1362" s="146">
        <v>38405</v>
      </c>
      <c r="B1362" s="146" t="s">
        <v>1309</v>
      </c>
      <c r="C1362" s="146" t="s">
        <v>183</v>
      </c>
      <c r="D1362" s="147" t="s">
        <v>20196</v>
      </c>
    </row>
    <row r="1363" spans="1:4" x14ac:dyDescent="0.2">
      <c r="A1363" s="146">
        <v>38408</v>
      </c>
      <c r="B1363" s="146" t="s">
        <v>1310</v>
      </c>
      <c r="C1363" s="146" t="s">
        <v>183</v>
      </c>
      <c r="D1363" s="147" t="s">
        <v>14432</v>
      </c>
    </row>
    <row r="1364" spans="1:4" x14ac:dyDescent="0.2">
      <c r="A1364" s="146">
        <v>34494</v>
      </c>
      <c r="B1364" s="146" t="s">
        <v>1311</v>
      </c>
      <c r="C1364" s="146" t="s">
        <v>183</v>
      </c>
      <c r="D1364" s="147" t="s">
        <v>20197</v>
      </c>
    </row>
    <row r="1365" spans="1:4" x14ac:dyDescent="0.2">
      <c r="A1365" s="146">
        <v>1525</v>
      </c>
      <c r="B1365" s="146" t="s">
        <v>1312</v>
      </c>
      <c r="C1365" s="146" t="s">
        <v>183</v>
      </c>
      <c r="D1365" s="147" t="s">
        <v>20198</v>
      </c>
    </row>
    <row r="1366" spans="1:4" x14ac:dyDescent="0.2">
      <c r="A1366" s="146">
        <v>38406</v>
      </c>
      <c r="B1366" s="146" t="s">
        <v>1313</v>
      </c>
      <c r="C1366" s="146" t="s">
        <v>183</v>
      </c>
      <c r="D1366" s="147" t="s">
        <v>20199</v>
      </c>
    </row>
    <row r="1367" spans="1:4" x14ac:dyDescent="0.2">
      <c r="A1367" s="146">
        <v>38409</v>
      </c>
      <c r="B1367" s="146" t="s">
        <v>1314</v>
      </c>
      <c r="C1367" s="146" t="s">
        <v>183</v>
      </c>
      <c r="D1367" s="147" t="s">
        <v>20200</v>
      </c>
    </row>
    <row r="1368" spans="1:4" x14ac:dyDescent="0.2">
      <c r="A1368" s="146">
        <v>34495</v>
      </c>
      <c r="B1368" s="146" t="s">
        <v>1316</v>
      </c>
      <c r="C1368" s="146" t="s">
        <v>183</v>
      </c>
      <c r="D1368" s="147" t="s">
        <v>20201</v>
      </c>
    </row>
    <row r="1369" spans="1:4" x14ac:dyDescent="0.2">
      <c r="A1369" s="146">
        <v>11145</v>
      </c>
      <c r="B1369" s="146" t="s">
        <v>1317</v>
      </c>
      <c r="C1369" s="146" t="s">
        <v>183</v>
      </c>
      <c r="D1369" s="147" t="s">
        <v>20202</v>
      </c>
    </row>
    <row r="1370" spans="1:4" x14ac:dyDescent="0.2">
      <c r="A1370" s="146">
        <v>34496</v>
      </c>
      <c r="B1370" s="146" t="s">
        <v>1318</v>
      </c>
      <c r="C1370" s="146" t="s">
        <v>183</v>
      </c>
      <c r="D1370" s="147" t="s">
        <v>20203</v>
      </c>
    </row>
    <row r="1371" spans="1:4" x14ac:dyDescent="0.2">
      <c r="A1371" s="146">
        <v>34479</v>
      </c>
      <c r="B1371" s="146" t="s">
        <v>1319</v>
      </c>
      <c r="C1371" s="146" t="s">
        <v>183</v>
      </c>
      <c r="D1371" s="147" t="s">
        <v>20204</v>
      </c>
    </row>
    <row r="1372" spans="1:4" x14ac:dyDescent="0.2">
      <c r="A1372" s="146">
        <v>34481</v>
      </c>
      <c r="B1372" s="146" t="s">
        <v>1320</v>
      </c>
      <c r="C1372" s="146" t="s">
        <v>183</v>
      </c>
      <c r="D1372" s="147" t="s">
        <v>20205</v>
      </c>
    </row>
    <row r="1373" spans="1:4" x14ac:dyDescent="0.2">
      <c r="A1373" s="146">
        <v>34483</v>
      </c>
      <c r="B1373" s="146" t="s">
        <v>1321</v>
      </c>
      <c r="C1373" s="146" t="s">
        <v>183</v>
      </c>
      <c r="D1373" s="147" t="s">
        <v>20206</v>
      </c>
    </row>
    <row r="1374" spans="1:4" x14ac:dyDescent="0.2">
      <c r="A1374" s="146">
        <v>34485</v>
      </c>
      <c r="B1374" s="146" t="s">
        <v>1322</v>
      </c>
      <c r="C1374" s="146" t="s">
        <v>183</v>
      </c>
      <c r="D1374" s="147" t="s">
        <v>20207</v>
      </c>
    </row>
    <row r="1375" spans="1:4" x14ac:dyDescent="0.2">
      <c r="A1375" s="146">
        <v>34497</v>
      </c>
      <c r="B1375" s="146" t="s">
        <v>13906</v>
      </c>
      <c r="C1375" s="146" t="s">
        <v>183</v>
      </c>
      <c r="D1375" s="147" t="s">
        <v>20208</v>
      </c>
    </row>
    <row r="1376" spans="1:4" x14ac:dyDescent="0.2">
      <c r="A1376" s="146">
        <v>14041</v>
      </c>
      <c r="B1376" s="146" t="s">
        <v>1323</v>
      </c>
      <c r="C1376" s="146" t="s">
        <v>183</v>
      </c>
      <c r="D1376" s="147" t="s">
        <v>20209</v>
      </c>
    </row>
    <row r="1377" spans="1:4" x14ac:dyDescent="0.2">
      <c r="A1377" s="146">
        <v>1523</v>
      </c>
      <c r="B1377" s="146" t="s">
        <v>1324</v>
      </c>
      <c r="C1377" s="146" t="s">
        <v>183</v>
      </c>
      <c r="D1377" s="147" t="s">
        <v>20210</v>
      </c>
    </row>
    <row r="1378" spans="1:4" x14ac:dyDescent="0.2">
      <c r="A1378" s="146">
        <v>14052</v>
      </c>
      <c r="B1378" s="146" t="s">
        <v>1325</v>
      </c>
      <c r="C1378" s="146" t="s">
        <v>10</v>
      </c>
      <c r="D1378" s="147" t="s">
        <v>20211</v>
      </c>
    </row>
    <row r="1379" spans="1:4" x14ac:dyDescent="0.2">
      <c r="A1379" s="146">
        <v>14054</v>
      </c>
      <c r="B1379" s="146" t="s">
        <v>1326</v>
      </c>
      <c r="C1379" s="146" t="s">
        <v>10</v>
      </c>
      <c r="D1379" s="147" t="s">
        <v>12425</v>
      </c>
    </row>
    <row r="1380" spans="1:4" x14ac:dyDescent="0.2">
      <c r="A1380" s="146">
        <v>14053</v>
      </c>
      <c r="B1380" s="146" t="s">
        <v>1327</v>
      </c>
      <c r="C1380" s="146" t="s">
        <v>10</v>
      </c>
      <c r="D1380" s="147" t="s">
        <v>12792</v>
      </c>
    </row>
    <row r="1381" spans="1:4" x14ac:dyDescent="0.2">
      <c r="A1381" s="146">
        <v>2558</v>
      </c>
      <c r="B1381" s="146" t="s">
        <v>1328</v>
      </c>
      <c r="C1381" s="146" t="s">
        <v>10</v>
      </c>
      <c r="D1381" s="147" t="s">
        <v>14060</v>
      </c>
    </row>
    <row r="1382" spans="1:4" x14ac:dyDescent="0.2">
      <c r="A1382" s="146">
        <v>2560</v>
      </c>
      <c r="B1382" s="146" t="s">
        <v>1329</v>
      </c>
      <c r="C1382" s="146" t="s">
        <v>10</v>
      </c>
      <c r="D1382" s="147" t="s">
        <v>13261</v>
      </c>
    </row>
    <row r="1383" spans="1:4" x14ac:dyDescent="0.2">
      <c r="A1383" s="146">
        <v>2559</v>
      </c>
      <c r="B1383" s="146" t="s">
        <v>1330</v>
      </c>
      <c r="C1383" s="146" t="s">
        <v>10</v>
      </c>
      <c r="D1383" s="147" t="s">
        <v>20212</v>
      </c>
    </row>
    <row r="1384" spans="1:4" x14ac:dyDescent="0.2">
      <c r="A1384" s="146">
        <v>2592</v>
      </c>
      <c r="B1384" s="146" t="s">
        <v>1331</v>
      </c>
      <c r="C1384" s="146" t="s">
        <v>10</v>
      </c>
      <c r="D1384" s="147" t="s">
        <v>20213</v>
      </c>
    </row>
    <row r="1385" spans="1:4" x14ac:dyDescent="0.2">
      <c r="A1385" s="146">
        <v>2566</v>
      </c>
      <c r="B1385" s="146" t="s">
        <v>1332</v>
      </c>
      <c r="C1385" s="146" t="s">
        <v>10</v>
      </c>
      <c r="D1385" s="147" t="s">
        <v>14163</v>
      </c>
    </row>
    <row r="1386" spans="1:4" x14ac:dyDescent="0.2">
      <c r="A1386" s="146">
        <v>2589</v>
      </c>
      <c r="B1386" s="146" t="s">
        <v>1333</v>
      </c>
      <c r="C1386" s="146" t="s">
        <v>10</v>
      </c>
      <c r="D1386" s="147" t="s">
        <v>20214</v>
      </c>
    </row>
    <row r="1387" spans="1:4" x14ac:dyDescent="0.2">
      <c r="A1387" s="146">
        <v>2591</v>
      </c>
      <c r="B1387" s="146" t="s">
        <v>1334</v>
      </c>
      <c r="C1387" s="146" t="s">
        <v>10</v>
      </c>
      <c r="D1387" s="147" t="s">
        <v>13656</v>
      </c>
    </row>
    <row r="1388" spans="1:4" x14ac:dyDescent="0.2">
      <c r="A1388" s="146">
        <v>2590</v>
      </c>
      <c r="B1388" s="146" t="s">
        <v>1335</v>
      </c>
      <c r="C1388" s="146" t="s">
        <v>10</v>
      </c>
      <c r="D1388" s="147" t="s">
        <v>14012</v>
      </c>
    </row>
    <row r="1389" spans="1:4" x14ac:dyDescent="0.2">
      <c r="A1389" s="146">
        <v>2567</v>
      </c>
      <c r="B1389" s="146" t="s">
        <v>1336</v>
      </c>
      <c r="C1389" s="146" t="s">
        <v>10</v>
      </c>
      <c r="D1389" s="147" t="s">
        <v>20215</v>
      </c>
    </row>
    <row r="1390" spans="1:4" x14ac:dyDescent="0.2">
      <c r="A1390" s="146">
        <v>2565</v>
      </c>
      <c r="B1390" s="146" t="s">
        <v>1337</v>
      </c>
      <c r="C1390" s="146" t="s">
        <v>10</v>
      </c>
      <c r="D1390" s="147" t="s">
        <v>13969</v>
      </c>
    </row>
    <row r="1391" spans="1:4" x14ac:dyDescent="0.2">
      <c r="A1391" s="146">
        <v>2568</v>
      </c>
      <c r="B1391" s="146" t="s">
        <v>1338</v>
      </c>
      <c r="C1391" s="146" t="s">
        <v>10</v>
      </c>
      <c r="D1391" s="147" t="s">
        <v>20216</v>
      </c>
    </row>
    <row r="1392" spans="1:4" x14ac:dyDescent="0.2">
      <c r="A1392" s="146">
        <v>2594</v>
      </c>
      <c r="B1392" s="146" t="s">
        <v>1339</v>
      </c>
      <c r="C1392" s="146" t="s">
        <v>10</v>
      </c>
      <c r="D1392" s="147" t="s">
        <v>20217</v>
      </c>
    </row>
    <row r="1393" spans="1:4" x14ac:dyDescent="0.2">
      <c r="A1393" s="146">
        <v>2587</v>
      </c>
      <c r="B1393" s="146" t="s">
        <v>1340</v>
      </c>
      <c r="C1393" s="146" t="s">
        <v>10</v>
      </c>
      <c r="D1393" s="147" t="s">
        <v>20009</v>
      </c>
    </row>
    <row r="1394" spans="1:4" x14ac:dyDescent="0.2">
      <c r="A1394" s="146">
        <v>2588</v>
      </c>
      <c r="B1394" s="146" t="s">
        <v>1341</v>
      </c>
      <c r="C1394" s="146" t="s">
        <v>10</v>
      </c>
      <c r="D1394" s="147" t="s">
        <v>17333</v>
      </c>
    </row>
    <row r="1395" spans="1:4" x14ac:dyDescent="0.2">
      <c r="A1395" s="146">
        <v>2569</v>
      </c>
      <c r="B1395" s="146" t="s">
        <v>1342</v>
      </c>
      <c r="C1395" s="146" t="s">
        <v>10</v>
      </c>
      <c r="D1395" s="147" t="s">
        <v>15101</v>
      </c>
    </row>
    <row r="1396" spans="1:4" x14ac:dyDescent="0.2">
      <c r="A1396" s="146">
        <v>2570</v>
      </c>
      <c r="B1396" s="146" t="s">
        <v>1343</v>
      </c>
      <c r="C1396" s="146" t="s">
        <v>10</v>
      </c>
      <c r="D1396" s="147" t="s">
        <v>14209</v>
      </c>
    </row>
    <row r="1397" spans="1:4" x14ac:dyDescent="0.2">
      <c r="A1397" s="146">
        <v>2571</v>
      </c>
      <c r="B1397" s="146" t="s">
        <v>1344</v>
      </c>
      <c r="C1397" s="146" t="s">
        <v>10</v>
      </c>
      <c r="D1397" s="147" t="s">
        <v>15451</v>
      </c>
    </row>
    <row r="1398" spans="1:4" x14ac:dyDescent="0.2">
      <c r="A1398" s="146">
        <v>2593</v>
      </c>
      <c r="B1398" s="146" t="s">
        <v>1345</v>
      </c>
      <c r="C1398" s="146" t="s">
        <v>10</v>
      </c>
      <c r="D1398" s="147" t="s">
        <v>20218</v>
      </c>
    </row>
    <row r="1399" spans="1:4" x14ac:dyDescent="0.2">
      <c r="A1399" s="146">
        <v>2572</v>
      </c>
      <c r="B1399" s="146" t="s">
        <v>1346</v>
      </c>
      <c r="C1399" s="146" t="s">
        <v>10</v>
      </c>
      <c r="D1399" s="147" t="s">
        <v>20219</v>
      </c>
    </row>
    <row r="1400" spans="1:4" x14ac:dyDescent="0.2">
      <c r="A1400" s="146">
        <v>2595</v>
      </c>
      <c r="B1400" s="146" t="s">
        <v>1347</v>
      </c>
      <c r="C1400" s="146" t="s">
        <v>10</v>
      </c>
      <c r="D1400" s="147" t="s">
        <v>20220</v>
      </c>
    </row>
    <row r="1401" spans="1:4" x14ac:dyDescent="0.2">
      <c r="A1401" s="146">
        <v>2576</v>
      </c>
      <c r="B1401" s="146" t="s">
        <v>1348</v>
      </c>
      <c r="C1401" s="146" t="s">
        <v>10</v>
      </c>
      <c r="D1401" s="147" t="s">
        <v>14684</v>
      </c>
    </row>
    <row r="1402" spans="1:4" x14ac:dyDescent="0.2">
      <c r="A1402" s="146">
        <v>2575</v>
      </c>
      <c r="B1402" s="146" t="s">
        <v>1349</v>
      </c>
      <c r="C1402" s="146" t="s">
        <v>10</v>
      </c>
      <c r="D1402" s="147" t="s">
        <v>20221</v>
      </c>
    </row>
    <row r="1403" spans="1:4" x14ac:dyDescent="0.2">
      <c r="A1403" s="146">
        <v>2573</v>
      </c>
      <c r="B1403" s="146" t="s">
        <v>1350</v>
      </c>
      <c r="C1403" s="146" t="s">
        <v>10</v>
      </c>
      <c r="D1403" s="147" t="s">
        <v>14182</v>
      </c>
    </row>
    <row r="1404" spans="1:4" x14ac:dyDescent="0.2">
      <c r="A1404" s="146">
        <v>2586</v>
      </c>
      <c r="B1404" s="146" t="s">
        <v>1351</v>
      </c>
      <c r="C1404" s="146" t="s">
        <v>10</v>
      </c>
      <c r="D1404" s="147" t="s">
        <v>20222</v>
      </c>
    </row>
    <row r="1405" spans="1:4" x14ac:dyDescent="0.2">
      <c r="A1405" s="146">
        <v>2577</v>
      </c>
      <c r="B1405" s="146" t="s">
        <v>1352</v>
      </c>
      <c r="C1405" s="146" t="s">
        <v>10</v>
      </c>
      <c r="D1405" s="147" t="s">
        <v>19866</v>
      </c>
    </row>
    <row r="1406" spans="1:4" x14ac:dyDescent="0.2">
      <c r="A1406" s="146">
        <v>2574</v>
      </c>
      <c r="B1406" s="146" t="s">
        <v>1353</v>
      </c>
      <c r="C1406" s="146" t="s">
        <v>10</v>
      </c>
      <c r="D1406" s="147" t="s">
        <v>13434</v>
      </c>
    </row>
    <row r="1407" spans="1:4" x14ac:dyDescent="0.2">
      <c r="A1407" s="146">
        <v>2578</v>
      </c>
      <c r="B1407" s="146" t="s">
        <v>1354</v>
      </c>
      <c r="C1407" s="146" t="s">
        <v>10</v>
      </c>
      <c r="D1407" s="147" t="s">
        <v>20223</v>
      </c>
    </row>
    <row r="1408" spans="1:4" x14ac:dyDescent="0.2">
      <c r="A1408" s="146">
        <v>2585</v>
      </c>
      <c r="B1408" s="146" t="s">
        <v>1355</v>
      </c>
      <c r="C1408" s="146" t="s">
        <v>10</v>
      </c>
      <c r="D1408" s="147" t="s">
        <v>16895</v>
      </c>
    </row>
    <row r="1409" spans="1:4" x14ac:dyDescent="0.2">
      <c r="A1409" s="146">
        <v>12008</v>
      </c>
      <c r="B1409" s="146" t="s">
        <v>1356</v>
      </c>
      <c r="C1409" s="146" t="s">
        <v>10</v>
      </c>
      <c r="D1409" s="147" t="s">
        <v>20224</v>
      </c>
    </row>
    <row r="1410" spans="1:4" x14ac:dyDescent="0.2">
      <c r="A1410" s="146">
        <v>2582</v>
      </c>
      <c r="B1410" s="146" t="s">
        <v>1357</v>
      </c>
      <c r="C1410" s="146" t="s">
        <v>10</v>
      </c>
      <c r="D1410" s="147" t="s">
        <v>20225</v>
      </c>
    </row>
    <row r="1411" spans="1:4" x14ac:dyDescent="0.2">
      <c r="A1411" s="146">
        <v>2597</v>
      </c>
      <c r="B1411" s="146" t="s">
        <v>1358</v>
      </c>
      <c r="C1411" s="146" t="s">
        <v>10</v>
      </c>
      <c r="D1411" s="147" t="s">
        <v>20226</v>
      </c>
    </row>
    <row r="1412" spans="1:4" x14ac:dyDescent="0.2">
      <c r="A1412" s="146">
        <v>2579</v>
      </c>
      <c r="B1412" s="146" t="s">
        <v>1359</v>
      </c>
      <c r="C1412" s="146" t="s">
        <v>10</v>
      </c>
      <c r="D1412" s="147" t="s">
        <v>20227</v>
      </c>
    </row>
    <row r="1413" spans="1:4" x14ac:dyDescent="0.2">
      <c r="A1413" s="146">
        <v>2581</v>
      </c>
      <c r="B1413" s="146" t="s">
        <v>1360</v>
      </c>
      <c r="C1413" s="146" t="s">
        <v>10</v>
      </c>
      <c r="D1413" s="147" t="s">
        <v>14475</v>
      </c>
    </row>
    <row r="1414" spans="1:4" x14ac:dyDescent="0.2">
      <c r="A1414" s="146">
        <v>2596</v>
      </c>
      <c r="B1414" s="146" t="s">
        <v>1361</v>
      </c>
      <c r="C1414" s="146" t="s">
        <v>10</v>
      </c>
      <c r="D1414" s="147" t="s">
        <v>20228</v>
      </c>
    </row>
    <row r="1415" spans="1:4" x14ac:dyDescent="0.2">
      <c r="A1415" s="146">
        <v>2580</v>
      </c>
      <c r="B1415" s="146" t="s">
        <v>1362</v>
      </c>
      <c r="C1415" s="146" t="s">
        <v>10</v>
      </c>
      <c r="D1415" s="147" t="s">
        <v>13054</v>
      </c>
    </row>
    <row r="1416" spans="1:4" x14ac:dyDescent="0.2">
      <c r="A1416" s="146">
        <v>2583</v>
      </c>
      <c r="B1416" s="146" t="s">
        <v>1363</v>
      </c>
      <c r="C1416" s="146" t="s">
        <v>10</v>
      </c>
      <c r="D1416" s="147" t="s">
        <v>20229</v>
      </c>
    </row>
    <row r="1417" spans="1:4" x14ac:dyDescent="0.2">
      <c r="A1417" s="146">
        <v>2584</v>
      </c>
      <c r="B1417" s="146" t="s">
        <v>1364</v>
      </c>
      <c r="C1417" s="146" t="s">
        <v>10</v>
      </c>
      <c r="D1417" s="147" t="s">
        <v>20230</v>
      </c>
    </row>
    <row r="1418" spans="1:4" x14ac:dyDescent="0.2">
      <c r="A1418" s="146">
        <v>12010</v>
      </c>
      <c r="B1418" s="146" t="s">
        <v>1365</v>
      </c>
      <c r="C1418" s="146" t="s">
        <v>10</v>
      </c>
      <c r="D1418" s="147" t="s">
        <v>14289</v>
      </c>
    </row>
    <row r="1419" spans="1:4" x14ac:dyDescent="0.2">
      <c r="A1419" s="146">
        <v>39329</v>
      </c>
      <c r="B1419" s="146" t="s">
        <v>1366</v>
      </c>
      <c r="C1419" s="146" t="s">
        <v>10</v>
      </c>
      <c r="D1419" s="147" t="s">
        <v>20231</v>
      </c>
    </row>
    <row r="1420" spans="1:4" x14ac:dyDescent="0.2">
      <c r="A1420" s="146">
        <v>39330</v>
      </c>
      <c r="B1420" s="146" t="s">
        <v>1367</v>
      </c>
      <c r="C1420" s="146" t="s">
        <v>10</v>
      </c>
      <c r="D1420" s="147" t="s">
        <v>20232</v>
      </c>
    </row>
    <row r="1421" spans="1:4" x14ac:dyDescent="0.2">
      <c r="A1421" s="146">
        <v>39332</v>
      </c>
      <c r="B1421" s="146" t="s">
        <v>1368</v>
      </c>
      <c r="C1421" s="146" t="s">
        <v>10</v>
      </c>
      <c r="D1421" s="147" t="s">
        <v>20233</v>
      </c>
    </row>
    <row r="1422" spans="1:4" x14ac:dyDescent="0.2">
      <c r="A1422" s="146">
        <v>39331</v>
      </c>
      <c r="B1422" s="146" t="s">
        <v>1369</v>
      </c>
      <c r="C1422" s="146" t="s">
        <v>10</v>
      </c>
      <c r="D1422" s="147" t="s">
        <v>13252</v>
      </c>
    </row>
    <row r="1423" spans="1:4" x14ac:dyDescent="0.2">
      <c r="A1423" s="146">
        <v>39333</v>
      </c>
      <c r="B1423" s="146" t="s">
        <v>1370</v>
      </c>
      <c r="C1423" s="146" t="s">
        <v>10</v>
      </c>
      <c r="D1423" s="147" t="s">
        <v>12524</v>
      </c>
    </row>
    <row r="1424" spans="1:4" x14ac:dyDescent="0.2">
      <c r="A1424" s="146">
        <v>39335</v>
      </c>
      <c r="B1424" s="146" t="s">
        <v>1371</v>
      </c>
      <c r="C1424" s="146" t="s">
        <v>10</v>
      </c>
      <c r="D1424" s="147" t="s">
        <v>13456</v>
      </c>
    </row>
    <row r="1425" spans="1:4" x14ac:dyDescent="0.2">
      <c r="A1425" s="146">
        <v>39334</v>
      </c>
      <c r="B1425" s="146" t="s">
        <v>1372</v>
      </c>
      <c r="C1425" s="146" t="s">
        <v>10</v>
      </c>
      <c r="D1425" s="147" t="s">
        <v>20218</v>
      </c>
    </row>
    <row r="1426" spans="1:4" x14ac:dyDescent="0.2">
      <c r="A1426" s="146">
        <v>12016</v>
      </c>
      <c r="B1426" s="146" t="s">
        <v>1373</v>
      </c>
      <c r="C1426" s="146" t="s">
        <v>10</v>
      </c>
      <c r="D1426" s="147" t="s">
        <v>20234</v>
      </c>
    </row>
    <row r="1427" spans="1:4" x14ac:dyDescent="0.2">
      <c r="A1427" s="146">
        <v>12015</v>
      </c>
      <c r="B1427" s="146" t="s">
        <v>1374</v>
      </c>
      <c r="C1427" s="146" t="s">
        <v>10</v>
      </c>
      <c r="D1427" s="147" t="s">
        <v>15477</v>
      </c>
    </row>
    <row r="1428" spans="1:4" x14ac:dyDescent="0.2">
      <c r="A1428" s="146">
        <v>12020</v>
      </c>
      <c r="B1428" s="146" t="s">
        <v>1375</v>
      </c>
      <c r="C1428" s="146" t="s">
        <v>10</v>
      </c>
      <c r="D1428" s="147" t="s">
        <v>20234</v>
      </c>
    </row>
    <row r="1429" spans="1:4" x14ac:dyDescent="0.2">
      <c r="A1429" s="146">
        <v>12019</v>
      </c>
      <c r="B1429" s="146" t="s">
        <v>1376</v>
      </c>
      <c r="C1429" s="146" t="s">
        <v>10</v>
      </c>
      <c r="D1429" s="147" t="s">
        <v>15477</v>
      </c>
    </row>
    <row r="1430" spans="1:4" x14ac:dyDescent="0.2">
      <c r="A1430" s="146">
        <v>39336</v>
      </c>
      <c r="B1430" s="146" t="s">
        <v>1377</v>
      </c>
      <c r="C1430" s="146" t="s">
        <v>10</v>
      </c>
      <c r="D1430" s="147" t="s">
        <v>20232</v>
      </c>
    </row>
    <row r="1431" spans="1:4" x14ac:dyDescent="0.2">
      <c r="A1431" s="146">
        <v>39338</v>
      </c>
      <c r="B1431" s="146" t="s">
        <v>1378</v>
      </c>
      <c r="C1431" s="146" t="s">
        <v>10</v>
      </c>
      <c r="D1431" s="147" t="s">
        <v>20233</v>
      </c>
    </row>
    <row r="1432" spans="1:4" x14ac:dyDescent="0.2">
      <c r="A1432" s="146">
        <v>39337</v>
      </c>
      <c r="B1432" s="146" t="s">
        <v>1379</v>
      </c>
      <c r="C1432" s="146" t="s">
        <v>10</v>
      </c>
      <c r="D1432" s="147" t="s">
        <v>13252</v>
      </c>
    </row>
    <row r="1433" spans="1:4" x14ac:dyDescent="0.2">
      <c r="A1433" s="146">
        <v>39341</v>
      </c>
      <c r="B1433" s="146" t="s">
        <v>1380</v>
      </c>
      <c r="C1433" s="146" t="s">
        <v>10</v>
      </c>
      <c r="D1433" s="147" t="s">
        <v>14908</v>
      </c>
    </row>
    <row r="1434" spans="1:4" x14ac:dyDescent="0.2">
      <c r="A1434" s="146">
        <v>39340</v>
      </c>
      <c r="B1434" s="146" t="s">
        <v>1381</v>
      </c>
      <c r="C1434" s="146" t="s">
        <v>10</v>
      </c>
      <c r="D1434" s="147" t="s">
        <v>20235</v>
      </c>
    </row>
    <row r="1435" spans="1:4" x14ac:dyDescent="0.2">
      <c r="A1435" s="146">
        <v>12025</v>
      </c>
      <c r="B1435" s="146" t="s">
        <v>1382</v>
      </c>
      <c r="C1435" s="146" t="s">
        <v>10</v>
      </c>
      <c r="D1435" s="147" t="s">
        <v>12571</v>
      </c>
    </row>
    <row r="1436" spans="1:4" x14ac:dyDescent="0.2">
      <c r="A1436" s="146">
        <v>39342</v>
      </c>
      <c r="B1436" s="146" t="s">
        <v>1383</v>
      </c>
      <c r="C1436" s="146" t="s">
        <v>10</v>
      </c>
      <c r="D1436" s="147" t="s">
        <v>14908</v>
      </c>
    </row>
    <row r="1437" spans="1:4" x14ac:dyDescent="0.2">
      <c r="A1437" s="146">
        <v>39343</v>
      </c>
      <c r="B1437" s="146" t="s">
        <v>1384</v>
      </c>
      <c r="C1437" s="146" t="s">
        <v>10</v>
      </c>
      <c r="D1437" s="147" t="s">
        <v>12664</v>
      </c>
    </row>
    <row r="1438" spans="1:4" x14ac:dyDescent="0.2">
      <c r="A1438" s="146">
        <v>39345</v>
      </c>
      <c r="B1438" s="146" t="s">
        <v>1385</v>
      </c>
      <c r="C1438" s="146" t="s">
        <v>10</v>
      </c>
      <c r="D1438" s="147" t="s">
        <v>14594</v>
      </c>
    </row>
    <row r="1439" spans="1:4" x14ac:dyDescent="0.2">
      <c r="A1439" s="146">
        <v>39344</v>
      </c>
      <c r="B1439" s="146" t="s">
        <v>1386</v>
      </c>
      <c r="C1439" s="146" t="s">
        <v>10</v>
      </c>
      <c r="D1439" s="147" t="s">
        <v>13639</v>
      </c>
    </row>
    <row r="1440" spans="1:4" x14ac:dyDescent="0.2">
      <c r="A1440" s="146">
        <v>12623</v>
      </c>
      <c r="B1440" s="146" t="s">
        <v>1387</v>
      </c>
      <c r="C1440" s="146" t="s">
        <v>20</v>
      </c>
      <c r="D1440" s="147" t="s">
        <v>12938</v>
      </c>
    </row>
    <row r="1441" spans="1:4" x14ac:dyDescent="0.2">
      <c r="A1441" s="146">
        <v>34498</v>
      </c>
      <c r="B1441" s="146" t="s">
        <v>1388</v>
      </c>
      <c r="C1441" s="146" t="s">
        <v>10</v>
      </c>
      <c r="D1441" s="147" t="s">
        <v>20236</v>
      </c>
    </row>
    <row r="1442" spans="1:4" x14ac:dyDescent="0.2">
      <c r="A1442" s="146">
        <v>13244</v>
      </c>
      <c r="B1442" s="146" t="s">
        <v>1389</v>
      </c>
      <c r="C1442" s="146" t="s">
        <v>10</v>
      </c>
      <c r="D1442" s="147" t="s">
        <v>14211</v>
      </c>
    </row>
    <row r="1443" spans="1:4" x14ac:dyDescent="0.2">
      <c r="A1443" s="146">
        <v>38998</v>
      </c>
      <c r="B1443" s="146" t="s">
        <v>1390</v>
      </c>
      <c r="C1443" s="146" t="s">
        <v>10</v>
      </c>
      <c r="D1443" s="147" t="s">
        <v>15274</v>
      </c>
    </row>
    <row r="1444" spans="1:4" x14ac:dyDescent="0.2">
      <c r="A1444" s="146">
        <v>38999</v>
      </c>
      <c r="B1444" s="146" t="s">
        <v>1391</v>
      </c>
      <c r="C1444" s="146" t="s">
        <v>10</v>
      </c>
      <c r="D1444" s="147" t="s">
        <v>15604</v>
      </c>
    </row>
    <row r="1445" spans="1:4" x14ac:dyDescent="0.2">
      <c r="A1445" s="146">
        <v>38996</v>
      </c>
      <c r="B1445" s="146" t="s">
        <v>1392</v>
      </c>
      <c r="C1445" s="146" t="s">
        <v>10</v>
      </c>
      <c r="D1445" s="147" t="s">
        <v>12870</v>
      </c>
    </row>
    <row r="1446" spans="1:4" x14ac:dyDescent="0.2">
      <c r="A1446" s="146">
        <v>38997</v>
      </c>
      <c r="B1446" s="146" t="s">
        <v>1393</v>
      </c>
      <c r="C1446" s="146" t="s">
        <v>10</v>
      </c>
      <c r="D1446" s="147" t="s">
        <v>20237</v>
      </c>
    </row>
    <row r="1447" spans="1:4" x14ac:dyDescent="0.2">
      <c r="A1447" s="146">
        <v>39862</v>
      </c>
      <c r="B1447" s="146" t="s">
        <v>1394</v>
      </c>
      <c r="C1447" s="146" t="s">
        <v>10</v>
      </c>
      <c r="D1447" s="147" t="s">
        <v>20227</v>
      </c>
    </row>
    <row r="1448" spans="1:4" x14ac:dyDescent="0.2">
      <c r="A1448" s="146">
        <v>39863</v>
      </c>
      <c r="B1448" s="146" t="s">
        <v>1395</v>
      </c>
      <c r="C1448" s="146" t="s">
        <v>10</v>
      </c>
      <c r="D1448" s="147" t="s">
        <v>14512</v>
      </c>
    </row>
    <row r="1449" spans="1:4" x14ac:dyDescent="0.2">
      <c r="A1449" s="146">
        <v>39864</v>
      </c>
      <c r="B1449" s="146" t="s">
        <v>1396</v>
      </c>
      <c r="C1449" s="146" t="s">
        <v>10</v>
      </c>
      <c r="D1449" s="147" t="s">
        <v>15411</v>
      </c>
    </row>
    <row r="1450" spans="1:4" x14ac:dyDescent="0.2">
      <c r="A1450" s="146">
        <v>39865</v>
      </c>
      <c r="B1450" s="146" t="s">
        <v>1397</v>
      </c>
      <c r="C1450" s="146" t="s">
        <v>10</v>
      </c>
      <c r="D1450" s="147" t="s">
        <v>13168</v>
      </c>
    </row>
    <row r="1451" spans="1:4" x14ac:dyDescent="0.2">
      <c r="A1451" s="146">
        <v>2517</v>
      </c>
      <c r="B1451" s="146" t="s">
        <v>1398</v>
      </c>
      <c r="C1451" s="146" t="s">
        <v>10</v>
      </c>
      <c r="D1451" s="147" t="s">
        <v>17138</v>
      </c>
    </row>
    <row r="1452" spans="1:4" x14ac:dyDescent="0.2">
      <c r="A1452" s="146">
        <v>2522</v>
      </c>
      <c r="B1452" s="146" t="s">
        <v>1399</v>
      </c>
      <c r="C1452" s="146" t="s">
        <v>10</v>
      </c>
      <c r="D1452" s="147" t="s">
        <v>14342</v>
      </c>
    </row>
    <row r="1453" spans="1:4" x14ac:dyDescent="0.2">
      <c r="A1453" s="146">
        <v>2548</v>
      </c>
      <c r="B1453" s="146" t="s">
        <v>1400</v>
      </c>
      <c r="C1453" s="146" t="s">
        <v>10</v>
      </c>
      <c r="D1453" s="147" t="s">
        <v>12554</v>
      </c>
    </row>
    <row r="1454" spans="1:4" x14ac:dyDescent="0.2">
      <c r="A1454" s="146">
        <v>2516</v>
      </c>
      <c r="B1454" s="146" t="s">
        <v>1401</v>
      </c>
      <c r="C1454" s="146" t="s">
        <v>10</v>
      </c>
      <c r="D1454" s="147" t="s">
        <v>15757</v>
      </c>
    </row>
    <row r="1455" spans="1:4" x14ac:dyDescent="0.2">
      <c r="A1455" s="146">
        <v>2518</v>
      </c>
      <c r="B1455" s="146" t="s">
        <v>1402</v>
      </c>
      <c r="C1455" s="146" t="s">
        <v>10</v>
      </c>
      <c r="D1455" s="147" t="s">
        <v>20238</v>
      </c>
    </row>
    <row r="1456" spans="1:4" x14ac:dyDescent="0.2">
      <c r="A1456" s="146">
        <v>2521</v>
      </c>
      <c r="B1456" s="146" t="s">
        <v>1403</v>
      </c>
      <c r="C1456" s="146" t="s">
        <v>10</v>
      </c>
      <c r="D1456" s="147" t="s">
        <v>20239</v>
      </c>
    </row>
    <row r="1457" spans="1:4" x14ac:dyDescent="0.2">
      <c r="A1457" s="146">
        <v>2515</v>
      </c>
      <c r="B1457" s="146" t="s">
        <v>1404</v>
      </c>
      <c r="C1457" s="146" t="s">
        <v>10</v>
      </c>
      <c r="D1457" s="147" t="s">
        <v>20240</v>
      </c>
    </row>
    <row r="1458" spans="1:4" x14ac:dyDescent="0.2">
      <c r="A1458" s="146">
        <v>2519</v>
      </c>
      <c r="B1458" s="146" t="s">
        <v>1405</v>
      </c>
      <c r="C1458" s="146" t="s">
        <v>10</v>
      </c>
      <c r="D1458" s="147" t="s">
        <v>16619</v>
      </c>
    </row>
    <row r="1459" spans="1:4" x14ac:dyDescent="0.2">
      <c r="A1459" s="146">
        <v>2520</v>
      </c>
      <c r="B1459" s="146" t="s">
        <v>1406</v>
      </c>
      <c r="C1459" s="146" t="s">
        <v>10</v>
      </c>
      <c r="D1459" s="147" t="s">
        <v>20241</v>
      </c>
    </row>
    <row r="1460" spans="1:4" x14ac:dyDescent="0.2">
      <c r="A1460" s="146">
        <v>1602</v>
      </c>
      <c r="B1460" s="146" t="s">
        <v>1407</v>
      </c>
      <c r="C1460" s="146" t="s">
        <v>10</v>
      </c>
      <c r="D1460" s="147" t="s">
        <v>20242</v>
      </c>
    </row>
    <row r="1461" spans="1:4" x14ac:dyDescent="0.2">
      <c r="A1461" s="146">
        <v>1601</v>
      </c>
      <c r="B1461" s="146" t="s">
        <v>1408</v>
      </c>
      <c r="C1461" s="146" t="s">
        <v>10</v>
      </c>
      <c r="D1461" s="147" t="s">
        <v>15948</v>
      </c>
    </row>
    <row r="1462" spans="1:4" x14ac:dyDescent="0.2">
      <c r="A1462" s="146">
        <v>1598</v>
      </c>
      <c r="B1462" s="146" t="s">
        <v>1409</v>
      </c>
      <c r="C1462" s="146" t="s">
        <v>10</v>
      </c>
      <c r="D1462" s="147" t="s">
        <v>20243</v>
      </c>
    </row>
    <row r="1463" spans="1:4" x14ac:dyDescent="0.2">
      <c r="A1463" s="146">
        <v>1600</v>
      </c>
      <c r="B1463" s="146" t="s">
        <v>1410</v>
      </c>
      <c r="C1463" s="146" t="s">
        <v>10</v>
      </c>
      <c r="D1463" s="147" t="s">
        <v>14099</v>
      </c>
    </row>
    <row r="1464" spans="1:4" x14ac:dyDescent="0.2">
      <c r="A1464" s="146">
        <v>1603</v>
      </c>
      <c r="B1464" s="146" t="s">
        <v>1411</v>
      </c>
      <c r="C1464" s="146" t="s">
        <v>10</v>
      </c>
      <c r="D1464" s="147" t="s">
        <v>20244</v>
      </c>
    </row>
    <row r="1465" spans="1:4" x14ac:dyDescent="0.2">
      <c r="A1465" s="146">
        <v>1599</v>
      </c>
      <c r="B1465" s="146" t="s">
        <v>1412</v>
      </c>
      <c r="C1465" s="146" t="s">
        <v>10</v>
      </c>
      <c r="D1465" s="147" t="s">
        <v>17280</v>
      </c>
    </row>
    <row r="1466" spans="1:4" x14ac:dyDescent="0.2">
      <c r="A1466" s="146">
        <v>1597</v>
      </c>
      <c r="B1466" s="146" t="s">
        <v>1413</v>
      </c>
      <c r="C1466" s="146" t="s">
        <v>10</v>
      </c>
      <c r="D1466" s="147" t="s">
        <v>13947</v>
      </c>
    </row>
    <row r="1467" spans="1:4" x14ac:dyDescent="0.2">
      <c r="A1467" s="146">
        <v>39600</v>
      </c>
      <c r="B1467" s="146" t="s">
        <v>1414</v>
      </c>
      <c r="C1467" s="146" t="s">
        <v>10</v>
      </c>
      <c r="D1467" s="147" t="s">
        <v>13978</v>
      </c>
    </row>
    <row r="1468" spans="1:4" x14ac:dyDescent="0.2">
      <c r="A1468" s="146">
        <v>39601</v>
      </c>
      <c r="B1468" s="146" t="s">
        <v>1415</v>
      </c>
      <c r="C1468" s="146" t="s">
        <v>10</v>
      </c>
      <c r="D1468" s="147" t="s">
        <v>13979</v>
      </c>
    </row>
    <row r="1469" spans="1:4" x14ac:dyDescent="0.2">
      <c r="A1469" s="146">
        <v>39602</v>
      </c>
      <c r="B1469" s="146" t="s">
        <v>1416</v>
      </c>
      <c r="C1469" s="146" t="s">
        <v>10</v>
      </c>
      <c r="D1469" s="147" t="s">
        <v>12502</v>
      </c>
    </row>
    <row r="1470" spans="1:4" x14ac:dyDescent="0.2">
      <c r="A1470" s="146">
        <v>39603</v>
      </c>
      <c r="B1470" s="146" t="s">
        <v>1417</v>
      </c>
      <c r="C1470" s="146" t="s">
        <v>10</v>
      </c>
      <c r="D1470" s="147" t="s">
        <v>13980</v>
      </c>
    </row>
    <row r="1471" spans="1:4" x14ac:dyDescent="0.2">
      <c r="A1471" s="146">
        <v>11821</v>
      </c>
      <c r="B1471" s="146" t="s">
        <v>1418</v>
      </c>
      <c r="C1471" s="146" t="s">
        <v>10</v>
      </c>
      <c r="D1471" s="147" t="s">
        <v>20211</v>
      </c>
    </row>
    <row r="1472" spans="1:4" x14ac:dyDescent="0.2">
      <c r="A1472" s="146">
        <v>1562</v>
      </c>
      <c r="B1472" s="146" t="s">
        <v>1419</v>
      </c>
      <c r="C1472" s="146" t="s">
        <v>10</v>
      </c>
      <c r="D1472" s="147" t="s">
        <v>20245</v>
      </c>
    </row>
    <row r="1473" spans="1:4" x14ac:dyDescent="0.2">
      <c r="A1473" s="146">
        <v>1563</v>
      </c>
      <c r="B1473" s="146" t="s">
        <v>1420</v>
      </c>
      <c r="C1473" s="146" t="s">
        <v>10</v>
      </c>
      <c r="D1473" s="147" t="s">
        <v>12722</v>
      </c>
    </row>
    <row r="1474" spans="1:4" x14ac:dyDescent="0.2">
      <c r="A1474" s="146">
        <v>11856</v>
      </c>
      <c r="B1474" s="146" t="s">
        <v>1421</v>
      </c>
      <c r="C1474" s="146" t="s">
        <v>10</v>
      </c>
      <c r="D1474" s="147" t="s">
        <v>15915</v>
      </c>
    </row>
    <row r="1475" spans="1:4" x14ac:dyDescent="0.2">
      <c r="A1475" s="146">
        <v>11857</v>
      </c>
      <c r="B1475" s="146" t="s">
        <v>1422</v>
      </c>
      <c r="C1475" s="146" t="s">
        <v>10</v>
      </c>
      <c r="D1475" s="147" t="s">
        <v>20246</v>
      </c>
    </row>
    <row r="1476" spans="1:4" x14ac:dyDescent="0.2">
      <c r="A1476" s="146">
        <v>11858</v>
      </c>
      <c r="B1476" s="146" t="s">
        <v>1423</v>
      </c>
      <c r="C1476" s="146" t="s">
        <v>10</v>
      </c>
      <c r="D1476" s="147" t="s">
        <v>20247</v>
      </c>
    </row>
    <row r="1477" spans="1:4" x14ac:dyDescent="0.2">
      <c r="A1477" s="146">
        <v>1539</v>
      </c>
      <c r="B1477" s="146" t="s">
        <v>1424</v>
      </c>
      <c r="C1477" s="146" t="s">
        <v>10</v>
      </c>
      <c r="D1477" s="147" t="s">
        <v>20248</v>
      </c>
    </row>
    <row r="1478" spans="1:4" x14ac:dyDescent="0.2">
      <c r="A1478" s="146">
        <v>11859</v>
      </c>
      <c r="B1478" s="146" t="s">
        <v>1425</v>
      </c>
      <c r="C1478" s="146" t="s">
        <v>10</v>
      </c>
      <c r="D1478" s="147" t="s">
        <v>20249</v>
      </c>
    </row>
    <row r="1479" spans="1:4" x14ac:dyDescent="0.2">
      <c r="A1479" s="146">
        <v>1550</v>
      </c>
      <c r="B1479" s="146" t="s">
        <v>1426</v>
      </c>
      <c r="C1479" s="146" t="s">
        <v>10</v>
      </c>
      <c r="D1479" s="147" t="s">
        <v>12499</v>
      </c>
    </row>
    <row r="1480" spans="1:4" x14ac:dyDescent="0.2">
      <c r="A1480" s="146">
        <v>11854</v>
      </c>
      <c r="B1480" s="146" t="s">
        <v>1427</v>
      </c>
      <c r="C1480" s="146" t="s">
        <v>10</v>
      </c>
      <c r="D1480" s="147" t="s">
        <v>19583</v>
      </c>
    </row>
    <row r="1481" spans="1:4" x14ac:dyDescent="0.2">
      <c r="A1481" s="146">
        <v>11862</v>
      </c>
      <c r="B1481" s="146" t="s">
        <v>1428</v>
      </c>
      <c r="C1481" s="146" t="s">
        <v>10</v>
      </c>
      <c r="D1481" s="147" t="s">
        <v>13375</v>
      </c>
    </row>
    <row r="1482" spans="1:4" x14ac:dyDescent="0.2">
      <c r="A1482" s="146">
        <v>11863</v>
      </c>
      <c r="B1482" s="146" t="s">
        <v>1429</v>
      </c>
      <c r="C1482" s="146" t="s">
        <v>10</v>
      </c>
      <c r="D1482" s="147" t="s">
        <v>13603</v>
      </c>
    </row>
    <row r="1483" spans="1:4" x14ac:dyDescent="0.2">
      <c r="A1483" s="146">
        <v>11855</v>
      </c>
      <c r="B1483" s="146" t="s">
        <v>1430</v>
      </c>
      <c r="C1483" s="146" t="s">
        <v>10</v>
      </c>
      <c r="D1483" s="147" t="s">
        <v>12898</v>
      </c>
    </row>
    <row r="1484" spans="1:4" x14ac:dyDescent="0.2">
      <c r="A1484" s="146">
        <v>11864</v>
      </c>
      <c r="B1484" s="146" t="s">
        <v>1431</v>
      </c>
      <c r="C1484" s="146" t="s">
        <v>10</v>
      </c>
      <c r="D1484" s="147" t="s">
        <v>20250</v>
      </c>
    </row>
    <row r="1485" spans="1:4" x14ac:dyDescent="0.2">
      <c r="A1485" s="146">
        <v>2527</v>
      </c>
      <c r="B1485" s="146" t="s">
        <v>1432</v>
      </c>
      <c r="C1485" s="146" t="s">
        <v>10</v>
      </c>
      <c r="D1485" s="147" t="s">
        <v>14215</v>
      </c>
    </row>
    <row r="1486" spans="1:4" x14ac:dyDescent="0.2">
      <c r="A1486" s="146">
        <v>2526</v>
      </c>
      <c r="B1486" s="146" t="s">
        <v>1433</v>
      </c>
      <c r="C1486" s="146" t="s">
        <v>10</v>
      </c>
      <c r="D1486" s="147" t="s">
        <v>15091</v>
      </c>
    </row>
    <row r="1487" spans="1:4" x14ac:dyDescent="0.2">
      <c r="A1487" s="146">
        <v>2487</v>
      </c>
      <c r="B1487" s="146" t="s">
        <v>1434</v>
      </c>
      <c r="C1487" s="146" t="s">
        <v>10</v>
      </c>
      <c r="D1487" s="147" t="s">
        <v>14547</v>
      </c>
    </row>
    <row r="1488" spans="1:4" x14ac:dyDescent="0.2">
      <c r="A1488" s="146">
        <v>2483</v>
      </c>
      <c r="B1488" s="146" t="s">
        <v>1435</v>
      </c>
      <c r="C1488" s="146" t="s">
        <v>10</v>
      </c>
      <c r="D1488" s="147" t="s">
        <v>13308</v>
      </c>
    </row>
    <row r="1489" spans="1:4" x14ac:dyDescent="0.2">
      <c r="A1489" s="146">
        <v>2528</v>
      </c>
      <c r="B1489" s="146" t="s">
        <v>1436</v>
      </c>
      <c r="C1489" s="146" t="s">
        <v>10</v>
      </c>
      <c r="D1489" s="147" t="s">
        <v>12729</v>
      </c>
    </row>
    <row r="1490" spans="1:4" x14ac:dyDescent="0.2">
      <c r="A1490" s="146">
        <v>2489</v>
      </c>
      <c r="B1490" s="146" t="s">
        <v>1437</v>
      </c>
      <c r="C1490" s="146" t="s">
        <v>10</v>
      </c>
      <c r="D1490" s="147" t="s">
        <v>12554</v>
      </c>
    </row>
    <row r="1491" spans="1:4" x14ac:dyDescent="0.2">
      <c r="A1491" s="146">
        <v>2488</v>
      </c>
      <c r="B1491" s="146" t="s">
        <v>1438</v>
      </c>
      <c r="C1491" s="146" t="s">
        <v>10</v>
      </c>
      <c r="D1491" s="147" t="s">
        <v>17179</v>
      </c>
    </row>
    <row r="1492" spans="1:4" x14ac:dyDescent="0.2">
      <c r="A1492" s="146">
        <v>2484</v>
      </c>
      <c r="B1492" s="146" t="s">
        <v>1439</v>
      </c>
      <c r="C1492" s="146" t="s">
        <v>10</v>
      </c>
      <c r="D1492" s="147" t="s">
        <v>20251</v>
      </c>
    </row>
    <row r="1493" spans="1:4" x14ac:dyDescent="0.2">
      <c r="A1493" s="146">
        <v>2485</v>
      </c>
      <c r="B1493" s="146" t="s">
        <v>1440</v>
      </c>
      <c r="C1493" s="146" t="s">
        <v>10</v>
      </c>
      <c r="D1493" s="147" t="s">
        <v>20252</v>
      </c>
    </row>
    <row r="1494" spans="1:4" x14ac:dyDescent="0.2">
      <c r="A1494" s="146">
        <v>38005</v>
      </c>
      <c r="B1494" s="146" t="s">
        <v>1441</v>
      </c>
      <c r="C1494" s="146" t="s">
        <v>10</v>
      </c>
      <c r="D1494" s="147" t="s">
        <v>20253</v>
      </c>
    </row>
    <row r="1495" spans="1:4" x14ac:dyDescent="0.2">
      <c r="A1495" s="146">
        <v>38006</v>
      </c>
      <c r="B1495" s="146" t="s">
        <v>1442</v>
      </c>
      <c r="C1495" s="146" t="s">
        <v>10</v>
      </c>
      <c r="D1495" s="147" t="s">
        <v>20254</v>
      </c>
    </row>
    <row r="1496" spans="1:4" x14ac:dyDescent="0.2">
      <c r="A1496" s="146">
        <v>38428</v>
      </c>
      <c r="B1496" s="146" t="s">
        <v>1443</v>
      </c>
      <c r="C1496" s="146" t="s">
        <v>10</v>
      </c>
      <c r="D1496" s="147" t="s">
        <v>20255</v>
      </c>
    </row>
    <row r="1497" spans="1:4" x14ac:dyDescent="0.2">
      <c r="A1497" s="146">
        <v>38007</v>
      </c>
      <c r="B1497" s="146" t="s">
        <v>1444</v>
      </c>
      <c r="C1497" s="146" t="s">
        <v>10</v>
      </c>
      <c r="D1497" s="147" t="s">
        <v>20256</v>
      </c>
    </row>
    <row r="1498" spans="1:4" x14ac:dyDescent="0.2">
      <c r="A1498" s="146">
        <v>38008</v>
      </c>
      <c r="B1498" s="146" t="s">
        <v>1445</v>
      </c>
      <c r="C1498" s="146" t="s">
        <v>10</v>
      </c>
      <c r="D1498" s="147" t="s">
        <v>20257</v>
      </c>
    </row>
    <row r="1499" spans="1:4" x14ac:dyDescent="0.2">
      <c r="A1499" s="146">
        <v>38009</v>
      </c>
      <c r="B1499" s="146" t="s">
        <v>1446</v>
      </c>
      <c r="C1499" s="146" t="s">
        <v>10</v>
      </c>
      <c r="D1499" s="147" t="s">
        <v>20258</v>
      </c>
    </row>
    <row r="1500" spans="1:4" x14ac:dyDescent="0.2">
      <c r="A1500" s="146">
        <v>39279</v>
      </c>
      <c r="B1500" s="146" t="s">
        <v>1447</v>
      </c>
      <c r="C1500" s="146" t="s">
        <v>10</v>
      </c>
      <c r="D1500" s="147" t="s">
        <v>15832</v>
      </c>
    </row>
    <row r="1501" spans="1:4" x14ac:dyDescent="0.2">
      <c r="A1501" s="146">
        <v>38845</v>
      </c>
      <c r="B1501" s="146" t="s">
        <v>1448</v>
      </c>
      <c r="C1501" s="146" t="s">
        <v>10</v>
      </c>
      <c r="D1501" s="147" t="s">
        <v>16191</v>
      </c>
    </row>
    <row r="1502" spans="1:4" x14ac:dyDescent="0.2">
      <c r="A1502" s="146">
        <v>39280</v>
      </c>
      <c r="B1502" s="146" t="s">
        <v>1449</v>
      </c>
      <c r="C1502" s="146" t="s">
        <v>10</v>
      </c>
      <c r="D1502" s="147" t="s">
        <v>16657</v>
      </c>
    </row>
    <row r="1503" spans="1:4" x14ac:dyDescent="0.2">
      <c r="A1503" s="146">
        <v>39281</v>
      </c>
      <c r="B1503" s="146" t="s">
        <v>1450</v>
      </c>
      <c r="C1503" s="146" t="s">
        <v>10</v>
      </c>
      <c r="D1503" s="147" t="s">
        <v>20259</v>
      </c>
    </row>
    <row r="1504" spans="1:4" x14ac:dyDescent="0.2">
      <c r="A1504" s="146">
        <v>38849</v>
      </c>
      <c r="B1504" s="146" t="s">
        <v>1451</v>
      </c>
      <c r="C1504" s="146" t="s">
        <v>10</v>
      </c>
      <c r="D1504" s="147" t="s">
        <v>13679</v>
      </c>
    </row>
    <row r="1505" spans="1:4" x14ac:dyDescent="0.2">
      <c r="A1505" s="146">
        <v>39282</v>
      </c>
      <c r="B1505" s="146" t="s">
        <v>1452</v>
      </c>
      <c r="C1505" s="146" t="s">
        <v>10</v>
      </c>
      <c r="D1505" s="147" t="s">
        <v>14906</v>
      </c>
    </row>
    <row r="1506" spans="1:4" x14ac:dyDescent="0.2">
      <c r="A1506" s="146">
        <v>38852</v>
      </c>
      <c r="B1506" s="146" t="s">
        <v>1453</v>
      </c>
      <c r="C1506" s="146" t="s">
        <v>10</v>
      </c>
      <c r="D1506" s="147" t="s">
        <v>20260</v>
      </c>
    </row>
    <row r="1507" spans="1:4" x14ac:dyDescent="0.2">
      <c r="A1507" s="146">
        <v>38844</v>
      </c>
      <c r="B1507" s="146" t="s">
        <v>1454</v>
      </c>
      <c r="C1507" s="146" t="s">
        <v>10</v>
      </c>
      <c r="D1507" s="147" t="s">
        <v>13732</v>
      </c>
    </row>
    <row r="1508" spans="1:4" x14ac:dyDescent="0.2">
      <c r="A1508" s="146">
        <v>38846</v>
      </c>
      <c r="B1508" s="146" t="s">
        <v>1455</v>
      </c>
      <c r="C1508" s="146" t="s">
        <v>10</v>
      </c>
      <c r="D1508" s="147" t="s">
        <v>20261</v>
      </c>
    </row>
    <row r="1509" spans="1:4" x14ac:dyDescent="0.2">
      <c r="A1509" s="146">
        <v>38847</v>
      </c>
      <c r="B1509" s="146" t="s">
        <v>1456</v>
      </c>
      <c r="C1509" s="146" t="s">
        <v>10</v>
      </c>
      <c r="D1509" s="147" t="s">
        <v>20262</v>
      </c>
    </row>
    <row r="1510" spans="1:4" x14ac:dyDescent="0.2">
      <c r="A1510" s="146">
        <v>38850</v>
      </c>
      <c r="B1510" s="146" t="s">
        <v>1457</v>
      </c>
      <c r="C1510" s="146" t="s">
        <v>10</v>
      </c>
      <c r="D1510" s="147" t="s">
        <v>20263</v>
      </c>
    </row>
    <row r="1511" spans="1:4" x14ac:dyDescent="0.2">
      <c r="A1511" s="146">
        <v>38848</v>
      </c>
      <c r="B1511" s="146" t="s">
        <v>1458</v>
      </c>
      <c r="C1511" s="146" t="s">
        <v>10</v>
      </c>
      <c r="D1511" s="147" t="s">
        <v>19820</v>
      </c>
    </row>
    <row r="1512" spans="1:4" x14ac:dyDescent="0.2">
      <c r="A1512" s="146">
        <v>38851</v>
      </c>
      <c r="B1512" s="146" t="s">
        <v>1459</v>
      </c>
      <c r="C1512" s="146" t="s">
        <v>10</v>
      </c>
      <c r="D1512" s="147" t="s">
        <v>20264</v>
      </c>
    </row>
    <row r="1513" spans="1:4" x14ac:dyDescent="0.2">
      <c r="A1513" s="146">
        <v>38860</v>
      </c>
      <c r="B1513" s="146" t="s">
        <v>1460</v>
      </c>
      <c r="C1513" s="146" t="s">
        <v>10</v>
      </c>
      <c r="D1513" s="147" t="s">
        <v>13423</v>
      </c>
    </row>
    <row r="1514" spans="1:4" x14ac:dyDescent="0.2">
      <c r="A1514" s="146">
        <v>38861</v>
      </c>
      <c r="B1514" s="146" t="s">
        <v>1461</v>
      </c>
      <c r="C1514" s="146" t="s">
        <v>10</v>
      </c>
      <c r="D1514" s="147" t="s">
        <v>20265</v>
      </c>
    </row>
    <row r="1515" spans="1:4" x14ac:dyDescent="0.2">
      <c r="A1515" s="146">
        <v>38862</v>
      </c>
      <c r="B1515" s="146" t="s">
        <v>1462</v>
      </c>
      <c r="C1515" s="146" t="s">
        <v>10</v>
      </c>
      <c r="D1515" s="147" t="s">
        <v>15757</v>
      </c>
    </row>
    <row r="1516" spans="1:4" x14ac:dyDescent="0.2">
      <c r="A1516" s="146">
        <v>38863</v>
      </c>
      <c r="B1516" s="146" t="s">
        <v>1463</v>
      </c>
      <c r="C1516" s="146" t="s">
        <v>10</v>
      </c>
      <c r="D1516" s="147" t="s">
        <v>13915</v>
      </c>
    </row>
    <row r="1517" spans="1:4" x14ac:dyDescent="0.2">
      <c r="A1517" s="146">
        <v>38865</v>
      </c>
      <c r="B1517" s="146" t="s">
        <v>1464</v>
      </c>
      <c r="C1517" s="146" t="s">
        <v>10</v>
      </c>
      <c r="D1517" s="147" t="s">
        <v>20266</v>
      </c>
    </row>
    <row r="1518" spans="1:4" x14ac:dyDescent="0.2">
      <c r="A1518" s="146">
        <v>38864</v>
      </c>
      <c r="B1518" s="146" t="s">
        <v>1465</v>
      </c>
      <c r="C1518" s="146" t="s">
        <v>10</v>
      </c>
      <c r="D1518" s="147" t="s">
        <v>14147</v>
      </c>
    </row>
    <row r="1519" spans="1:4" x14ac:dyDescent="0.2">
      <c r="A1519" s="146">
        <v>38866</v>
      </c>
      <c r="B1519" s="146" t="s">
        <v>1466</v>
      </c>
      <c r="C1519" s="146" t="s">
        <v>10</v>
      </c>
      <c r="D1519" s="147" t="s">
        <v>15118</v>
      </c>
    </row>
    <row r="1520" spans="1:4" x14ac:dyDescent="0.2">
      <c r="A1520" s="146">
        <v>38868</v>
      </c>
      <c r="B1520" s="146" t="s">
        <v>1467</v>
      </c>
      <c r="C1520" s="146" t="s">
        <v>10</v>
      </c>
      <c r="D1520" s="147" t="s">
        <v>20267</v>
      </c>
    </row>
    <row r="1521" spans="1:4" x14ac:dyDescent="0.2">
      <c r="A1521" s="146">
        <v>38853</v>
      </c>
      <c r="B1521" s="146" t="s">
        <v>1468</v>
      </c>
      <c r="C1521" s="146" t="s">
        <v>10</v>
      </c>
      <c r="D1521" s="147" t="s">
        <v>20268</v>
      </c>
    </row>
    <row r="1522" spans="1:4" x14ac:dyDescent="0.2">
      <c r="A1522" s="146">
        <v>38854</v>
      </c>
      <c r="B1522" s="146" t="s">
        <v>1469</v>
      </c>
      <c r="C1522" s="146" t="s">
        <v>10</v>
      </c>
      <c r="D1522" s="147" t="s">
        <v>15836</v>
      </c>
    </row>
    <row r="1523" spans="1:4" x14ac:dyDescent="0.2">
      <c r="A1523" s="146">
        <v>38855</v>
      </c>
      <c r="B1523" s="146" t="s">
        <v>1470</v>
      </c>
      <c r="C1523" s="146" t="s">
        <v>10</v>
      </c>
      <c r="D1523" s="147" t="s">
        <v>20269</v>
      </c>
    </row>
    <row r="1524" spans="1:4" x14ac:dyDescent="0.2">
      <c r="A1524" s="146">
        <v>38856</v>
      </c>
      <c r="B1524" s="146" t="s">
        <v>1471</v>
      </c>
      <c r="C1524" s="146" t="s">
        <v>10</v>
      </c>
      <c r="D1524" s="147" t="s">
        <v>14792</v>
      </c>
    </row>
    <row r="1525" spans="1:4" x14ac:dyDescent="0.2">
      <c r="A1525" s="146">
        <v>38857</v>
      </c>
      <c r="B1525" s="146" t="s">
        <v>1472</v>
      </c>
      <c r="C1525" s="146" t="s">
        <v>10</v>
      </c>
      <c r="D1525" s="147" t="s">
        <v>16657</v>
      </c>
    </row>
    <row r="1526" spans="1:4" x14ac:dyDescent="0.2">
      <c r="A1526" s="146">
        <v>38858</v>
      </c>
      <c r="B1526" s="146" t="s">
        <v>1473</v>
      </c>
      <c r="C1526" s="146" t="s">
        <v>10</v>
      </c>
      <c r="D1526" s="147" t="s">
        <v>20270</v>
      </c>
    </row>
    <row r="1527" spans="1:4" x14ac:dyDescent="0.2">
      <c r="A1527" s="146">
        <v>38859</v>
      </c>
      <c r="B1527" s="146" t="s">
        <v>1474</v>
      </c>
      <c r="C1527" s="146" t="s">
        <v>10</v>
      </c>
      <c r="D1527" s="147" t="s">
        <v>14841</v>
      </c>
    </row>
    <row r="1528" spans="1:4" x14ac:dyDescent="0.2">
      <c r="A1528" s="146">
        <v>1607</v>
      </c>
      <c r="B1528" s="146" t="s">
        <v>1477</v>
      </c>
      <c r="C1528" s="146" t="s">
        <v>1476</v>
      </c>
      <c r="D1528" s="147" t="s">
        <v>12504</v>
      </c>
    </row>
    <row r="1529" spans="1:4" x14ac:dyDescent="0.2">
      <c r="A1529" s="146">
        <v>11467</v>
      </c>
      <c r="B1529" s="146" t="s">
        <v>14028</v>
      </c>
      <c r="C1529" s="146" t="s">
        <v>10</v>
      </c>
      <c r="D1529" s="147" t="s">
        <v>15505</v>
      </c>
    </row>
    <row r="1530" spans="1:4" x14ac:dyDescent="0.2">
      <c r="A1530" s="146">
        <v>38169</v>
      </c>
      <c r="B1530" s="146" t="s">
        <v>1478</v>
      </c>
      <c r="C1530" s="146" t="s">
        <v>1476</v>
      </c>
      <c r="D1530" s="147" t="s">
        <v>20271</v>
      </c>
    </row>
    <row r="1531" spans="1:4" x14ac:dyDescent="0.2">
      <c r="A1531" s="146">
        <v>6142</v>
      </c>
      <c r="B1531" s="146" t="s">
        <v>1479</v>
      </c>
      <c r="C1531" s="146" t="s">
        <v>10</v>
      </c>
      <c r="D1531" s="147" t="s">
        <v>13300</v>
      </c>
    </row>
    <row r="1532" spans="1:4" x14ac:dyDescent="0.2">
      <c r="A1532" s="146">
        <v>11686</v>
      </c>
      <c r="B1532" s="146" t="s">
        <v>1480</v>
      </c>
      <c r="C1532" s="146" t="s">
        <v>10</v>
      </c>
      <c r="D1532" s="147" t="s">
        <v>14512</v>
      </c>
    </row>
    <row r="1533" spans="1:4" x14ac:dyDescent="0.2">
      <c r="A1533" s="146">
        <v>37598</v>
      </c>
      <c r="B1533" s="146" t="s">
        <v>1481</v>
      </c>
      <c r="C1533" s="146" t="s">
        <v>10</v>
      </c>
      <c r="D1533" s="147" t="s">
        <v>16628</v>
      </c>
    </row>
    <row r="1534" spans="1:4" x14ac:dyDescent="0.2">
      <c r="A1534" s="146">
        <v>25398</v>
      </c>
      <c r="B1534" s="146" t="s">
        <v>1482</v>
      </c>
      <c r="C1534" s="146" t="s">
        <v>10</v>
      </c>
      <c r="D1534" s="147" t="s">
        <v>20272</v>
      </c>
    </row>
    <row r="1535" spans="1:4" x14ac:dyDescent="0.2">
      <c r="A1535" s="146">
        <v>25399</v>
      </c>
      <c r="B1535" s="146" t="s">
        <v>1483</v>
      </c>
      <c r="C1535" s="146" t="s">
        <v>10</v>
      </c>
      <c r="D1535" s="147" t="s">
        <v>20273</v>
      </c>
    </row>
    <row r="1536" spans="1:4" x14ac:dyDescent="0.2">
      <c r="A1536" s="146">
        <v>10667</v>
      </c>
      <c r="B1536" s="146" t="s">
        <v>1485</v>
      </c>
      <c r="C1536" s="146" t="s">
        <v>10</v>
      </c>
      <c r="D1536" s="147" t="s">
        <v>20274</v>
      </c>
    </row>
    <row r="1537" spans="1:4" x14ac:dyDescent="0.2">
      <c r="A1537" s="146">
        <v>1613</v>
      </c>
      <c r="B1537" s="146" t="s">
        <v>1486</v>
      </c>
      <c r="C1537" s="146" t="s">
        <v>10</v>
      </c>
      <c r="D1537" s="147" t="s">
        <v>20275</v>
      </c>
    </row>
    <row r="1538" spans="1:4" x14ac:dyDescent="0.2">
      <c r="A1538" s="146">
        <v>1626</v>
      </c>
      <c r="B1538" s="146" t="s">
        <v>1487</v>
      </c>
      <c r="C1538" s="146" t="s">
        <v>10</v>
      </c>
      <c r="D1538" s="147" t="s">
        <v>20276</v>
      </c>
    </row>
    <row r="1539" spans="1:4" x14ac:dyDescent="0.2">
      <c r="A1539" s="146">
        <v>1625</v>
      </c>
      <c r="B1539" s="146" t="s">
        <v>1488</v>
      </c>
      <c r="C1539" s="146" t="s">
        <v>10</v>
      </c>
      <c r="D1539" s="147" t="s">
        <v>20277</v>
      </c>
    </row>
    <row r="1540" spans="1:4" x14ac:dyDescent="0.2">
      <c r="A1540" s="146">
        <v>1622</v>
      </c>
      <c r="B1540" s="146" t="s">
        <v>1489</v>
      </c>
      <c r="C1540" s="146" t="s">
        <v>10</v>
      </c>
      <c r="D1540" s="147" t="s">
        <v>20278</v>
      </c>
    </row>
    <row r="1541" spans="1:4" x14ac:dyDescent="0.2">
      <c r="A1541" s="146">
        <v>1620</v>
      </c>
      <c r="B1541" s="146" t="s">
        <v>1490</v>
      </c>
      <c r="C1541" s="146" t="s">
        <v>10</v>
      </c>
      <c r="D1541" s="147" t="s">
        <v>20279</v>
      </c>
    </row>
    <row r="1542" spans="1:4" x14ac:dyDescent="0.2">
      <c r="A1542" s="146">
        <v>1629</v>
      </c>
      <c r="B1542" s="146" t="s">
        <v>1491</v>
      </c>
      <c r="C1542" s="146" t="s">
        <v>10</v>
      </c>
      <c r="D1542" s="147" t="s">
        <v>20280</v>
      </c>
    </row>
    <row r="1543" spans="1:4" x14ac:dyDescent="0.2">
      <c r="A1543" s="146">
        <v>1627</v>
      </c>
      <c r="B1543" s="146" t="s">
        <v>1492</v>
      </c>
      <c r="C1543" s="146" t="s">
        <v>10</v>
      </c>
      <c r="D1543" s="147" t="s">
        <v>20281</v>
      </c>
    </row>
    <row r="1544" spans="1:4" x14ac:dyDescent="0.2">
      <c r="A1544" s="146">
        <v>1623</v>
      </c>
      <c r="B1544" s="146" t="s">
        <v>1493</v>
      </c>
      <c r="C1544" s="146" t="s">
        <v>10</v>
      </c>
      <c r="D1544" s="147" t="s">
        <v>20282</v>
      </c>
    </row>
    <row r="1545" spans="1:4" x14ac:dyDescent="0.2">
      <c r="A1545" s="146">
        <v>1619</v>
      </c>
      <c r="B1545" s="146" t="s">
        <v>1494</v>
      </c>
      <c r="C1545" s="146" t="s">
        <v>10</v>
      </c>
      <c r="D1545" s="147" t="s">
        <v>20283</v>
      </c>
    </row>
    <row r="1546" spans="1:4" x14ac:dyDescent="0.2">
      <c r="A1546" s="146">
        <v>1630</v>
      </c>
      <c r="B1546" s="146" t="s">
        <v>1495</v>
      </c>
      <c r="C1546" s="146" t="s">
        <v>10</v>
      </c>
      <c r="D1546" s="147" t="s">
        <v>20284</v>
      </c>
    </row>
    <row r="1547" spans="1:4" x14ac:dyDescent="0.2">
      <c r="A1547" s="146">
        <v>1616</v>
      </c>
      <c r="B1547" s="146" t="s">
        <v>1496</v>
      </c>
      <c r="C1547" s="146" t="s">
        <v>10</v>
      </c>
      <c r="D1547" s="147" t="s">
        <v>20285</v>
      </c>
    </row>
    <row r="1548" spans="1:4" x14ac:dyDescent="0.2">
      <c r="A1548" s="146">
        <v>1614</v>
      </c>
      <c r="B1548" s="146" t="s">
        <v>1497</v>
      </c>
      <c r="C1548" s="146" t="s">
        <v>10</v>
      </c>
      <c r="D1548" s="147" t="s">
        <v>20286</v>
      </c>
    </row>
    <row r="1549" spans="1:4" x14ac:dyDescent="0.2">
      <c r="A1549" s="146">
        <v>1617</v>
      </c>
      <c r="B1549" s="146" t="s">
        <v>1498</v>
      </c>
      <c r="C1549" s="146" t="s">
        <v>10</v>
      </c>
      <c r="D1549" s="147" t="s">
        <v>20287</v>
      </c>
    </row>
    <row r="1550" spans="1:4" x14ac:dyDescent="0.2">
      <c r="A1550" s="146">
        <v>1621</v>
      </c>
      <c r="B1550" s="146" t="s">
        <v>1499</v>
      </c>
      <c r="C1550" s="146" t="s">
        <v>10</v>
      </c>
      <c r="D1550" s="147" t="s">
        <v>20288</v>
      </c>
    </row>
    <row r="1551" spans="1:4" x14ac:dyDescent="0.2">
      <c r="A1551" s="146">
        <v>1624</v>
      </c>
      <c r="B1551" s="146" t="s">
        <v>1500</v>
      </c>
      <c r="C1551" s="146" t="s">
        <v>10</v>
      </c>
      <c r="D1551" s="147" t="s">
        <v>20289</v>
      </c>
    </row>
    <row r="1552" spans="1:4" x14ac:dyDescent="0.2">
      <c r="A1552" s="146">
        <v>1615</v>
      </c>
      <c r="B1552" s="146" t="s">
        <v>1501</v>
      </c>
      <c r="C1552" s="146" t="s">
        <v>10</v>
      </c>
      <c r="D1552" s="147" t="s">
        <v>20290</v>
      </c>
    </row>
    <row r="1553" spans="1:4" x14ac:dyDescent="0.2">
      <c r="A1553" s="146">
        <v>1612</v>
      </c>
      <c r="B1553" s="146" t="s">
        <v>1502</v>
      </c>
      <c r="C1553" s="146" t="s">
        <v>10</v>
      </c>
      <c r="D1553" s="147" t="s">
        <v>20291</v>
      </c>
    </row>
    <row r="1554" spans="1:4" x14ac:dyDescent="0.2">
      <c r="A1554" s="146">
        <v>1618</v>
      </c>
      <c r="B1554" s="146" t="s">
        <v>1503</v>
      </c>
      <c r="C1554" s="146" t="s">
        <v>10</v>
      </c>
      <c r="D1554" s="147" t="s">
        <v>20292</v>
      </c>
    </row>
    <row r="1555" spans="1:4" x14ac:dyDescent="0.2">
      <c r="A1555" s="146">
        <v>14211</v>
      </c>
      <c r="B1555" s="146" t="s">
        <v>1504</v>
      </c>
      <c r="C1555" s="146" t="s">
        <v>10</v>
      </c>
      <c r="D1555" s="147" t="s">
        <v>13322</v>
      </c>
    </row>
    <row r="1556" spans="1:4" x14ac:dyDescent="0.2">
      <c r="A1556" s="146">
        <v>34500</v>
      </c>
      <c r="B1556" s="146" t="s">
        <v>1506</v>
      </c>
      <c r="C1556" s="146" t="s">
        <v>185</v>
      </c>
      <c r="D1556" s="147" t="s">
        <v>20293</v>
      </c>
    </row>
    <row r="1557" spans="1:4" x14ac:dyDescent="0.2">
      <c r="A1557" s="146">
        <v>40934</v>
      </c>
      <c r="B1557" s="146" t="s">
        <v>1507</v>
      </c>
      <c r="C1557" s="146" t="s">
        <v>187</v>
      </c>
      <c r="D1557" s="147" t="s">
        <v>20294</v>
      </c>
    </row>
    <row r="1558" spans="1:4" x14ac:dyDescent="0.2">
      <c r="A1558" s="146">
        <v>5328</v>
      </c>
      <c r="B1558" s="146" t="s">
        <v>14056</v>
      </c>
      <c r="C1558" s="146" t="s">
        <v>10</v>
      </c>
      <c r="D1558" s="147" t="s">
        <v>15474</v>
      </c>
    </row>
    <row r="1559" spans="1:4" x14ac:dyDescent="0.2">
      <c r="A1559" s="146">
        <v>38200</v>
      </c>
      <c r="B1559" s="146" t="s">
        <v>1508</v>
      </c>
      <c r="C1559" s="146" t="s">
        <v>1509</v>
      </c>
      <c r="D1559" s="147" t="s">
        <v>20295</v>
      </c>
    </row>
    <row r="1560" spans="1:4" x14ac:dyDescent="0.2">
      <c r="A1560" s="146">
        <v>39269</v>
      </c>
      <c r="B1560" s="146" t="s">
        <v>1510</v>
      </c>
      <c r="C1560" s="146" t="s">
        <v>20</v>
      </c>
      <c r="D1560" s="147" t="s">
        <v>13280</v>
      </c>
    </row>
    <row r="1561" spans="1:4" x14ac:dyDescent="0.2">
      <c r="A1561" s="146">
        <v>11889</v>
      </c>
      <c r="B1561" s="146" t="s">
        <v>1511</v>
      </c>
      <c r="C1561" s="146" t="s">
        <v>20</v>
      </c>
      <c r="D1561" s="147" t="s">
        <v>13640</v>
      </c>
    </row>
    <row r="1562" spans="1:4" x14ac:dyDescent="0.2">
      <c r="A1562" s="146">
        <v>39270</v>
      </c>
      <c r="B1562" s="146" t="s">
        <v>1512</v>
      </c>
      <c r="C1562" s="146" t="s">
        <v>20</v>
      </c>
      <c r="D1562" s="147" t="s">
        <v>12511</v>
      </c>
    </row>
    <row r="1563" spans="1:4" x14ac:dyDescent="0.2">
      <c r="A1563" s="146">
        <v>11890</v>
      </c>
      <c r="B1563" s="146" t="s">
        <v>1513</v>
      </c>
      <c r="C1563" s="146" t="s">
        <v>20</v>
      </c>
      <c r="D1563" s="147" t="s">
        <v>14789</v>
      </c>
    </row>
    <row r="1564" spans="1:4" x14ac:dyDescent="0.2">
      <c r="A1564" s="146">
        <v>11891</v>
      </c>
      <c r="B1564" s="146" t="s">
        <v>1514</v>
      </c>
      <c r="C1564" s="146" t="s">
        <v>20</v>
      </c>
      <c r="D1564" s="147" t="s">
        <v>13085</v>
      </c>
    </row>
    <row r="1565" spans="1:4" x14ac:dyDescent="0.2">
      <c r="A1565" s="146">
        <v>11892</v>
      </c>
      <c r="B1565" s="146" t="s">
        <v>1515</v>
      </c>
      <c r="C1565" s="146" t="s">
        <v>20</v>
      </c>
      <c r="D1565" s="147" t="s">
        <v>15915</v>
      </c>
    </row>
    <row r="1566" spans="1:4" x14ac:dyDescent="0.2">
      <c r="A1566" s="146">
        <v>37601</v>
      </c>
      <c r="B1566" s="146" t="s">
        <v>1516</v>
      </c>
      <c r="C1566" s="146" t="s">
        <v>20</v>
      </c>
      <c r="D1566" s="147" t="s">
        <v>12548</v>
      </c>
    </row>
    <row r="1567" spans="1:4" x14ac:dyDescent="0.2">
      <c r="A1567" s="146">
        <v>1634</v>
      </c>
      <c r="B1567" s="146" t="s">
        <v>1517</v>
      </c>
      <c r="C1567" s="146" t="s">
        <v>20</v>
      </c>
      <c r="D1567" s="147" t="s">
        <v>15919</v>
      </c>
    </row>
    <row r="1568" spans="1:4" x14ac:dyDescent="0.2">
      <c r="A1568" s="146">
        <v>5086</v>
      </c>
      <c r="B1568" s="146" t="s">
        <v>1518</v>
      </c>
      <c r="C1568" s="146" t="s">
        <v>71</v>
      </c>
      <c r="D1568" s="147" t="s">
        <v>20296</v>
      </c>
    </row>
    <row r="1569" spans="1:4" x14ac:dyDescent="0.2">
      <c r="A1569" s="146">
        <v>11280</v>
      </c>
      <c r="B1569" s="146" t="s">
        <v>1519</v>
      </c>
      <c r="C1569" s="146" t="s">
        <v>10</v>
      </c>
      <c r="D1569" s="147" t="s">
        <v>20297</v>
      </c>
    </row>
    <row r="1570" spans="1:4" x14ac:dyDescent="0.2">
      <c r="A1570" s="146">
        <v>40519</v>
      </c>
      <c r="B1570" s="146" t="s">
        <v>1520</v>
      </c>
      <c r="C1570" s="146" t="s">
        <v>10</v>
      </c>
      <c r="D1570" s="147" t="s">
        <v>20298</v>
      </c>
    </row>
    <row r="1571" spans="1:4" x14ac:dyDescent="0.2">
      <c r="A1571" s="146">
        <v>39869</v>
      </c>
      <c r="B1571" s="146" t="s">
        <v>1521</v>
      </c>
      <c r="C1571" s="146" t="s">
        <v>10</v>
      </c>
      <c r="D1571" s="147" t="s">
        <v>12576</v>
      </c>
    </row>
    <row r="1572" spans="1:4" x14ac:dyDescent="0.2">
      <c r="A1572" s="146">
        <v>39870</v>
      </c>
      <c r="B1572" s="146" t="s">
        <v>1522</v>
      </c>
      <c r="C1572" s="146" t="s">
        <v>10</v>
      </c>
      <c r="D1572" s="147" t="s">
        <v>20299</v>
      </c>
    </row>
    <row r="1573" spans="1:4" x14ac:dyDescent="0.2">
      <c r="A1573" s="146">
        <v>39871</v>
      </c>
      <c r="B1573" s="146" t="s">
        <v>1523</v>
      </c>
      <c r="C1573" s="146" t="s">
        <v>10</v>
      </c>
      <c r="D1573" s="147" t="s">
        <v>20300</v>
      </c>
    </row>
    <row r="1574" spans="1:4" x14ac:dyDescent="0.2">
      <c r="A1574" s="146">
        <v>12722</v>
      </c>
      <c r="B1574" s="146" t="s">
        <v>1524</v>
      </c>
      <c r="C1574" s="146" t="s">
        <v>10</v>
      </c>
      <c r="D1574" s="147" t="s">
        <v>20301</v>
      </c>
    </row>
    <row r="1575" spans="1:4" x14ac:dyDescent="0.2">
      <c r="A1575" s="146">
        <v>12714</v>
      </c>
      <c r="B1575" s="146" t="s">
        <v>1525</v>
      </c>
      <c r="C1575" s="146" t="s">
        <v>10</v>
      </c>
      <c r="D1575" s="147" t="s">
        <v>12518</v>
      </c>
    </row>
    <row r="1576" spans="1:4" x14ac:dyDescent="0.2">
      <c r="A1576" s="146">
        <v>12715</v>
      </c>
      <c r="B1576" s="146" t="s">
        <v>1526</v>
      </c>
      <c r="C1576" s="146" t="s">
        <v>10</v>
      </c>
      <c r="D1576" s="147" t="s">
        <v>16604</v>
      </c>
    </row>
    <row r="1577" spans="1:4" x14ac:dyDescent="0.2">
      <c r="A1577" s="146">
        <v>12716</v>
      </c>
      <c r="B1577" s="146" t="s">
        <v>1527</v>
      </c>
      <c r="C1577" s="146" t="s">
        <v>10</v>
      </c>
      <c r="D1577" s="147" t="s">
        <v>12626</v>
      </c>
    </row>
    <row r="1578" spans="1:4" x14ac:dyDescent="0.2">
      <c r="A1578" s="146">
        <v>12717</v>
      </c>
      <c r="B1578" s="146" t="s">
        <v>1528</v>
      </c>
      <c r="C1578" s="146" t="s">
        <v>10</v>
      </c>
      <c r="D1578" s="147" t="s">
        <v>20302</v>
      </c>
    </row>
    <row r="1579" spans="1:4" x14ac:dyDescent="0.2">
      <c r="A1579" s="146">
        <v>12718</v>
      </c>
      <c r="B1579" s="146" t="s">
        <v>1529</v>
      </c>
      <c r="C1579" s="146" t="s">
        <v>10</v>
      </c>
      <c r="D1579" s="147" t="s">
        <v>20303</v>
      </c>
    </row>
    <row r="1580" spans="1:4" x14ac:dyDescent="0.2">
      <c r="A1580" s="146">
        <v>12719</v>
      </c>
      <c r="B1580" s="146" t="s">
        <v>1530</v>
      </c>
      <c r="C1580" s="146" t="s">
        <v>10</v>
      </c>
      <c r="D1580" s="147" t="s">
        <v>20304</v>
      </c>
    </row>
    <row r="1581" spans="1:4" x14ac:dyDescent="0.2">
      <c r="A1581" s="146">
        <v>12720</v>
      </c>
      <c r="B1581" s="146" t="s">
        <v>1531</v>
      </c>
      <c r="C1581" s="146" t="s">
        <v>10</v>
      </c>
      <c r="D1581" s="147" t="s">
        <v>19721</v>
      </c>
    </row>
    <row r="1582" spans="1:4" x14ac:dyDescent="0.2">
      <c r="A1582" s="146">
        <v>12721</v>
      </c>
      <c r="B1582" s="146" t="s">
        <v>1532</v>
      </c>
      <c r="C1582" s="146" t="s">
        <v>10</v>
      </c>
      <c r="D1582" s="147" t="s">
        <v>20305</v>
      </c>
    </row>
    <row r="1583" spans="1:4" x14ac:dyDescent="0.2">
      <c r="A1583" s="146">
        <v>3468</v>
      </c>
      <c r="B1583" s="146" t="s">
        <v>1533</v>
      </c>
      <c r="C1583" s="146" t="s">
        <v>10</v>
      </c>
      <c r="D1583" s="147" t="s">
        <v>13449</v>
      </c>
    </row>
    <row r="1584" spans="1:4" x14ac:dyDescent="0.2">
      <c r="A1584" s="146">
        <v>3465</v>
      </c>
      <c r="B1584" s="146" t="s">
        <v>1534</v>
      </c>
      <c r="C1584" s="146" t="s">
        <v>10</v>
      </c>
      <c r="D1584" s="147" t="s">
        <v>13449</v>
      </c>
    </row>
    <row r="1585" spans="1:4" x14ac:dyDescent="0.2">
      <c r="A1585" s="146">
        <v>12403</v>
      </c>
      <c r="B1585" s="146" t="s">
        <v>1535</v>
      </c>
      <c r="C1585" s="146" t="s">
        <v>10</v>
      </c>
      <c r="D1585" s="147" t="s">
        <v>13636</v>
      </c>
    </row>
    <row r="1586" spans="1:4" x14ac:dyDescent="0.2">
      <c r="A1586" s="146">
        <v>3463</v>
      </c>
      <c r="B1586" s="146" t="s">
        <v>1536</v>
      </c>
      <c r="C1586" s="146" t="s">
        <v>10</v>
      </c>
      <c r="D1586" s="147" t="s">
        <v>19557</v>
      </c>
    </row>
    <row r="1587" spans="1:4" x14ac:dyDescent="0.2">
      <c r="A1587" s="146">
        <v>3464</v>
      </c>
      <c r="B1587" s="146" t="s">
        <v>1537</v>
      </c>
      <c r="C1587" s="146" t="s">
        <v>10</v>
      </c>
      <c r="D1587" s="147" t="s">
        <v>19557</v>
      </c>
    </row>
    <row r="1588" spans="1:4" x14ac:dyDescent="0.2">
      <c r="A1588" s="146">
        <v>3466</v>
      </c>
      <c r="B1588" s="146" t="s">
        <v>1538</v>
      </c>
      <c r="C1588" s="146" t="s">
        <v>10</v>
      </c>
      <c r="D1588" s="147" t="s">
        <v>20306</v>
      </c>
    </row>
    <row r="1589" spans="1:4" x14ac:dyDescent="0.2">
      <c r="A1589" s="146">
        <v>3467</v>
      </c>
      <c r="B1589" s="146" t="s">
        <v>1539</v>
      </c>
      <c r="C1589" s="146" t="s">
        <v>10</v>
      </c>
      <c r="D1589" s="147" t="s">
        <v>20307</v>
      </c>
    </row>
    <row r="1590" spans="1:4" x14ac:dyDescent="0.2">
      <c r="A1590" s="146">
        <v>3462</v>
      </c>
      <c r="B1590" s="146" t="s">
        <v>1540</v>
      </c>
      <c r="C1590" s="146" t="s">
        <v>10</v>
      </c>
      <c r="D1590" s="147" t="s">
        <v>20308</v>
      </c>
    </row>
    <row r="1591" spans="1:4" x14ac:dyDescent="0.2">
      <c r="A1591" s="146">
        <v>3446</v>
      </c>
      <c r="B1591" s="146" t="s">
        <v>1541</v>
      </c>
      <c r="C1591" s="146" t="s">
        <v>10</v>
      </c>
      <c r="D1591" s="147" t="s">
        <v>20309</v>
      </c>
    </row>
    <row r="1592" spans="1:4" x14ac:dyDescent="0.2">
      <c r="A1592" s="146">
        <v>3445</v>
      </c>
      <c r="B1592" s="146" t="s">
        <v>1542</v>
      </c>
      <c r="C1592" s="146" t="s">
        <v>10</v>
      </c>
      <c r="D1592" s="147" t="s">
        <v>14476</v>
      </c>
    </row>
    <row r="1593" spans="1:4" x14ac:dyDescent="0.2">
      <c r="A1593" s="146">
        <v>3441</v>
      </c>
      <c r="B1593" s="146" t="s">
        <v>1543</v>
      </c>
      <c r="C1593" s="146" t="s">
        <v>10</v>
      </c>
      <c r="D1593" s="147" t="s">
        <v>13990</v>
      </c>
    </row>
    <row r="1594" spans="1:4" x14ac:dyDescent="0.2">
      <c r="A1594" s="146">
        <v>3444</v>
      </c>
      <c r="B1594" s="146" t="s">
        <v>1544</v>
      </c>
      <c r="C1594" s="146" t="s">
        <v>10</v>
      </c>
      <c r="D1594" s="147" t="s">
        <v>20310</v>
      </c>
    </row>
    <row r="1595" spans="1:4" x14ac:dyDescent="0.2">
      <c r="A1595" s="146">
        <v>12402</v>
      </c>
      <c r="B1595" s="146" t="s">
        <v>1545</v>
      </c>
      <c r="C1595" s="146" t="s">
        <v>10</v>
      </c>
      <c r="D1595" s="147" t="s">
        <v>20311</v>
      </c>
    </row>
    <row r="1596" spans="1:4" x14ac:dyDescent="0.2">
      <c r="A1596" s="146">
        <v>3447</v>
      </c>
      <c r="B1596" s="146" t="s">
        <v>1546</v>
      </c>
      <c r="C1596" s="146" t="s">
        <v>10</v>
      </c>
      <c r="D1596" s="147" t="s">
        <v>20174</v>
      </c>
    </row>
    <row r="1597" spans="1:4" x14ac:dyDescent="0.2">
      <c r="A1597" s="146">
        <v>3442</v>
      </c>
      <c r="B1597" s="146" t="s">
        <v>1547</v>
      </c>
      <c r="C1597" s="146" t="s">
        <v>10</v>
      </c>
      <c r="D1597" s="147" t="s">
        <v>19560</v>
      </c>
    </row>
    <row r="1598" spans="1:4" x14ac:dyDescent="0.2">
      <c r="A1598" s="146">
        <v>3448</v>
      </c>
      <c r="B1598" s="146" t="s">
        <v>1548</v>
      </c>
      <c r="C1598" s="146" t="s">
        <v>10</v>
      </c>
      <c r="D1598" s="147" t="s">
        <v>20312</v>
      </c>
    </row>
    <row r="1599" spans="1:4" x14ac:dyDescent="0.2">
      <c r="A1599" s="146">
        <v>3449</v>
      </c>
      <c r="B1599" s="146" t="s">
        <v>1549</v>
      </c>
      <c r="C1599" s="146" t="s">
        <v>10</v>
      </c>
      <c r="D1599" s="147" t="s">
        <v>20313</v>
      </c>
    </row>
    <row r="1600" spans="1:4" x14ac:dyDescent="0.2">
      <c r="A1600" s="146">
        <v>37438</v>
      </c>
      <c r="B1600" s="146" t="s">
        <v>1550</v>
      </c>
      <c r="C1600" s="146" t="s">
        <v>10</v>
      </c>
      <c r="D1600" s="147" t="s">
        <v>20314</v>
      </c>
    </row>
    <row r="1601" spans="1:4" x14ac:dyDescent="0.2">
      <c r="A1601" s="146">
        <v>37439</v>
      </c>
      <c r="B1601" s="146" t="s">
        <v>1551</v>
      </c>
      <c r="C1601" s="146" t="s">
        <v>10</v>
      </c>
      <c r="D1601" s="147" t="s">
        <v>20315</v>
      </c>
    </row>
    <row r="1602" spans="1:4" x14ac:dyDescent="0.2">
      <c r="A1602" s="146">
        <v>37435</v>
      </c>
      <c r="B1602" s="146" t="s">
        <v>1552</v>
      </c>
      <c r="C1602" s="146" t="s">
        <v>10</v>
      </c>
      <c r="D1602" s="147" t="s">
        <v>20316</v>
      </c>
    </row>
    <row r="1603" spans="1:4" x14ac:dyDescent="0.2">
      <c r="A1603" s="146">
        <v>37436</v>
      </c>
      <c r="B1603" s="146" t="s">
        <v>1553</v>
      </c>
      <c r="C1603" s="146" t="s">
        <v>10</v>
      </c>
      <c r="D1603" s="147" t="s">
        <v>16319</v>
      </c>
    </row>
    <row r="1604" spans="1:4" x14ac:dyDescent="0.2">
      <c r="A1604" s="146">
        <v>37437</v>
      </c>
      <c r="B1604" s="146" t="s">
        <v>1554</v>
      </c>
      <c r="C1604" s="146" t="s">
        <v>10</v>
      </c>
      <c r="D1604" s="147" t="s">
        <v>16893</v>
      </c>
    </row>
    <row r="1605" spans="1:4" x14ac:dyDescent="0.2">
      <c r="A1605" s="146">
        <v>3473</v>
      </c>
      <c r="B1605" s="146" t="s">
        <v>1555</v>
      </c>
      <c r="C1605" s="146" t="s">
        <v>10</v>
      </c>
      <c r="D1605" s="147" t="s">
        <v>20317</v>
      </c>
    </row>
    <row r="1606" spans="1:4" x14ac:dyDescent="0.2">
      <c r="A1606" s="146">
        <v>3474</v>
      </c>
      <c r="B1606" s="146" t="s">
        <v>1556</v>
      </c>
      <c r="C1606" s="146" t="s">
        <v>10</v>
      </c>
      <c r="D1606" s="147" t="s">
        <v>16683</v>
      </c>
    </row>
    <row r="1607" spans="1:4" x14ac:dyDescent="0.2">
      <c r="A1607" s="146">
        <v>3450</v>
      </c>
      <c r="B1607" s="146" t="s">
        <v>1557</v>
      </c>
      <c r="C1607" s="146" t="s">
        <v>10</v>
      </c>
      <c r="D1607" s="147" t="s">
        <v>20318</v>
      </c>
    </row>
    <row r="1608" spans="1:4" x14ac:dyDescent="0.2">
      <c r="A1608" s="146">
        <v>3443</v>
      </c>
      <c r="B1608" s="146" t="s">
        <v>1558</v>
      </c>
      <c r="C1608" s="146" t="s">
        <v>10</v>
      </c>
      <c r="D1608" s="147" t="s">
        <v>15885</v>
      </c>
    </row>
    <row r="1609" spans="1:4" x14ac:dyDescent="0.2">
      <c r="A1609" s="146">
        <v>3453</v>
      </c>
      <c r="B1609" s="146" t="s">
        <v>1559</v>
      </c>
      <c r="C1609" s="146" t="s">
        <v>10</v>
      </c>
      <c r="D1609" s="147" t="s">
        <v>20319</v>
      </c>
    </row>
    <row r="1610" spans="1:4" x14ac:dyDescent="0.2">
      <c r="A1610" s="146">
        <v>3452</v>
      </c>
      <c r="B1610" s="146" t="s">
        <v>1560</v>
      </c>
      <c r="C1610" s="146" t="s">
        <v>10</v>
      </c>
      <c r="D1610" s="147" t="s">
        <v>20320</v>
      </c>
    </row>
    <row r="1611" spans="1:4" x14ac:dyDescent="0.2">
      <c r="A1611" s="146">
        <v>3451</v>
      </c>
      <c r="B1611" s="146" t="s">
        <v>1561</v>
      </c>
      <c r="C1611" s="146" t="s">
        <v>10</v>
      </c>
      <c r="D1611" s="147" t="s">
        <v>13414</v>
      </c>
    </row>
    <row r="1612" spans="1:4" x14ac:dyDescent="0.2">
      <c r="A1612" s="146">
        <v>3454</v>
      </c>
      <c r="B1612" s="146" t="s">
        <v>1562</v>
      </c>
      <c r="C1612" s="146" t="s">
        <v>10</v>
      </c>
      <c r="D1612" s="147" t="s">
        <v>20321</v>
      </c>
    </row>
    <row r="1613" spans="1:4" x14ac:dyDescent="0.2">
      <c r="A1613" s="146">
        <v>3458</v>
      </c>
      <c r="B1613" s="146" t="s">
        <v>1563</v>
      </c>
      <c r="C1613" s="146" t="s">
        <v>10</v>
      </c>
      <c r="D1613" s="147" t="s">
        <v>20322</v>
      </c>
    </row>
    <row r="1614" spans="1:4" x14ac:dyDescent="0.2">
      <c r="A1614" s="146">
        <v>3457</v>
      </c>
      <c r="B1614" s="146" t="s">
        <v>1564</v>
      </c>
      <c r="C1614" s="146" t="s">
        <v>10</v>
      </c>
      <c r="D1614" s="147" t="s">
        <v>20323</v>
      </c>
    </row>
    <row r="1615" spans="1:4" x14ac:dyDescent="0.2">
      <c r="A1615" s="146">
        <v>3455</v>
      </c>
      <c r="B1615" s="146" t="s">
        <v>1565</v>
      </c>
      <c r="C1615" s="146" t="s">
        <v>10</v>
      </c>
      <c r="D1615" s="147" t="s">
        <v>19896</v>
      </c>
    </row>
    <row r="1616" spans="1:4" x14ac:dyDescent="0.2">
      <c r="A1616" s="146">
        <v>3472</v>
      </c>
      <c r="B1616" s="146" t="s">
        <v>1566</v>
      </c>
      <c r="C1616" s="146" t="s">
        <v>10</v>
      </c>
      <c r="D1616" s="147" t="s">
        <v>20324</v>
      </c>
    </row>
    <row r="1617" spans="1:4" x14ac:dyDescent="0.2">
      <c r="A1617" s="146">
        <v>3470</v>
      </c>
      <c r="B1617" s="146" t="s">
        <v>1567</v>
      </c>
      <c r="C1617" s="146" t="s">
        <v>10</v>
      </c>
      <c r="D1617" s="147" t="s">
        <v>20325</v>
      </c>
    </row>
    <row r="1618" spans="1:4" x14ac:dyDescent="0.2">
      <c r="A1618" s="146">
        <v>3471</v>
      </c>
      <c r="B1618" s="146" t="s">
        <v>1568</v>
      </c>
      <c r="C1618" s="146" t="s">
        <v>10</v>
      </c>
      <c r="D1618" s="147" t="s">
        <v>20326</v>
      </c>
    </row>
    <row r="1619" spans="1:4" x14ac:dyDescent="0.2">
      <c r="A1619" s="146">
        <v>3456</v>
      </c>
      <c r="B1619" s="146" t="s">
        <v>1569</v>
      </c>
      <c r="C1619" s="146" t="s">
        <v>10</v>
      </c>
      <c r="D1619" s="147" t="s">
        <v>15460</v>
      </c>
    </row>
    <row r="1620" spans="1:4" x14ac:dyDescent="0.2">
      <c r="A1620" s="146">
        <v>3459</v>
      </c>
      <c r="B1620" s="146" t="s">
        <v>1570</v>
      </c>
      <c r="C1620" s="146" t="s">
        <v>10</v>
      </c>
      <c r="D1620" s="147" t="s">
        <v>20327</v>
      </c>
    </row>
    <row r="1621" spans="1:4" x14ac:dyDescent="0.2">
      <c r="A1621" s="146">
        <v>3469</v>
      </c>
      <c r="B1621" s="146" t="s">
        <v>1571</v>
      </c>
      <c r="C1621" s="146" t="s">
        <v>10</v>
      </c>
      <c r="D1621" s="147" t="s">
        <v>13391</v>
      </c>
    </row>
    <row r="1622" spans="1:4" x14ac:dyDescent="0.2">
      <c r="A1622" s="146">
        <v>3460</v>
      </c>
      <c r="B1622" s="146" t="s">
        <v>1572</v>
      </c>
      <c r="C1622" s="146" t="s">
        <v>10</v>
      </c>
      <c r="D1622" s="147" t="s">
        <v>15810</v>
      </c>
    </row>
    <row r="1623" spans="1:4" x14ac:dyDescent="0.2">
      <c r="A1623" s="146">
        <v>3461</v>
      </c>
      <c r="B1623" s="146" t="s">
        <v>1573</v>
      </c>
      <c r="C1623" s="146" t="s">
        <v>10</v>
      </c>
      <c r="D1623" s="147" t="s">
        <v>20328</v>
      </c>
    </row>
    <row r="1624" spans="1:4" x14ac:dyDescent="0.2">
      <c r="A1624" s="146">
        <v>37433</v>
      </c>
      <c r="B1624" s="146" t="s">
        <v>1574</v>
      </c>
      <c r="C1624" s="146" t="s">
        <v>10</v>
      </c>
      <c r="D1624" s="147" t="s">
        <v>20314</v>
      </c>
    </row>
    <row r="1625" spans="1:4" x14ac:dyDescent="0.2">
      <c r="A1625" s="146">
        <v>37430</v>
      </c>
      <c r="B1625" s="146" t="s">
        <v>1575</v>
      </c>
      <c r="C1625" s="146" t="s">
        <v>10</v>
      </c>
      <c r="D1625" s="147" t="s">
        <v>20329</v>
      </c>
    </row>
    <row r="1626" spans="1:4" x14ac:dyDescent="0.2">
      <c r="A1626" s="146">
        <v>37434</v>
      </c>
      <c r="B1626" s="146" t="s">
        <v>1576</v>
      </c>
      <c r="C1626" s="146" t="s">
        <v>10</v>
      </c>
      <c r="D1626" s="147" t="s">
        <v>20330</v>
      </c>
    </row>
    <row r="1627" spans="1:4" x14ac:dyDescent="0.2">
      <c r="A1627" s="146">
        <v>37431</v>
      </c>
      <c r="B1627" s="146" t="s">
        <v>1577</v>
      </c>
      <c r="C1627" s="146" t="s">
        <v>10</v>
      </c>
      <c r="D1627" s="147" t="s">
        <v>20331</v>
      </c>
    </row>
    <row r="1628" spans="1:4" x14ac:dyDescent="0.2">
      <c r="A1628" s="146">
        <v>37432</v>
      </c>
      <c r="B1628" s="146" t="s">
        <v>1578</v>
      </c>
      <c r="C1628" s="146" t="s">
        <v>10</v>
      </c>
      <c r="D1628" s="147" t="s">
        <v>20332</v>
      </c>
    </row>
    <row r="1629" spans="1:4" x14ac:dyDescent="0.2">
      <c r="A1629" s="146">
        <v>37413</v>
      </c>
      <c r="B1629" s="146" t="s">
        <v>1579</v>
      </c>
      <c r="C1629" s="146" t="s">
        <v>10</v>
      </c>
      <c r="D1629" s="147" t="s">
        <v>13834</v>
      </c>
    </row>
    <row r="1630" spans="1:4" x14ac:dyDescent="0.2">
      <c r="A1630" s="146">
        <v>37414</v>
      </c>
      <c r="B1630" s="146" t="s">
        <v>1580</v>
      </c>
      <c r="C1630" s="146" t="s">
        <v>10</v>
      </c>
      <c r="D1630" s="147" t="s">
        <v>12573</v>
      </c>
    </row>
    <row r="1631" spans="1:4" x14ac:dyDescent="0.2">
      <c r="A1631" s="146">
        <v>37415</v>
      </c>
      <c r="B1631" s="146" t="s">
        <v>1581</v>
      </c>
      <c r="C1631" s="146" t="s">
        <v>10</v>
      </c>
      <c r="D1631" s="147" t="s">
        <v>14523</v>
      </c>
    </row>
    <row r="1632" spans="1:4" x14ac:dyDescent="0.2">
      <c r="A1632" s="146">
        <v>37416</v>
      </c>
      <c r="B1632" s="146" t="s">
        <v>1582</v>
      </c>
      <c r="C1632" s="146" t="s">
        <v>10</v>
      </c>
      <c r="D1632" s="147" t="s">
        <v>15765</v>
      </c>
    </row>
    <row r="1633" spans="1:4" x14ac:dyDescent="0.2">
      <c r="A1633" s="146">
        <v>37417</v>
      </c>
      <c r="B1633" s="146" t="s">
        <v>1583</v>
      </c>
      <c r="C1633" s="146" t="s">
        <v>10</v>
      </c>
      <c r="D1633" s="147" t="s">
        <v>16585</v>
      </c>
    </row>
    <row r="1634" spans="1:4" x14ac:dyDescent="0.2">
      <c r="A1634" s="146">
        <v>3112</v>
      </c>
      <c r="B1634" s="146" t="s">
        <v>20333</v>
      </c>
      <c r="C1634" s="146" t="s">
        <v>1476</v>
      </c>
      <c r="D1634" s="147" t="s">
        <v>20334</v>
      </c>
    </row>
    <row r="1635" spans="1:4" x14ac:dyDescent="0.2">
      <c r="A1635" s="146">
        <v>3113</v>
      </c>
      <c r="B1635" s="146" t="s">
        <v>20335</v>
      </c>
      <c r="C1635" s="146" t="s">
        <v>1476</v>
      </c>
      <c r="D1635" s="147" t="s">
        <v>20336</v>
      </c>
    </row>
    <row r="1636" spans="1:4" x14ac:dyDescent="0.2">
      <c r="A1636" s="146">
        <v>3114</v>
      </c>
      <c r="B1636" s="146" t="s">
        <v>20337</v>
      </c>
      <c r="C1636" s="146" t="s">
        <v>10</v>
      </c>
      <c r="D1636" s="147" t="s">
        <v>20338</v>
      </c>
    </row>
    <row r="1637" spans="1:4" x14ac:dyDescent="0.2">
      <c r="A1637" s="146">
        <v>34519</v>
      </c>
      <c r="B1637" s="146" t="s">
        <v>1586</v>
      </c>
      <c r="C1637" s="146" t="s">
        <v>10</v>
      </c>
      <c r="D1637" s="147" t="s">
        <v>14115</v>
      </c>
    </row>
    <row r="1638" spans="1:4" x14ac:dyDescent="0.2">
      <c r="A1638" s="146">
        <v>10510</v>
      </c>
      <c r="B1638" s="146" t="s">
        <v>14116</v>
      </c>
      <c r="C1638" s="146" t="s">
        <v>10</v>
      </c>
      <c r="D1638" s="147" t="s">
        <v>20339</v>
      </c>
    </row>
    <row r="1639" spans="1:4" x14ac:dyDescent="0.2">
      <c r="A1639" s="146">
        <v>1649</v>
      </c>
      <c r="B1639" s="146" t="s">
        <v>1587</v>
      </c>
      <c r="C1639" s="146" t="s">
        <v>10</v>
      </c>
      <c r="D1639" s="147" t="s">
        <v>20340</v>
      </c>
    </row>
    <row r="1640" spans="1:4" x14ac:dyDescent="0.2">
      <c r="A1640" s="146">
        <v>1653</v>
      </c>
      <c r="B1640" s="146" t="s">
        <v>1588</v>
      </c>
      <c r="C1640" s="146" t="s">
        <v>10</v>
      </c>
      <c r="D1640" s="147" t="s">
        <v>20341</v>
      </c>
    </row>
    <row r="1641" spans="1:4" x14ac:dyDescent="0.2">
      <c r="A1641" s="146">
        <v>1647</v>
      </c>
      <c r="B1641" s="146" t="s">
        <v>1589</v>
      </c>
      <c r="C1641" s="146" t="s">
        <v>10</v>
      </c>
      <c r="D1641" s="147" t="s">
        <v>20342</v>
      </c>
    </row>
    <row r="1642" spans="1:4" x14ac:dyDescent="0.2">
      <c r="A1642" s="146">
        <v>1648</v>
      </c>
      <c r="B1642" s="146" t="s">
        <v>1590</v>
      </c>
      <c r="C1642" s="146" t="s">
        <v>10</v>
      </c>
      <c r="D1642" s="147" t="s">
        <v>20343</v>
      </c>
    </row>
    <row r="1643" spans="1:4" x14ac:dyDescent="0.2">
      <c r="A1643" s="146">
        <v>1651</v>
      </c>
      <c r="B1643" s="146" t="s">
        <v>1591</v>
      </c>
      <c r="C1643" s="146" t="s">
        <v>10</v>
      </c>
      <c r="D1643" s="147" t="s">
        <v>14526</v>
      </c>
    </row>
    <row r="1644" spans="1:4" x14ac:dyDescent="0.2">
      <c r="A1644" s="146">
        <v>1650</v>
      </c>
      <c r="B1644" s="146" t="s">
        <v>1592</v>
      </c>
      <c r="C1644" s="146" t="s">
        <v>10</v>
      </c>
      <c r="D1644" s="147" t="s">
        <v>20344</v>
      </c>
    </row>
    <row r="1645" spans="1:4" x14ac:dyDescent="0.2">
      <c r="A1645" s="146">
        <v>1654</v>
      </c>
      <c r="B1645" s="146" t="s">
        <v>1593</v>
      </c>
      <c r="C1645" s="146" t="s">
        <v>10</v>
      </c>
      <c r="D1645" s="147" t="s">
        <v>14247</v>
      </c>
    </row>
    <row r="1646" spans="1:4" x14ac:dyDescent="0.2">
      <c r="A1646" s="146">
        <v>1652</v>
      </c>
      <c r="B1646" s="146" t="s">
        <v>1594</v>
      </c>
      <c r="C1646" s="146" t="s">
        <v>10</v>
      </c>
      <c r="D1646" s="147" t="s">
        <v>20345</v>
      </c>
    </row>
    <row r="1647" spans="1:4" x14ac:dyDescent="0.2">
      <c r="A1647" s="146">
        <v>1747</v>
      </c>
      <c r="B1647" s="146" t="s">
        <v>1596</v>
      </c>
      <c r="C1647" s="146" t="s">
        <v>10</v>
      </c>
      <c r="D1647" s="147" t="s">
        <v>20346</v>
      </c>
    </row>
    <row r="1648" spans="1:4" x14ac:dyDescent="0.2">
      <c r="A1648" s="146">
        <v>1744</v>
      </c>
      <c r="B1648" s="146" t="s">
        <v>1597</v>
      </c>
      <c r="C1648" s="146" t="s">
        <v>10</v>
      </c>
      <c r="D1648" s="147" t="s">
        <v>12621</v>
      </c>
    </row>
    <row r="1649" spans="1:4" x14ac:dyDescent="0.2">
      <c r="A1649" s="146">
        <v>1743</v>
      </c>
      <c r="B1649" s="146" t="s">
        <v>1598</v>
      </c>
      <c r="C1649" s="146" t="s">
        <v>10</v>
      </c>
      <c r="D1649" s="147" t="s">
        <v>20347</v>
      </c>
    </row>
    <row r="1650" spans="1:4" x14ac:dyDescent="0.2">
      <c r="A1650" s="146">
        <v>39640</v>
      </c>
      <c r="B1650" s="146" t="s">
        <v>1599</v>
      </c>
      <c r="C1650" s="146" t="s">
        <v>10</v>
      </c>
      <c r="D1650" s="147" t="s">
        <v>15923</v>
      </c>
    </row>
    <row r="1651" spans="1:4" x14ac:dyDescent="0.2">
      <c r="A1651" s="146">
        <v>11013</v>
      </c>
      <c r="B1651" s="146" t="s">
        <v>14126</v>
      </c>
      <c r="C1651" s="146" t="s">
        <v>10</v>
      </c>
      <c r="D1651" s="147" t="s">
        <v>16503</v>
      </c>
    </row>
    <row r="1652" spans="1:4" x14ac:dyDescent="0.2">
      <c r="A1652" s="146">
        <v>11017</v>
      </c>
      <c r="B1652" s="146" t="s">
        <v>14127</v>
      </c>
      <c r="C1652" s="146" t="s">
        <v>10</v>
      </c>
      <c r="D1652" s="147" t="s">
        <v>12647</v>
      </c>
    </row>
    <row r="1653" spans="1:4" x14ac:dyDescent="0.2">
      <c r="A1653" s="146">
        <v>20236</v>
      </c>
      <c r="B1653" s="146" t="s">
        <v>14129</v>
      </c>
      <c r="C1653" s="146" t="s">
        <v>10</v>
      </c>
      <c r="D1653" s="147" t="s">
        <v>14480</v>
      </c>
    </row>
    <row r="1654" spans="1:4" x14ac:dyDescent="0.2">
      <c r="A1654" s="146">
        <v>7215</v>
      </c>
      <c r="B1654" s="146" t="s">
        <v>14131</v>
      </c>
      <c r="C1654" s="146" t="s">
        <v>10</v>
      </c>
      <c r="D1654" s="147" t="s">
        <v>17268</v>
      </c>
    </row>
    <row r="1655" spans="1:4" x14ac:dyDescent="0.2">
      <c r="A1655" s="146">
        <v>7216</v>
      </c>
      <c r="B1655" s="146" t="s">
        <v>1600</v>
      </c>
      <c r="C1655" s="146" t="s">
        <v>10</v>
      </c>
      <c r="D1655" s="147" t="s">
        <v>20348</v>
      </c>
    </row>
    <row r="1656" spans="1:4" x14ac:dyDescent="0.2">
      <c r="A1656" s="146">
        <v>20235</v>
      </c>
      <c r="B1656" s="146" t="s">
        <v>1601</v>
      </c>
      <c r="C1656" s="146" t="s">
        <v>10</v>
      </c>
      <c r="D1656" s="147" t="s">
        <v>17165</v>
      </c>
    </row>
    <row r="1657" spans="1:4" x14ac:dyDescent="0.2">
      <c r="A1657" s="146">
        <v>7181</v>
      </c>
      <c r="B1657" s="146" t="s">
        <v>1602</v>
      </c>
      <c r="C1657" s="146" t="s">
        <v>10</v>
      </c>
      <c r="D1657" s="147" t="s">
        <v>14134</v>
      </c>
    </row>
    <row r="1658" spans="1:4" x14ac:dyDescent="0.2">
      <c r="A1658" s="146">
        <v>40866</v>
      </c>
      <c r="B1658" s="146" t="s">
        <v>14135</v>
      </c>
      <c r="C1658" s="146" t="s">
        <v>10</v>
      </c>
      <c r="D1658" s="147" t="s">
        <v>14136</v>
      </c>
    </row>
    <row r="1659" spans="1:4" x14ac:dyDescent="0.2">
      <c r="A1659" s="146">
        <v>7214</v>
      </c>
      <c r="B1659" s="146" t="s">
        <v>1604</v>
      </c>
      <c r="C1659" s="146" t="s">
        <v>10</v>
      </c>
      <c r="D1659" s="147" t="s">
        <v>20349</v>
      </c>
    </row>
    <row r="1660" spans="1:4" x14ac:dyDescent="0.2">
      <c r="A1660" s="146">
        <v>7219</v>
      </c>
      <c r="B1660" s="146" t="s">
        <v>1605</v>
      </c>
      <c r="C1660" s="146" t="s">
        <v>10</v>
      </c>
      <c r="D1660" s="147" t="s">
        <v>16382</v>
      </c>
    </row>
    <row r="1661" spans="1:4" x14ac:dyDescent="0.2">
      <c r="A1661" s="146">
        <v>37972</v>
      </c>
      <c r="B1661" s="146" t="s">
        <v>1606</v>
      </c>
      <c r="C1661" s="146" t="s">
        <v>10</v>
      </c>
      <c r="D1661" s="147" t="s">
        <v>16045</v>
      </c>
    </row>
    <row r="1662" spans="1:4" x14ac:dyDescent="0.2">
      <c r="A1662" s="146">
        <v>37973</v>
      </c>
      <c r="B1662" s="146" t="s">
        <v>1607</v>
      </c>
      <c r="C1662" s="146" t="s">
        <v>10</v>
      </c>
      <c r="D1662" s="147" t="s">
        <v>12587</v>
      </c>
    </row>
    <row r="1663" spans="1:4" x14ac:dyDescent="0.2">
      <c r="A1663" s="146">
        <v>37971</v>
      </c>
      <c r="B1663" s="146" t="s">
        <v>1608</v>
      </c>
      <c r="C1663" s="146" t="s">
        <v>10</v>
      </c>
      <c r="D1663" s="147" t="s">
        <v>14819</v>
      </c>
    </row>
    <row r="1664" spans="1:4" x14ac:dyDescent="0.2">
      <c r="A1664" s="146">
        <v>20094</v>
      </c>
      <c r="B1664" s="146" t="s">
        <v>1609</v>
      </c>
      <c r="C1664" s="146" t="s">
        <v>10</v>
      </c>
      <c r="D1664" s="147" t="s">
        <v>13983</v>
      </c>
    </row>
    <row r="1665" spans="1:4" x14ac:dyDescent="0.2">
      <c r="A1665" s="146">
        <v>20095</v>
      </c>
      <c r="B1665" s="146" t="s">
        <v>1610</v>
      </c>
      <c r="C1665" s="146" t="s">
        <v>10</v>
      </c>
      <c r="D1665" s="147" t="s">
        <v>12866</v>
      </c>
    </row>
    <row r="1666" spans="1:4" x14ac:dyDescent="0.2">
      <c r="A1666" s="146">
        <v>1954</v>
      </c>
      <c r="B1666" s="146" t="s">
        <v>1611</v>
      </c>
      <c r="C1666" s="146" t="s">
        <v>10</v>
      </c>
      <c r="D1666" s="147" t="s">
        <v>20350</v>
      </c>
    </row>
    <row r="1667" spans="1:4" x14ac:dyDescent="0.2">
      <c r="A1667" s="146">
        <v>1926</v>
      </c>
      <c r="B1667" s="146" t="s">
        <v>1612</v>
      </c>
      <c r="C1667" s="146" t="s">
        <v>10</v>
      </c>
      <c r="D1667" s="147" t="s">
        <v>13612</v>
      </c>
    </row>
    <row r="1668" spans="1:4" x14ac:dyDescent="0.2">
      <c r="A1668" s="146">
        <v>1927</v>
      </c>
      <c r="B1668" s="146" t="s">
        <v>1613</v>
      </c>
      <c r="C1668" s="146" t="s">
        <v>10</v>
      </c>
      <c r="D1668" s="147" t="s">
        <v>13124</v>
      </c>
    </row>
    <row r="1669" spans="1:4" x14ac:dyDescent="0.2">
      <c r="A1669" s="146">
        <v>1923</v>
      </c>
      <c r="B1669" s="146" t="s">
        <v>1614</v>
      </c>
      <c r="C1669" s="146" t="s">
        <v>10</v>
      </c>
      <c r="D1669" s="147" t="s">
        <v>14882</v>
      </c>
    </row>
    <row r="1670" spans="1:4" x14ac:dyDescent="0.2">
      <c r="A1670" s="146">
        <v>1929</v>
      </c>
      <c r="B1670" s="146" t="s">
        <v>1615</v>
      </c>
      <c r="C1670" s="146" t="s">
        <v>10</v>
      </c>
      <c r="D1670" s="147" t="s">
        <v>14454</v>
      </c>
    </row>
    <row r="1671" spans="1:4" x14ac:dyDescent="0.2">
      <c r="A1671" s="146">
        <v>1930</v>
      </c>
      <c r="B1671" s="146" t="s">
        <v>1616</v>
      </c>
      <c r="C1671" s="146" t="s">
        <v>10</v>
      </c>
      <c r="D1671" s="147" t="s">
        <v>20351</v>
      </c>
    </row>
    <row r="1672" spans="1:4" x14ac:dyDescent="0.2">
      <c r="A1672" s="146">
        <v>1924</v>
      </c>
      <c r="B1672" s="146" t="s">
        <v>1617</v>
      </c>
      <c r="C1672" s="146" t="s">
        <v>10</v>
      </c>
      <c r="D1672" s="147" t="s">
        <v>20352</v>
      </c>
    </row>
    <row r="1673" spans="1:4" x14ac:dyDescent="0.2">
      <c r="A1673" s="146">
        <v>1922</v>
      </c>
      <c r="B1673" s="146" t="s">
        <v>1618</v>
      </c>
      <c r="C1673" s="146" t="s">
        <v>10</v>
      </c>
      <c r="D1673" s="147" t="s">
        <v>16319</v>
      </c>
    </row>
    <row r="1674" spans="1:4" x14ac:dyDescent="0.2">
      <c r="A1674" s="146">
        <v>1953</v>
      </c>
      <c r="B1674" s="146" t="s">
        <v>1619</v>
      </c>
      <c r="C1674" s="146" t="s">
        <v>10</v>
      </c>
      <c r="D1674" s="147" t="s">
        <v>20353</v>
      </c>
    </row>
    <row r="1675" spans="1:4" x14ac:dyDescent="0.2">
      <c r="A1675" s="146">
        <v>1962</v>
      </c>
      <c r="B1675" s="146" t="s">
        <v>1620</v>
      </c>
      <c r="C1675" s="146" t="s">
        <v>10</v>
      </c>
      <c r="D1675" s="147" t="s">
        <v>20354</v>
      </c>
    </row>
    <row r="1676" spans="1:4" x14ac:dyDescent="0.2">
      <c r="A1676" s="146">
        <v>1955</v>
      </c>
      <c r="B1676" s="146" t="s">
        <v>1621</v>
      </c>
      <c r="C1676" s="146" t="s">
        <v>10</v>
      </c>
      <c r="D1676" s="147" t="s">
        <v>12532</v>
      </c>
    </row>
    <row r="1677" spans="1:4" x14ac:dyDescent="0.2">
      <c r="A1677" s="146">
        <v>1956</v>
      </c>
      <c r="B1677" s="146" t="s">
        <v>1622</v>
      </c>
      <c r="C1677" s="146" t="s">
        <v>10</v>
      </c>
      <c r="D1677" s="147" t="s">
        <v>13359</v>
      </c>
    </row>
    <row r="1678" spans="1:4" x14ac:dyDescent="0.2">
      <c r="A1678" s="146">
        <v>1957</v>
      </c>
      <c r="B1678" s="146" t="s">
        <v>1623</v>
      </c>
      <c r="C1678" s="146" t="s">
        <v>10</v>
      </c>
      <c r="D1678" s="147" t="s">
        <v>15767</v>
      </c>
    </row>
    <row r="1679" spans="1:4" x14ac:dyDescent="0.2">
      <c r="A1679" s="146">
        <v>1958</v>
      </c>
      <c r="B1679" s="146" t="s">
        <v>1624</v>
      </c>
      <c r="C1679" s="146" t="s">
        <v>10</v>
      </c>
      <c r="D1679" s="147" t="s">
        <v>14271</v>
      </c>
    </row>
    <row r="1680" spans="1:4" x14ac:dyDescent="0.2">
      <c r="A1680" s="146">
        <v>1959</v>
      </c>
      <c r="B1680" s="146" t="s">
        <v>1625</v>
      </c>
      <c r="C1680" s="146" t="s">
        <v>10</v>
      </c>
      <c r="D1680" s="147" t="s">
        <v>16400</v>
      </c>
    </row>
    <row r="1681" spans="1:4" x14ac:dyDescent="0.2">
      <c r="A1681" s="146">
        <v>1925</v>
      </c>
      <c r="B1681" s="146" t="s">
        <v>1626</v>
      </c>
      <c r="C1681" s="146" t="s">
        <v>10</v>
      </c>
      <c r="D1681" s="147" t="s">
        <v>20355</v>
      </c>
    </row>
    <row r="1682" spans="1:4" x14ac:dyDescent="0.2">
      <c r="A1682" s="146">
        <v>1960</v>
      </c>
      <c r="B1682" s="146" t="s">
        <v>1627</v>
      </c>
      <c r="C1682" s="146" t="s">
        <v>10</v>
      </c>
      <c r="D1682" s="147" t="s">
        <v>16594</v>
      </c>
    </row>
    <row r="1683" spans="1:4" x14ac:dyDescent="0.2">
      <c r="A1683" s="146">
        <v>1961</v>
      </c>
      <c r="B1683" s="146" t="s">
        <v>1628</v>
      </c>
      <c r="C1683" s="146" t="s">
        <v>10</v>
      </c>
      <c r="D1683" s="147" t="s">
        <v>17385</v>
      </c>
    </row>
    <row r="1684" spans="1:4" x14ac:dyDescent="0.2">
      <c r="A1684" s="146">
        <v>38426</v>
      </c>
      <c r="B1684" s="146" t="s">
        <v>14155</v>
      </c>
      <c r="C1684" s="146" t="s">
        <v>10</v>
      </c>
      <c r="D1684" s="147" t="s">
        <v>12467</v>
      </c>
    </row>
    <row r="1685" spans="1:4" x14ac:dyDescent="0.2">
      <c r="A1685" s="146">
        <v>38423</v>
      </c>
      <c r="B1685" s="146" t="s">
        <v>14157</v>
      </c>
      <c r="C1685" s="146" t="s">
        <v>10</v>
      </c>
      <c r="D1685" s="147" t="s">
        <v>14388</v>
      </c>
    </row>
    <row r="1686" spans="1:4" x14ac:dyDescent="0.2">
      <c r="A1686" s="146">
        <v>38421</v>
      </c>
      <c r="B1686" s="146" t="s">
        <v>14159</v>
      </c>
      <c r="C1686" s="146" t="s">
        <v>10</v>
      </c>
      <c r="D1686" s="147" t="s">
        <v>20356</v>
      </c>
    </row>
    <row r="1687" spans="1:4" x14ac:dyDescent="0.2">
      <c r="A1687" s="146">
        <v>38422</v>
      </c>
      <c r="B1687" s="146" t="s">
        <v>14161</v>
      </c>
      <c r="C1687" s="146" t="s">
        <v>10</v>
      </c>
      <c r="D1687" s="147" t="s">
        <v>20357</v>
      </c>
    </row>
    <row r="1688" spans="1:4" x14ac:dyDescent="0.2">
      <c r="A1688" s="146">
        <v>39866</v>
      </c>
      <c r="B1688" s="146" t="s">
        <v>1633</v>
      </c>
      <c r="C1688" s="146" t="s">
        <v>10</v>
      </c>
      <c r="D1688" s="147" t="s">
        <v>20183</v>
      </c>
    </row>
    <row r="1689" spans="1:4" x14ac:dyDescent="0.2">
      <c r="A1689" s="146">
        <v>39867</v>
      </c>
      <c r="B1689" s="146" t="s">
        <v>1634</v>
      </c>
      <c r="C1689" s="146" t="s">
        <v>10</v>
      </c>
      <c r="D1689" s="147" t="s">
        <v>16438</v>
      </c>
    </row>
    <row r="1690" spans="1:4" x14ac:dyDescent="0.2">
      <c r="A1690" s="146">
        <v>39868</v>
      </c>
      <c r="B1690" s="146" t="s">
        <v>1635</v>
      </c>
      <c r="C1690" s="146" t="s">
        <v>10</v>
      </c>
      <c r="D1690" s="147" t="s">
        <v>20358</v>
      </c>
    </row>
    <row r="1691" spans="1:4" x14ac:dyDescent="0.2">
      <c r="A1691" s="146">
        <v>37999</v>
      </c>
      <c r="B1691" s="146" t="s">
        <v>1636</v>
      </c>
      <c r="C1691" s="146" t="s">
        <v>10</v>
      </c>
      <c r="D1691" s="147" t="s">
        <v>14842</v>
      </c>
    </row>
    <row r="1692" spans="1:4" x14ac:dyDescent="0.2">
      <c r="A1692" s="146">
        <v>38000</v>
      </c>
      <c r="B1692" s="146" t="s">
        <v>1637</v>
      </c>
      <c r="C1692" s="146" t="s">
        <v>10</v>
      </c>
      <c r="D1692" s="147" t="s">
        <v>20359</v>
      </c>
    </row>
    <row r="1693" spans="1:4" x14ac:dyDescent="0.2">
      <c r="A1693" s="146">
        <v>38129</v>
      </c>
      <c r="B1693" s="146" t="s">
        <v>1638</v>
      </c>
      <c r="C1693" s="146" t="s">
        <v>10</v>
      </c>
      <c r="D1693" s="147" t="s">
        <v>20052</v>
      </c>
    </row>
    <row r="1694" spans="1:4" x14ac:dyDescent="0.2">
      <c r="A1694" s="146">
        <v>38025</v>
      </c>
      <c r="B1694" s="146" t="s">
        <v>1639</v>
      </c>
      <c r="C1694" s="146" t="s">
        <v>10</v>
      </c>
      <c r="D1694" s="147" t="s">
        <v>19921</v>
      </c>
    </row>
    <row r="1695" spans="1:4" x14ac:dyDescent="0.2">
      <c r="A1695" s="146">
        <v>38026</v>
      </c>
      <c r="B1695" s="146" t="s">
        <v>1640</v>
      </c>
      <c r="C1695" s="146" t="s">
        <v>10</v>
      </c>
      <c r="D1695" s="147" t="s">
        <v>15530</v>
      </c>
    </row>
    <row r="1696" spans="1:4" x14ac:dyDescent="0.2">
      <c r="A1696" s="146">
        <v>1858</v>
      </c>
      <c r="B1696" s="146" t="s">
        <v>1641</v>
      </c>
      <c r="C1696" s="146" t="s">
        <v>10</v>
      </c>
      <c r="D1696" s="147" t="s">
        <v>13399</v>
      </c>
    </row>
    <row r="1697" spans="1:4" x14ac:dyDescent="0.2">
      <c r="A1697" s="146">
        <v>1844</v>
      </c>
      <c r="B1697" s="146" t="s">
        <v>1642</v>
      </c>
      <c r="C1697" s="146" t="s">
        <v>10</v>
      </c>
      <c r="D1697" s="147" t="s">
        <v>20360</v>
      </c>
    </row>
    <row r="1698" spans="1:4" x14ac:dyDescent="0.2">
      <c r="A1698" s="146">
        <v>1863</v>
      </c>
      <c r="B1698" s="146" t="s">
        <v>1643</v>
      </c>
      <c r="C1698" s="146" t="s">
        <v>10</v>
      </c>
      <c r="D1698" s="147" t="s">
        <v>19815</v>
      </c>
    </row>
    <row r="1699" spans="1:4" x14ac:dyDescent="0.2">
      <c r="A1699" s="146">
        <v>1865</v>
      </c>
      <c r="B1699" s="146" t="s">
        <v>1644</v>
      </c>
      <c r="C1699" s="146" t="s">
        <v>10</v>
      </c>
      <c r="D1699" s="147" t="s">
        <v>20361</v>
      </c>
    </row>
    <row r="1700" spans="1:4" x14ac:dyDescent="0.2">
      <c r="A1700" s="146">
        <v>36355</v>
      </c>
      <c r="B1700" s="146" t="s">
        <v>1645</v>
      </c>
      <c r="C1700" s="146" t="s">
        <v>10</v>
      </c>
      <c r="D1700" s="147" t="s">
        <v>20043</v>
      </c>
    </row>
    <row r="1701" spans="1:4" x14ac:dyDescent="0.2">
      <c r="A1701" s="146">
        <v>36356</v>
      </c>
      <c r="B1701" s="146" t="s">
        <v>1646</v>
      </c>
      <c r="C1701" s="146" t="s">
        <v>10</v>
      </c>
      <c r="D1701" s="147" t="s">
        <v>20362</v>
      </c>
    </row>
    <row r="1702" spans="1:4" x14ac:dyDescent="0.2">
      <c r="A1702" s="146">
        <v>1932</v>
      </c>
      <c r="B1702" s="146" t="s">
        <v>1647</v>
      </c>
      <c r="C1702" s="146" t="s">
        <v>10</v>
      </c>
      <c r="D1702" s="147" t="s">
        <v>12559</v>
      </c>
    </row>
    <row r="1703" spans="1:4" x14ac:dyDescent="0.2">
      <c r="A1703" s="146">
        <v>1933</v>
      </c>
      <c r="B1703" s="146" t="s">
        <v>1648</v>
      </c>
      <c r="C1703" s="146" t="s">
        <v>10</v>
      </c>
      <c r="D1703" s="147" t="s">
        <v>15047</v>
      </c>
    </row>
    <row r="1704" spans="1:4" x14ac:dyDescent="0.2">
      <c r="A1704" s="146">
        <v>1951</v>
      </c>
      <c r="B1704" s="146" t="s">
        <v>1649</v>
      </c>
      <c r="C1704" s="146" t="s">
        <v>10</v>
      </c>
      <c r="D1704" s="147" t="s">
        <v>20363</v>
      </c>
    </row>
    <row r="1705" spans="1:4" x14ac:dyDescent="0.2">
      <c r="A1705" s="146">
        <v>1966</v>
      </c>
      <c r="B1705" s="146" t="s">
        <v>1650</v>
      </c>
      <c r="C1705" s="146" t="s">
        <v>10</v>
      </c>
      <c r="D1705" s="147" t="s">
        <v>16196</v>
      </c>
    </row>
    <row r="1706" spans="1:4" x14ac:dyDescent="0.2">
      <c r="A1706" s="146">
        <v>1952</v>
      </c>
      <c r="B1706" s="146" t="s">
        <v>1651</v>
      </c>
      <c r="C1706" s="146" t="s">
        <v>10</v>
      </c>
      <c r="D1706" s="147" t="s">
        <v>20364</v>
      </c>
    </row>
    <row r="1707" spans="1:4" x14ac:dyDescent="0.2">
      <c r="A1707" s="146">
        <v>20104</v>
      </c>
      <c r="B1707" s="146" t="s">
        <v>1652</v>
      </c>
      <c r="C1707" s="146" t="s">
        <v>10</v>
      </c>
      <c r="D1707" s="147" t="s">
        <v>20365</v>
      </c>
    </row>
    <row r="1708" spans="1:4" x14ac:dyDescent="0.2">
      <c r="A1708" s="146">
        <v>20105</v>
      </c>
      <c r="B1708" s="146" t="s">
        <v>1653</v>
      </c>
      <c r="C1708" s="146" t="s">
        <v>10</v>
      </c>
      <c r="D1708" s="147" t="s">
        <v>20366</v>
      </c>
    </row>
    <row r="1709" spans="1:4" x14ac:dyDescent="0.2">
      <c r="A1709" s="146">
        <v>1965</v>
      </c>
      <c r="B1709" s="146" t="s">
        <v>1654</v>
      </c>
      <c r="C1709" s="146" t="s">
        <v>10</v>
      </c>
      <c r="D1709" s="147" t="s">
        <v>20367</v>
      </c>
    </row>
    <row r="1710" spans="1:4" x14ac:dyDescent="0.2">
      <c r="A1710" s="146">
        <v>10765</v>
      </c>
      <c r="B1710" s="146" t="s">
        <v>1655</v>
      </c>
      <c r="C1710" s="146" t="s">
        <v>10</v>
      </c>
      <c r="D1710" s="147" t="s">
        <v>20211</v>
      </c>
    </row>
    <row r="1711" spans="1:4" x14ac:dyDescent="0.2">
      <c r="A1711" s="146">
        <v>10767</v>
      </c>
      <c r="B1711" s="146" t="s">
        <v>1656</v>
      </c>
      <c r="C1711" s="146" t="s">
        <v>10</v>
      </c>
      <c r="D1711" s="147" t="s">
        <v>16858</v>
      </c>
    </row>
    <row r="1712" spans="1:4" x14ac:dyDescent="0.2">
      <c r="A1712" s="146">
        <v>1970</v>
      </c>
      <c r="B1712" s="146" t="s">
        <v>1657</v>
      </c>
      <c r="C1712" s="146" t="s">
        <v>10</v>
      </c>
      <c r="D1712" s="147" t="s">
        <v>20368</v>
      </c>
    </row>
    <row r="1713" spans="1:4" x14ac:dyDescent="0.2">
      <c r="A1713" s="146">
        <v>1967</v>
      </c>
      <c r="B1713" s="146" t="s">
        <v>1658</v>
      </c>
      <c r="C1713" s="146" t="s">
        <v>10</v>
      </c>
      <c r="D1713" s="147" t="s">
        <v>13133</v>
      </c>
    </row>
    <row r="1714" spans="1:4" x14ac:dyDescent="0.2">
      <c r="A1714" s="146">
        <v>1968</v>
      </c>
      <c r="B1714" s="146" t="s">
        <v>1659</v>
      </c>
      <c r="C1714" s="146" t="s">
        <v>10</v>
      </c>
      <c r="D1714" s="147" t="s">
        <v>14294</v>
      </c>
    </row>
    <row r="1715" spans="1:4" x14ac:dyDescent="0.2">
      <c r="A1715" s="146">
        <v>1969</v>
      </c>
      <c r="B1715" s="146" t="s">
        <v>1660</v>
      </c>
      <c r="C1715" s="146" t="s">
        <v>10</v>
      </c>
      <c r="D1715" s="147" t="s">
        <v>20369</v>
      </c>
    </row>
    <row r="1716" spans="1:4" x14ac:dyDescent="0.2">
      <c r="A1716" s="146">
        <v>1839</v>
      </c>
      <c r="B1716" s="146" t="s">
        <v>1661</v>
      </c>
      <c r="C1716" s="146" t="s">
        <v>10</v>
      </c>
      <c r="D1716" s="147" t="s">
        <v>20370</v>
      </c>
    </row>
    <row r="1717" spans="1:4" x14ac:dyDescent="0.2">
      <c r="A1717" s="146">
        <v>1835</v>
      </c>
      <c r="B1717" s="146" t="s">
        <v>1662</v>
      </c>
      <c r="C1717" s="146" t="s">
        <v>10</v>
      </c>
      <c r="D1717" s="147" t="s">
        <v>20371</v>
      </c>
    </row>
    <row r="1718" spans="1:4" x14ac:dyDescent="0.2">
      <c r="A1718" s="146">
        <v>1823</v>
      </c>
      <c r="B1718" s="146" t="s">
        <v>1663</v>
      </c>
      <c r="C1718" s="146" t="s">
        <v>10</v>
      </c>
      <c r="D1718" s="147" t="s">
        <v>20372</v>
      </c>
    </row>
    <row r="1719" spans="1:4" x14ac:dyDescent="0.2">
      <c r="A1719" s="146">
        <v>1827</v>
      </c>
      <c r="B1719" s="146" t="s">
        <v>1664</v>
      </c>
      <c r="C1719" s="146" t="s">
        <v>10</v>
      </c>
      <c r="D1719" s="147" t="s">
        <v>13224</v>
      </c>
    </row>
    <row r="1720" spans="1:4" x14ac:dyDescent="0.2">
      <c r="A1720" s="146">
        <v>1831</v>
      </c>
      <c r="B1720" s="146" t="s">
        <v>1665</v>
      </c>
      <c r="C1720" s="146" t="s">
        <v>10</v>
      </c>
      <c r="D1720" s="147" t="s">
        <v>20373</v>
      </c>
    </row>
    <row r="1721" spans="1:4" x14ac:dyDescent="0.2">
      <c r="A1721" s="146">
        <v>1825</v>
      </c>
      <c r="B1721" s="146" t="s">
        <v>1666</v>
      </c>
      <c r="C1721" s="146" t="s">
        <v>10</v>
      </c>
      <c r="D1721" s="147" t="s">
        <v>20374</v>
      </c>
    </row>
    <row r="1722" spans="1:4" x14ac:dyDescent="0.2">
      <c r="A1722" s="146">
        <v>1828</v>
      </c>
      <c r="B1722" s="146" t="s">
        <v>1667</v>
      </c>
      <c r="C1722" s="146" t="s">
        <v>10</v>
      </c>
      <c r="D1722" s="147" t="s">
        <v>20375</v>
      </c>
    </row>
    <row r="1723" spans="1:4" x14ac:dyDescent="0.2">
      <c r="A1723" s="146">
        <v>1845</v>
      </c>
      <c r="B1723" s="146" t="s">
        <v>1668</v>
      </c>
      <c r="C1723" s="146" t="s">
        <v>10</v>
      </c>
      <c r="D1723" s="147" t="s">
        <v>20376</v>
      </c>
    </row>
    <row r="1724" spans="1:4" x14ac:dyDescent="0.2">
      <c r="A1724" s="146">
        <v>1824</v>
      </c>
      <c r="B1724" s="146" t="s">
        <v>1669</v>
      </c>
      <c r="C1724" s="146" t="s">
        <v>10</v>
      </c>
      <c r="D1724" s="147" t="s">
        <v>20377</v>
      </c>
    </row>
    <row r="1725" spans="1:4" x14ac:dyDescent="0.2">
      <c r="A1725" s="146">
        <v>1941</v>
      </c>
      <c r="B1725" s="146" t="s">
        <v>1670</v>
      </c>
      <c r="C1725" s="146" t="s">
        <v>10</v>
      </c>
      <c r="D1725" s="147" t="s">
        <v>14264</v>
      </c>
    </row>
    <row r="1726" spans="1:4" x14ac:dyDescent="0.2">
      <c r="A1726" s="146">
        <v>1940</v>
      </c>
      <c r="B1726" s="146" t="s">
        <v>1671</v>
      </c>
      <c r="C1726" s="146" t="s">
        <v>10</v>
      </c>
      <c r="D1726" s="147" t="s">
        <v>15068</v>
      </c>
    </row>
    <row r="1727" spans="1:4" x14ac:dyDescent="0.2">
      <c r="A1727" s="146">
        <v>1937</v>
      </c>
      <c r="B1727" s="146" t="s">
        <v>1672</v>
      </c>
      <c r="C1727" s="146" t="s">
        <v>10</v>
      </c>
      <c r="D1727" s="147" t="s">
        <v>14670</v>
      </c>
    </row>
    <row r="1728" spans="1:4" x14ac:dyDescent="0.2">
      <c r="A1728" s="146">
        <v>1939</v>
      </c>
      <c r="B1728" s="146" t="s">
        <v>1673</v>
      </c>
      <c r="C1728" s="146" t="s">
        <v>10</v>
      </c>
      <c r="D1728" s="147" t="s">
        <v>20378</v>
      </c>
    </row>
    <row r="1729" spans="1:4" x14ac:dyDescent="0.2">
      <c r="A1729" s="146">
        <v>1942</v>
      </c>
      <c r="B1729" s="146" t="s">
        <v>1674</v>
      </c>
      <c r="C1729" s="146" t="s">
        <v>10</v>
      </c>
      <c r="D1729" s="147" t="s">
        <v>20092</v>
      </c>
    </row>
    <row r="1730" spans="1:4" x14ac:dyDescent="0.2">
      <c r="A1730" s="146">
        <v>1938</v>
      </c>
      <c r="B1730" s="146" t="s">
        <v>1675</v>
      </c>
      <c r="C1730" s="146" t="s">
        <v>10</v>
      </c>
      <c r="D1730" s="147" t="s">
        <v>19823</v>
      </c>
    </row>
    <row r="1731" spans="1:4" x14ac:dyDescent="0.2">
      <c r="A1731" s="146">
        <v>42692</v>
      </c>
      <c r="B1731" s="146" t="s">
        <v>1676</v>
      </c>
      <c r="C1731" s="146" t="s">
        <v>10</v>
      </c>
      <c r="D1731" s="147" t="s">
        <v>20379</v>
      </c>
    </row>
    <row r="1732" spans="1:4" x14ac:dyDescent="0.2">
      <c r="A1732" s="146">
        <v>42693</v>
      </c>
      <c r="B1732" s="146" t="s">
        <v>1677</v>
      </c>
      <c r="C1732" s="146" t="s">
        <v>10</v>
      </c>
      <c r="D1732" s="147" t="s">
        <v>20380</v>
      </c>
    </row>
    <row r="1733" spans="1:4" x14ac:dyDescent="0.2">
      <c r="A1733" s="146">
        <v>42695</v>
      </c>
      <c r="B1733" s="146" t="s">
        <v>1678</v>
      </c>
      <c r="C1733" s="146" t="s">
        <v>10</v>
      </c>
      <c r="D1733" s="147" t="s">
        <v>20381</v>
      </c>
    </row>
    <row r="1734" spans="1:4" x14ac:dyDescent="0.2">
      <c r="A1734" s="146">
        <v>42694</v>
      </c>
      <c r="B1734" s="146" t="s">
        <v>1679</v>
      </c>
      <c r="C1734" s="146" t="s">
        <v>10</v>
      </c>
      <c r="D1734" s="147" t="s">
        <v>20382</v>
      </c>
    </row>
    <row r="1735" spans="1:4" x14ac:dyDescent="0.2">
      <c r="A1735" s="146">
        <v>20097</v>
      </c>
      <c r="B1735" s="146" t="s">
        <v>14200</v>
      </c>
      <c r="C1735" s="146" t="s">
        <v>10</v>
      </c>
      <c r="D1735" s="147" t="s">
        <v>20383</v>
      </c>
    </row>
    <row r="1736" spans="1:4" x14ac:dyDescent="0.2">
      <c r="A1736" s="146">
        <v>20098</v>
      </c>
      <c r="B1736" s="146" t="s">
        <v>14202</v>
      </c>
      <c r="C1736" s="146" t="s">
        <v>10</v>
      </c>
      <c r="D1736" s="147" t="s">
        <v>20384</v>
      </c>
    </row>
    <row r="1737" spans="1:4" x14ac:dyDescent="0.2">
      <c r="A1737" s="146">
        <v>20096</v>
      </c>
      <c r="B1737" s="146" t="s">
        <v>14204</v>
      </c>
      <c r="C1737" s="146" t="s">
        <v>10</v>
      </c>
      <c r="D1737" s="147" t="s">
        <v>20259</v>
      </c>
    </row>
    <row r="1738" spans="1:4" x14ac:dyDescent="0.2">
      <c r="A1738" s="146">
        <v>1964</v>
      </c>
      <c r="B1738" s="146" t="s">
        <v>1683</v>
      </c>
      <c r="C1738" s="146" t="s">
        <v>10</v>
      </c>
      <c r="D1738" s="147" t="s">
        <v>13015</v>
      </c>
    </row>
    <row r="1739" spans="1:4" x14ac:dyDescent="0.2">
      <c r="A1739" s="146">
        <v>1880</v>
      </c>
      <c r="B1739" s="146" t="s">
        <v>1684</v>
      </c>
      <c r="C1739" s="146" t="s">
        <v>10</v>
      </c>
      <c r="D1739" s="147" t="s">
        <v>19654</v>
      </c>
    </row>
    <row r="1740" spans="1:4" x14ac:dyDescent="0.2">
      <c r="A1740" s="146">
        <v>39274</v>
      </c>
      <c r="B1740" s="146" t="s">
        <v>1685</v>
      </c>
      <c r="C1740" s="146" t="s">
        <v>10</v>
      </c>
      <c r="D1740" s="147" t="s">
        <v>13842</v>
      </c>
    </row>
    <row r="1741" spans="1:4" x14ac:dyDescent="0.2">
      <c r="A1741" s="146">
        <v>2628</v>
      </c>
      <c r="B1741" s="146" t="s">
        <v>1686</v>
      </c>
      <c r="C1741" s="146" t="s">
        <v>10</v>
      </c>
      <c r="D1741" s="147" t="s">
        <v>14207</v>
      </c>
    </row>
    <row r="1742" spans="1:4" x14ac:dyDescent="0.2">
      <c r="A1742" s="146">
        <v>2622</v>
      </c>
      <c r="B1742" s="146" t="s">
        <v>1687</v>
      </c>
      <c r="C1742" s="146" t="s">
        <v>10</v>
      </c>
      <c r="D1742" s="147" t="s">
        <v>12920</v>
      </c>
    </row>
    <row r="1743" spans="1:4" x14ac:dyDescent="0.2">
      <c r="A1743" s="146">
        <v>2623</v>
      </c>
      <c r="B1743" s="146" t="s">
        <v>1688</v>
      </c>
      <c r="C1743" s="146" t="s">
        <v>10</v>
      </c>
      <c r="D1743" s="147" t="s">
        <v>14208</v>
      </c>
    </row>
    <row r="1744" spans="1:4" x14ac:dyDescent="0.2">
      <c r="A1744" s="146">
        <v>2624</v>
      </c>
      <c r="B1744" s="146" t="s">
        <v>1689</v>
      </c>
      <c r="C1744" s="146" t="s">
        <v>10</v>
      </c>
      <c r="D1744" s="147" t="s">
        <v>14209</v>
      </c>
    </row>
    <row r="1745" spans="1:4" x14ac:dyDescent="0.2">
      <c r="A1745" s="146">
        <v>2625</v>
      </c>
      <c r="B1745" s="146" t="s">
        <v>1690</v>
      </c>
      <c r="C1745" s="146" t="s">
        <v>10</v>
      </c>
      <c r="D1745" s="147" t="s">
        <v>14210</v>
      </c>
    </row>
    <row r="1746" spans="1:4" x14ac:dyDescent="0.2">
      <c r="A1746" s="146">
        <v>2626</v>
      </c>
      <c r="B1746" s="146" t="s">
        <v>1691</v>
      </c>
      <c r="C1746" s="146" t="s">
        <v>10</v>
      </c>
      <c r="D1746" s="147" t="s">
        <v>14211</v>
      </c>
    </row>
    <row r="1747" spans="1:4" x14ac:dyDescent="0.2">
      <c r="A1747" s="146">
        <v>2630</v>
      </c>
      <c r="B1747" s="146" t="s">
        <v>1692</v>
      </c>
      <c r="C1747" s="146" t="s">
        <v>10</v>
      </c>
      <c r="D1747" s="147" t="s">
        <v>14212</v>
      </c>
    </row>
    <row r="1748" spans="1:4" x14ac:dyDescent="0.2">
      <c r="A1748" s="146">
        <v>2627</v>
      </c>
      <c r="B1748" s="146" t="s">
        <v>1693</v>
      </c>
      <c r="C1748" s="146" t="s">
        <v>10</v>
      </c>
      <c r="D1748" s="147" t="s">
        <v>14213</v>
      </c>
    </row>
    <row r="1749" spans="1:4" x14ac:dyDescent="0.2">
      <c r="A1749" s="146">
        <v>2629</v>
      </c>
      <c r="B1749" s="146" t="s">
        <v>1694</v>
      </c>
      <c r="C1749" s="146" t="s">
        <v>10</v>
      </c>
      <c r="D1749" s="147" t="s">
        <v>14214</v>
      </c>
    </row>
    <row r="1750" spans="1:4" x14ac:dyDescent="0.2">
      <c r="A1750" s="146">
        <v>12033</v>
      </c>
      <c r="B1750" s="146" t="s">
        <v>1695</v>
      </c>
      <c r="C1750" s="146" t="s">
        <v>10</v>
      </c>
      <c r="D1750" s="147" t="s">
        <v>12574</v>
      </c>
    </row>
    <row r="1751" spans="1:4" x14ac:dyDescent="0.2">
      <c r="A1751" s="146">
        <v>40408</v>
      </c>
      <c r="B1751" s="146" t="s">
        <v>1696</v>
      </c>
      <c r="C1751" s="146" t="s">
        <v>10</v>
      </c>
      <c r="D1751" s="147" t="s">
        <v>20385</v>
      </c>
    </row>
    <row r="1752" spans="1:4" x14ac:dyDescent="0.2">
      <c r="A1752" s="146">
        <v>40409</v>
      </c>
      <c r="B1752" s="146" t="s">
        <v>1697</v>
      </c>
      <c r="C1752" s="146" t="s">
        <v>10</v>
      </c>
      <c r="D1752" s="147" t="s">
        <v>12532</v>
      </c>
    </row>
    <row r="1753" spans="1:4" x14ac:dyDescent="0.2">
      <c r="A1753" s="146">
        <v>39276</v>
      </c>
      <c r="B1753" s="146" t="s">
        <v>1698</v>
      </c>
      <c r="C1753" s="146" t="s">
        <v>10</v>
      </c>
      <c r="D1753" s="147" t="s">
        <v>20386</v>
      </c>
    </row>
    <row r="1754" spans="1:4" x14ac:dyDescent="0.2">
      <c r="A1754" s="146">
        <v>39277</v>
      </c>
      <c r="B1754" s="146" t="s">
        <v>1699</v>
      </c>
      <c r="C1754" s="146" t="s">
        <v>10</v>
      </c>
      <c r="D1754" s="147" t="s">
        <v>15434</v>
      </c>
    </row>
    <row r="1755" spans="1:4" x14ac:dyDescent="0.2">
      <c r="A1755" s="146">
        <v>12034</v>
      </c>
      <c r="B1755" s="146" t="s">
        <v>1700</v>
      </c>
      <c r="C1755" s="146" t="s">
        <v>10</v>
      </c>
      <c r="D1755" s="147" t="s">
        <v>13297</v>
      </c>
    </row>
    <row r="1756" spans="1:4" x14ac:dyDescent="0.2">
      <c r="A1756" s="146">
        <v>39879</v>
      </c>
      <c r="B1756" s="146" t="s">
        <v>1701</v>
      </c>
      <c r="C1756" s="146" t="s">
        <v>10</v>
      </c>
      <c r="D1756" s="147" t="s">
        <v>14288</v>
      </c>
    </row>
    <row r="1757" spans="1:4" x14ac:dyDescent="0.2">
      <c r="A1757" s="146">
        <v>39880</v>
      </c>
      <c r="B1757" s="146" t="s">
        <v>1702</v>
      </c>
      <c r="C1757" s="146" t="s">
        <v>10</v>
      </c>
      <c r="D1757" s="147" t="s">
        <v>14289</v>
      </c>
    </row>
    <row r="1758" spans="1:4" x14ac:dyDescent="0.2">
      <c r="A1758" s="146">
        <v>39881</v>
      </c>
      <c r="B1758" s="146" t="s">
        <v>1703</v>
      </c>
      <c r="C1758" s="146" t="s">
        <v>10</v>
      </c>
      <c r="D1758" s="147" t="s">
        <v>14908</v>
      </c>
    </row>
    <row r="1759" spans="1:4" x14ac:dyDescent="0.2">
      <c r="A1759" s="146">
        <v>39882</v>
      </c>
      <c r="B1759" s="146" t="s">
        <v>1704</v>
      </c>
      <c r="C1759" s="146" t="s">
        <v>10</v>
      </c>
      <c r="D1759" s="147" t="s">
        <v>20387</v>
      </c>
    </row>
    <row r="1760" spans="1:4" x14ac:dyDescent="0.2">
      <c r="A1760" s="146">
        <v>39883</v>
      </c>
      <c r="B1760" s="146" t="s">
        <v>1705</v>
      </c>
      <c r="C1760" s="146" t="s">
        <v>10</v>
      </c>
      <c r="D1760" s="147" t="s">
        <v>20388</v>
      </c>
    </row>
    <row r="1761" spans="1:4" x14ac:dyDescent="0.2">
      <c r="A1761" s="146">
        <v>39884</v>
      </c>
      <c r="B1761" s="146" t="s">
        <v>1706</v>
      </c>
      <c r="C1761" s="146" t="s">
        <v>10</v>
      </c>
      <c r="D1761" s="147" t="s">
        <v>20389</v>
      </c>
    </row>
    <row r="1762" spans="1:4" x14ac:dyDescent="0.2">
      <c r="A1762" s="146">
        <v>39885</v>
      </c>
      <c r="B1762" s="146" t="s">
        <v>1707</v>
      </c>
      <c r="C1762" s="146" t="s">
        <v>10</v>
      </c>
      <c r="D1762" s="147" t="s">
        <v>20390</v>
      </c>
    </row>
    <row r="1763" spans="1:4" x14ac:dyDescent="0.2">
      <c r="A1763" s="146">
        <v>1777</v>
      </c>
      <c r="B1763" s="146" t="s">
        <v>1708</v>
      </c>
      <c r="C1763" s="146" t="s">
        <v>10</v>
      </c>
      <c r="D1763" s="147" t="s">
        <v>19498</v>
      </c>
    </row>
    <row r="1764" spans="1:4" x14ac:dyDescent="0.2">
      <c r="A1764" s="146">
        <v>1819</v>
      </c>
      <c r="B1764" s="146" t="s">
        <v>1709</v>
      </c>
      <c r="C1764" s="146" t="s">
        <v>10</v>
      </c>
      <c r="D1764" s="147" t="s">
        <v>20391</v>
      </c>
    </row>
    <row r="1765" spans="1:4" x14ac:dyDescent="0.2">
      <c r="A1765" s="146">
        <v>1775</v>
      </c>
      <c r="B1765" s="146" t="s">
        <v>1710</v>
      </c>
      <c r="C1765" s="146" t="s">
        <v>10</v>
      </c>
      <c r="D1765" s="147" t="s">
        <v>20392</v>
      </c>
    </row>
    <row r="1766" spans="1:4" x14ac:dyDescent="0.2">
      <c r="A1766" s="146">
        <v>1776</v>
      </c>
      <c r="B1766" s="146" t="s">
        <v>1711</v>
      </c>
      <c r="C1766" s="146" t="s">
        <v>10</v>
      </c>
      <c r="D1766" s="147" t="s">
        <v>14148</v>
      </c>
    </row>
    <row r="1767" spans="1:4" x14ac:dyDescent="0.2">
      <c r="A1767" s="146">
        <v>1778</v>
      </c>
      <c r="B1767" s="146" t="s">
        <v>1712</v>
      </c>
      <c r="C1767" s="146" t="s">
        <v>10</v>
      </c>
      <c r="D1767" s="147" t="s">
        <v>20393</v>
      </c>
    </row>
    <row r="1768" spans="1:4" x14ac:dyDescent="0.2">
      <c r="A1768" s="146">
        <v>1818</v>
      </c>
      <c r="B1768" s="146" t="s">
        <v>1713</v>
      </c>
      <c r="C1768" s="146" t="s">
        <v>10</v>
      </c>
      <c r="D1768" s="147" t="s">
        <v>20394</v>
      </c>
    </row>
    <row r="1769" spans="1:4" x14ac:dyDescent="0.2">
      <c r="A1769" s="146">
        <v>1820</v>
      </c>
      <c r="B1769" s="146" t="s">
        <v>1714</v>
      </c>
      <c r="C1769" s="146" t="s">
        <v>10</v>
      </c>
      <c r="D1769" s="147" t="s">
        <v>20395</v>
      </c>
    </row>
    <row r="1770" spans="1:4" x14ac:dyDescent="0.2">
      <c r="A1770" s="146">
        <v>1779</v>
      </c>
      <c r="B1770" s="146" t="s">
        <v>1715</v>
      </c>
      <c r="C1770" s="146" t="s">
        <v>10</v>
      </c>
      <c r="D1770" s="147" t="s">
        <v>20396</v>
      </c>
    </row>
    <row r="1771" spans="1:4" x14ac:dyDescent="0.2">
      <c r="A1771" s="146">
        <v>1780</v>
      </c>
      <c r="B1771" s="146" t="s">
        <v>1716</v>
      </c>
      <c r="C1771" s="146" t="s">
        <v>10</v>
      </c>
      <c r="D1771" s="147" t="s">
        <v>20397</v>
      </c>
    </row>
    <row r="1772" spans="1:4" x14ac:dyDescent="0.2">
      <c r="A1772" s="146">
        <v>1783</v>
      </c>
      <c r="B1772" s="146" t="s">
        <v>1717</v>
      </c>
      <c r="C1772" s="146" t="s">
        <v>10</v>
      </c>
      <c r="D1772" s="147" t="s">
        <v>20398</v>
      </c>
    </row>
    <row r="1773" spans="1:4" x14ac:dyDescent="0.2">
      <c r="A1773" s="146">
        <v>1782</v>
      </c>
      <c r="B1773" s="146" t="s">
        <v>1718</v>
      </c>
      <c r="C1773" s="146" t="s">
        <v>10</v>
      </c>
      <c r="D1773" s="147" t="s">
        <v>20399</v>
      </c>
    </row>
    <row r="1774" spans="1:4" x14ac:dyDescent="0.2">
      <c r="A1774" s="146">
        <v>1817</v>
      </c>
      <c r="B1774" s="146" t="s">
        <v>1719</v>
      </c>
      <c r="C1774" s="146" t="s">
        <v>10</v>
      </c>
      <c r="D1774" s="147" t="s">
        <v>20231</v>
      </c>
    </row>
    <row r="1775" spans="1:4" x14ac:dyDescent="0.2">
      <c r="A1775" s="146">
        <v>1781</v>
      </c>
      <c r="B1775" s="146" t="s">
        <v>1720</v>
      </c>
      <c r="C1775" s="146" t="s">
        <v>10</v>
      </c>
      <c r="D1775" s="147" t="s">
        <v>16886</v>
      </c>
    </row>
    <row r="1776" spans="1:4" x14ac:dyDescent="0.2">
      <c r="A1776" s="146">
        <v>1784</v>
      </c>
      <c r="B1776" s="146" t="s">
        <v>1721</v>
      </c>
      <c r="C1776" s="146" t="s">
        <v>10</v>
      </c>
      <c r="D1776" s="147" t="s">
        <v>20400</v>
      </c>
    </row>
    <row r="1777" spans="1:4" x14ac:dyDescent="0.2">
      <c r="A1777" s="146">
        <v>1810</v>
      </c>
      <c r="B1777" s="146" t="s">
        <v>1722</v>
      </c>
      <c r="C1777" s="146" t="s">
        <v>10</v>
      </c>
      <c r="D1777" s="147" t="s">
        <v>20401</v>
      </c>
    </row>
    <row r="1778" spans="1:4" x14ac:dyDescent="0.2">
      <c r="A1778" s="146">
        <v>1811</v>
      </c>
      <c r="B1778" s="146" t="s">
        <v>1723</v>
      </c>
      <c r="C1778" s="146" t="s">
        <v>10</v>
      </c>
      <c r="D1778" s="147" t="s">
        <v>20402</v>
      </c>
    </row>
    <row r="1779" spans="1:4" x14ac:dyDescent="0.2">
      <c r="A1779" s="146">
        <v>1812</v>
      </c>
      <c r="B1779" s="146" t="s">
        <v>1724</v>
      </c>
      <c r="C1779" s="146" t="s">
        <v>10</v>
      </c>
      <c r="D1779" s="147" t="s">
        <v>20403</v>
      </c>
    </row>
    <row r="1780" spans="1:4" x14ac:dyDescent="0.2">
      <c r="A1780" s="146">
        <v>40386</v>
      </c>
      <c r="B1780" s="146" t="s">
        <v>1725</v>
      </c>
      <c r="C1780" s="146" t="s">
        <v>10</v>
      </c>
      <c r="D1780" s="147" t="s">
        <v>20404</v>
      </c>
    </row>
    <row r="1781" spans="1:4" x14ac:dyDescent="0.2">
      <c r="A1781" s="146">
        <v>40384</v>
      </c>
      <c r="B1781" s="146" t="s">
        <v>1726</v>
      </c>
      <c r="C1781" s="146" t="s">
        <v>10</v>
      </c>
      <c r="D1781" s="147" t="s">
        <v>20405</v>
      </c>
    </row>
    <row r="1782" spans="1:4" x14ac:dyDescent="0.2">
      <c r="A1782" s="146">
        <v>40379</v>
      </c>
      <c r="B1782" s="146" t="s">
        <v>1727</v>
      </c>
      <c r="C1782" s="146" t="s">
        <v>10</v>
      </c>
      <c r="D1782" s="147" t="s">
        <v>20406</v>
      </c>
    </row>
    <row r="1783" spans="1:4" x14ac:dyDescent="0.2">
      <c r="A1783" s="146">
        <v>40423</v>
      </c>
      <c r="B1783" s="146" t="s">
        <v>1728</v>
      </c>
      <c r="C1783" s="146" t="s">
        <v>10</v>
      </c>
      <c r="D1783" s="147" t="s">
        <v>20407</v>
      </c>
    </row>
    <row r="1784" spans="1:4" x14ac:dyDescent="0.2">
      <c r="A1784" s="146">
        <v>40389</v>
      </c>
      <c r="B1784" s="146" t="s">
        <v>1729</v>
      </c>
      <c r="C1784" s="146" t="s">
        <v>10</v>
      </c>
      <c r="D1784" s="147" t="s">
        <v>20408</v>
      </c>
    </row>
    <row r="1785" spans="1:4" x14ac:dyDescent="0.2">
      <c r="A1785" s="146">
        <v>40388</v>
      </c>
      <c r="B1785" s="146" t="s">
        <v>1730</v>
      </c>
      <c r="C1785" s="146" t="s">
        <v>10</v>
      </c>
      <c r="D1785" s="147" t="s">
        <v>20409</v>
      </c>
    </row>
    <row r="1786" spans="1:4" x14ac:dyDescent="0.2">
      <c r="A1786" s="146">
        <v>40381</v>
      </c>
      <c r="B1786" s="146" t="s">
        <v>1731</v>
      </c>
      <c r="C1786" s="146" t="s">
        <v>10</v>
      </c>
      <c r="D1786" s="147" t="s">
        <v>15742</v>
      </c>
    </row>
    <row r="1787" spans="1:4" x14ac:dyDescent="0.2">
      <c r="A1787" s="146">
        <v>40391</v>
      </c>
      <c r="B1787" s="146" t="s">
        <v>1732</v>
      </c>
      <c r="C1787" s="146" t="s">
        <v>10</v>
      </c>
      <c r="D1787" s="147" t="s">
        <v>20410</v>
      </c>
    </row>
    <row r="1788" spans="1:4" x14ac:dyDescent="0.2">
      <c r="A1788" s="146">
        <v>40414</v>
      </c>
      <c r="B1788" s="146" t="s">
        <v>1733</v>
      </c>
      <c r="C1788" s="146" t="s">
        <v>10</v>
      </c>
      <c r="D1788" s="147" t="s">
        <v>12494</v>
      </c>
    </row>
    <row r="1789" spans="1:4" x14ac:dyDescent="0.2">
      <c r="A1789" s="146">
        <v>40416</v>
      </c>
      <c r="B1789" s="146" t="s">
        <v>1734</v>
      </c>
      <c r="C1789" s="146" t="s">
        <v>10</v>
      </c>
      <c r="D1789" s="147" t="s">
        <v>14737</v>
      </c>
    </row>
    <row r="1790" spans="1:4" x14ac:dyDescent="0.2">
      <c r="A1790" s="146">
        <v>40418</v>
      </c>
      <c r="B1790" s="146" t="s">
        <v>1735</v>
      </c>
      <c r="C1790" s="146" t="s">
        <v>10</v>
      </c>
      <c r="D1790" s="147" t="s">
        <v>20411</v>
      </c>
    </row>
    <row r="1791" spans="1:4" x14ac:dyDescent="0.2">
      <c r="A1791" s="146">
        <v>2609</v>
      </c>
      <c r="B1791" s="146" t="s">
        <v>1736</v>
      </c>
      <c r="C1791" s="146" t="s">
        <v>10</v>
      </c>
      <c r="D1791" s="147" t="s">
        <v>14250</v>
      </c>
    </row>
    <row r="1792" spans="1:4" x14ac:dyDescent="0.2">
      <c r="A1792" s="146">
        <v>2634</v>
      </c>
      <c r="B1792" s="146" t="s">
        <v>1737</v>
      </c>
      <c r="C1792" s="146" t="s">
        <v>10</v>
      </c>
      <c r="D1792" s="147" t="s">
        <v>14078</v>
      </c>
    </row>
    <row r="1793" spans="1:4" x14ac:dyDescent="0.2">
      <c r="A1793" s="146">
        <v>2611</v>
      </c>
      <c r="B1793" s="146" t="s">
        <v>1738</v>
      </c>
      <c r="C1793" s="146" t="s">
        <v>10</v>
      </c>
      <c r="D1793" s="147" t="s">
        <v>14251</v>
      </c>
    </row>
    <row r="1794" spans="1:4" x14ac:dyDescent="0.2">
      <c r="A1794" s="146">
        <v>34359</v>
      </c>
      <c r="B1794" s="146" t="s">
        <v>1739</v>
      </c>
      <c r="C1794" s="146" t="s">
        <v>10</v>
      </c>
      <c r="D1794" s="147" t="s">
        <v>14010</v>
      </c>
    </row>
    <row r="1795" spans="1:4" x14ac:dyDescent="0.2">
      <c r="A1795" s="146">
        <v>1789</v>
      </c>
      <c r="B1795" s="146" t="s">
        <v>1740</v>
      </c>
      <c r="C1795" s="146" t="s">
        <v>10</v>
      </c>
      <c r="D1795" s="147" t="s">
        <v>20412</v>
      </c>
    </row>
    <row r="1796" spans="1:4" x14ac:dyDescent="0.2">
      <c r="A1796" s="146">
        <v>1788</v>
      </c>
      <c r="B1796" s="146" t="s">
        <v>1741</v>
      </c>
      <c r="C1796" s="146" t="s">
        <v>10</v>
      </c>
      <c r="D1796" s="147" t="s">
        <v>20413</v>
      </c>
    </row>
    <row r="1797" spans="1:4" x14ac:dyDescent="0.2">
      <c r="A1797" s="146">
        <v>1786</v>
      </c>
      <c r="B1797" s="146" t="s">
        <v>1742</v>
      </c>
      <c r="C1797" s="146" t="s">
        <v>10</v>
      </c>
      <c r="D1797" s="147" t="s">
        <v>13456</v>
      </c>
    </row>
    <row r="1798" spans="1:4" x14ac:dyDescent="0.2">
      <c r="A1798" s="146">
        <v>1787</v>
      </c>
      <c r="B1798" s="146" t="s">
        <v>1743</v>
      </c>
      <c r="C1798" s="146" t="s">
        <v>10</v>
      </c>
      <c r="D1798" s="147" t="s">
        <v>15408</v>
      </c>
    </row>
    <row r="1799" spans="1:4" x14ac:dyDescent="0.2">
      <c r="A1799" s="146">
        <v>1791</v>
      </c>
      <c r="B1799" s="146" t="s">
        <v>1744</v>
      </c>
      <c r="C1799" s="146" t="s">
        <v>10</v>
      </c>
      <c r="D1799" s="147" t="s">
        <v>20414</v>
      </c>
    </row>
    <row r="1800" spans="1:4" x14ac:dyDescent="0.2">
      <c r="A1800" s="146">
        <v>1790</v>
      </c>
      <c r="B1800" s="146" t="s">
        <v>1745</v>
      </c>
      <c r="C1800" s="146" t="s">
        <v>10</v>
      </c>
      <c r="D1800" s="147" t="s">
        <v>20415</v>
      </c>
    </row>
    <row r="1801" spans="1:4" x14ac:dyDescent="0.2">
      <c r="A1801" s="146">
        <v>1813</v>
      </c>
      <c r="B1801" s="146" t="s">
        <v>1746</v>
      </c>
      <c r="C1801" s="146" t="s">
        <v>10</v>
      </c>
      <c r="D1801" s="147" t="s">
        <v>16200</v>
      </c>
    </row>
    <row r="1802" spans="1:4" x14ac:dyDescent="0.2">
      <c r="A1802" s="146">
        <v>1792</v>
      </c>
      <c r="B1802" s="146" t="s">
        <v>1747</v>
      </c>
      <c r="C1802" s="146" t="s">
        <v>10</v>
      </c>
      <c r="D1802" s="147" t="s">
        <v>20416</v>
      </c>
    </row>
    <row r="1803" spans="1:4" x14ac:dyDescent="0.2">
      <c r="A1803" s="146">
        <v>1793</v>
      </c>
      <c r="B1803" s="146" t="s">
        <v>1748</v>
      </c>
      <c r="C1803" s="146" t="s">
        <v>10</v>
      </c>
      <c r="D1803" s="147" t="s">
        <v>20417</v>
      </c>
    </row>
    <row r="1804" spans="1:4" x14ac:dyDescent="0.2">
      <c r="A1804" s="146">
        <v>1809</v>
      </c>
      <c r="B1804" s="146" t="s">
        <v>1749</v>
      </c>
      <c r="C1804" s="146" t="s">
        <v>10</v>
      </c>
      <c r="D1804" s="147" t="s">
        <v>20418</v>
      </c>
    </row>
    <row r="1805" spans="1:4" x14ac:dyDescent="0.2">
      <c r="A1805" s="146">
        <v>1814</v>
      </c>
      <c r="B1805" s="146" t="s">
        <v>1750</v>
      </c>
      <c r="C1805" s="146" t="s">
        <v>10</v>
      </c>
      <c r="D1805" s="147" t="s">
        <v>20419</v>
      </c>
    </row>
    <row r="1806" spans="1:4" x14ac:dyDescent="0.2">
      <c r="A1806" s="146">
        <v>1803</v>
      </c>
      <c r="B1806" s="146" t="s">
        <v>1751</v>
      </c>
      <c r="C1806" s="146" t="s">
        <v>10</v>
      </c>
      <c r="D1806" s="147" t="s">
        <v>20420</v>
      </c>
    </row>
    <row r="1807" spans="1:4" x14ac:dyDescent="0.2">
      <c r="A1807" s="146">
        <v>1805</v>
      </c>
      <c r="B1807" s="146" t="s">
        <v>1752</v>
      </c>
      <c r="C1807" s="146" t="s">
        <v>10</v>
      </c>
      <c r="D1807" s="147" t="s">
        <v>13311</v>
      </c>
    </row>
    <row r="1808" spans="1:4" x14ac:dyDescent="0.2">
      <c r="A1808" s="146">
        <v>1821</v>
      </c>
      <c r="B1808" s="146" t="s">
        <v>1753</v>
      </c>
      <c r="C1808" s="146" t="s">
        <v>10</v>
      </c>
      <c r="D1808" s="147" t="s">
        <v>20421</v>
      </c>
    </row>
    <row r="1809" spans="1:4" x14ac:dyDescent="0.2">
      <c r="A1809" s="146">
        <v>1806</v>
      </c>
      <c r="B1809" s="146" t="s">
        <v>1754</v>
      </c>
      <c r="C1809" s="146" t="s">
        <v>10</v>
      </c>
      <c r="D1809" s="147" t="s">
        <v>20422</v>
      </c>
    </row>
    <row r="1810" spans="1:4" x14ac:dyDescent="0.2">
      <c r="A1810" s="146">
        <v>1804</v>
      </c>
      <c r="B1810" s="146" t="s">
        <v>1755</v>
      </c>
      <c r="C1810" s="146" t="s">
        <v>10</v>
      </c>
      <c r="D1810" s="147" t="s">
        <v>16400</v>
      </c>
    </row>
    <row r="1811" spans="1:4" x14ac:dyDescent="0.2">
      <c r="A1811" s="146">
        <v>1807</v>
      </c>
      <c r="B1811" s="146" t="s">
        <v>1756</v>
      </c>
      <c r="C1811" s="146" t="s">
        <v>10</v>
      </c>
      <c r="D1811" s="147" t="s">
        <v>20423</v>
      </c>
    </row>
    <row r="1812" spans="1:4" x14ac:dyDescent="0.2">
      <c r="A1812" s="146">
        <v>1808</v>
      </c>
      <c r="B1812" s="146" t="s">
        <v>1757</v>
      </c>
      <c r="C1812" s="146" t="s">
        <v>10</v>
      </c>
      <c r="D1812" s="147" t="s">
        <v>20424</v>
      </c>
    </row>
    <row r="1813" spans="1:4" x14ac:dyDescent="0.2">
      <c r="A1813" s="146">
        <v>1797</v>
      </c>
      <c r="B1813" s="146" t="s">
        <v>1758</v>
      </c>
      <c r="C1813" s="146" t="s">
        <v>10</v>
      </c>
      <c r="D1813" s="147" t="s">
        <v>20425</v>
      </c>
    </row>
    <row r="1814" spans="1:4" x14ac:dyDescent="0.2">
      <c r="A1814" s="146">
        <v>1796</v>
      </c>
      <c r="B1814" s="146" t="s">
        <v>1759</v>
      </c>
      <c r="C1814" s="146" t="s">
        <v>10</v>
      </c>
      <c r="D1814" s="147" t="s">
        <v>20426</v>
      </c>
    </row>
    <row r="1815" spans="1:4" x14ac:dyDescent="0.2">
      <c r="A1815" s="146">
        <v>1794</v>
      </c>
      <c r="B1815" s="146" t="s">
        <v>1760</v>
      </c>
      <c r="C1815" s="146" t="s">
        <v>10</v>
      </c>
      <c r="D1815" s="147" t="s">
        <v>16020</v>
      </c>
    </row>
    <row r="1816" spans="1:4" x14ac:dyDescent="0.2">
      <c r="A1816" s="146">
        <v>1816</v>
      </c>
      <c r="B1816" s="146" t="s">
        <v>1761</v>
      </c>
      <c r="C1816" s="146" t="s">
        <v>10</v>
      </c>
      <c r="D1816" s="147" t="s">
        <v>20427</v>
      </c>
    </row>
    <row r="1817" spans="1:4" x14ac:dyDescent="0.2">
      <c r="A1817" s="146">
        <v>1815</v>
      </c>
      <c r="B1817" s="146" t="s">
        <v>1762</v>
      </c>
      <c r="C1817" s="146" t="s">
        <v>10</v>
      </c>
      <c r="D1817" s="147" t="s">
        <v>20428</v>
      </c>
    </row>
    <row r="1818" spans="1:4" x14ac:dyDescent="0.2">
      <c r="A1818" s="146">
        <v>1798</v>
      </c>
      <c r="B1818" s="146" t="s">
        <v>1763</v>
      </c>
      <c r="C1818" s="146" t="s">
        <v>10</v>
      </c>
      <c r="D1818" s="147" t="s">
        <v>20429</v>
      </c>
    </row>
    <row r="1819" spans="1:4" x14ac:dyDescent="0.2">
      <c r="A1819" s="146">
        <v>1795</v>
      </c>
      <c r="B1819" s="146" t="s">
        <v>1764</v>
      </c>
      <c r="C1819" s="146" t="s">
        <v>10</v>
      </c>
      <c r="D1819" s="147" t="s">
        <v>14823</v>
      </c>
    </row>
    <row r="1820" spans="1:4" x14ac:dyDescent="0.2">
      <c r="A1820" s="146">
        <v>1799</v>
      </c>
      <c r="B1820" s="146" t="s">
        <v>1765</v>
      </c>
      <c r="C1820" s="146" t="s">
        <v>10</v>
      </c>
      <c r="D1820" s="147" t="s">
        <v>20430</v>
      </c>
    </row>
    <row r="1821" spans="1:4" x14ac:dyDescent="0.2">
      <c r="A1821" s="146">
        <v>1800</v>
      </c>
      <c r="B1821" s="146" t="s">
        <v>1766</v>
      </c>
      <c r="C1821" s="146" t="s">
        <v>10</v>
      </c>
      <c r="D1821" s="147" t="s">
        <v>20431</v>
      </c>
    </row>
    <row r="1822" spans="1:4" x14ac:dyDescent="0.2">
      <c r="A1822" s="146">
        <v>1802</v>
      </c>
      <c r="B1822" s="146" t="s">
        <v>1767</v>
      </c>
      <c r="C1822" s="146" t="s">
        <v>10</v>
      </c>
      <c r="D1822" s="147" t="s">
        <v>20432</v>
      </c>
    </row>
    <row r="1823" spans="1:4" x14ac:dyDescent="0.2">
      <c r="A1823" s="146">
        <v>40385</v>
      </c>
      <c r="B1823" s="146" t="s">
        <v>1768</v>
      </c>
      <c r="C1823" s="146" t="s">
        <v>10</v>
      </c>
      <c r="D1823" s="147" t="s">
        <v>20404</v>
      </c>
    </row>
    <row r="1824" spans="1:4" x14ac:dyDescent="0.2">
      <c r="A1824" s="146">
        <v>40383</v>
      </c>
      <c r="B1824" s="146" t="s">
        <v>1769</v>
      </c>
      <c r="C1824" s="146" t="s">
        <v>10</v>
      </c>
      <c r="D1824" s="147" t="s">
        <v>20405</v>
      </c>
    </row>
    <row r="1825" spans="1:4" x14ac:dyDescent="0.2">
      <c r="A1825" s="146">
        <v>40378</v>
      </c>
      <c r="B1825" s="146" t="s">
        <v>1770</v>
      </c>
      <c r="C1825" s="146" t="s">
        <v>10</v>
      </c>
      <c r="D1825" s="147" t="s">
        <v>20406</v>
      </c>
    </row>
    <row r="1826" spans="1:4" x14ac:dyDescent="0.2">
      <c r="A1826" s="146">
        <v>40382</v>
      </c>
      <c r="B1826" s="146" t="s">
        <v>1771</v>
      </c>
      <c r="C1826" s="146" t="s">
        <v>10</v>
      </c>
      <c r="D1826" s="147" t="s">
        <v>20407</v>
      </c>
    </row>
    <row r="1827" spans="1:4" x14ac:dyDescent="0.2">
      <c r="A1827" s="146">
        <v>40422</v>
      </c>
      <c r="B1827" s="146" t="s">
        <v>1772</v>
      </c>
      <c r="C1827" s="146" t="s">
        <v>10</v>
      </c>
      <c r="D1827" s="147" t="s">
        <v>20433</v>
      </c>
    </row>
    <row r="1828" spans="1:4" x14ac:dyDescent="0.2">
      <c r="A1828" s="146">
        <v>40387</v>
      </c>
      <c r="B1828" s="146" t="s">
        <v>1773</v>
      </c>
      <c r="C1828" s="146" t="s">
        <v>10</v>
      </c>
      <c r="D1828" s="147" t="s">
        <v>16351</v>
      </c>
    </row>
    <row r="1829" spans="1:4" x14ac:dyDescent="0.2">
      <c r="A1829" s="146">
        <v>40380</v>
      </c>
      <c r="B1829" s="146" t="s">
        <v>1774</v>
      </c>
      <c r="C1829" s="146" t="s">
        <v>10</v>
      </c>
      <c r="D1829" s="147" t="s">
        <v>15742</v>
      </c>
    </row>
    <row r="1830" spans="1:4" x14ac:dyDescent="0.2">
      <c r="A1830" s="146">
        <v>40390</v>
      </c>
      <c r="B1830" s="146" t="s">
        <v>1775</v>
      </c>
      <c r="C1830" s="146" t="s">
        <v>10</v>
      </c>
      <c r="D1830" s="147" t="s">
        <v>20434</v>
      </c>
    </row>
    <row r="1831" spans="1:4" x14ac:dyDescent="0.2">
      <c r="A1831" s="146">
        <v>40413</v>
      </c>
      <c r="B1831" s="146" t="s">
        <v>1776</v>
      </c>
      <c r="C1831" s="146" t="s">
        <v>10</v>
      </c>
      <c r="D1831" s="147" t="s">
        <v>13954</v>
      </c>
    </row>
    <row r="1832" spans="1:4" x14ac:dyDescent="0.2">
      <c r="A1832" s="146">
        <v>40415</v>
      </c>
      <c r="B1832" s="146" t="s">
        <v>1777</v>
      </c>
      <c r="C1832" s="146" t="s">
        <v>10</v>
      </c>
      <c r="D1832" s="147" t="s">
        <v>19923</v>
      </c>
    </row>
    <row r="1833" spans="1:4" x14ac:dyDescent="0.2">
      <c r="A1833" s="146">
        <v>40417</v>
      </c>
      <c r="B1833" s="146" t="s">
        <v>1778</v>
      </c>
      <c r="C1833" s="146" t="s">
        <v>10</v>
      </c>
      <c r="D1833" s="147" t="s">
        <v>20435</v>
      </c>
    </row>
    <row r="1834" spans="1:4" x14ac:dyDescent="0.2">
      <c r="A1834" s="146">
        <v>39271</v>
      </c>
      <c r="B1834" s="146" t="s">
        <v>1779</v>
      </c>
      <c r="C1834" s="146" t="s">
        <v>10</v>
      </c>
      <c r="D1834" s="147" t="s">
        <v>13377</v>
      </c>
    </row>
    <row r="1835" spans="1:4" x14ac:dyDescent="0.2">
      <c r="A1835" s="146">
        <v>39273</v>
      </c>
      <c r="B1835" s="146" t="s">
        <v>1780</v>
      </c>
      <c r="C1835" s="146" t="s">
        <v>10</v>
      </c>
      <c r="D1835" s="147" t="s">
        <v>16740</v>
      </c>
    </row>
    <row r="1836" spans="1:4" x14ac:dyDescent="0.2">
      <c r="A1836" s="146">
        <v>39272</v>
      </c>
      <c r="B1836" s="146" t="s">
        <v>1781</v>
      </c>
      <c r="C1836" s="146" t="s">
        <v>10</v>
      </c>
      <c r="D1836" s="147" t="s">
        <v>14151</v>
      </c>
    </row>
    <row r="1837" spans="1:4" x14ac:dyDescent="0.2">
      <c r="A1837" s="146">
        <v>1875</v>
      </c>
      <c r="B1837" s="146" t="s">
        <v>1782</v>
      </c>
      <c r="C1837" s="146" t="s">
        <v>10</v>
      </c>
      <c r="D1837" s="147" t="s">
        <v>13303</v>
      </c>
    </row>
    <row r="1838" spans="1:4" x14ac:dyDescent="0.2">
      <c r="A1838" s="146">
        <v>1874</v>
      </c>
      <c r="B1838" s="146" t="s">
        <v>1783</v>
      </c>
      <c r="C1838" s="146" t="s">
        <v>10</v>
      </c>
      <c r="D1838" s="147" t="s">
        <v>13263</v>
      </c>
    </row>
    <row r="1839" spans="1:4" x14ac:dyDescent="0.2">
      <c r="A1839" s="146">
        <v>1870</v>
      </c>
      <c r="B1839" s="146" t="s">
        <v>1784</v>
      </c>
      <c r="C1839" s="146" t="s">
        <v>10</v>
      </c>
      <c r="D1839" s="147" t="s">
        <v>12703</v>
      </c>
    </row>
    <row r="1840" spans="1:4" x14ac:dyDescent="0.2">
      <c r="A1840" s="146">
        <v>1884</v>
      </c>
      <c r="B1840" s="146" t="s">
        <v>1785</v>
      </c>
      <c r="C1840" s="146" t="s">
        <v>10</v>
      </c>
      <c r="D1840" s="147" t="s">
        <v>17224</v>
      </c>
    </row>
    <row r="1841" spans="1:4" x14ac:dyDescent="0.2">
      <c r="A1841" s="146">
        <v>1887</v>
      </c>
      <c r="B1841" s="146" t="s">
        <v>1786</v>
      </c>
      <c r="C1841" s="146" t="s">
        <v>10</v>
      </c>
      <c r="D1841" s="147" t="s">
        <v>15878</v>
      </c>
    </row>
    <row r="1842" spans="1:4" x14ac:dyDescent="0.2">
      <c r="A1842" s="146">
        <v>1876</v>
      </c>
      <c r="B1842" s="146" t="s">
        <v>1787</v>
      </c>
      <c r="C1842" s="146" t="s">
        <v>10</v>
      </c>
      <c r="D1842" s="147" t="s">
        <v>20436</v>
      </c>
    </row>
    <row r="1843" spans="1:4" x14ac:dyDescent="0.2">
      <c r="A1843" s="146">
        <v>1879</v>
      </c>
      <c r="B1843" s="146" t="s">
        <v>1788</v>
      </c>
      <c r="C1843" s="146" t="s">
        <v>10</v>
      </c>
      <c r="D1843" s="147" t="s">
        <v>15368</v>
      </c>
    </row>
    <row r="1844" spans="1:4" x14ac:dyDescent="0.2">
      <c r="A1844" s="146">
        <v>1877</v>
      </c>
      <c r="B1844" s="146" t="s">
        <v>1789</v>
      </c>
      <c r="C1844" s="146" t="s">
        <v>10</v>
      </c>
      <c r="D1844" s="147" t="s">
        <v>15838</v>
      </c>
    </row>
    <row r="1845" spans="1:4" x14ac:dyDescent="0.2">
      <c r="A1845" s="146">
        <v>1878</v>
      </c>
      <c r="B1845" s="146" t="s">
        <v>1790</v>
      </c>
      <c r="C1845" s="146" t="s">
        <v>10</v>
      </c>
      <c r="D1845" s="147" t="s">
        <v>20437</v>
      </c>
    </row>
    <row r="1846" spans="1:4" x14ac:dyDescent="0.2">
      <c r="A1846" s="146">
        <v>2621</v>
      </c>
      <c r="B1846" s="146" t="s">
        <v>1791</v>
      </c>
      <c r="C1846" s="146" t="s">
        <v>10</v>
      </c>
      <c r="D1846" s="147" t="s">
        <v>12960</v>
      </c>
    </row>
    <row r="1847" spans="1:4" x14ac:dyDescent="0.2">
      <c r="A1847" s="146">
        <v>2616</v>
      </c>
      <c r="B1847" s="146" t="s">
        <v>1792</v>
      </c>
      <c r="C1847" s="146" t="s">
        <v>10</v>
      </c>
      <c r="D1847" s="147" t="s">
        <v>13286</v>
      </c>
    </row>
    <row r="1848" spans="1:4" x14ac:dyDescent="0.2">
      <c r="A1848" s="146">
        <v>2633</v>
      </c>
      <c r="B1848" s="146" t="s">
        <v>1793</v>
      </c>
      <c r="C1848" s="146" t="s">
        <v>10</v>
      </c>
      <c r="D1848" s="147" t="s">
        <v>14293</v>
      </c>
    </row>
    <row r="1849" spans="1:4" x14ac:dyDescent="0.2">
      <c r="A1849" s="146">
        <v>2617</v>
      </c>
      <c r="B1849" s="146" t="s">
        <v>1794</v>
      </c>
      <c r="C1849" s="146" t="s">
        <v>10</v>
      </c>
      <c r="D1849" s="147" t="s">
        <v>14294</v>
      </c>
    </row>
    <row r="1850" spans="1:4" x14ac:dyDescent="0.2">
      <c r="A1850" s="146">
        <v>2618</v>
      </c>
      <c r="B1850" s="146" t="s">
        <v>1795</v>
      </c>
      <c r="C1850" s="146" t="s">
        <v>10</v>
      </c>
      <c r="D1850" s="147" t="s">
        <v>12463</v>
      </c>
    </row>
    <row r="1851" spans="1:4" x14ac:dyDescent="0.2">
      <c r="A1851" s="146">
        <v>2632</v>
      </c>
      <c r="B1851" s="146" t="s">
        <v>1796</v>
      </c>
      <c r="C1851" s="146" t="s">
        <v>10</v>
      </c>
      <c r="D1851" s="147" t="s">
        <v>14295</v>
      </c>
    </row>
    <row r="1852" spans="1:4" x14ac:dyDescent="0.2">
      <c r="A1852" s="146">
        <v>2631</v>
      </c>
      <c r="B1852" s="146" t="s">
        <v>1797</v>
      </c>
      <c r="C1852" s="146" t="s">
        <v>10</v>
      </c>
      <c r="D1852" s="147" t="s">
        <v>14296</v>
      </c>
    </row>
    <row r="1853" spans="1:4" x14ac:dyDescent="0.2">
      <c r="A1853" s="146">
        <v>2619</v>
      </c>
      <c r="B1853" s="146" t="s">
        <v>1798</v>
      </c>
      <c r="C1853" s="146" t="s">
        <v>10</v>
      </c>
      <c r="D1853" s="147" t="s">
        <v>14297</v>
      </c>
    </row>
    <row r="1854" spans="1:4" x14ac:dyDescent="0.2">
      <c r="A1854" s="146">
        <v>2620</v>
      </c>
      <c r="B1854" s="146" t="s">
        <v>1799</v>
      </c>
      <c r="C1854" s="146" t="s">
        <v>10</v>
      </c>
      <c r="D1854" s="147" t="s">
        <v>14298</v>
      </c>
    </row>
    <row r="1855" spans="1:4" x14ac:dyDescent="0.2">
      <c r="A1855" s="146">
        <v>25968</v>
      </c>
      <c r="B1855" s="146" t="s">
        <v>14299</v>
      </c>
      <c r="C1855" s="146" t="s">
        <v>10</v>
      </c>
      <c r="D1855" s="147" t="s">
        <v>20438</v>
      </c>
    </row>
    <row r="1856" spans="1:4" x14ac:dyDescent="0.2">
      <c r="A1856" s="146">
        <v>38369</v>
      </c>
      <c r="B1856" s="146" t="s">
        <v>1801</v>
      </c>
      <c r="C1856" s="146" t="s">
        <v>10</v>
      </c>
      <c r="D1856" s="147" t="s">
        <v>15433</v>
      </c>
    </row>
    <row r="1857" spans="1:4" x14ac:dyDescent="0.2">
      <c r="A1857" s="146">
        <v>38370</v>
      </c>
      <c r="B1857" s="146" t="s">
        <v>1802</v>
      </c>
      <c r="C1857" s="146" t="s">
        <v>10</v>
      </c>
      <c r="D1857" s="147" t="s">
        <v>15433</v>
      </c>
    </row>
    <row r="1858" spans="1:4" x14ac:dyDescent="0.2">
      <c r="A1858" s="146">
        <v>38372</v>
      </c>
      <c r="B1858" s="146" t="s">
        <v>1803</v>
      </c>
      <c r="C1858" s="146" t="s">
        <v>10</v>
      </c>
      <c r="D1858" s="147" t="s">
        <v>20439</v>
      </c>
    </row>
    <row r="1859" spans="1:4" x14ac:dyDescent="0.2">
      <c r="A1859" s="146">
        <v>2357</v>
      </c>
      <c r="B1859" s="146" t="s">
        <v>1804</v>
      </c>
      <c r="C1859" s="146" t="s">
        <v>185</v>
      </c>
      <c r="D1859" s="147" t="s">
        <v>19659</v>
      </c>
    </row>
    <row r="1860" spans="1:4" x14ac:dyDescent="0.2">
      <c r="A1860" s="146">
        <v>40806</v>
      </c>
      <c r="B1860" s="146" t="s">
        <v>1805</v>
      </c>
      <c r="C1860" s="146" t="s">
        <v>187</v>
      </c>
      <c r="D1860" s="147" t="s">
        <v>20440</v>
      </c>
    </row>
    <row r="1861" spans="1:4" x14ac:dyDescent="0.2">
      <c r="A1861" s="146">
        <v>2355</v>
      </c>
      <c r="B1861" s="146" t="s">
        <v>1806</v>
      </c>
      <c r="C1861" s="146" t="s">
        <v>185</v>
      </c>
      <c r="D1861" s="147" t="s">
        <v>20441</v>
      </c>
    </row>
    <row r="1862" spans="1:4" x14ac:dyDescent="0.2">
      <c r="A1862" s="146">
        <v>40805</v>
      </c>
      <c r="B1862" s="146" t="s">
        <v>1807</v>
      </c>
      <c r="C1862" s="146" t="s">
        <v>187</v>
      </c>
      <c r="D1862" s="147" t="s">
        <v>20442</v>
      </c>
    </row>
    <row r="1863" spans="1:4" x14ac:dyDescent="0.2">
      <c r="A1863" s="146">
        <v>2358</v>
      </c>
      <c r="B1863" s="146" t="s">
        <v>1808</v>
      </c>
      <c r="C1863" s="146" t="s">
        <v>185</v>
      </c>
      <c r="D1863" s="147" t="s">
        <v>20443</v>
      </c>
    </row>
    <row r="1864" spans="1:4" x14ac:dyDescent="0.2">
      <c r="A1864" s="146">
        <v>40807</v>
      </c>
      <c r="B1864" s="146" t="s">
        <v>1809</v>
      </c>
      <c r="C1864" s="146" t="s">
        <v>187</v>
      </c>
      <c r="D1864" s="147" t="s">
        <v>20444</v>
      </c>
    </row>
    <row r="1865" spans="1:4" x14ac:dyDescent="0.2">
      <c r="A1865" s="146">
        <v>2359</v>
      </c>
      <c r="B1865" s="146" t="s">
        <v>1810</v>
      </c>
      <c r="C1865" s="146" t="s">
        <v>185</v>
      </c>
      <c r="D1865" s="147" t="s">
        <v>20443</v>
      </c>
    </row>
    <row r="1866" spans="1:4" x14ac:dyDescent="0.2">
      <c r="A1866" s="146">
        <v>40808</v>
      </c>
      <c r="B1866" s="146" t="s">
        <v>1811</v>
      </c>
      <c r="C1866" s="146" t="s">
        <v>187</v>
      </c>
      <c r="D1866" s="147" t="s">
        <v>20445</v>
      </c>
    </row>
    <row r="1867" spans="1:4" x14ac:dyDescent="0.2">
      <c r="A1867" s="146">
        <v>43144</v>
      </c>
      <c r="B1867" s="146" t="s">
        <v>1813</v>
      </c>
      <c r="C1867" s="146" t="s">
        <v>71</v>
      </c>
      <c r="D1867" s="147" t="s">
        <v>20446</v>
      </c>
    </row>
    <row r="1868" spans="1:4" x14ac:dyDescent="0.2">
      <c r="A1868" s="146">
        <v>39397</v>
      </c>
      <c r="B1868" s="146" t="s">
        <v>1814</v>
      </c>
      <c r="C1868" s="146" t="s">
        <v>73</v>
      </c>
      <c r="D1868" s="147" t="s">
        <v>13858</v>
      </c>
    </row>
    <row r="1869" spans="1:4" x14ac:dyDescent="0.2">
      <c r="A1869" s="146">
        <v>2692</v>
      </c>
      <c r="B1869" s="146" t="s">
        <v>1815</v>
      </c>
      <c r="C1869" s="146" t="s">
        <v>73</v>
      </c>
      <c r="D1869" s="147" t="s">
        <v>15748</v>
      </c>
    </row>
    <row r="1870" spans="1:4" x14ac:dyDescent="0.2">
      <c r="A1870" s="146">
        <v>6</v>
      </c>
      <c r="B1870" s="146" t="s">
        <v>14312</v>
      </c>
      <c r="C1870" s="146" t="s">
        <v>73</v>
      </c>
      <c r="D1870" s="147" t="s">
        <v>20447</v>
      </c>
    </row>
    <row r="1871" spans="1:4" x14ac:dyDescent="0.2">
      <c r="A1871" s="146">
        <v>5330</v>
      </c>
      <c r="B1871" s="146" t="s">
        <v>1818</v>
      </c>
      <c r="C1871" s="146" t="s">
        <v>73</v>
      </c>
      <c r="D1871" s="147" t="s">
        <v>16262</v>
      </c>
    </row>
    <row r="1872" spans="1:4" x14ac:dyDescent="0.2">
      <c r="A1872" s="146">
        <v>26017</v>
      </c>
      <c r="B1872" s="146" t="s">
        <v>14315</v>
      </c>
      <c r="C1872" s="146" t="s">
        <v>10</v>
      </c>
      <c r="D1872" s="147" t="s">
        <v>20448</v>
      </c>
    </row>
    <row r="1873" spans="1:4" x14ac:dyDescent="0.2">
      <c r="A1873" s="146">
        <v>25931</v>
      </c>
      <c r="B1873" s="146" t="s">
        <v>14317</v>
      </c>
      <c r="C1873" s="146" t="s">
        <v>10</v>
      </c>
      <c r="D1873" s="147" t="s">
        <v>20449</v>
      </c>
    </row>
    <row r="1874" spans="1:4" x14ac:dyDescent="0.2">
      <c r="A1874" s="146">
        <v>38140</v>
      </c>
      <c r="B1874" s="146" t="s">
        <v>1821</v>
      </c>
      <c r="C1874" s="146" t="s">
        <v>10</v>
      </c>
      <c r="D1874" s="147" t="s">
        <v>20450</v>
      </c>
    </row>
    <row r="1875" spans="1:4" x14ac:dyDescent="0.2">
      <c r="A1875" s="146">
        <v>13887</v>
      </c>
      <c r="B1875" s="146" t="s">
        <v>1822</v>
      </c>
      <c r="C1875" s="146" t="s">
        <v>10</v>
      </c>
      <c r="D1875" s="147" t="s">
        <v>20451</v>
      </c>
    </row>
    <row r="1876" spans="1:4" x14ac:dyDescent="0.2">
      <c r="A1876" s="146">
        <v>26018</v>
      </c>
      <c r="B1876" s="146" t="s">
        <v>14321</v>
      </c>
      <c r="C1876" s="146" t="s">
        <v>10</v>
      </c>
      <c r="D1876" s="147" t="s">
        <v>13265</v>
      </c>
    </row>
    <row r="1877" spans="1:4" x14ac:dyDescent="0.2">
      <c r="A1877" s="146">
        <v>26019</v>
      </c>
      <c r="B1877" s="146" t="s">
        <v>14323</v>
      </c>
      <c r="C1877" s="146" t="s">
        <v>10</v>
      </c>
      <c r="D1877" s="147" t="s">
        <v>20452</v>
      </c>
    </row>
    <row r="1878" spans="1:4" x14ac:dyDescent="0.2">
      <c r="A1878" s="146">
        <v>26020</v>
      </c>
      <c r="B1878" s="146" t="s">
        <v>14325</v>
      </c>
      <c r="C1878" s="146" t="s">
        <v>10</v>
      </c>
      <c r="D1878" s="147" t="s">
        <v>14791</v>
      </c>
    </row>
    <row r="1879" spans="1:4" x14ac:dyDescent="0.2">
      <c r="A1879" s="146">
        <v>34544</v>
      </c>
      <c r="B1879" s="146" t="s">
        <v>1826</v>
      </c>
      <c r="C1879" s="146" t="s">
        <v>10</v>
      </c>
      <c r="D1879" s="147" t="s">
        <v>20453</v>
      </c>
    </row>
    <row r="1880" spans="1:4" x14ac:dyDescent="0.2">
      <c r="A1880" s="146">
        <v>34729</v>
      </c>
      <c r="B1880" s="146" t="s">
        <v>1827</v>
      </c>
      <c r="C1880" s="146" t="s">
        <v>10</v>
      </c>
      <c r="D1880" s="147" t="s">
        <v>20454</v>
      </c>
    </row>
    <row r="1881" spans="1:4" x14ac:dyDescent="0.2">
      <c r="A1881" s="146">
        <v>34734</v>
      </c>
      <c r="B1881" s="146" t="s">
        <v>1828</v>
      </c>
      <c r="C1881" s="146" t="s">
        <v>10</v>
      </c>
      <c r="D1881" s="147" t="s">
        <v>20455</v>
      </c>
    </row>
    <row r="1882" spans="1:4" x14ac:dyDescent="0.2">
      <c r="A1882" s="146">
        <v>34738</v>
      </c>
      <c r="B1882" s="146" t="s">
        <v>1829</v>
      </c>
      <c r="C1882" s="146" t="s">
        <v>10</v>
      </c>
      <c r="D1882" s="147" t="s">
        <v>20456</v>
      </c>
    </row>
    <row r="1883" spans="1:4" x14ac:dyDescent="0.2">
      <c r="A1883" s="146">
        <v>2391</v>
      </c>
      <c r="B1883" s="146" t="s">
        <v>1830</v>
      </c>
      <c r="C1883" s="146" t="s">
        <v>10</v>
      </c>
      <c r="D1883" s="147" t="s">
        <v>20457</v>
      </c>
    </row>
    <row r="1884" spans="1:4" x14ac:dyDescent="0.2">
      <c r="A1884" s="146">
        <v>2374</v>
      </c>
      <c r="B1884" s="146" t="s">
        <v>1831</v>
      </c>
      <c r="C1884" s="146" t="s">
        <v>10</v>
      </c>
      <c r="D1884" s="147" t="s">
        <v>20458</v>
      </c>
    </row>
    <row r="1885" spans="1:4" x14ac:dyDescent="0.2">
      <c r="A1885" s="146">
        <v>2377</v>
      </c>
      <c r="B1885" s="146" t="s">
        <v>1832</v>
      </c>
      <c r="C1885" s="146" t="s">
        <v>10</v>
      </c>
      <c r="D1885" s="147" t="s">
        <v>20459</v>
      </c>
    </row>
    <row r="1886" spans="1:4" x14ac:dyDescent="0.2">
      <c r="A1886" s="146">
        <v>2393</v>
      </c>
      <c r="B1886" s="146" t="s">
        <v>1833</v>
      </c>
      <c r="C1886" s="146" t="s">
        <v>10</v>
      </c>
      <c r="D1886" s="147" t="s">
        <v>20460</v>
      </c>
    </row>
    <row r="1887" spans="1:4" x14ac:dyDescent="0.2">
      <c r="A1887" s="146">
        <v>34705</v>
      </c>
      <c r="B1887" s="146" t="s">
        <v>1834</v>
      </c>
      <c r="C1887" s="146" t="s">
        <v>10</v>
      </c>
      <c r="D1887" s="147" t="s">
        <v>20461</v>
      </c>
    </row>
    <row r="1888" spans="1:4" x14ac:dyDescent="0.2">
      <c r="A1888" s="146">
        <v>34707</v>
      </c>
      <c r="B1888" s="146" t="s">
        <v>1835</v>
      </c>
      <c r="C1888" s="146" t="s">
        <v>10</v>
      </c>
      <c r="D1888" s="147" t="s">
        <v>20462</v>
      </c>
    </row>
    <row r="1889" spans="1:4" x14ac:dyDescent="0.2">
      <c r="A1889" s="146">
        <v>2378</v>
      </c>
      <c r="B1889" s="146" t="s">
        <v>1836</v>
      </c>
      <c r="C1889" s="146" t="s">
        <v>10</v>
      </c>
      <c r="D1889" s="147" t="s">
        <v>20463</v>
      </c>
    </row>
    <row r="1890" spans="1:4" x14ac:dyDescent="0.2">
      <c r="A1890" s="146">
        <v>2379</v>
      </c>
      <c r="B1890" s="146" t="s">
        <v>1837</v>
      </c>
      <c r="C1890" s="146" t="s">
        <v>10</v>
      </c>
      <c r="D1890" s="147" t="s">
        <v>20463</v>
      </c>
    </row>
    <row r="1891" spans="1:4" x14ac:dyDescent="0.2">
      <c r="A1891" s="146">
        <v>2376</v>
      </c>
      <c r="B1891" s="146" t="s">
        <v>1838</v>
      </c>
      <c r="C1891" s="146" t="s">
        <v>10</v>
      </c>
      <c r="D1891" s="147" t="s">
        <v>20464</v>
      </c>
    </row>
    <row r="1892" spans="1:4" x14ac:dyDescent="0.2">
      <c r="A1892" s="146">
        <v>2394</v>
      </c>
      <c r="B1892" s="146" t="s">
        <v>1839</v>
      </c>
      <c r="C1892" s="146" t="s">
        <v>10</v>
      </c>
      <c r="D1892" s="147" t="s">
        <v>20465</v>
      </c>
    </row>
    <row r="1893" spans="1:4" x14ac:dyDescent="0.2">
      <c r="A1893" s="146">
        <v>34686</v>
      </c>
      <c r="B1893" s="146" t="s">
        <v>1840</v>
      </c>
      <c r="C1893" s="146" t="s">
        <v>10</v>
      </c>
      <c r="D1893" s="147" t="s">
        <v>14736</v>
      </c>
    </row>
    <row r="1894" spans="1:4" x14ac:dyDescent="0.2">
      <c r="A1894" s="146">
        <v>34616</v>
      </c>
      <c r="B1894" s="146" t="s">
        <v>1841</v>
      </c>
      <c r="C1894" s="146" t="s">
        <v>10</v>
      </c>
      <c r="D1894" s="147" t="s">
        <v>20466</v>
      </c>
    </row>
    <row r="1895" spans="1:4" x14ac:dyDescent="0.2">
      <c r="A1895" s="146">
        <v>34623</v>
      </c>
      <c r="B1895" s="146" t="s">
        <v>1842</v>
      </c>
      <c r="C1895" s="146" t="s">
        <v>10</v>
      </c>
      <c r="D1895" s="147" t="s">
        <v>20467</v>
      </c>
    </row>
    <row r="1896" spans="1:4" x14ac:dyDescent="0.2">
      <c r="A1896" s="146">
        <v>34628</v>
      </c>
      <c r="B1896" s="146" t="s">
        <v>1843</v>
      </c>
      <c r="C1896" s="146" t="s">
        <v>10</v>
      </c>
      <c r="D1896" s="147" t="s">
        <v>20468</v>
      </c>
    </row>
    <row r="1897" spans="1:4" x14ac:dyDescent="0.2">
      <c r="A1897" s="146">
        <v>34653</v>
      </c>
      <c r="B1897" s="146" t="s">
        <v>1844</v>
      </c>
      <c r="C1897" s="146" t="s">
        <v>10</v>
      </c>
      <c r="D1897" s="147" t="s">
        <v>20231</v>
      </c>
    </row>
    <row r="1898" spans="1:4" x14ac:dyDescent="0.2">
      <c r="A1898" s="146">
        <v>34688</v>
      </c>
      <c r="B1898" s="146" t="s">
        <v>1845</v>
      </c>
      <c r="C1898" s="146" t="s">
        <v>10</v>
      </c>
      <c r="D1898" s="147" t="s">
        <v>15066</v>
      </c>
    </row>
    <row r="1899" spans="1:4" x14ac:dyDescent="0.2">
      <c r="A1899" s="146">
        <v>34709</v>
      </c>
      <c r="B1899" s="146" t="s">
        <v>1846</v>
      </c>
      <c r="C1899" s="146" t="s">
        <v>10</v>
      </c>
      <c r="D1899" s="147" t="s">
        <v>20469</v>
      </c>
    </row>
    <row r="1900" spans="1:4" x14ac:dyDescent="0.2">
      <c r="A1900" s="146">
        <v>34714</v>
      </c>
      <c r="B1900" s="146" t="s">
        <v>1847</v>
      </c>
      <c r="C1900" s="146" t="s">
        <v>10</v>
      </c>
      <c r="D1900" s="147" t="s">
        <v>20470</v>
      </c>
    </row>
    <row r="1901" spans="1:4" x14ac:dyDescent="0.2">
      <c r="A1901" s="146">
        <v>2388</v>
      </c>
      <c r="B1901" s="146" t="s">
        <v>1848</v>
      </c>
      <c r="C1901" s="146" t="s">
        <v>10</v>
      </c>
      <c r="D1901" s="147" t="s">
        <v>20471</v>
      </c>
    </row>
    <row r="1902" spans="1:4" x14ac:dyDescent="0.2">
      <c r="A1902" s="146">
        <v>34606</v>
      </c>
      <c r="B1902" s="146" t="s">
        <v>1849</v>
      </c>
      <c r="C1902" s="146" t="s">
        <v>10</v>
      </c>
      <c r="D1902" s="147" t="s">
        <v>16818</v>
      </c>
    </row>
    <row r="1903" spans="1:4" x14ac:dyDescent="0.2">
      <c r="A1903" s="146">
        <v>34689</v>
      </c>
      <c r="B1903" s="146" t="s">
        <v>1850</v>
      </c>
      <c r="C1903" s="146" t="s">
        <v>10</v>
      </c>
      <c r="D1903" s="147" t="s">
        <v>20041</v>
      </c>
    </row>
    <row r="1904" spans="1:4" x14ac:dyDescent="0.2">
      <c r="A1904" s="146">
        <v>2370</v>
      </c>
      <c r="B1904" s="146" t="s">
        <v>1851</v>
      </c>
      <c r="C1904" s="146" t="s">
        <v>10</v>
      </c>
      <c r="D1904" s="147" t="s">
        <v>12664</v>
      </c>
    </row>
    <row r="1905" spans="1:4" x14ac:dyDescent="0.2">
      <c r="A1905" s="146">
        <v>2386</v>
      </c>
      <c r="B1905" s="146" t="s">
        <v>1852</v>
      </c>
      <c r="C1905" s="146" t="s">
        <v>10</v>
      </c>
      <c r="D1905" s="147" t="s">
        <v>20472</v>
      </c>
    </row>
    <row r="1906" spans="1:4" x14ac:dyDescent="0.2">
      <c r="A1906" s="146">
        <v>2392</v>
      </c>
      <c r="B1906" s="146" t="s">
        <v>1853</v>
      </c>
      <c r="C1906" s="146" t="s">
        <v>10</v>
      </c>
      <c r="D1906" s="147" t="s">
        <v>20473</v>
      </c>
    </row>
    <row r="1907" spans="1:4" x14ac:dyDescent="0.2">
      <c r="A1907" s="146">
        <v>2373</v>
      </c>
      <c r="B1907" s="146" t="s">
        <v>1854</v>
      </c>
      <c r="C1907" s="146" t="s">
        <v>10</v>
      </c>
      <c r="D1907" s="147" t="s">
        <v>20474</v>
      </c>
    </row>
    <row r="1908" spans="1:4" x14ac:dyDescent="0.2">
      <c r="A1908" s="146">
        <v>39465</v>
      </c>
      <c r="B1908" s="146" t="s">
        <v>1855</v>
      </c>
      <c r="C1908" s="146" t="s">
        <v>10</v>
      </c>
      <c r="D1908" s="147" t="s">
        <v>20475</v>
      </c>
    </row>
    <row r="1909" spans="1:4" x14ac:dyDescent="0.2">
      <c r="A1909" s="146">
        <v>39466</v>
      </c>
      <c r="B1909" s="146" t="s">
        <v>1856</v>
      </c>
      <c r="C1909" s="146" t="s">
        <v>10</v>
      </c>
      <c r="D1909" s="147" t="s">
        <v>20476</v>
      </c>
    </row>
    <row r="1910" spans="1:4" x14ac:dyDescent="0.2">
      <c r="A1910" s="146">
        <v>39467</v>
      </c>
      <c r="B1910" s="146" t="s">
        <v>1857</v>
      </c>
      <c r="C1910" s="146" t="s">
        <v>10</v>
      </c>
      <c r="D1910" s="147" t="s">
        <v>20477</v>
      </c>
    </row>
    <row r="1911" spans="1:4" x14ac:dyDescent="0.2">
      <c r="A1911" s="146">
        <v>39468</v>
      </c>
      <c r="B1911" s="146" t="s">
        <v>1858</v>
      </c>
      <c r="C1911" s="146" t="s">
        <v>10</v>
      </c>
      <c r="D1911" s="147" t="s">
        <v>20478</v>
      </c>
    </row>
    <row r="1912" spans="1:4" x14ac:dyDescent="0.2">
      <c r="A1912" s="146">
        <v>39469</v>
      </c>
      <c r="B1912" s="146" t="s">
        <v>1859</v>
      </c>
      <c r="C1912" s="146" t="s">
        <v>10</v>
      </c>
      <c r="D1912" s="147" t="s">
        <v>20479</v>
      </c>
    </row>
    <row r="1913" spans="1:4" x14ac:dyDescent="0.2">
      <c r="A1913" s="146">
        <v>39470</v>
      </c>
      <c r="B1913" s="146" t="s">
        <v>1860</v>
      </c>
      <c r="C1913" s="146" t="s">
        <v>10</v>
      </c>
      <c r="D1913" s="147" t="s">
        <v>20480</v>
      </c>
    </row>
    <row r="1914" spans="1:4" x14ac:dyDescent="0.2">
      <c r="A1914" s="146">
        <v>39471</v>
      </c>
      <c r="B1914" s="146" t="s">
        <v>1861</v>
      </c>
      <c r="C1914" s="146" t="s">
        <v>10</v>
      </c>
      <c r="D1914" s="147" t="s">
        <v>20481</v>
      </c>
    </row>
    <row r="1915" spans="1:4" x14ac:dyDescent="0.2">
      <c r="A1915" s="146">
        <v>39472</v>
      </c>
      <c r="B1915" s="146" t="s">
        <v>1862</v>
      </c>
      <c r="C1915" s="146" t="s">
        <v>10</v>
      </c>
      <c r="D1915" s="147" t="s">
        <v>20482</v>
      </c>
    </row>
    <row r="1916" spans="1:4" x14ac:dyDescent="0.2">
      <c r="A1916" s="146">
        <v>39473</v>
      </c>
      <c r="B1916" s="146" t="s">
        <v>1863</v>
      </c>
      <c r="C1916" s="146" t="s">
        <v>10</v>
      </c>
      <c r="D1916" s="147" t="s">
        <v>20483</v>
      </c>
    </row>
    <row r="1917" spans="1:4" x14ac:dyDescent="0.2">
      <c r="A1917" s="146">
        <v>39474</v>
      </c>
      <c r="B1917" s="146" t="s">
        <v>1864</v>
      </c>
      <c r="C1917" s="146" t="s">
        <v>10</v>
      </c>
      <c r="D1917" s="147" t="s">
        <v>20484</v>
      </c>
    </row>
    <row r="1918" spans="1:4" x14ac:dyDescent="0.2">
      <c r="A1918" s="146">
        <v>39475</v>
      </c>
      <c r="B1918" s="146" t="s">
        <v>1865</v>
      </c>
      <c r="C1918" s="146" t="s">
        <v>10</v>
      </c>
      <c r="D1918" s="147" t="s">
        <v>20485</v>
      </c>
    </row>
    <row r="1919" spans="1:4" x14ac:dyDescent="0.2">
      <c r="A1919" s="146">
        <v>39476</v>
      </c>
      <c r="B1919" s="146" t="s">
        <v>1866</v>
      </c>
      <c r="C1919" s="146" t="s">
        <v>10</v>
      </c>
      <c r="D1919" s="147" t="s">
        <v>20486</v>
      </c>
    </row>
    <row r="1920" spans="1:4" x14ac:dyDescent="0.2">
      <c r="A1920" s="146">
        <v>39477</v>
      </c>
      <c r="B1920" s="146" t="s">
        <v>1867</v>
      </c>
      <c r="C1920" s="146" t="s">
        <v>10</v>
      </c>
      <c r="D1920" s="147" t="s">
        <v>16798</v>
      </c>
    </row>
    <row r="1921" spans="1:4" x14ac:dyDescent="0.2">
      <c r="A1921" s="146">
        <v>39478</v>
      </c>
      <c r="B1921" s="146" t="s">
        <v>1868</v>
      </c>
      <c r="C1921" s="146" t="s">
        <v>10</v>
      </c>
      <c r="D1921" s="147" t="s">
        <v>20487</v>
      </c>
    </row>
    <row r="1922" spans="1:4" x14ac:dyDescent="0.2">
      <c r="A1922" s="146">
        <v>39479</v>
      </c>
      <c r="B1922" s="146" t="s">
        <v>1869</v>
      </c>
      <c r="C1922" s="146" t="s">
        <v>10</v>
      </c>
      <c r="D1922" s="147" t="s">
        <v>20488</v>
      </c>
    </row>
    <row r="1923" spans="1:4" x14ac:dyDescent="0.2">
      <c r="A1923" s="146">
        <v>39480</v>
      </c>
      <c r="B1923" s="146" t="s">
        <v>1870</v>
      </c>
      <c r="C1923" s="146" t="s">
        <v>10</v>
      </c>
      <c r="D1923" s="147" t="s">
        <v>20489</v>
      </c>
    </row>
    <row r="1924" spans="1:4" x14ac:dyDescent="0.2">
      <c r="A1924" s="146">
        <v>39459</v>
      </c>
      <c r="B1924" s="146" t="s">
        <v>1871</v>
      </c>
      <c r="C1924" s="146" t="s">
        <v>10</v>
      </c>
      <c r="D1924" s="147" t="s">
        <v>20490</v>
      </c>
    </row>
    <row r="1925" spans="1:4" x14ac:dyDescent="0.2">
      <c r="A1925" s="146">
        <v>39445</v>
      </c>
      <c r="B1925" s="146" t="s">
        <v>1872</v>
      </c>
      <c r="C1925" s="146" t="s">
        <v>10</v>
      </c>
      <c r="D1925" s="147" t="s">
        <v>20491</v>
      </c>
    </row>
    <row r="1926" spans="1:4" x14ac:dyDescent="0.2">
      <c r="A1926" s="146">
        <v>39446</v>
      </c>
      <c r="B1926" s="146" t="s">
        <v>1873</v>
      </c>
      <c r="C1926" s="146" t="s">
        <v>10</v>
      </c>
      <c r="D1926" s="147" t="s">
        <v>20492</v>
      </c>
    </row>
    <row r="1927" spans="1:4" x14ac:dyDescent="0.2">
      <c r="A1927" s="146">
        <v>39447</v>
      </c>
      <c r="B1927" s="146" t="s">
        <v>1874</v>
      </c>
      <c r="C1927" s="146" t="s">
        <v>10</v>
      </c>
      <c r="D1927" s="147" t="s">
        <v>20493</v>
      </c>
    </row>
    <row r="1928" spans="1:4" x14ac:dyDescent="0.2">
      <c r="A1928" s="146">
        <v>39448</v>
      </c>
      <c r="B1928" s="146" t="s">
        <v>1875</v>
      </c>
      <c r="C1928" s="146" t="s">
        <v>10</v>
      </c>
      <c r="D1928" s="147" t="s">
        <v>20494</v>
      </c>
    </row>
    <row r="1929" spans="1:4" x14ac:dyDescent="0.2">
      <c r="A1929" s="146">
        <v>39450</v>
      </c>
      <c r="B1929" s="146" t="s">
        <v>1876</v>
      </c>
      <c r="C1929" s="146" t="s">
        <v>10</v>
      </c>
      <c r="D1929" s="147" t="s">
        <v>20495</v>
      </c>
    </row>
    <row r="1930" spans="1:4" x14ac:dyDescent="0.2">
      <c r="A1930" s="146">
        <v>39451</v>
      </c>
      <c r="B1930" s="146" t="s">
        <v>1877</v>
      </c>
      <c r="C1930" s="146" t="s">
        <v>10</v>
      </c>
      <c r="D1930" s="147" t="s">
        <v>20496</v>
      </c>
    </row>
    <row r="1931" spans="1:4" x14ac:dyDescent="0.2">
      <c r="A1931" s="146">
        <v>39452</v>
      </c>
      <c r="B1931" s="146" t="s">
        <v>1878</v>
      </c>
      <c r="C1931" s="146" t="s">
        <v>10</v>
      </c>
      <c r="D1931" s="147" t="s">
        <v>20497</v>
      </c>
    </row>
    <row r="1932" spans="1:4" x14ac:dyDescent="0.2">
      <c r="A1932" s="146">
        <v>39523</v>
      </c>
      <c r="B1932" s="146" t="s">
        <v>1879</v>
      </c>
      <c r="C1932" s="146" t="s">
        <v>10</v>
      </c>
      <c r="D1932" s="147" t="s">
        <v>20498</v>
      </c>
    </row>
    <row r="1933" spans="1:4" x14ac:dyDescent="0.2">
      <c r="A1933" s="146">
        <v>39449</v>
      </c>
      <c r="B1933" s="146" t="s">
        <v>1880</v>
      </c>
      <c r="C1933" s="146" t="s">
        <v>10</v>
      </c>
      <c r="D1933" s="147" t="s">
        <v>20499</v>
      </c>
    </row>
    <row r="1934" spans="1:4" x14ac:dyDescent="0.2">
      <c r="A1934" s="146">
        <v>39455</v>
      </c>
      <c r="B1934" s="146" t="s">
        <v>1881</v>
      </c>
      <c r="C1934" s="146" t="s">
        <v>10</v>
      </c>
      <c r="D1934" s="147" t="s">
        <v>20500</v>
      </c>
    </row>
    <row r="1935" spans="1:4" x14ac:dyDescent="0.2">
      <c r="A1935" s="146">
        <v>39456</v>
      </c>
      <c r="B1935" s="146" t="s">
        <v>1882</v>
      </c>
      <c r="C1935" s="146" t="s">
        <v>10</v>
      </c>
      <c r="D1935" s="147" t="s">
        <v>20501</v>
      </c>
    </row>
    <row r="1936" spans="1:4" x14ac:dyDescent="0.2">
      <c r="A1936" s="146">
        <v>39457</v>
      </c>
      <c r="B1936" s="146" t="s">
        <v>1883</v>
      </c>
      <c r="C1936" s="146" t="s">
        <v>10</v>
      </c>
      <c r="D1936" s="147" t="s">
        <v>20478</v>
      </c>
    </row>
    <row r="1937" spans="1:4" x14ac:dyDescent="0.2">
      <c r="A1937" s="146">
        <v>39458</v>
      </c>
      <c r="B1937" s="146" t="s">
        <v>1884</v>
      </c>
      <c r="C1937" s="146" t="s">
        <v>10</v>
      </c>
      <c r="D1937" s="147" t="s">
        <v>20502</v>
      </c>
    </row>
    <row r="1938" spans="1:4" x14ac:dyDescent="0.2">
      <c r="A1938" s="146">
        <v>39464</v>
      </c>
      <c r="B1938" s="146" t="s">
        <v>1885</v>
      </c>
      <c r="C1938" s="146" t="s">
        <v>10</v>
      </c>
      <c r="D1938" s="147" t="s">
        <v>20503</v>
      </c>
    </row>
    <row r="1939" spans="1:4" x14ac:dyDescent="0.2">
      <c r="A1939" s="146">
        <v>39460</v>
      </c>
      <c r="B1939" s="146" t="s">
        <v>1886</v>
      </c>
      <c r="C1939" s="146" t="s">
        <v>10</v>
      </c>
      <c r="D1939" s="147" t="s">
        <v>20504</v>
      </c>
    </row>
    <row r="1940" spans="1:4" x14ac:dyDescent="0.2">
      <c r="A1940" s="146">
        <v>39461</v>
      </c>
      <c r="B1940" s="146" t="s">
        <v>1887</v>
      </c>
      <c r="C1940" s="146" t="s">
        <v>10</v>
      </c>
      <c r="D1940" s="147" t="s">
        <v>20505</v>
      </c>
    </row>
    <row r="1941" spans="1:4" x14ac:dyDescent="0.2">
      <c r="A1941" s="146">
        <v>39462</v>
      </c>
      <c r="B1941" s="146" t="s">
        <v>1888</v>
      </c>
      <c r="C1941" s="146" t="s">
        <v>10</v>
      </c>
      <c r="D1941" s="147" t="s">
        <v>20506</v>
      </c>
    </row>
    <row r="1942" spans="1:4" x14ac:dyDescent="0.2">
      <c r="A1942" s="146">
        <v>39463</v>
      </c>
      <c r="B1942" s="146" t="s">
        <v>1889</v>
      </c>
      <c r="C1942" s="146" t="s">
        <v>10</v>
      </c>
      <c r="D1942" s="147" t="s">
        <v>20507</v>
      </c>
    </row>
    <row r="1943" spans="1:4" x14ac:dyDescent="0.2">
      <c r="A1943" s="146">
        <v>26039</v>
      </c>
      <c r="B1943" s="146" t="s">
        <v>1890</v>
      </c>
      <c r="C1943" s="146" t="s">
        <v>10</v>
      </c>
      <c r="D1943" s="147" t="s">
        <v>14386</v>
      </c>
    </row>
    <row r="1944" spans="1:4" x14ac:dyDescent="0.2">
      <c r="A1944" s="146">
        <v>2401</v>
      </c>
      <c r="B1944" s="146" t="s">
        <v>1891</v>
      </c>
      <c r="C1944" s="146" t="s">
        <v>10</v>
      </c>
      <c r="D1944" s="147" t="s">
        <v>14387</v>
      </c>
    </row>
    <row r="1945" spans="1:4" x14ac:dyDescent="0.2">
      <c r="A1945" s="146">
        <v>38870</v>
      </c>
      <c r="B1945" s="146" t="s">
        <v>1892</v>
      </c>
      <c r="C1945" s="146" t="s">
        <v>10</v>
      </c>
      <c r="D1945" s="147" t="s">
        <v>20508</v>
      </c>
    </row>
    <row r="1946" spans="1:4" x14ac:dyDescent="0.2">
      <c r="A1946" s="146">
        <v>38869</v>
      </c>
      <c r="B1946" s="146" t="s">
        <v>1893</v>
      </c>
      <c r="C1946" s="146" t="s">
        <v>10</v>
      </c>
      <c r="D1946" s="147" t="s">
        <v>14109</v>
      </c>
    </row>
    <row r="1947" spans="1:4" x14ac:dyDescent="0.2">
      <c r="A1947" s="146">
        <v>38872</v>
      </c>
      <c r="B1947" s="146" t="s">
        <v>1894</v>
      </c>
      <c r="C1947" s="146" t="s">
        <v>10</v>
      </c>
      <c r="D1947" s="147" t="s">
        <v>20509</v>
      </c>
    </row>
    <row r="1948" spans="1:4" x14ac:dyDescent="0.2">
      <c r="A1948" s="146">
        <v>38871</v>
      </c>
      <c r="B1948" s="146" t="s">
        <v>1895</v>
      </c>
      <c r="C1948" s="146" t="s">
        <v>10</v>
      </c>
      <c r="D1948" s="147" t="s">
        <v>20510</v>
      </c>
    </row>
    <row r="1949" spans="1:4" x14ac:dyDescent="0.2">
      <c r="A1949" s="146">
        <v>39283</v>
      </c>
      <c r="B1949" s="146" t="s">
        <v>1896</v>
      </c>
      <c r="C1949" s="146" t="s">
        <v>10</v>
      </c>
      <c r="D1949" s="147" t="s">
        <v>20511</v>
      </c>
    </row>
    <row r="1950" spans="1:4" x14ac:dyDescent="0.2">
      <c r="A1950" s="146">
        <v>39284</v>
      </c>
      <c r="B1950" s="146" t="s">
        <v>1897</v>
      </c>
      <c r="C1950" s="146" t="s">
        <v>10</v>
      </c>
      <c r="D1950" s="147" t="s">
        <v>20512</v>
      </c>
    </row>
    <row r="1951" spans="1:4" x14ac:dyDescent="0.2">
      <c r="A1951" s="146">
        <v>39285</v>
      </c>
      <c r="B1951" s="146" t="s">
        <v>1898</v>
      </c>
      <c r="C1951" s="146" t="s">
        <v>10</v>
      </c>
      <c r="D1951" s="147" t="s">
        <v>20513</v>
      </c>
    </row>
    <row r="1952" spans="1:4" x14ac:dyDescent="0.2">
      <c r="A1952" s="146">
        <v>39286</v>
      </c>
      <c r="B1952" s="146" t="s">
        <v>1899</v>
      </c>
      <c r="C1952" s="146" t="s">
        <v>10</v>
      </c>
      <c r="D1952" s="147" t="s">
        <v>20514</v>
      </c>
    </row>
    <row r="1953" spans="1:4" x14ac:dyDescent="0.2">
      <c r="A1953" s="146">
        <v>39287</v>
      </c>
      <c r="B1953" s="146" t="s">
        <v>1900</v>
      </c>
      <c r="C1953" s="146" t="s">
        <v>10</v>
      </c>
      <c r="D1953" s="147" t="s">
        <v>16902</v>
      </c>
    </row>
    <row r="1954" spans="1:4" x14ac:dyDescent="0.2">
      <c r="A1954" s="146">
        <v>39288</v>
      </c>
      <c r="B1954" s="146" t="s">
        <v>1901</v>
      </c>
      <c r="C1954" s="146" t="s">
        <v>10</v>
      </c>
      <c r="D1954" s="147" t="s">
        <v>20515</v>
      </c>
    </row>
    <row r="1955" spans="1:4" x14ac:dyDescent="0.2">
      <c r="A1955" s="146">
        <v>2414</v>
      </c>
      <c r="B1955" s="146" t="s">
        <v>14398</v>
      </c>
      <c r="C1955" s="146" t="s">
        <v>15</v>
      </c>
      <c r="D1955" s="147" t="s">
        <v>14399</v>
      </c>
    </row>
    <row r="1956" spans="1:4" x14ac:dyDescent="0.2">
      <c r="A1956" s="146">
        <v>2413</v>
      </c>
      <c r="B1956" s="146" t="s">
        <v>14400</v>
      </c>
      <c r="C1956" s="146" t="s">
        <v>15</v>
      </c>
      <c r="D1956" s="147" t="s">
        <v>14401</v>
      </c>
    </row>
    <row r="1957" spans="1:4" x14ac:dyDescent="0.2">
      <c r="A1957" s="146">
        <v>2405</v>
      </c>
      <c r="B1957" s="146" t="s">
        <v>14402</v>
      </c>
      <c r="C1957" s="146" t="s">
        <v>15</v>
      </c>
      <c r="D1957" s="147" t="s">
        <v>14403</v>
      </c>
    </row>
    <row r="1958" spans="1:4" x14ac:dyDescent="0.2">
      <c r="A1958" s="146">
        <v>13361</v>
      </c>
      <c r="B1958" s="146" t="s">
        <v>14404</v>
      </c>
      <c r="C1958" s="146" t="s">
        <v>15</v>
      </c>
      <c r="D1958" s="147" t="s">
        <v>14405</v>
      </c>
    </row>
    <row r="1959" spans="1:4" x14ac:dyDescent="0.2">
      <c r="A1959" s="146">
        <v>11987</v>
      </c>
      <c r="B1959" s="146" t="s">
        <v>14406</v>
      </c>
      <c r="C1959" s="146" t="s">
        <v>15</v>
      </c>
      <c r="D1959" s="147" t="s">
        <v>14407</v>
      </c>
    </row>
    <row r="1960" spans="1:4" x14ac:dyDescent="0.2">
      <c r="A1960" s="146">
        <v>2416</v>
      </c>
      <c r="B1960" s="146" t="s">
        <v>14408</v>
      </c>
      <c r="C1960" s="146" t="s">
        <v>15</v>
      </c>
      <c r="D1960" s="147" t="s">
        <v>14409</v>
      </c>
    </row>
    <row r="1961" spans="1:4" x14ac:dyDescent="0.2">
      <c r="A1961" s="146">
        <v>2412</v>
      </c>
      <c r="B1961" s="146" t="s">
        <v>14410</v>
      </c>
      <c r="C1961" s="146" t="s">
        <v>15</v>
      </c>
      <c r="D1961" s="147" t="s">
        <v>14411</v>
      </c>
    </row>
    <row r="1962" spans="1:4" x14ac:dyDescent="0.2">
      <c r="A1962" s="146">
        <v>2411</v>
      </c>
      <c r="B1962" s="146" t="s">
        <v>14412</v>
      </c>
      <c r="C1962" s="146" t="s">
        <v>15</v>
      </c>
      <c r="D1962" s="147" t="s">
        <v>14405</v>
      </c>
    </row>
    <row r="1963" spans="1:4" x14ac:dyDescent="0.2">
      <c r="A1963" s="146">
        <v>2406</v>
      </c>
      <c r="B1963" s="146" t="s">
        <v>14413</v>
      </c>
      <c r="C1963" s="146" t="s">
        <v>15</v>
      </c>
      <c r="D1963" s="147" t="s">
        <v>14414</v>
      </c>
    </row>
    <row r="1964" spans="1:4" x14ac:dyDescent="0.2">
      <c r="A1964" s="146">
        <v>10571</v>
      </c>
      <c r="B1964" s="146" t="s">
        <v>14415</v>
      </c>
      <c r="C1964" s="146" t="s">
        <v>15</v>
      </c>
      <c r="D1964" s="147" t="s">
        <v>14416</v>
      </c>
    </row>
    <row r="1965" spans="1:4" x14ac:dyDescent="0.2">
      <c r="A1965" s="146">
        <v>11985</v>
      </c>
      <c r="B1965" s="146" t="s">
        <v>14417</v>
      </c>
      <c r="C1965" s="146" t="s">
        <v>15</v>
      </c>
      <c r="D1965" s="147" t="s">
        <v>14418</v>
      </c>
    </row>
    <row r="1966" spans="1:4" x14ac:dyDescent="0.2">
      <c r="A1966" s="146">
        <v>2410</v>
      </c>
      <c r="B1966" s="146" t="s">
        <v>14419</v>
      </c>
      <c r="C1966" s="146" t="s">
        <v>15</v>
      </c>
      <c r="D1966" s="147" t="s">
        <v>14420</v>
      </c>
    </row>
    <row r="1967" spans="1:4" x14ac:dyDescent="0.2">
      <c r="A1967" s="146">
        <v>2417</v>
      </c>
      <c r="B1967" s="146" t="s">
        <v>14421</v>
      </c>
      <c r="C1967" s="146" t="s">
        <v>15</v>
      </c>
      <c r="D1967" s="147" t="s">
        <v>14422</v>
      </c>
    </row>
    <row r="1968" spans="1:4" x14ac:dyDescent="0.2">
      <c r="A1968" s="146">
        <v>2415</v>
      </c>
      <c r="B1968" s="146" t="s">
        <v>14423</v>
      </c>
      <c r="C1968" s="146" t="s">
        <v>15</v>
      </c>
      <c r="D1968" s="147" t="s">
        <v>14424</v>
      </c>
    </row>
    <row r="1969" spans="1:4" x14ac:dyDescent="0.2">
      <c r="A1969" s="146">
        <v>13360</v>
      </c>
      <c r="B1969" s="146" t="s">
        <v>14425</v>
      </c>
      <c r="C1969" s="146" t="s">
        <v>15</v>
      </c>
      <c r="D1969" s="147" t="s">
        <v>14424</v>
      </c>
    </row>
    <row r="1970" spans="1:4" x14ac:dyDescent="0.2">
      <c r="A1970" s="146">
        <v>11983</v>
      </c>
      <c r="B1970" s="146" t="s">
        <v>14426</v>
      </c>
      <c r="C1970" s="146" t="s">
        <v>15</v>
      </c>
      <c r="D1970" s="147" t="s">
        <v>14427</v>
      </c>
    </row>
    <row r="1971" spans="1:4" x14ac:dyDescent="0.2">
      <c r="A1971" s="146">
        <v>11986</v>
      </c>
      <c r="B1971" s="146" t="s">
        <v>14428</v>
      </c>
      <c r="C1971" s="146" t="s">
        <v>15</v>
      </c>
      <c r="D1971" s="147" t="s">
        <v>14429</v>
      </c>
    </row>
    <row r="1972" spans="1:4" x14ac:dyDescent="0.2">
      <c r="A1972" s="146">
        <v>25976</v>
      </c>
      <c r="B1972" s="146" t="s">
        <v>14430</v>
      </c>
      <c r="C1972" s="146" t="s">
        <v>15</v>
      </c>
      <c r="D1972" s="147" t="s">
        <v>20516</v>
      </c>
    </row>
    <row r="1973" spans="1:4" x14ac:dyDescent="0.2">
      <c r="A1973" s="146">
        <v>10629</v>
      </c>
      <c r="B1973" s="146" t="s">
        <v>1903</v>
      </c>
      <c r="C1973" s="146" t="s">
        <v>15</v>
      </c>
      <c r="D1973" s="147" t="s">
        <v>20517</v>
      </c>
    </row>
    <row r="1974" spans="1:4" x14ac:dyDescent="0.2">
      <c r="A1974" s="146">
        <v>10698</v>
      </c>
      <c r="B1974" s="146" t="s">
        <v>1904</v>
      </c>
      <c r="C1974" s="146" t="s">
        <v>15</v>
      </c>
      <c r="D1974" s="147" t="s">
        <v>20518</v>
      </c>
    </row>
    <row r="1975" spans="1:4" x14ac:dyDescent="0.2">
      <c r="A1975" s="146">
        <v>40521</v>
      </c>
      <c r="B1975" s="146" t="s">
        <v>1905</v>
      </c>
      <c r="C1975" s="146" t="s">
        <v>10</v>
      </c>
      <c r="D1975" s="147" t="s">
        <v>20519</v>
      </c>
    </row>
    <row r="1976" spans="1:4" x14ac:dyDescent="0.2">
      <c r="A1976" s="146">
        <v>2432</v>
      </c>
      <c r="B1976" s="146" t="s">
        <v>1906</v>
      </c>
      <c r="C1976" s="146" t="s">
        <v>10</v>
      </c>
      <c r="D1976" s="147" t="s">
        <v>13771</v>
      </c>
    </row>
    <row r="1977" spans="1:4" x14ac:dyDescent="0.2">
      <c r="A1977" s="146">
        <v>2418</v>
      </c>
      <c r="B1977" s="146" t="s">
        <v>20520</v>
      </c>
      <c r="C1977" s="146" t="s">
        <v>10</v>
      </c>
      <c r="D1977" s="147" t="s">
        <v>16969</v>
      </c>
    </row>
    <row r="1978" spans="1:4" x14ac:dyDescent="0.2">
      <c r="A1978" s="146">
        <v>2433</v>
      </c>
      <c r="B1978" s="146" t="s">
        <v>1907</v>
      </c>
      <c r="C1978" s="146" t="s">
        <v>10</v>
      </c>
      <c r="D1978" s="147" t="s">
        <v>19920</v>
      </c>
    </row>
    <row r="1979" spans="1:4" x14ac:dyDescent="0.2">
      <c r="A1979" s="146">
        <v>2420</v>
      </c>
      <c r="B1979" s="146" t="s">
        <v>1908</v>
      </c>
      <c r="C1979" s="146" t="s">
        <v>10</v>
      </c>
      <c r="D1979" s="147" t="s">
        <v>14139</v>
      </c>
    </row>
    <row r="1980" spans="1:4" x14ac:dyDescent="0.2">
      <c r="A1980" s="146">
        <v>2421</v>
      </c>
      <c r="B1980" s="146" t="s">
        <v>20521</v>
      </c>
      <c r="C1980" s="146" t="s">
        <v>10</v>
      </c>
      <c r="D1980" s="147" t="s">
        <v>20398</v>
      </c>
    </row>
    <row r="1981" spans="1:4" x14ac:dyDescent="0.2">
      <c r="A1981" s="146">
        <v>11447</v>
      </c>
      <c r="B1981" s="146" t="s">
        <v>1909</v>
      </c>
      <c r="C1981" s="146" t="s">
        <v>10</v>
      </c>
      <c r="D1981" s="147" t="s">
        <v>15470</v>
      </c>
    </row>
    <row r="1982" spans="1:4" x14ac:dyDescent="0.2">
      <c r="A1982" s="146">
        <v>2429</v>
      </c>
      <c r="B1982" s="146" t="s">
        <v>20522</v>
      </c>
      <c r="C1982" s="146" t="s">
        <v>10</v>
      </c>
      <c r="D1982" s="147" t="s">
        <v>20523</v>
      </c>
    </row>
    <row r="1983" spans="1:4" x14ac:dyDescent="0.2">
      <c r="A1983" s="146">
        <v>11449</v>
      </c>
      <c r="B1983" s="146" t="s">
        <v>20524</v>
      </c>
      <c r="C1983" s="146" t="s">
        <v>10</v>
      </c>
      <c r="D1983" s="147" t="s">
        <v>20525</v>
      </c>
    </row>
    <row r="1984" spans="1:4" x14ac:dyDescent="0.2">
      <c r="A1984" s="146">
        <v>11451</v>
      </c>
      <c r="B1984" s="146" t="s">
        <v>1910</v>
      </c>
      <c r="C1984" s="146" t="s">
        <v>10</v>
      </c>
      <c r="D1984" s="147" t="s">
        <v>20526</v>
      </c>
    </row>
    <row r="1985" spans="1:4" x14ac:dyDescent="0.2">
      <c r="A1985" s="146">
        <v>11116</v>
      </c>
      <c r="B1985" s="146" t="s">
        <v>1911</v>
      </c>
      <c r="C1985" s="146" t="s">
        <v>10</v>
      </c>
      <c r="D1985" s="147" t="s">
        <v>20527</v>
      </c>
    </row>
    <row r="1986" spans="1:4" x14ac:dyDescent="0.2">
      <c r="A1986" s="146">
        <v>38411</v>
      </c>
      <c r="B1986" s="146" t="s">
        <v>1912</v>
      </c>
      <c r="C1986" s="146" t="s">
        <v>10</v>
      </c>
      <c r="D1986" s="147" t="s">
        <v>20528</v>
      </c>
    </row>
    <row r="1987" spans="1:4" x14ac:dyDescent="0.2">
      <c r="A1987" s="146">
        <v>1370</v>
      </c>
      <c r="B1987" s="146" t="s">
        <v>1916</v>
      </c>
      <c r="C1987" s="146" t="s">
        <v>10</v>
      </c>
      <c r="D1987" s="147" t="s">
        <v>20529</v>
      </c>
    </row>
    <row r="1988" spans="1:4" x14ac:dyDescent="0.2">
      <c r="A1988" s="146">
        <v>38189</v>
      </c>
      <c r="B1988" s="146" t="s">
        <v>14443</v>
      </c>
      <c r="C1988" s="146" t="s">
        <v>10</v>
      </c>
      <c r="D1988" s="147" t="s">
        <v>20530</v>
      </c>
    </row>
    <row r="1989" spans="1:4" x14ac:dyDescent="0.2">
      <c r="A1989" s="146">
        <v>38190</v>
      </c>
      <c r="B1989" s="146" t="s">
        <v>14445</v>
      </c>
      <c r="C1989" s="146" t="s">
        <v>10</v>
      </c>
      <c r="D1989" s="147" t="s">
        <v>20531</v>
      </c>
    </row>
    <row r="1990" spans="1:4" x14ac:dyDescent="0.2">
      <c r="A1990" s="146">
        <v>36516</v>
      </c>
      <c r="B1990" s="146" t="s">
        <v>1917</v>
      </c>
      <c r="C1990" s="146" t="s">
        <v>10</v>
      </c>
      <c r="D1990" s="147" t="s">
        <v>20532</v>
      </c>
    </row>
    <row r="1991" spans="1:4" x14ac:dyDescent="0.2">
      <c r="A1991" s="146">
        <v>34777</v>
      </c>
      <c r="B1991" s="146" t="s">
        <v>14448</v>
      </c>
      <c r="C1991" s="146" t="s">
        <v>10</v>
      </c>
      <c r="D1991" s="147" t="s">
        <v>14817</v>
      </c>
    </row>
    <row r="1992" spans="1:4" x14ac:dyDescent="0.2">
      <c r="A1992" s="146">
        <v>7273</v>
      </c>
      <c r="B1992" s="146" t="s">
        <v>14449</v>
      </c>
      <c r="C1992" s="146" t="s">
        <v>10</v>
      </c>
      <c r="D1992" s="147" t="s">
        <v>13617</v>
      </c>
    </row>
    <row r="1993" spans="1:4" x14ac:dyDescent="0.2">
      <c r="A1993" s="146">
        <v>7272</v>
      </c>
      <c r="B1993" s="146" t="s">
        <v>14451</v>
      </c>
      <c r="C1993" s="146" t="s">
        <v>10</v>
      </c>
      <c r="D1993" s="147" t="s">
        <v>20533</v>
      </c>
    </row>
    <row r="1994" spans="1:4" x14ac:dyDescent="0.2">
      <c r="A1994" s="146">
        <v>10605</v>
      </c>
      <c r="B1994" s="146" t="s">
        <v>1920</v>
      </c>
      <c r="C1994" s="146" t="s">
        <v>10</v>
      </c>
      <c r="D1994" s="147" t="s">
        <v>14453</v>
      </c>
    </row>
    <row r="1995" spans="1:4" x14ac:dyDescent="0.2">
      <c r="A1995" s="146">
        <v>10604</v>
      </c>
      <c r="B1995" s="146" t="s">
        <v>1921</v>
      </c>
      <c r="C1995" s="146" t="s">
        <v>10</v>
      </c>
      <c r="D1995" s="147" t="s">
        <v>14454</v>
      </c>
    </row>
    <row r="1996" spans="1:4" x14ac:dyDescent="0.2">
      <c r="A1996" s="146">
        <v>672</v>
      </c>
      <c r="B1996" s="146" t="s">
        <v>1922</v>
      </c>
      <c r="C1996" s="146" t="s">
        <v>10</v>
      </c>
      <c r="D1996" s="147" t="s">
        <v>12523</v>
      </c>
    </row>
    <row r="1997" spans="1:4" x14ac:dyDescent="0.2">
      <c r="A1997" s="146">
        <v>668</v>
      </c>
      <c r="B1997" s="146" t="s">
        <v>1923</v>
      </c>
      <c r="C1997" s="146" t="s">
        <v>10</v>
      </c>
      <c r="D1997" s="147" t="s">
        <v>14455</v>
      </c>
    </row>
    <row r="1998" spans="1:4" x14ac:dyDescent="0.2">
      <c r="A1998" s="146">
        <v>10578</v>
      </c>
      <c r="B1998" s="146" t="s">
        <v>1924</v>
      </c>
      <c r="C1998" s="146" t="s">
        <v>10</v>
      </c>
      <c r="D1998" s="147" t="s">
        <v>14456</v>
      </c>
    </row>
    <row r="1999" spans="1:4" x14ac:dyDescent="0.2">
      <c r="A1999" s="146">
        <v>666</v>
      </c>
      <c r="B1999" s="146" t="s">
        <v>1925</v>
      </c>
      <c r="C1999" s="146" t="s">
        <v>10</v>
      </c>
      <c r="D1999" s="147" t="s">
        <v>13995</v>
      </c>
    </row>
    <row r="2000" spans="1:4" x14ac:dyDescent="0.2">
      <c r="A2000" s="146">
        <v>665</v>
      </c>
      <c r="B2000" s="146" t="s">
        <v>1926</v>
      </c>
      <c r="C2000" s="146" t="s">
        <v>10</v>
      </c>
      <c r="D2000" s="147" t="s">
        <v>14457</v>
      </c>
    </row>
    <row r="2001" spans="1:4" x14ac:dyDescent="0.2">
      <c r="A2001" s="146">
        <v>10577</v>
      </c>
      <c r="B2001" s="146" t="s">
        <v>1927</v>
      </c>
      <c r="C2001" s="146" t="s">
        <v>10</v>
      </c>
      <c r="D2001" s="147" t="s">
        <v>14458</v>
      </c>
    </row>
    <row r="2002" spans="1:4" x14ac:dyDescent="0.2">
      <c r="A2002" s="146">
        <v>10583</v>
      </c>
      <c r="B2002" s="146" t="s">
        <v>1928</v>
      </c>
      <c r="C2002" s="146" t="s">
        <v>10</v>
      </c>
      <c r="D2002" s="147" t="s">
        <v>13927</v>
      </c>
    </row>
    <row r="2003" spans="1:4" x14ac:dyDescent="0.2">
      <c r="A2003" s="146">
        <v>10579</v>
      </c>
      <c r="B2003" s="146" t="s">
        <v>1929</v>
      </c>
      <c r="C2003" s="146" t="s">
        <v>10</v>
      </c>
      <c r="D2003" s="147" t="s">
        <v>14459</v>
      </c>
    </row>
    <row r="2004" spans="1:4" x14ac:dyDescent="0.2">
      <c r="A2004" s="146">
        <v>10582</v>
      </c>
      <c r="B2004" s="146" t="s">
        <v>1930</v>
      </c>
      <c r="C2004" s="146" t="s">
        <v>10</v>
      </c>
      <c r="D2004" s="147" t="s">
        <v>14460</v>
      </c>
    </row>
    <row r="2005" spans="1:4" x14ac:dyDescent="0.2">
      <c r="A2005" s="146">
        <v>2436</v>
      </c>
      <c r="B2005" s="146" t="s">
        <v>1931</v>
      </c>
      <c r="C2005" s="146" t="s">
        <v>185</v>
      </c>
      <c r="D2005" s="147" t="s">
        <v>14065</v>
      </c>
    </row>
    <row r="2006" spans="1:4" x14ac:dyDescent="0.2">
      <c r="A2006" s="146">
        <v>40918</v>
      </c>
      <c r="B2006" s="146" t="s">
        <v>1932</v>
      </c>
      <c r="C2006" s="146" t="s">
        <v>187</v>
      </c>
      <c r="D2006" s="147" t="s">
        <v>20534</v>
      </c>
    </row>
    <row r="2007" spans="1:4" x14ac:dyDescent="0.2">
      <c r="A2007" s="146">
        <v>2439</v>
      </c>
      <c r="B2007" s="146" t="s">
        <v>1933</v>
      </c>
      <c r="C2007" s="146" t="s">
        <v>185</v>
      </c>
      <c r="D2007" s="147" t="s">
        <v>14065</v>
      </c>
    </row>
    <row r="2008" spans="1:4" x14ac:dyDescent="0.2">
      <c r="A2008" s="146">
        <v>40923</v>
      </c>
      <c r="B2008" s="146" t="s">
        <v>1934</v>
      </c>
      <c r="C2008" s="146" t="s">
        <v>187</v>
      </c>
      <c r="D2008" s="147" t="s">
        <v>20534</v>
      </c>
    </row>
    <row r="2009" spans="1:4" x14ac:dyDescent="0.2">
      <c r="A2009" s="146">
        <v>10998</v>
      </c>
      <c r="B2009" s="146" t="s">
        <v>1935</v>
      </c>
      <c r="C2009" s="146" t="s">
        <v>71</v>
      </c>
      <c r="D2009" s="147" t="s">
        <v>19892</v>
      </c>
    </row>
    <row r="2010" spans="1:4" x14ac:dyDescent="0.2">
      <c r="A2010" s="146">
        <v>11002</v>
      </c>
      <c r="B2010" s="146" t="s">
        <v>1936</v>
      </c>
      <c r="C2010" s="146" t="s">
        <v>71</v>
      </c>
      <c r="D2010" s="147" t="s">
        <v>20535</v>
      </c>
    </row>
    <row r="2011" spans="1:4" x14ac:dyDescent="0.2">
      <c r="A2011" s="146">
        <v>10999</v>
      </c>
      <c r="B2011" s="146" t="s">
        <v>1937</v>
      </c>
      <c r="C2011" s="146" t="s">
        <v>71</v>
      </c>
      <c r="D2011" s="147" t="s">
        <v>14216</v>
      </c>
    </row>
    <row r="2012" spans="1:4" x14ac:dyDescent="0.2">
      <c r="A2012" s="146">
        <v>10997</v>
      </c>
      <c r="B2012" s="146" t="s">
        <v>1938</v>
      </c>
      <c r="C2012" s="146" t="s">
        <v>71</v>
      </c>
      <c r="D2012" s="147" t="s">
        <v>20536</v>
      </c>
    </row>
    <row r="2013" spans="1:4" x14ac:dyDescent="0.2">
      <c r="A2013" s="146">
        <v>2685</v>
      </c>
      <c r="B2013" s="146" t="s">
        <v>1939</v>
      </c>
      <c r="C2013" s="146" t="s">
        <v>20</v>
      </c>
      <c r="D2013" s="147" t="s">
        <v>13404</v>
      </c>
    </row>
    <row r="2014" spans="1:4" x14ac:dyDescent="0.2">
      <c r="A2014" s="146">
        <v>2680</v>
      </c>
      <c r="B2014" s="146" t="s">
        <v>1940</v>
      </c>
      <c r="C2014" s="146" t="s">
        <v>20</v>
      </c>
      <c r="D2014" s="147" t="s">
        <v>12923</v>
      </c>
    </row>
    <row r="2015" spans="1:4" x14ac:dyDescent="0.2">
      <c r="A2015" s="146">
        <v>2684</v>
      </c>
      <c r="B2015" s="146" t="s">
        <v>1941</v>
      </c>
      <c r="C2015" s="146" t="s">
        <v>20</v>
      </c>
      <c r="D2015" s="147" t="s">
        <v>12563</v>
      </c>
    </row>
    <row r="2016" spans="1:4" x14ac:dyDescent="0.2">
      <c r="A2016" s="146">
        <v>2673</v>
      </c>
      <c r="B2016" s="146" t="s">
        <v>1942</v>
      </c>
      <c r="C2016" s="146" t="s">
        <v>20</v>
      </c>
      <c r="D2016" s="147" t="s">
        <v>19542</v>
      </c>
    </row>
    <row r="2017" spans="1:4" x14ac:dyDescent="0.2">
      <c r="A2017" s="146">
        <v>2681</v>
      </c>
      <c r="B2017" s="146" t="s">
        <v>1943</v>
      </c>
      <c r="C2017" s="146" t="s">
        <v>20</v>
      </c>
      <c r="D2017" s="147" t="s">
        <v>20537</v>
      </c>
    </row>
    <row r="2018" spans="1:4" x14ac:dyDescent="0.2">
      <c r="A2018" s="146">
        <v>2682</v>
      </c>
      <c r="B2018" s="146" t="s">
        <v>1944</v>
      </c>
      <c r="C2018" s="146" t="s">
        <v>20</v>
      </c>
      <c r="D2018" s="147" t="s">
        <v>12604</v>
      </c>
    </row>
    <row r="2019" spans="1:4" x14ac:dyDescent="0.2">
      <c r="A2019" s="146">
        <v>2686</v>
      </c>
      <c r="B2019" s="146" t="s">
        <v>1945</v>
      </c>
      <c r="C2019" s="146" t="s">
        <v>20</v>
      </c>
      <c r="D2019" s="147" t="s">
        <v>15447</v>
      </c>
    </row>
    <row r="2020" spans="1:4" x14ac:dyDescent="0.2">
      <c r="A2020" s="146">
        <v>2674</v>
      </c>
      <c r="B2020" s="146" t="s">
        <v>1946</v>
      </c>
      <c r="C2020" s="146" t="s">
        <v>20</v>
      </c>
      <c r="D2020" s="147" t="s">
        <v>12681</v>
      </c>
    </row>
    <row r="2021" spans="1:4" x14ac:dyDescent="0.2">
      <c r="A2021" s="146">
        <v>2683</v>
      </c>
      <c r="B2021" s="146" t="s">
        <v>1947</v>
      </c>
      <c r="C2021" s="146" t="s">
        <v>20</v>
      </c>
      <c r="D2021" s="147" t="s">
        <v>20239</v>
      </c>
    </row>
    <row r="2022" spans="1:4" x14ac:dyDescent="0.2">
      <c r="A2022" s="146">
        <v>2676</v>
      </c>
      <c r="B2022" s="146" t="s">
        <v>1948</v>
      </c>
      <c r="C2022" s="146" t="s">
        <v>20</v>
      </c>
      <c r="D2022" s="147" t="s">
        <v>12527</v>
      </c>
    </row>
    <row r="2023" spans="1:4" x14ac:dyDescent="0.2">
      <c r="A2023" s="146">
        <v>2678</v>
      </c>
      <c r="B2023" s="146" t="s">
        <v>1949</v>
      </c>
      <c r="C2023" s="146" t="s">
        <v>20</v>
      </c>
      <c r="D2023" s="147" t="s">
        <v>15517</v>
      </c>
    </row>
    <row r="2024" spans="1:4" x14ac:dyDescent="0.2">
      <c r="A2024" s="146">
        <v>2679</v>
      </c>
      <c r="B2024" s="146" t="s">
        <v>1950</v>
      </c>
      <c r="C2024" s="146" t="s">
        <v>20</v>
      </c>
      <c r="D2024" s="147" t="s">
        <v>13415</v>
      </c>
    </row>
    <row r="2025" spans="1:4" x14ac:dyDescent="0.2">
      <c r="A2025" s="146">
        <v>12070</v>
      </c>
      <c r="B2025" s="146" t="s">
        <v>1951</v>
      </c>
      <c r="C2025" s="146" t="s">
        <v>20</v>
      </c>
      <c r="D2025" s="147" t="s">
        <v>13617</v>
      </c>
    </row>
    <row r="2026" spans="1:4" x14ac:dyDescent="0.2">
      <c r="A2026" s="146">
        <v>2675</v>
      </c>
      <c r="B2026" s="146" t="s">
        <v>1952</v>
      </c>
      <c r="C2026" s="146" t="s">
        <v>20</v>
      </c>
      <c r="D2026" s="147" t="s">
        <v>13303</v>
      </c>
    </row>
    <row r="2027" spans="1:4" x14ac:dyDescent="0.2">
      <c r="A2027" s="146">
        <v>12067</v>
      </c>
      <c r="B2027" s="146" t="s">
        <v>1953</v>
      </c>
      <c r="C2027" s="146" t="s">
        <v>20</v>
      </c>
      <c r="D2027" s="147" t="s">
        <v>13987</v>
      </c>
    </row>
    <row r="2028" spans="1:4" x14ac:dyDescent="0.2">
      <c r="A2028" s="146">
        <v>40401</v>
      </c>
      <c r="B2028" s="146" t="s">
        <v>1954</v>
      </c>
      <c r="C2028" s="146" t="s">
        <v>20</v>
      </c>
      <c r="D2028" s="147" t="s">
        <v>15735</v>
      </c>
    </row>
    <row r="2029" spans="1:4" x14ac:dyDescent="0.2">
      <c r="A2029" s="146">
        <v>40402</v>
      </c>
      <c r="B2029" s="146" t="s">
        <v>1955</v>
      </c>
      <c r="C2029" s="146" t="s">
        <v>20</v>
      </c>
      <c r="D2029" s="147" t="s">
        <v>19653</v>
      </c>
    </row>
    <row r="2030" spans="1:4" x14ac:dyDescent="0.2">
      <c r="A2030" s="146">
        <v>40400</v>
      </c>
      <c r="B2030" s="146" t="s">
        <v>1956</v>
      </c>
      <c r="C2030" s="146" t="s">
        <v>20</v>
      </c>
      <c r="D2030" s="147" t="s">
        <v>13256</v>
      </c>
    </row>
    <row r="2031" spans="1:4" x14ac:dyDescent="0.2">
      <c r="A2031" s="146">
        <v>2504</v>
      </c>
      <c r="B2031" s="146" t="s">
        <v>1957</v>
      </c>
      <c r="C2031" s="146" t="s">
        <v>20</v>
      </c>
      <c r="D2031" s="147" t="s">
        <v>14475</v>
      </c>
    </row>
    <row r="2032" spans="1:4" x14ac:dyDescent="0.2">
      <c r="A2032" s="146">
        <v>2501</v>
      </c>
      <c r="B2032" s="146" t="s">
        <v>1958</v>
      </c>
      <c r="C2032" s="146" t="s">
        <v>20</v>
      </c>
      <c r="D2032" s="147" t="s">
        <v>14476</v>
      </c>
    </row>
    <row r="2033" spans="1:4" x14ac:dyDescent="0.2">
      <c r="A2033" s="146">
        <v>2502</v>
      </c>
      <c r="B2033" s="146" t="s">
        <v>1959</v>
      </c>
      <c r="C2033" s="146" t="s">
        <v>20</v>
      </c>
      <c r="D2033" s="147" t="s">
        <v>13846</v>
      </c>
    </row>
    <row r="2034" spans="1:4" x14ac:dyDescent="0.2">
      <c r="A2034" s="146">
        <v>2503</v>
      </c>
      <c r="B2034" s="146" t="s">
        <v>1960</v>
      </c>
      <c r="C2034" s="146" t="s">
        <v>20</v>
      </c>
      <c r="D2034" s="147" t="s">
        <v>14477</v>
      </c>
    </row>
    <row r="2035" spans="1:4" x14ac:dyDescent="0.2">
      <c r="A2035" s="146">
        <v>2500</v>
      </c>
      <c r="B2035" s="146" t="s">
        <v>1961</v>
      </c>
      <c r="C2035" s="146" t="s">
        <v>20</v>
      </c>
      <c r="D2035" s="147" t="s">
        <v>14478</v>
      </c>
    </row>
    <row r="2036" spans="1:4" x14ac:dyDescent="0.2">
      <c r="A2036" s="146">
        <v>2505</v>
      </c>
      <c r="B2036" s="146" t="s">
        <v>1962</v>
      </c>
      <c r="C2036" s="146" t="s">
        <v>20</v>
      </c>
      <c r="D2036" s="147" t="s">
        <v>14479</v>
      </c>
    </row>
    <row r="2037" spans="1:4" x14ac:dyDescent="0.2">
      <c r="A2037" s="146">
        <v>12056</v>
      </c>
      <c r="B2037" s="146" t="s">
        <v>1963</v>
      </c>
      <c r="C2037" s="146" t="s">
        <v>20</v>
      </c>
      <c r="D2037" s="147" t="s">
        <v>14480</v>
      </c>
    </row>
    <row r="2038" spans="1:4" x14ac:dyDescent="0.2">
      <c r="A2038" s="146">
        <v>12057</v>
      </c>
      <c r="B2038" s="146" t="s">
        <v>1964</v>
      </c>
      <c r="C2038" s="146" t="s">
        <v>20</v>
      </c>
      <c r="D2038" s="147" t="s">
        <v>14481</v>
      </c>
    </row>
    <row r="2039" spans="1:4" x14ac:dyDescent="0.2">
      <c r="A2039" s="146">
        <v>12059</v>
      </c>
      <c r="B2039" s="146" t="s">
        <v>1965</v>
      </c>
      <c r="C2039" s="146" t="s">
        <v>20</v>
      </c>
      <c r="D2039" s="147" t="s">
        <v>14482</v>
      </c>
    </row>
    <row r="2040" spans="1:4" x14ac:dyDescent="0.2">
      <c r="A2040" s="146">
        <v>12058</v>
      </c>
      <c r="B2040" s="146" t="s">
        <v>1966</v>
      </c>
      <c r="C2040" s="146" t="s">
        <v>20</v>
      </c>
      <c r="D2040" s="147" t="s">
        <v>14483</v>
      </c>
    </row>
    <row r="2041" spans="1:4" x14ac:dyDescent="0.2">
      <c r="A2041" s="146">
        <v>12060</v>
      </c>
      <c r="B2041" s="146" t="s">
        <v>1967</v>
      </c>
      <c r="C2041" s="146" t="s">
        <v>20</v>
      </c>
      <c r="D2041" s="147" t="s">
        <v>14484</v>
      </c>
    </row>
    <row r="2042" spans="1:4" x14ac:dyDescent="0.2">
      <c r="A2042" s="146">
        <v>12061</v>
      </c>
      <c r="B2042" s="146" t="s">
        <v>1968</v>
      </c>
      <c r="C2042" s="146" t="s">
        <v>20</v>
      </c>
      <c r="D2042" s="147" t="s">
        <v>14485</v>
      </c>
    </row>
    <row r="2043" spans="1:4" x14ac:dyDescent="0.2">
      <c r="A2043" s="146">
        <v>12062</v>
      </c>
      <c r="B2043" s="146" t="s">
        <v>1969</v>
      </c>
      <c r="C2043" s="146" t="s">
        <v>20</v>
      </c>
      <c r="D2043" s="147" t="s">
        <v>14486</v>
      </c>
    </row>
    <row r="2044" spans="1:4" x14ac:dyDescent="0.2">
      <c r="A2044" s="146">
        <v>21137</v>
      </c>
      <c r="B2044" s="146" t="s">
        <v>1970</v>
      </c>
      <c r="C2044" s="146" t="s">
        <v>20</v>
      </c>
      <c r="D2044" s="147" t="s">
        <v>13645</v>
      </c>
    </row>
    <row r="2045" spans="1:4" x14ac:dyDescent="0.2">
      <c r="A2045" s="146">
        <v>2687</v>
      </c>
      <c r="B2045" s="146" t="s">
        <v>1971</v>
      </c>
      <c r="C2045" s="146" t="s">
        <v>20</v>
      </c>
      <c r="D2045" s="147" t="s">
        <v>14725</v>
      </c>
    </row>
    <row r="2046" spans="1:4" x14ac:dyDescent="0.2">
      <c r="A2046" s="146">
        <v>2689</v>
      </c>
      <c r="B2046" s="146" t="s">
        <v>1972</v>
      </c>
      <c r="C2046" s="146" t="s">
        <v>20</v>
      </c>
      <c r="D2046" s="147" t="s">
        <v>13431</v>
      </c>
    </row>
    <row r="2047" spans="1:4" x14ac:dyDescent="0.2">
      <c r="A2047" s="146">
        <v>2688</v>
      </c>
      <c r="B2047" s="146" t="s">
        <v>1973</v>
      </c>
      <c r="C2047" s="146" t="s">
        <v>20</v>
      </c>
      <c r="D2047" s="147" t="s">
        <v>19483</v>
      </c>
    </row>
    <row r="2048" spans="1:4" x14ac:dyDescent="0.2">
      <c r="A2048" s="146">
        <v>2690</v>
      </c>
      <c r="B2048" s="146" t="s">
        <v>1974</v>
      </c>
      <c r="C2048" s="146" t="s">
        <v>20</v>
      </c>
      <c r="D2048" s="147" t="s">
        <v>13415</v>
      </c>
    </row>
    <row r="2049" spans="1:4" x14ac:dyDescent="0.2">
      <c r="A2049" s="146">
        <v>39243</v>
      </c>
      <c r="B2049" s="146" t="s">
        <v>1975</v>
      </c>
      <c r="C2049" s="146" t="s">
        <v>20</v>
      </c>
      <c r="D2049" s="147" t="s">
        <v>12521</v>
      </c>
    </row>
    <row r="2050" spans="1:4" x14ac:dyDescent="0.2">
      <c r="A2050" s="146">
        <v>39244</v>
      </c>
      <c r="B2050" s="146" t="s">
        <v>1976</v>
      </c>
      <c r="C2050" s="146" t="s">
        <v>20</v>
      </c>
      <c r="D2050" s="147" t="s">
        <v>15441</v>
      </c>
    </row>
    <row r="2051" spans="1:4" x14ac:dyDescent="0.2">
      <c r="A2051" s="146">
        <v>39245</v>
      </c>
      <c r="B2051" s="146" t="s">
        <v>1977</v>
      </c>
      <c r="C2051" s="146" t="s">
        <v>20</v>
      </c>
      <c r="D2051" s="147" t="s">
        <v>19843</v>
      </c>
    </row>
    <row r="2052" spans="1:4" x14ac:dyDescent="0.2">
      <c r="A2052" s="146">
        <v>39254</v>
      </c>
      <c r="B2052" s="146" t="s">
        <v>1978</v>
      </c>
      <c r="C2052" s="146" t="s">
        <v>20</v>
      </c>
      <c r="D2052" s="147" t="s">
        <v>12564</v>
      </c>
    </row>
    <row r="2053" spans="1:4" x14ac:dyDescent="0.2">
      <c r="A2053" s="146">
        <v>39255</v>
      </c>
      <c r="B2053" s="146" t="s">
        <v>1979</v>
      </c>
      <c r="C2053" s="146" t="s">
        <v>20</v>
      </c>
      <c r="D2053" s="147" t="s">
        <v>20538</v>
      </c>
    </row>
    <row r="2054" spans="1:4" x14ac:dyDescent="0.2">
      <c r="A2054" s="146">
        <v>39253</v>
      </c>
      <c r="B2054" s="146" t="s">
        <v>1980</v>
      </c>
      <c r="C2054" s="146" t="s">
        <v>20</v>
      </c>
      <c r="D2054" s="147" t="s">
        <v>15413</v>
      </c>
    </row>
    <row r="2055" spans="1:4" x14ac:dyDescent="0.2">
      <c r="A2055" s="146">
        <v>2446</v>
      </c>
      <c r="B2055" s="146" t="s">
        <v>1983</v>
      </c>
      <c r="C2055" s="146" t="s">
        <v>20</v>
      </c>
      <c r="D2055" s="147" t="s">
        <v>19467</v>
      </c>
    </row>
    <row r="2056" spans="1:4" x14ac:dyDescent="0.2">
      <c r="A2056" s="146">
        <v>2442</v>
      </c>
      <c r="B2056" s="146" t="s">
        <v>1984</v>
      </c>
      <c r="C2056" s="146" t="s">
        <v>20</v>
      </c>
      <c r="D2056" s="147" t="s">
        <v>19825</v>
      </c>
    </row>
    <row r="2057" spans="1:4" x14ac:dyDescent="0.2">
      <c r="A2057" s="146">
        <v>39246</v>
      </c>
      <c r="B2057" s="146" t="s">
        <v>14491</v>
      </c>
      <c r="C2057" s="146" t="s">
        <v>20</v>
      </c>
      <c r="D2057" s="147" t="s">
        <v>15099</v>
      </c>
    </row>
    <row r="2058" spans="1:4" x14ac:dyDescent="0.2">
      <c r="A2058" s="146">
        <v>39247</v>
      </c>
      <c r="B2058" s="146" t="s">
        <v>14493</v>
      </c>
      <c r="C2058" s="146" t="s">
        <v>20</v>
      </c>
      <c r="D2058" s="147" t="s">
        <v>12585</v>
      </c>
    </row>
    <row r="2059" spans="1:4" x14ac:dyDescent="0.2">
      <c r="A2059" s="146">
        <v>39248</v>
      </c>
      <c r="B2059" s="146" t="s">
        <v>14495</v>
      </c>
      <c r="C2059" s="146" t="s">
        <v>20</v>
      </c>
      <c r="D2059" s="147" t="s">
        <v>14794</v>
      </c>
    </row>
    <row r="2060" spans="1:4" x14ac:dyDescent="0.2">
      <c r="A2060" s="146">
        <v>2438</v>
      </c>
      <c r="B2060" s="146" t="s">
        <v>1986</v>
      </c>
      <c r="C2060" s="146" t="s">
        <v>185</v>
      </c>
      <c r="D2060" s="147" t="s">
        <v>12629</v>
      </c>
    </row>
    <row r="2061" spans="1:4" x14ac:dyDescent="0.2">
      <c r="A2061" s="146">
        <v>40922</v>
      </c>
      <c r="B2061" s="146" t="s">
        <v>1987</v>
      </c>
      <c r="C2061" s="146" t="s">
        <v>187</v>
      </c>
      <c r="D2061" s="147" t="s">
        <v>20539</v>
      </c>
    </row>
    <row r="2062" spans="1:4" x14ac:dyDescent="0.2">
      <c r="A2062" s="146">
        <v>36486</v>
      </c>
      <c r="B2062" s="146" t="s">
        <v>1988</v>
      </c>
      <c r="C2062" s="146" t="s">
        <v>10</v>
      </c>
      <c r="D2062" s="147" t="s">
        <v>14499</v>
      </c>
    </row>
    <row r="2063" spans="1:4" x14ac:dyDescent="0.2">
      <c r="A2063" s="146">
        <v>37777</v>
      </c>
      <c r="B2063" s="146" t="s">
        <v>1989</v>
      </c>
      <c r="C2063" s="146" t="s">
        <v>10</v>
      </c>
      <c r="D2063" s="147" t="s">
        <v>14500</v>
      </c>
    </row>
    <row r="2064" spans="1:4" x14ac:dyDescent="0.2">
      <c r="A2064" s="146">
        <v>12624</v>
      </c>
      <c r="B2064" s="146" t="s">
        <v>1990</v>
      </c>
      <c r="C2064" s="146" t="s">
        <v>10</v>
      </c>
      <c r="D2064" s="147" t="s">
        <v>20540</v>
      </c>
    </row>
    <row r="2065" spans="1:4" x14ac:dyDescent="0.2">
      <c r="A2065" s="146">
        <v>10638</v>
      </c>
      <c r="B2065" s="146" t="s">
        <v>14502</v>
      </c>
      <c r="C2065" s="146" t="s">
        <v>10</v>
      </c>
      <c r="D2065" s="147" t="s">
        <v>14503</v>
      </c>
    </row>
    <row r="2066" spans="1:4" x14ac:dyDescent="0.2">
      <c r="A2066" s="146">
        <v>10635</v>
      </c>
      <c r="B2066" s="146" t="s">
        <v>14504</v>
      </c>
      <c r="C2066" s="146" t="s">
        <v>10</v>
      </c>
      <c r="D2066" s="147" t="s">
        <v>14505</v>
      </c>
    </row>
    <row r="2067" spans="1:4" x14ac:dyDescent="0.2">
      <c r="A2067" s="146">
        <v>10634</v>
      </c>
      <c r="B2067" s="146" t="s">
        <v>14506</v>
      </c>
      <c r="C2067" s="146" t="s">
        <v>10</v>
      </c>
      <c r="D2067" s="147" t="s">
        <v>14507</v>
      </c>
    </row>
    <row r="2068" spans="1:4" x14ac:dyDescent="0.2">
      <c r="A2068" s="146">
        <v>10636</v>
      </c>
      <c r="B2068" s="146" t="s">
        <v>14508</v>
      </c>
      <c r="C2068" s="146" t="s">
        <v>10</v>
      </c>
      <c r="D2068" s="147" t="s">
        <v>14509</v>
      </c>
    </row>
    <row r="2069" spans="1:4" x14ac:dyDescent="0.2">
      <c r="A2069" s="146">
        <v>10637</v>
      </c>
      <c r="B2069" s="146" t="s">
        <v>14510</v>
      </c>
      <c r="C2069" s="146" t="s">
        <v>10</v>
      </c>
      <c r="D2069" s="147" t="s">
        <v>14511</v>
      </c>
    </row>
    <row r="2070" spans="1:4" x14ac:dyDescent="0.2">
      <c r="A2070" s="146">
        <v>517</v>
      </c>
      <c r="B2070" s="146" t="s">
        <v>1991</v>
      </c>
      <c r="C2070" s="146" t="s">
        <v>73</v>
      </c>
      <c r="D2070" s="147" t="s">
        <v>20541</v>
      </c>
    </row>
    <row r="2071" spans="1:4" x14ac:dyDescent="0.2">
      <c r="A2071" s="146">
        <v>41904</v>
      </c>
      <c r="B2071" s="146" t="s">
        <v>1992</v>
      </c>
      <c r="C2071" s="146" t="s">
        <v>1149</v>
      </c>
      <c r="D2071" s="147" t="s">
        <v>20542</v>
      </c>
    </row>
    <row r="2072" spans="1:4" x14ac:dyDescent="0.2">
      <c r="A2072" s="146">
        <v>41905</v>
      </c>
      <c r="B2072" s="146" t="s">
        <v>14514</v>
      </c>
      <c r="C2072" s="146" t="s">
        <v>71</v>
      </c>
      <c r="D2072" s="147" t="s">
        <v>13107</v>
      </c>
    </row>
    <row r="2073" spans="1:4" x14ac:dyDescent="0.2">
      <c r="A2073" s="146">
        <v>41903</v>
      </c>
      <c r="B2073" s="146" t="s">
        <v>1993</v>
      </c>
      <c r="C2073" s="146" t="s">
        <v>71</v>
      </c>
      <c r="D2073" s="147" t="s">
        <v>20543</v>
      </c>
    </row>
    <row r="2074" spans="1:4" x14ac:dyDescent="0.2">
      <c r="A2074" s="146">
        <v>37534</v>
      </c>
      <c r="B2074" s="146" t="s">
        <v>1994</v>
      </c>
      <c r="C2074" s="146" t="s">
        <v>71</v>
      </c>
      <c r="D2074" s="147" t="s">
        <v>14516</v>
      </c>
    </row>
    <row r="2075" spans="1:4" x14ac:dyDescent="0.2">
      <c r="A2075" s="146">
        <v>37535</v>
      </c>
      <c r="B2075" s="146" t="s">
        <v>1995</v>
      </c>
      <c r="C2075" s="146" t="s">
        <v>71</v>
      </c>
      <c r="D2075" s="147" t="s">
        <v>14516</v>
      </c>
    </row>
    <row r="2076" spans="1:4" x14ac:dyDescent="0.2">
      <c r="A2076" s="146">
        <v>37533</v>
      </c>
      <c r="B2076" s="146" t="s">
        <v>1996</v>
      </c>
      <c r="C2076" s="146" t="s">
        <v>71</v>
      </c>
      <c r="D2076" s="147" t="s">
        <v>14516</v>
      </c>
    </row>
    <row r="2077" spans="1:4" x14ac:dyDescent="0.2">
      <c r="A2077" s="146">
        <v>37537</v>
      </c>
      <c r="B2077" s="146" t="s">
        <v>1997</v>
      </c>
      <c r="C2077" s="146" t="s">
        <v>71</v>
      </c>
      <c r="D2077" s="147" t="s">
        <v>14219</v>
      </c>
    </row>
    <row r="2078" spans="1:4" x14ac:dyDescent="0.2">
      <c r="A2078" s="146">
        <v>37536</v>
      </c>
      <c r="B2078" s="146" t="s">
        <v>1998</v>
      </c>
      <c r="C2078" s="146" t="s">
        <v>71</v>
      </c>
      <c r="D2078" s="147" t="s">
        <v>14219</v>
      </c>
    </row>
    <row r="2079" spans="1:4" x14ac:dyDescent="0.2">
      <c r="A2079" s="146">
        <v>37532</v>
      </c>
      <c r="B2079" s="146" t="s">
        <v>1999</v>
      </c>
      <c r="C2079" s="146" t="s">
        <v>71</v>
      </c>
      <c r="D2079" s="147" t="s">
        <v>14219</v>
      </c>
    </row>
    <row r="2080" spans="1:4" x14ac:dyDescent="0.2">
      <c r="A2080" s="146">
        <v>2696</v>
      </c>
      <c r="B2080" s="146" t="s">
        <v>14517</v>
      </c>
      <c r="C2080" s="146" t="s">
        <v>185</v>
      </c>
      <c r="D2080" s="147" t="s">
        <v>14065</v>
      </c>
    </row>
    <row r="2081" spans="1:4" x14ac:dyDescent="0.2">
      <c r="A2081" s="146">
        <v>40928</v>
      </c>
      <c r="B2081" s="146" t="s">
        <v>2001</v>
      </c>
      <c r="C2081" s="146" t="s">
        <v>187</v>
      </c>
      <c r="D2081" s="147" t="s">
        <v>20534</v>
      </c>
    </row>
    <row r="2082" spans="1:4" x14ac:dyDescent="0.2">
      <c r="A2082" s="146">
        <v>4083</v>
      </c>
      <c r="B2082" s="146" t="s">
        <v>2002</v>
      </c>
      <c r="C2082" s="146" t="s">
        <v>185</v>
      </c>
      <c r="D2082" s="147" t="s">
        <v>15075</v>
      </c>
    </row>
    <row r="2083" spans="1:4" x14ac:dyDescent="0.2">
      <c r="A2083" s="146">
        <v>40818</v>
      </c>
      <c r="B2083" s="146" t="s">
        <v>2003</v>
      </c>
      <c r="C2083" s="146" t="s">
        <v>187</v>
      </c>
      <c r="D2083" s="147" t="s">
        <v>20544</v>
      </c>
    </row>
    <row r="2084" spans="1:4" x14ac:dyDescent="0.2">
      <c r="A2084" s="146">
        <v>43146</v>
      </c>
      <c r="B2084" s="146" t="s">
        <v>2004</v>
      </c>
      <c r="C2084" s="146" t="s">
        <v>71</v>
      </c>
      <c r="D2084" s="147" t="s">
        <v>20218</v>
      </c>
    </row>
    <row r="2085" spans="1:4" x14ac:dyDescent="0.2">
      <c r="A2085" s="146">
        <v>2705</v>
      </c>
      <c r="B2085" s="146" t="s">
        <v>2005</v>
      </c>
      <c r="C2085" s="146" t="s">
        <v>14520</v>
      </c>
      <c r="D2085" s="147" t="s">
        <v>12533</v>
      </c>
    </row>
    <row r="2086" spans="1:4" x14ac:dyDescent="0.2">
      <c r="A2086" s="146">
        <v>14250</v>
      </c>
      <c r="B2086" s="146" t="s">
        <v>2007</v>
      </c>
      <c r="C2086" s="146" t="s">
        <v>14520</v>
      </c>
      <c r="D2086" s="147" t="s">
        <v>12914</v>
      </c>
    </row>
    <row r="2087" spans="1:4" x14ac:dyDescent="0.2">
      <c r="A2087" s="146">
        <v>11683</v>
      </c>
      <c r="B2087" s="146" t="s">
        <v>2008</v>
      </c>
      <c r="C2087" s="146" t="s">
        <v>10</v>
      </c>
      <c r="D2087" s="147" t="s">
        <v>17121</v>
      </c>
    </row>
    <row r="2088" spans="1:4" x14ac:dyDescent="0.2">
      <c r="A2088" s="146">
        <v>11684</v>
      </c>
      <c r="B2088" s="146" t="s">
        <v>2009</v>
      </c>
      <c r="C2088" s="146" t="s">
        <v>10</v>
      </c>
      <c r="D2088" s="147" t="s">
        <v>19490</v>
      </c>
    </row>
    <row r="2089" spans="1:4" x14ac:dyDescent="0.2">
      <c r="A2089" s="146">
        <v>6141</v>
      </c>
      <c r="B2089" s="146" t="s">
        <v>2010</v>
      </c>
      <c r="C2089" s="146" t="s">
        <v>10</v>
      </c>
      <c r="D2089" s="147" t="s">
        <v>13404</v>
      </c>
    </row>
    <row r="2090" spans="1:4" x14ac:dyDescent="0.2">
      <c r="A2090" s="146">
        <v>11681</v>
      </c>
      <c r="B2090" s="146" t="s">
        <v>2011</v>
      </c>
      <c r="C2090" s="146" t="s">
        <v>10</v>
      </c>
      <c r="D2090" s="147" t="s">
        <v>14523</v>
      </c>
    </row>
    <row r="2091" spans="1:4" x14ac:dyDescent="0.2">
      <c r="A2091" s="146">
        <v>2706</v>
      </c>
      <c r="B2091" s="146" t="s">
        <v>2012</v>
      </c>
      <c r="C2091" s="146" t="s">
        <v>185</v>
      </c>
      <c r="D2091" s="147" t="s">
        <v>20545</v>
      </c>
    </row>
    <row r="2092" spans="1:4" x14ac:dyDescent="0.2">
      <c r="A2092" s="146">
        <v>40811</v>
      </c>
      <c r="B2092" s="146" t="s">
        <v>2013</v>
      </c>
      <c r="C2092" s="146" t="s">
        <v>187</v>
      </c>
      <c r="D2092" s="147" t="s">
        <v>20546</v>
      </c>
    </row>
    <row r="2093" spans="1:4" x14ac:dyDescent="0.2">
      <c r="A2093" s="146">
        <v>2707</v>
      </c>
      <c r="B2093" s="146" t="s">
        <v>2014</v>
      </c>
      <c r="C2093" s="146" t="s">
        <v>185</v>
      </c>
      <c r="D2093" s="147" t="s">
        <v>20547</v>
      </c>
    </row>
    <row r="2094" spans="1:4" x14ac:dyDescent="0.2">
      <c r="A2094" s="146">
        <v>40813</v>
      </c>
      <c r="B2094" s="146" t="s">
        <v>2015</v>
      </c>
      <c r="C2094" s="146" t="s">
        <v>187</v>
      </c>
      <c r="D2094" s="147" t="s">
        <v>20548</v>
      </c>
    </row>
    <row r="2095" spans="1:4" x14ac:dyDescent="0.2">
      <c r="A2095" s="146">
        <v>2708</v>
      </c>
      <c r="B2095" s="146" t="s">
        <v>2016</v>
      </c>
      <c r="C2095" s="146" t="s">
        <v>185</v>
      </c>
      <c r="D2095" s="147" t="s">
        <v>13916</v>
      </c>
    </row>
    <row r="2096" spans="1:4" x14ac:dyDescent="0.2">
      <c r="A2096" s="146">
        <v>40814</v>
      </c>
      <c r="B2096" s="146" t="s">
        <v>2017</v>
      </c>
      <c r="C2096" s="146" t="s">
        <v>187</v>
      </c>
      <c r="D2096" s="147" t="s">
        <v>20549</v>
      </c>
    </row>
    <row r="2097" spans="1:4" x14ac:dyDescent="0.2">
      <c r="A2097" s="146">
        <v>34779</v>
      </c>
      <c r="B2097" s="146" t="s">
        <v>2018</v>
      </c>
      <c r="C2097" s="146" t="s">
        <v>185</v>
      </c>
      <c r="D2097" s="147" t="s">
        <v>20550</v>
      </c>
    </row>
    <row r="2098" spans="1:4" x14ac:dyDescent="0.2">
      <c r="A2098" s="146">
        <v>40936</v>
      </c>
      <c r="B2098" s="146" t="s">
        <v>2019</v>
      </c>
      <c r="C2098" s="146" t="s">
        <v>187</v>
      </c>
      <c r="D2098" s="147" t="s">
        <v>20551</v>
      </c>
    </row>
    <row r="2099" spans="1:4" x14ac:dyDescent="0.2">
      <c r="A2099" s="146">
        <v>34780</v>
      </c>
      <c r="B2099" s="146" t="s">
        <v>2020</v>
      </c>
      <c r="C2099" s="146" t="s">
        <v>185</v>
      </c>
      <c r="D2099" s="147" t="s">
        <v>20552</v>
      </c>
    </row>
    <row r="2100" spans="1:4" x14ac:dyDescent="0.2">
      <c r="A2100" s="146">
        <v>40937</v>
      </c>
      <c r="B2100" s="146" t="s">
        <v>2021</v>
      </c>
      <c r="C2100" s="146" t="s">
        <v>187</v>
      </c>
      <c r="D2100" s="147" t="s">
        <v>20553</v>
      </c>
    </row>
    <row r="2101" spans="1:4" x14ac:dyDescent="0.2">
      <c r="A2101" s="146">
        <v>34782</v>
      </c>
      <c r="B2101" s="146" t="s">
        <v>2022</v>
      </c>
      <c r="C2101" s="146" t="s">
        <v>185</v>
      </c>
      <c r="D2101" s="147" t="s">
        <v>20554</v>
      </c>
    </row>
    <row r="2102" spans="1:4" x14ac:dyDescent="0.2">
      <c r="A2102" s="146">
        <v>40938</v>
      </c>
      <c r="B2102" s="146" t="s">
        <v>2023</v>
      </c>
      <c r="C2102" s="146" t="s">
        <v>187</v>
      </c>
      <c r="D2102" s="147" t="s">
        <v>20555</v>
      </c>
    </row>
    <row r="2103" spans="1:4" x14ac:dyDescent="0.2">
      <c r="A2103" s="146">
        <v>34783</v>
      </c>
      <c r="B2103" s="146" t="s">
        <v>2024</v>
      </c>
      <c r="C2103" s="146" t="s">
        <v>185</v>
      </c>
      <c r="D2103" s="147" t="s">
        <v>20556</v>
      </c>
    </row>
    <row r="2104" spans="1:4" x14ac:dyDescent="0.2">
      <c r="A2104" s="146">
        <v>40939</v>
      </c>
      <c r="B2104" s="146" t="s">
        <v>2025</v>
      </c>
      <c r="C2104" s="146" t="s">
        <v>187</v>
      </c>
      <c r="D2104" s="147" t="s">
        <v>20557</v>
      </c>
    </row>
    <row r="2105" spans="1:4" x14ac:dyDescent="0.2">
      <c r="A2105" s="146">
        <v>34785</v>
      </c>
      <c r="B2105" s="146" t="s">
        <v>2026</v>
      </c>
      <c r="C2105" s="146" t="s">
        <v>185</v>
      </c>
      <c r="D2105" s="147" t="s">
        <v>20558</v>
      </c>
    </row>
    <row r="2106" spans="1:4" x14ac:dyDescent="0.2">
      <c r="A2106" s="146">
        <v>40940</v>
      </c>
      <c r="B2106" s="146" t="s">
        <v>2027</v>
      </c>
      <c r="C2106" s="146" t="s">
        <v>187</v>
      </c>
      <c r="D2106" s="147" t="s">
        <v>20559</v>
      </c>
    </row>
    <row r="2107" spans="1:4" x14ac:dyDescent="0.2">
      <c r="A2107" s="146">
        <v>38403</v>
      </c>
      <c r="B2107" s="146" t="s">
        <v>2028</v>
      </c>
      <c r="C2107" s="146" t="s">
        <v>10</v>
      </c>
      <c r="D2107" s="147" t="s">
        <v>20560</v>
      </c>
    </row>
    <row r="2108" spans="1:4" x14ac:dyDescent="0.2">
      <c r="A2108" s="146">
        <v>43482</v>
      </c>
      <c r="B2108" s="146" t="s">
        <v>2029</v>
      </c>
      <c r="C2108" s="146" t="s">
        <v>185</v>
      </c>
      <c r="D2108" s="147" t="s">
        <v>14540</v>
      </c>
    </row>
    <row r="2109" spans="1:4" x14ac:dyDescent="0.2">
      <c r="A2109" s="146">
        <v>43494</v>
      </c>
      <c r="B2109" s="146" t="s">
        <v>2030</v>
      </c>
      <c r="C2109" s="146" t="s">
        <v>187</v>
      </c>
      <c r="D2109" s="147" t="s">
        <v>14541</v>
      </c>
    </row>
    <row r="2110" spans="1:4" x14ac:dyDescent="0.2">
      <c r="A2110" s="146">
        <v>43483</v>
      </c>
      <c r="B2110" s="146" t="s">
        <v>2031</v>
      </c>
      <c r="C2110" s="146" t="s">
        <v>185</v>
      </c>
      <c r="D2110" s="147" t="s">
        <v>14542</v>
      </c>
    </row>
    <row r="2111" spans="1:4" x14ac:dyDescent="0.2">
      <c r="A2111" s="146">
        <v>43495</v>
      </c>
      <c r="B2111" s="146" t="s">
        <v>2032</v>
      </c>
      <c r="C2111" s="146" t="s">
        <v>187</v>
      </c>
      <c r="D2111" s="147" t="s">
        <v>14543</v>
      </c>
    </row>
    <row r="2112" spans="1:4" x14ac:dyDescent="0.2">
      <c r="A2112" s="146">
        <v>43484</v>
      </c>
      <c r="B2112" s="146" t="s">
        <v>2033</v>
      </c>
      <c r="C2112" s="146" t="s">
        <v>185</v>
      </c>
      <c r="D2112" s="147" t="s">
        <v>14544</v>
      </c>
    </row>
    <row r="2113" spans="1:4" x14ac:dyDescent="0.2">
      <c r="A2113" s="146">
        <v>43496</v>
      </c>
      <c r="B2113" s="146" t="s">
        <v>2034</v>
      </c>
      <c r="C2113" s="146" t="s">
        <v>187</v>
      </c>
      <c r="D2113" s="147" t="s">
        <v>14545</v>
      </c>
    </row>
    <row r="2114" spans="1:4" x14ac:dyDescent="0.2">
      <c r="A2114" s="146">
        <v>43485</v>
      </c>
      <c r="B2114" s="146" t="s">
        <v>2035</v>
      </c>
      <c r="C2114" s="146" t="s">
        <v>185</v>
      </c>
      <c r="D2114" s="147" t="s">
        <v>12575</v>
      </c>
    </row>
    <row r="2115" spans="1:4" x14ac:dyDescent="0.2">
      <c r="A2115" s="146">
        <v>43497</v>
      </c>
      <c r="B2115" s="146" t="s">
        <v>2036</v>
      </c>
      <c r="C2115" s="146" t="s">
        <v>187</v>
      </c>
      <c r="D2115" s="147" t="s">
        <v>14546</v>
      </c>
    </row>
    <row r="2116" spans="1:4" x14ac:dyDescent="0.2">
      <c r="A2116" s="146">
        <v>43487</v>
      </c>
      <c r="B2116" s="146" t="s">
        <v>2037</v>
      </c>
      <c r="C2116" s="146" t="s">
        <v>185</v>
      </c>
      <c r="D2116" s="147" t="s">
        <v>14547</v>
      </c>
    </row>
    <row r="2117" spans="1:4" x14ac:dyDescent="0.2">
      <c r="A2117" s="146">
        <v>43499</v>
      </c>
      <c r="B2117" s="146" t="s">
        <v>2038</v>
      </c>
      <c r="C2117" s="146" t="s">
        <v>187</v>
      </c>
      <c r="D2117" s="147" t="s">
        <v>14548</v>
      </c>
    </row>
    <row r="2118" spans="1:4" x14ac:dyDescent="0.2">
      <c r="A2118" s="146">
        <v>43486</v>
      </c>
      <c r="B2118" s="146" t="s">
        <v>2039</v>
      </c>
      <c r="C2118" s="146" t="s">
        <v>185</v>
      </c>
      <c r="D2118" s="147" t="s">
        <v>14549</v>
      </c>
    </row>
    <row r="2119" spans="1:4" x14ac:dyDescent="0.2">
      <c r="A2119" s="146">
        <v>43498</v>
      </c>
      <c r="B2119" s="146" t="s">
        <v>2040</v>
      </c>
      <c r="C2119" s="146" t="s">
        <v>187</v>
      </c>
      <c r="D2119" s="147" t="s">
        <v>14550</v>
      </c>
    </row>
    <row r="2120" spans="1:4" x14ac:dyDescent="0.2">
      <c r="A2120" s="146">
        <v>43488</v>
      </c>
      <c r="B2120" s="146" t="s">
        <v>2041</v>
      </c>
      <c r="C2120" s="146" t="s">
        <v>185</v>
      </c>
      <c r="D2120" s="147" t="s">
        <v>14551</v>
      </c>
    </row>
    <row r="2121" spans="1:4" x14ac:dyDescent="0.2">
      <c r="A2121" s="146">
        <v>43500</v>
      </c>
      <c r="B2121" s="146" t="s">
        <v>2042</v>
      </c>
      <c r="C2121" s="146" t="s">
        <v>187</v>
      </c>
      <c r="D2121" s="147" t="s">
        <v>14552</v>
      </c>
    </row>
    <row r="2122" spans="1:4" x14ac:dyDescent="0.2">
      <c r="A2122" s="146">
        <v>43489</v>
      </c>
      <c r="B2122" s="146" t="s">
        <v>2043</v>
      </c>
      <c r="C2122" s="146" t="s">
        <v>185</v>
      </c>
      <c r="D2122" s="147" t="s">
        <v>14553</v>
      </c>
    </row>
    <row r="2123" spans="1:4" x14ac:dyDescent="0.2">
      <c r="A2123" s="146">
        <v>43501</v>
      </c>
      <c r="B2123" s="146" t="s">
        <v>2044</v>
      </c>
      <c r="C2123" s="146" t="s">
        <v>187</v>
      </c>
      <c r="D2123" s="147" t="s">
        <v>14554</v>
      </c>
    </row>
    <row r="2124" spans="1:4" x14ac:dyDescent="0.2">
      <c r="A2124" s="146">
        <v>43490</v>
      </c>
      <c r="B2124" s="146" t="s">
        <v>2045</v>
      </c>
      <c r="C2124" s="146" t="s">
        <v>185</v>
      </c>
      <c r="D2124" s="147" t="s">
        <v>14555</v>
      </c>
    </row>
    <row r="2125" spans="1:4" x14ac:dyDescent="0.2">
      <c r="A2125" s="146">
        <v>43502</v>
      </c>
      <c r="B2125" s="146" t="s">
        <v>2046</v>
      </c>
      <c r="C2125" s="146" t="s">
        <v>187</v>
      </c>
      <c r="D2125" s="147" t="s">
        <v>14556</v>
      </c>
    </row>
    <row r="2126" spans="1:4" x14ac:dyDescent="0.2">
      <c r="A2126" s="146">
        <v>43491</v>
      </c>
      <c r="B2126" s="146" t="s">
        <v>2047</v>
      </c>
      <c r="C2126" s="146" t="s">
        <v>185</v>
      </c>
      <c r="D2126" s="147" t="s">
        <v>12502</v>
      </c>
    </row>
    <row r="2127" spans="1:4" x14ac:dyDescent="0.2">
      <c r="A2127" s="146">
        <v>43503</v>
      </c>
      <c r="B2127" s="146" t="s">
        <v>2048</v>
      </c>
      <c r="C2127" s="146" t="s">
        <v>187</v>
      </c>
      <c r="D2127" s="147" t="s">
        <v>14557</v>
      </c>
    </row>
    <row r="2128" spans="1:4" x14ac:dyDescent="0.2">
      <c r="A2128" s="146">
        <v>43492</v>
      </c>
      <c r="B2128" s="146" t="s">
        <v>2049</v>
      </c>
      <c r="C2128" s="146" t="s">
        <v>185</v>
      </c>
      <c r="D2128" s="147" t="s">
        <v>12521</v>
      </c>
    </row>
    <row r="2129" spans="1:4" x14ac:dyDescent="0.2">
      <c r="A2129" s="146">
        <v>43504</v>
      </c>
      <c r="B2129" s="146" t="s">
        <v>2050</v>
      </c>
      <c r="C2129" s="146" t="s">
        <v>187</v>
      </c>
      <c r="D2129" s="147" t="s">
        <v>14558</v>
      </c>
    </row>
    <row r="2130" spans="1:4" x14ac:dyDescent="0.2">
      <c r="A2130" s="146">
        <v>43493</v>
      </c>
      <c r="B2130" s="146" t="s">
        <v>2051</v>
      </c>
      <c r="C2130" s="146" t="s">
        <v>185</v>
      </c>
      <c r="D2130" s="147" t="s">
        <v>13370</v>
      </c>
    </row>
    <row r="2131" spans="1:4" x14ac:dyDescent="0.2">
      <c r="A2131" s="146">
        <v>43505</v>
      </c>
      <c r="B2131" s="146" t="s">
        <v>2052</v>
      </c>
      <c r="C2131" s="146" t="s">
        <v>187</v>
      </c>
      <c r="D2131" s="147" t="s">
        <v>14559</v>
      </c>
    </row>
    <row r="2132" spans="1:4" x14ac:dyDescent="0.2">
      <c r="A2132" s="146">
        <v>37774</v>
      </c>
      <c r="B2132" s="146" t="s">
        <v>2053</v>
      </c>
      <c r="C2132" s="146" t="s">
        <v>10</v>
      </c>
      <c r="D2132" s="147" t="s">
        <v>14560</v>
      </c>
    </row>
    <row r="2133" spans="1:4" x14ac:dyDescent="0.2">
      <c r="A2133" s="146">
        <v>38630</v>
      </c>
      <c r="B2133" s="146" t="s">
        <v>2054</v>
      </c>
      <c r="C2133" s="146" t="s">
        <v>10</v>
      </c>
      <c r="D2133" s="147" t="s">
        <v>20561</v>
      </c>
    </row>
    <row r="2134" spans="1:4" x14ac:dyDescent="0.2">
      <c r="A2134" s="146">
        <v>38629</v>
      </c>
      <c r="B2134" s="146" t="s">
        <v>2055</v>
      </c>
      <c r="C2134" s="146" t="s">
        <v>10</v>
      </c>
      <c r="D2134" s="147" t="s">
        <v>20562</v>
      </c>
    </row>
    <row r="2135" spans="1:4" x14ac:dyDescent="0.2">
      <c r="A2135" s="146">
        <v>38476</v>
      </c>
      <c r="B2135" s="146" t="s">
        <v>2056</v>
      </c>
      <c r="C2135" s="146" t="s">
        <v>10</v>
      </c>
      <c r="D2135" s="147" t="s">
        <v>20563</v>
      </c>
    </row>
    <row r="2136" spans="1:4" x14ac:dyDescent="0.2">
      <c r="A2136" s="146">
        <v>38477</v>
      </c>
      <c r="B2136" s="146" t="s">
        <v>2057</v>
      </c>
      <c r="C2136" s="146" t="s">
        <v>10</v>
      </c>
      <c r="D2136" s="147" t="s">
        <v>20564</v>
      </c>
    </row>
    <row r="2137" spans="1:4" x14ac:dyDescent="0.2">
      <c r="A2137" s="146">
        <v>40635</v>
      </c>
      <c r="B2137" s="146" t="s">
        <v>2058</v>
      </c>
      <c r="C2137" s="146" t="s">
        <v>10</v>
      </c>
      <c r="D2137" s="147" t="s">
        <v>20565</v>
      </c>
    </row>
    <row r="2138" spans="1:4" x14ac:dyDescent="0.2">
      <c r="A2138" s="146">
        <v>36483</v>
      </c>
      <c r="B2138" s="146" t="s">
        <v>2059</v>
      </c>
      <c r="C2138" s="146" t="s">
        <v>10</v>
      </c>
      <c r="D2138" s="147" t="s">
        <v>20566</v>
      </c>
    </row>
    <row r="2139" spans="1:4" x14ac:dyDescent="0.2">
      <c r="A2139" s="146">
        <v>14525</v>
      </c>
      <c r="B2139" s="146" t="s">
        <v>2060</v>
      </c>
      <c r="C2139" s="146" t="s">
        <v>10</v>
      </c>
      <c r="D2139" s="147" t="s">
        <v>20567</v>
      </c>
    </row>
    <row r="2140" spans="1:4" x14ac:dyDescent="0.2">
      <c r="A2140" s="146">
        <v>36482</v>
      </c>
      <c r="B2140" s="146" t="s">
        <v>2061</v>
      </c>
      <c r="C2140" s="146" t="s">
        <v>10</v>
      </c>
      <c r="D2140" s="147" t="s">
        <v>20568</v>
      </c>
    </row>
    <row r="2141" spans="1:4" x14ac:dyDescent="0.2">
      <c r="A2141" s="146">
        <v>36408</v>
      </c>
      <c r="B2141" s="146" t="s">
        <v>2062</v>
      </c>
      <c r="C2141" s="146" t="s">
        <v>10</v>
      </c>
      <c r="D2141" s="147" t="s">
        <v>20569</v>
      </c>
    </row>
    <row r="2142" spans="1:4" x14ac:dyDescent="0.2">
      <c r="A2142" s="146">
        <v>2723</v>
      </c>
      <c r="B2142" s="146" t="s">
        <v>2063</v>
      </c>
      <c r="C2142" s="146" t="s">
        <v>10</v>
      </c>
      <c r="D2142" s="147" t="s">
        <v>20570</v>
      </c>
    </row>
    <row r="2143" spans="1:4" x14ac:dyDescent="0.2">
      <c r="A2143" s="146">
        <v>36481</v>
      </c>
      <c r="B2143" s="146" t="s">
        <v>2064</v>
      </c>
      <c r="C2143" s="146" t="s">
        <v>10</v>
      </c>
      <c r="D2143" s="147" t="s">
        <v>20571</v>
      </c>
    </row>
    <row r="2144" spans="1:4" x14ac:dyDescent="0.2">
      <c r="A2144" s="146">
        <v>10685</v>
      </c>
      <c r="B2144" s="146" t="s">
        <v>2065</v>
      </c>
      <c r="C2144" s="146" t="s">
        <v>10</v>
      </c>
      <c r="D2144" s="147" t="s">
        <v>20572</v>
      </c>
    </row>
    <row r="2145" spans="1:4" x14ac:dyDescent="0.2">
      <c r="A2145" s="146">
        <v>40636</v>
      </c>
      <c r="B2145" s="146" t="s">
        <v>2066</v>
      </c>
      <c r="C2145" s="146" t="s">
        <v>10</v>
      </c>
      <c r="D2145" s="147" t="s">
        <v>20573</v>
      </c>
    </row>
    <row r="2146" spans="1:4" x14ac:dyDescent="0.2">
      <c r="A2146" s="146">
        <v>4111</v>
      </c>
      <c r="B2146" s="146" t="s">
        <v>2067</v>
      </c>
      <c r="C2146" s="146" t="s">
        <v>10</v>
      </c>
      <c r="D2146" s="147" t="s">
        <v>20574</v>
      </c>
    </row>
    <row r="2147" spans="1:4" x14ac:dyDescent="0.2">
      <c r="A2147" s="146">
        <v>26021</v>
      </c>
      <c r="B2147" s="146" t="s">
        <v>14574</v>
      </c>
      <c r="C2147" s="146" t="s">
        <v>10</v>
      </c>
      <c r="D2147" s="147" t="s">
        <v>15657</v>
      </c>
    </row>
    <row r="2148" spans="1:4" x14ac:dyDescent="0.2">
      <c r="A2148" s="146">
        <v>12</v>
      </c>
      <c r="B2148" s="146" t="s">
        <v>2069</v>
      </c>
      <c r="C2148" s="146" t="s">
        <v>10</v>
      </c>
      <c r="D2148" s="147" t="s">
        <v>13723</v>
      </c>
    </row>
    <row r="2149" spans="1:4" x14ac:dyDescent="0.2">
      <c r="A2149" s="146">
        <v>37554</v>
      </c>
      <c r="B2149" s="146" t="s">
        <v>2070</v>
      </c>
      <c r="C2149" s="146" t="s">
        <v>10</v>
      </c>
      <c r="D2149" s="147" t="s">
        <v>20575</v>
      </c>
    </row>
    <row r="2150" spans="1:4" x14ac:dyDescent="0.2">
      <c r="A2150" s="146">
        <v>37555</v>
      </c>
      <c r="B2150" s="146" t="s">
        <v>2071</v>
      </c>
      <c r="C2150" s="146" t="s">
        <v>10</v>
      </c>
      <c r="D2150" s="147" t="s">
        <v>20576</v>
      </c>
    </row>
    <row r="2151" spans="1:4" x14ac:dyDescent="0.2">
      <c r="A2151" s="146">
        <v>10902</v>
      </c>
      <c r="B2151" s="146" t="s">
        <v>2072</v>
      </c>
      <c r="C2151" s="146" t="s">
        <v>10</v>
      </c>
      <c r="D2151" s="147" t="s">
        <v>20577</v>
      </c>
    </row>
    <row r="2152" spans="1:4" x14ac:dyDescent="0.2">
      <c r="A2152" s="146">
        <v>20965</v>
      </c>
      <c r="B2152" s="146" t="s">
        <v>2073</v>
      </c>
      <c r="C2152" s="146" t="s">
        <v>10</v>
      </c>
      <c r="D2152" s="147" t="s">
        <v>15357</v>
      </c>
    </row>
    <row r="2153" spans="1:4" x14ac:dyDescent="0.2">
      <c r="A2153" s="146">
        <v>20966</v>
      </c>
      <c r="B2153" s="146" t="s">
        <v>2074</v>
      </c>
      <c r="C2153" s="146" t="s">
        <v>10</v>
      </c>
      <c r="D2153" s="147" t="s">
        <v>20578</v>
      </c>
    </row>
    <row r="2154" spans="1:4" x14ac:dyDescent="0.2">
      <c r="A2154" s="146">
        <v>10903</v>
      </c>
      <c r="B2154" s="146" t="s">
        <v>2075</v>
      </c>
      <c r="C2154" s="146" t="s">
        <v>10</v>
      </c>
      <c r="D2154" s="147" t="s">
        <v>20579</v>
      </c>
    </row>
    <row r="2155" spans="1:4" x14ac:dyDescent="0.2">
      <c r="A2155" s="146">
        <v>20967</v>
      </c>
      <c r="B2155" s="146" t="s">
        <v>2076</v>
      </c>
      <c r="C2155" s="146" t="s">
        <v>10</v>
      </c>
      <c r="D2155" s="147" t="s">
        <v>20579</v>
      </c>
    </row>
    <row r="2156" spans="1:4" x14ac:dyDescent="0.2">
      <c r="A2156" s="146">
        <v>20968</v>
      </c>
      <c r="B2156" s="146" t="s">
        <v>2077</v>
      </c>
      <c r="C2156" s="146" t="s">
        <v>10</v>
      </c>
      <c r="D2156" s="147" t="s">
        <v>20580</v>
      </c>
    </row>
    <row r="2157" spans="1:4" x14ac:dyDescent="0.2">
      <c r="A2157" s="146">
        <v>11359</v>
      </c>
      <c r="B2157" s="146" t="s">
        <v>2078</v>
      </c>
      <c r="C2157" s="146" t="s">
        <v>10</v>
      </c>
      <c r="D2157" s="147" t="s">
        <v>20581</v>
      </c>
    </row>
    <row r="2158" spans="1:4" x14ac:dyDescent="0.2">
      <c r="A2158" s="146">
        <v>39017</v>
      </c>
      <c r="B2158" s="146" t="s">
        <v>2079</v>
      </c>
      <c r="C2158" s="146" t="s">
        <v>10</v>
      </c>
      <c r="D2158" s="147" t="s">
        <v>13215</v>
      </c>
    </row>
    <row r="2159" spans="1:4" x14ac:dyDescent="0.2">
      <c r="A2159" s="146">
        <v>39315</v>
      </c>
      <c r="B2159" s="146" t="s">
        <v>2080</v>
      </c>
      <c r="C2159" s="146" t="s">
        <v>10</v>
      </c>
      <c r="D2159" s="147" t="s">
        <v>20582</v>
      </c>
    </row>
    <row r="2160" spans="1:4" x14ac:dyDescent="0.2">
      <c r="A2160" s="146">
        <v>39016</v>
      </c>
      <c r="B2160" s="146" t="s">
        <v>2081</v>
      </c>
      <c r="C2160" s="146" t="s">
        <v>10</v>
      </c>
      <c r="D2160" s="147" t="s">
        <v>20582</v>
      </c>
    </row>
    <row r="2161" spans="1:4" x14ac:dyDescent="0.2">
      <c r="A2161" s="146">
        <v>40432</v>
      </c>
      <c r="B2161" s="146" t="s">
        <v>2082</v>
      </c>
      <c r="C2161" s="146" t="s">
        <v>10</v>
      </c>
      <c r="D2161" s="147" t="s">
        <v>14738</v>
      </c>
    </row>
    <row r="2162" spans="1:4" x14ac:dyDescent="0.2">
      <c r="A2162" s="146">
        <v>39481</v>
      </c>
      <c r="B2162" s="146" t="s">
        <v>2083</v>
      </c>
      <c r="C2162" s="146" t="s">
        <v>10</v>
      </c>
      <c r="D2162" s="147" t="s">
        <v>14909</v>
      </c>
    </row>
    <row r="2163" spans="1:4" x14ac:dyDescent="0.2">
      <c r="A2163" s="146">
        <v>40433</v>
      </c>
      <c r="B2163" s="146" t="s">
        <v>2084</v>
      </c>
      <c r="C2163" s="146" t="s">
        <v>10</v>
      </c>
      <c r="D2163" s="147" t="s">
        <v>13994</v>
      </c>
    </row>
    <row r="2164" spans="1:4" x14ac:dyDescent="0.2">
      <c r="A2164" s="146">
        <v>20219</v>
      </c>
      <c r="B2164" s="146" t="s">
        <v>2085</v>
      </c>
      <c r="C2164" s="146" t="s">
        <v>10</v>
      </c>
      <c r="D2164" s="147" t="s">
        <v>14586</v>
      </c>
    </row>
    <row r="2165" spans="1:4" x14ac:dyDescent="0.2">
      <c r="A2165" s="146">
        <v>36484</v>
      </c>
      <c r="B2165" s="146" t="s">
        <v>2086</v>
      </c>
      <c r="C2165" s="146" t="s">
        <v>10</v>
      </c>
      <c r="D2165" s="147" t="s">
        <v>14587</v>
      </c>
    </row>
    <row r="2166" spans="1:4" x14ac:dyDescent="0.2">
      <c r="A2166" s="146">
        <v>38367</v>
      </c>
      <c r="B2166" s="146" t="s">
        <v>2087</v>
      </c>
      <c r="C2166" s="146" t="s">
        <v>10</v>
      </c>
      <c r="D2166" s="147" t="s">
        <v>20583</v>
      </c>
    </row>
    <row r="2167" spans="1:4" x14ac:dyDescent="0.2">
      <c r="A2167" s="146">
        <v>38368</v>
      </c>
      <c r="B2167" s="146" t="s">
        <v>2088</v>
      </c>
      <c r="C2167" s="146" t="s">
        <v>10</v>
      </c>
      <c r="D2167" s="147" t="s">
        <v>20584</v>
      </c>
    </row>
    <row r="2168" spans="1:4" x14ac:dyDescent="0.2">
      <c r="A2168" s="146">
        <v>38091</v>
      </c>
      <c r="B2168" s="146" t="s">
        <v>2089</v>
      </c>
      <c r="C2168" s="146" t="s">
        <v>10</v>
      </c>
      <c r="D2168" s="147" t="s">
        <v>14585</v>
      </c>
    </row>
    <row r="2169" spans="1:4" x14ac:dyDescent="0.2">
      <c r="A2169" s="146">
        <v>38095</v>
      </c>
      <c r="B2169" s="146" t="s">
        <v>2090</v>
      </c>
      <c r="C2169" s="146" t="s">
        <v>10</v>
      </c>
      <c r="D2169" s="147" t="s">
        <v>14492</v>
      </c>
    </row>
    <row r="2170" spans="1:4" x14ac:dyDescent="0.2">
      <c r="A2170" s="146">
        <v>38092</v>
      </c>
      <c r="B2170" s="146" t="s">
        <v>2091</v>
      </c>
      <c r="C2170" s="146" t="s">
        <v>10</v>
      </c>
      <c r="D2170" s="147" t="s">
        <v>13411</v>
      </c>
    </row>
    <row r="2171" spans="1:4" x14ac:dyDescent="0.2">
      <c r="A2171" s="146">
        <v>38093</v>
      </c>
      <c r="B2171" s="146" t="s">
        <v>2092</v>
      </c>
      <c r="C2171" s="146" t="s">
        <v>10</v>
      </c>
      <c r="D2171" s="147" t="s">
        <v>13509</v>
      </c>
    </row>
    <row r="2172" spans="1:4" x14ac:dyDescent="0.2">
      <c r="A2172" s="146">
        <v>38096</v>
      </c>
      <c r="B2172" s="146" t="s">
        <v>2093</v>
      </c>
      <c r="C2172" s="146" t="s">
        <v>10</v>
      </c>
      <c r="D2172" s="147" t="s">
        <v>14630</v>
      </c>
    </row>
    <row r="2173" spans="1:4" x14ac:dyDescent="0.2">
      <c r="A2173" s="146">
        <v>38094</v>
      </c>
      <c r="B2173" s="146" t="s">
        <v>2094</v>
      </c>
      <c r="C2173" s="146" t="s">
        <v>10</v>
      </c>
      <c r="D2173" s="147" t="s">
        <v>16027</v>
      </c>
    </row>
    <row r="2174" spans="1:4" x14ac:dyDescent="0.2">
      <c r="A2174" s="146">
        <v>38097</v>
      </c>
      <c r="B2174" s="146" t="s">
        <v>2095</v>
      </c>
      <c r="C2174" s="146" t="s">
        <v>10</v>
      </c>
      <c r="D2174" s="147" t="s">
        <v>20585</v>
      </c>
    </row>
    <row r="2175" spans="1:4" x14ac:dyDescent="0.2">
      <c r="A2175" s="146">
        <v>38098</v>
      </c>
      <c r="B2175" s="146" t="s">
        <v>2096</v>
      </c>
      <c r="C2175" s="146" t="s">
        <v>10</v>
      </c>
      <c r="D2175" s="147" t="s">
        <v>20585</v>
      </c>
    </row>
    <row r="2176" spans="1:4" x14ac:dyDescent="0.2">
      <c r="A2176" s="146">
        <v>11186</v>
      </c>
      <c r="B2176" s="146" t="s">
        <v>2097</v>
      </c>
      <c r="C2176" s="146" t="s">
        <v>15</v>
      </c>
      <c r="D2176" s="147" t="s">
        <v>20586</v>
      </c>
    </row>
    <row r="2177" spans="1:4" x14ac:dyDescent="0.2">
      <c r="A2177" s="146">
        <v>11558</v>
      </c>
      <c r="B2177" s="146" t="s">
        <v>2098</v>
      </c>
      <c r="C2177" s="146" t="s">
        <v>463</v>
      </c>
      <c r="D2177" s="147" t="s">
        <v>20587</v>
      </c>
    </row>
    <row r="2178" spans="1:4" x14ac:dyDescent="0.2">
      <c r="A2178" s="146">
        <v>11557</v>
      </c>
      <c r="B2178" s="146" t="s">
        <v>2099</v>
      </c>
      <c r="C2178" s="146" t="s">
        <v>463</v>
      </c>
      <c r="D2178" s="147" t="s">
        <v>20588</v>
      </c>
    </row>
    <row r="2179" spans="1:4" x14ac:dyDescent="0.2">
      <c r="A2179" s="146">
        <v>2759</v>
      </c>
      <c r="B2179" s="146" t="s">
        <v>2100</v>
      </c>
      <c r="C2179" s="146" t="s">
        <v>10</v>
      </c>
      <c r="D2179" s="147" t="s">
        <v>14721</v>
      </c>
    </row>
    <row r="2180" spans="1:4" x14ac:dyDescent="0.2">
      <c r="A2180" s="146">
        <v>38124</v>
      </c>
      <c r="B2180" s="146" t="s">
        <v>2101</v>
      </c>
      <c r="C2180" s="146" t="s">
        <v>10</v>
      </c>
      <c r="D2180" s="147" t="s">
        <v>20589</v>
      </c>
    </row>
    <row r="2181" spans="1:4" x14ac:dyDescent="0.2">
      <c r="A2181" s="146">
        <v>38380</v>
      </c>
      <c r="B2181" s="146" t="s">
        <v>2102</v>
      </c>
      <c r="C2181" s="146" t="s">
        <v>10</v>
      </c>
      <c r="D2181" s="147" t="s">
        <v>13021</v>
      </c>
    </row>
    <row r="2182" spans="1:4" x14ac:dyDescent="0.2">
      <c r="A2182" s="146">
        <v>20059</v>
      </c>
      <c r="B2182" s="146" t="s">
        <v>2103</v>
      </c>
      <c r="C2182" s="146" t="s">
        <v>10</v>
      </c>
      <c r="D2182" s="147" t="s">
        <v>20590</v>
      </c>
    </row>
    <row r="2183" spans="1:4" x14ac:dyDescent="0.2">
      <c r="A2183" s="146">
        <v>42429</v>
      </c>
      <c r="B2183" s="146" t="s">
        <v>2104</v>
      </c>
      <c r="C2183" s="146" t="s">
        <v>10</v>
      </c>
      <c r="D2183" s="147" t="s">
        <v>20591</v>
      </c>
    </row>
    <row r="2184" spans="1:4" x14ac:dyDescent="0.2">
      <c r="A2184" s="146">
        <v>38538</v>
      </c>
      <c r="B2184" s="146" t="s">
        <v>2110</v>
      </c>
      <c r="C2184" s="146" t="s">
        <v>20</v>
      </c>
      <c r="D2184" s="147" t="s">
        <v>20592</v>
      </c>
    </row>
    <row r="2185" spans="1:4" x14ac:dyDescent="0.2">
      <c r="A2185" s="146">
        <v>38539</v>
      </c>
      <c r="B2185" s="146" t="s">
        <v>2111</v>
      </c>
      <c r="C2185" s="146" t="s">
        <v>20</v>
      </c>
      <c r="D2185" s="147" t="s">
        <v>20593</v>
      </c>
    </row>
    <row r="2186" spans="1:4" x14ac:dyDescent="0.2">
      <c r="A2186" s="146">
        <v>38540</v>
      </c>
      <c r="B2186" s="146" t="s">
        <v>2112</v>
      </c>
      <c r="C2186" s="146" t="s">
        <v>20</v>
      </c>
      <c r="D2186" s="147" t="s">
        <v>20594</v>
      </c>
    </row>
    <row r="2187" spans="1:4" x14ac:dyDescent="0.2">
      <c r="A2187" s="146">
        <v>38384</v>
      </c>
      <c r="B2187" s="146" t="s">
        <v>2113</v>
      </c>
      <c r="C2187" s="146" t="s">
        <v>10</v>
      </c>
      <c r="D2187" s="147" t="s">
        <v>20595</v>
      </c>
    </row>
    <row r="2188" spans="1:4" x14ac:dyDescent="0.2">
      <c r="A2188" s="146">
        <v>13</v>
      </c>
      <c r="B2188" s="146" t="s">
        <v>2114</v>
      </c>
      <c r="C2188" s="146" t="s">
        <v>71</v>
      </c>
      <c r="D2188" s="147" t="s">
        <v>14764</v>
      </c>
    </row>
    <row r="2189" spans="1:4" x14ac:dyDescent="0.2">
      <c r="A2189" s="146">
        <v>2762</v>
      </c>
      <c r="B2189" s="146" t="s">
        <v>2115</v>
      </c>
      <c r="C2189" s="146" t="s">
        <v>20</v>
      </c>
      <c r="D2189" s="147" t="s">
        <v>20231</v>
      </c>
    </row>
    <row r="2190" spans="1:4" x14ac:dyDescent="0.2">
      <c r="A2190" s="146">
        <v>21142</v>
      </c>
      <c r="B2190" s="146" t="s">
        <v>2116</v>
      </c>
      <c r="C2190" s="146" t="s">
        <v>10</v>
      </c>
      <c r="D2190" s="147" t="s">
        <v>20596</v>
      </c>
    </row>
    <row r="2191" spans="1:4" x14ac:dyDescent="0.2">
      <c r="A2191" s="146">
        <v>12865</v>
      </c>
      <c r="B2191" s="146" t="s">
        <v>14606</v>
      </c>
      <c r="C2191" s="146" t="s">
        <v>185</v>
      </c>
      <c r="D2191" s="147" t="s">
        <v>14176</v>
      </c>
    </row>
    <row r="2192" spans="1:4" x14ac:dyDescent="0.2">
      <c r="A2192" s="146">
        <v>41074</v>
      </c>
      <c r="B2192" s="146" t="s">
        <v>14608</v>
      </c>
      <c r="C2192" s="146" t="s">
        <v>187</v>
      </c>
      <c r="D2192" s="147" t="s">
        <v>20597</v>
      </c>
    </row>
    <row r="2193" spans="1:4" x14ac:dyDescent="0.2">
      <c r="A2193" s="146">
        <v>4223</v>
      </c>
      <c r="B2193" s="146" t="s">
        <v>2117</v>
      </c>
      <c r="C2193" s="146" t="s">
        <v>73</v>
      </c>
      <c r="D2193" s="147" t="s">
        <v>13271</v>
      </c>
    </row>
    <row r="2194" spans="1:4" x14ac:dyDescent="0.2">
      <c r="A2194" s="146">
        <v>37372</v>
      </c>
      <c r="B2194" s="146" t="s">
        <v>2118</v>
      </c>
      <c r="C2194" s="146" t="s">
        <v>185</v>
      </c>
      <c r="D2194" s="147" t="s">
        <v>12615</v>
      </c>
    </row>
    <row r="2195" spans="1:4" x14ac:dyDescent="0.2">
      <c r="A2195" s="146">
        <v>40863</v>
      </c>
      <c r="B2195" s="146" t="s">
        <v>2119</v>
      </c>
      <c r="C2195" s="146" t="s">
        <v>187</v>
      </c>
      <c r="D2195" s="147" t="s">
        <v>14611</v>
      </c>
    </row>
    <row r="2196" spans="1:4" x14ac:dyDescent="0.2">
      <c r="A2196" s="146">
        <v>38475</v>
      </c>
      <c r="B2196" s="146" t="s">
        <v>2120</v>
      </c>
      <c r="C2196" s="146" t="s">
        <v>10</v>
      </c>
      <c r="D2196" s="147" t="s">
        <v>14612</v>
      </c>
    </row>
    <row r="2197" spans="1:4" x14ac:dyDescent="0.2">
      <c r="A2197" s="146">
        <v>38474</v>
      </c>
      <c r="B2197" s="146" t="s">
        <v>2121</v>
      </c>
      <c r="C2197" s="146" t="s">
        <v>10</v>
      </c>
      <c r="D2197" s="147" t="s">
        <v>14613</v>
      </c>
    </row>
    <row r="2198" spans="1:4" x14ac:dyDescent="0.2">
      <c r="A2198" s="146">
        <v>10886</v>
      </c>
      <c r="B2198" s="146" t="s">
        <v>2122</v>
      </c>
      <c r="C2198" s="146" t="s">
        <v>10</v>
      </c>
      <c r="D2198" s="147" t="s">
        <v>20598</v>
      </c>
    </row>
    <row r="2199" spans="1:4" x14ac:dyDescent="0.2">
      <c r="A2199" s="146">
        <v>10888</v>
      </c>
      <c r="B2199" s="146" t="s">
        <v>2123</v>
      </c>
      <c r="C2199" s="146" t="s">
        <v>10</v>
      </c>
      <c r="D2199" s="147" t="s">
        <v>20599</v>
      </c>
    </row>
    <row r="2200" spans="1:4" x14ac:dyDescent="0.2">
      <c r="A2200" s="146">
        <v>10889</v>
      </c>
      <c r="B2200" s="146" t="s">
        <v>2124</v>
      </c>
      <c r="C2200" s="146" t="s">
        <v>10</v>
      </c>
      <c r="D2200" s="147" t="s">
        <v>20600</v>
      </c>
    </row>
    <row r="2201" spans="1:4" x14ac:dyDescent="0.2">
      <c r="A2201" s="146">
        <v>10890</v>
      </c>
      <c r="B2201" s="146" t="s">
        <v>2125</v>
      </c>
      <c r="C2201" s="146" t="s">
        <v>10</v>
      </c>
      <c r="D2201" s="147" t="s">
        <v>20601</v>
      </c>
    </row>
    <row r="2202" spans="1:4" x14ac:dyDescent="0.2">
      <c r="A2202" s="146">
        <v>10891</v>
      </c>
      <c r="B2202" s="146" t="s">
        <v>2126</v>
      </c>
      <c r="C2202" s="146" t="s">
        <v>10</v>
      </c>
      <c r="D2202" s="147" t="s">
        <v>20602</v>
      </c>
    </row>
    <row r="2203" spans="1:4" x14ac:dyDescent="0.2">
      <c r="A2203" s="146">
        <v>10892</v>
      </c>
      <c r="B2203" s="146" t="s">
        <v>2127</v>
      </c>
      <c r="C2203" s="146" t="s">
        <v>10</v>
      </c>
      <c r="D2203" s="147" t="s">
        <v>20603</v>
      </c>
    </row>
    <row r="2204" spans="1:4" x14ac:dyDescent="0.2">
      <c r="A2204" s="146">
        <v>20977</v>
      </c>
      <c r="B2204" s="146" t="s">
        <v>2128</v>
      </c>
      <c r="C2204" s="146" t="s">
        <v>10</v>
      </c>
      <c r="D2204" s="147" t="s">
        <v>20604</v>
      </c>
    </row>
    <row r="2205" spans="1:4" x14ac:dyDescent="0.2">
      <c r="A2205" s="146">
        <v>3073</v>
      </c>
      <c r="B2205" s="146" t="s">
        <v>2129</v>
      </c>
      <c r="C2205" s="146" t="s">
        <v>10</v>
      </c>
      <c r="D2205" s="147" t="s">
        <v>20605</v>
      </c>
    </row>
    <row r="2206" spans="1:4" x14ac:dyDescent="0.2">
      <c r="A2206" s="146">
        <v>3068</v>
      </c>
      <c r="B2206" s="146" t="s">
        <v>2130</v>
      </c>
      <c r="C2206" s="146" t="s">
        <v>10</v>
      </c>
      <c r="D2206" s="147" t="s">
        <v>19810</v>
      </c>
    </row>
    <row r="2207" spans="1:4" x14ac:dyDescent="0.2">
      <c r="A2207" s="146">
        <v>3074</v>
      </c>
      <c r="B2207" s="146" t="s">
        <v>2131</v>
      </c>
      <c r="C2207" s="146" t="s">
        <v>10</v>
      </c>
      <c r="D2207" s="147" t="s">
        <v>20606</v>
      </c>
    </row>
    <row r="2208" spans="1:4" x14ac:dyDescent="0.2">
      <c r="A2208" s="146">
        <v>3076</v>
      </c>
      <c r="B2208" s="146" t="s">
        <v>2132</v>
      </c>
      <c r="C2208" s="146" t="s">
        <v>10</v>
      </c>
      <c r="D2208" s="147" t="s">
        <v>20607</v>
      </c>
    </row>
    <row r="2209" spans="1:4" x14ac:dyDescent="0.2">
      <c r="A2209" s="146">
        <v>3072</v>
      </c>
      <c r="B2209" s="146" t="s">
        <v>2133</v>
      </c>
      <c r="C2209" s="146" t="s">
        <v>10</v>
      </c>
      <c r="D2209" s="147" t="s">
        <v>20608</v>
      </c>
    </row>
    <row r="2210" spans="1:4" x14ac:dyDescent="0.2">
      <c r="A2210" s="146">
        <v>3075</v>
      </c>
      <c r="B2210" s="146" t="s">
        <v>2134</v>
      </c>
      <c r="C2210" s="146" t="s">
        <v>10</v>
      </c>
      <c r="D2210" s="147" t="s">
        <v>20609</v>
      </c>
    </row>
    <row r="2211" spans="1:4" x14ac:dyDescent="0.2">
      <c r="A2211" s="146">
        <v>10780</v>
      </c>
      <c r="B2211" s="146" t="s">
        <v>2135</v>
      </c>
      <c r="C2211" s="146" t="s">
        <v>10</v>
      </c>
      <c r="D2211" s="147" t="s">
        <v>13951</v>
      </c>
    </row>
    <row r="2212" spans="1:4" x14ac:dyDescent="0.2">
      <c r="A2212" s="146">
        <v>10781</v>
      </c>
      <c r="B2212" s="146" t="s">
        <v>2136</v>
      </c>
      <c r="C2212" s="146" t="s">
        <v>10</v>
      </c>
      <c r="D2212" s="147" t="s">
        <v>19558</v>
      </c>
    </row>
    <row r="2213" spans="1:4" x14ac:dyDescent="0.2">
      <c r="A2213" s="146">
        <v>20106</v>
      </c>
      <c r="B2213" s="146" t="s">
        <v>2137</v>
      </c>
      <c r="C2213" s="146" t="s">
        <v>10</v>
      </c>
      <c r="D2213" s="147" t="s">
        <v>20543</v>
      </c>
    </row>
    <row r="2214" spans="1:4" x14ac:dyDescent="0.2">
      <c r="A2214" s="146">
        <v>20107</v>
      </c>
      <c r="B2214" s="146" t="s">
        <v>2138</v>
      </c>
      <c r="C2214" s="146" t="s">
        <v>10</v>
      </c>
      <c r="D2214" s="147" t="s">
        <v>13251</v>
      </c>
    </row>
    <row r="2215" spans="1:4" x14ac:dyDescent="0.2">
      <c r="A2215" s="146">
        <v>20108</v>
      </c>
      <c r="B2215" s="146" t="s">
        <v>2139</v>
      </c>
      <c r="C2215" s="146" t="s">
        <v>10</v>
      </c>
      <c r="D2215" s="147" t="s">
        <v>12647</v>
      </c>
    </row>
    <row r="2216" spans="1:4" x14ac:dyDescent="0.2">
      <c r="A2216" s="146">
        <v>20109</v>
      </c>
      <c r="B2216" s="146" t="s">
        <v>2140</v>
      </c>
      <c r="C2216" s="146" t="s">
        <v>10</v>
      </c>
      <c r="D2216" s="147" t="s">
        <v>13951</v>
      </c>
    </row>
    <row r="2217" spans="1:4" x14ac:dyDescent="0.2">
      <c r="A2217" s="146">
        <v>34795</v>
      </c>
      <c r="B2217" s="146" t="s">
        <v>14631</v>
      </c>
      <c r="C2217" s="146" t="s">
        <v>15</v>
      </c>
      <c r="D2217" s="147" t="s">
        <v>20610</v>
      </c>
    </row>
    <row r="2218" spans="1:4" x14ac:dyDescent="0.2">
      <c r="A2218" s="146">
        <v>34796</v>
      </c>
      <c r="B2218" s="146" t="s">
        <v>14633</v>
      </c>
      <c r="C2218" s="146" t="s">
        <v>20</v>
      </c>
      <c r="D2218" s="147" t="s">
        <v>15392</v>
      </c>
    </row>
    <row r="2219" spans="1:4" x14ac:dyDescent="0.2">
      <c r="A2219" s="146">
        <v>11474</v>
      </c>
      <c r="B2219" s="146" t="s">
        <v>20611</v>
      </c>
      <c r="C2219" s="146" t="s">
        <v>10</v>
      </c>
      <c r="D2219" s="147" t="s">
        <v>16181</v>
      </c>
    </row>
    <row r="2220" spans="1:4" x14ac:dyDescent="0.2">
      <c r="A2220" s="146">
        <v>11470</v>
      </c>
      <c r="B2220" s="146" t="s">
        <v>20612</v>
      </c>
      <c r="C2220" s="146" t="s">
        <v>10</v>
      </c>
      <c r="D2220" s="147" t="s">
        <v>20613</v>
      </c>
    </row>
    <row r="2221" spans="1:4" x14ac:dyDescent="0.2">
      <c r="A2221" s="146">
        <v>11480</v>
      </c>
      <c r="B2221" s="146" t="s">
        <v>14634</v>
      </c>
      <c r="C2221" s="146" t="s">
        <v>1476</v>
      </c>
      <c r="D2221" s="147" t="s">
        <v>20614</v>
      </c>
    </row>
    <row r="2222" spans="1:4" x14ac:dyDescent="0.2">
      <c r="A2222" s="146">
        <v>38154</v>
      </c>
      <c r="B2222" s="146" t="s">
        <v>20615</v>
      </c>
      <c r="C2222" s="146" t="s">
        <v>1476</v>
      </c>
      <c r="D2222" s="147" t="s">
        <v>20616</v>
      </c>
    </row>
    <row r="2223" spans="1:4" x14ac:dyDescent="0.2">
      <c r="A2223" s="146">
        <v>11482</v>
      </c>
      <c r="B2223" s="146" t="s">
        <v>20617</v>
      </c>
      <c r="C2223" s="146" t="s">
        <v>1476</v>
      </c>
      <c r="D2223" s="147" t="s">
        <v>20618</v>
      </c>
    </row>
    <row r="2224" spans="1:4" x14ac:dyDescent="0.2">
      <c r="A2224" s="146">
        <v>3084</v>
      </c>
      <c r="B2224" s="146" t="s">
        <v>20619</v>
      </c>
      <c r="C2224" s="146" t="s">
        <v>1476</v>
      </c>
      <c r="D2224" s="147" t="s">
        <v>20620</v>
      </c>
    </row>
    <row r="2225" spans="1:4" x14ac:dyDescent="0.2">
      <c r="A2225" s="146">
        <v>3103</v>
      </c>
      <c r="B2225" s="146" t="s">
        <v>14636</v>
      </c>
      <c r="C2225" s="146" t="s">
        <v>10</v>
      </c>
      <c r="D2225" s="147" t="s">
        <v>16588</v>
      </c>
    </row>
    <row r="2226" spans="1:4" x14ac:dyDescent="0.2">
      <c r="A2226" s="146">
        <v>11481</v>
      </c>
      <c r="B2226" s="146" t="s">
        <v>14638</v>
      </c>
      <c r="C2226" s="146" t="s">
        <v>10</v>
      </c>
      <c r="D2226" s="147" t="s">
        <v>14953</v>
      </c>
    </row>
    <row r="2227" spans="1:4" x14ac:dyDescent="0.2">
      <c r="A2227" s="146">
        <v>3097</v>
      </c>
      <c r="B2227" s="146" t="s">
        <v>14639</v>
      </c>
      <c r="C2227" s="146" t="s">
        <v>1476</v>
      </c>
      <c r="D2227" s="147" t="s">
        <v>20621</v>
      </c>
    </row>
    <row r="2228" spans="1:4" x14ac:dyDescent="0.2">
      <c r="A2228" s="146">
        <v>38153</v>
      </c>
      <c r="B2228" s="146" t="s">
        <v>14641</v>
      </c>
      <c r="C2228" s="146" t="s">
        <v>1476</v>
      </c>
      <c r="D2228" s="147" t="s">
        <v>15379</v>
      </c>
    </row>
    <row r="2229" spans="1:4" x14ac:dyDescent="0.2">
      <c r="A2229" s="146">
        <v>3099</v>
      </c>
      <c r="B2229" s="146" t="s">
        <v>14643</v>
      </c>
      <c r="C2229" s="146" t="s">
        <v>1476</v>
      </c>
      <c r="D2229" s="147" t="s">
        <v>20622</v>
      </c>
    </row>
    <row r="2230" spans="1:4" x14ac:dyDescent="0.2">
      <c r="A2230" s="146">
        <v>3080</v>
      </c>
      <c r="B2230" s="146" t="s">
        <v>14645</v>
      </c>
      <c r="C2230" s="146" t="s">
        <v>1476</v>
      </c>
      <c r="D2230" s="147" t="s">
        <v>20623</v>
      </c>
    </row>
    <row r="2231" spans="1:4" x14ac:dyDescent="0.2">
      <c r="A2231" s="146">
        <v>3081</v>
      </c>
      <c r="B2231" s="146" t="s">
        <v>14646</v>
      </c>
      <c r="C2231" s="146" t="s">
        <v>1476</v>
      </c>
      <c r="D2231" s="147" t="s">
        <v>20480</v>
      </c>
    </row>
    <row r="2232" spans="1:4" x14ac:dyDescent="0.2">
      <c r="A2232" s="146">
        <v>38151</v>
      </c>
      <c r="B2232" s="146" t="s">
        <v>14648</v>
      </c>
      <c r="C2232" s="146" t="s">
        <v>1476</v>
      </c>
      <c r="D2232" s="147" t="s">
        <v>20624</v>
      </c>
    </row>
    <row r="2233" spans="1:4" x14ac:dyDescent="0.2">
      <c r="A2233" s="146">
        <v>11479</v>
      </c>
      <c r="B2233" s="146" t="s">
        <v>14650</v>
      </c>
      <c r="C2233" s="146" t="s">
        <v>10</v>
      </c>
      <c r="D2233" s="147" t="s">
        <v>17300</v>
      </c>
    </row>
    <row r="2234" spans="1:4" x14ac:dyDescent="0.2">
      <c r="A2234" s="146">
        <v>38152</v>
      </c>
      <c r="B2234" s="146" t="s">
        <v>14652</v>
      </c>
      <c r="C2234" s="146" t="s">
        <v>1476</v>
      </c>
      <c r="D2234" s="147" t="s">
        <v>20625</v>
      </c>
    </row>
    <row r="2235" spans="1:4" x14ac:dyDescent="0.2">
      <c r="A2235" s="146">
        <v>11478</v>
      </c>
      <c r="B2235" s="146" t="s">
        <v>14654</v>
      </c>
      <c r="C2235" s="146" t="s">
        <v>10</v>
      </c>
      <c r="D2235" s="147" t="s">
        <v>20626</v>
      </c>
    </row>
    <row r="2236" spans="1:4" x14ac:dyDescent="0.2">
      <c r="A2236" s="146">
        <v>3090</v>
      </c>
      <c r="B2236" s="146" t="s">
        <v>14656</v>
      </c>
      <c r="C2236" s="146" t="s">
        <v>1476</v>
      </c>
      <c r="D2236" s="147" t="s">
        <v>14158</v>
      </c>
    </row>
    <row r="2237" spans="1:4" x14ac:dyDescent="0.2">
      <c r="A2237" s="146">
        <v>3093</v>
      </c>
      <c r="B2237" s="146" t="s">
        <v>14657</v>
      </c>
      <c r="C2237" s="146" t="s">
        <v>1476</v>
      </c>
      <c r="D2237" s="147" t="s">
        <v>20627</v>
      </c>
    </row>
    <row r="2238" spans="1:4" x14ac:dyDescent="0.2">
      <c r="A2238" s="146">
        <v>11476</v>
      </c>
      <c r="B2238" s="146" t="s">
        <v>14658</v>
      </c>
      <c r="C2238" s="146" t="s">
        <v>10</v>
      </c>
      <c r="D2238" s="147" t="s">
        <v>20628</v>
      </c>
    </row>
    <row r="2239" spans="1:4" x14ac:dyDescent="0.2">
      <c r="A2239" s="146">
        <v>3082</v>
      </c>
      <c r="B2239" s="146" t="s">
        <v>20629</v>
      </c>
      <c r="C2239" s="146" t="s">
        <v>1476</v>
      </c>
      <c r="D2239" s="147" t="s">
        <v>15668</v>
      </c>
    </row>
    <row r="2240" spans="1:4" x14ac:dyDescent="0.2">
      <c r="A2240" s="146">
        <v>11484</v>
      </c>
      <c r="B2240" s="146" t="s">
        <v>14659</v>
      </c>
      <c r="C2240" s="146" t="s">
        <v>10</v>
      </c>
      <c r="D2240" s="147" t="s">
        <v>20630</v>
      </c>
    </row>
    <row r="2241" spans="1:4" x14ac:dyDescent="0.2">
      <c r="A2241" s="146">
        <v>38155</v>
      </c>
      <c r="B2241" s="146" t="s">
        <v>14661</v>
      </c>
      <c r="C2241" s="146" t="s">
        <v>10</v>
      </c>
      <c r="D2241" s="147" t="s">
        <v>20631</v>
      </c>
    </row>
    <row r="2242" spans="1:4" x14ac:dyDescent="0.2">
      <c r="A2242" s="146">
        <v>11468</v>
      </c>
      <c r="B2242" s="146" t="s">
        <v>14662</v>
      </c>
      <c r="C2242" s="146" t="s">
        <v>10</v>
      </c>
      <c r="D2242" s="147" t="s">
        <v>13721</v>
      </c>
    </row>
    <row r="2243" spans="1:4" x14ac:dyDescent="0.2">
      <c r="A2243" s="146">
        <v>11469</v>
      </c>
      <c r="B2243" s="146" t="s">
        <v>14664</v>
      </c>
      <c r="C2243" s="146" t="s">
        <v>10</v>
      </c>
      <c r="D2243" s="147" t="s">
        <v>20632</v>
      </c>
    </row>
    <row r="2244" spans="1:4" x14ac:dyDescent="0.2">
      <c r="A2244" s="146">
        <v>11477</v>
      </c>
      <c r="B2244" s="146" t="s">
        <v>20633</v>
      </c>
      <c r="C2244" s="146" t="s">
        <v>1476</v>
      </c>
      <c r="D2244" s="147" t="s">
        <v>17308</v>
      </c>
    </row>
    <row r="2245" spans="1:4" x14ac:dyDescent="0.2">
      <c r="A2245" s="146">
        <v>40311</v>
      </c>
      <c r="B2245" s="146" t="s">
        <v>20634</v>
      </c>
      <c r="C2245" s="146" t="s">
        <v>1476</v>
      </c>
      <c r="D2245" s="147" t="s">
        <v>14581</v>
      </c>
    </row>
    <row r="2246" spans="1:4" x14ac:dyDescent="0.2">
      <c r="A2246" s="146">
        <v>38165</v>
      </c>
      <c r="B2246" s="146" t="s">
        <v>2162</v>
      </c>
      <c r="C2246" s="146" t="s">
        <v>1476</v>
      </c>
      <c r="D2246" s="147" t="s">
        <v>20635</v>
      </c>
    </row>
    <row r="2247" spans="1:4" x14ac:dyDescent="0.2">
      <c r="A2247" s="146">
        <v>3096</v>
      </c>
      <c r="B2247" s="146" t="s">
        <v>20636</v>
      </c>
      <c r="C2247" s="146" t="s">
        <v>1476</v>
      </c>
      <c r="D2247" s="147" t="s">
        <v>20637</v>
      </c>
    </row>
    <row r="2248" spans="1:4" x14ac:dyDescent="0.2">
      <c r="A2248" s="146">
        <v>11456</v>
      </c>
      <c r="B2248" s="146" t="s">
        <v>14667</v>
      </c>
      <c r="C2248" s="146" t="s">
        <v>10</v>
      </c>
      <c r="D2248" s="147" t="s">
        <v>13960</v>
      </c>
    </row>
    <row r="2249" spans="1:4" x14ac:dyDescent="0.2">
      <c r="A2249" s="146">
        <v>3119</v>
      </c>
      <c r="B2249" s="146" t="s">
        <v>14668</v>
      </c>
      <c r="C2249" s="146" t="s">
        <v>10</v>
      </c>
      <c r="D2249" s="147" t="s">
        <v>13109</v>
      </c>
    </row>
    <row r="2250" spans="1:4" x14ac:dyDescent="0.2">
      <c r="A2250" s="146">
        <v>3122</v>
      </c>
      <c r="B2250" s="146" t="s">
        <v>14669</v>
      </c>
      <c r="C2250" s="146" t="s">
        <v>10</v>
      </c>
      <c r="D2250" s="147" t="s">
        <v>15831</v>
      </c>
    </row>
    <row r="2251" spans="1:4" x14ac:dyDescent="0.2">
      <c r="A2251" s="146">
        <v>3121</v>
      </c>
      <c r="B2251" s="146" t="s">
        <v>14671</v>
      </c>
      <c r="C2251" s="146" t="s">
        <v>10</v>
      </c>
      <c r="D2251" s="147" t="s">
        <v>20638</v>
      </c>
    </row>
    <row r="2252" spans="1:4" x14ac:dyDescent="0.2">
      <c r="A2252" s="146">
        <v>3120</v>
      </c>
      <c r="B2252" s="146" t="s">
        <v>14672</v>
      </c>
      <c r="C2252" s="146" t="s">
        <v>10</v>
      </c>
      <c r="D2252" s="147" t="s">
        <v>19485</v>
      </c>
    </row>
    <row r="2253" spans="1:4" x14ac:dyDescent="0.2">
      <c r="A2253" s="146">
        <v>11455</v>
      </c>
      <c r="B2253" s="146" t="s">
        <v>14674</v>
      </c>
      <c r="C2253" s="146" t="s">
        <v>10</v>
      </c>
      <c r="D2253" s="147" t="s">
        <v>14209</v>
      </c>
    </row>
    <row r="2254" spans="1:4" x14ac:dyDescent="0.2">
      <c r="A2254" s="146">
        <v>3111</v>
      </c>
      <c r="B2254" s="146" t="s">
        <v>20639</v>
      </c>
      <c r="C2254" s="146" t="s">
        <v>10</v>
      </c>
      <c r="D2254" s="147" t="s">
        <v>20175</v>
      </c>
    </row>
    <row r="2255" spans="1:4" x14ac:dyDescent="0.2">
      <c r="A2255" s="146">
        <v>3108</v>
      </c>
      <c r="B2255" s="146" t="s">
        <v>14676</v>
      </c>
      <c r="C2255" s="146" t="s">
        <v>10</v>
      </c>
      <c r="D2255" s="147" t="s">
        <v>20640</v>
      </c>
    </row>
    <row r="2256" spans="1:4" x14ac:dyDescent="0.2">
      <c r="A2256" s="146">
        <v>3105</v>
      </c>
      <c r="B2256" s="146" t="s">
        <v>14678</v>
      </c>
      <c r="C2256" s="146" t="s">
        <v>10</v>
      </c>
      <c r="D2256" s="147" t="s">
        <v>16645</v>
      </c>
    </row>
    <row r="2257" spans="1:4" x14ac:dyDescent="0.2">
      <c r="A2257" s="146">
        <v>38178</v>
      </c>
      <c r="B2257" s="146" t="s">
        <v>14680</v>
      </c>
      <c r="C2257" s="146" t="s">
        <v>10</v>
      </c>
      <c r="D2257" s="147" t="s">
        <v>20641</v>
      </c>
    </row>
    <row r="2258" spans="1:4" x14ac:dyDescent="0.2">
      <c r="A2258" s="146">
        <v>11458</v>
      </c>
      <c r="B2258" s="146" t="s">
        <v>2164</v>
      </c>
      <c r="C2258" s="146" t="s">
        <v>10</v>
      </c>
      <c r="D2258" s="147" t="s">
        <v>20642</v>
      </c>
    </row>
    <row r="2259" spans="1:4" x14ac:dyDescent="0.2">
      <c r="A2259" s="146">
        <v>42481</v>
      </c>
      <c r="B2259" s="146" t="s">
        <v>14683</v>
      </c>
      <c r="C2259" s="146" t="s">
        <v>15</v>
      </c>
      <c r="D2259" s="147" t="s">
        <v>16319</v>
      </c>
    </row>
    <row r="2260" spans="1:4" x14ac:dyDescent="0.2">
      <c r="A2260" s="146">
        <v>43458</v>
      </c>
      <c r="B2260" s="146" t="s">
        <v>2170</v>
      </c>
      <c r="C2260" s="146" t="s">
        <v>185</v>
      </c>
      <c r="D2260" s="147" t="s">
        <v>13213</v>
      </c>
    </row>
    <row r="2261" spans="1:4" x14ac:dyDescent="0.2">
      <c r="A2261" s="146">
        <v>43470</v>
      </c>
      <c r="B2261" s="146" t="s">
        <v>2171</v>
      </c>
      <c r="C2261" s="146" t="s">
        <v>187</v>
      </c>
      <c r="D2261" s="147" t="s">
        <v>14685</v>
      </c>
    </row>
    <row r="2262" spans="1:4" x14ac:dyDescent="0.2">
      <c r="A2262" s="146">
        <v>43459</v>
      </c>
      <c r="B2262" s="146" t="s">
        <v>2172</v>
      </c>
      <c r="C2262" s="146" t="s">
        <v>185</v>
      </c>
      <c r="D2262" s="147" t="s">
        <v>14686</v>
      </c>
    </row>
    <row r="2263" spans="1:4" x14ac:dyDescent="0.2">
      <c r="A2263" s="146">
        <v>43471</v>
      </c>
      <c r="B2263" s="146" t="s">
        <v>2173</v>
      </c>
      <c r="C2263" s="146" t="s">
        <v>187</v>
      </c>
      <c r="D2263" s="147" t="s">
        <v>14687</v>
      </c>
    </row>
    <row r="2264" spans="1:4" x14ac:dyDescent="0.2">
      <c r="A2264" s="146">
        <v>43460</v>
      </c>
      <c r="B2264" s="146" t="s">
        <v>2174</v>
      </c>
      <c r="C2264" s="146" t="s">
        <v>185</v>
      </c>
      <c r="D2264" s="147" t="s">
        <v>14688</v>
      </c>
    </row>
    <row r="2265" spans="1:4" x14ac:dyDescent="0.2">
      <c r="A2265" s="146">
        <v>43472</v>
      </c>
      <c r="B2265" s="146" t="s">
        <v>2175</v>
      </c>
      <c r="C2265" s="146" t="s">
        <v>187</v>
      </c>
      <c r="D2265" s="147" t="s">
        <v>14689</v>
      </c>
    </row>
    <row r="2266" spans="1:4" x14ac:dyDescent="0.2">
      <c r="A2266" s="146">
        <v>43461</v>
      </c>
      <c r="B2266" s="146" t="s">
        <v>2176</v>
      </c>
      <c r="C2266" s="146" t="s">
        <v>185</v>
      </c>
      <c r="D2266" s="147" t="s">
        <v>14690</v>
      </c>
    </row>
    <row r="2267" spans="1:4" x14ac:dyDescent="0.2">
      <c r="A2267" s="146">
        <v>43473</v>
      </c>
      <c r="B2267" s="146" t="s">
        <v>2177</v>
      </c>
      <c r="C2267" s="146" t="s">
        <v>187</v>
      </c>
      <c r="D2267" s="147" t="s">
        <v>14691</v>
      </c>
    </row>
    <row r="2268" spans="1:4" x14ac:dyDescent="0.2">
      <c r="A2268" s="146">
        <v>43463</v>
      </c>
      <c r="B2268" s="146" t="s">
        <v>2178</v>
      </c>
      <c r="C2268" s="146" t="s">
        <v>185</v>
      </c>
      <c r="D2268" s="147" t="s">
        <v>14692</v>
      </c>
    </row>
    <row r="2269" spans="1:4" x14ac:dyDescent="0.2">
      <c r="A2269" s="146">
        <v>43475</v>
      </c>
      <c r="B2269" s="146" t="s">
        <v>2179</v>
      </c>
      <c r="C2269" s="146" t="s">
        <v>187</v>
      </c>
      <c r="D2269" s="147" t="s">
        <v>14693</v>
      </c>
    </row>
    <row r="2270" spans="1:4" x14ac:dyDescent="0.2">
      <c r="A2270" s="146">
        <v>43462</v>
      </c>
      <c r="B2270" s="146" t="s">
        <v>2180</v>
      </c>
      <c r="C2270" s="146" t="s">
        <v>185</v>
      </c>
      <c r="D2270" s="147" t="s">
        <v>14694</v>
      </c>
    </row>
    <row r="2271" spans="1:4" x14ac:dyDescent="0.2">
      <c r="A2271" s="146">
        <v>43474</v>
      </c>
      <c r="B2271" s="146" t="s">
        <v>2181</v>
      </c>
      <c r="C2271" s="146" t="s">
        <v>187</v>
      </c>
      <c r="D2271" s="147" t="s">
        <v>14695</v>
      </c>
    </row>
    <row r="2272" spans="1:4" x14ac:dyDescent="0.2">
      <c r="A2272" s="146">
        <v>43464</v>
      </c>
      <c r="B2272" s="146" t="s">
        <v>2182</v>
      </c>
      <c r="C2272" s="146" t="s">
        <v>185</v>
      </c>
      <c r="D2272" s="147" t="s">
        <v>14694</v>
      </c>
    </row>
    <row r="2273" spans="1:4" x14ac:dyDescent="0.2">
      <c r="A2273" s="146">
        <v>43476</v>
      </c>
      <c r="B2273" s="146" t="s">
        <v>2183</v>
      </c>
      <c r="C2273" s="146" t="s">
        <v>187</v>
      </c>
      <c r="D2273" s="147" t="s">
        <v>14694</v>
      </c>
    </row>
    <row r="2274" spans="1:4" x14ac:dyDescent="0.2">
      <c r="A2274" s="146">
        <v>43465</v>
      </c>
      <c r="B2274" s="146" t="s">
        <v>2184</v>
      </c>
      <c r="C2274" s="146" t="s">
        <v>185</v>
      </c>
      <c r="D2274" s="147" t="s">
        <v>12892</v>
      </c>
    </row>
    <row r="2275" spans="1:4" x14ac:dyDescent="0.2">
      <c r="A2275" s="146">
        <v>43477</v>
      </c>
      <c r="B2275" s="146" t="s">
        <v>2185</v>
      </c>
      <c r="C2275" s="146" t="s">
        <v>187</v>
      </c>
      <c r="D2275" s="147" t="s">
        <v>14696</v>
      </c>
    </row>
    <row r="2276" spans="1:4" x14ac:dyDescent="0.2">
      <c r="A2276" s="146">
        <v>43466</v>
      </c>
      <c r="B2276" s="146" t="s">
        <v>2186</v>
      </c>
      <c r="C2276" s="146" t="s">
        <v>185</v>
      </c>
      <c r="D2276" s="147" t="s">
        <v>14697</v>
      </c>
    </row>
    <row r="2277" spans="1:4" x14ac:dyDescent="0.2">
      <c r="A2277" s="146">
        <v>43478</v>
      </c>
      <c r="B2277" s="146" t="s">
        <v>2187</v>
      </c>
      <c r="C2277" s="146" t="s">
        <v>187</v>
      </c>
      <c r="D2277" s="147" t="s">
        <v>14698</v>
      </c>
    </row>
    <row r="2278" spans="1:4" x14ac:dyDescent="0.2">
      <c r="A2278" s="146">
        <v>43467</v>
      </c>
      <c r="B2278" s="146" t="s">
        <v>2188</v>
      </c>
      <c r="C2278" s="146" t="s">
        <v>185</v>
      </c>
      <c r="D2278" s="147" t="s">
        <v>14699</v>
      </c>
    </row>
    <row r="2279" spans="1:4" x14ac:dyDescent="0.2">
      <c r="A2279" s="146">
        <v>43479</v>
      </c>
      <c r="B2279" s="146" t="s">
        <v>2189</v>
      </c>
      <c r="C2279" s="146" t="s">
        <v>187</v>
      </c>
      <c r="D2279" s="147" t="s">
        <v>14700</v>
      </c>
    </row>
    <row r="2280" spans="1:4" x14ac:dyDescent="0.2">
      <c r="A2280" s="146">
        <v>43468</v>
      </c>
      <c r="B2280" s="146" t="s">
        <v>2190</v>
      </c>
      <c r="C2280" s="146" t="s">
        <v>185</v>
      </c>
      <c r="D2280" s="147" t="s">
        <v>14701</v>
      </c>
    </row>
    <row r="2281" spans="1:4" x14ac:dyDescent="0.2">
      <c r="A2281" s="146">
        <v>43480</v>
      </c>
      <c r="B2281" s="146" t="s">
        <v>2191</v>
      </c>
      <c r="C2281" s="146" t="s">
        <v>187</v>
      </c>
      <c r="D2281" s="147" t="s">
        <v>14702</v>
      </c>
    </row>
    <row r="2282" spans="1:4" x14ac:dyDescent="0.2">
      <c r="A2282" s="146">
        <v>43469</v>
      </c>
      <c r="B2282" s="146" t="s">
        <v>2192</v>
      </c>
      <c r="C2282" s="146" t="s">
        <v>185</v>
      </c>
      <c r="D2282" s="147" t="s">
        <v>14703</v>
      </c>
    </row>
    <row r="2283" spans="1:4" x14ac:dyDescent="0.2">
      <c r="A2283" s="146">
        <v>43481</v>
      </c>
      <c r="B2283" s="146" t="s">
        <v>2193</v>
      </c>
      <c r="C2283" s="146" t="s">
        <v>187</v>
      </c>
      <c r="D2283" s="147" t="s">
        <v>14704</v>
      </c>
    </row>
    <row r="2284" spans="1:4" x14ac:dyDescent="0.2">
      <c r="A2284" s="146">
        <v>11461</v>
      </c>
      <c r="B2284" s="146" t="s">
        <v>14705</v>
      </c>
      <c r="C2284" s="146" t="s">
        <v>10</v>
      </c>
      <c r="D2284" s="147" t="s">
        <v>13996</v>
      </c>
    </row>
    <row r="2285" spans="1:4" x14ac:dyDescent="0.2">
      <c r="A2285" s="146">
        <v>3106</v>
      </c>
      <c r="B2285" s="146" t="s">
        <v>14707</v>
      </c>
      <c r="C2285" s="146" t="s">
        <v>10</v>
      </c>
      <c r="D2285" s="147" t="s">
        <v>20643</v>
      </c>
    </row>
    <row r="2286" spans="1:4" x14ac:dyDescent="0.2">
      <c r="A2286" s="146">
        <v>3107</v>
      </c>
      <c r="B2286" s="146" t="s">
        <v>14708</v>
      </c>
      <c r="C2286" s="146" t="s">
        <v>10</v>
      </c>
      <c r="D2286" s="147" t="s">
        <v>20543</v>
      </c>
    </row>
    <row r="2287" spans="1:4" x14ac:dyDescent="0.2">
      <c r="A2287" s="146">
        <v>25951</v>
      </c>
      <c r="B2287" s="146" t="s">
        <v>14709</v>
      </c>
      <c r="C2287" s="146" t="s">
        <v>71</v>
      </c>
      <c r="D2287" s="147" t="s">
        <v>12532</v>
      </c>
    </row>
    <row r="2288" spans="1:4" x14ac:dyDescent="0.2">
      <c r="A2288" s="146">
        <v>3123</v>
      </c>
      <c r="B2288" s="146" t="s">
        <v>2207</v>
      </c>
      <c r="C2288" s="146" t="s">
        <v>71</v>
      </c>
      <c r="D2288" s="147" t="s">
        <v>12513</v>
      </c>
    </row>
    <row r="2289" spans="1:4" x14ac:dyDescent="0.2">
      <c r="A2289" s="146">
        <v>38125</v>
      </c>
      <c r="B2289" s="146" t="s">
        <v>2208</v>
      </c>
      <c r="C2289" s="146" t="s">
        <v>71</v>
      </c>
      <c r="D2289" s="147" t="s">
        <v>13371</v>
      </c>
    </row>
    <row r="2290" spans="1:4" x14ac:dyDescent="0.2">
      <c r="A2290" s="146">
        <v>39014</v>
      </c>
      <c r="B2290" s="146" t="s">
        <v>2209</v>
      </c>
      <c r="C2290" s="146" t="s">
        <v>71</v>
      </c>
      <c r="D2290" s="147" t="s">
        <v>13104</v>
      </c>
    </row>
    <row r="2291" spans="1:4" x14ac:dyDescent="0.2">
      <c r="A2291" s="146">
        <v>11894</v>
      </c>
      <c r="B2291" s="146" t="s">
        <v>14710</v>
      </c>
      <c r="C2291" s="146" t="s">
        <v>10</v>
      </c>
      <c r="D2291" s="147" t="s">
        <v>20644</v>
      </c>
    </row>
    <row r="2292" spans="1:4" x14ac:dyDescent="0.2">
      <c r="A2292" s="146">
        <v>39365</v>
      </c>
      <c r="B2292" s="146" t="s">
        <v>2210</v>
      </c>
      <c r="C2292" s="146" t="s">
        <v>10</v>
      </c>
      <c r="D2292" s="147" t="s">
        <v>20645</v>
      </c>
    </row>
    <row r="2293" spans="1:4" x14ac:dyDescent="0.2">
      <c r="A2293" s="146">
        <v>39366</v>
      </c>
      <c r="B2293" s="146" t="s">
        <v>2211</v>
      </c>
      <c r="C2293" s="146" t="s">
        <v>10</v>
      </c>
      <c r="D2293" s="147" t="s">
        <v>20646</v>
      </c>
    </row>
    <row r="2294" spans="1:4" x14ac:dyDescent="0.2">
      <c r="A2294" s="146">
        <v>39367</v>
      </c>
      <c r="B2294" s="146" t="s">
        <v>2212</v>
      </c>
      <c r="C2294" s="146" t="s">
        <v>10</v>
      </c>
      <c r="D2294" s="147" t="s">
        <v>20647</v>
      </c>
    </row>
    <row r="2295" spans="1:4" x14ac:dyDescent="0.2">
      <c r="A2295" s="146">
        <v>37394</v>
      </c>
      <c r="B2295" s="146" t="s">
        <v>2213</v>
      </c>
      <c r="C2295" s="146" t="s">
        <v>2214</v>
      </c>
      <c r="D2295" s="147" t="s">
        <v>14622</v>
      </c>
    </row>
    <row r="2296" spans="1:4" x14ac:dyDescent="0.2">
      <c r="A2296" s="146">
        <v>14146</v>
      </c>
      <c r="B2296" s="146" t="s">
        <v>2215</v>
      </c>
      <c r="C2296" s="146" t="s">
        <v>2214</v>
      </c>
      <c r="D2296" s="147" t="s">
        <v>20648</v>
      </c>
    </row>
    <row r="2297" spans="1:4" x14ac:dyDescent="0.2">
      <c r="A2297" s="146">
        <v>38134</v>
      </c>
      <c r="B2297" s="146" t="s">
        <v>2216</v>
      </c>
      <c r="C2297" s="146" t="s">
        <v>71</v>
      </c>
      <c r="D2297" s="147" t="s">
        <v>20649</v>
      </c>
    </row>
    <row r="2298" spans="1:4" x14ac:dyDescent="0.2">
      <c r="A2298" s="146">
        <v>38132</v>
      </c>
      <c r="B2298" s="146" t="s">
        <v>2217</v>
      </c>
      <c r="C2298" s="146" t="s">
        <v>71</v>
      </c>
      <c r="D2298" s="147" t="s">
        <v>20650</v>
      </c>
    </row>
    <row r="2299" spans="1:4" x14ac:dyDescent="0.2">
      <c r="A2299" s="146">
        <v>38133</v>
      </c>
      <c r="B2299" s="146" t="s">
        <v>2218</v>
      </c>
      <c r="C2299" s="146" t="s">
        <v>71</v>
      </c>
      <c r="D2299" s="147" t="s">
        <v>20651</v>
      </c>
    </row>
    <row r="2300" spans="1:4" x14ac:dyDescent="0.2">
      <c r="A2300" s="146">
        <v>938</v>
      </c>
      <c r="B2300" s="146" t="s">
        <v>2219</v>
      </c>
      <c r="C2300" s="146" t="s">
        <v>20</v>
      </c>
      <c r="D2300" s="147" t="s">
        <v>12530</v>
      </c>
    </row>
    <row r="2301" spans="1:4" x14ac:dyDescent="0.2">
      <c r="A2301" s="146">
        <v>937</v>
      </c>
      <c r="B2301" s="146" t="s">
        <v>2220</v>
      </c>
      <c r="C2301" s="146" t="s">
        <v>20</v>
      </c>
      <c r="D2301" s="147" t="s">
        <v>20652</v>
      </c>
    </row>
    <row r="2302" spans="1:4" x14ac:dyDescent="0.2">
      <c r="A2302" s="146">
        <v>939</v>
      </c>
      <c r="B2302" s="146" t="s">
        <v>2221</v>
      </c>
      <c r="C2302" s="146" t="s">
        <v>20</v>
      </c>
      <c r="D2302" s="147" t="s">
        <v>12512</v>
      </c>
    </row>
    <row r="2303" spans="1:4" x14ac:dyDescent="0.2">
      <c r="A2303" s="146">
        <v>944</v>
      </c>
      <c r="B2303" s="146" t="s">
        <v>2222</v>
      </c>
      <c r="C2303" s="146" t="s">
        <v>20</v>
      </c>
      <c r="D2303" s="147" t="s">
        <v>20036</v>
      </c>
    </row>
    <row r="2304" spans="1:4" x14ac:dyDescent="0.2">
      <c r="A2304" s="146">
        <v>940</v>
      </c>
      <c r="B2304" s="146" t="s">
        <v>2223</v>
      </c>
      <c r="C2304" s="146" t="s">
        <v>20</v>
      </c>
      <c r="D2304" s="147" t="s">
        <v>15105</v>
      </c>
    </row>
    <row r="2305" spans="1:4" x14ac:dyDescent="0.2">
      <c r="A2305" s="146">
        <v>936</v>
      </c>
      <c r="B2305" s="146" t="s">
        <v>2224</v>
      </c>
      <c r="C2305" s="146" t="s">
        <v>20</v>
      </c>
      <c r="D2305" s="147" t="s">
        <v>12582</v>
      </c>
    </row>
    <row r="2306" spans="1:4" x14ac:dyDescent="0.2">
      <c r="A2306" s="146">
        <v>935</v>
      </c>
      <c r="B2306" s="146" t="s">
        <v>2225</v>
      </c>
      <c r="C2306" s="146" t="s">
        <v>20</v>
      </c>
      <c r="D2306" s="147" t="s">
        <v>12506</v>
      </c>
    </row>
    <row r="2307" spans="1:4" x14ac:dyDescent="0.2">
      <c r="A2307" s="146">
        <v>406</v>
      </c>
      <c r="B2307" s="146" t="s">
        <v>2227</v>
      </c>
      <c r="C2307" s="146" t="s">
        <v>10</v>
      </c>
      <c r="D2307" s="147" t="s">
        <v>17135</v>
      </c>
    </row>
    <row r="2308" spans="1:4" x14ac:dyDescent="0.2">
      <c r="A2308" s="146">
        <v>42529</v>
      </c>
      <c r="B2308" s="146" t="s">
        <v>2228</v>
      </c>
      <c r="C2308" s="146" t="s">
        <v>20</v>
      </c>
      <c r="D2308" s="147" t="s">
        <v>13705</v>
      </c>
    </row>
    <row r="2309" spans="1:4" x14ac:dyDescent="0.2">
      <c r="A2309" s="146">
        <v>39634</v>
      </c>
      <c r="B2309" s="146" t="s">
        <v>2229</v>
      </c>
      <c r="C2309" s="146" t="s">
        <v>20</v>
      </c>
      <c r="D2309" s="147" t="s">
        <v>13633</v>
      </c>
    </row>
    <row r="2310" spans="1:4" x14ac:dyDescent="0.2">
      <c r="A2310" s="146">
        <v>39701</v>
      </c>
      <c r="B2310" s="146" t="s">
        <v>2230</v>
      </c>
      <c r="C2310" s="146" t="s">
        <v>10</v>
      </c>
      <c r="D2310" s="147" t="s">
        <v>20653</v>
      </c>
    </row>
    <row r="2311" spans="1:4" x14ac:dyDescent="0.2">
      <c r="A2311" s="146">
        <v>12815</v>
      </c>
      <c r="B2311" s="146" t="s">
        <v>2231</v>
      </c>
      <c r="C2311" s="146" t="s">
        <v>10</v>
      </c>
      <c r="D2311" s="147" t="s">
        <v>20654</v>
      </c>
    </row>
    <row r="2312" spans="1:4" x14ac:dyDescent="0.2">
      <c r="A2312" s="146">
        <v>407</v>
      </c>
      <c r="B2312" s="146" t="s">
        <v>2232</v>
      </c>
      <c r="C2312" s="146" t="s">
        <v>71</v>
      </c>
      <c r="D2312" s="147" t="s">
        <v>19884</v>
      </c>
    </row>
    <row r="2313" spans="1:4" x14ac:dyDescent="0.2">
      <c r="A2313" s="146">
        <v>39431</v>
      </c>
      <c r="B2313" s="146" t="s">
        <v>2233</v>
      </c>
      <c r="C2313" s="146" t="s">
        <v>20</v>
      </c>
      <c r="D2313" s="147" t="s">
        <v>14690</v>
      </c>
    </row>
    <row r="2314" spans="1:4" x14ac:dyDescent="0.2">
      <c r="A2314" s="146">
        <v>39432</v>
      </c>
      <c r="B2314" s="146" t="s">
        <v>2234</v>
      </c>
      <c r="C2314" s="146" t="s">
        <v>20</v>
      </c>
      <c r="D2314" s="147" t="s">
        <v>13297</v>
      </c>
    </row>
    <row r="2315" spans="1:4" x14ac:dyDescent="0.2">
      <c r="A2315" s="146">
        <v>20111</v>
      </c>
      <c r="B2315" s="146" t="s">
        <v>2235</v>
      </c>
      <c r="C2315" s="146" t="s">
        <v>10</v>
      </c>
      <c r="D2315" s="147" t="s">
        <v>13357</v>
      </c>
    </row>
    <row r="2316" spans="1:4" x14ac:dyDescent="0.2">
      <c r="A2316" s="146">
        <v>21127</v>
      </c>
      <c r="B2316" s="146" t="s">
        <v>2236</v>
      </c>
      <c r="C2316" s="146" t="s">
        <v>10</v>
      </c>
      <c r="D2316" s="147" t="s">
        <v>13219</v>
      </c>
    </row>
    <row r="2317" spans="1:4" x14ac:dyDescent="0.2">
      <c r="A2317" s="146">
        <v>404</v>
      </c>
      <c r="B2317" s="146" t="s">
        <v>2237</v>
      </c>
      <c r="C2317" s="146" t="s">
        <v>20</v>
      </c>
      <c r="D2317" s="147" t="s">
        <v>14730</v>
      </c>
    </row>
    <row r="2318" spans="1:4" x14ac:dyDescent="0.2">
      <c r="A2318" s="146">
        <v>14151</v>
      </c>
      <c r="B2318" s="146" t="s">
        <v>2238</v>
      </c>
      <c r="C2318" s="146" t="s">
        <v>10</v>
      </c>
      <c r="D2318" s="147" t="s">
        <v>20655</v>
      </c>
    </row>
    <row r="2319" spans="1:4" x14ac:dyDescent="0.2">
      <c r="A2319" s="146">
        <v>14153</v>
      </c>
      <c r="B2319" s="146" t="s">
        <v>2239</v>
      </c>
      <c r="C2319" s="146" t="s">
        <v>10</v>
      </c>
      <c r="D2319" s="147" t="s">
        <v>20592</v>
      </c>
    </row>
    <row r="2320" spans="1:4" x14ac:dyDescent="0.2">
      <c r="A2320" s="146">
        <v>14152</v>
      </c>
      <c r="B2320" s="146" t="s">
        <v>2240</v>
      </c>
      <c r="C2320" s="146" t="s">
        <v>10</v>
      </c>
      <c r="D2320" s="147" t="s">
        <v>15554</v>
      </c>
    </row>
    <row r="2321" spans="1:4" x14ac:dyDescent="0.2">
      <c r="A2321" s="146">
        <v>14154</v>
      </c>
      <c r="B2321" s="146" t="s">
        <v>2241</v>
      </c>
      <c r="C2321" s="146" t="s">
        <v>10</v>
      </c>
      <c r="D2321" s="147" t="s">
        <v>20656</v>
      </c>
    </row>
    <row r="2322" spans="1:4" x14ac:dyDescent="0.2">
      <c r="A2322" s="146">
        <v>42015</v>
      </c>
      <c r="B2322" s="146" t="s">
        <v>14735</v>
      </c>
      <c r="C2322" s="146" t="s">
        <v>20</v>
      </c>
      <c r="D2322" s="147" t="s">
        <v>19806</v>
      </c>
    </row>
    <row r="2323" spans="1:4" x14ac:dyDescent="0.2">
      <c r="A2323" s="146">
        <v>3146</v>
      </c>
      <c r="B2323" s="146" t="s">
        <v>2242</v>
      </c>
      <c r="C2323" s="146" t="s">
        <v>10</v>
      </c>
      <c r="D2323" s="147" t="s">
        <v>15055</v>
      </c>
    </row>
    <row r="2324" spans="1:4" x14ac:dyDescent="0.2">
      <c r="A2324" s="146">
        <v>3143</v>
      </c>
      <c r="B2324" s="146" t="s">
        <v>2243</v>
      </c>
      <c r="C2324" s="146" t="s">
        <v>10</v>
      </c>
      <c r="D2324" s="147" t="s">
        <v>20657</v>
      </c>
    </row>
    <row r="2325" spans="1:4" x14ac:dyDescent="0.2">
      <c r="A2325" s="146">
        <v>3148</v>
      </c>
      <c r="B2325" s="146" t="s">
        <v>2244</v>
      </c>
      <c r="C2325" s="146" t="s">
        <v>10</v>
      </c>
      <c r="D2325" s="147" t="s">
        <v>20658</v>
      </c>
    </row>
    <row r="2326" spans="1:4" x14ac:dyDescent="0.2">
      <c r="A2326" s="146">
        <v>4310</v>
      </c>
      <c r="B2326" s="146" t="s">
        <v>2245</v>
      </c>
      <c r="C2326" s="146" t="s">
        <v>10</v>
      </c>
      <c r="D2326" s="147" t="s">
        <v>20659</v>
      </c>
    </row>
    <row r="2327" spans="1:4" x14ac:dyDescent="0.2">
      <c r="A2327" s="146">
        <v>4311</v>
      </c>
      <c r="B2327" s="146" t="s">
        <v>2246</v>
      </c>
      <c r="C2327" s="146" t="s">
        <v>10</v>
      </c>
      <c r="D2327" s="147" t="s">
        <v>12512</v>
      </c>
    </row>
    <row r="2328" spans="1:4" x14ac:dyDescent="0.2">
      <c r="A2328" s="146">
        <v>4312</v>
      </c>
      <c r="B2328" s="146" t="s">
        <v>2247</v>
      </c>
      <c r="C2328" s="146" t="s">
        <v>10</v>
      </c>
      <c r="D2328" s="147" t="s">
        <v>15441</v>
      </c>
    </row>
    <row r="2329" spans="1:4" x14ac:dyDescent="0.2">
      <c r="A2329" s="146">
        <v>11162</v>
      </c>
      <c r="B2329" s="146" t="s">
        <v>14739</v>
      </c>
      <c r="C2329" s="146" t="s">
        <v>10</v>
      </c>
      <c r="D2329" s="147" t="s">
        <v>14697</v>
      </c>
    </row>
    <row r="2330" spans="1:4" x14ac:dyDescent="0.2">
      <c r="A2330" s="146">
        <v>13261</v>
      </c>
      <c r="B2330" s="146" t="s">
        <v>2248</v>
      </c>
      <c r="C2330" s="146" t="s">
        <v>10</v>
      </c>
      <c r="D2330" s="147" t="s">
        <v>14474</v>
      </c>
    </row>
    <row r="2331" spans="1:4" x14ac:dyDescent="0.2">
      <c r="A2331" s="146">
        <v>3255</v>
      </c>
      <c r="B2331" s="146" t="s">
        <v>2249</v>
      </c>
      <c r="C2331" s="146" t="s">
        <v>10</v>
      </c>
      <c r="D2331" s="147" t="s">
        <v>12556</v>
      </c>
    </row>
    <row r="2332" spans="1:4" x14ac:dyDescent="0.2">
      <c r="A2332" s="146">
        <v>3254</v>
      </c>
      <c r="B2332" s="146" t="s">
        <v>2250</v>
      </c>
      <c r="C2332" s="146" t="s">
        <v>10</v>
      </c>
      <c r="D2332" s="147" t="s">
        <v>20660</v>
      </c>
    </row>
    <row r="2333" spans="1:4" x14ac:dyDescent="0.2">
      <c r="A2333" s="146">
        <v>3259</v>
      </c>
      <c r="B2333" s="146" t="s">
        <v>2251</v>
      </c>
      <c r="C2333" s="146" t="s">
        <v>10</v>
      </c>
      <c r="D2333" s="147" t="s">
        <v>20266</v>
      </c>
    </row>
    <row r="2334" spans="1:4" x14ac:dyDescent="0.2">
      <c r="A2334" s="146">
        <v>3258</v>
      </c>
      <c r="B2334" s="146" t="s">
        <v>2252</v>
      </c>
      <c r="C2334" s="146" t="s">
        <v>10</v>
      </c>
      <c r="D2334" s="147" t="s">
        <v>20661</v>
      </c>
    </row>
    <row r="2335" spans="1:4" x14ac:dyDescent="0.2">
      <c r="A2335" s="146">
        <v>3251</v>
      </c>
      <c r="B2335" s="146" t="s">
        <v>2253</v>
      </c>
      <c r="C2335" s="146" t="s">
        <v>10</v>
      </c>
      <c r="D2335" s="147" t="s">
        <v>19823</v>
      </c>
    </row>
    <row r="2336" spans="1:4" x14ac:dyDescent="0.2">
      <c r="A2336" s="146">
        <v>3256</v>
      </c>
      <c r="B2336" s="146" t="s">
        <v>2254</v>
      </c>
      <c r="C2336" s="146" t="s">
        <v>10</v>
      </c>
      <c r="D2336" s="147" t="s">
        <v>20662</v>
      </c>
    </row>
    <row r="2337" spans="1:4" x14ac:dyDescent="0.2">
      <c r="A2337" s="146">
        <v>3261</v>
      </c>
      <c r="B2337" s="146" t="s">
        <v>2255</v>
      </c>
      <c r="C2337" s="146" t="s">
        <v>10</v>
      </c>
      <c r="D2337" s="147" t="s">
        <v>20663</v>
      </c>
    </row>
    <row r="2338" spans="1:4" x14ac:dyDescent="0.2">
      <c r="A2338" s="146">
        <v>3260</v>
      </c>
      <c r="B2338" s="146" t="s">
        <v>2256</v>
      </c>
      <c r="C2338" s="146" t="s">
        <v>10</v>
      </c>
      <c r="D2338" s="147" t="s">
        <v>20664</v>
      </c>
    </row>
    <row r="2339" spans="1:4" x14ac:dyDescent="0.2">
      <c r="A2339" s="146">
        <v>3272</v>
      </c>
      <c r="B2339" s="146" t="s">
        <v>2257</v>
      </c>
      <c r="C2339" s="146" t="s">
        <v>10</v>
      </c>
      <c r="D2339" s="147" t="s">
        <v>20665</v>
      </c>
    </row>
    <row r="2340" spans="1:4" x14ac:dyDescent="0.2">
      <c r="A2340" s="146">
        <v>3265</v>
      </c>
      <c r="B2340" s="146" t="s">
        <v>2258</v>
      </c>
      <c r="C2340" s="146" t="s">
        <v>10</v>
      </c>
      <c r="D2340" s="147" t="s">
        <v>13267</v>
      </c>
    </row>
    <row r="2341" spans="1:4" x14ac:dyDescent="0.2">
      <c r="A2341" s="146">
        <v>3262</v>
      </c>
      <c r="B2341" s="146" t="s">
        <v>2259</v>
      </c>
      <c r="C2341" s="146" t="s">
        <v>10</v>
      </c>
      <c r="D2341" s="147" t="s">
        <v>13730</v>
      </c>
    </row>
    <row r="2342" spans="1:4" x14ac:dyDescent="0.2">
      <c r="A2342" s="146">
        <v>3264</v>
      </c>
      <c r="B2342" s="146" t="s">
        <v>2260</v>
      </c>
      <c r="C2342" s="146" t="s">
        <v>10</v>
      </c>
      <c r="D2342" s="147" t="s">
        <v>16680</v>
      </c>
    </row>
    <row r="2343" spans="1:4" x14ac:dyDescent="0.2">
      <c r="A2343" s="146">
        <v>3267</v>
      </c>
      <c r="B2343" s="146" t="s">
        <v>2261</v>
      </c>
      <c r="C2343" s="146" t="s">
        <v>10</v>
      </c>
      <c r="D2343" s="147" t="s">
        <v>20666</v>
      </c>
    </row>
    <row r="2344" spans="1:4" x14ac:dyDescent="0.2">
      <c r="A2344" s="146">
        <v>3266</v>
      </c>
      <c r="B2344" s="146" t="s">
        <v>2262</v>
      </c>
      <c r="C2344" s="146" t="s">
        <v>10</v>
      </c>
      <c r="D2344" s="147" t="s">
        <v>20667</v>
      </c>
    </row>
    <row r="2345" spans="1:4" x14ac:dyDescent="0.2">
      <c r="A2345" s="146">
        <v>3263</v>
      </c>
      <c r="B2345" s="146" t="s">
        <v>2263</v>
      </c>
      <c r="C2345" s="146" t="s">
        <v>10</v>
      </c>
      <c r="D2345" s="147" t="s">
        <v>15839</v>
      </c>
    </row>
    <row r="2346" spans="1:4" x14ac:dyDescent="0.2">
      <c r="A2346" s="146">
        <v>3268</v>
      </c>
      <c r="B2346" s="146" t="s">
        <v>2264</v>
      </c>
      <c r="C2346" s="146" t="s">
        <v>10</v>
      </c>
      <c r="D2346" s="147" t="s">
        <v>20668</v>
      </c>
    </row>
    <row r="2347" spans="1:4" x14ac:dyDescent="0.2">
      <c r="A2347" s="146">
        <v>3271</v>
      </c>
      <c r="B2347" s="146" t="s">
        <v>2265</v>
      </c>
      <c r="C2347" s="146" t="s">
        <v>10</v>
      </c>
      <c r="D2347" s="147" t="s">
        <v>20669</v>
      </c>
    </row>
    <row r="2348" spans="1:4" x14ac:dyDescent="0.2">
      <c r="A2348" s="146">
        <v>3270</v>
      </c>
      <c r="B2348" s="146" t="s">
        <v>2266</v>
      </c>
      <c r="C2348" s="146" t="s">
        <v>10</v>
      </c>
      <c r="D2348" s="147" t="s">
        <v>20670</v>
      </c>
    </row>
    <row r="2349" spans="1:4" x14ac:dyDescent="0.2">
      <c r="A2349" s="146">
        <v>3275</v>
      </c>
      <c r="B2349" s="146" t="s">
        <v>2267</v>
      </c>
      <c r="C2349" s="146" t="s">
        <v>15</v>
      </c>
      <c r="D2349" s="147" t="s">
        <v>20671</v>
      </c>
    </row>
    <row r="2350" spans="1:4" x14ac:dyDescent="0.2">
      <c r="A2350" s="146">
        <v>39512</v>
      </c>
      <c r="B2350" s="146" t="s">
        <v>2268</v>
      </c>
      <c r="C2350" s="146" t="s">
        <v>15</v>
      </c>
      <c r="D2350" s="147" t="s">
        <v>20672</v>
      </c>
    </row>
    <row r="2351" spans="1:4" x14ac:dyDescent="0.2">
      <c r="A2351" s="146">
        <v>39511</v>
      </c>
      <c r="B2351" s="146" t="s">
        <v>2269</v>
      </c>
      <c r="C2351" s="146" t="s">
        <v>15</v>
      </c>
      <c r="D2351" s="147" t="s">
        <v>20673</v>
      </c>
    </row>
    <row r="2352" spans="1:4" x14ac:dyDescent="0.2">
      <c r="A2352" s="146">
        <v>39513</v>
      </c>
      <c r="B2352" s="146" t="s">
        <v>2270</v>
      </c>
      <c r="C2352" s="146" t="s">
        <v>15</v>
      </c>
      <c r="D2352" s="147" t="s">
        <v>20674</v>
      </c>
    </row>
    <row r="2353" spans="1:4" x14ac:dyDescent="0.2">
      <c r="A2353" s="146">
        <v>3286</v>
      </c>
      <c r="B2353" s="146" t="s">
        <v>2271</v>
      </c>
      <c r="C2353" s="146" t="s">
        <v>15</v>
      </c>
      <c r="D2353" s="147" t="s">
        <v>20675</v>
      </c>
    </row>
    <row r="2354" spans="1:4" x14ac:dyDescent="0.2">
      <c r="A2354" s="146">
        <v>3287</v>
      </c>
      <c r="B2354" s="146" t="s">
        <v>2272</v>
      </c>
      <c r="C2354" s="146" t="s">
        <v>15</v>
      </c>
      <c r="D2354" s="147" t="s">
        <v>20676</v>
      </c>
    </row>
    <row r="2355" spans="1:4" x14ac:dyDescent="0.2">
      <c r="A2355" s="146">
        <v>3283</v>
      </c>
      <c r="B2355" s="146" t="s">
        <v>2273</v>
      </c>
      <c r="C2355" s="146" t="s">
        <v>15</v>
      </c>
      <c r="D2355" s="147" t="s">
        <v>20677</v>
      </c>
    </row>
    <row r="2356" spans="1:4" x14ac:dyDescent="0.2">
      <c r="A2356" s="146">
        <v>11587</v>
      </c>
      <c r="B2356" s="146" t="s">
        <v>2274</v>
      </c>
      <c r="C2356" s="146" t="s">
        <v>15</v>
      </c>
      <c r="D2356" s="147" t="s">
        <v>20678</v>
      </c>
    </row>
    <row r="2357" spans="1:4" x14ac:dyDescent="0.2">
      <c r="A2357" s="146">
        <v>36225</v>
      </c>
      <c r="B2357" s="146" t="s">
        <v>2275</v>
      </c>
      <c r="C2357" s="146" t="s">
        <v>15</v>
      </c>
      <c r="D2357" s="147" t="s">
        <v>15324</v>
      </c>
    </row>
    <row r="2358" spans="1:4" x14ac:dyDescent="0.2">
      <c r="A2358" s="146">
        <v>36230</v>
      </c>
      <c r="B2358" s="146" t="s">
        <v>2276</v>
      </c>
      <c r="C2358" s="146" t="s">
        <v>15</v>
      </c>
      <c r="D2358" s="147" t="s">
        <v>20679</v>
      </c>
    </row>
    <row r="2359" spans="1:4" x14ac:dyDescent="0.2">
      <c r="A2359" s="146">
        <v>36238</v>
      </c>
      <c r="B2359" s="146" t="s">
        <v>2277</v>
      </c>
      <c r="C2359" s="146" t="s">
        <v>15</v>
      </c>
      <c r="D2359" s="147" t="s">
        <v>14750</v>
      </c>
    </row>
    <row r="2360" spans="1:4" x14ac:dyDescent="0.2">
      <c r="A2360" s="146">
        <v>11887</v>
      </c>
      <c r="B2360" s="146" t="s">
        <v>14765</v>
      </c>
      <c r="C2360" s="146" t="s">
        <v>10</v>
      </c>
      <c r="D2360" s="147" t="s">
        <v>20680</v>
      </c>
    </row>
    <row r="2361" spans="1:4" x14ac:dyDescent="0.2">
      <c r="A2361" s="146">
        <v>11883</v>
      </c>
      <c r="B2361" s="146" t="s">
        <v>14767</v>
      </c>
      <c r="C2361" s="146" t="s">
        <v>10</v>
      </c>
      <c r="D2361" s="147" t="s">
        <v>20681</v>
      </c>
    </row>
    <row r="2362" spans="1:4" x14ac:dyDescent="0.2">
      <c r="A2362" s="146">
        <v>11884</v>
      </c>
      <c r="B2362" s="146" t="s">
        <v>14769</v>
      </c>
      <c r="C2362" s="146" t="s">
        <v>10</v>
      </c>
      <c r="D2362" s="147" t="s">
        <v>20682</v>
      </c>
    </row>
    <row r="2363" spans="1:4" x14ac:dyDescent="0.2">
      <c r="A2363" s="146">
        <v>11885</v>
      </c>
      <c r="B2363" s="146" t="s">
        <v>14771</v>
      </c>
      <c r="C2363" s="146" t="s">
        <v>10</v>
      </c>
      <c r="D2363" s="147" t="s">
        <v>20683</v>
      </c>
    </row>
    <row r="2364" spans="1:4" x14ac:dyDescent="0.2">
      <c r="A2364" s="146">
        <v>11886</v>
      </c>
      <c r="B2364" s="146" t="s">
        <v>14773</v>
      </c>
      <c r="C2364" s="146" t="s">
        <v>10</v>
      </c>
      <c r="D2364" s="147" t="s">
        <v>20684</v>
      </c>
    </row>
    <row r="2365" spans="1:4" x14ac:dyDescent="0.2">
      <c r="A2365" s="146">
        <v>11888</v>
      </c>
      <c r="B2365" s="146" t="s">
        <v>14775</v>
      </c>
      <c r="C2365" s="146" t="s">
        <v>10</v>
      </c>
      <c r="D2365" s="147" t="s">
        <v>20685</v>
      </c>
    </row>
    <row r="2366" spans="1:4" x14ac:dyDescent="0.2">
      <c r="A2366" s="146">
        <v>3277</v>
      </c>
      <c r="B2366" s="146" t="s">
        <v>14777</v>
      </c>
      <c r="C2366" s="146" t="s">
        <v>10</v>
      </c>
      <c r="D2366" s="147" t="s">
        <v>20686</v>
      </c>
    </row>
    <row r="2367" spans="1:4" x14ac:dyDescent="0.2">
      <c r="A2367" s="146">
        <v>3281</v>
      </c>
      <c r="B2367" s="146" t="s">
        <v>14779</v>
      </c>
      <c r="C2367" s="146" t="s">
        <v>10</v>
      </c>
      <c r="D2367" s="147" t="s">
        <v>20687</v>
      </c>
    </row>
    <row r="2368" spans="1:4" x14ac:dyDescent="0.2">
      <c r="A2368" s="146">
        <v>39363</v>
      </c>
      <c r="B2368" s="146" t="s">
        <v>2278</v>
      </c>
      <c r="C2368" s="146" t="s">
        <v>10</v>
      </c>
      <c r="D2368" s="147" t="s">
        <v>20688</v>
      </c>
    </row>
    <row r="2369" spans="1:4" x14ac:dyDescent="0.2">
      <c r="A2369" s="146">
        <v>39361</v>
      </c>
      <c r="B2369" s="146" t="s">
        <v>2279</v>
      </c>
      <c r="C2369" s="146" t="s">
        <v>10</v>
      </c>
      <c r="D2369" s="147" t="s">
        <v>20689</v>
      </c>
    </row>
    <row r="2370" spans="1:4" x14ac:dyDescent="0.2">
      <c r="A2370" s="146">
        <v>39362</v>
      </c>
      <c r="B2370" s="146" t="s">
        <v>2280</v>
      </c>
      <c r="C2370" s="146" t="s">
        <v>10</v>
      </c>
      <c r="D2370" s="147" t="s">
        <v>20690</v>
      </c>
    </row>
    <row r="2371" spans="1:4" x14ac:dyDescent="0.2">
      <c r="A2371" s="146">
        <v>39364</v>
      </c>
      <c r="B2371" s="146" t="s">
        <v>2281</v>
      </c>
      <c r="C2371" s="146" t="s">
        <v>10</v>
      </c>
      <c r="D2371" s="147" t="s">
        <v>20691</v>
      </c>
    </row>
    <row r="2372" spans="1:4" x14ac:dyDescent="0.2">
      <c r="A2372" s="146">
        <v>14576</v>
      </c>
      <c r="B2372" s="146" t="s">
        <v>2282</v>
      </c>
      <c r="C2372" s="146" t="s">
        <v>10</v>
      </c>
      <c r="D2372" s="147" t="s">
        <v>20692</v>
      </c>
    </row>
    <row r="2373" spans="1:4" x14ac:dyDescent="0.2">
      <c r="A2373" s="146">
        <v>13877</v>
      </c>
      <c r="B2373" s="146" t="s">
        <v>2283</v>
      </c>
      <c r="C2373" s="146" t="s">
        <v>10</v>
      </c>
      <c r="D2373" s="147" t="s">
        <v>20693</v>
      </c>
    </row>
    <row r="2374" spans="1:4" x14ac:dyDescent="0.2">
      <c r="A2374" s="146">
        <v>7307</v>
      </c>
      <c r="B2374" s="146" t="s">
        <v>2284</v>
      </c>
      <c r="C2374" s="146" t="s">
        <v>73</v>
      </c>
      <c r="D2374" s="147" t="s">
        <v>20128</v>
      </c>
    </row>
    <row r="2375" spans="1:4" x14ac:dyDescent="0.2">
      <c r="A2375" s="146">
        <v>38122</v>
      </c>
      <c r="B2375" s="146" t="s">
        <v>2285</v>
      </c>
      <c r="C2375" s="146" t="s">
        <v>73</v>
      </c>
      <c r="D2375" s="147" t="s">
        <v>13950</v>
      </c>
    </row>
    <row r="2376" spans="1:4" x14ac:dyDescent="0.2">
      <c r="A2376" s="146">
        <v>6086</v>
      </c>
      <c r="B2376" s="146" t="s">
        <v>2286</v>
      </c>
      <c r="C2376" s="146" t="s">
        <v>12432</v>
      </c>
      <c r="D2376" s="147" t="s">
        <v>12433</v>
      </c>
    </row>
    <row r="2377" spans="1:4" x14ac:dyDescent="0.2">
      <c r="A2377" s="146">
        <v>38633</v>
      </c>
      <c r="B2377" s="146" t="s">
        <v>2287</v>
      </c>
      <c r="C2377" s="146" t="s">
        <v>10</v>
      </c>
      <c r="D2377" s="147" t="s">
        <v>12709</v>
      </c>
    </row>
    <row r="2378" spans="1:4" x14ac:dyDescent="0.2">
      <c r="A2378" s="146">
        <v>12344</v>
      </c>
      <c r="B2378" s="146" t="s">
        <v>2288</v>
      </c>
      <c r="C2378" s="146" t="s">
        <v>10</v>
      </c>
      <c r="D2378" s="147" t="s">
        <v>14789</v>
      </c>
    </row>
    <row r="2379" spans="1:4" x14ac:dyDescent="0.2">
      <c r="A2379" s="146">
        <v>12343</v>
      </c>
      <c r="B2379" s="146" t="s">
        <v>2289</v>
      </c>
      <c r="C2379" s="146" t="s">
        <v>10</v>
      </c>
      <c r="D2379" s="147" t="s">
        <v>14790</v>
      </c>
    </row>
    <row r="2380" spans="1:4" x14ac:dyDescent="0.2">
      <c r="A2380" s="146">
        <v>3295</v>
      </c>
      <c r="B2380" s="146" t="s">
        <v>2290</v>
      </c>
      <c r="C2380" s="146" t="s">
        <v>10</v>
      </c>
      <c r="D2380" s="147" t="s">
        <v>14791</v>
      </c>
    </row>
    <row r="2381" spans="1:4" x14ac:dyDescent="0.2">
      <c r="A2381" s="146">
        <v>3302</v>
      </c>
      <c r="B2381" s="146" t="s">
        <v>2291</v>
      </c>
      <c r="C2381" s="146" t="s">
        <v>10</v>
      </c>
      <c r="D2381" s="147" t="s">
        <v>14792</v>
      </c>
    </row>
    <row r="2382" spans="1:4" x14ac:dyDescent="0.2">
      <c r="A2382" s="146">
        <v>3297</v>
      </c>
      <c r="B2382" s="146" t="s">
        <v>2292</v>
      </c>
      <c r="C2382" s="146" t="s">
        <v>10</v>
      </c>
      <c r="D2382" s="147" t="s">
        <v>14793</v>
      </c>
    </row>
    <row r="2383" spans="1:4" x14ac:dyDescent="0.2">
      <c r="A2383" s="146">
        <v>3294</v>
      </c>
      <c r="B2383" s="146" t="s">
        <v>2293</v>
      </c>
      <c r="C2383" s="146" t="s">
        <v>10</v>
      </c>
      <c r="D2383" s="147" t="s">
        <v>14794</v>
      </c>
    </row>
    <row r="2384" spans="1:4" x14ac:dyDescent="0.2">
      <c r="A2384" s="146">
        <v>3292</v>
      </c>
      <c r="B2384" s="146" t="s">
        <v>2294</v>
      </c>
      <c r="C2384" s="146" t="s">
        <v>10</v>
      </c>
      <c r="D2384" s="147" t="s">
        <v>12539</v>
      </c>
    </row>
    <row r="2385" spans="1:4" x14ac:dyDescent="0.2">
      <c r="A2385" s="146">
        <v>3298</v>
      </c>
      <c r="B2385" s="146" t="s">
        <v>2295</v>
      </c>
      <c r="C2385" s="146" t="s">
        <v>10</v>
      </c>
      <c r="D2385" s="147" t="s">
        <v>14795</v>
      </c>
    </row>
    <row r="2386" spans="1:4" x14ac:dyDescent="0.2">
      <c r="A2386" s="146">
        <v>11596</v>
      </c>
      <c r="B2386" s="146" t="s">
        <v>2296</v>
      </c>
      <c r="C2386" s="146" t="s">
        <v>10</v>
      </c>
      <c r="D2386" s="147" t="s">
        <v>14796</v>
      </c>
    </row>
    <row r="2387" spans="1:4" x14ac:dyDescent="0.2">
      <c r="A2387" s="146">
        <v>34802</v>
      </c>
      <c r="B2387" s="146" t="s">
        <v>2297</v>
      </c>
      <c r="C2387" s="146" t="s">
        <v>10</v>
      </c>
      <c r="D2387" s="147" t="s">
        <v>14797</v>
      </c>
    </row>
    <row r="2388" spans="1:4" x14ac:dyDescent="0.2">
      <c r="A2388" s="146">
        <v>11588</v>
      </c>
      <c r="B2388" s="146" t="s">
        <v>2298</v>
      </c>
      <c r="C2388" s="146" t="s">
        <v>10</v>
      </c>
      <c r="D2388" s="147" t="s">
        <v>14798</v>
      </c>
    </row>
    <row r="2389" spans="1:4" x14ac:dyDescent="0.2">
      <c r="A2389" s="146">
        <v>34383</v>
      </c>
      <c r="B2389" s="146" t="s">
        <v>2299</v>
      </c>
      <c r="C2389" s="146" t="s">
        <v>10</v>
      </c>
      <c r="D2389" s="147" t="s">
        <v>14799</v>
      </c>
    </row>
    <row r="2390" spans="1:4" x14ac:dyDescent="0.2">
      <c r="A2390" s="146">
        <v>40451</v>
      </c>
      <c r="B2390" s="146" t="s">
        <v>2300</v>
      </c>
      <c r="C2390" s="146" t="s">
        <v>15</v>
      </c>
      <c r="D2390" s="147" t="s">
        <v>14800</v>
      </c>
    </row>
    <row r="2391" spans="1:4" x14ac:dyDescent="0.2">
      <c r="A2391" s="146">
        <v>40453</v>
      </c>
      <c r="B2391" s="146" t="s">
        <v>2301</v>
      </c>
      <c r="C2391" s="146" t="s">
        <v>15</v>
      </c>
      <c r="D2391" s="147" t="s">
        <v>14190</v>
      </c>
    </row>
    <row r="2392" spans="1:4" x14ac:dyDescent="0.2">
      <c r="A2392" s="146">
        <v>40452</v>
      </c>
      <c r="B2392" s="146" t="s">
        <v>2302</v>
      </c>
      <c r="C2392" s="146" t="s">
        <v>15</v>
      </c>
      <c r="D2392" s="147" t="s">
        <v>14801</v>
      </c>
    </row>
    <row r="2393" spans="1:4" x14ac:dyDescent="0.2">
      <c r="A2393" s="146">
        <v>11594</v>
      </c>
      <c r="B2393" s="146" t="s">
        <v>2303</v>
      </c>
      <c r="C2393" s="146" t="s">
        <v>10</v>
      </c>
      <c r="D2393" s="147" t="s">
        <v>14802</v>
      </c>
    </row>
    <row r="2394" spans="1:4" x14ac:dyDescent="0.2">
      <c r="A2394" s="146">
        <v>3311</v>
      </c>
      <c r="B2394" s="146" t="s">
        <v>2304</v>
      </c>
      <c r="C2394" s="146" t="s">
        <v>183</v>
      </c>
      <c r="D2394" s="147" t="s">
        <v>14802</v>
      </c>
    </row>
    <row r="2395" spans="1:4" x14ac:dyDescent="0.2">
      <c r="A2395" s="146">
        <v>11599</v>
      </c>
      <c r="B2395" s="146" t="s">
        <v>2305</v>
      </c>
      <c r="C2395" s="146" t="s">
        <v>10</v>
      </c>
      <c r="D2395" s="147" t="s">
        <v>14803</v>
      </c>
    </row>
    <row r="2396" spans="1:4" x14ac:dyDescent="0.2">
      <c r="A2396" s="146">
        <v>11593</v>
      </c>
      <c r="B2396" s="146" t="s">
        <v>2306</v>
      </c>
      <c r="C2396" s="146" t="s">
        <v>10</v>
      </c>
      <c r="D2396" s="147" t="s">
        <v>14804</v>
      </c>
    </row>
    <row r="2397" spans="1:4" x14ac:dyDescent="0.2">
      <c r="A2397" s="146">
        <v>3314</v>
      </c>
      <c r="B2397" s="146" t="s">
        <v>2307</v>
      </c>
      <c r="C2397" s="146" t="s">
        <v>183</v>
      </c>
      <c r="D2397" s="147" t="s">
        <v>14805</v>
      </c>
    </row>
    <row r="2398" spans="1:4" x14ac:dyDescent="0.2">
      <c r="A2398" s="146">
        <v>11597</v>
      </c>
      <c r="B2398" s="146" t="s">
        <v>2308</v>
      </c>
      <c r="C2398" s="146" t="s">
        <v>10</v>
      </c>
      <c r="D2398" s="147" t="s">
        <v>14806</v>
      </c>
    </row>
    <row r="2399" spans="1:4" x14ac:dyDescent="0.2">
      <c r="A2399" s="146">
        <v>3309</v>
      </c>
      <c r="B2399" s="146" t="s">
        <v>2309</v>
      </c>
      <c r="C2399" s="146" t="s">
        <v>183</v>
      </c>
      <c r="D2399" s="147" t="s">
        <v>14796</v>
      </c>
    </row>
    <row r="2400" spans="1:4" x14ac:dyDescent="0.2">
      <c r="A2400" s="146">
        <v>34612</v>
      </c>
      <c r="B2400" s="146" t="s">
        <v>2310</v>
      </c>
      <c r="C2400" s="146" t="s">
        <v>10</v>
      </c>
      <c r="D2400" s="147" t="s">
        <v>14807</v>
      </c>
    </row>
    <row r="2401" spans="1:4" x14ac:dyDescent="0.2">
      <c r="A2401" s="146">
        <v>34635</v>
      </c>
      <c r="B2401" s="146" t="s">
        <v>2311</v>
      </c>
      <c r="C2401" s="146" t="s">
        <v>10</v>
      </c>
      <c r="D2401" s="147" t="s">
        <v>14808</v>
      </c>
    </row>
    <row r="2402" spans="1:4" x14ac:dyDescent="0.2">
      <c r="A2402" s="146">
        <v>34633</v>
      </c>
      <c r="B2402" s="146" t="s">
        <v>2312</v>
      </c>
      <c r="C2402" s="146" t="s">
        <v>10</v>
      </c>
      <c r="D2402" s="147" t="s">
        <v>14809</v>
      </c>
    </row>
    <row r="2403" spans="1:4" x14ac:dyDescent="0.2">
      <c r="A2403" s="146">
        <v>40440</v>
      </c>
      <c r="B2403" s="146" t="s">
        <v>2313</v>
      </c>
      <c r="C2403" s="146" t="s">
        <v>183</v>
      </c>
      <c r="D2403" s="147" t="s">
        <v>14810</v>
      </c>
    </row>
    <row r="2404" spans="1:4" x14ac:dyDescent="0.2">
      <c r="A2404" s="146">
        <v>40441</v>
      </c>
      <c r="B2404" s="146" t="s">
        <v>2314</v>
      </c>
      <c r="C2404" s="146" t="s">
        <v>183</v>
      </c>
      <c r="D2404" s="147" t="s">
        <v>14811</v>
      </c>
    </row>
    <row r="2405" spans="1:4" x14ac:dyDescent="0.2">
      <c r="A2405" s="146">
        <v>40449</v>
      </c>
      <c r="B2405" s="146" t="s">
        <v>2315</v>
      </c>
      <c r="C2405" s="146" t="s">
        <v>183</v>
      </c>
      <c r="D2405" s="147" t="s">
        <v>14812</v>
      </c>
    </row>
    <row r="2406" spans="1:4" x14ac:dyDescent="0.2">
      <c r="A2406" s="146">
        <v>34800</v>
      </c>
      <c r="B2406" s="146" t="s">
        <v>2316</v>
      </c>
      <c r="C2406" s="146" t="s">
        <v>183</v>
      </c>
      <c r="D2406" s="147" t="s">
        <v>14813</v>
      </c>
    </row>
    <row r="2407" spans="1:4" x14ac:dyDescent="0.2">
      <c r="A2407" s="146">
        <v>11592</v>
      </c>
      <c r="B2407" s="146" t="s">
        <v>2317</v>
      </c>
      <c r="C2407" s="146" t="s">
        <v>10</v>
      </c>
      <c r="D2407" s="147" t="s">
        <v>14805</v>
      </c>
    </row>
    <row r="2408" spans="1:4" x14ac:dyDescent="0.2">
      <c r="A2408" s="146">
        <v>40438</v>
      </c>
      <c r="B2408" s="146" t="s">
        <v>2318</v>
      </c>
      <c r="C2408" s="146" t="s">
        <v>183</v>
      </c>
      <c r="D2408" s="147" t="s">
        <v>14814</v>
      </c>
    </row>
    <row r="2409" spans="1:4" x14ac:dyDescent="0.2">
      <c r="A2409" s="146">
        <v>40436</v>
      </c>
      <c r="B2409" s="146" t="s">
        <v>2319</v>
      </c>
      <c r="C2409" s="146" t="s">
        <v>183</v>
      </c>
      <c r="D2409" s="147" t="s">
        <v>14815</v>
      </c>
    </row>
    <row r="2410" spans="1:4" x14ac:dyDescent="0.2">
      <c r="A2410" s="146">
        <v>4315</v>
      </c>
      <c r="B2410" s="146" t="s">
        <v>2320</v>
      </c>
      <c r="C2410" s="146" t="s">
        <v>10</v>
      </c>
      <c r="D2410" s="147" t="s">
        <v>14730</v>
      </c>
    </row>
    <row r="2411" spans="1:4" x14ac:dyDescent="0.2">
      <c r="A2411" s="146">
        <v>42482</v>
      </c>
      <c r="B2411" s="146" t="s">
        <v>14816</v>
      </c>
      <c r="C2411" s="146" t="s">
        <v>10</v>
      </c>
      <c r="D2411" s="147" t="s">
        <v>12501</v>
      </c>
    </row>
    <row r="2412" spans="1:4" x14ac:dyDescent="0.2">
      <c r="A2412" s="146">
        <v>402</v>
      </c>
      <c r="B2412" s="146" t="s">
        <v>2321</v>
      </c>
      <c r="C2412" s="146" t="s">
        <v>10</v>
      </c>
      <c r="D2412" s="147" t="s">
        <v>16376</v>
      </c>
    </row>
    <row r="2413" spans="1:4" x14ac:dyDescent="0.2">
      <c r="A2413" s="146">
        <v>4226</v>
      </c>
      <c r="B2413" s="146" t="s">
        <v>2322</v>
      </c>
      <c r="C2413" s="146" t="s">
        <v>71</v>
      </c>
      <c r="D2413" s="147" t="s">
        <v>14069</v>
      </c>
    </row>
    <row r="2414" spans="1:4" x14ac:dyDescent="0.2">
      <c r="A2414" s="146">
        <v>4222</v>
      </c>
      <c r="B2414" s="146" t="s">
        <v>2323</v>
      </c>
      <c r="C2414" s="146" t="s">
        <v>73</v>
      </c>
      <c r="D2414" s="147" t="s">
        <v>20043</v>
      </c>
    </row>
    <row r="2415" spans="1:4" x14ac:dyDescent="0.2">
      <c r="A2415" s="146">
        <v>34804</v>
      </c>
      <c r="B2415" s="146" t="s">
        <v>2324</v>
      </c>
      <c r="C2415" s="146" t="s">
        <v>15</v>
      </c>
      <c r="D2415" s="147" t="s">
        <v>14820</v>
      </c>
    </row>
    <row r="2416" spans="1:4" x14ac:dyDescent="0.2">
      <c r="A2416" s="146">
        <v>4013</v>
      </c>
      <c r="B2416" s="146" t="s">
        <v>2325</v>
      </c>
      <c r="C2416" s="146" t="s">
        <v>15</v>
      </c>
      <c r="D2416" s="147" t="s">
        <v>13460</v>
      </c>
    </row>
    <row r="2417" spans="1:4" x14ac:dyDescent="0.2">
      <c r="A2417" s="146">
        <v>4011</v>
      </c>
      <c r="B2417" s="146" t="s">
        <v>2326</v>
      </c>
      <c r="C2417" s="146" t="s">
        <v>15</v>
      </c>
      <c r="D2417" s="147" t="s">
        <v>12549</v>
      </c>
    </row>
    <row r="2418" spans="1:4" x14ac:dyDescent="0.2">
      <c r="A2418" s="146">
        <v>4021</v>
      </c>
      <c r="B2418" s="146" t="s">
        <v>2327</v>
      </c>
      <c r="C2418" s="146" t="s">
        <v>15</v>
      </c>
      <c r="D2418" s="147" t="s">
        <v>13910</v>
      </c>
    </row>
    <row r="2419" spans="1:4" x14ac:dyDescent="0.2">
      <c r="A2419" s="146">
        <v>4019</v>
      </c>
      <c r="B2419" s="146" t="s">
        <v>2328</v>
      </c>
      <c r="C2419" s="146" t="s">
        <v>15</v>
      </c>
      <c r="D2419" s="147" t="s">
        <v>20694</v>
      </c>
    </row>
    <row r="2420" spans="1:4" x14ac:dyDescent="0.2">
      <c r="A2420" s="146">
        <v>4012</v>
      </c>
      <c r="B2420" s="146" t="s">
        <v>2329</v>
      </c>
      <c r="C2420" s="146" t="s">
        <v>15</v>
      </c>
      <c r="D2420" s="147" t="s">
        <v>15444</v>
      </c>
    </row>
    <row r="2421" spans="1:4" x14ac:dyDescent="0.2">
      <c r="A2421" s="146">
        <v>4020</v>
      </c>
      <c r="B2421" s="146" t="s">
        <v>2330</v>
      </c>
      <c r="C2421" s="146" t="s">
        <v>15</v>
      </c>
      <c r="D2421" s="147" t="s">
        <v>20300</v>
      </c>
    </row>
    <row r="2422" spans="1:4" x14ac:dyDescent="0.2">
      <c r="A2422" s="146">
        <v>4018</v>
      </c>
      <c r="B2422" s="146" t="s">
        <v>2331</v>
      </c>
      <c r="C2422" s="146" t="s">
        <v>15</v>
      </c>
      <c r="D2422" s="147" t="s">
        <v>20695</v>
      </c>
    </row>
    <row r="2423" spans="1:4" x14ac:dyDescent="0.2">
      <c r="A2423" s="146">
        <v>36498</v>
      </c>
      <c r="B2423" s="146" t="s">
        <v>2332</v>
      </c>
      <c r="C2423" s="146" t="s">
        <v>10</v>
      </c>
      <c r="D2423" s="147" t="s">
        <v>20696</v>
      </c>
    </row>
    <row r="2424" spans="1:4" x14ac:dyDescent="0.2">
      <c r="A2424" s="146">
        <v>12872</v>
      </c>
      <c r="B2424" s="146" t="s">
        <v>14827</v>
      </c>
      <c r="C2424" s="146" t="s">
        <v>185</v>
      </c>
      <c r="D2424" s="147" t="s">
        <v>13221</v>
      </c>
    </row>
    <row r="2425" spans="1:4" x14ac:dyDescent="0.2">
      <c r="A2425" s="146">
        <v>41075</v>
      </c>
      <c r="B2425" s="146" t="s">
        <v>2334</v>
      </c>
      <c r="C2425" s="146" t="s">
        <v>187</v>
      </c>
      <c r="D2425" s="147" t="s">
        <v>19544</v>
      </c>
    </row>
    <row r="2426" spans="1:4" x14ac:dyDescent="0.2">
      <c r="A2426" s="146">
        <v>3315</v>
      </c>
      <c r="B2426" s="146" t="s">
        <v>14828</v>
      </c>
      <c r="C2426" s="146" t="s">
        <v>71</v>
      </c>
      <c r="D2426" s="147" t="s">
        <v>14540</v>
      </c>
    </row>
    <row r="2427" spans="1:4" x14ac:dyDescent="0.2">
      <c r="A2427" s="146">
        <v>36870</v>
      </c>
      <c r="B2427" s="146" t="s">
        <v>2337</v>
      </c>
      <c r="C2427" s="146" t="s">
        <v>71</v>
      </c>
      <c r="D2427" s="147" t="s">
        <v>12914</v>
      </c>
    </row>
    <row r="2428" spans="1:4" x14ac:dyDescent="0.2">
      <c r="A2428" s="146">
        <v>5092</v>
      </c>
      <c r="B2428" s="146" t="s">
        <v>14829</v>
      </c>
      <c r="C2428" s="146" t="s">
        <v>463</v>
      </c>
      <c r="D2428" s="147" t="s">
        <v>15432</v>
      </c>
    </row>
    <row r="2429" spans="1:4" x14ac:dyDescent="0.2">
      <c r="A2429" s="146">
        <v>11462</v>
      </c>
      <c r="B2429" s="146" t="s">
        <v>2339</v>
      </c>
      <c r="C2429" s="146" t="s">
        <v>463</v>
      </c>
      <c r="D2429" s="147" t="s">
        <v>13925</v>
      </c>
    </row>
    <row r="2430" spans="1:4" x14ac:dyDescent="0.2">
      <c r="A2430" s="146">
        <v>36529</v>
      </c>
      <c r="B2430" s="146" t="s">
        <v>2340</v>
      </c>
      <c r="C2430" s="146" t="s">
        <v>10</v>
      </c>
      <c r="D2430" s="147" t="s">
        <v>20697</v>
      </c>
    </row>
    <row r="2431" spans="1:4" x14ac:dyDescent="0.2">
      <c r="A2431" s="146">
        <v>3318</v>
      </c>
      <c r="B2431" s="146" t="s">
        <v>2341</v>
      </c>
      <c r="C2431" s="146" t="s">
        <v>10</v>
      </c>
      <c r="D2431" s="147" t="s">
        <v>20698</v>
      </c>
    </row>
    <row r="2432" spans="1:4" x14ac:dyDescent="0.2">
      <c r="A2432" s="146">
        <v>38968</v>
      </c>
      <c r="B2432" s="146" t="s">
        <v>20699</v>
      </c>
      <c r="C2432" s="146" t="s">
        <v>15</v>
      </c>
      <c r="D2432" s="147" t="s">
        <v>20700</v>
      </c>
    </row>
    <row r="2433" spans="1:4" x14ac:dyDescent="0.2">
      <c r="A2433" s="146">
        <v>3324</v>
      </c>
      <c r="B2433" s="146" t="s">
        <v>2342</v>
      </c>
      <c r="C2433" s="146" t="s">
        <v>15</v>
      </c>
      <c r="D2433" s="147" t="s">
        <v>14208</v>
      </c>
    </row>
    <row r="2434" spans="1:4" x14ac:dyDescent="0.2">
      <c r="A2434" s="146">
        <v>3322</v>
      </c>
      <c r="B2434" s="146" t="s">
        <v>2343</v>
      </c>
      <c r="C2434" s="146" t="s">
        <v>15</v>
      </c>
      <c r="D2434" s="147" t="s">
        <v>12944</v>
      </c>
    </row>
    <row r="2435" spans="1:4" x14ac:dyDescent="0.2">
      <c r="A2435" s="146">
        <v>43390</v>
      </c>
      <c r="B2435" s="146" t="s">
        <v>14834</v>
      </c>
      <c r="C2435" s="146" t="s">
        <v>15</v>
      </c>
      <c r="D2435" s="147" t="s">
        <v>14835</v>
      </c>
    </row>
    <row r="2436" spans="1:4" x14ac:dyDescent="0.2">
      <c r="A2436" s="146">
        <v>5076</v>
      </c>
      <c r="B2436" s="146" t="s">
        <v>2344</v>
      </c>
      <c r="C2436" s="146" t="s">
        <v>71</v>
      </c>
      <c r="D2436" s="147" t="s">
        <v>16399</v>
      </c>
    </row>
    <row r="2437" spans="1:4" x14ac:dyDescent="0.2">
      <c r="A2437" s="146">
        <v>5077</v>
      </c>
      <c r="B2437" s="146" t="s">
        <v>2345</v>
      </c>
      <c r="C2437" s="146" t="s">
        <v>71</v>
      </c>
      <c r="D2437" s="147" t="s">
        <v>20701</v>
      </c>
    </row>
    <row r="2438" spans="1:4" x14ac:dyDescent="0.2">
      <c r="A2438" s="146">
        <v>11837</v>
      </c>
      <c r="B2438" s="146" t="s">
        <v>2346</v>
      </c>
      <c r="C2438" s="146" t="s">
        <v>10</v>
      </c>
      <c r="D2438" s="147" t="s">
        <v>20702</v>
      </c>
    </row>
    <row r="2439" spans="1:4" x14ac:dyDescent="0.2">
      <c r="A2439" s="146">
        <v>38055</v>
      </c>
      <c r="B2439" s="146" t="s">
        <v>2347</v>
      </c>
      <c r="C2439" s="146" t="s">
        <v>10</v>
      </c>
      <c r="D2439" s="147" t="s">
        <v>15723</v>
      </c>
    </row>
    <row r="2440" spans="1:4" x14ac:dyDescent="0.2">
      <c r="A2440" s="146">
        <v>415</v>
      </c>
      <c r="B2440" s="146" t="s">
        <v>2348</v>
      </c>
      <c r="C2440" s="146" t="s">
        <v>10</v>
      </c>
      <c r="D2440" s="147" t="s">
        <v>15830</v>
      </c>
    </row>
    <row r="2441" spans="1:4" x14ac:dyDescent="0.2">
      <c r="A2441" s="146">
        <v>416</v>
      </c>
      <c r="B2441" s="146" t="s">
        <v>2349</v>
      </c>
      <c r="C2441" s="146" t="s">
        <v>10</v>
      </c>
      <c r="D2441" s="147" t="s">
        <v>20703</v>
      </c>
    </row>
    <row r="2442" spans="1:4" x14ac:dyDescent="0.2">
      <c r="A2442" s="146">
        <v>425</v>
      </c>
      <c r="B2442" s="146" t="s">
        <v>2350</v>
      </c>
      <c r="C2442" s="146" t="s">
        <v>10</v>
      </c>
      <c r="D2442" s="147" t="s">
        <v>13608</v>
      </c>
    </row>
    <row r="2443" spans="1:4" x14ac:dyDescent="0.2">
      <c r="A2443" s="146">
        <v>426</v>
      </c>
      <c r="B2443" s="146" t="s">
        <v>2351</v>
      </c>
      <c r="C2443" s="146" t="s">
        <v>10</v>
      </c>
      <c r="D2443" s="147" t="s">
        <v>13641</v>
      </c>
    </row>
    <row r="2444" spans="1:4" x14ac:dyDescent="0.2">
      <c r="A2444" s="146">
        <v>38056</v>
      </c>
      <c r="B2444" s="146" t="s">
        <v>2352</v>
      </c>
      <c r="C2444" s="146" t="s">
        <v>10</v>
      </c>
      <c r="D2444" s="147" t="s">
        <v>20704</v>
      </c>
    </row>
    <row r="2445" spans="1:4" x14ac:dyDescent="0.2">
      <c r="A2445" s="146">
        <v>1564</v>
      </c>
      <c r="B2445" s="146" t="s">
        <v>2353</v>
      </c>
      <c r="C2445" s="146" t="s">
        <v>10</v>
      </c>
      <c r="D2445" s="147" t="s">
        <v>20104</v>
      </c>
    </row>
    <row r="2446" spans="1:4" x14ac:dyDescent="0.2">
      <c r="A2446" s="146">
        <v>11032</v>
      </c>
      <c r="B2446" s="146" t="s">
        <v>2354</v>
      </c>
      <c r="C2446" s="146" t="s">
        <v>10</v>
      </c>
      <c r="D2446" s="147" t="s">
        <v>19531</v>
      </c>
    </row>
    <row r="2447" spans="1:4" x14ac:dyDescent="0.2">
      <c r="A2447" s="146">
        <v>36786</v>
      </c>
      <c r="B2447" s="146" t="s">
        <v>2355</v>
      </c>
      <c r="C2447" s="146" t="s">
        <v>2356</v>
      </c>
      <c r="D2447" s="147" t="s">
        <v>14843</v>
      </c>
    </row>
    <row r="2448" spans="1:4" x14ac:dyDescent="0.2">
      <c r="A2448" s="146">
        <v>36785</v>
      </c>
      <c r="B2448" s="146" t="s">
        <v>2357</v>
      </c>
      <c r="C2448" s="146" t="s">
        <v>2356</v>
      </c>
      <c r="D2448" s="147" t="s">
        <v>14844</v>
      </c>
    </row>
    <row r="2449" spans="1:4" x14ac:dyDescent="0.2">
      <c r="A2449" s="146">
        <v>36782</v>
      </c>
      <c r="B2449" s="146" t="s">
        <v>2358</v>
      </c>
      <c r="C2449" s="146" t="s">
        <v>2356</v>
      </c>
      <c r="D2449" s="147" t="s">
        <v>14845</v>
      </c>
    </row>
    <row r="2450" spans="1:4" x14ac:dyDescent="0.2">
      <c r="A2450" s="146">
        <v>25930</v>
      </c>
      <c r="B2450" s="146" t="s">
        <v>14846</v>
      </c>
      <c r="C2450" s="146" t="s">
        <v>2356</v>
      </c>
      <c r="D2450" s="147" t="s">
        <v>14847</v>
      </c>
    </row>
    <row r="2451" spans="1:4" x14ac:dyDescent="0.2">
      <c r="A2451" s="146">
        <v>4824</v>
      </c>
      <c r="B2451" s="146" t="s">
        <v>2360</v>
      </c>
      <c r="C2451" s="146" t="s">
        <v>71</v>
      </c>
      <c r="D2451" s="147" t="s">
        <v>19886</v>
      </c>
    </row>
    <row r="2452" spans="1:4" x14ac:dyDescent="0.2">
      <c r="A2452" s="146">
        <v>11795</v>
      </c>
      <c r="B2452" s="146" t="s">
        <v>2361</v>
      </c>
      <c r="C2452" s="146" t="s">
        <v>15</v>
      </c>
      <c r="D2452" s="147" t="s">
        <v>20705</v>
      </c>
    </row>
    <row r="2453" spans="1:4" x14ac:dyDescent="0.2">
      <c r="A2453" s="146">
        <v>134</v>
      </c>
      <c r="B2453" s="146" t="s">
        <v>2362</v>
      </c>
      <c r="C2453" s="146" t="s">
        <v>71</v>
      </c>
      <c r="D2453" s="147" t="s">
        <v>15463</v>
      </c>
    </row>
    <row r="2454" spans="1:4" x14ac:dyDescent="0.2">
      <c r="A2454" s="146">
        <v>4229</v>
      </c>
      <c r="B2454" s="146" t="s">
        <v>2363</v>
      </c>
      <c r="C2454" s="146" t="s">
        <v>71</v>
      </c>
      <c r="D2454" s="147" t="s">
        <v>20250</v>
      </c>
    </row>
    <row r="2455" spans="1:4" x14ac:dyDescent="0.2">
      <c r="A2455" s="146">
        <v>11244</v>
      </c>
      <c r="B2455" s="146" t="s">
        <v>2366</v>
      </c>
      <c r="C2455" s="146" t="s">
        <v>10</v>
      </c>
      <c r="D2455" s="147" t="s">
        <v>20706</v>
      </c>
    </row>
    <row r="2456" spans="1:4" x14ac:dyDescent="0.2">
      <c r="A2456" s="146">
        <v>11245</v>
      </c>
      <c r="B2456" s="146" t="s">
        <v>2367</v>
      </c>
      <c r="C2456" s="146" t="s">
        <v>10</v>
      </c>
      <c r="D2456" s="147" t="s">
        <v>20707</v>
      </c>
    </row>
    <row r="2457" spans="1:4" x14ac:dyDescent="0.2">
      <c r="A2457" s="146">
        <v>11235</v>
      </c>
      <c r="B2457" s="146" t="s">
        <v>2368</v>
      </c>
      <c r="C2457" s="146" t="s">
        <v>10</v>
      </c>
      <c r="D2457" s="147" t="s">
        <v>20708</v>
      </c>
    </row>
    <row r="2458" spans="1:4" x14ac:dyDescent="0.2">
      <c r="A2458" s="146">
        <v>11236</v>
      </c>
      <c r="B2458" s="146" t="s">
        <v>2369</v>
      </c>
      <c r="C2458" s="146" t="s">
        <v>10</v>
      </c>
      <c r="D2458" s="147" t="s">
        <v>20709</v>
      </c>
    </row>
    <row r="2459" spans="1:4" x14ac:dyDescent="0.2">
      <c r="A2459" s="146">
        <v>11731</v>
      </c>
      <c r="B2459" s="146" t="s">
        <v>14854</v>
      </c>
      <c r="C2459" s="146" t="s">
        <v>10</v>
      </c>
      <c r="D2459" s="147" t="s">
        <v>14855</v>
      </c>
    </row>
    <row r="2460" spans="1:4" x14ac:dyDescent="0.2">
      <c r="A2460" s="146">
        <v>11732</v>
      </c>
      <c r="B2460" s="146" t="s">
        <v>14856</v>
      </c>
      <c r="C2460" s="146" t="s">
        <v>10</v>
      </c>
      <c r="D2460" s="147" t="s">
        <v>14857</v>
      </c>
    </row>
    <row r="2461" spans="1:4" x14ac:dyDescent="0.2">
      <c r="A2461" s="146">
        <v>36494</v>
      </c>
      <c r="B2461" s="146" t="s">
        <v>2370</v>
      </c>
      <c r="C2461" s="146" t="s">
        <v>10</v>
      </c>
      <c r="D2461" s="147" t="s">
        <v>14858</v>
      </c>
    </row>
    <row r="2462" spans="1:4" x14ac:dyDescent="0.2">
      <c r="A2462" s="146">
        <v>36493</v>
      </c>
      <c r="B2462" s="146" t="s">
        <v>2371</v>
      </c>
      <c r="C2462" s="146" t="s">
        <v>10</v>
      </c>
      <c r="D2462" s="147" t="s">
        <v>14859</v>
      </c>
    </row>
    <row r="2463" spans="1:4" x14ac:dyDescent="0.2">
      <c r="A2463" s="146">
        <v>36492</v>
      </c>
      <c r="B2463" s="146" t="s">
        <v>2372</v>
      </c>
      <c r="C2463" s="146" t="s">
        <v>10</v>
      </c>
      <c r="D2463" s="147" t="s">
        <v>14860</v>
      </c>
    </row>
    <row r="2464" spans="1:4" x14ac:dyDescent="0.2">
      <c r="A2464" s="146">
        <v>13333</v>
      </c>
      <c r="B2464" s="146" t="s">
        <v>2373</v>
      </c>
      <c r="C2464" s="146" t="s">
        <v>10</v>
      </c>
      <c r="D2464" s="147" t="s">
        <v>20710</v>
      </c>
    </row>
    <row r="2465" spans="1:4" x14ac:dyDescent="0.2">
      <c r="A2465" s="146">
        <v>13533</v>
      </c>
      <c r="B2465" s="146" t="s">
        <v>2374</v>
      </c>
      <c r="C2465" s="146" t="s">
        <v>10</v>
      </c>
      <c r="D2465" s="147" t="s">
        <v>20711</v>
      </c>
    </row>
    <row r="2466" spans="1:4" x14ac:dyDescent="0.2">
      <c r="A2466" s="146">
        <v>36499</v>
      </c>
      <c r="B2466" s="146" t="s">
        <v>2375</v>
      </c>
      <c r="C2466" s="146" t="s">
        <v>10</v>
      </c>
      <c r="D2466" s="147" t="s">
        <v>20712</v>
      </c>
    </row>
    <row r="2467" spans="1:4" x14ac:dyDescent="0.2">
      <c r="A2467" s="146">
        <v>39585</v>
      </c>
      <c r="B2467" s="146" t="s">
        <v>2376</v>
      </c>
      <c r="C2467" s="146" t="s">
        <v>10</v>
      </c>
      <c r="D2467" s="147" t="s">
        <v>20713</v>
      </c>
    </row>
    <row r="2468" spans="1:4" x14ac:dyDescent="0.2">
      <c r="A2468" s="146">
        <v>39586</v>
      </c>
      <c r="B2468" s="146" t="s">
        <v>2377</v>
      </c>
      <c r="C2468" s="146" t="s">
        <v>10</v>
      </c>
      <c r="D2468" s="147" t="s">
        <v>20714</v>
      </c>
    </row>
    <row r="2469" spans="1:4" x14ac:dyDescent="0.2">
      <c r="A2469" s="146">
        <v>39587</v>
      </c>
      <c r="B2469" s="146" t="s">
        <v>2378</v>
      </c>
      <c r="C2469" s="146" t="s">
        <v>10</v>
      </c>
      <c r="D2469" s="147" t="s">
        <v>20715</v>
      </c>
    </row>
    <row r="2470" spans="1:4" x14ac:dyDescent="0.2">
      <c r="A2470" s="146">
        <v>39588</v>
      </c>
      <c r="B2470" s="146" t="s">
        <v>2379</v>
      </c>
      <c r="C2470" s="146" t="s">
        <v>10</v>
      </c>
      <c r="D2470" s="147" t="s">
        <v>20716</v>
      </c>
    </row>
    <row r="2471" spans="1:4" x14ac:dyDescent="0.2">
      <c r="A2471" s="146">
        <v>39584</v>
      </c>
      <c r="B2471" s="146" t="s">
        <v>2380</v>
      </c>
      <c r="C2471" s="146" t="s">
        <v>10</v>
      </c>
      <c r="D2471" s="147" t="s">
        <v>20717</v>
      </c>
    </row>
    <row r="2472" spans="1:4" x14ac:dyDescent="0.2">
      <c r="A2472" s="146">
        <v>39590</v>
      </c>
      <c r="B2472" s="146" t="s">
        <v>2381</v>
      </c>
      <c r="C2472" s="146" t="s">
        <v>10</v>
      </c>
      <c r="D2472" s="147" t="s">
        <v>20718</v>
      </c>
    </row>
    <row r="2473" spans="1:4" x14ac:dyDescent="0.2">
      <c r="A2473" s="146">
        <v>39592</v>
      </c>
      <c r="B2473" s="146" t="s">
        <v>2382</v>
      </c>
      <c r="C2473" s="146" t="s">
        <v>10</v>
      </c>
      <c r="D2473" s="147" t="s">
        <v>20719</v>
      </c>
    </row>
    <row r="2474" spans="1:4" x14ac:dyDescent="0.2">
      <c r="A2474" s="146">
        <v>39593</v>
      </c>
      <c r="B2474" s="146" t="s">
        <v>2383</v>
      </c>
      <c r="C2474" s="146" t="s">
        <v>10</v>
      </c>
      <c r="D2474" s="147" t="s">
        <v>20715</v>
      </c>
    </row>
    <row r="2475" spans="1:4" x14ac:dyDescent="0.2">
      <c r="A2475" s="146">
        <v>14254</v>
      </c>
      <c r="B2475" s="146" t="s">
        <v>2384</v>
      </c>
      <c r="C2475" s="146" t="s">
        <v>10</v>
      </c>
      <c r="D2475" s="147" t="s">
        <v>20720</v>
      </c>
    </row>
    <row r="2476" spans="1:4" x14ac:dyDescent="0.2">
      <c r="A2476" s="146">
        <v>25987</v>
      </c>
      <c r="B2476" s="146" t="s">
        <v>14872</v>
      </c>
      <c r="C2476" s="146" t="s">
        <v>10</v>
      </c>
      <c r="D2476" s="147" t="s">
        <v>20721</v>
      </c>
    </row>
    <row r="2477" spans="1:4" x14ac:dyDescent="0.2">
      <c r="A2477" s="146">
        <v>25019</v>
      </c>
      <c r="B2477" s="146" t="s">
        <v>2386</v>
      </c>
      <c r="C2477" s="146" t="s">
        <v>10</v>
      </c>
      <c r="D2477" s="147" t="s">
        <v>20722</v>
      </c>
    </row>
    <row r="2478" spans="1:4" x14ac:dyDescent="0.2">
      <c r="A2478" s="146">
        <v>36501</v>
      </c>
      <c r="B2478" s="146" t="s">
        <v>2387</v>
      </c>
      <c r="C2478" s="146" t="s">
        <v>10</v>
      </c>
      <c r="D2478" s="147" t="s">
        <v>20723</v>
      </c>
    </row>
    <row r="2479" spans="1:4" x14ac:dyDescent="0.2">
      <c r="A2479" s="146">
        <v>25986</v>
      </c>
      <c r="B2479" s="146" t="s">
        <v>14876</v>
      </c>
      <c r="C2479" s="146" t="s">
        <v>10</v>
      </c>
      <c r="D2479" s="147" t="s">
        <v>20724</v>
      </c>
    </row>
    <row r="2480" spans="1:4" x14ac:dyDescent="0.2">
      <c r="A2480" s="146">
        <v>36500</v>
      </c>
      <c r="B2480" s="146" t="s">
        <v>2389</v>
      </c>
      <c r="C2480" s="146" t="s">
        <v>10</v>
      </c>
      <c r="D2480" s="147" t="s">
        <v>20725</v>
      </c>
    </row>
    <row r="2481" spans="1:4" x14ac:dyDescent="0.2">
      <c r="A2481" s="146">
        <v>20017</v>
      </c>
      <c r="B2481" s="146" t="s">
        <v>14879</v>
      </c>
      <c r="C2481" s="146" t="s">
        <v>20</v>
      </c>
      <c r="D2481" s="147" t="s">
        <v>12701</v>
      </c>
    </row>
    <row r="2482" spans="1:4" x14ac:dyDescent="0.2">
      <c r="A2482" s="146">
        <v>20007</v>
      </c>
      <c r="B2482" s="146" t="s">
        <v>14881</v>
      </c>
      <c r="C2482" s="146" t="s">
        <v>20</v>
      </c>
      <c r="D2482" s="147" t="s">
        <v>15844</v>
      </c>
    </row>
    <row r="2483" spans="1:4" x14ac:dyDescent="0.2">
      <c r="A2483" s="146">
        <v>39836</v>
      </c>
      <c r="B2483" s="146" t="s">
        <v>14883</v>
      </c>
      <c r="C2483" s="146" t="s">
        <v>497</v>
      </c>
      <c r="D2483" s="147" t="s">
        <v>17092</v>
      </c>
    </row>
    <row r="2484" spans="1:4" x14ac:dyDescent="0.2">
      <c r="A2484" s="146">
        <v>39830</v>
      </c>
      <c r="B2484" s="146" t="s">
        <v>14885</v>
      </c>
      <c r="C2484" s="146" t="s">
        <v>497</v>
      </c>
      <c r="D2484" s="147" t="s">
        <v>20726</v>
      </c>
    </row>
    <row r="2485" spans="1:4" x14ac:dyDescent="0.2">
      <c r="A2485" s="146">
        <v>39831</v>
      </c>
      <c r="B2485" s="146" t="s">
        <v>14887</v>
      </c>
      <c r="C2485" s="146" t="s">
        <v>497</v>
      </c>
      <c r="D2485" s="147" t="s">
        <v>20727</v>
      </c>
    </row>
    <row r="2486" spans="1:4" x14ac:dyDescent="0.2">
      <c r="A2486" s="146">
        <v>36888</v>
      </c>
      <c r="B2486" s="146" t="s">
        <v>14889</v>
      </c>
      <c r="C2486" s="146" t="s">
        <v>20</v>
      </c>
      <c r="D2486" s="147" t="s">
        <v>14069</v>
      </c>
    </row>
    <row r="2487" spans="1:4" x14ac:dyDescent="0.2">
      <c r="A2487" s="146">
        <v>40527</v>
      </c>
      <c r="B2487" s="146" t="s">
        <v>2396</v>
      </c>
      <c r="C2487" s="146" t="s">
        <v>10</v>
      </c>
      <c r="D2487" s="147" t="s">
        <v>20728</v>
      </c>
    </row>
    <row r="2488" spans="1:4" x14ac:dyDescent="0.2">
      <c r="A2488" s="146">
        <v>36497</v>
      </c>
      <c r="B2488" s="146" t="s">
        <v>2397</v>
      </c>
      <c r="C2488" s="146" t="s">
        <v>10</v>
      </c>
      <c r="D2488" s="147" t="s">
        <v>20729</v>
      </c>
    </row>
    <row r="2489" spans="1:4" x14ac:dyDescent="0.2">
      <c r="A2489" s="146">
        <v>36487</v>
      </c>
      <c r="B2489" s="146" t="s">
        <v>2398</v>
      </c>
      <c r="C2489" s="146" t="s">
        <v>10</v>
      </c>
      <c r="D2489" s="147" t="s">
        <v>20730</v>
      </c>
    </row>
    <row r="2490" spans="1:4" x14ac:dyDescent="0.2">
      <c r="A2490" s="146">
        <v>25952</v>
      </c>
      <c r="B2490" s="146" t="s">
        <v>14893</v>
      </c>
      <c r="C2490" s="146" t="s">
        <v>10</v>
      </c>
      <c r="D2490" s="147" t="s">
        <v>14894</v>
      </c>
    </row>
    <row r="2491" spans="1:4" x14ac:dyDescent="0.2">
      <c r="A2491" s="146">
        <v>25954</v>
      </c>
      <c r="B2491" s="146" t="s">
        <v>14895</v>
      </c>
      <c r="C2491" s="146" t="s">
        <v>10</v>
      </c>
      <c r="D2491" s="147" t="s">
        <v>14896</v>
      </c>
    </row>
    <row r="2492" spans="1:4" x14ac:dyDescent="0.2">
      <c r="A2492" s="146">
        <v>25953</v>
      </c>
      <c r="B2492" s="146" t="s">
        <v>14897</v>
      </c>
      <c r="C2492" s="146" t="s">
        <v>10</v>
      </c>
      <c r="D2492" s="147" t="s">
        <v>14898</v>
      </c>
    </row>
    <row r="2493" spans="1:4" x14ac:dyDescent="0.2">
      <c r="A2493" s="146">
        <v>37776</v>
      </c>
      <c r="B2493" s="146" t="s">
        <v>2402</v>
      </c>
      <c r="C2493" s="146" t="s">
        <v>10</v>
      </c>
      <c r="D2493" s="147" t="s">
        <v>14899</v>
      </c>
    </row>
    <row r="2494" spans="1:4" x14ac:dyDescent="0.2">
      <c r="A2494" s="146">
        <v>37775</v>
      </c>
      <c r="B2494" s="146" t="s">
        <v>2403</v>
      </c>
      <c r="C2494" s="146" t="s">
        <v>10</v>
      </c>
      <c r="D2494" s="147" t="s">
        <v>14900</v>
      </c>
    </row>
    <row r="2495" spans="1:4" x14ac:dyDescent="0.2">
      <c r="A2495" s="146">
        <v>36491</v>
      </c>
      <c r="B2495" s="146" t="s">
        <v>2404</v>
      </c>
      <c r="C2495" s="146" t="s">
        <v>10</v>
      </c>
      <c r="D2495" s="147" t="s">
        <v>14901</v>
      </c>
    </row>
    <row r="2496" spans="1:4" x14ac:dyDescent="0.2">
      <c r="A2496" s="146">
        <v>10712</v>
      </c>
      <c r="B2496" s="146" t="s">
        <v>2405</v>
      </c>
      <c r="C2496" s="146" t="s">
        <v>10</v>
      </c>
      <c r="D2496" s="147" t="s">
        <v>14902</v>
      </c>
    </row>
    <row r="2497" spans="1:4" x14ac:dyDescent="0.2">
      <c r="A2497" s="146">
        <v>3363</v>
      </c>
      <c r="B2497" s="146" t="s">
        <v>2406</v>
      </c>
      <c r="C2497" s="146" t="s">
        <v>10</v>
      </c>
      <c r="D2497" s="147" t="s">
        <v>14903</v>
      </c>
    </row>
    <row r="2498" spans="1:4" x14ac:dyDescent="0.2">
      <c r="A2498" s="146">
        <v>3365</v>
      </c>
      <c r="B2498" s="146" t="s">
        <v>2407</v>
      </c>
      <c r="C2498" s="146" t="s">
        <v>10</v>
      </c>
      <c r="D2498" s="147" t="s">
        <v>14904</v>
      </c>
    </row>
    <row r="2499" spans="1:4" x14ac:dyDescent="0.2">
      <c r="A2499" s="146">
        <v>7569</v>
      </c>
      <c r="B2499" s="146" t="s">
        <v>2408</v>
      </c>
      <c r="C2499" s="146" t="s">
        <v>10</v>
      </c>
      <c r="D2499" s="147" t="s">
        <v>14269</v>
      </c>
    </row>
    <row r="2500" spans="1:4" x14ac:dyDescent="0.2">
      <c r="A2500" s="146">
        <v>34349</v>
      </c>
      <c r="B2500" s="146" t="s">
        <v>2409</v>
      </c>
      <c r="C2500" s="146" t="s">
        <v>10</v>
      </c>
      <c r="D2500" s="147" t="s">
        <v>20035</v>
      </c>
    </row>
    <row r="2501" spans="1:4" x14ac:dyDescent="0.2">
      <c r="A2501" s="146">
        <v>11991</v>
      </c>
      <c r="B2501" s="146" t="s">
        <v>2410</v>
      </c>
      <c r="C2501" s="146" t="s">
        <v>10</v>
      </c>
      <c r="D2501" s="147" t="s">
        <v>15232</v>
      </c>
    </row>
    <row r="2502" spans="1:4" x14ac:dyDescent="0.2">
      <c r="A2502" s="146">
        <v>20062</v>
      </c>
      <c r="B2502" s="146" t="s">
        <v>2411</v>
      </c>
      <c r="C2502" s="146" t="s">
        <v>10</v>
      </c>
      <c r="D2502" s="147" t="s">
        <v>19928</v>
      </c>
    </row>
    <row r="2503" spans="1:4" x14ac:dyDescent="0.2">
      <c r="A2503" s="146">
        <v>11029</v>
      </c>
      <c r="B2503" s="146" t="s">
        <v>2412</v>
      </c>
      <c r="C2503" s="146" t="s">
        <v>1476</v>
      </c>
      <c r="D2503" s="147" t="s">
        <v>14697</v>
      </c>
    </row>
    <row r="2504" spans="1:4" x14ac:dyDescent="0.2">
      <c r="A2504" s="146">
        <v>4316</v>
      </c>
      <c r="B2504" s="146" t="s">
        <v>2413</v>
      </c>
      <c r="C2504" s="146" t="s">
        <v>10</v>
      </c>
      <c r="D2504" s="147" t="s">
        <v>13483</v>
      </c>
    </row>
    <row r="2505" spans="1:4" x14ac:dyDescent="0.2">
      <c r="A2505" s="146">
        <v>4313</v>
      </c>
      <c r="B2505" s="146" t="s">
        <v>2414</v>
      </c>
      <c r="C2505" s="146" t="s">
        <v>1476</v>
      </c>
      <c r="D2505" s="147" t="s">
        <v>14144</v>
      </c>
    </row>
    <row r="2506" spans="1:4" x14ac:dyDescent="0.2">
      <c r="A2506" s="146">
        <v>4317</v>
      </c>
      <c r="B2506" s="146" t="s">
        <v>2415</v>
      </c>
      <c r="C2506" s="146" t="s">
        <v>10</v>
      </c>
      <c r="D2506" s="147" t="s">
        <v>14287</v>
      </c>
    </row>
    <row r="2507" spans="1:4" x14ac:dyDescent="0.2">
      <c r="A2507" s="146">
        <v>4314</v>
      </c>
      <c r="B2507" s="146" t="s">
        <v>2416</v>
      </c>
      <c r="C2507" s="146" t="s">
        <v>1476</v>
      </c>
      <c r="D2507" s="147" t="s">
        <v>13130</v>
      </c>
    </row>
    <row r="2508" spans="1:4" x14ac:dyDescent="0.2">
      <c r="A2508" s="146">
        <v>10561</v>
      </c>
      <c r="B2508" s="146" t="s">
        <v>14911</v>
      </c>
      <c r="C2508" s="146" t="s">
        <v>71</v>
      </c>
      <c r="D2508" s="147" t="s">
        <v>13840</v>
      </c>
    </row>
    <row r="2509" spans="1:4" x14ac:dyDescent="0.2">
      <c r="A2509" s="146">
        <v>10921</v>
      </c>
      <c r="B2509" s="146" t="s">
        <v>2417</v>
      </c>
      <c r="C2509" s="146" t="s">
        <v>10</v>
      </c>
      <c r="D2509" s="147" t="s">
        <v>20731</v>
      </c>
    </row>
    <row r="2510" spans="1:4" x14ac:dyDescent="0.2">
      <c r="A2510" s="146">
        <v>10922</v>
      </c>
      <c r="B2510" s="146" t="s">
        <v>2418</v>
      </c>
      <c r="C2510" s="146" t="s">
        <v>10</v>
      </c>
      <c r="D2510" s="147" t="s">
        <v>20732</v>
      </c>
    </row>
    <row r="2511" spans="1:4" x14ac:dyDescent="0.2">
      <c r="A2511" s="146">
        <v>10923</v>
      </c>
      <c r="B2511" s="146" t="s">
        <v>2419</v>
      </c>
      <c r="C2511" s="146" t="s">
        <v>10</v>
      </c>
      <c r="D2511" s="147" t="s">
        <v>20733</v>
      </c>
    </row>
    <row r="2512" spans="1:4" x14ac:dyDescent="0.2">
      <c r="A2512" s="146">
        <v>10924</v>
      </c>
      <c r="B2512" s="146" t="s">
        <v>2420</v>
      </c>
      <c r="C2512" s="146" t="s">
        <v>10</v>
      </c>
      <c r="D2512" s="147" t="s">
        <v>20734</v>
      </c>
    </row>
    <row r="2513" spans="1:4" x14ac:dyDescent="0.2">
      <c r="A2513" s="146">
        <v>37772</v>
      </c>
      <c r="B2513" s="146" t="s">
        <v>2421</v>
      </c>
      <c r="C2513" s="146" t="s">
        <v>10</v>
      </c>
      <c r="D2513" s="147" t="s">
        <v>14917</v>
      </c>
    </row>
    <row r="2514" spans="1:4" x14ac:dyDescent="0.2">
      <c r="A2514" s="146">
        <v>37771</v>
      </c>
      <c r="B2514" s="146" t="s">
        <v>2422</v>
      </c>
      <c r="C2514" s="146" t="s">
        <v>10</v>
      </c>
      <c r="D2514" s="147" t="s">
        <v>14918</v>
      </c>
    </row>
    <row r="2515" spans="1:4" x14ac:dyDescent="0.2">
      <c r="A2515" s="146">
        <v>12770</v>
      </c>
      <c r="B2515" s="146" t="s">
        <v>14919</v>
      </c>
      <c r="C2515" s="146" t="s">
        <v>10</v>
      </c>
      <c r="D2515" s="147" t="s">
        <v>20735</v>
      </c>
    </row>
    <row r="2516" spans="1:4" x14ac:dyDescent="0.2">
      <c r="A2516" s="146">
        <v>12772</v>
      </c>
      <c r="B2516" s="146" t="s">
        <v>14921</v>
      </c>
      <c r="C2516" s="146" t="s">
        <v>10</v>
      </c>
      <c r="D2516" s="147" t="s">
        <v>20736</v>
      </c>
    </row>
    <row r="2517" spans="1:4" x14ac:dyDescent="0.2">
      <c r="A2517" s="146">
        <v>12768</v>
      </c>
      <c r="B2517" s="146" t="s">
        <v>14923</v>
      </c>
      <c r="C2517" s="146" t="s">
        <v>10</v>
      </c>
      <c r="D2517" s="147" t="s">
        <v>20737</v>
      </c>
    </row>
    <row r="2518" spans="1:4" x14ac:dyDescent="0.2">
      <c r="A2518" s="146">
        <v>12775</v>
      </c>
      <c r="B2518" s="146" t="s">
        <v>14925</v>
      </c>
      <c r="C2518" s="146" t="s">
        <v>10</v>
      </c>
      <c r="D2518" s="147" t="s">
        <v>20738</v>
      </c>
    </row>
    <row r="2519" spans="1:4" x14ac:dyDescent="0.2">
      <c r="A2519" s="146">
        <v>12769</v>
      </c>
      <c r="B2519" s="146" t="s">
        <v>14927</v>
      </c>
      <c r="C2519" s="146" t="s">
        <v>10</v>
      </c>
      <c r="D2519" s="147" t="s">
        <v>20739</v>
      </c>
    </row>
    <row r="2520" spans="1:4" x14ac:dyDescent="0.2">
      <c r="A2520" s="146">
        <v>12773</v>
      </c>
      <c r="B2520" s="146" t="s">
        <v>14929</v>
      </c>
      <c r="C2520" s="146" t="s">
        <v>10</v>
      </c>
      <c r="D2520" s="147" t="s">
        <v>20740</v>
      </c>
    </row>
    <row r="2521" spans="1:4" x14ac:dyDescent="0.2">
      <c r="A2521" s="146">
        <v>12774</v>
      </c>
      <c r="B2521" s="146" t="s">
        <v>14931</v>
      </c>
      <c r="C2521" s="146" t="s">
        <v>10</v>
      </c>
      <c r="D2521" s="147" t="s">
        <v>20741</v>
      </c>
    </row>
    <row r="2522" spans="1:4" x14ac:dyDescent="0.2">
      <c r="A2522" s="146">
        <v>12776</v>
      </c>
      <c r="B2522" s="146" t="s">
        <v>14933</v>
      </c>
      <c r="C2522" s="146" t="s">
        <v>10</v>
      </c>
      <c r="D2522" s="147" t="s">
        <v>20742</v>
      </c>
    </row>
    <row r="2523" spans="1:4" x14ac:dyDescent="0.2">
      <c r="A2523" s="146">
        <v>12777</v>
      </c>
      <c r="B2523" s="146" t="s">
        <v>14935</v>
      </c>
      <c r="C2523" s="146" t="s">
        <v>10</v>
      </c>
      <c r="D2523" s="147" t="s">
        <v>20743</v>
      </c>
    </row>
    <row r="2524" spans="1:4" x14ac:dyDescent="0.2">
      <c r="A2524" s="146">
        <v>3391</v>
      </c>
      <c r="B2524" s="146" t="s">
        <v>2432</v>
      </c>
      <c r="C2524" s="146" t="s">
        <v>10</v>
      </c>
      <c r="D2524" s="147" t="s">
        <v>14937</v>
      </c>
    </row>
    <row r="2525" spans="1:4" x14ac:dyDescent="0.2">
      <c r="A2525" s="146">
        <v>3389</v>
      </c>
      <c r="B2525" s="146" t="s">
        <v>2433</v>
      </c>
      <c r="C2525" s="146" t="s">
        <v>10</v>
      </c>
      <c r="D2525" s="147" t="s">
        <v>14938</v>
      </c>
    </row>
    <row r="2526" spans="1:4" x14ac:dyDescent="0.2">
      <c r="A2526" s="146">
        <v>3390</v>
      </c>
      <c r="B2526" s="146" t="s">
        <v>2434</v>
      </c>
      <c r="C2526" s="146" t="s">
        <v>10</v>
      </c>
      <c r="D2526" s="147" t="s">
        <v>14939</v>
      </c>
    </row>
    <row r="2527" spans="1:4" x14ac:dyDescent="0.2">
      <c r="A2527" s="146">
        <v>12873</v>
      </c>
      <c r="B2527" s="146" t="s">
        <v>14940</v>
      </c>
      <c r="C2527" s="146" t="s">
        <v>185</v>
      </c>
      <c r="D2527" s="147" t="s">
        <v>20744</v>
      </c>
    </row>
    <row r="2528" spans="1:4" x14ac:dyDescent="0.2">
      <c r="A2528" s="146">
        <v>41076</v>
      </c>
      <c r="B2528" s="146" t="s">
        <v>2436</v>
      </c>
      <c r="C2528" s="146" t="s">
        <v>187</v>
      </c>
      <c r="D2528" s="147" t="s">
        <v>20745</v>
      </c>
    </row>
    <row r="2529" spans="1:4" x14ac:dyDescent="0.2">
      <c r="A2529" s="146">
        <v>140</v>
      </c>
      <c r="B2529" s="146" t="s">
        <v>2437</v>
      </c>
      <c r="C2529" s="146" t="s">
        <v>71</v>
      </c>
      <c r="D2529" s="147" t="s">
        <v>12678</v>
      </c>
    </row>
    <row r="2530" spans="1:4" x14ac:dyDescent="0.2">
      <c r="A2530" s="146">
        <v>151</v>
      </c>
      <c r="B2530" s="146" t="s">
        <v>14943</v>
      </c>
      <c r="C2530" s="146" t="s">
        <v>73</v>
      </c>
      <c r="D2530" s="147" t="s">
        <v>20746</v>
      </c>
    </row>
    <row r="2531" spans="1:4" x14ac:dyDescent="0.2">
      <c r="A2531" s="146">
        <v>7340</v>
      </c>
      <c r="B2531" s="146" t="s">
        <v>2439</v>
      </c>
      <c r="C2531" s="146" t="s">
        <v>73</v>
      </c>
      <c r="D2531" s="147" t="s">
        <v>13341</v>
      </c>
    </row>
    <row r="2532" spans="1:4" x14ac:dyDescent="0.2">
      <c r="A2532" s="146">
        <v>2701</v>
      </c>
      <c r="B2532" s="146" t="s">
        <v>2440</v>
      </c>
      <c r="C2532" s="146" t="s">
        <v>185</v>
      </c>
      <c r="D2532" s="147" t="s">
        <v>15832</v>
      </c>
    </row>
    <row r="2533" spans="1:4" x14ac:dyDescent="0.2">
      <c r="A2533" s="146">
        <v>40929</v>
      </c>
      <c r="B2533" s="146" t="s">
        <v>2441</v>
      </c>
      <c r="C2533" s="146" t="s">
        <v>187</v>
      </c>
      <c r="D2533" s="147" t="s">
        <v>20747</v>
      </c>
    </row>
    <row r="2534" spans="1:4" x14ac:dyDescent="0.2">
      <c r="A2534" s="146">
        <v>38114</v>
      </c>
      <c r="B2534" s="146" t="s">
        <v>2442</v>
      </c>
      <c r="C2534" s="146" t="s">
        <v>10</v>
      </c>
      <c r="D2534" s="147" t="s">
        <v>20748</v>
      </c>
    </row>
    <row r="2535" spans="1:4" x14ac:dyDescent="0.2">
      <c r="A2535" s="146">
        <v>38064</v>
      </c>
      <c r="B2535" s="146" t="s">
        <v>2443</v>
      </c>
      <c r="C2535" s="146" t="s">
        <v>10</v>
      </c>
      <c r="D2535" s="147" t="s">
        <v>13991</v>
      </c>
    </row>
    <row r="2536" spans="1:4" x14ac:dyDescent="0.2">
      <c r="A2536" s="146">
        <v>38115</v>
      </c>
      <c r="B2536" s="146" t="s">
        <v>2444</v>
      </c>
      <c r="C2536" s="146" t="s">
        <v>10</v>
      </c>
      <c r="D2536" s="147" t="s">
        <v>19892</v>
      </c>
    </row>
    <row r="2537" spans="1:4" x14ac:dyDescent="0.2">
      <c r="A2537" s="146">
        <v>38065</v>
      </c>
      <c r="B2537" s="146" t="s">
        <v>2445</v>
      </c>
      <c r="C2537" s="146" t="s">
        <v>10</v>
      </c>
      <c r="D2537" s="147" t="s">
        <v>12952</v>
      </c>
    </row>
    <row r="2538" spans="1:4" x14ac:dyDescent="0.2">
      <c r="A2538" s="146">
        <v>38078</v>
      </c>
      <c r="B2538" s="146" t="s">
        <v>2446</v>
      </c>
      <c r="C2538" s="146" t="s">
        <v>10</v>
      </c>
      <c r="D2538" s="147" t="s">
        <v>13243</v>
      </c>
    </row>
    <row r="2539" spans="1:4" x14ac:dyDescent="0.2">
      <c r="A2539" s="146">
        <v>38113</v>
      </c>
      <c r="B2539" s="146" t="s">
        <v>2447</v>
      </c>
      <c r="C2539" s="146" t="s">
        <v>10</v>
      </c>
      <c r="D2539" s="147" t="s">
        <v>15595</v>
      </c>
    </row>
    <row r="2540" spans="1:4" x14ac:dyDescent="0.2">
      <c r="A2540" s="146">
        <v>38063</v>
      </c>
      <c r="B2540" s="146" t="s">
        <v>2448</v>
      </c>
      <c r="C2540" s="146" t="s">
        <v>10</v>
      </c>
      <c r="D2540" s="147" t="s">
        <v>12570</v>
      </c>
    </row>
    <row r="2541" spans="1:4" x14ac:dyDescent="0.2">
      <c r="A2541" s="146">
        <v>38080</v>
      </c>
      <c r="B2541" s="146" t="s">
        <v>2449</v>
      </c>
      <c r="C2541" s="146" t="s">
        <v>10</v>
      </c>
      <c r="D2541" s="147" t="s">
        <v>20749</v>
      </c>
    </row>
    <row r="2542" spans="1:4" x14ac:dyDescent="0.2">
      <c r="A2542" s="146">
        <v>38069</v>
      </c>
      <c r="B2542" s="146" t="s">
        <v>2450</v>
      </c>
      <c r="C2542" s="146" t="s">
        <v>10</v>
      </c>
      <c r="D2542" s="147" t="s">
        <v>13258</v>
      </c>
    </row>
    <row r="2543" spans="1:4" x14ac:dyDescent="0.2">
      <c r="A2543" s="146">
        <v>38077</v>
      </c>
      <c r="B2543" s="146" t="s">
        <v>2451</v>
      </c>
      <c r="C2543" s="146" t="s">
        <v>10</v>
      </c>
      <c r="D2543" s="147" t="s">
        <v>20750</v>
      </c>
    </row>
    <row r="2544" spans="1:4" x14ac:dyDescent="0.2">
      <c r="A2544" s="146">
        <v>38073</v>
      </c>
      <c r="B2544" s="146" t="s">
        <v>2452</v>
      </c>
      <c r="C2544" s="146" t="s">
        <v>10</v>
      </c>
      <c r="D2544" s="147" t="s">
        <v>20751</v>
      </c>
    </row>
    <row r="2545" spans="1:4" x14ac:dyDescent="0.2">
      <c r="A2545" s="146">
        <v>38112</v>
      </c>
      <c r="B2545" s="146" t="s">
        <v>2453</v>
      </c>
      <c r="C2545" s="146" t="s">
        <v>10</v>
      </c>
      <c r="D2545" s="147" t="s">
        <v>12554</v>
      </c>
    </row>
    <row r="2546" spans="1:4" x14ac:dyDescent="0.2">
      <c r="A2546" s="146">
        <v>38062</v>
      </c>
      <c r="B2546" s="146" t="s">
        <v>2454</v>
      </c>
      <c r="C2546" s="146" t="s">
        <v>10</v>
      </c>
      <c r="D2546" s="147" t="s">
        <v>20752</v>
      </c>
    </row>
    <row r="2547" spans="1:4" x14ac:dyDescent="0.2">
      <c r="A2547" s="146">
        <v>12128</v>
      </c>
      <c r="B2547" s="146" t="s">
        <v>2455</v>
      </c>
      <c r="C2547" s="146" t="s">
        <v>10</v>
      </c>
      <c r="D2547" s="147" t="s">
        <v>12550</v>
      </c>
    </row>
    <row r="2548" spans="1:4" x14ac:dyDescent="0.2">
      <c r="A2548" s="146">
        <v>12129</v>
      </c>
      <c r="B2548" s="146" t="s">
        <v>2456</v>
      </c>
      <c r="C2548" s="146" t="s">
        <v>10</v>
      </c>
      <c r="D2548" s="147" t="s">
        <v>20753</v>
      </c>
    </row>
    <row r="2549" spans="1:4" x14ac:dyDescent="0.2">
      <c r="A2549" s="146">
        <v>38081</v>
      </c>
      <c r="B2549" s="146" t="s">
        <v>2457</v>
      </c>
      <c r="C2549" s="146" t="s">
        <v>10</v>
      </c>
      <c r="D2549" s="147" t="s">
        <v>16352</v>
      </c>
    </row>
    <row r="2550" spans="1:4" x14ac:dyDescent="0.2">
      <c r="A2550" s="146">
        <v>38070</v>
      </c>
      <c r="B2550" s="146" t="s">
        <v>2458</v>
      </c>
      <c r="C2550" s="146" t="s">
        <v>10</v>
      </c>
      <c r="D2550" s="147" t="s">
        <v>14216</v>
      </c>
    </row>
    <row r="2551" spans="1:4" x14ac:dyDescent="0.2">
      <c r="A2551" s="146">
        <v>38074</v>
      </c>
      <c r="B2551" s="146" t="s">
        <v>2459</v>
      </c>
      <c r="C2551" s="146" t="s">
        <v>10</v>
      </c>
      <c r="D2551" s="147" t="s">
        <v>20754</v>
      </c>
    </row>
    <row r="2552" spans="1:4" x14ac:dyDescent="0.2">
      <c r="A2552" s="146">
        <v>38079</v>
      </c>
      <c r="B2552" s="146" t="s">
        <v>2460</v>
      </c>
      <c r="C2552" s="146" t="s">
        <v>10</v>
      </c>
      <c r="D2552" s="147" t="s">
        <v>20443</v>
      </c>
    </row>
    <row r="2553" spans="1:4" x14ac:dyDescent="0.2">
      <c r="A2553" s="146">
        <v>38072</v>
      </c>
      <c r="B2553" s="146" t="s">
        <v>2461</v>
      </c>
      <c r="C2553" s="146" t="s">
        <v>10</v>
      </c>
      <c r="D2553" s="147" t="s">
        <v>17325</v>
      </c>
    </row>
    <row r="2554" spans="1:4" x14ac:dyDescent="0.2">
      <c r="A2554" s="146">
        <v>38068</v>
      </c>
      <c r="B2554" s="146" t="s">
        <v>2462</v>
      </c>
      <c r="C2554" s="146" t="s">
        <v>10</v>
      </c>
      <c r="D2554" s="147" t="s">
        <v>19480</v>
      </c>
    </row>
    <row r="2555" spans="1:4" x14ac:dyDescent="0.2">
      <c r="A2555" s="146">
        <v>38071</v>
      </c>
      <c r="B2555" s="146" t="s">
        <v>2463</v>
      </c>
      <c r="C2555" s="146" t="s">
        <v>10</v>
      </c>
      <c r="D2555" s="147" t="s">
        <v>17138</v>
      </c>
    </row>
    <row r="2556" spans="1:4" x14ac:dyDescent="0.2">
      <c r="A2556" s="146">
        <v>38412</v>
      </c>
      <c r="B2556" s="146" t="s">
        <v>2464</v>
      </c>
      <c r="C2556" s="146" t="s">
        <v>10</v>
      </c>
      <c r="D2556" s="147" t="s">
        <v>20755</v>
      </c>
    </row>
    <row r="2557" spans="1:4" x14ac:dyDescent="0.2">
      <c r="A2557" s="146">
        <v>3405</v>
      </c>
      <c r="B2557" s="146" t="s">
        <v>2465</v>
      </c>
      <c r="C2557" s="146" t="s">
        <v>10</v>
      </c>
      <c r="D2557" s="147" t="s">
        <v>20756</v>
      </c>
    </row>
    <row r="2558" spans="1:4" x14ac:dyDescent="0.2">
      <c r="A2558" s="146">
        <v>3394</v>
      </c>
      <c r="B2558" s="146" t="s">
        <v>2466</v>
      </c>
      <c r="C2558" s="146" t="s">
        <v>10</v>
      </c>
      <c r="D2558" s="147" t="s">
        <v>20757</v>
      </c>
    </row>
    <row r="2559" spans="1:4" x14ac:dyDescent="0.2">
      <c r="A2559" s="146">
        <v>3393</v>
      </c>
      <c r="B2559" s="146" t="s">
        <v>2467</v>
      </c>
      <c r="C2559" s="146" t="s">
        <v>10</v>
      </c>
      <c r="D2559" s="147" t="s">
        <v>20758</v>
      </c>
    </row>
    <row r="2560" spans="1:4" x14ac:dyDescent="0.2">
      <c r="A2560" s="146">
        <v>3406</v>
      </c>
      <c r="B2560" s="146" t="s">
        <v>2468</v>
      </c>
      <c r="C2560" s="146" t="s">
        <v>10</v>
      </c>
      <c r="D2560" s="147" t="s">
        <v>20759</v>
      </c>
    </row>
    <row r="2561" spans="1:4" x14ac:dyDescent="0.2">
      <c r="A2561" s="146">
        <v>3395</v>
      </c>
      <c r="B2561" s="146" t="s">
        <v>2469</v>
      </c>
      <c r="C2561" s="146" t="s">
        <v>10</v>
      </c>
      <c r="D2561" s="147" t="s">
        <v>20760</v>
      </c>
    </row>
    <row r="2562" spans="1:4" x14ac:dyDescent="0.2">
      <c r="A2562" s="146">
        <v>3398</v>
      </c>
      <c r="B2562" s="146" t="s">
        <v>2470</v>
      </c>
      <c r="C2562" s="146" t="s">
        <v>10</v>
      </c>
      <c r="D2562" s="147" t="s">
        <v>15474</v>
      </c>
    </row>
    <row r="2563" spans="1:4" x14ac:dyDescent="0.2">
      <c r="A2563" s="146">
        <v>34379</v>
      </c>
      <c r="B2563" s="146" t="s">
        <v>14965</v>
      </c>
      <c r="C2563" s="146" t="s">
        <v>10</v>
      </c>
      <c r="D2563" s="147" t="s">
        <v>20761</v>
      </c>
    </row>
    <row r="2564" spans="1:4" x14ac:dyDescent="0.2">
      <c r="A2564" s="146">
        <v>34378</v>
      </c>
      <c r="B2564" s="146" t="s">
        <v>14967</v>
      </c>
      <c r="C2564" s="146" t="s">
        <v>10</v>
      </c>
      <c r="D2564" s="147" t="s">
        <v>20762</v>
      </c>
    </row>
    <row r="2565" spans="1:4" x14ac:dyDescent="0.2">
      <c r="A2565" s="146">
        <v>34377</v>
      </c>
      <c r="B2565" s="146" t="s">
        <v>14969</v>
      </c>
      <c r="C2565" s="146" t="s">
        <v>10</v>
      </c>
      <c r="D2565" s="147" t="s">
        <v>20763</v>
      </c>
    </row>
    <row r="2566" spans="1:4" x14ac:dyDescent="0.2">
      <c r="A2566" s="146">
        <v>581</v>
      </c>
      <c r="B2566" s="146" t="s">
        <v>14971</v>
      </c>
      <c r="C2566" s="146" t="s">
        <v>15</v>
      </c>
      <c r="D2566" s="147" t="s">
        <v>20764</v>
      </c>
    </row>
    <row r="2567" spans="1:4" x14ac:dyDescent="0.2">
      <c r="A2567" s="146">
        <v>40662</v>
      </c>
      <c r="B2567" s="146" t="s">
        <v>2471</v>
      </c>
      <c r="C2567" s="146" t="s">
        <v>10</v>
      </c>
      <c r="D2567" s="147" t="s">
        <v>14973</v>
      </c>
    </row>
    <row r="2568" spans="1:4" x14ac:dyDescent="0.2">
      <c r="A2568" s="146">
        <v>3437</v>
      </c>
      <c r="B2568" s="146" t="s">
        <v>2472</v>
      </c>
      <c r="C2568" s="146" t="s">
        <v>15</v>
      </c>
      <c r="D2568" s="147" t="s">
        <v>14974</v>
      </c>
    </row>
    <row r="2569" spans="1:4" x14ac:dyDescent="0.2">
      <c r="A2569" s="146">
        <v>11183</v>
      </c>
      <c r="B2569" s="146" t="s">
        <v>20765</v>
      </c>
      <c r="C2569" s="146" t="s">
        <v>10</v>
      </c>
      <c r="D2569" s="147" t="s">
        <v>20766</v>
      </c>
    </row>
    <row r="2570" spans="1:4" x14ac:dyDescent="0.2">
      <c r="A2570" s="146">
        <v>11190</v>
      </c>
      <c r="B2570" s="146" t="s">
        <v>2473</v>
      </c>
      <c r="C2570" s="146" t="s">
        <v>10</v>
      </c>
      <c r="D2570" s="147" t="s">
        <v>20767</v>
      </c>
    </row>
    <row r="2571" spans="1:4" x14ac:dyDescent="0.2">
      <c r="A2571" s="146">
        <v>616</v>
      </c>
      <c r="B2571" s="146" t="s">
        <v>20768</v>
      </c>
      <c r="C2571" s="146" t="s">
        <v>10</v>
      </c>
      <c r="D2571" s="147" t="s">
        <v>20769</v>
      </c>
    </row>
    <row r="2572" spans="1:4" x14ac:dyDescent="0.2">
      <c r="A2572" s="146">
        <v>615</v>
      </c>
      <c r="B2572" s="146" t="s">
        <v>20768</v>
      </c>
      <c r="C2572" s="146" t="s">
        <v>15</v>
      </c>
      <c r="D2572" s="147" t="s">
        <v>20770</v>
      </c>
    </row>
    <row r="2573" spans="1:4" x14ac:dyDescent="0.2">
      <c r="A2573" s="146">
        <v>11192</v>
      </c>
      <c r="B2573" s="146" t="s">
        <v>20771</v>
      </c>
      <c r="C2573" s="146" t="s">
        <v>10</v>
      </c>
      <c r="D2573" s="147" t="s">
        <v>20772</v>
      </c>
    </row>
    <row r="2574" spans="1:4" x14ac:dyDescent="0.2">
      <c r="A2574" s="146">
        <v>11231</v>
      </c>
      <c r="B2574" s="146" t="s">
        <v>20771</v>
      </c>
      <c r="C2574" s="146" t="s">
        <v>15</v>
      </c>
      <c r="D2574" s="147" t="s">
        <v>20773</v>
      </c>
    </row>
    <row r="2575" spans="1:4" x14ac:dyDescent="0.2">
      <c r="A2575" s="146">
        <v>3428</v>
      </c>
      <c r="B2575" s="146" t="s">
        <v>2475</v>
      </c>
      <c r="C2575" s="146" t="s">
        <v>15</v>
      </c>
      <c r="D2575" s="147" t="s">
        <v>14976</v>
      </c>
    </row>
    <row r="2576" spans="1:4" x14ac:dyDescent="0.2">
      <c r="A2576" s="146">
        <v>3429</v>
      </c>
      <c r="B2576" s="146" t="s">
        <v>2476</v>
      </c>
      <c r="C2576" s="146" t="s">
        <v>15</v>
      </c>
      <c r="D2576" s="147" t="s">
        <v>14977</v>
      </c>
    </row>
    <row r="2577" spans="1:4" x14ac:dyDescent="0.2">
      <c r="A2577" s="146">
        <v>34371</v>
      </c>
      <c r="B2577" s="146" t="s">
        <v>14978</v>
      </c>
      <c r="C2577" s="146" t="s">
        <v>10</v>
      </c>
      <c r="D2577" s="147" t="s">
        <v>20774</v>
      </c>
    </row>
    <row r="2578" spans="1:4" x14ac:dyDescent="0.2">
      <c r="A2578" s="146">
        <v>34370</v>
      </c>
      <c r="B2578" s="146" t="s">
        <v>14980</v>
      </c>
      <c r="C2578" s="146" t="s">
        <v>10</v>
      </c>
      <c r="D2578" s="147" t="s">
        <v>20775</v>
      </c>
    </row>
    <row r="2579" spans="1:4" x14ac:dyDescent="0.2">
      <c r="A2579" s="146">
        <v>34372</v>
      </c>
      <c r="B2579" s="146" t="s">
        <v>14982</v>
      </c>
      <c r="C2579" s="146" t="s">
        <v>10</v>
      </c>
      <c r="D2579" s="147" t="s">
        <v>20776</v>
      </c>
    </row>
    <row r="2580" spans="1:4" x14ac:dyDescent="0.2">
      <c r="A2580" s="146">
        <v>34373</v>
      </c>
      <c r="B2580" s="146" t="s">
        <v>14984</v>
      </c>
      <c r="C2580" s="146" t="s">
        <v>10</v>
      </c>
      <c r="D2580" s="147" t="s">
        <v>20777</v>
      </c>
    </row>
    <row r="2581" spans="1:4" x14ac:dyDescent="0.2">
      <c r="A2581" s="146">
        <v>36896</v>
      </c>
      <c r="B2581" s="146" t="s">
        <v>14986</v>
      </c>
      <c r="C2581" s="146" t="s">
        <v>10</v>
      </c>
      <c r="D2581" s="147" t="s">
        <v>20778</v>
      </c>
    </row>
    <row r="2582" spans="1:4" x14ac:dyDescent="0.2">
      <c r="A2582" s="146">
        <v>34367</v>
      </c>
      <c r="B2582" s="146" t="s">
        <v>14988</v>
      </c>
      <c r="C2582" s="146" t="s">
        <v>10</v>
      </c>
      <c r="D2582" s="147" t="s">
        <v>20779</v>
      </c>
    </row>
    <row r="2583" spans="1:4" x14ac:dyDescent="0.2">
      <c r="A2583" s="146">
        <v>36897</v>
      </c>
      <c r="B2583" s="146" t="s">
        <v>14990</v>
      </c>
      <c r="C2583" s="146" t="s">
        <v>10</v>
      </c>
      <c r="D2583" s="147" t="s">
        <v>20780</v>
      </c>
    </row>
    <row r="2584" spans="1:4" x14ac:dyDescent="0.2">
      <c r="A2584" s="146">
        <v>36884</v>
      </c>
      <c r="B2584" s="146" t="s">
        <v>14990</v>
      </c>
      <c r="C2584" s="146" t="s">
        <v>15</v>
      </c>
      <c r="D2584" s="147" t="s">
        <v>20781</v>
      </c>
    </row>
    <row r="2585" spans="1:4" x14ac:dyDescent="0.2">
      <c r="A2585" s="146">
        <v>597</v>
      </c>
      <c r="B2585" s="146" t="s">
        <v>14993</v>
      </c>
      <c r="C2585" s="146" t="s">
        <v>15</v>
      </c>
      <c r="D2585" s="147" t="s">
        <v>20782</v>
      </c>
    </row>
    <row r="2586" spans="1:4" x14ac:dyDescent="0.2">
      <c r="A2586" s="146">
        <v>34369</v>
      </c>
      <c r="B2586" s="146" t="s">
        <v>14995</v>
      </c>
      <c r="C2586" s="146" t="s">
        <v>10</v>
      </c>
      <c r="D2586" s="147" t="s">
        <v>20783</v>
      </c>
    </row>
    <row r="2587" spans="1:4" x14ac:dyDescent="0.2">
      <c r="A2587" s="146">
        <v>34362</v>
      </c>
      <c r="B2587" s="146" t="s">
        <v>14997</v>
      </c>
      <c r="C2587" s="146" t="s">
        <v>10</v>
      </c>
      <c r="D2587" s="147" t="s">
        <v>20784</v>
      </c>
    </row>
    <row r="2588" spans="1:4" x14ac:dyDescent="0.2">
      <c r="A2588" s="146">
        <v>34363</v>
      </c>
      <c r="B2588" s="146" t="s">
        <v>14999</v>
      </c>
      <c r="C2588" s="146" t="s">
        <v>10</v>
      </c>
      <c r="D2588" s="147" t="s">
        <v>20785</v>
      </c>
    </row>
    <row r="2589" spans="1:4" x14ac:dyDescent="0.2">
      <c r="A2589" s="146">
        <v>34364</v>
      </c>
      <c r="B2589" s="146" t="s">
        <v>15001</v>
      </c>
      <c r="C2589" s="146" t="s">
        <v>10</v>
      </c>
      <c r="D2589" s="147" t="s">
        <v>20786</v>
      </c>
    </row>
    <row r="2590" spans="1:4" x14ac:dyDescent="0.2">
      <c r="A2590" s="146">
        <v>34365</v>
      </c>
      <c r="B2590" s="146" t="s">
        <v>15003</v>
      </c>
      <c r="C2590" s="146" t="s">
        <v>10</v>
      </c>
      <c r="D2590" s="147" t="s">
        <v>20787</v>
      </c>
    </row>
    <row r="2591" spans="1:4" x14ac:dyDescent="0.2">
      <c r="A2591" s="146">
        <v>11199</v>
      </c>
      <c r="B2591" s="146" t="s">
        <v>20788</v>
      </c>
      <c r="C2591" s="146" t="s">
        <v>10</v>
      </c>
      <c r="D2591" s="147" t="s">
        <v>20789</v>
      </c>
    </row>
    <row r="2592" spans="1:4" x14ac:dyDescent="0.2">
      <c r="A2592" s="146">
        <v>34801</v>
      </c>
      <c r="B2592" s="146" t="s">
        <v>20790</v>
      </c>
      <c r="C2592" s="146" t="s">
        <v>10</v>
      </c>
      <c r="D2592" s="147" t="s">
        <v>20791</v>
      </c>
    </row>
    <row r="2593" spans="1:4" x14ac:dyDescent="0.2">
      <c r="A2593" s="146">
        <v>34799</v>
      </c>
      <c r="B2593" s="146" t="s">
        <v>20792</v>
      </c>
      <c r="C2593" s="146" t="s">
        <v>10</v>
      </c>
      <c r="D2593" s="147" t="s">
        <v>20793</v>
      </c>
    </row>
    <row r="2594" spans="1:4" x14ac:dyDescent="0.2">
      <c r="A2594" s="146">
        <v>622</v>
      </c>
      <c r="B2594" s="146" t="s">
        <v>20794</v>
      </c>
      <c r="C2594" s="146" t="s">
        <v>10</v>
      </c>
      <c r="D2594" s="147" t="s">
        <v>20795</v>
      </c>
    </row>
    <row r="2595" spans="1:4" x14ac:dyDescent="0.2">
      <c r="A2595" s="146">
        <v>34805</v>
      </c>
      <c r="B2595" s="146" t="s">
        <v>20796</v>
      </c>
      <c r="C2595" s="146" t="s">
        <v>15</v>
      </c>
      <c r="D2595" s="147" t="s">
        <v>20797</v>
      </c>
    </row>
    <row r="2596" spans="1:4" x14ac:dyDescent="0.2">
      <c r="A2596" s="146">
        <v>34803</v>
      </c>
      <c r="B2596" s="146" t="s">
        <v>20798</v>
      </c>
      <c r="C2596" s="146" t="s">
        <v>10</v>
      </c>
      <c r="D2596" s="147" t="s">
        <v>20799</v>
      </c>
    </row>
    <row r="2597" spans="1:4" x14ac:dyDescent="0.2">
      <c r="A2597" s="146">
        <v>606</v>
      </c>
      <c r="B2597" s="146" t="s">
        <v>20800</v>
      </c>
      <c r="C2597" s="146" t="s">
        <v>15</v>
      </c>
      <c r="D2597" s="147" t="s">
        <v>20801</v>
      </c>
    </row>
    <row r="2598" spans="1:4" x14ac:dyDescent="0.2">
      <c r="A2598" s="146">
        <v>11227</v>
      </c>
      <c r="B2598" s="146" t="s">
        <v>20802</v>
      </c>
      <c r="C2598" s="146" t="s">
        <v>10</v>
      </c>
      <c r="D2598" s="147" t="s">
        <v>20803</v>
      </c>
    </row>
    <row r="2599" spans="1:4" x14ac:dyDescent="0.2">
      <c r="A2599" s="146">
        <v>11193</v>
      </c>
      <c r="B2599" s="146" t="s">
        <v>20804</v>
      </c>
      <c r="C2599" s="146" t="s">
        <v>15</v>
      </c>
      <c r="D2599" s="147" t="s">
        <v>20805</v>
      </c>
    </row>
    <row r="2600" spans="1:4" x14ac:dyDescent="0.2">
      <c r="A2600" s="146">
        <v>11194</v>
      </c>
      <c r="B2600" s="146" t="s">
        <v>20806</v>
      </c>
      <c r="C2600" s="146" t="s">
        <v>15</v>
      </c>
      <c r="D2600" s="147" t="s">
        <v>20807</v>
      </c>
    </row>
    <row r="2601" spans="1:4" x14ac:dyDescent="0.2">
      <c r="A2601" s="146">
        <v>605</v>
      </c>
      <c r="B2601" s="146" t="s">
        <v>20808</v>
      </c>
      <c r="C2601" s="146" t="s">
        <v>15</v>
      </c>
      <c r="D2601" s="147" t="s">
        <v>20809</v>
      </c>
    </row>
    <row r="2602" spans="1:4" x14ac:dyDescent="0.2">
      <c r="A2602" s="146">
        <v>11197</v>
      </c>
      <c r="B2602" s="146" t="s">
        <v>20810</v>
      </c>
      <c r="C2602" s="146" t="s">
        <v>10</v>
      </c>
      <c r="D2602" s="147" t="s">
        <v>20811</v>
      </c>
    </row>
    <row r="2603" spans="1:4" x14ac:dyDescent="0.2">
      <c r="A2603" s="146">
        <v>40659</v>
      </c>
      <c r="B2603" s="146" t="s">
        <v>2482</v>
      </c>
      <c r="C2603" s="146" t="s">
        <v>15</v>
      </c>
      <c r="D2603" s="147" t="s">
        <v>15005</v>
      </c>
    </row>
    <row r="2604" spans="1:4" x14ac:dyDescent="0.2">
      <c r="A2604" s="146">
        <v>40660</v>
      </c>
      <c r="B2604" s="146" t="s">
        <v>2483</v>
      </c>
      <c r="C2604" s="146" t="s">
        <v>15</v>
      </c>
      <c r="D2604" s="147" t="s">
        <v>15006</v>
      </c>
    </row>
    <row r="2605" spans="1:4" x14ac:dyDescent="0.2">
      <c r="A2605" s="146">
        <v>40661</v>
      </c>
      <c r="B2605" s="146" t="s">
        <v>2484</v>
      </c>
      <c r="C2605" s="146" t="s">
        <v>15</v>
      </c>
      <c r="D2605" s="147" t="s">
        <v>15007</v>
      </c>
    </row>
    <row r="2606" spans="1:4" x14ac:dyDescent="0.2">
      <c r="A2606" s="146">
        <v>3421</v>
      </c>
      <c r="B2606" s="146" t="s">
        <v>2485</v>
      </c>
      <c r="C2606" s="146" t="s">
        <v>15</v>
      </c>
      <c r="D2606" s="147" t="s">
        <v>15008</v>
      </c>
    </row>
    <row r="2607" spans="1:4" x14ac:dyDescent="0.2">
      <c r="A2607" s="146">
        <v>599</v>
      </c>
      <c r="B2607" s="146" t="s">
        <v>15009</v>
      </c>
      <c r="C2607" s="146" t="s">
        <v>15</v>
      </c>
      <c r="D2607" s="147" t="s">
        <v>20812</v>
      </c>
    </row>
    <row r="2608" spans="1:4" x14ac:dyDescent="0.2">
      <c r="A2608" s="146">
        <v>34380</v>
      </c>
      <c r="B2608" s="146" t="s">
        <v>15011</v>
      </c>
      <c r="C2608" s="146" t="s">
        <v>10</v>
      </c>
      <c r="D2608" s="147" t="s">
        <v>20813</v>
      </c>
    </row>
    <row r="2609" spans="1:4" x14ac:dyDescent="0.2">
      <c r="A2609" s="146">
        <v>34381</v>
      </c>
      <c r="B2609" s="146" t="s">
        <v>15013</v>
      </c>
      <c r="C2609" s="146" t="s">
        <v>10</v>
      </c>
      <c r="D2609" s="147" t="s">
        <v>20814</v>
      </c>
    </row>
    <row r="2610" spans="1:4" x14ac:dyDescent="0.2">
      <c r="A2610" s="146">
        <v>601</v>
      </c>
      <c r="B2610" s="146" t="s">
        <v>15013</v>
      </c>
      <c r="C2610" s="146" t="s">
        <v>15</v>
      </c>
      <c r="D2610" s="147" t="s">
        <v>20815</v>
      </c>
    </row>
    <row r="2611" spans="1:4" x14ac:dyDescent="0.2">
      <c r="A2611" s="146">
        <v>3423</v>
      </c>
      <c r="B2611" s="146" t="s">
        <v>2488</v>
      </c>
      <c r="C2611" s="146" t="s">
        <v>15</v>
      </c>
      <c r="D2611" s="147" t="s">
        <v>15016</v>
      </c>
    </row>
    <row r="2612" spans="1:4" x14ac:dyDescent="0.2">
      <c r="A2612" s="146">
        <v>34797</v>
      </c>
      <c r="B2612" s="146" t="s">
        <v>2490</v>
      </c>
      <c r="C2612" s="146" t="s">
        <v>10</v>
      </c>
      <c r="D2612" s="147" t="s">
        <v>20816</v>
      </c>
    </row>
    <row r="2613" spans="1:4" x14ac:dyDescent="0.2">
      <c r="A2613" s="146">
        <v>624</v>
      </c>
      <c r="B2613" s="146" t="s">
        <v>20817</v>
      </c>
      <c r="C2613" s="146" t="s">
        <v>15</v>
      </c>
      <c r="D2613" s="147" t="s">
        <v>20818</v>
      </c>
    </row>
    <row r="2614" spans="1:4" x14ac:dyDescent="0.2">
      <c r="A2614" s="146">
        <v>623</v>
      </c>
      <c r="B2614" s="146" t="s">
        <v>20819</v>
      </c>
      <c r="C2614" s="146" t="s">
        <v>15</v>
      </c>
      <c r="D2614" s="147" t="s">
        <v>20820</v>
      </c>
    </row>
    <row r="2615" spans="1:4" x14ac:dyDescent="0.2">
      <c r="A2615" s="146">
        <v>25964</v>
      </c>
      <c r="B2615" s="146" t="s">
        <v>15018</v>
      </c>
      <c r="C2615" s="146" t="s">
        <v>185</v>
      </c>
      <c r="D2615" s="147" t="s">
        <v>20821</v>
      </c>
    </row>
    <row r="2616" spans="1:4" x14ac:dyDescent="0.2">
      <c r="A2616" s="146">
        <v>41077</v>
      </c>
      <c r="B2616" s="146" t="s">
        <v>2494</v>
      </c>
      <c r="C2616" s="146" t="s">
        <v>187</v>
      </c>
      <c r="D2616" s="147" t="s">
        <v>20822</v>
      </c>
    </row>
    <row r="2617" spans="1:4" x14ac:dyDescent="0.2">
      <c r="A2617" s="146">
        <v>20159</v>
      </c>
      <c r="B2617" s="146" t="s">
        <v>15021</v>
      </c>
      <c r="C2617" s="146" t="s">
        <v>10</v>
      </c>
      <c r="D2617" s="147" t="s">
        <v>20823</v>
      </c>
    </row>
    <row r="2618" spans="1:4" x14ac:dyDescent="0.2">
      <c r="A2618" s="146">
        <v>37963</v>
      </c>
      <c r="B2618" s="146" t="s">
        <v>2496</v>
      </c>
      <c r="C2618" s="146" t="s">
        <v>10</v>
      </c>
      <c r="D2618" s="147" t="s">
        <v>12535</v>
      </c>
    </row>
    <row r="2619" spans="1:4" x14ac:dyDescent="0.2">
      <c r="A2619" s="146">
        <v>37964</v>
      </c>
      <c r="B2619" s="146" t="s">
        <v>2497</v>
      </c>
      <c r="C2619" s="146" t="s">
        <v>10</v>
      </c>
      <c r="D2619" s="147" t="s">
        <v>20420</v>
      </c>
    </row>
    <row r="2620" spans="1:4" x14ac:dyDescent="0.2">
      <c r="A2620" s="146">
        <v>37965</v>
      </c>
      <c r="B2620" s="146" t="s">
        <v>2498</v>
      </c>
      <c r="C2620" s="146" t="s">
        <v>10</v>
      </c>
      <c r="D2620" s="147" t="s">
        <v>15061</v>
      </c>
    </row>
    <row r="2621" spans="1:4" x14ac:dyDescent="0.2">
      <c r="A2621" s="146">
        <v>37966</v>
      </c>
      <c r="B2621" s="146" t="s">
        <v>2499</v>
      </c>
      <c r="C2621" s="146" t="s">
        <v>10</v>
      </c>
      <c r="D2621" s="147" t="s">
        <v>20317</v>
      </c>
    </row>
    <row r="2622" spans="1:4" x14ac:dyDescent="0.2">
      <c r="A2622" s="146">
        <v>37967</v>
      </c>
      <c r="B2622" s="146" t="s">
        <v>2500</v>
      </c>
      <c r="C2622" s="146" t="s">
        <v>10</v>
      </c>
      <c r="D2622" s="147" t="s">
        <v>20824</v>
      </c>
    </row>
    <row r="2623" spans="1:4" x14ac:dyDescent="0.2">
      <c r="A2623" s="146">
        <v>37968</v>
      </c>
      <c r="B2623" s="146" t="s">
        <v>2501</v>
      </c>
      <c r="C2623" s="146" t="s">
        <v>10</v>
      </c>
      <c r="D2623" s="147" t="s">
        <v>20825</v>
      </c>
    </row>
    <row r="2624" spans="1:4" x14ac:dyDescent="0.2">
      <c r="A2624" s="146">
        <v>37969</v>
      </c>
      <c r="B2624" s="146" t="s">
        <v>2502</v>
      </c>
      <c r="C2624" s="146" t="s">
        <v>10</v>
      </c>
      <c r="D2624" s="147" t="s">
        <v>20826</v>
      </c>
    </row>
    <row r="2625" spans="1:4" x14ac:dyDescent="0.2">
      <c r="A2625" s="146">
        <v>37970</v>
      </c>
      <c r="B2625" s="146" t="s">
        <v>2503</v>
      </c>
      <c r="C2625" s="146" t="s">
        <v>10</v>
      </c>
      <c r="D2625" s="147" t="s">
        <v>20827</v>
      </c>
    </row>
    <row r="2626" spans="1:4" x14ac:dyDescent="0.2">
      <c r="A2626" s="146">
        <v>21118</v>
      </c>
      <c r="B2626" s="146" t="s">
        <v>2504</v>
      </c>
      <c r="C2626" s="146" t="s">
        <v>10</v>
      </c>
      <c r="D2626" s="147" t="s">
        <v>14839</v>
      </c>
    </row>
    <row r="2627" spans="1:4" x14ac:dyDescent="0.2">
      <c r="A2627" s="146">
        <v>37956</v>
      </c>
      <c r="B2627" s="146" t="s">
        <v>2505</v>
      </c>
      <c r="C2627" s="146" t="s">
        <v>10</v>
      </c>
      <c r="D2627" s="147" t="s">
        <v>13987</v>
      </c>
    </row>
    <row r="2628" spans="1:4" x14ac:dyDescent="0.2">
      <c r="A2628" s="146">
        <v>37957</v>
      </c>
      <c r="B2628" s="146" t="s">
        <v>2506</v>
      </c>
      <c r="C2628" s="146" t="s">
        <v>10</v>
      </c>
      <c r="D2628" s="147" t="s">
        <v>14948</v>
      </c>
    </row>
    <row r="2629" spans="1:4" x14ac:dyDescent="0.2">
      <c r="A2629" s="146">
        <v>37958</v>
      </c>
      <c r="B2629" s="146" t="s">
        <v>2507</v>
      </c>
      <c r="C2629" s="146" t="s">
        <v>10</v>
      </c>
      <c r="D2629" s="147" t="s">
        <v>20317</v>
      </c>
    </row>
    <row r="2630" spans="1:4" x14ac:dyDescent="0.2">
      <c r="A2630" s="146">
        <v>37959</v>
      </c>
      <c r="B2630" s="146" t="s">
        <v>2508</v>
      </c>
      <c r="C2630" s="146" t="s">
        <v>10</v>
      </c>
      <c r="D2630" s="147" t="s">
        <v>20824</v>
      </c>
    </row>
    <row r="2631" spans="1:4" x14ac:dyDescent="0.2">
      <c r="A2631" s="146">
        <v>37960</v>
      </c>
      <c r="B2631" s="146" t="s">
        <v>2509</v>
      </c>
      <c r="C2631" s="146" t="s">
        <v>10</v>
      </c>
      <c r="D2631" s="147" t="s">
        <v>20828</v>
      </c>
    </row>
    <row r="2632" spans="1:4" x14ac:dyDescent="0.2">
      <c r="A2632" s="146">
        <v>37961</v>
      </c>
      <c r="B2632" s="146" t="s">
        <v>2510</v>
      </c>
      <c r="C2632" s="146" t="s">
        <v>10</v>
      </c>
      <c r="D2632" s="147" t="s">
        <v>20829</v>
      </c>
    </row>
    <row r="2633" spans="1:4" x14ac:dyDescent="0.2">
      <c r="A2633" s="146">
        <v>37962</v>
      </c>
      <c r="B2633" s="146" t="s">
        <v>2511</v>
      </c>
      <c r="C2633" s="146" t="s">
        <v>10</v>
      </c>
      <c r="D2633" s="147" t="s">
        <v>20830</v>
      </c>
    </row>
    <row r="2634" spans="1:4" x14ac:dyDescent="0.2">
      <c r="A2634" s="146">
        <v>3533</v>
      </c>
      <c r="B2634" s="146" t="s">
        <v>2512</v>
      </c>
      <c r="C2634" s="146" t="s">
        <v>10</v>
      </c>
      <c r="D2634" s="147" t="s">
        <v>20831</v>
      </c>
    </row>
    <row r="2635" spans="1:4" x14ac:dyDescent="0.2">
      <c r="A2635" s="146">
        <v>3538</v>
      </c>
      <c r="B2635" s="146" t="s">
        <v>2513</v>
      </c>
      <c r="C2635" s="146" t="s">
        <v>10</v>
      </c>
      <c r="D2635" s="147" t="s">
        <v>13409</v>
      </c>
    </row>
    <row r="2636" spans="1:4" x14ac:dyDescent="0.2">
      <c r="A2636" s="146">
        <v>3497</v>
      </c>
      <c r="B2636" s="146" t="s">
        <v>2514</v>
      </c>
      <c r="C2636" s="146" t="s">
        <v>10</v>
      </c>
      <c r="D2636" s="147" t="s">
        <v>15547</v>
      </c>
    </row>
    <row r="2637" spans="1:4" x14ac:dyDescent="0.2">
      <c r="A2637" s="146">
        <v>3498</v>
      </c>
      <c r="B2637" s="146" t="s">
        <v>2515</v>
      </c>
      <c r="C2637" s="146" t="s">
        <v>10</v>
      </c>
      <c r="D2637" s="147" t="s">
        <v>13297</v>
      </c>
    </row>
    <row r="2638" spans="1:4" x14ac:dyDescent="0.2">
      <c r="A2638" s="146">
        <v>3496</v>
      </c>
      <c r="B2638" s="146" t="s">
        <v>2516</v>
      </c>
      <c r="C2638" s="146" t="s">
        <v>10</v>
      </c>
      <c r="D2638" s="147" t="s">
        <v>13083</v>
      </c>
    </row>
    <row r="2639" spans="1:4" x14ac:dyDescent="0.2">
      <c r="A2639" s="146">
        <v>38429</v>
      </c>
      <c r="B2639" s="146" t="s">
        <v>2517</v>
      </c>
      <c r="C2639" s="146" t="s">
        <v>10</v>
      </c>
      <c r="D2639" s="147" t="s">
        <v>20832</v>
      </c>
    </row>
    <row r="2640" spans="1:4" x14ac:dyDescent="0.2">
      <c r="A2640" s="146">
        <v>38431</v>
      </c>
      <c r="B2640" s="146" t="s">
        <v>2518</v>
      </c>
      <c r="C2640" s="146" t="s">
        <v>10</v>
      </c>
      <c r="D2640" s="147" t="s">
        <v>20833</v>
      </c>
    </row>
    <row r="2641" spans="1:4" x14ac:dyDescent="0.2">
      <c r="A2641" s="146">
        <v>38430</v>
      </c>
      <c r="B2641" s="146" t="s">
        <v>2519</v>
      </c>
      <c r="C2641" s="146" t="s">
        <v>10</v>
      </c>
      <c r="D2641" s="147" t="s">
        <v>20834</v>
      </c>
    </row>
    <row r="2642" spans="1:4" x14ac:dyDescent="0.2">
      <c r="A2642" s="146">
        <v>36348</v>
      </c>
      <c r="B2642" s="146" t="s">
        <v>2520</v>
      </c>
      <c r="C2642" s="146" t="s">
        <v>10</v>
      </c>
      <c r="D2642" s="147" t="s">
        <v>13431</v>
      </c>
    </row>
    <row r="2643" spans="1:4" x14ac:dyDescent="0.2">
      <c r="A2643" s="146">
        <v>36349</v>
      </c>
      <c r="B2643" s="146" t="s">
        <v>2521</v>
      </c>
      <c r="C2643" s="146" t="s">
        <v>10</v>
      </c>
      <c r="D2643" s="147" t="s">
        <v>13842</v>
      </c>
    </row>
    <row r="2644" spans="1:4" x14ac:dyDescent="0.2">
      <c r="A2644" s="146">
        <v>38433</v>
      </c>
      <c r="B2644" s="146" t="s">
        <v>2522</v>
      </c>
      <c r="C2644" s="146" t="s">
        <v>10</v>
      </c>
      <c r="D2644" s="147" t="s">
        <v>13263</v>
      </c>
    </row>
    <row r="2645" spans="1:4" x14ac:dyDescent="0.2">
      <c r="A2645" s="146">
        <v>38440</v>
      </c>
      <c r="B2645" s="146" t="s">
        <v>2523</v>
      </c>
      <c r="C2645" s="146" t="s">
        <v>10</v>
      </c>
      <c r="D2645" s="147" t="s">
        <v>20835</v>
      </c>
    </row>
    <row r="2646" spans="1:4" x14ac:dyDescent="0.2">
      <c r="A2646" s="146">
        <v>36359</v>
      </c>
      <c r="B2646" s="146" t="s">
        <v>2524</v>
      </c>
      <c r="C2646" s="146" t="s">
        <v>10</v>
      </c>
      <c r="D2646" s="147" t="s">
        <v>16357</v>
      </c>
    </row>
    <row r="2647" spans="1:4" x14ac:dyDescent="0.2">
      <c r="A2647" s="146">
        <v>36360</v>
      </c>
      <c r="B2647" s="146" t="s">
        <v>2525</v>
      </c>
      <c r="C2647" s="146" t="s">
        <v>10</v>
      </c>
      <c r="D2647" s="147" t="s">
        <v>13359</v>
      </c>
    </row>
    <row r="2648" spans="1:4" x14ac:dyDescent="0.2">
      <c r="A2648" s="146">
        <v>38434</v>
      </c>
      <c r="B2648" s="146" t="s">
        <v>2526</v>
      </c>
      <c r="C2648" s="146" t="s">
        <v>10</v>
      </c>
      <c r="D2648" s="147" t="s">
        <v>20836</v>
      </c>
    </row>
    <row r="2649" spans="1:4" x14ac:dyDescent="0.2">
      <c r="A2649" s="146">
        <v>38435</v>
      </c>
      <c r="B2649" s="146" t="s">
        <v>2527</v>
      </c>
      <c r="C2649" s="146" t="s">
        <v>10</v>
      </c>
      <c r="D2649" s="147" t="s">
        <v>16277</v>
      </c>
    </row>
    <row r="2650" spans="1:4" x14ac:dyDescent="0.2">
      <c r="A2650" s="146">
        <v>38436</v>
      </c>
      <c r="B2650" s="146" t="s">
        <v>2528</v>
      </c>
      <c r="C2650" s="146" t="s">
        <v>10</v>
      </c>
      <c r="D2650" s="147" t="s">
        <v>15530</v>
      </c>
    </row>
    <row r="2651" spans="1:4" x14ac:dyDescent="0.2">
      <c r="A2651" s="146">
        <v>38437</v>
      </c>
      <c r="B2651" s="146" t="s">
        <v>2529</v>
      </c>
      <c r="C2651" s="146" t="s">
        <v>10</v>
      </c>
      <c r="D2651" s="147" t="s">
        <v>20837</v>
      </c>
    </row>
    <row r="2652" spans="1:4" x14ac:dyDescent="0.2">
      <c r="A2652" s="146">
        <v>38438</v>
      </c>
      <c r="B2652" s="146" t="s">
        <v>2530</v>
      </c>
      <c r="C2652" s="146" t="s">
        <v>10</v>
      </c>
      <c r="D2652" s="147" t="s">
        <v>20838</v>
      </c>
    </row>
    <row r="2653" spans="1:4" x14ac:dyDescent="0.2">
      <c r="A2653" s="146">
        <v>38439</v>
      </c>
      <c r="B2653" s="146" t="s">
        <v>2531</v>
      </c>
      <c r="C2653" s="146" t="s">
        <v>10</v>
      </c>
      <c r="D2653" s="147" t="s">
        <v>20839</v>
      </c>
    </row>
    <row r="2654" spans="1:4" x14ac:dyDescent="0.2">
      <c r="A2654" s="146">
        <v>10836</v>
      </c>
      <c r="B2654" s="146" t="s">
        <v>2532</v>
      </c>
      <c r="C2654" s="146" t="s">
        <v>10</v>
      </c>
      <c r="D2654" s="147" t="s">
        <v>20840</v>
      </c>
    </row>
    <row r="2655" spans="1:4" x14ac:dyDescent="0.2">
      <c r="A2655" s="146">
        <v>20128</v>
      </c>
      <c r="B2655" s="146" t="s">
        <v>2533</v>
      </c>
      <c r="C2655" s="146" t="s">
        <v>10</v>
      </c>
      <c r="D2655" s="147" t="s">
        <v>14612</v>
      </c>
    </row>
    <row r="2656" spans="1:4" x14ac:dyDescent="0.2">
      <c r="A2656" s="146">
        <v>20131</v>
      </c>
      <c r="B2656" s="146" t="s">
        <v>2534</v>
      </c>
      <c r="C2656" s="146" t="s">
        <v>10</v>
      </c>
      <c r="D2656" s="147" t="s">
        <v>20841</v>
      </c>
    </row>
    <row r="2657" spans="1:4" x14ac:dyDescent="0.2">
      <c r="A2657" s="146">
        <v>3521</v>
      </c>
      <c r="B2657" s="146" t="s">
        <v>2535</v>
      </c>
      <c r="C2657" s="146" t="s">
        <v>10</v>
      </c>
      <c r="D2657" s="147" t="s">
        <v>12685</v>
      </c>
    </row>
    <row r="2658" spans="1:4" x14ac:dyDescent="0.2">
      <c r="A2658" s="146">
        <v>3531</v>
      </c>
      <c r="B2658" s="146" t="s">
        <v>2536</v>
      </c>
      <c r="C2658" s="146" t="s">
        <v>10</v>
      </c>
      <c r="D2658" s="147" t="s">
        <v>12513</v>
      </c>
    </row>
    <row r="2659" spans="1:4" x14ac:dyDescent="0.2">
      <c r="A2659" s="146">
        <v>3522</v>
      </c>
      <c r="B2659" s="146" t="s">
        <v>2537</v>
      </c>
      <c r="C2659" s="146" t="s">
        <v>10</v>
      </c>
      <c r="D2659" s="147" t="s">
        <v>12531</v>
      </c>
    </row>
    <row r="2660" spans="1:4" x14ac:dyDescent="0.2">
      <c r="A2660" s="146">
        <v>3527</v>
      </c>
      <c r="B2660" s="146" t="s">
        <v>2538</v>
      </c>
      <c r="C2660" s="146" t="s">
        <v>10</v>
      </c>
      <c r="D2660" s="147" t="s">
        <v>19540</v>
      </c>
    </row>
    <row r="2661" spans="1:4" x14ac:dyDescent="0.2">
      <c r="A2661" s="146">
        <v>10835</v>
      </c>
      <c r="B2661" s="146" t="s">
        <v>2539</v>
      </c>
      <c r="C2661" s="146" t="s">
        <v>10</v>
      </c>
      <c r="D2661" s="147" t="s">
        <v>12542</v>
      </c>
    </row>
    <row r="2662" spans="1:4" x14ac:dyDescent="0.2">
      <c r="A2662" s="146">
        <v>3475</v>
      </c>
      <c r="B2662" s="146" t="s">
        <v>2540</v>
      </c>
      <c r="C2662" s="146" t="s">
        <v>10</v>
      </c>
      <c r="D2662" s="147" t="s">
        <v>13305</v>
      </c>
    </row>
    <row r="2663" spans="1:4" x14ac:dyDescent="0.2">
      <c r="A2663" s="146">
        <v>3485</v>
      </c>
      <c r="B2663" s="146" t="s">
        <v>2541</v>
      </c>
      <c r="C2663" s="146" t="s">
        <v>10</v>
      </c>
      <c r="D2663" s="147" t="s">
        <v>15429</v>
      </c>
    </row>
    <row r="2664" spans="1:4" x14ac:dyDescent="0.2">
      <c r="A2664" s="146">
        <v>3534</v>
      </c>
      <c r="B2664" s="146" t="s">
        <v>2542</v>
      </c>
      <c r="C2664" s="146" t="s">
        <v>10</v>
      </c>
      <c r="D2664" s="147" t="s">
        <v>14068</v>
      </c>
    </row>
    <row r="2665" spans="1:4" x14ac:dyDescent="0.2">
      <c r="A2665" s="146">
        <v>3543</v>
      </c>
      <c r="B2665" s="146" t="s">
        <v>2543</v>
      </c>
      <c r="C2665" s="146" t="s">
        <v>10</v>
      </c>
      <c r="D2665" s="147" t="s">
        <v>13127</v>
      </c>
    </row>
    <row r="2666" spans="1:4" x14ac:dyDescent="0.2">
      <c r="A2666" s="146">
        <v>3482</v>
      </c>
      <c r="B2666" s="146" t="s">
        <v>2544</v>
      </c>
      <c r="C2666" s="146" t="s">
        <v>10</v>
      </c>
      <c r="D2666" s="147" t="s">
        <v>13077</v>
      </c>
    </row>
    <row r="2667" spans="1:4" x14ac:dyDescent="0.2">
      <c r="A2667" s="146">
        <v>3505</v>
      </c>
      <c r="B2667" s="146" t="s">
        <v>2545</v>
      </c>
      <c r="C2667" s="146" t="s">
        <v>10</v>
      </c>
      <c r="D2667" s="147" t="s">
        <v>13068</v>
      </c>
    </row>
    <row r="2668" spans="1:4" x14ac:dyDescent="0.2">
      <c r="A2668" s="146">
        <v>3516</v>
      </c>
      <c r="B2668" s="146" t="s">
        <v>2546</v>
      </c>
      <c r="C2668" s="146" t="s">
        <v>10</v>
      </c>
      <c r="D2668" s="147" t="s">
        <v>12533</v>
      </c>
    </row>
    <row r="2669" spans="1:4" x14ac:dyDescent="0.2">
      <c r="A2669" s="146">
        <v>3517</v>
      </c>
      <c r="B2669" s="146" t="s">
        <v>2547</v>
      </c>
      <c r="C2669" s="146" t="s">
        <v>10</v>
      </c>
      <c r="D2669" s="147" t="s">
        <v>15735</v>
      </c>
    </row>
    <row r="2670" spans="1:4" x14ac:dyDescent="0.2">
      <c r="A2670" s="146">
        <v>3515</v>
      </c>
      <c r="B2670" s="146" t="s">
        <v>2548</v>
      </c>
      <c r="C2670" s="146" t="s">
        <v>10</v>
      </c>
      <c r="D2670" s="147" t="s">
        <v>17180</v>
      </c>
    </row>
    <row r="2671" spans="1:4" x14ac:dyDescent="0.2">
      <c r="A2671" s="146">
        <v>20147</v>
      </c>
      <c r="B2671" s="146" t="s">
        <v>2549</v>
      </c>
      <c r="C2671" s="146" t="s">
        <v>10</v>
      </c>
      <c r="D2671" s="147" t="s">
        <v>13100</v>
      </c>
    </row>
    <row r="2672" spans="1:4" x14ac:dyDescent="0.2">
      <c r="A2672" s="146">
        <v>3524</v>
      </c>
      <c r="B2672" s="146" t="s">
        <v>2550</v>
      </c>
      <c r="C2672" s="146" t="s">
        <v>10</v>
      </c>
      <c r="D2672" s="147" t="s">
        <v>12925</v>
      </c>
    </row>
    <row r="2673" spans="1:4" x14ac:dyDescent="0.2">
      <c r="A2673" s="146">
        <v>3532</v>
      </c>
      <c r="B2673" s="146" t="s">
        <v>2551</v>
      </c>
      <c r="C2673" s="146" t="s">
        <v>10</v>
      </c>
      <c r="D2673" s="147" t="s">
        <v>13723</v>
      </c>
    </row>
    <row r="2674" spans="1:4" x14ac:dyDescent="0.2">
      <c r="A2674" s="146">
        <v>3528</v>
      </c>
      <c r="B2674" s="146" t="s">
        <v>2552</v>
      </c>
      <c r="C2674" s="146" t="s">
        <v>10</v>
      </c>
      <c r="D2674" s="147" t="s">
        <v>19452</v>
      </c>
    </row>
    <row r="2675" spans="1:4" x14ac:dyDescent="0.2">
      <c r="A2675" s="146">
        <v>37952</v>
      </c>
      <c r="B2675" s="146" t="s">
        <v>2553</v>
      </c>
      <c r="C2675" s="146" t="s">
        <v>10</v>
      </c>
      <c r="D2675" s="147" t="s">
        <v>17393</v>
      </c>
    </row>
    <row r="2676" spans="1:4" x14ac:dyDescent="0.2">
      <c r="A2676" s="146">
        <v>37951</v>
      </c>
      <c r="B2676" s="146" t="s">
        <v>2554</v>
      </c>
      <c r="C2676" s="146" t="s">
        <v>10</v>
      </c>
      <c r="D2676" s="147" t="s">
        <v>19483</v>
      </c>
    </row>
    <row r="2677" spans="1:4" x14ac:dyDescent="0.2">
      <c r="A2677" s="146">
        <v>3518</v>
      </c>
      <c r="B2677" s="146" t="s">
        <v>2555</v>
      </c>
      <c r="C2677" s="146" t="s">
        <v>10</v>
      </c>
      <c r="D2677" s="147" t="s">
        <v>15626</v>
      </c>
    </row>
    <row r="2678" spans="1:4" x14ac:dyDescent="0.2">
      <c r="A2678" s="146">
        <v>3519</v>
      </c>
      <c r="B2678" s="146" t="s">
        <v>2556</v>
      </c>
      <c r="C2678" s="146" t="s">
        <v>10</v>
      </c>
      <c r="D2678" s="147" t="s">
        <v>13301</v>
      </c>
    </row>
    <row r="2679" spans="1:4" x14ac:dyDescent="0.2">
      <c r="A2679" s="146">
        <v>3520</v>
      </c>
      <c r="B2679" s="146" t="s">
        <v>2557</v>
      </c>
      <c r="C2679" s="146" t="s">
        <v>10</v>
      </c>
      <c r="D2679" s="147" t="s">
        <v>16601</v>
      </c>
    </row>
    <row r="2680" spans="1:4" x14ac:dyDescent="0.2">
      <c r="A2680" s="146">
        <v>37950</v>
      </c>
      <c r="B2680" s="146" t="s">
        <v>2558</v>
      </c>
      <c r="C2680" s="146" t="s">
        <v>10</v>
      </c>
      <c r="D2680" s="147" t="s">
        <v>20841</v>
      </c>
    </row>
    <row r="2681" spans="1:4" x14ac:dyDescent="0.2">
      <c r="A2681" s="146">
        <v>37949</v>
      </c>
      <c r="B2681" s="146" t="s">
        <v>2559</v>
      </c>
      <c r="C2681" s="146" t="s">
        <v>10</v>
      </c>
      <c r="D2681" s="147" t="s">
        <v>13640</v>
      </c>
    </row>
    <row r="2682" spans="1:4" x14ac:dyDescent="0.2">
      <c r="A2682" s="146">
        <v>3526</v>
      </c>
      <c r="B2682" s="146" t="s">
        <v>2560</v>
      </c>
      <c r="C2682" s="146" t="s">
        <v>10</v>
      </c>
      <c r="D2682" s="147" t="s">
        <v>13070</v>
      </c>
    </row>
    <row r="2683" spans="1:4" x14ac:dyDescent="0.2">
      <c r="A2683" s="146">
        <v>3509</v>
      </c>
      <c r="B2683" s="146" t="s">
        <v>2561</v>
      </c>
      <c r="C2683" s="146" t="s">
        <v>10</v>
      </c>
      <c r="D2683" s="147" t="s">
        <v>16347</v>
      </c>
    </row>
    <row r="2684" spans="1:4" x14ac:dyDescent="0.2">
      <c r="A2684" s="146">
        <v>3530</v>
      </c>
      <c r="B2684" s="146" t="s">
        <v>2562</v>
      </c>
      <c r="C2684" s="146" t="s">
        <v>10</v>
      </c>
      <c r="D2684" s="147" t="s">
        <v>20842</v>
      </c>
    </row>
    <row r="2685" spans="1:4" x14ac:dyDescent="0.2">
      <c r="A2685" s="146">
        <v>3542</v>
      </c>
      <c r="B2685" s="146" t="s">
        <v>2563</v>
      </c>
      <c r="C2685" s="146" t="s">
        <v>10</v>
      </c>
      <c r="D2685" s="147" t="s">
        <v>12615</v>
      </c>
    </row>
    <row r="2686" spans="1:4" x14ac:dyDescent="0.2">
      <c r="A2686" s="146">
        <v>3529</v>
      </c>
      <c r="B2686" s="146" t="s">
        <v>2564</v>
      </c>
      <c r="C2686" s="146" t="s">
        <v>10</v>
      </c>
      <c r="D2686" s="147" t="s">
        <v>13299</v>
      </c>
    </row>
    <row r="2687" spans="1:4" x14ac:dyDescent="0.2">
      <c r="A2687" s="146">
        <v>3536</v>
      </c>
      <c r="B2687" s="146" t="s">
        <v>2565</v>
      </c>
      <c r="C2687" s="146" t="s">
        <v>10</v>
      </c>
      <c r="D2687" s="147" t="s">
        <v>14555</v>
      </c>
    </row>
    <row r="2688" spans="1:4" x14ac:dyDescent="0.2">
      <c r="A2688" s="146">
        <v>3535</v>
      </c>
      <c r="B2688" s="146" t="s">
        <v>2566</v>
      </c>
      <c r="C2688" s="146" t="s">
        <v>10</v>
      </c>
      <c r="D2688" s="147" t="s">
        <v>13231</v>
      </c>
    </row>
    <row r="2689" spans="1:4" x14ac:dyDescent="0.2">
      <c r="A2689" s="146">
        <v>3540</v>
      </c>
      <c r="B2689" s="146" t="s">
        <v>2567</v>
      </c>
      <c r="C2689" s="146" t="s">
        <v>10</v>
      </c>
      <c r="D2689" s="147" t="s">
        <v>13303</v>
      </c>
    </row>
    <row r="2690" spans="1:4" x14ac:dyDescent="0.2">
      <c r="A2690" s="146">
        <v>3539</v>
      </c>
      <c r="B2690" s="146" t="s">
        <v>2568</v>
      </c>
      <c r="C2690" s="146" t="s">
        <v>10</v>
      </c>
      <c r="D2690" s="147" t="s">
        <v>20843</v>
      </c>
    </row>
    <row r="2691" spans="1:4" x14ac:dyDescent="0.2">
      <c r="A2691" s="146">
        <v>3513</v>
      </c>
      <c r="B2691" s="146" t="s">
        <v>2569</v>
      </c>
      <c r="C2691" s="146" t="s">
        <v>10</v>
      </c>
      <c r="D2691" s="147" t="s">
        <v>20844</v>
      </c>
    </row>
    <row r="2692" spans="1:4" x14ac:dyDescent="0.2">
      <c r="A2692" s="146">
        <v>3492</v>
      </c>
      <c r="B2692" s="146" t="s">
        <v>2570</v>
      </c>
      <c r="C2692" s="146" t="s">
        <v>10</v>
      </c>
      <c r="D2692" s="147" t="s">
        <v>13565</v>
      </c>
    </row>
    <row r="2693" spans="1:4" x14ac:dyDescent="0.2">
      <c r="A2693" s="146">
        <v>3491</v>
      </c>
      <c r="B2693" s="146" t="s">
        <v>2571</v>
      </c>
      <c r="C2693" s="146" t="s">
        <v>10</v>
      </c>
      <c r="D2693" s="147" t="s">
        <v>13733</v>
      </c>
    </row>
    <row r="2694" spans="1:4" x14ac:dyDescent="0.2">
      <c r="A2694" s="146">
        <v>3493</v>
      </c>
      <c r="B2694" s="146" t="s">
        <v>2572</v>
      </c>
      <c r="C2694" s="146" t="s">
        <v>10</v>
      </c>
      <c r="D2694" s="147" t="s">
        <v>20845</v>
      </c>
    </row>
    <row r="2695" spans="1:4" x14ac:dyDescent="0.2">
      <c r="A2695" s="146">
        <v>12628</v>
      </c>
      <c r="B2695" s="146" t="s">
        <v>2573</v>
      </c>
      <c r="C2695" s="146" t="s">
        <v>10</v>
      </c>
      <c r="D2695" s="147" t="s">
        <v>15917</v>
      </c>
    </row>
    <row r="2696" spans="1:4" x14ac:dyDescent="0.2">
      <c r="A2696" s="146">
        <v>12629</v>
      </c>
      <c r="B2696" s="146" t="s">
        <v>2574</v>
      </c>
      <c r="C2696" s="146" t="s">
        <v>10</v>
      </c>
      <c r="D2696" s="147" t="s">
        <v>14294</v>
      </c>
    </row>
    <row r="2697" spans="1:4" x14ac:dyDescent="0.2">
      <c r="A2697" s="146">
        <v>3481</v>
      </c>
      <c r="B2697" s="146" t="s">
        <v>2575</v>
      </c>
      <c r="C2697" s="146" t="s">
        <v>10</v>
      </c>
      <c r="D2697" s="147" t="s">
        <v>17280</v>
      </c>
    </row>
    <row r="2698" spans="1:4" x14ac:dyDescent="0.2">
      <c r="A2698" s="146">
        <v>3510</v>
      </c>
      <c r="B2698" s="146" t="s">
        <v>2576</v>
      </c>
      <c r="C2698" s="146" t="s">
        <v>10</v>
      </c>
      <c r="D2698" s="147" t="s">
        <v>20846</v>
      </c>
    </row>
    <row r="2699" spans="1:4" x14ac:dyDescent="0.2">
      <c r="A2699" s="146">
        <v>3508</v>
      </c>
      <c r="B2699" s="146" t="s">
        <v>2577</v>
      </c>
      <c r="C2699" s="146" t="s">
        <v>10</v>
      </c>
      <c r="D2699" s="147" t="s">
        <v>20847</v>
      </c>
    </row>
    <row r="2700" spans="1:4" x14ac:dyDescent="0.2">
      <c r="A2700" s="146">
        <v>38939</v>
      </c>
      <c r="B2700" s="146" t="s">
        <v>2578</v>
      </c>
      <c r="C2700" s="146" t="s">
        <v>10</v>
      </c>
      <c r="D2700" s="147" t="s">
        <v>15839</v>
      </c>
    </row>
    <row r="2701" spans="1:4" x14ac:dyDescent="0.2">
      <c r="A2701" s="146">
        <v>38940</v>
      </c>
      <c r="B2701" s="146" t="s">
        <v>2579</v>
      </c>
      <c r="C2701" s="146" t="s">
        <v>10</v>
      </c>
      <c r="D2701" s="147" t="s">
        <v>15737</v>
      </c>
    </row>
    <row r="2702" spans="1:4" x14ac:dyDescent="0.2">
      <c r="A2702" s="146">
        <v>38941</v>
      </c>
      <c r="B2702" s="146" t="s">
        <v>2580</v>
      </c>
      <c r="C2702" s="146" t="s">
        <v>10</v>
      </c>
      <c r="D2702" s="147" t="s">
        <v>20848</v>
      </c>
    </row>
    <row r="2703" spans="1:4" x14ac:dyDescent="0.2">
      <c r="A2703" s="146">
        <v>38942</v>
      </c>
      <c r="B2703" s="146" t="s">
        <v>2581</v>
      </c>
      <c r="C2703" s="146" t="s">
        <v>10</v>
      </c>
      <c r="D2703" s="147" t="s">
        <v>20849</v>
      </c>
    </row>
    <row r="2704" spans="1:4" x14ac:dyDescent="0.2">
      <c r="A2704" s="146">
        <v>38987</v>
      </c>
      <c r="B2704" s="146" t="s">
        <v>2582</v>
      </c>
      <c r="C2704" s="146" t="s">
        <v>10</v>
      </c>
      <c r="D2704" s="147" t="s">
        <v>13279</v>
      </c>
    </row>
    <row r="2705" spans="1:4" x14ac:dyDescent="0.2">
      <c r="A2705" s="146">
        <v>38988</v>
      </c>
      <c r="B2705" s="146" t="s">
        <v>2583</v>
      </c>
      <c r="C2705" s="146" t="s">
        <v>10</v>
      </c>
      <c r="D2705" s="147" t="s">
        <v>20679</v>
      </c>
    </row>
    <row r="2706" spans="1:4" x14ac:dyDescent="0.2">
      <c r="A2706" s="146">
        <v>38989</v>
      </c>
      <c r="B2706" s="146" t="s">
        <v>2584</v>
      </c>
      <c r="C2706" s="146" t="s">
        <v>10</v>
      </c>
      <c r="D2706" s="147" t="s">
        <v>20850</v>
      </c>
    </row>
    <row r="2707" spans="1:4" x14ac:dyDescent="0.2">
      <c r="A2707" s="146">
        <v>38990</v>
      </c>
      <c r="B2707" s="146" t="s">
        <v>2585</v>
      </c>
      <c r="C2707" s="146" t="s">
        <v>10</v>
      </c>
      <c r="D2707" s="147" t="s">
        <v>20851</v>
      </c>
    </row>
    <row r="2708" spans="1:4" x14ac:dyDescent="0.2">
      <c r="A2708" s="146">
        <v>38991</v>
      </c>
      <c r="B2708" s="146" t="s">
        <v>2586</v>
      </c>
      <c r="C2708" s="146" t="s">
        <v>10</v>
      </c>
      <c r="D2708" s="147" t="s">
        <v>20852</v>
      </c>
    </row>
    <row r="2709" spans="1:4" x14ac:dyDescent="0.2">
      <c r="A2709" s="146">
        <v>38913</v>
      </c>
      <c r="B2709" s="146" t="s">
        <v>2587</v>
      </c>
      <c r="C2709" s="146" t="s">
        <v>10</v>
      </c>
      <c r="D2709" s="147" t="s">
        <v>20853</v>
      </c>
    </row>
    <row r="2710" spans="1:4" x14ac:dyDescent="0.2">
      <c r="A2710" s="146">
        <v>38914</v>
      </c>
      <c r="B2710" s="146" t="s">
        <v>2588</v>
      </c>
      <c r="C2710" s="146" t="s">
        <v>10</v>
      </c>
      <c r="D2710" s="147" t="s">
        <v>20821</v>
      </c>
    </row>
    <row r="2711" spans="1:4" x14ac:dyDescent="0.2">
      <c r="A2711" s="146">
        <v>38915</v>
      </c>
      <c r="B2711" s="146" t="s">
        <v>2589</v>
      </c>
      <c r="C2711" s="146" t="s">
        <v>10</v>
      </c>
      <c r="D2711" s="147" t="s">
        <v>13560</v>
      </c>
    </row>
    <row r="2712" spans="1:4" x14ac:dyDescent="0.2">
      <c r="A2712" s="146">
        <v>38916</v>
      </c>
      <c r="B2712" s="146" t="s">
        <v>2590</v>
      </c>
      <c r="C2712" s="146" t="s">
        <v>10</v>
      </c>
      <c r="D2712" s="147" t="s">
        <v>20854</v>
      </c>
    </row>
    <row r="2713" spans="1:4" x14ac:dyDescent="0.2">
      <c r="A2713" s="146">
        <v>39300</v>
      </c>
      <c r="B2713" s="146" t="s">
        <v>2591</v>
      </c>
      <c r="C2713" s="146" t="s">
        <v>10</v>
      </c>
      <c r="D2713" s="147" t="s">
        <v>16376</v>
      </c>
    </row>
    <row r="2714" spans="1:4" x14ac:dyDescent="0.2">
      <c r="A2714" s="146">
        <v>39301</v>
      </c>
      <c r="B2714" s="146" t="s">
        <v>2592</v>
      </c>
      <c r="C2714" s="146" t="s">
        <v>10</v>
      </c>
      <c r="D2714" s="147" t="s">
        <v>20855</v>
      </c>
    </row>
    <row r="2715" spans="1:4" x14ac:dyDescent="0.2">
      <c r="A2715" s="146">
        <v>39302</v>
      </c>
      <c r="B2715" s="146" t="s">
        <v>2593</v>
      </c>
      <c r="C2715" s="146" t="s">
        <v>10</v>
      </c>
      <c r="D2715" s="147" t="s">
        <v>12593</v>
      </c>
    </row>
    <row r="2716" spans="1:4" x14ac:dyDescent="0.2">
      <c r="A2716" s="146">
        <v>39303</v>
      </c>
      <c r="B2716" s="146" t="s">
        <v>2594</v>
      </c>
      <c r="C2716" s="146" t="s">
        <v>10</v>
      </c>
      <c r="D2716" s="147" t="s">
        <v>20856</v>
      </c>
    </row>
    <row r="2717" spans="1:4" x14ac:dyDescent="0.2">
      <c r="A2717" s="146">
        <v>38923</v>
      </c>
      <c r="B2717" s="146" t="s">
        <v>2595</v>
      </c>
      <c r="C2717" s="146" t="s">
        <v>10</v>
      </c>
      <c r="D2717" s="147" t="s">
        <v>14956</v>
      </c>
    </row>
    <row r="2718" spans="1:4" x14ac:dyDescent="0.2">
      <c r="A2718" s="146">
        <v>38925</v>
      </c>
      <c r="B2718" s="146" t="s">
        <v>2596</v>
      </c>
      <c r="C2718" s="146" t="s">
        <v>10</v>
      </c>
      <c r="D2718" s="147" t="s">
        <v>15695</v>
      </c>
    </row>
    <row r="2719" spans="1:4" x14ac:dyDescent="0.2">
      <c r="A2719" s="146">
        <v>38926</v>
      </c>
      <c r="B2719" s="146" t="s">
        <v>2597</v>
      </c>
      <c r="C2719" s="146" t="s">
        <v>10</v>
      </c>
      <c r="D2719" s="147" t="s">
        <v>13959</v>
      </c>
    </row>
    <row r="2720" spans="1:4" x14ac:dyDescent="0.2">
      <c r="A2720" s="146">
        <v>38927</v>
      </c>
      <c r="B2720" s="146" t="s">
        <v>2598</v>
      </c>
      <c r="C2720" s="146" t="s">
        <v>10</v>
      </c>
      <c r="D2720" s="147" t="s">
        <v>14156</v>
      </c>
    </row>
    <row r="2721" spans="1:4" x14ac:dyDescent="0.2">
      <c r="A2721" s="146">
        <v>39304</v>
      </c>
      <c r="B2721" s="146" t="s">
        <v>2599</v>
      </c>
      <c r="C2721" s="146" t="s">
        <v>10</v>
      </c>
      <c r="D2721" s="147" t="s">
        <v>12494</v>
      </c>
    </row>
    <row r="2722" spans="1:4" x14ac:dyDescent="0.2">
      <c r="A2722" s="146">
        <v>38924</v>
      </c>
      <c r="B2722" s="146" t="s">
        <v>2600</v>
      </c>
      <c r="C2722" s="146" t="s">
        <v>10</v>
      </c>
      <c r="D2722" s="147" t="s">
        <v>19548</v>
      </c>
    </row>
    <row r="2723" spans="1:4" x14ac:dyDescent="0.2">
      <c r="A2723" s="146">
        <v>39305</v>
      </c>
      <c r="B2723" s="146" t="s">
        <v>2601</v>
      </c>
      <c r="C2723" s="146" t="s">
        <v>10</v>
      </c>
      <c r="D2723" s="147" t="s">
        <v>20857</v>
      </c>
    </row>
    <row r="2724" spans="1:4" x14ac:dyDescent="0.2">
      <c r="A2724" s="146">
        <v>39306</v>
      </c>
      <c r="B2724" s="146" t="s">
        <v>2602</v>
      </c>
      <c r="C2724" s="146" t="s">
        <v>10</v>
      </c>
      <c r="D2724" s="147" t="s">
        <v>20858</v>
      </c>
    </row>
    <row r="2725" spans="1:4" x14ac:dyDescent="0.2">
      <c r="A2725" s="146">
        <v>38928</v>
      </c>
      <c r="B2725" s="146" t="s">
        <v>2603</v>
      </c>
      <c r="C2725" s="146" t="s">
        <v>10</v>
      </c>
      <c r="D2725" s="147" t="s">
        <v>20859</v>
      </c>
    </row>
    <row r="2726" spans="1:4" x14ac:dyDescent="0.2">
      <c r="A2726" s="146">
        <v>38929</v>
      </c>
      <c r="B2726" s="146" t="s">
        <v>2604</v>
      </c>
      <c r="C2726" s="146" t="s">
        <v>10</v>
      </c>
      <c r="D2726" s="147" t="s">
        <v>20860</v>
      </c>
    </row>
    <row r="2727" spans="1:4" x14ac:dyDescent="0.2">
      <c r="A2727" s="146">
        <v>39307</v>
      </c>
      <c r="B2727" s="146" t="s">
        <v>2605</v>
      </c>
      <c r="C2727" s="146" t="s">
        <v>10</v>
      </c>
      <c r="D2727" s="147" t="s">
        <v>20861</v>
      </c>
    </row>
    <row r="2728" spans="1:4" x14ac:dyDescent="0.2">
      <c r="A2728" s="146">
        <v>38930</v>
      </c>
      <c r="B2728" s="146" t="s">
        <v>2606</v>
      </c>
      <c r="C2728" s="146" t="s">
        <v>10</v>
      </c>
      <c r="D2728" s="147" t="s">
        <v>20862</v>
      </c>
    </row>
    <row r="2729" spans="1:4" x14ac:dyDescent="0.2">
      <c r="A2729" s="146">
        <v>38931</v>
      </c>
      <c r="B2729" s="146" t="s">
        <v>2607</v>
      </c>
      <c r="C2729" s="146" t="s">
        <v>10</v>
      </c>
      <c r="D2729" s="147" t="s">
        <v>15780</v>
      </c>
    </row>
    <row r="2730" spans="1:4" x14ac:dyDescent="0.2">
      <c r="A2730" s="146">
        <v>38932</v>
      </c>
      <c r="B2730" s="146" t="s">
        <v>2608</v>
      </c>
      <c r="C2730" s="146" t="s">
        <v>10</v>
      </c>
      <c r="D2730" s="147" t="s">
        <v>20863</v>
      </c>
    </row>
    <row r="2731" spans="1:4" x14ac:dyDescent="0.2">
      <c r="A2731" s="146">
        <v>38934</v>
      </c>
      <c r="B2731" s="146" t="s">
        <v>2609</v>
      </c>
      <c r="C2731" s="146" t="s">
        <v>10</v>
      </c>
      <c r="D2731" s="147" t="s">
        <v>12467</v>
      </c>
    </row>
    <row r="2732" spans="1:4" x14ac:dyDescent="0.2">
      <c r="A2732" s="146">
        <v>38935</v>
      </c>
      <c r="B2732" s="146" t="s">
        <v>2610</v>
      </c>
      <c r="C2732" s="146" t="s">
        <v>10</v>
      </c>
      <c r="D2732" s="147" t="s">
        <v>15369</v>
      </c>
    </row>
    <row r="2733" spans="1:4" x14ac:dyDescent="0.2">
      <c r="A2733" s="146">
        <v>38936</v>
      </c>
      <c r="B2733" s="146" t="s">
        <v>2611</v>
      </c>
      <c r="C2733" s="146" t="s">
        <v>10</v>
      </c>
      <c r="D2733" s="147" t="s">
        <v>14251</v>
      </c>
    </row>
    <row r="2734" spans="1:4" x14ac:dyDescent="0.2">
      <c r="A2734" s="146">
        <v>38937</v>
      </c>
      <c r="B2734" s="146" t="s">
        <v>2612</v>
      </c>
      <c r="C2734" s="146" t="s">
        <v>10</v>
      </c>
      <c r="D2734" s="147" t="s">
        <v>13380</v>
      </c>
    </row>
    <row r="2735" spans="1:4" x14ac:dyDescent="0.2">
      <c r="A2735" s="146">
        <v>38938</v>
      </c>
      <c r="B2735" s="146" t="s">
        <v>2613</v>
      </c>
      <c r="C2735" s="146" t="s">
        <v>10</v>
      </c>
      <c r="D2735" s="147" t="s">
        <v>20824</v>
      </c>
    </row>
    <row r="2736" spans="1:4" x14ac:dyDescent="0.2">
      <c r="A2736" s="146">
        <v>3489</v>
      </c>
      <c r="B2736" s="146" t="s">
        <v>2614</v>
      </c>
      <c r="C2736" s="146" t="s">
        <v>10</v>
      </c>
      <c r="D2736" s="147" t="s">
        <v>12664</v>
      </c>
    </row>
    <row r="2737" spans="1:4" x14ac:dyDescent="0.2">
      <c r="A2737" s="146">
        <v>20151</v>
      </c>
      <c r="B2737" s="146" t="s">
        <v>15086</v>
      </c>
      <c r="C2737" s="146" t="s">
        <v>10</v>
      </c>
      <c r="D2737" s="147" t="s">
        <v>19495</v>
      </c>
    </row>
    <row r="2738" spans="1:4" x14ac:dyDescent="0.2">
      <c r="A2738" s="146">
        <v>20152</v>
      </c>
      <c r="B2738" s="146" t="s">
        <v>15088</v>
      </c>
      <c r="C2738" s="146" t="s">
        <v>10</v>
      </c>
      <c r="D2738" s="147" t="s">
        <v>20864</v>
      </c>
    </row>
    <row r="2739" spans="1:4" x14ac:dyDescent="0.2">
      <c r="A2739" s="146">
        <v>20148</v>
      </c>
      <c r="B2739" s="146" t="s">
        <v>15090</v>
      </c>
      <c r="C2739" s="146" t="s">
        <v>10</v>
      </c>
      <c r="D2739" s="147" t="s">
        <v>20865</v>
      </c>
    </row>
    <row r="2740" spans="1:4" x14ac:dyDescent="0.2">
      <c r="A2740" s="146">
        <v>20149</v>
      </c>
      <c r="B2740" s="146" t="s">
        <v>15092</v>
      </c>
      <c r="C2740" s="146" t="s">
        <v>10</v>
      </c>
      <c r="D2740" s="147" t="s">
        <v>19989</v>
      </c>
    </row>
    <row r="2741" spans="1:4" x14ac:dyDescent="0.2">
      <c r="A2741" s="146">
        <v>20150</v>
      </c>
      <c r="B2741" s="146" t="s">
        <v>15093</v>
      </c>
      <c r="C2741" s="146" t="s">
        <v>10</v>
      </c>
      <c r="D2741" s="147" t="s">
        <v>15288</v>
      </c>
    </row>
    <row r="2742" spans="1:4" x14ac:dyDescent="0.2">
      <c r="A2742" s="146">
        <v>20157</v>
      </c>
      <c r="B2742" s="146" t="s">
        <v>15095</v>
      </c>
      <c r="C2742" s="146" t="s">
        <v>10</v>
      </c>
      <c r="D2742" s="147" t="s">
        <v>20866</v>
      </c>
    </row>
    <row r="2743" spans="1:4" x14ac:dyDescent="0.2">
      <c r="A2743" s="146">
        <v>20158</v>
      </c>
      <c r="B2743" s="146" t="s">
        <v>15096</v>
      </c>
      <c r="C2743" s="146" t="s">
        <v>10</v>
      </c>
      <c r="D2743" s="147" t="s">
        <v>13017</v>
      </c>
    </row>
    <row r="2744" spans="1:4" x14ac:dyDescent="0.2">
      <c r="A2744" s="146">
        <v>20154</v>
      </c>
      <c r="B2744" s="146" t="s">
        <v>15098</v>
      </c>
      <c r="C2744" s="146" t="s">
        <v>10</v>
      </c>
      <c r="D2744" s="147" t="s">
        <v>13510</v>
      </c>
    </row>
    <row r="2745" spans="1:4" x14ac:dyDescent="0.2">
      <c r="A2745" s="146">
        <v>20155</v>
      </c>
      <c r="B2745" s="146" t="s">
        <v>15100</v>
      </c>
      <c r="C2745" s="146" t="s">
        <v>10</v>
      </c>
      <c r="D2745" s="147" t="s">
        <v>12562</v>
      </c>
    </row>
    <row r="2746" spans="1:4" x14ac:dyDescent="0.2">
      <c r="A2746" s="146">
        <v>20156</v>
      </c>
      <c r="B2746" s="146" t="s">
        <v>15102</v>
      </c>
      <c r="C2746" s="146" t="s">
        <v>10</v>
      </c>
      <c r="D2746" s="147" t="s">
        <v>14957</v>
      </c>
    </row>
    <row r="2747" spans="1:4" x14ac:dyDescent="0.2">
      <c r="A2747" s="146">
        <v>3512</v>
      </c>
      <c r="B2747" s="146" t="s">
        <v>2625</v>
      </c>
      <c r="C2747" s="146" t="s">
        <v>10</v>
      </c>
      <c r="D2747" s="147" t="s">
        <v>20867</v>
      </c>
    </row>
    <row r="2748" spans="1:4" x14ac:dyDescent="0.2">
      <c r="A2748" s="146">
        <v>3499</v>
      </c>
      <c r="B2748" s="146" t="s">
        <v>2626</v>
      </c>
      <c r="C2748" s="146" t="s">
        <v>10</v>
      </c>
      <c r="D2748" s="147" t="s">
        <v>12533</v>
      </c>
    </row>
    <row r="2749" spans="1:4" x14ac:dyDescent="0.2">
      <c r="A2749" s="146">
        <v>3500</v>
      </c>
      <c r="B2749" s="146" t="s">
        <v>2627</v>
      </c>
      <c r="C2749" s="146" t="s">
        <v>10</v>
      </c>
      <c r="D2749" s="147" t="s">
        <v>12916</v>
      </c>
    </row>
    <row r="2750" spans="1:4" x14ac:dyDescent="0.2">
      <c r="A2750" s="146">
        <v>3501</v>
      </c>
      <c r="B2750" s="146" t="s">
        <v>2628</v>
      </c>
      <c r="C2750" s="146" t="s">
        <v>10</v>
      </c>
      <c r="D2750" s="147" t="s">
        <v>13617</v>
      </c>
    </row>
    <row r="2751" spans="1:4" x14ac:dyDescent="0.2">
      <c r="A2751" s="146">
        <v>3502</v>
      </c>
      <c r="B2751" s="146" t="s">
        <v>2629</v>
      </c>
      <c r="C2751" s="146" t="s">
        <v>10</v>
      </c>
      <c r="D2751" s="147" t="s">
        <v>13293</v>
      </c>
    </row>
    <row r="2752" spans="1:4" x14ac:dyDescent="0.2">
      <c r="A2752" s="146">
        <v>3503</v>
      </c>
      <c r="B2752" s="146" t="s">
        <v>2630</v>
      </c>
      <c r="C2752" s="146" t="s">
        <v>10</v>
      </c>
      <c r="D2752" s="147" t="s">
        <v>20248</v>
      </c>
    </row>
    <row r="2753" spans="1:4" x14ac:dyDescent="0.2">
      <c r="A2753" s="146">
        <v>3477</v>
      </c>
      <c r="B2753" s="146" t="s">
        <v>2631</v>
      </c>
      <c r="C2753" s="146" t="s">
        <v>10</v>
      </c>
      <c r="D2753" s="147" t="s">
        <v>14605</v>
      </c>
    </row>
    <row r="2754" spans="1:4" x14ac:dyDescent="0.2">
      <c r="A2754" s="146">
        <v>3478</v>
      </c>
      <c r="B2754" s="146" t="s">
        <v>2632</v>
      </c>
      <c r="C2754" s="146" t="s">
        <v>10</v>
      </c>
      <c r="D2754" s="147" t="s">
        <v>20868</v>
      </c>
    </row>
    <row r="2755" spans="1:4" x14ac:dyDescent="0.2">
      <c r="A2755" s="146">
        <v>3525</v>
      </c>
      <c r="B2755" s="146" t="s">
        <v>2633</v>
      </c>
      <c r="C2755" s="146" t="s">
        <v>10</v>
      </c>
      <c r="D2755" s="147" t="s">
        <v>20869</v>
      </c>
    </row>
    <row r="2756" spans="1:4" x14ac:dyDescent="0.2">
      <c r="A2756" s="146">
        <v>3511</v>
      </c>
      <c r="B2756" s="146" t="s">
        <v>2634</v>
      </c>
      <c r="C2756" s="146" t="s">
        <v>10</v>
      </c>
      <c r="D2756" s="147" t="s">
        <v>20870</v>
      </c>
    </row>
    <row r="2757" spans="1:4" x14ac:dyDescent="0.2">
      <c r="A2757" s="146">
        <v>38917</v>
      </c>
      <c r="B2757" s="146" t="s">
        <v>2635</v>
      </c>
      <c r="C2757" s="146" t="s">
        <v>10</v>
      </c>
      <c r="D2757" s="147" t="s">
        <v>13726</v>
      </c>
    </row>
    <row r="2758" spans="1:4" x14ac:dyDescent="0.2">
      <c r="A2758" s="146">
        <v>38919</v>
      </c>
      <c r="B2758" s="146" t="s">
        <v>2636</v>
      </c>
      <c r="C2758" s="146" t="s">
        <v>10</v>
      </c>
      <c r="D2758" s="147" t="s">
        <v>20871</v>
      </c>
    </row>
    <row r="2759" spans="1:4" x14ac:dyDescent="0.2">
      <c r="A2759" s="146">
        <v>38922</v>
      </c>
      <c r="B2759" s="146" t="s">
        <v>2637</v>
      </c>
      <c r="C2759" s="146" t="s">
        <v>10</v>
      </c>
      <c r="D2759" s="147" t="s">
        <v>13339</v>
      </c>
    </row>
    <row r="2760" spans="1:4" x14ac:dyDescent="0.2">
      <c r="A2760" s="146">
        <v>38921</v>
      </c>
      <c r="B2760" s="146" t="s">
        <v>2638</v>
      </c>
      <c r="C2760" s="146" t="s">
        <v>10</v>
      </c>
      <c r="D2760" s="147" t="s">
        <v>13222</v>
      </c>
    </row>
    <row r="2761" spans="1:4" x14ac:dyDescent="0.2">
      <c r="A2761" s="146">
        <v>38918</v>
      </c>
      <c r="B2761" s="146" t="s">
        <v>2639</v>
      </c>
      <c r="C2761" s="146" t="s">
        <v>10</v>
      </c>
      <c r="D2761" s="147" t="s">
        <v>19658</v>
      </c>
    </row>
    <row r="2762" spans="1:4" x14ac:dyDescent="0.2">
      <c r="A2762" s="146">
        <v>38920</v>
      </c>
      <c r="B2762" s="146" t="s">
        <v>2640</v>
      </c>
      <c r="C2762" s="146" t="s">
        <v>10</v>
      </c>
      <c r="D2762" s="147" t="s">
        <v>20872</v>
      </c>
    </row>
    <row r="2763" spans="1:4" x14ac:dyDescent="0.2">
      <c r="A2763" s="146">
        <v>3104</v>
      </c>
      <c r="B2763" s="146" t="s">
        <v>15114</v>
      </c>
      <c r="C2763" s="146" t="s">
        <v>1476</v>
      </c>
      <c r="D2763" s="147" t="s">
        <v>20873</v>
      </c>
    </row>
    <row r="2764" spans="1:4" x14ac:dyDescent="0.2">
      <c r="A2764" s="146">
        <v>12032</v>
      </c>
      <c r="B2764" s="146" t="s">
        <v>2641</v>
      </c>
      <c r="C2764" s="146" t="s">
        <v>497</v>
      </c>
      <c r="D2764" s="147" t="s">
        <v>20874</v>
      </c>
    </row>
    <row r="2765" spans="1:4" x14ac:dyDescent="0.2">
      <c r="A2765" s="146">
        <v>12030</v>
      </c>
      <c r="B2765" s="146" t="s">
        <v>2642</v>
      </c>
      <c r="C2765" s="146" t="s">
        <v>497</v>
      </c>
      <c r="D2765" s="147" t="s">
        <v>20875</v>
      </c>
    </row>
    <row r="2766" spans="1:4" x14ac:dyDescent="0.2">
      <c r="A2766" s="146">
        <v>10908</v>
      </c>
      <c r="B2766" s="146" t="s">
        <v>2643</v>
      </c>
      <c r="C2766" s="146" t="s">
        <v>10</v>
      </c>
      <c r="D2766" s="147" t="s">
        <v>20266</v>
      </c>
    </row>
    <row r="2767" spans="1:4" x14ac:dyDescent="0.2">
      <c r="A2767" s="146">
        <v>10909</v>
      </c>
      <c r="B2767" s="146" t="s">
        <v>2644</v>
      </c>
      <c r="C2767" s="146" t="s">
        <v>10</v>
      </c>
      <c r="D2767" s="147" t="s">
        <v>20876</v>
      </c>
    </row>
    <row r="2768" spans="1:4" x14ac:dyDescent="0.2">
      <c r="A2768" s="146">
        <v>3669</v>
      </c>
      <c r="B2768" s="146" t="s">
        <v>2645</v>
      </c>
      <c r="C2768" s="146" t="s">
        <v>10</v>
      </c>
      <c r="D2768" s="147" t="s">
        <v>15413</v>
      </c>
    </row>
    <row r="2769" spans="1:4" x14ac:dyDescent="0.2">
      <c r="A2769" s="146">
        <v>20138</v>
      </c>
      <c r="B2769" s="146" t="s">
        <v>2646</v>
      </c>
      <c r="C2769" s="146" t="s">
        <v>10</v>
      </c>
      <c r="D2769" s="147" t="s">
        <v>20877</v>
      </c>
    </row>
    <row r="2770" spans="1:4" x14ac:dyDescent="0.2">
      <c r="A2770" s="146">
        <v>20139</v>
      </c>
      <c r="B2770" s="146" t="s">
        <v>15122</v>
      </c>
      <c r="C2770" s="146" t="s">
        <v>10</v>
      </c>
      <c r="D2770" s="147" t="s">
        <v>16529</v>
      </c>
    </row>
    <row r="2771" spans="1:4" x14ac:dyDescent="0.2">
      <c r="A2771" s="146">
        <v>3668</v>
      </c>
      <c r="B2771" s="146" t="s">
        <v>2648</v>
      </c>
      <c r="C2771" s="146" t="s">
        <v>10</v>
      </c>
      <c r="D2771" s="147" t="s">
        <v>13229</v>
      </c>
    </row>
    <row r="2772" spans="1:4" x14ac:dyDescent="0.2">
      <c r="A2772" s="146">
        <v>3656</v>
      </c>
      <c r="B2772" s="146" t="s">
        <v>2649</v>
      </c>
      <c r="C2772" s="146" t="s">
        <v>10</v>
      </c>
      <c r="D2772" s="147" t="s">
        <v>20878</v>
      </c>
    </row>
    <row r="2773" spans="1:4" x14ac:dyDescent="0.2">
      <c r="A2773" s="146">
        <v>10911</v>
      </c>
      <c r="B2773" s="146" t="s">
        <v>2650</v>
      </c>
      <c r="C2773" s="146" t="s">
        <v>10</v>
      </c>
      <c r="D2773" s="147" t="s">
        <v>12678</v>
      </c>
    </row>
    <row r="2774" spans="1:4" x14ac:dyDescent="0.2">
      <c r="A2774" s="146">
        <v>3654</v>
      </c>
      <c r="B2774" s="146" t="s">
        <v>2651</v>
      </c>
      <c r="C2774" s="146" t="s">
        <v>10</v>
      </c>
      <c r="D2774" s="147" t="s">
        <v>15105</v>
      </c>
    </row>
    <row r="2775" spans="1:4" x14ac:dyDescent="0.2">
      <c r="A2775" s="146">
        <v>3664</v>
      </c>
      <c r="B2775" s="146" t="s">
        <v>2652</v>
      </c>
      <c r="C2775" s="146" t="s">
        <v>10</v>
      </c>
      <c r="D2775" s="147" t="s">
        <v>16300</v>
      </c>
    </row>
    <row r="2776" spans="1:4" x14ac:dyDescent="0.2">
      <c r="A2776" s="146">
        <v>3657</v>
      </c>
      <c r="B2776" s="146" t="s">
        <v>2653</v>
      </c>
      <c r="C2776" s="146" t="s">
        <v>10</v>
      </c>
      <c r="D2776" s="147" t="s">
        <v>14134</v>
      </c>
    </row>
    <row r="2777" spans="1:4" x14ac:dyDescent="0.2">
      <c r="A2777" s="146">
        <v>12625</v>
      </c>
      <c r="B2777" s="146" t="s">
        <v>2654</v>
      </c>
      <c r="C2777" s="146" t="s">
        <v>10</v>
      </c>
      <c r="D2777" s="147" t="s">
        <v>12616</v>
      </c>
    </row>
    <row r="2778" spans="1:4" x14ac:dyDescent="0.2">
      <c r="A2778" s="146">
        <v>20136</v>
      </c>
      <c r="B2778" s="146" t="s">
        <v>2655</v>
      </c>
      <c r="C2778" s="146" t="s">
        <v>10</v>
      </c>
      <c r="D2778" s="147" t="s">
        <v>20879</v>
      </c>
    </row>
    <row r="2779" spans="1:4" x14ac:dyDescent="0.2">
      <c r="A2779" s="146">
        <v>20144</v>
      </c>
      <c r="B2779" s="146" t="s">
        <v>15130</v>
      </c>
      <c r="C2779" s="146" t="s">
        <v>10</v>
      </c>
      <c r="D2779" s="147" t="s">
        <v>20880</v>
      </c>
    </row>
    <row r="2780" spans="1:4" x14ac:dyDescent="0.2">
      <c r="A2780" s="146">
        <v>20143</v>
      </c>
      <c r="B2780" s="146" t="s">
        <v>15132</v>
      </c>
      <c r="C2780" s="146" t="s">
        <v>10</v>
      </c>
      <c r="D2780" s="147" t="s">
        <v>20881</v>
      </c>
    </row>
    <row r="2781" spans="1:4" x14ac:dyDescent="0.2">
      <c r="A2781" s="146">
        <v>20145</v>
      </c>
      <c r="B2781" s="146" t="s">
        <v>15134</v>
      </c>
      <c r="C2781" s="146" t="s">
        <v>10</v>
      </c>
      <c r="D2781" s="147" t="s">
        <v>20882</v>
      </c>
    </row>
    <row r="2782" spans="1:4" x14ac:dyDescent="0.2">
      <c r="A2782" s="146">
        <v>20146</v>
      </c>
      <c r="B2782" s="146" t="s">
        <v>15136</v>
      </c>
      <c r="C2782" s="146" t="s">
        <v>10</v>
      </c>
      <c r="D2782" s="147" t="s">
        <v>20883</v>
      </c>
    </row>
    <row r="2783" spans="1:4" x14ac:dyDescent="0.2">
      <c r="A2783" s="146">
        <v>20140</v>
      </c>
      <c r="B2783" s="146" t="s">
        <v>15138</v>
      </c>
      <c r="C2783" s="146" t="s">
        <v>10</v>
      </c>
      <c r="D2783" s="147" t="s">
        <v>20884</v>
      </c>
    </row>
    <row r="2784" spans="1:4" x14ac:dyDescent="0.2">
      <c r="A2784" s="146">
        <v>20141</v>
      </c>
      <c r="B2784" s="146" t="s">
        <v>15140</v>
      </c>
      <c r="C2784" s="146" t="s">
        <v>10</v>
      </c>
      <c r="D2784" s="147" t="s">
        <v>13732</v>
      </c>
    </row>
    <row r="2785" spans="1:4" x14ac:dyDescent="0.2">
      <c r="A2785" s="146">
        <v>20142</v>
      </c>
      <c r="B2785" s="146" t="s">
        <v>15141</v>
      </c>
      <c r="C2785" s="146" t="s">
        <v>10</v>
      </c>
      <c r="D2785" s="147" t="s">
        <v>20153</v>
      </c>
    </row>
    <row r="2786" spans="1:4" x14ac:dyDescent="0.2">
      <c r="A2786" s="146">
        <v>3659</v>
      </c>
      <c r="B2786" s="146" t="s">
        <v>2663</v>
      </c>
      <c r="C2786" s="146" t="s">
        <v>10</v>
      </c>
      <c r="D2786" s="147" t="s">
        <v>12495</v>
      </c>
    </row>
    <row r="2787" spans="1:4" x14ac:dyDescent="0.2">
      <c r="A2787" s="146">
        <v>3660</v>
      </c>
      <c r="B2787" s="146" t="s">
        <v>2664</v>
      </c>
      <c r="C2787" s="146" t="s">
        <v>10</v>
      </c>
      <c r="D2787" s="147" t="s">
        <v>20885</v>
      </c>
    </row>
    <row r="2788" spans="1:4" x14ac:dyDescent="0.2">
      <c r="A2788" s="146">
        <v>3662</v>
      </c>
      <c r="B2788" s="146" t="s">
        <v>2665</v>
      </c>
      <c r="C2788" s="146" t="s">
        <v>10</v>
      </c>
      <c r="D2788" s="147" t="s">
        <v>12644</v>
      </c>
    </row>
    <row r="2789" spans="1:4" x14ac:dyDescent="0.2">
      <c r="A2789" s="146">
        <v>3661</v>
      </c>
      <c r="B2789" s="146" t="s">
        <v>2666</v>
      </c>
      <c r="C2789" s="146" t="s">
        <v>10</v>
      </c>
      <c r="D2789" s="147" t="s">
        <v>13946</v>
      </c>
    </row>
    <row r="2790" spans="1:4" x14ac:dyDescent="0.2">
      <c r="A2790" s="146">
        <v>3658</v>
      </c>
      <c r="B2790" s="146" t="s">
        <v>2667</v>
      </c>
      <c r="C2790" s="146" t="s">
        <v>10</v>
      </c>
      <c r="D2790" s="147" t="s">
        <v>13989</v>
      </c>
    </row>
    <row r="2791" spans="1:4" x14ac:dyDescent="0.2">
      <c r="A2791" s="146">
        <v>3670</v>
      </c>
      <c r="B2791" s="146" t="s">
        <v>2668</v>
      </c>
      <c r="C2791" s="146" t="s">
        <v>10</v>
      </c>
      <c r="D2791" s="147" t="s">
        <v>20886</v>
      </c>
    </row>
    <row r="2792" spans="1:4" x14ac:dyDescent="0.2">
      <c r="A2792" s="146">
        <v>3666</v>
      </c>
      <c r="B2792" s="146" t="s">
        <v>2669</v>
      </c>
      <c r="C2792" s="146" t="s">
        <v>10</v>
      </c>
      <c r="D2792" s="147" t="s">
        <v>15735</v>
      </c>
    </row>
    <row r="2793" spans="1:4" x14ac:dyDescent="0.2">
      <c r="A2793" s="146">
        <v>14157</v>
      </c>
      <c r="B2793" s="146" t="s">
        <v>2670</v>
      </c>
      <c r="C2793" s="146" t="s">
        <v>10</v>
      </c>
      <c r="D2793" s="147" t="s">
        <v>13371</v>
      </c>
    </row>
    <row r="2794" spans="1:4" x14ac:dyDescent="0.2">
      <c r="A2794" s="146">
        <v>3653</v>
      </c>
      <c r="B2794" s="146" t="s">
        <v>2671</v>
      </c>
      <c r="C2794" s="146" t="s">
        <v>10</v>
      </c>
      <c r="D2794" s="147" t="s">
        <v>20887</v>
      </c>
    </row>
    <row r="2795" spans="1:4" x14ac:dyDescent="0.2">
      <c r="A2795" s="146">
        <v>3649</v>
      </c>
      <c r="B2795" s="146" t="s">
        <v>2672</v>
      </c>
      <c r="C2795" s="146" t="s">
        <v>10</v>
      </c>
      <c r="D2795" s="147" t="s">
        <v>20888</v>
      </c>
    </row>
    <row r="2796" spans="1:4" x14ac:dyDescent="0.2">
      <c r="A2796" s="146">
        <v>42696</v>
      </c>
      <c r="B2796" s="146" t="s">
        <v>2673</v>
      </c>
      <c r="C2796" s="146" t="s">
        <v>10</v>
      </c>
      <c r="D2796" s="147" t="s">
        <v>20889</v>
      </c>
    </row>
    <row r="2797" spans="1:4" x14ac:dyDescent="0.2">
      <c r="A2797" s="146">
        <v>42697</v>
      </c>
      <c r="B2797" s="146" t="s">
        <v>2674</v>
      </c>
      <c r="C2797" s="146" t="s">
        <v>10</v>
      </c>
      <c r="D2797" s="147" t="s">
        <v>20890</v>
      </c>
    </row>
    <row r="2798" spans="1:4" x14ac:dyDescent="0.2">
      <c r="A2798" s="146">
        <v>42698</v>
      </c>
      <c r="B2798" s="146" t="s">
        <v>2675</v>
      </c>
      <c r="C2798" s="146" t="s">
        <v>10</v>
      </c>
      <c r="D2798" s="147" t="s">
        <v>20891</v>
      </c>
    </row>
    <row r="2799" spans="1:4" x14ac:dyDescent="0.2">
      <c r="A2799" s="146">
        <v>39875</v>
      </c>
      <c r="B2799" s="146" t="s">
        <v>2676</v>
      </c>
      <c r="C2799" s="146" t="s">
        <v>10</v>
      </c>
      <c r="D2799" s="147" t="s">
        <v>20892</v>
      </c>
    </row>
    <row r="2800" spans="1:4" x14ac:dyDescent="0.2">
      <c r="A2800" s="146">
        <v>39876</v>
      </c>
      <c r="B2800" s="146" t="s">
        <v>2677</v>
      </c>
      <c r="C2800" s="146" t="s">
        <v>10</v>
      </c>
      <c r="D2800" s="147" t="s">
        <v>20893</v>
      </c>
    </row>
    <row r="2801" spans="1:4" x14ac:dyDescent="0.2">
      <c r="A2801" s="146">
        <v>39877</v>
      </c>
      <c r="B2801" s="146" t="s">
        <v>2678</v>
      </c>
      <c r="C2801" s="146" t="s">
        <v>10</v>
      </c>
      <c r="D2801" s="147" t="s">
        <v>20894</v>
      </c>
    </row>
    <row r="2802" spans="1:4" x14ac:dyDescent="0.2">
      <c r="A2802" s="146">
        <v>39878</v>
      </c>
      <c r="B2802" s="146" t="s">
        <v>2679</v>
      </c>
      <c r="C2802" s="146" t="s">
        <v>10</v>
      </c>
      <c r="D2802" s="147" t="s">
        <v>20895</v>
      </c>
    </row>
    <row r="2803" spans="1:4" x14ac:dyDescent="0.2">
      <c r="A2803" s="146">
        <v>39872</v>
      </c>
      <c r="B2803" s="146" t="s">
        <v>2680</v>
      </c>
      <c r="C2803" s="146" t="s">
        <v>10</v>
      </c>
      <c r="D2803" s="147" t="s">
        <v>20896</v>
      </c>
    </row>
    <row r="2804" spans="1:4" x14ac:dyDescent="0.2">
      <c r="A2804" s="146">
        <v>39873</v>
      </c>
      <c r="B2804" s="146" t="s">
        <v>2681</v>
      </c>
      <c r="C2804" s="146" t="s">
        <v>10</v>
      </c>
      <c r="D2804" s="147" t="s">
        <v>20897</v>
      </c>
    </row>
    <row r="2805" spans="1:4" x14ac:dyDescent="0.2">
      <c r="A2805" s="146">
        <v>39874</v>
      </c>
      <c r="B2805" s="146" t="s">
        <v>2682</v>
      </c>
      <c r="C2805" s="146" t="s">
        <v>10</v>
      </c>
      <c r="D2805" s="147" t="s">
        <v>20898</v>
      </c>
    </row>
    <row r="2806" spans="1:4" x14ac:dyDescent="0.2">
      <c r="A2806" s="146">
        <v>3674</v>
      </c>
      <c r="B2806" s="146" t="s">
        <v>2683</v>
      </c>
      <c r="C2806" s="146" t="s">
        <v>20</v>
      </c>
      <c r="D2806" s="147" t="s">
        <v>15159</v>
      </c>
    </row>
    <row r="2807" spans="1:4" x14ac:dyDescent="0.2">
      <c r="A2807" s="146">
        <v>3681</v>
      </c>
      <c r="B2807" s="146" t="s">
        <v>2684</v>
      </c>
      <c r="C2807" s="146" t="s">
        <v>20</v>
      </c>
      <c r="D2807" s="147" t="s">
        <v>15160</v>
      </c>
    </row>
    <row r="2808" spans="1:4" x14ac:dyDescent="0.2">
      <c r="A2808" s="146">
        <v>3676</v>
      </c>
      <c r="B2808" s="146" t="s">
        <v>2685</v>
      </c>
      <c r="C2808" s="146" t="s">
        <v>20</v>
      </c>
      <c r="D2808" s="147" t="s">
        <v>15161</v>
      </c>
    </row>
    <row r="2809" spans="1:4" x14ac:dyDescent="0.2">
      <c r="A2809" s="146">
        <v>3679</v>
      </c>
      <c r="B2809" s="146" t="s">
        <v>2686</v>
      </c>
      <c r="C2809" s="146" t="s">
        <v>20</v>
      </c>
      <c r="D2809" s="147" t="s">
        <v>15162</v>
      </c>
    </row>
    <row r="2810" spans="1:4" x14ac:dyDescent="0.2">
      <c r="A2810" s="146">
        <v>3672</v>
      </c>
      <c r="B2810" s="146" t="s">
        <v>2687</v>
      </c>
      <c r="C2810" s="146" t="s">
        <v>20</v>
      </c>
      <c r="D2810" s="147" t="s">
        <v>14544</v>
      </c>
    </row>
    <row r="2811" spans="1:4" x14ac:dyDescent="0.2">
      <c r="A2811" s="146">
        <v>3671</v>
      </c>
      <c r="B2811" s="146" t="s">
        <v>2688</v>
      </c>
      <c r="C2811" s="146" t="s">
        <v>20</v>
      </c>
      <c r="D2811" s="147" t="s">
        <v>13654</v>
      </c>
    </row>
    <row r="2812" spans="1:4" x14ac:dyDescent="0.2">
      <c r="A2812" s="146">
        <v>3673</v>
      </c>
      <c r="B2812" s="146" t="s">
        <v>2689</v>
      </c>
      <c r="C2812" s="146" t="s">
        <v>20</v>
      </c>
      <c r="D2812" s="147" t="s">
        <v>13377</v>
      </c>
    </row>
    <row r="2813" spans="1:4" x14ac:dyDescent="0.2">
      <c r="A2813" s="146">
        <v>38394</v>
      </c>
      <c r="B2813" s="146" t="s">
        <v>2690</v>
      </c>
      <c r="C2813" s="146" t="s">
        <v>10</v>
      </c>
      <c r="D2813" s="147" t="s">
        <v>20899</v>
      </c>
    </row>
    <row r="2814" spans="1:4" x14ac:dyDescent="0.2">
      <c r="A2814" s="146">
        <v>3729</v>
      </c>
      <c r="B2814" s="146" t="s">
        <v>2691</v>
      </c>
      <c r="C2814" s="146" t="s">
        <v>10</v>
      </c>
      <c r="D2814" s="147" t="s">
        <v>14637</v>
      </c>
    </row>
    <row r="2815" spans="1:4" x14ac:dyDescent="0.2">
      <c r="A2815" s="146">
        <v>39357</v>
      </c>
      <c r="B2815" s="146" t="s">
        <v>2692</v>
      </c>
      <c r="C2815" s="146" t="s">
        <v>10</v>
      </c>
      <c r="D2815" s="147" t="s">
        <v>20900</v>
      </c>
    </row>
    <row r="2816" spans="1:4" x14ac:dyDescent="0.2">
      <c r="A2816" s="146">
        <v>39358</v>
      </c>
      <c r="B2816" s="146" t="s">
        <v>2693</v>
      </c>
      <c r="C2816" s="146" t="s">
        <v>10</v>
      </c>
      <c r="D2816" s="147" t="s">
        <v>20901</v>
      </c>
    </row>
    <row r="2817" spans="1:4" x14ac:dyDescent="0.2">
      <c r="A2817" s="146">
        <v>39356</v>
      </c>
      <c r="B2817" s="146" t="s">
        <v>2694</v>
      </c>
      <c r="C2817" s="146" t="s">
        <v>10</v>
      </c>
      <c r="D2817" s="147" t="s">
        <v>20902</v>
      </c>
    </row>
    <row r="2818" spans="1:4" x14ac:dyDescent="0.2">
      <c r="A2818" s="146">
        <v>39355</v>
      </c>
      <c r="B2818" s="146" t="s">
        <v>2695</v>
      </c>
      <c r="C2818" s="146" t="s">
        <v>10</v>
      </c>
      <c r="D2818" s="147" t="s">
        <v>20903</v>
      </c>
    </row>
    <row r="2819" spans="1:4" x14ac:dyDescent="0.2">
      <c r="A2819" s="146">
        <v>39353</v>
      </c>
      <c r="B2819" s="146" t="s">
        <v>2696</v>
      </c>
      <c r="C2819" s="146" t="s">
        <v>10</v>
      </c>
      <c r="D2819" s="147" t="s">
        <v>20904</v>
      </c>
    </row>
    <row r="2820" spans="1:4" x14ac:dyDescent="0.2">
      <c r="A2820" s="146">
        <v>39354</v>
      </c>
      <c r="B2820" s="146" t="s">
        <v>2697</v>
      </c>
      <c r="C2820" s="146" t="s">
        <v>10</v>
      </c>
      <c r="D2820" s="147" t="s">
        <v>20905</v>
      </c>
    </row>
    <row r="2821" spans="1:4" x14ac:dyDescent="0.2">
      <c r="A2821" s="146">
        <v>39398</v>
      </c>
      <c r="B2821" s="146" t="s">
        <v>2698</v>
      </c>
      <c r="C2821" s="146" t="s">
        <v>10</v>
      </c>
      <c r="D2821" s="147" t="s">
        <v>20906</v>
      </c>
    </row>
    <row r="2822" spans="1:4" x14ac:dyDescent="0.2">
      <c r="A2822" s="146">
        <v>13343</v>
      </c>
      <c r="B2822" s="146" t="s">
        <v>2699</v>
      </c>
      <c r="C2822" s="146" t="s">
        <v>10</v>
      </c>
      <c r="D2822" s="147" t="s">
        <v>15172</v>
      </c>
    </row>
    <row r="2823" spans="1:4" x14ac:dyDescent="0.2">
      <c r="A2823" s="146">
        <v>12118</v>
      </c>
      <c r="B2823" s="146" t="s">
        <v>2700</v>
      </c>
      <c r="C2823" s="146" t="s">
        <v>10</v>
      </c>
      <c r="D2823" s="147" t="s">
        <v>20907</v>
      </c>
    </row>
    <row r="2824" spans="1:4" x14ac:dyDescent="0.2">
      <c r="A2824" s="146">
        <v>39482</v>
      </c>
      <c r="B2824" s="146" t="s">
        <v>15174</v>
      </c>
      <c r="C2824" s="146" t="s">
        <v>10</v>
      </c>
      <c r="D2824" s="147" t="s">
        <v>20908</v>
      </c>
    </row>
    <row r="2825" spans="1:4" x14ac:dyDescent="0.2">
      <c r="A2825" s="146">
        <v>39486</v>
      </c>
      <c r="B2825" s="146" t="s">
        <v>15176</v>
      </c>
      <c r="C2825" s="146" t="s">
        <v>10</v>
      </c>
      <c r="D2825" s="147" t="s">
        <v>20909</v>
      </c>
    </row>
    <row r="2826" spans="1:4" x14ac:dyDescent="0.2">
      <c r="A2826" s="146">
        <v>39483</v>
      </c>
      <c r="B2826" s="146" t="s">
        <v>15178</v>
      </c>
      <c r="C2826" s="146" t="s">
        <v>10</v>
      </c>
      <c r="D2826" s="147" t="s">
        <v>20910</v>
      </c>
    </row>
    <row r="2827" spans="1:4" x14ac:dyDescent="0.2">
      <c r="A2827" s="146">
        <v>39487</v>
      </c>
      <c r="B2827" s="146" t="s">
        <v>15180</v>
      </c>
      <c r="C2827" s="146" t="s">
        <v>10</v>
      </c>
      <c r="D2827" s="147" t="s">
        <v>20911</v>
      </c>
    </row>
    <row r="2828" spans="1:4" x14ac:dyDescent="0.2">
      <c r="A2828" s="146">
        <v>39484</v>
      </c>
      <c r="B2828" s="146" t="s">
        <v>15182</v>
      </c>
      <c r="C2828" s="146" t="s">
        <v>10</v>
      </c>
      <c r="D2828" s="147" t="s">
        <v>20912</v>
      </c>
    </row>
    <row r="2829" spans="1:4" x14ac:dyDescent="0.2">
      <c r="A2829" s="146">
        <v>39488</v>
      </c>
      <c r="B2829" s="146" t="s">
        <v>15184</v>
      </c>
      <c r="C2829" s="146" t="s">
        <v>10</v>
      </c>
      <c r="D2829" s="147" t="s">
        <v>20913</v>
      </c>
    </row>
    <row r="2830" spans="1:4" x14ac:dyDescent="0.2">
      <c r="A2830" s="146">
        <v>39485</v>
      </c>
      <c r="B2830" s="146" t="s">
        <v>15186</v>
      </c>
      <c r="C2830" s="146" t="s">
        <v>10</v>
      </c>
      <c r="D2830" s="147" t="s">
        <v>20914</v>
      </c>
    </row>
    <row r="2831" spans="1:4" x14ac:dyDescent="0.2">
      <c r="A2831" s="146">
        <v>39489</v>
      </c>
      <c r="B2831" s="146" t="s">
        <v>15188</v>
      </c>
      <c r="C2831" s="146" t="s">
        <v>10</v>
      </c>
      <c r="D2831" s="147" t="s">
        <v>20915</v>
      </c>
    </row>
    <row r="2832" spans="1:4" x14ac:dyDescent="0.2">
      <c r="A2832" s="146">
        <v>39494</v>
      </c>
      <c r="B2832" s="146" t="s">
        <v>15190</v>
      </c>
      <c r="C2832" s="146" t="s">
        <v>10</v>
      </c>
      <c r="D2832" s="147" t="s">
        <v>20916</v>
      </c>
    </row>
    <row r="2833" spans="1:4" x14ac:dyDescent="0.2">
      <c r="A2833" s="146">
        <v>39490</v>
      </c>
      <c r="B2833" s="146" t="s">
        <v>15192</v>
      </c>
      <c r="C2833" s="146" t="s">
        <v>10</v>
      </c>
      <c r="D2833" s="147" t="s">
        <v>20917</v>
      </c>
    </row>
    <row r="2834" spans="1:4" x14ac:dyDescent="0.2">
      <c r="A2834" s="146">
        <v>39495</v>
      </c>
      <c r="B2834" s="146" t="s">
        <v>15194</v>
      </c>
      <c r="C2834" s="146" t="s">
        <v>10</v>
      </c>
      <c r="D2834" s="147" t="s">
        <v>20908</v>
      </c>
    </row>
    <row r="2835" spans="1:4" x14ac:dyDescent="0.2">
      <c r="A2835" s="146">
        <v>39491</v>
      </c>
      <c r="B2835" s="146" t="s">
        <v>15195</v>
      </c>
      <c r="C2835" s="146" t="s">
        <v>10</v>
      </c>
      <c r="D2835" s="147" t="s">
        <v>20918</v>
      </c>
    </row>
    <row r="2836" spans="1:4" x14ac:dyDescent="0.2">
      <c r="A2836" s="146">
        <v>39496</v>
      </c>
      <c r="B2836" s="146" t="s">
        <v>15197</v>
      </c>
      <c r="C2836" s="146" t="s">
        <v>10</v>
      </c>
      <c r="D2836" s="147" t="s">
        <v>20919</v>
      </c>
    </row>
    <row r="2837" spans="1:4" x14ac:dyDescent="0.2">
      <c r="A2837" s="146">
        <v>39492</v>
      </c>
      <c r="B2837" s="146" t="s">
        <v>15199</v>
      </c>
      <c r="C2837" s="146" t="s">
        <v>10</v>
      </c>
      <c r="D2837" s="147" t="s">
        <v>20920</v>
      </c>
    </row>
    <row r="2838" spans="1:4" x14ac:dyDescent="0.2">
      <c r="A2838" s="146">
        <v>39497</v>
      </c>
      <c r="B2838" s="146" t="s">
        <v>15201</v>
      </c>
      <c r="C2838" s="146" t="s">
        <v>10</v>
      </c>
      <c r="D2838" s="147" t="s">
        <v>20921</v>
      </c>
    </row>
    <row r="2839" spans="1:4" x14ac:dyDescent="0.2">
      <c r="A2839" s="146">
        <v>39493</v>
      </c>
      <c r="B2839" s="146" t="s">
        <v>15203</v>
      </c>
      <c r="C2839" s="146" t="s">
        <v>10</v>
      </c>
      <c r="D2839" s="147" t="s">
        <v>20922</v>
      </c>
    </row>
    <row r="2840" spans="1:4" x14ac:dyDescent="0.2">
      <c r="A2840" s="146">
        <v>39500</v>
      </c>
      <c r="B2840" s="146" t="s">
        <v>15205</v>
      </c>
      <c r="C2840" s="146" t="s">
        <v>10</v>
      </c>
      <c r="D2840" s="147" t="s">
        <v>20923</v>
      </c>
    </row>
    <row r="2841" spans="1:4" x14ac:dyDescent="0.2">
      <c r="A2841" s="146">
        <v>39498</v>
      </c>
      <c r="B2841" s="146" t="s">
        <v>15207</v>
      </c>
      <c r="C2841" s="146" t="s">
        <v>10</v>
      </c>
      <c r="D2841" s="147" t="s">
        <v>20924</v>
      </c>
    </row>
    <row r="2842" spans="1:4" x14ac:dyDescent="0.2">
      <c r="A2842" s="146">
        <v>39501</v>
      </c>
      <c r="B2842" s="146" t="s">
        <v>15209</v>
      </c>
      <c r="C2842" s="146" t="s">
        <v>10</v>
      </c>
      <c r="D2842" s="147" t="s">
        <v>20925</v>
      </c>
    </row>
    <row r="2843" spans="1:4" x14ac:dyDescent="0.2">
      <c r="A2843" s="146">
        <v>39499</v>
      </c>
      <c r="B2843" s="146" t="s">
        <v>15211</v>
      </c>
      <c r="C2843" s="146" t="s">
        <v>10</v>
      </c>
      <c r="D2843" s="147" t="s">
        <v>20926</v>
      </c>
    </row>
    <row r="2844" spans="1:4" x14ac:dyDescent="0.2">
      <c r="A2844" s="146">
        <v>3733</v>
      </c>
      <c r="B2844" s="146" t="s">
        <v>2720</v>
      </c>
      <c r="C2844" s="146" t="s">
        <v>15</v>
      </c>
      <c r="D2844" s="147" t="s">
        <v>16306</v>
      </c>
    </row>
    <row r="2845" spans="1:4" x14ac:dyDescent="0.2">
      <c r="A2845" s="146">
        <v>3731</v>
      </c>
      <c r="B2845" s="146" t="s">
        <v>2721</v>
      </c>
      <c r="C2845" s="146" t="s">
        <v>15</v>
      </c>
      <c r="D2845" s="147" t="s">
        <v>20927</v>
      </c>
    </row>
    <row r="2846" spans="1:4" x14ac:dyDescent="0.2">
      <c r="A2846" s="146">
        <v>38137</v>
      </c>
      <c r="B2846" s="146" t="s">
        <v>2722</v>
      </c>
      <c r="C2846" s="146" t="s">
        <v>15</v>
      </c>
      <c r="D2846" s="147" t="s">
        <v>20928</v>
      </c>
    </row>
    <row r="2847" spans="1:4" x14ac:dyDescent="0.2">
      <c r="A2847" s="146">
        <v>38135</v>
      </c>
      <c r="B2847" s="146" t="s">
        <v>2723</v>
      </c>
      <c r="C2847" s="146" t="s">
        <v>15</v>
      </c>
      <c r="D2847" s="147" t="s">
        <v>13781</v>
      </c>
    </row>
    <row r="2848" spans="1:4" x14ac:dyDescent="0.2">
      <c r="A2848" s="146">
        <v>38138</v>
      </c>
      <c r="B2848" s="146" t="s">
        <v>2724</v>
      </c>
      <c r="C2848" s="146" t="s">
        <v>15</v>
      </c>
      <c r="D2848" s="147" t="s">
        <v>20929</v>
      </c>
    </row>
    <row r="2849" spans="1:4" x14ac:dyDescent="0.2">
      <c r="A2849" s="146">
        <v>3736</v>
      </c>
      <c r="B2849" s="146" t="s">
        <v>2725</v>
      </c>
      <c r="C2849" s="146" t="s">
        <v>15</v>
      </c>
      <c r="D2849" s="147" t="s">
        <v>20930</v>
      </c>
    </row>
    <row r="2850" spans="1:4" x14ac:dyDescent="0.2">
      <c r="A2850" s="146">
        <v>3741</v>
      </c>
      <c r="B2850" s="146" t="s">
        <v>2726</v>
      </c>
      <c r="C2850" s="146" t="s">
        <v>15</v>
      </c>
      <c r="D2850" s="147" t="s">
        <v>20931</v>
      </c>
    </row>
    <row r="2851" spans="1:4" x14ac:dyDescent="0.2">
      <c r="A2851" s="146">
        <v>3745</v>
      </c>
      <c r="B2851" s="146" t="s">
        <v>2727</v>
      </c>
      <c r="C2851" s="146" t="s">
        <v>15</v>
      </c>
      <c r="D2851" s="147" t="s">
        <v>19898</v>
      </c>
    </row>
    <row r="2852" spans="1:4" x14ac:dyDescent="0.2">
      <c r="A2852" s="146">
        <v>3743</v>
      </c>
      <c r="B2852" s="146" t="s">
        <v>2728</v>
      </c>
      <c r="C2852" s="146" t="s">
        <v>15</v>
      </c>
      <c r="D2852" s="147" t="s">
        <v>16267</v>
      </c>
    </row>
    <row r="2853" spans="1:4" x14ac:dyDescent="0.2">
      <c r="A2853" s="146">
        <v>3744</v>
      </c>
      <c r="B2853" s="146" t="s">
        <v>2729</v>
      </c>
      <c r="C2853" s="146" t="s">
        <v>15</v>
      </c>
      <c r="D2853" s="147" t="s">
        <v>20932</v>
      </c>
    </row>
    <row r="2854" spans="1:4" x14ac:dyDescent="0.2">
      <c r="A2854" s="146">
        <v>3739</v>
      </c>
      <c r="B2854" s="146" t="s">
        <v>2730</v>
      </c>
      <c r="C2854" s="146" t="s">
        <v>15</v>
      </c>
      <c r="D2854" s="147" t="s">
        <v>20933</v>
      </c>
    </row>
    <row r="2855" spans="1:4" x14ac:dyDescent="0.2">
      <c r="A2855" s="146">
        <v>3737</v>
      </c>
      <c r="B2855" s="146" t="s">
        <v>2731</v>
      </c>
      <c r="C2855" s="146" t="s">
        <v>15</v>
      </c>
      <c r="D2855" s="147" t="s">
        <v>20934</v>
      </c>
    </row>
    <row r="2856" spans="1:4" x14ac:dyDescent="0.2">
      <c r="A2856" s="146">
        <v>3738</v>
      </c>
      <c r="B2856" s="146" t="s">
        <v>2732</v>
      </c>
      <c r="C2856" s="146" t="s">
        <v>15</v>
      </c>
      <c r="D2856" s="147" t="s">
        <v>20935</v>
      </c>
    </row>
    <row r="2857" spans="1:4" x14ac:dyDescent="0.2">
      <c r="A2857" s="146">
        <v>3747</v>
      </c>
      <c r="B2857" s="146" t="s">
        <v>2733</v>
      </c>
      <c r="C2857" s="146" t="s">
        <v>15</v>
      </c>
      <c r="D2857" s="147" t="s">
        <v>20932</v>
      </c>
    </row>
    <row r="2858" spans="1:4" x14ac:dyDescent="0.2">
      <c r="A2858" s="146">
        <v>11649</v>
      </c>
      <c r="B2858" s="146" t="s">
        <v>2734</v>
      </c>
      <c r="C2858" s="146" t="s">
        <v>10</v>
      </c>
      <c r="D2858" s="147" t="s">
        <v>20936</v>
      </c>
    </row>
    <row r="2859" spans="1:4" x14ac:dyDescent="0.2">
      <c r="A2859" s="146">
        <v>11650</v>
      </c>
      <c r="B2859" s="146" t="s">
        <v>2735</v>
      </c>
      <c r="C2859" s="146" t="s">
        <v>10</v>
      </c>
      <c r="D2859" s="147" t="s">
        <v>20937</v>
      </c>
    </row>
    <row r="2860" spans="1:4" x14ac:dyDescent="0.2">
      <c r="A2860" s="146">
        <v>3742</v>
      </c>
      <c r="B2860" s="146" t="s">
        <v>2736</v>
      </c>
      <c r="C2860" s="146" t="s">
        <v>15</v>
      </c>
      <c r="D2860" s="147" t="s">
        <v>20938</v>
      </c>
    </row>
    <row r="2861" spans="1:4" x14ac:dyDescent="0.2">
      <c r="A2861" s="146">
        <v>3746</v>
      </c>
      <c r="B2861" s="146" t="s">
        <v>2737</v>
      </c>
      <c r="C2861" s="146" t="s">
        <v>15</v>
      </c>
      <c r="D2861" s="147" t="s">
        <v>12751</v>
      </c>
    </row>
    <row r="2862" spans="1:4" x14ac:dyDescent="0.2">
      <c r="A2862" s="146">
        <v>21106</v>
      </c>
      <c r="B2862" s="146" t="s">
        <v>2738</v>
      </c>
      <c r="C2862" s="146" t="s">
        <v>71</v>
      </c>
      <c r="D2862" s="147" t="s">
        <v>20939</v>
      </c>
    </row>
    <row r="2863" spans="1:4" x14ac:dyDescent="0.2">
      <c r="A2863" s="146">
        <v>3755</v>
      </c>
      <c r="B2863" s="146" t="s">
        <v>2739</v>
      </c>
      <c r="C2863" s="146" t="s">
        <v>10</v>
      </c>
      <c r="D2863" s="147" t="s">
        <v>20940</v>
      </c>
    </row>
    <row r="2864" spans="1:4" x14ac:dyDescent="0.2">
      <c r="A2864" s="146">
        <v>3750</v>
      </c>
      <c r="B2864" s="146" t="s">
        <v>2740</v>
      </c>
      <c r="C2864" s="146" t="s">
        <v>10</v>
      </c>
      <c r="D2864" s="147" t="s">
        <v>14193</v>
      </c>
    </row>
    <row r="2865" spans="1:4" x14ac:dyDescent="0.2">
      <c r="A2865" s="146">
        <v>3756</v>
      </c>
      <c r="B2865" s="146" t="s">
        <v>2741</v>
      </c>
      <c r="C2865" s="146" t="s">
        <v>10</v>
      </c>
      <c r="D2865" s="147" t="s">
        <v>20941</v>
      </c>
    </row>
    <row r="2866" spans="1:4" x14ac:dyDescent="0.2">
      <c r="A2866" s="146">
        <v>39377</v>
      </c>
      <c r="B2866" s="146" t="s">
        <v>2742</v>
      </c>
      <c r="C2866" s="146" t="s">
        <v>10</v>
      </c>
      <c r="D2866" s="147" t="s">
        <v>20942</v>
      </c>
    </row>
    <row r="2867" spans="1:4" x14ac:dyDescent="0.2">
      <c r="A2867" s="146">
        <v>38191</v>
      </c>
      <c r="B2867" s="146" t="s">
        <v>2743</v>
      </c>
      <c r="C2867" s="146" t="s">
        <v>10</v>
      </c>
      <c r="D2867" s="147" t="s">
        <v>13717</v>
      </c>
    </row>
    <row r="2868" spans="1:4" x14ac:dyDescent="0.2">
      <c r="A2868" s="146">
        <v>39381</v>
      </c>
      <c r="B2868" s="146" t="s">
        <v>2744</v>
      </c>
      <c r="C2868" s="146" t="s">
        <v>10</v>
      </c>
      <c r="D2868" s="147" t="s">
        <v>14019</v>
      </c>
    </row>
    <row r="2869" spans="1:4" x14ac:dyDescent="0.2">
      <c r="A2869" s="146">
        <v>38780</v>
      </c>
      <c r="B2869" s="146" t="s">
        <v>2745</v>
      </c>
      <c r="C2869" s="146" t="s">
        <v>10</v>
      </c>
      <c r="D2869" s="147" t="s">
        <v>14791</v>
      </c>
    </row>
    <row r="2870" spans="1:4" x14ac:dyDescent="0.2">
      <c r="A2870" s="146">
        <v>38781</v>
      </c>
      <c r="B2870" s="146" t="s">
        <v>2746</v>
      </c>
      <c r="C2870" s="146" t="s">
        <v>10</v>
      </c>
      <c r="D2870" s="147" t="s">
        <v>20943</v>
      </c>
    </row>
    <row r="2871" spans="1:4" x14ac:dyDescent="0.2">
      <c r="A2871" s="146">
        <v>38192</v>
      </c>
      <c r="B2871" s="146" t="s">
        <v>2747</v>
      </c>
      <c r="C2871" s="146" t="s">
        <v>10</v>
      </c>
      <c r="D2871" s="147" t="s">
        <v>15354</v>
      </c>
    </row>
    <row r="2872" spans="1:4" x14ac:dyDescent="0.2">
      <c r="A2872" s="146">
        <v>3753</v>
      </c>
      <c r="B2872" s="146" t="s">
        <v>2748</v>
      </c>
      <c r="C2872" s="146" t="s">
        <v>10</v>
      </c>
      <c r="D2872" s="147" t="s">
        <v>15921</v>
      </c>
    </row>
    <row r="2873" spans="1:4" x14ac:dyDescent="0.2">
      <c r="A2873" s="146">
        <v>38782</v>
      </c>
      <c r="B2873" s="146" t="s">
        <v>2749</v>
      </c>
      <c r="C2873" s="146" t="s">
        <v>10</v>
      </c>
      <c r="D2873" s="147" t="s">
        <v>13951</v>
      </c>
    </row>
    <row r="2874" spans="1:4" x14ac:dyDescent="0.2">
      <c r="A2874" s="146">
        <v>38778</v>
      </c>
      <c r="B2874" s="146" t="s">
        <v>2750</v>
      </c>
      <c r="C2874" s="146" t="s">
        <v>10</v>
      </c>
      <c r="D2874" s="147" t="s">
        <v>14819</v>
      </c>
    </row>
    <row r="2875" spans="1:4" x14ac:dyDescent="0.2">
      <c r="A2875" s="146">
        <v>38779</v>
      </c>
      <c r="B2875" s="146" t="s">
        <v>2751</v>
      </c>
      <c r="C2875" s="146" t="s">
        <v>10</v>
      </c>
      <c r="D2875" s="147" t="s">
        <v>15238</v>
      </c>
    </row>
    <row r="2876" spans="1:4" x14ac:dyDescent="0.2">
      <c r="A2876" s="146">
        <v>39388</v>
      </c>
      <c r="B2876" s="146" t="s">
        <v>2752</v>
      </c>
      <c r="C2876" s="146" t="s">
        <v>10</v>
      </c>
      <c r="D2876" s="147" t="s">
        <v>20944</v>
      </c>
    </row>
    <row r="2877" spans="1:4" x14ac:dyDescent="0.2">
      <c r="A2877" s="146">
        <v>39387</v>
      </c>
      <c r="B2877" s="146" t="s">
        <v>2753</v>
      </c>
      <c r="C2877" s="146" t="s">
        <v>10</v>
      </c>
      <c r="D2877" s="147" t="s">
        <v>20945</v>
      </c>
    </row>
    <row r="2878" spans="1:4" x14ac:dyDescent="0.2">
      <c r="A2878" s="146">
        <v>39386</v>
      </c>
      <c r="B2878" s="146" t="s">
        <v>2754</v>
      </c>
      <c r="C2878" s="146" t="s">
        <v>10</v>
      </c>
      <c r="D2878" s="147" t="s">
        <v>20946</v>
      </c>
    </row>
    <row r="2879" spans="1:4" x14ac:dyDescent="0.2">
      <c r="A2879" s="146">
        <v>38194</v>
      </c>
      <c r="B2879" s="146" t="s">
        <v>2755</v>
      </c>
      <c r="C2879" s="146" t="s">
        <v>10</v>
      </c>
      <c r="D2879" s="147" t="s">
        <v>15950</v>
      </c>
    </row>
    <row r="2880" spans="1:4" x14ac:dyDescent="0.2">
      <c r="A2880" s="146">
        <v>38193</v>
      </c>
      <c r="B2880" s="146" t="s">
        <v>2756</v>
      </c>
      <c r="C2880" s="146" t="s">
        <v>10</v>
      </c>
      <c r="D2880" s="147" t="s">
        <v>20947</v>
      </c>
    </row>
    <row r="2881" spans="1:4" x14ac:dyDescent="0.2">
      <c r="A2881" s="146">
        <v>12216</v>
      </c>
      <c r="B2881" s="146" t="s">
        <v>2757</v>
      </c>
      <c r="C2881" s="146" t="s">
        <v>10</v>
      </c>
      <c r="D2881" s="147" t="s">
        <v>20948</v>
      </c>
    </row>
    <row r="2882" spans="1:4" x14ac:dyDescent="0.2">
      <c r="A2882" s="146">
        <v>3757</v>
      </c>
      <c r="B2882" s="146" t="s">
        <v>2758</v>
      </c>
      <c r="C2882" s="146" t="s">
        <v>10</v>
      </c>
      <c r="D2882" s="147" t="s">
        <v>20949</v>
      </c>
    </row>
    <row r="2883" spans="1:4" x14ac:dyDescent="0.2">
      <c r="A2883" s="146">
        <v>3758</v>
      </c>
      <c r="B2883" s="146" t="s">
        <v>2759</v>
      </c>
      <c r="C2883" s="146" t="s">
        <v>10</v>
      </c>
      <c r="D2883" s="147" t="s">
        <v>20950</v>
      </c>
    </row>
    <row r="2884" spans="1:4" x14ac:dyDescent="0.2">
      <c r="A2884" s="146">
        <v>12214</v>
      </c>
      <c r="B2884" s="146" t="s">
        <v>2760</v>
      </c>
      <c r="C2884" s="146" t="s">
        <v>10</v>
      </c>
      <c r="D2884" s="147" t="s">
        <v>13788</v>
      </c>
    </row>
    <row r="2885" spans="1:4" x14ac:dyDescent="0.2">
      <c r="A2885" s="146">
        <v>3749</v>
      </c>
      <c r="B2885" s="146" t="s">
        <v>2761</v>
      </c>
      <c r="C2885" s="146" t="s">
        <v>10</v>
      </c>
      <c r="D2885" s="147" t="s">
        <v>20128</v>
      </c>
    </row>
    <row r="2886" spans="1:4" x14ac:dyDescent="0.2">
      <c r="A2886" s="146">
        <v>3751</v>
      </c>
      <c r="B2886" s="146" t="s">
        <v>2762</v>
      </c>
      <c r="C2886" s="146" t="s">
        <v>10</v>
      </c>
      <c r="D2886" s="147" t="s">
        <v>20951</v>
      </c>
    </row>
    <row r="2887" spans="1:4" x14ac:dyDescent="0.2">
      <c r="A2887" s="146">
        <v>39376</v>
      </c>
      <c r="B2887" s="146" t="s">
        <v>2763</v>
      </c>
      <c r="C2887" s="146" t="s">
        <v>10</v>
      </c>
      <c r="D2887" s="147" t="s">
        <v>16706</v>
      </c>
    </row>
    <row r="2888" spans="1:4" x14ac:dyDescent="0.2">
      <c r="A2888" s="146">
        <v>3752</v>
      </c>
      <c r="B2888" s="146" t="s">
        <v>2764</v>
      </c>
      <c r="C2888" s="146" t="s">
        <v>10</v>
      </c>
      <c r="D2888" s="147" t="s">
        <v>20952</v>
      </c>
    </row>
    <row r="2889" spans="1:4" x14ac:dyDescent="0.2">
      <c r="A2889" s="146">
        <v>746</v>
      </c>
      <c r="B2889" s="146" t="s">
        <v>15250</v>
      </c>
      <c r="C2889" s="146" t="s">
        <v>10</v>
      </c>
      <c r="D2889" s="147" t="s">
        <v>20953</v>
      </c>
    </row>
    <row r="2890" spans="1:4" x14ac:dyDescent="0.2">
      <c r="A2890" s="146">
        <v>36521</v>
      </c>
      <c r="B2890" s="146" t="s">
        <v>15252</v>
      </c>
      <c r="C2890" s="146" t="s">
        <v>10</v>
      </c>
      <c r="D2890" s="147" t="s">
        <v>20954</v>
      </c>
    </row>
    <row r="2891" spans="1:4" x14ac:dyDescent="0.2">
      <c r="A2891" s="146">
        <v>36794</v>
      </c>
      <c r="B2891" s="146" t="s">
        <v>15254</v>
      </c>
      <c r="C2891" s="146" t="s">
        <v>10</v>
      </c>
      <c r="D2891" s="147" t="s">
        <v>20955</v>
      </c>
    </row>
    <row r="2892" spans="1:4" x14ac:dyDescent="0.2">
      <c r="A2892" s="146">
        <v>10426</v>
      </c>
      <c r="B2892" s="146" t="s">
        <v>15256</v>
      </c>
      <c r="C2892" s="146" t="s">
        <v>10</v>
      </c>
      <c r="D2892" s="147" t="s">
        <v>20956</v>
      </c>
    </row>
    <row r="2893" spans="1:4" x14ac:dyDescent="0.2">
      <c r="A2893" s="146">
        <v>10425</v>
      </c>
      <c r="B2893" s="146" t="s">
        <v>15258</v>
      </c>
      <c r="C2893" s="146" t="s">
        <v>10</v>
      </c>
      <c r="D2893" s="147" t="s">
        <v>20957</v>
      </c>
    </row>
    <row r="2894" spans="1:4" x14ac:dyDescent="0.2">
      <c r="A2894" s="146">
        <v>10431</v>
      </c>
      <c r="B2894" s="146" t="s">
        <v>15260</v>
      </c>
      <c r="C2894" s="146" t="s">
        <v>10</v>
      </c>
      <c r="D2894" s="147" t="s">
        <v>20958</v>
      </c>
    </row>
    <row r="2895" spans="1:4" x14ac:dyDescent="0.2">
      <c r="A2895" s="146">
        <v>10429</v>
      </c>
      <c r="B2895" s="146" t="s">
        <v>15262</v>
      </c>
      <c r="C2895" s="146" t="s">
        <v>10</v>
      </c>
      <c r="D2895" s="147" t="s">
        <v>20959</v>
      </c>
    </row>
    <row r="2896" spans="1:4" x14ac:dyDescent="0.2">
      <c r="A2896" s="146">
        <v>20269</v>
      </c>
      <c r="B2896" s="146" t="s">
        <v>15264</v>
      </c>
      <c r="C2896" s="146" t="s">
        <v>10</v>
      </c>
      <c r="D2896" s="147" t="s">
        <v>20960</v>
      </c>
    </row>
    <row r="2897" spans="1:4" x14ac:dyDescent="0.2">
      <c r="A2897" s="146">
        <v>20270</v>
      </c>
      <c r="B2897" s="146" t="s">
        <v>15266</v>
      </c>
      <c r="C2897" s="146" t="s">
        <v>10</v>
      </c>
      <c r="D2897" s="147" t="s">
        <v>20961</v>
      </c>
    </row>
    <row r="2898" spans="1:4" x14ac:dyDescent="0.2">
      <c r="A2898" s="146">
        <v>11696</v>
      </c>
      <c r="B2898" s="146" t="s">
        <v>15268</v>
      </c>
      <c r="C2898" s="146" t="s">
        <v>10</v>
      </c>
      <c r="D2898" s="147" t="s">
        <v>20962</v>
      </c>
    </row>
    <row r="2899" spans="1:4" x14ac:dyDescent="0.2">
      <c r="A2899" s="146">
        <v>10427</v>
      </c>
      <c r="B2899" s="146" t="s">
        <v>15270</v>
      </c>
      <c r="C2899" s="146" t="s">
        <v>10</v>
      </c>
      <c r="D2899" s="147" t="s">
        <v>20963</v>
      </c>
    </row>
    <row r="2900" spans="1:4" x14ac:dyDescent="0.2">
      <c r="A2900" s="146">
        <v>10428</v>
      </c>
      <c r="B2900" s="146" t="s">
        <v>15272</v>
      </c>
      <c r="C2900" s="146" t="s">
        <v>10</v>
      </c>
      <c r="D2900" s="147" t="s">
        <v>20964</v>
      </c>
    </row>
    <row r="2901" spans="1:4" x14ac:dyDescent="0.2">
      <c r="A2901" s="146">
        <v>2354</v>
      </c>
      <c r="B2901" s="146" t="s">
        <v>2777</v>
      </c>
      <c r="C2901" s="146" t="s">
        <v>185</v>
      </c>
      <c r="D2901" s="147" t="s">
        <v>14031</v>
      </c>
    </row>
    <row r="2902" spans="1:4" x14ac:dyDescent="0.2">
      <c r="A2902" s="146">
        <v>40932</v>
      </c>
      <c r="B2902" s="146" t="s">
        <v>2778</v>
      </c>
      <c r="C2902" s="146" t="s">
        <v>187</v>
      </c>
      <c r="D2902" s="147" t="s">
        <v>20965</v>
      </c>
    </row>
    <row r="2903" spans="1:4" x14ac:dyDescent="0.2">
      <c r="A2903" s="146">
        <v>10853</v>
      </c>
      <c r="B2903" s="146" t="s">
        <v>2779</v>
      </c>
      <c r="C2903" s="146" t="s">
        <v>10</v>
      </c>
      <c r="D2903" s="147" t="s">
        <v>20966</v>
      </c>
    </row>
    <row r="2904" spans="1:4" x14ac:dyDescent="0.2">
      <c r="A2904" s="146">
        <v>5093</v>
      </c>
      <c r="B2904" s="146" t="s">
        <v>2780</v>
      </c>
      <c r="C2904" s="146" t="s">
        <v>463</v>
      </c>
      <c r="D2904" s="147" t="s">
        <v>15681</v>
      </c>
    </row>
    <row r="2905" spans="1:4" x14ac:dyDescent="0.2">
      <c r="A2905" s="146">
        <v>37768</v>
      </c>
      <c r="B2905" s="146" t="s">
        <v>2782</v>
      </c>
      <c r="C2905" s="146" t="s">
        <v>10</v>
      </c>
      <c r="D2905" s="147" t="s">
        <v>15277</v>
      </c>
    </row>
    <row r="2906" spans="1:4" x14ac:dyDescent="0.2">
      <c r="A2906" s="146">
        <v>37773</v>
      </c>
      <c r="B2906" s="146" t="s">
        <v>2783</v>
      </c>
      <c r="C2906" s="146" t="s">
        <v>10</v>
      </c>
      <c r="D2906" s="147" t="s">
        <v>15278</v>
      </c>
    </row>
    <row r="2907" spans="1:4" x14ac:dyDescent="0.2">
      <c r="A2907" s="146">
        <v>37769</v>
      </c>
      <c r="B2907" s="146" t="s">
        <v>2784</v>
      </c>
      <c r="C2907" s="146" t="s">
        <v>10</v>
      </c>
      <c r="D2907" s="147" t="s">
        <v>15279</v>
      </c>
    </row>
    <row r="2908" spans="1:4" x14ac:dyDescent="0.2">
      <c r="A2908" s="146">
        <v>37770</v>
      </c>
      <c r="B2908" s="146" t="s">
        <v>2785</v>
      </c>
      <c r="C2908" s="146" t="s">
        <v>10</v>
      </c>
      <c r="D2908" s="147" t="s">
        <v>15280</v>
      </c>
    </row>
    <row r="2909" spans="1:4" x14ac:dyDescent="0.2">
      <c r="A2909" s="146">
        <v>38382</v>
      </c>
      <c r="B2909" s="146" t="s">
        <v>2786</v>
      </c>
      <c r="C2909" s="146" t="s">
        <v>10</v>
      </c>
      <c r="D2909" s="147" t="s">
        <v>20967</v>
      </c>
    </row>
    <row r="2910" spans="1:4" x14ac:dyDescent="0.2">
      <c r="A2910" s="146">
        <v>6091</v>
      </c>
      <c r="B2910" s="146" t="s">
        <v>15281</v>
      </c>
      <c r="C2910" s="146" t="s">
        <v>73</v>
      </c>
      <c r="D2910" s="147" t="s">
        <v>20832</v>
      </c>
    </row>
    <row r="2911" spans="1:4" x14ac:dyDescent="0.2">
      <c r="A2911" s="146">
        <v>38383</v>
      </c>
      <c r="B2911" s="146" t="s">
        <v>2787</v>
      </c>
      <c r="C2911" s="146" t="s">
        <v>10</v>
      </c>
      <c r="D2911" s="147" t="s">
        <v>13432</v>
      </c>
    </row>
    <row r="2912" spans="1:4" x14ac:dyDescent="0.2">
      <c r="A2912" s="146">
        <v>3768</v>
      </c>
      <c r="B2912" s="146" t="s">
        <v>2788</v>
      </c>
      <c r="C2912" s="146" t="s">
        <v>10</v>
      </c>
      <c r="D2912" s="147" t="s">
        <v>14790</v>
      </c>
    </row>
    <row r="2913" spans="1:4" x14ac:dyDescent="0.2">
      <c r="A2913" s="146">
        <v>3767</v>
      </c>
      <c r="B2913" s="146" t="s">
        <v>15282</v>
      </c>
      <c r="C2913" s="146" t="s">
        <v>10</v>
      </c>
      <c r="D2913" s="147" t="s">
        <v>14540</v>
      </c>
    </row>
    <row r="2914" spans="1:4" x14ac:dyDescent="0.2">
      <c r="A2914" s="146">
        <v>13192</v>
      </c>
      <c r="B2914" s="146" t="s">
        <v>2790</v>
      </c>
      <c r="C2914" s="146" t="s">
        <v>10</v>
      </c>
      <c r="D2914" s="147" t="s">
        <v>20968</v>
      </c>
    </row>
    <row r="2915" spans="1:4" x14ac:dyDescent="0.2">
      <c r="A2915" s="146">
        <v>38413</v>
      </c>
      <c r="B2915" s="146" t="s">
        <v>2791</v>
      </c>
      <c r="C2915" s="146" t="s">
        <v>10</v>
      </c>
      <c r="D2915" s="147" t="s">
        <v>20969</v>
      </c>
    </row>
    <row r="2916" spans="1:4" x14ac:dyDescent="0.2">
      <c r="A2916" s="146">
        <v>42440</v>
      </c>
      <c r="B2916" s="146" t="s">
        <v>2792</v>
      </c>
      <c r="C2916" s="146" t="s">
        <v>10</v>
      </c>
      <c r="D2916" s="147" t="s">
        <v>20970</v>
      </c>
    </row>
    <row r="2917" spans="1:4" x14ac:dyDescent="0.2">
      <c r="A2917" s="146">
        <v>20193</v>
      </c>
      <c r="B2917" s="146" t="s">
        <v>2793</v>
      </c>
      <c r="C2917" s="146" t="s">
        <v>2794</v>
      </c>
      <c r="D2917" s="147" t="s">
        <v>20752</v>
      </c>
    </row>
    <row r="2918" spans="1:4" x14ac:dyDescent="0.2">
      <c r="A2918" s="146">
        <v>10527</v>
      </c>
      <c r="B2918" s="146" t="s">
        <v>15286</v>
      </c>
      <c r="C2918" s="146" t="s">
        <v>2796</v>
      </c>
      <c r="D2918" s="147" t="s">
        <v>13397</v>
      </c>
    </row>
    <row r="2919" spans="1:4" x14ac:dyDescent="0.2">
      <c r="A2919" s="146">
        <v>41805</v>
      </c>
      <c r="B2919" s="146" t="s">
        <v>2797</v>
      </c>
      <c r="C2919" s="146" t="s">
        <v>187</v>
      </c>
      <c r="D2919" s="147" t="s">
        <v>20971</v>
      </c>
    </row>
    <row r="2920" spans="1:4" x14ac:dyDescent="0.2">
      <c r="A2920" s="146">
        <v>40271</v>
      </c>
      <c r="B2920" s="146" t="s">
        <v>2798</v>
      </c>
      <c r="C2920" s="146" t="s">
        <v>187</v>
      </c>
      <c r="D2920" s="147" t="s">
        <v>20972</v>
      </c>
    </row>
    <row r="2921" spans="1:4" x14ac:dyDescent="0.2">
      <c r="A2921" s="146">
        <v>40287</v>
      </c>
      <c r="B2921" s="146" t="s">
        <v>2799</v>
      </c>
      <c r="C2921" s="146" t="s">
        <v>187</v>
      </c>
      <c r="D2921" s="147" t="s">
        <v>13303</v>
      </c>
    </row>
    <row r="2922" spans="1:4" x14ac:dyDescent="0.2">
      <c r="A2922" s="146">
        <v>40295</v>
      </c>
      <c r="B2922" s="146" t="s">
        <v>15289</v>
      </c>
      <c r="C2922" s="146" t="s">
        <v>185</v>
      </c>
      <c r="D2922" s="147" t="s">
        <v>15290</v>
      </c>
    </row>
    <row r="2923" spans="1:4" x14ac:dyDescent="0.2">
      <c r="A2923" s="146">
        <v>745</v>
      </c>
      <c r="B2923" s="146" t="s">
        <v>15291</v>
      </c>
      <c r="C2923" s="146" t="s">
        <v>185</v>
      </c>
      <c r="D2923" s="147" t="s">
        <v>14474</v>
      </c>
    </row>
    <row r="2924" spans="1:4" x14ac:dyDescent="0.2">
      <c r="A2924" s="146">
        <v>4084</v>
      </c>
      <c r="B2924" s="146" t="s">
        <v>15292</v>
      </c>
      <c r="C2924" s="146" t="s">
        <v>185</v>
      </c>
      <c r="D2924" s="147" t="s">
        <v>13415</v>
      </c>
    </row>
    <row r="2925" spans="1:4" x14ac:dyDescent="0.2">
      <c r="A2925" s="146">
        <v>743</v>
      </c>
      <c r="B2925" s="146" t="s">
        <v>15293</v>
      </c>
      <c r="C2925" s="146" t="s">
        <v>185</v>
      </c>
      <c r="D2925" s="147" t="s">
        <v>13415</v>
      </c>
    </row>
    <row r="2926" spans="1:4" x14ac:dyDescent="0.2">
      <c r="A2926" s="146">
        <v>40293</v>
      </c>
      <c r="B2926" s="146" t="s">
        <v>15294</v>
      </c>
      <c r="C2926" s="146" t="s">
        <v>185</v>
      </c>
      <c r="D2926" s="147" t="s">
        <v>15295</v>
      </c>
    </row>
    <row r="2927" spans="1:4" x14ac:dyDescent="0.2">
      <c r="A2927" s="146">
        <v>40294</v>
      </c>
      <c r="B2927" s="146" t="s">
        <v>15296</v>
      </c>
      <c r="C2927" s="146" t="s">
        <v>185</v>
      </c>
      <c r="D2927" s="147" t="s">
        <v>13415</v>
      </c>
    </row>
    <row r="2928" spans="1:4" x14ac:dyDescent="0.2">
      <c r="A2928" s="146">
        <v>4085</v>
      </c>
      <c r="B2928" s="146" t="s">
        <v>15297</v>
      </c>
      <c r="C2928" s="146" t="s">
        <v>185</v>
      </c>
      <c r="D2928" s="147" t="s">
        <v>13617</v>
      </c>
    </row>
    <row r="2929" spans="1:4" x14ac:dyDescent="0.2">
      <c r="A2929" s="146">
        <v>10775</v>
      </c>
      <c r="B2929" s="146" t="s">
        <v>15298</v>
      </c>
      <c r="C2929" s="146" t="s">
        <v>187</v>
      </c>
      <c r="D2929" s="147" t="s">
        <v>20973</v>
      </c>
    </row>
    <row r="2930" spans="1:4" x14ac:dyDescent="0.2">
      <c r="A2930" s="146">
        <v>10776</v>
      </c>
      <c r="B2930" s="146" t="s">
        <v>15300</v>
      </c>
      <c r="C2930" s="146" t="s">
        <v>187</v>
      </c>
      <c r="D2930" s="147" t="s">
        <v>20974</v>
      </c>
    </row>
    <row r="2931" spans="1:4" x14ac:dyDescent="0.2">
      <c r="A2931" s="146">
        <v>10779</v>
      </c>
      <c r="B2931" s="146" t="s">
        <v>15302</v>
      </c>
      <c r="C2931" s="146" t="s">
        <v>187</v>
      </c>
      <c r="D2931" s="147" t="s">
        <v>20975</v>
      </c>
    </row>
    <row r="2932" spans="1:4" x14ac:dyDescent="0.2">
      <c r="A2932" s="146">
        <v>10777</v>
      </c>
      <c r="B2932" s="146" t="s">
        <v>15304</v>
      </c>
      <c r="C2932" s="146" t="s">
        <v>187</v>
      </c>
      <c r="D2932" s="147" t="s">
        <v>20976</v>
      </c>
    </row>
    <row r="2933" spans="1:4" x14ac:dyDescent="0.2">
      <c r="A2933" s="146">
        <v>10778</v>
      </c>
      <c r="B2933" s="146" t="s">
        <v>15306</v>
      </c>
      <c r="C2933" s="146" t="s">
        <v>187</v>
      </c>
      <c r="D2933" s="147" t="s">
        <v>20975</v>
      </c>
    </row>
    <row r="2934" spans="1:4" x14ac:dyDescent="0.2">
      <c r="A2934" s="146">
        <v>40339</v>
      </c>
      <c r="B2934" s="146" t="s">
        <v>2810</v>
      </c>
      <c r="C2934" s="146" t="s">
        <v>187</v>
      </c>
      <c r="D2934" s="147" t="s">
        <v>13303</v>
      </c>
    </row>
    <row r="2935" spans="1:4" x14ac:dyDescent="0.2">
      <c r="A2935" s="146">
        <v>3355</v>
      </c>
      <c r="B2935" s="146" t="s">
        <v>15307</v>
      </c>
      <c r="C2935" s="146" t="s">
        <v>185</v>
      </c>
      <c r="D2935" s="147" t="s">
        <v>20977</v>
      </c>
    </row>
    <row r="2936" spans="1:4" x14ac:dyDescent="0.2">
      <c r="A2936" s="146">
        <v>39814</v>
      </c>
      <c r="B2936" s="146" t="s">
        <v>15309</v>
      </c>
      <c r="C2936" s="146" t="s">
        <v>185</v>
      </c>
      <c r="D2936" s="147" t="s">
        <v>12454</v>
      </c>
    </row>
    <row r="2937" spans="1:4" x14ac:dyDescent="0.2">
      <c r="A2937" s="146">
        <v>10749</v>
      </c>
      <c r="B2937" s="146" t="s">
        <v>2811</v>
      </c>
      <c r="C2937" s="146" t="s">
        <v>187</v>
      </c>
      <c r="D2937" s="147" t="s">
        <v>20231</v>
      </c>
    </row>
    <row r="2938" spans="1:4" x14ac:dyDescent="0.2">
      <c r="A2938" s="146">
        <v>40290</v>
      </c>
      <c r="B2938" s="146" t="s">
        <v>2812</v>
      </c>
      <c r="C2938" s="146" t="s">
        <v>187</v>
      </c>
      <c r="D2938" s="147" t="s">
        <v>13357</v>
      </c>
    </row>
    <row r="2939" spans="1:4" x14ac:dyDescent="0.2">
      <c r="A2939" s="146">
        <v>7252</v>
      </c>
      <c r="B2939" s="146" t="s">
        <v>2816</v>
      </c>
      <c r="C2939" s="146" t="s">
        <v>185</v>
      </c>
      <c r="D2939" s="147" t="s">
        <v>14474</v>
      </c>
    </row>
    <row r="2940" spans="1:4" x14ac:dyDescent="0.2">
      <c r="A2940" s="146">
        <v>4778</v>
      </c>
      <c r="B2940" s="146" t="s">
        <v>15312</v>
      </c>
      <c r="C2940" s="146" t="s">
        <v>185</v>
      </c>
      <c r="D2940" s="147" t="s">
        <v>15313</v>
      </c>
    </row>
    <row r="2941" spans="1:4" x14ac:dyDescent="0.2">
      <c r="A2941" s="146">
        <v>4780</v>
      </c>
      <c r="B2941" s="146" t="s">
        <v>15314</v>
      </c>
      <c r="C2941" s="146" t="s">
        <v>185</v>
      </c>
      <c r="D2941" s="147" t="s">
        <v>13834</v>
      </c>
    </row>
    <row r="2942" spans="1:4" x14ac:dyDescent="0.2">
      <c r="A2942" s="146">
        <v>10809</v>
      </c>
      <c r="B2942" s="146" t="s">
        <v>15315</v>
      </c>
      <c r="C2942" s="146" t="s">
        <v>185</v>
      </c>
      <c r="D2942" s="147" t="s">
        <v>12916</v>
      </c>
    </row>
    <row r="2943" spans="1:4" x14ac:dyDescent="0.2">
      <c r="A2943" s="146">
        <v>10811</v>
      </c>
      <c r="B2943" s="146" t="s">
        <v>15317</v>
      </c>
      <c r="C2943" s="146" t="s">
        <v>185</v>
      </c>
      <c r="D2943" s="147" t="s">
        <v>15842</v>
      </c>
    </row>
    <row r="2944" spans="1:4" x14ac:dyDescent="0.2">
      <c r="A2944" s="146">
        <v>7247</v>
      </c>
      <c r="B2944" s="146" t="s">
        <v>2817</v>
      </c>
      <c r="C2944" s="146" t="s">
        <v>185</v>
      </c>
      <c r="D2944" s="147" t="s">
        <v>14474</v>
      </c>
    </row>
    <row r="2945" spans="1:4" x14ac:dyDescent="0.2">
      <c r="A2945" s="146">
        <v>40291</v>
      </c>
      <c r="B2945" s="146" t="s">
        <v>2818</v>
      </c>
      <c r="C2945" s="146" t="s">
        <v>187</v>
      </c>
      <c r="D2945" s="147" t="s">
        <v>20978</v>
      </c>
    </row>
    <row r="2946" spans="1:4" x14ac:dyDescent="0.2">
      <c r="A2946" s="146">
        <v>40275</v>
      </c>
      <c r="B2946" s="146" t="s">
        <v>2819</v>
      </c>
      <c r="C2946" s="146" t="s">
        <v>187</v>
      </c>
      <c r="D2946" s="147" t="s">
        <v>13397</v>
      </c>
    </row>
    <row r="2947" spans="1:4" x14ac:dyDescent="0.2">
      <c r="A2947" s="146">
        <v>3777</v>
      </c>
      <c r="B2947" s="146" t="s">
        <v>15319</v>
      </c>
      <c r="C2947" s="146" t="s">
        <v>15</v>
      </c>
      <c r="D2947" s="147" t="s">
        <v>13654</v>
      </c>
    </row>
    <row r="2948" spans="1:4" x14ac:dyDescent="0.2">
      <c r="A2948" s="146">
        <v>43067</v>
      </c>
      <c r="B2948" s="146" t="s">
        <v>20979</v>
      </c>
      <c r="C2948" s="146" t="s">
        <v>15</v>
      </c>
      <c r="D2948" s="147" t="s">
        <v>13705</v>
      </c>
    </row>
    <row r="2949" spans="1:4" x14ac:dyDescent="0.2">
      <c r="A2949" s="146">
        <v>3779</v>
      </c>
      <c r="B2949" s="146" t="s">
        <v>20980</v>
      </c>
      <c r="C2949" s="146" t="s">
        <v>20</v>
      </c>
      <c r="D2949" s="147" t="s">
        <v>12458</v>
      </c>
    </row>
    <row r="2950" spans="1:4" x14ac:dyDescent="0.2">
      <c r="A2950" s="146">
        <v>3798</v>
      </c>
      <c r="B2950" s="146" t="s">
        <v>2822</v>
      </c>
      <c r="C2950" s="146" t="s">
        <v>10</v>
      </c>
      <c r="D2950" s="147" t="s">
        <v>20981</v>
      </c>
    </row>
    <row r="2951" spans="1:4" x14ac:dyDescent="0.2">
      <c r="A2951" s="146">
        <v>38769</v>
      </c>
      <c r="B2951" s="146" t="s">
        <v>2823</v>
      </c>
      <c r="C2951" s="146" t="s">
        <v>10</v>
      </c>
      <c r="D2951" s="147" t="s">
        <v>20982</v>
      </c>
    </row>
    <row r="2952" spans="1:4" x14ac:dyDescent="0.2">
      <c r="A2952" s="146">
        <v>39510</v>
      </c>
      <c r="B2952" s="146" t="s">
        <v>2824</v>
      </c>
      <c r="C2952" s="146" t="s">
        <v>10</v>
      </c>
      <c r="D2952" s="147" t="s">
        <v>20983</v>
      </c>
    </row>
    <row r="2953" spans="1:4" x14ac:dyDescent="0.2">
      <c r="A2953" s="146">
        <v>38776</v>
      </c>
      <c r="B2953" s="146" t="s">
        <v>2825</v>
      </c>
      <c r="C2953" s="146" t="s">
        <v>10</v>
      </c>
      <c r="D2953" s="147" t="s">
        <v>20984</v>
      </c>
    </row>
    <row r="2954" spans="1:4" x14ac:dyDescent="0.2">
      <c r="A2954" s="146">
        <v>38774</v>
      </c>
      <c r="B2954" s="146" t="s">
        <v>2826</v>
      </c>
      <c r="C2954" s="146" t="s">
        <v>10</v>
      </c>
      <c r="D2954" s="147" t="s">
        <v>16709</v>
      </c>
    </row>
    <row r="2955" spans="1:4" x14ac:dyDescent="0.2">
      <c r="A2955" s="146">
        <v>42977</v>
      </c>
      <c r="B2955" s="146" t="s">
        <v>15331</v>
      </c>
      <c r="C2955" s="146" t="s">
        <v>10</v>
      </c>
      <c r="D2955" s="147" t="s">
        <v>20985</v>
      </c>
    </row>
    <row r="2956" spans="1:4" x14ac:dyDescent="0.2">
      <c r="A2956" s="146">
        <v>38889</v>
      </c>
      <c r="B2956" s="146" t="s">
        <v>2834</v>
      </c>
      <c r="C2956" s="146" t="s">
        <v>10</v>
      </c>
      <c r="D2956" s="147" t="s">
        <v>20986</v>
      </c>
    </row>
    <row r="2957" spans="1:4" x14ac:dyDescent="0.2">
      <c r="A2957" s="146">
        <v>38784</v>
      </c>
      <c r="B2957" s="146" t="s">
        <v>2835</v>
      </c>
      <c r="C2957" s="146" t="s">
        <v>10</v>
      </c>
      <c r="D2957" s="147" t="s">
        <v>20987</v>
      </c>
    </row>
    <row r="2958" spans="1:4" x14ac:dyDescent="0.2">
      <c r="A2958" s="146">
        <v>3788</v>
      </c>
      <c r="B2958" s="146" t="s">
        <v>2836</v>
      </c>
      <c r="C2958" s="146" t="s">
        <v>10</v>
      </c>
      <c r="D2958" s="147" t="s">
        <v>13563</v>
      </c>
    </row>
    <row r="2959" spans="1:4" x14ac:dyDescent="0.2">
      <c r="A2959" s="146">
        <v>12230</v>
      </c>
      <c r="B2959" s="146" t="s">
        <v>2837</v>
      </c>
      <c r="C2959" s="146" t="s">
        <v>10</v>
      </c>
      <c r="D2959" s="147" t="s">
        <v>14726</v>
      </c>
    </row>
    <row r="2960" spans="1:4" x14ac:dyDescent="0.2">
      <c r="A2960" s="146">
        <v>3780</v>
      </c>
      <c r="B2960" s="146" t="s">
        <v>2838</v>
      </c>
      <c r="C2960" s="146" t="s">
        <v>10</v>
      </c>
      <c r="D2960" s="147" t="s">
        <v>20988</v>
      </c>
    </row>
    <row r="2961" spans="1:4" x14ac:dyDescent="0.2">
      <c r="A2961" s="146">
        <v>12231</v>
      </c>
      <c r="B2961" s="146" t="s">
        <v>2839</v>
      </c>
      <c r="C2961" s="146" t="s">
        <v>10</v>
      </c>
      <c r="D2961" s="147" t="s">
        <v>13959</v>
      </c>
    </row>
    <row r="2962" spans="1:4" x14ac:dyDescent="0.2">
      <c r="A2962" s="146">
        <v>3811</v>
      </c>
      <c r="B2962" s="146" t="s">
        <v>2840</v>
      </c>
      <c r="C2962" s="146" t="s">
        <v>10</v>
      </c>
      <c r="D2962" s="147" t="s">
        <v>20989</v>
      </c>
    </row>
    <row r="2963" spans="1:4" x14ac:dyDescent="0.2">
      <c r="A2963" s="146">
        <v>12232</v>
      </c>
      <c r="B2963" s="146" t="s">
        <v>2841</v>
      </c>
      <c r="C2963" s="146" t="s">
        <v>10</v>
      </c>
      <c r="D2963" s="147" t="s">
        <v>20990</v>
      </c>
    </row>
    <row r="2964" spans="1:4" x14ac:dyDescent="0.2">
      <c r="A2964" s="146">
        <v>3799</v>
      </c>
      <c r="B2964" s="146" t="s">
        <v>2842</v>
      </c>
      <c r="C2964" s="146" t="s">
        <v>10</v>
      </c>
      <c r="D2964" s="147" t="s">
        <v>20991</v>
      </c>
    </row>
    <row r="2965" spans="1:4" x14ac:dyDescent="0.2">
      <c r="A2965" s="146">
        <v>12239</v>
      </c>
      <c r="B2965" s="146" t="s">
        <v>2843</v>
      </c>
      <c r="C2965" s="146" t="s">
        <v>10</v>
      </c>
      <c r="D2965" s="147" t="s">
        <v>17454</v>
      </c>
    </row>
    <row r="2966" spans="1:4" x14ac:dyDescent="0.2">
      <c r="A2966" s="146">
        <v>38773</v>
      </c>
      <c r="B2966" s="146" t="s">
        <v>2844</v>
      </c>
      <c r="C2966" s="146" t="s">
        <v>10</v>
      </c>
      <c r="D2966" s="147" t="s">
        <v>14111</v>
      </c>
    </row>
    <row r="2967" spans="1:4" x14ac:dyDescent="0.2">
      <c r="A2967" s="146">
        <v>12271</v>
      </c>
      <c r="B2967" s="146" t="s">
        <v>2845</v>
      </c>
      <c r="C2967" s="146" t="s">
        <v>10</v>
      </c>
      <c r="D2967" s="147" t="s">
        <v>20992</v>
      </c>
    </row>
    <row r="2968" spans="1:4" x14ac:dyDescent="0.2">
      <c r="A2968" s="146">
        <v>38785</v>
      </c>
      <c r="B2968" s="146" t="s">
        <v>2846</v>
      </c>
      <c r="C2968" s="146" t="s">
        <v>10</v>
      </c>
      <c r="D2968" s="147" t="s">
        <v>13930</v>
      </c>
    </row>
    <row r="2969" spans="1:4" x14ac:dyDescent="0.2">
      <c r="A2969" s="146">
        <v>38786</v>
      </c>
      <c r="B2969" s="146" t="s">
        <v>2847</v>
      </c>
      <c r="C2969" s="146" t="s">
        <v>10</v>
      </c>
      <c r="D2969" s="147" t="s">
        <v>20993</v>
      </c>
    </row>
    <row r="2970" spans="1:4" x14ac:dyDescent="0.2">
      <c r="A2970" s="146">
        <v>39385</v>
      </c>
      <c r="B2970" s="146" t="s">
        <v>2848</v>
      </c>
      <c r="C2970" s="146" t="s">
        <v>10</v>
      </c>
      <c r="D2970" s="147" t="s">
        <v>20994</v>
      </c>
    </row>
    <row r="2971" spans="1:4" x14ac:dyDescent="0.2">
      <c r="A2971" s="146">
        <v>39389</v>
      </c>
      <c r="B2971" s="146" t="s">
        <v>2849</v>
      </c>
      <c r="C2971" s="146" t="s">
        <v>10</v>
      </c>
      <c r="D2971" s="147" t="s">
        <v>20995</v>
      </c>
    </row>
    <row r="2972" spans="1:4" x14ac:dyDescent="0.2">
      <c r="A2972" s="146">
        <v>39390</v>
      </c>
      <c r="B2972" s="146" t="s">
        <v>2850</v>
      </c>
      <c r="C2972" s="146" t="s">
        <v>10</v>
      </c>
      <c r="D2972" s="147" t="s">
        <v>20996</v>
      </c>
    </row>
    <row r="2973" spans="1:4" x14ac:dyDescent="0.2">
      <c r="A2973" s="146">
        <v>39391</v>
      </c>
      <c r="B2973" s="146" t="s">
        <v>2851</v>
      </c>
      <c r="C2973" s="146" t="s">
        <v>10</v>
      </c>
      <c r="D2973" s="147" t="s">
        <v>20997</v>
      </c>
    </row>
    <row r="2974" spans="1:4" x14ac:dyDescent="0.2">
      <c r="A2974" s="146">
        <v>3803</v>
      </c>
      <c r="B2974" s="146" t="s">
        <v>2852</v>
      </c>
      <c r="C2974" s="146" t="s">
        <v>10</v>
      </c>
      <c r="D2974" s="147" t="s">
        <v>20998</v>
      </c>
    </row>
    <row r="2975" spans="1:4" x14ac:dyDescent="0.2">
      <c r="A2975" s="146">
        <v>38770</v>
      </c>
      <c r="B2975" s="146" t="s">
        <v>2853</v>
      </c>
      <c r="C2975" s="146" t="s">
        <v>10</v>
      </c>
      <c r="D2975" s="147" t="s">
        <v>20999</v>
      </c>
    </row>
    <row r="2976" spans="1:4" x14ac:dyDescent="0.2">
      <c r="A2976" s="146">
        <v>12267</v>
      </c>
      <c r="B2976" s="146" t="s">
        <v>2854</v>
      </c>
      <c r="C2976" s="146" t="s">
        <v>10</v>
      </c>
      <c r="D2976" s="147" t="s">
        <v>21000</v>
      </c>
    </row>
    <row r="2977" spans="1:4" x14ac:dyDescent="0.2">
      <c r="A2977" s="146">
        <v>43068</v>
      </c>
      <c r="B2977" s="146" t="s">
        <v>15353</v>
      </c>
      <c r="C2977" s="146" t="s">
        <v>10</v>
      </c>
      <c r="D2977" s="147" t="s">
        <v>21001</v>
      </c>
    </row>
    <row r="2978" spans="1:4" x14ac:dyDescent="0.2">
      <c r="A2978" s="146">
        <v>12266</v>
      </c>
      <c r="B2978" s="146" t="s">
        <v>2856</v>
      </c>
      <c r="C2978" s="146" t="s">
        <v>10</v>
      </c>
      <c r="D2978" s="147" t="s">
        <v>15416</v>
      </c>
    </row>
    <row r="2979" spans="1:4" x14ac:dyDescent="0.2">
      <c r="A2979" s="146">
        <v>39378</v>
      </c>
      <c r="B2979" s="146" t="s">
        <v>2857</v>
      </c>
      <c r="C2979" s="146" t="s">
        <v>10</v>
      </c>
      <c r="D2979" s="147" t="s">
        <v>16629</v>
      </c>
    </row>
    <row r="2980" spans="1:4" x14ac:dyDescent="0.2">
      <c r="A2980" s="146">
        <v>43543</v>
      </c>
      <c r="B2980" s="146" t="s">
        <v>2858</v>
      </c>
      <c r="C2980" s="146" t="s">
        <v>10</v>
      </c>
      <c r="D2980" s="147" t="s">
        <v>21002</v>
      </c>
    </row>
    <row r="2981" spans="1:4" x14ac:dyDescent="0.2">
      <c r="A2981" s="146">
        <v>38775</v>
      </c>
      <c r="B2981" s="146" t="s">
        <v>2859</v>
      </c>
      <c r="C2981" s="146" t="s">
        <v>10</v>
      </c>
      <c r="D2981" s="147" t="s">
        <v>20115</v>
      </c>
    </row>
    <row r="2982" spans="1:4" x14ac:dyDescent="0.2">
      <c r="A2982" s="146">
        <v>21119</v>
      </c>
      <c r="B2982" s="146" t="s">
        <v>2860</v>
      </c>
      <c r="C2982" s="146" t="s">
        <v>10</v>
      </c>
      <c r="D2982" s="147" t="s">
        <v>13066</v>
      </c>
    </row>
    <row r="2983" spans="1:4" x14ac:dyDescent="0.2">
      <c r="A2983" s="146">
        <v>37974</v>
      </c>
      <c r="B2983" s="146" t="s">
        <v>2861</v>
      </c>
      <c r="C2983" s="146" t="s">
        <v>10</v>
      </c>
      <c r="D2983" s="147" t="s">
        <v>14450</v>
      </c>
    </row>
    <row r="2984" spans="1:4" x14ac:dyDescent="0.2">
      <c r="A2984" s="146">
        <v>37975</v>
      </c>
      <c r="B2984" s="146" t="s">
        <v>2862</v>
      </c>
      <c r="C2984" s="146" t="s">
        <v>10</v>
      </c>
      <c r="D2984" s="147" t="s">
        <v>20218</v>
      </c>
    </row>
    <row r="2985" spans="1:4" x14ac:dyDescent="0.2">
      <c r="A2985" s="146">
        <v>37976</v>
      </c>
      <c r="B2985" s="146" t="s">
        <v>2863</v>
      </c>
      <c r="C2985" s="146" t="s">
        <v>10</v>
      </c>
      <c r="D2985" s="147" t="s">
        <v>14216</v>
      </c>
    </row>
    <row r="2986" spans="1:4" x14ac:dyDescent="0.2">
      <c r="A2986" s="146">
        <v>37977</v>
      </c>
      <c r="B2986" s="146" t="s">
        <v>2864</v>
      </c>
      <c r="C2986" s="146" t="s">
        <v>10</v>
      </c>
      <c r="D2986" s="147" t="s">
        <v>20184</v>
      </c>
    </row>
    <row r="2987" spans="1:4" x14ac:dyDescent="0.2">
      <c r="A2987" s="146">
        <v>37978</v>
      </c>
      <c r="B2987" s="146" t="s">
        <v>2865</v>
      </c>
      <c r="C2987" s="146" t="s">
        <v>10</v>
      </c>
      <c r="D2987" s="147" t="s">
        <v>19506</v>
      </c>
    </row>
    <row r="2988" spans="1:4" x14ac:dyDescent="0.2">
      <c r="A2988" s="146">
        <v>37979</v>
      </c>
      <c r="B2988" s="146" t="s">
        <v>2866</v>
      </c>
      <c r="C2988" s="146" t="s">
        <v>10</v>
      </c>
      <c r="D2988" s="147" t="s">
        <v>21003</v>
      </c>
    </row>
    <row r="2989" spans="1:4" x14ac:dyDescent="0.2">
      <c r="A2989" s="146">
        <v>37980</v>
      </c>
      <c r="B2989" s="146" t="s">
        <v>2867</v>
      </c>
      <c r="C2989" s="146" t="s">
        <v>10</v>
      </c>
      <c r="D2989" s="147" t="s">
        <v>17327</v>
      </c>
    </row>
    <row r="2990" spans="1:4" x14ac:dyDescent="0.2">
      <c r="A2990" s="146">
        <v>36147</v>
      </c>
      <c r="B2990" s="146" t="s">
        <v>2868</v>
      </c>
      <c r="C2990" s="146" t="s">
        <v>463</v>
      </c>
      <c r="D2990" s="147" t="s">
        <v>21004</v>
      </c>
    </row>
    <row r="2991" spans="1:4" x14ac:dyDescent="0.2">
      <c r="A2991" s="146">
        <v>12731</v>
      </c>
      <c r="B2991" s="146" t="s">
        <v>2869</v>
      </c>
      <c r="C2991" s="146" t="s">
        <v>10</v>
      </c>
      <c r="D2991" s="147" t="s">
        <v>21005</v>
      </c>
    </row>
    <row r="2992" spans="1:4" x14ac:dyDescent="0.2">
      <c r="A2992" s="146">
        <v>12723</v>
      </c>
      <c r="B2992" s="146" t="s">
        <v>2870</v>
      </c>
      <c r="C2992" s="146" t="s">
        <v>10</v>
      </c>
      <c r="D2992" s="147" t="s">
        <v>12711</v>
      </c>
    </row>
    <row r="2993" spans="1:4" x14ac:dyDescent="0.2">
      <c r="A2993" s="146">
        <v>12724</v>
      </c>
      <c r="B2993" s="146" t="s">
        <v>2871</v>
      </c>
      <c r="C2993" s="146" t="s">
        <v>10</v>
      </c>
      <c r="D2993" s="147" t="s">
        <v>14111</v>
      </c>
    </row>
    <row r="2994" spans="1:4" x14ac:dyDescent="0.2">
      <c r="A2994" s="146">
        <v>12725</v>
      </c>
      <c r="B2994" s="146" t="s">
        <v>2872</v>
      </c>
      <c r="C2994" s="146" t="s">
        <v>10</v>
      </c>
      <c r="D2994" s="147" t="s">
        <v>16226</v>
      </c>
    </row>
    <row r="2995" spans="1:4" x14ac:dyDescent="0.2">
      <c r="A2995" s="146">
        <v>12726</v>
      </c>
      <c r="B2995" s="146" t="s">
        <v>2873</v>
      </c>
      <c r="C2995" s="146" t="s">
        <v>10</v>
      </c>
      <c r="D2995" s="147" t="s">
        <v>15087</v>
      </c>
    </row>
    <row r="2996" spans="1:4" x14ac:dyDescent="0.2">
      <c r="A2996" s="146">
        <v>12727</v>
      </c>
      <c r="B2996" s="146" t="s">
        <v>2874</v>
      </c>
      <c r="C2996" s="146" t="s">
        <v>10</v>
      </c>
      <c r="D2996" s="147" t="s">
        <v>15951</v>
      </c>
    </row>
    <row r="2997" spans="1:4" x14ac:dyDescent="0.2">
      <c r="A2997" s="146">
        <v>12728</v>
      </c>
      <c r="B2997" s="146" t="s">
        <v>2875</v>
      </c>
      <c r="C2997" s="146" t="s">
        <v>10</v>
      </c>
      <c r="D2997" s="147" t="s">
        <v>15856</v>
      </c>
    </row>
    <row r="2998" spans="1:4" x14ac:dyDescent="0.2">
      <c r="A2998" s="146">
        <v>12729</v>
      </c>
      <c r="B2998" s="146" t="s">
        <v>2876</v>
      </c>
      <c r="C2998" s="146" t="s">
        <v>10</v>
      </c>
      <c r="D2998" s="147" t="s">
        <v>21006</v>
      </c>
    </row>
    <row r="2999" spans="1:4" x14ac:dyDescent="0.2">
      <c r="A2999" s="146">
        <v>12730</v>
      </c>
      <c r="B2999" s="146" t="s">
        <v>2877</v>
      </c>
      <c r="C2999" s="146" t="s">
        <v>10</v>
      </c>
      <c r="D2999" s="147" t="s">
        <v>21007</v>
      </c>
    </row>
    <row r="3000" spans="1:4" x14ac:dyDescent="0.2">
      <c r="A3000" s="146">
        <v>3840</v>
      </c>
      <c r="B3000" s="146" t="s">
        <v>2878</v>
      </c>
      <c r="C3000" s="146" t="s">
        <v>10</v>
      </c>
      <c r="D3000" s="147" t="s">
        <v>13755</v>
      </c>
    </row>
    <row r="3001" spans="1:4" x14ac:dyDescent="0.2">
      <c r="A3001" s="146">
        <v>3838</v>
      </c>
      <c r="B3001" s="146" t="s">
        <v>2879</v>
      </c>
      <c r="C3001" s="146" t="s">
        <v>10</v>
      </c>
      <c r="D3001" s="147" t="s">
        <v>21008</v>
      </c>
    </row>
    <row r="3002" spans="1:4" x14ac:dyDescent="0.2">
      <c r="A3002" s="146">
        <v>3844</v>
      </c>
      <c r="B3002" s="146" t="s">
        <v>2880</v>
      </c>
      <c r="C3002" s="146" t="s">
        <v>10</v>
      </c>
      <c r="D3002" s="147" t="s">
        <v>21009</v>
      </c>
    </row>
    <row r="3003" spans="1:4" x14ac:dyDescent="0.2">
      <c r="A3003" s="146">
        <v>3839</v>
      </c>
      <c r="B3003" s="146" t="s">
        <v>2881</v>
      </c>
      <c r="C3003" s="146" t="s">
        <v>10</v>
      </c>
      <c r="D3003" s="147" t="s">
        <v>21010</v>
      </c>
    </row>
    <row r="3004" spans="1:4" x14ac:dyDescent="0.2">
      <c r="A3004" s="146">
        <v>3843</v>
      </c>
      <c r="B3004" s="146" t="s">
        <v>2882</v>
      </c>
      <c r="C3004" s="146" t="s">
        <v>10</v>
      </c>
      <c r="D3004" s="147" t="s">
        <v>21011</v>
      </c>
    </row>
    <row r="3005" spans="1:4" x14ac:dyDescent="0.2">
      <c r="A3005" s="146">
        <v>3900</v>
      </c>
      <c r="B3005" s="146" t="s">
        <v>2883</v>
      </c>
      <c r="C3005" s="146" t="s">
        <v>10</v>
      </c>
      <c r="D3005" s="147" t="s">
        <v>17296</v>
      </c>
    </row>
    <row r="3006" spans="1:4" x14ac:dyDescent="0.2">
      <c r="A3006" s="146">
        <v>3846</v>
      </c>
      <c r="B3006" s="146" t="s">
        <v>2884</v>
      </c>
      <c r="C3006" s="146" t="s">
        <v>10</v>
      </c>
      <c r="D3006" s="147" t="s">
        <v>15912</v>
      </c>
    </row>
    <row r="3007" spans="1:4" x14ac:dyDescent="0.2">
      <c r="A3007" s="146">
        <v>3886</v>
      </c>
      <c r="B3007" s="146" t="s">
        <v>2885</v>
      </c>
      <c r="C3007" s="146" t="s">
        <v>10</v>
      </c>
      <c r="D3007" s="147" t="s">
        <v>15641</v>
      </c>
    </row>
    <row r="3008" spans="1:4" x14ac:dyDescent="0.2">
      <c r="A3008" s="146">
        <v>3854</v>
      </c>
      <c r="B3008" s="146" t="s">
        <v>2886</v>
      </c>
      <c r="C3008" s="146" t="s">
        <v>10</v>
      </c>
      <c r="D3008" s="147" t="s">
        <v>13965</v>
      </c>
    </row>
    <row r="3009" spans="1:4" x14ac:dyDescent="0.2">
      <c r="A3009" s="146">
        <v>3873</v>
      </c>
      <c r="B3009" s="146" t="s">
        <v>2887</v>
      </c>
      <c r="C3009" s="146" t="s">
        <v>10</v>
      </c>
      <c r="D3009" s="147" t="s">
        <v>13649</v>
      </c>
    </row>
    <row r="3010" spans="1:4" x14ac:dyDescent="0.2">
      <c r="A3010" s="146">
        <v>38021</v>
      </c>
      <c r="B3010" s="146" t="s">
        <v>2888</v>
      </c>
      <c r="C3010" s="146" t="s">
        <v>10</v>
      </c>
      <c r="D3010" s="147" t="s">
        <v>14098</v>
      </c>
    </row>
    <row r="3011" spans="1:4" x14ac:dyDescent="0.2">
      <c r="A3011" s="146">
        <v>3847</v>
      </c>
      <c r="B3011" s="146" t="s">
        <v>2889</v>
      </c>
      <c r="C3011" s="146" t="s">
        <v>10</v>
      </c>
      <c r="D3011" s="147" t="s">
        <v>15035</v>
      </c>
    </row>
    <row r="3012" spans="1:4" x14ac:dyDescent="0.2">
      <c r="A3012" s="146">
        <v>38022</v>
      </c>
      <c r="B3012" s="146" t="s">
        <v>2890</v>
      </c>
      <c r="C3012" s="146" t="s">
        <v>10</v>
      </c>
      <c r="D3012" s="147" t="s">
        <v>21012</v>
      </c>
    </row>
    <row r="3013" spans="1:4" x14ac:dyDescent="0.2">
      <c r="A3013" s="146">
        <v>3833</v>
      </c>
      <c r="B3013" s="146" t="s">
        <v>2891</v>
      </c>
      <c r="C3013" s="146" t="s">
        <v>10</v>
      </c>
      <c r="D3013" s="147" t="s">
        <v>21013</v>
      </c>
    </row>
    <row r="3014" spans="1:4" x14ac:dyDescent="0.2">
      <c r="A3014" s="146">
        <v>3835</v>
      </c>
      <c r="B3014" s="146" t="s">
        <v>2892</v>
      </c>
      <c r="C3014" s="146" t="s">
        <v>10</v>
      </c>
      <c r="D3014" s="147" t="s">
        <v>21014</v>
      </c>
    </row>
    <row r="3015" spans="1:4" x14ac:dyDescent="0.2">
      <c r="A3015" s="146">
        <v>3836</v>
      </c>
      <c r="B3015" s="146" t="s">
        <v>2893</v>
      </c>
      <c r="C3015" s="146" t="s">
        <v>10</v>
      </c>
      <c r="D3015" s="147" t="s">
        <v>21015</v>
      </c>
    </row>
    <row r="3016" spans="1:4" x14ac:dyDescent="0.2">
      <c r="A3016" s="146">
        <v>3830</v>
      </c>
      <c r="B3016" s="146" t="s">
        <v>2894</v>
      </c>
      <c r="C3016" s="146" t="s">
        <v>10</v>
      </c>
      <c r="D3016" s="147" t="s">
        <v>21016</v>
      </c>
    </row>
    <row r="3017" spans="1:4" x14ac:dyDescent="0.2">
      <c r="A3017" s="146">
        <v>3831</v>
      </c>
      <c r="B3017" s="146" t="s">
        <v>2895</v>
      </c>
      <c r="C3017" s="146" t="s">
        <v>10</v>
      </c>
      <c r="D3017" s="147" t="s">
        <v>21017</v>
      </c>
    </row>
    <row r="3018" spans="1:4" x14ac:dyDescent="0.2">
      <c r="A3018" s="146">
        <v>37981</v>
      </c>
      <c r="B3018" s="146" t="s">
        <v>2896</v>
      </c>
      <c r="C3018" s="146" t="s">
        <v>10</v>
      </c>
      <c r="D3018" s="147" t="s">
        <v>16817</v>
      </c>
    </row>
    <row r="3019" spans="1:4" x14ac:dyDescent="0.2">
      <c r="A3019" s="146">
        <v>37982</v>
      </c>
      <c r="B3019" s="146" t="s">
        <v>2897</v>
      </c>
      <c r="C3019" s="146" t="s">
        <v>10</v>
      </c>
      <c r="D3019" s="147" t="s">
        <v>20359</v>
      </c>
    </row>
    <row r="3020" spans="1:4" x14ac:dyDescent="0.2">
      <c r="A3020" s="146">
        <v>37983</v>
      </c>
      <c r="B3020" s="146" t="s">
        <v>2898</v>
      </c>
      <c r="C3020" s="146" t="s">
        <v>10</v>
      </c>
      <c r="D3020" s="147" t="s">
        <v>16191</v>
      </c>
    </row>
    <row r="3021" spans="1:4" x14ac:dyDescent="0.2">
      <c r="A3021" s="146">
        <v>37984</v>
      </c>
      <c r="B3021" s="146" t="s">
        <v>2899</v>
      </c>
      <c r="C3021" s="146" t="s">
        <v>10</v>
      </c>
      <c r="D3021" s="147" t="s">
        <v>16711</v>
      </c>
    </row>
    <row r="3022" spans="1:4" x14ac:dyDescent="0.2">
      <c r="A3022" s="146">
        <v>37985</v>
      </c>
      <c r="B3022" s="146" t="s">
        <v>2900</v>
      </c>
      <c r="C3022" s="146" t="s">
        <v>10</v>
      </c>
      <c r="D3022" s="147" t="s">
        <v>21018</v>
      </c>
    </row>
    <row r="3023" spans="1:4" x14ac:dyDescent="0.2">
      <c r="A3023" s="146">
        <v>3826</v>
      </c>
      <c r="B3023" s="146" t="s">
        <v>2901</v>
      </c>
      <c r="C3023" s="146" t="s">
        <v>10</v>
      </c>
      <c r="D3023" s="147" t="s">
        <v>21019</v>
      </c>
    </row>
    <row r="3024" spans="1:4" x14ac:dyDescent="0.2">
      <c r="A3024" s="146">
        <v>3825</v>
      </c>
      <c r="B3024" s="146" t="s">
        <v>2902</v>
      </c>
      <c r="C3024" s="146" t="s">
        <v>10</v>
      </c>
      <c r="D3024" s="147" t="s">
        <v>19553</v>
      </c>
    </row>
    <row r="3025" spans="1:4" x14ac:dyDescent="0.2">
      <c r="A3025" s="146">
        <v>3827</v>
      </c>
      <c r="B3025" s="146" t="s">
        <v>2903</v>
      </c>
      <c r="C3025" s="146" t="s">
        <v>10</v>
      </c>
      <c r="D3025" s="147" t="s">
        <v>21020</v>
      </c>
    </row>
    <row r="3026" spans="1:4" x14ac:dyDescent="0.2">
      <c r="A3026" s="146">
        <v>20165</v>
      </c>
      <c r="B3026" s="146" t="s">
        <v>15393</v>
      </c>
      <c r="C3026" s="146" t="s">
        <v>10</v>
      </c>
      <c r="D3026" s="147" t="s">
        <v>21021</v>
      </c>
    </row>
    <row r="3027" spans="1:4" x14ac:dyDescent="0.2">
      <c r="A3027" s="146">
        <v>20166</v>
      </c>
      <c r="B3027" s="146" t="s">
        <v>15395</v>
      </c>
      <c r="C3027" s="146" t="s">
        <v>10</v>
      </c>
      <c r="D3027" s="147" t="s">
        <v>21022</v>
      </c>
    </row>
    <row r="3028" spans="1:4" x14ac:dyDescent="0.2">
      <c r="A3028" s="146">
        <v>20164</v>
      </c>
      <c r="B3028" s="146" t="s">
        <v>15397</v>
      </c>
      <c r="C3028" s="146" t="s">
        <v>10</v>
      </c>
      <c r="D3028" s="147" t="s">
        <v>14263</v>
      </c>
    </row>
    <row r="3029" spans="1:4" x14ac:dyDescent="0.2">
      <c r="A3029" s="146">
        <v>3893</v>
      </c>
      <c r="B3029" s="146" t="s">
        <v>2907</v>
      </c>
      <c r="C3029" s="146" t="s">
        <v>10</v>
      </c>
      <c r="D3029" s="147" t="s">
        <v>19536</v>
      </c>
    </row>
    <row r="3030" spans="1:4" x14ac:dyDescent="0.2">
      <c r="A3030" s="146">
        <v>3848</v>
      </c>
      <c r="B3030" s="146" t="s">
        <v>2908</v>
      </c>
      <c r="C3030" s="146" t="s">
        <v>10</v>
      </c>
      <c r="D3030" s="147" t="s">
        <v>14949</v>
      </c>
    </row>
    <row r="3031" spans="1:4" x14ac:dyDescent="0.2">
      <c r="A3031" s="146">
        <v>3895</v>
      </c>
      <c r="B3031" s="146" t="s">
        <v>2909</v>
      </c>
      <c r="C3031" s="146" t="s">
        <v>10</v>
      </c>
      <c r="D3031" s="147" t="s">
        <v>15757</v>
      </c>
    </row>
    <row r="3032" spans="1:4" x14ac:dyDescent="0.2">
      <c r="A3032" s="146">
        <v>12404</v>
      </c>
      <c r="B3032" s="146" t="s">
        <v>2910</v>
      </c>
      <c r="C3032" s="146" t="s">
        <v>10</v>
      </c>
      <c r="D3032" s="147" t="s">
        <v>13634</v>
      </c>
    </row>
    <row r="3033" spans="1:4" x14ac:dyDescent="0.2">
      <c r="A3033" s="146">
        <v>3939</v>
      </c>
      <c r="B3033" s="146" t="s">
        <v>2911</v>
      </c>
      <c r="C3033" s="146" t="s">
        <v>10</v>
      </c>
      <c r="D3033" s="147" t="s">
        <v>14908</v>
      </c>
    </row>
    <row r="3034" spans="1:4" x14ac:dyDescent="0.2">
      <c r="A3034" s="146">
        <v>3911</v>
      </c>
      <c r="B3034" s="146" t="s">
        <v>2912</v>
      </c>
      <c r="C3034" s="146" t="s">
        <v>10</v>
      </c>
      <c r="D3034" s="147" t="s">
        <v>20537</v>
      </c>
    </row>
    <row r="3035" spans="1:4" x14ac:dyDescent="0.2">
      <c r="A3035" s="146">
        <v>3908</v>
      </c>
      <c r="B3035" s="146" t="s">
        <v>2913</v>
      </c>
      <c r="C3035" s="146" t="s">
        <v>10</v>
      </c>
      <c r="D3035" s="147" t="s">
        <v>12517</v>
      </c>
    </row>
    <row r="3036" spans="1:4" x14ac:dyDescent="0.2">
      <c r="A3036" s="146">
        <v>3910</v>
      </c>
      <c r="B3036" s="146" t="s">
        <v>2914</v>
      </c>
      <c r="C3036" s="146" t="s">
        <v>10</v>
      </c>
      <c r="D3036" s="147" t="s">
        <v>21023</v>
      </c>
    </row>
    <row r="3037" spans="1:4" x14ac:dyDescent="0.2">
      <c r="A3037" s="146">
        <v>3913</v>
      </c>
      <c r="B3037" s="146" t="s">
        <v>2915</v>
      </c>
      <c r="C3037" s="146" t="s">
        <v>10</v>
      </c>
      <c r="D3037" s="147" t="s">
        <v>21024</v>
      </c>
    </row>
    <row r="3038" spans="1:4" x14ac:dyDescent="0.2">
      <c r="A3038" s="146">
        <v>3912</v>
      </c>
      <c r="B3038" s="146" t="s">
        <v>2916</v>
      </c>
      <c r="C3038" s="146" t="s">
        <v>10</v>
      </c>
      <c r="D3038" s="147" t="s">
        <v>12448</v>
      </c>
    </row>
    <row r="3039" spans="1:4" x14ac:dyDescent="0.2">
      <c r="A3039" s="146">
        <v>3909</v>
      </c>
      <c r="B3039" s="146" t="s">
        <v>2917</v>
      </c>
      <c r="C3039" s="146" t="s">
        <v>10</v>
      </c>
      <c r="D3039" s="147" t="s">
        <v>17180</v>
      </c>
    </row>
    <row r="3040" spans="1:4" x14ac:dyDescent="0.2">
      <c r="A3040" s="146">
        <v>3914</v>
      </c>
      <c r="B3040" s="146" t="s">
        <v>2918</v>
      </c>
      <c r="C3040" s="146" t="s">
        <v>10</v>
      </c>
      <c r="D3040" s="147" t="s">
        <v>21025</v>
      </c>
    </row>
    <row r="3041" spans="1:4" x14ac:dyDescent="0.2">
      <c r="A3041" s="146">
        <v>3915</v>
      </c>
      <c r="B3041" s="146" t="s">
        <v>2919</v>
      </c>
      <c r="C3041" s="146" t="s">
        <v>10</v>
      </c>
      <c r="D3041" s="147" t="s">
        <v>13956</v>
      </c>
    </row>
    <row r="3042" spans="1:4" x14ac:dyDescent="0.2">
      <c r="A3042" s="146">
        <v>3916</v>
      </c>
      <c r="B3042" s="146" t="s">
        <v>2920</v>
      </c>
      <c r="C3042" s="146" t="s">
        <v>10</v>
      </c>
      <c r="D3042" s="147" t="s">
        <v>21026</v>
      </c>
    </row>
    <row r="3043" spans="1:4" x14ac:dyDescent="0.2">
      <c r="A3043" s="146">
        <v>3917</v>
      </c>
      <c r="B3043" s="146" t="s">
        <v>2921</v>
      </c>
      <c r="C3043" s="146" t="s">
        <v>10</v>
      </c>
      <c r="D3043" s="147" t="s">
        <v>21027</v>
      </c>
    </row>
    <row r="3044" spans="1:4" x14ac:dyDescent="0.2">
      <c r="A3044" s="146">
        <v>1904</v>
      </c>
      <c r="B3044" s="146" t="s">
        <v>2922</v>
      </c>
      <c r="C3044" s="146" t="s">
        <v>10</v>
      </c>
      <c r="D3044" s="147" t="s">
        <v>12581</v>
      </c>
    </row>
    <row r="3045" spans="1:4" x14ac:dyDescent="0.2">
      <c r="A3045" s="146">
        <v>1899</v>
      </c>
      <c r="B3045" s="146" t="s">
        <v>2923</v>
      </c>
      <c r="C3045" s="146" t="s">
        <v>10</v>
      </c>
      <c r="D3045" s="147" t="s">
        <v>16046</v>
      </c>
    </row>
    <row r="3046" spans="1:4" x14ac:dyDescent="0.2">
      <c r="A3046" s="146">
        <v>1900</v>
      </c>
      <c r="B3046" s="146" t="s">
        <v>2924</v>
      </c>
      <c r="C3046" s="146" t="s">
        <v>10</v>
      </c>
      <c r="D3046" s="147" t="s">
        <v>13294</v>
      </c>
    </row>
    <row r="3047" spans="1:4" x14ac:dyDescent="0.2">
      <c r="A3047" s="146">
        <v>12407</v>
      </c>
      <c r="B3047" s="146" t="s">
        <v>2925</v>
      </c>
      <c r="C3047" s="146" t="s">
        <v>10</v>
      </c>
      <c r="D3047" s="147" t="s">
        <v>16453</v>
      </c>
    </row>
    <row r="3048" spans="1:4" x14ac:dyDescent="0.2">
      <c r="A3048" s="146">
        <v>12408</v>
      </c>
      <c r="B3048" s="146" t="s">
        <v>2926</v>
      </c>
      <c r="C3048" s="146" t="s">
        <v>10</v>
      </c>
      <c r="D3048" s="147" t="s">
        <v>20540</v>
      </c>
    </row>
    <row r="3049" spans="1:4" x14ac:dyDescent="0.2">
      <c r="A3049" s="146">
        <v>12409</v>
      </c>
      <c r="B3049" s="146" t="s">
        <v>2927</v>
      </c>
      <c r="C3049" s="146" t="s">
        <v>10</v>
      </c>
      <c r="D3049" s="147" t="s">
        <v>20540</v>
      </c>
    </row>
    <row r="3050" spans="1:4" x14ac:dyDescent="0.2">
      <c r="A3050" s="146">
        <v>12410</v>
      </c>
      <c r="B3050" s="146" t="s">
        <v>2928</v>
      </c>
      <c r="C3050" s="146" t="s">
        <v>10</v>
      </c>
      <c r="D3050" s="147" t="s">
        <v>14084</v>
      </c>
    </row>
    <row r="3051" spans="1:4" x14ac:dyDescent="0.2">
      <c r="A3051" s="146">
        <v>3936</v>
      </c>
      <c r="B3051" s="146" t="s">
        <v>2929</v>
      </c>
      <c r="C3051" s="146" t="s">
        <v>10</v>
      </c>
      <c r="D3051" s="147" t="s">
        <v>21028</v>
      </c>
    </row>
    <row r="3052" spans="1:4" x14ac:dyDescent="0.2">
      <c r="A3052" s="146">
        <v>3922</v>
      </c>
      <c r="B3052" s="146" t="s">
        <v>2930</v>
      </c>
      <c r="C3052" s="146" t="s">
        <v>10</v>
      </c>
      <c r="D3052" s="147" t="s">
        <v>12940</v>
      </c>
    </row>
    <row r="3053" spans="1:4" x14ac:dyDescent="0.2">
      <c r="A3053" s="146">
        <v>3924</v>
      </c>
      <c r="B3053" s="146" t="s">
        <v>2931</v>
      </c>
      <c r="C3053" s="146" t="s">
        <v>10</v>
      </c>
      <c r="D3053" s="147" t="s">
        <v>21028</v>
      </c>
    </row>
    <row r="3054" spans="1:4" x14ac:dyDescent="0.2">
      <c r="A3054" s="146">
        <v>3923</v>
      </c>
      <c r="B3054" s="146" t="s">
        <v>2932</v>
      </c>
      <c r="C3054" s="146" t="s">
        <v>10</v>
      </c>
      <c r="D3054" s="147" t="s">
        <v>21028</v>
      </c>
    </row>
    <row r="3055" spans="1:4" x14ac:dyDescent="0.2">
      <c r="A3055" s="146">
        <v>3937</v>
      </c>
      <c r="B3055" s="146" t="s">
        <v>2933</v>
      </c>
      <c r="C3055" s="146" t="s">
        <v>10</v>
      </c>
      <c r="D3055" s="147" t="s">
        <v>13722</v>
      </c>
    </row>
    <row r="3056" spans="1:4" x14ac:dyDescent="0.2">
      <c r="A3056" s="146">
        <v>3921</v>
      </c>
      <c r="B3056" s="146" t="s">
        <v>2934</v>
      </c>
      <c r="C3056" s="146" t="s">
        <v>10</v>
      </c>
      <c r="D3056" s="147" t="s">
        <v>13722</v>
      </c>
    </row>
    <row r="3057" spans="1:4" x14ac:dyDescent="0.2">
      <c r="A3057" s="146">
        <v>3920</v>
      </c>
      <c r="B3057" s="146" t="s">
        <v>2935</v>
      </c>
      <c r="C3057" s="146" t="s">
        <v>10</v>
      </c>
      <c r="D3057" s="147" t="s">
        <v>13722</v>
      </c>
    </row>
    <row r="3058" spans="1:4" x14ac:dyDescent="0.2">
      <c r="A3058" s="146">
        <v>3938</v>
      </c>
      <c r="B3058" s="146" t="s">
        <v>2936</v>
      </c>
      <c r="C3058" s="146" t="s">
        <v>10</v>
      </c>
      <c r="D3058" s="147" t="s">
        <v>15500</v>
      </c>
    </row>
    <row r="3059" spans="1:4" x14ac:dyDescent="0.2">
      <c r="A3059" s="146">
        <v>3919</v>
      </c>
      <c r="B3059" s="146" t="s">
        <v>2937</v>
      </c>
      <c r="C3059" s="146" t="s">
        <v>10</v>
      </c>
      <c r="D3059" s="147" t="s">
        <v>21029</v>
      </c>
    </row>
    <row r="3060" spans="1:4" x14ac:dyDescent="0.2">
      <c r="A3060" s="146">
        <v>3927</v>
      </c>
      <c r="B3060" s="146" t="s">
        <v>2938</v>
      </c>
      <c r="C3060" s="146" t="s">
        <v>10</v>
      </c>
      <c r="D3060" s="147" t="s">
        <v>21030</v>
      </c>
    </row>
    <row r="3061" spans="1:4" x14ac:dyDescent="0.2">
      <c r="A3061" s="146">
        <v>3928</v>
      </c>
      <c r="B3061" s="146" t="s">
        <v>2939</v>
      </c>
      <c r="C3061" s="146" t="s">
        <v>10</v>
      </c>
      <c r="D3061" s="147" t="s">
        <v>21030</v>
      </c>
    </row>
    <row r="3062" spans="1:4" x14ac:dyDescent="0.2">
      <c r="A3062" s="146">
        <v>3926</v>
      </c>
      <c r="B3062" s="146" t="s">
        <v>2940</v>
      </c>
      <c r="C3062" s="146" t="s">
        <v>10</v>
      </c>
      <c r="D3062" s="147" t="s">
        <v>15450</v>
      </c>
    </row>
    <row r="3063" spans="1:4" x14ac:dyDescent="0.2">
      <c r="A3063" s="146">
        <v>3935</v>
      </c>
      <c r="B3063" s="146" t="s">
        <v>2941</v>
      </c>
      <c r="C3063" s="146" t="s">
        <v>10</v>
      </c>
      <c r="D3063" s="147" t="s">
        <v>15450</v>
      </c>
    </row>
    <row r="3064" spans="1:4" x14ac:dyDescent="0.2">
      <c r="A3064" s="146">
        <v>3925</v>
      </c>
      <c r="B3064" s="146" t="s">
        <v>2942</v>
      </c>
      <c r="C3064" s="146" t="s">
        <v>10</v>
      </c>
      <c r="D3064" s="147" t="s">
        <v>15450</v>
      </c>
    </row>
    <row r="3065" spans="1:4" x14ac:dyDescent="0.2">
      <c r="A3065" s="146">
        <v>12406</v>
      </c>
      <c r="B3065" s="146" t="s">
        <v>2943</v>
      </c>
      <c r="C3065" s="146" t="s">
        <v>10</v>
      </c>
      <c r="D3065" s="147" t="s">
        <v>15106</v>
      </c>
    </row>
    <row r="3066" spans="1:4" x14ac:dyDescent="0.2">
      <c r="A3066" s="146">
        <v>3929</v>
      </c>
      <c r="B3066" s="146" t="s">
        <v>2944</v>
      </c>
      <c r="C3066" s="146" t="s">
        <v>10</v>
      </c>
      <c r="D3066" s="147" t="s">
        <v>21031</v>
      </c>
    </row>
    <row r="3067" spans="1:4" x14ac:dyDescent="0.2">
      <c r="A3067" s="146">
        <v>3931</v>
      </c>
      <c r="B3067" s="146" t="s">
        <v>2945</v>
      </c>
      <c r="C3067" s="146" t="s">
        <v>10</v>
      </c>
      <c r="D3067" s="147" t="s">
        <v>21031</v>
      </c>
    </row>
    <row r="3068" spans="1:4" x14ac:dyDescent="0.2">
      <c r="A3068" s="146">
        <v>3930</v>
      </c>
      <c r="B3068" s="146" t="s">
        <v>2946</v>
      </c>
      <c r="C3068" s="146" t="s">
        <v>10</v>
      </c>
      <c r="D3068" s="147" t="s">
        <v>21031</v>
      </c>
    </row>
    <row r="3069" spans="1:4" x14ac:dyDescent="0.2">
      <c r="A3069" s="146">
        <v>3932</v>
      </c>
      <c r="B3069" s="146" t="s">
        <v>2947</v>
      </c>
      <c r="C3069" s="146" t="s">
        <v>10</v>
      </c>
      <c r="D3069" s="147" t="s">
        <v>21032</v>
      </c>
    </row>
    <row r="3070" spans="1:4" x14ac:dyDescent="0.2">
      <c r="A3070" s="146">
        <v>3933</v>
      </c>
      <c r="B3070" s="146" t="s">
        <v>2948</v>
      </c>
      <c r="C3070" s="146" t="s">
        <v>10</v>
      </c>
      <c r="D3070" s="147" t="s">
        <v>21032</v>
      </c>
    </row>
    <row r="3071" spans="1:4" x14ac:dyDescent="0.2">
      <c r="A3071" s="146">
        <v>3934</v>
      </c>
      <c r="B3071" s="146" t="s">
        <v>2949</v>
      </c>
      <c r="C3071" s="146" t="s">
        <v>10</v>
      </c>
      <c r="D3071" s="147" t="s">
        <v>21032</v>
      </c>
    </row>
    <row r="3072" spans="1:4" x14ac:dyDescent="0.2">
      <c r="A3072" s="146">
        <v>40355</v>
      </c>
      <c r="B3072" s="146" t="s">
        <v>2950</v>
      </c>
      <c r="C3072" s="146" t="s">
        <v>10</v>
      </c>
      <c r="D3072" s="147" t="s">
        <v>13966</v>
      </c>
    </row>
    <row r="3073" spans="1:4" x14ac:dyDescent="0.2">
      <c r="A3073" s="146">
        <v>40364</v>
      </c>
      <c r="B3073" s="146" t="s">
        <v>2951</v>
      </c>
      <c r="C3073" s="146" t="s">
        <v>10</v>
      </c>
      <c r="D3073" s="147" t="s">
        <v>21033</v>
      </c>
    </row>
    <row r="3074" spans="1:4" x14ac:dyDescent="0.2">
      <c r="A3074" s="146">
        <v>40361</v>
      </c>
      <c r="B3074" s="146" t="s">
        <v>2952</v>
      </c>
      <c r="C3074" s="146" t="s">
        <v>10</v>
      </c>
      <c r="D3074" s="147" t="s">
        <v>16851</v>
      </c>
    </row>
    <row r="3075" spans="1:4" x14ac:dyDescent="0.2">
      <c r="A3075" s="146">
        <v>40358</v>
      </c>
      <c r="B3075" s="146" t="s">
        <v>2953</v>
      </c>
      <c r="C3075" s="146" t="s">
        <v>10</v>
      </c>
      <c r="D3075" s="147" t="s">
        <v>14012</v>
      </c>
    </row>
    <row r="3076" spans="1:4" x14ac:dyDescent="0.2">
      <c r="A3076" s="146">
        <v>40370</v>
      </c>
      <c r="B3076" s="146" t="s">
        <v>2954</v>
      </c>
      <c r="C3076" s="146" t="s">
        <v>10</v>
      </c>
      <c r="D3076" s="147" t="s">
        <v>21034</v>
      </c>
    </row>
    <row r="3077" spans="1:4" x14ac:dyDescent="0.2">
      <c r="A3077" s="146">
        <v>40367</v>
      </c>
      <c r="B3077" s="146" t="s">
        <v>2955</v>
      </c>
      <c r="C3077" s="146" t="s">
        <v>10</v>
      </c>
      <c r="D3077" s="147" t="s">
        <v>21035</v>
      </c>
    </row>
    <row r="3078" spans="1:4" x14ac:dyDescent="0.2">
      <c r="A3078" s="146">
        <v>40373</v>
      </c>
      <c r="B3078" s="146" t="s">
        <v>2956</v>
      </c>
      <c r="C3078" s="146" t="s">
        <v>10</v>
      </c>
      <c r="D3078" s="147" t="s">
        <v>21036</v>
      </c>
    </row>
    <row r="3079" spans="1:4" x14ac:dyDescent="0.2">
      <c r="A3079" s="146">
        <v>38947</v>
      </c>
      <c r="B3079" s="146" t="s">
        <v>2957</v>
      </c>
      <c r="C3079" s="146" t="s">
        <v>10</v>
      </c>
      <c r="D3079" s="147" t="s">
        <v>14706</v>
      </c>
    </row>
    <row r="3080" spans="1:4" x14ac:dyDescent="0.2">
      <c r="A3080" s="146">
        <v>38948</v>
      </c>
      <c r="B3080" s="146" t="s">
        <v>2958</v>
      </c>
      <c r="C3080" s="146" t="s">
        <v>10</v>
      </c>
      <c r="D3080" s="147" t="s">
        <v>17284</v>
      </c>
    </row>
    <row r="3081" spans="1:4" x14ac:dyDescent="0.2">
      <c r="A3081" s="146">
        <v>38949</v>
      </c>
      <c r="B3081" s="146" t="s">
        <v>2959</v>
      </c>
      <c r="C3081" s="146" t="s">
        <v>10</v>
      </c>
      <c r="D3081" s="147" t="s">
        <v>19536</v>
      </c>
    </row>
    <row r="3082" spans="1:4" x14ac:dyDescent="0.2">
      <c r="A3082" s="146">
        <v>38951</v>
      </c>
      <c r="B3082" s="146" t="s">
        <v>2960</v>
      </c>
      <c r="C3082" s="146" t="s">
        <v>10</v>
      </c>
      <c r="D3082" s="147" t="s">
        <v>20990</v>
      </c>
    </row>
    <row r="3083" spans="1:4" x14ac:dyDescent="0.2">
      <c r="A3083" s="146">
        <v>39312</v>
      </c>
      <c r="B3083" s="146" t="s">
        <v>2961</v>
      </c>
      <c r="C3083" s="146" t="s">
        <v>10</v>
      </c>
      <c r="D3083" s="147" t="s">
        <v>15638</v>
      </c>
    </row>
    <row r="3084" spans="1:4" x14ac:dyDescent="0.2">
      <c r="A3084" s="146">
        <v>39313</v>
      </c>
      <c r="B3084" s="146" t="s">
        <v>2962</v>
      </c>
      <c r="C3084" s="146" t="s">
        <v>10</v>
      </c>
      <c r="D3084" s="147" t="s">
        <v>16232</v>
      </c>
    </row>
    <row r="3085" spans="1:4" x14ac:dyDescent="0.2">
      <c r="A3085" s="146">
        <v>38950</v>
      </c>
      <c r="B3085" s="146" t="s">
        <v>2963</v>
      </c>
      <c r="C3085" s="146" t="s">
        <v>10</v>
      </c>
      <c r="D3085" s="147" t="s">
        <v>21037</v>
      </c>
    </row>
    <row r="3086" spans="1:4" x14ac:dyDescent="0.2">
      <c r="A3086" s="146">
        <v>39314</v>
      </c>
      <c r="B3086" s="146" t="s">
        <v>2964</v>
      </c>
      <c r="C3086" s="146" t="s">
        <v>10</v>
      </c>
      <c r="D3086" s="147" t="s">
        <v>14681</v>
      </c>
    </row>
    <row r="3087" spans="1:4" x14ac:dyDescent="0.2">
      <c r="A3087" s="146">
        <v>3907</v>
      </c>
      <c r="B3087" s="146" t="s">
        <v>2965</v>
      </c>
      <c r="C3087" s="146" t="s">
        <v>10</v>
      </c>
      <c r="D3087" s="147" t="s">
        <v>13617</v>
      </c>
    </row>
    <row r="3088" spans="1:4" x14ac:dyDescent="0.2">
      <c r="A3088" s="146">
        <v>3889</v>
      </c>
      <c r="B3088" s="146" t="s">
        <v>2966</v>
      </c>
      <c r="C3088" s="146" t="s">
        <v>10</v>
      </c>
      <c r="D3088" s="147" t="s">
        <v>14910</v>
      </c>
    </row>
    <row r="3089" spans="1:4" x14ac:dyDescent="0.2">
      <c r="A3089" s="146">
        <v>3868</v>
      </c>
      <c r="B3089" s="146" t="s">
        <v>2967</v>
      </c>
      <c r="C3089" s="146" t="s">
        <v>10</v>
      </c>
      <c r="D3089" s="147" t="s">
        <v>15842</v>
      </c>
    </row>
    <row r="3090" spans="1:4" x14ac:dyDescent="0.2">
      <c r="A3090" s="146">
        <v>3869</v>
      </c>
      <c r="B3090" s="146" t="s">
        <v>2968</v>
      </c>
      <c r="C3090" s="146" t="s">
        <v>10</v>
      </c>
      <c r="D3090" s="147" t="s">
        <v>15047</v>
      </c>
    </row>
    <row r="3091" spans="1:4" x14ac:dyDescent="0.2">
      <c r="A3091" s="146">
        <v>3872</v>
      </c>
      <c r="B3091" s="146" t="s">
        <v>2969</v>
      </c>
      <c r="C3091" s="146" t="s">
        <v>10</v>
      </c>
      <c r="D3091" s="147" t="s">
        <v>12518</v>
      </c>
    </row>
    <row r="3092" spans="1:4" x14ac:dyDescent="0.2">
      <c r="A3092" s="146">
        <v>3850</v>
      </c>
      <c r="B3092" s="146" t="s">
        <v>2970</v>
      </c>
      <c r="C3092" s="146" t="s">
        <v>10</v>
      </c>
      <c r="D3092" s="147" t="s">
        <v>21038</v>
      </c>
    </row>
    <row r="3093" spans="1:4" x14ac:dyDescent="0.2">
      <c r="A3093" s="146">
        <v>38023</v>
      </c>
      <c r="B3093" s="146" t="s">
        <v>2971</v>
      </c>
      <c r="C3093" s="146" t="s">
        <v>10</v>
      </c>
      <c r="D3093" s="147" t="s">
        <v>19453</v>
      </c>
    </row>
    <row r="3094" spans="1:4" x14ac:dyDescent="0.2">
      <c r="A3094" s="146">
        <v>37986</v>
      </c>
      <c r="B3094" s="146" t="s">
        <v>2972</v>
      </c>
      <c r="C3094" s="146" t="s">
        <v>10</v>
      </c>
      <c r="D3094" s="147" t="s">
        <v>20036</v>
      </c>
    </row>
    <row r="3095" spans="1:4" x14ac:dyDescent="0.2">
      <c r="A3095" s="146">
        <v>37987</v>
      </c>
      <c r="B3095" s="146" t="s">
        <v>2973</v>
      </c>
      <c r="C3095" s="146" t="s">
        <v>10</v>
      </c>
      <c r="D3095" s="147" t="s">
        <v>21039</v>
      </c>
    </row>
    <row r="3096" spans="1:4" x14ac:dyDescent="0.2">
      <c r="A3096" s="146">
        <v>37988</v>
      </c>
      <c r="B3096" s="146" t="s">
        <v>2974</v>
      </c>
      <c r="C3096" s="146" t="s">
        <v>10</v>
      </c>
      <c r="D3096" s="147" t="s">
        <v>21040</v>
      </c>
    </row>
    <row r="3097" spans="1:4" x14ac:dyDescent="0.2">
      <c r="A3097" s="146">
        <v>21120</v>
      </c>
      <c r="B3097" s="146" t="s">
        <v>2975</v>
      </c>
      <c r="C3097" s="146" t="s">
        <v>10</v>
      </c>
      <c r="D3097" s="147" t="s">
        <v>14941</v>
      </c>
    </row>
    <row r="3098" spans="1:4" x14ac:dyDescent="0.2">
      <c r="A3098" s="146">
        <v>39318</v>
      </c>
      <c r="B3098" s="146" t="s">
        <v>2976</v>
      </c>
      <c r="C3098" s="146" t="s">
        <v>10</v>
      </c>
      <c r="D3098" s="147" t="s">
        <v>13858</v>
      </c>
    </row>
    <row r="3099" spans="1:4" x14ac:dyDescent="0.2">
      <c r="A3099" s="146">
        <v>20162</v>
      </c>
      <c r="B3099" s="146" t="s">
        <v>2977</v>
      </c>
      <c r="C3099" s="146" t="s">
        <v>10</v>
      </c>
      <c r="D3099" s="147" t="s">
        <v>14736</v>
      </c>
    </row>
    <row r="3100" spans="1:4" x14ac:dyDescent="0.2">
      <c r="A3100" s="146">
        <v>40366</v>
      </c>
      <c r="B3100" s="146" t="s">
        <v>2978</v>
      </c>
      <c r="C3100" s="146" t="s">
        <v>10</v>
      </c>
      <c r="D3100" s="147" t="s">
        <v>21041</v>
      </c>
    </row>
    <row r="3101" spans="1:4" x14ac:dyDescent="0.2">
      <c r="A3101" s="146">
        <v>40363</v>
      </c>
      <c r="B3101" s="146" t="s">
        <v>2979</v>
      </c>
      <c r="C3101" s="146" t="s">
        <v>10</v>
      </c>
      <c r="D3101" s="147" t="s">
        <v>21042</v>
      </c>
    </row>
    <row r="3102" spans="1:4" x14ac:dyDescent="0.2">
      <c r="A3102" s="146">
        <v>40354</v>
      </c>
      <c r="B3102" s="146" t="s">
        <v>2980</v>
      </c>
      <c r="C3102" s="146" t="s">
        <v>10</v>
      </c>
      <c r="D3102" s="147" t="s">
        <v>13964</v>
      </c>
    </row>
    <row r="3103" spans="1:4" x14ac:dyDescent="0.2">
      <c r="A3103" s="146">
        <v>40360</v>
      </c>
      <c r="B3103" s="146" t="s">
        <v>2981</v>
      </c>
      <c r="C3103" s="146" t="s">
        <v>10</v>
      </c>
      <c r="D3103" s="147" t="s">
        <v>14750</v>
      </c>
    </row>
    <row r="3104" spans="1:4" x14ac:dyDescent="0.2">
      <c r="A3104" s="146">
        <v>40372</v>
      </c>
      <c r="B3104" s="146" t="s">
        <v>2982</v>
      </c>
      <c r="C3104" s="146" t="s">
        <v>10</v>
      </c>
      <c r="D3104" s="147" t="s">
        <v>21043</v>
      </c>
    </row>
    <row r="3105" spans="1:4" x14ac:dyDescent="0.2">
      <c r="A3105" s="146">
        <v>40369</v>
      </c>
      <c r="B3105" s="146" t="s">
        <v>2983</v>
      </c>
      <c r="C3105" s="146" t="s">
        <v>10</v>
      </c>
      <c r="D3105" s="147" t="s">
        <v>19562</v>
      </c>
    </row>
    <row r="3106" spans="1:4" x14ac:dyDescent="0.2">
      <c r="A3106" s="146">
        <v>40357</v>
      </c>
      <c r="B3106" s="146" t="s">
        <v>2984</v>
      </c>
      <c r="C3106" s="146" t="s">
        <v>10</v>
      </c>
      <c r="D3106" s="147" t="s">
        <v>14012</v>
      </c>
    </row>
    <row r="3107" spans="1:4" x14ac:dyDescent="0.2">
      <c r="A3107" s="146">
        <v>40375</v>
      </c>
      <c r="B3107" s="146" t="s">
        <v>2985</v>
      </c>
      <c r="C3107" s="146" t="s">
        <v>10</v>
      </c>
      <c r="D3107" s="147" t="s">
        <v>21044</v>
      </c>
    </row>
    <row r="3108" spans="1:4" x14ac:dyDescent="0.2">
      <c r="A3108" s="146">
        <v>1893</v>
      </c>
      <c r="B3108" s="146" t="s">
        <v>2986</v>
      </c>
      <c r="C3108" s="146" t="s">
        <v>10</v>
      </c>
      <c r="D3108" s="147" t="s">
        <v>13068</v>
      </c>
    </row>
    <row r="3109" spans="1:4" x14ac:dyDescent="0.2">
      <c r="A3109" s="146">
        <v>1902</v>
      </c>
      <c r="B3109" s="146" t="s">
        <v>2987</v>
      </c>
      <c r="C3109" s="146" t="s">
        <v>10</v>
      </c>
      <c r="D3109" s="147" t="s">
        <v>14151</v>
      </c>
    </row>
    <row r="3110" spans="1:4" x14ac:dyDescent="0.2">
      <c r="A3110" s="146">
        <v>1901</v>
      </c>
      <c r="B3110" s="146" t="s">
        <v>2988</v>
      </c>
      <c r="C3110" s="146" t="s">
        <v>10</v>
      </c>
      <c r="D3110" s="147" t="s">
        <v>21045</v>
      </c>
    </row>
    <row r="3111" spans="1:4" x14ac:dyDescent="0.2">
      <c r="A3111" s="146">
        <v>1892</v>
      </c>
      <c r="B3111" s="146" t="s">
        <v>2989</v>
      </c>
      <c r="C3111" s="146" t="s">
        <v>10</v>
      </c>
      <c r="D3111" s="147" t="s">
        <v>15628</v>
      </c>
    </row>
    <row r="3112" spans="1:4" x14ac:dyDescent="0.2">
      <c r="A3112" s="146">
        <v>1907</v>
      </c>
      <c r="B3112" s="146" t="s">
        <v>2990</v>
      </c>
      <c r="C3112" s="146" t="s">
        <v>10</v>
      </c>
      <c r="D3112" s="147" t="s">
        <v>20265</v>
      </c>
    </row>
    <row r="3113" spans="1:4" x14ac:dyDescent="0.2">
      <c r="A3113" s="146">
        <v>1894</v>
      </c>
      <c r="B3113" s="146" t="s">
        <v>2991</v>
      </c>
      <c r="C3113" s="146" t="s">
        <v>10</v>
      </c>
      <c r="D3113" s="147" t="s">
        <v>13433</v>
      </c>
    </row>
    <row r="3114" spans="1:4" x14ac:dyDescent="0.2">
      <c r="A3114" s="146">
        <v>1891</v>
      </c>
      <c r="B3114" s="146" t="s">
        <v>2992</v>
      </c>
      <c r="C3114" s="146" t="s">
        <v>10</v>
      </c>
      <c r="D3114" s="147" t="s">
        <v>15847</v>
      </c>
    </row>
    <row r="3115" spans="1:4" x14ac:dyDescent="0.2">
      <c r="A3115" s="146">
        <v>1896</v>
      </c>
      <c r="B3115" s="146" t="s">
        <v>2993</v>
      </c>
      <c r="C3115" s="146" t="s">
        <v>10</v>
      </c>
      <c r="D3115" s="147" t="s">
        <v>16378</v>
      </c>
    </row>
    <row r="3116" spans="1:4" x14ac:dyDescent="0.2">
      <c r="A3116" s="146">
        <v>1895</v>
      </c>
      <c r="B3116" s="146" t="s">
        <v>2994</v>
      </c>
      <c r="C3116" s="146" t="s">
        <v>10</v>
      </c>
      <c r="D3116" s="147" t="s">
        <v>14264</v>
      </c>
    </row>
    <row r="3117" spans="1:4" x14ac:dyDescent="0.2">
      <c r="A3117" s="146">
        <v>2641</v>
      </c>
      <c r="B3117" s="146" t="s">
        <v>2995</v>
      </c>
      <c r="C3117" s="146" t="s">
        <v>10</v>
      </c>
      <c r="D3117" s="147" t="s">
        <v>12420</v>
      </c>
    </row>
    <row r="3118" spans="1:4" x14ac:dyDescent="0.2">
      <c r="A3118" s="146">
        <v>2636</v>
      </c>
      <c r="B3118" s="146" t="s">
        <v>2996</v>
      </c>
      <c r="C3118" s="146" t="s">
        <v>10</v>
      </c>
      <c r="D3118" s="147" t="s">
        <v>15044</v>
      </c>
    </row>
    <row r="3119" spans="1:4" x14ac:dyDescent="0.2">
      <c r="A3119" s="146">
        <v>2637</v>
      </c>
      <c r="B3119" s="146" t="s">
        <v>2997</v>
      </c>
      <c r="C3119" s="146" t="s">
        <v>10</v>
      </c>
      <c r="D3119" s="147" t="s">
        <v>14151</v>
      </c>
    </row>
    <row r="3120" spans="1:4" x14ac:dyDescent="0.2">
      <c r="A3120" s="146">
        <v>2638</v>
      </c>
      <c r="B3120" s="146" t="s">
        <v>2998</v>
      </c>
      <c r="C3120" s="146" t="s">
        <v>10</v>
      </c>
      <c r="D3120" s="147" t="s">
        <v>12882</v>
      </c>
    </row>
    <row r="3121" spans="1:4" x14ac:dyDescent="0.2">
      <c r="A3121" s="146">
        <v>2639</v>
      </c>
      <c r="B3121" s="146" t="s">
        <v>2999</v>
      </c>
      <c r="C3121" s="146" t="s">
        <v>10</v>
      </c>
      <c r="D3121" s="147" t="s">
        <v>15445</v>
      </c>
    </row>
    <row r="3122" spans="1:4" x14ac:dyDescent="0.2">
      <c r="A3122" s="146">
        <v>2644</v>
      </c>
      <c r="B3122" s="146" t="s">
        <v>3000</v>
      </c>
      <c r="C3122" s="146" t="s">
        <v>10</v>
      </c>
      <c r="D3122" s="147" t="s">
        <v>15446</v>
      </c>
    </row>
    <row r="3123" spans="1:4" x14ac:dyDescent="0.2">
      <c r="A3123" s="146">
        <v>2643</v>
      </c>
      <c r="B3123" s="146" t="s">
        <v>3001</v>
      </c>
      <c r="C3123" s="146" t="s">
        <v>10</v>
      </c>
      <c r="D3123" s="147" t="s">
        <v>13945</v>
      </c>
    </row>
    <row r="3124" spans="1:4" x14ac:dyDescent="0.2">
      <c r="A3124" s="146">
        <v>2640</v>
      </c>
      <c r="B3124" s="146" t="s">
        <v>3002</v>
      </c>
      <c r="C3124" s="146" t="s">
        <v>10</v>
      </c>
      <c r="D3124" s="147" t="s">
        <v>14628</v>
      </c>
    </row>
    <row r="3125" spans="1:4" x14ac:dyDescent="0.2">
      <c r="A3125" s="146">
        <v>2642</v>
      </c>
      <c r="B3125" s="146" t="s">
        <v>3003</v>
      </c>
      <c r="C3125" s="146" t="s">
        <v>10</v>
      </c>
      <c r="D3125" s="147" t="s">
        <v>15447</v>
      </c>
    </row>
    <row r="3126" spans="1:4" x14ac:dyDescent="0.2">
      <c r="A3126" s="146">
        <v>38943</v>
      </c>
      <c r="B3126" s="146" t="s">
        <v>3004</v>
      </c>
      <c r="C3126" s="146" t="s">
        <v>10</v>
      </c>
      <c r="D3126" s="147" t="s">
        <v>14964</v>
      </c>
    </row>
    <row r="3127" spans="1:4" x14ac:dyDescent="0.2">
      <c r="A3127" s="146">
        <v>38944</v>
      </c>
      <c r="B3127" s="146" t="s">
        <v>3005</v>
      </c>
      <c r="C3127" s="146" t="s">
        <v>10</v>
      </c>
      <c r="D3127" s="147" t="s">
        <v>13104</v>
      </c>
    </row>
    <row r="3128" spans="1:4" x14ac:dyDescent="0.2">
      <c r="A3128" s="146">
        <v>38945</v>
      </c>
      <c r="B3128" s="146" t="s">
        <v>3006</v>
      </c>
      <c r="C3128" s="146" t="s">
        <v>10</v>
      </c>
      <c r="D3128" s="147" t="s">
        <v>12604</v>
      </c>
    </row>
    <row r="3129" spans="1:4" x14ac:dyDescent="0.2">
      <c r="A3129" s="146">
        <v>38946</v>
      </c>
      <c r="B3129" s="146" t="s">
        <v>3007</v>
      </c>
      <c r="C3129" s="146" t="s">
        <v>10</v>
      </c>
      <c r="D3129" s="147" t="s">
        <v>19914</v>
      </c>
    </row>
    <row r="3130" spans="1:4" x14ac:dyDescent="0.2">
      <c r="A3130" s="146">
        <v>39308</v>
      </c>
      <c r="B3130" s="146" t="s">
        <v>3008</v>
      </c>
      <c r="C3130" s="146" t="s">
        <v>10</v>
      </c>
      <c r="D3130" s="147" t="s">
        <v>21046</v>
      </c>
    </row>
    <row r="3131" spans="1:4" x14ac:dyDescent="0.2">
      <c r="A3131" s="146">
        <v>39309</v>
      </c>
      <c r="B3131" s="146" t="s">
        <v>3009</v>
      </c>
      <c r="C3131" s="146" t="s">
        <v>10</v>
      </c>
      <c r="D3131" s="147" t="s">
        <v>15426</v>
      </c>
    </row>
    <row r="3132" spans="1:4" x14ac:dyDescent="0.2">
      <c r="A3132" s="146">
        <v>39310</v>
      </c>
      <c r="B3132" s="146" t="s">
        <v>3010</v>
      </c>
      <c r="C3132" s="146" t="s">
        <v>10</v>
      </c>
      <c r="D3132" s="147" t="s">
        <v>17234</v>
      </c>
    </row>
    <row r="3133" spans="1:4" x14ac:dyDescent="0.2">
      <c r="A3133" s="146">
        <v>39311</v>
      </c>
      <c r="B3133" s="146" t="s">
        <v>3011</v>
      </c>
      <c r="C3133" s="146" t="s">
        <v>10</v>
      </c>
      <c r="D3133" s="147" t="s">
        <v>21047</v>
      </c>
    </row>
    <row r="3134" spans="1:4" x14ac:dyDescent="0.2">
      <c r="A3134" s="146">
        <v>39855</v>
      </c>
      <c r="B3134" s="146" t="s">
        <v>3012</v>
      </c>
      <c r="C3134" s="146" t="s">
        <v>10</v>
      </c>
      <c r="D3134" s="147" t="s">
        <v>13509</v>
      </c>
    </row>
    <row r="3135" spans="1:4" x14ac:dyDescent="0.2">
      <c r="A3135" s="146">
        <v>39856</v>
      </c>
      <c r="B3135" s="146" t="s">
        <v>3013</v>
      </c>
      <c r="C3135" s="146" t="s">
        <v>10</v>
      </c>
      <c r="D3135" s="147" t="s">
        <v>21048</v>
      </c>
    </row>
    <row r="3136" spans="1:4" x14ac:dyDescent="0.2">
      <c r="A3136" s="146">
        <v>39857</v>
      </c>
      <c r="B3136" s="146" t="s">
        <v>3014</v>
      </c>
      <c r="C3136" s="146" t="s">
        <v>10</v>
      </c>
      <c r="D3136" s="147" t="s">
        <v>16226</v>
      </c>
    </row>
    <row r="3137" spans="1:4" x14ac:dyDescent="0.2">
      <c r="A3137" s="146">
        <v>39858</v>
      </c>
      <c r="B3137" s="146" t="s">
        <v>3015</v>
      </c>
      <c r="C3137" s="146" t="s">
        <v>10</v>
      </c>
      <c r="D3137" s="147" t="s">
        <v>13601</v>
      </c>
    </row>
    <row r="3138" spans="1:4" x14ac:dyDescent="0.2">
      <c r="A3138" s="146">
        <v>39859</v>
      </c>
      <c r="B3138" s="146" t="s">
        <v>3016</v>
      </c>
      <c r="C3138" s="146" t="s">
        <v>10</v>
      </c>
      <c r="D3138" s="147" t="s">
        <v>21049</v>
      </c>
    </row>
    <row r="3139" spans="1:4" x14ac:dyDescent="0.2">
      <c r="A3139" s="146">
        <v>39860</v>
      </c>
      <c r="B3139" s="146" t="s">
        <v>3017</v>
      </c>
      <c r="C3139" s="146" t="s">
        <v>10</v>
      </c>
      <c r="D3139" s="147" t="s">
        <v>21050</v>
      </c>
    </row>
    <row r="3140" spans="1:4" x14ac:dyDescent="0.2">
      <c r="A3140" s="146">
        <v>39861</v>
      </c>
      <c r="B3140" s="146" t="s">
        <v>3018</v>
      </c>
      <c r="C3140" s="146" t="s">
        <v>10</v>
      </c>
      <c r="D3140" s="147" t="s">
        <v>21006</v>
      </c>
    </row>
    <row r="3141" spans="1:4" x14ac:dyDescent="0.2">
      <c r="A3141" s="146">
        <v>38447</v>
      </c>
      <c r="B3141" s="146" t="s">
        <v>3019</v>
      </c>
      <c r="C3141" s="146" t="s">
        <v>10</v>
      </c>
      <c r="D3141" s="147" t="s">
        <v>21051</v>
      </c>
    </row>
    <row r="3142" spans="1:4" x14ac:dyDescent="0.2">
      <c r="A3142" s="146">
        <v>36320</v>
      </c>
      <c r="B3142" s="146" t="s">
        <v>3020</v>
      </c>
      <c r="C3142" s="146" t="s">
        <v>10</v>
      </c>
      <c r="D3142" s="147" t="s">
        <v>13431</v>
      </c>
    </row>
    <row r="3143" spans="1:4" x14ac:dyDescent="0.2">
      <c r="A3143" s="146">
        <v>36324</v>
      </c>
      <c r="B3143" s="146" t="s">
        <v>3021</v>
      </c>
      <c r="C3143" s="146" t="s">
        <v>10</v>
      </c>
      <c r="D3143" s="147" t="s">
        <v>14144</v>
      </c>
    </row>
    <row r="3144" spans="1:4" x14ac:dyDescent="0.2">
      <c r="A3144" s="146">
        <v>38441</v>
      </c>
      <c r="B3144" s="146" t="s">
        <v>3022</v>
      </c>
      <c r="C3144" s="146" t="s">
        <v>10</v>
      </c>
      <c r="D3144" s="147" t="s">
        <v>12531</v>
      </c>
    </row>
    <row r="3145" spans="1:4" x14ac:dyDescent="0.2">
      <c r="A3145" s="146">
        <v>38442</v>
      </c>
      <c r="B3145" s="146" t="s">
        <v>3023</v>
      </c>
      <c r="C3145" s="146" t="s">
        <v>10</v>
      </c>
      <c r="D3145" s="147" t="s">
        <v>15917</v>
      </c>
    </row>
    <row r="3146" spans="1:4" x14ac:dyDescent="0.2">
      <c r="A3146" s="146">
        <v>38443</v>
      </c>
      <c r="B3146" s="146" t="s">
        <v>3024</v>
      </c>
      <c r="C3146" s="146" t="s">
        <v>10</v>
      </c>
      <c r="D3146" s="147" t="s">
        <v>13426</v>
      </c>
    </row>
    <row r="3147" spans="1:4" x14ac:dyDescent="0.2">
      <c r="A3147" s="146">
        <v>38444</v>
      </c>
      <c r="B3147" s="146" t="s">
        <v>3025</v>
      </c>
      <c r="C3147" s="146" t="s">
        <v>10</v>
      </c>
      <c r="D3147" s="147" t="s">
        <v>14464</v>
      </c>
    </row>
    <row r="3148" spans="1:4" x14ac:dyDescent="0.2">
      <c r="A3148" s="146">
        <v>38445</v>
      </c>
      <c r="B3148" s="146" t="s">
        <v>3026</v>
      </c>
      <c r="C3148" s="146" t="s">
        <v>10</v>
      </c>
      <c r="D3148" s="147" t="s">
        <v>21052</v>
      </c>
    </row>
    <row r="3149" spans="1:4" x14ac:dyDescent="0.2">
      <c r="A3149" s="146">
        <v>38446</v>
      </c>
      <c r="B3149" s="146" t="s">
        <v>3027</v>
      </c>
      <c r="C3149" s="146" t="s">
        <v>10</v>
      </c>
      <c r="D3149" s="147" t="s">
        <v>21053</v>
      </c>
    </row>
    <row r="3150" spans="1:4" x14ac:dyDescent="0.2">
      <c r="A3150" s="146">
        <v>3867</v>
      </c>
      <c r="B3150" s="146" t="s">
        <v>3028</v>
      </c>
      <c r="C3150" s="146" t="s">
        <v>10</v>
      </c>
      <c r="D3150" s="147" t="s">
        <v>21054</v>
      </c>
    </row>
    <row r="3151" spans="1:4" x14ac:dyDescent="0.2">
      <c r="A3151" s="146">
        <v>3861</v>
      </c>
      <c r="B3151" s="146" t="s">
        <v>3029</v>
      </c>
      <c r="C3151" s="146" t="s">
        <v>10</v>
      </c>
      <c r="D3151" s="147" t="s">
        <v>13212</v>
      </c>
    </row>
    <row r="3152" spans="1:4" x14ac:dyDescent="0.2">
      <c r="A3152" s="146">
        <v>3904</v>
      </c>
      <c r="B3152" s="146" t="s">
        <v>3030</v>
      </c>
      <c r="C3152" s="146" t="s">
        <v>10</v>
      </c>
      <c r="D3152" s="147" t="s">
        <v>12921</v>
      </c>
    </row>
    <row r="3153" spans="1:4" x14ac:dyDescent="0.2">
      <c r="A3153" s="146">
        <v>3903</v>
      </c>
      <c r="B3153" s="146" t="s">
        <v>3031</v>
      </c>
      <c r="C3153" s="146" t="s">
        <v>10</v>
      </c>
      <c r="D3153" s="147" t="s">
        <v>14143</v>
      </c>
    </row>
    <row r="3154" spans="1:4" x14ac:dyDescent="0.2">
      <c r="A3154" s="146">
        <v>3862</v>
      </c>
      <c r="B3154" s="146" t="s">
        <v>3032</v>
      </c>
      <c r="C3154" s="146" t="s">
        <v>10</v>
      </c>
      <c r="D3154" s="147" t="s">
        <v>20865</v>
      </c>
    </row>
    <row r="3155" spans="1:4" x14ac:dyDescent="0.2">
      <c r="A3155" s="146">
        <v>3863</v>
      </c>
      <c r="B3155" s="146" t="s">
        <v>3033</v>
      </c>
      <c r="C3155" s="146" t="s">
        <v>10</v>
      </c>
      <c r="D3155" s="147" t="s">
        <v>13608</v>
      </c>
    </row>
    <row r="3156" spans="1:4" x14ac:dyDescent="0.2">
      <c r="A3156" s="146">
        <v>3864</v>
      </c>
      <c r="B3156" s="146" t="s">
        <v>3034</v>
      </c>
      <c r="C3156" s="146" t="s">
        <v>10</v>
      </c>
      <c r="D3156" s="147" t="s">
        <v>12944</v>
      </c>
    </row>
    <row r="3157" spans="1:4" x14ac:dyDescent="0.2">
      <c r="A3157" s="146">
        <v>3865</v>
      </c>
      <c r="B3157" s="146" t="s">
        <v>3035</v>
      </c>
      <c r="C3157" s="146" t="s">
        <v>10</v>
      </c>
      <c r="D3157" s="147" t="s">
        <v>13565</v>
      </c>
    </row>
    <row r="3158" spans="1:4" x14ac:dyDescent="0.2">
      <c r="A3158" s="146">
        <v>3866</v>
      </c>
      <c r="B3158" s="146" t="s">
        <v>3036</v>
      </c>
      <c r="C3158" s="146" t="s">
        <v>10</v>
      </c>
      <c r="D3158" s="147" t="s">
        <v>21055</v>
      </c>
    </row>
    <row r="3159" spans="1:4" x14ac:dyDescent="0.2">
      <c r="A3159" s="146">
        <v>3902</v>
      </c>
      <c r="B3159" s="146" t="s">
        <v>3037</v>
      </c>
      <c r="C3159" s="146" t="s">
        <v>10</v>
      </c>
      <c r="D3159" s="147" t="s">
        <v>21056</v>
      </c>
    </row>
    <row r="3160" spans="1:4" x14ac:dyDescent="0.2">
      <c r="A3160" s="146">
        <v>3878</v>
      </c>
      <c r="B3160" s="146" t="s">
        <v>3038</v>
      </c>
      <c r="C3160" s="146" t="s">
        <v>10</v>
      </c>
      <c r="D3160" s="147" t="s">
        <v>12680</v>
      </c>
    </row>
    <row r="3161" spans="1:4" x14ac:dyDescent="0.2">
      <c r="A3161" s="146">
        <v>3877</v>
      </c>
      <c r="B3161" s="146" t="s">
        <v>3039</v>
      </c>
      <c r="C3161" s="146" t="s">
        <v>10</v>
      </c>
      <c r="D3161" s="147" t="s">
        <v>19457</v>
      </c>
    </row>
    <row r="3162" spans="1:4" x14ac:dyDescent="0.2">
      <c r="A3162" s="146">
        <v>3879</v>
      </c>
      <c r="B3162" s="146" t="s">
        <v>3040</v>
      </c>
      <c r="C3162" s="146" t="s">
        <v>10</v>
      </c>
      <c r="D3162" s="147" t="s">
        <v>17319</v>
      </c>
    </row>
    <row r="3163" spans="1:4" x14ac:dyDescent="0.2">
      <c r="A3163" s="146">
        <v>3880</v>
      </c>
      <c r="B3163" s="146" t="s">
        <v>3041</v>
      </c>
      <c r="C3163" s="146" t="s">
        <v>10</v>
      </c>
      <c r="D3163" s="147" t="s">
        <v>21057</v>
      </c>
    </row>
    <row r="3164" spans="1:4" x14ac:dyDescent="0.2">
      <c r="A3164" s="146">
        <v>12892</v>
      </c>
      <c r="B3164" s="146" t="s">
        <v>3042</v>
      </c>
      <c r="C3164" s="146" t="s">
        <v>463</v>
      </c>
      <c r="D3164" s="147" t="s">
        <v>13260</v>
      </c>
    </row>
    <row r="3165" spans="1:4" x14ac:dyDescent="0.2">
      <c r="A3165" s="146">
        <v>3883</v>
      </c>
      <c r="B3165" s="146" t="s">
        <v>3043</v>
      </c>
      <c r="C3165" s="146" t="s">
        <v>10</v>
      </c>
      <c r="D3165" s="147" t="s">
        <v>13295</v>
      </c>
    </row>
    <row r="3166" spans="1:4" x14ac:dyDescent="0.2">
      <c r="A3166" s="146">
        <v>3876</v>
      </c>
      <c r="B3166" s="146" t="s">
        <v>3044</v>
      </c>
      <c r="C3166" s="146" t="s">
        <v>10</v>
      </c>
      <c r="D3166" s="147" t="s">
        <v>13305</v>
      </c>
    </row>
    <row r="3167" spans="1:4" x14ac:dyDescent="0.2">
      <c r="A3167" s="146">
        <v>3884</v>
      </c>
      <c r="B3167" s="146" t="s">
        <v>3045</v>
      </c>
      <c r="C3167" s="146" t="s">
        <v>10</v>
      </c>
      <c r="D3167" s="147" t="s">
        <v>15054</v>
      </c>
    </row>
    <row r="3168" spans="1:4" x14ac:dyDescent="0.2">
      <c r="A3168" s="146">
        <v>3837</v>
      </c>
      <c r="B3168" s="146" t="s">
        <v>3046</v>
      </c>
      <c r="C3168" s="146" t="s">
        <v>10</v>
      </c>
      <c r="D3168" s="147" t="s">
        <v>21058</v>
      </c>
    </row>
    <row r="3169" spans="1:4" x14ac:dyDescent="0.2">
      <c r="A3169" s="146">
        <v>3845</v>
      </c>
      <c r="B3169" s="146" t="s">
        <v>3047</v>
      </c>
      <c r="C3169" s="146" t="s">
        <v>10</v>
      </c>
      <c r="D3169" s="147" t="s">
        <v>12721</v>
      </c>
    </row>
    <row r="3170" spans="1:4" x14ac:dyDescent="0.2">
      <c r="A3170" s="146">
        <v>11045</v>
      </c>
      <c r="B3170" s="146" t="s">
        <v>3048</v>
      </c>
      <c r="C3170" s="146" t="s">
        <v>10</v>
      </c>
      <c r="D3170" s="147" t="s">
        <v>21059</v>
      </c>
    </row>
    <row r="3171" spans="1:4" x14ac:dyDescent="0.2">
      <c r="A3171" s="146">
        <v>20170</v>
      </c>
      <c r="B3171" s="146" t="s">
        <v>15467</v>
      </c>
      <c r="C3171" s="146" t="s">
        <v>10</v>
      </c>
      <c r="D3171" s="147" t="s">
        <v>20541</v>
      </c>
    </row>
    <row r="3172" spans="1:4" x14ac:dyDescent="0.2">
      <c r="A3172" s="146">
        <v>20171</v>
      </c>
      <c r="B3172" s="146" t="s">
        <v>15469</v>
      </c>
      <c r="C3172" s="146" t="s">
        <v>10</v>
      </c>
      <c r="D3172" s="147" t="s">
        <v>21060</v>
      </c>
    </row>
    <row r="3173" spans="1:4" x14ac:dyDescent="0.2">
      <c r="A3173" s="146">
        <v>20167</v>
      </c>
      <c r="B3173" s="146" t="s">
        <v>15471</v>
      </c>
      <c r="C3173" s="146" t="s">
        <v>10</v>
      </c>
      <c r="D3173" s="147" t="s">
        <v>12536</v>
      </c>
    </row>
    <row r="3174" spans="1:4" x14ac:dyDescent="0.2">
      <c r="A3174" s="146">
        <v>20168</v>
      </c>
      <c r="B3174" s="146" t="s">
        <v>15472</v>
      </c>
      <c r="C3174" s="146" t="s">
        <v>10</v>
      </c>
      <c r="D3174" s="147" t="s">
        <v>12548</v>
      </c>
    </row>
    <row r="3175" spans="1:4" x14ac:dyDescent="0.2">
      <c r="A3175" s="146">
        <v>20169</v>
      </c>
      <c r="B3175" s="146" t="s">
        <v>15473</v>
      </c>
      <c r="C3175" s="146" t="s">
        <v>10</v>
      </c>
      <c r="D3175" s="147" t="s">
        <v>21061</v>
      </c>
    </row>
    <row r="3176" spans="1:4" x14ac:dyDescent="0.2">
      <c r="A3176" s="146">
        <v>3899</v>
      </c>
      <c r="B3176" s="146" t="s">
        <v>3054</v>
      </c>
      <c r="C3176" s="146" t="s">
        <v>10</v>
      </c>
      <c r="D3176" s="147" t="s">
        <v>13404</v>
      </c>
    </row>
    <row r="3177" spans="1:4" x14ac:dyDescent="0.2">
      <c r="A3177" s="146">
        <v>38676</v>
      </c>
      <c r="B3177" s="146" t="s">
        <v>3055</v>
      </c>
      <c r="C3177" s="146" t="s">
        <v>10</v>
      </c>
      <c r="D3177" s="147" t="s">
        <v>21062</v>
      </c>
    </row>
    <row r="3178" spans="1:4" x14ac:dyDescent="0.2">
      <c r="A3178" s="146">
        <v>3897</v>
      </c>
      <c r="B3178" s="146" t="s">
        <v>3056</v>
      </c>
      <c r="C3178" s="146" t="s">
        <v>10</v>
      </c>
      <c r="D3178" s="147" t="s">
        <v>13280</v>
      </c>
    </row>
    <row r="3179" spans="1:4" x14ac:dyDescent="0.2">
      <c r="A3179" s="146">
        <v>3875</v>
      </c>
      <c r="B3179" s="146" t="s">
        <v>3057</v>
      </c>
      <c r="C3179" s="146" t="s">
        <v>10</v>
      </c>
      <c r="D3179" s="147" t="s">
        <v>15464</v>
      </c>
    </row>
    <row r="3180" spans="1:4" x14ac:dyDescent="0.2">
      <c r="A3180" s="146">
        <v>3898</v>
      </c>
      <c r="B3180" s="146" t="s">
        <v>3058</v>
      </c>
      <c r="C3180" s="146" t="s">
        <v>10</v>
      </c>
      <c r="D3180" s="147" t="s">
        <v>13297</v>
      </c>
    </row>
    <row r="3181" spans="1:4" x14ac:dyDescent="0.2">
      <c r="A3181" s="146">
        <v>3855</v>
      </c>
      <c r="B3181" s="146" t="s">
        <v>3059</v>
      </c>
      <c r="C3181" s="146" t="s">
        <v>10</v>
      </c>
      <c r="D3181" s="147" t="s">
        <v>15926</v>
      </c>
    </row>
    <row r="3182" spans="1:4" x14ac:dyDescent="0.2">
      <c r="A3182" s="146">
        <v>3874</v>
      </c>
      <c r="B3182" s="146" t="s">
        <v>3060</v>
      </c>
      <c r="C3182" s="146" t="s">
        <v>10</v>
      </c>
      <c r="D3182" s="147" t="s">
        <v>14492</v>
      </c>
    </row>
    <row r="3183" spans="1:4" x14ac:dyDescent="0.2">
      <c r="A3183" s="146">
        <v>3870</v>
      </c>
      <c r="B3183" s="146" t="s">
        <v>3061</v>
      </c>
      <c r="C3183" s="146" t="s">
        <v>10</v>
      </c>
      <c r="D3183" s="147" t="s">
        <v>15748</v>
      </c>
    </row>
    <row r="3184" spans="1:4" x14ac:dyDescent="0.2">
      <c r="A3184" s="146">
        <v>38678</v>
      </c>
      <c r="B3184" s="146" t="s">
        <v>3062</v>
      </c>
      <c r="C3184" s="146" t="s">
        <v>10</v>
      </c>
      <c r="D3184" s="147" t="s">
        <v>21063</v>
      </c>
    </row>
    <row r="3185" spans="1:4" x14ac:dyDescent="0.2">
      <c r="A3185" s="146">
        <v>3859</v>
      </c>
      <c r="B3185" s="146" t="s">
        <v>3063</v>
      </c>
      <c r="C3185" s="146" t="s">
        <v>10</v>
      </c>
      <c r="D3185" s="147" t="s">
        <v>13705</v>
      </c>
    </row>
    <row r="3186" spans="1:4" x14ac:dyDescent="0.2">
      <c r="A3186" s="146">
        <v>3856</v>
      </c>
      <c r="B3186" s="146" t="s">
        <v>3064</v>
      </c>
      <c r="C3186" s="146" t="s">
        <v>10</v>
      </c>
      <c r="D3186" s="147" t="s">
        <v>14909</v>
      </c>
    </row>
    <row r="3187" spans="1:4" x14ac:dyDescent="0.2">
      <c r="A3187" s="146">
        <v>3906</v>
      </c>
      <c r="B3187" s="146" t="s">
        <v>3065</v>
      </c>
      <c r="C3187" s="146" t="s">
        <v>10</v>
      </c>
      <c r="D3187" s="147" t="s">
        <v>14542</v>
      </c>
    </row>
    <row r="3188" spans="1:4" x14ac:dyDescent="0.2">
      <c r="A3188" s="146">
        <v>3860</v>
      </c>
      <c r="B3188" s="146" t="s">
        <v>3066</v>
      </c>
      <c r="C3188" s="146" t="s">
        <v>10</v>
      </c>
      <c r="D3188" s="147" t="s">
        <v>16805</v>
      </c>
    </row>
    <row r="3189" spans="1:4" x14ac:dyDescent="0.2">
      <c r="A3189" s="146">
        <v>3905</v>
      </c>
      <c r="B3189" s="146" t="s">
        <v>3067</v>
      </c>
      <c r="C3189" s="146" t="s">
        <v>10</v>
      </c>
      <c r="D3189" s="147" t="s">
        <v>15835</v>
      </c>
    </row>
    <row r="3190" spans="1:4" x14ac:dyDescent="0.2">
      <c r="A3190" s="146">
        <v>3871</v>
      </c>
      <c r="B3190" s="146" t="s">
        <v>3068</v>
      </c>
      <c r="C3190" s="146" t="s">
        <v>10</v>
      </c>
      <c r="D3190" s="147" t="s">
        <v>21064</v>
      </c>
    </row>
    <row r="3191" spans="1:4" x14ac:dyDescent="0.2">
      <c r="A3191" s="146">
        <v>37429</v>
      </c>
      <c r="B3191" s="146" t="s">
        <v>3069</v>
      </c>
      <c r="C3191" s="146" t="s">
        <v>10</v>
      </c>
      <c r="D3191" s="147" t="s">
        <v>21065</v>
      </c>
    </row>
    <row r="3192" spans="1:4" x14ac:dyDescent="0.2">
      <c r="A3192" s="146">
        <v>37426</v>
      </c>
      <c r="B3192" s="146" t="s">
        <v>3070</v>
      </c>
      <c r="C3192" s="146" t="s">
        <v>10</v>
      </c>
      <c r="D3192" s="147" t="s">
        <v>19932</v>
      </c>
    </row>
    <row r="3193" spans="1:4" x14ac:dyDescent="0.2">
      <c r="A3193" s="146">
        <v>37427</v>
      </c>
      <c r="B3193" s="146" t="s">
        <v>3071</v>
      </c>
      <c r="C3193" s="146" t="s">
        <v>10</v>
      </c>
      <c r="D3193" s="147" t="s">
        <v>21066</v>
      </c>
    </row>
    <row r="3194" spans="1:4" x14ac:dyDescent="0.2">
      <c r="A3194" s="146">
        <v>37424</v>
      </c>
      <c r="B3194" s="146" t="s">
        <v>3072</v>
      </c>
      <c r="C3194" s="146" t="s">
        <v>10</v>
      </c>
      <c r="D3194" s="147" t="s">
        <v>16280</v>
      </c>
    </row>
    <row r="3195" spans="1:4" x14ac:dyDescent="0.2">
      <c r="A3195" s="146">
        <v>37428</v>
      </c>
      <c r="B3195" s="146" t="s">
        <v>3073</v>
      </c>
      <c r="C3195" s="146" t="s">
        <v>10</v>
      </c>
      <c r="D3195" s="147" t="s">
        <v>16264</v>
      </c>
    </row>
    <row r="3196" spans="1:4" x14ac:dyDescent="0.2">
      <c r="A3196" s="146">
        <v>37425</v>
      </c>
      <c r="B3196" s="146" t="s">
        <v>3074</v>
      </c>
      <c r="C3196" s="146" t="s">
        <v>10</v>
      </c>
      <c r="D3196" s="147" t="s">
        <v>20243</v>
      </c>
    </row>
    <row r="3197" spans="1:4" x14ac:dyDescent="0.2">
      <c r="A3197" s="146">
        <v>11519</v>
      </c>
      <c r="B3197" s="146" t="s">
        <v>15482</v>
      </c>
      <c r="C3197" s="146" t="s">
        <v>463</v>
      </c>
      <c r="D3197" s="147" t="s">
        <v>21067</v>
      </c>
    </row>
    <row r="3198" spans="1:4" x14ac:dyDescent="0.2">
      <c r="A3198" s="146">
        <v>11520</v>
      </c>
      <c r="B3198" s="146" t="s">
        <v>3076</v>
      </c>
      <c r="C3198" s="146" t="s">
        <v>463</v>
      </c>
      <c r="D3198" s="147" t="s">
        <v>13855</v>
      </c>
    </row>
    <row r="3199" spans="1:4" x14ac:dyDescent="0.2">
      <c r="A3199" s="146">
        <v>11518</v>
      </c>
      <c r="B3199" s="146" t="s">
        <v>15484</v>
      </c>
      <c r="C3199" s="146" t="s">
        <v>463</v>
      </c>
      <c r="D3199" s="147" t="s">
        <v>21068</v>
      </c>
    </row>
    <row r="3200" spans="1:4" x14ac:dyDescent="0.2">
      <c r="A3200" s="146">
        <v>38473</v>
      </c>
      <c r="B3200" s="146" t="s">
        <v>3078</v>
      </c>
      <c r="C3200" s="146" t="s">
        <v>10</v>
      </c>
      <c r="D3200" s="147" t="s">
        <v>15485</v>
      </c>
    </row>
    <row r="3201" spans="1:4" x14ac:dyDescent="0.2">
      <c r="A3201" s="146">
        <v>4244</v>
      </c>
      <c r="B3201" s="146" t="s">
        <v>3079</v>
      </c>
      <c r="C3201" s="146" t="s">
        <v>185</v>
      </c>
      <c r="D3201" s="147" t="s">
        <v>14258</v>
      </c>
    </row>
    <row r="3202" spans="1:4" x14ac:dyDescent="0.2">
      <c r="A3202" s="146">
        <v>40977</v>
      </c>
      <c r="B3202" s="146" t="s">
        <v>3080</v>
      </c>
      <c r="C3202" s="146" t="s">
        <v>187</v>
      </c>
      <c r="D3202" s="147" t="s">
        <v>21069</v>
      </c>
    </row>
    <row r="3203" spans="1:4" x14ac:dyDescent="0.2">
      <c r="A3203" s="146">
        <v>2742</v>
      </c>
      <c r="B3203" s="146" t="s">
        <v>15488</v>
      </c>
      <c r="C3203" s="146" t="s">
        <v>20</v>
      </c>
      <c r="D3203" s="147" t="s">
        <v>13130</v>
      </c>
    </row>
    <row r="3204" spans="1:4" x14ac:dyDescent="0.2">
      <c r="A3204" s="146">
        <v>2748</v>
      </c>
      <c r="B3204" s="146" t="s">
        <v>15490</v>
      </c>
      <c r="C3204" s="146" t="s">
        <v>20</v>
      </c>
      <c r="D3204" s="147" t="s">
        <v>12551</v>
      </c>
    </row>
    <row r="3205" spans="1:4" x14ac:dyDescent="0.2">
      <c r="A3205" s="146">
        <v>2736</v>
      </c>
      <c r="B3205" s="146" t="s">
        <v>15491</v>
      </c>
      <c r="C3205" s="146" t="s">
        <v>20</v>
      </c>
      <c r="D3205" s="147" t="s">
        <v>15641</v>
      </c>
    </row>
    <row r="3206" spans="1:4" x14ac:dyDescent="0.2">
      <c r="A3206" s="146">
        <v>2745</v>
      </c>
      <c r="B3206" s="146" t="s">
        <v>15493</v>
      </c>
      <c r="C3206" s="146" t="s">
        <v>20</v>
      </c>
      <c r="D3206" s="147" t="s">
        <v>20659</v>
      </c>
    </row>
    <row r="3207" spans="1:4" x14ac:dyDescent="0.2">
      <c r="A3207" s="146">
        <v>2751</v>
      </c>
      <c r="B3207" s="146" t="s">
        <v>15494</v>
      </c>
      <c r="C3207" s="146" t="s">
        <v>20</v>
      </c>
      <c r="D3207" s="147" t="s">
        <v>17402</v>
      </c>
    </row>
    <row r="3208" spans="1:4" x14ac:dyDescent="0.2">
      <c r="A3208" s="146">
        <v>14439</v>
      </c>
      <c r="B3208" s="146" t="s">
        <v>15495</v>
      </c>
      <c r="C3208" s="146" t="s">
        <v>20</v>
      </c>
      <c r="D3208" s="147" t="s">
        <v>14453</v>
      </c>
    </row>
    <row r="3209" spans="1:4" x14ac:dyDescent="0.2">
      <c r="A3209" s="146">
        <v>2731</v>
      </c>
      <c r="B3209" s="146" t="s">
        <v>15497</v>
      </c>
      <c r="C3209" s="146" t="s">
        <v>20</v>
      </c>
      <c r="D3209" s="147" t="s">
        <v>21070</v>
      </c>
    </row>
    <row r="3210" spans="1:4" x14ac:dyDescent="0.2">
      <c r="A3210" s="146">
        <v>21138</v>
      </c>
      <c r="B3210" s="146" t="s">
        <v>15499</v>
      </c>
      <c r="C3210" s="146" t="s">
        <v>20</v>
      </c>
      <c r="D3210" s="147" t="s">
        <v>13929</v>
      </c>
    </row>
    <row r="3211" spans="1:4" x14ac:dyDescent="0.2">
      <c r="A3211" s="146">
        <v>2747</v>
      </c>
      <c r="B3211" s="146" t="s">
        <v>15501</v>
      </c>
      <c r="C3211" s="146" t="s">
        <v>20</v>
      </c>
      <c r="D3211" s="147" t="s">
        <v>12867</v>
      </c>
    </row>
    <row r="3212" spans="1:4" x14ac:dyDescent="0.2">
      <c r="A3212" s="146">
        <v>4115</v>
      </c>
      <c r="B3212" s="146" t="s">
        <v>15502</v>
      </c>
      <c r="C3212" s="146" t="s">
        <v>20</v>
      </c>
      <c r="D3212" s="147" t="s">
        <v>21071</v>
      </c>
    </row>
    <row r="3213" spans="1:4" x14ac:dyDescent="0.2">
      <c r="A3213" s="146">
        <v>2729</v>
      </c>
      <c r="B3213" s="146" t="s">
        <v>15504</v>
      </c>
      <c r="C3213" s="146" t="s">
        <v>10</v>
      </c>
      <c r="D3213" s="147" t="s">
        <v>13168</v>
      </c>
    </row>
    <row r="3214" spans="1:4" x14ac:dyDescent="0.2">
      <c r="A3214" s="146">
        <v>4119</v>
      </c>
      <c r="B3214" s="146" t="s">
        <v>15506</v>
      </c>
      <c r="C3214" s="146" t="s">
        <v>20</v>
      </c>
      <c r="D3214" s="147" t="s">
        <v>21072</v>
      </c>
    </row>
    <row r="3215" spans="1:4" x14ac:dyDescent="0.2">
      <c r="A3215" s="146">
        <v>2794</v>
      </c>
      <c r="B3215" s="146" t="s">
        <v>15508</v>
      </c>
      <c r="C3215" s="146" t="s">
        <v>20</v>
      </c>
      <c r="D3215" s="147" t="s">
        <v>21073</v>
      </c>
    </row>
    <row r="3216" spans="1:4" x14ac:dyDescent="0.2">
      <c r="A3216" s="146">
        <v>2788</v>
      </c>
      <c r="B3216" s="146" t="s">
        <v>15510</v>
      </c>
      <c r="C3216" s="146" t="s">
        <v>20</v>
      </c>
      <c r="D3216" s="147" t="s">
        <v>21074</v>
      </c>
    </row>
    <row r="3217" spans="1:4" x14ac:dyDescent="0.2">
      <c r="A3217" s="146">
        <v>4006</v>
      </c>
      <c r="B3217" s="146" t="s">
        <v>15512</v>
      </c>
      <c r="C3217" s="146" t="s">
        <v>183</v>
      </c>
      <c r="D3217" s="147" t="s">
        <v>21075</v>
      </c>
    </row>
    <row r="3218" spans="1:4" x14ac:dyDescent="0.2">
      <c r="A3218" s="146">
        <v>36151</v>
      </c>
      <c r="B3218" s="146" t="s">
        <v>3086</v>
      </c>
      <c r="C3218" s="146" t="s">
        <v>10</v>
      </c>
      <c r="D3218" s="147" t="s">
        <v>16224</v>
      </c>
    </row>
    <row r="3219" spans="1:4" x14ac:dyDescent="0.2">
      <c r="A3219" s="146">
        <v>37457</v>
      </c>
      <c r="B3219" s="146" t="s">
        <v>3087</v>
      </c>
      <c r="C3219" s="146" t="s">
        <v>20</v>
      </c>
      <c r="D3219" s="147" t="s">
        <v>13066</v>
      </c>
    </row>
    <row r="3220" spans="1:4" x14ac:dyDescent="0.2">
      <c r="A3220" s="146">
        <v>37456</v>
      </c>
      <c r="B3220" s="146" t="s">
        <v>3088</v>
      </c>
      <c r="C3220" s="146" t="s">
        <v>20</v>
      </c>
      <c r="D3220" s="147" t="s">
        <v>12916</v>
      </c>
    </row>
    <row r="3221" spans="1:4" x14ac:dyDescent="0.2">
      <c r="A3221" s="146">
        <v>37461</v>
      </c>
      <c r="B3221" s="146" t="s">
        <v>3089</v>
      </c>
      <c r="C3221" s="146" t="s">
        <v>20</v>
      </c>
      <c r="D3221" s="147" t="s">
        <v>13945</v>
      </c>
    </row>
    <row r="3222" spans="1:4" x14ac:dyDescent="0.2">
      <c r="A3222" s="146">
        <v>37460</v>
      </c>
      <c r="B3222" s="146" t="s">
        <v>3090</v>
      </c>
      <c r="C3222" s="146" t="s">
        <v>20</v>
      </c>
      <c r="D3222" s="147" t="s">
        <v>13728</v>
      </c>
    </row>
    <row r="3223" spans="1:4" x14ac:dyDescent="0.2">
      <c r="A3223" s="146">
        <v>37458</v>
      </c>
      <c r="B3223" s="146" t="s">
        <v>3091</v>
      </c>
      <c r="C3223" s="146" t="s">
        <v>20</v>
      </c>
      <c r="D3223" s="147" t="s">
        <v>14450</v>
      </c>
    </row>
    <row r="3224" spans="1:4" x14ac:dyDescent="0.2">
      <c r="A3224" s="146">
        <v>37454</v>
      </c>
      <c r="B3224" s="146" t="s">
        <v>3092</v>
      </c>
      <c r="C3224" s="146" t="s">
        <v>20</v>
      </c>
      <c r="D3224" s="147" t="s">
        <v>19750</v>
      </c>
    </row>
    <row r="3225" spans="1:4" x14ac:dyDescent="0.2">
      <c r="A3225" s="146">
        <v>37455</v>
      </c>
      <c r="B3225" s="146" t="s">
        <v>3093</v>
      </c>
      <c r="C3225" s="146" t="s">
        <v>20</v>
      </c>
      <c r="D3225" s="147" t="s">
        <v>15620</v>
      </c>
    </row>
    <row r="3226" spans="1:4" x14ac:dyDescent="0.2">
      <c r="A3226" s="146">
        <v>37459</v>
      </c>
      <c r="B3226" s="146" t="s">
        <v>3094</v>
      </c>
      <c r="C3226" s="146" t="s">
        <v>20</v>
      </c>
      <c r="D3226" s="147" t="s">
        <v>14472</v>
      </c>
    </row>
    <row r="3227" spans="1:4" x14ac:dyDescent="0.2">
      <c r="A3227" s="146">
        <v>21029</v>
      </c>
      <c r="B3227" s="146" t="s">
        <v>3095</v>
      </c>
      <c r="C3227" s="146" t="s">
        <v>10</v>
      </c>
      <c r="D3227" s="147" t="s">
        <v>15518</v>
      </c>
    </row>
    <row r="3228" spans="1:4" x14ac:dyDescent="0.2">
      <c r="A3228" s="146">
        <v>21030</v>
      </c>
      <c r="B3228" s="146" t="s">
        <v>3096</v>
      </c>
      <c r="C3228" s="146" t="s">
        <v>10</v>
      </c>
      <c r="D3228" s="147" t="s">
        <v>15519</v>
      </c>
    </row>
    <row r="3229" spans="1:4" x14ac:dyDescent="0.2">
      <c r="A3229" s="146">
        <v>21031</v>
      </c>
      <c r="B3229" s="146" t="s">
        <v>3097</v>
      </c>
      <c r="C3229" s="146" t="s">
        <v>10</v>
      </c>
      <c r="D3229" s="147" t="s">
        <v>15520</v>
      </c>
    </row>
    <row r="3230" spans="1:4" x14ac:dyDescent="0.2">
      <c r="A3230" s="146">
        <v>21032</v>
      </c>
      <c r="B3230" s="146" t="s">
        <v>3098</v>
      </c>
      <c r="C3230" s="146" t="s">
        <v>10</v>
      </c>
      <c r="D3230" s="147" t="s">
        <v>15521</v>
      </c>
    </row>
    <row r="3231" spans="1:4" x14ac:dyDescent="0.2">
      <c r="A3231" s="146">
        <v>37527</v>
      </c>
      <c r="B3231" s="146" t="s">
        <v>3099</v>
      </c>
      <c r="C3231" s="146" t="s">
        <v>10</v>
      </c>
      <c r="D3231" s="147" t="s">
        <v>15522</v>
      </c>
    </row>
    <row r="3232" spans="1:4" x14ac:dyDescent="0.2">
      <c r="A3232" s="146">
        <v>37528</v>
      </c>
      <c r="B3232" s="146" t="s">
        <v>3100</v>
      </c>
      <c r="C3232" s="146" t="s">
        <v>10</v>
      </c>
      <c r="D3232" s="147" t="s">
        <v>15523</v>
      </c>
    </row>
    <row r="3233" spans="1:4" x14ac:dyDescent="0.2">
      <c r="A3233" s="146">
        <v>37529</v>
      </c>
      <c r="B3233" s="146" t="s">
        <v>3101</v>
      </c>
      <c r="C3233" s="146" t="s">
        <v>10</v>
      </c>
      <c r="D3233" s="147" t="s">
        <v>15524</v>
      </c>
    </row>
    <row r="3234" spans="1:4" x14ac:dyDescent="0.2">
      <c r="A3234" s="146">
        <v>37530</v>
      </c>
      <c r="B3234" s="146" t="s">
        <v>3102</v>
      </c>
      <c r="C3234" s="146" t="s">
        <v>10</v>
      </c>
      <c r="D3234" s="147" t="s">
        <v>15525</v>
      </c>
    </row>
    <row r="3235" spans="1:4" x14ac:dyDescent="0.2">
      <c r="A3235" s="146">
        <v>21034</v>
      </c>
      <c r="B3235" s="146" t="s">
        <v>3103</v>
      </c>
      <c r="C3235" s="146" t="s">
        <v>10</v>
      </c>
      <c r="D3235" s="147" t="s">
        <v>15526</v>
      </c>
    </row>
    <row r="3236" spans="1:4" x14ac:dyDescent="0.2">
      <c r="A3236" s="146">
        <v>37531</v>
      </c>
      <c r="B3236" s="146" t="s">
        <v>3104</v>
      </c>
      <c r="C3236" s="146" t="s">
        <v>10</v>
      </c>
      <c r="D3236" s="147" t="s">
        <v>15527</v>
      </c>
    </row>
    <row r="3237" spans="1:4" x14ac:dyDescent="0.2">
      <c r="A3237" s="146">
        <v>21036</v>
      </c>
      <c r="B3237" s="146" t="s">
        <v>3105</v>
      </c>
      <c r="C3237" s="146" t="s">
        <v>10</v>
      </c>
      <c r="D3237" s="147" t="s">
        <v>15528</v>
      </c>
    </row>
    <row r="3238" spans="1:4" x14ac:dyDescent="0.2">
      <c r="A3238" s="146">
        <v>21037</v>
      </c>
      <c r="B3238" s="146" t="s">
        <v>3106</v>
      </c>
      <c r="C3238" s="146" t="s">
        <v>10</v>
      </c>
      <c r="D3238" s="147" t="s">
        <v>15529</v>
      </c>
    </row>
    <row r="3239" spans="1:4" x14ac:dyDescent="0.2">
      <c r="A3239" s="146">
        <v>20185</v>
      </c>
      <c r="B3239" s="146" t="s">
        <v>3107</v>
      </c>
      <c r="C3239" s="146" t="s">
        <v>20</v>
      </c>
      <c r="D3239" s="147" t="s">
        <v>21076</v>
      </c>
    </row>
    <row r="3240" spans="1:4" x14ac:dyDescent="0.2">
      <c r="A3240" s="146">
        <v>20260</v>
      </c>
      <c r="B3240" s="146" t="s">
        <v>3108</v>
      </c>
      <c r="C3240" s="146" t="s">
        <v>10</v>
      </c>
      <c r="D3240" s="147" t="s">
        <v>15641</v>
      </c>
    </row>
    <row r="3241" spans="1:4" x14ac:dyDescent="0.2">
      <c r="A3241" s="146">
        <v>37523</v>
      </c>
      <c r="B3241" s="146" t="s">
        <v>3109</v>
      </c>
      <c r="C3241" s="146" t="s">
        <v>10</v>
      </c>
      <c r="D3241" s="147" t="s">
        <v>21077</v>
      </c>
    </row>
    <row r="3242" spans="1:4" x14ac:dyDescent="0.2">
      <c r="A3242" s="146">
        <v>37515</v>
      </c>
      <c r="B3242" s="146" t="s">
        <v>3110</v>
      </c>
      <c r="C3242" s="146" t="s">
        <v>10</v>
      </c>
      <c r="D3242" s="147" t="s">
        <v>21078</v>
      </c>
    </row>
    <row r="3243" spans="1:4" x14ac:dyDescent="0.2">
      <c r="A3243" s="146">
        <v>12899</v>
      </c>
      <c r="B3243" s="146" t="s">
        <v>3111</v>
      </c>
      <c r="C3243" s="146" t="s">
        <v>10</v>
      </c>
      <c r="D3243" s="147" t="s">
        <v>15533</v>
      </c>
    </row>
    <row r="3244" spans="1:4" x14ac:dyDescent="0.2">
      <c r="A3244" s="146">
        <v>12898</v>
      </c>
      <c r="B3244" s="146" t="s">
        <v>3112</v>
      </c>
      <c r="C3244" s="146" t="s">
        <v>10</v>
      </c>
      <c r="D3244" s="147" t="s">
        <v>15534</v>
      </c>
    </row>
    <row r="3245" spans="1:4" x14ac:dyDescent="0.2">
      <c r="A3245" s="146">
        <v>42528</v>
      </c>
      <c r="B3245" s="146" t="s">
        <v>3113</v>
      </c>
      <c r="C3245" s="146" t="s">
        <v>15</v>
      </c>
      <c r="D3245" s="147" t="s">
        <v>14294</v>
      </c>
    </row>
    <row r="3246" spans="1:4" x14ac:dyDescent="0.2">
      <c r="A3246" s="146">
        <v>39696</v>
      </c>
      <c r="B3246" s="146" t="s">
        <v>3114</v>
      </c>
      <c r="C3246" s="146" t="s">
        <v>15</v>
      </c>
      <c r="D3246" s="147" t="s">
        <v>15542</v>
      </c>
    </row>
    <row r="3247" spans="1:4" x14ac:dyDescent="0.2">
      <c r="A3247" s="146">
        <v>39700</v>
      </c>
      <c r="B3247" s="146" t="s">
        <v>3115</v>
      </c>
      <c r="C3247" s="146" t="s">
        <v>15</v>
      </c>
      <c r="D3247" s="147" t="s">
        <v>21079</v>
      </c>
    </row>
    <row r="3248" spans="1:4" x14ac:dyDescent="0.2">
      <c r="A3248" s="146">
        <v>11621</v>
      </c>
      <c r="B3248" s="146" t="s">
        <v>3116</v>
      </c>
      <c r="C3248" s="146" t="s">
        <v>15</v>
      </c>
      <c r="D3248" s="147" t="s">
        <v>21080</v>
      </c>
    </row>
    <row r="3249" spans="1:4" x14ac:dyDescent="0.2">
      <c r="A3249" s="146">
        <v>4014</v>
      </c>
      <c r="B3249" s="146" t="s">
        <v>3117</v>
      </c>
      <c r="C3249" s="146" t="s">
        <v>15</v>
      </c>
      <c r="D3249" s="147" t="s">
        <v>21081</v>
      </c>
    </row>
    <row r="3250" spans="1:4" x14ac:dyDescent="0.2">
      <c r="A3250" s="146">
        <v>4015</v>
      </c>
      <c r="B3250" s="146" t="s">
        <v>3118</v>
      </c>
      <c r="C3250" s="146" t="s">
        <v>15</v>
      </c>
      <c r="D3250" s="147" t="s">
        <v>15707</v>
      </c>
    </row>
    <row r="3251" spans="1:4" x14ac:dyDescent="0.2">
      <c r="A3251" s="146">
        <v>4017</v>
      </c>
      <c r="B3251" s="146" t="s">
        <v>3119</v>
      </c>
      <c r="C3251" s="146" t="s">
        <v>15</v>
      </c>
      <c r="D3251" s="147" t="s">
        <v>21082</v>
      </c>
    </row>
    <row r="3252" spans="1:4" x14ac:dyDescent="0.2">
      <c r="A3252" s="146">
        <v>4016</v>
      </c>
      <c r="B3252" s="146" t="s">
        <v>3120</v>
      </c>
      <c r="C3252" s="146" t="s">
        <v>15</v>
      </c>
      <c r="D3252" s="147" t="s">
        <v>12868</v>
      </c>
    </row>
    <row r="3253" spans="1:4" x14ac:dyDescent="0.2">
      <c r="A3253" s="146">
        <v>39699</v>
      </c>
      <c r="B3253" s="146" t="s">
        <v>3121</v>
      </c>
      <c r="C3253" s="146" t="s">
        <v>15</v>
      </c>
      <c r="D3253" s="147" t="s">
        <v>21083</v>
      </c>
    </row>
    <row r="3254" spans="1:4" x14ac:dyDescent="0.2">
      <c r="A3254" s="146">
        <v>38544</v>
      </c>
      <c r="B3254" s="146" t="s">
        <v>3122</v>
      </c>
      <c r="C3254" s="146" t="s">
        <v>15</v>
      </c>
      <c r="D3254" s="147" t="s">
        <v>13732</v>
      </c>
    </row>
    <row r="3255" spans="1:4" x14ac:dyDescent="0.2">
      <c r="A3255" s="146">
        <v>38545</v>
      </c>
      <c r="B3255" s="146" t="s">
        <v>3123</v>
      </c>
      <c r="C3255" s="146" t="s">
        <v>15</v>
      </c>
      <c r="D3255" s="147" t="s">
        <v>13693</v>
      </c>
    </row>
    <row r="3256" spans="1:4" x14ac:dyDescent="0.2">
      <c r="A3256" s="146">
        <v>42527</v>
      </c>
      <c r="B3256" s="146" t="s">
        <v>3124</v>
      </c>
      <c r="C3256" s="146" t="s">
        <v>15</v>
      </c>
      <c r="D3256" s="147" t="s">
        <v>21084</v>
      </c>
    </row>
    <row r="3257" spans="1:4" x14ac:dyDescent="0.2">
      <c r="A3257" s="146">
        <v>39323</v>
      </c>
      <c r="B3257" s="146" t="s">
        <v>3125</v>
      </c>
      <c r="C3257" s="146" t="s">
        <v>15</v>
      </c>
      <c r="D3257" s="147" t="s">
        <v>20427</v>
      </c>
    </row>
    <row r="3258" spans="1:4" x14ac:dyDescent="0.2">
      <c r="A3258" s="146">
        <v>626</v>
      </c>
      <c r="B3258" s="146" t="s">
        <v>3126</v>
      </c>
      <c r="C3258" s="146" t="s">
        <v>71</v>
      </c>
      <c r="D3258" s="147" t="s">
        <v>16680</v>
      </c>
    </row>
    <row r="3259" spans="1:4" x14ac:dyDescent="0.2">
      <c r="A3259" s="146">
        <v>25860</v>
      </c>
      <c r="B3259" s="146" t="s">
        <v>15546</v>
      </c>
      <c r="C3259" s="146" t="s">
        <v>15</v>
      </c>
      <c r="D3259" s="147" t="s">
        <v>13054</v>
      </c>
    </row>
    <row r="3260" spans="1:4" x14ac:dyDescent="0.2">
      <c r="A3260" s="146">
        <v>25861</v>
      </c>
      <c r="B3260" s="146" t="s">
        <v>15548</v>
      </c>
      <c r="C3260" s="146" t="s">
        <v>15</v>
      </c>
      <c r="D3260" s="147" t="s">
        <v>21085</v>
      </c>
    </row>
    <row r="3261" spans="1:4" x14ac:dyDescent="0.2">
      <c r="A3261" s="146">
        <v>25862</v>
      </c>
      <c r="B3261" s="146" t="s">
        <v>15550</v>
      </c>
      <c r="C3261" s="146" t="s">
        <v>15</v>
      </c>
      <c r="D3261" s="147" t="s">
        <v>12722</v>
      </c>
    </row>
    <row r="3262" spans="1:4" x14ac:dyDescent="0.2">
      <c r="A3262" s="146">
        <v>25863</v>
      </c>
      <c r="B3262" s="146" t="s">
        <v>15551</v>
      </c>
      <c r="C3262" s="146" t="s">
        <v>15</v>
      </c>
      <c r="D3262" s="147" t="s">
        <v>21086</v>
      </c>
    </row>
    <row r="3263" spans="1:4" x14ac:dyDescent="0.2">
      <c r="A3263" s="146">
        <v>25864</v>
      </c>
      <c r="B3263" s="146" t="s">
        <v>15553</v>
      </c>
      <c r="C3263" s="146" t="s">
        <v>15</v>
      </c>
      <c r="D3263" s="147" t="s">
        <v>21087</v>
      </c>
    </row>
    <row r="3264" spans="1:4" x14ac:dyDescent="0.2">
      <c r="A3264" s="146">
        <v>25865</v>
      </c>
      <c r="B3264" s="146" t="s">
        <v>15555</v>
      </c>
      <c r="C3264" s="146" t="s">
        <v>15</v>
      </c>
      <c r="D3264" s="147" t="s">
        <v>21088</v>
      </c>
    </row>
    <row r="3265" spans="1:4" x14ac:dyDescent="0.2">
      <c r="A3265" s="146">
        <v>25866</v>
      </c>
      <c r="B3265" s="146" t="s">
        <v>15557</v>
      </c>
      <c r="C3265" s="146" t="s">
        <v>15</v>
      </c>
      <c r="D3265" s="147" t="s">
        <v>21089</v>
      </c>
    </row>
    <row r="3266" spans="1:4" x14ac:dyDescent="0.2">
      <c r="A3266" s="146">
        <v>25868</v>
      </c>
      <c r="B3266" s="146" t="s">
        <v>15559</v>
      </c>
      <c r="C3266" s="146" t="s">
        <v>15</v>
      </c>
      <c r="D3266" s="147" t="s">
        <v>15547</v>
      </c>
    </row>
    <row r="3267" spans="1:4" x14ac:dyDescent="0.2">
      <c r="A3267" s="146">
        <v>25869</v>
      </c>
      <c r="B3267" s="146" t="s">
        <v>15560</v>
      </c>
      <c r="C3267" s="146" t="s">
        <v>15</v>
      </c>
      <c r="D3267" s="147" t="s">
        <v>19878</v>
      </c>
    </row>
    <row r="3268" spans="1:4" x14ac:dyDescent="0.2">
      <c r="A3268" s="146">
        <v>25870</v>
      </c>
      <c r="B3268" s="146" t="s">
        <v>15561</v>
      </c>
      <c r="C3268" s="146" t="s">
        <v>15</v>
      </c>
      <c r="D3268" s="147" t="s">
        <v>21090</v>
      </c>
    </row>
    <row r="3269" spans="1:4" x14ac:dyDescent="0.2">
      <c r="A3269" s="146">
        <v>25871</v>
      </c>
      <c r="B3269" s="146" t="s">
        <v>15563</v>
      </c>
      <c r="C3269" s="146" t="s">
        <v>15</v>
      </c>
      <c r="D3269" s="147" t="s">
        <v>21091</v>
      </c>
    </row>
    <row r="3270" spans="1:4" x14ac:dyDescent="0.2">
      <c r="A3270" s="146">
        <v>25867</v>
      </c>
      <c r="B3270" s="146" t="s">
        <v>15565</v>
      </c>
      <c r="C3270" s="146" t="s">
        <v>15</v>
      </c>
      <c r="D3270" s="147" t="s">
        <v>20338</v>
      </c>
    </row>
    <row r="3271" spans="1:4" x14ac:dyDescent="0.2">
      <c r="A3271" s="146">
        <v>25872</v>
      </c>
      <c r="B3271" s="146" t="s">
        <v>15567</v>
      </c>
      <c r="C3271" s="146" t="s">
        <v>15</v>
      </c>
      <c r="D3271" s="147" t="s">
        <v>21092</v>
      </c>
    </row>
    <row r="3272" spans="1:4" x14ac:dyDescent="0.2">
      <c r="A3272" s="146">
        <v>25873</v>
      </c>
      <c r="B3272" s="146" t="s">
        <v>15569</v>
      </c>
      <c r="C3272" s="146" t="s">
        <v>15</v>
      </c>
      <c r="D3272" s="147" t="s">
        <v>21093</v>
      </c>
    </row>
    <row r="3273" spans="1:4" x14ac:dyDescent="0.2">
      <c r="A3273" s="146">
        <v>40637</v>
      </c>
      <c r="B3273" s="146" t="s">
        <v>3147</v>
      </c>
      <c r="C3273" s="146" t="s">
        <v>10</v>
      </c>
      <c r="D3273" s="147" t="s">
        <v>15571</v>
      </c>
    </row>
    <row r="3274" spans="1:4" x14ac:dyDescent="0.2">
      <c r="A3274" s="146">
        <v>13836</v>
      </c>
      <c r="B3274" s="146" t="s">
        <v>3148</v>
      </c>
      <c r="C3274" s="146" t="s">
        <v>10</v>
      </c>
      <c r="D3274" s="147" t="s">
        <v>21094</v>
      </c>
    </row>
    <row r="3275" spans="1:4" x14ac:dyDescent="0.2">
      <c r="A3275" s="146">
        <v>14534</v>
      </c>
      <c r="B3275" s="146" t="s">
        <v>3149</v>
      </c>
      <c r="C3275" s="146" t="s">
        <v>10</v>
      </c>
      <c r="D3275" s="147" t="s">
        <v>21095</v>
      </c>
    </row>
    <row r="3276" spans="1:4" x14ac:dyDescent="0.2">
      <c r="A3276" s="146">
        <v>14619</v>
      </c>
      <c r="B3276" s="146" t="s">
        <v>3150</v>
      </c>
      <c r="C3276" s="146" t="s">
        <v>10</v>
      </c>
      <c r="D3276" s="147" t="s">
        <v>21096</v>
      </c>
    </row>
    <row r="3277" spans="1:4" x14ac:dyDescent="0.2">
      <c r="A3277" s="146">
        <v>14535</v>
      </c>
      <c r="B3277" s="146" t="s">
        <v>3151</v>
      </c>
      <c r="C3277" s="146" t="s">
        <v>10</v>
      </c>
      <c r="D3277" s="147" t="s">
        <v>21097</v>
      </c>
    </row>
    <row r="3278" spans="1:4" x14ac:dyDescent="0.2">
      <c r="A3278" s="146">
        <v>39813</v>
      </c>
      <c r="B3278" s="146" t="s">
        <v>3152</v>
      </c>
      <c r="C3278" s="146" t="s">
        <v>10</v>
      </c>
      <c r="D3278" s="147" t="s">
        <v>15576</v>
      </c>
    </row>
    <row r="3279" spans="1:4" x14ac:dyDescent="0.2">
      <c r="A3279" s="146">
        <v>40403</v>
      </c>
      <c r="B3279" s="146" t="s">
        <v>3153</v>
      </c>
      <c r="C3279" s="146" t="s">
        <v>10</v>
      </c>
      <c r="D3279" s="147" t="s">
        <v>21098</v>
      </c>
    </row>
    <row r="3280" spans="1:4" x14ac:dyDescent="0.2">
      <c r="A3280" s="146">
        <v>12868</v>
      </c>
      <c r="B3280" s="146" t="s">
        <v>15578</v>
      </c>
      <c r="C3280" s="146" t="s">
        <v>185</v>
      </c>
      <c r="D3280" s="147" t="s">
        <v>21099</v>
      </c>
    </row>
    <row r="3281" spans="1:4" x14ac:dyDescent="0.2">
      <c r="A3281" s="146">
        <v>40916</v>
      </c>
      <c r="B3281" s="146" t="s">
        <v>3155</v>
      </c>
      <c r="C3281" s="146" t="s">
        <v>187</v>
      </c>
      <c r="D3281" s="147" t="s">
        <v>21100</v>
      </c>
    </row>
    <row r="3282" spans="1:4" x14ac:dyDescent="0.2">
      <c r="A3282" s="146">
        <v>4755</v>
      </c>
      <c r="B3282" s="146" t="s">
        <v>15581</v>
      </c>
      <c r="C3282" s="146" t="s">
        <v>185</v>
      </c>
      <c r="D3282" s="147" t="s">
        <v>21099</v>
      </c>
    </row>
    <row r="3283" spans="1:4" x14ac:dyDescent="0.2">
      <c r="A3283" s="146">
        <v>41067</v>
      </c>
      <c r="B3283" s="146" t="s">
        <v>3157</v>
      </c>
      <c r="C3283" s="146" t="s">
        <v>187</v>
      </c>
      <c r="D3283" s="147" t="s">
        <v>21101</v>
      </c>
    </row>
    <row r="3284" spans="1:4" x14ac:dyDescent="0.2">
      <c r="A3284" s="146">
        <v>38463</v>
      </c>
      <c r="B3284" s="146" t="s">
        <v>3158</v>
      </c>
      <c r="C3284" s="146" t="s">
        <v>10</v>
      </c>
      <c r="D3284" s="147" t="s">
        <v>15583</v>
      </c>
    </row>
    <row r="3285" spans="1:4" x14ac:dyDescent="0.2">
      <c r="A3285" s="146">
        <v>40703</v>
      </c>
      <c r="B3285" s="146" t="s">
        <v>3159</v>
      </c>
      <c r="C3285" s="146" t="s">
        <v>10</v>
      </c>
      <c r="D3285" s="147" t="s">
        <v>21102</v>
      </c>
    </row>
    <row r="3286" spans="1:4" x14ac:dyDescent="0.2">
      <c r="A3286" s="146">
        <v>14531</v>
      </c>
      <c r="B3286" s="146" t="s">
        <v>3160</v>
      </c>
      <c r="C3286" s="146" t="s">
        <v>10</v>
      </c>
      <c r="D3286" s="147" t="s">
        <v>21103</v>
      </c>
    </row>
    <row r="3287" spans="1:4" x14ac:dyDescent="0.2">
      <c r="A3287" s="146">
        <v>36533</v>
      </c>
      <c r="B3287" s="146" t="s">
        <v>3161</v>
      </c>
      <c r="C3287" s="146" t="s">
        <v>10</v>
      </c>
      <c r="D3287" s="147" t="s">
        <v>21104</v>
      </c>
    </row>
    <row r="3288" spans="1:4" x14ac:dyDescent="0.2">
      <c r="A3288" s="146">
        <v>11616</v>
      </c>
      <c r="B3288" s="146" t="s">
        <v>3162</v>
      </c>
      <c r="C3288" s="146" t="s">
        <v>10</v>
      </c>
      <c r="D3288" s="147" t="s">
        <v>21105</v>
      </c>
    </row>
    <row r="3289" spans="1:4" x14ac:dyDescent="0.2">
      <c r="A3289" s="146">
        <v>41898</v>
      </c>
      <c r="B3289" s="146" t="s">
        <v>3163</v>
      </c>
      <c r="C3289" s="146" t="s">
        <v>10</v>
      </c>
      <c r="D3289" s="147" t="s">
        <v>21106</v>
      </c>
    </row>
    <row r="3290" spans="1:4" x14ac:dyDescent="0.2">
      <c r="A3290" s="146">
        <v>13447</v>
      </c>
      <c r="B3290" s="146" t="s">
        <v>3164</v>
      </c>
      <c r="C3290" s="146" t="s">
        <v>10</v>
      </c>
      <c r="D3290" s="147" t="s">
        <v>21107</v>
      </c>
    </row>
    <row r="3291" spans="1:4" x14ac:dyDescent="0.2">
      <c r="A3291" s="146">
        <v>14529</v>
      </c>
      <c r="B3291" s="146" t="s">
        <v>3165</v>
      </c>
      <c r="C3291" s="146" t="s">
        <v>10</v>
      </c>
      <c r="D3291" s="147" t="s">
        <v>21108</v>
      </c>
    </row>
    <row r="3292" spans="1:4" x14ac:dyDescent="0.2">
      <c r="A3292" s="146">
        <v>10747</v>
      </c>
      <c r="B3292" s="146" t="s">
        <v>3166</v>
      </c>
      <c r="C3292" s="146" t="s">
        <v>10</v>
      </c>
      <c r="D3292" s="147" t="s">
        <v>21109</v>
      </c>
    </row>
    <row r="3293" spans="1:4" x14ac:dyDescent="0.2">
      <c r="A3293" s="146">
        <v>36141</v>
      </c>
      <c r="B3293" s="146" t="s">
        <v>3167</v>
      </c>
      <c r="C3293" s="146" t="s">
        <v>10</v>
      </c>
      <c r="D3293" s="147" t="s">
        <v>21030</v>
      </c>
    </row>
    <row r="3294" spans="1:4" x14ac:dyDescent="0.2">
      <c r="A3294" s="146">
        <v>4053</v>
      </c>
      <c r="B3294" s="146" t="s">
        <v>21110</v>
      </c>
      <c r="C3294" s="146" t="s">
        <v>12432</v>
      </c>
      <c r="D3294" s="147" t="s">
        <v>12491</v>
      </c>
    </row>
    <row r="3295" spans="1:4" x14ac:dyDescent="0.2">
      <c r="A3295" s="146">
        <v>4052</v>
      </c>
      <c r="B3295" s="146" t="s">
        <v>21111</v>
      </c>
      <c r="C3295" s="146" t="s">
        <v>12461</v>
      </c>
      <c r="D3295" s="147" t="s">
        <v>21112</v>
      </c>
    </row>
    <row r="3296" spans="1:4" x14ac:dyDescent="0.2">
      <c r="A3296" s="146">
        <v>4056</v>
      </c>
      <c r="B3296" s="146" t="s">
        <v>21113</v>
      </c>
      <c r="C3296" s="146" t="s">
        <v>12432</v>
      </c>
      <c r="D3296" s="147" t="s">
        <v>12493</v>
      </c>
    </row>
    <row r="3297" spans="1:4" x14ac:dyDescent="0.2">
      <c r="A3297" s="146">
        <v>4051</v>
      </c>
      <c r="B3297" s="146" t="s">
        <v>21114</v>
      </c>
      <c r="C3297" s="146" t="s">
        <v>12461</v>
      </c>
      <c r="D3297" s="147" t="s">
        <v>12462</v>
      </c>
    </row>
    <row r="3298" spans="1:4" x14ac:dyDescent="0.2">
      <c r="A3298" s="146">
        <v>4048</v>
      </c>
      <c r="B3298" s="146" t="s">
        <v>21114</v>
      </c>
      <c r="C3298" s="146" t="s">
        <v>73</v>
      </c>
      <c r="D3298" s="147" t="s">
        <v>15474</v>
      </c>
    </row>
    <row r="3299" spans="1:4" x14ac:dyDescent="0.2">
      <c r="A3299" s="146">
        <v>4047</v>
      </c>
      <c r="B3299" s="146" t="s">
        <v>21114</v>
      </c>
      <c r="C3299" s="146" t="s">
        <v>12432</v>
      </c>
      <c r="D3299" s="147" t="s">
        <v>12463</v>
      </c>
    </row>
    <row r="3300" spans="1:4" x14ac:dyDescent="0.2">
      <c r="A3300" s="146">
        <v>39434</v>
      </c>
      <c r="B3300" s="146" t="s">
        <v>15592</v>
      </c>
      <c r="C3300" s="146" t="s">
        <v>71</v>
      </c>
      <c r="D3300" s="147" t="s">
        <v>20585</v>
      </c>
    </row>
    <row r="3301" spans="1:4" x14ac:dyDescent="0.2">
      <c r="A3301" s="146">
        <v>39433</v>
      </c>
      <c r="B3301" s="146" t="s">
        <v>3171</v>
      </c>
      <c r="C3301" s="146" t="s">
        <v>71</v>
      </c>
      <c r="D3301" s="147" t="s">
        <v>15723</v>
      </c>
    </row>
    <row r="3302" spans="1:4" x14ac:dyDescent="0.2">
      <c r="A3302" s="146">
        <v>4049</v>
      </c>
      <c r="B3302" s="146" t="s">
        <v>3172</v>
      </c>
      <c r="C3302" s="146" t="s">
        <v>73</v>
      </c>
      <c r="D3302" s="147" t="s">
        <v>14001</v>
      </c>
    </row>
    <row r="3303" spans="1:4" x14ac:dyDescent="0.2">
      <c r="A3303" s="146">
        <v>38120</v>
      </c>
      <c r="B3303" s="146" t="s">
        <v>3173</v>
      </c>
      <c r="C3303" s="146" t="s">
        <v>71</v>
      </c>
      <c r="D3303" s="147" t="s">
        <v>21115</v>
      </c>
    </row>
    <row r="3304" spans="1:4" x14ac:dyDescent="0.2">
      <c r="A3304" s="146">
        <v>38877</v>
      </c>
      <c r="B3304" s="146" t="s">
        <v>15594</v>
      </c>
      <c r="C3304" s="146" t="s">
        <v>71</v>
      </c>
      <c r="D3304" s="147" t="s">
        <v>19873</v>
      </c>
    </row>
    <row r="3305" spans="1:4" x14ac:dyDescent="0.2">
      <c r="A3305" s="146">
        <v>34546</v>
      </c>
      <c r="B3305" s="146" t="s">
        <v>15596</v>
      </c>
      <c r="C3305" s="146" t="s">
        <v>71</v>
      </c>
      <c r="D3305" s="147" t="s">
        <v>20661</v>
      </c>
    </row>
    <row r="3306" spans="1:4" x14ac:dyDescent="0.2">
      <c r="A3306" s="146">
        <v>10498</v>
      </c>
      <c r="B3306" s="146" t="s">
        <v>3175</v>
      </c>
      <c r="C3306" s="146" t="s">
        <v>71</v>
      </c>
      <c r="D3306" s="147" t="s">
        <v>14182</v>
      </c>
    </row>
    <row r="3307" spans="1:4" x14ac:dyDescent="0.2">
      <c r="A3307" s="146">
        <v>4823</v>
      </c>
      <c r="B3307" s="146" t="s">
        <v>3176</v>
      </c>
      <c r="C3307" s="146" t="s">
        <v>71</v>
      </c>
      <c r="D3307" s="147" t="s">
        <v>21116</v>
      </c>
    </row>
    <row r="3308" spans="1:4" x14ac:dyDescent="0.2">
      <c r="A3308" s="146">
        <v>12357</v>
      </c>
      <c r="B3308" s="146" t="s">
        <v>15598</v>
      </c>
      <c r="C3308" s="146" t="s">
        <v>10</v>
      </c>
      <c r="D3308" s="147" t="s">
        <v>15599</v>
      </c>
    </row>
    <row r="3309" spans="1:4" x14ac:dyDescent="0.2">
      <c r="A3309" s="146">
        <v>12358</v>
      </c>
      <c r="B3309" s="146" t="s">
        <v>15600</v>
      </c>
      <c r="C3309" s="146" t="s">
        <v>10</v>
      </c>
      <c r="D3309" s="147" t="s">
        <v>15601</v>
      </c>
    </row>
    <row r="3310" spans="1:4" x14ac:dyDescent="0.2">
      <c r="A3310" s="146">
        <v>11079</v>
      </c>
      <c r="B3310" s="146" t="s">
        <v>3186</v>
      </c>
      <c r="C3310" s="146" t="s">
        <v>183</v>
      </c>
      <c r="D3310" s="147" t="s">
        <v>15602</v>
      </c>
    </row>
    <row r="3311" spans="1:4" x14ac:dyDescent="0.2">
      <c r="A3311" s="146">
        <v>11082</v>
      </c>
      <c r="B3311" s="146" t="s">
        <v>3187</v>
      </c>
      <c r="C3311" s="146" t="s">
        <v>183</v>
      </c>
      <c r="D3311" s="147" t="s">
        <v>15603</v>
      </c>
    </row>
    <row r="3312" spans="1:4" x14ac:dyDescent="0.2">
      <c r="A3312" s="146">
        <v>4058</v>
      </c>
      <c r="B3312" s="146" t="s">
        <v>3188</v>
      </c>
      <c r="C3312" s="146" t="s">
        <v>185</v>
      </c>
      <c r="D3312" s="147" t="s">
        <v>13851</v>
      </c>
    </row>
    <row r="3313" spans="1:4" x14ac:dyDescent="0.2">
      <c r="A3313" s="146">
        <v>40974</v>
      </c>
      <c r="B3313" s="146" t="s">
        <v>3189</v>
      </c>
      <c r="C3313" s="146" t="s">
        <v>187</v>
      </c>
      <c r="D3313" s="147" t="s">
        <v>21117</v>
      </c>
    </row>
    <row r="3314" spans="1:4" x14ac:dyDescent="0.2">
      <c r="A3314" s="146">
        <v>34794</v>
      </c>
      <c r="B3314" s="146" t="s">
        <v>3190</v>
      </c>
      <c r="C3314" s="146" t="s">
        <v>185</v>
      </c>
      <c r="D3314" s="147" t="s">
        <v>13379</v>
      </c>
    </row>
    <row r="3315" spans="1:4" x14ac:dyDescent="0.2">
      <c r="A3315" s="146">
        <v>40925</v>
      </c>
      <c r="B3315" s="146" t="s">
        <v>3191</v>
      </c>
      <c r="C3315" s="146" t="s">
        <v>187</v>
      </c>
      <c r="D3315" s="147" t="s">
        <v>21118</v>
      </c>
    </row>
    <row r="3316" spans="1:4" x14ac:dyDescent="0.2">
      <c r="A3316" s="146">
        <v>13741</v>
      </c>
      <c r="B3316" s="146" t="s">
        <v>3192</v>
      </c>
      <c r="C3316" s="146" t="s">
        <v>10</v>
      </c>
      <c r="D3316" s="147" t="s">
        <v>21119</v>
      </c>
    </row>
    <row r="3317" spans="1:4" x14ac:dyDescent="0.2">
      <c r="A3317" s="146">
        <v>3288</v>
      </c>
      <c r="B3317" s="146" t="s">
        <v>3193</v>
      </c>
      <c r="C3317" s="146" t="s">
        <v>20</v>
      </c>
      <c r="D3317" s="147" t="s">
        <v>15770</v>
      </c>
    </row>
    <row r="3318" spans="1:4" x14ac:dyDescent="0.2">
      <c r="A3318" s="146">
        <v>13587</v>
      </c>
      <c r="B3318" s="146" t="s">
        <v>3194</v>
      </c>
      <c r="C3318" s="146" t="s">
        <v>20</v>
      </c>
      <c r="D3318" s="147" t="s">
        <v>14740</v>
      </c>
    </row>
    <row r="3319" spans="1:4" x14ac:dyDescent="0.2">
      <c r="A3319" s="146">
        <v>38598</v>
      </c>
      <c r="B3319" s="146" t="s">
        <v>15610</v>
      </c>
      <c r="C3319" s="146" t="s">
        <v>10</v>
      </c>
      <c r="D3319" s="147" t="s">
        <v>15611</v>
      </c>
    </row>
    <row r="3320" spans="1:4" x14ac:dyDescent="0.2">
      <c r="A3320" s="146">
        <v>38595</v>
      </c>
      <c r="B3320" s="146" t="s">
        <v>15612</v>
      </c>
      <c r="C3320" s="146" t="s">
        <v>10</v>
      </c>
      <c r="D3320" s="147" t="s">
        <v>12711</v>
      </c>
    </row>
    <row r="3321" spans="1:4" x14ac:dyDescent="0.2">
      <c r="A3321" s="146">
        <v>38592</v>
      </c>
      <c r="B3321" s="146" t="s">
        <v>15613</v>
      </c>
      <c r="C3321" s="146" t="s">
        <v>10</v>
      </c>
      <c r="D3321" s="147" t="s">
        <v>15489</v>
      </c>
    </row>
    <row r="3322" spans="1:4" x14ac:dyDescent="0.2">
      <c r="A3322" s="146">
        <v>38588</v>
      </c>
      <c r="B3322" s="146" t="s">
        <v>15614</v>
      </c>
      <c r="C3322" s="146" t="s">
        <v>10</v>
      </c>
      <c r="D3322" s="147" t="s">
        <v>14723</v>
      </c>
    </row>
    <row r="3323" spans="1:4" x14ac:dyDescent="0.2">
      <c r="A3323" s="146">
        <v>38593</v>
      </c>
      <c r="B3323" s="146" t="s">
        <v>15615</v>
      </c>
      <c r="C3323" s="146" t="s">
        <v>10</v>
      </c>
      <c r="D3323" s="147" t="s">
        <v>13068</v>
      </c>
    </row>
    <row r="3324" spans="1:4" x14ac:dyDescent="0.2">
      <c r="A3324" s="146">
        <v>38589</v>
      </c>
      <c r="B3324" s="146" t="s">
        <v>15616</v>
      </c>
      <c r="C3324" s="146" t="s">
        <v>10</v>
      </c>
      <c r="D3324" s="147" t="s">
        <v>13842</v>
      </c>
    </row>
    <row r="3325" spans="1:4" x14ac:dyDescent="0.2">
      <c r="A3325" s="146">
        <v>38594</v>
      </c>
      <c r="B3325" s="146" t="s">
        <v>15617</v>
      </c>
      <c r="C3325" s="146" t="s">
        <v>10</v>
      </c>
      <c r="D3325" s="147" t="s">
        <v>14100</v>
      </c>
    </row>
    <row r="3326" spans="1:4" x14ac:dyDescent="0.2">
      <c r="A3326" s="146">
        <v>34787</v>
      </c>
      <c r="B3326" s="146" t="s">
        <v>15618</v>
      </c>
      <c r="C3326" s="146" t="s">
        <v>10</v>
      </c>
      <c r="D3326" s="147" t="s">
        <v>13994</v>
      </c>
    </row>
    <row r="3327" spans="1:4" x14ac:dyDescent="0.2">
      <c r="A3327" s="146">
        <v>34788</v>
      </c>
      <c r="B3327" s="146" t="s">
        <v>3208</v>
      </c>
      <c r="C3327" s="146" t="s">
        <v>10</v>
      </c>
      <c r="D3327" s="147" t="s">
        <v>12502</v>
      </c>
    </row>
    <row r="3328" spans="1:4" x14ac:dyDescent="0.2">
      <c r="A3328" s="146">
        <v>34784</v>
      </c>
      <c r="B3328" s="146" t="s">
        <v>15619</v>
      </c>
      <c r="C3328" s="146" t="s">
        <v>10</v>
      </c>
      <c r="D3328" s="147" t="s">
        <v>17179</v>
      </c>
    </row>
    <row r="3329" spans="1:4" x14ac:dyDescent="0.2">
      <c r="A3329" s="146">
        <v>34781</v>
      </c>
      <c r="B3329" s="146" t="s">
        <v>3209</v>
      </c>
      <c r="C3329" s="146" t="s">
        <v>10</v>
      </c>
      <c r="D3329" s="147" t="s">
        <v>12511</v>
      </c>
    </row>
    <row r="3330" spans="1:4" x14ac:dyDescent="0.2">
      <c r="A3330" s="146">
        <v>34773</v>
      </c>
      <c r="B3330" s="146" t="s">
        <v>15621</v>
      </c>
      <c r="C3330" s="146" t="s">
        <v>10</v>
      </c>
      <c r="D3330" s="147" t="s">
        <v>12684</v>
      </c>
    </row>
    <row r="3331" spans="1:4" x14ac:dyDescent="0.2">
      <c r="A3331" s="146">
        <v>34769</v>
      </c>
      <c r="B3331" s="146" t="s">
        <v>15622</v>
      </c>
      <c r="C3331" s="146" t="s">
        <v>10</v>
      </c>
      <c r="D3331" s="147" t="s">
        <v>14515</v>
      </c>
    </row>
    <row r="3332" spans="1:4" x14ac:dyDescent="0.2">
      <c r="A3332" s="146">
        <v>34763</v>
      </c>
      <c r="B3332" s="146" t="s">
        <v>15623</v>
      </c>
      <c r="C3332" s="146" t="s">
        <v>10</v>
      </c>
      <c r="D3332" s="147" t="s">
        <v>14058</v>
      </c>
    </row>
    <row r="3333" spans="1:4" x14ac:dyDescent="0.2">
      <c r="A3333" s="146">
        <v>34774</v>
      </c>
      <c r="B3333" s="146" t="s">
        <v>15624</v>
      </c>
      <c r="C3333" s="146" t="s">
        <v>10</v>
      </c>
      <c r="D3333" s="147" t="s">
        <v>14589</v>
      </c>
    </row>
    <row r="3334" spans="1:4" x14ac:dyDescent="0.2">
      <c r="A3334" s="146">
        <v>34771</v>
      </c>
      <c r="B3334" s="146" t="s">
        <v>15625</v>
      </c>
      <c r="C3334" s="146" t="s">
        <v>10</v>
      </c>
      <c r="D3334" s="147" t="s">
        <v>15626</v>
      </c>
    </row>
    <row r="3335" spans="1:4" x14ac:dyDescent="0.2">
      <c r="A3335" s="146">
        <v>34764</v>
      </c>
      <c r="B3335" s="146" t="s">
        <v>15627</v>
      </c>
      <c r="C3335" s="146" t="s">
        <v>10</v>
      </c>
      <c r="D3335" s="147" t="s">
        <v>15628</v>
      </c>
    </row>
    <row r="3336" spans="1:4" x14ac:dyDescent="0.2">
      <c r="A3336" s="146">
        <v>4062</v>
      </c>
      <c r="B3336" s="146" t="s">
        <v>3217</v>
      </c>
      <c r="C3336" s="146" t="s">
        <v>10</v>
      </c>
      <c r="D3336" s="147" t="s">
        <v>15629</v>
      </c>
    </row>
    <row r="3337" spans="1:4" x14ac:dyDescent="0.2">
      <c r="A3337" s="146">
        <v>4059</v>
      </c>
      <c r="B3337" s="146" t="s">
        <v>15630</v>
      </c>
      <c r="C3337" s="146" t="s">
        <v>20</v>
      </c>
      <c r="D3337" s="147" t="s">
        <v>15631</v>
      </c>
    </row>
    <row r="3338" spans="1:4" x14ac:dyDescent="0.2">
      <c r="A3338" s="146">
        <v>4061</v>
      </c>
      <c r="B3338" s="146" t="s">
        <v>15632</v>
      </c>
      <c r="C3338" s="146" t="s">
        <v>10</v>
      </c>
      <c r="D3338" s="147" t="s">
        <v>14962</v>
      </c>
    </row>
    <row r="3339" spans="1:4" x14ac:dyDescent="0.2">
      <c r="A3339" s="146">
        <v>41315</v>
      </c>
      <c r="B3339" s="146" t="s">
        <v>3219</v>
      </c>
      <c r="C3339" s="146" t="s">
        <v>71</v>
      </c>
      <c r="D3339" s="147" t="s">
        <v>21120</v>
      </c>
    </row>
    <row r="3340" spans="1:4" x14ac:dyDescent="0.2">
      <c r="A3340" s="146">
        <v>43148</v>
      </c>
      <c r="B3340" s="146" t="s">
        <v>3220</v>
      </c>
      <c r="C3340" s="146" t="s">
        <v>71</v>
      </c>
      <c r="D3340" s="147" t="s">
        <v>12600</v>
      </c>
    </row>
    <row r="3341" spans="1:4" x14ac:dyDescent="0.2">
      <c r="A3341" s="146">
        <v>43147</v>
      </c>
      <c r="B3341" s="146" t="s">
        <v>3221</v>
      </c>
      <c r="C3341" s="146" t="s">
        <v>71</v>
      </c>
      <c r="D3341" s="147" t="s">
        <v>21121</v>
      </c>
    </row>
    <row r="3342" spans="1:4" x14ac:dyDescent="0.2">
      <c r="A3342" s="146">
        <v>10608</v>
      </c>
      <c r="B3342" s="146" t="s">
        <v>3222</v>
      </c>
      <c r="C3342" s="146" t="s">
        <v>10</v>
      </c>
      <c r="D3342" s="147" t="s">
        <v>21122</v>
      </c>
    </row>
    <row r="3343" spans="1:4" x14ac:dyDescent="0.2">
      <c r="A3343" s="146">
        <v>4069</v>
      </c>
      <c r="B3343" s="146" t="s">
        <v>3223</v>
      </c>
      <c r="C3343" s="146" t="s">
        <v>185</v>
      </c>
      <c r="D3343" s="147" t="s">
        <v>19867</v>
      </c>
    </row>
    <row r="3344" spans="1:4" x14ac:dyDescent="0.2">
      <c r="A3344" s="146">
        <v>40819</v>
      </c>
      <c r="B3344" s="146" t="s">
        <v>3224</v>
      </c>
      <c r="C3344" s="146" t="s">
        <v>187</v>
      </c>
      <c r="D3344" s="147" t="s">
        <v>21123</v>
      </c>
    </row>
    <row r="3345" spans="1:4" x14ac:dyDescent="0.2">
      <c r="A3345" s="146">
        <v>34361</v>
      </c>
      <c r="B3345" s="146" t="s">
        <v>3225</v>
      </c>
      <c r="C3345" s="146" t="s">
        <v>71</v>
      </c>
      <c r="D3345" s="147" t="s">
        <v>16201</v>
      </c>
    </row>
    <row r="3346" spans="1:4" x14ac:dyDescent="0.2">
      <c r="A3346" s="146">
        <v>36512</v>
      </c>
      <c r="B3346" s="146" t="s">
        <v>3226</v>
      </c>
      <c r="C3346" s="146" t="s">
        <v>10</v>
      </c>
      <c r="D3346" s="147" t="s">
        <v>21124</v>
      </c>
    </row>
    <row r="3347" spans="1:4" x14ac:dyDescent="0.2">
      <c r="A3347" s="146">
        <v>25972</v>
      </c>
      <c r="B3347" s="146" t="s">
        <v>15640</v>
      </c>
      <c r="C3347" s="146" t="s">
        <v>71</v>
      </c>
      <c r="D3347" s="147" t="s">
        <v>17284</v>
      </c>
    </row>
    <row r="3348" spans="1:4" x14ac:dyDescent="0.2">
      <c r="A3348" s="146">
        <v>25973</v>
      </c>
      <c r="B3348" s="146" t="s">
        <v>15642</v>
      </c>
      <c r="C3348" s="146" t="s">
        <v>71</v>
      </c>
      <c r="D3348" s="147" t="s">
        <v>17284</v>
      </c>
    </row>
    <row r="3349" spans="1:4" x14ac:dyDescent="0.2">
      <c r="A3349" s="146">
        <v>11697</v>
      </c>
      <c r="B3349" s="146" t="s">
        <v>3229</v>
      </c>
      <c r="C3349" s="146" t="s">
        <v>10</v>
      </c>
      <c r="D3349" s="147" t="s">
        <v>21125</v>
      </c>
    </row>
    <row r="3350" spans="1:4" x14ac:dyDescent="0.2">
      <c r="A3350" s="146">
        <v>11698</v>
      </c>
      <c r="B3350" s="146" t="s">
        <v>3230</v>
      </c>
      <c r="C3350" s="146" t="s">
        <v>10</v>
      </c>
      <c r="D3350" s="147" t="s">
        <v>21126</v>
      </c>
    </row>
    <row r="3351" spans="1:4" x14ac:dyDescent="0.2">
      <c r="A3351" s="146">
        <v>11699</v>
      </c>
      <c r="B3351" s="146" t="s">
        <v>3232</v>
      </c>
      <c r="C3351" s="146" t="s">
        <v>10</v>
      </c>
      <c r="D3351" s="147" t="s">
        <v>21127</v>
      </c>
    </row>
    <row r="3352" spans="1:4" x14ac:dyDescent="0.2">
      <c r="A3352" s="146">
        <v>10432</v>
      </c>
      <c r="B3352" s="146" t="s">
        <v>15646</v>
      </c>
      <c r="C3352" s="146" t="s">
        <v>10</v>
      </c>
      <c r="D3352" s="147" t="s">
        <v>21128</v>
      </c>
    </row>
    <row r="3353" spans="1:4" x14ac:dyDescent="0.2">
      <c r="A3353" s="146">
        <v>10430</v>
      </c>
      <c r="B3353" s="146" t="s">
        <v>15648</v>
      </c>
      <c r="C3353" s="146" t="s">
        <v>10</v>
      </c>
      <c r="D3353" s="147" t="s">
        <v>21129</v>
      </c>
    </row>
    <row r="3354" spans="1:4" x14ac:dyDescent="0.2">
      <c r="A3354" s="146">
        <v>37514</v>
      </c>
      <c r="B3354" s="146" t="s">
        <v>3242</v>
      </c>
      <c r="C3354" s="146" t="s">
        <v>10</v>
      </c>
      <c r="D3354" s="147" t="s">
        <v>21130</v>
      </c>
    </row>
    <row r="3355" spans="1:4" x14ac:dyDescent="0.2">
      <c r="A3355" s="146">
        <v>37519</v>
      </c>
      <c r="B3355" s="146" t="s">
        <v>3243</v>
      </c>
      <c r="C3355" s="146" t="s">
        <v>10</v>
      </c>
      <c r="D3355" s="147" t="s">
        <v>21131</v>
      </c>
    </row>
    <row r="3356" spans="1:4" x14ac:dyDescent="0.2">
      <c r="A3356" s="146">
        <v>37520</v>
      </c>
      <c r="B3356" s="146" t="s">
        <v>3244</v>
      </c>
      <c r="C3356" s="146" t="s">
        <v>10</v>
      </c>
      <c r="D3356" s="147" t="s">
        <v>21132</v>
      </c>
    </row>
    <row r="3357" spans="1:4" x14ac:dyDescent="0.2">
      <c r="A3357" s="146">
        <v>37521</v>
      </c>
      <c r="B3357" s="146" t="s">
        <v>3245</v>
      </c>
      <c r="C3357" s="146" t="s">
        <v>10</v>
      </c>
      <c r="D3357" s="147" t="s">
        <v>21133</v>
      </c>
    </row>
    <row r="3358" spans="1:4" x14ac:dyDescent="0.2">
      <c r="A3358" s="146">
        <v>37522</v>
      </c>
      <c r="B3358" s="146" t="s">
        <v>3246</v>
      </c>
      <c r="C3358" s="146" t="s">
        <v>10</v>
      </c>
      <c r="D3358" s="147" t="s">
        <v>21134</v>
      </c>
    </row>
    <row r="3359" spans="1:4" x14ac:dyDescent="0.2">
      <c r="A3359" s="146">
        <v>21109</v>
      </c>
      <c r="B3359" s="146" t="s">
        <v>3247</v>
      </c>
      <c r="C3359" s="146" t="s">
        <v>10</v>
      </c>
      <c r="D3359" s="147" t="s">
        <v>15655</v>
      </c>
    </row>
    <row r="3360" spans="1:4" x14ac:dyDescent="0.2">
      <c r="A3360" s="146">
        <v>36800</v>
      </c>
      <c r="B3360" s="146" t="s">
        <v>15656</v>
      </c>
      <c r="C3360" s="146" t="s">
        <v>10</v>
      </c>
      <c r="D3360" s="147" t="s">
        <v>21135</v>
      </c>
    </row>
    <row r="3361" spans="1:4" x14ac:dyDescent="0.2">
      <c r="A3361" s="146">
        <v>11769</v>
      </c>
      <c r="B3361" s="146" t="s">
        <v>15658</v>
      </c>
      <c r="C3361" s="146" t="s">
        <v>10</v>
      </c>
      <c r="D3361" s="147" t="s">
        <v>21136</v>
      </c>
    </row>
    <row r="3362" spans="1:4" x14ac:dyDescent="0.2">
      <c r="A3362" s="146">
        <v>36793</v>
      </c>
      <c r="B3362" s="146" t="s">
        <v>15660</v>
      </c>
      <c r="C3362" s="146" t="s">
        <v>10</v>
      </c>
      <c r="D3362" s="147" t="s">
        <v>21137</v>
      </c>
    </row>
    <row r="3363" spans="1:4" x14ac:dyDescent="0.2">
      <c r="A3363" s="146">
        <v>37546</v>
      </c>
      <c r="B3363" s="146" t="s">
        <v>3248</v>
      </c>
      <c r="C3363" s="146" t="s">
        <v>10</v>
      </c>
      <c r="D3363" s="147" t="s">
        <v>21138</v>
      </c>
    </row>
    <row r="3364" spans="1:4" x14ac:dyDescent="0.2">
      <c r="A3364" s="146">
        <v>37544</v>
      </c>
      <c r="B3364" s="146" t="s">
        <v>3249</v>
      </c>
      <c r="C3364" s="146" t="s">
        <v>10</v>
      </c>
      <c r="D3364" s="147" t="s">
        <v>21139</v>
      </c>
    </row>
    <row r="3365" spans="1:4" x14ac:dyDescent="0.2">
      <c r="A3365" s="146">
        <v>37545</v>
      </c>
      <c r="B3365" s="146" t="s">
        <v>3250</v>
      </c>
      <c r="C3365" s="146" t="s">
        <v>10</v>
      </c>
      <c r="D3365" s="147" t="s">
        <v>21140</v>
      </c>
    </row>
    <row r="3366" spans="1:4" x14ac:dyDescent="0.2">
      <c r="A3366" s="146">
        <v>11771</v>
      </c>
      <c r="B3366" s="146" t="s">
        <v>15665</v>
      </c>
      <c r="C3366" s="146" t="s">
        <v>10</v>
      </c>
      <c r="D3366" s="147" t="s">
        <v>21141</v>
      </c>
    </row>
    <row r="3367" spans="1:4" x14ac:dyDescent="0.2">
      <c r="A3367" s="146">
        <v>39919</v>
      </c>
      <c r="B3367" s="146" t="s">
        <v>3254</v>
      </c>
      <c r="C3367" s="146" t="s">
        <v>10</v>
      </c>
      <c r="D3367" s="147" t="s">
        <v>21142</v>
      </c>
    </row>
    <row r="3368" spans="1:4" x14ac:dyDescent="0.2">
      <c r="A3368" s="146">
        <v>38385</v>
      </c>
      <c r="B3368" s="146" t="s">
        <v>3255</v>
      </c>
      <c r="C3368" s="146" t="s">
        <v>10</v>
      </c>
      <c r="D3368" s="147" t="s">
        <v>15232</v>
      </c>
    </row>
    <row r="3369" spans="1:4" x14ac:dyDescent="0.2">
      <c r="A3369" s="146">
        <v>37587</v>
      </c>
      <c r="B3369" s="146" t="s">
        <v>15669</v>
      </c>
      <c r="C3369" s="146" t="s">
        <v>10</v>
      </c>
      <c r="D3369" s="147" t="s">
        <v>21143</v>
      </c>
    </row>
    <row r="3370" spans="1:4" x14ac:dyDescent="0.2">
      <c r="A3370" s="146">
        <v>11571</v>
      </c>
      <c r="B3370" s="146" t="s">
        <v>21144</v>
      </c>
      <c r="C3370" s="146" t="s">
        <v>10</v>
      </c>
      <c r="D3370" s="147" t="s">
        <v>21145</v>
      </c>
    </row>
    <row r="3371" spans="1:4" x14ac:dyDescent="0.2">
      <c r="A3371" s="146">
        <v>11561</v>
      </c>
      <c r="B3371" s="146" t="s">
        <v>15671</v>
      </c>
      <c r="C3371" s="146" t="s">
        <v>10</v>
      </c>
      <c r="D3371" s="147" t="s">
        <v>21146</v>
      </c>
    </row>
    <row r="3372" spans="1:4" x14ac:dyDescent="0.2">
      <c r="A3372" s="146">
        <v>11560</v>
      </c>
      <c r="B3372" s="146" t="s">
        <v>15673</v>
      </c>
      <c r="C3372" s="146" t="s">
        <v>10</v>
      </c>
      <c r="D3372" s="147" t="s">
        <v>21147</v>
      </c>
    </row>
    <row r="3373" spans="1:4" x14ac:dyDescent="0.2">
      <c r="A3373" s="146">
        <v>11499</v>
      </c>
      <c r="B3373" s="146" t="s">
        <v>15675</v>
      </c>
      <c r="C3373" s="146" t="s">
        <v>10</v>
      </c>
      <c r="D3373" s="147" t="s">
        <v>21148</v>
      </c>
    </row>
    <row r="3374" spans="1:4" x14ac:dyDescent="0.2">
      <c r="A3374" s="146">
        <v>34761</v>
      </c>
      <c r="B3374" s="146" t="s">
        <v>3262</v>
      </c>
      <c r="C3374" s="146" t="s">
        <v>185</v>
      </c>
      <c r="D3374" s="147" t="s">
        <v>13954</v>
      </c>
    </row>
    <row r="3375" spans="1:4" x14ac:dyDescent="0.2">
      <c r="A3375" s="146">
        <v>40924</v>
      </c>
      <c r="B3375" s="146" t="s">
        <v>3263</v>
      </c>
      <c r="C3375" s="146" t="s">
        <v>187</v>
      </c>
      <c r="D3375" s="147" t="s">
        <v>21149</v>
      </c>
    </row>
    <row r="3376" spans="1:4" x14ac:dyDescent="0.2">
      <c r="A3376" s="146">
        <v>25957</v>
      </c>
      <c r="B3376" s="146" t="s">
        <v>15679</v>
      </c>
      <c r="C3376" s="146" t="s">
        <v>185</v>
      </c>
      <c r="D3376" s="147" t="s">
        <v>15912</v>
      </c>
    </row>
    <row r="3377" spans="1:4" x14ac:dyDescent="0.2">
      <c r="A3377" s="146">
        <v>40983</v>
      </c>
      <c r="B3377" s="146" t="s">
        <v>3264</v>
      </c>
      <c r="C3377" s="146" t="s">
        <v>187</v>
      </c>
      <c r="D3377" s="147" t="s">
        <v>21150</v>
      </c>
    </row>
    <row r="3378" spans="1:4" x14ac:dyDescent="0.2">
      <c r="A3378" s="146">
        <v>2437</v>
      </c>
      <c r="B3378" s="146" t="s">
        <v>3266</v>
      </c>
      <c r="C3378" s="146" t="s">
        <v>185</v>
      </c>
      <c r="D3378" s="147" t="s">
        <v>21151</v>
      </c>
    </row>
    <row r="3379" spans="1:4" x14ac:dyDescent="0.2">
      <c r="A3379" s="146">
        <v>40921</v>
      </c>
      <c r="B3379" s="146" t="s">
        <v>3267</v>
      </c>
      <c r="C3379" s="146" t="s">
        <v>187</v>
      </c>
      <c r="D3379" s="147" t="s">
        <v>21152</v>
      </c>
    </row>
    <row r="3380" spans="1:4" x14ac:dyDescent="0.2">
      <c r="A3380" s="146">
        <v>40534</v>
      </c>
      <c r="B3380" s="146" t="s">
        <v>21153</v>
      </c>
      <c r="C3380" s="146" t="s">
        <v>10</v>
      </c>
      <c r="D3380" s="147" t="s">
        <v>21154</v>
      </c>
    </row>
    <row r="3381" spans="1:4" x14ac:dyDescent="0.2">
      <c r="A3381" s="146">
        <v>14252</v>
      </c>
      <c r="B3381" s="146" t="s">
        <v>3268</v>
      </c>
      <c r="C3381" s="146" t="s">
        <v>10</v>
      </c>
      <c r="D3381" s="147" t="s">
        <v>21155</v>
      </c>
    </row>
    <row r="3382" spans="1:4" x14ac:dyDescent="0.2">
      <c r="A3382" s="146">
        <v>730</v>
      </c>
      <c r="B3382" s="146" t="s">
        <v>3269</v>
      </c>
      <c r="C3382" s="146" t="s">
        <v>10</v>
      </c>
      <c r="D3382" s="147" t="s">
        <v>21156</v>
      </c>
    </row>
    <row r="3383" spans="1:4" x14ac:dyDescent="0.2">
      <c r="A3383" s="146">
        <v>723</v>
      </c>
      <c r="B3383" s="146" t="s">
        <v>3270</v>
      </c>
      <c r="C3383" s="146" t="s">
        <v>10</v>
      </c>
      <c r="D3383" s="147" t="s">
        <v>21157</v>
      </c>
    </row>
    <row r="3384" spans="1:4" x14ac:dyDescent="0.2">
      <c r="A3384" s="146">
        <v>36502</v>
      </c>
      <c r="B3384" s="146" t="s">
        <v>3271</v>
      </c>
      <c r="C3384" s="146" t="s">
        <v>10</v>
      </c>
      <c r="D3384" s="147" t="s">
        <v>21158</v>
      </c>
    </row>
    <row r="3385" spans="1:4" x14ac:dyDescent="0.2">
      <c r="A3385" s="146">
        <v>36503</v>
      </c>
      <c r="B3385" s="146" t="s">
        <v>3272</v>
      </c>
      <c r="C3385" s="146" t="s">
        <v>10</v>
      </c>
      <c r="D3385" s="147" t="s">
        <v>21159</v>
      </c>
    </row>
    <row r="3386" spans="1:4" x14ac:dyDescent="0.2">
      <c r="A3386" s="146">
        <v>4090</v>
      </c>
      <c r="B3386" s="146" t="s">
        <v>3273</v>
      </c>
      <c r="C3386" s="146" t="s">
        <v>10</v>
      </c>
      <c r="D3386" s="147" t="s">
        <v>21160</v>
      </c>
    </row>
    <row r="3387" spans="1:4" x14ac:dyDescent="0.2">
      <c r="A3387" s="146">
        <v>13227</v>
      </c>
      <c r="B3387" s="146" t="s">
        <v>3274</v>
      </c>
      <c r="C3387" s="146" t="s">
        <v>10</v>
      </c>
      <c r="D3387" s="147" t="s">
        <v>21161</v>
      </c>
    </row>
    <row r="3388" spans="1:4" x14ac:dyDescent="0.2">
      <c r="A3388" s="146">
        <v>10597</v>
      </c>
      <c r="B3388" s="146" t="s">
        <v>3275</v>
      </c>
      <c r="C3388" s="146" t="s">
        <v>10</v>
      </c>
      <c r="D3388" s="147" t="s">
        <v>21162</v>
      </c>
    </row>
    <row r="3389" spans="1:4" x14ac:dyDescent="0.2">
      <c r="A3389" s="146">
        <v>39628</v>
      </c>
      <c r="B3389" s="146" t="s">
        <v>3276</v>
      </c>
      <c r="C3389" s="146" t="s">
        <v>10</v>
      </c>
      <c r="D3389" s="147" t="s">
        <v>21163</v>
      </c>
    </row>
    <row r="3390" spans="1:4" x14ac:dyDescent="0.2">
      <c r="A3390" s="146">
        <v>39404</v>
      </c>
      <c r="B3390" s="146" t="s">
        <v>3277</v>
      </c>
      <c r="C3390" s="146" t="s">
        <v>10</v>
      </c>
      <c r="D3390" s="147" t="s">
        <v>21164</v>
      </c>
    </row>
    <row r="3391" spans="1:4" x14ac:dyDescent="0.2">
      <c r="A3391" s="146">
        <v>39402</v>
      </c>
      <c r="B3391" s="146" t="s">
        <v>3278</v>
      </c>
      <c r="C3391" s="146" t="s">
        <v>10</v>
      </c>
      <c r="D3391" s="147" t="s">
        <v>21165</v>
      </c>
    </row>
    <row r="3392" spans="1:4" x14ac:dyDescent="0.2">
      <c r="A3392" s="146">
        <v>39403</v>
      </c>
      <c r="B3392" s="146" t="s">
        <v>3279</v>
      </c>
      <c r="C3392" s="146" t="s">
        <v>10</v>
      </c>
      <c r="D3392" s="147" t="s">
        <v>21166</v>
      </c>
    </row>
    <row r="3393" spans="1:4" x14ac:dyDescent="0.2">
      <c r="A3393" s="146">
        <v>4093</v>
      </c>
      <c r="B3393" s="146" t="s">
        <v>3280</v>
      </c>
      <c r="C3393" s="146" t="s">
        <v>185</v>
      </c>
      <c r="D3393" s="147" t="s">
        <v>21167</v>
      </c>
    </row>
    <row r="3394" spans="1:4" x14ac:dyDescent="0.2">
      <c r="A3394" s="146">
        <v>10512</v>
      </c>
      <c r="B3394" s="146" t="s">
        <v>3281</v>
      </c>
      <c r="C3394" s="146" t="s">
        <v>187</v>
      </c>
      <c r="D3394" s="147" t="s">
        <v>21168</v>
      </c>
    </row>
    <row r="3395" spans="1:4" x14ac:dyDescent="0.2">
      <c r="A3395" s="146">
        <v>20020</v>
      </c>
      <c r="B3395" s="146" t="s">
        <v>3282</v>
      </c>
      <c r="C3395" s="146" t="s">
        <v>185</v>
      </c>
      <c r="D3395" s="147" t="s">
        <v>17280</v>
      </c>
    </row>
    <row r="3396" spans="1:4" x14ac:dyDescent="0.2">
      <c r="A3396" s="146">
        <v>41038</v>
      </c>
      <c r="B3396" s="146" t="s">
        <v>3283</v>
      </c>
      <c r="C3396" s="146" t="s">
        <v>187</v>
      </c>
      <c r="D3396" s="147" t="s">
        <v>21169</v>
      </c>
    </row>
    <row r="3397" spans="1:4" x14ac:dyDescent="0.2">
      <c r="A3397" s="146">
        <v>4094</v>
      </c>
      <c r="B3397" s="146" t="s">
        <v>3284</v>
      </c>
      <c r="C3397" s="146" t="s">
        <v>185</v>
      </c>
      <c r="D3397" s="147" t="s">
        <v>16658</v>
      </c>
    </row>
    <row r="3398" spans="1:4" x14ac:dyDescent="0.2">
      <c r="A3398" s="146">
        <v>40988</v>
      </c>
      <c r="B3398" s="146" t="s">
        <v>3285</v>
      </c>
      <c r="C3398" s="146" t="s">
        <v>187</v>
      </c>
      <c r="D3398" s="147" t="s">
        <v>21170</v>
      </c>
    </row>
    <row r="3399" spans="1:4" x14ac:dyDescent="0.2">
      <c r="A3399" s="146">
        <v>4095</v>
      </c>
      <c r="B3399" s="146" t="s">
        <v>3286</v>
      </c>
      <c r="C3399" s="146" t="s">
        <v>185</v>
      </c>
      <c r="D3399" s="147" t="s">
        <v>13645</v>
      </c>
    </row>
    <row r="3400" spans="1:4" x14ac:dyDescent="0.2">
      <c r="A3400" s="146">
        <v>40990</v>
      </c>
      <c r="B3400" s="146" t="s">
        <v>3287</v>
      </c>
      <c r="C3400" s="146" t="s">
        <v>187</v>
      </c>
      <c r="D3400" s="147" t="s">
        <v>21171</v>
      </c>
    </row>
    <row r="3401" spans="1:4" x14ac:dyDescent="0.2">
      <c r="A3401" s="146">
        <v>4097</v>
      </c>
      <c r="B3401" s="146" t="s">
        <v>3288</v>
      </c>
      <c r="C3401" s="146" t="s">
        <v>185</v>
      </c>
      <c r="D3401" s="147" t="s">
        <v>13416</v>
      </c>
    </row>
    <row r="3402" spans="1:4" x14ac:dyDescent="0.2">
      <c r="A3402" s="146">
        <v>40994</v>
      </c>
      <c r="B3402" s="146" t="s">
        <v>3289</v>
      </c>
      <c r="C3402" s="146" t="s">
        <v>187</v>
      </c>
      <c r="D3402" s="147" t="s">
        <v>21172</v>
      </c>
    </row>
    <row r="3403" spans="1:4" x14ac:dyDescent="0.2">
      <c r="A3403" s="146">
        <v>4096</v>
      </c>
      <c r="B3403" s="146" t="s">
        <v>3290</v>
      </c>
      <c r="C3403" s="146" t="s">
        <v>185</v>
      </c>
      <c r="D3403" s="147" t="s">
        <v>15125</v>
      </c>
    </row>
    <row r="3404" spans="1:4" x14ac:dyDescent="0.2">
      <c r="A3404" s="146">
        <v>40992</v>
      </c>
      <c r="B3404" s="146" t="s">
        <v>3291</v>
      </c>
      <c r="C3404" s="146" t="s">
        <v>187</v>
      </c>
      <c r="D3404" s="147" t="s">
        <v>21173</v>
      </c>
    </row>
    <row r="3405" spans="1:4" x14ac:dyDescent="0.2">
      <c r="A3405" s="146">
        <v>13955</v>
      </c>
      <c r="B3405" s="146" t="s">
        <v>15705</v>
      </c>
      <c r="C3405" s="146" t="s">
        <v>10</v>
      </c>
      <c r="D3405" s="147" t="s">
        <v>21174</v>
      </c>
    </row>
    <row r="3406" spans="1:4" x14ac:dyDescent="0.2">
      <c r="A3406" s="146">
        <v>4114</v>
      </c>
      <c r="B3406" s="146" t="s">
        <v>3292</v>
      </c>
      <c r="C3406" s="146" t="s">
        <v>10</v>
      </c>
      <c r="D3406" s="147" t="s">
        <v>21175</v>
      </c>
    </row>
    <row r="3407" spans="1:4" x14ac:dyDescent="0.2">
      <c r="A3407" s="146">
        <v>36797</v>
      </c>
      <c r="B3407" s="146" t="s">
        <v>15708</v>
      </c>
      <c r="C3407" s="146" t="s">
        <v>10</v>
      </c>
      <c r="D3407" s="147" t="s">
        <v>21176</v>
      </c>
    </row>
    <row r="3408" spans="1:4" x14ac:dyDescent="0.2">
      <c r="A3408" s="146">
        <v>4107</v>
      </c>
      <c r="B3408" s="146" t="s">
        <v>15710</v>
      </c>
      <c r="C3408" s="146" t="s">
        <v>10</v>
      </c>
      <c r="D3408" s="147" t="s">
        <v>13988</v>
      </c>
    </row>
    <row r="3409" spans="1:4" x14ac:dyDescent="0.2">
      <c r="A3409" s="146">
        <v>36799</v>
      </c>
      <c r="B3409" s="146" t="s">
        <v>3296</v>
      </c>
      <c r="C3409" s="146" t="s">
        <v>10</v>
      </c>
      <c r="D3409" s="147" t="s">
        <v>21177</v>
      </c>
    </row>
    <row r="3410" spans="1:4" x14ac:dyDescent="0.2">
      <c r="A3410" s="146">
        <v>4108</v>
      </c>
      <c r="B3410" s="146" t="s">
        <v>15713</v>
      </c>
      <c r="C3410" s="146" t="s">
        <v>10</v>
      </c>
      <c r="D3410" s="147" t="s">
        <v>21178</v>
      </c>
    </row>
    <row r="3411" spans="1:4" x14ac:dyDescent="0.2">
      <c r="A3411" s="146">
        <v>4102</v>
      </c>
      <c r="B3411" s="146" t="s">
        <v>15715</v>
      </c>
      <c r="C3411" s="146" t="s">
        <v>10</v>
      </c>
      <c r="D3411" s="147" t="s">
        <v>21179</v>
      </c>
    </row>
    <row r="3412" spans="1:4" x14ac:dyDescent="0.2">
      <c r="A3412" s="146">
        <v>10826</v>
      </c>
      <c r="B3412" s="146" t="s">
        <v>3299</v>
      </c>
      <c r="C3412" s="146" t="s">
        <v>10</v>
      </c>
      <c r="D3412" s="147" t="s">
        <v>15717</v>
      </c>
    </row>
    <row r="3413" spans="1:4" x14ac:dyDescent="0.2">
      <c r="A3413" s="146">
        <v>365</v>
      </c>
      <c r="B3413" s="146" t="s">
        <v>3300</v>
      </c>
      <c r="C3413" s="146" t="s">
        <v>10</v>
      </c>
      <c r="D3413" s="147" t="s">
        <v>15718</v>
      </c>
    </row>
    <row r="3414" spans="1:4" x14ac:dyDescent="0.2">
      <c r="A3414" s="146">
        <v>38639</v>
      </c>
      <c r="B3414" s="146" t="s">
        <v>3301</v>
      </c>
      <c r="C3414" s="146" t="s">
        <v>10</v>
      </c>
      <c r="D3414" s="147" t="s">
        <v>15719</v>
      </c>
    </row>
    <row r="3415" spans="1:4" x14ac:dyDescent="0.2">
      <c r="A3415" s="146">
        <v>38640</v>
      </c>
      <c r="B3415" s="146" t="s">
        <v>3302</v>
      </c>
      <c r="C3415" s="146" t="s">
        <v>10</v>
      </c>
      <c r="D3415" s="147" t="s">
        <v>13263</v>
      </c>
    </row>
    <row r="3416" spans="1:4" x14ac:dyDescent="0.2">
      <c r="A3416" s="146">
        <v>358</v>
      </c>
      <c r="B3416" s="146" t="s">
        <v>3303</v>
      </c>
      <c r="C3416" s="146" t="s">
        <v>10</v>
      </c>
      <c r="D3416" s="147" t="s">
        <v>15720</v>
      </c>
    </row>
    <row r="3417" spans="1:4" x14ac:dyDescent="0.2">
      <c r="A3417" s="146">
        <v>359</v>
      </c>
      <c r="B3417" s="146" t="s">
        <v>3304</v>
      </c>
      <c r="C3417" s="146" t="s">
        <v>10</v>
      </c>
      <c r="D3417" s="147" t="s">
        <v>15721</v>
      </c>
    </row>
    <row r="3418" spans="1:4" x14ac:dyDescent="0.2">
      <c r="A3418" s="146">
        <v>38641</v>
      </c>
      <c r="B3418" s="146" t="s">
        <v>3305</v>
      </c>
      <c r="C3418" s="146" t="s">
        <v>10</v>
      </c>
      <c r="D3418" s="147" t="s">
        <v>15722</v>
      </c>
    </row>
    <row r="3419" spans="1:4" x14ac:dyDescent="0.2">
      <c r="A3419" s="146">
        <v>360</v>
      </c>
      <c r="B3419" s="146" t="s">
        <v>3306</v>
      </c>
      <c r="C3419" s="146" t="s">
        <v>10</v>
      </c>
      <c r="D3419" s="147" t="s">
        <v>15723</v>
      </c>
    </row>
    <row r="3420" spans="1:4" x14ac:dyDescent="0.2">
      <c r="A3420" s="146">
        <v>4127</v>
      </c>
      <c r="B3420" s="146" t="s">
        <v>15724</v>
      </c>
      <c r="C3420" s="146" t="s">
        <v>10</v>
      </c>
      <c r="D3420" s="147" t="s">
        <v>21180</v>
      </c>
    </row>
    <row r="3421" spans="1:4" x14ac:dyDescent="0.2">
      <c r="A3421" s="146">
        <v>4154</v>
      </c>
      <c r="B3421" s="146" t="s">
        <v>15726</v>
      </c>
      <c r="C3421" s="146" t="s">
        <v>10</v>
      </c>
      <c r="D3421" s="147" t="s">
        <v>21181</v>
      </c>
    </row>
    <row r="3422" spans="1:4" x14ac:dyDescent="0.2">
      <c r="A3422" s="146">
        <v>4168</v>
      </c>
      <c r="B3422" s="146" t="s">
        <v>15728</v>
      </c>
      <c r="C3422" s="146" t="s">
        <v>10</v>
      </c>
      <c r="D3422" s="147" t="s">
        <v>21182</v>
      </c>
    </row>
    <row r="3423" spans="1:4" x14ac:dyDescent="0.2">
      <c r="A3423" s="146">
        <v>4161</v>
      </c>
      <c r="B3423" s="146" t="s">
        <v>15730</v>
      </c>
      <c r="C3423" s="146" t="s">
        <v>10</v>
      </c>
      <c r="D3423" s="147" t="s">
        <v>21183</v>
      </c>
    </row>
    <row r="3424" spans="1:4" x14ac:dyDescent="0.2">
      <c r="A3424" s="146">
        <v>42430</v>
      </c>
      <c r="B3424" s="146" t="s">
        <v>3307</v>
      </c>
      <c r="C3424" s="146" t="s">
        <v>10</v>
      </c>
      <c r="D3424" s="147" t="s">
        <v>21184</v>
      </c>
    </row>
    <row r="3425" spans="1:4" x14ac:dyDescent="0.2">
      <c r="A3425" s="146">
        <v>4214</v>
      </c>
      <c r="B3425" s="146" t="s">
        <v>3308</v>
      </c>
      <c r="C3425" s="146" t="s">
        <v>10</v>
      </c>
      <c r="D3425" s="147" t="s">
        <v>16011</v>
      </c>
    </row>
    <row r="3426" spans="1:4" x14ac:dyDescent="0.2">
      <c r="A3426" s="146">
        <v>4215</v>
      </c>
      <c r="B3426" s="146" t="s">
        <v>3309</v>
      </c>
      <c r="C3426" s="146" t="s">
        <v>10</v>
      </c>
      <c r="D3426" s="147" t="s">
        <v>20533</v>
      </c>
    </row>
    <row r="3427" spans="1:4" x14ac:dyDescent="0.2">
      <c r="A3427" s="146">
        <v>4210</v>
      </c>
      <c r="B3427" s="146" t="s">
        <v>3310</v>
      </c>
      <c r="C3427" s="146" t="s">
        <v>10</v>
      </c>
      <c r="D3427" s="147" t="s">
        <v>15407</v>
      </c>
    </row>
    <row r="3428" spans="1:4" x14ac:dyDescent="0.2">
      <c r="A3428" s="146">
        <v>4212</v>
      </c>
      <c r="B3428" s="146" t="s">
        <v>3311</v>
      </c>
      <c r="C3428" s="146" t="s">
        <v>10</v>
      </c>
      <c r="D3428" s="147" t="s">
        <v>13147</v>
      </c>
    </row>
    <row r="3429" spans="1:4" x14ac:dyDescent="0.2">
      <c r="A3429" s="146">
        <v>4213</v>
      </c>
      <c r="B3429" s="146" t="s">
        <v>3312</v>
      </c>
      <c r="C3429" s="146" t="s">
        <v>10</v>
      </c>
      <c r="D3429" s="147" t="s">
        <v>16633</v>
      </c>
    </row>
    <row r="3430" spans="1:4" x14ac:dyDescent="0.2">
      <c r="A3430" s="146">
        <v>4211</v>
      </c>
      <c r="B3430" s="146" t="s">
        <v>3313</v>
      </c>
      <c r="C3430" s="146" t="s">
        <v>10</v>
      </c>
      <c r="D3430" s="147" t="s">
        <v>12528</v>
      </c>
    </row>
    <row r="3431" spans="1:4" x14ac:dyDescent="0.2">
      <c r="A3431" s="146">
        <v>4209</v>
      </c>
      <c r="B3431" s="146" t="s">
        <v>3314</v>
      </c>
      <c r="C3431" s="146" t="s">
        <v>10</v>
      </c>
      <c r="D3431" s="147" t="s">
        <v>16860</v>
      </c>
    </row>
    <row r="3432" spans="1:4" x14ac:dyDescent="0.2">
      <c r="A3432" s="146">
        <v>4180</v>
      </c>
      <c r="B3432" s="146" t="s">
        <v>3315</v>
      </c>
      <c r="C3432" s="146" t="s">
        <v>10</v>
      </c>
      <c r="D3432" s="147" t="s">
        <v>15418</v>
      </c>
    </row>
    <row r="3433" spans="1:4" x14ac:dyDescent="0.2">
      <c r="A3433" s="146">
        <v>4177</v>
      </c>
      <c r="B3433" s="146" t="s">
        <v>3316</v>
      </c>
      <c r="C3433" s="146" t="s">
        <v>10</v>
      </c>
      <c r="D3433" s="147" t="s">
        <v>14882</v>
      </c>
    </row>
    <row r="3434" spans="1:4" x14ac:dyDescent="0.2">
      <c r="A3434" s="146">
        <v>4179</v>
      </c>
      <c r="B3434" s="146" t="s">
        <v>3317</v>
      </c>
      <c r="C3434" s="146" t="s">
        <v>10</v>
      </c>
      <c r="D3434" s="147" t="s">
        <v>12564</v>
      </c>
    </row>
    <row r="3435" spans="1:4" x14ac:dyDescent="0.2">
      <c r="A3435" s="146">
        <v>4208</v>
      </c>
      <c r="B3435" s="146" t="s">
        <v>3318</v>
      </c>
      <c r="C3435" s="146" t="s">
        <v>10</v>
      </c>
      <c r="D3435" s="147" t="s">
        <v>21185</v>
      </c>
    </row>
    <row r="3436" spans="1:4" x14ac:dyDescent="0.2">
      <c r="A3436" s="146">
        <v>4181</v>
      </c>
      <c r="B3436" s="146" t="s">
        <v>3319</v>
      </c>
      <c r="C3436" s="146" t="s">
        <v>10</v>
      </c>
      <c r="D3436" s="147" t="s">
        <v>21186</v>
      </c>
    </row>
    <row r="3437" spans="1:4" x14ac:dyDescent="0.2">
      <c r="A3437" s="146">
        <v>4178</v>
      </c>
      <c r="B3437" s="146" t="s">
        <v>3320</v>
      </c>
      <c r="C3437" s="146" t="s">
        <v>10</v>
      </c>
      <c r="D3437" s="147" t="s">
        <v>13404</v>
      </c>
    </row>
    <row r="3438" spans="1:4" x14ac:dyDescent="0.2">
      <c r="A3438" s="146">
        <v>4182</v>
      </c>
      <c r="B3438" s="146" t="s">
        <v>3321</v>
      </c>
      <c r="C3438" s="146" t="s">
        <v>10</v>
      </c>
      <c r="D3438" s="147" t="s">
        <v>21187</v>
      </c>
    </row>
    <row r="3439" spans="1:4" x14ac:dyDescent="0.2">
      <c r="A3439" s="146">
        <v>4183</v>
      </c>
      <c r="B3439" s="146" t="s">
        <v>3322</v>
      </c>
      <c r="C3439" s="146" t="s">
        <v>10</v>
      </c>
      <c r="D3439" s="147" t="s">
        <v>21188</v>
      </c>
    </row>
    <row r="3440" spans="1:4" x14ac:dyDescent="0.2">
      <c r="A3440" s="146">
        <v>4184</v>
      </c>
      <c r="B3440" s="146" t="s">
        <v>3323</v>
      </c>
      <c r="C3440" s="146" t="s">
        <v>10</v>
      </c>
      <c r="D3440" s="147" t="s">
        <v>21189</v>
      </c>
    </row>
    <row r="3441" spans="1:4" x14ac:dyDescent="0.2">
      <c r="A3441" s="146">
        <v>4185</v>
      </c>
      <c r="B3441" s="146" t="s">
        <v>3324</v>
      </c>
      <c r="C3441" s="146" t="s">
        <v>10</v>
      </c>
      <c r="D3441" s="147" t="s">
        <v>21190</v>
      </c>
    </row>
    <row r="3442" spans="1:4" x14ac:dyDescent="0.2">
      <c r="A3442" s="146">
        <v>4205</v>
      </c>
      <c r="B3442" s="146" t="s">
        <v>3325</v>
      </c>
      <c r="C3442" s="146" t="s">
        <v>10</v>
      </c>
      <c r="D3442" s="147" t="s">
        <v>16837</v>
      </c>
    </row>
    <row r="3443" spans="1:4" x14ac:dyDescent="0.2">
      <c r="A3443" s="146">
        <v>4192</v>
      </c>
      <c r="B3443" s="146" t="s">
        <v>3326</v>
      </c>
      <c r="C3443" s="146" t="s">
        <v>10</v>
      </c>
      <c r="D3443" s="147" t="s">
        <v>16837</v>
      </c>
    </row>
    <row r="3444" spans="1:4" x14ac:dyDescent="0.2">
      <c r="A3444" s="146">
        <v>4191</v>
      </c>
      <c r="B3444" s="146" t="s">
        <v>3327</v>
      </c>
      <c r="C3444" s="146" t="s">
        <v>10</v>
      </c>
      <c r="D3444" s="147" t="s">
        <v>16837</v>
      </c>
    </row>
    <row r="3445" spans="1:4" x14ac:dyDescent="0.2">
      <c r="A3445" s="146">
        <v>4207</v>
      </c>
      <c r="B3445" s="146" t="s">
        <v>3328</v>
      </c>
      <c r="C3445" s="146" t="s">
        <v>10</v>
      </c>
      <c r="D3445" s="147" t="s">
        <v>20172</v>
      </c>
    </row>
    <row r="3446" spans="1:4" x14ac:dyDescent="0.2">
      <c r="A3446" s="146">
        <v>4206</v>
      </c>
      <c r="B3446" s="146" t="s">
        <v>3329</v>
      </c>
      <c r="C3446" s="146" t="s">
        <v>10</v>
      </c>
      <c r="D3446" s="147" t="s">
        <v>20222</v>
      </c>
    </row>
    <row r="3447" spans="1:4" x14ac:dyDescent="0.2">
      <c r="A3447" s="146">
        <v>4190</v>
      </c>
      <c r="B3447" s="146" t="s">
        <v>3330</v>
      </c>
      <c r="C3447" s="146" t="s">
        <v>10</v>
      </c>
      <c r="D3447" s="147" t="s">
        <v>20222</v>
      </c>
    </row>
    <row r="3448" spans="1:4" x14ac:dyDescent="0.2">
      <c r="A3448" s="146">
        <v>4186</v>
      </c>
      <c r="B3448" s="146" t="s">
        <v>3331</v>
      </c>
      <c r="C3448" s="146" t="s">
        <v>10</v>
      </c>
      <c r="D3448" s="147" t="s">
        <v>13400</v>
      </c>
    </row>
    <row r="3449" spans="1:4" x14ac:dyDescent="0.2">
      <c r="A3449" s="146">
        <v>4188</v>
      </c>
      <c r="B3449" s="146" t="s">
        <v>3332</v>
      </c>
      <c r="C3449" s="146" t="s">
        <v>10</v>
      </c>
      <c r="D3449" s="147" t="s">
        <v>19485</v>
      </c>
    </row>
    <row r="3450" spans="1:4" x14ac:dyDescent="0.2">
      <c r="A3450" s="146">
        <v>4189</v>
      </c>
      <c r="B3450" s="146" t="s">
        <v>3333</v>
      </c>
      <c r="C3450" s="146" t="s">
        <v>10</v>
      </c>
      <c r="D3450" s="147" t="s">
        <v>19485</v>
      </c>
    </row>
    <row r="3451" spans="1:4" x14ac:dyDescent="0.2">
      <c r="A3451" s="146">
        <v>4197</v>
      </c>
      <c r="B3451" s="146" t="s">
        <v>3334</v>
      </c>
      <c r="C3451" s="146" t="s">
        <v>10</v>
      </c>
      <c r="D3451" s="147" t="s">
        <v>16000</v>
      </c>
    </row>
    <row r="3452" spans="1:4" x14ac:dyDescent="0.2">
      <c r="A3452" s="146">
        <v>4194</v>
      </c>
      <c r="B3452" s="146" t="s">
        <v>3335</v>
      </c>
      <c r="C3452" s="146" t="s">
        <v>10</v>
      </c>
      <c r="D3452" s="147" t="s">
        <v>15308</v>
      </c>
    </row>
    <row r="3453" spans="1:4" x14ac:dyDescent="0.2">
      <c r="A3453" s="146">
        <v>4193</v>
      </c>
      <c r="B3453" s="146" t="s">
        <v>3336</v>
      </c>
      <c r="C3453" s="146" t="s">
        <v>10</v>
      </c>
      <c r="D3453" s="147" t="s">
        <v>15308</v>
      </c>
    </row>
    <row r="3454" spans="1:4" x14ac:dyDescent="0.2">
      <c r="A3454" s="146">
        <v>4204</v>
      </c>
      <c r="B3454" s="146" t="s">
        <v>3337</v>
      </c>
      <c r="C3454" s="146" t="s">
        <v>10</v>
      </c>
      <c r="D3454" s="147" t="s">
        <v>15308</v>
      </c>
    </row>
    <row r="3455" spans="1:4" x14ac:dyDescent="0.2">
      <c r="A3455" s="146">
        <v>4187</v>
      </c>
      <c r="B3455" s="146" t="s">
        <v>3338</v>
      </c>
      <c r="C3455" s="146" t="s">
        <v>10</v>
      </c>
      <c r="D3455" s="147" t="s">
        <v>15608</v>
      </c>
    </row>
    <row r="3456" spans="1:4" x14ac:dyDescent="0.2">
      <c r="A3456" s="146">
        <v>4202</v>
      </c>
      <c r="B3456" s="146" t="s">
        <v>3339</v>
      </c>
      <c r="C3456" s="146" t="s">
        <v>10</v>
      </c>
      <c r="D3456" s="147" t="s">
        <v>21191</v>
      </c>
    </row>
    <row r="3457" spans="1:4" x14ac:dyDescent="0.2">
      <c r="A3457" s="146">
        <v>4203</v>
      </c>
      <c r="B3457" s="146" t="s">
        <v>3340</v>
      </c>
      <c r="C3457" s="146" t="s">
        <v>10</v>
      </c>
      <c r="D3457" s="147" t="s">
        <v>21192</v>
      </c>
    </row>
    <row r="3458" spans="1:4" x14ac:dyDescent="0.2">
      <c r="A3458" s="146">
        <v>40368</v>
      </c>
      <c r="B3458" s="146" t="s">
        <v>3341</v>
      </c>
      <c r="C3458" s="146" t="s">
        <v>10</v>
      </c>
      <c r="D3458" s="147" t="s">
        <v>20998</v>
      </c>
    </row>
    <row r="3459" spans="1:4" x14ac:dyDescent="0.2">
      <c r="A3459" s="146">
        <v>40365</v>
      </c>
      <c r="B3459" s="146" t="s">
        <v>3342</v>
      </c>
      <c r="C3459" s="146" t="s">
        <v>10</v>
      </c>
      <c r="D3459" s="147" t="s">
        <v>13846</v>
      </c>
    </row>
    <row r="3460" spans="1:4" x14ac:dyDescent="0.2">
      <c r="A3460" s="146">
        <v>40356</v>
      </c>
      <c r="B3460" s="146" t="s">
        <v>3343</v>
      </c>
      <c r="C3460" s="146" t="s">
        <v>10</v>
      </c>
      <c r="D3460" s="147" t="s">
        <v>13949</v>
      </c>
    </row>
    <row r="3461" spans="1:4" x14ac:dyDescent="0.2">
      <c r="A3461" s="146">
        <v>40362</v>
      </c>
      <c r="B3461" s="146" t="s">
        <v>3344</v>
      </c>
      <c r="C3461" s="146" t="s">
        <v>10</v>
      </c>
      <c r="D3461" s="147" t="s">
        <v>15068</v>
      </c>
    </row>
    <row r="3462" spans="1:4" x14ac:dyDescent="0.2">
      <c r="A3462" s="146">
        <v>40374</v>
      </c>
      <c r="B3462" s="146" t="s">
        <v>3345</v>
      </c>
      <c r="C3462" s="146" t="s">
        <v>10</v>
      </c>
      <c r="D3462" s="147" t="s">
        <v>21193</v>
      </c>
    </row>
    <row r="3463" spans="1:4" x14ac:dyDescent="0.2">
      <c r="A3463" s="146">
        <v>40371</v>
      </c>
      <c r="B3463" s="146" t="s">
        <v>3346</v>
      </c>
      <c r="C3463" s="146" t="s">
        <v>10</v>
      </c>
      <c r="D3463" s="147" t="s">
        <v>20306</v>
      </c>
    </row>
    <row r="3464" spans="1:4" x14ac:dyDescent="0.2">
      <c r="A3464" s="146">
        <v>40359</v>
      </c>
      <c r="B3464" s="146" t="s">
        <v>3347</v>
      </c>
      <c r="C3464" s="146" t="s">
        <v>10</v>
      </c>
      <c r="D3464" s="147" t="s">
        <v>12728</v>
      </c>
    </row>
    <row r="3465" spans="1:4" x14ac:dyDescent="0.2">
      <c r="A3465" s="146">
        <v>7595</v>
      </c>
      <c r="B3465" s="146" t="s">
        <v>3348</v>
      </c>
      <c r="C3465" s="146" t="s">
        <v>185</v>
      </c>
      <c r="D3465" s="147" t="s">
        <v>15535</v>
      </c>
    </row>
    <row r="3466" spans="1:4" x14ac:dyDescent="0.2">
      <c r="A3466" s="146">
        <v>41094</v>
      </c>
      <c r="B3466" s="146" t="s">
        <v>3349</v>
      </c>
      <c r="C3466" s="146" t="s">
        <v>187</v>
      </c>
      <c r="D3466" s="147" t="s">
        <v>21194</v>
      </c>
    </row>
    <row r="3467" spans="1:4" x14ac:dyDescent="0.2">
      <c r="A3467" s="146">
        <v>38175</v>
      </c>
      <c r="B3467" s="146" t="s">
        <v>15764</v>
      </c>
      <c r="C3467" s="146" t="s">
        <v>10</v>
      </c>
      <c r="D3467" s="147" t="s">
        <v>12510</v>
      </c>
    </row>
    <row r="3468" spans="1:4" x14ac:dyDescent="0.2">
      <c r="A3468" s="146">
        <v>38176</v>
      </c>
      <c r="B3468" s="146" t="s">
        <v>15766</v>
      </c>
      <c r="C3468" s="146" t="s">
        <v>10</v>
      </c>
      <c r="D3468" s="147" t="s">
        <v>13734</v>
      </c>
    </row>
    <row r="3469" spans="1:4" x14ac:dyDescent="0.2">
      <c r="A3469" s="146">
        <v>36152</v>
      </c>
      <c r="B3469" s="146" t="s">
        <v>3357</v>
      </c>
      <c r="C3469" s="146" t="s">
        <v>10</v>
      </c>
      <c r="D3469" s="147" t="s">
        <v>12611</v>
      </c>
    </row>
    <row r="3470" spans="1:4" x14ac:dyDescent="0.2">
      <c r="A3470" s="146">
        <v>11138</v>
      </c>
      <c r="B3470" s="146" t="s">
        <v>3358</v>
      </c>
      <c r="C3470" s="146" t="s">
        <v>73</v>
      </c>
      <c r="D3470" s="147" t="s">
        <v>14882</v>
      </c>
    </row>
    <row r="3471" spans="1:4" x14ac:dyDescent="0.2">
      <c r="A3471" s="146">
        <v>5333</v>
      </c>
      <c r="B3471" s="146" t="s">
        <v>15768</v>
      </c>
      <c r="C3471" s="146" t="s">
        <v>73</v>
      </c>
      <c r="D3471" s="147" t="s">
        <v>12593</v>
      </c>
    </row>
    <row r="3472" spans="1:4" x14ac:dyDescent="0.2">
      <c r="A3472" s="146">
        <v>4221</v>
      </c>
      <c r="B3472" s="146" t="s">
        <v>3359</v>
      </c>
      <c r="C3472" s="146" t="s">
        <v>73</v>
      </c>
      <c r="D3472" s="147" t="s">
        <v>20533</v>
      </c>
    </row>
    <row r="3473" spans="1:4" x14ac:dyDescent="0.2">
      <c r="A3473" s="146">
        <v>4227</v>
      </c>
      <c r="B3473" s="146" t="s">
        <v>3360</v>
      </c>
      <c r="C3473" s="146" t="s">
        <v>73</v>
      </c>
      <c r="D3473" s="147" t="s">
        <v>21195</v>
      </c>
    </row>
    <row r="3474" spans="1:4" x14ac:dyDescent="0.2">
      <c r="A3474" s="146">
        <v>38170</v>
      </c>
      <c r="B3474" s="146" t="s">
        <v>15772</v>
      </c>
      <c r="C3474" s="146" t="s">
        <v>10</v>
      </c>
      <c r="D3474" s="147" t="s">
        <v>15426</v>
      </c>
    </row>
    <row r="3475" spans="1:4" x14ac:dyDescent="0.2">
      <c r="A3475" s="146">
        <v>4252</v>
      </c>
      <c r="B3475" s="146" t="s">
        <v>3362</v>
      </c>
      <c r="C3475" s="146" t="s">
        <v>185</v>
      </c>
      <c r="D3475" s="147" t="s">
        <v>21196</v>
      </c>
    </row>
    <row r="3476" spans="1:4" x14ac:dyDescent="0.2">
      <c r="A3476" s="146">
        <v>40980</v>
      </c>
      <c r="B3476" s="146" t="s">
        <v>3363</v>
      </c>
      <c r="C3476" s="146" t="s">
        <v>187</v>
      </c>
      <c r="D3476" s="147" t="s">
        <v>21197</v>
      </c>
    </row>
    <row r="3477" spans="1:4" x14ac:dyDescent="0.2">
      <c r="A3477" s="146">
        <v>4243</v>
      </c>
      <c r="B3477" s="146" t="s">
        <v>3364</v>
      </c>
      <c r="C3477" s="146" t="s">
        <v>185</v>
      </c>
      <c r="D3477" s="147" t="s">
        <v>21198</v>
      </c>
    </row>
    <row r="3478" spans="1:4" x14ac:dyDescent="0.2">
      <c r="A3478" s="146">
        <v>41031</v>
      </c>
      <c r="B3478" s="146" t="s">
        <v>3365</v>
      </c>
      <c r="C3478" s="146" t="s">
        <v>187</v>
      </c>
      <c r="D3478" s="147" t="s">
        <v>21199</v>
      </c>
    </row>
    <row r="3479" spans="1:4" x14ac:dyDescent="0.2">
      <c r="A3479" s="146">
        <v>40986</v>
      </c>
      <c r="B3479" s="146" t="s">
        <v>3367</v>
      </c>
      <c r="C3479" s="146" t="s">
        <v>187</v>
      </c>
      <c r="D3479" s="147" t="s">
        <v>21200</v>
      </c>
    </row>
    <row r="3480" spans="1:4" x14ac:dyDescent="0.2">
      <c r="A3480" s="146">
        <v>37666</v>
      </c>
      <c r="B3480" s="146" t="s">
        <v>21201</v>
      </c>
      <c r="C3480" s="146" t="s">
        <v>185</v>
      </c>
      <c r="D3480" s="147" t="s">
        <v>21202</v>
      </c>
    </row>
    <row r="3481" spans="1:4" x14ac:dyDescent="0.2">
      <c r="A3481" s="146">
        <v>4250</v>
      </c>
      <c r="B3481" s="146" t="s">
        <v>3368</v>
      </c>
      <c r="C3481" s="146" t="s">
        <v>185</v>
      </c>
      <c r="D3481" s="147" t="s">
        <v>13728</v>
      </c>
    </row>
    <row r="3482" spans="1:4" x14ac:dyDescent="0.2">
      <c r="A3482" s="146">
        <v>40978</v>
      </c>
      <c r="B3482" s="146" t="s">
        <v>3369</v>
      </c>
      <c r="C3482" s="146" t="s">
        <v>187</v>
      </c>
      <c r="D3482" s="147" t="s">
        <v>21203</v>
      </c>
    </row>
    <row r="3483" spans="1:4" x14ac:dyDescent="0.2">
      <c r="A3483" s="146">
        <v>25960</v>
      </c>
      <c r="B3483" s="146" t="s">
        <v>15782</v>
      </c>
      <c r="C3483" s="146" t="s">
        <v>185</v>
      </c>
      <c r="D3483" s="147" t="s">
        <v>16384</v>
      </c>
    </row>
    <row r="3484" spans="1:4" x14ac:dyDescent="0.2">
      <c r="A3484" s="146">
        <v>41043</v>
      </c>
      <c r="B3484" s="146" t="s">
        <v>3370</v>
      </c>
      <c r="C3484" s="146" t="s">
        <v>187</v>
      </c>
      <c r="D3484" s="147" t="s">
        <v>21204</v>
      </c>
    </row>
    <row r="3485" spans="1:4" x14ac:dyDescent="0.2">
      <c r="A3485" s="146">
        <v>4234</v>
      </c>
      <c r="B3485" s="146" t="s">
        <v>3372</v>
      </c>
      <c r="C3485" s="146" t="s">
        <v>185</v>
      </c>
      <c r="D3485" s="147" t="s">
        <v>20821</v>
      </c>
    </row>
    <row r="3486" spans="1:4" x14ac:dyDescent="0.2">
      <c r="A3486" s="146">
        <v>40987</v>
      </c>
      <c r="B3486" s="146" t="s">
        <v>3373</v>
      </c>
      <c r="C3486" s="146" t="s">
        <v>187</v>
      </c>
      <c r="D3486" s="147" t="s">
        <v>21168</v>
      </c>
    </row>
    <row r="3487" spans="1:4" x14ac:dyDescent="0.2">
      <c r="A3487" s="146">
        <v>4253</v>
      </c>
      <c r="B3487" s="146" t="s">
        <v>21205</v>
      </c>
      <c r="C3487" s="146" t="s">
        <v>185</v>
      </c>
      <c r="D3487" s="147" t="s">
        <v>13978</v>
      </c>
    </row>
    <row r="3488" spans="1:4" x14ac:dyDescent="0.2">
      <c r="A3488" s="146">
        <v>40981</v>
      </c>
      <c r="B3488" s="146" t="s">
        <v>3375</v>
      </c>
      <c r="C3488" s="146" t="s">
        <v>187</v>
      </c>
      <c r="D3488" s="147" t="s">
        <v>21206</v>
      </c>
    </row>
    <row r="3489" spans="1:4" x14ac:dyDescent="0.2">
      <c r="A3489" s="146">
        <v>4254</v>
      </c>
      <c r="B3489" s="146" t="s">
        <v>3376</v>
      </c>
      <c r="C3489" s="146" t="s">
        <v>185</v>
      </c>
      <c r="D3489" s="147" t="s">
        <v>20540</v>
      </c>
    </row>
    <row r="3490" spans="1:4" x14ac:dyDescent="0.2">
      <c r="A3490" s="146">
        <v>41036</v>
      </c>
      <c r="B3490" s="146" t="s">
        <v>3377</v>
      </c>
      <c r="C3490" s="146" t="s">
        <v>187</v>
      </c>
      <c r="D3490" s="147" t="s">
        <v>21207</v>
      </c>
    </row>
    <row r="3491" spans="1:4" x14ac:dyDescent="0.2">
      <c r="A3491" s="146">
        <v>4251</v>
      </c>
      <c r="B3491" s="146" t="s">
        <v>3378</v>
      </c>
      <c r="C3491" s="146" t="s">
        <v>185</v>
      </c>
      <c r="D3491" s="147" t="s">
        <v>20744</v>
      </c>
    </row>
    <row r="3492" spans="1:4" x14ac:dyDescent="0.2">
      <c r="A3492" s="146">
        <v>40979</v>
      </c>
      <c r="B3492" s="146" t="s">
        <v>3379</v>
      </c>
      <c r="C3492" s="146" t="s">
        <v>187</v>
      </c>
      <c r="D3492" s="147" t="s">
        <v>21208</v>
      </c>
    </row>
    <row r="3493" spans="1:4" x14ac:dyDescent="0.2">
      <c r="A3493" s="146">
        <v>4230</v>
      </c>
      <c r="B3493" s="146" t="s">
        <v>3380</v>
      </c>
      <c r="C3493" s="146" t="s">
        <v>185</v>
      </c>
      <c r="D3493" s="147" t="s">
        <v>13645</v>
      </c>
    </row>
    <row r="3494" spans="1:4" x14ac:dyDescent="0.2">
      <c r="A3494" s="146">
        <v>40998</v>
      </c>
      <c r="B3494" s="146" t="s">
        <v>3381</v>
      </c>
      <c r="C3494" s="146" t="s">
        <v>187</v>
      </c>
      <c r="D3494" s="147" t="s">
        <v>21209</v>
      </c>
    </row>
    <row r="3495" spans="1:4" x14ac:dyDescent="0.2">
      <c r="A3495" s="146">
        <v>4257</v>
      </c>
      <c r="B3495" s="146" t="s">
        <v>3382</v>
      </c>
      <c r="C3495" s="146" t="s">
        <v>185</v>
      </c>
      <c r="D3495" s="147" t="s">
        <v>14842</v>
      </c>
    </row>
    <row r="3496" spans="1:4" x14ac:dyDescent="0.2">
      <c r="A3496" s="146">
        <v>40982</v>
      </c>
      <c r="B3496" s="146" t="s">
        <v>3383</v>
      </c>
      <c r="C3496" s="146" t="s">
        <v>187</v>
      </c>
      <c r="D3496" s="147" t="s">
        <v>21210</v>
      </c>
    </row>
    <row r="3497" spans="1:4" x14ac:dyDescent="0.2">
      <c r="A3497" s="146">
        <v>4240</v>
      </c>
      <c r="B3497" s="146" t="s">
        <v>3384</v>
      </c>
      <c r="C3497" s="146" t="s">
        <v>185</v>
      </c>
      <c r="D3497" s="147" t="s">
        <v>16200</v>
      </c>
    </row>
    <row r="3498" spans="1:4" x14ac:dyDescent="0.2">
      <c r="A3498" s="146">
        <v>41026</v>
      </c>
      <c r="B3498" s="146" t="s">
        <v>3385</v>
      </c>
      <c r="C3498" s="146" t="s">
        <v>187</v>
      </c>
      <c r="D3498" s="147" t="s">
        <v>21211</v>
      </c>
    </row>
    <row r="3499" spans="1:4" x14ac:dyDescent="0.2">
      <c r="A3499" s="146">
        <v>4239</v>
      </c>
      <c r="B3499" s="146" t="s">
        <v>3386</v>
      </c>
      <c r="C3499" s="146" t="s">
        <v>185</v>
      </c>
      <c r="D3499" s="147" t="s">
        <v>21212</v>
      </c>
    </row>
    <row r="3500" spans="1:4" x14ac:dyDescent="0.2">
      <c r="A3500" s="146">
        <v>41024</v>
      </c>
      <c r="B3500" s="146" t="s">
        <v>3387</v>
      </c>
      <c r="C3500" s="146" t="s">
        <v>187</v>
      </c>
      <c r="D3500" s="147" t="s">
        <v>21213</v>
      </c>
    </row>
    <row r="3501" spans="1:4" x14ac:dyDescent="0.2">
      <c r="A3501" s="146">
        <v>4248</v>
      </c>
      <c r="B3501" s="146" t="s">
        <v>3388</v>
      </c>
      <c r="C3501" s="146" t="s">
        <v>185</v>
      </c>
      <c r="D3501" s="147" t="s">
        <v>21214</v>
      </c>
    </row>
    <row r="3502" spans="1:4" x14ac:dyDescent="0.2">
      <c r="A3502" s="146">
        <v>41033</v>
      </c>
      <c r="B3502" s="146" t="s">
        <v>3389</v>
      </c>
      <c r="C3502" s="146" t="s">
        <v>187</v>
      </c>
      <c r="D3502" s="147" t="s">
        <v>21215</v>
      </c>
    </row>
    <row r="3503" spans="1:4" x14ac:dyDescent="0.2">
      <c r="A3503" s="146">
        <v>25959</v>
      </c>
      <c r="B3503" s="146" t="s">
        <v>21216</v>
      </c>
      <c r="C3503" s="146" t="s">
        <v>185</v>
      </c>
      <c r="D3503" s="147" t="s">
        <v>16197</v>
      </c>
    </row>
    <row r="3504" spans="1:4" x14ac:dyDescent="0.2">
      <c r="A3504" s="146">
        <v>41040</v>
      </c>
      <c r="B3504" s="146" t="s">
        <v>21217</v>
      </c>
      <c r="C3504" s="146" t="s">
        <v>187</v>
      </c>
      <c r="D3504" s="147" t="s">
        <v>21218</v>
      </c>
    </row>
    <row r="3505" spans="1:4" x14ac:dyDescent="0.2">
      <c r="A3505" s="146">
        <v>4238</v>
      </c>
      <c r="B3505" s="146" t="s">
        <v>3392</v>
      </c>
      <c r="C3505" s="146" t="s">
        <v>185</v>
      </c>
      <c r="D3505" s="147" t="s">
        <v>13645</v>
      </c>
    </row>
    <row r="3506" spans="1:4" x14ac:dyDescent="0.2">
      <c r="A3506" s="146">
        <v>41012</v>
      </c>
      <c r="B3506" s="146" t="s">
        <v>3393</v>
      </c>
      <c r="C3506" s="146" t="s">
        <v>187</v>
      </c>
      <c r="D3506" s="147" t="s">
        <v>21209</v>
      </c>
    </row>
    <row r="3507" spans="1:4" x14ac:dyDescent="0.2">
      <c r="A3507" s="146">
        <v>4237</v>
      </c>
      <c r="B3507" s="146" t="s">
        <v>3394</v>
      </c>
      <c r="C3507" s="146" t="s">
        <v>185</v>
      </c>
      <c r="D3507" s="147" t="s">
        <v>15832</v>
      </c>
    </row>
    <row r="3508" spans="1:4" x14ac:dyDescent="0.2">
      <c r="A3508" s="146">
        <v>41002</v>
      </c>
      <c r="B3508" s="146" t="s">
        <v>3395</v>
      </c>
      <c r="C3508" s="146" t="s">
        <v>187</v>
      </c>
      <c r="D3508" s="147" t="s">
        <v>20747</v>
      </c>
    </row>
    <row r="3509" spans="1:4" x14ac:dyDescent="0.2">
      <c r="A3509" s="146">
        <v>4233</v>
      </c>
      <c r="B3509" s="146" t="s">
        <v>3396</v>
      </c>
      <c r="C3509" s="146" t="s">
        <v>185</v>
      </c>
      <c r="D3509" s="147" t="s">
        <v>13254</v>
      </c>
    </row>
    <row r="3510" spans="1:4" x14ac:dyDescent="0.2">
      <c r="A3510" s="146">
        <v>41001</v>
      </c>
      <c r="B3510" s="146" t="s">
        <v>3397</v>
      </c>
      <c r="C3510" s="146" t="s">
        <v>187</v>
      </c>
      <c r="D3510" s="147" t="s">
        <v>21219</v>
      </c>
    </row>
    <row r="3511" spans="1:4" x14ac:dyDescent="0.2">
      <c r="A3511" s="146">
        <v>2</v>
      </c>
      <c r="B3511" s="146" t="s">
        <v>3398</v>
      </c>
      <c r="C3511" s="146" t="s">
        <v>183</v>
      </c>
      <c r="D3511" s="147" t="s">
        <v>15799</v>
      </c>
    </row>
    <row r="3512" spans="1:4" x14ac:dyDescent="0.2">
      <c r="A3512" s="146">
        <v>36517</v>
      </c>
      <c r="B3512" s="146" t="s">
        <v>21220</v>
      </c>
      <c r="C3512" s="146" t="s">
        <v>10</v>
      </c>
      <c r="D3512" s="147" t="s">
        <v>21221</v>
      </c>
    </row>
    <row r="3513" spans="1:4" x14ac:dyDescent="0.2">
      <c r="A3513" s="146">
        <v>4262</v>
      </c>
      <c r="B3513" s="146" t="s">
        <v>21222</v>
      </c>
      <c r="C3513" s="146" t="s">
        <v>10</v>
      </c>
      <c r="D3513" s="147" t="s">
        <v>21223</v>
      </c>
    </row>
    <row r="3514" spans="1:4" x14ac:dyDescent="0.2">
      <c r="A3514" s="146">
        <v>4263</v>
      </c>
      <c r="B3514" s="146" t="s">
        <v>21224</v>
      </c>
      <c r="C3514" s="146" t="s">
        <v>10</v>
      </c>
      <c r="D3514" s="147" t="s">
        <v>21225</v>
      </c>
    </row>
    <row r="3515" spans="1:4" x14ac:dyDescent="0.2">
      <c r="A3515" s="146">
        <v>36518</v>
      </c>
      <c r="B3515" s="146" t="s">
        <v>21226</v>
      </c>
      <c r="C3515" s="146" t="s">
        <v>10</v>
      </c>
      <c r="D3515" s="147" t="s">
        <v>21227</v>
      </c>
    </row>
    <row r="3516" spans="1:4" x14ac:dyDescent="0.2">
      <c r="A3516" s="146">
        <v>14221</v>
      </c>
      <c r="B3516" s="146" t="s">
        <v>21228</v>
      </c>
      <c r="C3516" s="146" t="s">
        <v>10</v>
      </c>
      <c r="D3516" s="147" t="s">
        <v>21229</v>
      </c>
    </row>
    <row r="3517" spans="1:4" x14ac:dyDescent="0.2">
      <c r="A3517" s="146">
        <v>38402</v>
      </c>
      <c r="B3517" s="146" t="s">
        <v>3404</v>
      </c>
      <c r="C3517" s="146" t="s">
        <v>10</v>
      </c>
      <c r="D3517" s="147" t="s">
        <v>13974</v>
      </c>
    </row>
    <row r="3518" spans="1:4" x14ac:dyDescent="0.2">
      <c r="A3518" s="146">
        <v>3412</v>
      </c>
      <c r="B3518" s="146" t="s">
        <v>3405</v>
      </c>
      <c r="C3518" s="146" t="s">
        <v>15</v>
      </c>
      <c r="D3518" s="147" t="s">
        <v>14955</v>
      </c>
    </row>
    <row r="3519" spans="1:4" x14ac:dyDescent="0.2">
      <c r="A3519" s="146">
        <v>3413</v>
      </c>
      <c r="B3519" s="146" t="s">
        <v>3406</v>
      </c>
      <c r="C3519" s="146" t="s">
        <v>15</v>
      </c>
      <c r="D3519" s="147" t="s">
        <v>21230</v>
      </c>
    </row>
    <row r="3520" spans="1:4" x14ac:dyDescent="0.2">
      <c r="A3520" s="146">
        <v>39744</v>
      </c>
      <c r="B3520" s="146" t="s">
        <v>3407</v>
      </c>
      <c r="C3520" s="146" t="s">
        <v>15</v>
      </c>
      <c r="D3520" s="147" t="s">
        <v>21231</v>
      </c>
    </row>
    <row r="3521" spans="1:4" x14ac:dyDescent="0.2">
      <c r="A3521" s="146">
        <v>39745</v>
      </c>
      <c r="B3521" s="146" t="s">
        <v>3408</v>
      </c>
      <c r="C3521" s="146" t="s">
        <v>15</v>
      </c>
      <c r="D3521" s="147" t="s">
        <v>21232</v>
      </c>
    </row>
    <row r="3522" spans="1:4" x14ac:dyDescent="0.2">
      <c r="A3522" s="146">
        <v>39637</v>
      </c>
      <c r="B3522" s="146" t="s">
        <v>3409</v>
      </c>
      <c r="C3522" s="146" t="s">
        <v>15</v>
      </c>
      <c r="D3522" s="147" t="s">
        <v>21233</v>
      </c>
    </row>
    <row r="3523" spans="1:4" x14ac:dyDescent="0.2">
      <c r="A3523" s="146">
        <v>39638</v>
      </c>
      <c r="B3523" s="146" t="s">
        <v>3410</v>
      </c>
      <c r="C3523" s="146" t="s">
        <v>15</v>
      </c>
      <c r="D3523" s="147" t="s">
        <v>21234</v>
      </c>
    </row>
    <row r="3524" spans="1:4" x14ac:dyDescent="0.2">
      <c r="A3524" s="146">
        <v>39639</v>
      </c>
      <c r="B3524" s="146" t="s">
        <v>3411</v>
      </c>
      <c r="C3524" s="146" t="s">
        <v>15</v>
      </c>
      <c r="D3524" s="147" t="s">
        <v>21235</v>
      </c>
    </row>
    <row r="3525" spans="1:4" x14ac:dyDescent="0.2">
      <c r="A3525" s="146">
        <v>39517</v>
      </c>
      <c r="B3525" s="146" t="s">
        <v>3412</v>
      </c>
      <c r="C3525" s="146" t="s">
        <v>15</v>
      </c>
      <c r="D3525" s="147" t="s">
        <v>21236</v>
      </c>
    </row>
    <row r="3526" spans="1:4" x14ac:dyDescent="0.2">
      <c r="A3526" s="146">
        <v>39518</v>
      </c>
      <c r="B3526" s="146" t="s">
        <v>3413</v>
      </c>
      <c r="C3526" s="146" t="s">
        <v>15</v>
      </c>
      <c r="D3526" s="147" t="s">
        <v>21237</v>
      </c>
    </row>
    <row r="3527" spans="1:4" x14ac:dyDescent="0.2">
      <c r="A3527" s="146">
        <v>38366</v>
      </c>
      <c r="B3527" s="146" t="s">
        <v>3414</v>
      </c>
      <c r="C3527" s="146" t="s">
        <v>15</v>
      </c>
      <c r="D3527" s="147" t="s">
        <v>21048</v>
      </c>
    </row>
    <row r="3528" spans="1:4" x14ac:dyDescent="0.2">
      <c r="A3528" s="146">
        <v>11703</v>
      </c>
      <c r="B3528" s="146" t="s">
        <v>3415</v>
      </c>
      <c r="C3528" s="146" t="s">
        <v>10</v>
      </c>
      <c r="D3528" s="147" t="s">
        <v>14660</v>
      </c>
    </row>
    <row r="3529" spans="1:4" x14ac:dyDescent="0.2">
      <c r="A3529" s="146">
        <v>37400</v>
      </c>
      <c r="B3529" s="146" t="s">
        <v>3416</v>
      </c>
      <c r="C3529" s="146" t="s">
        <v>10</v>
      </c>
      <c r="D3529" s="147" t="s">
        <v>21238</v>
      </c>
    </row>
    <row r="3530" spans="1:4" x14ac:dyDescent="0.2">
      <c r="A3530" s="146">
        <v>25400</v>
      </c>
      <c r="B3530" s="146" t="s">
        <v>15815</v>
      </c>
      <c r="C3530" s="146" t="s">
        <v>10</v>
      </c>
      <c r="D3530" s="147" t="s">
        <v>21239</v>
      </c>
    </row>
    <row r="3531" spans="1:4" x14ac:dyDescent="0.2">
      <c r="A3531" s="146">
        <v>4272</v>
      </c>
      <c r="B3531" s="146" t="s">
        <v>15817</v>
      </c>
      <c r="C3531" s="146" t="s">
        <v>10</v>
      </c>
      <c r="D3531" s="147" t="s">
        <v>15818</v>
      </c>
    </row>
    <row r="3532" spans="1:4" x14ac:dyDescent="0.2">
      <c r="A3532" s="146">
        <v>4276</v>
      </c>
      <c r="B3532" s="146" t="s">
        <v>3418</v>
      </c>
      <c r="C3532" s="146" t="s">
        <v>10</v>
      </c>
      <c r="D3532" s="147" t="s">
        <v>15819</v>
      </c>
    </row>
    <row r="3533" spans="1:4" x14ac:dyDescent="0.2">
      <c r="A3533" s="146">
        <v>4273</v>
      </c>
      <c r="B3533" s="146" t="s">
        <v>3419</v>
      </c>
      <c r="C3533" s="146" t="s">
        <v>10</v>
      </c>
      <c r="D3533" s="147" t="s">
        <v>15820</v>
      </c>
    </row>
    <row r="3534" spans="1:4" x14ac:dyDescent="0.2">
      <c r="A3534" s="146">
        <v>4274</v>
      </c>
      <c r="B3534" s="146" t="s">
        <v>3420</v>
      </c>
      <c r="C3534" s="146" t="s">
        <v>10</v>
      </c>
      <c r="D3534" s="147" t="s">
        <v>15821</v>
      </c>
    </row>
    <row r="3535" spans="1:4" x14ac:dyDescent="0.2">
      <c r="A3535" s="146">
        <v>39438</v>
      </c>
      <c r="B3535" s="146" t="s">
        <v>3421</v>
      </c>
      <c r="C3535" s="146" t="s">
        <v>10</v>
      </c>
      <c r="D3535" s="147" t="s">
        <v>15822</v>
      </c>
    </row>
    <row r="3536" spans="1:4" x14ac:dyDescent="0.2">
      <c r="A3536" s="146">
        <v>11963</v>
      </c>
      <c r="B3536" s="146" t="s">
        <v>3422</v>
      </c>
      <c r="C3536" s="146" t="s">
        <v>10</v>
      </c>
      <c r="D3536" s="147" t="s">
        <v>15823</v>
      </c>
    </row>
    <row r="3537" spans="1:4" x14ac:dyDescent="0.2">
      <c r="A3537" s="146">
        <v>11964</v>
      </c>
      <c r="B3537" s="146" t="s">
        <v>3423</v>
      </c>
      <c r="C3537" s="146" t="s">
        <v>10</v>
      </c>
      <c r="D3537" s="147" t="s">
        <v>14789</v>
      </c>
    </row>
    <row r="3538" spans="1:4" x14ac:dyDescent="0.2">
      <c r="A3538" s="146">
        <v>4379</v>
      </c>
      <c r="B3538" s="146" t="s">
        <v>3424</v>
      </c>
      <c r="C3538" s="146" t="s">
        <v>10</v>
      </c>
      <c r="D3538" s="147" t="s">
        <v>15824</v>
      </c>
    </row>
    <row r="3539" spans="1:4" x14ac:dyDescent="0.2">
      <c r="A3539" s="146">
        <v>4377</v>
      </c>
      <c r="B3539" s="146" t="s">
        <v>3425</v>
      </c>
      <c r="C3539" s="146" t="s">
        <v>10</v>
      </c>
      <c r="D3539" s="147" t="s">
        <v>13216</v>
      </c>
    </row>
    <row r="3540" spans="1:4" x14ac:dyDescent="0.2">
      <c r="A3540" s="146">
        <v>4356</v>
      </c>
      <c r="B3540" s="146" t="s">
        <v>3426</v>
      </c>
      <c r="C3540" s="146" t="s">
        <v>10</v>
      </c>
      <c r="D3540" s="147" t="s">
        <v>15822</v>
      </c>
    </row>
    <row r="3541" spans="1:4" x14ac:dyDescent="0.2">
      <c r="A3541" s="146">
        <v>13246</v>
      </c>
      <c r="B3541" s="146" t="s">
        <v>3427</v>
      </c>
      <c r="C3541" s="146" t="s">
        <v>10</v>
      </c>
      <c r="D3541" s="147" t="s">
        <v>15825</v>
      </c>
    </row>
    <row r="3542" spans="1:4" x14ac:dyDescent="0.2">
      <c r="A3542" s="146">
        <v>4346</v>
      </c>
      <c r="B3542" s="146" t="s">
        <v>3428</v>
      </c>
      <c r="C3542" s="146" t="s">
        <v>10</v>
      </c>
      <c r="D3542" s="147" t="s">
        <v>13418</v>
      </c>
    </row>
    <row r="3543" spans="1:4" x14ac:dyDescent="0.2">
      <c r="A3543" s="146">
        <v>11955</v>
      </c>
      <c r="B3543" s="146" t="s">
        <v>3429</v>
      </c>
      <c r="C3543" s="146" t="s">
        <v>10</v>
      </c>
      <c r="D3543" s="147" t="s">
        <v>13608</v>
      </c>
    </row>
    <row r="3544" spans="1:4" x14ac:dyDescent="0.2">
      <c r="A3544" s="146">
        <v>11960</v>
      </c>
      <c r="B3544" s="146" t="s">
        <v>3430</v>
      </c>
      <c r="C3544" s="146" t="s">
        <v>10</v>
      </c>
      <c r="D3544" s="147" t="s">
        <v>15826</v>
      </c>
    </row>
    <row r="3545" spans="1:4" x14ac:dyDescent="0.2">
      <c r="A3545" s="146">
        <v>4333</v>
      </c>
      <c r="B3545" s="146" t="s">
        <v>3431</v>
      </c>
      <c r="C3545" s="146" t="s">
        <v>10</v>
      </c>
      <c r="D3545" s="147" t="s">
        <v>15822</v>
      </c>
    </row>
    <row r="3546" spans="1:4" x14ac:dyDescent="0.2">
      <c r="A3546" s="146">
        <v>4358</v>
      </c>
      <c r="B3546" s="146" t="s">
        <v>3432</v>
      </c>
      <c r="C3546" s="146" t="s">
        <v>10</v>
      </c>
      <c r="D3546" s="147" t="s">
        <v>13241</v>
      </c>
    </row>
    <row r="3547" spans="1:4" x14ac:dyDescent="0.2">
      <c r="A3547" s="146">
        <v>39435</v>
      </c>
      <c r="B3547" s="146" t="s">
        <v>3433</v>
      </c>
      <c r="C3547" s="146" t="s">
        <v>10</v>
      </c>
      <c r="D3547" s="147" t="s">
        <v>13214</v>
      </c>
    </row>
    <row r="3548" spans="1:4" x14ac:dyDescent="0.2">
      <c r="A3548" s="146">
        <v>39436</v>
      </c>
      <c r="B3548" s="146" t="s">
        <v>3434</v>
      </c>
      <c r="C3548" s="146" t="s">
        <v>10</v>
      </c>
      <c r="D3548" s="147" t="s">
        <v>15827</v>
      </c>
    </row>
    <row r="3549" spans="1:4" x14ac:dyDescent="0.2">
      <c r="A3549" s="146">
        <v>39437</v>
      </c>
      <c r="B3549" s="146" t="s">
        <v>3435</v>
      </c>
      <c r="C3549" s="146" t="s">
        <v>10</v>
      </c>
      <c r="D3549" s="147" t="s">
        <v>15828</v>
      </c>
    </row>
    <row r="3550" spans="1:4" x14ac:dyDescent="0.2">
      <c r="A3550" s="146">
        <v>39439</v>
      </c>
      <c r="B3550" s="146" t="s">
        <v>3436</v>
      </c>
      <c r="C3550" s="146" t="s">
        <v>10</v>
      </c>
      <c r="D3550" s="147" t="s">
        <v>15826</v>
      </c>
    </row>
    <row r="3551" spans="1:4" x14ac:dyDescent="0.2">
      <c r="A3551" s="146">
        <v>39440</v>
      </c>
      <c r="B3551" s="146" t="s">
        <v>3437</v>
      </c>
      <c r="C3551" s="146" t="s">
        <v>10</v>
      </c>
      <c r="D3551" s="147" t="s">
        <v>13215</v>
      </c>
    </row>
    <row r="3552" spans="1:4" x14ac:dyDescent="0.2">
      <c r="A3552" s="146">
        <v>39441</v>
      </c>
      <c r="B3552" s="146" t="s">
        <v>3438</v>
      </c>
      <c r="C3552" s="146" t="s">
        <v>10</v>
      </c>
      <c r="D3552" s="147" t="s">
        <v>15829</v>
      </c>
    </row>
    <row r="3553" spans="1:4" x14ac:dyDescent="0.2">
      <c r="A3553" s="146">
        <v>39442</v>
      </c>
      <c r="B3553" s="146" t="s">
        <v>3439</v>
      </c>
      <c r="C3553" s="146" t="s">
        <v>10</v>
      </c>
      <c r="D3553" s="147" t="s">
        <v>15827</v>
      </c>
    </row>
    <row r="3554" spans="1:4" x14ac:dyDescent="0.2">
      <c r="A3554" s="146">
        <v>39443</v>
      </c>
      <c r="B3554" s="146" t="s">
        <v>3440</v>
      </c>
      <c r="C3554" s="146" t="s">
        <v>10</v>
      </c>
      <c r="D3554" s="147" t="s">
        <v>15828</v>
      </c>
    </row>
    <row r="3555" spans="1:4" x14ac:dyDescent="0.2">
      <c r="A3555" s="146">
        <v>4329</v>
      </c>
      <c r="B3555" s="146" t="s">
        <v>3441</v>
      </c>
      <c r="C3555" s="146" t="s">
        <v>10</v>
      </c>
      <c r="D3555" s="147" t="s">
        <v>14588</v>
      </c>
    </row>
    <row r="3556" spans="1:4" x14ac:dyDescent="0.2">
      <c r="A3556" s="146">
        <v>4383</v>
      </c>
      <c r="B3556" s="146" t="s">
        <v>3442</v>
      </c>
      <c r="C3556" s="146" t="s">
        <v>10</v>
      </c>
      <c r="D3556" s="147" t="s">
        <v>15830</v>
      </c>
    </row>
    <row r="3557" spans="1:4" x14ac:dyDescent="0.2">
      <c r="A3557" s="146">
        <v>4344</v>
      </c>
      <c r="B3557" s="146" t="s">
        <v>3443</v>
      </c>
      <c r="C3557" s="146" t="s">
        <v>10</v>
      </c>
      <c r="D3557" s="147" t="s">
        <v>13255</v>
      </c>
    </row>
    <row r="3558" spans="1:4" x14ac:dyDescent="0.2">
      <c r="A3558" s="146">
        <v>436</v>
      </c>
      <c r="B3558" s="146" t="s">
        <v>3444</v>
      </c>
      <c r="C3558" s="146" t="s">
        <v>10</v>
      </c>
      <c r="D3558" s="147" t="s">
        <v>21240</v>
      </c>
    </row>
    <row r="3559" spans="1:4" x14ac:dyDescent="0.2">
      <c r="A3559" s="146">
        <v>442</v>
      </c>
      <c r="B3559" s="146" t="s">
        <v>3445</v>
      </c>
      <c r="C3559" s="146" t="s">
        <v>10</v>
      </c>
      <c r="D3559" s="147" t="s">
        <v>16752</v>
      </c>
    </row>
    <row r="3560" spans="1:4" x14ac:dyDescent="0.2">
      <c r="A3560" s="146">
        <v>11953</v>
      </c>
      <c r="B3560" s="146" t="s">
        <v>3446</v>
      </c>
      <c r="C3560" s="146" t="s">
        <v>10</v>
      </c>
      <c r="D3560" s="147" t="s">
        <v>12732</v>
      </c>
    </row>
    <row r="3561" spans="1:4" x14ac:dyDescent="0.2">
      <c r="A3561" s="146">
        <v>4335</v>
      </c>
      <c r="B3561" s="146" t="s">
        <v>3447</v>
      </c>
      <c r="C3561" s="146" t="s">
        <v>10</v>
      </c>
      <c r="D3561" s="147" t="s">
        <v>15832</v>
      </c>
    </row>
    <row r="3562" spans="1:4" x14ac:dyDescent="0.2">
      <c r="A3562" s="146">
        <v>4334</v>
      </c>
      <c r="B3562" s="146" t="s">
        <v>3448</v>
      </c>
      <c r="C3562" s="146" t="s">
        <v>10</v>
      </c>
      <c r="D3562" s="147" t="s">
        <v>15833</v>
      </c>
    </row>
    <row r="3563" spans="1:4" x14ac:dyDescent="0.2">
      <c r="A3563" s="146">
        <v>4343</v>
      </c>
      <c r="B3563" s="146" t="s">
        <v>3449</v>
      </c>
      <c r="C3563" s="146" t="s">
        <v>10</v>
      </c>
      <c r="D3563" s="147" t="s">
        <v>14839</v>
      </c>
    </row>
    <row r="3564" spans="1:4" x14ac:dyDescent="0.2">
      <c r="A3564" s="146">
        <v>430</v>
      </c>
      <c r="B3564" s="146" t="s">
        <v>3450</v>
      </c>
      <c r="C3564" s="146" t="s">
        <v>10</v>
      </c>
      <c r="D3564" s="147" t="s">
        <v>20543</v>
      </c>
    </row>
    <row r="3565" spans="1:4" x14ac:dyDescent="0.2">
      <c r="A3565" s="146">
        <v>441</v>
      </c>
      <c r="B3565" s="146" t="s">
        <v>3451</v>
      </c>
      <c r="C3565" s="146" t="s">
        <v>10</v>
      </c>
      <c r="D3565" s="147" t="s">
        <v>14112</v>
      </c>
    </row>
    <row r="3566" spans="1:4" x14ac:dyDescent="0.2">
      <c r="A3566" s="146">
        <v>431</v>
      </c>
      <c r="B3566" s="146" t="s">
        <v>3452</v>
      </c>
      <c r="C3566" s="146" t="s">
        <v>10</v>
      </c>
      <c r="D3566" s="147" t="s">
        <v>16642</v>
      </c>
    </row>
    <row r="3567" spans="1:4" x14ac:dyDescent="0.2">
      <c r="A3567" s="146">
        <v>432</v>
      </c>
      <c r="B3567" s="146" t="s">
        <v>3453</v>
      </c>
      <c r="C3567" s="146" t="s">
        <v>10</v>
      </c>
      <c r="D3567" s="147" t="s">
        <v>19522</v>
      </c>
    </row>
    <row r="3568" spans="1:4" x14ac:dyDescent="0.2">
      <c r="A3568" s="146">
        <v>429</v>
      </c>
      <c r="B3568" s="146" t="s">
        <v>3454</v>
      </c>
      <c r="C3568" s="146" t="s">
        <v>10</v>
      </c>
      <c r="D3568" s="147" t="s">
        <v>19583</v>
      </c>
    </row>
    <row r="3569" spans="1:4" x14ac:dyDescent="0.2">
      <c r="A3569" s="146">
        <v>439</v>
      </c>
      <c r="B3569" s="146" t="s">
        <v>3455</v>
      </c>
      <c r="C3569" s="146" t="s">
        <v>10</v>
      </c>
      <c r="D3569" s="147" t="s">
        <v>13650</v>
      </c>
    </row>
    <row r="3570" spans="1:4" x14ac:dyDescent="0.2">
      <c r="A3570" s="146">
        <v>433</v>
      </c>
      <c r="B3570" s="146" t="s">
        <v>3456</v>
      </c>
      <c r="C3570" s="146" t="s">
        <v>10</v>
      </c>
      <c r="D3570" s="147" t="s">
        <v>19485</v>
      </c>
    </row>
    <row r="3571" spans="1:4" x14ac:dyDescent="0.2">
      <c r="A3571" s="146">
        <v>437</v>
      </c>
      <c r="B3571" s="146" t="s">
        <v>3457</v>
      </c>
      <c r="C3571" s="146" t="s">
        <v>10</v>
      </c>
      <c r="D3571" s="147" t="s">
        <v>15240</v>
      </c>
    </row>
    <row r="3572" spans="1:4" x14ac:dyDescent="0.2">
      <c r="A3572" s="146">
        <v>11790</v>
      </c>
      <c r="B3572" s="146" t="s">
        <v>3458</v>
      </c>
      <c r="C3572" s="146" t="s">
        <v>10</v>
      </c>
      <c r="D3572" s="147" t="s">
        <v>20863</v>
      </c>
    </row>
    <row r="3573" spans="1:4" x14ac:dyDescent="0.2">
      <c r="A3573" s="146">
        <v>428</v>
      </c>
      <c r="B3573" s="146" t="s">
        <v>3459</v>
      </c>
      <c r="C3573" s="146" t="s">
        <v>10</v>
      </c>
      <c r="D3573" s="147" t="s">
        <v>20632</v>
      </c>
    </row>
    <row r="3574" spans="1:4" x14ac:dyDescent="0.2">
      <c r="A3574" s="146">
        <v>4384</v>
      </c>
      <c r="B3574" s="146" t="s">
        <v>3460</v>
      </c>
      <c r="C3574" s="146" t="s">
        <v>10</v>
      </c>
      <c r="D3574" s="147" t="s">
        <v>15838</v>
      </c>
    </row>
    <row r="3575" spans="1:4" x14ac:dyDescent="0.2">
      <c r="A3575" s="146">
        <v>4351</v>
      </c>
      <c r="B3575" s="146" t="s">
        <v>3461</v>
      </c>
      <c r="C3575" s="146" t="s">
        <v>10</v>
      </c>
      <c r="D3575" s="147" t="s">
        <v>15839</v>
      </c>
    </row>
    <row r="3576" spans="1:4" x14ac:dyDescent="0.2">
      <c r="A3576" s="146">
        <v>11054</v>
      </c>
      <c r="B3576" s="146" t="s">
        <v>3462</v>
      </c>
      <c r="C3576" s="146" t="s">
        <v>10</v>
      </c>
      <c r="D3576" s="147" t="s">
        <v>15840</v>
      </c>
    </row>
    <row r="3577" spans="1:4" x14ac:dyDescent="0.2">
      <c r="A3577" s="146">
        <v>11055</v>
      </c>
      <c r="B3577" s="146" t="s">
        <v>3463</v>
      </c>
      <c r="C3577" s="146" t="s">
        <v>10</v>
      </c>
      <c r="D3577" s="147" t="s">
        <v>13213</v>
      </c>
    </row>
    <row r="3578" spans="1:4" x14ac:dyDescent="0.2">
      <c r="A3578" s="146">
        <v>11056</v>
      </c>
      <c r="B3578" s="146" t="s">
        <v>3464</v>
      </c>
      <c r="C3578" s="146" t="s">
        <v>10</v>
      </c>
      <c r="D3578" s="147" t="s">
        <v>14703</v>
      </c>
    </row>
    <row r="3579" spans="1:4" x14ac:dyDescent="0.2">
      <c r="A3579" s="146">
        <v>11057</v>
      </c>
      <c r="B3579" s="146" t="s">
        <v>3465</v>
      </c>
      <c r="C3579" s="146" t="s">
        <v>10</v>
      </c>
      <c r="D3579" s="147" t="s">
        <v>15826</v>
      </c>
    </row>
    <row r="3580" spans="1:4" x14ac:dyDescent="0.2">
      <c r="A3580" s="146">
        <v>11059</v>
      </c>
      <c r="B3580" s="146" t="s">
        <v>3466</v>
      </c>
      <c r="C3580" s="146" t="s">
        <v>10</v>
      </c>
      <c r="D3580" s="147" t="s">
        <v>12505</v>
      </c>
    </row>
    <row r="3581" spans="1:4" x14ac:dyDescent="0.2">
      <c r="A3581" s="146">
        <v>11058</v>
      </c>
      <c r="B3581" s="146" t="s">
        <v>3467</v>
      </c>
      <c r="C3581" s="146" t="s">
        <v>10</v>
      </c>
      <c r="D3581" s="147" t="s">
        <v>19672</v>
      </c>
    </row>
    <row r="3582" spans="1:4" x14ac:dyDescent="0.2">
      <c r="A3582" s="146">
        <v>4380</v>
      </c>
      <c r="B3582" s="146" t="s">
        <v>3468</v>
      </c>
      <c r="C3582" s="146" t="s">
        <v>10</v>
      </c>
      <c r="D3582" s="147" t="s">
        <v>13654</v>
      </c>
    </row>
    <row r="3583" spans="1:4" x14ac:dyDescent="0.2">
      <c r="A3583" s="146">
        <v>4299</v>
      </c>
      <c r="B3583" s="146" t="s">
        <v>3469</v>
      </c>
      <c r="C3583" s="146" t="s">
        <v>10</v>
      </c>
      <c r="D3583" s="147" t="s">
        <v>12575</v>
      </c>
    </row>
    <row r="3584" spans="1:4" x14ac:dyDescent="0.2">
      <c r="A3584" s="146">
        <v>4304</v>
      </c>
      <c r="B3584" s="146" t="s">
        <v>3470</v>
      </c>
      <c r="C3584" s="146" t="s">
        <v>10</v>
      </c>
      <c r="D3584" s="147" t="s">
        <v>21241</v>
      </c>
    </row>
    <row r="3585" spans="1:4" x14ac:dyDescent="0.2">
      <c r="A3585" s="146">
        <v>4305</v>
      </c>
      <c r="B3585" s="146" t="s">
        <v>3471</v>
      </c>
      <c r="C3585" s="146" t="s">
        <v>10</v>
      </c>
      <c r="D3585" s="147" t="s">
        <v>12512</v>
      </c>
    </row>
    <row r="3586" spans="1:4" x14ac:dyDescent="0.2">
      <c r="A3586" s="146">
        <v>4306</v>
      </c>
      <c r="B3586" s="146" t="s">
        <v>3472</v>
      </c>
      <c r="C3586" s="146" t="s">
        <v>10</v>
      </c>
      <c r="D3586" s="147" t="s">
        <v>20831</v>
      </c>
    </row>
    <row r="3587" spans="1:4" x14ac:dyDescent="0.2">
      <c r="A3587" s="146">
        <v>4308</v>
      </c>
      <c r="B3587" s="146" t="s">
        <v>3473</v>
      </c>
      <c r="C3587" s="146" t="s">
        <v>10</v>
      </c>
      <c r="D3587" s="147" t="s">
        <v>14494</v>
      </c>
    </row>
    <row r="3588" spans="1:4" x14ac:dyDescent="0.2">
      <c r="A3588" s="146">
        <v>4302</v>
      </c>
      <c r="B3588" s="146" t="s">
        <v>3474</v>
      </c>
      <c r="C3588" s="146" t="s">
        <v>10</v>
      </c>
      <c r="D3588" s="147" t="s">
        <v>12662</v>
      </c>
    </row>
    <row r="3589" spans="1:4" x14ac:dyDescent="0.2">
      <c r="A3589" s="146">
        <v>4300</v>
      </c>
      <c r="B3589" s="146" t="s">
        <v>3475</v>
      </c>
      <c r="C3589" s="146" t="s">
        <v>10</v>
      </c>
      <c r="D3589" s="147" t="s">
        <v>12529</v>
      </c>
    </row>
    <row r="3590" spans="1:4" x14ac:dyDescent="0.2">
      <c r="A3590" s="146">
        <v>4301</v>
      </c>
      <c r="B3590" s="146" t="s">
        <v>3476</v>
      </c>
      <c r="C3590" s="146" t="s">
        <v>10</v>
      </c>
      <c r="D3590" s="147" t="s">
        <v>12890</v>
      </c>
    </row>
    <row r="3591" spans="1:4" x14ac:dyDescent="0.2">
      <c r="A3591" s="146">
        <v>4320</v>
      </c>
      <c r="B3591" s="146" t="s">
        <v>3477</v>
      </c>
      <c r="C3591" s="146" t="s">
        <v>10</v>
      </c>
      <c r="D3591" s="147" t="s">
        <v>14474</v>
      </c>
    </row>
    <row r="3592" spans="1:4" x14ac:dyDescent="0.2">
      <c r="A3592" s="146">
        <v>4318</v>
      </c>
      <c r="B3592" s="146" t="s">
        <v>3478</v>
      </c>
      <c r="C3592" s="146" t="s">
        <v>10</v>
      </c>
      <c r="D3592" s="147" t="s">
        <v>12502</v>
      </c>
    </row>
    <row r="3593" spans="1:4" x14ac:dyDescent="0.2">
      <c r="A3593" s="146">
        <v>40547</v>
      </c>
      <c r="B3593" s="146" t="s">
        <v>3479</v>
      </c>
      <c r="C3593" s="146" t="s">
        <v>2214</v>
      </c>
      <c r="D3593" s="147" t="s">
        <v>15845</v>
      </c>
    </row>
    <row r="3594" spans="1:4" x14ac:dyDescent="0.2">
      <c r="A3594" s="146">
        <v>11962</v>
      </c>
      <c r="B3594" s="146" t="s">
        <v>3480</v>
      </c>
      <c r="C3594" s="146" t="s">
        <v>10</v>
      </c>
      <c r="D3594" s="147" t="s">
        <v>12504</v>
      </c>
    </row>
    <row r="3595" spans="1:4" x14ac:dyDescent="0.2">
      <c r="A3595" s="146">
        <v>4332</v>
      </c>
      <c r="B3595" s="146" t="s">
        <v>3481</v>
      </c>
      <c r="C3595" s="146" t="s">
        <v>10</v>
      </c>
      <c r="D3595" s="147" t="s">
        <v>15846</v>
      </c>
    </row>
    <row r="3596" spans="1:4" x14ac:dyDescent="0.2">
      <c r="A3596" s="146">
        <v>4331</v>
      </c>
      <c r="B3596" s="146" t="s">
        <v>3482</v>
      </c>
      <c r="C3596" s="146" t="s">
        <v>10</v>
      </c>
      <c r="D3596" s="147" t="s">
        <v>14450</v>
      </c>
    </row>
    <row r="3597" spans="1:4" x14ac:dyDescent="0.2">
      <c r="A3597" s="146">
        <v>4336</v>
      </c>
      <c r="B3597" s="146" t="s">
        <v>3483</v>
      </c>
      <c r="C3597" s="146" t="s">
        <v>10</v>
      </c>
      <c r="D3597" s="147" t="s">
        <v>14492</v>
      </c>
    </row>
    <row r="3598" spans="1:4" x14ac:dyDescent="0.2">
      <c r="A3598" s="146">
        <v>13294</v>
      </c>
      <c r="B3598" s="146" t="s">
        <v>3484</v>
      </c>
      <c r="C3598" s="146" t="s">
        <v>10</v>
      </c>
      <c r="D3598" s="147" t="s">
        <v>12658</v>
      </c>
    </row>
    <row r="3599" spans="1:4" x14ac:dyDescent="0.2">
      <c r="A3599" s="146">
        <v>11948</v>
      </c>
      <c r="B3599" s="146" t="s">
        <v>3485</v>
      </c>
      <c r="C3599" s="146" t="s">
        <v>10</v>
      </c>
      <c r="D3599" s="147" t="s">
        <v>14912</v>
      </c>
    </row>
    <row r="3600" spans="1:4" x14ac:dyDescent="0.2">
      <c r="A3600" s="146">
        <v>4382</v>
      </c>
      <c r="B3600" s="146" t="s">
        <v>3486</v>
      </c>
      <c r="C3600" s="146" t="s">
        <v>10</v>
      </c>
      <c r="D3600" s="147" t="s">
        <v>15847</v>
      </c>
    </row>
    <row r="3601" spans="1:4" x14ac:dyDescent="0.2">
      <c r="A3601" s="146">
        <v>4354</v>
      </c>
      <c r="B3601" s="146" t="s">
        <v>3487</v>
      </c>
      <c r="C3601" s="146" t="s">
        <v>10</v>
      </c>
      <c r="D3601" s="147" t="s">
        <v>15848</v>
      </c>
    </row>
    <row r="3602" spans="1:4" x14ac:dyDescent="0.2">
      <c r="A3602" s="146">
        <v>40839</v>
      </c>
      <c r="B3602" s="146" t="s">
        <v>3488</v>
      </c>
      <c r="C3602" s="146" t="s">
        <v>2214</v>
      </c>
      <c r="D3602" s="147" t="s">
        <v>15849</v>
      </c>
    </row>
    <row r="3603" spans="1:4" x14ac:dyDescent="0.2">
      <c r="A3603" s="146">
        <v>40552</v>
      </c>
      <c r="B3603" s="146" t="s">
        <v>3489</v>
      </c>
      <c r="C3603" s="146" t="s">
        <v>2214</v>
      </c>
      <c r="D3603" s="147" t="s">
        <v>15850</v>
      </c>
    </row>
    <row r="3604" spans="1:4" x14ac:dyDescent="0.2">
      <c r="A3604" s="146">
        <v>40549</v>
      </c>
      <c r="B3604" s="146" t="s">
        <v>3490</v>
      </c>
      <c r="C3604" s="146" t="s">
        <v>2214</v>
      </c>
      <c r="D3604" s="147" t="s">
        <v>15851</v>
      </c>
    </row>
    <row r="3605" spans="1:4" x14ac:dyDescent="0.2">
      <c r="A3605" s="146">
        <v>4385</v>
      </c>
      <c r="B3605" s="146" t="s">
        <v>15852</v>
      </c>
      <c r="C3605" s="146" t="s">
        <v>522</v>
      </c>
      <c r="D3605" s="147" t="s">
        <v>21242</v>
      </c>
    </row>
    <row r="3606" spans="1:4" x14ac:dyDescent="0.2">
      <c r="A3606" s="146">
        <v>38397</v>
      </c>
      <c r="B3606" s="146" t="s">
        <v>15854</v>
      </c>
      <c r="C3606" s="146" t="s">
        <v>71</v>
      </c>
      <c r="D3606" s="147" t="s">
        <v>14293</v>
      </c>
    </row>
    <row r="3607" spans="1:4" x14ac:dyDescent="0.2">
      <c r="A3607" s="146">
        <v>20078</v>
      </c>
      <c r="B3607" s="146" t="s">
        <v>15855</v>
      </c>
      <c r="C3607" s="146" t="s">
        <v>10</v>
      </c>
      <c r="D3607" s="147" t="s">
        <v>16356</v>
      </c>
    </row>
    <row r="3608" spans="1:4" x14ac:dyDescent="0.2">
      <c r="A3608" s="146">
        <v>20079</v>
      </c>
      <c r="B3608" s="146" t="s">
        <v>15857</v>
      </c>
      <c r="C3608" s="146" t="s">
        <v>10</v>
      </c>
      <c r="D3608" s="147" t="s">
        <v>21243</v>
      </c>
    </row>
    <row r="3609" spans="1:4" x14ac:dyDescent="0.2">
      <c r="A3609" s="146">
        <v>39897</v>
      </c>
      <c r="B3609" s="146" t="s">
        <v>3493</v>
      </c>
      <c r="C3609" s="146" t="s">
        <v>10</v>
      </c>
      <c r="D3609" s="147" t="s">
        <v>16909</v>
      </c>
    </row>
    <row r="3610" spans="1:4" x14ac:dyDescent="0.2">
      <c r="A3610" s="146">
        <v>118</v>
      </c>
      <c r="B3610" s="146" t="s">
        <v>15860</v>
      </c>
      <c r="C3610" s="146" t="s">
        <v>10</v>
      </c>
      <c r="D3610" s="147" t="s">
        <v>21244</v>
      </c>
    </row>
    <row r="3611" spans="1:4" x14ac:dyDescent="0.2">
      <c r="A3611" s="146">
        <v>4396</v>
      </c>
      <c r="B3611" s="146" t="s">
        <v>15862</v>
      </c>
      <c r="C3611" s="146" t="s">
        <v>15</v>
      </c>
      <c r="D3611" s="147" t="s">
        <v>21245</v>
      </c>
    </row>
    <row r="3612" spans="1:4" x14ac:dyDescent="0.2">
      <c r="A3612" s="146">
        <v>36881</v>
      </c>
      <c r="B3612" s="146" t="s">
        <v>15864</v>
      </c>
      <c r="C3612" s="146" t="s">
        <v>15</v>
      </c>
      <c r="D3612" s="147" t="s">
        <v>21246</v>
      </c>
    </row>
    <row r="3613" spans="1:4" x14ac:dyDescent="0.2">
      <c r="A3613" s="146">
        <v>36882</v>
      </c>
      <c r="B3613" s="146" t="s">
        <v>15866</v>
      </c>
      <c r="C3613" s="146" t="s">
        <v>15</v>
      </c>
      <c r="D3613" s="147" t="s">
        <v>21247</v>
      </c>
    </row>
    <row r="3614" spans="1:4" x14ac:dyDescent="0.2">
      <c r="A3614" s="146">
        <v>4397</v>
      </c>
      <c r="B3614" s="146" t="s">
        <v>15867</v>
      </c>
      <c r="C3614" s="146" t="s">
        <v>15</v>
      </c>
      <c r="D3614" s="147" t="s">
        <v>21248</v>
      </c>
    </row>
    <row r="3615" spans="1:4" x14ac:dyDescent="0.2">
      <c r="A3615" s="146">
        <v>34754</v>
      </c>
      <c r="B3615" s="146" t="s">
        <v>15869</v>
      </c>
      <c r="C3615" s="146" t="s">
        <v>15</v>
      </c>
      <c r="D3615" s="147" t="s">
        <v>21249</v>
      </c>
    </row>
    <row r="3616" spans="1:4" x14ac:dyDescent="0.2">
      <c r="A3616" s="146">
        <v>25962</v>
      </c>
      <c r="B3616" s="146" t="s">
        <v>15871</v>
      </c>
      <c r="C3616" s="146" t="s">
        <v>15</v>
      </c>
      <c r="D3616" s="147" t="s">
        <v>21250</v>
      </c>
    </row>
    <row r="3617" spans="1:4" x14ac:dyDescent="0.2">
      <c r="A3617" s="146">
        <v>34752</v>
      </c>
      <c r="B3617" s="146" t="s">
        <v>15873</v>
      </c>
      <c r="C3617" s="146" t="s">
        <v>15</v>
      </c>
      <c r="D3617" s="147" t="s">
        <v>21251</v>
      </c>
    </row>
    <row r="3618" spans="1:4" x14ac:dyDescent="0.2">
      <c r="A3618" s="146">
        <v>4751</v>
      </c>
      <c r="B3618" s="146" t="s">
        <v>15875</v>
      </c>
      <c r="C3618" s="146" t="s">
        <v>185</v>
      </c>
      <c r="D3618" s="147" t="s">
        <v>16337</v>
      </c>
    </row>
    <row r="3619" spans="1:4" x14ac:dyDescent="0.2">
      <c r="A3619" s="146">
        <v>41066</v>
      </c>
      <c r="B3619" s="146" t="s">
        <v>3500</v>
      </c>
      <c r="C3619" s="146" t="s">
        <v>187</v>
      </c>
      <c r="D3619" s="147" t="s">
        <v>21252</v>
      </c>
    </row>
    <row r="3620" spans="1:4" x14ac:dyDescent="0.2">
      <c r="A3620" s="146">
        <v>39604</v>
      </c>
      <c r="B3620" s="146" t="s">
        <v>3501</v>
      </c>
      <c r="C3620" s="146" t="s">
        <v>10</v>
      </c>
      <c r="D3620" s="147" t="s">
        <v>15778</v>
      </c>
    </row>
    <row r="3621" spans="1:4" x14ac:dyDescent="0.2">
      <c r="A3621" s="146">
        <v>39605</v>
      </c>
      <c r="B3621" s="146" t="s">
        <v>3502</v>
      </c>
      <c r="C3621" s="146" t="s">
        <v>10</v>
      </c>
      <c r="D3621" s="147" t="s">
        <v>14099</v>
      </c>
    </row>
    <row r="3622" spans="1:4" x14ac:dyDescent="0.2">
      <c r="A3622" s="146">
        <v>39606</v>
      </c>
      <c r="B3622" s="146" t="s">
        <v>3503</v>
      </c>
      <c r="C3622" s="146" t="s">
        <v>10</v>
      </c>
      <c r="D3622" s="147" t="s">
        <v>15878</v>
      </c>
    </row>
    <row r="3623" spans="1:4" x14ac:dyDescent="0.2">
      <c r="A3623" s="146">
        <v>39607</v>
      </c>
      <c r="B3623" s="146" t="s">
        <v>3504</v>
      </c>
      <c r="C3623" s="146" t="s">
        <v>10</v>
      </c>
      <c r="D3623" s="147" t="s">
        <v>15879</v>
      </c>
    </row>
    <row r="3624" spans="1:4" x14ac:dyDescent="0.2">
      <c r="A3624" s="146">
        <v>39594</v>
      </c>
      <c r="B3624" s="146" t="s">
        <v>3505</v>
      </c>
      <c r="C3624" s="146" t="s">
        <v>10</v>
      </c>
      <c r="D3624" s="147" t="s">
        <v>15880</v>
      </c>
    </row>
    <row r="3625" spans="1:4" x14ac:dyDescent="0.2">
      <c r="A3625" s="146">
        <v>39596</v>
      </c>
      <c r="B3625" s="146" t="s">
        <v>3506</v>
      </c>
      <c r="C3625" s="146" t="s">
        <v>10</v>
      </c>
      <c r="D3625" s="147" t="s">
        <v>15881</v>
      </c>
    </row>
    <row r="3626" spans="1:4" x14ac:dyDescent="0.2">
      <c r="A3626" s="146">
        <v>39595</v>
      </c>
      <c r="B3626" s="146" t="s">
        <v>3507</v>
      </c>
      <c r="C3626" s="146" t="s">
        <v>10</v>
      </c>
      <c r="D3626" s="147" t="s">
        <v>15882</v>
      </c>
    </row>
    <row r="3627" spans="1:4" x14ac:dyDescent="0.2">
      <c r="A3627" s="146">
        <v>39597</v>
      </c>
      <c r="B3627" s="146" t="s">
        <v>3508</v>
      </c>
      <c r="C3627" s="146" t="s">
        <v>10</v>
      </c>
      <c r="D3627" s="147" t="s">
        <v>15883</v>
      </c>
    </row>
    <row r="3628" spans="1:4" x14ac:dyDescent="0.2">
      <c r="A3628" s="146">
        <v>20209</v>
      </c>
      <c r="B3628" s="146" t="s">
        <v>15884</v>
      </c>
      <c r="C3628" s="146" t="s">
        <v>20</v>
      </c>
      <c r="D3628" s="147" t="s">
        <v>21253</v>
      </c>
    </row>
    <row r="3629" spans="1:4" x14ac:dyDescent="0.2">
      <c r="A3629" s="146">
        <v>4433</v>
      </c>
      <c r="B3629" s="146" t="s">
        <v>15886</v>
      </c>
      <c r="C3629" s="146" t="s">
        <v>20</v>
      </c>
      <c r="D3629" s="147" t="s">
        <v>15412</v>
      </c>
    </row>
    <row r="3630" spans="1:4" x14ac:dyDescent="0.2">
      <c r="A3630" s="146">
        <v>10731</v>
      </c>
      <c r="B3630" s="146" t="s">
        <v>3509</v>
      </c>
      <c r="C3630" s="146" t="s">
        <v>15</v>
      </c>
      <c r="D3630" s="147" t="s">
        <v>21254</v>
      </c>
    </row>
    <row r="3631" spans="1:4" x14ac:dyDescent="0.2">
      <c r="A3631" s="146">
        <v>4704</v>
      </c>
      <c r="B3631" s="146" t="s">
        <v>3510</v>
      </c>
      <c r="C3631" s="146" t="s">
        <v>15</v>
      </c>
      <c r="D3631" s="147" t="s">
        <v>21255</v>
      </c>
    </row>
    <row r="3632" spans="1:4" x14ac:dyDescent="0.2">
      <c r="A3632" s="146">
        <v>10730</v>
      </c>
      <c r="B3632" s="146" t="s">
        <v>3511</v>
      </c>
      <c r="C3632" s="146" t="s">
        <v>15</v>
      </c>
      <c r="D3632" s="147" t="s">
        <v>15337</v>
      </c>
    </row>
    <row r="3633" spans="1:4" x14ac:dyDescent="0.2">
      <c r="A3633" s="146">
        <v>4729</v>
      </c>
      <c r="B3633" s="146" t="s">
        <v>3512</v>
      </c>
      <c r="C3633" s="146" t="s">
        <v>183</v>
      </c>
      <c r="D3633" s="147" t="s">
        <v>15888</v>
      </c>
    </row>
    <row r="3634" spans="1:4" x14ac:dyDescent="0.2">
      <c r="A3634" s="146">
        <v>4720</v>
      </c>
      <c r="B3634" s="146" t="s">
        <v>3513</v>
      </c>
      <c r="C3634" s="146" t="s">
        <v>183</v>
      </c>
      <c r="D3634" s="147" t="s">
        <v>15889</v>
      </c>
    </row>
    <row r="3635" spans="1:4" x14ac:dyDescent="0.2">
      <c r="A3635" s="146">
        <v>4721</v>
      </c>
      <c r="B3635" s="146" t="s">
        <v>3514</v>
      </c>
      <c r="C3635" s="146" t="s">
        <v>183</v>
      </c>
      <c r="D3635" s="147" t="s">
        <v>15890</v>
      </c>
    </row>
    <row r="3636" spans="1:4" x14ac:dyDescent="0.2">
      <c r="A3636" s="146">
        <v>4718</v>
      </c>
      <c r="B3636" s="146" t="s">
        <v>3515</v>
      </c>
      <c r="C3636" s="146" t="s">
        <v>183</v>
      </c>
      <c r="D3636" s="147" t="s">
        <v>15890</v>
      </c>
    </row>
    <row r="3637" spans="1:4" x14ac:dyDescent="0.2">
      <c r="A3637" s="146">
        <v>4722</v>
      </c>
      <c r="B3637" s="146" t="s">
        <v>3516</v>
      </c>
      <c r="C3637" s="146" t="s">
        <v>183</v>
      </c>
      <c r="D3637" s="147" t="s">
        <v>15890</v>
      </c>
    </row>
    <row r="3638" spans="1:4" x14ac:dyDescent="0.2">
      <c r="A3638" s="146">
        <v>4723</v>
      </c>
      <c r="B3638" s="146" t="s">
        <v>3517</v>
      </c>
      <c r="C3638" s="146" t="s">
        <v>183</v>
      </c>
      <c r="D3638" s="147" t="s">
        <v>15891</v>
      </c>
    </row>
    <row r="3639" spans="1:4" x14ac:dyDescent="0.2">
      <c r="A3639" s="146">
        <v>4727</v>
      </c>
      <c r="B3639" s="146" t="s">
        <v>3518</v>
      </c>
      <c r="C3639" s="146" t="s">
        <v>183</v>
      </c>
      <c r="D3639" s="147" t="s">
        <v>15892</v>
      </c>
    </row>
    <row r="3640" spans="1:4" x14ac:dyDescent="0.2">
      <c r="A3640" s="146">
        <v>4748</v>
      </c>
      <c r="B3640" s="146" t="s">
        <v>3519</v>
      </c>
      <c r="C3640" s="146" t="s">
        <v>183</v>
      </c>
      <c r="D3640" s="147" t="s">
        <v>15893</v>
      </c>
    </row>
    <row r="3641" spans="1:4" x14ac:dyDescent="0.2">
      <c r="A3641" s="146">
        <v>4730</v>
      </c>
      <c r="B3641" s="146" t="s">
        <v>3520</v>
      </c>
      <c r="C3641" s="146" t="s">
        <v>183</v>
      </c>
      <c r="D3641" s="147" t="s">
        <v>15894</v>
      </c>
    </row>
    <row r="3642" spans="1:4" x14ac:dyDescent="0.2">
      <c r="A3642" s="146">
        <v>13186</v>
      </c>
      <c r="B3642" s="146" t="s">
        <v>3521</v>
      </c>
      <c r="C3642" s="146" t="s">
        <v>183</v>
      </c>
      <c r="D3642" s="147" t="s">
        <v>21256</v>
      </c>
    </row>
    <row r="3643" spans="1:4" x14ac:dyDescent="0.2">
      <c r="A3643" s="146">
        <v>10737</v>
      </c>
      <c r="B3643" s="146" t="s">
        <v>3522</v>
      </c>
      <c r="C3643" s="146" t="s">
        <v>15</v>
      </c>
      <c r="D3643" s="147" t="s">
        <v>21257</v>
      </c>
    </row>
    <row r="3644" spans="1:4" x14ac:dyDescent="0.2">
      <c r="A3644" s="146">
        <v>10734</v>
      </c>
      <c r="B3644" s="146" t="s">
        <v>3523</v>
      </c>
      <c r="C3644" s="146" t="s">
        <v>15</v>
      </c>
      <c r="D3644" s="147" t="s">
        <v>21258</v>
      </c>
    </row>
    <row r="3645" spans="1:4" x14ac:dyDescent="0.2">
      <c r="A3645" s="146">
        <v>4708</v>
      </c>
      <c r="B3645" s="146" t="s">
        <v>3524</v>
      </c>
      <c r="C3645" s="146" t="s">
        <v>15</v>
      </c>
      <c r="D3645" s="147" t="s">
        <v>21259</v>
      </c>
    </row>
    <row r="3646" spans="1:4" x14ac:dyDescent="0.2">
      <c r="A3646" s="146">
        <v>4712</v>
      </c>
      <c r="B3646" s="146" t="s">
        <v>3525</v>
      </c>
      <c r="C3646" s="146" t="s">
        <v>15</v>
      </c>
      <c r="D3646" s="147" t="s">
        <v>21260</v>
      </c>
    </row>
    <row r="3647" spans="1:4" x14ac:dyDescent="0.2">
      <c r="A3647" s="146">
        <v>4710</v>
      </c>
      <c r="B3647" s="146" t="s">
        <v>3526</v>
      </c>
      <c r="C3647" s="146" t="s">
        <v>15</v>
      </c>
      <c r="D3647" s="147" t="s">
        <v>21261</v>
      </c>
    </row>
    <row r="3648" spans="1:4" x14ac:dyDescent="0.2">
      <c r="A3648" s="146">
        <v>4746</v>
      </c>
      <c r="B3648" s="146" t="s">
        <v>3527</v>
      </c>
      <c r="C3648" s="146" t="s">
        <v>183</v>
      </c>
      <c r="D3648" s="147" t="s">
        <v>15900</v>
      </c>
    </row>
    <row r="3649" spans="1:4" x14ac:dyDescent="0.2">
      <c r="A3649" s="146">
        <v>4750</v>
      </c>
      <c r="B3649" s="146" t="s">
        <v>15901</v>
      </c>
      <c r="C3649" s="146" t="s">
        <v>185</v>
      </c>
      <c r="D3649" s="147" t="s">
        <v>13221</v>
      </c>
    </row>
    <row r="3650" spans="1:4" x14ac:dyDescent="0.2">
      <c r="A3650" s="146">
        <v>41065</v>
      </c>
      <c r="B3650" s="146" t="s">
        <v>3529</v>
      </c>
      <c r="C3650" s="146" t="s">
        <v>187</v>
      </c>
      <c r="D3650" s="147" t="s">
        <v>19544</v>
      </c>
    </row>
    <row r="3651" spans="1:4" x14ac:dyDescent="0.2">
      <c r="A3651" s="146">
        <v>34747</v>
      </c>
      <c r="B3651" s="146" t="s">
        <v>3530</v>
      </c>
      <c r="C3651" s="146" t="s">
        <v>20</v>
      </c>
      <c r="D3651" s="147" t="s">
        <v>21262</v>
      </c>
    </row>
    <row r="3652" spans="1:4" x14ac:dyDescent="0.2">
      <c r="A3652" s="146">
        <v>4826</v>
      </c>
      <c r="B3652" s="146" t="s">
        <v>3531</v>
      </c>
      <c r="C3652" s="146" t="s">
        <v>20</v>
      </c>
      <c r="D3652" s="147" t="s">
        <v>20224</v>
      </c>
    </row>
    <row r="3653" spans="1:4" x14ac:dyDescent="0.2">
      <c r="A3653" s="146">
        <v>41975</v>
      </c>
      <c r="B3653" s="146" t="s">
        <v>3532</v>
      </c>
      <c r="C3653" s="146" t="s">
        <v>15</v>
      </c>
      <c r="D3653" s="147" t="s">
        <v>21263</v>
      </c>
    </row>
    <row r="3654" spans="1:4" x14ac:dyDescent="0.2">
      <c r="A3654" s="146">
        <v>4825</v>
      </c>
      <c r="B3654" s="146" t="s">
        <v>3533</v>
      </c>
      <c r="C3654" s="146" t="s">
        <v>20</v>
      </c>
      <c r="D3654" s="147" t="s">
        <v>21264</v>
      </c>
    </row>
    <row r="3655" spans="1:4" x14ac:dyDescent="0.2">
      <c r="A3655" s="146">
        <v>34744</v>
      </c>
      <c r="B3655" s="146" t="s">
        <v>3534</v>
      </c>
      <c r="C3655" s="146" t="s">
        <v>15</v>
      </c>
      <c r="D3655" s="147" t="s">
        <v>15906</v>
      </c>
    </row>
    <row r="3656" spans="1:4" x14ac:dyDescent="0.2">
      <c r="A3656" s="146">
        <v>39430</v>
      </c>
      <c r="B3656" s="146" t="s">
        <v>3535</v>
      </c>
      <c r="C3656" s="146" t="s">
        <v>10</v>
      </c>
      <c r="D3656" s="147" t="s">
        <v>14471</v>
      </c>
    </row>
    <row r="3657" spans="1:4" x14ac:dyDescent="0.2">
      <c r="A3657" s="146">
        <v>39573</v>
      </c>
      <c r="B3657" s="146" t="s">
        <v>3536</v>
      </c>
      <c r="C3657" s="146" t="s">
        <v>10</v>
      </c>
      <c r="D3657" s="147" t="s">
        <v>12520</v>
      </c>
    </row>
    <row r="3658" spans="1:4" x14ac:dyDescent="0.2">
      <c r="A3658" s="146">
        <v>38410</v>
      </c>
      <c r="B3658" s="146" t="s">
        <v>3537</v>
      </c>
      <c r="C3658" s="146" t="s">
        <v>10</v>
      </c>
      <c r="D3658" s="147" t="s">
        <v>21265</v>
      </c>
    </row>
    <row r="3659" spans="1:4" x14ac:dyDescent="0.2">
      <c r="A3659" s="146">
        <v>41596</v>
      </c>
      <c r="B3659" s="146" t="s">
        <v>3538</v>
      </c>
      <c r="C3659" s="146" t="s">
        <v>71</v>
      </c>
      <c r="D3659" s="147" t="s">
        <v>15400</v>
      </c>
    </row>
    <row r="3660" spans="1:4" x14ac:dyDescent="0.2">
      <c r="A3660" s="146">
        <v>41598</v>
      </c>
      <c r="B3660" s="146" t="s">
        <v>3539</v>
      </c>
      <c r="C3660" s="146" t="s">
        <v>71</v>
      </c>
      <c r="D3660" s="147" t="s">
        <v>15400</v>
      </c>
    </row>
    <row r="3661" spans="1:4" x14ac:dyDescent="0.2">
      <c r="A3661" s="146">
        <v>41594</v>
      </c>
      <c r="B3661" s="146" t="s">
        <v>3540</v>
      </c>
      <c r="C3661" s="146" t="s">
        <v>71</v>
      </c>
      <c r="D3661" s="147" t="s">
        <v>13949</v>
      </c>
    </row>
    <row r="3662" spans="1:4" x14ac:dyDescent="0.2">
      <c r="A3662" s="146">
        <v>4765</v>
      </c>
      <c r="B3662" s="146" t="s">
        <v>21266</v>
      </c>
      <c r="C3662" s="146" t="s">
        <v>20</v>
      </c>
      <c r="D3662" s="147" t="s">
        <v>21267</v>
      </c>
    </row>
    <row r="3663" spans="1:4" x14ac:dyDescent="0.2">
      <c r="A3663" s="146">
        <v>10963</v>
      </c>
      <c r="B3663" s="146" t="s">
        <v>21268</v>
      </c>
      <c r="C3663" s="146" t="s">
        <v>20</v>
      </c>
      <c r="D3663" s="147" t="s">
        <v>21269</v>
      </c>
    </row>
    <row r="3664" spans="1:4" x14ac:dyDescent="0.2">
      <c r="A3664" s="146">
        <v>34742</v>
      </c>
      <c r="B3664" s="146" t="s">
        <v>21270</v>
      </c>
      <c r="C3664" s="146" t="s">
        <v>71</v>
      </c>
      <c r="D3664" s="147" t="s">
        <v>12524</v>
      </c>
    </row>
    <row r="3665" spans="1:4" x14ac:dyDescent="0.2">
      <c r="A3665" s="146">
        <v>4773</v>
      </c>
      <c r="B3665" s="146" t="s">
        <v>21271</v>
      </c>
      <c r="C3665" s="146" t="s">
        <v>20</v>
      </c>
      <c r="D3665" s="147" t="s">
        <v>21272</v>
      </c>
    </row>
    <row r="3666" spans="1:4" x14ac:dyDescent="0.2">
      <c r="A3666" s="146">
        <v>4774</v>
      </c>
      <c r="B3666" s="146" t="s">
        <v>21273</v>
      </c>
      <c r="C3666" s="146" t="s">
        <v>71</v>
      </c>
      <c r="D3666" s="147" t="s">
        <v>15399</v>
      </c>
    </row>
    <row r="3667" spans="1:4" x14ac:dyDescent="0.2">
      <c r="A3667" s="146">
        <v>43663</v>
      </c>
      <c r="B3667" s="146" t="s">
        <v>3541</v>
      </c>
      <c r="C3667" s="146" t="s">
        <v>71</v>
      </c>
      <c r="D3667" s="147" t="s">
        <v>21274</v>
      </c>
    </row>
    <row r="3668" spans="1:4" x14ac:dyDescent="0.2">
      <c r="A3668" s="146">
        <v>4766</v>
      </c>
      <c r="B3668" s="146" t="s">
        <v>3542</v>
      </c>
      <c r="C3668" s="146" t="s">
        <v>71</v>
      </c>
      <c r="D3668" s="147" t="s">
        <v>13210</v>
      </c>
    </row>
    <row r="3669" spans="1:4" x14ac:dyDescent="0.2">
      <c r="A3669" s="146">
        <v>43664</v>
      </c>
      <c r="B3669" s="146" t="s">
        <v>3543</v>
      </c>
      <c r="C3669" s="146" t="s">
        <v>71</v>
      </c>
      <c r="D3669" s="147" t="s">
        <v>13454</v>
      </c>
    </row>
    <row r="3670" spans="1:4" x14ac:dyDescent="0.2">
      <c r="A3670" s="146">
        <v>43082</v>
      </c>
      <c r="B3670" s="146" t="s">
        <v>3544</v>
      </c>
      <c r="C3670" s="146" t="s">
        <v>71</v>
      </c>
      <c r="D3670" s="147" t="s">
        <v>12524</v>
      </c>
    </row>
    <row r="3671" spans="1:4" x14ac:dyDescent="0.2">
      <c r="A3671" s="146">
        <v>40313</v>
      </c>
      <c r="B3671" s="146" t="s">
        <v>21275</v>
      </c>
      <c r="C3671" s="146" t="s">
        <v>71</v>
      </c>
      <c r="D3671" s="147" t="s">
        <v>12524</v>
      </c>
    </row>
    <row r="3672" spans="1:4" x14ac:dyDescent="0.2">
      <c r="A3672" s="146">
        <v>13340</v>
      </c>
      <c r="B3672" s="146" t="s">
        <v>21276</v>
      </c>
      <c r="C3672" s="146" t="s">
        <v>20</v>
      </c>
      <c r="D3672" s="147" t="s">
        <v>16480</v>
      </c>
    </row>
    <row r="3673" spans="1:4" x14ac:dyDescent="0.2">
      <c r="A3673" s="146">
        <v>10965</v>
      </c>
      <c r="B3673" s="146" t="s">
        <v>3545</v>
      </c>
      <c r="C3673" s="146" t="s">
        <v>20</v>
      </c>
      <c r="D3673" s="147" t="s">
        <v>14718</v>
      </c>
    </row>
    <row r="3674" spans="1:4" x14ac:dyDescent="0.2">
      <c r="A3674" s="146">
        <v>43665</v>
      </c>
      <c r="B3674" s="146" t="s">
        <v>3545</v>
      </c>
      <c r="C3674" s="146" t="s">
        <v>71</v>
      </c>
      <c r="D3674" s="147" t="s">
        <v>13210</v>
      </c>
    </row>
    <row r="3675" spans="1:4" x14ac:dyDescent="0.2">
      <c r="A3675" s="146">
        <v>10966</v>
      </c>
      <c r="B3675" s="146" t="s">
        <v>3546</v>
      </c>
      <c r="C3675" s="146" t="s">
        <v>71</v>
      </c>
      <c r="D3675" s="147" t="s">
        <v>21274</v>
      </c>
    </row>
    <row r="3676" spans="1:4" x14ac:dyDescent="0.2">
      <c r="A3676" s="146">
        <v>43666</v>
      </c>
      <c r="B3676" s="146" t="s">
        <v>3547</v>
      </c>
      <c r="C3676" s="146" t="s">
        <v>497</v>
      </c>
      <c r="D3676" s="147" t="s">
        <v>21274</v>
      </c>
    </row>
    <row r="3677" spans="1:4" x14ac:dyDescent="0.2">
      <c r="A3677" s="146">
        <v>40537</v>
      </c>
      <c r="B3677" s="146" t="s">
        <v>21277</v>
      </c>
      <c r="C3677" s="146" t="s">
        <v>71</v>
      </c>
      <c r="D3677" s="147" t="s">
        <v>20095</v>
      </c>
    </row>
    <row r="3678" spans="1:4" x14ac:dyDescent="0.2">
      <c r="A3678" s="146">
        <v>40536</v>
      </c>
      <c r="B3678" s="146" t="s">
        <v>21278</v>
      </c>
      <c r="C3678" s="146" t="s">
        <v>71</v>
      </c>
      <c r="D3678" s="147" t="s">
        <v>20095</v>
      </c>
    </row>
    <row r="3679" spans="1:4" x14ac:dyDescent="0.2">
      <c r="A3679" s="146">
        <v>43083</v>
      </c>
      <c r="B3679" s="146" t="s">
        <v>3548</v>
      </c>
      <c r="C3679" s="146" t="s">
        <v>71</v>
      </c>
      <c r="D3679" s="147" t="s">
        <v>14706</v>
      </c>
    </row>
    <row r="3680" spans="1:4" x14ac:dyDescent="0.2">
      <c r="A3680" s="146">
        <v>40535</v>
      </c>
      <c r="B3680" s="146" t="s">
        <v>3549</v>
      </c>
      <c r="C3680" s="146" t="s">
        <v>71</v>
      </c>
      <c r="D3680" s="147" t="s">
        <v>14706</v>
      </c>
    </row>
    <row r="3681" spans="1:4" x14ac:dyDescent="0.2">
      <c r="A3681" s="146">
        <v>39427</v>
      </c>
      <c r="B3681" s="146" t="s">
        <v>3550</v>
      </c>
      <c r="C3681" s="146" t="s">
        <v>20</v>
      </c>
      <c r="D3681" s="147" t="s">
        <v>13251</v>
      </c>
    </row>
    <row r="3682" spans="1:4" x14ac:dyDescent="0.2">
      <c r="A3682" s="146">
        <v>39424</v>
      </c>
      <c r="B3682" s="146" t="s">
        <v>3551</v>
      </c>
      <c r="C3682" s="146" t="s">
        <v>20</v>
      </c>
      <c r="D3682" s="147" t="s">
        <v>13081</v>
      </c>
    </row>
    <row r="3683" spans="1:4" x14ac:dyDescent="0.2">
      <c r="A3683" s="146">
        <v>39425</v>
      </c>
      <c r="B3683" s="146" t="s">
        <v>3552</v>
      </c>
      <c r="C3683" s="146" t="s">
        <v>20</v>
      </c>
      <c r="D3683" s="147" t="s">
        <v>14910</v>
      </c>
    </row>
    <row r="3684" spans="1:4" x14ac:dyDescent="0.2">
      <c r="A3684" s="146">
        <v>40664</v>
      </c>
      <c r="B3684" s="146" t="s">
        <v>3553</v>
      </c>
      <c r="C3684" s="146" t="s">
        <v>71</v>
      </c>
      <c r="D3684" s="147" t="s">
        <v>21279</v>
      </c>
    </row>
    <row r="3685" spans="1:4" x14ac:dyDescent="0.2">
      <c r="A3685" s="146">
        <v>34360</v>
      </c>
      <c r="B3685" s="146" t="s">
        <v>3554</v>
      </c>
      <c r="C3685" s="146" t="s">
        <v>71</v>
      </c>
      <c r="D3685" s="147" t="s">
        <v>19853</v>
      </c>
    </row>
    <row r="3686" spans="1:4" x14ac:dyDescent="0.2">
      <c r="A3686" s="146">
        <v>20259</v>
      </c>
      <c r="B3686" s="146" t="s">
        <v>3555</v>
      </c>
      <c r="C3686" s="146" t="s">
        <v>20</v>
      </c>
      <c r="D3686" s="147" t="s">
        <v>15912</v>
      </c>
    </row>
    <row r="3687" spans="1:4" x14ac:dyDescent="0.2">
      <c r="A3687" s="146">
        <v>14077</v>
      </c>
      <c r="B3687" s="146" t="s">
        <v>3556</v>
      </c>
      <c r="C3687" s="146" t="s">
        <v>20</v>
      </c>
      <c r="D3687" s="147" t="s">
        <v>15913</v>
      </c>
    </row>
    <row r="3688" spans="1:4" x14ac:dyDescent="0.2">
      <c r="A3688" s="146">
        <v>3678</v>
      </c>
      <c r="B3688" s="146" t="s">
        <v>3557</v>
      </c>
      <c r="C3688" s="146" t="s">
        <v>20</v>
      </c>
      <c r="D3688" s="147" t="s">
        <v>15914</v>
      </c>
    </row>
    <row r="3689" spans="1:4" x14ac:dyDescent="0.2">
      <c r="A3689" s="146">
        <v>39418</v>
      </c>
      <c r="B3689" s="146" t="s">
        <v>3558</v>
      </c>
      <c r="C3689" s="146" t="s">
        <v>20</v>
      </c>
      <c r="D3689" s="147" t="s">
        <v>15915</v>
      </c>
    </row>
    <row r="3690" spans="1:4" x14ac:dyDescent="0.2">
      <c r="A3690" s="146">
        <v>39419</v>
      </c>
      <c r="B3690" s="146" t="s">
        <v>3559</v>
      </c>
      <c r="C3690" s="146" t="s">
        <v>20</v>
      </c>
      <c r="D3690" s="147" t="s">
        <v>15916</v>
      </c>
    </row>
    <row r="3691" spans="1:4" x14ac:dyDescent="0.2">
      <c r="A3691" s="146">
        <v>39420</v>
      </c>
      <c r="B3691" s="146" t="s">
        <v>3560</v>
      </c>
      <c r="C3691" s="146" t="s">
        <v>20</v>
      </c>
      <c r="D3691" s="147" t="s">
        <v>15917</v>
      </c>
    </row>
    <row r="3692" spans="1:4" x14ac:dyDescent="0.2">
      <c r="A3692" s="146">
        <v>39571</v>
      </c>
      <c r="B3692" s="146" t="s">
        <v>15918</v>
      </c>
      <c r="C3692" s="146" t="s">
        <v>20</v>
      </c>
      <c r="D3692" s="147" t="s">
        <v>14629</v>
      </c>
    </row>
    <row r="3693" spans="1:4" x14ac:dyDescent="0.2">
      <c r="A3693" s="146">
        <v>39421</v>
      </c>
      <c r="B3693" s="146" t="s">
        <v>3562</v>
      </c>
      <c r="C3693" s="146" t="s">
        <v>20</v>
      </c>
      <c r="D3693" s="147" t="s">
        <v>15919</v>
      </c>
    </row>
    <row r="3694" spans="1:4" x14ac:dyDescent="0.2">
      <c r="A3694" s="146">
        <v>39422</v>
      </c>
      <c r="B3694" s="146" t="s">
        <v>3563</v>
      </c>
      <c r="C3694" s="146" t="s">
        <v>20</v>
      </c>
      <c r="D3694" s="147" t="s">
        <v>14096</v>
      </c>
    </row>
    <row r="3695" spans="1:4" x14ac:dyDescent="0.2">
      <c r="A3695" s="146">
        <v>39423</v>
      </c>
      <c r="B3695" s="146" t="s">
        <v>3564</v>
      </c>
      <c r="C3695" s="146" t="s">
        <v>20</v>
      </c>
      <c r="D3695" s="147" t="s">
        <v>14455</v>
      </c>
    </row>
    <row r="3696" spans="1:4" x14ac:dyDescent="0.2">
      <c r="A3696" s="146">
        <v>39426</v>
      </c>
      <c r="B3696" s="146" t="s">
        <v>3565</v>
      </c>
      <c r="C3696" s="146" t="s">
        <v>20</v>
      </c>
      <c r="D3696" s="147" t="s">
        <v>15920</v>
      </c>
    </row>
    <row r="3697" spans="1:4" x14ac:dyDescent="0.2">
      <c r="A3697" s="146">
        <v>39429</v>
      </c>
      <c r="B3697" s="146" t="s">
        <v>3566</v>
      </c>
      <c r="C3697" s="146" t="s">
        <v>20</v>
      </c>
      <c r="D3697" s="147" t="s">
        <v>15921</v>
      </c>
    </row>
    <row r="3698" spans="1:4" x14ac:dyDescent="0.2">
      <c r="A3698" s="146">
        <v>39428</v>
      </c>
      <c r="B3698" s="146" t="s">
        <v>3567</v>
      </c>
      <c r="C3698" s="146" t="s">
        <v>20</v>
      </c>
      <c r="D3698" s="147" t="s">
        <v>15442</v>
      </c>
    </row>
    <row r="3699" spans="1:4" x14ac:dyDescent="0.2">
      <c r="A3699" s="146">
        <v>39572</v>
      </c>
      <c r="B3699" s="146" t="s">
        <v>3568</v>
      </c>
      <c r="C3699" s="146" t="s">
        <v>20</v>
      </c>
      <c r="D3699" s="147" t="s">
        <v>14494</v>
      </c>
    </row>
    <row r="3700" spans="1:4" x14ac:dyDescent="0.2">
      <c r="A3700" s="146">
        <v>39570</v>
      </c>
      <c r="B3700" s="146" t="s">
        <v>3569</v>
      </c>
      <c r="C3700" s="146" t="s">
        <v>20</v>
      </c>
      <c r="D3700" s="147" t="s">
        <v>13510</v>
      </c>
    </row>
    <row r="3701" spans="1:4" x14ac:dyDescent="0.2">
      <c r="A3701" s="146">
        <v>39569</v>
      </c>
      <c r="B3701" s="146" t="s">
        <v>3570</v>
      </c>
      <c r="C3701" s="146" t="s">
        <v>20</v>
      </c>
      <c r="D3701" s="147" t="s">
        <v>12573</v>
      </c>
    </row>
    <row r="3702" spans="1:4" x14ac:dyDescent="0.2">
      <c r="A3702" s="146">
        <v>11552</v>
      </c>
      <c r="B3702" s="146" t="s">
        <v>15922</v>
      </c>
      <c r="C3702" s="146" t="s">
        <v>20</v>
      </c>
      <c r="D3702" s="147" t="s">
        <v>15492</v>
      </c>
    </row>
    <row r="3703" spans="1:4" x14ac:dyDescent="0.2">
      <c r="A3703" s="146">
        <v>40598</v>
      </c>
      <c r="B3703" s="146" t="s">
        <v>3572</v>
      </c>
      <c r="C3703" s="146" t="s">
        <v>71</v>
      </c>
      <c r="D3703" s="147" t="s">
        <v>20240</v>
      </c>
    </row>
    <row r="3704" spans="1:4" x14ac:dyDescent="0.2">
      <c r="A3704" s="146">
        <v>39029</v>
      </c>
      <c r="B3704" s="146" t="s">
        <v>3573</v>
      </c>
      <c r="C3704" s="146" t="s">
        <v>20</v>
      </c>
      <c r="D3704" s="147" t="s">
        <v>15924</v>
      </c>
    </row>
    <row r="3705" spans="1:4" x14ac:dyDescent="0.2">
      <c r="A3705" s="146">
        <v>39028</v>
      </c>
      <c r="B3705" s="146" t="s">
        <v>3574</v>
      </c>
      <c r="C3705" s="146" t="s">
        <v>20</v>
      </c>
      <c r="D3705" s="147" t="s">
        <v>15925</v>
      </c>
    </row>
    <row r="3706" spans="1:4" x14ac:dyDescent="0.2">
      <c r="A3706" s="146">
        <v>39328</v>
      </c>
      <c r="B3706" s="146" t="s">
        <v>3575</v>
      </c>
      <c r="C3706" s="146" t="s">
        <v>20</v>
      </c>
      <c r="D3706" s="147" t="s">
        <v>15926</v>
      </c>
    </row>
    <row r="3707" spans="1:4" x14ac:dyDescent="0.2">
      <c r="A3707" s="146">
        <v>38541</v>
      </c>
      <c r="B3707" s="146" t="s">
        <v>3576</v>
      </c>
      <c r="C3707" s="146" t="s">
        <v>10</v>
      </c>
      <c r="D3707" s="147" t="s">
        <v>21280</v>
      </c>
    </row>
    <row r="3708" spans="1:4" x14ac:dyDescent="0.2">
      <c r="A3708" s="146">
        <v>38542</v>
      </c>
      <c r="B3708" s="146" t="s">
        <v>3577</v>
      </c>
      <c r="C3708" s="146" t="s">
        <v>10</v>
      </c>
      <c r="D3708" s="147" t="s">
        <v>21281</v>
      </c>
    </row>
    <row r="3709" spans="1:4" x14ac:dyDescent="0.2">
      <c r="A3709" s="146">
        <v>38543</v>
      </c>
      <c r="B3709" s="146" t="s">
        <v>3578</v>
      </c>
      <c r="C3709" s="146" t="s">
        <v>10</v>
      </c>
      <c r="D3709" s="147" t="s">
        <v>21282</v>
      </c>
    </row>
    <row r="3710" spans="1:4" x14ac:dyDescent="0.2">
      <c r="A3710" s="146">
        <v>40406</v>
      </c>
      <c r="B3710" s="146" t="s">
        <v>3579</v>
      </c>
      <c r="C3710" s="146" t="s">
        <v>10</v>
      </c>
      <c r="D3710" s="147" t="s">
        <v>21283</v>
      </c>
    </row>
    <row r="3711" spans="1:4" x14ac:dyDescent="0.2">
      <c r="A3711" s="146">
        <v>40789</v>
      </c>
      <c r="B3711" s="146" t="s">
        <v>3580</v>
      </c>
      <c r="C3711" s="146" t="s">
        <v>10</v>
      </c>
      <c r="D3711" s="147" t="s">
        <v>21284</v>
      </c>
    </row>
    <row r="3712" spans="1:4" x14ac:dyDescent="0.2">
      <c r="A3712" s="146">
        <v>40791</v>
      </c>
      <c r="B3712" s="146" t="s">
        <v>3581</v>
      </c>
      <c r="C3712" s="146" t="s">
        <v>10</v>
      </c>
      <c r="D3712" s="147" t="s">
        <v>21285</v>
      </c>
    </row>
    <row r="3713" spans="1:4" x14ac:dyDescent="0.2">
      <c r="A3713" s="146">
        <v>11651</v>
      </c>
      <c r="B3713" s="146" t="s">
        <v>3582</v>
      </c>
      <c r="C3713" s="146" t="s">
        <v>10</v>
      </c>
      <c r="D3713" s="147" t="s">
        <v>21286</v>
      </c>
    </row>
    <row r="3714" spans="1:4" x14ac:dyDescent="0.2">
      <c r="A3714" s="146">
        <v>42002</v>
      </c>
      <c r="B3714" s="146" t="s">
        <v>15934</v>
      </c>
      <c r="C3714" s="146" t="s">
        <v>10</v>
      </c>
      <c r="D3714" s="147" t="s">
        <v>21287</v>
      </c>
    </row>
    <row r="3715" spans="1:4" x14ac:dyDescent="0.2">
      <c r="A3715" s="146">
        <v>40435</v>
      </c>
      <c r="B3715" s="146" t="s">
        <v>3583</v>
      </c>
      <c r="C3715" s="146" t="s">
        <v>10</v>
      </c>
      <c r="D3715" s="147" t="s">
        <v>21288</v>
      </c>
    </row>
    <row r="3716" spans="1:4" x14ac:dyDescent="0.2">
      <c r="A3716" s="146">
        <v>39012</v>
      </c>
      <c r="B3716" s="146" t="s">
        <v>3584</v>
      </c>
      <c r="C3716" s="146" t="s">
        <v>10</v>
      </c>
      <c r="D3716" s="147" t="s">
        <v>21289</v>
      </c>
    </row>
    <row r="3717" spans="1:4" x14ac:dyDescent="0.2">
      <c r="A3717" s="146">
        <v>13617</v>
      </c>
      <c r="B3717" s="146" t="s">
        <v>3585</v>
      </c>
      <c r="C3717" s="146" t="s">
        <v>10</v>
      </c>
      <c r="D3717" s="147" t="s">
        <v>21290</v>
      </c>
    </row>
    <row r="3718" spans="1:4" x14ac:dyDescent="0.2">
      <c r="A3718" s="146">
        <v>5327</v>
      </c>
      <c r="B3718" s="146" t="s">
        <v>15939</v>
      </c>
      <c r="C3718" s="146" t="s">
        <v>71</v>
      </c>
      <c r="D3718" s="147" t="s">
        <v>20005</v>
      </c>
    </row>
    <row r="3719" spans="1:4" x14ac:dyDescent="0.2">
      <c r="A3719" s="146">
        <v>35274</v>
      </c>
      <c r="B3719" s="146" t="s">
        <v>15941</v>
      </c>
      <c r="C3719" s="146" t="s">
        <v>20</v>
      </c>
      <c r="D3719" s="147" t="s">
        <v>21291</v>
      </c>
    </row>
    <row r="3720" spans="1:4" x14ac:dyDescent="0.2">
      <c r="A3720" s="146">
        <v>35275</v>
      </c>
      <c r="B3720" s="146" t="s">
        <v>15942</v>
      </c>
      <c r="C3720" s="146" t="s">
        <v>20</v>
      </c>
      <c r="D3720" s="147" t="s">
        <v>21292</v>
      </c>
    </row>
    <row r="3721" spans="1:4" x14ac:dyDescent="0.2">
      <c r="A3721" s="146">
        <v>35276</v>
      </c>
      <c r="B3721" s="146" t="s">
        <v>15944</v>
      </c>
      <c r="C3721" s="146" t="s">
        <v>20</v>
      </c>
      <c r="D3721" s="147" t="s">
        <v>21293</v>
      </c>
    </row>
    <row r="3722" spans="1:4" x14ac:dyDescent="0.2">
      <c r="A3722" s="146">
        <v>38386</v>
      </c>
      <c r="B3722" s="146" t="s">
        <v>3589</v>
      </c>
      <c r="C3722" s="146" t="s">
        <v>10</v>
      </c>
      <c r="D3722" s="147" t="s">
        <v>19989</v>
      </c>
    </row>
    <row r="3723" spans="1:4" x14ac:dyDescent="0.2">
      <c r="A3723" s="146">
        <v>11091</v>
      </c>
      <c r="B3723" s="146" t="s">
        <v>3590</v>
      </c>
      <c r="C3723" s="146" t="s">
        <v>10</v>
      </c>
      <c r="D3723" s="147" t="s">
        <v>13994</v>
      </c>
    </row>
    <row r="3724" spans="1:4" x14ac:dyDescent="0.2">
      <c r="A3724" s="146">
        <v>37586</v>
      </c>
      <c r="B3724" s="146" t="s">
        <v>3591</v>
      </c>
      <c r="C3724" s="146" t="s">
        <v>2214</v>
      </c>
      <c r="D3724" s="147" t="s">
        <v>21294</v>
      </c>
    </row>
    <row r="3725" spans="1:4" x14ac:dyDescent="0.2">
      <c r="A3725" s="146">
        <v>37395</v>
      </c>
      <c r="B3725" s="146" t="s">
        <v>3592</v>
      </c>
      <c r="C3725" s="146" t="s">
        <v>2214</v>
      </c>
      <c r="D3725" s="147" t="s">
        <v>21295</v>
      </c>
    </row>
    <row r="3726" spans="1:4" x14ac:dyDescent="0.2">
      <c r="A3726" s="146">
        <v>14147</v>
      </c>
      <c r="B3726" s="146" t="s">
        <v>3593</v>
      </c>
      <c r="C3726" s="146" t="s">
        <v>2214</v>
      </c>
      <c r="D3726" s="147" t="s">
        <v>21296</v>
      </c>
    </row>
    <row r="3727" spans="1:4" x14ac:dyDescent="0.2">
      <c r="A3727" s="146">
        <v>37396</v>
      </c>
      <c r="B3727" s="146" t="s">
        <v>3594</v>
      </c>
      <c r="C3727" s="146" t="s">
        <v>2214</v>
      </c>
      <c r="D3727" s="147" t="s">
        <v>20589</v>
      </c>
    </row>
    <row r="3728" spans="1:4" x14ac:dyDescent="0.2">
      <c r="A3728" s="146">
        <v>37397</v>
      </c>
      <c r="B3728" s="146" t="s">
        <v>3595</v>
      </c>
      <c r="C3728" s="146" t="s">
        <v>2214</v>
      </c>
      <c r="D3728" s="147" t="s">
        <v>15452</v>
      </c>
    </row>
    <row r="3729" spans="1:4" x14ac:dyDescent="0.2">
      <c r="A3729" s="146">
        <v>11559</v>
      </c>
      <c r="B3729" s="146" t="s">
        <v>21297</v>
      </c>
      <c r="C3729" s="146" t="s">
        <v>10</v>
      </c>
      <c r="D3729" s="147" t="s">
        <v>20638</v>
      </c>
    </row>
    <row r="3730" spans="1:4" x14ac:dyDescent="0.2">
      <c r="A3730" s="146">
        <v>444</v>
      </c>
      <c r="B3730" s="146" t="s">
        <v>3597</v>
      </c>
      <c r="C3730" s="146" t="s">
        <v>10</v>
      </c>
      <c r="D3730" s="147" t="s">
        <v>14210</v>
      </c>
    </row>
    <row r="3731" spans="1:4" x14ac:dyDescent="0.2">
      <c r="A3731" s="146">
        <v>445</v>
      </c>
      <c r="B3731" s="146" t="s">
        <v>3598</v>
      </c>
      <c r="C3731" s="146" t="s">
        <v>10</v>
      </c>
      <c r="D3731" s="147" t="s">
        <v>21298</v>
      </c>
    </row>
    <row r="3732" spans="1:4" x14ac:dyDescent="0.2">
      <c r="A3732" s="146">
        <v>4783</v>
      </c>
      <c r="B3732" s="146" t="s">
        <v>15953</v>
      </c>
      <c r="C3732" s="146" t="s">
        <v>185</v>
      </c>
      <c r="D3732" s="147" t="s">
        <v>13221</v>
      </c>
    </row>
    <row r="3733" spans="1:4" x14ac:dyDescent="0.2">
      <c r="A3733" s="146">
        <v>41079</v>
      </c>
      <c r="B3733" s="146" t="s">
        <v>3600</v>
      </c>
      <c r="C3733" s="146" t="s">
        <v>187</v>
      </c>
      <c r="D3733" s="147" t="s">
        <v>19544</v>
      </c>
    </row>
    <row r="3734" spans="1:4" x14ac:dyDescent="0.2">
      <c r="A3734" s="146">
        <v>12874</v>
      </c>
      <c r="B3734" s="146" t="s">
        <v>15954</v>
      </c>
      <c r="C3734" s="146" t="s">
        <v>185</v>
      </c>
      <c r="D3734" s="147" t="s">
        <v>13859</v>
      </c>
    </row>
    <row r="3735" spans="1:4" x14ac:dyDescent="0.2">
      <c r="A3735" s="146">
        <v>41082</v>
      </c>
      <c r="B3735" s="146" t="s">
        <v>3602</v>
      </c>
      <c r="C3735" s="146" t="s">
        <v>187</v>
      </c>
      <c r="D3735" s="147" t="s">
        <v>21299</v>
      </c>
    </row>
    <row r="3736" spans="1:4" x14ac:dyDescent="0.2">
      <c r="A3736" s="146">
        <v>4785</v>
      </c>
      <c r="B3736" s="146" t="s">
        <v>15956</v>
      </c>
      <c r="C3736" s="146" t="s">
        <v>185</v>
      </c>
      <c r="D3736" s="147" t="s">
        <v>21300</v>
      </c>
    </row>
    <row r="3737" spans="1:4" x14ac:dyDescent="0.2">
      <c r="A3737" s="146">
        <v>41081</v>
      </c>
      <c r="B3737" s="146" t="s">
        <v>3604</v>
      </c>
      <c r="C3737" s="146" t="s">
        <v>187</v>
      </c>
      <c r="D3737" s="147" t="s">
        <v>21301</v>
      </c>
    </row>
    <row r="3738" spans="1:4" x14ac:dyDescent="0.2">
      <c r="A3738" s="146">
        <v>4801</v>
      </c>
      <c r="B3738" s="146" t="s">
        <v>3605</v>
      </c>
      <c r="C3738" s="146" t="s">
        <v>15</v>
      </c>
      <c r="D3738" s="147" t="s">
        <v>16854</v>
      </c>
    </row>
    <row r="3739" spans="1:4" x14ac:dyDescent="0.2">
      <c r="A3739" s="146">
        <v>4794</v>
      </c>
      <c r="B3739" s="146" t="s">
        <v>3606</v>
      </c>
      <c r="C3739" s="146" t="s">
        <v>15</v>
      </c>
      <c r="D3739" s="147" t="s">
        <v>21302</v>
      </c>
    </row>
    <row r="3740" spans="1:4" x14ac:dyDescent="0.2">
      <c r="A3740" s="146">
        <v>4796</v>
      </c>
      <c r="B3740" s="146" t="s">
        <v>3607</v>
      </c>
      <c r="C3740" s="146" t="s">
        <v>15</v>
      </c>
      <c r="D3740" s="147" t="s">
        <v>21303</v>
      </c>
    </row>
    <row r="3741" spans="1:4" x14ac:dyDescent="0.2">
      <c r="A3741" s="146">
        <v>4800</v>
      </c>
      <c r="B3741" s="146" t="s">
        <v>3608</v>
      </c>
      <c r="C3741" s="146" t="s">
        <v>15</v>
      </c>
      <c r="D3741" s="147" t="s">
        <v>21304</v>
      </c>
    </row>
    <row r="3742" spans="1:4" x14ac:dyDescent="0.2">
      <c r="A3742" s="146">
        <v>4795</v>
      </c>
      <c r="B3742" s="146" t="s">
        <v>3609</v>
      </c>
      <c r="C3742" s="146" t="s">
        <v>15</v>
      </c>
      <c r="D3742" s="147" t="s">
        <v>21305</v>
      </c>
    </row>
    <row r="3743" spans="1:4" x14ac:dyDescent="0.2">
      <c r="A3743" s="146">
        <v>39694</v>
      </c>
      <c r="B3743" s="146" t="s">
        <v>3610</v>
      </c>
      <c r="C3743" s="146" t="s">
        <v>15</v>
      </c>
      <c r="D3743" s="147" t="s">
        <v>21306</v>
      </c>
    </row>
    <row r="3744" spans="1:4" x14ac:dyDescent="0.2">
      <c r="A3744" s="146">
        <v>1292</v>
      </c>
      <c r="B3744" s="146" t="s">
        <v>3611</v>
      </c>
      <c r="C3744" s="146" t="s">
        <v>15</v>
      </c>
      <c r="D3744" s="147" t="s">
        <v>15335</v>
      </c>
    </row>
    <row r="3745" spans="1:4" x14ac:dyDescent="0.2">
      <c r="A3745" s="146">
        <v>1287</v>
      </c>
      <c r="B3745" s="146" t="s">
        <v>3612</v>
      </c>
      <c r="C3745" s="146" t="s">
        <v>15</v>
      </c>
      <c r="D3745" s="147" t="s">
        <v>13118</v>
      </c>
    </row>
    <row r="3746" spans="1:4" x14ac:dyDescent="0.2">
      <c r="A3746" s="146">
        <v>1297</v>
      </c>
      <c r="B3746" s="146" t="s">
        <v>3613</v>
      </c>
      <c r="C3746" s="146" t="s">
        <v>15</v>
      </c>
      <c r="D3746" s="147" t="s">
        <v>14167</v>
      </c>
    </row>
    <row r="3747" spans="1:4" x14ac:dyDescent="0.2">
      <c r="A3747" s="146">
        <v>4786</v>
      </c>
      <c r="B3747" s="146" t="s">
        <v>3614</v>
      </c>
      <c r="C3747" s="146" t="s">
        <v>15</v>
      </c>
      <c r="D3747" s="147" t="s">
        <v>21307</v>
      </c>
    </row>
    <row r="3748" spans="1:4" x14ac:dyDescent="0.2">
      <c r="A3748" s="146">
        <v>10840</v>
      </c>
      <c r="B3748" s="146" t="s">
        <v>3615</v>
      </c>
      <c r="C3748" s="146" t="s">
        <v>15</v>
      </c>
      <c r="D3748" s="147" t="s">
        <v>21308</v>
      </c>
    </row>
    <row r="3749" spans="1:4" x14ac:dyDescent="0.2">
      <c r="A3749" s="146">
        <v>10841</v>
      </c>
      <c r="B3749" s="146" t="s">
        <v>3616</v>
      </c>
      <c r="C3749" s="146" t="s">
        <v>15</v>
      </c>
      <c r="D3749" s="147" t="s">
        <v>21309</v>
      </c>
    </row>
    <row r="3750" spans="1:4" x14ac:dyDescent="0.2">
      <c r="A3750" s="146">
        <v>25980</v>
      </c>
      <c r="B3750" s="146" t="s">
        <v>15968</v>
      </c>
      <c r="C3750" s="146" t="s">
        <v>15</v>
      </c>
      <c r="D3750" s="147" t="s">
        <v>21310</v>
      </c>
    </row>
    <row r="3751" spans="1:4" x14ac:dyDescent="0.2">
      <c r="A3751" s="146">
        <v>10842</v>
      </c>
      <c r="B3751" s="146" t="s">
        <v>3618</v>
      </c>
      <c r="C3751" s="146" t="s">
        <v>15</v>
      </c>
      <c r="D3751" s="147" t="s">
        <v>21311</v>
      </c>
    </row>
    <row r="3752" spans="1:4" x14ac:dyDescent="0.2">
      <c r="A3752" s="146">
        <v>21108</v>
      </c>
      <c r="B3752" s="146" t="s">
        <v>3619</v>
      </c>
      <c r="C3752" s="146" t="s">
        <v>15</v>
      </c>
      <c r="D3752" s="147" t="s">
        <v>21312</v>
      </c>
    </row>
    <row r="3753" spans="1:4" x14ac:dyDescent="0.2">
      <c r="A3753" s="146">
        <v>38180</v>
      </c>
      <c r="B3753" s="146" t="s">
        <v>3620</v>
      </c>
      <c r="C3753" s="146" t="s">
        <v>15</v>
      </c>
      <c r="D3753" s="147" t="s">
        <v>21313</v>
      </c>
    </row>
    <row r="3754" spans="1:4" x14ac:dyDescent="0.2">
      <c r="A3754" s="146">
        <v>40648</v>
      </c>
      <c r="B3754" s="146" t="s">
        <v>3621</v>
      </c>
      <c r="C3754" s="146" t="s">
        <v>15</v>
      </c>
      <c r="D3754" s="147" t="s">
        <v>21314</v>
      </c>
    </row>
    <row r="3755" spans="1:4" x14ac:dyDescent="0.2">
      <c r="A3755" s="146">
        <v>40649</v>
      </c>
      <c r="B3755" s="146" t="s">
        <v>3622</v>
      </c>
      <c r="C3755" s="146" t="s">
        <v>15</v>
      </c>
      <c r="D3755" s="147" t="s">
        <v>21315</v>
      </c>
    </row>
    <row r="3756" spans="1:4" x14ac:dyDescent="0.2">
      <c r="A3756" s="146">
        <v>40650</v>
      </c>
      <c r="B3756" s="146" t="s">
        <v>15975</v>
      </c>
      <c r="C3756" s="146" t="s">
        <v>15</v>
      </c>
      <c r="D3756" s="147" t="s">
        <v>21316</v>
      </c>
    </row>
    <row r="3757" spans="1:4" x14ac:dyDescent="0.2">
      <c r="A3757" s="146">
        <v>40651</v>
      </c>
      <c r="B3757" s="146" t="s">
        <v>15977</v>
      </c>
      <c r="C3757" s="146" t="s">
        <v>15</v>
      </c>
      <c r="D3757" s="147" t="s">
        <v>21317</v>
      </c>
    </row>
    <row r="3758" spans="1:4" x14ac:dyDescent="0.2">
      <c r="A3758" s="146">
        <v>40652</v>
      </c>
      <c r="B3758" s="146" t="s">
        <v>3625</v>
      </c>
      <c r="C3758" s="146" t="s">
        <v>15</v>
      </c>
      <c r="D3758" s="147" t="s">
        <v>21318</v>
      </c>
    </row>
    <row r="3759" spans="1:4" x14ac:dyDescent="0.2">
      <c r="A3759" s="146">
        <v>40647</v>
      </c>
      <c r="B3759" s="146" t="s">
        <v>3626</v>
      </c>
      <c r="C3759" s="146" t="s">
        <v>15</v>
      </c>
      <c r="D3759" s="147" t="s">
        <v>21319</v>
      </c>
    </row>
    <row r="3760" spans="1:4" x14ac:dyDescent="0.2">
      <c r="A3760" s="146">
        <v>40653</v>
      </c>
      <c r="B3760" s="146" t="s">
        <v>3627</v>
      </c>
      <c r="C3760" s="146" t="s">
        <v>15</v>
      </c>
      <c r="D3760" s="147" t="s">
        <v>21320</v>
      </c>
    </row>
    <row r="3761" spans="1:4" x14ac:dyDescent="0.2">
      <c r="A3761" s="146">
        <v>36178</v>
      </c>
      <c r="B3761" s="146" t="s">
        <v>3628</v>
      </c>
      <c r="C3761" s="146" t="s">
        <v>10</v>
      </c>
      <c r="D3761" s="147" t="s">
        <v>15912</v>
      </c>
    </row>
    <row r="3762" spans="1:4" x14ac:dyDescent="0.2">
      <c r="A3762" s="146">
        <v>38195</v>
      </c>
      <c r="B3762" s="146" t="s">
        <v>3629</v>
      </c>
      <c r="C3762" s="146" t="s">
        <v>15</v>
      </c>
      <c r="D3762" s="147" t="s">
        <v>21321</v>
      </c>
    </row>
    <row r="3763" spans="1:4" x14ac:dyDescent="0.2">
      <c r="A3763" s="146">
        <v>38181</v>
      </c>
      <c r="B3763" s="146" t="s">
        <v>3630</v>
      </c>
      <c r="C3763" s="146" t="s">
        <v>15</v>
      </c>
      <c r="D3763" s="147" t="s">
        <v>21322</v>
      </c>
    </row>
    <row r="3764" spans="1:4" x14ac:dyDescent="0.2">
      <c r="A3764" s="146">
        <v>38182</v>
      </c>
      <c r="B3764" s="146" t="s">
        <v>3631</v>
      </c>
      <c r="C3764" s="146" t="s">
        <v>15</v>
      </c>
      <c r="D3764" s="147" t="s">
        <v>21323</v>
      </c>
    </row>
    <row r="3765" spans="1:4" x14ac:dyDescent="0.2">
      <c r="A3765" s="146">
        <v>38186</v>
      </c>
      <c r="B3765" s="146" t="s">
        <v>3632</v>
      </c>
      <c r="C3765" s="146" t="s">
        <v>15</v>
      </c>
      <c r="D3765" s="147" t="s">
        <v>21324</v>
      </c>
    </row>
    <row r="3766" spans="1:4" x14ac:dyDescent="0.2">
      <c r="A3766" s="146">
        <v>38185</v>
      </c>
      <c r="B3766" s="146" t="s">
        <v>3633</v>
      </c>
      <c r="C3766" s="146" t="s">
        <v>15</v>
      </c>
      <c r="D3766" s="147" t="s">
        <v>21325</v>
      </c>
    </row>
    <row r="3767" spans="1:4" x14ac:dyDescent="0.2">
      <c r="A3767" s="146">
        <v>40654</v>
      </c>
      <c r="B3767" s="146" t="s">
        <v>3634</v>
      </c>
      <c r="C3767" s="146" t="s">
        <v>15</v>
      </c>
      <c r="D3767" s="147" t="s">
        <v>21326</v>
      </c>
    </row>
    <row r="3768" spans="1:4" x14ac:dyDescent="0.2">
      <c r="A3768" s="146">
        <v>25981</v>
      </c>
      <c r="B3768" s="146" t="s">
        <v>15988</v>
      </c>
      <c r="C3768" s="146" t="s">
        <v>15</v>
      </c>
      <c r="D3768" s="147" t="s">
        <v>21327</v>
      </c>
    </row>
    <row r="3769" spans="1:4" x14ac:dyDescent="0.2">
      <c r="A3769" s="146">
        <v>4822</v>
      </c>
      <c r="B3769" s="146" t="s">
        <v>3636</v>
      </c>
      <c r="C3769" s="146" t="s">
        <v>15</v>
      </c>
      <c r="D3769" s="147" t="s">
        <v>21328</v>
      </c>
    </row>
    <row r="3770" spans="1:4" x14ac:dyDescent="0.2">
      <c r="A3770" s="146">
        <v>4818</v>
      </c>
      <c r="B3770" s="146" t="s">
        <v>3637</v>
      </c>
      <c r="C3770" s="146" t="s">
        <v>15</v>
      </c>
      <c r="D3770" s="147" t="s">
        <v>21329</v>
      </c>
    </row>
    <row r="3771" spans="1:4" x14ac:dyDescent="0.2">
      <c r="A3771" s="146">
        <v>39567</v>
      </c>
      <c r="B3771" s="146" t="s">
        <v>15991</v>
      </c>
      <c r="C3771" s="146" t="s">
        <v>15</v>
      </c>
      <c r="D3771" s="147" t="s">
        <v>21330</v>
      </c>
    </row>
    <row r="3772" spans="1:4" x14ac:dyDescent="0.2">
      <c r="A3772" s="146">
        <v>39566</v>
      </c>
      <c r="B3772" s="146" t="s">
        <v>15993</v>
      </c>
      <c r="C3772" s="146" t="s">
        <v>15</v>
      </c>
      <c r="D3772" s="147" t="s">
        <v>21331</v>
      </c>
    </row>
    <row r="3773" spans="1:4" x14ac:dyDescent="0.2">
      <c r="A3773" s="146">
        <v>11062</v>
      </c>
      <c r="B3773" s="146" t="s">
        <v>15995</v>
      </c>
      <c r="C3773" s="146" t="s">
        <v>15</v>
      </c>
      <c r="D3773" s="147" t="s">
        <v>21332</v>
      </c>
    </row>
    <row r="3774" spans="1:4" x14ac:dyDescent="0.2">
      <c r="A3774" s="146">
        <v>11063</v>
      </c>
      <c r="B3774" s="146" t="s">
        <v>15997</v>
      </c>
      <c r="C3774" s="146" t="s">
        <v>15</v>
      </c>
      <c r="D3774" s="147" t="s">
        <v>21333</v>
      </c>
    </row>
    <row r="3775" spans="1:4" x14ac:dyDescent="0.2">
      <c r="A3775" s="146">
        <v>13521</v>
      </c>
      <c r="B3775" s="146" t="s">
        <v>3651</v>
      </c>
      <c r="C3775" s="146" t="s">
        <v>10</v>
      </c>
      <c r="D3775" s="147" t="s">
        <v>15999</v>
      </c>
    </row>
    <row r="3776" spans="1:4" x14ac:dyDescent="0.2">
      <c r="A3776" s="146">
        <v>10851</v>
      </c>
      <c r="B3776" s="146" t="s">
        <v>3652</v>
      </c>
      <c r="C3776" s="146" t="s">
        <v>10</v>
      </c>
      <c r="D3776" s="147" t="s">
        <v>21334</v>
      </c>
    </row>
    <row r="3777" spans="1:4" x14ac:dyDescent="0.2">
      <c r="A3777" s="146">
        <v>39515</v>
      </c>
      <c r="B3777" s="146" t="s">
        <v>3653</v>
      </c>
      <c r="C3777" s="146" t="s">
        <v>10</v>
      </c>
      <c r="D3777" s="147" t="s">
        <v>21335</v>
      </c>
    </row>
    <row r="3778" spans="1:4" x14ac:dyDescent="0.2">
      <c r="A3778" s="146">
        <v>39516</v>
      </c>
      <c r="B3778" s="146" t="s">
        <v>3654</v>
      </c>
      <c r="C3778" s="146" t="s">
        <v>10</v>
      </c>
      <c r="D3778" s="147" t="s">
        <v>13402</v>
      </c>
    </row>
    <row r="3779" spans="1:4" x14ac:dyDescent="0.2">
      <c r="A3779" s="146">
        <v>39514</v>
      </c>
      <c r="B3779" s="146" t="s">
        <v>3655</v>
      </c>
      <c r="C3779" s="146" t="s">
        <v>10</v>
      </c>
      <c r="D3779" s="147" t="s">
        <v>14079</v>
      </c>
    </row>
    <row r="3780" spans="1:4" x14ac:dyDescent="0.2">
      <c r="A3780" s="146">
        <v>4812</v>
      </c>
      <c r="B3780" s="146" t="s">
        <v>16003</v>
      </c>
      <c r="C3780" s="146" t="s">
        <v>15</v>
      </c>
      <c r="D3780" s="147" t="s">
        <v>15110</v>
      </c>
    </row>
    <row r="3781" spans="1:4" x14ac:dyDescent="0.2">
      <c r="A3781" s="146">
        <v>10849</v>
      </c>
      <c r="B3781" s="146" t="s">
        <v>3657</v>
      </c>
      <c r="C3781" s="146" t="s">
        <v>10</v>
      </c>
      <c r="D3781" s="147" t="s">
        <v>16004</v>
      </c>
    </row>
    <row r="3782" spans="1:4" x14ac:dyDescent="0.2">
      <c r="A3782" s="146">
        <v>10848</v>
      </c>
      <c r="B3782" s="146" t="s">
        <v>3658</v>
      </c>
      <c r="C3782" s="146" t="s">
        <v>10</v>
      </c>
      <c r="D3782" s="147" t="s">
        <v>16005</v>
      </c>
    </row>
    <row r="3783" spans="1:4" x14ac:dyDescent="0.2">
      <c r="A3783" s="146">
        <v>4813</v>
      </c>
      <c r="B3783" s="146" t="s">
        <v>16006</v>
      </c>
      <c r="C3783" s="146" t="s">
        <v>15</v>
      </c>
      <c r="D3783" s="147" t="s">
        <v>16007</v>
      </c>
    </row>
    <row r="3784" spans="1:4" x14ac:dyDescent="0.2">
      <c r="A3784" s="146">
        <v>37560</v>
      </c>
      <c r="B3784" s="146" t="s">
        <v>16008</v>
      </c>
      <c r="C3784" s="146" t="s">
        <v>10</v>
      </c>
      <c r="D3784" s="147" t="s">
        <v>21336</v>
      </c>
    </row>
    <row r="3785" spans="1:4" x14ac:dyDescent="0.2">
      <c r="A3785" s="146">
        <v>37557</v>
      </c>
      <c r="B3785" s="146" t="s">
        <v>16010</v>
      </c>
      <c r="C3785" s="146" t="s">
        <v>10</v>
      </c>
      <c r="D3785" s="147" t="s">
        <v>21337</v>
      </c>
    </row>
    <row r="3786" spans="1:4" x14ac:dyDescent="0.2">
      <c r="A3786" s="146">
        <v>37556</v>
      </c>
      <c r="B3786" s="146" t="s">
        <v>16012</v>
      </c>
      <c r="C3786" s="146" t="s">
        <v>10</v>
      </c>
      <c r="D3786" s="147" t="s">
        <v>21338</v>
      </c>
    </row>
    <row r="3787" spans="1:4" x14ac:dyDescent="0.2">
      <c r="A3787" s="146">
        <v>37559</v>
      </c>
      <c r="B3787" s="146" t="s">
        <v>16013</v>
      </c>
      <c r="C3787" s="146" t="s">
        <v>10</v>
      </c>
      <c r="D3787" s="147" t="s">
        <v>12593</v>
      </c>
    </row>
    <row r="3788" spans="1:4" x14ac:dyDescent="0.2">
      <c r="A3788" s="146">
        <v>37539</v>
      </c>
      <c r="B3788" s="146" t="s">
        <v>16015</v>
      </c>
      <c r="C3788" s="146" t="s">
        <v>10</v>
      </c>
      <c r="D3788" s="147" t="s">
        <v>15703</v>
      </c>
    </row>
    <row r="3789" spans="1:4" x14ac:dyDescent="0.2">
      <c r="A3789" s="146">
        <v>37558</v>
      </c>
      <c r="B3789" s="146" t="s">
        <v>16016</v>
      </c>
      <c r="C3789" s="146" t="s">
        <v>10</v>
      </c>
      <c r="D3789" s="147" t="s">
        <v>21339</v>
      </c>
    </row>
    <row r="3790" spans="1:4" x14ac:dyDescent="0.2">
      <c r="A3790" s="146">
        <v>34723</v>
      </c>
      <c r="B3790" s="146" t="s">
        <v>3666</v>
      </c>
      <c r="C3790" s="146" t="s">
        <v>15</v>
      </c>
      <c r="D3790" s="147" t="s">
        <v>16018</v>
      </c>
    </row>
    <row r="3791" spans="1:4" x14ac:dyDescent="0.2">
      <c r="A3791" s="146">
        <v>34721</v>
      </c>
      <c r="B3791" s="146" t="s">
        <v>3667</v>
      </c>
      <c r="C3791" s="146" t="s">
        <v>15</v>
      </c>
      <c r="D3791" s="147" t="s">
        <v>16019</v>
      </c>
    </row>
    <row r="3792" spans="1:4" x14ac:dyDescent="0.2">
      <c r="A3792" s="146">
        <v>4309</v>
      </c>
      <c r="B3792" s="146" t="s">
        <v>3668</v>
      </c>
      <c r="C3792" s="146" t="s">
        <v>10</v>
      </c>
      <c r="D3792" s="147" t="s">
        <v>12611</v>
      </c>
    </row>
    <row r="3793" spans="1:4" x14ac:dyDescent="0.2">
      <c r="A3793" s="146">
        <v>4307</v>
      </c>
      <c r="B3793" s="146" t="s">
        <v>3669</v>
      </c>
      <c r="C3793" s="146" t="s">
        <v>10</v>
      </c>
      <c r="D3793" s="147" t="s">
        <v>16045</v>
      </c>
    </row>
    <row r="3794" spans="1:4" x14ac:dyDescent="0.2">
      <c r="A3794" s="146">
        <v>10850</v>
      </c>
      <c r="B3794" s="146" t="s">
        <v>3670</v>
      </c>
      <c r="C3794" s="146" t="s">
        <v>10</v>
      </c>
      <c r="D3794" s="147" t="s">
        <v>16021</v>
      </c>
    </row>
    <row r="3795" spans="1:4" x14ac:dyDescent="0.2">
      <c r="A3795" s="146">
        <v>42438</v>
      </c>
      <c r="B3795" s="146" t="s">
        <v>3671</v>
      </c>
      <c r="C3795" s="146" t="s">
        <v>10</v>
      </c>
      <c r="D3795" s="147" t="s">
        <v>21340</v>
      </c>
    </row>
    <row r="3796" spans="1:4" x14ac:dyDescent="0.2">
      <c r="A3796" s="146">
        <v>4792</v>
      </c>
      <c r="B3796" s="146" t="s">
        <v>3672</v>
      </c>
      <c r="C3796" s="146" t="s">
        <v>15</v>
      </c>
      <c r="D3796" s="147" t="s">
        <v>21341</v>
      </c>
    </row>
    <row r="3797" spans="1:4" x14ac:dyDescent="0.2">
      <c r="A3797" s="146">
        <v>4790</v>
      </c>
      <c r="B3797" s="146" t="s">
        <v>3673</v>
      </c>
      <c r="C3797" s="146" t="s">
        <v>15</v>
      </c>
      <c r="D3797" s="147" t="s">
        <v>13829</v>
      </c>
    </row>
    <row r="3798" spans="1:4" x14ac:dyDescent="0.2">
      <c r="A3798" s="146">
        <v>40671</v>
      </c>
      <c r="B3798" s="146" t="s">
        <v>3674</v>
      </c>
      <c r="C3798" s="146" t="s">
        <v>15</v>
      </c>
      <c r="D3798" s="147" t="s">
        <v>21342</v>
      </c>
    </row>
    <row r="3799" spans="1:4" x14ac:dyDescent="0.2">
      <c r="A3799" s="146">
        <v>7552</v>
      </c>
      <c r="B3799" s="146" t="s">
        <v>3675</v>
      </c>
      <c r="C3799" s="146" t="s">
        <v>10</v>
      </c>
      <c r="D3799" s="147" t="s">
        <v>16026</v>
      </c>
    </row>
    <row r="3800" spans="1:4" x14ac:dyDescent="0.2">
      <c r="A3800" s="146">
        <v>4893</v>
      </c>
      <c r="B3800" s="146" t="s">
        <v>3676</v>
      </c>
      <c r="C3800" s="146" t="s">
        <v>10</v>
      </c>
      <c r="D3800" s="147" t="s">
        <v>21343</v>
      </c>
    </row>
    <row r="3801" spans="1:4" x14ac:dyDescent="0.2">
      <c r="A3801" s="146">
        <v>4894</v>
      </c>
      <c r="B3801" s="146" t="s">
        <v>3677</v>
      </c>
      <c r="C3801" s="146" t="s">
        <v>10</v>
      </c>
      <c r="D3801" s="147" t="s">
        <v>12559</v>
      </c>
    </row>
    <row r="3802" spans="1:4" x14ac:dyDescent="0.2">
      <c r="A3802" s="146">
        <v>4888</v>
      </c>
      <c r="B3802" s="146" t="s">
        <v>3678</v>
      </c>
      <c r="C3802" s="146" t="s">
        <v>10</v>
      </c>
      <c r="D3802" s="147" t="s">
        <v>13128</v>
      </c>
    </row>
    <row r="3803" spans="1:4" x14ac:dyDescent="0.2">
      <c r="A3803" s="146">
        <v>4890</v>
      </c>
      <c r="B3803" s="146" t="s">
        <v>3679</v>
      </c>
      <c r="C3803" s="146" t="s">
        <v>10</v>
      </c>
      <c r="D3803" s="147" t="s">
        <v>16805</v>
      </c>
    </row>
    <row r="3804" spans="1:4" x14ac:dyDescent="0.2">
      <c r="A3804" s="146">
        <v>12411</v>
      </c>
      <c r="B3804" s="146" t="s">
        <v>3680</v>
      </c>
      <c r="C3804" s="146" t="s">
        <v>10</v>
      </c>
      <c r="D3804" s="147" t="s">
        <v>21344</v>
      </c>
    </row>
    <row r="3805" spans="1:4" x14ac:dyDescent="0.2">
      <c r="A3805" s="146">
        <v>4891</v>
      </c>
      <c r="B3805" s="146" t="s">
        <v>3681</v>
      </c>
      <c r="C3805" s="146" t="s">
        <v>10</v>
      </c>
      <c r="D3805" s="147" t="s">
        <v>14675</v>
      </c>
    </row>
    <row r="3806" spans="1:4" x14ac:dyDescent="0.2">
      <c r="A3806" s="146">
        <v>4889</v>
      </c>
      <c r="B3806" s="146" t="s">
        <v>3682</v>
      </c>
      <c r="C3806" s="146" t="s">
        <v>10</v>
      </c>
      <c r="D3806" s="147" t="s">
        <v>14790</v>
      </c>
    </row>
    <row r="3807" spans="1:4" x14ac:dyDescent="0.2">
      <c r="A3807" s="146">
        <v>4892</v>
      </c>
      <c r="B3807" s="146" t="s">
        <v>3683</v>
      </c>
      <c r="C3807" s="146" t="s">
        <v>10</v>
      </c>
      <c r="D3807" s="147" t="s">
        <v>21345</v>
      </c>
    </row>
    <row r="3808" spans="1:4" x14ac:dyDescent="0.2">
      <c r="A3808" s="146">
        <v>12412</v>
      </c>
      <c r="B3808" s="146" t="s">
        <v>3684</v>
      </c>
      <c r="C3808" s="146" t="s">
        <v>10</v>
      </c>
      <c r="D3808" s="147" t="s">
        <v>21346</v>
      </c>
    </row>
    <row r="3809" spans="1:4" x14ac:dyDescent="0.2">
      <c r="A3809" s="146">
        <v>11073</v>
      </c>
      <c r="B3809" s="146" t="s">
        <v>3685</v>
      </c>
      <c r="C3809" s="146" t="s">
        <v>10</v>
      </c>
      <c r="D3809" s="147" t="s">
        <v>13263</v>
      </c>
    </row>
    <row r="3810" spans="1:4" x14ac:dyDescent="0.2">
      <c r="A3810" s="146">
        <v>11071</v>
      </c>
      <c r="B3810" s="146" t="s">
        <v>3686</v>
      </c>
      <c r="C3810" s="146" t="s">
        <v>10</v>
      </c>
      <c r="D3810" s="147" t="s">
        <v>12562</v>
      </c>
    </row>
    <row r="3811" spans="1:4" x14ac:dyDescent="0.2">
      <c r="A3811" s="146">
        <v>11072</v>
      </c>
      <c r="B3811" s="146" t="s">
        <v>3687</v>
      </c>
      <c r="C3811" s="146" t="s">
        <v>10</v>
      </c>
      <c r="D3811" s="147" t="s">
        <v>13980</v>
      </c>
    </row>
    <row r="3812" spans="1:4" x14ac:dyDescent="0.2">
      <c r="A3812" s="146">
        <v>4895</v>
      </c>
      <c r="B3812" s="146" t="s">
        <v>3688</v>
      </c>
      <c r="C3812" s="146" t="s">
        <v>10</v>
      </c>
      <c r="D3812" s="147" t="s">
        <v>19886</v>
      </c>
    </row>
    <row r="3813" spans="1:4" x14ac:dyDescent="0.2">
      <c r="A3813" s="146">
        <v>4907</v>
      </c>
      <c r="B3813" s="146" t="s">
        <v>3689</v>
      </c>
      <c r="C3813" s="146" t="s">
        <v>10</v>
      </c>
      <c r="D3813" s="147" t="s">
        <v>21347</v>
      </c>
    </row>
    <row r="3814" spans="1:4" x14ac:dyDescent="0.2">
      <c r="A3814" s="146">
        <v>4902</v>
      </c>
      <c r="B3814" s="146" t="s">
        <v>3690</v>
      </c>
      <c r="C3814" s="146" t="s">
        <v>10</v>
      </c>
      <c r="D3814" s="147" t="s">
        <v>21348</v>
      </c>
    </row>
    <row r="3815" spans="1:4" x14ac:dyDescent="0.2">
      <c r="A3815" s="146">
        <v>4908</v>
      </c>
      <c r="B3815" s="146" t="s">
        <v>3691</v>
      </c>
      <c r="C3815" s="146" t="s">
        <v>10</v>
      </c>
      <c r="D3815" s="147" t="s">
        <v>21349</v>
      </c>
    </row>
    <row r="3816" spans="1:4" x14ac:dyDescent="0.2">
      <c r="A3816" s="146">
        <v>4909</v>
      </c>
      <c r="B3816" s="146" t="s">
        <v>3692</v>
      </c>
      <c r="C3816" s="146" t="s">
        <v>10</v>
      </c>
      <c r="D3816" s="147" t="s">
        <v>21350</v>
      </c>
    </row>
    <row r="3817" spans="1:4" x14ac:dyDescent="0.2">
      <c r="A3817" s="146">
        <v>4903</v>
      </c>
      <c r="B3817" s="146" t="s">
        <v>3693</v>
      </c>
      <c r="C3817" s="146" t="s">
        <v>10</v>
      </c>
      <c r="D3817" s="147" t="s">
        <v>21351</v>
      </c>
    </row>
    <row r="3818" spans="1:4" x14ac:dyDescent="0.2">
      <c r="A3818" s="146">
        <v>4897</v>
      </c>
      <c r="B3818" s="146" t="s">
        <v>3694</v>
      </c>
      <c r="C3818" s="146" t="s">
        <v>10</v>
      </c>
      <c r="D3818" s="147" t="s">
        <v>15054</v>
      </c>
    </row>
    <row r="3819" spans="1:4" x14ac:dyDescent="0.2">
      <c r="A3819" s="146">
        <v>4896</v>
      </c>
      <c r="B3819" s="146" t="s">
        <v>3695</v>
      </c>
      <c r="C3819" s="146" t="s">
        <v>10</v>
      </c>
      <c r="D3819" s="147" t="s">
        <v>14688</v>
      </c>
    </row>
    <row r="3820" spans="1:4" x14ac:dyDescent="0.2">
      <c r="A3820" s="146">
        <v>4900</v>
      </c>
      <c r="B3820" s="146" t="s">
        <v>3696</v>
      </c>
      <c r="C3820" s="146" t="s">
        <v>10</v>
      </c>
      <c r="D3820" s="147" t="s">
        <v>14952</v>
      </c>
    </row>
    <row r="3821" spans="1:4" x14ac:dyDescent="0.2">
      <c r="A3821" s="146">
        <v>4898</v>
      </c>
      <c r="B3821" s="146" t="s">
        <v>3697</v>
      </c>
      <c r="C3821" s="146" t="s">
        <v>10</v>
      </c>
      <c r="D3821" s="147" t="s">
        <v>13432</v>
      </c>
    </row>
    <row r="3822" spans="1:4" x14ac:dyDescent="0.2">
      <c r="A3822" s="146">
        <v>4899</v>
      </c>
      <c r="B3822" s="146" t="s">
        <v>3698</v>
      </c>
      <c r="C3822" s="146" t="s">
        <v>10</v>
      </c>
      <c r="D3822" s="147" t="s">
        <v>20104</v>
      </c>
    </row>
    <row r="3823" spans="1:4" x14ac:dyDescent="0.2">
      <c r="A3823" s="146">
        <v>11096</v>
      </c>
      <c r="B3823" s="146" t="s">
        <v>3699</v>
      </c>
      <c r="C3823" s="146" t="s">
        <v>71</v>
      </c>
      <c r="D3823" s="147" t="s">
        <v>16034</v>
      </c>
    </row>
    <row r="3824" spans="1:4" x14ac:dyDescent="0.2">
      <c r="A3824" s="146">
        <v>4741</v>
      </c>
      <c r="B3824" s="146" t="s">
        <v>3700</v>
      </c>
      <c r="C3824" s="146" t="s">
        <v>183</v>
      </c>
      <c r="D3824" s="147" t="s">
        <v>16035</v>
      </c>
    </row>
    <row r="3825" spans="1:4" x14ac:dyDescent="0.2">
      <c r="A3825" s="146">
        <v>4752</v>
      </c>
      <c r="B3825" s="146" t="s">
        <v>3701</v>
      </c>
      <c r="C3825" s="146" t="s">
        <v>185</v>
      </c>
      <c r="D3825" s="147" t="s">
        <v>13978</v>
      </c>
    </row>
    <row r="3826" spans="1:4" x14ac:dyDescent="0.2">
      <c r="A3826" s="146">
        <v>41091</v>
      </c>
      <c r="B3826" s="146" t="s">
        <v>3702</v>
      </c>
      <c r="C3826" s="146" t="s">
        <v>187</v>
      </c>
      <c r="D3826" s="147" t="s">
        <v>21206</v>
      </c>
    </row>
    <row r="3827" spans="1:4" x14ac:dyDescent="0.2">
      <c r="A3827" s="146">
        <v>13954</v>
      </c>
      <c r="B3827" s="146" t="s">
        <v>3703</v>
      </c>
      <c r="C3827" s="146" t="s">
        <v>10</v>
      </c>
      <c r="D3827" s="147" t="s">
        <v>21352</v>
      </c>
    </row>
    <row r="3828" spans="1:4" x14ac:dyDescent="0.2">
      <c r="A3828" s="146">
        <v>3411</v>
      </c>
      <c r="B3828" s="146" t="s">
        <v>3704</v>
      </c>
      <c r="C3828" s="146" t="s">
        <v>71</v>
      </c>
      <c r="D3828" s="147" t="s">
        <v>17139</v>
      </c>
    </row>
    <row r="3829" spans="1:4" x14ac:dyDescent="0.2">
      <c r="A3829" s="146">
        <v>39995</v>
      </c>
      <c r="B3829" s="146" t="s">
        <v>3705</v>
      </c>
      <c r="C3829" s="146" t="s">
        <v>183</v>
      </c>
      <c r="D3829" s="147" t="s">
        <v>21353</v>
      </c>
    </row>
    <row r="3830" spans="1:4" x14ac:dyDescent="0.2">
      <c r="A3830" s="146">
        <v>11615</v>
      </c>
      <c r="B3830" s="146" t="s">
        <v>3706</v>
      </c>
      <c r="C3830" s="146" t="s">
        <v>15</v>
      </c>
      <c r="D3830" s="147" t="s">
        <v>13282</v>
      </c>
    </row>
    <row r="3831" spans="1:4" x14ac:dyDescent="0.2">
      <c r="A3831" s="146">
        <v>3408</v>
      </c>
      <c r="B3831" s="146" t="s">
        <v>3707</v>
      </c>
      <c r="C3831" s="146" t="s">
        <v>15</v>
      </c>
      <c r="D3831" s="147" t="s">
        <v>13434</v>
      </c>
    </row>
    <row r="3832" spans="1:4" x14ac:dyDescent="0.2">
      <c r="A3832" s="146">
        <v>3409</v>
      </c>
      <c r="B3832" s="146" t="s">
        <v>3708</v>
      </c>
      <c r="C3832" s="146" t="s">
        <v>15</v>
      </c>
      <c r="D3832" s="147" t="s">
        <v>16840</v>
      </c>
    </row>
    <row r="3833" spans="1:4" x14ac:dyDescent="0.2">
      <c r="A3833" s="146">
        <v>11427</v>
      </c>
      <c r="B3833" s="146" t="s">
        <v>3709</v>
      </c>
      <c r="C3833" s="146" t="s">
        <v>71</v>
      </c>
      <c r="D3833" s="147" t="s">
        <v>16040</v>
      </c>
    </row>
    <row r="3834" spans="1:4" x14ac:dyDescent="0.2">
      <c r="A3834" s="146">
        <v>4491</v>
      </c>
      <c r="B3834" s="146" t="s">
        <v>16041</v>
      </c>
      <c r="C3834" s="146" t="s">
        <v>20</v>
      </c>
      <c r="D3834" s="147" t="s">
        <v>19467</v>
      </c>
    </row>
    <row r="3835" spans="1:4" x14ac:dyDescent="0.2">
      <c r="A3835" s="146">
        <v>26022</v>
      </c>
      <c r="B3835" s="146" t="s">
        <v>16042</v>
      </c>
      <c r="C3835" s="146" t="s">
        <v>10</v>
      </c>
      <c r="D3835" s="147" t="s">
        <v>21354</v>
      </c>
    </row>
    <row r="3836" spans="1:4" x14ac:dyDescent="0.2">
      <c r="A3836" s="146">
        <v>421</v>
      </c>
      <c r="B3836" s="146" t="s">
        <v>16044</v>
      </c>
      <c r="C3836" s="146" t="s">
        <v>10</v>
      </c>
      <c r="D3836" s="147" t="s">
        <v>16226</v>
      </c>
    </row>
    <row r="3837" spans="1:4" x14ac:dyDescent="0.2">
      <c r="A3837" s="146">
        <v>12362</v>
      </c>
      <c r="B3837" s="146" t="s">
        <v>3714</v>
      </c>
      <c r="C3837" s="146" t="s">
        <v>10</v>
      </c>
      <c r="D3837" s="147" t="s">
        <v>15756</v>
      </c>
    </row>
    <row r="3838" spans="1:4" x14ac:dyDescent="0.2">
      <c r="A3838" s="146">
        <v>14148</v>
      </c>
      <c r="B3838" s="146" t="s">
        <v>3716</v>
      </c>
      <c r="C3838" s="146" t="s">
        <v>10</v>
      </c>
      <c r="D3838" s="147" t="s">
        <v>12581</v>
      </c>
    </row>
    <row r="3839" spans="1:4" x14ac:dyDescent="0.2">
      <c r="A3839" s="146">
        <v>4341</v>
      </c>
      <c r="B3839" s="146" t="s">
        <v>3717</v>
      </c>
      <c r="C3839" s="146" t="s">
        <v>10</v>
      </c>
      <c r="D3839" s="147" t="s">
        <v>16046</v>
      </c>
    </row>
    <row r="3840" spans="1:4" x14ac:dyDescent="0.2">
      <c r="A3840" s="146">
        <v>4337</v>
      </c>
      <c r="B3840" s="146" t="s">
        <v>3718</v>
      </c>
      <c r="C3840" s="146" t="s">
        <v>10</v>
      </c>
      <c r="D3840" s="147" t="s">
        <v>15475</v>
      </c>
    </row>
    <row r="3841" spans="1:4" x14ac:dyDescent="0.2">
      <c r="A3841" s="146">
        <v>4339</v>
      </c>
      <c r="B3841" s="146" t="s">
        <v>3719</v>
      </c>
      <c r="C3841" s="146" t="s">
        <v>10</v>
      </c>
      <c r="D3841" s="147" t="s">
        <v>16047</v>
      </c>
    </row>
    <row r="3842" spans="1:4" x14ac:dyDescent="0.2">
      <c r="A3842" s="146">
        <v>39997</v>
      </c>
      <c r="B3842" s="146" t="s">
        <v>3720</v>
      </c>
      <c r="C3842" s="146" t="s">
        <v>10</v>
      </c>
      <c r="D3842" s="147" t="s">
        <v>16048</v>
      </c>
    </row>
    <row r="3843" spans="1:4" x14ac:dyDescent="0.2">
      <c r="A3843" s="146">
        <v>11971</v>
      </c>
      <c r="B3843" s="146" t="s">
        <v>3721</v>
      </c>
      <c r="C3843" s="146" t="s">
        <v>10</v>
      </c>
      <c r="D3843" s="147" t="s">
        <v>13133</v>
      </c>
    </row>
    <row r="3844" spans="1:4" x14ac:dyDescent="0.2">
      <c r="A3844" s="146">
        <v>4342</v>
      </c>
      <c r="B3844" s="146" t="s">
        <v>3722</v>
      </c>
      <c r="C3844" s="146" t="s">
        <v>10</v>
      </c>
      <c r="D3844" s="147" t="s">
        <v>12504</v>
      </c>
    </row>
    <row r="3845" spans="1:4" x14ac:dyDescent="0.2">
      <c r="A3845" s="146">
        <v>4330</v>
      </c>
      <c r="B3845" s="146" t="s">
        <v>3723</v>
      </c>
      <c r="C3845" s="146" t="s">
        <v>10</v>
      </c>
      <c r="D3845" s="147" t="s">
        <v>15826</v>
      </c>
    </row>
    <row r="3846" spans="1:4" x14ac:dyDescent="0.2">
      <c r="A3846" s="146">
        <v>4340</v>
      </c>
      <c r="B3846" s="146" t="s">
        <v>3724</v>
      </c>
      <c r="C3846" s="146" t="s">
        <v>10</v>
      </c>
      <c r="D3846" s="147" t="s">
        <v>16049</v>
      </c>
    </row>
    <row r="3847" spans="1:4" x14ac:dyDescent="0.2">
      <c r="A3847" s="146">
        <v>5088</v>
      </c>
      <c r="B3847" s="146" t="s">
        <v>16050</v>
      </c>
      <c r="C3847" s="146" t="s">
        <v>10</v>
      </c>
      <c r="D3847" s="147" t="s">
        <v>13409</v>
      </c>
    </row>
    <row r="3848" spans="1:4" x14ac:dyDescent="0.2">
      <c r="A3848" s="146">
        <v>11154</v>
      </c>
      <c r="B3848" s="146" t="s">
        <v>3726</v>
      </c>
      <c r="C3848" s="146" t="s">
        <v>10</v>
      </c>
      <c r="D3848" s="147" t="s">
        <v>21355</v>
      </c>
    </row>
    <row r="3849" spans="1:4" x14ac:dyDescent="0.2">
      <c r="A3849" s="146">
        <v>39021</v>
      </c>
      <c r="B3849" s="146" t="s">
        <v>16052</v>
      </c>
      <c r="C3849" s="146" t="s">
        <v>10</v>
      </c>
      <c r="D3849" s="147" t="s">
        <v>21356</v>
      </c>
    </row>
    <row r="3850" spans="1:4" x14ac:dyDescent="0.2">
      <c r="A3850" s="146">
        <v>39022</v>
      </c>
      <c r="B3850" s="146" t="s">
        <v>16054</v>
      </c>
      <c r="C3850" s="146" t="s">
        <v>10</v>
      </c>
      <c r="D3850" s="147" t="s">
        <v>21357</v>
      </c>
    </row>
    <row r="3851" spans="1:4" x14ac:dyDescent="0.2">
      <c r="A3851" s="146">
        <v>39024</v>
      </c>
      <c r="B3851" s="146" t="s">
        <v>3737</v>
      </c>
      <c r="C3851" s="146" t="s">
        <v>10</v>
      </c>
      <c r="D3851" s="147" t="s">
        <v>21358</v>
      </c>
    </row>
    <row r="3852" spans="1:4" x14ac:dyDescent="0.2">
      <c r="A3852" s="146">
        <v>4914</v>
      </c>
      <c r="B3852" s="146" t="s">
        <v>3738</v>
      </c>
      <c r="C3852" s="146" t="s">
        <v>15</v>
      </c>
      <c r="D3852" s="147" t="s">
        <v>21359</v>
      </c>
    </row>
    <row r="3853" spans="1:4" x14ac:dyDescent="0.2">
      <c r="A3853" s="146">
        <v>4917</v>
      </c>
      <c r="B3853" s="146" t="s">
        <v>3739</v>
      </c>
      <c r="C3853" s="146" t="s">
        <v>15</v>
      </c>
      <c r="D3853" s="147" t="s">
        <v>21360</v>
      </c>
    </row>
    <row r="3854" spans="1:4" x14ac:dyDescent="0.2">
      <c r="A3854" s="146">
        <v>39025</v>
      </c>
      <c r="B3854" s="146" t="s">
        <v>3740</v>
      </c>
      <c r="C3854" s="146" t="s">
        <v>10</v>
      </c>
      <c r="D3854" s="147" t="s">
        <v>21361</v>
      </c>
    </row>
    <row r="3855" spans="1:4" x14ac:dyDescent="0.2">
      <c r="A3855" s="146">
        <v>4930</v>
      </c>
      <c r="B3855" s="146" t="s">
        <v>16060</v>
      </c>
      <c r="C3855" s="146" t="s">
        <v>15</v>
      </c>
      <c r="D3855" s="147" t="s">
        <v>21362</v>
      </c>
    </row>
    <row r="3856" spans="1:4" x14ac:dyDescent="0.2">
      <c r="A3856" s="146">
        <v>4922</v>
      </c>
      <c r="B3856" s="146" t="s">
        <v>3741</v>
      </c>
      <c r="C3856" s="146" t="s">
        <v>15</v>
      </c>
      <c r="D3856" s="147" t="s">
        <v>21363</v>
      </c>
    </row>
    <row r="3857" spans="1:4" x14ac:dyDescent="0.2">
      <c r="A3857" s="146">
        <v>4911</v>
      </c>
      <c r="B3857" s="146" t="s">
        <v>3742</v>
      </c>
      <c r="C3857" s="146" t="s">
        <v>15</v>
      </c>
      <c r="D3857" s="147" t="s">
        <v>21364</v>
      </c>
    </row>
    <row r="3858" spans="1:4" x14ac:dyDescent="0.2">
      <c r="A3858" s="146">
        <v>37518</v>
      </c>
      <c r="B3858" s="146" t="s">
        <v>3743</v>
      </c>
      <c r="C3858" s="146" t="s">
        <v>15</v>
      </c>
      <c r="D3858" s="147" t="s">
        <v>21365</v>
      </c>
    </row>
    <row r="3859" spans="1:4" x14ac:dyDescent="0.2">
      <c r="A3859" s="146">
        <v>4910</v>
      </c>
      <c r="B3859" s="146" t="s">
        <v>3744</v>
      </c>
      <c r="C3859" s="146" t="s">
        <v>15</v>
      </c>
      <c r="D3859" s="147" t="s">
        <v>21366</v>
      </c>
    </row>
    <row r="3860" spans="1:4" x14ac:dyDescent="0.2">
      <c r="A3860" s="146">
        <v>4943</v>
      </c>
      <c r="B3860" s="146" t="s">
        <v>3745</v>
      </c>
      <c r="C3860" s="146" t="s">
        <v>15</v>
      </c>
      <c r="D3860" s="147" t="s">
        <v>21367</v>
      </c>
    </row>
    <row r="3861" spans="1:4" x14ac:dyDescent="0.2">
      <c r="A3861" s="146">
        <v>5002</v>
      </c>
      <c r="B3861" s="146" t="s">
        <v>3746</v>
      </c>
      <c r="C3861" s="146" t="s">
        <v>15</v>
      </c>
      <c r="D3861" s="147" t="s">
        <v>21368</v>
      </c>
    </row>
    <row r="3862" spans="1:4" x14ac:dyDescent="0.2">
      <c r="A3862" s="146">
        <v>4977</v>
      </c>
      <c r="B3862" s="146" t="s">
        <v>3747</v>
      </c>
      <c r="C3862" s="146" t="s">
        <v>15</v>
      </c>
      <c r="D3862" s="147" t="s">
        <v>21369</v>
      </c>
    </row>
    <row r="3863" spans="1:4" x14ac:dyDescent="0.2">
      <c r="A3863" s="146">
        <v>5028</v>
      </c>
      <c r="B3863" s="146" t="s">
        <v>3748</v>
      </c>
      <c r="C3863" s="146" t="s">
        <v>15</v>
      </c>
      <c r="D3863" s="147" t="s">
        <v>21370</v>
      </c>
    </row>
    <row r="3864" spans="1:4" x14ac:dyDescent="0.2">
      <c r="A3864" s="146">
        <v>4998</v>
      </c>
      <c r="B3864" s="146" t="s">
        <v>3749</v>
      </c>
      <c r="C3864" s="146" t="s">
        <v>15</v>
      </c>
      <c r="D3864" s="147" t="s">
        <v>21371</v>
      </c>
    </row>
    <row r="3865" spans="1:4" x14ac:dyDescent="0.2">
      <c r="A3865" s="146">
        <v>4969</v>
      </c>
      <c r="B3865" s="146" t="s">
        <v>3750</v>
      </c>
      <c r="C3865" s="146" t="s">
        <v>15</v>
      </c>
      <c r="D3865" s="147" t="s">
        <v>21372</v>
      </c>
    </row>
    <row r="3866" spans="1:4" x14ac:dyDescent="0.2">
      <c r="A3866" s="146">
        <v>11364</v>
      </c>
      <c r="B3866" s="146" t="s">
        <v>16072</v>
      </c>
      <c r="C3866" s="146" t="s">
        <v>10</v>
      </c>
      <c r="D3866" s="147" t="s">
        <v>21373</v>
      </c>
    </row>
    <row r="3867" spans="1:4" x14ac:dyDescent="0.2">
      <c r="A3867" s="146">
        <v>11365</v>
      </c>
      <c r="B3867" s="146" t="s">
        <v>16074</v>
      </c>
      <c r="C3867" s="146" t="s">
        <v>10</v>
      </c>
      <c r="D3867" s="147" t="s">
        <v>21374</v>
      </c>
    </row>
    <row r="3868" spans="1:4" x14ac:dyDescent="0.2">
      <c r="A3868" s="146">
        <v>11366</v>
      </c>
      <c r="B3868" s="146" t="s">
        <v>16076</v>
      </c>
      <c r="C3868" s="146" t="s">
        <v>10</v>
      </c>
      <c r="D3868" s="147" t="s">
        <v>21375</v>
      </c>
    </row>
    <row r="3869" spans="1:4" x14ac:dyDescent="0.2">
      <c r="A3869" s="146">
        <v>11367</v>
      </c>
      <c r="B3869" s="146" t="s">
        <v>21376</v>
      </c>
      <c r="C3869" s="146" t="s">
        <v>15</v>
      </c>
      <c r="D3869" s="147" t="s">
        <v>21377</v>
      </c>
    </row>
    <row r="3870" spans="1:4" x14ac:dyDescent="0.2">
      <c r="A3870" s="146">
        <v>4989</v>
      </c>
      <c r="B3870" s="146" t="s">
        <v>16078</v>
      </c>
      <c r="C3870" s="146" t="s">
        <v>10</v>
      </c>
      <c r="D3870" s="147" t="s">
        <v>21378</v>
      </c>
    </row>
    <row r="3871" spans="1:4" x14ac:dyDescent="0.2">
      <c r="A3871" s="146">
        <v>4982</v>
      </c>
      <c r="B3871" s="146" t="s">
        <v>16080</v>
      </c>
      <c r="C3871" s="146" t="s">
        <v>10</v>
      </c>
      <c r="D3871" s="147" t="s">
        <v>21379</v>
      </c>
    </row>
    <row r="3872" spans="1:4" x14ac:dyDescent="0.2">
      <c r="A3872" s="146">
        <v>20322</v>
      </c>
      <c r="B3872" s="146" t="s">
        <v>16082</v>
      </c>
      <c r="C3872" s="146" t="s">
        <v>10</v>
      </c>
      <c r="D3872" s="147" t="s">
        <v>21380</v>
      </c>
    </row>
    <row r="3873" spans="1:4" x14ac:dyDescent="0.2">
      <c r="A3873" s="146">
        <v>10553</v>
      </c>
      <c r="B3873" s="146" t="s">
        <v>16084</v>
      </c>
      <c r="C3873" s="146" t="s">
        <v>10</v>
      </c>
      <c r="D3873" s="147" t="s">
        <v>21381</v>
      </c>
    </row>
    <row r="3874" spans="1:4" x14ac:dyDescent="0.2">
      <c r="A3874" s="146">
        <v>5020</v>
      </c>
      <c r="B3874" s="146" t="s">
        <v>16086</v>
      </c>
      <c r="C3874" s="146" t="s">
        <v>10</v>
      </c>
      <c r="D3874" s="147" t="s">
        <v>21382</v>
      </c>
    </row>
    <row r="3875" spans="1:4" x14ac:dyDescent="0.2">
      <c r="A3875" s="146">
        <v>4962</v>
      </c>
      <c r="B3875" s="146" t="s">
        <v>16088</v>
      </c>
      <c r="C3875" s="146" t="s">
        <v>10</v>
      </c>
      <c r="D3875" s="147" t="s">
        <v>21383</v>
      </c>
    </row>
    <row r="3876" spans="1:4" x14ac:dyDescent="0.2">
      <c r="A3876" s="146">
        <v>4981</v>
      </c>
      <c r="B3876" s="146" t="s">
        <v>16090</v>
      </c>
      <c r="C3876" s="146" t="s">
        <v>10</v>
      </c>
      <c r="D3876" s="147" t="s">
        <v>21384</v>
      </c>
    </row>
    <row r="3877" spans="1:4" x14ac:dyDescent="0.2">
      <c r="A3877" s="146">
        <v>10554</v>
      </c>
      <c r="B3877" s="146" t="s">
        <v>16092</v>
      </c>
      <c r="C3877" s="146" t="s">
        <v>10</v>
      </c>
      <c r="D3877" s="147" t="s">
        <v>21385</v>
      </c>
    </row>
    <row r="3878" spans="1:4" x14ac:dyDescent="0.2">
      <c r="A3878" s="146">
        <v>4964</v>
      </c>
      <c r="B3878" s="146" t="s">
        <v>16094</v>
      </c>
      <c r="C3878" s="146" t="s">
        <v>10</v>
      </c>
      <c r="D3878" s="147" t="s">
        <v>21386</v>
      </c>
    </row>
    <row r="3879" spans="1:4" x14ac:dyDescent="0.2">
      <c r="A3879" s="146">
        <v>4992</v>
      </c>
      <c r="B3879" s="146" t="s">
        <v>16096</v>
      </c>
      <c r="C3879" s="146" t="s">
        <v>10</v>
      </c>
      <c r="D3879" s="147" t="s">
        <v>21387</v>
      </c>
    </row>
    <row r="3880" spans="1:4" x14ac:dyDescent="0.2">
      <c r="A3880" s="146">
        <v>10555</v>
      </c>
      <c r="B3880" s="146" t="s">
        <v>16098</v>
      </c>
      <c r="C3880" s="146" t="s">
        <v>10</v>
      </c>
      <c r="D3880" s="147" t="s">
        <v>21388</v>
      </c>
    </row>
    <row r="3881" spans="1:4" x14ac:dyDescent="0.2">
      <c r="A3881" s="146">
        <v>4987</v>
      </c>
      <c r="B3881" s="146" t="s">
        <v>16100</v>
      </c>
      <c r="C3881" s="146" t="s">
        <v>10</v>
      </c>
      <c r="D3881" s="147" t="s">
        <v>21385</v>
      </c>
    </row>
    <row r="3882" spans="1:4" x14ac:dyDescent="0.2">
      <c r="A3882" s="146">
        <v>10556</v>
      </c>
      <c r="B3882" s="146" t="s">
        <v>16101</v>
      </c>
      <c r="C3882" s="146" t="s">
        <v>10</v>
      </c>
      <c r="D3882" s="147" t="s">
        <v>21389</v>
      </c>
    </row>
    <row r="3883" spans="1:4" x14ac:dyDescent="0.2">
      <c r="A3883" s="146">
        <v>4958</v>
      </c>
      <c r="B3883" s="146" t="s">
        <v>16103</v>
      </c>
      <c r="C3883" s="146" t="s">
        <v>15</v>
      </c>
      <c r="D3883" s="147" t="s">
        <v>21390</v>
      </c>
    </row>
    <row r="3884" spans="1:4" x14ac:dyDescent="0.2">
      <c r="A3884" s="146">
        <v>39502</v>
      </c>
      <c r="B3884" s="146" t="s">
        <v>16105</v>
      </c>
      <c r="C3884" s="146" t="s">
        <v>10</v>
      </c>
      <c r="D3884" s="147" t="s">
        <v>21391</v>
      </c>
    </row>
    <row r="3885" spans="1:4" x14ac:dyDescent="0.2">
      <c r="A3885" s="146">
        <v>39504</v>
      </c>
      <c r="B3885" s="146" t="s">
        <v>16107</v>
      </c>
      <c r="C3885" s="146" t="s">
        <v>10</v>
      </c>
      <c r="D3885" s="147" t="s">
        <v>21392</v>
      </c>
    </row>
    <row r="3886" spans="1:4" x14ac:dyDescent="0.2">
      <c r="A3886" s="146">
        <v>39503</v>
      </c>
      <c r="B3886" s="146" t="s">
        <v>16109</v>
      </c>
      <c r="C3886" s="146" t="s">
        <v>10</v>
      </c>
      <c r="D3886" s="147" t="s">
        <v>21393</v>
      </c>
    </row>
    <row r="3887" spans="1:4" x14ac:dyDescent="0.2">
      <c r="A3887" s="146">
        <v>39505</v>
      </c>
      <c r="B3887" s="146" t="s">
        <v>16111</v>
      </c>
      <c r="C3887" s="146" t="s">
        <v>10</v>
      </c>
      <c r="D3887" s="147" t="s">
        <v>21386</v>
      </c>
    </row>
    <row r="3888" spans="1:4" x14ac:dyDescent="0.2">
      <c r="A3888" s="146">
        <v>25969</v>
      </c>
      <c r="B3888" s="146" t="s">
        <v>16112</v>
      </c>
      <c r="C3888" s="146" t="s">
        <v>10</v>
      </c>
      <c r="D3888" s="147" t="s">
        <v>21394</v>
      </c>
    </row>
    <row r="3889" spans="1:4" x14ac:dyDescent="0.2">
      <c r="A3889" s="146">
        <v>4944</v>
      </c>
      <c r="B3889" s="146" t="s">
        <v>3766</v>
      </c>
      <c r="C3889" s="146" t="s">
        <v>15</v>
      </c>
      <c r="D3889" s="147" t="s">
        <v>21395</v>
      </c>
    </row>
    <row r="3890" spans="1:4" x14ac:dyDescent="0.2">
      <c r="A3890" s="146">
        <v>21102</v>
      </c>
      <c r="B3890" s="146" t="s">
        <v>3767</v>
      </c>
      <c r="C3890" s="146" t="s">
        <v>10</v>
      </c>
      <c r="D3890" s="147" t="s">
        <v>21396</v>
      </c>
    </row>
    <row r="3891" spans="1:4" x14ac:dyDescent="0.2">
      <c r="A3891" s="146">
        <v>21101</v>
      </c>
      <c r="B3891" s="146" t="s">
        <v>3768</v>
      </c>
      <c r="C3891" s="146" t="s">
        <v>10</v>
      </c>
      <c r="D3891" s="147" t="s">
        <v>21397</v>
      </c>
    </row>
    <row r="3892" spans="1:4" x14ac:dyDescent="0.2">
      <c r="A3892" s="146">
        <v>34713</v>
      </c>
      <c r="B3892" s="146" t="s">
        <v>3769</v>
      </c>
      <c r="C3892" s="146" t="s">
        <v>15</v>
      </c>
      <c r="D3892" s="147" t="s">
        <v>21398</v>
      </c>
    </row>
    <row r="3893" spans="1:4" x14ac:dyDescent="0.2">
      <c r="A3893" s="146">
        <v>4947</v>
      </c>
      <c r="B3893" s="146" t="s">
        <v>16118</v>
      </c>
      <c r="C3893" s="146" t="s">
        <v>15</v>
      </c>
      <c r="D3893" s="147" t="s">
        <v>21399</v>
      </c>
    </row>
    <row r="3894" spans="1:4" x14ac:dyDescent="0.2">
      <c r="A3894" s="146">
        <v>37563</v>
      </c>
      <c r="B3894" s="146" t="s">
        <v>16120</v>
      </c>
      <c r="C3894" s="146" t="s">
        <v>15</v>
      </c>
      <c r="D3894" s="147" t="s">
        <v>21400</v>
      </c>
    </row>
    <row r="3895" spans="1:4" x14ac:dyDescent="0.2">
      <c r="A3895" s="146">
        <v>4948</v>
      </c>
      <c r="B3895" s="146" t="s">
        <v>16122</v>
      </c>
      <c r="C3895" s="146" t="s">
        <v>15</v>
      </c>
      <c r="D3895" s="147" t="s">
        <v>21401</v>
      </c>
    </row>
    <row r="3896" spans="1:4" x14ac:dyDescent="0.2">
      <c r="A3896" s="146">
        <v>37561</v>
      </c>
      <c r="B3896" s="146" t="s">
        <v>3772</v>
      </c>
      <c r="C3896" s="146" t="s">
        <v>15</v>
      </c>
      <c r="D3896" s="147" t="s">
        <v>21402</v>
      </c>
    </row>
    <row r="3897" spans="1:4" x14ac:dyDescent="0.2">
      <c r="A3897" s="146">
        <v>37562</v>
      </c>
      <c r="B3897" s="146" t="s">
        <v>3773</v>
      </c>
      <c r="C3897" s="146" t="s">
        <v>15</v>
      </c>
      <c r="D3897" s="147" t="s">
        <v>21403</v>
      </c>
    </row>
    <row r="3898" spans="1:4" x14ac:dyDescent="0.2">
      <c r="A3898" s="146">
        <v>37585</v>
      </c>
      <c r="B3898" s="146" t="s">
        <v>16126</v>
      </c>
      <c r="C3898" s="146" t="s">
        <v>10</v>
      </c>
      <c r="D3898" s="147" t="s">
        <v>21404</v>
      </c>
    </row>
    <row r="3899" spans="1:4" x14ac:dyDescent="0.2">
      <c r="A3899" s="146">
        <v>14164</v>
      </c>
      <c r="B3899" s="146" t="s">
        <v>3774</v>
      </c>
      <c r="C3899" s="146" t="s">
        <v>10</v>
      </c>
      <c r="D3899" s="147" t="s">
        <v>21405</v>
      </c>
    </row>
    <row r="3900" spans="1:4" x14ac:dyDescent="0.2">
      <c r="A3900" s="146">
        <v>14163</v>
      </c>
      <c r="B3900" s="146" t="s">
        <v>3775</v>
      </c>
      <c r="C3900" s="146" t="s">
        <v>10</v>
      </c>
      <c r="D3900" s="147" t="s">
        <v>21406</v>
      </c>
    </row>
    <row r="3901" spans="1:4" x14ac:dyDescent="0.2">
      <c r="A3901" s="146">
        <v>5051</v>
      </c>
      <c r="B3901" s="146" t="s">
        <v>3776</v>
      </c>
      <c r="C3901" s="146" t="s">
        <v>10</v>
      </c>
      <c r="D3901" s="147" t="s">
        <v>21407</v>
      </c>
    </row>
    <row r="3902" spans="1:4" x14ac:dyDescent="0.2">
      <c r="A3902" s="146">
        <v>14162</v>
      </c>
      <c r="B3902" s="146" t="s">
        <v>3777</v>
      </c>
      <c r="C3902" s="146" t="s">
        <v>10</v>
      </c>
      <c r="D3902" s="147" t="s">
        <v>21408</v>
      </c>
    </row>
    <row r="3903" spans="1:4" x14ac:dyDescent="0.2">
      <c r="A3903" s="146">
        <v>5052</v>
      </c>
      <c r="B3903" s="146" t="s">
        <v>3778</v>
      </c>
      <c r="C3903" s="146" t="s">
        <v>10</v>
      </c>
      <c r="D3903" s="147" t="s">
        <v>21409</v>
      </c>
    </row>
    <row r="3904" spans="1:4" x14ac:dyDescent="0.2">
      <c r="A3904" s="146">
        <v>14166</v>
      </c>
      <c r="B3904" s="146" t="s">
        <v>3779</v>
      </c>
      <c r="C3904" s="146" t="s">
        <v>10</v>
      </c>
      <c r="D3904" s="147" t="s">
        <v>21410</v>
      </c>
    </row>
    <row r="3905" spans="1:4" x14ac:dyDescent="0.2">
      <c r="A3905" s="146">
        <v>14165</v>
      </c>
      <c r="B3905" s="146" t="s">
        <v>3780</v>
      </c>
      <c r="C3905" s="146" t="s">
        <v>10</v>
      </c>
      <c r="D3905" s="147" t="s">
        <v>21411</v>
      </c>
    </row>
    <row r="3906" spans="1:4" x14ac:dyDescent="0.2">
      <c r="A3906" s="146">
        <v>5050</v>
      </c>
      <c r="B3906" s="146" t="s">
        <v>3781</v>
      </c>
      <c r="C3906" s="146" t="s">
        <v>10</v>
      </c>
      <c r="D3906" s="147" t="s">
        <v>21412</v>
      </c>
    </row>
    <row r="3907" spans="1:4" x14ac:dyDescent="0.2">
      <c r="A3907" s="146">
        <v>12378</v>
      </c>
      <c r="B3907" s="146" t="s">
        <v>16136</v>
      </c>
      <c r="C3907" s="146" t="s">
        <v>10</v>
      </c>
      <c r="D3907" s="147" t="s">
        <v>21413</v>
      </c>
    </row>
    <row r="3908" spans="1:4" x14ac:dyDescent="0.2">
      <c r="A3908" s="146">
        <v>12366</v>
      </c>
      <c r="B3908" s="146" t="s">
        <v>16138</v>
      </c>
      <c r="C3908" s="146" t="s">
        <v>10</v>
      </c>
      <c r="D3908" s="147" t="s">
        <v>16139</v>
      </c>
    </row>
    <row r="3909" spans="1:4" x14ac:dyDescent="0.2">
      <c r="A3909" s="146">
        <v>5045</v>
      </c>
      <c r="B3909" s="146" t="s">
        <v>16140</v>
      </c>
      <c r="C3909" s="146" t="s">
        <v>10</v>
      </c>
      <c r="D3909" s="147" t="s">
        <v>16141</v>
      </c>
    </row>
    <row r="3910" spans="1:4" x14ac:dyDescent="0.2">
      <c r="A3910" s="146">
        <v>5044</v>
      </c>
      <c r="B3910" s="146" t="s">
        <v>16142</v>
      </c>
      <c r="C3910" s="146" t="s">
        <v>10</v>
      </c>
      <c r="D3910" s="147" t="s">
        <v>16143</v>
      </c>
    </row>
    <row r="3911" spans="1:4" x14ac:dyDescent="0.2">
      <c r="A3911" s="146">
        <v>5055</v>
      </c>
      <c r="B3911" s="146" t="s">
        <v>16144</v>
      </c>
      <c r="C3911" s="146" t="s">
        <v>10</v>
      </c>
      <c r="D3911" s="147" t="s">
        <v>16145</v>
      </c>
    </row>
    <row r="3912" spans="1:4" x14ac:dyDescent="0.2">
      <c r="A3912" s="146">
        <v>5053</v>
      </c>
      <c r="B3912" s="146" t="s">
        <v>16146</v>
      </c>
      <c r="C3912" s="146" t="s">
        <v>10</v>
      </c>
      <c r="D3912" s="147" t="s">
        <v>16147</v>
      </c>
    </row>
    <row r="3913" spans="1:4" x14ac:dyDescent="0.2">
      <c r="A3913" s="146">
        <v>5035</v>
      </c>
      <c r="B3913" s="146" t="s">
        <v>16148</v>
      </c>
      <c r="C3913" s="146" t="s">
        <v>10</v>
      </c>
      <c r="D3913" s="147" t="s">
        <v>16149</v>
      </c>
    </row>
    <row r="3914" spans="1:4" x14ac:dyDescent="0.2">
      <c r="A3914" s="146">
        <v>5036</v>
      </c>
      <c r="B3914" s="146" t="s">
        <v>16150</v>
      </c>
      <c r="C3914" s="146" t="s">
        <v>10</v>
      </c>
      <c r="D3914" s="147" t="s">
        <v>16151</v>
      </c>
    </row>
    <row r="3915" spans="1:4" x14ac:dyDescent="0.2">
      <c r="A3915" s="146">
        <v>5059</v>
      </c>
      <c r="B3915" s="146" t="s">
        <v>16152</v>
      </c>
      <c r="C3915" s="146" t="s">
        <v>10</v>
      </c>
      <c r="D3915" s="147" t="s">
        <v>16153</v>
      </c>
    </row>
    <row r="3916" spans="1:4" x14ac:dyDescent="0.2">
      <c r="A3916" s="146">
        <v>5034</v>
      </c>
      <c r="B3916" s="146" t="s">
        <v>16154</v>
      </c>
      <c r="C3916" s="146" t="s">
        <v>10</v>
      </c>
      <c r="D3916" s="147" t="s">
        <v>16155</v>
      </c>
    </row>
    <row r="3917" spans="1:4" x14ac:dyDescent="0.2">
      <c r="A3917" s="146">
        <v>5056</v>
      </c>
      <c r="B3917" s="146" t="s">
        <v>16156</v>
      </c>
      <c r="C3917" s="146" t="s">
        <v>10</v>
      </c>
      <c r="D3917" s="147" t="s">
        <v>16157</v>
      </c>
    </row>
    <row r="3918" spans="1:4" x14ac:dyDescent="0.2">
      <c r="A3918" s="146">
        <v>5057</v>
      </c>
      <c r="B3918" s="146" t="s">
        <v>16158</v>
      </c>
      <c r="C3918" s="146" t="s">
        <v>10</v>
      </c>
      <c r="D3918" s="147" t="s">
        <v>16159</v>
      </c>
    </row>
    <row r="3919" spans="1:4" x14ac:dyDescent="0.2">
      <c r="A3919" s="146">
        <v>5033</v>
      </c>
      <c r="B3919" s="146" t="s">
        <v>16160</v>
      </c>
      <c r="C3919" s="146" t="s">
        <v>10</v>
      </c>
      <c r="D3919" s="147" t="s">
        <v>16161</v>
      </c>
    </row>
    <row r="3920" spans="1:4" x14ac:dyDescent="0.2">
      <c r="A3920" s="146">
        <v>5038</v>
      </c>
      <c r="B3920" s="146" t="s">
        <v>16162</v>
      </c>
      <c r="C3920" s="146" t="s">
        <v>10</v>
      </c>
      <c r="D3920" s="147" t="s">
        <v>16163</v>
      </c>
    </row>
    <row r="3921" spans="1:4" x14ac:dyDescent="0.2">
      <c r="A3921" s="146">
        <v>12372</v>
      </c>
      <c r="B3921" s="146" t="s">
        <v>16164</v>
      </c>
      <c r="C3921" s="146" t="s">
        <v>10</v>
      </c>
      <c r="D3921" s="147" t="s">
        <v>16165</v>
      </c>
    </row>
    <row r="3922" spans="1:4" x14ac:dyDescent="0.2">
      <c r="A3922" s="146">
        <v>13339</v>
      </c>
      <c r="B3922" s="146" t="s">
        <v>16166</v>
      </c>
      <c r="C3922" s="146" t="s">
        <v>10</v>
      </c>
      <c r="D3922" s="147" t="s">
        <v>16167</v>
      </c>
    </row>
    <row r="3923" spans="1:4" x14ac:dyDescent="0.2">
      <c r="A3923" s="146">
        <v>12373</v>
      </c>
      <c r="B3923" s="146" t="s">
        <v>16168</v>
      </c>
      <c r="C3923" s="146" t="s">
        <v>10</v>
      </c>
      <c r="D3923" s="147" t="s">
        <v>16169</v>
      </c>
    </row>
    <row r="3924" spans="1:4" x14ac:dyDescent="0.2">
      <c r="A3924" s="146">
        <v>12388</v>
      </c>
      <c r="B3924" s="146" t="s">
        <v>3832</v>
      </c>
      <c r="C3924" s="146" t="s">
        <v>10</v>
      </c>
      <c r="D3924" s="147" t="s">
        <v>21414</v>
      </c>
    </row>
    <row r="3925" spans="1:4" x14ac:dyDescent="0.2">
      <c r="A3925" s="146">
        <v>34695</v>
      </c>
      <c r="B3925" s="146" t="s">
        <v>16171</v>
      </c>
      <c r="C3925" s="146" t="s">
        <v>10</v>
      </c>
      <c r="D3925" s="147" t="s">
        <v>16172</v>
      </c>
    </row>
    <row r="3926" spans="1:4" x14ac:dyDescent="0.2">
      <c r="A3926" s="146">
        <v>34692</v>
      </c>
      <c r="B3926" s="146" t="s">
        <v>16173</v>
      </c>
      <c r="C3926" s="146" t="s">
        <v>10</v>
      </c>
      <c r="D3926" s="147" t="s">
        <v>16174</v>
      </c>
    </row>
    <row r="3927" spans="1:4" x14ac:dyDescent="0.2">
      <c r="A3927" s="146">
        <v>26028</v>
      </c>
      <c r="B3927" s="146" t="s">
        <v>16175</v>
      </c>
      <c r="C3927" s="146" t="s">
        <v>1149</v>
      </c>
      <c r="D3927" s="147" t="s">
        <v>21415</v>
      </c>
    </row>
    <row r="3928" spans="1:4" x14ac:dyDescent="0.2">
      <c r="A3928" s="146">
        <v>11844</v>
      </c>
      <c r="B3928" s="146" t="s">
        <v>16177</v>
      </c>
      <c r="C3928" s="146" t="s">
        <v>20</v>
      </c>
      <c r="D3928" s="147" t="s">
        <v>21416</v>
      </c>
    </row>
    <row r="3929" spans="1:4" x14ac:dyDescent="0.2">
      <c r="A3929" s="146">
        <v>4465</v>
      </c>
      <c r="B3929" s="146" t="s">
        <v>16178</v>
      </c>
      <c r="C3929" s="146" t="s">
        <v>20</v>
      </c>
      <c r="D3929" s="147" t="s">
        <v>20254</v>
      </c>
    </row>
    <row r="3930" spans="1:4" x14ac:dyDescent="0.2">
      <c r="A3930" s="146">
        <v>35273</v>
      </c>
      <c r="B3930" s="146" t="s">
        <v>16180</v>
      </c>
      <c r="C3930" s="146" t="s">
        <v>20</v>
      </c>
      <c r="D3930" s="147" t="s">
        <v>21417</v>
      </c>
    </row>
    <row r="3931" spans="1:4" x14ac:dyDescent="0.2">
      <c r="A3931" s="146">
        <v>4470</v>
      </c>
      <c r="B3931" s="146" t="s">
        <v>16182</v>
      </c>
      <c r="C3931" s="146" t="s">
        <v>20</v>
      </c>
      <c r="D3931" s="147" t="s">
        <v>21418</v>
      </c>
    </row>
    <row r="3932" spans="1:4" x14ac:dyDescent="0.2">
      <c r="A3932" s="146">
        <v>20204</v>
      </c>
      <c r="B3932" s="146" t="s">
        <v>16184</v>
      </c>
      <c r="C3932" s="146" t="s">
        <v>20</v>
      </c>
      <c r="D3932" s="147" t="s">
        <v>21419</v>
      </c>
    </row>
    <row r="3933" spans="1:4" x14ac:dyDescent="0.2">
      <c r="A3933" s="146">
        <v>20208</v>
      </c>
      <c r="B3933" s="146" t="s">
        <v>16186</v>
      </c>
      <c r="C3933" s="146" t="s">
        <v>20</v>
      </c>
      <c r="D3933" s="147" t="s">
        <v>21420</v>
      </c>
    </row>
    <row r="3934" spans="1:4" x14ac:dyDescent="0.2">
      <c r="A3934" s="146">
        <v>4437</v>
      </c>
      <c r="B3934" s="146" t="s">
        <v>16188</v>
      </c>
      <c r="C3934" s="146" t="s">
        <v>20</v>
      </c>
      <c r="D3934" s="147" t="s">
        <v>21055</v>
      </c>
    </row>
    <row r="3935" spans="1:4" x14ac:dyDescent="0.2">
      <c r="A3935" s="146">
        <v>14580</v>
      </c>
      <c r="B3935" s="146" t="s">
        <v>16190</v>
      </c>
      <c r="C3935" s="146" t="s">
        <v>20</v>
      </c>
      <c r="D3935" s="147" t="s">
        <v>21421</v>
      </c>
    </row>
    <row r="3936" spans="1:4" x14ac:dyDescent="0.2">
      <c r="A3936" s="146">
        <v>40304</v>
      </c>
      <c r="B3936" s="146" t="s">
        <v>3847</v>
      </c>
      <c r="C3936" s="146" t="s">
        <v>71</v>
      </c>
      <c r="D3936" s="147" t="s">
        <v>15541</v>
      </c>
    </row>
    <row r="3937" spans="1:4" x14ac:dyDescent="0.2">
      <c r="A3937" s="146">
        <v>5065</v>
      </c>
      <c r="B3937" s="146" t="s">
        <v>3848</v>
      </c>
      <c r="C3937" s="146" t="s">
        <v>71</v>
      </c>
      <c r="D3937" s="147" t="s">
        <v>21422</v>
      </c>
    </row>
    <row r="3938" spans="1:4" x14ac:dyDescent="0.2">
      <c r="A3938" s="146">
        <v>5072</v>
      </c>
      <c r="B3938" s="146" t="s">
        <v>3849</v>
      </c>
      <c r="C3938" s="146" t="s">
        <v>71</v>
      </c>
      <c r="D3938" s="147" t="s">
        <v>21423</v>
      </c>
    </row>
    <row r="3939" spans="1:4" x14ac:dyDescent="0.2">
      <c r="A3939" s="146">
        <v>5066</v>
      </c>
      <c r="B3939" s="146" t="s">
        <v>3850</v>
      </c>
      <c r="C3939" s="146" t="s">
        <v>71</v>
      </c>
      <c r="D3939" s="147" t="s">
        <v>16191</v>
      </c>
    </row>
    <row r="3940" spans="1:4" x14ac:dyDescent="0.2">
      <c r="A3940" s="146">
        <v>5063</v>
      </c>
      <c r="B3940" s="146" t="s">
        <v>3851</v>
      </c>
      <c r="C3940" s="146" t="s">
        <v>71</v>
      </c>
      <c r="D3940" s="147" t="s">
        <v>21424</v>
      </c>
    </row>
    <row r="3941" spans="1:4" x14ac:dyDescent="0.2">
      <c r="A3941" s="146">
        <v>20247</v>
      </c>
      <c r="B3941" s="146" t="s">
        <v>3852</v>
      </c>
      <c r="C3941" s="146" t="s">
        <v>71</v>
      </c>
      <c r="D3941" s="147" t="s">
        <v>14301</v>
      </c>
    </row>
    <row r="3942" spans="1:4" x14ac:dyDescent="0.2">
      <c r="A3942" s="146">
        <v>5074</v>
      </c>
      <c r="B3942" s="146" t="s">
        <v>3853</v>
      </c>
      <c r="C3942" s="146" t="s">
        <v>71</v>
      </c>
      <c r="D3942" s="147" t="s">
        <v>17449</v>
      </c>
    </row>
    <row r="3943" spans="1:4" x14ac:dyDescent="0.2">
      <c r="A3943" s="146">
        <v>5067</v>
      </c>
      <c r="B3943" s="146" t="s">
        <v>3854</v>
      </c>
      <c r="C3943" s="146" t="s">
        <v>71</v>
      </c>
      <c r="D3943" s="147" t="s">
        <v>19928</v>
      </c>
    </row>
    <row r="3944" spans="1:4" x14ac:dyDescent="0.2">
      <c r="A3944" s="146">
        <v>5078</v>
      </c>
      <c r="B3944" s="146" t="s">
        <v>3855</v>
      </c>
      <c r="C3944" s="146" t="s">
        <v>71</v>
      </c>
      <c r="D3944" s="147" t="s">
        <v>20172</v>
      </c>
    </row>
    <row r="3945" spans="1:4" x14ac:dyDescent="0.2">
      <c r="A3945" s="146">
        <v>5068</v>
      </c>
      <c r="B3945" s="146" t="s">
        <v>3856</v>
      </c>
      <c r="C3945" s="146" t="s">
        <v>71</v>
      </c>
      <c r="D3945" s="147" t="s">
        <v>13260</v>
      </c>
    </row>
    <row r="3946" spans="1:4" x14ac:dyDescent="0.2">
      <c r="A3946" s="146">
        <v>5073</v>
      </c>
      <c r="B3946" s="146" t="s">
        <v>3857</v>
      </c>
      <c r="C3946" s="146" t="s">
        <v>71</v>
      </c>
      <c r="D3946" s="147" t="s">
        <v>14021</v>
      </c>
    </row>
    <row r="3947" spans="1:4" x14ac:dyDescent="0.2">
      <c r="A3947" s="146">
        <v>5069</v>
      </c>
      <c r="B3947" s="146" t="s">
        <v>3858</v>
      </c>
      <c r="C3947" s="146" t="s">
        <v>71</v>
      </c>
      <c r="D3947" s="147" t="s">
        <v>14021</v>
      </c>
    </row>
    <row r="3948" spans="1:4" x14ac:dyDescent="0.2">
      <c r="A3948" s="146">
        <v>5070</v>
      </c>
      <c r="B3948" s="146" t="s">
        <v>3859</v>
      </c>
      <c r="C3948" s="146" t="s">
        <v>71</v>
      </c>
      <c r="D3948" s="147" t="s">
        <v>14119</v>
      </c>
    </row>
    <row r="3949" spans="1:4" x14ac:dyDescent="0.2">
      <c r="A3949" s="146">
        <v>5071</v>
      </c>
      <c r="B3949" s="146" t="s">
        <v>3860</v>
      </c>
      <c r="C3949" s="146" t="s">
        <v>71</v>
      </c>
      <c r="D3949" s="147" t="s">
        <v>13260</v>
      </c>
    </row>
    <row r="3950" spans="1:4" x14ac:dyDescent="0.2">
      <c r="A3950" s="146">
        <v>5061</v>
      </c>
      <c r="B3950" s="146" t="s">
        <v>3861</v>
      </c>
      <c r="C3950" s="146" t="s">
        <v>71</v>
      </c>
      <c r="D3950" s="147" t="s">
        <v>12940</v>
      </c>
    </row>
    <row r="3951" spans="1:4" x14ac:dyDescent="0.2">
      <c r="A3951" s="146">
        <v>5075</v>
      </c>
      <c r="B3951" s="146" t="s">
        <v>3862</v>
      </c>
      <c r="C3951" s="146" t="s">
        <v>71</v>
      </c>
      <c r="D3951" s="147" t="s">
        <v>13260</v>
      </c>
    </row>
    <row r="3952" spans="1:4" x14ac:dyDescent="0.2">
      <c r="A3952" s="146">
        <v>39027</v>
      </c>
      <c r="B3952" s="146" t="s">
        <v>3863</v>
      </c>
      <c r="C3952" s="146" t="s">
        <v>71</v>
      </c>
      <c r="D3952" s="147" t="s">
        <v>14665</v>
      </c>
    </row>
    <row r="3953" spans="1:4" x14ac:dyDescent="0.2">
      <c r="A3953" s="146">
        <v>5062</v>
      </c>
      <c r="B3953" s="146" t="s">
        <v>3864</v>
      </c>
      <c r="C3953" s="146" t="s">
        <v>71</v>
      </c>
      <c r="D3953" s="147" t="s">
        <v>21083</v>
      </c>
    </row>
    <row r="3954" spans="1:4" x14ac:dyDescent="0.2">
      <c r="A3954" s="146">
        <v>40568</v>
      </c>
      <c r="B3954" s="146" t="s">
        <v>3865</v>
      </c>
      <c r="C3954" s="146" t="s">
        <v>71</v>
      </c>
      <c r="D3954" s="147" t="s">
        <v>20183</v>
      </c>
    </row>
    <row r="3955" spans="1:4" x14ac:dyDescent="0.2">
      <c r="A3955" s="146">
        <v>39026</v>
      </c>
      <c r="B3955" s="146" t="s">
        <v>3866</v>
      </c>
      <c r="C3955" s="146" t="s">
        <v>71</v>
      </c>
      <c r="D3955" s="147" t="s">
        <v>15503</v>
      </c>
    </row>
    <row r="3956" spans="1:4" x14ac:dyDescent="0.2">
      <c r="A3956" s="146">
        <v>11572</v>
      </c>
      <c r="B3956" s="146" t="s">
        <v>16204</v>
      </c>
      <c r="C3956" s="146" t="s">
        <v>10</v>
      </c>
      <c r="D3956" s="147" t="s">
        <v>21425</v>
      </c>
    </row>
    <row r="3957" spans="1:4" x14ac:dyDescent="0.2">
      <c r="A3957" s="146">
        <v>42431</v>
      </c>
      <c r="B3957" s="146" t="s">
        <v>3867</v>
      </c>
      <c r="C3957" s="146" t="s">
        <v>10</v>
      </c>
      <c r="D3957" s="147" t="s">
        <v>21426</v>
      </c>
    </row>
    <row r="3958" spans="1:4" x14ac:dyDescent="0.2">
      <c r="A3958" s="146">
        <v>11149</v>
      </c>
      <c r="B3958" s="146" t="s">
        <v>16207</v>
      </c>
      <c r="C3958" s="146" t="s">
        <v>12432</v>
      </c>
      <c r="D3958" s="147" t="s">
        <v>21427</v>
      </c>
    </row>
    <row r="3959" spans="1:4" x14ac:dyDescent="0.2">
      <c r="A3959" s="146">
        <v>511</v>
      </c>
      <c r="B3959" s="146" t="s">
        <v>3870</v>
      </c>
      <c r="C3959" s="146" t="s">
        <v>73</v>
      </c>
      <c r="D3959" s="147" t="s">
        <v>20876</v>
      </c>
    </row>
    <row r="3960" spans="1:4" x14ac:dyDescent="0.2">
      <c r="A3960" s="146">
        <v>11174</v>
      </c>
      <c r="B3960" s="146" t="s">
        <v>16210</v>
      </c>
      <c r="C3960" s="146" t="s">
        <v>12461</v>
      </c>
      <c r="D3960" s="147" t="s">
        <v>21428</v>
      </c>
    </row>
    <row r="3961" spans="1:4" x14ac:dyDescent="0.2">
      <c r="A3961" s="146">
        <v>37540</v>
      </c>
      <c r="B3961" s="146" t="s">
        <v>3871</v>
      </c>
      <c r="C3961" s="146" t="s">
        <v>10</v>
      </c>
      <c r="D3961" s="147" t="s">
        <v>21429</v>
      </c>
    </row>
    <row r="3962" spans="1:4" x14ac:dyDescent="0.2">
      <c r="A3962" s="146">
        <v>37548</v>
      </c>
      <c r="B3962" s="146" t="s">
        <v>3872</v>
      </c>
      <c r="C3962" s="146" t="s">
        <v>10</v>
      </c>
      <c r="D3962" s="147" t="s">
        <v>21430</v>
      </c>
    </row>
    <row r="3963" spans="1:4" x14ac:dyDescent="0.2">
      <c r="A3963" s="146">
        <v>39828</v>
      </c>
      <c r="B3963" s="146" t="s">
        <v>3873</v>
      </c>
      <c r="C3963" s="146" t="s">
        <v>10</v>
      </c>
      <c r="D3963" s="147" t="s">
        <v>21431</v>
      </c>
    </row>
    <row r="3964" spans="1:4" x14ac:dyDescent="0.2">
      <c r="A3964" s="146">
        <v>12273</v>
      </c>
      <c r="B3964" s="146" t="s">
        <v>3874</v>
      </c>
      <c r="C3964" s="146" t="s">
        <v>10</v>
      </c>
      <c r="D3964" s="147" t="s">
        <v>21432</v>
      </c>
    </row>
    <row r="3965" spans="1:4" x14ac:dyDescent="0.2">
      <c r="A3965" s="146">
        <v>38392</v>
      </c>
      <c r="B3965" s="146" t="s">
        <v>3875</v>
      </c>
      <c r="C3965" s="146" t="s">
        <v>10</v>
      </c>
      <c r="D3965" s="147" t="s">
        <v>21433</v>
      </c>
    </row>
    <row r="3966" spans="1:4" x14ac:dyDescent="0.2">
      <c r="A3966" s="146">
        <v>11735</v>
      </c>
      <c r="B3966" s="146" t="s">
        <v>16216</v>
      </c>
      <c r="C3966" s="146" t="s">
        <v>10</v>
      </c>
      <c r="D3966" s="147" t="s">
        <v>14472</v>
      </c>
    </row>
    <row r="3967" spans="1:4" x14ac:dyDescent="0.2">
      <c r="A3967" s="146">
        <v>11733</v>
      </c>
      <c r="B3967" s="146" t="s">
        <v>16217</v>
      </c>
      <c r="C3967" s="146" t="s">
        <v>10</v>
      </c>
      <c r="D3967" s="147" t="s">
        <v>14290</v>
      </c>
    </row>
    <row r="3968" spans="1:4" x14ac:dyDescent="0.2">
      <c r="A3968" s="146">
        <v>11734</v>
      </c>
      <c r="B3968" s="146" t="s">
        <v>16218</v>
      </c>
      <c r="C3968" s="146" t="s">
        <v>10</v>
      </c>
      <c r="D3968" s="147" t="s">
        <v>15723</v>
      </c>
    </row>
    <row r="3969" spans="1:4" x14ac:dyDescent="0.2">
      <c r="A3969" s="146">
        <v>11737</v>
      </c>
      <c r="B3969" s="146" t="s">
        <v>16219</v>
      </c>
      <c r="C3969" s="146" t="s">
        <v>10</v>
      </c>
      <c r="D3969" s="147" t="s">
        <v>12564</v>
      </c>
    </row>
    <row r="3970" spans="1:4" x14ac:dyDescent="0.2">
      <c r="A3970" s="146">
        <v>11738</v>
      </c>
      <c r="B3970" s="146" t="s">
        <v>16220</v>
      </c>
      <c r="C3970" s="146" t="s">
        <v>10</v>
      </c>
      <c r="D3970" s="147" t="s">
        <v>16221</v>
      </c>
    </row>
    <row r="3971" spans="1:4" x14ac:dyDescent="0.2">
      <c r="A3971" s="146">
        <v>36143</v>
      </c>
      <c r="B3971" s="146" t="s">
        <v>3879</v>
      </c>
      <c r="C3971" s="146" t="s">
        <v>10</v>
      </c>
      <c r="D3971" s="147" t="s">
        <v>17226</v>
      </c>
    </row>
    <row r="3972" spans="1:4" x14ac:dyDescent="0.2">
      <c r="A3972" s="146">
        <v>36142</v>
      </c>
      <c r="B3972" s="146" t="s">
        <v>3880</v>
      </c>
      <c r="C3972" s="146" t="s">
        <v>10</v>
      </c>
      <c r="D3972" s="147" t="s">
        <v>13247</v>
      </c>
    </row>
    <row r="3973" spans="1:4" x14ac:dyDescent="0.2">
      <c r="A3973" s="146">
        <v>36146</v>
      </c>
      <c r="B3973" s="146" t="s">
        <v>3881</v>
      </c>
      <c r="C3973" s="146" t="s">
        <v>10</v>
      </c>
      <c r="D3973" s="147" t="s">
        <v>21434</v>
      </c>
    </row>
    <row r="3974" spans="1:4" x14ac:dyDescent="0.2">
      <c r="A3974" s="146">
        <v>39015</v>
      </c>
      <c r="B3974" s="146" t="s">
        <v>3882</v>
      </c>
      <c r="C3974" s="146" t="s">
        <v>10</v>
      </c>
      <c r="D3974" s="147" t="s">
        <v>13240</v>
      </c>
    </row>
    <row r="3975" spans="1:4" x14ac:dyDescent="0.2">
      <c r="A3975" s="146">
        <v>38377</v>
      </c>
      <c r="B3975" s="146" t="s">
        <v>3883</v>
      </c>
      <c r="C3975" s="146" t="s">
        <v>10</v>
      </c>
      <c r="D3975" s="147" t="s">
        <v>21435</v>
      </c>
    </row>
    <row r="3976" spans="1:4" x14ac:dyDescent="0.2">
      <c r="A3976" s="146">
        <v>38376</v>
      </c>
      <c r="B3976" s="146" t="s">
        <v>3884</v>
      </c>
      <c r="C3976" s="146" t="s">
        <v>10</v>
      </c>
      <c r="D3976" s="147" t="s">
        <v>21436</v>
      </c>
    </row>
    <row r="3977" spans="1:4" x14ac:dyDescent="0.2">
      <c r="A3977" s="146">
        <v>38116</v>
      </c>
      <c r="B3977" s="146" t="s">
        <v>3885</v>
      </c>
      <c r="C3977" s="146" t="s">
        <v>10</v>
      </c>
      <c r="D3977" s="147" t="s">
        <v>19552</v>
      </c>
    </row>
    <row r="3978" spans="1:4" x14ac:dyDescent="0.2">
      <c r="A3978" s="146">
        <v>38066</v>
      </c>
      <c r="B3978" s="146" t="s">
        <v>3886</v>
      </c>
      <c r="C3978" s="146" t="s">
        <v>10</v>
      </c>
      <c r="D3978" s="147" t="s">
        <v>13966</v>
      </c>
    </row>
    <row r="3979" spans="1:4" x14ac:dyDescent="0.2">
      <c r="A3979" s="146">
        <v>38117</v>
      </c>
      <c r="B3979" s="146" t="s">
        <v>3887</v>
      </c>
      <c r="C3979" s="146" t="s">
        <v>10</v>
      </c>
      <c r="D3979" s="147" t="s">
        <v>20095</v>
      </c>
    </row>
    <row r="3980" spans="1:4" x14ac:dyDescent="0.2">
      <c r="A3980" s="146">
        <v>38067</v>
      </c>
      <c r="B3980" s="146" t="s">
        <v>3888</v>
      </c>
      <c r="C3980" s="146" t="s">
        <v>10</v>
      </c>
      <c r="D3980" s="147" t="s">
        <v>15050</v>
      </c>
    </row>
    <row r="3981" spans="1:4" x14ac:dyDescent="0.2">
      <c r="A3981" s="146">
        <v>41757</v>
      </c>
      <c r="B3981" s="146" t="s">
        <v>16227</v>
      </c>
      <c r="C3981" s="146" t="s">
        <v>10</v>
      </c>
      <c r="D3981" s="147" t="s">
        <v>21437</v>
      </c>
    </row>
    <row r="3982" spans="1:4" x14ac:dyDescent="0.2">
      <c r="A3982" s="146">
        <v>5080</v>
      </c>
      <c r="B3982" s="146" t="s">
        <v>16229</v>
      </c>
      <c r="C3982" s="146" t="s">
        <v>10</v>
      </c>
      <c r="D3982" s="147" t="s">
        <v>16503</v>
      </c>
    </row>
    <row r="3983" spans="1:4" x14ac:dyDescent="0.2">
      <c r="A3983" s="146">
        <v>11522</v>
      </c>
      <c r="B3983" s="146" t="s">
        <v>16231</v>
      </c>
      <c r="C3983" s="146" t="s">
        <v>10</v>
      </c>
      <c r="D3983" s="147" t="s">
        <v>14840</v>
      </c>
    </row>
    <row r="3984" spans="1:4" x14ac:dyDescent="0.2">
      <c r="A3984" s="146">
        <v>11523</v>
      </c>
      <c r="B3984" s="146" t="s">
        <v>21438</v>
      </c>
      <c r="C3984" s="146" t="s">
        <v>10</v>
      </c>
      <c r="D3984" s="147" t="s">
        <v>16658</v>
      </c>
    </row>
    <row r="3985" spans="1:4" x14ac:dyDescent="0.2">
      <c r="A3985" s="146">
        <v>11524</v>
      </c>
      <c r="B3985" s="146" t="s">
        <v>21439</v>
      </c>
      <c r="C3985" s="146" t="s">
        <v>10</v>
      </c>
      <c r="D3985" s="147" t="s">
        <v>20419</v>
      </c>
    </row>
    <row r="3986" spans="1:4" x14ac:dyDescent="0.2">
      <c r="A3986" s="146">
        <v>38168</v>
      </c>
      <c r="B3986" s="146" t="s">
        <v>16233</v>
      </c>
      <c r="C3986" s="146" t="s">
        <v>10</v>
      </c>
      <c r="D3986" s="147" t="s">
        <v>21440</v>
      </c>
    </row>
    <row r="3987" spans="1:4" x14ac:dyDescent="0.2">
      <c r="A3987" s="146">
        <v>13393</v>
      </c>
      <c r="B3987" s="146" t="s">
        <v>3894</v>
      </c>
      <c r="C3987" s="146" t="s">
        <v>10</v>
      </c>
      <c r="D3987" s="147" t="s">
        <v>21441</v>
      </c>
    </row>
    <row r="3988" spans="1:4" x14ac:dyDescent="0.2">
      <c r="A3988" s="146">
        <v>13395</v>
      </c>
      <c r="B3988" s="146" t="s">
        <v>3895</v>
      </c>
      <c r="C3988" s="146" t="s">
        <v>10</v>
      </c>
      <c r="D3988" s="147" t="s">
        <v>21442</v>
      </c>
    </row>
    <row r="3989" spans="1:4" x14ac:dyDescent="0.2">
      <c r="A3989" s="146">
        <v>12039</v>
      </c>
      <c r="B3989" s="146" t="s">
        <v>3896</v>
      </c>
      <c r="C3989" s="146" t="s">
        <v>10</v>
      </c>
      <c r="D3989" s="147" t="s">
        <v>21443</v>
      </c>
    </row>
    <row r="3990" spans="1:4" x14ac:dyDescent="0.2">
      <c r="A3990" s="146">
        <v>13396</v>
      </c>
      <c r="B3990" s="146" t="s">
        <v>3897</v>
      </c>
      <c r="C3990" s="146" t="s">
        <v>10</v>
      </c>
      <c r="D3990" s="147" t="s">
        <v>21444</v>
      </c>
    </row>
    <row r="3991" spans="1:4" x14ac:dyDescent="0.2">
      <c r="A3991" s="146">
        <v>12041</v>
      </c>
      <c r="B3991" s="146" t="s">
        <v>3898</v>
      </c>
      <c r="C3991" s="146" t="s">
        <v>10</v>
      </c>
      <c r="D3991" s="147" t="s">
        <v>21445</v>
      </c>
    </row>
    <row r="3992" spans="1:4" x14ac:dyDescent="0.2">
      <c r="A3992" s="146">
        <v>12043</v>
      </c>
      <c r="B3992" s="146" t="s">
        <v>3899</v>
      </c>
      <c r="C3992" s="146" t="s">
        <v>10</v>
      </c>
      <c r="D3992" s="147" t="s">
        <v>21446</v>
      </c>
    </row>
    <row r="3993" spans="1:4" x14ac:dyDescent="0.2">
      <c r="A3993" s="146">
        <v>39762</v>
      </c>
      <c r="B3993" s="146" t="s">
        <v>3900</v>
      </c>
      <c r="C3993" s="146" t="s">
        <v>10</v>
      </c>
      <c r="D3993" s="147" t="s">
        <v>21447</v>
      </c>
    </row>
    <row r="3994" spans="1:4" x14ac:dyDescent="0.2">
      <c r="A3994" s="146">
        <v>12042</v>
      </c>
      <c r="B3994" s="146" t="s">
        <v>3901</v>
      </c>
      <c r="C3994" s="146" t="s">
        <v>10</v>
      </c>
      <c r="D3994" s="147" t="s">
        <v>21448</v>
      </c>
    </row>
    <row r="3995" spans="1:4" x14ac:dyDescent="0.2">
      <c r="A3995" s="146">
        <v>39763</v>
      </c>
      <c r="B3995" s="146" t="s">
        <v>3902</v>
      </c>
      <c r="C3995" s="146" t="s">
        <v>10</v>
      </c>
      <c r="D3995" s="147" t="s">
        <v>21449</v>
      </c>
    </row>
    <row r="3996" spans="1:4" x14ac:dyDescent="0.2">
      <c r="A3996" s="146">
        <v>39756</v>
      </c>
      <c r="B3996" s="146" t="s">
        <v>3904</v>
      </c>
      <c r="C3996" s="146" t="s">
        <v>10</v>
      </c>
      <c r="D3996" s="147" t="s">
        <v>21450</v>
      </c>
    </row>
    <row r="3997" spans="1:4" x14ac:dyDescent="0.2">
      <c r="A3997" s="146">
        <v>12038</v>
      </c>
      <c r="B3997" s="146" t="s">
        <v>3905</v>
      </c>
      <c r="C3997" s="146" t="s">
        <v>10</v>
      </c>
      <c r="D3997" s="147" t="s">
        <v>21451</v>
      </c>
    </row>
    <row r="3998" spans="1:4" x14ac:dyDescent="0.2">
      <c r="A3998" s="146">
        <v>39757</v>
      </c>
      <c r="B3998" s="146" t="s">
        <v>3906</v>
      </c>
      <c r="C3998" s="146" t="s">
        <v>10</v>
      </c>
      <c r="D3998" s="147" t="s">
        <v>21452</v>
      </c>
    </row>
    <row r="3999" spans="1:4" x14ac:dyDescent="0.2">
      <c r="A3999" s="146">
        <v>39758</v>
      </c>
      <c r="B3999" s="146" t="s">
        <v>3907</v>
      </c>
      <c r="C3999" s="146" t="s">
        <v>10</v>
      </c>
      <c r="D3999" s="147" t="s">
        <v>21453</v>
      </c>
    </row>
    <row r="4000" spans="1:4" x14ac:dyDescent="0.2">
      <c r="A4000" s="146">
        <v>39759</v>
      </c>
      <c r="B4000" s="146" t="s">
        <v>3908</v>
      </c>
      <c r="C4000" s="146" t="s">
        <v>10</v>
      </c>
      <c r="D4000" s="147" t="s">
        <v>21454</v>
      </c>
    </row>
    <row r="4001" spans="1:4" x14ac:dyDescent="0.2">
      <c r="A4001" s="146">
        <v>39760</v>
      </c>
      <c r="B4001" s="146" t="s">
        <v>16249</v>
      </c>
      <c r="C4001" s="146" t="s">
        <v>10</v>
      </c>
      <c r="D4001" s="147" t="s">
        <v>21455</v>
      </c>
    </row>
    <row r="4002" spans="1:4" x14ac:dyDescent="0.2">
      <c r="A4002" s="146">
        <v>39761</v>
      </c>
      <c r="B4002" s="146" t="s">
        <v>3909</v>
      </c>
      <c r="C4002" s="146" t="s">
        <v>10</v>
      </c>
      <c r="D4002" s="147" t="s">
        <v>21456</v>
      </c>
    </row>
    <row r="4003" spans="1:4" x14ac:dyDescent="0.2">
      <c r="A4003" s="146">
        <v>39805</v>
      </c>
      <c r="B4003" s="146" t="s">
        <v>3910</v>
      </c>
      <c r="C4003" s="146" t="s">
        <v>10</v>
      </c>
      <c r="D4003" s="147" t="s">
        <v>21457</v>
      </c>
    </row>
    <row r="4004" spans="1:4" x14ac:dyDescent="0.2">
      <c r="A4004" s="146">
        <v>39806</v>
      </c>
      <c r="B4004" s="146" t="s">
        <v>3911</v>
      </c>
      <c r="C4004" s="146" t="s">
        <v>10</v>
      </c>
      <c r="D4004" s="147" t="s">
        <v>21458</v>
      </c>
    </row>
    <row r="4005" spans="1:4" x14ac:dyDescent="0.2">
      <c r="A4005" s="146">
        <v>39807</v>
      </c>
      <c r="B4005" s="146" t="s">
        <v>3912</v>
      </c>
      <c r="C4005" s="146" t="s">
        <v>10</v>
      </c>
      <c r="D4005" s="147" t="s">
        <v>21459</v>
      </c>
    </row>
    <row r="4006" spans="1:4" x14ac:dyDescent="0.2">
      <c r="A4006" s="146">
        <v>43100</v>
      </c>
      <c r="B4006" s="146" t="s">
        <v>3913</v>
      </c>
      <c r="C4006" s="146" t="s">
        <v>10</v>
      </c>
      <c r="D4006" s="147" t="s">
        <v>21460</v>
      </c>
    </row>
    <row r="4007" spans="1:4" x14ac:dyDescent="0.2">
      <c r="A4007" s="146">
        <v>39804</v>
      </c>
      <c r="B4007" s="146" t="s">
        <v>3914</v>
      </c>
      <c r="C4007" s="146" t="s">
        <v>10</v>
      </c>
      <c r="D4007" s="147" t="s">
        <v>21461</v>
      </c>
    </row>
    <row r="4008" spans="1:4" x14ac:dyDescent="0.2">
      <c r="A4008" s="146">
        <v>39796</v>
      </c>
      <c r="B4008" s="146" t="s">
        <v>3915</v>
      </c>
      <c r="C4008" s="146" t="s">
        <v>10</v>
      </c>
      <c r="D4008" s="147" t="s">
        <v>14356</v>
      </c>
    </row>
    <row r="4009" spans="1:4" x14ac:dyDescent="0.2">
      <c r="A4009" s="146">
        <v>39797</v>
      </c>
      <c r="B4009" s="146" t="s">
        <v>3916</v>
      </c>
      <c r="C4009" s="146" t="s">
        <v>10</v>
      </c>
      <c r="D4009" s="147" t="s">
        <v>21462</v>
      </c>
    </row>
    <row r="4010" spans="1:4" x14ac:dyDescent="0.2">
      <c r="A4010" s="146">
        <v>39798</v>
      </c>
      <c r="B4010" s="146" t="s">
        <v>3917</v>
      </c>
      <c r="C4010" s="146" t="s">
        <v>10</v>
      </c>
      <c r="D4010" s="147" t="s">
        <v>21463</v>
      </c>
    </row>
    <row r="4011" spans="1:4" x14ac:dyDescent="0.2">
      <c r="A4011" s="146">
        <v>39794</v>
      </c>
      <c r="B4011" s="146" t="s">
        <v>3918</v>
      </c>
      <c r="C4011" s="146" t="s">
        <v>10</v>
      </c>
      <c r="D4011" s="147" t="s">
        <v>15540</v>
      </c>
    </row>
    <row r="4012" spans="1:4" x14ac:dyDescent="0.2">
      <c r="A4012" s="146">
        <v>39795</v>
      </c>
      <c r="B4012" s="146" t="s">
        <v>3919</v>
      </c>
      <c r="C4012" s="146" t="s">
        <v>10</v>
      </c>
      <c r="D4012" s="147" t="s">
        <v>21464</v>
      </c>
    </row>
    <row r="4013" spans="1:4" x14ac:dyDescent="0.2">
      <c r="A4013" s="146">
        <v>39799</v>
      </c>
      <c r="B4013" s="146" t="s">
        <v>3920</v>
      </c>
      <c r="C4013" s="146" t="s">
        <v>10</v>
      </c>
      <c r="D4013" s="147" t="s">
        <v>14077</v>
      </c>
    </row>
    <row r="4014" spans="1:4" x14ac:dyDescent="0.2">
      <c r="A4014" s="146">
        <v>39801</v>
      </c>
      <c r="B4014" s="146" t="s">
        <v>3921</v>
      </c>
      <c r="C4014" s="146" t="s">
        <v>10</v>
      </c>
      <c r="D4014" s="147" t="s">
        <v>21465</v>
      </c>
    </row>
    <row r="4015" spans="1:4" x14ac:dyDescent="0.2">
      <c r="A4015" s="146">
        <v>39802</v>
      </c>
      <c r="B4015" s="146" t="s">
        <v>3922</v>
      </c>
      <c r="C4015" s="146" t="s">
        <v>10</v>
      </c>
      <c r="D4015" s="147" t="s">
        <v>21466</v>
      </c>
    </row>
    <row r="4016" spans="1:4" x14ac:dyDescent="0.2">
      <c r="A4016" s="146">
        <v>39803</v>
      </c>
      <c r="B4016" s="146" t="s">
        <v>3923</v>
      </c>
      <c r="C4016" s="146" t="s">
        <v>10</v>
      </c>
      <c r="D4016" s="147" t="s">
        <v>21467</v>
      </c>
    </row>
    <row r="4017" spans="1:4" x14ac:dyDescent="0.2">
      <c r="A4017" s="146">
        <v>39800</v>
      </c>
      <c r="B4017" s="146" t="s">
        <v>3924</v>
      </c>
      <c r="C4017" s="146" t="s">
        <v>10</v>
      </c>
      <c r="D4017" s="147" t="s">
        <v>21468</v>
      </c>
    </row>
    <row r="4018" spans="1:4" x14ac:dyDescent="0.2">
      <c r="A4018" s="146">
        <v>4224</v>
      </c>
      <c r="B4018" s="146" t="s">
        <v>16266</v>
      </c>
      <c r="C4018" s="146" t="s">
        <v>73</v>
      </c>
      <c r="D4018" s="147" t="s">
        <v>20701</v>
      </c>
    </row>
    <row r="4019" spans="1:4" x14ac:dyDescent="0.2">
      <c r="A4019" s="146">
        <v>21059</v>
      </c>
      <c r="B4019" s="146" t="s">
        <v>3925</v>
      </c>
      <c r="C4019" s="146" t="s">
        <v>10</v>
      </c>
      <c r="D4019" s="147" t="s">
        <v>21469</v>
      </c>
    </row>
    <row r="4020" spans="1:4" x14ac:dyDescent="0.2">
      <c r="A4020" s="146">
        <v>11234</v>
      </c>
      <c r="B4020" s="146" t="s">
        <v>3926</v>
      </c>
      <c r="C4020" s="146" t="s">
        <v>10</v>
      </c>
      <c r="D4020" s="147" t="s">
        <v>20117</v>
      </c>
    </row>
    <row r="4021" spans="1:4" x14ac:dyDescent="0.2">
      <c r="A4021" s="146">
        <v>21060</v>
      </c>
      <c r="B4021" s="146" t="s">
        <v>3927</v>
      </c>
      <c r="C4021" s="146" t="s">
        <v>10</v>
      </c>
      <c r="D4021" s="147" t="s">
        <v>12904</v>
      </c>
    </row>
    <row r="4022" spans="1:4" x14ac:dyDescent="0.2">
      <c r="A4022" s="146">
        <v>21061</v>
      </c>
      <c r="B4022" s="146" t="s">
        <v>3928</v>
      </c>
      <c r="C4022" s="146" t="s">
        <v>10</v>
      </c>
      <c r="D4022" s="147" t="s">
        <v>21470</v>
      </c>
    </row>
    <row r="4023" spans="1:4" x14ac:dyDescent="0.2">
      <c r="A4023" s="146">
        <v>21062</v>
      </c>
      <c r="B4023" s="146" t="s">
        <v>3929</v>
      </c>
      <c r="C4023" s="146" t="s">
        <v>10</v>
      </c>
      <c r="D4023" s="147" t="s">
        <v>21471</v>
      </c>
    </row>
    <row r="4024" spans="1:4" x14ac:dyDescent="0.2">
      <c r="A4024" s="146">
        <v>11708</v>
      </c>
      <c r="B4024" s="146" t="s">
        <v>3930</v>
      </c>
      <c r="C4024" s="146" t="s">
        <v>10</v>
      </c>
      <c r="D4024" s="147" t="s">
        <v>12642</v>
      </c>
    </row>
    <row r="4025" spans="1:4" x14ac:dyDescent="0.2">
      <c r="A4025" s="146">
        <v>11709</v>
      </c>
      <c r="B4025" s="146" t="s">
        <v>3931</v>
      </c>
      <c r="C4025" s="146" t="s">
        <v>10</v>
      </c>
      <c r="D4025" s="147" t="s">
        <v>21472</v>
      </c>
    </row>
    <row r="4026" spans="1:4" x14ac:dyDescent="0.2">
      <c r="A4026" s="146">
        <v>11710</v>
      </c>
      <c r="B4026" s="146" t="s">
        <v>3932</v>
      </c>
      <c r="C4026" s="146" t="s">
        <v>10</v>
      </c>
      <c r="D4026" s="147" t="s">
        <v>21473</v>
      </c>
    </row>
    <row r="4027" spans="1:4" x14ac:dyDescent="0.2">
      <c r="A4027" s="146">
        <v>11707</v>
      </c>
      <c r="B4027" s="146" t="s">
        <v>3933</v>
      </c>
      <c r="C4027" s="146" t="s">
        <v>10</v>
      </c>
      <c r="D4027" s="147" t="s">
        <v>21474</v>
      </c>
    </row>
    <row r="4028" spans="1:4" x14ac:dyDescent="0.2">
      <c r="A4028" s="146">
        <v>11739</v>
      </c>
      <c r="B4028" s="146" t="s">
        <v>16272</v>
      </c>
      <c r="C4028" s="146" t="s">
        <v>10</v>
      </c>
      <c r="D4028" s="147" t="s">
        <v>12584</v>
      </c>
    </row>
    <row r="4029" spans="1:4" x14ac:dyDescent="0.2">
      <c r="A4029" s="146">
        <v>11711</v>
      </c>
      <c r="B4029" s="146" t="s">
        <v>16273</v>
      </c>
      <c r="C4029" s="146" t="s">
        <v>10</v>
      </c>
      <c r="D4029" s="147" t="s">
        <v>13939</v>
      </c>
    </row>
    <row r="4030" spans="1:4" x14ac:dyDescent="0.2">
      <c r="A4030" s="146">
        <v>5102</v>
      </c>
      <c r="B4030" s="146" t="s">
        <v>16274</v>
      </c>
      <c r="C4030" s="146" t="s">
        <v>10</v>
      </c>
      <c r="D4030" s="147" t="s">
        <v>16275</v>
      </c>
    </row>
    <row r="4031" spans="1:4" x14ac:dyDescent="0.2">
      <c r="A4031" s="146">
        <v>11741</v>
      </c>
      <c r="B4031" s="146" t="s">
        <v>16276</v>
      </c>
      <c r="C4031" s="146" t="s">
        <v>10</v>
      </c>
      <c r="D4031" s="147" t="s">
        <v>16277</v>
      </c>
    </row>
    <row r="4032" spans="1:4" x14ac:dyDescent="0.2">
      <c r="A4032" s="146">
        <v>11743</v>
      </c>
      <c r="B4032" s="146" t="s">
        <v>16278</v>
      </c>
      <c r="C4032" s="146" t="s">
        <v>10</v>
      </c>
      <c r="D4032" s="147" t="s">
        <v>13285</v>
      </c>
    </row>
    <row r="4033" spans="1:4" x14ac:dyDescent="0.2">
      <c r="A4033" s="146">
        <v>11745</v>
      </c>
      <c r="B4033" s="146" t="s">
        <v>16279</v>
      </c>
      <c r="C4033" s="146" t="s">
        <v>10</v>
      </c>
      <c r="D4033" s="147" t="s">
        <v>16280</v>
      </c>
    </row>
    <row r="4034" spans="1:4" x14ac:dyDescent="0.2">
      <c r="A4034" s="146">
        <v>25961</v>
      </c>
      <c r="B4034" s="146" t="s">
        <v>16281</v>
      </c>
      <c r="C4034" s="146" t="s">
        <v>185</v>
      </c>
      <c r="D4034" s="147" t="s">
        <v>12617</v>
      </c>
    </row>
    <row r="4035" spans="1:4" x14ac:dyDescent="0.2">
      <c r="A4035" s="146">
        <v>40985</v>
      </c>
      <c r="B4035" s="146" t="s">
        <v>3940</v>
      </c>
      <c r="C4035" s="146" t="s">
        <v>187</v>
      </c>
      <c r="D4035" s="147" t="s">
        <v>19685</v>
      </c>
    </row>
    <row r="4036" spans="1:4" x14ac:dyDescent="0.2">
      <c r="A4036" s="146">
        <v>1088</v>
      </c>
      <c r="B4036" s="146" t="s">
        <v>3942</v>
      </c>
      <c r="C4036" s="146" t="s">
        <v>10</v>
      </c>
      <c r="D4036" s="147" t="s">
        <v>14763</v>
      </c>
    </row>
    <row r="4037" spans="1:4" x14ac:dyDescent="0.2">
      <c r="A4037" s="146">
        <v>1087</v>
      </c>
      <c r="B4037" s="146" t="s">
        <v>3943</v>
      </c>
      <c r="C4037" s="146" t="s">
        <v>10</v>
      </c>
      <c r="D4037" s="147" t="s">
        <v>21475</v>
      </c>
    </row>
    <row r="4038" spans="1:4" x14ac:dyDescent="0.2">
      <c r="A4038" s="146">
        <v>38777</v>
      </c>
      <c r="B4038" s="146" t="s">
        <v>3944</v>
      </c>
      <c r="C4038" s="146" t="s">
        <v>10</v>
      </c>
      <c r="D4038" s="147" t="s">
        <v>21476</v>
      </c>
    </row>
    <row r="4039" spans="1:4" x14ac:dyDescent="0.2">
      <c r="A4039" s="146">
        <v>1086</v>
      </c>
      <c r="B4039" s="146" t="s">
        <v>3945</v>
      </c>
      <c r="C4039" s="146" t="s">
        <v>10</v>
      </c>
      <c r="D4039" s="147" t="s">
        <v>21477</v>
      </c>
    </row>
    <row r="4040" spans="1:4" x14ac:dyDescent="0.2">
      <c r="A4040" s="146">
        <v>1079</v>
      </c>
      <c r="B4040" s="146" t="s">
        <v>3946</v>
      </c>
      <c r="C4040" s="146" t="s">
        <v>10</v>
      </c>
      <c r="D4040" s="147" t="s">
        <v>21478</v>
      </c>
    </row>
    <row r="4041" spans="1:4" x14ac:dyDescent="0.2">
      <c r="A4041" s="146">
        <v>39374</v>
      </c>
      <c r="B4041" s="146" t="s">
        <v>3947</v>
      </c>
      <c r="C4041" s="146" t="s">
        <v>10</v>
      </c>
      <c r="D4041" s="147" t="s">
        <v>16287</v>
      </c>
    </row>
    <row r="4042" spans="1:4" x14ac:dyDescent="0.2">
      <c r="A4042" s="146">
        <v>1082</v>
      </c>
      <c r="B4042" s="146" t="s">
        <v>3948</v>
      </c>
      <c r="C4042" s="146" t="s">
        <v>10</v>
      </c>
      <c r="D4042" s="147" t="s">
        <v>21479</v>
      </c>
    </row>
    <row r="4043" spans="1:4" x14ac:dyDescent="0.2">
      <c r="A4043" s="146">
        <v>12316</v>
      </c>
      <c r="B4043" s="146" t="s">
        <v>3949</v>
      </c>
      <c r="C4043" s="146" t="s">
        <v>10</v>
      </c>
      <c r="D4043" s="147" t="s">
        <v>20146</v>
      </c>
    </row>
    <row r="4044" spans="1:4" x14ac:dyDescent="0.2">
      <c r="A4044" s="146">
        <v>12317</v>
      </c>
      <c r="B4044" s="146" t="s">
        <v>3950</v>
      </c>
      <c r="C4044" s="146" t="s">
        <v>10</v>
      </c>
      <c r="D4044" s="147" t="s">
        <v>21480</v>
      </c>
    </row>
    <row r="4045" spans="1:4" x14ac:dyDescent="0.2">
      <c r="A4045" s="146">
        <v>12318</v>
      </c>
      <c r="B4045" s="146" t="s">
        <v>3951</v>
      </c>
      <c r="C4045" s="146" t="s">
        <v>10</v>
      </c>
      <c r="D4045" s="147" t="s">
        <v>14835</v>
      </c>
    </row>
    <row r="4046" spans="1:4" x14ac:dyDescent="0.2">
      <c r="A4046" s="146">
        <v>5104</v>
      </c>
      <c r="B4046" s="146" t="s">
        <v>3952</v>
      </c>
      <c r="C4046" s="146" t="s">
        <v>71</v>
      </c>
      <c r="D4046" s="147" t="s">
        <v>21481</v>
      </c>
    </row>
    <row r="4047" spans="1:4" x14ac:dyDescent="0.2">
      <c r="A4047" s="146">
        <v>26023</v>
      </c>
      <c r="B4047" s="146" t="s">
        <v>16293</v>
      </c>
      <c r="C4047" s="146" t="s">
        <v>10</v>
      </c>
      <c r="D4047" s="147" t="s">
        <v>19668</v>
      </c>
    </row>
    <row r="4048" spans="1:4" x14ac:dyDescent="0.2">
      <c r="A4048" s="146">
        <v>2710</v>
      </c>
      <c r="B4048" s="146" t="s">
        <v>3954</v>
      </c>
      <c r="C4048" s="146" t="s">
        <v>10</v>
      </c>
      <c r="D4048" s="147" t="s">
        <v>21482</v>
      </c>
    </row>
    <row r="4049" spans="1:4" x14ac:dyDescent="0.2">
      <c r="A4049" s="146">
        <v>14575</v>
      </c>
      <c r="B4049" s="146" t="s">
        <v>3955</v>
      </c>
      <c r="C4049" s="146" t="s">
        <v>10</v>
      </c>
      <c r="D4049" s="147" t="s">
        <v>21483</v>
      </c>
    </row>
    <row r="4050" spans="1:4" x14ac:dyDescent="0.2">
      <c r="A4050" s="146">
        <v>20034</v>
      </c>
      <c r="B4050" s="146" t="s">
        <v>3956</v>
      </c>
      <c r="C4050" s="146" t="s">
        <v>10</v>
      </c>
      <c r="D4050" s="147" t="s">
        <v>21484</v>
      </c>
    </row>
    <row r="4051" spans="1:4" x14ac:dyDescent="0.2">
      <c r="A4051" s="146">
        <v>20036</v>
      </c>
      <c r="B4051" s="146" t="s">
        <v>3957</v>
      </c>
      <c r="C4051" s="146" t="s">
        <v>10</v>
      </c>
      <c r="D4051" s="147" t="s">
        <v>21485</v>
      </c>
    </row>
    <row r="4052" spans="1:4" x14ac:dyDescent="0.2">
      <c r="A4052" s="146">
        <v>20037</v>
      </c>
      <c r="B4052" s="146" t="s">
        <v>3958</v>
      </c>
      <c r="C4052" s="146" t="s">
        <v>10</v>
      </c>
      <c r="D4052" s="147" t="s">
        <v>21486</v>
      </c>
    </row>
    <row r="4053" spans="1:4" x14ac:dyDescent="0.2">
      <c r="A4053" s="146">
        <v>20043</v>
      </c>
      <c r="B4053" s="146" t="s">
        <v>3959</v>
      </c>
      <c r="C4053" s="146" t="s">
        <v>10</v>
      </c>
      <c r="D4053" s="147" t="s">
        <v>13301</v>
      </c>
    </row>
    <row r="4054" spans="1:4" x14ac:dyDescent="0.2">
      <c r="A4054" s="146">
        <v>20044</v>
      </c>
      <c r="B4054" s="146" t="s">
        <v>3960</v>
      </c>
      <c r="C4054" s="146" t="s">
        <v>10</v>
      </c>
      <c r="D4054" s="147" t="s">
        <v>20248</v>
      </c>
    </row>
    <row r="4055" spans="1:4" x14ac:dyDescent="0.2">
      <c r="A4055" s="146">
        <v>20042</v>
      </c>
      <c r="B4055" s="146" t="s">
        <v>3961</v>
      </c>
      <c r="C4055" s="146" t="s">
        <v>10</v>
      </c>
      <c r="D4055" s="147" t="s">
        <v>16526</v>
      </c>
    </row>
    <row r="4056" spans="1:4" x14ac:dyDescent="0.2">
      <c r="A4056" s="146">
        <v>20046</v>
      </c>
      <c r="B4056" s="146" t="s">
        <v>16301</v>
      </c>
      <c r="C4056" s="146" t="s">
        <v>10</v>
      </c>
      <c r="D4056" s="147" t="s">
        <v>14665</v>
      </c>
    </row>
    <row r="4057" spans="1:4" x14ac:dyDescent="0.2">
      <c r="A4057" s="146">
        <v>20047</v>
      </c>
      <c r="B4057" s="146" t="s">
        <v>16302</v>
      </c>
      <c r="C4057" s="146" t="s">
        <v>10</v>
      </c>
      <c r="D4057" s="147" t="s">
        <v>21487</v>
      </c>
    </row>
    <row r="4058" spans="1:4" x14ac:dyDescent="0.2">
      <c r="A4058" s="146">
        <v>20045</v>
      </c>
      <c r="B4058" s="146" t="s">
        <v>16304</v>
      </c>
      <c r="C4058" s="146" t="s">
        <v>10</v>
      </c>
      <c r="D4058" s="147" t="s">
        <v>21488</v>
      </c>
    </row>
    <row r="4059" spans="1:4" x14ac:dyDescent="0.2">
      <c r="A4059" s="146">
        <v>20972</v>
      </c>
      <c r="B4059" s="146" t="s">
        <v>3965</v>
      </c>
      <c r="C4059" s="146" t="s">
        <v>10</v>
      </c>
      <c r="D4059" s="147" t="s">
        <v>21489</v>
      </c>
    </row>
    <row r="4060" spans="1:4" x14ac:dyDescent="0.2">
      <c r="A4060" s="146">
        <v>20032</v>
      </c>
      <c r="B4060" s="146" t="s">
        <v>3966</v>
      </c>
      <c r="C4060" s="146" t="s">
        <v>10</v>
      </c>
      <c r="D4060" s="147" t="s">
        <v>21490</v>
      </c>
    </row>
    <row r="4061" spans="1:4" x14ac:dyDescent="0.2">
      <c r="A4061" s="146">
        <v>11321</v>
      </c>
      <c r="B4061" s="146" t="s">
        <v>3967</v>
      </c>
      <c r="C4061" s="146" t="s">
        <v>10</v>
      </c>
      <c r="D4061" s="147" t="s">
        <v>15112</v>
      </c>
    </row>
    <row r="4062" spans="1:4" x14ac:dyDescent="0.2">
      <c r="A4062" s="146">
        <v>11323</v>
      </c>
      <c r="B4062" s="146" t="s">
        <v>3968</v>
      </c>
      <c r="C4062" s="146" t="s">
        <v>10</v>
      </c>
      <c r="D4062" s="147" t="s">
        <v>16410</v>
      </c>
    </row>
    <row r="4063" spans="1:4" x14ac:dyDescent="0.2">
      <c r="A4063" s="146">
        <v>20327</v>
      </c>
      <c r="B4063" s="146" t="s">
        <v>3969</v>
      </c>
      <c r="C4063" s="146" t="s">
        <v>10</v>
      </c>
      <c r="D4063" s="147" t="s">
        <v>12898</v>
      </c>
    </row>
    <row r="4064" spans="1:4" x14ac:dyDescent="0.2">
      <c r="A4064" s="146">
        <v>25966</v>
      </c>
      <c r="B4064" s="146" t="s">
        <v>16309</v>
      </c>
      <c r="C4064" s="146" t="s">
        <v>73</v>
      </c>
      <c r="D4064" s="147" t="s">
        <v>20472</v>
      </c>
    </row>
    <row r="4065" spans="1:4" x14ac:dyDescent="0.2">
      <c r="A4065" s="146">
        <v>13390</v>
      </c>
      <c r="B4065" s="146" t="s">
        <v>3970</v>
      </c>
      <c r="C4065" s="146" t="s">
        <v>10</v>
      </c>
      <c r="D4065" s="147" t="s">
        <v>21491</v>
      </c>
    </row>
    <row r="4066" spans="1:4" x14ac:dyDescent="0.2">
      <c r="A4066" s="146">
        <v>6034</v>
      </c>
      <c r="B4066" s="146" t="s">
        <v>3971</v>
      </c>
      <c r="C4066" s="146" t="s">
        <v>10</v>
      </c>
      <c r="D4066" s="147" t="s">
        <v>14215</v>
      </c>
    </row>
    <row r="4067" spans="1:4" x14ac:dyDescent="0.2">
      <c r="A4067" s="146">
        <v>6036</v>
      </c>
      <c r="B4067" s="146" t="s">
        <v>3972</v>
      </c>
      <c r="C4067" s="146" t="s">
        <v>10</v>
      </c>
      <c r="D4067" s="147" t="s">
        <v>21492</v>
      </c>
    </row>
    <row r="4068" spans="1:4" x14ac:dyDescent="0.2">
      <c r="A4068" s="146">
        <v>6031</v>
      </c>
      <c r="B4068" s="146" t="s">
        <v>3973</v>
      </c>
      <c r="C4068" s="146" t="s">
        <v>10</v>
      </c>
      <c r="D4068" s="147" t="s">
        <v>13734</v>
      </c>
    </row>
    <row r="4069" spans="1:4" x14ac:dyDescent="0.2">
      <c r="A4069" s="146">
        <v>6029</v>
      </c>
      <c r="B4069" s="146" t="s">
        <v>3974</v>
      </c>
      <c r="C4069" s="146" t="s">
        <v>10</v>
      </c>
      <c r="D4069" s="147" t="s">
        <v>20094</v>
      </c>
    </row>
    <row r="4070" spans="1:4" x14ac:dyDescent="0.2">
      <c r="A4070" s="146">
        <v>6033</v>
      </c>
      <c r="B4070" s="146" t="s">
        <v>3975</v>
      </c>
      <c r="C4070" s="146" t="s">
        <v>10</v>
      </c>
      <c r="D4070" s="147" t="s">
        <v>21493</v>
      </c>
    </row>
    <row r="4071" spans="1:4" x14ac:dyDescent="0.2">
      <c r="A4071" s="146">
        <v>11672</v>
      </c>
      <c r="B4071" s="146" t="s">
        <v>3976</v>
      </c>
      <c r="C4071" s="146" t="s">
        <v>10</v>
      </c>
      <c r="D4071" s="147" t="s">
        <v>13846</v>
      </c>
    </row>
    <row r="4072" spans="1:4" x14ac:dyDescent="0.2">
      <c r="A4072" s="146">
        <v>11669</v>
      </c>
      <c r="B4072" s="146" t="s">
        <v>3977</v>
      </c>
      <c r="C4072" s="146" t="s">
        <v>10</v>
      </c>
      <c r="D4072" s="147" t="s">
        <v>21494</v>
      </c>
    </row>
    <row r="4073" spans="1:4" x14ac:dyDescent="0.2">
      <c r="A4073" s="146">
        <v>11670</v>
      </c>
      <c r="B4073" s="146" t="s">
        <v>3978</v>
      </c>
      <c r="C4073" s="146" t="s">
        <v>10</v>
      </c>
      <c r="D4073" s="147" t="s">
        <v>13946</v>
      </c>
    </row>
    <row r="4074" spans="1:4" x14ac:dyDescent="0.2">
      <c r="A4074" s="146">
        <v>20055</v>
      </c>
      <c r="B4074" s="146" t="s">
        <v>3979</v>
      </c>
      <c r="C4074" s="146" t="s">
        <v>10</v>
      </c>
      <c r="D4074" s="147" t="s">
        <v>21495</v>
      </c>
    </row>
    <row r="4075" spans="1:4" x14ac:dyDescent="0.2">
      <c r="A4075" s="146">
        <v>11671</v>
      </c>
      <c r="B4075" s="146" t="s">
        <v>3980</v>
      </c>
      <c r="C4075" s="146" t="s">
        <v>10</v>
      </c>
      <c r="D4075" s="147" t="s">
        <v>21496</v>
      </c>
    </row>
    <row r="4076" spans="1:4" x14ac:dyDescent="0.2">
      <c r="A4076" s="146">
        <v>6032</v>
      </c>
      <c r="B4076" s="146" t="s">
        <v>3981</v>
      </c>
      <c r="C4076" s="146" t="s">
        <v>10</v>
      </c>
      <c r="D4076" s="147" t="s">
        <v>21202</v>
      </c>
    </row>
    <row r="4077" spans="1:4" x14ac:dyDescent="0.2">
      <c r="A4077" s="146">
        <v>11673</v>
      </c>
      <c r="B4077" s="146" t="s">
        <v>3982</v>
      </c>
      <c r="C4077" s="146" t="s">
        <v>10</v>
      </c>
      <c r="D4077" s="147" t="s">
        <v>15243</v>
      </c>
    </row>
    <row r="4078" spans="1:4" x14ac:dyDescent="0.2">
      <c r="A4078" s="146">
        <v>11674</v>
      </c>
      <c r="B4078" s="146" t="s">
        <v>3983</v>
      </c>
      <c r="C4078" s="146" t="s">
        <v>10</v>
      </c>
      <c r="D4078" s="147" t="s">
        <v>20846</v>
      </c>
    </row>
    <row r="4079" spans="1:4" x14ac:dyDescent="0.2">
      <c r="A4079" s="146">
        <v>11675</v>
      </c>
      <c r="B4079" s="146" t="s">
        <v>3984</v>
      </c>
      <c r="C4079" s="146" t="s">
        <v>10</v>
      </c>
      <c r="D4079" s="147" t="s">
        <v>21497</v>
      </c>
    </row>
    <row r="4080" spans="1:4" x14ac:dyDescent="0.2">
      <c r="A4080" s="146">
        <v>11676</v>
      </c>
      <c r="B4080" s="146" t="s">
        <v>3985</v>
      </c>
      <c r="C4080" s="146" t="s">
        <v>10</v>
      </c>
      <c r="D4080" s="147" t="s">
        <v>16017</v>
      </c>
    </row>
    <row r="4081" spans="1:4" x14ac:dyDescent="0.2">
      <c r="A4081" s="146">
        <v>11677</v>
      </c>
      <c r="B4081" s="146" t="s">
        <v>3986</v>
      </c>
      <c r="C4081" s="146" t="s">
        <v>10</v>
      </c>
      <c r="D4081" s="147" t="s">
        <v>21498</v>
      </c>
    </row>
    <row r="4082" spans="1:4" x14ac:dyDescent="0.2">
      <c r="A4082" s="146">
        <v>11678</v>
      </c>
      <c r="B4082" s="146" t="s">
        <v>3987</v>
      </c>
      <c r="C4082" s="146" t="s">
        <v>10</v>
      </c>
      <c r="D4082" s="147" t="s">
        <v>21499</v>
      </c>
    </row>
    <row r="4083" spans="1:4" x14ac:dyDescent="0.2">
      <c r="A4083" s="146">
        <v>6038</v>
      </c>
      <c r="B4083" s="146" t="s">
        <v>3988</v>
      </c>
      <c r="C4083" s="146" t="s">
        <v>10</v>
      </c>
      <c r="D4083" s="147" t="s">
        <v>21500</v>
      </c>
    </row>
    <row r="4084" spans="1:4" x14ac:dyDescent="0.2">
      <c r="A4084" s="146">
        <v>11718</v>
      </c>
      <c r="B4084" s="146" t="s">
        <v>3989</v>
      </c>
      <c r="C4084" s="146" t="s">
        <v>10</v>
      </c>
      <c r="D4084" s="147" t="s">
        <v>15733</v>
      </c>
    </row>
    <row r="4085" spans="1:4" x14ac:dyDescent="0.2">
      <c r="A4085" s="146">
        <v>6037</v>
      </c>
      <c r="B4085" s="146" t="s">
        <v>3990</v>
      </c>
      <c r="C4085" s="146" t="s">
        <v>10</v>
      </c>
      <c r="D4085" s="147" t="s">
        <v>15460</v>
      </c>
    </row>
    <row r="4086" spans="1:4" x14ac:dyDescent="0.2">
      <c r="A4086" s="146">
        <v>11719</v>
      </c>
      <c r="B4086" s="146" t="s">
        <v>3991</v>
      </c>
      <c r="C4086" s="146" t="s">
        <v>10</v>
      </c>
      <c r="D4086" s="147" t="s">
        <v>15834</v>
      </c>
    </row>
    <row r="4087" spans="1:4" x14ac:dyDescent="0.2">
      <c r="A4087" s="146">
        <v>6019</v>
      </c>
      <c r="B4087" s="146" t="s">
        <v>3992</v>
      </c>
      <c r="C4087" s="146" t="s">
        <v>10</v>
      </c>
      <c r="D4087" s="147" t="s">
        <v>21501</v>
      </c>
    </row>
    <row r="4088" spans="1:4" x14ac:dyDescent="0.2">
      <c r="A4088" s="146">
        <v>6010</v>
      </c>
      <c r="B4088" s="146" t="s">
        <v>3993</v>
      </c>
      <c r="C4088" s="146" t="s">
        <v>10</v>
      </c>
      <c r="D4088" s="147" t="s">
        <v>21233</v>
      </c>
    </row>
    <row r="4089" spans="1:4" x14ac:dyDescent="0.2">
      <c r="A4089" s="146">
        <v>6017</v>
      </c>
      <c r="B4089" s="146" t="s">
        <v>3994</v>
      </c>
      <c r="C4089" s="146" t="s">
        <v>10</v>
      </c>
      <c r="D4089" s="147" t="s">
        <v>21502</v>
      </c>
    </row>
    <row r="4090" spans="1:4" x14ac:dyDescent="0.2">
      <c r="A4090" s="146">
        <v>6020</v>
      </c>
      <c r="B4090" s="146" t="s">
        <v>3995</v>
      </c>
      <c r="C4090" s="146" t="s">
        <v>10</v>
      </c>
      <c r="D4090" s="147" t="s">
        <v>17274</v>
      </c>
    </row>
    <row r="4091" spans="1:4" x14ac:dyDescent="0.2">
      <c r="A4091" s="146">
        <v>6028</v>
      </c>
      <c r="B4091" s="146" t="s">
        <v>3996</v>
      </c>
      <c r="C4091" s="146" t="s">
        <v>10</v>
      </c>
      <c r="D4091" s="147" t="s">
        <v>21503</v>
      </c>
    </row>
    <row r="4092" spans="1:4" x14ac:dyDescent="0.2">
      <c r="A4092" s="146">
        <v>6011</v>
      </c>
      <c r="B4092" s="146" t="s">
        <v>3997</v>
      </c>
      <c r="C4092" s="146" t="s">
        <v>10</v>
      </c>
      <c r="D4092" s="147" t="s">
        <v>21504</v>
      </c>
    </row>
    <row r="4093" spans="1:4" x14ac:dyDescent="0.2">
      <c r="A4093" s="146">
        <v>6012</v>
      </c>
      <c r="B4093" s="146" t="s">
        <v>3998</v>
      </c>
      <c r="C4093" s="146" t="s">
        <v>10</v>
      </c>
      <c r="D4093" s="147" t="s">
        <v>21505</v>
      </c>
    </row>
    <row r="4094" spans="1:4" x14ac:dyDescent="0.2">
      <c r="A4094" s="146">
        <v>6016</v>
      </c>
      <c r="B4094" s="146" t="s">
        <v>3999</v>
      </c>
      <c r="C4094" s="146" t="s">
        <v>10</v>
      </c>
      <c r="D4094" s="147" t="s">
        <v>21506</v>
      </c>
    </row>
    <row r="4095" spans="1:4" x14ac:dyDescent="0.2">
      <c r="A4095" s="146">
        <v>6027</v>
      </c>
      <c r="B4095" s="146" t="s">
        <v>4000</v>
      </c>
      <c r="C4095" s="146" t="s">
        <v>10</v>
      </c>
      <c r="D4095" s="147" t="s">
        <v>21507</v>
      </c>
    </row>
    <row r="4096" spans="1:4" x14ac:dyDescent="0.2">
      <c r="A4096" s="146">
        <v>6013</v>
      </c>
      <c r="B4096" s="146" t="s">
        <v>4001</v>
      </c>
      <c r="C4096" s="146" t="s">
        <v>10</v>
      </c>
      <c r="D4096" s="147" t="s">
        <v>21508</v>
      </c>
    </row>
    <row r="4097" spans="1:4" x14ac:dyDescent="0.2">
      <c r="A4097" s="146">
        <v>6015</v>
      </c>
      <c r="B4097" s="146" t="s">
        <v>4002</v>
      </c>
      <c r="C4097" s="146" t="s">
        <v>10</v>
      </c>
      <c r="D4097" s="147" t="s">
        <v>21509</v>
      </c>
    </row>
    <row r="4098" spans="1:4" x14ac:dyDescent="0.2">
      <c r="A4098" s="146">
        <v>6014</v>
      </c>
      <c r="B4098" s="146" t="s">
        <v>4003</v>
      </c>
      <c r="C4098" s="146" t="s">
        <v>10</v>
      </c>
      <c r="D4098" s="147" t="s">
        <v>21510</v>
      </c>
    </row>
    <row r="4099" spans="1:4" x14ac:dyDescent="0.2">
      <c r="A4099" s="146">
        <v>6006</v>
      </c>
      <c r="B4099" s="146" t="s">
        <v>4004</v>
      </c>
      <c r="C4099" s="146" t="s">
        <v>10</v>
      </c>
      <c r="D4099" s="147" t="s">
        <v>21511</v>
      </c>
    </row>
    <row r="4100" spans="1:4" x14ac:dyDescent="0.2">
      <c r="A4100" s="146">
        <v>6005</v>
      </c>
      <c r="B4100" s="146" t="s">
        <v>4005</v>
      </c>
      <c r="C4100" s="146" t="s">
        <v>10</v>
      </c>
      <c r="D4100" s="147" t="s">
        <v>21512</v>
      </c>
    </row>
    <row r="4101" spans="1:4" x14ac:dyDescent="0.2">
      <c r="A4101" s="146">
        <v>11756</v>
      </c>
      <c r="B4101" s="146" t="s">
        <v>4006</v>
      </c>
      <c r="C4101" s="146" t="s">
        <v>10</v>
      </c>
      <c r="D4101" s="147" t="s">
        <v>21513</v>
      </c>
    </row>
    <row r="4102" spans="1:4" x14ac:dyDescent="0.2">
      <c r="A4102" s="146">
        <v>10904</v>
      </c>
      <c r="B4102" s="146" t="s">
        <v>4007</v>
      </c>
      <c r="C4102" s="146" t="s">
        <v>10</v>
      </c>
      <c r="D4102" s="147" t="s">
        <v>21514</v>
      </c>
    </row>
    <row r="4103" spans="1:4" x14ac:dyDescent="0.2">
      <c r="A4103" s="146">
        <v>11752</v>
      </c>
      <c r="B4103" s="146" t="s">
        <v>4008</v>
      </c>
      <c r="C4103" s="146" t="s">
        <v>10</v>
      </c>
      <c r="D4103" s="147" t="s">
        <v>15073</v>
      </c>
    </row>
    <row r="4104" spans="1:4" x14ac:dyDescent="0.2">
      <c r="A4104" s="146">
        <v>11753</v>
      </c>
      <c r="B4104" s="146" t="s">
        <v>4009</v>
      </c>
      <c r="C4104" s="146" t="s">
        <v>10</v>
      </c>
      <c r="D4104" s="147" t="s">
        <v>21515</v>
      </c>
    </row>
    <row r="4105" spans="1:4" x14ac:dyDescent="0.2">
      <c r="A4105" s="146">
        <v>6021</v>
      </c>
      <c r="B4105" s="146" t="s">
        <v>4010</v>
      </c>
      <c r="C4105" s="146" t="s">
        <v>10</v>
      </c>
      <c r="D4105" s="147" t="s">
        <v>21516</v>
      </c>
    </row>
    <row r="4106" spans="1:4" x14ac:dyDescent="0.2">
      <c r="A4106" s="146">
        <v>6024</v>
      </c>
      <c r="B4106" s="146" t="s">
        <v>4011</v>
      </c>
      <c r="C4106" s="146" t="s">
        <v>10</v>
      </c>
      <c r="D4106" s="147" t="s">
        <v>21517</v>
      </c>
    </row>
    <row r="4107" spans="1:4" x14ac:dyDescent="0.2">
      <c r="A4107" s="146">
        <v>38379</v>
      </c>
      <c r="B4107" s="146" t="s">
        <v>4012</v>
      </c>
      <c r="C4107" s="146" t="s">
        <v>20</v>
      </c>
      <c r="D4107" s="147" t="s">
        <v>21518</v>
      </c>
    </row>
    <row r="4108" spans="1:4" x14ac:dyDescent="0.2">
      <c r="A4108" s="146">
        <v>13897</v>
      </c>
      <c r="B4108" s="146" t="s">
        <v>4013</v>
      </c>
      <c r="C4108" s="146" t="s">
        <v>10</v>
      </c>
      <c r="D4108" s="147" t="s">
        <v>21519</v>
      </c>
    </row>
    <row r="4109" spans="1:4" x14ac:dyDescent="0.2">
      <c r="A4109" s="146">
        <v>10640</v>
      </c>
      <c r="B4109" s="146" t="s">
        <v>4014</v>
      </c>
      <c r="C4109" s="146" t="s">
        <v>10</v>
      </c>
      <c r="D4109" s="147" t="s">
        <v>21520</v>
      </c>
    </row>
    <row r="4110" spans="1:4" x14ac:dyDescent="0.2">
      <c r="A4110" s="146">
        <v>11086</v>
      </c>
      <c r="B4110" s="146" t="s">
        <v>16344</v>
      </c>
      <c r="C4110" s="146" t="s">
        <v>183</v>
      </c>
      <c r="D4110" s="147" t="s">
        <v>16345</v>
      </c>
    </row>
    <row r="4111" spans="1:4" x14ac:dyDescent="0.2">
      <c r="A4111" s="146">
        <v>34356</v>
      </c>
      <c r="B4111" s="146" t="s">
        <v>16346</v>
      </c>
      <c r="C4111" s="146" t="s">
        <v>71</v>
      </c>
      <c r="D4111" s="147" t="s">
        <v>19807</v>
      </c>
    </row>
    <row r="4112" spans="1:4" x14ac:dyDescent="0.2">
      <c r="A4112" s="146">
        <v>34357</v>
      </c>
      <c r="B4112" s="146" t="s">
        <v>16348</v>
      </c>
      <c r="C4112" s="146" t="s">
        <v>71</v>
      </c>
      <c r="D4112" s="147" t="s">
        <v>19841</v>
      </c>
    </row>
    <row r="4113" spans="1:4" x14ac:dyDescent="0.2">
      <c r="A4113" s="146">
        <v>37329</v>
      </c>
      <c r="B4113" s="146" t="s">
        <v>16349</v>
      </c>
      <c r="C4113" s="146" t="s">
        <v>71</v>
      </c>
      <c r="D4113" s="147" t="s">
        <v>21521</v>
      </c>
    </row>
    <row r="4114" spans="1:4" x14ac:dyDescent="0.2">
      <c r="A4114" s="146">
        <v>37398</v>
      </c>
      <c r="B4114" s="146" t="s">
        <v>16350</v>
      </c>
      <c r="C4114" s="146" t="s">
        <v>71</v>
      </c>
      <c r="D4114" s="147" t="s">
        <v>16748</v>
      </c>
    </row>
    <row r="4115" spans="1:4" x14ac:dyDescent="0.2">
      <c r="A4115" s="146">
        <v>2510</v>
      </c>
      <c r="B4115" s="146" t="s">
        <v>4017</v>
      </c>
      <c r="C4115" s="146" t="s">
        <v>10</v>
      </c>
      <c r="D4115" s="147" t="s">
        <v>21522</v>
      </c>
    </row>
    <row r="4116" spans="1:4" x14ac:dyDescent="0.2">
      <c r="A4116" s="146">
        <v>12359</v>
      </c>
      <c r="B4116" s="146" t="s">
        <v>4018</v>
      </c>
      <c r="C4116" s="146" t="s">
        <v>10</v>
      </c>
      <c r="D4116" s="147" t="s">
        <v>21523</v>
      </c>
    </row>
    <row r="4117" spans="1:4" x14ac:dyDescent="0.2">
      <c r="A4117" s="146">
        <v>5320</v>
      </c>
      <c r="B4117" s="146" t="s">
        <v>16354</v>
      </c>
      <c r="C4117" s="146" t="s">
        <v>73</v>
      </c>
      <c r="D4117" s="147" t="s">
        <v>21524</v>
      </c>
    </row>
    <row r="4118" spans="1:4" x14ac:dyDescent="0.2">
      <c r="A4118" s="146">
        <v>7353</v>
      </c>
      <c r="B4118" s="146" t="s">
        <v>16355</v>
      </c>
      <c r="C4118" s="146" t="s">
        <v>73</v>
      </c>
      <c r="D4118" s="147" t="s">
        <v>21525</v>
      </c>
    </row>
    <row r="4119" spans="1:4" x14ac:dyDescent="0.2">
      <c r="A4119" s="146">
        <v>36144</v>
      </c>
      <c r="B4119" s="146" t="s">
        <v>4020</v>
      </c>
      <c r="C4119" s="146" t="s">
        <v>10</v>
      </c>
      <c r="D4119" s="147" t="s">
        <v>12582</v>
      </c>
    </row>
    <row r="4120" spans="1:4" x14ac:dyDescent="0.2">
      <c r="A4120" s="146">
        <v>10518</v>
      </c>
      <c r="B4120" s="146" t="s">
        <v>4021</v>
      </c>
      <c r="C4120" s="146" t="s">
        <v>10</v>
      </c>
      <c r="D4120" s="147" t="s">
        <v>21526</v>
      </c>
    </row>
    <row r="4121" spans="1:4" x14ac:dyDescent="0.2">
      <c r="A4121" s="146">
        <v>36530</v>
      </c>
      <c r="B4121" s="146" t="s">
        <v>4022</v>
      </c>
      <c r="C4121" s="146" t="s">
        <v>10</v>
      </c>
      <c r="D4121" s="147" t="s">
        <v>21527</v>
      </c>
    </row>
    <row r="4122" spans="1:4" x14ac:dyDescent="0.2">
      <c r="A4122" s="146">
        <v>6046</v>
      </c>
      <c r="B4122" s="146" t="s">
        <v>4023</v>
      </c>
      <c r="C4122" s="146" t="s">
        <v>10</v>
      </c>
      <c r="D4122" s="147" t="s">
        <v>20014</v>
      </c>
    </row>
    <row r="4123" spans="1:4" x14ac:dyDescent="0.2">
      <c r="A4123" s="146">
        <v>36531</v>
      </c>
      <c r="B4123" s="146" t="s">
        <v>4024</v>
      </c>
      <c r="C4123" s="146" t="s">
        <v>10</v>
      </c>
      <c r="D4123" s="147" t="s">
        <v>21528</v>
      </c>
    </row>
    <row r="4124" spans="1:4" x14ac:dyDescent="0.2">
      <c r="A4124" s="146">
        <v>34684</v>
      </c>
      <c r="B4124" s="146" t="s">
        <v>4025</v>
      </c>
      <c r="C4124" s="146" t="s">
        <v>15</v>
      </c>
      <c r="D4124" s="147" t="s">
        <v>21529</v>
      </c>
    </row>
    <row r="4125" spans="1:4" x14ac:dyDescent="0.2">
      <c r="A4125" s="146">
        <v>34683</v>
      </c>
      <c r="B4125" s="146" t="s">
        <v>4026</v>
      </c>
      <c r="C4125" s="146" t="s">
        <v>15</v>
      </c>
      <c r="D4125" s="147" t="s">
        <v>21530</v>
      </c>
    </row>
    <row r="4126" spans="1:4" x14ac:dyDescent="0.2">
      <c r="A4126" s="146">
        <v>533</v>
      </c>
      <c r="B4126" s="146" t="s">
        <v>4027</v>
      </c>
      <c r="C4126" s="146" t="s">
        <v>15</v>
      </c>
      <c r="D4126" s="147" t="s">
        <v>14348</v>
      </c>
    </row>
    <row r="4127" spans="1:4" x14ac:dyDescent="0.2">
      <c r="A4127" s="146">
        <v>10515</v>
      </c>
      <c r="B4127" s="146" t="s">
        <v>4028</v>
      </c>
      <c r="C4127" s="146" t="s">
        <v>15</v>
      </c>
      <c r="D4127" s="147" t="s">
        <v>21531</v>
      </c>
    </row>
    <row r="4128" spans="1:4" x14ac:dyDescent="0.2">
      <c r="A4128" s="146">
        <v>536</v>
      </c>
      <c r="B4128" s="146" t="s">
        <v>4029</v>
      </c>
      <c r="C4128" s="146" t="s">
        <v>15</v>
      </c>
      <c r="D4128" s="147" t="s">
        <v>16205</v>
      </c>
    </row>
    <row r="4129" spans="1:4" x14ac:dyDescent="0.2">
      <c r="A4129" s="146">
        <v>153</v>
      </c>
      <c r="B4129" s="146" t="s">
        <v>4030</v>
      </c>
      <c r="C4129" s="146" t="s">
        <v>73</v>
      </c>
      <c r="D4129" s="147" t="s">
        <v>21532</v>
      </c>
    </row>
    <row r="4130" spans="1:4" x14ac:dyDescent="0.2">
      <c r="A4130" s="146">
        <v>34682</v>
      </c>
      <c r="B4130" s="146" t="s">
        <v>4031</v>
      </c>
      <c r="C4130" s="146" t="s">
        <v>15</v>
      </c>
      <c r="D4130" s="147" t="s">
        <v>21533</v>
      </c>
    </row>
    <row r="4131" spans="1:4" x14ac:dyDescent="0.2">
      <c r="A4131" s="146">
        <v>20205</v>
      </c>
      <c r="B4131" s="146" t="s">
        <v>16368</v>
      </c>
      <c r="C4131" s="146" t="s">
        <v>20</v>
      </c>
      <c r="D4131" s="147" t="s">
        <v>13256</v>
      </c>
    </row>
    <row r="4132" spans="1:4" x14ac:dyDescent="0.2">
      <c r="A4132" s="146">
        <v>4412</v>
      </c>
      <c r="B4132" s="146" t="s">
        <v>16369</v>
      </c>
      <c r="C4132" s="146" t="s">
        <v>20</v>
      </c>
      <c r="D4132" s="147" t="s">
        <v>14720</v>
      </c>
    </row>
    <row r="4133" spans="1:4" x14ac:dyDescent="0.2">
      <c r="A4133" s="146">
        <v>4408</v>
      </c>
      <c r="B4133" s="146" t="s">
        <v>16370</v>
      </c>
      <c r="C4133" s="146" t="s">
        <v>20</v>
      </c>
      <c r="D4133" s="147" t="s">
        <v>19483</v>
      </c>
    </row>
    <row r="4134" spans="1:4" x14ac:dyDescent="0.2">
      <c r="A4134" s="146">
        <v>4505</v>
      </c>
      <c r="B4134" s="146" t="s">
        <v>16371</v>
      </c>
      <c r="C4134" s="146" t="s">
        <v>20</v>
      </c>
      <c r="D4134" s="147" t="s">
        <v>14206</v>
      </c>
    </row>
    <row r="4135" spans="1:4" x14ac:dyDescent="0.2">
      <c r="A4135" s="146">
        <v>10559</v>
      </c>
      <c r="B4135" s="146" t="s">
        <v>16372</v>
      </c>
      <c r="C4135" s="146" t="s">
        <v>10</v>
      </c>
      <c r="D4135" s="147" t="s">
        <v>21534</v>
      </c>
    </row>
    <row r="4136" spans="1:4" x14ac:dyDescent="0.2">
      <c r="A4136" s="146">
        <v>10664</v>
      </c>
      <c r="B4136" s="146" t="s">
        <v>16374</v>
      </c>
      <c r="C4136" s="146" t="s">
        <v>10</v>
      </c>
      <c r="D4136" s="147" t="s">
        <v>21535</v>
      </c>
    </row>
    <row r="4137" spans="1:4" x14ac:dyDescent="0.2">
      <c r="A4137" s="146">
        <v>36250</v>
      </c>
      <c r="B4137" s="146" t="s">
        <v>4035</v>
      </c>
      <c r="C4137" s="146" t="s">
        <v>20</v>
      </c>
      <c r="D4137" s="147" t="s">
        <v>13079</v>
      </c>
    </row>
    <row r="4138" spans="1:4" x14ac:dyDescent="0.2">
      <c r="A4138" s="146">
        <v>10857</v>
      </c>
      <c r="B4138" s="146" t="s">
        <v>4036</v>
      </c>
      <c r="C4138" s="146" t="s">
        <v>20</v>
      </c>
      <c r="D4138" s="147" t="s">
        <v>19690</v>
      </c>
    </row>
    <row r="4139" spans="1:4" x14ac:dyDescent="0.2">
      <c r="A4139" s="146">
        <v>4803</v>
      </c>
      <c r="B4139" s="146" t="s">
        <v>4037</v>
      </c>
      <c r="C4139" s="146" t="s">
        <v>20</v>
      </c>
      <c r="D4139" s="147" t="s">
        <v>16839</v>
      </c>
    </row>
    <row r="4140" spans="1:4" x14ac:dyDescent="0.2">
      <c r="A4140" s="146">
        <v>6186</v>
      </c>
      <c r="B4140" s="146" t="s">
        <v>4038</v>
      </c>
      <c r="C4140" s="146" t="s">
        <v>20</v>
      </c>
      <c r="D4140" s="147" t="s">
        <v>15547</v>
      </c>
    </row>
    <row r="4141" spans="1:4" x14ac:dyDescent="0.2">
      <c r="A4141" s="146">
        <v>4829</v>
      </c>
      <c r="B4141" s="146" t="s">
        <v>4039</v>
      </c>
      <c r="C4141" s="146" t="s">
        <v>20</v>
      </c>
      <c r="D4141" s="147" t="s">
        <v>21536</v>
      </c>
    </row>
    <row r="4142" spans="1:4" x14ac:dyDescent="0.2">
      <c r="A4142" s="146">
        <v>39829</v>
      </c>
      <c r="B4142" s="146" t="s">
        <v>4040</v>
      </c>
      <c r="C4142" s="146" t="s">
        <v>20</v>
      </c>
      <c r="D4142" s="147" t="s">
        <v>17317</v>
      </c>
    </row>
    <row r="4143" spans="1:4" x14ac:dyDescent="0.2">
      <c r="A4143" s="146">
        <v>20231</v>
      </c>
      <c r="B4143" s="146" t="s">
        <v>4041</v>
      </c>
      <c r="C4143" s="146" t="s">
        <v>20</v>
      </c>
      <c r="D4143" s="147" t="s">
        <v>21537</v>
      </c>
    </row>
    <row r="4144" spans="1:4" x14ac:dyDescent="0.2">
      <c r="A4144" s="146">
        <v>4804</v>
      </c>
      <c r="B4144" s="146" t="s">
        <v>4042</v>
      </c>
      <c r="C4144" s="146" t="s">
        <v>20</v>
      </c>
      <c r="D4144" s="147" t="s">
        <v>16674</v>
      </c>
    </row>
    <row r="4145" spans="1:4" x14ac:dyDescent="0.2">
      <c r="A4145" s="146">
        <v>34680</v>
      </c>
      <c r="B4145" s="146" t="s">
        <v>4043</v>
      </c>
      <c r="C4145" s="146" t="s">
        <v>20</v>
      </c>
      <c r="D4145" s="147" t="s">
        <v>21538</v>
      </c>
    </row>
    <row r="4146" spans="1:4" x14ac:dyDescent="0.2">
      <c r="A4146" s="146">
        <v>11573</v>
      </c>
      <c r="B4146" s="146" t="s">
        <v>16383</v>
      </c>
      <c r="C4146" s="146" t="s">
        <v>10</v>
      </c>
      <c r="D4146" s="147" t="s">
        <v>12669</v>
      </c>
    </row>
    <row r="4147" spans="1:4" x14ac:dyDescent="0.2">
      <c r="A4147" s="146">
        <v>38401</v>
      </c>
      <c r="B4147" s="146" t="s">
        <v>4045</v>
      </c>
      <c r="C4147" s="146" t="s">
        <v>10</v>
      </c>
      <c r="D4147" s="147" t="s">
        <v>21167</v>
      </c>
    </row>
    <row r="4148" spans="1:4" x14ac:dyDescent="0.2">
      <c r="A4148" s="146">
        <v>38179</v>
      </c>
      <c r="B4148" s="146" t="s">
        <v>16385</v>
      </c>
      <c r="C4148" s="146" t="s">
        <v>10</v>
      </c>
      <c r="D4148" s="147" t="s">
        <v>21012</v>
      </c>
    </row>
    <row r="4149" spans="1:4" x14ac:dyDescent="0.2">
      <c r="A4149" s="146">
        <v>11575</v>
      </c>
      <c r="B4149" s="146" t="s">
        <v>16386</v>
      </c>
      <c r="C4149" s="146" t="s">
        <v>10</v>
      </c>
      <c r="D4149" s="147" t="s">
        <v>13438</v>
      </c>
    </row>
    <row r="4150" spans="1:4" x14ac:dyDescent="0.2">
      <c r="A4150" s="146">
        <v>20256</v>
      </c>
      <c r="B4150" s="146" t="s">
        <v>4048</v>
      </c>
      <c r="C4150" s="146" t="s">
        <v>10</v>
      </c>
      <c r="D4150" s="147" t="s">
        <v>12918</v>
      </c>
    </row>
    <row r="4151" spans="1:4" x14ac:dyDescent="0.2">
      <c r="A4151" s="146">
        <v>14511</v>
      </c>
      <c r="B4151" s="146" t="s">
        <v>4049</v>
      </c>
      <c r="C4151" s="146" t="s">
        <v>10</v>
      </c>
      <c r="D4151" s="147" t="s">
        <v>21539</v>
      </c>
    </row>
    <row r="4152" spans="1:4" x14ac:dyDescent="0.2">
      <c r="A4152" s="146">
        <v>10642</v>
      </c>
      <c r="B4152" s="146" t="s">
        <v>4050</v>
      </c>
      <c r="C4152" s="146" t="s">
        <v>10</v>
      </c>
      <c r="D4152" s="147" t="s">
        <v>21540</v>
      </c>
    </row>
    <row r="4153" spans="1:4" x14ac:dyDescent="0.2">
      <c r="A4153" s="146">
        <v>14489</v>
      </c>
      <c r="B4153" s="146" t="s">
        <v>4051</v>
      </c>
      <c r="C4153" s="146" t="s">
        <v>10</v>
      </c>
      <c r="D4153" s="147" t="s">
        <v>21541</v>
      </c>
    </row>
    <row r="4154" spans="1:4" x14ac:dyDescent="0.2">
      <c r="A4154" s="146">
        <v>14513</v>
      </c>
      <c r="B4154" s="146" t="s">
        <v>4052</v>
      </c>
      <c r="C4154" s="146" t="s">
        <v>10</v>
      </c>
      <c r="D4154" s="147" t="s">
        <v>21542</v>
      </c>
    </row>
    <row r="4155" spans="1:4" x14ac:dyDescent="0.2">
      <c r="A4155" s="146">
        <v>13600</v>
      </c>
      <c r="B4155" s="146" t="s">
        <v>4053</v>
      </c>
      <c r="C4155" s="146" t="s">
        <v>10</v>
      </c>
      <c r="D4155" s="147" t="s">
        <v>21543</v>
      </c>
    </row>
    <row r="4156" spans="1:4" x14ac:dyDescent="0.2">
      <c r="A4156" s="146">
        <v>10646</v>
      </c>
      <c r="B4156" s="146" t="s">
        <v>4054</v>
      </c>
      <c r="C4156" s="146" t="s">
        <v>10</v>
      </c>
      <c r="D4156" s="147" t="s">
        <v>21544</v>
      </c>
    </row>
    <row r="4157" spans="1:4" x14ac:dyDescent="0.2">
      <c r="A4157" s="146">
        <v>6070</v>
      </c>
      <c r="B4157" s="146" t="s">
        <v>4055</v>
      </c>
      <c r="C4157" s="146" t="s">
        <v>10</v>
      </c>
      <c r="D4157" s="147" t="s">
        <v>21545</v>
      </c>
    </row>
    <row r="4158" spans="1:4" x14ac:dyDescent="0.2">
      <c r="A4158" s="146">
        <v>6069</v>
      </c>
      <c r="B4158" s="146" t="s">
        <v>4056</v>
      </c>
      <c r="C4158" s="146" t="s">
        <v>10</v>
      </c>
      <c r="D4158" s="147" t="s">
        <v>21546</v>
      </c>
    </row>
    <row r="4159" spans="1:4" x14ac:dyDescent="0.2">
      <c r="A4159" s="146">
        <v>14626</v>
      </c>
      <c r="B4159" s="146" t="s">
        <v>4057</v>
      </c>
      <c r="C4159" s="146" t="s">
        <v>10</v>
      </c>
      <c r="D4159" s="147" t="s">
        <v>21547</v>
      </c>
    </row>
    <row r="4160" spans="1:4" x14ac:dyDescent="0.2">
      <c r="A4160" s="146">
        <v>6067</v>
      </c>
      <c r="B4160" s="146" t="s">
        <v>4058</v>
      </c>
      <c r="C4160" s="146" t="s">
        <v>10</v>
      </c>
      <c r="D4160" s="147" t="s">
        <v>21548</v>
      </c>
    </row>
    <row r="4161" spans="1:4" x14ac:dyDescent="0.2">
      <c r="A4161" s="146">
        <v>38393</v>
      </c>
      <c r="B4161" s="146" t="s">
        <v>4059</v>
      </c>
      <c r="C4161" s="146" t="s">
        <v>10</v>
      </c>
      <c r="D4161" s="147" t="s">
        <v>21549</v>
      </c>
    </row>
    <row r="4162" spans="1:4" x14ac:dyDescent="0.2">
      <c r="A4162" s="146">
        <v>38390</v>
      </c>
      <c r="B4162" s="146" t="s">
        <v>4060</v>
      </c>
      <c r="C4162" s="146" t="s">
        <v>10</v>
      </c>
      <c r="D4162" s="147" t="s">
        <v>21550</v>
      </c>
    </row>
    <row r="4163" spans="1:4" x14ac:dyDescent="0.2">
      <c r="A4163" s="146">
        <v>36532</v>
      </c>
      <c r="B4163" s="146" t="s">
        <v>4061</v>
      </c>
      <c r="C4163" s="146" t="s">
        <v>10</v>
      </c>
      <c r="D4163" s="147" t="s">
        <v>21551</v>
      </c>
    </row>
    <row r="4164" spans="1:4" x14ac:dyDescent="0.2">
      <c r="A4164" s="146">
        <v>11578</v>
      </c>
      <c r="B4164" s="146" t="s">
        <v>4062</v>
      </c>
      <c r="C4164" s="146" t="s">
        <v>10</v>
      </c>
      <c r="D4164" s="147" t="s">
        <v>14704</v>
      </c>
    </row>
    <row r="4165" spans="1:4" x14ac:dyDescent="0.2">
      <c r="A4165" s="146">
        <v>11577</v>
      </c>
      <c r="B4165" s="146" t="s">
        <v>4063</v>
      </c>
      <c r="C4165" s="146" t="s">
        <v>10</v>
      </c>
      <c r="D4165" s="147" t="s">
        <v>12676</v>
      </c>
    </row>
    <row r="4166" spans="1:4" x14ac:dyDescent="0.2">
      <c r="A4166" s="146">
        <v>42432</v>
      </c>
      <c r="B4166" s="146" t="s">
        <v>4064</v>
      </c>
      <c r="C4166" s="146" t="s">
        <v>10</v>
      </c>
      <c r="D4166" s="147" t="s">
        <v>21552</v>
      </c>
    </row>
    <row r="4167" spans="1:4" x14ac:dyDescent="0.2">
      <c r="A4167" s="146">
        <v>42437</v>
      </c>
      <c r="B4167" s="146" t="s">
        <v>4065</v>
      </c>
      <c r="C4167" s="146" t="s">
        <v>10</v>
      </c>
      <c r="D4167" s="147" t="s">
        <v>21553</v>
      </c>
    </row>
    <row r="4168" spans="1:4" x14ac:dyDescent="0.2">
      <c r="A4168" s="146">
        <v>1116</v>
      </c>
      <c r="B4168" s="146" t="s">
        <v>4066</v>
      </c>
      <c r="C4168" s="146" t="s">
        <v>20</v>
      </c>
      <c r="D4168" s="147" t="s">
        <v>16625</v>
      </c>
    </row>
    <row r="4169" spans="1:4" x14ac:dyDescent="0.2">
      <c r="A4169" s="146">
        <v>1115</v>
      </c>
      <c r="B4169" s="146" t="s">
        <v>4067</v>
      </c>
      <c r="C4169" s="146" t="s">
        <v>20</v>
      </c>
      <c r="D4169" s="147" t="s">
        <v>21554</v>
      </c>
    </row>
    <row r="4170" spans="1:4" x14ac:dyDescent="0.2">
      <c r="A4170" s="146">
        <v>1113</v>
      </c>
      <c r="B4170" s="146" t="s">
        <v>4068</v>
      </c>
      <c r="C4170" s="146" t="s">
        <v>20</v>
      </c>
      <c r="D4170" s="147" t="s">
        <v>19997</v>
      </c>
    </row>
    <row r="4171" spans="1:4" x14ac:dyDescent="0.2">
      <c r="A4171" s="146">
        <v>1114</v>
      </c>
      <c r="B4171" s="146" t="s">
        <v>4069</v>
      </c>
      <c r="C4171" s="146" t="s">
        <v>20</v>
      </c>
      <c r="D4171" s="147" t="s">
        <v>19999</v>
      </c>
    </row>
    <row r="4172" spans="1:4" x14ac:dyDescent="0.2">
      <c r="A4172" s="146">
        <v>40873</v>
      </c>
      <c r="B4172" s="146" t="s">
        <v>4070</v>
      </c>
      <c r="C4172" s="146" t="s">
        <v>20</v>
      </c>
      <c r="D4172" s="147" t="s">
        <v>21555</v>
      </c>
    </row>
    <row r="4173" spans="1:4" x14ac:dyDescent="0.2">
      <c r="A4173" s="146">
        <v>40872</v>
      </c>
      <c r="B4173" s="146" t="s">
        <v>21556</v>
      </c>
      <c r="C4173" s="146" t="s">
        <v>20</v>
      </c>
      <c r="D4173" s="147" t="s">
        <v>21557</v>
      </c>
    </row>
    <row r="4174" spans="1:4" x14ac:dyDescent="0.2">
      <c r="A4174" s="146">
        <v>20214</v>
      </c>
      <c r="B4174" s="146" t="s">
        <v>4071</v>
      </c>
      <c r="C4174" s="146" t="s">
        <v>10</v>
      </c>
      <c r="D4174" s="147" t="s">
        <v>21558</v>
      </c>
    </row>
    <row r="4175" spans="1:4" x14ac:dyDescent="0.2">
      <c r="A4175" s="146">
        <v>11064</v>
      </c>
      <c r="B4175" s="146" t="s">
        <v>16406</v>
      </c>
      <c r="C4175" s="146" t="s">
        <v>10</v>
      </c>
      <c r="D4175" s="147" t="s">
        <v>13284</v>
      </c>
    </row>
    <row r="4176" spans="1:4" x14ac:dyDescent="0.2">
      <c r="A4176" s="146">
        <v>7237</v>
      </c>
      <c r="B4176" s="146" t="s">
        <v>4072</v>
      </c>
      <c r="C4176" s="146" t="s">
        <v>10</v>
      </c>
      <c r="D4176" s="147" t="s">
        <v>15075</v>
      </c>
    </row>
    <row r="4177" spans="1:4" x14ac:dyDescent="0.2">
      <c r="A4177" s="146">
        <v>16</v>
      </c>
      <c r="B4177" s="146" t="s">
        <v>16409</v>
      </c>
      <c r="C4177" s="146" t="s">
        <v>71</v>
      </c>
      <c r="D4177" s="147" t="s">
        <v>15925</v>
      </c>
    </row>
    <row r="4178" spans="1:4" x14ac:dyDescent="0.2">
      <c r="A4178" s="146">
        <v>11757</v>
      </c>
      <c r="B4178" s="146" t="s">
        <v>4073</v>
      </c>
      <c r="C4178" s="146" t="s">
        <v>10</v>
      </c>
      <c r="D4178" s="147" t="s">
        <v>15906</v>
      </c>
    </row>
    <row r="4179" spans="1:4" x14ac:dyDescent="0.2">
      <c r="A4179" s="146">
        <v>11758</v>
      </c>
      <c r="B4179" s="146" t="s">
        <v>4074</v>
      </c>
      <c r="C4179" s="146" t="s">
        <v>10</v>
      </c>
      <c r="D4179" s="147" t="s">
        <v>21559</v>
      </c>
    </row>
    <row r="4180" spans="1:4" x14ac:dyDescent="0.2">
      <c r="A4180" s="146">
        <v>37526</v>
      </c>
      <c r="B4180" s="146" t="s">
        <v>4075</v>
      </c>
      <c r="C4180" s="146" t="s">
        <v>10</v>
      </c>
      <c r="D4180" s="147" t="s">
        <v>13079</v>
      </c>
    </row>
    <row r="4181" spans="1:4" x14ac:dyDescent="0.2">
      <c r="A4181" s="146">
        <v>6076</v>
      </c>
      <c r="B4181" s="146" t="s">
        <v>4076</v>
      </c>
      <c r="C4181" s="146" t="s">
        <v>183</v>
      </c>
      <c r="D4181" s="147" t="s">
        <v>21560</v>
      </c>
    </row>
    <row r="4182" spans="1:4" x14ac:dyDescent="0.2">
      <c r="A4182" s="146">
        <v>13109</v>
      </c>
      <c r="B4182" s="146" t="s">
        <v>4077</v>
      </c>
      <c r="C4182" s="146" t="s">
        <v>10</v>
      </c>
      <c r="D4182" s="147" t="s">
        <v>21561</v>
      </c>
    </row>
    <row r="4183" spans="1:4" x14ac:dyDescent="0.2">
      <c r="A4183" s="146">
        <v>13110</v>
      </c>
      <c r="B4183" s="146" t="s">
        <v>4078</v>
      </c>
      <c r="C4183" s="146" t="s">
        <v>10</v>
      </c>
      <c r="D4183" s="147" t="s">
        <v>21562</v>
      </c>
    </row>
    <row r="4184" spans="1:4" x14ac:dyDescent="0.2">
      <c r="A4184" s="146">
        <v>7581</v>
      </c>
      <c r="B4184" s="146" t="s">
        <v>4079</v>
      </c>
      <c r="C4184" s="146" t="s">
        <v>10</v>
      </c>
      <c r="D4184" s="147" t="s">
        <v>13093</v>
      </c>
    </row>
    <row r="4185" spans="1:4" x14ac:dyDescent="0.2">
      <c r="A4185" s="146">
        <v>20206</v>
      </c>
      <c r="B4185" s="146" t="s">
        <v>16415</v>
      </c>
      <c r="C4185" s="146" t="s">
        <v>20</v>
      </c>
      <c r="D4185" s="147" t="s">
        <v>13651</v>
      </c>
    </row>
    <row r="4186" spans="1:4" x14ac:dyDescent="0.2">
      <c r="A4186" s="146">
        <v>4460</v>
      </c>
      <c r="B4186" s="146" t="s">
        <v>16416</v>
      </c>
      <c r="C4186" s="146" t="s">
        <v>20</v>
      </c>
      <c r="D4186" s="147" t="s">
        <v>12644</v>
      </c>
    </row>
    <row r="4187" spans="1:4" x14ac:dyDescent="0.2">
      <c r="A4187" s="146">
        <v>6204</v>
      </c>
      <c r="B4187" s="146" t="s">
        <v>21563</v>
      </c>
      <c r="C4187" s="146" t="s">
        <v>20</v>
      </c>
      <c r="D4187" s="147" t="s">
        <v>20093</v>
      </c>
    </row>
    <row r="4188" spans="1:4" x14ac:dyDescent="0.2">
      <c r="A4188" s="146">
        <v>4417</v>
      </c>
      <c r="B4188" s="146" t="s">
        <v>16417</v>
      </c>
      <c r="C4188" s="146" t="s">
        <v>20</v>
      </c>
      <c r="D4188" s="147" t="s">
        <v>13617</v>
      </c>
    </row>
    <row r="4189" spans="1:4" x14ac:dyDescent="0.2">
      <c r="A4189" s="146">
        <v>4517</v>
      </c>
      <c r="B4189" s="146" t="s">
        <v>16418</v>
      </c>
      <c r="C4189" s="146" t="s">
        <v>20</v>
      </c>
      <c r="D4189" s="147" t="s">
        <v>12705</v>
      </c>
    </row>
    <row r="4190" spans="1:4" x14ac:dyDescent="0.2">
      <c r="A4190" s="146">
        <v>4512</v>
      </c>
      <c r="B4190" s="146" t="s">
        <v>16419</v>
      </c>
      <c r="C4190" s="146" t="s">
        <v>20</v>
      </c>
      <c r="D4190" s="147" t="s">
        <v>14730</v>
      </c>
    </row>
    <row r="4191" spans="1:4" x14ac:dyDescent="0.2">
      <c r="A4191" s="146">
        <v>4415</v>
      </c>
      <c r="B4191" s="146" t="s">
        <v>16420</v>
      </c>
      <c r="C4191" s="146" t="s">
        <v>20</v>
      </c>
      <c r="D4191" s="147" t="s">
        <v>14722</v>
      </c>
    </row>
    <row r="4192" spans="1:4" x14ac:dyDescent="0.2">
      <c r="A4192" s="146">
        <v>37373</v>
      </c>
      <c r="B4192" s="146" t="s">
        <v>4087</v>
      </c>
      <c r="C4192" s="146" t="s">
        <v>185</v>
      </c>
      <c r="D4192" s="147" t="s">
        <v>13214</v>
      </c>
    </row>
    <row r="4193" spans="1:4" x14ac:dyDescent="0.2">
      <c r="A4193" s="146">
        <v>40864</v>
      </c>
      <c r="B4193" s="146" t="s">
        <v>4088</v>
      </c>
      <c r="C4193" s="146" t="s">
        <v>187</v>
      </c>
      <c r="D4193" s="147" t="s">
        <v>16421</v>
      </c>
    </row>
    <row r="4194" spans="1:4" x14ac:dyDescent="0.2">
      <c r="A4194" s="146">
        <v>4734</v>
      </c>
      <c r="B4194" s="146" t="s">
        <v>4089</v>
      </c>
      <c r="C4194" s="146" t="s">
        <v>183</v>
      </c>
      <c r="D4194" s="147" t="s">
        <v>16422</v>
      </c>
    </row>
    <row r="4195" spans="1:4" x14ac:dyDescent="0.2">
      <c r="A4195" s="146">
        <v>6085</v>
      </c>
      <c r="B4195" s="146" t="s">
        <v>16423</v>
      </c>
      <c r="C4195" s="146" t="s">
        <v>73</v>
      </c>
      <c r="D4195" s="147" t="s">
        <v>20533</v>
      </c>
    </row>
    <row r="4196" spans="1:4" x14ac:dyDescent="0.2">
      <c r="A4196" s="146">
        <v>38396</v>
      </c>
      <c r="B4196" s="146" t="s">
        <v>4091</v>
      </c>
      <c r="C4196" s="146" t="s">
        <v>10</v>
      </c>
      <c r="D4196" s="147" t="s">
        <v>16424</v>
      </c>
    </row>
    <row r="4197" spans="1:4" x14ac:dyDescent="0.2">
      <c r="A4197" s="146">
        <v>6090</v>
      </c>
      <c r="B4197" s="146" t="s">
        <v>16425</v>
      </c>
      <c r="C4197" s="146" t="s">
        <v>73</v>
      </c>
      <c r="D4197" s="147" t="s">
        <v>19540</v>
      </c>
    </row>
    <row r="4198" spans="1:4" x14ac:dyDescent="0.2">
      <c r="A4198" s="146">
        <v>11622</v>
      </c>
      <c r="B4198" s="146" t="s">
        <v>4092</v>
      </c>
      <c r="C4198" s="146" t="s">
        <v>71</v>
      </c>
      <c r="D4198" s="147" t="s">
        <v>21564</v>
      </c>
    </row>
    <row r="4199" spans="1:4" x14ac:dyDescent="0.2">
      <c r="A4199" s="146">
        <v>6094</v>
      </c>
      <c r="B4199" s="146" t="s">
        <v>16427</v>
      </c>
      <c r="C4199" s="146" t="s">
        <v>71</v>
      </c>
      <c r="D4199" s="147" t="s">
        <v>21565</v>
      </c>
    </row>
    <row r="4200" spans="1:4" x14ac:dyDescent="0.2">
      <c r="A4200" s="146">
        <v>43143</v>
      </c>
      <c r="B4200" s="146" t="s">
        <v>4093</v>
      </c>
      <c r="C4200" s="146" t="s">
        <v>73</v>
      </c>
      <c r="D4200" s="147" t="s">
        <v>14079</v>
      </c>
    </row>
    <row r="4201" spans="1:4" x14ac:dyDescent="0.2">
      <c r="A4201" s="146">
        <v>7317</v>
      </c>
      <c r="B4201" s="146" t="s">
        <v>4094</v>
      </c>
      <c r="C4201" s="146" t="s">
        <v>71</v>
      </c>
      <c r="D4201" s="147" t="s">
        <v>21566</v>
      </c>
    </row>
    <row r="4202" spans="1:4" x14ac:dyDescent="0.2">
      <c r="A4202" s="146">
        <v>142</v>
      </c>
      <c r="B4202" s="146" t="s">
        <v>4095</v>
      </c>
      <c r="C4202" s="146" t="s">
        <v>4096</v>
      </c>
      <c r="D4202" s="147" t="s">
        <v>21567</v>
      </c>
    </row>
    <row r="4203" spans="1:4" x14ac:dyDescent="0.2">
      <c r="A4203" s="146">
        <v>43142</v>
      </c>
      <c r="B4203" s="146" t="s">
        <v>4097</v>
      </c>
      <c r="C4203" s="146" t="s">
        <v>73</v>
      </c>
      <c r="D4203" s="147" t="s">
        <v>21568</v>
      </c>
    </row>
    <row r="4204" spans="1:4" x14ac:dyDescent="0.2">
      <c r="A4204" s="146">
        <v>38123</v>
      </c>
      <c r="B4204" s="146" t="s">
        <v>4098</v>
      </c>
      <c r="C4204" s="146" t="s">
        <v>71</v>
      </c>
      <c r="D4204" s="147" t="s">
        <v>21569</v>
      </c>
    </row>
    <row r="4205" spans="1:4" x14ac:dyDescent="0.2">
      <c r="A4205" s="146">
        <v>42701</v>
      </c>
      <c r="B4205" s="146" t="s">
        <v>4099</v>
      </c>
      <c r="C4205" s="146" t="s">
        <v>10</v>
      </c>
      <c r="D4205" s="147" t="s">
        <v>21570</v>
      </c>
    </row>
    <row r="4206" spans="1:4" x14ac:dyDescent="0.2">
      <c r="A4206" s="146">
        <v>42702</v>
      </c>
      <c r="B4206" s="146" t="s">
        <v>4100</v>
      </c>
      <c r="C4206" s="146" t="s">
        <v>10</v>
      </c>
      <c r="D4206" s="147" t="s">
        <v>21571</v>
      </c>
    </row>
    <row r="4207" spans="1:4" x14ac:dyDescent="0.2">
      <c r="A4207" s="146">
        <v>37955</v>
      </c>
      <c r="B4207" s="146" t="s">
        <v>4101</v>
      </c>
      <c r="C4207" s="146" t="s">
        <v>10</v>
      </c>
      <c r="D4207" s="147" t="s">
        <v>21572</v>
      </c>
    </row>
    <row r="4208" spans="1:4" x14ac:dyDescent="0.2">
      <c r="A4208" s="146">
        <v>42699</v>
      </c>
      <c r="B4208" s="146" t="s">
        <v>4102</v>
      </c>
      <c r="C4208" s="146" t="s">
        <v>10</v>
      </c>
      <c r="D4208" s="147" t="s">
        <v>21064</v>
      </c>
    </row>
    <row r="4209" spans="1:4" x14ac:dyDescent="0.2">
      <c r="A4209" s="146">
        <v>42700</v>
      </c>
      <c r="B4209" s="146" t="s">
        <v>4103</v>
      </c>
      <c r="C4209" s="146" t="s">
        <v>10</v>
      </c>
      <c r="D4209" s="147" t="s">
        <v>21573</v>
      </c>
    </row>
    <row r="4210" spans="1:4" x14ac:dyDescent="0.2">
      <c r="A4210" s="146">
        <v>37743</v>
      </c>
      <c r="B4210" s="146" t="s">
        <v>4104</v>
      </c>
      <c r="C4210" s="146" t="s">
        <v>10</v>
      </c>
      <c r="D4210" s="147" t="s">
        <v>21574</v>
      </c>
    </row>
    <row r="4211" spans="1:4" x14ac:dyDescent="0.2">
      <c r="A4211" s="146">
        <v>37744</v>
      </c>
      <c r="B4211" s="146" t="s">
        <v>4105</v>
      </c>
      <c r="C4211" s="146" t="s">
        <v>10</v>
      </c>
      <c r="D4211" s="147" t="s">
        <v>21575</v>
      </c>
    </row>
    <row r="4212" spans="1:4" x14ac:dyDescent="0.2">
      <c r="A4212" s="146">
        <v>37741</v>
      </c>
      <c r="B4212" s="146" t="s">
        <v>4106</v>
      </c>
      <c r="C4212" s="146" t="s">
        <v>10</v>
      </c>
      <c r="D4212" s="147" t="s">
        <v>21576</v>
      </c>
    </row>
    <row r="4213" spans="1:4" x14ac:dyDescent="0.2">
      <c r="A4213" s="146">
        <v>39396</v>
      </c>
      <c r="B4213" s="146" t="s">
        <v>4107</v>
      </c>
      <c r="C4213" s="146" t="s">
        <v>10</v>
      </c>
      <c r="D4213" s="147" t="s">
        <v>21577</v>
      </c>
    </row>
    <row r="4214" spans="1:4" x14ac:dyDescent="0.2">
      <c r="A4214" s="146">
        <v>39392</v>
      </c>
      <c r="B4214" s="146" t="s">
        <v>4108</v>
      </c>
      <c r="C4214" s="146" t="s">
        <v>10</v>
      </c>
      <c r="D4214" s="147" t="s">
        <v>21578</v>
      </c>
    </row>
    <row r="4215" spans="1:4" x14ac:dyDescent="0.2">
      <c r="A4215" s="146">
        <v>39393</v>
      </c>
      <c r="B4215" s="146" t="s">
        <v>4109</v>
      </c>
      <c r="C4215" s="146" t="s">
        <v>10</v>
      </c>
      <c r="D4215" s="147" t="s">
        <v>21579</v>
      </c>
    </row>
    <row r="4216" spans="1:4" x14ac:dyDescent="0.2">
      <c r="A4216" s="146">
        <v>39394</v>
      </c>
      <c r="B4216" s="146" t="s">
        <v>4110</v>
      </c>
      <c r="C4216" s="146" t="s">
        <v>10</v>
      </c>
      <c r="D4216" s="147" t="s">
        <v>14746</v>
      </c>
    </row>
    <row r="4217" spans="1:4" x14ac:dyDescent="0.2">
      <c r="A4217" s="146">
        <v>39395</v>
      </c>
      <c r="B4217" s="146" t="s">
        <v>4111</v>
      </c>
      <c r="C4217" s="146" t="s">
        <v>10</v>
      </c>
      <c r="D4217" s="147" t="s">
        <v>21580</v>
      </c>
    </row>
    <row r="4218" spans="1:4" x14ac:dyDescent="0.2">
      <c r="A4218" s="146">
        <v>14618</v>
      </c>
      <c r="B4218" s="146" t="s">
        <v>4112</v>
      </c>
      <c r="C4218" s="146" t="s">
        <v>10</v>
      </c>
      <c r="D4218" s="147" t="s">
        <v>21581</v>
      </c>
    </row>
    <row r="4219" spans="1:4" x14ac:dyDescent="0.2">
      <c r="A4219" s="146">
        <v>40269</v>
      </c>
      <c r="B4219" s="146" t="s">
        <v>4113</v>
      </c>
      <c r="C4219" s="146" t="s">
        <v>10</v>
      </c>
      <c r="D4219" s="147" t="s">
        <v>21582</v>
      </c>
    </row>
    <row r="4220" spans="1:4" x14ac:dyDescent="0.2">
      <c r="A4220" s="146">
        <v>6110</v>
      </c>
      <c r="B4220" s="146" t="s">
        <v>16442</v>
      </c>
      <c r="C4220" s="146" t="s">
        <v>185</v>
      </c>
      <c r="D4220" s="147" t="s">
        <v>13221</v>
      </c>
    </row>
    <row r="4221" spans="1:4" x14ac:dyDescent="0.2">
      <c r="A4221" s="146">
        <v>40910</v>
      </c>
      <c r="B4221" s="146" t="s">
        <v>4115</v>
      </c>
      <c r="C4221" s="146" t="s">
        <v>187</v>
      </c>
      <c r="D4221" s="147" t="s">
        <v>19544</v>
      </c>
    </row>
    <row r="4222" spans="1:4" x14ac:dyDescent="0.2">
      <c r="A4222" s="146">
        <v>6111</v>
      </c>
      <c r="B4222" s="146" t="s">
        <v>4116</v>
      </c>
      <c r="C4222" s="146" t="s">
        <v>185</v>
      </c>
      <c r="D4222" s="147" t="s">
        <v>15885</v>
      </c>
    </row>
    <row r="4223" spans="1:4" x14ac:dyDescent="0.2">
      <c r="A4223" s="146">
        <v>41084</v>
      </c>
      <c r="B4223" s="146" t="s">
        <v>4117</v>
      </c>
      <c r="C4223" s="146" t="s">
        <v>187</v>
      </c>
      <c r="D4223" s="147" t="s">
        <v>21583</v>
      </c>
    </row>
    <row r="4224" spans="1:4" x14ac:dyDescent="0.2">
      <c r="A4224" s="146">
        <v>25950</v>
      </c>
      <c r="B4224" s="146" t="s">
        <v>16444</v>
      </c>
      <c r="C4224" s="146" t="s">
        <v>183</v>
      </c>
      <c r="D4224" s="147" t="s">
        <v>21584</v>
      </c>
    </row>
    <row r="4225" spans="1:4" x14ac:dyDescent="0.2">
      <c r="A4225" s="146">
        <v>38637</v>
      </c>
      <c r="B4225" s="146" t="s">
        <v>4119</v>
      </c>
      <c r="C4225" s="146" t="s">
        <v>10</v>
      </c>
      <c r="D4225" s="147" t="s">
        <v>21585</v>
      </c>
    </row>
    <row r="4226" spans="1:4" x14ac:dyDescent="0.2">
      <c r="A4226" s="146">
        <v>6150</v>
      </c>
      <c r="B4226" s="146" t="s">
        <v>4120</v>
      </c>
      <c r="C4226" s="146" t="s">
        <v>10</v>
      </c>
      <c r="D4226" s="147" t="s">
        <v>21586</v>
      </c>
    </row>
    <row r="4227" spans="1:4" x14ac:dyDescent="0.2">
      <c r="A4227" s="146">
        <v>6136</v>
      </c>
      <c r="B4227" s="146" t="s">
        <v>4121</v>
      </c>
      <c r="C4227" s="146" t="s">
        <v>10</v>
      </c>
      <c r="D4227" s="147" t="s">
        <v>21587</v>
      </c>
    </row>
    <row r="4228" spans="1:4" x14ac:dyDescent="0.2">
      <c r="A4228" s="146">
        <v>38638</v>
      </c>
      <c r="B4228" s="146" t="s">
        <v>4122</v>
      </c>
      <c r="C4228" s="146" t="s">
        <v>10</v>
      </c>
      <c r="D4228" s="147" t="s">
        <v>21588</v>
      </c>
    </row>
    <row r="4229" spans="1:4" x14ac:dyDescent="0.2">
      <c r="A4229" s="146">
        <v>20262</v>
      </c>
      <c r="B4229" s="146" t="s">
        <v>4123</v>
      </c>
      <c r="C4229" s="146" t="s">
        <v>10</v>
      </c>
      <c r="D4229" s="147" t="s">
        <v>15541</v>
      </c>
    </row>
    <row r="4230" spans="1:4" x14ac:dyDescent="0.2">
      <c r="A4230" s="146">
        <v>6148</v>
      </c>
      <c r="B4230" s="146" t="s">
        <v>4124</v>
      </c>
      <c r="C4230" s="146" t="s">
        <v>10</v>
      </c>
      <c r="D4230" s="147" t="s">
        <v>12944</v>
      </c>
    </row>
    <row r="4231" spans="1:4" x14ac:dyDescent="0.2">
      <c r="A4231" s="146">
        <v>6145</v>
      </c>
      <c r="B4231" s="146" t="s">
        <v>4125</v>
      </c>
      <c r="C4231" s="146" t="s">
        <v>10</v>
      </c>
      <c r="D4231" s="147" t="s">
        <v>13825</v>
      </c>
    </row>
    <row r="4232" spans="1:4" x14ac:dyDescent="0.2">
      <c r="A4232" s="146">
        <v>6149</v>
      </c>
      <c r="B4232" s="146" t="s">
        <v>4126</v>
      </c>
      <c r="C4232" s="146" t="s">
        <v>10</v>
      </c>
      <c r="D4232" s="147" t="s">
        <v>16450</v>
      </c>
    </row>
    <row r="4233" spans="1:4" x14ac:dyDescent="0.2">
      <c r="A4233" s="146">
        <v>6146</v>
      </c>
      <c r="B4233" s="146" t="s">
        <v>4127</v>
      </c>
      <c r="C4233" s="146" t="s">
        <v>10</v>
      </c>
      <c r="D4233" s="147" t="s">
        <v>15799</v>
      </c>
    </row>
    <row r="4234" spans="1:4" x14ac:dyDescent="0.2">
      <c r="A4234" s="146">
        <v>26026</v>
      </c>
      <c r="B4234" s="146" t="s">
        <v>16451</v>
      </c>
      <c r="C4234" s="146" t="s">
        <v>71</v>
      </c>
      <c r="D4234" s="147" t="s">
        <v>13128</v>
      </c>
    </row>
    <row r="4235" spans="1:4" x14ac:dyDescent="0.2">
      <c r="A4235" s="146">
        <v>39961</v>
      </c>
      <c r="B4235" s="146" t="s">
        <v>4129</v>
      </c>
      <c r="C4235" s="146" t="s">
        <v>10</v>
      </c>
      <c r="D4235" s="147" t="s">
        <v>21589</v>
      </c>
    </row>
    <row r="4236" spans="1:4" x14ac:dyDescent="0.2">
      <c r="A4236" s="146">
        <v>42433</v>
      </c>
      <c r="B4236" s="146" t="s">
        <v>4130</v>
      </c>
      <c r="C4236" s="146" t="s">
        <v>10</v>
      </c>
      <c r="D4236" s="147" t="s">
        <v>21590</v>
      </c>
    </row>
    <row r="4237" spans="1:4" x14ac:dyDescent="0.2">
      <c r="A4237" s="146">
        <v>42434</v>
      </c>
      <c r="B4237" s="146" t="s">
        <v>4131</v>
      </c>
      <c r="C4237" s="146" t="s">
        <v>10</v>
      </c>
      <c r="D4237" s="147" t="s">
        <v>21591</v>
      </c>
    </row>
    <row r="4238" spans="1:4" x14ac:dyDescent="0.2">
      <c r="A4238" s="146">
        <v>42435</v>
      </c>
      <c r="B4238" s="146" t="s">
        <v>4132</v>
      </c>
      <c r="C4238" s="146" t="s">
        <v>10</v>
      </c>
      <c r="D4238" s="147" t="s">
        <v>21592</v>
      </c>
    </row>
    <row r="4239" spans="1:4" x14ac:dyDescent="0.2">
      <c r="A4239" s="146">
        <v>38061</v>
      </c>
      <c r="B4239" s="146" t="s">
        <v>4133</v>
      </c>
      <c r="C4239" s="146" t="s">
        <v>10</v>
      </c>
      <c r="D4239" s="147" t="s">
        <v>16457</v>
      </c>
    </row>
    <row r="4240" spans="1:4" x14ac:dyDescent="0.2">
      <c r="A4240" s="146">
        <v>20250</v>
      </c>
      <c r="B4240" s="146" t="s">
        <v>4134</v>
      </c>
      <c r="C4240" s="146" t="s">
        <v>71</v>
      </c>
      <c r="D4240" s="147" t="s">
        <v>16458</v>
      </c>
    </row>
    <row r="4241" spans="1:4" x14ac:dyDescent="0.2">
      <c r="A4241" s="146">
        <v>39965</v>
      </c>
      <c r="B4241" s="146" t="s">
        <v>16459</v>
      </c>
      <c r="C4241" s="146" t="s">
        <v>15</v>
      </c>
      <c r="D4241" s="147" t="s">
        <v>16460</v>
      </c>
    </row>
    <row r="4242" spans="1:4" x14ac:dyDescent="0.2">
      <c r="A4242" s="146">
        <v>39964</v>
      </c>
      <c r="B4242" s="146" t="s">
        <v>16461</v>
      </c>
      <c r="C4242" s="146" t="s">
        <v>15</v>
      </c>
      <c r="D4242" s="147" t="s">
        <v>16462</v>
      </c>
    </row>
    <row r="4243" spans="1:4" x14ac:dyDescent="0.2">
      <c r="A4243" s="146">
        <v>7</v>
      </c>
      <c r="B4243" s="146" t="s">
        <v>16463</v>
      </c>
      <c r="C4243" s="146" t="s">
        <v>71</v>
      </c>
      <c r="D4243" s="147" t="s">
        <v>14628</v>
      </c>
    </row>
    <row r="4244" spans="1:4" x14ac:dyDescent="0.2">
      <c r="A4244" s="146">
        <v>13388</v>
      </c>
      <c r="B4244" s="146" t="s">
        <v>4135</v>
      </c>
      <c r="C4244" s="146" t="s">
        <v>71</v>
      </c>
      <c r="D4244" s="147" t="s">
        <v>21593</v>
      </c>
    </row>
    <row r="4245" spans="1:4" x14ac:dyDescent="0.2">
      <c r="A4245" s="146">
        <v>39914</v>
      </c>
      <c r="B4245" s="146" t="s">
        <v>4136</v>
      </c>
      <c r="C4245" s="146" t="s">
        <v>71</v>
      </c>
      <c r="D4245" s="147" t="s">
        <v>21594</v>
      </c>
    </row>
    <row r="4246" spans="1:4" x14ac:dyDescent="0.2">
      <c r="A4246" s="146">
        <v>12732</v>
      </c>
      <c r="B4246" s="146" t="s">
        <v>4137</v>
      </c>
      <c r="C4246" s="146" t="s">
        <v>10</v>
      </c>
      <c r="D4246" s="147" t="s">
        <v>21595</v>
      </c>
    </row>
    <row r="4247" spans="1:4" x14ac:dyDescent="0.2">
      <c r="A4247" s="146">
        <v>6160</v>
      </c>
      <c r="B4247" s="146" t="s">
        <v>4138</v>
      </c>
      <c r="C4247" s="146" t="s">
        <v>185</v>
      </c>
      <c r="D4247" s="147" t="s">
        <v>20821</v>
      </c>
    </row>
    <row r="4248" spans="1:4" x14ac:dyDescent="0.2">
      <c r="A4248" s="146">
        <v>41087</v>
      </c>
      <c r="B4248" s="146" t="s">
        <v>4139</v>
      </c>
      <c r="C4248" s="146" t="s">
        <v>187</v>
      </c>
      <c r="D4248" s="147" t="s">
        <v>21168</v>
      </c>
    </row>
    <row r="4249" spans="1:4" x14ac:dyDescent="0.2">
      <c r="A4249" s="146">
        <v>6166</v>
      </c>
      <c r="B4249" s="146" t="s">
        <v>4140</v>
      </c>
      <c r="C4249" s="146" t="s">
        <v>185</v>
      </c>
      <c r="D4249" s="147" t="s">
        <v>21596</v>
      </c>
    </row>
    <row r="4250" spans="1:4" x14ac:dyDescent="0.2">
      <c r="A4250" s="146">
        <v>41088</v>
      </c>
      <c r="B4250" s="146" t="s">
        <v>4141</v>
      </c>
      <c r="C4250" s="146" t="s">
        <v>187</v>
      </c>
      <c r="D4250" s="147" t="s">
        <v>21597</v>
      </c>
    </row>
    <row r="4251" spans="1:4" x14ac:dyDescent="0.2">
      <c r="A4251" s="146">
        <v>20232</v>
      </c>
      <c r="B4251" s="146" t="s">
        <v>4142</v>
      </c>
      <c r="C4251" s="146" t="s">
        <v>20</v>
      </c>
      <c r="D4251" s="147" t="s">
        <v>21598</v>
      </c>
    </row>
    <row r="4252" spans="1:4" x14ac:dyDescent="0.2">
      <c r="A4252" s="146">
        <v>10856</v>
      </c>
      <c r="B4252" s="146" t="s">
        <v>4143</v>
      </c>
      <c r="C4252" s="146" t="s">
        <v>20</v>
      </c>
      <c r="D4252" s="147" t="s">
        <v>21599</v>
      </c>
    </row>
    <row r="4253" spans="1:4" x14ac:dyDescent="0.2">
      <c r="A4253" s="146">
        <v>4828</v>
      </c>
      <c r="B4253" s="146" t="s">
        <v>4144</v>
      </c>
      <c r="C4253" s="146" t="s">
        <v>20</v>
      </c>
      <c r="D4253" s="147" t="s">
        <v>21600</v>
      </c>
    </row>
    <row r="4254" spans="1:4" x14ac:dyDescent="0.2">
      <c r="A4254" s="146">
        <v>20249</v>
      </c>
      <c r="B4254" s="146" t="s">
        <v>4145</v>
      </c>
      <c r="C4254" s="146" t="s">
        <v>20</v>
      </c>
      <c r="D4254" s="147" t="s">
        <v>21601</v>
      </c>
    </row>
    <row r="4255" spans="1:4" x14ac:dyDescent="0.2">
      <c r="A4255" s="146">
        <v>11609</v>
      </c>
      <c r="B4255" s="146" t="s">
        <v>4146</v>
      </c>
      <c r="C4255" s="146" t="s">
        <v>73</v>
      </c>
      <c r="D4255" s="147" t="s">
        <v>14254</v>
      </c>
    </row>
    <row r="4256" spans="1:4" x14ac:dyDescent="0.2">
      <c r="A4256" s="146">
        <v>20083</v>
      </c>
      <c r="B4256" s="146" t="s">
        <v>16474</v>
      </c>
      <c r="C4256" s="146" t="s">
        <v>10</v>
      </c>
      <c r="D4256" s="147" t="s">
        <v>21602</v>
      </c>
    </row>
    <row r="4257" spans="1:4" x14ac:dyDescent="0.2">
      <c r="A4257" s="146">
        <v>20082</v>
      </c>
      <c r="B4257" s="146" t="s">
        <v>16475</v>
      </c>
      <c r="C4257" s="146" t="s">
        <v>10</v>
      </c>
      <c r="D4257" s="147" t="s">
        <v>13202</v>
      </c>
    </row>
    <row r="4258" spans="1:4" x14ac:dyDescent="0.2">
      <c r="A4258" s="146">
        <v>5318</v>
      </c>
      <c r="B4258" s="146" t="s">
        <v>16477</v>
      </c>
      <c r="C4258" s="146" t="s">
        <v>73</v>
      </c>
      <c r="D4258" s="147" t="s">
        <v>20878</v>
      </c>
    </row>
    <row r="4259" spans="1:4" x14ac:dyDescent="0.2">
      <c r="A4259" s="146">
        <v>10691</v>
      </c>
      <c r="B4259" s="146" t="s">
        <v>4148</v>
      </c>
      <c r="C4259" s="146" t="s">
        <v>73</v>
      </c>
      <c r="D4259" s="147" t="s">
        <v>21603</v>
      </c>
    </row>
    <row r="4260" spans="1:4" x14ac:dyDescent="0.2">
      <c r="A4260" s="146">
        <v>12295</v>
      </c>
      <c r="B4260" s="146" t="s">
        <v>4149</v>
      </c>
      <c r="C4260" s="146" t="s">
        <v>10</v>
      </c>
      <c r="D4260" s="147" t="s">
        <v>20052</v>
      </c>
    </row>
    <row r="4261" spans="1:4" x14ac:dyDescent="0.2">
      <c r="A4261" s="146">
        <v>12296</v>
      </c>
      <c r="B4261" s="146" t="s">
        <v>4150</v>
      </c>
      <c r="C4261" s="146" t="s">
        <v>10</v>
      </c>
      <c r="D4261" s="147" t="s">
        <v>16526</v>
      </c>
    </row>
    <row r="4262" spans="1:4" x14ac:dyDescent="0.2">
      <c r="A4262" s="146">
        <v>12294</v>
      </c>
      <c r="B4262" s="146" t="s">
        <v>4151</v>
      </c>
      <c r="C4262" s="146" t="s">
        <v>10</v>
      </c>
      <c r="D4262" s="147" t="s">
        <v>12586</v>
      </c>
    </row>
    <row r="4263" spans="1:4" x14ac:dyDescent="0.2">
      <c r="A4263" s="146">
        <v>14543</v>
      </c>
      <c r="B4263" s="146" t="s">
        <v>4152</v>
      </c>
      <c r="C4263" s="146" t="s">
        <v>10</v>
      </c>
      <c r="D4263" s="147" t="s">
        <v>13929</v>
      </c>
    </row>
    <row r="4264" spans="1:4" x14ac:dyDescent="0.2">
      <c r="A4264" s="146">
        <v>13329</v>
      </c>
      <c r="B4264" s="146" t="s">
        <v>4153</v>
      </c>
      <c r="C4264" s="146" t="s">
        <v>10</v>
      </c>
      <c r="D4264" s="147" t="s">
        <v>13091</v>
      </c>
    </row>
    <row r="4265" spans="1:4" x14ac:dyDescent="0.2">
      <c r="A4265" s="146">
        <v>21044</v>
      </c>
      <c r="B4265" s="146" t="s">
        <v>4154</v>
      </c>
      <c r="C4265" s="146" t="s">
        <v>10</v>
      </c>
      <c r="D4265" s="147" t="s">
        <v>21604</v>
      </c>
    </row>
    <row r="4266" spans="1:4" x14ac:dyDescent="0.2">
      <c r="A4266" s="146">
        <v>21045</v>
      </c>
      <c r="B4266" s="146" t="s">
        <v>4155</v>
      </c>
      <c r="C4266" s="146" t="s">
        <v>10</v>
      </c>
      <c r="D4266" s="147" t="s">
        <v>21605</v>
      </c>
    </row>
    <row r="4267" spans="1:4" x14ac:dyDescent="0.2">
      <c r="A4267" s="146">
        <v>21040</v>
      </c>
      <c r="B4267" s="146" t="s">
        <v>4156</v>
      </c>
      <c r="C4267" s="146" t="s">
        <v>10</v>
      </c>
      <c r="D4267" s="147" t="s">
        <v>21606</v>
      </c>
    </row>
    <row r="4268" spans="1:4" x14ac:dyDescent="0.2">
      <c r="A4268" s="146">
        <v>21041</v>
      </c>
      <c r="B4268" s="146" t="s">
        <v>4157</v>
      </c>
      <c r="C4268" s="146" t="s">
        <v>10</v>
      </c>
      <c r="D4268" s="147" t="s">
        <v>20376</v>
      </c>
    </row>
    <row r="4269" spans="1:4" x14ac:dyDescent="0.2">
      <c r="A4269" s="146">
        <v>21047</v>
      </c>
      <c r="B4269" s="146" t="s">
        <v>4158</v>
      </c>
      <c r="C4269" s="146" t="s">
        <v>10</v>
      </c>
      <c r="D4269" s="147" t="s">
        <v>21607</v>
      </c>
    </row>
    <row r="4270" spans="1:4" x14ac:dyDescent="0.2">
      <c r="A4270" s="146">
        <v>21043</v>
      </c>
      <c r="B4270" s="146" t="s">
        <v>4159</v>
      </c>
      <c r="C4270" s="146" t="s">
        <v>10</v>
      </c>
      <c r="D4270" s="147" t="s">
        <v>21608</v>
      </c>
    </row>
    <row r="4271" spans="1:4" x14ac:dyDescent="0.2">
      <c r="A4271" s="146">
        <v>21042</v>
      </c>
      <c r="B4271" s="146" t="s">
        <v>4160</v>
      </c>
      <c r="C4271" s="146" t="s">
        <v>10</v>
      </c>
      <c r="D4271" s="147" t="s">
        <v>12637</v>
      </c>
    </row>
    <row r="4272" spans="1:4" x14ac:dyDescent="0.2">
      <c r="A4272" s="146">
        <v>11895</v>
      </c>
      <c r="B4272" s="146" t="s">
        <v>16487</v>
      </c>
      <c r="C4272" s="146" t="s">
        <v>10</v>
      </c>
      <c r="D4272" s="147" t="s">
        <v>21609</v>
      </c>
    </row>
    <row r="4273" spans="1:4" x14ac:dyDescent="0.2">
      <c r="A4273" s="146">
        <v>11896</v>
      </c>
      <c r="B4273" s="146" t="s">
        <v>16489</v>
      </c>
      <c r="C4273" s="146" t="s">
        <v>10</v>
      </c>
      <c r="D4273" s="147" t="s">
        <v>21610</v>
      </c>
    </row>
    <row r="4274" spans="1:4" x14ac:dyDescent="0.2">
      <c r="A4274" s="146">
        <v>11897</v>
      </c>
      <c r="B4274" s="146" t="s">
        <v>16491</v>
      </c>
      <c r="C4274" s="146" t="s">
        <v>10</v>
      </c>
      <c r="D4274" s="147" t="s">
        <v>21611</v>
      </c>
    </row>
    <row r="4275" spans="1:4" x14ac:dyDescent="0.2">
      <c r="A4275" s="146">
        <v>11898</v>
      </c>
      <c r="B4275" s="146" t="s">
        <v>16493</v>
      </c>
      <c r="C4275" s="146" t="s">
        <v>10</v>
      </c>
      <c r="D4275" s="147" t="s">
        <v>21612</v>
      </c>
    </row>
    <row r="4276" spans="1:4" x14ac:dyDescent="0.2">
      <c r="A4276" s="146">
        <v>3282</v>
      </c>
      <c r="B4276" s="146" t="s">
        <v>16495</v>
      </c>
      <c r="C4276" s="146" t="s">
        <v>10</v>
      </c>
      <c r="D4276" s="147" t="s">
        <v>21613</v>
      </c>
    </row>
    <row r="4277" spans="1:4" x14ac:dyDescent="0.2">
      <c r="A4277" s="146">
        <v>11899</v>
      </c>
      <c r="B4277" s="146" t="s">
        <v>16497</v>
      </c>
      <c r="C4277" s="146" t="s">
        <v>10</v>
      </c>
      <c r="D4277" s="147" t="s">
        <v>21614</v>
      </c>
    </row>
    <row r="4278" spans="1:4" x14ac:dyDescent="0.2">
      <c r="A4278" s="146">
        <v>11900</v>
      </c>
      <c r="B4278" s="146" t="s">
        <v>16499</v>
      </c>
      <c r="C4278" s="146" t="s">
        <v>10</v>
      </c>
      <c r="D4278" s="147" t="s">
        <v>21615</v>
      </c>
    </row>
    <row r="4279" spans="1:4" x14ac:dyDescent="0.2">
      <c r="A4279" s="146">
        <v>14149</v>
      </c>
      <c r="B4279" s="146" t="s">
        <v>4161</v>
      </c>
      <c r="C4279" s="146" t="s">
        <v>2214</v>
      </c>
      <c r="D4279" s="147" t="s">
        <v>21616</v>
      </c>
    </row>
    <row r="4280" spans="1:4" x14ac:dyDescent="0.2">
      <c r="A4280" s="146">
        <v>38099</v>
      </c>
      <c r="B4280" s="146" t="s">
        <v>4162</v>
      </c>
      <c r="C4280" s="146" t="s">
        <v>10</v>
      </c>
      <c r="D4280" s="147" t="s">
        <v>12527</v>
      </c>
    </row>
    <row r="4281" spans="1:4" x14ac:dyDescent="0.2">
      <c r="A4281" s="146">
        <v>38100</v>
      </c>
      <c r="B4281" s="146" t="s">
        <v>4163</v>
      </c>
      <c r="C4281" s="146" t="s">
        <v>10</v>
      </c>
      <c r="D4281" s="147" t="s">
        <v>13980</v>
      </c>
    </row>
    <row r="4282" spans="1:4" x14ac:dyDescent="0.2">
      <c r="A4282" s="146">
        <v>20061</v>
      </c>
      <c r="B4282" s="146" t="s">
        <v>4164</v>
      </c>
      <c r="C4282" s="146" t="s">
        <v>10</v>
      </c>
      <c r="D4282" s="147" t="s">
        <v>13305</v>
      </c>
    </row>
    <row r="4283" spans="1:4" x14ac:dyDescent="0.2">
      <c r="A4283" s="146">
        <v>7576</v>
      </c>
      <c r="B4283" s="146" t="s">
        <v>4165</v>
      </c>
      <c r="C4283" s="146" t="s">
        <v>10</v>
      </c>
      <c r="D4283" s="147" t="s">
        <v>21617</v>
      </c>
    </row>
    <row r="4284" spans="1:4" x14ac:dyDescent="0.2">
      <c r="A4284" s="146">
        <v>3384</v>
      </c>
      <c r="B4284" s="146" t="s">
        <v>4166</v>
      </c>
      <c r="C4284" s="146" t="s">
        <v>10</v>
      </c>
      <c r="D4284" s="147" t="s">
        <v>12516</v>
      </c>
    </row>
    <row r="4285" spans="1:4" x14ac:dyDescent="0.2">
      <c r="A4285" s="146">
        <v>7572</v>
      </c>
      <c r="B4285" s="146" t="s">
        <v>4167</v>
      </c>
      <c r="C4285" s="146" t="s">
        <v>10</v>
      </c>
      <c r="D4285" s="147" t="s">
        <v>16502</v>
      </c>
    </row>
    <row r="4286" spans="1:4" x14ac:dyDescent="0.2">
      <c r="A4286" s="146">
        <v>3396</v>
      </c>
      <c r="B4286" s="146" t="s">
        <v>4168</v>
      </c>
      <c r="C4286" s="146" t="s">
        <v>10</v>
      </c>
      <c r="D4286" s="147" t="s">
        <v>15244</v>
      </c>
    </row>
    <row r="4287" spans="1:4" x14ac:dyDescent="0.2">
      <c r="A4287" s="146">
        <v>37590</v>
      </c>
      <c r="B4287" s="146" t="s">
        <v>4169</v>
      </c>
      <c r="C4287" s="146" t="s">
        <v>10</v>
      </c>
      <c r="D4287" s="147" t="s">
        <v>21618</v>
      </c>
    </row>
    <row r="4288" spans="1:4" x14ac:dyDescent="0.2">
      <c r="A4288" s="146">
        <v>37591</v>
      </c>
      <c r="B4288" s="146" t="s">
        <v>4170</v>
      </c>
      <c r="C4288" s="146" t="s">
        <v>10</v>
      </c>
      <c r="D4288" s="147" t="s">
        <v>14464</v>
      </c>
    </row>
    <row r="4289" spans="1:4" x14ac:dyDescent="0.2">
      <c r="A4289" s="146">
        <v>12626</v>
      </c>
      <c r="B4289" s="146" t="s">
        <v>4171</v>
      </c>
      <c r="C4289" s="146" t="s">
        <v>10</v>
      </c>
      <c r="D4289" s="147" t="s">
        <v>19590</v>
      </c>
    </row>
    <row r="4290" spans="1:4" x14ac:dyDescent="0.2">
      <c r="A4290" s="146">
        <v>11033</v>
      </c>
      <c r="B4290" s="146" t="s">
        <v>4172</v>
      </c>
      <c r="C4290" s="146" t="s">
        <v>10</v>
      </c>
      <c r="D4290" s="147" t="s">
        <v>13984</v>
      </c>
    </row>
    <row r="4291" spans="1:4" x14ac:dyDescent="0.2">
      <c r="A4291" s="146">
        <v>390</v>
      </c>
      <c r="B4291" s="146" t="s">
        <v>4173</v>
      </c>
      <c r="C4291" s="146" t="s">
        <v>10</v>
      </c>
      <c r="D4291" s="147" t="s">
        <v>16504</v>
      </c>
    </row>
    <row r="4292" spans="1:4" x14ac:dyDescent="0.2">
      <c r="A4292" s="146">
        <v>42436</v>
      </c>
      <c r="B4292" s="146" t="s">
        <v>4174</v>
      </c>
      <c r="C4292" s="146" t="s">
        <v>10</v>
      </c>
      <c r="D4292" s="147" t="s">
        <v>21619</v>
      </c>
    </row>
    <row r="4293" spans="1:4" x14ac:dyDescent="0.2">
      <c r="A4293" s="146">
        <v>6178</v>
      </c>
      <c r="B4293" s="146" t="s">
        <v>4182</v>
      </c>
      <c r="C4293" s="146" t="s">
        <v>15</v>
      </c>
      <c r="D4293" s="147" t="s">
        <v>21620</v>
      </c>
    </row>
    <row r="4294" spans="1:4" x14ac:dyDescent="0.2">
      <c r="A4294" s="146">
        <v>6180</v>
      </c>
      <c r="B4294" s="146" t="s">
        <v>4183</v>
      </c>
      <c r="C4294" s="146" t="s">
        <v>15</v>
      </c>
      <c r="D4294" s="147" t="s">
        <v>21621</v>
      </c>
    </row>
    <row r="4295" spans="1:4" x14ac:dyDescent="0.2">
      <c r="A4295" s="146">
        <v>6182</v>
      </c>
      <c r="B4295" s="146" t="s">
        <v>4184</v>
      </c>
      <c r="C4295" s="146" t="s">
        <v>15</v>
      </c>
      <c r="D4295" s="147" t="s">
        <v>21622</v>
      </c>
    </row>
    <row r="4296" spans="1:4" x14ac:dyDescent="0.2">
      <c r="A4296" s="146">
        <v>3993</v>
      </c>
      <c r="B4296" s="146" t="s">
        <v>16509</v>
      </c>
      <c r="C4296" s="146" t="s">
        <v>15</v>
      </c>
      <c r="D4296" s="147" t="s">
        <v>21623</v>
      </c>
    </row>
    <row r="4297" spans="1:4" x14ac:dyDescent="0.2">
      <c r="A4297" s="146">
        <v>3990</v>
      </c>
      <c r="B4297" s="146" t="s">
        <v>16510</v>
      </c>
      <c r="C4297" s="146" t="s">
        <v>20</v>
      </c>
      <c r="D4297" s="147" t="s">
        <v>13600</v>
      </c>
    </row>
    <row r="4298" spans="1:4" x14ac:dyDescent="0.2">
      <c r="A4298" s="146">
        <v>3992</v>
      </c>
      <c r="B4298" s="146" t="s">
        <v>16511</v>
      </c>
      <c r="C4298" s="146" t="s">
        <v>20</v>
      </c>
      <c r="D4298" s="147" t="s">
        <v>17230</v>
      </c>
    </row>
    <row r="4299" spans="1:4" x14ac:dyDescent="0.2">
      <c r="A4299" s="146">
        <v>4509</v>
      </c>
      <c r="B4299" s="146" t="s">
        <v>16512</v>
      </c>
      <c r="C4299" s="146" t="s">
        <v>20</v>
      </c>
      <c r="D4299" s="147" t="s">
        <v>14450</v>
      </c>
    </row>
    <row r="4300" spans="1:4" x14ac:dyDescent="0.2">
      <c r="A4300" s="146">
        <v>6194</v>
      </c>
      <c r="B4300" s="146" t="s">
        <v>16513</v>
      </c>
      <c r="C4300" s="146" t="s">
        <v>20</v>
      </c>
      <c r="D4300" s="147" t="s">
        <v>13242</v>
      </c>
    </row>
    <row r="4301" spans="1:4" x14ac:dyDescent="0.2">
      <c r="A4301" s="146">
        <v>6193</v>
      </c>
      <c r="B4301" s="146" t="s">
        <v>16514</v>
      </c>
      <c r="C4301" s="146" t="s">
        <v>20</v>
      </c>
      <c r="D4301" s="147" t="s">
        <v>13926</v>
      </c>
    </row>
    <row r="4302" spans="1:4" x14ac:dyDescent="0.2">
      <c r="A4302" s="146">
        <v>10567</v>
      </c>
      <c r="B4302" s="146" t="s">
        <v>16515</v>
      </c>
      <c r="C4302" s="146" t="s">
        <v>20</v>
      </c>
      <c r="D4302" s="147" t="s">
        <v>16226</v>
      </c>
    </row>
    <row r="4303" spans="1:4" x14ac:dyDescent="0.2">
      <c r="A4303" s="146">
        <v>6212</v>
      </c>
      <c r="B4303" s="146" t="s">
        <v>16516</v>
      </c>
      <c r="C4303" s="146" t="s">
        <v>20</v>
      </c>
      <c r="D4303" s="147" t="s">
        <v>21624</v>
      </c>
    </row>
    <row r="4304" spans="1:4" x14ac:dyDescent="0.2">
      <c r="A4304" s="146">
        <v>6188</v>
      </c>
      <c r="B4304" s="146" t="s">
        <v>16516</v>
      </c>
      <c r="C4304" s="146" t="s">
        <v>15</v>
      </c>
      <c r="D4304" s="147" t="s">
        <v>21625</v>
      </c>
    </row>
    <row r="4305" spans="1:4" x14ac:dyDescent="0.2">
      <c r="A4305" s="146">
        <v>6189</v>
      </c>
      <c r="B4305" s="146" t="s">
        <v>16517</v>
      </c>
      <c r="C4305" s="146" t="s">
        <v>20</v>
      </c>
      <c r="D4305" s="147" t="s">
        <v>19889</v>
      </c>
    </row>
    <row r="4306" spans="1:4" x14ac:dyDescent="0.2">
      <c r="A4306" s="146">
        <v>6214</v>
      </c>
      <c r="B4306" s="146" t="s">
        <v>4187</v>
      </c>
      <c r="C4306" s="146" t="s">
        <v>15</v>
      </c>
      <c r="D4306" s="147" t="s">
        <v>21626</v>
      </c>
    </row>
    <row r="4307" spans="1:4" x14ac:dyDescent="0.2">
      <c r="A4307" s="146">
        <v>36153</v>
      </c>
      <c r="B4307" s="146" t="s">
        <v>4188</v>
      </c>
      <c r="C4307" s="146" t="s">
        <v>10</v>
      </c>
      <c r="D4307" s="147" t="s">
        <v>21627</v>
      </c>
    </row>
    <row r="4308" spans="1:4" x14ac:dyDescent="0.2">
      <c r="A4308" s="146">
        <v>10740</v>
      </c>
      <c r="B4308" s="146" t="s">
        <v>4189</v>
      </c>
      <c r="C4308" s="146" t="s">
        <v>10</v>
      </c>
      <c r="D4308" s="147" t="s">
        <v>21628</v>
      </c>
    </row>
    <row r="4309" spans="1:4" x14ac:dyDescent="0.2">
      <c r="A4309" s="146">
        <v>13914</v>
      </c>
      <c r="B4309" s="146" t="s">
        <v>4190</v>
      </c>
      <c r="C4309" s="146" t="s">
        <v>10</v>
      </c>
      <c r="D4309" s="147" t="s">
        <v>21629</v>
      </c>
    </row>
    <row r="4310" spans="1:4" x14ac:dyDescent="0.2">
      <c r="A4310" s="146">
        <v>10742</v>
      </c>
      <c r="B4310" s="146" t="s">
        <v>4191</v>
      </c>
      <c r="C4310" s="146" t="s">
        <v>10</v>
      </c>
      <c r="D4310" s="147" t="s">
        <v>21630</v>
      </c>
    </row>
    <row r="4311" spans="1:4" x14ac:dyDescent="0.2">
      <c r="A4311" s="146">
        <v>38465</v>
      </c>
      <c r="B4311" s="146" t="s">
        <v>4192</v>
      </c>
      <c r="C4311" s="146" t="s">
        <v>10</v>
      </c>
      <c r="D4311" s="147" t="s">
        <v>16523</v>
      </c>
    </row>
    <row r="4312" spans="1:4" x14ac:dyDescent="0.2">
      <c r="A4312" s="146">
        <v>7543</v>
      </c>
      <c r="B4312" s="146" t="s">
        <v>4193</v>
      </c>
      <c r="C4312" s="146" t="s">
        <v>10</v>
      </c>
      <c r="D4312" s="147" t="s">
        <v>19450</v>
      </c>
    </row>
    <row r="4313" spans="1:4" x14ac:dyDescent="0.2">
      <c r="A4313" s="146">
        <v>13255</v>
      </c>
      <c r="B4313" s="146" t="s">
        <v>16524</v>
      </c>
      <c r="C4313" s="146" t="s">
        <v>10</v>
      </c>
      <c r="D4313" s="147" t="s">
        <v>21631</v>
      </c>
    </row>
    <row r="4314" spans="1:4" x14ac:dyDescent="0.2">
      <c r="A4314" s="146">
        <v>39352</v>
      </c>
      <c r="B4314" s="146" t="s">
        <v>4208</v>
      </c>
      <c r="C4314" s="146" t="s">
        <v>10</v>
      </c>
      <c r="D4314" s="147" t="s">
        <v>16752</v>
      </c>
    </row>
    <row r="4315" spans="1:4" x14ac:dyDescent="0.2">
      <c r="A4315" s="146">
        <v>39346</v>
      </c>
      <c r="B4315" s="146" t="s">
        <v>4209</v>
      </c>
      <c r="C4315" s="146" t="s">
        <v>10</v>
      </c>
      <c r="D4315" s="147" t="s">
        <v>16752</v>
      </c>
    </row>
    <row r="4316" spans="1:4" x14ac:dyDescent="0.2">
      <c r="A4316" s="146">
        <v>39350</v>
      </c>
      <c r="B4316" s="146" t="s">
        <v>4210</v>
      </c>
      <c r="C4316" s="146" t="s">
        <v>10</v>
      </c>
      <c r="D4316" s="147" t="s">
        <v>13068</v>
      </c>
    </row>
    <row r="4317" spans="1:4" x14ac:dyDescent="0.2">
      <c r="A4317" s="146">
        <v>39351</v>
      </c>
      <c r="B4317" s="146" t="s">
        <v>4211</v>
      </c>
      <c r="C4317" s="146" t="s">
        <v>10</v>
      </c>
      <c r="D4317" s="147" t="s">
        <v>13248</v>
      </c>
    </row>
    <row r="4318" spans="1:4" x14ac:dyDescent="0.2">
      <c r="A4318" s="146">
        <v>38952</v>
      </c>
      <c r="B4318" s="146" t="s">
        <v>4212</v>
      </c>
      <c r="C4318" s="146" t="s">
        <v>10</v>
      </c>
      <c r="D4318" s="147" t="s">
        <v>15440</v>
      </c>
    </row>
    <row r="4319" spans="1:4" x14ac:dyDescent="0.2">
      <c r="A4319" s="146">
        <v>38953</v>
      </c>
      <c r="B4319" s="146" t="s">
        <v>4213</v>
      </c>
      <c r="C4319" s="146" t="s">
        <v>10</v>
      </c>
      <c r="D4319" s="147" t="s">
        <v>14472</v>
      </c>
    </row>
    <row r="4320" spans="1:4" x14ac:dyDescent="0.2">
      <c r="A4320" s="146">
        <v>38835</v>
      </c>
      <c r="B4320" s="146" t="s">
        <v>4214</v>
      </c>
      <c r="C4320" s="146" t="s">
        <v>10</v>
      </c>
      <c r="D4320" s="147" t="s">
        <v>16526</v>
      </c>
    </row>
    <row r="4321" spans="1:4" x14ac:dyDescent="0.2">
      <c r="A4321" s="146">
        <v>38837</v>
      </c>
      <c r="B4321" s="146" t="s">
        <v>4215</v>
      </c>
      <c r="C4321" s="146" t="s">
        <v>10</v>
      </c>
      <c r="D4321" s="147" t="s">
        <v>12666</v>
      </c>
    </row>
    <row r="4322" spans="1:4" x14ac:dyDescent="0.2">
      <c r="A4322" s="146">
        <v>38836</v>
      </c>
      <c r="B4322" s="146" t="s">
        <v>4216</v>
      </c>
      <c r="C4322" s="146" t="s">
        <v>10</v>
      </c>
      <c r="D4322" s="147" t="s">
        <v>13996</v>
      </c>
    </row>
    <row r="4323" spans="1:4" x14ac:dyDescent="0.2">
      <c r="A4323" s="146">
        <v>2666</v>
      </c>
      <c r="B4323" s="146" t="s">
        <v>4217</v>
      </c>
      <c r="C4323" s="146" t="s">
        <v>10</v>
      </c>
      <c r="D4323" s="147" t="s">
        <v>14822</v>
      </c>
    </row>
    <row r="4324" spans="1:4" x14ac:dyDescent="0.2">
      <c r="A4324" s="146">
        <v>2668</v>
      </c>
      <c r="B4324" s="146" t="s">
        <v>4218</v>
      </c>
      <c r="C4324" s="146" t="s">
        <v>10</v>
      </c>
      <c r="D4324" s="147" t="s">
        <v>20661</v>
      </c>
    </row>
    <row r="4325" spans="1:4" x14ac:dyDescent="0.2">
      <c r="A4325" s="146">
        <v>2664</v>
      </c>
      <c r="B4325" s="146" t="s">
        <v>4219</v>
      </c>
      <c r="C4325" s="146" t="s">
        <v>10</v>
      </c>
      <c r="D4325" s="147" t="s">
        <v>13911</v>
      </c>
    </row>
    <row r="4326" spans="1:4" x14ac:dyDescent="0.2">
      <c r="A4326" s="146">
        <v>2662</v>
      </c>
      <c r="B4326" s="146" t="s">
        <v>4220</v>
      </c>
      <c r="C4326" s="146" t="s">
        <v>10</v>
      </c>
      <c r="D4326" s="147" t="s">
        <v>20750</v>
      </c>
    </row>
    <row r="4327" spans="1:4" x14ac:dyDescent="0.2">
      <c r="A4327" s="146">
        <v>20964</v>
      </c>
      <c r="B4327" s="146" t="s">
        <v>4221</v>
      </c>
      <c r="C4327" s="146" t="s">
        <v>10</v>
      </c>
      <c r="D4327" s="147" t="s">
        <v>15711</v>
      </c>
    </row>
    <row r="4328" spans="1:4" x14ac:dyDescent="0.2">
      <c r="A4328" s="146">
        <v>10905</v>
      </c>
      <c r="B4328" s="146" t="s">
        <v>4222</v>
      </c>
      <c r="C4328" s="146" t="s">
        <v>10</v>
      </c>
      <c r="D4328" s="147" t="s">
        <v>21632</v>
      </c>
    </row>
    <row r="4329" spans="1:4" x14ac:dyDescent="0.2">
      <c r="A4329" s="146">
        <v>42703</v>
      </c>
      <c r="B4329" s="146" t="s">
        <v>4223</v>
      </c>
      <c r="C4329" s="146" t="s">
        <v>10</v>
      </c>
      <c r="D4329" s="147" t="s">
        <v>21633</v>
      </c>
    </row>
    <row r="4330" spans="1:4" x14ac:dyDescent="0.2">
      <c r="A4330" s="146">
        <v>42704</v>
      </c>
      <c r="B4330" s="146" t="s">
        <v>4224</v>
      </c>
      <c r="C4330" s="146" t="s">
        <v>10</v>
      </c>
      <c r="D4330" s="147" t="s">
        <v>21634</v>
      </c>
    </row>
    <row r="4331" spans="1:4" x14ac:dyDescent="0.2">
      <c r="A4331" s="146">
        <v>42705</v>
      </c>
      <c r="B4331" s="146" t="s">
        <v>4225</v>
      </c>
      <c r="C4331" s="146" t="s">
        <v>10</v>
      </c>
      <c r="D4331" s="147" t="s">
        <v>21635</v>
      </c>
    </row>
    <row r="4332" spans="1:4" x14ac:dyDescent="0.2">
      <c r="A4332" s="146">
        <v>42706</v>
      </c>
      <c r="B4332" s="146" t="s">
        <v>4226</v>
      </c>
      <c r="C4332" s="146" t="s">
        <v>10</v>
      </c>
      <c r="D4332" s="147" t="s">
        <v>21636</v>
      </c>
    </row>
    <row r="4333" spans="1:4" x14ac:dyDescent="0.2">
      <c r="A4333" s="146">
        <v>11289</v>
      </c>
      <c r="B4333" s="146" t="s">
        <v>4227</v>
      </c>
      <c r="C4333" s="146" t="s">
        <v>10</v>
      </c>
      <c r="D4333" s="147" t="s">
        <v>21637</v>
      </c>
    </row>
    <row r="4334" spans="1:4" x14ac:dyDescent="0.2">
      <c r="A4334" s="146">
        <v>11241</v>
      </c>
      <c r="B4334" s="146" t="s">
        <v>4228</v>
      </c>
      <c r="C4334" s="146" t="s">
        <v>10</v>
      </c>
      <c r="D4334" s="147" t="s">
        <v>21638</v>
      </c>
    </row>
    <row r="4335" spans="1:4" x14ac:dyDescent="0.2">
      <c r="A4335" s="146">
        <v>11301</v>
      </c>
      <c r="B4335" s="146" t="s">
        <v>16535</v>
      </c>
      <c r="C4335" s="146" t="s">
        <v>10</v>
      </c>
      <c r="D4335" s="147" t="s">
        <v>21639</v>
      </c>
    </row>
    <row r="4336" spans="1:4" x14ac:dyDescent="0.2">
      <c r="A4336" s="146">
        <v>21090</v>
      </c>
      <c r="B4336" s="146" t="s">
        <v>16537</v>
      </c>
      <c r="C4336" s="146" t="s">
        <v>10</v>
      </c>
      <c r="D4336" s="147" t="s">
        <v>21640</v>
      </c>
    </row>
    <row r="4337" spans="1:4" x14ac:dyDescent="0.2">
      <c r="A4337" s="146">
        <v>14112</v>
      </c>
      <c r="B4337" s="146" t="s">
        <v>16539</v>
      </c>
      <c r="C4337" s="146" t="s">
        <v>10</v>
      </c>
      <c r="D4337" s="147" t="s">
        <v>21641</v>
      </c>
    </row>
    <row r="4338" spans="1:4" x14ac:dyDescent="0.2">
      <c r="A4338" s="146">
        <v>11315</v>
      </c>
      <c r="B4338" s="146" t="s">
        <v>16541</v>
      </c>
      <c r="C4338" s="146" t="s">
        <v>10</v>
      </c>
      <c r="D4338" s="147" t="s">
        <v>21642</v>
      </c>
    </row>
    <row r="4339" spans="1:4" x14ac:dyDescent="0.2">
      <c r="A4339" s="146">
        <v>11292</v>
      </c>
      <c r="B4339" s="146" t="s">
        <v>16542</v>
      </c>
      <c r="C4339" s="146" t="s">
        <v>10</v>
      </c>
      <c r="D4339" s="147" t="s">
        <v>21643</v>
      </c>
    </row>
    <row r="4340" spans="1:4" x14ac:dyDescent="0.2">
      <c r="A4340" s="146">
        <v>21071</v>
      </c>
      <c r="B4340" s="146" t="s">
        <v>16544</v>
      </c>
      <c r="C4340" s="146" t="s">
        <v>10</v>
      </c>
      <c r="D4340" s="147" t="s">
        <v>21644</v>
      </c>
    </row>
    <row r="4341" spans="1:4" x14ac:dyDescent="0.2">
      <c r="A4341" s="146">
        <v>11293</v>
      </c>
      <c r="B4341" s="146" t="s">
        <v>16546</v>
      </c>
      <c r="C4341" s="146" t="s">
        <v>10</v>
      </c>
      <c r="D4341" s="147" t="s">
        <v>21645</v>
      </c>
    </row>
    <row r="4342" spans="1:4" x14ac:dyDescent="0.2">
      <c r="A4342" s="146">
        <v>11316</v>
      </c>
      <c r="B4342" s="146" t="s">
        <v>16548</v>
      </c>
      <c r="C4342" s="146" t="s">
        <v>10</v>
      </c>
      <c r="D4342" s="147" t="s">
        <v>21646</v>
      </c>
    </row>
    <row r="4343" spans="1:4" x14ac:dyDescent="0.2">
      <c r="A4343" s="146">
        <v>6243</v>
      </c>
      <c r="B4343" s="146" t="s">
        <v>16550</v>
      </c>
      <c r="C4343" s="146" t="s">
        <v>10</v>
      </c>
      <c r="D4343" s="147" t="s">
        <v>21647</v>
      </c>
    </row>
    <row r="4344" spans="1:4" x14ac:dyDescent="0.2">
      <c r="A4344" s="146">
        <v>21079</v>
      </c>
      <c r="B4344" s="146" t="s">
        <v>16552</v>
      </c>
      <c r="C4344" s="146" t="s">
        <v>10</v>
      </c>
      <c r="D4344" s="147" t="s">
        <v>21648</v>
      </c>
    </row>
    <row r="4345" spans="1:4" x14ac:dyDescent="0.2">
      <c r="A4345" s="146">
        <v>6240</v>
      </c>
      <c r="B4345" s="146" t="s">
        <v>16554</v>
      </c>
      <c r="C4345" s="146" t="s">
        <v>10</v>
      </c>
      <c r="D4345" s="147" t="s">
        <v>21649</v>
      </c>
    </row>
    <row r="4346" spans="1:4" x14ac:dyDescent="0.2">
      <c r="A4346" s="146">
        <v>11296</v>
      </c>
      <c r="B4346" s="146" t="s">
        <v>16556</v>
      </c>
      <c r="C4346" s="146" t="s">
        <v>10</v>
      </c>
      <c r="D4346" s="147" t="s">
        <v>21650</v>
      </c>
    </row>
    <row r="4347" spans="1:4" x14ac:dyDescent="0.2">
      <c r="A4347" s="146">
        <v>11299</v>
      </c>
      <c r="B4347" s="146" t="s">
        <v>16558</v>
      </c>
      <c r="C4347" s="146" t="s">
        <v>10</v>
      </c>
      <c r="D4347" s="147" t="s">
        <v>21651</v>
      </c>
    </row>
    <row r="4348" spans="1:4" x14ac:dyDescent="0.2">
      <c r="A4348" s="146">
        <v>11066</v>
      </c>
      <c r="B4348" s="146" t="s">
        <v>16560</v>
      </c>
      <c r="C4348" s="146" t="s">
        <v>10</v>
      </c>
      <c r="D4348" s="147" t="s">
        <v>21652</v>
      </c>
    </row>
    <row r="4349" spans="1:4" x14ac:dyDescent="0.2">
      <c r="A4349" s="146">
        <v>11065</v>
      </c>
      <c r="B4349" s="146" t="s">
        <v>16562</v>
      </c>
      <c r="C4349" s="146" t="s">
        <v>10</v>
      </c>
      <c r="D4349" s="147" t="s">
        <v>12645</v>
      </c>
    </row>
    <row r="4350" spans="1:4" x14ac:dyDescent="0.2">
      <c r="A4350" s="146">
        <v>11688</v>
      </c>
      <c r="B4350" s="146" t="s">
        <v>4239</v>
      </c>
      <c r="C4350" s="146" t="s">
        <v>10</v>
      </c>
      <c r="D4350" s="147" t="s">
        <v>21653</v>
      </c>
    </row>
    <row r="4351" spans="1:4" x14ac:dyDescent="0.2">
      <c r="A4351" s="146">
        <v>37736</v>
      </c>
      <c r="B4351" s="146" t="s">
        <v>4240</v>
      </c>
      <c r="C4351" s="146" t="s">
        <v>10</v>
      </c>
      <c r="D4351" s="147" t="s">
        <v>21654</v>
      </c>
    </row>
    <row r="4352" spans="1:4" x14ac:dyDescent="0.2">
      <c r="A4352" s="146">
        <v>37739</v>
      </c>
      <c r="B4352" s="146" t="s">
        <v>4241</v>
      </c>
      <c r="C4352" s="146" t="s">
        <v>10</v>
      </c>
      <c r="D4352" s="147" t="s">
        <v>21655</v>
      </c>
    </row>
    <row r="4353" spans="1:4" x14ac:dyDescent="0.2">
      <c r="A4353" s="146">
        <v>37740</v>
      </c>
      <c r="B4353" s="146" t="s">
        <v>4242</v>
      </c>
      <c r="C4353" s="146" t="s">
        <v>10</v>
      </c>
      <c r="D4353" s="147" t="s">
        <v>21656</v>
      </c>
    </row>
    <row r="4354" spans="1:4" x14ac:dyDescent="0.2">
      <c r="A4354" s="146">
        <v>37738</v>
      </c>
      <c r="B4354" s="146" t="s">
        <v>4243</v>
      </c>
      <c r="C4354" s="146" t="s">
        <v>10</v>
      </c>
      <c r="D4354" s="147" t="s">
        <v>21657</v>
      </c>
    </row>
    <row r="4355" spans="1:4" x14ac:dyDescent="0.2">
      <c r="A4355" s="146">
        <v>37737</v>
      </c>
      <c r="B4355" s="146" t="s">
        <v>4244</v>
      </c>
      <c r="C4355" s="146" t="s">
        <v>10</v>
      </c>
      <c r="D4355" s="147" t="s">
        <v>21658</v>
      </c>
    </row>
    <row r="4356" spans="1:4" x14ac:dyDescent="0.2">
      <c r="A4356" s="146">
        <v>25014</v>
      </c>
      <c r="B4356" s="146" t="s">
        <v>4245</v>
      </c>
      <c r="C4356" s="146" t="s">
        <v>10</v>
      </c>
      <c r="D4356" s="147" t="s">
        <v>21659</v>
      </c>
    </row>
    <row r="4357" spans="1:4" x14ac:dyDescent="0.2">
      <c r="A4357" s="146">
        <v>25013</v>
      </c>
      <c r="B4357" s="146" t="s">
        <v>4246</v>
      </c>
      <c r="C4357" s="146" t="s">
        <v>10</v>
      </c>
      <c r="D4357" s="147" t="s">
        <v>21660</v>
      </c>
    </row>
    <row r="4358" spans="1:4" x14ac:dyDescent="0.2">
      <c r="A4358" s="146">
        <v>14405</v>
      </c>
      <c r="B4358" s="146" t="s">
        <v>4247</v>
      </c>
      <c r="C4358" s="146" t="s">
        <v>10</v>
      </c>
      <c r="D4358" s="147" t="s">
        <v>21661</v>
      </c>
    </row>
    <row r="4359" spans="1:4" x14ac:dyDescent="0.2">
      <c r="A4359" s="146">
        <v>36790</v>
      </c>
      <c r="B4359" s="146" t="s">
        <v>4250</v>
      </c>
      <c r="C4359" s="146" t="s">
        <v>10</v>
      </c>
      <c r="D4359" s="147" t="s">
        <v>21662</v>
      </c>
    </row>
    <row r="4360" spans="1:4" x14ac:dyDescent="0.2">
      <c r="A4360" s="146">
        <v>20271</v>
      </c>
      <c r="B4360" s="146" t="s">
        <v>16573</v>
      </c>
      <c r="C4360" s="146" t="s">
        <v>10</v>
      </c>
      <c r="D4360" s="147" t="s">
        <v>21663</v>
      </c>
    </row>
    <row r="4361" spans="1:4" x14ac:dyDescent="0.2">
      <c r="A4361" s="146">
        <v>10423</v>
      </c>
      <c r="B4361" s="146" t="s">
        <v>16575</v>
      </c>
      <c r="C4361" s="146" t="s">
        <v>10</v>
      </c>
      <c r="D4361" s="147" t="s">
        <v>21664</v>
      </c>
    </row>
    <row r="4362" spans="1:4" x14ac:dyDescent="0.2">
      <c r="A4362" s="146">
        <v>37589</v>
      </c>
      <c r="B4362" s="146" t="s">
        <v>4251</v>
      </c>
      <c r="C4362" s="146" t="s">
        <v>10</v>
      </c>
      <c r="D4362" s="147" t="s">
        <v>21665</v>
      </c>
    </row>
    <row r="4363" spans="1:4" x14ac:dyDescent="0.2">
      <c r="A4363" s="146">
        <v>11690</v>
      </c>
      <c r="B4363" s="146" t="s">
        <v>4252</v>
      </c>
      <c r="C4363" s="146" t="s">
        <v>10</v>
      </c>
      <c r="D4363" s="147" t="s">
        <v>21666</v>
      </c>
    </row>
    <row r="4364" spans="1:4" x14ac:dyDescent="0.2">
      <c r="A4364" s="146">
        <v>20234</v>
      </c>
      <c r="B4364" s="146" t="s">
        <v>4253</v>
      </c>
      <c r="C4364" s="146" t="s">
        <v>10</v>
      </c>
      <c r="D4364" s="147" t="s">
        <v>21667</v>
      </c>
    </row>
    <row r="4365" spans="1:4" x14ac:dyDescent="0.2">
      <c r="A4365" s="146">
        <v>4763</v>
      </c>
      <c r="B4365" s="146" t="s">
        <v>16580</v>
      </c>
      <c r="C4365" s="146" t="s">
        <v>185</v>
      </c>
      <c r="D4365" s="147" t="s">
        <v>13567</v>
      </c>
    </row>
    <row r="4366" spans="1:4" x14ac:dyDescent="0.2">
      <c r="A4366" s="146">
        <v>41070</v>
      </c>
      <c r="B4366" s="146" t="s">
        <v>4255</v>
      </c>
      <c r="C4366" s="146" t="s">
        <v>187</v>
      </c>
      <c r="D4366" s="147" t="s">
        <v>21668</v>
      </c>
    </row>
    <row r="4367" spans="1:4" x14ac:dyDescent="0.2">
      <c r="A4367" s="146">
        <v>14583</v>
      </c>
      <c r="B4367" s="146" t="s">
        <v>16582</v>
      </c>
      <c r="C4367" s="146" t="s">
        <v>183</v>
      </c>
      <c r="D4367" s="147" t="s">
        <v>21669</v>
      </c>
    </row>
    <row r="4368" spans="1:4" x14ac:dyDescent="0.2">
      <c r="A4368" s="146">
        <v>11457</v>
      </c>
      <c r="B4368" s="146" t="s">
        <v>16583</v>
      </c>
      <c r="C4368" s="146" t="s">
        <v>10</v>
      </c>
      <c r="D4368" s="147" t="s">
        <v>21670</v>
      </c>
    </row>
    <row r="4369" spans="1:4" x14ac:dyDescent="0.2">
      <c r="A4369" s="146">
        <v>21121</v>
      </c>
      <c r="B4369" s="146" t="s">
        <v>4259</v>
      </c>
      <c r="C4369" s="146" t="s">
        <v>10</v>
      </c>
      <c r="D4369" s="147" t="s">
        <v>15442</v>
      </c>
    </row>
    <row r="4370" spans="1:4" x14ac:dyDescent="0.2">
      <c r="A4370" s="146">
        <v>38010</v>
      </c>
      <c r="B4370" s="146" t="s">
        <v>4260</v>
      </c>
      <c r="C4370" s="146" t="s">
        <v>10</v>
      </c>
      <c r="D4370" s="147" t="s">
        <v>16277</v>
      </c>
    </row>
    <row r="4371" spans="1:4" x14ac:dyDescent="0.2">
      <c r="A4371" s="146">
        <v>38011</v>
      </c>
      <c r="B4371" s="146" t="s">
        <v>4261</v>
      </c>
      <c r="C4371" s="146" t="s">
        <v>10</v>
      </c>
      <c r="D4371" s="147" t="s">
        <v>13962</v>
      </c>
    </row>
    <row r="4372" spans="1:4" x14ac:dyDescent="0.2">
      <c r="A4372" s="146">
        <v>38012</v>
      </c>
      <c r="B4372" s="146" t="s">
        <v>4262</v>
      </c>
      <c r="C4372" s="146" t="s">
        <v>10</v>
      </c>
      <c r="D4372" s="147" t="s">
        <v>21671</v>
      </c>
    </row>
    <row r="4373" spans="1:4" x14ac:dyDescent="0.2">
      <c r="A4373" s="146">
        <v>38013</v>
      </c>
      <c r="B4373" s="146" t="s">
        <v>4263</v>
      </c>
      <c r="C4373" s="146" t="s">
        <v>10</v>
      </c>
      <c r="D4373" s="147" t="s">
        <v>19959</v>
      </c>
    </row>
    <row r="4374" spans="1:4" x14ac:dyDescent="0.2">
      <c r="A4374" s="146">
        <v>38014</v>
      </c>
      <c r="B4374" s="146" t="s">
        <v>4264</v>
      </c>
      <c r="C4374" s="146" t="s">
        <v>10</v>
      </c>
      <c r="D4374" s="147" t="s">
        <v>21672</v>
      </c>
    </row>
    <row r="4375" spans="1:4" x14ac:dyDescent="0.2">
      <c r="A4375" s="146">
        <v>38015</v>
      </c>
      <c r="B4375" s="146" t="s">
        <v>4265</v>
      </c>
      <c r="C4375" s="146" t="s">
        <v>10</v>
      </c>
      <c r="D4375" s="147" t="s">
        <v>21673</v>
      </c>
    </row>
    <row r="4376" spans="1:4" x14ac:dyDescent="0.2">
      <c r="A4376" s="146">
        <v>38016</v>
      </c>
      <c r="B4376" s="146" t="s">
        <v>4266</v>
      </c>
      <c r="C4376" s="146" t="s">
        <v>10</v>
      </c>
      <c r="D4376" s="147" t="s">
        <v>21674</v>
      </c>
    </row>
    <row r="4377" spans="1:4" x14ac:dyDescent="0.2">
      <c r="A4377" s="146">
        <v>12741</v>
      </c>
      <c r="B4377" s="146" t="s">
        <v>4267</v>
      </c>
      <c r="C4377" s="146" t="s">
        <v>10</v>
      </c>
      <c r="D4377" s="147" t="s">
        <v>21675</v>
      </c>
    </row>
    <row r="4378" spans="1:4" x14ac:dyDescent="0.2">
      <c r="A4378" s="146">
        <v>12733</v>
      </c>
      <c r="B4378" s="146" t="s">
        <v>4268</v>
      </c>
      <c r="C4378" s="146" t="s">
        <v>10</v>
      </c>
      <c r="D4378" s="147" t="s">
        <v>20386</v>
      </c>
    </row>
    <row r="4379" spans="1:4" x14ac:dyDescent="0.2">
      <c r="A4379" s="146">
        <v>12734</v>
      </c>
      <c r="B4379" s="146" t="s">
        <v>4269</v>
      </c>
      <c r="C4379" s="146" t="s">
        <v>10</v>
      </c>
      <c r="D4379" s="147" t="s">
        <v>13440</v>
      </c>
    </row>
    <row r="4380" spans="1:4" x14ac:dyDescent="0.2">
      <c r="A4380" s="146">
        <v>12735</v>
      </c>
      <c r="B4380" s="146" t="s">
        <v>4270</v>
      </c>
      <c r="C4380" s="146" t="s">
        <v>10</v>
      </c>
      <c r="D4380" s="147" t="s">
        <v>13168</v>
      </c>
    </row>
    <row r="4381" spans="1:4" x14ac:dyDescent="0.2">
      <c r="A4381" s="146">
        <v>12736</v>
      </c>
      <c r="B4381" s="146" t="s">
        <v>4271</v>
      </c>
      <c r="C4381" s="146" t="s">
        <v>10</v>
      </c>
      <c r="D4381" s="147" t="s">
        <v>21676</v>
      </c>
    </row>
    <row r="4382" spans="1:4" x14ac:dyDescent="0.2">
      <c r="A4382" s="146">
        <v>12737</v>
      </c>
      <c r="B4382" s="146" t="s">
        <v>4272</v>
      </c>
      <c r="C4382" s="146" t="s">
        <v>10</v>
      </c>
      <c r="D4382" s="147" t="s">
        <v>20050</v>
      </c>
    </row>
    <row r="4383" spans="1:4" x14ac:dyDescent="0.2">
      <c r="A4383" s="146">
        <v>12738</v>
      </c>
      <c r="B4383" s="146" t="s">
        <v>4273</v>
      </c>
      <c r="C4383" s="146" t="s">
        <v>10</v>
      </c>
      <c r="D4383" s="147" t="s">
        <v>21677</v>
      </c>
    </row>
    <row r="4384" spans="1:4" x14ac:dyDescent="0.2">
      <c r="A4384" s="146">
        <v>12739</v>
      </c>
      <c r="B4384" s="146" t="s">
        <v>4274</v>
      </c>
      <c r="C4384" s="146" t="s">
        <v>10</v>
      </c>
      <c r="D4384" s="147" t="s">
        <v>21678</v>
      </c>
    </row>
    <row r="4385" spans="1:4" x14ac:dyDescent="0.2">
      <c r="A4385" s="146">
        <v>12740</v>
      </c>
      <c r="B4385" s="146" t="s">
        <v>4275</v>
      </c>
      <c r="C4385" s="146" t="s">
        <v>10</v>
      </c>
      <c r="D4385" s="147" t="s">
        <v>21679</v>
      </c>
    </row>
    <row r="4386" spans="1:4" x14ac:dyDescent="0.2">
      <c r="A4386" s="146">
        <v>6297</v>
      </c>
      <c r="B4386" s="146" t="s">
        <v>4276</v>
      </c>
      <c r="C4386" s="146" t="s">
        <v>10</v>
      </c>
      <c r="D4386" s="147" t="s">
        <v>21680</v>
      </c>
    </row>
    <row r="4387" spans="1:4" x14ac:dyDescent="0.2">
      <c r="A4387" s="146">
        <v>6296</v>
      </c>
      <c r="B4387" s="146" t="s">
        <v>4277</v>
      </c>
      <c r="C4387" s="146" t="s">
        <v>10</v>
      </c>
      <c r="D4387" s="147" t="s">
        <v>14516</v>
      </c>
    </row>
    <row r="4388" spans="1:4" x14ac:dyDescent="0.2">
      <c r="A4388" s="146">
        <v>6294</v>
      </c>
      <c r="B4388" s="146" t="s">
        <v>4278</v>
      </c>
      <c r="C4388" s="146" t="s">
        <v>10</v>
      </c>
      <c r="D4388" s="147" t="s">
        <v>13606</v>
      </c>
    </row>
    <row r="4389" spans="1:4" x14ac:dyDescent="0.2">
      <c r="A4389" s="146">
        <v>6323</v>
      </c>
      <c r="B4389" s="146" t="s">
        <v>4279</v>
      </c>
      <c r="C4389" s="146" t="s">
        <v>10</v>
      </c>
      <c r="D4389" s="147" t="s">
        <v>13920</v>
      </c>
    </row>
    <row r="4390" spans="1:4" x14ac:dyDescent="0.2">
      <c r="A4390" s="146">
        <v>6299</v>
      </c>
      <c r="B4390" s="146" t="s">
        <v>4280</v>
      </c>
      <c r="C4390" s="146" t="s">
        <v>10</v>
      </c>
      <c r="D4390" s="147" t="s">
        <v>15237</v>
      </c>
    </row>
    <row r="4391" spans="1:4" x14ac:dyDescent="0.2">
      <c r="A4391" s="146">
        <v>6298</v>
      </c>
      <c r="B4391" s="146" t="s">
        <v>4281</v>
      </c>
      <c r="C4391" s="146" t="s">
        <v>10</v>
      </c>
      <c r="D4391" s="147" t="s">
        <v>20860</v>
      </c>
    </row>
    <row r="4392" spans="1:4" x14ac:dyDescent="0.2">
      <c r="A4392" s="146">
        <v>6295</v>
      </c>
      <c r="B4392" s="146" t="s">
        <v>4282</v>
      </c>
      <c r="C4392" s="146" t="s">
        <v>10</v>
      </c>
      <c r="D4392" s="147" t="s">
        <v>20584</v>
      </c>
    </row>
    <row r="4393" spans="1:4" x14ac:dyDescent="0.2">
      <c r="A4393" s="146">
        <v>6322</v>
      </c>
      <c r="B4393" s="146" t="s">
        <v>4283</v>
      </c>
      <c r="C4393" s="146" t="s">
        <v>10</v>
      </c>
      <c r="D4393" s="147" t="s">
        <v>21681</v>
      </c>
    </row>
    <row r="4394" spans="1:4" x14ac:dyDescent="0.2">
      <c r="A4394" s="146">
        <v>6300</v>
      </c>
      <c r="B4394" s="146" t="s">
        <v>4284</v>
      </c>
      <c r="C4394" s="146" t="s">
        <v>10</v>
      </c>
      <c r="D4394" s="147" t="s">
        <v>21682</v>
      </c>
    </row>
    <row r="4395" spans="1:4" x14ac:dyDescent="0.2">
      <c r="A4395" s="146">
        <v>6321</v>
      </c>
      <c r="B4395" s="146" t="s">
        <v>4285</v>
      </c>
      <c r="C4395" s="146" t="s">
        <v>10</v>
      </c>
      <c r="D4395" s="147" t="s">
        <v>17338</v>
      </c>
    </row>
    <row r="4396" spans="1:4" x14ac:dyDescent="0.2">
      <c r="A4396" s="146">
        <v>6301</v>
      </c>
      <c r="B4396" s="146" t="s">
        <v>4286</v>
      </c>
      <c r="C4396" s="146" t="s">
        <v>10</v>
      </c>
      <c r="D4396" s="147" t="s">
        <v>12893</v>
      </c>
    </row>
    <row r="4397" spans="1:4" x14ac:dyDescent="0.2">
      <c r="A4397" s="146">
        <v>7105</v>
      </c>
      <c r="B4397" s="146" t="s">
        <v>4287</v>
      </c>
      <c r="C4397" s="146" t="s">
        <v>10</v>
      </c>
      <c r="D4397" s="147" t="s">
        <v>21683</v>
      </c>
    </row>
    <row r="4398" spans="1:4" x14ac:dyDescent="0.2">
      <c r="A4398" s="146">
        <v>20183</v>
      </c>
      <c r="B4398" s="146" t="s">
        <v>16610</v>
      </c>
      <c r="C4398" s="146" t="s">
        <v>10</v>
      </c>
      <c r="D4398" s="147" t="s">
        <v>20145</v>
      </c>
    </row>
    <row r="4399" spans="1:4" x14ac:dyDescent="0.2">
      <c r="A4399" s="146">
        <v>38448</v>
      </c>
      <c r="B4399" s="146" t="s">
        <v>16612</v>
      </c>
      <c r="C4399" s="146" t="s">
        <v>10</v>
      </c>
      <c r="D4399" s="147" t="s">
        <v>17337</v>
      </c>
    </row>
    <row r="4400" spans="1:4" x14ac:dyDescent="0.2">
      <c r="A4400" s="146">
        <v>20182</v>
      </c>
      <c r="B4400" s="146" t="s">
        <v>16614</v>
      </c>
      <c r="C4400" s="146" t="s">
        <v>10</v>
      </c>
      <c r="D4400" s="147" t="s">
        <v>12865</v>
      </c>
    </row>
    <row r="4401" spans="1:4" x14ac:dyDescent="0.2">
      <c r="A4401" s="146">
        <v>7119</v>
      </c>
      <c r="B4401" s="146" t="s">
        <v>4291</v>
      </c>
      <c r="C4401" s="146" t="s">
        <v>10</v>
      </c>
      <c r="D4401" s="147" t="s">
        <v>16586</v>
      </c>
    </row>
    <row r="4402" spans="1:4" x14ac:dyDescent="0.2">
      <c r="A4402" s="146">
        <v>7120</v>
      </c>
      <c r="B4402" s="146" t="s">
        <v>4292</v>
      </c>
      <c r="C4402" s="146" t="s">
        <v>10</v>
      </c>
      <c r="D4402" s="147" t="s">
        <v>15106</v>
      </c>
    </row>
    <row r="4403" spans="1:4" x14ac:dyDescent="0.2">
      <c r="A4403" s="146">
        <v>6319</v>
      </c>
      <c r="B4403" s="146" t="s">
        <v>4293</v>
      </c>
      <c r="C4403" s="146" t="s">
        <v>10</v>
      </c>
      <c r="D4403" s="147" t="s">
        <v>21059</v>
      </c>
    </row>
    <row r="4404" spans="1:4" x14ac:dyDescent="0.2">
      <c r="A4404" s="146">
        <v>6304</v>
      </c>
      <c r="B4404" s="146" t="s">
        <v>4294</v>
      </c>
      <c r="C4404" s="146" t="s">
        <v>10</v>
      </c>
      <c r="D4404" s="147" t="s">
        <v>21059</v>
      </c>
    </row>
    <row r="4405" spans="1:4" x14ac:dyDescent="0.2">
      <c r="A4405" s="146">
        <v>21116</v>
      </c>
      <c r="B4405" s="146" t="s">
        <v>4295</v>
      </c>
      <c r="C4405" s="146" t="s">
        <v>10</v>
      </c>
      <c r="D4405" s="147" t="s">
        <v>14518</v>
      </c>
    </row>
    <row r="4406" spans="1:4" x14ac:dyDescent="0.2">
      <c r="A4406" s="146">
        <v>6320</v>
      </c>
      <c r="B4406" s="146" t="s">
        <v>4296</v>
      </c>
      <c r="C4406" s="146" t="s">
        <v>10</v>
      </c>
      <c r="D4406" s="147" t="s">
        <v>13243</v>
      </c>
    </row>
    <row r="4407" spans="1:4" x14ac:dyDescent="0.2">
      <c r="A4407" s="146">
        <v>6303</v>
      </c>
      <c r="B4407" s="146" t="s">
        <v>4297</v>
      </c>
      <c r="C4407" s="146" t="s">
        <v>10</v>
      </c>
      <c r="D4407" s="147" t="s">
        <v>13243</v>
      </c>
    </row>
    <row r="4408" spans="1:4" x14ac:dyDescent="0.2">
      <c r="A4408" s="146">
        <v>6308</v>
      </c>
      <c r="B4408" s="146" t="s">
        <v>4298</v>
      </c>
      <c r="C4408" s="146" t="s">
        <v>10</v>
      </c>
      <c r="D4408" s="147" t="s">
        <v>16528</v>
      </c>
    </row>
    <row r="4409" spans="1:4" x14ac:dyDescent="0.2">
      <c r="A4409" s="146">
        <v>6317</v>
      </c>
      <c r="B4409" s="146" t="s">
        <v>4299</v>
      </c>
      <c r="C4409" s="146" t="s">
        <v>10</v>
      </c>
      <c r="D4409" s="147" t="s">
        <v>16528</v>
      </c>
    </row>
    <row r="4410" spans="1:4" x14ac:dyDescent="0.2">
      <c r="A4410" s="146">
        <v>6307</v>
      </c>
      <c r="B4410" s="146" t="s">
        <v>4300</v>
      </c>
      <c r="C4410" s="146" t="s">
        <v>10</v>
      </c>
      <c r="D4410" s="147" t="s">
        <v>16528</v>
      </c>
    </row>
    <row r="4411" spans="1:4" x14ac:dyDescent="0.2">
      <c r="A4411" s="146">
        <v>6309</v>
      </c>
      <c r="B4411" s="146" t="s">
        <v>4301</v>
      </c>
      <c r="C4411" s="146" t="s">
        <v>10</v>
      </c>
      <c r="D4411" s="147" t="s">
        <v>13278</v>
      </c>
    </row>
    <row r="4412" spans="1:4" x14ac:dyDescent="0.2">
      <c r="A4412" s="146">
        <v>6318</v>
      </c>
      <c r="B4412" s="146" t="s">
        <v>4302</v>
      </c>
      <c r="C4412" s="146" t="s">
        <v>10</v>
      </c>
      <c r="D4412" s="147" t="s">
        <v>14292</v>
      </c>
    </row>
    <row r="4413" spans="1:4" x14ac:dyDescent="0.2">
      <c r="A4413" s="146">
        <v>6306</v>
      </c>
      <c r="B4413" s="146" t="s">
        <v>4303</v>
      </c>
      <c r="C4413" s="146" t="s">
        <v>10</v>
      </c>
      <c r="D4413" s="147" t="s">
        <v>14292</v>
      </c>
    </row>
    <row r="4414" spans="1:4" x14ac:dyDescent="0.2">
      <c r="A4414" s="146">
        <v>6305</v>
      </c>
      <c r="B4414" s="146" t="s">
        <v>4304</v>
      </c>
      <c r="C4414" s="146" t="s">
        <v>10</v>
      </c>
      <c r="D4414" s="147" t="s">
        <v>14292</v>
      </c>
    </row>
    <row r="4415" spans="1:4" x14ac:dyDescent="0.2">
      <c r="A4415" s="146">
        <v>6302</v>
      </c>
      <c r="B4415" s="146" t="s">
        <v>4305</v>
      </c>
      <c r="C4415" s="146" t="s">
        <v>10</v>
      </c>
      <c r="D4415" s="147" t="s">
        <v>20324</v>
      </c>
    </row>
    <row r="4416" spans="1:4" x14ac:dyDescent="0.2">
      <c r="A4416" s="146">
        <v>6312</v>
      </c>
      <c r="B4416" s="146" t="s">
        <v>4306</v>
      </c>
      <c r="C4416" s="146" t="s">
        <v>10</v>
      </c>
      <c r="D4416" s="147" t="s">
        <v>21684</v>
      </c>
    </row>
    <row r="4417" spans="1:4" x14ac:dyDescent="0.2">
      <c r="A4417" s="146">
        <v>6311</v>
      </c>
      <c r="B4417" s="146" t="s">
        <v>4307</v>
      </c>
      <c r="C4417" s="146" t="s">
        <v>10</v>
      </c>
      <c r="D4417" s="147" t="s">
        <v>21684</v>
      </c>
    </row>
    <row r="4418" spans="1:4" x14ac:dyDescent="0.2">
      <c r="A4418" s="146">
        <v>6310</v>
      </c>
      <c r="B4418" s="146" t="s">
        <v>4308</v>
      </c>
      <c r="C4418" s="146" t="s">
        <v>10</v>
      </c>
      <c r="D4418" s="147" t="s">
        <v>21684</v>
      </c>
    </row>
    <row r="4419" spans="1:4" x14ac:dyDescent="0.2">
      <c r="A4419" s="146">
        <v>6314</v>
      </c>
      <c r="B4419" s="146" t="s">
        <v>4309</v>
      </c>
      <c r="C4419" s="146" t="s">
        <v>10</v>
      </c>
      <c r="D4419" s="147" t="s">
        <v>21684</v>
      </c>
    </row>
    <row r="4420" spans="1:4" x14ac:dyDescent="0.2">
      <c r="A4420" s="146">
        <v>6313</v>
      </c>
      <c r="B4420" s="146" t="s">
        <v>4310</v>
      </c>
      <c r="C4420" s="146" t="s">
        <v>10</v>
      </c>
      <c r="D4420" s="147" t="s">
        <v>21684</v>
      </c>
    </row>
    <row r="4421" spans="1:4" x14ac:dyDescent="0.2">
      <c r="A4421" s="146">
        <v>6315</v>
      </c>
      <c r="B4421" s="146" t="s">
        <v>4311</v>
      </c>
      <c r="C4421" s="146" t="s">
        <v>10</v>
      </c>
      <c r="D4421" s="147" t="s">
        <v>21685</v>
      </c>
    </row>
    <row r="4422" spans="1:4" x14ac:dyDescent="0.2">
      <c r="A4422" s="146">
        <v>6316</v>
      </c>
      <c r="B4422" s="146" t="s">
        <v>4312</v>
      </c>
      <c r="C4422" s="146" t="s">
        <v>10</v>
      </c>
      <c r="D4422" s="147" t="s">
        <v>21685</v>
      </c>
    </row>
    <row r="4423" spans="1:4" x14ac:dyDescent="0.2">
      <c r="A4423" s="146">
        <v>38878</v>
      </c>
      <c r="B4423" s="146" t="s">
        <v>4313</v>
      </c>
      <c r="C4423" s="146" t="s">
        <v>10</v>
      </c>
      <c r="D4423" s="147" t="s">
        <v>16421</v>
      </c>
    </row>
    <row r="4424" spans="1:4" x14ac:dyDescent="0.2">
      <c r="A4424" s="146">
        <v>38879</v>
      </c>
      <c r="B4424" s="146" t="s">
        <v>4314</v>
      </c>
      <c r="C4424" s="146" t="s">
        <v>10</v>
      </c>
      <c r="D4424" s="147" t="s">
        <v>20446</v>
      </c>
    </row>
    <row r="4425" spans="1:4" x14ac:dyDescent="0.2">
      <c r="A4425" s="146">
        <v>38881</v>
      </c>
      <c r="B4425" s="146" t="s">
        <v>4315</v>
      </c>
      <c r="C4425" s="146" t="s">
        <v>10</v>
      </c>
      <c r="D4425" s="147" t="s">
        <v>21686</v>
      </c>
    </row>
    <row r="4426" spans="1:4" x14ac:dyDescent="0.2">
      <c r="A4426" s="146">
        <v>38880</v>
      </c>
      <c r="B4426" s="146" t="s">
        <v>4316</v>
      </c>
      <c r="C4426" s="146" t="s">
        <v>10</v>
      </c>
      <c r="D4426" s="147" t="s">
        <v>19892</v>
      </c>
    </row>
    <row r="4427" spans="1:4" x14ac:dyDescent="0.2">
      <c r="A4427" s="146">
        <v>38882</v>
      </c>
      <c r="B4427" s="146" t="s">
        <v>4317</v>
      </c>
      <c r="C4427" s="146" t="s">
        <v>10</v>
      </c>
      <c r="D4427" s="147" t="s">
        <v>12592</v>
      </c>
    </row>
    <row r="4428" spans="1:4" x14ac:dyDescent="0.2">
      <c r="A4428" s="146">
        <v>38883</v>
      </c>
      <c r="B4428" s="146" t="s">
        <v>4318</v>
      </c>
      <c r="C4428" s="146" t="s">
        <v>10</v>
      </c>
      <c r="D4428" s="147" t="s">
        <v>21687</v>
      </c>
    </row>
    <row r="4429" spans="1:4" x14ac:dyDescent="0.2">
      <c r="A4429" s="146">
        <v>38884</v>
      </c>
      <c r="B4429" s="146" t="s">
        <v>4319</v>
      </c>
      <c r="C4429" s="146" t="s">
        <v>10</v>
      </c>
      <c r="D4429" s="147" t="s">
        <v>15436</v>
      </c>
    </row>
    <row r="4430" spans="1:4" x14ac:dyDescent="0.2">
      <c r="A4430" s="146">
        <v>38885</v>
      </c>
      <c r="B4430" s="146" t="s">
        <v>4320</v>
      </c>
      <c r="C4430" s="146" t="s">
        <v>10</v>
      </c>
      <c r="D4430" s="147" t="s">
        <v>21688</v>
      </c>
    </row>
    <row r="4431" spans="1:4" x14ac:dyDescent="0.2">
      <c r="A4431" s="146">
        <v>38886</v>
      </c>
      <c r="B4431" s="146" t="s">
        <v>4321</v>
      </c>
      <c r="C4431" s="146" t="s">
        <v>10</v>
      </c>
      <c r="D4431" s="147" t="s">
        <v>20849</v>
      </c>
    </row>
    <row r="4432" spans="1:4" x14ac:dyDescent="0.2">
      <c r="A4432" s="146">
        <v>38887</v>
      </c>
      <c r="B4432" s="146" t="s">
        <v>4322</v>
      </c>
      <c r="C4432" s="146" t="s">
        <v>10</v>
      </c>
      <c r="D4432" s="147" t="s">
        <v>19508</v>
      </c>
    </row>
    <row r="4433" spans="1:4" x14ac:dyDescent="0.2">
      <c r="A4433" s="146">
        <v>38888</v>
      </c>
      <c r="B4433" s="146" t="s">
        <v>4323</v>
      </c>
      <c r="C4433" s="146" t="s">
        <v>10</v>
      </c>
      <c r="D4433" s="147" t="s">
        <v>17161</v>
      </c>
    </row>
    <row r="4434" spans="1:4" x14ac:dyDescent="0.2">
      <c r="A4434" s="146">
        <v>38890</v>
      </c>
      <c r="B4434" s="146" t="s">
        <v>4324</v>
      </c>
      <c r="C4434" s="146" t="s">
        <v>10</v>
      </c>
      <c r="D4434" s="147" t="s">
        <v>21689</v>
      </c>
    </row>
    <row r="4435" spans="1:4" x14ac:dyDescent="0.2">
      <c r="A4435" s="146">
        <v>38893</v>
      </c>
      <c r="B4435" s="146" t="s">
        <v>4325</v>
      </c>
      <c r="C4435" s="146" t="s">
        <v>10</v>
      </c>
      <c r="D4435" s="147" t="s">
        <v>21690</v>
      </c>
    </row>
    <row r="4436" spans="1:4" x14ac:dyDescent="0.2">
      <c r="A4436" s="146">
        <v>38894</v>
      </c>
      <c r="B4436" s="146" t="s">
        <v>4326</v>
      </c>
      <c r="C4436" s="146" t="s">
        <v>10</v>
      </c>
      <c r="D4436" s="147" t="s">
        <v>21691</v>
      </c>
    </row>
    <row r="4437" spans="1:4" x14ac:dyDescent="0.2">
      <c r="A4437" s="146">
        <v>38896</v>
      </c>
      <c r="B4437" s="146" t="s">
        <v>4327</v>
      </c>
      <c r="C4437" s="146" t="s">
        <v>10</v>
      </c>
      <c r="D4437" s="147" t="s">
        <v>21692</v>
      </c>
    </row>
    <row r="4438" spans="1:4" x14ac:dyDescent="0.2">
      <c r="A4438" s="146">
        <v>39324</v>
      </c>
      <c r="B4438" s="146" t="s">
        <v>4328</v>
      </c>
      <c r="C4438" s="146" t="s">
        <v>10</v>
      </c>
      <c r="D4438" s="147" t="s">
        <v>12737</v>
      </c>
    </row>
    <row r="4439" spans="1:4" x14ac:dyDescent="0.2">
      <c r="A4439" s="146">
        <v>39325</v>
      </c>
      <c r="B4439" s="146" t="s">
        <v>4329</v>
      </c>
      <c r="C4439" s="146" t="s">
        <v>10</v>
      </c>
      <c r="D4439" s="147" t="s">
        <v>14099</v>
      </c>
    </row>
    <row r="4440" spans="1:4" x14ac:dyDescent="0.2">
      <c r="A4440" s="146">
        <v>39326</v>
      </c>
      <c r="B4440" s="146" t="s">
        <v>4330</v>
      </c>
      <c r="C4440" s="146" t="s">
        <v>10</v>
      </c>
      <c r="D4440" s="147" t="s">
        <v>21693</v>
      </c>
    </row>
    <row r="4441" spans="1:4" x14ac:dyDescent="0.2">
      <c r="A4441" s="146">
        <v>39327</v>
      </c>
      <c r="B4441" s="146" t="s">
        <v>4331</v>
      </c>
      <c r="C4441" s="146" t="s">
        <v>10</v>
      </c>
      <c r="D4441" s="147" t="s">
        <v>15116</v>
      </c>
    </row>
    <row r="4442" spans="1:4" x14ac:dyDescent="0.2">
      <c r="A4442" s="146">
        <v>20176</v>
      </c>
      <c r="B4442" s="146" t="s">
        <v>4332</v>
      </c>
      <c r="C4442" s="146" t="s">
        <v>10</v>
      </c>
      <c r="D4442" s="147" t="s">
        <v>20331</v>
      </c>
    </row>
    <row r="4443" spans="1:4" x14ac:dyDescent="0.2">
      <c r="A4443" s="146">
        <v>11378</v>
      </c>
      <c r="B4443" s="146" t="s">
        <v>4333</v>
      </c>
      <c r="C4443" s="146" t="s">
        <v>10</v>
      </c>
      <c r="D4443" s="147" t="s">
        <v>21694</v>
      </c>
    </row>
    <row r="4444" spans="1:4" x14ac:dyDescent="0.2">
      <c r="A4444" s="146">
        <v>11379</v>
      </c>
      <c r="B4444" s="146" t="s">
        <v>4334</v>
      </c>
      <c r="C4444" s="146" t="s">
        <v>10</v>
      </c>
      <c r="D4444" s="147" t="s">
        <v>14345</v>
      </c>
    </row>
    <row r="4445" spans="1:4" x14ac:dyDescent="0.2">
      <c r="A4445" s="146">
        <v>11493</v>
      </c>
      <c r="B4445" s="146" t="s">
        <v>4335</v>
      </c>
      <c r="C4445" s="146" t="s">
        <v>10</v>
      </c>
      <c r="D4445" s="147" t="s">
        <v>21695</v>
      </c>
    </row>
    <row r="4446" spans="1:4" x14ac:dyDescent="0.2">
      <c r="A4446" s="146">
        <v>42717</v>
      </c>
      <c r="B4446" s="146" t="s">
        <v>4336</v>
      </c>
      <c r="C4446" s="146" t="s">
        <v>10</v>
      </c>
      <c r="D4446" s="147" t="s">
        <v>21696</v>
      </c>
    </row>
    <row r="4447" spans="1:4" x14ac:dyDescent="0.2">
      <c r="A4447" s="146">
        <v>42718</v>
      </c>
      <c r="B4447" s="146" t="s">
        <v>4337</v>
      </c>
      <c r="C4447" s="146" t="s">
        <v>10</v>
      </c>
      <c r="D4447" s="147" t="s">
        <v>21697</v>
      </c>
    </row>
    <row r="4448" spans="1:4" x14ac:dyDescent="0.2">
      <c r="A4448" s="146">
        <v>7106</v>
      </c>
      <c r="B4448" s="146" t="s">
        <v>4338</v>
      </c>
      <c r="C4448" s="146" t="s">
        <v>10</v>
      </c>
      <c r="D4448" s="147" t="s">
        <v>21698</v>
      </c>
    </row>
    <row r="4449" spans="1:4" x14ac:dyDescent="0.2">
      <c r="A4449" s="146">
        <v>7104</v>
      </c>
      <c r="B4449" s="146" t="s">
        <v>4339</v>
      </c>
      <c r="C4449" s="146" t="s">
        <v>10</v>
      </c>
      <c r="D4449" s="147" t="s">
        <v>16752</v>
      </c>
    </row>
    <row r="4450" spans="1:4" x14ac:dyDescent="0.2">
      <c r="A4450" s="146">
        <v>7136</v>
      </c>
      <c r="B4450" s="146" t="s">
        <v>4340</v>
      </c>
      <c r="C4450" s="146" t="s">
        <v>10</v>
      </c>
      <c r="D4450" s="147" t="s">
        <v>21699</v>
      </c>
    </row>
    <row r="4451" spans="1:4" x14ac:dyDescent="0.2">
      <c r="A4451" s="146">
        <v>7128</v>
      </c>
      <c r="B4451" s="146" t="s">
        <v>4341</v>
      </c>
      <c r="C4451" s="146" t="s">
        <v>10</v>
      </c>
      <c r="D4451" s="147" t="s">
        <v>21700</v>
      </c>
    </row>
    <row r="4452" spans="1:4" x14ac:dyDescent="0.2">
      <c r="A4452" s="146">
        <v>7108</v>
      </c>
      <c r="B4452" s="146" t="s">
        <v>4342</v>
      </c>
      <c r="C4452" s="146" t="s">
        <v>10</v>
      </c>
      <c r="D4452" s="147" t="s">
        <v>21701</v>
      </c>
    </row>
    <row r="4453" spans="1:4" x14ac:dyDescent="0.2">
      <c r="A4453" s="146">
        <v>7129</v>
      </c>
      <c r="B4453" s="146" t="s">
        <v>4343</v>
      </c>
      <c r="C4453" s="146" t="s">
        <v>10</v>
      </c>
      <c r="D4453" s="147" t="s">
        <v>16277</v>
      </c>
    </row>
    <row r="4454" spans="1:4" x14ac:dyDescent="0.2">
      <c r="A4454" s="146">
        <v>7130</v>
      </c>
      <c r="B4454" s="146" t="s">
        <v>4344</v>
      </c>
      <c r="C4454" s="146" t="s">
        <v>10</v>
      </c>
      <c r="D4454" s="147" t="s">
        <v>13878</v>
      </c>
    </row>
    <row r="4455" spans="1:4" x14ac:dyDescent="0.2">
      <c r="A4455" s="146">
        <v>7131</v>
      </c>
      <c r="B4455" s="146" t="s">
        <v>4345</v>
      </c>
      <c r="C4455" s="146" t="s">
        <v>10</v>
      </c>
      <c r="D4455" s="147" t="s">
        <v>20395</v>
      </c>
    </row>
    <row r="4456" spans="1:4" x14ac:dyDescent="0.2">
      <c r="A4456" s="146">
        <v>7132</v>
      </c>
      <c r="B4456" s="146" t="s">
        <v>4346</v>
      </c>
      <c r="C4456" s="146" t="s">
        <v>10</v>
      </c>
      <c r="D4456" s="147" t="s">
        <v>21702</v>
      </c>
    </row>
    <row r="4457" spans="1:4" x14ac:dyDescent="0.2">
      <c r="A4457" s="146">
        <v>7133</v>
      </c>
      <c r="B4457" s="146" t="s">
        <v>4347</v>
      </c>
      <c r="C4457" s="146" t="s">
        <v>10</v>
      </c>
      <c r="D4457" s="147" t="s">
        <v>21703</v>
      </c>
    </row>
    <row r="4458" spans="1:4" x14ac:dyDescent="0.2">
      <c r="A4458" s="146">
        <v>37420</v>
      </c>
      <c r="B4458" s="146" t="s">
        <v>4348</v>
      </c>
      <c r="C4458" s="146" t="s">
        <v>10</v>
      </c>
      <c r="D4458" s="147" t="s">
        <v>21704</v>
      </c>
    </row>
    <row r="4459" spans="1:4" x14ac:dyDescent="0.2">
      <c r="A4459" s="146">
        <v>37421</v>
      </c>
      <c r="B4459" s="146" t="s">
        <v>4349</v>
      </c>
      <c r="C4459" s="146" t="s">
        <v>10</v>
      </c>
      <c r="D4459" s="147" t="s">
        <v>21705</v>
      </c>
    </row>
    <row r="4460" spans="1:4" x14ac:dyDescent="0.2">
      <c r="A4460" s="146">
        <v>37422</v>
      </c>
      <c r="B4460" s="146" t="s">
        <v>4350</v>
      </c>
      <c r="C4460" s="146" t="s">
        <v>10</v>
      </c>
      <c r="D4460" s="147" t="s">
        <v>20115</v>
      </c>
    </row>
    <row r="4461" spans="1:4" x14ac:dyDescent="0.2">
      <c r="A4461" s="146">
        <v>37443</v>
      </c>
      <c r="B4461" s="146" t="s">
        <v>4351</v>
      </c>
      <c r="C4461" s="146" t="s">
        <v>10</v>
      </c>
      <c r="D4461" s="147" t="s">
        <v>21638</v>
      </c>
    </row>
    <row r="4462" spans="1:4" x14ac:dyDescent="0.2">
      <c r="A4462" s="146">
        <v>37444</v>
      </c>
      <c r="B4462" s="146" t="s">
        <v>4352</v>
      </c>
      <c r="C4462" s="146" t="s">
        <v>10</v>
      </c>
      <c r="D4462" s="147" t="s">
        <v>21706</v>
      </c>
    </row>
    <row r="4463" spans="1:4" x14ac:dyDescent="0.2">
      <c r="A4463" s="146">
        <v>37445</v>
      </c>
      <c r="B4463" s="146" t="s">
        <v>4353</v>
      </c>
      <c r="C4463" s="146" t="s">
        <v>10</v>
      </c>
      <c r="D4463" s="147" t="s">
        <v>21707</v>
      </c>
    </row>
    <row r="4464" spans="1:4" x14ac:dyDescent="0.2">
      <c r="A4464" s="146">
        <v>37446</v>
      </c>
      <c r="B4464" s="146" t="s">
        <v>4354</v>
      </c>
      <c r="C4464" s="146" t="s">
        <v>10</v>
      </c>
      <c r="D4464" s="147" t="s">
        <v>21708</v>
      </c>
    </row>
    <row r="4465" spans="1:4" x14ac:dyDescent="0.2">
      <c r="A4465" s="146">
        <v>37447</v>
      </c>
      <c r="B4465" s="146" t="s">
        <v>4355</v>
      </c>
      <c r="C4465" s="146" t="s">
        <v>10</v>
      </c>
      <c r="D4465" s="147" t="s">
        <v>21709</v>
      </c>
    </row>
    <row r="4466" spans="1:4" x14ac:dyDescent="0.2">
      <c r="A4466" s="146">
        <v>37448</v>
      </c>
      <c r="B4466" s="146" t="s">
        <v>4356</v>
      </c>
      <c r="C4466" s="146" t="s">
        <v>10</v>
      </c>
      <c r="D4466" s="147" t="s">
        <v>21710</v>
      </c>
    </row>
    <row r="4467" spans="1:4" x14ac:dyDescent="0.2">
      <c r="A4467" s="146">
        <v>37440</v>
      </c>
      <c r="B4467" s="146" t="s">
        <v>4357</v>
      </c>
      <c r="C4467" s="146" t="s">
        <v>10</v>
      </c>
      <c r="D4467" s="147" t="s">
        <v>21711</v>
      </c>
    </row>
    <row r="4468" spans="1:4" x14ac:dyDescent="0.2">
      <c r="A4468" s="146">
        <v>37441</v>
      </c>
      <c r="B4468" s="146" t="s">
        <v>4358</v>
      </c>
      <c r="C4468" s="146" t="s">
        <v>10</v>
      </c>
      <c r="D4468" s="147" t="s">
        <v>21711</v>
      </c>
    </row>
    <row r="4469" spans="1:4" x14ac:dyDescent="0.2">
      <c r="A4469" s="146">
        <v>37442</v>
      </c>
      <c r="B4469" s="146" t="s">
        <v>4359</v>
      </c>
      <c r="C4469" s="146" t="s">
        <v>10</v>
      </c>
      <c r="D4469" s="147" t="s">
        <v>21712</v>
      </c>
    </row>
    <row r="4470" spans="1:4" x14ac:dyDescent="0.2">
      <c r="A4470" s="146">
        <v>38017</v>
      </c>
      <c r="B4470" s="146" t="s">
        <v>4360</v>
      </c>
      <c r="C4470" s="146" t="s">
        <v>10</v>
      </c>
      <c r="D4470" s="147" t="s">
        <v>14163</v>
      </c>
    </row>
    <row r="4471" spans="1:4" x14ac:dyDescent="0.2">
      <c r="A4471" s="146">
        <v>38018</v>
      </c>
      <c r="B4471" s="146" t="s">
        <v>4361</v>
      </c>
      <c r="C4471" s="146" t="s">
        <v>10</v>
      </c>
      <c r="D4471" s="147" t="s">
        <v>14464</v>
      </c>
    </row>
    <row r="4472" spans="1:4" x14ac:dyDescent="0.2">
      <c r="A4472" s="146">
        <v>39895</v>
      </c>
      <c r="B4472" s="146" t="s">
        <v>4362</v>
      </c>
      <c r="C4472" s="146" t="s">
        <v>10</v>
      </c>
      <c r="D4472" s="147" t="s">
        <v>21713</v>
      </c>
    </row>
    <row r="4473" spans="1:4" x14ac:dyDescent="0.2">
      <c r="A4473" s="146">
        <v>39896</v>
      </c>
      <c r="B4473" s="146" t="s">
        <v>4363</v>
      </c>
      <c r="C4473" s="146" t="s">
        <v>10</v>
      </c>
      <c r="D4473" s="147" t="s">
        <v>21714</v>
      </c>
    </row>
    <row r="4474" spans="1:4" x14ac:dyDescent="0.2">
      <c r="A4474" s="146">
        <v>38873</v>
      </c>
      <c r="B4474" s="146" t="s">
        <v>4364</v>
      </c>
      <c r="C4474" s="146" t="s">
        <v>10</v>
      </c>
      <c r="D4474" s="147" t="s">
        <v>14301</v>
      </c>
    </row>
    <row r="4475" spans="1:4" x14ac:dyDescent="0.2">
      <c r="A4475" s="146">
        <v>38874</v>
      </c>
      <c r="B4475" s="146" t="s">
        <v>4365</v>
      </c>
      <c r="C4475" s="146" t="s">
        <v>10</v>
      </c>
      <c r="D4475" s="147" t="s">
        <v>16308</v>
      </c>
    </row>
    <row r="4476" spans="1:4" x14ac:dyDescent="0.2">
      <c r="A4476" s="146">
        <v>38875</v>
      </c>
      <c r="B4476" s="146" t="s">
        <v>4366</v>
      </c>
      <c r="C4476" s="146" t="s">
        <v>10</v>
      </c>
      <c r="D4476" s="147" t="s">
        <v>13777</v>
      </c>
    </row>
    <row r="4477" spans="1:4" x14ac:dyDescent="0.2">
      <c r="A4477" s="146">
        <v>38876</v>
      </c>
      <c r="B4477" s="146" t="s">
        <v>4367</v>
      </c>
      <c r="C4477" s="146" t="s">
        <v>10</v>
      </c>
      <c r="D4477" s="147" t="s">
        <v>21715</v>
      </c>
    </row>
    <row r="4478" spans="1:4" x14ac:dyDescent="0.2">
      <c r="A4478" s="146">
        <v>39000</v>
      </c>
      <c r="B4478" s="146" t="s">
        <v>4368</v>
      </c>
      <c r="C4478" s="146" t="s">
        <v>10</v>
      </c>
      <c r="D4478" s="147" t="s">
        <v>21716</v>
      </c>
    </row>
    <row r="4479" spans="1:4" x14ac:dyDescent="0.2">
      <c r="A4479" s="146">
        <v>38674</v>
      </c>
      <c r="B4479" s="146" t="s">
        <v>4369</v>
      </c>
      <c r="C4479" s="146" t="s">
        <v>10</v>
      </c>
      <c r="D4479" s="147" t="s">
        <v>21717</v>
      </c>
    </row>
    <row r="4480" spans="1:4" x14ac:dyDescent="0.2">
      <c r="A4480" s="146">
        <v>38911</v>
      </c>
      <c r="B4480" s="146" t="s">
        <v>4370</v>
      </c>
      <c r="C4480" s="146" t="s">
        <v>10</v>
      </c>
      <c r="D4480" s="147" t="s">
        <v>21718</v>
      </c>
    </row>
    <row r="4481" spans="1:4" x14ac:dyDescent="0.2">
      <c r="A4481" s="146">
        <v>38912</v>
      </c>
      <c r="B4481" s="146" t="s">
        <v>4371</v>
      </c>
      <c r="C4481" s="146" t="s">
        <v>10</v>
      </c>
      <c r="D4481" s="147" t="s">
        <v>19760</v>
      </c>
    </row>
    <row r="4482" spans="1:4" x14ac:dyDescent="0.2">
      <c r="A4482" s="146">
        <v>38019</v>
      </c>
      <c r="B4482" s="146" t="s">
        <v>4372</v>
      </c>
      <c r="C4482" s="146" t="s">
        <v>10</v>
      </c>
      <c r="D4482" s="147" t="s">
        <v>21719</v>
      </c>
    </row>
    <row r="4483" spans="1:4" x14ac:dyDescent="0.2">
      <c r="A4483" s="146">
        <v>38020</v>
      </c>
      <c r="B4483" s="146" t="s">
        <v>4373</v>
      </c>
      <c r="C4483" s="146" t="s">
        <v>10</v>
      </c>
      <c r="D4483" s="147" t="s">
        <v>14464</v>
      </c>
    </row>
    <row r="4484" spans="1:4" x14ac:dyDescent="0.2">
      <c r="A4484" s="146">
        <v>38454</v>
      </c>
      <c r="B4484" s="146" t="s">
        <v>4374</v>
      </c>
      <c r="C4484" s="146" t="s">
        <v>10</v>
      </c>
      <c r="D4484" s="147" t="s">
        <v>15748</v>
      </c>
    </row>
    <row r="4485" spans="1:4" x14ac:dyDescent="0.2">
      <c r="A4485" s="146">
        <v>38455</v>
      </c>
      <c r="B4485" s="146" t="s">
        <v>4375</v>
      </c>
      <c r="C4485" s="146" t="s">
        <v>10</v>
      </c>
      <c r="D4485" s="147" t="s">
        <v>15608</v>
      </c>
    </row>
    <row r="4486" spans="1:4" x14ac:dyDescent="0.2">
      <c r="A4486" s="146">
        <v>38462</v>
      </c>
      <c r="B4486" s="146" t="s">
        <v>4376</v>
      </c>
      <c r="C4486" s="146" t="s">
        <v>10</v>
      </c>
      <c r="D4486" s="147" t="s">
        <v>21720</v>
      </c>
    </row>
    <row r="4487" spans="1:4" x14ac:dyDescent="0.2">
      <c r="A4487" s="146">
        <v>36362</v>
      </c>
      <c r="B4487" s="146" t="s">
        <v>4377</v>
      </c>
      <c r="C4487" s="146" t="s">
        <v>10</v>
      </c>
      <c r="D4487" s="147" t="s">
        <v>15475</v>
      </c>
    </row>
    <row r="4488" spans="1:4" x14ac:dyDescent="0.2">
      <c r="A4488" s="146">
        <v>36298</v>
      </c>
      <c r="B4488" s="146" t="s">
        <v>4378</v>
      </c>
      <c r="C4488" s="146" t="s">
        <v>10</v>
      </c>
      <c r="D4488" s="147" t="s">
        <v>12707</v>
      </c>
    </row>
    <row r="4489" spans="1:4" x14ac:dyDescent="0.2">
      <c r="A4489" s="146">
        <v>38456</v>
      </c>
      <c r="B4489" s="146" t="s">
        <v>4379</v>
      </c>
      <c r="C4489" s="146" t="s">
        <v>10</v>
      </c>
      <c r="D4489" s="147" t="s">
        <v>12523</v>
      </c>
    </row>
    <row r="4490" spans="1:4" x14ac:dyDescent="0.2">
      <c r="A4490" s="146">
        <v>38457</v>
      </c>
      <c r="B4490" s="146" t="s">
        <v>4380</v>
      </c>
      <c r="C4490" s="146" t="s">
        <v>10</v>
      </c>
      <c r="D4490" s="147" t="s">
        <v>13724</v>
      </c>
    </row>
    <row r="4491" spans="1:4" x14ac:dyDescent="0.2">
      <c r="A4491" s="146">
        <v>38458</v>
      </c>
      <c r="B4491" s="146" t="s">
        <v>4381</v>
      </c>
      <c r="C4491" s="146" t="s">
        <v>10</v>
      </c>
      <c r="D4491" s="147" t="s">
        <v>21565</v>
      </c>
    </row>
    <row r="4492" spans="1:4" x14ac:dyDescent="0.2">
      <c r="A4492" s="146">
        <v>38459</v>
      </c>
      <c r="B4492" s="146" t="s">
        <v>4382</v>
      </c>
      <c r="C4492" s="146" t="s">
        <v>10</v>
      </c>
      <c r="D4492" s="147" t="s">
        <v>13985</v>
      </c>
    </row>
    <row r="4493" spans="1:4" x14ac:dyDescent="0.2">
      <c r="A4493" s="146">
        <v>38460</v>
      </c>
      <c r="B4493" s="146" t="s">
        <v>4383</v>
      </c>
      <c r="C4493" s="146" t="s">
        <v>10</v>
      </c>
      <c r="D4493" s="147" t="s">
        <v>21721</v>
      </c>
    </row>
    <row r="4494" spans="1:4" x14ac:dyDescent="0.2">
      <c r="A4494" s="146">
        <v>38461</v>
      </c>
      <c r="B4494" s="146" t="s">
        <v>4384</v>
      </c>
      <c r="C4494" s="146" t="s">
        <v>10</v>
      </c>
      <c r="D4494" s="147" t="s">
        <v>21722</v>
      </c>
    </row>
    <row r="4495" spans="1:4" x14ac:dyDescent="0.2">
      <c r="A4495" s="146">
        <v>7094</v>
      </c>
      <c r="B4495" s="146" t="s">
        <v>4385</v>
      </c>
      <c r="C4495" s="146" t="s">
        <v>10</v>
      </c>
      <c r="D4495" s="147" t="s">
        <v>20093</v>
      </c>
    </row>
    <row r="4496" spans="1:4" x14ac:dyDescent="0.2">
      <c r="A4496" s="146">
        <v>7116</v>
      </c>
      <c r="B4496" s="146" t="s">
        <v>4386</v>
      </c>
      <c r="C4496" s="146" t="s">
        <v>10</v>
      </c>
      <c r="D4496" s="147" t="s">
        <v>14287</v>
      </c>
    </row>
    <row r="4497" spans="1:4" x14ac:dyDescent="0.2">
      <c r="A4497" s="146">
        <v>7118</v>
      </c>
      <c r="B4497" s="146" t="s">
        <v>4387</v>
      </c>
      <c r="C4497" s="146" t="s">
        <v>10</v>
      </c>
      <c r="D4497" s="147" t="s">
        <v>21723</v>
      </c>
    </row>
    <row r="4498" spans="1:4" x14ac:dyDescent="0.2">
      <c r="A4498" s="146">
        <v>7117</v>
      </c>
      <c r="B4498" s="146" t="s">
        <v>4388</v>
      </c>
      <c r="C4498" s="146" t="s">
        <v>10</v>
      </c>
      <c r="D4498" s="147" t="s">
        <v>15173</v>
      </c>
    </row>
    <row r="4499" spans="1:4" x14ac:dyDescent="0.2">
      <c r="A4499" s="146">
        <v>7098</v>
      </c>
      <c r="B4499" s="146" t="s">
        <v>4389</v>
      </c>
      <c r="C4499" s="146" t="s">
        <v>10</v>
      </c>
      <c r="D4499" s="147" t="s">
        <v>16027</v>
      </c>
    </row>
    <row r="4500" spans="1:4" x14ac:dyDescent="0.2">
      <c r="A4500" s="146">
        <v>7110</v>
      </c>
      <c r="B4500" s="146" t="s">
        <v>4390</v>
      </c>
      <c r="C4500" s="146" t="s">
        <v>10</v>
      </c>
      <c r="D4500" s="147" t="s">
        <v>21724</v>
      </c>
    </row>
    <row r="4501" spans="1:4" x14ac:dyDescent="0.2">
      <c r="A4501" s="146">
        <v>7123</v>
      </c>
      <c r="B4501" s="146" t="s">
        <v>4391</v>
      </c>
      <c r="C4501" s="146" t="s">
        <v>10</v>
      </c>
      <c r="D4501" s="147" t="s">
        <v>12507</v>
      </c>
    </row>
    <row r="4502" spans="1:4" x14ac:dyDescent="0.2">
      <c r="A4502" s="146">
        <v>7121</v>
      </c>
      <c r="B4502" s="146" t="s">
        <v>4392</v>
      </c>
      <c r="C4502" s="146" t="s">
        <v>10</v>
      </c>
      <c r="D4502" s="147" t="s">
        <v>14482</v>
      </c>
    </row>
    <row r="4503" spans="1:4" x14ac:dyDescent="0.2">
      <c r="A4503" s="146">
        <v>7137</v>
      </c>
      <c r="B4503" s="146" t="s">
        <v>4393</v>
      </c>
      <c r="C4503" s="146" t="s">
        <v>10</v>
      </c>
      <c r="D4503" s="147" t="s">
        <v>21725</v>
      </c>
    </row>
    <row r="4504" spans="1:4" x14ac:dyDescent="0.2">
      <c r="A4504" s="146">
        <v>7122</v>
      </c>
      <c r="B4504" s="146" t="s">
        <v>4394</v>
      </c>
      <c r="C4504" s="146" t="s">
        <v>10</v>
      </c>
      <c r="D4504" s="147" t="s">
        <v>21726</v>
      </c>
    </row>
    <row r="4505" spans="1:4" x14ac:dyDescent="0.2">
      <c r="A4505" s="146">
        <v>7114</v>
      </c>
      <c r="B4505" s="146" t="s">
        <v>4395</v>
      </c>
      <c r="C4505" s="146" t="s">
        <v>10</v>
      </c>
      <c r="D4505" s="147" t="s">
        <v>16202</v>
      </c>
    </row>
    <row r="4506" spans="1:4" x14ac:dyDescent="0.2">
      <c r="A4506" s="146">
        <v>7109</v>
      </c>
      <c r="B4506" s="146" t="s">
        <v>4396</v>
      </c>
      <c r="C4506" s="146" t="s">
        <v>10</v>
      </c>
      <c r="D4506" s="147" t="s">
        <v>12882</v>
      </c>
    </row>
    <row r="4507" spans="1:4" x14ac:dyDescent="0.2">
      <c r="A4507" s="146">
        <v>7135</v>
      </c>
      <c r="B4507" s="146" t="s">
        <v>4397</v>
      </c>
      <c r="C4507" s="146" t="s">
        <v>10</v>
      </c>
      <c r="D4507" s="147" t="s">
        <v>15105</v>
      </c>
    </row>
    <row r="4508" spans="1:4" x14ac:dyDescent="0.2">
      <c r="A4508" s="146">
        <v>37947</v>
      </c>
      <c r="B4508" s="146" t="s">
        <v>4398</v>
      </c>
      <c r="C4508" s="146" t="s">
        <v>10</v>
      </c>
      <c r="D4508" s="147" t="s">
        <v>20447</v>
      </c>
    </row>
    <row r="4509" spans="1:4" x14ac:dyDescent="0.2">
      <c r="A4509" s="146">
        <v>7103</v>
      </c>
      <c r="B4509" s="146" t="s">
        <v>4399</v>
      </c>
      <c r="C4509" s="146" t="s">
        <v>10</v>
      </c>
      <c r="D4509" s="147" t="s">
        <v>21701</v>
      </c>
    </row>
    <row r="4510" spans="1:4" x14ac:dyDescent="0.2">
      <c r="A4510" s="146">
        <v>40419</v>
      </c>
      <c r="B4510" s="146" t="s">
        <v>4400</v>
      </c>
      <c r="C4510" s="146" t="s">
        <v>10</v>
      </c>
      <c r="D4510" s="147" t="s">
        <v>16192</v>
      </c>
    </row>
    <row r="4511" spans="1:4" x14ac:dyDescent="0.2">
      <c r="A4511" s="146">
        <v>40420</v>
      </c>
      <c r="B4511" s="146" t="s">
        <v>4401</v>
      </c>
      <c r="C4511" s="146" t="s">
        <v>10</v>
      </c>
      <c r="D4511" s="147" t="s">
        <v>20150</v>
      </c>
    </row>
    <row r="4512" spans="1:4" x14ac:dyDescent="0.2">
      <c r="A4512" s="146">
        <v>40421</v>
      </c>
      <c r="B4512" s="146" t="s">
        <v>4402</v>
      </c>
      <c r="C4512" s="146" t="s">
        <v>10</v>
      </c>
      <c r="D4512" s="147" t="s">
        <v>21727</v>
      </c>
    </row>
    <row r="4513" spans="1:4" x14ac:dyDescent="0.2">
      <c r="A4513" s="146">
        <v>7126</v>
      </c>
      <c r="B4513" s="146" t="s">
        <v>4403</v>
      </c>
      <c r="C4513" s="146" t="s">
        <v>10</v>
      </c>
      <c r="D4513" s="147" t="s">
        <v>19772</v>
      </c>
    </row>
    <row r="4514" spans="1:4" x14ac:dyDescent="0.2">
      <c r="A4514" s="146">
        <v>38905</v>
      </c>
      <c r="B4514" s="146" t="s">
        <v>4404</v>
      </c>
      <c r="C4514" s="146" t="s">
        <v>10</v>
      </c>
      <c r="D4514" s="147" t="s">
        <v>14229</v>
      </c>
    </row>
    <row r="4515" spans="1:4" x14ac:dyDescent="0.2">
      <c r="A4515" s="146">
        <v>38907</v>
      </c>
      <c r="B4515" s="146" t="s">
        <v>4405</v>
      </c>
      <c r="C4515" s="146" t="s">
        <v>10</v>
      </c>
      <c r="D4515" s="147" t="s">
        <v>12709</v>
      </c>
    </row>
    <row r="4516" spans="1:4" x14ac:dyDescent="0.2">
      <c r="A4516" s="146">
        <v>38908</v>
      </c>
      <c r="B4516" s="146" t="s">
        <v>4406</v>
      </c>
      <c r="C4516" s="146" t="s">
        <v>10</v>
      </c>
      <c r="D4516" s="147" t="s">
        <v>19518</v>
      </c>
    </row>
    <row r="4517" spans="1:4" x14ac:dyDescent="0.2">
      <c r="A4517" s="146">
        <v>38909</v>
      </c>
      <c r="B4517" s="146" t="s">
        <v>4407</v>
      </c>
      <c r="C4517" s="146" t="s">
        <v>10</v>
      </c>
      <c r="D4517" s="147" t="s">
        <v>12635</v>
      </c>
    </row>
    <row r="4518" spans="1:4" x14ac:dyDescent="0.2">
      <c r="A4518" s="146">
        <v>38910</v>
      </c>
      <c r="B4518" s="146" t="s">
        <v>4408</v>
      </c>
      <c r="C4518" s="146" t="s">
        <v>10</v>
      </c>
      <c r="D4518" s="147" t="s">
        <v>15334</v>
      </c>
    </row>
    <row r="4519" spans="1:4" x14ac:dyDescent="0.2">
      <c r="A4519" s="146">
        <v>38897</v>
      </c>
      <c r="B4519" s="146" t="s">
        <v>4409</v>
      </c>
      <c r="C4519" s="146" t="s">
        <v>10</v>
      </c>
      <c r="D4519" s="147" t="s">
        <v>20181</v>
      </c>
    </row>
    <row r="4520" spans="1:4" x14ac:dyDescent="0.2">
      <c r="A4520" s="146">
        <v>38899</v>
      </c>
      <c r="B4520" s="146" t="s">
        <v>4410</v>
      </c>
      <c r="C4520" s="146" t="s">
        <v>10</v>
      </c>
      <c r="D4520" s="147" t="s">
        <v>21728</v>
      </c>
    </row>
    <row r="4521" spans="1:4" x14ac:dyDescent="0.2">
      <c r="A4521" s="146">
        <v>38900</v>
      </c>
      <c r="B4521" s="146" t="s">
        <v>4411</v>
      </c>
      <c r="C4521" s="146" t="s">
        <v>10</v>
      </c>
      <c r="D4521" s="147" t="s">
        <v>21729</v>
      </c>
    </row>
    <row r="4522" spans="1:4" x14ac:dyDescent="0.2">
      <c r="A4522" s="146">
        <v>38901</v>
      </c>
      <c r="B4522" s="146" t="s">
        <v>4412</v>
      </c>
      <c r="C4522" s="146" t="s">
        <v>10</v>
      </c>
      <c r="D4522" s="147" t="s">
        <v>21730</v>
      </c>
    </row>
    <row r="4523" spans="1:4" x14ac:dyDescent="0.2">
      <c r="A4523" s="146">
        <v>38904</v>
      </c>
      <c r="B4523" s="146" t="s">
        <v>4413</v>
      </c>
      <c r="C4523" s="146" t="s">
        <v>10</v>
      </c>
      <c r="D4523" s="147" t="s">
        <v>21731</v>
      </c>
    </row>
    <row r="4524" spans="1:4" x14ac:dyDescent="0.2">
      <c r="A4524" s="146">
        <v>38903</v>
      </c>
      <c r="B4524" s="146" t="s">
        <v>4414</v>
      </c>
      <c r="C4524" s="146" t="s">
        <v>10</v>
      </c>
      <c r="D4524" s="147" t="s">
        <v>21732</v>
      </c>
    </row>
    <row r="4525" spans="1:4" x14ac:dyDescent="0.2">
      <c r="A4525" s="146">
        <v>7091</v>
      </c>
      <c r="B4525" s="146" t="s">
        <v>4415</v>
      </c>
      <c r="C4525" s="146" t="s">
        <v>10</v>
      </c>
      <c r="D4525" s="147" t="s">
        <v>14209</v>
      </c>
    </row>
    <row r="4526" spans="1:4" x14ac:dyDescent="0.2">
      <c r="A4526" s="146">
        <v>11655</v>
      </c>
      <c r="B4526" s="146" t="s">
        <v>4416</v>
      </c>
      <c r="C4526" s="146" t="s">
        <v>10</v>
      </c>
      <c r="D4526" s="147" t="s">
        <v>14326</v>
      </c>
    </row>
    <row r="4527" spans="1:4" x14ac:dyDescent="0.2">
      <c r="A4527" s="146">
        <v>11656</v>
      </c>
      <c r="B4527" s="146" t="s">
        <v>4417</v>
      </c>
      <c r="C4527" s="146" t="s">
        <v>10</v>
      </c>
      <c r="D4527" s="147" t="s">
        <v>21733</v>
      </c>
    </row>
    <row r="4528" spans="1:4" x14ac:dyDescent="0.2">
      <c r="A4528" s="146">
        <v>37948</v>
      </c>
      <c r="B4528" s="146" t="s">
        <v>4418</v>
      </c>
      <c r="C4528" s="146" t="s">
        <v>10</v>
      </c>
      <c r="D4528" s="147" t="s">
        <v>15441</v>
      </c>
    </row>
    <row r="4529" spans="1:4" x14ac:dyDescent="0.2">
      <c r="A4529" s="146">
        <v>7097</v>
      </c>
      <c r="B4529" s="146" t="s">
        <v>4419</v>
      </c>
      <c r="C4529" s="146" t="s">
        <v>10</v>
      </c>
      <c r="D4529" s="147" t="s">
        <v>20533</v>
      </c>
    </row>
    <row r="4530" spans="1:4" x14ac:dyDescent="0.2">
      <c r="A4530" s="146">
        <v>11657</v>
      </c>
      <c r="B4530" s="146" t="s">
        <v>4420</v>
      </c>
      <c r="C4530" s="146" t="s">
        <v>10</v>
      </c>
      <c r="D4530" s="147" t="s">
        <v>14342</v>
      </c>
    </row>
    <row r="4531" spans="1:4" x14ac:dyDescent="0.2">
      <c r="A4531" s="146">
        <v>11658</v>
      </c>
      <c r="B4531" s="146" t="s">
        <v>4421</v>
      </c>
      <c r="C4531" s="146" t="s">
        <v>10</v>
      </c>
      <c r="D4531" s="147" t="s">
        <v>13977</v>
      </c>
    </row>
    <row r="4532" spans="1:4" x14ac:dyDescent="0.2">
      <c r="A4532" s="146">
        <v>7146</v>
      </c>
      <c r="B4532" s="146" t="s">
        <v>4422</v>
      </c>
      <c r="C4532" s="146" t="s">
        <v>10</v>
      </c>
      <c r="D4532" s="147" t="s">
        <v>21734</v>
      </c>
    </row>
    <row r="4533" spans="1:4" x14ac:dyDescent="0.2">
      <c r="A4533" s="146">
        <v>7138</v>
      </c>
      <c r="B4533" s="146" t="s">
        <v>4423</v>
      </c>
      <c r="C4533" s="146" t="s">
        <v>10</v>
      </c>
      <c r="D4533" s="147" t="s">
        <v>13298</v>
      </c>
    </row>
    <row r="4534" spans="1:4" x14ac:dyDescent="0.2">
      <c r="A4534" s="146">
        <v>7139</v>
      </c>
      <c r="B4534" s="146" t="s">
        <v>4424</v>
      </c>
      <c r="C4534" s="146" t="s">
        <v>10</v>
      </c>
      <c r="D4534" s="147" t="s">
        <v>12575</v>
      </c>
    </row>
    <row r="4535" spans="1:4" x14ac:dyDescent="0.2">
      <c r="A4535" s="146">
        <v>7140</v>
      </c>
      <c r="B4535" s="146" t="s">
        <v>4425</v>
      </c>
      <c r="C4535" s="146" t="s">
        <v>10</v>
      </c>
      <c r="D4535" s="147" t="s">
        <v>20052</v>
      </c>
    </row>
    <row r="4536" spans="1:4" x14ac:dyDescent="0.2">
      <c r="A4536" s="146">
        <v>7141</v>
      </c>
      <c r="B4536" s="146" t="s">
        <v>4426</v>
      </c>
      <c r="C4536" s="146" t="s">
        <v>10</v>
      </c>
      <c r="D4536" s="147" t="s">
        <v>21735</v>
      </c>
    </row>
    <row r="4537" spans="1:4" x14ac:dyDescent="0.2">
      <c r="A4537" s="146">
        <v>7143</v>
      </c>
      <c r="B4537" s="146" t="s">
        <v>4427</v>
      </c>
      <c r="C4537" s="146" t="s">
        <v>10</v>
      </c>
      <c r="D4537" s="147" t="s">
        <v>13380</v>
      </c>
    </row>
    <row r="4538" spans="1:4" x14ac:dyDescent="0.2">
      <c r="A4538" s="146">
        <v>7144</v>
      </c>
      <c r="B4538" s="146" t="s">
        <v>4428</v>
      </c>
      <c r="C4538" s="146" t="s">
        <v>10</v>
      </c>
      <c r="D4538" s="147" t="s">
        <v>21736</v>
      </c>
    </row>
    <row r="4539" spans="1:4" x14ac:dyDescent="0.2">
      <c r="A4539" s="146">
        <v>7145</v>
      </c>
      <c r="B4539" s="146" t="s">
        <v>4429</v>
      </c>
      <c r="C4539" s="146" t="s">
        <v>10</v>
      </c>
      <c r="D4539" s="147" t="s">
        <v>21737</v>
      </c>
    </row>
    <row r="4540" spans="1:4" x14ac:dyDescent="0.2">
      <c r="A4540" s="146">
        <v>7142</v>
      </c>
      <c r="B4540" s="146" t="s">
        <v>4430</v>
      </c>
      <c r="C4540" s="146" t="s">
        <v>10</v>
      </c>
      <c r="D4540" s="147" t="s">
        <v>14455</v>
      </c>
    </row>
    <row r="4541" spans="1:4" x14ac:dyDescent="0.2">
      <c r="A4541" s="146">
        <v>3593</v>
      </c>
      <c r="B4541" s="146" t="s">
        <v>4431</v>
      </c>
      <c r="C4541" s="146" t="s">
        <v>10</v>
      </c>
      <c r="D4541" s="147" t="s">
        <v>21738</v>
      </c>
    </row>
    <row r="4542" spans="1:4" x14ac:dyDescent="0.2">
      <c r="A4542" s="146">
        <v>3588</v>
      </c>
      <c r="B4542" s="146" t="s">
        <v>4432</v>
      </c>
      <c r="C4542" s="146" t="s">
        <v>10</v>
      </c>
      <c r="D4542" s="147" t="s">
        <v>21739</v>
      </c>
    </row>
    <row r="4543" spans="1:4" x14ac:dyDescent="0.2">
      <c r="A4543" s="146">
        <v>3585</v>
      </c>
      <c r="B4543" s="146" t="s">
        <v>4433</v>
      </c>
      <c r="C4543" s="146" t="s">
        <v>10</v>
      </c>
      <c r="D4543" s="147" t="s">
        <v>21740</v>
      </c>
    </row>
    <row r="4544" spans="1:4" x14ac:dyDescent="0.2">
      <c r="A4544" s="146">
        <v>3587</v>
      </c>
      <c r="B4544" s="146" t="s">
        <v>4434</v>
      </c>
      <c r="C4544" s="146" t="s">
        <v>10</v>
      </c>
      <c r="D4544" s="147" t="s">
        <v>12952</v>
      </c>
    </row>
    <row r="4545" spans="1:4" x14ac:dyDescent="0.2">
      <c r="A4545" s="146">
        <v>3590</v>
      </c>
      <c r="B4545" s="146" t="s">
        <v>4435</v>
      </c>
      <c r="C4545" s="146" t="s">
        <v>10</v>
      </c>
      <c r="D4545" s="147" t="s">
        <v>21741</v>
      </c>
    </row>
    <row r="4546" spans="1:4" x14ac:dyDescent="0.2">
      <c r="A4546" s="146">
        <v>3589</v>
      </c>
      <c r="B4546" s="146" t="s">
        <v>4436</v>
      </c>
      <c r="C4546" s="146" t="s">
        <v>10</v>
      </c>
      <c r="D4546" s="147" t="s">
        <v>21742</v>
      </c>
    </row>
    <row r="4547" spans="1:4" x14ac:dyDescent="0.2">
      <c r="A4547" s="146">
        <v>3586</v>
      </c>
      <c r="B4547" s="146" t="s">
        <v>4437</v>
      </c>
      <c r="C4547" s="146" t="s">
        <v>10</v>
      </c>
      <c r="D4547" s="147" t="s">
        <v>14229</v>
      </c>
    </row>
    <row r="4548" spans="1:4" x14ac:dyDescent="0.2">
      <c r="A4548" s="146">
        <v>3592</v>
      </c>
      <c r="B4548" s="146" t="s">
        <v>4438</v>
      </c>
      <c r="C4548" s="146" t="s">
        <v>10</v>
      </c>
      <c r="D4548" s="147" t="s">
        <v>21743</v>
      </c>
    </row>
    <row r="4549" spans="1:4" x14ac:dyDescent="0.2">
      <c r="A4549" s="146">
        <v>3591</v>
      </c>
      <c r="B4549" s="146" t="s">
        <v>4439</v>
      </c>
      <c r="C4549" s="146" t="s">
        <v>10</v>
      </c>
      <c r="D4549" s="147" t="s">
        <v>21744</v>
      </c>
    </row>
    <row r="4550" spans="1:4" x14ac:dyDescent="0.2">
      <c r="A4550" s="146">
        <v>40396</v>
      </c>
      <c r="B4550" s="146" t="s">
        <v>4440</v>
      </c>
      <c r="C4550" s="146" t="s">
        <v>10</v>
      </c>
      <c r="D4550" s="147" t="s">
        <v>21745</v>
      </c>
    </row>
    <row r="4551" spans="1:4" x14ac:dyDescent="0.2">
      <c r="A4551" s="146">
        <v>40395</v>
      </c>
      <c r="B4551" s="146" t="s">
        <v>4441</v>
      </c>
      <c r="C4551" s="146" t="s">
        <v>10</v>
      </c>
      <c r="D4551" s="147" t="s">
        <v>21746</v>
      </c>
    </row>
    <row r="4552" spans="1:4" x14ac:dyDescent="0.2">
      <c r="A4552" s="146">
        <v>40392</v>
      </c>
      <c r="B4552" s="146" t="s">
        <v>4442</v>
      </c>
      <c r="C4552" s="146" t="s">
        <v>10</v>
      </c>
      <c r="D4552" s="147" t="s">
        <v>21747</v>
      </c>
    </row>
    <row r="4553" spans="1:4" x14ac:dyDescent="0.2">
      <c r="A4553" s="146">
        <v>40394</v>
      </c>
      <c r="B4553" s="146" t="s">
        <v>4443</v>
      </c>
      <c r="C4553" s="146" t="s">
        <v>10</v>
      </c>
      <c r="D4553" s="147" t="s">
        <v>21748</v>
      </c>
    </row>
    <row r="4554" spans="1:4" x14ac:dyDescent="0.2">
      <c r="A4554" s="146">
        <v>40398</v>
      </c>
      <c r="B4554" s="146" t="s">
        <v>4444</v>
      </c>
      <c r="C4554" s="146" t="s">
        <v>10</v>
      </c>
      <c r="D4554" s="147" t="s">
        <v>17445</v>
      </c>
    </row>
    <row r="4555" spans="1:4" x14ac:dyDescent="0.2">
      <c r="A4555" s="146">
        <v>40397</v>
      </c>
      <c r="B4555" s="146" t="s">
        <v>4445</v>
      </c>
      <c r="C4555" s="146" t="s">
        <v>10</v>
      </c>
      <c r="D4555" s="147" t="s">
        <v>13525</v>
      </c>
    </row>
    <row r="4556" spans="1:4" x14ac:dyDescent="0.2">
      <c r="A4556" s="146">
        <v>40393</v>
      </c>
      <c r="B4556" s="146" t="s">
        <v>4446</v>
      </c>
      <c r="C4556" s="146" t="s">
        <v>10</v>
      </c>
      <c r="D4556" s="147" t="s">
        <v>21749</v>
      </c>
    </row>
    <row r="4557" spans="1:4" x14ac:dyDescent="0.2">
      <c r="A4557" s="146">
        <v>40399</v>
      </c>
      <c r="B4557" s="146" t="s">
        <v>4447</v>
      </c>
      <c r="C4557" s="146" t="s">
        <v>10</v>
      </c>
      <c r="D4557" s="147" t="s">
        <v>21750</v>
      </c>
    </row>
    <row r="4558" spans="1:4" x14ac:dyDescent="0.2">
      <c r="A4558" s="146">
        <v>39322</v>
      </c>
      <c r="B4558" s="146" t="s">
        <v>4448</v>
      </c>
      <c r="C4558" s="146" t="s">
        <v>10</v>
      </c>
      <c r="D4558" s="147" t="s">
        <v>20876</v>
      </c>
    </row>
    <row r="4559" spans="1:4" x14ac:dyDescent="0.2">
      <c r="A4559" s="146">
        <v>39289</v>
      </c>
      <c r="B4559" s="146" t="s">
        <v>4449</v>
      </c>
      <c r="C4559" s="146" t="s">
        <v>10</v>
      </c>
      <c r="D4559" s="147" t="s">
        <v>21478</v>
      </c>
    </row>
    <row r="4560" spans="1:4" x14ac:dyDescent="0.2">
      <c r="A4560" s="146">
        <v>39290</v>
      </c>
      <c r="B4560" s="146" t="s">
        <v>4450</v>
      </c>
      <c r="C4560" s="146" t="s">
        <v>10</v>
      </c>
      <c r="D4560" s="147" t="s">
        <v>15401</v>
      </c>
    </row>
    <row r="4561" spans="1:4" x14ac:dyDescent="0.2">
      <c r="A4561" s="146">
        <v>39291</v>
      </c>
      <c r="B4561" s="146" t="s">
        <v>4451</v>
      </c>
      <c r="C4561" s="146" t="s">
        <v>10</v>
      </c>
      <c r="D4561" s="147" t="s">
        <v>15213</v>
      </c>
    </row>
    <row r="4562" spans="1:4" x14ac:dyDescent="0.2">
      <c r="A4562" s="146">
        <v>20174</v>
      </c>
      <c r="B4562" s="146" t="s">
        <v>4452</v>
      </c>
      <c r="C4562" s="146" t="s">
        <v>10</v>
      </c>
      <c r="D4562" s="147" t="s">
        <v>21751</v>
      </c>
    </row>
    <row r="4563" spans="1:4" x14ac:dyDescent="0.2">
      <c r="A4563" s="146">
        <v>41892</v>
      </c>
      <c r="B4563" s="146" t="s">
        <v>4453</v>
      </c>
      <c r="C4563" s="146" t="s">
        <v>10</v>
      </c>
      <c r="D4563" s="147" t="s">
        <v>21752</v>
      </c>
    </row>
    <row r="4564" spans="1:4" x14ac:dyDescent="0.2">
      <c r="A4564" s="146">
        <v>7048</v>
      </c>
      <c r="B4564" s="146" t="s">
        <v>4454</v>
      </c>
      <c r="C4564" s="146" t="s">
        <v>10</v>
      </c>
      <c r="D4564" s="147" t="s">
        <v>21753</v>
      </c>
    </row>
    <row r="4565" spans="1:4" x14ac:dyDescent="0.2">
      <c r="A4565" s="146">
        <v>7088</v>
      </c>
      <c r="B4565" s="146" t="s">
        <v>4455</v>
      </c>
      <c r="C4565" s="146" t="s">
        <v>10</v>
      </c>
      <c r="D4565" s="147" t="s">
        <v>21754</v>
      </c>
    </row>
    <row r="4566" spans="1:4" x14ac:dyDescent="0.2">
      <c r="A4566" s="146">
        <v>20179</v>
      </c>
      <c r="B4566" s="146" t="s">
        <v>16715</v>
      </c>
      <c r="C4566" s="146" t="s">
        <v>10</v>
      </c>
      <c r="D4566" s="147" t="s">
        <v>21755</v>
      </c>
    </row>
    <row r="4567" spans="1:4" x14ac:dyDescent="0.2">
      <c r="A4567" s="146">
        <v>20178</v>
      </c>
      <c r="B4567" s="146" t="s">
        <v>16716</v>
      </c>
      <c r="C4567" s="146" t="s">
        <v>10</v>
      </c>
      <c r="D4567" s="147" t="s">
        <v>16949</v>
      </c>
    </row>
    <row r="4568" spans="1:4" x14ac:dyDescent="0.2">
      <c r="A4568" s="146">
        <v>20180</v>
      </c>
      <c r="B4568" s="146" t="s">
        <v>16718</v>
      </c>
      <c r="C4568" s="146" t="s">
        <v>10</v>
      </c>
      <c r="D4568" s="147" t="s">
        <v>14221</v>
      </c>
    </row>
    <row r="4569" spans="1:4" x14ac:dyDescent="0.2">
      <c r="A4569" s="146">
        <v>20181</v>
      </c>
      <c r="B4569" s="146" t="s">
        <v>16720</v>
      </c>
      <c r="C4569" s="146" t="s">
        <v>10</v>
      </c>
      <c r="D4569" s="147" t="s">
        <v>21756</v>
      </c>
    </row>
    <row r="4570" spans="1:4" x14ac:dyDescent="0.2">
      <c r="A4570" s="146">
        <v>20177</v>
      </c>
      <c r="B4570" s="146" t="s">
        <v>16722</v>
      </c>
      <c r="C4570" s="146" t="s">
        <v>10</v>
      </c>
      <c r="D4570" s="147" t="s">
        <v>21757</v>
      </c>
    </row>
    <row r="4571" spans="1:4" x14ac:dyDescent="0.2">
      <c r="A4571" s="146">
        <v>7082</v>
      </c>
      <c r="B4571" s="146" t="s">
        <v>4461</v>
      </c>
      <c r="C4571" s="146" t="s">
        <v>10</v>
      </c>
      <c r="D4571" s="147" t="s">
        <v>21758</v>
      </c>
    </row>
    <row r="4572" spans="1:4" x14ac:dyDescent="0.2">
      <c r="A4572" s="146">
        <v>42707</v>
      </c>
      <c r="B4572" s="146" t="s">
        <v>4462</v>
      </c>
      <c r="C4572" s="146" t="s">
        <v>10</v>
      </c>
      <c r="D4572" s="147" t="s">
        <v>21759</v>
      </c>
    </row>
    <row r="4573" spans="1:4" x14ac:dyDescent="0.2">
      <c r="A4573" s="146">
        <v>7069</v>
      </c>
      <c r="B4573" s="146" t="s">
        <v>4463</v>
      </c>
      <c r="C4573" s="146" t="s">
        <v>10</v>
      </c>
      <c r="D4573" s="147" t="s">
        <v>21760</v>
      </c>
    </row>
    <row r="4574" spans="1:4" x14ac:dyDescent="0.2">
      <c r="A4574" s="146">
        <v>42708</v>
      </c>
      <c r="B4574" s="146" t="s">
        <v>4464</v>
      </c>
      <c r="C4574" s="146" t="s">
        <v>10</v>
      </c>
      <c r="D4574" s="147" t="s">
        <v>21761</v>
      </c>
    </row>
    <row r="4575" spans="1:4" x14ac:dyDescent="0.2">
      <c r="A4575" s="146">
        <v>7070</v>
      </c>
      <c r="B4575" s="146" t="s">
        <v>4465</v>
      </c>
      <c r="C4575" s="146" t="s">
        <v>10</v>
      </c>
      <c r="D4575" s="147" t="s">
        <v>21762</v>
      </c>
    </row>
    <row r="4576" spans="1:4" x14ac:dyDescent="0.2">
      <c r="A4576" s="146">
        <v>42709</v>
      </c>
      <c r="B4576" s="146" t="s">
        <v>4466</v>
      </c>
      <c r="C4576" s="146" t="s">
        <v>10</v>
      </c>
      <c r="D4576" s="147" t="s">
        <v>21763</v>
      </c>
    </row>
    <row r="4577" spans="1:4" x14ac:dyDescent="0.2">
      <c r="A4577" s="146">
        <v>42710</v>
      </c>
      <c r="B4577" s="146" t="s">
        <v>4467</v>
      </c>
      <c r="C4577" s="146" t="s">
        <v>10</v>
      </c>
      <c r="D4577" s="147" t="s">
        <v>21764</v>
      </c>
    </row>
    <row r="4578" spans="1:4" x14ac:dyDescent="0.2">
      <c r="A4578" s="146">
        <v>42716</v>
      </c>
      <c r="B4578" s="146" t="s">
        <v>4468</v>
      </c>
      <c r="C4578" s="146" t="s">
        <v>10</v>
      </c>
      <c r="D4578" s="147" t="s">
        <v>21765</v>
      </c>
    </row>
    <row r="4579" spans="1:4" x14ac:dyDescent="0.2">
      <c r="A4579" s="146">
        <v>20172</v>
      </c>
      <c r="B4579" s="146" t="s">
        <v>4469</v>
      </c>
      <c r="C4579" s="146" t="s">
        <v>10</v>
      </c>
      <c r="D4579" s="147" t="s">
        <v>16617</v>
      </c>
    </row>
    <row r="4580" spans="1:4" x14ac:dyDescent="0.2">
      <c r="A4580" s="146">
        <v>40945</v>
      </c>
      <c r="B4580" s="146" t="s">
        <v>4470</v>
      </c>
      <c r="C4580" s="146" t="s">
        <v>185</v>
      </c>
      <c r="D4580" s="147" t="s">
        <v>20876</v>
      </c>
    </row>
    <row r="4581" spans="1:4" x14ac:dyDescent="0.2">
      <c r="A4581" s="146">
        <v>40946</v>
      </c>
      <c r="B4581" s="146" t="s">
        <v>4471</v>
      </c>
      <c r="C4581" s="146" t="s">
        <v>187</v>
      </c>
      <c r="D4581" s="147" t="s">
        <v>21168</v>
      </c>
    </row>
    <row r="4582" spans="1:4" x14ac:dyDescent="0.2">
      <c r="A4582" s="146">
        <v>7153</v>
      </c>
      <c r="B4582" s="146" t="s">
        <v>4472</v>
      </c>
      <c r="C4582" s="146" t="s">
        <v>185</v>
      </c>
      <c r="D4582" s="147" t="s">
        <v>21766</v>
      </c>
    </row>
    <row r="4583" spans="1:4" x14ac:dyDescent="0.2">
      <c r="A4583" s="146">
        <v>41089</v>
      </c>
      <c r="B4583" s="146" t="s">
        <v>4473</v>
      </c>
      <c r="C4583" s="146" t="s">
        <v>187</v>
      </c>
      <c r="D4583" s="147" t="s">
        <v>21767</v>
      </c>
    </row>
    <row r="4584" spans="1:4" x14ac:dyDescent="0.2">
      <c r="A4584" s="146">
        <v>40943</v>
      </c>
      <c r="B4584" s="146" t="s">
        <v>4474</v>
      </c>
      <c r="C4584" s="146" t="s">
        <v>185</v>
      </c>
      <c r="D4584" s="147" t="s">
        <v>12897</v>
      </c>
    </row>
    <row r="4585" spans="1:4" x14ac:dyDescent="0.2">
      <c r="A4585" s="146">
        <v>40944</v>
      </c>
      <c r="B4585" s="146" t="s">
        <v>4475</v>
      </c>
      <c r="C4585" s="146" t="s">
        <v>187</v>
      </c>
      <c r="D4585" s="147" t="s">
        <v>21768</v>
      </c>
    </row>
    <row r="4586" spans="1:4" x14ac:dyDescent="0.2">
      <c r="A4586" s="146">
        <v>6175</v>
      </c>
      <c r="B4586" s="146" t="s">
        <v>4476</v>
      </c>
      <c r="C4586" s="146" t="s">
        <v>185</v>
      </c>
      <c r="D4586" s="147" t="s">
        <v>20751</v>
      </c>
    </row>
    <row r="4587" spans="1:4" x14ac:dyDescent="0.2">
      <c r="A4587" s="146">
        <v>41092</v>
      </c>
      <c r="B4587" s="146" t="s">
        <v>4477</v>
      </c>
      <c r="C4587" s="146" t="s">
        <v>187</v>
      </c>
      <c r="D4587" s="147" t="s">
        <v>21769</v>
      </c>
    </row>
    <row r="4588" spans="1:4" x14ac:dyDescent="0.2">
      <c r="A4588" s="146">
        <v>37712</v>
      </c>
      <c r="B4588" s="146" t="s">
        <v>4478</v>
      </c>
      <c r="C4588" s="146" t="s">
        <v>15</v>
      </c>
      <c r="D4588" s="147" t="s">
        <v>16739</v>
      </c>
    </row>
    <row r="4589" spans="1:4" x14ac:dyDescent="0.2">
      <c r="A4589" s="146">
        <v>34547</v>
      </c>
      <c r="B4589" s="146" t="s">
        <v>4479</v>
      </c>
      <c r="C4589" s="146" t="s">
        <v>20</v>
      </c>
      <c r="D4589" s="147" t="s">
        <v>12507</v>
      </c>
    </row>
    <row r="4590" spans="1:4" x14ac:dyDescent="0.2">
      <c r="A4590" s="146">
        <v>34548</v>
      </c>
      <c r="B4590" s="146" t="s">
        <v>4480</v>
      </c>
      <c r="C4590" s="146" t="s">
        <v>20</v>
      </c>
      <c r="D4590" s="147" t="s">
        <v>13984</v>
      </c>
    </row>
    <row r="4591" spans="1:4" x14ac:dyDescent="0.2">
      <c r="A4591" s="146">
        <v>34558</v>
      </c>
      <c r="B4591" s="146" t="s">
        <v>4481</v>
      </c>
      <c r="C4591" s="146" t="s">
        <v>20</v>
      </c>
      <c r="D4591" s="147" t="s">
        <v>19654</v>
      </c>
    </row>
    <row r="4592" spans="1:4" x14ac:dyDescent="0.2">
      <c r="A4592" s="146">
        <v>34550</v>
      </c>
      <c r="B4592" s="146" t="s">
        <v>4482</v>
      </c>
      <c r="C4592" s="146" t="s">
        <v>20</v>
      </c>
      <c r="D4592" s="147" t="s">
        <v>13294</v>
      </c>
    </row>
    <row r="4593" spans="1:4" x14ac:dyDescent="0.2">
      <c r="A4593" s="146">
        <v>34557</v>
      </c>
      <c r="B4593" s="146" t="s">
        <v>4483</v>
      </c>
      <c r="C4593" s="146" t="s">
        <v>20</v>
      </c>
      <c r="D4593" s="147" t="s">
        <v>13842</v>
      </c>
    </row>
    <row r="4594" spans="1:4" x14ac:dyDescent="0.2">
      <c r="A4594" s="146">
        <v>37411</v>
      </c>
      <c r="B4594" s="146" t="s">
        <v>4484</v>
      </c>
      <c r="C4594" s="146" t="s">
        <v>15</v>
      </c>
      <c r="D4594" s="147" t="s">
        <v>21063</v>
      </c>
    </row>
    <row r="4595" spans="1:4" x14ac:dyDescent="0.2">
      <c r="A4595" s="146">
        <v>39508</v>
      </c>
      <c r="B4595" s="146" t="s">
        <v>4485</v>
      </c>
      <c r="C4595" s="146" t="s">
        <v>15</v>
      </c>
      <c r="D4595" s="147" t="s">
        <v>13009</v>
      </c>
    </row>
    <row r="4596" spans="1:4" x14ac:dyDescent="0.2">
      <c r="A4596" s="146">
        <v>39507</v>
      </c>
      <c r="B4596" s="146" t="s">
        <v>4486</v>
      </c>
      <c r="C4596" s="146" t="s">
        <v>15</v>
      </c>
      <c r="D4596" s="147" t="s">
        <v>19687</v>
      </c>
    </row>
    <row r="4597" spans="1:4" x14ac:dyDescent="0.2">
      <c r="A4597" s="146">
        <v>7155</v>
      </c>
      <c r="B4597" s="146" t="s">
        <v>4487</v>
      </c>
      <c r="C4597" s="146" t="s">
        <v>15</v>
      </c>
      <c r="D4597" s="147" t="s">
        <v>14167</v>
      </c>
    </row>
    <row r="4598" spans="1:4" x14ac:dyDescent="0.2">
      <c r="A4598" s="146">
        <v>42406</v>
      </c>
      <c r="B4598" s="146" t="s">
        <v>4488</v>
      </c>
      <c r="C4598" s="146" t="s">
        <v>15</v>
      </c>
      <c r="D4598" s="147" t="s">
        <v>15340</v>
      </c>
    </row>
    <row r="4599" spans="1:4" x14ac:dyDescent="0.2">
      <c r="A4599" s="146">
        <v>7156</v>
      </c>
      <c r="B4599" s="146" t="s">
        <v>4489</v>
      </c>
      <c r="C4599" s="146" t="s">
        <v>15</v>
      </c>
      <c r="D4599" s="147" t="s">
        <v>15845</v>
      </c>
    </row>
    <row r="4600" spans="1:4" x14ac:dyDescent="0.2">
      <c r="A4600" s="146">
        <v>43127</v>
      </c>
      <c r="B4600" s="146" t="s">
        <v>4490</v>
      </c>
      <c r="C4600" s="146" t="s">
        <v>15</v>
      </c>
      <c r="D4600" s="147" t="s">
        <v>21770</v>
      </c>
    </row>
    <row r="4601" spans="1:4" x14ac:dyDescent="0.2">
      <c r="A4601" s="146">
        <v>10917</v>
      </c>
      <c r="B4601" s="146" t="s">
        <v>4491</v>
      </c>
      <c r="C4601" s="146" t="s">
        <v>15</v>
      </c>
      <c r="D4601" s="147" t="s">
        <v>14208</v>
      </c>
    </row>
    <row r="4602" spans="1:4" x14ac:dyDescent="0.2">
      <c r="A4602" s="146">
        <v>21141</v>
      </c>
      <c r="B4602" s="146" t="s">
        <v>4492</v>
      </c>
      <c r="C4602" s="146" t="s">
        <v>15</v>
      </c>
      <c r="D4602" s="147" t="s">
        <v>12636</v>
      </c>
    </row>
    <row r="4603" spans="1:4" x14ac:dyDescent="0.2">
      <c r="A4603" s="146">
        <v>39509</v>
      </c>
      <c r="B4603" s="146" t="s">
        <v>4493</v>
      </c>
      <c r="C4603" s="146" t="s">
        <v>15</v>
      </c>
      <c r="D4603" s="147" t="s">
        <v>21771</v>
      </c>
    </row>
    <row r="4604" spans="1:4" x14ac:dyDescent="0.2">
      <c r="A4604" s="146">
        <v>25988</v>
      </c>
      <c r="B4604" s="146" t="s">
        <v>16745</v>
      </c>
      <c r="C4604" s="146" t="s">
        <v>15</v>
      </c>
      <c r="D4604" s="147" t="s">
        <v>13878</v>
      </c>
    </row>
    <row r="4605" spans="1:4" x14ac:dyDescent="0.2">
      <c r="A4605" s="146">
        <v>7167</v>
      </c>
      <c r="B4605" s="146" t="s">
        <v>4495</v>
      </c>
      <c r="C4605" s="146" t="s">
        <v>15</v>
      </c>
      <c r="D4605" s="147" t="s">
        <v>16746</v>
      </c>
    </row>
    <row r="4606" spans="1:4" x14ac:dyDescent="0.2">
      <c r="A4606" s="146">
        <v>10928</v>
      </c>
      <c r="B4606" s="146" t="s">
        <v>4496</v>
      </c>
      <c r="C4606" s="146" t="s">
        <v>15</v>
      </c>
      <c r="D4606" s="147" t="s">
        <v>16688</v>
      </c>
    </row>
    <row r="4607" spans="1:4" x14ac:dyDescent="0.2">
      <c r="A4607" s="146">
        <v>10933</v>
      </c>
      <c r="B4607" s="146" t="s">
        <v>4497</v>
      </c>
      <c r="C4607" s="146" t="s">
        <v>15</v>
      </c>
      <c r="D4607" s="147" t="s">
        <v>14282</v>
      </c>
    </row>
    <row r="4608" spans="1:4" x14ac:dyDescent="0.2">
      <c r="A4608" s="146">
        <v>7158</v>
      </c>
      <c r="B4608" s="146" t="s">
        <v>4498</v>
      </c>
      <c r="C4608" s="146" t="s">
        <v>15</v>
      </c>
      <c r="D4608" s="147" t="s">
        <v>15631</v>
      </c>
    </row>
    <row r="4609" spans="1:4" x14ac:dyDescent="0.2">
      <c r="A4609" s="146">
        <v>10927</v>
      </c>
      <c r="B4609" s="146" t="s">
        <v>4499</v>
      </c>
      <c r="C4609" s="146" t="s">
        <v>15</v>
      </c>
      <c r="D4609" s="147" t="s">
        <v>16747</v>
      </c>
    </row>
    <row r="4610" spans="1:4" x14ac:dyDescent="0.2">
      <c r="A4610" s="146">
        <v>7162</v>
      </c>
      <c r="B4610" s="146" t="s">
        <v>4500</v>
      </c>
      <c r="C4610" s="146" t="s">
        <v>15</v>
      </c>
      <c r="D4610" s="147" t="s">
        <v>15359</v>
      </c>
    </row>
    <row r="4611" spans="1:4" x14ac:dyDescent="0.2">
      <c r="A4611" s="146">
        <v>10932</v>
      </c>
      <c r="B4611" s="146" t="s">
        <v>4501</v>
      </c>
      <c r="C4611" s="146" t="s">
        <v>15</v>
      </c>
      <c r="D4611" s="147" t="s">
        <v>16748</v>
      </c>
    </row>
    <row r="4612" spans="1:4" x14ac:dyDescent="0.2">
      <c r="A4612" s="146">
        <v>10937</v>
      </c>
      <c r="B4612" s="146" t="s">
        <v>4502</v>
      </c>
      <c r="C4612" s="146" t="s">
        <v>15</v>
      </c>
      <c r="D4612" s="147" t="s">
        <v>15562</v>
      </c>
    </row>
    <row r="4613" spans="1:4" x14ac:dyDescent="0.2">
      <c r="A4613" s="146">
        <v>10935</v>
      </c>
      <c r="B4613" s="146" t="s">
        <v>4503</v>
      </c>
      <c r="C4613" s="146" t="s">
        <v>15</v>
      </c>
      <c r="D4613" s="147" t="s">
        <v>16749</v>
      </c>
    </row>
    <row r="4614" spans="1:4" x14ac:dyDescent="0.2">
      <c r="A4614" s="146">
        <v>10931</v>
      </c>
      <c r="B4614" s="146" t="s">
        <v>4504</v>
      </c>
      <c r="C4614" s="146" t="s">
        <v>15</v>
      </c>
      <c r="D4614" s="147" t="s">
        <v>13426</v>
      </c>
    </row>
    <row r="4615" spans="1:4" x14ac:dyDescent="0.2">
      <c r="A4615" s="146">
        <v>7164</v>
      </c>
      <c r="B4615" s="146" t="s">
        <v>4505</v>
      </c>
      <c r="C4615" s="146" t="s">
        <v>15</v>
      </c>
      <c r="D4615" s="147" t="s">
        <v>16750</v>
      </c>
    </row>
    <row r="4616" spans="1:4" x14ac:dyDescent="0.2">
      <c r="A4616" s="146">
        <v>36887</v>
      </c>
      <c r="B4616" s="146" t="s">
        <v>4506</v>
      </c>
      <c r="C4616" s="146" t="s">
        <v>15</v>
      </c>
      <c r="D4616" s="147" t="s">
        <v>16737</v>
      </c>
    </row>
    <row r="4617" spans="1:4" x14ac:dyDescent="0.2">
      <c r="A4617" s="146">
        <v>34630</v>
      </c>
      <c r="B4617" s="146" t="s">
        <v>4507</v>
      </c>
      <c r="C4617" s="146" t="s">
        <v>10</v>
      </c>
      <c r="D4617" s="147" t="s">
        <v>16751</v>
      </c>
    </row>
    <row r="4618" spans="1:4" x14ac:dyDescent="0.2">
      <c r="A4618" s="146">
        <v>7161</v>
      </c>
      <c r="B4618" s="146" t="s">
        <v>4508</v>
      </c>
      <c r="C4618" s="146" t="s">
        <v>15</v>
      </c>
      <c r="D4618" s="147" t="s">
        <v>15445</v>
      </c>
    </row>
    <row r="4619" spans="1:4" x14ac:dyDescent="0.2">
      <c r="A4619" s="146">
        <v>7170</v>
      </c>
      <c r="B4619" s="146" t="s">
        <v>4509</v>
      </c>
      <c r="C4619" s="146" t="s">
        <v>15</v>
      </c>
      <c r="D4619" s="147" t="s">
        <v>14740</v>
      </c>
    </row>
    <row r="4620" spans="1:4" x14ac:dyDescent="0.2">
      <c r="A4620" s="146">
        <v>37524</v>
      </c>
      <c r="B4620" s="146" t="s">
        <v>4510</v>
      </c>
      <c r="C4620" s="146" t="s">
        <v>20</v>
      </c>
      <c r="D4620" s="147" t="s">
        <v>20036</v>
      </c>
    </row>
    <row r="4621" spans="1:4" x14ac:dyDescent="0.2">
      <c r="A4621" s="146">
        <v>37525</v>
      </c>
      <c r="B4621" s="146" t="s">
        <v>4511</v>
      </c>
      <c r="C4621" s="146" t="s">
        <v>20</v>
      </c>
      <c r="D4621" s="147" t="s">
        <v>21772</v>
      </c>
    </row>
    <row r="4622" spans="1:4" x14ac:dyDescent="0.2">
      <c r="A4622" s="146">
        <v>36789</v>
      </c>
      <c r="B4622" s="146" t="s">
        <v>4512</v>
      </c>
      <c r="C4622" s="146" t="s">
        <v>10</v>
      </c>
      <c r="D4622" s="147" t="s">
        <v>12583</v>
      </c>
    </row>
    <row r="4623" spans="1:4" x14ac:dyDescent="0.2">
      <c r="A4623" s="146">
        <v>7173</v>
      </c>
      <c r="B4623" s="146" t="s">
        <v>4513</v>
      </c>
      <c r="C4623" s="146" t="s">
        <v>522</v>
      </c>
      <c r="D4623" s="147" t="s">
        <v>16753</v>
      </c>
    </row>
    <row r="4624" spans="1:4" x14ac:dyDescent="0.2">
      <c r="A4624" s="146">
        <v>7175</v>
      </c>
      <c r="B4624" s="146" t="s">
        <v>16754</v>
      </c>
      <c r="C4624" s="146" t="s">
        <v>10</v>
      </c>
      <c r="D4624" s="147" t="s">
        <v>15368</v>
      </c>
    </row>
    <row r="4625" spans="1:4" x14ac:dyDescent="0.2">
      <c r="A4625" s="146">
        <v>40865</v>
      </c>
      <c r="B4625" s="146" t="s">
        <v>16755</v>
      </c>
      <c r="C4625" s="146" t="s">
        <v>10</v>
      </c>
      <c r="D4625" s="147" t="s">
        <v>15735</v>
      </c>
    </row>
    <row r="4626" spans="1:4" x14ac:dyDescent="0.2">
      <c r="A4626" s="146">
        <v>7184</v>
      </c>
      <c r="B4626" s="146" t="s">
        <v>4516</v>
      </c>
      <c r="C4626" s="146" t="s">
        <v>15</v>
      </c>
      <c r="D4626" s="147" t="s">
        <v>20006</v>
      </c>
    </row>
    <row r="4627" spans="1:4" x14ac:dyDescent="0.2">
      <c r="A4627" s="146">
        <v>34458</v>
      </c>
      <c r="B4627" s="146" t="s">
        <v>4517</v>
      </c>
      <c r="C4627" s="146" t="s">
        <v>10</v>
      </c>
      <c r="D4627" s="147" t="s">
        <v>21773</v>
      </c>
    </row>
    <row r="4628" spans="1:4" x14ac:dyDescent="0.2">
      <c r="A4628" s="146">
        <v>34464</v>
      </c>
      <c r="B4628" s="146" t="s">
        <v>4518</v>
      </c>
      <c r="C4628" s="146" t="s">
        <v>10</v>
      </c>
      <c r="D4628" s="147" t="s">
        <v>21774</v>
      </c>
    </row>
    <row r="4629" spans="1:4" x14ac:dyDescent="0.2">
      <c r="A4629" s="146">
        <v>34468</v>
      </c>
      <c r="B4629" s="146" t="s">
        <v>4519</v>
      </c>
      <c r="C4629" s="146" t="s">
        <v>10</v>
      </c>
      <c r="D4629" s="147" t="s">
        <v>21775</v>
      </c>
    </row>
    <row r="4630" spans="1:4" x14ac:dyDescent="0.2">
      <c r="A4630" s="146">
        <v>34473</v>
      </c>
      <c r="B4630" s="146" t="s">
        <v>4520</v>
      </c>
      <c r="C4630" s="146" t="s">
        <v>10</v>
      </c>
      <c r="D4630" s="147" t="s">
        <v>21466</v>
      </c>
    </row>
    <row r="4631" spans="1:4" x14ac:dyDescent="0.2">
      <c r="A4631" s="146">
        <v>34480</v>
      </c>
      <c r="B4631" s="146" t="s">
        <v>4521</v>
      </c>
      <c r="C4631" s="146" t="s">
        <v>10</v>
      </c>
      <c r="D4631" s="147" t="s">
        <v>21776</v>
      </c>
    </row>
    <row r="4632" spans="1:4" x14ac:dyDescent="0.2">
      <c r="A4632" s="146">
        <v>34486</v>
      </c>
      <c r="B4632" s="146" t="s">
        <v>4522</v>
      </c>
      <c r="C4632" s="146" t="s">
        <v>10</v>
      </c>
      <c r="D4632" s="147" t="s">
        <v>21777</v>
      </c>
    </row>
    <row r="4633" spans="1:4" x14ac:dyDescent="0.2">
      <c r="A4633" s="146">
        <v>7202</v>
      </c>
      <c r="B4633" s="146" t="s">
        <v>16762</v>
      </c>
      <c r="C4633" s="146" t="s">
        <v>15</v>
      </c>
      <c r="D4633" s="147" t="s">
        <v>19662</v>
      </c>
    </row>
    <row r="4634" spans="1:4" x14ac:dyDescent="0.2">
      <c r="A4634" s="146">
        <v>7190</v>
      </c>
      <c r="B4634" s="146" t="s">
        <v>4523</v>
      </c>
      <c r="C4634" s="146" t="s">
        <v>10</v>
      </c>
      <c r="D4634" s="147" t="s">
        <v>20231</v>
      </c>
    </row>
    <row r="4635" spans="1:4" x14ac:dyDescent="0.2">
      <c r="A4635" s="146">
        <v>34417</v>
      </c>
      <c r="B4635" s="146" t="s">
        <v>4524</v>
      </c>
      <c r="C4635" s="146" t="s">
        <v>10</v>
      </c>
      <c r="D4635" s="147" t="s">
        <v>12494</v>
      </c>
    </row>
    <row r="4636" spans="1:4" x14ac:dyDescent="0.2">
      <c r="A4636" s="146">
        <v>7191</v>
      </c>
      <c r="B4636" s="146" t="s">
        <v>4525</v>
      </c>
      <c r="C4636" s="146" t="s">
        <v>10</v>
      </c>
      <c r="D4636" s="147" t="s">
        <v>21778</v>
      </c>
    </row>
    <row r="4637" spans="1:4" x14ac:dyDescent="0.2">
      <c r="A4637" s="146">
        <v>7213</v>
      </c>
      <c r="B4637" s="146" t="s">
        <v>4525</v>
      </c>
      <c r="C4637" s="146" t="s">
        <v>15</v>
      </c>
      <c r="D4637" s="147" t="s">
        <v>21669</v>
      </c>
    </row>
    <row r="4638" spans="1:4" x14ac:dyDescent="0.2">
      <c r="A4638" s="146">
        <v>7195</v>
      </c>
      <c r="B4638" s="146" t="s">
        <v>4526</v>
      </c>
      <c r="C4638" s="146" t="s">
        <v>10</v>
      </c>
      <c r="D4638" s="147" t="s">
        <v>21779</v>
      </c>
    </row>
    <row r="4639" spans="1:4" x14ac:dyDescent="0.2">
      <c r="A4639" s="146">
        <v>7186</v>
      </c>
      <c r="B4639" s="146" t="s">
        <v>4527</v>
      </c>
      <c r="C4639" s="146" t="s">
        <v>10</v>
      </c>
      <c r="D4639" s="147" t="s">
        <v>21780</v>
      </c>
    </row>
    <row r="4640" spans="1:4" x14ac:dyDescent="0.2">
      <c r="A4640" s="146">
        <v>7194</v>
      </c>
      <c r="B4640" s="146" t="s">
        <v>4528</v>
      </c>
      <c r="C4640" s="146" t="s">
        <v>15</v>
      </c>
      <c r="D4640" s="147" t="s">
        <v>20858</v>
      </c>
    </row>
    <row r="4641" spans="1:4" x14ac:dyDescent="0.2">
      <c r="A4641" s="146">
        <v>7207</v>
      </c>
      <c r="B4641" s="146" t="s">
        <v>4528</v>
      </c>
      <c r="C4641" s="146" t="s">
        <v>10</v>
      </c>
      <c r="D4641" s="147" t="s">
        <v>21781</v>
      </c>
    </row>
    <row r="4642" spans="1:4" x14ac:dyDescent="0.2">
      <c r="A4642" s="146">
        <v>7197</v>
      </c>
      <c r="B4642" s="146" t="s">
        <v>4529</v>
      </c>
      <c r="C4642" s="146" t="s">
        <v>10</v>
      </c>
      <c r="D4642" s="147" t="s">
        <v>21782</v>
      </c>
    </row>
    <row r="4643" spans="1:4" x14ac:dyDescent="0.2">
      <c r="A4643" s="146">
        <v>7192</v>
      </c>
      <c r="B4643" s="146" t="s">
        <v>4530</v>
      </c>
      <c r="C4643" s="146" t="s">
        <v>10</v>
      </c>
      <c r="D4643" s="147" t="s">
        <v>21783</v>
      </c>
    </row>
    <row r="4644" spans="1:4" x14ac:dyDescent="0.2">
      <c r="A4644" s="146">
        <v>7193</v>
      </c>
      <c r="B4644" s="146" t="s">
        <v>4531</v>
      </c>
      <c r="C4644" s="146" t="s">
        <v>10</v>
      </c>
      <c r="D4644" s="147" t="s">
        <v>21784</v>
      </c>
    </row>
    <row r="4645" spans="1:4" x14ac:dyDescent="0.2">
      <c r="A4645" s="146">
        <v>7189</v>
      </c>
      <c r="B4645" s="146" t="s">
        <v>4532</v>
      </c>
      <c r="C4645" s="146" t="s">
        <v>10</v>
      </c>
      <c r="D4645" s="147" t="s">
        <v>21785</v>
      </c>
    </row>
    <row r="4646" spans="1:4" x14ac:dyDescent="0.2">
      <c r="A4646" s="146">
        <v>7198</v>
      </c>
      <c r="B4646" s="146" t="s">
        <v>4533</v>
      </c>
      <c r="C4646" s="146" t="s">
        <v>15</v>
      </c>
      <c r="D4646" s="147" t="s">
        <v>21786</v>
      </c>
    </row>
    <row r="4647" spans="1:4" x14ac:dyDescent="0.2">
      <c r="A4647" s="146">
        <v>34402</v>
      </c>
      <c r="B4647" s="146" t="s">
        <v>4533</v>
      </c>
      <c r="C4647" s="146" t="s">
        <v>10</v>
      </c>
      <c r="D4647" s="147" t="s">
        <v>21787</v>
      </c>
    </row>
    <row r="4648" spans="1:4" x14ac:dyDescent="0.2">
      <c r="A4648" s="146">
        <v>7245</v>
      </c>
      <c r="B4648" s="146" t="s">
        <v>4534</v>
      </c>
      <c r="C4648" s="146" t="s">
        <v>10</v>
      </c>
      <c r="D4648" s="147" t="s">
        <v>21788</v>
      </c>
    </row>
    <row r="4649" spans="1:4" x14ac:dyDescent="0.2">
      <c r="A4649" s="146">
        <v>34425</v>
      </c>
      <c r="B4649" s="146" t="s">
        <v>4535</v>
      </c>
      <c r="C4649" s="146" t="s">
        <v>10</v>
      </c>
      <c r="D4649" s="147" t="s">
        <v>21789</v>
      </c>
    </row>
    <row r="4650" spans="1:4" x14ac:dyDescent="0.2">
      <c r="A4650" s="146">
        <v>7223</v>
      </c>
      <c r="B4650" s="146" t="s">
        <v>4536</v>
      </c>
      <c r="C4650" s="146" t="s">
        <v>10</v>
      </c>
      <c r="D4650" s="147" t="s">
        <v>21790</v>
      </c>
    </row>
    <row r="4651" spans="1:4" x14ac:dyDescent="0.2">
      <c r="A4651" s="146">
        <v>7234</v>
      </c>
      <c r="B4651" s="146" t="s">
        <v>4537</v>
      </c>
      <c r="C4651" s="146" t="s">
        <v>10</v>
      </c>
      <c r="D4651" s="147" t="s">
        <v>14054</v>
      </c>
    </row>
    <row r="4652" spans="1:4" x14ac:dyDescent="0.2">
      <c r="A4652" s="146">
        <v>7224</v>
      </c>
      <c r="B4652" s="146" t="s">
        <v>4538</v>
      </c>
      <c r="C4652" s="146" t="s">
        <v>10</v>
      </c>
      <c r="D4652" s="147" t="s">
        <v>21791</v>
      </c>
    </row>
    <row r="4653" spans="1:4" x14ac:dyDescent="0.2">
      <c r="A4653" s="146">
        <v>7221</v>
      </c>
      <c r="B4653" s="146" t="s">
        <v>16777</v>
      </c>
      <c r="C4653" s="146" t="s">
        <v>15</v>
      </c>
      <c r="D4653" s="147" t="s">
        <v>21792</v>
      </c>
    </row>
    <row r="4654" spans="1:4" x14ac:dyDescent="0.2">
      <c r="A4654" s="146">
        <v>7210</v>
      </c>
      <c r="B4654" s="146" t="s">
        <v>16777</v>
      </c>
      <c r="C4654" s="146" t="s">
        <v>10</v>
      </c>
      <c r="D4654" s="147" t="s">
        <v>21793</v>
      </c>
    </row>
    <row r="4655" spans="1:4" x14ac:dyDescent="0.2">
      <c r="A4655" s="146">
        <v>7225</v>
      </c>
      <c r="B4655" s="146" t="s">
        <v>4539</v>
      </c>
      <c r="C4655" s="146" t="s">
        <v>10</v>
      </c>
      <c r="D4655" s="147" t="s">
        <v>21794</v>
      </c>
    </row>
    <row r="4656" spans="1:4" x14ac:dyDescent="0.2">
      <c r="A4656" s="146">
        <v>7226</v>
      </c>
      <c r="B4656" s="146" t="s">
        <v>4540</v>
      </c>
      <c r="C4656" s="146" t="s">
        <v>10</v>
      </c>
      <c r="D4656" s="147" t="s">
        <v>21795</v>
      </c>
    </row>
    <row r="4657" spans="1:4" x14ac:dyDescent="0.2">
      <c r="A4657" s="146">
        <v>7236</v>
      </c>
      <c r="B4657" s="146" t="s">
        <v>16782</v>
      </c>
      <c r="C4657" s="146" t="s">
        <v>10</v>
      </c>
      <c r="D4657" s="147" t="s">
        <v>21796</v>
      </c>
    </row>
    <row r="4658" spans="1:4" x14ac:dyDescent="0.2">
      <c r="A4658" s="146">
        <v>7227</v>
      </c>
      <c r="B4658" s="146" t="s">
        <v>4541</v>
      </c>
      <c r="C4658" s="146" t="s">
        <v>10</v>
      </c>
      <c r="D4658" s="147" t="s">
        <v>21797</v>
      </c>
    </row>
    <row r="4659" spans="1:4" x14ac:dyDescent="0.2">
      <c r="A4659" s="146">
        <v>7212</v>
      </c>
      <c r="B4659" s="146" t="s">
        <v>4542</v>
      </c>
      <c r="C4659" s="146" t="s">
        <v>10</v>
      </c>
      <c r="D4659" s="147" t="s">
        <v>21798</v>
      </c>
    </row>
    <row r="4660" spans="1:4" x14ac:dyDescent="0.2">
      <c r="A4660" s="146">
        <v>7229</v>
      </c>
      <c r="B4660" s="146" t="s">
        <v>4543</v>
      </c>
      <c r="C4660" s="146" t="s">
        <v>10</v>
      </c>
      <c r="D4660" s="147" t="s">
        <v>21799</v>
      </c>
    </row>
    <row r="4661" spans="1:4" x14ac:dyDescent="0.2">
      <c r="A4661" s="146">
        <v>7230</v>
      </c>
      <c r="B4661" s="146" t="s">
        <v>4544</v>
      </c>
      <c r="C4661" s="146" t="s">
        <v>10</v>
      </c>
      <c r="D4661" s="147" t="s">
        <v>21800</v>
      </c>
    </row>
    <row r="4662" spans="1:4" x14ac:dyDescent="0.2">
      <c r="A4662" s="146">
        <v>7231</v>
      </c>
      <c r="B4662" s="146" t="s">
        <v>4545</v>
      </c>
      <c r="C4662" s="146" t="s">
        <v>10</v>
      </c>
      <c r="D4662" s="147" t="s">
        <v>21801</v>
      </c>
    </row>
    <row r="4663" spans="1:4" x14ac:dyDescent="0.2">
      <c r="A4663" s="146">
        <v>7220</v>
      </c>
      <c r="B4663" s="146" t="s">
        <v>4546</v>
      </c>
      <c r="C4663" s="146" t="s">
        <v>10</v>
      </c>
      <c r="D4663" s="147" t="s">
        <v>21802</v>
      </c>
    </row>
    <row r="4664" spans="1:4" x14ac:dyDescent="0.2">
      <c r="A4664" s="146">
        <v>34447</v>
      </c>
      <c r="B4664" s="146" t="s">
        <v>4547</v>
      </c>
      <c r="C4664" s="146" t="s">
        <v>10</v>
      </c>
      <c r="D4664" s="147" t="s">
        <v>21803</v>
      </c>
    </row>
    <row r="4665" spans="1:4" x14ac:dyDescent="0.2">
      <c r="A4665" s="146">
        <v>7233</v>
      </c>
      <c r="B4665" s="146" t="s">
        <v>4548</v>
      </c>
      <c r="C4665" s="146" t="s">
        <v>10</v>
      </c>
      <c r="D4665" s="147" t="s">
        <v>21804</v>
      </c>
    </row>
    <row r="4666" spans="1:4" x14ac:dyDescent="0.2">
      <c r="A4666" s="146">
        <v>42172</v>
      </c>
      <c r="B4666" s="146" t="s">
        <v>16792</v>
      </c>
      <c r="C4666" s="146" t="s">
        <v>15</v>
      </c>
      <c r="D4666" s="147" t="s">
        <v>21805</v>
      </c>
    </row>
    <row r="4667" spans="1:4" x14ac:dyDescent="0.2">
      <c r="A4667" s="146">
        <v>25007</v>
      </c>
      <c r="B4667" s="146" t="s">
        <v>4550</v>
      </c>
      <c r="C4667" s="146" t="s">
        <v>15</v>
      </c>
      <c r="D4667" s="147" t="s">
        <v>21806</v>
      </c>
    </row>
    <row r="4668" spans="1:4" x14ac:dyDescent="0.2">
      <c r="A4668" s="146">
        <v>43071</v>
      </c>
      <c r="B4668" s="146" t="s">
        <v>16795</v>
      </c>
      <c r="C4668" s="146" t="s">
        <v>15</v>
      </c>
      <c r="D4668" s="147" t="s">
        <v>21807</v>
      </c>
    </row>
    <row r="4669" spans="1:4" x14ac:dyDescent="0.2">
      <c r="A4669" s="146">
        <v>39520</v>
      </c>
      <c r="B4669" s="146" t="s">
        <v>4552</v>
      </c>
      <c r="C4669" s="146" t="s">
        <v>15</v>
      </c>
      <c r="D4669" s="147" t="s">
        <v>21808</v>
      </c>
    </row>
    <row r="4670" spans="1:4" x14ac:dyDescent="0.2">
      <c r="A4670" s="146">
        <v>39521</v>
      </c>
      <c r="B4670" s="146" t="s">
        <v>4553</v>
      </c>
      <c r="C4670" s="146" t="s">
        <v>15</v>
      </c>
      <c r="D4670" s="147" t="s">
        <v>21809</v>
      </c>
    </row>
    <row r="4671" spans="1:4" x14ac:dyDescent="0.2">
      <c r="A4671" s="146">
        <v>39522</v>
      </c>
      <c r="B4671" s="146" t="s">
        <v>4554</v>
      </c>
      <c r="C4671" s="146" t="s">
        <v>15</v>
      </c>
      <c r="D4671" s="147" t="s">
        <v>21810</v>
      </c>
    </row>
    <row r="4672" spans="1:4" x14ac:dyDescent="0.2">
      <c r="A4672" s="146">
        <v>7243</v>
      </c>
      <c r="B4672" s="146" t="s">
        <v>4555</v>
      </c>
      <c r="C4672" s="146" t="s">
        <v>15</v>
      </c>
      <c r="D4672" s="147" t="s">
        <v>21811</v>
      </c>
    </row>
    <row r="4673" spans="1:4" x14ac:dyDescent="0.2">
      <c r="A4673" s="146">
        <v>11067</v>
      </c>
      <c r="B4673" s="146" t="s">
        <v>4556</v>
      </c>
      <c r="C4673" s="146" t="s">
        <v>10</v>
      </c>
      <c r="D4673" s="147" t="s">
        <v>21812</v>
      </c>
    </row>
    <row r="4674" spans="1:4" x14ac:dyDescent="0.2">
      <c r="A4674" s="146">
        <v>11068</v>
      </c>
      <c r="B4674" s="146" t="s">
        <v>4557</v>
      </c>
      <c r="C4674" s="146" t="s">
        <v>10</v>
      </c>
      <c r="D4674" s="147" t="s">
        <v>21813</v>
      </c>
    </row>
    <row r="4675" spans="1:4" x14ac:dyDescent="0.2">
      <c r="A4675" s="146">
        <v>7246</v>
      </c>
      <c r="B4675" s="146" t="s">
        <v>4558</v>
      </c>
      <c r="C4675" s="146" t="s">
        <v>10</v>
      </c>
      <c r="D4675" s="147" t="s">
        <v>13233</v>
      </c>
    </row>
    <row r="4676" spans="1:4" x14ac:dyDescent="0.2">
      <c r="A4676" s="146">
        <v>12869</v>
      </c>
      <c r="B4676" s="146" t="s">
        <v>16803</v>
      </c>
      <c r="C4676" s="146" t="s">
        <v>185</v>
      </c>
      <c r="D4676" s="147" t="s">
        <v>12605</v>
      </c>
    </row>
    <row r="4677" spans="1:4" x14ac:dyDescent="0.2">
      <c r="A4677" s="146">
        <v>41097</v>
      </c>
      <c r="B4677" s="146" t="s">
        <v>21814</v>
      </c>
      <c r="C4677" s="146" t="s">
        <v>187</v>
      </c>
      <c r="D4677" s="147" t="s">
        <v>20069</v>
      </c>
    </row>
    <row r="4678" spans="1:4" x14ac:dyDescent="0.2">
      <c r="A4678" s="146">
        <v>1574</v>
      </c>
      <c r="B4678" s="146" t="s">
        <v>4561</v>
      </c>
      <c r="C4678" s="146" t="s">
        <v>10</v>
      </c>
      <c r="D4678" s="147" t="s">
        <v>12527</v>
      </c>
    </row>
    <row r="4679" spans="1:4" x14ac:dyDescent="0.2">
      <c r="A4679" s="146">
        <v>1581</v>
      </c>
      <c r="B4679" s="146" t="s">
        <v>4562</v>
      </c>
      <c r="C4679" s="146" t="s">
        <v>10</v>
      </c>
      <c r="D4679" s="147" t="s">
        <v>13826</v>
      </c>
    </row>
    <row r="4680" spans="1:4" x14ac:dyDescent="0.2">
      <c r="A4680" s="146">
        <v>1575</v>
      </c>
      <c r="B4680" s="146" t="s">
        <v>4563</v>
      </c>
      <c r="C4680" s="146" t="s">
        <v>10</v>
      </c>
      <c r="D4680" s="147" t="s">
        <v>12511</v>
      </c>
    </row>
    <row r="4681" spans="1:4" x14ac:dyDescent="0.2">
      <c r="A4681" s="146">
        <v>1570</v>
      </c>
      <c r="B4681" s="146" t="s">
        <v>4564</v>
      </c>
      <c r="C4681" s="146" t="s">
        <v>10</v>
      </c>
      <c r="D4681" s="147" t="s">
        <v>13240</v>
      </c>
    </row>
    <row r="4682" spans="1:4" x14ac:dyDescent="0.2">
      <c r="A4682" s="146">
        <v>1576</v>
      </c>
      <c r="B4682" s="146" t="s">
        <v>4565</v>
      </c>
      <c r="C4682" s="146" t="s">
        <v>10</v>
      </c>
      <c r="D4682" s="147" t="s">
        <v>14817</v>
      </c>
    </row>
    <row r="4683" spans="1:4" x14ac:dyDescent="0.2">
      <c r="A4683" s="146">
        <v>1577</v>
      </c>
      <c r="B4683" s="146" t="s">
        <v>4566</v>
      </c>
      <c r="C4683" s="146" t="s">
        <v>10</v>
      </c>
      <c r="D4683" s="147" t="s">
        <v>12882</v>
      </c>
    </row>
    <row r="4684" spans="1:4" x14ac:dyDescent="0.2">
      <c r="A4684" s="146">
        <v>1571</v>
      </c>
      <c r="B4684" s="146" t="s">
        <v>4567</v>
      </c>
      <c r="C4684" s="146" t="s">
        <v>10</v>
      </c>
      <c r="D4684" s="147" t="s">
        <v>12575</v>
      </c>
    </row>
    <row r="4685" spans="1:4" x14ac:dyDescent="0.2">
      <c r="A4685" s="146">
        <v>1578</v>
      </c>
      <c r="B4685" s="146" t="s">
        <v>4568</v>
      </c>
      <c r="C4685" s="146" t="s">
        <v>10</v>
      </c>
      <c r="D4685" s="147" t="s">
        <v>16479</v>
      </c>
    </row>
    <row r="4686" spans="1:4" x14ac:dyDescent="0.2">
      <c r="A4686" s="146">
        <v>1573</v>
      </c>
      <c r="B4686" s="146" t="s">
        <v>4569</v>
      </c>
      <c r="C4686" s="146" t="s">
        <v>10</v>
      </c>
      <c r="D4686" s="147" t="s">
        <v>12506</v>
      </c>
    </row>
    <row r="4687" spans="1:4" x14ac:dyDescent="0.2">
      <c r="A4687" s="146">
        <v>1579</v>
      </c>
      <c r="B4687" s="146" t="s">
        <v>4570</v>
      </c>
      <c r="C4687" s="146" t="s">
        <v>10</v>
      </c>
      <c r="D4687" s="147" t="s">
        <v>14114</v>
      </c>
    </row>
    <row r="4688" spans="1:4" x14ac:dyDescent="0.2">
      <c r="A4688" s="146">
        <v>1580</v>
      </c>
      <c r="B4688" s="146" t="s">
        <v>4571</v>
      </c>
      <c r="C4688" s="146" t="s">
        <v>10</v>
      </c>
      <c r="D4688" s="147" t="s">
        <v>20240</v>
      </c>
    </row>
    <row r="4689" spans="1:4" x14ac:dyDescent="0.2">
      <c r="A4689" s="146">
        <v>7571</v>
      </c>
      <c r="B4689" s="146" t="s">
        <v>16807</v>
      </c>
      <c r="C4689" s="146" t="s">
        <v>10</v>
      </c>
      <c r="D4689" s="147" t="s">
        <v>14665</v>
      </c>
    </row>
    <row r="4690" spans="1:4" x14ac:dyDescent="0.2">
      <c r="A4690" s="146">
        <v>39321</v>
      </c>
      <c r="B4690" s="146" t="s">
        <v>4572</v>
      </c>
      <c r="C4690" s="146" t="s">
        <v>10</v>
      </c>
      <c r="D4690" s="147" t="s">
        <v>16669</v>
      </c>
    </row>
    <row r="4691" spans="1:4" x14ac:dyDescent="0.2">
      <c r="A4691" s="146">
        <v>39319</v>
      </c>
      <c r="B4691" s="146" t="s">
        <v>4573</v>
      </c>
      <c r="C4691" s="146" t="s">
        <v>10</v>
      </c>
      <c r="D4691" s="147" t="s">
        <v>14630</v>
      </c>
    </row>
    <row r="4692" spans="1:4" x14ac:dyDescent="0.2">
      <c r="A4692" s="146">
        <v>39320</v>
      </c>
      <c r="B4692" s="146" t="s">
        <v>4574</v>
      </c>
      <c r="C4692" s="146" t="s">
        <v>10</v>
      </c>
      <c r="D4692" s="147" t="s">
        <v>16817</v>
      </c>
    </row>
    <row r="4693" spans="1:4" x14ac:dyDescent="0.2">
      <c r="A4693" s="146">
        <v>1591</v>
      </c>
      <c r="B4693" s="146" t="s">
        <v>4575</v>
      </c>
      <c r="C4693" s="146" t="s">
        <v>10</v>
      </c>
      <c r="D4693" s="147" t="s">
        <v>16737</v>
      </c>
    </row>
    <row r="4694" spans="1:4" x14ac:dyDescent="0.2">
      <c r="A4694" s="146">
        <v>1547</v>
      </c>
      <c r="B4694" s="146" t="s">
        <v>4576</v>
      </c>
      <c r="C4694" s="146" t="s">
        <v>10</v>
      </c>
      <c r="D4694" s="147" t="s">
        <v>21815</v>
      </c>
    </row>
    <row r="4695" spans="1:4" x14ac:dyDescent="0.2">
      <c r="A4695" s="146">
        <v>38196</v>
      </c>
      <c r="B4695" s="146" t="s">
        <v>4577</v>
      </c>
      <c r="C4695" s="146" t="s">
        <v>10</v>
      </c>
      <c r="D4695" s="147" t="s">
        <v>12646</v>
      </c>
    </row>
    <row r="4696" spans="1:4" x14ac:dyDescent="0.2">
      <c r="A4696" s="146">
        <v>1543</v>
      </c>
      <c r="B4696" s="146" t="s">
        <v>4578</v>
      </c>
      <c r="C4696" s="146" t="s">
        <v>10</v>
      </c>
      <c r="D4696" s="147" t="s">
        <v>20267</v>
      </c>
    </row>
    <row r="4697" spans="1:4" x14ac:dyDescent="0.2">
      <c r="A4697" s="146">
        <v>1585</v>
      </c>
      <c r="B4697" s="146" t="s">
        <v>4579</v>
      </c>
      <c r="C4697" s="146" t="s">
        <v>10</v>
      </c>
      <c r="D4697" s="147" t="s">
        <v>16479</v>
      </c>
    </row>
    <row r="4698" spans="1:4" x14ac:dyDescent="0.2">
      <c r="A4698" s="146">
        <v>1593</v>
      </c>
      <c r="B4698" s="146" t="s">
        <v>4580</v>
      </c>
      <c r="C4698" s="146" t="s">
        <v>10</v>
      </c>
      <c r="D4698" s="147" t="s">
        <v>21816</v>
      </c>
    </row>
    <row r="4699" spans="1:4" x14ac:dyDescent="0.2">
      <c r="A4699" s="146">
        <v>11838</v>
      </c>
      <c r="B4699" s="146" t="s">
        <v>4581</v>
      </c>
      <c r="C4699" s="146" t="s">
        <v>10</v>
      </c>
      <c r="D4699" s="147" t="s">
        <v>20944</v>
      </c>
    </row>
    <row r="4700" spans="1:4" x14ac:dyDescent="0.2">
      <c r="A4700" s="146">
        <v>1594</v>
      </c>
      <c r="B4700" s="146" t="s">
        <v>4582</v>
      </c>
      <c r="C4700" s="146" t="s">
        <v>10</v>
      </c>
      <c r="D4700" s="147" t="s">
        <v>21817</v>
      </c>
    </row>
    <row r="4701" spans="1:4" x14ac:dyDescent="0.2">
      <c r="A4701" s="146">
        <v>1586</v>
      </c>
      <c r="B4701" s="146" t="s">
        <v>4583</v>
      </c>
      <c r="C4701" s="146" t="s">
        <v>10</v>
      </c>
      <c r="D4701" s="147" t="s">
        <v>13098</v>
      </c>
    </row>
    <row r="4702" spans="1:4" x14ac:dyDescent="0.2">
      <c r="A4702" s="146">
        <v>11839</v>
      </c>
      <c r="B4702" s="146" t="s">
        <v>4584</v>
      </c>
      <c r="C4702" s="146" t="s">
        <v>10</v>
      </c>
      <c r="D4702" s="147" t="s">
        <v>13310</v>
      </c>
    </row>
    <row r="4703" spans="1:4" x14ac:dyDescent="0.2">
      <c r="A4703" s="146">
        <v>1587</v>
      </c>
      <c r="B4703" s="146" t="s">
        <v>4585</v>
      </c>
      <c r="C4703" s="146" t="s">
        <v>10</v>
      </c>
      <c r="D4703" s="147" t="s">
        <v>16668</v>
      </c>
    </row>
    <row r="4704" spans="1:4" x14ac:dyDescent="0.2">
      <c r="A4704" s="146">
        <v>1545</v>
      </c>
      <c r="B4704" s="146" t="s">
        <v>4586</v>
      </c>
      <c r="C4704" s="146" t="s">
        <v>10</v>
      </c>
      <c r="D4704" s="147" t="s">
        <v>21818</v>
      </c>
    </row>
    <row r="4705" spans="1:4" x14ac:dyDescent="0.2">
      <c r="A4705" s="146">
        <v>1588</v>
      </c>
      <c r="B4705" s="146" t="s">
        <v>4587</v>
      </c>
      <c r="C4705" s="146" t="s">
        <v>10</v>
      </c>
      <c r="D4705" s="147" t="s">
        <v>15500</v>
      </c>
    </row>
    <row r="4706" spans="1:4" x14ac:dyDescent="0.2">
      <c r="A4706" s="146">
        <v>1535</v>
      </c>
      <c r="B4706" s="146" t="s">
        <v>4588</v>
      </c>
      <c r="C4706" s="146" t="s">
        <v>10</v>
      </c>
      <c r="D4706" s="147" t="s">
        <v>15445</v>
      </c>
    </row>
    <row r="4707" spans="1:4" x14ac:dyDescent="0.2">
      <c r="A4707" s="146">
        <v>1589</v>
      </c>
      <c r="B4707" s="146" t="s">
        <v>4589</v>
      </c>
      <c r="C4707" s="146" t="s">
        <v>10</v>
      </c>
      <c r="D4707" s="147" t="s">
        <v>16675</v>
      </c>
    </row>
    <row r="4708" spans="1:4" x14ac:dyDescent="0.2">
      <c r="A4708" s="146">
        <v>1546</v>
      </c>
      <c r="B4708" s="146" t="s">
        <v>4590</v>
      </c>
      <c r="C4708" s="146" t="s">
        <v>10</v>
      </c>
      <c r="D4708" s="147" t="s">
        <v>21819</v>
      </c>
    </row>
    <row r="4709" spans="1:4" x14ac:dyDescent="0.2">
      <c r="A4709" s="146">
        <v>1590</v>
      </c>
      <c r="B4709" s="146" t="s">
        <v>4591</v>
      </c>
      <c r="C4709" s="146" t="s">
        <v>10</v>
      </c>
      <c r="D4709" s="147" t="s">
        <v>15024</v>
      </c>
    </row>
    <row r="4710" spans="1:4" x14ac:dyDescent="0.2">
      <c r="A4710" s="146">
        <v>1542</v>
      </c>
      <c r="B4710" s="146" t="s">
        <v>4592</v>
      </c>
      <c r="C4710" s="146" t="s">
        <v>10</v>
      </c>
      <c r="D4710" s="147" t="s">
        <v>12577</v>
      </c>
    </row>
    <row r="4711" spans="1:4" x14ac:dyDescent="0.2">
      <c r="A4711" s="146">
        <v>38415</v>
      </c>
      <c r="B4711" s="146" t="s">
        <v>4593</v>
      </c>
      <c r="C4711" s="146" t="s">
        <v>10</v>
      </c>
      <c r="D4711" s="147" t="s">
        <v>21820</v>
      </c>
    </row>
    <row r="4712" spans="1:4" x14ac:dyDescent="0.2">
      <c r="A4712" s="146">
        <v>38414</v>
      </c>
      <c r="B4712" s="146" t="s">
        <v>4594</v>
      </c>
      <c r="C4712" s="146" t="s">
        <v>10</v>
      </c>
      <c r="D4712" s="147" t="s">
        <v>21821</v>
      </c>
    </row>
    <row r="4713" spans="1:4" x14ac:dyDescent="0.2">
      <c r="A4713" s="146">
        <v>38128</v>
      </c>
      <c r="B4713" s="146" t="s">
        <v>4595</v>
      </c>
      <c r="C4713" s="146" t="s">
        <v>71</v>
      </c>
      <c r="D4713" s="147" t="s">
        <v>12580</v>
      </c>
    </row>
    <row r="4714" spans="1:4" x14ac:dyDescent="0.2">
      <c r="A4714" s="146">
        <v>7253</v>
      </c>
      <c r="B4714" s="146" t="s">
        <v>4596</v>
      </c>
      <c r="C4714" s="146" t="s">
        <v>183</v>
      </c>
      <c r="D4714" s="147" t="s">
        <v>16823</v>
      </c>
    </row>
    <row r="4715" spans="1:4" x14ac:dyDescent="0.2">
      <c r="A4715" s="146">
        <v>4806</v>
      </c>
      <c r="B4715" s="146" t="s">
        <v>4597</v>
      </c>
      <c r="C4715" s="146" t="s">
        <v>20</v>
      </c>
      <c r="D4715" s="147" t="s">
        <v>16765</v>
      </c>
    </row>
    <row r="4716" spans="1:4" x14ac:dyDescent="0.2">
      <c r="A4716" s="146">
        <v>34401</v>
      </c>
      <c r="B4716" s="146" t="s">
        <v>16824</v>
      </c>
      <c r="C4716" s="146" t="s">
        <v>10</v>
      </c>
      <c r="D4716" s="147" t="s">
        <v>21822</v>
      </c>
    </row>
    <row r="4717" spans="1:4" x14ac:dyDescent="0.2">
      <c r="A4717" s="146">
        <v>7258</v>
      </c>
      <c r="B4717" s="146" t="s">
        <v>16825</v>
      </c>
      <c r="C4717" s="146" t="s">
        <v>10</v>
      </c>
      <c r="D4717" s="147" t="s">
        <v>16047</v>
      </c>
    </row>
    <row r="4718" spans="1:4" x14ac:dyDescent="0.2">
      <c r="A4718" s="146">
        <v>7260</v>
      </c>
      <c r="B4718" s="146" t="s">
        <v>16826</v>
      </c>
      <c r="C4718" s="146" t="s">
        <v>10</v>
      </c>
      <c r="D4718" s="147" t="s">
        <v>14058</v>
      </c>
    </row>
    <row r="4719" spans="1:4" x14ac:dyDescent="0.2">
      <c r="A4719" s="146">
        <v>7256</v>
      </c>
      <c r="B4719" s="146" t="s">
        <v>16827</v>
      </c>
      <c r="C4719" s="146" t="s">
        <v>10</v>
      </c>
      <c r="D4719" s="147" t="s">
        <v>15407</v>
      </c>
    </row>
    <row r="4720" spans="1:4" x14ac:dyDescent="0.2">
      <c r="A4720" s="146">
        <v>34400</v>
      </c>
      <c r="B4720" s="146" t="s">
        <v>16828</v>
      </c>
      <c r="C4720" s="146" t="s">
        <v>10</v>
      </c>
      <c r="D4720" s="147" t="s">
        <v>19915</v>
      </c>
    </row>
    <row r="4721" spans="1:4" x14ac:dyDescent="0.2">
      <c r="A4721" s="146">
        <v>10617</v>
      </c>
      <c r="B4721" s="146" t="s">
        <v>16829</v>
      </c>
      <c r="C4721" s="146" t="s">
        <v>10</v>
      </c>
      <c r="D4721" s="147" t="s">
        <v>19552</v>
      </c>
    </row>
    <row r="4722" spans="1:4" x14ac:dyDescent="0.2">
      <c r="A4722" s="146">
        <v>7274</v>
      </c>
      <c r="B4722" s="146" t="s">
        <v>4604</v>
      </c>
      <c r="C4722" s="146" t="s">
        <v>10</v>
      </c>
      <c r="D4722" s="147" t="s">
        <v>20560</v>
      </c>
    </row>
    <row r="4723" spans="1:4" x14ac:dyDescent="0.2">
      <c r="A4723" s="146">
        <v>11663</v>
      </c>
      <c r="B4723" s="146" t="s">
        <v>4605</v>
      </c>
      <c r="C4723" s="146" t="s">
        <v>10</v>
      </c>
      <c r="D4723" s="147" t="s">
        <v>21823</v>
      </c>
    </row>
    <row r="4724" spans="1:4" x14ac:dyDescent="0.2">
      <c r="A4724" s="146">
        <v>154</v>
      </c>
      <c r="B4724" s="146" t="s">
        <v>4606</v>
      </c>
      <c r="C4724" s="146" t="s">
        <v>73</v>
      </c>
      <c r="D4724" s="147" t="s">
        <v>21824</v>
      </c>
    </row>
    <row r="4725" spans="1:4" x14ac:dyDescent="0.2">
      <c r="A4725" s="146">
        <v>38121</v>
      </c>
      <c r="B4725" s="146" t="s">
        <v>16832</v>
      </c>
      <c r="C4725" s="146" t="s">
        <v>73</v>
      </c>
      <c r="D4725" s="147" t="s">
        <v>21825</v>
      </c>
    </row>
    <row r="4726" spans="1:4" x14ac:dyDescent="0.2">
      <c r="A4726" s="146">
        <v>7343</v>
      </c>
      <c r="B4726" s="146" t="s">
        <v>16834</v>
      </c>
      <c r="C4726" s="146" t="s">
        <v>73</v>
      </c>
      <c r="D4726" s="147" t="s">
        <v>14685</v>
      </c>
    </row>
    <row r="4727" spans="1:4" x14ac:dyDescent="0.2">
      <c r="A4727" s="146">
        <v>7287</v>
      </c>
      <c r="B4727" s="146" t="s">
        <v>21826</v>
      </c>
      <c r="C4727" s="146" t="s">
        <v>12432</v>
      </c>
      <c r="D4727" s="147" t="s">
        <v>21827</v>
      </c>
    </row>
    <row r="4728" spans="1:4" x14ac:dyDescent="0.2">
      <c r="A4728" s="146">
        <v>7350</v>
      </c>
      <c r="B4728" s="146" t="s">
        <v>16835</v>
      </c>
      <c r="C4728" s="146" t="s">
        <v>73</v>
      </c>
      <c r="D4728" s="147" t="s">
        <v>21828</v>
      </c>
    </row>
    <row r="4729" spans="1:4" x14ac:dyDescent="0.2">
      <c r="A4729" s="146">
        <v>7348</v>
      </c>
      <c r="B4729" s="146" t="s">
        <v>4610</v>
      </c>
      <c r="C4729" s="146" t="s">
        <v>73</v>
      </c>
      <c r="D4729" s="147" t="s">
        <v>21829</v>
      </c>
    </row>
    <row r="4730" spans="1:4" x14ac:dyDescent="0.2">
      <c r="A4730" s="146">
        <v>7347</v>
      </c>
      <c r="B4730" s="146" t="s">
        <v>4610</v>
      </c>
      <c r="C4730" s="146" t="s">
        <v>12432</v>
      </c>
      <c r="D4730" s="147" t="s">
        <v>21830</v>
      </c>
    </row>
    <row r="4731" spans="1:4" x14ac:dyDescent="0.2">
      <c r="A4731" s="146">
        <v>7355</v>
      </c>
      <c r="B4731" s="146" t="s">
        <v>21831</v>
      </c>
      <c r="C4731" s="146" t="s">
        <v>12432</v>
      </c>
      <c r="D4731" s="147" t="s">
        <v>13516</v>
      </c>
    </row>
    <row r="4732" spans="1:4" x14ac:dyDescent="0.2">
      <c r="A4732" s="146">
        <v>7356</v>
      </c>
      <c r="B4732" s="146" t="s">
        <v>16838</v>
      </c>
      <c r="C4732" s="146" t="s">
        <v>73</v>
      </c>
      <c r="D4732" s="147" t="s">
        <v>21832</v>
      </c>
    </row>
    <row r="4733" spans="1:4" x14ac:dyDescent="0.2">
      <c r="A4733" s="146">
        <v>7313</v>
      </c>
      <c r="B4733" s="146" t="s">
        <v>4611</v>
      </c>
      <c r="C4733" s="146" t="s">
        <v>73</v>
      </c>
      <c r="D4733" s="147" t="s">
        <v>16314</v>
      </c>
    </row>
    <row r="4734" spans="1:4" x14ac:dyDescent="0.2">
      <c r="A4734" s="146">
        <v>7319</v>
      </c>
      <c r="B4734" s="146" t="s">
        <v>4612</v>
      </c>
      <c r="C4734" s="146" t="s">
        <v>73</v>
      </c>
      <c r="D4734" s="147" t="s">
        <v>13955</v>
      </c>
    </row>
    <row r="4735" spans="1:4" x14ac:dyDescent="0.2">
      <c r="A4735" s="146">
        <v>38119</v>
      </c>
      <c r="B4735" s="146" t="s">
        <v>16842</v>
      </c>
      <c r="C4735" s="146" t="s">
        <v>73</v>
      </c>
      <c r="D4735" s="147" t="s">
        <v>21833</v>
      </c>
    </row>
    <row r="4736" spans="1:4" x14ac:dyDescent="0.2">
      <c r="A4736" s="146">
        <v>7314</v>
      </c>
      <c r="B4736" s="146" t="s">
        <v>16844</v>
      </c>
      <c r="C4736" s="146" t="s">
        <v>73</v>
      </c>
      <c r="D4736" s="147" t="s">
        <v>21834</v>
      </c>
    </row>
    <row r="4737" spans="1:4" x14ac:dyDescent="0.2">
      <c r="A4737" s="146">
        <v>38131</v>
      </c>
      <c r="B4737" s="146" t="s">
        <v>16846</v>
      </c>
      <c r="C4737" s="146" t="s">
        <v>73</v>
      </c>
      <c r="D4737" s="147" t="s">
        <v>21835</v>
      </c>
    </row>
    <row r="4738" spans="1:4" x14ac:dyDescent="0.2">
      <c r="A4738" s="146">
        <v>7304</v>
      </c>
      <c r="B4738" s="146" t="s">
        <v>16848</v>
      </c>
      <c r="C4738" s="146" t="s">
        <v>73</v>
      </c>
      <c r="D4738" s="147" t="s">
        <v>20649</v>
      </c>
    </row>
    <row r="4739" spans="1:4" x14ac:dyDescent="0.2">
      <c r="A4739" s="146">
        <v>7293</v>
      </c>
      <c r="B4739" s="146" t="s">
        <v>16850</v>
      </c>
      <c r="C4739" s="146" t="s">
        <v>73</v>
      </c>
      <c r="D4739" s="147" t="s">
        <v>21836</v>
      </c>
    </row>
    <row r="4740" spans="1:4" x14ac:dyDescent="0.2">
      <c r="A4740" s="146">
        <v>7311</v>
      </c>
      <c r="B4740" s="146" t="s">
        <v>4617</v>
      </c>
      <c r="C4740" s="146" t="s">
        <v>73</v>
      </c>
      <c r="D4740" s="147" t="s">
        <v>16328</v>
      </c>
    </row>
    <row r="4741" spans="1:4" x14ac:dyDescent="0.2">
      <c r="A4741" s="146">
        <v>7292</v>
      </c>
      <c r="B4741" s="146" t="s">
        <v>4618</v>
      </c>
      <c r="C4741" s="146" t="s">
        <v>73</v>
      </c>
      <c r="D4741" s="147" t="s">
        <v>19725</v>
      </c>
    </row>
    <row r="4742" spans="1:4" x14ac:dyDescent="0.2">
      <c r="A4742" s="146">
        <v>7288</v>
      </c>
      <c r="B4742" s="146" t="s">
        <v>4621</v>
      </c>
      <c r="C4742" s="146" t="s">
        <v>73</v>
      </c>
      <c r="D4742" s="147" t="s">
        <v>15952</v>
      </c>
    </row>
    <row r="4743" spans="1:4" x14ac:dyDescent="0.2">
      <c r="A4743" s="146">
        <v>35693</v>
      </c>
      <c r="B4743" s="146" t="s">
        <v>4625</v>
      </c>
      <c r="C4743" s="146" t="s">
        <v>73</v>
      </c>
      <c r="D4743" s="147" t="s">
        <v>13955</v>
      </c>
    </row>
    <row r="4744" spans="1:4" x14ac:dyDescent="0.2">
      <c r="A4744" s="146">
        <v>35692</v>
      </c>
      <c r="B4744" s="146" t="s">
        <v>4627</v>
      </c>
      <c r="C4744" s="146" t="s">
        <v>73</v>
      </c>
      <c r="D4744" s="147" t="s">
        <v>16306</v>
      </c>
    </row>
    <row r="4745" spans="1:4" x14ac:dyDescent="0.2">
      <c r="A4745" s="146">
        <v>7344</v>
      </c>
      <c r="B4745" s="146" t="s">
        <v>21837</v>
      </c>
      <c r="C4745" s="146" t="s">
        <v>12432</v>
      </c>
      <c r="D4745" s="147" t="s">
        <v>21838</v>
      </c>
    </row>
    <row r="4746" spans="1:4" x14ac:dyDescent="0.2">
      <c r="A4746" s="146">
        <v>7345</v>
      </c>
      <c r="B4746" s="146" t="s">
        <v>21839</v>
      </c>
      <c r="C4746" s="146" t="s">
        <v>73</v>
      </c>
      <c r="D4746" s="147" t="s">
        <v>12896</v>
      </c>
    </row>
    <row r="4747" spans="1:4" x14ac:dyDescent="0.2">
      <c r="A4747" s="146">
        <v>35691</v>
      </c>
      <c r="B4747" s="146" t="s">
        <v>21840</v>
      </c>
      <c r="C4747" s="146" t="s">
        <v>73</v>
      </c>
      <c r="D4747" s="147" t="s">
        <v>14824</v>
      </c>
    </row>
    <row r="4748" spans="1:4" x14ac:dyDescent="0.2">
      <c r="A4748" s="146">
        <v>7342</v>
      </c>
      <c r="B4748" s="146" t="s">
        <v>4629</v>
      </c>
      <c r="C4748" s="146" t="s">
        <v>71</v>
      </c>
      <c r="D4748" s="147" t="s">
        <v>14144</v>
      </c>
    </row>
    <row r="4749" spans="1:4" x14ac:dyDescent="0.2">
      <c r="A4749" s="146">
        <v>7306</v>
      </c>
      <c r="B4749" s="146" t="s">
        <v>16855</v>
      </c>
      <c r="C4749" s="146" t="s">
        <v>73</v>
      </c>
      <c r="D4749" s="147" t="s">
        <v>21531</v>
      </c>
    </row>
    <row r="4750" spans="1:4" x14ac:dyDescent="0.2">
      <c r="A4750" s="146">
        <v>39574</v>
      </c>
      <c r="B4750" s="146" t="s">
        <v>4631</v>
      </c>
      <c r="C4750" s="146" t="s">
        <v>10</v>
      </c>
      <c r="D4750" s="147" t="s">
        <v>14111</v>
      </c>
    </row>
    <row r="4751" spans="1:4" x14ac:dyDescent="0.2">
      <c r="A4751" s="146">
        <v>11060</v>
      </c>
      <c r="B4751" s="146" t="s">
        <v>4632</v>
      </c>
      <c r="C4751" s="146" t="s">
        <v>10</v>
      </c>
      <c r="D4751" s="147" t="s">
        <v>21841</v>
      </c>
    </row>
    <row r="4752" spans="1:4" x14ac:dyDescent="0.2">
      <c r="A4752" s="146">
        <v>37401</v>
      </c>
      <c r="B4752" s="146" t="s">
        <v>4633</v>
      </c>
      <c r="C4752" s="146" t="s">
        <v>10</v>
      </c>
      <c r="D4752" s="147" t="s">
        <v>21238</v>
      </c>
    </row>
    <row r="4753" spans="1:4" x14ac:dyDescent="0.2">
      <c r="A4753" s="146">
        <v>7525</v>
      </c>
      <c r="B4753" s="146" t="s">
        <v>4634</v>
      </c>
      <c r="C4753" s="146" t="s">
        <v>10</v>
      </c>
      <c r="D4753" s="147" t="s">
        <v>15236</v>
      </c>
    </row>
    <row r="4754" spans="1:4" x14ac:dyDescent="0.2">
      <c r="A4754" s="146">
        <v>7524</v>
      </c>
      <c r="B4754" s="146" t="s">
        <v>4635</v>
      </c>
      <c r="C4754" s="146" t="s">
        <v>10</v>
      </c>
      <c r="D4754" s="147" t="s">
        <v>21842</v>
      </c>
    </row>
    <row r="4755" spans="1:4" x14ac:dyDescent="0.2">
      <c r="A4755" s="146">
        <v>38105</v>
      </c>
      <c r="B4755" s="146" t="s">
        <v>4636</v>
      </c>
      <c r="C4755" s="146" t="s">
        <v>10</v>
      </c>
      <c r="D4755" s="147" t="s">
        <v>20235</v>
      </c>
    </row>
    <row r="4756" spans="1:4" x14ac:dyDescent="0.2">
      <c r="A4756" s="146">
        <v>38084</v>
      </c>
      <c r="B4756" s="146" t="s">
        <v>4637</v>
      </c>
      <c r="C4756" s="146" t="s">
        <v>10</v>
      </c>
      <c r="D4756" s="147" t="s">
        <v>16561</v>
      </c>
    </row>
    <row r="4757" spans="1:4" x14ac:dyDescent="0.2">
      <c r="A4757" s="146">
        <v>38103</v>
      </c>
      <c r="B4757" s="146" t="s">
        <v>4638</v>
      </c>
      <c r="C4757" s="146" t="s">
        <v>10</v>
      </c>
      <c r="D4757" s="147" t="s">
        <v>21843</v>
      </c>
    </row>
    <row r="4758" spans="1:4" x14ac:dyDescent="0.2">
      <c r="A4758" s="146">
        <v>38082</v>
      </c>
      <c r="B4758" s="146" t="s">
        <v>4639</v>
      </c>
      <c r="C4758" s="146" t="s">
        <v>10</v>
      </c>
      <c r="D4758" s="147" t="s">
        <v>21844</v>
      </c>
    </row>
    <row r="4759" spans="1:4" x14ac:dyDescent="0.2">
      <c r="A4759" s="146">
        <v>38104</v>
      </c>
      <c r="B4759" s="146" t="s">
        <v>4640</v>
      </c>
      <c r="C4759" s="146" t="s">
        <v>10</v>
      </c>
      <c r="D4759" s="147" t="s">
        <v>21845</v>
      </c>
    </row>
    <row r="4760" spans="1:4" x14ac:dyDescent="0.2">
      <c r="A4760" s="146">
        <v>38083</v>
      </c>
      <c r="B4760" s="146" t="s">
        <v>4641</v>
      </c>
      <c r="C4760" s="146" t="s">
        <v>10</v>
      </c>
      <c r="D4760" s="147" t="s">
        <v>21846</v>
      </c>
    </row>
    <row r="4761" spans="1:4" x14ac:dyDescent="0.2">
      <c r="A4761" s="146">
        <v>38101</v>
      </c>
      <c r="B4761" s="146" t="s">
        <v>4642</v>
      </c>
      <c r="C4761" s="146" t="s">
        <v>10</v>
      </c>
      <c r="D4761" s="147" t="s">
        <v>20378</v>
      </c>
    </row>
    <row r="4762" spans="1:4" x14ac:dyDescent="0.2">
      <c r="A4762" s="146">
        <v>7528</v>
      </c>
      <c r="B4762" s="146" t="s">
        <v>4643</v>
      </c>
      <c r="C4762" s="146" t="s">
        <v>10</v>
      </c>
      <c r="D4762" s="147" t="s">
        <v>19583</v>
      </c>
    </row>
    <row r="4763" spans="1:4" x14ac:dyDescent="0.2">
      <c r="A4763" s="146">
        <v>12147</v>
      </c>
      <c r="B4763" s="146" t="s">
        <v>4644</v>
      </c>
      <c r="C4763" s="146" t="s">
        <v>10</v>
      </c>
      <c r="D4763" s="147" t="s">
        <v>20266</v>
      </c>
    </row>
    <row r="4764" spans="1:4" x14ac:dyDescent="0.2">
      <c r="A4764" s="146">
        <v>38075</v>
      </c>
      <c r="B4764" s="146" t="s">
        <v>4645</v>
      </c>
      <c r="C4764" s="146" t="s">
        <v>10</v>
      </c>
      <c r="D4764" s="147" t="s">
        <v>16203</v>
      </c>
    </row>
    <row r="4765" spans="1:4" x14ac:dyDescent="0.2">
      <c r="A4765" s="146">
        <v>38102</v>
      </c>
      <c r="B4765" s="146" t="s">
        <v>4646</v>
      </c>
      <c r="C4765" s="146" t="s">
        <v>10</v>
      </c>
      <c r="D4765" s="147" t="s">
        <v>12552</v>
      </c>
    </row>
    <row r="4766" spans="1:4" x14ac:dyDescent="0.2">
      <c r="A4766" s="146">
        <v>38076</v>
      </c>
      <c r="B4766" s="146" t="s">
        <v>4647</v>
      </c>
      <c r="C4766" s="146" t="s">
        <v>10</v>
      </c>
      <c r="D4766" s="147" t="s">
        <v>13284</v>
      </c>
    </row>
    <row r="4767" spans="1:4" x14ac:dyDescent="0.2">
      <c r="A4767" s="146">
        <v>7592</v>
      </c>
      <c r="B4767" s="146" t="s">
        <v>4648</v>
      </c>
      <c r="C4767" s="146" t="s">
        <v>185</v>
      </c>
      <c r="D4767" s="147" t="s">
        <v>20821</v>
      </c>
    </row>
    <row r="4768" spans="1:4" x14ac:dyDescent="0.2">
      <c r="A4768" s="146">
        <v>40820</v>
      </c>
      <c r="B4768" s="146" t="s">
        <v>4649</v>
      </c>
      <c r="C4768" s="146" t="s">
        <v>187</v>
      </c>
      <c r="D4768" s="147" t="s">
        <v>21847</v>
      </c>
    </row>
    <row r="4769" spans="1:4" x14ac:dyDescent="0.2">
      <c r="A4769" s="146">
        <v>11762</v>
      </c>
      <c r="B4769" s="146" t="s">
        <v>16861</v>
      </c>
      <c r="C4769" s="146" t="s">
        <v>10</v>
      </c>
      <c r="D4769" s="147" t="s">
        <v>21848</v>
      </c>
    </row>
    <row r="4770" spans="1:4" x14ac:dyDescent="0.2">
      <c r="A4770" s="146">
        <v>13418</v>
      </c>
      <c r="B4770" s="146" t="s">
        <v>16863</v>
      </c>
      <c r="C4770" s="146" t="s">
        <v>10</v>
      </c>
      <c r="D4770" s="147" t="s">
        <v>15173</v>
      </c>
    </row>
    <row r="4771" spans="1:4" x14ac:dyDescent="0.2">
      <c r="A4771" s="146">
        <v>13984</v>
      </c>
      <c r="B4771" s="146" t="s">
        <v>16864</v>
      </c>
      <c r="C4771" s="146" t="s">
        <v>10</v>
      </c>
      <c r="D4771" s="147" t="s">
        <v>21849</v>
      </c>
    </row>
    <row r="4772" spans="1:4" x14ac:dyDescent="0.2">
      <c r="A4772" s="146">
        <v>11772</v>
      </c>
      <c r="B4772" s="146" t="s">
        <v>16866</v>
      </c>
      <c r="C4772" s="146" t="s">
        <v>10</v>
      </c>
      <c r="D4772" s="147" t="s">
        <v>15892</v>
      </c>
    </row>
    <row r="4773" spans="1:4" x14ac:dyDescent="0.2">
      <c r="A4773" s="146">
        <v>36795</v>
      </c>
      <c r="B4773" s="146" t="s">
        <v>16868</v>
      </c>
      <c r="C4773" s="146" t="s">
        <v>10</v>
      </c>
      <c r="D4773" s="147" t="s">
        <v>21850</v>
      </c>
    </row>
    <row r="4774" spans="1:4" x14ac:dyDescent="0.2">
      <c r="A4774" s="146">
        <v>36796</v>
      </c>
      <c r="B4774" s="146" t="s">
        <v>16870</v>
      </c>
      <c r="C4774" s="146" t="s">
        <v>10</v>
      </c>
      <c r="D4774" s="147" t="s">
        <v>21851</v>
      </c>
    </row>
    <row r="4775" spans="1:4" x14ac:dyDescent="0.2">
      <c r="A4775" s="146">
        <v>36791</v>
      </c>
      <c r="B4775" s="146" t="s">
        <v>16872</v>
      </c>
      <c r="C4775" s="146" t="s">
        <v>10</v>
      </c>
      <c r="D4775" s="147" t="s">
        <v>21852</v>
      </c>
    </row>
    <row r="4776" spans="1:4" x14ac:dyDescent="0.2">
      <c r="A4776" s="146">
        <v>13415</v>
      </c>
      <c r="B4776" s="146" t="s">
        <v>16874</v>
      </c>
      <c r="C4776" s="146" t="s">
        <v>10</v>
      </c>
      <c r="D4776" s="147" t="s">
        <v>21853</v>
      </c>
    </row>
    <row r="4777" spans="1:4" x14ac:dyDescent="0.2">
      <c r="A4777" s="146">
        <v>36792</v>
      </c>
      <c r="B4777" s="146" t="s">
        <v>16876</v>
      </c>
      <c r="C4777" s="146" t="s">
        <v>10</v>
      </c>
      <c r="D4777" s="147" t="s">
        <v>21854</v>
      </c>
    </row>
    <row r="4778" spans="1:4" x14ac:dyDescent="0.2">
      <c r="A4778" s="146">
        <v>11773</v>
      </c>
      <c r="B4778" s="146" t="s">
        <v>16877</v>
      </c>
      <c r="C4778" s="146" t="s">
        <v>10</v>
      </c>
      <c r="D4778" s="147" t="s">
        <v>21855</v>
      </c>
    </row>
    <row r="4779" spans="1:4" x14ac:dyDescent="0.2">
      <c r="A4779" s="146">
        <v>11775</v>
      </c>
      <c r="B4779" s="146" t="s">
        <v>16879</v>
      </c>
      <c r="C4779" s="146" t="s">
        <v>10</v>
      </c>
      <c r="D4779" s="147" t="s">
        <v>21856</v>
      </c>
    </row>
    <row r="4780" spans="1:4" x14ac:dyDescent="0.2">
      <c r="A4780" s="146">
        <v>13983</v>
      </c>
      <c r="B4780" s="146" t="s">
        <v>16880</v>
      </c>
      <c r="C4780" s="146" t="s">
        <v>10</v>
      </c>
      <c r="D4780" s="147" t="s">
        <v>15943</v>
      </c>
    </row>
    <row r="4781" spans="1:4" x14ac:dyDescent="0.2">
      <c r="A4781" s="146">
        <v>13416</v>
      </c>
      <c r="B4781" s="146" t="s">
        <v>16882</v>
      </c>
      <c r="C4781" s="146" t="s">
        <v>10</v>
      </c>
      <c r="D4781" s="147" t="s">
        <v>16620</v>
      </c>
    </row>
    <row r="4782" spans="1:4" x14ac:dyDescent="0.2">
      <c r="A4782" s="146">
        <v>13417</v>
      </c>
      <c r="B4782" s="146" t="s">
        <v>16883</v>
      </c>
      <c r="C4782" s="146" t="s">
        <v>10</v>
      </c>
      <c r="D4782" s="147" t="s">
        <v>16959</v>
      </c>
    </row>
    <row r="4783" spans="1:4" x14ac:dyDescent="0.2">
      <c r="A4783" s="146">
        <v>7604</v>
      </c>
      <c r="B4783" s="146" t="s">
        <v>16885</v>
      </c>
      <c r="C4783" s="146" t="s">
        <v>10</v>
      </c>
      <c r="D4783" s="147" t="s">
        <v>13851</v>
      </c>
    </row>
    <row r="4784" spans="1:4" x14ac:dyDescent="0.2">
      <c r="A4784" s="146">
        <v>11763</v>
      </c>
      <c r="B4784" s="146" t="s">
        <v>16887</v>
      </c>
      <c r="C4784" s="146" t="s">
        <v>10</v>
      </c>
      <c r="D4784" s="147" t="s">
        <v>16888</v>
      </c>
    </row>
    <row r="4785" spans="1:4" x14ac:dyDescent="0.2">
      <c r="A4785" s="146">
        <v>11764</v>
      </c>
      <c r="B4785" s="146" t="s">
        <v>16889</v>
      </c>
      <c r="C4785" s="146" t="s">
        <v>10</v>
      </c>
      <c r="D4785" s="147" t="s">
        <v>16890</v>
      </c>
    </row>
    <row r="4786" spans="1:4" x14ac:dyDescent="0.2">
      <c r="A4786" s="146">
        <v>11829</v>
      </c>
      <c r="B4786" s="146" t="s">
        <v>16891</v>
      </c>
      <c r="C4786" s="146" t="s">
        <v>10</v>
      </c>
      <c r="D4786" s="147" t="s">
        <v>15111</v>
      </c>
    </row>
    <row r="4787" spans="1:4" x14ac:dyDescent="0.2">
      <c r="A4787" s="146">
        <v>11825</v>
      </c>
      <c r="B4787" s="146" t="s">
        <v>16892</v>
      </c>
      <c r="C4787" s="146" t="s">
        <v>10</v>
      </c>
      <c r="D4787" s="147" t="s">
        <v>16893</v>
      </c>
    </row>
    <row r="4788" spans="1:4" x14ac:dyDescent="0.2">
      <c r="A4788" s="146">
        <v>11767</v>
      </c>
      <c r="B4788" s="146" t="s">
        <v>16894</v>
      </c>
      <c r="C4788" s="146" t="s">
        <v>10</v>
      </c>
      <c r="D4788" s="147" t="s">
        <v>16895</v>
      </c>
    </row>
    <row r="4789" spans="1:4" x14ac:dyDescent="0.2">
      <c r="A4789" s="146">
        <v>11830</v>
      </c>
      <c r="B4789" s="146" t="s">
        <v>16896</v>
      </c>
      <c r="C4789" s="146" t="s">
        <v>10</v>
      </c>
      <c r="D4789" s="147" t="s">
        <v>15040</v>
      </c>
    </row>
    <row r="4790" spans="1:4" x14ac:dyDescent="0.2">
      <c r="A4790" s="146">
        <v>11766</v>
      </c>
      <c r="B4790" s="146" t="s">
        <v>16897</v>
      </c>
      <c r="C4790" s="146" t="s">
        <v>10</v>
      </c>
      <c r="D4790" s="147" t="s">
        <v>16898</v>
      </c>
    </row>
    <row r="4791" spans="1:4" x14ac:dyDescent="0.2">
      <c r="A4791" s="146">
        <v>11765</v>
      </c>
      <c r="B4791" s="146" t="s">
        <v>16899</v>
      </c>
      <c r="C4791" s="146" t="s">
        <v>10</v>
      </c>
      <c r="D4791" s="147" t="s">
        <v>15896</v>
      </c>
    </row>
    <row r="4792" spans="1:4" x14ac:dyDescent="0.2">
      <c r="A4792" s="146">
        <v>11824</v>
      </c>
      <c r="B4792" s="146" t="s">
        <v>16900</v>
      </c>
      <c r="C4792" s="146" t="s">
        <v>10</v>
      </c>
      <c r="D4792" s="147" t="s">
        <v>16901</v>
      </c>
    </row>
    <row r="4793" spans="1:4" x14ac:dyDescent="0.2">
      <c r="A4793" s="146">
        <v>11777</v>
      </c>
      <c r="B4793" s="146" t="s">
        <v>4666</v>
      </c>
      <c r="C4793" s="146" t="s">
        <v>10</v>
      </c>
      <c r="D4793" s="147" t="s">
        <v>15865</v>
      </c>
    </row>
    <row r="4794" spans="1:4" x14ac:dyDescent="0.2">
      <c r="A4794" s="146">
        <v>7602</v>
      </c>
      <c r="B4794" s="146" t="s">
        <v>16903</v>
      </c>
      <c r="C4794" s="146" t="s">
        <v>10</v>
      </c>
      <c r="D4794" s="147" t="s">
        <v>13679</v>
      </c>
    </row>
    <row r="4795" spans="1:4" x14ac:dyDescent="0.2">
      <c r="A4795" s="146">
        <v>7603</v>
      </c>
      <c r="B4795" s="146" t="s">
        <v>16905</v>
      </c>
      <c r="C4795" s="146" t="s">
        <v>10</v>
      </c>
      <c r="D4795" s="147" t="s">
        <v>21857</v>
      </c>
    </row>
    <row r="4796" spans="1:4" x14ac:dyDescent="0.2">
      <c r="A4796" s="146">
        <v>11826</v>
      </c>
      <c r="B4796" s="146" t="s">
        <v>16906</v>
      </c>
      <c r="C4796" s="146" t="s">
        <v>10</v>
      </c>
      <c r="D4796" s="147" t="s">
        <v>16907</v>
      </c>
    </row>
    <row r="4797" spans="1:4" x14ac:dyDescent="0.2">
      <c r="A4797" s="146">
        <v>7606</v>
      </c>
      <c r="B4797" s="146" t="s">
        <v>16908</v>
      </c>
      <c r="C4797" s="146" t="s">
        <v>10</v>
      </c>
      <c r="D4797" s="147" t="s">
        <v>16909</v>
      </c>
    </row>
    <row r="4798" spans="1:4" x14ac:dyDescent="0.2">
      <c r="A4798" s="146">
        <v>40329</v>
      </c>
      <c r="B4798" s="146" t="s">
        <v>16910</v>
      </c>
      <c r="C4798" s="146" t="s">
        <v>10</v>
      </c>
      <c r="D4798" s="147" t="s">
        <v>15876</v>
      </c>
    </row>
    <row r="4799" spans="1:4" x14ac:dyDescent="0.2">
      <c r="A4799" s="146">
        <v>11823</v>
      </c>
      <c r="B4799" s="146" t="s">
        <v>4680</v>
      </c>
      <c r="C4799" s="146" t="s">
        <v>10</v>
      </c>
      <c r="D4799" s="147" t="s">
        <v>14627</v>
      </c>
    </row>
    <row r="4800" spans="1:4" x14ac:dyDescent="0.2">
      <c r="A4800" s="146">
        <v>11822</v>
      </c>
      <c r="B4800" s="146" t="s">
        <v>4681</v>
      </c>
      <c r="C4800" s="146" t="s">
        <v>10</v>
      </c>
      <c r="D4800" s="147" t="s">
        <v>16911</v>
      </c>
    </row>
    <row r="4801" spans="1:4" x14ac:dyDescent="0.2">
      <c r="A4801" s="146">
        <v>11831</v>
      </c>
      <c r="B4801" s="146" t="s">
        <v>4682</v>
      </c>
      <c r="C4801" s="146" t="s">
        <v>10</v>
      </c>
      <c r="D4801" s="147" t="s">
        <v>16912</v>
      </c>
    </row>
    <row r="4802" spans="1:4" x14ac:dyDescent="0.2">
      <c r="A4802" s="146">
        <v>7613</v>
      </c>
      <c r="B4802" s="146" t="s">
        <v>4683</v>
      </c>
      <c r="C4802" s="146" t="s">
        <v>10</v>
      </c>
      <c r="D4802" s="147" t="s">
        <v>21858</v>
      </c>
    </row>
    <row r="4803" spans="1:4" x14ac:dyDescent="0.2">
      <c r="A4803" s="146">
        <v>7619</v>
      </c>
      <c r="B4803" s="146" t="s">
        <v>4684</v>
      </c>
      <c r="C4803" s="146" t="s">
        <v>10</v>
      </c>
      <c r="D4803" s="147" t="s">
        <v>21859</v>
      </c>
    </row>
    <row r="4804" spans="1:4" x14ac:dyDescent="0.2">
      <c r="A4804" s="146">
        <v>12076</v>
      </c>
      <c r="B4804" s="146" t="s">
        <v>4685</v>
      </c>
      <c r="C4804" s="146" t="s">
        <v>10</v>
      </c>
      <c r="D4804" s="147" t="s">
        <v>21860</v>
      </c>
    </row>
    <row r="4805" spans="1:4" x14ac:dyDescent="0.2">
      <c r="A4805" s="146">
        <v>7614</v>
      </c>
      <c r="B4805" s="146" t="s">
        <v>4686</v>
      </c>
      <c r="C4805" s="146" t="s">
        <v>10</v>
      </c>
      <c r="D4805" s="147" t="s">
        <v>21861</v>
      </c>
    </row>
    <row r="4806" spans="1:4" x14ac:dyDescent="0.2">
      <c r="A4806" s="146">
        <v>7618</v>
      </c>
      <c r="B4806" s="146" t="s">
        <v>4687</v>
      </c>
      <c r="C4806" s="146" t="s">
        <v>10</v>
      </c>
      <c r="D4806" s="147" t="s">
        <v>21862</v>
      </c>
    </row>
    <row r="4807" spans="1:4" x14ac:dyDescent="0.2">
      <c r="A4807" s="146">
        <v>7620</v>
      </c>
      <c r="B4807" s="146" t="s">
        <v>4688</v>
      </c>
      <c r="C4807" s="146" t="s">
        <v>10</v>
      </c>
      <c r="D4807" s="147" t="s">
        <v>21863</v>
      </c>
    </row>
    <row r="4808" spans="1:4" x14ac:dyDescent="0.2">
      <c r="A4808" s="146">
        <v>7610</v>
      </c>
      <c r="B4808" s="146" t="s">
        <v>4689</v>
      </c>
      <c r="C4808" s="146" t="s">
        <v>10</v>
      </c>
      <c r="D4808" s="147" t="s">
        <v>21864</v>
      </c>
    </row>
    <row r="4809" spans="1:4" x14ac:dyDescent="0.2">
      <c r="A4809" s="146">
        <v>7615</v>
      </c>
      <c r="B4809" s="146" t="s">
        <v>4690</v>
      </c>
      <c r="C4809" s="146" t="s">
        <v>10</v>
      </c>
      <c r="D4809" s="147" t="s">
        <v>21865</v>
      </c>
    </row>
    <row r="4810" spans="1:4" x14ac:dyDescent="0.2">
      <c r="A4810" s="146">
        <v>7617</v>
      </c>
      <c r="B4810" s="146" t="s">
        <v>4691</v>
      </c>
      <c r="C4810" s="146" t="s">
        <v>10</v>
      </c>
      <c r="D4810" s="147" t="s">
        <v>21866</v>
      </c>
    </row>
    <row r="4811" spans="1:4" x14ac:dyDescent="0.2">
      <c r="A4811" s="146">
        <v>7616</v>
      </c>
      <c r="B4811" s="146" t="s">
        <v>4692</v>
      </c>
      <c r="C4811" s="146" t="s">
        <v>10</v>
      </c>
      <c r="D4811" s="147" t="s">
        <v>21867</v>
      </c>
    </row>
    <row r="4812" spans="1:4" x14ac:dyDescent="0.2">
      <c r="A4812" s="146">
        <v>7611</v>
      </c>
      <c r="B4812" s="146" t="s">
        <v>4693</v>
      </c>
      <c r="C4812" s="146" t="s">
        <v>10</v>
      </c>
      <c r="D4812" s="147" t="s">
        <v>21868</v>
      </c>
    </row>
    <row r="4813" spans="1:4" x14ac:dyDescent="0.2">
      <c r="A4813" s="146">
        <v>7612</v>
      </c>
      <c r="B4813" s="146" t="s">
        <v>4694</v>
      </c>
      <c r="C4813" s="146" t="s">
        <v>10</v>
      </c>
      <c r="D4813" s="147" t="s">
        <v>21869</v>
      </c>
    </row>
    <row r="4814" spans="1:4" x14ac:dyDescent="0.2">
      <c r="A4814" s="146">
        <v>37371</v>
      </c>
      <c r="B4814" s="146" t="s">
        <v>4695</v>
      </c>
      <c r="C4814" s="146" t="s">
        <v>185</v>
      </c>
      <c r="D4814" s="147" t="s">
        <v>12862</v>
      </c>
    </row>
    <row r="4815" spans="1:4" x14ac:dyDescent="0.2">
      <c r="A4815" s="146">
        <v>40861</v>
      </c>
      <c r="B4815" s="146" t="s">
        <v>4696</v>
      </c>
      <c r="C4815" s="146" t="s">
        <v>187</v>
      </c>
      <c r="D4815" s="147" t="s">
        <v>16925</v>
      </c>
    </row>
    <row r="4816" spans="1:4" x14ac:dyDescent="0.2">
      <c r="A4816" s="146">
        <v>36510</v>
      </c>
      <c r="B4816" s="146" t="s">
        <v>4697</v>
      </c>
      <c r="C4816" s="146" t="s">
        <v>10</v>
      </c>
      <c r="D4816" s="147" t="s">
        <v>21870</v>
      </c>
    </row>
    <row r="4817" spans="1:4" x14ac:dyDescent="0.2">
      <c r="A4817" s="146">
        <v>25020</v>
      </c>
      <c r="B4817" s="146" t="s">
        <v>4698</v>
      </c>
      <c r="C4817" s="146" t="s">
        <v>10</v>
      </c>
      <c r="D4817" s="147" t="s">
        <v>21871</v>
      </c>
    </row>
    <row r="4818" spans="1:4" x14ac:dyDescent="0.2">
      <c r="A4818" s="146">
        <v>7622</v>
      </c>
      <c r="B4818" s="146" t="s">
        <v>4699</v>
      </c>
      <c r="C4818" s="146" t="s">
        <v>10</v>
      </c>
      <c r="D4818" s="147" t="s">
        <v>21872</v>
      </c>
    </row>
    <row r="4819" spans="1:4" x14ac:dyDescent="0.2">
      <c r="A4819" s="146">
        <v>7624</v>
      </c>
      <c r="B4819" s="146" t="s">
        <v>4700</v>
      </c>
      <c r="C4819" s="146" t="s">
        <v>10</v>
      </c>
      <c r="D4819" s="147" t="s">
        <v>21873</v>
      </c>
    </row>
    <row r="4820" spans="1:4" x14ac:dyDescent="0.2">
      <c r="A4820" s="146">
        <v>7625</v>
      </c>
      <c r="B4820" s="146" t="s">
        <v>4701</v>
      </c>
      <c r="C4820" s="146" t="s">
        <v>10</v>
      </c>
      <c r="D4820" s="147" t="s">
        <v>21874</v>
      </c>
    </row>
    <row r="4821" spans="1:4" x14ac:dyDescent="0.2">
      <c r="A4821" s="146">
        <v>7623</v>
      </c>
      <c r="B4821" s="146" t="s">
        <v>4702</v>
      </c>
      <c r="C4821" s="146" t="s">
        <v>10</v>
      </c>
      <c r="D4821" s="147" t="s">
        <v>21871</v>
      </c>
    </row>
    <row r="4822" spans="1:4" x14ac:dyDescent="0.2">
      <c r="A4822" s="146">
        <v>36508</v>
      </c>
      <c r="B4822" s="146" t="s">
        <v>4703</v>
      </c>
      <c r="C4822" s="146" t="s">
        <v>10</v>
      </c>
      <c r="D4822" s="147" t="s">
        <v>21875</v>
      </c>
    </row>
    <row r="4823" spans="1:4" x14ac:dyDescent="0.2">
      <c r="A4823" s="146">
        <v>36509</v>
      </c>
      <c r="B4823" s="146" t="s">
        <v>4704</v>
      </c>
      <c r="C4823" s="146" t="s">
        <v>10</v>
      </c>
      <c r="D4823" s="147" t="s">
        <v>21876</v>
      </c>
    </row>
    <row r="4824" spans="1:4" x14ac:dyDescent="0.2">
      <c r="A4824" s="146">
        <v>13238</v>
      </c>
      <c r="B4824" s="146" t="s">
        <v>4705</v>
      </c>
      <c r="C4824" s="146" t="s">
        <v>10</v>
      </c>
      <c r="D4824" s="147" t="s">
        <v>21877</v>
      </c>
    </row>
    <row r="4825" spans="1:4" x14ac:dyDescent="0.2">
      <c r="A4825" s="146">
        <v>36511</v>
      </c>
      <c r="B4825" s="146" t="s">
        <v>4706</v>
      </c>
      <c r="C4825" s="146" t="s">
        <v>10</v>
      </c>
      <c r="D4825" s="147" t="s">
        <v>21878</v>
      </c>
    </row>
    <row r="4826" spans="1:4" x14ac:dyDescent="0.2">
      <c r="A4826" s="146">
        <v>36515</v>
      </c>
      <c r="B4826" s="146" t="s">
        <v>4707</v>
      </c>
      <c r="C4826" s="146" t="s">
        <v>10</v>
      </c>
      <c r="D4826" s="147" t="s">
        <v>21879</v>
      </c>
    </row>
    <row r="4827" spans="1:4" x14ac:dyDescent="0.2">
      <c r="A4827" s="146">
        <v>10598</v>
      </c>
      <c r="B4827" s="146" t="s">
        <v>4708</v>
      </c>
      <c r="C4827" s="146" t="s">
        <v>10</v>
      </c>
      <c r="D4827" s="147" t="s">
        <v>21880</v>
      </c>
    </row>
    <row r="4828" spans="1:4" x14ac:dyDescent="0.2">
      <c r="A4828" s="146">
        <v>7640</v>
      </c>
      <c r="B4828" s="146" t="s">
        <v>4709</v>
      </c>
      <c r="C4828" s="146" t="s">
        <v>10</v>
      </c>
      <c r="D4828" s="147" t="s">
        <v>21881</v>
      </c>
    </row>
    <row r="4829" spans="1:4" x14ac:dyDescent="0.2">
      <c r="A4829" s="146">
        <v>36513</v>
      </c>
      <c r="B4829" s="146" t="s">
        <v>4710</v>
      </c>
      <c r="C4829" s="146" t="s">
        <v>10</v>
      </c>
      <c r="D4829" s="147" t="s">
        <v>21882</v>
      </c>
    </row>
    <row r="4830" spans="1:4" x14ac:dyDescent="0.2">
      <c r="A4830" s="146">
        <v>36514</v>
      </c>
      <c r="B4830" s="146" t="s">
        <v>4711</v>
      </c>
      <c r="C4830" s="146" t="s">
        <v>10</v>
      </c>
      <c r="D4830" s="147" t="s">
        <v>21883</v>
      </c>
    </row>
    <row r="4831" spans="1:4" x14ac:dyDescent="0.2">
      <c r="A4831" s="146">
        <v>36149</v>
      </c>
      <c r="B4831" s="146" t="s">
        <v>4713</v>
      </c>
      <c r="C4831" s="146" t="s">
        <v>10</v>
      </c>
      <c r="D4831" s="147" t="s">
        <v>13971</v>
      </c>
    </row>
    <row r="4832" spans="1:4" x14ac:dyDescent="0.2">
      <c r="A4832" s="146">
        <v>42407</v>
      </c>
      <c r="B4832" s="146" t="s">
        <v>4714</v>
      </c>
      <c r="C4832" s="146" t="s">
        <v>20</v>
      </c>
      <c r="D4832" s="147" t="s">
        <v>15542</v>
      </c>
    </row>
    <row r="4833" spans="1:4" x14ac:dyDescent="0.2">
      <c r="A4833" s="146">
        <v>11581</v>
      </c>
      <c r="B4833" s="146" t="s">
        <v>16941</v>
      </c>
      <c r="C4833" s="146" t="s">
        <v>20</v>
      </c>
      <c r="D4833" s="147" t="s">
        <v>12599</v>
      </c>
    </row>
    <row r="4834" spans="1:4" x14ac:dyDescent="0.2">
      <c r="A4834" s="146">
        <v>11580</v>
      </c>
      <c r="B4834" s="146" t="s">
        <v>16942</v>
      </c>
      <c r="C4834" s="146" t="s">
        <v>20</v>
      </c>
      <c r="D4834" s="147" t="s">
        <v>13729</v>
      </c>
    </row>
    <row r="4835" spans="1:4" x14ac:dyDescent="0.2">
      <c r="A4835" s="146">
        <v>38177</v>
      </c>
      <c r="B4835" s="146" t="s">
        <v>16944</v>
      </c>
      <c r="C4835" s="146" t="s">
        <v>10</v>
      </c>
      <c r="D4835" s="147" t="s">
        <v>21884</v>
      </c>
    </row>
    <row r="4836" spans="1:4" x14ac:dyDescent="0.2">
      <c r="A4836" s="146">
        <v>10743</v>
      </c>
      <c r="B4836" s="146" t="s">
        <v>4718</v>
      </c>
      <c r="C4836" s="146" t="s">
        <v>10</v>
      </c>
      <c r="D4836" s="147" t="s">
        <v>21885</v>
      </c>
    </row>
    <row r="4837" spans="1:4" x14ac:dyDescent="0.2">
      <c r="A4837" s="146">
        <v>39848</v>
      </c>
      <c r="B4837" s="146" t="s">
        <v>4719</v>
      </c>
      <c r="C4837" s="146" t="s">
        <v>20</v>
      </c>
      <c r="D4837" s="147" t="s">
        <v>21822</v>
      </c>
    </row>
    <row r="4838" spans="1:4" x14ac:dyDescent="0.2">
      <c r="A4838" s="146">
        <v>20999</v>
      </c>
      <c r="B4838" s="146" t="s">
        <v>4720</v>
      </c>
      <c r="C4838" s="146" t="s">
        <v>20</v>
      </c>
      <c r="D4838" s="147" t="s">
        <v>16764</v>
      </c>
    </row>
    <row r="4839" spans="1:4" x14ac:dyDescent="0.2">
      <c r="A4839" s="146">
        <v>21001</v>
      </c>
      <c r="B4839" s="146" t="s">
        <v>4721</v>
      </c>
      <c r="C4839" s="146" t="s">
        <v>20</v>
      </c>
      <c r="D4839" s="147" t="s">
        <v>14176</v>
      </c>
    </row>
    <row r="4840" spans="1:4" x14ac:dyDescent="0.2">
      <c r="A4840" s="146">
        <v>21003</v>
      </c>
      <c r="B4840" s="146" t="s">
        <v>4722</v>
      </c>
      <c r="C4840" s="146" t="s">
        <v>20</v>
      </c>
      <c r="D4840" s="147" t="s">
        <v>13624</v>
      </c>
    </row>
    <row r="4841" spans="1:4" x14ac:dyDescent="0.2">
      <c r="A4841" s="146">
        <v>21006</v>
      </c>
      <c r="B4841" s="146" t="s">
        <v>4723</v>
      </c>
      <c r="C4841" s="146" t="s">
        <v>20</v>
      </c>
      <c r="D4841" s="147" t="s">
        <v>21886</v>
      </c>
    </row>
    <row r="4842" spans="1:4" x14ac:dyDescent="0.2">
      <c r="A4842" s="146">
        <v>21019</v>
      </c>
      <c r="B4842" s="146" t="s">
        <v>4724</v>
      </c>
      <c r="C4842" s="146" t="s">
        <v>20</v>
      </c>
      <c r="D4842" s="147" t="s">
        <v>21887</v>
      </c>
    </row>
    <row r="4843" spans="1:4" x14ac:dyDescent="0.2">
      <c r="A4843" s="146">
        <v>21021</v>
      </c>
      <c r="B4843" s="146" t="s">
        <v>4725</v>
      </c>
      <c r="C4843" s="146" t="s">
        <v>20</v>
      </c>
      <c r="D4843" s="147" t="s">
        <v>20148</v>
      </c>
    </row>
    <row r="4844" spans="1:4" x14ac:dyDescent="0.2">
      <c r="A4844" s="146">
        <v>21024</v>
      </c>
      <c r="B4844" s="146" t="s">
        <v>4726</v>
      </c>
      <c r="C4844" s="146" t="s">
        <v>20</v>
      </c>
      <c r="D4844" s="147" t="s">
        <v>21888</v>
      </c>
    </row>
    <row r="4845" spans="1:4" x14ac:dyDescent="0.2">
      <c r="A4845" s="146">
        <v>40624</v>
      </c>
      <c r="B4845" s="146" t="s">
        <v>4727</v>
      </c>
      <c r="C4845" s="146" t="s">
        <v>20</v>
      </c>
      <c r="D4845" s="147" t="s">
        <v>21889</v>
      </c>
    </row>
    <row r="4846" spans="1:4" x14ac:dyDescent="0.2">
      <c r="A4846" s="146">
        <v>13127</v>
      </c>
      <c r="B4846" s="146" t="s">
        <v>4729</v>
      </c>
      <c r="C4846" s="146" t="s">
        <v>20</v>
      </c>
      <c r="D4846" s="147" t="s">
        <v>21890</v>
      </c>
    </row>
    <row r="4847" spans="1:4" x14ac:dyDescent="0.2">
      <c r="A4847" s="146">
        <v>13137</v>
      </c>
      <c r="B4847" s="146" t="s">
        <v>4730</v>
      </c>
      <c r="C4847" s="146" t="s">
        <v>20</v>
      </c>
      <c r="D4847" s="147" t="s">
        <v>21601</v>
      </c>
    </row>
    <row r="4848" spans="1:4" x14ac:dyDescent="0.2">
      <c r="A4848" s="146">
        <v>20989</v>
      </c>
      <c r="B4848" s="146" t="s">
        <v>4732</v>
      </c>
      <c r="C4848" s="146" t="s">
        <v>20</v>
      </c>
      <c r="D4848" s="147" t="s">
        <v>21891</v>
      </c>
    </row>
    <row r="4849" spans="1:4" x14ac:dyDescent="0.2">
      <c r="A4849" s="146">
        <v>21147</v>
      </c>
      <c r="B4849" s="146" t="s">
        <v>4733</v>
      </c>
      <c r="C4849" s="146" t="s">
        <v>20</v>
      </c>
      <c r="D4849" s="147" t="s">
        <v>21892</v>
      </c>
    </row>
    <row r="4850" spans="1:4" x14ac:dyDescent="0.2">
      <c r="A4850" s="146">
        <v>21148</v>
      </c>
      <c r="B4850" s="146" t="s">
        <v>4734</v>
      </c>
      <c r="C4850" s="146" t="s">
        <v>20</v>
      </c>
      <c r="D4850" s="147" t="s">
        <v>21893</v>
      </c>
    </row>
    <row r="4851" spans="1:4" x14ac:dyDescent="0.2">
      <c r="A4851" s="146">
        <v>20984</v>
      </c>
      <c r="B4851" s="146" t="s">
        <v>4735</v>
      </c>
      <c r="C4851" s="146" t="s">
        <v>20</v>
      </c>
      <c r="D4851" s="147" t="s">
        <v>21894</v>
      </c>
    </row>
    <row r="4852" spans="1:4" x14ac:dyDescent="0.2">
      <c r="A4852" s="146">
        <v>13042</v>
      </c>
      <c r="B4852" s="146" t="s">
        <v>4736</v>
      </c>
      <c r="C4852" s="146" t="s">
        <v>20</v>
      </c>
      <c r="D4852" s="147" t="s">
        <v>21895</v>
      </c>
    </row>
    <row r="4853" spans="1:4" x14ac:dyDescent="0.2">
      <c r="A4853" s="146">
        <v>21150</v>
      </c>
      <c r="B4853" s="146" t="s">
        <v>4737</v>
      </c>
      <c r="C4853" s="146" t="s">
        <v>20</v>
      </c>
      <c r="D4853" s="147" t="s">
        <v>15636</v>
      </c>
    </row>
    <row r="4854" spans="1:4" x14ac:dyDescent="0.2">
      <c r="A4854" s="146">
        <v>13141</v>
      </c>
      <c r="B4854" s="146" t="s">
        <v>4738</v>
      </c>
      <c r="C4854" s="146" t="s">
        <v>20</v>
      </c>
      <c r="D4854" s="147" t="s">
        <v>20045</v>
      </c>
    </row>
    <row r="4855" spans="1:4" x14ac:dyDescent="0.2">
      <c r="A4855" s="146">
        <v>21151</v>
      </c>
      <c r="B4855" s="146" t="s">
        <v>4740</v>
      </c>
      <c r="C4855" s="146" t="s">
        <v>20</v>
      </c>
      <c r="D4855" s="147" t="s">
        <v>21896</v>
      </c>
    </row>
    <row r="4856" spans="1:4" x14ac:dyDescent="0.2">
      <c r="A4856" s="146">
        <v>13142</v>
      </c>
      <c r="B4856" s="146" t="s">
        <v>4741</v>
      </c>
      <c r="C4856" s="146" t="s">
        <v>20</v>
      </c>
      <c r="D4856" s="147" t="s">
        <v>21897</v>
      </c>
    </row>
    <row r="4857" spans="1:4" x14ac:dyDescent="0.2">
      <c r="A4857" s="146">
        <v>20994</v>
      </c>
      <c r="B4857" s="146" t="s">
        <v>4743</v>
      </c>
      <c r="C4857" s="146" t="s">
        <v>20</v>
      </c>
      <c r="D4857" s="147" t="s">
        <v>21898</v>
      </c>
    </row>
    <row r="4858" spans="1:4" x14ac:dyDescent="0.2">
      <c r="A4858" s="146">
        <v>7672</v>
      </c>
      <c r="B4858" s="146" t="s">
        <v>4744</v>
      </c>
      <c r="C4858" s="146" t="s">
        <v>20</v>
      </c>
      <c r="D4858" s="147" t="s">
        <v>21899</v>
      </c>
    </row>
    <row r="4859" spans="1:4" x14ac:dyDescent="0.2">
      <c r="A4859" s="146">
        <v>20995</v>
      </c>
      <c r="B4859" s="146" t="s">
        <v>4745</v>
      </c>
      <c r="C4859" s="146" t="s">
        <v>20</v>
      </c>
      <c r="D4859" s="147" t="s">
        <v>21900</v>
      </c>
    </row>
    <row r="4860" spans="1:4" x14ac:dyDescent="0.2">
      <c r="A4860" s="146">
        <v>7690</v>
      </c>
      <c r="B4860" s="146" t="s">
        <v>4746</v>
      </c>
      <c r="C4860" s="146" t="s">
        <v>20</v>
      </c>
      <c r="D4860" s="147" t="s">
        <v>21901</v>
      </c>
    </row>
    <row r="4861" spans="1:4" x14ac:dyDescent="0.2">
      <c r="A4861" s="146">
        <v>20980</v>
      </c>
      <c r="B4861" s="146" t="s">
        <v>4747</v>
      </c>
      <c r="C4861" s="146" t="s">
        <v>20</v>
      </c>
      <c r="D4861" s="147" t="s">
        <v>21902</v>
      </c>
    </row>
    <row r="4862" spans="1:4" x14ac:dyDescent="0.2">
      <c r="A4862" s="146">
        <v>7661</v>
      </c>
      <c r="B4862" s="146" t="s">
        <v>4748</v>
      </c>
      <c r="C4862" s="146" t="s">
        <v>20</v>
      </c>
      <c r="D4862" s="147" t="s">
        <v>21903</v>
      </c>
    </row>
    <row r="4863" spans="1:4" x14ac:dyDescent="0.2">
      <c r="A4863" s="146">
        <v>21016</v>
      </c>
      <c r="B4863" s="146" t="s">
        <v>4749</v>
      </c>
      <c r="C4863" s="146" t="s">
        <v>20</v>
      </c>
      <c r="D4863" s="147" t="s">
        <v>21904</v>
      </c>
    </row>
    <row r="4864" spans="1:4" x14ac:dyDescent="0.2">
      <c r="A4864" s="146">
        <v>21008</v>
      </c>
      <c r="B4864" s="146" t="s">
        <v>4750</v>
      </c>
      <c r="C4864" s="146" t="s">
        <v>20</v>
      </c>
      <c r="D4864" s="147" t="s">
        <v>21905</v>
      </c>
    </row>
    <row r="4865" spans="1:4" x14ac:dyDescent="0.2">
      <c r="A4865" s="146">
        <v>21009</v>
      </c>
      <c r="B4865" s="146" t="s">
        <v>4751</v>
      </c>
      <c r="C4865" s="146" t="s">
        <v>20</v>
      </c>
      <c r="D4865" s="147" t="s">
        <v>15081</v>
      </c>
    </row>
    <row r="4866" spans="1:4" x14ac:dyDescent="0.2">
      <c r="A4866" s="146">
        <v>21010</v>
      </c>
      <c r="B4866" s="146" t="s">
        <v>4752</v>
      </c>
      <c r="C4866" s="146" t="s">
        <v>20</v>
      </c>
      <c r="D4866" s="147" t="s">
        <v>21906</v>
      </c>
    </row>
    <row r="4867" spans="1:4" x14ac:dyDescent="0.2">
      <c r="A4867" s="146">
        <v>21011</v>
      </c>
      <c r="B4867" s="146" t="s">
        <v>4753</v>
      </c>
      <c r="C4867" s="146" t="s">
        <v>20</v>
      </c>
      <c r="D4867" s="147" t="s">
        <v>16750</v>
      </c>
    </row>
    <row r="4868" spans="1:4" x14ac:dyDescent="0.2">
      <c r="A4868" s="146">
        <v>21012</v>
      </c>
      <c r="B4868" s="146" t="s">
        <v>4754</v>
      </c>
      <c r="C4868" s="146" t="s">
        <v>20</v>
      </c>
      <c r="D4868" s="147" t="s">
        <v>21907</v>
      </c>
    </row>
    <row r="4869" spans="1:4" x14ac:dyDescent="0.2">
      <c r="A4869" s="146">
        <v>21013</v>
      </c>
      <c r="B4869" s="146" t="s">
        <v>4755</v>
      </c>
      <c r="C4869" s="146" t="s">
        <v>20</v>
      </c>
      <c r="D4869" s="147" t="s">
        <v>21908</v>
      </c>
    </row>
    <row r="4870" spans="1:4" x14ac:dyDescent="0.2">
      <c r="A4870" s="146">
        <v>21014</v>
      </c>
      <c r="B4870" s="146" t="s">
        <v>4756</v>
      </c>
      <c r="C4870" s="146" t="s">
        <v>20</v>
      </c>
      <c r="D4870" s="147" t="s">
        <v>15215</v>
      </c>
    </row>
    <row r="4871" spans="1:4" x14ac:dyDescent="0.2">
      <c r="A4871" s="146">
        <v>21015</v>
      </c>
      <c r="B4871" s="146" t="s">
        <v>4757</v>
      </c>
      <c r="C4871" s="146" t="s">
        <v>20</v>
      </c>
      <c r="D4871" s="147" t="s">
        <v>21909</v>
      </c>
    </row>
    <row r="4872" spans="1:4" x14ac:dyDescent="0.2">
      <c r="A4872" s="146">
        <v>7697</v>
      </c>
      <c r="B4872" s="146" t="s">
        <v>4758</v>
      </c>
      <c r="C4872" s="146" t="s">
        <v>20</v>
      </c>
      <c r="D4872" s="147" t="s">
        <v>21910</v>
      </c>
    </row>
    <row r="4873" spans="1:4" x14ac:dyDescent="0.2">
      <c r="A4873" s="146">
        <v>7698</v>
      </c>
      <c r="B4873" s="146" t="s">
        <v>4759</v>
      </c>
      <c r="C4873" s="146" t="s">
        <v>20</v>
      </c>
      <c r="D4873" s="147" t="s">
        <v>20349</v>
      </c>
    </row>
    <row r="4874" spans="1:4" x14ac:dyDescent="0.2">
      <c r="A4874" s="146">
        <v>7691</v>
      </c>
      <c r="B4874" s="146" t="s">
        <v>4760</v>
      </c>
      <c r="C4874" s="146" t="s">
        <v>20</v>
      </c>
      <c r="D4874" s="147" t="s">
        <v>13952</v>
      </c>
    </row>
    <row r="4875" spans="1:4" x14ac:dyDescent="0.2">
      <c r="A4875" s="146">
        <v>40626</v>
      </c>
      <c r="B4875" s="146" t="s">
        <v>4761</v>
      </c>
      <c r="C4875" s="146" t="s">
        <v>20</v>
      </c>
      <c r="D4875" s="147" t="s">
        <v>21911</v>
      </c>
    </row>
    <row r="4876" spans="1:4" x14ac:dyDescent="0.2">
      <c r="A4876" s="146">
        <v>7701</v>
      </c>
      <c r="B4876" s="146" t="s">
        <v>4762</v>
      </c>
      <c r="C4876" s="146" t="s">
        <v>20</v>
      </c>
      <c r="D4876" s="147" t="s">
        <v>21912</v>
      </c>
    </row>
    <row r="4877" spans="1:4" x14ac:dyDescent="0.2">
      <c r="A4877" s="146">
        <v>7696</v>
      </c>
      <c r="B4877" s="146" t="s">
        <v>4763</v>
      </c>
      <c r="C4877" s="146" t="s">
        <v>20</v>
      </c>
      <c r="D4877" s="147" t="s">
        <v>15438</v>
      </c>
    </row>
    <row r="4878" spans="1:4" x14ac:dyDescent="0.2">
      <c r="A4878" s="146">
        <v>7700</v>
      </c>
      <c r="B4878" s="146" t="s">
        <v>4764</v>
      </c>
      <c r="C4878" s="146" t="s">
        <v>20</v>
      </c>
      <c r="D4878" s="147" t="s">
        <v>15799</v>
      </c>
    </row>
    <row r="4879" spans="1:4" x14ac:dyDescent="0.2">
      <c r="A4879" s="146">
        <v>7694</v>
      </c>
      <c r="B4879" s="146" t="s">
        <v>4765</v>
      </c>
      <c r="C4879" s="146" t="s">
        <v>20</v>
      </c>
      <c r="D4879" s="147" t="s">
        <v>21913</v>
      </c>
    </row>
    <row r="4880" spans="1:4" x14ac:dyDescent="0.2">
      <c r="A4880" s="146">
        <v>7693</v>
      </c>
      <c r="B4880" s="146" t="s">
        <v>4766</v>
      </c>
      <c r="C4880" s="146" t="s">
        <v>20</v>
      </c>
      <c r="D4880" s="147" t="s">
        <v>21914</v>
      </c>
    </row>
    <row r="4881" spans="1:4" x14ac:dyDescent="0.2">
      <c r="A4881" s="146">
        <v>7692</v>
      </c>
      <c r="B4881" s="146" t="s">
        <v>4767</v>
      </c>
      <c r="C4881" s="146" t="s">
        <v>20</v>
      </c>
      <c r="D4881" s="147" t="s">
        <v>21915</v>
      </c>
    </row>
    <row r="4882" spans="1:4" x14ac:dyDescent="0.2">
      <c r="A4882" s="146">
        <v>7695</v>
      </c>
      <c r="B4882" s="146" t="s">
        <v>4768</v>
      </c>
      <c r="C4882" s="146" t="s">
        <v>20</v>
      </c>
      <c r="D4882" s="147" t="s">
        <v>21916</v>
      </c>
    </row>
    <row r="4883" spans="1:4" x14ac:dyDescent="0.2">
      <c r="A4883" s="146">
        <v>13356</v>
      </c>
      <c r="B4883" s="146" t="s">
        <v>4769</v>
      </c>
      <c r="C4883" s="146" t="s">
        <v>20</v>
      </c>
      <c r="D4883" s="147" t="s">
        <v>20299</v>
      </c>
    </row>
    <row r="4884" spans="1:4" x14ac:dyDescent="0.2">
      <c r="A4884" s="146">
        <v>36365</v>
      </c>
      <c r="B4884" s="146" t="s">
        <v>4770</v>
      </c>
      <c r="C4884" s="146" t="s">
        <v>20</v>
      </c>
      <c r="D4884" s="147" t="s">
        <v>13458</v>
      </c>
    </row>
    <row r="4885" spans="1:4" x14ac:dyDescent="0.2">
      <c r="A4885" s="146">
        <v>41930</v>
      </c>
      <c r="B4885" s="146" t="s">
        <v>4771</v>
      </c>
      <c r="C4885" s="146" t="s">
        <v>20</v>
      </c>
      <c r="D4885" s="147" t="s">
        <v>13017</v>
      </c>
    </row>
    <row r="4886" spans="1:4" x14ac:dyDescent="0.2">
      <c r="A4886" s="146">
        <v>41931</v>
      </c>
      <c r="B4886" s="146" t="s">
        <v>4772</v>
      </c>
      <c r="C4886" s="146" t="s">
        <v>20</v>
      </c>
      <c r="D4886" s="147" t="s">
        <v>21917</v>
      </c>
    </row>
    <row r="4887" spans="1:4" x14ac:dyDescent="0.2">
      <c r="A4887" s="146">
        <v>41932</v>
      </c>
      <c r="B4887" s="146" t="s">
        <v>4773</v>
      </c>
      <c r="C4887" s="146" t="s">
        <v>20</v>
      </c>
      <c r="D4887" s="147" t="s">
        <v>21918</v>
      </c>
    </row>
    <row r="4888" spans="1:4" x14ac:dyDescent="0.2">
      <c r="A4888" s="146">
        <v>41933</v>
      </c>
      <c r="B4888" s="146" t="s">
        <v>4774</v>
      </c>
      <c r="C4888" s="146" t="s">
        <v>20</v>
      </c>
      <c r="D4888" s="147" t="s">
        <v>21919</v>
      </c>
    </row>
    <row r="4889" spans="1:4" x14ac:dyDescent="0.2">
      <c r="A4889" s="146">
        <v>41934</v>
      </c>
      <c r="B4889" s="146" t="s">
        <v>4775</v>
      </c>
      <c r="C4889" s="146" t="s">
        <v>20</v>
      </c>
      <c r="D4889" s="147" t="s">
        <v>21920</v>
      </c>
    </row>
    <row r="4890" spans="1:4" x14ac:dyDescent="0.2">
      <c r="A4890" s="146">
        <v>41936</v>
      </c>
      <c r="B4890" s="146" t="s">
        <v>4776</v>
      </c>
      <c r="C4890" s="146" t="s">
        <v>20</v>
      </c>
      <c r="D4890" s="147" t="s">
        <v>21921</v>
      </c>
    </row>
    <row r="4891" spans="1:4" x14ac:dyDescent="0.2">
      <c r="A4891" s="146">
        <v>7720</v>
      </c>
      <c r="B4891" s="146" t="s">
        <v>16985</v>
      </c>
      <c r="C4891" s="146" t="s">
        <v>20</v>
      </c>
      <c r="D4891" s="147" t="s">
        <v>21922</v>
      </c>
    </row>
    <row r="4892" spans="1:4" x14ac:dyDescent="0.2">
      <c r="A4892" s="146">
        <v>40335</v>
      </c>
      <c r="B4892" s="146" t="s">
        <v>16987</v>
      </c>
      <c r="C4892" s="146" t="s">
        <v>20</v>
      </c>
      <c r="D4892" s="147" t="s">
        <v>21923</v>
      </c>
    </row>
    <row r="4893" spans="1:4" x14ac:dyDescent="0.2">
      <c r="A4893" s="146">
        <v>7740</v>
      </c>
      <c r="B4893" s="146" t="s">
        <v>16989</v>
      </c>
      <c r="C4893" s="146" t="s">
        <v>20</v>
      </c>
      <c r="D4893" s="147" t="s">
        <v>21319</v>
      </c>
    </row>
    <row r="4894" spans="1:4" x14ac:dyDescent="0.2">
      <c r="A4894" s="146">
        <v>7741</v>
      </c>
      <c r="B4894" s="146" t="s">
        <v>16991</v>
      </c>
      <c r="C4894" s="146" t="s">
        <v>20</v>
      </c>
      <c r="D4894" s="147" t="s">
        <v>21924</v>
      </c>
    </row>
    <row r="4895" spans="1:4" x14ac:dyDescent="0.2">
      <c r="A4895" s="146">
        <v>7774</v>
      </c>
      <c r="B4895" s="146" t="s">
        <v>16993</v>
      </c>
      <c r="C4895" s="146" t="s">
        <v>20</v>
      </c>
      <c r="D4895" s="147" t="s">
        <v>21925</v>
      </c>
    </row>
    <row r="4896" spans="1:4" x14ac:dyDescent="0.2">
      <c r="A4896" s="146">
        <v>7744</v>
      </c>
      <c r="B4896" s="146" t="s">
        <v>16995</v>
      </c>
      <c r="C4896" s="146" t="s">
        <v>20</v>
      </c>
      <c r="D4896" s="147" t="s">
        <v>21926</v>
      </c>
    </row>
    <row r="4897" spans="1:4" x14ac:dyDescent="0.2">
      <c r="A4897" s="146">
        <v>7773</v>
      </c>
      <c r="B4897" s="146" t="s">
        <v>16997</v>
      </c>
      <c r="C4897" s="146" t="s">
        <v>20</v>
      </c>
      <c r="D4897" s="147" t="s">
        <v>21927</v>
      </c>
    </row>
    <row r="4898" spans="1:4" x14ac:dyDescent="0.2">
      <c r="A4898" s="146">
        <v>7754</v>
      </c>
      <c r="B4898" s="146" t="s">
        <v>16999</v>
      </c>
      <c r="C4898" s="146" t="s">
        <v>20</v>
      </c>
      <c r="D4898" s="147" t="s">
        <v>21928</v>
      </c>
    </row>
    <row r="4899" spans="1:4" x14ac:dyDescent="0.2">
      <c r="A4899" s="146">
        <v>7735</v>
      </c>
      <c r="B4899" s="146" t="s">
        <v>17001</v>
      </c>
      <c r="C4899" s="146" t="s">
        <v>20</v>
      </c>
      <c r="D4899" s="147" t="s">
        <v>21929</v>
      </c>
    </row>
    <row r="4900" spans="1:4" x14ac:dyDescent="0.2">
      <c r="A4900" s="146">
        <v>7755</v>
      </c>
      <c r="B4900" s="146" t="s">
        <v>17003</v>
      </c>
      <c r="C4900" s="146" t="s">
        <v>20</v>
      </c>
      <c r="D4900" s="147" t="s">
        <v>21930</v>
      </c>
    </row>
    <row r="4901" spans="1:4" x14ac:dyDescent="0.2">
      <c r="A4901" s="146">
        <v>7776</v>
      </c>
      <c r="B4901" s="146" t="s">
        <v>17005</v>
      </c>
      <c r="C4901" s="146" t="s">
        <v>20</v>
      </c>
      <c r="D4901" s="147" t="s">
        <v>21931</v>
      </c>
    </row>
    <row r="4902" spans="1:4" x14ac:dyDescent="0.2">
      <c r="A4902" s="146">
        <v>7743</v>
      </c>
      <c r="B4902" s="146" t="s">
        <v>17007</v>
      </c>
      <c r="C4902" s="146" t="s">
        <v>20</v>
      </c>
      <c r="D4902" s="147" t="s">
        <v>21932</v>
      </c>
    </row>
    <row r="4903" spans="1:4" x14ac:dyDescent="0.2">
      <c r="A4903" s="146">
        <v>7733</v>
      </c>
      <c r="B4903" s="146" t="s">
        <v>17009</v>
      </c>
      <c r="C4903" s="146" t="s">
        <v>20</v>
      </c>
      <c r="D4903" s="147" t="s">
        <v>21933</v>
      </c>
    </row>
    <row r="4904" spans="1:4" x14ac:dyDescent="0.2">
      <c r="A4904" s="146">
        <v>7775</v>
      </c>
      <c r="B4904" s="146" t="s">
        <v>17011</v>
      </c>
      <c r="C4904" s="146" t="s">
        <v>20</v>
      </c>
      <c r="D4904" s="147" t="s">
        <v>21934</v>
      </c>
    </row>
    <row r="4905" spans="1:4" x14ac:dyDescent="0.2">
      <c r="A4905" s="146">
        <v>7734</v>
      </c>
      <c r="B4905" s="146" t="s">
        <v>17013</v>
      </c>
      <c r="C4905" s="146" t="s">
        <v>20</v>
      </c>
      <c r="D4905" s="147" t="s">
        <v>21935</v>
      </c>
    </row>
    <row r="4906" spans="1:4" x14ac:dyDescent="0.2">
      <c r="A4906" s="146">
        <v>7753</v>
      </c>
      <c r="B4906" s="146" t="s">
        <v>17015</v>
      </c>
      <c r="C4906" s="146" t="s">
        <v>20</v>
      </c>
      <c r="D4906" s="147" t="s">
        <v>21936</v>
      </c>
    </row>
    <row r="4907" spans="1:4" x14ac:dyDescent="0.2">
      <c r="A4907" s="146">
        <v>13256</v>
      </c>
      <c r="B4907" s="146" t="s">
        <v>17017</v>
      </c>
      <c r="C4907" s="146" t="s">
        <v>20</v>
      </c>
      <c r="D4907" s="147" t="s">
        <v>21937</v>
      </c>
    </row>
    <row r="4908" spans="1:4" x14ac:dyDescent="0.2">
      <c r="A4908" s="146">
        <v>7757</v>
      </c>
      <c r="B4908" s="146" t="s">
        <v>17019</v>
      </c>
      <c r="C4908" s="146" t="s">
        <v>20</v>
      </c>
      <c r="D4908" s="147" t="s">
        <v>21938</v>
      </c>
    </row>
    <row r="4909" spans="1:4" x14ac:dyDescent="0.2">
      <c r="A4909" s="146">
        <v>7758</v>
      </c>
      <c r="B4909" s="146" t="s">
        <v>17021</v>
      </c>
      <c r="C4909" s="146" t="s">
        <v>20</v>
      </c>
      <c r="D4909" s="147" t="s">
        <v>21939</v>
      </c>
    </row>
    <row r="4910" spans="1:4" x14ac:dyDescent="0.2">
      <c r="A4910" s="146">
        <v>7759</v>
      </c>
      <c r="B4910" s="146" t="s">
        <v>17023</v>
      </c>
      <c r="C4910" s="146" t="s">
        <v>20</v>
      </c>
      <c r="D4910" s="147" t="s">
        <v>21940</v>
      </c>
    </row>
    <row r="4911" spans="1:4" x14ac:dyDescent="0.2">
      <c r="A4911" s="146">
        <v>40334</v>
      </c>
      <c r="B4911" s="146" t="s">
        <v>17025</v>
      </c>
      <c r="C4911" s="146" t="s">
        <v>20</v>
      </c>
      <c r="D4911" s="147" t="s">
        <v>21941</v>
      </c>
    </row>
    <row r="4912" spans="1:4" x14ac:dyDescent="0.2">
      <c r="A4912" s="146">
        <v>7745</v>
      </c>
      <c r="B4912" s="146" t="s">
        <v>17027</v>
      </c>
      <c r="C4912" s="146" t="s">
        <v>20</v>
      </c>
      <c r="D4912" s="147" t="s">
        <v>21942</v>
      </c>
    </row>
    <row r="4913" spans="1:4" x14ac:dyDescent="0.2">
      <c r="A4913" s="146">
        <v>7714</v>
      </c>
      <c r="B4913" s="146" t="s">
        <v>17029</v>
      </c>
      <c r="C4913" s="146" t="s">
        <v>20</v>
      </c>
      <c r="D4913" s="147" t="s">
        <v>21943</v>
      </c>
    </row>
    <row r="4914" spans="1:4" x14ac:dyDescent="0.2">
      <c r="A4914" s="146">
        <v>7725</v>
      </c>
      <c r="B4914" s="146" t="s">
        <v>17031</v>
      </c>
      <c r="C4914" s="146" t="s">
        <v>20</v>
      </c>
      <c r="D4914" s="147" t="s">
        <v>21944</v>
      </c>
    </row>
    <row r="4915" spans="1:4" x14ac:dyDescent="0.2">
      <c r="A4915" s="146">
        <v>7742</v>
      </c>
      <c r="B4915" s="146" t="s">
        <v>17033</v>
      </c>
      <c r="C4915" s="146" t="s">
        <v>20</v>
      </c>
      <c r="D4915" s="147" t="s">
        <v>21945</v>
      </c>
    </row>
    <row r="4916" spans="1:4" x14ac:dyDescent="0.2">
      <c r="A4916" s="146">
        <v>7750</v>
      </c>
      <c r="B4916" s="146" t="s">
        <v>17035</v>
      </c>
      <c r="C4916" s="146" t="s">
        <v>20</v>
      </c>
      <c r="D4916" s="147" t="s">
        <v>21946</v>
      </c>
    </row>
    <row r="4917" spans="1:4" x14ac:dyDescent="0.2">
      <c r="A4917" s="146">
        <v>7756</v>
      </c>
      <c r="B4917" s="146" t="s">
        <v>17037</v>
      </c>
      <c r="C4917" s="146" t="s">
        <v>20</v>
      </c>
      <c r="D4917" s="147" t="s">
        <v>21947</v>
      </c>
    </row>
    <row r="4918" spans="1:4" x14ac:dyDescent="0.2">
      <c r="A4918" s="146">
        <v>7765</v>
      </c>
      <c r="B4918" s="146" t="s">
        <v>17039</v>
      </c>
      <c r="C4918" s="146" t="s">
        <v>20</v>
      </c>
      <c r="D4918" s="147" t="s">
        <v>21948</v>
      </c>
    </row>
    <row r="4919" spans="1:4" x14ac:dyDescent="0.2">
      <c r="A4919" s="146">
        <v>12569</v>
      </c>
      <c r="B4919" s="146" t="s">
        <v>17041</v>
      </c>
      <c r="C4919" s="146" t="s">
        <v>20</v>
      </c>
      <c r="D4919" s="147" t="s">
        <v>21949</v>
      </c>
    </row>
    <row r="4920" spans="1:4" x14ac:dyDescent="0.2">
      <c r="A4920" s="146">
        <v>7766</v>
      </c>
      <c r="B4920" s="146" t="s">
        <v>17043</v>
      </c>
      <c r="C4920" s="146" t="s">
        <v>20</v>
      </c>
      <c r="D4920" s="147" t="s">
        <v>21950</v>
      </c>
    </row>
    <row r="4921" spans="1:4" x14ac:dyDescent="0.2">
      <c r="A4921" s="146">
        <v>7767</v>
      </c>
      <c r="B4921" s="146" t="s">
        <v>17045</v>
      </c>
      <c r="C4921" s="146" t="s">
        <v>20</v>
      </c>
      <c r="D4921" s="147" t="s">
        <v>21951</v>
      </c>
    </row>
    <row r="4922" spans="1:4" x14ac:dyDescent="0.2">
      <c r="A4922" s="146">
        <v>7727</v>
      </c>
      <c r="B4922" s="146" t="s">
        <v>17047</v>
      </c>
      <c r="C4922" s="146" t="s">
        <v>20</v>
      </c>
      <c r="D4922" s="147" t="s">
        <v>21952</v>
      </c>
    </row>
    <row r="4923" spans="1:4" x14ac:dyDescent="0.2">
      <c r="A4923" s="146">
        <v>7760</v>
      </c>
      <c r="B4923" s="146" t="s">
        <v>17049</v>
      </c>
      <c r="C4923" s="146" t="s">
        <v>20</v>
      </c>
      <c r="D4923" s="147" t="s">
        <v>21953</v>
      </c>
    </row>
    <row r="4924" spans="1:4" x14ac:dyDescent="0.2">
      <c r="A4924" s="146">
        <v>7761</v>
      </c>
      <c r="B4924" s="146" t="s">
        <v>17050</v>
      </c>
      <c r="C4924" s="146" t="s">
        <v>20</v>
      </c>
      <c r="D4924" s="147" t="s">
        <v>21954</v>
      </c>
    </row>
    <row r="4925" spans="1:4" x14ac:dyDescent="0.2">
      <c r="A4925" s="146">
        <v>7752</v>
      </c>
      <c r="B4925" s="146" t="s">
        <v>17052</v>
      </c>
      <c r="C4925" s="146" t="s">
        <v>20</v>
      </c>
      <c r="D4925" s="147" t="s">
        <v>21955</v>
      </c>
    </row>
    <row r="4926" spans="1:4" x14ac:dyDescent="0.2">
      <c r="A4926" s="146">
        <v>7762</v>
      </c>
      <c r="B4926" s="146" t="s">
        <v>17054</v>
      </c>
      <c r="C4926" s="146" t="s">
        <v>20</v>
      </c>
      <c r="D4926" s="147" t="s">
        <v>21956</v>
      </c>
    </row>
    <row r="4927" spans="1:4" x14ac:dyDescent="0.2">
      <c r="A4927" s="146">
        <v>7722</v>
      </c>
      <c r="B4927" s="146" t="s">
        <v>17056</v>
      </c>
      <c r="C4927" s="146" t="s">
        <v>20</v>
      </c>
      <c r="D4927" s="147" t="s">
        <v>21957</v>
      </c>
    </row>
    <row r="4928" spans="1:4" x14ac:dyDescent="0.2">
      <c r="A4928" s="146">
        <v>7763</v>
      </c>
      <c r="B4928" s="146" t="s">
        <v>17058</v>
      </c>
      <c r="C4928" s="146" t="s">
        <v>20</v>
      </c>
      <c r="D4928" s="147" t="s">
        <v>21958</v>
      </c>
    </row>
    <row r="4929" spans="1:4" x14ac:dyDescent="0.2">
      <c r="A4929" s="146">
        <v>7764</v>
      </c>
      <c r="B4929" s="146" t="s">
        <v>17060</v>
      </c>
      <c r="C4929" s="146" t="s">
        <v>20</v>
      </c>
      <c r="D4929" s="147" t="s">
        <v>21959</v>
      </c>
    </row>
    <row r="4930" spans="1:4" x14ac:dyDescent="0.2">
      <c r="A4930" s="146">
        <v>12572</v>
      </c>
      <c r="B4930" s="146" t="s">
        <v>17062</v>
      </c>
      <c r="C4930" s="146" t="s">
        <v>20</v>
      </c>
      <c r="D4930" s="147" t="s">
        <v>21960</v>
      </c>
    </row>
    <row r="4931" spans="1:4" x14ac:dyDescent="0.2">
      <c r="A4931" s="146">
        <v>12573</v>
      </c>
      <c r="B4931" s="146" t="s">
        <v>17064</v>
      </c>
      <c r="C4931" s="146" t="s">
        <v>20</v>
      </c>
      <c r="D4931" s="147" t="s">
        <v>21961</v>
      </c>
    </row>
    <row r="4932" spans="1:4" x14ac:dyDescent="0.2">
      <c r="A4932" s="146">
        <v>12574</v>
      </c>
      <c r="B4932" s="146" t="s">
        <v>17066</v>
      </c>
      <c r="C4932" s="146" t="s">
        <v>20</v>
      </c>
      <c r="D4932" s="147" t="s">
        <v>21962</v>
      </c>
    </row>
    <row r="4933" spans="1:4" x14ac:dyDescent="0.2">
      <c r="A4933" s="146">
        <v>12575</v>
      </c>
      <c r="B4933" s="146" t="s">
        <v>17068</v>
      </c>
      <c r="C4933" s="146" t="s">
        <v>20</v>
      </c>
      <c r="D4933" s="147" t="s">
        <v>21963</v>
      </c>
    </row>
    <row r="4934" spans="1:4" x14ac:dyDescent="0.2">
      <c r="A4934" s="146">
        <v>12576</v>
      </c>
      <c r="B4934" s="146" t="s">
        <v>17070</v>
      </c>
      <c r="C4934" s="146" t="s">
        <v>20</v>
      </c>
      <c r="D4934" s="147" t="s">
        <v>21964</v>
      </c>
    </row>
    <row r="4935" spans="1:4" x14ac:dyDescent="0.2">
      <c r="A4935" s="146">
        <v>12577</v>
      </c>
      <c r="B4935" s="146" t="s">
        <v>17072</v>
      </c>
      <c r="C4935" s="146" t="s">
        <v>20</v>
      </c>
      <c r="D4935" s="147" t="s">
        <v>21965</v>
      </c>
    </row>
    <row r="4936" spans="1:4" x14ac:dyDescent="0.2">
      <c r="A4936" s="146">
        <v>12578</v>
      </c>
      <c r="B4936" s="146" t="s">
        <v>17074</v>
      </c>
      <c r="C4936" s="146" t="s">
        <v>20</v>
      </c>
      <c r="D4936" s="147" t="s">
        <v>21966</v>
      </c>
    </row>
    <row r="4937" spans="1:4" x14ac:dyDescent="0.2">
      <c r="A4937" s="146">
        <v>12579</v>
      </c>
      <c r="B4937" s="146" t="s">
        <v>17076</v>
      </c>
      <c r="C4937" s="146" t="s">
        <v>20</v>
      </c>
      <c r="D4937" s="147" t="s">
        <v>14617</v>
      </c>
    </row>
    <row r="4938" spans="1:4" x14ac:dyDescent="0.2">
      <c r="A4938" s="146">
        <v>12580</v>
      </c>
      <c r="B4938" s="146" t="s">
        <v>17078</v>
      </c>
      <c r="C4938" s="146" t="s">
        <v>20</v>
      </c>
      <c r="D4938" s="147" t="s">
        <v>21967</v>
      </c>
    </row>
    <row r="4939" spans="1:4" x14ac:dyDescent="0.2">
      <c r="A4939" s="146">
        <v>12581</v>
      </c>
      <c r="B4939" s="146" t="s">
        <v>17080</v>
      </c>
      <c r="C4939" s="146" t="s">
        <v>20</v>
      </c>
      <c r="D4939" s="147" t="s">
        <v>21968</v>
      </c>
    </row>
    <row r="4940" spans="1:4" x14ac:dyDescent="0.2">
      <c r="A4940" s="146">
        <v>41785</v>
      </c>
      <c r="B4940" s="146" t="s">
        <v>17082</v>
      </c>
      <c r="C4940" s="146" t="s">
        <v>20</v>
      </c>
      <c r="D4940" s="147" t="s">
        <v>21969</v>
      </c>
    </row>
    <row r="4941" spans="1:4" x14ac:dyDescent="0.2">
      <c r="A4941" s="146">
        <v>41781</v>
      </c>
      <c r="B4941" s="146" t="s">
        <v>17084</v>
      </c>
      <c r="C4941" s="146" t="s">
        <v>20</v>
      </c>
      <c r="D4941" s="147" t="s">
        <v>21970</v>
      </c>
    </row>
    <row r="4942" spans="1:4" x14ac:dyDescent="0.2">
      <c r="A4942" s="146">
        <v>41783</v>
      </c>
      <c r="B4942" s="146" t="s">
        <v>17086</v>
      </c>
      <c r="C4942" s="146" t="s">
        <v>20</v>
      </c>
      <c r="D4942" s="147" t="s">
        <v>21971</v>
      </c>
    </row>
    <row r="4943" spans="1:4" x14ac:dyDescent="0.2">
      <c r="A4943" s="146">
        <v>41786</v>
      </c>
      <c r="B4943" s="146" t="s">
        <v>17088</v>
      </c>
      <c r="C4943" s="146" t="s">
        <v>20</v>
      </c>
      <c r="D4943" s="147" t="s">
        <v>21972</v>
      </c>
    </row>
    <row r="4944" spans="1:4" x14ac:dyDescent="0.2">
      <c r="A4944" s="146">
        <v>41779</v>
      </c>
      <c r="B4944" s="146" t="s">
        <v>17090</v>
      </c>
      <c r="C4944" s="146" t="s">
        <v>20</v>
      </c>
      <c r="D4944" s="147" t="s">
        <v>21973</v>
      </c>
    </row>
    <row r="4945" spans="1:4" x14ac:dyDescent="0.2">
      <c r="A4945" s="146">
        <v>41780</v>
      </c>
      <c r="B4945" s="146" t="s">
        <v>17091</v>
      </c>
      <c r="C4945" s="146" t="s">
        <v>20</v>
      </c>
      <c r="D4945" s="147" t="s">
        <v>21974</v>
      </c>
    </row>
    <row r="4946" spans="1:4" x14ac:dyDescent="0.2">
      <c r="A4946" s="146">
        <v>41782</v>
      </c>
      <c r="B4946" s="146" t="s">
        <v>17093</v>
      </c>
      <c r="C4946" s="146" t="s">
        <v>20</v>
      </c>
      <c r="D4946" s="147" t="s">
        <v>21975</v>
      </c>
    </row>
    <row r="4947" spans="1:4" x14ac:dyDescent="0.2">
      <c r="A4947" s="146">
        <v>38130</v>
      </c>
      <c r="B4947" s="146" t="s">
        <v>4784</v>
      </c>
      <c r="C4947" s="146" t="s">
        <v>20</v>
      </c>
      <c r="D4947" s="147" t="s">
        <v>21976</v>
      </c>
    </row>
    <row r="4948" spans="1:4" x14ac:dyDescent="0.2">
      <c r="A4948" s="146">
        <v>21123</v>
      </c>
      <c r="B4948" s="146" t="s">
        <v>4785</v>
      </c>
      <c r="C4948" s="146" t="s">
        <v>20</v>
      </c>
      <c r="D4948" s="147" t="s">
        <v>19680</v>
      </c>
    </row>
    <row r="4949" spans="1:4" x14ac:dyDescent="0.2">
      <c r="A4949" s="146">
        <v>21124</v>
      </c>
      <c r="B4949" s="146" t="s">
        <v>4786</v>
      </c>
      <c r="C4949" s="146" t="s">
        <v>20</v>
      </c>
      <c r="D4949" s="147" t="s">
        <v>14468</v>
      </c>
    </row>
    <row r="4950" spans="1:4" x14ac:dyDescent="0.2">
      <c r="A4950" s="146">
        <v>21125</v>
      </c>
      <c r="B4950" s="146" t="s">
        <v>4787</v>
      </c>
      <c r="C4950" s="146" t="s">
        <v>20</v>
      </c>
      <c r="D4950" s="147" t="s">
        <v>20005</v>
      </c>
    </row>
    <row r="4951" spans="1:4" x14ac:dyDescent="0.2">
      <c r="A4951" s="146">
        <v>38028</v>
      </c>
      <c r="B4951" s="146" t="s">
        <v>4788</v>
      </c>
      <c r="C4951" s="146" t="s">
        <v>20</v>
      </c>
      <c r="D4951" s="147" t="s">
        <v>21977</v>
      </c>
    </row>
    <row r="4952" spans="1:4" x14ac:dyDescent="0.2">
      <c r="A4952" s="146">
        <v>38029</v>
      </c>
      <c r="B4952" s="146" t="s">
        <v>4789</v>
      </c>
      <c r="C4952" s="146" t="s">
        <v>20</v>
      </c>
      <c r="D4952" s="147" t="s">
        <v>21978</v>
      </c>
    </row>
    <row r="4953" spans="1:4" x14ac:dyDescent="0.2">
      <c r="A4953" s="146">
        <v>38030</v>
      </c>
      <c r="B4953" s="146" t="s">
        <v>4790</v>
      </c>
      <c r="C4953" s="146" t="s">
        <v>20</v>
      </c>
      <c r="D4953" s="147" t="s">
        <v>21979</v>
      </c>
    </row>
    <row r="4954" spans="1:4" x14ac:dyDescent="0.2">
      <c r="A4954" s="146">
        <v>38031</v>
      </c>
      <c r="B4954" s="146" t="s">
        <v>4791</v>
      </c>
      <c r="C4954" s="146" t="s">
        <v>20</v>
      </c>
      <c r="D4954" s="147" t="s">
        <v>21980</v>
      </c>
    </row>
    <row r="4955" spans="1:4" x14ac:dyDescent="0.2">
      <c r="A4955" s="146">
        <v>39735</v>
      </c>
      <c r="B4955" s="146" t="s">
        <v>4792</v>
      </c>
      <c r="C4955" s="146" t="s">
        <v>20</v>
      </c>
      <c r="D4955" s="147" t="s">
        <v>21981</v>
      </c>
    </row>
    <row r="4956" spans="1:4" x14ac:dyDescent="0.2">
      <c r="A4956" s="146">
        <v>39734</v>
      </c>
      <c r="B4956" s="146" t="s">
        <v>4793</v>
      </c>
      <c r="C4956" s="146" t="s">
        <v>20</v>
      </c>
      <c r="D4956" s="147" t="s">
        <v>21982</v>
      </c>
    </row>
    <row r="4957" spans="1:4" x14ac:dyDescent="0.2">
      <c r="A4957" s="146">
        <v>39736</v>
      </c>
      <c r="B4957" s="146" t="s">
        <v>4794</v>
      </c>
      <c r="C4957" s="146" t="s">
        <v>20</v>
      </c>
      <c r="D4957" s="147" t="s">
        <v>21983</v>
      </c>
    </row>
    <row r="4958" spans="1:4" x14ac:dyDescent="0.2">
      <c r="A4958" s="146">
        <v>39737</v>
      </c>
      <c r="B4958" s="146" t="s">
        <v>4795</v>
      </c>
      <c r="C4958" s="146" t="s">
        <v>20</v>
      </c>
      <c r="D4958" s="147" t="s">
        <v>12870</v>
      </c>
    </row>
    <row r="4959" spans="1:4" x14ac:dyDescent="0.2">
      <c r="A4959" s="146">
        <v>39738</v>
      </c>
      <c r="B4959" s="146" t="s">
        <v>4796</v>
      </c>
      <c r="C4959" s="146" t="s">
        <v>20</v>
      </c>
      <c r="D4959" s="147" t="s">
        <v>21984</v>
      </c>
    </row>
    <row r="4960" spans="1:4" x14ac:dyDescent="0.2">
      <c r="A4960" s="146">
        <v>39739</v>
      </c>
      <c r="B4960" s="146" t="s">
        <v>4797</v>
      </c>
      <c r="C4960" s="146" t="s">
        <v>20</v>
      </c>
      <c r="D4960" s="147" t="s">
        <v>21985</v>
      </c>
    </row>
    <row r="4961" spans="1:4" x14ac:dyDescent="0.2">
      <c r="A4961" s="146">
        <v>39733</v>
      </c>
      <c r="B4961" s="146" t="s">
        <v>4798</v>
      </c>
      <c r="C4961" s="146" t="s">
        <v>20</v>
      </c>
      <c r="D4961" s="147" t="s">
        <v>21986</v>
      </c>
    </row>
    <row r="4962" spans="1:4" x14ac:dyDescent="0.2">
      <c r="A4962" s="146">
        <v>39854</v>
      </c>
      <c r="B4962" s="146" t="s">
        <v>4799</v>
      </c>
      <c r="C4962" s="146" t="s">
        <v>20</v>
      </c>
      <c r="D4962" s="147" t="s">
        <v>21987</v>
      </c>
    </row>
    <row r="4963" spans="1:4" x14ac:dyDescent="0.2">
      <c r="A4963" s="146">
        <v>39740</v>
      </c>
      <c r="B4963" s="146" t="s">
        <v>4800</v>
      </c>
      <c r="C4963" s="146" t="s">
        <v>20</v>
      </c>
      <c r="D4963" s="147" t="s">
        <v>21988</v>
      </c>
    </row>
    <row r="4964" spans="1:4" x14ac:dyDescent="0.2">
      <c r="A4964" s="146">
        <v>39741</v>
      </c>
      <c r="B4964" s="146" t="s">
        <v>4801</v>
      </c>
      <c r="C4964" s="146" t="s">
        <v>20</v>
      </c>
      <c r="D4964" s="147" t="s">
        <v>13287</v>
      </c>
    </row>
    <row r="4965" spans="1:4" x14ac:dyDescent="0.2">
      <c r="A4965" s="146">
        <v>39853</v>
      </c>
      <c r="B4965" s="146" t="s">
        <v>4802</v>
      </c>
      <c r="C4965" s="146" t="s">
        <v>20</v>
      </c>
      <c r="D4965" s="147" t="s">
        <v>21989</v>
      </c>
    </row>
    <row r="4966" spans="1:4" x14ac:dyDescent="0.2">
      <c r="A4966" s="146">
        <v>39742</v>
      </c>
      <c r="B4966" s="146" t="s">
        <v>4803</v>
      </c>
      <c r="C4966" s="146" t="s">
        <v>20</v>
      </c>
      <c r="D4966" s="147" t="s">
        <v>21990</v>
      </c>
    </row>
    <row r="4967" spans="1:4" x14ac:dyDescent="0.2">
      <c r="A4967" s="146">
        <v>39749</v>
      </c>
      <c r="B4967" s="146" t="s">
        <v>4804</v>
      </c>
      <c r="C4967" s="146" t="s">
        <v>20</v>
      </c>
      <c r="D4967" s="147" t="s">
        <v>21991</v>
      </c>
    </row>
    <row r="4968" spans="1:4" x14ac:dyDescent="0.2">
      <c r="A4968" s="146">
        <v>39751</v>
      </c>
      <c r="B4968" s="146" t="s">
        <v>4805</v>
      </c>
      <c r="C4968" s="146" t="s">
        <v>20</v>
      </c>
      <c r="D4968" s="147" t="s">
        <v>19907</v>
      </c>
    </row>
    <row r="4969" spans="1:4" x14ac:dyDescent="0.2">
      <c r="A4969" s="146">
        <v>39750</v>
      </c>
      <c r="B4969" s="146" t="s">
        <v>4806</v>
      </c>
      <c r="C4969" s="146" t="s">
        <v>20</v>
      </c>
      <c r="D4969" s="147" t="s">
        <v>21992</v>
      </c>
    </row>
    <row r="4970" spans="1:4" x14ac:dyDescent="0.2">
      <c r="A4970" s="146">
        <v>39747</v>
      </c>
      <c r="B4970" s="146" t="s">
        <v>4807</v>
      </c>
      <c r="C4970" s="146" t="s">
        <v>20</v>
      </c>
      <c r="D4970" s="147" t="s">
        <v>21993</v>
      </c>
    </row>
    <row r="4971" spans="1:4" x14ac:dyDescent="0.2">
      <c r="A4971" s="146">
        <v>39753</v>
      </c>
      <c r="B4971" s="146" t="s">
        <v>4808</v>
      </c>
      <c r="C4971" s="146" t="s">
        <v>20</v>
      </c>
      <c r="D4971" s="147" t="s">
        <v>21994</v>
      </c>
    </row>
    <row r="4972" spans="1:4" x14ac:dyDescent="0.2">
      <c r="A4972" s="146">
        <v>39754</v>
      </c>
      <c r="B4972" s="146" t="s">
        <v>4809</v>
      </c>
      <c r="C4972" s="146" t="s">
        <v>20</v>
      </c>
      <c r="D4972" s="147" t="s">
        <v>21995</v>
      </c>
    </row>
    <row r="4973" spans="1:4" x14ac:dyDescent="0.2">
      <c r="A4973" s="146">
        <v>39748</v>
      </c>
      <c r="B4973" s="146" t="s">
        <v>4810</v>
      </c>
      <c r="C4973" s="146" t="s">
        <v>20</v>
      </c>
      <c r="D4973" s="147" t="s">
        <v>21996</v>
      </c>
    </row>
    <row r="4974" spans="1:4" x14ac:dyDescent="0.2">
      <c r="A4974" s="146">
        <v>39755</v>
      </c>
      <c r="B4974" s="146" t="s">
        <v>4811</v>
      </c>
      <c r="C4974" s="146" t="s">
        <v>20</v>
      </c>
      <c r="D4974" s="147" t="s">
        <v>21997</v>
      </c>
    </row>
    <row r="4975" spans="1:4" x14ac:dyDescent="0.2">
      <c r="A4975" s="146">
        <v>12742</v>
      </c>
      <c r="B4975" s="146" t="s">
        <v>4812</v>
      </c>
      <c r="C4975" s="146" t="s">
        <v>20</v>
      </c>
      <c r="D4975" s="147" t="s">
        <v>21998</v>
      </c>
    </row>
    <row r="4976" spans="1:4" x14ac:dyDescent="0.2">
      <c r="A4976" s="146">
        <v>12713</v>
      </c>
      <c r="B4976" s="146" t="s">
        <v>4813</v>
      </c>
      <c r="C4976" s="146" t="s">
        <v>20</v>
      </c>
      <c r="D4976" s="147" t="s">
        <v>12483</v>
      </c>
    </row>
    <row r="4977" spans="1:4" x14ac:dyDescent="0.2">
      <c r="A4977" s="146">
        <v>12743</v>
      </c>
      <c r="B4977" s="146" t="s">
        <v>4814</v>
      </c>
      <c r="C4977" s="146" t="s">
        <v>20</v>
      </c>
      <c r="D4977" s="147" t="s">
        <v>21999</v>
      </c>
    </row>
    <row r="4978" spans="1:4" x14ac:dyDescent="0.2">
      <c r="A4978" s="146">
        <v>12744</v>
      </c>
      <c r="B4978" s="146" t="s">
        <v>4815</v>
      </c>
      <c r="C4978" s="146" t="s">
        <v>20</v>
      </c>
      <c r="D4978" s="147" t="s">
        <v>22000</v>
      </c>
    </row>
    <row r="4979" spans="1:4" x14ac:dyDescent="0.2">
      <c r="A4979" s="146">
        <v>12745</v>
      </c>
      <c r="B4979" s="146" t="s">
        <v>4816</v>
      </c>
      <c r="C4979" s="146" t="s">
        <v>20</v>
      </c>
      <c r="D4979" s="147" t="s">
        <v>22001</v>
      </c>
    </row>
    <row r="4980" spans="1:4" x14ac:dyDescent="0.2">
      <c r="A4980" s="146">
        <v>12746</v>
      </c>
      <c r="B4980" s="146" t="s">
        <v>4817</v>
      </c>
      <c r="C4980" s="146" t="s">
        <v>20</v>
      </c>
      <c r="D4980" s="147" t="s">
        <v>22002</v>
      </c>
    </row>
    <row r="4981" spans="1:4" x14ac:dyDescent="0.2">
      <c r="A4981" s="146">
        <v>12747</v>
      </c>
      <c r="B4981" s="146" t="s">
        <v>4818</v>
      </c>
      <c r="C4981" s="146" t="s">
        <v>20</v>
      </c>
      <c r="D4981" s="147" t="s">
        <v>22003</v>
      </c>
    </row>
    <row r="4982" spans="1:4" x14ac:dyDescent="0.2">
      <c r="A4982" s="146">
        <v>12748</v>
      </c>
      <c r="B4982" s="146" t="s">
        <v>4819</v>
      </c>
      <c r="C4982" s="146" t="s">
        <v>20</v>
      </c>
      <c r="D4982" s="147" t="s">
        <v>22004</v>
      </c>
    </row>
    <row r="4983" spans="1:4" x14ac:dyDescent="0.2">
      <c r="A4983" s="146">
        <v>12749</v>
      </c>
      <c r="B4983" s="146" t="s">
        <v>4820</v>
      </c>
      <c r="C4983" s="146" t="s">
        <v>20</v>
      </c>
      <c r="D4983" s="147" t="s">
        <v>22005</v>
      </c>
    </row>
    <row r="4984" spans="1:4" x14ac:dyDescent="0.2">
      <c r="A4984" s="146">
        <v>39726</v>
      </c>
      <c r="B4984" s="146" t="s">
        <v>4821</v>
      </c>
      <c r="C4984" s="146" t="s">
        <v>20</v>
      </c>
      <c r="D4984" s="147" t="s">
        <v>22006</v>
      </c>
    </row>
    <row r="4985" spans="1:4" x14ac:dyDescent="0.2">
      <c r="A4985" s="146">
        <v>39728</v>
      </c>
      <c r="B4985" s="146" t="s">
        <v>4822</v>
      </c>
      <c r="C4985" s="146" t="s">
        <v>20</v>
      </c>
      <c r="D4985" s="147" t="s">
        <v>22007</v>
      </c>
    </row>
    <row r="4986" spans="1:4" x14ac:dyDescent="0.2">
      <c r="A4986" s="146">
        <v>39727</v>
      </c>
      <c r="B4986" s="146" t="s">
        <v>4823</v>
      </c>
      <c r="C4986" s="146" t="s">
        <v>20</v>
      </c>
      <c r="D4986" s="147" t="s">
        <v>22008</v>
      </c>
    </row>
    <row r="4987" spans="1:4" x14ac:dyDescent="0.2">
      <c r="A4987" s="146">
        <v>39724</v>
      </c>
      <c r="B4987" s="146" t="s">
        <v>4824</v>
      </c>
      <c r="C4987" s="146" t="s">
        <v>20</v>
      </c>
      <c r="D4987" s="147" t="s">
        <v>13232</v>
      </c>
    </row>
    <row r="4988" spans="1:4" x14ac:dyDescent="0.2">
      <c r="A4988" s="146">
        <v>39729</v>
      </c>
      <c r="B4988" s="146" t="s">
        <v>4825</v>
      </c>
      <c r="C4988" s="146" t="s">
        <v>20</v>
      </c>
      <c r="D4988" s="147" t="s">
        <v>22009</v>
      </c>
    </row>
    <row r="4989" spans="1:4" x14ac:dyDescent="0.2">
      <c r="A4989" s="146">
        <v>39730</v>
      </c>
      <c r="B4989" s="146" t="s">
        <v>4826</v>
      </c>
      <c r="C4989" s="146" t="s">
        <v>20</v>
      </c>
      <c r="D4989" s="147" t="s">
        <v>22010</v>
      </c>
    </row>
    <row r="4990" spans="1:4" x14ac:dyDescent="0.2">
      <c r="A4990" s="146">
        <v>39731</v>
      </c>
      <c r="B4990" s="146" t="s">
        <v>4827</v>
      </c>
      <c r="C4990" s="146" t="s">
        <v>20</v>
      </c>
      <c r="D4990" s="147" t="s">
        <v>22011</v>
      </c>
    </row>
    <row r="4991" spans="1:4" x14ac:dyDescent="0.2">
      <c r="A4991" s="146">
        <v>39725</v>
      </c>
      <c r="B4991" s="146" t="s">
        <v>4828</v>
      </c>
      <c r="C4991" s="146" t="s">
        <v>20</v>
      </c>
      <c r="D4991" s="147" t="s">
        <v>22012</v>
      </c>
    </row>
    <row r="4992" spans="1:4" x14ac:dyDescent="0.2">
      <c r="A4992" s="146">
        <v>39732</v>
      </c>
      <c r="B4992" s="146" t="s">
        <v>4829</v>
      </c>
      <c r="C4992" s="146" t="s">
        <v>20</v>
      </c>
      <c r="D4992" s="147" t="s">
        <v>22013</v>
      </c>
    </row>
    <row r="4993" spans="1:4" x14ac:dyDescent="0.2">
      <c r="A4993" s="146">
        <v>39660</v>
      </c>
      <c r="B4993" s="146" t="s">
        <v>4830</v>
      </c>
      <c r="C4993" s="146" t="s">
        <v>20</v>
      </c>
      <c r="D4993" s="147" t="s">
        <v>22014</v>
      </c>
    </row>
    <row r="4994" spans="1:4" x14ac:dyDescent="0.2">
      <c r="A4994" s="146">
        <v>39662</v>
      </c>
      <c r="B4994" s="146" t="s">
        <v>4831</v>
      </c>
      <c r="C4994" s="146" t="s">
        <v>20</v>
      </c>
      <c r="D4994" s="147" t="s">
        <v>20323</v>
      </c>
    </row>
    <row r="4995" spans="1:4" x14ac:dyDescent="0.2">
      <c r="A4995" s="146">
        <v>39661</v>
      </c>
      <c r="B4995" s="146" t="s">
        <v>4832</v>
      </c>
      <c r="C4995" s="146" t="s">
        <v>20</v>
      </c>
      <c r="D4995" s="147" t="s">
        <v>19540</v>
      </c>
    </row>
    <row r="4996" spans="1:4" x14ac:dyDescent="0.2">
      <c r="A4996" s="146">
        <v>39666</v>
      </c>
      <c r="B4996" s="146" t="s">
        <v>4833</v>
      </c>
      <c r="C4996" s="146" t="s">
        <v>20</v>
      </c>
      <c r="D4996" s="147" t="s">
        <v>16677</v>
      </c>
    </row>
    <row r="4997" spans="1:4" x14ac:dyDescent="0.2">
      <c r="A4997" s="146">
        <v>39664</v>
      </c>
      <c r="B4997" s="146" t="s">
        <v>4834</v>
      </c>
      <c r="C4997" s="146" t="s">
        <v>20</v>
      </c>
      <c r="D4997" s="147" t="s">
        <v>21757</v>
      </c>
    </row>
    <row r="4998" spans="1:4" x14ac:dyDescent="0.2">
      <c r="A4998" s="146">
        <v>39663</v>
      </c>
      <c r="B4998" s="146" t="s">
        <v>4835</v>
      </c>
      <c r="C4998" s="146" t="s">
        <v>20</v>
      </c>
      <c r="D4998" s="147" t="s">
        <v>16191</v>
      </c>
    </row>
    <row r="4999" spans="1:4" x14ac:dyDescent="0.2">
      <c r="A4999" s="146">
        <v>39665</v>
      </c>
      <c r="B4999" s="146" t="s">
        <v>4836</v>
      </c>
      <c r="C4999" s="146" t="s">
        <v>20</v>
      </c>
      <c r="D4999" s="147" t="s">
        <v>22015</v>
      </c>
    </row>
    <row r="5000" spans="1:4" x14ac:dyDescent="0.2">
      <c r="A5000" s="146">
        <v>39752</v>
      </c>
      <c r="B5000" s="146" t="s">
        <v>4837</v>
      </c>
      <c r="C5000" s="146" t="s">
        <v>20</v>
      </c>
      <c r="D5000" s="147" t="s">
        <v>22016</v>
      </c>
    </row>
    <row r="5001" spans="1:4" x14ac:dyDescent="0.2">
      <c r="A5001" s="146">
        <v>12583</v>
      </c>
      <c r="B5001" s="146" t="s">
        <v>17143</v>
      </c>
      <c r="C5001" s="146" t="s">
        <v>20</v>
      </c>
      <c r="D5001" s="147" t="s">
        <v>20055</v>
      </c>
    </row>
    <row r="5002" spans="1:4" x14ac:dyDescent="0.2">
      <c r="A5002" s="146">
        <v>12584</v>
      </c>
      <c r="B5002" s="146" t="s">
        <v>17144</v>
      </c>
      <c r="C5002" s="146" t="s">
        <v>20</v>
      </c>
      <c r="D5002" s="147" t="s">
        <v>22017</v>
      </c>
    </row>
    <row r="5003" spans="1:4" x14ac:dyDescent="0.2">
      <c r="A5003" s="146">
        <v>13159</v>
      </c>
      <c r="B5003" s="146" t="s">
        <v>17146</v>
      </c>
      <c r="C5003" s="146" t="s">
        <v>20</v>
      </c>
      <c r="D5003" s="147" t="s">
        <v>22018</v>
      </c>
    </row>
    <row r="5004" spans="1:4" x14ac:dyDescent="0.2">
      <c r="A5004" s="146">
        <v>13168</v>
      </c>
      <c r="B5004" s="146" t="s">
        <v>17148</v>
      </c>
      <c r="C5004" s="146" t="s">
        <v>20</v>
      </c>
      <c r="D5004" s="147" t="s">
        <v>22019</v>
      </c>
    </row>
    <row r="5005" spans="1:4" x14ac:dyDescent="0.2">
      <c r="A5005" s="146">
        <v>13173</v>
      </c>
      <c r="B5005" s="146" t="s">
        <v>17150</v>
      </c>
      <c r="C5005" s="146" t="s">
        <v>20</v>
      </c>
      <c r="D5005" s="147" t="s">
        <v>22020</v>
      </c>
    </row>
    <row r="5006" spans="1:4" x14ac:dyDescent="0.2">
      <c r="A5006" s="146">
        <v>37449</v>
      </c>
      <c r="B5006" s="146" t="s">
        <v>17152</v>
      </c>
      <c r="C5006" s="146" t="s">
        <v>20</v>
      </c>
      <c r="D5006" s="147" t="s">
        <v>14438</v>
      </c>
    </row>
    <row r="5007" spans="1:4" x14ac:dyDescent="0.2">
      <c r="A5007" s="146">
        <v>37450</v>
      </c>
      <c r="B5007" s="146" t="s">
        <v>17154</v>
      </c>
      <c r="C5007" s="146" t="s">
        <v>20</v>
      </c>
      <c r="D5007" s="147" t="s">
        <v>13783</v>
      </c>
    </row>
    <row r="5008" spans="1:4" x14ac:dyDescent="0.2">
      <c r="A5008" s="146">
        <v>37451</v>
      </c>
      <c r="B5008" s="146" t="s">
        <v>17155</v>
      </c>
      <c r="C5008" s="146" t="s">
        <v>20</v>
      </c>
      <c r="D5008" s="147" t="s">
        <v>22021</v>
      </c>
    </row>
    <row r="5009" spans="1:4" x14ac:dyDescent="0.2">
      <c r="A5009" s="146">
        <v>37452</v>
      </c>
      <c r="B5009" s="146" t="s">
        <v>17157</v>
      </c>
      <c r="C5009" s="146" t="s">
        <v>20</v>
      </c>
      <c r="D5009" s="147" t="s">
        <v>22022</v>
      </c>
    </row>
    <row r="5010" spans="1:4" x14ac:dyDescent="0.2">
      <c r="A5010" s="146">
        <v>37453</v>
      </c>
      <c r="B5010" s="146" t="s">
        <v>17159</v>
      </c>
      <c r="C5010" s="146" t="s">
        <v>20</v>
      </c>
      <c r="D5010" s="147" t="s">
        <v>14274</v>
      </c>
    </row>
    <row r="5011" spans="1:4" x14ac:dyDescent="0.2">
      <c r="A5011" s="146">
        <v>7778</v>
      </c>
      <c r="B5011" s="146" t="s">
        <v>17160</v>
      </c>
      <c r="C5011" s="146" t="s">
        <v>20</v>
      </c>
      <c r="D5011" s="147" t="s">
        <v>22023</v>
      </c>
    </row>
    <row r="5012" spans="1:4" x14ac:dyDescent="0.2">
      <c r="A5012" s="146">
        <v>7796</v>
      </c>
      <c r="B5012" s="146" t="s">
        <v>17162</v>
      </c>
      <c r="C5012" s="146" t="s">
        <v>20</v>
      </c>
      <c r="D5012" s="147" t="s">
        <v>22024</v>
      </c>
    </row>
    <row r="5013" spans="1:4" x14ac:dyDescent="0.2">
      <c r="A5013" s="146">
        <v>7781</v>
      </c>
      <c r="B5013" s="146" t="s">
        <v>17164</v>
      </c>
      <c r="C5013" s="146" t="s">
        <v>20</v>
      </c>
      <c r="D5013" s="147" t="s">
        <v>22025</v>
      </c>
    </row>
    <row r="5014" spans="1:4" x14ac:dyDescent="0.2">
      <c r="A5014" s="146">
        <v>7795</v>
      </c>
      <c r="B5014" s="146" t="s">
        <v>17166</v>
      </c>
      <c r="C5014" s="146" t="s">
        <v>20</v>
      </c>
      <c r="D5014" s="147" t="s">
        <v>22026</v>
      </c>
    </row>
    <row r="5015" spans="1:4" x14ac:dyDescent="0.2">
      <c r="A5015" s="146">
        <v>7791</v>
      </c>
      <c r="B5015" s="146" t="s">
        <v>17168</v>
      </c>
      <c r="C5015" s="146" t="s">
        <v>20</v>
      </c>
      <c r="D5015" s="147" t="s">
        <v>22027</v>
      </c>
    </row>
    <row r="5016" spans="1:4" x14ac:dyDescent="0.2">
      <c r="A5016" s="146">
        <v>7783</v>
      </c>
      <c r="B5016" s="146" t="s">
        <v>17170</v>
      </c>
      <c r="C5016" s="146" t="s">
        <v>20</v>
      </c>
      <c r="D5016" s="147" t="s">
        <v>22028</v>
      </c>
    </row>
    <row r="5017" spans="1:4" x14ac:dyDescent="0.2">
      <c r="A5017" s="146">
        <v>7790</v>
      </c>
      <c r="B5017" s="146" t="s">
        <v>17172</v>
      </c>
      <c r="C5017" s="146" t="s">
        <v>20</v>
      </c>
      <c r="D5017" s="147" t="s">
        <v>21030</v>
      </c>
    </row>
    <row r="5018" spans="1:4" x14ac:dyDescent="0.2">
      <c r="A5018" s="146">
        <v>7785</v>
      </c>
      <c r="B5018" s="146" t="s">
        <v>17173</v>
      </c>
      <c r="C5018" s="146" t="s">
        <v>20</v>
      </c>
      <c r="D5018" s="147" t="s">
        <v>20011</v>
      </c>
    </row>
    <row r="5019" spans="1:4" x14ac:dyDescent="0.2">
      <c r="A5019" s="146">
        <v>7792</v>
      </c>
      <c r="B5019" s="146" t="s">
        <v>17174</v>
      </c>
      <c r="C5019" s="146" t="s">
        <v>20</v>
      </c>
      <c r="D5019" s="147" t="s">
        <v>22029</v>
      </c>
    </row>
    <row r="5020" spans="1:4" x14ac:dyDescent="0.2">
      <c r="A5020" s="146">
        <v>7793</v>
      </c>
      <c r="B5020" s="146" t="s">
        <v>17176</v>
      </c>
      <c r="C5020" s="146" t="s">
        <v>20</v>
      </c>
      <c r="D5020" s="147" t="s">
        <v>14524</v>
      </c>
    </row>
    <row r="5021" spans="1:4" x14ac:dyDescent="0.2">
      <c r="A5021" s="146">
        <v>12613</v>
      </c>
      <c r="B5021" s="146" t="s">
        <v>17178</v>
      </c>
      <c r="C5021" s="146" t="s">
        <v>10</v>
      </c>
      <c r="D5021" s="147" t="s">
        <v>16194</v>
      </c>
    </row>
    <row r="5022" spans="1:4" x14ac:dyDescent="0.2">
      <c r="A5022" s="146">
        <v>1031</v>
      </c>
      <c r="B5022" s="146" t="s">
        <v>4908</v>
      </c>
      <c r="C5022" s="146" t="s">
        <v>10</v>
      </c>
      <c r="D5022" s="147" t="s">
        <v>14012</v>
      </c>
    </row>
    <row r="5023" spans="1:4" x14ac:dyDescent="0.2">
      <c r="A5023" s="146">
        <v>39707</v>
      </c>
      <c r="B5023" s="146" t="s">
        <v>4909</v>
      </c>
      <c r="C5023" s="146" t="s">
        <v>20</v>
      </c>
      <c r="D5023" s="147" t="s">
        <v>12508</v>
      </c>
    </row>
    <row r="5024" spans="1:4" x14ac:dyDescent="0.2">
      <c r="A5024" s="146">
        <v>39708</v>
      </c>
      <c r="B5024" s="146" t="s">
        <v>4910</v>
      </c>
      <c r="C5024" s="146" t="s">
        <v>20</v>
      </c>
      <c r="D5024" s="147" t="s">
        <v>19651</v>
      </c>
    </row>
    <row r="5025" spans="1:4" x14ac:dyDescent="0.2">
      <c r="A5025" s="146">
        <v>39710</v>
      </c>
      <c r="B5025" s="146" t="s">
        <v>4911</v>
      </c>
      <c r="C5025" s="146" t="s">
        <v>20</v>
      </c>
      <c r="D5025" s="147" t="s">
        <v>14285</v>
      </c>
    </row>
    <row r="5026" spans="1:4" x14ac:dyDescent="0.2">
      <c r="A5026" s="146">
        <v>39709</v>
      </c>
      <c r="B5026" s="146" t="s">
        <v>4912</v>
      </c>
      <c r="C5026" s="146" t="s">
        <v>20</v>
      </c>
      <c r="D5026" s="147" t="s">
        <v>13283</v>
      </c>
    </row>
    <row r="5027" spans="1:4" x14ac:dyDescent="0.2">
      <c r="A5027" s="146">
        <v>39711</v>
      </c>
      <c r="B5027" s="146" t="s">
        <v>4913</v>
      </c>
      <c r="C5027" s="146" t="s">
        <v>20</v>
      </c>
      <c r="D5027" s="147" t="s">
        <v>13271</v>
      </c>
    </row>
    <row r="5028" spans="1:4" x14ac:dyDescent="0.2">
      <c r="A5028" s="146">
        <v>39712</v>
      </c>
      <c r="B5028" s="146" t="s">
        <v>4914</v>
      </c>
      <c r="C5028" s="146" t="s">
        <v>20</v>
      </c>
      <c r="D5028" s="147" t="s">
        <v>12916</v>
      </c>
    </row>
    <row r="5029" spans="1:4" x14ac:dyDescent="0.2">
      <c r="A5029" s="146">
        <v>39713</v>
      </c>
      <c r="B5029" s="146" t="s">
        <v>4915</v>
      </c>
      <c r="C5029" s="146" t="s">
        <v>20</v>
      </c>
      <c r="D5029" s="147" t="s">
        <v>12861</v>
      </c>
    </row>
    <row r="5030" spans="1:4" x14ac:dyDescent="0.2">
      <c r="A5030" s="146">
        <v>39714</v>
      </c>
      <c r="B5030" s="146" t="s">
        <v>4916</v>
      </c>
      <c r="C5030" s="146" t="s">
        <v>20</v>
      </c>
      <c r="D5030" s="147" t="s">
        <v>15368</v>
      </c>
    </row>
    <row r="5031" spans="1:4" x14ac:dyDescent="0.2">
      <c r="A5031" s="146">
        <v>39715</v>
      </c>
      <c r="B5031" s="146" t="s">
        <v>4917</v>
      </c>
      <c r="C5031" s="146" t="s">
        <v>20</v>
      </c>
      <c r="D5031" s="147" t="s">
        <v>19449</v>
      </c>
    </row>
    <row r="5032" spans="1:4" x14ac:dyDescent="0.2">
      <c r="A5032" s="146">
        <v>39716</v>
      </c>
      <c r="B5032" s="146" t="s">
        <v>4918</v>
      </c>
      <c r="C5032" s="146" t="s">
        <v>20</v>
      </c>
      <c r="D5032" s="147" t="s">
        <v>12528</v>
      </c>
    </row>
    <row r="5033" spans="1:4" x14ac:dyDescent="0.2">
      <c r="A5033" s="146">
        <v>39718</v>
      </c>
      <c r="B5033" s="146" t="s">
        <v>4919</v>
      </c>
      <c r="C5033" s="146" t="s">
        <v>20</v>
      </c>
      <c r="D5033" s="147" t="s">
        <v>12711</v>
      </c>
    </row>
    <row r="5034" spans="1:4" x14ac:dyDescent="0.2">
      <c r="A5034" s="146">
        <v>9813</v>
      </c>
      <c r="B5034" s="146" t="s">
        <v>4920</v>
      </c>
      <c r="C5034" s="146" t="s">
        <v>20</v>
      </c>
      <c r="D5034" s="147" t="s">
        <v>12919</v>
      </c>
    </row>
    <row r="5035" spans="1:4" x14ac:dyDescent="0.2">
      <c r="A5035" s="146">
        <v>9815</v>
      </c>
      <c r="B5035" s="146" t="s">
        <v>4921</v>
      </c>
      <c r="C5035" s="146" t="s">
        <v>20</v>
      </c>
      <c r="D5035" s="147" t="s">
        <v>21700</v>
      </c>
    </row>
    <row r="5036" spans="1:4" x14ac:dyDescent="0.2">
      <c r="A5036" s="146">
        <v>25876</v>
      </c>
      <c r="B5036" s="146" t="s">
        <v>17181</v>
      </c>
      <c r="C5036" s="146" t="s">
        <v>20</v>
      </c>
      <c r="D5036" s="147" t="s">
        <v>22030</v>
      </c>
    </row>
    <row r="5037" spans="1:4" x14ac:dyDescent="0.2">
      <c r="A5037" s="146">
        <v>25888</v>
      </c>
      <c r="B5037" s="146" t="s">
        <v>17183</v>
      </c>
      <c r="C5037" s="146" t="s">
        <v>20</v>
      </c>
      <c r="D5037" s="147" t="s">
        <v>22031</v>
      </c>
    </row>
    <row r="5038" spans="1:4" x14ac:dyDescent="0.2">
      <c r="A5038" s="146">
        <v>25874</v>
      </c>
      <c r="B5038" s="146" t="s">
        <v>17185</v>
      </c>
      <c r="C5038" s="146" t="s">
        <v>20</v>
      </c>
      <c r="D5038" s="147" t="s">
        <v>22032</v>
      </c>
    </row>
    <row r="5039" spans="1:4" x14ac:dyDescent="0.2">
      <c r="A5039" s="146">
        <v>25877</v>
      </c>
      <c r="B5039" s="146" t="s">
        <v>17187</v>
      </c>
      <c r="C5039" s="146" t="s">
        <v>20</v>
      </c>
      <c r="D5039" s="147" t="s">
        <v>22033</v>
      </c>
    </row>
    <row r="5040" spans="1:4" x14ac:dyDescent="0.2">
      <c r="A5040" s="146">
        <v>25878</v>
      </c>
      <c r="B5040" s="146" t="s">
        <v>17189</v>
      </c>
      <c r="C5040" s="146" t="s">
        <v>20</v>
      </c>
      <c r="D5040" s="147" t="s">
        <v>22034</v>
      </c>
    </row>
    <row r="5041" spans="1:4" x14ac:dyDescent="0.2">
      <c r="A5041" s="146">
        <v>25879</v>
      </c>
      <c r="B5041" s="146" t="s">
        <v>17191</v>
      </c>
      <c r="C5041" s="146" t="s">
        <v>20</v>
      </c>
      <c r="D5041" s="147" t="s">
        <v>22035</v>
      </c>
    </row>
    <row r="5042" spans="1:4" x14ac:dyDescent="0.2">
      <c r="A5042" s="146">
        <v>25887</v>
      </c>
      <c r="B5042" s="146" t="s">
        <v>17193</v>
      </c>
      <c r="C5042" s="146" t="s">
        <v>20</v>
      </c>
      <c r="D5042" s="147" t="s">
        <v>22036</v>
      </c>
    </row>
    <row r="5043" spans="1:4" x14ac:dyDescent="0.2">
      <c r="A5043" s="146">
        <v>25880</v>
      </c>
      <c r="B5043" s="146" t="s">
        <v>17195</v>
      </c>
      <c r="C5043" s="146" t="s">
        <v>20</v>
      </c>
      <c r="D5043" s="147" t="s">
        <v>22037</v>
      </c>
    </row>
    <row r="5044" spans="1:4" x14ac:dyDescent="0.2">
      <c r="A5044" s="146">
        <v>25881</v>
      </c>
      <c r="B5044" s="146" t="s">
        <v>17197</v>
      </c>
      <c r="C5044" s="146" t="s">
        <v>20</v>
      </c>
      <c r="D5044" s="147" t="s">
        <v>22038</v>
      </c>
    </row>
    <row r="5045" spans="1:4" x14ac:dyDescent="0.2">
      <c r="A5045" s="146">
        <v>25882</v>
      </c>
      <c r="B5045" s="146" t="s">
        <v>17199</v>
      </c>
      <c r="C5045" s="146" t="s">
        <v>20</v>
      </c>
      <c r="D5045" s="147" t="s">
        <v>22039</v>
      </c>
    </row>
    <row r="5046" spans="1:4" x14ac:dyDescent="0.2">
      <c r="A5046" s="146">
        <v>25883</v>
      </c>
      <c r="B5046" s="146" t="s">
        <v>17201</v>
      </c>
      <c r="C5046" s="146" t="s">
        <v>20</v>
      </c>
      <c r="D5046" s="147" t="s">
        <v>21475</v>
      </c>
    </row>
    <row r="5047" spans="1:4" x14ac:dyDescent="0.2">
      <c r="A5047" s="146">
        <v>25884</v>
      </c>
      <c r="B5047" s="146" t="s">
        <v>17203</v>
      </c>
      <c r="C5047" s="146" t="s">
        <v>20</v>
      </c>
      <c r="D5047" s="147" t="s">
        <v>22040</v>
      </c>
    </row>
    <row r="5048" spans="1:4" x14ac:dyDescent="0.2">
      <c r="A5048" s="146">
        <v>25885</v>
      </c>
      <c r="B5048" s="146" t="s">
        <v>17205</v>
      </c>
      <c r="C5048" s="146" t="s">
        <v>20</v>
      </c>
      <c r="D5048" s="147" t="s">
        <v>22041</v>
      </c>
    </row>
    <row r="5049" spans="1:4" x14ac:dyDescent="0.2">
      <c r="A5049" s="146">
        <v>25889</v>
      </c>
      <c r="B5049" s="146" t="s">
        <v>17207</v>
      </c>
      <c r="C5049" s="146" t="s">
        <v>20</v>
      </c>
      <c r="D5049" s="147" t="s">
        <v>22042</v>
      </c>
    </row>
    <row r="5050" spans="1:4" x14ac:dyDescent="0.2">
      <c r="A5050" s="146">
        <v>25886</v>
      </c>
      <c r="B5050" s="146" t="s">
        <v>17209</v>
      </c>
      <c r="C5050" s="146" t="s">
        <v>20</v>
      </c>
      <c r="D5050" s="147" t="s">
        <v>12600</v>
      </c>
    </row>
    <row r="5051" spans="1:4" x14ac:dyDescent="0.2">
      <c r="A5051" s="146">
        <v>25875</v>
      </c>
      <c r="B5051" s="146" t="s">
        <v>17211</v>
      </c>
      <c r="C5051" s="146" t="s">
        <v>20</v>
      </c>
      <c r="D5051" s="147" t="s">
        <v>22043</v>
      </c>
    </row>
    <row r="5052" spans="1:4" x14ac:dyDescent="0.2">
      <c r="A5052" s="146">
        <v>9876</v>
      </c>
      <c r="B5052" s="146" t="s">
        <v>4938</v>
      </c>
      <c r="C5052" s="146" t="s">
        <v>20</v>
      </c>
      <c r="D5052" s="147" t="s">
        <v>20590</v>
      </c>
    </row>
    <row r="5053" spans="1:4" x14ac:dyDescent="0.2">
      <c r="A5053" s="146">
        <v>9877</v>
      </c>
      <c r="B5053" s="146" t="s">
        <v>4939</v>
      </c>
      <c r="C5053" s="146" t="s">
        <v>20</v>
      </c>
      <c r="D5053" s="147" t="s">
        <v>22044</v>
      </c>
    </row>
    <row r="5054" spans="1:4" x14ac:dyDescent="0.2">
      <c r="A5054" s="146">
        <v>9878</v>
      </c>
      <c r="B5054" s="146" t="s">
        <v>4940</v>
      </c>
      <c r="C5054" s="146" t="s">
        <v>20</v>
      </c>
      <c r="D5054" s="147" t="s">
        <v>22045</v>
      </c>
    </row>
    <row r="5055" spans="1:4" x14ac:dyDescent="0.2">
      <c r="A5055" s="146">
        <v>9879</v>
      </c>
      <c r="B5055" s="146" t="s">
        <v>4941</v>
      </c>
      <c r="C5055" s="146" t="s">
        <v>20</v>
      </c>
      <c r="D5055" s="147" t="s">
        <v>14379</v>
      </c>
    </row>
    <row r="5056" spans="1:4" x14ac:dyDescent="0.2">
      <c r="A5056" s="146">
        <v>42001</v>
      </c>
      <c r="B5056" s="146" t="s">
        <v>17216</v>
      </c>
      <c r="C5056" s="146" t="s">
        <v>20</v>
      </c>
      <c r="D5056" s="147" t="s">
        <v>22046</v>
      </c>
    </row>
    <row r="5057" spans="1:4" x14ac:dyDescent="0.2">
      <c r="A5057" s="146">
        <v>41998</v>
      </c>
      <c r="B5057" s="146" t="s">
        <v>17218</v>
      </c>
      <c r="C5057" s="146" t="s">
        <v>20</v>
      </c>
      <c r="D5057" s="147" t="s">
        <v>22047</v>
      </c>
    </row>
    <row r="5058" spans="1:4" x14ac:dyDescent="0.2">
      <c r="A5058" s="146">
        <v>41999</v>
      </c>
      <c r="B5058" s="146" t="s">
        <v>17220</v>
      </c>
      <c r="C5058" s="146" t="s">
        <v>20</v>
      </c>
      <c r="D5058" s="147" t="s">
        <v>22048</v>
      </c>
    </row>
    <row r="5059" spans="1:4" x14ac:dyDescent="0.2">
      <c r="A5059" s="146">
        <v>42000</v>
      </c>
      <c r="B5059" s="146" t="s">
        <v>17222</v>
      </c>
      <c r="C5059" s="146" t="s">
        <v>20</v>
      </c>
      <c r="D5059" s="147" t="s">
        <v>22049</v>
      </c>
    </row>
    <row r="5060" spans="1:4" x14ac:dyDescent="0.2">
      <c r="A5060" s="146">
        <v>38053</v>
      </c>
      <c r="B5060" s="146" t="s">
        <v>4949</v>
      </c>
      <c r="C5060" s="146" t="s">
        <v>20</v>
      </c>
      <c r="D5060" s="147" t="s">
        <v>13632</v>
      </c>
    </row>
    <row r="5061" spans="1:4" x14ac:dyDescent="0.2">
      <c r="A5061" s="146">
        <v>38054</v>
      </c>
      <c r="B5061" s="146" t="s">
        <v>4950</v>
      </c>
      <c r="C5061" s="146" t="s">
        <v>20</v>
      </c>
      <c r="D5061" s="147" t="s">
        <v>15458</v>
      </c>
    </row>
    <row r="5062" spans="1:4" x14ac:dyDescent="0.2">
      <c r="A5062" s="146">
        <v>38052</v>
      </c>
      <c r="B5062" s="146" t="s">
        <v>4951</v>
      </c>
      <c r="C5062" s="146" t="s">
        <v>20</v>
      </c>
      <c r="D5062" s="147" t="s">
        <v>15767</v>
      </c>
    </row>
    <row r="5063" spans="1:4" x14ac:dyDescent="0.2">
      <c r="A5063" s="146">
        <v>38051</v>
      </c>
      <c r="B5063" s="146" t="s">
        <v>4952</v>
      </c>
      <c r="C5063" s="146" t="s">
        <v>20</v>
      </c>
      <c r="D5063" s="147" t="s">
        <v>19731</v>
      </c>
    </row>
    <row r="5064" spans="1:4" x14ac:dyDescent="0.2">
      <c r="A5064" s="146">
        <v>38787</v>
      </c>
      <c r="B5064" s="146" t="s">
        <v>4953</v>
      </c>
      <c r="C5064" s="146" t="s">
        <v>20</v>
      </c>
      <c r="D5064" s="147" t="s">
        <v>14286</v>
      </c>
    </row>
    <row r="5065" spans="1:4" x14ac:dyDescent="0.2">
      <c r="A5065" s="146">
        <v>38825</v>
      </c>
      <c r="B5065" s="146" t="s">
        <v>4954</v>
      </c>
      <c r="C5065" s="146" t="s">
        <v>20</v>
      </c>
      <c r="D5065" s="147" t="s">
        <v>15834</v>
      </c>
    </row>
    <row r="5066" spans="1:4" x14ac:dyDescent="0.2">
      <c r="A5066" s="146">
        <v>38826</v>
      </c>
      <c r="B5066" s="146" t="s">
        <v>4955</v>
      </c>
      <c r="C5066" s="146" t="s">
        <v>20</v>
      </c>
      <c r="D5066" s="147" t="s">
        <v>12473</v>
      </c>
    </row>
    <row r="5067" spans="1:4" x14ac:dyDescent="0.2">
      <c r="A5067" s="146">
        <v>38827</v>
      </c>
      <c r="B5067" s="146" t="s">
        <v>4956</v>
      </c>
      <c r="C5067" s="146" t="s">
        <v>20</v>
      </c>
      <c r="D5067" s="147" t="s">
        <v>22050</v>
      </c>
    </row>
    <row r="5068" spans="1:4" x14ac:dyDescent="0.2">
      <c r="A5068" s="146">
        <v>38830</v>
      </c>
      <c r="B5068" s="146" t="s">
        <v>4957</v>
      </c>
      <c r="C5068" s="146" t="s">
        <v>20</v>
      </c>
      <c r="D5068" s="147" t="s">
        <v>20009</v>
      </c>
    </row>
    <row r="5069" spans="1:4" x14ac:dyDescent="0.2">
      <c r="A5069" s="146">
        <v>38828</v>
      </c>
      <c r="B5069" s="146" t="s">
        <v>4958</v>
      </c>
      <c r="C5069" s="146" t="s">
        <v>20</v>
      </c>
      <c r="D5069" s="147" t="s">
        <v>13947</v>
      </c>
    </row>
    <row r="5070" spans="1:4" x14ac:dyDescent="0.2">
      <c r="A5070" s="146">
        <v>38829</v>
      </c>
      <c r="B5070" s="146" t="s">
        <v>4959</v>
      </c>
      <c r="C5070" s="146" t="s">
        <v>20</v>
      </c>
      <c r="D5070" s="147" t="s">
        <v>19554</v>
      </c>
    </row>
    <row r="5071" spans="1:4" x14ac:dyDescent="0.2">
      <c r="A5071" s="146">
        <v>38831</v>
      </c>
      <c r="B5071" s="146" t="s">
        <v>4960</v>
      </c>
      <c r="C5071" s="146" t="s">
        <v>20</v>
      </c>
      <c r="D5071" s="147" t="s">
        <v>21580</v>
      </c>
    </row>
    <row r="5072" spans="1:4" x14ac:dyDescent="0.2">
      <c r="A5072" s="146">
        <v>36274</v>
      </c>
      <c r="B5072" s="146" t="s">
        <v>4961</v>
      </c>
      <c r="C5072" s="146" t="s">
        <v>20</v>
      </c>
      <c r="D5072" s="147" t="s">
        <v>14721</v>
      </c>
    </row>
    <row r="5073" spans="1:4" x14ac:dyDescent="0.2">
      <c r="A5073" s="146">
        <v>36278</v>
      </c>
      <c r="B5073" s="146" t="s">
        <v>4962</v>
      </c>
      <c r="C5073" s="146" t="s">
        <v>20</v>
      </c>
      <c r="D5073" s="147" t="s">
        <v>16316</v>
      </c>
    </row>
    <row r="5074" spans="1:4" x14ac:dyDescent="0.2">
      <c r="A5074" s="146">
        <v>38977</v>
      </c>
      <c r="B5074" s="146" t="s">
        <v>4963</v>
      </c>
      <c r="C5074" s="146" t="s">
        <v>20</v>
      </c>
      <c r="D5074" s="147" t="s">
        <v>22051</v>
      </c>
    </row>
    <row r="5075" spans="1:4" x14ac:dyDescent="0.2">
      <c r="A5075" s="146">
        <v>38971</v>
      </c>
      <c r="B5075" s="146" t="s">
        <v>4964</v>
      </c>
      <c r="C5075" s="146" t="s">
        <v>20</v>
      </c>
      <c r="D5075" s="147" t="s">
        <v>14792</v>
      </c>
    </row>
    <row r="5076" spans="1:4" x14ac:dyDescent="0.2">
      <c r="A5076" s="146">
        <v>38972</v>
      </c>
      <c r="B5076" s="146" t="s">
        <v>4965</v>
      </c>
      <c r="C5076" s="146" t="s">
        <v>20</v>
      </c>
      <c r="D5076" s="147" t="s">
        <v>22052</v>
      </c>
    </row>
    <row r="5077" spans="1:4" x14ac:dyDescent="0.2">
      <c r="A5077" s="146">
        <v>38973</v>
      </c>
      <c r="B5077" s="146" t="s">
        <v>4966</v>
      </c>
      <c r="C5077" s="146" t="s">
        <v>20</v>
      </c>
      <c r="D5077" s="147" t="s">
        <v>22053</v>
      </c>
    </row>
    <row r="5078" spans="1:4" x14ac:dyDescent="0.2">
      <c r="A5078" s="146">
        <v>38974</v>
      </c>
      <c r="B5078" s="146" t="s">
        <v>4967</v>
      </c>
      <c r="C5078" s="146" t="s">
        <v>20</v>
      </c>
      <c r="D5078" s="147" t="s">
        <v>21436</v>
      </c>
    </row>
    <row r="5079" spans="1:4" x14ac:dyDescent="0.2">
      <c r="A5079" s="146">
        <v>38975</v>
      </c>
      <c r="B5079" s="146" t="s">
        <v>4968</v>
      </c>
      <c r="C5079" s="146" t="s">
        <v>20</v>
      </c>
      <c r="D5079" s="147" t="s">
        <v>21175</v>
      </c>
    </row>
    <row r="5080" spans="1:4" x14ac:dyDescent="0.2">
      <c r="A5080" s="146">
        <v>38976</v>
      </c>
      <c r="B5080" s="146" t="s">
        <v>4969</v>
      </c>
      <c r="C5080" s="146" t="s">
        <v>20</v>
      </c>
      <c r="D5080" s="147" t="s">
        <v>22054</v>
      </c>
    </row>
    <row r="5081" spans="1:4" x14ac:dyDescent="0.2">
      <c r="A5081" s="146">
        <v>38986</v>
      </c>
      <c r="B5081" s="146" t="s">
        <v>4970</v>
      </c>
      <c r="C5081" s="146" t="s">
        <v>20</v>
      </c>
      <c r="D5081" s="147" t="s">
        <v>22055</v>
      </c>
    </row>
    <row r="5082" spans="1:4" x14ac:dyDescent="0.2">
      <c r="A5082" s="146">
        <v>38978</v>
      </c>
      <c r="B5082" s="146" t="s">
        <v>4971</v>
      </c>
      <c r="C5082" s="146" t="s">
        <v>20</v>
      </c>
      <c r="D5082" s="147" t="s">
        <v>14721</v>
      </c>
    </row>
    <row r="5083" spans="1:4" x14ac:dyDescent="0.2">
      <c r="A5083" s="146">
        <v>38979</v>
      </c>
      <c r="B5083" s="146" t="s">
        <v>4972</v>
      </c>
      <c r="C5083" s="146" t="s">
        <v>20</v>
      </c>
      <c r="D5083" s="147" t="s">
        <v>16316</v>
      </c>
    </row>
    <row r="5084" spans="1:4" x14ac:dyDescent="0.2">
      <c r="A5084" s="146">
        <v>38980</v>
      </c>
      <c r="B5084" s="146" t="s">
        <v>4973</v>
      </c>
      <c r="C5084" s="146" t="s">
        <v>20</v>
      </c>
      <c r="D5084" s="147" t="s">
        <v>15773</v>
      </c>
    </row>
    <row r="5085" spans="1:4" x14ac:dyDescent="0.2">
      <c r="A5085" s="146">
        <v>38981</v>
      </c>
      <c r="B5085" s="146" t="s">
        <v>4974</v>
      </c>
      <c r="C5085" s="146" t="s">
        <v>20</v>
      </c>
      <c r="D5085" s="147" t="s">
        <v>21747</v>
      </c>
    </row>
    <row r="5086" spans="1:4" x14ac:dyDescent="0.2">
      <c r="A5086" s="146">
        <v>38982</v>
      </c>
      <c r="B5086" s="146" t="s">
        <v>4975</v>
      </c>
      <c r="C5086" s="146" t="s">
        <v>20</v>
      </c>
      <c r="D5086" s="147" t="s">
        <v>16857</v>
      </c>
    </row>
    <row r="5087" spans="1:4" x14ac:dyDescent="0.2">
      <c r="A5087" s="146">
        <v>38983</v>
      </c>
      <c r="B5087" s="146" t="s">
        <v>4976</v>
      </c>
      <c r="C5087" s="146" t="s">
        <v>20</v>
      </c>
      <c r="D5087" s="147" t="s">
        <v>14324</v>
      </c>
    </row>
    <row r="5088" spans="1:4" x14ac:dyDescent="0.2">
      <c r="A5088" s="146">
        <v>38984</v>
      </c>
      <c r="B5088" s="146" t="s">
        <v>4977</v>
      </c>
      <c r="C5088" s="146" t="s">
        <v>20</v>
      </c>
      <c r="D5088" s="147" t="s">
        <v>19565</v>
      </c>
    </row>
    <row r="5089" spans="1:4" x14ac:dyDescent="0.2">
      <c r="A5089" s="146">
        <v>38985</v>
      </c>
      <c r="B5089" s="146" t="s">
        <v>4978</v>
      </c>
      <c r="C5089" s="146" t="s">
        <v>20</v>
      </c>
      <c r="D5089" s="147" t="s">
        <v>22056</v>
      </c>
    </row>
    <row r="5090" spans="1:4" x14ac:dyDescent="0.2">
      <c r="A5090" s="146">
        <v>9836</v>
      </c>
      <c r="B5090" s="146" t="s">
        <v>4979</v>
      </c>
      <c r="C5090" s="146" t="s">
        <v>20</v>
      </c>
      <c r="D5090" s="147" t="s">
        <v>13716</v>
      </c>
    </row>
    <row r="5091" spans="1:4" x14ac:dyDescent="0.2">
      <c r="A5091" s="146">
        <v>20065</v>
      </c>
      <c r="B5091" s="146" t="s">
        <v>4980</v>
      </c>
      <c r="C5091" s="146" t="s">
        <v>20</v>
      </c>
      <c r="D5091" s="147" t="s">
        <v>13992</v>
      </c>
    </row>
    <row r="5092" spans="1:4" x14ac:dyDescent="0.2">
      <c r="A5092" s="146">
        <v>9835</v>
      </c>
      <c r="B5092" s="146" t="s">
        <v>4981</v>
      </c>
      <c r="C5092" s="146" t="s">
        <v>20</v>
      </c>
      <c r="D5092" s="147" t="s">
        <v>15723</v>
      </c>
    </row>
    <row r="5093" spans="1:4" x14ac:dyDescent="0.2">
      <c r="A5093" s="146">
        <v>38032</v>
      </c>
      <c r="B5093" s="146" t="s">
        <v>4982</v>
      </c>
      <c r="C5093" s="146" t="s">
        <v>20</v>
      </c>
      <c r="D5093" s="147" t="s">
        <v>13933</v>
      </c>
    </row>
    <row r="5094" spans="1:4" x14ac:dyDescent="0.2">
      <c r="A5094" s="146">
        <v>38033</v>
      </c>
      <c r="B5094" s="146" t="s">
        <v>4983</v>
      </c>
      <c r="C5094" s="146" t="s">
        <v>20</v>
      </c>
      <c r="D5094" s="147" t="s">
        <v>22057</v>
      </c>
    </row>
    <row r="5095" spans="1:4" x14ac:dyDescent="0.2">
      <c r="A5095" s="146">
        <v>38034</v>
      </c>
      <c r="B5095" s="146" t="s">
        <v>4984</v>
      </c>
      <c r="C5095" s="146" t="s">
        <v>20</v>
      </c>
      <c r="D5095" s="147" t="s">
        <v>22058</v>
      </c>
    </row>
    <row r="5096" spans="1:4" x14ac:dyDescent="0.2">
      <c r="A5096" s="146">
        <v>38035</v>
      </c>
      <c r="B5096" s="146" t="s">
        <v>4985</v>
      </c>
      <c r="C5096" s="146" t="s">
        <v>20</v>
      </c>
      <c r="D5096" s="147" t="s">
        <v>22059</v>
      </c>
    </row>
    <row r="5097" spans="1:4" x14ac:dyDescent="0.2">
      <c r="A5097" s="146">
        <v>38036</v>
      </c>
      <c r="B5097" s="146" t="s">
        <v>4986</v>
      </c>
      <c r="C5097" s="146" t="s">
        <v>20</v>
      </c>
      <c r="D5097" s="147" t="s">
        <v>22060</v>
      </c>
    </row>
    <row r="5098" spans="1:4" x14ac:dyDescent="0.2">
      <c r="A5098" s="146">
        <v>38037</v>
      </c>
      <c r="B5098" s="146" t="s">
        <v>4987</v>
      </c>
      <c r="C5098" s="146" t="s">
        <v>20</v>
      </c>
      <c r="D5098" s="147" t="s">
        <v>22061</v>
      </c>
    </row>
    <row r="5099" spans="1:4" x14ac:dyDescent="0.2">
      <c r="A5099" s="146">
        <v>9850</v>
      </c>
      <c r="B5099" s="146" t="s">
        <v>4988</v>
      </c>
      <c r="C5099" s="146" t="s">
        <v>20</v>
      </c>
      <c r="D5099" s="147" t="s">
        <v>22062</v>
      </c>
    </row>
    <row r="5100" spans="1:4" x14ac:dyDescent="0.2">
      <c r="A5100" s="146">
        <v>9853</v>
      </c>
      <c r="B5100" s="146" t="s">
        <v>4989</v>
      </c>
      <c r="C5100" s="146" t="s">
        <v>20</v>
      </c>
      <c r="D5100" s="147" t="s">
        <v>22063</v>
      </c>
    </row>
    <row r="5101" spans="1:4" x14ac:dyDescent="0.2">
      <c r="A5101" s="146">
        <v>9854</v>
      </c>
      <c r="B5101" s="146" t="s">
        <v>4990</v>
      </c>
      <c r="C5101" s="146" t="s">
        <v>20</v>
      </c>
      <c r="D5101" s="147" t="s">
        <v>22064</v>
      </c>
    </row>
    <row r="5102" spans="1:4" x14ac:dyDescent="0.2">
      <c r="A5102" s="146">
        <v>9851</v>
      </c>
      <c r="B5102" s="146" t="s">
        <v>4991</v>
      </c>
      <c r="C5102" s="146" t="s">
        <v>20</v>
      </c>
      <c r="D5102" s="147" t="s">
        <v>19985</v>
      </c>
    </row>
    <row r="5103" spans="1:4" x14ac:dyDescent="0.2">
      <c r="A5103" s="146">
        <v>9855</v>
      </c>
      <c r="B5103" s="146" t="s">
        <v>4992</v>
      </c>
      <c r="C5103" s="146" t="s">
        <v>20</v>
      </c>
      <c r="D5103" s="147" t="s">
        <v>22065</v>
      </c>
    </row>
    <row r="5104" spans="1:4" x14ac:dyDescent="0.2">
      <c r="A5104" s="146">
        <v>9825</v>
      </c>
      <c r="B5104" s="146" t="s">
        <v>4993</v>
      </c>
      <c r="C5104" s="146" t="s">
        <v>20</v>
      </c>
      <c r="D5104" s="147" t="s">
        <v>22066</v>
      </c>
    </row>
    <row r="5105" spans="1:4" x14ac:dyDescent="0.2">
      <c r="A5105" s="146">
        <v>9828</v>
      </c>
      <c r="B5105" s="146" t="s">
        <v>4994</v>
      </c>
      <c r="C5105" s="146" t="s">
        <v>20</v>
      </c>
      <c r="D5105" s="147" t="s">
        <v>22067</v>
      </c>
    </row>
    <row r="5106" spans="1:4" x14ac:dyDescent="0.2">
      <c r="A5106" s="146">
        <v>9829</v>
      </c>
      <c r="B5106" s="146" t="s">
        <v>4995</v>
      </c>
      <c r="C5106" s="146" t="s">
        <v>20</v>
      </c>
      <c r="D5106" s="147" t="s">
        <v>22068</v>
      </c>
    </row>
    <row r="5107" spans="1:4" x14ac:dyDescent="0.2">
      <c r="A5107" s="146">
        <v>9826</v>
      </c>
      <c r="B5107" s="146" t="s">
        <v>4996</v>
      </c>
      <c r="C5107" s="146" t="s">
        <v>20</v>
      </c>
      <c r="D5107" s="147" t="s">
        <v>22069</v>
      </c>
    </row>
    <row r="5108" spans="1:4" x14ac:dyDescent="0.2">
      <c r="A5108" s="146">
        <v>9827</v>
      </c>
      <c r="B5108" s="146" t="s">
        <v>4997</v>
      </c>
      <c r="C5108" s="146" t="s">
        <v>20</v>
      </c>
      <c r="D5108" s="147" t="s">
        <v>22070</v>
      </c>
    </row>
    <row r="5109" spans="1:4" x14ac:dyDescent="0.2">
      <c r="A5109" s="146">
        <v>36374</v>
      </c>
      <c r="B5109" s="146" t="s">
        <v>4998</v>
      </c>
      <c r="C5109" s="146" t="s">
        <v>20</v>
      </c>
      <c r="D5109" s="147" t="s">
        <v>22071</v>
      </c>
    </row>
    <row r="5110" spans="1:4" x14ac:dyDescent="0.2">
      <c r="A5110" s="146">
        <v>36084</v>
      </c>
      <c r="B5110" s="146" t="s">
        <v>4999</v>
      </c>
      <c r="C5110" s="146" t="s">
        <v>20</v>
      </c>
      <c r="D5110" s="147" t="s">
        <v>21071</v>
      </c>
    </row>
    <row r="5111" spans="1:4" x14ac:dyDescent="0.2">
      <c r="A5111" s="146">
        <v>36373</v>
      </c>
      <c r="B5111" s="146" t="s">
        <v>5000</v>
      </c>
      <c r="C5111" s="146" t="s">
        <v>20</v>
      </c>
      <c r="D5111" s="147" t="s">
        <v>16623</v>
      </c>
    </row>
    <row r="5112" spans="1:4" x14ac:dyDescent="0.2">
      <c r="A5112" s="146">
        <v>36377</v>
      </c>
      <c r="B5112" s="146" t="s">
        <v>5001</v>
      </c>
      <c r="C5112" s="146" t="s">
        <v>20</v>
      </c>
      <c r="D5112" s="147" t="s">
        <v>13136</v>
      </c>
    </row>
    <row r="5113" spans="1:4" x14ac:dyDescent="0.2">
      <c r="A5113" s="146">
        <v>36375</v>
      </c>
      <c r="B5113" s="146" t="s">
        <v>5002</v>
      </c>
      <c r="C5113" s="146" t="s">
        <v>20</v>
      </c>
      <c r="D5113" s="147" t="s">
        <v>14840</v>
      </c>
    </row>
    <row r="5114" spans="1:4" x14ac:dyDescent="0.2">
      <c r="A5114" s="146">
        <v>36376</v>
      </c>
      <c r="B5114" s="146" t="s">
        <v>5003</v>
      </c>
      <c r="C5114" s="146" t="s">
        <v>20</v>
      </c>
      <c r="D5114" s="147" t="s">
        <v>15420</v>
      </c>
    </row>
    <row r="5115" spans="1:4" x14ac:dyDescent="0.2">
      <c r="A5115" s="146">
        <v>36380</v>
      </c>
      <c r="B5115" s="146" t="s">
        <v>5004</v>
      </c>
      <c r="C5115" s="146" t="s">
        <v>20</v>
      </c>
      <c r="D5115" s="147" t="s">
        <v>22072</v>
      </c>
    </row>
    <row r="5116" spans="1:4" x14ac:dyDescent="0.2">
      <c r="A5116" s="146">
        <v>36378</v>
      </c>
      <c r="B5116" s="146" t="s">
        <v>5005</v>
      </c>
      <c r="C5116" s="146" t="s">
        <v>20</v>
      </c>
      <c r="D5116" s="147" t="s">
        <v>15450</v>
      </c>
    </row>
    <row r="5117" spans="1:4" x14ac:dyDescent="0.2">
      <c r="A5117" s="146">
        <v>36379</v>
      </c>
      <c r="B5117" s="146" t="s">
        <v>5006</v>
      </c>
      <c r="C5117" s="146" t="s">
        <v>20</v>
      </c>
      <c r="D5117" s="147" t="s">
        <v>21499</v>
      </c>
    </row>
    <row r="5118" spans="1:4" x14ac:dyDescent="0.2">
      <c r="A5118" s="146">
        <v>9859</v>
      </c>
      <c r="B5118" s="146" t="s">
        <v>5007</v>
      </c>
      <c r="C5118" s="146" t="s">
        <v>20</v>
      </c>
      <c r="D5118" s="147" t="s">
        <v>20662</v>
      </c>
    </row>
    <row r="5119" spans="1:4" x14ac:dyDescent="0.2">
      <c r="A5119" s="146">
        <v>9838</v>
      </c>
      <c r="B5119" s="146" t="s">
        <v>5008</v>
      </c>
      <c r="C5119" s="146" t="s">
        <v>20</v>
      </c>
      <c r="D5119" s="147" t="s">
        <v>13987</v>
      </c>
    </row>
    <row r="5120" spans="1:4" x14ac:dyDescent="0.2">
      <c r="A5120" s="146">
        <v>9837</v>
      </c>
      <c r="B5120" s="146" t="s">
        <v>5009</v>
      </c>
      <c r="C5120" s="146" t="s">
        <v>20</v>
      </c>
      <c r="D5120" s="147" t="s">
        <v>14685</v>
      </c>
    </row>
    <row r="5121" spans="1:4" x14ac:dyDescent="0.2">
      <c r="A5121" s="146">
        <v>9833</v>
      </c>
      <c r="B5121" s="146" t="s">
        <v>5010</v>
      </c>
      <c r="C5121" s="146" t="s">
        <v>20</v>
      </c>
      <c r="D5121" s="147" t="s">
        <v>22073</v>
      </c>
    </row>
    <row r="5122" spans="1:4" x14ac:dyDescent="0.2">
      <c r="A5122" s="146">
        <v>9830</v>
      </c>
      <c r="B5122" s="146" t="s">
        <v>5011</v>
      </c>
      <c r="C5122" s="146" t="s">
        <v>20</v>
      </c>
      <c r="D5122" s="147" t="s">
        <v>15767</v>
      </c>
    </row>
    <row r="5123" spans="1:4" x14ac:dyDescent="0.2">
      <c r="A5123" s="146">
        <v>9834</v>
      </c>
      <c r="B5123" s="146" t="s">
        <v>5012</v>
      </c>
      <c r="C5123" s="146" t="s">
        <v>20</v>
      </c>
      <c r="D5123" s="147" t="s">
        <v>22074</v>
      </c>
    </row>
    <row r="5124" spans="1:4" x14ac:dyDescent="0.2">
      <c r="A5124" s="146">
        <v>9863</v>
      </c>
      <c r="B5124" s="146" t="s">
        <v>5013</v>
      </c>
      <c r="C5124" s="146" t="s">
        <v>20</v>
      </c>
      <c r="D5124" s="147" t="s">
        <v>22075</v>
      </c>
    </row>
    <row r="5125" spans="1:4" x14ac:dyDescent="0.2">
      <c r="A5125" s="146">
        <v>9860</v>
      </c>
      <c r="B5125" s="146" t="s">
        <v>5014</v>
      </c>
      <c r="C5125" s="146" t="s">
        <v>20</v>
      </c>
      <c r="D5125" s="147" t="s">
        <v>22076</v>
      </c>
    </row>
    <row r="5126" spans="1:4" x14ac:dyDescent="0.2">
      <c r="A5126" s="146">
        <v>9862</v>
      </c>
      <c r="B5126" s="146" t="s">
        <v>5015</v>
      </c>
      <c r="C5126" s="146" t="s">
        <v>20</v>
      </c>
      <c r="D5126" s="147" t="s">
        <v>21397</v>
      </c>
    </row>
    <row r="5127" spans="1:4" x14ac:dyDescent="0.2">
      <c r="A5127" s="146">
        <v>9861</v>
      </c>
      <c r="B5127" s="146" t="s">
        <v>5016</v>
      </c>
      <c r="C5127" s="146" t="s">
        <v>20</v>
      </c>
      <c r="D5127" s="147" t="s">
        <v>20158</v>
      </c>
    </row>
    <row r="5128" spans="1:4" x14ac:dyDescent="0.2">
      <c r="A5128" s="146">
        <v>9856</v>
      </c>
      <c r="B5128" s="146" t="s">
        <v>5017</v>
      </c>
      <c r="C5128" s="146" t="s">
        <v>20</v>
      </c>
      <c r="D5128" s="147" t="s">
        <v>22077</v>
      </c>
    </row>
    <row r="5129" spans="1:4" x14ac:dyDescent="0.2">
      <c r="A5129" s="146">
        <v>9866</v>
      </c>
      <c r="B5129" s="146" t="s">
        <v>5018</v>
      </c>
      <c r="C5129" s="146" t="s">
        <v>20</v>
      </c>
      <c r="D5129" s="147" t="s">
        <v>13336</v>
      </c>
    </row>
    <row r="5130" spans="1:4" x14ac:dyDescent="0.2">
      <c r="A5130" s="146">
        <v>9857</v>
      </c>
      <c r="B5130" s="146" t="s">
        <v>5019</v>
      </c>
      <c r="C5130" s="146" t="s">
        <v>20</v>
      </c>
      <c r="D5130" s="147" t="s">
        <v>16525</v>
      </c>
    </row>
    <row r="5131" spans="1:4" x14ac:dyDescent="0.2">
      <c r="A5131" s="146">
        <v>9864</v>
      </c>
      <c r="B5131" s="146" t="s">
        <v>5020</v>
      </c>
      <c r="C5131" s="146" t="s">
        <v>20</v>
      </c>
      <c r="D5131" s="147" t="s">
        <v>22078</v>
      </c>
    </row>
    <row r="5132" spans="1:4" x14ac:dyDescent="0.2">
      <c r="A5132" s="146">
        <v>9865</v>
      </c>
      <c r="B5132" s="146" t="s">
        <v>5021</v>
      </c>
      <c r="C5132" s="146" t="s">
        <v>20</v>
      </c>
      <c r="D5132" s="147" t="s">
        <v>22079</v>
      </c>
    </row>
    <row r="5133" spans="1:4" x14ac:dyDescent="0.2">
      <c r="A5133" s="146">
        <v>9858</v>
      </c>
      <c r="B5133" s="146" t="s">
        <v>5022</v>
      </c>
      <c r="C5133" s="146" t="s">
        <v>20</v>
      </c>
      <c r="D5133" s="147" t="s">
        <v>22080</v>
      </c>
    </row>
    <row r="5134" spans="1:4" x14ac:dyDescent="0.2">
      <c r="A5134" s="146">
        <v>9841</v>
      </c>
      <c r="B5134" s="146" t="s">
        <v>17273</v>
      </c>
      <c r="C5134" s="146" t="s">
        <v>20</v>
      </c>
      <c r="D5134" s="147" t="s">
        <v>22081</v>
      </c>
    </row>
    <row r="5135" spans="1:4" x14ac:dyDescent="0.2">
      <c r="A5135" s="146">
        <v>9840</v>
      </c>
      <c r="B5135" s="146" t="s">
        <v>17275</v>
      </c>
      <c r="C5135" s="146" t="s">
        <v>20</v>
      </c>
      <c r="D5135" s="147" t="s">
        <v>22082</v>
      </c>
    </row>
    <row r="5136" spans="1:4" x14ac:dyDescent="0.2">
      <c r="A5136" s="146">
        <v>20067</v>
      </c>
      <c r="B5136" s="146" t="s">
        <v>17277</v>
      </c>
      <c r="C5136" s="146" t="s">
        <v>20</v>
      </c>
      <c r="D5136" s="147" t="s">
        <v>14218</v>
      </c>
    </row>
    <row r="5137" spans="1:4" x14ac:dyDescent="0.2">
      <c r="A5137" s="146">
        <v>20068</v>
      </c>
      <c r="B5137" s="146" t="s">
        <v>17279</v>
      </c>
      <c r="C5137" s="146" t="s">
        <v>20</v>
      </c>
      <c r="D5137" s="147" t="s">
        <v>14791</v>
      </c>
    </row>
    <row r="5138" spans="1:4" x14ac:dyDescent="0.2">
      <c r="A5138" s="146">
        <v>9839</v>
      </c>
      <c r="B5138" s="146" t="s">
        <v>17281</v>
      </c>
      <c r="C5138" s="146" t="s">
        <v>20</v>
      </c>
      <c r="D5138" s="147" t="s">
        <v>14175</v>
      </c>
    </row>
    <row r="5139" spans="1:4" x14ac:dyDescent="0.2">
      <c r="A5139" s="146">
        <v>9870</v>
      </c>
      <c r="B5139" s="146" t="s">
        <v>17282</v>
      </c>
      <c r="C5139" s="146" t="s">
        <v>20</v>
      </c>
      <c r="D5139" s="147" t="s">
        <v>13486</v>
      </c>
    </row>
    <row r="5140" spans="1:4" x14ac:dyDescent="0.2">
      <c r="A5140" s="146">
        <v>9867</v>
      </c>
      <c r="B5140" s="146" t="s">
        <v>5029</v>
      </c>
      <c r="C5140" s="146" t="s">
        <v>20</v>
      </c>
      <c r="D5140" s="147" t="s">
        <v>14287</v>
      </c>
    </row>
    <row r="5141" spans="1:4" x14ac:dyDescent="0.2">
      <c r="A5141" s="146">
        <v>9868</v>
      </c>
      <c r="B5141" s="146" t="s">
        <v>5030</v>
      </c>
      <c r="C5141" s="146" t="s">
        <v>20</v>
      </c>
      <c r="D5141" s="147" t="s">
        <v>15295</v>
      </c>
    </row>
    <row r="5142" spans="1:4" x14ac:dyDescent="0.2">
      <c r="A5142" s="146">
        <v>9869</v>
      </c>
      <c r="B5142" s="146" t="s">
        <v>5031</v>
      </c>
      <c r="C5142" s="146" t="s">
        <v>20</v>
      </c>
      <c r="D5142" s="147" t="s">
        <v>12519</v>
      </c>
    </row>
    <row r="5143" spans="1:4" x14ac:dyDescent="0.2">
      <c r="A5143" s="146">
        <v>9874</v>
      </c>
      <c r="B5143" s="146" t="s">
        <v>5032</v>
      </c>
      <c r="C5143" s="146" t="s">
        <v>20</v>
      </c>
      <c r="D5143" s="147" t="s">
        <v>17321</v>
      </c>
    </row>
    <row r="5144" spans="1:4" x14ac:dyDescent="0.2">
      <c r="A5144" s="146">
        <v>9875</v>
      </c>
      <c r="B5144" s="146" t="s">
        <v>5033</v>
      </c>
      <c r="C5144" s="146" t="s">
        <v>20</v>
      </c>
      <c r="D5144" s="147" t="s">
        <v>13727</v>
      </c>
    </row>
    <row r="5145" spans="1:4" x14ac:dyDescent="0.2">
      <c r="A5145" s="146">
        <v>9873</v>
      </c>
      <c r="B5145" s="146" t="s">
        <v>5034</v>
      </c>
      <c r="C5145" s="146" t="s">
        <v>20</v>
      </c>
      <c r="D5145" s="147" t="s">
        <v>15073</v>
      </c>
    </row>
    <row r="5146" spans="1:4" x14ac:dyDescent="0.2">
      <c r="A5146" s="146">
        <v>9871</v>
      </c>
      <c r="B5146" s="146" t="s">
        <v>5035</v>
      </c>
      <c r="C5146" s="146" t="s">
        <v>20</v>
      </c>
      <c r="D5146" s="147" t="s">
        <v>21298</v>
      </c>
    </row>
    <row r="5147" spans="1:4" x14ac:dyDescent="0.2">
      <c r="A5147" s="146">
        <v>9872</v>
      </c>
      <c r="B5147" s="146" t="s">
        <v>5036</v>
      </c>
      <c r="C5147" s="146" t="s">
        <v>20</v>
      </c>
      <c r="D5147" s="147" t="s">
        <v>20006</v>
      </c>
    </row>
    <row r="5148" spans="1:4" x14ac:dyDescent="0.2">
      <c r="A5148" s="146">
        <v>7667</v>
      </c>
      <c r="B5148" s="146" t="s">
        <v>5037</v>
      </c>
      <c r="C5148" s="146" t="s">
        <v>20</v>
      </c>
      <c r="D5148" s="147" t="s">
        <v>22083</v>
      </c>
    </row>
    <row r="5149" spans="1:4" x14ac:dyDescent="0.2">
      <c r="A5149" s="146">
        <v>7660</v>
      </c>
      <c r="B5149" s="146" t="s">
        <v>5038</v>
      </c>
      <c r="C5149" s="146" t="s">
        <v>20</v>
      </c>
      <c r="D5149" s="147" t="s">
        <v>22084</v>
      </c>
    </row>
    <row r="5150" spans="1:4" x14ac:dyDescent="0.2">
      <c r="A5150" s="146">
        <v>7676</v>
      </c>
      <c r="B5150" s="146" t="s">
        <v>5039</v>
      </c>
      <c r="C5150" s="146" t="s">
        <v>20</v>
      </c>
      <c r="D5150" s="147" t="s">
        <v>22085</v>
      </c>
    </row>
    <row r="5151" spans="1:4" x14ac:dyDescent="0.2">
      <c r="A5151" s="146">
        <v>12426</v>
      </c>
      <c r="B5151" s="146" t="s">
        <v>5040</v>
      </c>
      <c r="C5151" s="146" t="s">
        <v>10</v>
      </c>
      <c r="D5151" s="147" t="s">
        <v>22086</v>
      </c>
    </row>
    <row r="5152" spans="1:4" x14ac:dyDescent="0.2">
      <c r="A5152" s="146">
        <v>12425</v>
      </c>
      <c r="B5152" s="146" t="s">
        <v>5041</v>
      </c>
      <c r="C5152" s="146" t="s">
        <v>10</v>
      </c>
      <c r="D5152" s="147" t="s">
        <v>22087</v>
      </c>
    </row>
    <row r="5153" spans="1:4" x14ac:dyDescent="0.2">
      <c r="A5153" s="146">
        <v>12427</v>
      </c>
      <c r="B5153" s="146" t="s">
        <v>5042</v>
      </c>
      <c r="C5153" s="146" t="s">
        <v>10</v>
      </c>
      <c r="D5153" s="147" t="s">
        <v>22088</v>
      </c>
    </row>
    <row r="5154" spans="1:4" x14ac:dyDescent="0.2">
      <c r="A5154" s="146">
        <v>12428</v>
      </c>
      <c r="B5154" s="146" t="s">
        <v>5043</v>
      </c>
      <c r="C5154" s="146" t="s">
        <v>10</v>
      </c>
      <c r="D5154" s="147" t="s">
        <v>22089</v>
      </c>
    </row>
    <row r="5155" spans="1:4" x14ac:dyDescent="0.2">
      <c r="A5155" s="146">
        <v>12430</v>
      </c>
      <c r="B5155" s="146" t="s">
        <v>5044</v>
      </c>
      <c r="C5155" s="146" t="s">
        <v>10</v>
      </c>
      <c r="D5155" s="147" t="s">
        <v>16663</v>
      </c>
    </row>
    <row r="5156" spans="1:4" x14ac:dyDescent="0.2">
      <c r="A5156" s="146">
        <v>12429</v>
      </c>
      <c r="B5156" s="146" t="s">
        <v>5045</v>
      </c>
      <c r="C5156" s="146" t="s">
        <v>10</v>
      </c>
      <c r="D5156" s="147" t="s">
        <v>22090</v>
      </c>
    </row>
    <row r="5157" spans="1:4" x14ac:dyDescent="0.2">
      <c r="A5157" s="146">
        <v>12431</v>
      </c>
      <c r="B5157" s="146" t="s">
        <v>5046</v>
      </c>
      <c r="C5157" s="146" t="s">
        <v>10</v>
      </c>
      <c r="D5157" s="147" t="s">
        <v>22091</v>
      </c>
    </row>
    <row r="5158" spans="1:4" x14ac:dyDescent="0.2">
      <c r="A5158" s="146">
        <v>12432</v>
      </c>
      <c r="B5158" s="146" t="s">
        <v>5047</v>
      </c>
      <c r="C5158" s="146" t="s">
        <v>10</v>
      </c>
      <c r="D5158" s="147" t="s">
        <v>22092</v>
      </c>
    </row>
    <row r="5159" spans="1:4" x14ac:dyDescent="0.2">
      <c r="A5159" s="146">
        <v>12434</v>
      </c>
      <c r="B5159" s="146" t="s">
        <v>5048</v>
      </c>
      <c r="C5159" s="146" t="s">
        <v>10</v>
      </c>
      <c r="D5159" s="147" t="s">
        <v>14168</v>
      </c>
    </row>
    <row r="5160" spans="1:4" x14ac:dyDescent="0.2">
      <c r="A5160" s="146">
        <v>12433</v>
      </c>
      <c r="B5160" s="146" t="s">
        <v>5049</v>
      </c>
      <c r="C5160" s="146" t="s">
        <v>10</v>
      </c>
      <c r="D5160" s="147" t="s">
        <v>13351</v>
      </c>
    </row>
    <row r="5161" spans="1:4" x14ac:dyDescent="0.2">
      <c r="A5161" s="146">
        <v>12435</v>
      </c>
      <c r="B5161" s="146" t="s">
        <v>5050</v>
      </c>
      <c r="C5161" s="146" t="s">
        <v>10</v>
      </c>
      <c r="D5161" s="147" t="s">
        <v>22093</v>
      </c>
    </row>
    <row r="5162" spans="1:4" x14ac:dyDescent="0.2">
      <c r="A5162" s="146">
        <v>12437</v>
      </c>
      <c r="B5162" s="146" t="s">
        <v>5051</v>
      </c>
      <c r="C5162" s="146" t="s">
        <v>10</v>
      </c>
      <c r="D5162" s="147" t="s">
        <v>22094</v>
      </c>
    </row>
    <row r="5163" spans="1:4" x14ac:dyDescent="0.2">
      <c r="A5163" s="146">
        <v>12439</v>
      </c>
      <c r="B5163" s="146" t="s">
        <v>5052</v>
      </c>
      <c r="C5163" s="146" t="s">
        <v>10</v>
      </c>
      <c r="D5163" s="147" t="s">
        <v>13205</v>
      </c>
    </row>
    <row r="5164" spans="1:4" x14ac:dyDescent="0.2">
      <c r="A5164" s="146">
        <v>12438</v>
      </c>
      <c r="B5164" s="146" t="s">
        <v>5053</v>
      </c>
      <c r="C5164" s="146" t="s">
        <v>10</v>
      </c>
      <c r="D5164" s="147" t="s">
        <v>22095</v>
      </c>
    </row>
    <row r="5165" spans="1:4" x14ac:dyDescent="0.2">
      <c r="A5165" s="146">
        <v>12436</v>
      </c>
      <c r="B5165" s="146" t="s">
        <v>5054</v>
      </c>
      <c r="C5165" s="146" t="s">
        <v>10</v>
      </c>
      <c r="D5165" s="147" t="s">
        <v>22096</v>
      </c>
    </row>
    <row r="5166" spans="1:4" x14ac:dyDescent="0.2">
      <c r="A5166" s="146">
        <v>36357</v>
      </c>
      <c r="B5166" s="146" t="s">
        <v>5055</v>
      </c>
      <c r="C5166" s="146" t="s">
        <v>10</v>
      </c>
      <c r="D5166" s="147" t="s">
        <v>22097</v>
      </c>
    </row>
    <row r="5167" spans="1:4" x14ac:dyDescent="0.2">
      <c r="A5167" s="146">
        <v>12424</v>
      </c>
      <c r="B5167" s="146" t="s">
        <v>5056</v>
      </c>
      <c r="C5167" s="146" t="s">
        <v>10</v>
      </c>
      <c r="D5167" s="147" t="s">
        <v>22098</v>
      </c>
    </row>
    <row r="5168" spans="1:4" x14ac:dyDescent="0.2">
      <c r="A5168" s="146">
        <v>12440</v>
      </c>
      <c r="B5168" s="146" t="s">
        <v>5057</v>
      </c>
      <c r="C5168" s="146" t="s">
        <v>10</v>
      </c>
      <c r="D5168" s="147" t="s">
        <v>19770</v>
      </c>
    </row>
    <row r="5169" spans="1:4" x14ac:dyDescent="0.2">
      <c r="A5169" s="146">
        <v>9884</v>
      </c>
      <c r="B5169" s="146" t="s">
        <v>5058</v>
      </c>
      <c r="C5169" s="146" t="s">
        <v>10</v>
      </c>
      <c r="D5169" s="147" t="s">
        <v>21055</v>
      </c>
    </row>
    <row r="5170" spans="1:4" x14ac:dyDescent="0.2">
      <c r="A5170" s="146">
        <v>9888</v>
      </c>
      <c r="B5170" s="146" t="s">
        <v>5059</v>
      </c>
      <c r="C5170" s="146" t="s">
        <v>10</v>
      </c>
      <c r="D5170" s="147" t="s">
        <v>22099</v>
      </c>
    </row>
    <row r="5171" spans="1:4" x14ac:dyDescent="0.2">
      <c r="A5171" s="146">
        <v>9883</v>
      </c>
      <c r="B5171" s="146" t="s">
        <v>5060</v>
      </c>
      <c r="C5171" s="146" t="s">
        <v>10</v>
      </c>
      <c r="D5171" s="147" t="s">
        <v>19928</v>
      </c>
    </row>
    <row r="5172" spans="1:4" x14ac:dyDescent="0.2">
      <c r="A5172" s="146">
        <v>9886</v>
      </c>
      <c r="B5172" s="146" t="s">
        <v>5061</v>
      </c>
      <c r="C5172" s="146" t="s">
        <v>10</v>
      </c>
      <c r="D5172" s="147" t="s">
        <v>22100</v>
      </c>
    </row>
    <row r="5173" spans="1:4" x14ac:dyDescent="0.2">
      <c r="A5173" s="146">
        <v>9889</v>
      </c>
      <c r="B5173" s="146" t="s">
        <v>5062</v>
      </c>
      <c r="C5173" s="146" t="s">
        <v>10</v>
      </c>
      <c r="D5173" s="147" t="s">
        <v>21599</v>
      </c>
    </row>
    <row r="5174" spans="1:4" x14ac:dyDescent="0.2">
      <c r="A5174" s="146">
        <v>9887</v>
      </c>
      <c r="B5174" s="146" t="s">
        <v>5063</v>
      </c>
      <c r="C5174" s="146" t="s">
        <v>10</v>
      </c>
      <c r="D5174" s="147" t="s">
        <v>20838</v>
      </c>
    </row>
    <row r="5175" spans="1:4" x14ac:dyDescent="0.2">
      <c r="A5175" s="146">
        <v>9885</v>
      </c>
      <c r="B5175" s="146" t="s">
        <v>5064</v>
      </c>
      <c r="C5175" s="146" t="s">
        <v>10</v>
      </c>
      <c r="D5175" s="147" t="s">
        <v>22101</v>
      </c>
    </row>
    <row r="5176" spans="1:4" x14ac:dyDescent="0.2">
      <c r="A5176" s="146">
        <v>9890</v>
      </c>
      <c r="B5176" s="146" t="s">
        <v>5065</v>
      </c>
      <c r="C5176" s="146" t="s">
        <v>10</v>
      </c>
      <c r="D5176" s="147" t="s">
        <v>22102</v>
      </c>
    </row>
    <row r="5177" spans="1:4" x14ac:dyDescent="0.2">
      <c r="A5177" s="146">
        <v>9891</v>
      </c>
      <c r="B5177" s="146" t="s">
        <v>5066</v>
      </c>
      <c r="C5177" s="146" t="s">
        <v>10</v>
      </c>
      <c r="D5177" s="147" t="s">
        <v>22103</v>
      </c>
    </row>
    <row r="5178" spans="1:4" x14ac:dyDescent="0.2">
      <c r="A5178" s="146">
        <v>39292</v>
      </c>
      <c r="B5178" s="146" t="s">
        <v>5067</v>
      </c>
      <c r="C5178" s="146" t="s">
        <v>10</v>
      </c>
      <c r="D5178" s="147" t="s">
        <v>15128</v>
      </c>
    </row>
    <row r="5179" spans="1:4" x14ac:dyDescent="0.2">
      <c r="A5179" s="146">
        <v>39293</v>
      </c>
      <c r="B5179" s="146" t="s">
        <v>5068</v>
      </c>
      <c r="C5179" s="146" t="s">
        <v>10</v>
      </c>
      <c r="D5179" s="147" t="s">
        <v>21071</v>
      </c>
    </row>
    <row r="5180" spans="1:4" x14ac:dyDescent="0.2">
      <c r="A5180" s="146">
        <v>39294</v>
      </c>
      <c r="B5180" s="146" t="s">
        <v>5069</v>
      </c>
      <c r="C5180" s="146" t="s">
        <v>10</v>
      </c>
      <c r="D5180" s="147" t="s">
        <v>21071</v>
      </c>
    </row>
    <row r="5181" spans="1:4" x14ac:dyDescent="0.2">
      <c r="A5181" s="146">
        <v>39295</v>
      </c>
      <c r="B5181" s="146" t="s">
        <v>5070</v>
      </c>
      <c r="C5181" s="146" t="s">
        <v>10</v>
      </c>
      <c r="D5181" s="147" t="s">
        <v>15231</v>
      </c>
    </row>
    <row r="5182" spans="1:4" x14ac:dyDescent="0.2">
      <c r="A5182" s="146">
        <v>36313</v>
      </c>
      <c r="B5182" s="146" t="s">
        <v>5071</v>
      </c>
      <c r="C5182" s="146" t="s">
        <v>10</v>
      </c>
      <c r="D5182" s="147" t="s">
        <v>22104</v>
      </c>
    </row>
    <row r="5183" spans="1:4" x14ac:dyDescent="0.2">
      <c r="A5183" s="146">
        <v>36316</v>
      </c>
      <c r="B5183" s="146" t="s">
        <v>5072</v>
      </c>
      <c r="C5183" s="146" t="s">
        <v>10</v>
      </c>
      <c r="D5183" s="147" t="s">
        <v>22105</v>
      </c>
    </row>
    <row r="5184" spans="1:4" x14ac:dyDescent="0.2">
      <c r="A5184" s="146">
        <v>64</v>
      </c>
      <c r="B5184" s="146" t="s">
        <v>5073</v>
      </c>
      <c r="C5184" s="146" t="s">
        <v>10</v>
      </c>
      <c r="D5184" s="147" t="s">
        <v>15442</v>
      </c>
    </row>
    <row r="5185" spans="1:4" x14ac:dyDescent="0.2">
      <c r="A5185" s="146">
        <v>37423</v>
      </c>
      <c r="B5185" s="146" t="s">
        <v>5074</v>
      </c>
      <c r="C5185" s="146" t="s">
        <v>10</v>
      </c>
      <c r="D5185" s="147" t="s">
        <v>14226</v>
      </c>
    </row>
    <row r="5186" spans="1:4" x14ac:dyDescent="0.2">
      <c r="A5186" s="146">
        <v>39296</v>
      </c>
      <c r="B5186" s="146" t="s">
        <v>5075</v>
      </c>
      <c r="C5186" s="146" t="s">
        <v>10</v>
      </c>
      <c r="D5186" s="147" t="s">
        <v>15923</v>
      </c>
    </row>
    <row r="5187" spans="1:4" x14ac:dyDescent="0.2">
      <c r="A5187" s="146">
        <v>39297</v>
      </c>
      <c r="B5187" s="146" t="s">
        <v>5076</v>
      </c>
      <c r="C5187" s="146" t="s">
        <v>10</v>
      </c>
      <c r="D5187" s="147" t="s">
        <v>12737</v>
      </c>
    </row>
    <row r="5188" spans="1:4" x14ac:dyDescent="0.2">
      <c r="A5188" s="146">
        <v>39298</v>
      </c>
      <c r="B5188" s="146" t="s">
        <v>5077</v>
      </c>
      <c r="C5188" s="146" t="s">
        <v>10</v>
      </c>
      <c r="D5188" s="147" t="s">
        <v>14954</v>
      </c>
    </row>
    <row r="5189" spans="1:4" x14ac:dyDescent="0.2">
      <c r="A5189" s="146">
        <v>39299</v>
      </c>
      <c r="B5189" s="146" t="s">
        <v>5078</v>
      </c>
      <c r="C5189" s="146" t="s">
        <v>10</v>
      </c>
      <c r="D5189" s="147" t="s">
        <v>22106</v>
      </c>
    </row>
    <row r="5190" spans="1:4" x14ac:dyDescent="0.2">
      <c r="A5190" s="146">
        <v>9892</v>
      </c>
      <c r="B5190" s="146" t="s">
        <v>5079</v>
      </c>
      <c r="C5190" s="146" t="s">
        <v>10</v>
      </c>
      <c r="D5190" s="147" t="s">
        <v>22107</v>
      </c>
    </row>
    <row r="5191" spans="1:4" x14ac:dyDescent="0.2">
      <c r="A5191" s="146">
        <v>9893</v>
      </c>
      <c r="B5191" s="146" t="s">
        <v>5080</v>
      </c>
      <c r="C5191" s="146" t="s">
        <v>10</v>
      </c>
      <c r="D5191" s="147" t="s">
        <v>22108</v>
      </c>
    </row>
    <row r="5192" spans="1:4" x14ac:dyDescent="0.2">
      <c r="A5192" s="146">
        <v>9901</v>
      </c>
      <c r="B5192" s="146" t="s">
        <v>5081</v>
      </c>
      <c r="C5192" s="146" t="s">
        <v>10</v>
      </c>
      <c r="D5192" s="147" t="s">
        <v>20092</v>
      </c>
    </row>
    <row r="5193" spans="1:4" x14ac:dyDescent="0.2">
      <c r="A5193" s="146">
        <v>9896</v>
      </c>
      <c r="B5193" s="146" t="s">
        <v>5082</v>
      </c>
      <c r="C5193" s="146" t="s">
        <v>10</v>
      </c>
      <c r="D5193" s="147" t="s">
        <v>22109</v>
      </c>
    </row>
    <row r="5194" spans="1:4" x14ac:dyDescent="0.2">
      <c r="A5194" s="146">
        <v>9900</v>
      </c>
      <c r="B5194" s="146" t="s">
        <v>5083</v>
      </c>
      <c r="C5194" s="146" t="s">
        <v>10</v>
      </c>
      <c r="D5194" s="147" t="s">
        <v>16680</v>
      </c>
    </row>
    <row r="5195" spans="1:4" x14ac:dyDescent="0.2">
      <c r="A5195" s="146">
        <v>9898</v>
      </c>
      <c r="B5195" s="146" t="s">
        <v>5084</v>
      </c>
      <c r="C5195" s="146" t="s">
        <v>10</v>
      </c>
      <c r="D5195" s="147" t="s">
        <v>22110</v>
      </c>
    </row>
    <row r="5196" spans="1:4" x14ac:dyDescent="0.2">
      <c r="A5196" s="146">
        <v>9899</v>
      </c>
      <c r="B5196" s="146" t="s">
        <v>5085</v>
      </c>
      <c r="C5196" s="146" t="s">
        <v>10</v>
      </c>
      <c r="D5196" s="147" t="s">
        <v>16020</v>
      </c>
    </row>
    <row r="5197" spans="1:4" x14ac:dyDescent="0.2">
      <c r="A5197" s="146">
        <v>9902</v>
      </c>
      <c r="B5197" s="146" t="s">
        <v>5086</v>
      </c>
      <c r="C5197" s="146" t="s">
        <v>10</v>
      </c>
      <c r="D5197" s="147" t="s">
        <v>15104</v>
      </c>
    </row>
    <row r="5198" spans="1:4" x14ac:dyDescent="0.2">
      <c r="A5198" s="146">
        <v>9908</v>
      </c>
      <c r="B5198" s="146" t="s">
        <v>5087</v>
      </c>
      <c r="C5198" s="146" t="s">
        <v>10</v>
      </c>
      <c r="D5198" s="147" t="s">
        <v>22111</v>
      </c>
    </row>
    <row r="5199" spans="1:4" x14ac:dyDescent="0.2">
      <c r="A5199" s="146">
        <v>9905</v>
      </c>
      <c r="B5199" s="146" t="s">
        <v>5088</v>
      </c>
      <c r="C5199" s="146" t="s">
        <v>10</v>
      </c>
      <c r="D5199" s="147" t="s">
        <v>20703</v>
      </c>
    </row>
    <row r="5200" spans="1:4" x14ac:dyDescent="0.2">
      <c r="A5200" s="146">
        <v>9906</v>
      </c>
      <c r="B5200" s="146" t="s">
        <v>5089</v>
      </c>
      <c r="C5200" s="146" t="s">
        <v>10</v>
      </c>
      <c r="D5200" s="147" t="s">
        <v>13003</v>
      </c>
    </row>
    <row r="5201" spans="1:4" x14ac:dyDescent="0.2">
      <c r="A5201" s="146">
        <v>9895</v>
      </c>
      <c r="B5201" s="146" t="s">
        <v>5090</v>
      </c>
      <c r="C5201" s="146" t="s">
        <v>10</v>
      </c>
      <c r="D5201" s="147" t="s">
        <v>15080</v>
      </c>
    </row>
    <row r="5202" spans="1:4" x14ac:dyDescent="0.2">
      <c r="A5202" s="146">
        <v>9894</v>
      </c>
      <c r="B5202" s="146" t="s">
        <v>5091</v>
      </c>
      <c r="C5202" s="146" t="s">
        <v>10</v>
      </c>
      <c r="D5202" s="147" t="s">
        <v>14193</v>
      </c>
    </row>
    <row r="5203" spans="1:4" x14ac:dyDescent="0.2">
      <c r="A5203" s="146">
        <v>9897</v>
      </c>
      <c r="B5203" s="146" t="s">
        <v>5092</v>
      </c>
      <c r="C5203" s="146" t="s">
        <v>10</v>
      </c>
      <c r="D5203" s="147" t="s">
        <v>21687</v>
      </c>
    </row>
    <row r="5204" spans="1:4" x14ac:dyDescent="0.2">
      <c r="A5204" s="146">
        <v>9910</v>
      </c>
      <c r="B5204" s="146" t="s">
        <v>5093</v>
      </c>
      <c r="C5204" s="146" t="s">
        <v>10</v>
      </c>
      <c r="D5204" s="147" t="s">
        <v>22112</v>
      </c>
    </row>
    <row r="5205" spans="1:4" x14ac:dyDescent="0.2">
      <c r="A5205" s="146">
        <v>9909</v>
      </c>
      <c r="B5205" s="146" t="s">
        <v>5094</v>
      </c>
      <c r="C5205" s="146" t="s">
        <v>10</v>
      </c>
      <c r="D5205" s="147" t="s">
        <v>22113</v>
      </c>
    </row>
    <row r="5206" spans="1:4" x14ac:dyDescent="0.2">
      <c r="A5206" s="146">
        <v>9907</v>
      </c>
      <c r="B5206" s="146" t="s">
        <v>5095</v>
      </c>
      <c r="C5206" s="146" t="s">
        <v>10</v>
      </c>
      <c r="D5206" s="147" t="s">
        <v>22114</v>
      </c>
    </row>
    <row r="5207" spans="1:4" x14ac:dyDescent="0.2">
      <c r="A5207" s="146">
        <v>20973</v>
      </c>
      <c r="B5207" s="146" t="s">
        <v>5096</v>
      </c>
      <c r="C5207" s="146" t="s">
        <v>10</v>
      </c>
      <c r="D5207" s="147" t="s">
        <v>22115</v>
      </c>
    </row>
    <row r="5208" spans="1:4" x14ac:dyDescent="0.2">
      <c r="A5208" s="146">
        <v>20974</v>
      </c>
      <c r="B5208" s="146" t="s">
        <v>5097</v>
      </c>
      <c r="C5208" s="146" t="s">
        <v>10</v>
      </c>
      <c r="D5208" s="147" t="s">
        <v>22116</v>
      </c>
    </row>
    <row r="5209" spans="1:4" x14ac:dyDescent="0.2">
      <c r="A5209" s="146">
        <v>37989</v>
      </c>
      <c r="B5209" s="146" t="s">
        <v>5098</v>
      </c>
      <c r="C5209" s="146" t="s">
        <v>10</v>
      </c>
      <c r="D5209" s="147" t="s">
        <v>20181</v>
      </c>
    </row>
    <row r="5210" spans="1:4" x14ac:dyDescent="0.2">
      <c r="A5210" s="146">
        <v>37990</v>
      </c>
      <c r="B5210" s="146" t="s">
        <v>5099</v>
      </c>
      <c r="C5210" s="146" t="s">
        <v>10</v>
      </c>
      <c r="D5210" s="147" t="s">
        <v>20990</v>
      </c>
    </row>
    <row r="5211" spans="1:4" x14ac:dyDescent="0.2">
      <c r="A5211" s="146">
        <v>37991</v>
      </c>
      <c r="B5211" s="146" t="s">
        <v>5100</v>
      </c>
      <c r="C5211" s="146" t="s">
        <v>10</v>
      </c>
      <c r="D5211" s="147" t="s">
        <v>13844</v>
      </c>
    </row>
    <row r="5212" spans="1:4" x14ac:dyDescent="0.2">
      <c r="A5212" s="146">
        <v>37992</v>
      </c>
      <c r="B5212" s="146" t="s">
        <v>5101</v>
      </c>
      <c r="C5212" s="146" t="s">
        <v>10</v>
      </c>
      <c r="D5212" s="147" t="s">
        <v>22117</v>
      </c>
    </row>
    <row r="5213" spans="1:4" x14ac:dyDescent="0.2">
      <c r="A5213" s="146">
        <v>37993</v>
      </c>
      <c r="B5213" s="146" t="s">
        <v>5102</v>
      </c>
      <c r="C5213" s="146" t="s">
        <v>10</v>
      </c>
      <c r="D5213" s="147" t="s">
        <v>22118</v>
      </c>
    </row>
    <row r="5214" spans="1:4" x14ac:dyDescent="0.2">
      <c r="A5214" s="146">
        <v>37994</v>
      </c>
      <c r="B5214" s="146" t="s">
        <v>5103</v>
      </c>
      <c r="C5214" s="146" t="s">
        <v>10</v>
      </c>
      <c r="D5214" s="147" t="s">
        <v>22119</v>
      </c>
    </row>
    <row r="5215" spans="1:4" x14ac:dyDescent="0.2">
      <c r="A5215" s="146">
        <v>37995</v>
      </c>
      <c r="B5215" s="146" t="s">
        <v>5104</v>
      </c>
      <c r="C5215" s="146" t="s">
        <v>10</v>
      </c>
      <c r="D5215" s="147" t="s">
        <v>22120</v>
      </c>
    </row>
    <row r="5216" spans="1:4" x14ac:dyDescent="0.2">
      <c r="A5216" s="146">
        <v>37996</v>
      </c>
      <c r="B5216" s="146" t="s">
        <v>5105</v>
      </c>
      <c r="C5216" s="146" t="s">
        <v>10</v>
      </c>
      <c r="D5216" s="147" t="s">
        <v>22121</v>
      </c>
    </row>
    <row r="5217" spans="1:4" x14ac:dyDescent="0.2">
      <c r="A5217" s="146">
        <v>13883</v>
      </c>
      <c r="B5217" s="146" t="s">
        <v>5106</v>
      </c>
      <c r="C5217" s="146" t="s">
        <v>10</v>
      </c>
      <c r="D5217" s="147" t="s">
        <v>22122</v>
      </c>
    </row>
    <row r="5218" spans="1:4" x14ac:dyDescent="0.2">
      <c r="A5218" s="146">
        <v>38604</v>
      </c>
      <c r="B5218" s="146" t="s">
        <v>5107</v>
      </c>
      <c r="C5218" s="146" t="s">
        <v>10</v>
      </c>
      <c r="D5218" s="147" t="s">
        <v>22123</v>
      </c>
    </row>
    <row r="5219" spans="1:4" x14ac:dyDescent="0.2">
      <c r="A5219" s="146">
        <v>10601</v>
      </c>
      <c r="B5219" s="146" t="s">
        <v>5108</v>
      </c>
      <c r="C5219" s="146" t="s">
        <v>10</v>
      </c>
      <c r="D5219" s="147" t="s">
        <v>22124</v>
      </c>
    </row>
    <row r="5220" spans="1:4" x14ac:dyDescent="0.2">
      <c r="A5220" s="146">
        <v>26034</v>
      </c>
      <c r="B5220" s="146" t="s">
        <v>17343</v>
      </c>
      <c r="C5220" s="146" t="s">
        <v>10</v>
      </c>
      <c r="D5220" s="147" t="s">
        <v>22125</v>
      </c>
    </row>
    <row r="5221" spans="1:4" x14ac:dyDescent="0.2">
      <c r="A5221" s="146">
        <v>13894</v>
      </c>
      <c r="B5221" s="146" t="s">
        <v>5110</v>
      </c>
      <c r="C5221" s="146" t="s">
        <v>10</v>
      </c>
      <c r="D5221" s="147" t="s">
        <v>17345</v>
      </c>
    </row>
    <row r="5222" spans="1:4" x14ac:dyDescent="0.2">
      <c r="A5222" s="146">
        <v>13895</v>
      </c>
      <c r="B5222" s="146" t="s">
        <v>5111</v>
      </c>
      <c r="C5222" s="146" t="s">
        <v>10</v>
      </c>
      <c r="D5222" s="147" t="s">
        <v>17346</v>
      </c>
    </row>
    <row r="5223" spans="1:4" x14ac:dyDescent="0.2">
      <c r="A5223" s="146">
        <v>13892</v>
      </c>
      <c r="B5223" s="146" t="s">
        <v>5112</v>
      </c>
      <c r="C5223" s="146" t="s">
        <v>10</v>
      </c>
      <c r="D5223" s="147" t="s">
        <v>17347</v>
      </c>
    </row>
    <row r="5224" spans="1:4" x14ac:dyDescent="0.2">
      <c r="A5224" s="146">
        <v>9914</v>
      </c>
      <c r="B5224" s="146" t="s">
        <v>5113</v>
      </c>
      <c r="C5224" s="146" t="s">
        <v>10</v>
      </c>
      <c r="D5224" s="147" t="s">
        <v>17348</v>
      </c>
    </row>
    <row r="5225" spans="1:4" x14ac:dyDescent="0.2">
      <c r="A5225" s="146">
        <v>36485</v>
      </c>
      <c r="B5225" s="146" t="s">
        <v>5114</v>
      </c>
      <c r="C5225" s="146" t="s">
        <v>10</v>
      </c>
      <c r="D5225" s="147" t="s">
        <v>17349</v>
      </c>
    </row>
    <row r="5226" spans="1:4" x14ac:dyDescent="0.2">
      <c r="A5226" s="146">
        <v>9912</v>
      </c>
      <c r="B5226" s="146" t="s">
        <v>5115</v>
      </c>
      <c r="C5226" s="146" t="s">
        <v>10</v>
      </c>
      <c r="D5226" s="147" t="s">
        <v>22126</v>
      </c>
    </row>
    <row r="5227" spans="1:4" x14ac:dyDescent="0.2">
      <c r="A5227" s="146">
        <v>9921</v>
      </c>
      <c r="B5227" s="146" t="s">
        <v>5116</v>
      </c>
      <c r="C5227" s="146" t="s">
        <v>10</v>
      </c>
      <c r="D5227" s="147" t="s">
        <v>22127</v>
      </c>
    </row>
    <row r="5228" spans="1:4" x14ac:dyDescent="0.2">
      <c r="A5228" s="146">
        <v>21112</v>
      </c>
      <c r="B5228" s="146" t="s">
        <v>5117</v>
      </c>
      <c r="C5228" s="146" t="s">
        <v>10</v>
      </c>
      <c r="D5228" s="147" t="s">
        <v>22128</v>
      </c>
    </row>
    <row r="5229" spans="1:4" x14ac:dyDescent="0.2">
      <c r="A5229" s="146">
        <v>10228</v>
      </c>
      <c r="B5229" s="146" t="s">
        <v>5118</v>
      </c>
      <c r="C5229" s="146" t="s">
        <v>10</v>
      </c>
      <c r="D5229" s="147" t="s">
        <v>22129</v>
      </c>
    </row>
    <row r="5230" spans="1:4" x14ac:dyDescent="0.2">
      <c r="A5230" s="146">
        <v>11781</v>
      </c>
      <c r="B5230" s="146" t="s">
        <v>5119</v>
      </c>
      <c r="C5230" s="146" t="s">
        <v>10</v>
      </c>
      <c r="D5230" s="147" t="s">
        <v>22130</v>
      </c>
    </row>
    <row r="5231" spans="1:4" x14ac:dyDescent="0.2">
      <c r="A5231" s="146">
        <v>11746</v>
      </c>
      <c r="B5231" s="146" t="s">
        <v>5121</v>
      </c>
      <c r="C5231" s="146" t="s">
        <v>10</v>
      </c>
      <c r="D5231" s="147" t="s">
        <v>22131</v>
      </c>
    </row>
    <row r="5232" spans="1:4" x14ac:dyDescent="0.2">
      <c r="A5232" s="146">
        <v>11751</v>
      </c>
      <c r="B5232" s="146" t="s">
        <v>5122</v>
      </c>
      <c r="C5232" s="146" t="s">
        <v>10</v>
      </c>
      <c r="D5232" s="147" t="s">
        <v>17252</v>
      </c>
    </row>
    <row r="5233" spans="1:4" x14ac:dyDescent="0.2">
      <c r="A5233" s="146">
        <v>11750</v>
      </c>
      <c r="B5233" s="146" t="s">
        <v>5123</v>
      </c>
      <c r="C5233" s="146" t="s">
        <v>10</v>
      </c>
      <c r="D5233" s="147" t="s">
        <v>22132</v>
      </c>
    </row>
    <row r="5234" spans="1:4" x14ac:dyDescent="0.2">
      <c r="A5234" s="146">
        <v>11748</v>
      </c>
      <c r="B5234" s="146" t="s">
        <v>5124</v>
      </c>
      <c r="C5234" s="146" t="s">
        <v>10</v>
      </c>
      <c r="D5234" s="147" t="s">
        <v>22133</v>
      </c>
    </row>
    <row r="5235" spans="1:4" x14ac:dyDescent="0.2">
      <c r="A5235" s="146">
        <v>11747</v>
      </c>
      <c r="B5235" s="146" t="s">
        <v>5125</v>
      </c>
      <c r="C5235" s="146" t="s">
        <v>10</v>
      </c>
      <c r="D5235" s="147" t="s">
        <v>22134</v>
      </c>
    </row>
    <row r="5236" spans="1:4" x14ac:dyDescent="0.2">
      <c r="A5236" s="146">
        <v>11749</v>
      </c>
      <c r="B5236" s="146" t="s">
        <v>5126</v>
      </c>
      <c r="C5236" s="146" t="s">
        <v>10</v>
      </c>
      <c r="D5236" s="147" t="s">
        <v>22135</v>
      </c>
    </row>
    <row r="5237" spans="1:4" x14ac:dyDescent="0.2">
      <c r="A5237" s="146">
        <v>10236</v>
      </c>
      <c r="B5237" s="146" t="s">
        <v>5127</v>
      </c>
      <c r="C5237" s="146" t="s">
        <v>10</v>
      </c>
      <c r="D5237" s="147" t="s">
        <v>22136</v>
      </c>
    </row>
    <row r="5238" spans="1:4" x14ac:dyDescent="0.2">
      <c r="A5238" s="146">
        <v>10233</v>
      </c>
      <c r="B5238" s="146" t="s">
        <v>5128</v>
      </c>
      <c r="C5238" s="146" t="s">
        <v>10</v>
      </c>
      <c r="D5238" s="147" t="s">
        <v>12724</v>
      </c>
    </row>
    <row r="5239" spans="1:4" x14ac:dyDescent="0.2">
      <c r="A5239" s="146">
        <v>10234</v>
      </c>
      <c r="B5239" s="146" t="s">
        <v>5129</v>
      </c>
      <c r="C5239" s="146" t="s">
        <v>10</v>
      </c>
      <c r="D5239" s="147" t="s">
        <v>13786</v>
      </c>
    </row>
    <row r="5240" spans="1:4" x14ac:dyDescent="0.2">
      <c r="A5240" s="146">
        <v>10231</v>
      </c>
      <c r="B5240" s="146" t="s">
        <v>5130</v>
      </c>
      <c r="C5240" s="146" t="s">
        <v>10</v>
      </c>
      <c r="D5240" s="147" t="s">
        <v>22137</v>
      </c>
    </row>
    <row r="5241" spans="1:4" x14ac:dyDescent="0.2">
      <c r="A5241" s="146">
        <v>10232</v>
      </c>
      <c r="B5241" s="146" t="s">
        <v>5131</v>
      </c>
      <c r="C5241" s="146" t="s">
        <v>10</v>
      </c>
      <c r="D5241" s="147" t="s">
        <v>22138</v>
      </c>
    </row>
    <row r="5242" spans="1:4" x14ac:dyDescent="0.2">
      <c r="A5242" s="146">
        <v>10229</v>
      </c>
      <c r="B5242" s="146" t="s">
        <v>5132</v>
      </c>
      <c r="C5242" s="146" t="s">
        <v>10</v>
      </c>
      <c r="D5242" s="147" t="s">
        <v>22139</v>
      </c>
    </row>
    <row r="5243" spans="1:4" x14ac:dyDescent="0.2">
      <c r="A5243" s="146">
        <v>10235</v>
      </c>
      <c r="B5243" s="146" t="s">
        <v>5133</v>
      </c>
      <c r="C5243" s="146" t="s">
        <v>10</v>
      </c>
      <c r="D5243" s="147" t="s">
        <v>22140</v>
      </c>
    </row>
    <row r="5244" spans="1:4" x14ac:dyDescent="0.2">
      <c r="A5244" s="146">
        <v>10230</v>
      </c>
      <c r="B5244" s="146" t="s">
        <v>5134</v>
      </c>
      <c r="C5244" s="146" t="s">
        <v>10</v>
      </c>
      <c r="D5244" s="147" t="s">
        <v>22141</v>
      </c>
    </row>
    <row r="5245" spans="1:4" x14ac:dyDescent="0.2">
      <c r="A5245" s="146">
        <v>10409</v>
      </c>
      <c r="B5245" s="146" t="s">
        <v>5135</v>
      </c>
      <c r="C5245" s="146" t="s">
        <v>10</v>
      </c>
      <c r="D5245" s="147" t="s">
        <v>22142</v>
      </c>
    </row>
    <row r="5246" spans="1:4" x14ac:dyDescent="0.2">
      <c r="A5246" s="146">
        <v>10411</v>
      </c>
      <c r="B5246" s="146" t="s">
        <v>5136</v>
      </c>
      <c r="C5246" s="146" t="s">
        <v>10</v>
      </c>
      <c r="D5246" s="147" t="s">
        <v>22143</v>
      </c>
    </row>
    <row r="5247" spans="1:4" x14ac:dyDescent="0.2">
      <c r="A5247" s="146">
        <v>10404</v>
      </c>
      <c r="B5247" s="146" t="s">
        <v>5137</v>
      </c>
      <c r="C5247" s="146" t="s">
        <v>10</v>
      </c>
      <c r="D5247" s="147" t="s">
        <v>22144</v>
      </c>
    </row>
    <row r="5248" spans="1:4" x14ac:dyDescent="0.2">
      <c r="A5248" s="146">
        <v>10410</v>
      </c>
      <c r="B5248" s="146" t="s">
        <v>5138</v>
      </c>
      <c r="C5248" s="146" t="s">
        <v>10</v>
      </c>
      <c r="D5248" s="147" t="s">
        <v>22145</v>
      </c>
    </row>
    <row r="5249" spans="1:4" x14ac:dyDescent="0.2">
      <c r="A5249" s="146">
        <v>10405</v>
      </c>
      <c r="B5249" s="146" t="s">
        <v>5139</v>
      </c>
      <c r="C5249" s="146" t="s">
        <v>10</v>
      </c>
      <c r="D5249" s="147" t="s">
        <v>22146</v>
      </c>
    </row>
    <row r="5250" spans="1:4" x14ac:dyDescent="0.2">
      <c r="A5250" s="146">
        <v>10408</v>
      </c>
      <c r="B5250" s="146" t="s">
        <v>5140</v>
      </c>
      <c r="C5250" s="146" t="s">
        <v>10</v>
      </c>
      <c r="D5250" s="147" t="s">
        <v>22147</v>
      </c>
    </row>
    <row r="5251" spans="1:4" x14ac:dyDescent="0.2">
      <c r="A5251" s="146">
        <v>10412</v>
      </c>
      <c r="B5251" s="146" t="s">
        <v>5141</v>
      </c>
      <c r="C5251" s="146" t="s">
        <v>10</v>
      </c>
      <c r="D5251" s="147" t="s">
        <v>22148</v>
      </c>
    </row>
    <row r="5252" spans="1:4" x14ac:dyDescent="0.2">
      <c r="A5252" s="146">
        <v>10406</v>
      </c>
      <c r="B5252" s="146" t="s">
        <v>5142</v>
      </c>
      <c r="C5252" s="146" t="s">
        <v>10</v>
      </c>
      <c r="D5252" s="147" t="s">
        <v>22149</v>
      </c>
    </row>
    <row r="5253" spans="1:4" x14ac:dyDescent="0.2">
      <c r="A5253" s="146">
        <v>10407</v>
      </c>
      <c r="B5253" s="146" t="s">
        <v>5143</v>
      </c>
      <c r="C5253" s="146" t="s">
        <v>10</v>
      </c>
      <c r="D5253" s="147" t="s">
        <v>22150</v>
      </c>
    </row>
    <row r="5254" spans="1:4" x14ac:dyDescent="0.2">
      <c r="A5254" s="146">
        <v>10416</v>
      </c>
      <c r="B5254" s="146" t="s">
        <v>5144</v>
      </c>
      <c r="C5254" s="146" t="s">
        <v>10</v>
      </c>
      <c r="D5254" s="147" t="s">
        <v>22151</v>
      </c>
    </row>
    <row r="5255" spans="1:4" x14ac:dyDescent="0.2">
      <c r="A5255" s="146">
        <v>10419</v>
      </c>
      <c r="B5255" s="146" t="s">
        <v>5145</v>
      </c>
      <c r="C5255" s="146" t="s">
        <v>10</v>
      </c>
      <c r="D5255" s="147" t="s">
        <v>22152</v>
      </c>
    </row>
    <row r="5256" spans="1:4" x14ac:dyDescent="0.2">
      <c r="A5256" s="146">
        <v>21092</v>
      </c>
      <c r="B5256" s="146" t="s">
        <v>5146</v>
      </c>
      <c r="C5256" s="146" t="s">
        <v>10</v>
      </c>
      <c r="D5256" s="147" t="s">
        <v>21907</v>
      </c>
    </row>
    <row r="5257" spans="1:4" x14ac:dyDescent="0.2">
      <c r="A5257" s="146">
        <v>10418</v>
      </c>
      <c r="B5257" s="146" t="s">
        <v>5147</v>
      </c>
      <c r="C5257" s="146" t="s">
        <v>10</v>
      </c>
      <c r="D5257" s="147" t="s">
        <v>22153</v>
      </c>
    </row>
    <row r="5258" spans="1:4" x14ac:dyDescent="0.2">
      <c r="A5258" s="146">
        <v>12657</v>
      </c>
      <c r="B5258" s="146" t="s">
        <v>5148</v>
      </c>
      <c r="C5258" s="146" t="s">
        <v>10</v>
      </c>
      <c r="D5258" s="147" t="s">
        <v>22154</v>
      </c>
    </row>
    <row r="5259" spans="1:4" x14ac:dyDescent="0.2">
      <c r="A5259" s="146">
        <v>10417</v>
      </c>
      <c r="B5259" s="146" t="s">
        <v>5149</v>
      </c>
      <c r="C5259" s="146" t="s">
        <v>10</v>
      </c>
      <c r="D5259" s="147" t="s">
        <v>22155</v>
      </c>
    </row>
    <row r="5260" spans="1:4" x14ac:dyDescent="0.2">
      <c r="A5260" s="146">
        <v>10413</v>
      </c>
      <c r="B5260" s="146" t="s">
        <v>5150</v>
      </c>
      <c r="C5260" s="146" t="s">
        <v>10</v>
      </c>
      <c r="D5260" s="147" t="s">
        <v>22066</v>
      </c>
    </row>
    <row r="5261" spans="1:4" x14ac:dyDescent="0.2">
      <c r="A5261" s="146">
        <v>10414</v>
      </c>
      <c r="B5261" s="146" t="s">
        <v>5151</v>
      </c>
      <c r="C5261" s="146" t="s">
        <v>10</v>
      </c>
      <c r="D5261" s="147" t="s">
        <v>19656</v>
      </c>
    </row>
    <row r="5262" spans="1:4" x14ac:dyDescent="0.2">
      <c r="A5262" s="146">
        <v>10415</v>
      </c>
      <c r="B5262" s="146" t="s">
        <v>5152</v>
      </c>
      <c r="C5262" s="146" t="s">
        <v>10</v>
      </c>
      <c r="D5262" s="147" t="s">
        <v>22156</v>
      </c>
    </row>
    <row r="5263" spans="1:4" x14ac:dyDescent="0.2">
      <c r="A5263" s="146">
        <v>38643</v>
      </c>
      <c r="B5263" s="146" t="s">
        <v>5153</v>
      </c>
      <c r="C5263" s="146" t="s">
        <v>10</v>
      </c>
      <c r="D5263" s="147" t="s">
        <v>22157</v>
      </c>
    </row>
    <row r="5264" spans="1:4" x14ac:dyDescent="0.2">
      <c r="A5264" s="146">
        <v>6157</v>
      </c>
      <c r="B5264" s="146" t="s">
        <v>5154</v>
      </c>
      <c r="C5264" s="146" t="s">
        <v>10</v>
      </c>
      <c r="D5264" s="147" t="s">
        <v>22158</v>
      </c>
    </row>
    <row r="5265" spans="1:4" x14ac:dyDescent="0.2">
      <c r="A5265" s="146">
        <v>37588</v>
      </c>
      <c r="B5265" s="146" t="s">
        <v>17386</v>
      </c>
      <c r="C5265" s="146" t="s">
        <v>10</v>
      </c>
      <c r="D5265" s="147" t="s">
        <v>19809</v>
      </c>
    </row>
    <row r="5266" spans="1:4" x14ac:dyDescent="0.2">
      <c r="A5266" s="146">
        <v>6152</v>
      </c>
      <c r="B5266" s="146" t="s">
        <v>5155</v>
      </c>
      <c r="C5266" s="146" t="s">
        <v>10</v>
      </c>
      <c r="D5266" s="147" t="s">
        <v>12536</v>
      </c>
    </row>
    <row r="5267" spans="1:4" x14ac:dyDescent="0.2">
      <c r="A5267" s="146">
        <v>6158</v>
      </c>
      <c r="B5267" s="146" t="s">
        <v>5156</v>
      </c>
      <c r="C5267" s="146" t="s">
        <v>10</v>
      </c>
      <c r="D5267" s="147" t="s">
        <v>15057</v>
      </c>
    </row>
    <row r="5268" spans="1:4" x14ac:dyDescent="0.2">
      <c r="A5268" s="146">
        <v>6153</v>
      </c>
      <c r="B5268" s="146" t="s">
        <v>5157</v>
      </c>
      <c r="C5268" s="146" t="s">
        <v>10</v>
      </c>
      <c r="D5268" s="147" t="s">
        <v>13228</v>
      </c>
    </row>
    <row r="5269" spans="1:4" x14ac:dyDescent="0.2">
      <c r="A5269" s="146">
        <v>6156</v>
      </c>
      <c r="B5269" s="146" t="s">
        <v>5158</v>
      </c>
      <c r="C5269" s="146" t="s">
        <v>10</v>
      </c>
      <c r="D5269" s="147" t="s">
        <v>15442</v>
      </c>
    </row>
    <row r="5270" spans="1:4" x14ac:dyDescent="0.2">
      <c r="A5270" s="146">
        <v>6154</v>
      </c>
      <c r="B5270" s="146" t="s">
        <v>5159</v>
      </c>
      <c r="C5270" s="146" t="s">
        <v>10</v>
      </c>
      <c r="D5270" s="147" t="s">
        <v>13912</v>
      </c>
    </row>
    <row r="5271" spans="1:4" x14ac:dyDescent="0.2">
      <c r="A5271" s="146">
        <v>6155</v>
      </c>
      <c r="B5271" s="146" t="s">
        <v>5160</v>
      </c>
      <c r="C5271" s="146" t="s">
        <v>10</v>
      </c>
      <c r="D5271" s="147" t="s">
        <v>13255</v>
      </c>
    </row>
    <row r="5272" spans="1:4" x14ac:dyDescent="0.2">
      <c r="A5272" s="146">
        <v>3115</v>
      </c>
      <c r="B5272" s="146" t="s">
        <v>22159</v>
      </c>
      <c r="C5272" s="146" t="s">
        <v>10</v>
      </c>
      <c r="D5272" s="147" t="s">
        <v>22160</v>
      </c>
    </row>
    <row r="5273" spans="1:4" x14ac:dyDescent="0.2">
      <c r="A5273" s="146">
        <v>3116</v>
      </c>
      <c r="B5273" s="146" t="s">
        <v>22161</v>
      </c>
      <c r="C5273" s="146" t="s">
        <v>10</v>
      </c>
      <c r="D5273" s="147" t="s">
        <v>13339</v>
      </c>
    </row>
    <row r="5274" spans="1:4" x14ac:dyDescent="0.2">
      <c r="A5274" s="146">
        <v>38166</v>
      </c>
      <c r="B5274" s="146" t="s">
        <v>22162</v>
      </c>
      <c r="C5274" s="146" t="s">
        <v>10</v>
      </c>
      <c r="D5274" s="147" t="s">
        <v>20574</v>
      </c>
    </row>
    <row r="5275" spans="1:4" x14ac:dyDescent="0.2">
      <c r="A5275" s="146">
        <v>38108</v>
      </c>
      <c r="B5275" s="146" t="s">
        <v>5163</v>
      </c>
      <c r="C5275" s="146" t="s">
        <v>10</v>
      </c>
      <c r="D5275" s="147" t="s">
        <v>22163</v>
      </c>
    </row>
    <row r="5276" spans="1:4" x14ac:dyDescent="0.2">
      <c r="A5276" s="146">
        <v>38087</v>
      </c>
      <c r="B5276" s="146" t="s">
        <v>5164</v>
      </c>
      <c r="C5276" s="146" t="s">
        <v>10</v>
      </c>
      <c r="D5276" s="147" t="s">
        <v>16816</v>
      </c>
    </row>
    <row r="5277" spans="1:4" x14ac:dyDescent="0.2">
      <c r="A5277" s="146">
        <v>38109</v>
      </c>
      <c r="B5277" s="146" t="s">
        <v>5165</v>
      </c>
      <c r="C5277" s="146" t="s">
        <v>10</v>
      </c>
      <c r="D5277" s="147" t="s">
        <v>22164</v>
      </c>
    </row>
    <row r="5278" spans="1:4" x14ac:dyDescent="0.2">
      <c r="A5278" s="146">
        <v>38088</v>
      </c>
      <c r="B5278" s="146" t="s">
        <v>5166</v>
      </c>
      <c r="C5278" s="146" t="s">
        <v>10</v>
      </c>
      <c r="D5278" s="147" t="s">
        <v>22165</v>
      </c>
    </row>
    <row r="5279" spans="1:4" x14ac:dyDescent="0.2">
      <c r="A5279" s="146">
        <v>38110</v>
      </c>
      <c r="B5279" s="146" t="s">
        <v>5167</v>
      </c>
      <c r="C5279" s="146" t="s">
        <v>10</v>
      </c>
      <c r="D5279" s="147" t="s">
        <v>13619</v>
      </c>
    </row>
    <row r="5280" spans="1:4" x14ac:dyDescent="0.2">
      <c r="A5280" s="146">
        <v>38089</v>
      </c>
      <c r="B5280" s="146" t="s">
        <v>5168</v>
      </c>
      <c r="C5280" s="146" t="s">
        <v>10</v>
      </c>
      <c r="D5280" s="147" t="s">
        <v>22166</v>
      </c>
    </row>
    <row r="5281" spans="1:4" x14ac:dyDescent="0.2">
      <c r="A5281" s="146">
        <v>38111</v>
      </c>
      <c r="B5281" s="146" t="s">
        <v>5169</v>
      </c>
      <c r="C5281" s="146" t="s">
        <v>10</v>
      </c>
      <c r="D5281" s="147" t="s">
        <v>22167</v>
      </c>
    </row>
    <row r="5282" spans="1:4" x14ac:dyDescent="0.2">
      <c r="A5282" s="146">
        <v>38090</v>
      </c>
      <c r="B5282" s="146" t="s">
        <v>5170</v>
      </c>
      <c r="C5282" s="146" t="s">
        <v>10</v>
      </c>
      <c r="D5282" s="147" t="s">
        <v>22168</v>
      </c>
    </row>
    <row r="5283" spans="1:4" x14ac:dyDescent="0.2">
      <c r="A5283" s="146">
        <v>11786</v>
      </c>
      <c r="B5283" s="146" t="s">
        <v>17396</v>
      </c>
      <c r="C5283" s="146" t="s">
        <v>10</v>
      </c>
      <c r="D5283" s="147" t="s">
        <v>22169</v>
      </c>
    </row>
    <row r="5284" spans="1:4" x14ac:dyDescent="0.2">
      <c r="A5284" s="146">
        <v>13726</v>
      </c>
      <c r="B5284" s="146" t="s">
        <v>5171</v>
      </c>
      <c r="C5284" s="146" t="s">
        <v>10</v>
      </c>
      <c r="D5284" s="147" t="s">
        <v>22170</v>
      </c>
    </row>
    <row r="5285" spans="1:4" x14ac:dyDescent="0.2">
      <c r="A5285" s="146">
        <v>38400</v>
      </c>
      <c r="B5285" s="146" t="s">
        <v>5172</v>
      </c>
      <c r="C5285" s="146" t="s">
        <v>10</v>
      </c>
      <c r="D5285" s="147" t="s">
        <v>20053</v>
      </c>
    </row>
    <row r="5286" spans="1:4" x14ac:dyDescent="0.2">
      <c r="A5286" s="146">
        <v>12627</v>
      </c>
      <c r="B5286" s="146" t="s">
        <v>5173</v>
      </c>
      <c r="C5286" s="146" t="s">
        <v>10</v>
      </c>
      <c r="D5286" s="147" t="s">
        <v>12615</v>
      </c>
    </row>
    <row r="5287" spans="1:4" x14ac:dyDescent="0.2">
      <c r="A5287" s="146">
        <v>6138</v>
      </c>
      <c r="B5287" s="146" t="s">
        <v>17401</v>
      </c>
      <c r="C5287" s="146" t="s">
        <v>10</v>
      </c>
      <c r="D5287" s="147" t="s">
        <v>14285</v>
      </c>
    </row>
    <row r="5288" spans="1:4" x14ac:dyDescent="0.2">
      <c r="A5288" s="146">
        <v>39996</v>
      </c>
      <c r="B5288" s="146" t="s">
        <v>5174</v>
      </c>
      <c r="C5288" s="146" t="s">
        <v>20</v>
      </c>
      <c r="D5288" s="147" t="s">
        <v>17402</v>
      </c>
    </row>
    <row r="5289" spans="1:4" x14ac:dyDescent="0.2">
      <c r="A5289" s="146">
        <v>10478</v>
      </c>
      <c r="B5289" s="146" t="s">
        <v>17403</v>
      </c>
      <c r="C5289" s="146" t="s">
        <v>73</v>
      </c>
      <c r="D5289" s="147" t="s">
        <v>17264</v>
      </c>
    </row>
    <row r="5290" spans="1:4" x14ac:dyDescent="0.2">
      <c r="A5290" s="146">
        <v>40514</v>
      </c>
      <c r="B5290" s="146" t="s">
        <v>22171</v>
      </c>
      <c r="C5290" s="146" t="s">
        <v>73</v>
      </c>
      <c r="D5290" s="147" t="s">
        <v>22172</v>
      </c>
    </row>
    <row r="5291" spans="1:4" x14ac:dyDescent="0.2">
      <c r="A5291" s="146">
        <v>10475</v>
      </c>
      <c r="B5291" s="146" t="s">
        <v>17405</v>
      </c>
      <c r="C5291" s="146" t="s">
        <v>73</v>
      </c>
      <c r="D5291" s="147" t="s">
        <v>13420</v>
      </c>
    </row>
    <row r="5292" spans="1:4" x14ac:dyDescent="0.2">
      <c r="A5292" s="146">
        <v>10481</v>
      </c>
      <c r="B5292" s="146" t="s">
        <v>17406</v>
      </c>
      <c r="C5292" s="146" t="s">
        <v>73</v>
      </c>
      <c r="D5292" s="147" t="s">
        <v>22173</v>
      </c>
    </row>
    <row r="5293" spans="1:4" x14ac:dyDescent="0.2">
      <c r="A5293" s="146">
        <v>4031</v>
      </c>
      <c r="B5293" s="146" t="s">
        <v>5178</v>
      </c>
      <c r="C5293" s="146" t="s">
        <v>15</v>
      </c>
      <c r="D5293" s="147" t="s">
        <v>22174</v>
      </c>
    </row>
    <row r="5294" spans="1:4" x14ac:dyDescent="0.2">
      <c r="A5294" s="146">
        <v>4030</v>
      </c>
      <c r="B5294" s="146" t="s">
        <v>5179</v>
      </c>
      <c r="C5294" s="146" t="s">
        <v>15</v>
      </c>
      <c r="D5294" s="147" t="s">
        <v>12555</v>
      </c>
    </row>
    <row r="5295" spans="1:4" x14ac:dyDescent="0.2">
      <c r="A5295" s="146">
        <v>39399</v>
      </c>
      <c r="B5295" s="146" t="s">
        <v>5180</v>
      </c>
      <c r="C5295" s="146" t="s">
        <v>10</v>
      </c>
      <c r="D5295" s="147" t="s">
        <v>22175</v>
      </c>
    </row>
    <row r="5296" spans="1:4" x14ac:dyDescent="0.2">
      <c r="A5296" s="146">
        <v>39400</v>
      </c>
      <c r="B5296" s="146" t="s">
        <v>5181</v>
      </c>
      <c r="C5296" s="146" t="s">
        <v>10</v>
      </c>
      <c r="D5296" s="147" t="s">
        <v>22176</v>
      </c>
    </row>
    <row r="5297" spans="1:4" x14ac:dyDescent="0.2">
      <c r="A5297" s="146">
        <v>39401</v>
      </c>
      <c r="B5297" s="146" t="s">
        <v>5182</v>
      </c>
      <c r="C5297" s="146" t="s">
        <v>10</v>
      </c>
      <c r="D5297" s="147" t="s">
        <v>22177</v>
      </c>
    </row>
    <row r="5298" spans="1:4" x14ac:dyDescent="0.2">
      <c r="A5298" s="146">
        <v>11652</v>
      </c>
      <c r="B5298" s="146" t="s">
        <v>5183</v>
      </c>
      <c r="C5298" s="146" t="s">
        <v>10</v>
      </c>
      <c r="D5298" s="147" t="s">
        <v>12816</v>
      </c>
    </row>
    <row r="5299" spans="1:4" x14ac:dyDescent="0.2">
      <c r="A5299" s="146">
        <v>13896</v>
      </c>
      <c r="B5299" s="146" t="s">
        <v>5184</v>
      </c>
      <c r="C5299" s="146" t="s">
        <v>10</v>
      </c>
      <c r="D5299" s="147" t="s">
        <v>22178</v>
      </c>
    </row>
    <row r="5300" spans="1:4" x14ac:dyDescent="0.2">
      <c r="A5300" s="146">
        <v>13475</v>
      </c>
      <c r="B5300" s="146" t="s">
        <v>5185</v>
      </c>
      <c r="C5300" s="146" t="s">
        <v>10</v>
      </c>
      <c r="D5300" s="147" t="s">
        <v>22179</v>
      </c>
    </row>
    <row r="5301" spans="1:4" x14ac:dyDescent="0.2">
      <c r="A5301" s="146">
        <v>25971</v>
      </c>
      <c r="B5301" s="146" t="s">
        <v>17414</v>
      </c>
      <c r="C5301" s="146" t="s">
        <v>10</v>
      </c>
      <c r="D5301" s="147" t="s">
        <v>22180</v>
      </c>
    </row>
    <row r="5302" spans="1:4" x14ac:dyDescent="0.2">
      <c r="A5302" s="146">
        <v>25970</v>
      </c>
      <c r="B5302" s="146" t="s">
        <v>17416</v>
      </c>
      <c r="C5302" s="146" t="s">
        <v>10</v>
      </c>
      <c r="D5302" s="147" t="s">
        <v>22181</v>
      </c>
    </row>
    <row r="5303" spans="1:4" x14ac:dyDescent="0.2">
      <c r="A5303" s="146">
        <v>13476</v>
      </c>
      <c r="B5303" s="146" t="s">
        <v>5188</v>
      </c>
      <c r="C5303" s="146" t="s">
        <v>10</v>
      </c>
      <c r="D5303" s="147" t="s">
        <v>22182</v>
      </c>
    </row>
    <row r="5304" spans="1:4" x14ac:dyDescent="0.2">
      <c r="A5304" s="146">
        <v>10488</v>
      </c>
      <c r="B5304" s="146" t="s">
        <v>5189</v>
      </c>
      <c r="C5304" s="146" t="s">
        <v>10</v>
      </c>
      <c r="D5304" s="147" t="s">
        <v>22183</v>
      </c>
    </row>
    <row r="5305" spans="1:4" x14ac:dyDescent="0.2">
      <c r="A5305" s="146">
        <v>13606</v>
      </c>
      <c r="B5305" s="146" t="s">
        <v>5190</v>
      </c>
      <c r="C5305" s="146" t="s">
        <v>10</v>
      </c>
      <c r="D5305" s="147" t="s">
        <v>22184</v>
      </c>
    </row>
    <row r="5306" spans="1:4" x14ac:dyDescent="0.2">
      <c r="A5306" s="146">
        <v>10489</v>
      </c>
      <c r="B5306" s="146" t="s">
        <v>17421</v>
      </c>
      <c r="C5306" s="146" t="s">
        <v>185</v>
      </c>
      <c r="D5306" s="147" t="s">
        <v>20886</v>
      </c>
    </row>
    <row r="5307" spans="1:4" x14ac:dyDescent="0.2">
      <c r="A5307" s="146">
        <v>41073</v>
      </c>
      <c r="B5307" s="146" t="s">
        <v>5192</v>
      </c>
      <c r="C5307" s="146" t="s">
        <v>187</v>
      </c>
      <c r="D5307" s="147" t="s">
        <v>22185</v>
      </c>
    </row>
    <row r="5308" spans="1:4" x14ac:dyDescent="0.2">
      <c r="A5308" s="146">
        <v>34391</v>
      </c>
      <c r="B5308" s="146" t="s">
        <v>5193</v>
      </c>
      <c r="C5308" s="146" t="s">
        <v>15</v>
      </c>
      <c r="D5308" s="147" t="s">
        <v>22186</v>
      </c>
    </row>
    <row r="5309" spans="1:4" x14ac:dyDescent="0.2">
      <c r="A5309" s="146">
        <v>10496</v>
      </c>
      <c r="B5309" s="146" t="s">
        <v>5194</v>
      </c>
      <c r="C5309" s="146" t="s">
        <v>15</v>
      </c>
      <c r="D5309" s="147" t="s">
        <v>22187</v>
      </c>
    </row>
    <row r="5310" spans="1:4" x14ac:dyDescent="0.2">
      <c r="A5310" s="146">
        <v>10497</v>
      </c>
      <c r="B5310" s="146" t="s">
        <v>5195</v>
      </c>
      <c r="C5310" s="146" t="s">
        <v>15</v>
      </c>
      <c r="D5310" s="147" t="s">
        <v>22188</v>
      </c>
    </row>
    <row r="5311" spans="1:4" x14ac:dyDescent="0.2">
      <c r="A5311" s="146">
        <v>10504</v>
      </c>
      <c r="B5311" s="146" t="s">
        <v>5196</v>
      </c>
      <c r="C5311" s="146" t="s">
        <v>15</v>
      </c>
      <c r="D5311" s="147" t="s">
        <v>22189</v>
      </c>
    </row>
    <row r="5312" spans="1:4" x14ac:dyDescent="0.2">
      <c r="A5312" s="146">
        <v>34390</v>
      </c>
      <c r="B5312" s="146" t="s">
        <v>5197</v>
      </c>
      <c r="C5312" s="146" t="s">
        <v>15</v>
      </c>
      <c r="D5312" s="147" t="s">
        <v>22190</v>
      </c>
    </row>
    <row r="5313" spans="1:4" x14ac:dyDescent="0.2">
      <c r="A5313" s="146">
        <v>34389</v>
      </c>
      <c r="B5313" s="146" t="s">
        <v>5198</v>
      </c>
      <c r="C5313" s="146" t="s">
        <v>15</v>
      </c>
      <c r="D5313" s="147" t="s">
        <v>22191</v>
      </c>
    </row>
    <row r="5314" spans="1:4" x14ac:dyDescent="0.2">
      <c r="A5314" s="146">
        <v>34388</v>
      </c>
      <c r="B5314" s="146" t="s">
        <v>5199</v>
      </c>
      <c r="C5314" s="146" t="s">
        <v>15</v>
      </c>
      <c r="D5314" s="147" t="s">
        <v>22192</v>
      </c>
    </row>
    <row r="5315" spans="1:4" x14ac:dyDescent="0.2">
      <c r="A5315" s="146">
        <v>34387</v>
      </c>
      <c r="B5315" s="146" t="s">
        <v>5200</v>
      </c>
      <c r="C5315" s="146" t="s">
        <v>15</v>
      </c>
      <c r="D5315" s="147" t="s">
        <v>22193</v>
      </c>
    </row>
    <row r="5316" spans="1:4" x14ac:dyDescent="0.2">
      <c r="A5316" s="146">
        <v>11188</v>
      </c>
      <c r="B5316" s="146" t="s">
        <v>5201</v>
      </c>
      <c r="C5316" s="146" t="s">
        <v>15</v>
      </c>
      <c r="D5316" s="147" t="s">
        <v>22194</v>
      </c>
    </row>
    <row r="5317" spans="1:4" x14ac:dyDescent="0.2">
      <c r="A5317" s="146">
        <v>11189</v>
      </c>
      <c r="B5317" s="146" t="s">
        <v>5202</v>
      </c>
      <c r="C5317" s="146" t="s">
        <v>15</v>
      </c>
      <c r="D5317" s="147" t="s">
        <v>22195</v>
      </c>
    </row>
    <row r="5318" spans="1:4" x14ac:dyDescent="0.2">
      <c r="A5318" s="146">
        <v>21107</v>
      </c>
      <c r="B5318" s="146" t="s">
        <v>5203</v>
      </c>
      <c r="C5318" s="146" t="s">
        <v>15</v>
      </c>
      <c r="D5318" s="147" t="s">
        <v>20504</v>
      </c>
    </row>
    <row r="5319" spans="1:4" x14ac:dyDescent="0.2">
      <c r="A5319" s="146">
        <v>34386</v>
      </c>
      <c r="B5319" s="146" t="s">
        <v>5204</v>
      </c>
      <c r="C5319" s="146" t="s">
        <v>15</v>
      </c>
      <c r="D5319" s="147" t="s">
        <v>22196</v>
      </c>
    </row>
    <row r="5320" spans="1:4" x14ac:dyDescent="0.2">
      <c r="A5320" s="146">
        <v>10490</v>
      </c>
      <c r="B5320" s="146" t="s">
        <v>5205</v>
      </c>
      <c r="C5320" s="146" t="s">
        <v>15</v>
      </c>
      <c r="D5320" s="147" t="s">
        <v>22197</v>
      </c>
    </row>
    <row r="5321" spans="1:4" x14ac:dyDescent="0.2">
      <c r="A5321" s="146">
        <v>10492</v>
      </c>
      <c r="B5321" s="146" t="s">
        <v>5206</v>
      </c>
      <c r="C5321" s="146" t="s">
        <v>15</v>
      </c>
      <c r="D5321" s="147" t="s">
        <v>22198</v>
      </c>
    </row>
    <row r="5322" spans="1:4" x14ac:dyDescent="0.2">
      <c r="A5322" s="146">
        <v>10493</v>
      </c>
      <c r="B5322" s="146" t="s">
        <v>5207</v>
      </c>
      <c r="C5322" s="146" t="s">
        <v>15</v>
      </c>
      <c r="D5322" s="147" t="s">
        <v>22191</v>
      </c>
    </row>
    <row r="5323" spans="1:4" x14ac:dyDescent="0.2">
      <c r="A5323" s="146">
        <v>10491</v>
      </c>
      <c r="B5323" s="146" t="s">
        <v>5208</v>
      </c>
      <c r="C5323" s="146" t="s">
        <v>15</v>
      </c>
      <c r="D5323" s="147" t="s">
        <v>22199</v>
      </c>
    </row>
    <row r="5324" spans="1:4" x14ac:dyDescent="0.2">
      <c r="A5324" s="146">
        <v>34385</v>
      </c>
      <c r="B5324" s="146" t="s">
        <v>5209</v>
      </c>
      <c r="C5324" s="146" t="s">
        <v>15</v>
      </c>
      <c r="D5324" s="147" t="s">
        <v>22200</v>
      </c>
    </row>
    <row r="5325" spans="1:4" x14ac:dyDescent="0.2">
      <c r="A5325" s="146">
        <v>10499</v>
      </c>
      <c r="B5325" s="146" t="s">
        <v>5210</v>
      </c>
      <c r="C5325" s="146" t="s">
        <v>15</v>
      </c>
      <c r="D5325" s="147" t="s">
        <v>22201</v>
      </c>
    </row>
    <row r="5326" spans="1:4" x14ac:dyDescent="0.2">
      <c r="A5326" s="146">
        <v>34384</v>
      </c>
      <c r="B5326" s="146" t="s">
        <v>5211</v>
      </c>
      <c r="C5326" s="146" t="s">
        <v>15</v>
      </c>
      <c r="D5326" s="147" t="s">
        <v>22196</v>
      </c>
    </row>
    <row r="5327" spans="1:4" x14ac:dyDescent="0.2">
      <c r="A5327" s="146">
        <v>11185</v>
      </c>
      <c r="B5327" s="146" t="s">
        <v>5212</v>
      </c>
      <c r="C5327" s="146" t="s">
        <v>15</v>
      </c>
      <c r="D5327" s="147" t="s">
        <v>22202</v>
      </c>
    </row>
    <row r="5328" spans="1:4" x14ac:dyDescent="0.2">
      <c r="A5328" s="146">
        <v>10507</v>
      </c>
      <c r="B5328" s="146" t="s">
        <v>5213</v>
      </c>
      <c r="C5328" s="146" t="s">
        <v>15</v>
      </c>
      <c r="D5328" s="147" t="s">
        <v>22203</v>
      </c>
    </row>
    <row r="5329" spans="1:4" x14ac:dyDescent="0.2">
      <c r="A5329" s="146">
        <v>10505</v>
      </c>
      <c r="B5329" s="146" t="s">
        <v>5214</v>
      </c>
      <c r="C5329" s="146" t="s">
        <v>15</v>
      </c>
      <c r="D5329" s="147" t="s">
        <v>22060</v>
      </c>
    </row>
    <row r="5330" spans="1:4" x14ac:dyDescent="0.2">
      <c r="A5330" s="146">
        <v>10506</v>
      </c>
      <c r="B5330" s="146" t="s">
        <v>5215</v>
      </c>
      <c r="C5330" s="146" t="s">
        <v>15</v>
      </c>
      <c r="D5330" s="147" t="s">
        <v>22204</v>
      </c>
    </row>
    <row r="5331" spans="1:4" x14ac:dyDescent="0.2">
      <c r="A5331" s="146">
        <v>5031</v>
      </c>
      <c r="B5331" s="146" t="s">
        <v>5216</v>
      </c>
      <c r="C5331" s="146" t="s">
        <v>15</v>
      </c>
      <c r="D5331" s="147" t="s">
        <v>22205</v>
      </c>
    </row>
    <row r="5332" spans="1:4" x14ac:dyDescent="0.2">
      <c r="A5332" s="146">
        <v>10502</v>
      </c>
      <c r="B5332" s="146" t="s">
        <v>5217</v>
      </c>
      <c r="C5332" s="146" t="s">
        <v>15</v>
      </c>
      <c r="D5332" s="147" t="s">
        <v>22206</v>
      </c>
    </row>
    <row r="5333" spans="1:4" x14ac:dyDescent="0.2">
      <c r="A5333" s="146">
        <v>10501</v>
      </c>
      <c r="B5333" s="146" t="s">
        <v>5218</v>
      </c>
      <c r="C5333" s="146" t="s">
        <v>15</v>
      </c>
      <c r="D5333" s="147" t="s">
        <v>22207</v>
      </c>
    </row>
    <row r="5334" spans="1:4" x14ac:dyDescent="0.2">
      <c r="A5334" s="146">
        <v>10503</v>
      </c>
      <c r="B5334" s="146" t="s">
        <v>5219</v>
      </c>
      <c r="C5334" s="146" t="s">
        <v>15</v>
      </c>
      <c r="D5334" s="147" t="s">
        <v>22208</v>
      </c>
    </row>
    <row r="5335" spans="1:4" x14ac:dyDescent="0.2">
      <c r="A5335" s="146">
        <v>40270</v>
      </c>
      <c r="B5335" s="146" t="s">
        <v>5224</v>
      </c>
      <c r="C5335" s="146" t="s">
        <v>20</v>
      </c>
      <c r="D5335" s="147" t="s">
        <v>19925</v>
      </c>
    </row>
    <row r="5336" spans="1:4" x14ac:dyDescent="0.2">
      <c r="A5336" s="146">
        <v>20213</v>
      </c>
      <c r="B5336" s="146" t="s">
        <v>17448</v>
      </c>
      <c r="C5336" s="146" t="s">
        <v>20</v>
      </c>
      <c r="D5336" s="147" t="s">
        <v>20406</v>
      </c>
    </row>
    <row r="5337" spans="1:4" x14ac:dyDescent="0.2">
      <c r="A5337" s="146">
        <v>20211</v>
      </c>
      <c r="B5337" s="146" t="s">
        <v>17450</v>
      </c>
      <c r="C5337" s="146" t="s">
        <v>20</v>
      </c>
      <c r="D5337" s="147" t="s">
        <v>16600</v>
      </c>
    </row>
    <row r="5338" spans="1:4" x14ac:dyDescent="0.2">
      <c r="A5338" s="146">
        <v>4472</v>
      </c>
      <c r="B5338" s="146" t="s">
        <v>17452</v>
      </c>
      <c r="C5338" s="146" t="s">
        <v>20</v>
      </c>
      <c r="D5338" s="147" t="s">
        <v>14303</v>
      </c>
    </row>
    <row r="5339" spans="1:4" x14ac:dyDescent="0.2">
      <c r="A5339" s="146">
        <v>35272</v>
      </c>
      <c r="B5339" s="146" t="s">
        <v>17453</v>
      </c>
      <c r="C5339" s="146" t="s">
        <v>20</v>
      </c>
      <c r="D5339" s="147" t="s">
        <v>22209</v>
      </c>
    </row>
    <row r="5340" spans="1:4" x14ac:dyDescent="0.2">
      <c r="A5340" s="146">
        <v>4448</v>
      </c>
      <c r="B5340" s="146" t="s">
        <v>17455</v>
      </c>
      <c r="C5340" s="146" t="s">
        <v>20</v>
      </c>
      <c r="D5340" s="147" t="s">
        <v>22210</v>
      </c>
    </row>
    <row r="5341" spans="1:4" x14ac:dyDescent="0.2">
      <c r="A5341" s="146">
        <v>4425</v>
      </c>
      <c r="B5341" s="146" t="s">
        <v>17457</v>
      </c>
      <c r="C5341" s="146" t="s">
        <v>20</v>
      </c>
      <c r="D5341" s="147" t="s">
        <v>19726</v>
      </c>
    </row>
    <row r="5342" spans="1:4" x14ac:dyDescent="0.2">
      <c r="A5342" s="146">
        <v>4481</v>
      </c>
      <c r="B5342" s="146" t="s">
        <v>17458</v>
      </c>
      <c r="C5342" s="146" t="s">
        <v>20</v>
      </c>
      <c r="D5342" s="147" t="s">
        <v>22211</v>
      </c>
    </row>
    <row r="5343" spans="1:4" x14ac:dyDescent="0.2">
      <c r="A5343" s="146">
        <v>34345</v>
      </c>
      <c r="B5343" s="146" t="s">
        <v>5229</v>
      </c>
      <c r="C5343" s="146" t="s">
        <v>185</v>
      </c>
      <c r="D5343" s="147" t="s">
        <v>12488</v>
      </c>
    </row>
    <row r="5344" spans="1:4" x14ac:dyDescent="0.2">
      <c r="A5344" s="146">
        <v>41096</v>
      </c>
      <c r="B5344" s="146" t="s">
        <v>5230</v>
      </c>
      <c r="C5344" s="146" t="s">
        <v>187</v>
      </c>
      <c r="D5344" s="147" t="s">
        <v>22212</v>
      </c>
    </row>
    <row r="5345" spans="1:4" x14ac:dyDescent="0.2">
      <c r="A5345" s="146">
        <v>41776</v>
      </c>
      <c r="B5345" s="146" t="s">
        <v>5231</v>
      </c>
      <c r="C5345" s="146" t="s">
        <v>185</v>
      </c>
      <c r="D5345" s="147" t="s">
        <v>16658</v>
      </c>
    </row>
    <row r="5346" spans="1:4" x14ac:dyDescent="0.2">
      <c r="A5346" s="146">
        <v>4487</v>
      </c>
      <c r="B5346" s="146" t="s">
        <v>22213</v>
      </c>
      <c r="C5346" s="146" t="s">
        <v>20</v>
      </c>
      <c r="D5346" s="147" t="s">
        <v>12539</v>
      </c>
    </row>
    <row r="5347" spans="1:4" x14ac:dyDescent="0.2">
      <c r="A5347" s="146">
        <v>11157</v>
      </c>
      <c r="B5347" s="146" t="s">
        <v>17460</v>
      </c>
      <c r="C5347" s="146" t="s">
        <v>12432</v>
      </c>
      <c r="D5347" s="147" t="s">
        <v>22214</v>
      </c>
    </row>
    <row r="5348" spans="1:4" x14ac:dyDescent="0.2">
      <c r="A5348" s="146" t="s">
        <v>1</v>
      </c>
    </row>
    <row r="5349" spans="1:4" x14ac:dyDescent="0.2">
      <c r="A5349" s="146" t="s">
        <v>22215</v>
      </c>
    </row>
  </sheetData>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19"/>
  <sheetViews>
    <sheetView workbookViewId="0">
      <selection activeCell="C13" sqref="C13"/>
    </sheetView>
  </sheetViews>
  <sheetFormatPr defaultRowHeight="12.75" x14ac:dyDescent="0.2"/>
  <cols>
    <col min="1" max="1" width="24.5703125" style="146" customWidth="1"/>
    <col min="2" max="2" width="255.7109375" style="146" bestFit="1" customWidth="1"/>
    <col min="3" max="3" width="8.140625" style="146" customWidth="1"/>
    <col min="4" max="4" width="21.140625" style="146" customWidth="1"/>
    <col min="5" max="248" width="9.140625" style="146"/>
    <col min="249" max="249" width="70.28515625" style="146" customWidth="1"/>
    <col min="250" max="250" width="17.5703125" style="146" customWidth="1"/>
    <col min="251" max="251" width="70.28515625" style="146" customWidth="1"/>
    <col min="252" max="252" width="17.5703125" style="146" customWidth="1"/>
    <col min="253" max="253" width="15.28515625" style="146" customWidth="1"/>
    <col min="254" max="254" width="48.7109375" style="146" customWidth="1"/>
    <col min="255" max="255" width="24.5703125" style="146" customWidth="1"/>
    <col min="256" max="256" width="48.7109375" style="146" customWidth="1"/>
    <col min="257" max="257" width="8.140625" style="146" customWidth="1"/>
    <col min="258" max="258" width="38.7109375" style="146" customWidth="1"/>
    <col min="259" max="259" width="21.140625" style="146" customWidth="1"/>
    <col min="260" max="260" width="82" style="146" customWidth="1"/>
    <col min="261" max="504" width="9.140625" style="146"/>
    <col min="505" max="505" width="70.28515625" style="146" customWidth="1"/>
    <col min="506" max="506" width="17.5703125" style="146" customWidth="1"/>
    <col min="507" max="507" width="70.28515625" style="146" customWidth="1"/>
    <col min="508" max="508" width="17.5703125" style="146" customWidth="1"/>
    <col min="509" max="509" width="15.28515625" style="146" customWidth="1"/>
    <col min="510" max="510" width="48.7109375" style="146" customWidth="1"/>
    <col min="511" max="511" width="24.5703125" style="146" customWidth="1"/>
    <col min="512" max="512" width="48.7109375" style="146" customWidth="1"/>
    <col min="513" max="513" width="8.140625" style="146" customWidth="1"/>
    <col min="514" max="514" width="38.7109375" style="146" customWidth="1"/>
    <col min="515" max="515" width="21.140625" style="146" customWidth="1"/>
    <col min="516" max="516" width="82" style="146" customWidth="1"/>
    <col min="517" max="760" width="9.140625" style="146"/>
    <col min="761" max="761" width="70.28515625" style="146" customWidth="1"/>
    <col min="762" max="762" width="17.5703125" style="146" customWidth="1"/>
    <col min="763" max="763" width="70.28515625" style="146" customWidth="1"/>
    <col min="764" max="764" width="17.5703125" style="146" customWidth="1"/>
    <col min="765" max="765" width="15.28515625" style="146" customWidth="1"/>
    <col min="766" max="766" width="48.7109375" style="146" customWidth="1"/>
    <col min="767" max="767" width="24.5703125" style="146" customWidth="1"/>
    <col min="768" max="768" width="48.7109375" style="146" customWidth="1"/>
    <col min="769" max="769" width="8.140625" style="146" customWidth="1"/>
    <col min="770" max="770" width="38.7109375" style="146" customWidth="1"/>
    <col min="771" max="771" width="21.140625" style="146" customWidth="1"/>
    <col min="772" max="772" width="82" style="146" customWidth="1"/>
    <col min="773" max="1016" width="9.140625" style="146"/>
    <col min="1017" max="1017" width="70.28515625" style="146" customWidth="1"/>
    <col min="1018" max="1018" width="17.5703125" style="146" customWidth="1"/>
    <col min="1019" max="1019" width="70.28515625" style="146" customWidth="1"/>
    <col min="1020" max="1020" width="17.5703125" style="146" customWidth="1"/>
    <col min="1021" max="1021" width="15.28515625" style="146" customWidth="1"/>
    <col min="1022" max="1022" width="48.7109375" style="146" customWidth="1"/>
    <col min="1023" max="1023" width="24.5703125" style="146" customWidth="1"/>
    <col min="1024" max="1024" width="48.7109375" style="146" customWidth="1"/>
    <col min="1025" max="1025" width="8.140625" style="146" customWidth="1"/>
    <col min="1026" max="1026" width="38.7109375" style="146" customWidth="1"/>
    <col min="1027" max="1027" width="21.140625" style="146" customWidth="1"/>
    <col min="1028" max="1028" width="82" style="146" customWidth="1"/>
    <col min="1029" max="1272" width="9.140625" style="146"/>
    <col min="1273" max="1273" width="70.28515625" style="146" customWidth="1"/>
    <col min="1274" max="1274" width="17.5703125" style="146" customWidth="1"/>
    <col min="1275" max="1275" width="70.28515625" style="146" customWidth="1"/>
    <col min="1276" max="1276" width="17.5703125" style="146" customWidth="1"/>
    <col min="1277" max="1277" width="15.28515625" style="146" customWidth="1"/>
    <col min="1278" max="1278" width="48.7109375" style="146" customWidth="1"/>
    <col min="1279" max="1279" width="24.5703125" style="146" customWidth="1"/>
    <col min="1280" max="1280" width="48.7109375" style="146" customWidth="1"/>
    <col min="1281" max="1281" width="8.140625" style="146" customWidth="1"/>
    <col min="1282" max="1282" width="38.7109375" style="146" customWidth="1"/>
    <col min="1283" max="1283" width="21.140625" style="146" customWidth="1"/>
    <col min="1284" max="1284" width="82" style="146" customWidth="1"/>
    <col min="1285" max="1528" width="9.140625" style="146"/>
    <col min="1529" max="1529" width="70.28515625" style="146" customWidth="1"/>
    <col min="1530" max="1530" width="17.5703125" style="146" customWidth="1"/>
    <col min="1531" max="1531" width="70.28515625" style="146" customWidth="1"/>
    <col min="1532" max="1532" width="17.5703125" style="146" customWidth="1"/>
    <col min="1533" max="1533" width="15.28515625" style="146" customWidth="1"/>
    <col min="1534" max="1534" width="48.7109375" style="146" customWidth="1"/>
    <col min="1535" max="1535" width="24.5703125" style="146" customWidth="1"/>
    <col min="1536" max="1536" width="48.7109375" style="146" customWidth="1"/>
    <col min="1537" max="1537" width="8.140625" style="146" customWidth="1"/>
    <col min="1538" max="1538" width="38.7109375" style="146" customWidth="1"/>
    <col min="1539" max="1539" width="21.140625" style="146" customWidth="1"/>
    <col min="1540" max="1540" width="82" style="146" customWidth="1"/>
    <col min="1541" max="1784" width="9.140625" style="146"/>
    <col min="1785" max="1785" width="70.28515625" style="146" customWidth="1"/>
    <col min="1786" max="1786" width="17.5703125" style="146" customWidth="1"/>
    <col min="1787" max="1787" width="70.28515625" style="146" customWidth="1"/>
    <col min="1788" max="1788" width="17.5703125" style="146" customWidth="1"/>
    <col min="1789" max="1789" width="15.28515625" style="146" customWidth="1"/>
    <col min="1790" max="1790" width="48.7109375" style="146" customWidth="1"/>
    <col min="1791" max="1791" width="24.5703125" style="146" customWidth="1"/>
    <col min="1792" max="1792" width="48.7109375" style="146" customWidth="1"/>
    <col min="1793" max="1793" width="8.140625" style="146" customWidth="1"/>
    <col min="1794" max="1794" width="38.7109375" style="146" customWidth="1"/>
    <col min="1795" max="1795" width="21.140625" style="146" customWidth="1"/>
    <col min="1796" max="1796" width="82" style="146" customWidth="1"/>
    <col min="1797" max="2040" width="9.140625" style="146"/>
    <col min="2041" max="2041" width="70.28515625" style="146" customWidth="1"/>
    <col min="2042" max="2042" width="17.5703125" style="146" customWidth="1"/>
    <col min="2043" max="2043" width="70.28515625" style="146" customWidth="1"/>
    <col min="2044" max="2044" width="17.5703125" style="146" customWidth="1"/>
    <col min="2045" max="2045" width="15.28515625" style="146" customWidth="1"/>
    <col min="2046" max="2046" width="48.7109375" style="146" customWidth="1"/>
    <col min="2047" max="2047" width="24.5703125" style="146" customWidth="1"/>
    <col min="2048" max="2048" width="48.7109375" style="146" customWidth="1"/>
    <col min="2049" max="2049" width="8.140625" style="146" customWidth="1"/>
    <col min="2050" max="2050" width="38.7109375" style="146" customWidth="1"/>
    <col min="2051" max="2051" width="21.140625" style="146" customWidth="1"/>
    <col min="2052" max="2052" width="82" style="146" customWidth="1"/>
    <col min="2053" max="2296" width="9.140625" style="146"/>
    <col min="2297" max="2297" width="70.28515625" style="146" customWidth="1"/>
    <col min="2298" max="2298" width="17.5703125" style="146" customWidth="1"/>
    <col min="2299" max="2299" width="70.28515625" style="146" customWidth="1"/>
    <col min="2300" max="2300" width="17.5703125" style="146" customWidth="1"/>
    <col min="2301" max="2301" width="15.28515625" style="146" customWidth="1"/>
    <col min="2302" max="2302" width="48.7109375" style="146" customWidth="1"/>
    <col min="2303" max="2303" width="24.5703125" style="146" customWidth="1"/>
    <col min="2304" max="2304" width="48.7109375" style="146" customWidth="1"/>
    <col min="2305" max="2305" width="8.140625" style="146" customWidth="1"/>
    <col min="2306" max="2306" width="38.7109375" style="146" customWidth="1"/>
    <col min="2307" max="2307" width="21.140625" style="146" customWidth="1"/>
    <col min="2308" max="2308" width="82" style="146" customWidth="1"/>
    <col min="2309" max="2552" width="9.140625" style="146"/>
    <col min="2553" max="2553" width="70.28515625" style="146" customWidth="1"/>
    <col min="2554" max="2554" width="17.5703125" style="146" customWidth="1"/>
    <col min="2555" max="2555" width="70.28515625" style="146" customWidth="1"/>
    <col min="2556" max="2556" width="17.5703125" style="146" customWidth="1"/>
    <col min="2557" max="2557" width="15.28515625" style="146" customWidth="1"/>
    <col min="2558" max="2558" width="48.7109375" style="146" customWidth="1"/>
    <col min="2559" max="2559" width="24.5703125" style="146" customWidth="1"/>
    <col min="2560" max="2560" width="48.7109375" style="146" customWidth="1"/>
    <col min="2561" max="2561" width="8.140625" style="146" customWidth="1"/>
    <col min="2562" max="2562" width="38.7109375" style="146" customWidth="1"/>
    <col min="2563" max="2563" width="21.140625" style="146" customWidth="1"/>
    <col min="2564" max="2564" width="82" style="146" customWidth="1"/>
    <col min="2565" max="2808" width="9.140625" style="146"/>
    <col min="2809" max="2809" width="70.28515625" style="146" customWidth="1"/>
    <col min="2810" max="2810" width="17.5703125" style="146" customWidth="1"/>
    <col min="2811" max="2811" width="70.28515625" style="146" customWidth="1"/>
    <col min="2812" max="2812" width="17.5703125" style="146" customWidth="1"/>
    <col min="2813" max="2813" width="15.28515625" style="146" customWidth="1"/>
    <col min="2814" max="2814" width="48.7109375" style="146" customWidth="1"/>
    <col min="2815" max="2815" width="24.5703125" style="146" customWidth="1"/>
    <col min="2816" max="2816" width="48.7109375" style="146" customWidth="1"/>
    <col min="2817" max="2817" width="8.140625" style="146" customWidth="1"/>
    <col min="2818" max="2818" width="38.7109375" style="146" customWidth="1"/>
    <col min="2819" max="2819" width="21.140625" style="146" customWidth="1"/>
    <col min="2820" max="2820" width="82" style="146" customWidth="1"/>
    <col min="2821" max="3064" width="9.140625" style="146"/>
    <col min="3065" max="3065" width="70.28515625" style="146" customWidth="1"/>
    <col min="3066" max="3066" width="17.5703125" style="146" customWidth="1"/>
    <col min="3067" max="3067" width="70.28515625" style="146" customWidth="1"/>
    <col min="3068" max="3068" width="17.5703125" style="146" customWidth="1"/>
    <col min="3069" max="3069" width="15.28515625" style="146" customWidth="1"/>
    <col min="3070" max="3070" width="48.7109375" style="146" customWidth="1"/>
    <col min="3071" max="3071" width="24.5703125" style="146" customWidth="1"/>
    <col min="3072" max="3072" width="48.7109375" style="146" customWidth="1"/>
    <col min="3073" max="3073" width="8.140625" style="146" customWidth="1"/>
    <col min="3074" max="3074" width="38.7109375" style="146" customWidth="1"/>
    <col min="3075" max="3075" width="21.140625" style="146" customWidth="1"/>
    <col min="3076" max="3076" width="82" style="146" customWidth="1"/>
    <col min="3077" max="3320" width="9.140625" style="146"/>
    <col min="3321" max="3321" width="70.28515625" style="146" customWidth="1"/>
    <col min="3322" max="3322" width="17.5703125" style="146" customWidth="1"/>
    <col min="3323" max="3323" width="70.28515625" style="146" customWidth="1"/>
    <col min="3324" max="3324" width="17.5703125" style="146" customWidth="1"/>
    <col min="3325" max="3325" width="15.28515625" style="146" customWidth="1"/>
    <col min="3326" max="3326" width="48.7109375" style="146" customWidth="1"/>
    <col min="3327" max="3327" width="24.5703125" style="146" customWidth="1"/>
    <col min="3328" max="3328" width="48.7109375" style="146" customWidth="1"/>
    <col min="3329" max="3329" width="8.140625" style="146" customWidth="1"/>
    <col min="3330" max="3330" width="38.7109375" style="146" customWidth="1"/>
    <col min="3331" max="3331" width="21.140625" style="146" customWidth="1"/>
    <col min="3332" max="3332" width="82" style="146" customWidth="1"/>
    <col min="3333" max="3576" width="9.140625" style="146"/>
    <col min="3577" max="3577" width="70.28515625" style="146" customWidth="1"/>
    <col min="3578" max="3578" width="17.5703125" style="146" customWidth="1"/>
    <col min="3579" max="3579" width="70.28515625" style="146" customWidth="1"/>
    <col min="3580" max="3580" width="17.5703125" style="146" customWidth="1"/>
    <col min="3581" max="3581" width="15.28515625" style="146" customWidth="1"/>
    <col min="3582" max="3582" width="48.7109375" style="146" customWidth="1"/>
    <col min="3583" max="3583" width="24.5703125" style="146" customWidth="1"/>
    <col min="3584" max="3584" width="48.7109375" style="146" customWidth="1"/>
    <col min="3585" max="3585" width="8.140625" style="146" customWidth="1"/>
    <col min="3586" max="3586" width="38.7109375" style="146" customWidth="1"/>
    <col min="3587" max="3587" width="21.140625" style="146" customWidth="1"/>
    <col min="3588" max="3588" width="82" style="146" customWidth="1"/>
    <col min="3589" max="3832" width="9.140625" style="146"/>
    <col min="3833" max="3833" width="70.28515625" style="146" customWidth="1"/>
    <col min="3834" max="3834" width="17.5703125" style="146" customWidth="1"/>
    <col min="3835" max="3835" width="70.28515625" style="146" customWidth="1"/>
    <col min="3836" max="3836" width="17.5703125" style="146" customWidth="1"/>
    <col min="3837" max="3837" width="15.28515625" style="146" customWidth="1"/>
    <col min="3838" max="3838" width="48.7109375" style="146" customWidth="1"/>
    <col min="3839" max="3839" width="24.5703125" style="146" customWidth="1"/>
    <col min="3840" max="3840" width="48.7109375" style="146" customWidth="1"/>
    <col min="3841" max="3841" width="8.140625" style="146" customWidth="1"/>
    <col min="3842" max="3842" width="38.7109375" style="146" customWidth="1"/>
    <col min="3843" max="3843" width="21.140625" style="146" customWidth="1"/>
    <col min="3844" max="3844" width="82" style="146" customWidth="1"/>
    <col min="3845" max="4088" width="9.140625" style="146"/>
    <col min="4089" max="4089" width="70.28515625" style="146" customWidth="1"/>
    <col min="4090" max="4090" width="17.5703125" style="146" customWidth="1"/>
    <col min="4091" max="4091" width="70.28515625" style="146" customWidth="1"/>
    <col min="4092" max="4092" width="17.5703125" style="146" customWidth="1"/>
    <col min="4093" max="4093" width="15.28515625" style="146" customWidth="1"/>
    <col min="4094" max="4094" width="48.7109375" style="146" customWidth="1"/>
    <col min="4095" max="4095" width="24.5703125" style="146" customWidth="1"/>
    <col min="4096" max="4096" width="48.7109375" style="146" customWidth="1"/>
    <col min="4097" max="4097" width="8.140625" style="146" customWidth="1"/>
    <col min="4098" max="4098" width="38.7109375" style="146" customWidth="1"/>
    <col min="4099" max="4099" width="21.140625" style="146" customWidth="1"/>
    <col min="4100" max="4100" width="82" style="146" customWidth="1"/>
    <col min="4101" max="4344" width="9.140625" style="146"/>
    <col min="4345" max="4345" width="70.28515625" style="146" customWidth="1"/>
    <col min="4346" max="4346" width="17.5703125" style="146" customWidth="1"/>
    <col min="4347" max="4347" width="70.28515625" style="146" customWidth="1"/>
    <col min="4348" max="4348" width="17.5703125" style="146" customWidth="1"/>
    <col min="4349" max="4349" width="15.28515625" style="146" customWidth="1"/>
    <col min="4350" max="4350" width="48.7109375" style="146" customWidth="1"/>
    <col min="4351" max="4351" width="24.5703125" style="146" customWidth="1"/>
    <col min="4352" max="4352" width="48.7109375" style="146" customWidth="1"/>
    <col min="4353" max="4353" width="8.140625" style="146" customWidth="1"/>
    <col min="4354" max="4354" width="38.7109375" style="146" customWidth="1"/>
    <col min="4355" max="4355" width="21.140625" style="146" customWidth="1"/>
    <col min="4356" max="4356" width="82" style="146" customWidth="1"/>
    <col min="4357" max="4600" width="9.140625" style="146"/>
    <col min="4601" max="4601" width="70.28515625" style="146" customWidth="1"/>
    <col min="4602" max="4602" width="17.5703125" style="146" customWidth="1"/>
    <col min="4603" max="4603" width="70.28515625" style="146" customWidth="1"/>
    <col min="4604" max="4604" width="17.5703125" style="146" customWidth="1"/>
    <col min="4605" max="4605" width="15.28515625" style="146" customWidth="1"/>
    <col min="4606" max="4606" width="48.7109375" style="146" customWidth="1"/>
    <col min="4607" max="4607" width="24.5703125" style="146" customWidth="1"/>
    <col min="4608" max="4608" width="48.7109375" style="146" customWidth="1"/>
    <col min="4609" max="4609" width="8.140625" style="146" customWidth="1"/>
    <col min="4610" max="4610" width="38.7109375" style="146" customWidth="1"/>
    <col min="4611" max="4611" width="21.140625" style="146" customWidth="1"/>
    <col min="4612" max="4612" width="82" style="146" customWidth="1"/>
    <col min="4613" max="4856" width="9.140625" style="146"/>
    <col min="4857" max="4857" width="70.28515625" style="146" customWidth="1"/>
    <col min="4858" max="4858" width="17.5703125" style="146" customWidth="1"/>
    <col min="4859" max="4859" width="70.28515625" style="146" customWidth="1"/>
    <col min="4860" max="4860" width="17.5703125" style="146" customWidth="1"/>
    <col min="4861" max="4861" width="15.28515625" style="146" customWidth="1"/>
    <col min="4862" max="4862" width="48.7109375" style="146" customWidth="1"/>
    <col min="4863" max="4863" width="24.5703125" style="146" customWidth="1"/>
    <col min="4864" max="4864" width="48.7109375" style="146" customWidth="1"/>
    <col min="4865" max="4865" width="8.140625" style="146" customWidth="1"/>
    <col min="4866" max="4866" width="38.7109375" style="146" customWidth="1"/>
    <col min="4867" max="4867" width="21.140625" style="146" customWidth="1"/>
    <col min="4868" max="4868" width="82" style="146" customWidth="1"/>
    <col min="4869" max="5112" width="9.140625" style="146"/>
    <col min="5113" max="5113" width="70.28515625" style="146" customWidth="1"/>
    <col min="5114" max="5114" width="17.5703125" style="146" customWidth="1"/>
    <col min="5115" max="5115" width="70.28515625" style="146" customWidth="1"/>
    <col min="5116" max="5116" width="17.5703125" style="146" customWidth="1"/>
    <col min="5117" max="5117" width="15.28515625" style="146" customWidth="1"/>
    <col min="5118" max="5118" width="48.7109375" style="146" customWidth="1"/>
    <col min="5119" max="5119" width="24.5703125" style="146" customWidth="1"/>
    <col min="5120" max="5120" width="48.7109375" style="146" customWidth="1"/>
    <col min="5121" max="5121" width="8.140625" style="146" customWidth="1"/>
    <col min="5122" max="5122" width="38.7109375" style="146" customWidth="1"/>
    <col min="5123" max="5123" width="21.140625" style="146" customWidth="1"/>
    <col min="5124" max="5124" width="82" style="146" customWidth="1"/>
    <col min="5125" max="5368" width="9.140625" style="146"/>
    <col min="5369" max="5369" width="70.28515625" style="146" customWidth="1"/>
    <col min="5370" max="5370" width="17.5703125" style="146" customWidth="1"/>
    <col min="5371" max="5371" width="70.28515625" style="146" customWidth="1"/>
    <col min="5372" max="5372" width="17.5703125" style="146" customWidth="1"/>
    <col min="5373" max="5373" width="15.28515625" style="146" customWidth="1"/>
    <col min="5374" max="5374" width="48.7109375" style="146" customWidth="1"/>
    <col min="5375" max="5375" width="24.5703125" style="146" customWidth="1"/>
    <col min="5376" max="5376" width="48.7109375" style="146" customWidth="1"/>
    <col min="5377" max="5377" width="8.140625" style="146" customWidth="1"/>
    <col min="5378" max="5378" width="38.7109375" style="146" customWidth="1"/>
    <col min="5379" max="5379" width="21.140625" style="146" customWidth="1"/>
    <col min="5380" max="5380" width="82" style="146" customWidth="1"/>
    <col min="5381" max="5624" width="9.140625" style="146"/>
    <col min="5625" max="5625" width="70.28515625" style="146" customWidth="1"/>
    <col min="5626" max="5626" width="17.5703125" style="146" customWidth="1"/>
    <col min="5627" max="5627" width="70.28515625" style="146" customWidth="1"/>
    <col min="5628" max="5628" width="17.5703125" style="146" customWidth="1"/>
    <col min="5629" max="5629" width="15.28515625" style="146" customWidth="1"/>
    <col min="5630" max="5630" width="48.7109375" style="146" customWidth="1"/>
    <col min="5631" max="5631" width="24.5703125" style="146" customWidth="1"/>
    <col min="5632" max="5632" width="48.7109375" style="146" customWidth="1"/>
    <col min="5633" max="5633" width="8.140625" style="146" customWidth="1"/>
    <col min="5634" max="5634" width="38.7109375" style="146" customWidth="1"/>
    <col min="5635" max="5635" width="21.140625" style="146" customWidth="1"/>
    <col min="5636" max="5636" width="82" style="146" customWidth="1"/>
    <col min="5637" max="5880" width="9.140625" style="146"/>
    <col min="5881" max="5881" width="70.28515625" style="146" customWidth="1"/>
    <col min="5882" max="5882" width="17.5703125" style="146" customWidth="1"/>
    <col min="5883" max="5883" width="70.28515625" style="146" customWidth="1"/>
    <col min="5884" max="5884" width="17.5703125" style="146" customWidth="1"/>
    <col min="5885" max="5885" width="15.28515625" style="146" customWidth="1"/>
    <col min="5886" max="5886" width="48.7109375" style="146" customWidth="1"/>
    <col min="5887" max="5887" width="24.5703125" style="146" customWidth="1"/>
    <col min="5888" max="5888" width="48.7109375" style="146" customWidth="1"/>
    <col min="5889" max="5889" width="8.140625" style="146" customWidth="1"/>
    <col min="5890" max="5890" width="38.7109375" style="146" customWidth="1"/>
    <col min="5891" max="5891" width="21.140625" style="146" customWidth="1"/>
    <col min="5892" max="5892" width="82" style="146" customWidth="1"/>
    <col min="5893" max="6136" width="9.140625" style="146"/>
    <col min="6137" max="6137" width="70.28515625" style="146" customWidth="1"/>
    <col min="6138" max="6138" width="17.5703125" style="146" customWidth="1"/>
    <col min="6139" max="6139" width="70.28515625" style="146" customWidth="1"/>
    <col min="6140" max="6140" width="17.5703125" style="146" customWidth="1"/>
    <col min="6141" max="6141" width="15.28515625" style="146" customWidth="1"/>
    <col min="6142" max="6142" width="48.7109375" style="146" customWidth="1"/>
    <col min="6143" max="6143" width="24.5703125" style="146" customWidth="1"/>
    <col min="6144" max="6144" width="48.7109375" style="146" customWidth="1"/>
    <col min="6145" max="6145" width="8.140625" style="146" customWidth="1"/>
    <col min="6146" max="6146" width="38.7109375" style="146" customWidth="1"/>
    <col min="6147" max="6147" width="21.140625" style="146" customWidth="1"/>
    <col min="6148" max="6148" width="82" style="146" customWidth="1"/>
    <col min="6149" max="6392" width="9.140625" style="146"/>
    <col min="6393" max="6393" width="70.28515625" style="146" customWidth="1"/>
    <col min="6394" max="6394" width="17.5703125" style="146" customWidth="1"/>
    <col min="6395" max="6395" width="70.28515625" style="146" customWidth="1"/>
    <col min="6396" max="6396" width="17.5703125" style="146" customWidth="1"/>
    <col min="6397" max="6397" width="15.28515625" style="146" customWidth="1"/>
    <col min="6398" max="6398" width="48.7109375" style="146" customWidth="1"/>
    <col min="6399" max="6399" width="24.5703125" style="146" customWidth="1"/>
    <col min="6400" max="6400" width="48.7109375" style="146" customWidth="1"/>
    <col min="6401" max="6401" width="8.140625" style="146" customWidth="1"/>
    <col min="6402" max="6402" width="38.7109375" style="146" customWidth="1"/>
    <col min="6403" max="6403" width="21.140625" style="146" customWidth="1"/>
    <col min="6404" max="6404" width="82" style="146" customWidth="1"/>
    <col min="6405" max="6648" width="9.140625" style="146"/>
    <col min="6649" max="6649" width="70.28515625" style="146" customWidth="1"/>
    <col min="6650" max="6650" width="17.5703125" style="146" customWidth="1"/>
    <col min="6651" max="6651" width="70.28515625" style="146" customWidth="1"/>
    <col min="6652" max="6652" width="17.5703125" style="146" customWidth="1"/>
    <col min="6653" max="6653" width="15.28515625" style="146" customWidth="1"/>
    <col min="6654" max="6654" width="48.7109375" style="146" customWidth="1"/>
    <col min="6655" max="6655" width="24.5703125" style="146" customWidth="1"/>
    <col min="6656" max="6656" width="48.7109375" style="146" customWidth="1"/>
    <col min="6657" max="6657" width="8.140625" style="146" customWidth="1"/>
    <col min="6658" max="6658" width="38.7109375" style="146" customWidth="1"/>
    <col min="6659" max="6659" width="21.140625" style="146" customWidth="1"/>
    <col min="6660" max="6660" width="82" style="146" customWidth="1"/>
    <col min="6661" max="6904" width="9.140625" style="146"/>
    <col min="6905" max="6905" width="70.28515625" style="146" customWidth="1"/>
    <col min="6906" max="6906" width="17.5703125" style="146" customWidth="1"/>
    <col min="6907" max="6907" width="70.28515625" style="146" customWidth="1"/>
    <col min="6908" max="6908" width="17.5703125" style="146" customWidth="1"/>
    <col min="6909" max="6909" width="15.28515625" style="146" customWidth="1"/>
    <col min="6910" max="6910" width="48.7109375" style="146" customWidth="1"/>
    <col min="6911" max="6911" width="24.5703125" style="146" customWidth="1"/>
    <col min="6912" max="6912" width="48.7109375" style="146" customWidth="1"/>
    <col min="6913" max="6913" width="8.140625" style="146" customWidth="1"/>
    <col min="6914" max="6914" width="38.7109375" style="146" customWidth="1"/>
    <col min="6915" max="6915" width="21.140625" style="146" customWidth="1"/>
    <col min="6916" max="6916" width="82" style="146" customWidth="1"/>
    <col min="6917" max="7160" width="9.140625" style="146"/>
    <col min="7161" max="7161" width="70.28515625" style="146" customWidth="1"/>
    <col min="7162" max="7162" width="17.5703125" style="146" customWidth="1"/>
    <col min="7163" max="7163" width="70.28515625" style="146" customWidth="1"/>
    <col min="7164" max="7164" width="17.5703125" style="146" customWidth="1"/>
    <col min="7165" max="7165" width="15.28515625" style="146" customWidth="1"/>
    <col min="7166" max="7166" width="48.7109375" style="146" customWidth="1"/>
    <col min="7167" max="7167" width="24.5703125" style="146" customWidth="1"/>
    <col min="7168" max="7168" width="48.7109375" style="146" customWidth="1"/>
    <col min="7169" max="7169" width="8.140625" style="146" customWidth="1"/>
    <col min="7170" max="7170" width="38.7109375" style="146" customWidth="1"/>
    <col min="7171" max="7171" width="21.140625" style="146" customWidth="1"/>
    <col min="7172" max="7172" width="82" style="146" customWidth="1"/>
    <col min="7173" max="7416" width="9.140625" style="146"/>
    <col min="7417" max="7417" width="70.28515625" style="146" customWidth="1"/>
    <col min="7418" max="7418" width="17.5703125" style="146" customWidth="1"/>
    <col min="7419" max="7419" width="70.28515625" style="146" customWidth="1"/>
    <col min="7420" max="7420" width="17.5703125" style="146" customWidth="1"/>
    <col min="7421" max="7421" width="15.28515625" style="146" customWidth="1"/>
    <col min="7422" max="7422" width="48.7109375" style="146" customWidth="1"/>
    <col min="7423" max="7423" width="24.5703125" style="146" customWidth="1"/>
    <col min="7424" max="7424" width="48.7109375" style="146" customWidth="1"/>
    <col min="7425" max="7425" width="8.140625" style="146" customWidth="1"/>
    <col min="7426" max="7426" width="38.7109375" style="146" customWidth="1"/>
    <col min="7427" max="7427" width="21.140625" style="146" customWidth="1"/>
    <col min="7428" max="7428" width="82" style="146" customWidth="1"/>
    <col min="7429" max="7672" width="9.140625" style="146"/>
    <col min="7673" max="7673" width="70.28515625" style="146" customWidth="1"/>
    <col min="7674" max="7674" width="17.5703125" style="146" customWidth="1"/>
    <col min="7675" max="7675" width="70.28515625" style="146" customWidth="1"/>
    <col min="7676" max="7676" width="17.5703125" style="146" customWidth="1"/>
    <col min="7677" max="7677" width="15.28515625" style="146" customWidth="1"/>
    <col min="7678" max="7678" width="48.7109375" style="146" customWidth="1"/>
    <col min="7679" max="7679" width="24.5703125" style="146" customWidth="1"/>
    <col min="7680" max="7680" width="48.7109375" style="146" customWidth="1"/>
    <col min="7681" max="7681" width="8.140625" style="146" customWidth="1"/>
    <col min="7682" max="7682" width="38.7109375" style="146" customWidth="1"/>
    <col min="7683" max="7683" width="21.140625" style="146" customWidth="1"/>
    <col min="7684" max="7684" width="82" style="146" customWidth="1"/>
    <col min="7685" max="7928" width="9.140625" style="146"/>
    <col min="7929" max="7929" width="70.28515625" style="146" customWidth="1"/>
    <col min="7930" max="7930" width="17.5703125" style="146" customWidth="1"/>
    <col min="7931" max="7931" width="70.28515625" style="146" customWidth="1"/>
    <col min="7932" max="7932" width="17.5703125" style="146" customWidth="1"/>
    <col min="7933" max="7933" width="15.28515625" style="146" customWidth="1"/>
    <col min="7934" max="7934" width="48.7109375" style="146" customWidth="1"/>
    <col min="7935" max="7935" width="24.5703125" style="146" customWidth="1"/>
    <col min="7936" max="7936" width="48.7109375" style="146" customWidth="1"/>
    <col min="7937" max="7937" width="8.140625" style="146" customWidth="1"/>
    <col min="7938" max="7938" width="38.7109375" style="146" customWidth="1"/>
    <col min="7939" max="7939" width="21.140625" style="146" customWidth="1"/>
    <col min="7940" max="7940" width="82" style="146" customWidth="1"/>
    <col min="7941" max="8184" width="9.140625" style="146"/>
    <col min="8185" max="8185" width="70.28515625" style="146" customWidth="1"/>
    <col min="8186" max="8186" width="17.5703125" style="146" customWidth="1"/>
    <col min="8187" max="8187" width="70.28515625" style="146" customWidth="1"/>
    <col min="8188" max="8188" width="17.5703125" style="146" customWidth="1"/>
    <col min="8189" max="8189" width="15.28515625" style="146" customWidth="1"/>
    <col min="8190" max="8190" width="48.7109375" style="146" customWidth="1"/>
    <col min="8191" max="8191" width="24.5703125" style="146" customWidth="1"/>
    <col min="8192" max="8192" width="48.7109375" style="146" customWidth="1"/>
    <col min="8193" max="8193" width="8.140625" style="146" customWidth="1"/>
    <col min="8194" max="8194" width="38.7109375" style="146" customWidth="1"/>
    <col min="8195" max="8195" width="21.140625" style="146" customWidth="1"/>
    <col min="8196" max="8196" width="82" style="146" customWidth="1"/>
    <col min="8197" max="8440" width="9.140625" style="146"/>
    <col min="8441" max="8441" width="70.28515625" style="146" customWidth="1"/>
    <col min="8442" max="8442" width="17.5703125" style="146" customWidth="1"/>
    <col min="8443" max="8443" width="70.28515625" style="146" customWidth="1"/>
    <col min="8444" max="8444" width="17.5703125" style="146" customWidth="1"/>
    <col min="8445" max="8445" width="15.28515625" style="146" customWidth="1"/>
    <col min="8446" max="8446" width="48.7109375" style="146" customWidth="1"/>
    <col min="8447" max="8447" width="24.5703125" style="146" customWidth="1"/>
    <col min="8448" max="8448" width="48.7109375" style="146" customWidth="1"/>
    <col min="8449" max="8449" width="8.140625" style="146" customWidth="1"/>
    <col min="8450" max="8450" width="38.7109375" style="146" customWidth="1"/>
    <col min="8451" max="8451" width="21.140625" style="146" customWidth="1"/>
    <col min="8452" max="8452" width="82" style="146" customWidth="1"/>
    <col min="8453" max="8696" width="9.140625" style="146"/>
    <col min="8697" max="8697" width="70.28515625" style="146" customWidth="1"/>
    <col min="8698" max="8698" width="17.5703125" style="146" customWidth="1"/>
    <col min="8699" max="8699" width="70.28515625" style="146" customWidth="1"/>
    <col min="8700" max="8700" width="17.5703125" style="146" customWidth="1"/>
    <col min="8701" max="8701" width="15.28515625" style="146" customWidth="1"/>
    <col min="8702" max="8702" width="48.7109375" style="146" customWidth="1"/>
    <col min="8703" max="8703" width="24.5703125" style="146" customWidth="1"/>
    <col min="8704" max="8704" width="48.7109375" style="146" customWidth="1"/>
    <col min="8705" max="8705" width="8.140625" style="146" customWidth="1"/>
    <col min="8706" max="8706" width="38.7109375" style="146" customWidth="1"/>
    <col min="8707" max="8707" width="21.140625" style="146" customWidth="1"/>
    <col min="8708" max="8708" width="82" style="146" customWidth="1"/>
    <col min="8709" max="8952" width="9.140625" style="146"/>
    <col min="8953" max="8953" width="70.28515625" style="146" customWidth="1"/>
    <col min="8954" max="8954" width="17.5703125" style="146" customWidth="1"/>
    <col min="8955" max="8955" width="70.28515625" style="146" customWidth="1"/>
    <col min="8956" max="8956" width="17.5703125" style="146" customWidth="1"/>
    <col min="8957" max="8957" width="15.28515625" style="146" customWidth="1"/>
    <col min="8958" max="8958" width="48.7109375" style="146" customWidth="1"/>
    <col min="8959" max="8959" width="24.5703125" style="146" customWidth="1"/>
    <col min="8960" max="8960" width="48.7109375" style="146" customWidth="1"/>
    <col min="8961" max="8961" width="8.140625" style="146" customWidth="1"/>
    <col min="8962" max="8962" width="38.7109375" style="146" customWidth="1"/>
    <col min="8963" max="8963" width="21.140625" style="146" customWidth="1"/>
    <col min="8964" max="8964" width="82" style="146" customWidth="1"/>
    <col min="8965" max="9208" width="9.140625" style="146"/>
    <col min="9209" max="9209" width="70.28515625" style="146" customWidth="1"/>
    <col min="9210" max="9210" width="17.5703125" style="146" customWidth="1"/>
    <col min="9211" max="9211" width="70.28515625" style="146" customWidth="1"/>
    <col min="9212" max="9212" width="17.5703125" style="146" customWidth="1"/>
    <col min="9213" max="9213" width="15.28515625" style="146" customWidth="1"/>
    <col min="9214" max="9214" width="48.7109375" style="146" customWidth="1"/>
    <col min="9215" max="9215" width="24.5703125" style="146" customWidth="1"/>
    <col min="9216" max="9216" width="48.7109375" style="146" customWidth="1"/>
    <col min="9217" max="9217" width="8.140625" style="146" customWidth="1"/>
    <col min="9218" max="9218" width="38.7109375" style="146" customWidth="1"/>
    <col min="9219" max="9219" width="21.140625" style="146" customWidth="1"/>
    <col min="9220" max="9220" width="82" style="146" customWidth="1"/>
    <col min="9221" max="9464" width="9.140625" style="146"/>
    <col min="9465" max="9465" width="70.28515625" style="146" customWidth="1"/>
    <col min="9466" max="9466" width="17.5703125" style="146" customWidth="1"/>
    <col min="9467" max="9467" width="70.28515625" style="146" customWidth="1"/>
    <col min="9468" max="9468" width="17.5703125" style="146" customWidth="1"/>
    <col min="9469" max="9469" width="15.28515625" style="146" customWidth="1"/>
    <col min="9470" max="9470" width="48.7109375" style="146" customWidth="1"/>
    <col min="9471" max="9471" width="24.5703125" style="146" customWidth="1"/>
    <col min="9472" max="9472" width="48.7109375" style="146" customWidth="1"/>
    <col min="9473" max="9473" width="8.140625" style="146" customWidth="1"/>
    <col min="9474" max="9474" width="38.7109375" style="146" customWidth="1"/>
    <col min="9475" max="9475" width="21.140625" style="146" customWidth="1"/>
    <col min="9476" max="9476" width="82" style="146" customWidth="1"/>
    <col min="9477" max="9720" width="9.140625" style="146"/>
    <col min="9721" max="9721" width="70.28515625" style="146" customWidth="1"/>
    <col min="9722" max="9722" width="17.5703125" style="146" customWidth="1"/>
    <col min="9723" max="9723" width="70.28515625" style="146" customWidth="1"/>
    <col min="9724" max="9724" width="17.5703125" style="146" customWidth="1"/>
    <col min="9725" max="9725" width="15.28515625" style="146" customWidth="1"/>
    <col min="9726" max="9726" width="48.7109375" style="146" customWidth="1"/>
    <col min="9727" max="9727" width="24.5703125" style="146" customWidth="1"/>
    <col min="9728" max="9728" width="48.7109375" style="146" customWidth="1"/>
    <col min="9729" max="9729" width="8.140625" style="146" customWidth="1"/>
    <col min="9730" max="9730" width="38.7109375" style="146" customWidth="1"/>
    <col min="9731" max="9731" width="21.140625" style="146" customWidth="1"/>
    <col min="9732" max="9732" width="82" style="146" customWidth="1"/>
    <col min="9733" max="9976" width="9.140625" style="146"/>
    <col min="9977" max="9977" width="70.28515625" style="146" customWidth="1"/>
    <col min="9978" max="9978" width="17.5703125" style="146" customWidth="1"/>
    <col min="9979" max="9979" width="70.28515625" style="146" customWidth="1"/>
    <col min="9980" max="9980" width="17.5703125" style="146" customWidth="1"/>
    <col min="9981" max="9981" width="15.28515625" style="146" customWidth="1"/>
    <col min="9982" max="9982" width="48.7109375" style="146" customWidth="1"/>
    <col min="9983" max="9983" width="24.5703125" style="146" customWidth="1"/>
    <col min="9984" max="9984" width="48.7109375" style="146" customWidth="1"/>
    <col min="9985" max="9985" width="8.140625" style="146" customWidth="1"/>
    <col min="9986" max="9986" width="38.7109375" style="146" customWidth="1"/>
    <col min="9987" max="9987" width="21.140625" style="146" customWidth="1"/>
    <col min="9988" max="9988" width="82" style="146" customWidth="1"/>
    <col min="9989" max="10232" width="9.140625" style="146"/>
    <col min="10233" max="10233" width="70.28515625" style="146" customWidth="1"/>
    <col min="10234" max="10234" width="17.5703125" style="146" customWidth="1"/>
    <col min="10235" max="10235" width="70.28515625" style="146" customWidth="1"/>
    <col min="10236" max="10236" width="17.5703125" style="146" customWidth="1"/>
    <col min="10237" max="10237" width="15.28515625" style="146" customWidth="1"/>
    <col min="10238" max="10238" width="48.7109375" style="146" customWidth="1"/>
    <col min="10239" max="10239" width="24.5703125" style="146" customWidth="1"/>
    <col min="10240" max="10240" width="48.7109375" style="146" customWidth="1"/>
    <col min="10241" max="10241" width="8.140625" style="146" customWidth="1"/>
    <col min="10242" max="10242" width="38.7109375" style="146" customWidth="1"/>
    <col min="10243" max="10243" width="21.140625" style="146" customWidth="1"/>
    <col min="10244" max="10244" width="82" style="146" customWidth="1"/>
    <col min="10245" max="10488" width="9.140625" style="146"/>
    <col min="10489" max="10489" width="70.28515625" style="146" customWidth="1"/>
    <col min="10490" max="10490" width="17.5703125" style="146" customWidth="1"/>
    <col min="10491" max="10491" width="70.28515625" style="146" customWidth="1"/>
    <col min="10492" max="10492" width="17.5703125" style="146" customWidth="1"/>
    <col min="10493" max="10493" width="15.28515625" style="146" customWidth="1"/>
    <col min="10494" max="10494" width="48.7109375" style="146" customWidth="1"/>
    <col min="10495" max="10495" width="24.5703125" style="146" customWidth="1"/>
    <col min="10496" max="10496" width="48.7109375" style="146" customWidth="1"/>
    <col min="10497" max="10497" width="8.140625" style="146" customWidth="1"/>
    <col min="10498" max="10498" width="38.7109375" style="146" customWidth="1"/>
    <col min="10499" max="10499" width="21.140625" style="146" customWidth="1"/>
    <col min="10500" max="10500" width="82" style="146" customWidth="1"/>
    <col min="10501" max="10744" width="9.140625" style="146"/>
    <col min="10745" max="10745" width="70.28515625" style="146" customWidth="1"/>
    <col min="10746" max="10746" width="17.5703125" style="146" customWidth="1"/>
    <col min="10747" max="10747" width="70.28515625" style="146" customWidth="1"/>
    <col min="10748" max="10748" width="17.5703125" style="146" customWidth="1"/>
    <col min="10749" max="10749" width="15.28515625" style="146" customWidth="1"/>
    <col min="10750" max="10750" width="48.7109375" style="146" customWidth="1"/>
    <col min="10751" max="10751" width="24.5703125" style="146" customWidth="1"/>
    <col min="10752" max="10752" width="48.7109375" style="146" customWidth="1"/>
    <col min="10753" max="10753" width="8.140625" style="146" customWidth="1"/>
    <col min="10754" max="10754" width="38.7109375" style="146" customWidth="1"/>
    <col min="10755" max="10755" width="21.140625" style="146" customWidth="1"/>
    <col min="10756" max="10756" width="82" style="146" customWidth="1"/>
    <col min="10757" max="11000" width="9.140625" style="146"/>
    <col min="11001" max="11001" width="70.28515625" style="146" customWidth="1"/>
    <col min="11002" max="11002" width="17.5703125" style="146" customWidth="1"/>
    <col min="11003" max="11003" width="70.28515625" style="146" customWidth="1"/>
    <col min="11004" max="11004" width="17.5703125" style="146" customWidth="1"/>
    <col min="11005" max="11005" width="15.28515625" style="146" customWidth="1"/>
    <col min="11006" max="11006" width="48.7109375" style="146" customWidth="1"/>
    <col min="11007" max="11007" width="24.5703125" style="146" customWidth="1"/>
    <col min="11008" max="11008" width="48.7109375" style="146" customWidth="1"/>
    <col min="11009" max="11009" width="8.140625" style="146" customWidth="1"/>
    <col min="11010" max="11010" width="38.7109375" style="146" customWidth="1"/>
    <col min="11011" max="11011" width="21.140625" style="146" customWidth="1"/>
    <col min="11012" max="11012" width="82" style="146" customWidth="1"/>
    <col min="11013" max="11256" width="9.140625" style="146"/>
    <col min="11257" max="11257" width="70.28515625" style="146" customWidth="1"/>
    <col min="11258" max="11258" width="17.5703125" style="146" customWidth="1"/>
    <col min="11259" max="11259" width="70.28515625" style="146" customWidth="1"/>
    <col min="11260" max="11260" width="17.5703125" style="146" customWidth="1"/>
    <col min="11261" max="11261" width="15.28515625" style="146" customWidth="1"/>
    <col min="11262" max="11262" width="48.7109375" style="146" customWidth="1"/>
    <col min="11263" max="11263" width="24.5703125" style="146" customWidth="1"/>
    <col min="11264" max="11264" width="48.7109375" style="146" customWidth="1"/>
    <col min="11265" max="11265" width="8.140625" style="146" customWidth="1"/>
    <col min="11266" max="11266" width="38.7109375" style="146" customWidth="1"/>
    <col min="11267" max="11267" width="21.140625" style="146" customWidth="1"/>
    <col min="11268" max="11268" width="82" style="146" customWidth="1"/>
    <col min="11269" max="11512" width="9.140625" style="146"/>
    <col min="11513" max="11513" width="70.28515625" style="146" customWidth="1"/>
    <col min="11514" max="11514" width="17.5703125" style="146" customWidth="1"/>
    <col min="11515" max="11515" width="70.28515625" style="146" customWidth="1"/>
    <col min="11516" max="11516" width="17.5703125" style="146" customWidth="1"/>
    <col min="11517" max="11517" width="15.28515625" style="146" customWidth="1"/>
    <col min="11518" max="11518" width="48.7109375" style="146" customWidth="1"/>
    <col min="11519" max="11519" width="24.5703125" style="146" customWidth="1"/>
    <col min="11520" max="11520" width="48.7109375" style="146" customWidth="1"/>
    <col min="11521" max="11521" width="8.140625" style="146" customWidth="1"/>
    <col min="11522" max="11522" width="38.7109375" style="146" customWidth="1"/>
    <col min="11523" max="11523" width="21.140625" style="146" customWidth="1"/>
    <col min="11524" max="11524" width="82" style="146" customWidth="1"/>
    <col min="11525" max="11768" width="9.140625" style="146"/>
    <col min="11769" max="11769" width="70.28515625" style="146" customWidth="1"/>
    <col min="11770" max="11770" width="17.5703125" style="146" customWidth="1"/>
    <col min="11771" max="11771" width="70.28515625" style="146" customWidth="1"/>
    <col min="11772" max="11772" width="17.5703125" style="146" customWidth="1"/>
    <col min="11773" max="11773" width="15.28515625" style="146" customWidth="1"/>
    <col min="11774" max="11774" width="48.7109375" style="146" customWidth="1"/>
    <col min="11775" max="11775" width="24.5703125" style="146" customWidth="1"/>
    <col min="11776" max="11776" width="48.7109375" style="146" customWidth="1"/>
    <col min="11777" max="11777" width="8.140625" style="146" customWidth="1"/>
    <col min="11778" max="11778" width="38.7109375" style="146" customWidth="1"/>
    <col min="11779" max="11779" width="21.140625" style="146" customWidth="1"/>
    <col min="11780" max="11780" width="82" style="146" customWidth="1"/>
    <col min="11781" max="12024" width="9.140625" style="146"/>
    <col min="12025" max="12025" width="70.28515625" style="146" customWidth="1"/>
    <col min="12026" max="12026" width="17.5703125" style="146" customWidth="1"/>
    <col min="12027" max="12027" width="70.28515625" style="146" customWidth="1"/>
    <col min="12028" max="12028" width="17.5703125" style="146" customWidth="1"/>
    <col min="12029" max="12029" width="15.28515625" style="146" customWidth="1"/>
    <col min="12030" max="12030" width="48.7109375" style="146" customWidth="1"/>
    <col min="12031" max="12031" width="24.5703125" style="146" customWidth="1"/>
    <col min="12032" max="12032" width="48.7109375" style="146" customWidth="1"/>
    <col min="12033" max="12033" width="8.140625" style="146" customWidth="1"/>
    <col min="12034" max="12034" width="38.7109375" style="146" customWidth="1"/>
    <col min="12035" max="12035" width="21.140625" style="146" customWidth="1"/>
    <col min="12036" max="12036" width="82" style="146" customWidth="1"/>
    <col min="12037" max="12280" width="9.140625" style="146"/>
    <col min="12281" max="12281" width="70.28515625" style="146" customWidth="1"/>
    <col min="12282" max="12282" width="17.5703125" style="146" customWidth="1"/>
    <col min="12283" max="12283" width="70.28515625" style="146" customWidth="1"/>
    <col min="12284" max="12284" width="17.5703125" style="146" customWidth="1"/>
    <col min="12285" max="12285" width="15.28515625" style="146" customWidth="1"/>
    <col min="12286" max="12286" width="48.7109375" style="146" customWidth="1"/>
    <col min="12287" max="12287" width="24.5703125" style="146" customWidth="1"/>
    <col min="12288" max="12288" width="48.7109375" style="146" customWidth="1"/>
    <col min="12289" max="12289" width="8.140625" style="146" customWidth="1"/>
    <col min="12290" max="12290" width="38.7109375" style="146" customWidth="1"/>
    <col min="12291" max="12291" width="21.140625" style="146" customWidth="1"/>
    <col min="12292" max="12292" width="82" style="146" customWidth="1"/>
    <col min="12293" max="12536" width="9.140625" style="146"/>
    <col min="12537" max="12537" width="70.28515625" style="146" customWidth="1"/>
    <col min="12538" max="12538" width="17.5703125" style="146" customWidth="1"/>
    <col min="12539" max="12539" width="70.28515625" style="146" customWidth="1"/>
    <col min="12540" max="12540" width="17.5703125" style="146" customWidth="1"/>
    <col min="12541" max="12541" width="15.28515625" style="146" customWidth="1"/>
    <col min="12542" max="12542" width="48.7109375" style="146" customWidth="1"/>
    <col min="12543" max="12543" width="24.5703125" style="146" customWidth="1"/>
    <col min="12544" max="12544" width="48.7109375" style="146" customWidth="1"/>
    <col min="12545" max="12545" width="8.140625" style="146" customWidth="1"/>
    <col min="12546" max="12546" width="38.7109375" style="146" customWidth="1"/>
    <col min="12547" max="12547" width="21.140625" style="146" customWidth="1"/>
    <col min="12548" max="12548" width="82" style="146" customWidth="1"/>
    <col min="12549" max="12792" width="9.140625" style="146"/>
    <col min="12793" max="12793" width="70.28515625" style="146" customWidth="1"/>
    <col min="12794" max="12794" width="17.5703125" style="146" customWidth="1"/>
    <col min="12795" max="12795" width="70.28515625" style="146" customWidth="1"/>
    <col min="12796" max="12796" width="17.5703125" style="146" customWidth="1"/>
    <col min="12797" max="12797" width="15.28515625" style="146" customWidth="1"/>
    <col min="12798" max="12798" width="48.7109375" style="146" customWidth="1"/>
    <col min="12799" max="12799" width="24.5703125" style="146" customWidth="1"/>
    <col min="12800" max="12800" width="48.7109375" style="146" customWidth="1"/>
    <col min="12801" max="12801" width="8.140625" style="146" customWidth="1"/>
    <col min="12802" max="12802" width="38.7109375" style="146" customWidth="1"/>
    <col min="12803" max="12803" width="21.140625" style="146" customWidth="1"/>
    <col min="12804" max="12804" width="82" style="146" customWidth="1"/>
    <col min="12805" max="13048" width="9.140625" style="146"/>
    <col min="13049" max="13049" width="70.28515625" style="146" customWidth="1"/>
    <col min="13050" max="13050" width="17.5703125" style="146" customWidth="1"/>
    <col min="13051" max="13051" width="70.28515625" style="146" customWidth="1"/>
    <col min="13052" max="13052" width="17.5703125" style="146" customWidth="1"/>
    <col min="13053" max="13053" width="15.28515625" style="146" customWidth="1"/>
    <col min="13054" max="13054" width="48.7109375" style="146" customWidth="1"/>
    <col min="13055" max="13055" width="24.5703125" style="146" customWidth="1"/>
    <col min="13056" max="13056" width="48.7109375" style="146" customWidth="1"/>
    <col min="13057" max="13057" width="8.140625" style="146" customWidth="1"/>
    <col min="13058" max="13058" width="38.7109375" style="146" customWidth="1"/>
    <col min="13059" max="13059" width="21.140625" style="146" customWidth="1"/>
    <col min="13060" max="13060" width="82" style="146" customWidth="1"/>
    <col min="13061" max="13304" width="9.140625" style="146"/>
    <col min="13305" max="13305" width="70.28515625" style="146" customWidth="1"/>
    <col min="13306" max="13306" width="17.5703125" style="146" customWidth="1"/>
    <col min="13307" max="13307" width="70.28515625" style="146" customWidth="1"/>
    <col min="13308" max="13308" width="17.5703125" style="146" customWidth="1"/>
    <col min="13309" max="13309" width="15.28515625" style="146" customWidth="1"/>
    <col min="13310" max="13310" width="48.7109375" style="146" customWidth="1"/>
    <col min="13311" max="13311" width="24.5703125" style="146" customWidth="1"/>
    <col min="13312" max="13312" width="48.7109375" style="146" customWidth="1"/>
    <col min="13313" max="13313" width="8.140625" style="146" customWidth="1"/>
    <col min="13314" max="13314" width="38.7109375" style="146" customWidth="1"/>
    <col min="13315" max="13315" width="21.140625" style="146" customWidth="1"/>
    <col min="13316" max="13316" width="82" style="146" customWidth="1"/>
    <col min="13317" max="13560" width="9.140625" style="146"/>
    <col min="13561" max="13561" width="70.28515625" style="146" customWidth="1"/>
    <col min="13562" max="13562" width="17.5703125" style="146" customWidth="1"/>
    <col min="13563" max="13563" width="70.28515625" style="146" customWidth="1"/>
    <col min="13564" max="13564" width="17.5703125" style="146" customWidth="1"/>
    <col min="13565" max="13565" width="15.28515625" style="146" customWidth="1"/>
    <col min="13566" max="13566" width="48.7109375" style="146" customWidth="1"/>
    <col min="13567" max="13567" width="24.5703125" style="146" customWidth="1"/>
    <col min="13568" max="13568" width="48.7109375" style="146" customWidth="1"/>
    <col min="13569" max="13569" width="8.140625" style="146" customWidth="1"/>
    <col min="13570" max="13570" width="38.7109375" style="146" customWidth="1"/>
    <col min="13571" max="13571" width="21.140625" style="146" customWidth="1"/>
    <col min="13572" max="13572" width="82" style="146" customWidth="1"/>
    <col min="13573" max="13816" width="9.140625" style="146"/>
    <col min="13817" max="13817" width="70.28515625" style="146" customWidth="1"/>
    <col min="13818" max="13818" width="17.5703125" style="146" customWidth="1"/>
    <col min="13819" max="13819" width="70.28515625" style="146" customWidth="1"/>
    <col min="13820" max="13820" width="17.5703125" style="146" customWidth="1"/>
    <col min="13821" max="13821" width="15.28515625" style="146" customWidth="1"/>
    <col min="13822" max="13822" width="48.7109375" style="146" customWidth="1"/>
    <col min="13823" max="13823" width="24.5703125" style="146" customWidth="1"/>
    <col min="13824" max="13824" width="48.7109375" style="146" customWidth="1"/>
    <col min="13825" max="13825" width="8.140625" style="146" customWidth="1"/>
    <col min="13826" max="13826" width="38.7109375" style="146" customWidth="1"/>
    <col min="13827" max="13827" width="21.140625" style="146" customWidth="1"/>
    <col min="13828" max="13828" width="82" style="146" customWidth="1"/>
    <col min="13829" max="14072" width="9.140625" style="146"/>
    <col min="14073" max="14073" width="70.28515625" style="146" customWidth="1"/>
    <col min="14074" max="14074" width="17.5703125" style="146" customWidth="1"/>
    <col min="14075" max="14075" width="70.28515625" style="146" customWidth="1"/>
    <col min="14076" max="14076" width="17.5703125" style="146" customWidth="1"/>
    <col min="14077" max="14077" width="15.28515625" style="146" customWidth="1"/>
    <col min="14078" max="14078" width="48.7109375" style="146" customWidth="1"/>
    <col min="14079" max="14079" width="24.5703125" style="146" customWidth="1"/>
    <col min="14080" max="14080" width="48.7109375" style="146" customWidth="1"/>
    <col min="14081" max="14081" width="8.140625" style="146" customWidth="1"/>
    <col min="14082" max="14082" width="38.7109375" style="146" customWidth="1"/>
    <col min="14083" max="14083" width="21.140625" style="146" customWidth="1"/>
    <col min="14084" max="14084" width="82" style="146" customWidth="1"/>
    <col min="14085" max="14328" width="9.140625" style="146"/>
    <col min="14329" max="14329" width="70.28515625" style="146" customWidth="1"/>
    <col min="14330" max="14330" width="17.5703125" style="146" customWidth="1"/>
    <col min="14331" max="14331" width="70.28515625" style="146" customWidth="1"/>
    <col min="14332" max="14332" width="17.5703125" style="146" customWidth="1"/>
    <col min="14333" max="14333" width="15.28515625" style="146" customWidth="1"/>
    <col min="14334" max="14334" width="48.7109375" style="146" customWidth="1"/>
    <col min="14335" max="14335" width="24.5703125" style="146" customWidth="1"/>
    <col min="14336" max="14336" width="48.7109375" style="146" customWidth="1"/>
    <col min="14337" max="14337" width="8.140625" style="146" customWidth="1"/>
    <col min="14338" max="14338" width="38.7109375" style="146" customWidth="1"/>
    <col min="14339" max="14339" width="21.140625" style="146" customWidth="1"/>
    <col min="14340" max="14340" width="82" style="146" customWidth="1"/>
    <col min="14341" max="14584" width="9.140625" style="146"/>
    <col min="14585" max="14585" width="70.28515625" style="146" customWidth="1"/>
    <col min="14586" max="14586" width="17.5703125" style="146" customWidth="1"/>
    <col min="14587" max="14587" width="70.28515625" style="146" customWidth="1"/>
    <col min="14588" max="14588" width="17.5703125" style="146" customWidth="1"/>
    <col min="14589" max="14589" width="15.28515625" style="146" customWidth="1"/>
    <col min="14590" max="14590" width="48.7109375" style="146" customWidth="1"/>
    <col min="14591" max="14591" width="24.5703125" style="146" customWidth="1"/>
    <col min="14592" max="14592" width="48.7109375" style="146" customWidth="1"/>
    <col min="14593" max="14593" width="8.140625" style="146" customWidth="1"/>
    <col min="14594" max="14594" width="38.7109375" style="146" customWidth="1"/>
    <col min="14595" max="14595" width="21.140625" style="146" customWidth="1"/>
    <col min="14596" max="14596" width="82" style="146" customWidth="1"/>
    <col min="14597" max="14840" width="9.140625" style="146"/>
    <col min="14841" max="14841" width="70.28515625" style="146" customWidth="1"/>
    <col min="14842" max="14842" width="17.5703125" style="146" customWidth="1"/>
    <col min="14843" max="14843" width="70.28515625" style="146" customWidth="1"/>
    <col min="14844" max="14844" width="17.5703125" style="146" customWidth="1"/>
    <col min="14845" max="14845" width="15.28515625" style="146" customWidth="1"/>
    <col min="14846" max="14846" width="48.7109375" style="146" customWidth="1"/>
    <col min="14847" max="14847" width="24.5703125" style="146" customWidth="1"/>
    <col min="14848" max="14848" width="48.7109375" style="146" customWidth="1"/>
    <col min="14849" max="14849" width="8.140625" style="146" customWidth="1"/>
    <col min="14850" max="14850" width="38.7109375" style="146" customWidth="1"/>
    <col min="14851" max="14851" width="21.140625" style="146" customWidth="1"/>
    <col min="14852" max="14852" width="82" style="146" customWidth="1"/>
    <col min="14853" max="15096" width="9.140625" style="146"/>
    <col min="15097" max="15097" width="70.28515625" style="146" customWidth="1"/>
    <col min="15098" max="15098" width="17.5703125" style="146" customWidth="1"/>
    <col min="15099" max="15099" width="70.28515625" style="146" customWidth="1"/>
    <col min="15100" max="15100" width="17.5703125" style="146" customWidth="1"/>
    <col min="15101" max="15101" width="15.28515625" style="146" customWidth="1"/>
    <col min="15102" max="15102" width="48.7109375" style="146" customWidth="1"/>
    <col min="15103" max="15103" width="24.5703125" style="146" customWidth="1"/>
    <col min="15104" max="15104" width="48.7109375" style="146" customWidth="1"/>
    <col min="15105" max="15105" width="8.140625" style="146" customWidth="1"/>
    <col min="15106" max="15106" width="38.7109375" style="146" customWidth="1"/>
    <col min="15107" max="15107" width="21.140625" style="146" customWidth="1"/>
    <col min="15108" max="15108" width="82" style="146" customWidth="1"/>
    <col min="15109" max="15352" width="9.140625" style="146"/>
    <col min="15353" max="15353" width="70.28515625" style="146" customWidth="1"/>
    <col min="15354" max="15354" width="17.5703125" style="146" customWidth="1"/>
    <col min="15355" max="15355" width="70.28515625" style="146" customWidth="1"/>
    <col min="15356" max="15356" width="17.5703125" style="146" customWidth="1"/>
    <col min="15357" max="15357" width="15.28515625" style="146" customWidth="1"/>
    <col min="15358" max="15358" width="48.7109375" style="146" customWidth="1"/>
    <col min="15359" max="15359" width="24.5703125" style="146" customWidth="1"/>
    <col min="15360" max="15360" width="48.7109375" style="146" customWidth="1"/>
    <col min="15361" max="15361" width="8.140625" style="146" customWidth="1"/>
    <col min="15362" max="15362" width="38.7109375" style="146" customWidth="1"/>
    <col min="15363" max="15363" width="21.140625" style="146" customWidth="1"/>
    <col min="15364" max="15364" width="82" style="146" customWidth="1"/>
    <col min="15365" max="15608" width="9.140625" style="146"/>
    <col min="15609" max="15609" width="70.28515625" style="146" customWidth="1"/>
    <col min="15610" max="15610" width="17.5703125" style="146" customWidth="1"/>
    <col min="15611" max="15611" width="70.28515625" style="146" customWidth="1"/>
    <col min="15612" max="15612" width="17.5703125" style="146" customWidth="1"/>
    <col min="15613" max="15613" width="15.28515625" style="146" customWidth="1"/>
    <col min="15614" max="15614" width="48.7109375" style="146" customWidth="1"/>
    <col min="15615" max="15615" width="24.5703125" style="146" customWidth="1"/>
    <col min="15616" max="15616" width="48.7109375" style="146" customWidth="1"/>
    <col min="15617" max="15617" width="8.140625" style="146" customWidth="1"/>
    <col min="15618" max="15618" width="38.7109375" style="146" customWidth="1"/>
    <col min="15619" max="15619" width="21.140625" style="146" customWidth="1"/>
    <col min="15620" max="15620" width="82" style="146" customWidth="1"/>
    <col min="15621" max="15864" width="9.140625" style="146"/>
    <col min="15865" max="15865" width="70.28515625" style="146" customWidth="1"/>
    <col min="15866" max="15866" width="17.5703125" style="146" customWidth="1"/>
    <col min="15867" max="15867" width="70.28515625" style="146" customWidth="1"/>
    <col min="15868" max="15868" width="17.5703125" style="146" customWidth="1"/>
    <col min="15869" max="15869" width="15.28515625" style="146" customWidth="1"/>
    <col min="15870" max="15870" width="48.7109375" style="146" customWidth="1"/>
    <col min="15871" max="15871" width="24.5703125" style="146" customWidth="1"/>
    <col min="15872" max="15872" width="48.7109375" style="146" customWidth="1"/>
    <col min="15873" max="15873" width="8.140625" style="146" customWidth="1"/>
    <col min="15874" max="15874" width="38.7109375" style="146" customWidth="1"/>
    <col min="15875" max="15875" width="21.140625" style="146" customWidth="1"/>
    <col min="15876" max="15876" width="82" style="146" customWidth="1"/>
    <col min="15877" max="16120" width="9.140625" style="146"/>
    <col min="16121" max="16121" width="70.28515625" style="146" customWidth="1"/>
    <col min="16122" max="16122" width="17.5703125" style="146" customWidth="1"/>
    <col min="16123" max="16123" width="70.28515625" style="146" customWidth="1"/>
    <col min="16124" max="16124" width="17.5703125" style="146" customWidth="1"/>
    <col min="16125" max="16125" width="15.28515625" style="146" customWidth="1"/>
    <col min="16126" max="16126" width="48.7109375" style="146" customWidth="1"/>
    <col min="16127" max="16127" width="24.5703125" style="146" customWidth="1"/>
    <col min="16128" max="16128" width="48.7109375" style="146" customWidth="1"/>
    <col min="16129" max="16129" width="8.140625" style="146" customWidth="1"/>
    <col min="16130" max="16130" width="38.7109375" style="146" customWidth="1"/>
    <col min="16131" max="16131" width="21.140625" style="146" customWidth="1"/>
    <col min="16132" max="16132" width="82" style="146" customWidth="1"/>
    <col min="16133" max="16384" width="9.140625" style="146"/>
  </cols>
  <sheetData>
    <row r="1" spans="1:4" ht="13.5" x14ac:dyDescent="0.25">
      <c r="A1" s="148" t="s">
        <v>5233</v>
      </c>
      <c r="B1" s="148" t="s">
        <v>5234</v>
      </c>
      <c r="C1" s="148" t="s">
        <v>7</v>
      </c>
      <c r="D1" s="148" t="s">
        <v>5235</v>
      </c>
    </row>
    <row r="3" spans="1:4" ht="13.5" x14ac:dyDescent="0.25">
      <c r="A3" s="148">
        <v>97141</v>
      </c>
      <c r="B3" s="148" t="s">
        <v>5236</v>
      </c>
      <c r="C3" s="148" t="s">
        <v>5237</v>
      </c>
      <c r="D3" s="149" t="s">
        <v>13987</v>
      </c>
    </row>
    <row r="4" spans="1:4" ht="13.5" x14ac:dyDescent="0.25">
      <c r="A4" s="148">
        <v>97142</v>
      </c>
      <c r="B4" s="148" t="s">
        <v>5238</v>
      </c>
      <c r="C4" s="148" t="s">
        <v>5237</v>
      </c>
      <c r="D4" s="149" t="s">
        <v>17227</v>
      </c>
    </row>
    <row r="5" spans="1:4" ht="13.5" x14ac:dyDescent="0.25">
      <c r="A5" s="148">
        <v>97143</v>
      </c>
      <c r="B5" s="148" t="s">
        <v>5239</v>
      </c>
      <c r="C5" s="148" t="s">
        <v>5237</v>
      </c>
      <c r="D5" s="149" t="s">
        <v>22216</v>
      </c>
    </row>
    <row r="6" spans="1:4" ht="13.5" x14ac:dyDescent="0.25">
      <c r="A6" s="148">
        <v>97144</v>
      </c>
      <c r="B6" s="148" t="s">
        <v>5240</v>
      </c>
      <c r="C6" s="148" t="s">
        <v>5237</v>
      </c>
      <c r="D6" s="149" t="s">
        <v>17284</v>
      </c>
    </row>
    <row r="7" spans="1:4" ht="13.5" x14ac:dyDescent="0.25">
      <c r="A7" s="148">
        <v>97145</v>
      </c>
      <c r="B7" s="148" t="s">
        <v>5241</v>
      </c>
      <c r="C7" s="148" t="s">
        <v>5237</v>
      </c>
      <c r="D7" s="149" t="s">
        <v>22217</v>
      </c>
    </row>
    <row r="8" spans="1:4" ht="13.5" x14ac:dyDescent="0.25">
      <c r="A8" s="148">
        <v>97146</v>
      </c>
      <c r="B8" s="148" t="s">
        <v>5242</v>
      </c>
      <c r="C8" s="148" t="s">
        <v>5237</v>
      </c>
      <c r="D8" s="149" t="s">
        <v>15034</v>
      </c>
    </row>
    <row r="9" spans="1:4" ht="13.5" x14ac:dyDescent="0.25">
      <c r="A9" s="148">
        <v>97147</v>
      </c>
      <c r="B9" s="148" t="s">
        <v>5243</v>
      </c>
      <c r="C9" s="148" t="s">
        <v>5237</v>
      </c>
      <c r="D9" s="149" t="s">
        <v>22218</v>
      </c>
    </row>
    <row r="10" spans="1:4" ht="13.5" x14ac:dyDescent="0.25">
      <c r="A10" s="148">
        <v>97148</v>
      </c>
      <c r="B10" s="148" t="s">
        <v>5244</v>
      </c>
      <c r="C10" s="148" t="s">
        <v>5237</v>
      </c>
      <c r="D10" s="149" t="s">
        <v>14080</v>
      </c>
    </row>
    <row r="11" spans="1:4" ht="13.5" x14ac:dyDescent="0.25">
      <c r="A11" s="148">
        <v>97149</v>
      </c>
      <c r="B11" s="148" t="s">
        <v>5245</v>
      </c>
      <c r="C11" s="148" t="s">
        <v>5237</v>
      </c>
      <c r="D11" s="149" t="s">
        <v>14205</v>
      </c>
    </row>
    <row r="12" spans="1:4" ht="13.5" x14ac:dyDescent="0.25">
      <c r="A12" s="148">
        <v>97150</v>
      </c>
      <c r="B12" s="148" t="s">
        <v>5246</v>
      </c>
      <c r="C12" s="148" t="s">
        <v>5237</v>
      </c>
      <c r="D12" s="149" t="s">
        <v>22219</v>
      </c>
    </row>
    <row r="13" spans="1:4" ht="13.5" x14ac:dyDescent="0.25">
      <c r="A13" s="148">
        <v>97151</v>
      </c>
      <c r="B13" s="148" t="s">
        <v>5247</v>
      </c>
      <c r="C13" s="148" t="s">
        <v>5237</v>
      </c>
      <c r="D13" s="149" t="s">
        <v>22220</v>
      </c>
    </row>
    <row r="14" spans="1:4" ht="13.5" x14ac:dyDescent="0.25">
      <c r="A14" s="148">
        <v>97152</v>
      </c>
      <c r="B14" s="148" t="s">
        <v>5248</v>
      </c>
      <c r="C14" s="148" t="s">
        <v>5237</v>
      </c>
      <c r="D14" s="149" t="s">
        <v>14083</v>
      </c>
    </row>
    <row r="15" spans="1:4" ht="13.5" x14ac:dyDescent="0.25">
      <c r="A15" s="148">
        <v>97153</v>
      </c>
      <c r="B15" s="148" t="s">
        <v>5249</v>
      </c>
      <c r="C15" s="148" t="s">
        <v>5237</v>
      </c>
      <c r="D15" s="149" t="s">
        <v>14642</v>
      </c>
    </row>
    <row r="16" spans="1:4" ht="13.5" x14ac:dyDescent="0.25">
      <c r="A16" s="148">
        <v>97154</v>
      </c>
      <c r="B16" s="148" t="s">
        <v>5250</v>
      </c>
      <c r="C16" s="148" t="s">
        <v>5237</v>
      </c>
      <c r="D16" s="149" t="s">
        <v>22221</v>
      </c>
    </row>
    <row r="17" spans="1:4" ht="13.5" x14ac:dyDescent="0.25">
      <c r="A17" s="148">
        <v>97155</v>
      </c>
      <c r="B17" s="148" t="s">
        <v>5251</v>
      </c>
      <c r="C17" s="148" t="s">
        <v>5237</v>
      </c>
      <c r="D17" s="149" t="s">
        <v>22222</v>
      </c>
    </row>
    <row r="18" spans="1:4" ht="13.5" x14ac:dyDescent="0.25">
      <c r="A18" s="148">
        <v>97156</v>
      </c>
      <c r="B18" s="148" t="s">
        <v>5252</v>
      </c>
      <c r="C18" s="148" t="s">
        <v>5237</v>
      </c>
      <c r="D18" s="149" t="s">
        <v>22223</v>
      </c>
    </row>
    <row r="19" spans="1:4" ht="13.5" x14ac:dyDescent="0.25">
      <c r="A19" s="148">
        <v>97157</v>
      </c>
      <c r="B19" s="148" t="s">
        <v>5253</v>
      </c>
      <c r="C19" s="148" t="s">
        <v>5237</v>
      </c>
      <c r="D19" s="149" t="s">
        <v>20836</v>
      </c>
    </row>
    <row r="20" spans="1:4" ht="13.5" x14ac:dyDescent="0.25">
      <c r="A20" s="148">
        <v>97158</v>
      </c>
      <c r="B20" s="148" t="s">
        <v>5254</v>
      </c>
      <c r="C20" s="148" t="s">
        <v>5237</v>
      </c>
      <c r="D20" s="149" t="s">
        <v>19450</v>
      </c>
    </row>
    <row r="21" spans="1:4" ht="13.5" x14ac:dyDescent="0.25">
      <c r="A21" s="148">
        <v>97159</v>
      </c>
      <c r="B21" s="148" t="s">
        <v>5255</v>
      </c>
      <c r="C21" s="148" t="s">
        <v>5237</v>
      </c>
      <c r="D21" s="149" t="s">
        <v>21984</v>
      </c>
    </row>
    <row r="22" spans="1:4" ht="13.5" x14ac:dyDescent="0.25">
      <c r="A22" s="148">
        <v>97160</v>
      </c>
      <c r="B22" s="148" t="s">
        <v>5256</v>
      </c>
      <c r="C22" s="148" t="s">
        <v>5237</v>
      </c>
      <c r="D22" s="149" t="s">
        <v>12561</v>
      </c>
    </row>
    <row r="23" spans="1:4" ht="13.5" x14ac:dyDescent="0.25">
      <c r="A23" s="148">
        <v>97161</v>
      </c>
      <c r="B23" s="148" t="s">
        <v>5257</v>
      </c>
      <c r="C23" s="148" t="s">
        <v>5237</v>
      </c>
      <c r="D23" s="149" t="s">
        <v>15399</v>
      </c>
    </row>
    <row r="24" spans="1:4" ht="13.5" x14ac:dyDescent="0.25">
      <c r="A24" s="148">
        <v>97162</v>
      </c>
      <c r="B24" s="148" t="s">
        <v>5258</v>
      </c>
      <c r="C24" s="148" t="s">
        <v>5237</v>
      </c>
      <c r="D24" s="149" t="s">
        <v>16692</v>
      </c>
    </row>
    <row r="25" spans="1:4" ht="13.5" x14ac:dyDescent="0.25">
      <c r="A25" s="148">
        <v>97163</v>
      </c>
      <c r="B25" s="148" t="s">
        <v>5259</v>
      </c>
      <c r="C25" s="148" t="s">
        <v>5237</v>
      </c>
      <c r="D25" s="149" t="s">
        <v>14173</v>
      </c>
    </row>
    <row r="26" spans="1:4" ht="13.5" x14ac:dyDescent="0.25">
      <c r="A26" s="148">
        <v>97164</v>
      </c>
      <c r="B26" s="148" t="s">
        <v>5260</v>
      </c>
      <c r="C26" s="148" t="s">
        <v>5237</v>
      </c>
      <c r="D26" s="149" t="s">
        <v>12927</v>
      </c>
    </row>
    <row r="27" spans="1:4" ht="13.5" x14ac:dyDescent="0.25">
      <c r="A27" s="148">
        <v>97165</v>
      </c>
      <c r="B27" s="148" t="s">
        <v>5261</v>
      </c>
      <c r="C27" s="148" t="s">
        <v>5237</v>
      </c>
      <c r="D27" s="149" t="s">
        <v>13676</v>
      </c>
    </row>
    <row r="28" spans="1:4" ht="13.5" x14ac:dyDescent="0.25">
      <c r="A28" s="148">
        <v>97166</v>
      </c>
      <c r="B28" s="148" t="s">
        <v>5262</v>
      </c>
      <c r="C28" s="148" t="s">
        <v>5237</v>
      </c>
      <c r="D28" s="149" t="s">
        <v>14099</v>
      </c>
    </row>
    <row r="29" spans="1:4" ht="13.5" x14ac:dyDescent="0.25">
      <c r="A29" s="148">
        <v>97167</v>
      </c>
      <c r="B29" s="148" t="s">
        <v>5263</v>
      </c>
      <c r="C29" s="148" t="s">
        <v>5237</v>
      </c>
      <c r="D29" s="149" t="s">
        <v>13825</v>
      </c>
    </row>
    <row r="30" spans="1:4" ht="13.5" x14ac:dyDescent="0.25">
      <c r="A30" s="148">
        <v>97168</v>
      </c>
      <c r="B30" s="148" t="s">
        <v>5264</v>
      </c>
      <c r="C30" s="148" t="s">
        <v>5237</v>
      </c>
      <c r="D30" s="149" t="s">
        <v>13306</v>
      </c>
    </row>
    <row r="31" spans="1:4" ht="13.5" x14ac:dyDescent="0.25">
      <c r="A31" s="148">
        <v>97169</v>
      </c>
      <c r="B31" s="148" t="s">
        <v>5265</v>
      </c>
      <c r="C31" s="148" t="s">
        <v>5237</v>
      </c>
      <c r="D31" s="149" t="s">
        <v>21555</v>
      </c>
    </row>
    <row r="32" spans="1:4" ht="13.5" x14ac:dyDescent="0.25">
      <c r="A32" s="148">
        <v>97170</v>
      </c>
      <c r="B32" s="148" t="s">
        <v>5266</v>
      </c>
      <c r="C32" s="148" t="s">
        <v>5237</v>
      </c>
      <c r="D32" s="149" t="s">
        <v>20749</v>
      </c>
    </row>
    <row r="33" spans="1:4" ht="13.5" x14ac:dyDescent="0.25">
      <c r="A33" s="148">
        <v>97171</v>
      </c>
      <c r="B33" s="148" t="s">
        <v>5267</v>
      </c>
      <c r="C33" s="148" t="s">
        <v>5237</v>
      </c>
      <c r="D33" s="149" t="s">
        <v>22224</v>
      </c>
    </row>
    <row r="34" spans="1:4" ht="13.5" x14ac:dyDescent="0.25">
      <c r="A34" s="148">
        <v>97172</v>
      </c>
      <c r="B34" s="148" t="s">
        <v>5268</v>
      </c>
      <c r="C34" s="148" t="s">
        <v>5237</v>
      </c>
      <c r="D34" s="149" t="s">
        <v>22225</v>
      </c>
    </row>
    <row r="35" spans="1:4" ht="13.5" x14ac:dyDescent="0.25">
      <c r="A35" s="148">
        <v>97173</v>
      </c>
      <c r="B35" s="148" t="s">
        <v>5269</v>
      </c>
      <c r="C35" s="148" t="s">
        <v>5237</v>
      </c>
      <c r="D35" s="149" t="s">
        <v>22226</v>
      </c>
    </row>
    <row r="36" spans="1:4" ht="13.5" x14ac:dyDescent="0.25">
      <c r="A36" s="148">
        <v>97174</v>
      </c>
      <c r="B36" s="148" t="s">
        <v>5270</v>
      </c>
      <c r="C36" s="148" t="s">
        <v>5237</v>
      </c>
      <c r="D36" s="149" t="s">
        <v>15334</v>
      </c>
    </row>
    <row r="37" spans="1:4" ht="13.5" x14ac:dyDescent="0.25">
      <c r="A37" s="148">
        <v>97175</v>
      </c>
      <c r="B37" s="148" t="s">
        <v>5271</v>
      </c>
      <c r="C37" s="148" t="s">
        <v>5237</v>
      </c>
      <c r="D37" s="149" t="s">
        <v>21806</v>
      </c>
    </row>
    <row r="38" spans="1:4" ht="13.5" x14ac:dyDescent="0.25">
      <c r="A38" s="148">
        <v>97176</v>
      </c>
      <c r="B38" s="148" t="s">
        <v>5272</v>
      </c>
      <c r="C38" s="148" t="s">
        <v>5237</v>
      </c>
      <c r="D38" s="149" t="s">
        <v>16303</v>
      </c>
    </row>
    <row r="39" spans="1:4" ht="13.5" x14ac:dyDescent="0.25">
      <c r="A39" s="148">
        <v>97177</v>
      </c>
      <c r="B39" s="148" t="s">
        <v>5273</v>
      </c>
      <c r="C39" s="148" t="s">
        <v>5237</v>
      </c>
      <c r="D39" s="149" t="s">
        <v>14261</v>
      </c>
    </row>
    <row r="40" spans="1:4" ht="13.5" x14ac:dyDescent="0.25">
      <c r="A40" s="148">
        <v>97178</v>
      </c>
      <c r="B40" s="148" t="s">
        <v>5274</v>
      </c>
      <c r="C40" s="148" t="s">
        <v>5237</v>
      </c>
      <c r="D40" s="149" t="s">
        <v>22227</v>
      </c>
    </row>
    <row r="41" spans="1:4" ht="13.5" x14ac:dyDescent="0.25">
      <c r="A41" s="148">
        <v>97179</v>
      </c>
      <c r="B41" s="148" t="s">
        <v>5275</v>
      </c>
      <c r="C41" s="148" t="s">
        <v>5237</v>
      </c>
      <c r="D41" s="149" t="s">
        <v>22228</v>
      </c>
    </row>
    <row r="42" spans="1:4" ht="13.5" x14ac:dyDescent="0.25">
      <c r="A42" s="148">
        <v>97180</v>
      </c>
      <c r="B42" s="148" t="s">
        <v>5276</v>
      </c>
      <c r="C42" s="148" t="s">
        <v>5237</v>
      </c>
      <c r="D42" s="149" t="s">
        <v>21569</v>
      </c>
    </row>
    <row r="43" spans="1:4" ht="13.5" x14ac:dyDescent="0.25">
      <c r="A43" s="148">
        <v>97181</v>
      </c>
      <c r="B43" s="148" t="s">
        <v>5277</v>
      </c>
      <c r="C43" s="148" t="s">
        <v>5237</v>
      </c>
      <c r="D43" s="149" t="s">
        <v>20224</v>
      </c>
    </row>
    <row r="44" spans="1:4" ht="13.5" x14ac:dyDescent="0.25">
      <c r="A44" s="148">
        <v>97182</v>
      </c>
      <c r="B44" s="148" t="s">
        <v>5278</v>
      </c>
      <c r="C44" s="148" t="s">
        <v>5237</v>
      </c>
      <c r="D44" s="149" t="s">
        <v>22229</v>
      </c>
    </row>
    <row r="45" spans="1:4" ht="13.5" x14ac:dyDescent="0.25">
      <c r="A45" s="148">
        <v>97183</v>
      </c>
      <c r="B45" s="148" t="s">
        <v>5279</v>
      </c>
      <c r="C45" s="148" t="s">
        <v>5237</v>
      </c>
      <c r="D45" s="149" t="s">
        <v>20427</v>
      </c>
    </row>
    <row r="46" spans="1:4" ht="13.5" x14ac:dyDescent="0.25">
      <c r="A46" s="148">
        <v>97184</v>
      </c>
      <c r="B46" s="148" t="s">
        <v>5280</v>
      </c>
      <c r="C46" s="148" t="s">
        <v>5237</v>
      </c>
      <c r="D46" s="149" t="s">
        <v>20264</v>
      </c>
    </row>
    <row r="47" spans="1:4" ht="13.5" x14ac:dyDescent="0.25">
      <c r="A47" s="148">
        <v>97185</v>
      </c>
      <c r="B47" s="148" t="s">
        <v>5281</v>
      </c>
      <c r="C47" s="148" t="s">
        <v>5237</v>
      </c>
      <c r="D47" s="149" t="s">
        <v>20357</v>
      </c>
    </row>
    <row r="48" spans="1:4" ht="13.5" x14ac:dyDescent="0.25">
      <c r="A48" s="148">
        <v>97186</v>
      </c>
      <c r="B48" s="148" t="s">
        <v>5282</v>
      </c>
      <c r="C48" s="148" t="s">
        <v>5237</v>
      </c>
      <c r="D48" s="149" t="s">
        <v>22230</v>
      </c>
    </row>
    <row r="49" spans="1:4" ht="13.5" x14ac:dyDescent="0.25">
      <c r="A49" s="148">
        <v>97187</v>
      </c>
      <c r="B49" s="148" t="s">
        <v>5283</v>
      </c>
      <c r="C49" s="148" t="s">
        <v>5237</v>
      </c>
      <c r="D49" s="149" t="s">
        <v>22231</v>
      </c>
    </row>
    <row r="50" spans="1:4" ht="13.5" x14ac:dyDescent="0.25">
      <c r="A50" s="148">
        <v>97188</v>
      </c>
      <c r="B50" s="148" t="s">
        <v>5284</v>
      </c>
      <c r="C50" s="148" t="s">
        <v>5237</v>
      </c>
      <c r="D50" s="149" t="s">
        <v>21499</v>
      </c>
    </row>
    <row r="51" spans="1:4" ht="13.5" x14ac:dyDescent="0.25">
      <c r="A51" s="148">
        <v>97189</v>
      </c>
      <c r="B51" s="148" t="s">
        <v>5285</v>
      </c>
      <c r="C51" s="148" t="s">
        <v>5237</v>
      </c>
      <c r="D51" s="149" t="s">
        <v>21718</v>
      </c>
    </row>
    <row r="52" spans="1:4" ht="13.5" x14ac:dyDescent="0.25">
      <c r="A52" s="148">
        <v>97190</v>
      </c>
      <c r="B52" s="148" t="s">
        <v>5286</v>
      </c>
      <c r="C52" s="148" t="s">
        <v>5237</v>
      </c>
      <c r="D52" s="149" t="s">
        <v>20364</v>
      </c>
    </row>
    <row r="53" spans="1:4" ht="13.5" x14ac:dyDescent="0.25">
      <c r="A53" s="148">
        <v>97191</v>
      </c>
      <c r="B53" s="148" t="s">
        <v>5287</v>
      </c>
      <c r="C53" s="148" t="s">
        <v>5237</v>
      </c>
      <c r="D53" s="149" t="s">
        <v>22232</v>
      </c>
    </row>
    <row r="54" spans="1:4" ht="13.5" x14ac:dyDescent="0.25">
      <c r="A54" s="148">
        <v>97192</v>
      </c>
      <c r="B54" s="148" t="s">
        <v>5288</v>
      </c>
      <c r="C54" s="148" t="s">
        <v>5237</v>
      </c>
      <c r="D54" s="149" t="s">
        <v>22233</v>
      </c>
    </row>
    <row r="55" spans="1:4" ht="13.5" x14ac:dyDescent="0.25">
      <c r="A55" s="148">
        <v>90694</v>
      </c>
      <c r="B55" s="148" t="s">
        <v>17463</v>
      </c>
      <c r="C55" s="148" t="s">
        <v>5237</v>
      </c>
      <c r="D55" s="149" t="s">
        <v>16319</v>
      </c>
    </row>
    <row r="56" spans="1:4" ht="13.5" x14ac:dyDescent="0.25">
      <c r="A56" s="148">
        <v>90695</v>
      </c>
      <c r="B56" s="148" t="s">
        <v>17464</v>
      </c>
      <c r="C56" s="148" t="s">
        <v>5237</v>
      </c>
      <c r="D56" s="149" t="s">
        <v>22234</v>
      </c>
    </row>
    <row r="57" spans="1:4" ht="13.5" x14ac:dyDescent="0.25">
      <c r="A57" s="148">
        <v>90696</v>
      </c>
      <c r="B57" s="148" t="s">
        <v>17465</v>
      </c>
      <c r="C57" s="148" t="s">
        <v>5237</v>
      </c>
      <c r="D57" s="149" t="s">
        <v>22235</v>
      </c>
    </row>
    <row r="58" spans="1:4" ht="13.5" x14ac:dyDescent="0.25">
      <c r="A58" s="148">
        <v>90697</v>
      </c>
      <c r="B58" s="148" t="s">
        <v>17466</v>
      </c>
      <c r="C58" s="148" t="s">
        <v>5237</v>
      </c>
      <c r="D58" s="149" t="s">
        <v>22236</v>
      </c>
    </row>
    <row r="59" spans="1:4" ht="13.5" x14ac:dyDescent="0.25">
      <c r="A59" s="148">
        <v>90698</v>
      </c>
      <c r="B59" s="148" t="s">
        <v>17467</v>
      </c>
      <c r="C59" s="148" t="s">
        <v>5237</v>
      </c>
      <c r="D59" s="149" t="s">
        <v>22237</v>
      </c>
    </row>
    <row r="60" spans="1:4" ht="13.5" x14ac:dyDescent="0.25">
      <c r="A60" s="148">
        <v>90699</v>
      </c>
      <c r="B60" s="148" t="s">
        <v>17468</v>
      </c>
      <c r="C60" s="148" t="s">
        <v>5237</v>
      </c>
      <c r="D60" s="149" t="s">
        <v>16994</v>
      </c>
    </row>
    <row r="61" spans="1:4" ht="13.5" x14ac:dyDescent="0.25">
      <c r="A61" s="148">
        <v>90700</v>
      </c>
      <c r="B61" s="148" t="s">
        <v>17469</v>
      </c>
      <c r="C61" s="148" t="s">
        <v>5237</v>
      </c>
      <c r="D61" s="149" t="s">
        <v>22238</v>
      </c>
    </row>
    <row r="62" spans="1:4" ht="13.5" x14ac:dyDescent="0.25">
      <c r="A62" s="148">
        <v>90701</v>
      </c>
      <c r="B62" s="148" t="s">
        <v>17470</v>
      </c>
      <c r="C62" s="148" t="s">
        <v>5237</v>
      </c>
      <c r="D62" s="149" t="s">
        <v>22239</v>
      </c>
    </row>
    <row r="63" spans="1:4" ht="13.5" x14ac:dyDescent="0.25">
      <c r="A63" s="148">
        <v>90702</v>
      </c>
      <c r="B63" s="148" t="s">
        <v>17471</v>
      </c>
      <c r="C63" s="148" t="s">
        <v>5237</v>
      </c>
      <c r="D63" s="149" t="s">
        <v>16470</v>
      </c>
    </row>
    <row r="64" spans="1:4" ht="13.5" x14ac:dyDescent="0.25">
      <c r="A64" s="148">
        <v>90703</v>
      </c>
      <c r="B64" s="148" t="s">
        <v>17472</v>
      </c>
      <c r="C64" s="148" t="s">
        <v>5237</v>
      </c>
      <c r="D64" s="149" t="s">
        <v>22240</v>
      </c>
    </row>
    <row r="65" spans="1:4" ht="13.5" x14ac:dyDescent="0.25">
      <c r="A65" s="148">
        <v>90704</v>
      </c>
      <c r="B65" s="148" t="s">
        <v>17473</v>
      </c>
      <c r="C65" s="148" t="s">
        <v>5237</v>
      </c>
      <c r="D65" s="149" t="s">
        <v>22241</v>
      </c>
    </row>
    <row r="66" spans="1:4" ht="13.5" x14ac:dyDescent="0.25">
      <c r="A66" s="148">
        <v>90705</v>
      </c>
      <c r="B66" s="148" t="s">
        <v>17474</v>
      </c>
      <c r="C66" s="148" t="s">
        <v>5237</v>
      </c>
      <c r="D66" s="149" t="s">
        <v>22242</v>
      </c>
    </row>
    <row r="67" spans="1:4" ht="13.5" x14ac:dyDescent="0.25">
      <c r="A67" s="148">
        <v>90706</v>
      </c>
      <c r="B67" s="148" t="s">
        <v>17475</v>
      </c>
      <c r="C67" s="148" t="s">
        <v>5237</v>
      </c>
      <c r="D67" s="149" t="s">
        <v>22243</v>
      </c>
    </row>
    <row r="68" spans="1:4" ht="13.5" x14ac:dyDescent="0.25">
      <c r="A68" s="148">
        <v>90708</v>
      </c>
      <c r="B68" s="148" t="s">
        <v>17476</v>
      </c>
      <c r="C68" s="148" t="s">
        <v>5237</v>
      </c>
      <c r="D68" s="149" t="s">
        <v>22244</v>
      </c>
    </row>
    <row r="69" spans="1:4" ht="13.5" x14ac:dyDescent="0.25">
      <c r="A69" s="148">
        <v>90709</v>
      </c>
      <c r="B69" s="148" t="s">
        <v>17477</v>
      </c>
      <c r="C69" s="148" t="s">
        <v>5237</v>
      </c>
      <c r="D69" s="149" t="s">
        <v>20215</v>
      </c>
    </row>
    <row r="70" spans="1:4" ht="13.5" x14ac:dyDescent="0.25">
      <c r="A70" s="148">
        <v>90710</v>
      </c>
      <c r="B70" s="148" t="s">
        <v>17478</v>
      </c>
      <c r="C70" s="148" t="s">
        <v>5237</v>
      </c>
      <c r="D70" s="149" t="s">
        <v>16021</v>
      </c>
    </row>
    <row r="71" spans="1:4" ht="13.5" x14ac:dyDescent="0.25">
      <c r="A71" s="148">
        <v>90711</v>
      </c>
      <c r="B71" s="148" t="s">
        <v>17479</v>
      </c>
      <c r="C71" s="148" t="s">
        <v>5237</v>
      </c>
      <c r="D71" s="149" t="s">
        <v>22245</v>
      </c>
    </row>
    <row r="72" spans="1:4" ht="13.5" x14ac:dyDescent="0.25">
      <c r="A72" s="148">
        <v>90712</v>
      </c>
      <c r="B72" s="148" t="s">
        <v>17480</v>
      </c>
      <c r="C72" s="148" t="s">
        <v>5237</v>
      </c>
      <c r="D72" s="149" t="s">
        <v>22246</v>
      </c>
    </row>
    <row r="73" spans="1:4" ht="13.5" x14ac:dyDescent="0.25">
      <c r="A73" s="148">
        <v>90713</v>
      </c>
      <c r="B73" s="148" t="s">
        <v>17481</v>
      </c>
      <c r="C73" s="148" t="s">
        <v>5237</v>
      </c>
      <c r="D73" s="149" t="s">
        <v>20505</v>
      </c>
    </row>
    <row r="74" spans="1:4" ht="13.5" x14ac:dyDescent="0.25">
      <c r="A74" s="148">
        <v>90714</v>
      </c>
      <c r="B74" s="148" t="s">
        <v>17482</v>
      </c>
      <c r="C74" s="148" t="s">
        <v>5237</v>
      </c>
      <c r="D74" s="149" t="s">
        <v>22247</v>
      </c>
    </row>
    <row r="75" spans="1:4" ht="13.5" x14ac:dyDescent="0.25">
      <c r="A75" s="148">
        <v>90715</v>
      </c>
      <c r="B75" s="148" t="s">
        <v>17483</v>
      </c>
      <c r="C75" s="148" t="s">
        <v>5237</v>
      </c>
      <c r="D75" s="149" t="s">
        <v>22248</v>
      </c>
    </row>
    <row r="76" spans="1:4" ht="13.5" x14ac:dyDescent="0.25">
      <c r="A76" s="148">
        <v>90716</v>
      </c>
      <c r="B76" s="148" t="s">
        <v>17484</v>
      </c>
      <c r="C76" s="148" t="s">
        <v>5237</v>
      </c>
      <c r="D76" s="149" t="s">
        <v>22249</v>
      </c>
    </row>
    <row r="77" spans="1:4" ht="13.5" x14ac:dyDescent="0.25">
      <c r="A77" s="148">
        <v>90717</v>
      </c>
      <c r="B77" s="148" t="s">
        <v>17485</v>
      </c>
      <c r="C77" s="148" t="s">
        <v>5237</v>
      </c>
      <c r="D77" s="149" t="s">
        <v>22250</v>
      </c>
    </row>
    <row r="78" spans="1:4" ht="13.5" x14ac:dyDescent="0.25">
      <c r="A78" s="148">
        <v>90718</v>
      </c>
      <c r="B78" s="148" t="s">
        <v>17486</v>
      </c>
      <c r="C78" s="148" t="s">
        <v>5237</v>
      </c>
      <c r="D78" s="149" t="s">
        <v>22251</v>
      </c>
    </row>
    <row r="79" spans="1:4" ht="13.5" x14ac:dyDescent="0.25">
      <c r="A79" s="148">
        <v>90719</v>
      </c>
      <c r="B79" s="148" t="s">
        <v>17487</v>
      </c>
      <c r="C79" s="148" t="s">
        <v>5237</v>
      </c>
      <c r="D79" s="149" t="s">
        <v>22252</v>
      </c>
    </row>
    <row r="80" spans="1:4" ht="13.5" x14ac:dyDescent="0.25">
      <c r="A80" s="148">
        <v>90720</v>
      </c>
      <c r="B80" s="148" t="s">
        <v>17488</v>
      </c>
      <c r="C80" s="148" t="s">
        <v>5237</v>
      </c>
      <c r="D80" s="149" t="s">
        <v>22253</v>
      </c>
    </row>
    <row r="81" spans="1:4" ht="13.5" x14ac:dyDescent="0.25">
      <c r="A81" s="148">
        <v>90721</v>
      </c>
      <c r="B81" s="148" t="s">
        <v>17489</v>
      </c>
      <c r="C81" s="148" t="s">
        <v>5237</v>
      </c>
      <c r="D81" s="149" t="s">
        <v>22254</v>
      </c>
    </row>
    <row r="82" spans="1:4" ht="13.5" x14ac:dyDescent="0.25">
      <c r="A82" s="148">
        <v>90723</v>
      </c>
      <c r="B82" s="148" t="s">
        <v>17490</v>
      </c>
      <c r="C82" s="148" t="s">
        <v>5237</v>
      </c>
      <c r="D82" s="149" t="s">
        <v>22255</v>
      </c>
    </row>
    <row r="83" spans="1:4" ht="13.5" x14ac:dyDescent="0.25">
      <c r="A83" s="148">
        <v>90724</v>
      </c>
      <c r="B83" s="148" t="s">
        <v>17491</v>
      </c>
      <c r="C83" s="148" t="s">
        <v>5304</v>
      </c>
      <c r="D83" s="149" t="s">
        <v>15544</v>
      </c>
    </row>
    <row r="84" spans="1:4" ht="13.5" x14ac:dyDescent="0.25">
      <c r="A84" s="148">
        <v>90725</v>
      </c>
      <c r="B84" s="148" t="s">
        <v>17492</v>
      </c>
      <c r="C84" s="148" t="s">
        <v>5304</v>
      </c>
      <c r="D84" s="149" t="s">
        <v>22256</v>
      </c>
    </row>
    <row r="85" spans="1:4" ht="13.5" x14ac:dyDescent="0.25">
      <c r="A85" s="148">
        <v>90726</v>
      </c>
      <c r="B85" s="148" t="s">
        <v>17493</v>
      </c>
      <c r="C85" s="148" t="s">
        <v>5304</v>
      </c>
      <c r="D85" s="149" t="s">
        <v>17323</v>
      </c>
    </row>
    <row r="86" spans="1:4" ht="13.5" x14ac:dyDescent="0.25">
      <c r="A86" s="148">
        <v>90727</v>
      </c>
      <c r="B86" s="148" t="s">
        <v>17494</v>
      </c>
      <c r="C86" s="148" t="s">
        <v>5304</v>
      </c>
      <c r="D86" s="149" t="s">
        <v>19503</v>
      </c>
    </row>
    <row r="87" spans="1:4" ht="13.5" x14ac:dyDescent="0.25">
      <c r="A87" s="148">
        <v>90728</v>
      </c>
      <c r="B87" s="148" t="s">
        <v>17495</v>
      </c>
      <c r="C87" s="148" t="s">
        <v>5304</v>
      </c>
      <c r="D87" s="149" t="s">
        <v>21058</v>
      </c>
    </row>
    <row r="88" spans="1:4" ht="13.5" x14ac:dyDescent="0.25">
      <c r="A88" s="148">
        <v>90729</v>
      </c>
      <c r="B88" s="148" t="s">
        <v>17496</v>
      </c>
      <c r="C88" s="148" t="s">
        <v>5304</v>
      </c>
      <c r="D88" s="149" t="s">
        <v>22257</v>
      </c>
    </row>
    <row r="89" spans="1:4" ht="13.5" x14ac:dyDescent="0.25">
      <c r="A89" s="148">
        <v>90730</v>
      </c>
      <c r="B89" s="148" t="s">
        <v>17497</v>
      </c>
      <c r="C89" s="148" t="s">
        <v>5304</v>
      </c>
      <c r="D89" s="149" t="s">
        <v>22258</v>
      </c>
    </row>
    <row r="90" spans="1:4" ht="13.5" x14ac:dyDescent="0.25">
      <c r="A90" s="148">
        <v>90731</v>
      </c>
      <c r="B90" s="148" t="s">
        <v>17498</v>
      </c>
      <c r="C90" s="148" t="s">
        <v>5304</v>
      </c>
      <c r="D90" s="149" t="s">
        <v>22227</v>
      </c>
    </row>
    <row r="91" spans="1:4" ht="13.5" x14ac:dyDescent="0.25">
      <c r="A91" s="148">
        <v>90732</v>
      </c>
      <c r="B91" s="148" t="s">
        <v>17499</v>
      </c>
      <c r="C91" s="148" t="s">
        <v>5304</v>
      </c>
      <c r="D91" s="149" t="s">
        <v>14717</v>
      </c>
    </row>
    <row r="92" spans="1:4" ht="13.5" x14ac:dyDescent="0.25">
      <c r="A92" s="148">
        <v>90733</v>
      </c>
      <c r="B92" s="148" t="s">
        <v>17500</v>
      </c>
      <c r="C92" s="148" t="s">
        <v>5237</v>
      </c>
      <c r="D92" s="149" t="s">
        <v>13980</v>
      </c>
    </row>
    <row r="93" spans="1:4" ht="13.5" x14ac:dyDescent="0.25">
      <c r="A93" s="148">
        <v>90734</v>
      </c>
      <c r="B93" s="148" t="s">
        <v>17501</v>
      </c>
      <c r="C93" s="148" t="s">
        <v>5237</v>
      </c>
      <c r="D93" s="149" t="s">
        <v>13615</v>
      </c>
    </row>
    <row r="94" spans="1:4" ht="13.5" x14ac:dyDescent="0.25">
      <c r="A94" s="148">
        <v>90735</v>
      </c>
      <c r="B94" s="148" t="s">
        <v>17502</v>
      </c>
      <c r="C94" s="148" t="s">
        <v>5237</v>
      </c>
      <c r="D94" s="149" t="s">
        <v>13283</v>
      </c>
    </row>
    <row r="95" spans="1:4" ht="13.5" x14ac:dyDescent="0.25">
      <c r="A95" s="148">
        <v>90736</v>
      </c>
      <c r="B95" s="148" t="s">
        <v>17503</v>
      </c>
      <c r="C95" s="148" t="s">
        <v>5237</v>
      </c>
      <c r="D95" s="149" t="s">
        <v>13834</v>
      </c>
    </row>
    <row r="96" spans="1:4" ht="13.5" x14ac:dyDescent="0.25">
      <c r="A96" s="148">
        <v>90737</v>
      </c>
      <c r="B96" s="148" t="s">
        <v>17504</v>
      </c>
      <c r="C96" s="148" t="s">
        <v>5237</v>
      </c>
      <c r="D96" s="149" t="s">
        <v>12573</v>
      </c>
    </row>
    <row r="97" spans="1:4" ht="13.5" x14ac:dyDescent="0.25">
      <c r="A97" s="148">
        <v>90738</v>
      </c>
      <c r="B97" s="148" t="s">
        <v>17505</v>
      </c>
      <c r="C97" s="148" t="s">
        <v>5237</v>
      </c>
      <c r="D97" s="149" t="s">
        <v>15057</v>
      </c>
    </row>
    <row r="98" spans="1:4" ht="13.5" x14ac:dyDescent="0.25">
      <c r="A98" s="148">
        <v>90739</v>
      </c>
      <c r="B98" s="148" t="s">
        <v>17506</v>
      </c>
      <c r="C98" s="148" t="s">
        <v>5237</v>
      </c>
      <c r="D98" s="149" t="s">
        <v>12636</v>
      </c>
    </row>
    <row r="99" spans="1:4" ht="13.5" x14ac:dyDescent="0.25">
      <c r="A99" s="148">
        <v>90740</v>
      </c>
      <c r="B99" s="148" t="s">
        <v>17507</v>
      </c>
      <c r="C99" s="148" t="s">
        <v>5237</v>
      </c>
      <c r="D99" s="149" t="s">
        <v>14630</v>
      </c>
    </row>
    <row r="100" spans="1:4" ht="13.5" x14ac:dyDescent="0.25">
      <c r="A100" s="148">
        <v>90741</v>
      </c>
      <c r="B100" s="148" t="s">
        <v>17508</v>
      </c>
      <c r="C100" s="148" t="s">
        <v>5237</v>
      </c>
      <c r="D100" s="149" t="s">
        <v>14114</v>
      </c>
    </row>
    <row r="101" spans="1:4" ht="13.5" x14ac:dyDescent="0.25">
      <c r="A101" s="148">
        <v>90742</v>
      </c>
      <c r="B101" s="148" t="s">
        <v>17509</v>
      </c>
      <c r="C101" s="148" t="s">
        <v>5237</v>
      </c>
      <c r="D101" s="149" t="s">
        <v>14821</v>
      </c>
    </row>
    <row r="102" spans="1:4" ht="13.5" x14ac:dyDescent="0.25">
      <c r="A102" s="148">
        <v>90743</v>
      </c>
      <c r="B102" s="148" t="s">
        <v>17510</v>
      </c>
      <c r="C102" s="148" t="s">
        <v>5237</v>
      </c>
      <c r="D102" s="149" t="s">
        <v>15446</v>
      </c>
    </row>
    <row r="103" spans="1:4" ht="13.5" x14ac:dyDescent="0.25">
      <c r="A103" s="148">
        <v>90744</v>
      </c>
      <c r="B103" s="148" t="s">
        <v>17511</v>
      </c>
      <c r="C103" s="148" t="s">
        <v>5237</v>
      </c>
      <c r="D103" s="149" t="s">
        <v>22259</v>
      </c>
    </row>
    <row r="104" spans="1:4" ht="13.5" x14ac:dyDescent="0.25">
      <c r="A104" s="148">
        <v>90745</v>
      </c>
      <c r="B104" s="148" t="s">
        <v>17512</v>
      </c>
      <c r="C104" s="148" t="s">
        <v>5237</v>
      </c>
      <c r="D104" s="149" t="s">
        <v>21013</v>
      </c>
    </row>
    <row r="105" spans="1:4" ht="13.5" x14ac:dyDescent="0.25">
      <c r="A105" s="148">
        <v>90746</v>
      </c>
      <c r="B105" s="148" t="s">
        <v>17513</v>
      </c>
      <c r="C105" s="148" t="s">
        <v>5237</v>
      </c>
      <c r="D105" s="149" t="s">
        <v>15045</v>
      </c>
    </row>
    <row r="106" spans="1:4" ht="13.5" x14ac:dyDescent="0.25">
      <c r="A106" s="148">
        <v>90747</v>
      </c>
      <c r="B106" s="148" t="s">
        <v>17514</v>
      </c>
      <c r="C106" s="148" t="s">
        <v>5237</v>
      </c>
      <c r="D106" s="149" t="s">
        <v>16687</v>
      </c>
    </row>
    <row r="107" spans="1:4" ht="13.5" x14ac:dyDescent="0.25">
      <c r="A107" s="148">
        <v>90748</v>
      </c>
      <c r="B107" s="148" t="s">
        <v>17515</v>
      </c>
      <c r="C107" s="148" t="s">
        <v>5237</v>
      </c>
      <c r="D107" s="149" t="s">
        <v>20447</v>
      </c>
    </row>
    <row r="108" spans="1:4" ht="13.5" x14ac:dyDescent="0.25">
      <c r="A108" s="148">
        <v>90749</v>
      </c>
      <c r="B108" s="148" t="s">
        <v>17516</v>
      </c>
      <c r="C108" s="148" t="s">
        <v>5237</v>
      </c>
      <c r="D108" s="149" t="s">
        <v>19823</v>
      </c>
    </row>
    <row r="109" spans="1:4" ht="13.5" x14ac:dyDescent="0.25">
      <c r="A109" s="148">
        <v>90750</v>
      </c>
      <c r="B109" s="148" t="s">
        <v>17517</v>
      </c>
      <c r="C109" s="148" t="s">
        <v>5237</v>
      </c>
      <c r="D109" s="149" t="s">
        <v>16585</v>
      </c>
    </row>
    <row r="110" spans="1:4" ht="13.5" x14ac:dyDescent="0.25">
      <c r="A110" s="148">
        <v>90751</v>
      </c>
      <c r="B110" s="148" t="s">
        <v>17518</v>
      </c>
      <c r="C110" s="148" t="s">
        <v>5237</v>
      </c>
      <c r="D110" s="149" t="s">
        <v>12683</v>
      </c>
    </row>
    <row r="111" spans="1:4" ht="13.5" x14ac:dyDescent="0.25">
      <c r="A111" s="148">
        <v>90752</v>
      </c>
      <c r="B111" s="148" t="s">
        <v>17519</v>
      </c>
      <c r="C111" s="148" t="s">
        <v>5237</v>
      </c>
      <c r="D111" s="149" t="s">
        <v>19452</v>
      </c>
    </row>
    <row r="112" spans="1:4" ht="13.5" x14ac:dyDescent="0.25">
      <c r="A112" s="148">
        <v>90753</v>
      </c>
      <c r="B112" s="148" t="s">
        <v>17520</v>
      </c>
      <c r="C112" s="148" t="s">
        <v>5237</v>
      </c>
      <c r="D112" s="149" t="s">
        <v>13987</v>
      </c>
    </row>
    <row r="113" spans="1:4" ht="13.5" x14ac:dyDescent="0.25">
      <c r="A113" s="148">
        <v>90754</v>
      </c>
      <c r="B113" s="148" t="s">
        <v>17521</v>
      </c>
      <c r="C113" s="148" t="s">
        <v>5237</v>
      </c>
      <c r="D113" s="149" t="s">
        <v>13835</v>
      </c>
    </row>
    <row r="114" spans="1:4" ht="13.5" x14ac:dyDescent="0.25">
      <c r="A114" s="148">
        <v>90755</v>
      </c>
      <c r="B114" s="148" t="s">
        <v>17522</v>
      </c>
      <c r="C114" s="148" t="s">
        <v>5237</v>
      </c>
      <c r="D114" s="149" t="s">
        <v>20240</v>
      </c>
    </row>
    <row r="115" spans="1:4" ht="13.5" x14ac:dyDescent="0.25">
      <c r="A115" s="148">
        <v>90756</v>
      </c>
      <c r="B115" s="148" t="s">
        <v>17523</v>
      </c>
      <c r="C115" s="148" t="s">
        <v>5237</v>
      </c>
      <c r="D115" s="149" t="s">
        <v>19560</v>
      </c>
    </row>
    <row r="116" spans="1:4" ht="13.5" x14ac:dyDescent="0.25">
      <c r="A116" s="148">
        <v>90757</v>
      </c>
      <c r="B116" s="148" t="s">
        <v>17524</v>
      </c>
      <c r="C116" s="148" t="s">
        <v>5237</v>
      </c>
      <c r="D116" s="149" t="s">
        <v>15244</v>
      </c>
    </row>
    <row r="117" spans="1:4" ht="13.5" x14ac:dyDescent="0.25">
      <c r="A117" s="148">
        <v>90758</v>
      </c>
      <c r="B117" s="148" t="s">
        <v>17525</v>
      </c>
      <c r="C117" s="148" t="s">
        <v>5237</v>
      </c>
      <c r="D117" s="149" t="s">
        <v>13720</v>
      </c>
    </row>
    <row r="118" spans="1:4" ht="13.5" x14ac:dyDescent="0.25">
      <c r="A118" s="148">
        <v>90759</v>
      </c>
      <c r="B118" s="148" t="s">
        <v>17526</v>
      </c>
      <c r="C118" s="148" t="s">
        <v>5237</v>
      </c>
      <c r="D118" s="149" t="s">
        <v>22260</v>
      </c>
    </row>
    <row r="119" spans="1:4" ht="13.5" x14ac:dyDescent="0.25">
      <c r="A119" s="148">
        <v>90760</v>
      </c>
      <c r="B119" s="148" t="s">
        <v>17527</v>
      </c>
      <c r="C119" s="148" t="s">
        <v>5237</v>
      </c>
      <c r="D119" s="149" t="s">
        <v>14459</v>
      </c>
    </row>
    <row r="120" spans="1:4" ht="13.5" x14ac:dyDescent="0.25">
      <c r="A120" s="148">
        <v>90761</v>
      </c>
      <c r="B120" s="148" t="s">
        <v>17528</v>
      </c>
      <c r="C120" s="148" t="s">
        <v>5237</v>
      </c>
      <c r="D120" s="149" t="s">
        <v>19915</v>
      </c>
    </row>
    <row r="121" spans="1:4" ht="13.5" x14ac:dyDescent="0.25">
      <c r="A121" s="148">
        <v>90762</v>
      </c>
      <c r="B121" s="148" t="s">
        <v>17529</v>
      </c>
      <c r="C121" s="148" t="s">
        <v>5237</v>
      </c>
      <c r="D121" s="149" t="s">
        <v>22261</v>
      </c>
    </row>
    <row r="122" spans="1:4" ht="13.5" x14ac:dyDescent="0.25">
      <c r="A122" s="148">
        <v>94869</v>
      </c>
      <c r="B122" s="148" t="s">
        <v>17530</v>
      </c>
      <c r="C122" s="148" t="s">
        <v>5237</v>
      </c>
      <c r="D122" s="149" t="s">
        <v>14528</v>
      </c>
    </row>
    <row r="123" spans="1:4" ht="13.5" x14ac:dyDescent="0.25">
      <c r="A123" s="148">
        <v>94870</v>
      </c>
      <c r="B123" s="148" t="s">
        <v>17531</v>
      </c>
      <c r="C123" s="148" t="s">
        <v>5237</v>
      </c>
      <c r="D123" s="149" t="s">
        <v>14549</v>
      </c>
    </row>
    <row r="124" spans="1:4" ht="13.5" x14ac:dyDescent="0.25">
      <c r="A124" s="148">
        <v>94871</v>
      </c>
      <c r="B124" s="148" t="s">
        <v>17532</v>
      </c>
      <c r="C124" s="148" t="s">
        <v>5237</v>
      </c>
      <c r="D124" s="149" t="s">
        <v>22262</v>
      </c>
    </row>
    <row r="125" spans="1:4" ht="13.5" x14ac:dyDescent="0.25">
      <c r="A125" s="148">
        <v>94872</v>
      </c>
      <c r="B125" s="148" t="s">
        <v>17533</v>
      </c>
      <c r="C125" s="148" t="s">
        <v>5237</v>
      </c>
      <c r="D125" s="149" t="s">
        <v>13994</v>
      </c>
    </row>
    <row r="126" spans="1:4" ht="13.5" x14ac:dyDescent="0.25">
      <c r="A126" s="148">
        <v>94875</v>
      </c>
      <c r="B126" s="148" t="s">
        <v>17534</v>
      </c>
      <c r="C126" s="148" t="s">
        <v>5237</v>
      </c>
      <c r="D126" s="149" t="s">
        <v>22263</v>
      </c>
    </row>
    <row r="127" spans="1:4" ht="13.5" x14ac:dyDescent="0.25">
      <c r="A127" s="148">
        <v>94876</v>
      </c>
      <c r="B127" s="148" t="s">
        <v>17535</v>
      </c>
      <c r="C127" s="148" t="s">
        <v>5237</v>
      </c>
      <c r="D127" s="149" t="s">
        <v>22264</v>
      </c>
    </row>
    <row r="128" spans="1:4" ht="13.5" x14ac:dyDescent="0.25">
      <c r="A128" s="148">
        <v>94878</v>
      </c>
      <c r="B128" s="148" t="s">
        <v>17536</v>
      </c>
      <c r="C128" s="148" t="s">
        <v>5237</v>
      </c>
      <c r="D128" s="149" t="s">
        <v>16205</v>
      </c>
    </row>
    <row r="129" spans="1:4" ht="13.5" x14ac:dyDescent="0.25">
      <c r="A129" s="148">
        <v>94879</v>
      </c>
      <c r="B129" s="148" t="s">
        <v>17537</v>
      </c>
      <c r="C129" s="148" t="s">
        <v>5237</v>
      </c>
      <c r="D129" s="149" t="s">
        <v>22265</v>
      </c>
    </row>
    <row r="130" spans="1:4" ht="13.5" x14ac:dyDescent="0.25">
      <c r="A130" s="148">
        <v>94880</v>
      </c>
      <c r="B130" s="148" t="s">
        <v>17538</v>
      </c>
      <c r="C130" s="148" t="s">
        <v>5237</v>
      </c>
      <c r="D130" s="149" t="s">
        <v>14075</v>
      </c>
    </row>
    <row r="131" spans="1:4" ht="13.5" x14ac:dyDescent="0.25">
      <c r="A131" s="148">
        <v>94881</v>
      </c>
      <c r="B131" s="148" t="s">
        <v>17539</v>
      </c>
      <c r="C131" s="148" t="s">
        <v>5237</v>
      </c>
      <c r="D131" s="149" t="s">
        <v>22266</v>
      </c>
    </row>
    <row r="132" spans="1:4" ht="13.5" x14ac:dyDescent="0.25">
      <c r="A132" s="148">
        <v>94882</v>
      </c>
      <c r="B132" s="148" t="s">
        <v>17540</v>
      </c>
      <c r="C132" s="148" t="s">
        <v>5237</v>
      </c>
      <c r="D132" s="149" t="s">
        <v>22267</v>
      </c>
    </row>
    <row r="133" spans="1:4" ht="13.5" x14ac:dyDescent="0.25">
      <c r="A133" s="148">
        <v>94884</v>
      </c>
      <c r="B133" s="148" t="s">
        <v>17541</v>
      </c>
      <c r="C133" s="148" t="s">
        <v>5237</v>
      </c>
      <c r="D133" s="149" t="s">
        <v>22268</v>
      </c>
    </row>
    <row r="134" spans="1:4" ht="13.5" x14ac:dyDescent="0.25">
      <c r="A134" s="148">
        <v>94885</v>
      </c>
      <c r="B134" s="148" t="s">
        <v>17542</v>
      </c>
      <c r="C134" s="148" t="s">
        <v>5237</v>
      </c>
      <c r="D134" s="149" t="s">
        <v>22269</v>
      </c>
    </row>
    <row r="135" spans="1:4" ht="13.5" x14ac:dyDescent="0.25">
      <c r="A135" s="148">
        <v>94886</v>
      </c>
      <c r="B135" s="148" t="s">
        <v>17543</v>
      </c>
      <c r="C135" s="148" t="s">
        <v>5237</v>
      </c>
      <c r="D135" s="149" t="s">
        <v>15846</v>
      </c>
    </row>
    <row r="136" spans="1:4" ht="13.5" x14ac:dyDescent="0.25">
      <c r="A136" s="148">
        <v>94887</v>
      </c>
      <c r="B136" s="148" t="s">
        <v>17544</v>
      </c>
      <c r="C136" s="148" t="s">
        <v>5237</v>
      </c>
      <c r="D136" s="149" t="s">
        <v>15863</v>
      </c>
    </row>
    <row r="137" spans="1:4" ht="13.5" x14ac:dyDescent="0.25">
      <c r="A137" s="148">
        <v>94888</v>
      </c>
      <c r="B137" s="148" t="s">
        <v>17545</v>
      </c>
      <c r="C137" s="148" t="s">
        <v>5237</v>
      </c>
      <c r="D137" s="149" t="s">
        <v>14143</v>
      </c>
    </row>
    <row r="138" spans="1:4" ht="13.5" x14ac:dyDescent="0.25">
      <c r="A138" s="148">
        <v>94891</v>
      </c>
      <c r="B138" s="148" t="s">
        <v>17546</v>
      </c>
      <c r="C138" s="148" t="s">
        <v>5237</v>
      </c>
      <c r="D138" s="149" t="s">
        <v>22270</v>
      </c>
    </row>
    <row r="139" spans="1:4" ht="13.5" x14ac:dyDescent="0.25">
      <c r="A139" s="148">
        <v>94892</v>
      </c>
      <c r="B139" s="148" t="s">
        <v>17547</v>
      </c>
      <c r="C139" s="148" t="s">
        <v>5237</v>
      </c>
      <c r="D139" s="149" t="s">
        <v>14349</v>
      </c>
    </row>
    <row r="140" spans="1:4" ht="13.5" x14ac:dyDescent="0.25">
      <c r="A140" s="148">
        <v>94894</v>
      </c>
      <c r="B140" s="148" t="s">
        <v>17548</v>
      </c>
      <c r="C140" s="148" t="s">
        <v>5237</v>
      </c>
      <c r="D140" s="149" t="s">
        <v>14141</v>
      </c>
    </row>
    <row r="141" spans="1:4" ht="13.5" x14ac:dyDescent="0.25">
      <c r="A141" s="148">
        <v>94895</v>
      </c>
      <c r="B141" s="148" t="s">
        <v>17549</v>
      </c>
      <c r="C141" s="148" t="s">
        <v>5237</v>
      </c>
      <c r="D141" s="149" t="s">
        <v>22271</v>
      </c>
    </row>
    <row r="142" spans="1:4" ht="13.5" x14ac:dyDescent="0.25">
      <c r="A142" s="148">
        <v>94896</v>
      </c>
      <c r="B142" s="148" t="s">
        <v>17550</v>
      </c>
      <c r="C142" s="148" t="s">
        <v>5237</v>
      </c>
      <c r="D142" s="149" t="s">
        <v>16430</v>
      </c>
    </row>
    <row r="143" spans="1:4" ht="13.5" x14ac:dyDescent="0.25">
      <c r="A143" s="148">
        <v>94897</v>
      </c>
      <c r="B143" s="148" t="s">
        <v>17551</v>
      </c>
      <c r="C143" s="148" t="s">
        <v>5237</v>
      </c>
      <c r="D143" s="149" t="s">
        <v>22272</v>
      </c>
    </row>
    <row r="144" spans="1:4" ht="13.5" x14ac:dyDescent="0.25">
      <c r="A144" s="148">
        <v>94898</v>
      </c>
      <c r="B144" s="148" t="s">
        <v>17552</v>
      </c>
      <c r="C144" s="148" t="s">
        <v>5237</v>
      </c>
      <c r="D144" s="149" t="s">
        <v>22273</v>
      </c>
    </row>
    <row r="145" spans="1:4" ht="13.5" x14ac:dyDescent="0.25">
      <c r="A145" s="148">
        <v>94900</v>
      </c>
      <c r="B145" s="148" t="s">
        <v>17553</v>
      </c>
      <c r="C145" s="148" t="s">
        <v>5237</v>
      </c>
      <c r="D145" s="149" t="s">
        <v>17362</v>
      </c>
    </row>
    <row r="146" spans="1:4" ht="13.5" x14ac:dyDescent="0.25">
      <c r="A146" s="148">
        <v>97121</v>
      </c>
      <c r="B146" s="148" t="s">
        <v>5340</v>
      </c>
      <c r="C146" s="148" t="s">
        <v>5237</v>
      </c>
      <c r="D146" s="149" t="s">
        <v>15517</v>
      </c>
    </row>
    <row r="147" spans="1:4" ht="13.5" x14ac:dyDescent="0.25">
      <c r="A147" s="148">
        <v>97122</v>
      </c>
      <c r="B147" s="148" t="s">
        <v>5341</v>
      </c>
      <c r="C147" s="148" t="s">
        <v>5237</v>
      </c>
      <c r="D147" s="149" t="s">
        <v>12705</v>
      </c>
    </row>
    <row r="148" spans="1:4" ht="13.5" x14ac:dyDescent="0.25">
      <c r="A148" s="148">
        <v>97123</v>
      </c>
      <c r="B148" s="148" t="s">
        <v>5342</v>
      </c>
      <c r="C148" s="148" t="s">
        <v>5237</v>
      </c>
      <c r="D148" s="149" t="s">
        <v>12662</v>
      </c>
    </row>
    <row r="149" spans="1:4" ht="13.5" x14ac:dyDescent="0.25">
      <c r="A149" s="148">
        <v>97124</v>
      </c>
      <c r="B149" s="148" t="s">
        <v>5343</v>
      </c>
      <c r="C149" s="148" t="s">
        <v>5237</v>
      </c>
      <c r="D149" s="149" t="s">
        <v>14540</v>
      </c>
    </row>
    <row r="150" spans="1:4" ht="13.5" x14ac:dyDescent="0.25">
      <c r="A150" s="148">
        <v>97125</v>
      </c>
      <c r="B150" s="148" t="s">
        <v>5344</v>
      </c>
      <c r="C150" s="148" t="s">
        <v>5237</v>
      </c>
      <c r="D150" s="149" t="s">
        <v>15842</v>
      </c>
    </row>
    <row r="151" spans="1:4" ht="13.5" x14ac:dyDescent="0.25">
      <c r="A151" s="148">
        <v>97126</v>
      </c>
      <c r="B151" s="148" t="s">
        <v>5345</v>
      </c>
      <c r="C151" s="148" t="s">
        <v>5237</v>
      </c>
      <c r="D151" s="149" t="s">
        <v>15463</v>
      </c>
    </row>
    <row r="152" spans="1:4" ht="13.5" x14ac:dyDescent="0.25">
      <c r="A152" s="148">
        <v>92833</v>
      </c>
      <c r="B152" s="148" t="s">
        <v>5352</v>
      </c>
      <c r="C152" s="148" t="s">
        <v>5237</v>
      </c>
      <c r="D152" s="149" t="s">
        <v>22274</v>
      </c>
    </row>
    <row r="153" spans="1:4" ht="13.5" x14ac:dyDescent="0.25">
      <c r="A153" s="148">
        <v>92834</v>
      </c>
      <c r="B153" s="148" t="s">
        <v>5353</v>
      </c>
      <c r="C153" s="148" t="s">
        <v>5237</v>
      </c>
      <c r="D153" s="149" t="s">
        <v>22275</v>
      </c>
    </row>
    <row r="154" spans="1:4" ht="13.5" x14ac:dyDescent="0.25">
      <c r="A154" s="148">
        <v>92835</v>
      </c>
      <c r="B154" s="148" t="s">
        <v>5354</v>
      </c>
      <c r="C154" s="148" t="s">
        <v>5237</v>
      </c>
      <c r="D154" s="149" t="s">
        <v>22276</v>
      </c>
    </row>
    <row r="155" spans="1:4" ht="13.5" x14ac:dyDescent="0.25">
      <c r="A155" s="148">
        <v>92836</v>
      </c>
      <c r="B155" s="148" t="s">
        <v>5355</v>
      </c>
      <c r="C155" s="148" t="s">
        <v>5237</v>
      </c>
      <c r="D155" s="149" t="s">
        <v>15400</v>
      </c>
    </row>
    <row r="156" spans="1:4" ht="13.5" x14ac:dyDescent="0.25">
      <c r="A156" s="148">
        <v>92837</v>
      </c>
      <c r="B156" s="148" t="s">
        <v>5356</v>
      </c>
      <c r="C156" s="148" t="s">
        <v>5237</v>
      </c>
      <c r="D156" s="149" t="s">
        <v>22277</v>
      </c>
    </row>
    <row r="157" spans="1:4" ht="13.5" x14ac:dyDescent="0.25">
      <c r="A157" s="148">
        <v>92838</v>
      </c>
      <c r="B157" s="148" t="s">
        <v>5357</v>
      </c>
      <c r="C157" s="148" t="s">
        <v>5237</v>
      </c>
      <c r="D157" s="149" t="s">
        <v>15429</v>
      </c>
    </row>
    <row r="158" spans="1:4" ht="13.5" x14ac:dyDescent="0.25">
      <c r="A158" s="148">
        <v>92839</v>
      </c>
      <c r="B158" s="148" t="s">
        <v>5358</v>
      </c>
      <c r="C158" s="148" t="s">
        <v>5237</v>
      </c>
      <c r="D158" s="149" t="s">
        <v>22278</v>
      </c>
    </row>
    <row r="159" spans="1:4" ht="13.5" x14ac:dyDescent="0.25">
      <c r="A159" s="148">
        <v>92840</v>
      </c>
      <c r="B159" s="148" t="s">
        <v>5359</v>
      </c>
      <c r="C159" s="148" t="s">
        <v>5237</v>
      </c>
      <c r="D159" s="149" t="s">
        <v>20972</v>
      </c>
    </row>
    <row r="160" spans="1:4" ht="13.5" x14ac:dyDescent="0.25">
      <c r="A160" s="148">
        <v>92841</v>
      </c>
      <c r="B160" s="148" t="s">
        <v>5360</v>
      </c>
      <c r="C160" s="148" t="s">
        <v>5237</v>
      </c>
      <c r="D160" s="149" t="s">
        <v>22279</v>
      </c>
    </row>
    <row r="161" spans="1:4" ht="13.5" x14ac:dyDescent="0.25">
      <c r="A161" s="148">
        <v>92842</v>
      </c>
      <c r="B161" s="148" t="s">
        <v>5361</v>
      </c>
      <c r="C161" s="148" t="s">
        <v>5237</v>
      </c>
      <c r="D161" s="149" t="s">
        <v>13287</v>
      </c>
    </row>
    <row r="162" spans="1:4" ht="13.5" x14ac:dyDescent="0.25">
      <c r="A162" s="148">
        <v>92844</v>
      </c>
      <c r="B162" s="148" t="s">
        <v>5363</v>
      </c>
      <c r="C162" s="148" t="s">
        <v>5237</v>
      </c>
      <c r="D162" s="149" t="s">
        <v>21013</v>
      </c>
    </row>
    <row r="163" spans="1:4" ht="13.5" x14ac:dyDescent="0.25">
      <c r="A163" s="148">
        <v>92846</v>
      </c>
      <c r="B163" s="148" t="s">
        <v>5365</v>
      </c>
      <c r="C163" s="148" t="s">
        <v>5237</v>
      </c>
      <c r="D163" s="149" t="s">
        <v>12605</v>
      </c>
    </row>
    <row r="164" spans="1:4" ht="13.5" x14ac:dyDescent="0.25">
      <c r="A164" s="148">
        <v>92847</v>
      </c>
      <c r="B164" s="148" t="s">
        <v>5366</v>
      </c>
      <c r="C164" s="148" t="s">
        <v>5237</v>
      </c>
      <c r="D164" s="149" t="s">
        <v>22280</v>
      </c>
    </row>
    <row r="165" spans="1:4" ht="13.5" x14ac:dyDescent="0.25">
      <c r="A165" s="148">
        <v>92848</v>
      </c>
      <c r="B165" s="148" t="s">
        <v>5367</v>
      </c>
      <c r="C165" s="148" t="s">
        <v>5237</v>
      </c>
      <c r="D165" s="149" t="s">
        <v>13979</v>
      </c>
    </row>
    <row r="166" spans="1:4" ht="13.5" x14ac:dyDescent="0.25">
      <c r="A166" s="148">
        <v>92849</v>
      </c>
      <c r="B166" s="148" t="s">
        <v>5368</v>
      </c>
      <c r="C166" s="148" t="s">
        <v>5237</v>
      </c>
      <c r="D166" s="149" t="s">
        <v>22281</v>
      </c>
    </row>
    <row r="167" spans="1:4" ht="13.5" x14ac:dyDescent="0.25">
      <c r="A167" s="148">
        <v>92850</v>
      </c>
      <c r="B167" s="148" t="s">
        <v>5369</v>
      </c>
      <c r="C167" s="148" t="s">
        <v>5237</v>
      </c>
      <c r="D167" s="149" t="s">
        <v>15094</v>
      </c>
    </row>
    <row r="168" spans="1:4" ht="13.5" x14ac:dyDescent="0.25">
      <c r="A168" s="148">
        <v>92851</v>
      </c>
      <c r="B168" s="148" t="s">
        <v>5370</v>
      </c>
      <c r="C168" s="148" t="s">
        <v>5237</v>
      </c>
      <c r="D168" s="149" t="s">
        <v>22282</v>
      </c>
    </row>
    <row r="169" spans="1:4" ht="13.5" x14ac:dyDescent="0.25">
      <c r="A169" s="148">
        <v>92852</v>
      </c>
      <c r="B169" s="148" t="s">
        <v>5371</v>
      </c>
      <c r="C169" s="148" t="s">
        <v>5237</v>
      </c>
      <c r="D169" s="149" t="s">
        <v>21686</v>
      </c>
    </row>
    <row r="170" spans="1:4" ht="13.5" x14ac:dyDescent="0.25">
      <c r="A170" s="148">
        <v>92853</v>
      </c>
      <c r="B170" s="148" t="s">
        <v>5372</v>
      </c>
      <c r="C170" s="148" t="s">
        <v>5237</v>
      </c>
      <c r="D170" s="149" t="s">
        <v>22283</v>
      </c>
    </row>
    <row r="171" spans="1:4" ht="13.5" x14ac:dyDescent="0.25">
      <c r="A171" s="148">
        <v>92854</v>
      </c>
      <c r="B171" s="148" t="s">
        <v>5373</v>
      </c>
      <c r="C171" s="148" t="s">
        <v>5237</v>
      </c>
      <c r="D171" s="149" t="s">
        <v>22284</v>
      </c>
    </row>
    <row r="172" spans="1:4" ht="13.5" x14ac:dyDescent="0.25">
      <c r="A172" s="148">
        <v>92855</v>
      </c>
      <c r="B172" s="148" t="s">
        <v>5374</v>
      </c>
      <c r="C172" s="148" t="s">
        <v>5237</v>
      </c>
      <c r="D172" s="149" t="s">
        <v>22285</v>
      </c>
    </row>
    <row r="173" spans="1:4" ht="13.5" x14ac:dyDescent="0.25">
      <c r="A173" s="148">
        <v>92856</v>
      </c>
      <c r="B173" s="148" t="s">
        <v>5375</v>
      </c>
      <c r="C173" s="148" t="s">
        <v>5237</v>
      </c>
      <c r="D173" s="149" t="s">
        <v>16733</v>
      </c>
    </row>
    <row r="174" spans="1:4" ht="13.5" x14ac:dyDescent="0.25">
      <c r="A174" s="148">
        <v>92857</v>
      </c>
      <c r="B174" s="148" t="s">
        <v>5376</v>
      </c>
      <c r="C174" s="148" t="s">
        <v>5237</v>
      </c>
      <c r="D174" s="149" t="s">
        <v>16065</v>
      </c>
    </row>
    <row r="175" spans="1:4" ht="13.5" x14ac:dyDescent="0.25">
      <c r="A175" s="148">
        <v>92858</v>
      </c>
      <c r="B175" s="148" t="s">
        <v>5377</v>
      </c>
      <c r="C175" s="148" t="s">
        <v>5237</v>
      </c>
      <c r="D175" s="149" t="s">
        <v>16319</v>
      </c>
    </row>
    <row r="176" spans="1:4" ht="13.5" x14ac:dyDescent="0.25">
      <c r="A176" s="148">
        <v>92860</v>
      </c>
      <c r="B176" s="148" t="s">
        <v>5379</v>
      </c>
      <c r="C176" s="148" t="s">
        <v>5237</v>
      </c>
      <c r="D176" s="149" t="s">
        <v>15514</v>
      </c>
    </row>
    <row r="177" spans="1:4" ht="13.5" x14ac:dyDescent="0.25">
      <c r="A177" s="148">
        <v>92862</v>
      </c>
      <c r="B177" s="148" t="s">
        <v>5381</v>
      </c>
      <c r="C177" s="148" t="s">
        <v>5237</v>
      </c>
      <c r="D177" s="149" t="s">
        <v>14152</v>
      </c>
    </row>
    <row r="178" spans="1:4" ht="13.5" x14ac:dyDescent="0.25">
      <c r="A178" s="148">
        <v>92863</v>
      </c>
      <c r="B178" s="148" t="s">
        <v>5382</v>
      </c>
      <c r="C178" s="148" t="s">
        <v>5237</v>
      </c>
      <c r="D178" s="149" t="s">
        <v>22286</v>
      </c>
    </row>
    <row r="179" spans="1:4" ht="13.5" x14ac:dyDescent="0.25">
      <c r="A179" s="148">
        <v>92864</v>
      </c>
      <c r="B179" s="148" t="s">
        <v>5383</v>
      </c>
      <c r="C179" s="148" t="s">
        <v>5237</v>
      </c>
      <c r="D179" s="149" t="s">
        <v>22287</v>
      </c>
    </row>
    <row r="180" spans="1:4" ht="13.5" x14ac:dyDescent="0.25">
      <c r="A180" s="148">
        <v>92210</v>
      </c>
      <c r="B180" s="148" t="s">
        <v>5384</v>
      </c>
      <c r="C180" s="148" t="s">
        <v>5237</v>
      </c>
      <c r="D180" s="149" t="s">
        <v>22288</v>
      </c>
    </row>
    <row r="181" spans="1:4" ht="13.5" x14ac:dyDescent="0.25">
      <c r="A181" s="148">
        <v>92211</v>
      </c>
      <c r="B181" s="148" t="s">
        <v>5385</v>
      </c>
      <c r="C181" s="148" t="s">
        <v>5237</v>
      </c>
      <c r="D181" s="149" t="s">
        <v>22289</v>
      </c>
    </row>
    <row r="182" spans="1:4" ht="13.5" x14ac:dyDescent="0.25">
      <c r="A182" s="148">
        <v>92212</v>
      </c>
      <c r="B182" s="148" t="s">
        <v>5386</v>
      </c>
      <c r="C182" s="148" t="s">
        <v>5237</v>
      </c>
      <c r="D182" s="149" t="s">
        <v>22290</v>
      </c>
    </row>
    <row r="183" spans="1:4" ht="13.5" x14ac:dyDescent="0.25">
      <c r="A183" s="148">
        <v>92213</v>
      </c>
      <c r="B183" s="148" t="s">
        <v>5387</v>
      </c>
      <c r="C183" s="148" t="s">
        <v>5237</v>
      </c>
      <c r="D183" s="149" t="s">
        <v>22291</v>
      </c>
    </row>
    <row r="184" spans="1:4" ht="13.5" x14ac:dyDescent="0.25">
      <c r="A184" s="148">
        <v>92214</v>
      </c>
      <c r="B184" s="148" t="s">
        <v>5388</v>
      </c>
      <c r="C184" s="148" t="s">
        <v>5237</v>
      </c>
      <c r="D184" s="149" t="s">
        <v>22292</v>
      </c>
    </row>
    <row r="185" spans="1:4" ht="13.5" x14ac:dyDescent="0.25">
      <c r="A185" s="148">
        <v>92215</v>
      </c>
      <c r="B185" s="148" t="s">
        <v>5389</v>
      </c>
      <c r="C185" s="148" t="s">
        <v>5237</v>
      </c>
      <c r="D185" s="149" t="s">
        <v>22293</v>
      </c>
    </row>
    <row r="186" spans="1:4" ht="13.5" x14ac:dyDescent="0.25">
      <c r="A186" s="148">
        <v>92216</v>
      </c>
      <c r="B186" s="148" t="s">
        <v>5390</v>
      </c>
      <c r="C186" s="148" t="s">
        <v>5237</v>
      </c>
      <c r="D186" s="149" t="s">
        <v>22294</v>
      </c>
    </row>
    <row r="187" spans="1:4" ht="13.5" x14ac:dyDescent="0.25">
      <c r="A187" s="148">
        <v>92219</v>
      </c>
      <c r="B187" s="148" t="s">
        <v>5391</v>
      </c>
      <c r="C187" s="148" t="s">
        <v>5237</v>
      </c>
      <c r="D187" s="149" t="s">
        <v>22295</v>
      </c>
    </row>
    <row r="188" spans="1:4" ht="13.5" x14ac:dyDescent="0.25">
      <c r="A188" s="148">
        <v>92220</v>
      </c>
      <c r="B188" s="148" t="s">
        <v>5392</v>
      </c>
      <c r="C188" s="148" t="s">
        <v>5237</v>
      </c>
      <c r="D188" s="149" t="s">
        <v>20603</v>
      </c>
    </row>
    <row r="189" spans="1:4" ht="13.5" x14ac:dyDescent="0.25">
      <c r="A189" s="148">
        <v>92221</v>
      </c>
      <c r="B189" s="148" t="s">
        <v>5393</v>
      </c>
      <c r="C189" s="148" t="s">
        <v>5237</v>
      </c>
      <c r="D189" s="149" t="s">
        <v>22296</v>
      </c>
    </row>
    <row r="190" spans="1:4" ht="13.5" x14ac:dyDescent="0.25">
      <c r="A190" s="148">
        <v>92222</v>
      </c>
      <c r="B190" s="148" t="s">
        <v>5394</v>
      </c>
      <c r="C190" s="148" t="s">
        <v>5237</v>
      </c>
      <c r="D190" s="149" t="s">
        <v>22297</v>
      </c>
    </row>
    <row r="191" spans="1:4" ht="13.5" x14ac:dyDescent="0.25">
      <c r="A191" s="148">
        <v>92223</v>
      </c>
      <c r="B191" s="148" t="s">
        <v>5395</v>
      </c>
      <c r="C191" s="148" t="s">
        <v>5237</v>
      </c>
      <c r="D191" s="149" t="s">
        <v>22298</v>
      </c>
    </row>
    <row r="192" spans="1:4" ht="13.5" x14ac:dyDescent="0.25">
      <c r="A192" s="148">
        <v>92224</v>
      </c>
      <c r="B192" s="148" t="s">
        <v>5396</v>
      </c>
      <c r="C192" s="148" t="s">
        <v>5237</v>
      </c>
      <c r="D192" s="149" t="s">
        <v>22299</v>
      </c>
    </row>
    <row r="193" spans="1:4" ht="13.5" x14ac:dyDescent="0.25">
      <c r="A193" s="148">
        <v>92226</v>
      </c>
      <c r="B193" s="148" t="s">
        <v>5397</v>
      </c>
      <c r="C193" s="148" t="s">
        <v>5237</v>
      </c>
      <c r="D193" s="149" t="s">
        <v>22300</v>
      </c>
    </row>
    <row r="194" spans="1:4" ht="13.5" x14ac:dyDescent="0.25">
      <c r="A194" s="148">
        <v>92808</v>
      </c>
      <c r="B194" s="148" t="s">
        <v>5398</v>
      </c>
      <c r="C194" s="148" t="s">
        <v>5237</v>
      </c>
      <c r="D194" s="149" t="s">
        <v>15334</v>
      </c>
    </row>
    <row r="195" spans="1:4" ht="13.5" x14ac:dyDescent="0.25">
      <c r="A195" s="148">
        <v>92809</v>
      </c>
      <c r="B195" s="148" t="s">
        <v>5399</v>
      </c>
      <c r="C195" s="148" t="s">
        <v>5237</v>
      </c>
      <c r="D195" s="149" t="s">
        <v>22301</v>
      </c>
    </row>
    <row r="196" spans="1:4" ht="13.5" x14ac:dyDescent="0.25">
      <c r="A196" s="148">
        <v>92810</v>
      </c>
      <c r="B196" s="148" t="s">
        <v>5400</v>
      </c>
      <c r="C196" s="148" t="s">
        <v>5237</v>
      </c>
      <c r="D196" s="149" t="s">
        <v>22302</v>
      </c>
    </row>
    <row r="197" spans="1:4" ht="13.5" x14ac:dyDescent="0.25">
      <c r="A197" s="148">
        <v>92811</v>
      </c>
      <c r="B197" s="148" t="s">
        <v>5401</v>
      </c>
      <c r="C197" s="148" t="s">
        <v>5237</v>
      </c>
      <c r="D197" s="149" t="s">
        <v>22303</v>
      </c>
    </row>
    <row r="198" spans="1:4" ht="13.5" x14ac:dyDescent="0.25">
      <c r="A198" s="148">
        <v>92812</v>
      </c>
      <c r="B198" s="148" t="s">
        <v>5402</v>
      </c>
      <c r="C198" s="148" t="s">
        <v>5237</v>
      </c>
      <c r="D198" s="149" t="s">
        <v>20650</v>
      </c>
    </row>
    <row r="199" spans="1:4" ht="13.5" x14ac:dyDescent="0.25">
      <c r="A199" s="148">
        <v>92813</v>
      </c>
      <c r="B199" s="148" t="s">
        <v>5403</v>
      </c>
      <c r="C199" s="148" t="s">
        <v>5237</v>
      </c>
      <c r="D199" s="149" t="s">
        <v>22304</v>
      </c>
    </row>
    <row r="200" spans="1:4" ht="13.5" x14ac:dyDescent="0.25">
      <c r="A200" s="148">
        <v>92814</v>
      </c>
      <c r="B200" s="148" t="s">
        <v>5404</v>
      </c>
      <c r="C200" s="148" t="s">
        <v>5237</v>
      </c>
      <c r="D200" s="149" t="s">
        <v>21942</v>
      </c>
    </row>
    <row r="201" spans="1:4" ht="13.5" x14ac:dyDescent="0.25">
      <c r="A201" s="148">
        <v>92815</v>
      </c>
      <c r="B201" s="148" t="s">
        <v>5405</v>
      </c>
      <c r="C201" s="148" t="s">
        <v>5237</v>
      </c>
      <c r="D201" s="149" t="s">
        <v>22305</v>
      </c>
    </row>
    <row r="202" spans="1:4" ht="13.5" x14ac:dyDescent="0.25">
      <c r="A202" s="148">
        <v>92816</v>
      </c>
      <c r="B202" s="148" t="s">
        <v>5406</v>
      </c>
      <c r="C202" s="148" t="s">
        <v>5237</v>
      </c>
      <c r="D202" s="149" t="s">
        <v>22306</v>
      </c>
    </row>
    <row r="203" spans="1:4" ht="13.5" x14ac:dyDescent="0.25">
      <c r="A203" s="148">
        <v>92817</v>
      </c>
      <c r="B203" s="148" t="s">
        <v>5407</v>
      </c>
      <c r="C203" s="148" t="s">
        <v>5237</v>
      </c>
      <c r="D203" s="149" t="s">
        <v>22307</v>
      </c>
    </row>
    <row r="204" spans="1:4" ht="13.5" x14ac:dyDescent="0.25">
      <c r="A204" s="148">
        <v>92818</v>
      </c>
      <c r="B204" s="148" t="s">
        <v>5408</v>
      </c>
      <c r="C204" s="148" t="s">
        <v>5237</v>
      </c>
      <c r="D204" s="149" t="s">
        <v>22308</v>
      </c>
    </row>
    <row r="205" spans="1:4" ht="13.5" x14ac:dyDescent="0.25">
      <c r="A205" s="148">
        <v>92819</v>
      </c>
      <c r="B205" s="148" t="s">
        <v>5409</v>
      </c>
      <c r="C205" s="148" t="s">
        <v>5237</v>
      </c>
      <c r="D205" s="149" t="s">
        <v>22309</v>
      </c>
    </row>
    <row r="206" spans="1:4" ht="13.5" x14ac:dyDescent="0.25">
      <c r="A206" s="148">
        <v>92820</v>
      </c>
      <c r="B206" s="148" t="s">
        <v>5410</v>
      </c>
      <c r="C206" s="148" t="s">
        <v>5237</v>
      </c>
      <c r="D206" s="149" t="s">
        <v>12895</v>
      </c>
    </row>
    <row r="207" spans="1:4" ht="13.5" x14ac:dyDescent="0.25">
      <c r="A207" s="148">
        <v>92821</v>
      </c>
      <c r="B207" s="148" t="s">
        <v>5411</v>
      </c>
      <c r="C207" s="148" t="s">
        <v>5237</v>
      </c>
      <c r="D207" s="149" t="s">
        <v>13694</v>
      </c>
    </row>
    <row r="208" spans="1:4" ht="13.5" x14ac:dyDescent="0.25">
      <c r="A208" s="148">
        <v>92822</v>
      </c>
      <c r="B208" s="148" t="s">
        <v>5412</v>
      </c>
      <c r="C208" s="148" t="s">
        <v>5237</v>
      </c>
      <c r="D208" s="149" t="s">
        <v>22310</v>
      </c>
    </row>
    <row r="209" spans="1:4" ht="13.5" x14ac:dyDescent="0.25">
      <c r="A209" s="148">
        <v>92824</v>
      </c>
      <c r="B209" s="148" t="s">
        <v>5413</v>
      </c>
      <c r="C209" s="148" t="s">
        <v>5237</v>
      </c>
      <c r="D209" s="149" t="s">
        <v>22311</v>
      </c>
    </row>
    <row r="210" spans="1:4" ht="13.5" x14ac:dyDescent="0.25">
      <c r="A210" s="148">
        <v>92825</v>
      </c>
      <c r="B210" s="148" t="s">
        <v>5414</v>
      </c>
      <c r="C210" s="148" t="s">
        <v>5237</v>
      </c>
      <c r="D210" s="149" t="s">
        <v>12875</v>
      </c>
    </row>
    <row r="211" spans="1:4" ht="13.5" x14ac:dyDescent="0.25">
      <c r="A211" s="148">
        <v>92826</v>
      </c>
      <c r="B211" s="148" t="s">
        <v>5415</v>
      </c>
      <c r="C211" s="148" t="s">
        <v>5237</v>
      </c>
      <c r="D211" s="149" t="s">
        <v>22312</v>
      </c>
    </row>
    <row r="212" spans="1:4" ht="13.5" x14ac:dyDescent="0.25">
      <c r="A212" s="148">
        <v>92827</v>
      </c>
      <c r="B212" s="148" t="s">
        <v>5416</v>
      </c>
      <c r="C212" s="148" t="s">
        <v>5237</v>
      </c>
      <c r="D212" s="149" t="s">
        <v>22313</v>
      </c>
    </row>
    <row r="213" spans="1:4" ht="13.5" x14ac:dyDescent="0.25">
      <c r="A213" s="148">
        <v>92828</v>
      </c>
      <c r="B213" s="148" t="s">
        <v>5417</v>
      </c>
      <c r="C213" s="148" t="s">
        <v>5237</v>
      </c>
      <c r="D213" s="149" t="s">
        <v>22314</v>
      </c>
    </row>
    <row r="214" spans="1:4" ht="13.5" x14ac:dyDescent="0.25">
      <c r="A214" s="148">
        <v>92829</v>
      </c>
      <c r="B214" s="148" t="s">
        <v>5418</v>
      </c>
      <c r="C214" s="148" t="s">
        <v>5237</v>
      </c>
      <c r="D214" s="149" t="s">
        <v>22315</v>
      </c>
    </row>
    <row r="215" spans="1:4" ht="13.5" x14ac:dyDescent="0.25">
      <c r="A215" s="148">
        <v>92830</v>
      </c>
      <c r="B215" s="148" t="s">
        <v>5419</v>
      </c>
      <c r="C215" s="148" t="s">
        <v>5237</v>
      </c>
      <c r="D215" s="149" t="s">
        <v>22316</v>
      </c>
    </row>
    <row r="216" spans="1:4" ht="13.5" x14ac:dyDescent="0.25">
      <c r="A216" s="148">
        <v>92831</v>
      </c>
      <c r="B216" s="148" t="s">
        <v>5420</v>
      </c>
      <c r="C216" s="148" t="s">
        <v>5237</v>
      </c>
      <c r="D216" s="149" t="s">
        <v>22317</v>
      </c>
    </row>
    <row r="217" spans="1:4" ht="13.5" x14ac:dyDescent="0.25">
      <c r="A217" s="148">
        <v>92832</v>
      </c>
      <c r="B217" s="148" t="s">
        <v>5421</v>
      </c>
      <c r="C217" s="148" t="s">
        <v>5237</v>
      </c>
      <c r="D217" s="149" t="s">
        <v>16606</v>
      </c>
    </row>
    <row r="218" spans="1:4" ht="13.5" x14ac:dyDescent="0.25">
      <c r="A218" s="148">
        <v>95565</v>
      </c>
      <c r="B218" s="148" t="s">
        <v>5422</v>
      </c>
      <c r="C218" s="148" t="s">
        <v>5237</v>
      </c>
      <c r="D218" s="149" t="s">
        <v>22318</v>
      </c>
    </row>
    <row r="219" spans="1:4" ht="13.5" x14ac:dyDescent="0.25">
      <c r="A219" s="148">
        <v>95566</v>
      </c>
      <c r="B219" s="148" t="s">
        <v>5423</v>
      </c>
      <c r="C219" s="148" t="s">
        <v>5237</v>
      </c>
      <c r="D219" s="149" t="s">
        <v>22319</v>
      </c>
    </row>
    <row r="220" spans="1:4" ht="13.5" x14ac:dyDescent="0.25">
      <c r="A220" s="148">
        <v>95567</v>
      </c>
      <c r="B220" s="148" t="s">
        <v>5424</v>
      </c>
      <c r="C220" s="148" t="s">
        <v>5237</v>
      </c>
      <c r="D220" s="149" t="s">
        <v>22320</v>
      </c>
    </row>
    <row r="221" spans="1:4" ht="13.5" x14ac:dyDescent="0.25">
      <c r="A221" s="148">
        <v>95568</v>
      </c>
      <c r="B221" s="148" t="s">
        <v>5425</v>
      </c>
      <c r="C221" s="148" t="s">
        <v>5237</v>
      </c>
      <c r="D221" s="149" t="s">
        <v>20058</v>
      </c>
    </row>
    <row r="222" spans="1:4" ht="13.5" x14ac:dyDescent="0.25">
      <c r="A222" s="148">
        <v>95569</v>
      </c>
      <c r="B222" s="148" t="s">
        <v>5426</v>
      </c>
      <c r="C222" s="148" t="s">
        <v>5237</v>
      </c>
      <c r="D222" s="149" t="s">
        <v>22321</v>
      </c>
    </row>
    <row r="223" spans="1:4" ht="13.5" x14ac:dyDescent="0.25">
      <c r="A223" s="148">
        <v>95570</v>
      </c>
      <c r="B223" s="148" t="s">
        <v>5427</v>
      </c>
      <c r="C223" s="148" t="s">
        <v>5237</v>
      </c>
      <c r="D223" s="149" t="s">
        <v>22322</v>
      </c>
    </row>
    <row r="224" spans="1:4" ht="13.5" x14ac:dyDescent="0.25">
      <c r="A224" s="148">
        <v>95571</v>
      </c>
      <c r="B224" s="148" t="s">
        <v>5428</v>
      </c>
      <c r="C224" s="148" t="s">
        <v>5237</v>
      </c>
      <c r="D224" s="149" t="s">
        <v>22323</v>
      </c>
    </row>
    <row r="225" spans="1:4" ht="13.5" x14ac:dyDescent="0.25">
      <c r="A225" s="148">
        <v>95572</v>
      </c>
      <c r="B225" s="148" t="s">
        <v>5429</v>
      </c>
      <c r="C225" s="148" t="s">
        <v>5237</v>
      </c>
      <c r="D225" s="149" t="s">
        <v>22324</v>
      </c>
    </row>
    <row r="226" spans="1:4" ht="13.5" x14ac:dyDescent="0.25">
      <c r="A226" s="148">
        <v>73606</v>
      </c>
      <c r="B226" s="148" t="s">
        <v>22325</v>
      </c>
      <c r="C226" s="148" t="s">
        <v>5304</v>
      </c>
      <c r="D226" s="149" t="s">
        <v>22326</v>
      </c>
    </row>
    <row r="227" spans="1:4" ht="13.5" x14ac:dyDescent="0.25">
      <c r="A227" s="148">
        <v>73607</v>
      </c>
      <c r="B227" s="148" t="s">
        <v>22327</v>
      </c>
      <c r="C227" s="148" t="s">
        <v>5304</v>
      </c>
      <c r="D227" s="149" t="s">
        <v>20229</v>
      </c>
    </row>
    <row r="228" spans="1:4" ht="13.5" x14ac:dyDescent="0.25">
      <c r="A228" s="148">
        <v>83623</v>
      </c>
      <c r="B228" s="148" t="s">
        <v>22328</v>
      </c>
      <c r="C228" s="148" t="s">
        <v>5237</v>
      </c>
      <c r="D228" s="149" t="s">
        <v>22329</v>
      </c>
    </row>
    <row r="229" spans="1:4" ht="13.5" x14ac:dyDescent="0.25">
      <c r="A229" s="148">
        <v>83624</v>
      </c>
      <c r="B229" s="148" t="s">
        <v>22330</v>
      </c>
      <c r="C229" s="148" t="s">
        <v>5237</v>
      </c>
      <c r="D229" s="149" t="s">
        <v>22331</v>
      </c>
    </row>
    <row r="230" spans="1:4" ht="13.5" x14ac:dyDescent="0.25">
      <c r="A230" s="148">
        <v>83626</v>
      </c>
      <c r="B230" s="148" t="s">
        <v>22332</v>
      </c>
      <c r="C230" s="148" t="s">
        <v>5237</v>
      </c>
      <c r="D230" s="149" t="s">
        <v>16431</v>
      </c>
    </row>
    <row r="231" spans="1:4" ht="13.5" x14ac:dyDescent="0.25">
      <c r="A231" s="148">
        <v>83627</v>
      </c>
      <c r="B231" s="148" t="s">
        <v>22333</v>
      </c>
      <c r="C231" s="148" t="s">
        <v>5304</v>
      </c>
      <c r="D231" s="149" t="s">
        <v>22334</v>
      </c>
    </row>
    <row r="232" spans="1:4" ht="13.5" x14ac:dyDescent="0.25">
      <c r="A232" s="148">
        <v>83724</v>
      </c>
      <c r="B232" s="148" t="s">
        <v>22335</v>
      </c>
      <c r="C232" s="148" t="s">
        <v>6634</v>
      </c>
      <c r="D232" s="149" t="s">
        <v>22336</v>
      </c>
    </row>
    <row r="233" spans="1:4" ht="13.5" x14ac:dyDescent="0.25">
      <c r="A233" s="148">
        <v>83725</v>
      </c>
      <c r="B233" s="148" t="s">
        <v>22337</v>
      </c>
      <c r="C233" s="148" t="s">
        <v>6634</v>
      </c>
      <c r="D233" s="149" t="s">
        <v>14720</v>
      </c>
    </row>
    <row r="234" spans="1:4" ht="13.5" x14ac:dyDescent="0.25">
      <c r="A234" s="148">
        <v>83726</v>
      </c>
      <c r="B234" s="148" t="s">
        <v>22338</v>
      </c>
      <c r="C234" s="148" t="s">
        <v>6634</v>
      </c>
      <c r="D234" s="149" t="s">
        <v>13298</v>
      </c>
    </row>
    <row r="235" spans="1:4" ht="13.5" x14ac:dyDescent="0.25">
      <c r="A235" s="148">
        <v>97127</v>
      </c>
      <c r="B235" s="148" t="s">
        <v>5430</v>
      </c>
      <c r="C235" s="148" t="s">
        <v>5237</v>
      </c>
      <c r="D235" s="149" t="s">
        <v>14629</v>
      </c>
    </row>
    <row r="236" spans="1:4" ht="13.5" x14ac:dyDescent="0.25">
      <c r="A236" s="148">
        <v>97128</v>
      </c>
      <c r="B236" s="148" t="s">
        <v>5431</v>
      </c>
      <c r="C236" s="148" t="s">
        <v>5237</v>
      </c>
      <c r="D236" s="149" t="s">
        <v>21343</v>
      </c>
    </row>
    <row r="237" spans="1:4" ht="13.5" x14ac:dyDescent="0.25">
      <c r="A237" s="148">
        <v>97129</v>
      </c>
      <c r="B237" s="148" t="s">
        <v>5432</v>
      </c>
      <c r="C237" s="148" t="s">
        <v>5237</v>
      </c>
      <c r="D237" s="149" t="s">
        <v>12576</v>
      </c>
    </row>
    <row r="238" spans="1:4" ht="13.5" x14ac:dyDescent="0.25">
      <c r="A238" s="148">
        <v>97130</v>
      </c>
      <c r="B238" s="148" t="s">
        <v>5433</v>
      </c>
      <c r="C238" s="148" t="s">
        <v>5237</v>
      </c>
      <c r="D238" s="149" t="s">
        <v>15050</v>
      </c>
    </row>
    <row r="239" spans="1:4" ht="13.5" x14ac:dyDescent="0.25">
      <c r="A239" s="148">
        <v>97131</v>
      </c>
      <c r="B239" s="148" t="s">
        <v>5434</v>
      </c>
      <c r="C239" s="148" t="s">
        <v>5237</v>
      </c>
      <c r="D239" s="149" t="s">
        <v>19645</v>
      </c>
    </row>
    <row r="240" spans="1:4" ht="13.5" x14ac:dyDescent="0.25">
      <c r="A240" s="148">
        <v>97132</v>
      </c>
      <c r="B240" s="148" t="s">
        <v>5435</v>
      </c>
      <c r="C240" s="148" t="s">
        <v>5237</v>
      </c>
      <c r="D240" s="149" t="s">
        <v>20821</v>
      </c>
    </row>
    <row r="241" spans="1:4" ht="13.5" x14ac:dyDescent="0.25">
      <c r="A241" s="148">
        <v>97133</v>
      </c>
      <c r="B241" s="148" t="s">
        <v>5436</v>
      </c>
      <c r="C241" s="148" t="s">
        <v>5237</v>
      </c>
      <c r="D241" s="149" t="s">
        <v>15369</v>
      </c>
    </row>
    <row r="242" spans="1:4" ht="13.5" x14ac:dyDescent="0.25">
      <c r="A242" s="148">
        <v>97134</v>
      </c>
      <c r="B242" s="148" t="s">
        <v>5437</v>
      </c>
      <c r="C242" s="148" t="s">
        <v>5237</v>
      </c>
      <c r="D242" s="149" t="s">
        <v>13126</v>
      </c>
    </row>
    <row r="243" spans="1:4" ht="13.5" x14ac:dyDescent="0.25">
      <c r="A243" s="148">
        <v>97135</v>
      </c>
      <c r="B243" s="148" t="s">
        <v>5438</v>
      </c>
      <c r="C243" s="148" t="s">
        <v>5237</v>
      </c>
      <c r="D243" s="149" t="s">
        <v>13510</v>
      </c>
    </row>
    <row r="244" spans="1:4" ht="13.5" x14ac:dyDescent="0.25">
      <c r="A244" s="148">
        <v>97136</v>
      </c>
      <c r="B244" s="148" t="s">
        <v>5439</v>
      </c>
      <c r="C244" s="148" t="s">
        <v>5237</v>
      </c>
      <c r="D244" s="149" t="s">
        <v>15608</v>
      </c>
    </row>
    <row r="245" spans="1:4" ht="13.5" x14ac:dyDescent="0.25">
      <c r="A245" s="148">
        <v>97137</v>
      </c>
      <c r="B245" s="148" t="s">
        <v>5440</v>
      </c>
      <c r="C245" s="148" t="s">
        <v>5237</v>
      </c>
      <c r="D245" s="149" t="s">
        <v>14060</v>
      </c>
    </row>
    <row r="246" spans="1:4" ht="13.5" x14ac:dyDescent="0.25">
      <c r="A246" s="148">
        <v>97138</v>
      </c>
      <c r="B246" s="148" t="s">
        <v>5441</v>
      </c>
      <c r="C246" s="148" t="s">
        <v>5237</v>
      </c>
      <c r="D246" s="149" t="s">
        <v>15923</v>
      </c>
    </row>
    <row r="247" spans="1:4" ht="13.5" x14ac:dyDescent="0.25">
      <c r="A247" s="148">
        <v>97139</v>
      </c>
      <c r="B247" s="148" t="s">
        <v>5442</v>
      </c>
      <c r="C247" s="148" t="s">
        <v>5237</v>
      </c>
      <c r="D247" s="149" t="s">
        <v>14627</v>
      </c>
    </row>
    <row r="248" spans="1:4" ht="13.5" x14ac:dyDescent="0.25">
      <c r="A248" s="148">
        <v>97140</v>
      </c>
      <c r="B248" s="148" t="s">
        <v>5443</v>
      </c>
      <c r="C248" s="148" t="s">
        <v>5237</v>
      </c>
      <c r="D248" s="149" t="s">
        <v>12571</v>
      </c>
    </row>
    <row r="249" spans="1:4" ht="13.5" x14ac:dyDescent="0.25">
      <c r="A249" s="148">
        <v>83520</v>
      </c>
      <c r="B249" s="148" t="s">
        <v>22339</v>
      </c>
      <c r="C249" s="148" t="s">
        <v>5304</v>
      </c>
      <c r="D249" s="149" t="s">
        <v>22340</v>
      </c>
    </row>
    <row r="250" spans="1:4" ht="13.5" x14ac:dyDescent="0.25">
      <c r="A250" s="148">
        <v>83531</v>
      </c>
      <c r="B250" s="148" t="s">
        <v>22341</v>
      </c>
      <c r="C250" s="148" t="s">
        <v>5304</v>
      </c>
      <c r="D250" s="149" t="s">
        <v>22342</v>
      </c>
    </row>
    <row r="251" spans="1:4" ht="13.5" x14ac:dyDescent="0.25">
      <c r="A251" s="148">
        <v>83535</v>
      </c>
      <c r="B251" s="148" t="s">
        <v>22343</v>
      </c>
      <c r="C251" s="148" t="s">
        <v>5304</v>
      </c>
      <c r="D251" s="149" t="s">
        <v>22344</v>
      </c>
    </row>
    <row r="252" spans="1:4" ht="13.5" x14ac:dyDescent="0.25">
      <c r="A252" s="148">
        <v>92235</v>
      </c>
      <c r="B252" s="148" t="s">
        <v>22345</v>
      </c>
      <c r="C252" s="148" t="s">
        <v>5570</v>
      </c>
      <c r="D252" s="149" t="s">
        <v>22112</v>
      </c>
    </row>
    <row r="253" spans="1:4" ht="13.5" x14ac:dyDescent="0.25">
      <c r="A253" s="148">
        <v>93206</v>
      </c>
      <c r="B253" s="148" t="s">
        <v>5569</v>
      </c>
      <c r="C253" s="148" t="s">
        <v>5570</v>
      </c>
      <c r="D253" s="149" t="s">
        <v>22346</v>
      </c>
    </row>
    <row r="254" spans="1:4" ht="13.5" x14ac:dyDescent="0.25">
      <c r="A254" s="148">
        <v>93207</v>
      </c>
      <c r="B254" s="148" t="s">
        <v>5571</v>
      </c>
      <c r="C254" s="148" t="s">
        <v>5570</v>
      </c>
      <c r="D254" s="149" t="s">
        <v>22347</v>
      </c>
    </row>
    <row r="255" spans="1:4" ht="13.5" x14ac:dyDescent="0.25">
      <c r="A255" s="148">
        <v>93208</v>
      </c>
      <c r="B255" s="148" t="s">
        <v>5572</v>
      </c>
      <c r="C255" s="148" t="s">
        <v>5570</v>
      </c>
      <c r="D255" s="149" t="s">
        <v>22348</v>
      </c>
    </row>
    <row r="256" spans="1:4" ht="13.5" x14ac:dyDescent="0.25">
      <c r="A256" s="148">
        <v>93209</v>
      </c>
      <c r="B256" s="148" t="s">
        <v>5573</v>
      </c>
      <c r="C256" s="148" t="s">
        <v>5570</v>
      </c>
      <c r="D256" s="149" t="s">
        <v>22349</v>
      </c>
    </row>
    <row r="257" spans="1:4" ht="13.5" x14ac:dyDescent="0.25">
      <c r="A257" s="148">
        <v>93210</v>
      </c>
      <c r="B257" s="148" t="s">
        <v>5574</v>
      </c>
      <c r="C257" s="148" t="s">
        <v>5570</v>
      </c>
      <c r="D257" s="149" t="s">
        <v>22350</v>
      </c>
    </row>
    <row r="258" spans="1:4" ht="13.5" x14ac:dyDescent="0.25">
      <c r="A258" s="148">
        <v>93211</v>
      </c>
      <c r="B258" s="148" t="s">
        <v>5575</v>
      </c>
      <c r="C258" s="148" t="s">
        <v>5570</v>
      </c>
      <c r="D258" s="149" t="s">
        <v>22351</v>
      </c>
    </row>
    <row r="259" spans="1:4" ht="13.5" x14ac:dyDescent="0.25">
      <c r="A259" s="148">
        <v>93212</v>
      </c>
      <c r="B259" s="148" t="s">
        <v>5576</v>
      </c>
      <c r="C259" s="148" t="s">
        <v>5570</v>
      </c>
      <c r="D259" s="149" t="s">
        <v>22352</v>
      </c>
    </row>
    <row r="260" spans="1:4" ht="13.5" x14ac:dyDescent="0.25">
      <c r="A260" s="148">
        <v>93213</v>
      </c>
      <c r="B260" s="148" t="s">
        <v>5577</v>
      </c>
      <c r="C260" s="148" t="s">
        <v>5570</v>
      </c>
      <c r="D260" s="149" t="s">
        <v>22353</v>
      </c>
    </row>
    <row r="261" spans="1:4" ht="13.5" x14ac:dyDescent="0.25">
      <c r="A261" s="148">
        <v>93214</v>
      </c>
      <c r="B261" s="148" t="s">
        <v>5578</v>
      </c>
      <c r="C261" s="148" t="s">
        <v>5304</v>
      </c>
      <c r="D261" s="149" t="s">
        <v>22354</v>
      </c>
    </row>
    <row r="262" spans="1:4" ht="13.5" x14ac:dyDescent="0.25">
      <c r="A262" s="148">
        <v>93243</v>
      </c>
      <c r="B262" s="148" t="s">
        <v>5579</v>
      </c>
      <c r="C262" s="148" t="s">
        <v>5304</v>
      </c>
      <c r="D262" s="149" t="s">
        <v>22355</v>
      </c>
    </row>
    <row r="263" spans="1:4" ht="13.5" x14ac:dyDescent="0.25">
      <c r="A263" s="148">
        <v>93582</v>
      </c>
      <c r="B263" s="148" t="s">
        <v>5580</v>
      </c>
      <c r="C263" s="148" t="s">
        <v>5570</v>
      </c>
      <c r="D263" s="149" t="s">
        <v>22356</v>
      </c>
    </row>
    <row r="264" spans="1:4" ht="13.5" x14ac:dyDescent="0.25">
      <c r="A264" s="148">
        <v>93583</v>
      </c>
      <c r="B264" s="148" t="s">
        <v>5581</v>
      </c>
      <c r="C264" s="148" t="s">
        <v>5570</v>
      </c>
      <c r="D264" s="149" t="s">
        <v>22357</v>
      </c>
    </row>
    <row r="265" spans="1:4" ht="13.5" x14ac:dyDescent="0.25">
      <c r="A265" s="148">
        <v>93584</v>
      </c>
      <c r="B265" s="148" t="s">
        <v>5582</v>
      </c>
      <c r="C265" s="148" t="s">
        <v>5570</v>
      </c>
      <c r="D265" s="149" t="s">
        <v>22358</v>
      </c>
    </row>
    <row r="266" spans="1:4" ht="13.5" x14ac:dyDescent="0.25">
      <c r="A266" s="148">
        <v>93585</v>
      </c>
      <c r="B266" s="148" t="s">
        <v>5583</v>
      </c>
      <c r="C266" s="148" t="s">
        <v>5570</v>
      </c>
      <c r="D266" s="149" t="s">
        <v>22359</v>
      </c>
    </row>
    <row r="267" spans="1:4" ht="13.5" x14ac:dyDescent="0.25">
      <c r="A267" s="148">
        <v>98441</v>
      </c>
      <c r="B267" s="148" t="s">
        <v>5584</v>
      </c>
      <c r="C267" s="148" t="s">
        <v>5570</v>
      </c>
      <c r="D267" s="149" t="s">
        <v>22360</v>
      </c>
    </row>
    <row r="268" spans="1:4" ht="13.5" x14ac:dyDescent="0.25">
      <c r="A268" s="148">
        <v>98442</v>
      </c>
      <c r="B268" s="148" t="s">
        <v>5585</v>
      </c>
      <c r="C268" s="148" t="s">
        <v>5570</v>
      </c>
      <c r="D268" s="149" t="s">
        <v>22361</v>
      </c>
    </row>
    <row r="269" spans="1:4" ht="13.5" x14ac:dyDescent="0.25">
      <c r="A269" s="148">
        <v>98443</v>
      </c>
      <c r="B269" s="148" t="s">
        <v>5586</v>
      </c>
      <c r="C269" s="148" t="s">
        <v>5570</v>
      </c>
      <c r="D269" s="149" t="s">
        <v>22362</v>
      </c>
    </row>
    <row r="270" spans="1:4" ht="13.5" x14ac:dyDescent="0.25">
      <c r="A270" s="148">
        <v>98444</v>
      </c>
      <c r="B270" s="148" t="s">
        <v>5587</v>
      </c>
      <c r="C270" s="148" t="s">
        <v>5570</v>
      </c>
      <c r="D270" s="149" t="s">
        <v>22363</v>
      </c>
    </row>
    <row r="271" spans="1:4" ht="13.5" x14ac:dyDescent="0.25">
      <c r="A271" s="148">
        <v>98445</v>
      </c>
      <c r="B271" s="148" t="s">
        <v>5588</v>
      </c>
      <c r="C271" s="148" t="s">
        <v>5570</v>
      </c>
      <c r="D271" s="149" t="s">
        <v>22364</v>
      </c>
    </row>
    <row r="272" spans="1:4" ht="13.5" x14ac:dyDescent="0.25">
      <c r="A272" s="148">
        <v>98446</v>
      </c>
      <c r="B272" s="148" t="s">
        <v>5589</v>
      </c>
      <c r="C272" s="148" t="s">
        <v>5570</v>
      </c>
      <c r="D272" s="149" t="s">
        <v>21523</v>
      </c>
    </row>
    <row r="273" spans="1:4" ht="13.5" x14ac:dyDescent="0.25">
      <c r="A273" s="148">
        <v>98447</v>
      </c>
      <c r="B273" s="148" t="s">
        <v>5590</v>
      </c>
      <c r="C273" s="148" t="s">
        <v>5570</v>
      </c>
      <c r="D273" s="149" t="s">
        <v>14727</v>
      </c>
    </row>
    <row r="274" spans="1:4" ht="13.5" x14ac:dyDescent="0.25">
      <c r="A274" s="148">
        <v>98448</v>
      </c>
      <c r="B274" s="148" t="s">
        <v>5591</v>
      </c>
      <c r="C274" s="148" t="s">
        <v>5570</v>
      </c>
      <c r="D274" s="149" t="s">
        <v>22365</v>
      </c>
    </row>
    <row r="275" spans="1:4" ht="13.5" x14ac:dyDescent="0.25">
      <c r="A275" s="148">
        <v>98449</v>
      </c>
      <c r="B275" s="148" t="s">
        <v>5592</v>
      </c>
      <c r="C275" s="148" t="s">
        <v>5570</v>
      </c>
      <c r="D275" s="149" t="s">
        <v>22366</v>
      </c>
    </row>
    <row r="276" spans="1:4" ht="13.5" x14ac:dyDescent="0.25">
      <c r="A276" s="148">
        <v>98450</v>
      </c>
      <c r="B276" s="148" t="s">
        <v>5593</v>
      </c>
      <c r="C276" s="148" t="s">
        <v>5570</v>
      </c>
      <c r="D276" s="149" t="s">
        <v>22367</v>
      </c>
    </row>
    <row r="277" spans="1:4" ht="13.5" x14ac:dyDescent="0.25">
      <c r="A277" s="148">
        <v>98451</v>
      </c>
      <c r="B277" s="148" t="s">
        <v>5594</v>
      </c>
      <c r="C277" s="148" t="s">
        <v>5570</v>
      </c>
      <c r="D277" s="149" t="s">
        <v>22368</v>
      </c>
    </row>
    <row r="278" spans="1:4" ht="13.5" x14ac:dyDescent="0.25">
      <c r="A278" s="148">
        <v>98452</v>
      </c>
      <c r="B278" s="148" t="s">
        <v>5595</v>
      </c>
      <c r="C278" s="148" t="s">
        <v>5570</v>
      </c>
      <c r="D278" s="149" t="s">
        <v>22369</v>
      </c>
    </row>
    <row r="279" spans="1:4" ht="13.5" x14ac:dyDescent="0.25">
      <c r="A279" s="148">
        <v>98453</v>
      </c>
      <c r="B279" s="148" t="s">
        <v>5596</v>
      </c>
      <c r="C279" s="148" t="s">
        <v>5570</v>
      </c>
      <c r="D279" s="149" t="s">
        <v>22370</v>
      </c>
    </row>
    <row r="280" spans="1:4" ht="13.5" x14ac:dyDescent="0.25">
      <c r="A280" s="148">
        <v>98454</v>
      </c>
      <c r="B280" s="148" t="s">
        <v>5597</v>
      </c>
      <c r="C280" s="148" t="s">
        <v>5570</v>
      </c>
      <c r="D280" s="149" t="s">
        <v>17461</v>
      </c>
    </row>
    <row r="281" spans="1:4" ht="13.5" x14ac:dyDescent="0.25">
      <c r="A281" s="148">
        <v>98455</v>
      </c>
      <c r="B281" s="148" t="s">
        <v>5598</v>
      </c>
      <c r="C281" s="148" t="s">
        <v>5570</v>
      </c>
      <c r="D281" s="149" t="s">
        <v>22371</v>
      </c>
    </row>
    <row r="282" spans="1:4" ht="13.5" x14ac:dyDescent="0.25">
      <c r="A282" s="148">
        <v>98456</v>
      </c>
      <c r="B282" s="148" t="s">
        <v>5599</v>
      </c>
      <c r="C282" s="148" t="s">
        <v>5570</v>
      </c>
      <c r="D282" s="149" t="s">
        <v>22372</v>
      </c>
    </row>
    <row r="283" spans="1:4" ht="13.5" x14ac:dyDescent="0.25">
      <c r="A283" s="148">
        <v>98458</v>
      </c>
      <c r="B283" s="148" t="s">
        <v>5600</v>
      </c>
      <c r="C283" s="148" t="s">
        <v>5570</v>
      </c>
      <c r="D283" s="149" t="s">
        <v>21532</v>
      </c>
    </row>
    <row r="284" spans="1:4" ht="13.5" x14ac:dyDescent="0.25">
      <c r="A284" s="148">
        <v>98459</v>
      </c>
      <c r="B284" s="148" t="s">
        <v>5601</v>
      </c>
      <c r="C284" s="148" t="s">
        <v>5570</v>
      </c>
      <c r="D284" s="149" t="s">
        <v>22373</v>
      </c>
    </row>
    <row r="285" spans="1:4" ht="13.5" x14ac:dyDescent="0.25">
      <c r="A285" s="148">
        <v>98460</v>
      </c>
      <c r="B285" s="148" t="s">
        <v>5602</v>
      </c>
      <c r="C285" s="148" t="s">
        <v>5570</v>
      </c>
      <c r="D285" s="149" t="s">
        <v>22374</v>
      </c>
    </row>
    <row r="286" spans="1:4" ht="13.5" x14ac:dyDescent="0.25">
      <c r="A286" s="148">
        <v>98461</v>
      </c>
      <c r="B286" s="148" t="s">
        <v>17554</v>
      </c>
      <c r="C286" s="148" t="s">
        <v>5304</v>
      </c>
      <c r="D286" s="149" t="s">
        <v>22375</v>
      </c>
    </row>
    <row r="287" spans="1:4" ht="13.5" x14ac:dyDescent="0.25">
      <c r="A287" s="148">
        <v>98462</v>
      </c>
      <c r="B287" s="148" t="s">
        <v>17555</v>
      </c>
      <c r="C287" s="148" t="s">
        <v>5304</v>
      </c>
      <c r="D287" s="149" t="s">
        <v>22376</v>
      </c>
    </row>
    <row r="288" spans="1:4" ht="13.5" x14ac:dyDescent="0.25">
      <c r="A288" s="148" t="s">
        <v>22377</v>
      </c>
      <c r="B288" s="148" t="s">
        <v>22378</v>
      </c>
      <c r="C288" s="148" t="s">
        <v>5570</v>
      </c>
      <c r="D288" s="149" t="s">
        <v>22379</v>
      </c>
    </row>
    <row r="289" spans="1:4" ht="13.5" x14ac:dyDescent="0.25">
      <c r="A289" s="148">
        <v>5631</v>
      </c>
      <c r="B289" s="148" t="s">
        <v>5605</v>
      </c>
      <c r="C289" s="148" t="s">
        <v>5606</v>
      </c>
      <c r="D289" s="149" t="s">
        <v>22380</v>
      </c>
    </row>
    <row r="290" spans="1:4" ht="13.5" x14ac:dyDescent="0.25">
      <c r="A290" s="148">
        <v>5678</v>
      </c>
      <c r="B290" s="148" t="s">
        <v>5607</v>
      </c>
      <c r="C290" s="148" t="s">
        <v>5606</v>
      </c>
      <c r="D290" s="149" t="s">
        <v>14928</v>
      </c>
    </row>
    <row r="291" spans="1:4" ht="13.5" x14ac:dyDescent="0.25">
      <c r="A291" s="148">
        <v>5680</v>
      </c>
      <c r="B291" s="148" t="s">
        <v>5608</v>
      </c>
      <c r="C291" s="148" t="s">
        <v>5606</v>
      </c>
      <c r="D291" s="149" t="s">
        <v>22381</v>
      </c>
    </row>
    <row r="292" spans="1:4" ht="13.5" x14ac:dyDescent="0.25">
      <c r="A292" s="148">
        <v>5684</v>
      </c>
      <c r="B292" s="148" t="s">
        <v>5609</v>
      </c>
      <c r="C292" s="148" t="s">
        <v>5606</v>
      </c>
      <c r="D292" s="149" t="s">
        <v>22382</v>
      </c>
    </row>
    <row r="293" spans="1:4" ht="13.5" x14ac:dyDescent="0.25">
      <c r="A293" s="148">
        <v>5689</v>
      </c>
      <c r="B293" s="148" t="s">
        <v>5610</v>
      </c>
      <c r="C293" s="148" t="s">
        <v>5606</v>
      </c>
      <c r="D293" s="149" t="s">
        <v>20836</v>
      </c>
    </row>
    <row r="294" spans="1:4" ht="13.5" x14ac:dyDescent="0.25">
      <c r="A294" s="148">
        <v>5795</v>
      </c>
      <c r="B294" s="148" t="s">
        <v>5611</v>
      </c>
      <c r="C294" s="148" t="s">
        <v>5606</v>
      </c>
      <c r="D294" s="149" t="s">
        <v>22383</v>
      </c>
    </row>
    <row r="295" spans="1:4" ht="13.5" x14ac:dyDescent="0.25">
      <c r="A295" s="148">
        <v>5811</v>
      </c>
      <c r="B295" s="148" t="s">
        <v>5612</v>
      </c>
      <c r="C295" s="148" t="s">
        <v>5606</v>
      </c>
      <c r="D295" s="149" t="s">
        <v>22384</v>
      </c>
    </row>
    <row r="296" spans="1:4" ht="13.5" x14ac:dyDescent="0.25">
      <c r="A296" s="148">
        <v>5823</v>
      </c>
      <c r="B296" s="148" t="s">
        <v>5613</v>
      </c>
      <c r="C296" s="148" t="s">
        <v>5606</v>
      </c>
      <c r="D296" s="149" t="s">
        <v>22385</v>
      </c>
    </row>
    <row r="297" spans="1:4" ht="13.5" x14ac:dyDescent="0.25">
      <c r="A297" s="148">
        <v>5824</v>
      </c>
      <c r="B297" s="148" t="s">
        <v>5614</v>
      </c>
      <c r="C297" s="148" t="s">
        <v>5606</v>
      </c>
      <c r="D297" s="149" t="s">
        <v>22386</v>
      </c>
    </row>
    <row r="298" spans="1:4" ht="13.5" x14ac:dyDescent="0.25">
      <c r="A298" s="148">
        <v>5835</v>
      </c>
      <c r="B298" s="148" t="s">
        <v>5615</v>
      </c>
      <c r="C298" s="148" t="s">
        <v>5606</v>
      </c>
      <c r="D298" s="149" t="s">
        <v>22387</v>
      </c>
    </row>
    <row r="299" spans="1:4" ht="13.5" x14ac:dyDescent="0.25">
      <c r="A299" s="148">
        <v>5839</v>
      </c>
      <c r="B299" s="148" t="s">
        <v>5616</v>
      </c>
      <c r="C299" s="148" t="s">
        <v>5606</v>
      </c>
      <c r="D299" s="149" t="s">
        <v>16616</v>
      </c>
    </row>
    <row r="300" spans="1:4" ht="13.5" x14ac:dyDescent="0.25">
      <c r="A300" s="148">
        <v>5843</v>
      </c>
      <c r="B300" s="148" t="s">
        <v>5617</v>
      </c>
      <c r="C300" s="148" t="s">
        <v>5606</v>
      </c>
      <c r="D300" s="149" t="s">
        <v>22388</v>
      </c>
    </row>
    <row r="301" spans="1:4" ht="13.5" x14ac:dyDescent="0.25">
      <c r="A301" s="148">
        <v>5847</v>
      </c>
      <c r="B301" s="148" t="s">
        <v>5618</v>
      </c>
      <c r="C301" s="148" t="s">
        <v>5606</v>
      </c>
      <c r="D301" s="149" t="s">
        <v>22389</v>
      </c>
    </row>
    <row r="302" spans="1:4" ht="13.5" x14ac:dyDescent="0.25">
      <c r="A302" s="148">
        <v>5851</v>
      </c>
      <c r="B302" s="148" t="s">
        <v>5619</v>
      </c>
      <c r="C302" s="148" t="s">
        <v>5606</v>
      </c>
      <c r="D302" s="149" t="s">
        <v>22390</v>
      </c>
    </row>
    <row r="303" spans="1:4" ht="13.5" x14ac:dyDescent="0.25">
      <c r="A303" s="148">
        <v>5855</v>
      </c>
      <c r="B303" s="148" t="s">
        <v>5620</v>
      </c>
      <c r="C303" s="148" t="s">
        <v>5606</v>
      </c>
      <c r="D303" s="149" t="s">
        <v>22391</v>
      </c>
    </row>
    <row r="304" spans="1:4" ht="13.5" x14ac:dyDescent="0.25">
      <c r="A304" s="148">
        <v>5863</v>
      </c>
      <c r="B304" s="148" t="s">
        <v>5621</v>
      </c>
      <c r="C304" s="148" t="s">
        <v>5606</v>
      </c>
      <c r="D304" s="149" t="s">
        <v>15701</v>
      </c>
    </row>
    <row r="305" spans="1:4" ht="13.5" x14ac:dyDescent="0.25">
      <c r="A305" s="148">
        <v>5867</v>
      </c>
      <c r="B305" s="148" t="s">
        <v>5622</v>
      </c>
      <c r="C305" s="148" t="s">
        <v>5606</v>
      </c>
      <c r="D305" s="149" t="s">
        <v>22392</v>
      </c>
    </row>
    <row r="306" spans="1:4" ht="13.5" x14ac:dyDescent="0.25">
      <c r="A306" s="148">
        <v>5875</v>
      </c>
      <c r="B306" s="148" t="s">
        <v>5623</v>
      </c>
      <c r="C306" s="148" t="s">
        <v>5606</v>
      </c>
      <c r="D306" s="149" t="s">
        <v>22393</v>
      </c>
    </row>
    <row r="307" spans="1:4" ht="13.5" x14ac:dyDescent="0.25">
      <c r="A307" s="148">
        <v>5879</v>
      </c>
      <c r="B307" s="148" t="s">
        <v>5624</v>
      </c>
      <c r="C307" s="148" t="s">
        <v>5606</v>
      </c>
      <c r="D307" s="149" t="s">
        <v>22394</v>
      </c>
    </row>
    <row r="308" spans="1:4" ht="13.5" x14ac:dyDescent="0.25">
      <c r="A308" s="148">
        <v>5882</v>
      </c>
      <c r="B308" s="148" t="s">
        <v>5625</v>
      </c>
      <c r="C308" s="148" t="s">
        <v>5606</v>
      </c>
      <c r="D308" s="149" t="s">
        <v>22395</v>
      </c>
    </row>
    <row r="309" spans="1:4" ht="13.5" x14ac:dyDescent="0.25">
      <c r="A309" s="148">
        <v>5890</v>
      </c>
      <c r="B309" s="148" t="s">
        <v>5626</v>
      </c>
      <c r="C309" s="148" t="s">
        <v>5606</v>
      </c>
      <c r="D309" s="149" t="s">
        <v>22110</v>
      </c>
    </row>
    <row r="310" spans="1:4" ht="13.5" x14ac:dyDescent="0.25">
      <c r="A310" s="148">
        <v>5894</v>
      </c>
      <c r="B310" s="148" t="s">
        <v>5627</v>
      </c>
      <c r="C310" s="148" t="s">
        <v>5606</v>
      </c>
      <c r="D310" s="149" t="s">
        <v>22396</v>
      </c>
    </row>
    <row r="311" spans="1:4" ht="13.5" x14ac:dyDescent="0.25">
      <c r="A311" s="148">
        <v>5901</v>
      </c>
      <c r="B311" s="148" t="s">
        <v>5628</v>
      </c>
      <c r="C311" s="148" t="s">
        <v>5606</v>
      </c>
      <c r="D311" s="149" t="s">
        <v>22397</v>
      </c>
    </row>
    <row r="312" spans="1:4" ht="13.5" x14ac:dyDescent="0.25">
      <c r="A312" s="148">
        <v>5909</v>
      </c>
      <c r="B312" s="148" t="s">
        <v>5629</v>
      </c>
      <c r="C312" s="148" t="s">
        <v>5606</v>
      </c>
      <c r="D312" s="149" t="s">
        <v>22398</v>
      </c>
    </row>
    <row r="313" spans="1:4" ht="13.5" x14ac:dyDescent="0.25">
      <c r="A313" s="148">
        <v>5921</v>
      </c>
      <c r="B313" s="148" t="s">
        <v>5630</v>
      </c>
      <c r="C313" s="148" t="s">
        <v>5606</v>
      </c>
      <c r="D313" s="149" t="s">
        <v>15047</v>
      </c>
    </row>
    <row r="314" spans="1:4" ht="13.5" x14ac:dyDescent="0.25">
      <c r="A314" s="148">
        <v>5928</v>
      </c>
      <c r="B314" s="148" t="s">
        <v>5631</v>
      </c>
      <c r="C314" s="148" t="s">
        <v>5606</v>
      </c>
      <c r="D314" s="149" t="s">
        <v>22399</v>
      </c>
    </row>
    <row r="315" spans="1:4" ht="13.5" x14ac:dyDescent="0.25">
      <c r="A315" s="148">
        <v>5932</v>
      </c>
      <c r="B315" s="148" t="s">
        <v>5632</v>
      </c>
      <c r="C315" s="148" t="s">
        <v>5606</v>
      </c>
      <c r="D315" s="149" t="s">
        <v>22400</v>
      </c>
    </row>
    <row r="316" spans="1:4" ht="13.5" x14ac:dyDescent="0.25">
      <c r="A316" s="148">
        <v>5940</v>
      </c>
      <c r="B316" s="148" t="s">
        <v>5633</v>
      </c>
      <c r="C316" s="148" t="s">
        <v>5606</v>
      </c>
      <c r="D316" s="149" t="s">
        <v>22401</v>
      </c>
    </row>
    <row r="317" spans="1:4" ht="13.5" x14ac:dyDescent="0.25">
      <c r="A317" s="148">
        <v>5944</v>
      </c>
      <c r="B317" s="148" t="s">
        <v>5634</v>
      </c>
      <c r="C317" s="148" t="s">
        <v>5606</v>
      </c>
      <c r="D317" s="149" t="s">
        <v>22402</v>
      </c>
    </row>
    <row r="318" spans="1:4" ht="13.5" x14ac:dyDescent="0.25">
      <c r="A318" s="148">
        <v>5953</v>
      </c>
      <c r="B318" s="148" t="s">
        <v>5635</v>
      </c>
      <c r="C318" s="148" t="s">
        <v>5606</v>
      </c>
      <c r="D318" s="149" t="s">
        <v>20249</v>
      </c>
    </row>
    <row r="319" spans="1:4" ht="13.5" x14ac:dyDescent="0.25">
      <c r="A319" s="148">
        <v>6259</v>
      </c>
      <c r="B319" s="148" t="s">
        <v>5636</v>
      </c>
      <c r="C319" s="148" t="s">
        <v>5606</v>
      </c>
      <c r="D319" s="149" t="s">
        <v>22403</v>
      </c>
    </row>
    <row r="320" spans="1:4" ht="13.5" x14ac:dyDescent="0.25">
      <c r="A320" s="148">
        <v>6879</v>
      </c>
      <c r="B320" s="148" t="s">
        <v>5637</v>
      </c>
      <c r="C320" s="148" t="s">
        <v>5606</v>
      </c>
      <c r="D320" s="149" t="s">
        <v>22404</v>
      </c>
    </row>
    <row r="321" spans="1:4" ht="13.5" x14ac:dyDescent="0.25">
      <c r="A321" s="148">
        <v>7030</v>
      </c>
      <c r="B321" s="148" t="s">
        <v>5638</v>
      </c>
      <c r="C321" s="148" t="s">
        <v>5606</v>
      </c>
      <c r="D321" s="149" t="s">
        <v>22405</v>
      </c>
    </row>
    <row r="322" spans="1:4" ht="13.5" x14ac:dyDescent="0.25">
      <c r="A322" s="148">
        <v>7042</v>
      </c>
      <c r="B322" s="148" t="s">
        <v>5639</v>
      </c>
      <c r="C322" s="148" t="s">
        <v>5606</v>
      </c>
      <c r="D322" s="149" t="s">
        <v>12771</v>
      </c>
    </row>
    <row r="323" spans="1:4" ht="13.5" x14ac:dyDescent="0.25">
      <c r="A323" s="148">
        <v>7049</v>
      </c>
      <c r="B323" s="148" t="s">
        <v>5640</v>
      </c>
      <c r="C323" s="148" t="s">
        <v>5606</v>
      </c>
      <c r="D323" s="149" t="s">
        <v>12601</v>
      </c>
    </row>
    <row r="324" spans="1:4" ht="13.5" x14ac:dyDescent="0.25">
      <c r="A324" s="148">
        <v>67826</v>
      </c>
      <c r="B324" s="148" t="s">
        <v>5641</v>
      </c>
      <c r="C324" s="148" t="s">
        <v>5606</v>
      </c>
      <c r="D324" s="149" t="s">
        <v>22406</v>
      </c>
    </row>
    <row r="325" spans="1:4" ht="13.5" x14ac:dyDescent="0.25">
      <c r="A325" s="148">
        <v>73417</v>
      </c>
      <c r="B325" s="148" t="s">
        <v>5642</v>
      </c>
      <c r="C325" s="148" t="s">
        <v>5606</v>
      </c>
      <c r="D325" s="149" t="s">
        <v>22407</v>
      </c>
    </row>
    <row r="326" spans="1:4" ht="13.5" x14ac:dyDescent="0.25">
      <c r="A326" s="148">
        <v>73436</v>
      </c>
      <c r="B326" s="148" t="s">
        <v>5643</v>
      </c>
      <c r="C326" s="148" t="s">
        <v>5606</v>
      </c>
      <c r="D326" s="149" t="s">
        <v>22408</v>
      </c>
    </row>
    <row r="327" spans="1:4" ht="13.5" x14ac:dyDescent="0.25">
      <c r="A327" s="148">
        <v>73467</v>
      </c>
      <c r="B327" s="148" t="s">
        <v>5644</v>
      </c>
      <c r="C327" s="148" t="s">
        <v>5606</v>
      </c>
      <c r="D327" s="149" t="s">
        <v>22409</v>
      </c>
    </row>
    <row r="328" spans="1:4" ht="13.5" x14ac:dyDescent="0.25">
      <c r="A328" s="148">
        <v>73536</v>
      </c>
      <c r="B328" s="148" t="s">
        <v>5645</v>
      </c>
      <c r="C328" s="148" t="s">
        <v>5606</v>
      </c>
      <c r="D328" s="149" t="s">
        <v>22410</v>
      </c>
    </row>
    <row r="329" spans="1:4" ht="13.5" x14ac:dyDescent="0.25">
      <c r="A329" s="148">
        <v>83362</v>
      </c>
      <c r="B329" s="148" t="s">
        <v>5646</v>
      </c>
      <c r="C329" s="148" t="s">
        <v>5606</v>
      </c>
      <c r="D329" s="149" t="s">
        <v>22411</v>
      </c>
    </row>
    <row r="330" spans="1:4" ht="13.5" x14ac:dyDescent="0.25">
      <c r="A330" s="148">
        <v>83765</v>
      </c>
      <c r="B330" s="148" t="s">
        <v>5647</v>
      </c>
      <c r="C330" s="148" t="s">
        <v>5606</v>
      </c>
      <c r="D330" s="149" t="s">
        <v>22412</v>
      </c>
    </row>
    <row r="331" spans="1:4" ht="13.5" x14ac:dyDescent="0.25">
      <c r="A331" s="148">
        <v>87445</v>
      </c>
      <c r="B331" s="148" t="s">
        <v>5648</v>
      </c>
      <c r="C331" s="148" t="s">
        <v>5606</v>
      </c>
      <c r="D331" s="149" t="s">
        <v>22413</v>
      </c>
    </row>
    <row r="332" spans="1:4" ht="13.5" x14ac:dyDescent="0.25">
      <c r="A332" s="148">
        <v>88386</v>
      </c>
      <c r="B332" s="148" t="s">
        <v>5649</v>
      </c>
      <c r="C332" s="148" t="s">
        <v>5606</v>
      </c>
      <c r="D332" s="149" t="s">
        <v>14880</v>
      </c>
    </row>
    <row r="333" spans="1:4" ht="13.5" x14ac:dyDescent="0.25">
      <c r="A333" s="148">
        <v>88393</v>
      </c>
      <c r="B333" s="148" t="s">
        <v>5650</v>
      </c>
      <c r="C333" s="148" t="s">
        <v>5606</v>
      </c>
      <c r="D333" s="149" t="s">
        <v>14952</v>
      </c>
    </row>
    <row r="334" spans="1:4" ht="13.5" x14ac:dyDescent="0.25">
      <c r="A334" s="148">
        <v>88399</v>
      </c>
      <c r="B334" s="148" t="s">
        <v>5651</v>
      </c>
      <c r="C334" s="148" t="s">
        <v>5606</v>
      </c>
      <c r="D334" s="149" t="s">
        <v>14790</v>
      </c>
    </row>
    <row r="335" spans="1:4" ht="13.5" x14ac:dyDescent="0.25">
      <c r="A335" s="148">
        <v>88418</v>
      </c>
      <c r="B335" s="148" t="s">
        <v>5652</v>
      </c>
      <c r="C335" s="148" t="s">
        <v>5606</v>
      </c>
      <c r="D335" s="149" t="s">
        <v>13259</v>
      </c>
    </row>
    <row r="336" spans="1:4" ht="13.5" x14ac:dyDescent="0.25">
      <c r="A336" s="148">
        <v>88433</v>
      </c>
      <c r="B336" s="148" t="s">
        <v>5653</v>
      </c>
      <c r="C336" s="148" t="s">
        <v>5606</v>
      </c>
      <c r="D336" s="149" t="s">
        <v>13379</v>
      </c>
    </row>
    <row r="337" spans="1:4" ht="13.5" x14ac:dyDescent="0.25">
      <c r="A337" s="148">
        <v>88830</v>
      </c>
      <c r="B337" s="148" t="s">
        <v>5654</v>
      </c>
      <c r="C337" s="148" t="s">
        <v>5606</v>
      </c>
      <c r="D337" s="149" t="s">
        <v>13407</v>
      </c>
    </row>
    <row r="338" spans="1:4" ht="13.5" x14ac:dyDescent="0.25">
      <c r="A338" s="148">
        <v>88843</v>
      </c>
      <c r="B338" s="148" t="s">
        <v>5655</v>
      </c>
      <c r="C338" s="148" t="s">
        <v>5606</v>
      </c>
      <c r="D338" s="149" t="s">
        <v>16667</v>
      </c>
    </row>
    <row r="339" spans="1:4" ht="13.5" x14ac:dyDescent="0.25">
      <c r="A339" s="148">
        <v>88907</v>
      </c>
      <c r="B339" s="148" t="s">
        <v>5656</v>
      </c>
      <c r="C339" s="148" t="s">
        <v>5606</v>
      </c>
      <c r="D339" s="149" t="s">
        <v>22414</v>
      </c>
    </row>
    <row r="340" spans="1:4" ht="13.5" x14ac:dyDescent="0.25">
      <c r="A340" s="148">
        <v>89021</v>
      </c>
      <c r="B340" s="148" t="s">
        <v>5657</v>
      </c>
      <c r="C340" s="148" t="s">
        <v>5606</v>
      </c>
      <c r="D340" s="149" t="s">
        <v>15475</v>
      </c>
    </row>
    <row r="341" spans="1:4" ht="13.5" x14ac:dyDescent="0.25">
      <c r="A341" s="148">
        <v>89028</v>
      </c>
      <c r="B341" s="148" t="s">
        <v>5658</v>
      </c>
      <c r="C341" s="148" t="s">
        <v>5606</v>
      </c>
      <c r="D341" s="149" t="s">
        <v>22415</v>
      </c>
    </row>
    <row r="342" spans="1:4" ht="13.5" x14ac:dyDescent="0.25">
      <c r="A342" s="148">
        <v>89032</v>
      </c>
      <c r="B342" s="148" t="s">
        <v>5659</v>
      </c>
      <c r="C342" s="148" t="s">
        <v>5606</v>
      </c>
      <c r="D342" s="149" t="s">
        <v>13358</v>
      </c>
    </row>
    <row r="343" spans="1:4" ht="13.5" x14ac:dyDescent="0.25">
      <c r="A343" s="148">
        <v>89035</v>
      </c>
      <c r="B343" s="148" t="s">
        <v>5660</v>
      </c>
      <c r="C343" s="148" t="s">
        <v>5606</v>
      </c>
      <c r="D343" s="149" t="s">
        <v>22416</v>
      </c>
    </row>
    <row r="344" spans="1:4" ht="13.5" x14ac:dyDescent="0.25">
      <c r="A344" s="148">
        <v>89225</v>
      </c>
      <c r="B344" s="148" t="s">
        <v>5661</v>
      </c>
      <c r="C344" s="148" t="s">
        <v>5606</v>
      </c>
      <c r="D344" s="149" t="s">
        <v>19450</v>
      </c>
    </row>
    <row r="345" spans="1:4" ht="13.5" x14ac:dyDescent="0.25">
      <c r="A345" s="148">
        <v>89234</v>
      </c>
      <c r="B345" s="148" t="s">
        <v>5662</v>
      </c>
      <c r="C345" s="148" t="s">
        <v>5606</v>
      </c>
      <c r="D345" s="149" t="s">
        <v>22417</v>
      </c>
    </row>
    <row r="346" spans="1:4" ht="13.5" x14ac:dyDescent="0.25">
      <c r="A346" s="148">
        <v>89242</v>
      </c>
      <c r="B346" s="148" t="s">
        <v>5663</v>
      </c>
      <c r="C346" s="148" t="s">
        <v>5606</v>
      </c>
      <c r="D346" s="149" t="s">
        <v>22418</v>
      </c>
    </row>
    <row r="347" spans="1:4" ht="13.5" x14ac:dyDescent="0.25">
      <c r="A347" s="148">
        <v>89250</v>
      </c>
      <c r="B347" s="148" t="s">
        <v>5664</v>
      </c>
      <c r="C347" s="148" t="s">
        <v>5606</v>
      </c>
      <c r="D347" s="149" t="s">
        <v>22419</v>
      </c>
    </row>
    <row r="348" spans="1:4" ht="13.5" x14ac:dyDescent="0.25">
      <c r="A348" s="148">
        <v>89257</v>
      </c>
      <c r="B348" s="148" t="s">
        <v>5665</v>
      </c>
      <c r="C348" s="148" t="s">
        <v>5606</v>
      </c>
      <c r="D348" s="149" t="s">
        <v>22420</v>
      </c>
    </row>
    <row r="349" spans="1:4" ht="13.5" x14ac:dyDescent="0.25">
      <c r="A349" s="148">
        <v>89272</v>
      </c>
      <c r="B349" s="148" t="s">
        <v>5666</v>
      </c>
      <c r="C349" s="148" t="s">
        <v>5606</v>
      </c>
      <c r="D349" s="149" t="s">
        <v>22421</v>
      </c>
    </row>
    <row r="350" spans="1:4" ht="13.5" x14ac:dyDescent="0.25">
      <c r="A350" s="148">
        <v>89278</v>
      </c>
      <c r="B350" s="148" t="s">
        <v>5667</v>
      </c>
      <c r="C350" s="148" t="s">
        <v>5606</v>
      </c>
      <c r="D350" s="149" t="s">
        <v>15429</v>
      </c>
    </row>
    <row r="351" spans="1:4" ht="13.5" x14ac:dyDescent="0.25">
      <c r="A351" s="148">
        <v>89843</v>
      </c>
      <c r="B351" s="148" t="s">
        <v>5668</v>
      </c>
      <c r="C351" s="148" t="s">
        <v>5606</v>
      </c>
      <c r="D351" s="149" t="s">
        <v>22422</v>
      </c>
    </row>
    <row r="352" spans="1:4" ht="13.5" x14ac:dyDescent="0.25">
      <c r="A352" s="148">
        <v>89876</v>
      </c>
      <c r="B352" s="148" t="s">
        <v>5669</v>
      </c>
      <c r="C352" s="148" t="s">
        <v>5606</v>
      </c>
      <c r="D352" s="149" t="s">
        <v>22423</v>
      </c>
    </row>
    <row r="353" spans="1:4" ht="13.5" x14ac:dyDescent="0.25">
      <c r="A353" s="148">
        <v>89883</v>
      </c>
      <c r="B353" s="148" t="s">
        <v>5670</v>
      </c>
      <c r="C353" s="148" t="s">
        <v>5606</v>
      </c>
      <c r="D353" s="149" t="s">
        <v>22424</v>
      </c>
    </row>
    <row r="354" spans="1:4" ht="13.5" x14ac:dyDescent="0.25">
      <c r="A354" s="148">
        <v>90586</v>
      </c>
      <c r="B354" s="148" t="s">
        <v>5671</v>
      </c>
      <c r="C354" s="148" t="s">
        <v>5606</v>
      </c>
      <c r="D354" s="149" t="s">
        <v>19673</v>
      </c>
    </row>
    <row r="355" spans="1:4" ht="13.5" x14ac:dyDescent="0.25">
      <c r="A355" s="148">
        <v>90625</v>
      </c>
      <c r="B355" s="148" t="s">
        <v>5672</v>
      </c>
      <c r="C355" s="148" t="s">
        <v>5606</v>
      </c>
      <c r="D355" s="149" t="s">
        <v>13285</v>
      </c>
    </row>
    <row r="356" spans="1:4" ht="13.5" x14ac:dyDescent="0.25">
      <c r="A356" s="148">
        <v>90631</v>
      </c>
      <c r="B356" s="148" t="s">
        <v>5673</v>
      </c>
      <c r="C356" s="148" t="s">
        <v>5606</v>
      </c>
      <c r="D356" s="149" t="s">
        <v>22425</v>
      </c>
    </row>
    <row r="357" spans="1:4" ht="13.5" x14ac:dyDescent="0.25">
      <c r="A357" s="148">
        <v>90637</v>
      </c>
      <c r="B357" s="148" t="s">
        <v>5674</v>
      </c>
      <c r="C357" s="148" t="s">
        <v>5606</v>
      </c>
      <c r="D357" s="149" t="s">
        <v>14908</v>
      </c>
    </row>
    <row r="358" spans="1:4" ht="13.5" x14ac:dyDescent="0.25">
      <c r="A358" s="148">
        <v>90643</v>
      </c>
      <c r="B358" s="148" t="s">
        <v>5675</v>
      </c>
      <c r="C358" s="148" t="s">
        <v>5606</v>
      </c>
      <c r="D358" s="149" t="s">
        <v>21425</v>
      </c>
    </row>
    <row r="359" spans="1:4" ht="13.5" x14ac:dyDescent="0.25">
      <c r="A359" s="148">
        <v>90650</v>
      </c>
      <c r="B359" s="148" t="s">
        <v>5676</v>
      </c>
      <c r="C359" s="148" t="s">
        <v>5606</v>
      </c>
      <c r="D359" s="149" t="s">
        <v>22260</v>
      </c>
    </row>
    <row r="360" spans="1:4" ht="13.5" x14ac:dyDescent="0.25">
      <c r="A360" s="148">
        <v>90656</v>
      </c>
      <c r="B360" s="148" t="s">
        <v>5677</v>
      </c>
      <c r="C360" s="148" t="s">
        <v>5606</v>
      </c>
      <c r="D360" s="149" t="s">
        <v>14489</v>
      </c>
    </row>
    <row r="361" spans="1:4" ht="13.5" x14ac:dyDescent="0.25">
      <c r="A361" s="148">
        <v>90662</v>
      </c>
      <c r="B361" s="148" t="s">
        <v>5678</v>
      </c>
      <c r="C361" s="148" t="s">
        <v>5606</v>
      </c>
      <c r="D361" s="149" t="s">
        <v>20840</v>
      </c>
    </row>
    <row r="362" spans="1:4" ht="13.5" x14ac:dyDescent="0.25">
      <c r="A362" s="148">
        <v>90668</v>
      </c>
      <c r="B362" s="148" t="s">
        <v>5679</v>
      </c>
      <c r="C362" s="148" t="s">
        <v>5606</v>
      </c>
      <c r="D362" s="149" t="s">
        <v>22426</v>
      </c>
    </row>
    <row r="363" spans="1:4" ht="13.5" x14ac:dyDescent="0.25">
      <c r="A363" s="148">
        <v>90674</v>
      </c>
      <c r="B363" s="148" t="s">
        <v>5680</v>
      </c>
      <c r="C363" s="148" t="s">
        <v>5606</v>
      </c>
      <c r="D363" s="149" t="s">
        <v>22427</v>
      </c>
    </row>
    <row r="364" spans="1:4" ht="13.5" x14ac:dyDescent="0.25">
      <c r="A364" s="148">
        <v>90680</v>
      </c>
      <c r="B364" s="148" t="s">
        <v>5681</v>
      </c>
      <c r="C364" s="148" t="s">
        <v>5606</v>
      </c>
      <c r="D364" s="149" t="s">
        <v>22428</v>
      </c>
    </row>
    <row r="365" spans="1:4" ht="13.5" x14ac:dyDescent="0.25">
      <c r="A365" s="148">
        <v>90686</v>
      </c>
      <c r="B365" s="148" t="s">
        <v>5682</v>
      </c>
      <c r="C365" s="148" t="s">
        <v>5606</v>
      </c>
      <c r="D365" s="149" t="s">
        <v>22429</v>
      </c>
    </row>
    <row r="366" spans="1:4" ht="13.5" x14ac:dyDescent="0.25">
      <c r="A366" s="148">
        <v>90692</v>
      </c>
      <c r="B366" s="148" t="s">
        <v>5683</v>
      </c>
      <c r="C366" s="148" t="s">
        <v>5606</v>
      </c>
      <c r="D366" s="149" t="s">
        <v>22430</v>
      </c>
    </row>
    <row r="367" spans="1:4" ht="13.5" x14ac:dyDescent="0.25">
      <c r="A367" s="148">
        <v>90964</v>
      </c>
      <c r="B367" s="148" t="s">
        <v>5684</v>
      </c>
      <c r="C367" s="148" t="s">
        <v>5606</v>
      </c>
      <c r="D367" s="149" t="s">
        <v>13447</v>
      </c>
    </row>
    <row r="368" spans="1:4" ht="13.5" x14ac:dyDescent="0.25">
      <c r="A368" s="148">
        <v>90972</v>
      </c>
      <c r="B368" s="148" t="s">
        <v>5685</v>
      </c>
      <c r="C368" s="148" t="s">
        <v>5606</v>
      </c>
      <c r="D368" s="149" t="s">
        <v>22431</v>
      </c>
    </row>
    <row r="369" spans="1:4" ht="13.5" x14ac:dyDescent="0.25">
      <c r="A369" s="148">
        <v>90979</v>
      </c>
      <c r="B369" s="148" t="s">
        <v>5686</v>
      </c>
      <c r="C369" s="148" t="s">
        <v>5606</v>
      </c>
      <c r="D369" s="149" t="s">
        <v>22432</v>
      </c>
    </row>
    <row r="370" spans="1:4" ht="13.5" x14ac:dyDescent="0.25">
      <c r="A370" s="148">
        <v>90991</v>
      </c>
      <c r="B370" s="148" t="s">
        <v>5687</v>
      </c>
      <c r="C370" s="148" t="s">
        <v>5606</v>
      </c>
      <c r="D370" s="149" t="s">
        <v>22433</v>
      </c>
    </row>
    <row r="371" spans="1:4" ht="13.5" x14ac:dyDescent="0.25">
      <c r="A371" s="148">
        <v>90999</v>
      </c>
      <c r="B371" s="148" t="s">
        <v>5688</v>
      </c>
      <c r="C371" s="148" t="s">
        <v>5606</v>
      </c>
      <c r="D371" s="149" t="s">
        <v>22434</v>
      </c>
    </row>
    <row r="372" spans="1:4" ht="13.5" x14ac:dyDescent="0.25">
      <c r="A372" s="148">
        <v>91031</v>
      </c>
      <c r="B372" s="148" t="s">
        <v>5689</v>
      </c>
      <c r="C372" s="148" t="s">
        <v>5606</v>
      </c>
      <c r="D372" s="149" t="s">
        <v>22435</v>
      </c>
    </row>
    <row r="373" spans="1:4" ht="13.5" x14ac:dyDescent="0.25">
      <c r="A373" s="148">
        <v>91277</v>
      </c>
      <c r="B373" s="148" t="s">
        <v>5690</v>
      </c>
      <c r="C373" s="148" t="s">
        <v>5606</v>
      </c>
      <c r="D373" s="149" t="s">
        <v>13719</v>
      </c>
    </row>
    <row r="374" spans="1:4" ht="13.5" x14ac:dyDescent="0.25">
      <c r="A374" s="148">
        <v>91283</v>
      </c>
      <c r="B374" s="148" t="s">
        <v>5691</v>
      </c>
      <c r="C374" s="148" t="s">
        <v>5606</v>
      </c>
      <c r="D374" s="149" t="s">
        <v>22436</v>
      </c>
    </row>
    <row r="375" spans="1:4" ht="13.5" x14ac:dyDescent="0.25">
      <c r="A375" s="148">
        <v>91386</v>
      </c>
      <c r="B375" s="148" t="s">
        <v>5692</v>
      </c>
      <c r="C375" s="148" t="s">
        <v>5606</v>
      </c>
      <c r="D375" s="149" t="s">
        <v>22405</v>
      </c>
    </row>
    <row r="376" spans="1:4" ht="13.5" x14ac:dyDescent="0.25">
      <c r="A376" s="148">
        <v>91533</v>
      </c>
      <c r="B376" s="148" t="s">
        <v>5693</v>
      </c>
      <c r="C376" s="148" t="s">
        <v>5606</v>
      </c>
      <c r="D376" s="149" t="s">
        <v>22437</v>
      </c>
    </row>
    <row r="377" spans="1:4" ht="13.5" x14ac:dyDescent="0.25">
      <c r="A377" s="148">
        <v>91634</v>
      </c>
      <c r="B377" s="148" t="s">
        <v>5694</v>
      </c>
      <c r="C377" s="148" t="s">
        <v>5606</v>
      </c>
      <c r="D377" s="149" t="s">
        <v>22438</v>
      </c>
    </row>
    <row r="378" spans="1:4" ht="13.5" x14ac:dyDescent="0.25">
      <c r="A378" s="148">
        <v>91645</v>
      </c>
      <c r="B378" s="148" t="s">
        <v>5695</v>
      </c>
      <c r="C378" s="148" t="s">
        <v>5606</v>
      </c>
      <c r="D378" s="149" t="s">
        <v>22439</v>
      </c>
    </row>
    <row r="379" spans="1:4" ht="13.5" x14ac:dyDescent="0.25">
      <c r="A379" s="148">
        <v>91692</v>
      </c>
      <c r="B379" s="148" t="s">
        <v>5696</v>
      </c>
      <c r="C379" s="148" t="s">
        <v>5606</v>
      </c>
      <c r="D379" s="149" t="s">
        <v>22440</v>
      </c>
    </row>
    <row r="380" spans="1:4" ht="13.5" x14ac:dyDescent="0.25">
      <c r="A380" s="148">
        <v>92043</v>
      </c>
      <c r="B380" s="148" t="s">
        <v>5697</v>
      </c>
      <c r="C380" s="148" t="s">
        <v>5606</v>
      </c>
      <c r="D380" s="149" t="s">
        <v>12944</v>
      </c>
    </row>
    <row r="381" spans="1:4" ht="13.5" x14ac:dyDescent="0.25">
      <c r="A381" s="148">
        <v>92106</v>
      </c>
      <c r="B381" s="148" t="s">
        <v>5698</v>
      </c>
      <c r="C381" s="148" t="s">
        <v>5606</v>
      </c>
      <c r="D381" s="149" t="s">
        <v>22441</v>
      </c>
    </row>
    <row r="382" spans="1:4" ht="13.5" x14ac:dyDescent="0.25">
      <c r="A382" s="148">
        <v>92112</v>
      </c>
      <c r="B382" s="148" t="s">
        <v>5699</v>
      </c>
      <c r="C382" s="148" t="s">
        <v>5606</v>
      </c>
      <c r="D382" s="149" t="s">
        <v>14474</v>
      </c>
    </row>
    <row r="383" spans="1:4" ht="13.5" x14ac:dyDescent="0.25">
      <c r="A383" s="148">
        <v>92118</v>
      </c>
      <c r="B383" s="148" t="s">
        <v>5700</v>
      </c>
      <c r="C383" s="148" t="s">
        <v>5606</v>
      </c>
      <c r="D383" s="149" t="s">
        <v>15822</v>
      </c>
    </row>
    <row r="384" spans="1:4" ht="13.5" x14ac:dyDescent="0.25">
      <c r="A384" s="148">
        <v>92138</v>
      </c>
      <c r="B384" s="148" t="s">
        <v>5701</v>
      </c>
      <c r="C384" s="148" t="s">
        <v>5606</v>
      </c>
      <c r="D384" s="149" t="s">
        <v>22442</v>
      </c>
    </row>
    <row r="385" spans="1:4" ht="13.5" x14ac:dyDescent="0.25">
      <c r="A385" s="148">
        <v>92145</v>
      </c>
      <c r="B385" s="148" t="s">
        <v>5702</v>
      </c>
      <c r="C385" s="148" t="s">
        <v>5606</v>
      </c>
      <c r="D385" s="149" t="s">
        <v>14177</v>
      </c>
    </row>
    <row r="386" spans="1:4" ht="13.5" x14ac:dyDescent="0.25">
      <c r="A386" s="148">
        <v>92242</v>
      </c>
      <c r="B386" s="148" t="s">
        <v>5703</v>
      </c>
      <c r="C386" s="148" t="s">
        <v>5606</v>
      </c>
      <c r="D386" s="149" t="s">
        <v>22443</v>
      </c>
    </row>
    <row r="387" spans="1:4" ht="13.5" x14ac:dyDescent="0.25">
      <c r="A387" s="148">
        <v>92716</v>
      </c>
      <c r="B387" s="148" t="s">
        <v>5704</v>
      </c>
      <c r="C387" s="148" t="s">
        <v>5606</v>
      </c>
      <c r="D387" s="149" t="s">
        <v>22444</v>
      </c>
    </row>
    <row r="388" spans="1:4" ht="13.5" x14ac:dyDescent="0.25">
      <c r="A388" s="148">
        <v>92960</v>
      </c>
      <c r="B388" s="148" t="s">
        <v>5705</v>
      </c>
      <c r="C388" s="148" t="s">
        <v>5606</v>
      </c>
      <c r="D388" s="149" t="s">
        <v>22445</v>
      </c>
    </row>
    <row r="389" spans="1:4" ht="13.5" x14ac:dyDescent="0.25">
      <c r="A389" s="148">
        <v>92966</v>
      </c>
      <c r="B389" s="148" t="s">
        <v>5706</v>
      </c>
      <c r="C389" s="148" t="s">
        <v>5606</v>
      </c>
      <c r="D389" s="149" t="s">
        <v>14954</v>
      </c>
    </row>
    <row r="390" spans="1:4" ht="13.5" x14ac:dyDescent="0.25">
      <c r="A390" s="148">
        <v>93224</v>
      </c>
      <c r="B390" s="148" t="s">
        <v>5707</v>
      </c>
      <c r="C390" s="148" t="s">
        <v>5606</v>
      </c>
      <c r="D390" s="149" t="s">
        <v>22446</v>
      </c>
    </row>
    <row r="391" spans="1:4" ht="13.5" x14ac:dyDescent="0.25">
      <c r="A391" s="148">
        <v>93233</v>
      </c>
      <c r="B391" s="148" t="s">
        <v>5708</v>
      </c>
      <c r="C391" s="148" t="s">
        <v>5606</v>
      </c>
      <c r="D391" s="149" t="s">
        <v>14069</v>
      </c>
    </row>
    <row r="392" spans="1:4" ht="13.5" x14ac:dyDescent="0.25">
      <c r="A392" s="148">
        <v>93272</v>
      </c>
      <c r="B392" s="148" t="s">
        <v>5709</v>
      </c>
      <c r="C392" s="148" t="s">
        <v>5606</v>
      </c>
      <c r="D392" s="149" t="s">
        <v>15895</v>
      </c>
    </row>
    <row r="393" spans="1:4" ht="13.5" x14ac:dyDescent="0.25">
      <c r="A393" s="148">
        <v>93281</v>
      </c>
      <c r="B393" s="148" t="s">
        <v>5710</v>
      </c>
      <c r="C393" s="148" t="s">
        <v>5606</v>
      </c>
      <c r="D393" s="149" t="s">
        <v>17333</v>
      </c>
    </row>
    <row r="394" spans="1:4" ht="13.5" x14ac:dyDescent="0.25">
      <c r="A394" s="148">
        <v>93287</v>
      </c>
      <c r="B394" s="148" t="s">
        <v>5711</v>
      </c>
      <c r="C394" s="148" t="s">
        <v>5606</v>
      </c>
      <c r="D394" s="149" t="s">
        <v>22447</v>
      </c>
    </row>
    <row r="395" spans="1:4" ht="13.5" x14ac:dyDescent="0.25">
      <c r="A395" s="148">
        <v>93402</v>
      </c>
      <c r="B395" s="148" t="s">
        <v>5712</v>
      </c>
      <c r="C395" s="148" t="s">
        <v>5606</v>
      </c>
      <c r="D395" s="149" t="s">
        <v>22448</v>
      </c>
    </row>
    <row r="396" spans="1:4" ht="13.5" x14ac:dyDescent="0.25">
      <c r="A396" s="148">
        <v>93408</v>
      </c>
      <c r="B396" s="148" t="s">
        <v>22449</v>
      </c>
      <c r="C396" s="148" t="s">
        <v>5606</v>
      </c>
      <c r="D396" s="149" t="s">
        <v>22450</v>
      </c>
    </row>
    <row r="397" spans="1:4" ht="13.5" x14ac:dyDescent="0.25">
      <c r="A397" s="148">
        <v>93415</v>
      </c>
      <c r="B397" s="148" t="s">
        <v>5714</v>
      </c>
      <c r="C397" s="148" t="s">
        <v>5606</v>
      </c>
      <c r="D397" s="149" t="s">
        <v>13600</v>
      </c>
    </row>
    <row r="398" spans="1:4" ht="13.5" x14ac:dyDescent="0.25">
      <c r="A398" s="148">
        <v>93421</v>
      </c>
      <c r="B398" s="148" t="s">
        <v>5715</v>
      </c>
      <c r="C398" s="148" t="s">
        <v>5606</v>
      </c>
      <c r="D398" s="149" t="s">
        <v>14082</v>
      </c>
    </row>
    <row r="399" spans="1:4" ht="13.5" x14ac:dyDescent="0.25">
      <c r="A399" s="148">
        <v>93427</v>
      </c>
      <c r="B399" s="148" t="s">
        <v>5716</v>
      </c>
      <c r="C399" s="148" t="s">
        <v>5606</v>
      </c>
      <c r="D399" s="149" t="s">
        <v>22451</v>
      </c>
    </row>
    <row r="400" spans="1:4" ht="13.5" x14ac:dyDescent="0.25">
      <c r="A400" s="148">
        <v>93433</v>
      </c>
      <c r="B400" s="148" t="s">
        <v>5717</v>
      </c>
      <c r="C400" s="148" t="s">
        <v>5606</v>
      </c>
      <c r="D400" s="149" t="s">
        <v>22452</v>
      </c>
    </row>
    <row r="401" spans="1:4" ht="13.5" x14ac:dyDescent="0.25">
      <c r="A401" s="148">
        <v>93439</v>
      </c>
      <c r="B401" s="148" t="s">
        <v>5718</v>
      </c>
      <c r="C401" s="148" t="s">
        <v>5606</v>
      </c>
      <c r="D401" s="149" t="s">
        <v>22453</v>
      </c>
    </row>
    <row r="402" spans="1:4" ht="13.5" x14ac:dyDescent="0.25">
      <c r="A402" s="148">
        <v>95121</v>
      </c>
      <c r="B402" s="148" t="s">
        <v>5719</v>
      </c>
      <c r="C402" s="148" t="s">
        <v>5606</v>
      </c>
      <c r="D402" s="149" t="s">
        <v>22454</v>
      </c>
    </row>
    <row r="403" spans="1:4" ht="13.5" x14ac:dyDescent="0.25">
      <c r="A403" s="148">
        <v>95127</v>
      </c>
      <c r="B403" s="148" t="s">
        <v>5720</v>
      </c>
      <c r="C403" s="148" t="s">
        <v>5606</v>
      </c>
      <c r="D403" s="149" t="s">
        <v>22455</v>
      </c>
    </row>
    <row r="404" spans="1:4" ht="13.5" x14ac:dyDescent="0.25">
      <c r="A404" s="148">
        <v>95133</v>
      </c>
      <c r="B404" s="148" t="s">
        <v>5721</v>
      </c>
      <c r="C404" s="148" t="s">
        <v>5606</v>
      </c>
      <c r="D404" s="149" t="s">
        <v>22456</v>
      </c>
    </row>
    <row r="405" spans="1:4" ht="13.5" x14ac:dyDescent="0.25">
      <c r="A405" s="148">
        <v>95139</v>
      </c>
      <c r="B405" s="148" t="s">
        <v>5722</v>
      </c>
      <c r="C405" s="148" t="s">
        <v>5606</v>
      </c>
      <c r="D405" s="149" t="s">
        <v>12503</v>
      </c>
    </row>
    <row r="406" spans="1:4" ht="13.5" x14ac:dyDescent="0.25">
      <c r="A406" s="148">
        <v>95212</v>
      </c>
      <c r="B406" s="148" t="s">
        <v>5723</v>
      </c>
      <c r="C406" s="148" t="s">
        <v>5606</v>
      </c>
      <c r="D406" s="149" t="s">
        <v>22457</v>
      </c>
    </row>
    <row r="407" spans="1:4" ht="13.5" x14ac:dyDescent="0.25">
      <c r="A407" s="148">
        <v>95218</v>
      </c>
      <c r="B407" s="148" t="s">
        <v>17556</v>
      </c>
      <c r="C407" s="148" t="s">
        <v>5606</v>
      </c>
      <c r="D407" s="149" t="s">
        <v>16009</v>
      </c>
    </row>
    <row r="408" spans="1:4" ht="13.5" x14ac:dyDescent="0.25">
      <c r="A408" s="148">
        <v>95258</v>
      </c>
      <c r="B408" s="148" t="s">
        <v>5724</v>
      </c>
      <c r="C408" s="148" t="s">
        <v>5606</v>
      </c>
      <c r="D408" s="149" t="s">
        <v>16680</v>
      </c>
    </row>
    <row r="409" spans="1:4" ht="13.5" x14ac:dyDescent="0.25">
      <c r="A409" s="148">
        <v>95264</v>
      </c>
      <c r="B409" s="148" t="s">
        <v>5725</v>
      </c>
      <c r="C409" s="148" t="s">
        <v>5606</v>
      </c>
      <c r="D409" s="149" t="s">
        <v>22458</v>
      </c>
    </row>
    <row r="410" spans="1:4" ht="13.5" x14ac:dyDescent="0.25">
      <c r="A410" s="148">
        <v>95270</v>
      </c>
      <c r="B410" s="148" t="s">
        <v>5726</v>
      </c>
      <c r="C410" s="148" t="s">
        <v>5606</v>
      </c>
      <c r="D410" s="149" t="s">
        <v>19812</v>
      </c>
    </row>
    <row r="411" spans="1:4" ht="13.5" x14ac:dyDescent="0.25">
      <c r="A411" s="148">
        <v>95276</v>
      </c>
      <c r="B411" s="148" t="s">
        <v>5727</v>
      </c>
      <c r="C411" s="148" t="s">
        <v>5606</v>
      </c>
      <c r="D411" s="149" t="s">
        <v>13395</v>
      </c>
    </row>
    <row r="412" spans="1:4" ht="13.5" x14ac:dyDescent="0.25">
      <c r="A412" s="148">
        <v>95282</v>
      </c>
      <c r="B412" s="148" t="s">
        <v>5728</v>
      </c>
      <c r="C412" s="148" t="s">
        <v>5606</v>
      </c>
      <c r="D412" s="149" t="s">
        <v>16316</v>
      </c>
    </row>
    <row r="413" spans="1:4" ht="13.5" x14ac:dyDescent="0.25">
      <c r="A413" s="148">
        <v>95620</v>
      </c>
      <c r="B413" s="148" t="s">
        <v>5729</v>
      </c>
      <c r="C413" s="148" t="s">
        <v>5606</v>
      </c>
      <c r="D413" s="149" t="s">
        <v>19892</v>
      </c>
    </row>
    <row r="414" spans="1:4" ht="13.5" x14ac:dyDescent="0.25">
      <c r="A414" s="148">
        <v>95631</v>
      </c>
      <c r="B414" s="148" t="s">
        <v>5730</v>
      </c>
      <c r="C414" s="148" t="s">
        <v>5606</v>
      </c>
      <c r="D414" s="149" t="s">
        <v>22459</v>
      </c>
    </row>
    <row r="415" spans="1:4" ht="13.5" x14ac:dyDescent="0.25">
      <c r="A415" s="148">
        <v>95702</v>
      </c>
      <c r="B415" s="148" t="s">
        <v>5731</v>
      </c>
      <c r="C415" s="148" t="s">
        <v>5606</v>
      </c>
      <c r="D415" s="149" t="s">
        <v>20849</v>
      </c>
    </row>
    <row r="416" spans="1:4" ht="13.5" x14ac:dyDescent="0.25">
      <c r="A416" s="148">
        <v>95708</v>
      </c>
      <c r="B416" s="148" t="s">
        <v>5732</v>
      </c>
      <c r="C416" s="148" t="s">
        <v>5606</v>
      </c>
      <c r="D416" s="149" t="s">
        <v>22460</v>
      </c>
    </row>
    <row r="417" spans="1:4" ht="13.5" x14ac:dyDescent="0.25">
      <c r="A417" s="148">
        <v>95714</v>
      </c>
      <c r="B417" s="148" t="s">
        <v>5733</v>
      </c>
      <c r="C417" s="148" t="s">
        <v>5606</v>
      </c>
      <c r="D417" s="149" t="s">
        <v>22461</v>
      </c>
    </row>
    <row r="418" spans="1:4" ht="13.5" x14ac:dyDescent="0.25">
      <c r="A418" s="148">
        <v>95720</v>
      </c>
      <c r="B418" s="148" t="s">
        <v>5734</v>
      </c>
      <c r="C418" s="148" t="s">
        <v>5606</v>
      </c>
      <c r="D418" s="149" t="s">
        <v>20867</v>
      </c>
    </row>
    <row r="419" spans="1:4" ht="13.5" x14ac:dyDescent="0.25">
      <c r="A419" s="148">
        <v>95872</v>
      </c>
      <c r="B419" s="148" t="s">
        <v>5735</v>
      </c>
      <c r="C419" s="148" t="s">
        <v>5606</v>
      </c>
      <c r="D419" s="149" t="s">
        <v>22462</v>
      </c>
    </row>
    <row r="420" spans="1:4" ht="13.5" x14ac:dyDescent="0.25">
      <c r="A420" s="148">
        <v>96013</v>
      </c>
      <c r="B420" s="148" t="s">
        <v>5736</v>
      </c>
      <c r="C420" s="148" t="s">
        <v>5606</v>
      </c>
      <c r="D420" s="149" t="s">
        <v>22463</v>
      </c>
    </row>
    <row r="421" spans="1:4" ht="13.5" x14ac:dyDescent="0.25">
      <c r="A421" s="148">
        <v>96020</v>
      </c>
      <c r="B421" s="148" t="s">
        <v>5737</v>
      </c>
      <c r="C421" s="148" t="s">
        <v>5606</v>
      </c>
      <c r="D421" s="149" t="s">
        <v>22464</v>
      </c>
    </row>
    <row r="422" spans="1:4" ht="13.5" x14ac:dyDescent="0.25">
      <c r="A422" s="148">
        <v>96028</v>
      </c>
      <c r="B422" s="148" t="s">
        <v>5738</v>
      </c>
      <c r="C422" s="148" t="s">
        <v>5606</v>
      </c>
      <c r="D422" s="149" t="s">
        <v>22465</v>
      </c>
    </row>
    <row r="423" spans="1:4" ht="13.5" x14ac:dyDescent="0.25">
      <c r="A423" s="148">
        <v>96035</v>
      </c>
      <c r="B423" s="148" t="s">
        <v>5739</v>
      </c>
      <c r="C423" s="148" t="s">
        <v>5606</v>
      </c>
      <c r="D423" s="149" t="s">
        <v>22466</v>
      </c>
    </row>
    <row r="424" spans="1:4" ht="13.5" x14ac:dyDescent="0.25">
      <c r="A424" s="148">
        <v>96157</v>
      </c>
      <c r="B424" s="148" t="s">
        <v>5740</v>
      </c>
      <c r="C424" s="148" t="s">
        <v>5606</v>
      </c>
      <c r="D424" s="149" t="s">
        <v>22467</v>
      </c>
    </row>
    <row r="425" spans="1:4" ht="13.5" x14ac:dyDescent="0.25">
      <c r="A425" s="148">
        <v>96158</v>
      </c>
      <c r="B425" s="148" t="s">
        <v>5741</v>
      </c>
      <c r="C425" s="148" t="s">
        <v>5606</v>
      </c>
      <c r="D425" s="149" t="s">
        <v>22468</v>
      </c>
    </row>
    <row r="426" spans="1:4" ht="13.5" x14ac:dyDescent="0.25">
      <c r="A426" s="148">
        <v>96245</v>
      </c>
      <c r="B426" s="148" t="s">
        <v>5742</v>
      </c>
      <c r="C426" s="148" t="s">
        <v>5606</v>
      </c>
      <c r="D426" s="149" t="s">
        <v>22469</v>
      </c>
    </row>
    <row r="427" spans="1:4" ht="13.5" x14ac:dyDescent="0.25">
      <c r="A427" s="148">
        <v>96303</v>
      </c>
      <c r="B427" s="148" t="s">
        <v>17557</v>
      </c>
      <c r="C427" s="148" t="s">
        <v>5606</v>
      </c>
      <c r="D427" s="149" t="s">
        <v>22470</v>
      </c>
    </row>
    <row r="428" spans="1:4" ht="13.5" x14ac:dyDescent="0.25">
      <c r="A428" s="148">
        <v>96309</v>
      </c>
      <c r="B428" s="148" t="s">
        <v>17558</v>
      </c>
      <c r="C428" s="148" t="s">
        <v>5606</v>
      </c>
      <c r="D428" s="149" t="s">
        <v>12916</v>
      </c>
    </row>
    <row r="429" spans="1:4" ht="13.5" x14ac:dyDescent="0.25">
      <c r="A429" s="148">
        <v>96463</v>
      </c>
      <c r="B429" s="148" t="s">
        <v>5743</v>
      </c>
      <c r="C429" s="148" t="s">
        <v>5606</v>
      </c>
      <c r="D429" s="149" t="s">
        <v>22471</v>
      </c>
    </row>
    <row r="430" spans="1:4" ht="13.5" x14ac:dyDescent="0.25">
      <c r="A430" s="148">
        <v>98764</v>
      </c>
      <c r="B430" s="148" t="s">
        <v>5744</v>
      </c>
      <c r="C430" s="148" t="s">
        <v>5606</v>
      </c>
      <c r="D430" s="149" t="s">
        <v>13834</v>
      </c>
    </row>
    <row r="431" spans="1:4" ht="13.5" x14ac:dyDescent="0.25">
      <c r="A431" s="148">
        <v>99833</v>
      </c>
      <c r="B431" s="148" t="s">
        <v>5745</v>
      </c>
      <c r="C431" s="148" t="s">
        <v>5606</v>
      </c>
      <c r="D431" s="149" t="s">
        <v>14730</v>
      </c>
    </row>
    <row r="432" spans="1:4" ht="13.5" x14ac:dyDescent="0.25">
      <c r="A432" s="148">
        <v>100641</v>
      </c>
      <c r="B432" s="148" t="s">
        <v>5746</v>
      </c>
      <c r="C432" s="148" t="s">
        <v>5606</v>
      </c>
      <c r="D432" s="149" t="s">
        <v>22472</v>
      </c>
    </row>
    <row r="433" spans="1:4" ht="13.5" x14ac:dyDescent="0.25">
      <c r="A433" s="148">
        <v>100647</v>
      </c>
      <c r="B433" s="148" t="s">
        <v>5747</v>
      </c>
      <c r="C433" s="148" t="s">
        <v>5606</v>
      </c>
      <c r="D433" s="149" t="s">
        <v>22473</v>
      </c>
    </row>
    <row r="434" spans="1:4" ht="13.5" x14ac:dyDescent="0.25">
      <c r="A434" s="148">
        <v>5632</v>
      </c>
      <c r="B434" s="148" t="s">
        <v>5749</v>
      </c>
      <c r="C434" s="148" t="s">
        <v>5750</v>
      </c>
      <c r="D434" s="149" t="s">
        <v>22474</v>
      </c>
    </row>
    <row r="435" spans="1:4" ht="13.5" x14ac:dyDescent="0.25">
      <c r="A435" s="148">
        <v>5679</v>
      </c>
      <c r="B435" s="148" t="s">
        <v>5751</v>
      </c>
      <c r="C435" s="148" t="s">
        <v>5750</v>
      </c>
      <c r="D435" s="149" t="s">
        <v>22475</v>
      </c>
    </row>
    <row r="436" spans="1:4" ht="13.5" x14ac:dyDescent="0.25">
      <c r="A436" s="148">
        <v>5681</v>
      </c>
      <c r="B436" s="148" t="s">
        <v>5752</v>
      </c>
      <c r="C436" s="148" t="s">
        <v>5750</v>
      </c>
      <c r="D436" s="149" t="s">
        <v>19814</v>
      </c>
    </row>
    <row r="437" spans="1:4" ht="13.5" x14ac:dyDescent="0.25">
      <c r="A437" s="148">
        <v>5685</v>
      </c>
      <c r="B437" s="148" t="s">
        <v>5753</v>
      </c>
      <c r="C437" s="148" t="s">
        <v>5750</v>
      </c>
      <c r="D437" s="149" t="s">
        <v>22476</v>
      </c>
    </row>
    <row r="438" spans="1:4" ht="13.5" x14ac:dyDescent="0.25">
      <c r="A438" s="148">
        <v>5690</v>
      </c>
      <c r="B438" s="148" t="s">
        <v>5754</v>
      </c>
      <c r="C438" s="148" t="s">
        <v>5750</v>
      </c>
      <c r="D438" s="149" t="s">
        <v>14290</v>
      </c>
    </row>
    <row r="439" spans="1:4" ht="13.5" x14ac:dyDescent="0.25">
      <c r="A439" s="148">
        <v>5806</v>
      </c>
      <c r="B439" s="148" t="s">
        <v>5755</v>
      </c>
      <c r="C439" s="148" t="s">
        <v>5750</v>
      </c>
      <c r="D439" s="149" t="s">
        <v>12504</v>
      </c>
    </row>
    <row r="440" spans="1:4" ht="13.5" x14ac:dyDescent="0.25">
      <c r="A440" s="148">
        <v>5826</v>
      </c>
      <c r="B440" s="148" t="s">
        <v>5756</v>
      </c>
      <c r="C440" s="148" t="s">
        <v>5750</v>
      </c>
      <c r="D440" s="149" t="s">
        <v>22023</v>
      </c>
    </row>
    <row r="441" spans="1:4" ht="13.5" x14ac:dyDescent="0.25">
      <c r="A441" s="148">
        <v>5829</v>
      </c>
      <c r="B441" s="148" t="s">
        <v>5757</v>
      </c>
      <c r="C441" s="148" t="s">
        <v>5750</v>
      </c>
      <c r="D441" s="149" t="s">
        <v>22477</v>
      </c>
    </row>
    <row r="442" spans="1:4" ht="13.5" x14ac:dyDescent="0.25">
      <c r="A442" s="148">
        <v>5837</v>
      </c>
      <c r="B442" s="148" t="s">
        <v>5758</v>
      </c>
      <c r="C442" s="148" t="s">
        <v>5750</v>
      </c>
      <c r="D442" s="149" t="s">
        <v>16332</v>
      </c>
    </row>
    <row r="443" spans="1:4" ht="13.5" x14ac:dyDescent="0.25">
      <c r="A443" s="148">
        <v>5841</v>
      </c>
      <c r="B443" s="148" t="s">
        <v>5759</v>
      </c>
      <c r="C443" s="148" t="s">
        <v>5750</v>
      </c>
      <c r="D443" s="149" t="s">
        <v>13081</v>
      </c>
    </row>
    <row r="444" spans="1:4" ht="13.5" x14ac:dyDescent="0.25">
      <c r="A444" s="148">
        <v>5845</v>
      </c>
      <c r="B444" s="148" t="s">
        <v>5760</v>
      </c>
      <c r="C444" s="148" t="s">
        <v>5750</v>
      </c>
      <c r="D444" s="149" t="s">
        <v>17323</v>
      </c>
    </row>
    <row r="445" spans="1:4" ht="13.5" x14ac:dyDescent="0.25">
      <c r="A445" s="148">
        <v>5849</v>
      </c>
      <c r="B445" s="148" t="s">
        <v>5761</v>
      </c>
      <c r="C445" s="148" t="s">
        <v>5750</v>
      </c>
      <c r="D445" s="149" t="s">
        <v>22478</v>
      </c>
    </row>
    <row r="446" spans="1:4" ht="13.5" x14ac:dyDescent="0.25">
      <c r="A446" s="148">
        <v>5853</v>
      </c>
      <c r="B446" s="148" t="s">
        <v>5762</v>
      </c>
      <c r="C446" s="148" t="s">
        <v>5750</v>
      </c>
      <c r="D446" s="149" t="s">
        <v>22479</v>
      </c>
    </row>
    <row r="447" spans="1:4" ht="13.5" x14ac:dyDescent="0.25">
      <c r="A447" s="148">
        <v>5857</v>
      </c>
      <c r="B447" s="148" t="s">
        <v>5763</v>
      </c>
      <c r="C447" s="148" t="s">
        <v>5750</v>
      </c>
      <c r="D447" s="149" t="s">
        <v>22480</v>
      </c>
    </row>
    <row r="448" spans="1:4" ht="13.5" x14ac:dyDescent="0.25">
      <c r="A448" s="148">
        <v>5865</v>
      </c>
      <c r="B448" s="148" t="s">
        <v>5764</v>
      </c>
      <c r="C448" s="148" t="s">
        <v>5750</v>
      </c>
      <c r="D448" s="149" t="s">
        <v>22481</v>
      </c>
    </row>
    <row r="449" spans="1:4" ht="13.5" x14ac:dyDescent="0.25">
      <c r="A449" s="148">
        <v>5869</v>
      </c>
      <c r="B449" s="148" t="s">
        <v>5765</v>
      </c>
      <c r="C449" s="148" t="s">
        <v>5750</v>
      </c>
      <c r="D449" s="149" t="s">
        <v>22482</v>
      </c>
    </row>
    <row r="450" spans="1:4" ht="13.5" x14ac:dyDescent="0.25">
      <c r="A450" s="148">
        <v>5877</v>
      </c>
      <c r="B450" s="148" t="s">
        <v>5766</v>
      </c>
      <c r="C450" s="148" t="s">
        <v>5750</v>
      </c>
      <c r="D450" s="149" t="s">
        <v>22483</v>
      </c>
    </row>
    <row r="451" spans="1:4" ht="13.5" x14ac:dyDescent="0.25">
      <c r="A451" s="148">
        <v>5881</v>
      </c>
      <c r="B451" s="148" t="s">
        <v>5767</v>
      </c>
      <c r="C451" s="148" t="s">
        <v>5750</v>
      </c>
      <c r="D451" s="149" t="s">
        <v>22484</v>
      </c>
    </row>
    <row r="452" spans="1:4" ht="13.5" x14ac:dyDescent="0.25">
      <c r="A452" s="148">
        <v>5884</v>
      </c>
      <c r="B452" s="148" t="s">
        <v>5768</v>
      </c>
      <c r="C452" s="148" t="s">
        <v>5750</v>
      </c>
      <c r="D452" s="149" t="s">
        <v>15714</v>
      </c>
    </row>
    <row r="453" spans="1:4" ht="13.5" x14ac:dyDescent="0.25">
      <c r="A453" s="148">
        <v>5892</v>
      </c>
      <c r="B453" s="148" t="s">
        <v>5769</v>
      </c>
      <c r="C453" s="148" t="s">
        <v>5750</v>
      </c>
      <c r="D453" s="149" t="s">
        <v>16952</v>
      </c>
    </row>
    <row r="454" spans="1:4" ht="13.5" x14ac:dyDescent="0.25">
      <c r="A454" s="148">
        <v>5896</v>
      </c>
      <c r="B454" s="148" t="s">
        <v>5770</v>
      </c>
      <c r="C454" s="148" t="s">
        <v>5750</v>
      </c>
      <c r="D454" s="149" t="s">
        <v>22485</v>
      </c>
    </row>
    <row r="455" spans="1:4" ht="13.5" x14ac:dyDescent="0.25">
      <c r="A455" s="148">
        <v>5903</v>
      </c>
      <c r="B455" s="148" t="s">
        <v>5771</v>
      </c>
      <c r="C455" s="148" t="s">
        <v>5750</v>
      </c>
      <c r="D455" s="149" t="s">
        <v>15379</v>
      </c>
    </row>
    <row r="456" spans="1:4" ht="13.5" x14ac:dyDescent="0.25">
      <c r="A456" s="148">
        <v>5911</v>
      </c>
      <c r="B456" s="148" t="s">
        <v>5772</v>
      </c>
      <c r="C456" s="148" t="s">
        <v>5750</v>
      </c>
      <c r="D456" s="149" t="s">
        <v>22486</v>
      </c>
    </row>
    <row r="457" spans="1:4" ht="13.5" x14ac:dyDescent="0.25">
      <c r="A457" s="148">
        <v>5923</v>
      </c>
      <c r="B457" s="148" t="s">
        <v>5773</v>
      </c>
      <c r="C457" s="148" t="s">
        <v>5750</v>
      </c>
      <c r="D457" s="149" t="s">
        <v>20831</v>
      </c>
    </row>
    <row r="458" spans="1:4" ht="13.5" x14ac:dyDescent="0.25">
      <c r="A458" s="148">
        <v>5930</v>
      </c>
      <c r="B458" s="148" t="s">
        <v>5774</v>
      </c>
      <c r="C458" s="148" t="s">
        <v>5750</v>
      </c>
      <c r="D458" s="149" t="s">
        <v>22487</v>
      </c>
    </row>
    <row r="459" spans="1:4" ht="13.5" x14ac:dyDescent="0.25">
      <c r="A459" s="148">
        <v>5934</v>
      </c>
      <c r="B459" s="148" t="s">
        <v>5775</v>
      </c>
      <c r="C459" s="148" t="s">
        <v>5750</v>
      </c>
      <c r="D459" s="149" t="s">
        <v>22488</v>
      </c>
    </row>
    <row r="460" spans="1:4" ht="13.5" x14ac:dyDescent="0.25">
      <c r="A460" s="148">
        <v>5942</v>
      </c>
      <c r="B460" s="148" t="s">
        <v>5776</v>
      </c>
      <c r="C460" s="148" t="s">
        <v>5750</v>
      </c>
      <c r="D460" s="149" t="s">
        <v>19884</v>
      </c>
    </row>
    <row r="461" spans="1:4" ht="13.5" x14ac:dyDescent="0.25">
      <c r="A461" s="148">
        <v>5946</v>
      </c>
      <c r="B461" s="148" t="s">
        <v>5777</v>
      </c>
      <c r="C461" s="148" t="s">
        <v>5750</v>
      </c>
      <c r="D461" s="149" t="s">
        <v>22489</v>
      </c>
    </row>
    <row r="462" spans="1:4" ht="13.5" x14ac:dyDescent="0.25">
      <c r="A462" s="148">
        <v>5952</v>
      </c>
      <c r="B462" s="148" t="s">
        <v>5778</v>
      </c>
      <c r="C462" s="148" t="s">
        <v>5750</v>
      </c>
      <c r="D462" s="149" t="s">
        <v>20590</v>
      </c>
    </row>
    <row r="463" spans="1:4" ht="13.5" x14ac:dyDescent="0.25">
      <c r="A463" s="148">
        <v>5954</v>
      </c>
      <c r="B463" s="148" t="s">
        <v>5779</v>
      </c>
      <c r="C463" s="148" t="s">
        <v>5750</v>
      </c>
      <c r="D463" s="149" t="s">
        <v>12507</v>
      </c>
    </row>
    <row r="464" spans="1:4" ht="13.5" x14ac:dyDescent="0.25">
      <c r="A464" s="148">
        <v>5961</v>
      </c>
      <c r="B464" s="148" t="s">
        <v>5780</v>
      </c>
      <c r="C464" s="148" t="s">
        <v>5750</v>
      </c>
      <c r="D464" s="149" t="s">
        <v>13321</v>
      </c>
    </row>
    <row r="465" spans="1:4" ht="13.5" x14ac:dyDescent="0.25">
      <c r="A465" s="148">
        <v>6260</v>
      </c>
      <c r="B465" s="148" t="s">
        <v>5781</v>
      </c>
      <c r="C465" s="148" t="s">
        <v>5750</v>
      </c>
      <c r="D465" s="149" t="s">
        <v>16439</v>
      </c>
    </row>
    <row r="466" spans="1:4" ht="13.5" x14ac:dyDescent="0.25">
      <c r="A466" s="148">
        <v>6880</v>
      </c>
      <c r="B466" s="148" t="s">
        <v>5782</v>
      </c>
      <c r="C466" s="148" t="s">
        <v>5750</v>
      </c>
      <c r="D466" s="149" t="s">
        <v>22490</v>
      </c>
    </row>
    <row r="467" spans="1:4" ht="13.5" x14ac:dyDescent="0.25">
      <c r="A467" s="148">
        <v>7031</v>
      </c>
      <c r="B467" s="148" t="s">
        <v>5783</v>
      </c>
      <c r="C467" s="148" t="s">
        <v>5750</v>
      </c>
      <c r="D467" s="149" t="s">
        <v>22491</v>
      </c>
    </row>
    <row r="468" spans="1:4" ht="13.5" x14ac:dyDescent="0.25">
      <c r="A468" s="148">
        <v>7043</v>
      </c>
      <c r="B468" s="148" t="s">
        <v>5784</v>
      </c>
      <c r="C468" s="148" t="s">
        <v>5750</v>
      </c>
      <c r="D468" s="149" t="s">
        <v>12505</v>
      </c>
    </row>
    <row r="469" spans="1:4" ht="13.5" x14ac:dyDescent="0.25">
      <c r="A469" s="148">
        <v>7050</v>
      </c>
      <c r="B469" s="148" t="s">
        <v>5785</v>
      </c>
      <c r="C469" s="148" t="s">
        <v>5750</v>
      </c>
      <c r="D469" s="149" t="s">
        <v>22492</v>
      </c>
    </row>
    <row r="470" spans="1:4" ht="13.5" x14ac:dyDescent="0.25">
      <c r="A470" s="148">
        <v>67827</v>
      </c>
      <c r="B470" s="148" t="s">
        <v>5786</v>
      </c>
      <c r="C470" s="148" t="s">
        <v>5750</v>
      </c>
      <c r="D470" s="149" t="s">
        <v>22493</v>
      </c>
    </row>
    <row r="471" spans="1:4" ht="13.5" x14ac:dyDescent="0.25">
      <c r="A471" s="148">
        <v>73395</v>
      </c>
      <c r="B471" s="148" t="s">
        <v>5787</v>
      </c>
      <c r="C471" s="148" t="s">
        <v>5750</v>
      </c>
      <c r="D471" s="149" t="s">
        <v>14166</v>
      </c>
    </row>
    <row r="472" spans="1:4" ht="13.5" x14ac:dyDescent="0.25">
      <c r="A472" s="148">
        <v>83766</v>
      </c>
      <c r="B472" s="148" t="s">
        <v>5788</v>
      </c>
      <c r="C472" s="148" t="s">
        <v>5750</v>
      </c>
      <c r="D472" s="149" t="s">
        <v>17171</v>
      </c>
    </row>
    <row r="473" spans="1:4" ht="13.5" x14ac:dyDescent="0.25">
      <c r="A473" s="148">
        <v>84013</v>
      </c>
      <c r="B473" s="148" t="s">
        <v>5789</v>
      </c>
      <c r="C473" s="148" t="s">
        <v>5750</v>
      </c>
      <c r="D473" s="149" t="s">
        <v>22494</v>
      </c>
    </row>
    <row r="474" spans="1:4" ht="13.5" x14ac:dyDescent="0.25">
      <c r="A474" s="148">
        <v>87446</v>
      </c>
      <c r="B474" s="148" t="s">
        <v>5790</v>
      </c>
      <c r="C474" s="148" t="s">
        <v>5750</v>
      </c>
      <c r="D474" s="149" t="s">
        <v>16047</v>
      </c>
    </row>
    <row r="475" spans="1:4" ht="13.5" x14ac:dyDescent="0.25">
      <c r="A475" s="148">
        <v>88392</v>
      </c>
      <c r="B475" s="148" t="s">
        <v>5791</v>
      </c>
      <c r="C475" s="148" t="s">
        <v>5750</v>
      </c>
      <c r="D475" s="149" t="s">
        <v>15734</v>
      </c>
    </row>
    <row r="476" spans="1:4" ht="13.5" x14ac:dyDescent="0.25">
      <c r="A476" s="148">
        <v>88398</v>
      </c>
      <c r="B476" s="148" t="s">
        <v>5792</v>
      </c>
      <c r="C476" s="148" t="s">
        <v>5750</v>
      </c>
      <c r="D476" s="149" t="s">
        <v>13371</v>
      </c>
    </row>
    <row r="477" spans="1:4" ht="13.5" x14ac:dyDescent="0.25">
      <c r="A477" s="148">
        <v>88404</v>
      </c>
      <c r="B477" s="148" t="s">
        <v>5793</v>
      </c>
      <c r="C477" s="148" t="s">
        <v>5750</v>
      </c>
      <c r="D477" s="149" t="s">
        <v>12890</v>
      </c>
    </row>
    <row r="478" spans="1:4" ht="13.5" x14ac:dyDescent="0.25">
      <c r="A478" s="148">
        <v>88430</v>
      </c>
      <c r="B478" s="148" t="s">
        <v>5794</v>
      </c>
      <c r="C478" s="148" t="s">
        <v>5750</v>
      </c>
      <c r="D478" s="149" t="s">
        <v>15748</v>
      </c>
    </row>
    <row r="479" spans="1:4" ht="13.5" x14ac:dyDescent="0.25">
      <c r="A479" s="148">
        <v>88438</v>
      </c>
      <c r="B479" s="148" t="s">
        <v>5795</v>
      </c>
      <c r="C479" s="148" t="s">
        <v>5750</v>
      </c>
      <c r="D479" s="149" t="s">
        <v>20661</v>
      </c>
    </row>
    <row r="480" spans="1:4" ht="13.5" x14ac:dyDescent="0.25">
      <c r="A480" s="148">
        <v>88831</v>
      </c>
      <c r="B480" s="148" t="s">
        <v>5796</v>
      </c>
      <c r="C480" s="148" t="s">
        <v>5750</v>
      </c>
      <c r="D480" s="149" t="s">
        <v>19672</v>
      </c>
    </row>
    <row r="481" spans="1:4" ht="13.5" x14ac:dyDescent="0.25">
      <c r="A481" s="148">
        <v>88844</v>
      </c>
      <c r="B481" s="148" t="s">
        <v>5797</v>
      </c>
      <c r="C481" s="148" t="s">
        <v>5750</v>
      </c>
      <c r="D481" s="149" t="s">
        <v>22495</v>
      </c>
    </row>
    <row r="482" spans="1:4" ht="13.5" x14ac:dyDescent="0.25">
      <c r="A482" s="148">
        <v>88908</v>
      </c>
      <c r="B482" s="148" t="s">
        <v>5798</v>
      </c>
      <c r="C482" s="148" t="s">
        <v>5750</v>
      </c>
      <c r="D482" s="149" t="s">
        <v>21490</v>
      </c>
    </row>
    <row r="483" spans="1:4" ht="13.5" x14ac:dyDescent="0.25">
      <c r="A483" s="148">
        <v>89022</v>
      </c>
      <c r="B483" s="148" t="s">
        <v>5799</v>
      </c>
      <c r="C483" s="148" t="s">
        <v>5750</v>
      </c>
      <c r="D483" s="149" t="s">
        <v>17400</v>
      </c>
    </row>
    <row r="484" spans="1:4" ht="13.5" x14ac:dyDescent="0.25">
      <c r="A484" s="148">
        <v>89027</v>
      </c>
      <c r="B484" s="148" t="s">
        <v>5800</v>
      </c>
      <c r="C484" s="148" t="s">
        <v>5750</v>
      </c>
      <c r="D484" s="149" t="s">
        <v>21772</v>
      </c>
    </row>
    <row r="485" spans="1:4" ht="13.5" x14ac:dyDescent="0.25">
      <c r="A485" s="148">
        <v>89031</v>
      </c>
      <c r="B485" s="148" t="s">
        <v>5801</v>
      </c>
      <c r="C485" s="148" t="s">
        <v>5750</v>
      </c>
      <c r="D485" s="149" t="s">
        <v>13264</v>
      </c>
    </row>
    <row r="486" spans="1:4" ht="13.5" x14ac:dyDescent="0.25">
      <c r="A486" s="148">
        <v>89036</v>
      </c>
      <c r="B486" s="148" t="s">
        <v>5802</v>
      </c>
      <c r="C486" s="148" t="s">
        <v>5750</v>
      </c>
      <c r="D486" s="149" t="s">
        <v>14185</v>
      </c>
    </row>
    <row r="487" spans="1:4" ht="13.5" x14ac:dyDescent="0.25">
      <c r="A487" s="148">
        <v>89218</v>
      </c>
      <c r="B487" s="148" t="s">
        <v>5803</v>
      </c>
      <c r="C487" s="148" t="s">
        <v>5750</v>
      </c>
      <c r="D487" s="149" t="s">
        <v>22496</v>
      </c>
    </row>
    <row r="488" spans="1:4" ht="13.5" x14ac:dyDescent="0.25">
      <c r="A488" s="148">
        <v>89226</v>
      </c>
      <c r="B488" s="148" t="s">
        <v>5804</v>
      </c>
      <c r="C488" s="148" t="s">
        <v>5750</v>
      </c>
      <c r="D488" s="149" t="s">
        <v>13431</v>
      </c>
    </row>
    <row r="489" spans="1:4" ht="13.5" x14ac:dyDescent="0.25">
      <c r="A489" s="148">
        <v>89235</v>
      </c>
      <c r="B489" s="148" t="s">
        <v>5805</v>
      </c>
      <c r="C489" s="148" t="s">
        <v>5750</v>
      </c>
      <c r="D489" s="149" t="s">
        <v>22497</v>
      </c>
    </row>
    <row r="490" spans="1:4" ht="13.5" x14ac:dyDescent="0.25">
      <c r="A490" s="148">
        <v>89243</v>
      </c>
      <c r="B490" s="148" t="s">
        <v>5806</v>
      </c>
      <c r="C490" s="148" t="s">
        <v>5750</v>
      </c>
      <c r="D490" s="149" t="s">
        <v>22498</v>
      </c>
    </row>
    <row r="491" spans="1:4" ht="13.5" x14ac:dyDescent="0.25">
      <c r="A491" s="148">
        <v>89251</v>
      </c>
      <c r="B491" s="148" t="s">
        <v>5807</v>
      </c>
      <c r="C491" s="148" t="s">
        <v>5750</v>
      </c>
      <c r="D491" s="149" t="s">
        <v>22499</v>
      </c>
    </row>
    <row r="492" spans="1:4" ht="13.5" x14ac:dyDescent="0.25">
      <c r="A492" s="148">
        <v>89258</v>
      </c>
      <c r="B492" s="148" t="s">
        <v>5808</v>
      </c>
      <c r="C492" s="148" t="s">
        <v>5750</v>
      </c>
      <c r="D492" s="149" t="s">
        <v>22500</v>
      </c>
    </row>
    <row r="493" spans="1:4" ht="13.5" x14ac:dyDescent="0.25">
      <c r="A493" s="148">
        <v>89273</v>
      </c>
      <c r="B493" s="148" t="s">
        <v>5809</v>
      </c>
      <c r="C493" s="148" t="s">
        <v>5750</v>
      </c>
      <c r="D493" s="149" t="s">
        <v>22501</v>
      </c>
    </row>
    <row r="494" spans="1:4" ht="13.5" x14ac:dyDescent="0.25">
      <c r="A494" s="148">
        <v>89279</v>
      </c>
      <c r="B494" s="148" t="s">
        <v>5810</v>
      </c>
      <c r="C494" s="148" t="s">
        <v>5750</v>
      </c>
      <c r="D494" s="149" t="s">
        <v>12521</v>
      </c>
    </row>
    <row r="495" spans="1:4" ht="13.5" x14ac:dyDescent="0.25">
      <c r="A495" s="148">
        <v>89877</v>
      </c>
      <c r="B495" s="148" t="s">
        <v>5811</v>
      </c>
      <c r="C495" s="148" t="s">
        <v>5750</v>
      </c>
      <c r="D495" s="149" t="s">
        <v>22502</v>
      </c>
    </row>
    <row r="496" spans="1:4" ht="13.5" x14ac:dyDescent="0.25">
      <c r="A496" s="148">
        <v>89884</v>
      </c>
      <c r="B496" s="148" t="s">
        <v>5812</v>
      </c>
      <c r="C496" s="148" t="s">
        <v>5750</v>
      </c>
      <c r="D496" s="149" t="s">
        <v>22503</v>
      </c>
    </row>
    <row r="497" spans="1:4" ht="13.5" x14ac:dyDescent="0.25">
      <c r="A497" s="148">
        <v>90587</v>
      </c>
      <c r="B497" s="148" t="s">
        <v>5813</v>
      </c>
      <c r="C497" s="148" t="s">
        <v>5750</v>
      </c>
      <c r="D497" s="149" t="s">
        <v>13239</v>
      </c>
    </row>
    <row r="498" spans="1:4" ht="13.5" x14ac:dyDescent="0.25">
      <c r="A498" s="148">
        <v>90626</v>
      </c>
      <c r="B498" s="148" t="s">
        <v>5814</v>
      </c>
      <c r="C498" s="148" t="s">
        <v>5750</v>
      </c>
      <c r="D498" s="149" t="s">
        <v>14144</v>
      </c>
    </row>
    <row r="499" spans="1:4" ht="13.5" x14ac:dyDescent="0.25">
      <c r="A499" s="148">
        <v>90632</v>
      </c>
      <c r="B499" s="148" t="s">
        <v>5815</v>
      </c>
      <c r="C499" s="148" t="s">
        <v>5750</v>
      </c>
      <c r="D499" s="149" t="s">
        <v>15320</v>
      </c>
    </row>
    <row r="500" spans="1:4" ht="13.5" x14ac:dyDescent="0.25">
      <c r="A500" s="148">
        <v>90638</v>
      </c>
      <c r="B500" s="148" t="s">
        <v>5816</v>
      </c>
      <c r="C500" s="148" t="s">
        <v>5750</v>
      </c>
      <c r="D500" s="149" t="s">
        <v>13231</v>
      </c>
    </row>
    <row r="501" spans="1:4" ht="13.5" x14ac:dyDescent="0.25">
      <c r="A501" s="148">
        <v>90644</v>
      </c>
      <c r="B501" s="148" t="s">
        <v>5817</v>
      </c>
      <c r="C501" s="148" t="s">
        <v>5750</v>
      </c>
      <c r="D501" s="149" t="s">
        <v>13913</v>
      </c>
    </row>
    <row r="502" spans="1:4" ht="13.5" x14ac:dyDescent="0.25">
      <c r="A502" s="148">
        <v>90651</v>
      </c>
      <c r="B502" s="148" t="s">
        <v>5818</v>
      </c>
      <c r="C502" s="148" t="s">
        <v>5750</v>
      </c>
      <c r="D502" s="149" t="s">
        <v>12885</v>
      </c>
    </row>
    <row r="503" spans="1:4" ht="13.5" x14ac:dyDescent="0.25">
      <c r="A503" s="148">
        <v>90657</v>
      </c>
      <c r="B503" s="148" t="s">
        <v>5819</v>
      </c>
      <c r="C503" s="148" t="s">
        <v>5750</v>
      </c>
      <c r="D503" s="149" t="s">
        <v>13089</v>
      </c>
    </row>
    <row r="504" spans="1:4" ht="13.5" x14ac:dyDescent="0.25">
      <c r="A504" s="148">
        <v>90663</v>
      </c>
      <c r="B504" s="148" t="s">
        <v>5820</v>
      </c>
      <c r="C504" s="148" t="s">
        <v>5750</v>
      </c>
      <c r="D504" s="149" t="s">
        <v>15099</v>
      </c>
    </row>
    <row r="505" spans="1:4" ht="13.5" x14ac:dyDescent="0.25">
      <c r="A505" s="148">
        <v>90669</v>
      </c>
      <c r="B505" s="148" t="s">
        <v>5821</v>
      </c>
      <c r="C505" s="148" t="s">
        <v>5750</v>
      </c>
      <c r="D505" s="149" t="s">
        <v>15915</v>
      </c>
    </row>
    <row r="506" spans="1:4" ht="13.5" x14ac:dyDescent="0.25">
      <c r="A506" s="148">
        <v>90675</v>
      </c>
      <c r="B506" s="148" t="s">
        <v>5822</v>
      </c>
      <c r="C506" s="148" t="s">
        <v>5750</v>
      </c>
      <c r="D506" s="149" t="s">
        <v>22504</v>
      </c>
    </row>
    <row r="507" spans="1:4" ht="13.5" x14ac:dyDescent="0.25">
      <c r="A507" s="148">
        <v>90681</v>
      </c>
      <c r="B507" s="148" t="s">
        <v>5823</v>
      </c>
      <c r="C507" s="148" t="s">
        <v>5750</v>
      </c>
      <c r="D507" s="149" t="s">
        <v>22505</v>
      </c>
    </row>
    <row r="508" spans="1:4" ht="13.5" x14ac:dyDescent="0.25">
      <c r="A508" s="148">
        <v>90687</v>
      </c>
      <c r="B508" s="148" t="s">
        <v>5824</v>
      </c>
      <c r="C508" s="148" t="s">
        <v>5750</v>
      </c>
      <c r="D508" s="149" t="s">
        <v>20123</v>
      </c>
    </row>
    <row r="509" spans="1:4" ht="13.5" x14ac:dyDescent="0.25">
      <c r="A509" s="148">
        <v>90693</v>
      </c>
      <c r="B509" s="148" t="s">
        <v>5825</v>
      </c>
      <c r="C509" s="148" t="s">
        <v>5750</v>
      </c>
      <c r="D509" s="149" t="s">
        <v>20296</v>
      </c>
    </row>
    <row r="510" spans="1:4" ht="13.5" x14ac:dyDescent="0.25">
      <c r="A510" s="148">
        <v>90965</v>
      </c>
      <c r="B510" s="148" t="s">
        <v>5826</v>
      </c>
      <c r="C510" s="148" t="s">
        <v>5750</v>
      </c>
      <c r="D510" s="149" t="s">
        <v>22413</v>
      </c>
    </row>
    <row r="511" spans="1:4" ht="13.5" x14ac:dyDescent="0.25">
      <c r="A511" s="148">
        <v>90973</v>
      </c>
      <c r="B511" s="148" t="s">
        <v>5827</v>
      </c>
      <c r="C511" s="148" t="s">
        <v>5750</v>
      </c>
      <c r="D511" s="149" t="s">
        <v>19843</v>
      </c>
    </row>
    <row r="512" spans="1:4" ht="13.5" x14ac:dyDescent="0.25">
      <c r="A512" s="148">
        <v>90982</v>
      </c>
      <c r="B512" s="148" t="s">
        <v>5828</v>
      </c>
      <c r="C512" s="148" t="s">
        <v>5750</v>
      </c>
      <c r="D512" s="149" t="s">
        <v>22506</v>
      </c>
    </row>
    <row r="513" spans="1:4" ht="13.5" x14ac:dyDescent="0.25">
      <c r="A513" s="148">
        <v>91001</v>
      </c>
      <c r="B513" s="148" t="s">
        <v>5829</v>
      </c>
      <c r="C513" s="148" t="s">
        <v>5750</v>
      </c>
      <c r="D513" s="149" t="s">
        <v>22107</v>
      </c>
    </row>
    <row r="514" spans="1:4" ht="13.5" x14ac:dyDescent="0.25">
      <c r="A514" s="148">
        <v>91032</v>
      </c>
      <c r="B514" s="148" t="s">
        <v>5830</v>
      </c>
      <c r="C514" s="148" t="s">
        <v>5750</v>
      </c>
      <c r="D514" s="149" t="s">
        <v>16260</v>
      </c>
    </row>
    <row r="515" spans="1:4" ht="13.5" x14ac:dyDescent="0.25">
      <c r="A515" s="148">
        <v>91278</v>
      </c>
      <c r="B515" s="148" t="s">
        <v>5831</v>
      </c>
      <c r="C515" s="148" t="s">
        <v>5750</v>
      </c>
      <c r="D515" s="149" t="s">
        <v>13845</v>
      </c>
    </row>
    <row r="516" spans="1:4" ht="13.5" x14ac:dyDescent="0.25">
      <c r="A516" s="148">
        <v>91285</v>
      </c>
      <c r="B516" s="148" t="s">
        <v>5832</v>
      </c>
      <c r="C516" s="148" t="s">
        <v>5750</v>
      </c>
      <c r="D516" s="149" t="s">
        <v>14547</v>
      </c>
    </row>
    <row r="517" spans="1:4" ht="13.5" x14ac:dyDescent="0.25">
      <c r="A517" s="148">
        <v>91387</v>
      </c>
      <c r="B517" s="148" t="s">
        <v>5833</v>
      </c>
      <c r="C517" s="148" t="s">
        <v>5750</v>
      </c>
      <c r="D517" s="149" t="s">
        <v>22476</v>
      </c>
    </row>
    <row r="518" spans="1:4" ht="13.5" x14ac:dyDescent="0.25">
      <c r="A518" s="148">
        <v>91395</v>
      </c>
      <c r="B518" s="148" t="s">
        <v>5834</v>
      </c>
      <c r="C518" s="148" t="s">
        <v>5750</v>
      </c>
      <c r="D518" s="149" t="s">
        <v>22507</v>
      </c>
    </row>
    <row r="519" spans="1:4" ht="13.5" x14ac:dyDescent="0.25">
      <c r="A519" s="148">
        <v>91486</v>
      </c>
      <c r="B519" s="148" t="s">
        <v>5835</v>
      </c>
      <c r="C519" s="148" t="s">
        <v>5750</v>
      </c>
      <c r="D519" s="149" t="s">
        <v>21030</v>
      </c>
    </row>
    <row r="520" spans="1:4" ht="13.5" x14ac:dyDescent="0.25">
      <c r="A520" s="148">
        <v>91534</v>
      </c>
      <c r="B520" s="148" t="s">
        <v>5836</v>
      </c>
      <c r="C520" s="148" t="s">
        <v>5750</v>
      </c>
      <c r="D520" s="149" t="s">
        <v>14954</v>
      </c>
    </row>
    <row r="521" spans="1:4" ht="13.5" x14ac:dyDescent="0.25">
      <c r="A521" s="148">
        <v>91635</v>
      </c>
      <c r="B521" s="148" t="s">
        <v>5837</v>
      </c>
      <c r="C521" s="148" t="s">
        <v>5750</v>
      </c>
      <c r="D521" s="149" t="s">
        <v>22508</v>
      </c>
    </row>
    <row r="522" spans="1:4" ht="13.5" x14ac:dyDescent="0.25">
      <c r="A522" s="148">
        <v>91646</v>
      </c>
      <c r="B522" s="148" t="s">
        <v>5838</v>
      </c>
      <c r="C522" s="148" t="s">
        <v>5750</v>
      </c>
      <c r="D522" s="149" t="s">
        <v>22509</v>
      </c>
    </row>
    <row r="523" spans="1:4" ht="13.5" x14ac:dyDescent="0.25">
      <c r="A523" s="148">
        <v>91693</v>
      </c>
      <c r="B523" s="148" t="s">
        <v>5839</v>
      </c>
      <c r="C523" s="148" t="s">
        <v>5750</v>
      </c>
      <c r="D523" s="149" t="s">
        <v>20300</v>
      </c>
    </row>
    <row r="524" spans="1:4" ht="13.5" x14ac:dyDescent="0.25">
      <c r="A524" s="148">
        <v>92044</v>
      </c>
      <c r="B524" s="148" t="s">
        <v>5840</v>
      </c>
      <c r="C524" s="148" t="s">
        <v>5750</v>
      </c>
      <c r="D524" s="149" t="s">
        <v>22510</v>
      </c>
    </row>
    <row r="525" spans="1:4" ht="13.5" x14ac:dyDescent="0.25">
      <c r="A525" s="148">
        <v>92107</v>
      </c>
      <c r="B525" s="148" t="s">
        <v>5841</v>
      </c>
      <c r="C525" s="148" t="s">
        <v>5750</v>
      </c>
      <c r="D525" s="149" t="s">
        <v>22511</v>
      </c>
    </row>
    <row r="526" spans="1:4" ht="13.5" x14ac:dyDescent="0.25">
      <c r="A526" s="148">
        <v>92113</v>
      </c>
      <c r="B526" s="148" t="s">
        <v>5842</v>
      </c>
      <c r="C526" s="148" t="s">
        <v>5750</v>
      </c>
      <c r="D526" s="149" t="s">
        <v>19887</v>
      </c>
    </row>
    <row r="527" spans="1:4" ht="13.5" x14ac:dyDescent="0.25">
      <c r="A527" s="148">
        <v>92119</v>
      </c>
      <c r="B527" s="148" t="s">
        <v>5843</v>
      </c>
      <c r="C527" s="148" t="s">
        <v>5750</v>
      </c>
      <c r="D527" s="149" t="s">
        <v>14692</v>
      </c>
    </row>
    <row r="528" spans="1:4" ht="13.5" x14ac:dyDescent="0.25">
      <c r="A528" s="148">
        <v>92139</v>
      </c>
      <c r="B528" s="148" t="s">
        <v>5844</v>
      </c>
      <c r="C528" s="148" t="s">
        <v>5750</v>
      </c>
      <c r="D528" s="149" t="s">
        <v>13771</v>
      </c>
    </row>
    <row r="529" spans="1:4" ht="13.5" x14ac:dyDescent="0.25">
      <c r="A529" s="148">
        <v>92146</v>
      </c>
      <c r="B529" s="148" t="s">
        <v>5845</v>
      </c>
      <c r="C529" s="148" t="s">
        <v>5750</v>
      </c>
      <c r="D529" s="149" t="s">
        <v>21064</v>
      </c>
    </row>
    <row r="530" spans="1:4" ht="13.5" x14ac:dyDescent="0.25">
      <c r="A530" s="148">
        <v>92243</v>
      </c>
      <c r="B530" s="148" t="s">
        <v>5846</v>
      </c>
      <c r="C530" s="148" t="s">
        <v>5750</v>
      </c>
      <c r="D530" s="149" t="s">
        <v>22512</v>
      </c>
    </row>
    <row r="531" spans="1:4" ht="13.5" x14ac:dyDescent="0.25">
      <c r="A531" s="148">
        <v>92717</v>
      </c>
      <c r="B531" s="148" t="s">
        <v>5847</v>
      </c>
      <c r="C531" s="148" t="s">
        <v>5750</v>
      </c>
      <c r="D531" s="149" t="s">
        <v>19672</v>
      </c>
    </row>
    <row r="532" spans="1:4" ht="13.5" x14ac:dyDescent="0.25">
      <c r="A532" s="148">
        <v>92961</v>
      </c>
      <c r="B532" s="148" t="s">
        <v>5848</v>
      </c>
      <c r="C532" s="148" t="s">
        <v>5750</v>
      </c>
      <c r="D532" s="149" t="s">
        <v>13423</v>
      </c>
    </row>
    <row r="533" spans="1:4" ht="13.5" x14ac:dyDescent="0.25">
      <c r="A533" s="148">
        <v>92967</v>
      </c>
      <c r="B533" s="148" t="s">
        <v>5849</v>
      </c>
      <c r="C533" s="148" t="s">
        <v>5750</v>
      </c>
      <c r="D533" s="149" t="s">
        <v>12694</v>
      </c>
    </row>
    <row r="534" spans="1:4" ht="13.5" x14ac:dyDescent="0.25">
      <c r="A534" s="148">
        <v>93225</v>
      </c>
      <c r="B534" s="148" t="s">
        <v>5850</v>
      </c>
      <c r="C534" s="148" t="s">
        <v>5750</v>
      </c>
      <c r="D534" s="149" t="s">
        <v>22513</v>
      </c>
    </row>
    <row r="535" spans="1:4" ht="13.5" x14ac:dyDescent="0.25">
      <c r="A535" s="148">
        <v>93234</v>
      </c>
      <c r="B535" s="148" t="s">
        <v>5851</v>
      </c>
      <c r="C535" s="148" t="s">
        <v>5750</v>
      </c>
      <c r="D535" s="149" t="s">
        <v>17400</v>
      </c>
    </row>
    <row r="536" spans="1:4" ht="13.5" x14ac:dyDescent="0.25">
      <c r="A536" s="148">
        <v>93244</v>
      </c>
      <c r="B536" s="148" t="s">
        <v>5852</v>
      </c>
      <c r="C536" s="148" t="s">
        <v>5750</v>
      </c>
      <c r="D536" s="149" t="s">
        <v>22514</v>
      </c>
    </row>
    <row r="537" spans="1:4" ht="13.5" x14ac:dyDescent="0.25">
      <c r="A537" s="148">
        <v>93274</v>
      </c>
      <c r="B537" s="148" t="s">
        <v>5853</v>
      </c>
      <c r="C537" s="148" t="s">
        <v>5750</v>
      </c>
      <c r="D537" s="149" t="s">
        <v>22515</v>
      </c>
    </row>
    <row r="538" spans="1:4" ht="13.5" x14ac:dyDescent="0.25">
      <c r="A538" s="148">
        <v>93282</v>
      </c>
      <c r="B538" s="148" t="s">
        <v>5854</v>
      </c>
      <c r="C538" s="148" t="s">
        <v>5750</v>
      </c>
      <c r="D538" s="149" t="s">
        <v>20885</v>
      </c>
    </row>
    <row r="539" spans="1:4" ht="13.5" x14ac:dyDescent="0.25">
      <c r="A539" s="148">
        <v>93288</v>
      </c>
      <c r="B539" s="148" t="s">
        <v>5855</v>
      </c>
      <c r="C539" s="148" t="s">
        <v>5750</v>
      </c>
      <c r="D539" s="149" t="s">
        <v>22516</v>
      </c>
    </row>
    <row r="540" spans="1:4" ht="13.5" x14ac:dyDescent="0.25">
      <c r="A540" s="148">
        <v>93403</v>
      </c>
      <c r="B540" s="148" t="s">
        <v>5856</v>
      </c>
      <c r="C540" s="148" t="s">
        <v>5750</v>
      </c>
      <c r="D540" s="149" t="s">
        <v>22508</v>
      </c>
    </row>
    <row r="541" spans="1:4" ht="13.5" x14ac:dyDescent="0.25">
      <c r="A541" s="148">
        <v>93409</v>
      </c>
      <c r="B541" s="148" t="s">
        <v>22517</v>
      </c>
      <c r="C541" s="148" t="s">
        <v>5750</v>
      </c>
      <c r="D541" s="149" t="s">
        <v>20357</v>
      </c>
    </row>
    <row r="542" spans="1:4" ht="13.5" x14ac:dyDescent="0.25">
      <c r="A542" s="148">
        <v>93416</v>
      </c>
      <c r="B542" s="148" t="s">
        <v>5858</v>
      </c>
      <c r="C542" s="148" t="s">
        <v>5750</v>
      </c>
      <c r="D542" s="149" t="s">
        <v>20582</v>
      </c>
    </row>
    <row r="543" spans="1:4" ht="13.5" x14ac:dyDescent="0.25">
      <c r="A543" s="148">
        <v>93422</v>
      </c>
      <c r="B543" s="148" t="s">
        <v>5859</v>
      </c>
      <c r="C543" s="148" t="s">
        <v>5750</v>
      </c>
      <c r="D543" s="149" t="s">
        <v>15105</v>
      </c>
    </row>
    <row r="544" spans="1:4" ht="13.5" x14ac:dyDescent="0.25">
      <c r="A544" s="148">
        <v>93428</v>
      </c>
      <c r="B544" s="148" t="s">
        <v>5860</v>
      </c>
      <c r="C544" s="148" t="s">
        <v>5750</v>
      </c>
      <c r="D544" s="149" t="s">
        <v>14215</v>
      </c>
    </row>
    <row r="545" spans="1:4" ht="13.5" x14ac:dyDescent="0.25">
      <c r="A545" s="148">
        <v>93434</v>
      </c>
      <c r="B545" s="148" t="s">
        <v>5861</v>
      </c>
      <c r="C545" s="148" t="s">
        <v>5750</v>
      </c>
      <c r="D545" s="149" t="s">
        <v>22518</v>
      </c>
    </row>
    <row r="546" spans="1:4" ht="13.5" x14ac:dyDescent="0.25">
      <c r="A546" s="148">
        <v>93440</v>
      </c>
      <c r="B546" s="148" t="s">
        <v>5862</v>
      </c>
      <c r="C546" s="148" t="s">
        <v>5750</v>
      </c>
      <c r="D546" s="149" t="s">
        <v>22519</v>
      </c>
    </row>
    <row r="547" spans="1:4" ht="13.5" x14ac:dyDescent="0.25">
      <c r="A547" s="148">
        <v>95122</v>
      </c>
      <c r="B547" s="148" t="s">
        <v>5863</v>
      </c>
      <c r="C547" s="148" t="s">
        <v>5750</v>
      </c>
      <c r="D547" s="149" t="s">
        <v>22520</v>
      </c>
    </row>
    <row r="548" spans="1:4" ht="13.5" x14ac:dyDescent="0.25">
      <c r="A548" s="148">
        <v>95128</v>
      </c>
      <c r="B548" s="148" t="s">
        <v>5864</v>
      </c>
      <c r="C548" s="148" t="s">
        <v>5750</v>
      </c>
      <c r="D548" s="149" t="s">
        <v>22225</v>
      </c>
    </row>
    <row r="549" spans="1:4" ht="13.5" x14ac:dyDescent="0.25">
      <c r="A549" s="148">
        <v>95140</v>
      </c>
      <c r="B549" s="148" t="s">
        <v>5865</v>
      </c>
      <c r="C549" s="148" t="s">
        <v>5750</v>
      </c>
      <c r="D549" s="149" t="s">
        <v>13213</v>
      </c>
    </row>
    <row r="550" spans="1:4" ht="13.5" x14ac:dyDescent="0.25">
      <c r="A550" s="148">
        <v>95213</v>
      </c>
      <c r="B550" s="148" t="s">
        <v>5866</v>
      </c>
      <c r="C550" s="148" t="s">
        <v>5750</v>
      </c>
      <c r="D550" s="149" t="s">
        <v>22521</v>
      </c>
    </row>
    <row r="551" spans="1:4" ht="13.5" x14ac:dyDescent="0.25">
      <c r="A551" s="148">
        <v>95219</v>
      </c>
      <c r="B551" s="148" t="s">
        <v>17559</v>
      </c>
      <c r="C551" s="148" t="s">
        <v>5750</v>
      </c>
      <c r="D551" s="149" t="s">
        <v>12897</v>
      </c>
    </row>
    <row r="552" spans="1:4" ht="13.5" x14ac:dyDescent="0.25">
      <c r="A552" s="148">
        <v>95259</v>
      </c>
      <c r="B552" s="148" t="s">
        <v>5867</v>
      </c>
      <c r="C552" s="148" t="s">
        <v>5750</v>
      </c>
      <c r="D552" s="149" t="s">
        <v>13284</v>
      </c>
    </row>
    <row r="553" spans="1:4" ht="13.5" x14ac:dyDescent="0.25">
      <c r="A553" s="148">
        <v>95265</v>
      </c>
      <c r="B553" s="148" t="s">
        <v>5868</v>
      </c>
      <c r="C553" s="148" t="s">
        <v>5750</v>
      </c>
      <c r="D553" s="149" t="s">
        <v>12581</v>
      </c>
    </row>
    <row r="554" spans="1:4" ht="13.5" x14ac:dyDescent="0.25">
      <c r="A554" s="148">
        <v>95271</v>
      </c>
      <c r="B554" s="148" t="s">
        <v>5869</v>
      </c>
      <c r="C554" s="148" t="s">
        <v>5750</v>
      </c>
      <c r="D554" s="149" t="s">
        <v>12534</v>
      </c>
    </row>
    <row r="555" spans="1:4" ht="13.5" x14ac:dyDescent="0.25">
      <c r="A555" s="148">
        <v>95277</v>
      </c>
      <c r="B555" s="148" t="s">
        <v>5870</v>
      </c>
      <c r="C555" s="148" t="s">
        <v>5750</v>
      </c>
      <c r="D555" s="149" t="s">
        <v>12534</v>
      </c>
    </row>
    <row r="556" spans="1:4" ht="13.5" x14ac:dyDescent="0.25">
      <c r="A556" s="148">
        <v>95283</v>
      </c>
      <c r="B556" s="148" t="s">
        <v>5871</v>
      </c>
      <c r="C556" s="148" t="s">
        <v>5750</v>
      </c>
      <c r="D556" s="149" t="s">
        <v>13212</v>
      </c>
    </row>
    <row r="557" spans="1:4" ht="13.5" x14ac:dyDescent="0.25">
      <c r="A557" s="148">
        <v>95621</v>
      </c>
      <c r="B557" s="148" t="s">
        <v>5872</v>
      </c>
      <c r="C557" s="148" t="s">
        <v>5750</v>
      </c>
      <c r="D557" s="149" t="s">
        <v>14946</v>
      </c>
    </row>
    <row r="558" spans="1:4" ht="13.5" x14ac:dyDescent="0.25">
      <c r="A558" s="148">
        <v>95632</v>
      </c>
      <c r="B558" s="148" t="s">
        <v>5873</v>
      </c>
      <c r="C558" s="148" t="s">
        <v>5750</v>
      </c>
      <c r="D558" s="149" t="s">
        <v>22522</v>
      </c>
    </row>
    <row r="559" spans="1:4" ht="13.5" x14ac:dyDescent="0.25">
      <c r="A559" s="148">
        <v>95703</v>
      </c>
      <c r="B559" s="148" t="s">
        <v>5874</v>
      </c>
      <c r="C559" s="148" t="s">
        <v>5750</v>
      </c>
      <c r="D559" s="149" t="s">
        <v>14604</v>
      </c>
    </row>
    <row r="560" spans="1:4" ht="13.5" x14ac:dyDescent="0.25">
      <c r="A560" s="148">
        <v>95709</v>
      </c>
      <c r="B560" s="148" t="s">
        <v>5875</v>
      </c>
      <c r="C560" s="148" t="s">
        <v>5750</v>
      </c>
      <c r="D560" s="149" t="s">
        <v>22523</v>
      </c>
    </row>
    <row r="561" spans="1:4" ht="13.5" x14ac:dyDescent="0.25">
      <c r="A561" s="148">
        <v>95715</v>
      </c>
      <c r="B561" s="148" t="s">
        <v>5876</v>
      </c>
      <c r="C561" s="148" t="s">
        <v>5750</v>
      </c>
      <c r="D561" s="149" t="s">
        <v>22524</v>
      </c>
    </row>
    <row r="562" spans="1:4" ht="13.5" x14ac:dyDescent="0.25">
      <c r="A562" s="148">
        <v>95721</v>
      </c>
      <c r="B562" s="148" t="s">
        <v>5877</v>
      </c>
      <c r="C562" s="148" t="s">
        <v>5750</v>
      </c>
      <c r="D562" s="149" t="s">
        <v>21600</v>
      </c>
    </row>
    <row r="563" spans="1:4" ht="13.5" x14ac:dyDescent="0.25">
      <c r="A563" s="148">
        <v>95873</v>
      </c>
      <c r="B563" s="148" t="s">
        <v>5878</v>
      </c>
      <c r="C563" s="148" t="s">
        <v>5750</v>
      </c>
      <c r="D563" s="149" t="s">
        <v>13734</v>
      </c>
    </row>
    <row r="564" spans="1:4" ht="13.5" x14ac:dyDescent="0.25">
      <c r="A564" s="148">
        <v>96014</v>
      </c>
      <c r="B564" s="148" t="s">
        <v>5879</v>
      </c>
      <c r="C564" s="148" t="s">
        <v>5750</v>
      </c>
      <c r="D564" s="149" t="s">
        <v>21531</v>
      </c>
    </row>
    <row r="565" spans="1:4" ht="13.5" x14ac:dyDescent="0.25">
      <c r="A565" s="148">
        <v>96021</v>
      </c>
      <c r="B565" s="148" t="s">
        <v>5880</v>
      </c>
      <c r="C565" s="148" t="s">
        <v>5750</v>
      </c>
      <c r="D565" s="149" t="s">
        <v>22525</v>
      </c>
    </row>
    <row r="566" spans="1:4" ht="13.5" x14ac:dyDescent="0.25">
      <c r="A566" s="148">
        <v>96029</v>
      </c>
      <c r="B566" s="148" t="s">
        <v>5881</v>
      </c>
      <c r="C566" s="148" t="s">
        <v>5750</v>
      </c>
      <c r="D566" s="149" t="s">
        <v>22526</v>
      </c>
    </row>
    <row r="567" spans="1:4" ht="13.5" x14ac:dyDescent="0.25">
      <c r="A567" s="148">
        <v>96036</v>
      </c>
      <c r="B567" s="148" t="s">
        <v>5882</v>
      </c>
      <c r="C567" s="148" t="s">
        <v>5750</v>
      </c>
      <c r="D567" s="149" t="s">
        <v>16634</v>
      </c>
    </row>
    <row r="568" spans="1:4" ht="13.5" x14ac:dyDescent="0.25">
      <c r="A568" s="148">
        <v>96155</v>
      </c>
      <c r="B568" s="148" t="s">
        <v>5883</v>
      </c>
      <c r="C568" s="148" t="s">
        <v>5750</v>
      </c>
      <c r="D568" s="149" t="s">
        <v>21579</v>
      </c>
    </row>
    <row r="569" spans="1:4" ht="13.5" x14ac:dyDescent="0.25">
      <c r="A569" s="148">
        <v>96156</v>
      </c>
      <c r="B569" s="148" t="s">
        <v>5884</v>
      </c>
      <c r="C569" s="148" t="s">
        <v>5750</v>
      </c>
      <c r="D569" s="149" t="s">
        <v>22527</v>
      </c>
    </row>
    <row r="570" spans="1:4" ht="13.5" x14ac:dyDescent="0.25">
      <c r="A570" s="148">
        <v>96159</v>
      </c>
      <c r="B570" s="148" t="s">
        <v>5885</v>
      </c>
      <c r="C570" s="148" t="s">
        <v>5750</v>
      </c>
      <c r="D570" s="149" t="s">
        <v>22528</v>
      </c>
    </row>
    <row r="571" spans="1:4" ht="13.5" x14ac:dyDescent="0.25">
      <c r="A571" s="148">
        <v>96246</v>
      </c>
      <c r="B571" s="148" t="s">
        <v>5886</v>
      </c>
      <c r="C571" s="148" t="s">
        <v>5750</v>
      </c>
      <c r="D571" s="149" t="s">
        <v>22529</v>
      </c>
    </row>
    <row r="572" spans="1:4" ht="13.5" x14ac:dyDescent="0.25">
      <c r="A572" s="148">
        <v>96302</v>
      </c>
      <c r="B572" s="148" t="s">
        <v>17560</v>
      </c>
      <c r="C572" s="148" t="s">
        <v>5750</v>
      </c>
      <c r="D572" s="149" t="s">
        <v>22530</v>
      </c>
    </row>
    <row r="573" spans="1:4" ht="13.5" x14ac:dyDescent="0.25">
      <c r="A573" s="148">
        <v>96308</v>
      </c>
      <c r="B573" s="148" t="s">
        <v>17561</v>
      </c>
      <c r="C573" s="148" t="s">
        <v>5750</v>
      </c>
      <c r="D573" s="149" t="s">
        <v>15827</v>
      </c>
    </row>
    <row r="574" spans="1:4" ht="13.5" x14ac:dyDescent="0.25">
      <c r="A574" s="148">
        <v>96464</v>
      </c>
      <c r="B574" s="148" t="s">
        <v>5887</v>
      </c>
      <c r="C574" s="148" t="s">
        <v>5750</v>
      </c>
      <c r="D574" s="149" t="s">
        <v>22531</v>
      </c>
    </row>
    <row r="575" spans="1:4" ht="13.5" x14ac:dyDescent="0.25">
      <c r="A575" s="148">
        <v>98765</v>
      </c>
      <c r="B575" s="148" t="s">
        <v>5888</v>
      </c>
      <c r="C575" s="148" t="s">
        <v>5750</v>
      </c>
      <c r="D575" s="149" t="s">
        <v>13556</v>
      </c>
    </row>
    <row r="576" spans="1:4" ht="13.5" x14ac:dyDescent="0.25">
      <c r="A576" s="148">
        <v>99834</v>
      </c>
      <c r="B576" s="148" t="s">
        <v>5889</v>
      </c>
      <c r="C576" s="148" t="s">
        <v>5750</v>
      </c>
      <c r="D576" s="149" t="s">
        <v>13217</v>
      </c>
    </row>
    <row r="577" spans="1:4" ht="13.5" x14ac:dyDescent="0.25">
      <c r="A577" s="148">
        <v>100642</v>
      </c>
      <c r="B577" s="148" t="s">
        <v>5890</v>
      </c>
      <c r="C577" s="148" t="s">
        <v>5750</v>
      </c>
      <c r="D577" s="149" t="s">
        <v>22532</v>
      </c>
    </row>
    <row r="578" spans="1:4" ht="13.5" x14ac:dyDescent="0.25">
      <c r="A578" s="148">
        <v>100648</v>
      </c>
      <c r="B578" s="148" t="s">
        <v>5891</v>
      </c>
      <c r="C578" s="148" t="s">
        <v>5750</v>
      </c>
      <c r="D578" s="149" t="s">
        <v>22533</v>
      </c>
    </row>
    <row r="579" spans="1:4" ht="13.5" x14ac:dyDescent="0.25">
      <c r="A579" s="148">
        <v>5089</v>
      </c>
      <c r="B579" s="148" t="s">
        <v>5893</v>
      </c>
      <c r="C579" s="148" t="s">
        <v>5894</v>
      </c>
      <c r="D579" s="149" t="s">
        <v>22534</v>
      </c>
    </row>
    <row r="580" spans="1:4" ht="13.5" x14ac:dyDescent="0.25">
      <c r="A580" s="148">
        <v>5627</v>
      </c>
      <c r="B580" s="148" t="s">
        <v>5895</v>
      </c>
      <c r="C580" s="148" t="s">
        <v>5894</v>
      </c>
      <c r="D580" s="149" t="s">
        <v>21037</v>
      </c>
    </row>
    <row r="581" spans="1:4" ht="13.5" x14ac:dyDescent="0.25">
      <c r="A581" s="148">
        <v>5628</v>
      </c>
      <c r="B581" s="148" t="s">
        <v>5896</v>
      </c>
      <c r="C581" s="148" t="s">
        <v>5894</v>
      </c>
      <c r="D581" s="149" t="s">
        <v>20836</v>
      </c>
    </row>
    <row r="582" spans="1:4" ht="13.5" x14ac:dyDescent="0.25">
      <c r="A582" s="148">
        <v>5629</v>
      </c>
      <c r="B582" s="148" t="s">
        <v>5897</v>
      </c>
      <c r="C582" s="148" t="s">
        <v>5894</v>
      </c>
      <c r="D582" s="149" t="s">
        <v>12899</v>
      </c>
    </row>
    <row r="583" spans="1:4" ht="13.5" x14ac:dyDescent="0.25">
      <c r="A583" s="148">
        <v>5630</v>
      </c>
      <c r="B583" s="148" t="s">
        <v>5898</v>
      </c>
      <c r="C583" s="148" t="s">
        <v>5894</v>
      </c>
      <c r="D583" s="149" t="s">
        <v>22535</v>
      </c>
    </row>
    <row r="584" spans="1:4" ht="13.5" x14ac:dyDescent="0.25">
      <c r="A584" s="148">
        <v>5658</v>
      </c>
      <c r="B584" s="148" t="s">
        <v>5899</v>
      </c>
      <c r="C584" s="148" t="s">
        <v>5894</v>
      </c>
      <c r="D584" s="149" t="s">
        <v>21822</v>
      </c>
    </row>
    <row r="585" spans="1:4" ht="13.5" x14ac:dyDescent="0.25">
      <c r="A585" s="148">
        <v>5664</v>
      </c>
      <c r="B585" s="148" t="s">
        <v>5900</v>
      </c>
      <c r="C585" s="148" t="s">
        <v>5894</v>
      </c>
      <c r="D585" s="149" t="s">
        <v>22536</v>
      </c>
    </row>
    <row r="586" spans="1:4" ht="13.5" x14ac:dyDescent="0.25">
      <c r="A586" s="148">
        <v>5667</v>
      </c>
      <c r="B586" s="148" t="s">
        <v>5901</v>
      </c>
      <c r="C586" s="148" t="s">
        <v>5894</v>
      </c>
      <c r="D586" s="149" t="s">
        <v>15920</v>
      </c>
    </row>
    <row r="587" spans="1:4" ht="13.5" x14ac:dyDescent="0.25">
      <c r="A587" s="148">
        <v>5668</v>
      </c>
      <c r="B587" s="148" t="s">
        <v>5902</v>
      </c>
      <c r="C587" s="148" t="s">
        <v>5894</v>
      </c>
      <c r="D587" s="149" t="s">
        <v>22537</v>
      </c>
    </row>
    <row r="588" spans="1:4" ht="13.5" x14ac:dyDescent="0.25">
      <c r="A588" s="148">
        <v>5674</v>
      </c>
      <c r="B588" s="148" t="s">
        <v>5903</v>
      </c>
      <c r="C588" s="148" t="s">
        <v>5894</v>
      </c>
      <c r="D588" s="149" t="s">
        <v>21680</v>
      </c>
    </row>
    <row r="589" spans="1:4" ht="13.5" x14ac:dyDescent="0.25">
      <c r="A589" s="148">
        <v>5692</v>
      </c>
      <c r="B589" s="148" t="s">
        <v>5904</v>
      </c>
      <c r="C589" s="148" t="s">
        <v>5894</v>
      </c>
      <c r="D589" s="149" t="s">
        <v>15828</v>
      </c>
    </row>
    <row r="590" spans="1:4" ht="13.5" x14ac:dyDescent="0.25">
      <c r="A590" s="148">
        <v>5693</v>
      </c>
      <c r="B590" s="148" t="s">
        <v>5905</v>
      </c>
      <c r="C590" s="148" t="s">
        <v>5894</v>
      </c>
      <c r="D590" s="149" t="s">
        <v>12551</v>
      </c>
    </row>
    <row r="591" spans="1:4" ht="13.5" x14ac:dyDescent="0.25">
      <c r="A591" s="148">
        <v>5695</v>
      </c>
      <c r="B591" s="148" t="s">
        <v>5906</v>
      </c>
      <c r="C591" s="148" t="s">
        <v>5894</v>
      </c>
      <c r="D591" s="149" t="s">
        <v>13771</v>
      </c>
    </row>
    <row r="592" spans="1:4" ht="13.5" x14ac:dyDescent="0.25">
      <c r="A592" s="148">
        <v>5703</v>
      </c>
      <c r="B592" s="148" t="s">
        <v>5907</v>
      </c>
      <c r="C592" s="148" t="s">
        <v>5894</v>
      </c>
      <c r="D592" s="149" t="s">
        <v>22538</v>
      </c>
    </row>
    <row r="593" spans="1:4" ht="13.5" x14ac:dyDescent="0.25">
      <c r="A593" s="148">
        <v>5705</v>
      </c>
      <c r="B593" s="148" t="s">
        <v>5908</v>
      </c>
      <c r="C593" s="148" t="s">
        <v>5894</v>
      </c>
      <c r="D593" s="149" t="s">
        <v>21844</v>
      </c>
    </row>
    <row r="594" spans="1:4" ht="13.5" x14ac:dyDescent="0.25">
      <c r="A594" s="148">
        <v>5707</v>
      </c>
      <c r="B594" s="148" t="s">
        <v>5909</v>
      </c>
      <c r="C594" s="148" t="s">
        <v>5894</v>
      </c>
      <c r="D594" s="149" t="s">
        <v>16703</v>
      </c>
    </row>
    <row r="595" spans="1:4" ht="13.5" x14ac:dyDescent="0.25">
      <c r="A595" s="148">
        <v>5710</v>
      </c>
      <c r="B595" s="148" t="s">
        <v>5910</v>
      </c>
      <c r="C595" s="148" t="s">
        <v>5894</v>
      </c>
      <c r="D595" s="149" t="s">
        <v>22539</v>
      </c>
    </row>
    <row r="596" spans="1:4" ht="13.5" x14ac:dyDescent="0.25">
      <c r="A596" s="148">
        <v>5711</v>
      </c>
      <c r="B596" s="148" t="s">
        <v>5911</v>
      </c>
      <c r="C596" s="148" t="s">
        <v>5894</v>
      </c>
      <c r="D596" s="149" t="s">
        <v>22029</v>
      </c>
    </row>
    <row r="597" spans="1:4" ht="13.5" x14ac:dyDescent="0.25">
      <c r="A597" s="148">
        <v>5714</v>
      </c>
      <c r="B597" s="148" t="s">
        <v>5912</v>
      </c>
      <c r="C597" s="148" t="s">
        <v>5894</v>
      </c>
      <c r="D597" s="149" t="s">
        <v>20093</v>
      </c>
    </row>
    <row r="598" spans="1:4" ht="13.5" x14ac:dyDescent="0.25">
      <c r="A598" s="148">
        <v>5715</v>
      </c>
      <c r="B598" s="148" t="s">
        <v>5913</v>
      </c>
      <c r="C598" s="148" t="s">
        <v>5894</v>
      </c>
      <c r="D598" s="149" t="s">
        <v>22540</v>
      </c>
    </row>
    <row r="599" spans="1:4" ht="13.5" x14ac:dyDescent="0.25">
      <c r="A599" s="148">
        <v>5718</v>
      </c>
      <c r="B599" s="148" t="s">
        <v>5914</v>
      </c>
      <c r="C599" s="148" t="s">
        <v>5894</v>
      </c>
      <c r="D599" s="149" t="s">
        <v>22541</v>
      </c>
    </row>
    <row r="600" spans="1:4" ht="13.5" x14ac:dyDescent="0.25">
      <c r="A600" s="148">
        <v>5721</v>
      </c>
      <c r="B600" s="148" t="s">
        <v>5915</v>
      </c>
      <c r="C600" s="148" t="s">
        <v>5894</v>
      </c>
      <c r="D600" s="149" t="s">
        <v>22542</v>
      </c>
    </row>
    <row r="601" spans="1:4" ht="13.5" x14ac:dyDescent="0.25">
      <c r="A601" s="148">
        <v>5722</v>
      </c>
      <c r="B601" s="148" t="s">
        <v>5916</v>
      </c>
      <c r="C601" s="148" t="s">
        <v>5894</v>
      </c>
      <c r="D601" s="149" t="s">
        <v>14230</v>
      </c>
    </row>
    <row r="602" spans="1:4" ht="13.5" x14ac:dyDescent="0.25">
      <c r="A602" s="148">
        <v>5724</v>
      </c>
      <c r="B602" s="148" t="s">
        <v>5917</v>
      </c>
      <c r="C602" s="148" t="s">
        <v>5894</v>
      </c>
      <c r="D602" s="149" t="s">
        <v>22543</v>
      </c>
    </row>
    <row r="603" spans="1:4" ht="13.5" x14ac:dyDescent="0.25">
      <c r="A603" s="148">
        <v>5727</v>
      </c>
      <c r="B603" s="148" t="s">
        <v>5918</v>
      </c>
      <c r="C603" s="148" t="s">
        <v>5894</v>
      </c>
      <c r="D603" s="149" t="s">
        <v>14096</v>
      </c>
    </row>
    <row r="604" spans="1:4" ht="13.5" x14ac:dyDescent="0.25">
      <c r="A604" s="148">
        <v>5729</v>
      </c>
      <c r="B604" s="148" t="s">
        <v>5919</v>
      </c>
      <c r="C604" s="148" t="s">
        <v>5894</v>
      </c>
      <c r="D604" s="149" t="s">
        <v>14651</v>
      </c>
    </row>
    <row r="605" spans="1:4" ht="13.5" x14ac:dyDescent="0.25">
      <c r="A605" s="148">
        <v>5730</v>
      </c>
      <c r="B605" s="148" t="s">
        <v>5920</v>
      </c>
      <c r="C605" s="148" t="s">
        <v>5894</v>
      </c>
      <c r="D605" s="149" t="s">
        <v>22544</v>
      </c>
    </row>
    <row r="606" spans="1:4" ht="13.5" x14ac:dyDescent="0.25">
      <c r="A606" s="148">
        <v>5735</v>
      </c>
      <c r="B606" s="148" t="s">
        <v>5921</v>
      </c>
      <c r="C606" s="148" t="s">
        <v>5894</v>
      </c>
      <c r="D606" s="149" t="s">
        <v>21425</v>
      </c>
    </row>
    <row r="607" spans="1:4" ht="13.5" x14ac:dyDescent="0.25">
      <c r="A607" s="148">
        <v>5736</v>
      </c>
      <c r="B607" s="148" t="s">
        <v>5922</v>
      </c>
      <c r="C607" s="148" t="s">
        <v>5894</v>
      </c>
      <c r="D607" s="149" t="s">
        <v>16893</v>
      </c>
    </row>
    <row r="608" spans="1:4" ht="13.5" x14ac:dyDescent="0.25">
      <c r="A608" s="148">
        <v>5738</v>
      </c>
      <c r="B608" s="148" t="s">
        <v>5923</v>
      </c>
      <c r="C608" s="148" t="s">
        <v>5894</v>
      </c>
      <c r="D608" s="149" t="s">
        <v>16599</v>
      </c>
    </row>
    <row r="609" spans="1:4" ht="13.5" x14ac:dyDescent="0.25">
      <c r="A609" s="148">
        <v>5739</v>
      </c>
      <c r="B609" s="148" t="s">
        <v>5924</v>
      </c>
      <c r="C609" s="148" t="s">
        <v>5894</v>
      </c>
      <c r="D609" s="149" t="s">
        <v>12930</v>
      </c>
    </row>
    <row r="610" spans="1:4" ht="13.5" x14ac:dyDescent="0.25">
      <c r="A610" s="148">
        <v>5741</v>
      </c>
      <c r="B610" s="148" t="s">
        <v>5925</v>
      </c>
      <c r="C610" s="148" t="s">
        <v>5894</v>
      </c>
      <c r="D610" s="149" t="s">
        <v>22545</v>
      </c>
    </row>
    <row r="611" spans="1:4" ht="13.5" x14ac:dyDescent="0.25">
      <c r="A611" s="148">
        <v>5742</v>
      </c>
      <c r="B611" s="148" t="s">
        <v>5926</v>
      </c>
      <c r="C611" s="148" t="s">
        <v>5894</v>
      </c>
      <c r="D611" s="149" t="s">
        <v>17261</v>
      </c>
    </row>
    <row r="612" spans="1:4" ht="13.5" x14ac:dyDescent="0.25">
      <c r="A612" s="148">
        <v>5747</v>
      </c>
      <c r="B612" s="148" t="s">
        <v>5927</v>
      </c>
      <c r="C612" s="148" t="s">
        <v>5894</v>
      </c>
      <c r="D612" s="149" t="s">
        <v>22546</v>
      </c>
    </row>
    <row r="613" spans="1:4" ht="13.5" x14ac:dyDescent="0.25">
      <c r="A613" s="148">
        <v>5751</v>
      </c>
      <c r="B613" s="148" t="s">
        <v>5928</v>
      </c>
      <c r="C613" s="148" t="s">
        <v>5894</v>
      </c>
      <c r="D613" s="149" t="s">
        <v>14825</v>
      </c>
    </row>
    <row r="614" spans="1:4" ht="13.5" x14ac:dyDescent="0.25">
      <c r="A614" s="148">
        <v>5754</v>
      </c>
      <c r="B614" s="148" t="s">
        <v>5929</v>
      </c>
      <c r="C614" s="148" t="s">
        <v>5894</v>
      </c>
      <c r="D614" s="149" t="s">
        <v>19826</v>
      </c>
    </row>
    <row r="615" spans="1:4" ht="13.5" x14ac:dyDescent="0.25">
      <c r="A615" s="148">
        <v>5763</v>
      </c>
      <c r="B615" s="148" t="s">
        <v>5930</v>
      </c>
      <c r="C615" s="148" t="s">
        <v>5894</v>
      </c>
      <c r="D615" s="149" t="s">
        <v>22547</v>
      </c>
    </row>
    <row r="616" spans="1:4" ht="13.5" x14ac:dyDescent="0.25">
      <c r="A616" s="148">
        <v>5765</v>
      </c>
      <c r="B616" s="148" t="s">
        <v>5931</v>
      </c>
      <c r="C616" s="148" t="s">
        <v>5894</v>
      </c>
      <c r="D616" s="149" t="s">
        <v>15052</v>
      </c>
    </row>
    <row r="617" spans="1:4" ht="13.5" x14ac:dyDescent="0.25">
      <c r="A617" s="148">
        <v>5766</v>
      </c>
      <c r="B617" s="148" t="s">
        <v>5932</v>
      </c>
      <c r="C617" s="148" t="s">
        <v>5894</v>
      </c>
      <c r="D617" s="149" t="s">
        <v>15033</v>
      </c>
    </row>
    <row r="618" spans="1:4" ht="13.5" x14ac:dyDescent="0.25">
      <c r="A618" s="148">
        <v>5779</v>
      </c>
      <c r="B618" s="148" t="s">
        <v>5933</v>
      </c>
      <c r="C618" s="148" t="s">
        <v>5894</v>
      </c>
      <c r="D618" s="149" t="s">
        <v>14158</v>
      </c>
    </row>
    <row r="619" spans="1:4" ht="13.5" x14ac:dyDescent="0.25">
      <c r="A619" s="148">
        <v>5787</v>
      </c>
      <c r="B619" s="148" t="s">
        <v>5934</v>
      </c>
      <c r="C619" s="148" t="s">
        <v>5894</v>
      </c>
      <c r="D619" s="149" t="s">
        <v>22548</v>
      </c>
    </row>
    <row r="620" spans="1:4" ht="13.5" x14ac:dyDescent="0.25">
      <c r="A620" s="148">
        <v>5797</v>
      </c>
      <c r="B620" s="148" t="s">
        <v>5935</v>
      </c>
      <c r="C620" s="148" t="s">
        <v>5894</v>
      </c>
      <c r="D620" s="149" t="s">
        <v>13834</v>
      </c>
    </row>
    <row r="621" spans="1:4" ht="13.5" x14ac:dyDescent="0.25">
      <c r="A621" s="148">
        <v>5800</v>
      </c>
      <c r="B621" s="148" t="s">
        <v>5936</v>
      </c>
      <c r="C621" s="148" t="s">
        <v>5894</v>
      </c>
      <c r="D621" s="149" t="s">
        <v>12918</v>
      </c>
    </row>
    <row r="622" spans="1:4" ht="13.5" x14ac:dyDescent="0.25">
      <c r="A622" s="148">
        <v>7032</v>
      </c>
      <c r="B622" s="148" t="s">
        <v>5937</v>
      </c>
      <c r="C622" s="148" t="s">
        <v>5894</v>
      </c>
      <c r="D622" s="149" t="s">
        <v>15091</v>
      </c>
    </row>
    <row r="623" spans="1:4" ht="13.5" x14ac:dyDescent="0.25">
      <c r="A623" s="148">
        <v>7033</v>
      </c>
      <c r="B623" s="148" t="s">
        <v>5938</v>
      </c>
      <c r="C623" s="148" t="s">
        <v>5894</v>
      </c>
      <c r="D623" s="149" t="s">
        <v>14912</v>
      </c>
    </row>
    <row r="624" spans="1:4" ht="13.5" x14ac:dyDescent="0.25">
      <c r="A624" s="148">
        <v>7034</v>
      </c>
      <c r="B624" s="148" t="s">
        <v>5939</v>
      </c>
      <c r="C624" s="148" t="s">
        <v>5894</v>
      </c>
      <c r="D624" s="149" t="s">
        <v>22458</v>
      </c>
    </row>
    <row r="625" spans="1:4" ht="13.5" x14ac:dyDescent="0.25">
      <c r="A625" s="148">
        <v>7035</v>
      </c>
      <c r="B625" s="148" t="s">
        <v>5940</v>
      </c>
      <c r="C625" s="148" t="s">
        <v>5894</v>
      </c>
      <c r="D625" s="149" t="s">
        <v>22549</v>
      </c>
    </row>
    <row r="626" spans="1:4" ht="13.5" x14ac:dyDescent="0.25">
      <c r="A626" s="148">
        <v>7038</v>
      </c>
      <c r="B626" s="148" t="s">
        <v>5941</v>
      </c>
      <c r="C626" s="148" t="s">
        <v>5894</v>
      </c>
      <c r="D626" s="149" t="s">
        <v>13844</v>
      </c>
    </row>
    <row r="627" spans="1:4" ht="13.5" x14ac:dyDescent="0.25">
      <c r="A627" s="148">
        <v>7039</v>
      </c>
      <c r="B627" s="148" t="s">
        <v>5942</v>
      </c>
      <c r="C627" s="148" t="s">
        <v>5894</v>
      </c>
      <c r="D627" s="149" t="s">
        <v>22550</v>
      </c>
    </row>
    <row r="628" spans="1:4" ht="13.5" x14ac:dyDescent="0.25">
      <c r="A628" s="148">
        <v>7040</v>
      </c>
      <c r="B628" s="148" t="s">
        <v>5943</v>
      </c>
      <c r="C628" s="148" t="s">
        <v>5894</v>
      </c>
      <c r="D628" s="149" t="s">
        <v>22551</v>
      </c>
    </row>
    <row r="629" spans="1:4" ht="13.5" x14ac:dyDescent="0.25">
      <c r="A629" s="148">
        <v>7044</v>
      </c>
      <c r="B629" s="148" t="s">
        <v>5944</v>
      </c>
      <c r="C629" s="148" t="s">
        <v>5894</v>
      </c>
      <c r="D629" s="149" t="s">
        <v>15822</v>
      </c>
    </row>
    <row r="630" spans="1:4" ht="13.5" x14ac:dyDescent="0.25">
      <c r="A630" s="148">
        <v>7045</v>
      </c>
      <c r="B630" s="148" t="s">
        <v>5945</v>
      </c>
      <c r="C630" s="148" t="s">
        <v>5894</v>
      </c>
      <c r="D630" s="149" t="s">
        <v>15840</v>
      </c>
    </row>
    <row r="631" spans="1:4" ht="13.5" x14ac:dyDescent="0.25">
      <c r="A631" s="148">
        <v>7046</v>
      </c>
      <c r="B631" s="148" t="s">
        <v>5946</v>
      </c>
      <c r="C631" s="148" t="s">
        <v>5894</v>
      </c>
      <c r="D631" s="149" t="s">
        <v>12505</v>
      </c>
    </row>
    <row r="632" spans="1:4" ht="13.5" x14ac:dyDescent="0.25">
      <c r="A632" s="148">
        <v>7047</v>
      </c>
      <c r="B632" s="148" t="s">
        <v>5947</v>
      </c>
      <c r="C632" s="148" t="s">
        <v>5894</v>
      </c>
      <c r="D632" s="149" t="s">
        <v>13715</v>
      </c>
    </row>
    <row r="633" spans="1:4" ht="13.5" x14ac:dyDescent="0.25">
      <c r="A633" s="148">
        <v>7051</v>
      </c>
      <c r="B633" s="148" t="s">
        <v>5948</v>
      </c>
      <c r="C633" s="148" t="s">
        <v>5894</v>
      </c>
      <c r="D633" s="149" t="s">
        <v>20153</v>
      </c>
    </row>
    <row r="634" spans="1:4" ht="13.5" x14ac:dyDescent="0.25">
      <c r="A634" s="148">
        <v>7052</v>
      </c>
      <c r="B634" s="148" t="s">
        <v>5949</v>
      </c>
      <c r="C634" s="148" t="s">
        <v>5894</v>
      </c>
      <c r="D634" s="149" t="s">
        <v>14288</v>
      </c>
    </row>
    <row r="635" spans="1:4" ht="13.5" x14ac:dyDescent="0.25">
      <c r="A635" s="148">
        <v>7053</v>
      </c>
      <c r="B635" s="148" t="s">
        <v>5950</v>
      </c>
      <c r="C635" s="148" t="s">
        <v>5894</v>
      </c>
      <c r="D635" s="149" t="s">
        <v>14152</v>
      </c>
    </row>
    <row r="636" spans="1:4" ht="13.5" x14ac:dyDescent="0.25">
      <c r="A636" s="148">
        <v>7054</v>
      </c>
      <c r="B636" s="148" t="s">
        <v>5951</v>
      </c>
      <c r="C636" s="148" t="s">
        <v>5894</v>
      </c>
      <c r="D636" s="149" t="s">
        <v>22552</v>
      </c>
    </row>
    <row r="637" spans="1:4" ht="13.5" x14ac:dyDescent="0.25">
      <c r="A637" s="148">
        <v>7058</v>
      </c>
      <c r="B637" s="148" t="s">
        <v>5952</v>
      </c>
      <c r="C637" s="148" t="s">
        <v>5894</v>
      </c>
      <c r="D637" s="149" t="s">
        <v>20701</v>
      </c>
    </row>
    <row r="638" spans="1:4" ht="13.5" x14ac:dyDescent="0.25">
      <c r="A638" s="148">
        <v>7059</v>
      </c>
      <c r="B638" s="148" t="s">
        <v>5953</v>
      </c>
      <c r="C638" s="148" t="s">
        <v>5894</v>
      </c>
      <c r="D638" s="149" t="s">
        <v>19654</v>
      </c>
    </row>
    <row r="639" spans="1:4" ht="13.5" x14ac:dyDescent="0.25">
      <c r="A639" s="148">
        <v>7060</v>
      </c>
      <c r="B639" s="148" t="s">
        <v>5954</v>
      </c>
      <c r="C639" s="148" t="s">
        <v>5894</v>
      </c>
      <c r="D639" s="149" t="s">
        <v>13222</v>
      </c>
    </row>
    <row r="640" spans="1:4" ht="13.5" x14ac:dyDescent="0.25">
      <c r="A640" s="148">
        <v>7061</v>
      </c>
      <c r="B640" s="148" t="s">
        <v>5955</v>
      </c>
      <c r="C640" s="148" t="s">
        <v>5894</v>
      </c>
      <c r="D640" s="149" t="s">
        <v>14719</v>
      </c>
    </row>
    <row r="641" spans="1:4" ht="13.5" x14ac:dyDescent="0.25">
      <c r="A641" s="148">
        <v>7063</v>
      </c>
      <c r="B641" s="148" t="s">
        <v>5956</v>
      </c>
      <c r="C641" s="148" t="s">
        <v>5894</v>
      </c>
      <c r="D641" s="149" t="s">
        <v>20262</v>
      </c>
    </row>
    <row r="642" spans="1:4" ht="13.5" x14ac:dyDescent="0.25">
      <c r="A642" s="148">
        <v>7064</v>
      </c>
      <c r="B642" s="148" t="s">
        <v>5957</v>
      </c>
      <c r="C642" s="148" t="s">
        <v>5894</v>
      </c>
      <c r="D642" s="149" t="s">
        <v>12582</v>
      </c>
    </row>
    <row r="643" spans="1:4" ht="13.5" x14ac:dyDescent="0.25">
      <c r="A643" s="148">
        <v>7065</v>
      </c>
      <c r="B643" s="148" t="s">
        <v>5958</v>
      </c>
      <c r="C643" s="148" t="s">
        <v>5894</v>
      </c>
      <c r="D643" s="149" t="s">
        <v>14475</v>
      </c>
    </row>
    <row r="644" spans="1:4" ht="13.5" x14ac:dyDescent="0.25">
      <c r="A644" s="148">
        <v>7066</v>
      </c>
      <c r="B644" s="148" t="s">
        <v>5959</v>
      </c>
      <c r="C644" s="148" t="s">
        <v>5894</v>
      </c>
      <c r="D644" s="149" t="s">
        <v>22553</v>
      </c>
    </row>
    <row r="645" spans="1:4" ht="13.5" x14ac:dyDescent="0.25">
      <c r="A645" s="148">
        <v>53786</v>
      </c>
      <c r="B645" s="148" t="s">
        <v>5960</v>
      </c>
      <c r="C645" s="148" t="s">
        <v>5894</v>
      </c>
      <c r="D645" s="149" t="s">
        <v>20000</v>
      </c>
    </row>
    <row r="646" spans="1:4" ht="13.5" x14ac:dyDescent="0.25">
      <c r="A646" s="148">
        <v>53788</v>
      </c>
      <c r="B646" s="148" t="s">
        <v>5961</v>
      </c>
      <c r="C646" s="148" t="s">
        <v>5894</v>
      </c>
      <c r="D646" s="149" t="s">
        <v>22554</v>
      </c>
    </row>
    <row r="647" spans="1:4" ht="13.5" x14ac:dyDescent="0.25">
      <c r="A647" s="148">
        <v>53792</v>
      </c>
      <c r="B647" s="148" t="s">
        <v>5962</v>
      </c>
      <c r="C647" s="148" t="s">
        <v>5894</v>
      </c>
      <c r="D647" s="149" t="s">
        <v>22555</v>
      </c>
    </row>
    <row r="648" spans="1:4" ht="13.5" x14ac:dyDescent="0.25">
      <c r="A648" s="148">
        <v>53794</v>
      </c>
      <c r="B648" s="148" t="s">
        <v>5963</v>
      </c>
      <c r="C648" s="148" t="s">
        <v>5894</v>
      </c>
      <c r="D648" s="149" t="s">
        <v>15750</v>
      </c>
    </row>
    <row r="649" spans="1:4" ht="13.5" x14ac:dyDescent="0.25">
      <c r="A649" s="148">
        <v>53797</v>
      </c>
      <c r="B649" s="148" t="s">
        <v>5964</v>
      </c>
      <c r="C649" s="148" t="s">
        <v>5894</v>
      </c>
      <c r="D649" s="149" t="s">
        <v>15849</v>
      </c>
    </row>
    <row r="650" spans="1:4" ht="13.5" x14ac:dyDescent="0.25">
      <c r="A650" s="148">
        <v>53804</v>
      </c>
      <c r="B650" s="148" t="s">
        <v>5965</v>
      </c>
      <c r="C650" s="148" t="s">
        <v>5894</v>
      </c>
      <c r="D650" s="149" t="s">
        <v>12583</v>
      </c>
    </row>
    <row r="651" spans="1:4" ht="13.5" x14ac:dyDescent="0.25">
      <c r="A651" s="148">
        <v>53806</v>
      </c>
      <c r="B651" s="148" t="s">
        <v>5966</v>
      </c>
      <c r="C651" s="148" t="s">
        <v>5894</v>
      </c>
      <c r="D651" s="149" t="s">
        <v>22556</v>
      </c>
    </row>
    <row r="652" spans="1:4" ht="13.5" x14ac:dyDescent="0.25">
      <c r="A652" s="148">
        <v>53810</v>
      </c>
      <c r="B652" s="148" t="s">
        <v>5967</v>
      </c>
      <c r="C652" s="148" t="s">
        <v>5894</v>
      </c>
      <c r="D652" s="149" t="s">
        <v>21717</v>
      </c>
    </row>
    <row r="653" spans="1:4" ht="13.5" x14ac:dyDescent="0.25">
      <c r="A653" s="148">
        <v>53814</v>
      </c>
      <c r="B653" s="148" t="s">
        <v>5968</v>
      </c>
      <c r="C653" s="148" t="s">
        <v>5894</v>
      </c>
      <c r="D653" s="149" t="s">
        <v>22557</v>
      </c>
    </row>
    <row r="654" spans="1:4" ht="13.5" x14ac:dyDescent="0.25">
      <c r="A654" s="148">
        <v>53817</v>
      </c>
      <c r="B654" s="148" t="s">
        <v>5969</v>
      </c>
      <c r="C654" s="148" t="s">
        <v>5894</v>
      </c>
      <c r="D654" s="149" t="s">
        <v>22558</v>
      </c>
    </row>
    <row r="655" spans="1:4" ht="13.5" x14ac:dyDescent="0.25">
      <c r="A655" s="148">
        <v>53818</v>
      </c>
      <c r="B655" s="148" t="s">
        <v>5970</v>
      </c>
      <c r="C655" s="148" t="s">
        <v>5894</v>
      </c>
      <c r="D655" s="149" t="s">
        <v>12522</v>
      </c>
    </row>
    <row r="656" spans="1:4" ht="13.5" x14ac:dyDescent="0.25">
      <c r="A656" s="148">
        <v>53827</v>
      </c>
      <c r="B656" s="148" t="s">
        <v>5971</v>
      </c>
      <c r="C656" s="148" t="s">
        <v>5894</v>
      </c>
      <c r="D656" s="149" t="s">
        <v>22559</v>
      </c>
    </row>
    <row r="657" spans="1:4" ht="13.5" x14ac:dyDescent="0.25">
      <c r="A657" s="148">
        <v>53829</v>
      </c>
      <c r="B657" s="148" t="s">
        <v>5972</v>
      </c>
      <c r="C657" s="148" t="s">
        <v>5894</v>
      </c>
      <c r="D657" s="149" t="s">
        <v>15849</v>
      </c>
    </row>
    <row r="658" spans="1:4" ht="13.5" x14ac:dyDescent="0.25">
      <c r="A658" s="148">
        <v>53831</v>
      </c>
      <c r="B658" s="148" t="s">
        <v>5973</v>
      </c>
      <c r="C658" s="148" t="s">
        <v>5894</v>
      </c>
      <c r="D658" s="149" t="s">
        <v>22560</v>
      </c>
    </row>
    <row r="659" spans="1:4" ht="13.5" x14ac:dyDescent="0.25">
      <c r="A659" s="148">
        <v>53840</v>
      </c>
      <c r="B659" s="148" t="s">
        <v>5974</v>
      </c>
      <c r="C659" s="148" t="s">
        <v>5894</v>
      </c>
      <c r="D659" s="149" t="s">
        <v>15517</v>
      </c>
    </row>
    <row r="660" spans="1:4" ht="13.5" x14ac:dyDescent="0.25">
      <c r="A660" s="148">
        <v>53841</v>
      </c>
      <c r="B660" s="148" t="s">
        <v>5975</v>
      </c>
      <c r="C660" s="148" t="s">
        <v>5894</v>
      </c>
      <c r="D660" s="149" t="s">
        <v>14544</v>
      </c>
    </row>
    <row r="661" spans="1:4" ht="13.5" x14ac:dyDescent="0.25">
      <c r="A661" s="148">
        <v>53849</v>
      </c>
      <c r="B661" s="148" t="s">
        <v>5976</v>
      </c>
      <c r="C661" s="148" t="s">
        <v>5894</v>
      </c>
      <c r="D661" s="149" t="s">
        <v>22561</v>
      </c>
    </row>
    <row r="662" spans="1:4" ht="13.5" x14ac:dyDescent="0.25">
      <c r="A662" s="148">
        <v>53857</v>
      </c>
      <c r="B662" s="148" t="s">
        <v>5977</v>
      </c>
      <c r="C662" s="148" t="s">
        <v>5894</v>
      </c>
      <c r="D662" s="149" t="s">
        <v>22562</v>
      </c>
    </row>
    <row r="663" spans="1:4" ht="13.5" x14ac:dyDescent="0.25">
      <c r="A663" s="148">
        <v>53858</v>
      </c>
      <c r="B663" s="148" t="s">
        <v>5978</v>
      </c>
      <c r="C663" s="148" t="s">
        <v>5894</v>
      </c>
      <c r="D663" s="149" t="s">
        <v>22311</v>
      </c>
    </row>
    <row r="664" spans="1:4" ht="13.5" x14ac:dyDescent="0.25">
      <c r="A664" s="148">
        <v>53861</v>
      </c>
      <c r="B664" s="148" t="s">
        <v>5979</v>
      </c>
      <c r="C664" s="148" t="s">
        <v>5894</v>
      </c>
      <c r="D664" s="149" t="s">
        <v>22563</v>
      </c>
    </row>
    <row r="665" spans="1:4" ht="13.5" x14ac:dyDescent="0.25">
      <c r="A665" s="148">
        <v>53863</v>
      </c>
      <c r="B665" s="148" t="s">
        <v>5980</v>
      </c>
      <c r="C665" s="148" t="s">
        <v>5894</v>
      </c>
      <c r="D665" s="149" t="s">
        <v>14471</v>
      </c>
    </row>
    <row r="666" spans="1:4" ht="13.5" x14ac:dyDescent="0.25">
      <c r="A666" s="148">
        <v>53865</v>
      </c>
      <c r="B666" s="148" t="s">
        <v>5981</v>
      </c>
      <c r="C666" s="148" t="s">
        <v>5894</v>
      </c>
      <c r="D666" s="149" t="s">
        <v>20982</v>
      </c>
    </row>
    <row r="667" spans="1:4" ht="13.5" x14ac:dyDescent="0.25">
      <c r="A667" s="148">
        <v>53866</v>
      </c>
      <c r="B667" s="148" t="s">
        <v>5982</v>
      </c>
      <c r="C667" s="148" t="s">
        <v>5894</v>
      </c>
      <c r="D667" s="149" t="s">
        <v>17179</v>
      </c>
    </row>
    <row r="668" spans="1:4" ht="13.5" x14ac:dyDescent="0.25">
      <c r="A668" s="148">
        <v>53882</v>
      </c>
      <c r="B668" s="148" t="s">
        <v>5983</v>
      </c>
      <c r="C668" s="148" t="s">
        <v>5894</v>
      </c>
      <c r="D668" s="149" t="s">
        <v>22564</v>
      </c>
    </row>
    <row r="669" spans="1:4" ht="13.5" x14ac:dyDescent="0.25">
      <c r="A669" s="148">
        <v>55263</v>
      </c>
      <c r="B669" s="148" t="s">
        <v>5984</v>
      </c>
      <c r="C669" s="148" t="s">
        <v>5894</v>
      </c>
      <c r="D669" s="149" t="s">
        <v>22535</v>
      </c>
    </row>
    <row r="670" spans="1:4" ht="13.5" x14ac:dyDescent="0.25">
      <c r="A670" s="148">
        <v>73303</v>
      </c>
      <c r="B670" s="148" t="s">
        <v>5985</v>
      </c>
      <c r="C670" s="148" t="s">
        <v>5894</v>
      </c>
      <c r="D670" s="149" t="s">
        <v>12565</v>
      </c>
    </row>
    <row r="671" spans="1:4" ht="13.5" x14ac:dyDescent="0.25">
      <c r="A671" s="148">
        <v>73307</v>
      </c>
      <c r="B671" s="148" t="s">
        <v>5986</v>
      </c>
      <c r="C671" s="148" t="s">
        <v>5894</v>
      </c>
      <c r="D671" s="149" t="s">
        <v>19839</v>
      </c>
    </row>
    <row r="672" spans="1:4" ht="13.5" x14ac:dyDescent="0.25">
      <c r="A672" s="148">
        <v>73309</v>
      </c>
      <c r="B672" s="148" t="s">
        <v>5987</v>
      </c>
      <c r="C672" s="148" t="s">
        <v>5894</v>
      </c>
      <c r="D672" s="149" t="s">
        <v>16747</v>
      </c>
    </row>
    <row r="673" spans="1:4" ht="13.5" x14ac:dyDescent="0.25">
      <c r="A673" s="148">
        <v>73311</v>
      </c>
      <c r="B673" s="148" t="s">
        <v>5988</v>
      </c>
      <c r="C673" s="148" t="s">
        <v>5894</v>
      </c>
      <c r="D673" s="149" t="s">
        <v>22565</v>
      </c>
    </row>
    <row r="674" spans="1:4" ht="13.5" x14ac:dyDescent="0.25">
      <c r="A674" s="148">
        <v>73313</v>
      </c>
      <c r="B674" s="148" t="s">
        <v>5989</v>
      </c>
      <c r="C674" s="148" t="s">
        <v>5894</v>
      </c>
      <c r="D674" s="149" t="s">
        <v>12531</v>
      </c>
    </row>
    <row r="675" spans="1:4" ht="13.5" x14ac:dyDescent="0.25">
      <c r="A675" s="148">
        <v>73315</v>
      </c>
      <c r="B675" s="148" t="s">
        <v>5990</v>
      </c>
      <c r="C675" s="148" t="s">
        <v>5894</v>
      </c>
      <c r="D675" s="149" t="s">
        <v>22554</v>
      </c>
    </row>
    <row r="676" spans="1:4" ht="13.5" x14ac:dyDescent="0.25">
      <c r="A676" s="148">
        <v>73335</v>
      </c>
      <c r="B676" s="148" t="s">
        <v>5991</v>
      </c>
      <c r="C676" s="148" t="s">
        <v>5894</v>
      </c>
      <c r="D676" s="149" t="s">
        <v>15119</v>
      </c>
    </row>
    <row r="677" spans="1:4" ht="13.5" x14ac:dyDescent="0.25">
      <c r="A677" s="148">
        <v>73340</v>
      </c>
      <c r="B677" s="148" t="s">
        <v>5992</v>
      </c>
      <c r="C677" s="148" t="s">
        <v>5894</v>
      </c>
      <c r="D677" s="149" t="s">
        <v>14719</v>
      </c>
    </row>
    <row r="678" spans="1:4" ht="13.5" x14ac:dyDescent="0.25">
      <c r="A678" s="148">
        <v>83361</v>
      </c>
      <c r="B678" s="148" t="s">
        <v>5993</v>
      </c>
      <c r="C678" s="148" t="s">
        <v>5894</v>
      </c>
      <c r="D678" s="149" t="s">
        <v>14665</v>
      </c>
    </row>
    <row r="679" spans="1:4" ht="13.5" x14ac:dyDescent="0.25">
      <c r="A679" s="148">
        <v>83761</v>
      </c>
      <c r="B679" s="148" t="s">
        <v>5994</v>
      </c>
      <c r="C679" s="148" t="s">
        <v>5894</v>
      </c>
      <c r="D679" s="149" t="s">
        <v>20179</v>
      </c>
    </row>
    <row r="680" spans="1:4" ht="13.5" x14ac:dyDescent="0.25">
      <c r="A680" s="148">
        <v>83762</v>
      </c>
      <c r="B680" s="148" t="s">
        <v>5995</v>
      </c>
      <c r="C680" s="148" t="s">
        <v>5894</v>
      </c>
      <c r="D680" s="149" t="s">
        <v>13287</v>
      </c>
    </row>
    <row r="681" spans="1:4" ht="13.5" x14ac:dyDescent="0.25">
      <c r="A681" s="148">
        <v>83763</v>
      </c>
      <c r="B681" s="148" t="s">
        <v>5996</v>
      </c>
      <c r="C681" s="148" t="s">
        <v>5894</v>
      </c>
      <c r="D681" s="149" t="s">
        <v>22566</v>
      </c>
    </row>
    <row r="682" spans="1:4" ht="13.5" x14ac:dyDescent="0.25">
      <c r="A682" s="148">
        <v>83764</v>
      </c>
      <c r="B682" s="148" t="s">
        <v>5997</v>
      </c>
      <c r="C682" s="148" t="s">
        <v>5894</v>
      </c>
      <c r="D682" s="149" t="s">
        <v>12916</v>
      </c>
    </row>
    <row r="683" spans="1:4" ht="13.5" x14ac:dyDescent="0.25">
      <c r="A683" s="148">
        <v>87026</v>
      </c>
      <c r="B683" s="148" t="s">
        <v>5998</v>
      </c>
      <c r="C683" s="148" t="s">
        <v>5894</v>
      </c>
      <c r="D683" s="149" t="s">
        <v>15822</v>
      </c>
    </row>
    <row r="684" spans="1:4" ht="13.5" x14ac:dyDescent="0.25">
      <c r="A684" s="148">
        <v>87441</v>
      </c>
      <c r="B684" s="148" t="s">
        <v>17562</v>
      </c>
      <c r="C684" s="148" t="s">
        <v>5894</v>
      </c>
      <c r="D684" s="149" t="s">
        <v>17400</v>
      </c>
    </row>
    <row r="685" spans="1:4" ht="13.5" x14ac:dyDescent="0.25">
      <c r="A685" s="148">
        <v>87442</v>
      </c>
      <c r="B685" s="148" t="s">
        <v>17563</v>
      </c>
      <c r="C685" s="148" t="s">
        <v>5894</v>
      </c>
      <c r="D685" s="149" t="s">
        <v>13213</v>
      </c>
    </row>
    <row r="686" spans="1:4" ht="13.5" x14ac:dyDescent="0.25">
      <c r="A686" s="148">
        <v>87443</v>
      </c>
      <c r="B686" s="148" t="s">
        <v>17564</v>
      </c>
      <c r="C686" s="148" t="s">
        <v>5894</v>
      </c>
      <c r="D686" s="149" t="s">
        <v>15825</v>
      </c>
    </row>
    <row r="687" spans="1:4" ht="13.5" x14ac:dyDescent="0.25">
      <c r="A687" s="148">
        <v>87444</v>
      </c>
      <c r="B687" s="148" t="s">
        <v>17565</v>
      </c>
      <c r="C687" s="148" t="s">
        <v>5894</v>
      </c>
      <c r="D687" s="149" t="s">
        <v>12889</v>
      </c>
    </row>
    <row r="688" spans="1:4" ht="13.5" x14ac:dyDescent="0.25">
      <c r="A688" s="148">
        <v>88387</v>
      </c>
      <c r="B688" s="148" t="s">
        <v>6003</v>
      </c>
      <c r="C688" s="148" t="s">
        <v>5894</v>
      </c>
      <c r="D688" s="149" t="s">
        <v>12770</v>
      </c>
    </row>
    <row r="689" spans="1:4" ht="13.5" x14ac:dyDescent="0.25">
      <c r="A689" s="148">
        <v>88389</v>
      </c>
      <c r="B689" s="148" t="s">
        <v>6004</v>
      </c>
      <c r="C689" s="148" t="s">
        <v>5894</v>
      </c>
      <c r="D689" s="149" t="s">
        <v>13214</v>
      </c>
    </row>
    <row r="690" spans="1:4" ht="13.5" x14ac:dyDescent="0.25">
      <c r="A690" s="148">
        <v>88390</v>
      </c>
      <c r="B690" s="148" t="s">
        <v>6005</v>
      </c>
      <c r="C690" s="148" t="s">
        <v>5894</v>
      </c>
      <c r="D690" s="149" t="s">
        <v>16049</v>
      </c>
    </row>
    <row r="691" spans="1:4" ht="13.5" x14ac:dyDescent="0.25">
      <c r="A691" s="148">
        <v>88391</v>
      </c>
      <c r="B691" s="148" t="s">
        <v>6006</v>
      </c>
      <c r="C691" s="148" t="s">
        <v>5894</v>
      </c>
      <c r="D691" s="149" t="s">
        <v>15441</v>
      </c>
    </row>
    <row r="692" spans="1:4" ht="13.5" x14ac:dyDescent="0.25">
      <c r="A692" s="148">
        <v>88394</v>
      </c>
      <c r="B692" s="148" t="s">
        <v>6007</v>
      </c>
      <c r="C692" s="148" t="s">
        <v>5894</v>
      </c>
      <c r="D692" s="149" t="s">
        <v>15847</v>
      </c>
    </row>
    <row r="693" spans="1:4" ht="13.5" x14ac:dyDescent="0.25">
      <c r="A693" s="148">
        <v>88395</v>
      </c>
      <c r="B693" s="148" t="s">
        <v>6008</v>
      </c>
      <c r="C693" s="148" t="s">
        <v>5894</v>
      </c>
      <c r="D693" s="149" t="s">
        <v>19806</v>
      </c>
    </row>
    <row r="694" spans="1:4" ht="13.5" x14ac:dyDescent="0.25">
      <c r="A694" s="148">
        <v>88396</v>
      </c>
      <c r="B694" s="148" t="s">
        <v>6009</v>
      </c>
      <c r="C694" s="148" t="s">
        <v>5894</v>
      </c>
      <c r="D694" s="149" t="s">
        <v>12528</v>
      </c>
    </row>
    <row r="695" spans="1:4" ht="13.5" x14ac:dyDescent="0.25">
      <c r="A695" s="148">
        <v>88397</v>
      </c>
      <c r="B695" s="148" t="s">
        <v>6010</v>
      </c>
      <c r="C695" s="148" t="s">
        <v>5894</v>
      </c>
      <c r="D695" s="149" t="s">
        <v>20052</v>
      </c>
    </row>
    <row r="696" spans="1:4" ht="13.5" x14ac:dyDescent="0.25">
      <c r="A696" s="148">
        <v>88400</v>
      </c>
      <c r="B696" s="148" t="s">
        <v>6011</v>
      </c>
      <c r="C696" s="148" t="s">
        <v>5894</v>
      </c>
      <c r="D696" s="149" t="s">
        <v>12581</v>
      </c>
    </row>
    <row r="697" spans="1:4" ht="13.5" x14ac:dyDescent="0.25">
      <c r="A697" s="148">
        <v>88401</v>
      </c>
      <c r="B697" s="148" t="s">
        <v>6012</v>
      </c>
      <c r="C697" s="148" t="s">
        <v>5894</v>
      </c>
      <c r="D697" s="149" t="s">
        <v>13214</v>
      </c>
    </row>
    <row r="698" spans="1:4" ht="13.5" x14ac:dyDescent="0.25">
      <c r="A698" s="148">
        <v>88402</v>
      </c>
      <c r="B698" s="148" t="s">
        <v>6013</v>
      </c>
      <c r="C698" s="148" t="s">
        <v>5894</v>
      </c>
      <c r="D698" s="149" t="s">
        <v>13653</v>
      </c>
    </row>
    <row r="699" spans="1:4" ht="13.5" x14ac:dyDescent="0.25">
      <c r="A699" s="148">
        <v>88403</v>
      </c>
      <c r="B699" s="148" t="s">
        <v>6014</v>
      </c>
      <c r="C699" s="148" t="s">
        <v>5894</v>
      </c>
      <c r="D699" s="149" t="s">
        <v>15463</v>
      </c>
    </row>
    <row r="700" spans="1:4" ht="13.5" x14ac:dyDescent="0.25">
      <c r="A700" s="148">
        <v>88419</v>
      </c>
      <c r="B700" s="148" t="s">
        <v>6015</v>
      </c>
      <c r="C700" s="148" t="s">
        <v>5894</v>
      </c>
      <c r="D700" s="149" t="s">
        <v>20533</v>
      </c>
    </row>
    <row r="701" spans="1:4" ht="13.5" x14ac:dyDescent="0.25">
      <c r="A701" s="148">
        <v>88422</v>
      </c>
      <c r="B701" s="148" t="s">
        <v>6016</v>
      </c>
      <c r="C701" s="148" t="s">
        <v>5894</v>
      </c>
      <c r="D701" s="149" t="s">
        <v>19482</v>
      </c>
    </row>
    <row r="702" spans="1:4" ht="13.5" x14ac:dyDescent="0.25">
      <c r="A702" s="148">
        <v>88425</v>
      </c>
      <c r="B702" s="148" t="s">
        <v>6017</v>
      </c>
      <c r="C702" s="148" t="s">
        <v>5894</v>
      </c>
      <c r="D702" s="149" t="s">
        <v>15049</v>
      </c>
    </row>
    <row r="703" spans="1:4" ht="13.5" x14ac:dyDescent="0.25">
      <c r="A703" s="148">
        <v>88427</v>
      </c>
      <c r="B703" s="148" t="s">
        <v>6018</v>
      </c>
      <c r="C703" s="148" t="s">
        <v>5894</v>
      </c>
      <c r="D703" s="149" t="s">
        <v>13095</v>
      </c>
    </row>
    <row r="704" spans="1:4" ht="13.5" x14ac:dyDescent="0.25">
      <c r="A704" s="148">
        <v>88434</v>
      </c>
      <c r="B704" s="148" t="s">
        <v>6019</v>
      </c>
      <c r="C704" s="148" t="s">
        <v>5894</v>
      </c>
      <c r="D704" s="149" t="s">
        <v>22275</v>
      </c>
    </row>
    <row r="705" spans="1:4" ht="13.5" x14ac:dyDescent="0.25">
      <c r="A705" s="148">
        <v>88435</v>
      </c>
      <c r="B705" s="148" t="s">
        <v>6020</v>
      </c>
      <c r="C705" s="148" t="s">
        <v>5894</v>
      </c>
      <c r="D705" s="149" t="s">
        <v>13298</v>
      </c>
    </row>
    <row r="706" spans="1:4" ht="13.5" x14ac:dyDescent="0.25">
      <c r="A706" s="148">
        <v>88436</v>
      </c>
      <c r="B706" s="148" t="s">
        <v>6021</v>
      </c>
      <c r="C706" s="148" t="s">
        <v>5894</v>
      </c>
      <c r="D706" s="149" t="s">
        <v>14078</v>
      </c>
    </row>
    <row r="707" spans="1:4" ht="13.5" x14ac:dyDescent="0.25">
      <c r="A707" s="148">
        <v>88437</v>
      </c>
      <c r="B707" s="148" t="s">
        <v>6022</v>
      </c>
      <c r="C707" s="148" t="s">
        <v>5894</v>
      </c>
      <c r="D707" s="149" t="s">
        <v>13095</v>
      </c>
    </row>
    <row r="708" spans="1:4" ht="13.5" x14ac:dyDescent="0.25">
      <c r="A708" s="148">
        <v>88569</v>
      </c>
      <c r="B708" s="148" t="s">
        <v>6023</v>
      </c>
      <c r="C708" s="148" t="s">
        <v>5894</v>
      </c>
      <c r="D708" s="149" t="s">
        <v>19539</v>
      </c>
    </row>
    <row r="709" spans="1:4" ht="13.5" x14ac:dyDescent="0.25">
      <c r="A709" s="148">
        <v>88570</v>
      </c>
      <c r="B709" s="148" t="s">
        <v>6024</v>
      </c>
      <c r="C709" s="148" t="s">
        <v>5894</v>
      </c>
      <c r="D709" s="149" t="s">
        <v>21045</v>
      </c>
    </row>
    <row r="710" spans="1:4" ht="13.5" x14ac:dyDescent="0.25">
      <c r="A710" s="148">
        <v>88826</v>
      </c>
      <c r="B710" s="148" t="s">
        <v>6025</v>
      </c>
      <c r="C710" s="148" t="s">
        <v>5894</v>
      </c>
      <c r="D710" s="149" t="s">
        <v>14690</v>
      </c>
    </row>
    <row r="711" spans="1:4" ht="13.5" x14ac:dyDescent="0.25">
      <c r="A711" s="148">
        <v>88827</v>
      </c>
      <c r="B711" s="148" t="s">
        <v>6026</v>
      </c>
      <c r="C711" s="148" t="s">
        <v>5894</v>
      </c>
      <c r="D711" s="149" t="s">
        <v>15840</v>
      </c>
    </row>
    <row r="712" spans="1:4" ht="13.5" x14ac:dyDescent="0.25">
      <c r="A712" s="148">
        <v>88828</v>
      </c>
      <c r="B712" s="148" t="s">
        <v>6027</v>
      </c>
      <c r="C712" s="148" t="s">
        <v>5894</v>
      </c>
      <c r="D712" s="149" t="s">
        <v>20582</v>
      </c>
    </row>
    <row r="713" spans="1:4" ht="13.5" x14ac:dyDescent="0.25">
      <c r="A713" s="148">
        <v>88829</v>
      </c>
      <c r="B713" s="148" t="s">
        <v>6028</v>
      </c>
      <c r="C713" s="148" t="s">
        <v>5894</v>
      </c>
      <c r="D713" s="149" t="s">
        <v>13064</v>
      </c>
    </row>
    <row r="714" spans="1:4" ht="13.5" x14ac:dyDescent="0.25">
      <c r="A714" s="148">
        <v>88832</v>
      </c>
      <c r="B714" s="148" t="s">
        <v>6029</v>
      </c>
      <c r="C714" s="148" t="s">
        <v>5894</v>
      </c>
      <c r="D714" s="149" t="s">
        <v>20246</v>
      </c>
    </row>
    <row r="715" spans="1:4" ht="13.5" x14ac:dyDescent="0.25">
      <c r="A715" s="148">
        <v>88834</v>
      </c>
      <c r="B715" s="148" t="s">
        <v>6030</v>
      </c>
      <c r="C715" s="148" t="s">
        <v>5894</v>
      </c>
      <c r="D715" s="149" t="s">
        <v>12699</v>
      </c>
    </row>
    <row r="716" spans="1:4" ht="13.5" x14ac:dyDescent="0.25">
      <c r="A716" s="148">
        <v>88835</v>
      </c>
      <c r="B716" s="148" t="s">
        <v>6031</v>
      </c>
      <c r="C716" s="148" t="s">
        <v>5894</v>
      </c>
      <c r="D716" s="149" t="s">
        <v>22567</v>
      </c>
    </row>
    <row r="717" spans="1:4" ht="13.5" x14ac:dyDescent="0.25">
      <c r="A717" s="148">
        <v>88836</v>
      </c>
      <c r="B717" s="148" t="s">
        <v>6032</v>
      </c>
      <c r="C717" s="148" t="s">
        <v>5894</v>
      </c>
      <c r="D717" s="149" t="s">
        <v>16030</v>
      </c>
    </row>
    <row r="718" spans="1:4" ht="13.5" x14ac:dyDescent="0.25">
      <c r="A718" s="148">
        <v>88839</v>
      </c>
      <c r="B718" s="148" t="s">
        <v>6033</v>
      </c>
      <c r="C718" s="148" t="s">
        <v>5894</v>
      </c>
      <c r="D718" s="149" t="s">
        <v>20369</v>
      </c>
    </row>
    <row r="719" spans="1:4" ht="13.5" x14ac:dyDescent="0.25">
      <c r="A719" s="148">
        <v>88840</v>
      </c>
      <c r="B719" s="148" t="s">
        <v>6034</v>
      </c>
      <c r="C719" s="148" t="s">
        <v>5894</v>
      </c>
      <c r="D719" s="149" t="s">
        <v>20386</v>
      </c>
    </row>
    <row r="720" spans="1:4" ht="13.5" x14ac:dyDescent="0.25">
      <c r="A720" s="148">
        <v>88841</v>
      </c>
      <c r="B720" s="148" t="s">
        <v>6035</v>
      </c>
      <c r="C720" s="148" t="s">
        <v>5894</v>
      </c>
      <c r="D720" s="149" t="s">
        <v>17456</v>
      </c>
    </row>
    <row r="721" spans="1:4" ht="13.5" x14ac:dyDescent="0.25">
      <c r="A721" s="148">
        <v>88842</v>
      </c>
      <c r="B721" s="148" t="s">
        <v>6036</v>
      </c>
      <c r="C721" s="148" t="s">
        <v>5894</v>
      </c>
      <c r="D721" s="149" t="s">
        <v>22568</v>
      </c>
    </row>
    <row r="722" spans="1:4" ht="13.5" x14ac:dyDescent="0.25">
      <c r="A722" s="148">
        <v>88847</v>
      </c>
      <c r="B722" s="148" t="s">
        <v>6037</v>
      </c>
      <c r="C722" s="148" t="s">
        <v>5894</v>
      </c>
      <c r="D722" s="149" t="s">
        <v>15432</v>
      </c>
    </row>
    <row r="723" spans="1:4" ht="13.5" x14ac:dyDescent="0.25">
      <c r="A723" s="148">
        <v>88848</v>
      </c>
      <c r="B723" s="148" t="s">
        <v>6038</v>
      </c>
      <c r="C723" s="148" t="s">
        <v>5894</v>
      </c>
      <c r="D723" s="149" t="s">
        <v>15360</v>
      </c>
    </row>
    <row r="724" spans="1:4" ht="13.5" x14ac:dyDescent="0.25">
      <c r="A724" s="148">
        <v>88853</v>
      </c>
      <c r="B724" s="148" t="s">
        <v>6039</v>
      </c>
      <c r="C724" s="148" t="s">
        <v>5894</v>
      </c>
      <c r="D724" s="149" t="s">
        <v>13215</v>
      </c>
    </row>
    <row r="725" spans="1:4" ht="13.5" x14ac:dyDescent="0.25">
      <c r="A725" s="148">
        <v>88854</v>
      </c>
      <c r="B725" s="148" t="s">
        <v>6040</v>
      </c>
      <c r="C725" s="148" t="s">
        <v>5894</v>
      </c>
      <c r="D725" s="149" t="s">
        <v>14694</v>
      </c>
    </row>
    <row r="726" spans="1:4" ht="13.5" x14ac:dyDescent="0.25">
      <c r="A726" s="148">
        <v>88855</v>
      </c>
      <c r="B726" s="148" t="s">
        <v>6041</v>
      </c>
      <c r="C726" s="148" t="s">
        <v>5894</v>
      </c>
      <c r="D726" s="149" t="s">
        <v>14585</v>
      </c>
    </row>
    <row r="727" spans="1:4" ht="13.5" x14ac:dyDescent="0.25">
      <c r="A727" s="148">
        <v>88856</v>
      </c>
      <c r="B727" s="148" t="s">
        <v>6042</v>
      </c>
      <c r="C727" s="148" t="s">
        <v>5894</v>
      </c>
      <c r="D727" s="149" t="s">
        <v>14690</v>
      </c>
    </row>
    <row r="728" spans="1:4" ht="13.5" x14ac:dyDescent="0.25">
      <c r="A728" s="148">
        <v>88857</v>
      </c>
      <c r="B728" s="148" t="s">
        <v>6043</v>
      </c>
      <c r="C728" s="148" t="s">
        <v>5894</v>
      </c>
      <c r="D728" s="149" t="s">
        <v>14764</v>
      </c>
    </row>
    <row r="729" spans="1:4" ht="13.5" x14ac:dyDescent="0.25">
      <c r="A729" s="148">
        <v>88858</v>
      </c>
      <c r="B729" s="148" t="s">
        <v>6044</v>
      </c>
      <c r="C729" s="148" t="s">
        <v>5894</v>
      </c>
      <c r="D729" s="149" t="s">
        <v>19542</v>
      </c>
    </row>
    <row r="730" spans="1:4" ht="13.5" x14ac:dyDescent="0.25">
      <c r="A730" s="148">
        <v>88859</v>
      </c>
      <c r="B730" s="148" t="s">
        <v>6045</v>
      </c>
      <c r="C730" s="148" t="s">
        <v>5894</v>
      </c>
      <c r="D730" s="149" t="s">
        <v>19526</v>
      </c>
    </row>
    <row r="731" spans="1:4" ht="13.5" x14ac:dyDescent="0.25">
      <c r="A731" s="148">
        <v>88860</v>
      </c>
      <c r="B731" s="148" t="s">
        <v>6046</v>
      </c>
      <c r="C731" s="148" t="s">
        <v>5894</v>
      </c>
      <c r="D731" s="149" t="s">
        <v>15464</v>
      </c>
    </row>
    <row r="732" spans="1:4" ht="13.5" x14ac:dyDescent="0.25">
      <c r="A732" s="148">
        <v>88900</v>
      </c>
      <c r="B732" s="148" t="s">
        <v>6047</v>
      </c>
      <c r="C732" s="148" t="s">
        <v>5894</v>
      </c>
      <c r="D732" s="149" t="s">
        <v>22569</v>
      </c>
    </row>
    <row r="733" spans="1:4" ht="13.5" x14ac:dyDescent="0.25">
      <c r="A733" s="148">
        <v>88902</v>
      </c>
      <c r="B733" s="148" t="s">
        <v>6048</v>
      </c>
      <c r="C733" s="148" t="s">
        <v>5894</v>
      </c>
      <c r="D733" s="149" t="s">
        <v>22570</v>
      </c>
    </row>
    <row r="734" spans="1:4" ht="13.5" x14ac:dyDescent="0.25">
      <c r="A734" s="148">
        <v>88903</v>
      </c>
      <c r="B734" s="148" t="s">
        <v>6049</v>
      </c>
      <c r="C734" s="148" t="s">
        <v>5894</v>
      </c>
      <c r="D734" s="149" t="s">
        <v>21739</v>
      </c>
    </row>
    <row r="735" spans="1:4" ht="13.5" x14ac:dyDescent="0.25">
      <c r="A735" s="148">
        <v>88904</v>
      </c>
      <c r="B735" s="148" t="s">
        <v>6050</v>
      </c>
      <c r="C735" s="148" t="s">
        <v>5894</v>
      </c>
      <c r="D735" s="149" t="s">
        <v>22571</v>
      </c>
    </row>
    <row r="736" spans="1:4" ht="13.5" x14ac:dyDescent="0.25">
      <c r="A736" s="148">
        <v>89009</v>
      </c>
      <c r="B736" s="148" t="s">
        <v>6051</v>
      </c>
      <c r="C736" s="148" t="s">
        <v>5894</v>
      </c>
      <c r="D736" s="149" t="s">
        <v>22572</v>
      </c>
    </row>
    <row r="737" spans="1:4" ht="13.5" x14ac:dyDescent="0.25">
      <c r="A737" s="148">
        <v>89010</v>
      </c>
      <c r="B737" s="148" t="s">
        <v>6052</v>
      </c>
      <c r="C737" s="148" t="s">
        <v>5894</v>
      </c>
      <c r="D737" s="149" t="s">
        <v>12555</v>
      </c>
    </row>
    <row r="738" spans="1:4" ht="13.5" x14ac:dyDescent="0.25">
      <c r="A738" s="148">
        <v>89011</v>
      </c>
      <c r="B738" s="148" t="s">
        <v>6053</v>
      </c>
      <c r="C738" s="148" t="s">
        <v>5894</v>
      </c>
      <c r="D738" s="149" t="s">
        <v>14824</v>
      </c>
    </row>
    <row r="739" spans="1:4" ht="13.5" x14ac:dyDescent="0.25">
      <c r="A739" s="148">
        <v>89012</v>
      </c>
      <c r="B739" s="148" t="s">
        <v>6054</v>
      </c>
      <c r="C739" s="148" t="s">
        <v>5894</v>
      </c>
      <c r="D739" s="149" t="s">
        <v>15626</v>
      </c>
    </row>
    <row r="740" spans="1:4" ht="13.5" x14ac:dyDescent="0.25">
      <c r="A740" s="148">
        <v>89013</v>
      </c>
      <c r="B740" s="148" t="s">
        <v>6055</v>
      </c>
      <c r="C740" s="148" t="s">
        <v>5894</v>
      </c>
      <c r="D740" s="149" t="s">
        <v>22573</v>
      </c>
    </row>
    <row r="741" spans="1:4" ht="13.5" x14ac:dyDescent="0.25">
      <c r="A741" s="148">
        <v>89014</v>
      </c>
      <c r="B741" s="148" t="s">
        <v>6056</v>
      </c>
      <c r="C741" s="148" t="s">
        <v>5894</v>
      </c>
      <c r="D741" s="149" t="s">
        <v>14251</v>
      </c>
    </row>
    <row r="742" spans="1:4" ht="13.5" x14ac:dyDescent="0.25">
      <c r="A742" s="148">
        <v>89015</v>
      </c>
      <c r="B742" s="148" t="s">
        <v>6057</v>
      </c>
      <c r="C742" s="148" t="s">
        <v>5894</v>
      </c>
      <c r="D742" s="149" t="s">
        <v>12882</v>
      </c>
    </row>
    <row r="743" spans="1:4" ht="13.5" x14ac:dyDescent="0.25">
      <c r="A743" s="148">
        <v>89016</v>
      </c>
      <c r="B743" s="148" t="s">
        <v>6058</v>
      </c>
      <c r="C743" s="148" t="s">
        <v>5894</v>
      </c>
      <c r="D743" s="149" t="s">
        <v>19672</v>
      </c>
    </row>
    <row r="744" spans="1:4" ht="13.5" x14ac:dyDescent="0.25">
      <c r="A744" s="148">
        <v>89017</v>
      </c>
      <c r="B744" s="148" t="s">
        <v>6059</v>
      </c>
      <c r="C744" s="148" t="s">
        <v>5894</v>
      </c>
      <c r="D744" s="149" t="s">
        <v>22574</v>
      </c>
    </row>
    <row r="745" spans="1:4" ht="13.5" x14ac:dyDescent="0.25">
      <c r="A745" s="148">
        <v>89018</v>
      </c>
      <c r="B745" s="148" t="s">
        <v>6060</v>
      </c>
      <c r="C745" s="148" t="s">
        <v>5894</v>
      </c>
      <c r="D745" s="149" t="s">
        <v>22575</v>
      </c>
    </row>
    <row r="746" spans="1:4" ht="13.5" x14ac:dyDescent="0.25">
      <c r="A746" s="148">
        <v>89019</v>
      </c>
      <c r="B746" s="148" t="s">
        <v>6061</v>
      </c>
      <c r="C746" s="148" t="s">
        <v>5894</v>
      </c>
      <c r="D746" s="149" t="s">
        <v>13239</v>
      </c>
    </row>
    <row r="747" spans="1:4" ht="13.5" x14ac:dyDescent="0.25">
      <c r="A747" s="148">
        <v>89020</v>
      </c>
      <c r="B747" s="148" t="s">
        <v>6062</v>
      </c>
      <c r="C747" s="148" t="s">
        <v>5894</v>
      </c>
      <c r="D747" s="149" t="s">
        <v>15824</v>
      </c>
    </row>
    <row r="748" spans="1:4" ht="13.5" x14ac:dyDescent="0.25">
      <c r="A748" s="148">
        <v>89023</v>
      </c>
      <c r="B748" s="148" t="s">
        <v>6063</v>
      </c>
      <c r="C748" s="148" t="s">
        <v>5894</v>
      </c>
      <c r="D748" s="149" t="s">
        <v>12542</v>
      </c>
    </row>
    <row r="749" spans="1:4" ht="13.5" x14ac:dyDescent="0.25">
      <c r="A749" s="148">
        <v>89024</v>
      </c>
      <c r="B749" s="148" t="s">
        <v>6064</v>
      </c>
      <c r="C749" s="148" t="s">
        <v>5894</v>
      </c>
      <c r="D749" s="149" t="s">
        <v>14699</v>
      </c>
    </row>
    <row r="750" spans="1:4" ht="13.5" x14ac:dyDescent="0.25">
      <c r="A750" s="148">
        <v>89025</v>
      </c>
      <c r="B750" s="148" t="s">
        <v>6065</v>
      </c>
      <c r="C750" s="148" t="s">
        <v>5894</v>
      </c>
      <c r="D750" s="149" t="s">
        <v>14114</v>
      </c>
    </row>
    <row r="751" spans="1:4" ht="13.5" x14ac:dyDescent="0.25">
      <c r="A751" s="148">
        <v>89026</v>
      </c>
      <c r="B751" s="148" t="s">
        <v>6066</v>
      </c>
      <c r="C751" s="148" t="s">
        <v>5894</v>
      </c>
      <c r="D751" s="149" t="s">
        <v>22576</v>
      </c>
    </row>
    <row r="752" spans="1:4" ht="13.5" x14ac:dyDescent="0.25">
      <c r="A752" s="148">
        <v>89029</v>
      </c>
      <c r="B752" s="148" t="s">
        <v>6067</v>
      </c>
      <c r="C752" s="148" t="s">
        <v>5894</v>
      </c>
      <c r="D752" s="149" t="s">
        <v>21747</v>
      </c>
    </row>
    <row r="753" spans="1:4" ht="13.5" x14ac:dyDescent="0.25">
      <c r="A753" s="148">
        <v>89030</v>
      </c>
      <c r="B753" s="148" t="s">
        <v>6068</v>
      </c>
      <c r="C753" s="148" t="s">
        <v>5894</v>
      </c>
      <c r="D753" s="149" t="s">
        <v>15474</v>
      </c>
    </row>
    <row r="754" spans="1:4" ht="13.5" x14ac:dyDescent="0.25">
      <c r="A754" s="148">
        <v>89033</v>
      </c>
      <c r="B754" s="148" t="s">
        <v>6069</v>
      </c>
      <c r="C754" s="148" t="s">
        <v>5894</v>
      </c>
      <c r="D754" s="149" t="s">
        <v>20231</v>
      </c>
    </row>
    <row r="755" spans="1:4" ht="13.5" x14ac:dyDescent="0.25">
      <c r="A755" s="148">
        <v>89034</v>
      </c>
      <c r="B755" s="148" t="s">
        <v>6070</v>
      </c>
      <c r="C755" s="148" t="s">
        <v>5894</v>
      </c>
      <c r="D755" s="149" t="s">
        <v>14547</v>
      </c>
    </row>
    <row r="756" spans="1:4" ht="13.5" x14ac:dyDescent="0.25">
      <c r="A756" s="148">
        <v>89128</v>
      </c>
      <c r="B756" s="148" t="s">
        <v>6071</v>
      </c>
      <c r="C756" s="148" t="s">
        <v>5894</v>
      </c>
      <c r="D756" s="149" t="s">
        <v>22081</v>
      </c>
    </row>
    <row r="757" spans="1:4" ht="13.5" x14ac:dyDescent="0.25">
      <c r="A757" s="148">
        <v>89129</v>
      </c>
      <c r="B757" s="148" t="s">
        <v>6072</v>
      </c>
      <c r="C757" s="148" t="s">
        <v>5894</v>
      </c>
      <c r="D757" s="149" t="s">
        <v>12517</v>
      </c>
    </row>
    <row r="758" spans="1:4" ht="13.5" x14ac:dyDescent="0.25">
      <c r="A758" s="148">
        <v>89130</v>
      </c>
      <c r="B758" s="148" t="s">
        <v>6073</v>
      </c>
      <c r="C758" s="148" t="s">
        <v>5894</v>
      </c>
      <c r="D758" s="149" t="s">
        <v>22487</v>
      </c>
    </row>
    <row r="759" spans="1:4" ht="13.5" x14ac:dyDescent="0.25">
      <c r="A759" s="148">
        <v>89131</v>
      </c>
      <c r="B759" s="148" t="s">
        <v>6074</v>
      </c>
      <c r="C759" s="148" t="s">
        <v>5894</v>
      </c>
      <c r="D759" s="149" t="s">
        <v>13242</v>
      </c>
    </row>
    <row r="760" spans="1:4" ht="13.5" x14ac:dyDescent="0.25">
      <c r="A760" s="148">
        <v>89210</v>
      </c>
      <c r="B760" s="148" t="s">
        <v>6075</v>
      </c>
      <c r="C760" s="148" t="s">
        <v>5894</v>
      </c>
      <c r="D760" s="149" t="s">
        <v>20035</v>
      </c>
    </row>
    <row r="761" spans="1:4" ht="13.5" x14ac:dyDescent="0.25">
      <c r="A761" s="148">
        <v>89211</v>
      </c>
      <c r="B761" s="148" t="s">
        <v>6076</v>
      </c>
      <c r="C761" s="148" t="s">
        <v>5894</v>
      </c>
      <c r="D761" s="149" t="s">
        <v>13615</v>
      </c>
    </row>
    <row r="762" spans="1:4" ht="13.5" x14ac:dyDescent="0.25">
      <c r="A762" s="148">
        <v>89212</v>
      </c>
      <c r="B762" s="148" t="s">
        <v>6077</v>
      </c>
      <c r="C762" s="148" t="s">
        <v>5894</v>
      </c>
      <c r="D762" s="149" t="s">
        <v>22577</v>
      </c>
    </row>
    <row r="763" spans="1:4" ht="13.5" x14ac:dyDescent="0.25">
      <c r="A763" s="148">
        <v>89213</v>
      </c>
      <c r="B763" s="148" t="s">
        <v>6078</v>
      </c>
      <c r="C763" s="148" t="s">
        <v>5894</v>
      </c>
      <c r="D763" s="149" t="s">
        <v>17402</v>
      </c>
    </row>
    <row r="764" spans="1:4" ht="13.5" x14ac:dyDescent="0.25">
      <c r="A764" s="148">
        <v>89214</v>
      </c>
      <c r="B764" s="148" t="s">
        <v>6079</v>
      </c>
      <c r="C764" s="148" t="s">
        <v>5894</v>
      </c>
      <c r="D764" s="149" t="s">
        <v>14954</v>
      </c>
    </row>
    <row r="765" spans="1:4" ht="13.5" x14ac:dyDescent="0.25">
      <c r="A765" s="148">
        <v>89215</v>
      </c>
      <c r="B765" s="148" t="s">
        <v>6080</v>
      </c>
      <c r="C765" s="148" t="s">
        <v>5894</v>
      </c>
      <c r="D765" s="149" t="s">
        <v>22578</v>
      </c>
    </row>
    <row r="766" spans="1:4" ht="13.5" x14ac:dyDescent="0.25">
      <c r="A766" s="148">
        <v>89221</v>
      </c>
      <c r="B766" s="148" t="s">
        <v>6081</v>
      </c>
      <c r="C766" s="148" t="s">
        <v>5894</v>
      </c>
      <c r="D766" s="149" t="s">
        <v>12916</v>
      </c>
    </row>
    <row r="767" spans="1:4" ht="13.5" x14ac:dyDescent="0.25">
      <c r="A767" s="148">
        <v>89222</v>
      </c>
      <c r="B767" s="148" t="s">
        <v>6082</v>
      </c>
      <c r="C767" s="148" t="s">
        <v>5894</v>
      </c>
      <c r="D767" s="149" t="s">
        <v>13556</v>
      </c>
    </row>
    <row r="768" spans="1:4" ht="13.5" x14ac:dyDescent="0.25">
      <c r="A768" s="148">
        <v>89223</v>
      </c>
      <c r="B768" s="148" t="s">
        <v>6083</v>
      </c>
      <c r="C768" s="148" t="s">
        <v>5894</v>
      </c>
      <c r="D768" s="149" t="s">
        <v>14725</v>
      </c>
    </row>
    <row r="769" spans="1:4" ht="13.5" x14ac:dyDescent="0.25">
      <c r="A769" s="148">
        <v>89224</v>
      </c>
      <c r="B769" s="148" t="s">
        <v>6084</v>
      </c>
      <c r="C769" s="148" t="s">
        <v>5894</v>
      </c>
      <c r="D769" s="149" t="s">
        <v>20048</v>
      </c>
    </row>
    <row r="770" spans="1:4" ht="13.5" x14ac:dyDescent="0.25">
      <c r="A770" s="148">
        <v>89228</v>
      </c>
      <c r="B770" s="148" t="s">
        <v>6085</v>
      </c>
      <c r="C770" s="148" t="s">
        <v>5894</v>
      </c>
      <c r="D770" s="149" t="s">
        <v>20144</v>
      </c>
    </row>
    <row r="771" spans="1:4" ht="13.5" x14ac:dyDescent="0.25">
      <c r="A771" s="148">
        <v>89229</v>
      </c>
      <c r="B771" s="148" t="s">
        <v>6086</v>
      </c>
      <c r="C771" s="148" t="s">
        <v>5894</v>
      </c>
      <c r="D771" s="149" t="s">
        <v>13410</v>
      </c>
    </row>
    <row r="772" spans="1:4" ht="13.5" x14ac:dyDescent="0.25">
      <c r="A772" s="148">
        <v>89230</v>
      </c>
      <c r="B772" s="148" t="s">
        <v>6087</v>
      </c>
      <c r="C772" s="148" t="s">
        <v>5894</v>
      </c>
      <c r="D772" s="149" t="s">
        <v>22579</v>
      </c>
    </row>
    <row r="773" spans="1:4" ht="13.5" x14ac:dyDescent="0.25">
      <c r="A773" s="148">
        <v>89231</v>
      </c>
      <c r="B773" s="148" t="s">
        <v>6088</v>
      </c>
      <c r="C773" s="148" t="s">
        <v>5894</v>
      </c>
      <c r="D773" s="149" t="s">
        <v>13825</v>
      </c>
    </row>
    <row r="774" spans="1:4" ht="13.5" x14ac:dyDescent="0.25">
      <c r="A774" s="148">
        <v>89232</v>
      </c>
      <c r="B774" s="148" t="s">
        <v>6089</v>
      </c>
      <c r="C774" s="148" t="s">
        <v>5894</v>
      </c>
      <c r="D774" s="149" t="s">
        <v>22580</v>
      </c>
    </row>
    <row r="775" spans="1:4" ht="13.5" x14ac:dyDescent="0.25">
      <c r="A775" s="148">
        <v>89233</v>
      </c>
      <c r="B775" s="148" t="s">
        <v>6090</v>
      </c>
      <c r="C775" s="148" t="s">
        <v>5894</v>
      </c>
      <c r="D775" s="149" t="s">
        <v>22581</v>
      </c>
    </row>
    <row r="776" spans="1:4" ht="13.5" x14ac:dyDescent="0.25">
      <c r="A776" s="148">
        <v>89236</v>
      </c>
      <c r="B776" s="148" t="s">
        <v>6091</v>
      </c>
      <c r="C776" s="148" t="s">
        <v>5894</v>
      </c>
      <c r="D776" s="149" t="s">
        <v>22582</v>
      </c>
    </row>
    <row r="777" spans="1:4" ht="13.5" x14ac:dyDescent="0.25">
      <c r="A777" s="148">
        <v>89237</v>
      </c>
      <c r="B777" s="148" t="s">
        <v>6092</v>
      </c>
      <c r="C777" s="148" t="s">
        <v>5894</v>
      </c>
      <c r="D777" s="149" t="s">
        <v>22583</v>
      </c>
    </row>
    <row r="778" spans="1:4" ht="13.5" x14ac:dyDescent="0.25">
      <c r="A778" s="148">
        <v>89238</v>
      </c>
      <c r="B778" s="148" t="s">
        <v>6093</v>
      </c>
      <c r="C778" s="148" t="s">
        <v>5894</v>
      </c>
      <c r="D778" s="149" t="s">
        <v>22584</v>
      </c>
    </row>
    <row r="779" spans="1:4" ht="13.5" x14ac:dyDescent="0.25">
      <c r="A779" s="148">
        <v>89239</v>
      </c>
      <c r="B779" s="148" t="s">
        <v>6094</v>
      </c>
      <c r="C779" s="148" t="s">
        <v>5894</v>
      </c>
      <c r="D779" s="149" t="s">
        <v>22585</v>
      </c>
    </row>
    <row r="780" spans="1:4" ht="13.5" x14ac:dyDescent="0.25">
      <c r="A780" s="148">
        <v>89240</v>
      </c>
      <c r="B780" s="148" t="s">
        <v>6095</v>
      </c>
      <c r="C780" s="148" t="s">
        <v>5894</v>
      </c>
      <c r="D780" s="149" t="s">
        <v>22586</v>
      </c>
    </row>
    <row r="781" spans="1:4" ht="13.5" x14ac:dyDescent="0.25">
      <c r="A781" s="148">
        <v>89241</v>
      </c>
      <c r="B781" s="148" t="s">
        <v>6096</v>
      </c>
      <c r="C781" s="148" t="s">
        <v>5894</v>
      </c>
      <c r="D781" s="149" t="s">
        <v>15034</v>
      </c>
    </row>
    <row r="782" spans="1:4" ht="13.5" x14ac:dyDescent="0.25">
      <c r="A782" s="148">
        <v>89246</v>
      </c>
      <c r="B782" s="148" t="s">
        <v>6097</v>
      </c>
      <c r="C782" s="148" t="s">
        <v>5894</v>
      </c>
      <c r="D782" s="149" t="s">
        <v>22587</v>
      </c>
    </row>
    <row r="783" spans="1:4" ht="13.5" x14ac:dyDescent="0.25">
      <c r="A783" s="148">
        <v>89247</v>
      </c>
      <c r="B783" s="148" t="s">
        <v>6098</v>
      </c>
      <c r="C783" s="148" t="s">
        <v>5894</v>
      </c>
      <c r="D783" s="149" t="s">
        <v>22015</v>
      </c>
    </row>
    <row r="784" spans="1:4" ht="13.5" x14ac:dyDescent="0.25">
      <c r="A784" s="148">
        <v>89248</v>
      </c>
      <c r="B784" s="148" t="s">
        <v>6099</v>
      </c>
      <c r="C784" s="148" t="s">
        <v>5894</v>
      </c>
      <c r="D784" s="149" t="s">
        <v>22588</v>
      </c>
    </row>
    <row r="785" spans="1:4" ht="13.5" x14ac:dyDescent="0.25">
      <c r="A785" s="148">
        <v>89249</v>
      </c>
      <c r="B785" s="148" t="s">
        <v>6100</v>
      </c>
      <c r="C785" s="148" t="s">
        <v>5894</v>
      </c>
      <c r="D785" s="149" t="s">
        <v>22589</v>
      </c>
    </row>
    <row r="786" spans="1:4" ht="13.5" x14ac:dyDescent="0.25">
      <c r="A786" s="148">
        <v>89253</v>
      </c>
      <c r="B786" s="148" t="s">
        <v>6101</v>
      </c>
      <c r="C786" s="148" t="s">
        <v>5894</v>
      </c>
      <c r="D786" s="149" t="s">
        <v>22590</v>
      </c>
    </row>
    <row r="787" spans="1:4" ht="13.5" x14ac:dyDescent="0.25">
      <c r="A787" s="148">
        <v>89254</v>
      </c>
      <c r="B787" s="148" t="s">
        <v>6102</v>
      </c>
      <c r="C787" s="148" t="s">
        <v>5894</v>
      </c>
      <c r="D787" s="149" t="s">
        <v>12676</v>
      </c>
    </row>
    <row r="788" spans="1:4" ht="13.5" x14ac:dyDescent="0.25">
      <c r="A788" s="148">
        <v>89255</v>
      </c>
      <c r="B788" s="148" t="s">
        <v>6103</v>
      </c>
      <c r="C788" s="148" t="s">
        <v>5894</v>
      </c>
      <c r="D788" s="149" t="s">
        <v>22591</v>
      </c>
    </row>
    <row r="789" spans="1:4" ht="13.5" x14ac:dyDescent="0.25">
      <c r="A789" s="148">
        <v>89256</v>
      </c>
      <c r="B789" s="148" t="s">
        <v>6104</v>
      </c>
      <c r="C789" s="148" t="s">
        <v>5894</v>
      </c>
      <c r="D789" s="149" t="s">
        <v>22592</v>
      </c>
    </row>
    <row r="790" spans="1:4" ht="13.5" x14ac:dyDescent="0.25">
      <c r="A790" s="148">
        <v>89259</v>
      </c>
      <c r="B790" s="148" t="s">
        <v>6105</v>
      </c>
      <c r="C790" s="148" t="s">
        <v>5894</v>
      </c>
      <c r="D790" s="149" t="s">
        <v>13927</v>
      </c>
    </row>
    <row r="791" spans="1:4" ht="13.5" x14ac:dyDescent="0.25">
      <c r="A791" s="148">
        <v>89260</v>
      </c>
      <c r="B791" s="148" t="s">
        <v>6106</v>
      </c>
      <c r="C791" s="148" t="s">
        <v>5894</v>
      </c>
      <c r="D791" s="149" t="s">
        <v>13308</v>
      </c>
    </row>
    <row r="792" spans="1:4" ht="13.5" x14ac:dyDescent="0.25">
      <c r="A792" s="148">
        <v>89262</v>
      </c>
      <c r="B792" s="148" t="s">
        <v>6107</v>
      </c>
      <c r="C792" s="148" t="s">
        <v>5894</v>
      </c>
      <c r="D792" s="149" t="s">
        <v>14079</v>
      </c>
    </row>
    <row r="793" spans="1:4" ht="13.5" x14ac:dyDescent="0.25">
      <c r="A793" s="148">
        <v>89264</v>
      </c>
      <c r="B793" s="148" t="s">
        <v>6108</v>
      </c>
      <c r="C793" s="148" t="s">
        <v>5894</v>
      </c>
      <c r="D793" s="149" t="s">
        <v>19531</v>
      </c>
    </row>
    <row r="794" spans="1:4" ht="13.5" x14ac:dyDescent="0.25">
      <c r="A794" s="148">
        <v>89265</v>
      </c>
      <c r="B794" s="148" t="s">
        <v>6109</v>
      </c>
      <c r="C794" s="148" t="s">
        <v>5894</v>
      </c>
      <c r="D794" s="149" t="s">
        <v>12532</v>
      </c>
    </row>
    <row r="795" spans="1:4" ht="13.5" x14ac:dyDescent="0.25">
      <c r="A795" s="148">
        <v>89266</v>
      </c>
      <c r="B795" s="148" t="s">
        <v>6110</v>
      </c>
      <c r="C795" s="148" t="s">
        <v>5894</v>
      </c>
      <c r="D795" s="149" t="s">
        <v>14540</v>
      </c>
    </row>
    <row r="796" spans="1:4" ht="13.5" x14ac:dyDescent="0.25">
      <c r="A796" s="148">
        <v>89267</v>
      </c>
      <c r="B796" s="148" t="s">
        <v>6111</v>
      </c>
      <c r="C796" s="148" t="s">
        <v>5894</v>
      </c>
      <c r="D796" s="149" t="s">
        <v>15470</v>
      </c>
    </row>
    <row r="797" spans="1:4" ht="13.5" x14ac:dyDescent="0.25">
      <c r="A797" s="148">
        <v>89268</v>
      </c>
      <c r="B797" s="148" t="s">
        <v>6112</v>
      </c>
      <c r="C797" s="148" t="s">
        <v>5894</v>
      </c>
      <c r="D797" s="149" t="s">
        <v>22593</v>
      </c>
    </row>
    <row r="798" spans="1:4" ht="13.5" x14ac:dyDescent="0.25">
      <c r="A798" s="148">
        <v>89269</v>
      </c>
      <c r="B798" s="148" t="s">
        <v>6113</v>
      </c>
      <c r="C798" s="148" t="s">
        <v>5894</v>
      </c>
      <c r="D798" s="149" t="s">
        <v>15441</v>
      </c>
    </row>
    <row r="799" spans="1:4" ht="13.5" x14ac:dyDescent="0.25">
      <c r="A799" s="148">
        <v>89270</v>
      </c>
      <c r="B799" s="148" t="s">
        <v>6114</v>
      </c>
      <c r="C799" s="148" t="s">
        <v>5894</v>
      </c>
      <c r="D799" s="149" t="s">
        <v>19437</v>
      </c>
    </row>
    <row r="800" spans="1:4" ht="13.5" x14ac:dyDescent="0.25">
      <c r="A800" s="148">
        <v>89271</v>
      </c>
      <c r="B800" s="148" t="s">
        <v>6115</v>
      </c>
      <c r="C800" s="148" t="s">
        <v>5894</v>
      </c>
      <c r="D800" s="149" t="s">
        <v>22594</v>
      </c>
    </row>
    <row r="801" spans="1:4" ht="13.5" x14ac:dyDescent="0.25">
      <c r="A801" s="148">
        <v>89274</v>
      </c>
      <c r="B801" s="148" t="s">
        <v>17566</v>
      </c>
      <c r="C801" s="148" t="s">
        <v>5894</v>
      </c>
      <c r="D801" s="149" t="s">
        <v>13407</v>
      </c>
    </row>
    <row r="802" spans="1:4" ht="13.5" x14ac:dyDescent="0.25">
      <c r="A802" s="148">
        <v>89275</v>
      </c>
      <c r="B802" s="148" t="s">
        <v>17567</v>
      </c>
      <c r="C802" s="148" t="s">
        <v>5894</v>
      </c>
      <c r="D802" s="149" t="s">
        <v>13215</v>
      </c>
    </row>
    <row r="803" spans="1:4" ht="13.5" x14ac:dyDescent="0.25">
      <c r="A803" s="148">
        <v>89276</v>
      </c>
      <c r="B803" s="148" t="s">
        <v>17568</v>
      </c>
      <c r="C803" s="148" t="s">
        <v>5894</v>
      </c>
      <c r="D803" s="149" t="s">
        <v>13294</v>
      </c>
    </row>
    <row r="804" spans="1:4" ht="13.5" x14ac:dyDescent="0.25">
      <c r="A804" s="148">
        <v>89277</v>
      </c>
      <c r="B804" s="148" t="s">
        <v>17569</v>
      </c>
      <c r="C804" s="148" t="s">
        <v>5894</v>
      </c>
      <c r="D804" s="149" t="s">
        <v>21274</v>
      </c>
    </row>
    <row r="805" spans="1:4" ht="13.5" x14ac:dyDescent="0.25">
      <c r="A805" s="148">
        <v>89280</v>
      </c>
      <c r="B805" s="148" t="s">
        <v>6120</v>
      </c>
      <c r="C805" s="148" t="s">
        <v>5894</v>
      </c>
      <c r="D805" s="149" t="s">
        <v>12569</v>
      </c>
    </row>
    <row r="806" spans="1:4" ht="13.5" x14ac:dyDescent="0.25">
      <c r="A806" s="148">
        <v>89281</v>
      </c>
      <c r="B806" s="148" t="s">
        <v>6121</v>
      </c>
      <c r="C806" s="148" t="s">
        <v>5894</v>
      </c>
      <c r="D806" s="149" t="s">
        <v>13409</v>
      </c>
    </row>
    <row r="807" spans="1:4" ht="13.5" x14ac:dyDescent="0.25">
      <c r="A807" s="148">
        <v>89870</v>
      </c>
      <c r="B807" s="148" t="s">
        <v>6122</v>
      </c>
      <c r="C807" s="148" t="s">
        <v>5894</v>
      </c>
      <c r="D807" s="149" t="s">
        <v>14089</v>
      </c>
    </row>
    <row r="808" spans="1:4" ht="13.5" x14ac:dyDescent="0.25">
      <c r="A808" s="148">
        <v>89871</v>
      </c>
      <c r="B808" s="148" t="s">
        <v>6123</v>
      </c>
      <c r="C808" s="148" t="s">
        <v>5894</v>
      </c>
      <c r="D808" s="149" t="s">
        <v>21240</v>
      </c>
    </row>
    <row r="809" spans="1:4" ht="13.5" x14ac:dyDescent="0.25">
      <c r="A809" s="148">
        <v>89872</v>
      </c>
      <c r="B809" s="148" t="s">
        <v>6124</v>
      </c>
      <c r="C809" s="148" t="s">
        <v>5894</v>
      </c>
      <c r="D809" s="149" t="s">
        <v>13070</v>
      </c>
    </row>
    <row r="810" spans="1:4" ht="13.5" x14ac:dyDescent="0.25">
      <c r="A810" s="148">
        <v>89873</v>
      </c>
      <c r="B810" s="148" t="s">
        <v>6125</v>
      </c>
      <c r="C810" s="148" t="s">
        <v>5894</v>
      </c>
      <c r="D810" s="149" t="s">
        <v>22595</v>
      </c>
    </row>
    <row r="811" spans="1:4" ht="13.5" x14ac:dyDescent="0.25">
      <c r="A811" s="148">
        <v>89874</v>
      </c>
      <c r="B811" s="148" t="s">
        <v>6126</v>
      </c>
      <c r="C811" s="148" t="s">
        <v>5894</v>
      </c>
      <c r="D811" s="149" t="s">
        <v>22596</v>
      </c>
    </row>
    <row r="812" spans="1:4" ht="13.5" x14ac:dyDescent="0.25">
      <c r="A812" s="148">
        <v>89878</v>
      </c>
      <c r="B812" s="148" t="s">
        <v>6127</v>
      </c>
      <c r="C812" s="148" t="s">
        <v>5894</v>
      </c>
      <c r="D812" s="149" t="s">
        <v>16028</v>
      </c>
    </row>
    <row r="813" spans="1:4" ht="13.5" x14ac:dyDescent="0.25">
      <c r="A813" s="148">
        <v>89879</v>
      </c>
      <c r="B813" s="148" t="s">
        <v>6128</v>
      </c>
      <c r="C813" s="148" t="s">
        <v>5894</v>
      </c>
      <c r="D813" s="149" t="s">
        <v>13242</v>
      </c>
    </row>
    <row r="814" spans="1:4" ht="13.5" x14ac:dyDescent="0.25">
      <c r="A814" s="148">
        <v>89880</v>
      </c>
      <c r="B814" s="148" t="s">
        <v>6129</v>
      </c>
      <c r="C814" s="148" t="s">
        <v>5894</v>
      </c>
      <c r="D814" s="149" t="s">
        <v>13304</v>
      </c>
    </row>
    <row r="815" spans="1:4" ht="13.5" x14ac:dyDescent="0.25">
      <c r="A815" s="148">
        <v>89881</v>
      </c>
      <c r="B815" s="148" t="s">
        <v>6130</v>
      </c>
      <c r="C815" s="148" t="s">
        <v>5894</v>
      </c>
      <c r="D815" s="149" t="s">
        <v>22597</v>
      </c>
    </row>
    <row r="816" spans="1:4" ht="13.5" x14ac:dyDescent="0.25">
      <c r="A816" s="148">
        <v>89882</v>
      </c>
      <c r="B816" s="148" t="s">
        <v>6131</v>
      </c>
      <c r="C816" s="148" t="s">
        <v>5894</v>
      </c>
      <c r="D816" s="149" t="s">
        <v>22598</v>
      </c>
    </row>
    <row r="817" spans="1:4" ht="13.5" x14ac:dyDescent="0.25">
      <c r="A817" s="148">
        <v>90582</v>
      </c>
      <c r="B817" s="148" t="s">
        <v>6132</v>
      </c>
      <c r="C817" s="148" t="s">
        <v>5894</v>
      </c>
      <c r="D817" s="149" t="s">
        <v>12917</v>
      </c>
    </row>
    <row r="818" spans="1:4" ht="13.5" x14ac:dyDescent="0.25">
      <c r="A818" s="148">
        <v>90583</v>
      </c>
      <c r="B818" s="148" t="s">
        <v>6133</v>
      </c>
      <c r="C818" s="148" t="s">
        <v>5894</v>
      </c>
      <c r="D818" s="149" t="s">
        <v>15824</v>
      </c>
    </row>
    <row r="819" spans="1:4" ht="13.5" x14ac:dyDescent="0.25">
      <c r="A819" s="148">
        <v>90584</v>
      </c>
      <c r="B819" s="148" t="s">
        <v>6134</v>
      </c>
      <c r="C819" s="148" t="s">
        <v>5894</v>
      </c>
      <c r="D819" s="149" t="s">
        <v>16048</v>
      </c>
    </row>
    <row r="820" spans="1:4" ht="13.5" x14ac:dyDescent="0.25">
      <c r="A820" s="148">
        <v>90585</v>
      </c>
      <c r="B820" s="148" t="s">
        <v>6135</v>
      </c>
      <c r="C820" s="148" t="s">
        <v>5894</v>
      </c>
      <c r="D820" s="149" t="s">
        <v>13064</v>
      </c>
    </row>
    <row r="821" spans="1:4" ht="13.5" x14ac:dyDescent="0.25">
      <c r="A821" s="148">
        <v>90621</v>
      </c>
      <c r="B821" s="148" t="s">
        <v>6136</v>
      </c>
      <c r="C821" s="148" t="s">
        <v>5894</v>
      </c>
      <c r="D821" s="149" t="s">
        <v>13304</v>
      </c>
    </row>
    <row r="822" spans="1:4" ht="13.5" x14ac:dyDescent="0.25">
      <c r="A822" s="148">
        <v>90622</v>
      </c>
      <c r="B822" s="148" t="s">
        <v>6137</v>
      </c>
      <c r="C822" s="148" t="s">
        <v>5894</v>
      </c>
      <c r="D822" s="149" t="s">
        <v>15822</v>
      </c>
    </row>
    <row r="823" spans="1:4" ht="13.5" x14ac:dyDescent="0.25">
      <c r="A823" s="148">
        <v>90623</v>
      </c>
      <c r="B823" s="148" t="s">
        <v>6138</v>
      </c>
      <c r="C823" s="148" t="s">
        <v>5894</v>
      </c>
      <c r="D823" s="149" t="s">
        <v>13128</v>
      </c>
    </row>
    <row r="824" spans="1:4" ht="13.5" x14ac:dyDescent="0.25">
      <c r="A824" s="148">
        <v>90624</v>
      </c>
      <c r="B824" s="148" t="s">
        <v>6139</v>
      </c>
      <c r="C824" s="148" t="s">
        <v>5894</v>
      </c>
      <c r="D824" s="149" t="s">
        <v>15441</v>
      </c>
    </row>
    <row r="825" spans="1:4" ht="13.5" x14ac:dyDescent="0.25">
      <c r="A825" s="148">
        <v>90627</v>
      </c>
      <c r="B825" s="148" t="s">
        <v>6140</v>
      </c>
      <c r="C825" s="148" t="s">
        <v>5894</v>
      </c>
      <c r="D825" s="149" t="s">
        <v>21579</v>
      </c>
    </row>
    <row r="826" spans="1:4" ht="13.5" x14ac:dyDescent="0.25">
      <c r="A826" s="148">
        <v>90628</v>
      </c>
      <c r="B826" s="148" t="s">
        <v>6141</v>
      </c>
      <c r="C826" s="148" t="s">
        <v>5894</v>
      </c>
      <c r="D826" s="149" t="s">
        <v>13089</v>
      </c>
    </row>
    <row r="827" spans="1:4" ht="13.5" x14ac:dyDescent="0.25">
      <c r="A827" s="148">
        <v>90629</v>
      </c>
      <c r="B827" s="148" t="s">
        <v>6142</v>
      </c>
      <c r="C827" s="148" t="s">
        <v>5894</v>
      </c>
      <c r="D827" s="149" t="s">
        <v>13957</v>
      </c>
    </row>
    <row r="828" spans="1:4" ht="13.5" x14ac:dyDescent="0.25">
      <c r="A828" s="148">
        <v>90630</v>
      </c>
      <c r="B828" s="148" t="s">
        <v>6143</v>
      </c>
      <c r="C828" s="148" t="s">
        <v>5894</v>
      </c>
      <c r="D828" s="149" t="s">
        <v>16311</v>
      </c>
    </row>
    <row r="829" spans="1:4" ht="13.5" x14ac:dyDescent="0.25">
      <c r="A829" s="148">
        <v>90633</v>
      </c>
      <c r="B829" s="148" t="s">
        <v>6144</v>
      </c>
      <c r="C829" s="148" t="s">
        <v>5894</v>
      </c>
      <c r="D829" s="149" t="s">
        <v>13263</v>
      </c>
    </row>
    <row r="830" spans="1:4" ht="13.5" x14ac:dyDescent="0.25">
      <c r="A830" s="148">
        <v>90634</v>
      </c>
      <c r="B830" s="148" t="s">
        <v>6145</v>
      </c>
      <c r="C830" s="148" t="s">
        <v>5894</v>
      </c>
      <c r="D830" s="149" t="s">
        <v>19886</v>
      </c>
    </row>
    <row r="831" spans="1:4" ht="13.5" x14ac:dyDescent="0.25">
      <c r="A831" s="148">
        <v>90635</v>
      </c>
      <c r="B831" s="148" t="s">
        <v>6146</v>
      </c>
      <c r="C831" s="148" t="s">
        <v>5894</v>
      </c>
      <c r="D831" s="149" t="s">
        <v>13433</v>
      </c>
    </row>
    <row r="832" spans="1:4" ht="13.5" x14ac:dyDescent="0.25">
      <c r="A832" s="148">
        <v>90636</v>
      </c>
      <c r="B832" s="148" t="s">
        <v>6147</v>
      </c>
      <c r="C832" s="148" t="s">
        <v>5894</v>
      </c>
      <c r="D832" s="149" t="s">
        <v>22599</v>
      </c>
    </row>
    <row r="833" spans="1:4" ht="13.5" x14ac:dyDescent="0.25">
      <c r="A833" s="148">
        <v>90639</v>
      </c>
      <c r="B833" s="148" t="s">
        <v>6148</v>
      </c>
      <c r="C833" s="148" t="s">
        <v>5894</v>
      </c>
      <c r="D833" s="149" t="s">
        <v>13993</v>
      </c>
    </row>
    <row r="834" spans="1:4" ht="13.5" x14ac:dyDescent="0.25">
      <c r="A834" s="148">
        <v>90640</v>
      </c>
      <c r="B834" s="148" t="s">
        <v>6149</v>
      </c>
      <c r="C834" s="148" t="s">
        <v>5894</v>
      </c>
      <c r="D834" s="149" t="s">
        <v>14688</v>
      </c>
    </row>
    <row r="835" spans="1:4" ht="13.5" x14ac:dyDescent="0.25">
      <c r="A835" s="148">
        <v>90641</v>
      </c>
      <c r="B835" s="148" t="s">
        <v>6150</v>
      </c>
      <c r="C835" s="148" t="s">
        <v>5894</v>
      </c>
      <c r="D835" s="149" t="s">
        <v>12556</v>
      </c>
    </row>
    <row r="836" spans="1:4" ht="13.5" x14ac:dyDescent="0.25">
      <c r="A836" s="148">
        <v>90642</v>
      </c>
      <c r="B836" s="148" t="s">
        <v>6151</v>
      </c>
      <c r="C836" s="148" t="s">
        <v>5894</v>
      </c>
      <c r="D836" s="149" t="s">
        <v>14084</v>
      </c>
    </row>
    <row r="837" spans="1:4" ht="13.5" x14ac:dyDescent="0.25">
      <c r="A837" s="148">
        <v>90646</v>
      </c>
      <c r="B837" s="148" t="s">
        <v>6152</v>
      </c>
      <c r="C837" s="148" t="s">
        <v>5894</v>
      </c>
      <c r="D837" s="149" t="s">
        <v>12921</v>
      </c>
    </row>
    <row r="838" spans="1:4" ht="13.5" x14ac:dyDescent="0.25">
      <c r="A838" s="148">
        <v>90647</v>
      </c>
      <c r="B838" s="148" t="s">
        <v>6153</v>
      </c>
      <c r="C838" s="148" t="s">
        <v>5894</v>
      </c>
      <c r="D838" s="149" t="s">
        <v>12503</v>
      </c>
    </row>
    <row r="839" spans="1:4" ht="13.5" x14ac:dyDescent="0.25">
      <c r="A839" s="148">
        <v>90648</v>
      </c>
      <c r="B839" s="148" t="s">
        <v>6154</v>
      </c>
      <c r="C839" s="148" t="s">
        <v>5894</v>
      </c>
      <c r="D839" s="149" t="s">
        <v>14549</v>
      </c>
    </row>
    <row r="840" spans="1:4" ht="13.5" x14ac:dyDescent="0.25">
      <c r="A840" s="148">
        <v>90649</v>
      </c>
      <c r="B840" s="148" t="s">
        <v>6155</v>
      </c>
      <c r="C840" s="148" t="s">
        <v>5894</v>
      </c>
      <c r="D840" s="149" t="s">
        <v>17227</v>
      </c>
    </row>
    <row r="841" spans="1:4" ht="13.5" x14ac:dyDescent="0.25">
      <c r="A841" s="148">
        <v>90652</v>
      </c>
      <c r="B841" s="148" t="s">
        <v>6156</v>
      </c>
      <c r="C841" s="148" t="s">
        <v>5894</v>
      </c>
      <c r="D841" s="149" t="s">
        <v>12701</v>
      </c>
    </row>
    <row r="842" spans="1:4" ht="13.5" x14ac:dyDescent="0.25">
      <c r="A842" s="148">
        <v>90653</v>
      </c>
      <c r="B842" s="148" t="s">
        <v>6157</v>
      </c>
      <c r="C842" s="148" t="s">
        <v>5894</v>
      </c>
      <c r="D842" s="149" t="s">
        <v>12615</v>
      </c>
    </row>
    <row r="843" spans="1:4" ht="13.5" x14ac:dyDescent="0.25">
      <c r="A843" s="148">
        <v>90654</v>
      </c>
      <c r="B843" s="148" t="s">
        <v>6158</v>
      </c>
      <c r="C843" s="148" t="s">
        <v>5894</v>
      </c>
      <c r="D843" s="149" t="s">
        <v>12708</v>
      </c>
    </row>
    <row r="844" spans="1:4" ht="13.5" x14ac:dyDescent="0.25">
      <c r="A844" s="148">
        <v>90655</v>
      </c>
      <c r="B844" s="148" t="s">
        <v>6159</v>
      </c>
      <c r="C844" s="148" t="s">
        <v>5894</v>
      </c>
      <c r="D844" s="149" t="s">
        <v>13303</v>
      </c>
    </row>
    <row r="845" spans="1:4" ht="13.5" x14ac:dyDescent="0.25">
      <c r="A845" s="148">
        <v>90658</v>
      </c>
      <c r="B845" s="148" t="s">
        <v>6160</v>
      </c>
      <c r="C845" s="148" t="s">
        <v>5894</v>
      </c>
      <c r="D845" s="149" t="s">
        <v>14217</v>
      </c>
    </row>
    <row r="846" spans="1:4" ht="13.5" x14ac:dyDescent="0.25">
      <c r="A846" s="148">
        <v>90659</v>
      </c>
      <c r="B846" s="148" t="s">
        <v>6161</v>
      </c>
      <c r="C846" s="148" t="s">
        <v>5894</v>
      </c>
      <c r="D846" s="149" t="s">
        <v>14699</v>
      </c>
    </row>
    <row r="847" spans="1:4" ht="13.5" x14ac:dyDescent="0.25">
      <c r="A847" s="148">
        <v>90660</v>
      </c>
      <c r="B847" s="148" t="s">
        <v>6162</v>
      </c>
      <c r="C847" s="148" t="s">
        <v>5894</v>
      </c>
      <c r="D847" s="149" t="s">
        <v>19823</v>
      </c>
    </row>
    <row r="848" spans="1:4" ht="13.5" x14ac:dyDescent="0.25">
      <c r="A848" s="148">
        <v>90661</v>
      </c>
      <c r="B848" s="148" t="s">
        <v>6163</v>
      </c>
      <c r="C848" s="148" t="s">
        <v>5894</v>
      </c>
      <c r="D848" s="149" t="s">
        <v>13303</v>
      </c>
    </row>
    <row r="849" spans="1:4" ht="13.5" x14ac:dyDescent="0.25">
      <c r="A849" s="148">
        <v>90664</v>
      </c>
      <c r="B849" s="148" t="s">
        <v>6164</v>
      </c>
      <c r="C849" s="148" t="s">
        <v>5894</v>
      </c>
      <c r="D849" s="149" t="s">
        <v>13251</v>
      </c>
    </row>
    <row r="850" spans="1:4" ht="13.5" x14ac:dyDescent="0.25">
      <c r="A850" s="148">
        <v>90665</v>
      </c>
      <c r="B850" s="148" t="s">
        <v>6165</v>
      </c>
      <c r="C850" s="148" t="s">
        <v>5894</v>
      </c>
      <c r="D850" s="149" t="s">
        <v>13212</v>
      </c>
    </row>
    <row r="851" spans="1:4" ht="13.5" x14ac:dyDescent="0.25">
      <c r="A851" s="148">
        <v>90666</v>
      </c>
      <c r="B851" s="148" t="s">
        <v>6166</v>
      </c>
      <c r="C851" s="148" t="s">
        <v>5894</v>
      </c>
      <c r="D851" s="149" t="s">
        <v>15608</v>
      </c>
    </row>
    <row r="852" spans="1:4" ht="13.5" x14ac:dyDescent="0.25">
      <c r="A852" s="148">
        <v>90667</v>
      </c>
      <c r="B852" s="148" t="s">
        <v>6167</v>
      </c>
      <c r="C852" s="148" t="s">
        <v>5894</v>
      </c>
      <c r="D852" s="149" t="s">
        <v>22600</v>
      </c>
    </row>
    <row r="853" spans="1:4" ht="13.5" x14ac:dyDescent="0.25">
      <c r="A853" s="148">
        <v>90670</v>
      </c>
      <c r="B853" s="148" t="s">
        <v>6168</v>
      </c>
      <c r="C853" s="148" t="s">
        <v>5894</v>
      </c>
      <c r="D853" s="149" t="s">
        <v>22601</v>
      </c>
    </row>
    <row r="854" spans="1:4" ht="13.5" x14ac:dyDescent="0.25">
      <c r="A854" s="148">
        <v>90671</v>
      </c>
      <c r="B854" s="148" t="s">
        <v>6169</v>
      </c>
      <c r="C854" s="148" t="s">
        <v>5894</v>
      </c>
      <c r="D854" s="149" t="s">
        <v>16886</v>
      </c>
    </row>
    <row r="855" spans="1:4" ht="13.5" x14ac:dyDescent="0.25">
      <c r="A855" s="148">
        <v>90672</v>
      </c>
      <c r="B855" s="148" t="s">
        <v>6170</v>
      </c>
      <c r="C855" s="148" t="s">
        <v>5894</v>
      </c>
      <c r="D855" s="149" t="s">
        <v>22602</v>
      </c>
    </row>
    <row r="856" spans="1:4" ht="13.5" x14ac:dyDescent="0.25">
      <c r="A856" s="148">
        <v>90673</v>
      </c>
      <c r="B856" s="148" t="s">
        <v>6171</v>
      </c>
      <c r="C856" s="148" t="s">
        <v>5894</v>
      </c>
      <c r="D856" s="149" t="s">
        <v>22603</v>
      </c>
    </row>
    <row r="857" spans="1:4" ht="13.5" x14ac:dyDescent="0.25">
      <c r="A857" s="148">
        <v>90676</v>
      </c>
      <c r="B857" s="148" t="s">
        <v>6172</v>
      </c>
      <c r="C857" s="148" t="s">
        <v>5894</v>
      </c>
      <c r="D857" s="149" t="s">
        <v>22604</v>
      </c>
    </row>
    <row r="858" spans="1:4" ht="13.5" x14ac:dyDescent="0.25">
      <c r="A858" s="148">
        <v>90677</v>
      </c>
      <c r="B858" s="148" t="s">
        <v>6173</v>
      </c>
      <c r="C858" s="148" t="s">
        <v>5894</v>
      </c>
      <c r="D858" s="149" t="s">
        <v>13733</v>
      </c>
    </row>
    <row r="859" spans="1:4" ht="13.5" x14ac:dyDescent="0.25">
      <c r="A859" s="148">
        <v>90678</v>
      </c>
      <c r="B859" s="148" t="s">
        <v>6174</v>
      </c>
      <c r="C859" s="148" t="s">
        <v>5894</v>
      </c>
      <c r="D859" s="149" t="s">
        <v>22541</v>
      </c>
    </row>
    <row r="860" spans="1:4" ht="13.5" x14ac:dyDescent="0.25">
      <c r="A860" s="148">
        <v>90679</v>
      </c>
      <c r="B860" s="148" t="s">
        <v>6175</v>
      </c>
      <c r="C860" s="148" t="s">
        <v>5894</v>
      </c>
      <c r="D860" s="149" t="s">
        <v>21572</v>
      </c>
    </row>
    <row r="861" spans="1:4" ht="13.5" x14ac:dyDescent="0.25">
      <c r="A861" s="148">
        <v>90682</v>
      </c>
      <c r="B861" s="148" t="s">
        <v>6176</v>
      </c>
      <c r="C861" s="148" t="s">
        <v>5894</v>
      </c>
      <c r="D861" s="149" t="s">
        <v>22605</v>
      </c>
    </row>
    <row r="862" spans="1:4" ht="13.5" x14ac:dyDescent="0.25">
      <c r="A862" s="148">
        <v>90683</v>
      </c>
      <c r="B862" s="148" t="s">
        <v>6177</v>
      </c>
      <c r="C862" s="148" t="s">
        <v>5894</v>
      </c>
      <c r="D862" s="149" t="s">
        <v>15295</v>
      </c>
    </row>
    <row r="863" spans="1:4" ht="13.5" x14ac:dyDescent="0.25">
      <c r="A863" s="148">
        <v>90684</v>
      </c>
      <c r="B863" s="148" t="s">
        <v>6178</v>
      </c>
      <c r="C863" s="148" t="s">
        <v>5894</v>
      </c>
      <c r="D863" s="149" t="s">
        <v>22606</v>
      </c>
    </row>
    <row r="864" spans="1:4" ht="13.5" x14ac:dyDescent="0.25">
      <c r="A864" s="148">
        <v>90685</v>
      </c>
      <c r="B864" s="148" t="s">
        <v>6179</v>
      </c>
      <c r="C864" s="148" t="s">
        <v>5894</v>
      </c>
      <c r="D864" s="149" t="s">
        <v>19848</v>
      </c>
    </row>
    <row r="865" spans="1:4" ht="13.5" x14ac:dyDescent="0.25">
      <c r="A865" s="148">
        <v>90688</v>
      </c>
      <c r="B865" s="148" t="s">
        <v>6180</v>
      </c>
      <c r="C865" s="148" t="s">
        <v>5894</v>
      </c>
      <c r="D865" s="149" t="s">
        <v>13540</v>
      </c>
    </row>
    <row r="866" spans="1:4" ht="13.5" x14ac:dyDescent="0.25">
      <c r="A866" s="148">
        <v>90689</v>
      </c>
      <c r="B866" s="148" t="s">
        <v>6181</v>
      </c>
      <c r="C866" s="148" t="s">
        <v>5894</v>
      </c>
      <c r="D866" s="149" t="s">
        <v>14697</v>
      </c>
    </row>
    <row r="867" spans="1:4" ht="13.5" x14ac:dyDescent="0.25">
      <c r="A867" s="148">
        <v>90690</v>
      </c>
      <c r="B867" s="148" t="s">
        <v>6182</v>
      </c>
      <c r="C867" s="148" t="s">
        <v>5894</v>
      </c>
      <c r="D867" s="149" t="s">
        <v>21495</v>
      </c>
    </row>
    <row r="868" spans="1:4" ht="13.5" x14ac:dyDescent="0.25">
      <c r="A868" s="148">
        <v>90691</v>
      </c>
      <c r="B868" s="148" t="s">
        <v>6183</v>
      </c>
      <c r="C868" s="148" t="s">
        <v>5894</v>
      </c>
      <c r="D868" s="149" t="s">
        <v>22607</v>
      </c>
    </row>
    <row r="869" spans="1:4" ht="13.5" x14ac:dyDescent="0.25">
      <c r="A869" s="148">
        <v>90957</v>
      </c>
      <c r="B869" s="148" t="s">
        <v>6184</v>
      </c>
      <c r="C869" s="148" t="s">
        <v>5894</v>
      </c>
      <c r="D869" s="149" t="s">
        <v>14740</v>
      </c>
    </row>
    <row r="870" spans="1:4" ht="13.5" x14ac:dyDescent="0.25">
      <c r="A870" s="148">
        <v>90958</v>
      </c>
      <c r="B870" s="148" t="s">
        <v>6185</v>
      </c>
      <c r="C870" s="148" t="s">
        <v>5894</v>
      </c>
      <c r="D870" s="149" t="s">
        <v>12918</v>
      </c>
    </row>
    <row r="871" spans="1:4" ht="13.5" x14ac:dyDescent="0.25">
      <c r="A871" s="148">
        <v>90960</v>
      </c>
      <c r="B871" s="148" t="s">
        <v>6186</v>
      </c>
      <c r="C871" s="148" t="s">
        <v>5894</v>
      </c>
      <c r="D871" s="149" t="s">
        <v>13297</v>
      </c>
    </row>
    <row r="872" spans="1:4" ht="13.5" x14ac:dyDescent="0.25">
      <c r="A872" s="148">
        <v>90961</v>
      </c>
      <c r="B872" s="148" t="s">
        <v>6187</v>
      </c>
      <c r="C872" s="148" t="s">
        <v>5894</v>
      </c>
      <c r="D872" s="149" t="s">
        <v>13212</v>
      </c>
    </row>
    <row r="873" spans="1:4" ht="13.5" x14ac:dyDescent="0.25">
      <c r="A873" s="148">
        <v>90962</v>
      </c>
      <c r="B873" s="148" t="s">
        <v>6188</v>
      </c>
      <c r="C873" s="148" t="s">
        <v>5894</v>
      </c>
      <c r="D873" s="149" t="s">
        <v>13107</v>
      </c>
    </row>
    <row r="874" spans="1:4" ht="13.5" x14ac:dyDescent="0.25">
      <c r="A874" s="148">
        <v>90963</v>
      </c>
      <c r="B874" s="148" t="s">
        <v>6189</v>
      </c>
      <c r="C874" s="148" t="s">
        <v>5894</v>
      </c>
      <c r="D874" s="149" t="s">
        <v>22600</v>
      </c>
    </row>
    <row r="875" spans="1:4" ht="13.5" x14ac:dyDescent="0.25">
      <c r="A875" s="148">
        <v>90968</v>
      </c>
      <c r="B875" s="148" t="s">
        <v>6190</v>
      </c>
      <c r="C875" s="148" t="s">
        <v>5894</v>
      </c>
      <c r="D875" s="149" t="s">
        <v>13073</v>
      </c>
    </row>
    <row r="876" spans="1:4" ht="13.5" x14ac:dyDescent="0.25">
      <c r="A876" s="148">
        <v>90969</v>
      </c>
      <c r="B876" s="148" t="s">
        <v>6191</v>
      </c>
      <c r="C876" s="148" t="s">
        <v>5894</v>
      </c>
      <c r="D876" s="149" t="s">
        <v>13212</v>
      </c>
    </row>
    <row r="877" spans="1:4" ht="13.5" x14ac:dyDescent="0.25">
      <c r="A877" s="148">
        <v>90970</v>
      </c>
      <c r="B877" s="148" t="s">
        <v>6192</v>
      </c>
      <c r="C877" s="148" t="s">
        <v>5894</v>
      </c>
      <c r="D877" s="149" t="s">
        <v>20643</v>
      </c>
    </row>
    <row r="878" spans="1:4" ht="13.5" x14ac:dyDescent="0.25">
      <c r="A878" s="148">
        <v>90971</v>
      </c>
      <c r="B878" s="148" t="s">
        <v>6193</v>
      </c>
      <c r="C878" s="148" t="s">
        <v>5894</v>
      </c>
      <c r="D878" s="149" t="s">
        <v>20124</v>
      </c>
    </row>
    <row r="879" spans="1:4" ht="13.5" x14ac:dyDescent="0.25">
      <c r="A879" s="148">
        <v>90975</v>
      </c>
      <c r="B879" s="148" t="s">
        <v>6194</v>
      </c>
      <c r="C879" s="148" t="s">
        <v>5894</v>
      </c>
      <c r="D879" s="149" t="s">
        <v>13733</v>
      </c>
    </row>
    <row r="880" spans="1:4" ht="13.5" x14ac:dyDescent="0.25">
      <c r="A880" s="148">
        <v>90976</v>
      </c>
      <c r="B880" s="148" t="s">
        <v>6195</v>
      </c>
      <c r="C880" s="148" t="s">
        <v>5894</v>
      </c>
      <c r="D880" s="149" t="s">
        <v>15463</v>
      </c>
    </row>
    <row r="881" spans="1:4" ht="13.5" x14ac:dyDescent="0.25">
      <c r="A881" s="148">
        <v>90977</v>
      </c>
      <c r="B881" s="148" t="s">
        <v>6196</v>
      </c>
      <c r="C881" s="148" t="s">
        <v>5894</v>
      </c>
      <c r="D881" s="149" t="s">
        <v>17285</v>
      </c>
    </row>
    <row r="882" spans="1:4" ht="13.5" x14ac:dyDescent="0.25">
      <c r="A882" s="148">
        <v>90978</v>
      </c>
      <c r="B882" s="148" t="s">
        <v>6197</v>
      </c>
      <c r="C882" s="148" t="s">
        <v>5894</v>
      </c>
      <c r="D882" s="149" t="s">
        <v>22608</v>
      </c>
    </row>
    <row r="883" spans="1:4" ht="13.5" x14ac:dyDescent="0.25">
      <c r="A883" s="148">
        <v>90992</v>
      </c>
      <c r="B883" s="148" t="s">
        <v>6198</v>
      </c>
      <c r="C883" s="148" t="s">
        <v>5894</v>
      </c>
      <c r="D883" s="149" t="s">
        <v>15057</v>
      </c>
    </row>
    <row r="884" spans="1:4" ht="13.5" x14ac:dyDescent="0.25">
      <c r="A884" s="148">
        <v>90993</v>
      </c>
      <c r="B884" s="148" t="s">
        <v>6199</v>
      </c>
      <c r="C884" s="148" t="s">
        <v>5894</v>
      </c>
      <c r="D884" s="149" t="s">
        <v>12580</v>
      </c>
    </row>
    <row r="885" spans="1:4" ht="13.5" x14ac:dyDescent="0.25">
      <c r="A885" s="148">
        <v>90994</v>
      </c>
      <c r="B885" s="148" t="s">
        <v>6200</v>
      </c>
      <c r="C885" s="148" t="s">
        <v>5894</v>
      </c>
      <c r="D885" s="149" t="s">
        <v>13993</v>
      </c>
    </row>
    <row r="886" spans="1:4" ht="13.5" x14ac:dyDescent="0.25">
      <c r="A886" s="148">
        <v>90995</v>
      </c>
      <c r="B886" s="148" t="s">
        <v>6201</v>
      </c>
      <c r="C886" s="148" t="s">
        <v>5894</v>
      </c>
      <c r="D886" s="149" t="s">
        <v>19456</v>
      </c>
    </row>
    <row r="887" spans="1:4" ht="13.5" x14ac:dyDescent="0.25">
      <c r="A887" s="148">
        <v>91021</v>
      </c>
      <c r="B887" s="148" t="s">
        <v>6202</v>
      </c>
      <c r="C887" s="148" t="s">
        <v>5894</v>
      </c>
      <c r="D887" s="149" t="s">
        <v>13297</v>
      </c>
    </row>
    <row r="888" spans="1:4" ht="13.5" x14ac:dyDescent="0.25">
      <c r="A888" s="148">
        <v>91026</v>
      </c>
      <c r="B888" s="148" t="s">
        <v>6203</v>
      </c>
      <c r="C888" s="148" t="s">
        <v>5894</v>
      </c>
      <c r="D888" s="149" t="s">
        <v>22609</v>
      </c>
    </row>
    <row r="889" spans="1:4" ht="13.5" x14ac:dyDescent="0.25">
      <c r="A889" s="148">
        <v>91027</v>
      </c>
      <c r="B889" s="148" t="s">
        <v>6204</v>
      </c>
      <c r="C889" s="148" t="s">
        <v>5894</v>
      </c>
      <c r="D889" s="149" t="s">
        <v>13130</v>
      </c>
    </row>
    <row r="890" spans="1:4" ht="13.5" x14ac:dyDescent="0.25">
      <c r="A890" s="148">
        <v>91028</v>
      </c>
      <c r="B890" s="148" t="s">
        <v>6205</v>
      </c>
      <c r="C890" s="148" t="s">
        <v>5894</v>
      </c>
      <c r="D890" s="149" t="s">
        <v>13654</v>
      </c>
    </row>
    <row r="891" spans="1:4" ht="13.5" x14ac:dyDescent="0.25">
      <c r="A891" s="148">
        <v>91029</v>
      </c>
      <c r="B891" s="148" t="s">
        <v>6206</v>
      </c>
      <c r="C891" s="148" t="s">
        <v>5894</v>
      </c>
      <c r="D891" s="149" t="s">
        <v>22172</v>
      </c>
    </row>
    <row r="892" spans="1:4" ht="13.5" x14ac:dyDescent="0.25">
      <c r="A892" s="148">
        <v>91030</v>
      </c>
      <c r="B892" s="148" t="s">
        <v>6207</v>
      </c>
      <c r="C892" s="148" t="s">
        <v>5894</v>
      </c>
      <c r="D892" s="149" t="s">
        <v>22610</v>
      </c>
    </row>
    <row r="893" spans="1:4" ht="13.5" x14ac:dyDescent="0.25">
      <c r="A893" s="148">
        <v>91273</v>
      </c>
      <c r="B893" s="148" t="s">
        <v>6208</v>
      </c>
      <c r="C893" s="148" t="s">
        <v>5894</v>
      </c>
      <c r="D893" s="149" t="s">
        <v>13212</v>
      </c>
    </row>
    <row r="894" spans="1:4" ht="13.5" x14ac:dyDescent="0.25">
      <c r="A894" s="148">
        <v>91274</v>
      </c>
      <c r="B894" s="148" t="s">
        <v>6209</v>
      </c>
      <c r="C894" s="148" t="s">
        <v>5894</v>
      </c>
      <c r="D894" s="149" t="s">
        <v>14703</v>
      </c>
    </row>
    <row r="895" spans="1:4" ht="13.5" x14ac:dyDescent="0.25">
      <c r="A895" s="148">
        <v>91275</v>
      </c>
      <c r="B895" s="148" t="s">
        <v>6210</v>
      </c>
      <c r="C895" s="148" t="s">
        <v>5894</v>
      </c>
      <c r="D895" s="149" t="s">
        <v>13370</v>
      </c>
    </row>
    <row r="896" spans="1:4" ht="13.5" x14ac:dyDescent="0.25">
      <c r="A896" s="148">
        <v>91276</v>
      </c>
      <c r="B896" s="148" t="s">
        <v>6211</v>
      </c>
      <c r="C896" s="148" t="s">
        <v>5894</v>
      </c>
      <c r="D896" s="149" t="s">
        <v>12551</v>
      </c>
    </row>
    <row r="897" spans="1:4" ht="13.5" x14ac:dyDescent="0.25">
      <c r="A897" s="148">
        <v>91279</v>
      </c>
      <c r="B897" s="148" t="s">
        <v>6212</v>
      </c>
      <c r="C897" s="148" t="s">
        <v>5894</v>
      </c>
      <c r="D897" s="149" t="s">
        <v>15842</v>
      </c>
    </row>
    <row r="898" spans="1:4" ht="13.5" x14ac:dyDescent="0.25">
      <c r="A898" s="148">
        <v>91280</v>
      </c>
      <c r="B898" s="148" t="s">
        <v>6213</v>
      </c>
      <c r="C898" s="148" t="s">
        <v>5894</v>
      </c>
      <c r="D898" s="149" t="s">
        <v>19806</v>
      </c>
    </row>
    <row r="899" spans="1:4" ht="13.5" x14ac:dyDescent="0.25">
      <c r="A899" s="148">
        <v>91281</v>
      </c>
      <c r="B899" s="148" t="s">
        <v>6214</v>
      </c>
      <c r="C899" s="148" t="s">
        <v>5894</v>
      </c>
      <c r="D899" s="149" t="s">
        <v>14542</v>
      </c>
    </row>
    <row r="900" spans="1:4" ht="13.5" x14ac:dyDescent="0.25">
      <c r="A900" s="148">
        <v>91282</v>
      </c>
      <c r="B900" s="148" t="s">
        <v>6215</v>
      </c>
      <c r="C900" s="148" t="s">
        <v>5894</v>
      </c>
      <c r="D900" s="149" t="s">
        <v>20439</v>
      </c>
    </row>
    <row r="901" spans="1:4" ht="13.5" x14ac:dyDescent="0.25">
      <c r="A901" s="148">
        <v>91354</v>
      </c>
      <c r="B901" s="148" t="s">
        <v>6216</v>
      </c>
      <c r="C901" s="148" t="s">
        <v>5894</v>
      </c>
      <c r="D901" s="149" t="s">
        <v>22611</v>
      </c>
    </row>
    <row r="902" spans="1:4" ht="13.5" x14ac:dyDescent="0.25">
      <c r="A902" s="148">
        <v>91355</v>
      </c>
      <c r="B902" s="148" t="s">
        <v>6217</v>
      </c>
      <c r="C902" s="148" t="s">
        <v>5894</v>
      </c>
      <c r="D902" s="149" t="s">
        <v>14817</v>
      </c>
    </row>
    <row r="903" spans="1:4" ht="13.5" x14ac:dyDescent="0.25">
      <c r="A903" s="148">
        <v>91356</v>
      </c>
      <c r="B903" s="148" t="s">
        <v>6218</v>
      </c>
      <c r="C903" s="148" t="s">
        <v>5894</v>
      </c>
      <c r="D903" s="149" t="s">
        <v>13296</v>
      </c>
    </row>
    <row r="904" spans="1:4" ht="13.5" x14ac:dyDescent="0.25">
      <c r="A904" s="148">
        <v>91359</v>
      </c>
      <c r="B904" s="148" t="s">
        <v>6219</v>
      </c>
      <c r="C904" s="148" t="s">
        <v>5894</v>
      </c>
      <c r="D904" s="149" t="s">
        <v>13989</v>
      </c>
    </row>
    <row r="905" spans="1:4" ht="13.5" x14ac:dyDescent="0.25">
      <c r="A905" s="148">
        <v>91360</v>
      </c>
      <c r="B905" s="148" t="s">
        <v>6220</v>
      </c>
      <c r="C905" s="148" t="s">
        <v>5894</v>
      </c>
      <c r="D905" s="149" t="s">
        <v>15290</v>
      </c>
    </row>
    <row r="906" spans="1:4" ht="13.5" x14ac:dyDescent="0.25">
      <c r="A906" s="148">
        <v>91361</v>
      </c>
      <c r="B906" s="148" t="s">
        <v>6221</v>
      </c>
      <c r="C906" s="148" t="s">
        <v>5894</v>
      </c>
      <c r="D906" s="149" t="s">
        <v>13280</v>
      </c>
    </row>
    <row r="907" spans="1:4" ht="13.5" x14ac:dyDescent="0.25">
      <c r="A907" s="148">
        <v>91367</v>
      </c>
      <c r="B907" s="148" t="s">
        <v>6222</v>
      </c>
      <c r="C907" s="148" t="s">
        <v>5894</v>
      </c>
      <c r="D907" s="149" t="s">
        <v>14099</v>
      </c>
    </row>
    <row r="908" spans="1:4" ht="13.5" x14ac:dyDescent="0.25">
      <c r="A908" s="148">
        <v>91368</v>
      </c>
      <c r="B908" s="148" t="s">
        <v>6223</v>
      </c>
      <c r="C908" s="148" t="s">
        <v>5894</v>
      </c>
      <c r="D908" s="149" t="s">
        <v>13130</v>
      </c>
    </row>
    <row r="909" spans="1:4" ht="13.5" x14ac:dyDescent="0.25">
      <c r="A909" s="148">
        <v>91369</v>
      </c>
      <c r="B909" s="148" t="s">
        <v>6224</v>
      </c>
      <c r="C909" s="148" t="s">
        <v>5894</v>
      </c>
      <c r="D909" s="149" t="s">
        <v>13654</v>
      </c>
    </row>
    <row r="910" spans="1:4" ht="13.5" x14ac:dyDescent="0.25">
      <c r="A910" s="148">
        <v>91375</v>
      </c>
      <c r="B910" s="148" t="s">
        <v>6225</v>
      </c>
      <c r="C910" s="148" t="s">
        <v>5894</v>
      </c>
      <c r="D910" s="149" t="s">
        <v>13945</v>
      </c>
    </row>
    <row r="911" spans="1:4" ht="13.5" x14ac:dyDescent="0.25">
      <c r="A911" s="148">
        <v>91376</v>
      </c>
      <c r="B911" s="148" t="s">
        <v>6226</v>
      </c>
      <c r="C911" s="148" t="s">
        <v>5894</v>
      </c>
      <c r="D911" s="149" t="s">
        <v>13353</v>
      </c>
    </row>
    <row r="912" spans="1:4" ht="13.5" x14ac:dyDescent="0.25">
      <c r="A912" s="148">
        <v>91377</v>
      </c>
      <c r="B912" s="148" t="s">
        <v>6227</v>
      </c>
      <c r="C912" s="148" t="s">
        <v>5894</v>
      </c>
      <c r="D912" s="149" t="s">
        <v>14549</v>
      </c>
    </row>
    <row r="913" spans="1:4" ht="13.5" x14ac:dyDescent="0.25">
      <c r="A913" s="148">
        <v>91380</v>
      </c>
      <c r="B913" s="148" t="s">
        <v>6228</v>
      </c>
      <c r="C913" s="148" t="s">
        <v>5894</v>
      </c>
      <c r="D913" s="149" t="s">
        <v>22612</v>
      </c>
    </row>
    <row r="914" spans="1:4" ht="13.5" x14ac:dyDescent="0.25">
      <c r="A914" s="148">
        <v>91381</v>
      </c>
      <c r="B914" s="148" t="s">
        <v>6229</v>
      </c>
      <c r="C914" s="148" t="s">
        <v>5894</v>
      </c>
      <c r="D914" s="149" t="s">
        <v>22613</v>
      </c>
    </row>
    <row r="915" spans="1:4" ht="13.5" x14ac:dyDescent="0.25">
      <c r="A915" s="148">
        <v>91382</v>
      </c>
      <c r="B915" s="148" t="s">
        <v>6230</v>
      </c>
      <c r="C915" s="148" t="s">
        <v>5894</v>
      </c>
      <c r="D915" s="149" t="s">
        <v>12506</v>
      </c>
    </row>
    <row r="916" spans="1:4" ht="13.5" x14ac:dyDescent="0.25">
      <c r="A916" s="148">
        <v>91383</v>
      </c>
      <c r="B916" s="148" t="s">
        <v>6231</v>
      </c>
      <c r="C916" s="148" t="s">
        <v>5894</v>
      </c>
      <c r="D916" s="149" t="s">
        <v>22507</v>
      </c>
    </row>
    <row r="917" spans="1:4" ht="13.5" x14ac:dyDescent="0.25">
      <c r="A917" s="148">
        <v>91384</v>
      </c>
      <c r="B917" s="148" t="s">
        <v>6232</v>
      </c>
      <c r="C917" s="148" t="s">
        <v>5894</v>
      </c>
      <c r="D917" s="149" t="s">
        <v>22614</v>
      </c>
    </row>
    <row r="918" spans="1:4" ht="13.5" x14ac:dyDescent="0.25">
      <c r="A918" s="148">
        <v>91390</v>
      </c>
      <c r="B918" s="148" t="s">
        <v>6233</v>
      </c>
      <c r="C918" s="148" t="s">
        <v>5894</v>
      </c>
      <c r="D918" s="149" t="s">
        <v>21733</v>
      </c>
    </row>
    <row r="919" spans="1:4" ht="13.5" x14ac:dyDescent="0.25">
      <c r="A919" s="148">
        <v>91391</v>
      </c>
      <c r="B919" s="148" t="s">
        <v>6234</v>
      </c>
      <c r="C919" s="148" t="s">
        <v>5894</v>
      </c>
      <c r="D919" s="149" t="s">
        <v>13128</v>
      </c>
    </row>
    <row r="920" spans="1:4" ht="13.5" x14ac:dyDescent="0.25">
      <c r="A920" s="148">
        <v>91392</v>
      </c>
      <c r="B920" s="148" t="s">
        <v>6235</v>
      </c>
      <c r="C920" s="148" t="s">
        <v>5894</v>
      </c>
      <c r="D920" s="149" t="s">
        <v>13064</v>
      </c>
    </row>
    <row r="921" spans="1:4" ht="13.5" x14ac:dyDescent="0.25">
      <c r="A921" s="148">
        <v>91396</v>
      </c>
      <c r="B921" s="148" t="s">
        <v>6236</v>
      </c>
      <c r="C921" s="148" t="s">
        <v>5894</v>
      </c>
      <c r="D921" s="149" t="s">
        <v>16676</v>
      </c>
    </row>
    <row r="922" spans="1:4" ht="13.5" x14ac:dyDescent="0.25">
      <c r="A922" s="148">
        <v>91397</v>
      </c>
      <c r="B922" s="148" t="s">
        <v>6237</v>
      </c>
      <c r="C922" s="148" t="s">
        <v>5894</v>
      </c>
      <c r="D922" s="149" t="s">
        <v>14284</v>
      </c>
    </row>
    <row r="923" spans="1:4" ht="13.5" x14ac:dyDescent="0.25">
      <c r="A923" s="148">
        <v>91398</v>
      </c>
      <c r="B923" s="148" t="s">
        <v>6238</v>
      </c>
      <c r="C923" s="148" t="s">
        <v>5894</v>
      </c>
      <c r="D923" s="149" t="s">
        <v>15946</v>
      </c>
    </row>
    <row r="924" spans="1:4" ht="13.5" x14ac:dyDescent="0.25">
      <c r="A924" s="148">
        <v>91402</v>
      </c>
      <c r="B924" s="148" t="s">
        <v>6239</v>
      </c>
      <c r="C924" s="148" t="s">
        <v>5894</v>
      </c>
      <c r="D924" s="149" t="s">
        <v>12575</v>
      </c>
    </row>
    <row r="925" spans="1:4" ht="13.5" x14ac:dyDescent="0.25">
      <c r="A925" s="148">
        <v>91466</v>
      </c>
      <c r="B925" s="148" t="s">
        <v>6240</v>
      </c>
      <c r="C925" s="148" t="s">
        <v>5894</v>
      </c>
      <c r="D925" s="149" t="s">
        <v>13653</v>
      </c>
    </row>
    <row r="926" spans="1:4" ht="13.5" x14ac:dyDescent="0.25">
      <c r="A926" s="148">
        <v>91467</v>
      </c>
      <c r="B926" s="148" t="s">
        <v>6241</v>
      </c>
      <c r="C926" s="148" t="s">
        <v>5894</v>
      </c>
      <c r="D926" s="149" t="s">
        <v>22546</v>
      </c>
    </row>
    <row r="927" spans="1:4" ht="13.5" x14ac:dyDescent="0.25">
      <c r="A927" s="148">
        <v>91468</v>
      </c>
      <c r="B927" s="148" t="s">
        <v>6242</v>
      </c>
      <c r="C927" s="148" t="s">
        <v>5894</v>
      </c>
      <c r="D927" s="149" t="s">
        <v>15241</v>
      </c>
    </row>
    <row r="928" spans="1:4" ht="13.5" x14ac:dyDescent="0.25">
      <c r="A928" s="148">
        <v>91469</v>
      </c>
      <c r="B928" s="148" t="s">
        <v>6243</v>
      </c>
      <c r="C928" s="148" t="s">
        <v>5894</v>
      </c>
      <c r="D928" s="149" t="s">
        <v>13617</v>
      </c>
    </row>
    <row r="929" spans="1:4" ht="13.5" x14ac:dyDescent="0.25">
      <c r="A929" s="148">
        <v>91484</v>
      </c>
      <c r="B929" s="148" t="s">
        <v>6244</v>
      </c>
      <c r="C929" s="148" t="s">
        <v>5894</v>
      </c>
      <c r="D929" s="149" t="s">
        <v>22615</v>
      </c>
    </row>
    <row r="930" spans="1:4" ht="13.5" x14ac:dyDescent="0.25">
      <c r="A930" s="148">
        <v>91485</v>
      </c>
      <c r="B930" s="148" t="s">
        <v>6245</v>
      </c>
      <c r="C930" s="148" t="s">
        <v>5894</v>
      </c>
      <c r="D930" s="149" t="s">
        <v>22616</v>
      </c>
    </row>
    <row r="931" spans="1:4" ht="13.5" x14ac:dyDescent="0.25">
      <c r="A931" s="148">
        <v>91529</v>
      </c>
      <c r="B931" s="148" t="s">
        <v>6246</v>
      </c>
      <c r="C931" s="148" t="s">
        <v>5894</v>
      </c>
      <c r="D931" s="149" t="s">
        <v>13298</v>
      </c>
    </row>
    <row r="932" spans="1:4" ht="13.5" x14ac:dyDescent="0.25">
      <c r="A932" s="148">
        <v>91530</v>
      </c>
      <c r="B932" s="148" t="s">
        <v>6247</v>
      </c>
      <c r="C932" s="148" t="s">
        <v>5894</v>
      </c>
      <c r="D932" s="149" t="s">
        <v>14692</v>
      </c>
    </row>
    <row r="933" spans="1:4" ht="13.5" x14ac:dyDescent="0.25">
      <c r="A933" s="148">
        <v>91531</v>
      </c>
      <c r="B933" s="148" t="s">
        <v>6248</v>
      </c>
      <c r="C933" s="148" t="s">
        <v>5894</v>
      </c>
      <c r="D933" s="149" t="s">
        <v>12861</v>
      </c>
    </row>
    <row r="934" spans="1:4" ht="13.5" x14ac:dyDescent="0.25">
      <c r="A934" s="148">
        <v>91532</v>
      </c>
      <c r="B934" s="148" t="s">
        <v>6249</v>
      </c>
      <c r="C934" s="148" t="s">
        <v>5894</v>
      </c>
      <c r="D934" s="149" t="s">
        <v>19522</v>
      </c>
    </row>
    <row r="935" spans="1:4" ht="13.5" x14ac:dyDescent="0.25">
      <c r="A935" s="148">
        <v>91629</v>
      </c>
      <c r="B935" s="148" t="s">
        <v>6250</v>
      </c>
      <c r="C935" s="148" t="s">
        <v>5894</v>
      </c>
      <c r="D935" s="149" t="s">
        <v>21202</v>
      </c>
    </row>
    <row r="936" spans="1:4" ht="13.5" x14ac:dyDescent="0.25">
      <c r="A936" s="148">
        <v>91630</v>
      </c>
      <c r="B936" s="148" t="s">
        <v>6251</v>
      </c>
      <c r="C936" s="148" t="s">
        <v>5894</v>
      </c>
      <c r="D936" s="149" t="s">
        <v>19542</v>
      </c>
    </row>
    <row r="937" spans="1:4" ht="13.5" x14ac:dyDescent="0.25">
      <c r="A937" s="148">
        <v>91631</v>
      </c>
      <c r="B937" s="148" t="s">
        <v>6252</v>
      </c>
      <c r="C937" s="148" t="s">
        <v>5894</v>
      </c>
      <c r="D937" s="149" t="s">
        <v>12862</v>
      </c>
    </row>
    <row r="938" spans="1:4" ht="13.5" x14ac:dyDescent="0.25">
      <c r="A938" s="148">
        <v>91632</v>
      </c>
      <c r="B938" s="148" t="s">
        <v>6253</v>
      </c>
      <c r="C938" s="148" t="s">
        <v>5894</v>
      </c>
      <c r="D938" s="149" t="s">
        <v>21596</v>
      </c>
    </row>
    <row r="939" spans="1:4" ht="13.5" x14ac:dyDescent="0.25">
      <c r="A939" s="148">
        <v>91633</v>
      </c>
      <c r="B939" s="148" t="s">
        <v>6254</v>
      </c>
      <c r="C939" s="148" t="s">
        <v>5894</v>
      </c>
      <c r="D939" s="149" t="s">
        <v>22617</v>
      </c>
    </row>
    <row r="940" spans="1:4" ht="13.5" x14ac:dyDescent="0.25">
      <c r="A940" s="148">
        <v>91640</v>
      </c>
      <c r="B940" s="148" t="s">
        <v>6255</v>
      </c>
      <c r="C940" s="148" t="s">
        <v>5894</v>
      </c>
      <c r="D940" s="149" t="s">
        <v>22618</v>
      </c>
    </row>
    <row r="941" spans="1:4" ht="13.5" x14ac:dyDescent="0.25">
      <c r="A941" s="148">
        <v>91641</v>
      </c>
      <c r="B941" s="148" t="s">
        <v>6256</v>
      </c>
      <c r="C941" s="148" t="s">
        <v>5894</v>
      </c>
      <c r="D941" s="149" t="s">
        <v>15127</v>
      </c>
    </row>
    <row r="942" spans="1:4" ht="13.5" x14ac:dyDescent="0.25">
      <c r="A942" s="148">
        <v>91642</v>
      </c>
      <c r="B942" s="148" t="s">
        <v>6257</v>
      </c>
      <c r="C942" s="148" t="s">
        <v>5894</v>
      </c>
      <c r="D942" s="149" t="s">
        <v>14585</v>
      </c>
    </row>
    <row r="943" spans="1:4" ht="13.5" x14ac:dyDescent="0.25">
      <c r="A943" s="148">
        <v>91643</v>
      </c>
      <c r="B943" s="148" t="s">
        <v>6258</v>
      </c>
      <c r="C943" s="148" t="s">
        <v>5894</v>
      </c>
      <c r="D943" s="149" t="s">
        <v>22619</v>
      </c>
    </row>
    <row r="944" spans="1:4" ht="13.5" x14ac:dyDescent="0.25">
      <c r="A944" s="148">
        <v>91644</v>
      </c>
      <c r="B944" s="148" t="s">
        <v>6259</v>
      </c>
      <c r="C944" s="148" t="s">
        <v>5894</v>
      </c>
      <c r="D944" s="149" t="s">
        <v>22620</v>
      </c>
    </row>
    <row r="945" spans="1:4" ht="13.5" x14ac:dyDescent="0.25">
      <c r="A945" s="148">
        <v>91688</v>
      </c>
      <c r="B945" s="148" t="s">
        <v>6260</v>
      </c>
      <c r="C945" s="148" t="s">
        <v>5894</v>
      </c>
      <c r="D945" s="149" t="s">
        <v>15826</v>
      </c>
    </row>
    <row r="946" spans="1:4" ht="13.5" x14ac:dyDescent="0.25">
      <c r="A946" s="148">
        <v>91689</v>
      </c>
      <c r="B946" s="148" t="s">
        <v>6261</v>
      </c>
      <c r="C946" s="148" t="s">
        <v>5894</v>
      </c>
      <c r="D946" s="149" t="s">
        <v>15840</v>
      </c>
    </row>
    <row r="947" spans="1:4" ht="13.5" x14ac:dyDescent="0.25">
      <c r="A947" s="148">
        <v>91690</v>
      </c>
      <c r="B947" s="148" t="s">
        <v>6262</v>
      </c>
      <c r="C947" s="148" t="s">
        <v>5894</v>
      </c>
      <c r="D947" s="149" t="s">
        <v>12503</v>
      </c>
    </row>
    <row r="948" spans="1:4" ht="13.5" x14ac:dyDescent="0.25">
      <c r="A948" s="148">
        <v>91691</v>
      </c>
      <c r="B948" s="148" t="s">
        <v>6263</v>
      </c>
      <c r="C948" s="148" t="s">
        <v>5894</v>
      </c>
      <c r="D948" s="149" t="s">
        <v>20659</v>
      </c>
    </row>
    <row r="949" spans="1:4" ht="13.5" x14ac:dyDescent="0.25">
      <c r="A949" s="148">
        <v>92040</v>
      </c>
      <c r="B949" s="148" t="s">
        <v>6264</v>
      </c>
      <c r="C949" s="148" t="s">
        <v>5894</v>
      </c>
      <c r="D949" s="149" t="s">
        <v>13077</v>
      </c>
    </row>
    <row r="950" spans="1:4" ht="13.5" x14ac:dyDescent="0.25">
      <c r="A950" s="148">
        <v>92041</v>
      </c>
      <c r="B950" s="148" t="s">
        <v>6265</v>
      </c>
      <c r="C950" s="148" t="s">
        <v>5894</v>
      </c>
      <c r="D950" s="149" t="s">
        <v>13212</v>
      </c>
    </row>
    <row r="951" spans="1:4" ht="13.5" x14ac:dyDescent="0.25">
      <c r="A951" s="148">
        <v>92042</v>
      </c>
      <c r="B951" s="148" t="s">
        <v>6266</v>
      </c>
      <c r="C951" s="148" t="s">
        <v>5894</v>
      </c>
      <c r="D951" s="149" t="s">
        <v>16479</v>
      </c>
    </row>
    <row r="952" spans="1:4" ht="13.5" x14ac:dyDescent="0.25">
      <c r="A952" s="148">
        <v>92101</v>
      </c>
      <c r="B952" s="148" t="s">
        <v>6267</v>
      </c>
      <c r="C952" s="148" t="s">
        <v>5894</v>
      </c>
      <c r="D952" s="149" t="s">
        <v>22612</v>
      </c>
    </row>
    <row r="953" spans="1:4" ht="13.5" x14ac:dyDescent="0.25">
      <c r="A953" s="148">
        <v>92102</v>
      </c>
      <c r="B953" s="148" t="s">
        <v>6268</v>
      </c>
      <c r="C953" s="148" t="s">
        <v>5894</v>
      </c>
      <c r="D953" s="149" t="s">
        <v>13617</v>
      </c>
    </row>
    <row r="954" spans="1:4" ht="13.5" x14ac:dyDescent="0.25">
      <c r="A954" s="148">
        <v>92103</v>
      </c>
      <c r="B954" s="148" t="s">
        <v>6269</v>
      </c>
      <c r="C954" s="148" t="s">
        <v>5894</v>
      </c>
      <c r="D954" s="149" t="s">
        <v>17179</v>
      </c>
    </row>
    <row r="955" spans="1:4" ht="13.5" x14ac:dyDescent="0.25">
      <c r="A955" s="148">
        <v>92104</v>
      </c>
      <c r="B955" s="148" t="s">
        <v>6270</v>
      </c>
      <c r="C955" s="148" t="s">
        <v>5894</v>
      </c>
      <c r="D955" s="149" t="s">
        <v>22621</v>
      </c>
    </row>
    <row r="956" spans="1:4" ht="13.5" x14ac:dyDescent="0.25">
      <c r="A956" s="148">
        <v>92105</v>
      </c>
      <c r="B956" s="148" t="s">
        <v>6271</v>
      </c>
      <c r="C956" s="148" t="s">
        <v>5894</v>
      </c>
      <c r="D956" s="149" t="s">
        <v>22560</v>
      </c>
    </row>
    <row r="957" spans="1:4" ht="13.5" x14ac:dyDescent="0.25">
      <c r="A957" s="148">
        <v>92108</v>
      </c>
      <c r="B957" s="148" t="s">
        <v>6272</v>
      </c>
      <c r="C957" s="148" t="s">
        <v>5894</v>
      </c>
      <c r="D957" s="149" t="s">
        <v>15734</v>
      </c>
    </row>
    <row r="958" spans="1:4" ht="13.5" x14ac:dyDescent="0.25">
      <c r="A958" s="148">
        <v>92109</v>
      </c>
      <c r="B958" s="148" t="s">
        <v>6273</v>
      </c>
      <c r="C958" s="148" t="s">
        <v>5894</v>
      </c>
      <c r="D958" s="149" t="s">
        <v>14692</v>
      </c>
    </row>
    <row r="959" spans="1:4" ht="13.5" x14ac:dyDescent="0.25">
      <c r="A959" s="148">
        <v>92110</v>
      </c>
      <c r="B959" s="148" t="s">
        <v>6274</v>
      </c>
      <c r="C959" s="148" t="s">
        <v>5894</v>
      </c>
      <c r="D959" s="149" t="s">
        <v>12529</v>
      </c>
    </row>
    <row r="960" spans="1:4" ht="13.5" x14ac:dyDescent="0.25">
      <c r="A960" s="148">
        <v>92111</v>
      </c>
      <c r="B960" s="148" t="s">
        <v>6275</v>
      </c>
      <c r="C960" s="148" t="s">
        <v>5894</v>
      </c>
      <c r="D960" s="149" t="s">
        <v>13064</v>
      </c>
    </row>
    <row r="961" spans="1:4" ht="13.5" x14ac:dyDescent="0.25">
      <c r="A961" s="148">
        <v>92114</v>
      </c>
      <c r="B961" s="148" t="s">
        <v>6276</v>
      </c>
      <c r="C961" s="148" t="s">
        <v>5894</v>
      </c>
      <c r="D961" s="149" t="s">
        <v>14692</v>
      </c>
    </row>
    <row r="962" spans="1:4" ht="13.5" x14ac:dyDescent="0.25">
      <c r="A962" s="148">
        <v>92115</v>
      </c>
      <c r="B962" s="148" t="s">
        <v>6277</v>
      </c>
      <c r="C962" s="148" t="s">
        <v>5894</v>
      </c>
      <c r="D962" s="149" t="s">
        <v>22622</v>
      </c>
    </row>
    <row r="963" spans="1:4" ht="13.5" x14ac:dyDescent="0.25">
      <c r="A963" s="148">
        <v>92116</v>
      </c>
      <c r="B963" s="148" t="s">
        <v>6278</v>
      </c>
      <c r="C963" s="148" t="s">
        <v>5894</v>
      </c>
      <c r="D963" s="149" t="s">
        <v>15826</v>
      </c>
    </row>
    <row r="964" spans="1:4" ht="13.5" x14ac:dyDescent="0.25">
      <c r="A964" s="148">
        <v>92133</v>
      </c>
      <c r="B964" s="148" t="s">
        <v>6279</v>
      </c>
      <c r="C964" s="148" t="s">
        <v>5894</v>
      </c>
      <c r="D964" s="149" t="s">
        <v>16045</v>
      </c>
    </row>
    <row r="965" spans="1:4" ht="13.5" x14ac:dyDescent="0.25">
      <c r="A965" s="148">
        <v>92134</v>
      </c>
      <c r="B965" s="148" t="s">
        <v>6280</v>
      </c>
      <c r="C965" s="148" t="s">
        <v>5894</v>
      </c>
      <c r="D965" s="149" t="s">
        <v>13613</v>
      </c>
    </row>
    <row r="966" spans="1:4" ht="13.5" x14ac:dyDescent="0.25">
      <c r="A966" s="148">
        <v>92135</v>
      </c>
      <c r="B966" s="148" t="s">
        <v>6281</v>
      </c>
      <c r="C966" s="148" t="s">
        <v>5894</v>
      </c>
      <c r="D966" s="149" t="s">
        <v>13845</v>
      </c>
    </row>
    <row r="967" spans="1:4" ht="13.5" x14ac:dyDescent="0.25">
      <c r="A967" s="148">
        <v>92136</v>
      </c>
      <c r="B967" s="148" t="s">
        <v>6282</v>
      </c>
      <c r="C967" s="148" t="s">
        <v>5894</v>
      </c>
      <c r="D967" s="149" t="s">
        <v>19547</v>
      </c>
    </row>
    <row r="968" spans="1:4" ht="13.5" x14ac:dyDescent="0.25">
      <c r="A968" s="148">
        <v>92137</v>
      </c>
      <c r="B968" s="148" t="s">
        <v>6283</v>
      </c>
      <c r="C968" s="148" t="s">
        <v>5894</v>
      </c>
      <c r="D968" s="149" t="s">
        <v>21670</v>
      </c>
    </row>
    <row r="969" spans="1:4" ht="13.5" x14ac:dyDescent="0.25">
      <c r="A969" s="148">
        <v>92140</v>
      </c>
      <c r="B969" s="148" t="s">
        <v>6284</v>
      </c>
      <c r="C969" s="148" t="s">
        <v>5894</v>
      </c>
      <c r="D969" s="149" t="s">
        <v>12662</v>
      </c>
    </row>
    <row r="970" spans="1:4" ht="13.5" x14ac:dyDescent="0.25">
      <c r="A970" s="148">
        <v>92141</v>
      </c>
      <c r="B970" s="148" t="s">
        <v>6285</v>
      </c>
      <c r="C970" s="148" t="s">
        <v>5894</v>
      </c>
      <c r="D970" s="149" t="s">
        <v>16047</v>
      </c>
    </row>
    <row r="971" spans="1:4" ht="13.5" x14ac:dyDescent="0.25">
      <c r="A971" s="148">
        <v>92142</v>
      </c>
      <c r="B971" s="148" t="s">
        <v>6286</v>
      </c>
      <c r="C971" s="148" t="s">
        <v>5894</v>
      </c>
      <c r="D971" s="149" t="s">
        <v>13215</v>
      </c>
    </row>
    <row r="972" spans="1:4" ht="13.5" x14ac:dyDescent="0.25">
      <c r="A972" s="148">
        <v>92143</v>
      </c>
      <c r="B972" s="148" t="s">
        <v>6287</v>
      </c>
      <c r="C972" s="148" t="s">
        <v>5894</v>
      </c>
      <c r="D972" s="149" t="s">
        <v>14288</v>
      </c>
    </row>
    <row r="973" spans="1:4" ht="13.5" x14ac:dyDescent="0.25">
      <c r="A973" s="148">
        <v>92144</v>
      </c>
      <c r="B973" s="148" t="s">
        <v>6288</v>
      </c>
      <c r="C973" s="148" t="s">
        <v>5894</v>
      </c>
      <c r="D973" s="149" t="s">
        <v>17293</v>
      </c>
    </row>
    <row r="974" spans="1:4" ht="13.5" x14ac:dyDescent="0.25">
      <c r="A974" s="148">
        <v>92237</v>
      </c>
      <c r="B974" s="148" t="s">
        <v>6289</v>
      </c>
      <c r="C974" s="148" t="s">
        <v>5894</v>
      </c>
      <c r="D974" s="149" t="s">
        <v>15082</v>
      </c>
    </row>
    <row r="975" spans="1:4" ht="13.5" x14ac:dyDescent="0.25">
      <c r="A975" s="148">
        <v>92238</v>
      </c>
      <c r="B975" s="148" t="s">
        <v>6290</v>
      </c>
      <c r="C975" s="148" t="s">
        <v>5894</v>
      </c>
      <c r="D975" s="149" t="s">
        <v>19453</v>
      </c>
    </row>
    <row r="976" spans="1:4" ht="13.5" x14ac:dyDescent="0.25">
      <c r="A976" s="148">
        <v>92239</v>
      </c>
      <c r="B976" s="148" t="s">
        <v>6291</v>
      </c>
      <c r="C976" s="148" t="s">
        <v>5894</v>
      </c>
      <c r="D976" s="149" t="s">
        <v>15620</v>
      </c>
    </row>
    <row r="977" spans="1:4" ht="13.5" x14ac:dyDescent="0.25">
      <c r="A977" s="148">
        <v>92240</v>
      </c>
      <c r="B977" s="148" t="s">
        <v>6292</v>
      </c>
      <c r="C977" s="148" t="s">
        <v>5894</v>
      </c>
      <c r="D977" s="149" t="s">
        <v>19854</v>
      </c>
    </row>
    <row r="978" spans="1:4" ht="13.5" x14ac:dyDescent="0.25">
      <c r="A978" s="148">
        <v>92241</v>
      </c>
      <c r="B978" s="148" t="s">
        <v>6293</v>
      </c>
      <c r="C978" s="148" t="s">
        <v>5894</v>
      </c>
      <c r="D978" s="149" t="s">
        <v>22623</v>
      </c>
    </row>
    <row r="979" spans="1:4" ht="13.5" x14ac:dyDescent="0.25">
      <c r="A979" s="148">
        <v>92712</v>
      </c>
      <c r="B979" s="148" t="s">
        <v>6294</v>
      </c>
      <c r="C979" s="148" t="s">
        <v>5894</v>
      </c>
      <c r="D979" s="149" t="s">
        <v>14690</v>
      </c>
    </row>
    <row r="980" spans="1:4" ht="13.5" x14ac:dyDescent="0.25">
      <c r="A980" s="148">
        <v>92713</v>
      </c>
      <c r="B980" s="148" t="s">
        <v>6295</v>
      </c>
      <c r="C980" s="148" t="s">
        <v>5894</v>
      </c>
      <c r="D980" s="149" t="s">
        <v>15840</v>
      </c>
    </row>
    <row r="981" spans="1:4" ht="13.5" x14ac:dyDescent="0.25">
      <c r="A981" s="148">
        <v>92714</v>
      </c>
      <c r="B981" s="148" t="s">
        <v>6296</v>
      </c>
      <c r="C981" s="148" t="s">
        <v>5894</v>
      </c>
      <c r="D981" s="149" t="s">
        <v>13239</v>
      </c>
    </row>
    <row r="982" spans="1:4" ht="13.5" x14ac:dyDescent="0.25">
      <c r="A982" s="148">
        <v>92715</v>
      </c>
      <c r="B982" s="148" t="s">
        <v>6297</v>
      </c>
      <c r="C982" s="148" t="s">
        <v>5894</v>
      </c>
      <c r="D982" s="149" t="s">
        <v>15113</v>
      </c>
    </row>
    <row r="983" spans="1:4" ht="13.5" x14ac:dyDescent="0.25">
      <c r="A983" s="148">
        <v>92956</v>
      </c>
      <c r="B983" s="148" t="s">
        <v>6298</v>
      </c>
      <c r="C983" s="148" t="s">
        <v>5894</v>
      </c>
      <c r="D983" s="149" t="s">
        <v>12966</v>
      </c>
    </row>
    <row r="984" spans="1:4" ht="13.5" x14ac:dyDescent="0.25">
      <c r="A984" s="148">
        <v>92957</v>
      </c>
      <c r="B984" s="148" t="s">
        <v>6299</v>
      </c>
      <c r="C984" s="148" t="s">
        <v>5894</v>
      </c>
      <c r="D984" s="149" t="s">
        <v>12533</v>
      </c>
    </row>
    <row r="985" spans="1:4" ht="13.5" x14ac:dyDescent="0.25">
      <c r="A985" s="148">
        <v>92958</v>
      </c>
      <c r="B985" s="148" t="s">
        <v>6300</v>
      </c>
      <c r="C985" s="148" t="s">
        <v>5894</v>
      </c>
      <c r="D985" s="149" t="s">
        <v>14460</v>
      </c>
    </row>
    <row r="986" spans="1:4" ht="13.5" x14ac:dyDescent="0.25">
      <c r="A986" s="148">
        <v>92959</v>
      </c>
      <c r="B986" s="148" t="s">
        <v>6301</v>
      </c>
      <c r="C986" s="148" t="s">
        <v>5894</v>
      </c>
      <c r="D986" s="149" t="s">
        <v>22624</v>
      </c>
    </row>
    <row r="987" spans="1:4" ht="13.5" x14ac:dyDescent="0.25">
      <c r="A987" s="148">
        <v>92963</v>
      </c>
      <c r="B987" s="148" t="s">
        <v>6302</v>
      </c>
      <c r="C987" s="148" t="s">
        <v>5894</v>
      </c>
      <c r="D987" s="149" t="s">
        <v>14697</v>
      </c>
    </row>
    <row r="988" spans="1:4" ht="13.5" x14ac:dyDescent="0.25">
      <c r="A988" s="148">
        <v>92964</v>
      </c>
      <c r="B988" s="148" t="s">
        <v>6303</v>
      </c>
      <c r="C988" s="148" t="s">
        <v>5894</v>
      </c>
      <c r="D988" s="149" t="s">
        <v>13216</v>
      </c>
    </row>
    <row r="989" spans="1:4" ht="13.5" x14ac:dyDescent="0.25">
      <c r="A989" s="148">
        <v>92965</v>
      </c>
      <c r="B989" s="148" t="s">
        <v>6304</v>
      </c>
      <c r="C989" s="148" t="s">
        <v>5894</v>
      </c>
      <c r="D989" s="149" t="s">
        <v>14555</v>
      </c>
    </row>
    <row r="990" spans="1:4" ht="13.5" x14ac:dyDescent="0.25">
      <c r="A990" s="148">
        <v>93220</v>
      </c>
      <c r="B990" s="148" t="s">
        <v>6305</v>
      </c>
      <c r="C990" s="148" t="s">
        <v>5894</v>
      </c>
      <c r="D990" s="149" t="s">
        <v>22625</v>
      </c>
    </row>
    <row r="991" spans="1:4" ht="13.5" x14ac:dyDescent="0.25">
      <c r="A991" s="148">
        <v>93221</v>
      </c>
      <c r="B991" s="148" t="s">
        <v>6306</v>
      </c>
      <c r="C991" s="148" t="s">
        <v>5894</v>
      </c>
      <c r="D991" s="149" t="s">
        <v>17267</v>
      </c>
    </row>
    <row r="992" spans="1:4" ht="13.5" x14ac:dyDescent="0.25">
      <c r="A992" s="148">
        <v>93222</v>
      </c>
      <c r="B992" s="148" t="s">
        <v>6307</v>
      </c>
      <c r="C992" s="148" t="s">
        <v>5894</v>
      </c>
      <c r="D992" s="149" t="s">
        <v>22626</v>
      </c>
    </row>
    <row r="993" spans="1:4" ht="13.5" x14ac:dyDescent="0.25">
      <c r="A993" s="148">
        <v>93223</v>
      </c>
      <c r="B993" s="148" t="s">
        <v>6308</v>
      </c>
      <c r="C993" s="148" t="s">
        <v>5894</v>
      </c>
      <c r="D993" s="149" t="s">
        <v>20942</v>
      </c>
    </row>
    <row r="994" spans="1:4" ht="13.5" x14ac:dyDescent="0.25">
      <c r="A994" s="148">
        <v>93229</v>
      </c>
      <c r="B994" s="148" t="s">
        <v>17570</v>
      </c>
      <c r="C994" s="148" t="s">
        <v>5894</v>
      </c>
      <c r="D994" s="149" t="s">
        <v>13239</v>
      </c>
    </row>
    <row r="995" spans="1:4" ht="13.5" x14ac:dyDescent="0.25">
      <c r="A995" s="148">
        <v>93230</v>
      </c>
      <c r="B995" s="148" t="s">
        <v>17571</v>
      </c>
      <c r="C995" s="148" t="s">
        <v>5894</v>
      </c>
      <c r="D995" s="149" t="s">
        <v>15824</v>
      </c>
    </row>
    <row r="996" spans="1:4" ht="13.5" x14ac:dyDescent="0.25">
      <c r="A996" s="148">
        <v>93231</v>
      </c>
      <c r="B996" s="148" t="s">
        <v>17572</v>
      </c>
      <c r="C996" s="148" t="s">
        <v>5894</v>
      </c>
      <c r="D996" s="149" t="s">
        <v>13217</v>
      </c>
    </row>
    <row r="997" spans="1:4" ht="13.5" x14ac:dyDescent="0.25">
      <c r="A997" s="148">
        <v>93232</v>
      </c>
      <c r="B997" s="148" t="s">
        <v>17573</v>
      </c>
      <c r="C997" s="148" t="s">
        <v>5894</v>
      </c>
      <c r="D997" s="149" t="s">
        <v>16604</v>
      </c>
    </row>
    <row r="998" spans="1:4" ht="13.5" x14ac:dyDescent="0.25">
      <c r="A998" s="148">
        <v>93235</v>
      </c>
      <c r="B998" s="148" t="s">
        <v>6313</v>
      </c>
      <c r="C998" s="148" t="s">
        <v>5894</v>
      </c>
      <c r="D998" s="149" t="s">
        <v>15846</v>
      </c>
    </row>
    <row r="999" spans="1:4" ht="13.5" x14ac:dyDescent="0.25">
      <c r="A999" s="148">
        <v>93238</v>
      </c>
      <c r="B999" s="148" t="s">
        <v>6314</v>
      </c>
      <c r="C999" s="148" t="s">
        <v>5894</v>
      </c>
      <c r="D999" s="149" t="s">
        <v>13240</v>
      </c>
    </row>
    <row r="1000" spans="1:4" ht="13.5" x14ac:dyDescent="0.25">
      <c r="A1000" s="148">
        <v>93239</v>
      </c>
      <c r="B1000" s="148" t="s">
        <v>6315</v>
      </c>
      <c r="C1000" s="148" t="s">
        <v>5894</v>
      </c>
      <c r="D1000" s="149" t="s">
        <v>19915</v>
      </c>
    </row>
    <row r="1001" spans="1:4" ht="13.5" x14ac:dyDescent="0.25">
      <c r="A1001" s="148">
        <v>93240</v>
      </c>
      <c r="B1001" s="148" t="s">
        <v>6316</v>
      </c>
      <c r="C1001" s="148" t="s">
        <v>5894</v>
      </c>
      <c r="D1001" s="149" t="s">
        <v>13977</v>
      </c>
    </row>
    <row r="1002" spans="1:4" ht="13.5" x14ac:dyDescent="0.25">
      <c r="A1002" s="148">
        <v>93267</v>
      </c>
      <c r="B1002" s="148" t="s">
        <v>6317</v>
      </c>
      <c r="C1002" s="148" t="s">
        <v>5894</v>
      </c>
      <c r="D1002" s="149" t="s">
        <v>22627</v>
      </c>
    </row>
    <row r="1003" spans="1:4" ht="13.5" x14ac:dyDescent="0.25">
      <c r="A1003" s="148">
        <v>93269</v>
      </c>
      <c r="B1003" s="148" t="s">
        <v>6318</v>
      </c>
      <c r="C1003" s="148" t="s">
        <v>5894</v>
      </c>
      <c r="D1003" s="149" t="s">
        <v>19756</v>
      </c>
    </row>
    <row r="1004" spans="1:4" ht="13.5" x14ac:dyDescent="0.25">
      <c r="A1004" s="148">
        <v>93270</v>
      </c>
      <c r="B1004" s="148" t="s">
        <v>6319</v>
      </c>
      <c r="C1004" s="148" t="s">
        <v>5894</v>
      </c>
      <c r="D1004" s="149" t="s">
        <v>22628</v>
      </c>
    </row>
    <row r="1005" spans="1:4" ht="13.5" x14ac:dyDescent="0.25">
      <c r="A1005" s="148">
        <v>93271</v>
      </c>
      <c r="B1005" s="148" t="s">
        <v>6320</v>
      </c>
      <c r="C1005" s="148" t="s">
        <v>5894</v>
      </c>
      <c r="D1005" s="149" t="s">
        <v>19473</v>
      </c>
    </row>
    <row r="1006" spans="1:4" ht="13.5" x14ac:dyDescent="0.25">
      <c r="A1006" s="148">
        <v>93277</v>
      </c>
      <c r="B1006" s="148" t="s">
        <v>6321</v>
      </c>
      <c r="C1006" s="148" t="s">
        <v>5894</v>
      </c>
      <c r="D1006" s="149" t="s">
        <v>12917</v>
      </c>
    </row>
    <row r="1007" spans="1:4" ht="13.5" x14ac:dyDescent="0.25">
      <c r="A1007" s="148">
        <v>93278</v>
      </c>
      <c r="B1007" s="148" t="s">
        <v>6322</v>
      </c>
      <c r="C1007" s="148" t="s">
        <v>5894</v>
      </c>
      <c r="D1007" s="149" t="s">
        <v>15824</v>
      </c>
    </row>
    <row r="1008" spans="1:4" ht="13.5" x14ac:dyDescent="0.25">
      <c r="A1008" s="148">
        <v>93279</v>
      </c>
      <c r="B1008" s="148" t="s">
        <v>6323</v>
      </c>
      <c r="C1008" s="148" t="s">
        <v>5894</v>
      </c>
      <c r="D1008" s="149" t="s">
        <v>19672</v>
      </c>
    </row>
    <row r="1009" spans="1:4" ht="13.5" x14ac:dyDescent="0.25">
      <c r="A1009" s="148">
        <v>93280</v>
      </c>
      <c r="B1009" s="148" t="s">
        <v>6324</v>
      </c>
      <c r="C1009" s="148" t="s">
        <v>5894</v>
      </c>
      <c r="D1009" s="149" t="s">
        <v>14912</v>
      </c>
    </row>
    <row r="1010" spans="1:4" ht="13.5" x14ac:dyDescent="0.25">
      <c r="A1010" s="148">
        <v>93283</v>
      </c>
      <c r="B1010" s="148" t="s">
        <v>6325</v>
      </c>
      <c r="C1010" s="148" t="s">
        <v>5894</v>
      </c>
      <c r="D1010" s="149" t="s">
        <v>15807</v>
      </c>
    </row>
    <row r="1011" spans="1:4" ht="13.5" x14ac:dyDescent="0.25">
      <c r="A1011" s="148">
        <v>93284</v>
      </c>
      <c r="B1011" s="148" t="s">
        <v>6326</v>
      </c>
      <c r="C1011" s="148" t="s">
        <v>5894</v>
      </c>
      <c r="D1011" s="149" t="s">
        <v>13724</v>
      </c>
    </row>
    <row r="1012" spans="1:4" ht="13.5" x14ac:dyDescent="0.25">
      <c r="A1012" s="148">
        <v>93285</v>
      </c>
      <c r="B1012" s="148" t="s">
        <v>6327</v>
      </c>
      <c r="C1012" s="148" t="s">
        <v>5894</v>
      </c>
      <c r="D1012" s="149" t="s">
        <v>22629</v>
      </c>
    </row>
    <row r="1013" spans="1:4" ht="13.5" x14ac:dyDescent="0.25">
      <c r="A1013" s="148">
        <v>93286</v>
      </c>
      <c r="B1013" s="148" t="s">
        <v>6328</v>
      </c>
      <c r="C1013" s="148" t="s">
        <v>5894</v>
      </c>
      <c r="D1013" s="149" t="s">
        <v>22630</v>
      </c>
    </row>
    <row r="1014" spans="1:4" ht="13.5" x14ac:dyDescent="0.25">
      <c r="A1014" s="148">
        <v>93296</v>
      </c>
      <c r="B1014" s="148" t="s">
        <v>6329</v>
      </c>
      <c r="C1014" s="148" t="s">
        <v>5894</v>
      </c>
      <c r="D1014" s="149" t="s">
        <v>19843</v>
      </c>
    </row>
    <row r="1015" spans="1:4" ht="13.5" x14ac:dyDescent="0.25">
      <c r="A1015" s="148">
        <v>93397</v>
      </c>
      <c r="B1015" s="148" t="s">
        <v>6330</v>
      </c>
      <c r="C1015" s="148" t="s">
        <v>5894</v>
      </c>
      <c r="D1015" s="149" t="s">
        <v>21202</v>
      </c>
    </row>
    <row r="1016" spans="1:4" ht="13.5" x14ac:dyDescent="0.25">
      <c r="A1016" s="148">
        <v>93398</v>
      </c>
      <c r="B1016" s="148" t="s">
        <v>6331</v>
      </c>
      <c r="C1016" s="148" t="s">
        <v>5894</v>
      </c>
      <c r="D1016" s="149" t="s">
        <v>19542</v>
      </c>
    </row>
    <row r="1017" spans="1:4" ht="13.5" x14ac:dyDescent="0.25">
      <c r="A1017" s="148">
        <v>93399</v>
      </c>
      <c r="B1017" s="148" t="s">
        <v>6332</v>
      </c>
      <c r="C1017" s="148" t="s">
        <v>5894</v>
      </c>
      <c r="D1017" s="149" t="s">
        <v>12862</v>
      </c>
    </row>
    <row r="1018" spans="1:4" ht="13.5" x14ac:dyDescent="0.25">
      <c r="A1018" s="148">
        <v>93400</v>
      </c>
      <c r="B1018" s="148" t="s">
        <v>6333</v>
      </c>
      <c r="C1018" s="148" t="s">
        <v>5894</v>
      </c>
      <c r="D1018" s="149" t="s">
        <v>21596</v>
      </c>
    </row>
    <row r="1019" spans="1:4" ht="13.5" x14ac:dyDescent="0.25">
      <c r="A1019" s="148">
        <v>93401</v>
      </c>
      <c r="B1019" s="148" t="s">
        <v>6334</v>
      </c>
      <c r="C1019" s="148" t="s">
        <v>5894</v>
      </c>
      <c r="D1019" s="149" t="s">
        <v>22546</v>
      </c>
    </row>
    <row r="1020" spans="1:4" ht="13.5" x14ac:dyDescent="0.25">
      <c r="A1020" s="148">
        <v>93404</v>
      </c>
      <c r="B1020" s="148" t="s">
        <v>22631</v>
      </c>
      <c r="C1020" s="148" t="s">
        <v>5894</v>
      </c>
      <c r="D1020" s="149" t="s">
        <v>12557</v>
      </c>
    </row>
    <row r="1021" spans="1:4" ht="13.5" x14ac:dyDescent="0.25">
      <c r="A1021" s="148">
        <v>93405</v>
      </c>
      <c r="B1021" s="148" t="s">
        <v>22632</v>
      </c>
      <c r="C1021" s="148" t="s">
        <v>5894</v>
      </c>
      <c r="D1021" s="149" t="s">
        <v>13218</v>
      </c>
    </row>
    <row r="1022" spans="1:4" ht="13.5" x14ac:dyDescent="0.25">
      <c r="A1022" s="148">
        <v>93406</v>
      </c>
      <c r="B1022" s="148" t="s">
        <v>22633</v>
      </c>
      <c r="C1022" s="148" t="s">
        <v>5894</v>
      </c>
      <c r="D1022" s="149" t="s">
        <v>22634</v>
      </c>
    </row>
    <row r="1023" spans="1:4" ht="13.5" x14ac:dyDescent="0.25">
      <c r="A1023" s="148">
        <v>93407</v>
      </c>
      <c r="B1023" s="148" t="s">
        <v>22635</v>
      </c>
      <c r="C1023" s="148" t="s">
        <v>5894</v>
      </c>
      <c r="D1023" s="149" t="s">
        <v>20982</v>
      </c>
    </row>
    <row r="1024" spans="1:4" ht="13.5" x14ac:dyDescent="0.25">
      <c r="A1024" s="148">
        <v>93411</v>
      </c>
      <c r="B1024" s="148" t="s">
        <v>6339</v>
      </c>
      <c r="C1024" s="148" t="s">
        <v>5894</v>
      </c>
      <c r="D1024" s="149" t="s">
        <v>12505</v>
      </c>
    </row>
    <row r="1025" spans="1:4" ht="13.5" x14ac:dyDescent="0.25">
      <c r="A1025" s="148">
        <v>93412</v>
      </c>
      <c r="B1025" s="148" t="s">
        <v>6340</v>
      </c>
      <c r="C1025" s="148" t="s">
        <v>5894</v>
      </c>
      <c r="D1025" s="149" t="s">
        <v>15824</v>
      </c>
    </row>
    <row r="1026" spans="1:4" ht="13.5" x14ac:dyDescent="0.25">
      <c r="A1026" s="148">
        <v>93413</v>
      </c>
      <c r="B1026" s="148" t="s">
        <v>6341</v>
      </c>
      <c r="C1026" s="148" t="s">
        <v>5894</v>
      </c>
      <c r="D1026" s="149" t="s">
        <v>15829</v>
      </c>
    </row>
    <row r="1027" spans="1:4" ht="13.5" x14ac:dyDescent="0.25">
      <c r="A1027" s="148">
        <v>93414</v>
      </c>
      <c r="B1027" s="148" t="s">
        <v>6342</v>
      </c>
      <c r="C1027" s="148" t="s">
        <v>5894</v>
      </c>
      <c r="D1027" s="149" t="s">
        <v>13729</v>
      </c>
    </row>
    <row r="1028" spans="1:4" ht="13.5" x14ac:dyDescent="0.25">
      <c r="A1028" s="148">
        <v>93417</v>
      </c>
      <c r="B1028" s="148" t="s">
        <v>6343</v>
      </c>
      <c r="C1028" s="148" t="s">
        <v>5894</v>
      </c>
      <c r="D1028" s="149" t="s">
        <v>13409</v>
      </c>
    </row>
    <row r="1029" spans="1:4" ht="13.5" x14ac:dyDescent="0.25">
      <c r="A1029" s="148">
        <v>93418</v>
      </c>
      <c r="B1029" s="148" t="s">
        <v>6344</v>
      </c>
      <c r="C1029" s="148" t="s">
        <v>5894</v>
      </c>
      <c r="D1029" s="149" t="s">
        <v>19482</v>
      </c>
    </row>
    <row r="1030" spans="1:4" ht="13.5" x14ac:dyDescent="0.25">
      <c r="A1030" s="148">
        <v>93419</v>
      </c>
      <c r="B1030" s="148" t="s">
        <v>6345</v>
      </c>
      <c r="C1030" s="148" t="s">
        <v>5894</v>
      </c>
      <c r="D1030" s="149" t="s">
        <v>13068</v>
      </c>
    </row>
    <row r="1031" spans="1:4" ht="13.5" x14ac:dyDescent="0.25">
      <c r="A1031" s="148">
        <v>93420</v>
      </c>
      <c r="B1031" s="148" t="s">
        <v>6346</v>
      </c>
      <c r="C1031" s="148" t="s">
        <v>5894</v>
      </c>
      <c r="D1031" s="149" t="s">
        <v>22636</v>
      </c>
    </row>
    <row r="1032" spans="1:4" ht="13.5" x14ac:dyDescent="0.25">
      <c r="A1032" s="148">
        <v>93423</v>
      </c>
      <c r="B1032" s="148" t="s">
        <v>6347</v>
      </c>
      <c r="C1032" s="148" t="s">
        <v>5894</v>
      </c>
      <c r="D1032" s="149" t="s">
        <v>16347</v>
      </c>
    </row>
    <row r="1033" spans="1:4" ht="13.5" x14ac:dyDescent="0.25">
      <c r="A1033" s="148">
        <v>93424</v>
      </c>
      <c r="B1033" s="148" t="s">
        <v>6348</v>
      </c>
      <c r="C1033" s="148" t="s">
        <v>5894</v>
      </c>
      <c r="D1033" s="149" t="s">
        <v>14551</v>
      </c>
    </row>
    <row r="1034" spans="1:4" ht="13.5" x14ac:dyDescent="0.25">
      <c r="A1034" s="148">
        <v>93425</v>
      </c>
      <c r="B1034" s="148" t="s">
        <v>6349</v>
      </c>
      <c r="C1034" s="148" t="s">
        <v>5894</v>
      </c>
      <c r="D1034" s="149" t="s">
        <v>15033</v>
      </c>
    </row>
    <row r="1035" spans="1:4" ht="13.5" x14ac:dyDescent="0.25">
      <c r="A1035" s="148">
        <v>93426</v>
      </c>
      <c r="B1035" s="148" t="s">
        <v>6350</v>
      </c>
      <c r="C1035" s="148" t="s">
        <v>5894</v>
      </c>
      <c r="D1035" s="149" t="s">
        <v>22637</v>
      </c>
    </row>
    <row r="1036" spans="1:4" ht="13.5" x14ac:dyDescent="0.25">
      <c r="A1036" s="148">
        <v>93429</v>
      </c>
      <c r="B1036" s="148" t="s">
        <v>6351</v>
      </c>
      <c r="C1036" s="148" t="s">
        <v>5894</v>
      </c>
      <c r="D1036" s="149" t="s">
        <v>22638</v>
      </c>
    </row>
    <row r="1037" spans="1:4" ht="13.5" x14ac:dyDescent="0.25">
      <c r="A1037" s="148">
        <v>93430</v>
      </c>
      <c r="B1037" s="148" t="s">
        <v>6352</v>
      </c>
      <c r="C1037" s="148" t="s">
        <v>5894</v>
      </c>
      <c r="D1037" s="149" t="s">
        <v>13932</v>
      </c>
    </row>
    <row r="1038" spans="1:4" ht="13.5" x14ac:dyDescent="0.25">
      <c r="A1038" s="148">
        <v>93431</v>
      </c>
      <c r="B1038" s="148" t="s">
        <v>6353</v>
      </c>
      <c r="C1038" s="148" t="s">
        <v>5894</v>
      </c>
      <c r="D1038" s="149" t="s">
        <v>22639</v>
      </c>
    </row>
    <row r="1039" spans="1:4" ht="13.5" x14ac:dyDescent="0.25">
      <c r="A1039" s="148">
        <v>93432</v>
      </c>
      <c r="B1039" s="148" t="s">
        <v>6354</v>
      </c>
      <c r="C1039" s="148" t="s">
        <v>5894</v>
      </c>
      <c r="D1039" s="149" t="s">
        <v>22640</v>
      </c>
    </row>
    <row r="1040" spans="1:4" ht="13.5" x14ac:dyDescent="0.25">
      <c r="A1040" s="148">
        <v>93435</v>
      </c>
      <c r="B1040" s="148" t="s">
        <v>6355</v>
      </c>
      <c r="C1040" s="148" t="s">
        <v>5894</v>
      </c>
      <c r="D1040" s="149" t="s">
        <v>14629</v>
      </c>
    </row>
    <row r="1041" spans="1:4" ht="13.5" x14ac:dyDescent="0.25">
      <c r="A1041" s="148">
        <v>93436</v>
      </c>
      <c r="B1041" s="148" t="s">
        <v>6356</v>
      </c>
      <c r="C1041" s="148" t="s">
        <v>5894</v>
      </c>
      <c r="D1041" s="149" t="s">
        <v>12862</v>
      </c>
    </row>
    <row r="1042" spans="1:4" ht="13.5" x14ac:dyDescent="0.25">
      <c r="A1042" s="148">
        <v>93437</v>
      </c>
      <c r="B1042" s="148" t="s">
        <v>6357</v>
      </c>
      <c r="C1042" s="148" t="s">
        <v>5894</v>
      </c>
      <c r="D1042" s="149" t="s">
        <v>14742</v>
      </c>
    </row>
    <row r="1043" spans="1:4" ht="13.5" x14ac:dyDescent="0.25">
      <c r="A1043" s="148">
        <v>93438</v>
      </c>
      <c r="B1043" s="148" t="s">
        <v>6358</v>
      </c>
      <c r="C1043" s="148" t="s">
        <v>5894</v>
      </c>
      <c r="D1043" s="149" t="s">
        <v>22641</v>
      </c>
    </row>
    <row r="1044" spans="1:4" ht="13.5" x14ac:dyDescent="0.25">
      <c r="A1044" s="148">
        <v>95114</v>
      </c>
      <c r="B1044" s="148" t="s">
        <v>6359</v>
      </c>
      <c r="C1044" s="148" t="s">
        <v>5894</v>
      </c>
      <c r="D1044" s="149" t="s">
        <v>21241</v>
      </c>
    </row>
    <row r="1045" spans="1:4" ht="13.5" x14ac:dyDescent="0.25">
      <c r="A1045" s="148">
        <v>95115</v>
      </c>
      <c r="B1045" s="148" t="s">
        <v>6360</v>
      </c>
      <c r="C1045" s="148" t="s">
        <v>5894</v>
      </c>
      <c r="D1045" s="149" t="s">
        <v>13216</v>
      </c>
    </row>
    <row r="1046" spans="1:4" ht="13.5" x14ac:dyDescent="0.25">
      <c r="A1046" s="148">
        <v>95116</v>
      </c>
      <c r="B1046" s="148" t="s">
        <v>6361</v>
      </c>
      <c r="C1046" s="148" t="s">
        <v>5894</v>
      </c>
      <c r="D1046" s="149" t="s">
        <v>13485</v>
      </c>
    </row>
    <row r="1047" spans="1:4" ht="13.5" x14ac:dyDescent="0.25">
      <c r="A1047" s="148">
        <v>95117</v>
      </c>
      <c r="B1047" s="148" t="s">
        <v>6362</v>
      </c>
      <c r="C1047" s="148" t="s">
        <v>5894</v>
      </c>
      <c r="D1047" s="149" t="s">
        <v>12555</v>
      </c>
    </row>
    <row r="1048" spans="1:4" ht="13.5" x14ac:dyDescent="0.25">
      <c r="A1048" s="148">
        <v>95118</v>
      </c>
      <c r="B1048" s="148" t="s">
        <v>6363</v>
      </c>
      <c r="C1048" s="148" t="s">
        <v>5894</v>
      </c>
      <c r="D1048" s="149" t="s">
        <v>22139</v>
      </c>
    </row>
    <row r="1049" spans="1:4" ht="13.5" x14ac:dyDescent="0.25">
      <c r="A1049" s="148">
        <v>95119</v>
      </c>
      <c r="B1049" s="148" t="s">
        <v>6364</v>
      </c>
      <c r="C1049" s="148" t="s">
        <v>5894</v>
      </c>
      <c r="D1049" s="149" t="s">
        <v>14949</v>
      </c>
    </row>
    <row r="1050" spans="1:4" ht="13.5" x14ac:dyDescent="0.25">
      <c r="A1050" s="148">
        <v>95120</v>
      </c>
      <c r="B1050" s="148" t="s">
        <v>6365</v>
      </c>
      <c r="C1050" s="148" t="s">
        <v>5894</v>
      </c>
      <c r="D1050" s="149" t="s">
        <v>22512</v>
      </c>
    </row>
    <row r="1051" spans="1:4" ht="13.5" x14ac:dyDescent="0.25">
      <c r="A1051" s="148">
        <v>95123</v>
      </c>
      <c r="B1051" s="148" t="s">
        <v>6366</v>
      </c>
      <c r="C1051" s="148" t="s">
        <v>5894</v>
      </c>
      <c r="D1051" s="149" t="s">
        <v>22642</v>
      </c>
    </row>
    <row r="1052" spans="1:4" ht="13.5" x14ac:dyDescent="0.25">
      <c r="A1052" s="148">
        <v>95124</v>
      </c>
      <c r="B1052" s="148" t="s">
        <v>6367</v>
      </c>
      <c r="C1052" s="148" t="s">
        <v>5894</v>
      </c>
      <c r="D1052" s="149" t="s">
        <v>12703</v>
      </c>
    </row>
    <row r="1053" spans="1:4" ht="13.5" x14ac:dyDescent="0.25">
      <c r="A1053" s="148">
        <v>95125</v>
      </c>
      <c r="B1053" s="148" t="s">
        <v>6368</v>
      </c>
      <c r="C1053" s="148" t="s">
        <v>5894</v>
      </c>
      <c r="D1053" s="149" t="s">
        <v>15773</v>
      </c>
    </row>
    <row r="1054" spans="1:4" ht="13.5" x14ac:dyDescent="0.25">
      <c r="A1054" s="148">
        <v>95126</v>
      </c>
      <c r="B1054" s="148" t="s">
        <v>6369</v>
      </c>
      <c r="C1054" s="148" t="s">
        <v>5894</v>
      </c>
      <c r="D1054" s="149" t="s">
        <v>22643</v>
      </c>
    </row>
    <row r="1055" spans="1:4" ht="13.5" x14ac:dyDescent="0.25">
      <c r="A1055" s="148">
        <v>95129</v>
      </c>
      <c r="B1055" s="148" t="s">
        <v>6370</v>
      </c>
      <c r="C1055" s="148" t="s">
        <v>5894</v>
      </c>
      <c r="D1055" s="149" t="s">
        <v>22644</v>
      </c>
    </row>
    <row r="1056" spans="1:4" ht="13.5" x14ac:dyDescent="0.25">
      <c r="A1056" s="148">
        <v>95130</v>
      </c>
      <c r="B1056" s="148" t="s">
        <v>6371</v>
      </c>
      <c r="C1056" s="148" t="s">
        <v>5894</v>
      </c>
      <c r="D1056" s="149" t="s">
        <v>22645</v>
      </c>
    </row>
    <row r="1057" spans="1:4" ht="13.5" x14ac:dyDescent="0.25">
      <c r="A1057" s="148">
        <v>95131</v>
      </c>
      <c r="B1057" s="148" t="s">
        <v>6372</v>
      </c>
      <c r="C1057" s="148" t="s">
        <v>5894</v>
      </c>
      <c r="D1057" s="149" t="s">
        <v>22646</v>
      </c>
    </row>
    <row r="1058" spans="1:4" ht="13.5" x14ac:dyDescent="0.25">
      <c r="A1058" s="148">
        <v>95132</v>
      </c>
      <c r="B1058" s="148" t="s">
        <v>6373</v>
      </c>
      <c r="C1058" s="148" t="s">
        <v>5894</v>
      </c>
      <c r="D1058" s="149" t="s">
        <v>22647</v>
      </c>
    </row>
    <row r="1059" spans="1:4" ht="13.5" x14ac:dyDescent="0.25">
      <c r="A1059" s="148">
        <v>95136</v>
      </c>
      <c r="B1059" s="148" t="s">
        <v>6374</v>
      </c>
      <c r="C1059" s="148" t="s">
        <v>5894</v>
      </c>
      <c r="D1059" s="149" t="s">
        <v>15824</v>
      </c>
    </row>
    <row r="1060" spans="1:4" ht="13.5" x14ac:dyDescent="0.25">
      <c r="A1060" s="148">
        <v>95137</v>
      </c>
      <c r="B1060" s="148" t="s">
        <v>6375</v>
      </c>
      <c r="C1060" s="148" t="s">
        <v>5894</v>
      </c>
      <c r="D1060" s="149" t="s">
        <v>14694</v>
      </c>
    </row>
    <row r="1061" spans="1:4" ht="13.5" x14ac:dyDescent="0.25">
      <c r="A1061" s="148">
        <v>95138</v>
      </c>
      <c r="B1061" s="148" t="s">
        <v>6376</v>
      </c>
      <c r="C1061" s="148" t="s">
        <v>5894</v>
      </c>
      <c r="D1061" s="149" t="s">
        <v>15840</v>
      </c>
    </row>
    <row r="1062" spans="1:4" ht="13.5" x14ac:dyDescent="0.25">
      <c r="A1062" s="148">
        <v>95208</v>
      </c>
      <c r="B1062" s="148" t="s">
        <v>6377</v>
      </c>
      <c r="C1062" s="148" t="s">
        <v>5894</v>
      </c>
      <c r="D1062" s="149" t="s">
        <v>22648</v>
      </c>
    </row>
    <row r="1063" spans="1:4" ht="13.5" x14ac:dyDescent="0.25">
      <c r="A1063" s="148">
        <v>95209</v>
      </c>
      <c r="B1063" s="148" t="s">
        <v>6378</v>
      </c>
      <c r="C1063" s="148" t="s">
        <v>5894</v>
      </c>
      <c r="D1063" s="149" t="s">
        <v>14068</v>
      </c>
    </row>
    <row r="1064" spans="1:4" ht="13.5" x14ac:dyDescent="0.25">
      <c r="A1064" s="148">
        <v>95210</v>
      </c>
      <c r="B1064" s="148" t="s">
        <v>6379</v>
      </c>
      <c r="C1064" s="148" t="s">
        <v>5894</v>
      </c>
      <c r="D1064" s="149" t="s">
        <v>22649</v>
      </c>
    </row>
    <row r="1065" spans="1:4" ht="13.5" x14ac:dyDescent="0.25">
      <c r="A1065" s="148">
        <v>95211</v>
      </c>
      <c r="B1065" s="148" t="s">
        <v>6380</v>
      </c>
      <c r="C1065" s="148" t="s">
        <v>5894</v>
      </c>
      <c r="D1065" s="149" t="s">
        <v>19473</v>
      </c>
    </row>
    <row r="1066" spans="1:4" ht="13.5" x14ac:dyDescent="0.25">
      <c r="A1066" s="148">
        <v>95214</v>
      </c>
      <c r="B1066" s="148" t="s">
        <v>17574</v>
      </c>
      <c r="C1066" s="148" t="s">
        <v>5894</v>
      </c>
      <c r="D1066" s="149" t="s">
        <v>13845</v>
      </c>
    </row>
    <row r="1067" spans="1:4" ht="13.5" x14ac:dyDescent="0.25">
      <c r="A1067" s="148">
        <v>95215</v>
      </c>
      <c r="B1067" s="148" t="s">
        <v>17575</v>
      </c>
      <c r="C1067" s="148" t="s">
        <v>5894</v>
      </c>
      <c r="D1067" s="149" t="s">
        <v>14703</v>
      </c>
    </row>
    <row r="1068" spans="1:4" ht="13.5" x14ac:dyDescent="0.25">
      <c r="A1068" s="148">
        <v>95216</v>
      </c>
      <c r="B1068" s="148" t="s">
        <v>17576</v>
      </c>
      <c r="C1068" s="148" t="s">
        <v>5894</v>
      </c>
      <c r="D1068" s="149" t="s">
        <v>17400</v>
      </c>
    </row>
    <row r="1069" spans="1:4" ht="13.5" x14ac:dyDescent="0.25">
      <c r="A1069" s="148">
        <v>95217</v>
      </c>
      <c r="B1069" s="148" t="s">
        <v>6381</v>
      </c>
      <c r="C1069" s="148" t="s">
        <v>5894</v>
      </c>
      <c r="D1069" s="149" t="s">
        <v>16047</v>
      </c>
    </row>
    <row r="1070" spans="1:4" ht="13.5" x14ac:dyDescent="0.25">
      <c r="A1070" s="148">
        <v>95255</v>
      </c>
      <c r="B1070" s="148" t="s">
        <v>6382</v>
      </c>
      <c r="C1070" s="148" t="s">
        <v>5894</v>
      </c>
      <c r="D1070" s="149" t="s">
        <v>13994</v>
      </c>
    </row>
    <row r="1071" spans="1:4" ht="13.5" x14ac:dyDescent="0.25">
      <c r="A1071" s="148">
        <v>95256</v>
      </c>
      <c r="B1071" s="148" t="s">
        <v>6383</v>
      </c>
      <c r="C1071" s="148" t="s">
        <v>5894</v>
      </c>
      <c r="D1071" s="149" t="s">
        <v>15827</v>
      </c>
    </row>
    <row r="1072" spans="1:4" ht="13.5" x14ac:dyDescent="0.25">
      <c r="A1072" s="148">
        <v>95257</v>
      </c>
      <c r="B1072" s="148" t="s">
        <v>6384</v>
      </c>
      <c r="C1072" s="148" t="s">
        <v>5894</v>
      </c>
      <c r="D1072" s="149" t="s">
        <v>22336</v>
      </c>
    </row>
    <row r="1073" spans="1:4" ht="13.5" x14ac:dyDescent="0.25">
      <c r="A1073" s="148">
        <v>95260</v>
      </c>
      <c r="B1073" s="148" t="s">
        <v>6385</v>
      </c>
      <c r="C1073" s="148" t="s">
        <v>5894</v>
      </c>
      <c r="D1073" s="149" t="s">
        <v>12580</v>
      </c>
    </row>
    <row r="1074" spans="1:4" ht="13.5" x14ac:dyDescent="0.25">
      <c r="A1074" s="148">
        <v>95261</v>
      </c>
      <c r="B1074" s="148" t="s">
        <v>6386</v>
      </c>
      <c r="C1074" s="148" t="s">
        <v>5894</v>
      </c>
      <c r="D1074" s="149" t="s">
        <v>13556</v>
      </c>
    </row>
    <row r="1075" spans="1:4" ht="13.5" x14ac:dyDescent="0.25">
      <c r="A1075" s="148">
        <v>95262</v>
      </c>
      <c r="B1075" s="148" t="s">
        <v>6387</v>
      </c>
      <c r="C1075" s="148" t="s">
        <v>5894</v>
      </c>
      <c r="D1075" s="149" t="s">
        <v>15316</v>
      </c>
    </row>
    <row r="1076" spans="1:4" ht="13.5" x14ac:dyDescent="0.25">
      <c r="A1076" s="148">
        <v>95263</v>
      </c>
      <c r="B1076" s="148" t="s">
        <v>6388</v>
      </c>
      <c r="C1076" s="148" t="s">
        <v>5894</v>
      </c>
      <c r="D1076" s="149" t="s">
        <v>13404</v>
      </c>
    </row>
    <row r="1077" spans="1:4" ht="13.5" x14ac:dyDescent="0.25">
      <c r="A1077" s="148">
        <v>95266</v>
      </c>
      <c r="B1077" s="148" t="s">
        <v>6389</v>
      </c>
      <c r="C1077" s="148" t="s">
        <v>5894</v>
      </c>
      <c r="D1077" s="149" t="s">
        <v>19886</v>
      </c>
    </row>
    <row r="1078" spans="1:4" ht="13.5" x14ac:dyDescent="0.25">
      <c r="A1078" s="148">
        <v>95267</v>
      </c>
      <c r="B1078" s="148" t="s">
        <v>6390</v>
      </c>
      <c r="C1078" s="148" t="s">
        <v>5894</v>
      </c>
      <c r="D1078" s="149" t="s">
        <v>15824</v>
      </c>
    </row>
    <row r="1079" spans="1:4" ht="13.5" x14ac:dyDescent="0.25">
      <c r="A1079" s="148">
        <v>95268</v>
      </c>
      <c r="B1079" s="148" t="s">
        <v>6391</v>
      </c>
      <c r="C1079" s="148" t="s">
        <v>5894</v>
      </c>
      <c r="D1079" s="149" t="s">
        <v>12615</v>
      </c>
    </row>
    <row r="1080" spans="1:4" ht="13.5" x14ac:dyDescent="0.25">
      <c r="A1080" s="148">
        <v>95269</v>
      </c>
      <c r="B1080" s="148" t="s">
        <v>6392</v>
      </c>
      <c r="C1080" s="148" t="s">
        <v>5894</v>
      </c>
      <c r="D1080" s="149" t="s">
        <v>16604</v>
      </c>
    </row>
    <row r="1081" spans="1:4" ht="13.5" x14ac:dyDescent="0.25">
      <c r="A1081" s="148">
        <v>95272</v>
      </c>
      <c r="B1081" s="148" t="s">
        <v>6393</v>
      </c>
      <c r="C1081" s="148" t="s">
        <v>5894</v>
      </c>
      <c r="D1081" s="149" t="s">
        <v>12615</v>
      </c>
    </row>
    <row r="1082" spans="1:4" ht="13.5" x14ac:dyDescent="0.25">
      <c r="A1082" s="148">
        <v>95273</v>
      </c>
      <c r="B1082" s="148" t="s">
        <v>6394</v>
      </c>
      <c r="C1082" s="148" t="s">
        <v>5894</v>
      </c>
      <c r="D1082" s="149" t="s">
        <v>13213</v>
      </c>
    </row>
    <row r="1083" spans="1:4" ht="13.5" x14ac:dyDescent="0.25">
      <c r="A1083" s="148">
        <v>95274</v>
      </c>
      <c r="B1083" s="148" t="s">
        <v>6395</v>
      </c>
      <c r="C1083" s="148" t="s">
        <v>5894</v>
      </c>
      <c r="D1083" s="149" t="s">
        <v>19819</v>
      </c>
    </row>
    <row r="1084" spans="1:4" ht="13.5" x14ac:dyDescent="0.25">
      <c r="A1084" s="148">
        <v>95275</v>
      </c>
      <c r="B1084" s="148" t="s">
        <v>6396</v>
      </c>
      <c r="C1084" s="148" t="s">
        <v>5894</v>
      </c>
      <c r="D1084" s="149" t="s">
        <v>12513</v>
      </c>
    </row>
    <row r="1085" spans="1:4" ht="13.5" x14ac:dyDescent="0.25">
      <c r="A1085" s="148">
        <v>95278</v>
      </c>
      <c r="B1085" s="148" t="s">
        <v>6397</v>
      </c>
      <c r="C1085" s="148" t="s">
        <v>5894</v>
      </c>
      <c r="D1085" s="149" t="s">
        <v>12534</v>
      </c>
    </row>
    <row r="1086" spans="1:4" ht="13.5" x14ac:dyDescent="0.25">
      <c r="A1086" s="148">
        <v>95279</v>
      </c>
      <c r="B1086" s="148" t="s">
        <v>6398</v>
      </c>
      <c r="C1086" s="148" t="s">
        <v>5894</v>
      </c>
      <c r="D1086" s="149" t="s">
        <v>13213</v>
      </c>
    </row>
    <row r="1087" spans="1:4" ht="13.5" x14ac:dyDescent="0.25">
      <c r="A1087" s="148">
        <v>95280</v>
      </c>
      <c r="B1087" s="148" t="s">
        <v>6399</v>
      </c>
      <c r="C1087" s="148" t="s">
        <v>5894</v>
      </c>
      <c r="D1087" s="149" t="s">
        <v>13239</v>
      </c>
    </row>
    <row r="1088" spans="1:4" ht="13.5" x14ac:dyDescent="0.25">
      <c r="A1088" s="148">
        <v>95281</v>
      </c>
      <c r="B1088" s="148" t="s">
        <v>6400</v>
      </c>
      <c r="C1088" s="148" t="s">
        <v>5894</v>
      </c>
      <c r="D1088" s="149" t="s">
        <v>16604</v>
      </c>
    </row>
    <row r="1089" spans="1:4" ht="13.5" x14ac:dyDescent="0.25">
      <c r="A1089" s="148">
        <v>95617</v>
      </c>
      <c r="B1089" s="148" t="s">
        <v>6401</v>
      </c>
      <c r="C1089" s="148" t="s">
        <v>5894</v>
      </c>
      <c r="D1089" s="149" t="s">
        <v>12575</v>
      </c>
    </row>
    <row r="1090" spans="1:4" ht="13.5" x14ac:dyDescent="0.25">
      <c r="A1090" s="148">
        <v>95618</v>
      </c>
      <c r="B1090" s="148" t="s">
        <v>6402</v>
      </c>
      <c r="C1090" s="148" t="s">
        <v>5894</v>
      </c>
      <c r="D1090" s="149" t="s">
        <v>19806</v>
      </c>
    </row>
    <row r="1091" spans="1:4" ht="13.5" x14ac:dyDescent="0.25">
      <c r="A1091" s="148">
        <v>95619</v>
      </c>
      <c r="B1091" s="148" t="s">
        <v>6403</v>
      </c>
      <c r="C1091" s="148" t="s">
        <v>5894</v>
      </c>
      <c r="D1091" s="149" t="s">
        <v>13295</v>
      </c>
    </row>
    <row r="1092" spans="1:4" ht="13.5" x14ac:dyDescent="0.25">
      <c r="A1092" s="148">
        <v>95627</v>
      </c>
      <c r="B1092" s="148" t="s">
        <v>6404</v>
      </c>
      <c r="C1092" s="148" t="s">
        <v>5894</v>
      </c>
      <c r="D1092" s="149" t="s">
        <v>22650</v>
      </c>
    </row>
    <row r="1093" spans="1:4" ht="13.5" x14ac:dyDescent="0.25">
      <c r="A1093" s="148">
        <v>95628</v>
      </c>
      <c r="B1093" s="148" t="s">
        <v>6405</v>
      </c>
      <c r="C1093" s="148" t="s">
        <v>5894</v>
      </c>
      <c r="D1093" s="149" t="s">
        <v>14111</v>
      </c>
    </row>
    <row r="1094" spans="1:4" ht="13.5" x14ac:dyDescent="0.25">
      <c r="A1094" s="148">
        <v>95629</v>
      </c>
      <c r="B1094" s="148" t="s">
        <v>6406</v>
      </c>
      <c r="C1094" s="148" t="s">
        <v>5894</v>
      </c>
      <c r="D1094" s="149" t="s">
        <v>22651</v>
      </c>
    </row>
    <row r="1095" spans="1:4" ht="13.5" x14ac:dyDescent="0.25">
      <c r="A1095" s="148">
        <v>95630</v>
      </c>
      <c r="B1095" s="148" t="s">
        <v>6407</v>
      </c>
      <c r="C1095" s="148" t="s">
        <v>5894</v>
      </c>
      <c r="D1095" s="149" t="s">
        <v>22552</v>
      </c>
    </row>
    <row r="1096" spans="1:4" ht="13.5" x14ac:dyDescent="0.25">
      <c r="A1096" s="148">
        <v>95698</v>
      </c>
      <c r="B1096" s="148" t="s">
        <v>6408</v>
      </c>
      <c r="C1096" s="148" t="s">
        <v>5894</v>
      </c>
      <c r="D1096" s="149" t="s">
        <v>13089</v>
      </c>
    </row>
    <row r="1097" spans="1:4" ht="13.5" x14ac:dyDescent="0.25">
      <c r="A1097" s="148">
        <v>95699</v>
      </c>
      <c r="B1097" s="148" t="s">
        <v>6409</v>
      </c>
      <c r="C1097" s="148" t="s">
        <v>5894</v>
      </c>
      <c r="D1097" s="149" t="s">
        <v>12534</v>
      </c>
    </row>
    <row r="1098" spans="1:4" ht="13.5" x14ac:dyDescent="0.25">
      <c r="A1098" s="148">
        <v>95700</v>
      </c>
      <c r="B1098" s="148" t="s">
        <v>6410</v>
      </c>
      <c r="C1098" s="148" t="s">
        <v>5894</v>
      </c>
      <c r="D1098" s="149" t="s">
        <v>15915</v>
      </c>
    </row>
    <row r="1099" spans="1:4" ht="13.5" x14ac:dyDescent="0.25">
      <c r="A1099" s="148">
        <v>95701</v>
      </c>
      <c r="B1099" s="148" t="s">
        <v>6411</v>
      </c>
      <c r="C1099" s="148" t="s">
        <v>5894</v>
      </c>
      <c r="D1099" s="149" t="s">
        <v>15441</v>
      </c>
    </row>
    <row r="1100" spans="1:4" ht="13.5" x14ac:dyDescent="0.25">
      <c r="A1100" s="148">
        <v>95704</v>
      </c>
      <c r="B1100" s="148" t="s">
        <v>6412</v>
      </c>
      <c r="C1100" s="148" t="s">
        <v>5894</v>
      </c>
      <c r="D1100" s="149" t="s">
        <v>15747</v>
      </c>
    </row>
    <row r="1101" spans="1:4" ht="13.5" x14ac:dyDescent="0.25">
      <c r="A1101" s="148">
        <v>95705</v>
      </c>
      <c r="B1101" s="148" t="s">
        <v>6413</v>
      </c>
      <c r="C1101" s="148" t="s">
        <v>5894</v>
      </c>
      <c r="D1101" s="149" t="s">
        <v>14839</v>
      </c>
    </row>
    <row r="1102" spans="1:4" ht="13.5" x14ac:dyDescent="0.25">
      <c r="A1102" s="148">
        <v>95706</v>
      </c>
      <c r="B1102" s="148" t="s">
        <v>6414</v>
      </c>
      <c r="C1102" s="148" t="s">
        <v>5894</v>
      </c>
      <c r="D1102" s="149" t="s">
        <v>13751</v>
      </c>
    </row>
    <row r="1103" spans="1:4" ht="13.5" x14ac:dyDescent="0.25">
      <c r="A1103" s="148">
        <v>95707</v>
      </c>
      <c r="B1103" s="148" t="s">
        <v>6415</v>
      </c>
      <c r="C1103" s="148" t="s">
        <v>5894</v>
      </c>
      <c r="D1103" s="149" t="s">
        <v>13782</v>
      </c>
    </row>
    <row r="1104" spans="1:4" ht="13.5" x14ac:dyDescent="0.25">
      <c r="A1104" s="148">
        <v>95710</v>
      </c>
      <c r="B1104" s="148" t="s">
        <v>6416</v>
      </c>
      <c r="C1104" s="148" t="s">
        <v>5894</v>
      </c>
      <c r="D1104" s="149" t="s">
        <v>16971</v>
      </c>
    </row>
    <row r="1105" spans="1:4" ht="13.5" x14ac:dyDescent="0.25">
      <c r="A1105" s="148">
        <v>95711</v>
      </c>
      <c r="B1105" s="148" t="s">
        <v>6417</v>
      </c>
      <c r="C1105" s="148" t="s">
        <v>5894</v>
      </c>
      <c r="D1105" s="149" t="s">
        <v>13603</v>
      </c>
    </row>
    <row r="1106" spans="1:4" ht="13.5" x14ac:dyDescent="0.25">
      <c r="A1106" s="148">
        <v>95712</v>
      </c>
      <c r="B1106" s="148" t="s">
        <v>6418</v>
      </c>
      <c r="C1106" s="148" t="s">
        <v>5894</v>
      </c>
      <c r="D1106" s="149" t="s">
        <v>14091</v>
      </c>
    </row>
    <row r="1107" spans="1:4" ht="13.5" x14ac:dyDescent="0.25">
      <c r="A1107" s="148">
        <v>95713</v>
      </c>
      <c r="B1107" s="148" t="s">
        <v>6419</v>
      </c>
      <c r="C1107" s="148" t="s">
        <v>5894</v>
      </c>
      <c r="D1107" s="149" t="s">
        <v>22571</v>
      </c>
    </row>
    <row r="1108" spans="1:4" ht="13.5" x14ac:dyDescent="0.25">
      <c r="A1108" s="148">
        <v>95716</v>
      </c>
      <c r="B1108" s="148" t="s">
        <v>6420</v>
      </c>
      <c r="C1108" s="148" t="s">
        <v>5894</v>
      </c>
      <c r="D1108" s="149" t="s">
        <v>14477</v>
      </c>
    </row>
    <row r="1109" spans="1:4" ht="13.5" x14ac:dyDescent="0.25">
      <c r="A1109" s="148">
        <v>95717</v>
      </c>
      <c r="B1109" s="148" t="s">
        <v>6421</v>
      </c>
      <c r="C1109" s="148" t="s">
        <v>5894</v>
      </c>
      <c r="D1109" s="149" t="s">
        <v>22413</v>
      </c>
    </row>
    <row r="1110" spans="1:4" ht="13.5" x14ac:dyDescent="0.25">
      <c r="A1110" s="148">
        <v>95718</v>
      </c>
      <c r="B1110" s="148" t="s">
        <v>6422</v>
      </c>
      <c r="C1110" s="148" t="s">
        <v>5894</v>
      </c>
      <c r="D1110" s="149" t="s">
        <v>22652</v>
      </c>
    </row>
    <row r="1111" spans="1:4" ht="13.5" x14ac:dyDescent="0.25">
      <c r="A1111" s="148">
        <v>95719</v>
      </c>
      <c r="B1111" s="148" t="s">
        <v>6423</v>
      </c>
      <c r="C1111" s="148" t="s">
        <v>5894</v>
      </c>
      <c r="D1111" s="149" t="s">
        <v>22571</v>
      </c>
    </row>
    <row r="1112" spans="1:4" ht="13.5" x14ac:dyDescent="0.25">
      <c r="A1112" s="148">
        <v>95869</v>
      </c>
      <c r="B1112" s="148" t="s">
        <v>6424</v>
      </c>
      <c r="C1112" s="148" t="s">
        <v>5894</v>
      </c>
      <c r="D1112" s="149" t="s">
        <v>12527</v>
      </c>
    </row>
    <row r="1113" spans="1:4" ht="13.5" x14ac:dyDescent="0.25">
      <c r="A1113" s="148">
        <v>95870</v>
      </c>
      <c r="B1113" s="148" t="s">
        <v>6425</v>
      </c>
      <c r="C1113" s="148" t="s">
        <v>5894</v>
      </c>
      <c r="D1113" s="149" t="s">
        <v>15834</v>
      </c>
    </row>
    <row r="1114" spans="1:4" ht="13.5" x14ac:dyDescent="0.25">
      <c r="A1114" s="148">
        <v>95871</v>
      </c>
      <c r="B1114" s="148" t="s">
        <v>6426</v>
      </c>
      <c r="C1114" s="148" t="s">
        <v>5894</v>
      </c>
      <c r="D1114" s="149" t="s">
        <v>22653</v>
      </c>
    </row>
    <row r="1115" spans="1:4" ht="13.5" x14ac:dyDescent="0.25">
      <c r="A1115" s="148">
        <v>95874</v>
      </c>
      <c r="B1115" s="148" t="s">
        <v>6427</v>
      </c>
      <c r="C1115" s="148" t="s">
        <v>5894</v>
      </c>
      <c r="D1115" s="149" t="s">
        <v>12560</v>
      </c>
    </row>
    <row r="1116" spans="1:4" ht="13.5" x14ac:dyDescent="0.25">
      <c r="A1116" s="148">
        <v>96008</v>
      </c>
      <c r="B1116" s="148" t="s">
        <v>6428</v>
      </c>
      <c r="C1116" s="148" t="s">
        <v>5894</v>
      </c>
      <c r="D1116" s="149" t="s">
        <v>16203</v>
      </c>
    </row>
    <row r="1117" spans="1:4" ht="13.5" x14ac:dyDescent="0.25">
      <c r="A1117" s="148">
        <v>96009</v>
      </c>
      <c r="B1117" s="148" t="s">
        <v>6429</v>
      </c>
      <c r="C1117" s="148" t="s">
        <v>5894</v>
      </c>
      <c r="D1117" s="149" t="s">
        <v>12514</v>
      </c>
    </row>
    <row r="1118" spans="1:4" ht="13.5" x14ac:dyDescent="0.25">
      <c r="A1118" s="148">
        <v>96011</v>
      </c>
      <c r="B1118" s="148" t="s">
        <v>6430</v>
      </c>
      <c r="C1118" s="148" t="s">
        <v>5894</v>
      </c>
      <c r="D1118" s="149" t="s">
        <v>20535</v>
      </c>
    </row>
    <row r="1119" spans="1:4" ht="13.5" x14ac:dyDescent="0.25">
      <c r="A1119" s="148">
        <v>96012</v>
      </c>
      <c r="B1119" s="148" t="s">
        <v>6431</v>
      </c>
      <c r="C1119" s="148" t="s">
        <v>5894</v>
      </c>
      <c r="D1119" s="149" t="s">
        <v>22553</v>
      </c>
    </row>
    <row r="1120" spans="1:4" ht="13.5" x14ac:dyDescent="0.25">
      <c r="A1120" s="148">
        <v>96015</v>
      </c>
      <c r="B1120" s="148" t="s">
        <v>6432</v>
      </c>
      <c r="C1120" s="148" t="s">
        <v>5894</v>
      </c>
      <c r="D1120" s="149" t="s">
        <v>19928</v>
      </c>
    </row>
    <row r="1121" spans="1:4" ht="13.5" x14ac:dyDescent="0.25">
      <c r="A1121" s="148">
        <v>96016</v>
      </c>
      <c r="B1121" s="148" t="s">
        <v>6433</v>
      </c>
      <c r="C1121" s="148" t="s">
        <v>5894</v>
      </c>
      <c r="D1121" s="149" t="s">
        <v>15054</v>
      </c>
    </row>
    <row r="1122" spans="1:4" ht="13.5" x14ac:dyDescent="0.25">
      <c r="A1122" s="148">
        <v>96018</v>
      </c>
      <c r="B1122" s="148" t="s">
        <v>6434</v>
      </c>
      <c r="C1122" s="148" t="s">
        <v>5894</v>
      </c>
      <c r="D1122" s="149" t="s">
        <v>16504</v>
      </c>
    </row>
    <row r="1123" spans="1:4" ht="13.5" x14ac:dyDescent="0.25">
      <c r="A1123" s="148">
        <v>96019</v>
      </c>
      <c r="B1123" s="148" t="s">
        <v>6435</v>
      </c>
      <c r="C1123" s="148" t="s">
        <v>5894</v>
      </c>
      <c r="D1123" s="149" t="s">
        <v>22553</v>
      </c>
    </row>
    <row r="1124" spans="1:4" ht="13.5" x14ac:dyDescent="0.25">
      <c r="A1124" s="148">
        <v>96023</v>
      </c>
      <c r="B1124" s="148" t="s">
        <v>6436</v>
      </c>
      <c r="C1124" s="148" t="s">
        <v>5894</v>
      </c>
      <c r="D1124" s="149" t="s">
        <v>13440</v>
      </c>
    </row>
    <row r="1125" spans="1:4" ht="13.5" x14ac:dyDescent="0.25">
      <c r="A1125" s="148">
        <v>96024</v>
      </c>
      <c r="B1125" s="148" t="s">
        <v>6437</v>
      </c>
      <c r="C1125" s="148" t="s">
        <v>5894</v>
      </c>
      <c r="D1125" s="149" t="s">
        <v>21822</v>
      </c>
    </row>
    <row r="1126" spans="1:4" ht="13.5" x14ac:dyDescent="0.25">
      <c r="A1126" s="148">
        <v>96026</v>
      </c>
      <c r="B1126" s="148" t="s">
        <v>6438</v>
      </c>
      <c r="C1126" s="148" t="s">
        <v>5894</v>
      </c>
      <c r="D1126" s="149" t="s">
        <v>15050</v>
      </c>
    </row>
    <row r="1127" spans="1:4" ht="13.5" x14ac:dyDescent="0.25">
      <c r="A1127" s="148">
        <v>96027</v>
      </c>
      <c r="B1127" s="148" t="s">
        <v>6439</v>
      </c>
      <c r="C1127" s="148" t="s">
        <v>5894</v>
      </c>
      <c r="D1127" s="149" t="s">
        <v>22540</v>
      </c>
    </row>
    <row r="1128" spans="1:4" ht="13.5" x14ac:dyDescent="0.25">
      <c r="A1128" s="148">
        <v>96030</v>
      </c>
      <c r="B1128" s="148" t="s">
        <v>6440</v>
      </c>
      <c r="C1128" s="148" t="s">
        <v>5894</v>
      </c>
      <c r="D1128" s="149" t="s">
        <v>22654</v>
      </c>
    </row>
    <row r="1129" spans="1:4" ht="13.5" x14ac:dyDescent="0.25">
      <c r="A1129" s="148">
        <v>96031</v>
      </c>
      <c r="B1129" s="148" t="s">
        <v>6441</v>
      </c>
      <c r="C1129" s="148" t="s">
        <v>5894</v>
      </c>
      <c r="D1129" s="149" t="s">
        <v>13250</v>
      </c>
    </row>
    <row r="1130" spans="1:4" ht="13.5" x14ac:dyDescent="0.25">
      <c r="A1130" s="148">
        <v>96032</v>
      </c>
      <c r="B1130" s="148" t="s">
        <v>6442</v>
      </c>
      <c r="C1130" s="148" t="s">
        <v>5894</v>
      </c>
      <c r="D1130" s="149" t="s">
        <v>14909</v>
      </c>
    </row>
    <row r="1131" spans="1:4" ht="13.5" x14ac:dyDescent="0.25">
      <c r="A1131" s="148">
        <v>96033</v>
      </c>
      <c r="B1131" s="148" t="s">
        <v>6443</v>
      </c>
      <c r="C1131" s="148" t="s">
        <v>5894</v>
      </c>
      <c r="D1131" s="149" t="s">
        <v>16486</v>
      </c>
    </row>
    <row r="1132" spans="1:4" ht="13.5" x14ac:dyDescent="0.25">
      <c r="A1132" s="148">
        <v>96034</v>
      </c>
      <c r="B1132" s="148" t="s">
        <v>6444</v>
      </c>
      <c r="C1132" s="148" t="s">
        <v>5894</v>
      </c>
      <c r="D1132" s="149" t="s">
        <v>22614</v>
      </c>
    </row>
    <row r="1133" spans="1:4" ht="13.5" x14ac:dyDescent="0.25">
      <c r="A1133" s="148">
        <v>96053</v>
      </c>
      <c r="B1133" s="148" t="s">
        <v>6445</v>
      </c>
      <c r="C1133" s="148" t="s">
        <v>5894</v>
      </c>
      <c r="D1133" s="149" t="s">
        <v>13642</v>
      </c>
    </row>
    <row r="1134" spans="1:4" ht="13.5" x14ac:dyDescent="0.25">
      <c r="A1134" s="148">
        <v>96054</v>
      </c>
      <c r="B1134" s="148" t="s">
        <v>6446</v>
      </c>
      <c r="C1134" s="148" t="s">
        <v>5894</v>
      </c>
      <c r="D1134" s="149" t="s">
        <v>15081</v>
      </c>
    </row>
    <row r="1135" spans="1:4" ht="13.5" x14ac:dyDescent="0.25">
      <c r="A1135" s="148">
        <v>96055</v>
      </c>
      <c r="B1135" s="148" t="s">
        <v>6447</v>
      </c>
      <c r="C1135" s="148" t="s">
        <v>5894</v>
      </c>
      <c r="D1135" s="149" t="s">
        <v>19483</v>
      </c>
    </row>
    <row r="1136" spans="1:4" ht="13.5" x14ac:dyDescent="0.25">
      <c r="A1136" s="148">
        <v>96056</v>
      </c>
      <c r="B1136" s="148" t="s">
        <v>6448</v>
      </c>
      <c r="C1136" s="148" t="s">
        <v>5894</v>
      </c>
      <c r="D1136" s="149" t="s">
        <v>14675</v>
      </c>
    </row>
    <row r="1137" spans="1:4" ht="13.5" x14ac:dyDescent="0.25">
      <c r="A1137" s="148">
        <v>96057</v>
      </c>
      <c r="B1137" s="148" t="s">
        <v>6449</v>
      </c>
      <c r="C1137" s="148" t="s">
        <v>5894</v>
      </c>
      <c r="D1137" s="149" t="s">
        <v>22540</v>
      </c>
    </row>
    <row r="1138" spans="1:4" ht="13.5" x14ac:dyDescent="0.25">
      <c r="A1138" s="148">
        <v>96060</v>
      </c>
      <c r="B1138" s="148" t="s">
        <v>6450</v>
      </c>
      <c r="C1138" s="148" t="s">
        <v>5894</v>
      </c>
      <c r="D1138" s="149" t="s">
        <v>14695</v>
      </c>
    </row>
    <row r="1139" spans="1:4" ht="13.5" x14ac:dyDescent="0.25">
      <c r="A1139" s="148">
        <v>96061</v>
      </c>
      <c r="B1139" s="148" t="s">
        <v>6451</v>
      </c>
      <c r="C1139" s="148" t="s">
        <v>5894</v>
      </c>
      <c r="D1139" s="149" t="s">
        <v>15536</v>
      </c>
    </row>
    <row r="1140" spans="1:4" ht="13.5" x14ac:dyDescent="0.25">
      <c r="A1140" s="148">
        <v>96062</v>
      </c>
      <c r="B1140" s="148" t="s">
        <v>6452</v>
      </c>
      <c r="C1140" s="148" t="s">
        <v>5894</v>
      </c>
      <c r="D1140" s="149" t="s">
        <v>22607</v>
      </c>
    </row>
    <row r="1141" spans="1:4" ht="13.5" x14ac:dyDescent="0.25">
      <c r="A1141" s="148">
        <v>96241</v>
      </c>
      <c r="B1141" s="148" t="s">
        <v>6453</v>
      </c>
      <c r="C1141" s="148" t="s">
        <v>5894</v>
      </c>
      <c r="D1141" s="149" t="s">
        <v>16230</v>
      </c>
    </row>
    <row r="1142" spans="1:4" ht="13.5" x14ac:dyDescent="0.25">
      <c r="A1142" s="148">
        <v>96242</v>
      </c>
      <c r="B1142" s="148" t="s">
        <v>6454</v>
      </c>
      <c r="C1142" s="148" t="s">
        <v>5894</v>
      </c>
      <c r="D1142" s="149" t="s">
        <v>13842</v>
      </c>
    </row>
    <row r="1143" spans="1:4" ht="13.5" x14ac:dyDescent="0.25">
      <c r="A1143" s="148">
        <v>96243</v>
      </c>
      <c r="B1143" s="148" t="s">
        <v>6455</v>
      </c>
      <c r="C1143" s="148" t="s">
        <v>5894</v>
      </c>
      <c r="D1143" s="149" t="s">
        <v>16232</v>
      </c>
    </row>
    <row r="1144" spans="1:4" ht="13.5" x14ac:dyDescent="0.25">
      <c r="A1144" s="148">
        <v>96244</v>
      </c>
      <c r="B1144" s="148" t="s">
        <v>6456</v>
      </c>
      <c r="C1144" s="148" t="s">
        <v>5894</v>
      </c>
      <c r="D1144" s="149" t="s">
        <v>14175</v>
      </c>
    </row>
    <row r="1145" spans="1:4" ht="13.5" x14ac:dyDescent="0.25">
      <c r="A1145" s="148">
        <v>96298</v>
      </c>
      <c r="B1145" s="148" t="s">
        <v>17577</v>
      </c>
      <c r="C1145" s="148" t="s">
        <v>5894</v>
      </c>
      <c r="D1145" s="149" t="s">
        <v>14322</v>
      </c>
    </row>
    <row r="1146" spans="1:4" ht="13.5" x14ac:dyDescent="0.25">
      <c r="A1146" s="148">
        <v>96299</v>
      </c>
      <c r="B1146" s="148" t="s">
        <v>17578</v>
      </c>
      <c r="C1146" s="148" t="s">
        <v>5894</v>
      </c>
      <c r="D1146" s="149" t="s">
        <v>12680</v>
      </c>
    </row>
    <row r="1147" spans="1:4" ht="13.5" x14ac:dyDescent="0.25">
      <c r="A1147" s="148">
        <v>96300</v>
      </c>
      <c r="B1147" s="148" t="s">
        <v>17579</v>
      </c>
      <c r="C1147" s="148" t="s">
        <v>5894</v>
      </c>
      <c r="D1147" s="149" t="s">
        <v>22655</v>
      </c>
    </row>
    <row r="1148" spans="1:4" ht="13.5" x14ac:dyDescent="0.25">
      <c r="A1148" s="148">
        <v>96301</v>
      </c>
      <c r="B1148" s="148" t="s">
        <v>6457</v>
      </c>
      <c r="C1148" s="148" t="s">
        <v>5894</v>
      </c>
      <c r="D1148" s="149" t="s">
        <v>20702</v>
      </c>
    </row>
    <row r="1149" spans="1:4" ht="13.5" x14ac:dyDescent="0.25">
      <c r="A1149" s="148">
        <v>96304</v>
      </c>
      <c r="B1149" s="148" t="s">
        <v>17580</v>
      </c>
      <c r="C1149" s="148" t="s">
        <v>5894</v>
      </c>
      <c r="D1149" s="149" t="s">
        <v>13556</v>
      </c>
    </row>
    <row r="1150" spans="1:4" ht="13.5" x14ac:dyDescent="0.25">
      <c r="A1150" s="148">
        <v>96305</v>
      </c>
      <c r="B1150" s="148" t="s">
        <v>17581</v>
      </c>
      <c r="C1150" s="148" t="s">
        <v>5894</v>
      </c>
      <c r="D1150" s="149" t="s">
        <v>14694</v>
      </c>
    </row>
    <row r="1151" spans="1:4" ht="13.5" x14ac:dyDescent="0.25">
      <c r="A1151" s="148">
        <v>96306</v>
      </c>
      <c r="B1151" s="148" t="s">
        <v>17582</v>
      </c>
      <c r="C1151" s="148" t="s">
        <v>5894</v>
      </c>
      <c r="D1151" s="149" t="s">
        <v>13215</v>
      </c>
    </row>
    <row r="1152" spans="1:4" ht="13.5" x14ac:dyDescent="0.25">
      <c r="A1152" s="148">
        <v>96307</v>
      </c>
      <c r="B1152" s="148" t="s">
        <v>17583</v>
      </c>
      <c r="C1152" s="148" t="s">
        <v>5894</v>
      </c>
      <c r="D1152" s="149" t="s">
        <v>19750</v>
      </c>
    </row>
    <row r="1153" spans="1:4" ht="13.5" x14ac:dyDescent="0.25">
      <c r="A1153" s="148">
        <v>96457</v>
      </c>
      <c r="B1153" s="148" t="s">
        <v>6458</v>
      </c>
      <c r="C1153" s="148" t="s">
        <v>5894</v>
      </c>
      <c r="D1153" s="149" t="s">
        <v>16030</v>
      </c>
    </row>
    <row r="1154" spans="1:4" ht="13.5" x14ac:dyDescent="0.25">
      <c r="A1154" s="148">
        <v>96458</v>
      </c>
      <c r="B1154" s="148" t="s">
        <v>6459</v>
      </c>
      <c r="C1154" s="148" t="s">
        <v>5894</v>
      </c>
      <c r="D1154" s="149" t="s">
        <v>15371</v>
      </c>
    </row>
    <row r="1155" spans="1:4" ht="13.5" x14ac:dyDescent="0.25">
      <c r="A1155" s="148">
        <v>96459</v>
      </c>
      <c r="B1155" s="148" t="s">
        <v>6460</v>
      </c>
      <c r="C1155" s="148" t="s">
        <v>5894</v>
      </c>
      <c r="D1155" s="149" t="s">
        <v>22413</v>
      </c>
    </row>
    <row r="1156" spans="1:4" ht="13.5" x14ac:dyDescent="0.25">
      <c r="A1156" s="148">
        <v>96460</v>
      </c>
      <c r="B1156" s="148" t="s">
        <v>6461</v>
      </c>
      <c r="C1156" s="148" t="s">
        <v>5894</v>
      </c>
      <c r="D1156" s="149" t="s">
        <v>22656</v>
      </c>
    </row>
    <row r="1157" spans="1:4" ht="13.5" x14ac:dyDescent="0.25">
      <c r="A1157" s="148">
        <v>98760</v>
      </c>
      <c r="B1157" s="148" t="s">
        <v>6462</v>
      </c>
      <c r="C1157" s="148" t="s">
        <v>5894</v>
      </c>
      <c r="D1157" s="149" t="s">
        <v>19806</v>
      </c>
    </row>
    <row r="1158" spans="1:4" ht="13.5" x14ac:dyDescent="0.25">
      <c r="A1158" s="148">
        <v>98761</v>
      </c>
      <c r="B1158" s="148" t="s">
        <v>6463</v>
      </c>
      <c r="C1158" s="148" t="s">
        <v>5894</v>
      </c>
      <c r="D1158" s="149" t="s">
        <v>15840</v>
      </c>
    </row>
    <row r="1159" spans="1:4" ht="13.5" x14ac:dyDescent="0.25">
      <c r="A1159" s="148">
        <v>98762</v>
      </c>
      <c r="B1159" s="148" t="s">
        <v>6464</v>
      </c>
      <c r="C1159" s="148" t="s">
        <v>5894</v>
      </c>
      <c r="D1159" s="149" t="s">
        <v>13556</v>
      </c>
    </row>
    <row r="1160" spans="1:4" ht="13.5" x14ac:dyDescent="0.25">
      <c r="A1160" s="148">
        <v>98763</v>
      </c>
      <c r="B1160" s="148" t="s">
        <v>6465</v>
      </c>
      <c r="C1160" s="148" t="s">
        <v>5894</v>
      </c>
      <c r="D1160" s="149" t="s">
        <v>15313</v>
      </c>
    </row>
    <row r="1161" spans="1:4" ht="13.5" x14ac:dyDescent="0.25">
      <c r="A1161" s="148">
        <v>99829</v>
      </c>
      <c r="B1161" s="148" t="s">
        <v>6466</v>
      </c>
      <c r="C1161" s="148" t="s">
        <v>5894</v>
      </c>
      <c r="D1161" s="149" t="s">
        <v>19672</v>
      </c>
    </row>
    <row r="1162" spans="1:4" ht="13.5" x14ac:dyDescent="0.25">
      <c r="A1162" s="148">
        <v>99830</v>
      </c>
      <c r="B1162" s="148" t="s">
        <v>6467</v>
      </c>
      <c r="C1162" s="148" t="s">
        <v>5894</v>
      </c>
      <c r="D1162" s="149" t="s">
        <v>15824</v>
      </c>
    </row>
    <row r="1163" spans="1:4" ht="13.5" x14ac:dyDescent="0.25">
      <c r="A1163" s="148">
        <v>99831</v>
      </c>
      <c r="B1163" s="148" t="s">
        <v>6468</v>
      </c>
      <c r="C1163" s="148" t="s">
        <v>5894</v>
      </c>
      <c r="D1163" s="149" t="s">
        <v>19886</v>
      </c>
    </row>
    <row r="1164" spans="1:4" ht="13.5" x14ac:dyDescent="0.25">
      <c r="A1164" s="148">
        <v>99832</v>
      </c>
      <c r="B1164" s="148" t="s">
        <v>6469</v>
      </c>
      <c r="C1164" s="148" t="s">
        <v>5894</v>
      </c>
      <c r="D1164" s="149" t="s">
        <v>16046</v>
      </c>
    </row>
    <row r="1165" spans="1:4" ht="13.5" x14ac:dyDescent="0.25">
      <c r="A1165" s="148">
        <v>100637</v>
      </c>
      <c r="B1165" s="148" t="s">
        <v>6470</v>
      </c>
      <c r="C1165" s="148" t="s">
        <v>5894</v>
      </c>
      <c r="D1165" s="149" t="s">
        <v>22657</v>
      </c>
    </row>
    <row r="1166" spans="1:4" ht="13.5" x14ac:dyDescent="0.25">
      <c r="A1166" s="148">
        <v>100638</v>
      </c>
      <c r="B1166" s="148" t="s">
        <v>6471</v>
      </c>
      <c r="C1166" s="148" t="s">
        <v>5894</v>
      </c>
      <c r="D1166" s="149" t="s">
        <v>12592</v>
      </c>
    </row>
    <row r="1167" spans="1:4" ht="13.5" x14ac:dyDescent="0.25">
      <c r="A1167" s="148">
        <v>100639</v>
      </c>
      <c r="B1167" s="148" t="s">
        <v>6472</v>
      </c>
      <c r="C1167" s="148" t="s">
        <v>5894</v>
      </c>
      <c r="D1167" s="149" t="s">
        <v>22658</v>
      </c>
    </row>
    <row r="1168" spans="1:4" ht="13.5" x14ac:dyDescent="0.25">
      <c r="A1168" s="148">
        <v>100640</v>
      </c>
      <c r="B1168" s="148" t="s">
        <v>6473</v>
      </c>
      <c r="C1168" s="148" t="s">
        <v>5894</v>
      </c>
      <c r="D1168" s="149" t="s">
        <v>22659</v>
      </c>
    </row>
    <row r="1169" spans="1:4" ht="13.5" x14ac:dyDescent="0.25">
      <c r="A1169" s="148">
        <v>100643</v>
      </c>
      <c r="B1169" s="148" t="s">
        <v>6474</v>
      </c>
      <c r="C1169" s="148" t="s">
        <v>5894</v>
      </c>
      <c r="D1169" s="149" t="s">
        <v>22660</v>
      </c>
    </row>
    <row r="1170" spans="1:4" ht="13.5" x14ac:dyDescent="0.25">
      <c r="A1170" s="148">
        <v>100644</v>
      </c>
      <c r="B1170" s="148" t="s">
        <v>6475</v>
      </c>
      <c r="C1170" s="148" t="s">
        <v>5894</v>
      </c>
      <c r="D1170" s="149" t="s">
        <v>22661</v>
      </c>
    </row>
    <row r="1171" spans="1:4" ht="13.5" x14ac:dyDescent="0.25">
      <c r="A1171" s="148">
        <v>100645</v>
      </c>
      <c r="B1171" s="148" t="s">
        <v>6476</v>
      </c>
      <c r="C1171" s="148" t="s">
        <v>5894</v>
      </c>
      <c r="D1171" s="149" t="s">
        <v>22662</v>
      </c>
    </row>
    <row r="1172" spans="1:4" ht="13.5" x14ac:dyDescent="0.25">
      <c r="A1172" s="148">
        <v>100646</v>
      </c>
      <c r="B1172" s="148" t="s">
        <v>6477</v>
      </c>
      <c r="C1172" s="148" t="s">
        <v>5894</v>
      </c>
      <c r="D1172" s="149" t="s">
        <v>22663</v>
      </c>
    </row>
    <row r="1173" spans="1:4" ht="13.5" x14ac:dyDescent="0.25">
      <c r="A1173" s="148">
        <v>55960</v>
      </c>
      <c r="B1173" s="148" t="s">
        <v>17584</v>
      </c>
      <c r="C1173" s="148" t="s">
        <v>5570</v>
      </c>
      <c r="D1173" s="149" t="s">
        <v>15919</v>
      </c>
    </row>
    <row r="1174" spans="1:4" ht="13.5" x14ac:dyDescent="0.25">
      <c r="A1174" s="148">
        <v>92259</v>
      </c>
      <c r="B1174" s="148" t="s">
        <v>6519</v>
      </c>
      <c r="C1174" s="148" t="s">
        <v>5304</v>
      </c>
      <c r="D1174" s="149" t="s">
        <v>22664</v>
      </c>
    </row>
    <row r="1175" spans="1:4" ht="13.5" x14ac:dyDescent="0.25">
      <c r="A1175" s="148">
        <v>92260</v>
      </c>
      <c r="B1175" s="148" t="s">
        <v>6520</v>
      </c>
      <c r="C1175" s="148" t="s">
        <v>5304</v>
      </c>
      <c r="D1175" s="149" t="s">
        <v>22665</v>
      </c>
    </row>
    <row r="1176" spans="1:4" ht="13.5" x14ac:dyDescent="0.25">
      <c r="A1176" s="148">
        <v>92261</v>
      </c>
      <c r="B1176" s="148" t="s">
        <v>6521</v>
      </c>
      <c r="C1176" s="148" t="s">
        <v>5304</v>
      </c>
      <c r="D1176" s="149" t="s">
        <v>22666</v>
      </c>
    </row>
    <row r="1177" spans="1:4" ht="13.5" x14ac:dyDescent="0.25">
      <c r="A1177" s="148">
        <v>92262</v>
      </c>
      <c r="B1177" s="148" t="s">
        <v>6522</v>
      </c>
      <c r="C1177" s="148" t="s">
        <v>5304</v>
      </c>
      <c r="D1177" s="149" t="s">
        <v>22667</v>
      </c>
    </row>
    <row r="1178" spans="1:4" ht="13.5" x14ac:dyDescent="0.25">
      <c r="A1178" s="148">
        <v>92539</v>
      </c>
      <c r="B1178" s="148" t="s">
        <v>6523</v>
      </c>
      <c r="C1178" s="148" t="s">
        <v>5570</v>
      </c>
      <c r="D1178" s="149" t="s">
        <v>14261</v>
      </c>
    </row>
    <row r="1179" spans="1:4" ht="13.5" x14ac:dyDescent="0.25">
      <c r="A1179" s="148">
        <v>92540</v>
      </c>
      <c r="B1179" s="148" t="s">
        <v>6524</v>
      </c>
      <c r="C1179" s="148" t="s">
        <v>5570</v>
      </c>
      <c r="D1179" s="149" t="s">
        <v>16816</v>
      </c>
    </row>
    <row r="1180" spans="1:4" ht="13.5" x14ac:dyDescent="0.25">
      <c r="A1180" s="148">
        <v>92541</v>
      </c>
      <c r="B1180" s="148" t="s">
        <v>6525</v>
      </c>
      <c r="C1180" s="148" t="s">
        <v>5570</v>
      </c>
      <c r="D1180" s="149" t="s">
        <v>22668</v>
      </c>
    </row>
    <row r="1181" spans="1:4" ht="13.5" x14ac:dyDescent="0.25">
      <c r="A1181" s="148">
        <v>92542</v>
      </c>
      <c r="B1181" s="148" t="s">
        <v>6526</v>
      </c>
      <c r="C1181" s="148" t="s">
        <v>5570</v>
      </c>
      <c r="D1181" s="149" t="s">
        <v>22669</v>
      </c>
    </row>
    <row r="1182" spans="1:4" ht="13.5" x14ac:dyDescent="0.25">
      <c r="A1182" s="148">
        <v>92543</v>
      </c>
      <c r="B1182" s="148" t="s">
        <v>6527</v>
      </c>
      <c r="C1182" s="148" t="s">
        <v>5570</v>
      </c>
      <c r="D1182" s="149" t="s">
        <v>14348</v>
      </c>
    </row>
    <row r="1183" spans="1:4" ht="13.5" x14ac:dyDescent="0.25">
      <c r="A1183" s="148">
        <v>92544</v>
      </c>
      <c r="B1183" s="148" t="s">
        <v>6528</v>
      </c>
      <c r="C1183" s="148" t="s">
        <v>5570</v>
      </c>
      <c r="D1183" s="149" t="s">
        <v>16221</v>
      </c>
    </row>
    <row r="1184" spans="1:4" ht="13.5" x14ac:dyDescent="0.25">
      <c r="A1184" s="148">
        <v>92545</v>
      </c>
      <c r="B1184" s="148" t="s">
        <v>6529</v>
      </c>
      <c r="C1184" s="148" t="s">
        <v>5304</v>
      </c>
      <c r="D1184" s="149" t="s">
        <v>22670</v>
      </c>
    </row>
    <row r="1185" spans="1:4" ht="13.5" x14ac:dyDescent="0.25">
      <c r="A1185" s="148">
        <v>92546</v>
      </c>
      <c r="B1185" s="148" t="s">
        <v>6530</v>
      </c>
      <c r="C1185" s="148" t="s">
        <v>5304</v>
      </c>
      <c r="D1185" s="149" t="s">
        <v>22671</v>
      </c>
    </row>
    <row r="1186" spans="1:4" ht="13.5" x14ac:dyDescent="0.25">
      <c r="A1186" s="148">
        <v>92547</v>
      </c>
      <c r="B1186" s="148" t="s">
        <v>6531</v>
      </c>
      <c r="C1186" s="148" t="s">
        <v>5304</v>
      </c>
      <c r="D1186" s="149" t="s">
        <v>22672</v>
      </c>
    </row>
    <row r="1187" spans="1:4" ht="13.5" x14ac:dyDescent="0.25">
      <c r="A1187" s="148">
        <v>92548</v>
      </c>
      <c r="B1187" s="148" t="s">
        <v>6532</v>
      </c>
      <c r="C1187" s="148" t="s">
        <v>5304</v>
      </c>
      <c r="D1187" s="149" t="s">
        <v>22673</v>
      </c>
    </row>
    <row r="1188" spans="1:4" ht="13.5" x14ac:dyDescent="0.25">
      <c r="A1188" s="148">
        <v>92549</v>
      </c>
      <c r="B1188" s="148" t="s">
        <v>6533</v>
      </c>
      <c r="C1188" s="148" t="s">
        <v>5304</v>
      </c>
      <c r="D1188" s="149" t="s">
        <v>22674</v>
      </c>
    </row>
    <row r="1189" spans="1:4" ht="13.5" x14ac:dyDescent="0.25">
      <c r="A1189" s="148">
        <v>92550</v>
      </c>
      <c r="B1189" s="148" t="s">
        <v>6534</v>
      </c>
      <c r="C1189" s="148" t="s">
        <v>5304</v>
      </c>
      <c r="D1189" s="149" t="s">
        <v>22675</v>
      </c>
    </row>
    <row r="1190" spans="1:4" ht="13.5" x14ac:dyDescent="0.25">
      <c r="A1190" s="148">
        <v>92551</v>
      </c>
      <c r="B1190" s="148" t="s">
        <v>6535</v>
      </c>
      <c r="C1190" s="148" t="s">
        <v>5304</v>
      </c>
      <c r="D1190" s="149" t="s">
        <v>22676</v>
      </c>
    </row>
    <row r="1191" spans="1:4" ht="13.5" x14ac:dyDescent="0.25">
      <c r="A1191" s="148">
        <v>92552</v>
      </c>
      <c r="B1191" s="148" t="s">
        <v>6536</v>
      </c>
      <c r="C1191" s="148" t="s">
        <v>5304</v>
      </c>
      <c r="D1191" s="149" t="s">
        <v>22677</v>
      </c>
    </row>
    <row r="1192" spans="1:4" ht="13.5" x14ac:dyDescent="0.25">
      <c r="A1192" s="148">
        <v>92553</v>
      </c>
      <c r="B1192" s="148" t="s">
        <v>6537</v>
      </c>
      <c r="C1192" s="148" t="s">
        <v>5304</v>
      </c>
      <c r="D1192" s="149" t="s">
        <v>22678</v>
      </c>
    </row>
    <row r="1193" spans="1:4" ht="13.5" x14ac:dyDescent="0.25">
      <c r="A1193" s="148">
        <v>92554</v>
      </c>
      <c r="B1193" s="148" t="s">
        <v>6538</v>
      </c>
      <c r="C1193" s="148" t="s">
        <v>5304</v>
      </c>
      <c r="D1193" s="149" t="s">
        <v>22679</v>
      </c>
    </row>
    <row r="1194" spans="1:4" ht="13.5" x14ac:dyDescent="0.25">
      <c r="A1194" s="148">
        <v>92555</v>
      </c>
      <c r="B1194" s="148" t="s">
        <v>6539</v>
      </c>
      <c r="C1194" s="148" t="s">
        <v>5304</v>
      </c>
      <c r="D1194" s="149" t="s">
        <v>22680</v>
      </c>
    </row>
    <row r="1195" spans="1:4" ht="13.5" x14ac:dyDescent="0.25">
      <c r="A1195" s="148">
        <v>92556</v>
      </c>
      <c r="B1195" s="148" t="s">
        <v>6540</v>
      </c>
      <c r="C1195" s="148" t="s">
        <v>5304</v>
      </c>
      <c r="D1195" s="149" t="s">
        <v>22681</v>
      </c>
    </row>
    <row r="1196" spans="1:4" ht="13.5" x14ac:dyDescent="0.25">
      <c r="A1196" s="148">
        <v>92557</v>
      </c>
      <c r="B1196" s="148" t="s">
        <v>6541</v>
      </c>
      <c r="C1196" s="148" t="s">
        <v>5304</v>
      </c>
      <c r="D1196" s="149" t="s">
        <v>22682</v>
      </c>
    </row>
    <row r="1197" spans="1:4" ht="13.5" x14ac:dyDescent="0.25">
      <c r="A1197" s="148">
        <v>92558</v>
      </c>
      <c r="B1197" s="148" t="s">
        <v>6542</v>
      </c>
      <c r="C1197" s="148" t="s">
        <v>5304</v>
      </c>
      <c r="D1197" s="149" t="s">
        <v>22683</v>
      </c>
    </row>
    <row r="1198" spans="1:4" ht="13.5" x14ac:dyDescent="0.25">
      <c r="A1198" s="148">
        <v>92559</v>
      </c>
      <c r="B1198" s="148" t="s">
        <v>6543</v>
      </c>
      <c r="C1198" s="148" t="s">
        <v>5304</v>
      </c>
      <c r="D1198" s="149" t="s">
        <v>22684</v>
      </c>
    </row>
    <row r="1199" spans="1:4" ht="13.5" x14ac:dyDescent="0.25">
      <c r="A1199" s="148">
        <v>92560</v>
      </c>
      <c r="B1199" s="148" t="s">
        <v>6544</v>
      </c>
      <c r="C1199" s="148" t="s">
        <v>5304</v>
      </c>
      <c r="D1199" s="149" t="s">
        <v>22685</v>
      </c>
    </row>
    <row r="1200" spans="1:4" ht="13.5" x14ac:dyDescent="0.25">
      <c r="A1200" s="148">
        <v>92561</v>
      </c>
      <c r="B1200" s="148" t="s">
        <v>6545</v>
      </c>
      <c r="C1200" s="148" t="s">
        <v>5304</v>
      </c>
      <c r="D1200" s="149" t="s">
        <v>22686</v>
      </c>
    </row>
    <row r="1201" spans="1:4" ht="13.5" x14ac:dyDescent="0.25">
      <c r="A1201" s="148">
        <v>92562</v>
      </c>
      <c r="B1201" s="148" t="s">
        <v>6546</v>
      </c>
      <c r="C1201" s="148" t="s">
        <v>5304</v>
      </c>
      <c r="D1201" s="149" t="s">
        <v>22687</v>
      </c>
    </row>
    <row r="1202" spans="1:4" ht="13.5" x14ac:dyDescent="0.25">
      <c r="A1202" s="148">
        <v>92563</v>
      </c>
      <c r="B1202" s="148" t="s">
        <v>6547</v>
      </c>
      <c r="C1202" s="148" t="s">
        <v>5304</v>
      </c>
      <c r="D1202" s="149" t="s">
        <v>22688</v>
      </c>
    </row>
    <row r="1203" spans="1:4" ht="13.5" x14ac:dyDescent="0.25">
      <c r="A1203" s="148">
        <v>92564</v>
      </c>
      <c r="B1203" s="148" t="s">
        <v>6548</v>
      </c>
      <c r="C1203" s="148" t="s">
        <v>5304</v>
      </c>
      <c r="D1203" s="149" t="s">
        <v>22689</v>
      </c>
    </row>
    <row r="1204" spans="1:4" ht="13.5" x14ac:dyDescent="0.25">
      <c r="A1204" s="148">
        <v>92565</v>
      </c>
      <c r="B1204" s="148" t="s">
        <v>6549</v>
      </c>
      <c r="C1204" s="148" t="s">
        <v>5570</v>
      </c>
      <c r="D1204" s="149" t="s">
        <v>22690</v>
      </c>
    </row>
    <row r="1205" spans="1:4" ht="13.5" x14ac:dyDescent="0.25">
      <c r="A1205" s="148">
        <v>92566</v>
      </c>
      <c r="B1205" s="148" t="s">
        <v>6550</v>
      </c>
      <c r="C1205" s="148" t="s">
        <v>5570</v>
      </c>
      <c r="D1205" s="149" t="s">
        <v>13258</v>
      </c>
    </row>
    <row r="1206" spans="1:4" ht="13.5" x14ac:dyDescent="0.25">
      <c r="A1206" s="148">
        <v>92567</v>
      </c>
      <c r="B1206" s="148" t="s">
        <v>6551</v>
      </c>
      <c r="C1206" s="148" t="s">
        <v>5570</v>
      </c>
      <c r="D1206" s="149" t="s">
        <v>22691</v>
      </c>
    </row>
    <row r="1207" spans="1:4" ht="13.5" x14ac:dyDescent="0.25">
      <c r="A1207" s="148">
        <v>100379</v>
      </c>
      <c r="B1207" s="148" t="s">
        <v>6552</v>
      </c>
      <c r="C1207" s="148" t="s">
        <v>5570</v>
      </c>
      <c r="D1207" s="149" t="s">
        <v>22690</v>
      </c>
    </row>
    <row r="1208" spans="1:4" ht="13.5" x14ac:dyDescent="0.25">
      <c r="A1208" s="148">
        <v>100380</v>
      </c>
      <c r="B1208" s="148" t="s">
        <v>6553</v>
      </c>
      <c r="C1208" s="148" t="s">
        <v>5570</v>
      </c>
      <c r="D1208" s="149" t="s">
        <v>20254</v>
      </c>
    </row>
    <row r="1209" spans="1:4" ht="13.5" x14ac:dyDescent="0.25">
      <c r="A1209" s="148">
        <v>100381</v>
      </c>
      <c r="B1209" s="148" t="s">
        <v>6554</v>
      </c>
      <c r="C1209" s="148" t="s">
        <v>5570</v>
      </c>
      <c r="D1209" s="149" t="s">
        <v>22692</v>
      </c>
    </row>
    <row r="1210" spans="1:4" ht="13.5" x14ac:dyDescent="0.25">
      <c r="A1210" s="148">
        <v>100383</v>
      </c>
      <c r="B1210" s="148" t="s">
        <v>6555</v>
      </c>
      <c r="C1210" s="148" t="s">
        <v>5570</v>
      </c>
      <c r="D1210" s="149" t="s">
        <v>13917</v>
      </c>
    </row>
    <row r="1211" spans="1:4" ht="13.5" x14ac:dyDescent="0.25">
      <c r="A1211" s="148">
        <v>100384</v>
      </c>
      <c r="B1211" s="148" t="s">
        <v>6556</v>
      </c>
      <c r="C1211" s="148" t="s">
        <v>5570</v>
      </c>
      <c r="D1211" s="149" t="s">
        <v>20034</v>
      </c>
    </row>
    <row r="1212" spans="1:4" ht="13.5" x14ac:dyDescent="0.25">
      <c r="A1212" s="148">
        <v>100385</v>
      </c>
      <c r="B1212" s="148" t="s">
        <v>6557</v>
      </c>
      <c r="C1212" s="148" t="s">
        <v>5570</v>
      </c>
      <c r="D1212" s="149" t="s">
        <v>22691</v>
      </c>
    </row>
    <row r="1213" spans="1:4" ht="13.5" x14ac:dyDescent="0.25">
      <c r="A1213" s="148">
        <v>100386</v>
      </c>
      <c r="B1213" s="148" t="s">
        <v>6558</v>
      </c>
      <c r="C1213" s="148" t="s">
        <v>5570</v>
      </c>
      <c r="D1213" s="149" t="s">
        <v>12635</v>
      </c>
    </row>
    <row r="1214" spans="1:4" ht="13.5" x14ac:dyDescent="0.25">
      <c r="A1214" s="148">
        <v>100387</v>
      </c>
      <c r="B1214" s="148" t="s">
        <v>6559</v>
      </c>
      <c r="C1214" s="148" t="s">
        <v>5570</v>
      </c>
      <c r="D1214" s="149" t="s">
        <v>22693</v>
      </c>
    </row>
    <row r="1215" spans="1:4" ht="13.5" x14ac:dyDescent="0.25">
      <c r="A1215" s="148">
        <v>100388</v>
      </c>
      <c r="B1215" s="148" t="s">
        <v>6560</v>
      </c>
      <c r="C1215" s="148" t="s">
        <v>5570</v>
      </c>
      <c r="D1215" s="149" t="s">
        <v>13287</v>
      </c>
    </row>
    <row r="1216" spans="1:4" ht="13.5" x14ac:dyDescent="0.25">
      <c r="A1216" s="148">
        <v>100389</v>
      </c>
      <c r="B1216" s="148" t="s">
        <v>6561</v>
      </c>
      <c r="C1216" s="148" t="s">
        <v>5570</v>
      </c>
      <c r="D1216" s="149" t="s">
        <v>14704</v>
      </c>
    </row>
    <row r="1217" spans="1:4" ht="13.5" x14ac:dyDescent="0.25">
      <c r="A1217" s="148">
        <v>100390</v>
      </c>
      <c r="B1217" s="148" t="s">
        <v>6562</v>
      </c>
      <c r="C1217" s="148" t="s">
        <v>5570</v>
      </c>
      <c r="D1217" s="149" t="s">
        <v>15384</v>
      </c>
    </row>
    <row r="1218" spans="1:4" ht="13.5" x14ac:dyDescent="0.25">
      <c r="A1218" s="148">
        <v>100391</v>
      </c>
      <c r="B1218" s="148" t="s">
        <v>6563</v>
      </c>
      <c r="C1218" s="148" t="s">
        <v>5570</v>
      </c>
      <c r="D1218" s="149" t="s">
        <v>17449</v>
      </c>
    </row>
    <row r="1219" spans="1:4" ht="13.5" x14ac:dyDescent="0.25">
      <c r="A1219" s="148">
        <v>100392</v>
      </c>
      <c r="B1219" s="148" t="s">
        <v>6564</v>
      </c>
      <c r="C1219" s="148" t="s">
        <v>5570</v>
      </c>
      <c r="D1219" s="149" t="s">
        <v>14663</v>
      </c>
    </row>
    <row r="1220" spans="1:4" ht="13.5" x14ac:dyDescent="0.25">
      <c r="A1220" s="148">
        <v>100393</v>
      </c>
      <c r="B1220" s="148" t="s">
        <v>6565</v>
      </c>
      <c r="C1220" s="148" t="s">
        <v>5570</v>
      </c>
      <c r="D1220" s="149" t="s">
        <v>16200</v>
      </c>
    </row>
    <row r="1221" spans="1:4" ht="13.5" x14ac:dyDescent="0.25">
      <c r="A1221" s="148">
        <v>100394</v>
      </c>
      <c r="B1221" s="148" t="s">
        <v>6566</v>
      </c>
      <c r="C1221" s="148" t="s">
        <v>5570</v>
      </c>
      <c r="D1221" s="149" t="s">
        <v>20222</v>
      </c>
    </row>
    <row r="1222" spans="1:4" ht="13.5" x14ac:dyDescent="0.25">
      <c r="A1222" s="148">
        <v>100395</v>
      </c>
      <c r="B1222" s="148" t="s">
        <v>6567</v>
      </c>
      <c r="C1222" s="148" t="s">
        <v>5570</v>
      </c>
      <c r="D1222" s="149" t="s">
        <v>15604</v>
      </c>
    </row>
    <row r="1223" spans="1:4" ht="13.5" x14ac:dyDescent="0.25">
      <c r="A1223" s="148">
        <v>94189</v>
      </c>
      <c r="B1223" s="148" t="s">
        <v>6568</v>
      </c>
      <c r="C1223" s="148" t="s">
        <v>5570</v>
      </c>
      <c r="D1223" s="149" t="s">
        <v>22693</v>
      </c>
    </row>
    <row r="1224" spans="1:4" ht="13.5" x14ac:dyDescent="0.25">
      <c r="A1224" s="148">
        <v>94192</v>
      </c>
      <c r="B1224" s="148" t="s">
        <v>6569</v>
      </c>
      <c r="C1224" s="148" t="s">
        <v>5570</v>
      </c>
      <c r="D1224" s="149" t="s">
        <v>22694</v>
      </c>
    </row>
    <row r="1225" spans="1:4" ht="13.5" x14ac:dyDescent="0.25">
      <c r="A1225" s="148">
        <v>94195</v>
      </c>
      <c r="B1225" s="148" t="s">
        <v>6570</v>
      </c>
      <c r="C1225" s="148" t="s">
        <v>5570</v>
      </c>
      <c r="D1225" s="149" t="s">
        <v>22695</v>
      </c>
    </row>
    <row r="1226" spans="1:4" ht="13.5" x14ac:dyDescent="0.25">
      <c r="A1226" s="148">
        <v>94198</v>
      </c>
      <c r="B1226" s="148" t="s">
        <v>6571</v>
      </c>
      <c r="C1226" s="148" t="s">
        <v>5570</v>
      </c>
      <c r="D1226" s="149" t="s">
        <v>22696</v>
      </c>
    </row>
    <row r="1227" spans="1:4" ht="13.5" x14ac:dyDescent="0.25">
      <c r="A1227" s="148">
        <v>94201</v>
      </c>
      <c r="B1227" s="148" t="s">
        <v>6572</v>
      </c>
      <c r="C1227" s="148" t="s">
        <v>5570</v>
      </c>
      <c r="D1227" s="149" t="s">
        <v>20933</v>
      </c>
    </row>
    <row r="1228" spans="1:4" ht="13.5" x14ac:dyDescent="0.25">
      <c r="A1228" s="148">
        <v>94204</v>
      </c>
      <c r="B1228" s="148" t="s">
        <v>6573</v>
      </c>
      <c r="C1228" s="148" t="s">
        <v>5570</v>
      </c>
      <c r="D1228" s="149" t="s">
        <v>22697</v>
      </c>
    </row>
    <row r="1229" spans="1:4" ht="13.5" x14ac:dyDescent="0.25">
      <c r="A1229" s="148">
        <v>94224</v>
      </c>
      <c r="B1229" s="148" t="s">
        <v>6574</v>
      </c>
      <c r="C1229" s="148" t="s">
        <v>5237</v>
      </c>
      <c r="D1229" s="149" t="s">
        <v>16205</v>
      </c>
    </row>
    <row r="1230" spans="1:4" ht="13.5" x14ac:dyDescent="0.25">
      <c r="A1230" s="148">
        <v>94225</v>
      </c>
      <c r="B1230" s="148" t="s">
        <v>17585</v>
      </c>
      <c r="C1230" s="148" t="s">
        <v>5570</v>
      </c>
      <c r="D1230" s="149" t="s">
        <v>22014</v>
      </c>
    </row>
    <row r="1231" spans="1:4" ht="13.5" x14ac:dyDescent="0.25">
      <c r="A1231" s="148">
        <v>94226</v>
      </c>
      <c r="B1231" s="148" t="s">
        <v>6575</v>
      </c>
      <c r="C1231" s="148" t="s">
        <v>5570</v>
      </c>
      <c r="D1231" s="149" t="s">
        <v>20940</v>
      </c>
    </row>
    <row r="1232" spans="1:4" ht="13.5" x14ac:dyDescent="0.25">
      <c r="A1232" s="148">
        <v>94232</v>
      </c>
      <c r="B1232" s="148" t="s">
        <v>6576</v>
      </c>
      <c r="C1232" s="148" t="s">
        <v>5304</v>
      </c>
      <c r="D1232" s="149" t="s">
        <v>13308</v>
      </c>
    </row>
    <row r="1233" spans="1:4" ht="13.5" x14ac:dyDescent="0.25">
      <c r="A1233" s="148">
        <v>94440</v>
      </c>
      <c r="B1233" s="148" t="s">
        <v>6577</v>
      </c>
      <c r="C1233" s="148" t="s">
        <v>5570</v>
      </c>
      <c r="D1233" s="149" t="s">
        <v>22695</v>
      </c>
    </row>
    <row r="1234" spans="1:4" ht="13.5" x14ac:dyDescent="0.25">
      <c r="A1234" s="148">
        <v>94441</v>
      </c>
      <c r="B1234" s="148" t="s">
        <v>6578</v>
      </c>
      <c r="C1234" s="148" t="s">
        <v>5570</v>
      </c>
      <c r="D1234" s="149" t="s">
        <v>22696</v>
      </c>
    </row>
    <row r="1235" spans="1:4" ht="13.5" x14ac:dyDescent="0.25">
      <c r="A1235" s="148">
        <v>94442</v>
      </c>
      <c r="B1235" s="148" t="s">
        <v>6579</v>
      </c>
      <c r="C1235" s="148" t="s">
        <v>5570</v>
      </c>
      <c r="D1235" s="149" t="s">
        <v>22695</v>
      </c>
    </row>
    <row r="1236" spans="1:4" ht="13.5" x14ac:dyDescent="0.25">
      <c r="A1236" s="148">
        <v>94443</v>
      </c>
      <c r="B1236" s="148" t="s">
        <v>6580</v>
      </c>
      <c r="C1236" s="148" t="s">
        <v>5570</v>
      </c>
      <c r="D1236" s="149" t="s">
        <v>22696</v>
      </c>
    </row>
    <row r="1237" spans="1:4" ht="13.5" x14ac:dyDescent="0.25">
      <c r="A1237" s="148">
        <v>94445</v>
      </c>
      <c r="B1237" s="148" t="s">
        <v>6581</v>
      </c>
      <c r="C1237" s="148" t="s">
        <v>5570</v>
      </c>
      <c r="D1237" s="149" t="s">
        <v>20933</v>
      </c>
    </row>
    <row r="1238" spans="1:4" ht="13.5" x14ac:dyDescent="0.25">
      <c r="A1238" s="148">
        <v>94446</v>
      </c>
      <c r="B1238" s="148" t="s">
        <v>6582</v>
      </c>
      <c r="C1238" s="148" t="s">
        <v>5570</v>
      </c>
      <c r="D1238" s="149" t="s">
        <v>22697</v>
      </c>
    </row>
    <row r="1239" spans="1:4" ht="13.5" x14ac:dyDescent="0.25">
      <c r="A1239" s="148">
        <v>94447</v>
      </c>
      <c r="B1239" s="148" t="s">
        <v>6583</v>
      </c>
      <c r="C1239" s="148" t="s">
        <v>5570</v>
      </c>
      <c r="D1239" s="149" t="s">
        <v>20933</v>
      </c>
    </row>
    <row r="1240" spans="1:4" ht="13.5" x14ac:dyDescent="0.25">
      <c r="A1240" s="148">
        <v>94448</v>
      </c>
      <c r="B1240" s="148" t="s">
        <v>6584</v>
      </c>
      <c r="C1240" s="148" t="s">
        <v>5570</v>
      </c>
      <c r="D1240" s="149" t="s">
        <v>22697</v>
      </c>
    </row>
    <row r="1241" spans="1:4" ht="13.5" x14ac:dyDescent="0.25">
      <c r="A1241" s="148">
        <v>94207</v>
      </c>
      <c r="B1241" s="148" t="s">
        <v>6585</v>
      </c>
      <c r="C1241" s="148" t="s">
        <v>5570</v>
      </c>
      <c r="D1241" s="149" t="s">
        <v>22698</v>
      </c>
    </row>
    <row r="1242" spans="1:4" ht="13.5" x14ac:dyDescent="0.25">
      <c r="A1242" s="148">
        <v>94210</v>
      </c>
      <c r="B1242" s="148" t="s">
        <v>6586</v>
      </c>
      <c r="C1242" s="148" t="s">
        <v>5570</v>
      </c>
      <c r="D1242" s="149" t="s">
        <v>16884</v>
      </c>
    </row>
    <row r="1243" spans="1:4" ht="13.5" x14ac:dyDescent="0.25">
      <c r="A1243" s="148">
        <v>94218</v>
      </c>
      <c r="B1243" s="148" t="s">
        <v>17586</v>
      </c>
      <c r="C1243" s="148" t="s">
        <v>5570</v>
      </c>
      <c r="D1243" s="149" t="s">
        <v>22699</v>
      </c>
    </row>
    <row r="1244" spans="1:4" ht="13.5" x14ac:dyDescent="0.25">
      <c r="A1244" s="148">
        <v>94213</v>
      </c>
      <c r="B1244" s="148" t="s">
        <v>6588</v>
      </c>
      <c r="C1244" s="148" t="s">
        <v>5570</v>
      </c>
      <c r="D1244" s="149" t="s">
        <v>19973</v>
      </c>
    </row>
    <row r="1245" spans="1:4" ht="13.5" x14ac:dyDescent="0.25">
      <c r="A1245" s="148">
        <v>94216</v>
      </c>
      <c r="B1245" s="148" t="s">
        <v>6589</v>
      </c>
      <c r="C1245" s="148" t="s">
        <v>5570</v>
      </c>
      <c r="D1245" s="149" t="s">
        <v>22700</v>
      </c>
    </row>
    <row r="1246" spans="1:4" ht="13.5" x14ac:dyDescent="0.25">
      <c r="A1246" s="148">
        <v>94219</v>
      </c>
      <c r="B1246" s="148" t="s">
        <v>6590</v>
      </c>
      <c r="C1246" s="148" t="s">
        <v>5237</v>
      </c>
      <c r="D1246" s="149" t="s">
        <v>22701</v>
      </c>
    </row>
    <row r="1247" spans="1:4" ht="13.5" x14ac:dyDescent="0.25">
      <c r="A1247" s="148">
        <v>94220</v>
      </c>
      <c r="B1247" s="148" t="s">
        <v>6591</v>
      </c>
      <c r="C1247" s="148" t="s">
        <v>5237</v>
      </c>
      <c r="D1247" s="149" t="s">
        <v>22702</v>
      </c>
    </row>
    <row r="1248" spans="1:4" ht="13.5" x14ac:dyDescent="0.25">
      <c r="A1248" s="148">
        <v>94221</v>
      </c>
      <c r="B1248" s="148" t="s">
        <v>6592</v>
      </c>
      <c r="C1248" s="148" t="s">
        <v>5237</v>
      </c>
      <c r="D1248" s="149" t="s">
        <v>22703</v>
      </c>
    </row>
    <row r="1249" spans="1:4" ht="13.5" x14ac:dyDescent="0.25">
      <c r="A1249" s="148">
        <v>94222</v>
      </c>
      <c r="B1249" s="148" t="s">
        <v>6593</v>
      </c>
      <c r="C1249" s="148" t="s">
        <v>5237</v>
      </c>
      <c r="D1249" s="149" t="s">
        <v>22704</v>
      </c>
    </row>
    <row r="1250" spans="1:4" ht="13.5" x14ac:dyDescent="0.25">
      <c r="A1250" s="148">
        <v>94223</v>
      </c>
      <c r="B1250" s="148" t="s">
        <v>6594</v>
      </c>
      <c r="C1250" s="148" t="s">
        <v>5237</v>
      </c>
      <c r="D1250" s="149" t="s">
        <v>22705</v>
      </c>
    </row>
    <row r="1251" spans="1:4" ht="13.5" x14ac:dyDescent="0.25">
      <c r="A1251" s="148">
        <v>94451</v>
      </c>
      <c r="B1251" s="148" t="s">
        <v>6595</v>
      </c>
      <c r="C1251" s="148" t="s">
        <v>5237</v>
      </c>
      <c r="D1251" s="149" t="s">
        <v>22706</v>
      </c>
    </row>
    <row r="1252" spans="1:4" ht="13.5" x14ac:dyDescent="0.25">
      <c r="A1252" s="148">
        <v>100325</v>
      </c>
      <c r="B1252" s="148" t="s">
        <v>6596</v>
      </c>
      <c r="C1252" s="148" t="s">
        <v>5237</v>
      </c>
      <c r="D1252" s="149" t="s">
        <v>22707</v>
      </c>
    </row>
    <row r="1253" spans="1:4" ht="13.5" x14ac:dyDescent="0.25">
      <c r="A1253" s="148">
        <v>100327</v>
      </c>
      <c r="B1253" s="148" t="s">
        <v>6597</v>
      </c>
      <c r="C1253" s="148" t="s">
        <v>5237</v>
      </c>
      <c r="D1253" s="149" t="s">
        <v>22708</v>
      </c>
    </row>
    <row r="1254" spans="1:4" ht="13.5" x14ac:dyDescent="0.25">
      <c r="A1254" s="148">
        <v>100328</v>
      </c>
      <c r="B1254" s="148" t="s">
        <v>6598</v>
      </c>
      <c r="C1254" s="148" t="s">
        <v>5570</v>
      </c>
      <c r="D1254" s="149" t="s">
        <v>19858</v>
      </c>
    </row>
    <row r="1255" spans="1:4" ht="13.5" x14ac:dyDescent="0.25">
      <c r="A1255" s="148">
        <v>100329</v>
      </c>
      <c r="B1255" s="148" t="s">
        <v>6599</v>
      </c>
      <c r="C1255" s="148" t="s">
        <v>5570</v>
      </c>
      <c r="D1255" s="149" t="s">
        <v>22709</v>
      </c>
    </row>
    <row r="1256" spans="1:4" ht="13.5" x14ac:dyDescent="0.25">
      <c r="A1256" s="148">
        <v>100330</v>
      </c>
      <c r="B1256" s="148" t="s">
        <v>6600</v>
      </c>
      <c r="C1256" s="148" t="s">
        <v>5570</v>
      </c>
      <c r="D1256" s="149" t="s">
        <v>16600</v>
      </c>
    </row>
    <row r="1257" spans="1:4" ht="13.5" x14ac:dyDescent="0.25">
      <c r="A1257" s="148">
        <v>100331</v>
      </c>
      <c r="B1257" s="148" t="s">
        <v>6601</v>
      </c>
      <c r="C1257" s="148" t="s">
        <v>5570</v>
      </c>
      <c r="D1257" s="149" t="s">
        <v>14438</v>
      </c>
    </row>
    <row r="1258" spans="1:4" ht="13.5" x14ac:dyDescent="0.25">
      <c r="A1258" s="148">
        <v>100434</v>
      </c>
      <c r="B1258" s="148" t="s">
        <v>6602</v>
      </c>
      <c r="C1258" s="148" t="s">
        <v>5237</v>
      </c>
      <c r="D1258" s="149" t="s">
        <v>15339</v>
      </c>
    </row>
    <row r="1259" spans="1:4" ht="13.5" x14ac:dyDescent="0.25">
      <c r="A1259" s="148">
        <v>100435</v>
      </c>
      <c r="B1259" s="148" t="s">
        <v>6603</v>
      </c>
      <c r="C1259" s="148" t="s">
        <v>5237</v>
      </c>
      <c r="D1259" s="149" t="s">
        <v>22710</v>
      </c>
    </row>
    <row r="1260" spans="1:4" ht="13.5" x14ac:dyDescent="0.25">
      <c r="A1260" s="148">
        <v>94227</v>
      </c>
      <c r="B1260" s="148" t="s">
        <v>6604</v>
      </c>
      <c r="C1260" s="148" t="s">
        <v>5237</v>
      </c>
      <c r="D1260" s="149" t="s">
        <v>14613</v>
      </c>
    </row>
    <row r="1261" spans="1:4" ht="13.5" x14ac:dyDescent="0.25">
      <c r="A1261" s="148">
        <v>94228</v>
      </c>
      <c r="B1261" s="148" t="s">
        <v>6605</v>
      </c>
      <c r="C1261" s="148" t="s">
        <v>5237</v>
      </c>
      <c r="D1261" s="149" t="s">
        <v>22711</v>
      </c>
    </row>
    <row r="1262" spans="1:4" ht="13.5" x14ac:dyDescent="0.25">
      <c r="A1262" s="148">
        <v>94229</v>
      </c>
      <c r="B1262" s="148" t="s">
        <v>6606</v>
      </c>
      <c r="C1262" s="148" t="s">
        <v>5237</v>
      </c>
      <c r="D1262" s="149" t="s">
        <v>22712</v>
      </c>
    </row>
    <row r="1263" spans="1:4" ht="13.5" x14ac:dyDescent="0.25">
      <c r="A1263" s="148">
        <v>94231</v>
      </c>
      <c r="B1263" s="148" t="s">
        <v>6607</v>
      </c>
      <c r="C1263" s="148" t="s">
        <v>5237</v>
      </c>
      <c r="D1263" s="149" t="s">
        <v>16659</v>
      </c>
    </row>
    <row r="1264" spans="1:4" ht="13.5" x14ac:dyDescent="0.25">
      <c r="A1264" s="148">
        <v>94449</v>
      </c>
      <c r="B1264" s="148" t="s">
        <v>6608</v>
      </c>
      <c r="C1264" s="148" t="s">
        <v>5570</v>
      </c>
      <c r="D1264" s="149" t="s">
        <v>22713</v>
      </c>
    </row>
    <row r="1265" spans="1:4" ht="13.5" x14ac:dyDescent="0.25">
      <c r="A1265" s="148" t="s">
        <v>22714</v>
      </c>
      <c r="B1265" s="148" t="s">
        <v>22715</v>
      </c>
      <c r="C1265" s="148" t="s">
        <v>6634</v>
      </c>
      <c r="D1265" s="149" t="s">
        <v>22716</v>
      </c>
    </row>
    <row r="1266" spans="1:4" ht="13.5" x14ac:dyDescent="0.25">
      <c r="A1266" s="148" t="s">
        <v>22717</v>
      </c>
      <c r="B1266" s="148" t="s">
        <v>22718</v>
      </c>
      <c r="C1266" s="148" t="s">
        <v>6634</v>
      </c>
      <c r="D1266" s="149" t="s">
        <v>13291</v>
      </c>
    </row>
    <row r="1267" spans="1:4" ht="13.5" x14ac:dyDescent="0.25">
      <c r="A1267" s="148">
        <v>92255</v>
      </c>
      <c r="B1267" s="148" t="s">
        <v>6609</v>
      </c>
      <c r="C1267" s="148" t="s">
        <v>5304</v>
      </c>
      <c r="D1267" s="149" t="s">
        <v>22719</v>
      </c>
    </row>
    <row r="1268" spans="1:4" ht="13.5" x14ac:dyDescent="0.25">
      <c r="A1268" s="148">
        <v>92256</v>
      </c>
      <c r="B1268" s="148" t="s">
        <v>6610</v>
      </c>
      <c r="C1268" s="148" t="s">
        <v>5304</v>
      </c>
      <c r="D1268" s="149" t="s">
        <v>22720</v>
      </c>
    </row>
    <row r="1269" spans="1:4" ht="13.5" x14ac:dyDescent="0.25">
      <c r="A1269" s="148">
        <v>92257</v>
      </c>
      <c r="B1269" s="148" t="s">
        <v>6611</v>
      </c>
      <c r="C1269" s="148" t="s">
        <v>5304</v>
      </c>
      <c r="D1269" s="149" t="s">
        <v>22721</v>
      </c>
    </row>
    <row r="1270" spans="1:4" ht="13.5" x14ac:dyDescent="0.25">
      <c r="A1270" s="148">
        <v>92258</v>
      </c>
      <c r="B1270" s="148" t="s">
        <v>6612</v>
      </c>
      <c r="C1270" s="148" t="s">
        <v>5304</v>
      </c>
      <c r="D1270" s="149" t="s">
        <v>22722</v>
      </c>
    </row>
    <row r="1271" spans="1:4" ht="13.5" x14ac:dyDescent="0.25">
      <c r="A1271" s="148">
        <v>92568</v>
      </c>
      <c r="B1271" s="148" t="s">
        <v>6613</v>
      </c>
      <c r="C1271" s="148" t="s">
        <v>5570</v>
      </c>
      <c r="D1271" s="149" t="s">
        <v>22723</v>
      </c>
    </row>
    <row r="1272" spans="1:4" ht="13.5" x14ac:dyDescent="0.25">
      <c r="A1272" s="148">
        <v>92569</v>
      </c>
      <c r="B1272" s="148" t="s">
        <v>6614</v>
      </c>
      <c r="C1272" s="148" t="s">
        <v>5570</v>
      </c>
      <c r="D1272" s="149" t="s">
        <v>22724</v>
      </c>
    </row>
    <row r="1273" spans="1:4" ht="13.5" x14ac:dyDescent="0.25">
      <c r="A1273" s="148">
        <v>92570</v>
      </c>
      <c r="B1273" s="148" t="s">
        <v>6615</v>
      </c>
      <c r="C1273" s="148" t="s">
        <v>5570</v>
      </c>
      <c r="D1273" s="149" t="s">
        <v>13346</v>
      </c>
    </row>
    <row r="1274" spans="1:4" ht="13.5" x14ac:dyDescent="0.25">
      <c r="A1274" s="148">
        <v>92571</v>
      </c>
      <c r="B1274" s="148" t="s">
        <v>6616</v>
      </c>
      <c r="C1274" s="148" t="s">
        <v>5570</v>
      </c>
      <c r="D1274" s="149" t="s">
        <v>22725</v>
      </c>
    </row>
    <row r="1275" spans="1:4" ht="13.5" x14ac:dyDescent="0.25">
      <c r="A1275" s="148">
        <v>92572</v>
      </c>
      <c r="B1275" s="148" t="s">
        <v>6617</v>
      </c>
      <c r="C1275" s="148" t="s">
        <v>5570</v>
      </c>
      <c r="D1275" s="149" t="s">
        <v>22726</v>
      </c>
    </row>
    <row r="1276" spans="1:4" ht="13.5" x14ac:dyDescent="0.25">
      <c r="A1276" s="148">
        <v>92573</v>
      </c>
      <c r="B1276" s="148" t="s">
        <v>6618</v>
      </c>
      <c r="C1276" s="148" t="s">
        <v>5570</v>
      </c>
      <c r="D1276" s="149" t="s">
        <v>21566</v>
      </c>
    </row>
    <row r="1277" spans="1:4" ht="13.5" x14ac:dyDescent="0.25">
      <c r="A1277" s="148">
        <v>92574</v>
      </c>
      <c r="B1277" s="148" t="s">
        <v>6619</v>
      </c>
      <c r="C1277" s="148" t="s">
        <v>5570</v>
      </c>
      <c r="D1277" s="149" t="s">
        <v>22727</v>
      </c>
    </row>
    <row r="1278" spans="1:4" ht="13.5" x14ac:dyDescent="0.25">
      <c r="A1278" s="148">
        <v>92575</v>
      </c>
      <c r="B1278" s="148" t="s">
        <v>6620</v>
      </c>
      <c r="C1278" s="148" t="s">
        <v>5570</v>
      </c>
      <c r="D1278" s="149" t="s">
        <v>22728</v>
      </c>
    </row>
    <row r="1279" spans="1:4" ht="13.5" x14ac:dyDescent="0.25">
      <c r="A1279" s="148">
        <v>92576</v>
      </c>
      <c r="B1279" s="148" t="s">
        <v>6621</v>
      </c>
      <c r="C1279" s="148" t="s">
        <v>5570</v>
      </c>
      <c r="D1279" s="149" t="s">
        <v>22729</v>
      </c>
    </row>
    <row r="1280" spans="1:4" ht="13.5" x14ac:dyDescent="0.25">
      <c r="A1280" s="148">
        <v>92577</v>
      </c>
      <c r="B1280" s="148" t="s">
        <v>6622</v>
      </c>
      <c r="C1280" s="148" t="s">
        <v>5570</v>
      </c>
      <c r="D1280" s="149" t="s">
        <v>22730</v>
      </c>
    </row>
    <row r="1281" spans="1:4" ht="13.5" x14ac:dyDescent="0.25">
      <c r="A1281" s="148">
        <v>92578</v>
      </c>
      <c r="B1281" s="148" t="s">
        <v>6623</v>
      </c>
      <c r="C1281" s="148" t="s">
        <v>5570</v>
      </c>
      <c r="D1281" s="149" t="s">
        <v>16984</v>
      </c>
    </row>
    <row r="1282" spans="1:4" ht="13.5" x14ac:dyDescent="0.25">
      <c r="A1282" s="148">
        <v>92579</v>
      </c>
      <c r="B1282" s="148" t="s">
        <v>6624</v>
      </c>
      <c r="C1282" s="148" t="s">
        <v>5570</v>
      </c>
      <c r="D1282" s="149" t="s">
        <v>16852</v>
      </c>
    </row>
    <row r="1283" spans="1:4" ht="13.5" x14ac:dyDescent="0.25">
      <c r="A1283" s="148">
        <v>92580</v>
      </c>
      <c r="B1283" s="148" t="s">
        <v>6625</v>
      </c>
      <c r="C1283" s="148" t="s">
        <v>5570</v>
      </c>
      <c r="D1283" s="149" t="s">
        <v>21472</v>
      </c>
    </row>
    <row r="1284" spans="1:4" ht="13.5" x14ac:dyDescent="0.25">
      <c r="A1284" s="148">
        <v>92581</v>
      </c>
      <c r="B1284" s="148" t="s">
        <v>6626</v>
      </c>
      <c r="C1284" s="148" t="s">
        <v>5570</v>
      </c>
      <c r="D1284" s="149" t="s">
        <v>22731</v>
      </c>
    </row>
    <row r="1285" spans="1:4" ht="13.5" x14ac:dyDescent="0.25">
      <c r="A1285" s="148">
        <v>92582</v>
      </c>
      <c r="B1285" s="148" t="s">
        <v>6627</v>
      </c>
      <c r="C1285" s="148" t="s">
        <v>5304</v>
      </c>
      <c r="D1285" s="149" t="s">
        <v>22732</v>
      </c>
    </row>
    <row r="1286" spans="1:4" ht="13.5" x14ac:dyDescent="0.25">
      <c r="A1286" s="148">
        <v>92584</v>
      </c>
      <c r="B1286" s="148" t="s">
        <v>6628</v>
      </c>
      <c r="C1286" s="148" t="s">
        <v>5304</v>
      </c>
      <c r="D1286" s="149" t="s">
        <v>22733</v>
      </c>
    </row>
    <row r="1287" spans="1:4" ht="13.5" x14ac:dyDescent="0.25">
      <c r="A1287" s="148">
        <v>92586</v>
      </c>
      <c r="B1287" s="148" t="s">
        <v>6629</v>
      </c>
      <c r="C1287" s="148" t="s">
        <v>5304</v>
      </c>
      <c r="D1287" s="149" t="s">
        <v>22734</v>
      </c>
    </row>
    <row r="1288" spans="1:4" ht="13.5" x14ac:dyDescent="0.25">
      <c r="A1288" s="148">
        <v>92588</v>
      </c>
      <c r="B1288" s="148" t="s">
        <v>6630</v>
      </c>
      <c r="C1288" s="148" t="s">
        <v>5304</v>
      </c>
      <c r="D1288" s="149" t="s">
        <v>22735</v>
      </c>
    </row>
    <row r="1289" spans="1:4" ht="13.5" x14ac:dyDescent="0.25">
      <c r="A1289" s="148">
        <v>92590</v>
      </c>
      <c r="B1289" s="148" t="s">
        <v>6631</v>
      </c>
      <c r="C1289" s="148" t="s">
        <v>5304</v>
      </c>
      <c r="D1289" s="149" t="s">
        <v>22736</v>
      </c>
    </row>
    <row r="1290" spans="1:4" ht="13.5" x14ac:dyDescent="0.25">
      <c r="A1290" s="148">
        <v>92592</v>
      </c>
      <c r="B1290" s="148" t="s">
        <v>6632</v>
      </c>
      <c r="C1290" s="148" t="s">
        <v>5304</v>
      </c>
      <c r="D1290" s="149" t="s">
        <v>22737</v>
      </c>
    </row>
    <row r="1291" spans="1:4" ht="13.5" x14ac:dyDescent="0.25">
      <c r="A1291" s="148">
        <v>92593</v>
      </c>
      <c r="B1291" s="148" t="s">
        <v>6633</v>
      </c>
      <c r="C1291" s="148" t="s">
        <v>6634</v>
      </c>
      <c r="D1291" s="149" t="s">
        <v>16604</v>
      </c>
    </row>
    <row r="1292" spans="1:4" ht="13.5" x14ac:dyDescent="0.25">
      <c r="A1292" s="148">
        <v>92594</v>
      </c>
      <c r="B1292" s="148" t="s">
        <v>6635</v>
      </c>
      <c r="C1292" s="148" t="s">
        <v>5304</v>
      </c>
      <c r="D1292" s="149" t="s">
        <v>22738</v>
      </c>
    </row>
    <row r="1293" spans="1:4" ht="13.5" x14ac:dyDescent="0.25">
      <c r="A1293" s="148">
        <v>92596</v>
      </c>
      <c r="B1293" s="148" t="s">
        <v>6636</v>
      </c>
      <c r="C1293" s="148" t="s">
        <v>5304</v>
      </c>
      <c r="D1293" s="149" t="s">
        <v>22739</v>
      </c>
    </row>
    <row r="1294" spans="1:4" ht="13.5" x14ac:dyDescent="0.25">
      <c r="A1294" s="148">
        <v>92598</v>
      </c>
      <c r="B1294" s="148" t="s">
        <v>6637</v>
      </c>
      <c r="C1294" s="148" t="s">
        <v>5304</v>
      </c>
      <c r="D1294" s="149" t="s">
        <v>22740</v>
      </c>
    </row>
    <row r="1295" spans="1:4" ht="13.5" x14ac:dyDescent="0.25">
      <c r="A1295" s="148">
        <v>92600</v>
      </c>
      <c r="B1295" s="148" t="s">
        <v>6638</v>
      </c>
      <c r="C1295" s="148" t="s">
        <v>5304</v>
      </c>
      <c r="D1295" s="149" t="s">
        <v>22741</v>
      </c>
    </row>
    <row r="1296" spans="1:4" ht="13.5" x14ac:dyDescent="0.25">
      <c r="A1296" s="148">
        <v>92602</v>
      </c>
      <c r="B1296" s="148" t="s">
        <v>6639</v>
      </c>
      <c r="C1296" s="148" t="s">
        <v>5304</v>
      </c>
      <c r="D1296" s="149" t="s">
        <v>22732</v>
      </c>
    </row>
    <row r="1297" spans="1:4" ht="13.5" x14ac:dyDescent="0.25">
      <c r="A1297" s="148">
        <v>92604</v>
      </c>
      <c r="B1297" s="148" t="s">
        <v>6640</v>
      </c>
      <c r="C1297" s="148" t="s">
        <v>5304</v>
      </c>
      <c r="D1297" s="149" t="s">
        <v>22742</v>
      </c>
    </row>
    <row r="1298" spans="1:4" ht="13.5" x14ac:dyDescent="0.25">
      <c r="A1298" s="148">
        <v>92606</v>
      </c>
      <c r="B1298" s="148" t="s">
        <v>6641</v>
      </c>
      <c r="C1298" s="148" t="s">
        <v>5304</v>
      </c>
      <c r="D1298" s="149" t="s">
        <v>22743</v>
      </c>
    </row>
    <row r="1299" spans="1:4" ht="13.5" x14ac:dyDescent="0.25">
      <c r="A1299" s="148">
        <v>92608</v>
      </c>
      <c r="B1299" s="148" t="s">
        <v>6642</v>
      </c>
      <c r="C1299" s="148" t="s">
        <v>5304</v>
      </c>
      <c r="D1299" s="149" t="s">
        <v>22744</v>
      </c>
    </row>
    <row r="1300" spans="1:4" ht="13.5" x14ac:dyDescent="0.25">
      <c r="A1300" s="148">
        <v>92610</v>
      </c>
      <c r="B1300" s="148" t="s">
        <v>6643</v>
      </c>
      <c r="C1300" s="148" t="s">
        <v>5304</v>
      </c>
      <c r="D1300" s="149" t="s">
        <v>22745</v>
      </c>
    </row>
    <row r="1301" spans="1:4" ht="13.5" x14ac:dyDescent="0.25">
      <c r="A1301" s="148">
        <v>92612</v>
      </c>
      <c r="B1301" s="148" t="s">
        <v>6644</v>
      </c>
      <c r="C1301" s="148" t="s">
        <v>5304</v>
      </c>
      <c r="D1301" s="149" t="s">
        <v>22746</v>
      </c>
    </row>
    <row r="1302" spans="1:4" ht="13.5" x14ac:dyDescent="0.25">
      <c r="A1302" s="148">
        <v>92614</v>
      </c>
      <c r="B1302" s="148" t="s">
        <v>6645</v>
      </c>
      <c r="C1302" s="148" t="s">
        <v>5304</v>
      </c>
      <c r="D1302" s="149" t="s">
        <v>22747</v>
      </c>
    </row>
    <row r="1303" spans="1:4" ht="13.5" x14ac:dyDescent="0.25">
      <c r="A1303" s="148">
        <v>92616</v>
      </c>
      <c r="B1303" s="148" t="s">
        <v>6646</v>
      </c>
      <c r="C1303" s="148" t="s">
        <v>5304</v>
      </c>
      <c r="D1303" s="149" t="s">
        <v>22748</v>
      </c>
    </row>
    <row r="1304" spans="1:4" ht="13.5" x14ac:dyDescent="0.25">
      <c r="A1304" s="148">
        <v>92618</v>
      </c>
      <c r="B1304" s="148" t="s">
        <v>6647</v>
      </c>
      <c r="C1304" s="148" t="s">
        <v>5304</v>
      </c>
      <c r="D1304" s="149" t="s">
        <v>22749</v>
      </c>
    </row>
    <row r="1305" spans="1:4" ht="13.5" x14ac:dyDescent="0.25">
      <c r="A1305" s="148">
        <v>92620</v>
      </c>
      <c r="B1305" s="148" t="s">
        <v>6648</v>
      </c>
      <c r="C1305" s="148" t="s">
        <v>5304</v>
      </c>
      <c r="D1305" s="149" t="s">
        <v>22750</v>
      </c>
    </row>
    <row r="1306" spans="1:4" ht="13.5" x14ac:dyDescent="0.25">
      <c r="A1306" s="148">
        <v>100357</v>
      </c>
      <c r="B1306" s="148" t="s">
        <v>6649</v>
      </c>
      <c r="C1306" s="148" t="s">
        <v>5304</v>
      </c>
      <c r="D1306" s="149" t="s">
        <v>22751</v>
      </c>
    </row>
    <row r="1307" spans="1:4" ht="13.5" x14ac:dyDescent="0.25">
      <c r="A1307" s="148">
        <v>100358</v>
      </c>
      <c r="B1307" s="148" t="s">
        <v>6650</v>
      </c>
      <c r="C1307" s="148" t="s">
        <v>5304</v>
      </c>
      <c r="D1307" s="149" t="s">
        <v>22752</v>
      </c>
    </row>
    <row r="1308" spans="1:4" ht="13.5" x14ac:dyDescent="0.25">
      <c r="A1308" s="148">
        <v>100359</v>
      </c>
      <c r="B1308" s="148" t="s">
        <v>6651</v>
      </c>
      <c r="C1308" s="148" t="s">
        <v>5304</v>
      </c>
      <c r="D1308" s="149" t="s">
        <v>22753</v>
      </c>
    </row>
    <row r="1309" spans="1:4" ht="13.5" x14ac:dyDescent="0.25">
      <c r="A1309" s="148">
        <v>100360</v>
      </c>
      <c r="B1309" s="148" t="s">
        <v>6652</v>
      </c>
      <c r="C1309" s="148" t="s">
        <v>5304</v>
      </c>
      <c r="D1309" s="149" t="s">
        <v>22754</v>
      </c>
    </row>
    <row r="1310" spans="1:4" ht="13.5" x14ac:dyDescent="0.25">
      <c r="A1310" s="148">
        <v>100361</v>
      </c>
      <c r="B1310" s="148" t="s">
        <v>6653</v>
      </c>
      <c r="C1310" s="148" t="s">
        <v>5304</v>
      </c>
      <c r="D1310" s="149" t="s">
        <v>22755</v>
      </c>
    </row>
    <row r="1311" spans="1:4" ht="13.5" x14ac:dyDescent="0.25">
      <c r="A1311" s="148">
        <v>100362</v>
      </c>
      <c r="B1311" s="148" t="s">
        <v>6654</v>
      </c>
      <c r="C1311" s="148" t="s">
        <v>5304</v>
      </c>
      <c r="D1311" s="149" t="s">
        <v>22756</v>
      </c>
    </row>
    <row r="1312" spans="1:4" ht="13.5" x14ac:dyDescent="0.25">
      <c r="A1312" s="148">
        <v>100363</v>
      </c>
      <c r="B1312" s="148" t="s">
        <v>6655</v>
      </c>
      <c r="C1312" s="148" t="s">
        <v>5304</v>
      </c>
      <c r="D1312" s="149" t="s">
        <v>22757</v>
      </c>
    </row>
    <row r="1313" spans="1:4" ht="13.5" x14ac:dyDescent="0.25">
      <c r="A1313" s="148">
        <v>100364</v>
      </c>
      <c r="B1313" s="148" t="s">
        <v>6656</v>
      </c>
      <c r="C1313" s="148" t="s">
        <v>5304</v>
      </c>
      <c r="D1313" s="149" t="s">
        <v>22758</v>
      </c>
    </row>
    <row r="1314" spans="1:4" ht="13.5" x14ac:dyDescent="0.25">
      <c r="A1314" s="148">
        <v>100365</v>
      </c>
      <c r="B1314" s="148" t="s">
        <v>6657</v>
      </c>
      <c r="C1314" s="148" t="s">
        <v>5304</v>
      </c>
      <c r="D1314" s="149" t="s">
        <v>22759</v>
      </c>
    </row>
    <row r="1315" spans="1:4" ht="13.5" x14ac:dyDescent="0.25">
      <c r="A1315" s="148">
        <v>100366</v>
      </c>
      <c r="B1315" s="148" t="s">
        <v>6658</v>
      </c>
      <c r="C1315" s="148" t="s">
        <v>5304</v>
      </c>
      <c r="D1315" s="149" t="s">
        <v>22760</v>
      </c>
    </row>
    <row r="1316" spans="1:4" ht="13.5" x14ac:dyDescent="0.25">
      <c r="A1316" s="148">
        <v>100367</v>
      </c>
      <c r="B1316" s="148" t="s">
        <v>6659</v>
      </c>
      <c r="C1316" s="148" t="s">
        <v>5304</v>
      </c>
      <c r="D1316" s="149" t="s">
        <v>22761</v>
      </c>
    </row>
    <row r="1317" spans="1:4" ht="13.5" x14ac:dyDescent="0.25">
      <c r="A1317" s="148">
        <v>100368</v>
      </c>
      <c r="B1317" s="148" t="s">
        <v>6660</v>
      </c>
      <c r="C1317" s="148" t="s">
        <v>5304</v>
      </c>
      <c r="D1317" s="149" t="s">
        <v>22762</v>
      </c>
    </row>
    <row r="1318" spans="1:4" ht="13.5" x14ac:dyDescent="0.25">
      <c r="A1318" s="148">
        <v>100369</v>
      </c>
      <c r="B1318" s="148" t="s">
        <v>6661</v>
      </c>
      <c r="C1318" s="148" t="s">
        <v>5304</v>
      </c>
      <c r="D1318" s="149" t="s">
        <v>22763</v>
      </c>
    </row>
    <row r="1319" spans="1:4" ht="13.5" x14ac:dyDescent="0.25">
      <c r="A1319" s="148">
        <v>100370</v>
      </c>
      <c r="B1319" s="148" t="s">
        <v>6662</v>
      </c>
      <c r="C1319" s="148" t="s">
        <v>5304</v>
      </c>
      <c r="D1319" s="149" t="s">
        <v>22764</v>
      </c>
    </row>
    <row r="1320" spans="1:4" ht="13.5" x14ac:dyDescent="0.25">
      <c r="A1320" s="148">
        <v>100371</v>
      </c>
      <c r="B1320" s="148" t="s">
        <v>6663</v>
      </c>
      <c r="C1320" s="148" t="s">
        <v>5304</v>
      </c>
      <c r="D1320" s="149" t="s">
        <v>22765</v>
      </c>
    </row>
    <row r="1321" spans="1:4" ht="13.5" x14ac:dyDescent="0.25">
      <c r="A1321" s="148">
        <v>100372</v>
      </c>
      <c r="B1321" s="148" t="s">
        <v>6664</v>
      </c>
      <c r="C1321" s="148" t="s">
        <v>5304</v>
      </c>
      <c r="D1321" s="149" t="s">
        <v>22766</v>
      </c>
    </row>
    <row r="1322" spans="1:4" ht="13.5" x14ac:dyDescent="0.25">
      <c r="A1322" s="148">
        <v>100373</v>
      </c>
      <c r="B1322" s="148" t="s">
        <v>6665</v>
      </c>
      <c r="C1322" s="148" t="s">
        <v>5304</v>
      </c>
      <c r="D1322" s="149" t="s">
        <v>22767</v>
      </c>
    </row>
    <row r="1323" spans="1:4" ht="13.5" x14ac:dyDescent="0.25">
      <c r="A1323" s="148">
        <v>100374</v>
      </c>
      <c r="B1323" s="148" t="s">
        <v>6666</v>
      </c>
      <c r="C1323" s="148" t="s">
        <v>5304</v>
      </c>
      <c r="D1323" s="149" t="s">
        <v>22768</v>
      </c>
    </row>
    <row r="1324" spans="1:4" ht="13.5" x14ac:dyDescent="0.25">
      <c r="A1324" s="148">
        <v>100375</v>
      </c>
      <c r="B1324" s="148" t="s">
        <v>6667</v>
      </c>
      <c r="C1324" s="148" t="s">
        <v>5304</v>
      </c>
      <c r="D1324" s="149" t="s">
        <v>22769</v>
      </c>
    </row>
    <row r="1325" spans="1:4" ht="13.5" x14ac:dyDescent="0.25">
      <c r="A1325" s="148">
        <v>100376</v>
      </c>
      <c r="B1325" s="148" t="s">
        <v>6668</v>
      </c>
      <c r="C1325" s="148" t="s">
        <v>5304</v>
      </c>
      <c r="D1325" s="149" t="s">
        <v>22770</v>
      </c>
    </row>
    <row r="1326" spans="1:4" ht="13.5" x14ac:dyDescent="0.25">
      <c r="A1326" s="148">
        <v>100377</v>
      </c>
      <c r="B1326" s="148" t="s">
        <v>6669</v>
      </c>
      <c r="C1326" s="148" t="s">
        <v>6634</v>
      </c>
      <c r="D1326" s="149" t="s">
        <v>12552</v>
      </c>
    </row>
    <row r="1327" spans="1:4" ht="13.5" x14ac:dyDescent="0.25">
      <c r="A1327" s="148">
        <v>100378</v>
      </c>
      <c r="B1327" s="148" t="s">
        <v>6670</v>
      </c>
      <c r="C1327" s="148" t="s">
        <v>6634</v>
      </c>
      <c r="D1327" s="149" t="s">
        <v>19583</v>
      </c>
    </row>
    <row r="1328" spans="1:4" ht="13.5" x14ac:dyDescent="0.25">
      <c r="A1328" s="148">
        <v>100382</v>
      </c>
      <c r="B1328" s="148" t="s">
        <v>6671</v>
      </c>
      <c r="C1328" s="148" t="s">
        <v>5570</v>
      </c>
      <c r="D1328" s="149" t="s">
        <v>13258</v>
      </c>
    </row>
    <row r="1329" spans="1:4" ht="13.5" x14ac:dyDescent="0.25">
      <c r="A1329" s="148">
        <v>94444</v>
      </c>
      <c r="B1329" s="148" t="s">
        <v>6672</v>
      </c>
      <c r="C1329" s="148" t="s">
        <v>5570</v>
      </c>
      <c r="D1329" s="149" t="s">
        <v>22771</v>
      </c>
    </row>
    <row r="1330" spans="1:4" ht="13.5" x14ac:dyDescent="0.25">
      <c r="A1330" s="148" t="s">
        <v>22772</v>
      </c>
      <c r="B1330" s="148" t="s">
        <v>22773</v>
      </c>
      <c r="C1330" s="148" t="s">
        <v>5237</v>
      </c>
      <c r="D1330" s="149" t="s">
        <v>17137</v>
      </c>
    </row>
    <row r="1331" spans="1:4" ht="13.5" x14ac:dyDescent="0.25">
      <c r="A1331" s="148" t="s">
        <v>22774</v>
      </c>
      <c r="B1331" s="148" t="s">
        <v>22775</v>
      </c>
      <c r="C1331" s="148" t="s">
        <v>5237</v>
      </c>
      <c r="D1331" s="149" t="s">
        <v>22776</v>
      </c>
    </row>
    <row r="1332" spans="1:4" ht="13.5" x14ac:dyDescent="0.25">
      <c r="A1332" s="148" t="s">
        <v>17587</v>
      </c>
      <c r="B1332" s="148" t="s">
        <v>17588</v>
      </c>
      <c r="C1332" s="148" t="s">
        <v>5237</v>
      </c>
      <c r="D1332" s="149" t="s">
        <v>22777</v>
      </c>
    </row>
    <row r="1333" spans="1:4" ht="13.5" x14ac:dyDescent="0.25">
      <c r="A1333" s="148" t="s">
        <v>22778</v>
      </c>
      <c r="B1333" s="148" t="s">
        <v>22779</v>
      </c>
      <c r="C1333" s="148" t="s">
        <v>5237</v>
      </c>
      <c r="D1333" s="149" t="s">
        <v>22780</v>
      </c>
    </row>
    <row r="1334" spans="1:4" ht="13.5" x14ac:dyDescent="0.25">
      <c r="A1334" s="148" t="s">
        <v>17589</v>
      </c>
      <c r="B1334" s="148" t="s">
        <v>17590</v>
      </c>
      <c r="C1334" s="148" t="s">
        <v>5570</v>
      </c>
      <c r="D1334" s="149" t="s">
        <v>14174</v>
      </c>
    </row>
    <row r="1335" spans="1:4" ht="13.5" x14ac:dyDescent="0.25">
      <c r="A1335" s="148" t="s">
        <v>17591</v>
      </c>
      <c r="B1335" s="148" t="s">
        <v>17592</v>
      </c>
      <c r="C1335" s="148" t="s">
        <v>5570</v>
      </c>
      <c r="D1335" s="149" t="s">
        <v>12721</v>
      </c>
    </row>
    <row r="1336" spans="1:4" ht="13.5" x14ac:dyDescent="0.25">
      <c r="A1336" s="148" t="s">
        <v>17593</v>
      </c>
      <c r="B1336" s="148" t="s">
        <v>17594</v>
      </c>
      <c r="C1336" s="148" t="s">
        <v>6703</v>
      </c>
      <c r="D1336" s="149" t="s">
        <v>22781</v>
      </c>
    </row>
    <row r="1337" spans="1:4" ht="13.5" x14ac:dyDescent="0.25">
      <c r="A1337" s="148" t="s">
        <v>17595</v>
      </c>
      <c r="B1337" s="148" t="s">
        <v>17596</v>
      </c>
      <c r="C1337" s="148" t="s">
        <v>6703</v>
      </c>
      <c r="D1337" s="149" t="s">
        <v>22782</v>
      </c>
    </row>
    <row r="1338" spans="1:4" ht="13.5" x14ac:dyDescent="0.25">
      <c r="A1338" s="148" t="s">
        <v>17597</v>
      </c>
      <c r="B1338" s="148" t="s">
        <v>17598</v>
      </c>
      <c r="C1338" s="148" t="s">
        <v>6703</v>
      </c>
      <c r="D1338" s="149" t="s">
        <v>22783</v>
      </c>
    </row>
    <row r="1339" spans="1:4" ht="13.5" x14ac:dyDescent="0.25">
      <c r="A1339" s="148" t="s">
        <v>17599</v>
      </c>
      <c r="B1339" s="148" t="s">
        <v>17600</v>
      </c>
      <c r="C1339" s="148" t="s">
        <v>5237</v>
      </c>
      <c r="D1339" s="149" t="s">
        <v>22784</v>
      </c>
    </row>
    <row r="1340" spans="1:4" ht="13.5" x14ac:dyDescent="0.25">
      <c r="A1340" s="148" t="s">
        <v>17601</v>
      </c>
      <c r="B1340" s="148" t="s">
        <v>17602</v>
      </c>
      <c r="C1340" s="148" t="s">
        <v>5237</v>
      </c>
      <c r="D1340" s="149" t="s">
        <v>22785</v>
      </c>
    </row>
    <row r="1341" spans="1:4" ht="13.5" x14ac:dyDescent="0.25">
      <c r="A1341" s="148" t="s">
        <v>17603</v>
      </c>
      <c r="B1341" s="148" t="s">
        <v>17604</v>
      </c>
      <c r="C1341" s="148" t="s">
        <v>5237</v>
      </c>
      <c r="D1341" s="149" t="s">
        <v>22786</v>
      </c>
    </row>
    <row r="1342" spans="1:4" ht="13.5" x14ac:dyDescent="0.25">
      <c r="A1342" s="148" t="s">
        <v>17605</v>
      </c>
      <c r="B1342" s="148" t="s">
        <v>17606</v>
      </c>
      <c r="C1342" s="148" t="s">
        <v>5237</v>
      </c>
      <c r="D1342" s="149" t="s">
        <v>22787</v>
      </c>
    </row>
    <row r="1343" spans="1:4" ht="13.5" x14ac:dyDescent="0.25">
      <c r="A1343" s="148">
        <v>83651</v>
      </c>
      <c r="B1343" s="148" t="s">
        <v>17607</v>
      </c>
      <c r="C1343" s="148" t="s">
        <v>5237</v>
      </c>
      <c r="D1343" s="149" t="s">
        <v>15070</v>
      </c>
    </row>
    <row r="1344" spans="1:4" ht="13.5" x14ac:dyDescent="0.25">
      <c r="A1344" s="148">
        <v>83658</v>
      </c>
      <c r="B1344" s="148" t="s">
        <v>17608</v>
      </c>
      <c r="C1344" s="148" t="s">
        <v>5237</v>
      </c>
      <c r="D1344" s="149" t="s">
        <v>22788</v>
      </c>
    </row>
    <row r="1345" spans="1:4" ht="13.5" x14ac:dyDescent="0.25">
      <c r="A1345" s="148">
        <v>83661</v>
      </c>
      <c r="B1345" s="148" t="s">
        <v>17609</v>
      </c>
      <c r="C1345" s="148" t="s">
        <v>5237</v>
      </c>
      <c r="D1345" s="149" t="s">
        <v>22789</v>
      </c>
    </row>
    <row r="1346" spans="1:4" ht="13.5" x14ac:dyDescent="0.25">
      <c r="A1346" s="148">
        <v>83662</v>
      </c>
      <c r="B1346" s="148" t="s">
        <v>17610</v>
      </c>
      <c r="C1346" s="148" t="s">
        <v>6703</v>
      </c>
      <c r="D1346" s="149" t="s">
        <v>22790</v>
      </c>
    </row>
    <row r="1347" spans="1:4" ht="13.5" x14ac:dyDescent="0.25">
      <c r="A1347" s="148">
        <v>83664</v>
      </c>
      <c r="B1347" s="148" t="s">
        <v>17611</v>
      </c>
      <c r="C1347" s="148" t="s">
        <v>5237</v>
      </c>
      <c r="D1347" s="149" t="s">
        <v>22791</v>
      </c>
    </row>
    <row r="1348" spans="1:4" ht="13.5" x14ac:dyDescent="0.25">
      <c r="A1348" s="148">
        <v>83665</v>
      </c>
      <c r="B1348" s="148" t="s">
        <v>22792</v>
      </c>
      <c r="C1348" s="148" t="s">
        <v>5570</v>
      </c>
      <c r="D1348" s="149" t="s">
        <v>14263</v>
      </c>
    </row>
    <row r="1349" spans="1:4" ht="13.5" x14ac:dyDescent="0.25">
      <c r="A1349" s="148">
        <v>83669</v>
      </c>
      <c r="B1349" s="148" t="s">
        <v>22793</v>
      </c>
      <c r="C1349" s="148" t="s">
        <v>5570</v>
      </c>
      <c r="D1349" s="149" t="s">
        <v>12672</v>
      </c>
    </row>
    <row r="1350" spans="1:4" ht="13.5" x14ac:dyDescent="0.25">
      <c r="A1350" s="148">
        <v>83670</v>
      </c>
      <c r="B1350" s="148" t="s">
        <v>17612</v>
      </c>
      <c r="C1350" s="148" t="s">
        <v>5237</v>
      </c>
      <c r="D1350" s="149" t="s">
        <v>16690</v>
      </c>
    </row>
    <row r="1351" spans="1:4" ht="13.5" x14ac:dyDescent="0.25">
      <c r="A1351" s="148">
        <v>83671</v>
      </c>
      <c r="B1351" s="148" t="s">
        <v>17613</v>
      </c>
      <c r="C1351" s="148" t="s">
        <v>5237</v>
      </c>
      <c r="D1351" s="149" t="s">
        <v>12876</v>
      </c>
    </row>
    <row r="1352" spans="1:4" ht="13.5" x14ac:dyDescent="0.25">
      <c r="A1352" s="148">
        <v>83679</v>
      </c>
      <c r="B1352" s="148" t="s">
        <v>17614</v>
      </c>
      <c r="C1352" s="148" t="s">
        <v>5237</v>
      </c>
      <c r="D1352" s="149" t="s">
        <v>13558</v>
      </c>
    </row>
    <row r="1353" spans="1:4" ht="13.5" x14ac:dyDescent="0.25">
      <c r="A1353" s="148">
        <v>83680</v>
      </c>
      <c r="B1353" s="148" t="s">
        <v>17615</v>
      </c>
      <c r="C1353" s="148" t="s">
        <v>5237</v>
      </c>
      <c r="D1353" s="149" t="s">
        <v>21121</v>
      </c>
    </row>
    <row r="1354" spans="1:4" ht="13.5" x14ac:dyDescent="0.25">
      <c r="A1354" s="148">
        <v>83681</v>
      </c>
      <c r="B1354" s="148" t="s">
        <v>17616</v>
      </c>
      <c r="C1354" s="148" t="s">
        <v>5237</v>
      </c>
      <c r="D1354" s="149" t="s">
        <v>20843</v>
      </c>
    </row>
    <row r="1355" spans="1:4" ht="13.5" x14ac:dyDescent="0.25">
      <c r="A1355" s="148">
        <v>83682</v>
      </c>
      <c r="B1355" s="148" t="s">
        <v>22794</v>
      </c>
      <c r="C1355" s="148" t="s">
        <v>6703</v>
      </c>
      <c r="D1355" s="149" t="s">
        <v>22795</v>
      </c>
    </row>
    <row r="1356" spans="1:4" ht="13.5" x14ac:dyDescent="0.25">
      <c r="A1356" s="148">
        <v>83729</v>
      </c>
      <c r="B1356" s="148" t="s">
        <v>22796</v>
      </c>
      <c r="C1356" s="148" t="s">
        <v>5570</v>
      </c>
      <c r="D1356" s="149" t="s">
        <v>22797</v>
      </c>
    </row>
    <row r="1357" spans="1:4" ht="13.5" x14ac:dyDescent="0.25">
      <c r="A1357" s="148">
        <v>83739</v>
      </c>
      <c r="B1357" s="148" t="s">
        <v>22798</v>
      </c>
      <c r="C1357" s="148" t="s">
        <v>5570</v>
      </c>
      <c r="D1357" s="149" t="s">
        <v>22799</v>
      </c>
    </row>
    <row r="1358" spans="1:4" ht="13.5" x14ac:dyDescent="0.25">
      <c r="A1358" s="148">
        <v>6454</v>
      </c>
      <c r="B1358" s="148" t="s">
        <v>22800</v>
      </c>
      <c r="C1358" s="148" t="s">
        <v>6703</v>
      </c>
      <c r="D1358" s="149" t="s">
        <v>22801</v>
      </c>
    </row>
    <row r="1359" spans="1:4" ht="13.5" x14ac:dyDescent="0.25">
      <c r="A1359" s="148">
        <v>73611</v>
      </c>
      <c r="B1359" s="148" t="s">
        <v>22802</v>
      </c>
      <c r="C1359" s="148" t="s">
        <v>6703</v>
      </c>
      <c r="D1359" s="149" t="s">
        <v>22803</v>
      </c>
    </row>
    <row r="1360" spans="1:4" ht="13.5" x14ac:dyDescent="0.25">
      <c r="A1360" s="148">
        <v>73697</v>
      </c>
      <c r="B1360" s="148" t="s">
        <v>22804</v>
      </c>
      <c r="C1360" s="148" t="s">
        <v>6703</v>
      </c>
      <c r="D1360" s="149" t="s">
        <v>22805</v>
      </c>
    </row>
    <row r="1361" spans="1:4" ht="13.5" x14ac:dyDescent="0.25">
      <c r="A1361" s="148">
        <v>73698</v>
      </c>
      <c r="B1361" s="148" t="s">
        <v>22806</v>
      </c>
      <c r="C1361" s="148" t="s">
        <v>6703</v>
      </c>
      <c r="D1361" s="149" t="s">
        <v>22807</v>
      </c>
    </row>
    <row r="1362" spans="1:4" ht="13.5" x14ac:dyDescent="0.25">
      <c r="A1362" s="148" t="s">
        <v>22808</v>
      </c>
      <c r="B1362" s="148" t="s">
        <v>22809</v>
      </c>
      <c r="C1362" s="148" t="s">
        <v>5570</v>
      </c>
      <c r="D1362" s="149" t="s">
        <v>22810</v>
      </c>
    </row>
    <row r="1363" spans="1:4" ht="13.5" x14ac:dyDescent="0.25">
      <c r="A1363" s="148" t="s">
        <v>22811</v>
      </c>
      <c r="B1363" s="148" t="s">
        <v>22812</v>
      </c>
      <c r="C1363" s="148" t="s">
        <v>5570</v>
      </c>
      <c r="D1363" s="149" t="s">
        <v>22813</v>
      </c>
    </row>
    <row r="1364" spans="1:4" ht="13.5" x14ac:dyDescent="0.25">
      <c r="A1364" s="148">
        <v>92743</v>
      </c>
      <c r="B1364" s="148" t="s">
        <v>6713</v>
      </c>
      <c r="C1364" s="148" t="s">
        <v>6703</v>
      </c>
      <c r="D1364" s="149" t="s">
        <v>22814</v>
      </c>
    </row>
    <row r="1365" spans="1:4" ht="13.5" x14ac:dyDescent="0.25">
      <c r="A1365" s="148">
        <v>92744</v>
      </c>
      <c r="B1365" s="148" t="s">
        <v>6714</v>
      </c>
      <c r="C1365" s="148" t="s">
        <v>6703</v>
      </c>
      <c r="D1365" s="149" t="s">
        <v>22815</v>
      </c>
    </row>
    <row r="1366" spans="1:4" ht="13.5" x14ac:dyDescent="0.25">
      <c r="A1366" s="148">
        <v>92745</v>
      </c>
      <c r="B1366" s="148" t="s">
        <v>6715</v>
      </c>
      <c r="C1366" s="148" t="s">
        <v>6703</v>
      </c>
      <c r="D1366" s="149" t="s">
        <v>22816</v>
      </c>
    </row>
    <row r="1367" spans="1:4" ht="13.5" x14ac:dyDescent="0.25">
      <c r="A1367" s="148">
        <v>92746</v>
      </c>
      <c r="B1367" s="148" t="s">
        <v>6716</v>
      </c>
      <c r="C1367" s="148" t="s">
        <v>6703</v>
      </c>
      <c r="D1367" s="149" t="s">
        <v>22817</v>
      </c>
    </row>
    <row r="1368" spans="1:4" ht="13.5" x14ac:dyDescent="0.25">
      <c r="A1368" s="148">
        <v>92747</v>
      </c>
      <c r="B1368" s="148" t="s">
        <v>6717</v>
      </c>
      <c r="C1368" s="148" t="s">
        <v>6703</v>
      </c>
      <c r="D1368" s="149" t="s">
        <v>22818</v>
      </c>
    </row>
    <row r="1369" spans="1:4" ht="13.5" x14ac:dyDescent="0.25">
      <c r="A1369" s="148">
        <v>92748</v>
      </c>
      <c r="B1369" s="148" t="s">
        <v>6718</v>
      </c>
      <c r="C1369" s="148" t="s">
        <v>6703</v>
      </c>
      <c r="D1369" s="149" t="s">
        <v>22819</v>
      </c>
    </row>
    <row r="1370" spans="1:4" ht="13.5" x14ac:dyDescent="0.25">
      <c r="A1370" s="148">
        <v>92749</v>
      </c>
      <c r="B1370" s="148" t="s">
        <v>6719</v>
      </c>
      <c r="C1370" s="148" t="s">
        <v>6703</v>
      </c>
      <c r="D1370" s="149" t="s">
        <v>22820</v>
      </c>
    </row>
    <row r="1371" spans="1:4" ht="13.5" x14ac:dyDescent="0.25">
      <c r="A1371" s="148">
        <v>92750</v>
      </c>
      <c r="B1371" s="148" t="s">
        <v>6720</v>
      </c>
      <c r="C1371" s="148" t="s">
        <v>6703</v>
      </c>
      <c r="D1371" s="149" t="s">
        <v>22821</v>
      </c>
    </row>
    <row r="1372" spans="1:4" ht="13.5" x14ac:dyDescent="0.25">
      <c r="A1372" s="148">
        <v>92751</v>
      </c>
      <c r="B1372" s="148" t="s">
        <v>6721</v>
      </c>
      <c r="C1372" s="148" t="s">
        <v>6703</v>
      </c>
      <c r="D1372" s="149" t="s">
        <v>22822</v>
      </c>
    </row>
    <row r="1373" spans="1:4" ht="13.5" x14ac:dyDescent="0.25">
      <c r="A1373" s="148">
        <v>92752</v>
      </c>
      <c r="B1373" s="148" t="s">
        <v>6722</v>
      </c>
      <c r="C1373" s="148" t="s">
        <v>6703</v>
      </c>
      <c r="D1373" s="149" t="s">
        <v>22823</v>
      </c>
    </row>
    <row r="1374" spans="1:4" ht="13.5" x14ac:dyDescent="0.25">
      <c r="A1374" s="148">
        <v>92753</v>
      </c>
      <c r="B1374" s="148" t="s">
        <v>6723</v>
      </c>
      <c r="C1374" s="148" t="s">
        <v>6703</v>
      </c>
      <c r="D1374" s="149" t="s">
        <v>22824</v>
      </c>
    </row>
    <row r="1375" spans="1:4" ht="13.5" x14ac:dyDescent="0.25">
      <c r="A1375" s="148">
        <v>92754</v>
      </c>
      <c r="B1375" s="148" t="s">
        <v>6724</v>
      </c>
      <c r="C1375" s="148" t="s">
        <v>6703</v>
      </c>
      <c r="D1375" s="149" t="s">
        <v>22825</v>
      </c>
    </row>
    <row r="1376" spans="1:4" ht="13.5" x14ac:dyDescent="0.25">
      <c r="A1376" s="148">
        <v>92755</v>
      </c>
      <c r="B1376" s="148" t="s">
        <v>6725</v>
      </c>
      <c r="C1376" s="148" t="s">
        <v>5570</v>
      </c>
      <c r="D1376" s="149" t="s">
        <v>22826</v>
      </c>
    </row>
    <row r="1377" spans="1:4" ht="13.5" x14ac:dyDescent="0.25">
      <c r="A1377" s="148">
        <v>92756</v>
      </c>
      <c r="B1377" s="148" t="s">
        <v>6726</v>
      </c>
      <c r="C1377" s="148" t="s">
        <v>5570</v>
      </c>
      <c r="D1377" s="149" t="s">
        <v>22827</v>
      </c>
    </row>
    <row r="1378" spans="1:4" ht="13.5" x14ac:dyDescent="0.25">
      <c r="A1378" s="148">
        <v>92757</v>
      </c>
      <c r="B1378" s="148" t="s">
        <v>6727</v>
      </c>
      <c r="C1378" s="148" t="s">
        <v>5570</v>
      </c>
      <c r="D1378" s="149" t="s">
        <v>22828</v>
      </c>
    </row>
    <row r="1379" spans="1:4" ht="13.5" x14ac:dyDescent="0.25">
      <c r="A1379" s="148">
        <v>92758</v>
      </c>
      <c r="B1379" s="148" t="s">
        <v>6728</v>
      </c>
      <c r="C1379" s="148" t="s">
        <v>6703</v>
      </c>
      <c r="D1379" s="149" t="s">
        <v>22829</v>
      </c>
    </row>
    <row r="1380" spans="1:4" ht="13.5" x14ac:dyDescent="0.25">
      <c r="A1380" s="148">
        <v>91069</v>
      </c>
      <c r="B1380" s="148" t="s">
        <v>6729</v>
      </c>
      <c r="C1380" s="148" t="s">
        <v>5570</v>
      </c>
      <c r="D1380" s="149" t="s">
        <v>22559</v>
      </c>
    </row>
    <row r="1381" spans="1:4" ht="13.5" x14ac:dyDescent="0.25">
      <c r="A1381" s="148">
        <v>91070</v>
      </c>
      <c r="B1381" s="148" t="s">
        <v>6730</v>
      </c>
      <c r="C1381" s="148" t="s">
        <v>5570</v>
      </c>
      <c r="D1381" s="149" t="s">
        <v>21855</v>
      </c>
    </row>
    <row r="1382" spans="1:4" ht="13.5" x14ac:dyDescent="0.25">
      <c r="A1382" s="148">
        <v>91071</v>
      </c>
      <c r="B1382" s="148" t="s">
        <v>6731</v>
      </c>
      <c r="C1382" s="148" t="s">
        <v>5570</v>
      </c>
      <c r="D1382" s="149" t="s">
        <v>22830</v>
      </c>
    </row>
    <row r="1383" spans="1:4" ht="13.5" x14ac:dyDescent="0.25">
      <c r="A1383" s="148">
        <v>91072</v>
      </c>
      <c r="B1383" s="148" t="s">
        <v>6732</v>
      </c>
      <c r="C1383" s="148" t="s">
        <v>5570</v>
      </c>
      <c r="D1383" s="149" t="s">
        <v>22831</v>
      </c>
    </row>
    <row r="1384" spans="1:4" ht="13.5" x14ac:dyDescent="0.25">
      <c r="A1384" s="148">
        <v>91073</v>
      </c>
      <c r="B1384" s="148" t="s">
        <v>6733</v>
      </c>
      <c r="C1384" s="148" t="s">
        <v>5570</v>
      </c>
      <c r="D1384" s="149" t="s">
        <v>22832</v>
      </c>
    </row>
    <row r="1385" spans="1:4" ht="13.5" x14ac:dyDescent="0.25">
      <c r="A1385" s="148">
        <v>91074</v>
      </c>
      <c r="B1385" s="148" t="s">
        <v>6734</v>
      </c>
      <c r="C1385" s="148" t="s">
        <v>5570</v>
      </c>
      <c r="D1385" s="149" t="s">
        <v>22833</v>
      </c>
    </row>
    <row r="1386" spans="1:4" ht="13.5" x14ac:dyDescent="0.25">
      <c r="A1386" s="148">
        <v>91075</v>
      </c>
      <c r="B1386" s="148" t="s">
        <v>6735</v>
      </c>
      <c r="C1386" s="148" t="s">
        <v>5570</v>
      </c>
      <c r="D1386" s="149" t="s">
        <v>22834</v>
      </c>
    </row>
    <row r="1387" spans="1:4" ht="13.5" x14ac:dyDescent="0.25">
      <c r="A1387" s="148">
        <v>91076</v>
      </c>
      <c r="B1387" s="148" t="s">
        <v>6736</v>
      </c>
      <c r="C1387" s="148" t="s">
        <v>5570</v>
      </c>
      <c r="D1387" s="149" t="s">
        <v>22835</v>
      </c>
    </row>
    <row r="1388" spans="1:4" ht="13.5" x14ac:dyDescent="0.25">
      <c r="A1388" s="148">
        <v>91077</v>
      </c>
      <c r="B1388" s="148" t="s">
        <v>6737</v>
      </c>
      <c r="C1388" s="148" t="s">
        <v>5570</v>
      </c>
      <c r="D1388" s="149" t="s">
        <v>22836</v>
      </c>
    </row>
    <row r="1389" spans="1:4" ht="13.5" x14ac:dyDescent="0.25">
      <c r="A1389" s="148">
        <v>91078</v>
      </c>
      <c r="B1389" s="148" t="s">
        <v>6738</v>
      </c>
      <c r="C1389" s="148" t="s">
        <v>5570</v>
      </c>
      <c r="D1389" s="149" t="s">
        <v>22837</v>
      </c>
    </row>
    <row r="1390" spans="1:4" ht="13.5" x14ac:dyDescent="0.25">
      <c r="A1390" s="148">
        <v>91079</v>
      </c>
      <c r="B1390" s="148" t="s">
        <v>6739</v>
      </c>
      <c r="C1390" s="148" t="s">
        <v>5570</v>
      </c>
      <c r="D1390" s="149" t="s">
        <v>22838</v>
      </c>
    </row>
    <row r="1391" spans="1:4" ht="13.5" x14ac:dyDescent="0.25">
      <c r="A1391" s="148">
        <v>91080</v>
      </c>
      <c r="B1391" s="148" t="s">
        <v>6740</v>
      </c>
      <c r="C1391" s="148" t="s">
        <v>5570</v>
      </c>
      <c r="D1391" s="149" t="s">
        <v>22839</v>
      </c>
    </row>
    <row r="1392" spans="1:4" ht="13.5" x14ac:dyDescent="0.25">
      <c r="A1392" s="148">
        <v>91081</v>
      </c>
      <c r="B1392" s="148" t="s">
        <v>6741</v>
      </c>
      <c r="C1392" s="148" t="s">
        <v>5570</v>
      </c>
      <c r="D1392" s="149" t="s">
        <v>22840</v>
      </c>
    </row>
    <row r="1393" spans="1:4" ht="13.5" x14ac:dyDescent="0.25">
      <c r="A1393" s="148">
        <v>91082</v>
      </c>
      <c r="B1393" s="148" t="s">
        <v>6742</v>
      </c>
      <c r="C1393" s="148" t="s">
        <v>5570</v>
      </c>
      <c r="D1393" s="149" t="s">
        <v>22841</v>
      </c>
    </row>
    <row r="1394" spans="1:4" ht="13.5" x14ac:dyDescent="0.25">
      <c r="A1394" s="148">
        <v>91083</v>
      </c>
      <c r="B1394" s="148" t="s">
        <v>6743</v>
      </c>
      <c r="C1394" s="148" t="s">
        <v>5570</v>
      </c>
      <c r="D1394" s="149" t="s">
        <v>22842</v>
      </c>
    </row>
    <row r="1395" spans="1:4" ht="13.5" x14ac:dyDescent="0.25">
      <c r="A1395" s="148">
        <v>91084</v>
      </c>
      <c r="B1395" s="148" t="s">
        <v>6744</v>
      </c>
      <c r="C1395" s="148" t="s">
        <v>5570</v>
      </c>
      <c r="D1395" s="149" t="s">
        <v>22843</v>
      </c>
    </row>
    <row r="1396" spans="1:4" ht="13.5" x14ac:dyDescent="0.25">
      <c r="A1396" s="148">
        <v>91086</v>
      </c>
      <c r="B1396" s="148" t="s">
        <v>6745</v>
      </c>
      <c r="C1396" s="148" t="s">
        <v>5570</v>
      </c>
      <c r="D1396" s="149" t="s">
        <v>22844</v>
      </c>
    </row>
    <row r="1397" spans="1:4" ht="13.5" x14ac:dyDescent="0.25">
      <c r="A1397" s="148">
        <v>91087</v>
      </c>
      <c r="B1397" s="148" t="s">
        <v>6746</v>
      </c>
      <c r="C1397" s="148" t="s">
        <v>5570</v>
      </c>
      <c r="D1397" s="149" t="s">
        <v>22845</v>
      </c>
    </row>
    <row r="1398" spans="1:4" ht="13.5" x14ac:dyDescent="0.25">
      <c r="A1398" s="148">
        <v>91088</v>
      </c>
      <c r="B1398" s="148" t="s">
        <v>6747</v>
      </c>
      <c r="C1398" s="148" t="s">
        <v>5570</v>
      </c>
      <c r="D1398" s="149" t="s">
        <v>14411</v>
      </c>
    </row>
    <row r="1399" spans="1:4" ht="13.5" x14ac:dyDescent="0.25">
      <c r="A1399" s="148">
        <v>91089</v>
      </c>
      <c r="B1399" s="148" t="s">
        <v>6748</v>
      </c>
      <c r="C1399" s="148" t="s">
        <v>5570</v>
      </c>
      <c r="D1399" s="149" t="s">
        <v>22846</v>
      </c>
    </row>
    <row r="1400" spans="1:4" ht="13.5" x14ac:dyDescent="0.25">
      <c r="A1400" s="148">
        <v>91090</v>
      </c>
      <c r="B1400" s="148" t="s">
        <v>6749</v>
      </c>
      <c r="C1400" s="148" t="s">
        <v>5570</v>
      </c>
      <c r="D1400" s="149" t="s">
        <v>22847</v>
      </c>
    </row>
    <row r="1401" spans="1:4" ht="13.5" x14ac:dyDescent="0.25">
      <c r="A1401" s="148">
        <v>91091</v>
      </c>
      <c r="B1401" s="148" t="s">
        <v>6750</v>
      </c>
      <c r="C1401" s="148" t="s">
        <v>5570</v>
      </c>
      <c r="D1401" s="149" t="s">
        <v>19759</v>
      </c>
    </row>
    <row r="1402" spans="1:4" ht="13.5" x14ac:dyDescent="0.25">
      <c r="A1402" s="148">
        <v>91092</v>
      </c>
      <c r="B1402" s="148" t="s">
        <v>6751</v>
      </c>
      <c r="C1402" s="148" t="s">
        <v>5570</v>
      </c>
      <c r="D1402" s="149" t="s">
        <v>22848</v>
      </c>
    </row>
    <row r="1403" spans="1:4" ht="13.5" x14ac:dyDescent="0.25">
      <c r="A1403" s="148">
        <v>91093</v>
      </c>
      <c r="B1403" s="148" t="s">
        <v>6752</v>
      </c>
      <c r="C1403" s="148" t="s">
        <v>5570</v>
      </c>
      <c r="D1403" s="149" t="s">
        <v>22849</v>
      </c>
    </row>
    <row r="1404" spans="1:4" ht="13.5" x14ac:dyDescent="0.25">
      <c r="A1404" s="148">
        <v>91094</v>
      </c>
      <c r="B1404" s="148" t="s">
        <v>6753</v>
      </c>
      <c r="C1404" s="148" t="s">
        <v>5570</v>
      </c>
      <c r="D1404" s="149" t="s">
        <v>15974</v>
      </c>
    </row>
    <row r="1405" spans="1:4" ht="13.5" x14ac:dyDescent="0.25">
      <c r="A1405" s="148">
        <v>91095</v>
      </c>
      <c r="B1405" s="148" t="s">
        <v>6754</v>
      </c>
      <c r="C1405" s="148" t="s">
        <v>5570</v>
      </c>
      <c r="D1405" s="149" t="s">
        <v>22850</v>
      </c>
    </row>
    <row r="1406" spans="1:4" ht="13.5" x14ac:dyDescent="0.25">
      <c r="A1406" s="148">
        <v>91096</v>
      </c>
      <c r="B1406" s="148" t="s">
        <v>6755</v>
      </c>
      <c r="C1406" s="148" t="s">
        <v>5570</v>
      </c>
      <c r="D1406" s="149" t="s">
        <v>17103</v>
      </c>
    </row>
    <row r="1407" spans="1:4" ht="13.5" x14ac:dyDescent="0.25">
      <c r="A1407" s="148">
        <v>91097</v>
      </c>
      <c r="B1407" s="148" t="s">
        <v>6756</v>
      </c>
      <c r="C1407" s="148" t="s">
        <v>5570</v>
      </c>
      <c r="D1407" s="149" t="s">
        <v>22851</v>
      </c>
    </row>
    <row r="1408" spans="1:4" ht="13.5" x14ac:dyDescent="0.25">
      <c r="A1408" s="148">
        <v>91098</v>
      </c>
      <c r="B1408" s="148" t="s">
        <v>6757</v>
      </c>
      <c r="C1408" s="148" t="s">
        <v>5570</v>
      </c>
      <c r="D1408" s="149" t="s">
        <v>22852</v>
      </c>
    </row>
    <row r="1409" spans="1:4" ht="13.5" x14ac:dyDescent="0.25">
      <c r="A1409" s="148">
        <v>91099</v>
      </c>
      <c r="B1409" s="148" t="s">
        <v>6758</v>
      </c>
      <c r="C1409" s="148" t="s">
        <v>5570</v>
      </c>
      <c r="D1409" s="149" t="s">
        <v>22853</v>
      </c>
    </row>
    <row r="1410" spans="1:4" ht="13.5" x14ac:dyDescent="0.25">
      <c r="A1410" s="148">
        <v>91100</v>
      </c>
      <c r="B1410" s="148" t="s">
        <v>6759</v>
      </c>
      <c r="C1410" s="148" t="s">
        <v>5570</v>
      </c>
      <c r="D1410" s="149" t="s">
        <v>22854</v>
      </c>
    </row>
    <row r="1411" spans="1:4" ht="13.5" x14ac:dyDescent="0.25">
      <c r="A1411" s="148">
        <v>91101</v>
      </c>
      <c r="B1411" s="148" t="s">
        <v>6760</v>
      </c>
      <c r="C1411" s="148" t="s">
        <v>5570</v>
      </c>
      <c r="D1411" s="149" t="s">
        <v>22855</v>
      </c>
    </row>
    <row r="1412" spans="1:4" ht="13.5" x14ac:dyDescent="0.25">
      <c r="A1412" s="148">
        <v>93952</v>
      </c>
      <c r="B1412" s="148" t="s">
        <v>6761</v>
      </c>
      <c r="C1412" s="148" t="s">
        <v>5237</v>
      </c>
      <c r="D1412" s="149" t="s">
        <v>22856</v>
      </c>
    </row>
    <row r="1413" spans="1:4" ht="13.5" x14ac:dyDescent="0.25">
      <c r="A1413" s="148">
        <v>93953</v>
      </c>
      <c r="B1413" s="148" t="s">
        <v>6762</v>
      </c>
      <c r="C1413" s="148" t="s">
        <v>5237</v>
      </c>
      <c r="D1413" s="149" t="s">
        <v>22857</v>
      </c>
    </row>
    <row r="1414" spans="1:4" ht="13.5" x14ac:dyDescent="0.25">
      <c r="A1414" s="148">
        <v>93954</v>
      </c>
      <c r="B1414" s="148" t="s">
        <v>6763</v>
      </c>
      <c r="C1414" s="148" t="s">
        <v>5237</v>
      </c>
      <c r="D1414" s="149" t="s">
        <v>22858</v>
      </c>
    </row>
    <row r="1415" spans="1:4" ht="13.5" x14ac:dyDescent="0.25">
      <c r="A1415" s="148">
        <v>93955</v>
      </c>
      <c r="B1415" s="148" t="s">
        <v>6764</v>
      </c>
      <c r="C1415" s="148" t="s">
        <v>5237</v>
      </c>
      <c r="D1415" s="149" t="s">
        <v>22859</v>
      </c>
    </row>
    <row r="1416" spans="1:4" ht="13.5" x14ac:dyDescent="0.25">
      <c r="A1416" s="148">
        <v>93956</v>
      </c>
      <c r="B1416" s="148" t="s">
        <v>6765</v>
      </c>
      <c r="C1416" s="148" t="s">
        <v>5237</v>
      </c>
      <c r="D1416" s="149" t="s">
        <v>22860</v>
      </c>
    </row>
    <row r="1417" spans="1:4" ht="13.5" x14ac:dyDescent="0.25">
      <c r="A1417" s="148">
        <v>93957</v>
      </c>
      <c r="B1417" s="148" t="s">
        <v>6766</v>
      </c>
      <c r="C1417" s="148" t="s">
        <v>5237</v>
      </c>
      <c r="D1417" s="149" t="s">
        <v>22389</v>
      </c>
    </row>
    <row r="1418" spans="1:4" ht="13.5" x14ac:dyDescent="0.25">
      <c r="A1418" s="148">
        <v>93958</v>
      </c>
      <c r="B1418" s="148" t="s">
        <v>6767</v>
      </c>
      <c r="C1418" s="148" t="s">
        <v>5237</v>
      </c>
      <c r="D1418" s="149" t="s">
        <v>22861</v>
      </c>
    </row>
    <row r="1419" spans="1:4" ht="13.5" x14ac:dyDescent="0.25">
      <c r="A1419" s="148">
        <v>93959</v>
      </c>
      <c r="B1419" s="148" t="s">
        <v>6768</v>
      </c>
      <c r="C1419" s="148" t="s">
        <v>5237</v>
      </c>
      <c r="D1419" s="149" t="s">
        <v>22862</v>
      </c>
    </row>
    <row r="1420" spans="1:4" ht="13.5" x14ac:dyDescent="0.25">
      <c r="A1420" s="148">
        <v>93960</v>
      </c>
      <c r="B1420" s="148" t="s">
        <v>6769</v>
      </c>
      <c r="C1420" s="148" t="s">
        <v>5237</v>
      </c>
      <c r="D1420" s="149" t="s">
        <v>22863</v>
      </c>
    </row>
    <row r="1421" spans="1:4" ht="13.5" x14ac:dyDescent="0.25">
      <c r="A1421" s="148">
        <v>93961</v>
      </c>
      <c r="B1421" s="148" t="s">
        <v>6770</v>
      </c>
      <c r="C1421" s="148" t="s">
        <v>5237</v>
      </c>
      <c r="D1421" s="149" t="s">
        <v>22864</v>
      </c>
    </row>
    <row r="1422" spans="1:4" ht="13.5" x14ac:dyDescent="0.25">
      <c r="A1422" s="148">
        <v>93962</v>
      </c>
      <c r="B1422" s="148" t="s">
        <v>6771</v>
      </c>
      <c r="C1422" s="148" t="s">
        <v>5237</v>
      </c>
      <c r="D1422" s="149" t="s">
        <v>22865</v>
      </c>
    </row>
    <row r="1423" spans="1:4" ht="13.5" x14ac:dyDescent="0.25">
      <c r="A1423" s="148">
        <v>93963</v>
      </c>
      <c r="B1423" s="148" t="s">
        <v>6772</v>
      </c>
      <c r="C1423" s="148" t="s">
        <v>5237</v>
      </c>
      <c r="D1423" s="149" t="s">
        <v>22866</v>
      </c>
    </row>
    <row r="1424" spans="1:4" ht="13.5" x14ac:dyDescent="0.25">
      <c r="A1424" s="148">
        <v>93964</v>
      </c>
      <c r="B1424" s="148" t="s">
        <v>6773</v>
      </c>
      <c r="C1424" s="148" t="s">
        <v>5237</v>
      </c>
      <c r="D1424" s="149" t="s">
        <v>22867</v>
      </c>
    </row>
    <row r="1425" spans="1:4" ht="13.5" x14ac:dyDescent="0.25">
      <c r="A1425" s="148">
        <v>93965</v>
      </c>
      <c r="B1425" s="148" t="s">
        <v>6774</v>
      </c>
      <c r="C1425" s="148" t="s">
        <v>5237</v>
      </c>
      <c r="D1425" s="149" t="s">
        <v>22868</v>
      </c>
    </row>
    <row r="1426" spans="1:4" ht="13.5" x14ac:dyDescent="0.25">
      <c r="A1426" s="148">
        <v>93966</v>
      </c>
      <c r="B1426" s="148" t="s">
        <v>6775</v>
      </c>
      <c r="C1426" s="148" t="s">
        <v>5237</v>
      </c>
      <c r="D1426" s="149" t="s">
        <v>22869</v>
      </c>
    </row>
    <row r="1427" spans="1:4" ht="13.5" x14ac:dyDescent="0.25">
      <c r="A1427" s="148">
        <v>93967</v>
      </c>
      <c r="B1427" s="148" t="s">
        <v>6776</v>
      </c>
      <c r="C1427" s="148" t="s">
        <v>5237</v>
      </c>
      <c r="D1427" s="149" t="s">
        <v>22870</v>
      </c>
    </row>
    <row r="1428" spans="1:4" ht="13.5" x14ac:dyDescent="0.25">
      <c r="A1428" s="148">
        <v>93968</v>
      </c>
      <c r="B1428" s="148" t="s">
        <v>6777</v>
      </c>
      <c r="C1428" s="148" t="s">
        <v>5237</v>
      </c>
      <c r="D1428" s="149" t="s">
        <v>22871</v>
      </c>
    </row>
    <row r="1429" spans="1:4" ht="13.5" x14ac:dyDescent="0.25">
      <c r="A1429" s="148">
        <v>93969</v>
      </c>
      <c r="B1429" s="148" t="s">
        <v>6778</v>
      </c>
      <c r="C1429" s="148" t="s">
        <v>5237</v>
      </c>
      <c r="D1429" s="149" t="s">
        <v>16990</v>
      </c>
    </row>
    <row r="1430" spans="1:4" ht="13.5" x14ac:dyDescent="0.25">
      <c r="A1430" s="148">
        <v>93970</v>
      </c>
      <c r="B1430" s="148" t="s">
        <v>6779</v>
      </c>
      <c r="C1430" s="148" t="s">
        <v>5237</v>
      </c>
      <c r="D1430" s="149" t="s">
        <v>22872</v>
      </c>
    </row>
    <row r="1431" spans="1:4" ht="13.5" x14ac:dyDescent="0.25">
      <c r="A1431" s="148">
        <v>93971</v>
      </c>
      <c r="B1431" s="148" t="s">
        <v>6780</v>
      </c>
      <c r="C1431" s="148" t="s">
        <v>5237</v>
      </c>
      <c r="D1431" s="149" t="s">
        <v>22873</v>
      </c>
    </row>
    <row r="1432" spans="1:4" ht="13.5" x14ac:dyDescent="0.25">
      <c r="A1432" s="148">
        <v>95108</v>
      </c>
      <c r="B1432" s="148" t="s">
        <v>6781</v>
      </c>
      <c r="C1432" s="148" t="s">
        <v>5304</v>
      </c>
      <c r="D1432" s="149" t="s">
        <v>22874</v>
      </c>
    </row>
    <row r="1433" spans="1:4" ht="13.5" x14ac:dyDescent="0.25">
      <c r="A1433" s="148">
        <v>100332</v>
      </c>
      <c r="B1433" s="148" t="s">
        <v>6782</v>
      </c>
      <c r="C1433" s="148" t="s">
        <v>5570</v>
      </c>
      <c r="D1433" s="149" t="s">
        <v>22875</v>
      </c>
    </row>
    <row r="1434" spans="1:4" ht="13.5" x14ac:dyDescent="0.25">
      <c r="A1434" s="148">
        <v>100333</v>
      </c>
      <c r="B1434" s="148" t="s">
        <v>6783</v>
      </c>
      <c r="C1434" s="148" t="s">
        <v>5570</v>
      </c>
      <c r="D1434" s="149" t="s">
        <v>22876</v>
      </c>
    </row>
    <row r="1435" spans="1:4" ht="13.5" x14ac:dyDescent="0.25">
      <c r="A1435" s="148">
        <v>100334</v>
      </c>
      <c r="B1435" s="148" t="s">
        <v>6784</v>
      </c>
      <c r="C1435" s="148" t="s">
        <v>5570</v>
      </c>
      <c r="D1435" s="149" t="s">
        <v>22877</v>
      </c>
    </row>
    <row r="1436" spans="1:4" ht="13.5" x14ac:dyDescent="0.25">
      <c r="A1436" s="148">
        <v>100335</v>
      </c>
      <c r="B1436" s="148" t="s">
        <v>6785</v>
      </c>
      <c r="C1436" s="148" t="s">
        <v>5570</v>
      </c>
      <c r="D1436" s="149" t="s">
        <v>22878</v>
      </c>
    </row>
    <row r="1437" spans="1:4" ht="13.5" x14ac:dyDescent="0.25">
      <c r="A1437" s="148">
        <v>100341</v>
      </c>
      <c r="B1437" s="148" t="s">
        <v>6786</v>
      </c>
      <c r="C1437" s="148" t="s">
        <v>5570</v>
      </c>
      <c r="D1437" s="149" t="s">
        <v>20861</v>
      </c>
    </row>
    <row r="1438" spans="1:4" ht="13.5" x14ac:dyDescent="0.25">
      <c r="A1438" s="148">
        <v>100342</v>
      </c>
      <c r="B1438" s="148" t="s">
        <v>6787</v>
      </c>
      <c r="C1438" s="148" t="s">
        <v>6634</v>
      </c>
      <c r="D1438" s="149" t="s">
        <v>13726</v>
      </c>
    </row>
    <row r="1439" spans="1:4" ht="13.5" x14ac:dyDescent="0.25">
      <c r="A1439" s="148">
        <v>100343</v>
      </c>
      <c r="B1439" s="148" t="s">
        <v>6788</v>
      </c>
      <c r="C1439" s="148" t="s">
        <v>6634</v>
      </c>
      <c r="D1439" s="149" t="s">
        <v>21771</v>
      </c>
    </row>
    <row r="1440" spans="1:4" ht="13.5" x14ac:dyDescent="0.25">
      <c r="A1440" s="148">
        <v>100344</v>
      </c>
      <c r="B1440" s="148" t="s">
        <v>6789</v>
      </c>
      <c r="C1440" s="148" t="s">
        <v>6634</v>
      </c>
      <c r="D1440" s="149" t="s">
        <v>20265</v>
      </c>
    </row>
    <row r="1441" spans="1:4" ht="13.5" x14ac:dyDescent="0.25">
      <c r="A1441" s="148">
        <v>100345</v>
      </c>
      <c r="B1441" s="148" t="s">
        <v>6790</v>
      </c>
      <c r="C1441" s="148" t="s">
        <v>6634</v>
      </c>
      <c r="D1441" s="149" t="s">
        <v>22879</v>
      </c>
    </row>
    <row r="1442" spans="1:4" ht="13.5" x14ac:dyDescent="0.25">
      <c r="A1442" s="148">
        <v>100346</v>
      </c>
      <c r="B1442" s="148" t="s">
        <v>6791</v>
      </c>
      <c r="C1442" s="148" t="s">
        <v>6634</v>
      </c>
      <c r="D1442" s="149" t="s">
        <v>19873</v>
      </c>
    </row>
    <row r="1443" spans="1:4" ht="13.5" x14ac:dyDescent="0.25">
      <c r="A1443" s="148">
        <v>100347</v>
      </c>
      <c r="B1443" s="148" t="s">
        <v>6792</v>
      </c>
      <c r="C1443" s="148" t="s">
        <v>6634</v>
      </c>
      <c r="D1443" s="149" t="s">
        <v>14182</v>
      </c>
    </row>
    <row r="1444" spans="1:4" ht="13.5" x14ac:dyDescent="0.25">
      <c r="A1444" s="148">
        <v>100348</v>
      </c>
      <c r="B1444" s="148" t="s">
        <v>6793</v>
      </c>
      <c r="C1444" s="148" t="s">
        <v>6634</v>
      </c>
      <c r="D1444" s="149" t="s">
        <v>16586</v>
      </c>
    </row>
    <row r="1445" spans="1:4" ht="13.5" x14ac:dyDescent="0.25">
      <c r="A1445" s="148">
        <v>100349</v>
      </c>
      <c r="B1445" s="148" t="s">
        <v>6794</v>
      </c>
      <c r="C1445" s="148" t="s">
        <v>6703</v>
      </c>
      <c r="D1445" s="149" t="s">
        <v>22880</v>
      </c>
    </row>
    <row r="1446" spans="1:4" ht="13.5" x14ac:dyDescent="0.25">
      <c r="A1446" s="148" t="s">
        <v>17617</v>
      </c>
      <c r="B1446" s="148" t="s">
        <v>17618</v>
      </c>
      <c r="C1446" s="148" t="s">
        <v>5304</v>
      </c>
      <c r="D1446" s="149" t="s">
        <v>22881</v>
      </c>
    </row>
    <row r="1447" spans="1:4" ht="13.5" x14ac:dyDescent="0.25">
      <c r="A1447" s="148" t="s">
        <v>17619</v>
      </c>
      <c r="B1447" s="148" t="s">
        <v>17620</v>
      </c>
      <c r="C1447" s="148" t="s">
        <v>5304</v>
      </c>
      <c r="D1447" s="149" t="s">
        <v>22882</v>
      </c>
    </row>
    <row r="1448" spans="1:4" ht="13.5" x14ac:dyDescent="0.25">
      <c r="A1448" s="148" t="s">
        <v>17621</v>
      </c>
      <c r="B1448" s="148" t="s">
        <v>17622</v>
      </c>
      <c r="C1448" s="148" t="s">
        <v>5304</v>
      </c>
      <c r="D1448" s="149" t="s">
        <v>22883</v>
      </c>
    </row>
    <row r="1449" spans="1:4" ht="13.5" x14ac:dyDescent="0.25">
      <c r="A1449" s="148" t="s">
        <v>17623</v>
      </c>
      <c r="B1449" s="148" t="s">
        <v>17624</v>
      </c>
      <c r="C1449" s="148" t="s">
        <v>5304</v>
      </c>
      <c r="D1449" s="149" t="s">
        <v>22884</v>
      </c>
    </row>
    <row r="1450" spans="1:4" ht="13.5" x14ac:dyDescent="0.25">
      <c r="A1450" s="148" t="s">
        <v>17625</v>
      </c>
      <c r="B1450" s="148" t="s">
        <v>17626</v>
      </c>
      <c r="C1450" s="148" t="s">
        <v>5304</v>
      </c>
      <c r="D1450" s="149" t="s">
        <v>22885</v>
      </c>
    </row>
    <row r="1451" spans="1:4" ht="13.5" x14ac:dyDescent="0.25">
      <c r="A1451" s="148" t="s">
        <v>17627</v>
      </c>
      <c r="B1451" s="148" t="s">
        <v>17628</v>
      </c>
      <c r="C1451" s="148" t="s">
        <v>5304</v>
      </c>
      <c r="D1451" s="149" t="s">
        <v>22886</v>
      </c>
    </row>
    <row r="1452" spans="1:4" ht="13.5" x14ac:dyDescent="0.25">
      <c r="A1452" s="148" t="s">
        <v>17629</v>
      </c>
      <c r="B1452" s="148" t="s">
        <v>17630</v>
      </c>
      <c r="C1452" s="148" t="s">
        <v>5304</v>
      </c>
      <c r="D1452" s="149" t="s">
        <v>22887</v>
      </c>
    </row>
    <row r="1453" spans="1:4" ht="13.5" x14ac:dyDescent="0.25">
      <c r="A1453" s="148" t="s">
        <v>17631</v>
      </c>
      <c r="B1453" s="148" t="s">
        <v>17632</v>
      </c>
      <c r="C1453" s="148" t="s">
        <v>5304</v>
      </c>
      <c r="D1453" s="149" t="s">
        <v>22888</v>
      </c>
    </row>
    <row r="1454" spans="1:4" ht="13.5" x14ac:dyDescent="0.25">
      <c r="A1454" s="148" t="s">
        <v>17633</v>
      </c>
      <c r="B1454" s="148" t="s">
        <v>17634</v>
      </c>
      <c r="C1454" s="148" t="s">
        <v>5304</v>
      </c>
      <c r="D1454" s="149" t="s">
        <v>22889</v>
      </c>
    </row>
    <row r="1455" spans="1:4" ht="13.5" x14ac:dyDescent="0.25">
      <c r="A1455" s="148" t="s">
        <v>17635</v>
      </c>
      <c r="B1455" s="148" t="s">
        <v>17636</v>
      </c>
      <c r="C1455" s="148" t="s">
        <v>5304</v>
      </c>
      <c r="D1455" s="149" t="s">
        <v>22890</v>
      </c>
    </row>
    <row r="1456" spans="1:4" ht="13.5" x14ac:dyDescent="0.25">
      <c r="A1456" s="148" t="s">
        <v>17637</v>
      </c>
      <c r="B1456" s="148" t="s">
        <v>17638</v>
      </c>
      <c r="C1456" s="148" t="s">
        <v>5304</v>
      </c>
      <c r="D1456" s="149" t="s">
        <v>22891</v>
      </c>
    </row>
    <row r="1457" spans="1:4" ht="13.5" x14ac:dyDescent="0.25">
      <c r="A1457" s="148" t="s">
        <v>17639</v>
      </c>
      <c r="B1457" s="148" t="s">
        <v>17640</v>
      </c>
      <c r="C1457" s="148" t="s">
        <v>5304</v>
      </c>
      <c r="D1457" s="149" t="s">
        <v>22892</v>
      </c>
    </row>
    <row r="1458" spans="1:4" ht="13.5" x14ac:dyDescent="0.25">
      <c r="A1458" s="148" t="s">
        <v>17641</v>
      </c>
      <c r="B1458" s="148" t="s">
        <v>17642</v>
      </c>
      <c r="C1458" s="148" t="s">
        <v>5304</v>
      </c>
      <c r="D1458" s="149" t="s">
        <v>22893</v>
      </c>
    </row>
    <row r="1459" spans="1:4" ht="13.5" x14ac:dyDescent="0.25">
      <c r="A1459" s="148" t="s">
        <v>17643</v>
      </c>
      <c r="B1459" s="148" t="s">
        <v>17644</v>
      </c>
      <c r="C1459" s="148" t="s">
        <v>5304</v>
      </c>
      <c r="D1459" s="149" t="s">
        <v>22894</v>
      </c>
    </row>
    <row r="1460" spans="1:4" ht="13.5" x14ac:dyDescent="0.25">
      <c r="A1460" s="148" t="s">
        <v>17645</v>
      </c>
      <c r="B1460" s="148" t="s">
        <v>17646</v>
      </c>
      <c r="C1460" s="148" t="s">
        <v>5304</v>
      </c>
      <c r="D1460" s="149" t="s">
        <v>22895</v>
      </c>
    </row>
    <row r="1461" spans="1:4" ht="13.5" x14ac:dyDescent="0.25">
      <c r="A1461" s="148" t="s">
        <v>17647</v>
      </c>
      <c r="B1461" s="148" t="s">
        <v>17648</v>
      </c>
      <c r="C1461" s="148" t="s">
        <v>5304</v>
      </c>
      <c r="D1461" s="149" t="s">
        <v>22896</v>
      </c>
    </row>
    <row r="1462" spans="1:4" ht="13.5" x14ac:dyDescent="0.25">
      <c r="A1462" s="148" t="s">
        <v>17649</v>
      </c>
      <c r="B1462" s="148" t="s">
        <v>17650</v>
      </c>
      <c r="C1462" s="148" t="s">
        <v>5304</v>
      </c>
      <c r="D1462" s="149" t="s">
        <v>22897</v>
      </c>
    </row>
    <row r="1463" spans="1:4" ht="13.5" x14ac:dyDescent="0.25">
      <c r="A1463" s="148">
        <v>83659</v>
      </c>
      <c r="B1463" s="148" t="s">
        <v>17651</v>
      </c>
      <c r="C1463" s="148" t="s">
        <v>5304</v>
      </c>
      <c r="D1463" s="149" t="s">
        <v>22898</v>
      </c>
    </row>
    <row r="1464" spans="1:4" ht="13.5" x14ac:dyDescent="0.25">
      <c r="A1464" s="148">
        <v>83716</v>
      </c>
      <c r="B1464" s="148" t="s">
        <v>17652</v>
      </c>
      <c r="C1464" s="148" t="s">
        <v>5304</v>
      </c>
      <c r="D1464" s="149" t="s">
        <v>22899</v>
      </c>
    </row>
    <row r="1465" spans="1:4" ht="13.5" x14ac:dyDescent="0.25">
      <c r="A1465" s="148">
        <v>97976</v>
      </c>
      <c r="B1465" s="148" t="s">
        <v>17653</v>
      </c>
      <c r="C1465" s="148" t="s">
        <v>5304</v>
      </c>
      <c r="D1465" s="149" t="s">
        <v>22900</v>
      </c>
    </row>
    <row r="1466" spans="1:4" ht="13.5" x14ac:dyDescent="0.25">
      <c r="A1466" s="148">
        <v>97977</v>
      </c>
      <c r="B1466" s="148" t="s">
        <v>17654</v>
      </c>
      <c r="C1466" s="148" t="s">
        <v>5304</v>
      </c>
      <c r="D1466" s="149" t="s">
        <v>22901</v>
      </c>
    </row>
    <row r="1467" spans="1:4" ht="13.5" x14ac:dyDescent="0.25">
      <c r="A1467" s="148">
        <v>97980</v>
      </c>
      <c r="B1467" s="148" t="s">
        <v>17655</v>
      </c>
      <c r="C1467" s="148" t="s">
        <v>5304</v>
      </c>
      <c r="D1467" s="149" t="s">
        <v>22902</v>
      </c>
    </row>
    <row r="1468" spans="1:4" ht="13.5" x14ac:dyDescent="0.25">
      <c r="A1468" s="148">
        <v>97981</v>
      </c>
      <c r="B1468" s="148" t="s">
        <v>17656</v>
      </c>
      <c r="C1468" s="148" t="s">
        <v>5237</v>
      </c>
      <c r="D1468" s="149" t="s">
        <v>22903</v>
      </c>
    </row>
    <row r="1469" spans="1:4" ht="13.5" x14ac:dyDescent="0.25">
      <c r="A1469" s="148">
        <v>97983</v>
      </c>
      <c r="B1469" s="148" t="s">
        <v>17657</v>
      </c>
      <c r="C1469" s="148" t="s">
        <v>5237</v>
      </c>
      <c r="D1469" s="149" t="s">
        <v>22904</v>
      </c>
    </row>
    <row r="1470" spans="1:4" ht="13.5" x14ac:dyDescent="0.25">
      <c r="A1470" s="148">
        <v>97985</v>
      </c>
      <c r="B1470" s="148" t="s">
        <v>17658</v>
      </c>
      <c r="C1470" s="148" t="s">
        <v>5237</v>
      </c>
      <c r="D1470" s="149" t="s">
        <v>22905</v>
      </c>
    </row>
    <row r="1471" spans="1:4" ht="13.5" x14ac:dyDescent="0.25">
      <c r="A1471" s="148">
        <v>97987</v>
      </c>
      <c r="B1471" s="148" t="s">
        <v>17659</v>
      </c>
      <c r="C1471" s="148" t="s">
        <v>5237</v>
      </c>
      <c r="D1471" s="149" t="s">
        <v>22906</v>
      </c>
    </row>
    <row r="1472" spans="1:4" ht="13.5" x14ac:dyDescent="0.25">
      <c r="A1472" s="148">
        <v>97988</v>
      </c>
      <c r="B1472" s="148" t="s">
        <v>17660</v>
      </c>
      <c r="C1472" s="148" t="s">
        <v>5304</v>
      </c>
      <c r="D1472" s="149" t="s">
        <v>22907</v>
      </c>
    </row>
    <row r="1473" spans="1:4" ht="13.5" x14ac:dyDescent="0.25">
      <c r="A1473" s="148">
        <v>97989</v>
      </c>
      <c r="B1473" s="148" t="s">
        <v>17661</v>
      </c>
      <c r="C1473" s="148" t="s">
        <v>5237</v>
      </c>
      <c r="D1473" s="149" t="s">
        <v>22908</v>
      </c>
    </row>
    <row r="1474" spans="1:4" ht="13.5" x14ac:dyDescent="0.25">
      <c r="A1474" s="148">
        <v>97991</v>
      </c>
      <c r="B1474" s="148" t="s">
        <v>17662</v>
      </c>
      <c r="C1474" s="148" t="s">
        <v>5237</v>
      </c>
      <c r="D1474" s="149" t="s">
        <v>22909</v>
      </c>
    </row>
    <row r="1475" spans="1:4" ht="13.5" x14ac:dyDescent="0.25">
      <c r="A1475" s="148">
        <v>97992</v>
      </c>
      <c r="B1475" s="148" t="s">
        <v>17663</v>
      </c>
      <c r="C1475" s="148" t="s">
        <v>5304</v>
      </c>
      <c r="D1475" s="149" t="s">
        <v>22910</v>
      </c>
    </row>
    <row r="1476" spans="1:4" ht="13.5" x14ac:dyDescent="0.25">
      <c r="A1476" s="148">
        <v>97993</v>
      </c>
      <c r="B1476" s="148" t="s">
        <v>17664</v>
      </c>
      <c r="C1476" s="148" t="s">
        <v>5237</v>
      </c>
      <c r="D1476" s="149" t="s">
        <v>22911</v>
      </c>
    </row>
    <row r="1477" spans="1:4" ht="13.5" x14ac:dyDescent="0.25">
      <c r="A1477" s="148">
        <v>97994</v>
      </c>
      <c r="B1477" s="148" t="s">
        <v>17665</v>
      </c>
      <c r="C1477" s="148" t="s">
        <v>5304</v>
      </c>
      <c r="D1477" s="149" t="s">
        <v>22912</v>
      </c>
    </row>
    <row r="1478" spans="1:4" ht="13.5" x14ac:dyDescent="0.25">
      <c r="A1478" s="148">
        <v>97995</v>
      </c>
      <c r="B1478" s="148" t="s">
        <v>17666</v>
      </c>
      <c r="C1478" s="148" t="s">
        <v>5237</v>
      </c>
      <c r="D1478" s="149" t="s">
        <v>22913</v>
      </c>
    </row>
    <row r="1479" spans="1:4" ht="13.5" x14ac:dyDescent="0.25">
      <c r="A1479" s="148">
        <v>97996</v>
      </c>
      <c r="B1479" s="148" t="s">
        <v>17667</v>
      </c>
      <c r="C1479" s="148" t="s">
        <v>5304</v>
      </c>
      <c r="D1479" s="149" t="s">
        <v>22914</v>
      </c>
    </row>
    <row r="1480" spans="1:4" ht="13.5" x14ac:dyDescent="0.25">
      <c r="A1480" s="148">
        <v>97997</v>
      </c>
      <c r="B1480" s="148" t="s">
        <v>17668</v>
      </c>
      <c r="C1480" s="148" t="s">
        <v>5237</v>
      </c>
      <c r="D1480" s="149" t="s">
        <v>22915</v>
      </c>
    </row>
    <row r="1481" spans="1:4" ht="13.5" x14ac:dyDescent="0.25">
      <c r="A1481" s="148">
        <v>97999</v>
      </c>
      <c r="B1481" s="148" t="s">
        <v>17669</v>
      </c>
      <c r="C1481" s="148" t="s">
        <v>5237</v>
      </c>
      <c r="D1481" s="149" t="s">
        <v>22916</v>
      </c>
    </row>
    <row r="1482" spans="1:4" ht="13.5" x14ac:dyDescent="0.25">
      <c r="A1482" s="148">
        <v>98001</v>
      </c>
      <c r="B1482" s="148" t="s">
        <v>17670</v>
      </c>
      <c r="C1482" s="148" t="s">
        <v>5237</v>
      </c>
      <c r="D1482" s="149" t="s">
        <v>22917</v>
      </c>
    </row>
    <row r="1483" spans="1:4" ht="13.5" x14ac:dyDescent="0.25">
      <c r="A1483" s="148">
        <v>98002</v>
      </c>
      <c r="B1483" s="148" t="s">
        <v>17671</v>
      </c>
      <c r="C1483" s="148" t="s">
        <v>5304</v>
      </c>
      <c r="D1483" s="149" t="s">
        <v>22918</v>
      </c>
    </row>
    <row r="1484" spans="1:4" ht="13.5" x14ac:dyDescent="0.25">
      <c r="A1484" s="148">
        <v>98003</v>
      </c>
      <c r="B1484" s="148" t="s">
        <v>17672</v>
      </c>
      <c r="C1484" s="148" t="s">
        <v>5237</v>
      </c>
      <c r="D1484" s="149" t="s">
        <v>22919</v>
      </c>
    </row>
    <row r="1485" spans="1:4" ht="13.5" x14ac:dyDescent="0.25">
      <c r="A1485" s="148">
        <v>98005</v>
      </c>
      <c r="B1485" s="148" t="s">
        <v>17673</v>
      </c>
      <c r="C1485" s="148" t="s">
        <v>5237</v>
      </c>
      <c r="D1485" s="149" t="s">
        <v>22920</v>
      </c>
    </row>
    <row r="1486" spans="1:4" ht="13.5" x14ac:dyDescent="0.25">
      <c r="A1486" s="148">
        <v>98006</v>
      </c>
      <c r="B1486" s="148" t="s">
        <v>17674</v>
      </c>
      <c r="C1486" s="148" t="s">
        <v>5304</v>
      </c>
      <c r="D1486" s="149" t="s">
        <v>22921</v>
      </c>
    </row>
    <row r="1487" spans="1:4" ht="13.5" x14ac:dyDescent="0.25">
      <c r="A1487" s="148">
        <v>98007</v>
      </c>
      <c r="B1487" s="148" t="s">
        <v>17675</v>
      </c>
      <c r="C1487" s="148" t="s">
        <v>5237</v>
      </c>
      <c r="D1487" s="149" t="s">
        <v>22922</v>
      </c>
    </row>
    <row r="1488" spans="1:4" ht="13.5" x14ac:dyDescent="0.25">
      <c r="A1488" s="148">
        <v>98008</v>
      </c>
      <c r="B1488" s="148" t="s">
        <v>17676</v>
      </c>
      <c r="C1488" s="148" t="s">
        <v>5304</v>
      </c>
      <c r="D1488" s="149" t="s">
        <v>22923</v>
      </c>
    </row>
    <row r="1489" spans="1:4" ht="13.5" x14ac:dyDescent="0.25">
      <c r="A1489" s="148">
        <v>98009</v>
      </c>
      <c r="B1489" s="148" t="s">
        <v>17677</v>
      </c>
      <c r="C1489" s="148" t="s">
        <v>5237</v>
      </c>
      <c r="D1489" s="149" t="s">
        <v>22916</v>
      </c>
    </row>
    <row r="1490" spans="1:4" ht="13.5" x14ac:dyDescent="0.25">
      <c r="A1490" s="148">
        <v>98010</v>
      </c>
      <c r="B1490" s="148" t="s">
        <v>17678</v>
      </c>
      <c r="C1490" s="148" t="s">
        <v>5304</v>
      </c>
      <c r="D1490" s="149" t="s">
        <v>22924</v>
      </c>
    </row>
    <row r="1491" spans="1:4" ht="13.5" x14ac:dyDescent="0.25">
      <c r="A1491" s="148">
        <v>98011</v>
      </c>
      <c r="B1491" s="148" t="s">
        <v>17679</v>
      </c>
      <c r="C1491" s="148" t="s">
        <v>5237</v>
      </c>
      <c r="D1491" s="149" t="s">
        <v>22917</v>
      </c>
    </row>
    <row r="1492" spans="1:4" ht="13.5" x14ac:dyDescent="0.25">
      <c r="A1492" s="148">
        <v>98012</v>
      </c>
      <c r="B1492" s="148" t="s">
        <v>17680</v>
      </c>
      <c r="C1492" s="148" t="s">
        <v>5304</v>
      </c>
      <c r="D1492" s="149" t="s">
        <v>22925</v>
      </c>
    </row>
    <row r="1493" spans="1:4" ht="13.5" x14ac:dyDescent="0.25">
      <c r="A1493" s="148">
        <v>98013</v>
      </c>
      <c r="B1493" s="148" t="s">
        <v>17681</v>
      </c>
      <c r="C1493" s="148" t="s">
        <v>5237</v>
      </c>
      <c r="D1493" s="149" t="s">
        <v>22919</v>
      </c>
    </row>
    <row r="1494" spans="1:4" ht="13.5" x14ac:dyDescent="0.25">
      <c r="A1494" s="148">
        <v>98014</v>
      </c>
      <c r="B1494" s="148" t="s">
        <v>17682</v>
      </c>
      <c r="C1494" s="148" t="s">
        <v>5304</v>
      </c>
      <c r="D1494" s="149" t="s">
        <v>22926</v>
      </c>
    </row>
    <row r="1495" spans="1:4" ht="13.5" x14ac:dyDescent="0.25">
      <c r="A1495" s="148">
        <v>98015</v>
      </c>
      <c r="B1495" s="148" t="s">
        <v>17683</v>
      </c>
      <c r="C1495" s="148" t="s">
        <v>5237</v>
      </c>
      <c r="D1495" s="149" t="s">
        <v>22920</v>
      </c>
    </row>
    <row r="1496" spans="1:4" ht="13.5" x14ac:dyDescent="0.25">
      <c r="A1496" s="148">
        <v>98016</v>
      </c>
      <c r="B1496" s="148" t="s">
        <v>17684</v>
      </c>
      <c r="C1496" s="148" t="s">
        <v>5304</v>
      </c>
      <c r="D1496" s="149" t="s">
        <v>22927</v>
      </c>
    </row>
    <row r="1497" spans="1:4" ht="13.5" x14ac:dyDescent="0.25">
      <c r="A1497" s="148">
        <v>98017</v>
      </c>
      <c r="B1497" s="148" t="s">
        <v>17685</v>
      </c>
      <c r="C1497" s="148" t="s">
        <v>5237</v>
      </c>
      <c r="D1497" s="149" t="s">
        <v>22922</v>
      </c>
    </row>
    <row r="1498" spans="1:4" ht="13.5" x14ac:dyDescent="0.25">
      <c r="A1498" s="148">
        <v>98018</v>
      </c>
      <c r="B1498" s="148" t="s">
        <v>17686</v>
      </c>
      <c r="C1498" s="148" t="s">
        <v>5304</v>
      </c>
      <c r="D1498" s="149" t="s">
        <v>22928</v>
      </c>
    </row>
    <row r="1499" spans="1:4" ht="13.5" x14ac:dyDescent="0.25">
      <c r="A1499" s="148">
        <v>98019</v>
      </c>
      <c r="B1499" s="148" t="s">
        <v>17687</v>
      </c>
      <c r="C1499" s="148" t="s">
        <v>5237</v>
      </c>
      <c r="D1499" s="149" t="s">
        <v>22929</v>
      </c>
    </row>
    <row r="1500" spans="1:4" ht="13.5" x14ac:dyDescent="0.25">
      <c r="A1500" s="148">
        <v>98020</v>
      </c>
      <c r="B1500" s="148" t="s">
        <v>17688</v>
      </c>
      <c r="C1500" s="148" t="s">
        <v>5304</v>
      </c>
      <c r="D1500" s="149" t="s">
        <v>22930</v>
      </c>
    </row>
    <row r="1501" spans="1:4" ht="13.5" x14ac:dyDescent="0.25">
      <c r="A1501" s="148">
        <v>98021</v>
      </c>
      <c r="B1501" s="148" t="s">
        <v>17689</v>
      </c>
      <c r="C1501" s="148" t="s">
        <v>5237</v>
      </c>
      <c r="D1501" s="149" t="s">
        <v>22931</v>
      </c>
    </row>
    <row r="1502" spans="1:4" ht="13.5" x14ac:dyDescent="0.25">
      <c r="A1502" s="148">
        <v>98022</v>
      </c>
      <c r="B1502" s="148" t="s">
        <v>17690</v>
      </c>
      <c r="C1502" s="148" t="s">
        <v>5304</v>
      </c>
      <c r="D1502" s="149" t="s">
        <v>22932</v>
      </c>
    </row>
    <row r="1503" spans="1:4" ht="13.5" x14ac:dyDescent="0.25">
      <c r="A1503" s="148">
        <v>98023</v>
      </c>
      <c r="B1503" s="148" t="s">
        <v>17691</v>
      </c>
      <c r="C1503" s="148" t="s">
        <v>5237</v>
      </c>
      <c r="D1503" s="149" t="s">
        <v>22933</v>
      </c>
    </row>
    <row r="1504" spans="1:4" ht="13.5" x14ac:dyDescent="0.25">
      <c r="A1504" s="148">
        <v>98024</v>
      </c>
      <c r="B1504" s="148" t="s">
        <v>17692</v>
      </c>
      <c r="C1504" s="148" t="s">
        <v>5304</v>
      </c>
      <c r="D1504" s="149" t="s">
        <v>22934</v>
      </c>
    </row>
    <row r="1505" spans="1:4" ht="13.5" x14ac:dyDescent="0.25">
      <c r="A1505" s="148">
        <v>98025</v>
      </c>
      <c r="B1505" s="148" t="s">
        <v>17693</v>
      </c>
      <c r="C1505" s="148" t="s">
        <v>5237</v>
      </c>
      <c r="D1505" s="149" t="s">
        <v>22935</v>
      </c>
    </row>
    <row r="1506" spans="1:4" ht="13.5" x14ac:dyDescent="0.25">
      <c r="A1506" s="148">
        <v>98026</v>
      </c>
      <c r="B1506" s="148" t="s">
        <v>17694</v>
      </c>
      <c r="C1506" s="148" t="s">
        <v>5304</v>
      </c>
      <c r="D1506" s="149" t="s">
        <v>22936</v>
      </c>
    </row>
    <row r="1507" spans="1:4" ht="13.5" x14ac:dyDescent="0.25">
      <c r="A1507" s="148">
        <v>98027</v>
      </c>
      <c r="B1507" s="148" t="s">
        <v>17695</v>
      </c>
      <c r="C1507" s="148" t="s">
        <v>5237</v>
      </c>
      <c r="D1507" s="149" t="s">
        <v>22929</v>
      </c>
    </row>
    <row r="1508" spans="1:4" ht="13.5" x14ac:dyDescent="0.25">
      <c r="A1508" s="148">
        <v>98028</v>
      </c>
      <c r="B1508" s="148" t="s">
        <v>17696</v>
      </c>
      <c r="C1508" s="148" t="s">
        <v>5304</v>
      </c>
      <c r="D1508" s="149" t="s">
        <v>22937</v>
      </c>
    </row>
    <row r="1509" spans="1:4" ht="13.5" x14ac:dyDescent="0.25">
      <c r="A1509" s="148">
        <v>98029</v>
      </c>
      <c r="B1509" s="148" t="s">
        <v>17697</v>
      </c>
      <c r="C1509" s="148" t="s">
        <v>5237</v>
      </c>
      <c r="D1509" s="149" t="s">
        <v>22938</v>
      </c>
    </row>
    <row r="1510" spans="1:4" ht="13.5" x14ac:dyDescent="0.25">
      <c r="A1510" s="148">
        <v>98030</v>
      </c>
      <c r="B1510" s="148" t="s">
        <v>17698</v>
      </c>
      <c r="C1510" s="148" t="s">
        <v>5304</v>
      </c>
      <c r="D1510" s="149" t="s">
        <v>22939</v>
      </c>
    </row>
    <row r="1511" spans="1:4" ht="13.5" x14ac:dyDescent="0.25">
      <c r="A1511" s="148">
        <v>98031</v>
      </c>
      <c r="B1511" s="148" t="s">
        <v>17699</v>
      </c>
      <c r="C1511" s="148" t="s">
        <v>5237</v>
      </c>
      <c r="D1511" s="149" t="s">
        <v>22940</v>
      </c>
    </row>
    <row r="1512" spans="1:4" ht="13.5" x14ac:dyDescent="0.25">
      <c r="A1512" s="148">
        <v>98032</v>
      </c>
      <c r="B1512" s="148" t="s">
        <v>17700</v>
      </c>
      <c r="C1512" s="148" t="s">
        <v>5304</v>
      </c>
      <c r="D1512" s="149" t="s">
        <v>22941</v>
      </c>
    </row>
    <row r="1513" spans="1:4" ht="13.5" x14ac:dyDescent="0.25">
      <c r="A1513" s="148">
        <v>98033</v>
      </c>
      <c r="B1513" s="148" t="s">
        <v>17701</v>
      </c>
      <c r="C1513" s="148" t="s">
        <v>5237</v>
      </c>
      <c r="D1513" s="149" t="s">
        <v>22942</v>
      </c>
    </row>
    <row r="1514" spans="1:4" ht="13.5" x14ac:dyDescent="0.25">
      <c r="A1514" s="148">
        <v>98034</v>
      </c>
      <c r="B1514" s="148" t="s">
        <v>17702</v>
      </c>
      <c r="C1514" s="148" t="s">
        <v>5304</v>
      </c>
      <c r="D1514" s="149" t="s">
        <v>22943</v>
      </c>
    </row>
    <row r="1515" spans="1:4" ht="13.5" x14ac:dyDescent="0.25">
      <c r="A1515" s="148">
        <v>98035</v>
      </c>
      <c r="B1515" s="148" t="s">
        <v>17703</v>
      </c>
      <c r="C1515" s="148" t="s">
        <v>5237</v>
      </c>
      <c r="D1515" s="149" t="s">
        <v>22938</v>
      </c>
    </row>
    <row r="1516" spans="1:4" ht="13.5" x14ac:dyDescent="0.25">
      <c r="A1516" s="148">
        <v>98036</v>
      </c>
      <c r="B1516" s="148" t="s">
        <v>17704</v>
      </c>
      <c r="C1516" s="148" t="s">
        <v>5304</v>
      </c>
      <c r="D1516" s="149" t="s">
        <v>22944</v>
      </c>
    </row>
    <row r="1517" spans="1:4" ht="13.5" x14ac:dyDescent="0.25">
      <c r="A1517" s="148">
        <v>98037</v>
      </c>
      <c r="B1517" s="148" t="s">
        <v>17705</v>
      </c>
      <c r="C1517" s="148" t="s">
        <v>5237</v>
      </c>
      <c r="D1517" s="149" t="s">
        <v>22945</v>
      </c>
    </row>
    <row r="1518" spans="1:4" ht="13.5" x14ac:dyDescent="0.25">
      <c r="A1518" s="148">
        <v>98038</v>
      </c>
      <c r="B1518" s="148" t="s">
        <v>17706</v>
      </c>
      <c r="C1518" s="148" t="s">
        <v>5304</v>
      </c>
      <c r="D1518" s="149" t="s">
        <v>22946</v>
      </c>
    </row>
    <row r="1519" spans="1:4" ht="13.5" x14ac:dyDescent="0.25">
      <c r="A1519" s="148">
        <v>98039</v>
      </c>
      <c r="B1519" s="148" t="s">
        <v>17707</v>
      </c>
      <c r="C1519" s="148" t="s">
        <v>5237</v>
      </c>
      <c r="D1519" s="149" t="s">
        <v>22947</v>
      </c>
    </row>
    <row r="1520" spans="1:4" ht="13.5" x14ac:dyDescent="0.25">
      <c r="A1520" s="148">
        <v>98040</v>
      </c>
      <c r="B1520" s="148" t="s">
        <v>17708</v>
      </c>
      <c r="C1520" s="148" t="s">
        <v>5304</v>
      </c>
      <c r="D1520" s="149" t="s">
        <v>22948</v>
      </c>
    </row>
    <row r="1521" spans="1:4" ht="13.5" x14ac:dyDescent="0.25">
      <c r="A1521" s="148">
        <v>98041</v>
      </c>
      <c r="B1521" s="148" t="s">
        <v>17709</v>
      </c>
      <c r="C1521" s="148" t="s">
        <v>5237</v>
      </c>
      <c r="D1521" s="149" t="s">
        <v>22945</v>
      </c>
    </row>
    <row r="1522" spans="1:4" ht="13.5" x14ac:dyDescent="0.25">
      <c r="A1522" s="148">
        <v>98042</v>
      </c>
      <c r="B1522" s="148" t="s">
        <v>17710</v>
      </c>
      <c r="C1522" s="148" t="s">
        <v>5304</v>
      </c>
      <c r="D1522" s="149" t="s">
        <v>22949</v>
      </c>
    </row>
    <row r="1523" spans="1:4" ht="13.5" x14ac:dyDescent="0.25">
      <c r="A1523" s="148">
        <v>98043</v>
      </c>
      <c r="B1523" s="148" t="s">
        <v>17711</v>
      </c>
      <c r="C1523" s="148" t="s">
        <v>5237</v>
      </c>
      <c r="D1523" s="149" t="s">
        <v>22950</v>
      </c>
    </row>
    <row r="1524" spans="1:4" ht="13.5" x14ac:dyDescent="0.25">
      <c r="A1524" s="148">
        <v>98044</v>
      </c>
      <c r="B1524" s="148" t="s">
        <v>17712</v>
      </c>
      <c r="C1524" s="148" t="s">
        <v>5304</v>
      </c>
      <c r="D1524" s="149" t="s">
        <v>22951</v>
      </c>
    </row>
    <row r="1525" spans="1:4" ht="13.5" x14ac:dyDescent="0.25">
      <c r="A1525" s="148">
        <v>98045</v>
      </c>
      <c r="B1525" s="148" t="s">
        <v>17713</v>
      </c>
      <c r="C1525" s="148" t="s">
        <v>5237</v>
      </c>
      <c r="D1525" s="149" t="s">
        <v>22950</v>
      </c>
    </row>
    <row r="1526" spans="1:4" ht="13.5" x14ac:dyDescent="0.25">
      <c r="A1526" s="148">
        <v>98046</v>
      </c>
      <c r="B1526" s="148" t="s">
        <v>17714</v>
      </c>
      <c r="C1526" s="148" t="s">
        <v>5304</v>
      </c>
      <c r="D1526" s="149" t="s">
        <v>22952</v>
      </c>
    </row>
    <row r="1527" spans="1:4" ht="13.5" x14ac:dyDescent="0.25">
      <c r="A1527" s="148">
        <v>98047</v>
      </c>
      <c r="B1527" s="148" t="s">
        <v>17715</v>
      </c>
      <c r="C1527" s="148" t="s">
        <v>5237</v>
      </c>
      <c r="D1527" s="149" t="s">
        <v>22953</v>
      </c>
    </row>
    <row r="1528" spans="1:4" ht="13.5" x14ac:dyDescent="0.25">
      <c r="A1528" s="148">
        <v>98048</v>
      </c>
      <c r="B1528" s="148" t="s">
        <v>17716</v>
      </c>
      <c r="C1528" s="148" t="s">
        <v>5304</v>
      </c>
      <c r="D1528" s="149" t="s">
        <v>22954</v>
      </c>
    </row>
    <row r="1529" spans="1:4" ht="13.5" x14ac:dyDescent="0.25">
      <c r="A1529" s="148">
        <v>98049</v>
      </c>
      <c r="B1529" s="148" t="s">
        <v>17717</v>
      </c>
      <c r="C1529" s="148" t="s">
        <v>5237</v>
      </c>
      <c r="D1529" s="149" t="s">
        <v>22955</v>
      </c>
    </row>
    <row r="1530" spans="1:4" ht="13.5" x14ac:dyDescent="0.25">
      <c r="A1530" s="148">
        <v>98050</v>
      </c>
      <c r="B1530" s="148" t="s">
        <v>17718</v>
      </c>
      <c r="C1530" s="148" t="s">
        <v>5237</v>
      </c>
      <c r="D1530" s="149" t="s">
        <v>22956</v>
      </c>
    </row>
    <row r="1531" spans="1:4" ht="13.5" x14ac:dyDescent="0.25">
      <c r="A1531" s="148">
        <v>98051</v>
      </c>
      <c r="B1531" s="148" t="s">
        <v>17719</v>
      </c>
      <c r="C1531" s="148" t="s">
        <v>5237</v>
      </c>
      <c r="D1531" s="149" t="s">
        <v>22957</v>
      </c>
    </row>
    <row r="1532" spans="1:4" ht="13.5" x14ac:dyDescent="0.25">
      <c r="A1532" s="148">
        <v>98405</v>
      </c>
      <c r="B1532" s="148" t="s">
        <v>17720</v>
      </c>
      <c r="C1532" s="148" t="s">
        <v>5304</v>
      </c>
      <c r="D1532" s="149" t="s">
        <v>22958</v>
      </c>
    </row>
    <row r="1533" spans="1:4" ht="13.5" x14ac:dyDescent="0.25">
      <c r="A1533" s="148">
        <v>98406</v>
      </c>
      <c r="B1533" s="148" t="s">
        <v>17721</v>
      </c>
      <c r="C1533" s="148" t="s">
        <v>5304</v>
      </c>
      <c r="D1533" s="149" t="s">
        <v>22959</v>
      </c>
    </row>
    <row r="1534" spans="1:4" ht="13.5" x14ac:dyDescent="0.25">
      <c r="A1534" s="148">
        <v>98407</v>
      </c>
      <c r="B1534" s="148" t="s">
        <v>17722</v>
      </c>
      <c r="C1534" s="148" t="s">
        <v>5304</v>
      </c>
      <c r="D1534" s="149" t="s">
        <v>22960</v>
      </c>
    </row>
    <row r="1535" spans="1:4" ht="13.5" x14ac:dyDescent="0.25">
      <c r="A1535" s="148">
        <v>98408</v>
      </c>
      <c r="B1535" s="148" t="s">
        <v>17723</v>
      </c>
      <c r="C1535" s="148" t="s">
        <v>5304</v>
      </c>
      <c r="D1535" s="149" t="s">
        <v>22961</v>
      </c>
    </row>
    <row r="1536" spans="1:4" ht="13.5" x14ac:dyDescent="0.25">
      <c r="A1536" s="148">
        <v>98409</v>
      </c>
      <c r="B1536" s="148" t="s">
        <v>17724</v>
      </c>
      <c r="C1536" s="148" t="s">
        <v>5237</v>
      </c>
      <c r="D1536" s="149" t="s">
        <v>22962</v>
      </c>
    </row>
    <row r="1537" spans="1:4" ht="13.5" x14ac:dyDescent="0.25">
      <c r="A1537" s="148">
        <v>98414</v>
      </c>
      <c r="B1537" s="148" t="s">
        <v>17725</v>
      </c>
      <c r="C1537" s="148" t="s">
        <v>5304</v>
      </c>
      <c r="D1537" s="149" t="s">
        <v>22963</v>
      </c>
    </row>
    <row r="1538" spans="1:4" ht="13.5" x14ac:dyDescent="0.25">
      <c r="A1538" s="148">
        <v>98415</v>
      </c>
      <c r="B1538" s="148" t="s">
        <v>6906</v>
      </c>
      <c r="C1538" s="148" t="s">
        <v>5304</v>
      </c>
      <c r="D1538" s="149" t="s">
        <v>22963</v>
      </c>
    </row>
    <row r="1539" spans="1:4" ht="13.5" x14ac:dyDescent="0.25">
      <c r="A1539" s="148">
        <v>98416</v>
      </c>
      <c r="B1539" s="148" t="s">
        <v>6907</v>
      </c>
      <c r="C1539" s="148" t="s">
        <v>5304</v>
      </c>
      <c r="D1539" s="149" t="s">
        <v>22964</v>
      </c>
    </row>
    <row r="1540" spans="1:4" ht="13.5" x14ac:dyDescent="0.25">
      <c r="A1540" s="148">
        <v>98417</v>
      </c>
      <c r="B1540" s="148" t="s">
        <v>6908</v>
      </c>
      <c r="C1540" s="148" t="s">
        <v>5304</v>
      </c>
      <c r="D1540" s="149" t="s">
        <v>22965</v>
      </c>
    </row>
    <row r="1541" spans="1:4" ht="13.5" x14ac:dyDescent="0.25">
      <c r="A1541" s="148">
        <v>98418</v>
      </c>
      <c r="B1541" s="148" t="s">
        <v>6909</v>
      </c>
      <c r="C1541" s="148" t="s">
        <v>5304</v>
      </c>
      <c r="D1541" s="149" t="s">
        <v>22966</v>
      </c>
    </row>
    <row r="1542" spans="1:4" ht="13.5" x14ac:dyDescent="0.25">
      <c r="A1542" s="148">
        <v>98419</v>
      </c>
      <c r="B1542" s="148" t="s">
        <v>6910</v>
      </c>
      <c r="C1542" s="148" t="s">
        <v>5304</v>
      </c>
      <c r="D1542" s="149" t="s">
        <v>22967</v>
      </c>
    </row>
    <row r="1543" spans="1:4" ht="13.5" x14ac:dyDescent="0.25">
      <c r="A1543" s="148">
        <v>98420</v>
      </c>
      <c r="B1543" s="148" t="s">
        <v>6911</v>
      </c>
      <c r="C1543" s="148" t="s">
        <v>5304</v>
      </c>
      <c r="D1543" s="149" t="s">
        <v>22968</v>
      </c>
    </row>
    <row r="1544" spans="1:4" ht="13.5" x14ac:dyDescent="0.25">
      <c r="A1544" s="148">
        <v>98421</v>
      </c>
      <c r="B1544" s="148" t="s">
        <v>6912</v>
      </c>
      <c r="C1544" s="148" t="s">
        <v>5304</v>
      </c>
      <c r="D1544" s="149" t="s">
        <v>22969</v>
      </c>
    </row>
    <row r="1545" spans="1:4" ht="13.5" x14ac:dyDescent="0.25">
      <c r="A1545" s="148">
        <v>98422</v>
      </c>
      <c r="B1545" s="148" t="s">
        <v>6913</v>
      </c>
      <c r="C1545" s="148" t="s">
        <v>5304</v>
      </c>
      <c r="D1545" s="149" t="s">
        <v>22970</v>
      </c>
    </row>
    <row r="1546" spans="1:4" ht="13.5" x14ac:dyDescent="0.25">
      <c r="A1546" s="148">
        <v>98423</v>
      </c>
      <c r="B1546" s="148" t="s">
        <v>6914</v>
      </c>
      <c r="C1546" s="148" t="s">
        <v>5304</v>
      </c>
      <c r="D1546" s="149" t="s">
        <v>22971</v>
      </c>
    </row>
    <row r="1547" spans="1:4" ht="13.5" x14ac:dyDescent="0.25">
      <c r="A1547" s="148">
        <v>98424</v>
      </c>
      <c r="B1547" s="148" t="s">
        <v>6915</v>
      </c>
      <c r="C1547" s="148" t="s">
        <v>5304</v>
      </c>
      <c r="D1547" s="149" t="s">
        <v>22972</v>
      </c>
    </row>
    <row r="1548" spans="1:4" ht="13.5" x14ac:dyDescent="0.25">
      <c r="A1548" s="148">
        <v>98425</v>
      </c>
      <c r="B1548" s="148" t="s">
        <v>6916</v>
      </c>
      <c r="C1548" s="148" t="s">
        <v>5304</v>
      </c>
      <c r="D1548" s="149" t="s">
        <v>22907</v>
      </c>
    </row>
    <row r="1549" spans="1:4" ht="13.5" x14ac:dyDescent="0.25">
      <c r="A1549" s="148">
        <v>98426</v>
      </c>
      <c r="B1549" s="148" t="s">
        <v>6917</v>
      </c>
      <c r="C1549" s="148" t="s">
        <v>5304</v>
      </c>
      <c r="D1549" s="149" t="s">
        <v>22973</v>
      </c>
    </row>
    <row r="1550" spans="1:4" ht="13.5" x14ac:dyDescent="0.25">
      <c r="A1550" s="148">
        <v>98427</v>
      </c>
      <c r="B1550" s="148" t="s">
        <v>6918</v>
      </c>
      <c r="C1550" s="148" t="s">
        <v>5304</v>
      </c>
      <c r="D1550" s="149" t="s">
        <v>22974</v>
      </c>
    </row>
    <row r="1551" spans="1:4" ht="13.5" x14ac:dyDescent="0.25">
      <c r="A1551" s="148">
        <v>98428</v>
      </c>
      <c r="B1551" s="148" t="s">
        <v>6919</v>
      </c>
      <c r="C1551" s="148" t="s">
        <v>5304</v>
      </c>
      <c r="D1551" s="149" t="s">
        <v>22975</v>
      </c>
    </row>
    <row r="1552" spans="1:4" ht="13.5" x14ac:dyDescent="0.25">
      <c r="A1552" s="148">
        <v>98429</v>
      </c>
      <c r="B1552" s="148" t="s">
        <v>6920</v>
      </c>
      <c r="C1552" s="148" t="s">
        <v>5304</v>
      </c>
      <c r="D1552" s="149" t="s">
        <v>22976</v>
      </c>
    </row>
    <row r="1553" spans="1:4" ht="13.5" x14ac:dyDescent="0.25">
      <c r="A1553" s="148">
        <v>98430</v>
      </c>
      <c r="B1553" s="148" t="s">
        <v>6921</v>
      </c>
      <c r="C1553" s="148" t="s">
        <v>5304</v>
      </c>
      <c r="D1553" s="149" t="s">
        <v>22977</v>
      </c>
    </row>
    <row r="1554" spans="1:4" ht="13.5" x14ac:dyDescent="0.25">
      <c r="A1554" s="148">
        <v>98431</v>
      </c>
      <c r="B1554" s="148" t="s">
        <v>6922</v>
      </c>
      <c r="C1554" s="148" t="s">
        <v>5304</v>
      </c>
      <c r="D1554" s="149" t="s">
        <v>22978</v>
      </c>
    </row>
    <row r="1555" spans="1:4" ht="13.5" x14ac:dyDescent="0.25">
      <c r="A1555" s="148">
        <v>98432</v>
      </c>
      <c r="B1555" s="148" t="s">
        <v>6923</v>
      </c>
      <c r="C1555" s="148" t="s">
        <v>5304</v>
      </c>
      <c r="D1555" s="149" t="s">
        <v>22979</v>
      </c>
    </row>
    <row r="1556" spans="1:4" ht="13.5" x14ac:dyDescent="0.25">
      <c r="A1556" s="148">
        <v>98433</v>
      </c>
      <c r="B1556" s="148" t="s">
        <v>6924</v>
      </c>
      <c r="C1556" s="148" t="s">
        <v>5304</v>
      </c>
      <c r="D1556" s="149" t="s">
        <v>22980</v>
      </c>
    </row>
    <row r="1557" spans="1:4" ht="13.5" x14ac:dyDescent="0.25">
      <c r="A1557" s="148">
        <v>98434</v>
      </c>
      <c r="B1557" s="148" t="s">
        <v>6925</v>
      </c>
      <c r="C1557" s="148" t="s">
        <v>5304</v>
      </c>
      <c r="D1557" s="149" t="s">
        <v>22981</v>
      </c>
    </row>
    <row r="1558" spans="1:4" ht="13.5" x14ac:dyDescent="0.25">
      <c r="A1558" s="148">
        <v>99240</v>
      </c>
      <c r="B1558" s="148" t="s">
        <v>17726</v>
      </c>
      <c r="C1558" s="148" t="s">
        <v>5237</v>
      </c>
      <c r="D1558" s="149" t="s">
        <v>22982</v>
      </c>
    </row>
    <row r="1559" spans="1:4" ht="13.5" x14ac:dyDescent="0.25">
      <c r="A1559" s="148">
        <v>99241</v>
      </c>
      <c r="B1559" s="148" t="s">
        <v>17727</v>
      </c>
      <c r="C1559" s="148" t="s">
        <v>5237</v>
      </c>
      <c r="D1559" s="149" t="s">
        <v>22983</v>
      </c>
    </row>
    <row r="1560" spans="1:4" ht="13.5" x14ac:dyDescent="0.25">
      <c r="A1560" s="148">
        <v>99242</v>
      </c>
      <c r="B1560" s="148" t="s">
        <v>17728</v>
      </c>
      <c r="C1560" s="148" t="s">
        <v>5304</v>
      </c>
      <c r="D1560" s="149" t="s">
        <v>22984</v>
      </c>
    </row>
    <row r="1561" spans="1:4" ht="13.5" x14ac:dyDescent="0.25">
      <c r="A1561" s="148">
        <v>99243</v>
      </c>
      <c r="B1561" s="148" t="s">
        <v>17729</v>
      </c>
      <c r="C1561" s="148" t="s">
        <v>5237</v>
      </c>
      <c r="D1561" s="149" t="s">
        <v>22985</v>
      </c>
    </row>
    <row r="1562" spans="1:4" ht="13.5" x14ac:dyDescent="0.25">
      <c r="A1562" s="148">
        <v>99244</v>
      </c>
      <c r="B1562" s="148" t="s">
        <v>17730</v>
      </c>
      <c r="C1562" s="148" t="s">
        <v>5304</v>
      </c>
      <c r="D1562" s="149" t="s">
        <v>22986</v>
      </c>
    </row>
    <row r="1563" spans="1:4" ht="13.5" x14ac:dyDescent="0.25">
      <c r="A1563" s="148">
        <v>99246</v>
      </c>
      <c r="B1563" s="148" t="s">
        <v>17731</v>
      </c>
      <c r="C1563" s="148" t="s">
        <v>5237</v>
      </c>
      <c r="D1563" s="149" t="s">
        <v>22987</v>
      </c>
    </row>
    <row r="1564" spans="1:4" ht="13.5" x14ac:dyDescent="0.25">
      <c r="A1564" s="148">
        <v>99247</v>
      </c>
      <c r="B1564" s="148" t="s">
        <v>17732</v>
      </c>
      <c r="C1564" s="148" t="s">
        <v>5237</v>
      </c>
      <c r="D1564" s="149" t="s">
        <v>22988</v>
      </c>
    </row>
    <row r="1565" spans="1:4" ht="13.5" x14ac:dyDescent="0.25">
      <c r="A1565" s="148">
        <v>99248</v>
      </c>
      <c r="B1565" s="148" t="s">
        <v>17733</v>
      </c>
      <c r="C1565" s="148" t="s">
        <v>5304</v>
      </c>
      <c r="D1565" s="149" t="s">
        <v>22989</v>
      </c>
    </row>
    <row r="1566" spans="1:4" ht="13.5" x14ac:dyDescent="0.25">
      <c r="A1566" s="148">
        <v>99249</v>
      </c>
      <c r="B1566" s="148" t="s">
        <v>17734</v>
      </c>
      <c r="C1566" s="148" t="s">
        <v>5237</v>
      </c>
      <c r="D1566" s="149" t="s">
        <v>22990</v>
      </c>
    </row>
    <row r="1567" spans="1:4" ht="13.5" x14ac:dyDescent="0.25">
      <c r="A1567" s="148">
        <v>99252</v>
      </c>
      <c r="B1567" s="148" t="s">
        <v>17735</v>
      </c>
      <c r="C1567" s="148" t="s">
        <v>5304</v>
      </c>
      <c r="D1567" s="149" t="s">
        <v>22991</v>
      </c>
    </row>
    <row r="1568" spans="1:4" ht="13.5" x14ac:dyDescent="0.25">
      <c r="A1568" s="148">
        <v>99254</v>
      </c>
      <c r="B1568" s="148" t="s">
        <v>17736</v>
      </c>
      <c r="C1568" s="148" t="s">
        <v>5237</v>
      </c>
      <c r="D1568" s="149" t="s">
        <v>22992</v>
      </c>
    </row>
    <row r="1569" spans="1:4" ht="13.5" x14ac:dyDescent="0.25">
      <c r="A1569" s="148">
        <v>99256</v>
      </c>
      <c r="B1569" s="148" t="s">
        <v>17737</v>
      </c>
      <c r="C1569" s="148" t="s">
        <v>5304</v>
      </c>
      <c r="D1569" s="149" t="s">
        <v>22993</v>
      </c>
    </row>
    <row r="1570" spans="1:4" ht="13.5" x14ac:dyDescent="0.25">
      <c r="A1570" s="148">
        <v>99259</v>
      </c>
      <c r="B1570" s="148" t="s">
        <v>17738</v>
      </c>
      <c r="C1570" s="148" t="s">
        <v>5304</v>
      </c>
      <c r="D1570" s="149" t="s">
        <v>22994</v>
      </c>
    </row>
    <row r="1571" spans="1:4" ht="13.5" x14ac:dyDescent="0.25">
      <c r="A1571" s="148">
        <v>99261</v>
      </c>
      <c r="B1571" s="148" t="s">
        <v>17739</v>
      </c>
      <c r="C1571" s="148" t="s">
        <v>5237</v>
      </c>
      <c r="D1571" s="149" t="s">
        <v>22995</v>
      </c>
    </row>
    <row r="1572" spans="1:4" ht="13.5" x14ac:dyDescent="0.25">
      <c r="A1572" s="148">
        <v>99263</v>
      </c>
      <c r="B1572" s="148" t="s">
        <v>17740</v>
      </c>
      <c r="C1572" s="148" t="s">
        <v>5237</v>
      </c>
      <c r="D1572" s="149" t="s">
        <v>22996</v>
      </c>
    </row>
    <row r="1573" spans="1:4" ht="13.5" x14ac:dyDescent="0.25">
      <c r="A1573" s="148">
        <v>99265</v>
      </c>
      <c r="B1573" s="148" t="s">
        <v>17741</v>
      </c>
      <c r="C1573" s="148" t="s">
        <v>5304</v>
      </c>
      <c r="D1573" s="149" t="s">
        <v>22997</v>
      </c>
    </row>
    <row r="1574" spans="1:4" ht="13.5" x14ac:dyDescent="0.25">
      <c r="A1574" s="148">
        <v>99266</v>
      </c>
      <c r="B1574" s="148" t="s">
        <v>17742</v>
      </c>
      <c r="C1574" s="148" t="s">
        <v>5237</v>
      </c>
      <c r="D1574" s="149" t="s">
        <v>22983</v>
      </c>
    </row>
    <row r="1575" spans="1:4" ht="13.5" x14ac:dyDescent="0.25">
      <c r="A1575" s="148">
        <v>99267</v>
      </c>
      <c r="B1575" s="148" t="s">
        <v>17743</v>
      </c>
      <c r="C1575" s="148" t="s">
        <v>5304</v>
      </c>
      <c r="D1575" s="149" t="s">
        <v>22998</v>
      </c>
    </row>
    <row r="1576" spans="1:4" ht="13.5" x14ac:dyDescent="0.25">
      <c r="A1576" s="148">
        <v>99269</v>
      </c>
      <c r="B1576" s="148" t="s">
        <v>17744</v>
      </c>
      <c r="C1576" s="148" t="s">
        <v>5237</v>
      </c>
      <c r="D1576" s="149" t="s">
        <v>22988</v>
      </c>
    </row>
    <row r="1577" spans="1:4" ht="13.5" x14ac:dyDescent="0.25">
      <c r="A1577" s="148">
        <v>99271</v>
      </c>
      <c r="B1577" s="148" t="s">
        <v>17745</v>
      </c>
      <c r="C1577" s="148" t="s">
        <v>5304</v>
      </c>
      <c r="D1577" s="149" t="s">
        <v>22999</v>
      </c>
    </row>
    <row r="1578" spans="1:4" ht="13.5" x14ac:dyDescent="0.25">
      <c r="A1578" s="148">
        <v>99272</v>
      </c>
      <c r="B1578" s="148" t="s">
        <v>17746</v>
      </c>
      <c r="C1578" s="148" t="s">
        <v>5304</v>
      </c>
      <c r="D1578" s="149" t="s">
        <v>23000</v>
      </c>
    </row>
    <row r="1579" spans="1:4" ht="13.5" x14ac:dyDescent="0.25">
      <c r="A1579" s="148">
        <v>99273</v>
      </c>
      <c r="B1579" s="148" t="s">
        <v>17747</v>
      </c>
      <c r="C1579" s="148" t="s">
        <v>5304</v>
      </c>
      <c r="D1579" s="149" t="s">
        <v>23001</v>
      </c>
    </row>
    <row r="1580" spans="1:4" ht="13.5" x14ac:dyDescent="0.25">
      <c r="A1580" s="148">
        <v>99274</v>
      </c>
      <c r="B1580" s="148" t="s">
        <v>17748</v>
      </c>
      <c r="C1580" s="148" t="s">
        <v>5304</v>
      </c>
      <c r="D1580" s="149" t="s">
        <v>23002</v>
      </c>
    </row>
    <row r="1581" spans="1:4" ht="13.5" x14ac:dyDescent="0.25">
      <c r="A1581" s="148">
        <v>99276</v>
      </c>
      <c r="B1581" s="148" t="s">
        <v>17749</v>
      </c>
      <c r="C1581" s="148" t="s">
        <v>5237</v>
      </c>
      <c r="D1581" s="149" t="s">
        <v>23003</v>
      </c>
    </row>
    <row r="1582" spans="1:4" ht="13.5" x14ac:dyDescent="0.25">
      <c r="A1582" s="148">
        <v>99277</v>
      </c>
      <c r="B1582" s="148" t="s">
        <v>17750</v>
      </c>
      <c r="C1582" s="148" t="s">
        <v>5237</v>
      </c>
      <c r="D1582" s="149" t="s">
        <v>22996</v>
      </c>
    </row>
    <row r="1583" spans="1:4" ht="13.5" x14ac:dyDescent="0.25">
      <c r="A1583" s="148">
        <v>99278</v>
      </c>
      <c r="B1583" s="148" t="s">
        <v>17751</v>
      </c>
      <c r="C1583" s="148" t="s">
        <v>5237</v>
      </c>
      <c r="D1583" s="149" t="s">
        <v>23004</v>
      </c>
    </row>
    <row r="1584" spans="1:4" ht="13.5" x14ac:dyDescent="0.25">
      <c r="A1584" s="148">
        <v>99279</v>
      </c>
      <c r="B1584" s="148" t="s">
        <v>17752</v>
      </c>
      <c r="C1584" s="148" t="s">
        <v>5304</v>
      </c>
      <c r="D1584" s="149" t="s">
        <v>23005</v>
      </c>
    </row>
    <row r="1585" spans="1:4" ht="13.5" x14ac:dyDescent="0.25">
      <c r="A1585" s="148">
        <v>99280</v>
      </c>
      <c r="B1585" s="148" t="s">
        <v>17753</v>
      </c>
      <c r="C1585" s="148" t="s">
        <v>5304</v>
      </c>
      <c r="D1585" s="149" t="s">
        <v>23006</v>
      </c>
    </row>
    <row r="1586" spans="1:4" ht="13.5" x14ac:dyDescent="0.25">
      <c r="A1586" s="148">
        <v>99281</v>
      </c>
      <c r="B1586" s="148" t="s">
        <v>17754</v>
      </c>
      <c r="C1586" s="148" t="s">
        <v>5237</v>
      </c>
      <c r="D1586" s="149" t="s">
        <v>23003</v>
      </c>
    </row>
    <row r="1587" spans="1:4" ht="13.5" x14ac:dyDescent="0.25">
      <c r="A1587" s="148">
        <v>99282</v>
      </c>
      <c r="B1587" s="148" t="s">
        <v>17755</v>
      </c>
      <c r="C1587" s="148" t="s">
        <v>5237</v>
      </c>
      <c r="D1587" s="149" t="s">
        <v>23007</v>
      </c>
    </row>
    <row r="1588" spans="1:4" ht="13.5" x14ac:dyDescent="0.25">
      <c r="A1588" s="148">
        <v>99283</v>
      </c>
      <c r="B1588" s="148" t="s">
        <v>17756</v>
      </c>
      <c r="C1588" s="148" t="s">
        <v>5237</v>
      </c>
      <c r="D1588" s="149" t="s">
        <v>23008</v>
      </c>
    </row>
    <row r="1589" spans="1:4" ht="13.5" x14ac:dyDescent="0.25">
      <c r="A1589" s="148">
        <v>99284</v>
      </c>
      <c r="B1589" s="148" t="s">
        <v>17757</v>
      </c>
      <c r="C1589" s="148" t="s">
        <v>5304</v>
      </c>
      <c r="D1589" s="149" t="s">
        <v>23009</v>
      </c>
    </row>
    <row r="1590" spans="1:4" ht="13.5" x14ac:dyDescent="0.25">
      <c r="A1590" s="148">
        <v>99286</v>
      </c>
      <c r="B1590" s="148" t="s">
        <v>17758</v>
      </c>
      <c r="C1590" s="148" t="s">
        <v>5304</v>
      </c>
      <c r="D1590" s="149" t="s">
        <v>23010</v>
      </c>
    </row>
    <row r="1591" spans="1:4" ht="13.5" x14ac:dyDescent="0.25">
      <c r="A1591" s="148">
        <v>99287</v>
      </c>
      <c r="B1591" s="148" t="s">
        <v>17759</v>
      </c>
      <c r="C1591" s="148" t="s">
        <v>5304</v>
      </c>
      <c r="D1591" s="149" t="s">
        <v>23011</v>
      </c>
    </row>
    <row r="1592" spans="1:4" ht="13.5" x14ac:dyDescent="0.25">
      <c r="A1592" s="148">
        <v>99288</v>
      </c>
      <c r="B1592" s="148" t="s">
        <v>17760</v>
      </c>
      <c r="C1592" s="148" t="s">
        <v>5237</v>
      </c>
      <c r="D1592" s="149" t="s">
        <v>23012</v>
      </c>
    </row>
    <row r="1593" spans="1:4" ht="13.5" x14ac:dyDescent="0.25">
      <c r="A1593" s="148">
        <v>99289</v>
      </c>
      <c r="B1593" s="148" t="s">
        <v>17761</v>
      </c>
      <c r="C1593" s="148" t="s">
        <v>5237</v>
      </c>
      <c r="D1593" s="149" t="s">
        <v>23013</v>
      </c>
    </row>
    <row r="1594" spans="1:4" ht="13.5" x14ac:dyDescent="0.25">
      <c r="A1594" s="148">
        <v>99290</v>
      </c>
      <c r="B1594" s="148" t="s">
        <v>17762</v>
      </c>
      <c r="C1594" s="148" t="s">
        <v>5304</v>
      </c>
      <c r="D1594" s="149" t="s">
        <v>23014</v>
      </c>
    </row>
    <row r="1595" spans="1:4" ht="13.5" x14ac:dyDescent="0.25">
      <c r="A1595" s="148">
        <v>99291</v>
      </c>
      <c r="B1595" s="148" t="s">
        <v>17763</v>
      </c>
      <c r="C1595" s="148" t="s">
        <v>5237</v>
      </c>
      <c r="D1595" s="149" t="s">
        <v>23013</v>
      </c>
    </row>
    <row r="1596" spans="1:4" ht="13.5" x14ac:dyDescent="0.25">
      <c r="A1596" s="148">
        <v>99292</v>
      </c>
      <c r="B1596" s="148" t="s">
        <v>17764</v>
      </c>
      <c r="C1596" s="148" t="s">
        <v>5304</v>
      </c>
      <c r="D1596" s="149" t="s">
        <v>23015</v>
      </c>
    </row>
    <row r="1597" spans="1:4" ht="13.5" x14ac:dyDescent="0.25">
      <c r="A1597" s="148">
        <v>99293</v>
      </c>
      <c r="B1597" s="148" t="s">
        <v>17765</v>
      </c>
      <c r="C1597" s="148" t="s">
        <v>5237</v>
      </c>
      <c r="D1597" s="149" t="s">
        <v>23016</v>
      </c>
    </row>
    <row r="1598" spans="1:4" ht="13.5" x14ac:dyDescent="0.25">
      <c r="A1598" s="148">
        <v>99294</v>
      </c>
      <c r="B1598" s="148" t="s">
        <v>17766</v>
      </c>
      <c r="C1598" s="148" t="s">
        <v>5304</v>
      </c>
      <c r="D1598" s="149" t="s">
        <v>23017</v>
      </c>
    </row>
    <row r="1599" spans="1:4" ht="13.5" x14ac:dyDescent="0.25">
      <c r="A1599" s="148">
        <v>99296</v>
      </c>
      <c r="B1599" s="148" t="s">
        <v>17767</v>
      </c>
      <c r="C1599" s="148" t="s">
        <v>5237</v>
      </c>
      <c r="D1599" s="149" t="s">
        <v>23018</v>
      </c>
    </row>
    <row r="1600" spans="1:4" ht="13.5" x14ac:dyDescent="0.25">
      <c r="A1600" s="148">
        <v>99297</v>
      </c>
      <c r="B1600" s="148" t="s">
        <v>17768</v>
      </c>
      <c r="C1600" s="148" t="s">
        <v>5237</v>
      </c>
      <c r="D1600" s="149" t="s">
        <v>23019</v>
      </c>
    </row>
    <row r="1601" spans="1:4" ht="13.5" x14ac:dyDescent="0.25">
      <c r="A1601" s="148">
        <v>99298</v>
      </c>
      <c r="B1601" s="148" t="s">
        <v>17769</v>
      </c>
      <c r="C1601" s="148" t="s">
        <v>5304</v>
      </c>
      <c r="D1601" s="149" t="s">
        <v>23020</v>
      </c>
    </row>
    <row r="1602" spans="1:4" ht="13.5" x14ac:dyDescent="0.25">
      <c r="A1602" s="148">
        <v>99299</v>
      </c>
      <c r="B1602" s="148" t="s">
        <v>17770</v>
      </c>
      <c r="C1602" s="148" t="s">
        <v>5237</v>
      </c>
      <c r="D1602" s="149" t="s">
        <v>23021</v>
      </c>
    </row>
    <row r="1603" spans="1:4" ht="13.5" x14ac:dyDescent="0.25">
      <c r="A1603" s="148">
        <v>99300</v>
      </c>
      <c r="B1603" s="148" t="s">
        <v>17771</v>
      </c>
      <c r="C1603" s="148" t="s">
        <v>5304</v>
      </c>
      <c r="D1603" s="149" t="s">
        <v>23022</v>
      </c>
    </row>
    <row r="1604" spans="1:4" ht="13.5" x14ac:dyDescent="0.25">
      <c r="A1604" s="148">
        <v>99301</v>
      </c>
      <c r="B1604" s="148" t="s">
        <v>17772</v>
      </c>
      <c r="C1604" s="148" t="s">
        <v>5304</v>
      </c>
      <c r="D1604" s="149" t="s">
        <v>23023</v>
      </c>
    </row>
    <row r="1605" spans="1:4" ht="13.5" x14ac:dyDescent="0.25">
      <c r="A1605" s="148">
        <v>99302</v>
      </c>
      <c r="B1605" s="148" t="s">
        <v>17773</v>
      </c>
      <c r="C1605" s="148" t="s">
        <v>5237</v>
      </c>
      <c r="D1605" s="149" t="s">
        <v>23024</v>
      </c>
    </row>
    <row r="1606" spans="1:4" ht="13.5" x14ac:dyDescent="0.25">
      <c r="A1606" s="148">
        <v>99303</v>
      </c>
      <c r="B1606" s="148" t="s">
        <v>17774</v>
      </c>
      <c r="C1606" s="148" t="s">
        <v>5304</v>
      </c>
      <c r="D1606" s="149" t="s">
        <v>23025</v>
      </c>
    </row>
    <row r="1607" spans="1:4" ht="13.5" x14ac:dyDescent="0.25">
      <c r="A1607" s="148">
        <v>99304</v>
      </c>
      <c r="B1607" s="148" t="s">
        <v>17775</v>
      </c>
      <c r="C1607" s="148" t="s">
        <v>5237</v>
      </c>
      <c r="D1607" s="149" t="s">
        <v>23026</v>
      </c>
    </row>
    <row r="1608" spans="1:4" ht="13.5" x14ac:dyDescent="0.25">
      <c r="A1608" s="148">
        <v>99305</v>
      </c>
      <c r="B1608" s="148" t="s">
        <v>17776</v>
      </c>
      <c r="C1608" s="148" t="s">
        <v>5304</v>
      </c>
      <c r="D1608" s="149" t="s">
        <v>23027</v>
      </c>
    </row>
    <row r="1609" spans="1:4" ht="13.5" x14ac:dyDescent="0.25">
      <c r="A1609" s="148">
        <v>99306</v>
      </c>
      <c r="B1609" s="148" t="s">
        <v>17777</v>
      </c>
      <c r="C1609" s="148" t="s">
        <v>5237</v>
      </c>
      <c r="D1609" s="149" t="s">
        <v>23024</v>
      </c>
    </row>
    <row r="1610" spans="1:4" ht="13.5" x14ac:dyDescent="0.25">
      <c r="A1610" s="148">
        <v>99307</v>
      </c>
      <c r="B1610" s="148" t="s">
        <v>17778</v>
      </c>
      <c r="C1610" s="148" t="s">
        <v>5237</v>
      </c>
      <c r="D1610" s="149" t="s">
        <v>23028</v>
      </c>
    </row>
    <row r="1611" spans="1:4" ht="13.5" x14ac:dyDescent="0.25">
      <c r="A1611" s="148">
        <v>99308</v>
      </c>
      <c r="B1611" s="148" t="s">
        <v>17779</v>
      </c>
      <c r="C1611" s="148" t="s">
        <v>5304</v>
      </c>
      <c r="D1611" s="149" t="s">
        <v>23029</v>
      </c>
    </row>
    <row r="1612" spans="1:4" ht="13.5" x14ac:dyDescent="0.25">
      <c r="A1612" s="148">
        <v>99309</v>
      </c>
      <c r="B1612" s="148" t="s">
        <v>17780</v>
      </c>
      <c r="C1612" s="148" t="s">
        <v>5237</v>
      </c>
      <c r="D1612" s="149" t="s">
        <v>23030</v>
      </c>
    </row>
    <row r="1613" spans="1:4" ht="13.5" x14ac:dyDescent="0.25">
      <c r="A1613" s="148">
        <v>99310</v>
      </c>
      <c r="B1613" s="148" t="s">
        <v>17781</v>
      </c>
      <c r="C1613" s="148" t="s">
        <v>5304</v>
      </c>
      <c r="D1613" s="149" t="s">
        <v>23031</v>
      </c>
    </row>
    <row r="1614" spans="1:4" ht="13.5" x14ac:dyDescent="0.25">
      <c r="A1614" s="148">
        <v>99311</v>
      </c>
      <c r="B1614" s="148" t="s">
        <v>17782</v>
      </c>
      <c r="C1614" s="148" t="s">
        <v>5237</v>
      </c>
      <c r="D1614" s="149" t="s">
        <v>23030</v>
      </c>
    </row>
    <row r="1615" spans="1:4" ht="13.5" x14ac:dyDescent="0.25">
      <c r="A1615" s="148">
        <v>99312</v>
      </c>
      <c r="B1615" s="148" t="s">
        <v>17783</v>
      </c>
      <c r="C1615" s="148" t="s">
        <v>5304</v>
      </c>
      <c r="D1615" s="149" t="s">
        <v>23032</v>
      </c>
    </row>
    <row r="1616" spans="1:4" ht="13.5" x14ac:dyDescent="0.25">
      <c r="A1616" s="148">
        <v>99313</v>
      </c>
      <c r="B1616" s="148" t="s">
        <v>17784</v>
      </c>
      <c r="C1616" s="148" t="s">
        <v>5304</v>
      </c>
      <c r="D1616" s="149" t="s">
        <v>23033</v>
      </c>
    </row>
    <row r="1617" spans="1:4" ht="13.5" x14ac:dyDescent="0.25">
      <c r="A1617" s="148">
        <v>99314</v>
      </c>
      <c r="B1617" s="148" t="s">
        <v>17785</v>
      </c>
      <c r="C1617" s="148" t="s">
        <v>5237</v>
      </c>
      <c r="D1617" s="149" t="s">
        <v>23034</v>
      </c>
    </row>
    <row r="1618" spans="1:4" ht="13.5" x14ac:dyDescent="0.25">
      <c r="A1618" s="148">
        <v>99315</v>
      </c>
      <c r="B1618" s="148" t="s">
        <v>17786</v>
      </c>
      <c r="C1618" s="148" t="s">
        <v>5304</v>
      </c>
      <c r="D1618" s="149" t="s">
        <v>23035</v>
      </c>
    </row>
    <row r="1619" spans="1:4" ht="13.5" x14ac:dyDescent="0.25">
      <c r="A1619" s="148">
        <v>99317</v>
      </c>
      <c r="B1619" s="148" t="s">
        <v>17787</v>
      </c>
      <c r="C1619" s="148" t="s">
        <v>5237</v>
      </c>
      <c r="D1619" s="149" t="s">
        <v>23036</v>
      </c>
    </row>
    <row r="1620" spans="1:4" ht="13.5" x14ac:dyDescent="0.25">
      <c r="A1620" s="148">
        <v>99318</v>
      </c>
      <c r="B1620" s="148" t="s">
        <v>17788</v>
      </c>
      <c r="C1620" s="148" t="s">
        <v>5237</v>
      </c>
      <c r="D1620" s="149" t="s">
        <v>23037</v>
      </c>
    </row>
    <row r="1621" spans="1:4" ht="13.5" x14ac:dyDescent="0.25">
      <c r="A1621" s="148">
        <v>99319</v>
      </c>
      <c r="B1621" s="148" t="s">
        <v>17789</v>
      </c>
      <c r="C1621" s="148" t="s">
        <v>5237</v>
      </c>
      <c r="D1621" s="149" t="s">
        <v>23038</v>
      </c>
    </row>
    <row r="1622" spans="1:4" ht="13.5" x14ac:dyDescent="0.25">
      <c r="A1622" s="148">
        <v>99320</v>
      </c>
      <c r="B1622" s="148" t="s">
        <v>17790</v>
      </c>
      <c r="C1622" s="148" t="s">
        <v>5304</v>
      </c>
      <c r="D1622" s="149" t="s">
        <v>23039</v>
      </c>
    </row>
    <row r="1623" spans="1:4" ht="13.5" x14ac:dyDescent="0.25">
      <c r="A1623" s="148">
        <v>99321</v>
      </c>
      <c r="B1623" s="148" t="s">
        <v>17791</v>
      </c>
      <c r="C1623" s="148" t="s">
        <v>5237</v>
      </c>
      <c r="D1623" s="149" t="s">
        <v>23040</v>
      </c>
    </row>
    <row r="1624" spans="1:4" ht="13.5" x14ac:dyDescent="0.25">
      <c r="A1624" s="148">
        <v>99322</v>
      </c>
      <c r="B1624" s="148" t="s">
        <v>17792</v>
      </c>
      <c r="C1624" s="148" t="s">
        <v>5304</v>
      </c>
      <c r="D1624" s="149" t="s">
        <v>23041</v>
      </c>
    </row>
    <row r="1625" spans="1:4" ht="13.5" x14ac:dyDescent="0.25">
      <c r="A1625" s="148">
        <v>99323</v>
      </c>
      <c r="B1625" s="148" t="s">
        <v>17793</v>
      </c>
      <c r="C1625" s="148" t="s">
        <v>5237</v>
      </c>
      <c r="D1625" s="149" t="s">
        <v>23019</v>
      </c>
    </row>
    <row r="1626" spans="1:4" ht="13.5" x14ac:dyDescent="0.25">
      <c r="A1626" s="148">
        <v>99324</v>
      </c>
      <c r="B1626" s="148" t="s">
        <v>17794</v>
      </c>
      <c r="C1626" s="148" t="s">
        <v>5304</v>
      </c>
      <c r="D1626" s="149" t="s">
        <v>23042</v>
      </c>
    </row>
    <row r="1627" spans="1:4" ht="13.5" x14ac:dyDescent="0.25">
      <c r="A1627" s="148">
        <v>99325</v>
      </c>
      <c r="B1627" s="148" t="s">
        <v>17795</v>
      </c>
      <c r="C1627" s="148" t="s">
        <v>5237</v>
      </c>
      <c r="D1627" s="149" t="s">
        <v>23021</v>
      </c>
    </row>
    <row r="1628" spans="1:4" ht="13.5" x14ac:dyDescent="0.25">
      <c r="A1628" s="148">
        <v>99326</v>
      </c>
      <c r="B1628" s="148" t="s">
        <v>17796</v>
      </c>
      <c r="C1628" s="148" t="s">
        <v>5304</v>
      </c>
      <c r="D1628" s="149" t="s">
        <v>23043</v>
      </c>
    </row>
    <row r="1629" spans="1:4" ht="13.5" x14ac:dyDescent="0.25">
      <c r="A1629" s="148">
        <v>99327</v>
      </c>
      <c r="B1629" s="148" t="s">
        <v>17797</v>
      </c>
      <c r="C1629" s="148" t="s">
        <v>5237</v>
      </c>
      <c r="D1629" s="149" t="s">
        <v>23044</v>
      </c>
    </row>
    <row r="1630" spans="1:4" ht="13.5" x14ac:dyDescent="0.25">
      <c r="A1630" s="148">
        <v>94263</v>
      </c>
      <c r="B1630" s="148" t="s">
        <v>7012</v>
      </c>
      <c r="C1630" s="148" t="s">
        <v>5237</v>
      </c>
      <c r="D1630" s="149" t="s">
        <v>21072</v>
      </c>
    </row>
    <row r="1631" spans="1:4" ht="13.5" x14ac:dyDescent="0.25">
      <c r="A1631" s="148">
        <v>94264</v>
      </c>
      <c r="B1631" s="148" t="s">
        <v>7013</v>
      </c>
      <c r="C1631" s="148" t="s">
        <v>5237</v>
      </c>
      <c r="D1631" s="149" t="s">
        <v>22628</v>
      </c>
    </row>
    <row r="1632" spans="1:4" ht="13.5" x14ac:dyDescent="0.25">
      <c r="A1632" s="148">
        <v>94265</v>
      </c>
      <c r="B1632" s="148" t="s">
        <v>7014</v>
      </c>
      <c r="C1632" s="148" t="s">
        <v>5237</v>
      </c>
      <c r="D1632" s="149" t="s">
        <v>22483</v>
      </c>
    </row>
    <row r="1633" spans="1:4" ht="13.5" x14ac:dyDescent="0.25">
      <c r="A1633" s="148">
        <v>94266</v>
      </c>
      <c r="B1633" s="148" t="s">
        <v>7015</v>
      </c>
      <c r="C1633" s="148" t="s">
        <v>5237</v>
      </c>
      <c r="D1633" s="149" t="s">
        <v>23045</v>
      </c>
    </row>
    <row r="1634" spans="1:4" ht="13.5" x14ac:dyDescent="0.25">
      <c r="A1634" s="148">
        <v>94267</v>
      </c>
      <c r="B1634" s="148" t="s">
        <v>7016</v>
      </c>
      <c r="C1634" s="148" t="s">
        <v>5237</v>
      </c>
      <c r="D1634" s="149" t="s">
        <v>22484</v>
      </c>
    </row>
    <row r="1635" spans="1:4" ht="13.5" x14ac:dyDescent="0.25">
      <c r="A1635" s="148">
        <v>94268</v>
      </c>
      <c r="B1635" s="148" t="s">
        <v>7017</v>
      </c>
      <c r="C1635" s="148" t="s">
        <v>5237</v>
      </c>
      <c r="D1635" s="149" t="s">
        <v>21731</v>
      </c>
    </row>
    <row r="1636" spans="1:4" ht="13.5" x14ac:dyDescent="0.25">
      <c r="A1636" s="148">
        <v>94269</v>
      </c>
      <c r="B1636" s="148" t="s">
        <v>7018</v>
      </c>
      <c r="C1636" s="148" t="s">
        <v>5237</v>
      </c>
      <c r="D1636" s="149" t="s">
        <v>23046</v>
      </c>
    </row>
    <row r="1637" spans="1:4" ht="13.5" x14ac:dyDescent="0.25">
      <c r="A1637" s="148">
        <v>94270</v>
      </c>
      <c r="B1637" s="148" t="s">
        <v>7019</v>
      </c>
      <c r="C1637" s="148" t="s">
        <v>5237</v>
      </c>
      <c r="D1637" s="149" t="s">
        <v>12624</v>
      </c>
    </row>
    <row r="1638" spans="1:4" ht="13.5" x14ac:dyDescent="0.25">
      <c r="A1638" s="148">
        <v>94271</v>
      </c>
      <c r="B1638" s="148" t="s">
        <v>7020</v>
      </c>
      <c r="C1638" s="148" t="s">
        <v>5237</v>
      </c>
      <c r="D1638" s="149" t="s">
        <v>23047</v>
      </c>
    </row>
    <row r="1639" spans="1:4" ht="13.5" x14ac:dyDescent="0.25">
      <c r="A1639" s="148">
        <v>94272</v>
      </c>
      <c r="B1639" s="148" t="s">
        <v>7021</v>
      </c>
      <c r="C1639" s="148" t="s">
        <v>5237</v>
      </c>
      <c r="D1639" s="149" t="s">
        <v>23048</v>
      </c>
    </row>
    <row r="1640" spans="1:4" ht="13.5" x14ac:dyDescent="0.25">
      <c r="A1640" s="148">
        <v>94273</v>
      </c>
      <c r="B1640" s="148" t="s">
        <v>7022</v>
      </c>
      <c r="C1640" s="148" t="s">
        <v>5237</v>
      </c>
      <c r="D1640" s="149" t="s">
        <v>23049</v>
      </c>
    </row>
    <row r="1641" spans="1:4" ht="13.5" x14ac:dyDescent="0.25">
      <c r="A1641" s="148">
        <v>94274</v>
      </c>
      <c r="B1641" s="148" t="s">
        <v>7023</v>
      </c>
      <c r="C1641" s="148" t="s">
        <v>5237</v>
      </c>
      <c r="D1641" s="149" t="s">
        <v>23050</v>
      </c>
    </row>
    <row r="1642" spans="1:4" ht="13.5" x14ac:dyDescent="0.25">
      <c r="A1642" s="148">
        <v>94275</v>
      </c>
      <c r="B1642" s="148" t="s">
        <v>7024</v>
      </c>
      <c r="C1642" s="148" t="s">
        <v>5237</v>
      </c>
      <c r="D1642" s="149" t="s">
        <v>23051</v>
      </c>
    </row>
    <row r="1643" spans="1:4" ht="13.5" x14ac:dyDescent="0.25">
      <c r="A1643" s="148">
        <v>94276</v>
      </c>
      <c r="B1643" s="148" t="s">
        <v>7025</v>
      </c>
      <c r="C1643" s="148" t="s">
        <v>5237</v>
      </c>
      <c r="D1643" s="149" t="s">
        <v>23052</v>
      </c>
    </row>
    <row r="1644" spans="1:4" ht="13.5" x14ac:dyDescent="0.25">
      <c r="A1644" s="148">
        <v>94281</v>
      </c>
      <c r="B1644" s="148" t="s">
        <v>7030</v>
      </c>
      <c r="C1644" s="148" t="s">
        <v>5237</v>
      </c>
      <c r="D1644" s="149" t="s">
        <v>23053</v>
      </c>
    </row>
    <row r="1645" spans="1:4" ht="13.5" x14ac:dyDescent="0.25">
      <c r="A1645" s="148">
        <v>94282</v>
      </c>
      <c r="B1645" s="148" t="s">
        <v>7031</v>
      </c>
      <c r="C1645" s="148" t="s">
        <v>5237</v>
      </c>
      <c r="D1645" s="149" t="s">
        <v>21490</v>
      </c>
    </row>
    <row r="1646" spans="1:4" ht="13.5" x14ac:dyDescent="0.25">
      <c r="A1646" s="148">
        <v>94283</v>
      </c>
      <c r="B1646" s="148" t="s">
        <v>7032</v>
      </c>
      <c r="C1646" s="148" t="s">
        <v>5237</v>
      </c>
      <c r="D1646" s="149" t="s">
        <v>13157</v>
      </c>
    </row>
    <row r="1647" spans="1:4" ht="13.5" x14ac:dyDescent="0.25">
      <c r="A1647" s="148">
        <v>94284</v>
      </c>
      <c r="B1647" s="148" t="s">
        <v>7033</v>
      </c>
      <c r="C1647" s="148" t="s">
        <v>5237</v>
      </c>
      <c r="D1647" s="149" t="s">
        <v>23054</v>
      </c>
    </row>
    <row r="1648" spans="1:4" ht="13.5" x14ac:dyDescent="0.25">
      <c r="A1648" s="148">
        <v>94285</v>
      </c>
      <c r="B1648" s="148" t="s">
        <v>7034</v>
      </c>
      <c r="C1648" s="148" t="s">
        <v>5237</v>
      </c>
      <c r="D1648" s="149" t="s">
        <v>23055</v>
      </c>
    </row>
    <row r="1649" spans="1:4" ht="13.5" x14ac:dyDescent="0.25">
      <c r="A1649" s="148">
        <v>94286</v>
      </c>
      <c r="B1649" s="148" t="s">
        <v>7035</v>
      </c>
      <c r="C1649" s="148" t="s">
        <v>5237</v>
      </c>
      <c r="D1649" s="149" t="s">
        <v>23056</v>
      </c>
    </row>
    <row r="1650" spans="1:4" ht="13.5" x14ac:dyDescent="0.25">
      <c r="A1650" s="148">
        <v>94287</v>
      </c>
      <c r="B1650" s="148" t="s">
        <v>7036</v>
      </c>
      <c r="C1650" s="148" t="s">
        <v>5237</v>
      </c>
      <c r="D1650" s="149" t="s">
        <v>23057</v>
      </c>
    </row>
    <row r="1651" spans="1:4" ht="13.5" x14ac:dyDescent="0.25">
      <c r="A1651" s="148">
        <v>94288</v>
      </c>
      <c r="B1651" s="148" t="s">
        <v>7037</v>
      </c>
      <c r="C1651" s="148" t="s">
        <v>5237</v>
      </c>
      <c r="D1651" s="149" t="s">
        <v>20412</v>
      </c>
    </row>
    <row r="1652" spans="1:4" ht="13.5" x14ac:dyDescent="0.25">
      <c r="A1652" s="148">
        <v>94289</v>
      </c>
      <c r="B1652" s="148" t="s">
        <v>7038</v>
      </c>
      <c r="C1652" s="148" t="s">
        <v>5237</v>
      </c>
      <c r="D1652" s="149" t="s">
        <v>23058</v>
      </c>
    </row>
    <row r="1653" spans="1:4" ht="13.5" x14ac:dyDescent="0.25">
      <c r="A1653" s="148">
        <v>94290</v>
      </c>
      <c r="B1653" s="148" t="s">
        <v>7039</v>
      </c>
      <c r="C1653" s="148" t="s">
        <v>5237</v>
      </c>
      <c r="D1653" s="149" t="s">
        <v>21996</v>
      </c>
    </row>
    <row r="1654" spans="1:4" ht="13.5" x14ac:dyDescent="0.25">
      <c r="A1654" s="148">
        <v>94291</v>
      </c>
      <c r="B1654" s="148" t="s">
        <v>7040</v>
      </c>
      <c r="C1654" s="148" t="s">
        <v>5237</v>
      </c>
      <c r="D1654" s="149" t="s">
        <v>16261</v>
      </c>
    </row>
    <row r="1655" spans="1:4" ht="13.5" x14ac:dyDescent="0.25">
      <c r="A1655" s="148">
        <v>94292</v>
      </c>
      <c r="B1655" s="148" t="s">
        <v>7041</v>
      </c>
      <c r="C1655" s="148" t="s">
        <v>5237</v>
      </c>
      <c r="D1655" s="149" t="s">
        <v>23059</v>
      </c>
    </row>
    <row r="1656" spans="1:4" ht="13.5" x14ac:dyDescent="0.25">
      <c r="A1656" s="148">
        <v>94293</v>
      </c>
      <c r="B1656" s="148" t="s">
        <v>7042</v>
      </c>
      <c r="C1656" s="148" t="s">
        <v>5237</v>
      </c>
      <c r="D1656" s="149" t="s">
        <v>23060</v>
      </c>
    </row>
    <row r="1657" spans="1:4" ht="13.5" x14ac:dyDescent="0.25">
      <c r="A1657" s="148">
        <v>94294</v>
      </c>
      <c r="B1657" s="148" t="s">
        <v>7043</v>
      </c>
      <c r="C1657" s="148" t="s">
        <v>5237</v>
      </c>
      <c r="D1657" s="149" t="s">
        <v>14523</v>
      </c>
    </row>
    <row r="1658" spans="1:4" ht="13.5" x14ac:dyDescent="0.25">
      <c r="A1658" s="148">
        <v>94037</v>
      </c>
      <c r="B1658" s="148" t="s">
        <v>17798</v>
      </c>
      <c r="C1658" s="148" t="s">
        <v>5570</v>
      </c>
      <c r="D1658" s="149" t="s">
        <v>21212</v>
      </c>
    </row>
    <row r="1659" spans="1:4" ht="13.5" x14ac:dyDescent="0.25">
      <c r="A1659" s="148">
        <v>94038</v>
      </c>
      <c r="B1659" s="148" t="s">
        <v>17799</v>
      </c>
      <c r="C1659" s="148" t="s">
        <v>5570</v>
      </c>
      <c r="D1659" s="149" t="s">
        <v>22437</v>
      </c>
    </row>
    <row r="1660" spans="1:4" ht="13.5" x14ac:dyDescent="0.25">
      <c r="A1660" s="148">
        <v>94039</v>
      </c>
      <c r="B1660" s="148" t="s">
        <v>17800</v>
      </c>
      <c r="C1660" s="148" t="s">
        <v>5570</v>
      </c>
      <c r="D1660" s="149" t="s">
        <v>23061</v>
      </c>
    </row>
    <row r="1661" spans="1:4" ht="13.5" x14ac:dyDescent="0.25">
      <c r="A1661" s="148">
        <v>94040</v>
      </c>
      <c r="B1661" s="148" t="s">
        <v>17801</v>
      </c>
      <c r="C1661" s="148" t="s">
        <v>5570</v>
      </c>
      <c r="D1661" s="149" t="s">
        <v>20226</v>
      </c>
    </row>
    <row r="1662" spans="1:4" ht="13.5" x14ac:dyDescent="0.25">
      <c r="A1662" s="148">
        <v>94041</v>
      </c>
      <c r="B1662" s="148" t="s">
        <v>17802</v>
      </c>
      <c r="C1662" s="148" t="s">
        <v>5570</v>
      </c>
      <c r="D1662" s="149" t="s">
        <v>23062</v>
      </c>
    </row>
    <row r="1663" spans="1:4" ht="13.5" x14ac:dyDescent="0.25">
      <c r="A1663" s="148">
        <v>94042</v>
      </c>
      <c r="B1663" s="148" t="s">
        <v>17803</v>
      </c>
      <c r="C1663" s="148" t="s">
        <v>5570</v>
      </c>
      <c r="D1663" s="149" t="s">
        <v>13825</v>
      </c>
    </row>
    <row r="1664" spans="1:4" ht="13.5" x14ac:dyDescent="0.25">
      <c r="A1664" s="148">
        <v>94043</v>
      </c>
      <c r="B1664" s="148" t="s">
        <v>17804</v>
      </c>
      <c r="C1664" s="148" t="s">
        <v>5570</v>
      </c>
      <c r="D1664" s="149" t="s">
        <v>21085</v>
      </c>
    </row>
    <row r="1665" spans="1:4" ht="13.5" x14ac:dyDescent="0.25">
      <c r="A1665" s="148">
        <v>94044</v>
      </c>
      <c r="B1665" s="148" t="s">
        <v>17805</v>
      </c>
      <c r="C1665" s="148" t="s">
        <v>5570</v>
      </c>
      <c r="D1665" s="149" t="s">
        <v>14762</v>
      </c>
    </row>
    <row r="1666" spans="1:4" ht="13.5" x14ac:dyDescent="0.25">
      <c r="A1666" s="148">
        <v>94045</v>
      </c>
      <c r="B1666" s="148" t="s">
        <v>17806</v>
      </c>
      <c r="C1666" s="148" t="s">
        <v>5570</v>
      </c>
      <c r="D1666" s="149" t="s">
        <v>14475</v>
      </c>
    </row>
    <row r="1667" spans="1:4" ht="13.5" x14ac:dyDescent="0.25">
      <c r="A1667" s="148">
        <v>94046</v>
      </c>
      <c r="B1667" s="148" t="s">
        <v>17807</v>
      </c>
      <c r="C1667" s="148" t="s">
        <v>5570</v>
      </c>
      <c r="D1667" s="149" t="s">
        <v>23063</v>
      </c>
    </row>
    <row r="1668" spans="1:4" ht="13.5" x14ac:dyDescent="0.25">
      <c r="A1668" s="148">
        <v>94047</v>
      </c>
      <c r="B1668" s="148" t="s">
        <v>17808</v>
      </c>
      <c r="C1668" s="148" t="s">
        <v>5570</v>
      </c>
      <c r="D1668" s="149" t="s">
        <v>23064</v>
      </c>
    </row>
    <row r="1669" spans="1:4" ht="13.5" x14ac:dyDescent="0.25">
      <c r="A1669" s="148">
        <v>94048</v>
      </c>
      <c r="B1669" s="148" t="s">
        <v>17809</v>
      </c>
      <c r="C1669" s="148" t="s">
        <v>5570</v>
      </c>
      <c r="D1669" s="149" t="s">
        <v>14476</v>
      </c>
    </row>
    <row r="1670" spans="1:4" ht="13.5" x14ac:dyDescent="0.25">
      <c r="A1670" s="148">
        <v>94049</v>
      </c>
      <c r="B1670" s="148" t="s">
        <v>17810</v>
      </c>
      <c r="C1670" s="148" t="s">
        <v>5570</v>
      </c>
      <c r="D1670" s="149" t="s">
        <v>23065</v>
      </c>
    </row>
    <row r="1671" spans="1:4" ht="13.5" x14ac:dyDescent="0.25">
      <c r="A1671" s="148">
        <v>94050</v>
      </c>
      <c r="B1671" s="148" t="s">
        <v>17811</v>
      </c>
      <c r="C1671" s="148" t="s">
        <v>5570</v>
      </c>
      <c r="D1671" s="149" t="s">
        <v>14733</v>
      </c>
    </row>
    <row r="1672" spans="1:4" ht="13.5" x14ac:dyDescent="0.25">
      <c r="A1672" s="148">
        <v>94051</v>
      </c>
      <c r="B1672" s="148" t="s">
        <v>17812</v>
      </c>
      <c r="C1672" s="148" t="s">
        <v>5570</v>
      </c>
      <c r="D1672" s="149" t="s">
        <v>23066</v>
      </c>
    </row>
    <row r="1673" spans="1:4" ht="13.5" x14ac:dyDescent="0.25">
      <c r="A1673" s="148">
        <v>94052</v>
      </c>
      <c r="B1673" s="148" t="s">
        <v>17813</v>
      </c>
      <c r="C1673" s="148" t="s">
        <v>5570</v>
      </c>
      <c r="D1673" s="149" t="s">
        <v>23067</v>
      </c>
    </row>
    <row r="1674" spans="1:4" ht="13.5" x14ac:dyDescent="0.25">
      <c r="A1674" s="148">
        <v>94053</v>
      </c>
      <c r="B1674" s="148" t="s">
        <v>17814</v>
      </c>
      <c r="C1674" s="148" t="s">
        <v>5570</v>
      </c>
      <c r="D1674" s="149" t="s">
        <v>21121</v>
      </c>
    </row>
    <row r="1675" spans="1:4" ht="13.5" x14ac:dyDescent="0.25">
      <c r="A1675" s="148">
        <v>94054</v>
      </c>
      <c r="B1675" s="148" t="s">
        <v>17815</v>
      </c>
      <c r="C1675" s="148" t="s">
        <v>5570</v>
      </c>
      <c r="D1675" s="149" t="s">
        <v>23068</v>
      </c>
    </row>
    <row r="1676" spans="1:4" ht="13.5" x14ac:dyDescent="0.25">
      <c r="A1676" s="148">
        <v>94055</v>
      </c>
      <c r="B1676" s="148" t="s">
        <v>17816</v>
      </c>
      <c r="C1676" s="148" t="s">
        <v>5570</v>
      </c>
      <c r="D1676" s="149" t="s">
        <v>14747</v>
      </c>
    </row>
    <row r="1677" spans="1:4" ht="13.5" x14ac:dyDescent="0.25">
      <c r="A1677" s="148">
        <v>94056</v>
      </c>
      <c r="B1677" s="148" t="s">
        <v>17817</v>
      </c>
      <c r="C1677" s="148" t="s">
        <v>5570</v>
      </c>
      <c r="D1677" s="149" t="s">
        <v>23069</v>
      </c>
    </row>
    <row r="1678" spans="1:4" ht="13.5" x14ac:dyDescent="0.25">
      <c r="A1678" s="148">
        <v>94057</v>
      </c>
      <c r="B1678" s="148" t="s">
        <v>17818</v>
      </c>
      <c r="C1678" s="148" t="s">
        <v>5570</v>
      </c>
      <c r="D1678" s="149" t="s">
        <v>16809</v>
      </c>
    </row>
    <row r="1679" spans="1:4" ht="13.5" x14ac:dyDescent="0.25">
      <c r="A1679" s="148">
        <v>94058</v>
      </c>
      <c r="B1679" s="148" t="s">
        <v>17819</v>
      </c>
      <c r="C1679" s="148" t="s">
        <v>5570</v>
      </c>
      <c r="D1679" s="149" t="s">
        <v>13847</v>
      </c>
    </row>
    <row r="1680" spans="1:4" ht="13.5" x14ac:dyDescent="0.25">
      <c r="A1680" s="148">
        <v>94059</v>
      </c>
      <c r="B1680" s="148" t="s">
        <v>17820</v>
      </c>
      <c r="C1680" s="148" t="s">
        <v>5570</v>
      </c>
      <c r="D1680" s="149" t="s">
        <v>12463</v>
      </c>
    </row>
    <row r="1681" spans="1:4" ht="13.5" x14ac:dyDescent="0.25">
      <c r="A1681" s="148">
        <v>94060</v>
      </c>
      <c r="B1681" s="148" t="s">
        <v>17821</v>
      </c>
      <c r="C1681" s="148" t="s">
        <v>5570</v>
      </c>
      <c r="D1681" s="149" t="s">
        <v>14682</v>
      </c>
    </row>
    <row r="1682" spans="1:4" ht="13.5" x14ac:dyDescent="0.25">
      <c r="A1682" s="148">
        <v>83770</v>
      </c>
      <c r="B1682" s="148" t="s">
        <v>23070</v>
      </c>
      <c r="C1682" s="148" t="s">
        <v>5570</v>
      </c>
      <c r="D1682" s="149" t="s">
        <v>23071</v>
      </c>
    </row>
    <row r="1683" spans="1:4" ht="13.5" x14ac:dyDescent="0.25">
      <c r="A1683" s="148">
        <v>73301</v>
      </c>
      <c r="B1683" s="148" t="s">
        <v>17822</v>
      </c>
      <c r="C1683" s="148" t="s">
        <v>6703</v>
      </c>
      <c r="D1683" s="149" t="s">
        <v>15288</v>
      </c>
    </row>
    <row r="1684" spans="1:4" ht="13.5" x14ac:dyDescent="0.25">
      <c r="A1684" s="148">
        <v>83515</v>
      </c>
      <c r="B1684" s="148" t="s">
        <v>17823</v>
      </c>
      <c r="C1684" s="148" t="s">
        <v>6703</v>
      </c>
      <c r="D1684" s="149" t="s">
        <v>13657</v>
      </c>
    </row>
    <row r="1685" spans="1:4" ht="13.5" x14ac:dyDescent="0.25">
      <c r="A1685" s="148">
        <v>83516</v>
      </c>
      <c r="B1685" s="148" t="s">
        <v>17824</v>
      </c>
      <c r="C1685" s="148" t="s">
        <v>6703</v>
      </c>
      <c r="D1685" s="149" t="s">
        <v>15737</v>
      </c>
    </row>
    <row r="1686" spans="1:4" ht="13.5" x14ac:dyDescent="0.25">
      <c r="A1686" s="148">
        <v>90788</v>
      </c>
      <c r="B1686" s="148" t="s">
        <v>7150</v>
      </c>
      <c r="C1686" s="148" t="s">
        <v>5304</v>
      </c>
      <c r="D1686" s="149" t="s">
        <v>23072</v>
      </c>
    </row>
    <row r="1687" spans="1:4" ht="13.5" x14ac:dyDescent="0.25">
      <c r="A1687" s="148">
        <v>90789</v>
      </c>
      <c r="B1687" s="148" t="s">
        <v>7151</v>
      </c>
      <c r="C1687" s="148" t="s">
        <v>5304</v>
      </c>
      <c r="D1687" s="149" t="s">
        <v>23073</v>
      </c>
    </row>
    <row r="1688" spans="1:4" ht="13.5" x14ac:dyDescent="0.25">
      <c r="A1688" s="148">
        <v>90790</v>
      </c>
      <c r="B1688" s="148" t="s">
        <v>7152</v>
      </c>
      <c r="C1688" s="148" t="s">
        <v>5304</v>
      </c>
      <c r="D1688" s="149" t="s">
        <v>23074</v>
      </c>
    </row>
    <row r="1689" spans="1:4" ht="13.5" x14ac:dyDescent="0.25">
      <c r="A1689" s="148">
        <v>90791</v>
      </c>
      <c r="B1689" s="148" t="s">
        <v>17825</v>
      </c>
      <c r="C1689" s="148" t="s">
        <v>5304</v>
      </c>
      <c r="D1689" s="149" t="s">
        <v>23075</v>
      </c>
    </row>
    <row r="1690" spans="1:4" ht="13.5" x14ac:dyDescent="0.25">
      <c r="A1690" s="148">
        <v>90793</v>
      </c>
      <c r="B1690" s="148" t="s">
        <v>17826</v>
      </c>
      <c r="C1690" s="148" t="s">
        <v>5304</v>
      </c>
      <c r="D1690" s="149" t="s">
        <v>23076</v>
      </c>
    </row>
    <row r="1691" spans="1:4" ht="13.5" x14ac:dyDescent="0.25">
      <c r="A1691" s="148">
        <v>90794</v>
      </c>
      <c r="B1691" s="148" t="s">
        <v>23077</v>
      </c>
      <c r="C1691" s="148" t="s">
        <v>5304</v>
      </c>
      <c r="D1691" s="149" t="s">
        <v>23078</v>
      </c>
    </row>
    <row r="1692" spans="1:4" ht="13.5" x14ac:dyDescent="0.25">
      <c r="A1692" s="148">
        <v>90795</v>
      </c>
      <c r="B1692" s="148" t="s">
        <v>17828</v>
      </c>
      <c r="C1692" s="148" t="s">
        <v>5304</v>
      </c>
      <c r="D1692" s="149" t="s">
        <v>23079</v>
      </c>
    </row>
    <row r="1693" spans="1:4" ht="13.5" x14ac:dyDescent="0.25">
      <c r="A1693" s="148">
        <v>90796</v>
      </c>
      <c r="B1693" s="148" t="s">
        <v>17829</v>
      </c>
      <c r="C1693" s="148" t="s">
        <v>5304</v>
      </c>
      <c r="D1693" s="149" t="s">
        <v>23080</v>
      </c>
    </row>
    <row r="1694" spans="1:4" ht="13.5" x14ac:dyDescent="0.25">
      <c r="A1694" s="148">
        <v>90797</v>
      </c>
      <c r="B1694" s="148" t="s">
        <v>17830</v>
      </c>
      <c r="C1694" s="148" t="s">
        <v>5304</v>
      </c>
      <c r="D1694" s="149" t="s">
        <v>23081</v>
      </c>
    </row>
    <row r="1695" spans="1:4" ht="13.5" x14ac:dyDescent="0.25">
      <c r="A1695" s="148">
        <v>90798</v>
      </c>
      <c r="B1695" s="148" t="s">
        <v>17831</v>
      </c>
      <c r="C1695" s="148" t="s">
        <v>5304</v>
      </c>
      <c r="D1695" s="149" t="s">
        <v>23082</v>
      </c>
    </row>
    <row r="1696" spans="1:4" ht="13.5" x14ac:dyDescent="0.25">
      <c r="A1696" s="148">
        <v>90799</v>
      </c>
      <c r="B1696" s="148" t="s">
        <v>17832</v>
      </c>
      <c r="C1696" s="148" t="s">
        <v>5304</v>
      </c>
      <c r="D1696" s="149" t="s">
        <v>23083</v>
      </c>
    </row>
    <row r="1697" spans="1:4" ht="13.5" x14ac:dyDescent="0.25">
      <c r="A1697" s="148">
        <v>90801</v>
      </c>
      <c r="B1697" s="148" t="s">
        <v>7161</v>
      </c>
      <c r="C1697" s="148" t="s">
        <v>5304</v>
      </c>
      <c r="D1697" s="149" t="s">
        <v>23084</v>
      </c>
    </row>
    <row r="1698" spans="1:4" ht="13.5" x14ac:dyDescent="0.25">
      <c r="A1698" s="148">
        <v>90806</v>
      </c>
      <c r="B1698" s="148" t="s">
        <v>7162</v>
      </c>
      <c r="C1698" s="148" t="s">
        <v>5304</v>
      </c>
      <c r="D1698" s="149" t="s">
        <v>23085</v>
      </c>
    </row>
    <row r="1699" spans="1:4" ht="13.5" x14ac:dyDescent="0.25">
      <c r="A1699" s="148">
        <v>90820</v>
      </c>
      <c r="B1699" s="148" t="s">
        <v>7163</v>
      </c>
      <c r="C1699" s="148" t="s">
        <v>5304</v>
      </c>
      <c r="D1699" s="149" t="s">
        <v>23086</v>
      </c>
    </row>
    <row r="1700" spans="1:4" ht="13.5" x14ac:dyDescent="0.25">
      <c r="A1700" s="148">
        <v>90821</v>
      </c>
      <c r="B1700" s="148" t="s">
        <v>7164</v>
      </c>
      <c r="C1700" s="148" t="s">
        <v>5304</v>
      </c>
      <c r="D1700" s="149" t="s">
        <v>23087</v>
      </c>
    </row>
    <row r="1701" spans="1:4" ht="13.5" x14ac:dyDescent="0.25">
      <c r="A1701" s="148">
        <v>90822</v>
      </c>
      <c r="B1701" s="148" t="s">
        <v>7165</v>
      </c>
      <c r="C1701" s="148" t="s">
        <v>5304</v>
      </c>
      <c r="D1701" s="149" t="s">
        <v>23088</v>
      </c>
    </row>
    <row r="1702" spans="1:4" ht="13.5" x14ac:dyDescent="0.25">
      <c r="A1702" s="148">
        <v>90823</v>
      </c>
      <c r="B1702" s="148" t="s">
        <v>7166</v>
      </c>
      <c r="C1702" s="148" t="s">
        <v>5304</v>
      </c>
      <c r="D1702" s="149" t="s">
        <v>23089</v>
      </c>
    </row>
    <row r="1703" spans="1:4" ht="13.5" x14ac:dyDescent="0.25">
      <c r="A1703" s="148">
        <v>90824</v>
      </c>
      <c r="B1703" s="148" t="s">
        <v>7167</v>
      </c>
      <c r="C1703" s="148" t="s">
        <v>5304</v>
      </c>
      <c r="D1703" s="149" t="s">
        <v>23090</v>
      </c>
    </row>
    <row r="1704" spans="1:4" ht="13.5" x14ac:dyDescent="0.25">
      <c r="A1704" s="148">
        <v>90825</v>
      </c>
      <c r="B1704" s="148" t="s">
        <v>7168</v>
      </c>
      <c r="C1704" s="148" t="s">
        <v>5304</v>
      </c>
      <c r="D1704" s="149" t="s">
        <v>23091</v>
      </c>
    </row>
    <row r="1705" spans="1:4" ht="13.5" x14ac:dyDescent="0.25">
      <c r="A1705" s="148">
        <v>90830</v>
      </c>
      <c r="B1705" s="148" t="s">
        <v>7169</v>
      </c>
      <c r="C1705" s="148" t="s">
        <v>5304</v>
      </c>
      <c r="D1705" s="149" t="s">
        <v>23092</v>
      </c>
    </row>
    <row r="1706" spans="1:4" ht="13.5" x14ac:dyDescent="0.25">
      <c r="A1706" s="148">
        <v>90831</v>
      </c>
      <c r="B1706" s="148" t="s">
        <v>7170</v>
      </c>
      <c r="C1706" s="148" t="s">
        <v>5304</v>
      </c>
      <c r="D1706" s="149" t="s">
        <v>23093</v>
      </c>
    </row>
    <row r="1707" spans="1:4" ht="13.5" x14ac:dyDescent="0.25">
      <c r="A1707" s="148">
        <v>90841</v>
      </c>
      <c r="B1707" s="148" t="s">
        <v>7171</v>
      </c>
      <c r="C1707" s="148" t="s">
        <v>5304</v>
      </c>
      <c r="D1707" s="149" t="s">
        <v>23094</v>
      </c>
    </row>
    <row r="1708" spans="1:4" ht="13.5" x14ac:dyDescent="0.25">
      <c r="A1708" s="148">
        <v>90842</v>
      </c>
      <c r="B1708" s="148" t="s">
        <v>7172</v>
      </c>
      <c r="C1708" s="148" t="s">
        <v>5304</v>
      </c>
      <c r="D1708" s="149" t="s">
        <v>23095</v>
      </c>
    </row>
    <row r="1709" spans="1:4" ht="13.5" x14ac:dyDescent="0.25">
      <c r="A1709" s="148">
        <v>90843</v>
      </c>
      <c r="B1709" s="148" t="s">
        <v>7173</v>
      </c>
      <c r="C1709" s="148" t="s">
        <v>5304</v>
      </c>
      <c r="D1709" s="149" t="s">
        <v>23096</v>
      </c>
    </row>
    <row r="1710" spans="1:4" ht="13.5" x14ac:dyDescent="0.25">
      <c r="A1710" s="148">
        <v>90844</v>
      </c>
      <c r="B1710" s="148" t="s">
        <v>7174</v>
      </c>
      <c r="C1710" s="148" t="s">
        <v>5304</v>
      </c>
      <c r="D1710" s="149" t="s">
        <v>23097</v>
      </c>
    </row>
    <row r="1711" spans="1:4" ht="13.5" x14ac:dyDescent="0.25">
      <c r="A1711" s="148">
        <v>90847</v>
      </c>
      <c r="B1711" s="148" t="s">
        <v>7177</v>
      </c>
      <c r="C1711" s="148" t="s">
        <v>5304</v>
      </c>
      <c r="D1711" s="149" t="s">
        <v>23098</v>
      </c>
    </row>
    <row r="1712" spans="1:4" ht="13.5" x14ac:dyDescent="0.25">
      <c r="A1712" s="148">
        <v>90848</v>
      </c>
      <c r="B1712" s="148" t="s">
        <v>7178</v>
      </c>
      <c r="C1712" s="148" t="s">
        <v>5304</v>
      </c>
      <c r="D1712" s="149" t="s">
        <v>23099</v>
      </c>
    </row>
    <row r="1713" spans="1:4" ht="13.5" x14ac:dyDescent="0.25">
      <c r="A1713" s="148">
        <v>90849</v>
      </c>
      <c r="B1713" s="148" t="s">
        <v>7179</v>
      </c>
      <c r="C1713" s="148" t="s">
        <v>5304</v>
      </c>
      <c r="D1713" s="149" t="s">
        <v>23100</v>
      </c>
    </row>
    <row r="1714" spans="1:4" ht="13.5" x14ac:dyDescent="0.25">
      <c r="A1714" s="148">
        <v>90850</v>
      </c>
      <c r="B1714" s="148" t="s">
        <v>7180</v>
      </c>
      <c r="C1714" s="148" t="s">
        <v>5304</v>
      </c>
      <c r="D1714" s="149" t="s">
        <v>23101</v>
      </c>
    </row>
    <row r="1715" spans="1:4" ht="13.5" x14ac:dyDescent="0.25">
      <c r="A1715" s="148">
        <v>91009</v>
      </c>
      <c r="B1715" s="148" t="s">
        <v>7183</v>
      </c>
      <c r="C1715" s="148" t="s">
        <v>5304</v>
      </c>
      <c r="D1715" s="149" t="s">
        <v>23102</v>
      </c>
    </row>
    <row r="1716" spans="1:4" ht="13.5" x14ac:dyDescent="0.25">
      <c r="A1716" s="148">
        <v>91010</v>
      </c>
      <c r="B1716" s="148" t="s">
        <v>7184</v>
      </c>
      <c r="C1716" s="148" t="s">
        <v>5304</v>
      </c>
      <c r="D1716" s="149" t="s">
        <v>23103</v>
      </c>
    </row>
    <row r="1717" spans="1:4" ht="13.5" x14ac:dyDescent="0.25">
      <c r="A1717" s="148">
        <v>91011</v>
      </c>
      <c r="B1717" s="148" t="s">
        <v>7185</v>
      </c>
      <c r="C1717" s="148" t="s">
        <v>5304</v>
      </c>
      <c r="D1717" s="149" t="s">
        <v>23104</v>
      </c>
    </row>
    <row r="1718" spans="1:4" ht="13.5" x14ac:dyDescent="0.25">
      <c r="A1718" s="148">
        <v>91012</v>
      </c>
      <c r="B1718" s="148" t="s">
        <v>7186</v>
      </c>
      <c r="C1718" s="148" t="s">
        <v>5304</v>
      </c>
      <c r="D1718" s="149" t="s">
        <v>23105</v>
      </c>
    </row>
    <row r="1719" spans="1:4" ht="13.5" x14ac:dyDescent="0.25">
      <c r="A1719" s="148">
        <v>91013</v>
      </c>
      <c r="B1719" s="148" t="s">
        <v>7187</v>
      </c>
      <c r="C1719" s="148" t="s">
        <v>5304</v>
      </c>
      <c r="D1719" s="149" t="s">
        <v>23106</v>
      </c>
    </row>
    <row r="1720" spans="1:4" ht="13.5" x14ac:dyDescent="0.25">
      <c r="A1720" s="148">
        <v>91014</v>
      </c>
      <c r="B1720" s="148" t="s">
        <v>7188</v>
      </c>
      <c r="C1720" s="148" t="s">
        <v>5304</v>
      </c>
      <c r="D1720" s="149" t="s">
        <v>23107</v>
      </c>
    </row>
    <row r="1721" spans="1:4" ht="13.5" x14ac:dyDescent="0.25">
      <c r="A1721" s="148">
        <v>91015</v>
      </c>
      <c r="B1721" s="148" t="s">
        <v>7189</v>
      </c>
      <c r="C1721" s="148" t="s">
        <v>5304</v>
      </c>
      <c r="D1721" s="149" t="s">
        <v>23108</v>
      </c>
    </row>
    <row r="1722" spans="1:4" ht="13.5" x14ac:dyDescent="0.25">
      <c r="A1722" s="148">
        <v>91016</v>
      </c>
      <c r="B1722" s="148" t="s">
        <v>7190</v>
      </c>
      <c r="C1722" s="148" t="s">
        <v>5304</v>
      </c>
      <c r="D1722" s="149" t="s">
        <v>23109</v>
      </c>
    </row>
    <row r="1723" spans="1:4" ht="13.5" x14ac:dyDescent="0.25">
      <c r="A1723" s="148">
        <v>91287</v>
      </c>
      <c r="B1723" s="148" t="s">
        <v>7191</v>
      </c>
      <c r="C1723" s="148" t="s">
        <v>5304</v>
      </c>
      <c r="D1723" s="149" t="s">
        <v>23110</v>
      </c>
    </row>
    <row r="1724" spans="1:4" ht="13.5" x14ac:dyDescent="0.25">
      <c r="A1724" s="148">
        <v>91292</v>
      </c>
      <c r="B1724" s="148" t="s">
        <v>7192</v>
      </c>
      <c r="C1724" s="148" t="s">
        <v>5304</v>
      </c>
      <c r="D1724" s="149" t="s">
        <v>23111</v>
      </c>
    </row>
    <row r="1725" spans="1:4" ht="13.5" x14ac:dyDescent="0.25">
      <c r="A1725" s="148">
        <v>91295</v>
      </c>
      <c r="B1725" s="148" t="s">
        <v>7193</v>
      </c>
      <c r="C1725" s="148" t="s">
        <v>5304</v>
      </c>
      <c r="D1725" s="149" t="s">
        <v>23112</v>
      </c>
    </row>
    <row r="1726" spans="1:4" ht="13.5" x14ac:dyDescent="0.25">
      <c r="A1726" s="148">
        <v>91296</v>
      </c>
      <c r="B1726" s="148" t="s">
        <v>7194</v>
      </c>
      <c r="C1726" s="148" t="s">
        <v>5304</v>
      </c>
      <c r="D1726" s="149" t="s">
        <v>23113</v>
      </c>
    </row>
    <row r="1727" spans="1:4" ht="13.5" x14ac:dyDescent="0.25">
      <c r="A1727" s="148">
        <v>91297</v>
      </c>
      <c r="B1727" s="148" t="s">
        <v>7195</v>
      </c>
      <c r="C1727" s="148" t="s">
        <v>5304</v>
      </c>
      <c r="D1727" s="149" t="s">
        <v>23114</v>
      </c>
    </row>
    <row r="1728" spans="1:4" ht="13.5" x14ac:dyDescent="0.25">
      <c r="A1728" s="148">
        <v>91298</v>
      </c>
      <c r="B1728" s="148" t="s">
        <v>7196</v>
      </c>
      <c r="C1728" s="148" t="s">
        <v>5304</v>
      </c>
      <c r="D1728" s="149" t="s">
        <v>23115</v>
      </c>
    </row>
    <row r="1729" spans="1:4" ht="13.5" x14ac:dyDescent="0.25">
      <c r="A1729" s="148">
        <v>91299</v>
      </c>
      <c r="B1729" s="148" t="s">
        <v>7197</v>
      </c>
      <c r="C1729" s="148" t="s">
        <v>5304</v>
      </c>
      <c r="D1729" s="149" t="s">
        <v>23116</v>
      </c>
    </row>
    <row r="1730" spans="1:4" ht="13.5" x14ac:dyDescent="0.25">
      <c r="A1730" s="148">
        <v>91304</v>
      </c>
      <c r="B1730" s="148" t="s">
        <v>7198</v>
      </c>
      <c r="C1730" s="148" t="s">
        <v>5304</v>
      </c>
      <c r="D1730" s="149" t="s">
        <v>17147</v>
      </c>
    </row>
    <row r="1731" spans="1:4" ht="13.5" x14ac:dyDescent="0.25">
      <c r="A1731" s="148">
        <v>91305</v>
      </c>
      <c r="B1731" s="148" t="s">
        <v>7199</v>
      </c>
      <c r="C1731" s="148" t="s">
        <v>5304</v>
      </c>
      <c r="D1731" s="149" t="s">
        <v>23117</v>
      </c>
    </row>
    <row r="1732" spans="1:4" ht="13.5" x14ac:dyDescent="0.25">
      <c r="A1732" s="148">
        <v>91306</v>
      </c>
      <c r="B1732" s="148" t="s">
        <v>7200</v>
      </c>
      <c r="C1732" s="148" t="s">
        <v>5304</v>
      </c>
      <c r="D1732" s="149" t="s">
        <v>23118</v>
      </c>
    </row>
    <row r="1733" spans="1:4" ht="13.5" x14ac:dyDescent="0.25">
      <c r="A1733" s="148">
        <v>91307</v>
      </c>
      <c r="B1733" s="148" t="s">
        <v>7201</v>
      </c>
      <c r="C1733" s="148" t="s">
        <v>5304</v>
      </c>
      <c r="D1733" s="149" t="s">
        <v>15455</v>
      </c>
    </row>
    <row r="1734" spans="1:4" ht="13.5" x14ac:dyDescent="0.25">
      <c r="A1734" s="148">
        <v>91312</v>
      </c>
      <c r="B1734" s="148" t="s">
        <v>7202</v>
      </c>
      <c r="C1734" s="148" t="s">
        <v>5304</v>
      </c>
      <c r="D1734" s="149" t="s">
        <v>23119</v>
      </c>
    </row>
    <row r="1735" spans="1:4" ht="13.5" x14ac:dyDescent="0.25">
      <c r="A1735" s="148">
        <v>91313</v>
      </c>
      <c r="B1735" s="148" t="s">
        <v>7203</v>
      </c>
      <c r="C1735" s="148" t="s">
        <v>5304</v>
      </c>
      <c r="D1735" s="149" t="s">
        <v>23120</v>
      </c>
    </row>
    <row r="1736" spans="1:4" ht="13.5" x14ac:dyDescent="0.25">
      <c r="A1736" s="148">
        <v>91314</v>
      </c>
      <c r="B1736" s="148" t="s">
        <v>7204</v>
      </c>
      <c r="C1736" s="148" t="s">
        <v>5304</v>
      </c>
      <c r="D1736" s="149" t="s">
        <v>23121</v>
      </c>
    </row>
    <row r="1737" spans="1:4" ht="13.5" x14ac:dyDescent="0.25">
      <c r="A1737" s="148">
        <v>91315</v>
      </c>
      <c r="B1737" s="148" t="s">
        <v>7205</v>
      </c>
      <c r="C1737" s="148" t="s">
        <v>5304</v>
      </c>
      <c r="D1737" s="149" t="s">
        <v>23122</v>
      </c>
    </row>
    <row r="1738" spans="1:4" ht="13.5" x14ac:dyDescent="0.25">
      <c r="A1738" s="148">
        <v>91318</v>
      </c>
      <c r="B1738" s="148" t="s">
        <v>7208</v>
      </c>
      <c r="C1738" s="148" t="s">
        <v>5304</v>
      </c>
      <c r="D1738" s="149" t="s">
        <v>23123</v>
      </c>
    </row>
    <row r="1739" spans="1:4" ht="13.5" x14ac:dyDescent="0.25">
      <c r="A1739" s="148">
        <v>91319</v>
      </c>
      <c r="B1739" s="148" t="s">
        <v>7209</v>
      </c>
      <c r="C1739" s="148" t="s">
        <v>5304</v>
      </c>
      <c r="D1739" s="149" t="s">
        <v>23124</v>
      </c>
    </row>
    <row r="1740" spans="1:4" ht="13.5" x14ac:dyDescent="0.25">
      <c r="A1740" s="148">
        <v>91320</v>
      </c>
      <c r="B1740" s="148" t="s">
        <v>7210</v>
      </c>
      <c r="C1740" s="148" t="s">
        <v>5304</v>
      </c>
      <c r="D1740" s="149" t="s">
        <v>23125</v>
      </c>
    </row>
    <row r="1741" spans="1:4" ht="13.5" x14ac:dyDescent="0.25">
      <c r="A1741" s="148">
        <v>91321</v>
      </c>
      <c r="B1741" s="148" t="s">
        <v>7211</v>
      </c>
      <c r="C1741" s="148" t="s">
        <v>5304</v>
      </c>
      <c r="D1741" s="149" t="s">
        <v>23126</v>
      </c>
    </row>
    <row r="1742" spans="1:4" ht="13.5" x14ac:dyDescent="0.25">
      <c r="A1742" s="148">
        <v>91324</v>
      </c>
      <c r="B1742" s="148" t="s">
        <v>7214</v>
      </c>
      <c r="C1742" s="148" t="s">
        <v>5304</v>
      </c>
      <c r="D1742" s="149" t="s">
        <v>23127</v>
      </c>
    </row>
    <row r="1743" spans="1:4" ht="13.5" x14ac:dyDescent="0.25">
      <c r="A1743" s="148">
        <v>91325</v>
      </c>
      <c r="B1743" s="148" t="s">
        <v>7215</v>
      </c>
      <c r="C1743" s="148" t="s">
        <v>5304</v>
      </c>
      <c r="D1743" s="149" t="s">
        <v>23128</v>
      </c>
    </row>
    <row r="1744" spans="1:4" ht="13.5" x14ac:dyDescent="0.25">
      <c r="A1744" s="148">
        <v>91326</v>
      </c>
      <c r="B1744" s="148" t="s">
        <v>7216</v>
      </c>
      <c r="C1744" s="148" t="s">
        <v>5304</v>
      </c>
      <c r="D1744" s="149" t="s">
        <v>23129</v>
      </c>
    </row>
    <row r="1745" spans="1:4" ht="13.5" x14ac:dyDescent="0.25">
      <c r="A1745" s="148">
        <v>91327</v>
      </c>
      <c r="B1745" s="148" t="s">
        <v>7217</v>
      </c>
      <c r="C1745" s="148" t="s">
        <v>5304</v>
      </c>
      <c r="D1745" s="149" t="s">
        <v>23130</v>
      </c>
    </row>
    <row r="1746" spans="1:4" ht="13.5" x14ac:dyDescent="0.25">
      <c r="A1746" s="148">
        <v>91328</v>
      </c>
      <c r="B1746" s="148" t="s">
        <v>7218</v>
      </c>
      <c r="C1746" s="148" t="s">
        <v>5304</v>
      </c>
      <c r="D1746" s="149" t="s">
        <v>23131</v>
      </c>
    </row>
    <row r="1747" spans="1:4" ht="13.5" x14ac:dyDescent="0.25">
      <c r="A1747" s="148">
        <v>91329</v>
      </c>
      <c r="B1747" s="148" t="s">
        <v>7219</v>
      </c>
      <c r="C1747" s="148" t="s">
        <v>5304</v>
      </c>
      <c r="D1747" s="149" t="s">
        <v>23132</v>
      </c>
    </row>
    <row r="1748" spans="1:4" ht="13.5" x14ac:dyDescent="0.25">
      <c r="A1748" s="148">
        <v>91330</v>
      </c>
      <c r="B1748" s="148" t="s">
        <v>7220</v>
      </c>
      <c r="C1748" s="148" t="s">
        <v>5304</v>
      </c>
      <c r="D1748" s="149" t="s">
        <v>23133</v>
      </c>
    </row>
    <row r="1749" spans="1:4" ht="13.5" x14ac:dyDescent="0.25">
      <c r="A1749" s="148">
        <v>91331</v>
      </c>
      <c r="B1749" s="148" t="s">
        <v>7221</v>
      </c>
      <c r="C1749" s="148" t="s">
        <v>5304</v>
      </c>
      <c r="D1749" s="149" t="s">
        <v>23134</v>
      </c>
    </row>
    <row r="1750" spans="1:4" ht="13.5" x14ac:dyDescent="0.25">
      <c r="A1750" s="148">
        <v>91332</v>
      </c>
      <c r="B1750" s="148" t="s">
        <v>7222</v>
      </c>
      <c r="C1750" s="148" t="s">
        <v>5304</v>
      </c>
      <c r="D1750" s="149" t="s">
        <v>23135</v>
      </c>
    </row>
    <row r="1751" spans="1:4" ht="13.5" x14ac:dyDescent="0.25">
      <c r="A1751" s="148">
        <v>91333</v>
      </c>
      <c r="B1751" s="148" t="s">
        <v>7223</v>
      </c>
      <c r="C1751" s="148" t="s">
        <v>5304</v>
      </c>
      <c r="D1751" s="149" t="s">
        <v>23136</v>
      </c>
    </row>
    <row r="1752" spans="1:4" ht="13.5" x14ac:dyDescent="0.25">
      <c r="A1752" s="148">
        <v>91334</v>
      </c>
      <c r="B1752" s="148" t="s">
        <v>7224</v>
      </c>
      <c r="C1752" s="148" t="s">
        <v>5304</v>
      </c>
      <c r="D1752" s="149" t="s">
        <v>23137</v>
      </c>
    </row>
    <row r="1753" spans="1:4" ht="13.5" x14ac:dyDescent="0.25">
      <c r="A1753" s="148">
        <v>91335</v>
      </c>
      <c r="B1753" s="148" t="s">
        <v>7225</v>
      </c>
      <c r="C1753" s="148" t="s">
        <v>5304</v>
      </c>
      <c r="D1753" s="149" t="s">
        <v>23138</v>
      </c>
    </row>
    <row r="1754" spans="1:4" ht="13.5" x14ac:dyDescent="0.25">
      <c r="A1754" s="148">
        <v>91336</v>
      </c>
      <c r="B1754" s="148" t="s">
        <v>7226</v>
      </c>
      <c r="C1754" s="148" t="s">
        <v>5304</v>
      </c>
      <c r="D1754" s="149" t="s">
        <v>23139</v>
      </c>
    </row>
    <row r="1755" spans="1:4" ht="13.5" x14ac:dyDescent="0.25">
      <c r="A1755" s="148">
        <v>91337</v>
      </c>
      <c r="B1755" s="148" t="s">
        <v>7227</v>
      </c>
      <c r="C1755" s="148" t="s">
        <v>5304</v>
      </c>
      <c r="D1755" s="149" t="s">
        <v>23140</v>
      </c>
    </row>
    <row r="1756" spans="1:4" ht="13.5" x14ac:dyDescent="0.25">
      <c r="A1756" s="148">
        <v>100659</v>
      </c>
      <c r="B1756" s="148" t="s">
        <v>7228</v>
      </c>
      <c r="C1756" s="148" t="s">
        <v>5237</v>
      </c>
      <c r="D1756" s="149" t="s">
        <v>12561</v>
      </c>
    </row>
    <row r="1757" spans="1:4" ht="13.5" x14ac:dyDescent="0.25">
      <c r="A1757" s="148">
        <v>100660</v>
      </c>
      <c r="B1757" s="148" t="s">
        <v>7229</v>
      </c>
      <c r="C1757" s="148" t="s">
        <v>5237</v>
      </c>
      <c r="D1757" s="149" t="s">
        <v>14293</v>
      </c>
    </row>
    <row r="1758" spans="1:4" ht="13.5" x14ac:dyDescent="0.25">
      <c r="A1758" s="148">
        <v>100675</v>
      </c>
      <c r="B1758" s="148" t="s">
        <v>7230</v>
      </c>
      <c r="C1758" s="148" t="s">
        <v>5304</v>
      </c>
      <c r="D1758" s="149" t="s">
        <v>23141</v>
      </c>
    </row>
    <row r="1759" spans="1:4" ht="13.5" x14ac:dyDescent="0.25">
      <c r="A1759" s="148">
        <v>100676</v>
      </c>
      <c r="B1759" s="148" t="s">
        <v>7231</v>
      </c>
      <c r="C1759" s="148" t="s">
        <v>5304</v>
      </c>
      <c r="D1759" s="149" t="s">
        <v>23142</v>
      </c>
    </row>
    <row r="1760" spans="1:4" ht="13.5" x14ac:dyDescent="0.25">
      <c r="A1760" s="148">
        <v>100677</v>
      </c>
      <c r="B1760" s="148" t="s">
        <v>23143</v>
      </c>
      <c r="C1760" s="148" t="s">
        <v>5304</v>
      </c>
      <c r="D1760" s="149" t="s">
        <v>23144</v>
      </c>
    </row>
    <row r="1761" spans="1:4" ht="13.5" x14ac:dyDescent="0.25">
      <c r="A1761" s="148">
        <v>100678</v>
      </c>
      <c r="B1761" s="148" t="s">
        <v>7232</v>
      </c>
      <c r="C1761" s="148" t="s">
        <v>5304</v>
      </c>
      <c r="D1761" s="149" t="s">
        <v>23145</v>
      </c>
    </row>
    <row r="1762" spans="1:4" ht="13.5" x14ac:dyDescent="0.25">
      <c r="A1762" s="148">
        <v>100679</v>
      </c>
      <c r="B1762" s="148" t="s">
        <v>7233</v>
      </c>
      <c r="C1762" s="148" t="s">
        <v>5304</v>
      </c>
      <c r="D1762" s="149" t="s">
        <v>23146</v>
      </c>
    </row>
    <row r="1763" spans="1:4" ht="13.5" x14ac:dyDescent="0.25">
      <c r="A1763" s="148">
        <v>100680</v>
      </c>
      <c r="B1763" s="148" t="s">
        <v>7234</v>
      </c>
      <c r="C1763" s="148" t="s">
        <v>5304</v>
      </c>
      <c r="D1763" s="149" t="s">
        <v>23147</v>
      </c>
    </row>
    <row r="1764" spans="1:4" ht="13.5" x14ac:dyDescent="0.25">
      <c r="A1764" s="148">
        <v>100681</v>
      </c>
      <c r="B1764" s="148" t="s">
        <v>7235</v>
      </c>
      <c r="C1764" s="148" t="s">
        <v>5304</v>
      </c>
      <c r="D1764" s="149" t="s">
        <v>23148</v>
      </c>
    </row>
    <row r="1765" spans="1:4" ht="13.5" x14ac:dyDescent="0.25">
      <c r="A1765" s="148">
        <v>100682</v>
      </c>
      <c r="B1765" s="148" t="s">
        <v>7236</v>
      </c>
      <c r="C1765" s="148" t="s">
        <v>5304</v>
      </c>
      <c r="D1765" s="149" t="s">
        <v>23149</v>
      </c>
    </row>
    <row r="1766" spans="1:4" ht="13.5" x14ac:dyDescent="0.25">
      <c r="A1766" s="148">
        <v>100683</v>
      </c>
      <c r="B1766" s="148" t="s">
        <v>7237</v>
      </c>
      <c r="C1766" s="148" t="s">
        <v>5304</v>
      </c>
      <c r="D1766" s="149" t="s">
        <v>23150</v>
      </c>
    </row>
    <row r="1767" spans="1:4" ht="13.5" x14ac:dyDescent="0.25">
      <c r="A1767" s="148">
        <v>100684</v>
      </c>
      <c r="B1767" s="148" t="s">
        <v>7238</v>
      </c>
      <c r="C1767" s="148" t="s">
        <v>5304</v>
      </c>
      <c r="D1767" s="149" t="s">
        <v>23151</v>
      </c>
    </row>
    <row r="1768" spans="1:4" ht="13.5" x14ac:dyDescent="0.25">
      <c r="A1768" s="148">
        <v>100685</v>
      </c>
      <c r="B1768" s="148" t="s">
        <v>7239</v>
      </c>
      <c r="C1768" s="148" t="s">
        <v>5304</v>
      </c>
      <c r="D1768" s="149" t="s">
        <v>23152</v>
      </c>
    </row>
    <row r="1769" spans="1:4" ht="13.5" x14ac:dyDescent="0.25">
      <c r="A1769" s="148">
        <v>100686</v>
      </c>
      <c r="B1769" s="148" t="s">
        <v>7240</v>
      </c>
      <c r="C1769" s="148" t="s">
        <v>5304</v>
      </c>
      <c r="D1769" s="149" t="s">
        <v>23153</v>
      </c>
    </row>
    <row r="1770" spans="1:4" ht="13.5" x14ac:dyDescent="0.25">
      <c r="A1770" s="148">
        <v>100687</v>
      </c>
      <c r="B1770" s="148" t="s">
        <v>7241</v>
      </c>
      <c r="C1770" s="148" t="s">
        <v>5304</v>
      </c>
      <c r="D1770" s="149" t="s">
        <v>23154</v>
      </c>
    </row>
    <row r="1771" spans="1:4" ht="13.5" x14ac:dyDescent="0.25">
      <c r="A1771" s="148">
        <v>100688</v>
      </c>
      <c r="B1771" s="148" t="s">
        <v>7242</v>
      </c>
      <c r="C1771" s="148" t="s">
        <v>5304</v>
      </c>
      <c r="D1771" s="149" t="s">
        <v>23155</v>
      </c>
    </row>
    <row r="1772" spans="1:4" ht="13.5" x14ac:dyDescent="0.25">
      <c r="A1772" s="148">
        <v>100689</v>
      </c>
      <c r="B1772" s="148" t="s">
        <v>7243</v>
      </c>
      <c r="C1772" s="148" t="s">
        <v>5304</v>
      </c>
      <c r="D1772" s="149" t="s">
        <v>23156</v>
      </c>
    </row>
    <row r="1773" spans="1:4" ht="13.5" x14ac:dyDescent="0.25">
      <c r="A1773" s="148">
        <v>100690</v>
      </c>
      <c r="B1773" s="148" t="s">
        <v>7244</v>
      </c>
      <c r="C1773" s="148" t="s">
        <v>5304</v>
      </c>
      <c r="D1773" s="149" t="s">
        <v>23157</v>
      </c>
    </row>
    <row r="1774" spans="1:4" ht="13.5" x14ac:dyDescent="0.25">
      <c r="A1774" s="148">
        <v>100691</v>
      </c>
      <c r="B1774" s="148" t="s">
        <v>7245</v>
      </c>
      <c r="C1774" s="148" t="s">
        <v>5304</v>
      </c>
      <c r="D1774" s="149" t="s">
        <v>23158</v>
      </c>
    </row>
    <row r="1775" spans="1:4" ht="13.5" x14ac:dyDescent="0.25">
      <c r="A1775" s="148">
        <v>100692</v>
      </c>
      <c r="B1775" s="148" t="s">
        <v>7246</v>
      </c>
      <c r="C1775" s="148" t="s">
        <v>5304</v>
      </c>
      <c r="D1775" s="149" t="s">
        <v>23159</v>
      </c>
    </row>
    <row r="1776" spans="1:4" ht="13.5" x14ac:dyDescent="0.25">
      <c r="A1776" s="148">
        <v>100693</v>
      </c>
      <c r="B1776" s="148" t="s">
        <v>7247</v>
      </c>
      <c r="C1776" s="148" t="s">
        <v>5304</v>
      </c>
      <c r="D1776" s="149" t="s">
        <v>23160</v>
      </c>
    </row>
    <row r="1777" spans="1:4" ht="13.5" x14ac:dyDescent="0.25">
      <c r="A1777" s="148">
        <v>100694</v>
      </c>
      <c r="B1777" s="148" t="s">
        <v>7248</v>
      </c>
      <c r="C1777" s="148" t="s">
        <v>5304</v>
      </c>
      <c r="D1777" s="149" t="s">
        <v>23161</v>
      </c>
    </row>
    <row r="1778" spans="1:4" ht="13.5" x14ac:dyDescent="0.25">
      <c r="A1778" s="148">
        <v>100695</v>
      </c>
      <c r="B1778" s="148" t="s">
        <v>7249</v>
      </c>
      <c r="C1778" s="148" t="s">
        <v>5304</v>
      </c>
      <c r="D1778" s="149" t="s">
        <v>23162</v>
      </c>
    </row>
    <row r="1779" spans="1:4" ht="13.5" x14ac:dyDescent="0.25">
      <c r="A1779" s="148">
        <v>100696</v>
      </c>
      <c r="B1779" s="148" t="s">
        <v>7250</v>
      </c>
      <c r="C1779" s="148" t="s">
        <v>5304</v>
      </c>
      <c r="D1779" s="149" t="s">
        <v>23163</v>
      </c>
    </row>
    <row r="1780" spans="1:4" ht="13.5" x14ac:dyDescent="0.25">
      <c r="A1780" s="148">
        <v>100697</v>
      </c>
      <c r="B1780" s="148" t="s">
        <v>7251</v>
      </c>
      <c r="C1780" s="148" t="s">
        <v>5304</v>
      </c>
      <c r="D1780" s="149" t="s">
        <v>16635</v>
      </c>
    </row>
    <row r="1781" spans="1:4" ht="13.5" x14ac:dyDescent="0.25">
      <c r="A1781" s="148">
        <v>100698</v>
      </c>
      <c r="B1781" s="148" t="s">
        <v>7252</v>
      </c>
      <c r="C1781" s="148" t="s">
        <v>5304</v>
      </c>
      <c r="D1781" s="149" t="s">
        <v>23164</v>
      </c>
    </row>
    <row r="1782" spans="1:4" ht="13.5" x14ac:dyDescent="0.25">
      <c r="A1782" s="148">
        <v>100699</v>
      </c>
      <c r="B1782" s="148" t="s">
        <v>7253</v>
      </c>
      <c r="C1782" s="148" t="s">
        <v>5304</v>
      </c>
      <c r="D1782" s="149" t="s">
        <v>23165</v>
      </c>
    </row>
    <row r="1783" spans="1:4" ht="13.5" x14ac:dyDescent="0.25">
      <c r="A1783" s="148">
        <v>100700</v>
      </c>
      <c r="B1783" s="148" t="s">
        <v>7254</v>
      </c>
      <c r="C1783" s="148" t="s">
        <v>5304</v>
      </c>
      <c r="D1783" s="149" t="s">
        <v>23166</v>
      </c>
    </row>
    <row r="1784" spans="1:4" ht="13.5" x14ac:dyDescent="0.25">
      <c r="A1784" s="148">
        <v>100712</v>
      </c>
      <c r="B1784" s="148" t="s">
        <v>7255</v>
      </c>
      <c r="C1784" s="148" t="s">
        <v>5304</v>
      </c>
      <c r="D1784" s="149" t="s">
        <v>23167</v>
      </c>
    </row>
    <row r="1785" spans="1:4" ht="13.5" x14ac:dyDescent="0.25">
      <c r="A1785" s="148">
        <v>100665</v>
      </c>
      <c r="B1785" s="148" t="s">
        <v>7256</v>
      </c>
      <c r="C1785" s="148" t="s">
        <v>5570</v>
      </c>
      <c r="D1785" s="149" t="s">
        <v>23168</v>
      </c>
    </row>
    <row r="1786" spans="1:4" ht="13.5" x14ac:dyDescent="0.25">
      <c r="A1786" s="148">
        <v>100666</v>
      </c>
      <c r="B1786" s="148" t="s">
        <v>7257</v>
      </c>
      <c r="C1786" s="148" t="s">
        <v>5570</v>
      </c>
      <c r="D1786" s="149" t="s">
        <v>23169</v>
      </c>
    </row>
    <row r="1787" spans="1:4" ht="13.5" x14ac:dyDescent="0.25">
      <c r="A1787" s="148">
        <v>100667</v>
      </c>
      <c r="B1787" s="148" t="s">
        <v>7258</v>
      </c>
      <c r="C1787" s="148" t="s">
        <v>5570</v>
      </c>
      <c r="D1787" s="149" t="s">
        <v>23170</v>
      </c>
    </row>
    <row r="1788" spans="1:4" ht="13.5" x14ac:dyDescent="0.25">
      <c r="A1788" s="148">
        <v>100668</v>
      </c>
      <c r="B1788" s="148" t="s">
        <v>7259</v>
      </c>
      <c r="C1788" s="148" t="s">
        <v>5570</v>
      </c>
      <c r="D1788" s="149" t="s">
        <v>23171</v>
      </c>
    </row>
    <row r="1789" spans="1:4" ht="13.5" x14ac:dyDescent="0.25">
      <c r="A1789" s="148">
        <v>100669</v>
      </c>
      <c r="B1789" s="148" t="s">
        <v>7260</v>
      </c>
      <c r="C1789" s="148" t="s">
        <v>5570</v>
      </c>
      <c r="D1789" s="149" t="s">
        <v>23172</v>
      </c>
    </row>
    <row r="1790" spans="1:4" ht="13.5" x14ac:dyDescent="0.25">
      <c r="A1790" s="148">
        <v>100670</v>
      </c>
      <c r="B1790" s="148" t="s">
        <v>7261</v>
      </c>
      <c r="C1790" s="148" t="s">
        <v>5570</v>
      </c>
      <c r="D1790" s="149" t="s">
        <v>23173</v>
      </c>
    </row>
    <row r="1791" spans="1:4" ht="13.5" x14ac:dyDescent="0.25">
      <c r="A1791" s="148">
        <v>100671</v>
      </c>
      <c r="B1791" s="148" t="s">
        <v>7262</v>
      </c>
      <c r="C1791" s="148" t="s">
        <v>5570</v>
      </c>
      <c r="D1791" s="149" t="s">
        <v>23174</v>
      </c>
    </row>
    <row r="1792" spans="1:4" ht="13.5" x14ac:dyDescent="0.25">
      <c r="A1792" s="148">
        <v>100672</v>
      </c>
      <c r="B1792" s="148" t="s">
        <v>7263</v>
      </c>
      <c r="C1792" s="148" t="s">
        <v>5570</v>
      </c>
      <c r="D1792" s="149" t="s">
        <v>23175</v>
      </c>
    </row>
    <row r="1793" spans="1:4" ht="13.5" x14ac:dyDescent="0.25">
      <c r="A1793" s="148">
        <v>100673</v>
      </c>
      <c r="B1793" s="148" t="s">
        <v>23176</v>
      </c>
      <c r="C1793" s="148" t="s">
        <v>5570</v>
      </c>
      <c r="D1793" s="149" t="s">
        <v>23177</v>
      </c>
    </row>
    <row r="1794" spans="1:4" ht="13.5" x14ac:dyDescent="0.25">
      <c r="A1794" s="148">
        <v>100701</v>
      </c>
      <c r="B1794" s="148" t="s">
        <v>7264</v>
      </c>
      <c r="C1794" s="148" t="s">
        <v>5570</v>
      </c>
      <c r="D1794" s="149" t="s">
        <v>23178</v>
      </c>
    </row>
    <row r="1795" spans="1:4" ht="13.5" x14ac:dyDescent="0.25">
      <c r="A1795" s="148">
        <v>94559</v>
      </c>
      <c r="B1795" s="148" t="s">
        <v>7265</v>
      </c>
      <c r="C1795" s="148" t="s">
        <v>5570</v>
      </c>
      <c r="D1795" s="149" t="s">
        <v>23179</v>
      </c>
    </row>
    <row r="1796" spans="1:4" ht="13.5" x14ac:dyDescent="0.25">
      <c r="A1796" s="148">
        <v>94560</v>
      </c>
      <c r="B1796" s="148" t="s">
        <v>17833</v>
      </c>
      <c r="C1796" s="148" t="s">
        <v>5570</v>
      </c>
      <c r="D1796" s="149" t="s">
        <v>23180</v>
      </c>
    </row>
    <row r="1797" spans="1:4" ht="13.5" x14ac:dyDescent="0.25">
      <c r="A1797" s="148">
        <v>94562</v>
      </c>
      <c r="B1797" s="148" t="s">
        <v>7266</v>
      </c>
      <c r="C1797" s="148" t="s">
        <v>5570</v>
      </c>
      <c r="D1797" s="149" t="s">
        <v>23181</v>
      </c>
    </row>
    <row r="1798" spans="1:4" ht="13.5" x14ac:dyDescent="0.25">
      <c r="A1798" s="148">
        <v>94563</v>
      </c>
      <c r="B1798" s="148" t="s">
        <v>17834</v>
      </c>
      <c r="C1798" s="148" t="s">
        <v>5570</v>
      </c>
      <c r="D1798" s="149" t="s">
        <v>23182</v>
      </c>
    </row>
    <row r="1799" spans="1:4" ht="13.5" x14ac:dyDescent="0.25">
      <c r="A1799" s="148">
        <v>94587</v>
      </c>
      <c r="B1799" s="148" t="s">
        <v>7267</v>
      </c>
      <c r="C1799" s="148" t="s">
        <v>5237</v>
      </c>
      <c r="D1799" s="149" t="s">
        <v>23183</v>
      </c>
    </row>
    <row r="1800" spans="1:4" ht="13.5" x14ac:dyDescent="0.25">
      <c r="A1800" s="148">
        <v>94588</v>
      </c>
      <c r="B1800" s="148" t="s">
        <v>7268</v>
      </c>
      <c r="C1800" s="148" t="s">
        <v>5237</v>
      </c>
      <c r="D1800" s="149" t="s">
        <v>23184</v>
      </c>
    </row>
    <row r="1801" spans="1:4" ht="13.5" x14ac:dyDescent="0.25">
      <c r="A1801" s="148">
        <v>99837</v>
      </c>
      <c r="B1801" s="148" t="s">
        <v>7269</v>
      </c>
      <c r="C1801" s="148" t="s">
        <v>5237</v>
      </c>
      <c r="D1801" s="149" t="s">
        <v>23185</v>
      </c>
    </row>
    <row r="1802" spans="1:4" ht="13.5" x14ac:dyDescent="0.25">
      <c r="A1802" s="148">
        <v>99839</v>
      </c>
      <c r="B1802" s="148" t="s">
        <v>7270</v>
      </c>
      <c r="C1802" s="148" t="s">
        <v>5237</v>
      </c>
      <c r="D1802" s="149" t="s">
        <v>23186</v>
      </c>
    </row>
    <row r="1803" spans="1:4" ht="13.5" x14ac:dyDescent="0.25">
      <c r="A1803" s="148">
        <v>99841</v>
      </c>
      <c r="B1803" s="148" t="s">
        <v>7271</v>
      </c>
      <c r="C1803" s="148" t="s">
        <v>5237</v>
      </c>
      <c r="D1803" s="149" t="s">
        <v>23187</v>
      </c>
    </row>
    <row r="1804" spans="1:4" ht="13.5" x14ac:dyDescent="0.25">
      <c r="A1804" s="148">
        <v>99855</v>
      </c>
      <c r="B1804" s="148" t="s">
        <v>7272</v>
      </c>
      <c r="C1804" s="148" t="s">
        <v>5237</v>
      </c>
      <c r="D1804" s="149" t="s">
        <v>23188</v>
      </c>
    </row>
    <row r="1805" spans="1:4" ht="13.5" x14ac:dyDescent="0.25">
      <c r="A1805" s="148">
        <v>99857</v>
      </c>
      <c r="B1805" s="148" t="s">
        <v>7273</v>
      </c>
      <c r="C1805" s="148" t="s">
        <v>5237</v>
      </c>
      <c r="D1805" s="149" t="s">
        <v>23189</v>
      </c>
    </row>
    <row r="1806" spans="1:4" ht="13.5" x14ac:dyDescent="0.25">
      <c r="A1806" s="148">
        <v>99861</v>
      </c>
      <c r="B1806" s="148" t="s">
        <v>7274</v>
      </c>
      <c r="C1806" s="148" t="s">
        <v>5570</v>
      </c>
      <c r="D1806" s="149" t="s">
        <v>23190</v>
      </c>
    </row>
    <row r="1807" spans="1:4" ht="13.5" x14ac:dyDescent="0.25">
      <c r="A1807" s="148">
        <v>99862</v>
      </c>
      <c r="B1807" s="148" t="s">
        <v>7275</v>
      </c>
      <c r="C1807" s="148" t="s">
        <v>5570</v>
      </c>
      <c r="D1807" s="149" t="s">
        <v>23191</v>
      </c>
    </row>
    <row r="1808" spans="1:4" ht="13.5" x14ac:dyDescent="0.25">
      <c r="A1808" s="148">
        <v>73665</v>
      </c>
      <c r="B1808" s="148" t="s">
        <v>17835</v>
      </c>
      <c r="C1808" s="148" t="s">
        <v>5237</v>
      </c>
      <c r="D1808" s="149" t="s">
        <v>23192</v>
      </c>
    </row>
    <row r="1809" spans="1:4" ht="13.5" x14ac:dyDescent="0.25">
      <c r="A1809" s="148" t="s">
        <v>17836</v>
      </c>
      <c r="B1809" s="148" t="s">
        <v>17837</v>
      </c>
      <c r="C1809" s="148" t="s">
        <v>5237</v>
      </c>
      <c r="D1809" s="149" t="s">
        <v>23193</v>
      </c>
    </row>
    <row r="1810" spans="1:4" ht="13.5" x14ac:dyDescent="0.25">
      <c r="A1810" s="148">
        <v>90838</v>
      </c>
      <c r="B1810" s="148" t="s">
        <v>7276</v>
      </c>
      <c r="C1810" s="148" t="s">
        <v>5304</v>
      </c>
      <c r="D1810" s="149" t="s">
        <v>23194</v>
      </c>
    </row>
    <row r="1811" spans="1:4" ht="13.5" x14ac:dyDescent="0.25">
      <c r="A1811" s="148">
        <v>91338</v>
      </c>
      <c r="B1811" s="148" t="s">
        <v>7277</v>
      </c>
      <c r="C1811" s="148" t="s">
        <v>5570</v>
      </c>
      <c r="D1811" s="149" t="s">
        <v>23195</v>
      </c>
    </row>
    <row r="1812" spans="1:4" ht="13.5" x14ac:dyDescent="0.25">
      <c r="A1812" s="148">
        <v>91341</v>
      </c>
      <c r="B1812" s="148" t="s">
        <v>7278</v>
      </c>
      <c r="C1812" s="148" t="s">
        <v>5570</v>
      </c>
      <c r="D1812" s="149" t="s">
        <v>23196</v>
      </c>
    </row>
    <row r="1813" spans="1:4" ht="13.5" x14ac:dyDescent="0.25">
      <c r="A1813" s="148">
        <v>94805</v>
      </c>
      <c r="B1813" s="148" t="s">
        <v>7279</v>
      </c>
      <c r="C1813" s="148" t="s">
        <v>5304</v>
      </c>
      <c r="D1813" s="149" t="s">
        <v>23197</v>
      </c>
    </row>
    <row r="1814" spans="1:4" ht="13.5" x14ac:dyDescent="0.25">
      <c r="A1814" s="148">
        <v>94806</v>
      </c>
      <c r="B1814" s="148" t="s">
        <v>7280</v>
      </c>
      <c r="C1814" s="148" t="s">
        <v>5304</v>
      </c>
      <c r="D1814" s="149" t="s">
        <v>23198</v>
      </c>
    </row>
    <row r="1815" spans="1:4" ht="13.5" x14ac:dyDescent="0.25">
      <c r="A1815" s="148">
        <v>94807</v>
      </c>
      <c r="B1815" s="148" t="s">
        <v>7281</v>
      </c>
      <c r="C1815" s="148" t="s">
        <v>5304</v>
      </c>
      <c r="D1815" s="149" t="s">
        <v>23199</v>
      </c>
    </row>
    <row r="1816" spans="1:4" ht="13.5" x14ac:dyDescent="0.25">
      <c r="A1816" s="148">
        <v>100702</v>
      </c>
      <c r="B1816" s="148" t="s">
        <v>7282</v>
      </c>
      <c r="C1816" s="148" t="s">
        <v>5570</v>
      </c>
      <c r="D1816" s="149" t="s">
        <v>23200</v>
      </c>
    </row>
    <row r="1817" spans="1:4" ht="13.5" x14ac:dyDescent="0.25">
      <c r="A1817" s="148">
        <v>84885</v>
      </c>
      <c r="B1817" s="148" t="s">
        <v>17838</v>
      </c>
      <c r="C1817" s="148" t="s">
        <v>5304</v>
      </c>
      <c r="D1817" s="149" t="s">
        <v>23201</v>
      </c>
    </row>
    <row r="1818" spans="1:4" ht="13.5" x14ac:dyDescent="0.25">
      <c r="A1818" s="148">
        <v>84886</v>
      </c>
      <c r="B1818" s="148" t="s">
        <v>17839</v>
      </c>
      <c r="C1818" s="148" t="s">
        <v>5304</v>
      </c>
      <c r="D1818" s="149" t="s">
        <v>23202</v>
      </c>
    </row>
    <row r="1819" spans="1:4" ht="13.5" x14ac:dyDescent="0.25">
      <c r="A1819" s="148" t="s">
        <v>23203</v>
      </c>
      <c r="B1819" s="148" t="s">
        <v>23204</v>
      </c>
      <c r="C1819" s="148" t="s">
        <v>5304</v>
      </c>
      <c r="D1819" s="149" t="s">
        <v>23205</v>
      </c>
    </row>
    <row r="1820" spans="1:4" ht="13.5" x14ac:dyDescent="0.25">
      <c r="A1820" s="148">
        <v>100703</v>
      </c>
      <c r="B1820" s="148" t="s">
        <v>7285</v>
      </c>
      <c r="C1820" s="148" t="s">
        <v>5304</v>
      </c>
      <c r="D1820" s="149" t="s">
        <v>23206</v>
      </c>
    </row>
    <row r="1821" spans="1:4" ht="13.5" x14ac:dyDescent="0.25">
      <c r="A1821" s="148">
        <v>100704</v>
      </c>
      <c r="B1821" s="148" t="s">
        <v>7286</v>
      </c>
      <c r="C1821" s="148" t="s">
        <v>5304</v>
      </c>
      <c r="D1821" s="149" t="s">
        <v>23207</v>
      </c>
    </row>
    <row r="1822" spans="1:4" ht="13.5" x14ac:dyDescent="0.25">
      <c r="A1822" s="148">
        <v>100705</v>
      </c>
      <c r="B1822" s="148" t="s">
        <v>7287</v>
      </c>
      <c r="C1822" s="148" t="s">
        <v>5304</v>
      </c>
      <c r="D1822" s="149" t="s">
        <v>23208</v>
      </c>
    </row>
    <row r="1823" spans="1:4" ht="13.5" x14ac:dyDescent="0.25">
      <c r="A1823" s="148">
        <v>100706</v>
      </c>
      <c r="B1823" s="148" t="s">
        <v>7288</v>
      </c>
      <c r="C1823" s="148" t="s">
        <v>5304</v>
      </c>
      <c r="D1823" s="149" t="s">
        <v>23209</v>
      </c>
    </row>
    <row r="1824" spans="1:4" ht="13.5" x14ac:dyDescent="0.25">
      <c r="A1824" s="148">
        <v>100707</v>
      </c>
      <c r="B1824" s="148" t="s">
        <v>7289</v>
      </c>
      <c r="C1824" s="148" t="s">
        <v>5304</v>
      </c>
      <c r="D1824" s="149" t="s">
        <v>23210</v>
      </c>
    </row>
    <row r="1825" spans="1:4" ht="13.5" x14ac:dyDescent="0.25">
      <c r="A1825" s="148">
        <v>100708</v>
      </c>
      <c r="B1825" s="148" t="s">
        <v>7290</v>
      </c>
      <c r="C1825" s="148" t="s">
        <v>5304</v>
      </c>
      <c r="D1825" s="149" t="s">
        <v>23211</v>
      </c>
    </row>
    <row r="1826" spans="1:4" ht="13.5" x14ac:dyDescent="0.25">
      <c r="A1826" s="148">
        <v>100709</v>
      </c>
      <c r="B1826" s="148" t="s">
        <v>7291</v>
      </c>
      <c r="C1826" s="148" t="s">
        <v>5304</v>
      </c>
      <c r="D1826" s="149" t="s">
        <v>23212</v>
      </c>
    </row>
    <row r="1827" spans="1:4" ht="13.5" x14ac:dyDescent="0.25">
      <c r="A1827" s="148">
        <v>100710</v>
      </c>
      <c r="B1827" s="148" t="s">
        <v>7292</v>
      </c>
      <c r="C1827" s="148" t="s">
        <v>5304</v>
      </c>
      <c r="D1827" s="149" t="s">
        <v>23213</v>
      </c>
    </row>
    <row r="1828" spans="1:4" ht="13.5" x14ac:dyDescent="0.25">
      <c r="A1828" s="148">
        <v>72116</v>
      </c>
      <c r="B1828" s="148" t="s">
        <v>17840</v>
      </c>
      <c r="C1828" s="148" t="s">
        <v>5570</v>
      </c>
      <c r="D1828" s="149" t="s">
        <v>23214</v>
      </c>
    </row>
    <row r="1829" spans="1:4" ht="13.5" x14ac:dyDescent="0.25">
      <c r="A1829" s="148">
        <v>72117</v>
      </c>
      <c r="B1829" s="148" t="s">
        <v>17841</v>
      </c>
      <c r="C1829" s="148" t="s">
        <v>5570</v>
      </c>
      <c r="D1829" s="149" t="s">
        <v>23215</v>
      </c>
    </row>
    <row r="1830" spans="1:4" ht="13.5" x14ac:dyDescent="0.25">
      <c r="A1830" s="148">
        <v>72118</v>
      </c>
      <c r="B1830" s="148" t="s">
        <v>17842</v>
      </c>
      <c r="C1830" s="148" t="s">
        <v>5570</v>
      </c>
      <c r="D1830" s="149" t="s">
        <v>23216</v>
      </c>
    </row>
    <row r="1831" spans="1:4" ht="13.5" x14ac:dyDescent="0.25">
      <c r="A1831" s="148">
        <v>72119</v>
      </c>
      <c r="B1831" s="148" t="s">
        <v>17843</v>
      </c>
      <c r="C1831" s="148" t="s">
        <v>5570</v>
      </c>
      <c r="D1831" s="149" t="s">
        <v>23217</v>
      </c>
    </row>
    <row r="1832" spans="1:4" ht="13.5" x14ac:dyDescent="0.25">
      <c r="A1832" s="148">
        <v>72120</v>
      </c>
      <c r="B1832" s="148" t="s">
        <v>17844</v>
      </c>
      <c r="C1832" s="148" t="s">
        <v>5570</v>
      </c>
      <c r="D1832" s="149" t="s">
        <v>23218</v>
      </c>
    </row>
    <row r="1833" spans="1:4" ht="13.5" x14ac:dyDescent="0.25">
      <c r="A1833" s="148">
        <v>72122</v>
      </c>
      <c r="B1833" s="148" t="s">
        <v>17845</v>
      </c>
      <c r="C1833" s="148" t="s">
        <v>5570</v>
      </c>
      <c r="D1833" s="149" t="s">
        <v>23219</v>
      </c>
    </row>
    <row r="1834" spans="1:4" ht="13.5" x14ac:dyDescent="0.25">
      <c r="A1834" s="148">
        <v>72123</v>
      </c>
      <c r="B1834" s="148" t="s">
        <v>17846</v>
      </c>
      <c r="C1834" s="148" t="s">
        <v>5570</v>
      </c>
      <c r="D1834" s="149" t="s">
        <v>23220</v>
      </c>
    </row>
    <row r="1835" spans="1:4" ht="13.5" x14ac:dyDescent="0.25">
      <c r="A1835" s="148" t="s">
        <v>17847</v>
      </c>
      <c r="B1835" s="148" t="s">
        <v>17848</v>
      </c>
      <c r="C1835" s="148" t="s">
        <v>5304</v>
      </c>
      <c r="D1835" s="149" t="s">
        <v>23221</v>
      </c>
    </row>
    <row r="1836" spans="1:4" ht="13.5" x14ac:dyDescent="0.25">
      <c r="A1836" s="148" t="s">
        <v>17849</v>
      </c>
      <c r="B1836" s="148" t="s">
        <v>17850</v>
      </c>
      <c r="C1836" s="148" t="s">
        <v>5570</v>
      </c>
      <c r="D1836" s="149" t="s">
        <v>23222</v>
      </c>
    </row>
    <row r="1837" spans="1:4" ht="13.5" x14ac:dyDescent="0.25">
      <c r="A1837" s="148" t="s">
        <v>17851</v>
      </c>
      <c r="B1837" s="148" t="s">
        <v>17852</v>
      </c>
      <c r="C1837" s="148" t="s">
        <v>5570</v>
      </c>
      <c r="D1837" s="149" t="s">
        <v>17065</v>
      </c>
    </row>
    <row r="1838" spans="1:4" ht="13.5" x14ac:dyDescent="0.25">
      <c r="A1838" s="148">
        <v>84957</v>
      </c>
      <c r="B1838" s="148" t="s">
        <v>17853</v>
      </c>
      <c r="C1838" s="148" t="s">
        <v>5570</v>
      </c>
      <c r="D1838" s="149" t="s">
        <v>23223</v>
      </c>
    </row>
    <row r="1839" spans="1:4" ht="13.5" x14ac:dyDescent="0.25">
      <c r="A1839" s="148">
        <v>84959</v>
      </c>
      <c r="B1839" s="148" t="s">
        <v>17854</v>
      </c>
      <c r="C1839" s="148" t="s">
        <v>5570</v>
      </c>
      <c r="D1839" s="149" t="s">
        <v>23224</v>
      </c>
    </row>
    <row r="1840" spans="1:4" ht="13.5" x14ac:dyDescent="0.25">
      <c r="A1840" s="148">
        <v>85001</v>
      </c>
      <c r="B1840" s="148" t="s">
        <v>17855</v>
      </c>
      <c r="C1840" s="148" t="s">
        <v>5570</v>
      </c>
      <c r="D1840" s="149" t="s">
        <v>23225</v>
      </c>
    </row>
    <row r="1841" spans="1:4" ht="13.5" x14ac:dyDescent="0.25">
      <c r="A1841" s="148">
        <v>85002</v>
      </c>
      <c r="B1841" s="148" t="s">
        <v>17856</v>
      </c>
      <c r="C1841" s="148" t="s">
        <v>5570</v>
      </c>
      <c r="D1841" s="149" t="s">
        <v>23226</v>
      </c>
    </row>
    <row r="1842" spans="1:4" ht="13.5" x14ac:dyDescent="0.25">
      <c r="A1842" s="148">
        <v>85004</v>
      </c>
      <c r="B1842" s="148" t="s">
        <v>17857</v>
      </c>
      <c r="C1842" s="148" t="s">
        <v>5570</v>
      </c>
      <c r="D1842" s="149" t="s">
        <v>22565</v>
      </c>
    </row>
    <row r="1843" spans="1:4" ht="13.5" x14ac:dyDescent="0.25">
      <c r="A1843" s="148">
        <v>85005</v>
      </c>
      <c r="B1843" s="148" t="s">
        <v>17858</v>
      </c>
      <c r="C1843" s="148" t="s">
        <v>5570</v>
      </c>
      <c r="D1843" s="149" t="s">
        <v>23227</v>
      </c>
    </row>
    <row r="1844" spans="1:4" ht="13.5" x14ac:dyDescent="0.25">
      <c r="A1844" s="148">
        <v>94569</v>
      </c>
      <c r="B1844" s="148" t="s">
        <v>7328</v>
      </c>
      <c r="C1844" s="148" t="s">
        <v>5570</v>
      </c>
      <c r="D1844" s="149" t="s">
        <v>23228</v>
      </c>
    </row>
    <row r="1845" spans="1:4" ht="13.5" x14ac:dyDescent="0.25">
      <c r="A1845" s="148">
        <v>94570</v>
      </c>
      <c r="B1845" s="148" t="s">
        <v>7329</v>
      </c>
      <c r="C1845" s="148" t="s">
        <v>5570</v>
      </c>
      <c r="D1845" s="149" t="s">
        <v>23229</v>
      </c>
    </row>
    <row r="1846" spans="1:4" ht="13.5" x14ac:dyDescent="0.25">
      <c r="A1846" s="148">
        <v>94572</v>
      </c>
      <c r="B1846" s="148" t="s">
        <v>7330</v>
      </c>
      <c r="C1846" s="148" t="s">
        <v>5570</v>
      </c>
      <c r="D1846" s="149" t="s">
        <v>23230</v>
      </c>
    </row>
    <row r="1847" spans="1:4" ht="13.5" x14ac:dyDescent="0.25">
      <c r="A1847" s="148">
        <v>94573</v>
      </c>
      <c r="B1847" s="148" t="s">
        <v>7331</v>
      </c>
      <c r="C1847" s="148" t="s">
        <v>5570</v>
      </c>
      <c r="D1847" s="149" t="s">
        <v>23231</v>
      </c>
    </row>
    <row r="1848" spans="1:4" ht="13.5" x14ac:dyDescent="0.25">
      <c r="A1848" s="148">
        <v>94580</v>
      </c>
      <c r="B1848" s="148" t="s">
        <v>7332</v>
      </c>
      <c r="C1848" s="148" t="s">
        <v>5570</v>
      </c>
      <c r="D1848" s="149" t="s">
        <v>23232</v>
      </c>
    </row>
    <row r="1849" spans="1:4" ht="13.5" x14ac:dyDescent="0.25">
      <c r="A1849" s="148">
        <v>100674</v>
      </c>
      <c r="B1849" s="148" t="s">
        <v>7335</v>
      </c>
      <c r="C1849" s="148" t="s">
        <v>5570</v>
      </c>
      <c r="D1849" s="149" t="s">
        <v>23233</v>
      </c>
    </row>
    <row r="1850" spans="1:4" ht="13.5" x14ac:dyDescent="0.25">
      <c r="A1850" s="148" t="s">
        <v>23234</v>
      </c>
      <c r="B1850" s="148" t="s">
        <v>23235</v>
      </c>
      <c r="C1850" s="148" t="s">
        <v>5237</v>
      </c>
      <c r="D1850" s="149" t="s">
        <v>14252</v>
      </c>
    </row>
    <row r="1851" spans="1:4" ht="13.5" x14ac:dyDescent="0.25">
      <c r="A1851" s="148" t="s">
        <v>23236</v>
      </c>
      <c r="B1851" s="148" t="s">
        <v>23237</v>
      </c>
      <c r="C1851" s="148" t="s">
        <v>5237</v>
      </c>
      <c r="D1851" s="149" t="s">
        <v>23238</v>
      </c>
    </row>
    <row r="1852" spans="1:4" ht="13.5" x14ac:dyDescent="0.25">
      <c r="A1852" s="148">
        <v>85015</v>
      </c>
      <c r="B1852" s="148" t="s">
        <v>23239</v>
      </c>
      <c r="C1852" s="148" t="s">
        <v>5237</v>
      </c>
      <c r="D1852" s="149" t="s">
        <v>22594</v>
      </c>
    </row>
    <row r="1853" spans="1:4" ht="13.5" x14ac:dyDescent="0.25">
      <c r="A1853" s="148">
        <v>85016</v>
      </c>
      <c r="B1853" s="148" t="s">
        <v>23240</v>
      </c>
      <c r="C1853" s="148" t="s">
        <v>5237</v>
      </c>
      <c r="D1853" s="149" t="s">
        <v>23241</v>
      </c>
    </row>
    <row r="1854" spans="1:4" ht="13.5" x14ac:dyDescent="0.25">
      <c r="A1854" s="148">
        <v>97751</v>
      </c>
      <c r="B1854" s="148" t="s">
        <v>17859</v>
      </c>
      <c r="C1854" s="148" t="s">
        <v>6703</v>
      </c>
      <c r="D1854" s="149" t="s">
        <v>23242</v>
      </c>
    </row>
    <row r="1855" spans="1:4" ht="13.5" x14ac:dyDescent="0.25">
      <c r="A1855" s="148">
        <v>97752</v>
      </c>
      <c r="B1855" s="148" t="s">
        <v>17860</v>
      </c>
      <c r="C1855" s="148" t="s">
        <v>6703</v>
      </c>
      <c r="D1855" s="149" t="s">
        <v>23243</v>
      </c>
    </row>
    <row r="1856" spans="1:4" ht="13.5" x14ac:dyDescent="0.25">
      <c r="A1856" s="148">
        <v>97753</v>
      </c>
      <c r="B1856" s="148" t="s">
        <v>17861</v>
      </c>
      <c r="C1856" s="148" t="s">
        <v>6703</v>
      </c>
      <c r="D1856" s="149" t="s">
        <v>23244</v>
      </c>
    </row>
    <row r="1857" spans="1:4" ht="13.5" x14ac:dyDescent="0.25">
      <c r="A1857" s="148">
        <v>97754</v>
      </c>
      <c r="B1857" s="148" t="s">
        <v>17862</v>
      </c>
      <c r="C1857" s="148" t="s">
        <v>6703</v>
      </c>
      <c r="D1857" s="149" t="s">
        <v>23245</v>
      </c>
    </row>
    <row r="1858" spans="1:4" ht="13.5" x14ac:dyDescent="0.25">
      <c r="A1858" s="148">
        <v>97755</v>
      </c>
      <c r="B1858" s="148" t="s">
        <v>17863</v>
      </c>
      <c r="C1858" s="148" t="s">
        <v>6703</v>
      </c>
      <c r="D1858" s="149" t="s">
        <v>23246</v>
      </c>
    </row>
    <row r="1859" spans="1:4" ht="13.5" x14ac:dyDescent="0.25">
      <c r="A1859" s="148">
        <v>97756</v>
      </c>
      <c r="B1859" s="148" t="s">
        <v>17864</v>
      </c>
      <c r="C1859" s="148" t="s">
        <v>6703</v>
      </c>
      <c r="D1859" s="149" t="s">
        <v>23247</v>
      </c>
    </row>
    <row r="1860" spans="1:4" ht="13.5" x14ac:dyDescent="0.25">
      <c r="A1860" s="148">
        <v>97757</v>
      </c>
      <c r="B1860" s="148" t="s">
        <v>17865</v>
      </c>
      <c r="C1860" s="148" t="s">
        <v>6703</v>
      </c>
      <c r="D1860" s="149" t="s">
        <v>23248</v>
      </c>
    </row>
    <row r="1861" spans="1:4" ht="13.5" x14ac:dyDescent="0.25">
      <c r="A1861" s="148">
        <v>97758</v>
      </c>
      <c r="B1861" s="148" t="s">
        <v>17866</v>
      </c>
      <c r="C1861" s="148" t="s">
        <v>6703</v>
      </c>
      <c r="D1861" s="149" t="s">
        <v>23249</v>
      </c>
    </row>
    <row r="1862" spans="1:4" ht="13.5" x14ac:dyDescent="0.25">
      <c r="A1862" s="148">
        <v>97759</v>
      </c>
      <c r="B1862" s="148" t="s">
        <v>17867</v>
      </c>
      <c r="C1862" s="148" t="s">
        <v>6703</v>
      </c>
      <c r="D1862" s="149" t="s">
        <v>23250</v>
      </c>
    </row>
    <row r="1863" spans="1:4" ht="13.5" x14ac:dyDescent="0.25">
      <c r="A1863" s="148">
        <v>97760</v>
      </c>
      <c r="B1863" s="148" t="s">
        <v>17868</v>
      </c>
      <c r="C1863" s="148" t="s">
        <v>6703</v>
      </c>
      <c r="D1863" s="149" t="s">
        <v>23251</v>
      </c>
    </row>
    <row r="1864" spans="1:4" ht="13.5" x14ac:dyDescent="0.25">
      <c r="A1864" s="148">
        <v>97761</v>
      </c>
      <c r="B1864" s="148" t="s">
        <v>17869</v>
      </c>
      <c r="C1864" s="148" t="s">
        <v>6703</v>
      </c>
      <c r="D1864" s="149" t="s">
        <v>23252</v>
      </c>
    </row>
    <row r="1865" spans="1:4" ht="13.5" x14ac:dyDescent="0.25">
      <c r="A1865" s="148">
        <v>97762</v>
      </c>
      <c r="B1865" s="148" t="s">
        <v>17870</v>
      </c>
      <c r="C1865" s="148" t="s">
        <v>6703</v>
      </c>
      <c r="D1865" s="149" t="s">
        <v>23253</v>
      </c>
    </row>
    <row r="1866" spans="1:4" ht="13.5" x14ac:dyDescent="0.25">
      <c r="A1866" s="148">
        <v>97763</v>
      </c>
      <c r="B1866" s="148" t="s">
        <v>17871</v>
      </c>
      <c r="C1866" s="148" t="s">
        <v>6703</v>
      </c>
      <c r="D1866" s="149" t="s">
        <v>23254</v>
      </c>
    </row>
    <row r="1867" spans="1:4" ht="13.5" x14ac:dyDescent="0.25">
      <c r="A1867" s="148">
        <v>97764</v>
      </c>
      <c r="B1867" s="148" t="s">
        <v>17872</v>
      </c>
      <c r="C1867" s="148" t="s">
        <v>6703</v>
      </c>
      <c r="D1867" s="149" t="s">
        <v>23255</v>
      </c>
    </row>
    <row r="1868" spans="1:4" ht="13.5" x14ac:dyDescent="0.25">
      <c r="A1868" s="148">
        <v>97765</v>
      </c>
      <c r="B1868" s="148" t="s">
        <v>17873</v>
      </c>
      <c r="C1868" s="148" t="s">
        <v>6703</v>
      </c>
      <c r="D1868" s="149" t="s">
        <v>23256</v>
      </c>
    </row>
    <row r="1869" spans="1:4" ht="13.5" x14ac:dyDescent="0.25">
      <c r="A1869" s="148">
        <v>97766</v>
      </c>
      <c r="B1869" s="148" t="s">
        <v>17874</v>
      </c>
      <c r="C1869" s="148" t="s">
        <v>6703</v>
      </c>
      <c r="D1869" s="149" t="s">
        <v>23257</v>
      </c>
    </row>
    <row r="1870" spans="1:4" ht="13.5" x14ac:dyDescent="0.25">
      <c r="A1870" s="148">
        <v>97767</v>
      </c>
      <c r="B1870" s="148" t="s">
        <v>17875</v>
      </c>
      <c r="C1870" s="148" t="s">
        <v>6703</v>
      </c>
      <c r="D1870" s="149" t="s">
        <v>23258</v>
      </c>
    </row>
    <row r="1871" spans="1:4" ht="13.5" x14ac:dyDescent="0.25">
      <c r="A1871" s="148">
        <v>97768</v>
      </c>
      <c r="B1871" s="148" t="s">
        <v>17876</v>
      </c>
      <c r="C1871" s="148" t="s">
        <v>6703</v>
      </c>
      <c r="D1871" s="149" t="s">
        <v>23259</v>
      </c>
    </row>
    <row r="1872" spans="1:4" ht="13.5" x14ac:dyDescent="0.25">
      <c r="A1872" s="148">
        <v>97769</v>
      </c>
      <c r="B1872" s="148" t="s">
        <v>17877</v>
      </c>
      <c r="C1872" s="148" t="s">
        <v>6703</v>
      </c>
      <c r="D1872" s="149" t="s">
        <v>23260</v>
      </c>
    </row>
    <row r="1873" spans="1:4" ht="13.5" x14ac:dyDescent="0.25">
      <c r="A1873" s="148">
        <v>97770</v>
      </c>
      <c r="B1873" s="148" t="s">
        <v>17878</v>
      </c>
      <c r="C1873" s="148" t="s">
        <v>6703</v>
      </c>
      <c r="D1873" s="149" t="s">
        <v>23261</v>
      </c>
    </row>
    <row r="1874" spans="1:4" ht="13.5" x14ac:dyDescent="0.25">
      <c r="A1874" s="148">
        <v>97771</v>
      </c>
      <c r="B1874" s="148" t="s">
        <v>17879</v>
      </c>
      <c r="C1874" s="148" t="s">
        <v>6703</v>
      </c>
      <c r="D1874" s="149" t="s">
        <v>23262</v>
      </c>
    </row>
    <row r="1875" spans="1:4" ht="13.5" x14ac:dyDescent="0.25">
      <c r="A1875" s="148">
        <v>97772</v>
      </c>
      <c r="B1875" s="148" t="s">
        <v>17880</v>
      </c>
      <c r="C1875" s="148" t="s">
        <v>6703</v>
      </c>
      <c r="D1875" s="149" t="s">
        <v>23263</v>
      </c>
    </row>
    <row r="1876" spans="1:4" ht="13.5" x14ac:dyDescent="0.25">
      <c r="A1876" s="148">
        <v>97773</v>
      </c>
      <c r="B1876" s="148" t="s">
        <v>17881</v>
      </c>
      <c r="C1876" s="148" t="s">
        <v>6703</v>
      </c>
      <c r="D1876" s="149" t="s">
        <v>23264</v>
      </c>
    </row>
    <row r="1877" spans="1:4" ht="13.5" x14ac:dyDescent="0.25">
      <c r="A1877" s="148">
        <v>97774</v>
      </c>
      <c r="B1877" s="148" t="s">
        <v>17882</v>
      </c>
      <c r="C1877" s="148" t="s">
        <v>6703</v>
      </c>
      <c r="D1877" s="149" t="s">
        <v>23265</v>
      </c>
    </row>
    <row r="1878" spans="1:4" ht="13.5" x14ac:dyDescent="0.25">
      <c r="A1878" s="148">
        <v>97775</v>
      </c>
      <c r="B1878" s="148" t="s">
        <v>17883</v>
      </c>
      <c r="C1878" s="148" t="s">
        <v>6703</v>
      </c>
      <c r="D1878" s="149" t="s">
        <v>23266</v>
      </c>
    </row>
    <row r="1879" spans="1:4" ht="13.5" x14ac:dyDescent="0.25">
      <c r="A1879" s="148">
        <v>97776</v>
      </c>
      <c r="B1879" s="148" t="s">
        <v>17884</v>
      </c>
      <c r="C1879" s="148" t="s">
        <v>6703</v>
      </c>
      <c r="D1879" s="149" t="s">
        <v>23267</v>
      </c>
    </row>
    <row r="1880" spans="1:4" ht="13.5" x14ac:dyDescent="0.25">
      <c r="A1880" s="148">
        <v>97777</v>
      </c>
      <c r="B1880" s="148" t="s">
        <v>17885</v>
      </c>
      <c r="C1880" s="148" t="s">
        <v>6703</v>
      </c>
      <c r="D1880" s="149" t="s">
        <v>23268</v>
      </c>
    </row>
    <row r="1881" spans="1:4" ht="13.5" x14ac:dyDescent="0.25">
      <c r="A1881" s="148">
        <v>97778</v>
      </c>
      <c r="B1881" s="148" t="s">
        <v>17886</v>
      </c>
      <c r="C1881" s="148" t="s">
        <v>6703</v>
      </c>
      <c r="D1881" s="149" t="s">
        <v>23269</v>
      </c>
    </row>
    <row r="1882" spans="1:4" ht="13.5" x14ac:dyDescent="0.25">
      <c r="A1882" s="148">
        <v>97779</v>
      </c>
      <c r="B1882" s="148" t="s">
        <v>17887</v>
      </c>
      <c r="C1882" s="148" t="s">
        <v>6703</v>
      </c>
      <c r="D1882" s="149" t="s">
        <v>23270</v>
      </c>
    </row>
    <row r="1883" spans="1:4" ht="13.5" x14ac:dyDescent="0.25">
      <c r="A1883" s="148">
        <v>97780</v>
      </c>
      <c r="B1883" s="148" t="s">
        <v>17888</v>
      </c>
      <c r="C1883" s="148" t="s">
        <v>6703</v>
      </c>
      <c r="D1883" s="149" t="s">
        <v>23271</v>
      </c>
    </row>
    <row r="1884" spans="1:4" ht="13.5" x14ac:dyDescent="0.25">
      <c r="A1884" s="148">
        <v>97781</v>
      </c>
      <c r="B1884" s="148" t="s">
        <v>17889</v>
      </c>
      <c r="C1884" s="148" t="s">
        <v>6703</v>
      </c>
      <c r="D1884" s="149" t="s">
        <v>23272</v>
      </c>
    </row>
    <row r="1885" spans="1:4" ht="13.5" x14ac:dyDescent="0.25">
      <c r="A1885" s="148">
        <v>97782</v>
      </c>
      <c r="B1885" s="148" t="s">
        <v>17890</v>
      </c>
      <c r="C1885" s="148" t="s">
        <v>6703</v>
      </c>
      <c r="D1885" s="149" t="s">
        <v>23273</v>
      </c>
    </row>
    <row r="1886" spans="1:4" ht="13.5" x14ac:dyDescent="0.25">
      <c r="A1886" s="148">
        <v>97783</v>
      </c>
      <c r="B1886" s="148" t="s">
        <v>17891</v>
      </c>
      <c r="C1886" s="148" t="s">
        <v>6703</v>
      </c>
      <c r="D1886" s="149" t="s">
        <v>23274</v>
      </c>
    </row>
    <row r="1887" spans="1:4" ht="13.5" x14ac:dyDescent="0.25">
      <c r="A1887" s="148">
        <v>97784</v>
      </c>
      <c r="B1887" s="148" t="s">
        <v>17892</v>
      </c>
      <c r="C1887" s="148" t="s">
        <v>6703</v>
      </c>
      <c r="D1887" s="149" t="s">
        <v>23275</v>
      </c>
    </row>
    <row r="1888" spans="1:4" ht="13.5" x14ac:dyDescent="0.25">
      <c r="A1888" s="148">
        <v>97785</v>
      </c>
      <c r="B1888" s="148" t="s">
        <v>17893</v>
      </c>
      <c r="C1888" s="148" t="s">
        <v>6703</v>
      </c>
      <c r="D1888" s="149" t="s">
        <v>23276</v>
      </c>
    </row>
    <row r="1889" spans="1:4" ht="13.5" x14ac:dyDescent="0.25">
      <c r="A1889" s="148">
        <v>97786</v>
      </c>
      <c r="B1889" s="148" t="s">
        <v>17894</v>
      </c>
      <c r="C1889" s="148" t="s">
        <v>6703</v>
      </c>
      <c r="D1889" s="149" t="s">
        <v>23277</v>
      </c>
    </row>
    <row r="1890" spans="1:4" ht="13.5" x14ac:dyDescent="0.25">
      <c r="A1890" s="148">
        <v>97787</v>
      </c>
      <c r="B1890" s="148" t="s">
        <v>17895</v>
      </c>
      <c r="C1890" s="148" t="s">
        <v>6703</v>
      </c>
      <c r="D1890" s="149" t="s">
        <v>23278</v>
      </c>
    </row>
    <row r="1891" spans="1:4" ht="13.5" x14ac:dyDescent="0.25">
      <c r="A1891" s="148">
        <v>97788</v>
      </c>
      <c r="B1891" s="148" t="s">
        <v>17896</v>
      </c>
      <c r="C1891" s="148" t="s">
        <v>6703</v>
      </c>
      <c r="D1891" s="149" t="s">
        <v>23279</v>
      </c>
    </row>
    <row r="1892" spans="1:4" ht="13.5" x14ac:dyDescent="0.25">
      <c r="A1892" s="148">
        <v>97789</v>
      </c>
      <c r="B1892" s="148" t="s">
        <v>17897</v>
      </c>
      <c r="C1892" s="148" t="s">
        <v>6703</v>
      </c>
      <c r="D1892" s="149" t="s">
        <v>23280</v>
      </c>
    </row>
    <row r="1893" spans="1:4" ht="13.5" x14ac:dyDescent="0.25">
      <c r="A1893" s="148">
        <v>97790</v>
      </c>
      <c r="B1893" s="148" t="s">
        <v>17898</v>
      </c>
      <c r="C1893" s="148" t="s">
        <v>6703</v>
      </c>
      <c r="D1893" s="149" t="s">
        <v>23281</v>
      </c>
    </row>
    <row r="1894" spans="1:4" ht="13.5" x14ac:dyDescent="0.25">
      <c r="A1894" s="148">
        <v>97791</v>
      </c>
      <c r="B1894" s="148" t="s">
        <v>17899</v>
      </c>
      <c r="C1894" s="148" t="s">
        <v>6703</v>
      </c>
      <c r="D1894" s="149" t="s">
        <v>23282</v>
      </c>
    </row>
    <row r="1895" spans="1:4" ht="13.5" x14ac:dyDescent="0.25">
      <c r="A1895" s="148">
        <v>97792</v>
      </c>
      <c r="B1895" s="148" t="s">
        <v>17900</v>
      </c>
      <c r="C1895" s="148" t="s">
        <v>6703</v>
      </c>
      <c r="D1895" s="149" t="s">
        <v>23283</v>
      </c>
    </row>
    <row r="1896" spans="1:4" ht="13.5" x14ac:dyDescent="0.25">
      <c r="A1896" s="148">
        <v>97793</v>
      </c>
      <c r="B1896" s="148" t="s">
        <v>17901</v>
      </c>
      <c r="C1896" s="148" t="s">
        <v>6703</v>
      </c>
      <c r="D1896" s="149" t="s">
        <v>23284</v>
      </c>
    </row>
    <row r="1897" spans="1:4" ht="13.5" x14ac:dyDescent="0.25">
      <c r="A1897" s="148">
        <v>97794</v>
      </c>
      <c r="B1897" s="148" t="s">
        <v>17902</v>
      </c>
      <c r="C1897" s="148" t="s">
        <v>6703</v>
      </c>
      <c r="D1897" s="149" t="s">
        <v>16033</v>
      </c>
    </row>
    <row r="1898" spans="1:4" ht="13.5" x14ac:dyDescent="0.25">
      <c r="A1898" s="148">
        <v>97795</v>
      </c>
      <c r="B1898" s="148" t="s">
        <v>17903</v>
      </c>
      <c r="C1898" s="148" t="s">
        <v>6703</v>
      </c>
      <c r="D1898" s="149" t="s">
        <v>23285</v>
      </c>
    </row>
    <row r="1899" spans="1:4" ht="13.5" x14ac:dyDescent="0.25">
      <c r="A1899" s="148">
        <v>97796</v>
      </c>
      <c r="B1899" s="148" t="s">
        <v>17904</v>
      </c>
      <c r="C1899" s="148" t="s">
        <v>6703</v>
      </c>
      <c r="D1899" s="149" t="s">
        <v>23286</v>
      </c>
    </row>
    <row r="1900" spans="1:4" ht="13.5" x14ac:dyDescent="0.25">
      <c r="A1900" s="148">
        <v>97797</v>
      </c>
      <c r="B1900" s="148" t="s">
        <v>17905</v>
      </c>
      <c r="C1900" s="148" t="s">
        <v>6703</v>
      </c>
      <c r="D1900" s="149" t="s">
        <v>23287</v>
      </c>
    </row>
    <row r="1901" spans="1:4" ht="13.5" x14ac:dyDescent="0.25">
      <c r="A1901" s="148">
        <v>97798</v>
      </c>
      <c r="B1901" s="148" t="s">
        <v>17906</v>
      </c>
      <c r="C1901" s="148" t="s">
        <v>6703</v>
      </c>
      <c r="D1901" s="149" t="s">
        <v>23288</v>
      </c>
    </row>
    <row r="1902" spans="1:4" ht="13.5" x14ac:dyDescent="0.25">
      <c r="A1902" s="148">
        <v>97799</v>
      </c>
      <c r="B1902" s="148" t="s">
        <v>17907</v>
      </c>
      <c r="C1902" s="148" t="s">
        <v>6703</v>
      </c>
      <c r="D1902" s="149" t="s">
        <v>23289</v>
      </c>
    </row>
    <row r="1903" spans="1:4" ht="13.5" x14ac:dyDescent="0.25">
      <c r="A1903" s="148">
        <v>97800</v>
      </c>
      <c r="B1903" s="148" t="s">
        <v>17908</v>
      </c>
      <c r="C1903" s="148" t="s">
        <v>6703</v>
      </c>
      <c r="D1903" s="149" t="s">
        <v>23290</v>
      </c>
    </row>
    <row r="1904" spans="1:4" ht="13.5" x14ac:dyDescent="0.25">
      <c r="A1904" s="148">
        <v>90877</v>
      </c>
      <c r="B1904" s="148" t="s">
        <v>23291</v>
      </c>
      <c r="C1904" s="148" t="s">
        <v>5237</v>
      </c>
      <c r="D1904" s="149" t="s">
        <v>23292</v>
      </c>
    </row>
    <row r="1905" spans="1:4" ht="13.5" x14ac:dyDescent="0.25">
      <c r="A1905" s="148">
        <v>90878</v>
      </c>
      <c r="B1905" s="148" t="s">
        <v>23293</v>
      </c>
      <c r="C1905" s="148" t="s">
        <v>5237</v>
      </c>
      <c r="D1905" s="149" t="s">
        <v>23294</v>
      </c>
    </row>
    <row r="1906" spans="1:4" ht="13.5" x14ac:dyDescent="0.25">
      <c r="A1906" s="148">
        <v>90880</v>
      </c>
      <c r="B1906" s="148" t="s">
        <v>23295</v>
      </c>
      <c r="C1906" s="148" t="s">
        <v>5237</v>
      </c>
      <c r="D1906" s="149" t="s">
        <v>23296</v>
      </c>
    </row>
    <row r="1907" spans="1:4" ht="13.5" x14ac:dyDescent="0.25">
      <c r="A1907" s="148">
        <v>90881</v>
      </c>
      <c r="B1907" s="148" t="s">
        <v>23297</v>
      </c>
      <c r="C1907" s="148" t="s">
        <v>5237</v>
      </c>
      <c r="D1907" s="149" t="s">
        <v>15807</v>
      </c>
    </row>
    <row r="1908" spans="1:4" ht="13.5" x14ac:dyDescent="0.25">
      <c r="A1908" s="148">
        <v>90883</v>
      </c>
      <c r="B1908" s="148" t="s">
        <v>23298</v>
      </c>
      <c r="C1908" s="148" t="s">
        <v>5237</v>
      </c>
      <c r="D1908" s="149" t="s">
        <v>23299</v>
      </c>
    </row>
    <row r="1909" spans="1:4" ht="13.5" x14ac:dyDescent="0.25">
      <c r="A1909" s="148">
        <v>90884</v>
      </c>
      <c r="B1909" s="148" t="s">
        <v>23300</v>
      </c>
      <c r="C1909" s="148" t="s">
        <v>5237</v>
      </c>
      <c r="D1909" s="149" t="s">
        <v>23301</v>
      </c>
    </row>
    <row r="1910" spans="1:4" ht="13.5" x14ac:dyDescent="0.25">
      <c r="A1910" s="148">
        <v>90885</v>
      </c>
      <c r="B1910" s="148" t="s">
        <v>23302</v>
      </c>
      <c r="C1910" s="148" t="s">
        <v>5237</v>
      </c>
      <c r="D1910" s="149" t="s">
        <v>23303</v>
      </c>
    </row>
    <row r="1911" spans="1:4" ht="13.5" x14ac:dyDescent="0.25">
      <c r="A1911" s="148">
        <v>90886</v>
      </c>
      <c r="B1911" s="148" t="s">
        <v>23304</v>
      </c>
      <c r="C1911" s="148" t="s">
        <v>5237</v>
      </c>
      <c r="D1911" s="149" t="s">
        <v>23305</v>
      </c>
    </row>
    <row r="1912" spans="1:4" ht="13.5" x14ac:dyDescent="0.25">
      <c r="A1912" s="148">
        <v>90887</v>
      </c>
      <c r="B1912" s="148" t="s">
        <v>23306</v>
      </c>
      <c r="C1912" s="148" t="s">
        <v>5237</v>
      </c>
      <c r="D1912" s="149" t="s">
        <v>23307</v>
      </c>
    </row>
    <row r="1913" spans="1:4" ht="13.5" x14ac:dyDescent="0.25">
      <c r="A1913" s="148">
        <v>90888</v>
      </c>
      <c r="B1913" s="148" t="s">
        <v>23308</v>
      </c>
      <c r="C1913" s="148" t="s">
        <v>5237</v>
      </c>
      <c r="D1913" s="149" t="s">
        <v>23309</v>
      </c>
    </row>
    <row r="1914" spans="1:4" ht="13.5" x14ac:dyDescent="0.25">
      <c r="A1914" s="148">
        <v>90889</v>
      </c>
      <c r="B1914" s="148" t="s">
        <v>23310</v>
      </c>
      <c r="C1914" s="148" t="s">
        <v>5237</v>
      </c>
      <c r="D1914" s="149" t="s">
        <v>23311</v>
      </c>
    </row>
    <row r="1915" spans="1:4" ht="13.5" x14ac:dyDescent="0.25">
      <c r="A1915" s="148">
        <v>90890</v>
      </c>
      <c r="B1915" s="148" t="s">
        <v>23312</v>
      </c>
      <c r="C1915" s="148" t="s">
        <v>5237</v>
      </c>
      <c r="D1915" s="149" t="s">
        <v>23313</v>
      </c>
    </row>
    <row r="1916" spans="1:4" ht="13.5" x14ac:dyDescent="0.25">
      <c r="A1916" s="148">
        <v>90891</v>
      </c>
      <c r="B1916" s="148" t="s">
        <v>23314</v>
      </c>
      <c r="C1916" s="148" t="s">
        <v>5237</v>
      </c>
      <c r="D1916" s="149" t="s">
        <v>23315</v>
      </c>
    </row>
    <row r="1917" spans="1:4" ht="13.5" x14ac:dyDescent="0.25">
      <c r="A1917" s="148">
        <v>95601</v>
      </c>
      <c r="B1917" s="148" t="s">
        <v>17909</v>
      </c>
      <c r="C1917" s="148" t="s">
        <v>5304</v>
      </c>
      <c r="D1917" s="149" t="s">
        <v>13975</v>
      </c>
    </row>
    <row r="1918" spans="1:4" ht="13.5" x14ac:dyDescent="0.25">
      <c r="A1918" s="148">
        <v>95602</v>
      </c>
      <c r="B1918" s="148" t="s">
        <v>17910</v>
      </c>
      <c r="C1918" s="148" t="s">
        <v>5304</v>
      </c>
      <c r="D1918" s="149" t="s">
        <v>20070</v>
      </c>
    </row>
    <row r="1919" spans="1:4" ht="13.5" x14ac:dyDescent="0.25">
      <c r="A1919" s="148">
        <v>95603</v>
      </c>
      <c r="B1919" s="148" t="s">
        <v>17911</v>
      </c>
      <c r="C1919" s="148" t="s">
        <v>5304</v>
      </c>
      <c r="D1919" s="149" t="s">
        <v>16192</v>
      </c>
    </row>
    <row r="1920" spans="1:4" ht="13.5" x14ac:dyDescent="0.25">
      <c r="A1920" s="148">
        <v>95604</v>
      </c>
      <c r="B1920" s="148" t="s">
        <v>17912</v>
      </c>
      <c r="C1920" s="148" t="s">
        <v>5304</v>
      </c>
      <c r="D1920" s="149" t="s">
        <v>20307</v>
      </c>
    </row>
    <row r="1921" spans="1:4" ht="13.5" x14ac:dyDescent="0.25">
      <c r="A1921" s="148">
        <v>95605</v>
      </c>
      <c r="B1921" s="148" t="s">
        <v>17913</v>
      </c>
      <c r="C1921" s="148" t="s">
        <v>5304</v>
      </c>
      <c r="D1921" s="149" t="s">
        <v>23316</v>
      </c>
    </row>
    <row r="1922" spans="1:4" ht="13.5" x14ac:dyDescent="0.25">
      <c r="A1922" s="148">
        <v>95607</v>
      </c>
      <c r="B1922" s="148" t="s">
        <v>17914</v>
      </c>
      <c r="C1922" s="148" t="s">
        <v>5304</v>
      </c>
      <c r="D1922" s="149" t="s">
        <v>12564</v>
      </c>
    </row>
    <row r="1923" spans="1:4" ht="13.5" x14ac:dyDescent="0.25">
      <c r="A1923" s="148">
        <v>95608</v>
      </c>
      <c r="B1923" s="148" t="s">
        <v>17915</v>
      </c>
      <c r="C1923" s="148" t="s">
        <v>5304</v>
      </c>
      <c r="D1923" s="149" t="s">
        <v>12553</v>
      </c>
    </row>
    <row r="1924" spans="1:4" ht="13.5" x14ac:dyDescent="0.25">
      <c r="A1924" s="148">
        <v>95609</v>
      </c>
      <c r="B1924" s="148" t="s">
        <v>17916</v>
      </c>
      <c r="C1924" s="148" t="s">
        <v>5304</v>
      </c>
      <c r="D1924" s="149" t="s">
        <v>15400</v>
      </c>
    </row>
    <row r="1925" spans="1:4" ht="13.5" x14ac:dyDescent="0.25">
      <c r="A1925" s="148">
        <v>96160</v>
      </c>
      <c r="B1925" s="148" t="s">
        <v>23317</v>
      </c>
      <c r="C1925" s="148" t="s">
        <v>5237</v>
      </c>
      <c r="D1925" s="149" t="s">
        <v>23318</v>
      </c>
    </row>
    <row r="1926" spans="1:4" ht="13.5" x14ac:dyDescent="0.25">
      <c r="A1926" s="148">
        <v>96161</v>
      </c>
      <c r="B1926" s="148" t="s">
        <v>23319</v>
      </c>
      <c r="C1926" s="148" t="s">
        <v>5237</v>
      </c>
      <c r="D1926" s="149" t="s">
        <v>23320</v>
      </c>
    </row>
    <row r="1927" spans="1:4" ht="13.5" x14ac:dyDescent="0.25">
      <c r="A1927" s="148">
        <v>96162</v>
      </c>
      <c r="B1927" s="148" t="s">
        <v>23321</v>
      </c>
      <c r="C1927" s="148" t="s">
        <v>5237</v>
      </c>
      <c r="D1927" s="149" t="s">
        <v>23322</v>
      </c>
    </row>
    <row r="1928" spans="1:4" ht="13.5" x14ac:dyDescent="0.25">
      <c r="A1928" s="148">
        <v>96163</v>
      </c>
      <c r="B1928" s="148" t="s">
        <v>23323</v>
      </c>
      <c r="C1928" s="148" t="s">
        <v>5237</v>
      </c>
      <c r="D1928" s="149" t="s">
        <v>23324</v>
      </c>
    </row>
    <row r="1929" spans="1:4" ht="13.5" x14ac:dyDescent="0.25">
      <c r="A1929" s="148">
        <v>96164</v>
      </c>
      <c r="B1929" s="148" t="s">
        <v>23325</v>
      </c>
      <c r="C1929" s="148" t="s">
        <v>5237</v>
      </c>
      <c r="D1929" s="149" t="s">
        <v>23326</v>
      </c>
    </row>
    <row r="1930" spans="1:4" ht="13.5" x14ac:dyDescent="0.25">
      <c r="A1930" s="148">
        <v>96165</v>
      </c>
      <c r="B1930" s="148" t="s">
        <v>23327</v>
      </c>
      <c r="C1930" s="148" t="s">
        <v>5237</v>
      </c>
      <c r="D1930" s="149" t="s">
        <v>23328</v>
      </c>
    </row>
    <row r="1931" spans="1:4" ht="13.5" x14ac:dyDescent="0.25">
      <c r="A1931" s="148">
        <v>96166</v>
      </c>
      <c r="B1931" s="148" t="s">
        <v>23329</v>
      </c>
      <c r="C1931" s="148" t="s">
        <v>5237</v>
      </c>
      <c r="D1931" s="149" t="s">
        <v>23330</v>
      </c>
    </row>
    <row r="1932" spans="1:4" ht="13.5" x14ac:dyDescent="0.25">
      <c r="A1932" s="148">
        <v>96167</v>
      </c>
      <c r="B1932" s="148" t="s">
        <v>23331</v>
      </c>
      <c r="C1932" s="148" t="s">
        <v>5237</v>
      </c>
      <c r="D1932" s="149" t="s">
        <v>23332</v>
      </c>
    </row>
    <row r="1933" spans="1:4" ht="13.5" x14ac:dyDescent="0.25">
      <c r="A1933" s="148">
        <v>96168</v>
      </c>
      <c r="B1933" s="148" t="s">
        <v>23333</v>
      </c>
      <c r="C1933" s="148" t="s">
        <v>5237</v>
      </c>
      <c r="D1933" s="149" t="s">
        <v>21350</v>
      </c>
    </row>
    <row r="1934" spans="1:4" ht="13.5" x14ac:dyDescent="0.25">
      <c r="A1934" s="148">
        <v>96169</v>
      </c>
      <c r="B1934" s="148" t="s">
        <v>23334</v>
      </c>
      <c r="C1934" s="148" t="s">
        <v>5237</v>
      </c>
      <c r="D1934" s="149" t="s">
        <v>23335</v>
      </c>
    </row>
    <row r="1935" spans="1:4" ht="13.5" x14ac:dyDescent="0.25">
      <c r="A1935" s="148">
        <v>96170</v>
      </c>
      <c r="B1935" s="148" t="s">
        <v>23336</v>
      </c>
      <c r="C1935" s="148" t="s">
        <v>5237</v>
      </c>
      <c r="D1935" s="149" t="s">
        <v>23337</v>
      </c>
    </row>
    <row r="1936" spans="1:4" ht="13.5" x14ac:dyDescent="0.25">
      <c r="A1936" s="148">
        <v>96171</v>
      </c>
      <c r="B1936" s="148" t="s">
        <v>23338</v>
      </c>
      <c r="C1936" s="148" t="s">
        <v>5237</v>
      </c>
      <c r="D1936" s="149" t="s">
        <v>23339</v>
      </c>
    </row>
    <row r="1937" spans="1:4" ht="13.5" x14ac:dyDescent="0.25">
      <c r="A1937" s="148">
        <v>96172</v>
      </c>
      <c r="B1937" s="148" t="s">
        <v>23340</v>
      </c>
      <c r="C1937" s="148" t="s">
        <v>5237</v>
      </c>
      <c r="D1937" s="149" t="s">
        <v>23341</v>
      </c>
    </row>
    <row r="1938" spans="1:4" ht="13.5" x14ac:dyDescent="0.25">
      <c r="A1938" s="148">
        <v>96173</v>
      </c>
      <c r="B1938" s="148" t="s">
        <v>23342</v>
      </c>
      <c r="C1938" s="148" t="s">
        <v>5237</v>
      </c>
      <c r="D1938" s="149" t="s">
        <v>23343</v>
      </c>
    </row>
    <row r="1939" spans="1:4" ht="13.5" x14ac:dyDescent="0.25">
      <c r="A1939" s="148">
        <v>96174</v>
      </c>
      <c r="B1939" s="148" t="s">
        <v>23344</v>
      </c>
      <c r="C1939" s="148" t="s">
        <v>5237</v>
      </c>
      <c r="D1939" s="149" t="s">
        <v>23345</v>
      </c>
    </row>
    <row r="1940" spans="1:4" ht="13.5" x14ac:dyDescent="0.25">
      <c r="A1940" s="148">
        <v>96175</v>
      </c>
      <c r="B1940" s="148" t="s">
        <v>23346</v>
      </c>
      <c r="C1940" s="148" t="s">
        <v>5237</v>
      </c>
      <c r="D1940" s="149" t="s">
        <v>23347</v>
      </c>
    </row>
    <row r="1941" spans="1:4" ht="13.5" x14ac:dyDescent="0.25">
      <c r="A1941" s="148">
        <v>96176</v>
      </c>
      <c r="B1941" s="148" t="s">
        <v>23348</v>
      </c>
      <c r="C1941" s="148" t="s">
        <v>5237</v>
      </c>
      <c r="D1941" s="149" t="s">
        <v>23349</v>
      </c>
    </row>
    <row r="1942" spans="1:4" ht="13.5" x14ac:dyDescent="0.25">
      <c r="A1942" s="148">
        <v>96177</v>
      </c>
      <c r="B1942" s="148" t="s">
        <v>23350</v>
      </c>
      <c r="C1942" s="148" t="s">
        <v>5237</v>
      </c>
      <c r="D1942" s="149" t="s">
        <v>23351</v>
      </c>
    </row>
    <row r="1943" spans="1:4" ht="13.5" x14ac:dyDescent="0.25">
      <c r="A1943" s="148">
        <v>96178</v>
      </c>
      <c r="B1943" s="148" t="s">
        <v>23352</v>
      </c>
      <c r="C1943" s="148" t="s">
        <v>5237</v>
      </c>
      <c r="D1943" s="149" t="s">
        <v>23353</v>
      </c>
    </row>
    <row r="1944" spans="1:4" ht="13.5" x14ac:dyDescent="0.25">
      <c r="A1944" s="148">
        <v>96179</v>
      </c>
      <c r="B1944" s="148" t="s">
        <v>23354</v>
      </c>
      <c r="C1944" s="148" t="s">
        <v>5237</v>
      </c>
      <c r="D1944" s="149" t="s">
        <v>23355</v>
      </c>
    </row>
    <row r="1945" spans="1:4" ht="13.5" x14ac:dyDescent="0.25">
      <c r="A1945" s="148">
        <v>96180</v>
      </c>
      <c r="B1945" s="148" t="s">
        <v>23356</v>
      </c>
      <c r="C1945" s="148" t="s">
        <v>5237</v>
      </c>
      <c r="D1945" s="149" t="s">
        <v>23357</v>
      </c>
    </row>
    <row r="1946" spans="1:4" ht="13.5" x14ac:dyDescent="0.25">
      <c r="A1946" s="148">
        <v>96181</v>
      </c>
      <c r="B1946" s="148" t="s">
        <v>23358</v>
      </c>
      <c r="C1946" s="148" t="s">
        <v>5237</v>
      </c>
      <c r="D1946" s="149" t="s">
        <v>23359</v>
      </c>
    </row>
    <row r="1947" spans="1:4" ht="13.5" x14ac:dyDescent="0.25">
      <c r="A1947" s="148">
        <v>96182</v>
      </c>
      <c r="B1947" s="148" t="s">
        <v>23360</v>
      </c>
      <c r="C1947" s="148" t="s">
        <v>5237</v>
      </c>
      <c r="D1947" s="149" t="s">
        <v>23361</v>
      </c>
    </row>
    <row r="1948" spans="1:4" ht="13.5" x14ac:dyDescent="0.25">
      <c r="A1948" s="148">
        <v>96183</v>
      </c>
      <c r="B1948" s="148" t="s">
        <v>23362</v>
      </c>
      <c r="C1948" s="148" t="s">
        <v>5237</v>
      </c>
      <c r="D1948" s="149" t="s">
        <v>23363</v>
      </c>
    </row>
    <row r="1949" spans="1:4" ht="13.5" x14ac:dyDescent="0.25">
      <c r="A1949" s="148">
        <v>98228</v>
      </c>
      <c r="B1949" s="148" t="s">
        <v>17917</v>
      </c>
      <c r="C1949" s="148" t="s">
        <v>5237</v>
      </c>
      <c r="D1949" s="149" t="s">
        <v>15107</v>
      </c>
    </row>
    <row r="1950" spans="1:4" ht="13.5" x14ac:dyDescent="0.25">
      <c r="A1950" s="148">
        <v>98229</v>
      </c>
      <c r="B1950" s="148" t="s">
        <v>17918</v>
      </c>
      <c r="C1950" s="148" t="s">
        <v>5237</v>
      </c>
      <c r="D1950" s="149" t="s">
        <v>20098</v>
      </c>
    </row>
    <row r="1951" spans="1:4" ht="13.5" x14ac:dyDescent="0.25">
      <c r="A1951" s="148">
        <v>98230</v>
      </c>
      <c r="B1951" s="148" t="s">
        <v>17919</v>
      </c>
      <c r="C1951" s="148" t="s">
        <v>5237</v>
      </c>
      <c r="D1951" s="149" t="s">
        <v>23364</v>
      </c>
    </row>
    <row r="1952" spans="1:4" ht="13.5" x14ac:dyDescent="0.25">
      <c r="A1952" s="148">
        <v>100035</v>
      </c>
      <c r="B1952" s="148" t="s">
        <v>23365</v>
      </c>
      <c r="C1952" s="148" t="s">
        <v>6634</v>
      </c>
      <c r="D1952" s="149" t="s">
        <v>14011</v>
      </c>
    </row>
    <row r="1953" spans="1:4" ht="13.5" x14ac:dyDescent="0.25">
      <c r="A1953" s="148">
        <v>100036</v>
      </c>
      <c r="B1953" s="148" t="s">
        <v>23366</v>
      </c>
      <c r="C1953" s="148" t="s">
        <v>6634</v>
      </c>
      <c r="D1953" s="149" t="s">
        <v>23367</v>
      </c>
    </row>
    <row r="1954" spans="1:4" ht="13.5" x14ac:dyDescent="0.25">
      <c r="A1954" s="148">
        <v>100037</v>
      </c>
      <c r="B1954" s="148" t="s">
        <v>23368</v>
      </c>
      <c r="C1954" s="148" t="s">
        <v>6634</v>
      </c>
      <c r="D1954" s="149" t="s">
        <v>14019</v>
      </c>
    </row>
    <row r="1955" spans="1:4" ht="13.5" x14ac:dyDescent="0.25">
      <c r="A1955" s="148">
        <v>100651</v>
      </c>
      <c r="B1955" s="148" t="s">
        <v>17920</v>
      </c>
      <c r="C1955" s="148" t="s">
        <v>5237</v>
      </c>
      <c r="D1955" s="149" t="s">
        <v>23369</v>
      </c>
    </row>
    <row r="1956" spans="1:4" ht="13.5" x14ac:dyDescent="0.25">
      <c r="A1956" s="148">
        <v>100652</v>
      </c>
      <c r="B1956" s="148" t="s">
        <v>17921</v>
      </c>
      <c r="C1956" s="148" t="s">
        <v>5237</v>
      </c>
      <c r="D1956" s="149" t="s">
        <v>23370</v>
      </c>
    </row>
    <row r="1957" spans="1:4" ht="13.5" x14ac:dyDescent="0.25">
      <c r="A1957" s="148">
        <v>100653</v>
      </c>
      <c r="B1957" s="148" t="s">
        <v>17922</v>
      </c>
      <c r="C1957" s="148" t="s">
        <v>5237</v>
      </c>
      <c r="D1957" s="149" t="s">
        <v>23371</v>
      </c>
    </row>
    <row r="1958" spans="1:4" ht="13.5" x14ac:dyDescent="0.25">
      <c r="A1958" s="148">
        <v>100654</v>
      </c>
      <c r="B1958" s="148" t="s">
        <v>17923</v>
      </c>
      <c r="C1958" s="148" t="s">
        <v>5237</v>
      </c>
      <c r="D1958" s="149" t="s">
        <v>23372</v>
      </c>
    </row>
    <row r="1959" spans="1:4" ht="13.5" x14ac:dyDescent="0.25">
      <c r="A1959" s="148">
        <v>100655</v>
      </c>
      <c r="B1959" s="148" t="s">
        <v>17924</v>
      </c>
      <c r="C1959" s="148" t="s">
        <v>5237</v>
      </c>
      <c r="D1959" s="149" t="s">
        <v>23373</v>
      </c>
    </row>
    <row r="1960" spans="1:4" ht="13.5" x14ac:dyDescent="0.25">
      <c r="A1960" s="148">
        <v>100656</v>
      </c>
      <c r="B1960" s="148" t="s">
        <v>7367</v>
      </c>
      <c r="C1960" s="148" t="s">
        <v>5237</v>
      </c>
      <c r="D1960" s="149" t="s">
        <v>23374</v>
      </c>
    </row>
    <row r="1961" spans="1:4" ht="13.5" x14ac:dyDescent="0.25">
      <c r="A1961" s="148">
        <v>100657</v>
      </c>
      <c r="B1961" s="148" t="s">
        <v>7368</v>
      </c>
      <c r="C1961" s="148" t="s">
        <v>5237</v>
      </c>
      <c r="D1961" s="149" t="s">
        <v>14755</v>
      </c>
    </row>
    <row r="1962" spans="1:4" ht="13.5" x14ac:dyDescent="0.25">
      <c r="A1962" s="148">
        <v>100658</v>
      </c>
      <c r="B1962" s="148" t="s">
        <v>7369</v>
      </c>
      <c r="C1962" s="148" t="s">
        <v>5237</v>
      </c>
      <c r="D1962" s="149" t="s">
        <v>23375</v>
      </c>
    </row>
    <row r="1963" spans="1:4" ht="13.5" x14ac:dyDescent="0.25">
      <c r="A1963" s="148">
        <v>83534</v>
      </c>
      <c r="B1963" s="148" t="s">
        <v>23376</v>
      </c>
      <c r="C1963" s="148" t="s">
        <v>6703</v>
      </c>
      <c r="D1963" s="149" t="s">
        <v>23377</v>
      </c>
    </row>
    <row r="1964" spans="1:4" ht="13.5" x14ac:dyDescent="0.25">
      <c r="A1964" s="148">
        <v>95240</v>
      </c>
      <c r="B1964" s="148" t="s">
        <v>17933</v>
      </c>
      <c r="C1964" s="148" t="s">
        <v>5570</v>
      </c>
      <c r="D1964" s="149" t="s">
        <v>13428</v>
      </c>
    </row>
    <row r="1965" spans="1:4" ht="13.5" x14ac:dyDescent="0.25">
      <c r="A1965" s="148">
        <v>95241</v>
      </c>
      <c r="B1965" s="148" t="s">
        <v>17934</v>
      </c>
      <c r="C1965" s="148" t="s">
        <v>5570</v>
      </c>
      <c r="D1965" s="149" t="s">
        <v>20749</v>
      </c>
    </row>
    <row r="1966" spans="1:4" ht="13.5" x14ac:dyDescent="0.25">
      <c r="A1966" s="148">
        <v>96616</v>
      </c>
      <c r="B1966" s="148" t="s">
        <v>7389</v>
      </c>
      <c r="C1966" s="148" t="s">
        <v>6703</v>
      </c>
      <c r="D1966" s="149" t="s">
        <v>23378</v>
      </c>
    </row>
    <row r="1967" spans="1:4" ht="13.5" x14ac:dyDescent="0.25">
      <c r="A1967" s="148">
        <v>96617</v>
      </c>
      <c r="B1967" s="148" t="s">
        <v>7390</v>
      </c>
      <c r="C1967" s="148" t="s">
        <v>5570</v>
      </c>
      <c r="D1967" s="149" t="s">
        <v>13558</v>
      </c>
    </row>
    <row r="1968" spans="1:4" ht="13.5" x14ac:dyDescent="0.25">
      <c r="A1968" s="148">
        <v>96619</v>
      </c>
      <c r="B1968" s="148" t="s">
        <v>7391</v>
      </c>
      <c r="C1968" s="148" t="s">
        <v>5570</v>
      </c>
      <c r="D1968" s="149" t="s">
        <v>23379</v>
      </c>
    </row>
    <row r="1969" spans="1:4" ht="13.5" x14ac:dyDescent="0.25">
      <c r="A1969" s="148">
        <v>96620</v>
      </c>
      <c r="B1969" s="148" t="s">
        <v>17935</v>
      </c>
      <c r="C1969" s="148" t="s">
        <v>6703</v>
      </c>
      <c r="D1969" s="149" t="s">
        <v>23380</v>
      </c>
    </row>
    <row r="1970" spans="1:4" ht="13.5" x14ac:dyDescent="0.25">
      <c r="A1970" s="148">
        <v>96621</v>
      </c>
      <c r="B1970" s="148" t="s">
        <v>7393</v>
      </c>
      <c r="C1970" s="148" t="s">
        <v>6703</v>
      </c>
      <c r="D1970" s="149" t="s">
        <v>23381</v>
      </c>
    </row>
    <row r="1971" spans="1:4" ht="13.5" x14ac:dyDescent="0.25">
      <c r="A1971" s="148">
        <v>96622</v>
      </c>
      <c r="B1971" s="148" t="s">
        <v>17936</v>
      </c>
      <c r="C1971" s="148" t="s">
        <v>6703</v>
      </c>
      <c r="D1971" s="149" t="s">
        <v>23382</v>
      </c>
    </row>
    <row r="1972" spans="1:4" ht="13.5" x14ac:dyDescent="0.25">
      <c r="A1972" s="148">
        <v>96623</v>
      </c>
      <c r="B1972" s="148" t="s">
        <v>7395</v>
      </c>
      <c r="C1972" s="148" t="s">
        <v>6703</v>
      </c>
      <c r="D1972" s="149" t="s">
        <v>15257</v>
      </c>
    </row>
    <row r="1973" spans="1:4" ht="13.5" x14ac:dyDescent="0.25">
      <c r="A1973" s="148">
        <v>96624</v>
      </c>
      <c r="B1973" s="148" t="s">
        <v>17937</v>
      </c>
      <c r="C1973" s="148" t="s">
        <v>6703</v>
      </c>
      <c r="D1973" s="149" t="s">
        <v>23383</v>
      </c>
    </row>
    <row r="1974" spans="1:4" ht="13.5" x14ac:dyDescent="0.25">
      <c r="A1974" s="148">
        <v>97082</v>
      </c>
      <c r="B1974" s="148" t="s">
        <v>17938</v>
      </c>
      <c r="C1974" s="148" t="s">
        <v>6703</v>
      </c>
      <c r="D1974" s="149" t="s">
        <v>23384</v>
      </c>
    </row>
    <row r="1975" spans="1:4" ht="13.5" x14ac:dyDescent="0.25">
      <c r="A1975" s="148">
        <v>97083</v>
      </c>
      <c r="B1975" s="148" t="s">
        <v>17939</v>
      </c>
      <c r="C1975" s="148" t="s">
        <v>5570</v>
      </c>
      <c r="D1975" s="149" t="s">
        <v>20036</v>
      </c>
    </row>
    <row r="1976" spans="1:4" ht="13.5" x14ac:dyDescent="0.25">
      <c r="A1976" s="148">
        <v>97084</v>
      </c>
      <c r="B1976" s="148" t="s">
        <v>17940</v>
      </c>
      <c r="C1976" s="148" t="s">
        <v>5570</v>
      </c>
      <c r="D1976" s="149" t="s">
        <v>14912</v>
      </c>
    </row>
    <row r="1977" spans="1:4" ht="13.5" x14ac:dyDescent="0.25">
      <c r="A1977" s="148">
        <v>97086</v>
      </c>
      <c r="B1977" s="148" t="s">
        <v>17941</v>
      </c>
      <c r="C1977" s="148" t="s">
        <v>5570</v>
      </c>
      <c r="D1977" s="149" t="s">
        <v>17248</v>
      </c>
    </row>
    <row r="1978" spans="1:4" ht="13.5" x14ac:dyDescent="0.25">
      <c r="A1978" s="148">
        <v>97094</v>
      </c>
      <c r="B1978" s="148" t="s">
        <v>17942</v>
      </c>
      <c r="C1978" s="148" t="s">
        <v>6703</v>
      </c>
      <c r="D1978" s="149" t="s">
        <v>23385</v>
      </c>
    </row>
    <row r="1979" spans="1:4" ht="13.5" x14ac:dyDescent="0.25">
      <c r="A1979" s="148">
        <v>97095</v>
      </c>
      <c r="B1979" s="148" t="s">
        <v>17943</v>
      </c>
      <c r="C1979" s="148" t="s">
        <v>6703</v>
      </c>
      <c r="D1979" s="149" t="s">
        <v>23386</v>
      </c>
    </row>
    <row r="1980" spans="1:4" ht="13.5" x14ac:dyDescent="0.25">
      <c r="A1980" s="148">
        <v>97096</v>
      </c>
      <c r="B1980" s="148" t="s">
        <v>17944</v>
      </c>
      <c r="C1980" s="148" t="s">
        <v>6703</v>
      </c>
      <c r="D1980" s="149" t="s">
        <v>23387</v>
      </c>
    </row>
    <row r="1981" spans="1:4" ht="13.5" x14ac:dyDescent="0.25">
      <c r="A1981" s="148">
        <v>100322</v>
      </c>
      <c r="B1981" s="148" t="s">
        <v>17946</v>
      </c>
      <c r="C1981" s="148" t="s">
        <v>6703</v>
      </c>
      <c r="D1981" s="149" t="s">
        <v>23383</v>
      </c>
    </row>
    <row r="1982" spans="1:4" ht="13.5" x14ac:dyDescent="0.25">
      <c r="A1982" s="148">
        <v>100323</v>
      </c>
      <c r="B1982" s="148" t="s">
        <v>17947</v>
      </c>
      <c r="C1982" s="148" t="s">
        <v>6703</v>
      </c>
      <c r="D1982" s="149" t="s">
        <v>23388</v>
      </c>
    </row>
    <row r="1983" spans="1:4" ht="13.5" x14ac:dyDescent="0.25">
      <c r="A1983" s="148">
        <v>100324</v>
      </c>
      <c r="B1983" s="148" t="s">
        <v>17948</v>
      </c>
      <c r="C1983" s="148" t="s">
        <v>6703</v>
      </c>
      <c r="D1983" s="149" t="s">
        <v>23383</v>
      </c>
    </row>
    <row r="1984" spans="1:4" ht="13.5" x14ac:dyDescent="0.25">
      <c r="A1984" s="148">
        <v>90996</v>
      </c>
      <c r="B1984" s="148" t="s">
        <v>17949</v>
      </c>
      <c r="C1984" s="148" t="s">
        <v>5570</v>
      </c>
      <c r="D1984" s="149" t="s">
        <v>21028</v>
      </c>
    </row>
    <row r="1985" spans="1:4" ht="13.5" x14ac:dyDescent="0.25">
      <c r="A1985" s="148">
        <v>90997</v>
      </c>
      <c r="B1985" s="148" t="s">
        <v>17950</v>
      </c>
      <c r="C1985" s="148" t="s">
        <v>5570</v>
      </c>
      <c r="D1985" s="149" t="s">
        <v>14020</v>
      </c>
    </row>
    <row r="1986" spans="1:4" ht="13.5" x14ac:dyDescent="0.25">
      <c r="A1986" s="148">
        <v>90998</v>
      </c>
      <c r="B1986" s="148" t="s">
        <v>17951</v>
      </c>
      <c r="C1986" s="148" t="s">
        <v>5570</v>
      </c>
      <c r="D1986" s="149" t="s">
        <v>13569</v>
      </c>
    </row>
    <row r="1987" spans="1:4" ht="13.5" x14ac:dyDescent="0.25">
      <c r="A1987" s="148">
        <v>91000</v>
      </c>
      <c r="B1987" s="148" t="s">
        <v>17952</v>
      </c>
      <c r="C1987" s="148" t="s">
        <v>5570</v>
      </c>
      <c r="D1987" s="149" t="s">
        <v>14029</v>
      </c>
    </row>
    <row r="1988" spans="1:4" ht="13.5" x14ac:dyDescent="0.25">
      <c r="A1988" s="148">
        <v>91002</v>
      </c>
      <c r="B1988" s="148" t="s">
        <v>17953</v>
      </c>
      <c r="C1988" s="148" t="s">
        <v>5570</v>
      </c>
      <c r="D1988" s="149" t="s">
        <v>23389</v>
      </c>
    </row>
    <row r="1989" spans="1:4" ht="13.5" x14ac:dyDescent="0.25">
      <c r="A1989" s="148">
        <v>91003</v>
      </c>
      <c r="B1989" s="148" t="s">
        <v>17954</v>
      </c>
      <c r="C1989" s="148" t="s">
        <v>5570</v>
      </c>
      <c r="D1989" s="149" t="s">
        <v>16904</v>
      </c>
    </row>
    <row r="1990" spans="1:4" ht="13.5" x14ac:dyDescent="0.25">
      <c r="A1990" s="148">
        <v>91004</v>
      </c>
      <c r="B1990" s="148" t="s">
        <v>17955</v>
      </c>
      <c r="C1990" s="148" t="s">
        <v>5570</v>
      </c>
      <c r="D1990" s="149" t="s">
        <v>23390</v>
      </c>
    </row>
    <row r="1991" spans="1:4" ht="13.5" x14ac:dyDescent="0.25">
      <c r="A1991" s="148">
        <v>91005</v>
      </c>
      <c r="B1991" s="148" t="s">
        <v>17956</v>
      </c>
      <c r="C1991" s="148" t="s">
        <v>5570</v>
      </c>
      <c r="D1991" s="149" t="s">
        <v>15087</v>
      </c>
    </row>
    <row r="1992" spans="1:4" ht="13.5" x14ac:dyDescent="0.25">
      <c r="A1992" s="148">
        <v>91006</v>
      </c>
      <c r="B1992" s="148" t="s">
        <v>17957</v>
      </c>
      <c r="C1992" s="148" t="s">
        <v>5570</v>
      </c>
      <c r="D1992" s="149" t="s">
        <v>15444</v>
      </c>
    </row>
    <row r="1993" spans="1:4" ht="13.5" x14ac:dyDescent="0.25">
      <c r="A1993" s="148">
        <v>91007</v>
      </c>
      <c r="B1993" s="148" t="s">
        <v>17958</v>
      </c>
      <c r="C1993" s="148" t="s">
        <v>5570</v>
      </c>
      <c r="D1993" s="149" t="s">
        <v>15547</v>
      </c>
    </row>
    <row r="1994" spans="1:4" ht="13.5" x14ac:dyDescent="0.25">
      <c r="A1994" s="148">
        <v>91008</v>
      </c>
      <c r="B1994" s="148" t="s">
        <v>17959</v>
      </c>
      <c r="C1994" s="148" t="s">
        <v>5570</v>
      </c>
      <c r="D1994" s="149" t="s">
        <v>21071</v>
      </c>
    </row>
    <row r="1995" spans="1:4" ht="13.5" x14ac:dyDescent="0.25">
      <c r="A1995" s="148">
        <v>92263</v>
      </c>
      <c r="B1995" s="148" t="s">
        <v>17960</v>
      </c>
      <c r="C1995" s="148" t="s">
        <v>5570</v>
      </c>
      <c r="D1995" s="149" t="s">
        <v>17114</v>
      </c>
    </row>
    <row r="1996" spans="1:4" ht="13.5" x14ac:dyDescent="0.25">
      <c r="A1996" s="148">
        <v>92264</v>
      </c>
      <c r="B1996" s="148" t="s">
        <v>17961</v>
      </c>
      <c r="C1996" s="148" t="s">
        <v>5570</v>
      </c>
      <c r="D1996" s="149" t="s">
        <v>23391</v>
      </c>
    </row>
    <row r="1997" spans="1:4" ht="13.5" x14ac:dyDescent="0.25">
      <c r="A1997" s="148">
        <v>92265</v>
      </c>
      <c r="B1997" s="148" t="s">
        <v>17962</v>
      </c>
      <c r="C1997" s="148" t="s">
        <v>5570</v>
      </c>
      <c r="D1997" s="149" t="s">
        <v>23392</v>
      </c>
    </row>
    <row r="1998" spans="1:4" ht="13.5" x14ac:dyDescent="0.25">
      <c r="A1998" s="148">
        <v>92266</v>
      </c>
      <c r="B1998" s="148" t="s">
        <v>17963</v>
      </c>
      <c r="C1998" s="148" t="s">
        <v>5570</v>
      </c>
      <c r="D1998" s="149" t="s">
        <v>23393</v>
      </c>
    </row>
    <row r="1999" spans="1:4" ht="13.5" x14ac:dyDescent="0.25">
      <c r="A1999" s="148">
        <v>92267</v>
      </c>
      <c r="B1999" s="148" t="s">
        <v>17964</v>
      </c>
      <c r="C1999" s="148" t="s">
        <v>5570</v>
      </c>
      <c r="D1999" s="149" t="s">
        <v>23394</v>
      </c>
    </row>
    <row r="2000" spans="1:4" ht="13.5" x14ac:dyDescent="0.25">
      <c r="A2000" s="148">
        <v>92268</v>
      </c>
      <c r="B2000" s="148" t="s">
        <v>17965</v>
      </c>
      <c r="C2000" s="148" t="s">
        <v>5570</v>
      </c>
      <c r="D2000" s="149" t="s">
        <v>23395</v>
      </c>
    </row>
    <row r="2001" spans="1:4" ht="13.5" x14ac:dyDescent="0.25">
      <c r="A2001" s="148">
        <v>92269</v>
      </c>
      <c r="B2001" s="148" t="s">
        <v>17966</v>
      </c>
      <c r="C2001" s="148" t="s">
        <v>5570</v>
      </c>
      <c r="D2001" s="149" t="s">
        <v>23396</v>
      </c>
    </row>
    <row r="2002" spans="1:4" ht="13.5" x14ac:dyDescent="0.25">
      <c r="A2002" s="148">
        <v>92270</v>
      </c>
      <c r="B2002" s="148" t="s">
        <v>17967</v>
      </c>
      <c r="C2002" s="148" t="s">
        <v>5570</v>
      </c>
      <c r="D2002" s="149" t="s">
        <v>17354</v>
      </c>
    </row>
    <row r="2003" spans="1:4" ht="13.5" x14ac:dyDescent="0.25">
      <c r="A2003" s="148">
        <v>92271</v>
      </c>
      <c r="B2003" s="148" t="s">
        <v>17968</v>
      </c>
      <c r="C2003" s="148" t="s">
        <v>5570</v>
      </c>
      <c r="D2003" s="149" t="s">
        <v>22476</v>
      </c>
    </row>
    <row r="2004" spans="1:4" ht="13.5" x14ac:dyDescent="0.25">
      <c r="A2004" s="148">
        <v>92272</v>
      </c>
      <c r="B2004" s="148" t="s">
        <v>17969</v>
      </c>
      <c r="C2004" s="148" t="s">
        <v>5237</v>
      </c>
      <c r="D2004" s="149" t="s">
        <v>13782</v>
      </c>
    </row>
    <row r="2005" spans="1:4" ht="13.5" x14ac:dyDescent="0.25">
      <c r="A2005" s="148">
        <v>92273</v>
      </c>
      <c r="B2005" s="148" t="s">
        <v>17970</v>
      </c>
      <c r="C2005" s="148" t="s">
        <v>5237</v>
      </c>
      <c r="D2005" s="149" t="s">
        <v>12935</v>
      </c>
    </row>
    <row r="2006" spans="1:4" ht="13.5" x14ac:dyDescent="0.25">
      <c r="A2006" s="148">
        <v>92408</v>
      </c>
      <c r="B2006" s="148" t="s">
        <v>17971</v>
      </c>
      <c r="C2006" s="148" t="s">
        <v>5570</v>
      </c>
      <c r="D2006" s="149" t="s">
        <v>23397</v>
      </c>
    </row>
    <row r="2007" spans="1:4" ht="13.5" x14ac:dyDescent="0.25">
      <c r="A2007" s="148">
        <v>92409</v>
      </c>
      <c r="B2007" s="148" t="s">
        <v>17972</v>
      </c>
      <c r="C2007" s="148" t="s">
        <v>5570</v>
      </c>
      <c r="D2007" s="149" t="s">
        <v>23398</v>
      </c>
    </row>
    <row r="2008" spans="1:4" ht="13.5" x14ac:dyDescent="0.25">
      <c r="A2008" s="148">
        <v>92410</v>
      </c>
      <c r="B2008" s="148" t="s">
        <v>17973</v>
      </c>
      <c r="C2008" s="148" t="s">
        <v>5570</v>
      </c>
      <c r="D2008" s="149" t="s">
        <v>23399</v>
      </c>
    </row>
    <row r="2009" spans="1:4" ht="13.5" x14ac:dyDescent="0.25">
      <c r="A2009" s="148">
        <v>92411</v>
      </c>
      <c r="B2009" s="148" t="s">
        <v>17974</v>
      </c>
      <c r="C2009" s="148" t="s">
        <v>5570</v>
      </c>
      <c r="D2009" s="149" t="s">
        <v>23400</v>
      </c>
    </row>
    <row r="2010" spans="1:4" ht="13.5" x14ac:dyDescent="0.25">
      <c r="A2010" s="148">
        <v>92412</v>
      </c>
      <c r="B2010" s="148" t="s">
        <v>17975</v>
      </c>
      <c r="C2010" s="148" t="s">
        <v>5570</v>
      </c>
      <c r="D2010" s="149" t="s">
        <v>23401</v>
      </c>
    </row>
    <row r="2011" spans="1:4" ht="13.5" x14ac:dyDescent="0.25">
      <c r="A2011" s="148">
        <v>92413</v>
      </c>
      <c r="B2011" s="148" t="s">
        <v>17976</v>
      </c>
      <c r="C2011" s="148" t="s">
        <v>5570</v>
      </c>
      <c r="D2011" s="149" t="s">
        <v>23402</v>
      </c>
    </row>
    <row r="2012" spans="1:4" ht="13.5" x14ac:dyDescent="0.25">
      <c r="A2012" s="148">
        <v>92414</v>
      </c>
      <c r="B2012" s="148" t="s">
        <v>17977</v>
      </c>
      <c r="C2012" s="148" t="s">
        <v>5570</v>
      </c>
      <c r="D2012" s="149" t="s">
        <v>23403</v>
      </c>
    </row>
    <row r="2013" spans="1:4" ht="13.5" x14ac:dyDescent="0.25">
      <c r="A2013" s="148">
        <v>92415</v>
      </c>
      <c r="B2013" s="148" t="s">
        <v>17978</v>
      </c>
      <c r="C2013" s="148" t="s">
        <v>5570</v>
      </c>
      <c r="D2013" s="149" t="s">
        <v>23404</v>
      </c>
    </row>
    <row r="2014" spans="1:4" ht="13.5" x14ac:dyDescent="0.25">
      <c r="A2014" s="148">
        <v>92416</v>
      </c>
      <c r="B2014" s="148" t="s">
        <v>17979</v>
      </c>
      <c r="C2014" s="148" t="s">
        <v>5570</v>
      </c>
      <c r="D2014" s="149" t="s">
        <v>23405</v>
      </c>
    </row>
    <row r="2015" spans="1:4" ht="13.5" x14ac:dyDescent="0.25">
      <c r="A2015" s="148">
        <v>92417</v>
      </c>
      <c r="B2015" s="148" t="s">
        <v>17980</v>
      </c>
      <c r="C2015" s="148" t="s">
        <v>5570</v>
      </c>
      <c r="D2015" s="149" t="s">
        <v>23406</v>
      </c>
    </row>
    <row r="2016" spans="1:4" ht="13.5" x14ac:dyDescent="0.25">
      <c r="A2016" s="148">
        <v>92418</v>
      </c>
      <c r="B2016" s="148" t="s">
        <v>17981</v>
      </c>
      <c r="C2016" s="148" t="s">
        <v>5570</v>
      </c>
      <c r="D2016" s="149" t="s">
        <v>23407</v>
      </c>
    </row>
    <row r="2017" spans="1:4" ht="13.5" x14ac:dyDescent="0.25">
      <c r="A2017" s="148">
        <v>92419</v>
      </c>
      <c r="B2017" s="148" t="s">
        <v>17982</v>
      </c>
      <c r="C2017" s="148" t="s">
        <v>5570</v>
      </c>
      <c r="D2017" s="149" t="s">
        <v>12491</v>
      </c>
    </row>
    <row r="2018" spans="1:4" ht="13.5" x14ac:dyDescent="0.25">
      <c r="A2018" s="148">
        <v>92420</v>
      </c>
      <c r="B2018" s="148" t="s">
        <v>17983</v>
      </c>
      <c r="C2018" s="148" t="s">
        <v>5570</v>
      </c>
      <c r="D2018" s="149" t="s">
        <v>23408</v>
      </c>
    </row>
    <row r="2019" spans="1:4" ht="13.5" x14ac:dyDescent="0.25">
      <c r="A2019" s="148">
        <v>92421</v>
      </c>
      <c r="B2019" s="148" t="s">
        <v>17984</v>
      </c>
      <c r="C2019" s="148" t="s">
        <v>5570</v>
      </c>
      <c r="D2019" s="149" t="s">
        <v>23409</v>
      </c>
    </row>
    <row r="2020" spans="1:4" ht="13.5" x14ac:dyDescent="0.25">
      <c r="A2020" s="148">
        <v>92422</v>
      </c>
      <c r="B2020" s="148" t="s">
        <v>17985</v>
      </c>
      <c r="C2020" s="148" t="s">
        <v>5570</v>
      </c>
      <c r="D2020" s="149" t="s">
        <v>23410</v>
      </c>
    </row>
    <row r="2021" spans="1:4" ht="13.5" x14ac:dyDescent="0.25">
      <c r="A2021" s="148">
        <v>92423</v>
      </c>
      <c r="B2021" s="148" t="s">
        <v>17986</v>
      </c>
      <c r="C2021" s="148" t="s">
        <v>5570</v>
      </c>
      <c r="D2021" s="149" t="s">
        <v>21089</v>
      </c>
    </row>
    <row r="2022" spans="1:4" ht="13.5" x14ac:dyDescent="0.25">
      <c r="A2022" s="148">
        <v>92424</v>
      </c>
      <c r="B2022" s="148" t="s">
        <v>17987</v>
      </c>
      <c r="C2022" s="148" t="s">
        <v>5570</v>
      </c>
      <c r="D2022" s="149" t="s">
        <v>23411</v>
      </c>
    </row>
    <row r="2023" spans="1:4" ht="13.5" x14ac:dyDescent="0.25">
      <c r="A2023" s="148">
        <v>92425</v>
      </c>
      <c r="B2023" s="148" t="s">
        <v>17988</v>
      </c>
      <c r="C2023" s="148" t="s">
        <v>5570</v>
      </c>
      <c r="D2023" s="149" t="s">
        <v>23412</v>
      </c>
    </row>
    <row r="2024" spans="1:4" ht="13.5" x14ac:dyDescent="0.25">
      <c r="A2024" s="148">
        <v>92426</v>
      </c>
      <c r="B2024" s="148" t="s">
        <v>17989</v>
      </c>
      <c r="C2024" s="148" t="s">
        <v>5570</v>
      </c>
      <c r="D2024" s="149" t="s">
        <v>23413</v>
      </c>
    </row>
    <row r="2025" spans="1:4" ht="13.5" x14ac:dyDescent="0.25">
      <c r="A2025" s="148">
        <v>92427</v>
      </c>
      <c r="B2025" s="148" t="s">
        <v>17990</v>
      </c>
      <c r="C2025" s="148" t="s">
        <v>5570</v>
      </c>
      <c r="D2025" s="149" t="s">
        <v>12414</v>
      </c>
    </row>
    <row r="2026" spans="1:4" ht="13.5" x14ac:dyDescent="0.25">
      <c r="A2026" s="148">
        <v>92428</v>
      </c>
      <c r="B2026" s="148" t="s">
        <v>17991</v>
      </c>
      <c r="C2026" s="148" t="s">
        <v>5570</v>
      </c>
      <c r="D2026" s="149" t="s">
        <v>19760</v>
      </c>
    </row>
    <row r="2027" spans="1:4" ht="13.5" x14ac:dyDescent="0.25">
      <c r="A2027" s="148">
        <v>92429</v>
      </c>
      <c r="B2027" s="148" t="s">
        <v>17992</v>
      </c>
      <c r="C2027" s="148" t="s">
        <v>5570</v>
      </c>
      <c r="D2027" s="149" t="s">
        <v>14221</v>
      </c>
    </row>
    <row r="2028" spans="1:4" ht="13.5" x14ac:dyDescent="0.25">
      <c r="A2028" s="148">
        <v>92430</v>
      </c>
      <c r="B2028" s="148" t="s">
        <v>17993</v>
      </c>
      <c r="C2028" s="148" t="s">
        <v>5570</v>
      </c>
      <c r="D2028" s="149" t="s">
        <v>23414</v>
      </c>
    </row>
    <row r="2029" spans="1:4" ht="13.5" x14ac:dyDescent="0.25">
      <c r="A2029" s="148">
        <v>92431</v>
      </c>
      <c r="B2029" s="148" t="s">
        <v>17994</v>
      </c>
      <c r="C2029" s="148" t="s">
        <v>5570</v>
      </c>
      <c r="D2029" s="149" t="s">
        <v>23415</v>
      </c>
    </row>
    <row r="2030" spans="1:4" ht="13.5" x14ac:dyDescent="0.25">
      <c r="A2030" s="148">
        <v>92432</v>
      </c>
      <c r="B2030" s="148" t="s">
        <v>17995</v>
      </c>
      <c r="C2030" s="148" t="s">
        <v>5570</v>
      </c>
      <c r="D2030" s="149" t="s">
        <v>19767</v>
      </c>
    </row>
    <row r="2031" spans="1:4" ht="13.5" x14ac:dyDescent="0.25">
      <c r="A2031" s="148">
        <v>92433</v>
      </c>
      <c r="B2031" s="148" t="s">
        <v>17996</v>
      </c>
      <c r="C2031" s="148" t="s">
        <v>5570</v>
      </c>
      <c r="D2031" s="149" t="s">
        <v>15971</v>
      </c>
    </row>
    <row r="2032" spans="1:4" ht="13.5" x14ac:dyDescent="0.25">
      <c r="A2032" s="148">
        <v>92434</v>
      </c>
      <c r="B2032" s="148" t="s">
        <v>17997</v>
      </c>
      <c r="C2032" s="148" t="s">
        <v>5570</v>
      </c>
      <c r="D2032" s="149" t="s">
        <v>23416</v>
      </c>
    </row>
    <row r="2033" spans="1:4" ht="13.5" x14ac:dyDescent="0.25">
      <c r="A2033" s="148">
        <v>92435</v>
      </c>
      <c r="B2033" s="148" t="s">
        <v>17998</v>
      </c>
      <c r="C2033" s="148" t="s">
        <v>5570</v>
      </c>
      <c r="D2033" s="149" t="s">
        <v>21603</v>
      </c>
    </row>
    <row r="2034" spans="1:4" ht="13.5" x14ac:dyDescent="0.25">
      <c r="A2034" s="148">
        <v>92436</v>
      </c>
      <c r="B2034" s="148" t="s">
        <v>17999</v>
      </c>
      <c r="C2034" s="148" t="s">
        <v>5570</v>
      </c>
      <c r="D2034" s="149" t="s">
        <v>23417</v>
      </c>
    </row>
    <row r="2035" spans="1:4" ht="13.5" x14ac:dyDescent="0.25">
      <c r="A2035" s="148">
        <v>92437</v>
      </c>
      <c r="B2035" s="148" t="s">
        <v>18000</v>
      </c>
      <c r="C2035" s="148" t="s">
        <v>5570</v>
      </c>
      <c r="D2035" s="149" t="s">
        <v>22144</v>
      </c>
    </row>
    <row r="2036" spans="1:4" ht="13.5" x14ac:dyDescent="0.25">
      <c r="A2036" s="148">
        <v>92438</v>
      </c>
      <c r="B2036" s="148" t="s">
        <v>18001</v>
      </c>
      <c r="C2036" s="148" t="s">
        <v>5570</v>
      </c>
      <c r="D2036" s="149" t="s">
        <v>23418</v>
      </c>
    </row>
    <row r="2037" spans="1:4" ht="13.5" x14ac:dyDescent="0.25">
      <c r="A2037" s="148">
        <v>92439</v>
      </c>
      <c r="B2037" s="148" t="s">
        <v>18002</v>
      </c>
      <c r="C2037" s="148" t="s">
        <v>5570</v>
      </c>
      <c r="D2037" s="149" t="s">
        <v>22537</v>
      </c>
    </row>
    <row r="2038" spans="1:4" ht="13.5" x14ac:dyDescent="0.25">
      <c r="A2038" s="148">
        <v>92440</v>
      </c>
      <c r="B2038" s="148" t="s">
        <v>18003</v>
      </c>
      <c r="C2038" s="148" t="s">
        <v>5570</v>
      </c>
      <c r="D2038" s="149" t="s">
        <v>23419</v>
      </c>
    </row>
    <row r="2039" spans="1:4" ht="13.5" x14ac:dyDescent="0.25">
      <c r="A2039" s="148">
        <v>92441</v>
      </c>
      <c r="B2039" s="148" t="s">
        <v>18004</v>
      </c>
      <c r="C2039" s="148" t="s">
        <v>5570</v>
      </c>
      <c r="D2039" s="149" t="s">
        <v>22705</v>
      </c>
    </row>
    <row r="2040" spans="1:4" ht="13.5" x14ac:dyDescent="0.25">
      <c r="A2040" s="148">
        <v>92442</v>
      </c>
      <c r="B2040" s="148" t="s">
        <v>18005</v>
      </c>
      <c r="C2040" s="148" t="s">
        <v>5570</v>
      </c>
      <c r="D2040" s="149" t="s">
        <v>20137</v>
      </c>
    </row>
    <row r="2041" spans="1:4" ht="13.5" x14ac:dyDescent="0.25">
      <c r="A2041" s="148">
        <v>92443</v>
      </c>
      <c r="B2041" s="148" t="s">
        <v>18006</v>
      </c>
      <c r="C2041" s="148" t="s">
        <v>5570</v>
      </c>
      <c r="D2041" s="149" t="s">
        <v>14262</v>
      </c>
    </row>
    <row r="2042" spans="1:4" ht="13.5" x14ac:dyDescent="0.25">
      <c r="A2042" s="148">
        <v>92444</v>
      </c>
      <c r="B2042" s="148" t="s">
        <v>18007</v>
      </c>
      <c r="C2042" s="148" t="s">
        <v>5570</v>
      </c>
      <c r="D2042" s="149" t="s">
        <v>23420</v>
      </c>
    </row>
    <row r="2043" spans="1:4" ht="13.5" x14ac:dyDescent="0.25">
      <c r="A2043" s="148">
        <v>92445</v>
      </c>
      <c r="B2043" s="148" t="s">
        <v>18008</v>
      </c>
      <c r="C2043" s="148" t="s">
        <v>5570</v>
      </c>
      <c r="D2043" s="149" t="s">
        <v>16320</v>
      </c>
    </row>
    <row r="2044" spans="1:4" ht="13.5" x14ac:dyDescent="0.25">
      <c r="A2044" s="148">
        <v>92446</v>
      </c>
      <c r="B2044" s="148" t="s">
        <v>18009</v>
      </c>
      <c r="C2044" s="148" t="s">
        <v>5570</v>
      </c>
      <c r="D2044" s="149" t="s">
        <v>23421</v>
      </c>
    </row>
    <row r="2045" spans="1:4" ht="13.5" x14ac:dyDescent="0.25">
      <c r="A2045" s="148">
        <v>92447</v>
      </c>
      <c r="B2045" s="148" t="s">
        <v>18010</v>
      </c>
      <c r="C2045" s="148" t="s">
        <v>5570</v>
      </c>
      <c r="D2045" s="149" t="s">
        <v>23422</v>
      </c>
    </row>
    <row r="2046" spans="1:4" ht="13.5" x14ac:dyDescent="0.25">
      <c r="A2046" s="148">
        <v>92448</v>
      </c>
      <c r="B2046" s="148" t="s">
        <v>18011</v>
      </c>
      <c r="C2046" s="148" t="s">
        <v>5570</v>
      </c>
      <c r="D2046" s="149" t="s">
        <v>23423</v>
      </c>
    </row>
    <row r="2047" spans="1:4" ht="13.5" x14ac:dyDescent="0.25">
      <c r="A2047" s="148">
        <v>92449</v>
      </c>
      <c r="B2047" s="148" t="s">
        <v>18012</v>
      </c>
      <c r="C2047" s="148" t="s">
        <v>5570</v>
      </c>
      <c r="D2047" s="149" t="s">
        <v>23424</v>
      </c>
    </row>
    <row r="2048" spans="1:4" ht="13.5" x14ac:dyDescent="0.25">
      <c r="A2048" s="148">
        <v>92450</v>
      </c>
      <c r="B2048" s="148" t="s">
        <v>18013</v>
      </c>
      <c r="C2048" s="148" t="s">
        <v>5570</v>
      </c>
      <c r="D2048" s="149" t="s">
        <v>23425</v>
      </c>
    </row>
    <row r="2049" spans="1:4" ht="13.5" x14ac:dyDescent="0.25">
      <c r="A2049" s="148">
        <v>92451</v>
      </c>
      <c r="B2049" s="148" t="s">
        <v>18014</v>
      </c>
      <c r="C2049" s="148" t="s">
        <v>5570</v>
      </c>
      <c r="D2049" s="149" t="s">
        <v>23426</v>
      </c>
    </row>
    <row r="2050" spans="1:4" ht="13.5" x14ac:dyDescent="0.25">
      <c r="A2050" s="148">
        <v>92452</v>
      </c>
      <c r="B2050" s="148" t="s">
        <v>18015</v>
      </c>
      <c r="C2050" s="148" t="s">
        <v>5570</v>
      </c>
      <c r="D2050" s="149" t="s">
        <v>23427</v>
      </c>
    </row>
    <row r="2051" spans="1:4" ht="13.5" x14ac:dyDescent="0.25">
      <c r="A2051" s="148">
        <v>92453</v>
      </c>
      <c r="B2051" s="148" t="s">
        <v>18016</v>
      </c>
      <c r="C2051" s="148" t="s">
        <v>5570</v>
      </c>
      <c r="D2051" s="149" t="s">
        <v>14614</v>
      </c>
    </row>
    <row r="2052" spans="1:4" ht="13.5" x14ac:dyDescent="0.25">
      <c r="A2052" s="148">
        <v>92454</v>
      </c>
      <c r="B2052" s="148" t="s">
        <v>18017</v>
      </c>
      <c r="C2052" s="148" t="s">
        <v>5570</v>
      </c>
      <c r="D2052" s="149" t="s">
        <v>23428</v>
      </c>
    </row>
    <row r="2053" spans="1:4" ht="13.5" x14ac:dyDescent="0.25">
      <c r="A2053" s="148">
        <v>92455</v>
      </c>
      <c r="B2053" s="148" t="s">
        <v>18018</v>
      </c>
      <c r="C2053" s="148" t="s">
        <v>5570</v>
      </c>
      <c r="D2053" s="149" t="s">
        <v>17242</v>
      </c>
    </row>
    <row r="2054" spans="1:4" ht="13.5" x14ac:dyDescent="0.25">
      <c r="A2054" s="148">
        <v>92456</v>
      </c>
      <c r="B2054" s="148" t="s">
        <v>18019</v>
      </c>
      <c r="C2054" s="148" t="s">
        <v>5570</v>
      </c>
      <c r="D2054" s="149" t="s">
        <v>23429</v>
      </c>
    </row>
    <row r="2055" spans="1:4" ht="13.5" x14ac:dyDescent="0.25">
      <c r="A2055" s="148">
        <v>92457</v>
      </c>
      <c r="B2055" s="148" t="s">
        <v>18020</v>
      </c>
      <c r="C2055" s="148" t="s">
        <v>5570</v>
      </c>
      <c r="D2055" s="149" t="s">
        <v>23430</v>
      </c>
    </row>
    <row r="2056" spans="1:4" ht="13.5" x14ac:dyDescent="0.25">
      <c r="A2056" s="148">
        <v>92458</v>
      </c>
      <c r="B2056" s="148" t="s">
        <v>7467</v>
      </c>
      <c r="C2056" s="148" t="s">
        <v>5570</v>
      </c>
      <c r="D2056" s="149" t="s">
        <v>23431</v>
      </c>
    </row>
    <row r="2057" spans="1:4" ht="13.5" x14ac:dyDescent="0.25">
      <c r="A2057" s="148">
        <v>92459</v>
      </c>
      <c r="B2057" s="148" t="s">
        <v>18021</v>
      </c>
      <c r="C2057" s="148" t="s">
        <v>5570</v>
      </c>
      <c r="D2057" s="149" t="s">
        <v>23432</v>
      </c>
    </row>
    <row r="2058" spans="1:4" ht="13.5" x14ac:dyDescent="0.25">
      <c r="A2058" s="148">
        <v>92460</v>
      </c>
      <c r="B2058" s="148" t="s">
        <v>18022</v>
      </c>
      <c r="C2058" s="148" t="s">
        <v>5570</v>
      </c>
      <c r="D2058" s="149" t="s">
        <v>23433</v>
      </c>
    </row>
    <row r="2059" spans="1:4" ht="13.5" x14ac:dyDescent="0.25">
      <c r="A2059" s="148">
        <v>92461</v>
      </c>
      <c r="B2059" s="148" t="s">
        <v>18023</v>
      </c>
      <c r="C2059" s="148" t="s">
        <v>5570</v>
      </c>
      <c r="D2059" s="149" t="s">
        <v>23434</v>
      </c>
    </row>
    <row r="2060" spans="1:4" ht="13.5" x14ac:dyDescent="0.25">
      <c r="A2060" s="148">
        <v>92462</v>
      </c>
      <c r="B2060" s="148" t="s">
        <v>18024</v>
      </c>
      <c r="C2060" s="148" t="s">
        <v>5570</v>
      </c>
      <c r="D2060" s="149" t="s">
        <v>23435</v>
      </c>
    </row>
    <row r="2061" spans="1:4" ht="13.5" x14ac:dyDescent="0.25">
      <c r="A2061" s="148">
        <v>92463</v>
      </c>
      <c r="B2061" s="148" t="s">
        <v>18025</v>
      </c>
      <c r="C2061" s="148" t="s">
        <v>5570</v>
      </c>
      <c r="D2061" s="149" t="s">
        <v>20312</v>
      </c>
    </row>
    <row r="2062" spans="1:4" ht="13.5" x14ac:dyDescent="0.25">
      <c r="A2062" s="148">
        <v>92464</v>
      </c>
      <c r="B2062" s="148" t="s">
        <v>18026</v>
      </c>
      <c r="C2062" s="148" t="s">
        <v>5570</v>
      </c>
      <c r="D2062" s="149" t="s">
        <v>23436</v>
      </c>
    </row>
    <row r="2063" spans="1:4" ht="13.5" x14ac:dyDescent="0.25">
      <c r="A2063" s="148">
        <v>92465</v>
      </c>
      <c r="B2063" s="148" t="s">
        <v>18027</v>
      </c>
      <c r="C2063" s="148" t="s">
        <v>5570</v>
      </c>
      <c r="D2063" s="149" t="s">
        <v>23437</v>
      </c>
    </row>
    <row r="2064" spans="1:4" ht="13.5" x14ac:dyDescent="0.25">
      <c r="A2064" s="148">
        <v>92466</v>
      </c>
      <c r="B2064" s="148" t="s">
        <v>18028</v>
      </c>
      <c r="C2064" s="148" t="s">
        <v>5570</v>
      </c>
      <c r="D2064" s="149" t="s">
        <v>13828</v>
      </c>
    </row>
    <row r="2065" spans="1:4" ht="13.5" x14ac:dyDescent="0.25">
      <c r="A2065" s="148">
        <v>92467</v>
      </c>
      <c r="B2065" s="148" t="s">
        <v>18029</v>
      </c>
      <c r="C2065" s="148" t="s">
        <v>5570</v>
      </c>
      <c r="D2065" s="149" t="s">
        <v>20046</v>
      </c>
    </row>
    <row r="2066" spans="1:4" ht="13.5" x14ac:dyDescent="0.25">
      <c r="A2066" s="148">
        <v>92468</v>
      </c>
      <c r="B2066" s="148" t="s">
        <v>18030</v>
      </c>
      <c r="C2066" s="148" t="s">
        <v>5570</v>
      </c>
      <c r="D2066" s="149" t="s">
        <v>23438</v>
      </c>
    </row>
    <row r="2067" spans="1:4" ht="13.5" x14ac:dyDescent="0.25">
      <c r="A2067" s="148">
        <v>92469</v>
      </c>
      <c r="B2067" s="148" t="s">
        <v>18031</v>
      </c>
      <c r="C2067" s="148" t="s">
        <v>5570</v>
      </c>
      <c r="D2067" s="149" t="s">
        <v>22723</v>
      </c>
    </row>
    <row r="2068" spans="1:4" ht="13.5" x14ac:dyDescent="0.25">
      <c r="A2068" s="148">
        <v>92470</v>
      </c>
      <c r="B2068" s="148" t="s">
        <v>18032</v>
      </c>
      <c r="C2068" s="148" t="s">
        <v>5570</v>
      </c>
      <c r="D2068" s="149" t="s">
        <v>23439</v>
      </c>
    </row>
    <row r="2069" spans="1:4" ht="13.5" x14ac:dyDescent="0.25">
      <c r="A2069" s="148">
        <v>92471</v>
      </c>
      <c r="B2069" s="148" t="s">
        <v>18033</v>
      </c>
      <c r="C2069" s="148" t="s">
        <v>5570</v>
      </c>
      <c r="D2069" s="149" t="s">
        <v>23440</v>
      </c>
    </row>
    <row r="2070" spans="1:4" ht="13.5" x14ac:dyDescent="0.25">
      <c r="A2070" s="148">
        <v>92472</v>
      </c>
      <c r="B2070" s="148" t="s">
        <v>18034</v>
      </c>
      <c r="C2070" s="148" t="s">
        <v>5570</v>
      </c>
      <c r="D2070" s="149" t="s">
        <v>23441</v>
      </c>
    </row>
    <row r="2071" spans="1:4" ht="13.5" x14ac:dyDescent="0.25">
      <c r="A2071" s="148">
        <v>92473</v>
      </c>
      <c r="B2071" s="148" t="s">
        <v>18035</v>
      </c>
      <c r="C2071" s="148" t="s">
        <v>5570</v>
      </c>
      <c r="D2071" s="149" t="s">
        <v>23442</v>
      </c>
    </row>
    <row r="2072" spans="1:4" ht="13.5" x14ac:dyDescent="0.25">
      <c r="A2072" s="148">
        <v>92474</v>
      </c>
      <c r="B2072" s="148" t="s">
        <v>18036</v>
      </c>
      <c r="C2072" s="148" t="s">
        <v>5570</v>
      </c>
      <c r="D2072" s="149" t="s">
        <v>23443</v>
      </c>
    </row>
    <row r="2073" spans="1:4" ht="13.5" x14ac:dyDescent="0.25">
      <c r="A2073" s="148">
        <v>92475</v>
      </c>
      <c r="B2073" s="148" t="s">
        <v>18037</v>
      </c>
      <c r="C2073" s="148" t="s">
        <v>5570</v>
      </c>
      <c r="D2073" s="149" t="s">
        <v>23444</v>
      </c>
    </row>
    <row r="2074" spans="1:4" ht="13.5" x14ac:dyDescent="0.25">
      <c r="A2074" s="148">
        <v>92476</v>
      </c>
      <c r="B2074" s="148" t="s">
        <v>18038</v>
      </c>
      <c r="C2074" s="148" t="s">
        <v>5570</v>
      </c>
      <c r="D2074" s="149" t="s">
        <v>23445</v>
      </c>
    </row>
    <row r="2075" spans="1:4" ht="13.5" x14ac:dyDescent="0.25">
      <c r="A2075" s="148">
        <v>92477</v>
      </c>
      <c r="B2075" s="148" t="s">
        <v>18039</v>
      </c>
      <c r="C2075" s="148" t="s">
        <v>5570</v>
      </c>
      <c r="D2075" s="149" t="s">
        <v>22469</v>
      </c>
    </row>
    <row r="2076" spans="1:4" ht="13.5" x14ac:dyDescent="0.25">
      <c r="A2076" s="148">
        <v>92478</v>
      </c>
      <c r="B2076" s="148" t="s">
        <v>18040</v>
      </c>
      <c r="C2076" s="148" t="s">
        <v>5570</v>
      </c>
      <c r="D2076" s="149" t="s">
        <v>23446</v>
      </c>
    </row>
    <row r="2077" spans="1:4" ht="13.5" x14ac:dyDescent="0.25">
      <c r="A2077" s="148">
        <v>92479</v>
      </c>
      <c r="B2077" s="148" t="s">
        <v>18041</v>
      </c>
      <c r="C2077" s="148" t="s">
        <v>5570</v>
      </c>
      <c r="D2077" s="149" t="s">
        <v>23212</v>
      </c>
    </row>
    <row r="2078" spans="1:4" ht="13.5" x14ac:dyDescent="0.25">
      <c r="A2078" s="148">
        <v>92480</v>
      </c>
      <c r="B2078" s="148" t="s">
        <v>18042</v>
      </c>
      <c r="C2078" s="148" t="s">
        <v>5570</v>
      </c>
      <c r="D2078" s="149" t="s">
        <v>23447</v>
      </c>
    </row>
    <row r="2079" spans="1:4" ht="13.5" x14ac:dyDescent="0.25">
      <c r="A2079" s="148">
        <v>92481</v>
      </c>
      <c r="B2079" s="148" t="s">
        <v>18043</v>
      </c>
      <c r="C2079" s="148" t="s">
        <v>5570</v>
      </c>
      <c r="D2079" s="149" t="s">
        <v>23448</v>
      </c>
    </row>
    <row r="2080" spans="1:4" ht="13.5" x14ac:dyDescent="0.25">
      <c r="A2080" s="148">
        <v>92482</v>
      </c>
      <c r="B2080" s="148" t="s">
        <v>18044</v>
      </c>
      <c r="C2080" s="148" t="s">
        <v>5570</v>
      </c>
      <c r="D2080" s="149" t="s">
        <v>23449</v>
      </c>
    </row>
    <row r="2081" spans="1:4" ht="13.5" x14ac:dyDescent="0.25">
      <c r="A2081" s="148">
        <v>92483</v>
      </c>
      <c r="B2081" s="148" t="s">
        <v>18045</v>
      </c>
      <c r="C2081" s="148" t="s">
        <v>5570</v>
      </c>
      <c r="D2081" s="149" t="s">
        <v>23450</v>
      </c>
    </row>
    <row r="2082" spans="1:4" ht="13.5" x14ac:dyDescent="0.25">
      <c r="A2082" s="148">
        <v>92484</v>
      </c>
      <c r="B2082" s="148" t="s">
        <v>18046</v>
      </c>
      <c r="C2082" s="148" t="s">
        <v>5570</v>
      </c>
      <c r="D2082" s="149" t="s">
        <v>23451</v>
      </c>
    </row>
    <row r="2083" spans="1:4" ht="13.5" x14ac:dyDescent="0.25">
      <c r="A2083" s="148">
        <v>92485</v>
      </c>
      <c r="B2083" s="148" t="s">
        <v>18047</v>
      </c>
      <c r="C2083" s="148" t="s">
        <v>5570</v>
      </c>
      <c r="D2083" s="149" t="s">
        <v>23452</v>
      </c>
    </row>
    <row r="2084" spans="1:4" ht="13.5" x14ac:dyDescent="0.25">
      <c r="A2084" s="148">
        <v>92486</v>
      </c>
      <c r="B2084" s="148" t="s">
        <v>18048</v>
      </c>
      <c r="C2084" s="148" t="s">
        <v>5570</v>
      </c>
      <c r="D2084" s="149" t="s">
        <v>23453</v>
      </c>
    </row>
    <row r="2085" spans="1:4" ht="13.5" x14ac:dyDescent="0.25">
      <c r="A2085" s="148">
        <v>92487</v>
      </c>
      <c r="B2085" s="148" t="s">
        <v>18049</v>
      </c>
      <c r="C2085" s="148" t="s">
        <v>5570</v>
      </c>
      <c r="D2085" s="149" t="s">
        <v>23454</v>
      </c>
    </row>
    <row r="2086" spans="1:4" ht="13.5" x14ac:dyDescent="0.25">
      <c r="A2086" s="148">
        <v>92488</v>
      </c>
      <c r="B2086" s="148" t="s">
        <v>18050</v>
      </c>
      <c r="C2086" s="148" t="s">
        <v>5570</v>
      </c>
      <c r="D2086" s="149" t="s">
        <v>23455</v>
      </c>
    </row>
    <row r="2087" spans="1:4" ht="13.5" x14ac:dyDescent="0.25">
      <c r="A2087" s="148">
        <v>92489</v>
      </c>
      <c r="B2087" s="148" t="s">
        <v>18051</v>
      </c>
      <c r="C2087" s="148" t="s">
        <v>5570</v>
      </c>
      <c r="D2087" s="149" t="s">
        <v>22021</v>
      </c>
    </row>
    <row r="2088" spans="1:4" ht="13.5" x14ac:dyDescent="0.25">
      <c r="A2088" s="148">
        <v>92490</v>
      </c>
      <c r="B2088" s="148" t="s">
        <v>18052</v>
      </c>
      <c r="C2088" s="148" t="s">
        <v>5570</v>
      </c>
      <c r="D2088" s="149" t="s">
        <v>13546</v>
      </c>
    </row>
    <row r="2089" spans="1:4" ht="13.5" x14ac:dyDescent="0.25">
      <c r="A2089" s="148">
        <v>92491</v>
      </c>
      <c r="B2089" s="148" t="s">
        <v>18053</v>
      </c>
      <c r="C2089" s="148" t="s">
        <v>5570</v>
      </c>
      <c r="D2089" s="149" t="s">
        <v>23456</v>
      </c>
    </row>
    <row r="2090" spans="1:4" ht="13.5" x14ac:dyDescent="0.25">
      <c r="A2090" s="148">
        <v>92492</v>
      </c>
      <c r="B2090" s="148" t="s">
        <v>18054</v>
      </c>
      <c r="C2090" s="148" t="s">
        <v>5570</v>
      </c>
      <c r="D2090" s="149" t="s">
        <v>23457</v>
      </c>
    </row>
    <row r="2091" spans="1:4" ht="13.5" x14ac:dyDescent="0.25">
      <c r="A2091" s="148">
        <v>92493</v>
      </c>
      <c r="B2091" s="148" t="s">
        <v>18055</v>
      </c>
      <c r="C2091" s="148" t="s">
        <v>5570</v>
      </c>
      <c r="D2091" s="149" t="s">
        <v>20452</v>
      </c>
    </row>
    <row r="2092" spans="1:4" ht="13.5" x14ac:dyDescent="0.25">
      <c r="A2092" s="148">
        <v>92494</v>
      </c>
      <c r="B2092" s="148" t="s">
        <v>18056</v>
      </c>
      <c r="C2092" s="148" t="s">
        <v>5570</v>
      </c>
      <c r="D2092" s="149" t="s">
        <v>15351</v>
      </c>
    </row>
    <row r="2093" spans="1:4" ht="13.5" x14ac:dyDescent="0.25">
      <c r="A2093" s="148">
        <v>92495</v>
      </c>
      <c r="B2093" s="148" t="s">
        <v>18057</v>
      </c>
      <c r="C2093" s="148" t="s">
        <v>5570</v>
      </c>
      <c r="D2093" s="149" t="s">
        <v>23458</v>
      </c>
    </row>
    <row r="2094" spans="1:4" ht="13.5" x14ac:dyDescent="0.25">
      <c r="A2094" s="148">
        <v>92496</v>
      </c>
      <c r="B2094" s="148" t="s">
        <v>18058</v>
      </c>
      <c r="C2094" s="148" t="s">
        <v>5570</v>
      </c>
      <c r="D2094" s="149" t="s">
        <v>23459</v>
      </c>
    </row>
    <row r="2095" spans="1:4" ht="13.5" x14ac:dyDescent="0.25">
      <c r="A2095" s="148">
        <v>92497</v>
      </c>
      <c r="B2095" s="148" t="s">
        <v>18059</v>
      </c>
      <c r="C2095" s="148" t="s">
        <v>5570</v>
      </c>
      <c r="D2095" s="149" t="s">
        <v>23460</v>
      </c>
    </row>
    <row r="2096" spans="1:4" ht="13.5" x14ac:dyDescent="0.25">
      <c r="A2096" s="148">
        <v>92498</v>
      </c>
      <c r="B2096" s="148" t="s">
        <v>18060</v>
      </c>
      <c r="C2096" s="148" t="s">
        <v>5570</v>
      </c>
      <c r="D2096" s="149" t="s">
        <v>23461</v>
      </c>
    </row>
    <row r="2097" spans="1:4" ht="13.5" x14ac:dyDescent="0.25">
      <c r="A2097" s="148">
        <v>92499</v>
      </c>
      <c r="B2097" s="148" t="s">
        <v>18061</v>
      </c>
      <c r="C2097" s="148" t="s">
        <v>5570</v>
      </c>
      <c r="D2097" s="149" t="s">
        <v>23462</v>
      </c>
    </row>
    <row r="2098" spans="1:4" ht="13.5" x14ac:dyDescent="0.25">
      <c r="A2098" s="148">
        <v>92500</v>
      </c>
      <c r="B2098" s="148" t="s">
        <v>18062</v>
      </c>
      <c r="C2098" s="148" t="s">
        <v>5570</v>
      </c>
      <c r="D2098" s="149" t="s">
        <v>14266</v>
      </c>
    </row>
    <row r="2099" spans="1:4" ht="13.5" x14ac:dyDescent="0.25">
      <c r="A2099" s="148">
        <v>92501</v>
      </c>
      <c r="B2099" s="148" t="s">
        <v>18063</v>
      </c>
      <c r="C2099" s="148" t="s">
        <v>5570</v>
      </c>
      <c r="D2099" s="149" t="s">
        <v>23463</v>
      </c>
    </row>
    <row r="2100" spans="1:4" ht="13.5" x14ac:dyDescent="0.25">
      <c r="A2100" s="148">
        <v>92502</v>
      </c>
      <c r="B2100" s="148" t="s">
        <v>18064</v>
      </c>
      <c r="C2100" s="148" t="s">
        <v>5570</v>
      </c>
      <c r="D2100" s="149" t="s">
        <v>23464</v>
      </c>
    </row>
    <row r="2101" spans="1:4" ht="13.5" x14ac:dyDescent="0.25">
      <c r="A2101" s="148">
        <v>92503</v>
      </c>
      <c r="B2101" s="148" t="s">
        <v>18065</v>
      </c>
      <c r="C2101" s="148" t="s">
        <v>5570</v>
      </c>
      <c r="D2101" s="149" t="s">
        <v>23465</v>
      </c>
    </row>
    <row r="2102" spans="1:4" ht="13.5" x14ac:dyDescent="0.25">
      <c r="A2102" s="148">
        <v>92504</v>
      </c>
      <c r="B2102" s="148" t="s">
        <v>18066</v>
      </c>
      <c r="C2102" s="148" t="s">
        <v>5570</v>
      </c>
      <c r="D2102" s="149" t="s">
        <v>23466</v>
      </c>
    </row>
    <row r="2103" spans="1:4" ht="13.5" x14ac:dyDescent="0.25">
      <c r="A2103" s="148">
        <v>92505</v>
      </c>
      <c r="B2103" s="148" t="s">
        <v>18067</v>
      </c>
      <c r="C2103" s="148" t="s">
        <v>5570</v>
      </c>
      <c r="D2103" s="149" t="s">
        <v>23467</v>
      </c>
    </row>
    <row r="2104" spans="1:4" ht="13.5" x14ac:dyDescent="0.25">
      <c r="A2104" s="148">
        <v>92506</v>
      </c>
      <c r="B2104" s="148" t="s">
        <v>18068</v>
      </c>
      <c r="C2104" s="148" t="s">
        <v>5570</v>
      </c>
      <c r="D2104" s="149" t="s">
        <v>23468</v>
      </c>
    </row>
    <row r="2105" spans="1:4" ht="13.5" x14ac:dyDescent="0.25">
      <c r="A2105" s="148">
        <v>92507</v>
      </c>
      <c r="B2105" s="148" t="s">
        <v>18069</v>
      </c>
      <c r="C2105" s="148" t="s">
        <v>5570</v>
      </c>
      <c r="D2105" s="149" t="s">
        <v>23469</v>
      </c>
    </row>
    <row r="2106" spans="1:4" ht="13.5" x14ac:dyDescent="0.25">
      <c r="A2106" s="148">
        <v>92508</v>
      </c>
      <c r="B2106" s="148" t="s">
        <v>18070</v>
      </c>
      <c r="C2106" s="148" t="s">
        <v>5570</v>
      </c>
      <c r="D2106" s="149" t="s">
        <v>14344</v>
      </c>
    </row>
    <row r="2107" spans="1:4" ht="13.5" x14ac:dyDescent="0.25">
      <c r="A2107" s="148">
        <v>92509</v>
      </c>
      <c r="B2107" s="148" t="s">
        <v>18071</v>
      </c>
      <c r="C2107" s="148" t="s">
        <v>5570</v>
      </c>
      <c r="D2107" s="149" t="s">
        <v>20010</v>
      </c>
    </row>
    <row r="2108" spans="1:4" ht="13.5" x14ac:dyDescent="0.25">
      <c r="A2108" s="148">
        <v>92510</v>
      </c>
      <c r="B2108" s="148" t="s">
        <v>18072</v>
      </c>
      <c r="C2108" s="148" t="s">
        <v>5570</v>
      </c>
      <c r="D2108" s="149" t="s">
        <v>13323</v>
      </c>
    </row>
    <row r="2109" spans="1:4" ht="13.5" x14ac:dyDescent="0.25">
      <c r="A2109" s="148">
        <v>92511</v>
      </c>
      <c r="B2109" s="148" t="s">
        <v>18073</v>
      </c>
      <c r="C2109" s="148" t="s">
        <v>5570</v>
      </c>
      <c r="D2109" s="149" t="s">
        <v>23470</v>
      </c>
    </row>
    <row r="2110" spans="1:4" ht="13.5" x14ac:dyDescent="0.25">
      <c r="A2110" s="148">
        <v>92512</v>
      </c>
      <c r="B2110" s="148" t="s">
        <v>18074</v>
      </c>
      <c r="C2110" s="148" t="s">
        <v>5570</v>
      </c>
      <c r="D2110" s="149" t="s">
        <v>23471</v>
      </c>
    </row>
    <row r="2111" spans="1:4" ht="13.5" x14ac:dyDescent="0.25">
      <c r="A2111" s="148">
        <v>92513</v>
      </c>
      <c r="B2111" s="148" t="s">
        <v>18075</v>
      </c>
      <c r="C2111" s="148" t="s">
        <v>5570</v>
      </c>
      <c r="D2111" s="149" t="s">
        <v>23472</v>
      </c>
    </row>
    <row r="2112" spans="1:4" ht="13.5" x14ac:dyDescent="0.25">
      <c r="A2112" s="148">
        <v>92514</v>
      </c>
      <c r="B2112" s="148" t="s">
        <v>18076</v>
      </c>
      <c r="C2112" s="148" t="s">
        <v>5570</v>
      </c>
      <c r="D2112" s="149" t="s">
        <v>19860</v>
      </c>
    </row>
    <row r="2113" spans="1:4" ht="13.5" x14ac:dyDescent="0.25">
      <c r="A2113" s="148">
        <v>92515</v>
      </c>
      <c r="B2113" s="148" t="s">
        <v>18077</v>
      </c>
      <c r="C2113" s="148" t="s">
        <v>5570</v>
      </c>
      <c r="D2113" s="149" t="s">
        <v>23473</v>
      </c>
    </row>
    <row r="2114" spans="1:4" ht="13.5" x14ac:dyDescent="0.25">
      <c r="A2114" s="148">
        <v>92516</v>
      </c>
      <c r="B2114" s="148" t="s">
        <v>18078</v>
      </c>
      <c r="C2114" s="148" t="s">
        <v>5570</v>
      </c>
      <c r="D2114" s="149" t="s">
        <v>23474</v>
      </c>
    </row>
    <row r="2115" spans="1:4" ht="13.5" x14ac:dyDescent="0.25">
      <c r="A2115" s="148">
        <v>92517</v>
      </c>
      <c r="B2115" s="148" t="s">
        <v>18079</v>
      </c>
      <c r="C2115" s="148" t="s">
        <v>5570</v>
      </c>
      <c r="D2115" s="149" t="s">
        <v>12613</v>
      </c>
    </row>
    <row r="2116" spans="1:4" ht="13.5" x14ac:dyDescent="0.25">
      <c r="A2116" s="148">
        <v>92518</v>
      </c>
      <c r="B2116" s="148" t="s">
        <v>18080</v>
      </c>
      <c r="C2116" s="148" t="s">
        <v>5570</v>
      </c>
      <c r="D2116" s="149" t="s">
        <v>23475</v>
      </c>
    </row>
    <row r="2117" spans="1:4" ht="13.5" x14ac:dyDescent="0.25">
      <c r="A2117" s="148">
        <v>92519</v>
      </c>
      <c r="B2117" s="148" t="s">
        <v>18081</v>
      </c>
      <c r="C2117" s="148" t="s">
        <v>5570</v>
      </c>
      <c r="D2117" s="149" t="s">
        <v>23476</v>
      </c>
    </row>
    <row r="2118" spans="1:4" ht="13.5" x14ac:dyDescent="0.25">
      <c r="A2118" s="148">
        <v>92520</v>
      </c>
      <c r="B2118" s="148" t="s">
        <v>18082</v>
      </c>
      <c r="C2118" s="148" t="s">
        <v>5570</v>
      </c>
      <c r="D2118" s="149" t="s">
        <v>17231</v>
      </c>
    </row>
    <row r="2119" spans="1:4" ht="13.5" x14ac:dyDescent="0.25">
      <c r="A2119" s="148">
        <v>92521</v>
      </c>
      <c r="B2119" s="148" t="s">
        <v>18083</v>
      </c>
      <c r="C2119" s="148" t="s">
        <v>5570</v>
      </c>
      <c r="D2119" s="149" t="s">
        <v>21079</v>
      </c>
    </row>
    <row r="2120" spans="1:4" ht="13.5" x14ac:dyDescent="0.25">
      <c r="A2120" s="148">
        <v>92522</v>
      </c>
      <c r="B2120" s="148" t="s">
        <v>18084</v>
      </c>
      <c r="C2120" s="148" t="s">
        <v>5570</v>
      </c>
      <c r="D2120" s="149" t="s">
        <v>22564</v>
      </c>
    </row>
    <row r="2121" spans="1:4" ht="13.5" x14ac:dyDescent="0.25">
      <c r="A2121" s="148">
        <v>92523</v>
      </c>
      <c r="B2121" s="148" t="s">
        <v>18085</v>
      </c>
      <c r="C2121" s="148" t="s">
        <v>5570</v>
      </c>
      <c r="D2121" s="149" t="s">
        <v>23477</v>
      </c>
    </row>
    <row r="2122" spans="1:4" ht="13.5" x14ac:dyDescent="0.25">
      <c r="A2122" s="148">
        <v>92524</v>
      </c>
      <c r="B2122" s="148" t="s">
        <v>18086</v>
      </c>
      <c r="C2122" s="148" t="s">
        <v>5570</v>
      </c>
      <c r="D2122" s="149" t="s">
        <v>23478</v>
      </c>
    </row>
    <row r="2123" spans="1:4" ht="13.5" x14ac:dyDescent="0.25">
      <c r="A2123" s="148">
        <v>92525</v>
      </c>
      <c r="B2123" s="148" t="s">
        <v>18087</v>
      </c>
      <c r="C2123" s="148" t="s">
        <v>5570</v>
      </c>
      <c r="D2123" s="149" t="s">
        <v>17261</v>
      </c>
    </row>
    <row r="2124" spans="1:4" ht="13.5" x14ac:dyDescent="0.25">
      <c r="A2124" s="148">
        <v>92526</v>
      </c>
      <c r="B2124" s="148" t="s">
        <v>18088</v>
      </c>
      <c r="C2124" s="148" t="s">
        <v>5570</v>
      </c>
      <c r="D2124" s="149" t="s">
        <v>13437</v>
      </c>
    </row>
    <row r="2125" spans="1:4" ht="13.5" x14ac:dyDescent="0.25">
      <c r="A2125" s="148">
        <v>92527</v>
      </c>
      <c r="B2125" s="148" t="s">
        <v>18089</v>
      </c>
      <c r="C2125" s="148" t="s">
        <v>5570</v>
      </c>
      <c r="D2125" s="149" t="s">
        <v>20364</v>
      </c>
    </row>
    <row r="2126" spans="1:4" ht="13.5" x14ac:dyDescent="0.25">
      <c r="A2126" s="148">
        <v>92528</v>
      </c>
      <c r="B2126" s="148" t="s">
        <v>18090</v>
      </c>
      <c r="C2126" s="148" t="s">
        <v>5570</v>
      </c>
      <c r="D2126" s="149" t="s">
        <v>23479</v>
      </c>
    </row>
    <row r="2127" spans="1:4" ht="13.5" x14ac:dyDescent="0.25">
      <c r="A2127" s="148">
        <v>92529</v>
      </c>
      <c r="B2127" s="148" t="s">
        <v>18091</v>
      </c>
      <c r="C2127" s="148" t="s">
        <v>5570</v>
      </c>
      <c r="D2127" s="149" t="s">
        <v>20009</v>
      </c>
    </row>
    <row r="2128" spans="1:4" ht="13.5" x14ac:dyDescent="0.25">
      <c r="A2128" s="148">
        <v>92530</v>
      </c>
      <c r="B2128" s="148" t="s">
        <v>18092</v>
      </c>
      <c r="C2128" s="148" t="s">
        <v>5570</v>
      </c>
      <c r="D2128" s="149" t="s">
        <v>16039</v>
      </c>
    </row>
    <row r="2129" spans="1:4" ht="13.5" x14ac:dyDescent="0.25">
      <c r="A2129" s="148">
        <v>92531</v>
      </c>
      <c r="B2129" s="148" t="s">
        <v>18093</v>
      </c>
      <c r="C2129" s="148" t="s">
        <v>5570</v>
      </c>
      <c r="D2129" s="149" t="s">
        <v>23480</v>
      </c>
    </row>
    <row r="2130" spans="1:4" ht="13.5" x14ac:dyDescent="0.25">
      <c r="A2130" s="148">
        <v>92532</v>
      </c>
      <c r="B2130" s="148" t="s">
        <v>18094</v>
      </c>
      <c r="C2130" s="148" t="s">
        <v>5570</v>
      </c>
      <c r="D2130" s="149" t="s">
        <v>23481</v>
      </c>
    </row>
    <row r="2131" spans="1:4" ht="13.5" x14ac:dyDescent="0.25">
      <c r="A2131" s="148">
        <v>92533</v>
      </c>
      <c r="B2131" s="148" t="s">
        <v>18095</v>
      </c>
      <c r="C2131" s="148" t="s">
        <v>5570</v>
      </c>
      <c r="D2131" s="149" t="s">
        <v>22691</v>
      </c>
    </row>
    <row r="2132" spans="1:4" ht="13.5" x14ac:dyDescent="0.25">
      <c r="A2132" s="148">
        <v>92534</v>
      </c>
      <c r="B2132" s="148" t="s">
        <v>18096</v>
      </c>
      <c r="C2132" s="148" t="s">
        <v>5570</v>
      </c>
      <c r="D2132" s="149" t="s">
        <v>23482</v>
      </c>
    </row>
    <row r="2133" spans="1:4" ht="13.5" x14ac:dyDescent="0.25">
      <c r="A2133" s="148">
        <v>92535</v>
      </c>
      <c r="B2133" s="148" t="s">
        <v>18097</v>
      </c>
      <c r="C2133" s="148" t="s">
        <v>5570</v>
      </c>
      <c r="D2133" s="149" t="s">
        <v>21481</v>
      </c>
    </row>
    <row r="2134" spans="1:4" ht="13.5" x14ac:dyDescent="0.25">
      <c r="A2134" s="148">
        <v>92536</v>
      </c>
      <c r="B2134" s="148" t="s">
        <v>18098</v>
      </c>
      <c r="C2134" s="148" t="s">
        <v>5570</v>
      </c>
      <c r="D2134" s="149" t="s">
        <v>23483</v>
      </c>
    </row>
    <row r="2135" spans="1:4" ht="13.5" x14ac:dyDescent="0.25">
      <c r="A2135" s="148">
        <v>92537</v>
      </c>
      <c r="B2135" s="148" t="s">
        <v>18099</v>
      </c>
      <c r="C2135" s="148" t="s">
        <v>5570</v>
      </c>
      <c r="D2135" s="149" t="s">
        <v>15394</v>
      </c>
    </row>
    <row r="2136" spans="1:4" ht="13.5" x14ac:dyDescent="0.25">
      <c r="A2136" s="148">
        <v>92538</v>
      </c>
      <c r="B2136" s="148" t="s">
        <v>18100</v>
      </c>
      <c r="C2136" s="148" t="s">
        <v>5570</v>
      </c>
      <c r="D2136" s="149" t="s">
        <v>23484</v>
      </c>
    </row>
    <row r="2137" spans="1:4" ht="13.5" x14ac:dyDescent="0.25">
      <c r="A2137" s="148">
        <v>95934</v>
      </c>
      <c r="B2137" s="148" t="s">
        <v>18101</v>
      </c>
      <c r="C2137" s="148" t="s">
        <v>5570</v>
      </c>
      <c r="D2137" s="149" t="s">
        <v>23485</v>
      </c>
    </row>
    <row r="2138" spans="1:4" ht="13.5" x14ac:dyDescent="0.25">
      <c r="A2138" s="148">
        <v>95935</v>
      </c>
      <c r="B2138" s="148" t="s">
        <v>18102</v>
      </c>
      <c r="C2138" s="148" t="s">
        <v>5570</v>
      </c>
      <c r="D2138" s="149" t="s">
        <v>23486</v>
      </c>
    </row>
    <row r="2139" spans="1:4" ht="13.5" x14ac:dyDescent="0.25">
      <c r="A2139" s="148">
        <v>95936</v>
      </c>
      <c r="B2139" s="148" t="s">
        <v>18103</v>
      </c>
      <c r="C2139" s="148" t="s">
        <v>5570</v>
      </c>
      <c r="D2139" s="149" t="s">
        <v>23487</v>
      </c>
    </row>
    <row r="2140" spans="1:4" ht="13.5" x14ac:dyDescent="0.25">
      <c r="A2140" s="148">
        <v>95937</v>
      </c>
      <c r="B2140" s="148" t="s">
        <v>18104</v>
      </c>
      <c r="C2140" s="148" t="s">
        <v>5570</v>
      </c>
      <c r="D2140" s="149" t="s">
        <v>14418</v>
      </c>
    </row>
    <row r="2141" spans="1:4" ht="13.5" x14ac:dyDescent="0.25">
      <c r="A2141" s="148">
        <v>95938</v>
      </c>
      <c r="B2141" s="148" t="s">
        <v>18105</v>
      </c>
      <c r="C2141" s="148" t="s">
        <v>5570</v>
      </c>
      <c r="D2141" s="149" t="s">
        <v>23488</v>
      </c>
    </row>
    <row r="2142" spans="1:4" ht="13.5" x14ac:dyDescent="0.25">
      <c r="A2142" s="148">
        <v>95939</v>
      </c>
      <c r="B2142" s="148" t="s">
        <v>18106</v>
      </c>
      <c r="C2142" s="148" t="s">
        <v>5570</v>
      </c>
      <c r="D2142" s="149" t="s">
        <v>23489</v>
      </c>
    </row>
    <row r="2143" spans="1:4" ht="13.5" x14ac:dyDescent="0.25">
      <c r="A2143" s="148">
        <v>95940</v>
      </c>
      <c r="B2143" s="148" t="s">
        <v>18107</v>
      </c>
      <c r="C2143" s="148" t="s">
        <v>5570</v>
      </c>
      <c r="D2143" s="149" t="s">
        <v>23490</v>
      </c>
    </row>
    <row r="2144" spans="1:4" ht="13.5" x14ac:dyDescent="0.25">
      <c r="A2144" s="148">
        <v>95941</v>
      </c>
      <c r="B2144" s="148" t="s">
        <v>18108</v>
      </c>
      <c r="C2144" s="148" t="s">
        <v>5570</v>
      </c>
      <c r="D2144" s="149" t="s">
        <v>17104</v>
      </c>
    </row>
    <row r="2145" spans="1:4" ht="13.5" x14ac:dyDescent="0.25">
      <c r="A2145" s="148">
        <v>95942</v>
      </c>
      <c r="B2145" s="148" t="s">
        <v>18109</v>
      </c>
      <c r="C2145" s="148" t="s">
        <v>5570</v>
      </c>
      <c r="D2145" s="149" t="s">
        <v>23491</v>
      </c>
    </row>
    <row r="2146" spans="1:4" ht="13.5" x14ac:dyDescent="0.25">
      <c r="A2146" s="148">
        <v>96252</v>
      </c>
      <c r="B2146" s="148" t="s">
        <v>7519</v>
      </c>
      <c r="C2146" s="148" t="s">
        <v>5570</v>
      </c>
      <c r="D2146" s="149" t="s">
        <v>23492</v>
      </c>
    </row>
    <row r="2147" spans="1:4" ht="13.5" x14ac:dyDescent="0.25">
      <c r="A2147" s="148">
        <v>96257</v>
      </c>
      <c r="B2147" s="148" t="s">
        <v>7520</v>
      </c>
      <c r="C2147" s="148" t="s">
        <v>5570</v>
      </c>
      <c r="D2147" s="149" t="s">
        <v>13916</v>
      </c>
    </row>
    <row r="2148" spans="1:4" ht="13.5" x14ac:dyDescent="0.25">
      <c r="A2148" s="148">
        <v>96258</v>
      </c>
      <c r="B2148" s="148" t="s">
        <v>7521</v>
      </c>
      <c r="C2148" s="148" t="s">
        <v>5570</v>
      </c>
      <c r="D2148" s="149" t="s">
        <v>23493</v>
      </c>
    </row>
    <row r="2149" spans="1:4" ht="13.5" x14ac:dyDescent="0.25">
      <c r="A2149" s="148">
        <v>96259</v>
      </c>
      <c r="B2149" s="148" t="s">
        <v>7522</v>
      </c>
      <c r="C2149" s="148" t="s">
        <v>5570</v>
      </c>
      <c r="D2149" s="149" t="s">
        <v>23494</v>
      </c>
    </row>
    <row r="2150" spans="1:4" ht="13.5" x14ac:dyDescent="0.25">
      <c r="A2150" s="148">
        <v>96529</v>
      </c>
      <c r="B2150" s="148" t="s">
        <v>7523</v>
      </c>
      <c r="C2150" s="148" t="s">
        <v>5570</v>
      </c>
      <c r="D2150" s="149" t="s">
        <v>23495</v>
      </c>
    </row>
    <row r="2151" spans="1:4" ht="13.5" x14ac:dyDescent="0.25">
      <c r="A2151" s="148">
        <v>96530</v>
      </c>
      <c r="B2151" s="148" t="s">
        <v>7524</v>
      </c>
      <c r="C2151" s="148" t="s">
        <v>5570</v>
      </c>
      <c r="D2151" s="149" t="s">
        <v>23496</v>
      </c>
    </row>
    <row r="2152" spans="1:4" ht="13.5" x14ac:dyDescent="0.25">
      <c r="A2152" s="148">
        <v>96531</v>
      </c>
      <c r="B2152" s="148" t="s">
        <v>7525</v>
      </c>
      <c r="C2152" s="148" t="s">
        <v>5570</v>
      </c>
      <c r="D2152" s="149" t="s">
        <v>23497</v>
      </c>
    </row>
    <row r="2153" spans="1:4" ht="13.5" x14ac:dyDescent="0.25">
      <c r="A2153" s="148">
        <v>96532</v>
      </c>
      <c r="B2153" s="148" t="s">
        <v>7526</v>
      </c>
      <c r="C2153" s="148" t="s">
        <v>5570</v>
      </c>
      <c r="D2153" s="149" t="s">
        <v>23498</v>
      </c>
    </row>
    <row r="2154" spans="1:4" ht="13.5" x14ac:dyDescent="0.25">
      <c r="A2154" s="148">
        <v>96533</v>
      </c>
      <c r="B2154" s="148" t="s">
        <v>7527</v>
      </c>
      <c r="C2154" s="148" t="s">
        <v>5570</v>
      </c>
      <c r="D2154" s="149" t="s">
        <v>16529</v>
      </c>
    </row>
    <row r="2155" spans="1:4" ht="13.5" x14ac:dyDescent="0.25">
      <c r="A2155" s="148">
        <v>96534</v>
      </c>
      <c r="B2155" s="148" t="s">
        <v>7528</v>
      </c>
      <c r="C2155" s="148" t="s">
        <v>5570</v>
      </c>
      <c r="D2155" s="149" t="s">
        <v>23499</v>
      </c>
    </row>
    <row r="2156" spans="1:4" ht="13.5" x14ac:dyDescent="0.25">
      <c r="A2156" s="148">
        <v>96535</v>
      </c>
      <c r="B2156" s="148" t="s">
        <v>7529</v>
      </c>
      <c r="C2156" s="148" t="s">
        <v>5570</v>
      </c>
      <c r="D2156" s="149" t="s">
        <v>23500</v>
      </c>
    </row>
    <row r="2157" spans="1:4" ht="13.5" x14ac:dyDescent="0.25">
      <c r="A2157" s="148">
        <v>96536</v>
      </c>
      <c r="B2157" s="148" t="s">
        <v>7530</v>
      </c>
      <c r="C2157" s="148" t="s">
        <v>5570</v>
      </c>
      <c r="D2157" s="149" t="s">
        <v>23501</v>
      </c>
    </row>
    <row r="2158" spans="1:4" ht="13.5" x14ac:dyDescent="0.25">
      <c r="A2158" s="148">
        <v>96537</v>
      </c>
      <c r="B2158" s="148" t="s">
        <v>7531</v>
      </c>
      <c r="C2158" s="148" t="s">
        <v>5570</v>
      </c>
      <c r="D2158" s="149" t="s">
        <v>23502</v>
      </c>
    </row>
    <row r="2159" spans="1:4" ht="13.5" x14ac:dyDescent="0.25">
      <c r="A2159" s="148">
        <v>96538</v>
      </c>
      <c r="B2159" s="148" t="s">
        <v>7532</v>
      </c>
      <c r="C2159" s="148" t="s">
        <v>5570</v>
      </c>
      <c r="D2159" s="149" t="s">
        <v>23503</v>
      </c>
    </row>
    <row r="2160" spans="1:4" ht="13.5" x14ac:dyDescent="0.25">
      <c r="A2160" s="148">
        <v>96539</v>
      </c>
      <c r="B2160" s="148" t="s">
        <v>7533</v>
      </c>
      <c r="C2160" s="148" t="s">
        <v>5570</v>
      </c>
      <c r="D2160" s="149" t="s">
        <v>23303</v>
      </c>
    </row>
    <row r="2161" spans="1:4" ht="13.5" x14ac:dyDescent="0.25">
      <c r="A2161" s="148">
        <v>96540</v>
      </c>
      <c r="B2161" s="148" t="s">
        <v>7534</v>
      </c>
      <c r="C2161" s="148" t="s">
        <v>5570</v>
      </c>
      <c r="D2161" s="149" t="s">
        <v>23504</v>
      </c>
    </row>
    <row r="2162" spans="1:4" ht="13.5" x14ac:dyDescent="0.25">
      <c r="A2162" s="148">
        <v>96541</v>
      </c>
      <c r="B2162" s="148" t="s">
        <v>7535</v>
      </c>
      <c r="C2162" s="148" t="s">
        <v>5570</v>
      </c>
      <c r="D2162" s="149" t="s">
        <v>23505</v>
      </c>
    </row>
    <row r="2163" spans="1:4" ht="13.5" x14ac:dyDescent="0.25">
      <c r="A2163" s="148">
        <v>96542</v>
      </c>
      <c r="B2163" s="148" t="s">
        <v>7536</v>
      </c>
      <c r="C2163" s="148" t="s">
        <v>5570</v>
      </c>
      <c r="D2163" s="149" t="s">
        <v>23506</v>
      </c>
    </row>
    <row r="2164" spans="1:4" ht="13.5" x14ac:dyDescent="0.25">
      <c r="A2164" s="148">
        <v>96543</v>
      </c>
      <c r="B2164" s="148" t="s">
        <v>7537</v>
      </c>
      <c r="C2164" s="148" t="s">
        <v>6634</v>
      </c>
      <c r="D2164" s="149" t="s">
        <v>14483</v>
      </c>
    </row>
    <row r="2165" spans="1:4" ht="13.5" x14ac:dyDescent="0.25">
      <c r="A2165" s="148">
        <v>97747</v>
      </c>
      <c r="B2165" s="148" t="s">
        <v>7538</v>
      </c>
      <c r="C2165" s="148" t="s">
        <v>5570</v>
      </c>
      <c r="D2165" s="149" t="s">
        <v>23507</v>
      </c>
    </row>
    <row r="2166" spans="1:4" ht="13.5" x14ac:dyDescent="0.25">
      <c r="A2166" s="148" t="s">
        <v>23508</v>
      </c>
      <c r="B2166" s="148" t="s">
        <v>23509</v>
      </c>
      <c r="C2166" s="148" t="s">
        <v>5304</v>
      </c>
      <c r="D2166" s="149" t="s">
        <v>23510</v>
      </c>
    </row>
    <row r="2167" spans="1:4" ht="13.5" x14ac:dyDescent="0.25">
      <c r="A2167" s="148" t="s">
        <v>23511</v>
      </c>
      <c r="B2167" s="148" t="s">
        <v>23512</v>
      </c>
      <c r="C2167" s="148" t="s">
        <v>5304</v>
      </c>
      <c r="D2167" s="149" t="s">
        <v>23513</v>
      </c>
    </row>
    <row r="2168" spans="1:4" ht="13.5" x14ac:dyDescent="0.25">
      <c r="A2168" s="148">
        <v>85662</v>
      </c>
      <c r="B2168" s="148" t="s">
        <v>23514</v>
      </c>
      <c r="C2168" s="148" t="s">
        <v>5570</v>
      </c>
      <c r="D2168" s="149" t="s">
        <v>16969</v>
      </c>
    </row>
    <row r="2169" spans="1:4" ht="13.5" x14ac:dyDescent="0.25">
      <c r="A2169" s="148">
        <v>89996</v>
      </c>
      <c r="B2169" s="148" t="s">
        <v>18110</v>
      </c>
      <c r="C2169" s="148" t="s">
        <v>6634</v>
      </c>
      <c r="D2169" s="149" t="s">
        <v>20095</v>
      </c>
    </row>
    <row r="2170" spans="1:4" ht="13.5" x14ac:dyDescent="0.25">
      <c r="A2170" s="148">
        <v>89997</v>
      </c>
      <c r="B2170" s="148" t="s">
        <v>18111</v>
      </c>
      <c r="C2170" s="148" t="s">
        <v>6634</v>
      </c>
      <c r="D2170" s="149" t="s">
        <v>13220</v>
      </c>
    </row>
    <row r="2171" spans="1:4" ht="13.5" x14ac:dyDescent="0.25">
      <c r="A2171" s="148">
        <v>89998</v>
      </c>
      <c r="B2171" s="148" t="s">
        <v>18112</v>
      </c>
      <c r="C2171" s="148" t="s">
        <v>6634</v>
      </c>
      <c r="D2171" s="149" t="s">
        <v>15823</v>
      </c>
    </row>
    <row r="2172" spans="1:4" ht="13.5" x14ac:dyDescent="0.25">
      <c r="A2172" s="148">
        <v>89999</v>
      </c>
      <c r="B2172" s="148" t="s">
        <v>18113</v>
      </c>
      <c r="C2172" s="148" t="s">
        <v>6634</v>
      </c>
      <c r="D2172" s="149" t="s">
        <v>20972</v>
      </c>
    </row>
    <row r="2173" spans="1:4" ht="13.5" x14ac:dyDescent="0.25">
      <c r="A2173" s="148">
        <v>90000</v>
      </c>
      <c r="B2173" s="148" t="s">
        <v>18114</v>
      </c>
      <c r="C2173" s="148" t="s">
        <v>6634</v>
      </c>
      <c r="D2173" s="149" t="s">
        <v>14342</v>
      </c>
    </row>
    <row r="2174" spans="1:4" ht="13.5" x14ac:dyDescent="0.25">
      <c r="A2174" s="148">
        <v>91593</v>
      </c>
      <c r="B2174" s="148" t="s">
        <v>7635</v>
      </c>
      <c r="C2174" s="148" t="s">
        <v>6634</v>
      </c>
      <c r="D2174" s="149" t="s">
        <v>12552</v>
      </c>
    </row>
    <row r="2175" spans="1:4" ht="13.5" x14ac:dyDescent="0.25">
      <c r="A2175" s="148">
        <v>91594</v>
      </c>
      <c r="B2175" s="148" t="s">
        <v>7636</v>
      </c>
      <c r="C2175" s="148" t="s">
        <v>6634</v>
      </c>
      <c r="D2175" s="149" t="s">
        <v>14685</v>
      </c>
    </row>
    <row r="2176" spans="1:4" ht="13.5" x14ac:dyDescent="0.25">
      <c r="A2176" s="148">
        <v>91595</v>
      </c>
      <c r="B2176" s="148" t="s">
        <v>7637</v>
      </c>
      <c r="C2176" s="148" t="s">
        <v>6634</v>
      </c>
      <c r="D2176" s="149" t="s">
        <v>15418</v>
      </c>
    </row>
    <row r="2177" spans="1:4" ht="13.5" x14ac:dyDescent="0.25">
      <c r="A2177" s="148">
        <v>91596</v>
      </c>
      <c r="B2177" s="148" t="s">
        <v>7638</v>
      </c>
      <c r="C2177" s="148" t="s">
        <v>6634</v>
      </c>
      <c r="D2177" s="149" t="s">
        <v>21825</v>
      </c>
    </row>
    <row r="2178" spans="1:4" ht="13.5" x14ac:dyDescent="0.25">
      <c r="A2178" s="148">
        <v>91597</v>
      </c>
      <c r="B2178" s="148" t="s">
        <v>7639</v>
      </c>
      <c r="C2178" s="148" t="s">
        <v>6634</v>
      </c>
      <c r="D2178" s="149" t="s">
        <v>13913</v>
      </c>
    </row>
    <row r="2179" spans="1:4" ht="13.5" x14ac:dyDescent="0.25">
      <c r="A2179" s="148">
        <v>91598</v>
      </c>
      <c r="B2179" s="148" t="s">
        <v>7640</v>
      </c>
      <c r="C2179" s="148" t="s">
        <v>6634</v>
      </c>
      <c r="D2179" s="149" t="s">
        <v>14218</v>
      </c>
    </row>
    <row r="2180" spans="1:4" ht="13.5" x14ac:dyDescent="0.25">
      <c r="A2180" s="148">
        <v>91599</v>
      </c>
      <c r="B2180" s="148" t="s">
        <v>7641</v>
      </c>
      <c r="C2180" s="148" t="s">
        <v>6634</v>
      </c>
      <c r="D2180" s="149" t="s">
        <v>12549</v>
      </c>
    </row>
    <row r="2181" spans="1:4" ht="13.5" x14ac:dyDescent="0.25">
      <c r="A2181" s="148">
        <v>91600</v>
      </c>
      <c r="B2181" s="148" t="s">
        <v>7642</v>
      </c>
      <c r="C2181" s="148" t="s">
        <v>6634</v>
      </c>
      <c r="D2181" s="149" t="s">
        <v>20540</v>
      </c>
    </row>
    <row r="2182" spans="1:4" ht="13.5" x14ac:dyDescent="0.25">
      <c r="A2182" s="148">
        <v>91601</v>
      </c>
      <c r="B2182" s="148" t="s">
        <v>7643</v>
      </c>
      <c r="C2182" s="148" t="s">
        <v>6634</v>
      </c>
      <c r="D2182" s="149" t="s">
        <v>14342</v>
      </c>
    </row>
    <row r="2183" spans="1:4" ht="13.5" x14ac:dyDescent="0.25">
      <c r="A2183" s="148">
        <v>91602</v>
      </c>
      <c r="B2183" s="148" t="s">
        <v>7644</v>
      </c>
      <c r="C2183" s="148" t="s">
        <v>6634</v>
      </c>
      <c r="D2183" s="149" t="s">
        <v>13456</v>
      </c>
    </row>
    <row r="2184" spans="1:4" ht="13.5" x14ac:dyDescent="0.25">
      <c r="A2184" s="148">
        <v>91603</v>
      </c>
      <c r="B2184" s="148" t="s">
        <v>7645</v>
      </c>
      <c r="C2184" s="148" t="s">
        <v>6634</v>
      </c>
      <c r="D2184" s="149" t="s">
        <v>22260</v>
      </c>
    </row>
    <row r="2185" spans="1:4" ht="13.5" x14ac:dyDescent="0.25">
      <c r="A2185" s="148">
        <v>92759</v>
      </c>
      <c r="B2185" s="148" t="s">
        <v>7646</v>
      </c>
      <c r="C2185" s="148" t="s">
        <v>6634</v>
      </c>
      <c r="D2185" s="149" t="s">
        <v>15079</v>
      </c>
    </row>
    <row r="2186" spans="1:4" ht="13.5" x14ac:dyDescent="0.25">
      <c r="A2186" s="148">
        <v>92760</v>
      </c>
      <c r="B2186" s="148" t="s">
        <v>7647</v>
      </c>
      <c r="C2186" s="148" t="s">
        <v>6634</v>
      </c>
      <c r="D2186" s="149" t="s">
        <v>12728</v>
      </c>
    </row>
    <row r="2187" spans="1:4" ht="13.5" x14ac:dyDescent="0.25">
      <c r="A2187" s="148">
        <v>92761</v>
      </c>
      <c r="B2187" s="148" t="s">
        <v>7648</v>
      </c>
      <c r="C2187" s="148" t="s">
        <v>6634</v>
      </c>
      <c r="D2187" s="149" t="s">
        <v>15234</v>
      </c>
    </row>
    <row r="2188" spans="1:4" ht="13.5" x14ac:dyDescent="0.25">
      <c r="A2188" s="148">
        <v>92762</v>
      </c>
      <c r="B2188" s="148" t="s">
        <v>7649</v>
      </c>
      <c r="C2188" s="148" t="s">
        <v>6634</v>
      </c>
      <c r="D2188" s="149" t="s">
        <v>23515</v>
      </c>
    </row>
    <row r="2189" spans="1:4" ht="13.5" x14ac:dyDescent="0.25">
      <c r="A2189" s="148">
        <v>92763</v>
      </c>
      <c r="B2189" s="148" t="s">
        <v>7650</v>
      </c>
      <c r="C2189" s="148" t="s">
        <v>6634</v>
      </c>
      <c r="D2189" s="149" t="s">
        <v>14084</v>
      </c>
    </row>
    <row r="2190" spans="1:4" ht="13.5" x14ac:dyDescent="0.25">
      <c r="A2190" s="148">
        <v>92764</v>
      </c>
      <c r="B2190" s="148" t="s">
        <v>7651</v>
      </c>
      <c r="C2190" s="148" t="s">
        <v>6634</v>
      </c>
      <c r="D2190" s="149" t="s">
        <v>14078</v>
      </c>
    </row>
    <row r="2191" spans="1:4" ht="13.5" x14ac:dyDescent="0.25">
      <c r="A2191" s="148">
        <v>92765</v>
      </c>
      <c r="B2191" s="148" t="s">
        <v>7652</v>
      </c>
      <c r="C2191" s="148" t="s">
        <v>6634</v>
      </c>
      <c r="D2191" s="149" t="s">
        <v>13209</v>
      </c>
    </row>
    <row r="2192" spans="1:4" ht="13.5" x14ac:dyDescent="0.25">
      <c r="A2192" s="148">
        <v>92766</v>
      </c>
      <c r="B2192" s="148" t="s">
        <v>7653</v>
      </c>
      <c r="C2192" s="148" t="s">
        <v>6634</v>
      </c>
      <c r="D2192" s="149" t="s">
        <v>15535</v>
      </c>
    </row>
    <row r="2193" spans="1:4" ht="13.5" x14ac:dyDescent="0.25">
      <c r="A2193" s="148">
        <v>92767</v>
      </c>
      <c r="B2193" s="148" t="s">
        <v>7654</v>
      </c>
      <c r="C2193" s="148" t="s">
        <v>6634</v>
      </c>
      <c r="D2193" s="149" t="s">
        <v>13029</v>
      </c>
    </row>
    <row r="2194" spans="1:4" ht="13.5" x14ac:dyDescent="0.25">
      <c r="A2194" s="148">
        <v>92768</v>
      </c>
      <c r="B2194" s="148" t="s">
        <v>7655</v>
      </c>
      <c r="C2194" s="148" t="s">
        <v>6634</v>
      </c>
      <c r="D2194" s="149" t="s">
        <v>13440</v>
      </c>
    </row>
    <row r="2195" spans="1:4" ht="13.5" x14ac:dyDescent="0.25">
      <c r="A2195" s="148">
        <v>92769</v>
      </c>
      <c r="B2195" s="148" t="s">
        <v>7656</v>
      </c>
      <c r="C2195" s="148" t="s">
        <v>6634</v>
      </c>
      <c r="D2195" s="149" t="s">
        <v>12659</v>
      </c>
    </row>
    <row r="2196" spans="1:4" ht="13.5" x14ac:dyDescent="0.25">
      <c r="A2196" s="148">
        <v>92770</v>
      </c>
      <c r="B2196" s="148" t="s">
        <v>7657</v>
      </c>
      <c r="C2196" s="148" t="s">
        <v>6634</v>
      </c>
      <c r="D2196" s="149" t="s">
        <v>17228</v>
      </c>
    </row>
    <row r="2197" spans="1:4" ht="13.5" x14ac:dyDescent="0.25">
      <c r="A2197" s="148">
        <v>92771</v>
      </c>
      <c r="B2197" s="148" t="s">
        <v>7658</v>
      </c>
      <c r="C2197" s="148" t="s">
        <v>6634</v>
      </c>
      <c r="D2197" s="149" t="s">
        <v>12589</v>
      </c>
    </row>
    <row r="2198" spans="1:4" ht="13.5" x14ac:dyDescent="0.25">
      <c r="A2198" s="148">
        <v>92772</v>
      </c>
      <c r="B2198" s="148" t="s">
        <v>7659</v>
      </c>
      <c r="C2198" s="148" t="s">
        <v>6634</v>
      </c>
      <c r="D2198" s="149" t="s">
        <v>14949</v>
      </c>
    </row>
    <row r="2199" spans="1:4" ht="13.5" x14ac:dyDescent="0.25">
      <c r="A2199" s="148">
        <v>92773</v>
      </c>
      <c r="B2199" s="148" t="s">
        <v>7660</v>
      </c>
      <c r="C2199" s="148" t="s">
        <v>6634</v>
      </c>
      <c r="D2199" s="149" t="s">
        <v>14016</v>
      </c>
    </row>
    <row r="2200" spans="1:4" ht="13.5" x14ac:dyDescent="0.25">
      <c r="A2200" s="148">
        <v>92774</v>
      </c>
      <c r="B2200" s="148" t="s">
        <v>7661</v>
      </c>
      <c r="C2200" s="148" t="s">
        <v>6634</v>
      </c>
      <c r="D2200" s="149" t="s">
        <v>15535</v>
      </c>
    </row>
    <row r="2201" spans="1:4" ht="13.5" x14ac:dyDescent="0.25">
      <c r="A2201" s="148">
        <v>92775</v>
      </c>
      <c r="B2201" s="148" t="s">
        <v>7662</v>
      </c>
      <c r="C2201" s="148" t="s">
        <v>6634</v>
      </c>
      <c r="D2201" s="149" t="s">
        <v>16503</v>
      </c>
    </row>
    <row r="2202" spans="1:4" ht="13.5" x14ac:dyDescent="0.25">
      <c r="A2202" s="148">
        <v>92776</v>
      </c>
      <c r="B2202" s="148" t="s">
        <v>7663</v>
      </c>
      <c r="C2202" s="148" t="s">
        <v>6634</v>
      </c>
      <c r="D2202" s="149" t="s">
        <v>21624</v>
      </c>
    </row>
    <row r="2203" spans="1:4" ht="13.5" x14ac:dyDescent="0.25">
      <c r="A2203" s="148">
        <v>92777</v>
      </c>
      <c r="B2203" s="148" t="s">
        <v>7664</v>
      </c>
      <c r="C2203" s="148" t="s">
        <v>6634</v>
      </c>
      <c r="D2203" s="149" t="s">
        <v>14956</v>
      </c>
    </row>
    <row r="2204" spans="1:4" ht="13.5" x14ac:dyDescent="0.25">
      <c r="A2204" s="148">
        <v>92778</v>
      </c>
      <c r="B2204" s="148" t="s">
        <v>7665</v>
      </c>
      <c r="C2204" s="148" t="s">
        <v>6634</v>
      </c>
      <c r="D2204" s="149" t="s">
        <v>19935</v>
      </c>
    </row>
    <row r="2205" spans="1:4" ht="13.5" x14ac:dyDescent="0.25">
      <c r="A2205" s="148">
        <v>92779</v>
      </c>
      <c r="B2205" s="148" t="s">
        <v>7666</v>
      </c>
      <c r="C2205" s="148" t="s">
        <v>6634</v>
      </c>
      <c r="D2205" s="149" t="s">
        <v>13649</v>
      </c>
    </row>
    <row r="2206" spans="1:4" ht="13.5" x14ac:dyDescent="0.25">
      <c r="A2206" s="148">
        <v>92780</v>
      </c>
      <c r="B2206" s="148" t="s">
        <v>7667</v>
      </c>
      <c r="C2206" s="148" t="s">
        <v>6634</v>
      </c>
      <c r="D2206" s="149" t="s">
        <v>12524</v>
      </c>
    </row>
    <row r="2207" spans="1:4" ht="13.5" x14ac:dyDescent="0.25">
      <c r="A2207" s="148">
        <v>92781</v>
      </c>
      <c r="B2207" s="148" t="s">
        <v>7668</v>
      </c>
      <c r="C2207" s="148" t="s">
        <v>6634</v>
      </c>
      <c r="D2207" s="149" t="s">
        <v>15400</v>
      </c>
    </row>
    <row r="2208" spans="1:4" ht="13.5" x14ac:dyDescent="0.25">
      <c r="A2208" s="148">
        <v>92782</v>
      </c>
      <c r="B2208" s="148" t="s">
        <v>7669</v>
      </c>
      <c r="C2208" s="148" t="s">
        <v>6634</v>
      </c>
      <c r="D2208" s="149" t="s">
        <v>13209</v>
      </c>
    </row>
    <row r="2209" spans="1:4" ht="13.5" x14ac:dyDescent="0.25">
      <c r="A2209" s="148">
        <v>92783</v>
      </c>
      <c r="B2209" s="148" t="s">
        <v>7670</v>
      </c>
      <c r="C2209" s="148" t="s">
        <v>6634</v>
      </c>
      <c r="D2209" s="149" t="s">
        <v>16200</v>
      </c>
    </row>
    <row r="2210" spans="1:4" ht="13.5" x14ac:dyDescent="0.25">
      <c r="A2210" s="148">
        <v>92784</v>
      </c>
      <c r="B2210" s="148" t="s">
        <v>7671</v>
      </c>
      <c r="C2210" s="148" t="s">
        <v>6634</v>
      </c>
      <c r="D2210" s="149" t="s">
        <v>21719</v>
      </c>
    </row>
    <row r="2211" spans="1:4" ht="13.5" x14ac:dyDescent="0.25">
      <c r="A2211" s="148">
        <v>92785</v>
      </c>
      <c r="B2211" s="148" t="s">
        <v>7672</v>
      </c>
      <c r="C2211" s="148" t="s">
        <v>6634</v>
      </c>
      <c r="D2211" s="149" t="s">
        <v>13722</v>
      </c>
    </row>
    <row r="2212" spans="1:4" ht="13.5" x14ac:dyDescent="0.25">
      <c r="A2212" s="148">
        <v>92786</v>
      </c>
      <c r="B2212" s="148" t="s">
        <v>7673</v>
      </c>
      <c r="C2212" s="148" t="s">
        <v>6634</v>
      </c>
      <c r="D2212" s="149" t="s">
        <v>14031</v>
      </c>
    </row>
    <row r="2213" spans="1:4" ht="13.5" x14ac:dyDescent="0.25">
      <c r="A2213" s="148">
        <v>92787</v>
      </c>
      <c r="B2213" s="148" t="s">
        <v>7674</v>
      </c>
      <c r="C2213" s="148" t="s">
        <v>6634</v>
      </c>
      <c r="D2213" s="149" t="s">
        <v>16311</v>
      </c>
    </row>
    <row r="2214" spans="1:4" ht="13.5" x14ac:dyDescent="0.25">
      <c r="A2214" s="148">
        <v>92788</v>
      </c>
      <c r="B2214" s="148" t="s">
        <v>7675</v>
      </c>
      <c r="C2214" s="148" t="s">
        <v>6634</v>
      </c>
      <c r="D2214" s="149" t="s">
        <v>23516</v>
      </c>
    </row>
    <row r="2215" spans="1:4" ht="13.5" x14ac:dyDescent="0.25">
      <c r="A2215" s="148">
        <v>92789</v>
      </c>
      <c r="B2215" s="148" t="s">
        <v>7676</v>
      </c>
      <c r="C2215" s="148" t="s">
        <v>6634</v>
      </c>
      <c r="D2215" s="149" t="s">
        <v>13300</v>
      </c>
    </row>
    <row r="2216" spans="1:4" ht="13.5" x14ac:dyDescent="0.25">
      <c r="A2216" s="148">
        <v>92790</v>
      </c>
      <c r="B2216" s="148" t="s">
        <v>7677</v>
      </c>
      <c r="C2216" s="148" t="s">
        <v>6634</v>
      </c>
      <c r="D2216" s="149" t="s">
        <v>14482</v>
      </c>
    </row>
    <row r="2217" spans="1:4" ht="13.5" x14ac:dyDescent="0.25">
      <c r="A2217" s="148">
        <v>92791</v>
      </c>
      <c r="B2217" s="148" t="s">
        <v>7678</v>
      </c>
      <c r="C2217" s="148" t="s">
        <v>6634</v>
      </c>
      <c r="D2217" s="149" t="s">
        <v>19922</v>
      </c>
    </row>
    <row r="2218" spans="1:4" ht="13.5" x14ac:dyDescent="0.25">
      <c r="A2218" s="148">
        <v>92792</v>
      </c>
      <c r="B2218" s="148" t="s">
        <v>7679</v>
      </c>
      <c r="C2218" s="148" t="s">
        <v>6634</v>
      </c>
      <c r="D2218" s="149" t="s">
        <v>20662</v>
      </c>
    </row>
    <row r="2219" spans="1:4" ht="13.5" x14ac:dyDescent="0.25">
      <c r="A2219" s="148">
        <v>92793</v>
      </c>
      <c r="B2219" s="148" t="s">
        <v>7680</v>
      </c>
      <c r="C2219" s="148" t="s">
        <v>6634</v>
      </c>
      <c r="D2219" s="149" t="s">
        <v>15733</v>
      </c>
    </row>
    <row r="2220" spans="1:4" ht="13.5" x14ac:dyDescent="0.25">
      <c r="A2220" s="148">
        <v>92794</v>
      </c>
      <c r="B2220" s="148" t="s">
        <v>7681</v>
      </c>
      <c r="C2220" s="148" t="s">
        <v>6634</v>
      </c>
      <c r="D2220" s="149" t="s">
        <v>13660</v>
      </c>
    </row>
    <row r="2221" spans="1:4" ht="13.5" x14ac:dyDescent="0.25">
      <c r="A2221" s="148">
        <v>92795</v>
      </c>
      <c r="B2221" s="148" t="s">
        <v>7682</v>
      </c>
      <c r="C2221" s="148" t="s">
        <v>6634</v>
      </c>
      <c r="D2221" s="149" t="s">
        <v>15916</v>
      </c>
    </row>
    <row r="2222" spans="1:4" ht="13.5" x14ac:dyDescent="0.25">
      <c r="A2222" s="148">
        <v>92796</v>
      </c>
      <c r="B2222" s="148" t="s">
        <v>7683</v>
      </c>
      <c r="C2222" s="148" t="s">
        <v>6634</v>
      </c>
      <c r="D2222" s="149" t="s">
        <v>20652</v>
      </c>
    </row>
    <row r="2223" spans="1:4" ht="13.5" x14ac:dyDescent="0.25">
      <c r="A2223" s="148">
        <v>92797</v>
      </c>
      <c r="B2223" s="148" t="s">
        <v>7684</v>
      </c>
      <c r="C2223" s="148" t="s">
        <v>6634</v>
      </c>
      <c r="D2223" s="149" t="s">
        <v>12560</v>
      </c>
    </row>
    <row r="2224" spans="1:4" ht="13.5" x14ac:dyDescent="0.25">
      <c r="A2224" s="148">
        <v>92798</v>
      </c>
      <c r="B2224" s="148" t="s">
        <v>7685</v>
      </c>
      <c r="C2224" s="148" t="s">
        <v>6634</v>
      </c>
      <c r="D2224" s="149" t="s">
        <v>13372</v>
      </c>
    </row>
    <row r="2225" spans="1:4" ht="13.5" x14ac:dyDescent="0.25">
      <c r="A2225" s="148">
        <v>92799</v>
      </c>
      <c r="B2225" s="148" t="s">
        <v>7686</v>
      </c>
      <c r="C2225" s="148" t="s">
        <v>6634</v>
      </c>
      <c r="D2225" s="149" t="s">
        <v>20094</v>
      </c>
    </row>
    <row r="2226" spans="1:4" ht="13.5" x14ac:dyDescent="0.25">
      <c r="A2226" s="148">
        <v>92800</v>
      </c>
      <c r="B2226" s="148" t="s">
        <v>7687</v>
      </c>
      <c r="C2226" s="148" t="s">
        <v>6634</v>
      </c>
      <c r="D2226" s="149" t="s">
        <v>14742</v>
      </c>
    </row>
    <row r="2227" spans="1:4" ht="13.5" x14ac:dyDescent="0.25">
      <c r="A2227" s="148">
        <v>92801</v>
      </c>
      <c r="B2227" s="148" t="s">
        <v>7688</v>
      </c>
      <c r="C2227" s="148" t="s">
        <v>6634</v>
      </c>
      <c r="D2227" s="149" t="s">
        <v>13720</v>
      </c>
    </row>
    <row r="2228" spans="1:4" ht="13.5" x14ac:dyDescent="0.25">
      <c r="A2228" s="148">
        <v>92802</v>
      </c>
      <c r="B2228" s="148" t="s">
        <v>7689</v>
      </c>
      <c r="C2228" s="148" t="s">
        <v>6634</v>
      </c>
      <c r="D2228" s="149" t="s">
        <v>16586</v>
      </c>
    </row>
    <row r="2229" spans="1:4" ht="13.5" x14ac:dyDescent="0.25">
      <c r="A2229" s="148">
        <v>92803</v>
      </c>
      <c r="B2229" s="148" t="s">
        <v>7690</v>
      </c>
      <c r="C2229" s="148" t="s">
        <v>6634</v>
      </c>
      <c r="D2229" s="149" t="s">
        <v>13372</v>
      </c>
    </row>
    <row r="2230" spans="1:4" ht="13.5" x14ac:dyDescent="0.25">
      <c r="A2230" s="148">
        <v>92804</v>
      </c>
      <c r="B2230" s="148" t="s">
        <v>7691</v>
      </c>
      <c r="C2230" s="148" t="s">
        <v>6634</v>
      </c>
      <c r="D2230" s="149" t="s">
        <v>12556</v>
      </c>
    </row>
    <row r="2231" spans="1:4" ht="13.5" x14ac:dyDescent="0.25">
      <c r="A2231" s="148">
        <v>92805</v>
      </c>
      <c r="B2231" s="148" t="s">
        <v>7692</v>
      </c>
      <c r="C2231" s="148" t="s">
        <v>6634</v>
      </c>
      <c r="D2231" s="149" t="s">
        <v>12644</v>
      </c>
    </row>
    <row r="2232" spans="1:4" ht="13.5" x14ac:dyDescent="0.25">
      <c r="A2232" s="148">
        <v>92806</v>
      </c>
      <c r="B2232" s="148" t="s">
        <v>7693</v>
      </c>
      <c r="C2232" s="148" t="s">
        <v>6634</v>
      </c>
      <c r="D2232" s="149" t="s">
        <v>19873</v>
      </c>
    </row>
    <row r="2233" spans="1:4" ht="13.5" x14ac:dyDescent="0.25">
      <c r="A2233" s="148">
        <v>92875</v>
      </c>
      <c r="B2233" s="148" t="s">
        <v>7694</v>
      </c>
      <c r="C2233" s="148" t="s">
        <v>6634</v>
      </c>
      <c r="D2233" s="149" t="s">
        <v>14294</v>
      </c>
    </row>
    <row r="2234" spans="1:4" ht="13.5" x14ac:dyDescent="0.25">
      <c r="A2234" s="148">
        <v>92876</v>
      </c>
      <c r="B2234" s="148" t="s">
        <v>7695</v>
      </c>
      <c r="C2234" s="148" t="s">
        <v>6634</v>
      </c>
      <c r="D2234" s="149" t="s">
        <v>13003</v>
      </c>
    </row>
    <row r="2235" spans="1:4" ht="13.5" x14ac:dyDescent="0.25">
      <c r="A2235" s="148">
        <v>92877</v>
      </c>
      <c r="B2235" s="148" t="s">
        <v>7696</v>
      </c>
      <c r="C2235" s="148" t="s">
        <v>6634</v>
      </c>
      <c r="D2235" s="149" t="s">
        <v>13252</v>
      </c>
    </row>
    <row r="2236" spans="1:4" ht="13.5" x14ac:dyDescent="0.25">
      <c r="A2236" s="148">
        <v>92878</v>
      </c>
      <c r="B2236" s="148" t="s">
        <v>7697</v>
      </c>
      <c r="C2236" s="148" t="s">
        <v>6634</v>
      </c>
      <c r="D2236" s="149" t="s">
        <v>16817</v>
      </c>
    </row>
    <row r="2237" spans="1:4" ht="13.5" x14ac:dyDescent="0.25">
      <c r="A2237" s="148">
        <v>92879</v>
      </c>
      <c r="B2237" s="148" t="s">
        <v>7698</v>
      </c>
      <c r="C2237" s="148" t="s">
        <v>6634</v>
      </c>
      <c r="D2237" s="149" t="s">
        <v>23516</v>
      </c>
    </row>
    <row r="2238" spans="1:4" ht="13.5" x14ac:dyDescent="0.25">
      <c r="A2238" s="148">
        <v>92880</v>
      </c>
      <c r="B2238" s="148" t="s">
        <v>7699</v>
      </c>
      <c r="C2238" s="148" t="s">
        <v>6634</v>
      </c>
      <c r="D2238" s="149" t="s">
        <v>14742</v>
      </c>
    </row>
    <row r="2239" spans="1:4" ht="13.5" x14ac:dyDescent="0.25">
      <c r="A2239" s="148">
        <v>92881</v>
      </c>
      <c r="B2239" s="148" t="s">
        <v>7700</v>
      </c>
      <c r="C2239" s="148" t="s">
        <v>6634</v>
      </c>
      <c r="D2239" s="149" t="s">
        <v>23517</v>
      </c>
    </row>
    <row r="2240" spans="1:4" ht="13.5" x14ac:dyDescent="0.25">
      <c r="A2240" s="148">
        <v>92882</v>
      </c>
      <c r="B2240" s="148" t="s">
        <v>7701</v>
      </c>
      <c r="C2240" s="148" t="s">
        <v>6634</v>
      </c>
      <c r="D2240" s="149" t="s">
        <v>23062</v>
      </c>
    </row>
    <row r="2241" spans="1:4" ht="13.5" x14ac:dyDescent="0.25">
      <c r="A2241" s="148">
        <v>92883</v>
      </c>
      <c r="B2241" s="148" t="s">
        <v>7702</v>
      </c>
      <c r="C2241" s="148" t="s">
        <v>6634</v>
      </c>
      <c r="D2241" s="149" t="s">
        <v>17278</v>
      </c>
    </row>
    <row r="2242" spans="1:4" ht="13.5" x14ac:dyDescent="0.25">
      <c r="A2242" s="148">
        <v>92884</v>
      </c>
      <c r="B2242" s="148" t="s">
        <v>7703</v>
      </c>
      <c r="C2242" s="148" t="s">
        <v>6634</v>
      </c>
      <c r="D2242" s="149" t="s">
        <v>13715</v>
      </c>
    </row>
    <row r="2243" spans="1:4" ht="13.5" x14ac:dyDescent="0.25">
      <c r="A2243" s="148">
        <v>92885</v>
      </c>
      <c r="B2243" s="148" t="s">
        <v>7704</v>
      </c>
      <c r="C2243" s="148" t="s">
        <v>6634</v>
      </c>
      <c r="D2243" s="149" t="s">
        <v>23064</v>
      </c>
    </row>
    <row r="2244" spans="1:4" ht="13.5" x14ac:dyDescent="0.25">
      <c r="A2244" s="148">
        <v>92886</v>
      </c>
      <c r="B2244" s="148" t="s">
        <v>7705</v>
      </c>
      <c r="C2244" s="148" t="s">
        <v>6634</v>
      </c>
      <c r="D2244" s="149" t="s">
        <v>20654</v>
      </c>
    </row>
    <row r="2245" spans="1:4" ht="13.5" x14ac:dyDescent="0.25">
      <c r="A2245" s="148">
        <v>92887</v>
      </c>
      <c r="B2245" s="148" t="s">
        <v>7706</v>
      </c>
      <c r="C2245" s="148" t="s">
        <v>6634</v>
      </c>
      <c r="D2245" s="149" t="s">
        <v>13711</v>
      </c>
    </row>
    <row r="2246" spans="1:4" ht="13.5" x14ac:dyDescent="0.25">
      <c r="A2246" s="148">
        <v>92888</v>
      </c>
      <c r="B2246" s="148" t="s">
        <v>7707</v>
      </c>
      <c r="C2246" s="148" t="s">
        <v>6634</v>
      </c>
      <c r="D2246" s="149" t="s">
        <v>14673</v>
      </c>
    </row>
    <row r="2247" spans="1:4" ht="13.5" x14ac:dyDescent="0.25">
      <c r="A2247" s="148">
        <v>92915</v>
      </c>
      <c r="B2247" s="148" t="s">
        <v>7708</v>
      </c>
      <c r="C2247" s="148" t="s">
        <v>6634</v>
      </c>
      <c r="D2247" s="149" t="s">
        <v>16969</v>
      </c>
    </row>
    <row r="2248" spans="1:4" ht="13.5" x14ac:dyDescent="0.25">
      <c r="A2248" s="148">
        <v>92916</v>
      </c>
      <c r="B2248" s="148" t="s">
        <v>7709</v>
      </c>
      <c r="C2248" s="148" t="s">
        <v>6634</v>
      </c>
      <c r="D2248" s="149" t="s">
        <v>13878</v>
      </c>
    </row>
    <row r="2249" spans="1:4" ht="13.5" x14ac:dyDescent="0.25">
      <c r="A2249" s="148">
        <v>92917</v>
      </c>
      <c r="B2249" s="148" t="s">
        <v>7710</v>
      </c>
      <c r="C2249" s="148" t="s">
        <v>6634</v>
      </c>
      <c r="D2249" s="149" t="s">
        <v>15468</v>
      </c>
    </row>
    <row r="2250" spans="1:4" ht="13.5" x14ac:dyDescent="0.25">
      <c r="A2250" s="148">
        <v>92919</v>
      </c>
      <c r="B2250" s="148" t="s">
        <v>7711</v>
      </c>
      <c r="C2250" s="148" t="s">
        <v>6634</v>
      </c>
      <c r="D2250" s="149" t="s">
        <v>13715</v>
      </c>
    </row>
    <row r="2251" spans="1:4" ht="13.5" x14ac:dyDescent="0.25">
      <c r="A2251" s="148">
        <v>92921</v>
      </c>
      <c r="B2251" s="148" t="s">
        <v>7712</v>
      </c>
      <c r="C2251" s="148" t="s">
        <v>6634</v>
      </c>
      <c r="D2251" s="149" t="s">
        <v>23518</v>
      </c>
    </row>
    <row r="2252" spans="1:4" ht="13.5" x14ac:dyDescent="0.25">
      <c r="A2252" s="148">
        <v>92922</v>
      </c>
      <c r="B2252" s="148" t="s">
        <v>7713</v>
      </c>
      <c r="C2252" s="148" t="s">
        <v>6634</v>
      </c>
      <c r="D2252" s="149" t="s">
        <v>15244</v>
      </c>
    </row>
    <row r="2253" spans="1:4" ht="13.5" x14ac:dyDescent="0.25">
      <c r="A2253" s="148">
        <v>92923</v>
      </c>
      <c r="B2253" s="148" t="s">
        <v>7714</v>
      </c>
      <c r="C2253" s="148" t="s">
        <v>6634</v>
      </c>
      <c r="D2253" s="149" t="s">
        <v>23519</v>
      </c>
    </row>
    <row r="2254" spans="1:4" ht="13.5" x14ac:dyDescent="0.25">
      <c r="A2254" s="148">
        <v>92924</v>
      </c>
      <c r="B2254" s="148" t="s">
        <v>7715</v>
      </c>
      <c r="C2254" s="148" t="s">
        <v>6634</v>
      </c>
      <c r="D2254" s="149" t="s">
        <v>19485</v>
      </c>
    </row>
    <row r="2255" spans="1:4" ht="13.5" x14ac:dyDescent="0.25">
      <c r="A2255" s="148">
        <v>95445</v>
      </c>
      <c r="B2255" s="148" t="s">
        <v>18115</v>
      </c>
      <c r="C2255" s="148" t="s">
        <v>6634</v>
      </c>
      <c r="D2255" s="149" t="s">
        <v>15101</v>
      </c>
    </row>
    <row r="2256" spans="1:4" ht="13.5" x14ac:dyDescent="0.25">
      <c r="A2256" s="148">
        <v>95446</v>
      </c>
      <c r="B2256" s="148" t="s">
        <v>18116</v>
      </c>
      <c r="C2256" s="148" t="s">
        <v>6634</v>
      </c>
      <c r="D2256" s="149" t="s">
        <v>14949</v>
      </c>
    </row>
    <row r="2257" spans="1:4" ht="13.5" x14ac:dyDescent="0.25">
      <c r="A2257" s="148">
        <v>95576</v>
      </c>
      <c r="B2257" s="148" t="s">
        <v>18117</v>
      </c>
      <c r="C2257" s="148" t="s">
        <v>6634</v>
      </c>
      <c r="D2257" s="149" t="s">
        <v>23062</v>
      </c>
    </row>
    <row r="2258" spans="1:4" ht="13.5" x14ac:dyDescent="0.25">
      <c r="A2258" s="148">
        <v>95577</v>
      </c>
      <c r="B2258" s="148" t="s">
        <v>18118</v>
      </c>
      <c r="C2258" s="148" t="s">
        <v>6634</v>
      </c>
      <c r="D2258" s="149" t="s">
        <v>13853</v>
      </c>
    </row>
    <row r="2259" spans="1:4" ht="13.5" x14ac:dyDescent="0.25">
      <c r="A2259" s="148">
        <v>95578</v>
      </c>
      <c r="B2259" s="148" t="s">
        <v>18119</v>
      </c>
      <c r="C2259" s="148" t="s">
        <v>6634</v>
      </c>
      <c r="D2259" s="149" t="s">
        <v>16586</v>
      </c>
    </row>
    <row r="2260" spans="1:4" ht="13.5" x14ac:dyDescent="0.25">
      <c r="A2260" s="148">
        <v>95579</v>
      </c>
      <c r="B2260" s="148" t="s">
        <v>18120</v>
      </c>
      <c r="C2260" s="148" t="s">
        <v>6634</v>
      </c>
      <c r="D2260" s="149" t="s">
        <v>20436</v>
      </c>
    </row>
    <row r="2261" spans="1:4" ht="13.5" x14ac:dyDescent="0.25">
      <c r="A2261" s="148">
        <v>95580</v>
      </c>
      <c r="B2261" s="148" t="s">
        <v>18121</v>
      </c>
      <c r="C2261" s="148" t="s">
        <v>6634</v>
      </c>
      <c r="D2261" s="149" t="s">
        <v>14673</v>
      </c>
    </row>
    <row r="2262" spans="1:4" ht="13.5" x14ac:dyDescent="0.25">
      <c r="A2262" s="148">
        <v>95581</v>
      </c>
      <c r="B2262" s="148" t="s">
        <v>18122</v>
      </c>
      <c r="C2262" s="148" t="s">
        <v>6634</v>
      </c>
      <c r="D2262" s="149" t="s">
        <v>20662</v>
      </c>
    </row>
    <row r="2263" spans="1:4" ht="13.5" x14ac:dyDescent="0.25">
      <c r="A2263" s="148">
        <v>95583</v>
      </c>
      <c r="B2263" s="148" t="s">
        <v>18124</v>
      </c>
      <c r="C2263" s="148" t="s">
        <v>6634</v>
      </c>
      <c r="D2263" s="149" t="s">
        <v>23520</v>
      </c>
    </row>
    <row r="2264" spans="1:4" ht="13.5" x14ac:dyDescent="0.25">
      <c r="A2264" s="148">
        <v>95584</v>
      </c>
      <c r="B2264" s="148" t="s">
        <v>18125</v>
      </c>
      <c r="C2264" s="148" t="s">
        <v>6634</v>
      </c>
      <c r="D2264" s="149" t="s">
        <v>14012</v>
      </c>
    </row>
    <row r="2265" spans="1:4" ht="13.5" x14ac:dyDescent="0.25">
      <c r="A2265" s="148">
        <v>95585</v>
      </c>
      <c r="B2265" s="148" t="s">
        <v>18126</v>
      </c>
      <c r="C2265" s="148" t="s">
        <v>6634</v>
      </c>
      <c r="D2265" s="149" t="s">
        <v>13958</v>
      </c>
    </row>
    <row r="2266" spans="1:4" ht="13.5" x14ac:dyDescent="0.25">
      <c r="A2266" s="148">
        <v>95586</v>
      </c>
      <c r="B2266" s="148" t="s">
        <v>18127</v>
      </c>
      <c r="C2266" s="148" t="s">
        <v>6634</v>
      </c>
      <c r="D2266" s="149" t="s">
        <v>15418</v>
      </c>
    </row>
    <row r="2267" spans="1:4" ht="13.5" x14ac:dyDescent="0.25">
      <c r="A2267" s="148">
        <v>95587</v>
      </c>
      <c r="B2267" s="148" t="s">
        <v>18128</v>
      </c>
      <c r="C2267" s="148" t="s">
        <v>6634</v>
      </c>
      <c r="D2267" s="149" t="s">
        <v>12551</v>
      </c>
    </row>
    <row r="2268" spans="1:4" ht="13.5" x14ac:dyDescent="0.25">
      <c r="A2268" s="148">
        <v>95588</v>
      </c>
      <c r="B2268" s="148" t="s">
        <v>18129</v>
      </c>
      <c r="C2268" s="148" t="s">
        <v>6634</v>
      </c>
      <c r="D2268" s="149" t="s">
        <v>16675</v>
      </c>
    </row>
    <row r="2269" spans="1:4" ht="13.5" x14ac:dyDescent="0.25">
      <c r="A2269" s="148">
        <v>95589</v>
      </c>
      <c r="B2269" s="148" t="s">
        <v>18130</v>
      </c>
      <c r="C2269" s="148" t="s">
        <v>6634</v>
      </c>
      <c r="D2269" s="149" t="s">
        <v>13732</v>
      </c>
    </row>
    <row r="2270" spans="1:4" ht="13.5" x14ac:dyDescent="0.25">
      <c r="A2270" s="148">
        <v>95590</v>
      </c>
      <c r="B2270" s="148" t="s">
        <v>18131</v>
      </c>
      <c r="C2270" s="148" t="s">
        <v>6634</v>
      </c>
      <c r="D2270" s="149" t="s">
        <v>19463</v>
      </c>
    </row>
    <row r="2271" spans="1:4" ht="13.5" x14ac:dyDescent="0.25">
      <c r="A2271" s="148">
        <v>95592</v>
      </c>
      <c r="B2271" s="148" t="s">
        <v>18133</v>
      </c>
      <c r="C2271" s="148" t="s">
        <v>6634</v>
      </c>
      <c r="D2271" s="149" t="s">
        <v>14607</v>
      </c>
    </row>
    <row r="2272" spans="1:4" ht="13.5" x14ac:dyDescent="0.25">
      <c r="A2272" s="148">
        <v>95593</v>
      </c>
      <c r="B2272" s="148" t="s">
        <v>18134</v>
      </c>
      <c r="C2272" s="148" t="s">
        <v>6634</v>
      </c>
      <c r="D2272" s="149" t="s">
        <v>20363</v>
      </c>
    </row>
    <row r="2273" spans="1:4" ht="13.5" x14ac:dyDescent="0.25">
      <c r="A2273" s="148">
        <v>95943</v>
      </c>
      <c r="B2273" s="148" t="s">
        <v>18135</v>
      </c>
      <c r="C2273" s="148" t="s">
        <v>6634</v>
      </c>
      <c r="D2273" s="149" t="s">
        <v>12722</v>
      </c>
    </row>
    <row r="2274" spans="1:4" ht="13.5" x14ac:dyDescent="0.25">
      <c r="A2274" s="148">
        <v>95944</v>
      </c>
      <c r="B2274" s="148" t="s">
        <v>18136</v>
      </c>
      <c r="C2274" s="148" t="s">
        <v>6634</v>
      </c>
      <c r="D2274" s="149" t="s">
        <v>20044</v>
      </c>
    </row>
    <row r="2275" spans="1:4" ht="13.5" x14ac:dyDescent="0.25">
      <c r="A2275" s="148">
        <v>95945</v>
      </c>
      <c r="B2275" s="148" t="s">
        <v>18137</v>
      </c>
      <c r="C2275" s="148" t="s">
        <v>6634</v>
      </c>
      <c r="D2275" s="149" t="s">
        <v>14348</v>
      </c>
    </row>
    <row r="2276" spans="1:4" ht="13.5" x14ac:dyDescent="0.25">
      <c r="A2276" s="148">
        <v>95946</v>
      </c>
      <c r="B2276" s="148" t="s">
        <v>18138</v>
      </c>
      <c r="C2276" s="148" t="s">
        <v>6634</v>
      </c>
      <c r="D2276" s="149" t="s">
        <v>13412</v>
      </c>
    </row>
    <row r="2277" spans="1:4" ht="13.5" x14ac:dyDescent="0.25">
      <c r="A2277" s="148">
        <v>95947</v>
      </c>
      <c r="B2277" s="148" t="s">
        <v>18139</v>
      </c>
      <c r="C2277" s="148" t="s">
        <v>6634</v>
      </c>
      <c r="D2277" s="149" t="s">
        <v>14084</v>
      </c>
    </row>
    <row r="2278" spans="1:4" ht="13.5" x14ac:dyDescent="0.25">
      <c r="A2278" s="148">
        <v>95948</v>
      </c>
      <c r="B2278" s="148" t="s">
        <v>18140</v>
      </c>
      <c r="C2278" s="148" t="s">
        <v>6634</v>
      </c>
      <c r="D2278" s="149" t="s">
        <v>19476</v>
      </c>
    </row>
    <row r="2279" spans="1:4" ht="13.5" x14ac:dyDescent="0.25">
      <c r="A2279" s="148">
        <v>96544</v>
      </c>
      <c r="B2279" s="148" t="s">
        <v>7736</v>
      </c>
      <c r="C2279" s="148" t="s">
        <v>6634</v>
      </c>
      <c r="D2279" s="149" t="s">
        <v>12739</v>
      </c>
    </row>
    <row r="2280" spans="1:4" ht="13.5" x14ac:dyDescent="0.25">
      <c r="A2280" s="148">
        <v>96545</v>
      </c>
      <c r="B2280" s="148" t="s">
        <v>7737</v>
      </c>
      <c r="C2280" s="148" t="s">
        <v>6634</v>
      </c>
      <c r="D2280" s="149" t="s">
        <v>15050</v>
      </c>
    </row>
    <row r="2281" spans="1:4" ht="13.5" x14ac:dyDescent="0.25">
      <c r="A2281" s="148">
        <v>96546</v>
      </c>
      <c r="B2281" s="148" t="s">
        <v>7738</v>
      </c>
      <c r="C2281" s="148" t="s">
        <v>6634</v>
      </c>
      <c r="D2281" s="149" t="s">
        <v>20243</v>
      </c>
    </row>
    <row r="2282" spans="1:4" ht="13.5" x14ac:dyDescent="0.25">
      <c r="A2282" s="148">
        <v>96547</v>
      </c>
      <c r="B2282" s="148" t="s">
        <v>7739</v>
      </c>
      <c r="C2282" s="148" t="s">
        <v>6634</v>
      </c>
      <c r="D2282" s="149" t="s">
        <v>20095</v>
      </c>
    </row>
    <row r="2283" spans="1:4" ht="13.5" x14ac:dyDescent="0.25">
      <c r="A2283" s="148">
        <v>96548</v>
      </c>
      <c r="B2283" s="148" t="s">
        <v>7740</v>
      </c>
      <c r="C2283" s="148" t="s">
        <v>6634</v>
      </c>
      <c r="D2283" s="149" t="s">
        <v>13252</v>
      </c>
    </row>
    <row r="2284" spans="1:4" ht="13.5" x14ac:dyDescent="0.25">
      <c r="A2284" s="148">
        <v>96549</v>
      </c>
      <c r="B2284" s="148" t="s">
        <v>7741</v>
      </c>
      <c r="C2284" s="148" t="s">
        <v>6634</v>
      </c>
      <c r="D2284" s="149" t="s">
        <v>23521</v>
      </c>
    </row>
    <row r="2285" spans="1:4" ht="13.5" x14ac:dyDescent="0.25">
      <c r="A2285" s="148">
        <v>96550</v>
      </c>
      <c r="B2285" s="148" t="s">
        <v>7742</v>
      </c>
      <c r="C2285" s="148" t="s">
        <v>6634</v>
      </c>
      <c r="D2285" s="149" t="s">
        <v>15413</v>
      </c>
    </row>
    <row r="2286" spans="1:4" ht="13.5" x14ac:dyDescent="0.25">
      <c r="A2286" s="148">
        <v>100066</v>
      </c>
      <c r="B2286" s="148" t="s">
        <v>7744</v>
      </c>
      <c r="C2286" s="148" t="s">
        <v>6634</v>
      </c>
      <c r="D2286" s="149" t="s">
        <v>19515</v>
      </c>
    </row>
    <row r="2287" spans="1:4" ht="13.5" x14ac:dyDescent="0.25">
      <c r="A2287" s="148">
        <v>100067</v>
      </c>
      <c r="B2287" s="148" t="s">
        <v>7745</v>
      </c>
      <c r="C2287" s="148" t="s">
        <v>6634</v>
      </c>
      <c r="D2287" s="149" t="s">
        <v>20097</v>
      </c>
    </row>
    <row r="2288" spans="1:4" ht="13.5" x14ac:dyDescent="0.25">
      <c r="A2288" s="148">
        <v>100068</v>
      </c>
      <c r="B2288" s="148" t="s">
        <v>7746</v>
      </c>
      <c r="C2288" s="148" t="s">
        <v>6634</v>
      </c>
      <c r="D2288" s="149" t="s">
        <v>13300</v>
      </c>
    </row>
    <row r="2289" spans="1:4" ht="13.5" x14ac:dyDescent="0.25">
      <c r="A2289" s="148">
        <v>40780</v>
      </c>
      <c r="B2289" s="148" t="s">
        <v>23522</v>
      </c>
      <c r="C2289" s="148" t="s">
        <v>5570</v>
      </c>
      <c r="D2289" s="149" t="s">
        <v>13730</v>
      </c>
    </row>
    <row r="2290" spans="1:4" ht="13.5" x14ac:dyDescent="0.25">
      <c r="A2290" s="148" t="s">
        <v>23523</v>
      </c>
      <c r="B2290" s="148" t="s">
        <v>23524</v>
      </c>
      <c r="C2290" s="148" t="s">
        <v>6703</v>
      </c>
      <c r="D2290" s="149" t="s">
        <v>20484</v>
      </c>
    </row>
    <row r="2291" spans="1:4" ht="13.5" x14ac:dyDescent="0.25">
      <c r="A2291" s="148">
        <v>89993</v>
      </c>
      <c r="B2291" s="148" t="s">
        <v>18141</v>
      </c>
      <c r="C2291" s="148" t="s">
        <v>6703</v>
      </c>
      <c r="D2291" s="149" t="s">
        <v>23525</v>
      </c>
    </row>
    <row r="2292" spans="1:4" ht="13.5" x14ac:dyDescent="0.25">
      <c r="A2292" s="148">
        <v>89994</v>
      </c>
      <c r="B2292" s="148" t="s">
        <v>18142</v>
      </c>
      <c r="C2292" s="148" t="s">
        <v>6703</v>
      </c>
      <c r="D2292" s="149" t="s">
        <v>23526</v>
      </c>
    </row>
    <row r="2293" spans="1:4" ht="13.5" x14ac:dyDescent="0.25">
      <c r="A2293" s="148">
        <v>89995</v>
      </c>
      <c r="B2293" s="148" t="s">
        <v>18143</v>
      </c>
      <c r="C2293" s="148" t="s">
        <v>6703</v>
      </c>
      <c r="D2293" s="149" t="s">
        <v>23527</v>
      </c>
    </row>
    <row r="2294" spans="1:4" ht="13.5" x14ac:dyDescent="0.25">
      <c r="A2294" s="148">
        <v>90278</v>
      </c>
      <c r="B2294" s="148" t="s">
        <v>18144</v>
      </c>
      <c r="C2294" s="148" t="s">
        <v>6703</v>
      </c>
      <c r="D2294" s="149" t="s">
        <v>23528</v>
      </c>
    </row>
    <row r="2295" spans="1:4" ht="13.5" x14ac:dyDescent="0.25">
      <c r="A2295" s="148">
        <v>90279</v>
      </c>
      <c r="B2295" s="148" t="s">
        <v>18145</v>
      </c>
      <c r="C2295" s="148" t="s">
        <v>6703</v>
      </c>
      <c r="D2295" s="149" t="s">
        <v>23529</v>
      </c>
    </row>
    <row r="2296" spans="1:4" ht="13.5" x14ac:dyDescent="0.25">
      <c r="A2296" s="148">
        <v>90280</v>
      </c>
      <c r="B2296" s="148" t="s">
        <v>18146</v>
      </c>
      <c r="C2296" s="148" t="s">
        <v>6703</v>
      </c>
      <c r="D2296" s="149" t="s">
        <v>23530</v>
      </c>
    </row>
    <row r="2297" spans="1:4" ht="13.5" x14ac:dyDescent="0.25">
      <c r="A2297" s="148">
        <v>90281</v>
      </c>
      <c r="B2297" s="148" t="s">
        <v>18147</v>
      </c>
      <c r="C2297" s="148" t="s">
        <v>6703</v>
      </c>
      <c r="D2297" s="149" t="s">
        <v>23531</v>
      </c>
    </row>
    <row r="2298" spans="1:4" ht="13.5" x14ac:dyDescent="0.25">
      <c r="A2298" s="148">
        <v>90282</v>
      </c>
      <c r="B2298" s="148" t="s">
        <v>18148</v>
      </c>
      <c r="C2298" s="148" t="s">
        <v>6703</v>
      </c>
      <c r="D2298" s="149" t="s">
        <v>23532</v>
      </c>
    </row>
    <row r="2299" spans="1:4" ht="13.5" x14ac:dyDescent="0.25">
      <c r="A2299" s="148">
        <v>90283</v>
      </c>
      <c r="B2299" s="148" t="s">
        <v>18149</v>
      </c>
      <c r="C2299" s="148" t="s">
        <v>6703</v>
      </c>
      <c r="D2299" s="149" t="s">
        <v>23533</v>
      </c>
    </row>
    <row r="2300" spans="1:4" ht="13.5" x14ac:dyDescent="0.25">
      <c r="A2300" s="148">
        <v>90284</v>
      </c>
      <c r="B2300" s="148" t="s">
        <v>18150</v>
      </c>
      <c r="C2300" s="148" t="s">
        <v>6703</v>
      </c>
      <c r="D2300" s="149" t="s">
        <v>23534</v>
      </c>
    </row>
    <row r="2301" spans="1:4" ht="13.5" x14ac:dyDescent="0.25">
      <c r="A2301" s="148">
        <v>90285</v>
      </c>
      <c r="B2301" s="148" t="s">
        <v>18151</v>
      </c>
      <c r="C2301" s="148" t="s">
        <v>6703</v>
      </c>
      <c r="D2301" s="149" t="s">
        <v>23535</v>
      </c>
    </row>
    <row r="2302" spans="1:4" ht="13.5" x14ac:dyDescent="0.25">
      <c r="A2302" s="148">
        <v>90853</v>
      </c>
      <c r="B2302" s="148" t="s">
        <v>18152</v>
      </c>
      <c r="C2302" s="148" t="s">
        <v>6703</v>
      </c>
      <c r="D2302" s="149" t="s">
        <v>23536</v>
      </c>
    </row>
    <row r="2303" spans="1:4" ht="13.5" x14ac:dyDescent="0.25">
      <c r="A2303" s="148">
        <v>90854</v>
      </c>
      <c r="B2303" s="148" t="s">
        <v>18153</v>
      </c>
      <c r="C2303" s="148" t="s">
        <v>6703</v>
      </c>
      <c r="D2303" s="149" t="s">
        <v>23537</v>
      </c>
    </row>
    <row r="2304" spans="1:4" ht="13.5" x14ac:dyDescent="0.25">
      <c r="A2304" s="148">
        <v>90855</v>
      </c>
      <c r="B2304" s="148" t="s">
        <v>18154</v>
      </c>
      <c r="C2304" s="148" t="s">
        <v>6703</v>
      </c>
      <c r="D2304" s="149" t="s">
        <v>23538</v>
      </c>
    </row>
    <row r="2305" spans="1:4" ht="13.5" x14ac:dyDescent="0.25">
      <c r="A2305" s="148">
        <v>90856</v>
      </c>
      <c r="B2305" s="148" t="s">
        <v>18155</v>
      </c>
      <c r="C2305" s="148" t="s">
        <v>6703</v>
      </c>
      <c r="D2305" s="149" t="s">
        <v>23539</v>
      </c>
    </row>
    <row r="2306" spans="1:4" ht="13.5" x14ac:dyDescent="0.25">
      <c r="A2306" s="148">
        <v>90857</v>
      </c>
      <c r="B2306" s="148" t="s">
        <v>18156</v>
      </c>
      <c r="C2306" s="148" t="s">
        <v>6703</v>
      </c>
      <c r="D2306" s="149" t="s">
        <v>23540</v>
      </c>
    </row>
    <row r="2307" spans="1:4" ht="13.5" x14ac:dyDescent="0.25">
      <c r="A2307" s="148">
        <v>90858</v>
      </c>
      <c r="B2307" s="148" t="s">
        <v>18157</v>
      </c>
      <c r="C2307" s="148" t="s">
        <v>6703</v>
      </c>
      <c r="D2307" s="149" t="s">
        <v>23541</v>
      </c>
    </row>
    <row r="2308" spans="1:4" ht="13.5" x14ac:dyDescent="0.25">
      <c r="A2308" s="148">
        <v>90859</v>
      </c>
      <c r="B2308" s="148" t="s">
        <v>18158</v>
      </c>
      <c r="C2308" s="148" t="s">
        <v>6703</v>
      </c>
      <c r="D2308" s="149" t="s">
        <v>23542</v>
      </c>
    </row>
    <row r="2309" spans="1:4" ht="13.5" x14ac:dyDescent="0.25">
      <c r="A2309" s="148">
        <v>90860</v>
      </c>
      <c r="B2309" s="148" t="s">
        <v>18159</v>
      </c>
      <c r="C2309" s="148" t="s">
        <v>6703</v>
      </c>
      <c r="D2309" s="149" t="s">
        <v>23543</v>
      </c>
    </row>
    <row r="2310" spans="1:4" ht="13.5" x14ac:dyDescent="0.25">
      <c r="A2310" s="148">
        <v>90861</v>
      </c>
      <c r="B2310" s="148" t="s">
        <v>18160</v>
      </c>
      <c r="C2310" s="148" t="s">
        <v>6703</v>
      </c>
      <c r="D2310" s="149" t="s">
        <v>23544</v>
      </c>
    </row>
    <row r="2311" spans="1:4" ht="13.5" x14ac:dyDescent="0.25">
      <c r="A2311" s="148">
        <v>90862</v>
      </c>
      <c r="B2311" s="148" t="s">
        <v>18161</v>
      </c>
      <c r="C2311" s="148" t="s">
        <v>6703</v>
      </c>
      <c r="D2311" s="149" t="s">
        <v>23545</v>
      </c>
    </row>
    <row r="2312" spans="1:4" ht="13.5" x14ac:dyDescent="0.25">
      <c r="A2312" s="148">
        <v>92718</v>
      </c>
      <c r="B2312" s="148" t="s">
        <v>18162</v>
      </c>
      <c r="C2312" s="148" t="s">
        <v>6703</v>
      </c>
      <c r="D2312" s="149" t="s">
        <v>23546</v>
      </c>
    </row>
    <row r="2313" spans="1:4" ht="13.5" x14ac:dyDescent="0.25">
      <c r="A2313" s="148">
        <v>92719</v>
      </c>
      <c r="B2313" s="148" t="s">
        <v>18163</v>
      </c>
      <c r="C2313" s="148" t="s">
        <v>6703</v>
      </c>
      <c r="D2313" s="149" t="s">
        <v>23547</v>
      </c>
    </row>
    <row r="2314" spans="1:4" ht="13.5" x14ac:dyDescent="0.25">
      <c r="A2314" s="148">
        <v>92720</v>
      </c>
      <c r="B2314" s="148" t="s">
        <v>18164</v>
      </c>
      <c r="C2314" s="148" t="s">
        <v>6703</v>
      </c>
      <c r="D2314" s="149" t="s">
        <v>23548</v>
      </c>
    </row>
    <row r="2315" spans="1:4" ht="13.5" x14ac:dyDescent="0.25">
      <c r="A2315" s="148">
        <v>92721</v>
      </c>
      <c r="B2315" s="148" t="s">
        <v>18165</v>
      </c>
      <c r="C2315" s="148" t="s">
        <v>6703</v>
      </c>
      <c r="D2315" s="149" t="s">
        <v>23549</v>
      </c>
    </row>
    <row r="2316" spans="1:4" ht="13.5" x14ac:dyDescent="0.25">
      <c r="A2316" s="148">
        <v>92722</v>
      </c>
      <c r="B2316" s="148" t="s">
        <v>18166</v>
      </c>
      <c r="C2316" s="148" t="s">
        <v>6703</v>
      </c>
      <c r="D2316" s="149" t="s">
        <v>23550</v>
      </c>
    </row>
    <row r="2317" spans="1:4" ht="13.5" x14ac:dyDescent="0.25">
      <c r="A2317" s="148">
        <v>92723</v>
      </c>
      <c r="B2317" s="148" t="s">
        <v>18167</v>
      </c>
      <c r="C2317" s="148" t="s">
        <v>6703</v>
      </c>
      <c r="D2317" s="149" t="s">
        <v>23551</v>
      </c>
    </row>
    <row r="2318" spans="1:4" ht="13.5" x14ac:dyDescent="0.25">
      <c r="A2318" s="148">
        <v>92724</v>
      </c>
      <c r="B2318" s="148" t="s">
        <v>18168</v>
      </c>
      <c r="C2318" s="148" t="s">
        <v>6703</v>
      </c>
      <c r="D2318" s="149" t="s">
        <v>23552</v>
      </c>
    </row>
    <row r="2319" spans="1:4" ht="13.5" x14ac:dyDescent="0.25">
      <c r="A2319" s="148">
        <v>92725</v>
      </c>
      <c r="B2319" s="148" t="s">
        <v>18169</v>
      </c>
      <c r="C2319" s="148" t="s">
        <v>6703</v>
      </c>
      <c r="D2319" s="149" t="s">
        <v>23553</v>
      </c>
    </row>
    <row r="2320" spans="1:4" ht="13.5" x14ac:dyDescent="0.25">
      <c r="A2320" s="148">
        <v>92726</v>
      </c>
      <c r="B2320" s="148" t="s">
        <v>18170</v>
      </c>
      <c r="C2320" s="148" t="s">
        <v>6703</v>
      </c>
      <c r="D2320" s="149" t="s">
        <v>23554</v>
      </c>
    </row>
    <row r="2321" spans="1:4" ht="13.5" x14ac:dyDescent="0.25">
      <c r="A2321" s="148">
        <v>92727</v>
      </c>
      <c r="B2321" s="148" t="s">
        <v>18171</v>
      </c>
      <c r="C2321" s="148" t="s">
        <v>6703</v>
      </c>
      <c r="D2321" s="149" t="s">
        <v>23555</v>
      </c>
    </row>
    <row r="2322" spans="1:4" ht="13.5" x14ac:dyDescent="0.25">
      <c r="A2322" s="148">
        <v>92728</v>
      </c>
      <c r="B2322" s="148" t="s">
        <v>18172</v>
      </c>
      <c r="C2322" s="148" t="s">
        <v>6703</v>
      </c>
      <c r="D2322" s="149" t="s">
        <v>23556</v>
      </c>
    </row>
    <row r="2323" spans="1:4" ht="13.5" x14ac:dyDescent="0.25">
      <c r="A2323" s="148">
        <v>92729</v>
      </c>
      <c r="B2323" s="148" t="s">
        <v>18173</v>
      </c>
      <c r="C2323" s="148" t="s">
        <v>6703</v>
      </c>
      <c r="D2323" s="149" t="s">
        <v>23557</v>
      </c>
    </row>
    <row r="2324" spans="1:4" ht="13.5" x14ac:dyDescent="0.25">
      <c r="A2324" s="148">
        <v>92730</v>
      </c>
      <c r="B2324" s="148" t="s">
        <v>18174</v>
      </c>
      <c r="C2324" s="148" t="s">
        <v>6703</v>
      </c>
      <c r="D2324" s="149" t="s">
        <v>23558</v>
      </c>
    </row>
    <row r="2325" spans="1:4" ht="13.5" x14ac:dyDescent="0.25">
      <c r="A2325" s="148">
        <v>92731</v>
      </c>
      <c r="B2325" s="148" t="s">
        <v>18175</v>
      </c>
      <c r="C2325" s="148" t="s">
        <v>6703</v>
      </c>
      <c r="D2325" s="149" t="s">
        <v>23559</v>
      </c>
    </row>
    <row r="2326" spans="1:4" ht="13.5" x14ac:dyDescent="0.25">
      <c r="A2326" s="148">
        <v>92732</v>
      </c>
      <c r="B2326" s="148" t="s">
        <v>18176</v>
      </c>
      <c r="C2326" s="148" t="s">
        <v>6703</v>
      </c>
      <c r="D2326" s="149" t="s">
        <v>23560</v>
      </c>
    </row>
    <row r="2327" spans="1:4" ht="13.5" x14ac:dyDescent="0.25">
      <c r="A2327" s="148">
        <v>92733</v>
      </c>
      <c r="B2327" s="148" t="s">
        <v>18177</v>
      </c>
      <c r="C2327" s="148" t="s">
        <v>6703</v>
      </c>
      <c r="D2327" s="149" t="s">
        <v>23561</v>
      </c>
    </row>
    <row r="2328" spans="1:4" ht="13.5" x14ac:dyDescent="0.25">
      <c r="A2328" s="148">
        <v>92734</v>
      </c>
      <c r="B2328" s="148" t="s">
        <v>18178</v>
      </c>
      <c r="C2328" s="148" t="s">
        <v>6703</v>
      </c>
      <c r="D2328" s="149" t="s">
        <v>23562</v>
      </c>
    </row>
    <row r="2329" spans="1:4" ht="13.5" x14ac:dyDescent="0.25">
      <c r="A2329" s="148">
        <v>92735</v>
      </c>
      <c r="B2329" s="148" t="s">
        <v>18179</v>
      </c>
      <c r="C2329" s="148" t="s">
        <v>6703</v>
      </c>
      <c r="D2329" s="149" t="s">
        <v>15870</v>
      </c>
    </row>
    <row r="2330" spans="1:4" ht="13.5" x14ac:dyDescent="0.25">
      <c r="A2330" s="148">
        <v>92736</v>
      </c>
      <c r="B2330" s="148" t="s">
        <v>18180</v>
      </c>
      <c r="C2330" s="148" t="s">
        <v>6703</v>
      </c>
      <c r="D2330" s="149" t="s">
        <v>23563</v>
      </c>
    </row>
    <row r="2331" spans="1:4" ht="13.5" x14ac:dyDescent="0.25">
      <c r="A2331" s="148">
        <v>92739</v>
      </c>
      <c r="B2331" s="148" t="s">
        <v>18181</v>
      </c>
      <c r="C2331" s="148" t="s">
        <v>6703</v>
      </c>
      <c r="D2331" s="149" t="s">
        <v>23564</v>
      </c>
    </row>
    <row r="2332" spans="1:4" ht="13.5" x14ac:dyDescent="0.25">
      <c r="A2332" s="148">
        <v>92740</v>
      </c>
      <c r="B2332" s="148" t="s">
        <v>18182</v>
      </c>
      <c r="C2332" s="148" t="s">
        <v>6703</v>
      </c>
      <c r="D2332" s="149" t="s">
        <v>23565</v>
      </c>
    </row>
    <row r="2333" spans="1:4" ht="13.5" x14ac:dyDescent="0.25">
      <c r="A2333" s="148">
        <v>92741</v>
      </c>
      <c r="B2333" s="148" t="s">
        <v>18183</v>
      </c>
      <c r="C2333" s="148" t="s">
        <v>6703</v>
      </c>
      <c r="D2333" s="149" t="s">
        <v>23566</v>
      </c>
    </row>
    <row r="2334" spans="1:4" ht="13.5" x14ac:dyDescent="0.25">
      <c r="A2334" s="148">
        <v>92742</v>
      </c>
      <c r="B2334" s="148" t="s">
        <v>18184</v>
      </c>
      <c r="C2334" s="148" t="s">
        <v>6703</v>
      </c>
      <c r="D2334" s="149" t="s">
        <v>23567</v>
      </c>
    </row>
    <row r="2335" spans="1:4" ht="13.5" x14ac:dyDescent="0.25">
      <c r="A2335" s="148">
        <v>92873</v>
      </c>
      <c r="B2335" s="148" t="s">
        <v>18185</v>
      </c>
      <c r="C2335" s="148" t="s">
        <v>6703</v>
      </c>
      <c r="D2335" s="149" t="s">
        <v>23568</v>
      </c>
    </row>
    <row r="2336" spans="1:4" ht="13.5" x14ac:dyDescent="0.25">
      <c r="A2336" s="148">
        <v>92874</v>
      </c>
      <c r="B2336" s="148" t="s">
        <v>18186</v>
      </c>
      <c r="C2336" s="148" t="s">
        <v>6703</v>
      </c>
      <c r="D2336" s="149" t="s">
        <v>23569</v>
      </c>
    </row>
    <row r="2337" spans="1:4" ht="13.5" x14ac:dyDescent="0.25">
      <c r="A2337" s="148">
        <v>94962</v>
      </c>
      <c r="B2337" s="148" t="s">
        <v>18187</v>
      </c>
      <c r="C2337" s="148" t="s">
        <v>6703</v>
      </c>
      <c r="D2337" s="149" t="s">
        <v>23570</v>
      </c>
    </row>
    <row r="2338" spans="1:4" ht="13.5" x14ac:dyDescent="0.25">
      <c r="A2338" s="148">
        <v>94963</v>
      </c>
      <c r="B2338" s="148" t="s">
        <v>18188</v>
      </c>
      <c r="C2338" s="148" t="s">
        <v>6703</v>
      </c>
      <c r="D2338" s="149" t="s">
        <v>23571</v>
      </c>
    </row>
    <row r="2339" spans="1:4" ht="13.5" x14ac:dyDescent="0.25">
      <c r="A2339" s="148">
        <v>94964</v>
      </c>
      <c r="B2339" s="148" t="s">
        <v>18189</v>
      </c>
      <c r="C2339" s="148" t="s">
        <v>6703</v>
      </c>
      <c r="D2339" s="149" t="s">
        <v>23572</v>
      </c>
    </row>
    <row r="2340" spans="1:4" ht="13.5" x14ac:dyDescent="0.25">
      <c r="A2340" s="148">
        <v>94965</v>
      </c>
      <c r="B2340" s="148" t="s">
        <v>18190</v>
      </c>
      <c r="C2340" s="148" t="s">
        <v>6703</v>
      </c>
      <c r="D2340" s="149" t="s">
        <v>23573</v>
      </c>
    </row>
    <row r="2341" spans="1:4" ht="13.5" x14ac:dyDescent="0.25">
      <c r="A2341" s="148">
        <v>94966</v>
      </c>
      <c r="B2341" s="148" t="s">
        <v>18191</v>
      </c>
      <c r="C2341" s="148" t="s">
        <v>6703</v>
      </c>
      <c r="D2341" s="149" t="s">
        <v>23574</v>
      </c>
    </row>
    <row r="2342" spans="1:4" ht="13.5" x14ac:dyDescent="0.25">
      <c r="A2342" s="148">
        <v>94967</v>
      </c>
      <c r="B2342" s="148" t="s">
        <v>18192</v>
      </c>
      <c r="C2342" s="148" t="s">
        <v>6703</v>
      </c>
      <c r="D2342" s="149" t="s">
        <v>23575</v>
      </c>
    </row>
    <row r="2343" spans="1:4" ht="13.5" x14ac:dyDescent="0.25">
      <c r="A2343" s="148">
        <v>94968</v>
      </c>
      <c r="B2343" s="148" t="s">
        <v>18193</v>
      </c>
      <c r="C2343" s="148" t="s">
        <v>6703</v>
      </c>
      <c r="D2343" s="149" t="s">
        <v>23576</v>
      </c>
    </row>
    <row r="2344" spans="1:4" ht="13.5" x14ac:dyDescent="0.25">
      <c r="A2344" s="148">
        <v>94969</v>
      </c>
      <c r="B2344" s="148" t="s">
        <v>18194</v>
      </c>
      <c r="C2344" s="148" t="s">
        <v>6703</v>
      </c>
      <c r="D2344" s="149" t="s">
        <v>23577</v>
      </c>
    </row>
    <row r="2345" spans="1:4" ht="13.5" x14ac:dyDescent="0.25">
      <c r="A2345" s="148">
        <v>94970</v>
      </c>
      <c r="B2345" s="148" t="s">
        <v>18195</v>
      </c>
      <c r="C2345" s="148" t="s">
        <v>6703</v>
      </c>
      <c r="D2345" s="149" t="s">
        <v>23578</v>
      </c>
    </row>
    <row r="2346" spans="1:4" ht="13.5" x14ac:dyDescent="0.25">
      <c r="A2346" s="148">
        <v>94971</v>
      </c>
      <c r="B2346" s="148" t="s">
        <v>18196</v>
      </c>
      <c r="C2346" s="148" t="s">
        <v>6703</v>
      </c>
      <c r="D2346" s="149" t="s">
        <v>23579</v>
      </c>
    </row>
    <row r="2347" spans="1:4" ht="13.5" x14ac:dyDescent="0.25">
      <c r="A2347" s="148">
        <v>94972</v>
      </c>
      <c r="B2347" s="148" t="s">
        <v>18197</v>
      </c>
      <c r="C2347" s="148" t="s">
        <v>6703</v>
      </c>
      <c r="D2347" s="149" t="s">
        <v>23580</v>
      </c>
    </row>
    <row r="2348" spans="1:4" ht="13.5" x14ac:dyDescent="0.25">
      <c r="A2348" s="148">
        <v>94973</v>
      </c>
      <c r="B2348" s="148" t="s">
        <v>18198</v>
      </c>
      <c r="C2348" s="148" t="s">
        <v>6703</v>
      </c>
      <c r="D2348" s="149" t="s">
        <v>23581</v>
      </c>
    </row>
    <row r="2349" spans="1:4" ht="13.5" x14ac:dyDescent="0.25">
      <c r="A2349" s="148">
        <v>94974</v>
      </c>
      <c r="B2349" s="148" t="s">
        <v>18199</v>
      </c>
      <c r="C2349" s="148" t="s">
        <v>6703</v>
      </c>
      <c r="D2349" s="149" t="s">
        <v>23582</v>
      </c>
    </row>
    <row r="2350" spans="1:4" ht="13.5" x14ac:dyDescent="0.25">
      <c r="A2350" s="148">
        <v>94975</v>
      </c>
      <c r="B2350" s="148" t="s">
        <v>18200</v>
      </c>
      <c r="C2350" s="148" t="s">
        <v>6703</v>
      </c>
      <c r="D2350" s="149" t="s">
        <v>23583</v>
      </c>
    </row>
    <row r="2351" spans="1:4" ht="13.5" x14ac:dyDescent="0.25">
      <c r="A2351" s="148">
        <v>96555</v>
      </c>
      <c r="B2351" s="148" t="s">
        <v>7777</v>
      </c>
      <c r="C2351" s="148" t="s">
        <v>6703</v>
      </c>
      <c r="D2351" s="149" t="s">
        <v>23584</v>
      </c>
    </row>
    <row r="2352" spans="1:4" ht="13.5" x14ac:dyDescent="0.25">
      <c r="A2352" s="148">
        <v>96556</v>
      </c>
      <c r="B2352" s="148" t="s">
        <v>7778</v>
      </c>
      <c r="C2352" s="148" t="s">
        <v>6703</v>
      </c>
      <c r="D2352" s="149" t="s">
        <v>23585</v>
      </c>
    </row>
    <row r="2353" spans="1:4" ht="13.5" x14ac:dyDescent="0.25">
      <c r="A2353" s="148">
        <v>96557</v>
      </c>
      <c r="B2353" s="148" t="s">
        <v>7779</v>
      </c>
      <c r="C2353" s="148" t="s">
        <v>6703</v>
      </c>
      <c r="D2353" s="149" t="s">
        <v>23586</v>
      </c>
    </row>
    <row r="2354" spans="1:4" ht="13.5" x14ac:dyDescent="0.25">
      <c r="A2354" s="148">
        <v>96558</v>
      </c>
      <c r="B2354" s="148" t="s">
        <v>7780</v>
      </c>
      <c r="C2354" s="148" t="s">
        <v>6703</v>
      </c>
      <c r="D2354" s="149" t="s">
        <v>23587</v>
      </c>
    </row>
    <row r="2355" spans="1:4" ht="13.5" x14ac:dyDescent="0.25">
      <c r="A2355" s="148">
        <v>99235</v>
      </c>
      <c r="B2355" s="148" t="s">
        <v>18201</v>
      </c>
      <c r="C2355" s="148" t="s">
        <v>6703</v>
      </c>
      <c r="D2355" s="149" t="s">
        <v>23588</v>
      </c>
    </row>
    <row r="2356" spans="1:4" ht="13.5" x14ac:dyDescent="0.25">
      <c r="A2356" s="148">
        <v>99431</v>
      </c>
      <c r="B2356" s="148" t="s">
        <v>18202</v>
      </c>
      <c r="C2356" s="148" t="s">
        <v>6703</v>
      </c>
      <c r="D2356" s="149" t="s">
        <v>23589</v>
      </c>
    </row>
    <row r="2357" spans="1:4" ht="13.5" x14ac:dyDescent="0.25">
      <c r="A2357" s="148">
        <v>99432</v>
      </c>
      <c r="B2357" s="148" t="s">
        <v>18203</v>
      </c>
      <c r="C2357" s="148" t="s">
        <v>6703</v>
      </c>
      <c r="D2357" s="149" t="s">
        <v>23590</v>
      </c>
    </row>
    <row r="2358" spans="1:4" ht="13.5" x14ac:dyDescent="0.25">
      <c r="A2358" s="148">
        <v>99433</v>
      </c>
      <c r="B2358" s="148" t="s">
        <v>18204</v>
      </c>
      <c r="C2358" s="148" t="s">
        <v>6703</v>
      </c>
      <c r="D2358" s="149" t="s">
        <v>23591</v>
      </c>
    </row>
    <row r="2359" spans="1:4" ht="13.5" x14ac:dyDescent="0.25">
      <c r="A2359" s="148">
        <v>99434</v>
      </c>
      <c r="B2359" s="148" t="s">
        <v>18205</v>
      </c>
      <c r="C2359" s="148" t="s">
        <v>6703</v>
      </c>
      <c r="D2359" s="149" t="s">
        <v>23592</v>
      </c>
    </row>
    <row r="2360" spans="1:4" ht="13.5" x14ac:dyDescent="0.25">
      <c r="A2360" s="148">
        <v>99435</v>
      </c>
      <c r="B2360" s="148" t="s">
        <v>18206</v>
      </c>
      <c r="C2360" s="148" t="s">
        <v>6703</v>
      </c>
      <c r="D2360" s="149" t="s">
        <v>23593</v>
      </c>
    </row>
    <row r="2361" spans="1:4" ht="13.5" x14ac:dyDescent="0.25">
      <c r="A2361" s="148">
        <v>99436</v>
      </c>
      <c r="B2361" s="148" t="s">
        <v>18207</v>
      </c>
      <c r="C2361" s="148" t="s">
        <v>6703</v>
      </c>
      <c r="D2361" s="149" t="s">
        <v>23594</v>
      </c>
    </row>
    <row r="2362" spans="1:4" ht="13.5" x14ac:dyDescent="0.25">
      <c r="A2362" s="148">
        <v>99437</v>
      </c>
      <c r="B2362" s="148" t="s">
        <v>18208</v>
      </c>
      <c r="C2362" s="148" t="s">
        <v>6703</v>
      </c>
      <c r="D2362" s="149" t="s">
        <v>23595</v>
      </c>
    </row>
    <row r="2363" spans="1:4" ht="13.5" x14ac:dyDescent="0.25">
      <c r="A2363" s="148">
        <v>99438</v>
      </c>
      <c r="B2363" s="148" t="s">
        <v>18209</v>
      </c>
      <c r="C2363" s="148" t="s">
        <v>6703</v>
      </c>
      <c r="D2363" s="149" t="s">
        <v>23596</v>
      </c>
    </row>
    <row r="2364" spans="1:4" ht="13.5" x14ac:dyDescent="0.25">
      <c r="A2364" s="148">
        <v>99439</v>
      </c>
      <c r="B2364" s="148" t="s">
        <v>18210</v>
      </c>
      <c r="C2364" s="148" t="s">
        <v>6703</v>
      </c>
      <c r="D2364" s="149" t="s">
        <v>23597</v>
      </c>
    </row>
    <row r="2365" spans="1:4" ht="13.5" x14ac:dyDescent="0.25">
      <c r="A2365" s="148" t="s">
        <v>18211</v>
      </c>
      <c r="B2365" s="148" t="s">
        <v>18212</v>
      </c>
      <c r="C2365" s="148" t="s">
        <v>5570</v>
      </c>
      <c r="D2365" s="149" t="s">
        <v>23598</v>
      </c>
    </row>
    <row r="2366" spans="1:4" ht="13.5" x14ac:dyDescent="0.25">
      <c r="A2366" s="148" t="s">
        <v>18213</v>
      </c>
      <c r="B2366" s="148" t="s">
        <v>18214</v>
      </c>
      <c r="C2366" s="148" t="s">
        <v>5570</v>
      </c>
      <c r="D2366" s="149" t="s">
        <v>23599</v>
      </c>
    </row>
    <row r="2367" spans="1:4" ht="13.5" x14ac:dyDescent="0.25">
      <c r="A2367" s="148" t="s">
        <v>18215</v>
      </c>
      <c r="B2367" s="148" t="s">
        <v>18216</v>
      </c>
      <c r="C2367" s="148" t="s">
        <v>5570</v>
      </c>
      <c r="D2367" s="149" t="s">
        <v>23600</v>
      </c>
    </row>
    <row r="2368" spans="1:4" ht="13.5" x14ac:dyDescent="0.25">
      <c r="A2368" s="148" t="s">
        <v>18217</v>
      </c>
      <c r="B2368" s="148" t="s">
        <v>18218</v>
      </c>
      <c r="C2368" s="148" t="s">
        <v>5570</v>
      </c>
      <c r="D2368" s="149" t="s">
        <v>23601</v>
      </c>
    </row>
    <row r="2369" spans="1:4" ht="13.5" x14ac:dyDescent="0.25">
      <c r="A2369" s="148" t="s">
        <v>18219</v>
      </c>
      <c r="B2369" s="148" t="s">
        <v>18220</v>
      </c>
      <c r="C2369" s="148" t="s">
        <v>5570</v>
      </c>
      <c r="D2369" s="149" t="s">
        <v>23602</v>
      </c>
    </row>
    <row r="2370" spans="1:4" ht="13.5" x14ac:dyDescent="0.25">
      <c r="A2370" s="148" t="s">
        <v>18221</v>
      </c>
      <c r="B2370" s="148" t="s">
        <v>18222</v>
      </c>
      <c r="C2370" s="148" t="s">
        <v>5570</v>
      </c>
      <c r="D2370" s="149" t="s">
        <v>23603</v>
      </c>
    </row>
    <row r="2371" spans="1:4" ht="13.5" x14ac:dyDescent="0.25">
      <c r="A2371" s="148" t="s">
        <v>23604</v>
      </c>
      <c r="B2371" s="148" t="s">
        <v>23605</v>
      </c>
      <c r="C2371" s="148" t="s">
        <v>6703</v>
      </c>
      <c r="D2371" s="149" t="s">
        <v>23606</v>
      </c>
    </row>
    <row r="2372" spans="1:4" ht="13.5" x14ac:dyDescent="0.25">
      <c r="A2372" s="148" t="s">
        <v>23607</v>
      </c>
      <c r="B2372" s="148" t="s">
        <v>23608</v>
      </c>
      <c r="C2372" s="148" t="s">
        <v>6703</v>
      </c>
      <c r="D2372" s="149" t="s">
        <v>23609</v>
      </c>
    </row>
    <row r="2373" spans="1:4" ht="13.5" x14ac:dyDescent="0.25">
      <c r="A2373" s="148" t="s">
        <v>23610</v>
      </c>
      <c r="B2373" s="148" t="s">
        <v>23611</v>
      </c>
      <c r="C2373" s="148" t="s">
        <v>5570</v>
      </c>
      <c r="D2373" s="149" t="s">
        <v>23612</v>
      </c>
    </row>
    <row r="2374" spans="1:4" ht="13.5" x14ac:dyDescent="0.25">
      <c r="A2374" s="148">
        <v>83518</v>
      </c>
      <c r="B2374" s="148" t="s">
        <v>18223</v>
      </c>
      <c r="C2374" s="148" t="s">
        <v>6703</v>
      </c>
      <c r="D2374" s="149" t="s">
        <v>23613</v>
      </c>
    </row>
    <row r="2375" spans="1:4" ht="13.5" x14ac:dyDescent="0.25">
      <c r="A2375" s="148">
        <v>95467</v>
      </c>
      <c r="B2375" s="148" t="s">
        <v>23614</v>
      </c>
      <c r="C2375" s="148" t="s">
        <v>6703</v>
      </c>
      <c r="D2375" s="149" t="s">
        <v>23615</v>
      </c>
    </row>
    <row r="2376" spans="1:4" ht="13.5" x14ac:dyDescent="0.25">
      <c r="A2376" s="148">
        <v>68328</v>
      </c>
      <c r="B2376" s="148" t="s">
        <v>23616</v>
      </c>
      <c r="C2376" s="148" t="s">
        <v>5570</v>
      </c>
      <c r="D2376" s="149" t="s">
        <v>16400</v>
      </c>
    </row>
    <row r="2377" spans="1:4" ht="13.5" x14ac:dyDescent="0.25">
      <c r="A2377" s="148" t="s">
        <v>23617</v>
      </c>
      <c r="B2377" s="148" t="s">
        <v>23618</v>
      </c>
      <c r="C2377" s="148" t="s">
        <v>5237</v>
      </c>
      <c r="D2377" s="149" t="s">
        <v>23619</v>
      </c>
    </row>
    <row r="2378" spans="1:4" ht="13.5" x14ac:dyDescent="0.25">
      <c r="A2378" s="148">
        <v>79471</v>
      </c>
      <c r="B2378" s="148" t="s">
        <v>23620</v>
      </c>
      <c r="C2378" s="148" t="s">
        <v>6634</v>
      </c>
      <c r="D2378" s="149" t="s">
        <v>23621</v>
      </c>
    </row>
    <row r="2379" spans="1:4" ht="13.5" x14ac:dyDescent="0.25">
      <c r="A2379" s="148">
        <v>98576</v>
      </c>
      <c r="B2379" s="148" t="s">
        <v>7833</v>
      </c>
      <c r="C2379" s="148" t="s">
        <v>5237</v>
      </c>
      <c r="D2379" s="149" t="s">
        <v>22654</v>
      </c>
    </row>
    <row r="2380" spans="1:4" ht="13.5" x14ac:dyDescent="0.25">
      <c r="A2380" s="148">
        <v>93182</v>
      </c>
      <c r="B2380" s="148" t="s">
        <v>7835</v>
      </c>
      <c r="C2380" s="148" t="s">
        <v>5237</v>
      </c>
      <c r="D2380" s="149" t="s">
        <v>23622</v>
      </c>
    </row>
    <row r="2381" spans="1:4" ht="13.5" x14ac:dyDescent="0.25">
      <c r="A2381" s="148">
        <v>93183</v>
      </c>
      <c r="B2381" s="148" t="s">
        <v>7836</v>
      </c>
      <c r="C2381" s="148" t="s">
        <v>5237</v>
      </c>
      <c r="D2381" s="149" t="s">
        <v>16971</v>
      </c>
    </row>
    <row r="2382" spans="1:4" ht="13.5" x14ac:dyDescent="0.25">
      <c r="A2382" s="148">
        <v>93184</v>
      </c>
      <c r="B2382" s="148" t="s">
        <v>7837</v>
      </c>
      <c r="C2382" s="148" t="s">
        <v>5237</v>
      </c>
      <c r="D2382" s="149" t="s">
        <v>21064</v>
      </c>
    </row>
    <row r="2383" spans="1:4" ht="13.5" x14ac:dyDescent="0.25">
      <c r="A2383" s="148">
        <v>93185</v>
      </c>
      <c r="B2383" s="148" t="s">
        <v>7838</v>
      </c>
      <c r="C2383" s="148" t="s">
        <v>5237</v>
      </c>
      <c r="D2383" s="149" t="s">
        <v>23623</v>
      </c>
    </row>
    <row r="2384" spans="1:4" ht="13.5" x14ac:dyDescent="0.25">
      <c r="A2384" s="148">
        <v>93186</v>
      </c>
      <c r="B2384" s="148" t="s">
        <v>7839</v>
      </c>
      <c r="C2384" s="148" t="s">
        <v>5237</v>
      </c>
      <c r="D2384" s="149" t="s">
        <v>23624</v>
      </c>
    </row>
    <row r="2385" spans="1:4" ht="13.5" x14ac:dyDescent="0.25">
      <c r="A2385" s="148">
        <v>93187</v>
      </c>
      <c r="B2385" s="148" t="s">
        <v>7840</v>
      </c>
      <c r="C2385" s="148" t="s">
        <v>5237</v>
      </c>
      <c r="D2385" s="149" t="s">
        <v>23625</v>
      </c>
    </row>
    <row r="2386" spans="1:4" ht="13.5" x14ac:dyDescent="0.25">
      <c r="A2386" s="148">
        <v>93188</v>
      </c>
      <c r="B2386" s="148" t="s">
        <v>7841</v>
      </c>
      <c r="C2386" s="148" t="s">
        <v>5237</v>
      </c>
      <c r="D2386" s="149" t="s">
        <v>23626</v>
      </c>
    </row>
    <row r="2387" spans="1:4" ht="13.5" x14ac:dyDescent="0.25">
      <c r="A2387" s="148">
        <v>93189</v>
      </c>
      <c r="B2387" s="148" t="s">
        <v>7842</v>
      </c>
      <c r="C2387" s="148" t="s">
        <v>5237</v>
      </c>
      <c r="D2387" s="149" t="s">
        <v>23627</v>
      </c>
    </row>
    <row r="2388" spans="1:4" ht="13.5" x14ac:dyDescent="0.25">
      <c r="A2388" s="148">
        <v>93190</v>
      </c>
      <c r="B2388" s="148" t="s">
        <v>7843</v>
      </c>
      <c r="C2388" s="148" t="s">
        <v>5237</v>
      </c>
      <c r="D2388" s="149" t="s">
        <v>23628</v>
      </c>
    </row>
    <row r="2389" spans="1:4" ht="13.5" x14ac:dyDescent="0.25">
      <c r="A2389" s="148">
        <v>93191</v>
      </c>
      <c r="B2389" s="148" t="s">
        <v>7844</v>
      </c>
      <c r="C2389" s="148" t="s">
        <v>5237</v>
      </c>
      <c r="D2389" s="149" t="s">
        <v>23629</v>
      </c>
    </row>
    <row r="2390" spans="1:4" ht="13.5" x14ac:dyDescent="0.25">
      <c r="A2390" s="148">
        <v>93192</v>
      </c>
      <c r="B2390" s="148" t="s">
        <v>7845</v>
      </c>
      <c r="C2390" s="148" t="s">
        <v>5237</v>
      </c>
      <c r="D2390" s="149" t="s">
        <v>22704</v>
      </c>
    </row>
    <row r="2391" spans="1:4" ht="13.5" x14ac:dyDescent="0.25">
      <c r="A2391" s="148">
        <v>93193</v>
      </c>
      <c r="B2391" s="148" t="s">
        <v>7846</v>
      </c>
      <c r="C2391" s="148" t="s">
        <v>5237</v>
      </c>
      <c r="D2391" s="149" t="s">
        <v>22543</v>
      </c>
    </row>
    <row r="2392" spans="1:4" ht="13.5" x14ac:dyDescent="0.25">
      <c r="A2392" s="148">
        <v>93194</v>
      </c>
      <c r="B2392" s="148" t="s">
        <v>7847</v>
      </c>
      <c r="C2392" s="148" t="s">
        <v>5237</v>
      </c>
      <c r="D2392" s="149" t="s">
        <v>23630</v>
      </c>
    </row>
    <row r="2393" spans="1:4" ht="13.5" x14ac:dyDescent="0.25">
      <c r="A2393" s="148">
        <v>93195</v>
      </c>
      <c r="B2393" s="148" t="s">
        <v>7848</v>
      </c>
      <c r="C2393" s="148" t="s">
        <v>5237</v>
      </c>
      <c r="D2393" s="149" t="s">
        <v>23631</v>
      </c>
    </row>
    <row r="2394" spans="1:4" ht="13.5" x14ac:dyDescent="0.25">
      <c r="A2394" s="148">
        <v>93196</v>
      </c>
      <c r="B2394" s="148" t="s">
        <v>7849</v>
      </c>
      <c r="C2394" s="148" t="s">
        <v>5237</v>
      </c>
      <c r="D2394" s="149" t="s">
        <v>22166</v>
      </c>
    </row>
    <row r="2395" spans="1:4" ht="13.5" x14ac:dyDescent="0.25">
      <c r="A2395" s="148">
        <v>93197</v>
      </c>
      <c r="B2395" s="148" t="s">
        <v>7850</v>
      </c>
      <c r="C2395" s="148" t="s">
        <v>5237</v>
      </c>
      <c r="D2395" s="149" t="s">
        <v>16714</v>
      </c>
    </row>
    <row r="2396" spans="1:4" ht="13.5" x14ac:dyDescent="0.25">
      <c r="A2396" s="148">
        <v>93198</v>
      </c>
      <c r="B2396" s="148" t="s">
        <v>7851</v>
      </c>
      <c r="C2396" s="148" t="s">
        <v>5237</v>
      </c>
      <c r="D2396" s="149" t="s">
        <v>23632</v>
      </c>
    </row>
    <row r="2397" spans="1:4" ht="13.5" x14ac:dyDescent="0.25">
      <c r="A2397" s="148">
        <v>93199</v>
      </c>
      <c r="B2397" s="148" t="s">
        <v>7852</v>
      </c>
      <c r="C2397" s="148" t="s">
        <v>5237</v>
      </c>
      <c r="D2397" s="149" t="s">
        <v>14083</v>
      </c>
    </row>
    <row r="2398" spans="1:4" ht="13.5" x14ac:dyDescent="0.25">
      <c r="A2398" s="148">
        <v>93200</v>
      </c>
      <c r="B2398" s="148" t="s">
        <v>7853</v>
      </c>
      <c r="C2398" s="148" t="s">
        <v>5237</v>
      </c>
      <c r="D2398" s="149" t="s">
        <v>15290</v>
      </c>
    </row>
    <row r="2399" spans="1:4" ht="13.5" x14ac:dyDescent="0.25">
      <c r="A2399" s="148">
        <v>93201</v>
      </c>
      <c r="B2399" s="148" t="s">
        <v>7854</v>
      </c>
      <c r="C2399" s="148" t="s">
        <v>5237</v>
      </c>
      <c r="D2399" s="149" t="s">
        <v>13651</v>
      </c>
    </row>
    <row r="2400" spans="1:4" ht="13.5" x14ac:dyDescent="0.25">
      <c r="A2400" s="148">
        <v>93202</v>
      </c>
      <c r="B2400" s="148" t="s">
        <v>7855</v>
      </c>
      <c r="C2400" s="148" t="s">
        <v>5237</v>
      </c>
      <c r="D2400" s="149" t="s">
        <v>21554</v>
      </c>
    </row>
    <row r="2401" spans="1:4" ht="13.5" x14ac:dyDescent="0.25">
      <c r="A2401" s="148">
        <v>93203</v>
      </c>
      <c r="B2401" s="148" t="s">
        <v>7856</v>
      </c>
      <c r="C2401" s="148" t="s">
        <v>5237</v>
      </c>
      <c r="D2401" s="149" t="s">
        <v>19645</v>
      </c>
    </row>
    <row r="2402" spans="1:4" ht="13.5" x14ac:dyDescent="0.25">
      <c r="A2402" s="148">
        <v>93204</v>
      </c>
      <c r="B2402" s="148" t="s">
        <v>7857</v>
      </c>
      <c r="C2402" s="148" t="s">
        <v>5237</v>
      </c>
      <c r="D2402" s="149" t="s">
        <v>14485</v>
      </c>
    </row>
    <row r="2403" spans="1:4" ht="13.5" x14ac:dyDescent="0.25">
      <c r="A2403" s="148">
        <v>93205</v>
      </c>
      <c r="B2403" s="148" t="s">
        <v>7858</v>
      </c>
      <c r="C2403" s="148" t="s">
        <v>5237</v>
      </c>
      <c r="D2403" s="149" t="s">
        <v>23633</v>
      </c>
    </row>
    <row r="2404" spans="1:4" ht="13.5" x14ac:dyDescent="0.25">
      <c r="A2404" s="148">
        <v>71623</v>
      </c>
      <c r="B2404" s="148" t="s">
        <v>23634</v>
      </c>
      <c r="C2404" s="148" t="s">
        <v>5237</v>
      </c>
      <c r="D2404" s="149" t="s">
        <v>14233</v>
      </c>
    </row>
    <row r="2405" spans="1:4" ht="13.5" x14ac:dyDescent="0.25">
      <c r="A2405" s="148" t="s">
        <v>23635</v>
      </c>
      <c r="B2405" s="148" t="s">
        <v>23636</v>
      </c>
      <c r="C2405" s="148" t="s">
        <v>5304</v>
      </c>
      <c r="D2405" s="149" t="s">
        <v>14065</v>
      </c>
    </row>
    <row r="2406" spans="1:4" ht="13.5" x14ac:dyDescent="0.25">
      <c r="A2406" s="148">
        <v>83513</v>
      </c>
      <c r="B2406" s="148" t="s">
        <v>23637</v>
      </c>
      <c r="C2406" s="148" t="s">
        <v>6634</v>
      </c>
      <c r="D2406" s="149" t="s">
        <v>21061</v>
      </c>
    </row>
    <row r="2407" spans="1:4" ht="13.5" x14ac:dyDescent="0.25">
      <c r="A2407" s="148">
        <v>83514</v>
      </c>
      <c r="B2407" s="148" t="s">
        <v>23638</v>
      </c>
      <c r="C2407" s="148" t="s">
        <v>6634</v>
      </c>
      <c r="D2407" s="149" t="s">
        <v>13732</v>
      </c>
    </row>
    <row r="2408" spans="1:4" ht="13.5" x14ac:dyDescent="0.25">
      <c r="A2408" s="148">
        <v>84153</v>
      </c>
      <c r="B2408" s="148" t="s">
        <v>23639</v>
      </c>
      <c r="C2408" s="148" t="s">
        <v>6634</v>
      </c>
      <c r="D2408" s="149" t="s">
        <v>20224</v>
      </c>
    </row>
    <row r="2409" spans="1:4" ht="13.5" x14ac:dyDescent="0.25">
      <c r="A2409" s="148">
        <v>84154</v>
      </c>
      <c r="B2409" s="148" t="s">
        <v>23640</v>
      </c>
      <c r="C2409" s="148" t="s">
        <v>23641</v>
      </c>
      <c r="D2409" s="149" t="s">
        <v>23642</v>
      </c>
    </row>
    <row r="2410" spans="1:4" ht="13.5" x14ac:dyDescent="0.25">
      <c r="A2410" s="148">
        <v>85233</v>
      </c>
      <c r="B2410" s="148" t="s">
        <v>18224</v>
      </c>
      <c r="C2410" s="148" t="s">
        <v>6703</v>
      </c>
      <c r="D2410" s="149" t="s">
        <v>23643</v>
      </c>
    </row>
    <row r="2411" spans="1:4" ht="13.5" x14ac:dyDescent="0.25">
      <c r="A2411" s="148">
        <v>95952</v>
      </c>
      <c r="B2411" s="148" t="s">
        <v>7859</v>
      </c>
      <c r="C2411" s="148" t="s">
        <v>6703</v>
      </c>
      <c r="D2411" s="149" t="s">
        <v>23644</v>
      </c>
    </row>
    <row r="2412" spans="1:4" ht="13.5" x14ac:dyDescent="0.25">
      <c r="A2412" s="148">
        <v>95953</v>
      </c>
      <c r="B2412" s="148" t="s">
        <v>7860</v>
      </c>
      <c r="C2412" s="148" t="s">
        <v>6703</v>
      </c>
      <c r="D2412" s="149" t="s">
        <v>23645</v>
      </c>
    </row>
    <row r="2413" spans="1:4" ht="13.5" x14ac:dyDescent="0.25">
      <c r="A2413" s="148">
        <v>95954</v>
      </c>
      <c r="B2413" s="148" t="s">
        <v>7861</v>
      </c>
      <c r="C2413" s="148" t="s">
        <v>6703</v>
      </c>
      <c r="D2413" s="149" t="s">
        <v>23646</v>
      </c>
    </row>
    <row r="2414" spans="1:4" ht="13.5" x14ac:dyDescent="0.25">
      <c r="A2414" s="148">
        <v>95955</v>
      </c>
      <c r="B2414" s="148" t="s">
        <v>7862</v>
      </c>
      <c r="C2414" s="148" t="s">
        <v>6703</v>
      </c>
      <c r="D2414" s="149" t="s">
        <v>23647</v>
      </c>
    </row>
    <row r="2415" spans="1:4" ht="13.5" x14ac:dyDescent="0.25">
      <c r="A2415" s="148">
        <v>95956</v>
      </c>
      <c r="B2415" s="148" t="s">
        <v>7863</v>
      </c>
      <c r="C2415" s="148" t="s">
        <v>6703</v>
      </c>
      <c r="D2415" s="149" t="s">
        <v>23648</v>
      </c>
    </row>
    <row r="2416" spans="1:4" ht="13.5" x14ac:dyDescent="0.25">
      <c r="A2416" s="148">
        <v>95957</v>
      </c>
      <c r="B2416" s="148" t="s">
        <v>7864</v>
      </c>
      <c r="C2416" s="148" t="s">
        <v>6703</v>
      </c>
      <c r="D2416" s="149" t="s">
        <v>23649</v>
      </c>
    </row>
    <row r="2417" spans="1:4" ht="13.5" x14ac:dyDescent="0.25">
      <c r="A2417" s="148">
        <v>95969</v>
      </c>
      <c r="B2417" s="148" t="s">
        <v>7865</v>
      </c>
      <c r="C2417" s="148" t="s">
        <v>6703</v>
      </c>
      <c r="D2417" s="149" t="s">
        <v>23650</v>
      </c>
    </row>
    <row r="2418" spans="1:4" ht="13.5" x14ac:dyDescent="0.25">
      <c r="A2418" s="148">
        <v>97733</v>
      </c>
      <c r="B2418" s="148" t="s">
        <v>7866</v>
      </c>
      <c r="C2418" s="148" t="s">
        <v>6703</v>
      </c>
      <c r="D2418" s="149" t="s">
        <v>23651</v>
      </c>
    </row>
    <row r="2419" spans="1:4" ht="13.5" x14ac:dyDescent="0.25">
      <c r="A2419" s="148">
        <v>97734</v>
      </c>
      <c r="B2419" s="148" t="s">
        <v>7867</v>
      </c>
      <c r="C2419" s="148" t="s">
        <v>6703</v>
      </c>
      <c r="D2419" s="149" t="s">
        <v>23652</v>
      </c>
    </row>
    <row r="2420" spans="1:4" ht="13.5" x14ac:dyDescent="0.25">
      <c r="A2420" s="148">
        <v>97735</v>
      </c>
      <c r="B2420" s="148" t="s">
        <v>7868</v>
      </c>
      <c r="C2420" s="148" t="s">
        <v>6703</v>
      </c>
      <c r="D2420" s="149" t="s">
        <v>23653</v>
      </c>
    </row>
    <row r="2421" spans="1:4" ht="13.5" x14ac:dyDescent="0.25">
      <c r="A2421" s="148">
        <v>97736</v>
      </c>
      <c r="B2421" s="148" t="s">
        <v>7869</v>
      </c>
      <c r="C2421" s="148" t="s">
        <v>6703</v>
      </c>
      <c r="D2421" s="149" t="s">
        <v>23654</v>
      </c>
    </row>
    <row r="2422" spans="1:4" ht="13.5" x14ac:dyDescent="0.25">
      <c r="A2422" s="148">
        <v>97737</v>
      </c>
      <c r="B2422" s="148" t="s">
        <v>7870</v>
      </c>
      <c r="C2422" s="148" t="s">
        <v>6703</v>
      </c>
      <c r="D2422" s="149" t="s">
        <v>23655</v>
      </c>
    </row>
    <row r="2423" spans="1:4" ht="13.5" x14ac:dyDescent="0.25">
      <c r="A2423" s="148">
        <v>97738</v>
      </c>
      <c r="B2423" s="148" t="s">
        <v>7871</v>
      </c>
      <c r="C2423" s="148" t="s">
        <v>6703</v>
      </c>
      <c r="D2423" s="149" t="s">
        <v>23656</v>
      </c>
    </row>
    <row r="2424" spans="1:4" ht="13.5" x14ac:dyDescent="0.25">
      <c r="A2424" s="148">
        <v>97739</v>
      </c>
      <c r="B2424" s="148" t="s">
        <v>7872</v>
      </c>
      <c r="C2424" s="148" t="s">
        <v>6703</v>
      </c>
      <c r="D2424" s="149" t="s">
        <v>23657</v>
      </c>
    </row>
    <row r="2425" spans="1:4" ht="13.5" x14ac:dyDescent="0.25">
      <c r="A2425" s="148">
        <v>97740</v>
      </c>
      <c r="B2425" s="148" t="s">
        <v>7873</v>
      </c>
      <c r="C2425" s="148" t="s">
        <v>6703</v>
      </c>
      <c r="D2425" s="149" t="s">
        <v>23658</v>
      </c>
    </row>
    <row r="2426" spans="1:4" ht="13.5" x14ac:dyDescent="0.25">
      <c r="A2426" s="148">
        <v>98615</v>
      </c>
      <c r="B2426" s="148" t="s">
        <v>7874</v>
      </c>
      <c r="C2426" s="148" t="s">
        <v>5570</v>
      </c>
      <c r="D2426" s="149" t="s">
        <v>23659</v>
      </c>
    </row>
    <row r="2427" spans="1:4" ht="13.5" x14ac:dyDescent="0.25">
      <c r="A2427" s="148">
        <v>98616</v>
      </c>
      <c r="B2427" s="148" t="s">
        <v>7875</v>
      </c>
      <c r="C2427" s="148" t="s">
        <v>5570</v>
      </c>
      <c r="D2427" s="149" t="s">
        <v>23660</v>
      </c>
    </row>
    <row r="2428" spans="1:4" ht="13.5" x14ac:dyDescent="0.25">
      <c r="A2428" s="148">
        <v>98617</v>
      </c>
      <c r="B2428" s="148" t="s">
        <v>7876</v>
      </c>
      <c r="C2428" s="148" t="s">
        <v>5570</v>
      </c>
      <c r="D2428" s="149" t="s">
        <v>13028</v>
      </c>
    </row>
    <row r="2429" spans="1:4" ht="13.5" x14ac:dyDescent="0.25">
      <c r="A2429" s="148">
        <v>98618</v>
      </c>
      <c r="B2429" s="148" t="s">
        <v>7877</v>
      </c>
      <c r="C2429" s="148" t="s">
        <v>5570</v>
      </c>
      <c r="D2429" s="149" t="s">
        <v>23661</v>
      </c>
    </row>
    <row r="2430" spans="1:4" ht="13.5" x14ac:dyDescent="0.25">
      <c r="A2430" s="148">
        <v>98619</v>
      </c>
      <c r="B2430" s="148" t="s">
        <v>7878</v>
      </c>
      <c r="C2430" s="148" t="s">
        <v>5570</v>
      </c>
      <c r="D2430" s="149" t="s">
        <v>23662</v>
      </c>
    </row>
    <row r="2431" spans="1:4" ht="13.5" x14ac:dyDescent="0.25">
      <c r="A2431" s="148">
        <v>98620</v>
      </c>
      <c r="B2431" s="148" t="s">
        <v>7879</v>
      </c>
      <c r="C2431" s="148" t="s">
        <v>5570</v>
      </c>
      <c r="D2431" s="149" t="s">
        <v>23663</v>
      </c>
    </row>
    <row r="2432" spans="1:4" ht="13.5" x14ac:dyDescent="0.25">
      <c r="A2432" s="148">
        <v>98621</v>
      </c>
      <c r="B2432" s="148" t="s">
        <v>7880</v>
      </c>
      <c r="C2432" s="148" t="s">
        <v>5570</v>
      </c>
      <c r="D2432" s="149" t="s">
        <v>23664</v>
      </c>
    </row>
    <row r="2433" spans="1:4" ht="13.5" x14ac:dyDescent="0.25">
      <c r="A2433" s="148">
        <v>98622</v>
      </c>
      <c r="B2433" s="148" t="s">
        <v>7881</v>
      </c>
      <c r="C2433" s="148" t="s">
        <v>5570</v>
      </c>
      <c r="D2433" s="149" t="s">
        <v>23665</v>
      </c>
    </row>
    <row r="2434" spans="1:4" ht="13.5" x14ac:dyDescent="0.25">
      <c r="A2434" s="148">
        <v>98623</v>
      </c>
      <c r="B2434" s="148" t="s">
        <v>7882</v>
      </c>
      <c r="C2434" s="148" t="s">
        <v>5570</v>
      </c>
      <c r="D2434" s="149" t="s">
        <v>23666</v>
      </c>
    </row>
    <row r="2435" spans="1:4" ht="13.5" x14ac:dyDescent="0.25">
      <c r="A2435" s="148">
        <v>98624</v>
      </c>
      <c r="B2435" s="148" t="s">
        <v>7883</v>
      </c>
      <c r="C2435" s="148" t="s">
        <v>5570</v>
      </c>
      <c r="D2435" s="149" t="s">
        <v>23667</v>
      </c>
    </row>
    <row r="2436" spans="1:4" ht="13.5" x14ac:dyDescent="0.25">
      <c r="A2436" s="148">
        <v>98625</v>
      </c>
      <c r="B2436" s="148" t="s">
        <v>7884</v>
      </c>
      <c r="C2436" s="148" t="s">
        <v>5570</v>
      </c>
      <c r="D2436" s="149" t="s">
        <v>23668</v>
      </c>
    </row>
    <row r="2437" spans="1:4" ht="13.5" x14ac:dyDescent="0.25">
      <c r="A2437" s="148">
        <v>98626</v>
      </c>
      <c r="B2437" s="148" t="s">
        <v>7885</v>
      </c>
      <c r="C2437" s="148" t="s">
        <v>5570</v>
      </c>
      <c r="D2437" s="149" t="s">
        <v>22853</v>
      </c>
    </row>
    <row r="2438" spans="1:4" ht="13.5" x14ac:dyDescent="0.25">
      <c r="A2438" s="148">
        <v>98655</v>
      </c>
      <c r="B2438" s="148" t="s">
        <v>7886</v>
      </c>
      <c r="C2438" s="148" t="s">
        <v>5237</v>
      </c>
      <c r="D2438" s="149" t="s">
        <v>23669</v>
      </c>
    </row>
    <row r="2439" spans="1:4" ht="13.5" x14ac:dyDescent="0.25">
      <c r="A2439" s="148">
        <v>98656</v>
      </c>
      <c r="B2439" s="148" t="s">
        <v>7887</v>
      </c>
      <c r="C2439" s="148" t="s">
        <v>5237</v>
      </c>
      <c r="D2439" s="149" t="s">
        <v>23670</v>
      </c>
    </row>
    <row r="2440" spans="1:4" ht="13.5" x14ac:dyDescent="0.25">
      <c r="A2440" s="148">
        <v>98657</v>
      </c>
      <c r="B2440" s="148" t="s">
        <v>7888</v>
      </c>
      <c r="C2440" s="148" t="s">
        <v>5237</v>
      </c>
      <c r="D2440" s="149" t="s">
        <v>23671</v>
      </c>
    </row>
    <row r="2441" spans="1:4" ht="13.5" x14ac:dyDescent="0.25">
      <c r="A2441" s="148">
        <v>98658</v>
      </c>
      <c r="B2441" s="148" t="s">
        <v>7889</v>
      </c>
      <c r="C2441" s="148" t="s">
        <v>5237</v>
      </c>
      <c r="D2441" s="149" t="s">
        <v>23672</v>
      </c>
    </row>
    <row r="2442" spans="1:4" ht="13.5" x14ac:dyDescent="0.25">
      <c r="A2442" s="148">
        <v>98659</v>
      </c>
      <c r="B2442" s="148" t="s">
        <v>7890</v>
      </c>
      <c r="C2442" s="148" t="s">
        <v>5237</v>
      </c>
      <c r="D2442" s="149" t="s">
        <v>23673</v>
      </c>
    </row>
    <row r="2443" spans="1:4" ht="13.5" x14ac:dyDescent="0.25">
      <c r="A2443" s="148">
        <v>98746</v>
      </c>
      <c r="B2443" s="148" t="s">
        <v>7891</v>
      </c>
      <c r="C2443" s="148" t="s">
        <v>5237</v>
      </c>
      <c r="D2443" s="149" t="s">
        <v>23674</v>
      </c>
    </row>
    <row r="2444" spans="1:4" ht="13.5" x14ac:dyDescent="0.25">
      <c r="A2444" s="148">
        <v>98749</v>
      </c>
      <c r="B2444" s="148" t="s">
        <v>7892</v>
      </c>
      <c r="C2444" s="148" t="s">
        <v>5237</v>
      </c>
      <c r="D2444" s="149" t="s">
        <v>21014</v>
      </c>
    </row>
    <row r="2445" spans="1:4" ht="13.5" x14ac:dyDescent="0.25">
      <c r="A2445" s="148">
        <v>98750</v>
      </c>
      <c r="B2445" s="148" t="s">
        <v>7893</v>
      </c>
      <c r="C2445" s="148" t="s">
        <v>5237</v>
      </c>
      <c r="D2445" s="149" t="s">
        <v>20648</v>
      </c>
    </row>
    <row r="2446" spans="1:4" ht="13.5" x14ac:dyDescent="0.25">
      <c r="A2446" s="148">
        <v>98751</v>
      </c>
      <c r="B2446" s="148" t="s">
        <v>7894</v>
      </c>
      <c r="C2446" s="148" t="s">
        <v>5237</v>
      </c>
      <c r="D2446" s="149" t="s">
        <v>23675</v>
      </c>
    </row>
    <row r="2447" spans="1:4" ht="13.5" x14ac:dyDescent="0.25">
      <c r="A2447" s="148">
        <v>98752</v>
      </c>
      <c r="B2447" s="148" t="s">
        <v>7895</v>
      </c>
      <c r="C2447" s="148" t="s">
        <v>5237</v>
      </c>
      <c r="D2447" s="149" t="s">
        <v>23676</v>
      </c>
    </row>
    <row r="2448" spans="1:4" ht="13.5" x14ac:dyDescent="0.25">
      <c r="A2448" s="148">
        <v>98753</v>
      </c>
      <c r="B2448" s="148" t="s">
        <v>7896</v>
      </c>
      <c r="C2448" s="148" t="s">
        <v>5237</v>
      </c>
      <c r="D2448" s="149" t="s">
        <v>23677</v>
      </c>
    </row>
    <row r="2449" spans="1:4" ht="13.5" x14ac:dyDescent="0.25">
      <c r="A2449" s="148">
        <v>98560</v>
      </c>
      <c r="B2449" s="148" t="s">
        <v>7913</v>
      </c>
      <c r="C2449" s="148" t="s">
        <v>5570</v>
      </c>
      <c r="D2449" s="149" t="s">
        <v>22475</v>
      </c>
    </row>
    <row r="2450" spans="1:4" ht="13.5" x14ac:dyDescent="0.25">
      <c r="A2450" s="148">
        <v>98561</v>
      </c>
      <c r="B2450" s="148" t="s">
        <v>7914</v>
      </c>
      <c r="C2450" s="148" t="s">
        <v>5570</v>
      </c>
      <c r="D2450" s="149" t="s">
        <v>21538</v>
      </c>
    </row>
    <row r="2451" spans="1:4" ht="13.5" x14ac:dyDescent="0.25">
      <c r="A2451" s="148">
        <v>98562</v>
      </c>
      <c r="B2451" s="148" t="s">
        <v>7915</v>
      </c>
      <c r="C2451" s="148" t="s">
        <v>5570</v>
      </c>
      <c r="D2451" s="149" t="s">
        <v>14137</v>
      </c>
    </row>
    <row r="2452" spans="1:4" ht="13.5" x14ac:dyDescent="0.25">
      <c r="A2452" s="148">
        <v>83735</v>
      </c>
      <c r="B2452" s="148" t="s">
        <v>23678</v>
      </c>
      <c r="C2452" s="148" t="s">
        <v>5570</v>
      </c>
      <c r="D2452" s="149" t="s">
        <v>22232</v>
      </c>
    </row>
    <row r="2453" spans="1:4" ht="13.5" x14ac:dyDescent="0.25">
      <c r="A2453" s="148">
        <v>98555</v>
      </c>
      <c r="B2453" s="148" t="s">
        <v>7916</v>
      </c>
      <c r="C2453" s="148" t="s">
        <v>5570</v>
      </c>
      <c r="D2453" s="149" t="s">
        <v>23679</v>
      </c>
    </row>
    <row r="2454" spans="1:4" ht="13.5" x14ac:dyDescent="0.25">
      <c r="A2454" s="148">
        <v>98556</v>
      </c>
      <c r="B2454" s="148" t="s">
        <v>7917</v>
      </c>
      <c r="C2454" s="148" t="s">
        <v>5570</v>
      </c>
      <c r="D2454" s="149" t="s">
        <v>23680</v>
      </c>
    </row>
    <row r="2455" spans="1:4" ht="13.5" x14ac:dyDescent="0.25">
      <c r="A2455" s="148">
        <v>98558</v>
      </c>
      <c r="B2455" s="148" t="s">
        <v>7918</v>
      </c>
      <c r="C2455" s="148" t="s">
        <v>5304</v>
      </c>
      <c r="D2455" s="149" t="s">
        <v>15101</v>
      </c>
    </row>
    <row r="2456" spans="1:4" ht="13.5" x14ac:dyDescent="0.25">
      <c r="A2456" s="148">
        <v>98559</v>
      </c>
      <c r="B2456" s="148" t="s">
        <v>7919</v>
      </c>
      <c r="C2456" s="148" t="s">
        <v>5237</v>
      </c>
      <c r="D2456" s="149" t="s">
        <v>20543</v>
      </c>
    </row>
    <row r="2457" spans="1:4" ht="13.5" x14ac:dyDescent="0.25">
      <c r="A2457" s="148">
        <v>68053</v>
      </c>
      <c r="B2457" s="148" t="s">
        <v>23681</v>
      </c>
      <c r="C2457" s="148" t="s">
        <v>5570</v>
      </c>
      <c r="D2457" s="149" t="s">
        <v>14819</v>
      </c>
    </row>
    <row r="2458" spans="1:4" ht="13.5" x14ac:dyDescent="0.25">
      <c r="A2458" s="148" t="s">
        <v>23682</v>
      </c>
      <c r="B2458" s="148" t="s">
        <v>23683</v>
      </c>
      <c r="C2458" s="148" t="s">
        <v>5570</v>
      </c>
      <c r="D2458" s="149" t="s">
        <v>23684</v>
      </c>
    </row>
    <row r="2459" spans="1:4" ht="13.5" x14ac:dyDescent="0.25">
      <c r="A2459" s="148">
        <v>98546</v>
      </c>
      <c r="B2459" s="148" t="s">
        <v>7920</v>
      </c>
      <c r="C2459" s="148" t="s">
        <v>5570</v>
      </c>
      <c r="D2459" s="149" t="s">
        <v>23685</v>
      </c>
    </row>
    <row r="2460" spans="1:4" ht="13.5" x14ac:dyDescent="0.25">
      <c r="A2460" s="148">
        <v>98547</v>
      </c>
      <c r="B2460" s="148" t="s">
        <v>7921</v>
      </c>
      <c r="C2460" s="148" t="s">
        <v>5570</v>
      </c>
      <c r="D2460" s="149" t="s">
        <v>23686</v>
      </c>
    </row>
    <row r="2461" spans="1:4" ht="13.5" x14ac:dyDescent="0.25">
      <c r="A2461" s="148" t="s">
        <v>23687</v>
      </c>
      <c r="B2461" s="148" t="s">
        <v>23688</v>
      </c>
      <c r="C2461" s="148" t="s">
        <v>5570</v>
      </c>
      <c r="D2461" s="149" t="s">
        <v>23689</v>
      </c>
    </row>
    <row r="2462" spans="1:4" ht="13.5" x14ac:dyDescent="0.25">
      <c r="A2462" s="148" t="s">
        <v>23690</v>
      </c>
      <c r="B2462" s="148" t="s">
        <v>23691</v>
      </c>
      <c r="C2462" s="148" t="s">
        <v>5570</v>
      </c>
      <c r="D2462" s="149" t="s">
        <v>23436</v>
      </c>
    </row>
    <row r="2463" spans="1:4" ht="13.5" x14ac:dyDescent="0.25">
      <c r="A2463" s="148" t="s">
        <v>23692</v>
      </c>
      <c r="B2463" s="148" t="s">
        <v>23693</v>
      </c>
      <c r="C2463" s="148" t="s">
        <v>5570</v>
      </c>
      <c r="D2463" s="149" t="s">
        <v>12666</v>
      </c>
    </row>
    <row r="2464" spans="1:4" ht="13.5" x14ac:dyDescent="0.25">
      <c r="A2464" s="148">
        <v>98557</v>
      </c>
      <c r="B2464" s="148" t="s">
        <v>7924</v>
      </c>
      <c r="C2464" s="148" t="s">
        <v>5570</v>
      </c>
      <c r="D2464" s="149" t="s">
        <v>23694</v>
      </c>
    </row>
    <row r="2465" spans="1:4" ht="13.5" x14ac:dyDescent="0.25">
      <c r="A2465" s="148" t="s">
        <v>23695</v>
      </c>
      <c r="B2465" s="148" t="s">
        <v>23696</v>
      </c>
      <c r="C2465" s="148" t="s">
        <v>5570</v>
      </c>
      <c r="D2465" s="149" t="s">
        <v>23697</v>
      </c>
    </row>
    <row r="2466" spans="1:4" ht="13.5" x14ac:dyDescent="0.25">
      <c r="A2466" s="148" t="s">
        <v>23698</v>
      </c>
      <c r="B2466" s="148" t="s">
        <v>23699</v>
      </c>
      <c r="C2466" s="148" t="s">
        <v>5570</v>
      </c>
      <c r="D2466" s="149" t="s">
        <v>23700</v>
      </c>
    </row>
    <row r="2467" spans="1:4" ht="13.5" x14ac:dyDescent="0.25">
      <c r="A2467" s="148">
        <v>72124</v>
      </c>
      <c r="B2467" s="148" t="s">
        <v>23701</v>
      </c>
      <c r="C2467" s="148" t="s">
        <v>23641</v>
      </c>
      <c r="D2467" s="149" t="s">
        <v>23702</v>
      </c>
    </row>
    <row r="2468" spans="1:4" ht="13.5" x14ac:dyDescent="0.25">
      <c r="A2468" s="148" t="s">
        <v>23703</v>
      </c>
      <c r="B2468" s="148" t="s">
        <v>23704</v>
      </c>
      <c r="C2468" s="148" t="s">
        <v>5237</v>
      </c>
      <c r="D2468" s="149" t="s">
        <v>23705</v>
      </c>
    </row>
    <row r="2469" spans="1:4" ht="13.5" x14ac:dyDescent="0.25">
      <c r="A2469" s="148" t="s">
        <v>23706</v>
      </c>
      <c r="B2469" s="148" t="s">
        <v>23707</v>
      </c>
      <c r="C2469" s="148" t="s">
        <v>5570</v>
      </c>
      <c r="D2469" s="149" t="s">
        <v>23708</v>
      </c>
    </row>
    <row r="2470" spans="1:4" ht="13.5" x14ac:dyDescent="0.25">
      <c r="A2470" s="148">
        <v>98563</v>
      </c>
      <c r="B2470" s="148" t="s">
        <v>7925</v>
      </c>
      <c r="C2470" s="148" t="s">
        <v>5570</v>
      </c>
      <c r="D2470" s="149" t="s">
        <v>22167</v>
      </c>
    </row>
    <row r="2471" spans="1:4" ht="13.5" x14ac:dyDescent="0.25">
      <c r="A2471" s="148">
        <v>98564</v>
      </c>
      <c r="B2471" s="148" t="s">
        <v>7926</v>
      </c>
      <c r="C2471" s="148" t="s">
        <v>5570</v>
      </c>
      <c r="D2471" s="149" t="s">
        <v>23709</v>
      </c>
    </row>
    <row r="2472" spans="1:4" ht="13.5" x14ac:dyDescent="0.25">
      <c r="A2472" s="148">
        <v>98565</v>
      </c>
      <c r="B2472" s="148" t="s">
        <v>7927</v>
      </c>
      <c r="C2472" s="148" t="s">
        <v>5570</v>
      </c>
      <c r="D2472" s="149" t="s">
        <v>15022</v>
      </c>
    </row>
    <row r="2473" spans="1:4" ht="13.5" x14ac:dyDescent="0.25">
      <c r="A2473" s="148">
        <v>98566</v>
      </c>
      <c r="B2473" s="148" t="s">
        <v>7928</v>
      </c>
      <c r="C2473" s="148" t="s">
        <v>5570</v>
      </c>
      <c r="D2473" s="149" t="s">
        <v>23710</v>
      </c>
    </row>
    <row r="2474" spans="1:4" ht="13.5" x14ac:dyDescent="0.25">
      <c r="A2474" s="148">
        <v>98567</v>
      </c>
      <c r="B2474" s="148" t="s">
        <v>7929</v>
      </c>
      <c r="C2474" s="148" t="s">
        <v>5570</v>
      </c>
      <c r="D2474" s="149" t="s">
        <v>23711</v>
      </c>
    </row>
    <row r="2475" spans="1:4" ht="13.5" x14ac:dyDescent="0.25">
      <c r="A2475" s="148">
        <v>98568</v>
      </c>
      <c r="B2475" s="148" t="s">
        <v>7930</v>
      </c>
      <c r="C2475" s="148" t="s">
        <v>5570</v>
      </c>
      <c r="D2475" s="149" t="s">
        <v>21334</v>
      </c>
    </row>
    <row r="2476" spans="1:4" ht="13.5" x14ac:dyDescent="0.25">
      <c r="A2476" s="148">
        <v>98569</v>
      </c>
      <c r="B2476" s="148" t="s">
        <v>7931</v>
      </c>
      <c r="C2476" s="148" t="s">
        <v>5570</v>
      </c>
      <c r="D2476" s="149" t="s">
        <v>23712</v>
      </c>
    </row>
    <row r="2477" spans="1:4" ht="13.5" x14ac:dyDescent="0.25">
      <c r="A2477" s="148">
        <v>98570</v>
      </c>
      <c r="B2477" s="148" t="s">
        <v>7932</v>
      </c>
      <c r="C2477" s="148" t="s">
        <v>5570</v>
      </c>
      <c r="D2477" s="149" t="s">
        <v>23713</v>
      </c>
    </row>
    <row r="2478" spans="1:4" ht="13.5" x14ac:dyDescent="0.25">
      <c r="A2478" s="148">
        <v>98571</v>
      </c>
      <c r="B2478" s="148" t="s">
        <v>7933</v>
      </c>
      <c r="C2478" s="148" t="s">
        <v>5570</v>
      </c>
      <c r="D2478" s="149" t="s">
        <v>23714</v>
      </c>
    </row>
    <row r="2479" spans="1:4" ht="13.5" x14ac:dyDescent="0.25">
      <c r="A2479" s="148">
        <v>98572</v>
      </c>
      <c r="B2479" s="148" t="s">
        <v>7934</v>
      </c>
      <c r="C2479" s="148" t="s">
        <v>5570</v>
      </c>
      <c r="D2479" s="149" t="s">
        <v>23715</v>
      </c>
    </row>
    <row r="2480" spans="1:4" ht="13.5" x14ac:dyDescent="0.25">
      <c r="A2480" s="148">
        <v>98573</v>
      </c>
      <c r="B2480" s="148" t="s">
        <v>7935</v>
      </c>
      <c r="C2480" s="148" t="s">
        <v>5570</v>
      </c>
      <c r="D2480" s="149" t="s">
        <v>23716</v>
      </c>
    </row>
    <row r="2481" spans="1:4" ht="13.5" x14ac:dyDescent="0.25">
      <c r="A2481" s="148" t="s">
        <v>23717</v>
      </c>
      <c r="B2481" s="148" t="s">
        <v>23718</v>
      </c>
      <c r="C2481" s="148" t="s">
        <v>5237</v>
      </c>
      <c r="D2481" s="149" t="s">
        <v>13744</v>
      </c>
    </row>
    <row r="2482" spans="1:4" ht="13.5" x14ac:dyDescent="0.25">
      <c r="A2482" s="148" t="s">
        <v>23719</v>
      </c>
      <c r="B2482" s="148" t="s">
        <v>23720</v>
      </c>
      <c r="C2482" s="148" t="s">
        <v>5237</v>
      </c>
      <c r="D2482" s="149" t="s">
        <v>23721</v>
      </c>
    </row>
    <row r="2483" spans="1:4" ht="13.5" x14ac:dyDescent="0.25">
      <c r="A2483" s="148">
        <v>91831</v>
      </c>
      <c r="B2483" s="148" t="s">
        <v>7936</v>
      </c>
      <c r="C2483" s="148" t="s">
        <v>5237</v>
      </c>
      <c r="D2483" s="149" t="s">
        <v>14128</v>
      </c>
    </row>
    <row r="2484" spans="1:4" ht="13.5" x14ac:dyDescent="0.25">
      <c r="A2484" s="148">
        <v>91833</v>
      </c>
      <c r="B2484" s="148" t="s">
        <v>7937</v>
      </c>
      <c r="C2484" s="148" t="s">
        <v>5237</v>
      </c>
      <c r="D2484" s="149" t="s">
        <v>14721</v>
      </c>
    </row>
    <row r="2485" spans="1:4" ht="13.5" x14ac:dyDescent="0.25">
      <c r="A2485" s="148">
        <v>91834</v>
      </c>
      <c r="B2485" s="148" t="s">
        <v>7938</v>
      </c>
      <c r="C2485" s="148" t="s">
        <v>5237</v>
      </c>
      <c r="D2485" s="149" t="s">
        <v>14023</v>
      </c>
    </row>
    <row r="2486" spans="1:4" ht="13.5" x14ac:dyDescent="0.25">
      <c r="A2486" s="148">
        <v>91835</v>
      </c>
      <c r="B2486" s="148" t="s">
        <v>7939</v>
      </c>
      <c r="C2486" s="148" t="s">
        <v>5237</v>
      </c>
      <c r="D2486" s="149" t="s">
        <v>23518</v>
      </c>
    </row>
    <row r="2487" spans="1:4" ht="13.5" x14ac:dyDescent="0.25">
      <c r="A2487" s="148">
        <v>91836</v>
      </c>
      <c r="B2487" s="148" t="s">
        <v>7940</v>
      </c>
      <c r="C2487" s="148" t="s">
        <v>5237</v>
      </c>
      <c r="D2487" s="149" t="s">
        <v>13826</v>
      </c>
    </row>
    <row r="2488" spans="1:4" ht="13.5" x14ac:dyDescent="0.25">
      <c r="A2488" s="148">
        <v>91837</v>
      </c>
      <c r="B2488" s="148" t="s">
        <v>7941</v>
      </c>
      <c r="C2488" s="148" t="s">
        <v>5237</v>
      </c>
      <c r="D2488" s="149" t="s">
        <v>13452</v>
      </c>
    </row>
    <row r="2489" spans="1:4" ht="13.5" x14ac:dyDescent="0.25">
      <c r="A2489" s="148">
        <v>91839</v>
      </c>
      <c r="B2489" s="148" t="s">
        <v>7942</v>
      </c>
      <c r="C2489" s="148" t="s">
        <v>5237</v>
      </c>
      <c r="D2489" s="149" t="s">
        <v>19486</v>
      </c>
    </row>
    <row r="2490" spans="1:4" ht="13.5" x14ac:dyDescent="0.25">
      <c r="A2490" s="148">
        <v>91840</v>
      </c>
      <c r="B2490" s="148" t="s">
        <v>7943</v>
      </c>
      <c r="C2490" s="148" t="s">
        <v>5237</v>
      </c>
      <c r="D2490" s="149" t="s">
        <v>14024</v>
      </c>
    </row>
    <row r="2491" spans="1:4" ht="13.5" x14ac:dyDescent="0.25">
      <c r="A2491" s="148">
        <v>91841</v>
      </c>
      <c r="B2491" s="148" t="s">
        <v>7944</v>
      </c>
      <c r="C2491" s="148" t="s">
        <v>5237</v>
      </c>
      <c r="D2491" s="149" t="s">
        <v>13955</v>
      </c>
    </row>
    <row r="2492" spans="1:4" ht="13.5" x14ac:dyDescent="0.25">
      <c r="A2492" s="148">
        <v>91842</v>
      </c>
      <c r="B2492" s="148" t="s">
        <v>7945</v>
      </c>
      <c r="C2492" s="148" t="s">
        <v>5237</v>
      </c>
      <c r="D2492" s="149" t="s">
        <v>13075</v>
      </c>
    </row>
    <row r="2493" spans="1:4" ht="13.5" x14ac:dyDescent="0.25">
      <c r="A2493" s="148">
        <v>91843</v>
      </c>
      <c r="B2493" s="148" t="s">
        <v>7946</v>
      </c>
      <c r="C2493" s="148" t="s">
        <v>5237</v>
      </c>
      <c r="D2493" s="149" t="s">
        <v>12516</v>
      </c>
    </row>
    <row r="2494" spans="1:4" ht="13.5" x14ac:dyDescent="0.25">
      <c r="A2494" s="148">
        <v>91844</v>
      </c>
      <c r="B2494" s="148" t="s">
        <v>7947</v>
      </c>
      <c r="C2494" s="148" t="s">
        <v>5237</v>
      </c>
      <c r="D2494" s="149" t="s">
        <v>15915</v>
      </c>
    </row>
    <row r="2495" spans="1:4" ht="13.5" x14ac:dyDescent="0.25">
      <c r="A2495" s="148">
        <v>91845</v>
      </c>
      <c r="B2495" s="148" t="s">
        <v>7948</v>
      </c>
      <c r="C2495" s="148" t="s">
        <v>5237</v>
      </c>
      <c r="D2495" s="149" t="s">
        <v>12680</v>
      </c>
    </row>
    <row r="2496" spans="1:4" ht="13.5" x14ac:dyDescent="0.25">
      <c r="A2496" s="148">
        <v>91846</v>
      </c>
      <c r="B2496" s="148" t="s">
        <v>7949</v>
      </c>
      <c r="C2496" s="148" t="s">
        <v>5237</v>
      </c>
      <c r="D2496" s="149" t="s">
        <v>12584</v>
      </c>
    </row>
    <row r="2497" spans="1:4" ht="13.5" x14ac:dyDescent="0.25">
      <c r="A2497" s="148">
        <v>91847</v>
      </c>
      <c r="B2497" s="148" t="s">
        <v>7950</v>
      </c>
      <c r="C2497" s="148" t="s">
        <v>5237</v>
      </c>
      <c r="D2497" s="149" t="s">
        <v>14818</v>
      </c>
    </row>
    <row r="2498" spans="1:4" ht="13.5" x14ac:dyDescent="0.25">
      <c r="A2498" s="148">
        <v>91849</v>
      </c>
      <c r="B2498" s="148" t="s">
        <v>7951</v>
      </c>
      <c r="C2498" s="148" t="s">
        <v>5237</v>
      </c>
      <c r="D2498" s="149" t="s">
        <v>15910</v>
      </c>
    </row>
    <row r="2499" spans="1:4" ht="13.5" x14ac:dyDescent="0.25">
      <c r="A2499" s="148">
        <v>91850</v>
      </c>
      <c r="B2499" s="148" t="s">
        <v>7952</v>
      </c>
      <c r="C2499" s="148" t="s">
        <v>5237</v>
      </c>
      <c r="D2499" s="149" t="s">
        <v>16045</v>
      </c>
    </row>
    <row r="2500" spans="1:4" ht="13.5" x14ac:dyDescent="0.25">
      <c r="A2500" s="148">
        <v>91851</v>
      </c>
      <c r="B2500" s="148" t="s">
        <v>7953</v>
      </c>
      <c r="C2500" s="148" t="s">
        <v>5237</v>
      </c>
      <c r="D2500" s="149" t="s">
        <v>20234</v>
      </c>
    </row>
    <row r="2501" spans="1:4" ht="13.5" x14ac:dyDescent="0.25">
      <c r="A2501" s="148">
        <v>91852</v>
      </c>
      <c r="B2501" s="148" t="s">
        <v>7954</v>
      </c>
      <c r="C2501" s="148" t="s">
        <v>5237</v>
      </c>
      <c r="D2501" s="149" t="s">
        <v>22275</v>
      </c>
    </row>
    <row r="2502" spans="1:4" ht="13.5" x14ac:dyDescent="0.25">
      <c r="A2502" s="148">
        <v>91853</v>
      </c>
      <c r="B2502" s="148" t="s">
        <v>7955</v>
      </c>
      <c r="C2502" s="148" t="s">
        <v>5237</v>
      </c>
      <c r="D2502" s="149" t="s">
        <v>14016</v>
      </c>
    </row>
    <row r="2503" spans="1:4" ht="13.5" x14ac:dyDescent="0.25">
      <c r="A2503" s="148">
        <v>91854</v>
      </c>
      <c r="B2503" s="148" t="s">
        <v>7956</v>
      </c>
      <c r="C2503" s="148" t="s">
        <v>5237</v>
      </c>
      <c r="D2503" s="149" t="s">
        <v>13003</v>
      </c>
    </row>
    <row r="2504" spans="1:4" ht="13.5" x14ac:dyDescent="0.25">
      <c r="A2504" s="148">
        <v>91855</v>
      </c>
      <c r="B2504" s="148" t="s">
        <v>7957</v>
      </c>
      <c r="C2504" s="148" t="s">
        <v>5237</v>
      </c>
      <c r="D2504" s="149" t="s">
        <v>23722</v>
      </c>
    </row>
    <row r="2505" spans="1:4" ht="13.5" x14ac:dyDescent="0.25">
      <c r="A2505" s="148">
        <v>91856</v>
      </c>
      <c r="B2505" s="148" t="s">
        <v>7958</v>
      </c>
      <c r="C2505" s="148" t="s">
        <v>5237</v>
      </c>
      <c r="D2505" s="149" t="s">
        <v>19812</v>
      </c>
    </row>
    <row r="2506" spans="1:4" ht="13.5" x14ac:dyDescent="0.25">
      <c r="A2506" s="148">
        <v>91857</v>
      </c>
      <c r="B2506" s="148" t="s">
        <v>7959</v>
      </c>
      <c r="C2506" s="148" t="s">
        <v>5237</v>
      </c>
      <c r="D2506" s="149" t="s">
        <v>19821</v>
      </c>
    </row>
    <row r="2507" spans="1:4" ht="13.5" x14ac:dyDescent="0.25">
      <c r="A2507" s="148">
        <v>91859</v>
      </c>
      <c r="B2507" s="148" t="s">
        <v>7960</v>
      </c>
      <c r="C2507" s="148" t="s">
        <v>5237</v>
      </c>
      <c r="D2507" s="149" t="s">
        <v>16311</v>
      </c>
    </row>
    <row r="2508" spans="1:4" ht="13.5" x14ac:dyDescent="0.25">
      <c r="A2508" s="148">
        <v>91860</v>
      </c>
      <c r="B2508" s="148" t="s">
        <v>7961</v>
      </c>
      <c r="C2508" s="148" t="s">
        <v>5237</v>
      </c>
      <c r="D2508" s="149" t="s">
        <v>12938</v>
      </c>
    </row>
    <row r="2509" spans="1:4" ht="13.5" x14ac:dyDescent="0.25">
      <c r="A2509" s="148">
        <v>91861</v>
      </c>
      <c r="B2509" s="148" t="s">
        <v>7962</v>
      </c>
      <c r="C2509" s="148" t="s">
        <v>5237</v>
      </c>
      <c r="D2509" s="149" t="s">
        <v>21202</v>
      </c>
    </row>
    <row r="2510" spans="1:4" ht="13.5" x14ac:dyDescent="0.25">
      <c r="A2510" s="148">
        <v>91862</v>
      </c>
      <c r="B2510" s="148" t="s">
        <v>7963</v>
      </c>
      <c r="C2510" s="148" t="s">
        <v>5237</v>
      </c>
      <c r="D2510" s="149" t="s">
        <v>21029</v>
      </c>
    </row>
    <row r="2511" spans="1:4" ht="13.5" x14ac:dyDescent="0.25">
      <c r="A2511" s="148">
        <v>91863</v>
      </c>
      <c r="B2511" s="148" t="s">
        <v>7964</v>
      </c>
      <c r="C2511" s="148" t="s">
        <v>5237</v>
      </c>
      <c r="D2511" s="149" t="s">
        <v>16764</v>
      </c>
    </row>
    <row r="2512" spans="1:4" ht="13.5" x14ac:dyDescent="0.25">
      <c r="A2512" s="148">
        <v>91864</v>
      </c>
      <c r="B2512" s="148" t="s">
        <v>7965</v>
      </c>
      <c r="C2512" s="148" t="s">
        <v>5237</v>
      </c>
      <c r="D2512" s="149" t="s">
        <v>15242</v>
      </c>
    </row>
    <row r="2513" spans="1:4" ht="13.5" x14ac:dyDescent="0.25">
      <c r="A2513" s="148">
        <v>91865</v>
      </c>
      <c r="B2513" s="148" t="s">
        <v>7966</v>
      </c>
      <c r="C2513" s="148" t="s">
        <v>5237</v>
      </c>
      <c r="D2513" s="149" t="s">
        <v>14275</v>
      </c>
    </row>
    <row r="2514" spans="1:4" ht="13.5" x14ac:dyDescent="0.25">
      <c r="A2514" s="148">
        <v>91866</v>
      </c>
      <c r="B2514" s="148" t="s">
        <v>7967</v>
      </c>
      <c r="C2514" s="148" t="s">
        <v>5237</v>
      </c>
      <c r="D2514" s="149" t="s">
        <v>14819</v>
      </c>
    </row>
    <row r="2515" spans="1:4" ht="13.5" x14ac:dyDescent="0.25">
      <c r="A2515" s="148">
        <v>91867</v>
      </c>
      <c r="B2515" s="148" t="s">
        <v>7968</v>
      </c>
      <c r="C2515" s="148" t="s">
        <v>5237</v>
      </c>
      <c r="D2515" s="149" t="s">
        <v>19459</v>
      </c>
    </row>
    <row r="2516" spans="1:4" ht="13.5" x14ac:dyDescent="0.25">
      <c r="A2516" s="148">
        <v>91868</v>
      </c>
      <c r="B2516" s="148" t="s">
        <v>7969</v>
      </c>
      <c r="C2516" s="148" t="s">
        <v>5237</v>
      </c>
      <c r="D2516" s="149" t="s">
        <v>13715</v>
      </c>
    </row>
    <row r="2517" spans="1:4" ht="13.5" x14ac:dyDescent="0.25">
      <c r="A2517" s="148">
        <v>91869</v>
      </c>
      <c r="B2517" s="148" t="s">
        <v>7970</v>
      </c>
      <c r="C2517" s="148" t="s">
        <v>5237</v>
      </c>
      <c r="D2517" s="149" t="s">
        <v>21740</v>
      </c>
    </row>
    <row r="2518" spans="1:4" ht="13.5" x14ac:dyDescent="0.25">
      <c r="A2518" s="148">
        <v>91870</v>
      </c>
      <c r="B2518" s="148" t="s">
        <v>7971</v>
      </c>
      <c r="C2518" s="148" t="s">
        <v>5237</v>
      </c>
      <c r="D2518" s="149" t="s">
        <v>12574</v>
      </c>
    </row>
    <row r="2519" spans="1:4" ht="13.5" x14ac:dyDescent="0.25">
      <c r="A2519" s="148">
        <v>91871</v>
      </c>
      <c r="B2519" s="148" t="s">
        <v>7972</v>
      </c>
      <c r="C2519" s="148" t="s">
        <v>5237</v>
      </c>
      <c r="D2519" s="149" t="s">
        <v>16313</v>
      </c>
    </row>
    <row r="2520" spans="1:4" ht="13.5" x14ac:dyDescent="0.25">
      <c r="A2520" s="148">
        <v>91872</v>
      </c>
      <c r="B2520" s="148" t="s">
        <v>7973</v>
      </c>
      <c r="C2520" s="148" t="s">
        <v>5237</v>
      </c>
      <c r="D2520" s="149" t="s">
        <v>14704</v>
      </c>
    </row>
    <row r="2521" spans="1:4" ht="13.5" x14ac:dyDescent="0.25">
      <c r="A2521" s="148">
        <v>91873</v>
      </c>
      <c r="B2521" s="148" t="s">
        <v>7974</v>
      </c>
      <c r="C2521" s="148" t="s">
        <v>5237</v>
      </c>
      <c r="D2521" s="149" t="s">
        <v>23723</v>
      </c>
    </row>
    <row r="2522" spans="1:4" ht="13.5" x14ac:dyDescent="0.25">
      <c r="A2522" s="148">
        <v>93008</v>
      </c>
      <c r="B2522" s="148" t="s">
        <v>18229</v>
      </c>
      <c r="C2522" s="148" t="s">
        <v>5237</v>
      </c>
      <c r="D2522" s="149" t="s">
        <v>14956</v>
      </c>
    </row>
    <row r="2523" spans="1:4" ht="13.5" x14ac:dyDescent="0.25">
      <c r="A2523" s="148">
        <v>93009</v>
      </c>
      <c r="B2523" s="148" t="s">
        <v>18230</v>
      </c>
      <c r="C2523" s="148" t="s">
        <v>5237</v>
      </c>
      <c r="D2523" s="149" t="s">
        <v>23724</v>
      </c>
    </row>
    <row r="2524" spans="1:4" ht="13.5" x14ac:dyDescent="0.25">
      <c r="A2524" s="148">
        <v>93010</v>
      </c>
      <c r="B2524" s="148" t="s">
        <v>18231</v>
      </c>
      <c r="C2524" s="148" t="s">
        <v>5237</v>
      </c>
      <c r="D2524" s="149" t="s">
        <v>23725</v>
      </c>
    </row>
    <row r="2525" spans="1:4" ht="13.5" x14ac:dyDescent="0.25">
      <c r="A2525" s="148">
        <v>93011</v>
      </c>
      <c r="B2525" s="148" t="s">
        <v>18232</v>
      </c>
      <c r="C2525" s="148" t="s">
        <v>5237</v>
      </c>
      <c r="D2525" s="149" t="s">
        <v>21828</v>
      </c>
    </row>
    <row r="2526" spans="1:4" ht="13.5" x14ac:dyDescent="0.25">
      <c r="A2526" s="148">
        <v>93012</v>
      </c>
      <c r="B2526" s="148" t="s">
        <v>18233</v>
      </c>
      <c r="C2526" s="148" t="s">
        <v>5237</v>
      </c>
      <c r="D2526" s="149" t="s">
        <v>23726</v>
      </c>
    </row>
    <row r="2527" spans="1:4" ht="13.5" x14ac:dyDescent="0.25">
      <c r="A2527" s="148">
        <v>95726</v>
      </c>
      <c r="B2527" s="148" t="s">
        <v>7980</v>
      </c>
      <c r="C2527" s="148" t="s">
        <v>5237</v>
      </c>
      <c r="D2527" s="149" t="s">
        <v>13984</v>
      </c>
    </row>
    <row r="2528" spans="1:4" ht="13.5" x14ac:dyDescent="0.25">
      <c r="A2528" s="148">
        <v>95727</v>
      </c>
      <c r="B2528" s="148" t="s">
        <v>7981</v>
      </c>
      <c r="C2528" s="148" t="s">
        <v>5237</v>
      </c>
      <c r="D2528" s="149" t="s">
        <v>12680</v>
      </c>
    </row>
    <row r="2529" spans="1:4" ht="13.5" x14ac:dyDescent="0.25">
      <c r="A2529" s="148">
        <v>95728</v>
      </c>
      <c r="B2529" s="148" t="s">
        <v>7982</v>
      </c>
      <c r="C2529" s="148" t="s">
        <v>5237</v>
      </c>
      <c r="D2529" s="149" t="s">
        <v>14523</v>
      </c>
    </row>
    <row r="2530" spans="1:4" ht="13.5" x14ac:dyDescent="0.25">
      <c r="A2530" s="148">
        <v>95729</v>
      </c>
      <c r="B2530" s="148" t="s">
        <v>7983</v>
      </c>
      <c r="C2530" s="148" t="s">
        <v>5237</v>
      </c>
      <c r="D2530" s="149" t="s">
        <v>21274</v>
      </c>
    </row>
    <row r="2531" spans="1:4" ht="13.5" x14ac:dyDescent="0.25">
      <c r="A2531" s="148">
        <v>95730</v>
      </c>
      <c r="B2531" s="148" t="s">
        <v>7984</v>
      </c>
      <c r="C2531" s="148" t="s">
        <v>5237</v>
      </c>
      <c r="D2531" s="149" t="s">
        <v>12524</v>
      </c>
    </row>
    <row r="2532" spans="1:4" ht="13.5" x14ac:dyDescent="0.25">
      <c r="A2532" s="148">
        <v>95731</v>
      </c>
      <c r="B2532" s="148" t="s">
        <v>7985</v>
      </c>
      <c r="C2532" s="148" t="s">
        <v>5237</v>
      </c>
      <c r="D2532" s="149" t="s">
        <v>13946</v>
      </c>
    </row>
    <row r="2533" spans="1:4" ht="13.5" x14ac:dyDescent="0.25">
      <c r="A2533" s="148">
        <v>95732</v>
      </c>
      <c r="B2533" s="148" t="s">
        <v>7986</v>
      </c>
      <c r="C2533" s="148" t="s">
        <v>5304</v>
      </c>
      <c r="D2533" s="149" t="s">
        <v>13297</v>
      </c>
    </row>
    <row r="2534" spans="1:4" ht="13.5" x14ac:dyDescent="0.25">
      <c r="A2534" s="148">
        <v>95745</v>
      </c>
      <c r="B2534" s="148" t="s">
        <v>7987</v>
      </c>
      <c r="C2534" s="148" t="s">
        <v>5237</v>
      </c>
      <c r="D2534" s="149" t="s">
        <v>21887</v>
      </c>
    </row>
    <row r="2535" spans="1:4" ht="13.5" x14ac:dyDescent="0.25">
      <c r="A2535" s="148">
        <v>95746</v>
      </c>
      <c r="B2535" s="148" t="s">
        <v>7988</v>
      </c>
      <c r="C2535" s="148" t="s">
        <v>5237</v>
      </c>
      <c r="D2535" s="149" t="s">
        <v>23727</v>
      </c>
    </row>
    <row r="2536" spans="1:4" ht="13.5" x14ac:dyDescent="0.25">
      <c r="A2536" s="148">
        <v>95747</v>
      </c>
      <c r="B2536" s="148" t="s">
        <v>7989</v>
      </c>
      <c r="C2536" s="148" t="s">
        <v>5237</v>
      </c>
      <c r="D2536" s="149" t="s">
        <v>20054</v>
      </c>
    </row>
    <row r="2537" spans="1:4" ht="13.5" x14ac:dyDescent="0.25">
      <c r="A2537" s="148">
        <v>95748</v>
      </c>
      <c r="B2537" s="148" t="s">
        <v>7990</v>
      </c>
      <c r="C2537" s="148" t="s">
        <v>5237</v>
      </c>
      <c r="D2537" s="149" t="s">
        <v>23728</v>
      </c>
    </row>
    <row r="2538" spans="1:4" ht="13.5" x14ac:dyDescent="0.25">
      <c r="A2538" s="148">
        <v>95749</v>
      </c>
      <c r="B2538" s="148" t="s">
        <v>7991</v>
      </c>
      <c r="C2538" s="148" t="s">
        <v>5237</v>
      </c>
      <c r="D2538" s="149" t="s">
        <v>15063</v>
      </c>
    </row>
    <row r="2539" spans="1:4" ht="13.5" x14ac:dyDescent="0.25">
      <c r="A2539" s="148">
        <v>95750</v>
      </c>
      <c r="B2539" s="148" t="s">
        <v>7992</v>
      </c>
      <c r="C2539" s="148" t="s">
        <v>5237</v>
      </c>
      <c r="D2539" s="149" t="s">
        <v>23729</v>
      </c>
    </row>
    <row r="2540" spans="1:4" ht="13.5" x14ac:dyDescent="0.25">
      <c r="A2540" s="148">
        <v>95751</v>
      </c>
      <c r="B2540" s="148" t="s">
        <v>7993</v>
      </c>
      <c r="C2540" s="148" t="s">
        <v>5237</v>
      </c>
      <c r="D2540" s="149" t="s">
        <v>23730</v>
      </c>
    </row>
    <row r="2541" spans="1:4" ht="13.5" x14ac:dyDescent="0.25">
      <c r="A2541" s="148">
        <v>95752</v>
      </c>
      <c r="B2541" s="148" t="s">
        <v>7994</v>
      </c>
      <c r="C2541" s="148" t="s">
        <v>5237</v>
      </c>
      <c r="D2541" s="149" t="s">
        <v>16686</v>
      </c>
    </row>
    <row r="2542" spans="1:4" ht="13.5" x14ac:dyDescent="0.25">
      <c r="A2542" s="148">
        <v>97667</v>
      </c>
      <c r="B2542" s="148" t="s">
        <v>18234</v>
      </c>
      <c r="C2542" s="148" t="s">
        <v>5237</v>
      </c>
      <c r="D2542" s="149" t="s">
        <v>13660</v>
      </c>
    </row>
    <row r="2543" spans="1:4" ht="13.5" x14ac:dyDescent="0.25">
      <c r="A2543" s="148">
        <v>97668</v>
      </c>
      <c r="B2543" s="148" t="s">
        <v>18235</v>
      </c>
      <c r="C2543" s="148" t="s">
        <v>5237</v>
      </c>
      <c r="D2543" s="149" t="s">
        <v>21253</v>
      </c>
    </row>
    <row r="2544" spans="1:4" ht="13.5" x14ac:dyDescent="0.25">
      <c r="A2544" s="148">
        <v>97669</v>
      </c>
      <c r="B2544" s="148" t="s">
        <v>18236</v>
      </c>
      <c r="C2544" s="148" t="s">
        <v>5237</v>
      </c>
      <c r="D2544" s="149" t="s">
        <v>15081</v>
      </c>
    </row>
    <row r="2545" spans="1:4" ht="13.5" x14ac:dyDescent="0.25">
      <c r="A2545" s="148">
        <v>97670</v>
      </c>
      <c r="B2545" s="148" t="s">
        <v>18237</v>
      </c>
      <c r="C2545" s="148" t="s">
        <v>5237</v>
      </c>
      <c r="D2545" s="149" t="s">
        <v>14950</v>
      </c>
    </row>
    <row r="2546" spans="1:4" ht="13.5" x14ac:dyDescent="0.25">
      <c r="A2546" s="148">
        <v>72263</v>
      </c>
      <c r="B2546" s="148" t="s">
        <v>23731</v>
      </c>
      <c r="C2546" s="148" t="s">
        <v>5304</v>
      </c>
      <c r="D2546" s="149" t="s">
        <v>21042</v>
      </c>
    </row>
    <row r="2547" spans="1:4" ht="13.5" x14ac:dyDescent="0.25">
      <c r="A2547" s="148">
        <v>72271</v>
      </c>
      <c r="B2547" s="148" t="s">
        <v>23732</v>
      </c>
      <c r="C2547" s="148" t="s">
        <v>5304</v>
      </c>
      <c r="D2547" s="149" t="s">
        <v>23733</v>
      </c>
    </row>
    <row r="2548" spans="1:4" ht="13.5" x14ac:dyDescent="0.25">
      <c r="A2548" s="148">
        <v>72272</v>
      </c>
      <c r="B2548" s="148" t="s">
        <v>23734</v>
      </c>
      <c r="C2548" s="148" t="s">
        <v>5304</v>
      </c>
      <c r="D2548" s="149" t="s">
        <v>15579</v>
      </c>
    </row>
    <row r="2549" spans="1:4" ht="13.5" x14ac:dyDescent="0.25">
      <c r="A2549" s="148">
        <v>91874</v>
      </c>
      <c r="B2549" s="148" t="s">
        <v>7999</v>
      </c>
      <c r="C2549" s="148" t="s">
        <v>5304</v>
      </c>
      <c r="D2549" s="149" t="s">
        <v>14068</v>
      </c>
    </row>
    <row r="2550" spans="1:4" ht="13.5" x14ac:dyDescent="0.25">
      <c r="A2550" s="148">
        <v>91875</v>
      </c>
      <c r="B2550" s="148" t="s">
        <v>8000</v>
      </c>
      <c r="C2550" s="148" t="s">
        <v>5304</v>
      </c>
      <c r="D2550" s="149" t="s">
        <v>12523</v>
      </c>
    </row>
    <row r="2551" spans="1:4" ht="13.5" x14ac:dyDescent="0.25">
      <c r="A2551" s="148">
        <v>91876</v>
      </c>
      <c r="B2551" s="148" t="s">
        <v>8001</v>
      </c>
      <c r="C2551" s="148" t="s">
        <v>5304</v>
      </c>
      <c r="D2551" s="149" t="s">
        <v>15917</v>
      </c>
    </row>
    <row r="2552" spans="1:4" ht="13.5" x14ac:dyDescent="0.25">
      <c r="A2552" s="148">
        <v>91877</v>
      </c>
      <c r="B2552" s="148" t="s">
        <v>8002</v>
      </c>
      <c r="C2552" s="148" t="s">
        <v>5304</v>
      </c>
      <c r="D2552" s="149" t="s">
        <v>19812</v>
      </c>
    </row>
    <row r="2553" spans="1:4" ht="13.5" x14ac:dyDescent="0.25">
      <c r="A2553" s="148">
        <v>91878</v>
      </c>
      <c r="B2553" s="148" t="s">
        <v>8003</v>
      </c>
      <c r="C2553" s="148" t="s">
        <v>5304</v>
      </c>
      <c r="D2553" s="149" t="s">
        <v>15915</v>
      </c>
    </row>
    <row r="2554" spans="1:4" ht="13.5" x14ac:dyDescent="0.25">
      <c r="A2554" s="148">
        <v>91879</v>
      </c>
      <c r="B2554" s="148" t="s">
        <v>8004</v>
      </c>
      <c r="C2554" s="148" t="s">
        <v>5304</v>
      </c>
      <c r="D2554" s="149" t="s">
        <v>14490</v>
      </c>
    </row>
    <row r="2555" spans="1:4" ht="13.5" x14ac:dyDescent="0.25">
      <c r="A2555" s="148">
        <v>91880</v>
      </c>
      <c r="B2555" s="148" t="s">
        <v>8005</v>
      </c>
      <c r="C2555" s="148" t="s">
        <v>5304</v>
      </c>
      <c r="D2555" s="149" t="s">
        <v>23722</v>
      </c>
    </row>
    <row r="2556" spans="1:4" ht="13.5" x14ac:dyDescent="0.25">
      <c r="A2556" s="148">
        <v>91881</v>
      </c>
      <c r="B2556" s="148" t="s">
        <v>8006</v>
      </c>
      <c r="C2556" s="148" t="s">
        <v>5304</v>
      </c>
      <c r="D2556" s="149" t="s">
        <v>23062</v>
      </c>
    </row>
    <row r="2557" spans="1:4" ht="13.5" x14ac:dyDescent="0.25">
      <c r="A2557" s="148">
        <v>91882</v>
      </c>
      <c r="B2557" s="148" t="s">
        <v>8007</v>
      </c>
      <c r="C2557" s="148" t="s">
        <v>5304</v>
      </c>
      <c r="D2557" s="149" t="s">
        <v>14490</v>
      </c>
    </row>
    <row r="2558" spans="1:4" ht="13.5" x14ac:dyDescent="0.25">
      <c r="A2558" s="148">
        <v>91884</v>
      </c>
      <c r="B2558" s="148" t="s">
        <v>8008</v>
      </c>
      <c r="C2558" s="148" t="s">
        <v>5304</v>
      </c>
      <c r="D2558" s="149" t="s">
        <v>14174</v>
      </c>
    </row>
    <row r="2559" spans="1:4" ht="13.5" x14ac:dyDescent="0.25">
      <c r="A2559" s="148">
        <v>91885</v>
      </c>
      <c r="B2559" s="148" t="s">
        <v>8009</v>
      </c>
      <c r="C2559" s="148" t="s">
        <v>5304</v>
      </c>
      <c r="D2559" s="149" t="s">
        <v>20654</v>
      </c>
    </row>
    <row r="2560" spans="1:4" ht="13.5" x14ac:dyDescent="0.25">
      <c r="A2560" s="148">
        <v>91886</v>
      </c>
      <c r="B2560" s="148" t="s">
        <v>8010</v>
      </c>
      <c r="C2560" s="148" t="s">
        <v>5304</v>
      </c>
      <c r="D2560" s="149" t="s">
        <v>13725</v>
      </c>
    </row>
    <row r="2561" spans="1:4" ht="13.5" x14ac:dyDescent="0.25">
      <c r="A2561" s="148">
        <v>91887</v>
      </c>
      <c r="B2561" s="148" t="s">
        <v>8011</v>
      </c>
      <c r="C2561" s="148" t="s">
        <v>5304</v>
      </c>
      <c r="D2561" s="149" t="s">
        <v>13408</v>
      </c>
    </row>
    <row r="2562" spans="1:4" ht="13.5" x14ac:dyDescent="0.25">
      <c r="A2562" s="148">
        <v>91889</v>
      </c>
      <c r="B2562" s="148" t="s">
        <v>8012</v>
      </c>
      <c r="C2562" s="148" t="s">
        <v>5304</v>
      </c>
      <c r="D2562" s="149" t="s">
        <v>19560</v>
      </c>
    </row>
    <row r="2563" spans="1:4" ht="13.5" x14ac:dyDescent="0.25">
      <c r="A2563" s="148">
        <v>91890</v>
      </c>
      <c r="B2563" s="148" t="s">
        <v>8013</v>
      </c>
      <c r="C2563" s="148" t="s">
        <v>5304</v>
      </c>
      <c r="D2563" s="149" t="s">
        <v>15745</v>
      </c>
    </row>
    <row r="2564" spans="1:4" ht="13.5" x14ac:dyDescent="0.25">
      <c r="A2564" s="148">
        <v>91892</v>
      </c>
      <c r="B2564" s="148" t="s">
        <v>8014</v>
      </c>
      <c r="C2564" s="148" t="s">
        <v>5304</v>
      </c>
      <c r="D2564" s="149" t="s">
        <v>13307</v>
      </c>
    </row>
    <row r="2565" spans="1:4" ht="13.5" x14ac:dyDescent="0.25">
      <c r="A2565" s="148">
        <v>91893</v>
      </c>
      <c r="B2565" s="148" t="s">
        <v>8015</v>
      </c>
      <c r="C2565" s="148" t="s">
        <v>5304</v>
      </c>
      <c r="D2565" s="149" t="s">
        <v>13244</v>
      </c>
    </row>
    <row r="2566" spans="1:4" ht="13.5" x14ac:dyDescent="0.25">
      <c r="A2566" s="148">
        <v>91895</v>
      </c>
      <c r="B2566" s="148" t="s">
        <v>8016</v>
      </c>
      <c r="C2566" s="148" t="s">
        <v>5304</v>
      </c>
      <c r="D2566" s="149" t="s">
        <v>15444</v>
      </c>
    </row>
    <row r="2567" spans="1:4" ht="13.5" x14ac:dyDescent="0.25">
      <c r="A2567" s="148">
        <v>91896</v>
      </c>
      <c r="B2567" s="148" t="s">
        <v>8017</v>
      </c>
      <c r="C2567" s="148" t="s">
        <v>5304</v>
      </c>
      <c r="D2567" s="149" t="s">
        <v>14456</v>
      </c>
    </row>
    <row r="2568" spans="1:4" ht="13.5" x14ac:dyDescent="0.25">
      <c r="A2568" s="148">
        <v>91898</v>
      </c>
      <c r="B2568" s="148" t="s">
        <v>8018</v>
      </c>
      <c r="C2568" s="148" t="s">
        <v>5304</v>
      </c>
      <c r="D2568" s="149" t="s">
        <v>23735</v>
      </c>
    </row>
    <row r="2569" spans="1:4" ht="13.5" x14ac:dyDescent="0.25">
      <c r="A2569" s="148">
        <v>91899</v>
      </c>
      <c r="B2569" s="148" t="s">
        <v>8019</v>
      </c>
      <c r="C2569" s="148" t="s">
        <v>5304</v>
      </c>
      <c r="D2569" s="149" t="s">
        <v>19825</v>
      </c>
    </row>
    <row r="2570" spans="1:4" ht="13.5" x14ac:dyDescent="0.25">
      <c r="A2570" s="148">
        <v>91901</v>
      </c>
      <c r="B2570" s="148" t="s">
        <v>8020</v>
      </c>
      <c r="C2570" s="148" t="s">
        <v>5304</v>
      </c>
      <c r="D2570" s="149" t="s">
        <v>12552</v>
      </c>
    </row>
    <row r="2571" spans="1:4" ht="13.5" x14ac:dyDescent="0.25">
      <c r="A2571" s="148">
        <v>91902</v>
      </c>
      <c r="B2571" s="148" t="s">
        <v>8021</v>
      </c>
      <c r="C2571" s="148" t="s">
        <v>5304</v>
      </c>
      <c r="D2571" s="149" t="s">
        <v>15477</v>
      </c>
    </row>
    <row r="2572" spans="1:4" ht="13.5" x14ac:dyDescent="0.25">
      <c r="A2572" s="148">
        <v>91904</v>
      </c>
      <c r="B2572" s="148" t="s">
        <v>8022</v>
      </c>
      <c r="C2572" s="148" t="s">
        <v>5304</v>
      </c>
      <c r="D2572" s="149" t="s">
        <v>13878</v>
      </c>
    </row>
    <row r="2573" spans="1:4" ht="13.5" x14ac:dyDescent="0.25">
      <c r="A2573" s="148">
        <v>91905</v>
      </c>
      <c r="B2573" s="148" t="s">
        <v>8023</v>
      </c>
      <c r="C2573" s="148" t="s">
        <v>5304</v>
      </c>
      <c r="D2573" s="149" t="s">
        <v>23520</v>
      </c>
    </row>
    <row r="2574" spans="1:4" ht="13.5" x14ac:dyDescent="0.25">
      <c r="A2574" s="148">
        <v>91907</v>
      </c>
      <c r="B2574" s="148" t="s">
        <v>8024</v>
      </c>
      <c r="C2574" s="148" t="s">
        <v>5304</v>
      </c>
      <c r="D2574" s="149" t="s">
        <v>20886</v>
      </c>
    </row>
    <row r="2575" spans="1:4" ht="13.5" x14ac:dyDescent="0.25">
      <c r="A2575" s="148">
        <v>91908</v>
      </c>
      <c r="B2575" s="148" t="s">
        <v>8025</v>
      </c>
      <c r="C2575" s="148" t="s">
        <v>5304</v>
      </c>
      <c r="D2575" s="149" t="s">
        <v>23735</v>
      </c>
    </row>
    <row r="2576" spans="1:4" ht="13.5" x14ac:dyDescent="0.25">
      <c r="A2576" s="148">
        <v>91910</v>
      </c>
      <c r="B2576" s="148" t="s">
        <v>8026</v>
      </c>
      <c r="C2576" s="148" t="s">
        <v>5304</v>
      </c>
      <c r="D2576" s="149" t="s">
        <v>14840</v>
      </c>
    </row>
    <row r="2577" spans="1:4" ht="13.5" x14ac:dyDescent="0.25">
      <c r="A2577" s="148">
        <v>91911</v>
      </c>
      <c r="B2577" s="148" t="s">
        <v>8027</v>
      </c>
      <c r="C2577" s="148" t="s">
        <v>5304</v>
      </c>
      <c r="D2577" s="149" t="s">
        <v>13955</v>
      </c>
    </row>
    <row r="2578" spans="1:4" ht="13.5" x14ac:dyDescent="0.25">
      <c r="A2578" s="148">
        <v>91913</v>
      </c>
      <c r="B2578" s="148" t="s">
        <v>8028</v>
      </c>
      <c r="C2578" s="148" t="s">
        <v>5304</v>
      </c>
      <c r="D2578" s="149" t="s">
        <v>16221</v>
      </c>
    </row>
    <row r="2579" spans="1:4" ht="13.5" x14ac:dyDescent="0.25">
      <c r="A2579" s="148">
        <v>91914</v>
      </c>
      <c r="B2579" s="148" t="s">
        <v>8029</v>
      </c>
      <c r="C2579" s="148" t="s">
        <v>5304</v>
      </c>
      <c r="D2579" s="149" t="s">
        <v>15780</v>
      </c>
    </row>
    <row r="2580" spans="1:4" ht="13.5" x14ac:dyDescent="0.25">
      <c r="A2580" s="148">
        <v>91916</v>
      </c>
      <c r="B2580" s="148" t="s">
        <v>8030</v>
      </c>
      <c r="C2580" s="148" t="s">
        <v>5304</v>
      </c>
      <c r="D2580" s="149" t="s">
        <v>12578</v>
      </c>
    </row>
    <row r="2581" spans="1:4" ht="13.5" x14ac:dyDescent="0.25">
      <c r="A2581" s="148">
        <v>91917</v>
      </c>
      <c r="B2581" s="148" t="s">
        <v>8031</v>
      </c>
      <c r="C2581" s="148" t="s">
        <v>5304</v>
      </c>
      <c r="D2581" s="149" t="s">
        <v>20701</v>
      </c>
    </row>
    <row r="2582" spans="1:4" ht="13.5" x14ac:dyDescent="0.25">
      <c r="A2582" s="148">
        <v>91919</v>
      </c>
      <c r="B2582" s="148" t="s">
        <v>8032</v>
      </c>
      <c r="C2582" s="148" t="s">
        <v>5304</v>
      </c>
      <c r="D2582" s="149" t="s">
        <v>12649</v>
      </c>
    </row>
    <row r="2583" spans="1:4" ht="13.5" x14ac:dyDescent="0.25">
      <c r="A2583" s="148">
        <v>91920</v>
      </c>
      <c r="B2583" s="148" t="s">
        <v>8033</v>
      </c>
      <c r="C2583" s="148" t="s">
        <v>5304</v>
      </c>
      <c r="D2583" s="149" t="s">
        <v>20885</v>
      </c>
    </row>
    <row r="2584" spans="1:4" ht="13.5" x14ac:dyDescent="0.25">
      <c r="A2584" s="148">
        <v>91922</v>
      </c>
      <c r="B2584" s="148" t="s">
        <v>8034</v>
      </c>
      <c r="C2584" s="148" t="s">
        <v>5304</v>
      </c>
      <c r="D2584" s="149" t="s">
        <v>14282</v>
      </c>
    </row>
    <row r="2585" spans="1:4" ht="13.5" x14ac:dyDescent="0.25">
      <c r="A2585" s="148">
        <v>93013</v>
      </c>
      <c r="B2585" s="148" t="s">
        <v>18238</v>
      </c>
      <c r="C2585" s="148" t="s">
        <v>5304</v>
      </c>
      <c r="D2585" s="149" t="s">
        <v>13728</v>
      </c>
    </row>
    <row r="2586" spans="1:4" ht="13.5" x14ac:dyDescent="0.25">
      <c r="A2586" s="148">
        <v>93014</v>
      </c>
      <c r="B2586" s="148" t="s">
        <v>18239</v>
      </c>
      <c r="C2586" s="148" t="s">
        <v>5304</v>
      </c>
      <c r="D2586" s="149" t="s">
        <v>23736</v>
      </c>
    </row>
    <row r="2587" spans="1:4" ht="13.5" x14ac:dyDescent="0.25">
      <c r="A2587" s="148">
        <v>93015</v>
      </c>
      <c r="B2587" s="148" t="s">
        <v>18240</v>
      </c>
      <c r="C2587" s="148" t="s">
        <v>5304</v>
      </c>
      <c r="D2587" s="149" t="s">
        <v>15062</v>
      </c>
    </row>
    <row r="2588" spans="1:4" ht="13.5" x14ac:dyDescent="0.25">
      <c r="A2588" s="148">
        <v>93016</v>
      </c>
      <c r="B2588" s="148" t="s">
        <v>18241</v>
      </c>
      <c r="C2588" s="148" t="s">
        <v>5304</v>
      </c>
      <c r="D2588" s="149" t="s">
        <v>23737</v>
      </c>
    </row>
    <row r="2589" spans="1:4" ht="13.5" x14ac:dyDescent="0.25">
      <c r="A2589" s="148">
        <v>93017</v>
      </c>
      <c r="B2589" s="148" t="s">
        <v>18242</v>
      </c>
      <c r="C2589" s="148" t="s">
        <v>5304</v>
      </c>
      <c r="D2589" s="149" t="s">
        <v>17141</v>
      </c>
    </row>
    <row r="2590" spans="1:4" ht="13.5" x14ac:dyDescent="0.25">
      <c r="A2590" s="148">
        <v>93018</v>
      </c>
      <c r="B2590" s="148" t="s">
        <v>18243</v>
      </c>
      <c r="C2590" s="148" t="s">
        <v>5304</v>
      </c>
      <c r="D2590" s="149" t="s">
        <v>15173</v>
      </c>
    </row>
    <row r="2591" spans="1:4" ht="13.5" x14ac:dyDescent="0.25">
      <c r="A2591" s="148">
        <v>93020</v>
      </c>
      <c r="B2591" s="148" t="s">
        <v>18244</v>
      </c>
      <c r="C2591" s="148" t="s">
        <v>5304</v>
      </c>
      <c r="D2591" s="149" t="s">
        <v>16116</v>
      </c>
    </row>
    <row r="2592" spans="1:4" ht="13.5" x14ac:dyDescent="0.25">
      <c r="A2592" s="148">
        <v>93022</v>
      </c>
      <c r="B2592" s="148" t="s">
        <v>18245</v>
      </c>
      <c r="C2592" s="148" t="s">
        <v>5304</v>
      </c>
      <c r="D2592" s="149" t="s">
        <v>16181</v>
      </c>
    </row>
    <row r="2593" spans="1:4" ht="13.5" x14ac:dyDescent="0.25">
      <c r="A2593" s="148">
        <v>93024</v>
      </c>
      <c r="B2593" s="148" t="s">
        <v>18246</v>
      </c>
      <c r="C2593" s="148" t="s">
        <v>5304</v>
      </c>
      <c r="D2593" s="149" t="s">
        <v>21294</v>
      </c>
    </row>
    <row r="2594" spans="1:4" ht="13.5" x14ac:dyDescent="0.25">
      <c r="A2594" s="148">
        <v>93026</v>
      </c>
      <c r="B2594" s="148" t="s">
        <v>18247</v>
      </c>
      <c r="C2594" s="148" t="s">
        <v>5304</v>
      </c>
      <c r="D2594" s="149" t="s">
        <v>23738</v>
      </c>
    </row>
    <row r="2595" spans="1:4" ht="13.5" x14ac:dyDescent="0.25">
      <c r="A2595" s="148">
        <v>95733</v>
      </c>
      <c r="B2595" s="148" t="s">
        <v>8045</v>
      </c>
      <c r="C2595" s="148" t="s">
        <v>5304</v>
      </c>
      <c r="D2595" s="149" t="s">
        <v>20533</v>
      </c>
    </row>
    <row r="2596" spans="1:4" ht="13.5" x14ac:dyDescent="0.25">
      <c r="A2596" s="148">
        <v>95734</v>
      </c>
      <c r="B2596" s="148" t="s">
        <v>8046</v>
      </c>
      <c r="C2596" s="148" t="s">
        <v>5304</v>
      </c>
      <c r="D2596" s="149" t="s">
        <v>20308</v>
      </c>
    </row>
    <row r="2597" spans="1:4" ht="13.5" x14ac:dyDescent="0.25">
      <c r="A2597" s="148">
        <v>95735</v>
      </c>
      <c r="B2597" s="148" t="s">
        <v>8047</v>
      </c>
      <c r="C2597" s="148" t="s">
        <v>5304</v>
      </c>
      <c r="D2597" s="149" t="s">
        <v>22510</v>
      </c>
    </row>
    <row r="2598" spans="1:4" ht="13.5" x14ac:dyDescent="0.25">
      <c r="A2598" s="148">
        <v>95736</v>
      </c>
      <c r="B2598" s="148" t="s">
        <v>8048</v>
      </c>
      <c r="C2598" s="148" t="s">
        <v>5304</v>
      </c>
      <c r="D2598" s="149" t="s">
        <v>12564</v>
      </c>
    </row>
    <row r="2599" spans="1:4" ht="13.5" x14ac:dyDescent="0.25">
      <c r="A2599" s="148">
        <v>95738</v>
      </c>
      <c r="B2599" s="148" t="s">
        <v>8049</v>
      </c>
      <c r="C2599" s="148" t="s">
        <v>5304</v>
      </c>
      <c r="D2599" s="149" t="s">
        <v>20211</v>
      </c>
    </row>
    <row r="2600" spans="1:4" ht="13.5" x14ac:dyDescent="0.25">
      <c r="A2600" s="148">
        <v>95753</v>
      </c>
      <c r="B2600" s="148" t="s">
        <v>8050</v>
      </c>
      <c r="C2600" s="148" t="s">
        <v>5304</v>
      </c>
      <c r="D2600" s="149" t="s">
        <v>12648</v>
      </c>
    </row>
    <row r="2601" spans="1:4" ht="13.5" x14ac:dyDescent="0.25">
      <c r="A2601" s="148">
        <v>95754</v>
      </c>
      <c r="B2601" s="148" t="s">
        <v>8051</v>
      </c>
      <c r="C2601" s="148" t="s">
        <v>5304</v>
      </c>
      <c r="D2601" s="149" t="s">
        <v>20211</v>
      </c>
    </row>
    <row r="2602" spans="1:4" ht="13.5" x14ac:dyDescent="0.25">
      <c r="A2602" s="148">
        <v>95755</v>
      </c>
      <c r="B2602" s="148" t="s">
        <v>8052</v>
      </c>
      <c r="C2602" s="148" t="s">
        <v>5304</v>
      </c>
      <c r="D2602" s="149" t="s">
        <v>12935</v>
      </c>
    </row>
    <row r="2603" spans="1:4" ht="13.5" x14ac:dyDescent="0.25">
      <c r="A2603" s="148">
        <v>95756</v>
      </c>
      <c r="B2603" s="148" t="s">
        <v>8053</v>
      </c>
      <c r="C2603" s="148" t="s">
        <v>5304</v>
      </c>
      <c r="D2603" s="149" t="s">
        <v>15066</v>
      </c>
    </row>
    <row r="2604" spans="1:4" ht="13.5" x14ac:dyDescent="0.25">
      <c r="A2604" s="148">
        <v>95757</v>
      </c>
      <c r="B2604" s="148" t="s">
        <v>8054</v>
      </c>
      <c r="C2604" s="148" t="s">
        <v>5304</v>
      </c>
      <c r="D2604" s="149" t="s">
        <v>21038</v>
      </c>
    </row>
    <row r="2605" spans="1:4" ht="13.5" x14ac:dyDescent="0.25">
      <c r="A2605" s="148">
        <v>95758</v>
      </c>
      <c r="B2605" s="148" t="s">
        <v>8055</v>
      </c>
      <c r="C2605" s="148" t="s">
        <v>5304</v>
      </c>
      <c r="D2605" s="149" t="s">
        <v>13440</v>
      </c>
    </row>
    <row r="2606" spans="1:4" ht="13.5" x14ac:dyDescent="0.25">
      <c r="A2606" s="148">
        <v>95759</v>
      </c>
      <c r="B2606" s="148" t="s">
        <v>8056</v>
      </c>
      <c r="C2606" s="148" t="s">
        <v>5304</v>
      </c>
      <c r="D2606" s="149" t="s">
        <v>13287</v>
      </c>
    </row>
    <row r="2607" spans="1:4" ht="13.5" x14ac:dyDescent="0.25">
      <c r="A2607" s="148">
        <v>95760</v>
      </c>
      <c r="B2607" s="148" t="s">
        <v>8057</v>
      </c>
      <c r="C2607" s="148" t="s">
        <v>5304</v>
      </c>
      <c r="D2607" s="149" t="s">
        <v>23739</v>
      </c>
    </row>
    <row r="2608" spans="1:4" ht="13.5" x14ac:dyDescent="0.25">
      <c r="A2608" s="148">
        <v>97559</v>
      </c>
      <c r="B2608" s="148" t="s">
        <v>8058</v>
      </c>
      <c r="C2608" s="148" t="s">
        <v>5304</v>
      </c>
      <c r="D2608" s="149" t="s">
        <v>23740</v>
      </c>
    </row>
    <row r="2609" spans="1:4" ht="13.5" x14ac:dyDescent="0.25">
      <c r="A2609" s="148">
        <v>97562</v>
      </c>
      <c r="B2609" s="148" t="s">
        <v>8059</v>
      </c>
      <c r="C2609" s="148" t="s">
        <v>5304</v>
      </c>
      <c r="D2609" s="149" t="s">
        <v>20310</v>
      </c>
    </row>
    <row r="2610" spans="1:4" ht="13.5" x14ac:dyDescent="0.25">
      <c r="A2610" s="148">
        <v>97564</v>
      </c>
      <c r="B2610" s="148" t="s">
        <v>8060</v>
      </c>
      <c r="C2610" s="148" t="s">
        <v>5304</v>
      </c>
      <c r="D2610" s="149" t="s">
        <v>23741</v>
      </c>
    </row>
    <row r="2611" spans="1:4" ht="13.5" x14ac:dyDescent="0.25">
      <c r="A2611" s="148">
        <v>91924</v>
      </c>
      <c r="B2611" s="148" t="s">
        <v>8061</v>
      </c>
      <c r="C2611" s="148" t="s">
        <v>5237</v>
      </c>
      <c r="D2611" s="149" t="s">
        <v>14817</v>
      </c>
    </row>
    <row r="2612" spans="1:4" ht="13.5" x14ac:dyDescent="0.25">
      <c r="A2612" s="148">
        <v>91925</v>
      </c>
      <c r="B2612" s="148" t="s">
        <v>8062</v>
      </c>
      <c r="C2612" s="148" t="s">
        <v>5237</v>
      </c>
      <c r="D2612" s="149" t="s">
        <v>12509</v>
      </c>
    </row>
    <row r="2613" spans="1:4" ht="13.5" x14ac:dyDescent="0.25">
      <c r="A2613" s="148">
        <v>91926</v>
      </c>
      <c r="B2613" s="148" t="s">
        <v>8063</v>
      </c>
      <c r="C2613" s="148" t="s">
        <v>5237</v>
      </c>
      <c r="D2613" s="149" t="s">
        <v>15440</v>
      </c>
    </row>
    <row r="2614" spans="1:4" ht="13.5" x14ac:dyDescent="0.25">
      <c r="A2614" s="148">
        <v>91927</v>
      </c>
      <c r="B2614" s="148" t="s">
        <v>8064</v>
      </c>
      <c r="C2614" s="148" t="s">
        <v>5237</v>
      </c>
      <c r="D2614" s="149" t="s">
        <v>14068</v>
      </c>
    </row>
    <row r="2615" spans="1:4" ht="13.5" x14ac:dyDescent="0.25">
      <c r="A2615" s="148">
        <v>91928</v>
      </c>
      <c r="B2615" s="148" t="s">
        <v>8065</v>
      </c>
      <c r="C2615" s="148" t="s">
        <v>5237</v>
      </c>
      <c r="D2615" s="149" t="s">
        <v>20533</v>
      </c>
    </row>
    <row r="2616" spans="1:4" ht="13.5" x14ac:dyDescent="0.25">
      <c r="A2616" s="148">
        <v>91929</v>
      </c>
      <c r="B2616" s="148" t="s">
        <v>8066</v>
      </c>
      <c r="C2616" s="148" t="s">
        <v>5237</v>
      </c>
      <c r="D2616" s="149" t="s">
        <v>23742</v>
      </c>
    </row>
    <row r="2617" spans="1:4" ht="13.5" x14ac:dyDescent="0.25">
      <c r="A2617" s="148">
        <v>91930</v>
      </c>
      <c r="B2617" s="148" t="s">
        <v>8067</v>
      </c>
      <c r="C2617" s="148" t="s">
        <v>5237</v>
      </c>
      <c r="D2617" s="149" t="s">
        <v>14721</v>
      </c>
    </row>
    <row r="2618" spans="1:4" ht="13.5" x14ac:dyDescent="0.25">
      <c r="A2618" s="148">
        <v>91931</v>
      </c>
      <c r="B2618" s="148" t="s">
        <v>8068</v>
      </c>
      <c r="C2618" s="148" t="s">
        <v>5237</v>
      </c>
      <c r="D2618" s="149" t="s">
        <v>16011</v>
      </c>
    </row>
    <row r="2619" spans="1:4" ht="13.5" x14ac:dyDescent="0.25">
      <c r="A2619" s="148">
        <v>91932</v>
      </c>
      <c r="B2619" s="148" t="s">
        <v>8069</v>
      </c>
      <c r="C2619" s="148" t="s">
        <v>5237</v>
      </c>
      <c r="D2619" s="149" t="s">
        <v>14226</v>
      </c>
    </row>
    <row r="2620" spans="1:4" ht="13.5" x14ac:dyDescent="0.25">
      <c r="A2620" s="148">
        <v>91933</v>
      </c>
      <c r="B2620" s="148" t="s">
        <v>8070</v>
      </c>
      <c r="C2620" s="148" t="s">
        <v>5237</v>
      </c>
      <c r="D2620" s="149" t="s">
        <v>13927</v>
      </c>
    </row>
    <row r="2621" spans="1:4" ht="13.5" x14ac:dyDescent="0.25">
      <c r="A2621" s="148">
        <v>91934</v>
      </c>
      <c r="B2621" s="148" t="s">
        <v>8071</v>
      </c>
      <c r="C2621" s="148" t="s">
        <v>5237</v>
      </c>
      <c r="D2621" s="149" t="s">
        <v>14465</v>
      </c>
    </row>
    <row r="2622" spans="1:4" ht="13.5" x14ac:dyDescent="0.25">
      <c r="A2622" s="148">
        <v>91935</v>
      </c>
      <c r="B2622" s="148" t="s">
        <v>8072</v>
      </c>
      <c r="C2622" s="148" t="s">
        <v>5237</v>
      </c>
      <c r="D2622" s="149" t="s">
        <v>23743</v>
      </c>
    </row>
    <row r="2623" spans="1:4" ht="13.5" x14ac:dyDescent="0.25">
      <c r="A2623" s="148">
        <v>92979</v>
      </c>
      <c r="B2623" s="148" t="s">
        <v>8073</v>
      </c>
      <c r="C2623" s="148" t="s">
        <v>5237</v>
      </c>
      <c r="D2623" s="149" t="s">
        <v>23744</v>
      </c>
    </row>
    <row r="2624" spans="1:4" ht="13.5" x14ac:dyDescent="0.25">
      <c r="A2624" s="148">
        <v>92980</v>
      </c>
      <c r="B2624" s="148" t="s">
        <v>8074</v>
      </c>
      <c r="C2624" s="148" t="s">
        <v>5237</v>
      </c>
      <c r="D2624" s="149" t="s">
        <v>16226</v>
      </c>
    </row>
    <row r="2625" spans="1:4" ht="13.5" x14ac:dyDescent="0.25">
      <c r="A2625" s="148">
        <v>92981</v>
      </c>
      <c r="B2625" s="148" t="s">
        <v>8075</v>
      </c>
      <c r="C2625" s="148" t="s">
        <v>5237</v>
      </c>
      <c r="D2625" s="149" t="s">
        <v>13262</v>
      </c>
    </row>
    <row r="2626" spans="1:4" ht="13.5" x14ac:dyDescent="0.25">
      <c r="A2626" s="148">
        <v>92982</v>
      </c>
      <c r="B2626" s="148" t="s">
        <v>8076</v>
      </c>
      <c r="C2626" s="148" t="s">
        <v>5237</v>
      </c>
      <c r="D2626" s="149" t="s">
        <v>16688</v>
      </c>
    </row>
    <row r="2627" spans="1:4" ht="13.5" x14ac:dyDescent="0.25">
      <c r="A2627" s="148">
        <v>92983</v>
      </c>
      <c r="B2627" s="148" t="s">
        <v>18248</v>
      </c>
      <c r="C2627" s="148" t="s">
        <v>5237</v>
      </c>
      <c r="D2627" s="149" t="s">
        <v>14825</v>
      </c>
    </row>
    <row r="2628" spans="1:4" ht="13.5" x14ac:dyDescent="0.25">
      <c r="A2628" s="148">
        <v>92984</v>
      </c>
      <c r="B2628" s="148" t="s">
        <v>18249</v>
      </c>
      <c r="C2628" s="148" t="s">
        <v>5237</v>
      </c>
      <c r="D2628" s="149" t="s">
        <v>23745</v>
      </c>
    </row>
    <row r="2629" spans="1:4" ht="13.5" x14ac:dyDescent="0.25">
      <c r="A2629" s="148">
        <v>92985</v>
      </c>
      <c r="B2629" s="148" t="s">
        <v>18250</v>
      </c>
      <c r="C2629" s="148" t="s">
        <v>5237</v>
      </c>
      <c r="D2629" s="149" t="s">
        <v>23746</v>
      </c>
    </row>
    <row r="2630" spans="1:4" ht="13.5" x14ac:dyDescent="0.25">
      <c r="A2630" s="148">
        <v>92986</v>
      </c>
      <c r="B2630" s="148" t="s">
        <v>18251</v>
      </c>
      <c r="C2630" s="148" t="s">
        <v>5237</v>
      </c>
      <c r="D2630" s="149" t="s">
        <v>23747</v>
      </c>
    </row>
    <row r="2631" spans="1:4" ht="13.5" x14ac:dyDescent="0.25">
      <c r="A2631" s="148">
        <v>92987</v>
      </c>
      <c r="B2631" s="148" t="s">
        <v>18252</v>
      </c>
      <c r="C2631" s="148" t="s">
        <v>5237</v>
      </c>
      <c r="D2631" s="149" t="s">
        <v>13742</v>
      </c>
    </row>
    <row r="2632" spans="1:4" ht="13.5" x14ac:dyDescent="0.25">
      <c r="A2632" s="148">
        <v>92988</v>
      </c>
      <c r="B2632" s="148" t="s">
        <v>18253</v>
      </c>
      <c r="C2632" s="148" t="s">
        <v>5237</v>
      </c>
      <c r="D2632" s="149" t="s">
        <v>23748</v>
      </c>
    </row>
    <row r="2633" spans="1:4" ht="13.5" x14ac:dyDescent="0.25">
      <c r="A2633" s="148">
        <v>92989</v>
      </c>
      <c r="B2633" s="148" t="s">
        <v>18254</v>
      </c>
      <c r="C2633" s="148" t="s">
        <v>5237</v>
      </c>
      <c r="D2633" s="149" t="s">
        <v>23749</v>
      </c>
    </row>
    <row r="2634" spans="1:4" ht="13.5" x14ac:dyDescent="0.25">
      <c r="A2634" s="148">
        <v>92990</v>
      </c>
      <c r="B2634" s="148" t="s">
        <v>18255</v>
      </c>
      <c r="C2634" s="148" t="s">
        <v>5237</v>
      </c>
      <c r="D2634" s="149" t="s">
        <v>23750</v>
      </c>
    </row>
    <row r="2635" spans="1:4" ht="13.5" x14ac:dyDescent="0.25">
      <c r="A2635" s="148">
        <v>92991</v>
      </c>
      <c r="B2635" s="148" t="s">
        <v>18256</v>
      </c>
      <c r="C2635" s="148" t="s">
        <v>5237</v>
      </c>
      <c r="D2635" s="149" t="s">
        <v>23751</v>
      </c>
    </row>
    <row r="2636" spans="1:4" ht="13.5" x14ac:dyDescent="0.25">
      <c r="A2636" s="148">
        <v>92992</v>
      </c>
      <c r="B2636" s="148" t="s">
        <v>18257</v>
      </c>
      <c r="C2636" s="148" t="s">
        <v>5237</v>
      </c>
      <c r="D2636" s="149" t="s">
        <v>23752</v>
      </c>
    </row>
    <row r="2637" spans="1:4" ht="13.5" x14ac:dyDescent="0.25">
      <c r="A2637" s="148">
        <v>92993</v>
      </c>
      <c r="B2637" s="148" t="s">
        <v>18258</v>
      </c>
      <c r="C2637" s="148" t="s">
        <v>5237</v>
      </c>
      <c r="D2637" s="149" t="s">
        <v>23753</v>
      </c>
    </row>
    <row r="2638" spans="1:4" ht="13.5" x14ac:dyDescent="0.25">
      <c r="A2638" s="148">
        <v>92994</v>
      </c>
      <c r="B2638" s="148" t="s">
        <v>18259</v>
      </c>
      <c r="C2638" s="148" t="s">
        <v>5237</v>
      </c>
      <c r="D2638" s="149" t="s">
        <v>23754</v>
      </c>
    </row>
    <row r="2639" spans="1:4" ht="13.5" x14ac:dyDescent="0.25">
      <c r="A2639" s="148">
        <v>92995</v>
      </c>
      <c r="B2639" s="148" t="s">
        <v>18260</v>
      </c>
      <c r="C2639" s="148" t="s">
        <v>5237</v>
      </c>
      <c r="D2639" s="149" t="s">
        <v>23755</v>
      </c>
    </row>
    <row r="2640" spans="1:4" ht="13.5" x14ac:dyDescent="0.25">
      <c r="A2640" s="148">
        <v>92996</v>
      </c>
      <c r="B2640" s="148" t="s">
        <v>18261</v>
      </c>
      <c r="C2640" s="148" t="s">
        <v>5237</v>
      </c>
      <c r="D2640" s="149" t="s">
        <v>23756</v>
      </c>
    </row>
    <row r="2641" spans="1:4" ht="13.5" x14ac:dyDescent="0.25">
      <c r="A2641" s="148">
        <v>92997</v>
      </c>
      <c r="B2641" s="148" t="s">
        <v>18262</v>
      </c>
      <c r="C2641" s="148" t="s">
        <v>5237</v>
      </c>
      <c r="D2641" s="149" t="s">
        <v>23757</v>
      </c>
    </row>
    <row r="2642" spans="1:4" ht="13.5" x14ac:dyDescent="0.25">
      <c r="A2642" s="148">
        <v>92998</v>
      </c>
      <c r="B2642" s="148" t="s">
        <v>18263</v>
      </c>
      <c r="C2642" s="148" t="s">
        <v>5237</v>
      </c>
      <c r="D2642" s="149" t="s">
        <v>23758</v>
      </c>
    </row>
    <row r="2643" spans="1:4" ht="13.5" x14ac:dyDescent="0.25">
      <c r="A2643" s="148">
        <v>92999</v>
      </c>
      <c r="B2643" s="148" t="s">
        <v>18264</v>
      </c>
      <c r="C2643" s="148" t="s">
        <v>5237</v>
      </c>
      <c r="D2643" s="149" t="s">
        <v>23759</v>
      </c>
    </row>
    <row r="2644" spans="1:4" ht="13.5" x14ac:dyDescent="0.25">
      <c r="A2644" s="148">
        <v>93000</v>
      </c>
      <c r="B2644" s="148" t="s">
        <v>18265</v>
      </c>
      <c r="C2644" s="148" t="s">
        <v>5237</v>
      </c>
      <c r="D2644" s="149" t="s">
        <v>23760</v>
      </c>
    </row>
    <row r="2645" spans="1:4" ht="13.5" x14ac:dyDescent="0.25">
      <c r="A2645" s="148">
        <v>93001</v>
      </c>
      <c r="B2645" s="148" t="s">
        <v>18266</v>
      </c>
      <c r="C2645" s="148" t="s">
        <v>5237</v>
      </c>
      <c r="D2645" s="149" t="s">
        <v>23761</v>
      </c>
    </row>
    <row r="2646" spans="1:4" ht="13.5" x14ac:dyDescent="0.25">
      <c r="A2646" s="148">
        <v>93002</v>
      </c>
      <c r="B2646" s="148" t="s">
        <v>18267</v>
      </c>
      <c r="C2646" s="148" t="s">
        <v>5237</v>
      </c>
      <c r="D2646" s="149" t="s">
        <v>23762</v>
      </c>
    </row>
    <row r="2647" spans="1:4" ht="13.5" x14ac:dyDescent="0.25">
      <c r="A2647" s="148">
        <v>83446</v>
      </c>
      <c r="B2647" s="148" t="s">
        <v>18268</v>
      </c>
      <c r="C2647" s="148" t="s">
        <v>5304</v>
      </c>
      <c r="D2647" s="149" t="s">
        <v>23763</v>
      </c>
    </row>
    <row r="2648" spans="1:4" ht="13.5" x14ac:dyDescent="0.25">
      <c r="A2648" s="148">
        <v>91936</v>
      </c>
      <c r="B2648" s="148" t="s">
        <v>8093</v>
      </c>
      <c r="C2648" s="148" t="s">
        <v>5304</v>
      </c>
      <c r="D2648" s="149" t="s">
        <v>13948</v>
      </c>
    </row>
    <row r="2649" spans="1:4" ht="13.5" x14ac:dyDescent="0.25">
      <c r="A2649" s="148">
        <v>91937</v>
      </c>
      <c r="B2649" s="148" t="s">
        <v>8094</v>
      </c>
      <c r="C2649" s="148" t="s">
        <v>5304</v>
      </c>
      <c r="D2649" s="149" t="s">
        <v>16311</v>
      </c>
    </row>
    <row r="2650" spans="1:4" ht="13.5" x14ac:dyDescent="0.25">
      <c r="A2650" s="148">
        <v>91939</v>
      </c>
      <c r="B2650" s="148" t="s">
        <v>8095</v>
      </c>
      <c r="C2650" s="148" t="s">
        <v>5304</v>
      </c>
      <c r="D2650" s="149" t="s">
        <v>14255</v>
      </c>
    </row>
    <row r="2651" spans="1:4" ht="13.5" x14ac:dyDescent="0.25">
      <c r="A2651" s="148">
        <v>91940</v>
      </c>
      <c r="B2651" s="148" t="s">
        <v>8096</v>
      </c>
      <c r="C2651" s="148" t="s">
        <v>5304</v>
      </c>
      <c r="D2651" s="149" t="s">
        <v>23764</v>
      </c>
    </row>
    <row r="2652" spans="1:4" ht="13.5" x14ac:dyDescent="0.25">
      <c r="A2652" s="148">
        <v>91941</v>
      </c>
      <c r="B2652" s="148" t="s">
        <v>8097</v>
      </c>
      <c r="C2652" s="148" t="s">
        <v>5304</v>
      </c>
      <c r="D2652" s="149" t="s">
        <v>23519</v>
      </c>
    </row>
    <row r="2653" spans="1:4" ht="13.5" x14ac:dyDescent="0.25">
      <c r="A2653" s="148">
        <v>91942</v>
      </c>
      <c r="B2653" s="148" t="s">
        <v>8098</v>
      </c>
      <c r="C2653" s="148" t="s">
        <v>5304</v>
      </c>
      <c r="D2653" s="149" t="s">
        <v>23765</v>
      </c>
    </row>
    <row r="2654" spans="1:4" ht="13.5" x14ac:dyDescent="0.25">
      <c r="A2654" s="148">
        <v>91943</v>
      </c>
      <c r="B2654" s="148" t="s">
        <v>8099</v>
      </c>
      <c r="C2654" s="148" t="s">
        <v>5304</v>
      </c>
      <c r="D2654" s="149" t="s">
        <v>13435</v>
      </c>
    </row>
    <row r="2655" spans="1:4" ht="13.5" x14ac:dyDescent="0.25">
      <c r="A2655" s="148">
        <v>91944</v>
      </c>
      <c r="B2655" s="148" t="s">
        <v>8100</v>
      </c>
      <c r="C2655" s="148" t="s">
        <v>5304</v>
      </c>
      <c r="D2655" s="149" t="s">
        <v>13452</v>
      </c>
    </row>
    <row r="2656" spans="1:4" ht="13.5" x14ac:dyDescent="0.25">
      <c r="A2656" s="148">
        <v>92865</v>
      </c>
      <c r="B2656" s="148" t="s">
        <v>8101</v>
      </c>
      <c r="C2656" s="148" t="s">
        <v>5304</v>
      </c>
      <c r="D2656" s="149" t="s">
        <v>13949</v>
      </c>
    </row>
    <row r="2657" spans="1:4" ht="13.5" x14ac:dyDescent="0.25">
      <c r="A2657" s="148">
        <v>92866</v>
      </c>
      <c r="B2657" s="148" t="s">
        <v>8102</v>
      </c>
      <c r="C2657" s="148" t="s">
        <v>5304</v>
      </c>
      <c r="D2657" s="149" t="s">
        <v>14208</v>
      </c>
    </row>
    <row r="2658" spans="1:4" ht="13.5" x14ac:dyDescent="0.25">
      <c r="A2658" s="148">
        <v>92867</v>
      </c>
      <c r="B2658" s="148" t="s">
        <v>8103</v>
      </c>
      <c r="C2658" s="148" t="s">
        <v>5304</v>
      </c>
      <c r="D2658" s="149" t="s">
        <v>19893</v>
      </c>
    </row>
    <row r="2659" spans="1:4" ht="13.5" x14ac:dyDescent="0.25">
      <c r="A2659" s="148">
        <v>92868</v>
      </c>
      <c r="B2659" s="148" t="s">
        <v>8104</v>
      </c>
      <c r="C2659" s="148" t="s">
        <v>5304</v>
      </c>
      <c r="D2659" s="149" t="s">
        <v>14004</v>
      </c>
    </row>
    <row r="2660" spans="1:4" ht="13.5" x14ac:dyDescent="0.25">
      <c r="A2660" s="148">
        <v>92869</v>
      </c>
      <c r="B2660" s="148" t="s">
        <v>8105</v>
      </c>
      <c r="C2660" s="148" t="s">
        <v>5304</v>
      </c>
      <c r="D2660" s="149" t="s">
        <v>14084</v>
      </c>
    </row>
    <row r="2661" spans="1:4" ht="13.5" x14ac:dyDescent="0.25">
      <c r="A2661" s="148">
        <v>92870</v>
      </c>
      <c r="B2661" s="148" t="s">
        <v>8106</v>
      </c>
      <c r="C2661" s="148" t="s">
        <v>5304</v>
      </c>
      <c r="D2661" s="149" t="s">
        <v>21604</v>
      </c>
    </row>
    <row r="2662" spans="1:4" ht="13.5" x14ac:dyDescent="0.25">
      <c r="A2662" s="148">
        <v>92871</v>
      </c>
      <c r="B2662" s="148" t="s">
        <v>8107</v>
      </c>
      <c r="C2662" s="148" t="s">
        <v>5304</v>
      </c>
      <c r="D2662" s="149" t="s">
        <v>23766</v>
      </c>
    </row>
    <row r="2663" spans="1:4" ht="13.5" x14ac:dyDescent="0.25">
      <c r="A2663" s="148">
        <v>92872</v>
      </c>
      <c r="B2663" s="148" t="s">
        <v>8108</v>
      </c>
      <c r="C2663" s="148" t="s">
        <v>5304</v>
      </c>
      <c r="D2663" s="149" t="s">
        <v>12771</v>
      </c>
    </row>
    <row r="2664" spans="1:4" ht="13.5" x14ac:dyDescent="0.25">
      <c r="A2664" s="148">
        <v>95777</v>
      </c>
      <c r="B2664" s="148" t="s">
        <v>8109</v>
      </c>
      <c r="C2664" s="148" t="s">
        <v>5304</v>
      </c>
      <c r="D2664" s="149" t="s">
        <v>23767</v>
      </c>
    </row>
    <row r="2665" spans="1:4" ht="13.5" x14ac:dyDescent="0.25">
      <c r="A2665" s="148">
        <v>95778</v>
      </c>
      <c r="B2665" s="148" t="s">
        <v>8110</v>
      </c>
      <c r="C2665" s="148" t="s">
        <v>5304</v>
      </c>
      <c r="D2665" s="149" t="s">
        <v>16811</v>
      </c>
    </row>
    <row r="2666" spans="1:4" ht="13.5" x14ac:dyDescent="0.25">
      <c r="A2666" s="148">
        <v>95779</v>
      </c>
      <c r="B2666" s="148" t="s">
        <v>8111</v>
      </c>
      <c r="C2666" s="148" t="s">
        <v>5304</v>
      </c>
      <c r="D2666" s="149" t="s">
        <v>14295</v>
      </c>
    </row>
    <row r="2667" spans="1:4" ht="13.5" x14ac:dyDescent="0.25">
      <c r="A2667" s="148">
        <v>95780</v>
      </c>
      <c r="B2667" s="148" t="s">
        <v>8112</v>
      </c>
      <c r="C2667" s="148" t="s">
        <v>5304</v>
      </c>
      <c r="D2667" s="149" t="s">
        <v>20749</v>
      </c>
    </row>
    <row r="2668" spans="1:4" ht="13.5" x14ac:dyDescent="0.25">
      <c r="A2668" s="148">
        <v>95781</v>
      </c>
      <c r="B2668" s="148" t="s">
        <v>8113</v>
      </c>
      <c r="C2668" s="148" t="s">
        <v>5304</v>
      </c>
      <c r="D2668" s="149" t="s">
        <v>22081</v>
      </c>
    </row>
    <row r="2669" spans="1:4" ht="13.5" x14ac:dyDescent="0.25">
      <c r="A2669" s="148">
        <v>95782</v>
      </c>
      <c r="B2669" s="148" t="s">
        <v>8114</v>
      </c>
      <c r="C2669" s="148" t="s">
        <v>5304</v>
      </c>
      <c r="D2669" s="149" t="s">
        <v>23768</v>
      </c>
    </row>
    <row r="2670" spans="1:4" ht="13.5" x14ac:dyDescent="0.25">
      <c r="A2670" s="148">
        <v>95785</v>
      </c>
      <c r="B2670" s="148" t="s">
        <v>8115</v>
      </c>
      <c r="C2670" s="148" t="s">
        <v>5304</v>
      </c>
      <c r="D2670" s="149" t="s">
        <v>14677</v>
      </c>
    </row>
    <row r="2671" spans="1:4" ht="13.5" x14ac:dyDescent="0.25">
      <c r="A2671" s="148">
        <v>95787</v>
      </c>
      <c r="B2671" s="148" t="s">
        <v>8116</v>
      </c>
      <c r="C2671" s="148" t="s">
        <v>5304</v>
      </c>
      <c r="D2671" s="149" t="s">
        <v>23769</v>
      </c>
    </row>
    <row r="2672" spans="1:4" ht="13.5" x14ac:dyDescent="0.25">
      <c r="A2672" s="148">
        <v>95789</v>
      </c>
      <c r="B2672" s="148" t="s">
        <v>8117</v>
      </c>
      <c r="C2672" s="148" t="s">
        <v>5304</v>
      </c>
      <c r="D2672" s="149" t="s">
        <v>21604</v>
      </c>
    </row>
    <row r="2673" spans="1:4" ht="13.5" x14ac:dyDescent="0.25">
      <c r="A2673" s="148">
        <v>95791</v>
      </c>
      <c r="B2673" s="148" t="s">
        <v>8118</v>
      </c>
      <c r="C2673" s="148" t="s">
        <v>5304</v>
      </c>
      <c r="D2673" s="149" t="s">
        <v>16856</v>
      </c>
    </row>
    <row r="2674" spans="1:4" ht="13.5" x14ac:dyDescent="0.25">
      <c r="A2674" s="148">
        <v>95795</v>
      </c>
      <c r="B2674" s="148" t="s">
        <v>8119</v>
      </c>
      <c r="C2674" s="148" t="s">
        <v>5304</v>
      </c>
      <c r="D2674" s="149" t="s">
        <v>14684</v>
      </c>
    </row>
    <row r="2675" spans="1:4" ht="13.5" x14ac:dyDescent="0.25">
      <c r="A2675" s="148">
        <v>95796</v>
      </c>
      <c r="B2675" s="148" t="s">
        <v>8120</v>
      </c>
      <c r="C2675" s="148" t="s">
        <v>5304</v>
      </c>
      <c r="D2675" s="149" t="s">
        <v>13667</v>
      </c>
    </row>
    <row r="2676" spans="1:4" ht="13.5" x14ac:dyDescent="0.25">
      <c r="A2676" s="148">
        <v>95797</v>
      </c>
      <c r="B2676" s="148" t="s">
        <v>8121</v>
      </c>
      <c r="C2676" s="148" t="s">
        <v>5304</v>
      </c>
      <c r="D2676" s="149" t="s">
        <v>23770</v>
      </c>
    </row>
    <row r="2677" spans="1:4" ht="13.5" x14ac:dyDescent="0.25">
      <c r="A2677" s="148">
        <v>95801</v>
      </c>
      <c r="B2677" s="148" t="s">
        <v>8122</v>
      </c>
      <c r="C2677" s="148" t="s">
        <v>5304</v>
      </c>
      <c r="D2677" s="149" t="s">
        <v>23771</v>
      </c>
    </row>
    <row r="2678" spans="1:4" ht="13.5" x14ac:dyDescent="0.25">
      <c r="A2678" s="148">
        <v>95802</v>
      </c>
      <c r="B2678" s="148" t="s">
        <v>8123</v>
      </c>
      <c r="C2678" s="148" t="s">
        <v>5304</v>
      </c>
      <c r="D2678" s="149" t="s">
        <v>22105</v>
      </c>
    </row>
    <row r="2679" spans="1:4" ht="13.5" x14ac:dyDescent="0.25">
      <c r="A2679" s="148">
        <v>95803</v>
      </c>
      <c r="B2679" s="148" t="s">
        <v>8124</v>
      </c>
      <c r="C2679" s="148" t="s">
        <v>5304</v>
      </c>
      <c r="D2679" s="149" t="s">
        <v>23715</v>
      </c>
    </row>
    <row r="2680" spans="1:4" ht="13.5" x14ac:dyDescent="0.25">
      <c r="A2680" s="148">
        <v>95804</v>
      </c>
      <c r="B2680" s="148" t="s">
        <v>8125</v>
      </c>
      <c r="C2680" s="148" t="s">
        <v>5304</v>
      </c>
      <c r="D2680" s="149" t="s">
        <v>23772</v>
      </c>
    </row>
    <row r="2681" spans="1:4" ht="13.5" x14ac:dyDescent="0.25">
      <c r="A2681" s="148">
        <v>95805</v>
      </c>
      <c r="B2681" s="148" t="s">
        <v>8126</v>
      </c>
      <c r="C2681" s="148" t="s">
        <v>5304</v>
      </c>
      <c r="D2681" s="149" t="s">
        <v>20677</v>
      </c>
    </row>
    <row r="2682" spans="1:4" ht="13.5" x14ac:dyDescent="0.25">
      <c r="A2682" s="148">
        <v>95806</v>
      </c>
      <c r="B2682" s="148" t="s">
        <v>8127</v>
      </c>
      <c r="C2682" s="148" t="s">
        <v>5304</v>
      </c>
      <c r="D2682" s="149" t="s">
        <v>23773</v>
      </c>
    </row>
    <row r="2683" spans="1:4" ht="13.5" x14ac:dyDescent="0.25">
      <c r="A2683" s="148">
        <v>95807</v>
      </c>
      <c r="B2683" s="148" t="s">
        <v>8128</v>
      </c>
      <c r="C2683" s="148" t="s">
        <v>5304</v>
      </c>
      <c r="D2683" s="149" t="s">
        <v>20837</v>
      </c>
    </row>
    <row r="2684" spans="1:4" ht="13.5" x14ac:dyDescent="0.25">
      <c r="A2684" s="148">
        <v>95808</v>
      </c>
      <c r="B2684" s="148" t="s">
        <v>8129</v>
      </c>
      <c r="C2684" s="148" t="s">
        <v>5304</v>
      </c>
      <c r="D2684" s="149" t="s">
        <v>20343</v>
      </c>
    </row>
    <row r="2685" spans="1:4" ht="13.5" x14ac:dyDescent="0.25">
      <c r="A2685" s="148">
        <v>95809</v>
      </c>
      <c r="B2685" s="148" t="s">
        <v>8130</v>
      </c>
      <c r="C2685" s="148" t="s">
        <v>5304</v>
      </c>
      <c r="D2685" s="149" t="s">
        <v>19658</v>
      </c>
    </row>
    <row r="2686" spans="1:4" ht="13.5" x14ac:dyDescent="0.25">
      <c r="A2686" s="148">
        <v>95810</v>
      </c>
      <c r="B2686" s="148" t="s">
        <v>8131</v>
      </c>
      <c r="C2686" s="148" t="s">
        <v>5304</v>
      </c>
      <c r="D2686" s="149" t="s">
        <v>20342</v>
      </c>
    </row>
    <row r="2687" spans="1:4" ht="13.5" x14ac:dyDescent="0.25">
      <c r="A2687" s="148">
        <v>95811</v>
      </c>
      <c r="B2687" s="148" t="s">
        <v>8132</v>
      </c>
      <c r="C2687" s="148" t="s">
        <v>5304</v>
      </c>
      <c r="D2687" s="149" t="s">
        <v>15398</v>
      </c>
    </row>
    <row r="2688" spans="1:4" ht="13.5" x14ac:dyDescent="0.25">
      <c r="A2688" s="148">
        <v>95812</v>
      </c>
      <c r="B2688" s="148" t="s">
        <v>8133</v>
      </c>
      <c r="C2688" s="148" t="s">
        <v>5304</v>
      </c>
      <c r="D2688" s="149" t="s">
        <v>16504</v>
      </c>
    </row>
    <row r="2689" spans="1:4" ht="13.5" x14ac:dyDescent="0.25">
      <c r="A2689" s="148">
        <v>95813</v>
      </c>
      <c r="B2689" s="148" t="s">
        <v>8134</v>
      </c>
      <c r="C2689" s="148" t="s">
        <v>5304</v>
      </c>
      <c r="D2689" s="149" t="s">
        <v>15072</v>
      </c>
    </row>
    <row r="2690" spans="1:4" ht="13.5" x14ac:dyDescent="0.25">
      <c r="A2690" s="148">
        <v>95814</v>
      </c>
      <c r="B2690" s="148" t="s">
        <v>8135</v>
      </c>
      <c r="C2690" s="148" t="s">
        <v>5304</v>
      </c>
      <c r="D2690" s="149" t="s">
        <v>13960</v>
      </c>
    </row>
    <row r="2691" spans="1:4" ht="13.5" x14ac:dyDescent="0.25">
      <c r="A2691" s="148">
        <v>95815</v>
      </c>
      <c r="B2691" s="148" t="s">
        <v>8136</v>
      </c>
      <c r="C2691" s="148" t="s">
        <v>5304</v>
      </c>
      <c r="D2691" s="149" t="s">
        <v>13306</v>
      </c>
    </row>
    <row r="2692" spans="1:4" ht="13.5" x14ac:dyDescent="0.25">
      <c r="A2692" s="148">
        <v>95816</v>
      </c>
      <c r="B2692" s="148" t="s">
        <v>8137</v>
      </c>
      <c r="C2692" s="148" t="s">
        <v>5304</v>
      </c>
      <c r="D2692" s="149" t="s">
        <v>17407</v>
      </c>
    </row>
    <row r="2693" spans="1:4" ht="13.5" x14ac:dyDescent="0.25">
      <c r="A2693" s="148">
        <v>95817</v>
      </c>
      <c r="B2693" s="148" t="s">
        <v>8138</v>
      </c>
      <c r="C2693" s="148" t="s">
        <v>5304</v>
      </c>
      <c r="D2693" s="149" t="s">
        <v>23774</v>
      </c>
    </row>
    <row r="2694" spans="1:4" ht="13.5" x14ac:dyDescent="0.25">
      <c r="A2694" s="148">
        <v>95818</v>
      </c>
      <c r="B2694" s="148" t="s">
        <v>8139</v>
      </c>
      <c r="C2694" s="148" t="s">
        <v>5304</v>
      </c>
      <c r="D2694" s="149" t="s">
        <v>16750</v>
      </c>
    </row>
    <row r="2695" spans="1:4" ht="13.5" x14ac:dyDescent="0.25">
      <c r="A2695" s="148">
        <v>97886</v>
      </c>
      <c r="B2695" s="148" t="s">
        <v>18269</v>
      </c>
      <c r="C2695" s="148" t="s">
        <v>5304</v>
      </c>
      <c r="D2695" s="149" t="s">
        <v>23775</v>
      </c>
    </row>
    <row r="2696" spans="1:4" ht="13.5" x14ac:dyDescent="0.25">
      <c r="A2696" s="148">
        <v>97887</v>
      </c>
      <c r="B2696" s="148" t="s">
        <v>18270</v>
      </c>
      <c r="C2696" s="148" t="s">
        <v>5304</v>
      </c>
      <c r="D2696" s="149" t="s">
        <v>23776</v>
      </c>
    </row>
    <row r="2697" spans="1:4" ht="13.5" x14ac:dyDescent="0.25">
      <c r="A2697" s="148">
        <v>97888</v>
      </c>
      <c r="B2697" s="148" t="s">
        <v>18271</v>
      </c>
      <c r="C2697" s="148" t="s">
        <v>5304</v>
      </c>
      <c r="D2697" s="149" t="s">
        <v>23777</v>
      </c>
    </row>
    <row r="2698" spans="1:4" ht="13.5" x14ac:dyDescent="0.25">
      <c r="A2698" s="148">
        <v>97889</v>
      </c>
      <c r="B2698" s="148" t="s">
        <v>18272</v>
      </c>
      <c r="C2698" s="148" t="s">
        <v>5304</v>
      </c>
      <c r="D2698" s="149" t="s">
        <v>23778</v>
      </c>
    </row>
    <row r="2699" spans="1:4" ht="13.5" x14ac:dyDescent="0.25">
      <c r="A2699" s="148">
        <v>97890</v>
      </c>
      <c r="B2699" s="148" t="s">
        <v>18273</v>
      </c>
      <c r="C2699" s="148" t="s">
        <v>5304</v>
      </c>
      <c r="D2699" s="149" t="s">
        <v>23779</v>
      </c>
    </row>
    <row r="2700" spans="1:4" ht="13.5" x14ac:dyDescent="0.25">
      <c r="A2700" s="148">
        <v>97891</v>
      </c>
      <c r="B2700" s="148" t="s">
        <v>18274</v>
      </c>
      <c r="C2700" s="148" t="s">
        <v>5304</v>
      </c>
      <c r="D2700" s="149" t="s">
        <v>23780</v>
      </c>
    </row>
    <row r="2701" spans="1:4" ht="13.5" x14ac:dyDescent="0.25">
      <c r="A2701" s="148">
        <v>97892</v>
      </c>
      <c r="B2701" s="148" t="s">
        <v>18275</v>
      </c>
      <c r="C2701" s="148" t="s">
        <v>5304</v>
      </c>
      <c r="D2701" s="149" t="s">
        <v>20820</v>
      </c>
    </row>
    <row r="2702" spans="1:4" ht="13.5" x14ac:dyDescent="0.25">
      <c r="A2702" s="148">
        <v>97893</v>
      </c>
      <c r="B2702" s="148" t="s">
        <v>18276</v>
      </c>
      <c r="C2702" s="148" t="s">
        <v>5304</v>
      </c>
      <c r="D2702" s="149" t="s">
        <v>23781</v>
      </c>
    </row>
    <row r="2703" spans="1:4" ht="13.5" x14ac:dyDescent="0.25">
      <c r="A2703" s="148">
        <v>97894</v>
      </c>
      <c r="B2703" s="148" t="s">
        <v>18277</v>
      </c>
      <c r="C2703" s="148" t="s">
        <v>5304</v>
      </c>
      <c r="D2703" s="149" t="s">
        <v>23782</v>
      </c>
    </row>
    <row r="2704" spans="1:4" ht="13.5" x14ac:dyDescent="0.25">
      <c r="A2704" s="148">
        <v>68066</v>
      </c>
      <c r="B2704" s="148" t="s">
        <v>18278</v>
      </c>
      <c r="C2704" s="148" t="s">
        <v>5304</v>
      </c>
      <c r="D2704" s="149" t="s">
        <v>23783</v>
      </c>
    </row>
    <row r="2705" spans="1:4" ht="13.5" x14ac:dyDescent="0.25">
      <c r="A2705" s="148">
        <v>72319</v>
      </c>
      <c r="B2705" s="148" t="s">
        <v>18279</v>
      </c>
      <c r="C2705" s="148" t="s">
        <v>5304</v>
      </c>
      <c r="D2705" s="149" t="s">
        <v>23784</v>
      </c>
    </row>
    <row r="2706" spans="1:4" ht="13.5" x14ac:dyDescent="0.25">
      <c r="A2706" s="148">
        <v>72341</v>
      </c>
      <c r="B2706" s="148" t="s">
        <v>18280</v>
      </c>
      <c r="C2706" s="148" t="s">
        <v>5304</v>
      </c>
      <c r="D2706" s="149" t="s">
        <v>23785</v>
      </c>
    </row>
    <row r="2707" spans="1:4" ht="13.5" x14ac:dyDescent="0.25">
      <c r="A2707" s="148">
        <v>72343</v>
      </c>
      <c r="B2707" s="148" t="s">
        <v>18281</v>
      </c>
      <c r="C2707" s="148" t="s">
        <v>5304</v>
      </c>
      <c r="D2707" s="149" t="s">
        <v>23786</v>
      </c>
    </row>
    <row r="2708" spans="1:4" ht="13.5" x14ac:dyDescent="0.25">
      <c r="A2708" s="148">
        <v>72344</v>
      </c>
      <c r="B2708" s="148" t="s">
        <v>18282</v>
      </c>
      <c r="C2708" s="148" t="s">
        <v>5304</v>
      </c>
      <c r="D2708" s="149" t="s">
        <v>23787</v>
      </c>
    </row>
    <row r="2709" spans="1:4" ht="13.5" x14ac:dyDescent="0.25">
      <c r="A2709" s="148">
        <v>72345</v>
      </c>
      <c r="B2709" s="148" t="s">
        <v>18283</v>
      </c>
      <c r="C2709" s="148" t="s">
        <v>5304</v>
      </c>
      <c r="D2709" s="149" t="s">
        <v>23788</v>
      </c>
    </row>
    <row r="2710" spans="1:4" ht="13.5" x14ac:dyDescent="0.25">
      <c r="A2710" s="148" t="s">
        <v>18284</v>
      </c>
      <c r="B2710" s="148" t="s">
        <v>18285</v>
      </c>
      <c r="C2710" s="148" t="s">
        <v>5304</v>
      </c>
      <c r="D2710" s="149" t="s">
        <v>21028</v>
      </c>
    </row>
    <row r="2711" spans="1:4" ht="13.5" x14ac:dyDescent="0.25">
      <c r="A2711" s="148" t="s">
        <v>18286</v>
      </c>
      <c r="B2711" s="148" t="s">
        <v>18287</v>
      </c>
      <c r="C2711" s="148" t="s">
        <v>5304</v>
      </c>
      <c r="D2711" s="149" t="s">
        <v>20833</v>
      </c>
    </row>
    <row r="2712" spans="1:4" ht="13.5" x14ac:dyDescent="0.25">
      <c r="A2712" s="148" t="s">
        <v>18288</v>
      </c>
      <c r="B2712" s="148" t="s">
        <v>18289</v>
      </c>
      <c r="C2712" s="148" t="s">
        <v>5304</v>
      </c>
      <c r="D2712" s="149" t="s">
        <v>23789</v>
      </c>
    </row>
    <row r="2713" spans="1:4" ht="13.5" x14ac:dyDescent="0.25">
      <c r="A2713" s="148" t="s">
        <v>18290</v>
      </c>
      <c r="B2713" s="148" t="s">
        <v>18291</v>
      </c>
      <c r="C2713" s="148" t="s">
        <v>5304</v>
      </c>
      <c r="D2713" s="149" t="s">
        <v>23790</v>
      </c>
    </row>
    <row r="2714" spans="1:4" ht="13.5" x14ac:dyDescent="0.25">
      <c r="A2714" s="148" t="s">
        <v>18292</v>
      </c>
      <c r="B2714" s="148" t="s">
        <v>18293</v>
      </c>
      <c r="C2714" s="148" t="s">
        <v>5304</v>
      </c>
      <c r="D2714" s="149" t="s">
        <v>23791</v>
      </c>
    </row>
    <row r="2715" spans="1:4" ht="13.5" x14ac:dyDescent="0.25">
      <c r="A2715" s="148" t="s">
        <v>18294</v>
      </c>
      <c r="B2715" s="148" t="s">
        <v>18295</v>
      </c>
      <c r="C2715" s="148" t="s">
        <v>5304</v>
      </c>
      <c r="D2715" s="149" t="s">
        <v>23792</v>
      </c>
    </row>
    <row r="2716" spans="1:4" ht="13.5" x14ac:dyDescent="0.25">
      <c r="A2716" s="148" t="s">
        <v>18296</v>
      </c>
      <c r="B2716" s="148" t="s">
        <v>18297</v>
      </c>
      <c r="C2716" s="148" t="s">
        <v>5304</v>
      </c>
      <c r="D2716" s="149" t="s">
        <v>23793</v>
      </c>
    </row>
    <row r="2717" spans="1:4" ht="13.5" x14ac:dyDescent="0.25">
      <c r="A2717" s="148" t="s">
        <v>18298</v>
      </c>
      <c r="B2717" s="148" t="s">
        <v>18299</v>
      </c>
      <c r="C2717" s="148" t="s">
        <v>5304</v>
      </c>
      <c r="D2717" s="149" t="s">
        <v>23794</v>
      </c>
    </row>
    <row r="2718" spans="1:4" ht="13.5" x14ac:dyDescent="0.25">
      <c r="A2718" s="148" t="s">
        <v>18300</v>
      </c>
      <c r="B2718" s="148" t="s">
        <v>18301</v>
      </c>
      <c r="C2718" s="148" t="s">
        <v>5304</v>
      </c>
      <c r="D2718" s="149" t="s">
        <v>23795</v>
      </c>
    </row>
    <row r="2719" spans="1:4" ht="13.5" x14ac:dyDescent="0.25">
      <c r="A2719" s="148" t="s">
        <v>18302</v>
      </c>
      <c r="B2719" s="148" t="s">
        <v>18303</v>
      </c>
      <c r="C2719" s="148" t="s">
        <v>5304</v>
      </c>
      <c r="D2719" s="149" t="s">
        <v>23796</v>
      </c>
    </row>
    <row r="2720" spans="1:4" ht="13.5" x14ac:dyDescent="0.25">
      <c r="A2720" s="148" t="s">
        <v>18304</v>
      </c>
      <c r="B2720" s="148" t="s">
        <v>18305</v>
      </c>
      <c r="C2720" s="148" t="s">
        <v>5304</v>
      </c>
      <c r="D2720" s="149" t="s">
        <v>22118</v>
      </c>
    </row>
    <row r="2721" spans="1:4" ht="13.5" x14ac:dyDescent="0.25">
      <c r="A2721" s="148" t="s">
        <v>18306</v>
      </c>
      <c r="B2721" s="148" t="s">
        <v>18307</v>
      </c>
      <c r="C2721" s="148" t="s">
        <v>5304</v>
      </c>
      <c r="D2721" s="149" t="s">
        <v>23797</v>
      </c>
    </row>
    <row r="2722" spans="1:4" ht="13.5" x14ac:dyDescent="0.25">
      <c r="A2722" s="148" t="s">
        <v>18308</v>
      </c>
      <c r="B2722" s="148" t="s">
        <v>18309</v>
      </c>
      <c r="C2722" s="148" t="s">
        <v>5304</v>
      </c>
      <c r="D2722" s="149" t="s">
        <v>23798</v>
      </c>
    </row>
    <row r="2723" spans="1:4" ht="13.5" x14ac:dyDescent="0.25">
      <c r="A2723" s="148" t="s">
        <v>18310</v>
      </c>
      <c r="B2723" s="148" t="s">
        <v>18311</v>
      </c>
      <c r="C2723" s="148" t="s">
        <v>5304</v>
      </c>
      <c r="D2723" s="149" t="s">
        <v>23799</v>
      </c>
    </row>
    <row r="2724" spans="1:4" ht="13.5" x14ac:dyDescent="0.25">
      <c r="A2724" s="148" t="s">
        <v>18312</v>
      </c>
      <c r="B2724" s="148" t="s">
        <v>18313</v>
      </c>
      <c r="C2724" s="148" t="s">
        <v>5304</v>
      </c>
      <c r="D2724" s="149" t="s">
        <v>23800</v>
      </c>
    </row>
    <row r="2725" spans="1:4" ht="13.5" x14ac:dyDescent="0.25">
      <c r="A2725" s="148" t="s">
        <v>18314</v>
      </c>
      <c r="B2725" s="148" t="s">
        <v>18315</v>
      </c>
      <c r="C2725" s="148" t="s">
        <v>5304</v>
      </c>
      <c r="D2725" s="149" t="s">
        <v>23801</v>
      </c>
    </row>
    <row r="2726" spans="1:4" ht="13.5" x14ac:dyDescent="0.25">
      <c r="A2726" s="148">
        <v>83463</v>
      </c>
      <c r="B2726" s="148" t="s">
        <v>18316</v>
      </c>
      <c r="C2726" s="148" t="s">
        <v>5304</v>
      </c>
      <c r="D2726" s="149" t="s">
        <v>23802</v>
      </c>
    </row>
    <row r="2727" spans="1:4" ht="13.5" x14ac:dyDescent="0.25">
      <c r="A2727" s="148">
        <v>84402</v>
      </c>
      <c r="B2727" s="148" t="s">
        <v>18317</v>
      </c>
      <c r="C2727" s="148" t="s">
        <v>5304</v>
      </c>
      <c r="D2727" s="149" t="s">
        <v>23803</v>
      </c>
    </row>
    <row r="2728" spans="1:4" ht="13.5" x14ac:dyDescent="0.25">
      <c r="A2728" s="148">
        <v>93653</v>
      </c>
      <c r="B2728" s="148" t="s">
        <v>18318</v>
      </c>
      <c r="C2728" s="148" t="s">
        <v>5304</v>
      </c>
      <c r="D2728" s="149" t="s">
        <v>13440</v>
      </c>
    </row>
    <row r="2729" spans="1:4" ht="13.5" x14ac:dyDescent="0.25">
      <c r="A2729" s="148">
        <v>93654</v>
      </c>
      <c r="B2729" s="148" t="s">
        <v>18319</v>
      </c>
      <c r="C2729" s="148" t="s">
        <v>5304</v>
      </c>
      <c r="D2729" s="149" t="s">
        <v>14209</v>
      </c>
    </row>
    <row r="2730" spans="1:4" ht="13.5" x14ac:dyDescent="0.25">
      <c r="A2730" s="148">
        <v>93655</v>
      </c>
      <c r="B2730" s="148" t="s">
        <v>18320</v>
      </c>
      <c r="C2730" s="148" t="s">
        <v>5304</v>
      </c>
      <c r="D2730" s="149" t="s">
        <v>23804</v>
      </c>
    </row>
    <row r="2731" spans="1:4" ht="13.5" x14ac:dyDescent="0.25">
      <c r="A2731" s="148">
        <v>93656</v>
      </c>
      <c r="B2731" s="148" t="s">
        <v>18321</v>
      </c>
      <c r="C2731" s="148" t="s">
        <v>5304</v>
      </c>
      <c r="D2731" s="149" t="s">
        <v>23804</v>
      </c>
    </row>
    <row r="2732" spans="1:4" ht="13.5" x14ac:dyDescent="0.25">
      <c r="A2732" s="148">
        <v>93657</v>
      </c>
      <c r="B2732" s="148" t="s">
        <v>18322</v>
      </c>
      <c r="C2732" s="148" t="s">
        <v>5304</v>
      </c>
      <c r="D2732" s="149" t="s">
        <v>16602</v>
      </c>
    </row>
    <row r="2733" spans="1:4" ht="13.5" x14ac:dyDescent="0.25">
      <c r="A2733" s="148">
        <v>93658</v>
      </c>
      <c r="B2733" s="148" t="s">
        <v>18323</v>
      </c>
      <c r="C2733" s="148" t="s">
        <v>5304</v>
      </c>
      <c r="D2733" s="149" t="s">
        <v>21090</v>
      </c>
    </row>
    <row r="2734" spans="1:4" ht="13.5" x14ac:dyDescent="0.25">
      <c r="A2734" s="148">
        <v>93659</v>
      </c>
      <c r="B2734" s="148" t="s">
        <v>18324</v>
      </c>
      <c r="C2734" s="148" t="s">
        <v>5304</v>
      </c>
      <c r="D2734" s="149" t="s">
        <v>15062</v>
      </c>
    </row>
    <row r="2735" spans="1:4" ht="13.5" x14ac:dyDescent="0.25">
      <c r="A2735" s="148">
        <v>93660</v>
      </c>
      <c r="B2735" s="148" t="s">
        <v>18325</v>
      </c>
      <c r="C2735" s="148" t="s">
        <v>5304</v>
      </c>
      <c r="D2735" s="149" t="s">
        <v>15568</v>
      </c>
    </row>
    <row r="2736" spans="1:4" ht="13.5" x14ac:dyDescent="0.25">
      <c r="A2736" s="148">
        <v>93661</v>
      </c>
      <c r="B2736" s="148" t="s">
        <v>18326</v>
      </c>
      <c r="C2736" s="148" t="s">
        <v>5304</v>
      </c>
      <c r="D2736" s="149" t="s">
        <v>23805</v>
      </c>
    </row>
    <row r="2737" spans="1:4" ht="13.5" x14ac:dyDescent="0.25">
      <c r="A2737" s="148">
        <v>93662</v>
      </c>
      <c r="B2737" s="148" t="s">
        <v>18327</v>
      </c>
      <c r="C2737" s="148" t="s">
        <v>5304</v>
      </c>
      <c r="D2737" s="149" t="s">
        <v>23806</v>
      </c>
    </row>
    <row r="2738" spans="1:4" ht="13.5" x14ac:dyDescent="0.25">
      <c r="A2738" s="148">
        <v>93663</v>
      </c>
      <c r="B2738" s="148" t="s">
        <v>18328</v>
      </c>
      <c r="C2738" s="148" t="s">
        <v>5304</v>
      </c>
      <c r="D2738" s="149" t="s">
        <v>23806</v>
      </c>
    </row>
    <row r="2739" spans="1:4" ht="13.5" x14ac:dyDescent="0.25">
      <c r="A2739" s="148">
        <v>93664</v>
      </c>
      <c r="B2739" s="148" t="s">
        <v>18329</v>
      </c>
      <c r="C2739" s="148" t="s">
        <v>5304</v>
      </c>
      <c r="D2739" s="149" t="s">
        <v>23807</v>
      </c>
    </row>
    <row r="2740" spans="1:4" ht="13.5" x14ac:dyDescent="0.25">
      <c r="A2740" s="148">
        <v>93665</v>
      </c>
      <c r="B2740" s="148" t="s">
        <v>18330</v>
      </c>
      <c r="C2740" s="148" t="s">
        <v>5304</v>
      </c>
      <c r="D2740" s="149" t="s">
        <v>23808</v>
      </c>
    </row>
    <row r="2741" spans="1:4" ht="13.5" x14ac:dyDescent="0.25">
      <c r="A2741" s="148">
        <v>93666</v>
      </c>
      <c r="B2741" s="148" t="s">
        <v>18331</v>
      </c>
      <c r="C2741" s="148" t="s">
        <v>5304</v>
      </c>
      <c r="D2741" s="149" t="s">
        <v>23809</v>
      </c>
    </row>
    <row r="2742" spans="1:4" ht="13.5" x14ac:dyDescent="0.25">
      <c r="A2742" s="148">
        <v>93667</v>
      </c>
      <c r="B2742" s="148" t="s">
        <v>18332</v>
      </c>
      <c r="C2742" s="148" t="s">
        <v>5304</v>
      </c>
      <c r="D2742" s="149" t="s">
        <v>23810</v>
      </c>
    </row>
    <row r="2743" spans="1:4" ht="13.5" x14ac:dyDescent="0.25">
      <c r="A2743" s="148">
        <v>93668</v>
      </c>
      <c r="B2743" s="148" t="s">
        <v>18333</v>
      </c>
      <c r="C2743" s="148" t="s">
        <v>5304</v>
      </c>
      <c r="D2743" s="149" t="s">
        <v>23811</v>
      </c>
    </row>
    <row r="2744" spans="1:4" ht="13.5" x14ac:dyDescent="0.25">
      <c r="A2744" s="148">
        <v>93669</v>
      </c>
      <c r="B2744" s="148" t="s">
        <v>18334</v>
      </c>
      <c r="C2744" s="148" t="s">
        <v>5304</v>
      </c>
      <c r="D2744" s="149" t="s">
        <v>23812</v>
      </c>
    </row>
    <row r="2745" spans="1:4" ht="13.5" x14ac:dyDescent="0.25">
      <c r="A2745" s="148">
        <v>93670</v>
      </c>
      <c r="B2745" s="148" t="s">
        <v>18335</v>
      </c>
      <c r="C2745" s="148" t="s">
        <v>5304</v>
      </c>
      <c r="D2745" s="149" t="s">
        <v>23812</v>
      </c>
    </row>
    <row r="2746" spans="1:4" ht="13.5" x14ac:dyDescent="0.25">
      <c r="A2746" s="148">
        <v>93671</v>
      </c>
      <c r="B2746" s="148" t="s">
        <v>18336</v>
      </c>
      <c r="C2746" s="148" t="s">
        <v>5304</v>
      </c>
      <c r="D2746" s="149" t="s">
        <v>23813</v>
      </c>
    </row>
    <row r="2747" spans="1:4" ht="13.5" x14ac:dyDescent="0.25">
      <c r="A2747" s="148">
        <v>93672</v>
      </c>
      <c r="B2747" s="148" t="s">
        <v>18337</v>
      </c>
      <c r="C2747" s="148" t="s">
        <v>5304</v>
      </c>
      <c r="D2747" s="149" t="s">
        <v>23814</v>
      </c>
    </row>
    <row r="2748" spans="1:4" ht="13.5" x14ac:dyDescent="0.25">
      <c r="A2748" s="148">
        <v>93673</v>
      </c>
      <c r="B2748" s="148" t="s">
        <v>18338</v>
      </c>
      <c r="C2748" s="148" t="s">
        <v>5304</v>
      </c>
      <c r="D2748" s="149" t="s">
        <v>23815</v>
      </c>
    </row>
    <row r="2749" spans="1:4" ht="13.5" x14ac:dyDescent="0.25">
      <c r="A2749" s="148">
        <v>72339</v>
      </c>
      <c r="B2749" s="148" t="s">
        <v>23816</v>
      </c>
      <c r="C2749" s="148" t="s">
        <v>5304</v>
      </c>
      <c r="D2749" s="149" t="s">
        <v>15214</v>
      </c>
    </row>
    <row r="2750" spans="1:4" ht="13.5" x14ac:dyDescent="0.25">
      <c r="A2750" s="148">
        <v>83403</v>
      </c>
      <c r="B2750" s="148" t="s">
        <v>23817</v>
      </c>
      <c r="C2750" s="148" t="s">
        <v>5304</v>
      </c>
      <c r="D2750" s="149" t="s">
        <v>23818</v>
      </c>
    </row>
    <row r="2751" spans="1:4" ht="13.5" x14ac:dyDescent="0.25">
      <c r="A2751" s="148">
        <v>83465</v>
      </c>
      <c r="B2751" s="148" t="s">
        <v>23819</v>
      </c>
      <c r="C2751" s="148" t="s">
        <v>5304</v>
      </c>
      <c r="D2751" s="149" t="s">
        <v>23820</v>
      </c>
    </row>
    <row r="2752" spans="1:4" ht="13.5" x14ac:dyDescent="0.25">
      <c r="A2752" s="148">
        <v>91945</v>
      </c>
      <c r="B2752" s="148" t="s">
        <v>8205</v>
      </c>
      <c r="C2752" s="148" t="s">
        <v>5304</v>
      </c>
      <c r="D2752" s="149" t="s">
        <v>21343</v>
      </c>
    </row>
    <row r="2753" spans="1:4" ht="13.5" x14ac:dyDescent="0.25">
      <c r="A2753" s="148">
        <v>91946</v>
      </c>
      <c r="B2753" s="148" t="s">
        <v>8206</v>
      </c>
      <c r="C2753" s="148" t="s">
        <v>5304</v>
      </c>
      <c r="D2753" s="149" t="s">
        <v>15101</v>
      </c>
    </row>
    <row r="2754" spans="1:4" ht="13.5" x14ac:dyDescent="0.25">
      <c r="A2754" s="148">
        <v>91947</v>
      </c>
      <c r="B2754" s="148" t="s">
        <v>8207</v>
      </c>
      <c r="C2754" s="148" t="s">
        <v>5304</v>
      </c>
      <c r="D2754" s="149" t="s">
        <v>22593</v>
      </c>
    </row>
    <row r="2755" spans="1:4" ht="13.5" x14ac:dyDescent="0.25">
      <c r="A2755" s="148">
        <v>91949</v>
      </c>
      <c r="B2755" s="148" t="s">
        <v>8208</v>
      </c>
      <c r="C2755" s="148" t="s">
        <v>5304</v>
      </c>
      <c r="D2755" s="149" t="s">
        <v>20266</v>
      </c>
    </row>
    <row r="2756" spans="1:4" ht="13.5" x14ac:dyDescent="0.25">
      <c r="A2756" s="148">
        <v>91950</v>
      </c>
      <c r="B2756" s="148" t="s">
        <v>8209</v>
      </c>
      <c r="C2756" s="148" t="s">
        <v>5304</v>
      </c>
      <c r="D2756" s="149" t="s">
        <v>13261</v>
      </c>
    </row>
    <row r="2757" spans="1:4" ht="13.5" x14ac:dyDescent="0.25">
      <c r="A2757" s="148">
        <v>91951</v>
      </c>
      <c r="B2757" s="148" t="s">
        <v>8210</v>
      </c>
      <c r="C2757" s="148" t="s">
        <v>5304</v>
      </c>
      <c r="D2757" s="149" t="s">
        <v>13628</v>
      </c>
    </row>
    <row r="2758" spans="1:4" ht="13.5" x14ac:dyDescent="0.25">
      <c r="A2758" s="148">
        <v>91952</v>
      </c>
      <c r="B2758" s="148" t="s">
        <v>8211</v>
      </c>
      <c r="C2758" s="148" t="s">
        <v>5304</v>
      </c>
      <c r="D2758" s="149" t="s">
        <v>17138</v>
      </c>
    </row>
    <row r="2759" spans="1:4" ht="13.5" x14ac:dyDescent="0.25">
      <c r="A2759" s="148">
        <v>91953</v>
      </c>
      <c r="B2759" s="148" t="s">
        <v>8212</v>
      </c>
      <c r="C2759" s="148" t="s">
        <v>5304</v>
      </c>
      <c r="D2759" s="149" t="s">
        <v>15062</v>
      </c>
    </row>
    <row r="2760" spans="1:4" ht="13.5" x14ac:dyDescent="0.25">
      <c r="A2760" s="148">
        <v>91954</v>
      </c>
      <c r="B2760" s="148" t="s">
        <v>8213</v>
      </c>
      <c r="C2760" s="148" t="s">
        <v>5304</v>
      </c>
      <c r="D2760" s="149" t="s">
        <v>23821</v>
      </c>
    </row>
    <row r="2761" spans="1:4" ht="13.5" x14ac:dyDescent="0.25">
      <c r="A2761" s="148">
        <v>91955</v>
      </c>
      <c r="B2761" s="148" t="s">
        <v>8214</v>
      </c>
      <c r="C2761" s="148" t="s">
        <v>5304</v>
      </c>
      <c r="D2761" s="149" t="s">
        <v>21606</v>
      </c>
    </row>
    <row r="2762" spans="1:4" ht="13.5" x14ac:dyDescent="0.25">
      <c r="A2762" s="148">
        <v>91956</v>
      </c>
      <c r="B2762" s="148" t="s">
        <v>8215</v>
      </c>
      <c r="C2762" s="148" t="s">
        <v>5304</v>
      </c>
      <c r="D2762" s="149" t="s">
        <v>14152</v>
      </c>
    </row>
    <row r="2763" spans="1:4" ht="13.5" x14ac:dyDescent="0.25">
      <c r="A2763" s="148">
        <v>91957</v>
      </c>
      <c r="B2763" s="148" t="s">
        <v>8216</v>
      </c>
      <c r="C2763" s="148" t="s">
        <v>5304</v>
      </c>
      <c r="D2763" s="149" t="s">
        <v>14640</v>
      </c>
    </row>
    <row r="2764" spans="1:4" ht="13.5" x14ac:dyDescent="0.25">
      <c r="A2764" s="148">
        <v>91958</v>
      </c>
      <c r="B2764" s="148" t="s">
        <v>8217</v>
      </c>
      <c r="C2764" s="148" t="s">
        <v>5304</v>
      </c>
      <c r="D2764" s="149" t="s">
        <v>23822</v>
      </c>
    </row>
    <row r="2765" spans="1:4" ht="13.5" x14ac:dyDescent="0.25">
      <c r="A2765" s="148">
        <v>91959</v>
      </c>
      <c r="B2765" s="148" t="s">
        <v>8218</v>
      </c>
      <c r="C2765" s="148" t="s">
        <v>5304</v>
      </c>
      <c r="D2765" s="149" t="s">
        <v>17296</v>
      </c>
    </row>
    <row r="2766" spans="1:4" ht="13.5" x14ac:dyDescent="0.25">
      <c r="A2766" s="148">
        <v>91960</v>
      </c>
      <c r="B2766" s="148" t="s">
        <v>8219</v>
      </c>
      <c r="C2766" s="148" t="s">
        <v>5304</v>
      </c>
      <c r="D2766" s="149" t="s">
        <v>22543</v>
      </c>
    </row>
    <row r="2767" spans="1:4" ht="13.5" x14ac:dyDescent="0.25">
      <c r="A2767" s="148">
        <v>91961</v>
      </c>
      <c r="B2767" s="148" t="s">
        <v>8220</v>
      </c>
      <c r="C2767" s="148" t="s">
        <v>5304</v>
      </c>
      <c r="D2767" s="149" t="s">
        <v>16815</v>
      </c>
    </row>
    <row r="2768" spans="1:4" ht="13.5" x14ac:dyDescent="0.25">
      <c r="A2768" s="148">
        <v>91962</v>
      </c>
      <c r="B2768" s="148" t="s">
        <v>8221</v>
      </c>
      <c r="C2768" s="148" t="s">
        <v>5304</v>
      </c>
      <c r="D2768" s="149" t="s">
        <v>23823</v>
      </c>
    </row>
    <row r="2769" spans="1:4" ht="13.5" x14ac:dyDescent="0.25">
      <c r="A2769" s="148">
        <v>91963</v>
      </c>
      <c r="B2769" s="148" t="s">
        <v>8222</v>
      </c>
      <c r="C2769" s="148" t="s">
        <v>5304</v>
      </c>
      <c r="D2769" s="149" t="s">
        <v>23824</v>
      </c>
    </row>
    <row r="2770" spans="1:4" ht="13.5" x14ac:dyDescent="0.25">
      <c r="A2770" s="148">
        <v>91964</v>
      </c>
      <c r="B2770" s="148" t="s">
        <v>8223</v>
      </c>
      <c r="C2770" s="148" t="s">
        <v>5304</v>
      </c>
      <c r="D2770" s="149" t="s">
        <v>23825</v>
      </c>
    </row>
    <row r="2771" spans="1:4" ht="13.5" x14ac:dyDescent="0.25">
      <c r="A2771" s="148">
        <v>91965</v>
      </c>
      <c r="B2771" s="148" t="s">
        <v>8224</v>
      </c>
      <c r="C2771" s="148" t="s">
        <v>5304</v>
      </c>
      <c r="D2771" s="149" t="s">
        <v>19648</v>
      </c>
    </row>
    <row r="2772" spans="1:4" ht="13.5" x14ac:dyDescent="0.25">
      <c r="A2772" s="148">
        <v>91966</v>
      </c>
      <c r="B2772" s="148" t="s">
        <v>8225</v>
      </c>
      <c r="C2772" s="148" t="s">
        <v>5304</v>
      </c>
      <c r="D2772" s="149" t="s">
        <v>20006</v>
      </c>
    </row>
    <row r="2773" spans="1:4" ht="13.5" x14ac:dyDescent="0.25">
      <c r="A2773" s="148">
        <v>91967</v>
      </c>
      <c r="B2773" s="148" t="s">
        <v>8226</v>
      </c>
      <c r="C2773" s="148" t="s">
        <v>5304</v>
      </c>
      <c r="D2773" s="149" t="s">
        <v>23826</v>
      </c>
    </row>
    <row r="2774" spans="1:4" ht="13.5" x14ac:dyDescent="0.25">
      <c r="A2774" s="148">
        <v>91968</v>
      </c>
      <c r="B2774" s="148" t="s">
        <v>8227</v>
      </c>
      <c r="C2774" s="148" t="s">
        <v>5304</v>
      </c>
      <c r="D2774" s="149" t="s">
        <v>23827</v>
      </c>
    </row>
    <row r="2775" spans="1:4" ht="13.5" x14ac:dyDescent="0.25">
      <c r="A2775" s="148">
        <v>91969</v>
      </c>
      <c r="B2775" s="148" t="s">
        <v>8228</v>
      </c>
      <c r="C2775" s="148" t="s">
        <v>5304</v>
      </c>
      <c r="D2775" s="149" t="s">
        <v>23828</v>
      </c>
    </row>
    <row r="2776" spans="1:4" ht="13.5" x14ac:dyDescent="0.25">
      <c r="A2776" s="148">
        <v>91970</v>
      </c>
      <c r="B2776" s="148" t="s">
        <v>8229</v>
      </c>
      <c r="C2776" s="148" t="s">
        <v>5304</v>
      </c>
      <c r="D2776" s="149" t="s">
        <v>13630</v>
      </c>
    </row>
    <row r="2777" spans="1:4" ht="13.5" x14ac:dyDescent="0.25">
      <c r="A2777" s="148">
        <v>91971</v>
      </c>
      <c r="B2777" s="148" t="s">
        <v>8230</v>
      </c>
      <c r="C2777" s="148" t="s">
        <v>5304</v>
      </c>
      <c r="D2777" s="149" t="s">
        <v>23829</v>
      </c>
    </row>
    <row r="2778" spans="1:4" ht="13.5" x14ac:dyDescent="0.25">
      <c r="A2778" s="148">
        <v>91972</v>
      </c>
      <c r="B2778" s="148" t="s">
        <v>8231</v>
      </c>
      <c r="C2778" s="148" t="s">
        <v>5304</v>
      </c>
      <c r="D2778" s="149" t="s">
        <v>21054</v>
      </c>
    </row>
    <row r="2779" spans="1:4" ht="13.5" x14ac:dyDescent="0.25">
      <c r="A2779" s="148">
        <v>91973</v>
      </c>
      <c r="B2779" s="148" t="s">
        <v>8232</v>
      </c>
      <c r="C2779" s="148" t="s">
        <v>5304</v>
      </c>
      <c r="D2779" s="149" t="s">
        <v>23830</v>
      </c>
    </row>
    <row r="2780" spans="1:4" ht="13.5" x14ac:dyDescent="0.25">
      <c r="A2780" s="148">
        <v>91974</v>
      </c>
      <c r="B2780" s="148" t="s">
        <v>8233</v>
      </c>
      <c r="C2780" s="148" t="s">
        <v>5304</v>
      </c>
      <c r="D2780" s="149" t="s">
        <v>23831</v>
      </c>
    </row>
    <row r="2781" spans="1:4" ht="13.5" x14ac:dyDescent="0.25">
      <c r="A2781" s="148">
        <v>91975</v>
      </c>
      <c r="B2781" s="148" t="s">
        <v>8234</v>
      </c>
      <c r="C2781" s="148" t="s">
        <v>5304</v>
      </c>
      <c r="D2781" s="149" t="s">
        <v>23832</v>
      </c>
    </row>
    <row r="2782" spans="1:4" ht="13.5" x14ac:dyDescent="0.25">
      <c r="A2782" s="148">
        <v>91976</v>
      </c>
      <c r="B2782" s="148" t="s">
        <v>8235</v>
      </c>
      <c r="C2782" s="148" t="s">
        <v>5304</v>
      </c>
      <c r="D2782" s="149" t="s">
        <v>23833</v>
      </c>
    </row>
    <row r="2783" spans="1:4" ht="13.5" x14ac:dyDescent="0.25">
      <c r="A2783" s="148">
        <v>91977</v>
      </c>
      <c r="B2783" s="148" t="s">
        <v>8236</v>
      </c>
      <c r="C2783" s="148" t="s">
        <v>5304</v>
      </c>
      <c r="D2783" s="149" t="s">
        <v>23834</v>
      </c>
    </row>
    <row r="2784" spans="1:4" ht="13.5" x14ac:dyDescent="0.25">
      <c r="A2784" s="148">
        <v>91978</v>
      </c>
      <c r="B2784" s="148" t="s">
        <v>8237</v>
      </c>
      <c r="C2784" s="148" t="s">
        <v>5304</v>
      </c>
      <c r="D2784" s="149" t="s">
        <v>21298</v>
      </c>
    </row>
    <row r="2785" spans="1:4" ht="13.5" x14ac:dyDescent="0.25">
      <c r="A2785" s="148">
        <v>91979</v>
      </c>
      <c r="B2785" s="148" t="s">
        <v>8238</v>
      </c>
      <c r="C2785" s="148" t="s">
        <v>5304</v>
      </c>
      <c r="D2785" s="149" t="s">
        <v>23468</v>
      </c>
    </row>
    <row r="2786" spans="1:4" ht="13.5" x14ac:dyDescent="0.25">
      <c r="A2786" s="148">
        <v>91980</v>
      </c>
      <c r="B2786" s="148" t="s">
        <v>8239</v>
      </c>
      <c r="C2786" s="148" t="s">
        <v>5304</v>
      </c>
      <c r="D2786" s="149" t="s">
        <v>20092</v>
      </c>
    </row>
    <row r="2787" spans="1:4" ht="13.5" x14ac:dyDescent="0.25">
      <c r="A2787" s="148">
        <v>91981</v>
      </c>
      <c r="B2787" s="148" t="s">
        <v>8240</v>
      </c>
      <c r="C2787" s="148" t="s">
        <v>5304</v>
      </c>
      <c r="D2787" s="149" t="s">
        <v>16909</v>
      </c>
    </row>
    <row r="2788" spans="1:4" ht="13.5" x14ac:dyDescent="0.25">
      <c r="A2788" s="148">
        <v>91982</v>
      </c>
      <c r="B2788" s="148" t="s">
        <v>8241</v>
      </c>
      <c r="C2788" s="148" t="s">
        <v>5304</v>
      </c>
      <c r="D2788" s="149" t="s">
        <v>23835</v>
      </c>
    </row>
    <row r="2789" spans="1:4" ht="13.5" x14ac:dyDescent="0.25">
      <c r="A2789" s="148">
        <v>91983</v>
      </c>
      <c r="B2789" s="148" t="s">
        <v>8242</v>
      </c>
      <c r="C2789" s="148" t="s">
        <v>5304</v>
      </c>
      <c r="D2789" s="149" t="s">
        <v>23836</v>
      </c>
    </row>
    <row r="2790" spans="1:4" ht="13.5" x14ac:dyDescent="0.25">
      <c r="A2790" s="148">
        <v>91984</v>
      </c>
      <c r="B2790" s="148" t="s">
        <v>8243</v>
      </c>
      <c r="C2790" s="148" t="s">
        <v>5304</v>
      </c>
      <c r="D2790" s="149" t="s">
        <v>23837</v>
      </c>
    </row>
    <row r="2791" spans="1:4" ht="13.5" x14ac:dyDescent="0.25">
      <c r="A2791" s="148">
        <v>91985</v>
      </c>
      <c r="B2791" s="148" t="s">
        <v>8244</v>
      </c>
      <c r="C2791" s="148" t="s">
        <v>5304</v>
      </c>
      <c r="D2791" s="149" t="s">
        <v>13499</v>
      </c>
    </row>
    <row r="2792" spans="1:4" ht="13.5" x14ac:dyDescent="0.25">
      <c r="A2792" s="148">
        <v>91986</v>
      </c>
      <c r="B2792" s="148" t="s">
        <v>8245</v>
      </c>
      <c r="C2792" s="148" t="s">
        <v>5304</v>
      </c>
      <c r="D2792" s="149" t="s">
        <v>16623</v>
      </c>
    </row>
    <row r="2793" spans="1:4" ht="13.5" x14ac:dyDescent="0.25">
      <c r="A2793" s="148">
        <v>91987</v>
      </c>
      <c r="B2793" s="148" t="s">
        <v>8246</v>
      </c>
      <c r="C2793" s="148" t="s">
        <v>5304</v>
      </c>
      <c r="D2793" s="149" t="s">
        <v>20145</v>
      </c>
    </row>
    <row r="2794" spans="1:4" ht="13.5" x14ac:dyDescent="0.25">
      <c r="A2794" s="148">
        <v>91988</v>
      </c>
      <c r="B2794" s="148" t="s">
        <v>8247</v>
      </c>
      <c r="C2794" s="148" t="s">
        <v>5304</v>
      </c>
      <c r="D2794" s="149" t="s">
        <v>23838</v>
      </c>
    </row>
    <row r="2795" spans="1:4" ht="13.5" x14ac:dyDescent="0.25">
      <c r="A2795" s="148">
        <v>91989</v>
      </c>
      <c r="B2795" s="148" t="s">
        <v>8248</v>
      </c>
      <c r="C2795" s="148" t="s">
        <v>5304</v>
      </c>
      <c r="D2795" s="149" t="s">
        <v>12641</v>
      </c>
    </row>
    <row r="2796" spans="1:4" ht="13.5" x14ac:dyDescent="0.25">
      <c r="A2796" s="148">
        <v>91990</v>
      </c>
      <c r="B2796" s="148" t="s">
        <v>8249</v>
      </c>
      <c r="C2796" s="148" t="s">
        <v>5304</v>
      </c>
      <c r="D2796" s="149" t="s">
        <v>16695</v>
      </c>
    </row>
    <row r="2797" spans="1:4" ht="13.5" x14ac:dyDescent="0.25">
      <c r="A2797" s="148">
        <v>91991</v>
      </c>
      <c r="B2797" s="148" t="s">
        <v>8250</v>
      </c>
      <c r="C2797" s="148" t="s">
        <v>5304</v>
      </c>
      <c r="D2797" s="149" t="s">
        <v>17267</v>
      </c>
    </row>
    <row r="2798" spans="1:4" ht="13.5" x14ac:dyDescent="0.25">
      <c r="A2798" s="148">
        <v>91992</v>
      </c>
      <c r="B2798" s="148" t="s">
        <v>8251</v>
      </c>
      <c r="C2798" s="148" t="s">
        <v>5304</v>
      </c>
      <c r="D2798" s="149" t="s">
        <v>23839</v>
      </c>
    </row>
    <row r="2799" spans="1:4" ht="13.5" x14ac:dyDescent="0.25">
      <c r="A2799" s="148">
        <v>91993</v>
      </c>
      <c r="B2799" s="148" t="s">
        <v>8252</v>
      </c>
      <c r="C2799" s="148" t="s">
        <v>5304</v>
      </c>
      <c r="D2799" s="149" t="s">
        <v>23840</v>
      </c>
    </row>
    <row r="2800" spans="1:4" ht="13.5" x14ac:dyDescent="0.25">
      <c r="A2800" s="148">
        <v>91994</v>
      </c>
      <c r="B2800" s="148" t="s">
        <v>8253</v>
      </c>
      <c r="C2800" s="148" t="s">
        <v>5304</v>
      </c>
      <c r="D2800" s="149" t="s">
        <v>15753</v>
      </c>
    </row>
    <row r="2801" spans="1:4" ht="13.5" x14ac:dyDescent="0.25">
      <c r="A2801" s="148">
        <v>91995</v>
      </c>
      <c r="B2801" s="148" t="s">
        <v>8254</v>
      </c>
      <c r="C2801" s="148" t="s">
        <v>5304</v>
      </c>
      <c r="D2801" s="149" t="s">
        <v>23841</v>
      </c>
    </row>
    <row r="2802" spans="1:4" ht="13.5" x14ac:dyDescent="0.25">
      <c r="A2802" s="148">
        <v>91996</v>
      </c>
      <c r="B2802" s="148" t="s">
        <v>8255</v>
      </c>
      <c r="C2802" s="148" t="s">
        <v>5304</v>
      </c>
      <c r="D2802" s="149" t="s">
        <v>23842</v>
      </c>
    </row>
    <row r="2803" spans="1:4" ht="13.5" x14ac:dyDescent="0.25">
      <c r="A2803" s="148">
        <v>91997</v>
      </c>
      <c r="B2803" s="148" t="s">
        <v>8256</v>
      </c>
      <c r="C2803" s="148" t="s">
        <v>5304</v>
      </c>
      <c r="D2803" s="149" t="s">
        <v>15747</v>
      </c>
    </row>
    <row r="2804" spans="1:4" ht="13.5" x14ac:dyDescent="0.25">
      <c r="A2804" s="148">
        <v>91998</v>
      </c>
      <c r="B2804" s="148" t="s">
        <v>8257</v>
      </c>
      <c r="C2804" s="148" t="s">
        <v>5304</v>
      </c>
      <c r="D2804" s="149" t="s">
        <v>23843</v>
      </c>
    </row>
    <row r="2805" spans="1:4" ht="13.5" x14ac:dyDescent="0.25">
      <c r="A2805" s="148">
        <v>91999</v>
      </c>
      <c r="B2805" s="148" t="s">
        <v>8258</v>
      </c>
      <c r="C2805" s="148" t="s">
        <v>5304</v>
      </c>
      <c r="D2805" s="149" t="s">
        <v>22101</v>
      </c>
    </row>
    <row r="2806" spans="1:4" ht="13.5" x14ac:dyDescent="0.25">
      <c r="A2806" s="148">
        <v>92000</v>
      </c>
      <c r="B2806" s="148" t="s">
        <v>8259</v>
      </c>
      <c r="C2806" s="148" t="s">
        <v>5304</v>
      </c>
      <c r="D2806" s="149" t="s">
        <v>20317</v>
      </c>
    </row>
    <row r="2807" spans="1:4" ht="13.5" x14ac:dyDescent="0.25">
      <c r="A2807" s="148">
        <v>92001</v>
      </c>
      <c r="B2807" s="148" t="s">
        <v>8260</v>
      </c>
      <c r="C2807" s="148" t="s">
        <v>5304</v>
      </c>
      <c r="D2807" s="149" t="s">
        <v>17317</v>
      </c>
    </row>
    <row r="2808" spans="1:4" ht="13.5" x14ac:dyDescent="0.25">
      <c r="A2808" s="148">
        <v>92002</v>
      </c>
      <c r="B2808" s="148" t="s">
        <v>8261</v>
      </c>
      <c r="C2808" s="148" t="s">
        <v>5304</v>
      </c>
      <c r="D2808" s="149" t="s">
        <v>15856</v>
      </c>
    </row>
    <row r="2809" spans="1:4" ht="13.5" x14ac:dyDescent="0.25">
      <c r="A2809" s="148">
        <v>92003</v>
      </c>
      <c r="B2809" s="148" t="s">
        <v>8262</v>
      </c>
      <c r="C2809" s="148" t="s">
        <v>5304</v>
      </c>
      <c r="D2809" s="149" t="s">
        <v>23844</v>
      </c>
    </row>
    <row r="2810" spans="1:4" ht="13.5" x14ac:dyDescent="0.25">
      <c r="A2810" s="148">
        <v>92004</v>
      </c>
      <c r="B2810" s="148" t="s">
        <v>8263</v>
      </c>
      <c r="C2810" s="148" t="s">
        <v>5304</v>
      </c>
      <c r="D2810" s="149" t="s">
        <v>14270</v>
      </c>
    </row>
    <row r="2811" spans="1:4" ht="13.5" x14ac:dyDescent="0.25">
      <c r="A2811" s="148">
        <v>92005</v>
      </c>
      <c r="B2811" s="148" t="s">
        <v>8264</v>
      </c>
      <c r="C2811" s="148" t="s">
        <v>5304</v>
      </c>
      <c r="D2811" s="149" t="s">
        <v>14241</v>
      </c>
    </row>
    <row r="2812" spans="1:4" ht="13.5" x14ac:dyDescent="0.25">
      <c r="A2812" s="148">
        <v>92006</v>
      </c>
      <c r="B2812" s="148" t="s">
        <v>8265</v>
      </c>
      <c r="C2812" s="148" t="s">
        <v>5304</v>
      </c>
      <c r="D2812" s="149" t="s">
        <v>13794</v>
      </c>
    </row>
    <row r="2813" spans="1:4" ht="13.5" x14ac:dyDescent="0.25">
      <c r="A2813" s="148">
        <v>92007</v>
      </c>
      <c r="B2813" s="148" t="s">
        <v>8266</v>
      </c>
      <c r="C2813" s="148" t="s">
        <v>5304</v>
      </c>
      <c r="D2813" s="149" t="s">
        <v>23845</v>
      </c>
    </row>
    <row r="2814" spans="1:4" ht="13.5" x14ac:dyDescent="0.25">
      <c r="A2814" s="148">
        <v>92008</v>
      </c>
      <c r="B2814" s="148" t="s">
        <v>8267</v>
      </c>
      <c r="C2814" s="148" t="s">
        <v>5304</v>
      </c>
      <c r="D2814" s="149" t="s">
        <v>23846</v>
      </c>
    </row>
    <row r="2815" spans="1:4" ht="13.5" x14ac:dyDescent="0.25">
      <c r="A2815" s="148">
        <v>92009</v>
      </c>
      <c r="B2815" s="148" t="s">
        <v>8268</v>
      </c>
      <c r="C2815" s="148" t="s">
        <v>5304</v>
      </c>
      <c r="D2815" s="149" t="s">
        <v>23847</v>
      </c>
    </row>
    <row r="2816" spans="1:4" ht="13.5" x14ac:dyDescent="0.25">
      <c r="A2816" s="148">
        <v>92010</v>
      </c>
      <c r="B2816" s="148" t="s">
        <v>8269</v>
      </c>
      <c r="C2816" s="148" t="s">
        <v>5304</v>
      </c>
      <c r="D2816" s="149" t="s">
        <v>23292</v>
      </c>
    </row>
    <row r="2817" spans="1:4" ht="13.5" x14ac:dyDescent="0.25">
      <c r="A2817" s="148">
        <v>92011</v>
      </c>
      <c r="B2817" s="148" t="s">
        <v>8270</v>
      </c>
      <c r="C2817" s="148" t="s">
        <v>5304</v>
      </c>
      <c r="D2817" s="149" t="s">
        <v>23848</v>
      </c>
    </row>
    <row r="2818" spans="1:4" ht="13.5" x14ac:dyDescent="0.25">
      <c r="A2818" s="148">
        <v>92012</v>
      </c>
      <c r="B2818" s="148" t="s">
        <v>8271</v>
      </c>
      <c r="C2818" s="148" t="s">
        <v>5304</v>
      </c>
      <c r="D2818" s="149" t="s">
        <v>23849</v>
      </c>
    </row>
    <row r="2819" spans="1:4" ht="13.5" x14ac:dyDescent="0.25">
      <c r="A2819" s="148">
        <v>92013</v>
      </c>
      <c r="B2819" s="148" t="s">
        <v>8272</v>
      </c>
      <c r="C2819" s="148" t="s">
        <v>5304</v>
      </c>
      <c r="D2819" s="149" t="s">
        <v>23850</v>
      </c>
    </row>
    <row r="2820" spans="1:4" ht="13.5" x14ac:dyDescent="0.25">
      <c r="A2820" s="148">
        <v>92014</v>
      </c>
      <c r="B2820" s="148" t="s">
        <v>8273</v>
      </c>
      <c r="C2820" s="148" t="s">
        <v>5304</v>
      </c>
      <c r="D2820" s="149" t="s">
        <v>23851</v>
      </c>
    </row>
    <row r="2821" spans="1:4" ht="13.5" x14ac:dyDescent="0.25">
      <c r="A2821" s="148">
        <v>92015</v>
      </c>
      <c r="B2821" s="148" t="s">
        <v>8274</v>
      </c>
      <c r="C2821" s="148" t="s">
        <v>5304</v>
      </c>
      <c r="D2821" s="149" t="s">
        <v>23414</v>
      </c>
    </row>
    <row r="2822" spans="1:4" ht="13.5" x14ac:dyDescent="0.25">
      <c r="A2822" s="148">
        <v>92016</v>
      </c>
      <c r="B2822" s="148" t="s">
        <v>8275</v>
      </c>
      <c r="C2822" s="148" t="s">
        <v>5304</v>
      </c>
      <c r="D2822" s="149" t="s">
        <v>23852</v>
      </c>
    </row>
    <row r="2823" spans="1:4" ht="13.5" x14ac:dyDescent="0.25">
      <c r="A2823" s="148">
        <v>92017</v>
      </c>
      <c r="B2823" s="148" t="s">
        <v>8276</v>
      </c>
      <c r="C2823" s="148" t="s">
        <v>5304</v>
      </c>
      <c r="D2823" s="149" t="s">
        <v>23853</v>
      </c>
    </row>
    <row r="2824" spans="1:4" ht="13.5" x14ac:dyDescent="0.25">
      <c r="A2824" s="148">
        <v>92018</v>
      </c>
      <c r="B2824" s="148" t="s">
        <v>8277</v>
      </c>
      <c r="C2824" s="148" t="s">
        <v>5304</v>
      </c>
      <c r="D2824" s="149" t="s">
        <v>23854</v>
      </c>
    </row>
    <row r="2825" spans="1:4" ht="13.5" x14ac:dyDescent="0.25">
      <c r="A2825" s="148">
        <v>92019</v>
      </c>
      <c r="B2825" s="148" t="s">
        <v>8278</v>
      </c>
      <c r="C2825" s="148" t="s">
        <v>5304</v>
      </c>
      <c r="D2825" s="149" t="s">
        <v>19804</v>
      </c>
    </row>
    <row r="2826" spans="1:4" ht="13.5" x14ac:dyDescent="0.25">
      <c r="A2826" s="148">
        <v>92020</v>
      </c>
      <c r="B2826" s="148" t="s">
        <v>8279</v>
      </c>
      <c r="C2826" s="148" t="s">
        <v>5304</v>
      </c>
      <c r="D2826" s="149" t="s">
        <v>23855</v>
      </c>
    </row>
    <row r="2827" spans="1:4" ht="13.5" x14ac:dyDescent="0.25">
      <c r="A2827" s="148">
        <v>92021</v>
      </c>
      <c r="B2827" s="148" t="s">
        <v>8280</v>
      </c>
      <c r="C2827" s="148" t="s">
        <v>5304</v>
      </c>
      <c r="D2827" s="149" t="s">
        <v>23856</v>
      </c>
    </row>
    <row r="2828" spans="1:4" ht="13.5" x14ac:dyDescent="0.25">
      <c r="A2828" s="148">
        <v>92022</v>
      </c>
      <c r="B2828" s="148" t="s">
        <v>8281</v>
      </c>
      <c r="C2828" s="148" t="s">
        <v>5304</v>
      </c>
      <c r="D2828" s="149" t="s">
        <v>23857</v>
      </c>
    </row>
    <row r="2829" spans="1:4" ht="13.5" x14ac:dyDescent="0.25">
      <c r="A2829" s="148">
        <v>92023</v>
      </c>
      <c r="B2829" s="148" t="s">
        <v>8282</v>
      </c>
      <c r="C2829" s="148" t="s">
        <v>5304</v>
      </c>
      <c r="D2829" s="149" t="s">
        <v>23858</v>
      </c>
    </row>
    <row r="2830" spans="1:4" ht="13.5" x14ac:dyDescent="0.25">
      <c r="A2830" s="148">
        <v>92024</v>
      </c>
      <c r="B2830" s="148" t="s">
        <v>8283</v>
      </c>
      <c r="C2830" s="148" t="s">
        <v>5304</v>
      </c>
      <c r="D2830" s="149" t="s">
        <v>23859</v>
      </c>
    </row>
    <row r="2831" spans="1:4" ht="13.5" x14ac:dyDescent="0.25">
      <c r="A2831" s="148">
        <v>92025</v>
      </c>
      <c r="B2831" s="148" t="s">
        <v>8284</v>
      </c>
      <c r="C2831" s="148" t="s">
        <v>5304</v>
      </c>
      <c r="D2831" s="149" t="s">
        <v>22509</v>
      </c>
    </row>
    <row r="2832" spans="1:4" ht="13.5" x14ac:dyDescent="0.25">
      <c r="A2832" s="148">
        <v>92026</v>
      </c>
      <c r="B2832" s="148" t="s">
        <v>8285</v>
      </c>
      <c r="C2832" s="148" t="s">
        <v>5304</v>
      </c>
      <c r="D2832" s="149" t="s">
        <v>23860</v>
      </c>
    </row>
    <row r="2833" spans="1:4" ht="13.5" x14ac:dyDescent="0.25">
      <c r="A2833" s="148">
        <v>92027</v>
      </c>
      <c r="B2833" s="148" t="s">
        <v>8286</v>
      </c>
      <c r="C2833" s="148" t="s">
        <v>5304</v>
      </c>
      <c r="D2833" s="149" t="s">
        <v>23861</v>
      </c>
    </row>
    <row r="2834" spans="1:4" ht="13.5" x14ac:dyDescent="0.25">
      <c r="A2834" s="148">
        <v>92028</v>
      </c>
      <c r="B2834" s="148" t="s">
        <v>8287</v>
      </c>
      <c r="C2834" s="148" t="s">
        <v>5304</v>
      </c>
      <c r="D2834" s="149" t="s">
        <v>23862</v>
      </c>
    </row>
    <row r="2835" spans="1:4" ht="13.5" x14ac:dyDescent="0.25">
      <c r="A2835" s="148">
        <v>92029</v>
      </c>
      <c r="B2835" s="148" t="s">
        <v>8288</v>
      </c>
      <c r="C2835" s="148" t="s">
        <v>5304</v>
      </c>
      <c r="D2835" s="149" t="s">
        <v>23863</v>
      </c>
    </row>
    <row r="2836" spans="1:4" ht="13.5" x14ac:dyDescent="0.25">
      <c r="A2836" s="148">
        <v>92030</v>
      </c>
      <c r="B2836" s="148" t="s">
        <v>8289</v>
      </c>
      <c r="C2836" s="148" t="s">
        <v>5304</v>
      </c>
      <c r="D2836" s="149" t="s">
        <v>23864</v>
      </c>
    </row>
    <row r="2837" spans="1:4" ht="13.5" x14ac:dyDescent="0.25">
      <c r="A2837" s="148">
        <v>92031</v>
      </c>
      <c r="B2837" s="148" t="s">
        <v>8290</v>
      </c>
      <c r="C2837" s="148" t="s">
        <v>5304</v>
      </c>
      <c r="D2837" s="149" t="s">
        <v>23865</v>
      </c>
    </row>
    <row r="2838" spans="1:4" ht="13.5" x14ac:dyDescent="0.25">
      <c r="A2838" s="148">
        <v>92032</v>
      </c>
      <c r="B2838" s="148" t="s">
        <v>8291</v>
      </c>
      <c r="C2838" s="148" t="s">
        <v>5304</v>
      </c>
      <c r="D2838" s="149" t="s">
        <v>23866</v>
      </c>
    </row>
    <row r="2839" spans="1:4" ht="13.5" x14ac:dyDescent="0.25">
      <c r="A2839" s="148">
        <v>92033</v>
      </c>
      <c r="B2839" s="148" t="s">
        <v>8292</v>
      </c>
      <c r="C2839" s="148" t="s">
        <v>5304</v>
      </c>
      <c r="D2839" s="149" t="s">
        <v>12416</v>
      </c>
    </row>
    <row r="2840" spans="1:4" ht="13.5" x14ac:dyDescent="0.25">
      <c r="A2840" s="148">
        <v>92034</v>
      </c>
      <c r="B2840" s="148" t="s">
        <v>8293</v>
      </c>
      <c r="C2840" s="148" t="s">
        <v>5304</v>
      </c>
      <c r="D2840" s="149" t="s">
        <v>23867</v>
      </c>
    </row>
    <row r="2841" spans="1:4" ht="13.5" x14ac:dyDescent="0.25">
      <c r="A2841" s="148">
        <v>92035</v>
      </c>
      <c r="B2841" s="148" t="s">
        <v>8294</v>
      </c>
      <c r="C2841" s="148" t="s">
        <v>5304</v>
      </c>
      <c r="D2841" s="149" t="s">
        <v>21490</v>
      </c>
    </row>
    <row r="2842" spans="1:4" ht="13.5" x14ac:dyDescent="0.25">
      <c r="A2842" s="148">
        <v>72278</v>
      </c>
      <c r="B2842" s="148" t="s">
        <v>18342</v>
      </c>
      <c r="C2842" s="148" t="s">
        <v>5304</v>
      </c>
      <c r="D2842" s="149" t="s">
        <v>23868</v>
      </c>
    </row>
    <row r="2843" spans="1:4" ht="13.5" x14ac:dyDescent="0.25">
      <c r="A2843" s="148">
        <v>72280</v>
      </c>
      <c r="B2843" s="148" t="s">
        <v>18343</v>
      </c>
      <c r="C2843" s="148" t="s">
        <v>5304</v>
      </c>
      <c r="D2843" s="149" t="s">
        <v>23869</v>
      </c>
    </row>
    <row r="2844" spans="1:4" ht="13.5" x14ac:dyDescent="0.25">
      <c r="A2844" s="148" t="s">
        <v>23870</v>
      </c>
      <c r="B2844" s="148" t="s">
        <v>23871</v>
      </c>
      <c r="C2844" s="148" t="s">
        <v>5304</v>
      </c>
      <c r="D2844" s="149" t="s">
        <v>23872</v>
      </c>
    </row>
    <row r="2845" spans="1:4" ht="13.5" x14ac:dyDescent="0.25">
      <c r="A2845" s="148" t="s">
        <v>23873</v>
      </c>
      <c r="B2845" s="148" t="s">
        <v>23874</v>
      </c>
      <c r="C2845" s="148" t="s">
        <v>5304</v>
      </c>
      <c r="D2845" s="149" t="s">
        <v>23875</v>
      </c>
    </row>
    <row r="2846" spans="1:4" ht="13.5" x14ac:dyDescent="0.25">
      <c r="A2846" s="148" t="s">
        <v>23876</v>
      </c>
      <c r="B2846" s="148" t="s">
        <v>23877</v>
      </c>
      <c r="C2846" s="148" t="s">
        <v>5304</v>
      </c>
      <c r="D2846" s="149" t="s">
        <v>23705</v>
      </c>
    </row>
    <row r="2847" spans="1:4" ht="13.5" x14ac:dyDescent="0.25">
      <c r="A2847" s="148">
        <v>83391</v>
      </c>
      <c r="B2847" s="148" t="s">
        <v>23878</v>
      </c>
      <c r="C2847" s="148" t="s">
        <v>5304</v>
      </c>
      <c r="D2847" s="149" t="s">
        <v>13346</v>
      </c>
    </row>
    <row r="2848" spans="1:4" ht="13.5" x14ac:dyDescent="0.25">
      <c r="A2848" s="148">
        <v>83392</v>
      </c>
      <c r="B2848" s="148" t="s">
        <v>23879</v>
      </c>
      <c r="C2848" s="148" t="s">
        <v>5304</v>
      </c>
      <c r="D2848" s="149" t="s">
        <v>15025</v>
      </c>
    </row>
    <row r="2849" spans="1:4" ht="13.5" x14ac:dyDescent="0.25">
      <c r="A2849" s="148">
        <v>83393</v>
      </c>
      <c r="B2849" s="148" t="s">
        <v>23880</v>
      </c>
      <c r="C2849" s="148" t="s">
        <v>5304</v>
      </c>
      <c r="D2849" s="149" t="s">
        <v>23881</v>
      </c>
    </row>
    <row r="2850" spans="1:4" ht="13.5" x14ac:dyDescent="0.25">
      <c r="A2850" s="148">
        <v>83470</v>
      </c>
      <c r="B2850" s="148" t="s">
        <v>23882</v>
      </c>
      <c r="C2850" s="148" t="s">
        <v>5304</v>
      </c>
      <c r="D2850" s="149" t="s">
        <v>23883</v>
      </c>
    </row>
    <row r="2851" spans="1:4" ht="13.5" x14ac:dyDescent="0.25">
      <c r="A2851" s="148">
        <v>93040</v>
      </c>
      <c r="B2851" s="148" t="s">
        <v>23884</v>
      </c>
      <c r="C2851" s="148" t="s">
        <v>5304</v>
      </c>
      <c r="D2851" s="149" t="s">
        <v>13856</v>
      </c>
    </row>
    <row r="2852" spans="1:4" ht="13.5" x14ac:dyDescent="0.25">
      <c r="A2852" s="148">
        <v>93041</v>
      </c>
      <c r="B2852" s="148" t="s">
        <v>23885</v>
      </c>
      <c r="C2852" s="148" t="s">
        <v>5304</v>
      </c>
      <c r="D2852" s="149" t="s">
        <v>23886</v>
      </c>
    </row>
    <row r="2853" spans="1:4" ht="13.5" x14ac:dyDescent="0.25">
      <c r="A2853" s="148">
        <v>93044</v>
      </c>
      <c r="B2853" s="148" t="s">
        <v>23887</v>
      </c>
      <c r="C2853" s="148" t="s">
        <v>5304</v>
      </c>
      <c r="D2853" s="149" t="s">
        <v>15516</v>
      </c>
    </row>
    <row r="2854" spans="1:4" ht="13.5" x14ac:dyDescent="0.25">
      <c r="A2854" s="148">
        <v>93045</v>
      </c>
      <c r="B2854" s="148" t="s">
        <v>23888</v>
      </c>
      <c r="C2854" s="148" t="s">
        <v>5304</v>
      </c>
      <c r="D2854" s="149" t="s">
        <v>19830</v>
      </c>
    </row>
    <row r="2855" spans="1:4" ht="13.5" x14ac:dyDescent="0.25">
      <c r="A2855" s="148">
        <v>97583</v>
      </c>
      <c r="B2855" s="148" t="s">
        <v>23889</v>
      </c>
      <c r="C2855" s="148" t="s">
        <v>5304</v>
      </c>
      <c r="D2855" s="149" t="s">
        <v>14579</v>
      </c>
    </row>
    <row r="2856" spans="1:4" ht="13.5" x14ac:dyDescent="0.25">
      <c r="A2856" s="148">
        <v>97584</v>
      </c>
      <c r="B2856" s="148" t="s">
        <v>23890</v>
      </c>
      <c r="C2856" s="148" t="s">
        <v>5304</v>
      </c>
      <c r="D2856" s="149" t="s">
        <v>23891</v>
      </c>
    </row>
    <row r="2857" spans="1:4" ht="13.5" x14ac:dyDescent="0.25">
      <c r="A2857" s="148">
        <v>97585</v>
      </c>
      <c r="B2857" s="148" t="s">
        <v>23892</v>
      </c>
      <c r="C2857" s="148" t="s">
        <v>5304</v>
      </c>
      <c r="D2857" s="149" t="s">
        <v>15509</v>
      </c>
    </row>
    <row r="2858" spans="1:4" ht="13.5" x14ac:dyDescent="0.25">
      <c r="A2858" s="148">
        <v>97586</v>
      </c>
      <c r="B2858" s="148" t="s">
        <v>23893</v>
      </c>
      <c r="C2858" s="148" t="s">
        <v>5304</v>
      </c>
      <c r="D2858" s="149" t="s">
        <v>23894</v>
      </c>
    </row>
    <row r="2859" spans="1:4" ht="13.5" x14ac:dyDescent="0.25">
      <c r="A2859" s="148">
        <v>97587</v>
      </c>
      <c r="B2859" s="148" t="s">
        <v>23895</v>
      </c>
      <c r="C2859" s="148" t="s">
        <v>5304</v>
      </c>
      <c r="D2859" s="149" t="s">
        <v>23896</v>
      </c>
    </row>
    <row r="2860" spans="1:4" ht="13.5" x14ac:dyDescent="0.25">
      <c r="A2860" s="148">
        <v>97589</v>
      </c>
      <c r="B2860" s="148" t="s">
        <v>23897</v>
      </c>
      <c r="C2860" s="148" t="s">
        <v>5304</v>
      </c>
      <c r="D2860" s="149" t="s">
        <v>21435</v>
      </c>
    </row>
    <row r="2861" spans="1:4" ht="13.5" x14ac:dyDescent="0.25">
      <c r="A2861" s="148">
        <v>97590</v>
      </c>
      <c r="B2861" s="148" t="s">
        <v>23898</v>
      </c>
      <c r="C2861" s="148" t="s">
        <v>5304</v>
      </c>
      <c r="D2861" s="149" t="s">
        <v>21321</v>
      </c>
    </row>
    <row r="2862" spans="1:4" ht="13.5" x14ac:dyDescent="0.25">
      <c r="A2862" s="148">
        <v>97591</v>
      </c>
      <c r="B2862" s="148" t="s">
        <v>23899</v>
      </c>
      <c r="C2862" s="148" t="s">
        <v>5304</v>
      </c>
      <c r="D2862" s="149" t="s">
        <v>23900</v>
      </c>
    </row>
    <row r="2863" spans="1:4" ht="13.5" x14ac:dyDescent="0.25">
      <c r="A2863" s="148">
        <v>97592</v>
      </c>
      <c r="B2863" s="148" t="s">
        <v>23901</v>
      </c>
      <c r="C2863" s="148" t="s">
        <v>5304</v>
      </c>
      <c r="D2863" s="149" t="s">
        <v>12998</v>
      </c>
    </row>
    <row r="2864" spans="1:4" ht="13.5" x14ac:dyDescent="0.25">
      <c r="A2864" s="148">
        <v>97593</v>
      </c>
      <c r="B2864" s="148" t="s">
        <v>23902</v>
      </c>
      <c r="C2864" s="148" t="s">
        <v>5304</v>
      </c>
      <c r="D2864" s="149" t="s">
        <v>23903</v>
      </c>
    </row>
    <row r="2865" spans="1:4" ht="13.5" x14ac:dyDescent="0.25">
      <c r="A2865" s="148">
        <v>97594</v>
      </c>
      <c r="B2865" s="148" t="s">
        <v>23904</v>
      </c>
      <c r="C2865" s="148" t="s">
        <v>5304</v>
      </c>
      <c r="D2865" s="149" t="s">
        <v>16465</v>
      </c>
    </row>
    <row r="2866" spans="1:4" ht="13.5" x14ac:dyDescent="0.25">
      <c r="A2866" s="148">
        <v>97595</v>
      </c>
      <c r="B2866" s="148" t="s">
        <v>23905</v>
      </c>
      <c r="C2866" s="148" t="s">
        <v>5304</v>
      </c>
      <c r="D2866" s="149" t="s">
        <v>15707</v>
      </c>
    </row>
    <row r="2867" spans="1:4" ht="13.5" x14ac:dyDescent="0.25">
      <c r="A2867" s="148">
        <v>97596</v>
      </c>
      <c r="B2867" s="148" t="s">
        <v>23906</v>
      </c>
      <c r="C2867" s="148" t="s">
        <v>5304</v>
      </c>
      <c r="D2867" s="149" t="s">
        <v>23907</v>
      </c>
    </row>
    <row r="2868" spans="1:4" ht="13.5" x14ac:dyDescent="0.25">
      <c r="A2868" s="148">
        <v>97597</v>
      </c>
      <c r="B2868" s="148" t="s">
        <v>23908</v>
      </c>
      <c r="C2868" s="148" t="s">
        <v>5304</v>
      </c>
      <c r="D2868" s="149" t="s">
        <v>23183</v>
      </c>
    </row>
    <row r="2869" spans="1:4" ht="13.5" x14ac:dyDescent="0.25">
      <c r="A2869" s="148">
        <v>97598</v>
      </c>
      <c r="B2869" s="148" t="s">
        <v>23909</v>
      </c>
      <c r="C2869" s="148" t="s">
        <v>5304</v>
      </c>
      <c r="D2869" s="149" t="s">
        <v>21304</v>
      </c>
    </row>
    <row r="2870" spans="1:4" ht="13.5" x14ac:dyDescent="0.25">
      <c r="A2870" s="148">
        <v>97599</v>
      </c>
      <c r="B2870" s="148" t="s">
        <v>23910</v>
      </c>
      <c r="C2870" s="148" t="s">
        <v>5304</v>
      </c>
      <c r="D2870" s="149" t="s">
        <v>17359</v>
      </c>
    </row>
    <row r="2871" spans="1:4" ht="13.5" x14ac:dyDescent="0.25">
      <c r="A2871" s="148">
        <v>97609</v>
      </c>
      <c r="B2871" s="148" t="s">
        <v>23911</v>
      </c>
      <c r="C2871" s="148" t="s">
        <v>5304</v>
      </c>
      <c r="D2871" s="149" t="s">
        <v>23912</v>
      </c>
    </row>
    <row r="2872" spans="1:4" ht="13.5" x14ac:dyDescent="0.25">
      <c r="A2872" s="148">
        <v>97610</v>
      </c>
      <c r="B2872" s="148" t="s">
        <v>23913</v>
      </c>
      <c r="C2872" s="148" t="s">
        <v>5304</v>
      </c>
      <c r="D2872" s="149" t="s">
        <v>19933</v>
      </c>
    </row>
    <row r="2873" spans="1:4" ht="13.5" x14ac:dyDescent="0.25">
      <c r="A2873" s="148">
        <v>97611</v>
      </c>
      <c r="B2873" s="148" t="s">
        <v>23914</v>
      </c>
      <c r="C2873" s="148" t="s">
        <v>5304</v>
      </c>
      <c r="D2873" s="149" t="s">
        <v>13379</v>
      </c>
    </row>
    <row r="2874" spans="1:4" ht="13.5" x14ac:dyDescent="0.25">
      <c r="A2874" s="148">
        <v>97612</v>
      </c>
      <c r="B2874" s="148" t="s">
        <v>23915</v>
      </c>
      <c r="C2874" s="148" t="s">
        <v>5304</v>
      </c>
      <c r="D2874" s="149" t="s">
        <v>23916</v>
      </c>
    </row>
    <row r="2875" spans="1:4" ht="13.5" x14ac:dyDescent="0.25">
      <c r="A2875" s="148">
        <v>97613</v>
      </c>
      <c r="B2875" s="148" t="s">
        <v>23917</v>
      </c>
      <c r="C2875" s="148" t="s">
        <v>5304</v>
      </c>
      <c r="D2875" s="149" t="s">
        <v>23918</v>
      </c>
    </row>
    <row r="2876" spans="1:4" ht="13.5" x14ac:dyDescent="0.25">
      <c r="A2876" s="148">
        <v>97614</v>
      </c>
      <c r="B2876" s="148" t="s">
        <v>23919</v>
      </c>
      <c r="C2876" s="148" t="s">
        <v>5304</v>
      </c>
      <c r="D2876" s="149" t="s">
        <v>14388</v>
      </c>
    </row>
    <row r="2877" spans="1:4" ht="13.5" x14ac:dyDescent="0.25">
      <c r="A2877" s="148">
        <v>97615</v>
      </c>
      <c r="B2877" s="148" t="s">
        <v>23920</v>
      </c>
      <c r="C2877" s="148" t="s">
        <v>5304</v>
      </c>
      <c r="D2877" s="149" t="s">
        <v>23921</v>
      </c>
    </row>
    <row r="2878" spans="1:4" ht="13.5" x14ac:dyDescent="0.25">
      <c r="A2878" s="148">
        <v>97616</v>
      </c>
      <c r="B2878" s="148" t="s">
        <v>23922</v>
      </c>
      <c r="C2878" s="148" t="s">
        <v>5304</v>
      </c>
      <c r="D2878" s="149" t="s">
        <v>23923</v>
      </c>
    </row>
    <row r="2879" spans="1:4" ht="13.5" x14ac:dyDescent="0.25">
      <c r="A2879" s="148">
        <v>97617</v>
      </c>
      <c r="B2879" s="148" t="s">
        <v>23924</v>
      </c>
      <c r="C2879" s="148" t="s">
        <v>5304</v>
      </c>
      <c r="D2879" s="149" t="s">
        <v>21577</v>
      </c>
    </row>
    <row r="2880" spans="1:4" ht="13.5" x14ac:dyDescent="0.25">
      <c r="A2880" s="148">
        <v>97618</v>
      </c>
      <c r="B2880" s="148" t="s">
        <v>23925</v>
      </c>
      <c r="C2880" s="148" t="s">
        <v>5304</v>
      </c>
      <c r="D2880" s="149" t="s">
        <v>20982</v>
      </c>
    </row>
    <row r="2881" spans="1:4" ht="13.5" x14ac:dyDescent="0.25">
      <c r="A2881" s="148">
        <v>41598</v>
      </c>
      <c r="B2881" s="148" t="s">
        <v>23926</v>
      </c>
      <c r="C2881" s="148" t="s">
        <v>5304</v>
      </c>
      <c r="D2881" s="149" t="s">
        <v>23927</v>
      </c>
    </row>
    <row r="2882" spans="1:4" ht="13.5" x14ac:dyDescent="0.25">
      <c r="A2882" s="148">
        <v>72941</v>
      </c>
      <c r="B2882" s="148" t="s">
        <v>18344</v>
      </c>
      <c r="C2882" s="148" t="s">
        <v>5304</v>
      </c>
      <c r="D2882" s="149" t="s">
        <v>20430</v>
      </c>
    </row>
    <row r="2883" spans="1:4" ht="13.5" x14ac:dyDescent="0.25">
      <c r="A2883" s="148">
        <v>73624</v>
      </c>
      <c r="B2883" s="148" t="s">
        <v>18345</v>
      </c>
      <c r="C2883" s="148" t="s">
        <v>5304</v>
      </c>
      <c r="D2883" s="149" t="s">
        <v>23928</v>
      </c>
    </row>
    <row r="2884" spans="1:4" ht="13.5" x14ac:dyDescent="0.25">
      <c r="A2884" s="148" t="s">
        <v>18346</v>
      </c>
      <c r="B2884" s="148" t="s">
        <v>18347</v>
      </c>
      <c r="C2884" s="148" t="s">
        <v>5304</v>
      </c>
      <c r="D2884" s="149" t="s">
        <v>15468</v>
      </c>
    </row>
    <row r="2885" spans="1:4" ht="13.5" x14ac:dyDescent="0.25">
      <c r="A2885" s="148" t="s">
        <v>18348</v>
      </c>
      <c r="B2885" s="148" t="s">
        <v>18349</v>
      </c>
      <c r="C2885" s="148" t="s">
        <v>5304</v>
      </c>
      <c r="D2885" s="149" t="s">
        <v>12949</v>
      </c>
    </row>
    <row r="2886" spans="1:4" ht="13.5" x14ac:dyDescent="0.25">
      <c r="A2886" s="148" t="s">
        <v>18350</v>
      </c>
      <c r="B2886" s="148" t="s">
        <v>18351</v>
      </c>
      <c r="C2886" s="148" t="s">
        <v>5304</v>
      </c>
      <c r="D2886" s="149" t="s">
        <v>19515</v>
      </c>
    </row>
    <row r="2887" spans="1:4" ht="13.5" x14ac:dyDescent="0.25">
      <c r="A2887" s="148" t="s">
        <v>18352</v>
      </c>
      <c r="B2887" s="148" t="s">
        <v>18353</v>
      </c>
      <c r="C2887" s="148" t="s">
        <v>5304</v>
      </c>
      <c r="D2887" s="149" t="s">
        <v>15127</v>
      </c>
    </row>
    <row r="2888" spans="1:4" ht="13.5" x14ac:dyDescent="0.25">
      <c r="A2888" s="148" t="s">
        <v>18354</v>
      </c>
      <c r="B2888" s="148" t="s">
        <v>18355</v>
      </c>
      <c r="C2888" s="148" t="s">
        <v>5304</v>
      </c>
      <c r="D2888" s="149" t="s">
        <v>13286</v>
      </c>
    </row>
    <row r="2889" spans="1:4" ht="13.5" x14ac:dyDescent="0.25">
      <c r="A2889" s="148" t="s">
        <v>18356</v>
      </c>
      <c r="B2889" s="148" t="s">
        <v>18357</v>
      </c>
      <c r="C2889" s="148" t="s">
        <v>5304</v>
      </c>
      <c r="D2889" s="149" t="s">
        <v>22507</v>
      </c>
    </row>
    <row r="2890" spans="1:4" ht="13.5" x14ac:dyDescent="0.25">
      <c r="A2890" s="148" t="s">
        <v>18358</v>
      </c>
      <c r="B2890" s="148" t="s">
        <v>18359</v>
      </c>
      <c r="C2890" s="148" t="s">
        <v>5304</v>
      </c>
      <c r="D2890" s="149" t="s">
        <v>23929</v>
      </c>
    </row>
    <row r="2891" spans="1:4" ht="13.5" x14ac:dyDescent="0.25">
      <c r="A2891" s="148">
        <v>88543</v>
      </c>
      <c r="B2891" s="148" t="s">
        <v>18360</v>
      </c>
      <c r="C2891" s="148" t="s">
        <v>5304</v>
      </c>
      <c r="D2891" s="149" t="s">
        <v>23930</v>
      </c>
    </row>
    <row r="2892" spans="1:4" ht="13.5" x14ac:dyDescent="0.25">
      <c r="A2892" s="148">
        <v>88544</v>
      </c>
      <c r="B2892" s="148" t="s">
        <v>18361</v>
      </c>
      <c r="C2892" s="148" t="s">
        <v>5304</v>
      </c>
      <c r="D2892" s="149" t="s">
        <v>23931</v>
      </c>
    </row>
    <row r="2893" spans="1:4" ht="13.5" x14ac:dyDescent="0.25">
      <c r="A2893" s="148">
        <v>88545</v>
      </c>
      <c r="B2893" s="148" t="s">
        <v>18362</v>
      </c>
      <c r="C2893" s="148" t="s">
        <v>5304</v>
      </c>
      <c r="D2893" s="149" t="s">
        <v>23932</v>
      </c>
    </row>
    <row r="2894" spans="1:4" ht="13.5" x14ac:dyDescent="0.25">
      <c r="A2894" s="148">
        <v>100578</v>
      </c>
      <c r="B2894" s="148" t="s">
        <v>8442</v>
      </c>
      <c r="C2894" s="148" t="s">
        <v>5304</v>
      </c>
      <c r="D2894" s="149" t="s">
        <v>23933</v>
      </c>
    </row>
    <row r="2895" spans="1:4" ht="13.5" x14ac:dyDescent="0.25">
      <c r="A2895" s="148">
        <v>100579</v>
      </c>
      <c r="B2895" s="148" t="s">
        <v>8443</v>
      </c>
      <c r="C2895" s="148" t="s">
        <v>5304</v>
      </c>
      <c r="D2895" s="149" t="s">
        <v>23934</v>
      </c>
    </row>
    <row r="2896" spans="1:4" ht="13.5" x14ac:dyDescent="0.25">
      <c r="A2896" s="148">
        <v>100580</v>
      </c>
      <c r="B2896" s="148" t="s">
        <v>8444</v>
      </c>
      <c r="C2896" s="148" t="s">
        <v>5304</v>
      </c>
      <c r="D2896" s="149" t="s">
        <v>23935</v>
      </c>
    </row>
    <row r="2897" spans="1:4" ht="13.5" x14ac:dyDescent="0.25">
      <c r="A2897" s="148">
        <v>100581</v>
      </c>
      <c r="B2897" s="148" t="s">
        <v>8445</v>
      </c>
      <c r="C2897" s="148" t="s">
        <v>5304</v>
      </c>
      <c r="D2897" s="149" t="s">
        <v>23936</v>
      </c>
    </row>
    <row r="2898" spans="1:4" ht="13.5" x14ac:dyDescent="0.25">
      <c r="A2898" s="148">
        <v>100582</v>
      </c>
      <c r="B2898" s="148" t="s">
        <v>8446</v>
      </c>
      <c r="C2898" s="148" t="s">
        <v>5304</v>
      </c>
      <c r="D2898" s="149" t="s">
        <v>23937</v>
      </c>
    </row>
    <row r="2899" spans="1:4" ht="13.5" x14ac:dyDescent="0.25">
      <c r="A2899" s="148">
        <v>100583</v>
      </c>
      <c r="B2899" s="148" t="s">
        <v>8447</v>
      </c>
      <c r="C2899" s="148" t="s">
        <v>5304</v>
      </c>
      <c r="D2899" s="149" t="s">
        <v>23938</v>
      </c>
    </row>
    <row r="2900" spans="1:4" ht="13.5" x14ac:dyDescent="0.25">
      <c r="A2900" s="148">
        <v>100584</v>
      </c>
      <c r="B2900" s="148" t="s">
        <v>8448</v>
      </c>
      <c r="C2900" s="148" t="s">
        <v>5304</v>
      </c>
      <c r="D2900" s="149" t="s">
        <v>23939</v>
      </c>
    </row>
    <row r="2901" spans="1:4" ht="13.5" x14ac:dyDescent="0.25">
      <c r="A2901" s="148">
        <v>100585</v>
      </c>
      <c r="B2901" s="148" t="s">
        <v>8449</v>
      </c>
      <c r="C2901" s="148" t="s">
        <v>5304</v>
      </c>
      <c r="D2901" s="149" t="s">
        <v>23940</v>
      </c>
    </row>
    <row r="2902" spans="1:4" ht="13.5" x14ac:dyDescent="0.25">
      <c r="A2902" s="148">
        <v>100586</v>
      </c>
      <c r="B2902" s="148" t="s">
        <v>8450</v>
      </c>
      <c r="C2902" s="148" t="s">
        <v>5304</v>
      </c>
      <c r="D2902" s="149" t="s">
        <v>13879</v>
      </c>
    </row>
    <row r="2903" spans="1:4" ht="13.5" x14ac:dyDescent="0.25">
      <c r="A2903" s="148">
        <v>100587</v>
      </c>
      <c r="B2903" s="148" t="s">
        <v>8451</v>
      </c>
      <c r="C2903" s="148" t="s">
        <v>5304</v>
      </c>
      <c r="D2903" s="149" t="s">
        <v>23941</v>
      </c>
    </row>
    <row r="2904" spans="1:4" ht="13.5" x14ac:dyDescent="0.25">
      <c r="A2904" s="148">
        <v>100588</v>
      </c>
      <c r="B2904" s="148" t="s">
        <v>8452</v>
      </c>
      <c r="C2904" s="148" t="s">
        <v>5304</v>
      </c>
      <c r="D2904" s="149" t="s">
        <v>23942</v>
      </c>
    </row>
    <row r="2905" spans="1:4" ht="13.5" x14ac:dyDescent="0.25">
      <c r="A2905" s="148">
        <v>100589</v>
      </c>
      <c r="B2905" s="148" t="s">
        <v>8453</v>
      </c>
      <c r="C2905" s="148" t="s">
        <v>5304</v>
      </c>
      <c r="D2905" s="149" t="s">
        <v>23943</v>
      </c>
    </row>
    <row r="2906" spans="1:4" ht="13.5" x14ac:dyDescent="0.25">
      <c r="A2906" s="148">
        <v>100590</v>
      </c>
      <c r="B2906" s="148" t="s">
        <v>8454</v>
      </c>
      <c r="C2906" s="148" t="s">
        <v>5304</v>
      </c>
      <c r="D2906" s="149" t="s">
        <v>23944</v>
      </c>
    </row>
    <row r="2907" spans="1:4" ht="13.5" x14ac:dyDescent="0.25">
      <c r="A2907" s="148">
        <v>100591</v>
      </c>
      <c r="B2907" s="148" t="s">
        <v>8455</v>
      </c>
      <c r="C2907" s="148" t="s">
        <v>5304</v>
      </c>
      <c r="D2907" s="149" t="s">
        <v>23945</v>
      </c>
    </row>
    <row r="2908" spans="1:4" ht="13.5" x14ac:dyDescent="0.25">
      <c r="A2908" s="148">
        <v>100592</v>
      </c>
      <c r="B2908" s="148" t="s">
        <v>8456</v>
      </c>
      <c r="C2908" s="148" t="s">
        <v>5304</v>
      </c>
      <c r="D2908" s="149" t="s">
        <v>23946</v>
      </c>
    </row>
    <row r="2909" spans="1:4" ht="13.5" x14ac:dyDescent="0.25">
      <c r="A2909" s="148">
        <v>100593</v>
      </c>
      <c r="B2909" s="148" t="s">
        <v>8457</v>
      </c>
      <c r="C2909" s="148" t="s">
        <v>5304</v>
      </c>
      <c r="D2909" s="149" t="s">
        <v>23947</v>
      </c>
    </row>
    <row r="2910" spans="1:4" ht="13.5" x14ac:dyDescent="0.25">
      <c r="A2910" s="148">
        <v>100594</v>
      </c>
      <c r="B2910" s="148" t="s">
        <v>8458</v>
      </c>
      <c r="C2910" s="148" t="s">
        <v>5304</v>
      </c>
      <c r="D2910" s="149" t="s">
        <v>23948</v>
      </c>
    </row>
    <row r="2911" spans="1:4" ht="13.5" x14ac:dyDescent="0.25">
      <c r="A2911" s="148">
        <v>100595</v>
      </c>
      <c r="B2911" s="148" t="s">
        <v>8459</v>
      </c>
      <c r="C2911" s="148" t="s">
        <v>5304</v>
      </c>
      <c r="D2911" s="149" t="s">
        <v>23949</v>
      </c>
    </row>
    <row r="2912" spans="1:4" ht="13.5" x14ac:dyDescent="0.25">
      <c r="A2912" s="148">
        <v>100596</v>
      </c>
      <c r="B2912" s="148" t="s">
        <v>8460</v>
      </c>
      <c r="C2912" s="148" t="s">
        <v>5304</v>
      </c>
      <c r="D2912" s="149" t="s">
        <v>23950</v>
      </c>
    </row>
    <row r="2913" spans="1:4" ht="13.5" x14ac:dyDescent="0.25">
      <c r="A2913" s="148">
        <v>100597</v>
      </c>
      <c r="B2913" s="148" t="s">
        <v>8461</v>
      </c>
      <c r="C2913" s="148" t="s">
        <v>5304</v>
      </c>
      <c r="D2913" s="149" t="s">
        <v>23951</v>
      </c>
    </row>
    <row r="2914" spans="1:4" ht="13.5" x14ac:dyDescent="0.25">
      <c r="A2914" s="148">
        <v>100598</v>
      </c>
      <c r="B2914" s="148" t="s">
        <v>8462</v>
      </c>
      <c r="C2914" s="148" t="s">
        <v>5304</v>
      </c>
      <c r="D2914" s="149" t="s">
        <v>23952</v>
      </c>
    </row>
    <row r="2915" spans="1:4" ht="13.5" x14ac:dyDescent="0.25">
      <c r="A2915" s="148">
        <v>100599</v>
      </c>
      <c r="B2915" s="148" t="s">
        <v>8463</v>
      </c>
      <c r="C2915" s="148" t="s">
        <v>5304</v>
      </c>
      <c r="D2915" s="149" t="s">
        <v>23953</v>
      </c>
    </row>
    <row r="2916" spans="1:4" ht="13.5" x14ac:dyDescent="0.25">
      <c r="A2916" s="148">
        <v>100600</v>
      </c>
      <c r="B2916" s="148" t="s">
        <v>8464</v>
      </c>
      <c r="C2916" s="148" t="s">
        <v>5304</v>
      </c>
      <c r="D2916" s="149" t="s">
        <v>23954</v>
      </c>
    </row>
    <row r="2917" spans="1:4" ht="13.5" x14ac:dyDescent="0.25">
      <c r="A2917" s="148">
        <v>100601</v>
      </c>
      <c r="B2917" s="148" t="s">
        <v>8465</v>
      </c>
      <c r="C2917" s="148" t="s">
        <v>5304</v>
      </c>
      <c r="D2917" s="149" t="s">
        <v>23955</v>
      </c>
    </row>
    <row r="2918" spans="1:4" ht="13.5" x14ac:dyDescent="0.25">
      <c r="A2918" s="148">
        <v>100602</v>
      </c>
      <c r="B2918" s="148" t="s">
        <v>8466</v>
      </c>
      <c r="C2918" s="148" t="s">
        <v>5304</v>
      </c>
      <c r="D2918" s="149" t="s">
        <v>23956</v>
      </c>
    </row>
    <row r="2919" spans="1:4" ht="13.5" x14ac:dyDescent="0.25">
      <c r="A2919" s="148">
        <v>100603</v>
      </c>
      <c r="B2919" s="148" t="s">
        <v>8467</v>
      </c>
      <c r="C2919" s="148" t="s">
        <v>5304</v>
      </c>
      <c r="D2919" s="149" t="s">
        <v>23957</v>
      </c>
    </row>
    <row r="2920" spans="1:4" ht="13.5" x14ac:dyDescent="0.25">
      <c r="A2920" s="148">
        <v>100604</v>
      </c>
      <c r="B2920" s="148" t="s">
        <v>8468</v>
      </c>
      <c r="C2920" s="148" t="s">
        <v>5304</v>
      </c>
      <c r="D2920" s="149" t="s">
        <v>23958</v>
      </c>
    </row>
    <row r="2921" spans="1:4" ht="13.5" x14ac:dyDescent="0.25">
      <c r="A2921" s="148">
        <v>100605</v>
      </c>
      <c r="B2921" s="148" t="s">
        <v>8469</v>
      </c>
      <c r="C2921" s="148" t="s">
        <v>5304</v>
      </c>
      <c r="D2921" s="149" t="s">
        <v>23959</v>
      </c>
    </row>
    <row r="2922" spans="1:4" ht="13.5" x14ac:dyDescent="0.25">
      <c r="A2922" s="148">
        <v>100606</v>
      </c>
      <c r="B2922" s="148" t="s">
        <v>8470</v>
      </c>
      <c r="C2922" s="148" t="s">
        <v>5304</v>
      </c>
      <c r="D2922" s="149" t="s">
        <v>23960</v>
      </c>
    </row>
    <row r="2923" spans="1:4" ht="13.5" x14ac:dyDescent="0.25">
      <c r="A2923" s="148">
        <v>100607</v>
      </c>
      <c r="B2923" s="148" t="s">
        <v>8471</v>
      </c>
      <c r="C2923" s="148" t="s">
        <v>5304</v>
      </c>
      <c r="D2923" s="149" t="s">
        <v>23961</v>
      </c>
    </row>
    <row r="2924" spans="1:4" ht="13.5" x14ac:dyDescent="0.25">
      <c r="A2924" s="148">
        <v>100608</v>
      </c>
      <c r="B2924" s="148" t="s">
        <v>8472</v>
      </c>
      <c r="C2924" s="148" t="s">
        <v>5304</v>
      </c>
      <c r="D2924" s="149" t="s">
        <v>23962</v>
      </c>
    </row>
    <row r="2925" spans="1:4" ht="13.5" x14ac:dyDescent="0.25">
      <c r="A2925" s="148">
        <v>100609</v>
      </c>
      <c r="B2925" s="148" t="s">
        <v>8473</v>
      </c>
      <c r="C2925" s="148" t="s">
        <v>5304</v>
      </c>
      <c r="D2925" s="149" t="s">
        <v>23963</v>
      </c>
    </row>
    <row r="2926" spans="1:4" ht="13.5" x14ac:dyDescent="0.25">
      <c r="A2926" s="148">
        <v>100610</v>
      </c>
      <c r="B2926" s="148" t="s">
        <v>8474</v>
      </c>
      <c r="C2926" s="148" t="s">
        <v>5304</v>
      </c>
      <c r="D2926" s="149" t="s">
        <v>23964</v>
      </c>
    </row>
    <row r="2927" spans="1:4" ht="13.5" x14ac:dyDescent="0.25">
      <c r="A2927" s="148">
        <v>100611</v>
      </c>
      <c r="B2927" s="148" t="s">
        <v>8475</v>
      </c>
      <c r="C2927" s="148" t="s">
        <v>5304</v>
      </c>
      <c r="D2927" s="149" t="s">
        <v>23965</v>
      </c>
    </row>
    <row r="2928" spans="1:4" ht="13.5" x14ac:dyDescent="0.25">
      <c r="A2928" s="148">
        <v>100612</v>
      </c>
      <c r="B2928" s="148" t="s">
        <v>8476</v>
      </c>
      <c r="C2928" s="148" t="s">
        <v>5304</v>
      </c>
      <c r="D2928" s="149" t="s">
        <v>23966</v>
      </c>
    </row>
    <row r="2929" spans="1:4" ht="13.5" x14ac:dyDescent="0.25">
      <c r="A2929" s="148">
        <v>100613</v>
      </c>
      <c r="B2929" s="148" t="s">
        <v>8477</v>
      </c>
      <c r="C2929" s="148" t="s">
        <v>5304</v>
      </c>
      <c r="D2929" s="149" t="s">
        <v>23967</v>
      </c>
    </row>
    <row r="2930" spans="1:4" ht="13.5" x14ac:dyDescent="0.25">
      <c r="A2930" s="148">
        <v>100614</v>
      </c>
      <c r="B2930" s="148" t="s">
        <v>8478</v>
      </c>
      <c r="C2930" s="148" t="s">
        <v>5304</v>
      </c>
      <c r="D2930" s="149" t="s">
        <v>23968</v>
      </c>
    </row>
    <row r="2931" spans="1:4" ht="13.5" x14ac:dyDescent="0.25">
      <c r="A2931" s="148">
        <v>100615</v>
      </c>
      <c r="B2931" s="148" t="s">
        <v>8479</v>
      </c>
      <c r="C2931" s="148" t="s">
        <v>5304</v>
      </c>
      <c r="D2931" s="149" t="s">
        <v>23969</v>
      </c>
    </row>
    <row r="2932" spans="1:4" ht="13.5" x14ac:dyDescent="0.25">
      <c r="A2932" s="148">
        <v>100616</v>
      </c>
      <c r="B2932" s="148" t="s">
        <v>8480</v>
      </c>
      <c r="C2932" s="148" t="s">
        <v>5304</v>
      </c>
      <c r="D2932" s="149" t="s">
        <v>23970</v>
      </c>
    </row>
    <row r="2933" spans="1:4" ht="13.5" x14ac:dyDescent="0.25">
      <c r="A2933" s="148">
        <v>100617</v>
      </c>
      <c r="B2933" s="148" t="s">
        <v>8481</v>
      </c>
      <c r="C2933" s="148" t="s">
        <v>5304</v>
      </c>
      <c r="D2933" s="149" t="s">
        <v>23971</v>
      </c>
    </row>
    <row r="2934" spans="1:4" ht="13.5" x14ac:dyDescent="0.25">
      <c r="A2934" s="148">
        <v>100618</v>
      </c>
      <c r="B2934" s="148" t="s">
        <v>8482</v>
      </c>
      <c r="C2934" s="148" t="s">
        <v>5304</v>
      </c>
      <c r="D2934" s="149" t="s">
        <v>23972</v>
      </c>
    </row>
    <row r="2935" spans="1:4" ht="13.5" x14ac:dyDescent="0.25">
      <c r="A2935" s="148">
        <v>100619</v>
      </c>
      <c r="B2935" s="148" t="s">
        <v>8483</v>
      </c>
      <c r="C2935" s="148" t="s">
        <v>5304</v>
      </c>
      <c r="D2935" s="149" t="s">
        <v>23973</v>
      </c>
    </row>
    <row r="2936" spans="1:4" ht="13.5" x14ac:dyDescent="0.25">
      <c r="A2936" s="148">
        <v>100620</v>
      </c>
      <c r="B2936" s="148" t="s">
        <v>8484</v>
      </c>
      <c r="C2936" s="148" t="s">
        <v>5304</v>
      </c>
      <c r="D2936" s="149" t="s">
        <v>23974</v>
      </c>
    </row>
    <row r="2937" spans="1:4" ht="13.5" x14ac:dyDescent="0.25">
      <c r="A2937" s="148">
        <v>100621</v>
      </c>
      <c r="B2937" s="148" t="s">
        <v>8485</v>
      </c>
      <c r="C2937" s="148" t="s">
        <v>5304</v>
      </c>
      <c r="D2937" s="149" t="s">
        <v>23975</v>
      </c>
    </row>
    <row r="2938" spans="1:4" ht="13.5" x14ac:dyDescent="0.25">
      <c r="A2938" s="148">
        <v>100622</v>
      </c>
      <c r="B2938" s="148" t="s">
        <v>8486</v>
      </c>
      <c r="C2938" s="148" t="s">
        <v>5304</v>
      </c>
      <c r="D2938" s="149" t="s">
        <v>23976</v>
      </c>
    </row>
    <row r="2939" spans="1:4" ht="13.5" x14ac:dyDescent="0.25">
      <c r="A2939" s="148">
        <v>100623</v>
      </c>
      <c r="B2939" s="148" t="s">
        <v>8487</v>
      </c>
      <c r="C2939" s="148" t="s">
        <v>5304</v>
      </c>
      <c r="D2939" s="149" t="s">
        <v>23977</v>
      </c>
    </row>
    <row r="2940" spans="1:4" ht="13.5" x14ac:dyDescent="0.25">
      <c r="A2940" s="148">
        <v>72281</v>
      </c>
      <c r="B2940" s="148" t="s">
        <v>18363</v>
      </c>
      <c r="C2940" s="148" t="s">
        <v>5304</v>
      </c>
      <c r="D2940" s="149" t="s">
        <v>22639</v>
      </c>
    </row>
    <row r="2941" spans="1:4" ht="13.5" x14ac:dyDescent="0.25">
      <c r="A2941" s="148">
        <v>72282</v>
      </c>
      <c r="B2941" s="148" t="s">
        <v>18364</v>
      </c>
      <c r="C2941" s="148" t="s">
        <v>5304</v>
      </c>
      <c r="D2941" s="149" t="s">
        <v>23978</v>
      </c>
    </row>
    <row r="2942" spans="1:4" ht="13.5" x14ac:dyDescent="0.25">
      <c r="A2942" s="148" t="s">
        <v>18365</v>
      </c>
      <c r="B2942" s="148" t="s">
        <v>18366</v>
      </c>
      <c r="C2942" s="148" t="s">
        <v>5304</v>
      </c>
      <c r="D2942" s="149" t="s">
        <v>23979</v>
      </c>
    </row>
    <row r="2943" spans="1:4" ht="13.5" x14ac:dyDescent="0.25">
      <c r="A2943" s="148" t="s">
        <v>18367</v>
      </c>
      <c r="B2943" s="148" t="s">
        <v>18368</v>
      </c>
      <c r="C2943" s="148" t="s">
        <v>5304</v>
      </c>
      <c r="D2943" s="149" t="s">
        <v>19869</v>
      </c>
    </row>
    <row r="2944" spans="1:4" ht="13.5" x14ac:dyDescent="0.25">
      <c r="A2944" s="148" t="s">
        <v>18369</v>
      </c>
      <c r="B2944" s="148" t="s">
        <v>18370</v>
      </c>
      <c r="C2944" s="148" t="s">
        <v>5304</v>
      </c>
      <c r="D2944" s="149" t="s">
        <v>15069</v>
      </c>
    </row>
    <row r="2945" spans="1:4" ht="13.5" x14ac:dyDescent="0.25">
      <c r="A2945" s="148" t="s">
        <v>18371</v>
      </c>
      <c r="B2945" s="148" t="s">
        <v>18372</v>
      </c>
      <c r="C2945" s="148" t="s">
        <v>5304</v>
      </c>
      <c r="D2945" s="149" t="s">
        <v>20154</v>
      </c>
    </row>
    <row r="2946" spans="1:4" ht="13.5" x14ac:dyDescent="0.25">
      <c r="A2946" s="148" t="s">
        <v>18373</v>
      </c>
      <c r="B2946" s="148" t="s">
        <v>18374</v>
      </c>
      <c r="C2946" s="148" t="s">
        <v>5304</v>
      </c>
      <c r="D2946" s="149" t="s">
        <v>23980</v>
      </c>
    </row>
    <row r="2947" spans="1:4" ht="13.5" x14ac:dyDescent="0.25">
      <c r="A2947" s="148" t="s">
        <v>18375</v>
      </c>
      <c r="B2947" s="148" t="s">
        <v>18376</v>
      </c>
      <c r="C2947" s="148" t="s">
        <v>5304</v>
      </c>
      <c r="D2947" s="149" t="s">
        <v>21178</v>
      </c>
    </row>
    <row r="2948" spans="1:4" ht="13.5" x14ac:dyDescent="0.25">
      <c r="A2948" s="148" t="s">
        <v>18377</v>
      </c>
      <c r="B2948" s="148" t="s">
        <v>18378</v>
      </c>
      <c r="C2948" s="148" t="s">
        <v>5304</v>
      </c>
      <c r="D2948" s="149" t="s">
        <v>14322</v>
      </c>
    </row>
    <row r="2949" spans="1:4" ht="13.5" x14ac:dyDescent="0.25">
      <c r="A2949" s="148" t="s">
        <v>18379</v>
      </c>
      <c r="B2949" s="148" t="s">
        <v>18380</v>
      </c>
      <c r="C2949" s="148" t="s">
        <v>5304</v>
      </c>
      <c r="D2949" s="149" t="s">
        <v>23981</v>
      </c>
    </row>
    <row r="2950" spans="1:4" ht="13.5" x14ac:dyDescent="0.25">
      <c r="A2950" s="148" t="s">
        <v>18381</v>
      </c>
      <c r="B2950" s="148" t="s">
        <v>18382</v>
      </c>
      <c r="C2950" s="148" t="s">
        <v>5304</v>
      </c>
      <c r="D2950" s="149" t="s">
        <v>23982</v>
      </c>
    </row>
    <row r="2951" spans="1:4" ht="13.5" x14ac:dyDescent="0.25">
      <c r="A2951" s="148" t="s">
        <v>18383</v>
      </c>
      <c r="B2951" s="148" t="s">
        <v>18384</v>
      </c>
      <c r="C2951" s="148" t="s">
        <v>5304</v>
      </c>
      <c r="D2951" s="149" t="s">
        <v>23983</v>
      </c>
    </row>
    <row r="2952" spans="1:4" ht="13.5" x14ac:dyDescent="0.25">
      <c r="A2952" s="148">
        <v>83399</v>
      </c>
      <c r="B2952" s="148" t="s">
        <v>18385</v>
      </c>
      <c r="C2952" s="148" t="s">
        <v>5304</v>
      </c>
      <c r="D2952" s="149" t="s">
        <v>23984</v>
      </c>
    </row>
    <row r="2953" spans="1:4" ht="13.5" x14ac:dyDescent="0.25">
      <c r="A2953" s="148">
        <v>83400</v>
      </c>
      <c r="B2953" s="148" t="s">
        <v>18386</v>
      </c>
      <c r="C2953" s="148" t="s">
        <v>5304</v>
      </c>
      <c r="D2953" s="149" t="s">
        <v>23985</v>
      </c>
    </row>
    <row r="2954" spans="1:4" ht="13.5" x14ac:dyDescent="0.25">
      <c r="A2954" s="148">
        <v>83401</v>
      </c>
      <c r="B2954" s="148" t="s">
        <v>18387</v>
      </c>
      <c r="C2954" s="148" t="s">
        <v>5304</v>
      </c>
      <c r="D2954" s="149" t="s">
        <v>23985</v>
      </c>
    </row>
    <row r="2955" spans="1:4" ht="13.5" x14ac:dyDescent="0.25">
      <c r="A2955" s="148">
        <v>83402</v>
      </c>
      <c r="B2955" s="148" t="s">
        <v>18388</v>
      </c>
      <c r="C2955" s="148" t="s">
        <v>5304</v>
      </c>
      <c r="D2955" s="149" t="s">
        <v>23986</v>
      </c>
    </row>
    <row r="2956" spans="1:4" ht="13.5" x14ac:dyDescent="0.25">
      <c r="A2956" s="148">
        <v>83475</v>
      </c>
      <c r="B2956" s="148" t="s">
        <v>18389</v>
      </c>
      <c r="C2956" s="148" t="s">
        <v>5304</v>
      </c>
      <c r="D2956" s="149" t="s">
        <v>23987</v>
      </c>
    </row>
    <row r="2957" spans="1:4" ht="13.5" x14ac:dyDescent="0.25">
      <c r="A2957" s="148">
        <v>83478</v>
      </c>
      <c r="B2957" s="148" t="s">
        <v>18390</v>
      </c>
      <c r="C2957" s="148" t="s">
        <v>5304</v>
      </c>
      <c r="D2957" s="149" t="s">
        <v>23988</v>
      </c>
    </row>
    <row r="2958" spans="1:4" ht="13.5" x14ac:dyDescent="0.25">
      <c r="A2958" s="148">
        <v>83479</v>
      </c>
      <c r="B2958" s="148" t="s">
        <v>18391</v>
      </c>
      <c r="C2958" s="148" t="s">
        <v>5304</v>
      </c>
      <c r="D2958" s="149" t="s">
        <v>20282</v>
      </c>
    </row>
    <row r="2959" spans="1:4" ht="13.5" x14ac:dyDescent="0.25">
      <c r="A2959" s="148">
        <v>83480</v>
      </c>
      <c r="B2959" s="148" t="s">
        <v>18392</v>
      </c>
      <c r="C2959" s="148" t="s">
        <v>5304</v>
      </c>
      <c r="D2959" s="149" t="s">
        <v>23989</v>
      </c>
    </row>
    <row r="2960" spans="1:4" ht="13.5" x14ac:dyDescent="0.25">
      <c r="A2960" s="148">
        <v>83481</v>
      </c>
      <c r="B2960" s="148" t="s">
        <v>18393</v>
      </c>
      <c r="C2960" s="148" t="s">
        <v>5304</v>
      </c>
      <c r="D2960" s="149" t="s">
        <v>23990</v>
      </c>
    </row>
    <row r="2961" spans="1:4" ht="13.5" x14ac:dyDescent="0.25">
      <c r="A2961" s="148">
        <v>97600</v>
      </c>
      <c r="B2961" s="148" t="s">
        <v>23991</v>
      </c>
      <c r="C2961" s="148" t="s">
        <v>5304</v>
      </c>
      <c r="D2961" s="149" t="s">
        <v>23992</v>
      </c>
    </row>
    <row r="2962" spans="1:4" ht="13.5" x14ac:dyDescent="0.25">
      <c r="A2962" s="148">
        <v>97601</v>
      </c>
      <c r="B2962" s="148" t="s">
        <v>23993</v>
      </c>
      <c r="C2962" s="148" t="s">
        <v>5304</v>
      </c>
      <c r="D2962" s="149" t="s">
        <v>21404</v>
      </c>
    </row>
    <row r="2963" spans="1:4" ht="13.5" x14ac:dyDescent="0.25">
      <c r="A2963" s="148">
        <v>97605</v>
      </c>
      <c r="B2963" s="148" t="s">
        <v>23994</v>
      </c>
      <c r="C2963" s="148" t="s">
        <v>5304</v>
      </c>
      <c r="D2963" s="149" t="s">
        <v>23830</v>
      </c>
    </row>
    <row r="2964" spans="1:4" ht="13.5" x14ac:dyDescent="0.25">
      <c r="A2964" s="148">
        <v>97606</v>
      </c>
      <c r="B2964" s="148" t="s">
        <v>23995</v>
      </c>
      <c r="C2964" s="148" t="s">
        <v>5304</v>
      </c>
      <c r="D2964" s="149" t="s">
        <v>23996</v>
      </c>
    </row>
    <row r="2965" spans="1:4" ht="13.5" x14ac:dyDescent="0.25">
      <c r="A2965" s="148">
        <v>97607</v>
      </c>
      <c r="B2965" s="148" t="s">
        <v>23997</v>
      </c>
      <c r="C2965" s="148" t="s">
        <v>5304</v>
      </c>
      <c r="D2965" s="149" t="s">
        <v>23998</v>
      </c>
    </row>
    <row r="2966" spans="1:4" ht="13.5" x14ac:dyDescent="0.25">
      <c r="A2966" s="148">
        <v>97608</v>
      </c>
      <c r="B2966" s="148" t="s">
        <v>23999</v>
      </c>
      <c r="C2966" s="148" t="s">
        <v>5304</v>
      </c>
      <c r="D2966" s="149" t="s">
        <v>24000</v>
      </c>
    </row>
    <row r="2967" spans="1:4" ht="13.5" x14ac:dyDescent="0.25">
      <c r="A2967" s="148" t="s">
        <v>18394</v>
      </c>
      <c r="B2967" s="148" t="s">
        <v>18395</v>
      </c>
      <c r="C2967" s="148" t="s">
        <v>5304</v>
      </c>
      <c r="D2967" s="149" t="s">
        <v>24001</v>
      </c>
    </row>
    <row r="2968" spans="1:4" ht="13.5" x14ac:dyDescent="0.25">
      <c r="A2968" s="148" t="s">
        <v>18396</v>
      </c>
      <c r="B2968" s="148" t="s">
        <v>18397</v>
      </c>
      <c r="C2968" s="148" t="s">
        <v>5304</v>
      </c>
      <c r="D2968" s="149" t="s">
        <v>24002</v>
      </c>
    </row>
    <row r="2969" spans="1:4" ht="13.5" x14ac:dyDescent="0.25">
      <c r="A2969" s="148" t="s">
        <v>18398</v>
      </c>
      <c r="B2969" s="148" t="s">
        <v>18399</v>
      </c>
      <c r="C2969" s="148" t="s">
        <v>5304</v>
      </c>
      <c r="D2969" s="149" t="s">
        <v>24003</v>
      </c>
    </row>
    <row r="2970" spans="1:4" ht="13.5" x14ac:dyDescent="0.25">
      <c r="A2970" s="148" t="s">
        <v>18400</v>
      </c>
      <c r="B2970" s="148" t="s">
        <v>18401</v>
      </c>
      <c r="C2970" s="148" t="s">
        <v>5304</v>
      </c>
      <c r="D2970" s="149" t="s">
        <v>24004</v>
      </c>
    </row>
    <row r="2971" spans="1:4" ht="13.5" x14ac:dyDescent="0.25">
      <c r="A2971" s="148" t="s">
        <v>18402</v>
      </c>
      <c r="B2971" s="148" t="s">
        <v>18403</v>
      </c>
      <c r="C2971" s="148" t="s">
        <v>5304</v>
      </c>
      <c r="D2971" s="149" t="s">
        <v>24005</v>
      </c>
    </row>
    <row r="2972" spans="1:4" ht="13.5" x14ac:dyDescent="0.25">
      <c r="A2972" s="148" t="s">
        <v>18404</v>
      </c>
      <c r="B2972" s="148" t="s">
        <v>18405</v>
      </c>
      <c r="C2972" s="148" t="s">
        <v>5304</v>
      </c>
      <c r="D2972" s="149" t="s">
        <v>24006</v>
      </c>
    </row>
    <row r="2973" spans="1:4" ht="13.5" x14ac:dyDescent="0.25">
      <c r="A2973" s="148" t="s">
        <v>18406</v>
      </c>
      <c r="B2973" s="148" t="s">
        <v>18407</v>
      </c>
      <c r="C2973" s="148" t="s">
        <v>5304</v>
      </c>
      <c r="D2973" s="149" t="s">
        <v>24007</v>
      </c>
    </row>
    <row r="2974" spans="1:4" ht="13.5" x14ac:dyDescent="0.25">
      <c r="A2974" s="148" t="s">
        <v>18408</v>
      </c>
      <c r="B2974" s="148" t="s">
        <v>18409</v>
      </c>
      <c r="C2974" s="148" t="s">
        <v>5304</v>
      </c>
      <c r="D2974" s="149" t="s">
        <v>24008</v>
      </c>
    </row>
    <row r="2975" spans="1:4" ht="13.5" x14ac:dyDescent="0.25">
      <c r="A2975" s="148" t="s">
        <v>18410</v>
      </c>
      <c r="B2975" s="148" t="s">
        <v>18411</v>
      </c>
      <c r="C2975" s="148" t="s">
        <v>5304</v>
      </c>
      <c r="D2975" s="149" t="s">
        <v>24009</v>
      </c>
    </row>
    <row r="2976" spans="1:4" ht="13.5" x14ac:dyDescent="0.25">
      <c r="A2976" s="148" t="s">
        <v>18412</v>
      </c>
      <c r="B2976" s="148" t="s">
        <v>18413</v>
      </c>
      <c r="C2976" s="148" t="s">
        <v>5304</v>
      </c>
      <c r="D2976" s="149" t="s">
        <v>24010</v>
      </c>
    </row>
    <row r="2977" spans="1:4" ht="13.5" x14ac:dyDescent="0.25">
      <c r="A2977" s="148">
        <v>93128</v>
      </c>
      <c r="B2977" s="148" t="s">
        <v>8506</v>
      </c>
      <c r="C2977" s="148" t="s">
        <v>5304</v>
      </c>
      <c r="D2977" s="149" t="s">
        <v>24011</v>
      </c>
    </row>
    <row r="2978" spans="1:4" ht="13.5" x14ac:dyDescent="0.25">
      <c r="A2978" s="148">
        <v>93137</v>
      </c>
      <c r="B2978" s="148" t="s">
        <v>8507</v>
      </c>
      <c r="C2978" s="148" t="s">
        <v>5304</v>
      </c>
      <c r="D2978" s="149" t="s">
        <v>24012</v>
      </c>
    </row>
    <row r="2979" spans="1:4" ht="13.5" x14ac:dyDescent="0.25">
      <c r="A2979" s="148">
        <v>93138</v>
      </c>
      <c r="B2979" s="148" t="s">
        <v>8508</v>
      </c>
      <c r="C2979" s="148" t="s">
        <v>5304</v>
      </c>
      <c r="D2979" s="149" t="s">
        <v>24013</v>
      </c>
    </row>
    <row r="2980" spans="1:4" ht="13.5" x14ac:dyDescent="0.25">
      <c r="A2980" s="148">
        <v>93139</v>
      </c>
      <c r="B2980" s="148" t="s">
        <v>8509</v>
      </c>
      <c r="C2980" s="148" t="s">
        <v>5304</v>
      </c>
      <c r="D2980" s="149" t="s">
        <v>24014</v>
      </c>
    </row>
    <row r="2981" spans="1:4" ht="13.5" x14ac:dyDescent="0.25">
      <c r="A2981" s="148">
        <v>93140</v>
      </c>
      <c r="B2981" s="148" t="s">
        <v>8510</v>
      </c>
      <c r="C2981" s="148" t="s">
        <v>5304</v>
      </c>
      <c r="D2981" s="149" t="s">
        <v>22402</v>
      </c>
    </row>
    <row r="2982" spans="1:4" ht="13.5" x14ac:dyDescent="0.25">
      <c r="A2982" s="148">
        <v>93141</v>
      </c>
      <c r="B2982" s="148" t="s">
        <v>8511</v>
      </c>
      <c r="C2982" s="148" t="s">
        <v>5304</v>
      </c>
      <c r="D2982" s="149" t="s">
        <v>24015</v>
      </c>
    </row>
    <row r="2983" spans="1:4" ht="13.5" x14ac:dyDescent="0.25">
      <c r="A2983" s="148">
        <v>93142</v>
      </c>
      <c r="B2983" s="148" t="s">
        <v>8512</v>
      </c>
      <c r="C2983" s="148" t="s">
        <v>5304</v>
      </c>
      <c r="D2983" s="149" t="s">
        <v>24016</v>
      </c>
    </row>
    <row r="2984" spans="1:4" ht="13.5" x14ac:dyDescent="0.25">
      <c r="A2984" s="148">
        <v>93143</v>
      </c>
      <c r="B2984" s="148" t="s">
        <v>8513</v>
      </c>
      <c r="C2984" s="148" t="s">
        <v>5304</v>
      </c>
      <c r="D2984" s="149" t="s">
        <v>24017</v>
      </c>
    </row>
    <row r="2985" spans="1:4" ht="13.5" x14ac:dyDescent="0.25">
      <c r="A2985" s="148">
        <v>93144</v>
      </c>
      <c r="B2985" s="148" t="s">
        <v>8514</v>
      </c>
      <c r="C2985" s="148" t="s">
        <v>5304</v>
      </c>
      <c r="D2985" s="149" t="s">
        <v>24018</v>
      </c>
    </row>
    <row r="2986" spans="1:4" ht="13.5" x14ac:dyDescent="0.25">
      <c r="A2986" s="148">
        <v>93145</v>
      </c>
      <c r="B2986" s="148" t="s">
        <v>8515</v>
      </c>
      <c r="C2986" s="148" t="s">
        <v>5304</v>
      </c>
      <c r="D2986" s="149" t="s">
        <v>24019</v>
      </c>
    </row>
    <row r="2987" spans="1:4" ht="13.5" x14ac:dyDescent="0.25">
      <c r="A2987" s="148">
        <v>93146</v>
      </c>
      <c r="B2987" s="148" t="s">
        <v>8516</v>
      </c>
      <c r="C2987" s="148" t="s">
        <v>5304</v>
      </c>
      <c r="D2987" s="149" t="s">
        <v>24020</v>
      </c>
    </row>
    <row r="2988" spans="1:4" ht="13.5" x14ac:dyDescent="0.25">
      <c r="A2988" s="148">
        <v>93147</v>
      </c>
      <c r="B2988" s="148" t="s">
        <v>8517</v>
      </c>
      <c r="C2988" s="148" t="s">
        <v>5304</v>
      </c>
      <c r="D2988" s="149" t="s">
        <v>24021</v>
      </c>
    </row>
    <row r="2989" spans="1:4" ht="13.5" x14ac:dyDescent="0.25">
      <c r="A2989" s="148">
        <v>8260</v>
      </c>
      <c r="B2989" s="148" t="s">
        <v>24022</v>
      </c>
      <c r="C2989" s="148" t="s">
        <v>5304</v>
      </c>
      <c r="D2989" s="149" t="s">
        <v>24023</v>
      </c>
    </row>
    <row r="2990" spans="1:4" ht="13.5" x14ac:dyDescent="0.25">
      <c r="A2990" s="148">
        <v>72315</v>
      </c>
      <c r="B2990" s="148" t="s">
        <v>24024</v>
      </c>
      <c r="C2990" s="148" t="s">
        <v>5304</v>
      </c>
      <c r="D2990" s="149" t="s">
        <v>20320</v>
      </c>
    </row>
    <row r="2991" spans="1:4" ht="13.5" x14ac:dyDescent="0.25">
      <c r="A2991" s="148">
        <v>96971</v>
      </c>
      <c r="B2991" s="148" t="s">
        <v>8518</v>
      </c>
      <c r="C2991" s="148" t="s">
        <v>5237</v>
      </c>
      <c r="D2991" s="149" t="s">
        <v>24025</v>
      </c>
    </row>
    <row r="2992" spans="1:4" ht="13.5" x14ac:dyDescent="0.25">
      <c r="A2992" s="148">
        <v>96972</v>
      </c>
      <c r="B2992" s="148" t="s">
        <v>8519</v>
      </c>
      <c r="C2992" s="148" t="s">
        <v>5237</v>
      </c>
      <c r="D2992" s="149" t="s">
        <v>24026</v>
      </c>
    </row>
    <row r="2993" spans="1:4" ht="13.5" x14ac:dyDescent="0.25">
      <c r="A2993" s="148">
        <v>96973</v>
      </c>
      <c r="B2993" s="148" t="s">
        <v>8520</v>
      </c>
      <c r="C2993" s="148" t="s">
        <v>5237</v>
      </c>
      <c r="D2993" s="149" t="s">
        <v>24027</v>
      </c>
    </row>
    <row r="2994" spans="1:4" ht="13.5" x14ac:dyDescent="0.25">
      <c r="A2994" s="148">
        <v>96974</v>
      </c>
      <c r="B2994" s="148" t="s">
        <v>8521</v>
      </c>
      <c r="C2994" s="148" t="s">
        <v>5237</v>
      </c>
      <c r="D2994" s="149" t="s">
        <v>24028</v>
      </c>
    </row>
    <row r="2995" spans="1:4" ht="13.5" x14ac:dyDescent="0.25">
      <c r="A2995" s="148">
        <v>96975</v>
      </c>
      <c r="B2995" s="148" t="s">
        <v>8522</v>
      </c>
      <c r="C2995" s="148" t="s">
        <v>5237</v>
      </c>
      <c r="D2995" s="149" t="s">
        <v>24029</v>
      </c>
    </row>
    <row r="2996" spans="1:4" ht="13.5" x14ac:dyDescent="0.25">
      <c r="A2996" s="148">
        <v>96976</v>
      </c>
      <c r="B2996" s="148" t="s">
        <v>8523</v>
      </c>
      <c r="C2996" s="148" t="s">
        <v>5237</v>
      </c>
      <c r="D2996" s="149" t="s">
        <v>24030</v>
      </c>
    </row>
    <row r="2997" spans="1:4" ht="13.5" x14ac:dyDescent="0.25">
      <c r="A2997" s="148">
        <v>96977</v>
      </c>
      <c r="B2997" s="148" t="s">
        <v>8524</v>
      </c>
      <c r="C2997" s="148" t="s">
        <v>5237</v>
      </c>
      <c r="D2997" s="149" t="s">
        <v>15451</v>
      </c>
    </row>
    <row r="2998" spans="1:4" ht="13.5" x14ac:dyDescent="0.25">
      <c r="A2998" s="148">
        <v>96978</v>
      </c>
      <c r="B2998" s="148" t="s">
        <v>8525</v>
      </c>
      <c r="C2998" s="148" t="s">
        <v>5237</v>
      </c>
      <c r="D2998" s="149" t="s">
        <v>24031</v>
      </c>
    </row>
    <row r="2999" spans="1:4" ht="13.5" x14ac:dyDescent="0.25">
      <c r="A2999" s="148">
        <v>96979</v>
      </c>
      <c r="B2999" s="148" t="s">
        <v>8526</v>
      </c>
      <c r="C2999" s="148" t="s">
        <v>5237</v>
      </c>
      <c r="D2999" s="149" t="s">
        <v>24032</v>
      </c>
    </row>
    <row r="3000" spans="1:4" ht="13.5" x14ac:dyDescent="0.25">
      <c r="A3000" s="148">
        <v>96984</v>
      </c>
      <c r="B3000" s="148" t="s">
        <v>8527</v>
      </c>
      <c r="C3000" s="148" t="s">
        <v>5304</v>
      </c>
      <c r="D3000" s="149" t="s">
        <v>24033</v>
      </c>
    </row>
    <row r="3001" spans="1:4" ht="13.5" x14ac:dyDescent="0.25">
      <c r="A3001" s="148">
        <v>96985</v>
      </c>
      <c r="B3001" s="148" t="s">
        <v>8528</v>
      </c>
      <c r="C3001" s="148" t="s">
        <v>5304</v>
      </c>
      <c r="D3001" s="149" t="s">
        <v>20256</v>
      </c>
    </row>
    <row r="3002" spans="1:4" ht="13.5" x14ac:dyDescent="0.25">
      <c r="A3002" s="148">
        <v>96986</v>
      </c>
      <c r="B3002" s="148" t="s">
        <v>8529</v>
      </c>
      <c r="C3002" s="148" t="s">
        <v>5304</v>
      </c>
      <c r="D3002" s="149" t="s">
        <v>24034</v>
      </c>
    </row>
    <row r="3003" spans="1:4" ht="13.5" x14ac:dyDescent="0.25">
      <c r="A3003" s="148">
        <v>96987</v>
      </c>
      <c r="B3003" s="148" t="s">
        <v>8530</v>
      </c>
      <c r="C3003" s="148" t="s">
        <v>5304</v>
      </c>
      <c r="D3003" s="149" t="s">
        <v>24035</v>
      </c>
    </row>
    <row r="3004" spans="1:4" ht="13.5" x14ac:dyDescent="0.25">
      <c r="A3004" s="148">
        <v>96988</v>
      </c>
      <c r="B3004" s="148" t="s">
        <v>8531</v>
      </c>
      <c r="C3004" s="148" t="s">
        <v>5304</v>
      </c>
      <c r="D3004" s="149" t="s">
        <v>24036</v>
      </c>
    </row>
    <row r="3005" spans="1:4" ht="13.5" x14ac:dyDescent="0.25">
      <c r="A3005" s="148">
        <v>96989</v>
      </c>
      <c r="B3005" s="148" t="s">
        <v>8532</v>
      </c>
      <c r="C3005" s="148" t="s">
        <v>5304</v>
      </c>
      <c r="D3005" s="149" t="s">
        <v>24037</v>
      </c>
    </row>
    <row r="3006" spans="1:4" ht="13.5" x14ac:dyDescent="0.25">
      <c r="A3006" s="148">
        <v>98463</v>
      </c>
      <c r="B3006" s="148" t="s">
        <v>8533</v>
      </c>
      <c r="C3006" s="148" t="s">
        <v>5304</v>
      </c>
      <c r="D3006" s="149" t="s">
        <v>13267</v>
      </c>
    </row>
    <row r="3007" spans="1:4" ht="13.5" x14ac:dyDescent="0.25">
      <c r="A3007" s="148">
        <v>9535</v>
      </c>
      <c r="B3007" s="148" t="s">
        <v>24038</v>
      </c>
      <c r="C3007" s="148" t="s">
        <v>5304</v>
      </c>
      <c r="D3007" s="149" t="s">
        <v>24039</v>
      </c>
    </row>
    <row r="3008" spans="1:4" ht="13.5" x14ac:dyDescent="0.25">
      <c r="A3008" s="148">
        <v>88547</v>
      </c>
      <c r="B3008" s="148" t="s">
        <v>18414</v>
      </c>
      <c r="C3008" s="148" t="s">
        <v>5304</v>
      </c>
      <c r="D3008" s="149" t="s">
        <v>24040</v>
      </c>
    </row>
    <row r="3009" spans="1:4" ht="13.5" x14ac:dyDescent="0.25">
      <c r="A3009" s="148">
        <v>72283</v>
      </c>
      <c r="B3009" s="148" t="s">
        <v>18415</v>
      </c>
      <c r="C3009" s="148" t="s">
        <v>5304</v>
      </c>
      <c r="D3009" s="149" t="s">
        <v>24041</v>
      </c>
    </row>
    <row r="3010" spans="1:4" ht="13.5" x14ac:dyDescent="0.25">
      <c r="A3010" s="148">
        <v>72287</v>
      </c>
      <c r="B3010" s="148" t="s">
        <v>18416</v>
      </c>
      <c r="C3010" s="148" t="s">
        <v>5304</v>
      </c>
      <c r="D3010" s="149" t="s">
        <v>24042</v>
      </c>
    </row>
    <row r="3011" spans="1:4" ht="13.5" x14ac:dyDescent="0.25">
      <c r="A3011" s="148">
        <v>72288</v>
      </c>
      <c r="B3011" s="148" t="s">
        <v>24043</v>
      </c>
      <c r="C3011" s="148" t="s">
        <v>5304</v>
      </c>
      <c r="D3011" s="149" t="s">
        <v>21329</v>
      </c>
    </row>
    <row r="3012" spans="1:4" ht="13.5" x14ac:dyDescent="0.25">
      <c r="A3012" s="148">
        <v>72553</v>
      </c>
      <c r="B3012" s="148" t="s">
        <v>18418</v>
      </c>
      <c r="C3012" s="148" t="s">
        <v>5304</v>
      </c>
      <c r="D3012" s="149" t="s">
        <v>24044</v>
      </c>
    </row>
    <row r="3013" spans="1:4" ht="13.5" x14ac:dyDescent="0.25">
      <c r="A3013" s="148">
        <v>72554</v>
      </c>
      <c r="B3013" s="148" t="s">
        <v>18419</v>
      </c>
      <c r="C3013" s="148" t="s">
        <v>5304</v>
      </c>
      <c r="D3013" s="149" t="s">
        <v>24045</v>
      </c>
    </row>
    <row r="3014" spans="1:4" ht="13.5" x14ac:dyDescent="0.25">
      <c r="A3014" s="148" t="s">
        <v>18420</v>
      </c>
      <c r="B3014" s="148" t="s">
        <v>18421</v>
      </c>
      <c r="C3014" s="148" t="s">
        <v>5304</v>
      </c>
      <c r="D3014" s="149" t="s">
        <v>24046</v>
      </c>
    </row>
    <row r="3015" spans="1:4" ht="13.5" x14ac:dyDescent="0.25">
      <c r="A3015" s="148" t="s">
        <v>18422</v>
      </c>
      <c r="B3015" s="148" t="s">
        <v>18423</v>
      </c>
      <c r="C3015" s="148" t="s">
        <v>5304</v>
      </c>
      <c r="D3015" s="149" t="s">
        <v>24047</v>
      </c>
    </row>
    <row r="3016" spans="1:4" ht="13.5" x14ac:dyDescent="0.25">
      <c r="A3016" s="148">
        <v>83633</v>
      </c>
      <c r="B3016" s="148" t="s">
        <v>18424</v>
      </c>
      <c r="C3016" s="148" t="s">
        <v>5304</v>
      </c>
      <c r="D3016" s="149" t="s">
        <v>24048</v>
      </c>
    </row>
    <row r="3017" spans="1:4" ht="13.5" x14ac:dyDescent="0.25">
      <c r="A3017" s="148">
        <v>83634</v>
      </c>
      <c r="B3017" s="148" t="s">
        <v>18425</v>
      </c>
      <c r="C3017" s="148" t="s">
        <v>5304</v>
      </c>
      <c r="D3017" s="149" t="s">
        <v>24049</v>
      </c>
    </row>
    <row r="3018" spans="1:4" ht="13.5" x14ac:dyDescent="0.25">
      <c r="A3018" s="148">
        <v>83635</v>
      </c>
      <c r="B3018" s="148" t="s">
        <v>18426</v>
      </c>
      <c r="C3018" s="148" t="s">
        <v>5304</v>
      </c>
      <c r="D3018" s="149" t="s">
        <v>24050</v>
      </c>
    </row>
    <row r="3019" spans="1:4" ht="13.5" x14ac:dyDescent="0.25">
      <c r="A3019" s="148">
        <v>96765</v>
      </c>
      <c r="B3019" s="148" t="s">
        <v>18427</v>
      </c>
      <c r="C3019" s="148" t="s">
        <v>5304</v>
      </c>
      <c r="D3019" s="149" t="s">
        <v>24051</v>
      </c>
    </row>
    <row r="3020" spans="1:4" ht="13.5" x14ac:dyDescent="0.25">
      <c r="A3020" s="148" t="s">
        <v>18428</v>
      </c>
      <c r="B3020" s="148" t="s">
        <v>18429</v>
      </c>
      <c r="C3020" s="148" t="s">
        <v>5304</v>
      </c>
      <c r="D3020" s="149" t="s">
        <v>24052</v>
      </c>
    </row>
    <row r="3021" spans="1:4" ht="13.5" x14ac:dyDescent="0.25">
      <c r="A3021" s="148" t="s">
        <v>18430</v>
      </c>
      <c r="B3021" s="148" t="s">
        <v>18431</v>
      </c>
      <c r="C3021" s="148" t="s">
        <v>5304</v>
      </c>
      <c r="D3021" s="149" t="s">
        <v>24053</v>
      </c>
    </row>
    <row r="3022" spans="1:4" ht="13.5" x14ac:dyDescent="0.25">
      <c r="A3022" s="148" t="s">
        <v>18432</v>
      </c>
      <c r="B3022" s="148" t="s">
        <v>18433</v>
      </c>
      <c r="C3022" s="148" t="s">
        <v>5304</v>
      </c>
      <c r="D3022" s="149" t="s">
        <v>24054</v>
      </c>
    </row>
    <row r="3023" spans="1:4" ht="13.5" x14ac:dyDescent="0.25">
      <c r="A3023" s="148">
        <v>84796</v>
      </c>
      <c r="B3023" s="148" t="s">
        <v>18434</v>
      </c>
      <c r="C3023" s="148" t="s">
        <v>5304</v>
      </c>
      <c r="D3023" s="149" t="s">
        <v>24055</v>
      </c>
    </row>
    <row r="3024" spans="1:4" ht="13.5" x14ac:dyDescent="0.25">
      <c r="A3024" s="148">
        <v>84798</v>
      </c>
      <c r="B3024" s="148" t="s">
        <v>18435</v>
      </c>
      <c r="C3024" s="148" t="s">
        <v>5304</v>
      </c>
      <c r="D3024" s="149" t="s">
        <v>24056</v>
      </c>
    </row>
    <row r="3025" spans="1:4" ht="13.5" x14ac:dyDescent="0.25">
      <c r="A3025" s="148">
        <v>98261</v>
      </c>
      <c r="B3025" s="148" t="s">
        <v>8550</v>
      </c>
      <c r="C3025" s="148" t="s">
        <v>5237</v>
      </c>
      <c r="D3025" s="149" t="s">
        <v>12507</v>
      </c>
    </row>
    <row r="3026" spans="1:4" ht="13.5" x14ac:dyDescent="0.25">
      <c r="A3026" s="148">
        <v>98262</v>
      </c>
      <c r="B3026" s="148" t="s">
        <v>8551</v>
      </c>
      <c r="C3026" s="148" t="s">
        <v>5237</v>
      </c>
      <c r="D3026" s="149" t="s">
        <v>15037</v>
      </c>
    </row>
    <row r="3027" spans="1:4" ht="13.5" x14ac:dyDescent="0.25">
      <c r="A3027" s="148">
        <v>98263</v>
      </c>
      <c r="B3027" s="148" t="s">
        <v>8552</v>
      </c>
      <c r="C3027" s="148" t="s">
        <v>5237</v>
      </c>
      <c r="D3027" s="149" t="s">
        <v>13107</v>
      </c>
    </row>
    <row r="3028" spans="1:4" ht="13.5" x14ac:dyDescent="0.25">
      <c r="A3028" s="148">
        <v>98264</v>
      </c>
      <c r="B3028" s="148" t="s">
        <v>8553</v>
      </c>
      <c r="C3028" s="148" t="s">
        <v>5237</v>
      </c>
      <c r="D3028" s="149" t="s">
        <v>15127</v>
      </c>
    </row>
    <row r="3029" spans="1:4" ht="13.5" x14ac:dyDescent="0.25">
      <c r="A3029" s="148">
        <v>98265</v>
      </c>
      <c r="B3029" s="148" t="s">
        <v>8554</v>
      </c>
      <c r="C3029" s="148" t="s">
        <v>5237</v>
      </c>
      <c r="D3029" s="149" t="s">
        <v>15239</v>
      </c>
    </row>
    <row r="3030" spans="1:4" ht="13.5" x14ac:dyDescent="0.25">
      <c r="A3030" s="148">
        <v>98266</v>
      </c>
      <c r="B3030" s="148" t="s">
        <v>8555</v>
      </c>
      <c r="C3030" s="148" t="s">
        <v>5237</v>
      </c>
      <c r="D3030" s="149" t="s">
        <v>13926</v>
      </c>
    </row>
    <row r="3031" spans="1:4" ht="13.5" x14ac:dyDescent="0.25">
      <c r="A3031" s="148">
        <v>98267</v>
      </c>
      <c r="B3031" s="148" t="s">
        <v>8556</v>
      </c>
      <c r="C3031" s="148" t="s">
        <v>5237</v>
      </c>
      <c r="D3031" s="149" t="s">
        <v>24057</v>
      </c>
    </row>
    <row r="3032" spans="1:4" ht="13.5" x14ac:dyDescent="0.25">
      <c r="A3032" s="148">
        <v>98268</v>
      </c>
      <c r="B3032" s="148" t="s">
        <v>8557</v>
      </c>
      <c r="C3032" s="148" t="s">
        <v>5237</v>
      </c>
      <c r="D3032" s="149" t="s">
        <v>17334</v>
      </c>
    </row>
    <row r="3033" spans="1:4" ht="13.5" x14ac:dyDescent="0.25">
      <c r="A3033" s="148">
        <v>98269</v>
      </c>
      <c r="B3033" s="148" t="s">
        <v>8558</v>
      </c>
      <c r="C3033" s="148" t="s">
        <v>5237</v>
      </c>
      <c r="D3033" s="149" t="s">
        <v>24058</v>
      </c>
    </row>
    <row r="3034" spans="1:4" ht="13.5" x14ac:dyDescent="0.25">
      <c r="A3034" s="148">
        <v>98270</v>
      </c>
      <c r="B3034" s="148" t="s">
        <v>8559</v>
      </c>
      <c r="C3034" s="148" t="s">
        <v>5237</v>
      </c>
      <c r="D3034" s="149" t="s">
        <v>21088</v>
      </c>
    </row>
    <row r="3035" spans="1:4" ht="13.5" x14ac:dyDescent="0.25">
      <c r="A3035" s="148">
        <v>98271</v>
      </c>
      <c r="B3035" s="148" t="s">
        <v>8560</v>
      </c>
      <c r="C3035" s="148" t="s">
        <v>5237</v>
      </c>
      <c r="D3035" s="149" t="s">
        <v>24059</v>
      </c>
    </row>
    <row r="3036" spans="1:4" ht="13.5" x14ac:dyDescent="0.25">
      <c r="A3036" s="148">
        <v>98272</v>
      </c>
      <c r="B3036" s="148" t="s">
        <v>8561</v>
      </c>
      <c r="C3036" s="148" t="s">
        <v>5237</v>
      </c>
      <c r="D3036" s="149" t="s">
        <v>24060</v>
      </c>
    </row>
    <row r="3037" spans="1:4" ht="13.5" x14ac:dyDescent="0.25">
      <c r="A3037" s="148">
        <v>98273</v>
      </c>
      <c r="B3037" s="148" t="s">
        <v>8562</v>
      </c>
      <c r="C3037" s="148" t="s">
        <v>5237</v>
      </c>
      <c r="D3037" s="149" t="s">
        <v>19539</v>
      </c>
    </row>
    <row r="3038" spans="1:4" ht="13.5" x14ac:dyDescent="0.25">
      <c r="A3038" s="148">
        <v>98274</v>
      </c>
      <c r="B3038" s="148" t="s">
        <v>8563</v>
      </c>
      <c r="C3038" s="148" t="s">
        <v>5237</v>
      </c>
      <c r="D3038" s="149" t="s">
        <v>22491</v>
      </c>
    </row>
    <row r="3039" spans="1:4" ht="13.5" x14ac:dyDescent="0.25">
      <c r="A3039" s="148">
        <v>98275</v>
      </c>
      <c r="B3039" s="148" t="s">
        <v>8564</v>
      </c>
      <c r="C3039" s="148" t="s">
        <v>5237</v>
      </c>
      <c r="D3039" s="149" t="s">
        <v>13219</v>
      </c>
    </row>
    <row r="3040" spans="1:4" ht="13.5" x14ac:dyDescent="0.25">
      <c r="A3040" s="148">
        <v>98276</v>
      </c>
      <c r="B3040" s="148" t="s">
        <v>8565</v>
      </c>
      <c r="C3040" s="148" t="s">
        <v>5237</v>
      </c>
      <c r="D3040" s="149" t="s">
        <v>21038</v>
      </c>
    </row>
    <row r="3041" spans="1:4" ht="13.5" x14ac:dyDescent="0.25">
      <c r="A3041" s="148">
        <v>98277</v>
      </c>
      <c r="B3041" s="148" t="s">
        <v>8566</v>
      </c>
      <c r="C3041" s="148" t="s">
        <v>5237</v>
      </c>
      <c r="D3041" s="149" t="s">
        <v>15144</v>
      </c>
    </row>
    <row r="3042" spans="1:4" ht="13.5" x14ac:dyDescent="0.25">
      <c r="A3042" s="148">
        <v>98278</v>
      </c>
      <c r="B3042" s="148" t="s">
        <v>8567</v>
      </c>
      <c r="C3042" s="148" t="s">
        <v>5237</v>
      </c>
      <c r="D3042" s="149" t="s">
        <v>24061</v>
      </c>
    </row>
    <row r="3043" spans="1:4" ht="13.5" x14ac:dyDescent="0.25">
      <c r="A3043" s="148">
        <v>98279</v>
      </c>
      <c r="B3043" s="148" t="s">
        <v>8568</v>
      </c>
      <c r="C3043" s="148" t="s">
        <v>5237</v>
      </c>
      <c r="D3043" s="149" t="s">
        <v>24062</v>
      </c>
    </row>
    <row r="3044" spans="1:4" ht="13.5" x14ac:dyDescent="0.25">
      <c r="A3044" s="148">
        <v>98280</v>
      </c>
      <c r="B3044" s="148" t="s">
        <v>8569</v>
      </c>
      <c r="C3044" s="148" t="s">
        <v>5237</v>
      </c>
      <c r="D3044" s="149" t="s">
        <v>19467</v>
      </c>
    </row>
    <row r="3045" spans="1:4" ht="13.5" x14ac:dyDescent="0.25">
      <c r="A3045" s="148">
        <v>98281</v>
      </c>
      <c r="B3045" s="148" t="s">
        <v>8570</v>
      </c>
      <c r="C3045" s="148" t="s">
        <v>5237</v>
      </c>
      <c r="D3045" s="149" t="s">
        <v>13454</v>
      </c>
    </row>
    <row r="3046" spans="1:4" ht="13.5" x14ac:dyDescent="0.25">
      <c r="A3046" s="148">
        <v>98282</v>
      </c>
      <c r="B3046" s="148" t="s">
        <v>8571</v>
      </c>
      <c r="C3046" s="148" t="s">
        <v>5237</v>
      </c>
      <c r="D3046" s="149" t="s">
        <v>14627</v>
      </c>
    </row>
    <row r="3047" spans="1:4" ht="13.5" x14ac:dyDescent="0.25">
      <c r="A3047" s="148">
        <v>98283</v>
      </c>
      <c r="B3047" s="148" t="s">
        <v>8572</v>
      </c>
      <c r="C3047" s="148" t="s">
        <v>5237</v>
      </c>
      <c r="D3047" s="149" t="s">
        <v>14010</v>
      </c>
    </row>
    <row r="3048" spans="1:4" ht="13.5" x14ac:dyDescent="0.25">
      <c r="A3048" s="148">
        <v>98284</v>
      </c>
      <c r="B3048" s="148" t="s">
        <v>8573</v>
      </c>
      <c r="C3048" s="148" t="s">
        <v>5237</v>
      </c>
      <c r="D3048" s="149" t="s">
        <v>13633</v>
      </c>
    </row>
    <row r="3049" spans="1:4" ht="13.5" x14ac:dyDescent="0.25">
      <c r="A3049" s="148">
        <v>98285</v>
      </c>
      <c r="B3049" s="148" t="s">
        <v>8574</v>
      </c>
      <c r="C3049" s="148" t="s">
        <v>5237</v>
      </c>
      <c r="D3049" s="149" t="s">
        <v>20392</v>
      </c>
    </row>
    <row r="3050" spans="1:4" ht="13.5" x14ac:dyDescent="0.25">
      <c r="A3050" s="148">
        <v>98286</v>
      </c>
      <c r="B3050" s="148" t="s">
        <v>8575</v>
      </c>
      <c r="C3050" s="148" t="s">
        <v>5237</v>
      </c>
      <c r="D3050" s="149" t="s">
        <v>19858</v>
      </c>
    </row>
    <row r="3051" spans="1:4" ht="13.5" x14ac:dyDescent="0.25">
      <c r="A3051" s="148">
        <v>98287</v>
      </c>
      <c r="B3051" s="148" t="s">
        <v>8576</v>
      </c>
      <c r="C3051" s="148" t="s">
        <v>5237</v>
      </c>
      <c r="D3051" s="149" t="s">
        <v>17179</v>
      </c>
    </row>
    <row r="3052" spans="1:4" ht="13.5" x14ac:dyDescent="0.25">
      <c r="A3052" s="148">
        <v>98288</v>
      </c>
      <c r="B3052" s="148" t="s">
        <v>8577</v>
      </c>
      <c r="C3052" s="148" t="s">
        <v>5237</v>
      </c>
      <c r="D3052" s="149" t="s">
        <v>13509</v>
      </c>
    </row>
    <row r="3053" spans="1:4" ht="13.5" x14ac:dyDescent="0.25">
      <c r="A3053" s="148">
        <v>98289</v>
      </c>
      <c r="B3053" s="148" t="s">
        <v>8578</v>
      </c>
      <c r="C3053" s="148" t="s">
        <v>5237</v>
      </c>
      <c r="D3053" s="149" t="s">
        <v>12662</v>
      </c>
    </row>
    <row r="3054" spans="1:4" ht="13.5" x14ac:dyDescent="0.25">
      <c r="A3054" s="148">
        <v>98290</v>
      </c>
      <c r="B3054" s="148" t="s">
        <v>8579</v>
      </c>
      <c r="C3054" s="148" t="s">
        <v>5237</v>
      </c>
      <c r="D3054" s="149" t="s">
        <v>19731</v>
      </c>
    </row>
    <row r="3055" spans="1:4" ht="13.5" x14ac:dyDescent="0.25">
      <c r="A3055" s="148">
        <v>98291</v>
      </c>
      <c r="B3055" s="148" t="s">
        <v>8580</v>
      </c>
      <c r="C3055" s="148" t="s">
        <v>5237</v>
      </c>
      <c r="D3055" s="149" t="s">
        <v>16347</v>
      </c>
    </row>
    <row r="3056" spans="1:4" ht="13.5" x14ac:dyDescent="0.25">
      <c r="A3056" s="148">
        <v>98292</v>
      </c>
      <c r="B3056" s="148" t="s">
        <v>8581</v>
      </c>
      <c r="C3056" s="148" t="s">
        <v>5237</v>
      </c>
      <c r="D3056" s="149" t="s">
        <v>15915</v>
      </c>
    </row>
    <row r="3057" spans="1:4" ht="13.5" x14ac:dyDescent="0.25">
      <c r="A3057" s="148">
        <v>98293</v>
      </c>
      <c r="B3057" s="148" t="s">
        <v>8582</v>
      </c>
      <c r="C3057" s="148" t="s">
        <v>5237</v>
      </c>
      <c r="D3057" s="149" t="s">
        <v>20694</v>
      </c>
    </row>
    <row r="3058" spans="1:4" ht="13.5" x14ac:dyDescent="0.25">
      <c r="A3058" s="148">
        <v>98400</v>
      </c>
      <c r="B3058" s="148" t="s">
        <v>8583</v>
      </c>
      <c r="C3058" s="148" t="s">
        <v>5237</v>
      </c>
      <c r="D3058" s="149" t="s">
        <v>16503</v>
      </c>
    </row>
    <row r="3059" spans="1:4" ht="13.5" x14ac:dyDescent="0.25">
      <c r="A3059" s="148">
        <v>98401</v>
      </c>
      <c r="B3059" s="148" t="s">
        <v>8584</v>
      </c>
      <c r="C3059" s="148" t="s">
        <v>5237</v>
      </c>
      <c r="D3059" s="149" t="s">
        <v>24063</v>
      </c>
    </row>
    <row r="3060" spans="1:4" ht="13.5" x14ac:dyDescent="0.25">
      <c r="A3060" s="148">
        <v>98402</v>
      </c>
      <c r="B3060" s="148" t="s">
        <v>8585</v>
      </c>
      <c r="C3060" s="148" t="s">
        <v>5237</v>
      </c>
      <c r="D3060" s="149" t="s">
        <v>24064</v>
      </c>
    </row>
    <row r="3061" spans="1:4" ht="13.5" x14ac:dyDescent="0.25">
      <c r="A3061" s="148">
        <v>100556</v>
      </c>
      <c r="B3061" s="148" t="s">
        <v>8586</v>
      </c>
      <c r="C3061" s="148" t="s">
        <v>5304</v>
      </c>
      <c r="D3061" s="149" t="s">
        <v>16480</v>
      </c>
    </row>
    <row r="3062" spans="1:4" ht="13.5" x14ac:dyDescent="0.25">
      <c r="A3062" s="148">
        <v>100557</v>
      </c>
      <c r="B3062" s="148" t="s">
        <v>8587</v>
      </c>
      <c r="C3062" s="148" t="s">
        <v>5304</v>
      </c>
      <c r="D3062" s="149" t="s">
        <v>24065</v>
      </c>
    </row>
    <row r="3063" spans="1:4" ht="13.5" x14ac:dyDescent="0.25">
      <c r="A3063" s="148">
        <v>100559</v>
      </c>
      <c r="B3063" s="148" t="s">
        <v>24066</v>
      </c>
      <c r="C3063" s="148" t="s">
        <v>5304</v>
      </c>
      <c r="D3063" s="149" t="s">
        <v>24067</v>
      </c>
    </row>
    <row r="3064" spans="1:4" ht="13.5" x14ac:dyDescent="0.25">
      <c r="A3064" s="148">
        <v>100560</v>
      </c>
      <c r="B3064" s="148" t="s">
        <v>8588</v>
      </c>
      <c r="C3064" s="148" t="s">
        <v>5304</v>
      </c>
      <c r="D3064" s="149" t="s">
        <v>24068</v>
      </c>
    </row>
    <row r="3065" spans="1:4" ht="13.5" x14ac:dyDescent="0.25">
      <c r="A3065" s="148">
        <v>100561</v>
      </c>
      <c r="B3065" s="148" t="s">
        <v>8589</v>
      </c>
      <c r="C3065" s="148" t="s">
        <v>5304</v>
      </c>
      <c r="D3065" s="149" t="s">
        <v>24069</v>
      </c>
    </row>
    <row r="3066" spans="1:4" ht="13.5" x14ac:dyDescent="0.25">
      <c r="A3066" s="148">
        <v>100562</v>
      </c>
      <c r="B3066" s="148" t="s">
        <v>8590</v>
      </c>
      <c r="C3066" s="148" t="s">
        <v>5304</v>
      </c>
      <c r="D3066" s="149" t="s">
        <v>24070</v>
      </c>
    </row>
    <row r="3067" spans="1:4" ht="13.5" x14ac:dyDescent="0.25">
      <c r="A3067" s="148">
        <v>100563</v>
      </c>
      <c r="B3067" s="148" t="s">
        <v>8591</v>
      </c>
      <c r="C3067" s="148" t="s">
        <v>5304</v>
      </c>
      <c r="D3067" s="149" t="s">
        <v>24071</v>
      </c>
    </row>
    <row r="3068" spans="1:4" ht="13.5" x14ac:dyDescent="0.25">
      <c r="A3068" s="148">
        <v>98397</v>
      </c>
      <c r="B3068" s="148" t="s">
        <v>8595</v>
      </c>
      <c r="C3068" s="148" t="s">
        <v>5570</v>
      </c>
      <c r="D3068" s="149" t="s">
        <v>14263</v>
      </c>
    </row>
    <row r="3069" spans="1:4" ht="13.5" x14ac:dyDescent="0.25">
      <c r="A3069" s="148" t="s">
        <v>18436</v>
      </c>
      <c r="B3069" s="148" t="s">
        <v>18437</v>
      </c>
      <c r="C3069" s="148" t="s">
        <v>5304</v>
      </c>
      <c r="D3069" s="149" t="s">
        <v>24072</v>
      </c>
    </row>
    <row r="3070" spans="1:4" ht="13.5" x14ac:dyDescent="0.25">
      <c r="A3070" s="148">
        <v>85120</v>
      </c>
      <c r="B3070" s="148" t="s">
        <v>18438</v>
      </c>
      <c r="C3070" s="148" t="s">
        <v>5304</v>
      </c>
      <c r="D3070" s="149" t="s">
        <v>24073</v>
      </c>
    </row>
    <row r="3071" spans="1:4" ht="13.5" x14ac:dyDescent="0.25">
      <c r="A3071" s="148">
        <v>83486</v>
      </c>
      <c r="B3071" s="148" t="s">
        <v>18439</v>
      </c>
      <c r="C3071" s="148" t="s">
        <v>5304</v>
      </c>
      <c r="D3071" s="149" t="s">
        <v>24074</v>
      </c>
    </row>
    <row r="3072" spans="1:4" ht="13.5" x14ac:dyDescent="0.25">
      <c r="A3072" s="148">
        <v>83643</v>
      </c>
      <c r="B3072" s="148" t="s">
        <v>18440</v>
      </c>
      <c r="C3072" s="148" t="s">
        <v>5304</v>
      </c>
      <c r="D3072" s="149" t="s">
        <v>24075</v>
      </c>
    </row>
    <row r="3073" spans="1:4" ht="13.5" x14ac:dyDescent="0.25">
      <c r="A3073" s="148">
        <v>83644</v>
      </c>
      <c r="B3073" s="148" t="s">
        <v>18441</v>
      </c>
      <c r="C3073" s="148" t="s">
        <v>5304</v>
      </c>
      <c r="D3073" s="149" t="s">
        <v>24076</v>
      </c>
    </row>
    <row r="3074" spans="1:4" ht="13.5" x14ac:dyDescent="0.25">
      <c r="A3074" s="148">
        <v>83645</v>
      </c>
      <c r="B3074" s="148" t="s">
        <v>18442</v>
      </c>
      <c r="C3074" s="148" t="s">
        <v>5304</v>
      </c>
      <c r="D3074" s="149" t="s">
        <v>24077</v>
      </c>
    </row>
    <row r="3075" spans="1:4" ht="13.5" x14ac:dyDescent="0.25">
      <c r="A3075" s="148">
        <v>83646</v>
      </c>
      <c r="B3075" s="148" t="s">
        <v>18443</v>
      </c>
      <c r="C3075" s="148" t="s">
        <v>5304</v>
      </c>
      <c r="D3075" s="149" t="s">
        <v>24078</v>
      </c>
    </row>
    <row r="3076" spans="1:4" ht="13.5" x14ac:dyDescent="0.25">
      <c r="A3076" s="148">
        <v>83647</v>
      </c>
      <c r="B3076" s="148" t="s">
        <v>18444</v>
      </c>
      <c r="C3076" s="148" t="s">
        <v>5304</v>
      </c>
      <c r="D3076" s="149" t="s">
        <v>24079</v>
      </c>
    </row>
    <row r="3077" spans="1:4" ht="13.5" x14ac:dyDescent="0.25">
      <c r="A3077" s="148">
        <v>83648</v>
      </c>
      <c r="B3077" s="148" t="s">
        <v>18445</v>
      </c>
      <c r="C3077" s="148" t="s">
        <v>5304</v>
      </c>
      <c r="D3077" s="149" t="s">
        <v>24080</v>
      </c>
    </row>
    <row r="3078" spans="1:4" ht="13.5" x14ac:dyDescent="0.25">
      <c r="A3078" s="148">
        <v>83649</v>
      </c>
      <c r="B3078" s="148" t="s">
        <v>18446</v>
      </c>
      <c r="C3078" s="148" t="s">
        <v>5304</v>
      </c>
      <c r="D3078" s="149" t="s">
        <v>24081</v>
      </c>
    </row>
    <row r="3079" spans="1:4" ht="13.5" x14ac:dyDescent="0.25">
      <c r="A3079" s="148">
        <v>83650</v>
      </c>
      <c r="B3079" s="148" t="s">
        <v>18447</v>
      </c>
      <c r="C3079" s="148" t="s">
        <v>5304</v>
      </c>
      <c r="D3079" s="149" t="s">
        <v>24082</v>
      </c>
    </row>
    <row r="3080" spans="1:4" ht="13.5" x14ac:dyDescent="0.25">
      <c r="A3080" s="148">
        <v>98294</v>
      </c>
      <c r="B3080" s="148" t="s">
        <v>8638</v>
      </c>
      <c r="C3080" s="148" t="s">
        <v>5237</v>
      </c>
      <c r="D3080" s="149" t="s">
        <v>15464</v>
      </c>
    </row>
    <row r="3081" spans="1:4" ht="13.5" x14ac:dyDescent="0.25">
      <c r="A3081" s="148">
        <v>98295</v>
      </c>
      <c r="B3081" s="148" t="s">
        <v>8639</v>
      </c>
      <c r="C3081" s="148" t="s">
        <v>5237</v>
      </c>
      <c r="D3081" s="149" t="s">
        <v>13483</v>
      </c>
    </row>
    <row r="3082" spans="1:4" ht="13.5" x14ac:dyDescent="0.25">
      <c r="A3082" s="148">
        <v>98296</v>
      </c>
      <c r="B3082" s="148" t="s">
        <v>8640</v>
      </c>
      <c r="C3082" s="148" t="s">
        <v>5237</v>
      </c>
      <c r="D3082" s="149" t="s">
        <v>15440</v>
      </c>
    </row>
    <row r="3083" spans="1:4" ht="13.5" x14ac:dyDescent="0.25">
      <c r="A3083" s="148">
        <v>98297</v>
      </c>
      <c r="B3083" s="148" t="s">
        <v>8641</v>
      </c>
      <c r="C3083" s="148" t="s">
        <v>5237</v>
      </c>
      <c r="D3083" s="149" t="s">
        <v>12703</v>
      </c>
    </row>
    <row r="3084" spans="1:4" ht="13.5" x14ac:dyDescent="0.25">
      <c r="A3084" s="148">
        <v>98301</v>
      </c>
      <c r="B3084" s="148" t="s">
        <v>8642</v>
      </c>
      <c r="C3084" s="148" t="s">
        <v>5304</v>
      </c>
      <c r="D3084" s="149" t="s">
        <v>24083</v>
      </c>
    </row>
    <row r="3085" spans="1:4" ht="13.5" x14ac:dyDescent="0.25">
      <c r="A3085" s="148">
        <v>98302</v>
      </c>
      <c r="B3085" s="148" t="s">
        <v>8643</v>
      </c>
      <c r="C3085" s="148" t="s">
        <v>5304</v>
      </c>
      <c r="D3085" s="149" t="s">
        <v>24084</v>
      </c>
    </row>
    <row r="3086" spans="1:4" ht="13.5" x14ac:dyDescent="0.25">
      <c r="A3086" s="148">
        <v>98304</v>
      </c>
      <c r="B3086" s="148" t="s">
        <v>8644</v>
      </c>
      <c r="C3086" s="148" t="s">
        <v>5304</v>
      </c>
      <c r="D3086" s="149" t="s">
        <v>24085</v>
      </c>
    </row>
    <row r="3087" spans="1:4" ht="13.5" x14ac:dyDescent="0.25">
      <c r="A3087" s="148">
        <v>98307</v>
      </c>
      <c r="B3087" s="148" t="s">
        <v>8645</v>
      </c>
      <c r="C3087" s="148" t="s">
        <v>5304</v>
      </c>
      <c r="D3087" s="149" t="s">
        <v>24086</v>
      </c>
    </row>
    <row r="3088" spans="1:4" ht="13.5" x14ac:dyDescent="0.25">
      <c r="A3088" s="148">
        <v>98308</v>
      </c>
      <c r="B3088" s="148" t="s">
        <v>8646</v>
      </c>
      <c r="C3088" s="148" t="s">
        <v>5304</v>
      </c>
      <c r="D3088" s="149" t="s">
        <v>24025</v>
      </c>
    </row>
    <row r="3089" spans="1:4" ht="13.5" x14ac:dyDescent="0.25">
      <c r="A3089" s="148">
        <v>98593</v>
      </c>
      <c r="B3089" s="148" t="s">
        <v>8647</v>
      </c>
      <c r="C3089" s="148" t="s">
        <v>5304</v>
      </c>
      <c r="D3089" s="149" t="s">
        <v>24087</v>
      </c>
    </row>
    <row r="3090" spans="1:4" ht="13.5" x14ac:dyDescent="0.25">
      <c r="A3090" s="148">
        <v>89355</v>
      </c>
      <c r="B3090" s="148" t="s">
        <v>8648</v>
      </c>
      <c r="C3090" s="148" t="s">
        <v>5237</v>
      </c>
      <c r="D3090" s="149" t="s">
        <v>19590</v>
      </c>
    </row>
    <row r="3091" spans="1:4" ht="13.5" x14ac:dyDescent="0.25">
      <c r="A3091" s="148">
        <v>89356</v>
      </c>
      <c r="B3091" s="148" t="s">
        <v>8649</v>
      </c>
      <c r="C3091" s="148" t="s">
        <v>5237</v>
      </c>
      <c r="D3091" s="149" t="s">
        <v>13983</v>
      </c>
    </row>
    <row r="3092" spans="1:4" ht="13.5" x14ac:dyDescent="0.25">
      <c r="A3092" s="148">
        <v>89357</v>
      </c>
      <c r="B3092" s="148" t="s">
        <v>8650</v>
      </c>
      <c r="C3092" s="148" t="s">
        <v>5237</v>
      </c>
      <c r="D3092" s="149" t="s">
        <v>16404</v>
      </c>
    </row>
    <row r="3093" spans="1:4" ht="13.5" x14ac:dyDescent="0.25">
      <c r="A3093" s="148">
        <v>89401</v>
      </c>
      <c r="B3093" s="148" t="s">
        <v>8651</v>
      </c>
      <c r="C3093" s="148" t="s">
        <v>5237</v>
      </c>
      <c r="D3093" s="149" t="s">
        <v>12648</v>
      </c>
    </row>
    <row r="3094" spans="1:4" ht="13.5" x14ac:dyDescent="0.25">
      <c r="A3094" s="148">
        <v>89402</v>
      </c>
      <c r="B3094" s="148" t="s">
        <v>8652</v>
      </c>
      <c r="C3094" s="148" t="s">
        <v>5237</v>
      </c>
      <c r="D3094" s="149" t="s">
        <v>12524</v>
      </c>
    </row>
    <row r="3095" spans="1:4" ht="13.5" x14ac:dyDescent="0.25">
      <c r="A3095" s="148">
        <v>89403</v>
      </c>
      <c r="B3095" s="148" t="s">
        <v>8653</v>
      </c>
      <c r="C3095" s="148" t="s">
        <v>5237</v>
      </c>
      <c r="D3095" s="149" t="s">
        <v>13254</v>
      </c>
    </row>
    <row r="3096" spans="1:4" ht="13.5" x14ac:dyDescent="0.25">
      <c r="A3096" s="148">
        <v>89446</v>
      </c>
      <c r="B3096" s="148" t="s">
        <v>8654</v>
      </c>
      <c r="C3096" s="148" t="s">
        <v>5237</v>
      </c>
      <c r="D3096" s="149" t="s">
        <v>20447</v>
      </c>
    </row>
    <row r="3097" spans="1:4" ht="13.5" x14ac:dyDescent="0.25">
      <c r="A3097" s="148">
        <v>89447</v>
      </c>
      <c r="B3097" s="148" t="s">
        <v>8655</v>
      </c>
      <c r="C3097" s="148" t="s">
        <v>5237</v>
      </c>
      <c r="D3097" s="149" t="s">
        <v>23518</v>
      </c>
    </row>
    <row r="3098" spans="1:4" ht="13.5" x14ac:dyDescent="0.25">
      <c r="A3098" s="148">
        <v>89448</v>
      </c>
      <c r="B3098" s="148" t="s">
        <v>8656</v>
      </c>
      <c r="C3098" s="148" t="s">
        <v>5237</v>
      </c>
      <c r="D3098" s="149" t="s">
        <v>14792</v>
      </c>
    </row>
    <row r="3099" spans="1:4" ht="13.5" x14ac:dyDescent="0.25">
      <c r="A3099" s="148">
        <v>89449</v>
      </c>
      <c r="B3099" s="148" t="s">
        <v>8657</v>
      </c>
      <c r="C3099" s="148" t="s">
        <v>5237</v>
      </c>
      <c r="D3099" s="149" t="s">
        <v>14948</v>
      </c>
    </row>
    <row r="3100" spans="1:4" ht="13.5" x14ac:dyDescent="0.25">
      <c r="A3100" s="148">
        <v>89450</v>
      </c>
      <c r="B3100" s="148" t="s">
        <v>8658</v>
      </c>
      <c r="C3100" s="148" t="s">
        <v>5237</v>
      </c>
      <c r="D3100" s="149" t="s">
        <v>20866</v>
      </c>
    </row>
    <row r="3101" spans="1:4" ht="13.5" x14ac:dyDescent="0.25">
      <c r="A3101" s="148">
        <v>89451</v>
      </c>
      <c r="B3101" s="148" t="s">
        <v>8659</v>
      </c>
      <c r="C3101" s="148" t="s">
        <v>5237</v>
      </c>
      <c r="D3101" s="149" t="s">
        <v>24088</v>
      </c>
    </row>
    <row r="3102" spans="1:4" ht="13.5" x14ac:dyDescent="0.25">
      <c r="A3102" s="148">
        <v>89452</v>
      </c>
      <c r="B3102" s="148" t="s">
        <v>8660</v>
      </c>
      <c r="C3102" s="148" t="s">
        <v>5237</v>
      </c>
      <c r="D3102" s="149" t="s">
        <v>24089</v>
      </c>
    </row>
    <row r="3103" spans="1:4" ht="13.5" x14ac:dyDescent="0.25">
      <c r="A3103" s="148">
        <v>89508</v>
      </c>
      <c r="B3103" s="148" t="s">
        <v>8661</v>
      </c>
      <c r="C3103" s="148" t="s">
        <v>5237</v>
      </c>
      <c r="D3103" s="149" t="s">
        <v>20044</v>
      </c>
    </row>
    <row r="3104" spans="1:4" ht="13.5" x14ac:dyDescent="0.25">
      <c r="A3104" s="148">
        <v>89509</v>
      </c>
      <c r="B3104" s="148" t="s">
        <v>8662</v>
      </c>
      <c r="C3104" s="148" t="s">
        <v>5237</v>
      </c>
      <c r="D3104" s="149" t="s">
        <v>24090</v>
      </c>
    </row>
    <row r="3105" spans="1:4" ht="13.5" x14ac:dyDescent="0.25">
      <c r="A3105" s="148">
        <v>89511</v>
      </c>
      <c r="B3105" s="148" t="s">
        <v>8663</v>
      </c>
      <c r="C3105" s="148" t="s">
        <v>5237</v>
      </c>
      <c r="D3105" s="149" t="s">
        <v>14195</v>
      </c>
    </row>
    <row r="3106" spans="1:4" ht="13.5" x14ac:dyDescent="0.25">
      <c r="A3106" s="148">
        <v>89512</v>
      </c>
      <c r="B3106" s="148" t="s">
        <v>8664</v>
      </c>
      <c r="C3106" s="148" t="s">
        <v>5237</v>
      </c>
      <c r="D3106" s="149" t="s">
        <v>24091</v>
      </c>
    </row>
    <row r="3107" spans="1:4" ht="13.5" x14ac:dyDescent="0.25">
      <c r="A3107" s="148">
        <v>89576</v>
      </c>
      <c r="B3107" s="148" t="s">
        <v>8665</v>
      </c>
      <c r="C3107" s="148" t="s">
        <v>5237</v>
      </c>
      <c r="D3107" s="149" t="s">
        <v>20472</v>
      </c>
    </row>
    <row r="3108" spans="1:4" ht="13.5" x14ac:dyDescent="0.25">
      <c r="A3108" s="148">
        <v>89578</v>
      </c>
      <c r="B3108" s="148" t="s">
        <v>8666</v>
      </c>
      <c r="C3108" s="148" t="s">
        <v>5237</v>
      </c>
      <c r="D3108" s="149" t="s">
        <v>13319</v>
      </c>
    </row>
    <row r="3109" spans="1:4" ht="13.5" x14ac:dyDescent="0.25">
      <c r="A3109" s="148">
        <v>89580</v>
      </c>
      <c r="B3109" s="148" t="s">
        <v>8667</v>
      </c>
      <c r="C3109" s="148" t="s">
        <v>5237</v>
      </c>
      <c r="D3109" s="149" t="s">
        <v>24092</v>
      </c>
    </row>
    <row r="3110" spans="1:4" ht="13.5" x14ac:dyDescent="0.25">
      <c r="A3110" s="148">
        <v>89633</v>
      </c>
      <c r="B3110" s="148" t="s">
        <v>8668</v>
      </c>
      <c r="C3110" s="148" t="s">
        <v>5237</v>
      </c>
      <c r="D3110" s="149" t="s">
        <v>21766</v>
      </c>
    </row>
    <row r="3111" spans="1:4" ht="13.5" x14ac:dyDescent="0.25">
      <c r="A3111" s="148">
        <v>89634</v>
      </c>
      <c r="B3111" s="148" t="s">
        <v>8669</v>
      </c>
      <c r="C3111" s="148" t="s">
        <v>5237</v>
      </c>
      <c r="D3111" s="149" t="s">
        <v>24093</v>
      </c>
    </row>
    <row r="3112" spans="1:4" ht="13.5" x14ac:dyDescent="0.25">
      <c r="A3112" s="148">
        <v>89635</v>
      </c>
      <c r="B3112" s="148" t="s">
        <v>8670</v>
      </c>
      <c r="C3112" s="148" t="s">
        <v>5237</v>
      </c>
      <c r="D3112" s="149" t="s">
        <v>24094</v>
      </c>
    </row>
    <row r="3113" spans="1:4" ht="13.5" x14ac:dyDescent="0.25">
      <c r="A3113" s="148">
        <v>89636</v>
      </c>
      <c r="B3113" s="148" t="s">
        <v>8671</v>
      </c>
      <c r="C3113" s="148" t="s">
        <v>5237</v>
      </c>
      <c r="D3113" s="149" t="s">
        <v>24095</v>
      </c>
    </row>
    <row r="3114" spans="1:4" ht="13.5" x14ac:dyDescent="0.25">
      <c r="A3114" s="148">
        <v>89711</v>
      </c>
      <c r="B3114" s="148" t="s">
        <v>8672</v>
      </c>
      <c r="C3114" s="148" t="s">
        <v>5237</v>
      </c>
      <c r="D3114" s="149" t="s">
        <v>16624</v>
      </c>
    </row>
    <row r="3115" spans="1:4" ht="13.5" x14ac:dyDescent="0.25">
      <c r="A3115" s="148">
        <v>89712</v>
      </c>
      <c r="B3115" s="148" t="s">
        <v>8673</v>
      </c>
      <c r="C3115" s="148" t="s">
        <v>5237</v>
      </c>
      <c r="D3115" s="149" t="s">
        <v>16381</v>
      </c>
    </row>
    <row r="3116" spans="1:4" ht="13.5" x14ac:dyDescent="0.25">
      <c r="A3116" s="148">
        <v>89713</v>
      </c>
      <c r="B3116" s="148" t="s">
        <v>8674</v>
      </c>
      <c r="C3116" s="148" t="s">
        <v>5237</v>
      </c>
      <c r="D3116" s="149" t="s">
        <v>24096</v>
      </c>
    </row>
    <row r="3117" spans="1:4" ht="13.5" x14ac:dyDescent="0.25">
      <c r="A3117" s="148">
        <v>89714</v>
      </c>
      <c r="B3117" s="148" t="s">
        <v>8675</v>
      </c>
      <c r="C3117" s="148" t="s">
        <v>5237</v>
      </c>
      <c r="D3117" s="149" t="s">
        <v>15078</v>
      </c>
    </row>
    <row r="3118" spans="1:4" ht="13.5" x14ac:dyDescent="0.25">
      <c r="A3118" s="148">
        <v>89716</v>
      </c>
      <c r="B3118" s="148" t="s">
        <v>8676</v>
      </c>
      <c r="C3118" s="148" t="s">
        <v>5237</v>
      </c>
      <c r="D3118" s="149" t="s">
        <v>19508</v>
      </c>
    </row>
    <row r="3119" spans="1:4" ht="13.5" x14ac:dyDescent="0.25">
      <c r="A3119" s="148">
        <v>89717</v>
      </c>
      <c r="B3119" s="148" t="s">
        <v>8677</v>
      </c>
      <c r="C3119" s="148" t="s">
        <v>5237</v>
      </c>
      <c r="D3119" s="149" t="s">
        <v>24097</v>
      </c>
    </row>
    <row r="3120" spans="1:4" ht="13.5" x14ac:dyDescent="0.25">
      <c r="A3120" s="148">
        <v>89770</v>
      </c>
      <c r="B3120" s="148" t="s">
        <v>8678</v>
      </c>
      <c r="C3120" s="148" t="s">
        <v>5237</v>
      </c>
      <c r="D3120" s="149" t="s">
        <v>20510</v>
      </c>
    </row>
    <row r="3121" spans="1:4" ht="13.5" x14ac:dyDescent="0.25">
      <c r="A3121" s="148">
        <v>89771</v>
      </c>
      <c r="B3121" s="148" t="s">
        <v>8679</v>
      </c>
      <c r="C3121" s="148" t="s">
        <v>5237</v>
      </c>
      <c r="D3121" s="149" t="s">
        <v>24098</v>
      </c>
    </row>
    <row r="3122" spans="1:4" ht="13.5" x14ac:dyDescent="0.25">
      <c r="A3122" s="148">
        <v>89773</v>
      </c>
      <c r="B3122" s="148" t="s">
        <v>8680</v>
      </c>
      <c r="C3122" s="148" t="s">
        <v>5237</v>
      </c>
      <c r="D3122" s="149" t="s">
        <v>24099</v>
      </c>
    </row>
    <row r="3123" spans="1:4" ht="13.5" x14ac:dyDescent="0.25">
      <c r="A3123" s="148">
        <v>89775</v>
      </c>
      <c r="B3123" s="148" t="s">
        <v>8681</v>
      </c>
      <c r="C3123" s="148" t="s">
        <v>5237</v>
      </c>
      <c r="D3123" s="149" t="s">
        <v>24100</v>
      </c>
    </row>
    <row r="3124" spans="1:4" ht="13.5" x14ac:dyDescent="0.25">
      <c r="A3124" s="148">
        <v>89798</v>
      </c>
      <c r="B3124" s="148" t="s">
        <v>8682</v>
      </c>
      <c r="C3124" s="148" t="s">
        <v>5237</v>
      </c>
      <c r="D3124" s="149" t="s">
        <v>19486</v>
      </c>
    </row>
    <row r="3125" spans="1:4" ht="13.5" x14ac:dyDescent="0.25">
      <c r="A3125" s="148">
        <v>89799</v>
      </c>
      <c r="B3125" s="148" t="s">
        <v>8683</v>
      </c>
      <c r="C3125" s="148" t="s">
        <v>5237</v>
      </c>
      <c r="D3125" s="149" t="s">
        <v>21424</v>
      </c>
    </row>
    <row r="3126" spans="1:4" ht="13.5" x14ac:dyDescent="0.25">
      <c r="A3126" s="148">
        <v>89800</v>
      </c>
      <c r="B3126" s="148" t="s">
        <v>8684</v>
      </c>
      <c r="C3126" s="148" t="s">
        <v>5237</v>
      </c>
      <c r="D3126" s="149" t="s">
        <v>24101</v>
      </c>
    </row>
    <row r="3127" spans="1:4" ht="13.5" x14ac:dyDescent="0.25">
      <c r="A3127" s="148">
        <v>89848</v>
      </c>
      <c r="B3127" s="148" t="s">
        <v>8685</v>
      </c>
      <c r="C3127" s="148" t="s">
        <v>5237</v>
      </c>
      <c r="D3127" s="149" t="s">
        <v>15074</v>
      </c>
    </row>
    <row r="3128" spans="1:4" ht="13.5" x14ac:dyDescent="0.25">
      <c r="A3128" s="148">
        <v>89849</v>
      </c>
      <c r="B3128" s="148" t="s">
        <v>8686</v>
      </c>
      <c r="C3128" s="148" t="s">
        <v>5237</v>
      </c>
      <c r="D3128" s="149" t="s">
        <v>24102</v>
      </c>
    </row>
    <row r="3129" spans="1:4" ht="13.5" x14ac:dyDescent="0.25">
      <c r="A3129" s="148">
        <v>89865</v>
      </c>
      <c r="B3129" s="148" t="s">
        <v>8687</v>
      </c>
      <c r="C3129" s="148" t="s">
        <v>5237</v>
      </c>
      <c r="D3129" s="149" t="s">
        <v>14726</v>
      </c>
    </row>
    <row r="3130" spans="1:4" ht="13.5" x14ac:dyDescent="0.25">
      <c r="A3130" s="148">
        <v>91784</v>
      </c>
      <c r="B3130" s="148" t="s">
        <v>8688</v>
      </c>
      <c r="C3130" s="148" t="s">
        <v>5237</v>
      </c>
      <c r="D3130" s="149" t="s">
        <v>19958</v>
      </c>
    </row>
    <row r="3131" spans="1:4" ht="13.5" x14ac:dyDescent="0.25">
      <c r="A3131" s="148">
        <v>91785</v>
      </c>
      <c r="B3131" s="148" t="s">
        <v>8689</v>
      </c>
      <c r="C3131" s="148" t="s">
        <v>5237</v>
      </c>
      <c r="D3131" s="149" t="s">
        <v>24103</v>
      </c>
    </row>
    <row r="3132" spans="1:4" ht="13.5" x14ac:dyDescent="0.25">
      <c r="A3132" s="148">
        <v>91786</v>
      </c>
      <c r="B3132" s="148" t="s">
        <v>8690</v>
      </c>
      <c r="C3132" s="148" t="s">
        <v>5237</v>
      </c>
      <c r="D3132" s="149" t="s">
        <v>21906</v>
      </c>
    </row>
    <row r="3133" spans="1:4" ht="13.5" x14ac:dyDescent="0.25">
      <c r="A3133" s="148">
        <v>91787</v>
      </c>
      <c r="B3133" s="148" t="s">
        <v>8691</v>
      </c>
      <c r="C3133" s="148" t="s">
        <v>5237</v>
      </c>
      <c r="D3133" s="149" t="s">
        <v>24104</v>
      </c>
    </row>
    <row r="3134" spans="1:4" ht="13.5" x14ac:dyDescent="0.25">
      <c r="A3134" s="148">
        <v>91788</v>
      </c>
      <c r="B3134" s="148" t="s">
        <v>8692</v>
      </c>
      <c r="C3134" s="148" t="s">
        <v>5237</v>
      </c>
      <c r="D3134" s="149" t="s">
        <v>24105</v>
      </c>
    </row>
    <row r="3135" spans="1:4" ht="13.5" x14ac:dyDescent="0.25">
      <c r="A3135" s="148">
        <v>91789</v>
      </c>
      <c r="B3135" s="148" t="s">
        <v>8693</v>
      </c>
      <c r="C3135" s="148" t="s">
        <v>5237</v>
      </c>
      <c r="D3135" s="149" t="s">
        <v>17171</v>
      </c>
    </row>
    <row r="3136" spans="1:4" ht="13.5" x14ac:dyDescent="0.25">
      <c r="A3136" s="148">
        <v>91790</v>
      </c>
      <c r="B3136" s="148" t="s">
        <v>8694</v>
      </c>
      <c r="C3136" s="148" t="s">
        <v>5237</v>
      </c>
      <c r="D3136" s="149" t="s">
        <v>24106</v>
      </c>
    </row>
    <row r="3137" spans="1:4" ht="13.5" x14ac:dyDescent="0.25">
      <c r="A3137" s="148">
        <v>91791</v>
      </c>
      <c r="B3137" s="148" t="s">
        <v>8695</v>
      </c>
      <c r="C3137" s="148" t="s">
        <v>5237</v>
      </c>
      <c r="D3137" s="149" t="s">
        <v>24107</v>
      </c>
    </row>
    <row r="3138" spans="1:4" ht="13.5" x14ac:dyDescent="0.25">
      <c r="A3138" s="148">
        <v>91792</v>
      </c>
      <c r="B3138" s="148" t="s">
        <v>8696</v>
      </c>
      <c r="C3138" s="148" t="s">
        <v>5237</v>
      </c>
      <c r="D3138" s="149" t="s">
        <v>24108</v>
      </c>
    </row>
    <row r="3139" spans="1:4" ht="13.5" x14ac:dyDescent="0.25">
      <c r="A3139" s="148">
        <v>91793</v>
      </c>
      <c r="B3139" s="148" t="s">
        <v>8697</v>
      </c>
      <c r="C3139" s="148" t="s">
        <v>5237</v>
      </c>
      <c r="D3139" s="149" t="s">
        <v>23055</v>
      </c>
    </row>
    <row r="3140" spans="1:4" ht="13.5" x14ac:dyDescent="0.25">
      <c r="A3140" s="148">
        <v>91794</v>
      </c>
      <c r="B3140" s="148" t="s">
        <v>8698</v>
      </c>
      <c r="C3140" s="148" t="s">
        <v>5237</v>
      </c>
      <c r="D3140" s="149" t="s">
        <v>20376</v>
      </c>
    </row>
    <row r="3141" spans="1:4" ht="13.5" x14ac:dyDescent="0.25">
      <c r="A3141" s="148">
        <v>91795</v>
      </c>
      <c r="B3141" s="148" t="s">
        <v>8699</v>
      </c>
      <c r="C3141" s="148" t="s">
        <v>5237</v>
      </c>
      <c r="D3141" s="149" t="s">
        <v>13160</v>
      </c>
    </row>
    <row r="3142" spans="1:4" ht="13.5" x14ac:dyDescent="0.25">
      <c r="A3142" s="148">
        <v>91796</v>
      </c>
      <c r="B3142" s="148" t="s">
        <v>8700</v>
      </c>
      <c r="C3142" s="148" t="s">
        <v>5237</v>
      </c>
      <c r="D3142" s="149" t="s">
        <v>23824</v>
      </c>
    </row>
    <row r="3143" spans="1:4" ht="13.5" x14ac:dyDescent="0.25">
      <c r="A3143" s="148">
        <v>92275</v>
      </c>
      <c r="B3143" s="148" t="s">
        <v>8701</v>
      </c>
      <c r="C3143" s="148" t="s">
        <v>5237</v>
      </c>
      <c r="D3143" s="149" t="s">
        <v>13323</v>
      </c>
    </row>
    <row r="3144" spans="1:4" ht="13.5" x14ac:dyDescent="0.25">
      <c r="A3144" s="148">
        <v>92276</v>
      </c>
      <c r="B3144" s="148" t="s">
        <v>8702</v>
      </c>
      <c r="C3144" s="148" t="s">
        <v>5237</v>
      </c>
      <c r="D3144" s="149" t="s">
        <v>21464</v>
      </c>
    </row>
    <row r="3145" spans="1:4" ht="13.5" x14ac:dyDescent="0.25">
      <c r="A3145" s="148">
        <v>92277</v>
      </c>
      <c r="B3145" s="148" t="s">
        <v>8703</v>
      </c>
      <c r="C3145" s="148" t="s">
        <v>5237</v>
      </c>
      <c r="D3145" s="149" t="s">
        <v>24109</v>
      </c>
    </row>
    <row r="3146" spans="1:4" ht="13.5" x14ac:dyDescent="0.25">
      <c r="A3146" s="148">
        <v>92278</v>
      </c>
      <c r="B3146" s="148" t="s">
        <v>8704</v>
      </c>
      <c r="C3146" s="148" t="s">
        <v>5237</v>
      </c>
      <c r="D3146" s="149" t="s">
        <v>24110</v>
      </c>
    </row>
    <row r="3147" spans="1:4" ht="13.5" x14ac:dyDescent="0.25">
      <c r="A3147" s="148">
        <v>92279</v>
      </c>
      <c r="B3147" s="148" t="s">
        <v>8705</v>
      </c>
      <c r="C3147" s="148" t="s">
        <v>5237</v>
      </c>
      <c r="D3147" s="149" t="s">
        <v>24111</v>
      </c>
    </row>
    <row r="3148" spans="1:4" ht="13.5" x14ac:dyDescent="0.25">
      <c r="A3148" s="148">
        <v>92280</v>
      </c>
      <c r="B3148" s="148" t="s">
        <v>8706</v>
      </c>
      <c r="C3148" s="148" t="s">
        <v>5237</v>
      </c>
      <c r="D3148" s="149" t="s">
        <v>24112</v>
      </c>
    </row>
    <row r="3149" spans="1:4" ht="13.5" x14ac:dyDescent="0.25">
      <c r="A3149" s="148">
        <v>92281</v>
      </c>
      <c r="B3149" s="148" t="s">
        <v>8707</v>
      </c>
      <c r="C3149" s="148" t="s">
        <v>5237</v>
      </c>
      <c r="D3149" s="149" t="s">
        <v>24113</v>
      </c>
    </row>
    <row r="3150" spans="1:4" ht="13.5" x14ac:dyDescent="0.25">
      <c r="A3150" s="148">
        <v>92282</v>
      </c>
      <c r="B3150" s="148" t="s">
        <v>8708</v>
      </c>
      <c r="C3150" s="148" t="s">
        <v>5237</v>
      </c>
      <c r="D3150" s="149" t="s">
        <v>24114</v>
      </c>
    </row>
    <row r="3151" spans="1:4" ht="13.5" x14ac:dyDescent="0.25">
      <c r="A3151" s="148">
        <v>92283</v>
      </c>
      <c r="B3151" s="148" t="s">
        <v>8709</v>
      </c>
      <c r="C3151" s="148" t="s">
        <v>5237</v>
      </c>
      <c r="D3151" s="149" t="s">
        <v>24115</v>
      </c>
    </row>
    <row r="3152" spans="1:4" ht="13.5" x14ac:dyDescent="0.25">
      <c r="A3152" s="148">
        <v>92284</v>
      </c>
      <c r="B3152" s="148" t="s">
        <v>8710</v>
      </c>
      <c r="C3152" s="148" t="s">
        <v>5237</v>
      </c>
      <c r="D3152" s="149" t="s">
        <v>24116</v>
      </c>
    </row>
    <row r="3153" spans="1:4" ht="13.5" x14ac:dyDescent="0.25">
      <c r="A3153" s="148">
        <v>92285</v>
      </c>
      <c r="B3153" s="148" t="s">
        <v>8711</v>
      </c>
      <c r="C3153" s="148" t="s">
        <v>5237</v>
      </c>
      <c r="D3153" s="149" t="s">
        <v>24117</v>
      </c>
    </row>
    <row r="3154" spans="1:4" ht="13.5" x14ac:dyDescent="0.25">
      <c r="A3154" s="148">
        <v>92286</v>
      </c>
      <c r="B3154" s="148" t="s">
        <v>8712</v>
      </c>
      <c r="C3154" s="148" t="s">
        <v>5237</v>
      </c>
      <c r="D3154" s="149" t="s">
        <v>24118</v>
      </c>
    </row>
    <row r="3155" spans="1:4" ht="13.5" x14ac:dyDescent="0.25">
      <c r="A3155" s="148">
        <v>92305</v>
      </c>
      <c r="B3155" s="148" t="s">
        <v>8713</v>
      </c>
      <c r="C3155" s="148" t="s">
        <v>5237</v>
      </c>
      <c r="D3155" s="149" t="s">
        <v>17274</v>
      </c>
    </row>
    <row r="3156" spans="1:4" ht="13.5" x14ac:dyDescent="0.25">
      <c r="A3156" s="148">
        <v>92306</v>
      </c>
      <c r="B3156" s="148" t="s">
        <v>8714</v>
      </c>
      <c r="C3156" s="148" t="s">
        <v>5237</v>
      </c>
      <c r="D3156" s="149" t="s">
        <v>24119</v>
      </c>
    </row>
    <row r="3157" spans="1:4" ht="13.5" x14ac:dyDescent="0.25">
      <c r="A3157" s="148">
        <v>92307</v>
      </c>
      <c r="B3157" s="148" t="s">
        <v>8715</v>
      </c>
      <c r="C3157" s="148" t="s">
        <v>5237</v>
      </c>
      <c r="D3157" s="149" t="s">
        <v>14341</v>
      </c>
    </row>
    <row r="3158" spans="1:4" ht="13.5" x14ac:dyDescent="0.25">
      <c r="A3158" s="148">
        <v>92308</v>
      </c>
      <c r="B3158" s="148" t="s">
        <v>8716</v>
      </c>
      <c r="C3158" s="148" t="s">
        <v>5237</v>
      </c>
      <c r="D3158" s="149" t="s">
        <v>21501</v>
      </c>
    </row>
    <row r="3159" spans="1:4" ht="13.5" x14ac:dyDescent="0.25">
      <c r="A3159" s="148">
        <v>92309</v>
      </c>
      <c r="B3159" s="148" t="s">
        <v>8717</v>
      </c>
      <c r="C3159" s="148" t="s">
        <v>5237</v>
      </c>
      <c r="D3159" s="149" t="s">
        <v>20883</v>
      </c>
    </row>
    <row r="3160" spans="1:4" ht="13.5" x14ac:dyDescent="0.25">
      <c r="A3160" s="148">
        <v>92310</v>
      </c>
      <c r="B3160" s="148" t="s">
        <v>8718</v>
      </c>
      <c r="C3160" s="148" t="s">
        <v>5237</v>
      </c>
      <c r="D3160" s="149" t="s">
        <v>24120</v>
      </c>
    </row>
    <row r="3161" spans="1:4" ht="13.5" x14ac:dyDescent="0.25">
      <c r="A3161" s="148">
        <v>92320</v>
      </c>
      <c r="B3161" s="148" t="s">
        <v>8719</v>
      </c>
      <c r="C3161" s="148" t="s">
        <v>5237</v>
      </c>
      <c r="D3161" s="149" t="s">
        <v>21472</v>
      </c>
    </row>
    <row r="3162" spans="1:4" ht="13.5" x14ac:dyDescent="0.25">
      <c r="A3162" s="148">
        <v>92321</v>
      </c>
      <c r="B3162" s="148" t="s">
        <v>8720</v>
      </c>
      <c r="C3162" s="148" t="s">
        <v>5237</v>
      </c>
      <c r="D3162" s="149" t="s">
        <v>16306</v>
      </c>
    </row>
    <row r="3163" spans="1:4" ht="13.5" x14ac:dyDescent="0.25">
      <c r="A3163" s="148">
        <v>92322</v>
      </c>
      <c r="B3163" s="148" t="s">
        <v>8721</v>
      </c>
      <c r="C3163" s="148" t="s">
        <v>5237</v>
      </c>
      <c r="D3163" s="149" t="s">
        <v>24121</v>
      </c>
    </row>
    <row r="3164" spans="1:4" ht="13.5" x14ac:dyDescent="0.25">
      <c r="A3164" s="148">
        <v>92323</v>
      </c>
      <c r="B3164" s="148" t="s">
        <v>8722</v>
      </c>
      <c r="C3164" s="148" t="s">
        <v>5237</v>
      </c>
      <c r="D3164" s="149" t="s">
        <v>24122</v>
      </c>
    </row>
    <row r="3165" spans="1:4" ht="13.5" x14ac:dyDescent="0.25">
      <c r="A3165" s="148">
        <v>92324</v>
      </c>
      <c r="B3165" s="148" t="s">
        <v>8723</v>
      </c>
      <c r="C3165" s="148" t="s">
        <v>5237</v>
      </c>
      <c r="D3165" s="149" t="s">
        <v>24123</v>
      </c>
    </row>
    <row r="3166" spans="1:4" ht="13.5" x14ac:dyDescent="0.25">
      <c r="A3166" s="148">
        <v>92325</v>
      </c>
      <c r="B3166" s="148" t="s">
        <v>8724</v>
      </c>
      <c r="C3166" s="148" t="s">
        <v>5237</v>
      </c>
      <c r="D3166" s="149" t="s">
        <v>24124</v>
      </c>
    </row>
    <row r="3167" spans="1:4" ht="13.5" x14ac:dyDescent="0.25">
      <c r="A3167" s="148">
        <v>92335</v>
      </c>
      <c r="B3167" s="148" t="s">
        <v>18448</v>
      </c>
      <c r="C3167" s="148" t="s">
        <v>5237</v>
      </c>
      <c r="D3167" s="149" t="s">
        <v>24125</v>
      </c>
    </row>
    <row r="3168" spans="1:4" ht="13.5" x14ac:dyDescent="0.25">
      <c r="A3168" s="148">
        <v>92336</v>
      </c>
      <c r="B3168" s="148" t="s">
        <v>18449</v>
      </c>
      <c r="C3168" s="148" t="s">
        <v>5237</v>
      </c>
      <c r="D3168" s="149" t="s">
        <v>24126</v>
      </c>
    </row>
    <row r="3169" spans="1:4" ht="13.5" x14ac:dyDescent="0.25">
      <c r="A3169" s="148">
        <v>92337</v>
      </c>
      <c r="B3169" s="148" t="s">
        <v>18450</v>
      </c>
      <c r="C3169" s="148" t="s">
        <v>5237</v>
      </c>
      <c r="D3169" s="149" t="s">
        <v>24127</v>
      </c>
    </row>
    <row r="3170" spans="1:4" ht="13.5" x14ac:dyDescent="0.25">
      <c r="A3170" s="148">
        <v>92338</v>
      </c>
      <c r="B3170" s="148" t="s">
        <v>18451</v>
      </c>
      <c r="C3170" s="148" t="s">
        <v>5237</v>
      </c>
      <c r="D3170" s="149" t="s">
        <v>24128</v>
      </c>
    </row>
    <row r="3171" spans="1:4" ht="13.5" x14ac:dyDescent="0.25">
      <c r="A3171" s="148">
        <v>92339</v>
      </c>
      <c r="B3171" s="148" t="s">
        <v>18452</v>
      </c>
      <c r="C3171" s="148" t="s">
        <v>5237</v>
      </c>
      <c r="D3171" s="149" t="s">
        <v>24129</v>
      </c>
    </row>
    <row r="3172" spans="1:4" ht="13.5" x14ac:dyDescent="0.25">
      <c r="A3172" s="148">
        <v>92341</v>
      </c>
      <c r="B3172" s="148" t="s">
        <v>18453</v>
      </c>
      <c r="C3172" s="148" t="s">
        <v>5237</v>
      </c>
      <c r="D3172" s="149" t="s">
        <v>24130</v>
      </c>
    </row>
    <row r="3173" spans="1:4" ht="13.5" x14ac:dyDescent="0.25">
      <c r="A3173" s="148">
        <v>92342</v>
      </c>
      <c r="B3173" s="148" t="s">
        <v>18454</v>
      </c>
      <c r="C3173" s="148" t="s">
        <v>5237</v>
      </c>
      <c r="D3173" s="149" t="s">
        <v>24131</v>
      </c>
    </row>
    <row r="3174" spans="1:4" ht="13.5" x14ac:dyDescent="0.25">
      <c r="A3174" s="148">
        <v>92343</v>
      </c>
      <c r="B3174" s="148" t="s">
        <v>18455</v>
      </c>
      <c r="C3174" s="148" t="s">
        <v>5237</v>
      </c>
      <c r="D3174" s="149" t="s">
        <v>24132</v>
      </c>
    </row>
    <row r="3175" spans="1:4" ht="13.5" x14ac:dyDescent="0.25">
      <c r="A3175" s="148">
        <v>92361</v>
      </c>
      <c r="B3175" s="148" t="s">
        <v>18456</v>
      </c>
      <c r="C3175" s="148" t="s">
        <v>5237</v>
      </c>
      <c r="D3175" s="149" t="s">
        <v>24133</v>
      </c>
    </row>
    <row r="3176" spans="1:4" ht="13.5" x14ac:dyDescent="0.25">
      <c r="A3176" s="148">
        <v>92362</v>
      </c>
      <c r="B3176" s="148" t="s">
        <v>18457</v>
      </c>
      <c r="C3176" s="148" t="s">
        <v>5237</v>
      </c>
      <c r="D3176" s="149" t="s">
        <v>24134</v>
      </c>
    </row>
    <row r="3177" spans="1:4" ht="13.5" x14ac:dyDescent="0.25">
      <c r="A3177" s="148">
        <v>92364</v>
      </c>
      <c r="B3177" s="148" t="s">
        <v>18458</v>
      </c>
      <c r="C3177" s="148" t="s">
        <v>5237</v>
      </c>
      <c r="D3177" s="149" t="s">
        <v>24135</v>
      </c>
    </row>
    <row r="3178" spans="1:4" ht="13.5" x14ac:dyDescent="0.25">
      <c r="A3178" s="148">
        <v>92365</v>
      </c>
      <c r="B3178" s="148" t="s">
        <v>18459</v>
      </c>
      <c r="C3178" s="148" t="s">
        <v>5237</v>
      </c>
      <c r="D3178" s="149" t="s">
        <v>15374</v>
      </c>
    </row>
    <row r="3179" spans="1:4" ht="13.5" x14ac:dyDescent="0.25">
      <c r="A3179" s="148">
        <v>92366</v>
      </c>
      <c r="B3179" s="148" t="s">
        <v>18460</v>
      </c>
      <c r="C3179" s="148" t="s">
        <v>5237</v>
      </c>
      <c r="D3179" s="149" t="s">
        <v>24136</v>
      </c>
    </row>
    <row r="3180" spans="1:4" ht="13.5" x14ac:dyDescent="0.25">
      <c r="A3180" s="148">
        <v>92367</v>
      </c>
      <c r="B3180" s="148" t="s">
        <v>18461</v>
      </c>
      <c r="C3180" s="148" t="s">
        <v>5237</v>
      </c>
      <c r="D3180" s="149" t="s">
        <v>20480</v>
      </c>
    </row>
    <row r="3181" spans="1:4" ht="13.5" x14ac:dyDescent="0.25">
      <c r="A3181" s="148">
        <v>92368</v>
      </c>
      <c r="B3181" s="148" t="s">
        <v>18462</v>
      </c>
      <c r="C3181" s="148" t="s">
        <v>5237</v>
      </c>
      <c r="D3181" s="149" t="s">
        <v>24137</v>
      </c>
    </row>
    <row r="3182" spans="1:4" ht="13.5" x14ac:dyDescent="0.25">
      <c r="A3182" s="148">
        <v>92648</v>
      </c>
      <c r="B3182" s="148" t="s">
        <v>18463</v>
      </c>
      <c r="C3182" s="148" t="s">
        <v>5237</v>
      </c>
      <c r="D3182" s="149" t="s">
        <v>24138</v>
      </c>
    </row>
    <row r="3183" spans="1:4" ht="13.5" x14ac:dyDescent="0.25">
      <c r="A3183" s="148">
        <v>92649</v>
      </c>
      <c r="B3183" s="148" t="s">
        <v>18464</v>
      </c>
      <c r="C3183" s="148" t="s">
        <v>5237</v>
      </c>
      <c r="D3183" s="149" t="s">
        <v>24139</v>
      </c>
    </row>
    <row r="3184" spans="1:4" ht="13.5" x14ac:dyDescent="0.25">
      <c r="A3184" s="148">
        <v>92650</v>
      </c>
      <c r="B3184" s="148" t="s">
        <v>18465</v>
      </c>
      <c r="C3184" s="148" t="s">
        <v>5237</v>
      </c>
      <c r="D3184" s="149" t="s">
        <v>24140</v>
      </c>
    </row>
    <row r="3185" spans="1:4" ht="13.5" x14ac:dyDescent="0.25">
      <c r="A3185" s="148">
        <v>92652</v>
      </c>
      <c r="B3185" s="148" t="s">
        <v>18466</v>
      </c>
      <c r="C3185" s="148" t="s">
        <v>5237</v>
      </c>
      <c r="D3185" s="149" t="s">
        <v>23715</v>
      </c>
    </row>
    <row r="3186" spans="1:4" ht="13.5" x14ac:dyDescent="0.25">
      <c r="A3186" s="148">
        <v>92653</v>
      </c>
      <c r="B3186" s="148" t="s">
        <v>18467</v>
      </c>
      <c r="C3186" s="148" t="s">
        <v>5237</v>
      </c>
      <c r="D3186" s="149" t="s">
        <v>23750</v>
      </c>
    </row>
    <row r="3187" spans="1:4" ht="13.5" x14ac:dyDescent="0.25">
      <c r="A3187" s="148">
        <v>92654</v>
      </c>
      <c r="B3187" s="148" t="s">
        <v>18468</v>
      </c>
      <c r="C3187" s="148" t="s">
        <v>5237</v>
      </c>
      <c r="D3187" s="149" t="s">
        <v>24141</v>
      </c>
    </row>
    <row r="3188" spans="1:4" ht="13.5" x14ac:dyDescent="0.25">
      <c r="A3188" s="148">
        <v>92655</v>
      </c>
      <c r="B3188" s="148" t="s">
        <v>18469</v>
      </c>
      <c r="C3188" s="148" t="s">
        <v>5237</v>
      </c>
      <c r="D3188" s="149" t="s">
        <v>24142</v>
      </c>
    </row>
    <row r="3189" spans="1:4" ht="13.5" x14ac:dyDescent="0.25">
      <c r="A3189" s="148">
        <v>92656</v>
      </c>
      <c r="B3189" s="148" t="s">
        <v>18470</v>
      </c>
      <c r="C3189" s="148" t="s">
        <v>5237</v>
      </c>
      <c r="D3189" s="149" t="s">
        <v>24143</v>
      </c>
    </row>
    <row r="3190" spans="1:4" ht="13.5" x14ac:dyDescent="0.25">
      <c r="A3190" s="148">
        <v>92687</v>
      </c>
      <c r="B3190" s="148" t="s">
        <v>18471</v>
      </c>
      <c r="C3190" s="148" t="s">
        <v>5237</v>
      </c>
      <c r="D3190" s="149" t="s">
        <v>24144</v>
      </c>
    </row>
    <row r="3191" spans="1:4" ht="13.5" x14ac:dyDescent="0.25">
      <c r="A3191" s="148">
        <v>92688</v>
      </c>
      <c r="B3191" s="148" t="s">
        <v>18472</v>
      </c>
      <c r="C3191" s="148" t="s">
        <v>5237</v>
      </c>
      <c r="D3191" s="149" t="s">
        <v>23569</v>
      </c>
    </row>
    <row r="3192" spans="1:4" ht="13.5" x14ac:dyDescent="0.25">
      <c r="A3192" s="148">
        <v>92689</v>
      </c>
      <c r="B3192" s="148" t="s">
        <v>18473</v>
      </c>
      <c r="C3192" s="148" t="s">
        <v>5237</v>
      </c>
      <c r="D3192" s="149" t="s">
        <v>24145</v>
      </c>
    </row>
    <row r="3193" spans="1:4" ht="13.5" x14ac:dyDescent="0.25">
      <c r="A3193" s="148">
        <v>92690</v>
      </c>
      <c r="B3193" s="148" t="s">
        <v>18474</v>
      </c>
      <c r="C3193" s="148" t="s">
        <v>5237</v>
      </c>
      <c r="D3193" s="149" t="s">
        <v>24146</v>
      </c>
    </row>
    <row r="3194" spans="1:4" ht="13.5" x14ac:dyDescent="0.25">
      <c r="A3194" s="148">
        <v>94462</v>
      </c>
      <c r="B3194" s="148" t="s">
        <v>8757</v>
      </c>
      <c r="C3194" s="148" t="s">
        <v>5237</v>
      </c>
      <c r="D3194" s="149" t="s">
        <v>24147</v>
      </c>
    </row>
    <row r="3195" spans="1:4" ht="13.5" x14ac:dyDescent="0.25">
      <c r="A3195" s="148">
        <v>94463</v>
      </c>
      <c r="B3195" s="148" t="s">
        <v>8758</v>
      </c>
      <c r="C3195" s="148" t="s">
        <v>5237</v>
      </c>
      <c r="D3195" s="149" t="s">
        <v>17371</v>
      </c>
    </row>
    <row r="3196" spans="1:4" ht="13.5" x14ac:dyDescent="0.25">
      <c r="A3196" s="148">
        <v>94464</v>
      </c>
      <c r="B3196" s="148" t="s">
        <v>8759</v>
      </c>
      <c r="C3196" s="148" t="s">
        <v>5237</v>
      </c>
      <c r="D3196" s="149" t="s">
        <v>24148</v>
      </c>
    </row>
    <row r="3197" spans="1:4" ht="13.5" x14ac:dyDescent="0.25">
      <c r="A3197" s="148">
        <v>94602</v>
      </c>
      <c r="B3197" s="148" t="s">
        <v>8760</v>
      </c>
      <c r="C3197" s="148" t="s">
        <v>5237</v>
      </c>
      <c r="D3197" s="149" t="s">
        <v>24149</v>
      </c>
    </row>
    <row r="3198" spans="1:4" ht="13.5" x14ac:dyDescent="0.25">
      <c r="A3198" s="148">
        <v>94603</v>
      </c>
      <c r="B3198" s="148" t="s">
        <v>8761</v>
      </c>
      <c r="C3198" s="148" t="s">
        <v>5237</v>
      </c>
      <c r="D3198" s="149" t="s">
        <v>24150</v>
      </c>
    </row>
    <row r="3199" spans="1:4" ht="13.5" x14ac:dyDescent="0.25">
      <c r="A3199" s="148">
        <v>94604</v>
      </c>
      <c r="B3199" s="148" t="s">
        <v>8762</v>
      </c>
      <c r="C3199" s="148" t="s">
        <v>5237</v>
      </c>
      <c r="D3199" s="149" t="s">
        <v>24151</v>
      </c>
    </row>
    <row r="3200" spans="1:4" ht="13.5" x14ac:dyDescent="0.25">
      <c r="A3200" s="148">
        <v>94605</v>
      </c>
      <c r="B3200" s="148" t="s">
        <v>8763</v>
      </c>
      <c r="C3200" s="148" t="s">
        <v>5237</v>
      </c>
      <c r="D3200" s="149" t="s">
        <v>24152</v>
      </c>
    </row>
    <row r="3201" spans="1:4" ht="13.5" x14ac:dyDescent="0.25">
      <c r="A3201" s="148">
        <v>94648</v>
      </c>
      <c r="B3201" s="148" t="s">
        <v>8764</v>
      </c>
      <c r="C3201" s="148" t="s">
        <v>5237</v>
      </c>
      <c r="D3201" s="149" t="s">
        <v>19463</v>
      </c>
    </row>
    <row r="3202" spans="1:4" ht="13.5" x14ac:dyDescent="0.25">
      <c r="A3202" s="148">
        <v>94649</v>
      </c>
      <c r="B3202" s="148" t="s">
        <v>8765</v>
      </c>
      <c r="C3202" s="148" t="s">
        <v>5237</v>
      </c>
      <c r="D3202" s="149" t="s">
        <v>14704</v>
      </c>
    </row>
    <row r="3203" spans="1:4" ht="13.5" x14ac:dyDescent="0.25">
      <c r="A3203" s="148">
        <v>94650</v>
      </c>
      <c r="B3203" s="148" t="s">
        <v>8766</v>
      </c>
      <c r="C3203" s="148" t="s">
        <v>5237</v>
      </c>
      <c r="D3203" s="149" t="s">
        <v>21844</v>
      </c>
    </row>
    <row r="3204" spans="1:4" ht="13.5" x14ac:dyDescent="0.25">
      <c r="A3204" s="148">
        <v>94651</v>
      </c>
      <c r="B3204" s="148" t="s">
        <v>8767</v>
      </c>
      <c r="C3204" s="148" t="s">
        <v>5237</v>
      </c>
      <c r="D3204" s="149" t="s">
        <v>13979</v>
      </c>
    </row>
    <row r="3205" spans="1:4" ht="13.5" x14ac:dyDescent="0.25">
      <c r="A3205" s="148">
        <v>94652</v>
      </c>
      <c r="B3205" s="148" t="s">
        <v>8768</v>
      </c>
      <c r="C3205" s="148" t="s">
        <v>5237</v>
      </c>
      <c r="D3205" s="149" t="s">
        <v>23771</v>
      </c>
    </row>
    <row r="3206" spans="1:4" ht="13.5" x14ac:dyDescent="0.25">
      <c r="A3206" s="148">
        <v>94653</v>
      </c>
      <c r="B3206" s="148" t="s">
        <v>8769</v>
      </c>
      <c r="C3206" s="148" t="s">
        <v>5237</v>
      </c>
      <c r="D3206" s="149" t="s">
        <v>24153</v>
      </c>
    </row>
    <row r="3207" spans="1:4" ht="13.5" x14ac:dyDescent="0.25">
      <c r="A3207" s="148">
        <v>94654</v>
      </c>
      <c r="B3207" s="148" t="s">
        <v>8770</v>
      </c>
      <c r="C3207" s="148" t="s">
        <v>5237</v>
      </c>
      <c r="D3207" s="149" t="s">
        <v>19440</v>
      </c>
    </row>
    <row r="3208" spans="1:4" ht="13.5" x14ac:dyDescent="0.25">
      <c r="A3208" s="148">
        <v>94655</v>
      </c>
      <c r="B3208" s="148" t="s">
        <v>8771</v>
      </c>
      <c r="C3208" s="148" t="s">
        <v>5237</v>
      </c>
      <c r="D3208" s="149" t="s">
        <v>17269</v>
      </c>
    </row>
    <row r="3209" spans="1:4" ht="13.5" x14ac:dyDescent="0.25">
      <c r="A3209" s="148">
        <v>94716</v>
      </c>
      <c r="B3209" s="148" t="s">
        <v>8772</v>
      </c>
      <c r="C3209" s="148" t="s">
        <v>5237</v>
      </c>
      <c r="D3209" s="149" t="s">
        <v>16319</v>
      </c>
    </row>
    <row r="3210" spans="1:4" ht="13.5" x14ac:dyDescent="0.25">
      <c r="A3210" s="148">
        <v>94717</v>
      </c>
      <c r="B3210" s="148" t="s">
        <v>8773</v>
      </c>
      <c r="C3210" s="148" t="s">
        <v>5237</v>
      </c>
      <c r="D3210" s="149" t="s">
        <v>24154</v>
      </c>
    </row>
    <row r="3211" spans="1:4" ht="13.5" x14ac:dyDescent="0.25">
      <c r="A3211" s="148">
        <v>94718</v>
      </c>
      <c r="B3211" s="148" t="s">
        <v>8774</v>
      </c>
      <c r="C3211" s="148" t="s">
        <v>5237</v>
      </c>
      <c r="D3211" s="149" t="s">
        <v>22000</v>
      </c>
    </row>
    <row r="3212" spans="1:4" ht="13.5" x14ac:dyDescent="0.25">
      <c r="A3212" s="148">
        <v>94719</v>
      </c>
      <c r="B3212" s="148" t="s">
        <v>8775</v>
      </c>
      <c r="C3212" s="148" t="s">
        <v>5237</v>
      </c>
      <c r="D3212" s="149" t="s">
        <v>24155</v>
      </c>
    </row>
    <row r="3213" spans="1:4" ht="13.5" x14ac:dyDescent="0.25">
      <c r="A3213" s="148">
        <v>94720</v>
      </c>
      <c r="B3213" s="148" t="s">
        <v>8776</v>
      </c>
      <c r="C3213" s="148" t="s">
        <v>5237</v>
      </c>
      <c r="D3213" s="149" t="s">
        <v>21051</v>
      </c>
    </row>
    <row r="3214" spans="1:4" ht="13.5" x14ac:dyDescent="0.25">
      <c r="A3214" s="148">
        <v>94721</v>
      </c>
      <c r="B3214" s="148" t="s">
        <v>8777</v>
      </c>
      <c r="C3214" s="148" t="s">
        <v>5237</v>
      </c>
      <c r="D3214" s="149" t="s">
        <v>24156</v>
      </c>
    </row>
    <row r="3215" spans="1:4" ht="13.5" x14ac:dyDescent="0.25">
      <c r="A3215" s="148">
        <v>94722</v>
      </c>
      <c r="B3215" s="148" t="s">
        <v>8778</v>
      </c>
      <c r="C3215" s="148" t="s">
        <v>5237</v>
      </c>
      <c r="D3215" s="149" t="s">
        <v>24157</v>
      </c>
    </row>
    <row r="3216" spans="1:4" ht="13.5" x14ac:dyDescent="0.25">
      <c r="A3216" s="148">
        <v>95697</v>
      </c>
      <c r="B3216" s="148" t="s">
        <v>18475</v>
      </c>
      <c r="C3216" s="148" t="s">
        <v>5237</v>
      </c>
      <c r="D3216" s="149" t="s">
        <v>24158</v>
      </c>
    </row>
    <row r="3217" spans="1:4" ht="13.5" x14ac:dyDescent="0.25">
      <c r="A3217" s="148">
        <v>96635</v>
      </c>
      <c r="B3217" s="148" t="s">
        <v>8780</v>
      </c>
      <c r="C3217" s="148" t="s">
        <v>5237</v>
      </c>
      <c r="D3217" s="149" t="s">
        <v>19658</v>
      </c>
    </row>
    <row r="3218" spans="1:4" ht="13.5" x14ac:dyDescent="0.25">
      <c r="A3218" s="148">
        <v>96636</v>
      </c>
      <c r="B3218" s="148" t="s">
        <v>8781</v>
      </c>
      <c r="C3218" s="148" t="s">
        <v>5237</v>
      </c>
      <c r="D3218" s="149" t="s">
        <v>24159</v>
      </c>
    </row>
    <row r="3219" spans="1:4" ht="13.5" x14ac:dyDescent="0.25">
      <c r="A3219" s="148">
        <v>96644</v>
      </c>
      <c r="B3219" s="148" t="s">
        <v>8782</v>
      </c>
      <c r="C3219" s="148" t="s">
        <v>5237</v>
      </c>
      <c r="D3219" s="149" t="s">
        <v>21300</v>
      </c>
    </row>
    <row r="3220" spans="1:4" ht="13.5" x14ac:dyDescent="0.25">
      <c r="A3220" s="148">
        <v>96645</v>
      </c>
      <c r="B3220" s="148" t="s">
        <v>8783</v>
      </c>
      <c r="C3220" s="148" t="s">
        <v>5237</v>
      </c>
      <c r="D3220" s="149" t="s">
        <v>15879</v>
      </c>
    </row>
    <row r="3221" spans="1:4" ht="13.5" x14ac:dyDescent="0.25">
      <c r="A3221" s="148">
        <v>96646</v>
      </c>
      <c r="B3221" s="148" t="s">
        <v>8784</v>
      </c>
      <c r="C3221" s="148" t="s">
        <v>5237</v>
      </c>
      <c r="D3221" s="149" t="s">
        <v>24160</v>
      </c>
    </row>
    <row r="3222" spans="1:4" ht="13.5" x14ac:dyDescent="0.25">
      <c r="A3222" s="148">
        <v>96647</v>
      </c>
      <c r="B3222" s="148" t="s">
        <v>8785</v>
      </c>
      <c r="C3222" s="148" t="s">
        <v>5237</v>
      </c>
      <c r="D3222" s="149" t="s">
        <v>20664</v>
      </c>
    </row>
    <row r="3223" spans="1:4" ht="13.5" x14ac:dyDescent="0.25">
      <c r="A3223" s="148">
        <v>96648</v>
      </c>
      <c r="B3223" s="148" t="s">
        <v>8786</v>
      </c>
      <c r="C3223" s="148" t="s">
        <v>5237</v>
      </c>
      <c r="D3223" s="149" t="s">
        <v>20302</v>
      </c>
    </row>
    <row r="3224" spans="1:4" ht="13.5" x14ac:dyDescent="0.25">
      <c r="A3224" s="148">
        <v>96649</v>
      </c>
      <c r="B3224" s="148" t="s">
        <v>8787</v>
      </c>
      <c r="C3224" s="148" t="s">
        <v>5237</v>
      </c>
      <c r="D3224" s="149" t="s">
        <v>24161</v>
      </c>
    </row>
    <row r="3225" spans="1:4" ht="13.5" x14ac:dyDescent="0.25">
      <c r="A3225" s="148">
        <v>96668</v>
      </c>
      <c r="B3225" s="148" t="s">
        <v>8788</v>
      </c>
      <c r="C3225" s="148" t="s">
        <v>5237</v>
      </c>
      <c r="D3225" s="149" t="s">
        <v>15492</v>
      </c>
    </row>
    <row r="3226" spans="1:4" ht="13.5" x14ac:dyDescent="0.25">
      <c r="A3226" s="148">
        <v>96669</v>
      </c>
      <c r="B3226" s="148" t="s">
        <v>8789</v>
      </c>
      <c r="C3226" s="148" t="s">
        <v>5237</v>
      </c>
      <c r="D3226" s="149" t="s">
        <v>15701</v>
      </c>
    </row>
    <row r="3227" spans="1:4" ht="13.5" x14ac:dyDescent="0.25">
      <c r="A3227" s="148">
        <v>96670</v>
      </c>
      <c r="B3227" s="148" t="s">
        <v>8790</v>
      </c>
      <c r="C3227" s="148" t="s">
        <v>5237</v>
      </c>
      <c r="D3227" s="149" t="s">
        <v>24162</v>
      </c>
    </row>
    <row r="3228" spans="1:4" ht="13.5" x14ac:dyDescent="0.25">
      <c r="A3228" s="148">
        <v>96671</v>
      </c>
      <c r="B3228" s="148" t="s">
        <v>8791</v>
      </c>
      <c r="C3228" s="148" t="s">
        <v>5237</v>
      </c>
      <c r="D3228" s="149" t="s">
        <v>20861</v>
      </c>
    </row>
    <row r="3229" spans="1:4" ht="13.5" x14ac:dyDescent="0.25">
      <c r="A3229" s="148">
        <v>96672</v>
      </c>
      <c r="B3229" s="148" t="s">
        <v>8792</v>
      </c>
      <c r="C3229" s="148" t="s">
        <v>5237</v>
      </c>
      <c r="D3229" s="149" t="s">
        <v>24163</v>
      </c>
    </row>
    <row r="3230" spans="1:4" ht="13.5" x14ac:dyDescent="0.25">
      <c r="A3230" s="148">
        <v>96673</v>
      </c>
      <c r="B3230" s="148" t="s">
        <v>8793</v>
      </c>
      <c r="C3230" s="148" t="s">
        <v>5237</v>
      </c>
      <c r="D3230" s="149" t="s">
        <v>14076</v>
      </c>
    </row>
    <row r="3231" spans="1:4" ht="13.5" x14ac:dyDescent="0.25">
      <c r="A3231" s="148">
        <v>96674</v>
      </c>
      <c r="B3231" s="148" t="s">
        <v>8794</v>
      </c>
      <c r="C3231" s="148" t="s">
        <v>5237</v>
      </c>
      <c r="D3231" s="149" t="s">
        <v>24164</v>
      </c>
    </row>
    <row r="3232" spans="1:4" ht="13.5" x14ac:dyDescent="0.25">
      <c r="A3232" s="148">
        <v>96675</v>
      </c>
      <c r="B3232" s="148" t="s">
        <v>8795</v>
      </c>
      <c r="C3232" s="148" t="s">
        <v>5237</v>
      </c>
      <c r="D3232" s="149" t="s">
        <v>24165</v>
      </c>
    </row>
    <row r="3233" spans="1:4" ht="13.5" x14ac:dyDescent="0.25">
      <c r="A3233" s="148">
        <v>96676</v>
      </c>
      <c r="B3233" s="148" t="s">
        <v>8796</v>
      </c>
      <c r="C3233" s="148" t="s">
        <v>5237</v>
      </c>
      <c r="D3233" s="149" t="s">
        <v>13721</v>
      </c>
    </row>
    <row r="3234" spans="1:4" ht="13.5" x14ac:dyDescent="0.25">
      <c r="A3234" s="148">
        <v>96677</v>
      </c>
      <c r="B3234" s="148" t="s">
        <v>8797</v>
      </c>
      <c r="C3234" s="148" t="s">
        <v>5237</v>
      </c>
      <c r="D3234" s="149" t="s">
        <v>21021</v>
      </c>
    </row>
    <row r="3235" spans="1:4" ht="13.5" x14ac:dyDescent="0.25">
      <c r="A3235" s="148">
        <v>96678</v>
      </c>
      <c r="B3235" s="148" t="s">
        <v>8798</v>
      </c>
      <c r="C3235" s="148" t="s">
        <v>5237</v>
      </c>
      <c r="D3235" s="149" t="s">
        <v>22256</v>
      </c>
    </row>
    <row r="3236" spans="1:4" ht="13.5" x14ac:dyDescent="0.25">
      <c r="A3236" s="148">
        <v>96679</v>
      </c>
      <c r="B3236" s="148" t="s">
        <v>8799</v>
      </c>
      <c r="C3236" s="148" t="s">
        <v>5237</v>
      </c>
      <c r="D3236" s="149" t="s">
        <v>19958</v>
      </c>
    </row>
    <row r="3237" spans="1:4" ht="13.5" x14ac:dyDescent="0.25">
      <c r="A3237" s="148">
        <v>96680</v>
      </c>
      <c r="B3237" s="148" t="s">
        <v>8800</v>
      </c>
      <c r="C3237" s="148" t="s">
        <v>5237</v>
      </c>
      <c r="D3237" s="149" t="s">
        <v>21176</v>
      </c>
    </row>
    <row r="3238" spans="1:4" ht="13.5" x14ac:dyDescent="0.25">
      <c r="A3238" s="148">
        <v>96681</v>
      </c>
      <c r="B3238" s="148" t="s">
        <v>8801</v>
      </c>
      <c r="C3238" s="148" t="s">
        <v>5237</v>
      </c>
      <c r="D3238" s="149" t="s">
        <v>24166</v>
      </c>
    </row>
    <row r="3239" spans="1:4" ht="13.5" x14ac:dyDescent="0.25">
      <c r="A3239" s="148">
        <v>96682</v>
      </c>
      <c r="B3239" s="148" t="s">
        <v>8802</v>
      </c>
      <c r="C3239" s="148" t="s">
        <v>5237</v>
      </c>
      <c r="D3239" s="149" t="s">
        <v>24167</v>
      </c>
    </row>
    <row r="3240" spans="1:4" ht="13.5" x14ac:dyDescent="0.25">
      <c r="A3240" s="148">
        <v>96683</v>
      </c>
      <c r="B3240" s="148" t="s">
        <v>8803</v>
      </c>
      <c r="C3240" s="148" t="s">
        <v>5237</v>
      </c>
      <c r="D3240" s="149" t="s">
        <v>24168</v>
      </c>
    </row>
    <row r="3241" spans="1:4" ht="13.5" x14ac:dyDescent="0.25">
      <c r="A3241" s="148">
        <v>96718</v>
      </c>
      <c r="B3241" s="148" t="s">
        <v>8804</v>
      </c>
      <c r="C3241" s="148" t="s">
        <v>5237</v>
      </c>
      <c r="D3241" s="149" t="s">
        <v>13300</v>
      </c>
    </row>
    <row r="3242" spans="1:4" ht="13.5" x14ac:dyDescent="0.25">
      <c r="A3242" s="148">
        <v>96719</v>
      </c>
      <c r="B3242" s="148" t="s">
        <v>8805</v>
      </c>
      <c r="C3242" s="148" t="s">
        <v>5237</v>
      </c>
      <c r="D3242" s="149" t="s">
        <v>15426</v>
      </c>
    </row>
    <row r="3243" spans="1:4" ht="13.5" x14ac:dyDescent="0.25">
      <c r="A3243" s="148">
        <v>96720</v>
      </c>
      <c r="B3243" s="148" t="s">
        <v>8806</v>
      </c>
      <c r="C3243" s="148" t="s">
        <v>5237</v>
      </c>
      <c r="D3243" s="149" t="s">
        <v>15799</v>
      </c>
    </row>
    <row r="3244" spans="1:4" ht="13.5" x14ac:dyDescent="0.25">
      <c r="A3244" s="148">
        <v>96721</v>
      </c>
      <c r="B3244" s="148" t="s">
        <v>8807</v>
      </c>
      <c r="C3244" s="148" t="s">
        <v>5237</v>
      </c>
      <c r="D3244" s="149" t="s">
        <v>21494</v>
      </c>
    </row>
    <row r="3245" spans="1:4" ht="13.5" x14ac:dyDescent="0.25">
      <c r="A3245" s="148">
        <v>96722</v>
      </c>
      <c r="B3245" s="148" t="s">
        <v>8808</v>
      </c>
      <c r="C3245" s="148" t="s">
        <v>5237</v>
      </c>
      <c r="D3245" s="149" t="s">
        <v>16439</v>
      </c>
    </row>
    <row r="3246" spans="1:4" ht="13.5" x14ac:dyDescent="0.25">
      <c r="A3246" s="148">
        <v>96723</v>
      </c>
      <c r="B3246" s="148" t="s">
        <v>8809</v>
      </c>
      <c r="C3246" s="148" t="s">
        <v>5237</v>
      </c>
      <c r="D3246" s="149" t="s">
        <v>24169</v>
      </c>
    </row>
    <row r="3247" spans="1:4" ht="13.5" x14ac:dyDescent="0.25">
      <c r="A3247" s="148">
        <v>96724</v>
      </c>
      <c r="B3247" s="148" t="s">
        <v>8810</v>
      </c>
      <c r="C3247" s="148" t="s">
        <v>5237</v>
      </c>
      <c r="D3247" s="149" t="s">
        <v>20422</v>
      </c>
    </row>
    <row r="3248" spans="1:4" ht="13.5" x14ac:dyDescent="0.25">
      <c r="A3248" s="148">
        <v>96725</v>
      </c>
      <c r="B3248" s="148" t="s">
        <v>8811</v>
      </c>
      <c r="C3248" s="148" t="s">
        <v>5237</v>
      </c>
      <c r="D3248" s="149" t="s">
        <v>24170</v>
      </c>
    </row>
    <row r="3249" spans="1:4" ht="13.5" x14ac:dyDescent="0.25">
      <c r="A3249" s="148">
        <v>96726</v>
      </c>
      <c r="B3249" s="148" t="s">
        <v>8812</v>
      </c>
      <c r="C3249" s="148" t="s">
        <v>5237</v>
      </c>
      <c r="D3249" s="149" t="s">
        <v>24171</v>
      </c>
    </row>
    <row r="3250" spans="1:4" ht="13.5" x14ac:dyDescent="0.25">
      <c r="A3250" s="148">
        <v>96727</v>
      </c>
      <c r="B3250" s="148" t="s">
        <v>8813</v>
      </c>
      <c r="C3250" s="148" t="s">
        <v>5237</v>
      </c>
      <c r="D3250" s="149" t="s">
        <v>14736</v>
      </c>
    </row>
    <row r="3251" spans="1:4" ht="13.5" x14ac:dyDescent="0.25">
      <c r="A3251" s="148">
        <v>96728</v>
      </c>
      <c r="B3251" s="148" t="s">
        <v>8814</v>
      </c>
      <c r="C3251" s="148" t="s">
        <v>5237</v>
      </c>
      <c r="D3251" s="149" t="s">
        <v>16504</v>
      </c>
    </row>
    <row r="3252" spans="1:4" ht="13.5" x14ac:dyDescent="0.25">
      <c r="A3252" s="148">
        <v>96729</v>
      </c>
      <c r="B3252" s="148" t="s">
        <v>8815</v>
      </c>
      <c r="C3252" s="148" t="s">
        <v>5237</v>
      </c>
      <c r="D3252" s="149" t="s">
        <v>21766</v>
      </c>
    </row>
    <row r="3253" spans="1:4" ht="13.5" x14ac:dyDescent="0.25">
      <c r="A3253" s="148">
        <v>96730</v>
      </c>
      <c r="B3253" s="148" t="s">
        <v>8816</v>
      </c>
      <c r="C3253" s="148" t="s">
        <v>5237</v>
      </c>
      <c r="D3253" s="149" t="s">
        <v>22485</v>
      </c>
    </row>
    <row r="3254" spans="1:4" ht="13.5" x14ac:dyDescent="0.25">
      <c r="A3254" s="148">
        <v>96731</v>
      </c>
      <c r="B3254" s="148" t="s">
        <v>8817</v>
      </c>
      <c r="C3254" s="148" t="s">
        <v>5237</v>
      </c>
      <c r="D3254" s="149" t="s">
        <v>24172</v>
      </c>
    </row>
    <row r="3255" spans="1:4" ht="13.5" x14ac:dyDescent="0.25">
      <c r="A3255" s="148">
        <v>96732</v>
      </c>
      <c r="B3255" s="148" t="s">
        <v>8818</v>
      </c>
      <c r="C3255" s="148" t="s">
        <v>5237</v>
      </c>
      <c r="D3255" s="149" t="s">
        <v>24091</v>
      </c>
    </row>
    <row r="3256" spans="1:4" ht="13.5" x14ac:dyDescent="0.25">
      <c r="A3256" s="148">
        <v>96733</v>
      </c>
      <c r="B3256" s="148" t="s">
        <v>8819</v>
      </c>
      <c r="C3256" s="148" t="s">
        <v>5237</v>
      </c>
      <c r="D3256" s="149" t="s">
        <v>23894</v>
      </c>
    </row>
    <row r="3257" spans="1:4" ht="13.5" x14ac:dyDescent="0.25">
      <c r="A3257" s="148">
        <v>96734</v>
      </c>
      <c r="B3257" s="148" t="s">
        <v>8820</v>
      </c>
      <c r="C3257" s="148" t="s">
        <v>5237</v>
      </c>
      <c r="D3257" s="149" t="s">
        <v>24173</v>
      </c>
    </row>
    <row r="3258" spans="1:4" ht="13.5" x14ac:dyDescent="0.25">
      <c r="A3258" s="148">
        <v>96735</v>
      </c>
      <c r="B3258" s="148" t="s">
        <v>8821</v>
      </c>
      <c r="C3258" s="148" t="s">
        <v>5237</v>
      </c>
      <c r="D3258" s="149" t="s">
        <v>24174</v>
      </c>
    </row>
    <row r="3259" spans="1:4" ht="13.5" x14ac:dyDescent="0.25">
      <c r="A3259" s="148">
        <v>96794</v>
      </c>
      <c r="B3259" s="148" t="s">
        <v>8822</v>
      </c>
      <c r="C3259" s="148" t="s">
        <v>5237</v>
      </c>
      <c r="D3259" s="149" t="s">
        <v>13951</v>
      </c>
    </row>
    <row r="3260" spans="1:4" ht="13.5" x14ac:dyDescent="0.25">
      <c r="A3260" s="148">
        <v>96795</v>
      </c>
      <c r="B3260" s="148" t="s">
        <v>8823</v>
      </c>
      <c r="C3260" s="148" t="s">
        <v>5237</v>
      </c>
      <c r="D3260" s="149" t="s">
        <v>15835</v>
      </c>
    </row>
    <row r="3261" spans="1:4" ht="13.5" x14ac:dyDescent="0.25">
      <c r="A3261" s="148">
        <v>96796</v>
      </c>
      <c r="B3261" s="148" t="s">
        <v>8824</v>
      </c>
      <c r="C3261" s="148" t="s">
        <v>5237</v>
      </c>
      <c r="D3261" s="149" t="s">
        <v>15024</v>
      </c>
    </row>
    <row r="3262" spans="1:4" ht="13.5" x14ac:dyDescent="0.25">
      <c r="A3262" s="148">
        <v>96797</v>
      </c>
      <c r="B3262" s="148" t="s">
        <v>8825</v>
      </c>
      <c r="C3262" s="148" t="s">
        <v>5237</v>
      </c>
      <c r="D3262" s="149" t="s">
        <v>14008</v>
      </c>
    </row>
    <row r="3263" spans="1:4" ht="13.5" x14ac:dyDescent="0.25">
      <c r="A3263" s="148">
        <v>96798</v>
      </c>
      <c r="B3263" s="148" t="s">
        <v>8826</v>
      </c>
      <c r="C3263" s="148" t="s">
        <v>5237</v>
      </c>
      <c r="D3263" s="149" t="s">
        <v>22879</v>
      </c>
    </row>
    <row r="3264" spans="1:4" ht="13.5" x14ac:dyDescent="0.25">
      <c r="A3264" s="148">
        <v>96799</v>
      </c>
      <c r="B3264" s="148" t="s">
        <v>8827</v>
      </c>
      <c r="C3264" s="148" t="s">
        <v>5237</v>
      </c>
      <c r="D3264" s="149" t="s">
        <v>13730</v>
      </c>
    </row>
    <row r="3265" spans="1:4" ht="13.5" x14ac:dyDescent="0.25">
      <c r="A3265" s="148">
        <v>96800</v>
      </c>
      <c r="B3265" s="148" t="s">
        <v>8828</v>
      </c>
      <c r="C3265" s="148" t="s">
        <v>5237</v>
      </c>
      <c r="D3265" s="149" t="s">
        <v>19858</v>
      </c>
    </row>
    <row r="3266" spans="1:4" ht="13.5" x14ac:dyDescent="0.25">
      <c r="A3266" s="148">
        <v>96801</v>
      </c>
      <c r="B3266" s="148" t="s">
        <v>8829</v>
      </c>
      <c r="C3266" s="148" t="s">
        <v>5237</v>
      </c>
      <c r="D3266" s="149" t="s">
        <v>24175</v>
      </c>
    </row>
    <row r="3267" spans="1:4" ht="13.5" x14ac:dyDescent="0.25">
      <c r="A3267" s="148">
        <v>97327</v>
      </c>
      <c r="B3267" s="148" t="s">
        <v>8830</v>
      </c>
      <c r="C3267" s="148" t="s">
        <v>5237</v>
      </c>
      <c r="D3267" s="149" t="s">
        <v>24176</v>
      </c>
    </row>
    <row r="3268" spans="1:4" ht="13.5" x14ac:dyDescent="0.25">
      <c r="A3268" s="148">
        <v>97328</v>
      </c>
      <c r="B3268" s="148" t="s">
        <v>8831</v>
      </c>
      <c r="C3268" s="148" t="s">
        <v>5237</v>
      </c>
      <c r="D3268" s="149" t="s">
        <v>16303</v>
      </c>
    </row>
    <row r="3269" spans="1:4" ht="13.5" x14ac:dyDescent="0.25">
      <c r="A3269" s="148">
        <v>97329</v>
      </c>
      <c r="B3269" s="148" t="s">
        <v>8832</v>
      </c>
      <c r="C3269" s="148" t="s">
        <v>5237</v>
      </c>
      <c r="D3269" s="149" t="s">
        <v>15391</v>
      </c>
    </row>
    <row r="3270" spans="1:4" ht="13.5" x14ac:dyDescent="0.25">
      <c r="A3270" s="148">
        <v>97330</v>
      </c>
      <c r="B3270" s="148" t="s">
        <v>8833</v>
      </c>
      <c r="C3270" s="148" t="s">
        <v>5237</v>
      </c>
      <c r="D3270" s="149" t="s">
        <v>24177</v>
      </c>
    </row>
    <row r="3271" spans="1:4" ht="13.5" x14ac:dyDescent="0.25">
      <c r="A3271" s="148">
        <v>97331</v>
      </c>
      <c r="B3271" s="148" t="s">
        <v>8834</v>
      </c>
      <c r="C3271" s="148" t="s">
        <v>5237</v>
      </c>
      <c r="D3271" s="149" t="s">
        <v>24178</v>
      </c>
    </row>
    <row r="3272" spans="1:4" ht="13.5" x14ac:dyDescent="0.25">
      <c r="A3272" s="148">
        <v>97332</v>
      </c>
      <c r="B3272" s="148" t="s">
        <v>8835</v>
      </c>
      <c r="C3272" s="148" t="s">
        <v>5237</v>
      </c>
      <c r="D3272" s="149" t="s">
        <v>13322</v>
      </c>
    </row>
    <row r="3273" spans="1:4" ht="13.5" x14ac:dyDescent="0.25">
      <c r="A3273" s="148">
        <v>97333</v>
      </c>
      <c r="B3273" s="148" t="s">
        <v>8836</v>
      </c>
      <c r="C3273" s="148" t="s">
        <v>5237</v>
      </c>
      <c r="D3273" s="149" t="s">
        <v>16632</v>
      </c>
    </row>
    <row r="3274" spans="1:4" ht="13.5" x14ac:dyDescent="0.25">
      <c r="A3274" s="148">
        <v>97334</v>
      </c>
      <c r="B3274" s="148" t="s">
        <v>8837</v>
      </c>
      <c r="C3274" s="148" t="s">
        <v>5237</v>
      </c>
      <c r="D3274" s="149" t="s">
        <v>20364</v>
      </c>
    </row>
    <row r="3275" spans="1:4" ht="13.5" x14ac:dyDescent="0.25">
      <c r="A3275" s="148">
        <v>97335</v>
      </c>
      <c r="B3275" s="148" t="s">
        <v>8838</v>
      </c>
      <c r="C3275" s="148" t="s">
        <v>5237</v>
      </c>
      <c r="D3275" s="149" t="s">
        <v>24179</v>
      </c>
    </row>
    <row r="3276" spans="1:4" ht="13.5" x14ac:dyDescent="0.25">
      <c r="A3276" s="148">
        <v>97336</v>
      </c>
      <c r="B3276" s="148" t="s">
        <v>8839</v>
      </c>
      <c r="C3276" s="148" t="s">
        <v>5237</v>
      </c>
      <c r="D3276" s="149" t="s">
        <v>24180</v>
      </c>
    </row>
    <row r="3277" spans="1:4" ht="13.5" x14ac:dyDescent="0.25">
      <c r="A3277" s="148">
        <v>97337</v>
      </c>
      <c r="B3277" s="148" t="s">
        <v>8840</v>
      </c>
      <c r="C3277" s="148" t="s">
        <v>5237</v>
      </c>
      <c r="D3277" s="149" t="s">
        <v>24181</v>
      </c>
    </row>
    <row r="3278" spans="1:4" ht="13.5" x14ac:dyDescent="0.25">
      <c r="A3278" s="148">
        <v>97338</v>
      </c>
      <c r="B3278" s="148" t="s">
        <v>8841</v>
      </c>
      <c r="C3278" s="148" t="s">
        <v>5237</v>
      </c>
      <c r="D3278" s="149" t="s">
        <v>24182</v>
      </c>
    </row>
    <row r="3279" spans="1:4" ht="13.5" x14ac:dyDescent="0.25">
      <c r="A3279" s="148">
        <v>97339</v>
      </c>
      <c r="B3279" s="148" t="s">
        <v>8842</v>
      </c>
      <c r="C3279" s="148" t="s">
        <v>5237</v>
      </c>
      <c r="D3279" s="149" t="s">
        <v>24111</v>
      </c>
    </row>
    <row r="3280" spans="1:4" ht="13.5" x14ac:dyDescent="0.25">
      <c r="A3280" s="148">
        <v>97340</v>
      </c>
      <c r="B3280" s="148" t="s">
        <v>8843</v>
      </c>
      <c r="C3280" s="148" t="s">
        <v>5237</v>
      </c>
      <c r="D3280" s="149" t="s">
        <v>24183</v>
      </c>
    </row>
    <row r="3281" spans="1:4" ht="13.5" x14ac:dyDescent="0.25">
      <c r="A3281" s="148">
        <v>97341</v>
      </c>
      <c r="B3281" s="148" t="s">
        <v>8844</v>
      </c>
      <c r="C3281" s="148" t="s">
        <v>5237</v>
      </c>
      <c r="D3281" s="149" t="s">
        <v>24184</v>
      </c>
    </row>
    <row r="3282" spans="1:4" ht="13.5" x14ac:dyDescent="0.25">
      <c r="A3282" s="148">
        <v>97342</v>
      </c>
      <c r="B3282" s="148" t="s">
        <v>8845</v>
      </c>
      <c r="C3282" s="148" t="s">
        <v>5237</v>
      </c>
      <c r="D3282" s="149" t="s">
        <v>19898</v>
      </c>
    </row>
    <row r="3283" spans="1:4" ht="13.5" x14ac:dyDescent="0.25">
      <c r="A3283" s="148">
        <v>97343</v>
      </c>
      <c r="B3283" s="148" t="s">
        <v>8846</v>
      </c>
      <c r="C3283" s="148" t="s">
        <v>5237</v>
      </c>
      <c r="D3283" s="149" t="s">
        <v>24185</v>
      </c>
    </row>
    <row r="3284" spans="1:4" ht="13.5" x14ac:dyDescent="0.25">
      <c r="A3284" s="148">
        <v>97344</v>
      </c>
      <c r="B3284" s="148" t="s">
        <v>8847</v>
      </c>
      <c r="C3284" s="148" t="s">
        <v>5237</v>
      </c>
      <c r="D3284" s="149" t="s">
        <v>24186</v>
      </c>
    </row>
    <row r="3285" spans="1:4" ht="13.5" x14ac:dyDescent="0.25">
      <c r="A3285" s="148">
        <v>97345</v>
      </c>
      <c r="B3285" s="148" t="s">
        <v>8848</v>
      </c>
      <c r="C3285" s="148" t="s">
        <v>5237</v>
      </c>
      <c r="D3285" s="149" t="s">
        <v>15959</v>
      </c>
    </row>
    <row r="3286" spans="1:4" ht="13.5" x14ac:dyDescent="0.25">
      <c r="A3286" s="148">
        <v>97346</v>
      </c>
      <c r="B3286" s="148" t="s">
        <v>8849</v>
      </c>
      <c r="C3286" s="148" t="s">
        <v>5237</v>
      </c>
      <c r="D3286" s="149" t="s">
        <v>24187</v>
      </c>
    </row>
    <row r="3287" spans="1:4" ht="13.5" x14ac:dyDescent="0.25">
      <c r="A3287" s="148">
        <v>97347</v>
      </c>
      <c r="B3287" s="148" t="s">
        <v>8850</v>
      </c>
      <c r="C3287" s="148" t="s">
        <v>5237</v>
      </c>
      <c r="D3287" s="149" t="s">
        <v>21602</v>
      </c>
    </row>
    <row r="3288" spans="1:4" ht="13.5" x14ac:dyDescent="0.25">
      <c r="A3288" s="148">
        <v>97348</v>
      </c>
      <c r="B3288" s="148" t="s">
        <v>8851</v>
      </c>
      <c r="C3288" s="148" t="s">
        <v>5237</v>
      </c>
      <c r="D3288" s="149" t="s">
        <v>24188</v>
      </c>
    </row>
    <row r="3289" spans="1:4" ht="13.5" x14ac:dyDescent="0.25">
      <c r="A3289" s="148">
        <v>97349</v>
      </c>
      <c r="B3289" s="148" t="s">
        <v>8852</v>
      </c>
      <c r="C3289" s="148" t="s">
        <v>5237</v>
      </c>
      <c r="D3289" s="149" t="s">
        <v>17113</v>
      </c>
    </row>
    <row r="3290" spans="1:4" ht="13.5" x14ac:dyDescent="0.25">
      <c r="A3290" s="148">
        <v>97350</v>
      </c>
      <c r="B3290" s="148" t="s">
        <v>8853</v>
      </c>
      <c r="C3290" s="148" t="s">
        <v>5237</v>
      </c>
      <c r="D3290" s="149" t="s">
        <v>13429</v>
      </c>
    </row>
    <row r="3291" spans="1:4" ht="13.5" x14ac:dyDescent="0.25">
      <c r="A3291" s="148">
        <v>97351</v>
      </c>
      <c r="B3291" s="148" t="s">
        <v>8854</v>
      </c>
      <c r="C3291" s="148" t="s">
        <v>5237</v>
      </c>
      <c r="D3291" s="149" t="s">
        <v>24189</v>
      </c>
    </row>
    <row r="3292" spans="1:4" ht="13.5" x14ac:dyDescent="0.25">
      <c r="A3292" s="148">
        <v>97352</v>
      </c>
      <c r="B3292" s="148" t="s">
        <v>8855</v>
      </c>
      <c r="C3292" s="148" t="s">
        <v>5237</v>
      </c>
      <c r="D3292" s="149" t="s">
        <v>24190</v>
      </c>
    </row>
    <row r="3293" spans="1:4" ht="13.5" x14ac:dyDescent="0.25">
      <c r="A3293" s="148">
        <v>97353</v>
      </c>
      <c r="B3293" s="148" t="s">
        <v>8856</v>
      </c>
      <c r="C3293" s="148" t="s">
        <v>5237</v>
      </c>
      <c r="D3293" s="149" t="s">
        <v>19512</v>
      </c>
    </row>
    <row r="3294" spans="1:4" ht="13.5" x14ac:dyDescent="0.25">
      <c r="A3294" s="148">
        <v>97354</v>
      </c>
      <c r="B3294" s="148" t="s">
        <v>8857</v>
      </c>
      <c r="C3294" s="148" t="s">
        <v>5237</v>
      </c>
      <c r="D3294" s="149" t="s">
        <v>21461</v>
      </c>
    </row>
    <row r="3295" spans="1:4" ht="13.5" x14ac:dyDescent="0.25">
      <c r="A3295" s="148">
        <v>97355</v>
      </c>
      <c r="B3295" s="148" t="s">
        <v>8858</v>
      </c>
      <c r="C3295" s="148" t="s">
        <v>5237</v>
      </c>
      <c r="D3295" s="149" t="s">
        <v>24191</v>
      </c>
    </row>
    <row r="3296" spans="1:4" ht="13.5" x14ac:dyDescent="0.25">
      <c r="A3296" s="148">
        <v>97356</v>
      </c>
      <c r="B3296" s="148" t="s">
        <v>8859</v>
      </c>
      <c r="C3296" s="148" t="s">
        <v>5237</v>
      </c>
      <c r="D3296" s="149" t="s">
        <v>24192</v>
      </c>
    </row>
    <row r="3297" spans="1:4" ht="13.5" x14ac:dyDescent="0.25">
      <c r="A3297" s="148">
        <v>97357</v>
      </c>
      <c r="B3297" s="148" t="s">
        <v>8860</v>
      </c>
      <c r="C3297" s="148" t="s">
        <v>5237</v>
      </c>
      <c r="D3297" s="149" t="s">
        <v>24193</v>
      </c>
    </row>
    <row r="3298" spans="1:4" ht="13.5" x14ac:dyDescent="0.25">
      <c r="A3298" s="148">
        <v>97358</v>
      </c>
      <c r="B3298" s="148" t="s">
        <v>8861</v>
      </c>
      <c r="C3298" s="148" t="s">
        <v>5237</v>
      </c>
      <c r="D3298" s="149" t="s">
        <v>24194</v>
      </c>
    </row>
    <row r="3299" spans="1:4" ht="13.5" x14ac:dyDescent="0.25">
      <c r="A3299" s="148">
        <v>97498</v>
      </c>
      <c r="B3299" s="148" t="s">
        <v>18476</v>
      </c>
      <c r="C3299" s="148" t="s">
        <v>5237</v>
      </c>
      <c r="D3299" s="149" t="s">
        <v>14191</v>
      </c>
    </row>
    <row r="3300" spans="1:4" ht="13.5" x14ac:dyDescent="0.25">
      <c r="A3300" s="148">
        <v>97535</v>
      </c>
      <c r="B3300" s="148" t="s">
        <v>18477</v>
      </c>
      <c r="C3300" s="148" t="s">
        <v>5237</v>
      </c>
      <c r="D3300" s="149" t="s">
        <v>22692</v>
      </c>
    </row>
    <row r="3301" spans="1:4" ht="13.5" x14ac:dyDescent="0.25">
      <c r="A3301" s="148">
        <v>97536</v>
      </c>
      <c r="B3301" s="148" t="s">
        <v>18478</v>
      </c>
      <c r="C3301" s="148" t="s">
        <v>5237</v>
      </c>
      <c r="D3301" s="149" t="s">
        <v>22168</v>
      </c>
    </row>
    <row r="3302" spans="1:4" ht="13.5" x14ac:dyDescent="0.25">
      <c r="A3302" s="148">
        <v>72293</v>
      </c>
      <c r="B3302" s="148" t="s">
        <v>24195</v>
      </c>
      <c r="C3302" s="148" t="s">
        <v>5304</v>
      </c>
      <c r="D3302" s="149" t="s">
        <v>13965</v>
      </c>
    </row>
    <row r="3303" spans="1:4" ht="13.5" x14ac:dyDescent="0.25">
      <c r="A3303" s="148">
        <v>72306</v>
      </c>
      <c r="B3303" s="148" t="s">
        <v>18479</v>
      </c>
      <c r="C3303" s="148" t="s">
        <v>5304</v>
      </c>
      <c r="D3303" s="149" t="s">
        <v>24196</v>
      </c>
    </row>
    <row r="3304" spans="1:4" ht="13.5" x14ac:dyDescent="0.25">
      <c r="A3304" s="148">
        <v>72307</v>
      </c>
      <c r="B3304" s="148" t="s">
        <v>18480</v>
      </c>
      <c r="C3304" s="148" t="s">
        <v>5304</v>
      </c>
      <c r="D3304" s="149" t="s">
        <v>24197</v>
      </c>
    </row>
    <row r="3305" spans="1:4" ht="13.5" x14ac:dyDescent="0.25">
      <c r="A3305" s="148">
        <v>72313</v>
      </c>
      <c r="B3305" s="148" t="s">
        <v>18481</v>
      </c>
      <c r="C3305" s="148" t="s">
        <v>5304</v>
      </c>
      <c r="D3305" s="149" t="s">
        <v>24198</v>
      </c>
    </row>
    <row r="3306" spans="1:4" ht="13.5" x14ac:dyDescent="0.25">
      <c r="A3306" s="148">
        <v>72482</v>
      </c>
      <c r="B3306" s="148" t="s">
        <v>18482</v>
      </c>
      <c r="C3306" s="148" t="s">
        <v>5304</v>
      </c>
      <c r="D3306" s="149" t="s">
        <v>24199</v>
      </c>
    </row>
    <row r="3307" spans="1:4" ht="13.5" x14ac:dyDescent="0.25">
      <c r="A3307" s="148">
        <v>72619</v>
      </c>
      <c r="B3307" s="148" t="s">
        <v>18483</v>
      </c>
      <c r="C3307" s="148" t="s">
        <v>5304</v>
      </c>
      <c r="D3307" s="149" t="s">
        <v>24200</v>
      </c>
    </row>
    <row r="3308" spans="1:4" ht="13.5" x14ac:dyDescent="0.25">
      <c r="A3308" s="148">
        <v>72620</v>
      </c>
      <c r="B3308" s="148" t="s">
        <v>18484</v>
      </c>
      <c r="C3308" s="148" t="s">
        <v>5304</v>
      </c>
      <c r="D3308" s="149" t="s">
        <v>24201</v>
      </c>
    </row>
    <row r="3309" spans="1:4" ht="13.5" x14ac:dyDescent="0.25">
      <c r="A3309" s="148">
        <v>72621</v>
      </c>
      <c r="B3309" s="148" t="s">
        <v>18485</v>
      </c>
      <c r="C3309" s="148" t="s">
        <v>5304</v>
      </c>
      <c r="D3309" s="149" t="s">
        <v>24202</v>
      </c>
    </row>
    <row r="3310" spans="1:4" ht="13.5" x14ac:dyDescent="0.25">
      <c r="A3310" s="148">
        <v>72667</v>
      </c>
      <c r="B3310" s="148" t="s">
        <v>18486</v>
      </c>
      <c r="C3310" s="148" t="s">
        <v>5304</v>
      </c>
      <c r="D3310" s="149" t="s">
        <v>24203</v>
      </c>
    </row>
    <row r="3311" spans="1:4" ht="13.5" x14ac:dyDescent="0.25">
      <c r="A3311" s="148">
        <v>72668</v>
      </c>
      <c r="B3311" s="148" t="s">
        <v>18487</v>
      </c>
      <c r="C3311" s="148" t="s">
        <v>5304</v>
      </c>
      <c r="D3311" s="149" t="s">
        <v>24204</v>
      </c>
    </row>
    <row r="3312" spans="1:4" ht="13.5" x14ac:dyDescent="0.25">
      <c r="A3312" s="148">
        <v>72669</v>
      </c>
      <c r="B3312" s="148" t="s">
        <v>18488</v>
      </c>
      <c r="C3312" s="148" t="s">
        <v>5304</v>
      </c>
      <c r="D3312" s="149" t="s">
        <v>24205</v>
      </c>
    </row>
    <row r="3313" spans="1:4" ht="13.5" x14ac:dyDescent="0.25">
      <c r="A3313" s="148">
        <v>72681</v>
      </c>
      <c r="B3313" s="148" t="s">
        <v>18489</v>
      </c>
      <c r="C3313" s="148" t="s">
        <v>5304</v>
      </c>
      <c r="D3313" s="149" t="s">
        <v>24206</v>
      </c>
    </row>
    <row r="3314" spans="1:4" ht="13.5" x14ac:dyDescent="0.25">
      <c r="A3314" s="148">
        <v>72682</v>
      </c>
      <c r="B3314" s="148" t="s">
        <v>18490</v>
      </c>
      <c r="C3314" s="148" t="s">
        <v>5304</v>
      </c>
      <c r="D3314" s="149" t="s">
        <v>24207</v>
      </c>
    </row>
    <row r="3315" spans="1:4" ht="13.5" x14ac:dyDescent="0.25">
      <c r="A3315" s="148">
        <v>72683</v>
      </c>
      <c r="B3315" s="148" t="s">
        <v>18491</v>
      </c>
      <c r="C3315" s="148" t="s">
        <v>5304</v>
      </c>
      <c r="D3315" s="149" t="s">
        <v>24208</v>
      </c>
    </row>
    <row r="3316" spans="1:4" ht="13.5" x14ac:dyDescent="0.25">
      <c r="A3316" s="148">
        <v>72719</v>
      </c>
      <c r="B3316" s="148" t="s">
        <v>18492</v>
      </c>
      <c r="C3316" s="148" t="s">
        <v>5304</v>
      </c>
      <c r="D3316" s="149" t="s">
        <v>24209</v>
      </c>
    </row>
    <row r="3317" spans="1:4" ht="13.5" x14ac:dyDescent="0.25">
      <c r="A3317" s="148">
        <v>72720</v>
      </c>
      <c r="B3317" s="148" t="s">
        <v>18493</v>
      </c>
      <c r="C3317" s="148" t="s">
        <v>5304</v>
      </c>
      <c r="D3317" s="149" t="s">
        <v>24210</v>
      </c>
    </row>
    <row r="3318" spans="1:4" ht="13.5" x14ac:dyDescent="0.25">
      <c r="A3318" s="148">
        <v>72721</v>
      </c>
      <c r="B3318" s="148" t="s">
        <v>18494</v>
      </c>
      <c r="C3318" s="148" t="s">
        <v>5304</v>
      </c>
      <c r="D3318" s="149" t="s">
        <v>24211</v>
      </c>
    </row>
    <row r="3319" spans="1:4" ht="13.5" x14ac:dyDescent="0.25">
      <c r="A3319" s="148">
        <v>89358</v>
      </c>
      <c r="B3319" s="148" t="s">
        <v>8900</v>
      </c>
      <c r="C3319" s="148" t="s">
        <v>5304</v>
      </c>
      <c r="D3319" s="149" t="s">
        <v>14128</v>
      </c>
    </row>
    <row r="3320" spans="1:4" ht="13.5" x14ac:dyDescent="0.25">
      <c r="A3320" s="148">
        <v>89359</v>
      </c>
      <c r="B3320" s="148" t="s">
        <v>8901</v>
      </c>
      <c r="C3320" s="148" t="s">
        <v>5304</v>
      </c>
      <c r="D3320" s="149" t="s">
        <v>22259</v>
      </c>
    </row>
    <row r="3321" spans="1:4" ht="13.5" x14ac:dyDescent="0.25">
      <c r="A3321" s="148">
        <v>89360</v>
      </c>
      <c r="B3321" s="148" t="s">
        <v>8902</v>
      </c>
      <c r="C3321" s="148" t="s">
        <v>5304</v>
      </c>
      <c r="D3321" s="149" t="s">
        <v>19485</v>
      </c>
    </row>
    <row r="3322" spans="1:4" ht="13.5" x14ac:dyDescent="0.25">
      <c r="A3322" s="148">
        <v>89361</v>
      </c>
      <c r="B3322" s="148" t="s">
        <v>8903</v>
      </c>
      <c r="C3322" s="148" t="s">
        <v>5304</v>
      </c>
      <c r="D3322" s="149" t="s">
        <v>14436</v>
      </c>
    </row>
    <row r="3323" spans="1:4" ht="13.5" x14ac:dyDescent="0.25">
      <c r="A3323" s="148">
        <v>89362</v>
      </c>
      <c r="B3323" s="148" t="s">
        <v>8904</v>
      </c>
      <c r="C3323" s="148" t="s">
        <v>5304</v>
      </c>
      <c r="D3323" s="149" t="s">
        <v>13951</v>
      </c>
    </row>
    <row r="3324" spans="1:4" ht="13.5" x14ac:dyDescent="0.25">
      <c r="A3324" s="148">
        <v>89363</v>
      </c>
      <c r="B3324" s="148" t="s">
        <v>8905</v>
      </c>
      <c r="C3324" s="148" t="s">
        <v>5304</v>
      </c>
      <c r="D3324" s="149" t="s">
        <v>16604</v>
      </c>
    </row>
    <row r="3325" spans="1:4" ht="13.5" x14ac:dyDescent="0.25">
      <c r="A3325" s="148">
        <v>89364</v>
      </c>
      <c r="B3325" s="148" t="s">
        <v>8906</v>
      </c>
      <c r="C3325" s="148" t="s">
        <v>5304</v>
      </c>
      <c r="D3325" s="149" t="s">
        <v>19920</v>
      </c>
    </row>
    <row r="3326" spans="1:4" ht="13.5" x14ac:dyDescent="0.25">
      <c r="A3326" s="148">
        <v>89365</v>
      </c>
      <c r="B3326" s="148" t="s">
        <v>8907</v>
      </c>
      <c r="C3326" s="148" t="s">
        <v>5304</v>
      </c>
      <c r="D3326" s="149" t="s">
        <v>14019</v>
      </c>
    </row>
    <row r="3327" spans="1:4" ht="13.5" x14ac:dyDescent="0.25">
      <c r="A3327" s="148">
        <v>89366</v>
      </c>
      <c r="B3327" s="148" t="s">
        <v>8908</v>
      </c>
      <c r="C3327" s="148" t="s">
        <v>5304</v>
      </c>
      <c r="D3327" s="149" t="s">
        <v>21618</v>
      </c>
    </row>
    <row r="3328" spans="1:4" ht="13.5" x14ac:dyDescent="0.25">
      <c r="A3328" s="148">
        <v>89367</v>
      </c>
      <c r="B3328" s="148" t="s">
        <v>8909</v>
      </c>
      <c r="C3328" s="148" t="s">
        <v>5304</v>
      </c>
      <c r="D3328" s="149" t="s">
        <v>24212</v>
      </c>
    </row>
    <row r="3329" spans="1:4" ht="13.5" x14ac:dyDescent="0.25">
      <c r="A3329" s="148">
        <v>89368</v>
      </c>
      <c r="B3329" s="148" t="s">
        <v>8910</v>
      </c>
      <c r="C3329" s="148" t="s">
        <v>5304</v>
      </c>
      <c r="D3329" s="149" t="s">
        <v>17319</v>
      </c>
    </row>
    <row r="3330" spans="1:4" ht="13.5" x14ac:dyDescent="0.25">
      <c r="A3330" s="148">
        <v>89369</v>
      </c>
      <c r="B3330" s="148" t="s">
        <v>8911</v>
      </c>
      <c r="C3330" s="148" t="s">
        <v>5304</v>
      </c>
      <c r="D3330" s="149" t="s">
        <v>22261</v>
      </c>
    </row>
    <row r="3331" spans="1:4" ht="13.5" x14ac:dyDescent="0.25">
      <c r="A3331" s="148">
        <v>89370</v>
      </c>
      <c r="B3331" s="148" t="s">
        <v>8912</v>
      </c>
      <c r="C3331" s="148" t="s">
        <v>5304</v>
      </c>
      <c r="D3331" s="149" t="s">
        <v>12676</v>
      </c>
    </row>
    <row r="3332" spans="1:4" ht="13.5" x14ac:dyDescent="0.25">
      <c r="A3332" s="148">
        <v>89371</v>
      </c>
      <c r="B3332" s="148" t="s">
        <v>8913</v>
      </c>
      <c r="C3332" s="148" t="s">
        <v>5304</v>
      </c>
      <c r="D3332" s="149" t="s">
        <v>19842</v>
      </c>
    </row>
    <row r="3333" spans="1:4" ht="13.5" x14ac:dyDescent="0.25">
      <c r="A3333" s="148">
        <v>89372</v>
      </c>
      <c r="B3333" s="148" t="s">
        <v>8914</v>
      </c>
      <c r="C3333" s="148" t="s">
        <v>5304</v>
      </c>
      <c r="D3333" s="149" t="s">
        <v>17284</v>
      </c>
    </row>
    <row r="3334" spans="1:4" ht="13.5" x14ac:dyDescent="0.25">
      <c r="A3334" s="148">
        <v>89373</v>
      </c>
      <c r="B3334" s="148" t="s">
        <v>8915</v>
      </c>
      <c r="C3334" s="148" t="s">
        <v>5304</v>
      </c>
      <c r="D3334" s="149" t="s">
        <v>16642</v>
      </c>
    </row>
    <row r="3335" spans="1:4" ht="13.5" x14ac:dyDescent="0.25">
      <c r="A3335" s="148">
        <v>89374</v>
      </c>
      <c r="B3335" s="148" t="s">
        <v>8916</v>
      </c>
      <c r="C3335" s="148" t="s">
        <v>5304</v>
      </c>
      <c r="D3335" s="149" t="s">
        <v>20095</v>
      </c>
    </row>
    <row r="3336" spans="1:4" ht="13.5" x14ac:dyDescent="0.25">
      <c r="A3336" s="148">
        <v>89375</v>
      </c>
      <c r="B3336" s="148" t="s">
        <v>8917</v>
      </c>
      <c r="C3336" s="148" t="s">
        <v>5304</v>
      </c>
      <c r="D3336" s="149" t="s">
        <v>12983</v>
      </c>
    </row>
    <row r="3337" spans="1:4" ht="13.5" x14ac:dyDescent="0.25">
      <c r="A3337" s="148">
        <v>89376</v>
      </c>
      <c r="B3337" s="148" t="s">
        <v>8918</v>
      </c>
      <c r="C3337" s="148" t="s">
        <v>5304</v>
      </c>
      <c r="D3337" s="149" t="s">
        <v>14472</v>
      </c>
    </row>
    <row r="3338" spans="1:4" ht="13.5" x14ac:dyDescent="0.25">
      <c r="A3338" s="148">
        <v>89377</v>
      </c>
      <c r="B3338" s="148" t="s">
        <v>8919</v>
      </c>
      <c r="C3338" s="148" t="s">
        <v>5304</v>
      </c>
      <c r="D3338" s="149" t="s">
        <v>12524</v>
      </c>
    </row>
    <row r="3339" spans="1:4" ht="13.5" x14ac:dyDescent="0.25">
      <c r="A3339" s="148">
        <v>89378</v>
      </c>
      <c r="B3339" s="148" t="s">
        <v>8920</v>
      </c>
      <c r="C3339" s="148" t="s">
        <v>5304</v>
      </c>
      <c r="D3339" s="149" t="s">
        <v>14819</v>
      </c>
    </row>
    <row r="3340" spans="1:4" ht="13.5" x14ac:dyDescent="0.25">
      <c r="A3340" s="148">
        <v>89379</v>
      </c>
      <c r="B3340" s="148" t="s">
        <v>8921</v>
      </c>
      <c r="C3340" s="148" t="s">
        <v>5304</v>
      </c>
      <c r="D3340" s="149" t="s">
        <v>15434</v>
      </c>
    </row>
    <row r="3341" spans="1:4" ht="13.5" x14ac:dyDescent="0.25">
      <c r="A3341" s="148">
        <v>89380</v>
      </c>
      <c r="B3341" s="148" t="s">
        <v>8922</v>
      </c>
      <c r="C3341" s="148" t="s">
        <v>5304</v>
      </c>
      <c r="D3341" s="149" t="s">
        <v>12669</v>
      </c>
    </row>
    <row r="3342" spans="1:4" ht="13.5" x14ac:dyDescent="0.25">
      <c r="A3342" s="148">
        <v>89381</v>
      </c>
      <c r="B3342" s="148" t="s">
        <v>8923</v>
      </c>
      <c r="C3342" s="148" t="s">
        <v>5304</v>
      </c>
      <c r="D3342" s="149" t="s">
        <v>13440</v>
      </c>
    </row>
    <row r="3343" spans="1:4" ht="13.5" x14ac:dyDescent="0.25">
      <c r="A3343" s="148">
        <v>89382</v>
      </c>
      <c r="B3343" s="148" t="s">
        <v>8924</v>
      </c>
      <c r="C3343" s="148" t="s">
        <v>5304</v>
      </c>
      <c r="D3343" s="149" t="s">
        <v>16400</v>
      </c>
    </row>
    <row r="3344" spans="1:4" ht="13.5" x14ac:dyDescent="0.25">
      <c r="A3344" s="148">
        <v>89383</v>
      </c>
      <c r="B3344" s="148" t="s">
        <v>8925</v>
      </c>
      <c r="C3344" s="148" t="s">
        <v>5304</v>
      </c>
      <c r="D3344" s="149" t="s">
        <v>16601</v>
      </c>
    </row>
    <row r="3345" spans="1:4" ht="13.5" x14ac:dyDescent="0.25">
      <c r="A3345" s="148">
        <v>89384</v>
      </c>
      <c r="B3345" s="148" t="s">
        <v>8926</v>
      </c>
      <c r="C3345" s="148" t="s">
        <v>5304</v>
      </c>
      <c r="D3345" s="149" t="s">
        <v>14663</v>
      </c>
    </row>
    <row r="3346" spans="1:4" ht="13.5" x14ac:dyDescent="0.25">
      <c r="A3346" s="148">
        <v>89385</v>
      </c>
      <c r="B3346" s="148" t="s">
        <v>8927</v>
      </c>
      <c r="C3346" s="148" t="s">
        <v>5304</v>
      </c>
      <c r="D3346" s="149" t="s">
        <v>14128</v>
      </c>
    </row>
    <row r="3347" spans="1:4" ht="13.5" x14ac:dyDescent="0.25">
      <c r="A3347" s="148">
        <v>89386</v>
      </c>
      <c r="B3347" s="148" t="s">
        <v>8928</v>
      </c>
      <c r="C3347" s="148" t="s">
        <v>5304</v>
      </c>
      <c r="D3347" s="149" t="s">
        <v>15757</v>
      </c>
    </row>
    <row r="3348" spans="1:4" ht="13.5" x14ac:dyDescent="0.25">
      <c r="A3348" s="148">
        <v>89387</v>
      </c>
      <c r="B3348" s="148" t="s">
        <v>8929</v>
      </c>
      <c r="C3348" s="148" t="s">
        <v>5304</v>
      </c>
      <c r="D3348" s="149" t="s">
        <v>24213</v>
      </c>
    </row>
    <row r="3349" spans="1:4" ht="13.5" x14ac:dyDescent="0.25">
      <c r="A3349" s="148">
        <v>89388</v>
      </c>
      <c r="B3349" s="148" t="s">
        <v>8930</v>
      </c>
      <c r="C3349" s="148" t="s">
        <v>5304</v>
      </c>
      <c r="D3349" s="149" t="s">
        <v>20047</v>
      </c>
    </row>
    <row r="3350" spans="1:4" ht="13.5" x14ac:dyDescent="0.25">
      <c r="A3350" s="148">
        <v>89389</v>
      </c>
      <c r="B3350" s="148" t="s">
        <v>8931</v>
      </c>
      <c r="C3350" s="148" t="s">
        <v>5304</v>
      </c>
      <c r="D3350" s="149" t="s">
        <v>12726</v>
      </c>
    </row>
    <row r="3351" spans="1:4" ht="13.5" x14ac:dyDescent="0.25">
      <c r="A3351" s="148">
        <v>89390</v>
      </c>
      <c r="B3351" s="148" t="s">
        <v>8932</v>
      </c>
      <c r="C3351" s="148" t="s">
        <v>5304</v>
      </c>
      <c r="D3351" s="149" t="s">
        <v>12526</v>
      </c>
    </row>
    <row r="3352" spans="1:4" ht="13.5" x14ac:dyDescent="0.25">
      <c r="A3352" s="148">
        <v>89391</v>
      </c>
      <c r="B3352" s="148" t="s">
        <v>8933</v>
      </c>
      <c r="C3352" s="148" t="s">
        <v>5304</v>
      </c>
      <c r="D3352" s="149" t="s">
        <v>16675</v>
      </c>
    </row>
    <row r="3353" spans="1:4" ht="13.5" x14ac:dyDescent="0.25">
      <c r="A3353" s="148">
        <v>89392</v>
      </c>
      <c r="B3353" s="148" t="s">
        <v>8934</v>
      </c>
      <c r="C3353" s="148" t="s">
        <v>5304</v>
      </c>
      <c r="D3353" s="149" t="s">
        <v>22486</v>
      </c>
    </row>
    <row r="3354" spans="1:4" ht="13.5" x14ac:dyDescent="0.25">
      <c r="A3354" s="148">
        <v>89393</v>
      </c>
      <c r="B3354" s="148" t="s">
        <v>8935</v>
      </c>
      <c r="C3354" s="148" t="s">
        <v>5304</v>
      </c>
      <c r="D3354" s="149" t="s">
        <v>21825</v>
      </c>
    </row>
    <row r="3355" spans="1:4" ht="13.5" x14ac:dyDescent="0.25">
      <c r="A3355" s="148">
        <v>89394</v>
      </c>
      <c r="B3355" s="148" t="s">
        <v>8936</v>
      </c>
      <c r="C3355" s="148" t="s">
        <v>5304</v>
      </c>
      <c r="D3355" s="149" t="s">
        <v>22218</v>
      </c>
    </row>
    <row r="3356" spans="1:4" ht="13.5" x14ac:dyDescent="0.25">
      <c r="A3356" s="148">
        <v>89395</v>
      </c>
      <c r="B3356" s="148" t="s">
        <v>8937</v>
      </c>
      <c r="C3356" s="148" t="s">
        <v>5304</v>
      </c>
      <c r="D3356" s="149" t="s">
        <v>14326</v>
      </c>
    </row>
    <row r="3357" spans="1:4" ht="13.5" x14ac:dyDescent="0.25">
      <c r="A3357" s="148">
        <v>89396</v>
      </c>
      <c r="B3357" s="148" t="s">
        <v>8938</v>
      </c>
      <c r="C3357" s="148" t="s">
        <v>5304</v>
      </c>
      <c r="D3357" s="149" t="s">
        <v>16837</v>
      </c>
    </row>
    <row r="3358" spans="1:4" ht="13.5" x14ac:dyDescent="0.25">
      <c r="A3358" s="148">
        <v>89397</v>
      </c>
      <c r="B3358" s="148" t="s">
        <v>8939</v>
      </c>
      <c r="C3358" s="148" t="s">
        <v>5304</v>
      </c>
      <c r="D3358" s="149" t="s">
        <v>14704</v>
      </c>
    </row>
    <row r="3359" spans="1:4" ht="13.5" x14ac:dyDescent="0.25">
      <c r="A3359" s="148">
        <v>89398</v>
      </c>
      <c r="B3359" s="148" t="s">
        <v>8940</v>
      </c>
      <c r="C3359" s="148" t="s">
        <v>5304</v>
      </c>
      <c r="D3359" s="149" t="s">
        <v>15530</v>
      </c>
    </row>
    <row r="3360" spans="1:4" ht="13.5" x14ac:dyDescent="0.25">
      <c r="A3360" s="148">
        <v>89399</v>
      </c>
      <c r="B3360" s="148" t="s">
        <v>8941</v>
      </c>
      <c r="C3360" s="148" t="s">
        <v>5304</v>
      </c>
      <c r="D3360" s="149" t="s">
        <v>24214</v>
      </c>
    </row>
    <row r="3361" spans="1:4" ht="13.5" x14ac:dyDescent="0.25">
      <c r="A3361" s="148">
        <v>89400</v>
      </c>
      <c r="B3361" s="148" t="s">
        <v>8942</v>
      </c>
      <c r="C3361" s="148" t="s">
        <v>5304</v>
      </c>
      <c r="D3361" s="149" t="s">
        <v>24215</v>
      </c>
    </row>
    <row r="3362" spans="1:4" ht="13.5" x14ac:dyDescent="0.25">
      <c r="A3362" s="148">
        <v>89404</v>
      </c>
      <c r="B3362" s="148" t="s">
        <v>8943</v>
      </c>
      <c r="C3362" s="148" t="s">
        <v>5304</v>
      </c>
      <c r="D3362" s="149" t="s">
        <v>19843</v>
      </c>
    </row>
    <row r="3363" spans="1:4" ht="13.5" x14ac:dyDescent="0.25">
      <c r="A3363" s="148">
        <v>89405</v>
      </c>
      <c r="B3363" s="148" t="s">
        <v>8944</v>
      </c>
      <c r="C3363" s="148" t="s">
        <v>5304</v>
      </c>
      <c r="D3363" s="149" t="s">
        <v>17180</v>
      </c>
    </row>
    <row r="3364" spans="1:4" ht="13.5" x14ac:dyDescent="0.25">
      <c r="A3364" s="148">
        <v>89406</v>
      </c>
      <c r="B3364" s="148" t="s">
        <v>8945</v>
      </c>
      <c r="C3364" s="148" t="s">
        <v>5304</v>
      </c>
      <c r="D3364" s="149" t="s">
        <v>12563</v>
      </c>
    </row>
    <row r="3365" spans="1:4" ht="13.5" x14ac:dyDescent="0.25">
      <c r="A3365" s="148">
        <v>89407</v>
      </c>
      <c r="B3365" s="148" t="s">
        <v>8946</v>
      </c>
      <c r="C3365" s="148" t="s">
        <v>5304</v>
      </c>
      <c r="D3365" s="149" t="s">
        <v>15106</v>
      </c>
    </row>
    <row r="3366" spans="1:4" ht="13.5" x14ac:dyDescent="0.25">
      <c r="A3366" s="148">
        <v>89408</v>
      </c>
      <c r="B3366" s="148" t="s">
        <v>8947</v>
      </c>
      <c r="C3366" s="148" t="s">
        <v>5304</v>
      </c>
      <c r="D3366" s="149" t="s">
        <v>14114</v>
      </c>
    </row>
    <row r="3367" spans="1:4" ht="13.5" x14ac:dyDescent="0.25">
      <c r="A3367" s="148">
        <v>89409</v>
      </c>
      <c r="B3367" s="148" t="s">
        <v>8948</v>
      </c>
      <c r="C3367" s="148" t="s">
        <v>5304</v>
      </c>
      <c r="D3367" s="149" t="s">
        <v>13417</v>
      </c>
    </row>
    <row r="3368" spans="1:4" ht="13.5" x14ac:dyDescent="0.25">
      <c r="A3368" s="148">
        <v>89410</v>
      </c>
      <c r="B3368" s="148" t="s">
        <v>8949</v>
      </c>
      <c r="C3368" s="148" t="s">
        <v>5304</v>
      </c>
      <c r="D3368" s="149" t="s">
        <v>14078</v>
      </c>
    </row>
    <row r="3369" spans="1:4" ht="13.5" x14ac:dyDescent="0.25">
      <c r="A3369" s="148">
        <v>89411</v>
      </c>
      <c r="B3369" s="148" t="s">
        <v>8950</v>
      </c>
      <c r="C3369" s="148" t="s">
        <v>5304</v>
      </c>
      <c r="D3369" s="149" t="s">
        <v>13324</v>
      </c>
    </row>
    <row r="3370" spans="1:4" ht="13.5" x14ac:dyDescent="0.25">
      <c r="A3370" s="148">
        <v>89412</v>
      </c>
      <c r="B3370" s="148" t="s">
        <v>8951</v>
      </c>
      <c r="C3370" s="148" t="s">
        <v>5304</v>
      </c>
      <c r="D3370" s="149" t="s">
        <v>14523</v>
      </c>
    </row>
    <row r="3371" spans="1:4" ht="13.5" x14ac:dyDescent="0.25">
      <c r="A3371" s="148">
        <v>89413</v>
      </c>
      <c r="B3371" s="148" t="s">
        <v>8952</v>
      </c>
      <c r="C3371" s="148" t="s">
        <v>5304</v>
      </c>
      <c r="D3371" s="149" t="s">
        <v>13929</v>
      </c>
    </row>
    <row r="3372" spans="1:4" ht="13.5" x14ac:dyDescent="0.25">
      <c r="A3372" s="148">
        <v>89414</v>
      </c>
      <c r="B3372" s="148" t="s">
        <v>8953</v>
      </c>
      <c r="C3372" s="148" t="s">
        <v>5304</v>
      </c>
      <c r="D3372" s="149" t="s">
        <v>20265</v>
      </c>
    </row>
    <row r="3373" spans="1:4" ht="13.5" x14ac:dyDescent="0.25">
      <c r="A3373" s="148">
        <v>89415</v>
      </c>
      <c r="B3373" s="148" t="s">
        <v>8954</v>
      </c>
      <c r="C3373" s="148" t="s">
        <v>5304</v>
      </c>
      <c r="D3373" s="149" t="s">
        <v>12935</v>
      </c>
    </row>
    <row r="3374" spans="1:4" ht="13.5" x14ac:dyDescent="0.25">
      <c r="A3374" s="148">
        <v>89416</v>
      </c>
      <c r="B3374" s="148" t="s">
        <v>8955</v>
      </c>
      <c r="C3374" s="148" t="s">
        <v>5304</v>
      </c>
      <c r="D3374" s="149" t="s">
        <v>20234</v>
      </c>
    </row>
    <row r="3375" spans="1:4" ht="13.5" x14ac:dyDescent="0.25">
      <c r="A3375" s="148">
        <v>89417</v>
      </c>
      <c r="B3375" s="148" t="s">
        <v>8956</v>
      </c>
      <c r="C3375" s="148" t="s">
        <v>5304</v>
      </c>
      <c r="D3375" s="149" t="s">
        <v>15736</v>
      </c>
    </row>
    <row r="3376" spans="1:4" ht="13.5" x14ac:dyDescent="0.25">
      <c r="A3376" s="148">
        <v>89418</v>
      </c>
      <c r="B3376" s="148" t="s">
        <v>8957</v>
      </c>
      <c r="C3376" s="148" t="s">
        <v>5304</v>
      </c>
      <c r="D3376" s="149" t="s">
        <v>14017</v>
      </c>
    </row>
    <row r="3377" spans="1:4" ht="13.5" x14ac:dyDescent="0.25">
      <c r="A3377" s="148">
        <v>89419</v>
      </c>
      <c r="B3377" s="148" t="s">
        <v>8958</v>
      </c>
      <c r="C3377" s="148" t="s">
        <v>5304</v>
      </c>
      <c r="D3377" s="149" t="s">
        <v>14610</v>
      </c>
    </row>
    <row r="3378" spans="1:4" ht="13.5" x14ac:dyDescent="0.25">
      <c r="A3378" s="148">
        <v>89420</v>
      </c>
      <c r="B3378" s="148" t="s">
        <v>8959</v>
      </c>
      <c r="C3378" s="148" t="s">
        <v>5304</v>
      </c>
      <c r="D3378" s="149" t="s">
        <v>20269</v>
      </c>
    </row>
    <row r="3379" spans="1:4" ht="13.5" x14ac:dyDescent="0.25">
      <c r="A3379" s="148">
        <v>89421</v>
      </c>
      <c r="B3379" s="148" t="s">
        <v>8960</v>
      </c>
      <c r="C3379" s="148" t="s">
        <v>5304</v>
      </c>
      <c r="D3379" s="149" t="s">
        <v>16946</v>
      </c>
    </row>
    <row r="3380" spans="1:4" ht="13.5" x14ac:dyDescent="0.25">
      <c r="A3380" s="148">
        <v>89422</v>
      </c>
      <c r="B3380" s="148" t="s">
        <v>8961</v>
      </c>
      <c r="C3380" s="148" t="s">
        <v>5304</v>
      </c>
      <c r="D3380" s="149" t="s">
        <v>19756</v>
      </c>
    </row>
    <row r="3381" spans="1:4" ht="13.5" x14ac:dyDescent="0.25">
      <c r="A3381" s="148">
        <v>89423</v>
      </c>
      <c r="B3381" s="148" t="s">
        <v>8962</v>
      </c>
      <c r="C3381" s="148" t="s">
        <v>5304</v>
      </c>
      <c r="D3381" s="149" t="s">
        <v>12559</v>
      </c>
    </row>
    <row r="3382" spans="1:4" ht="13.5" x14ac:dyDescent="0.25">
      <c r="A3382" s="148">
        <v>89424</v>
      </c>
      <c r="B3382" s="148" t="s">
        <v>8963</v>
      </c>
      <c r="C3382" s="148" t="s">
        <v>5304</v>
      </c>
      <c r="D3382" s="149" t="s">
        <v>14313</v>
      </c>
    </row>
    <row r="3383" spans="1:4" ht="13.5" x14ac:dyDescent="0.25">
      <c r="A3383" s="148">
        <v>89425</v>
      </c>
      <c r="B3383" s="148" t="s">
        <v>8964</v>
      </c>
      <c r="C3383" s="148" t="s">
        <v>5304</v>
      </c>
      <c r="D3383" s="149" t="s">
        <v>24057</v>
      </c>
    </row>
    <row r="3384" spans="1:4" ht="13.5" x14ac:dyDescent="0.25">
      <c r="A3384" s="148">
        <v>89426</v>
      </c>
      <c r="B3384" s="148" t="s">
        <v>8965</v>
      </c>
      <c r="C3384" s="148" t="s">
        <v>5304</v>
      </c>
      <c r="D3384" s="149" t="s">
        <v>15834</v>
      </c>
    </row>
    <row r="3385" spans="1:4" ht="13.5" x14ac:dyDescent="0.25">
      <c r="A3385" s="148">
        <v>89427</v>
      </c>
      <c r="B3385" s="148" t="s">
        <v>8966</v>
      </c>
      <c r="C3385" s="148" t="s">
        <v>5304</v>
      </c>
      <c r="D3385" s="149" t="s">
        <v>14069</v>
      </c>
    </row>
    <row r="3386" spans="1:4" ht="13.5" x14ac:dyDescent="0.25">
      <c r="A3386" s="148">
        <v>89428</v>
      </c>
      <c r="B3386" s="148" t="s">
        <v>8967</v>
      </c>
      <c r="C3386" s="148" t="s">
        <v>5304</v>
      </c>
      <c r="D3386" s="149" t="s">
        <v>15912</v>
      </c>
    </row>
    <row r="3387" spans="1:4" ht="13.5" x14ac:dyDescent="0.25">
      <c r="A3387" s="148">
        <v>89429</v>
      </c>
      <c r="B3387" s="148" t="s">
        <v>8968</v>
      </c>
      <c r="C3387" s="148" t="s">
        <v>5304</v>
      </c>
      <c r="D3387" s="149" t="s">
        <v>19807</v>
      </c>
    </row>
    <row r="3388" spans="1:4" ht="13.5" x14ac:dyDescent="0.25">
      <c r="A3388" s="148">
        <v>89430</v>
      </c>
      <c r="B3388" s="148" t="s">
        <v>8969</v>
      </c>
      <c r="C3388" s="148" t="s">
        <v>5304</v>
      </c>
      <c r="D3388" s="149" t="s">
        <v>16316</v>
      </c>
    </row>
    <row r="3389" spans="1:4" ht="13.5" x14ac:dyDescent="0.25">
      <c r="A3389" s="148">
        <v>89431</v>
      </c>
      <c r="B3389" s="148" t="s">
        <v>8970</v>
      </c>
      <c r="C3389" s="148" t="s">
        <v>5304</v>
      </c>
      <c r="D3389" s="149" t="s">
        <v>15921</v>
      </c>
    </row>
    <row r="3390" spans="1:4" ht="13.5" x14ac:dyDescent="0.25">
      <c r="A3390" s="148">
        <v>89432</v>
      </c>
      <c r="B3390" s="148" t="s">
        <v>8971</v>
      </c>
      <c r="C3390" s="148" t="s">
        <v>5304</v>
      </c>
      <c r="D3390" s="149" t="s">
        <v>15342</v>
      </c>
    </row>
    <row r="3391" spans="1:4" ht="13.5" x14ac:dyDescent="0.25">
      <c r="A3391" s="148">
        <v>89433</v>
      </c>
      <c r="B3391" s="148" t="s">
        <v>8972</v>
      </c>
      <c r="C3391" s="148" t="s">
        <v>5304</v>
      </c>
      <c r="D3391" s="149" t="s">
        <v>21343</v>
      </c>
    </row>
    <row r="3392" spans="1:4" ht="13.5" x14ac:dyDescent="0.25">
      <c r="A3392" s="148">
        <v>89434</v>
      </c>
      <c r="B3392" s="148" t="s">
        <v>8973</v>
      </c>
      <c r="C3392" s="148" t="s">
        <v>5304</v>
      </c>
      <c r="D3392" s="149" t="s">
        <v>15745</v>
      </c>
    </row>
    <row r="3393" spans="1:4" ht="13.5" x14ac:dyDescent="0.25">
      <c r="A3393" s="148">
        <v>89435</v>
      </c>
      <c r="B3393" s="148" t="s">
        <v>8974</v>
      </c>
      <c r="C3393" s="148" t="s">
        <v>5304</v>
      </c>
      <c r="D3393" s="149" t="s">
        <v>16407</v>
      </c>
    </row>
    <row r="3394" spans="1:4" ht="13.5" x14ac:dyDescent="0.25">
      <c r="A3394" s="148">
        <v>89436</v>
      </c>
      <c r="B3394" s="148" t="s">
        <v>8975</v>
      </c>
      <c r="C3394" s="148" t="s">
        <v>5304</v>
      </c>
      <c r="D3394" s="149" t="s">
        <v>16616</v>
      </c>
    </row>
    <row r="3395" spans="1:4" ht="13.5" x14ac:dyDescent="0.25">
      <c r="A3395" s="148">
        <v>89437</v>
      </c>
      <c r="B3395" s="148" t="s">
        <v>8976</v>
      </c>
      <c r="C3395" s="148" t="s">
        <v>5304</v>
      </c>
      <c r="D3395" s="149" t="s">
        <v>24216</v>
      </c>
    </row>
    <row r="3396" spans="1:4" ht="13.5" x14ac:dyDescent="0.25">
      <c r="A3396" s="148">
        <v>89438</v>
      </c>
      <c r="B3396" s="148" t="s">
        <v>8977</v>
      </c>
      <c r="C3396" s="148" t="s">
        <v>5304</v>
      </c>
      <c r="D3396" s="149" t="s">
        <v>12644</v>
      </c>
    </row>
    <row r="3397" spans="1:4" ht="13.5" x14ac:dyDescent="0.25">
      <c r="A3397" s="148">
        <v>89439</v>
      </c>
      <c r="B3397" s="148" t="s">
        <v>8978</v>
      </c>
      <c r="C3397" s="148" t="s">
        <v>5304</v>
      </c>
      <c r="D3397" s="149" t="s">
        <v>15535</v>
      </c>
    </row>
    <row r="3398" spans="1:4" ht="13.5" x14ac:dyDescent="0.25">
      <c r="A3398" s="148">
        <v>89440</v>
      </c>
      <c r="B3398" s="148" t="s">
        <v>8979</v>
      </c>
      <c r="C3398" s="148" t="s">
        <v>5304</v>
      </c>
      <c r="D3398" s="149" t="s">
        <v>15500</v>
      </c>
    </row>
    <row r="3399" spans="1:4" ht="13.5" x14ac:dyDescent="0.25">
      <c r="A3399" s="148">
        <v>89441</v>
      </c>
      <c r="B3399" s="148" t="s">
        <v>8980</v>
      </c>
      <c r="C3399" s="148" t="s">
        <v>5304</v>
      </c>
      <c r="D3399" s="149" t="s">
        <v>13287</v>
      </c>
    </row>
    <row r="3400" spans="1:4" ht="13.5" x14ac:dyDescent="0.25">
      <c r="A3400" s="148">
        <v>89442</v>
      </c>
      <c r="B3400" s="148" t="s">
        <v>8981</v>
      </c>
      <c r="C3400" s="148" t="s">
        <v>5304</v>
      </c>
      <c r="D3400" s="149" t="s">
        <v>13826</v>
      </c>
    </row>
    <row r="3401" spans="1:4" ht="13.5" x14ac:dyDescent="0.25">
      <c r="A3401" s="148">
        <v>89443</v>
      </c>
      <c r="B3401" s="148" t="s">
        <v>8982</v>
      </c>
      <c r="C3401" s="148" t="s">
        <v>5304</v>
      </c>
      <c r="D3401" s="149" t="s">
        <v>13856</v>
      </c>
    </row>
    <row r="3402" spans="1:4" ht="13.5" x14ac:dyDescent="0.25">
      <c r="A3402" s="148">
        <v>89444</v>
      </c>
      <c r="B3402" s="148" t="s">
        <v>8983</v>
      </c>
      <c r="C3402" s="148" t="s">
        <v>5304</v>
      </c>
      <c r="D3402" s="149" t="s">
        <v>13938</v>
      </c>
    </row>
    <row r="3403" spans="1:4" ht="13.5" x14ac:dyDescent="0.25">
      <c r="A3403" s="148">
        <v>89445</v>
      </c>
      <c r="B3403" s="148" t="s">
        <v>8984</v>
      </c>
      <c r="C3403" s="148" t="s">
        <v>5304</v>
      </c>
      <c r="D3403" s="149" t="s">
        <v>13257</v>
      </c>
    </row>
    <row r="3404" spans="1:4" ht="13.5" x14ac:dyDescent="0.25">
      <c r="A3404" s="148">
        <v>89481</v>
      </c>
      <c r="B3404" s="148" t="s">
        <v>8985</v>
      </c>
      <c r="C3404" s="148" t="s">
        <v>5304</v>
      </c>
      <c r="D3404" s="149" t="s">
        <v>12573</v>
      </c>
    </row>
    <row r="3405" spans="1:4" ht="13.5" x14ac:dyDescent="0.25">
      <c r="A3405" s="148">
        <v>89485</v>
      </c>
      <c r="B3405" s="148" t="s">
        <v>8986</v>
      </c>
      <c r="C3405" s="148" t="s">
        <v>5304</v>
      </c>
      <c r="D3405" s="149" t="s">
        <v>19841</v>
      </c>
    </row>
    <row r="3406" spans="1:4" ht="13.5" x14ac:dyDescent="0.25">
      <c r="A3406" s="148">
        <v>89489</v>
      </c>
      <c r="B3406" s="148" t="s">
        <v>8987</v>
      </c>
      <c r="C3406" s="148" t="s">
        <v>5304</v>
      </c>
      <c r="D3406" s="149" t="s">
        <v>13460</v>
      </c>
    </row>
    <row r="3407" spans="1:4" ht="13.5" x14ac:dyDescent="0.25">
      <c r="A3407" s="148">
        <v>89490</v>
      </c>
      <c r="B3407" s="148" t="s">
        <v>8988</v>
      </c>
      <c r="C3407" s="148" t="s">
        <v>5304</v>
      </c>
      <c r="D3407" s="149" t="s">
        <v>15106</v>
      </c>
    </row>
    <row r="3408" spans="1:4" ht="13.5" x14ac:dyDescent="0.25">
      <c r="A3408" s="148">
        <v>89492</v>
      </c>
      <c r="B3408" s="148" t="s">
        <v>8989</v>
      </c>
      <c r="C3408" s="148" t="s">
        <v>5304</v>
      </c>
      <c r="D3408" s="149" t="s">
        <v>20752</v>
      </c>
    </row>
    <row r="3409" spans="1:4" ht="13.5" x14ac:dyDescent="0.25">
      <c r="A3409" s="148">
        <v>89493</v>
      </c>
      <c r="B3409" s="148" t="s">
        <v>8990</v>
      </c>
      <c r="C3409" s="148" t="s">
        <v>5304</v>
      </c>
      <c r="D3409" s="149" t="s">
        <v>16586</v>
      </c>
    </row>
    <row r="3410" spans="1:4" ht="13.5" x14ac:dyDescent="0.25">
      <c r="A3410" s="148">
        <v>89494</v>
      </c>
      <c r="B3410" s="148" t="s">
        <v>8991</v>
      </c>
      <c r="C3410" s="148" t="s">
        <v>5304</v>
      </c>
      <c r="D3410" s="149" t="s">
        <v>12659</v>
      </c>
    </row>
    <row r="3411" spans="1:4" ht="13.5" x14ac:dyDescent="0.25">
      <c r="A3411" s="148">
        <v>89496</v>
      </c>
      <c r="B3411" s="148" t="s">
        <v>8992</v>
      </c>
      <c r="C3411" s="148" t="s">
        <v>5304</v>
      </c>
      <c r="D3411" s="149" t="s">
        <v>16011</v>
      </c>
    </row>
    <row r="3412" spans="1:4" ht="13.5" x14ac:dyDescent="0.25">
      <c r="A3412" s="148">
        <v>89497</v>
      </c>
      <c r="B3412" s="148" t="s">
        <v>8993</v>
      </c>
      <c r="C3412" s="148" t="s">
        <v>5304</v>
      </c>
      <c r="D3412" s="149" t="s">
        <v>20362</v>
      </c>
    </row>
    <row r="3413" spans="1:4" ht="13.5" x14ac:dyDescent="0.25">
      <c r="A3413" s="148">
        <v>89498</v>
      </c>
      <c r="B3413" s="148" t="s">
        <v>8994</v>
      </c>
      <c r="C3413" s="148" t="s">
        <v>5304</v>
      </c>
      <c r="D3413" s="149" t="s">
        <v>13725</v>
      </c>
    </row>
    <row r="3414" spans="1:4" ht="13.5" x14ac:dyDescent="0.25">
      <c r="A3414" s="148">
        <v>89499</v>
      </c>
      <c r="B3414" s="148" t="s">
        <v>8995</v>
      </c>
      <c r="C3414" s="148" t="s">
        <v>5304</v>
      </c>
      <c r="D3414" s="149" t="s">
        <v>24217</v>
      </c>
    </row>
    <row r="3415" spans="1:4" ht="13.5" x14ac:dyDescent="0.25">
      <c r="A3415" s="148">
        <v>89500</v>
      </c>
      <c r="B3415" s="148" t="s">
        <v>8996</v>
      </c>
      <c r="C3415" s="148" t="s">
        <v>5304</v>
      </c>
      <c r="D3415" s="149" t="s">
        <v>13440</v>
      </c>
    </row>
    <row r="3416" spans="1:4" ht="13.5" x14ac:dyDescent="0.25">
      <c r="A3416" s="148">
        <v>89501</v>
      </c>
      <c r="B3416" s="148" t="s">
        <v>8997</v>
      </c>
      <c r="C3416" s="148" t="s">
        <v>5304</v>
      </c>
      <c r="D3416" s="149" t="s">
        <v>13632</v>
      </c>
    </row>
    <row r="3417" spans="1:4" ht="13.5" x14ac:dyDescent="0.25">
      <c r="A3417" s="148">
        <v>89502</v>
      </c>
      <c r="B3417" s="148" t="s">
        <v>8998</v>
      </c>
      <c r="C3417" s="148" t="s">
        <v>5304</v>
      </c>
      <c r="D3417" s="149" t="s">
        <v>24218</v>
      </c>
    </row>
    <row r="3418" spans="1:4" ht="13.5" x14ac:dyDescent="0.25">
      <c r="A3418" s="148">
        <v>89503</v>
      </c>
      <c r="B3418" s="148" t="s">
        <v>8999</v>
      </c>
      <c r="C3418" s="148" t="s">
        <v>5304</v>
      </c>
      <c r="D3418" s="149" t="s">
        <v>23063</v>
      </c>
    </row>
    <row r="3419" spans="1:4" ht="13.5" x14ac:dyDescent="0.25">
      <c r="A3419" s="148">
        <v>89504</v>
      </c>
      <c r="B3419" s="148" t="s">
        <v>9000</v>
      </c>
      <c r="C3419" s="148" t="s">
        <v>5304</v>
      </c>
      <c r="D3419" s="149" t="s">
        <v>16308</v>
      </c>
    </row>
    <row r="3420" spans="1:4" ht="13.5" x14ac:dyDescent="0.25">
      <c r="A3420" s="148">
        <v>89505</v>
      </c>
      <c r="B3420" s="148" t="s">
        <v>9001</v>
      </c>
      <c r="C3420" s="148" t="s">
        <v>5304</v>
      </c>
      <c r="D3420" s="149" t="s">
        <v>15751</v>
      </c>
    </row>
    <row r="3421" spans="1:4" ht="13.5" x14ac:dyDescent="0.25">
      <c r="A3421" s="148">
        <v>89506</v>
      </c>
      <c r="B3421" s="148" t="s">
        <v>9002</v>
      </c>
      <c r="C3421" s="148" t="s">
        <v>5304</v>
      </c>
      <c r="D3421" s="149" t="s">
        <v>22628</v>
      </c>
    </row>
    <row r="3422" spans="1:4" ht="13.5" x14ac:dyDescent="0.25">
      <c r="A3422" s="148">
        <v>89507</v>
      </c>
      <c r="B3422" s="148" t="s">
        <v>9003</v>
      </c>
      <c r="C3422" s="148" t="s">
        <v>5304</v>
      </c>
      <c r="D3422" s="149" t="s">
        <v>24219</v>
      </c>
    </row>
    <row r="3423" spans="1:4" ht="13.5" x14ac:dyDescent="0.25">
      <c r="A3423" s="148">
        <v>89510</v>
      </c>
      <c r="B3423" s="148" t="s">
        <v>9004</v>
      </c>
      <c r="C3423" s="148" t="s">
        <v>5304</v>
      </c>
      <c r="D3423" s="149" t="s">
        <v>24220</v>
      </c>
    </row>
    <row r="3424" spans="1:4" ht="13.5" x14ac:dyDescent="0.25">
      <c r="A3424" s="148">
        <v>89513</v>
      </c>
      <c r="B3424" s="148" t="s">
        <v>9005</v>
      </c>
      <c r="C3424" s="148" t="s">
        <v>5304</v>
      </c>
      <c r="D3424" s="149" t="s">
        <v>24221</v>
      </c>
    </row>
    <row r="3425" spans="1:4" ht="13.5" x14ac:dyDescent="0.25">
      <c r="A3425" s="148">
        <v>89514</v>
      </c>
      <c r="B3425" s="148" t="s">
        <v>9006</v>
      </c>
      <c r="C3425" s="148" t="s">
        <v>5304</v>
      </c>
      <c r="D3425" s="149" t="s">
        <v>13354</v>
      </c>
    </row>
    <row r="3426" spans="1:4" ht="13.5" x14ac:dyDescent="0.25">
      <c r="A3426" s="148">
        <v>89515</v>
      </c>
      <c r="B3426" s="148" t="s">
        <v>9007</v>
      </c>
      <c r="C3426" s="148" t="s">
        <v>5304</v>
      </c>
      <c r="D3426" s="149" t="s">
        <v>13382</v>
      </c>
    </row>
    <row r="3427" spans="1:4" ht="13.5" x14ac:dyDescent="0.25">
      <c r="A3427" s="148">
        <v>89516</v>
      </c>
      <c r="B3427" s="148" t="s">
        <v>9008</v>
      </c>
      <c r="C3427" s="148" t="s">
        <v>5304</v>
      </c>
      <c r="D3427" s="149" t="s">
        <v>14208</v>
      </c>
    </row>
    <row r="3428" spans="1:4" ht="13.5" x14ac:dyDescent="0.25">
      <c r="A3428" s="148">
        <v>89517</v>
      </c>
      <c r="B3428" s="148" t="s">
        <v>9009</v>
      </c>
      <c r="C3428" s="148" t="s">
        <v>5304</v>
      </c>
      <c r="D3428" s="149" t="s">
        <v>21420</v>
      </c>
    </row>
    <row r="3429" spans="1:4" ht="13.5" x14ac:dyDescent="0.25">
      <c r="A3429" s="148">
        <v>89518</v>
      </c>
      <c r="B3429" s="148" t="s">
        <v>9010</v>
      </c>
      <c r="C3429" s="148" t="s">
        <v>5304</v>
      </c>
      <c r="D3429" s="149" t="s">
        <v>13452</v>
      </c>
    </row>
    <row r="3430" spans="1:4" ht="13.5" x14ac:dyDescent="0.25">
      <c r="A3430" s="148">
        <v>89519</v>
      </c>
      <c r="B3430" s="148" t="s">
        <v>9011</v>
      </c>
      <c r="C3430" s="148" t="s">
        <v>5304</v>
      </c>
      <c r="D3430" s="149" t="s">
        <v>24222</v>
      </c>
    </row>
    <row r="3431" spans="1:4" ht="13.5" x14ac:dyDescent="0.25">
      <c r="A3431" s="148">
        <v>89520</v>
      </c>
      <c r="B3431" s="148" t="s">
        <v>9012</v>
      </c>
      <c r="C3431" s="148" t="s">
        <v>5304</v>
      </c>
      <c r="D3431" s="149" t="s">
        <v>20233</v>
      </c>
    </row>
    <row r="3432" spans="1:4" ht="13.5" x14ac:dyDescent="0.25">
      <c r="A3432" s="148">
        <v>89521</v>
      </c>
      <c r="B3432" s="148" t="s">
        <v>9013</v>
      </c>
      <c r="C3432" s="148" t="s">
        <v>5304</v>
      </c>
      <c r="D3432" s="149" t="s">
        <v>24223</v>
      </c>
    </row>
    <row r="3433" spans="1:4" ht="13.5" x14ac:dyDescent="0.25">
      <c r="A3433" s="148">
        <v>89522</v>
      </c>
      <c r="B3433" s="148" t="s">
        <v>9014</v>
      </c>
      <c r="C3433" s="148" t="s">
        <v>5304</v>
      </c>
      <c r="D3433" s="149" t="s">
        <v>22436</v>
      </c>
    </row>
    <row r="3434" spans="1:4" ht="13.5" x14ac:dyDescent="0.25">
      <c r="A3434" s="148">
        <v>89523</v>
      </c>
      <c r="B3434" s="148" t="s">
        <v>9015</v>
      </c>
      <c r="C3434" s="148" t="s">
        <v>5304</v>
      </c>
      <c r="D3434" s="149" t="s">
        <v>24224</v>
      </c>
    </row>
    <row r="3435" spans="1:4" ht="13.5" x14ac:dyDescent="0.25">
      <c r="A3435" s="148">
        <v>89524</v>
      </c>
      <c r="B3435" s="148" t="s">
        <v>9016</v>
      </c>
      <c r="C3435" s="148" t="s">
        <v>5304</v>
      </c>
      <c r="D3435" s="149" t="s">
        <v>14788</v>
      </c>
    </row>
    <row r="3436" spans="1:4" ht="13.5" x14ac:dyDescent="0.25">
      <c r="A3436" s="148">
        <v>89525</v>
      </c>
      <c r="B3436" s="148" t="s">
        <v>9017</v>
      </c>
      <c r="C3436" s="148" t="s">
        <v>5304</v>
      </c>
      <c r="D3436" s="149" t="s">
        <v>24225</v>
      </c>
    </row>
    <row r="3437" spans="1:4" ht="13.5" x14ac:dyDescent="0.25">
      <c r="A3437" s="148">
        <v>89526</v>
      </c>
      <c r="B3437" s="148" t="s">
        <v>9018</v>
      </c>
      <c r="C3437" s="148" t="s">
        <v>5304</v>
      </c>
      <c r="D3437" s="149" t="s">
        <v>22109</v>
      </c>
    </row>
    <row r="3438" spans="1:4" ht="13.5" x14ac:dyDescent="0.25">
      <c r="A3438" s="148">
        <v>89527</v>
      </c>
      <c r="B3438" s="148" t="s">
        <v>9019</v>
      </c>
      <c r="C3438" s="148" t="s">
        <v>5304</v>
      </c>
      <c r="D3438" s="149" t="s">
        <v>24226</v>
      </c>
    </row>
    <row r="3439" spans="1:4" ht="13.5" x14ac:dyDescent="0.25">
      <c r="A3439" s="148">
        <v>89528</v>
      </c>
      <c r="B3439" s="148" t="s">
        <v>9020</v>
      </c>
      <c r="C3439" s="148" t="s">
        <v>5304</v>
      </c>
      <c r="D3439" s="149" t="s">
        <v>15313</v>
      </c>
    </row>
    <row r="3440" spans="1:4" ht="13.5" x14ac:dyDescent="0.25">
      <c r="A3440" s="148">
        <v>89529</v>
      </c>
      <c r="B3440" s="148" t="s">
        <v>9021</v>
      </c>
      <c r="C3440" s="148" t="s">
        <v>5304</v>
      </c>
      <c r="D3440" s="149" t="s">
        <v>16853</v>
      </c>
    </row>
    <row r="3441" spans="1:4" ht="13.5" x14ac:dyDescent="0.25">
      <c r="A3441" s="148">
        <v>89530</v>
      </c>
      <c r="B3441" s="148" t="s">
        <v>9022</v>
      </c>
      <c r="C3441" s="148" t="s">
        <v>5304</v>
      </c>
      <c r="D3441" s="149" t="s">
        <v>20846</v>
      </c>
    </row>
    <row r="3442" spans="1:4" ht="13.5" x14ac:dyDescent="0.25">
      <c r="A3442" s="148">
        <v>89531</v>
      </c>
      <c r="B3442" s="148" t="s">
        <v>9023</v>
      </c>
      <c r="C3442" s="148" t="s">
        <v>5304</v>
      </c>
      <c r="D3442" s="149" t="s">
        <v>19725</v>
      </c>
    </row>
    <row r="3443" spans="1:4" ht="13.5" x14ac:dyDescent="0.25">
      <c r="A3443" s="148">
        <v>89532</v>
      </c>
      <c r="B3443" s="148" t="s">
        <v>9024</v>
      </c>
      <c r="C3443" s="148" t="s">
        <v>5304</v>
      </c>
      <c r="D3443" s="149" t="s">
        <v>13993</v>
      </c>
    </row>
    <row r="3444" spans="1:4" ht="13.5" x14ac:dyDescent="0.25">
      <c r="A3444" s="148">
        <v>89533</v>
      </c>
      <c r="B3444" s="148" t="s">
        <v>9025</v>
      </c>
      <c r="C3444" s="148" t="s">
        <v>5304</v>
      </c>
      <c r="D3444" s="149" t="s">
        <v>19725</v>
      </c>
    </row>
    <row r="3445" spans="1:4" ht="13.5" x14ac:dyDescent="0.25">
      <c r="A3445" s="148">
        <v>89534</v>
      </c>
      <c r="B3445" s="148" t="s">
        <v>9026</v>
      </c>
      <c r="C3445" s="148" t="s">
        <v>5304</v>
      </c>
      <c r="D3445" s="149" t="s">
        <v>14610</v>
      </c>
    </row>
    <row r="3446" spans="1:4" ht="13.5" x14ac:dyDescent="0.25">
      <c r="A3446" s="148">
        <v>89535</v>
      </c>
      <c r="B3446" s="148" t="s">
        <v>9027</v>
      </c>
      <c r="C3446" s="148" t="s">
        <v>5304</v>
      </c>
      <c r="D3446" s="149" t="s">
        <v>24161</v>
      </c>
    </row>
    <row r="3447" spans="1:4" ht="13.5" x14ac:dyDescent="0.25">
      <c r="A3447" s="148">
        <v>89536</v>
      </c>
      <c r="B3447" s="148" t="s">
        <v>9028</v>
      </c>
      <c r="C3447" s="148" t="s">
        <v>5304</v>
      </c>
      <c r="D3447" s="149" t="s">
        <v>14512</v>
      </c>
    </row>
    <row r="3448" spans="1:4" ht="13.5" x14ac:dyDescent="0.25">
      <c r="A3448" s="148">
        <v>89538</v>
      </c>
      <c r="B3448" s="148" t="s">
        <v>9029</v>
      </c>
      <c r="C3448" s="148" t="s">
        <v>5304</v>
      </c>
      <c r="D3448" s="149" t="s">
        <v>20052</v>
      </c>
    </row>
    <row r="3449" spans="1:4" ht="13.5" x14ac:dyDescent="0.25">
      <c r="A3449" s="148">
        <v>89540</v>
      </c>
      <c r="B3449" s="148" t="s">
        <v>9031</v>
      </c>
      <c r="C3449" s="148" t="s">
        <v>5304</v>
      </c>
      <c r="D3449" s="149" t="s">
        <v>12570</v>
      </c>
    </row>
    <row r="3450" spans="1:4" ht="13.5" x14ac:dyDescent="0.25">
      <c r="A3450" s="148">
        <v>89541</v>
      </c>
      <c r="B3450" s="148" t="s">
        <v>9032</v>
      </c>
      <c r="C3450" s="148" t="s">
        <v>5304</v>
      </c>
      <c r="D3450" s="149" t="s">
        <v>14286</v>
      </c>
    </row>
    <row r="3451" spans="1:4" ht="13.5" x14ac:dyDescent="0.25">
      <c r="A3451" s="148">
        <v>89542</v>
      </c>
      <c r="B3451" s="148" t="s">
        <v>9033</v>
      </c>
      <c r="C3451" s="148" t="s">
        <v>5304</v>
      </c>
      <c r="D3451" s="149" t="s">
        <v>19880</v>
      </c>
    </row>
    <row r="3452" spans="1:4" ht="13.5" x14ac:dyDescent="0.25">
      <c r="A3452" s="148">
        <v>89544</v>
      </c>
      <c r="B3452" s="148" t="s">
        <v>9034</v>
      </c>
      <c r="C3452" s="148" t="s">
        <v>5304</v>
      </c>
      <c r="D3452" s="149" t="s">
        <v>19560</v>
      </c>
    </row>
    <row r="3453" spans="1:4" ht="13.5" x14ac:dyDescent="0.25">
      <c r="A3453" s="148">
        <v>89545</v>
      </c>
      <c r="B3453" s="148" t="s">
        <v>9035</v>
      </c>
      <c r="C3453" s="148" t="s">
        <v>5304</v>
      </c>
      <c r="D3453" s="149" t="s">
        <v>12771</v>
      </c>
    </row>
    <row r="3454" spans="1:4" ht="13.5" x14ac:dyDescent="0.25">
      <c r="A3454" s="148">
        <v>89546</v>
      </c>
      <c r="B3454" s="148" t="s">
        <v>9036</v>
      </c>
      <c r="C3454" s="148" t="s">
        <v>5304</v>
      </c>
      <c r="D3454" s="149" t="s">
        <v>16764</v>
      </c>
    </row>
    <row r="3455" spans="1:4" ht="13.5" x14ac:dyDescent="0.25">
      <c r="A3455" s="148">
        <v>89547</v>
      </c>
      <c r="B3455" s="148" t="s">
        <v>9037</v>
      </c>
      <c r="C3455" s="148" t="s">
        <v>5304</v>
      </c>
      <c r="D3455" s="149" t="s">
        <v>15773</v>
      </c>
    </row>
    <row r="3456" spans="1:4" ht="13.5" x14ac:dyDescent="0.25">
      <c r="A3456" s="148">
        <v>89548</v>
      </c>
      <c r="B3456" s="148" t="s">
        <v>9038</v>
      </c>
      <c r="C3456" s="148" t="s">
        <v>5304</v>
      </c>
      <c r="D3456" s="149" t="s">
        <v>14607</v>
      </c>
    </row>
    <row r="3457" spans="1:4" ht="13.5" x14ac:dyDescent="0.25">
      <c r="A3457" s="148">
        <v>89549</v>
      </c>
      <c r="B3457" s="148" t="s">
        <v>9039</v>
      </c>
      <c r="C3457" s="148" t="s">
        <v>5304</v>
      </c>
      <c r="D3457" s="149" t="s">
        <v>15143</v>
      </c>
    </row>
    <row r="3458" spans="1:4" ht="13.5" x14ac:dyDescent="0.25">
      <c r="A3458" s="148">
        <v>89550</v>
      </c>
      <c r="B3458" s="148" t="s">
        <v>9040</v>
      </c>
      <c r="C3458" s="148" t="s">
        <v>5304</v>
      </c>
      <c r="D3458" s="149" t="s">
        <v>21683</v>
      </c>
    </row>
    <row r="3459" spans="1:4" ht="13.5" x14ac:dyDescent="0.25">
      <c r="A3459" s="148">
        <v>89551</v>
      </c>
      <c r="B3459" s="148" t="s">
        <v>9041</v>
      </c>
      <c r="C3459" s="148" t="s">
        <v>5304</v>
      </c>
      <c r="D3459" s="149" t="s">
        <v>15595</v>
      </c>
    </row>
    <row r="3460" spans="1:4" ht="13.5" x14ac:dyDescent="0.25">
      <c r="A3460" s="148">
        <v>89552</v>
      </c>
      <c r="B3460" s="148" t="s">
        <v>9042</v>
      </c>
      <c r="C3460" s="148" t="s">
        <v>5304</v>
      </c>
      <c r="D3460" s="149" t="s">
        <v>20664</v>
      </c>
    </row>
    <row r="3461" spans="1:4" ht="13.5" x14ac:dyDescent="0.25">
      <c r="A3461" s="148">
        <v>89553</v>
      </c>
      <c r="B3461" s="148" t="s">
        <v>9043</v>
      </c>
      <c r="C3461" s="148" t="s">
        <v>5304</v>
      </c>
      <c r="D3461" s="149" t="s">
        <v>14472</v>
      </c>
    </row>
    <row r="3462" spans="1:4" ht="13.5" x14ac:dyDescent="0.25">
      <c r="A3462" s="148">
        <v>89554</v>
      </c>
      <c r="B3462" s="148" t="s">
        <v>9044</v>
      </c>
      <c r="C3462" s="148" t="s">
        <v>5304</v>
      </c>
      <c r="D3462" s="149" t="s">
        <v>14830</v>
      </c>
    </row>
    <row r="3463" spans="1:4" ht="13.5" x14ac:dyDescent="0.25">
      <c r="A3463" s="148">
        <v>89555</v>
      </c>
      <c r="B3463" s="148" t="s">
        <v>9045</v>
      </c>
      <c r="C3463" s="148" t="s">
        <v>5304</v>
      </c>
      <c r="D3463" s="149" t="s">
        <v>21121</v>
      </c>
    </row>
    <row r="3464" spans="1:4" ht="13.5" x14ac:dyDescent="0.25">
      <c r="A3464" s="148">
        <v>89556</v>
      </c>
      <c r="B3464" s="148" t="s">
        <v>9046</v>
      </c>
      <c r="C3464" s="148" t="s">
        <v>5304</v>
      </c>
      <c r="D3464" s="149" t="s">
        <v>24227</v>
      </c>
    </row>
    <row r="3465" spans="1:4" ht="13.5" x14ac:dyDescent="0.25">
      <c r="A3465" s="148">
        <v>89557</v>
      </c>
      <c r="B3465" s="148" t="s">
        <v>9047</v>
      </c>
      <c r="C3465" s="148" t="s">
        <v>5304</v>
      </c>
      <c r="D3465" s="149" t="s">
        <v>24228</v>
      </c>
    </row>
    <row r="3466" spans="1:4" ht="13.5" x14ac:dyDescent="0.25">
      <c r="A3466" s="148">
        <v>89558</v>
      </c>
      <c r="B3466" s="148" t="s">
        <v>9048</v>
      </c>
      <c r="C3466" s="148" t="s">
        <v>5304</v>
      </c>
      <c r="D3466" s="149" t="s">
        <v>14436</v>
      </c>
    </row>
    <row r="3467" spans="1:4" ht="13.5" x14ac:dyDescent="0.25">
      <c r="A3467" s="148">
        <v>89559</v>
      </c>
      <c r="B3467" s="148" t="s">
        <v>9049</v>
      </c>
      <c r="C3467" s="148" t="s">
        <v>5304</v>
      </c>
      <c r="D3467" s="149" t="s">
        <v>23053</v>
      </c>
    </row>
    <row r="3468" spans="1:4" ht="13.5" x14ac:dyDescent="0.25">
      <c r="A3468" s="148">
        <v>89561</v>
      </c>
      <c r="B3468" s="148" t="s">
        <v>9050</v>
      </c>
      <c r="C3468" s="148" t="s">
        <v>5304</v>
      </c>
      <c r="D3468" s="149" t="s">
        <v>13939</v>
      </c>
    </row>
    <row r="3469" spans="1:4" ht="13.5" x14ac:dyDescent="0.25">
      <c r="A3469" s="148">
        <v>89562</v>
      </c>
      <c r="B3469" s="148" t="s">
        <v>9051</v>
      </c>
      <c r="C3469" s="148" t="s">
        <v>5304</v>
      </c>
      <c r="D3469" s="149" t="s">
        <v>13354</v>
      </c>
    </row>
    <row r="3470" spans="1:4" ht="13.5" x14ac:dyDescent="0.25">
      <c r="A3470" s="148">
        <v>89563</v>
      </c>
      <c r="B3470" s="148" t="s">
        <v>9052</v>
      </c>
      <c r="C3470" s="148" t="s">
        <v>5304</v>
      </c>
      <c r="D3470" s="149" t="s">
        <v>19912</v>
      </c>
    </row>
    <row r="3471" spans="1:4" ht="13.5" x14ac:dyDescent="0.25">
      <c r="A3471" s="148">
        <v>89564</v>
      </c>
      <c r="B3471" s="148" t="s">
        <v>9053</v>
      </c>
      <c r="C3471" s="148" t="s">
        <v>5304</v>
      </c>
      <c r="D3471" s="149" t="s">
        <v>13952</v>
      </c>
    </row>
    <row r="3472" spans="1:4" ht="13.5" x14ac:dyDescent="0.25">
      <c r="A3472" s="148">
        <v>89565</v>
      </c>
      <c r="B3472" s="148" t="s">
        <v>9054</v>
      </c>
      <c r="C3472" s="148" t="s">
        <v>5304</v>
      </c>
      <c r="D3472" s="149" t="s">
        <v>20405</v>
      </c>
    </row>
    <row r="3473" spans="1:4" ht="13.5" x14ac:dyDescent="0.25">
      <c r="A3473" s="148">
        <v>89566</v>
      </c>
      <c r="B3473" s="148" t="s">
        <v>9055</v>
      </c>
      <c r="C3473" s="148" t="s">
        <v>5304</v>
      </c>
      <c r="D3473" s="149" t="s">
        <v>20149</v>
      </c>
    </row>
    <row r="3474" spans="1:4" ht="13.5" x14ac:dyDescent="0.25">
      <c r="A3474" s="148">
        <v>89567</v>
      </c>
      <c r="B3474" s="148" t="s">
        <v>9056</v>
      </c>
      <c r="C3474" s="148" t="s">
        <v>5304</v>
      </c>
      <c r="D3474" s="149" t="s">
        <v>16306</v>
      </c>
    </row>
    <row r="3475" spans="1:4" ht="13.5" x14ac:dyDescent="0.25">
      <c r="A3475" s="148">
        <v>89568</v>
      </c>
      <c r="B3475" s="148" t="s">
        <v>9057</v>
      </c>
      <c r="C3475" s="148" t="s">
        <v>5304</v>
      </c>
      <c r="D3475" s="149" t="s">
        <v>20128</v>
      </c>
    </row>
    <row r="3476" spans="1:4" ht="13.5" x14ac:dyDescent="0.25">
      <c r="A3476" s="148">
        <v>89569</v>
      </c>
      <c r="B3476" s="148" t="s">
        <v>9058</v>
      </c>
      <c r="C3476" s="148" t="s">
        <v>5304</v>
      </c>
      <c r="D3476" s="149" t="s">
        <v>17276</v>
      </c>
    </row>
    <row r="3477" spans="1:4" ht="13.5" x14ac:dyDescent="0.25">
      <c r="A3477" s="148">
        <v>89570</v>
      </c>
      <c r="B3477" s="148" t="s">
        <v>9059</v>
      </c>
      <c r="C3477" s="148" t="s">
        <v>5304</v>
      </c>
      <c r="D3477" s="149" t="s">
        <v>21046</v>
      </c>
    </row>
    <row r="3478" spans="1:4" ht="13.5" x14ac:dyDescent="0.25">
      <c r="A3478" s="148">
        <v>89571</v>
      </c>
      <c r="B3478" s="148" t="s">
        <v>9060</v>
      </c>
      <c r="C3478" s="148" t="s">
        <v>5304</v>
      </c>
      <c r="D3478" s="149" t="s">
        <v>23483</v>
      </c>
    </row>
    <row r="3479" spans="1:4" ht="13.5" x14ac:dyDescent="0.25">
      <c r="A3479" s="148">
        <v>89572</v>
      </c>
      <c r="B3479" s="148" t="s">
        <v>9061</v>
      </c>
      <c r="C3479" s="148" t="s">
        <v>5304</v>
      </c>
      <c r="D3479" s="149" t="s">
        <v>24229</v>
      </c>
    </row>
    <row r="3480" spans="1:4" ht="13.5" x14ac:dyDescent="0.25">
      <c r="A3480" s="148">
        <v>89573</v>
      </c>
      <c r="B3480" s="148" t="s">
        <v>9062</v>
      </c>
      <c r="C3480" s="148" t="s">
        <v>5304</v>
      </c>
      <c r="D3480" s="149" t="s">
        <v>24230</v>
      </c>
    </row>
    <row r="3481" spans="1:4" ht="13.5" x14ac:dyDescent="0.25">
      <c r="A3481" s="148">
        <v>89574</v>
      </c>
      <c r="B3481" s="148" t="s">
        <v>9063</v>
      </c>
      <c r="C3481" s="148" t="s">
        <v>5304</v>
      </c>
      <c r="D3481" s="149" t="s">
        <v>24231</v>
      </c>
    </row>
    <row r="3482" spans="1:4" ht="13.5" x14ac:dyDescent="0.25">
      <c r="A3482" s="148">
        <v>89575</v>
      </c>
      <c r="B3482" s="148" t="s">
        <v>9064</v>
      </c>
      <c r="C3482" s="148" t="s">
        <v>5304</v>
      </c>
      <c r="D3482" s="149" t="s">
        <v>13947</v>
      </c>
    </row>
    <row r="3483" spans="1:4" ht="13.5" x14ac:dyDescent="0.25">
      <c r="A3483" s="148">
        <v>89577</v>
      </c>
      <c r="B3483" s="148" t="s">
        <v>9065</v>
      </c>
      <c r="C3483" s="148" t="s">
        <v>5304</v>
      </c>
      <c r="D3483" s="149" t="s">
        <v>21020</v>
      </c>
    </row>
    <row r="3484" spans="1:4" ht="13.5" x14ac:dyDescent="0.25">
      <c r="A3484" s="148">
        <v>89579</v>
      </c>
      <c r="B3484" s="148" t="s">
        <v>9066</v>
      </c>
      <c r="C3484" s="148" t="s">
        <v>5304</v>
      </c>
      <c r="D3484" s="149" t="s">
        <v>12576</v>
      </c>
    </row>
    <row r="3485" spans="1:4" ht="13.5" x14ac:dyDescent="0.25">
      <c r="A3485" s="148">
        <v>89581</v>
      </c>
      <c r="B3485" s="148" t="s">
        <v>9067</v>
      </c>
      <c r="C3485" s="148" t="s">
        <v>5304</v>
      </c>
      <c r="D3485" s="149" t="s">
        <v>21596</v>
      </c>
    </row>
    <row r="3486" spans="1:4" ht="13.5" x14ac:dyDescent="0.25">
      <c r="A3486" s="148">
        <v>89582</v>
      </c>
      <c r="B3486" s="148" t="s">
        <v>9068</v>
      </c>
      <c r="C3486" s="148" t="s">
        <v>5304</v>
      </c>
      <c r="D3486" s="149" t="s">
        <v>17230</v>
      </c>
    </row>
    <row r="3487" spans="1:4" ht="13.5" x14ac:dyDescent="0.25">
      <c r="A3487" s="148">
        <v>89583</v>
      </c>
      <c r="B3487" s="148" t="s">
        <v>9069</v>
      </c>
      <c r="C3487" s="148" t="s">
        <v>5304</v>
      </c>
      <c r="D3487" s="149" t="s">
        <v>21688</v>
      </c>
    </row>
    <row r="3488" spans="1:4" ht="13.5" x14ac:dyDescent="0.25">
      <c r="A3488" s="148">
        <v>89584</v>
      </c>
      <c r="B3488" s="148" t="s">
        <v>9070</v>
      </c>
      <c r="C3488" s="148" t="s">
        <v>5304</v>
      </c>
      <c r="D3488" s="149" t="s">
        <v>13838</v>
      </c>
    </row>
    <row r="3489" spans="1:4" ht="13.5" x14ac:dyDescent="0.25">
      <c r="A3489" s="148">
        <v>89585</v>
      </c>
      <c r="B3489" s="148" t="s">
        <v>9071</v>
      </c>
      <c r="C3489" s="148" t="s">
        <v>5304</v>
      </c>
      <c r="D3489" s="149" t="s">
        <v>16380</v>
      </c>
    </row>
    <row r="3490" spans="1:4" ht="13.5" x14ac:dyDescent="0.25">
      <c r="A3490" s="148">
        <v>89586</v>
      </c>
      <c r="B3490" s="148" t="s">
        <v>9072</v>
      </c>
      <c r="C3490" s="148" t="s">
        <v>5304</v>
      </c>
      <c r="D3490" s="149" t="s">
        <v>16380</v>
      </c>
    </row>
    <row r="3491" spans="1:4" ht="13.5" x14ac:dyDescent="0.25">
      <c r="A3491" s="148">
        <v>89587</v>
      </c>
      <c r="B3491" s="148" t="s">
        <v>9073</v>
      </c>
      <c r="C3491" s="148" t="s">
        <v>5304</v>
      </c>
      <c r="D3491" s="149" t="s">
        <v>15401</v>
      </c>
    </row>
    <row r="3492" spans="1:4" ht="13.5" x14ac:dyDescent="0.25">
      <c r="A3492" s="148">
        <v>89590</v>
      </c>
      <c r="B3492" s="148" t="s">
        <v>9075</v>
      </c>
      <c r="C3492" s="148" t="s">
        <v>5304</v>
      </c>
      <c r="D3492" s="149" t="s">
        <v>24232</v>
      </c>
    </row>
    <row r="3493" spans="1:4" ht="13.5" x14ac:dyDescent="0.25">
      <c r="A3493" s="148">
        <v>89591</v>
      </c>
      <c r="B3493" s="148" t="s">
        <v>9076</v>
      </c>
      <c r="C3493" s="148" t="s">
        <v>5304</v>
      </c>
      <c r="D3493" s="149" t="s">
        <v>21694</v>
      </c>
    </row>
    <row r="3494" spans="1:4" ht="13.5" x14ac:dyDescent="0.25">
      <c r="A3494" s="148">
        <v>89592</v>
      </c>
      <c r="B3494" s="148" t="s">
        <v>9077</v>
      </c>
      <c r="C3494" s="148" t="s">
        <v>5304</v>
      </c>
      <c r="D3494" s="149" t="s">
        <v>24233</v>
      </c>
    </row>
    <row r="3495" spans="1:4" ht="13.5" x14ac:dyDescent="0.25">
      <c r="A3495" s="148">
        <v>89593</v>
      </c>
      <c r="B3495" s="148" t="s">
        <v>9078</v>
      </c>
      <c r="C3495" s="148" t="s">
        <v>5304</v>
      </c>
      <c r="D3495" s="149" t="s">
        <v>24234</v>
      </c>
    </row>
    <row r="3496" spans="1:4" ht="13.5" x14ac:dyDescent="0.25">
      <c r="A3496" s="148">
        <v>89594</v>
      </c>
      <c r="B3496" s="148" t="s">
        <v>9079</v>
      </c>
      <c r="C3496" s="148" t="s">
        <v>5304</v>
      </c>
      <c r="D3496" s="149" t="s">
        <v>24235</v>
      </c>
    </row>
    <row r="3497" spans="1:4" ht="13.5" x14ac:dyDescent="0.25">
      <c r="A3497" s="148">
        <v>89595</v>
      </c>
      <c r="B3497" s="148" t="s">
        <v>9080</v>
      </c>
      <c r="C3497" s="148" t="s">
        <v>5304</v>
      </c>
      <c r="D3497" s="149" t="s">
        <v>15145</v>
      </c>
    </row>
    <row r="3498" spans="1:4" ht="13.5" x14ac:dyDescent="0.25">
      <c r="A3498" s="148">
        <v>89596</v>
      </c>
      <c r="B3498" s="148" t="s">
        <v>9081</v>
      </c>
      <c r="C3498" s="148" t="s">
        <v>5304</v>
      </c>
      <c r="D3498" s="149" t="s">
        <v>16804</v>
      </c>
    </row>
    <row r="3499" spans="1:4" ht="13.5" x14ac:dyDescent="0.25">
      <c r="A3499" s="148">
        <v>89597</v>
      </c>
      <c r="B3499" s="148" t="s">
        <v>9082</v>
      </c>
      <c r="C3499" s="148" t="s">
        <v>5304</v>
      </c>
      <c r="D3499" s="149" t="s">
        <v>12463</v>
      </c>
    </row>
    <row r="3500" spans="1:4" ht="13.5" x14ac:dyDescent="0.25">
      <c r="A3500" s="148">
        <v>89598</v>
      </c>
      <c r="B3500" s="148" t="s">
        <v>9083</v>
      </c>
      <c r="C3500" s="148" t="s">
        <v>5304</v>
      </c>
      <c r="D3500" s="149" t="s">
        <v>20303</v>
      </c>
    </row>
    <row r="3501" spans="1:4" ht="13.5" x14ac:dyDescent="0.25">
      <c r="A3501" s="148">
        <v>89599</v>
      </c>
      <c r="B3501" s="148" t="s">
        <v>9084</v>
      </c>
      <c r="C3501" s="148" t="s">
        <v>5304</v>
      </c>
      <c r="D3501" s="149" t="s">
        <v>14163</v>
      </c>
    </row>
    <row r="3502" spans="1:4" ht="13.5" x14ac:dyDescent="0.25">
      <c r="A3502" s="148">
        <v>89600</v>
      </c>
      <c r="B3502" s="148" t="s">
        <v>9085</v>
      </c>
      <c r="C3502" s="148" t="s">
        <v>5304</v>
      </c>
      <c r="D3502" s="149" t="s">
        <v>15066</v>
      </c>
    </row>
    <row r="3503" spans="1:4" ht="13.5" x14ac:dyDescent="0.25">
      <c r="A3503" s="148">
        <v>89605</v>
      </c>
      <c r="B3503" s="148" t="s">
        <v>9086</v>
      </c>
      <c r="C3503" s="148" t="s">
        <v>5304</v>
      </c>
      <c r="D3503" s="149" t="s">
        <v>24215</v>
      </c>
    </row>
    <row r="3504" spans="1:4" ht="13.5" x14ac:dyDescent="0.25">
      <c r="A3504" s="148">
        <v>89609</v>
      </c>
      <c r="B3504" s="148" t="s">
        <v>9087</v>
      </c>
      <c r="C3504" s="148" t="s">
        <v>5304</v>
      </c>
      <c r="D3504" s="149" t="s">
        <v>14602</v>
      </c>
    </row>
    <row r="3505" spans="1:4" ht="13.5" x14ac:dyDescent="0.25">
      <c r="A3505" s="148">
        <v>89610</v>
      </c>
      <c r="B3505" s="148" t="s">
        <v>9088</v>
      </c>
      <c r="C3505" s="148" t="s">
        <v>5304</v>
      </c>
      <c r="D3505" s="149" t="s">
        <v>14029</v>
      </c>
    </row>
    <row r="3506" spans="1:4" ht="13.5" x14ac:dyDescent="0.25">
      <c r="A3506" s="148">
        <v>89611</v>
      </c>
      <c r="B3506" s="148" t="s">
        <v>9089</v>
      </c>
      <c r="C3506" s="148" t="s">
        <v>5304</v>
      </c>
      <c r="D3506" s="149" t="s">
        <v>24236</v>
      </c>
    </row>
    <row r="3507" spans="1:4" ht="13.5" x14ac:dyDescent="0.25">
      <c r="A3507" s="148">
        <v>89612</v>
      </c>
      <c r="B3507" s="148" t="s">
        <v>9090</v>
      </c>
      <c r="C3507" s="148" t="s">
        <v>5304</v>
      </c>
      <c r="D3507" s="149" t="s">
        <v>24237</v>
      </c>
    </row>
    <row r="3508" spans="1:4" ht="13.5" x14ac:dyDescent="0.25">
      <c r="A3508" s="148">
        <v>89613</v>
      </c>
      <c r="B3508" s="148" t="s">
        <v>9091</v>
      </c>
      <c r="C3508" s="148" t="s">
        <v>5304</v>
      </c>
      <c r="D3508" s="149" t="s">
        <v>22081</v>
      </c>
    </row>
    <row r="3509" spans="1:4" ht="13.5" x14ac:dyDescent="0.25">
      <c r="A3509" s="148">
        <v>89614</v>
      </c>
      <c r="B3509" s="148" t="s">
        <v>9092</v>
      </c>
      <c r="C3509" s="148" t="s">
        <v>5304</v>
      </c>
      <c r="D3509" s="149" t="s">
        <v>24238</v>
      </c>
    </row>
    <row r="3510" spans="1:4" ht="13.5" x14ac:dyDescent="0.25">
      <c r="A3510" s="148">
        <v>89615</v>
      </c>
      <c r="B3510" s="148" t="s">
        <v>9093</v>
      </c>
      <c r="C3510" s="148" t="s">
        <v>5304</v>
      </c>
      <c r="D3510" s="149" t="s">
        <v>24239</v>
      </c>
    </row>
    <row r="3511" spans="1:4" ht="13.5" x14ac:dyDescent="0.25">
      <c r="A3511" s="148">
        <v>89616</v>
      </c>
      <c r="B3511" s="148" t="s">
        <v>9094</v>
      </c>
      <c r="C3511" s="148" t="s">
        <v>5304</v>
      </c>
      <c r="D3511" s="149" t="s">
        <v>24240</v>
      </c>
    </row>
    <row r="3512" spans="1:4" ht="13.5" x14ac:dyDescent="0.25">
      <c r="A3512" s="148">
        <v>89617</v>
      </c>
      <c r="B3512" s="148" t="s">
        <v>9095</v>
      </c>
      <c r="C3512" s="148" t="s">
        <v>5304</v>
      </c>
      <c r="D3512" s="149" t="s">
        <v>15460</v>
      </c>
    </row>
    <row r="3513" spans="1:4" ht="13.5" x14ac:dyDescent="0.25">
      <c r="A3513" s="148">
        <v>89618</v>
      </c>
      <c r="B3513" s="148" t="s">
        <v>9096</v>
      </c>
      <c r="C3513" s="148" t="s">
        <v>5304</v>
      </c>
      <c r="D3513" s="149" t="s">
        <v>24241</v>
      </c>
    </row>
    <row r="3514" spans="1:4" ht="13.5" x14ac:dyDescent="0.25">
      <c r="A3514" s="148">
        <v>89619</v>
      </c>
      <c r="B3514" s="148" t="s">
        <v>9097</v>
      </c>
      <c r="C3514" s="148" t="s">
        <v>5304</v>
      </c>
      <c r="D3514" s="149" t="s">
        <v>13929</v>
      </c>
    </row>
    <row r="3515" spans="1:4" ht="13.5" x14ac:dyDescent="0.25">
      <c r="A3515" s="148">
        <v>89620</v>
      </c>
      <c r="B3515" s="148" t="s">
        <v>9098</v>
      </c>
      <c r="C3515" s="148" t="s">
        <v>5304</v>
      </c>
      <c r="D3515" s="149" t="s">
        <v>19920</v>
      </c>
    </row>
    <row r="3516" spans="1:4" ht="13.5" x14ac:dyDescent="0.25">
      <c r="A3516" s="148">
        <v>89621</v>
      </c>
      <c r="B3516" s="148" t="s">
        <v>9099</v>
      </c>
      <c r="C3516" s="148" t="s">
        <v>5304</v>
      </c>
      <c r="D3516" s="149" t="s">
        <v>21887</v>
      </c>
    </row>
    <row r="3517" spans="1:4" ht="13.5" x14ac:dyDescent="0.25">
      <c r="A3517" s="148">
        <v>89622</v>
      </c>
      <c r="B3517" s="148" t="s">
        <v>9100</v>
      </c>
      <c r="C3517" s="148" t="s">
        <v>5304</v>
      </c>
      <c r="D3517" s="149" t="s">
        <v>24242</v>
      </c>
    </row>
    <row r="3518" spans="1:4" ht="13.5" x14ac:dyDescent="0.25">
      <c r="A3518" s="148">
        <v>89623</v>
      </c>
      <c r="B3518" s="148" t="s">
        <v>9101</v>
      </c>
      <c r="C3518" s="148" t="s">
        <v>5304</v>
      </c>
      <c r="D3518" s="149" t="s">
        <v>16504</v>
      </c>
    </row>
    <row r="3519" spans="1:4" ht="13.5" x14ac:dyDescent="0.25">
      <c r="A3519" s="148">
        <v>89624</v>
      </c>
      <c r="B3519" s="148" t="s">
        <v>9102</v>
      </c>
      <c r="C3519" s="148" t="s">
        <v>5304</v>
      </c>
      <c r="D3519" s="149" t="s">
        <v>23389</v>
      </c>
    </row>
    <row r="3520" spans="1:4" ht="13.5" x14ac:dyDescent="0.25">
      <c r="A3520" s="148">
        <v>89625</v>
      </c>
      <c r="B3520" s="148" t="s">
        <v>9103</v>
      </c>
      <c r="C3520" s="148" t="s">
        <v>5304</v>
      </c>
      <c r="D3520" s="149" t="s">
        <v>23484</v>
      </c>
    </row>
    <row r="3521" spans="1:4" ht="13.5" x14ac:dyDescent="0.25">
      <c r="A3521" s="148">
        <v>89626</v>
      </c>
      <c r="B3521" s="148" t="s">
        <v>9104</v>
      </c>
      <c r="C3521" s="148" t="s">
        <v>5304</v>
      </c>
      <c r="D3521" s="149" t="s">
        <v>16404</v>
      </c>
    </row>
    <row r="3522" spans="1:4" ht="13.5" x14ac:dyDescent="0.25">
      <c r="A3522" s="148">
        <v>89627</v>
      </c>
      <c r="B3522" s="148" t="s">
        <v>9105</v>
      </c>
      <c r="C3522" s="148" t="s">
        <v>5304</v>
      </c>
      <c r="D3522" s="149" t="s">
        <v>21212</v>
      </c>
    </row>
    <row r="3523" spans="1:4" ht="13.5" x14ac:dyDescent="0.25">
      <c r="A3523" s="148">
        <v>89628</v>
      </c>
      <c r="B3523" s="148" t="s">
        <v>9106</v>
      </c>
      <c r="C3523" s="148" t="s">
        <v>5304</v>
      </c>
      <c r="D3523" s="149" t="s">
        <v>13933</v>
      </c>
    </row>
    <row r="3524" spans="1:4" ht="13.5" x14ac:dyDescent="0.25">
      <c r="A3524" s="148">
        <v>89629</v>
      </c>
      <c r="B3524" s="148" t="s">
        <v>9107</v>
      </c>
      <c r="C3524" s="148" t="s">
        <v>5304</v>
      </c>
      <c r="D3524" s="149" t="s">
        <v>24243</v>
      </c>
    </row>
    <row r="3525" spans="1:4" ht="13.5" x14ac:dyDescent="0.25">
      <c r="A3525" s="148">
        <v>89630</v>
      </c>
      <c r="B3525" s="148" t="s">
        <v>9108</v>
      </c>
      <c r="C3525" s="148" t="s">
        <v>5304</v>
      </c>
      <c r="D3525" s="149" t="s">
        <v>24244</v>
      </c>
    </row>
    <row r="3526" spans="1:4" ht="13.5" x14ac:dyDescent="0.25">
      <c r="A3526" s="148">
        <v>89631</v>
      </c>
      <c r="B3526" s="148" t="s">
        <v>9109</v>
      </c>
      <c r="C3526" s="148" t="s">
        <v>5304</v>
      </c>
      <c r="D3526" s="149" t="s">
        <v>24245</v>
      </c>
    </row>
    <row r="3527" spans="1:4" ht="13.5" x14ac:dyDescent="0.25">
      <c r="A3527" s="148">
        <v>89632</v>
      </c>
      <c r="B3527" s="148" t="s">
        <v>9110</v>
      </c>
      <c r="C3527" s="148" t="s">
        <v>5304</v>
      </c>
      <c r="D3527" s="149" t="s">
        <v>24246</v>
      </c>
    </row>
    <row r="3528" spans="1:4" ht="13.5" x14ac:dyDescent="0.25">
      <c r="A3528" s="148">
        <v>89637</v>
      </c>
      <c r="B3528" s="148" t="s">
        <v>9111</v>
      </c>
      <c r="C3528" s="148" t="s">
        <v>5304</v>
      </c>
      <c r="D3528" s="149" t="s">
        <v>14011</v>
      </c>
    </row>
    <row r="3529" spans="1:4" ht="13.5" x14ac:dyDescent="0.25">
      <c r="A3529" s="148">
        <v>89638</v>
      </c>
      <c r="B3529" s="148" t="s">
        <v>9112</v>
      </c>
      <c r="C3529" s="148" t="s">
        <v>5304</v>
      </c>
      <c r="D3529" s="149" t="s">
        <v>15424</v>
      </c>
    </row>
    <row r="3530" spans="1:4" ht="13.5" x14ac:dyDescent="0.25">
      <c r="A3530" s="148">
        <v>89639</v>
      </c>
      <c r="B3530" s="148" t="s">
        <v>9113</v>
      </c>
      <c r="C3530" s="148" t="s">
        <v>5304</v>
      </c>
      <c r="D3530" s="149" t="s">
        <v>14209</v>
      </c>
    </row>
    <row r="3531" spans="1:4" ht="13.5" x14ac:dyDescent="0.25">
      <c r="A3531" s="148">
        <v>89640</v>
      </c>
      <c r="B3531" s="148" t="s">
        <v>9114</v>
      </c>
      <c r="C3531" s="148" t="s">
        <v>5304</v>
      </c>
      <c r="D3531" s="149" t="s">
        <v>24247</v>
      </c>
    </row>
    <row r="3532" spans="1:4" ht="13.5" x14ac:dyDescent="0.25">
      <c r="A3532" s="148">
        <v>89641</v>
      </c>
      <c r="B3532" s="148" t="s">
        <v>9115</v>
      </c>
      <c r="C3532" s="148" t="s">
        <v>5304</v>
      </c>
      <c r="D3532" s="149" t="s">
        <v>12578</v>
      </c>
    </row>
    <row r="3533" spans="1:4" ht="13.5" x14ac:dyDescent="0.25">
      <c r="A3533" s="148">
        <v>89642</v>
      </c>
      <c r="B3533" s="148" t="s">
        <v>9116</v>
      </c>
      <c r="C3533" s="148" t="s">
        <v>5304</v>
      </c>
      <c r="D3533" s="149" t="s">
        <v>21565</v>
      </c>
    </row>
    <row r="3534" spans="1:4" ht="13.5" x14ac:dyDescent="0.25">
      <c r="A3534" s="148">
        <v>89643</v>
      </c>
      <c r="B3534" s="148" t="s">
        <v>9117</v>
      </c>
      <c r="C3534" s="148" t="s">
        <v>5304</v>
      </c>
      <c r="D3534" s="149" t="s">
        <v>20744</v>
      </c>
    </row>
    <row r="3535" spans="1:4" ht="13.5" x14ac:dyDescent="0.25">
      <c r="A3535" s="148">
        <v>89644</v>
      </c>
      <c r="B3535" s="148" t="s">
        <v>9118</v>
      </c>
      <c r="C3535" s="148" t="s">
        <v>5304</v>
      </c>
      <c r="D3535" s="149" t="s">
        <v>24248</v>
      </c>
    </row>
    <row r="3536" spans="1:4" ht="13.5" x14ac:dyDescent="0.25">
      <c r="A3536" s="148">
        <v>89645</v>
      </c>
      <c r="B3536" s="148" t="s">
        <v>9119</v>
      </c>
      <c r="C3536" s="148" t="s">
        <v>5304</v>
      </c>
      <c r="D3536" s="149" t="s">
        <v>15470</v>
      </c>
    </row>
    <row r="3537" spans="1:4" ht="13.5" x14ac:dyDescent="0.25">
      <c r="A3537" s="148">
        <v>89646</v>
      </c>
      <c r="B3537" s="148" t="s">
        <v>9120</v>
      </c>
      <c r="C3537" s="148" t="s">
        <v>5304</v>
      </c>
      <c r="D3537" s="149" t="s">
        <v>15879</v>
      </c>
    </row>
    <row r="3538" spans="1:4" ht="13.5" x14ac:dyDescent="0.25">
      <c r="A3538" s="148">
        <v>89647</v>
      </c>
      <c r="B3538" s="148" t="s">
        <v>9121</v>
      </c>
      <c r="C3538" s="148" t="s">
        <v>5304</v>
      </c>
      <c r="D3538" s="149" t="s">
        <v>15058</v>
      </c>
    </row>
    <row r="3539" spans="1:4" ht="13.5" x14ac:dyDescent="0.25">
      <c r="A3539" s="148">
        <v>89648</v>
      </c>
      <c r="B3539" s="148" t="s">
        <v>9122</v>
      </c>
      <c r="C3539" s="148" t="s">
        <v>5304</v>
      </c>
      <c r="D3539" s="149" t="s">
        <v>13669</v>
      </c>
    </row>
    <row r="3540" spans="1:4" ht="13.5" x14ac:dyDescent="0.25">
      <c r="A3540" s="148">
        <v>89649</v>
      </c>
      <c r="B3540" s="148" t="s">
        <v>9123</v>
      </c>
      <c r="C3540" s="148" t="s">
        <v>5304</v>
      </c>
      <c r="D3540" s="149" t="s">
        <v>20296</v>
      </c>
    </row>
    <row r="3541" spans="1:4" ht="13.5" x14ac:dyDescent="0.25">
      <c r="A3541" s="148">
        <v>89650</v>
      </c>
      <c r="B3541" s="148" t="s">
        <v>9124</v>
      </c>
      <c r="C3541" s="148" t="s">
        <v>5304</v>
      </c>
      <c r="D3541" s="149" t="s">
        <v>20296</v>
      </c>
    </row>
    <row r="3542" spans="1:4" ht="13.5" x14ac:dyDescent="0.25">
      <c r="A3542" s="148">
        <v>89651</v>
      </c>
      <c r="B3542" s="148" t="s">
        <v>9125</v>
      </c>
      <c r="C3542" s="148" t="s">
        <v>5304</v>
      </c>
      <c r="D3542" s="149" t="s">
        <v>13913</v>
      </c>
    </row>
    <row r="3543" spans="1:4" ht="13.5" x14ac:dyDescent="0.25">
      <c r="A3543" s="148">
        <v>89652</v>
      </c>
      <c r="B3543" s="148" t="s">
        <v>9126</v>
      </c>
      <c r="C3543" s="148" t="s">
        <v>5304</v>
      </c>
      <c r="D3543" s="149" t="s">
        <v>15080</v>
      </c>
    </row>
    <row r="3544" spans="1:4" ht="13.5" x14ac:dyDescent="0.25">
      <c r="A3544" s="148">
        <v>89653</v>
      </c>
      <c r="B3544" s="148" t="s">
        <v>9127</v>
      </c>
      <c r="C3544" s="148" t="s">
        <v>5304</v>
      </c>
      <c r="D3544" s="149" t="s">
        <v>17110</v>
      </c>
    </row>
    <row r="3545" spans="1:4" ht="13.5" x14ac:dyDescent="0.25">
      <c r="A3545" s="148">
        <v>89654</v>
      </c>
      <c r="B3545" s="148" t="s">
        <v>9128</v>
      </c>
      <c r="C3545" s="148" t="s">
        <v>5304</v>
      </c>
      <c r="D3545" s="149" t="s">
        <v>24249</v>
      </c>
    </row>
    <row r="3546" spans="1:4" ht="13.5" x14ac:dyDescent="0.25">
      <c r="A3546" s="148">
        <v>89655</v>
      </c>
      <c r="B3546" s="148" t="s">
        <v>9129</v>
      </c>
      <c r="C3546" s="148" t="s">
        <v>5304</v>
      </c>
      <c r="D3546" s="149" t="s">
        <v>16661</v>
      </c>
    </row>
    <row r="3547" spans="1:4" ht="13.5" x14ac:dyDescent="0.25">
      <c r="A3547" s="148">
        <v>89656</v>
      </c>
      <c r="B3547" s="148" t="s">
        <v>9130</v>
      </c>
      <c r="C3547" s="148" t="s">
        <v>5304</v>
      </c>
      <c r="D3547" s="149" t="s">
        <v>21624</v>
      </c>
    </row>
    <row r="3548" spans="1:4" ht="13.5" x14ac:dyDescent="0.25">
      <c r="A3548" s="148">
        <v>89657</v>
      </c>
      <c r="B3548" s="148" t="s">
        <v>9131</v>
      </c>
      <c r="C3548" s="148" t="s">
        <v>5304</v>
      </c>
      <c r="D3548" s="149" t="s">
        <v>20222</v>
      </c>
    </row>
    <row r="3549" spans="1:4" ht="13.5" x14ac:dyDescent="0.25">
      <c r="A3549" s="148">
        <v>89658</v>
      </c>
      <c r="B3549" s="148" t="s">
        <v>9132</v>
      </c>
      <c r="C3549" s="148" t="s">
        <v>5304</v>
      </c>
      <c r="D3549" s="149" t="s">
        <v>16764</v>
      </c>
    </row>
    <row r="3550" spans="1:4" ht="13.5" x14ac:dyDescent="0.25">
      <c r="A3550" s="148">
        <v>89659</v>
      </c>
      <c r="B3550" s="148" t="s">
        <v>9133</v>
      </c>
      <c r="C3550" s="148" t="s">
        <v>5304</v>
      </c>
      <c r="D3550" s="149" t="s">
        <v>22052</v>
      </c>
    </row>
    <row r="3551" spans="1:4" ht="13.5" x14ac:dyDescent="0.25">
      <c r="A3551" s="148">
        <v>89660</v>
      </c>
      <c r="B3551" s="148" t="s">
        <v>9134</v>
      </c>
      <c r="C3551" s="148" t="s">
        <v>5304</v>
      </c>
      <c r="D3551" s="149" t="s">
        <v>14182</v>
      </c>
    </row>
    <row r="3552" spans="1:4" ht="13.5" x14ac:dyDescent="0.25">
      <c r="A3552" s="148">
        <v>89661</v>
      </c>
      <c r="B3552" s="148" t="s">
        <v>9135</v>
      </c>
      <c r="C3552" s="148" t="s">
        <v>5304</v>
      </c>
      <c r="D3552" s="149" t="s">
        <v>20858</v>
      </c>
    </row>
    <row r="3553" spans="1:4" ht="13.5" x14ac:dyDescent="0.25">
      <c r="A3553" s="148">
        <v>89662</v>
      </c>
      <c r="B3553" s="148" t="s">
        <v>9136</v>
      </c>
      <c r="C3553" s="148" t="s">
        <v>5304</v>
      </c>
      <c r="D3553" s="149" t="s">
        <v>21178</v>
      </c>
    </row>
    <row r="3554" spans="1:4" ht="13.5" x14ac:dyDescent="0.25">
      <c r="A3554" s="148">
        <v>89663</v>
      </c>
      <c r="B3554" s="148" t="s">
        <v>9137</v>
      </c>
      <c r="C3554" s="148" t="s">
        <v>5304</v>
      </c>
      <c r="D3554" s="149" t="s">
        <v>23736</v>
      </c>
    </row>
    <row r="3555" spans="1:4" ht="13.5" x14ac:dyDescent="0.25">
      <c r="A3555" s="148">
        <v>89664</v>
      </c>
      <c r="B3555" s="148" t="s">
        <v>9138</v>
      </c>
      <c r="C3555" s="148" t="s">
        <v>5304</v>
      </c>
      <c r="D3555" s="149" t="s">
        <v>22052</v>
      </c>
    </row>
    <row r="3556" spans="1:4" ht="13.5" x14ac:dyDescent="0.25">
      <c r="A3556" s="148">
        <v>89665</v>
      </c>
      <c r="B3556" s="148" t="s">
        <v>9139</v>
      </c>
      <c r="C3556" s="148" t="s">
        <v>5304</v>
      </c>
      <c r="D3556" s="149" t="s">
        <v>20846</v>
      </c>
    </row>
    <row r="3557" spans="1:4" ht="13.5" x14ac:dyDescent="0.25">
      <c r="A3557" s="148">
        <v>89666</v>
      </c>
      <c r="B3557" s="148" t="s">
        <v>9140</v>
      </c>
      <c r="C3557" s="148" t="s">
        <v>5304</v>
      </c>
      <c r="D3557" s="149" t="s">
        <v>12559</v>
      </c>
    </row>
    <row r="3558" spans="1:4" ht="13.5" x14ac:dyDescent="0.25">
      <c r="A3558" s="148">
        <v>89667</v>
      </c>
      <c r="B3558" s="148" t="s">
        <v>9141</v>
      </c>
      <c r="C3558" s="148" t="s">
        <v>5304</v>
      </c>
      <c r="D3558" s="149" t="s">
        <v>14188</v>
      </c>
    </row>
    <row r="3559" spans="1:4" ht="13.5" x14ac:dyDescent="0.25">
      <c r="A3559" s="148">
        <v>89668</v>
      </c>
      <c r="B3559" s="148" t="s">
        <v>9142</v>
      </c>
      <c r="C3559" s="148" t="s">
        <v>5304</v>
      </c>
      <c r="D3559" s="149" t="s">
        <v>14095</v>
      </c>
    </row>
    <row r="3560" spans="1:4" ht="13.5" x14ac:dyDescent="0.25">
      <c r="A3560" s="148">
        <v>89669</v>
      </c>
      <c r="B3560" s="148" t="s">
        <v>9143</v>
      </c>
      <c r="C3560" s="148" t="s">
        <v>5304</v>
      </c>
      <c r="D3560" s="149" t="s">
        <v>13983</v>
      </c>
    </row>
    <row r="3561" spans="1:4" ht="13.5" x14ac:dyDescent="0.25">
      <c r="A3561" s="148">
        <v>89670</v>
      </c>
      <c r="B3561" s="148" t="s">
        <v>9144</v>
      </c>
      <c r="C3561" s="148" t="s">
        <v>5304</v>
      </c>
      <c r="D3561" s="149" t="s">
        <v>21279</v>
      </c>
    </row>
    <row r="3562" spans="1:4" ht="13.5" x14ac:dyDescent="0.25">
      <c r="A3562" s="148">
        <v>89671</v>
      </c>
      <c r="B3562" s="148" t="s">
        <v>9145</v>
      </c>
      <c r="C3562" s="148" t="s">
        <v>5304</v>
      </c>
      <c r="D3562" s="149" t="s">
        <v>24250</v>
      </c>
    </row>
    <row r="3563" spans="1:4" ht="13.5" x14ac:dyDescent="0.25">
      <c r="A3563" s="148">
        <v>89672</v>
      </c>
      <c r="B3563" s="148" t="s">
        <v>9146</v>
      </c>
      <c r="C3563" s="148" t="s">
        <v>5304</v>
      </c>
      <c r="D3563" s="149" t="s">
        <v>14210</v>
      </c>
    </row>
    <row r="3564" spans="1:4" ht="13.5" x14ac:dyDescent="0.25">
      <c r="A3564" s="148">
        <v>89673</v>
      </c>
      <c r="B3564" s="148" t="s">
        <v>9147</v>
      </c>
      <c r="C3564" s="148" t="s">
        <v>5304</v>
      </c>
      <c r="D3564" s="149" t="s">
        <v>19932</v>
      </c>
    </row>
    <row r="3565" spans="1:4" ht="13.5" x14ac:dyDescent="0.25">
      <c r="A3565" s="148">
        <v>89674</v>
      </c>
      <c r="B3565" s="148" t="s">
        <v>9148</v>
      </c>
      <c r="C3565" s="148" t="s">
        <v>5304</v>
      </c>
      <c r="D3565" s="149" t="s">
        <v>23628</v>
      </c>
    </row>
    <row r="3566" spans="1:4" ht="13.5" x14ac:dyDescent="0.25">
      <c r="A3566" s="148">
        <v>89675</v>
      </c>
      <c r="B3566" s="148" t="s">
        <v>9149</v>
      </c>
      <c r="C3566" s="148" t="s">
        <v>5304</v>
      </c>
      <c r="D3566" s="149" t="s">
        <v>13564</v>
      </c>
    </row>
    <row r="3567" spans="1:4" ht="13.5" x14ac:dyDescent="0.25">
      <c r="A3567" s="148">
        <v>89676</v>
      </c>
      <c r="B3567" s="148" t="s">
        <v>9150</v>
      </c>
      <c r="C3567" s="148" t="s">
        <v>5304</v>
      </c>
      <c r="D3567" s="149" t="s">
        <v>12876</v>
      </c>
    </row>
    <row r="3568" spans="1:4" ht="13.5" x14ac:dyDescent="0.25">
      <c r="A3568" s="148">
        <v>89677</v>
      </c>
      <c r="B3568" s="148" t="s">
        <v>9151</v>
      </c>
      <c r="C3568" s="148" t="s">
        <v>5304</v>
      </c>
      <c r="D3568" s="149" t="s">
        <v>24251</v>
      </c>
    </row>
    <row r="3569" spans="1:4" ht="13.5" x14ac:dyDescent="0.25">
      <c r="A3569" s="148">
        <v>89678</v>
      </c>
      <c r="B3569" s="148" t="s">
        <v>9152</v>
      </c>
      <c r="C3569" s="148" t="s">
        <v>5304</v>
      </c>
      <c r="D3569" s="149" t="s">
        <v>23064</v>
      </c>
    </row>
    <row r="3570" spans="1:4" ht="13.5" x14ac:dyDescent="0.25">
      <c r="A3570" s="148">
        <v>89679</v>
      </c>
      <c r="B3570" s="148" t="s">
        <v>9153</v>
      </c>
      <c r="C3570" s="148" t="s">
        <v>5304</v>
      </c>
      <c r="D3570" s="149" t="s">
        <v>24252</v>
      </c>
    </row>
    <row r="3571" spans="1:4" ht="13.5" x14ac:dyDescent="0.25">
      <c r="A3571" s="148">
        <v>89680</v>
      </c>
      <c r="B3571" s="148" t="s">
        <v>9154</v>
      </c>
      <c r="C3571" s="148" t="s">
        <v>5304</v>
      </c>
      <c r="D3571" s="149" t="s">
        <v>24253</v>
      </c>
    </row>
    <row r="3572" spans="1:4" ht="13.5" x14ac:dyDescent="0.25">
      <c r="A3572" s="148">
        <v>89681</v>
      </c>
      <c r="B3572" s="148" t="s">
        <v>9155</v>
      </c>
      <c r="C3572" s="148" t="s">
        <v>5304</v>
      </c>
      <c r="D3572" s="149" t="s">
        <v>24254</v>
      </c>
    </row>
    <row r="3573" spans="1:4" ht="13.5" x14ac:dyDescent="0.25">
      <c r="A3573" s="148">
        <v>89682</v>
      </c>
      <c r="B3573" s="148" t="s">
        <v>9156</v>
      </c>
      <c r="C3573" s="148" t="s">
        <v>5304</v>
      </c>
      <c r="D3573" s="149" t="s">
        <v>24255</v>
      </c>
    </row>
    <row r="3574" spans="1:4" ht="13.5" x14ac:dyDescent="0.25">
      <c r="A3574" s="148">
        <v>89684</v>
      </c>
      <c r="B3574" s="148" t="s">
        <v>9158</v>
      </c>
      <c r="C3574" s="148" t="s">
        <v>5304</v>
      </c>
      <c r="D3574" s="149" t="s">
        <v>24256</v>
      </c>
    </row>
    <row r="3575" spans="1:4" ht="13.5" x14ac:dyDescent="0.25">
      <c r="A3575" s="148">
        <v>89685</v>
      </c>
      <c r="B3575" s="148" t="s">
        <v>9159</v>
      </c>
      <c r="C3575" s="148" t="s">
        <v>5304</v>
      </c>
      <c r="D3575" s="149" t="s">
        <v>21704</v>
      </c>
    </row>
    <row r="3576" spans="1:4" ht="13.5" x14ac:dyDescent="0.25">
      <c r="A3576" s="148">
        <v>89686</v>
      </c>
      <c r="B3576" s="148" t="s">
        <v>9160</v>
      </c>
      <c r="C3576" s="148" t="s">
        <v>5304</v>
      </c>
      <c r="D3576" s="149" t="s">
        <v>24257</v>
      </c>
    </row>
    <row r="3577" spans="1:4" ht="13.5" x14ac:dyDescent="0.25">
      <c r="A3577" s="148">
        <v>89687</v>
      </c>
      <c r="B3577" s="148" t="s">
        <v>9161</v>
      </c>
      <c r="C3577" s="148" t="s">
        <v>5304</v>
      </c>
      <c r="D3577" s="149" t="s">
        <v>21670</v>
      </c>
    </row>
    <row r="3578" spans="1:4" ht="13.5" x14ac:dyDescent="0.25">
      <c r="A3578" s="148">
        <v>89689</v>
      </c>
      <c r="B3578" s="148" t="s">
        <v>9162</v>
      </c>
      <c r="C3578" s="148" t="s">
        <v>5304</v>
      </c>
      <c r="D3578" s="149" t="s">
        <v>16262</v>
      </c>
    </row>
    <row r="3579" spans="1:4" ht="13.5" x14ac:dyDescent="0.25">
      <c r="A3579" s="148">
        <v>89690</v>
      </c>
      <c r="B3579" s="148" t="s">
        <v>9163</v>
      </c>
      <c r="C3579" s="148" t="s">
        <v>5304</v>
      </c>
      <c r="D3579" s="149" t="s">
        <v>24258</v>
      </c>
    </row>
    <row r="3580" spans="1:4" ht="13.5" x14ac:dyDescent="0.25">
      <c r="A3580" s="148">
        <v>89691</v>
      </c>
      <c r="B3580" s="148" t="s">
        <v>9164</v>
      </c>
      <c r="C3580" s="148" t="s">
        <v>5304</v>
      </c>
      <c r="D3580" s="149" t="s">
        <v>13288</v>
      </c>
    </row>
    <row r="3581" spans="1:4" ht="13.5" x14ac:dyDescent="0.25">
      <c r="A3581" s="148">
        <v>89692</v>
      </c>
      <c r="B3581" s="148" t="s">
        <v>9165</v>
      </c>
      <c r="C3581" s="148" t="s">
        <v>5304</v>
      </c>
      <c r="D3581" s="149" t="s">
        <v>24259</v>
      </c>
    </row>
    <row r="3582" spans="1:4" ht="13.5" x14ac:dyDescent="0.25">
      <c r="A3582" s="148">
        <v>89693</v>
      </c>
      <c r="B3582" s="148" t="s">
        <v>9166</v>
      </c>
      <c r="C3582" s="148" t="s">
        <v>5304</v>
      </c>
      <c r="D3582" s="149" t="s">
        <v>24260</v>
      </c>
    </row>
    <row r="3583" spans="1:4" ht="13.5" x14ac:dyDescent="0.25">
      <c r="A3583" s="148">
        <v>89694</v>
      </c>
      <c r="B3583" s="148" t="s">
        <v>9167</v>
      </c>
      <c r="C3583" s="148" t="s">
        <v>5304</v>
      </c>
      <c r="D3583" s="149" t="s">
        <v>15324</v>
      </c>
    </row>
    <row r="3584" spans="1:4" ht="13.5" x14ac:dyDescent="0.25">
      <c r="A3584" s="148">
        <v>89695</v>
      </c>
      <c r="B3584" s="148" t="s">
        <v>9168</v>
      </c>
      <c r="C3584" s="148" t="s">
        <v>5304</v>
      </c>
      <c r="D3584" s="149" t="s">
        <v>24261</v>
      </c>
    </row>
    <row r="3585" spans="1:4" ht="13.5" x14ac:dyDescent="0.25">
      <c r="A3585" s="148">
        <v>89696</v>
      </c>
      <c r="B3585" s="148" t="s">
        <v>9169</v>
      </c>
      <c r="C3585" s="148" t="s">
        <v>5304</v>
      </c>
      <c r="D3585" s="149" t="s">
        <v>15078</v>
      </c>
    </row>
    <row r="3586" spans="1:4" ht="13.5" x14ac:dyDescent="0.25">
      <c r="A3586" s="148">
        <v>89697</v>
      </c>
      <c r="B3586" s="148" t="s">
        <v>9170</v>
      </c>
      <c r="C3586" s="148" t="s">
        <v>5304</v>
      </c>
      <c r="D3586" s="149" t="s">
        <v>14310</v>
      </c>
    </row>
    <row r="3587" spans="1:4" ht="13.5" x14ac:dyDescent="0.25">
      <c r="A3587" s="148">
        <v>89698</v>
      </c>
      <c r="B3587" s="148" t="s">
        <v>9171</v>
      </c>
      <c r="C3587" s="148" t="s">
        <v>5304</v>
      </c>
      <c r="D3587" s="149" t="s">
        <v>24262</v>
      </c>
    </row>
    <row r="3588" spans="1:4" ht="13.5" x14ac:dyDescent="0.25">
      <c r="A3588" s="148">
        <v>89699</v>
      </c>
      <c r="B3588" s="148" t="s">
        <v>9172</v>
      </c>
      <c r="C3588" s="148" t="s">
        <v>5304</v>
      </c>
      <c r="D3588" s="149" t="s">
        <v>22059</v>
      </c>
    </row>
    <row r="3589" spans="1:4" ht="13.5" x14ac:dyDescent="0.25">
      <c r="A3589" s="148">
        <v>89700</v>
      </c>
      <c r="B3589" s="148" t="s">
        <v>9173</v>
      </c>
      <c r="C3589" s="148" t="s">
        <v>5304</v>
      </c>
      <c r="D3589" s="149" t="s">
        <v>21515</v>
      </c>
    </row>
    <row r="3590" spans="1:4" ht="13.5" x14ac:dyDescent="0.25">
      <c r="A3590" s="148">
        <v>89701</v>
      </c>
      <c r="B3590" s="148" t="s">
        <v>9174</v>
      </c>
      <c r="C3590" s="148" t="s">
        <v>5304</v>
      </c>
      <c r="D3590" s="149" t="s">
        <v>24263</v>
      </c>
    </row>
    <row r="3591" spans="1:4" ht="13.5" x14ac:dyDescent="0.25">
      <c r="A3591" s="148">
        <v>89702</v>
      </c>
      <c r="B3591" s="148" t="s">
        <v>9175</v>
      </c>
      <c r="C3591" s="148" t="s">
        <v>5304</v>
      </c>
      <c r="D3591" s="149" t="s">
        <v>21515</v>
      </c>
    </row>
    <row r="3592" spans="1:4" ht="13.5" x14ac:dyDescent="0.25">
      <c r="A3592" s="148">
        <v>89703</v>
      </c>
      <c r="B3592" s="148" t="s">
        <v>9176</v>
      </c>
      <c r="C3592" s="148" t="s">
        <v>5304</v>
      </c>
      <c r="D3592" s="149" t="s">
        <v>24264</v>
      </c>
    </row>
    <row r="3593" spans="1:4" ht="13.5" x14ac:dyDescent="0.25">
      <c r="A3593" s="148">
        <v>89704</v>
      </c>
      <c r="B3593" s="148" t="s">
        <v>9177</v>
      </c>
      <c r="C3593" s="148" t="s">
        <v>5304</v>
      </c>
      <c r="D3593" s="149" t="s">
        <v>17099</v>
      </c>
    </row>
    <row r="3594" spans="1:4" ht="13.5" x14ac:dyDescent="0.25">
      <c r="A3594" s="148">
        <v>89705</v>
      </c>
      <c r="B3594" s="148" t="s">
        <v>9178</v>
      </c>
      <c r="C3594" s="148" t="s">
        <v>5304</v>
      </c>
      <c r="D3594" s="149" t="s">
        <v>24265</v>
      </c>
    </row>
    <row r="3595" spans="1:4" ht="13.5" x14ac:dyDescent="0.25">
      <c r="A3595" s="148">
        <v>89706</v>
      </c>
      <c r="B3595" s="148" t="s">
        <v>9179</v>
      </c>
      <c r="C3595" s="148" t="s">
        <v>5304</v>
      </c>
      <c r="D3595" s="149" t="s">
        <v>24266</v>
      </c>
    </row>
    <row r="3596" spans="1:4" ht="13.5" x14ac:dyDescent="0.25">
      <c r="A3596" s="148">
        <v>89718</v>
      </c>
      <c r="B3596" s="148" t="s">
        <v>9180</v>
      </c>
      <c r="C3596" s="148" t="s">
        <v>5237</v>
      </c>
      <c r="D3596" s="149" t="s">
        <v>24267</v>
      </c>
    </row>
    <row r="3597" spans="1:4" ht="13.5" x14ac:dyDescent="0.25">
      <c r="A3597" s="148">
        <v>89719</v>
      </c>
      <c r="B3597" s="148" t="s">
        <v>9181</v>
      </c>
      <c r="C3597" s="148" t="s">
        <v>5304</v>
      </c>
      <c r="D3597" s="149" t="s">
        <v>15776</v>
      </c>
    </row>
    <row r="3598" spans="1:4" ht="13.5" x14ac:dyDescent="0.25">
      <c r="A3598" s="148">
        <v>89720</v>
      </c>
      <c r="B3598" s="148" t="s">
        <v>9182</v>
      </c>
      <c r="C3598" s="148" t="s">
        <v>5304</v>
      </c>
      <c r="D3598" s="149" t="s">
        <v>19928</v>
      </c>
    </row>
    <row r="3599" spans="1:4" ht="13.5" x14ac:dyDescent="0.25">
      <c r="A3599" s="148">
        <v>89721</v>
      </c>
      <c r="B3599" s="148" t="s">
        <v>9183</v>
      </c>
      <c r="C3599" s="148" t="s">
        <v>5304</v>
      </c>
      <c r="D3599" s="149" t="s">
        <v>14216</v>
      </c>
    </row>
    <row r="3600" spans="1:4" ht="13.5" x14ac:dyDescent="0.25">
      <c r="A3600" s="148">
        <v>89722</v>
      </c>
      <c r="B3600" s="148" t="s">
        <v>9184</v>
      </c>
      <c r="C3600" s="148" t="s">
        <v>5304</v>
      </c>
      <c r="D3600" s="149" t="s">
        <v>14075</v>
      </c>
    </row>
    <row r="3601" spans="1:4" ht="13.5" x14ac:dyDescent="0.25">
      <c r="A3601" s="148">
        <v>89723</v>
      </c>
      <c r="B3601" s="148" t="s">
        <v>9185</v>
      </c>
      <c r="C3601" s="148" t="s">
        <v>5304</v>
      </c>
      <c r="D3601" s="149" t="s">
        <v>24268</v>
      </c>
    </row>
    <row r="3602" spans="1:4" ht="13.5" x14ac:dyDescent="0.25">
      <c r="A3602" s="148">
        <v>89724</v>
      </c>
      <c r="B3602" s="148" t="s">
        <v>9186</v>
      </c>
      <c r="C3602" s="148" t="s">
        <v>5304</v>
      </c>
      <c r="D3602" s="149" t="s">
        <v>13950</v>
      </c>
    </row>
    <row r="3603" spans="1:4" ht="13.5" x14ac:dyDescent="0.25">
      <c r="A3603" s="148">
        <v>89725</v>
      </c>
      <c r="B3603" s="148" t="s">
        <v>9187</v>
      </c>
      <c r="C3603" s="148" t="s">
        <v>5304</v>
      </c>
      <c r="D3603" s="149" t="s">
        <v>24269</v>
      </c>
    </row>
    <row r="3604" spans="1:4" ht="13.5" x14ac:dyDescent="0.25">
      <c r="A3604" s="148">
        <v>89726</v>
      </c>
      <c r="B3604" s="148" t="s">
        <v>9188</v>
      </c>
      <c r="C3604" s="148" t="s">
        <v>5304</v>
      </c>
      <c r="D3604" s="149" t="s">
        <v>22458</v>
      </c>
    </row>
    <row r="3605" spans="1:4" ht="13.5" x14ac:dyDescent="0.25">
      <c r="A3605" s="148">
        <v>89727</v>
      </c>
      <c r="B3605" s="148" t="s">
        <v>9189</v>
      </c>
      <c r="C3605" s="148" t="s">
        <v>5304</v>
      </c>
      <c r="D3605" s="149" t="s">
        <v>24270</v>
      </c>
    </row>
    <row r="3606" spans="1:4" ht="13.5" x14ac:dyDescent="0.25">
      <c r="A3606" s="148">
        <v>89728</v>
      </c>
      <c r="B3606" s="148" t="s">
        <v>9190</v>
      </c>
      <c r="C3606" s="148" t="s">
        <v>5304</v>
      </c>
      <c r="D3606" s="149" t="s">
        <v>13291</v>
      </c>
    </row>
    <row r="3607" spans="1:4" ht="13.5" x14ac:dyDescent="0.25">
      <c r="A3607" s="148">
        <v>89729</v>
      </c>
      <c r="B3607" s="148" t="s">
        <v>9191</v>
      </c>
      <c r="C3607" s="148" t="s">
        <v>5304</v>
      </c>
      <c r="D3607" s="149" t="s">
        <v>16617</v>
      </c>
    </row>
    <row r="3608" spans="1:4" ht="13.5" x14ac:dyDescent="0.25">
      <c r="A3608" s="148">
        <v>89730</v>
      </c>
      <c r="B3608" s="148" t="s">
        <v>9192</v>
      </c>
      <c r="C3608" s="148" t="s">
        <v>5304</v>
      </c>
      <c r="D3608" s="149" t="s">
        <v>14728</v>
      </c>
    </row>
    <row r="3609" spans="1:4" ht="13.5" x14ac:dyDescent="0.25">
      <c r="A3609" s="148">
        <v>89731</v>
      </c>
      <c r="B3609" s="148" t="s">
        <v>9193</v>
      </c>
      <c r="C3609" s="148" t="s">
        <v>5304</v>
      </c>
      <c r="D3609" s="149" t="s">
        <v>20097</v>
      </c>
    </row>
    <row r="3610" spans="1:4" ht="13.5" x14ac:dyDescent="0.25">
      <c r="A3610" s="148">
        <v>89732</v>
      </c>
      <c r="B3610" s="148" t="s">
        <v>9194</v>
      </c>
      <c r="C3610" s="148" t="s">
        <v>5304</v>
      </c>
      <c r="D3610" s="149" t="s">
        <v>13977</v>
      </c>
    </row>
    <row r="3611" spans="1:4" ht="13.5" x14ac:dyDescent="0.25">
      <c r="A3611" s="148">
        <v>89733</v>
      </c>
      <c r="B3611" s="148" t="s">
        <v>9195</v>
      </c>
      <c r="C3611" s="148" t="s">
        <v>5304</v>
      </c>
      <c r="D3611" s="149" t="s">
        <v>13835</v>
      </c>
    </row>
    <row r="3612" spans="1:4" ht="13.5" x14ac:dyDescent="0.25">
      <c r="A3612" s="148">
        <v>89734</v>
      </c>
      <c r="B3612" s="148" t="s">
        <v>9196</v>
      </c>
      <c r="C3612" s="148" t="s">
        <v>5304</v>
      </c>
      <c r="D3612" s="149" t="s">
        <v>16617</v>
      </c>
    </row>
    <row r="3613" spans="1:4" ht="13.5" x14ac:dyDescent="0.25">
      <c r="A3613" s="148">
        <v>89735</v>
      </c>
      <c r="B3613" s="148" t="s">
        <v>9197</v>
      </c>
      <c r="C3613" s="148" t="s">
        <v>5304</v>
      </c>
      <c r="D3613" s="149" t="s">
        <v>24271</v>
      </c>
    </row>
    <row r="3614" spans="1:4" ht="13.5" x14ac:dyDescent="0.25">
      <c r="A3614" s="148">
        <v>89736</v>
      </c>
      <c r="B3614" s="148" t="s">
        <v>9198</v>
      </c>
      <c r="C3614" s="148" t="s">
        <v>5304</v>
      </c>
      <c r="D3614" s="149" t="s">
        <v>20182</v>
      </c>
    </row>
    <row r="3615" spans="1:4" ht="13.5" x14ac:dyDescent="0.25">
      <c r="A3615" s="148">
        <v>89737</v>
      </c>
      <c r="B3615" s="148" t="s">
        <v>9199</v>
      </c>
      <c r="C3615" s="148" t="s">
        <v>5304</v>
      </c>
      <c r="D3615" s="149" t="s">
        <v>16624</v>
      </c>
    </row>
    <row r="3616" spans="1:4" ht="13.5" x14ac:dyDescent="0.25">
      <c r="A3616" s="148">
        <v>89738</v>
      </c>
      <c r="B3616" s="148" t="s">
        <v>9200</v>
      </c>
      <c r="C3616" s="148" t="s">
        <v>5304</v>
      </c>
      <c r="D3616" s="149" t="s">
        <v>15579</v>
      </c>
    </row>
    <row r="3617" spans="1:4" ht="13.5" x14ac:dyDescent="0.25">
      <c r="A3617" s="148">
        <v>89739</v>
      </c>
      <c r="B3617" s="148" t="s">
        <v>9201</v>
      </c>
      <c r="C3617" s="148" t="s">
        <v>5304</v>
      </c>
      <c r="D3617" s="149" t="s">
        <v>16195</v>
      </c>
    </row>
    <row r="3618" spans="1:4" ht="13.5" x14ac:dyDescent="0.25">
      <c r="A3618" s="148">
        <v>89740</v>
      </c>
      <c r="B3618" s="148" t="s">
        <v>9202</v>
      </c>
      <c r="C3618" s="148" t="s">
        <v>5304</v>
      </c>
      <c r="D3618" s="149" t="s">
        <v>14706</v>
      </c>
    </row>
    <row r="3619" spans="1:4" ht="13.5" x14ac:dyDescent="0.25">
      <c r="A3619" s="148">
        <v>89741</v>
      </c>
      <c r="B3619" s="148" t="s">
        <v>9203</v>
      </c>
      <c r="C3619" s="148" t="s">
        <v>5304</v>
      </c>
      <c r="D3619" s="149" t="s">
        <v>16733</v>
      </c>
    </row>
    <row r="3620" spans="1:4" ht="13.5" x14ac:dyDescent="0.25">
      <c r="A3620" s="148">
        <v>89742</v>
      </c>
      <c r="B3620" s="148" t="s">
        <v>9204</v>
      </c>
      <c r="C3620" s="148" t="s">
        <v>5304</v>
      </c>
      <c r="D3620" s="149" t="s">
        <v>14962</v>
      </c>
    </row>
    <row r="3621" spans="1:4" ht="13.5" x14ac:dyDescent="0.25">
      <c r="A3621" s="148">
        <v>89743</v>
      </c>
      <c r="B3621" s="148" t="s">
        <v>9205</v>
      </c>
      <c r="C3621" s="148" t="s">
        <v>5304</v>
      </c>
      <c r="D3621" s="149" t="s">
        <v>15483</v>
      </c>
    </row>
    <row r="3622" spans="1:4" ht="13.5" x14ac:dyDescent="0.25">
      <c r="A3622" s="148">
        <v>89744</v>
      </c>
      <c r="B3622" s="148" t="s">
        <v>9206</v>
      </c>
      <c r="C3622" s="148" t="s">
        <v>5304</v>
      </c>
      <c r="D3622" s="149" t="s">
        <v>16039</v>
      </c>
    </row>
    <row r="3623" spans="1:4" ht="13.5" x14ac:dyDescent="0.25">
      <c r="A3623" s="148">
        <v>89745</v>
      </c>
      <c r="B3623" s="148" t="s">
        <v>9207</v>
      </c>
      <c r="C3623" s="148" t="s">
        <v>5304</v>
      </c>
      <c r="D3623" s="149" t="s">
        <v>21052</v>
      </c>
    </row>
    <row r="3624" spans="1:4" ht="13.5" x14ac:dyDescent="0.25">
      <c r="A3624" s="148">
        <v>89746</v>
      </c>
      <c r="B3624" s="148" t="s">
        <v>9208</v>
      </c>
      <c r="C3624" s="148" t="s">
        <v>5304</v>
      </c>
      <c r="D3624" s="149" t="s">
        <v>24272</v>
      </c>
    </row>
    <row r="3625" spans="1:4" ht="13.5" x14ac:dyDescent="0.25">
      <c r="A3625" s="148">
        <v>89747</v>
      </c>
      <c r="B3625" s="148" t="s">
        <v>9209</v>
      </c>
      <c r="C3625" s="148" t="s">
        <v>5304</v>
      </c>
      <c r="D3625" s="149" t="s">
        <v>14021</v>
      </c>
    </row>
    <row r="3626" spans="1:4" ht="13.5" x14ac:dyDescent="0.25">
      <c r="A3626" s="148">
        <v>89748</v>
      </c>
      <c r="B3626" s="148" t="s">
        <v>9210</v>
      </c>
      <c r="C3626" s="148" t="s">
        <v>5304</v>
      </c>
      <c r="D3626" s="149" t="s">
        <v>16623</v>
      </c>
    </row>
    <row r="3627" spans="1:4" ht="13.5" x14ac:dyDescent="0.25">
      <c r="A3627" s="148">
        <v>89749</v>
      </c>
      <c r="B3627" s="148" t="s">
        <v>9211</v>
      </c>
      <c r="C3627" s="148" t="s">
        <v>5304</v>
      </c>
      <c r="D3627" s="149" t="s">
        <v>15579</v>
      </c>
    </row>
    <row r="3628" spans="1:4" ht="13.5" x14ac:dyDescent="0.25">
      <c r="A3628" s="148">
        <v>89750</v>
      </c>
      <c r="B3628" s="148" t="s">
        <v>9212</v>
      </c>
      <c r="C3628" s="148" t="s">
        <v>5304</v>
      </c>
      <c r="D3628" s="149" t="s">
        <v>24273</v>
      </c>
    </row>
    <row r="3629" spans="1:4" ht="13.5" x14ac:dyDescent="0.25">
      <c r="A3629" s="148">
        <v>89751</v>
      </c>
      <c r="B3629" s="148" t="s">
        <v>9213</v>
      </c>
      <c r="C3629" s="148" t="s">
        <v>5304</v>
      </c>
      <c r="D3629" s="149" t="s">
        <v>14215</v>
      </c>
    </row>
    <row r="3630" spans="1:4" ht="13.5" x14ac:dyDescent="0.25">
      <c r="A3630" s="148">
        <v>89752</v>
      </c>
      <c r="B3630" s="148" t="s">
        <v>9214</v>
      </c>
      <c r="C3630" s="148" t="s">
        <v>5304</v>
      </c>
      <c r="D3630" s="149" t="s">
        <v>14250</v>
      </c>
    </row>
    <row r="3631" spans="1:4" ht="13.5" x14ac:dyDescent="0.25">
      <c r="A3631" s="148">
        <v>89753</v>
      </c>
      <c r="B3631" s="148" t="s">
        <v>9215</v>
      </c>
      <c r="C3631" s="148" t="s">
        <v>5304</v>
      </c>
      <c r="D3631" s="149" t="s">
        <v>15595</v>
      </c>
    </row>
    <row r="3632" spans="1:4" ht="13.5" x14ac:dyDescent="0.25">
      <c r="A3632" s="148">
        <v>89754</v>
      </c>
      <c r="B3632" s="148" t="s">
        <v>9216</v>
      </c>
      <c r="C3632" s="148" t="s">
        <v>5304</v>
      </c>
      <c r="D3632" s="149" t="s">
        <v>13011</v>
      </c>
    </row>
    <row r="3633" spans="1:4" ht="13.5" x14ac:dyDescent="0.25">
      <c r="A3633" s="148">
        <v>89755</v>
      </c>
      <c r="B3633" s="148" t="s">
        <v>9217</v>
      </c>
      <c r="C3633" s="148" t="s">
        <v>5304</v>
      </c>
      <c r="D3633" s="149" t="s">
        <v>16687</v>
      </c>
    </row>
    <row r="3634" spans="1:4" ht="13.5" x14ac:dyDescent="0.25">
      <c r="A3634" s="148">
        <v>89756</v>
      </c>
      <c r="B3634" s="148" t="s">
        <v>9218</v>
      </c>
      <c r="C3634" s="148" t="s">
        <v>5304</v>
      </c>
      <c r="D3634" s="149" t="s">
        <v>14022</v>
      </c>
    </row>
    <row r="3635" spans="1:4" ht="13.5" x14ac:dyDescent="0.25">
      <c r="A3635" s="148">
        <v>89757</v>
      </c>
      <c r="B3635" s="148" t="s">
        <v>9219</v>
      </c>
      <c r="C3635" s="148" t="s">
        <v>5304</v>
      </c>
      <c r="D3635" s="149" t="s">
        <v>15948</v>
      </c>
    </row>
    <row r="3636" spans="1:4" ht="13.5" x14ac:dyDescent="0.25">
      <c r="A3636" s="148">
        <v>89758</v>
      </c>
      <c r="B3636" s="148" t="s">
        <v>9220</v>
      </c>
      <c r="C3636" s="148" t="s">
        <v>5304</v>
      </c>
      <c r="D3636" s="149" t="s">
        <v>24274</v>
      </c>
    </row>
    <row r="3637" spans="1:4" ht="13.5" x14ac:dyDescent="0.25">
      <c r="A3637" s="148">
        <v>89759</v>
      </c>
      <c r="B3637" s="148" t="s">
        <v>9221</v>
      </c>
      <c r="C3637" s="148" t="s">
        <v>5304</v>
      </c>
      <c r="D3637" s="149" t="s">
        <v>21029</v>
      </c>
    </row>
    <row r="3638" spans="1:4" ht="13.5" x14ac:dyDescent="0.25">
      <c r="A3638" s="148">
        <v>89760</v>
      </c>
      <c r="B3638" s="148" t="s">
        <v>9222</v>
      </c>
      <c r="C3638" s="148" t="s">
        <v>5304</v>
      </c>
      <c r="D3638" s="149" t="s">
        <v>16840</v>
      </c>
    </row>
    <row r="3639" spans="1:4" ht="13.5" x14ac:dyDescent="0.25">
      <c r="A3639" s="148">
        <v>89761</v>
      </c>
      <c r="B3639" s="148" t="s">
        <v>9223</v>
      </c>
      <c r="C3639" s="148" t="s">
        <v>5304</v>
      </c>
      <c r="D3639" s="149" t="s">
        <v>24275</v>
      </c>
    </row>
    <row r="3640" spans="1:4" ht="13.5" x14ac:dyDescent="0.25">
      <c r="A3640" s="148">
        <v>89762</v>
      </c>
      <c r="B3640" s="148" t="s">
        <v>9224</v>
      </c>
      <c r="C3640" s="148" t="s">
        <v>5304</v>
      </c>
      <c r="D3640" s="149" t="s">
        <v>24276</v>
      </c>
    </row>
    <row r="3641" spans="1:4" ht="13.5" x14ac:dyDescent="0.25">
      <c r="A3641" s="148">
        <v>89763</v>
      </c>
      <c r="B3641" s="148" t="s">
        <v>9225</v>
      </c>
      <c r="C3641" s="148" t="s">
        <v>5304</v>
      </c>
      <c r="D3641" s="149" t="s">
        <v>24277</v>
      </c>
    </row>
    <row r="3642" spans="1:4" ht="13.5" x14ac:dyDescent="0.25">
      <c r="A3642" s="148">
        <v>89764</v>
      </c>
      <c r="B3642" s="148" t="s">
        <v>9226</v>
      </c>
      <c r="C3642" s="148" t="s">
        <v>5304</v>
      </c>
      <c r="D3642" s="149" t="s">
        <v>17388</v>
      </c>
    </row>
    <row r="3643" spans="1:4" ht="13.5" x14ac:dyDescent="0.25">
      <c r="A3643" s="148">
        <v>89765</v>
      </c>
      <c r="B3643" s="148" t="s">
        <v>9227</v>
      </c>
      <c r="C3643" s="148" t="s">
        <v>5304</v>
      </c>
      <c r="D3643" s="149" t="s">
        <v>13243</v>
      </c>
    </row>
    <row r="3644" spans="1:4" ht="13.5" x14ac:dyDescent="0.25">
      <c r="A3644" s="148">
        <v>89766</v>
      </c>
      <c r="B3644" s="148" t="s">
        <v>9228</v>
      </c>
      <c r="C3644" s="148" t="s">
        <v>5304</v>
      </c>
      <c r="D3644" s="149" t="s">
        <v>24278</v>
      </c>
    </row>
    <row r="3645" spans="1:4" ht="13.5" x14ac:dyDescent="0.25">
      <c r="A3645" s="148">
        <v>89767</v>
      </c>
      <c r="B3645" s="148" t="s">
        <v>9229</v>
      </c>
      <c r="C3645" s="148" t="s">
        <v>5304</v>
      </c>
      <c r="D3645" s="149" t="s">
        <v>24278</v>
      </c>
    </row>
    <row r="3646" spans="1:4" ht="13.5" x14ac:dyDescent="0.25">
      <c r="A3646" s="148">
        <v>89768</v>
      </c>
      <c r="B3646" s="148" t="s">
        <v>9230</v>
      </c>
      <c r="C3646" s="148" t="s">
        <v>5304</v>
      </c>
      <c r="D3646" s="149" t="s">
        <v>24279</v>
      </c>
    </row>
    <row r="3647" spans="1:4" ht="13.5" x14ac:dyDescent="0.25">
      <c r="A3647" s="148">
        <v>89769</v>
      </c>
      <c r="B3647" s="148" t="s">
        <v>9231</v>
      </c>
      <c r="C3647" s="148" t="s">
        <v>5304</v>
      </c>
      <c r="D3647" s="149" t="s">
        <v>12876</v>
      </c>
    </row>
    <row r="3648" spans="1:4" ht="13.5" x14ac:dyDescent="0.25">
      <c r="A3648" s="148">
        <v>89772</v>
      </c>
      <c r="B3648" s="148" t="s">
        <v>9232</v>
      </c>
      <c r="C3648" s="148" t="s">
        <v>5237</v>
      </c>
      <c r="D3648" s="149" t="s">
        <v>24280</v>
      </c>
    </row>
    <row r="3649" spans="1:4" ht="13.5" x14ac:dyDescent="0.25">
      <c r="A3649" s="148">
        <v>89774</v>
      </c>
      <c r="B3649" s="148" t="s">
        <v>9233</v>
      </c>
      <c r="C3649" s="148" t="s">
        <v>5304</v>
      </c>
      <c r="D3649" s="149" t="s">
        <v>21214</v>
      </c>
    </row>
    <row r="3650" spans="1:4" ht="13.5" x14ac:dyDescent="0.25">
      <c r="A3650" s="148">
        <v>89776</v>
      </c>
      <c r="B3650" s="148" t="s">
        <v>9234</v>
      </c>
      <c r="C3650" s="148" t="s">
        <v>5304</v>
      </c>
      <c r="D3650" s="149" t="s">
        <v>15830</v>
      </c>
    </row>
    <row r="3651" spans="1:4" ht="13.5" x14ac:dyDescent="0.25">
      <c r="A3651" s="148">
        <v>89777</v>
      </c>
      <c r="B3651" s="148" t="s">
        <v>9235</v>
      </c>
      <c r="C3651" s="148" t="s">
        <v>5304</v>
      </c>
      <c r="D3651" s="149" t="s">
        <v>21579</v>
      </c>
    </row>
    <row r="3652" spans="1:4" ht="13.5" x14ac:dyDescent="0.25">
      <c r="A3652" s="148">
        <v>89778</v>
      </c>
      <c r="B3652" s="148" t="s">
        <v>9236</v>
      </c>
      <c r="C3652" s="148" t="s">
        <v>5304</v>
      </c>
      <c r="D3652" s="149" t="s">
        <v>16421</v>
      </c>
    </row>
    <row r="3653" spans="1:4" ht="13.5" x14ac:dyDescent="0.25">
      <c r="A3653" s="148">
        <v>89779</v>
      </c>
      <c r="B3653" s="148" t="s">
        <v>9237</v>
      </c>
      <c r="C3653" s="148" t="s">
        <v>5304</v>
      </c>
      <c r="D3653" s="149" t="s">
        <v>19880</v>
      </c>
    </row>
    <row r="3654" spans="1:4" ht="13.5" x14ac:dyDescent="0.25">
      <c r="A3654" s="148">
        <v>89780</v>
      </c>
      <c r="B3654" s="148" t="s">
        <v>9238</v>
      </c>
      <c r="C3654" s="148" t="s">
        <v>5304</v>
      </c>
      <c r="D3654" s="149" t="s">
        <v>21579</v>
      </c>
    </row>
    <row r="3655" spans="1:4" ht="13.5" x14ac:dyDescent="0.25">
      <c r="A3655" s="148">
        <v>89781</v>
      </c>
      <c r="B3655" s="148" t="s">
        <v>9239</v>
      </c>
      <c r="C3655" s="148" t="s">
        <v>5304</v>
      </c>
      <c r="D3655" s="149" t="s">
        <v>24153</v>
      </c>
    </row>
    <row r="3656" spans="1:4" ht="13.5" x14ac:dyDescent="0.25">
      <c r="A3656" s="148">
        <v>89782</v>
      </c>
      <c r="B3656" s="148" t="s">
        <v>9240</v>
      </c>
      <c r="C3656" s="148" t="s">
        <v>5304</v>
      </c>
      <c r="D3656" s="149" t="s">
        <v>24281</v>
      </c>
    </row>
    <row r="3657" spans="1:4" ht="13.5" x14ac:dyDescent="0.25">
      <c r="A3657" s="148">
        <v>89783</v>
      </c>
      <c r="B3657" s="148" t="s">
        <v>9241</v>
      </c>
      <c r="C3657" s="148" t="s">
        <v>5304</v>
      </c>
      <c r="D3657" s="149" t="s">
        <v>20099</v>
      </c>
    </row>
    <row r="3658" spans="1:4" ht="13.5" x14ac:dyDescent="0.25">
      <c r="A3658" s="148">
        <v>89784</v>
      </c>
      <c r="B3658" s="148" t="s">
        <v>9242</v>
      </c>
      <c r="C3658" s="148" t="s">
        <v>5304</v>
      </c>
      <c r="D3658" s="149" t="s">
        <v>15110</v>
      </c>
    </row>
    <row r="3659" spans="1:4" ht="13.5" x14ac:dyDescent="0.25">
      <c r="A3659" s="148">
        <v>89785</v>
      </c>
      <c r="B3659" s="148" t="s">
        <v>9243</v>
      </c>
      <c r="C3659" s="148" t="s">
        <v>5304</v>
      </c>
      <c r="D3659" s="149" t="s">
        <v>20658</v>
      </c>
    </row>
    <row r="3660" spans="1:4" ht="13.5" x14ac:dyDescent="0.25">
      <c r="A3660" s="148">
        <v>89786</v>
      </c>
      <c r="B3660" s="148" t="s">
        <v>9244</v>
      </c>
      <c r="C3660" s="148" t="s">
        <v>5304</v>
      </c>
      <c r="D3660" s="149" t="s">
        <v>21339</v>
      </c>
    </row>
    <row r="3661" spans="1:4" ht="13.5" x14ac:dyDescent="0.25">
      <c r="A3661" s="148">
        <v>89787</v>
      </c>
      <c r="B3661" s="148" t="s">
        <v>9245</v>
      </c>
      <c r="C3661" s="148" t="s">
        <v>5304</v>
      </c>
      <c r="D3661" s="149" t="s">
        <v>24153</v>
      </c>
    </row>
    <row r="3662" spans="1:4" ht="13.5" x14ac:dyDescent="0.25">
      <c r="A3662" s="148">
        <v>89788</v>
      </c>
      <c r="B3662" s="148" t="s">
        <v>9246</v>
      </c>
      <c r="C3662" s="148" t="s">
        <v>5304</v>
      </c>
      <c r="D3662" s="149" t="s">
        <v>24282</v>
      </c>
    </row>
    <row r="3663" spans="1:4" ht="13.5" x14ac:dyDescent="0.25">
      <c r="A3663" s="148">
        <v>89789</v>
      </c>
      <c r="B3663" s="148" t="s">
        <v>9247</v>
      </c>
      <c r="C3663" s="148" t="s">
        <v>5304</v>
      </c>
      <c r="D3663" s="149" t="s">
        <v>24283</v>
      </c>
    </row>
    <row r="3664" spans="1:4" ht="13.5" x14ac:dyDescent="0.25">
      <c r="A3664" s="148">
        <v>89790</v>
      </c>
      <c r="B3664" s="148" t="s">
        <v>9248</v>
      </c>
      <c r="C3664" s="148" t="s">
        <v>5304</v>
      </c>
      <c r="D3664" s="149" t="s">
        <v>24284</v>
      </c>
    </row>
    <row r="3665" spans="1:4" ht="13.5" x14ac:dyDescent="0.25">
      <c r="A3665" s="148">
        <v>89791</v>
      </c>
      <c r="B3665" s="148" t="s">
        <v>9249</v>
      </c>
      <c r="C3665" s="148" t="s">
        <v>5304</v>
      </c>
      <c r="D3665" s="149" t="s">
        <v>23311</v>
      </c>
    </row>
    <row r="3666" spans="1:4" ht="13.5" x14ac:dyDescent="0.25">
      <c r="A3666" s="148">
        <v>89792</v>
      </c>
      <c r="B3666" s="148" t="s">
        <v>9250</v>
      </c>
      <c r="C3666" s="148" t="s">
        <v>5304</v>
      </c>
      <c r="D3666" s="149" t="s">
        <v>24285</v>
      </c>
    </row>
    <row r="3667" spans="1:4" ht="13.5" x14ac:dyDescent="0.25">
      <c r="A3667" s="148">
        <v>89793</v>
      </c>
      <c r="B3667" s="148" t="s">
        <v>9251</v>
      </c>
      <c r="C3667" s="148" t="s">
        <v>5304</v>
      </c>
      <c r="D3667" s="149" t="s">
        <v>24286</v>
      </c>
    </row>
    <row r="3668" spans="1:4" ht="13.5" x14ac:dyDescent="0.25">
      <c r="A3668" s="148">
        <v>89794</v>
      </c>
      <c r="B3668" s="148" t="s">
        <v>9252</v>
      </c>
      <c r="C3668" s="148" t="s">
        <v>5304</v>
      </c>
      <c r="D3668" s="149" t="s">
        <v>24287</v>
      </c>
    </row>
    <row r="3669" spans="1:4" ht="13.5" x14ac:dyDescent="0.25">
      <c r="A3669" s="148">
        <v>89795</v>
      </c>
      <c r="B3669" s="148" t="s">
        <v>9253</v>
      </c>
      <c r="C3669" s="148" t="s">
        <v>5304</v>
      </c>
      <c r="D3669" s="149" t="s">
        <v>12594</v>
      </c>
    </row>
    <row r="3670" spans="1:4" ht="13.5" x14ac:dyDescent="0.25">
      <c r="A3670" s="148">
        <v>89796</v>
      </c>
      <c r="B3670" s="148" t="s">
        <v>9254</v>
      </c>
      <c r="C3670" s="148" t="s">
        <v>5304</v>
      </c>
      <c r="D3670" s="149" t="s">
        <v>24288</v>
      </c>
    </row>
    <row r="3671" spans="1:4" ht="13.5" x14ac:dyDescent="0.25">
      <c r="A3671" s="148">
        <v>89797</v>
      </c>
      <c r="B3671" s="148" t="s">
        <v>9255</v>
      </c>
      <c r="C3671" s="148" t="s">
        <v>5304</v>
      </c>
      <c r="D3671" s="149" t="s">
        <v>21536</v>
      </c>
    </row>
    <row r="3672" spans="1:4" ht="13.5" x14ac:dyDescent="0.25">
      <c r="A3672" s="148">
        <v>89801</v>
      </c>
      <c r="B3672" s="148" t="s">
        <v>9256</v>
      </c>
      <c r="C3672" s="148" t="s">
        <v>5304</v>
      </c>
      <c r="D3672" s="149" t="s">
        <v>14172</v>
      </c>
    </row>
    <row r="3673" spans="1:4" ht="13.5" x14ac:dyDescent="0.25">
      <c r="A3673" s="148">
        <v>89802</v>
      </c>
      <c r="B3673" s="148" t="s">
        <v>9257</v>
      </c>
      <c r="C3673" s="148" t="s">
        <v>5304</v>
      </c>
      <c r="D3673" s="149" t="s">
        <v>12499</v>
      </c>
    </row>
    <row r="3674" spans="1:4" ht="13.5" x14ac:dyDescent="0.25">
      <c r="A3674" s="148">
        <v>89803</v>
      </c>
      <c r="B3674" s="148" t="s">
        <v>9258</v>
      </c>
      <c r="C3674" s="148" t="s">
        <v>5304</v>
      </c>
      <c r="D3674" s="149" t="s">
        <v>19821</v>
      </c>
    </row>
    <row r="3675" spans="1:4" ht="13.5" x14ac:dyDescent="0.25">
      <c r="A3675" s="148">
        <v>89804</v>
      </c>
      <c r="B3675" s="148" t="s">
        <v>9259</v>
      </c>
      <c r="C3675" s="148" t="s">
        <v>5304</v>
      </c>
      <c r="D3675" s="149" t="s">
        <v>15885</v>
      </c>
    </row>
    <row r="3676" spans="1:4" ht="13.5" x14ac:dyDescent="0.25">
      <c r="A3676" s="148">
        <v>89805</v>
      </c>
      <c r="B3676" s="148" t="s">
        <v>9260</v>
      </c>
      <c r="C3676" s="148" t="s">
        <v>5304</v>
      </c>
      <c r="D3676" s="149" t="s">
        <v>15242</v>
      </c>
    </row>
    <row r="3677" spans="1:4" ht="13.5" x14ac:dyDescent="0.25">
      <c r="A3677" s="148">
        <v>89806</v>
      </c>
      <c r="B3677" s="148" t="s">
        <v>9261</v>
      </c>
      <c r="C3677" s="148" t="s">
        <v>5304</v>
      </c>
      <c r="D3677" s="149" t="s">
        <v>14576</v>
      </c>
    </row>
    <row r="3678" spans="1:4" ht="13.5" x14ac:dyDescent="0.25">
      <c r="A3678" s="148">
        <v>89807</v>
      </c>
      <c r="B3678" s="148" t="s">
        <v>9262</v>
      </c>
      <c r="C3678" s="148" t="s">
        <v>5304</v>
      </c>
      <c r="D3678" s="149" t="s">
        <v>14251</v>
      </c>
    </row>
    <row r="3679" spans="1:4" ht="13.5" x14ac:dyDescent="0.25">
      <c r="A3679" s="148">
        <v>89808</v>
      </c>
      <c r="B3679" s="148" t="s">
        <v>9263</v>
      </c>
      <c r="C3679" s="148" t="s">
        <v>5304</v>
      </c>
      <c r="D3679" s="149" t="s">
        <v>13120</v>
      </c>
    </row>
    <row r="3680" spans="1:4" ht="13.5" x14ac:dyDescent="0.25">
      <c r="A3680" s="148">
        <v>89809</v>
      </c>
      <c r="B3680" s="148" t="s">
        <v>9264</v>
      </c>
      <c r="C3680" s="148" t="s">
        <v>5304</v>
      </c>
      <c r="D3680" s="149" t="s">
        <v>13284</v>
      </c>
    </row>
    <row r="3681" spans="1:4" ht="13.5" x14ac:dyDescent="0.25">
      <c r="A3681" s="148">
        <v>89810</v>
      </c>
      <c r="B3681" s="148" t="s">
        <v>9265</v>
      </c>
      <c r="C3681" s="148" t="s">
        <v>5304</v>
      </c>
      <c r="D3681" s="149" t="s">
        <v>20748</v>
      </c>
    </row>
    <row r="3682" spans="1:4" ht="13.5" x14ac:dyDescent="0.25">
      <c r="A3682" s="148">
        <v>89811</v>
      </c>
      <c r="B3682" s="148" t="s">
        <v>9266</v>
      </c>
      <c r="C3682" s="148" t="s">
        <v>5304</v>
      </c>
      <c r="D3682" s="149" t="s">
        <v>24289</v>
      </c>
    </row>
    <row r="3683" spans="1:4" ht="13.5" x14ac:dyDescent="0.25">
      <c r="A3683" s="148">
        <v>89812</v>
      </c>
      <c r="B3683" s="148" t="s">
        <v>9267</v>
      </c>
      <c r="C3683" s="148" t="s">
        <v>5304</v>
      </c>
      <c r="D3683" s="149" t="s">
        <v>24290</v>
      </c>
    </row>
    <row r="3684" spans="1:4" ht="13.5" x14ac:dyDescent="0.25">
      <c r="A3684" s="148">
        <v>89813</v>
      </c>
      <c r="B3684" s="148" t="s">
        <v>9268</v>
      </c>
      <c r="C3684" s="148" t="s">
        <v>5304</v>
      </c>
      <c r="D3684" s="149" t="s">
        <v>12920</v>
      </c>
    </row>
    <row r="3685" spans="1:4" ht="13.5" x14ac:dyDescent="0.25">
      <c r="A3685" s="148">
        <v>89814</v>
      </c>
      <c r="B3685" s="148" t="s">
        <v>9269</v>
      </c>
      <c r="C3685" s="148" t="s">
        <v>5304</v>
      </c>
      <c r="D3685" s="149" t="s">
        <v>14791</v>
      </c>
    </row>
    <row r="3686" spans="1:4" ht="13.5" x14ac:dyDescent="0.25">
      <c r="A3686" s="148">
        <v>89815</v>
      </c>
      <c r="B3686" s="148" t="s">
        <v>9270</v>
      </c>
      <c r="C3686" s="148" t="s">
        <v>5304</v>
      </c>
      <c r="D3686" s="149" t="s">
        <v>17296</v>
      </c>
    </row>
    <row r="3687" spans="1:4" ht="13.5" x14ac:dyDescent="0.25">
      <c r="A3687" s="148">
        <v>89816</v>
      </c>
      <c r="B3687" s="148" t="s">
        <v>9271</v>
      </c>
      <c r="C3687" s="148" t="s">
        <v>5304</v>
      </c>
      <c r="D3687" s="149" t="s">
        <v>24291</v>
      </c>
    </row>
    <row r="3688" spans="1:4" ht="13.5" x14ac:dyDescent="0.25">
      <c r="A3688" s="148">
        <v>89817</v>
      </c>
      <c r="B3688" s="148" t="s">
        <v>9272</v>
      </c>
      <c r="C3688" s="148" t="s">
        <v>5304</v>
      </c>
      <c r="D3688" s="149" t="s">
        <v>17321</v>
      </c>
    </row>
    <row r="3689" spans="1:4" ht="13.5" x14ac:dyDescent="0.25">
      <c r="A3689" s="148">
        <v>89818</v>
      </c>
      <c r="B3689" s="148" t="s">
        <v>9273</v>
      </c>
      <c r="C3689" s="148" t="s">
        <v>5304</v>
      </c>
      <c r="D3689" s="149" t="s">
        <v>24292</v>
      </c>
    </row>
    <row r="3690" spans="1:4" ht="13.5" x14ac:dyDescent="0.25">
      <c r="A3690" s="148">
        <v>89819</v>
      </c>
      <c r="B3690" s="148" t="s">
        <v>9274</v>
      </c>
      <c r="C3690" s="148" t="s">
        <v>5304</v>
      </c>
      <c r="D3690" s="149" t="s">
        <v>13932</v>
      </c>
    </row>
    <row r="3691" spans="1:4" ht="13.5" x14ac:dyDescent="0.25">
      <c r="A3691" s="148">
        <v>89820</v>
      </c>
      <c r="B3691" s="148" t="s">
        <v>9275</v>
      </c>
      <c r="C3691" s="148" t="s">
        <v>5304</v>
      </c>
      <c r="D3691" s="149" t="s">
        <v>24293</v>
      </c>
    </row>
    <row r="3692" spans="1:4" ht="13.5" x14ac:dyDescent="0.25">
      <c r="A3692" s="148">
        <v>89821</v>
      </c>
      <c r="B3692" s="148" t="s">
        <v>9276</v>
      </c>
      <c r="C3692" s="148" t="s">
        <v>5304</v>
      </c>
      <c r="D3692" s="149" t="s">
        <v>21167</v>
      </c>
    </row>
    <row r="3693" spans="1:4" ht="13.5" x14ac:dyDescent="0.25">
      <c r="A3693" s="148">
        <v>89822</v>
      </c>
      <c r="B3693" s="148" t="s">
        <v>9277</v>
      </c>
      <c r="C3693" s="148" t="s">
        <v>5304</v>
      </c>
      <c r="D3693" s="149" t="s">
        <v>24294</v>
      </c>
    </row>
    <row r="3694" spans="1:4" ht="13.5" x14ac:dyDescent="0.25">
      <c r="A3694" s="148">
        <v>89823</v>
      </c>
      <c r="B3694" s="148" t="s">
        <v>9278</v>
      </c>
      <c r="C3694" s="148" t="s">
        <v>5304</v>
      </c>
      <c r="D3694" s="149" t="s">
        <v>19732</v>
      </c>
    </row>
    <row r="3695" spans="1:4" ht="13.5" x14ac:dyDescent="0.25">
      <c r="A3695" s="148">
        <v>89824</v>
      </c>
      <c r="B3695" s="148" t="s">
        <v>9279</v>
      </c>
      <c r="C3695" s="148" t="s">
        <v>5304</v>
      </c>
      <c r="D3695" s="149" t="s">
        <v>22135</v>
      </c>
    </row>
    <row r="3696" spans="1:4" ht="13.5" x14ac:dyDescent="0.25">
      <c r="A3696" s="148">
        <v>89825</v>
      </c>
      <c r="B3696" s="148" t="s">
        <v>9280</v>
      </c>
      <c r="C3696" s="148" t="s">
        <v>5304</v>
      </c>
      <c r="D3696" s="149" t="s">
        <v>14475</v>
      </c>
    </row>
    <row r="3697" spans="1:4" ht="13.5" x14ac:dyDescent="0.25">
      <c r="A3697" s="148">
        <v>89826</v>
      </c>
      <c r="B3697" s="148" t="s">
        <v>9281</v>
      </c>
      <c r="C3697" s="148" t="s">
        <v>5304</v>
      </c>
      <c r="D3697" s="149" t="s">
        <v>24295</v>
      </c>
    </row>
    <row r="3698" spans="1:4" ht="13.5" x14ac:dyDescent="0.25">
      <c r="A3698" s="148">
        <v>89827</v>
      </c>
      <c r="B3698" s="148" t="s">
        <v>9282</v>
      </c>
      <c r="C3698" s="148" t="s">
        <v>5304</v>
      </c>
      <c r="D3698" s="149" t="s">
        <v>16203</v>
      </c>
    </row>
    <row r="3699" spans="1:4" ht="13.5" x14ac:dyDescent="0.25">
      <c r="A3699" s="148">
        <v>89828</v>
      </c>
      <c r="B3699" s="148" t="s">
        <v>9283</v>
      </c>
      <c r="C3699" s="148" t="s">
        <v>5304</v>
      </c>
      <c r="D3699" s="149" t="s">
        <v>24296</v>
      </c>
    </row>
    <row r="3700" spans="1:4" ht="13.5" x14ac:dyDescent="0.25">
      <c r="A3700" s="148">
        <v>89829</v>
      </c>
      <c r="B3700" s="148" t="s">
        <v>9284</v>
      </c>
      <c r="C3700" s="148" t="s">
        <v>5304</v>
      </c>
      <c r="D3700" s="149" t="s">
        <v>21753</v>
      </c>
    </row>
    <row r="3701" spans="1:4" ht="13.5" x14ac:dyDescent="0.25">
      <c r="A3701" s="148">
        <v>89830</v>
      </c>
      <c r="B3701" s="148" t="s">
        <v>9285</v>
      </c>
      <c r="C3701" s="148" t="s">
        <v>5304</v>
      </c>
      <c r="D3701" s="149" t="s">
        <v>24297</v>
      </c>
    </row>
    <row r="3702" spans="1:4" ht="13.5" x14ac:dyDescent="0.25">
      <c r="A3702" s="148">
        <v>89831</v>
      </c>
      <c r="B3702" s="148" t="s">
        <v>9286</v>
      </c>
      <c r="C3702" s="148" t="s">
        <v>5304</v>
      </c>
      <c r="D3702" s="149" t="s">
        <v>24298</v>
      </c>
    </row>
    <row r="3703" spans="1:4" ht="13.5" x14ac:dyDescent="0.25">
      <c r="A3703" s="148">
        <v>89832</v>
      </c>
      <c r="B3703" s="148" t="s">
        <v>9287</v>
      </c>
      <c r="C3703" s="148" t="s">
        <v>5304</v>
      </c>
      <c r="D3703" s="149" t="s">
        <v>24299</v>
      </c>
    </row>
    <row r="3704" spans="1:4" ht="13.5" x14ac:dyDescent="0.25">
      <c r="A3704" s="148">
        <v>89833</v>
      </c>
      <c r="B3704" s="148" t="s">
        <v>9288</v>
      </c>
      <c r="C3704" s="148" t="s">
        <v>5304</v>
      </c>
      <c r="D3704" s="149" t="s">
        <v>21525</v>
      </c>
    </row>
    <row r="3705" spans="1:4" ht="13.5" x14ac:dyDescent="0.25">
      <c r="A3705" s="148">
        <v>89834</v>
      </c>
      <c r="B3705" s="148" t="s">
        <v>9289</v>
      </c>
      <c r="C3705" s="148" t="s">
        <v>5304</v>
      </c>
      <c r="D3705" s="149" t="s">
        <v>17137</v>
      </c>
    </row>
    <row r="3706" spans="1:4" ht="13.5" x14ac:dyDescent="0.25">
      <c r="A3706" s="148">
        <v>89835</v>
      </c>
      <c r="B3706" s="148" t="s">
        <v>9290</v>
      </c>
      <c r="C3706" s="148" t="s">
        <v>5304</v>
      </c>
      <c r="D3706" s="149" t="s">
        <v>24300</v>
      </c>
    </row>
    <row r="3707" spans="1:4" ht="13.5" x14ac:dyDescent="0.25">
      <c r="A3707" s="148">
        <v>89836</v>
      </c>
      <c r="B3707" s="148" t="s">
        <v>9291</v>
      </c>
      <c r="C3707" s="148" t="s">
        <v>5304</v>
      </c>
      <c r="D3707" s="149" t="s">
        <v>24301</v>
      </c>
    </row>
    <row r="3708" spans="1:4" ht="13.5" x14ac:dyDescent="0.25">
      <c r="A3708" s="148">
        <v>89837</v>
      </c>
      <c r="B3708" s="148" t="s">
        <v>9292</v>
      </c>
      <c r="C3708" s="148" t="s">
        <v>5304</v>
      </c>
      <c r="D3708" s="149" t="s">
        <v>24302</v>
      </c>
    </row>
    <row r="3709" spans="1:4" ht="13.5" x14ac:dyDescent="0.25">
      <c r="A3709" s="148">
        <v>89838</v>
      </c>
      <c r="B3709" s="148" t="s">
        <v>9293</v>
      </c>
      <c r="C3709" s="148" t="s">
        <v>5304</v>
      </c>
      <c r="D3709" s="149" t="s">
        <v>24303</v>
      </c>
    </row>
    <row r="3710" spans="1:4" ht="13.5" x14ac:dyDescent="0.25">
      <c r="A3710" s="148">
        <v>89839</v>
      </c>
      <c r="B3710" s="148" t="s">
        <v>9294</v>
      </c>
      <c r="C3710" s="148" t="s">
        <v>5304</v>
      </c>
      <c r="D3710" s="149" t="s">
        <v>24304</v>
      </c>
    </row>
    <row r="3711" spans="1:4" ht="13.5" x14ac:dyDescent="0.25">
      <c r="A3711" s="148">
        <v>89840</v>
      </c>
      <c r="B3711" s="148" t="s">
        <v>9295</v>
      </c>
      <c r="C3711" s="148" t="s">
        <v>5304</v>
      </c>
      <c r="D3711" s="149" t="s">
        <v>24305</v>
      </c>
    </row>
    <row r="3712" spans="1:4" ht="13.5" x14ac:dyDescent="0.25">
      <c r="A3712" s="148">
        <v>89841</v>
      </c>
      <c r="B3712" s="148" t="s">
        <v>9296</v>
      </c>
      <c r="C3712" s="148" t="s">
        <v>5304</v>
      </c>
      <c r="D3712" s="149" t="s">
        <v>24306</v>
      </c>
    </row>
    <row r="3713" spans="1:4" ht="13.5" x14ac:dyDescent="0.25">
      <c r="A3713" s="148">
        <v>89842</v>
      </c>
      <c r="B3713" s="148" t="s">
        <v>9297</v>
      </c>
      <c r="C3713" s="148" t="s">
        <v>5304</v>
      </c>
      <c r="D3713" s="149" t="s">
        <v>24307</v>
      </c>
    </row>
    <row r="3714" spans="1:4" ht="13.5" x14ac:dyDescent="0.25">
      <c r="A3714" s="148">
        <v>89844</v>
      </c>
      <c r="B3714" s="148" t="s">
        <v>9298</v>
      </c>
      <c r="C3714" s="148" t="s">
        <v>5304</v>
      </c>
      <c r="D3714" s="149" t="s">
        <v>24308</v>
      </c>
    </row>
    <row r="3715" spans="1:4" ht="13.5" x14ac:dyDescent="0.25">
      <c r="A3715" s="148">
        <v>89845</v>
      </c>
      <c r="B3715" s="148" t="s">
        <v>9299</v>
      </c>
      <c r="C3715" s="148" t="s">
        <v>5304</v>
      </c>
      <c r="D3715" s="149" t="s">
        <v>24309</v>
      </c>
    </row>
    <row r="3716" spans="1:4" ht="13.5" x14ac:dyDescent="0.25">
      <c r="A3716" s="148">
        <v>89846</v>
      </c>
      <c r="B3716" s="148" t="s">
        <v>9300</v>
      </c>
      <c r="C3716" s="148" t="s">
        <v>5304</v>
      </c>
      <c r="D3716" s="149" t="s">
        <v>24310</v>
      </c>
    </row>
    <row r="3717" spans="1:4" ht="13.5" x14ac:dyDescent="0.25">
      <c r="A3717" s="148">
        <v>89847</v>
      </c>
      <c r="B3717" s="148" t="s">
        <v>9301</v>
      </c>
      <c r="C3717" s="148" t="s">
        <v>5304</v>
      </c>
      <c r="D3717" s="149" t="s">
        <v>24311</v>
      </c>
    </row>
    <row r="3718" spans="1:4" ht="13.5" x14ac:dyDescent="0.25">
      <c r="A3718" s="148">
        <v>89850</v>
      </c>
      <c r="B3718" s="148" t="s">
        <v>9302</v>
      </c>
      <c r="C3718" s="148" t="s">
        <v>5304</v>
      </c>
      <c r="D3718" s="149" t="s">
        <v>24312</v>
      </c>
    </row>
    <row r="3719" spans="1:4" ht="13.5" x14ac:dyDescent="0.25">
      <c r="A3719" s="148">
        <v>89851</v>
      </c>
      <c r="B3719" s="148" t="s">
        <v>9303</v>
      </c>
      <c r="C3719" s="148" t="s">
        <v>5304</v>
      </c>
      <c r="D3719" s="149" t="s">
        <v>14235</v>
      </c>
    </row>
    <row r="3720" spans="1:4" ht="13.5" x14ac:dyDescent="0.25">
      <c r="A3720" s="148">
        <v>89852</v>
      </c>
      <c r="B3720" s="148" t="s">
        <v>9304</v>
      </c>
      <c r="C3720" s="148" t="s">
        <v>5304</v>
      </c>
      <c r="D3720" s="149" t="s">
        <v>15334</v>
      </c>
    </row>
    <row r="3721" spans="1:4" ht="13.5" x14ac:dyDescent="0.25">
      <c r="A3721" s="148">
        <v>89853</v>
      </c>
      <c r="B3721" s="148" t="s">
        <v>9305</v>
      </c>
      <c r="C3721" s="148" t="s">
        <v>5304</v>
      </c>
      <c r="D3721" s="149" t="s">
        <v>24313</v>
      </c>
    </row>
    <row r="3722" spans="1:4" ht="13.5" x14ac:dyDescent="0.25">
      <c r="A3722" s="148">
        <v>89854</v>
      </c>
      <c r="B3722" s="148" t="s">
        <v>9306</v>
      </c>
      <c r="C3722" s="148" t="s">
        <v>5304</v>
      </c>
      <c r="D3722" s="149" t="s">
        <v>21516</v>
      </c>
    </row>
    <row r="3723" spans="1:4" ht="13.5" x14ac:dyDescent="0.25">
      <c r="A3723" s="148">
        <v>89855</v>
      </c>
      <c r="B3723" s="148" t="s">
        <v>9307</v>
      </c>
      <c r="C3723" s="148" t="s">
        <v>5304</v>
      </c>
      <c r="D3723" s="149" t="s">
        <v>23296</v>
      </c>
    </row>
    <row r="3724" spans="1:4" ht="13.5" x14ac:dyDescent="0.25">
      <c r="A3724" s="148">
        <v>89856</v>
      </c>
      <c r="B3724" s="148" t="s">
        <v>9308</v>
      </c>
      <c r="C3724" s="148" t="s">
        <v>5304</v>
      </c>
      <c r="D3724" s="149" t="s">
        <v>20590</v>
      </c>
    </row>
    <row r="3725" spans="1:4" ht="13.5" x14ac:dyDescent="0.25">
      <c r="A3725" s="148">
        <v>89857</v>
      </c>
      <c r="B3725" s="148" t="s">
        <v>9309</v>
      </c>
      <c r="C3725" s="148" t="s">
        <v>5304</v>
      </c>
      <c r="D3725" s="149" t="s">
        <v>15449</v>
      </c>
    </row>
    <row r="3726" spans="1:4" ht="13.5" x14ac:dyDescent="0.25">
      <c r="A3726" s="148">
        <v>89859</v>
      </c>
      <c r="B3726" s="148" t="s">
        <v>9310</v>
      </c>
      <c r="C3726" s="148" t="s">
        <v>5304</v>
      </c>
      <c r="D3726" s="149" t="s">
        <v>23891</v>
      </c>
    </row>
    <row r="3727" spans="1:4" ht="13.5" x14ac:dyDescent="0.25">
      <c r="A3727" s="148">
        <v>89860</v>
      </c>
      <c r="B3727" s="148" t="s">
        <v>9311</v>
      </c>
      <c r="C3727" s="148" t="s">
        <v>5304</v>
      </c>
      <c r="D3727" s="149" t="s">
        <v>15248</v>
      </c>
    </row>
    <row r="3728" spans="1:4" ht="13.5" x14ac:dyDescent="0.25">
      <c r="A3728" s="148">
        <v>89861</v>
      </c>
      <c r="B3728" s="148" t="s">
        <v>9312</v>
      </c>
      <c r="C3728" s="148" t="s">
        <v>5304</v>
      </c>
      <c r="D3728" s="149" t="s">
        <v>24314</v>
      </c>
    </row>
    <row r="3729" spans="1:4" ht="13.5" x14ac:dyDescent="0.25">
      <c r="A3729" s="148">
        <v>89862</v>
      </c>
      <c r="B3729" s="148" t="s">
        <v>9313</v>
      </c>
      <c r="C3729" s="148" t="s">
        <v>5304</v>
      </c>
      <c r="D3729" s="149" t="s">
        <v>24315</v>
      </c>
    </row>
    <row r="3730" spans="1:4" ht="13.5" x14ac:dyDescent="0.25">
      <c r="A3730" s="148">
        <v>89863</v>
      </c>
      <c r="B3730" s="148" t="s">
        <v>9314</v>
      </c>
      <c r="C3730" s="148" t="s">
        <v>5304</v>
      </c>
      <c r="D3730" s="149" t="s">
        <v>24316</v>
      </c>
    </row>
    <row r="3731" spans="1:4" ht="13.5" x14ac:dyDescent="0.25">
      <c r="A3731" s="148">
        <v>89866</v>
      </c>
      <c r="B3731" s="148" t="s">
        <v>9315</v>
      </c>
      <c r="C3731" s="148" t="s">
        <v>5304</v>
      </c>
      <c r="D3731" s="149" t="s">
        <v>15442</v>
      </c>
    </row>
    <row r="3732" spans="1:4" ht="13.5" x14ac:dyDescent="0.25">
      <c r="A3732" s="148">
        <v>89867</v>
      </c>
      <c r="B3732" s="148" t="s">
        <v>9316</v>
      </c>
      <c r="C3732" s="148" t="s">
        <v>5304</v>
      </c>
      <c r="D3732" s="149" t="s">
        <v>12791</v>
      </c>
    </row>
    <row r="3733" spans="1:4" ht="13.5" x14ac:dyDescent="0.25">
      <c r="A3733" s="148">
        <v>89868</v>
      </c>
      <c r="B3733" s="148" t="s">
        <v>9317</v>
      </c>
      <c r="C3733" s="148" t="s">
        <v>5304</v>
      </c>
      <c r="D3733" s="149" t="s">
        <v>13085</v>
      </c>
    </row>
    <row r="3734" spans="1:4" ht="13.5" x14ac:dyDescent="0.25">
      <c r="A3734" s="148">
        <v>89869</v>
      </c>
      <c r="B3734" s="148" t="s">
        <v>9318</v>
      </c>
      <c r="C3734" s="148" t="s">
        <v>5304</v>
      </c>
      <c r="D3734" s="149" t="s">
        <v>21492</v>
      </c>
    </row>
    <row r="3735" spans="1:4" ht="13.5" x14ac:dyDescent="0.25">
      <c r="A3735" s="148">
        <v>89979</v>
      </c>
      <c r="B3735" s="148" t="s">
        <v>9319</v>
      </c>
      <c r="C3735" s="148" t="s">
        <v>5304</v>
      </c>
      <c r="D3735" s="149" t="s">
        <v>24317</v>
      </c>
    </row>
    <row r="3736" spans="1:4" ht="13.5" x14ac:dyDescent="0.25">
      <c r="A3736" s="148">
        <v>89980</v>
      </c>
      <c r="B3736" s="148" t="s">
        <v>9320</v>
      </c>
      <c r="C3736" s="148" t="s">
        <v>5304</v>
      </c>
      <c r="D3736" s="149" t="s">
        <v>20662</v>
      </c>
    </row>
    <row r="3737" spans="1:4" ht="13.5" x14ac:dyDescent="0.25">
      <c r="A3737" s="148">
        <v>89981</v>
      </c>
      <c r="B3737" s="148" t="s">
        <v>9321</v>
      </c>
      <c r="C3737" s="148" t="s">
        <v>5304</v>
      </c>
      <c r="D3737" s="149" t="s">
        <v>24318</v>
      </c>
    </row>
    <row r="3738" spans="1:4" ht="13.5" x14ac:dyDescent="0.25">
      <c r="A3738" s="148">
        <v>90373</v>
      </c>
      <c r="B3738" s="148" t="s">
        <v>9322</v>
      </c>
      <c r="C3738" s="148" t="s">
        <v>5304</v>
      </c>
      <c r="D3738" s="149" t="s">
        <v>24241</v>
      </c>
    </row>
    <row r="3739" spans="1:4" ht="13.5" x14ac:dyDescent="0.25">
      <c r="A3739" s="148">
        <v>90374</v>
      </c>
      <c r="B3739" s="148" t="s">
        <v>9323</v>
      </c>
      <c r="C3739" s="148" t="s">
        <v>5304</v>
      </c>
      <c r="D3739" s="149" t="s">
        <v>14516</v>
      </c>
    </row>
    <row r="3740" spans="1:4" ht="13.5" x14ac:dyDescent="0.25">
      <c r="A3740" s="148">
        <v>90375</v>
      </c>
      <c r="B3740" s="148" t="s">
        <v>9324</v>
      </c>
      <c r="C3740" s="148" t="s">
        <v>5304</v>
      </c>
      <c r="D3740" s="149" t="s">
        <v>15535</v>
      </c>
    </row>
    <row r="3741" spans="1:4" ht="13.5" x14ac:dyDescent="0.25">
      <c r="A3741" s="148">
        <v>92287</v>
      </c>
      <c r="B3741" s="148" t="s">
        <v>9325</v>
      </c>
      <c r="C3741" s="148" t="s">
        <v>5304</v>
      </c>
      <c r="D3741" s="149" t="s">
        <v>16602</v>
      </c>
    </row>
    <row r="3742" spans="1:4" ht="13.5" x14ac:dyDescent="0.25">
      <c r="A3742" s="148">
        <v>92288</v>
      </c>
      <c r="B3742" s="148" t="s">
        <v>9326</v>
      </c>
      <c r="C3742" s="148" t="s">
        <v>5304</v>
      </c>
      <c r="D3742" s="149" t="s">
        <v>16600</v>
      </c>
    </row>
    <row r="3743" spans="1:4" ht="13.5" x14ac:dyDescent="0.25">
      <c r="A3743" s="148">
        <v>92289</v>
      </c>
      <c r="B3743" s="148" t="s">
        <v>9327</v>
      </c>
      <c r="C3743" s="148" t="s">
        <v>5304</v>
      </c>
      <c r="D3743" s="149" t="s">
        <v>17097</v>
      </c>
    </row>
    <row r="3744" spans="1:4" ht="13.5" x14ac:dyDescent="0.25">
      <c r="A3744" s="148">
        <v>92290</v>
      </c>
      <c r="B3744" s="148" t="s">
        <v>9328</v>
      </c>
      <c r="C3744" s="148" t="s">
        <v>5304</v>
      </c>
      <c r="D3744" s="149" t="s">
        <v>24319</v>
      </c>
    </row>
    <row r="3745" spans="1:4" ht="13.5" x14ac:dyDescent="0.25">
      <c r="A3745" s="148">
        <v>92291</v>
      </c>
      <c r="B3745" s="148" t="s">
        <v>9329</v>
      </c>
      <c r="C3745" s="148" t="s">
        <v>5304</v>
      </c>
      <c r="D3745" s="149" t="s">
        <v>24320</v>
      </c>
    </row>
    <row r="3746" spans="1:4" ht="13.5" x14ac:dyDescent="0.25">
      <c r="A3746" s="148">
        <v>92292</v>
      </c>
      <c r="B3746" s="148" t="s">
        <v>9330</v>
      </c>
      <c r="C3746" s="148" t="s">
        <v>5304</v>
      </c>
      <c r="D3746" s="149" t="s">
        <v>24321</v>
      </c>
    </row>
    <row r="3747" spans="1:4" ht="13.5" x14ac:dyDescent="0.25">
      <c r="A3747" s="148">
        <v>92293</v>
      </c>
      <c r="B3747" s="148" t="s">
        <v>9331</v>
      </c>
      <c r="C3747" s="148" t="s">
        <v>5304</v>
      </c>
      <c r="D3747" s="149" t="s">
        <v>16675</v>
      </c>
    </row>
    <row r="3748" spans="1:4" ht="13.5" x14ac:dyDescent="0.25">
      <c r="A3748" s="148">
        <v>92294</v>
      </c>
      <c r="B3748" s="148" t="s">
        <v>9332</v>
      </c>
      <c r="C3748" s="148" t="s">
        <v>5304</v>
      </c>
      <c r="D3748" s="149" t="s">
        <v>24322</v>
      </c>
    </row>
    <row r="3749" spans="1:4" ht="13.5" x14ac:dyDescent="0.25">
      <c r="A3749" s="148">
        <v>92295</v>
      </c>
      <c r="B3749" s="148" t="s">
        <v>9333</v>
      </c>
      <c r="C3749" s="148" t="s">
        <v>5304</v>
      </c>
      <c r="D3749" s="149" t="s">
        <v>24323</v>
      </c>
    </row>
    <row r="3750" spans="1:4" ht="13.5" x14ac:dyDescent="0.25">
      <c r="A3750" s="148">
        <v>92296</v>
      </c>
      <c r="B3750" s="148" t="s">
        <v>9334</v>
      </c>
      <c r="C3750" s="148" t="s">
        <v>5304</v>
      </c>
      <c r="D3750" s="149" t="s">
        <v>20255</v>
      </c>
    </row>
    <row r="3751" spans="1:4" ht="13.5" x14ac:dyDescent="0.25">
      <c r="A3751" s="148">
        <v>92297</v>
      </c>
      <c r="B3751" s="148" t="s">
        <v>9335</v>
      </c>
      <c r="C3751" s="148" t="s">
        <v>5304</v>
      </c>
      <c r="D3751" s="149" t="s">
        <v>24324</v>
      </c>
    </row>
    <row r="3752" spans="1:4" ht="13.5" x14ac:dyDescent="0.25">
      <c r="A3752" s="148">
        <v>92298</v>
      </c>
      <c r="B3752" s="148" t="s">
        <v>9336</v>
      </c>
      <c r="C3752" s="148" t="s">
        <v>5304</v>
      </c>
      <c r="D3752" s="149" t="s">
        <v>24325</v>
      </c>
    </row>
    <row r="3753" spans="1:4" ht="13.5" x14ac:dyDescent="0.25">
      <c r="A3753" s="148">
        <v>92299</v>
      </c>
      <c r="B3753" s="148" t="s">
        <v>9337</v>
      </c>
      <c r="C3753" s="148" t="s">
        <v>5304</v>
      </c>
      <c r="D3753" s="149" t="s">
        <v>13850</v>
      </c>
    </row>
    <row r="3754" spans="1:4" ht="13.5" x14ac:dyDescent="0.25">
      <c r="A3754" s="148">
        <v>92300</v>
      </c>
      <c r="B3754" s="148" t="s">
        <v>9338</v>
      </c>
      <c r="C3754" s="148" t="s">
        <v>5304</v>
      </c>
      <c r="D3754" s="149" t="s">
        <v>23746</v>
      </c>
    </row>
    <row r="3755" spans="1:4" ht="13.5" x14ac:dyDescent="0.25">
      <c r="A3755" s="148">
        <v>92301</v>
      </c>
      <c r="B3755" s="148" t="s">
        <v>9339</v>
      </c>
      <c r="C3755" s="148" t="s">
        <v>5304</v>
      </c>
      <c r="D3755" s="149" t="s">
        <v>12619</v>
      </c>
    </row>
    <row r="3756" spans="1:4" ht="13.5" x14ac:dyDescent="0.25">
      <c r="A3756" s="148">
        <v>92302</v>
      </c>
      <c r="B3756" s="148" t="s">
        <v>9340</v>
      </c>
      <c r="C3756" s="148" t="s">
        <v>5304</v>
      </c>
      <c r="D3756" s="149" t="s">
        <v>24326</v>
      </c>
    </row>
    <row r="3757" spans="1:4" ht="13.5" x14ac:dyDescent="0.25">
      <c r="A3757" s="148">
        <v>92303</v>
      </c>
      <c r="B3757" s="148" t="s">
        <v>9341</v>
      </c>
      <c r="C3757" s="148" t="s">
        <v>5304</v>
      </c>
      <c r="D3757" s="149" t="s">
        <v>24327</v>
      </c>
    </row>
    <row r="3758" spans="1:4" ht="13.5" x14ac:dyDescent="0.25">
      <c r="A3758" s="148">
        <v>92304</v>
      </c>
      <c r="B3758" s="148" t="s">
        <v>9342</v>
      </c>
      <c r="C3758" s="148" t="s">
        <v>5304</v>
      </c>
      <c r="D3758" s="149" t="s">
        <v>24328</v>
      </c>
    </row>
    <row r="3759" spans="1:4" ht="13.5" x14ac:dyDescent="0.25">
      <c r="A3759" s="148">
        <v>92311</v>
      </c>
      <c r="B3759" s="148" t="s">
        <v>9343</v>
      </c>
      <c r="C3759" s="148" t="s">
        <v>5304</v>
      </c>
      <c r="D3759" s="149" t="s">
        <v>12576</v>
      </c>
    </row>
    <row r="3760" spans="1:4" ht="13.5" x14ac:dyDescent="0.25">
      <c r="A3760" s="148">
        <v>92312</v>
      </c>
      <c r="B3760" s="148" t="s">
        <v>9344</v>
      </c>
      <c r="C3760" s="148" t="s">
        <v>5304</v>
      </c>
      <c r="D3760" s="149" t="s">
        <v>21686</v>
      </c>
    </row>
    <row r="3761" spans="1:4" ht="13.5" x14ac:dyDescent="0.25">
      <c r="A3761" s="148">
        <v>92313</v>
      </c>
      <c r="B3761" s="148" t="s">
        <v>9345</v>
      </c>
      <c r="C3761" s="148" t="s">
        <v>5304</v>
      </c>
      <c r="D3761" s="149" t="s">
        <v>17261</v>
      </c>
    </row>
    <row r="3762" spans="1:4" ht="13.5" x14ac:dyDescent="0.25">
      <c r="A3762" s="148">
        <v>92314</v>
      </c>
      <c r="B3762" s="148" t="s">
        <v>9346</v>
      </c>
      <c r="C3762" s="148" t="s">
        <v>5304</v>
      </c>
      <c r="D3762" s="149" t="s">
        <v>19467</v>
      </c>
    </row>
    <row r="3763" spans="1:4" ht="13.5" x14ac:dyDescent="0.25">
      <c r="A3763" s="148">
        <v>92315</v>
      </c>
      <c r="B3763" s="148" t="s">
        <v>9347</v>
      </c>
      <c r="C3763" s="148" t="s">
        <v>5304</v>
      </c>
      <c r="D3763" s="149" t="s">
        <v>14011</v>
      </c>
    </row>
    <row r="3764" spans="1:4" ht="13.5" x14ac:dyDescent="0.25">
      <c r="A3764" s="148">
        <v>92316</v>
      </c>
      <c r="B3764" s="148" t="s">
        <v>9348</v>
      </c>
      <c r="C3764" s="148" t="s">
        <v>5304</v>
      </c>
      <c r="D3764" s="149" t="s">
        <v>15029</v>
      </c>
    </row>
    <row r="3765" spans="1:4" ht="13.5" x14ac:dyDescent="0.25">
      <c r="A3765" s="148">
        <v>92317</v>
      </c>
      <c r="B3765" s="148" t="s">
        <v>9349</v>
      </c>
      <c r="C3765" s="148" t="s">
        <v>5304</v>
      </c>
      <c r="D3765" s="149" t="s">
        <v>16458</v>
      </c>
    </row>
    <row r="3766" spans="1:4" ht="13.5" x14ac:dyDescent="0.25">
      <c r="A3766" s="148">
        <v>92318</v>
      </c>
      <c r="B3766" s="148" t="s">
        <v>9350</v>
      </c>
      <c r="C3766" s="148" t="s">
        <v>5304</v>
      </c>
      <c r="D3766" s="149" t="s">
        <v>13641</v>
      </c>
    </row>
    <row r="3767" spans="1:4" ht="13.5" x14ac:dyDescent="0.25">
      <c r="A3767" s="148">
        <v>92319</v>
      </c>
      <c r="B3767" s="148" t="s">
        <v>9351</v>
      </c>
      <c r="C3767" s="148" t="s">
        <v>5304</v>
      </c>
      <c r="D3767" s="149" t="s">
        <v>15247</v>
      </c>
    </row>
    <row r="3768" spans="1:4" ht="13.5" x14ac:dyDescent="0.25">
      <c r="A3768" s="148">
        <v>92326</v>
      </c>
      <c r="B3768" s="148" t="s">
        <v>9352</v>
      </c>
      <c r="C3768" s="148" t="s">
        <v>5304</v>
      </c>
      <c r="D3768" s="149" t="s">
        <v>15288</v>
      </c>
    </row>
    <row r="3769" spans="1:4" ht="13.5" x14ac:dyDescent="0.25">
      <c r="A3769" s="148">
        <v>92327</v>
      </c>
      <c r="B3769" s="148" t="s">
        <v>9353</v>
      </c>
      <c r="C3769" s="148" t="s">
        <v>5304</v>
      </c>
      <c r="D3769" s="149" t="s">
        <v>24329</v>
      </c>
    </row>
    <row r="3770" spans="1:4" ht="13.5" x14ac:dyDescent="0.25">
      <c r="A3770" s="148">
        <v>92328</v>
      </c>
      <c r="B3770" s="148" t="s">
        <v>9354</v>
      </c>
      <c r="C3770" s="148" t="s">
        <v>5304</v>
      </c>
      <c r="D3770" s="149" t="s">
        <v>22710</v>
      </c>
    </row>
    <row r="3771" spans="1:4" ht="13.5" x14ac:dyDescent="0.25">
      <c r="A3771" s="148">
        <v>92329</v>
      </c>
      <c r="B3771" s="148" t="s">
        <v>9355</v>
      </c>
      <c r="C3771" s="148" t="s">
        <v>5304</v>
      </c>
      <c r="D3771" s="149" t="s">
        <v>13414</v>
      </c>
    </row>
    <row r="3772" spans="1:4" ht="13.5" x14ac:dyDescent="0.25">
      <c r="A3772" s="148">
        <v>92330</v>
      </c>
      <c r="B3772" s="148" t="s">
        <v>9356</v>
      </c>
      <c r="C3772" s="148" t="s">
        <v>5304</v>
      </c>
      <c r="D3772" s="149" t="s">
        <v>13955</v>
      </c>
    </row>
    <row r="3773" spans="1:4" ht="13.5" x14ac:dyDescent="0.25">
      <c r="A3773" s="148">
        <v>92331</v>
      </c>
      <c r="B3773" s="148" t="s">
        <v>9357</v>
      </c>
      <c r="C3773" s="148" t="s">
        <v>5304</v>
      </c>
      <c r="D3773" s="149" t="s">
        <v>15957</v>
      </c>
    </row>
    <row r="3774" spans="1:4" ht="13.5" x14ac:dyDescent="0.25">
      <c r="A3774" s="148">
        <v>92332</v>
      </c>
      <c r="B3774" s="148" t="s">
        <v>9358</v>
      </c>
      <c r="C3774" s="148" t="s">
        <v>5304</v>
      </c>
      <c r="D3774" s="149" t="s">
        <v>24330</v>
      </c>
    </row>
    <row r="3775" spans="1:4" ht="13.5" x14ac:dyDescent="0.25">
      <c r="A3775" s="148">
        <v>92333</v>
      </c>
      <c r="B3775" s="148" t="s">
        <v>9359</v>
      </c>
      <c r="C3775" s="148" t="s">
        <v>5304</v>
      </c>
      <c r="D3775" s="149" t="s">
        <v>17120</v>
      </c>
    </row>
    <row r="3776" spans="1:4" ht="13.5" x14ac:dyDescent="0.25">
      <c r="A3776" s="148">
        <v>92334</v>
      </c>
      <c r="B3776" s="148" t="s">
        <v>9360</v>
      </c>
      <c r="C3776" s="148" t="s">
        <v>5304</v>
      </c>
      <c r="D3776" s="149" t="s">
        <v>21538</v>
      </c>
    </row>
    <row r="3777" spans="1:4" ht="13.5" x14ac:dyDescent="0.25">
      <c r="A3777" s="148">
        <v>92344</v>
      </c>
      <c r="B3777" s="148" t="s">
        <v>18495</v>
      </c>
      <c r="C3777" s="148" t="s">
        <v>5304</v>
      </c>
      <c r="D3777" s="149" t="s">
        <v>24331</v>
      </c>
    </row>
    <row r="3778" spans="1:4" ht="13.5" x14ac:dyDescent="0.25">
      <c r="A3778" s="148">
        <v>92345</v>
      </c>
      <c r="B3778" s="148" t="s">
        <v>18496</v>
      </c>
      <c r="C3778" s="148" t="s">
        <v>5304</v>
      </c>
      <c r="D3778" s="149" t="s">
        <v>15538</v>
      </c>
    </row>
    <row r="3779" spans="1:4" ht="13.5" x14ac:dyDescent="0.25">
      <c r="A3779" s="148">
        <v>92346</v>
      </c>
      <c r="B3779" s="148" t="s">
        <v>18497</v>
      </c>
      <c r="C3779" s="148" t="s">
        <v>5304</v>
      </c>
      <c r="D3779" s="149" t="s">
        <v>24332</v>
      </c>
    </row>
    <row r="3780" spans="1:4" ht="13.5" x14ac:dyDescent="0.25">
      <c r="A3780" s="148">
        <v>92347</v>
      </c>
      <c r="B3780" s="148" t="s">
        <v>18498</v>
      </c>
      <c r="C3780" s="148" t="s">
        <v>5304</v>
      </c>
      <c r="D3780" s="149" t="s">
        <v>12618</v>
      </c>
    </row>
    <row r="3781" spans="1:4" ht="13.5" x14ac:dyDescent="0.25">
      <c r="A3781" s="148">
        <v>92348</v>
      </c>
      <c r="B3781" s="148" t="s">
        <v>18499</v>
      </c>
      <c r="C3781" s="148" t="s">
        <v>5304</v>
      </c>
      <c r="D3781" s="149" t="s">
        <v>24333</v>
      </c>
    </row>
    <row r="3782" spans="1:4" ht="13.5" x14ac:dyDescent="0.25">
      <c r="A3782" s="148">
        <v>92349</v>
      </c>
      <c r="B3782" s="148" t="s">
        <v>18500</v>
      </c>
      <c r="C3782" s="148" t="s">
        <v>5304</v>
      </c>
      <c r="D3782" s="149" t="s">
        <v>15030</v>
      </c>
    </row>
    <row r="3783" spans="1:4" ht="13.5" x14ac:dyDescent="0.25">
      <c r="A3783" s="148">
        <v>92350</v>
      </c>
      <c r="B3783" s="148" t="s">
        <v>18501</v>
      </c>
      <c r="C3783" s="148" t="s">
        <v>5304</v>
      </c>
      <c r="D3783" s="149" t="s">
        <v>15455</v>
      </c>
    </row>
    <row r="3784" spans="1:4" ht="13.5" x14ac:dyDescent="0.25">
      <c r="A3784" s="148">
        <v>92351</v>
      </c>
      <c r="B3784" s="148" t="s">
        <v>18502</v>
      </c>
      <c r="C3784" s="148" t="s">
        <v>5304</v>
      </c>
      <c r="D3784" s="149" t="s">
        <v>24334</v>
      </c>
    </row>
    <row r="3785" spans="1:4" ht="13.5" x14ac:dyDescent="0.25">
      <c r="A3785" s="148">
        <v>92352</v>
      </c>
      <c r="B3785" s="148" t="s">
        <v>18503</v>
      </c>
      <c r="C3785" s="148" t="s">
        <v>5304</v>
      </c>
      <c r="D3785" s="149" t="s">
        <v>24335</v>
      </c>
    </row>
    <row r="3786" spans="1:4" ht="13.5" x14ac:dyDescent="0.25">
      <c r="A3786" s="148">
        <v>92353</v>
      </c>
      <c r="B3786" s="148" t="s">
        <v>18504</v>
      </c>
      <c r="C3786" s="148" t="s">
        <v>5304</v>
      </c>
      <c r="D3786" s="149" t="s">
        <v>24336</v>
      </c>
    </row>
    <row r="3787" spans="1:4" ht="13.5" x14ac:dyDescent="0.25">
      <c r="A3787" s="148">
        <v>92354</v>
      </c>
      <c r="B3787" s="148" t="s">
        <v>18505</v>
      </c>
      <c r="C3787" s="148" t="s">
        <v>5304</v>
      </c>
      <c r="D3787" s="149" t="s">
        <v>24337</v>
      </c>
    </row>
    <row r="3788" spans="1:4" ht="13.5" x14ac:dyDescent="0.25">
      <c r="A3788" s="148">
        <v>92355</v>
      </c>
      <c r="B3788" s="148" t="s">
        <v>18506</v>
      </c>
      <c r="C3788" s="148" t="s">
        <v>5304</v>
      </c>
      <c r="D3788" s="149" t="s">
        <v>22240</v>
      </c>
    </row>
    <row r="3789" spans="1:4" ht="13.5" x14ac:dyDescent="0.25">
      <c r="A3789" s="148">
        <v>92356</v>
      </c>
      <c r="B3789" s="148" t="s">
        <v>18507</v>
      </c>
      <c r="C3789" s="148" t="s">
        <v>5304</v>
      </c>
      <c r="D3789" s="149" t="s">
        <v>24338</v>
      </c>
    </row>
    <row r="3790" spans="1:4" ht="13.5" x14ac:dyDescent="0.25">
      <c r="A3790" s="148">
        <v>92357</v>
      </c>
      <c r="B3790" s="148" t="s">
        <v>18508</v>
      </c>
      <c r="C3790" s="148" t="s">
        <v>5304</v>
      </c>
      <c r="D3790" s="149" t="s">
        <v>24339</v>
      </c>
    </row>
    <row r="3791" spans="1:4" ht="13.5" x14ac:dyDescent="0.25">
      <c r="A3791" s="148">
        <v>92358</v>
      </c>
      <c r="B3791" s="148" t="s">
        <v>18509</v>
      </c>
      <c r="C3791" s="148" t="s">
        <v>5304</v>
      </c>
      <c r="D3791" s="149" t="s">
        <v>24340</v>
      </c>
    </row>
    <row r="3792" spans="1:4" ht="13.5" x14ac:dyDescent="0.25">
      <c r="A3792" s="148">
        <v>92369</v>
      </c>
      <c r="B3792" s="148" t="s">
        <v>18510</v>
      </c>
      <c r="C3792" s="148" t="s">
        <v>5304</v>
      </c>
      <c r="D3792" s="149" t="s">
        <v>16324</v>
      </c>
    </row>
    <row r="3793" spans="1:4" ht="13.5" x14ac:dyDescent="0.25">
      <c r="A3793" s="148">
        <v>92370</v>
      </c>
      <c r="B3793" s="148" t="s">
        <v>18511</v>
      </c>
      <c r="C3793" s="148" t="s">
        <v>5304</v>
      </c>
      <c r="D3793" s="149" t="s">
        <v>24159</v>
      </c>
    </row>
    <row r="3794" spans="1:4" ht="13.5" x14ac:dyDescent="0.25">
      <c r="A3794" s="148">
        <v>92371</v>
      </c>
      <c r="B3794" s="148" t="s">
        <v>18512</v>
      </c>
      <c r="C3794" s="148" t="s">
        <v>5304</v>
      </c>
      <c r="D3794" s="149" t="s">
        <v>23631</v>
      </c>
    </row>
    <row r="3795" spans="1:4" ht="13.5" x14ac:dyDescent="0.25">
      <c r="A3795" s="148">
        <v>92372</v>
      </c>
      <c r="B3795" s="148" t="s">
        <v>18513</v>
      </c>
      <c r="C3795" s="148" t="s">
        <v>5304</v>
      </c>
      <c r="D3795" s="149" t="s">
        <v>16706</v>
      </c>
    </row>
    <row r="3796" spans="1:4" ht="13.5" x14ac:dyDescent="0.25">
      <c r="A3796" s="148">
        <v>92373</v>
      </c>
      <c r="B3796" s="148" t="s">
        <v>18514</v>
      </c>
      <c r="C3796" s="148" t="s">
        <v>5304</v>
      </c>
      <c r="D3796" s="149" t="s">
        <v>15856</v>
      </c>
    </row>
    <row r="3797" spans="1:4" ht="13.5" x14ac:dyDescent="0.25">
      <c r="A3797" s="148">
        <v>92374</v>
      </c>
      <c r="B3797" s="148" t="s">
        <v>18515</v>
      </c>
      <c r="C3797" s="148" t="s">
        <v>5304</v>
      </c>
      <c r="D3797" s="149" t="s">
        <v>21417</v>
      </c>
    </row>
    <row r="3798" spans="1:4" ht="13.5" x14ac:dyDescent="0.25">
      <c r="A3798" s="148">
        <v>92375</v>
      </c>
      <c r="B3798" s="148" t="s">
        <v>18516</v>
      </c>
      <c r="C3798" s="148" t="s">
        <v>5304</v>
      </c>
      <c r="D3798" s="149" t="s">
        <v>24341</v>
      </c>
    </row>
    <row r="3799" spans="1:4" ht="13.5" x14ac:dyDescent="0.25">
      <c r="A3799" s="148">
        <v>92376</v>
      </c>
      <c r="B3799" s="148" t="s">
        <v>18517</v>
      </c>
      <c r="C3799" s="148" t="s">
        <v>5304</v>
      </c>
      <c r="D3799" s="149" t="s">
        <v>13694</v>
      </c>
    </row>
    <row r="3800" spans="1:4" ht="13.5" x14ac:dyDescent="0.25">
      <c r="A3800" s="148">
        <v>92377</v>
      </c>
      <c r="B3800" s="148" t="s">
        <v>18518</v>
      </c>
      <c r="C3800" s="148" t="s">
        <v>5304</v>
      </c>
      <c r="D3800" s="149" t="s">
        <v>24342</v>
      </c>
    </row>
    <row r="3801" spans="1:4" ht="13.5" x14ac:dyDescent="0.25">
      <c r="A3801" s="148">
        <v>92378</v>
      </c>
      <c r="B3801" s="148" t="s">
        <v>18519</v>
      </c>
      <c r="C3801" s="148" t="s">
        <v>5304</v>
      </c>
      <c r="D3801" s="149" t="s">
        <v>16472</v>
      </c>
    </row>
    <row r="3802" spans="1:4" ht="13.5" x14ac:dyDescent="0.25">
      <c r="A3802" s="148">
        <v>92379</v>
      </c>
      <c r="B3802" s="148" t="s">
        <v>18520</v>
      </c>
      <c r="C3802" s="148" t="s">
        <v>5304</v>
      </c>
      <c r="D3802" s="149" t="s">
        <v>24343</v>
      </c>
    </row>
    <row r="3803" spans="1:4" ht="13.5" x14ac:dyDescent="0.25">
      <c r="A3803" s="148">
        <v>92380</v>
      </c>
      <c r="B3803" s="148" t="s">
        <v>18521</v>
      </c>
      <c r="C3803" s="148" t="s">
        <v>5304</v>
      </c>
      <c r="D3803" s="149" t="s">
        <v>24344</v>
      </c>
    </row>
    <row r="3804" spans="1:4" ht="13.5" x14ac:dyDescent="0.25">
      <c r="A3804" s="148">
        <v>92381</v>
      </c>
      <c r="B3804" s="148" t="s">
        <v>18522</v>
      </c>
      <c r="C3804" s="148" t="s">
        <v>5304</v>
      </c>
      <c r="D3804" s="149" t="s">
        <v>24345</v>
      </c>
    </row>
    <row r="3805" spans="1:4" ht="13.5" x14ac:dyDescent="0.25">
      <c r="A3805" s="148">
        <v>92382</v>
      </c>
      <c r="B3805" s="148" t="s">
        <v>18523</v>
      </c>
      <c r="C3805" s="148" t="s">
        <v>5304</v>
      </c>
      <c r="D3805" s="149" t="s">
        <v>16181</v>
      </c>
    </row>
    <row r="3806" spans="1:4" ht="13.5" x14ac:dyDescent="0.25">
      <c r="A3806" s="148">
        <v>92383</v>
      </c>
      <c r="B3806" s="148" t="s">
        <v>18524</v>
      </c>
      <c r="C3806" s="148" t="s">
        <v>5304</v>
      </c>
      <c r="D3806" s="149" t="s">
        <v>21921</v>
      </c>
    </row>
    <row r="3807" spans="1:4" ht="13.5" x14ac:dyDescent="0.25">
      <c r="A3807" s="148">
        <v>92384</v>
      </c>
      <c r="B3807" s="148" t="s">
        <v>18525</v>
      </c>
      <c r="C3807" s="148" t="s">
        <v>5304</v>
      </c>
      <c r="D3807" s="149" t="s">
        <v>21849</v>
      </c>
    </row>
    <row r="3808" spans="1:4" ht="13.5" x14ac:dyDescent="0.25">
      <c r="A3808" s="148">
        <v>92385</v>
      </c>
      <c r="B3808" s="148" t="s">
        <v>18526</v>
      </c>
      <c r="C3808" s="148" t="s">
        <v>5304</v>
      </c>
      <c r="D3808" s="149" t="s">
        <v>24346</v>
      </c>
    </row>
    <row r="3809" spans="1:4" ht="13.5" x14ac:dyDescent="0.25">
      <c r="A3809" s="148">
        <v>92386</v>
      </c>
      <c r="B3809" s="148" t="s">
        <v>18527</v>
      </c>
      <c r="C3809" s="148" t="s">
        <v>5304</v>
      </c>
      <c r="D3809" s="149" t="s">
        <v>22724</v>
      </c>
    </row>
    <row r="3810" spans="1:4" ht="13.5" x14ac:dyDescent="0.25">
      <c r="A3810" s="148">
        <v>92387</v>
      </c>
      <c r="B3810" s="148" t="s">
        <v>18528</v>
      </c>
      <c r="C3810" s="148" t="s">
        <v>5304</v>
      </c>
      <c r="D3810" s="149" t="s">
        <v>24347</v>
      </c>
    </row>
    <row r="3811" spans="1:4" ht="13.5" x14ac:dyDescent="0.25">
      <c r="A3811" s="148">
        <v>92388</v>
      </c>
      <c r="B3811" s="148" t="s">
        <v>18529</v>
      </c>
      <c r="C3811" s="148" t="s">
        <v>5304</v>
      </c>
      <c r="D3811" s="149" t="s">
        <v>24348</v>
      </c>
    </row>
    <row r="3812" spans="1:4" ht="13.5" x14ac:dyDescent="0.25">
      <c r="A3812" s="148">
        <v>92389</v>
      </c>
      <c r="B3812" s="148" t="s">
        <v>18530</v>
      </c>
      <c r="C3812" s="148" t="s">
        <v>5304</v>
      </c>
      <c r="D3812" s="149" t="s">
        <v>24349</v>
      </c>
    </row>
    <row r="3813" spans="1:4" ht="13.5" x14ac:dyDescent="0.25">
      <c r="A3813" s="148">
        <v>92390</v>
      </c>
      <c r="B3813" s="148" t="s">
        <v>18531</v>
      </c>
      <c r="C3813" s="148" t="s">
        <v>5304</v>
      </c>
      <c r="D3813" s="149" t="s">
        <v>20676</v>
      </c>
    </row>
    <row r="3814" spans="1:4" ht="13.5" x14ac:dyDescent="0.25">
      <c r="A3814" s="148">
        <v>92635</v>
      </c>
      <c r="B3814" s="148" t="s">
        <v>18532</v>
      </c>
      <c r="C3814" s="148" t="s">
        <v>5304</v>
      </c>
      <c r="D3814" s="149" t="s">
        <v>24350</v>
      </c>
    </row>
    <row r="3815" spans="1:4" ht="13.5" x14ac:dyDescent="0.25">
      <c r="A3815" s="148">
        <v>92636</v>
      </c>
      <c r="B3815" s="148" t="s">
        <v>18533</v>
      </c>
      <c r="C3815" s="148" t="s">
        <v>5304</v>
      </c>
      <c r="D3815" s="149" t="s">
        <v>24351</v>
      </c>
    </row>
    <row r="3816" spans="1:4" ht="13.5" x14ac:dyDescent="0.25">
      <c r="A3816" s="148">
        <v>92637</v>
      </c>
      <c r="B3816" s="148" t="s">
        <v>18534</v>
      </c>
      <c r="C3816" s="148" t="s">
        <v>5304</v>
      </c>
      <c r="D3816" s="149" t="s">
        <v>21584</v>
      </c>
    </row>
    <row r="3817" spans="1:4" ht="13.5" x14ac:dyDescent="0.25">
      <c r="A3817" s="148">
        <v>92638</v>
      </c>
      <c r="B3817" s="148" t="s">
        <v>18535</v>
      </c>
      <c r="C3817" s="148" t="s">
        <v>5304</v>
      </c>
      <c r="D3817" s="149" t="s">
        <v>20306</v>
      </c>
    </row>
    <row r="3818" spans="1:4" ht="13.5" x14ac:dyDescent="0.25">
      <c r="A3818" s="148">
        <v>92639</v>
      </c>
      <c r="B3818" s="148" t="s">
        <v>18536</v>
      </c>
      <c r="C3818" s="148" t="s">
        <v>5304</v>
      </c>
      <c r="D3818" s="149" t="s">
        <v>24352</v>
      </c>
    </row>
    <row r="3819" spans="1:4" ht="13.5" x14ac:dyDescent="0.25">
      <c r="A3819" s="148">
        <v>92640</v>
      </c>
      <c r="B3819" s="148" t="s">
        <v>18537</v>
      </c>
      <c r="C3819" s="148" t="s">
        <v>5304</v>
      </c>
      <c r="D3819" s="149" t="s">
        <v>24353</v>
      </c>
    </row>
    <row r="3820" spans="1:4" ht="13.5" x14ac:dyDescent="0.25">
      <c r="A3820" s="148">
        <v>92642</v>
      </c>
      <c r="B3820" s="148" t="s">
        <v>18538</v>
      </c>
      <c r="C3820" s="148" t="s">
        <v>5304</v>
      </c>
      <c r="D3820" s="149" t="s">
        <v>24354</v>
      </c>
    </row>
    <row r="3821" spans="1:4" ht="13.5" x14ac:dyDescent="0.25">
      <c r="A3821" s="148">
        <v>92644</v>
      </c>
      <c r="B3821" s="148" t="s">
        <v>18539</v>
      </c>
      <c r="C3821" s="148" t="s">
        <v>5304</v>
      </c>
      <c r="D3821" s="149" t="s">
        <v>24355</v>
      </c>
    </row>
    <row r="3822" spans="1:4" ht="13.5" x14ac:dyDescent="0.25">
      <c r="A3822" s="148">
        <v>92657</v>
      </c>
      <c r="B3822" s="148" t="s">
        <v>18540</v>
      </c>
      <c r="C3822" s="148" t="s">
        <v>5304</v>
      </c>
      <c r="D3822" s="149" t="s">
        <v>21121</v>
      </c>
    </row>
    <row r="3823" spans="1:4" ht="13.5" x14ac:dyDescent="0.25">
      <c r="A3823" s="148">
        <v>92658</v>
      </c>
      <c r="B3823" s="148" t="s">
        <v>18541</v>
      </c>
      <c r="C3823" s="148" t="s">
        <v>5304</v>
      </c>
      <c r="D3823" s="149" t="s">
        <v>24356</v>
      </c>
    </row>
    <row r="3824" spans="1:4" ht="13.5" x14ac:dyDescent="0.25">
      <c r="A3824" s="148">
        <v>92659</v>
      </c>
      <c r="B3824" s="148" t="s">
        <v>18542</v>
      </c>
      <c r="C3824" s="148" t="s">
        <v>5304</v>
      </c>
      <c r="D3824" s="149" t="s">
        <v>16285</v>
      </c>
    </row>
    <row r="3825" spans="1:4" ht="13.5" x14ac:dyDescent="0.25">
      <c r="A3825" s="148">
        <v>92660</v>
      </c>
      <c r="B3825" s="148" t="s">
        <v>18543</v>
      </c>
      <c r="C3825" s="148" t="s">
        <v>5304</v>
      </c>
      <c r="D3825" s="149" t="s">
        <v>20329</v>
      </c>
    </row>
    <row r="3826" spans="1:4" ht="13.5" x14ac:dyDescent="0.25">
      <c r="A3826" s="148">
        <v>92661</v>
      </c>
      <c r="B3826" s="148" t="s">
        <v>18544</v>
      </c>
      <c r="C3826" s="148" t="s">
        <v>5304</v>
      </c>
      <c r="D3826" s="149" t="s">
        <v>17394</v>
      </c>
    </row>
    <row r="3827" spans="1:4" ht="13.5" x14ac:dyDescent="0.25">
      <c r="A3827" s="148">
        <v>92662</v>
      </c>
      <c r="B3827" s="148" t="s">
        <v>18545</v>
      </c>
      <c r="C3827" s="148" t="s">
        <v>5304</v>
      </c>
      <c r="D3827" s="149" t="s">
        <v>24357</v>
      </c>
    </row>
    <row r="3828" spans="1:4" ht="13.5" x14ac:dyDescent="0.25">
      <c r="A3828" s="148">
        <v>92663</v>
      </c>
      <c r="B3828" s="148" t="s">
        <v>18546</v>
      </c>
      <c r="C3828" s="148" t="s">
        <v>5304</v>
      </c>
      <c r="D3828" s="149" t="s">
        <v>22105</v>
      </c>
    </row>
    <row r="3829" spans="1:4" ht="13.5" x14ac:dyDescent="0.25">
      <c r="A3829" s="148">
        <v>92664</v>
      </c>
      <c r="B3829" s="148" t="s">
        <v>18547</v>
      </c>
      <c r="C3829" s="148" t="s">
        <v>5304</v>
      </c>
      <c r="D3829" s="149" t="s">
        <v>24358</v>
      </c>
    </row>
    <row r="3830" spans="1:4" ht="13.5" x14ac:dyDescent="0.25">
      <c r="A3830" s="148">
        <v>92665</v>
      </c>
      <c r="B3830" s="148" t="s">
        <v>18548</v>
      </c>
      <c r="C3830" s="148" t="s">
        <v>5304</v>
      </c>
      <c r="D3830" s="149" t="s">
        <v>12454</v>
      </c>
    </row>
    <row r="3831" spans="1:4" ht="13.5" x14ac:dyDescent="0.25">
      <c r="A3831" s="148">
        <v>92666</v>
      </c>
      <c r="B3831" s="148" t="s">
        <v>18549</v>
      </c>
      <c r="C3831" s="148" t="s">
        <v>5304</v>
      </c>
      <c r="D3831" s="149" t="s">
        <v>19770</v>
      </c>
    </row>
    <row r="3832" spans="1:4" ht="13.5" x14ac:dyDescent="0.25">
      <c r="A3832" s="148">
        <v>92667</v>
      </c>
      <c r="B3832" s="148" t="s">
        <v>18550</v>
      </c>
      <c r="C3832" s="148" t="s">
        <v>5304</v>
      </c>
      <c r="D3832" s="149" t="s">
        <v>23700</v>
      </c>
    </row>
    <row r="3833" spans="1:4" ht="13.5" x14ac:dyDescent="0.25">
      <c r="A3833" s="148">
        <v>92668</v>
      </c>
      <c r="B3833" s="148" t="s">
        <v>18551</v>
      </c>
      <c r="C3833" s="148" t="s">
        <v>5304</v>
      </c>
      <c r="D3833" s="149" t="s">
        <v>24359</v>
      </c>
    </row>
    <row r="3834" spans="1:4" ht="13.5" x14ac:dyDescent="0.25">
      <c r="A3834" s="148">
        <v>92669</v>
      </c>
      <c r="B3834" s="148" t="s">
        <v>18552</v>
      </c>
      <c r="C3834" s="148" t="s">
        <v>5304</v>
      </c>
      <c r="D3834" s="149" t="s">
        <v>17407</v>
      </c>
    </row>
    <row r="3835" spans="1:4" ht="13.5" x14ac:dyDescent="0.25">
      <c r="A3835" s="148">
        <v>92670</v>
      </c>
      <c r="B3835" s="148" t="s">
        <v>18553</v>
      </c>
      <c r="C3835" s="148" t="s">
        <v>5304</v>
      </c>
      <c r="D3835" s="149" t="s">
        <v>20175</v>
      </c>
    </row>
    <row r="3836" spans="1:4" ht="13.5" x14ac:dyDescent="0.25">
      <c r="A3836" s="148">
        <v>92671</v>
      </c>
      <c r="B3836" s="148" t="s">
        <v>18554</v>
      </c>
      <c r="C3836" s="148" t="s">
        <v>5304</v>
      </c>
      <c r="D3836" s="149" t="s">
        <v>13402</v>
      </c>
    </row>
    <row r="3837" spans="1:4" ht="13.5" x14ac:dyDescent="0.25">
      <c r="A3837" s="148">
        <v>92672</v>
      </c>
      <c r="B3837" s="148" t="s">
        <v>18555</v>
      </c>
      <c r="C3837" s="148" t="s">
        <v>5304</v>
      </c>
      <c r="D3837" s="149" t="s">
        <v>24360</v>
      </c>
    </row>
    <row r="3838" spans="1:4" ht="13.5" x14ac:dyDescent="0.25">
      <c r="A3838" s="148">
        <v>92673</v>
      </c>
      <c r="B3838" s="148" t="s">
        <v>18556</v>
      </c>
      <c r="C3838" s="148" t="s">
        <v>5304</v>
      </c>
      <c r="D3838" s="149" t="s">
        <v>24361</v>
      </c>
    </row>
    <row r="3839" spans="1:4" ht="13.5" x14ac:dyDescent="0.25">
      <c r="A3839" s="148">
        <v>92674</v>
      </c>
      <c r="B3839" s="148" t="s">
        <v>18557</v>
      </c>
      <c r="C3839" s="148" t="s">
        <v>5304</v>
      </c>
      <c r="D3839" s="149" t="s">
        <v>24362</v>
      </c>
    </row>
    <row r="3840" spans="1:4" ht="13.5" x14ac:dyDescent="0.25">
      <c r="A3840" s="148">
        <v>92675</v>
      </c>
      <c r="B3840" s="148" t="s">
        <v>18558</v>
      </c>
      <c r="C3840" s="148" t="s">
        <v>5304</v>
      </c>
      <c r="D3840" s="149" t="s">
        <v>23750</v>
      </c>
    </row>
    <row r="3841" spans="1:4" ht="13.5" x14ac:dyDescent="0.25">
      <c r="A3841" s="148">
        <v>92676</v>
      </c>
      <c r="B3841" s="148" t="s">
        <v>18559</v>
      </c>
      <c r="C3841" s="148" t="s">
        <v>5304</v>
      </c>
      <c r="D3841" s="149" t="s">
        <v>20981</v>
      </c>
    </row>
    <row r="3842" spans="1:4" ht="13.5" x14ac:dyDescent="0.25">
      <c r="A3842" s="148">
        <v>92677</v>
      </c>
      <c r="B3842" s="148" t="s">
        <v>18560</v>
      </c>
      <c r="C3842" s="148" t="s">
        <v>5304</v>
      </c>
      <c r="D3842" s="149" t="s">
        <v>24363</v>
      </c>
    </row>
    <row r="3843" spans="1:4" ht="13.5" x14ac:dyDescent="0.25">
      <c r="A3843" s="148">
        <v>92678</v>
      </c>
      <c r="B3843" s="148" t="s">
        <v>18561</v>
      </c>
      <c r="C3843" s="148" t="s">
        <v>5304</v>
      </c>
      <c r="D3843" s="149" t="s">
        <v>24364</v>
      </c>
    </row>
    <row r="3844" spans="1:4" ht="13.5" x14ac:dyDescent="0.25">
      <c r="A3844" s="148">
        <v>92679</v>
      </c>
      <c r="B3844" s="148" t="s">
        <v>18562</v>
      </c>
      <c r="C3844" s="148" t="s">
        <v>5304</v>
      </c>
      <c r="D3844" s="149" t="s">
        <v>24365</v>
      </c>
    </row>
    <row r="3845" spans="1:4" ht="13.5" x14ac:dyDescent="0.25">
      <c r="A3845" s="148">
        <v>92680</v>
      </c>
      <c r="B3845" s="148" t="s">
        <v>18563</v>
      </c>
      <c r="C3845" s="148" t="s">
        <v>5304</v>
      </c>
      <c r="D3845" s="149" t="s">
        <v>24366</v>
      </c>
    </row>
    <row r="3846" spans="1:4" ht="13.5" x14ac:dyDescent="0.25">
      <c r="A3846" s="148">
        <v>92681</v>
      </c>
      <c r="B3846" s="148" t="s">
        <v>18564</v>
      </c>
      <c r="C3846" s="148" t="s">
        <v>5304</v>
      </c>
      <c r="D3846" s="149" t="s">
        <v>21417</v>
      </c>
    </row>
    <row r="3847" spans="1:4" ht="13.5" x14ac:dyDescent="0.25">
      <c r="A3847" s="148">
        <v>92682</v>
      </c>
      <c r="B3847" s="148" t="s">
        <v>18565</v>
      </c>
      <c r="C3847" s="148" t="s">
        <v>5304</v>
      </c>
      <c r="D3847" s="149" t="s">
        <v>24367</v>
      </c>
    </row>
    <row r="3848" spans="1:4" ht="13.5" x14ac:dyDescent="0.25">
      <c r="A3848" s="148">
        <v>92683</v>
      </c>
      <c r="B3848" s="148" t="s">
        <v>18566</v>
      </c>
      <c r="C3848" s="148" t="s">
        <v>5304</v>
      </c>
      <c r="D3848" s="149" t="s">
        <v>24368</v>
      </c>
    </row>
    <row r="3849" spans="1:4" ht="13.5" x14ac:dyDescent="0.25">
      <c r="A3849" s="148">
        <v>92684</v>
      </c>
      <c r="B3849" s="148" t="s">
        <v>18567</v>
      </c>
      <c r="C3849" s="148" t="s">
        <v>5304</v>
      </c>
      <c r="D3849" s="149" t="s">
        <v>24369</v>
      </c>
    </row>
    <row r="3850" spans="1:4" ht="13.5" x14ac:dyDescent="0.25">
      <c r="A3850" s="148">
        <v>92685</v>
      </c>
      <c r="B3850" s="148" t="s">
        <v>18568</v>
      </c>
      <c r="C3850" s="148" t="s">
        <v>5304</v>
      </c>
      <c r="D3850" s="149" t="s">
        <v>24370</v>
      </c>
    </row>
    <row r="3851" spans="1:4" ht="13.5" x14ac:dyDescent="0.25">
      <c r="A3851" s="148">
        <v>92686</v>
      </c>
      <c r="B3851" s="148" t="s">
        <v>18569</v>
      </c>
      <c r="C3851" s="148" t="s">
        <v>5304</v>
      </c>
      <c r="D3851" s="149" t="s">
        <v>24114</v>
      </c>
    </row>
    <row r="3852" spans="1:4" ht="13.5" x14ac:dyDescent="0.25">
      <c r="A3852" s="148">
        <v>92692</v>
      </c>
      <c r="B3852" s="148" t="s">
        <v>18570</v>
      </c>
      <c r="C3852" s="148" t="s">
        <v>5304</v>
      </c>
      <c r="D3852" s="149" t="s">
        <v>15429</v>
      </c>
    </row>
    <row r="3853" spans="1:4" ht="13.5" x14ac:dyDescent="0.25">
      <c r="A3853" s="148">
        <v>92693</v>
      </c>
      <c r="B3853" s="148" t="s">
        <v>18571</v>
      </c>
      <c r="C3853" s="148" t="s">
        <v>5304</v>
      </c>
      <c r="D3853" s="149" t="s">
        <v>22611</v>
      </c>
    </row>
    <row r="3854" spans="1:4" ht="13.5" x14ac:dyDescent="0.25">
      <c r="A3854" s="148">
        <v>92694</v>
      </c>
      <c r="B3854" s="148" t="s">
        <v>18572</v>
      </c>
      <c r="C3854" s="148" t="s">
        <v>5304</v>
      </c>
      <c r="D3854" s="149" t="s">
        <v>15146</v>
      </c>
    </row>
    <row r="3855" spans="1:4" ht="13.5" x14ac:dyDescent="0.25">
      <c r="A3855" s="148">
        <v>92695</v>
      </c>
      <c r="B3855" s="148" t="s">
        <v>18573</v>
      </c>
      <c r="C3855" s="148" t="s">
        <v>5304</v>
      </c>
      <c r="D3855" s="149" t="s">
        <v>19892</v>
      </c>
    </row>
    <row r="3856" spans="1:4" ht="13.5" x14ac:dyDescent="0.25">
      <c r="A3856" s="148">
        <v>92696</v>
      </c>
      <c r="B3856" s="148" t="s">
        <v>18574</v>
      </c>
      <c r="C3856" s="148" t="s">
        <v>5304</v>
      </c>
      <c r="D3856" s="149" t="s">
        <v>15063</v>
      </c>
    </row>
    <row r="3857" spans="1:4" ht="13.5" x14ac:dyDescent="0.25">
      <c r="A3857" s="148">
        <v>92697</v>
      </c>
      <c r="B3857" s="148" t="s">
        <v>18575</v>
      </c>
      <c r="C3857" s="148" t="s">
        <v>5304</v>
      </c>
      <c r="D3857" s="149" t="s">
        <v>24371</v>
      </c>
    </row>
    <row r="3858" spans="1:4" ht="13.5" x14ac:dyDescent="0.25">
      <c r="A3858" s="148">
        <v>92698</v>
      </c>
      <c r="B3858" s="148" t="s">
        <v>18576</v>
      </c>
      <c r="C3858" s="148" t="s">
        <v>5304</v>
      </c>
      <c r="D3858" s="149" t="s">
        <v>15103</v>
      </c>
    </row>
    <row r="3859" spans="1:4" ht="13.5" x14ac:dyDescent="0.25">
      <c r="A3859" s="148">
        <v>92699</v>
      </c>
      <c r="B3859" s="148" t="s">
        <v>18577</v>
      </c>
      <c r="C3859" s="148" t="s">
        <v>5304</v>
      </c>
      <c r="D3859" s="149" t="s">
        <v>15839</v>
      </c>
    </row>
    <row r="3860" spans="1:4" ht="13.5" x14ac:dyDescent="0.25">
      <c r="A3860" s="148">
        <v>92700</v>
      </c>
      <c r="B3860" s="148" t="s">
        <v>18578</v>
      </c>
      <c r="C3860" s="148" t="s">
        <v>5304</v>
      </c>
      <c r="D3860" s="149" t="s">
        <v>24372</v>
      </c>
    </row>
    <row r="3861" spans="1:4" ht="13.5" x14ac:dyDescent="0.25">
      <c r="A3861" s="148">
        <v>92701</v>
      </c>
      <c r="B3861" s="148" t="s">
        <v>18579</v>
      </c>
      <c r="C3861" s="148" t="s">
        <v>5304</v>
      </c>
      <c r="D3861" s="149" t="s">
        <v>19484</v>
      </c>
    </row>
    <row r="3862" spans="1:4" ht="13.5" x14ac:dyDescent="0.25">
      <c r="A3862" s="148">
        <v>92702</v>
      </c>
      <c r="B3862" s="148" t="s">
        <v>18580</v>
      </c>
      <c r="C3862" s="148" t="s">
        <v>5304</v>
      </c>
      <c r="D3862" s="149" t="s">
        <v>24373</v>
      </c>
    </row>
    <row r="3863" spans="1:4" ht="13.5" x14ac:dyDescent="0.25">
      <c r="A3863" s="148">
        <v>92703</v>
      </c>
      <c r="B3863" s="148" t="s">
        <v>18581</v>
      </c>
      <c r="C3863" s="148" t="s">
        <v>5304</v>
      </c>
      <c r="D3863" s="149" t="s">
        <v>14625</v>
      </c>
    </row>
    <row r="3864" spans="1:4" ht="13.5" x14ac:dyDescent="0.25">
      <c r="A3864" s="148">
        <v>92704</v>
      </c>
      <c r="B3864" s="148" t="s">
        <v>18582</v>
      </c>
      <c r="C3864" s="148" t="s">
        <v>5304</v>
      </c>
      <c r="D3864" s="149" t="s">
        <v>15878</v>
      </c>
    </row>
    <row r="3865" spans="1:4" ht="13.5" x14ac:dyDescent="0.25">
      <c r="A3865" s="148">
        <v>92705</v>
      </c>
      <c r="B3865" s="148" t="s">
        <v>18583</v>
      </c>
      <c r="C3865" s="148" t="s">
        <v>5304</v>
      </c>
      <c r="D3865" s="149" t="s">
        <v>24374</v>
      </c>
    </row>
    <row r="3866" spans="1:4" ht="13.5" x14ac:dyDescent="0.25">
      <c r="A3866" s="148">
        <v>92706</v>
      </c>
      <c r="B3866" s="148" t="s">
        <v>18584</v>
      </c>
      <c r="C3866" s="148" t="s">
        <v>5304</v>
      </c>
      <c r="D3866" s="149" t="s">
        <v>24375</v>
      </c>
    </row>
    <row r="3867" spans="1:4" ht="13.5" x14ac:dyDescent="0.25">
      <c r="A3867" s="148">
        <v>92889</v>
      </c>
      <c r="B3867" s="148" t="s">
        <v>18585</v>
      </c>
      <c r="C3867" s="148" t="s">
        <v>5304</v>
      </c>
      <c r="D3867" s="149" t="s">
        <v>24376</v>
      </c>
    </row>
    <row r="3868" spans="1:4" ht="13.5" x14ac:dyDescent="0.25">
      <c r="A3868" s="148">
        <v>92890</v>
      </c>
      <c r="B3868" s="148" t="s">
        <v>18586</v>
      </c>
      <c r="C3868" s="148" t="s">
        <v>5304</v>
      </c>
      <c r="D3868" s="149" t="s">
        <v>24377</v>
      </c>
    </row>
    <row r="3869" spans="1:4" ht="13.5" x14ac:dyDescent="0.25">
      <c r="A3869" s="148">
        <v>92891</v>
      </c>
      <c r="B3869" s="148" t="s">
        <v>18587</v>
      </c>
      <c r="C3869" s="148" t="s">
        <v>5304</v>
      </c>
      <c r="D3869" s="149" t="s">
        <v>24378</v>
      </c>
    </row>
    <row r="3870" spans="1:4" ht="13.5" x14ac:dyDescent="0.25">
      <c r="A3870" s="148">
        <v>92892</v>
      </c>
      <c r="B3870" s="148" t="s">
        <v>18588</v>
      </c>
      <c r="C3870" s="148" t="s">
        <v>5304</v>
      </c>
      <c r="D3870" s="149" t="s">
        <v>22301</v>
      </c>
    </row>
    <row r="3871" spans="1:4" ht="13.5" x14ac:dyDescent="0.25">
      <c r="A3871" s="148">
        <v>92893</v>
      </c>
      <c r="B3871" s="148" t="s">
        <v>18589</v>
      </c>
      <c r="C3871" s="148" t="s">
        <v>5304</v>
      </c>
      <c r="D3871" s="149" t="s">
        <v>14579</v>
      </c>
    </row>
    <row r="3872" spans="1:4" ht="13.5" x14ac:dyDescent="0.25">
      <c r="A3872" s="148">
        <v>92894</v>
      </c>
      <c r="B3872" s="148" t="s">
        <v>18590</v>
      </c>
      <c r="C3872" s="148" t="s">
        <v>5304</v>
      </c>
      <c r="D3872" s="149" t="s">
        <v>24379</v>
      </c>
    </row>
    <row r="3873" spans="1:4" ht="13.5" x14ac:dyDescent="0.25">
      <c r="A3873" s="148">
        <v>92895</v>
      </c>
      <c r="B3873" s="148" t="s">
        <v>18591</v>
      </c>
      <c r="C3873" s="148" t="s">
        <v>5304</v>
      </c>
      <c r="D3873" s="149" t="s">
        <v>24126</v>
      </c>
    </row>
    <row r="3874" spans="1:4" ht="13.5" x14ac:dyDescent="0.25">
      <c r="A3874" s="148">
        <v>92896</v>
      </c>
      <c r="B3874" s="148" t="s">
        <v>18592</v>
      </c>
      <c r="C3874" s="148" t="s">
        <v>5304</v>
      </c>
      <c r="D3874" s="149" t="s">
        <v>24380</v>
      </c>
    </row>
    <row r="3875" spans="1:4" ht="13.5" x14ac:dyDescent="0.25">
      <c r="A3875" s="148">
        <v>92897</v>
      </c>
      <c r="B3875" s="148" t="s">
        <v>18593</v>
      </c>
      <c r="C3875" s="148" t="s">
        <v>5304</v>
      </c>
      <c r="D3875" s="149" t="s">
        <v>24381</v>
      </c>
    </row>
    <row r="3876" spans="1:4" ht="13.5" x14ac:dyDescent="0.25">
      <c r="A3876" s="148">
        <v>92898</v>
      </c>
      <c r="B3876" s="148" t="s">
        <v>18594</v>
      </c>
      <c r="C3876" s="148" t="s">
        <v>5304</v>
      </c>
      <c r="D3876" s="149" t="s">
        <v>16952</v>
      </c>
    </row>
    <row r="3877" spans="1:4" ht="13.5" x14ac:dyDescent="0.25">
      <c r="A3877" s="148">
        <v>92899</v>
      </c>
      <c r="B3877" s="148" t="s">
        <v>18595</v>
      </c>
      <c r="C3877" s="148" t="s">
        <v>5304</v>
      </c>
      <c r="D3877" s="149" t="s">
        <v>22222</v>
      </c>
    </row>
    <row r="3878" spans="1:4" ht="13.5" x14ac:dyDescent="0.25">
      <c r="A3878" s="148">
        <v>92900</v>
      </c>
      <c r="B3878" s="148" t="s">
        <v>18596</v>
      </c>
      <c r="C3878" s="148" t="s">
        <v>5304</v>
      </c>
      <c r="D3878" s="149" t="s">
        <v>22223</v>
      </c>
    </row>
    <row r="3879" spans="1:4" ht="13.5" x14ac:dyDescent="0.25">
      <c r="A3879" s="148">
        <v>92901</v>
      </c>
      <c r="B3879" s="148" t="s">
        <v>18597</v>
      </c>
      <c r="C3879" s="148" t="s">
        <v>5304</v>
      </c>
      <c r="D3879" s="149" t="s">
        <v>23407</v>
      </c>
    </row>
    <row r="3880" spans="1:4" ht="13.5" x14ac:dyDescent="0.25">
      <c r="A3880" s="148">
        <v>92902</v>
      </c>
      <c r="B3880" s="148" t="s">
        <v>18598</v>
      </c>
      <c r="C3880" s="148" t="s">
        <v>5304</v>
      </c>
      <c r="D3880" s="149" t="s">
        <v>24382</v>
      </c>
    </row>
    <row r="3881" spans="1:4" ht="13.5" x14ac:dyDescent="0.25">
      <c r="A3881" s="148">
        <v>92903</v>
      </c>
      <c r="B3881" s="148" t="s">
        <v>18599</v>
      </c>
      <c r="C3881" s="148" t="s">
        <v>5304</v>
      </c>
      <c r="D3881" s="149" t="s">
        <v>24383</v>
      </c>
    </row>
    <row r="3882" spans="1:4" ht="13.5" x14ac:dyDescent="0.25">
      <c r="A3882" s="148">
        <v>92904</v>
      </c>
      <c r="B3882" s="148" t="s">
        <v>18600</v>
      </c>
      <c r="C3882" s="148" t="s">
        <v>5304</v>
      </c>
      <c r="D3882" s="149" t="s">
        <v>24384</v>
      </c>
    </row>
    <row r="3883" spans="1:4" ht="13.5" x14ac:dyDescent="0.25">
      <c r="A3883" s="148">
        <v>92905</v>
      </c>
      <c r="B3883" s="148" t="s">
        <v>18601</v>
      </c>
      <c r="C3883" s="148" t="s">
        <v>5304</v>
      </c>
      <c r="D3883" s="149" t="s">
        <v>19677</v>
      </c>
    </row>
    <row r="3884" spans="1:4" ht="13.5" x14ac:dyDescent="0.25">
      <c r="A3884" s="148">
        <v>92906</v>
      </c>
      <c r="B3884" s="148" t="s">
        <v>18602</v>
      </c>
      <c r="C3884" s="148" t="s">
        <v>5304</v>
      </c>
      <c r="D3884" s="149" t="s">
        <v>21469</v>
      </c>
    </row>
    <row r="3885" spans="1:4" ht="13.5" x14ac:dyDescent="0.25">
      <c r="A3885" s="148">
        <v>92907</v>
      </c>
      <c r="B3885" s="148" t="s">
        <v>18603</v>
      </c>
      <c r="C3885" s="148" t="s">
        <v>5304</v>
      </c>
      <c r="D3885" s="149" t="s">
        <v>23395</v>
      </c>
    </row>
    <row r="3886" spans="1:4" ht="13.5" x14ac:dyDescent="0.25">
      <c r="A3886" s="148">
        <v>92908</v>
      </c>
      <c r="B3886" s="148" t="s">
        <v>18604</v>
      </c>
      <c r="C3886" s="148" t="s">
        <v>5304</v>
      </c>
      <c r="D3886" s="149" t="s">
        <v>23395</v>
      </c>
    </row>
    <row r="3887" spans="1:4" ht="13.5" x14ac:dyDescent="0.25">
      <c r="A3887" s="148">
        <v>92909</v>
      </c>
      <c r="B3887" s="148" t="s">
        <v>18605</v>
      </c>
      <c r="C3887" s="148" t="s">
        <v>5304</v>
      </c>
      <c r="D3887" s="149" t="s">
        <v>23395</v>
      </c>
    </row>
    <row r="3888" spans="1:4" ht="13.5" x14ac:dyDescent="0.25">
      <c r="A3888" s="148">
        <v>92910</v>
      </c>
      <c r="B3888" s="148" t="s">
        <v>18606</v>
      </c>
      <c r="C3888" s="148" t="s">
        <v>5304</v>
      </c>
      <c r="D3888" s="149" t="s">
        <v>24385</v>
      </c>
    </row>
    <row r="3889" spans="1:4" ht="13.5" x14ac:dyDescent="0.25">
      <c r="A3889" s="148">
        <v>92911</v>
      </c>
      <c r="B3889" s="148" t="s">
        <v>18607</v>
      </c>
      <c r="C3889" s="148" t="s">
        <v>5304</v>
      </c>
      <c r="D3889" s="149" t="s">
        <v>24385</v>
      </c>
    </row>
    <row r="3890" spans="1:4" ht="13.5" x14ac:dyDescent="0.25">
      <c r="A3890" s="148">
        <v>92912</v>
      </c>
      <c r="B3890" s="148" t="s">
        <v>18608</v>
      </c>
      <c r="C3890" s="148" t="s">
        <v>5304</v>
      </c>
      <c r="D3890" s="149" t="s">
        <v>24386</v>
      </c>
    </row>
    <row r="3891" spans="1:4" ht="13.5" x14ac:dyDescent="0.25">
      <c r="A3891" s="148">
        <v>92913</v>
      </c>
      <c r="B3891" s="148" t="s">
        <v>18609</v>
      </c>
      <c r="C3891" s="148" t="s">
        <v>5304</v>
      </c>
      <c r="D3891" s="149" t="s">
        <v>24387</v>
      </c>
    </row>
    <row r="3892" spans="1:4" ht="13.5" x14ac:dyDescent="0.25">
      <c r="A3892" s="148">
        <v>92914</v>
      </c>
      <c r="B3892" s="148" t="s">
        <v>18610</v>
      </c>
      <c r="C3892" s="148" t="s">
        <v>5304</v>
      </c>
      <c r="D3892" s="149" t="s">
        <v>24387</v>
      </c>
    </row>
    <row r="3893" spans="1:4" ht="13.5" x14ac:dyDescent="0.25">
      <c r="A3893" s="148">
        <v>92918</v>
      </c>
      <c r="B3893" s="148" t="s">
        <v>18611</v>
      </c>
      <c r="C3893" s="148" t="s">
        <v>5304</v>
      </c>
      <c r="D3893" s="149" t="s">
        <v>24388</v>
      </c>
    </row>
    <row r="3894" spans="1:4" ht="13.5" x14ac:dyDescent="0.25">
      <c r="A3894" s="148">
        <v>92920</v>
      </c>
      <c r="B3894" s="148" t="s">
        <v>18612</v>
      </c>
      <c r="C3894" s="148" t="s">
        <v>5304</v>
      </c>
      <c r="D3894" s="149" t="s">
        <v>24389</v>
      </c>
    </row>
    <row r="3895" spans="1:4" ht="13.5" x14ac:dyDescent="0.25">
      <c r="A3895" s="148">
        <v>92925</v>
      </c>
      <c r="B3895" s="148" t="s">
        <v>18613</v>
      </c>
      <c r="C3895" s="148" t="s">
        <v>5304</v>
      </c>
      <c r="D3895" s="149" t="s">
        <v>24390</v>
      </c>
    </row>
    <row r="3896" spans="1:4" ht="13.5" x14ac:dyDescent="0.25">
      <c r="A3896" s="148">
        <v>92926</v>
      </c>
      <c r="B3896" s="148" t="s">
        <v>18614</v>
      </c>
      <c r="C3896" s="148" t="s">
        <v>5304</v>
      </c>
      <c r="D3896" s="149" t="s">
        <v>24390</v>
      </c>
    </row>
    <row r="3897" spans="1:4" ht="13.5" x14ac:dyDescent="0.25">
      <c r="A3897" s="148">
        <v>92927</v>
      </c>
      <c r="B3897" s="148" t="s">
        <v>18615</v>
      </c>
      <c r="C3897" s="148" t="s">
        <v>5304</v>
      </c>
      <c r="D3897" s="149" t="s">
        <v>24390</v>
      </c>
    </row>
    <row r="3898" spans="1:4" ht="13.5" x14ac:dyDescent="0.25">
      <c r="A3898" s="148">
        <v>92928</v>
      </c>
      <c r="B3898" s="148" t="s">
        <v>18616</v>
      </c>
      <c r="C3898" s="148" t="s">
        <v>5304</v>
      </c>
      <c r="D3898" s="149" t="s">
        <v>22551</v>
      </c>
    </row>
    <row r="3899" spans="1:4" ht="13.5" x14ac:dyDescent="0.25">
      <c r="A3899" s="148">
        <v>92929</v>
      </c>
      <c r="B3899" s="148" t="s">
        <v>18617</v>
      </c>
      <c r="C3899" s="148" t="s">
        <v>5304</v>
      </c>
      <c r="D3899" s="149" t="s">
        <v>22551</v>
      </c>
    </row>
    <row r="3900" spans="1:4" ht="13.5" x14ac:dyDescent="0.25">
      <c r="A3900" s="148">
        <v>92930</v>
      </c>
      <c r="B3900" s="148" t="s">
        <v>18618</v>
      </c>
      <c r="C3900" s="148" t="s">
        <v>5304</v>
      </c>
      <c r="D3900" s="149" t="s">
        <v>22551</v>
      </c>
    </row>
    <row r="3901" spans="1:4" ht="13.5" x14ac:dyDescent="0.25">
      <c r="A3901" s="148">
        <v>92931</v>
      </c>
      <c r="B3901" s="148" t="s">
        <v>18619</v>
      </c>
      <c r="C3901" s="148" t="s">
        <v>5304</v>
      </c>
      <c r="D3901" s="149" t="s">
        <v>24391</v>
      </c>
    </row>
    <row r="3902" spans="1:4" ht="13.5" x14ac:dyDescent="0.25">
      <c r="A3902" s="148">
        <v>92932</v>
      </c>
      <c r="B3902" s="148" t="s">
        <v>18620</v>
      </c>
      <c r="C3902" s="148" t="s">
        <v>5304</v>
      </c>
      <c r="D3902" s="149" t="s">
        <v>24391</v>
      </c>
    </row>
    <row r="3903" spans="1:4" ht="13.5" x14ac:dyDescent="0.25">
      <c r="A3903" s="148">
        <v>92933</v>
      </c>
      <c r="B3903" s="148" t="s">
        <v>18621</v>
      </c>
      <c r="C3903" s="148" t="s">
        <v>5304</v>
      </c>
      <c r="D3903" s="149" t="s">
        <v>24391</v>
      </c>
    </row>
    <row r="3904" spans="1:4" ht="13.5" x14ac:dyDescent="0.25">
      <c r="A3904" s="148">
        <v>92934</v>
      </c>
      <c r="B3904" s="148" t="s">
        <v>18622</v>
      </c>
      <c r="C3904" s="148" t="s">
        <v>5304</v>
      </c>
      <c r="D3904" s="149" t="s">
        <v>24392</v>
      </c>
    </row>
    <row r="3905" spans="1:4" ht="13.5" x14ac:dyDescent="0.25">
      <c r="A3905" s="148">
        <v>92935</v>
      </c>
      <c r="B3905" s="148" t="s">
        <v>18623</v>
      </c>
      <c r="C3905" s="148" t="s">
        <v>5304</v>
      </c>
      <c r="D3905" s="149" t="s">
        <v>24392</v>
      </c>
    </row>
    <row r="3906" spans="1:4" ht="13.5" x14ac:dyDescent="0.25">
      <c r="A3906" s="148">
        <v>92936</v>
      </c>
      <c r="B3906" s="148" t="s">
        <v>18624</v>
      </c>
      <c r="C3906" s="148" t="s">
        <v>5304</v>
      </c>
      <c r="D3906" s="149" t="s">
        <v>24393</v>
      </c>
    </row>
    <row r="3907" spans="1:4" ht="13.5" x14ac:dyDescent="0.25">
      <c r="A3907" s="148">
        <v>92937</v>
      </c>
      <c r="B3907" s="148" t="s">
        <v>18625</v>
      </c>
      <c r="C3907" s="148" t="s">
        <v>5304</v>
      </c>
      <c r="D3907" s="149" t="s">
        <v>24393</v>
      </c>
    </row>
    <row r="3908" spans="1:4" ht="13.5" x14ac:dyDescent="0.25">
      <c r="A3908" s="148">
        <v>92938</v>
      </c>
      <c r="B3908" s="148" t="s">
        <v>18626</v>
      </c>
      <c r="C3908" s="148" t="s">
        <v>5304</v>
      </c>
      <c r="D3908" s="149" t="s">
        <v>24394</v>
      </c>
    </row>
    <row r="3909" spans="1:4" ht="13.5" x14ac:dyDescent="0.25">
      <c r="A3909" s="148">
        <v>92939</v>
      </c>
      <c r="B3909" s="148" t="s">
        <v>18627</v>
      </c>
      <c r="C3909" s="148" t="s">
        <v>5304</v>
      </c>
      <c r="D3909" s="149" t="s">
        <v>20595</v>
      </c>
    </row>
    <row r="3910" spans="1:4" ht="13.5" x14ac:dyDescent="0.25">
      <c r="A3910" s="148">
        <v>92940</v>
      </c>
      <c r="B3910" s="148" t="s">
        <v>18628</v>
      </c>
      <c r="C3910" s="148" t="s">
        <v>5304</v>
      </c>
      <c r="D3910" s="149" t="s">
        <v>20225</v>
      </c>
    </row>
    <row r="3911" spans="1:4" ht="13.5" x14ac:dyDescent="0.25">
      <c r="A3911" s="148">
        <v>92941</v>
      </c>
      <c r="B3911" s="148" t="s">
        <v>18629</v>
      </c>
      <c r="C3911" s="148" t="s">
        <v>5304</v>
      </c>
      <c r="D3911" s="149" t="s">
        <v>20225</v>
      </c>
    </row>
    <row r="3912" spans="1:4" ht="13.5" x14ac:dyDescent="0.25">
      <c r="A3912" s="148">
        <v>92942</v>
      </c>
      <c r="B3912" s="148" t="s">
        <v>18630</v>
      </c>
      <c r="C3912" s="148" t="s">
        <v>5304</v>
      </c>
      <c r="D3912" s="149" t="s">
        <v>20225</v>
      </c>
    </row>
    <row r="3913" spans="1:4" ht="13.5" x14ac:dyDescent="0.25">
      <c r="A3913" s="148">
        <v>92943</v>
      </c>
      <c r="B3913" s="148" t="s">
        <v>18631</v>
      </c>
      <c r="C3913" s="148" t="s">
        <v>5304</v>
      </c>
      <c r="D3913" s="149" t="s">
        <v>16328</v>
      </c>
    </row>
    <row r="3914" spans="1:4" ht="13.5" x14ac:dyDescent="0.25">
      <c r="A3914" s="148">
        <v>92944</v>
      </c>
      <c r="B3914" s="148" t="s">
        <v>18632</v>
      </c>
      <c r="C3914" s="148" t="s">
        <v>5304</v>
      </c>
      <c r="D3914" s="149" t="s">
        <v>16328</v>
      </c>
    </row>
    <row r="3915" spans="1:4" ht="13.5" x14ac:dyDescent="0.25">
      <c r="A3915" s="148">
        <v>92945</v>
      </c>
      <c r="B3915" s="148" t="s">
        <v>18633</v>
      </c>
      <c r="C3915" s="148" t="s">
        <v>5304</v>
      </c>
      <c r="D3915" s="149" t="s">
        <v>16328</v>
      </c>
    </row>
    <row r="3916" spans="1:4" ht="13.5" x14ac:dyDescent="0.25">
      <c r="A3916" s="148">
        <v>92946</v>
      </c>
      <c r="B3916" s="148" t="s">
        <v>18634</v>
      </c>
      <c r="C3916" s="148" t="s">
        <v>5304</v>
      </c>
      <c r="D3916" s="149" t="s">
        <v>20824</v>
      </c>
    </row>
    <row r="3917" spans="1:4" ht="13.5" x14ac:dyDescent="0.25">
      <c r="A3917" s="148">
        <v>92947</v>
      </c>
      <c r="B3917" s="148" t="s">
        <v>18635</v>
      </c>
      <c r="C3917" s="148" t="s">
        <v>5304</v>
      </c>
      <c r="D3917" s="149" t="s">
        <v>20824</v>
      </c>
    </row>
    <row r="3918" spans="1:4" ht="13.5" x14ac:dyDescent="0.25">
      <c r="A3918" s="148">
        <v>92948</v>
      </c>
      <c r="B3918" s="148" t="s">
        <v>18636</v>
      </c>
      <c r="C3918" s="148" t="s">
        <v>5304</v>
      </c>
      <c r="D3918" s="149" t="s">
        <v>20824</v>
      </c>
    </row>
    <row r="3919" spans="1:4" ht="13.5" x14ac:dyDescent="0.25">
      <c r="A3919" s="148">
        <v>92949</v>
      </c>
      <c r="B3919" s="148" t="s">
        <v>18637</v>
      </c>
      <c r="C3919" s="148" t="s">
        <v>5304</v>
      </c>
      <c r="D3919" s="149" t="s">
        <v>19504</v>
      </c>
    </row>
    <row r="3920" spans="1:4" ht="13.5" x14ac:dyDescent="0.25">
      <c r="A3920" s="148">
        <v>92950</v>
      </c>
      <c r="B3920" s="148" t="s">
        <v>18638</v>
      </c>
      <c r="C3920" s="148" t="s">
        <v>5304</v>
      </c>
      <c r="D3920" s="149" t="s">
        <v>19504</v>
      </c>
    </row>
    <row r="3921" spans="1:4" ht="13.5" x14ac:dyDescent="0.25">
      <c r="A3921" s="148">
        <v>92951</v>
      </c>
      <c r="B3921" s="148" t="s">
        <v>18639</v>
      </c>
      <c r="C3921" s="148" t="s">
        <v>5304</v>
      </c>
      <c r="D3921" s="149" t="s">
        <v>24395</v>
      </c>
    </row>
    <row r="3922" spans="1:4" ht="13.5" x14ac:dyDescent="0.25">
      <c r="A3922" s="148">
        <v>92952</v>
      </c>
      <c r="B3922" s="148" t="s">
        <v>18640</v>
      </c>
      <c r="C3922" s="148" t="s">
        <v>5304</v>
      </c>
      <c r="D3922" s="149" t="s">
        <v>24395</v>
      </c>
    </row>
    <row r="3923" spans="1:4" ht="13.5" x14ac:dyDescent="0.25">
      <c r="A3923" s="148">
        <v>92953</v>
      </c>
      <c r="B3923" s="148" t="s">
        <v>18641</v>
      </c>
      <c r="C3923" s="148" t="s">
        <v>5304</v>
      </c>
      <c r="D3923" s="149" t="s">
        <v>17333</v>
      </c>
    </row>
    <row r="3924" spans="1:4" ht="13.5" x14ac:dyDescent="0.25">
      <c r="A3924" s="148">
        <v>93050</v>
      </c>
      <c r="B3924" s="148" t="s">
        <v>9508</v>
      </c>
      <c r="C3924" s="148" t="s">
        <v>5304</v>
      </c>
      <c r="D3924" s="149" t="s">
        <v>13731</v>
      </c>
    </row>
    <row r="3925" spans="1:4" ht="13.5" x14ac:dyDescent="0.25">
      <c r="A3925" s="148">
        <v>93051</v>
      </c>
      <c r="B3925" s="148" t="s">
        <v>9509</v>
      </c>
      <c r="C3925" s="148" t="s">
        <v>5304</v>
      </c>
      <c r="D3925" s="149" t="s">
        <v>23518</v>
      </c>
    </row>
    <row r="3926" spans="1:4" ht="13.5" x14ac:dyDescent="0.25">
      <c r="A3926" s="148">
        <v>93052</v>
      </c>
      <c r="B3926" s="148" t="s">
        <v>9510</v>
      </c>
      <c r="C3926" s="148" t="s">
        <v>5304</v>
      </c>
      <c r="D3926" s="149" t="s">
        <v>24396</v>
      </c>
    </row>
    <row r="3927" spans="1:4" ht="13.5" x14ac:dyDescent="0.25">
      <c r="A3927" s="148">
        <v>93054</v>
      </c>
      <c r="B3927" s="148" t="s">
        <v>9511</v>
      </c>
      <c r="C3927" s="148" t="s">
        <v>5304</v>
      </c>
      <c r="D3927" s="149" t="s">
        <v>22218</v>
      </c>
    </row>
    <row r="3928" spans="1:4" ht="13.5" x14ac:dyDescent="0.25">
      <c r="A3928" s="148">
        <v>93055</v>
      </c>
      <c r="B3928" s="148" t="s">
        <v>9512</v>
      </c>
      <c r="C3928" s="148" t="s">
        <v>5304</v>
      </c>
      <c r="D3928" s="149" t="s">
        <v>24397</v>
      </c>
    </row>
    <row r="3929" spans="1:4" ht="13.5" x14ac:dyDescent="0.25">
      <c r="A3929" s="148">
        <v>93056</v>
      </c>
      <c r="B3929" s="148" t="s">
        <v>9513</v>
      </c>
      <c r="C3929" s="148" t="s">
        <v>5304</v>
      </c>
      <c r="D3929" s="149" t="s">
        <v>24322</v>
      </c>
    </row>
    <row r="3930" spans="1:4" ht="13.5" x14ac:dyDescent="0.25">
      <c r="A3930" s="148">
        <v>93057</v>
      </c>
      <c r="B3930" s="148" t="s">
        <v>9514</v>
      </c>
      <c r="C3930" s="148" t="s">
        <v>5304</v>
      </c>
      <c r="D3930" s="149" t="s">
        <v>12596</v>
      </c>
    </row>
    <row r="3931" spans="1:4" ht="13.5" x14ac:dyDescent="0.25">
      <c r="A3931" s="148">
        <v>93058</v>
      </c>
      <c r="B3931" s="148" t="s">
        <v>9515</v>
      </c>
      <c r="C3931" s="148" t="s">
        <v>5304</v>
      </c>
      <c r="D3931" s="149" t="s">
        <v>24398</v>
      </c>
    </row>
    <row r="3932" spans="1:4" ht="13.5" x14ac:dyDescent="0.25">
      <c r="A3932" s="148">
        <v>93059</v>
      </c>
      <c r="B3932" s="148" t="s">
        <v>9516</v>
      </c>
      <c r="C3932" s="148" t="s">
        <v>5304</v>
      </c>
      <c r="D3932" s="149" t="s">
        <v>24279</v>
      </c>
    </row>
    <row r="3933" spans="1:4" ht="13.5" x14ac:dyDescent="0.25">
      <c r="A3933" s="148">
        <v>93060</v>
      </c>
      <c r="B3933" s="148" t="s">
        <v>9517</v>
      </c>
      <c r="C3933" s="148" t="s">
        <v>5304</v>
      </c>
      <c r="D3933" s="149" t="s">
        <v>21420</v>
      </c>
    </row>
    <row r="3934" spans="1:4" ht="13.5" x14ac:dyDescent="0.25">
      <c r="A3934" s="148">
        <v>93061</v>
      </c>
      <c r="B3934" s="148" t="s">
        <v>9518</v>
      </c>
      <c r="C3934" s="148" t="s">
        <v>5304</v>
      </c>
      <c r="D3934" s="149" t="s">
        <v>16286</v>
      </c>
    </row>
    <row r="3935" spans="1:4" ht="13.5" x14ac:dyDescent="0.25">
      <c r="A3935" s="148">
        <v>93062</v>
      </c>
      <c r="B3935" s="148" t="s">
        <v>9519</v>
      </c>
      <c r="C3935" s="148" t="s">
        <v>5304</v>
      </c>
      <c r="D3935" s="149" t="s">
        <v>24399</v>
      </c>
    </row>
    <row r="3936" spans="1:4" ht="13.5" x14ac:dyDescent="0.25">
      <c r="A3936" s="148">
        <v>93063</v>
      </c>
      <c r="B3936" s="148" t="s">
        <v>9520</v>
      </c>
      <c r="C3936" s="148" t="s">
        <v>5304</v>
      </c>
      <c r="D3936" s="149" t="s">
        <v>24400</v>
      </c>
    </row>
    <row r="3937" spans="1:4" ht="13.5" x14ac:dyDescent="0.25">
      <c r="A3937" s="148">
        <v>93064</v>
      </c>
      <c r="B3937" s="148" t="s">
        <v>9521</v>
      </c>
      <c r="C3937" s="148" t="s">
        <v>5304</v>
      </c>
      <c r="D3937" s="149" t="s">
        <v>24401</v>
      </c>
    </row>
    <row r="3938" spans="1:4" ht="13.5" x14ac:dyDescent="0.25">
      <c r="A3938" s="148">
        <v>93065</v>
      </c>
      <c r="B3938" s="148" t="s">
        <v>9522</v>
      </c>
      <c r="C3938" s="148" t="s">
        <v>5304</v>
      </c>
      <c r="D3938" s="149" t="s">
        <v>19895</v>
      </c>
    </row>
    <row r="3939" spans="1:4" ht="13.5" x14ac:dyDescent="0.25">
      <c r="A3939" s="148">
        <v>93066</v>
      </c>
      <c r="B3939" s="148" t="s">
        <v>9523</v>
      </c>
      <c r="C3939" s="148" t="s">
        <v>5304</v>
      </c>
      <c r="D3939" s="149" t="s">
        <v>24402</v>
      </c>
    </row>
    <row r="3940" spans="1:4" ht="13.5" x14ac:dyDescent="0.25">
      <c r="A3940" s="148">
        <v>93067</v>
      </c>
      <c r="B3940" s="148" t="s">
        <v>9524</v>
      </c>
      <c r="C3940" s="148" t="s">
        <v>5304</v>
      </c>
      <c r="D3940" s="149" t="s">
        <v>24403</v>
      </c>
    </row>
    <row r="3941" spans="1:4" ht="13.5" x14ac:dyDescent="0.25">
      <c r="A3941" s="148">
        <v>93068</v>
      </c>
      <c r="B3941" s="148" t="s">
        <v>9525</v>
      </c>
      <c r="C3941" s="148" t="s">
        <v>5304</v>
      </c>
      <c r="D3941" s="149" t="s">
        <v>14522</v>
      </c>
    </row>
    <row r="3942" spans="1:4" ht="13.5" x14ac:dyDescent="0.25">
      <c r="A3942" s="148">
        <v>93069</v>
      </c>
      <c r="B3942" s="148" t="s">
        <v>9526</v>
      </c>
      <c r="C3942" s="148" t="s">
        <v>5304</v>
      </c>
      <c r="D3942" s="149" t="s">
        <v>24404</v>
      </c>
    </row>
    <row r="3943" spans="1:4" ht="13.5" x14ac:dyDescent="0.25">
      <c r="A3943" s="148">
        <v>93070</v>
      </c>
      <c r="B3943" s="148" t="s">
        <v>9527</v>
      </c>
      <c r="C3943" s="148" t="s">
        <v>5304</v>
      </c>
      <c r="D3943" s="149" t="s">
        <v>24325</v>
      </c>
    </row>
    <row r="3944" spans="1:4" ht="13.5" x14ac:dyDescent="0.25">
      <c r="A3944" s="148">
        <v>93071</v>
      </c>
      <c r="B3944" s="148" t="s">
        <v>9528</v>
      </c>
      <c r="C3944" s="148" t="s">
        <v>5304</v>
      </c>
      <c r="D3944" s="149" t="s">
        <v>24405</v>
      </c>
    </row>
    <row r="3945" spans="1:4" ht="13.5" x14ac:dyDescent="0.25">
      <c r="A3945" s="148">
        <v>93072</v>
      </c>
      <c r="B3945" s="148" t="s">
        <v>9529</v>
      </c>
      <c r="C3945" s="148" t="s">
        <v>5304</v>
      </c>
      <c r="D3945" s="149" t="s">
        <v>24406</v>
      </c>
    </row>
    <row r="3946" spans="1:4" ht="13.5" x14ac:dyDescent="0.25">
      <c r="A3946" s="148">
        <v>93073</v>
      </c>
      <c r="B3946" s="148" t="s">
        <v>9530</v>
      </c>
      <c r="C3946" s="148" t="s">
        <v>5304</v>
      </c>
      <c r="D3946" s="149" t="s">
        <v>24407</v>
      </c>
    </row>
    <row r="3947" spans="1:4" ht="13.5" x14ac:dyDescent="0.25">
      <c r="A3947" s="148">
        <v>93074</v>
      </c>
      <c r="B3947" s="148" t="s">
        <v>9531</v>
      </c>
      <c r="C3947" s="148" t="s">
        <v>5304</v>
      </c>
      <c r="D3947" s="149" t="s">
        <v>12590</v>
      </c>
    </row>
    <row r="3948" spans="1:4" ht="13.5" x14ac:dyDescent="0.25">
      <c r="A3948" s="148">
        <v>93075</v>
      </c>
      <c r="B3948" s="148" t="s">
        <v>9532</v>
      </c>
      <c r="C3948" s="148" t="s">
        <v>5304</v>
      </c>
      <c r="D3948" s="149" t="s">
        <v>24408</v>
      </c>
    </row>
    <row r="3949" spans="1:4" ht="13.5" x14ac:dyDescent="0.25">
      <c r="A3949" s="148">
        <v>93076</v>
      </c>
      <c r="B3949" s="148" t="s">
        <v>9533</v>
      </c>
      <c r="C3949" s="148" t="s">
        <v>5304</v>
      </c>
      <c r="D3949" s="149" t="s">
        <v>13975</v>
      </c>
    </row>
    <row r="3950" spans="1:4" ht="13.5" x14ac:dyDescent="0.25">
      <c r="A3950" s="148">
        <v>93077</v>
      </c>
      <c r="B3950" s="148" t="s">
        <v>9534</v>
      </c>
      <c r="C3950" s="148" t="s">
        <v>5304</v>
      </c>
      <c r="D3950" s="149" t="s">
        <v>24409</v>
      </c>
    </row>
    <row r="3951" spans="1:4" ht="13.5" x14ac:dyDescent="0.25">
      <c r="A3951" s="148">
        <v>93078</v>
      </c>
      <c r="B3951" s="148" t="s">
        <v>9535</v>
      </c>
      <c r="C3951" s="148" t="s">
        <v>5304</v>
      </c>
      <c r="D3951" s="149" t="s">
        <v>24410</v>
      </c>
    </row>
    <row r="3952" spans="1:4" ht="13.5" x14ac:dyDescent="0.25">
      <c r="A3952" s="148">
        <v>93079</v>
      </c>
      <c r="B3952" s="148" t="s">
        <v>9536</v>
      </c>
      <c r="C3952" s="148" t="s">
        <v>5304</v>
      </c>
      <c r="D3952" s="149" t="s">
        <v>12942</v>
      </c>
    </row>
    <row r="3953" spans="1:4" ht="13.5" x14ac:dyDescent="0.25">
      <c r="A3953" s="148">
        <v>93080</v>
      </c>
      <c r="B3953" s="148" t="s">
        <v>9537</v>
      </c>
      <c r="C3953" s="148" t="s">
        <v>5304</v>
      </c>
      <c r="D3953" s="149" t="s">
        <v>14490</v>
      </c>
    </row>
    <row r="3954" spans="1:4" ht="13.5" x14ac:dyDescent="0.25">
      <c r="A3954" s="148">
        <v>93081</v>
      </c>
      <c r="B3954" s="148" t="s">
        <v>9538</v>
      </c>
      <c r="C3954" s="148" t="s">
        <v>5304</v>
      </c>
      <c r="D3954" s="149" t="s">
        <v>15839</v>
      </c>
    </row>
    <row r="3955" spans="1:4" ht="13.5" x14ac:dyDescent="0.25">
      <c r="A3955" s="148">
        <v>93082</v>
      </c>
      <c r="B3955" s="148" t="s">
        <v>9539</v>
      </c>
      <c r="C3955" s="148" t="s">
        <v>5304</v>
      </c>
      <c r="D3955" s="149" t="s">
        <v>13991</v>
      </c>
    </row>
    <row r="3956" spans="1:4" ht="13.5" x14ac:dyDescent="0.25">
      <c r="A3956" s="148">
        <v>93083</v>
      </c>
      <c r="B3956" s="148" t="s">
        <v>9540</v>
      </c>
      <c r="C3956" s="148" t="s">
        <v>5304</v>
      </c>
      <c r="D3956" s="149" t="s">
        <v>24411</v>
      </c>
    </row>
    <row r="3957" spans="1:4" ht="13.5" x14ac:dyDescent="0.25">
      <c r="A3957" s="148">
        <v>93084</v>
      </c>
      <c r="B3957" s="148" t="s">
        <v>9541</v>
      </c>
      <c r="C3957" s="148" t="s">
        <v>5304</v>
      </c>
      <c r="D3957" s="149" t="s">
        <v>13253</v>
      </c>
    </row>
    <row r="3958" spans="1:4" ht="13.5" x14ac:dyDescent="0.25">
      <c r="A3958" s="148">
        <v>93085</v>
      </c>
      <c r="B3958" s="148" t="s">
        <v>9542</v>
      </c>
      <c r="C3958" s="148" t="s">
        <v>5304</v>
      </c>
      <c r="D3958" s="149" t="s">
        <v>20362</v>
      </c>
    </row>
    <row r="3959" spans="1:4" ht="13.5" x14ac:dyDescent="0.25">
      <c r="A3959" s="148">
        <v>93086</v>
      </c>
      <c r="B3959" s="148" t="s">
        <v>9543</v>
      </c>
      <c r="C3959" s="148" t="s">
        <v>5304</v>
      </c>
      <c r="D3959" s="149" t="s">
        <v>23578</v>
      </c>
    </row>
    <row r="3960" spans="1:4" ht="13.5" x14ac:dyDescent="0.25">
      <c r="A3960" s="148">
        <v>93087</v>
      </c>
      <c r="B3960" s="148" t="s">
        <v>9544</v>
      </c>
      <c r="C3960" s="148" t="s">
        <v>5304</v>
      </c>
      <c r="D3960" s="149" t="s">
        <v>14258</v>
      </c>
    </row>
    <row r="3961" spans="1:4" ht="13.5" x14ac:dyDescent="0.25">
      <c r="A3961" s="148">
        <v>93088</v>
      </c>
      <c r="B3961" s="148" t="s">
        <v>9545</v>
      </c>
      <c r="C3961" s="148" t="s">
        <v>5304</v>
      </c>
      <c r="D3961" s="149" t="s">
        <v>23818</v>
      </c>
    </row>
    <row r="3962" spans="1:4" ht="13.5" x14ac:dyDescent="0.25">
      <c r="A3962" s="148">
        <v>93089</v>
      </c>
      <c r="B3962" s="148" t="s">
        <v>9546</v>
      </c>
      <c r="C3962" s="148" t="s">
        <v>5304</v>
      </c>
      <c r="D3962" s="149" t="s">
        <v>15906</v>
      </c>
    </row>
    <row r="3963" spans="1:4" ht="13.5" x14ac:dyDescent="0.25">
      <c r="A3963" s="148">
        <v>93090</v>
      </c>
      <c r="B3963" s="148" t="s">
        <v>9547</v>
      </c>
      <c r="C3963" s="148" t="s">
        <v>5304</v>
      </c>
      <c r="D3963" s="149" t="s">
        <v>15029</v>
      </c>
    </row>
    <row r="3964" spans="1:4" ht="13.5" x14ac:dyDescent="0.25">
      <c r="A3964" s="148">
        <v>93091</v>
      </c>
      <c r="B3964" s="148" t="s">
        <v>9548</v>
      </c>
      <c r="C3964" s="148" t="s">
        <v>5304</v>
      </c>
      <c r="D3964" s="149" t="s">
        <v>24412</v>
      </c>
    </row>
    <row r="3965" spans="1:4" ht="13.5" x14ac:dyDescent="0.25">
      <c r="A3965" s="148">
        <v>93092</v>
      </c>
      <c r="B3965" s="148" t="s">
        <v>9549</v>
      </c>
      <c r="C3965" s="148" t="s">
        <v>5304</v>
      </c>
      <c r="D3965" s="149" t="s">
        <v>24413</v>
      </c>
    </row>
    <row r="3966" spans="1:4" ht="13.5" x14ac:dyDescent="0.25">
      <c r="A3966" s="148">
        <v>93093</v>
      </c>
      <c r="B3966" s="148" t="s">
        <v>9550</v>
      </c>
      <c r="C3966" s="148" t="s">
        <v>5304</v>
      </c>
      <c r="D3966" s="149" t="s">
        <v>17120</v>
      </c>
    </row>
    <row r="3967" spans="1:4" ht="13.5" x14ac:dyDescent="0.25">
      <c r="A3967" s="148">
        <v>93094</v>
      </c>
      <c r="B3967" s="148" t="s">
        <v>9551</v>
      </c>
      <c r="C3967" s="148" t="s">
        <v>5304</v>
      </c>
      <c r="D3967" s="149" t="s">
        <v>24414</v>
      </c>
    </row>
    <row r="3968" spans="1:4" ht="13.5" x14ac:dyDescent="0.25">
      <c r="A3968" s="148">
        <v>93095</v>
      </c>
      <c r="B3968" s="148" t="s">
        <v>9552</v>
      </c>
      <c r="C3968" s="148" t="s">
        <v>5304</v>
      </c>
      <c r="D3968" s="149" t="s">
        <v>24415</v>
      </c>
    </row>
    <row r="3969" spans="1:4" ht="13.5" x14ac:dyDescent="0.25">
      <c r="A3969" s="148">
        <v>93096</v>
      </c>
      <c r="B3969" s="148" t="s">
        <v>9553</v>
      </c>
      <c r="C3969" s="148" t="s">
        <v>5304</v>
      </c>
      <c r="D3969" s="149" t="s">
        <v>24416</v>
      </c>
    </row>
    <row r="3970" spans="1:4" ht="13.5" x14ac:dyDescent="0.25">
      <c r="A3970" s="148">
        <v>93097</v>
      </c>
      <c r="B3970" s="148" t="s">
        <v>9554</v>
      </c>
      <c r="C3970" s="148" t="s">
        <v>5304</v>
      </c>
      <c r="D3970" s="149" t="s">
        <v>19557</v>
      </c>
    </row>
    <row r="3971" spans="1:4" ht="13.5" x14ac:dyDescent="0.25">
      <c r="A3971" s="148">
        <v>93098</v>
      </c>
      <c r="B3971" s="148" t="s">
        <v>9555</v>
      </c>
      <c r="C3971" s="148" t="s">
        <v>5304</v>
      </c>
      <c r="D3971" s="149" t="s">
        <v>21099</v>
      </c>
    </row>
    <row r="3972" spans="1:4" ht="13.5" x14ac:dyDescent="0.25">
      <c r="A3972" s="148">
        <v>93099</v>
      </c>
      <c r="B3972" s="148" t="s">
        <v>9556</v>
      </c>
      <c r="C3972" s="148" t="s">
        <v>5304</v>
      </c>
      <c r="D3972" s="149" t="s">
        <v>14303</v>
      </c>
    </row>
    <row r="3973" spans="1:4" ht="13.5" x14ac:dyDescent="0.25">
      <c r="A3973" s="148">
        <v>93100</v>
      </c>
      <c r="B3973" s="148" t="s">
        <v>9557</v>
      </c>
      <c r="C3973" s="148" t="s">
        <v>5304</v>
      </c>
      <c r="D3973" s="149" t="s">
        <v>16404</v>
      </c>
    </row>
    <row r="3974" spans="1:4" ht="13.5" x14ac:dyDescent="0.25">
      <c r="A3974" s="148">
        <v>93101</v>
      </c>
      <c r="B3974" s="148" t="s">
        <v>9558</v>
      </c>
      <c r="C3974" s="148" t="s">
        <v>5304</v>
      </c>
      <c r="D3974" s="149" t="s">
        <v>24417</v>
      </c>
    </row>
    <row r="3975" spans="1:4" ht="13.5" x14ac:dyDescent="0.25">
      <c r="A3975" s="148">
        <v>93102</v>
      </c>
      <c r="B3975" s="148" t="s">
        <v>9559</v>
      </c>
      <c r="C3975" s="148" t="s">
        <v>5304</v>
      </c>
      <c r="D3975" s="149" t="s">
        <v>17392</v>
      </c>
    </row>
    <row r="3976" spans="1:4" ht="13.5" x14ac:dyDescent="0.25">
      <c r="A3976" s="148">
        <v>93103</v>
      </c>
      <c r="B3976" s="148" t="s">
        <v>9560</v>
      </c>
      <c r="C3976" s="148" t="s">
        <v>5304</v>
      </c>
      <c r="D3976" s="149" t="s">
        <v>22275</v>
      </c>
    </row>
    <row r="3977" spans="1:4" ht="13.5" x14ac:dyDescent="0.25">
      <c r="A3977" s="148">
        <v>93104</v>
      </c>
      <c r="B3977" s="148" t="s">
        <v>9561</v>
      </c>
      <c r="C3977" s="148" t="s">
        <v>5304</v>
      </c>
      <c r="D3977" s="149" t="s">
        <v>20701</v>
      </c>
    </row>
    <row r="3978" spans="1:4" ht="13.5" x14ac:dyDescent="0.25">
      <c r="A3978" s="148">
        <v>93105</v>
      </c>
      <c r="B3978" s="148" t="s">
        <v>9562</v>
      </c>
      <c r="C3978" s="148" t="s">
        <v>5304</v>
      </c>
      <c r="D3978" s="149" t="s">
        <v>16698</v>
      </c>
    </row>
    <row r="3979" spans="1:4" ht="13.5" x14ac:dyDescent="0.25">
      <c r="A3979" s="148">
        <v>93106</v>
      </c>
      <c r="B3979" s="148" t="s">
        <v>9563</v>
      </c>
      <c r="C3979" s="148" t="s">
        <v>5304</v>
      </c>
      <c r="D3979" s="149" t="s">
        <v>22498</v>
      </c>
    </row>
    <row r="3980" spans="1:4" ht="13.5" x14ac:dyDescent="0.25">
      <c r="A3980" s="148">
        <v>93107</v>
      </c>
      <c r="B3980" s="148" t="s">
        <v>9564</v>
      </c>
      <c r="C3980" s="148" t="s">
        <v>5304</v>
      </c>
      <c r="D3980" s="149" t="s">
        <v>13927</v>
      </c>
    </row>
    <row r="3981" spans="1:4" ht="13.5" x14ac:dyDescent="0.25">
      <c r="A3981" s="148">
        <v>93108</v>
      </c>
      <c r="B3981" s="148" t="s">
        <v>9565</v>
      </c>
      <c r="C3981" s="148" t="s">
        <v>5304</v>
      </c>
      <c r="D3981" s="149" t="s">
        <v>14209</v>
      </c>
    </row>
    <row r="3982" spans="1:4" ht="13.5" x14ac:dyDescent="0.25">
      <c r="A3982" s="148">
        <v>93109</v>
      </c>
      <c r="B3982" s="148" t="s">
        <v>9566</v>
      </c>
      <c r="C3982" s="148" t="s">
        <v>5304</v>
      </c>
      <c r="D3982" s="149" t="s">
        <v>24418</v>
      </c>
    </row>
    <row r="3983" spans="1:4" ht="13.5" x14ac:dyDescent="0.25">
      <c r="A3983" s="148">
        <v>93110</v>
      </c>
      <c r="B3983" s="148" t="s">
        <v>9567</v>
      </c>
      <c r="C3983" s="148" t="s">
        <v>5304</v>
      </c>
      <c r="D3983" s="149" t="s">
        <v>23739</v>
      </c>
    </row>
    <row r="3984" spans="1:4" ht="13.5" x14ac:dyDescent="0.25">
      <c r="A3984" s="148">
        <v>93111</v>
      </c>
      <c r="B3984" s="148" t="s">
        <v>9568</v>
      </c>
      <c r="C3984" s="148" t="s">
        <v>5304</v>
      </c>
      <c r="D3984" s="149" t="s">
        <v>23916</v>
      </c>
    </row>
    <row r="3985" spans="1:4" ht="13.5" x14ac:dyDescent="0.25">
      <c r="A3985" s="148">
        <v>93112</v>
      </c>
      <c r="B3985" s="148" t="s">
        <v>9569</v>
      </c>
      <c r="C3985" s="148" t="s">
        <v>5304</v>
      </c>
      <c r="D3985" s="149" t="s">
        <v>24419</v>
      </c>
    </row>
    <row r="3986" spans="1:4" ht="13.5" x14ac:dyDescent="0.25">
      <c r="A3986" s="148">
        <v>93113</v>
      </c>
      <c r="B3986" s="148" t="s">
        <v>9570</v>
      </c>
      <c r="C3986" s="148" t="s">
        <v>5304</v>
      </c>
      <c r="D3986" s="149" t="s">
        <v>15957</v>
      </c>
    </row>
    <row r="3987" spans="1:4" ht="13.5" x14ac:dyDescent="0.25">
      <c r="A3987" s="148">
        <v>93114</v>
      </c>
      <c r="B3987" s="148" t="s">
        <v>9571</v>
      </c>
      <c r="C3987" s="148" t="s">
        <v>5304</v>
      </c>
      <c r="D3987" s="149" t="s">
        <v>24420</v>
      </c>
    </row>
    <row r="3988" spans="1:4" ht="13.5" x14ac:dyDescent="0.25">
      <c r="A3988" s="148">
        <v>93115</v>
      </c>
      <c r="B3988" s="148" t="s">
        <v>9572</v>
      </c>
      <c r="C3988" s="148" t="s">
        <v>5304</v>
      </c>
      <c r="D3988" s="149" t="s">
        <v>14635</v>
      </c>
    </row>
    <row r="3989" spans="1:4" ht="13.5" x14ac:dyDescent="0.25">
      <c r="A3989" s="148">
        <v>93116</v>
      </c>
      <c r="B3989" s="148" t="s">
        <v>9573</v>
      </c>
      <c r="C3989" s="148" t="s">
        <v>5304</v>
      </c>
      <c r="D3989" s="149" t="s">
        <v>24421</v>
      </c>
    </row>
    <row r="3990" spans="1:4" ht="13.5" x14ac:dyDescent="0.25">
      <c r="A3990" s="148">
        <v>93117</v>
      </c>
      <c r="B3990" s="148" t="s">
        <v>9574</v>
      </c>
      <c r="C3990" s="148" t="s">
        <v>5304</v>
      </c>
      <c r="D3990" s="149" t="s">
        <v>24089</v>
      </c>
    </row>
    <row r="3991" spans="1:4" ht="13.5" x14ac:dyDescent="0.25">
      <c r="A3991" s="148">
        <v>93118</v>
      </c>
      <c r="B3991" s="148" t="s">
        <v>9575</v>
      </c>
      <c r="C3991" s="148" t="s">
        <v>5304</v>
      </c>
      <c r="D3991" s="149" t="s">
        <v>24107</v>
      </c>
    </row>
    <row r="3992" spans="1:4" ht="13.5" x14ac:dyDescent="0.25">
      <c r="A3992" s="148">
        <v>93119</v>
      </c>
      <c r="B3992" s="148" t="s">
        <v>9576</v>
      </c>
      <c r="C3992" s="148" t="s">
        <v>5304</v>
      </c>
      <c r="D3992" s="149" t="s">
        <v>15118</v>
      </c>
    </row>
    <row r="3993" spans="1:4" ht="13.5" x14ac:dyDescent="0.25">
      <c r="A3993" s="148">
        <v>93120</v>
      </c>
      <c r="B3993" s="148" t="s">
        <v>9577</v>
      </c>
      <c r="C3993" s="148" t="s">
        <v>5304</v>
      </c>
      <c r="D3993" s="149" t="s">
        <v>13827</v>
      </c>
    </row>
    <row r="3994" spans="1:4" ht="13.5" x14ac:dyDescent="0.25">
      <c r="A3994" s="148">
        <v>93121</v>
      </c>
      <c r="B3994" s="148" t="s">
        <v>9578</v>
      </c>
      <c r="C3994" s="148" t="s">
        <v>5304</v>
      </c>
      <c r="D3994" s="149" t="s">
        <v>15111</v>
      </c>
    </row>
    <row r="3995" spans="1:4" ht="13.5" x14ac:dyDescent="0.25">
      <c r="A3995" s="148">
        <v>93122</v>
      </c>
      <c r="B3995" s="148" t="s">
        <v>9579</v>
      </c>
      <c r="C3995" s="148" t="s">
        <v>5304</v>
      </c>
      <c r="D3995" s="149" t="s">
        <v>16209</v>
      </c>
    </row>
    <row r="3996" spans="1:4" ht="13.5" x14ac:dyDescent="0.25">
      <c r="A3996" s="148">
        <v>93123</v>
      </c>
      <c r="B3996" s="148" t="s">
        <v>9580</v>
      </c>
      <c r="C3996" s="148" t="s">
        <v>5304</v>
      </c>
      <c r="D3996" s="149" t="s">
        <v>24422</v>
      </c>
    </row>
    <row r="3997" spans="1:4" ht="13.5" x14ac:dyDescent="0.25">
      <c r="A3997" s="148">
        <v>93124</v>
      </c>
      <c r="B3997" s="148" t="s">
        <v>9581</v>
      </c>
      <c r="C3997" s="148" t="s">
        <v>5304</v>
      </c>
      <c r="D3997" s="149" t="s">
        <v>24423</v>
      </c>
    </row>
    <row r="3998" spans="1:4" ht="13.5" x14ac:dyDescent="0.25">
      <c r="A3998" s="148">
        <v>93125</v>
      </c>
      <c r="B3998" s="148" t="s">
        <v>9582</v>
      </c>
      <c r="C3998" s="148" t="s">
        <v>5304</v>
      </c>
      <c r="D3998" s="149" t="s">
        <v>24424</v>
      </c>
    </row>
    <row r="3999" spans="1:4" ht="13.5" x14ac:dyDescent="0.25">
      <c r="A3999" s="148">
        <v>93126</v>
      </c>
      <c r="B3999" s="148" t="s">
        <v>9583</v>
      </c>
      <c r="C3999" s="148" t="s">
        <v>5304</v>
      </c>
      <c r="D3999" s="149" t="s">
        <v>24425</v>
      </c>
    </row>
    <row r="4000" spans="1:4" ht="13.5" x14ac:dyDescent="0.25">
      <c r="A4000" s="148">
        <v>93133</v>
      </c>
      <c r="B4000" s="148" t="s">
        <v>9584</v>
      </c>
      <c r="C4000" s="148" t="s">
        <v>5304</v>
      </c>
      <c r="D4000" s="149" t="s">
        <v>21549</v>
      </c>
    </row>
    <row r="4001" spans="1:4" ht="13.5" x14ac:dyDescent="0.25">
      <c r="A4001" s="148">
        <v>94465</v>
      </c>
      <c r="B4001" s="148" t="s">
        <v>9585</v>
      </c>
      <c r="C4001" s="148" t="s">
        <v>5304</v>
      </c>
      <c r="D4001" s="149" t="s">
        <v>20391</v>
      </c>
    </row>
    <row r="4002" spans="1:4" ht="13.5" x14ac:dyDescent="0.25">
      <c r="A4002" s="148">
        <v>94466</v>
      </c>
      <c r="B4002" s="148" t="s">
        <v>9586</v>
      </c>
      <c r="C4002" s="148" t="s">
        <v>5304</v>
      </c>
      <c r="D4002" s="149" t="s">
        <v>24426</v>
      </c>
    </row>
    <row r="4003" spans="1:4" ht="13.5" x14ac:dyDescent="0.25">
      <c r="A4003" s="148">
        <v>94467</v>
      </c>
      <c r="B4003" s="148" t="s">
        <v>9587</v>
      </c>
      <c r="C4003" s="148" t="s">
        <v>5304</v>
      </c>
      <c r="D4003" s="149" t="s">
        <v>24427</v>
      </c>
    </row>
    <row r="4004" spans="1:4" ht="13.5" x14ac:dyDescent="0.25">
      <c r="A4004" s="148">
        <v>94468</v>
      </c>
      <c r="B4004" s="148" t="s">
        <v>9588</v>
      </c>
      <c r="C4004" s="148" t="s">
        <v>5304</v>
      </c>
      <c r="D4004" s="149" t="s">
        <v>24428</v>
      </c>
    </row>
    <row r="4005" spans="1:4" ht="13.5" x14ac:dyDescent="0.25">
      <c r="A4005" s="148">
        <v>94469</v>
      </c>
      <c r="B4005" s="148" t="s">
        <v>9589</v>
      </c>
      <c r="C4005" s="148" t="s">
        <v>5304</v>
      </c>
      <c r="D4005" s="149" t="s">
        <v>24429</v>
      </c>
    </row>
    <row r="4006" spans="1:4" ht="13.5" x14ac:dyDescent="0.25">
      <c r="A4006" s="148">
        <v>94470</v>
      </c>
      <c r="B4006" s="148" t="s">
        <v>9590</v>
      </c>
      <c r="C4006" s="148" t="s">
        <v>5304</v>
      </c>
      <c r="D4006" s="149" t="s">
        <v>15354</v>
      </c>
    </row>
    <row r="4007" spans="1:4" ht="13.5" x14ac:dyDescent="0.25">
      <c r="A4007" s="148">
        <v>94471</v>
      </c>
      <c r="B4007" s="148" t="s">
        <v>9591</v>
      </c>
      <c r="C4007" s="148" t="s">
        <v>5304</v>
      </c>
      <c r="D4007" s="149" t="s">
        <v>24430</v>
      </c>
    </row>
    <row r="4008" spans="1:4" ht="13.5" x14ac:dyDescent="0.25">
      <c r="A4008" s="148">
        <v>94472</v>
      </c>
      <c r="B4008" s="148" t="s">
        <v>9592</v>
      </c>
      <c r="C4008" s="148" t="s">
        <v>5304</v>
      </c>
      <c r="D4008" s="149" t="s">
        <v>16185</v>
      </c>
    </row>
    <row r="4009" spans="1:4" ht="13.5" x14ac:dyDescent="0.25">
      <c r="A4009" s="148">
        <v>94473</v>
      </c>
      <c r="B4009" s="148" t="s">
        <v>9593</v>
      </c>
      <c r="C4009" s="148" t="s">
        <v>5304</v>
      </c>
      <c r="D4009" s="149" t="s">
        <v>20429</v>
      </c>
    </row>
    <row r="4010" spans="1:4" ht="13.5" x14ac:dyDescent="0.25">
      <c r="A4010" s="148">
        <v>94474</v>
      </c>
      <c r="B4010" s="148" t="s">
        <v>9594</v>
      </c>
      <c r="C4010" s="148" t="s">
        <v>5304</v>
      </c>
      <c r="D4010" s="149" t="s">
        <v>24431</v>
      </c>
    </row>
    <row r="4011" spans="1:4" ht="13.5" x14ac:dyDescent="0.25">
      <c r="A4011" s="148">
        <v>94475</v>
      </c>
      <c r="B4011" s="148" t="s">
        <v>9595</v>
      </c>
      <c r="C4011" s="148" t="s">
        <v>5304</v>
      </c>
      <c r="D4011" s="149" t="s">
        <v>24432</v>
      </c>
    </row>
    <row r="4012" spans="1:4" ht="13.5" x14ac:dyDescent="0.25">
      <c r="A4012" s="148">
        <v>94476</v>
      </c>
      <c r="B4012" s="148" t="s">
        <v>9596</v>
      </c>
      <c r="C4012" s="148" t="s">
        <v>5304</v>
      </c>
      <c r="D4012" s="149" t="s">
        <v>24433</v>
      </c>
    </row>
    <row r="4013" spans="1:4" ht="13.5" x14ac:dyDescent="0.25">
      <c r="A4013" s="148">
        <v>94477</v>
      </c>
      <c r="B4013" s="148" t="s">
        <v>9597</v>
      </c>
      <c r="C4013" s="148" t="s">
        <v>5304</v>
      </c>
      <c r="D4013" s="149" t="s">
        <v>24434</v>
      </c>
    </row>
    <row r="4014" spans="1:4" ht="13.5" x14ac:dyDescent="0.25">
      <c r="A4014" s="148">
        <v>94478</v>
      </c>
      <c r="B4014" s="148" t="s">
        <v>9598</v>
      </c>
      <c r="C4014" s="148" t="s">
        <v>5304</v>
      </c>
      <c r="D4014" s="149" t="s">
        <v>22305</v>
      </c>
    </row>
    <row r="4015" spans="1:4" ht="13.5" x14ac:dyDescent="0.25">
      <c r="A4015" s="148">
        <v>94479</v>
      </c>
      <c r="B4015" s="148" t="s">
        <v>9599</v>
      </c>
      <c r="C4015" s="148" t="s">
        <v>5304</v>
      </c>
      <c r="D4015" s="149" t="s">
        <v>24435</v>
      </c>
    </row>
    <row r="4016" spans="1:4" ht="13.5" x14ac:dyDescent="0.25">
      <c r="A4016" s="148">
        <v>94606</v>
      </c>
      <c r="B4016" s="148" t="s">
        <v>9600</v>
      </c>
      <c r="C4016" s="148" t="s">
        <v>5304</v>
      </c>
      <c r="D4016" s="149" t="s">
        <v>24436</v>
      </c>
    </row>
    <row r="4017" spans="1:4" ht="13.5" x14ac:dyDescent="0.25">
      <c r="A4017" s="148">
        <v>94608</v>
      </c>
      <c r="B4017" s="148" t="s">
        <v>9601</v>
      </c>
      <c r="C4017" s="148" t="s">
        <v>5304</v>
      </c>
      <c r="D4017" s="149" t="s">
        <v>19568</v>
      </c>
    </row>
    <row r="4018" spans="1:4" ht="13.5" x14ac:dyDescent="0.25">
      <c r="A4018" s="148">
        <v>94610</v>
      </c>
      <c r="B4018" s="148" t="s">
        <v>9602</v>
      </c>
      <c r="C4018" s="148" t="s">
        <v>5304</v>
      </c>
      <c r="D4018" s="149" t="s">
        <v>24437</v>
      </c>
    </row>
    <row r="4019" spans="1:4" ht="13.5" x14ac:dyDescent="0.25">
      <c r="A4019" s="148">
        <v>94612</v>
      </c>
      <c r="B4019" s="148" t="s">
        <v>9603</v>
      </c>
      <c r="C4019" s="148" t="s">
        <v>5304</v>
      </c>
      <c r="D4019" s="149" t="s">
        <v>22146</v>
      </c>
    </row>
    <row r="4020" spans="1:4" ht="13.5" x14ac:dyDescent="0.25">
      <c r="A4020" s="148">
        <v>94614</v>
      </c>
      <c r="B4020" s="148" t="s">
        <v>9604</v>
      </c>
      <c r="C4020" s="148" t="s">
        <v>5304</v>
      </c>
      <c r="D4020" s="149" t="s">
        <v>24438</v>
      </c>
    </row>
    <row r="4021" spans="1:4" ht="13.5" x14ac:dyDescent="0.25">
      <c r="A4021" s="148">
        <v>94615</v>
      </c>
      <c r="B4021" s="148" t="s">
        <v>9605</v>
      </c>
      <c r="C4021" s="148" t="s">
        <v>5304</v>
      </c>
      <c r="D4021" s="149" t="s">
        <v>20166</v>
      </c>
    </row>
    <row r="4022" spans="1:4" ht="13.5" x14ac:dyDescent="0.25">
      <c r="A4022" s="148">
        <v>94616</v>
      </c>
      <c r="B4022" s="148" t="s">
        <v>9606</v>
      </c>
      <c r="C4022" s="148" t="s">
        <v>5304</v>
      </c>
      <c r="D4022" s="149" t="s">
        <v>24439</v>
      </c>
    </row>
    <row r="4023" spans="1:4" ht="13.5" x14ac:dyDescent="0.25">
      <c r="A4023" s="148">
        <v>94617</v>
      </c>
      <c r="B4023" s="148" t="s">
        <v>9607</v>
      </c>
      <c r="C4023" s="148" t="s">
        <v>5304</v>
      </c>
      <c r="D4023" s="149" t="s">
        <v>24440</v>
      </c>
    </row>
    <row r="4024" spans="1:4" ht="13.5" x14ac:dyDescent="0.25">
      <c r="A4024" s="148">
        <v>94618</v>
      </c>
      <c r="B4024" s="148" t="s">
        <v>9608</v>
      </c>
      <c r="C4024" s="148" t="s">
        <v>5304</v>
      </c>
      <c r="D4024" s="149" t="s">
        <v>24441</v>
      </c>
    </row>
    <row r="4025" spans="1:4" ht="13.5" x14ac:dyDescent="0.25">
      <c r="A4025" s="148">
        <v>94620</v>
      </c>
      <c r="B4025" s="148" t="s">
        <v>9609</v>
      </c>
      <c r="C4025" s="148" t="s">
        <v>5304</v>
      </c>
      <c r="D4025" s="149" t="s">
        <v>24442</v>
      </c>
    </row>
    <row r="4026" spans="1:4" ht="13.5" x14ac:dyDescent="0.25">
      <c r="A4026" s="148">
        <v>94622</v>
      </c>
      <c r="B4026" s="148" t="s">
        <v>9610</v>
      </c>
      <c r="C4026" s="148" t="s">
        <v>5304</v>
      </c>
      <c r="D4026" s="149" t="s">
        <v>21956</v>
      </c>
    </row>
    <row r="4027" spans="1:4" ht="13.5" x14ac:dyDescent="0.25">
      <c r="A4027" s="148">
        <v>94623</v>
      </c>
      <c r="B4027" s="148" t="s">
        <v>9611</v>
      </c>
      <c r="C4027" s="148" t="s">
        <v>5304</v>
      </c>
      <c r="D4027" s="149" t="s">
        <v>24443</v>
      </c>
    </row>
    <row r="4028" spans="1:4" ht="13.5" x14ac:dyDescent="0.25">
      <c r="A4028" s="148">
        <v>94624</v>
      </c>
      <c r="B4028" s="148" t="s">
        <v>9612</v>
      </c>
      <c r="C4028" s="148" t="s">
        <v>5304</v>
      </c>
      <c r="D4028" s="149" t="s">
        <v>24444</v>
      </c>
    </row>
    <row r="4029" spans="1:4" ht="13.5" x14ac:dyDescent="0.25">
      <c r="A4029" s="148">
        <v>94625</v>
      </c>
      <c r="B4029" s="148" t="s">
        <v>9613</v>
      </c>
      <c r="C4029" s="148" t="s">
        <v>5304</v>
      </c>
      <c r="D4029" s="149" t="s">
        <v>24445</v>
      </c>
    </row>
    <row r="4030" spans="1:4" ht="13.5" x14ac:dyDescent="0.25">
      <c r="A4030" s="148">
        <v>94656</v>
      </c>
      <c r="B4030" s="148" t="s">
        <v>9614</v>
      </c>
      <c r="C4030" s="148" t="s">
        <v>5304</v>
      </c>
      <c r="D4030" s="149" t="s">
        <v>15748</v>
      </c>
    </row>
    <row r="4031" spans="1:4" ht="13.5" x14ac:dyDescent="0.25">
      <c r="A4031" s="148">
        <v>94657</v>
      </c>
      <c r="B4031" s="148" t="s">
        <v>9615</v>
      </c>
      <c r="C4031" s="148" t="s">
        <v>5304</v>
      </c>
      <c r="D4031" s="149" t="s">
        <v>16668</v>
      </c>
    </row>
    <row r="4032" spans="1:4" ht="13.5" x14ac:dyDescent="0.25">
      <c r="A4032" s="148">
        <v>94658</v>
      </c>
      <c r="B4032" s="148" t="s">
        <v>9616</v>
      </c>
      <c r="C4032" s="148" t="s">
        <v>5304</v>
      </c>
      <c r="D4032" s="149" t="s">
        <v>17225</v>
      </c>
    </row>
    <row r="4033" spans="1:4" ht="13.5" x14ac:dyDescent="0.25">
      <c r="A4033" s="148">
        <v>94659</v>
      </c>
      <c r="B4033" s="148" t="s">
        <v>9617</v>
      </c>
      <c r="C4033" s="148" t="s">
        <v>5304</v>
      </c>
      <c r="D4033" s="149" t="s">
        <v>12499</v>
      </c>
    </row>
    <row r="4034" spans="1:4" ht="13.5" x14ac:dyDescent="0.25">
      <c r="A4034" s="148">
        <v>94660</v>
      </c>
      <c r="B4034" s="148" t="s">
        <v>9618</v>
      </c>
      <c r="C4034" s="148" t="s">
        <v>5304</v>
      </c>
      <c r="D4034" s="149" t="s">
        <v>20099</v>
      </c>
    </row>
    <row r="4035" spans="1:4" ht="13.5" x14ac:dyDescent="0.25">
      <c r="A4035" s="148">
        <v>94661</v>
      </c>
      <c r="B4035" s="148" t="s">
        <v>9619</v>
      </c>
      <c r="C4035" s="148" t="s">
        <v>5304</v>
      </c>
      <c r="D4035" s="149" t="s">
        <v>16633</v>
      </c>
    </row>
    <row r="4036" spans="1:4" ht="13.5" x14ac:dyDescent="0.25">
      <c r="A4036" s="148">
        <v>94662</v>
      </c>
      <c r="B4036" s="148" t="s">
        <v>9620</v>
      </c>
      <c r="C4036" s="148" t="s">
        <v>5304</v>
      </c>
      <c r="D4036" s="149" t="s">
        <v>13262</v>
      </c>
    </row>
    <row r="4037" spans="1:4" ht="13.5" x14ac:dyDescent="0.25">
      <c r="A4037" s="148">
        <v>94663</v>
      </c>
      <c r="B4037" s="148" t="s">
        <v>9621</v>
      </c>
      <c r="C4037" s="148" t="s">
        <v>5304</v>
      </c>
      <c r="D4037" s="149" t="s">
        <v>15776</v>
      </c>
    </row>
    <row r="4038" spans="1:4" ht="13.5" x14ac:dyDescent="0.25">
      <c r="A4038" s="148">
        <v>94664</v>
      </c>
      <c r="B4038" s="148" t="s">
        <v>9622</v>
      </c>
      <c r="C4038" s="148" t="s">
        <v>5304</v>
      </c>
      <c r="D4038" s="149" t="s">
        <v>20759</v>
      </c>
    </row>
    <row r="4039" spans="1:4" ht="13.5" x14ac:dyDescent="0.25">
      <c r="A4039" s="148">
        <v>94665</v>
      </c>
      <c r="B4039" s="148" t="s">
        <v>9623</v>
      </c>
      <c r="C4039" s="148" t="s">
        <v>5304</v>
      </c>
      <c r="D4039" s="149" t="s">
        <v>24061</v>
      </c>
    </row>
    <row r="4040" spans="1:4" ht="13.5" x14ac:dyDescent="0.25">
      <c r="A4040" s="148">
        <v>94666</v>
      </c>
      <c r="B4040" s="148" t="s">
        <v>9624</v>
      </c>
      <c r="C4040" s="148" t="s">
        <v>5304</v>
      </c>
      <c r="D4040" s="149" t="s">
        <v>12497</v>
      </c>
    </row>
    <row r="4041" spans="1:4" ht="13.5" x14ac:dyDescent="0.25">
      <c r="A4041" s="148">
        <v>94667</v>
      </c>
      <c r="B4041" s="148" t="s">
        <v>9625</v>
      </c>
      <c r="C4041" s="148" t="s">
        <v>5304</v>
      </c>
      <c r="D4041" s="149" t="s">
        <v>22230</v>
      </c>
    </row>
    <row r="4042" spans="1:4" ht="13.5" x14ac:dyDescent="0.25">
      <c r="A4042" s="148">
        <v>94668</v>
      </c>
      <c r="B4042" s="148" t="s">
        <v>9626</v>
      </c>
      <c r="C4042" s="148" t="s">
        <v>5304</v>
      </c>
      <c r="D4042" s="149" t="s">
        <v>24446</v>
      </c>
    </row>
    <row r="4043" spans="1:4" ht="13.5" x14ac:dyDescent="0.25">
      <c r="A4043" s="148">
        <v>94669</v>
      </c>
      <c r="B4043" s="148" t="s">
        <v>9627</v>
      </c>
      <c r="C4043" s="148" t="s">
        <v>5304</v>
      </c>
      <c r="D4043" s="149" t="s">
        <v>24447</v>
      </c>
    </row>
    <row r="4044" spans="1:4" ht="13.5" x14ac:dyDescent="0.25">
      <c r="A4044" s="148">
        <v>94670</v>
      </c>
      <c r="B4044" s="148" t="s">
        <v>9628</v>
      </c>
      <c r="C4044" s="148" t="s">
        <v>5304</v>
      </c>
      <c r="D4044" s="149" t="s">
        <v>16831</v>
      </c>
    </row>
    <row r="4045" spans="1:4" ht="13.5" x14ac:dyDescent="0.25">
      <c r="A4045" s="148">
        <v>94671</v>
      </c>
      <c r="B4045" s="148" t="s">
        <v>9629</v>
      </c>
      <c r="C4045" s="148" t="s">
        <v>5304</v>
      </c>
      <c r="D4045" s="149" t="s">
        <v>24448</v>
      </c>
    </row>
    <row r="4046" spans="1:4" ht="13.5" x14ac:dyDescent="0.25">
      <c r="A4046" s="148">
        <v>94672</v>
      </c>
      <c r="B4046" s="148" t="s">
        <v>9630</v>
      </c>
      <c r="C4046" s="148" t="s">
        <v>5304</v>
      </c>
      <c r="D4046" s="149" t="s">
        <v>13826</v>
      </c>
    </row>
    <row r="4047" spans="1:4" ht="13.5" x14ac:dyDescent="0.25">
      <c r="A4047" s="148">
        <v>94673</v>
      </c>
      <c r="B4047" s="148" t="s">
        <v>9631</v>
      </c>
      <c r="C4047" s="148" t="s">
        <v>5304</v>
      </c>
      <c r="D4047" s="149" t="s">
        <v>13456</v>
      </c>
    </row>
    <row r="4048" spans="1:4" ht="13.5" x14ac:dyDescent="0.25">
      <c r="A4048" s="148">
        <v>94674</v>
      </c>
      <c r="B4048" s="148" t="s">
        <v>9632</v>
      </c>
      <c r="C4048" s="148" t="s">
        <v>5304</v>
      </c>
      <c r="D4048" s="149" t="s">
        <v>12550</v>
      </c>
    </row>
    <row r="4049" spans="1:4" ht="13.5" x14ac:dyDescent="0.25">
      <c r="A4049" s="148">
        <v>94675</v>
      </c>
      <c r="B4049" s="148" t="s">
        <v>9633</v>
      </c>
      <c r="C4049" s="148" t="s">
        <v>5304</v>
      </c>
      <c r="D4049" s="149" t="s">
        <v>17319</v>
      </c>
    </row>
    <row r="4050" spans="1:4" ht="13.5" x14ac:dyDescent="0.25">
      <c r="A4050" s="148">
        <v>94676</v>
      </c>
      <c r="B4050" s="148" t="s">
        <v>9634</v>
      </c>
      <c r="C4050" s="148" t="s">
        <v>5304</v>
      </c>
      <c r="D4050" s="149" t="s">
        <v>13818</v>
      </c>
    </row>
    <row r="4051" spans="1:4" ht="13.5" x14ac:dyDescent="0.25">
      <c r="A4051" s="148">
        <v>94677</v>
      </c>
      <c r="B4051" s="148" t="s">
        <v>9635</v>
      </c>
      <c r="C4051" s="148" t="s">
        <v>5304</v>
      </c>
      <c r="D4051" s="149" t="s">
        <v>13306</v>
      </c>
    </row>
    <row r="4052" spans="1:4" ht="13.5" x14ac:dyDescent="0.25">
      <c r="A4052" s="148">
        <v>94678</v>
      </c>
      <c r="B4052" s="148" t="s">
        <v>9636</v>
      </c>
      <c r="C4052" s="148" t="s">
        <v>5304</v>
      </c>
      <c r="D4052" s="149" t="s">
        <v>13995</v>
      </c>
    </row>
    <row r="4053" spans="1:4" ht="13.5" x14ac:dyDescent="0.25">
      <c r="A4053" s="148">
        <v>94679</v>
      </c>
      <c r="B4053" s="148" t="s">
        <v>9637</v>
      </c>
      <c r="C4053" s="148" t="s">
        <v>5304</v>
      </c>
      <c r="D4053" s="149" t="s">
        <v>15536</v>
      </c>
    </row>
    <row r="4054" spans="1:4" ht="13.5" x14ac:dyDescent="0.25">
      <c r="A4054" s="148">
        <v>94680</v>
      </c>
      <c r="B4054" s="148" t="s">
        <v>9638</v>
      </c>
      <c r="C4054" s="148" t="s">
        <v>5304</v>
      </c>
      <c r="D4054" s="149" t="s">
        <v>15076</v>
      </c>
    </row>
    <row r="4055" spans="1:4" ht="13.5" x14ac:dyDescent="0.25">
      <c r="A4055" s="148">
        <v>94681</v>
      </c>
      <c r="B4055" s="148" t="s">
        <v>9639</v>
      </c>
      <c r="C4055" s="148" t="s">
        <v>5304</v>
      </c>
      <c r="D4055" s="149" t="s">
        <v>24449</v>
      </c>
    </row>
    <row r="4056" spans="1:4" ht="13.5" x14ac:dyDescent="0.25">
      <c r="A4056" s="148">
        <v>94682</v>
      </c>
      <c r="B4056" s="148" t="s">
        <v>9640</v>
      </c>
      <c r="C4056" s="148" t="s">
        <v>5304</v>
      </c>
      <c r="D4056" s="149" t="s">
        <v>24450</v>
      </c>
    </row>
    <row r="4057" spans="1:4" ht="13.5" x14ac:dyDescent="0.25">
      <c r="A4057" s="148">
        <v>94683</v>
      </c>
      <c r="B4057" s="148" t="s">
        <v>9641</v>
      </c>
      <c r="C4057" s="148" t="s">
        <v>5304</v>
      </c>
      <c r="D4057" s="149" t="s">
        <v>23808</v>
      </c>
    </row>
    <row r="4058" spans="1:4" ht="13.5" x14ac:dyDescent="0.25">
      <c r="A4058" s="148">
        <v>94684</v>
      </c>
      <c r="B4058" s="148" t="s">
        <v>9642</v>
      </c>
      <c r="C4058" s="148" t="s">
        <v>5304</v>
      </c>
      <c r="D4058" s="149" t="s">
        <v>24451</v>
      </c>
    </row>
    <row r="4059" spans="1:4" ht="13.5" x14ac:dyDescent="0.25">
      <c r="A4059" s="148">
        <v>94685</v>
      </c>
      <c r="B4059" s="148" t="s">
        <v>9643</v>
      </c>
      <c r="C4059" s="148" t="s">
        <v>5304</v>
      </c>
      <c r="D4059" s="149" t="s">
        <v>24231</v>
      </c>
    </row>
    <row r="4060" spans="1:4" ht="13.5" x14ac:dyDescent="0.25">
      <c r="A4060" s="148">
        <v>94686</v>
      </c>
      <c r="B4060" s="148" t="s">
        <v>9644</v>
      </c>
      <c r="C4060" s="148" t="s">
        <v>5304</v>
      </c>
      <c r="D4060" s="149" t="s">
        <v>24452</v>
      </c>
    </row>
    <row r="4061" spans="1:4" ht="13.5" x14ac:dyDescent="0.25">
      <c r="A4061" s="148">
        <v>94687</v>
      </c>
      <c r="B4061" s="148" t="s">
        <v>9645</v>
      </c>
      <c r="C4061" s="148" t="s">
        <v>5304</v>
      </c>
      <c r="D4061" s="149" t="s">
        <v>24453</v>
      </c>
    </row>
    <row r="4062" spans="1:4" ht="13.5" x14ac:dyDescent="0.25">
      <c r="A4062" s="148">
        <v>94688</v>
      </c>
      <c r="B4062" s="148" t="s">
        <v>9646</v>
      </c>
      <c r="C4062" s="148" t="s">
        <v>5304</v>
      </c>
      <c r="D4062" s="149" t="s">
        <v>13733</v>
      </c>
    </row>
    <row r="4063" spans="1:4" ht="13.5" x14ac:dyDescent="0.25">
      <c r="A4063" s="148">
        <v>94689</v>
      </c>
      <c r="B4063" s="148" t="s">
        <v>9647</v>
      </c>
      <c r="C4063" s="148" t="s">
        <v>5304</v>
      </c>
      <c r="D4063" s="149" t="s">
        <v>12949</v>
      </c>
    </row>
    <row r="4064" spans="1:4" ht="13.5" x14ac:dyDescent="0.25">
      <c r="A4064" s="148">
        <v>94690</v>
      </c>
      <c r="B4064" s="148" t="s">
        <v>9648</v>
      </c>
      <c r="C4064" s="148" t="s">
        <v>5304</v>
      </c>
      <c r="D4064" s="149" t="s">
        <v>20359</v>
      </c>
    </row>
    <row r="4065" spans="1:4" ht="13.5" x14ac:dyDescent="0.25">
      <c r="A4065" s="148">
        <v>94691</v>
      </c>
      <c r="B4065" s="148" t="s">
        <v>9649</v>
      </c>
      <c r="C4065" s="148" t="s">
        <v>5304</v>
      </c>
      <c r="D4065" s="149" t="s">
        <v>19517</v>
      </c>
    </row>
    <row r="4066" spans="1:4" ht="13.5" x14ac:dyDescent="0.25">
      <c r="A4066" s="148">
        <v>94692</v>
      </c>
      <c r="B4066" s="148" t="s">
        <v>9650</v>
      </c>
      <c r="C4066" s="148" t="s">
        <v>5304</v>
      </c>
      <c r="D4066" s="149" t="s">
        <v>24454</v>
      </c>
    </row>
    <row r="4067" spans="1:4" ht="13.5" x14ac:dyDescent="0.25">
      <c r="A4067" s="148">
        <v>94693</v>
      </c>
      <c r="B4067" s="148" t="s">
        <v>9651</v>
      </c>
      <c r="C4067" s="148" t="s">
        <v>5304</v>
      </c>
      <c r="D4067" s="149" t="s">
        <v>22564</v>
      </c>
    </row>
    <row r="4068" spans="1:4" ht="13.5" x14ac:dyDescent="0.25">
      <c r="A4068" s="148">
        <v>94694</v>
      </c>
      <c r="B4068" s="148" t="s">
        <v>9652</v>
      </c>
      <c r="C4068" s="148" t="s">
        <v>5304</v>
      </c>
      <c r="D4068" s="149" t="s">
        <v>24455</v>
      </c>
    </row>
    <row r="4069" spans="1:4" ht="13.5" x14ac:dyDescent="0.25">
      <c r="A4069" s="148">
        <v>94695</v>
      </c>
      <c r="B4069" s="148" t="s">
        <v>9653</v>
      </c>
      <c r="C4069" s="148" t="s">
        <v>5304</v>
      </c>
      <c r="D4069" s="149" t="s">
        <v>24456</v>
      </c>
    </row>
    <row r="4070" spans="1:4" ht="13.5" x14ac:dyDescent="0.25">
      <c r="A4070" s="148">
        <v>94696</v>
      </c>
      <c r="B4070" s="148" t="s">
        <v>9654</v>
      </c>
      <c r="C4070" s="148" t="s">
        <v>5304</v>
      </c>
      <c r="D4070" s="149" t="s">
        <v>16714</v>
      </c>
    </row>
    <row r="4071" spans="1:4" ht="13.5" x14ac:dyDescent="0.25">
      <c r="A4071" s="148">
        <v>94697</v>
      </c>
      <c r="B4071" s="148" t="s">
        <v>9655</v>
      </c>
      <c r="C4071" s="148" t="s">
        <v>5304</v>
      </c>
      <c r="D4071" s="149" t="s">
        <v>24457</v>
      </c>
    </row>
    <row r="4072" spans="1:4" ht="13.5" x14ac:dyDescent="0.25">
      <c r="A4072" s="148">
        <v>94698</v>
      </c>
      <c r="B4072" s="148" t="s">
        <v>9656</v>
      </c>
      <c r="C4072" s="148" t="s">
        <v>5304</v>
      </c>
      <c r="D4072" s="149" t="s">
        <v>24458</v>
      </c>
    </row>
    <row r="4073" spans="1:4" ht="13.5" x14ac:dyDescent="0.25">
      <c r="A4073" s="148">
        <v>94699</v>
      </c>
      <c r="B4073" s="148" t="s">
        <v>9657</v>
      </c>
      <c r="C4073" s="148" t="s">
        <v>5304</v>
      </c>
      <c r="D4073" s="149" t="s">
        <v>24459</v>
      </c>
    </row>
    <row r="4074" spans="1:4" ht="13.5" x14ac:dyDescent="0.25">
      <c r="A4074" s="148">
        <v>94700</v>
      </c>
      <c r="B4074" s="148" t="s">
        <v>9658</v>
      </c>
      <c r="C4074" s="148" t="s">
        <v>5304</v>
      </c>
      <c r="D4074" s="149" t="s">
        <v>24460</v>
      </c>
    </row>
    <row r="4075" spans="1:4" ht="13.5" x14ac:dyDescent="0.25">
      <c r="A4075" s="148">
        <v>94701</v>
      </c>
      <c r="B4075" s="148" t="s">
        <v>9659</v>
      </c>
      <c r="C4075" s="148" t="s">
        <v>5304</v>
      </c>
      <c r="D4075" s="149" t="s">
        <v>24461</v>
      </c>
    </row>
    <row r="4076" spans="1:4" ht="13.5" x14ac:dyDescent="0.25">
      <c r="A4076" s="148">
        <v>94702</v>
      </c>
      <c r="B4076" s="148" t="s">
        <v>9660</v>
      </c>
      <c r="C4076" s="148" t="s">
        <v>5304</v>
      </c>
      <c r="D4076" s="149" t="s">
        <v>13383</v>
      </c>
    </row>
    <row r="4077" spans="1:4" ht="13.5" x14ac:dyDescent="0.25">
      <c r="A4077" s="148">
        <v>94703</v>
      </c>
      <c r="B4077" s="148" t="s">
        <v>9661</v>
      </c>
      <c r="C4077" s="148" t="s">
        <v>5304</v>
      </c>
      <c r="D4077" s="149" t="s">
        <v>20885</v>
      </c>
    </row>
    <row r="4078" spans="1:4" ht="13.5" x14ac:dyDescent="0.25">
      <c r="A4078" s="148">
        <v>94704</v>
      </c>
      <c r="B4078" s="148" t="s">
        <v>9662</v>
      </c>
      <c r="C4078" s="148" t="s">
        <v>5304</v>
      </c>
      <c r="D4078" s="149" t="s">
        <v>16209</v>
      </c>
    </row>
    <row r="4079" spans="1:4" ht="13.5" x14ac:dyDescent="0.25">
      <c r="A4079" s="148">
        <v>94705</v>
      </c>
      <c r="B4079" s="148" t="s">
        <v>9663</v>
      </c>
      <c r="C4079" s="148" t="s">
        <v>5304</v>
      </c>
      <c r="D4079" s="149" t="s">
        <v>24462</v>
      </c>
    </row>
    <row r="4080" spans="1:4" ht="13.5" x14ac:dyDescent="0.25">
      <c r="A4080" s="148">
        <v>94706</v>
      </c>
      <c r="B4080" s="148" t="s">
        <v>9664</v>
      </c>
      <c r="C4080" s="148" t="s">
        <v>5304</v>
      </c>
      <c r="D4080" s="149" t="s">
        <v>24463</v>
      </c>
    </row>
    <row r="4081" spans="1:4" ht="13.5" x14ac:dyDescent="0.25">
      <c r="A4081" s="148">
        <v>94707</v>
      </c>
      <c r="B4081" s="148" t="s">
        <v>9665</v>
      </c>
      <c r="C4081" s="148" t="s">
        <v>5304</v>
      </c>
      <c r="D4081" s="149" t="s">
        <v>24464</v>
      </c>
    </row>
    <row r="4082" spans="1:4" ht="13.5" x14ac:dyDescent="0.25">
      <c r="A4082" s="148">
        <v>94708</v>
      </c>
      <c r="B4082" s="148" t="s">
        <v>9666</v>
      </c>
      <c r="C4082" s="148" t="s">
        <v>5304</v>
      </c>
      <c r="D4082" s="149" t="s">
        <v>14604</v>
      </c>
    </row>
    <row r="4083" spans="1:4" ht="13.5" x14ac:dyDescent="0.25">
      <c r="A4083" s="148">
        <v>94709</v>
      </c>
      <c r="B4083" s="148" t="s">
        <v>9667</v>
      </c>
      <c r="C4083" s="148" t="s">
        <v>5304</v>
      </c>
      <c r="D4083" s="149" t="s">
        <v>22647</v>
      </c>
    </row>
    <row r="4084" spans="1:4" ht="13.5" x14ac:dyDescent="0.25">
      <c r="A4084" s="148">
        <v>94710</v>
      </c>
      <c r="B4084" s="148" t="s">
        <v>9668</v>
      </c>
      <c r="C4084" s="148" t="s">
        <v>5304</v>
      </c>
      <c r="D4084" s="149" t="s">
        <v>17240</v>
      </c>
    </row>
    <row r="4085" spans="1:4" ht="13.5" x14ac:dyDescent="0.25">
      <c r="A4085" s="148">
        <v>94711</v>
      </c>
      <c r="B4085" s="148" t="s">
        <v>9669</v>
      </c>
      <c r="C4085" s="148" t="s">
        <v>5304</v>
      </c>
      <c r="D4085" s="149" t="s">
        <v>14649</v>
      </c>
    </row>
    <row r="4086" spans="1:4" ht="13.5" x14ac:dyDescent="0.25">
      <c r="A4086" s="148">
        <v>94712</v>
      </c>
      <c r="B4086" s="148" t="s">
        <v>9670</v>
      </c>
      <c r="C4086" s="148" t="s">
        <v>5304</v>
      </c>
      <c r="D4086" s="149" t="s">
        <v>24465</v>
      </c>
    </row>
    <row r="4087" spans="1:4" ht="13.5" x14ac:dyDescent="0.25">
      <c r="A4087" s="148">
        <v>94713</v>
      </c>
      <c r="B4087" s="148" t="s">
        <v>9671</v>
      </c>
      <c r="C4087" s="148" t="s">
        <v>5304</v>
      </c>
      <c r="D4087" s="149" t="s">
        <v>24466</v>
      </c>
    </row>
    <row r="4088" spans="1:4" ht="13.5" x14ac:dyDescent="0.25">
      <c r="A4088" s="148">
        <v>94714</v>
      </c>
      <c r="B4088" s="148" t="s">
        <v>9672</v>
      </c>
      <c r="C4088" s="148" t="s">
        <v>5304</v>
      </c>
      <c r="D4088" s="149" t="s">
        <v>24467</v>
      </c>
    </row>
    <row r="4089" spans="1:4" ht="13.5" x14ac:dyDescent="0.25">
      <c r="A4089" s="148">
        <v>94715</v>
      </c>
      <c r="B4089" s="148" t="s">
        <v>9673</v>
      </c>
      <c r="C4089" s="148" t="s">
        <v>5304</v>
      </c>
      <c r="D4089" s="149" t="s">
        <v>24468</v>
      </c>
    </row>
    <row r="4090" spans="1:4" ht="13.5" x14ac:dyDescent="0.25">
      <c r="A4090" s="148">
        <v>94724</v>
      </c>
      <c r="B4090" s="148" t="s">
        <v>9674</v>
      </c>
      <c r="C4090" s="148" t="s">
        <v>5304</v>
      </c>
      <c r="D4090" s="149" t="s">
        <v>12723</v>
      </c>
    </row>
    <row r="4091" spans="1:4" ht="13.5" x14ac:dyDescent="0.25">
      <c r="A4091" s="148">
        <v>94725</v>
      </c>
      <c r="B4091" s="148" t="s">
        <v>9675</v>
      </c>
      <c r="C4091" s="148" t="s">
        <v>5304</v>
      </c>
      <c r="D4091" s="149" t="s">
        <v>13926</v>
      </c>
    </row>
    <row r="4092" spans="1:4" ht="13.5" x14ac:dyDescent="0.25">
      <c r="A4092" s="148">
        <v>94726</v>
      </c>
      <c r="B4092" s="148" t="s">
        <v>9676</v>
      </c>
      <c r="C4092" s="148" t="s">
        <v>5304</v>
      </c>
      <c r="D4092" s="149" t="s">
        <v>24469</v>
      </c>
    </row>
    <row r="4093" spans="1:4" ht="13.5" x14ac:dyDescent="0.25">
      <c r="A4093" s="148">
        <v>94727</v>
      </c>
      <c r="B4093" s="148" t="s">
        <v>9677</v>
      </c>
      <c r="C4093" s="148" t="s">
        <v>5304</v>
      </c>
      <c r="D4093" s="149" t="s">
        <v>17284</v>
      </c>
    </row>
    <row r="4094" spans="1:4" ht="13.5" x14ac:dyDescent="0.25">
      <c r="A4094" s="148">
        <v>94728</v>
      </c>
      <c r="B4094" s="148" t="s">
        <v>9678</v>
      </c>
      <c r="C4094" s="148" t="s">
        <v>5304</v>
      </c>
      <c r="D4094" s="149" t="s">
        <v>24470</v>
      </c>
    </row>
    <row r="4095" spans="1:4" ht="13.5" x14ac:dyDescent="0.25">
      <c r="A4095" s="148">
        <v>94729</v>
      </c>
      <c r="B4095" s="148" t="s">
        <v>9679</v>
      </c>
      <c r="C4095" s="148" t="s">
        <v>5304</v>
      </c>
      <c r="D4095" s="149" t="s">
        <v>15394</v>
      </c>
    </row>
    <row r="4096" spans="1:4" ht="13.5" x14ac:dyDescent="0.25">
      <c r="A4096" s="148">
        <v>94730</v>
      </c>
      <c r="B4096" s="148" t="s">
        <v>9680</v>
      </c>
      <c r="C4096" s="148" t="s">
        <v>5304</v>
      </c>
      <c r="D4096" s="149" t="s">
        <v>24471</v>
      </c>
    </row>
    <row r="4097" spans="1:4" ht="13.5" x14ac:dyDescent="0.25">
      <c r="A4097" s="148">
        <v>94731</v>
      </c>
      <c r="B4097" s="148" t="s">
        <v>9681</v>
      </c>
      <c r="C4097" s="148" t="s">
        <v>5304</v>
      </c>
      <c r="D4097" s="149" t="s">
        <v>20749</v>
      </c>
    </row>
    <row r="4098" spans="1:4" ht="13.5" x14ac:dyDescent="0.25">
      <c r="A4098" s="148">
        <v>94733</v>
      </c>
      <c r="B4098" s="148" t="s">
        <v>9682</v>
      </c>
      <c r="C4098" s="148" t="s">
        <v>5304</v>
      </c>
      <c r="D4098" s="149" t="s">
        <v>24472</v>
      </c>
    </row>
    <row r="4099" spans="1:4" ht="13.5" x14ac:dyDescent="0.25">
      <c r="A4099" s="148">
        <v>94737</v>
      </c>
      <c r="B4099" s="148" t="s">
        <v>9683</v>
      </c>
      <c r="C4099" s="148" t="s">
        <v>5304</v>
      </c>
      <c r="D4099" s="149" t="s">
        <v>24473</v>
      </c>
    </row>
    <row r="4100" spans="1:4" ht="13.5" x14ac:dyDescent="0.25">
      <c r="A4100" s="148">
        <v>94740</v>
      </c>
      <c r="B4100" s="148" t="s">
        <v>9684</v>
      </c>
      <c r="C4100" s="148" t="s">
        <v>5304</v>
      </c>
      <c r="D4100" s="149" t="s">
        <v>24474</v>
      </c>
    </row>
    <row r="4101" spans="1:4" ht="13.5" x14ac:dyDescent="0.25">
      <c r="A4101" s="148">
        <v>94741</v>
      </c>
      <c r="B4101" s="148" t="s">
        <v>9685</v>
      </c>
      <c r="C4101" s="148" t="s">
        <v>5304</v>
      </c>
      <c r="D4101" s="149" t="s">
        <v>13835</v>
      </c>
    </row>
    <row r="4102" spans="1:4" ht="13.5" x14ac:dyDescent="0.25">
      <c r="A4102" s="148">
        <v>94742</v>
      </c>
      <c r="B4102" s="148" t="s">
        <v>9686</v>
      </c>
      <c r="C4102" s="148" t="s">
        <v>5304</v>
      </c>
      <c r="D4102" s="149" t="s">
        <v>12526</v>
      </c>
    </row>
    <row r="4103" spans="1:4" ht="13.5" x14ac:dyDescent="0.25">
      <c r="A4103" s="148">
        <v>94743</v>
      </c>
      <c r="B4103" s="148" t="s">
        <v>9687</v>
      </c>
      <c r="C4103" s="148" t="s">
        <v>5304</v>
      </c>
      <c r="D4103" s="149" t="s">
        <v>24475</v>
      </c>
    </row>
    <row r="4104" spans="1:4" ht="13.5" x14ac:dyDescent="0.25">
      <c r="A4104" s="148">
        <v>94744</v>
      </c>
      <c r="B4104" s="148" t="s">
        <v>9688</v>
      </c>
      <c r="C4104" s="148" t="s">
        <v>5304</v>
      </c>
      <c r="D4104" s="149" t="s">
        <v>13207</v>
      </c>
    </row>
    <row r="4105" spans="1:4" ht="13.5" x14ac:dyDescent="0.25">
      <c r="A4105" s="148">
        <v>94746</v>
      </c>
      <c r="B4105" s="148" t="s">
        <v>9689</v>
      </c>
      <c r="C4105" s="148" t="s">
        <v>5304</v>
      </c>
      <c r="D4105" s="149" t="s">
        <v>23460</v>
      </c>
    </row>
    <row r="4106" spans="1:4" ht="13.5" x14ac:dyDescent="0.25">
      <c r="A4106" s="148">
        <v>94748</v>
      </c>
      <c r="B4106" s="148" t="s">
        <v>9690</v>
      </c>
      <c r="C4106" s="148" t="s">
        <v>5304</v>
      </c>
      <c r="D4106" s="149" t="s">
        <v>24476</v>
      </c>
    </row>
    <row r="4107" spans="1:4" ht="13.5" x14ac:dyDescent="0.25">
      <c r="A4107" s="148">
        <v>94750</v>
      </c>
      <c r="B4107" s="148" t="s">
        <v>9691</v>
      </c>
      <c r="C4107" s="148" t="s">
        <v>5304</v>
      </c>
      <c r="D4107" s="149" t="s">
        <v>24477</v>
      </c>
    </row>
    <row r="4108" spans="1:4" ht="13.5" x14ac:dyDescent="0.25">
      <c r="A4108" s="148">
        <v>94752</v>
      </c>
      <c r="B4108" s="148" t="s">
        <v>9692</v>
      </c>
      <c r="C4108" s="148" t="s">
        <v>5304</v>
      </c>
      <c r="D4108" s="149" t="s">
        <v>24478</v>
      </c>
    </row>
    <row r="4109" spans="1:4" ht="13.5" x14ac:dyDescent="0.25">
      <c r="A4109" s="148">
        <v>94756</v>
      </c>
      <c r="B4109" s="148" t="s">
        <v>9693</v>
      </c>
      <c r="C4109" s="148" t="s">
        <v>5304</v>
      </c>
      <c r="D4109" s="149" t="s">
        <v>24479</v>
      </c>
    </row>
    <row r="4110" spans="1:4" ht="13.5" x14ac:dyDescent="0.25">
      <c r="A4110" s="148">
        <v>94757</v>
      </c>
      <c r="B4110" s="148" t="s">
        <v>9694</v>
      </c>
      <c r="C4110" s="148" t="s">
        <v>5304</v>
      </c>
      <c r="D4110" s="149" t="s">
        <v>24480</v>
      </c>
    </row>
    <row r="4111" spans="1:4" ht="13.5" x14ac:dyDescent="0.25">
      <c r="A4111" s="148">
        <v>94758</v>
      </c>
      <c r="B4111" s="148" t="s">
        <v>9695</v>
      </c>
      <c r="C4111" s="148" t="s">
        <v>5304</v>
      </c>
      <c r="D4111" s="149" t="s">
        <v>24481</v>
      </c>
    </row>
    <row r="4112" spans="1:4" ht="13.5" x14ac:dyDescent="0.25">
      <c r="A4112" s="148">
        <v>94759</v>
      </c>
      <c r="B4112" s="148" t="s">
        <v>9696</v>
      </c>
      <c r="C4112" s="148" t="s">
        <v>5304</v>
      </c>
      <c r="D4112" s="149" t="s">
        <v>24482</v>
      </c>
    </row>
    <row r="4113" spans="1:4" ht="13.5" x14ac:dyDescent="0.25">
      <c r="A4113" s="148">
        <v>94760</v>
      </c>
      <c r="B4113" s="148" t="s">
        <v>9697</v>
      </c>
      <c r="C4113" s="148" t="s">
        <v>5304</v>
      </c>
      <c r="D4113" s="149" t="s">
        <v>24483</v>
      </c>
    </row>
    <row r="4114" spans="1:4" ht="13.5" x14ac:dyDescent="0.25">
      <c r="A4114" s="148">
        <v>94761</v>
      </c>
      <c r="B4114" s="148" t="s">
        <v>9698</v>
      </c>
      <c r="C4114" s="148" t="s">
        <v>5304</v>
      </c>
      <c r="D4114" s="149" t="s">
        <v>24484</v>
      </c>
    </row>
    <row r="4115" spans="1:4" ht="13.5" x14ac:dyDescent="0.25">
      <c r="A4115" s="148">
        <v>94762</v>
      </c>
      <c r="B4115" s="148" t="s">
        <v>9699</v>
      </c>
      <c r="C4115" s="148" t="s">
        <v>5304</v>
      </c>
      <c r="D4115" s="149" t="s">
        <v>24485</v>
      </c>
    </row>
    <row r="4116" spans="1:4" ht="13.5" x14ac:dyDescent="0.25">
      <c r="A4116" s="148">
        <v>94783</v>
      </c>
      <c r="B4116" s="148" t="s">
        <v>9700</v>
      </c>
      <c r="C4116" s="148" t="s">
        <v>5304</v>
      </c>
      <c r="D4116" s="149" t="s">
        <v>15019</v>
      </c>
    </row>
    <row r="4117" spans="1:4" ht="13.5" x14ac:dyDescent="0.25">
      <c r="A4117" s="148">
        <v>94785</v>
      </c>
      <c r="B4117" s="148" t="s">
        <v>9701</v>
      </c>
      <c r="C4117" s="148" t="s">
        <v>5304</v>
      </c>
      <c r="D4117" s="149" t="s">
        <v>19487</v>
      </c>
    </row>
    <row r="4118" spans="1:4" ht="13.5" x14ac:dyDescent="0.25">
      <c r="A4118" s="148">
        <v>94786</v>
      </c>
      <c r="B4118" s="148" t="s">
        <v>9702</v>
      </c>
      <c r="C4118" s="148" t="s">
        <v>5304</v>
      </c>
      <c r="D4118" s="149" t="s">
        <v>24486</v>
      </c>
    </row>
    <row r="4119" spans="1:4" ht="13.5" x14ac:dyDescent="0.25">
      <c r="A4119" s="148">
        <v>94787</v>
      </c>
      <c r="B4119" s="148" t="s">
        <v>9703</v>
      </c>
      <c r="C4119" s="148" t="s">
        <v>5304</v>
      </c>
      <c r="D4119" s="149" t="s">
        <v>24487</v>
      </c>
    </row>
    <row r="4120" spans="1:4" ht="13.5" x14ac:dyDescent="0.25">
      <c r="A4120" s="148">
        <v>94788</v>
      </c>
      <c r="B4120" s="148" t="s">
        <v>9704</v>
      </c>
      <c r="C4120" s="148" t="s">
        <v>5304</v>
      </c>
      <c r="D4120" s="149" t="s">
        <v>24488</v>
      </c>
    </row>
    <row r="4121" spans="1:4" ht="13.5" x14ac:dyDescent="0.25">
      <c r="A4121" s="148">
        <v>94789</v>
      </c>
      <c r="B4121" s="148" t="s">
        <v>9705</v>
      </c>
      <c r="C4121" s="148" t="s">
        <v>5304</v>
      </c>
      <c r="D4121" s="149" t="s">
        <v>24489</v>
      </c>
    </row>
    <row r="4122" spans="1:4" ht="13.5" x14ac:dyDescent="0.25">
      <c r="A4122" s="148">
        <v>94790</v>
      </c>
      <c r="B4122" s="148" t="s">
        <v>9706</v>
      </c>
      <c r="C4122" s="148" t="s">
        <v>5304</v>
      </c>
      <c r="D4122" s="149" t="s">
        <v>24490</v>
      </c>
    </row>
    <row r="4123" spans="1:4" ht="13.5" x14ac:dyDescent="0.25">
      <c r="A4123" s="148">
        <v>94791</v>
      </c>
      <c r="B4123" s="148" t="s">
        <v>9707</v>
      </c>
      <c r="C4123" s="148" t="s">
        <v>5304</v>
      </c>
      <c r="D4123" s="149" t="s">
        <v>24491</v>
      </c>
    </row>
    <row r="4124" spans="1:4" ht="13.5" x14ac:dyDescent="0.25">
      <c r="A4124" s="148">
        <v>94863</v>
      </c>
      <c r="B4124" s="148" t="s">
        <v>9708</v>
      </c>
      <c r="C4124" s="148" t="s">
        <v>5304</v>
      </c>
      <c r="D4124" s="149" t="s">
        <v>24492</v>
      </c>
    </row>
    <row r="4125" spans="1:4" ht="13.5" x14ac:dyDescent="0.25">
      <c r="A4125" s="148">
        <v>95141</v>
      </c>
      <c r="B4125" s="148" t="s">
        <v>9709</v>
      </c>
      <c r="C4125" s="148" t="s">
        <v>5304</v>
      </c>
      <c r="D4125" s="149" t="s">
        <v>24493</v>
      </c>
    </row>
    <row r="4126" spans="1:4" ht="13.5" x14ac:dyDescent="0.25">
      <c r="A4126" s="148">
        <v>95237</v>
      </c>
      <c r="B4126" s="148" t="s">
        <v>9710</v>
      </c>
      <c r="C4126" s="148" t="s">
        <v>5304</v>
      </c>
      <c r="D4126" s="149" t="s">
        <v>13567</v>
      </c>
    </row>
    <row r="4127" spans="1:4" ht="13.5" x14ac:dyDescent="0.25">
      <c r="A4127" s="148">
        <v>95693</v>
      </c>
      <c r="B4127" s="148" t="s">
        <v>9711</v>
      </c>
      <c r="C4127" s="148" t="s">
        <v>5304</v>
      </c>
      <c r="D4127" s="149" t="s">
        <v>16677</v>
      </c>
    </row>
    <row r="4128" spans="1:4" ht="13.5" x14ac:dyDescent="0.25">
      <c r="A4128" s="148">
        <v>95694</v>
      </c>
      <c r="B4128" s="148" t="s">
        <v>9712</v>
      </c>
      <c r="C4128" s="148" t="s">
        <v>5304</v>
      </c>
      <c r="D4128" s="149" t="s">
        <v>24494</v>
      </c>
    </row>
    <row r="4129" spans="1:4" ht="13.5" x14ac:dyDescent="0.25">
      <c r="A4129" s="148">
        <v>95695</v>
      </c>
      <c r="B4129" s="148" t="s">
        <v>9713</v>
      </c>
      <c r="C4129" s="148" t="s">
        <v>5304</v>
      </c>
      <c r="D4129" s="149" t="s">
        <v>24495</v>
      </c>
    </row>
    <row r="4130" spans="1:4" ht="13.5" x14ac:dyDescent="0.25">
      <c r="A4130" s="148">
        <v>95696</v>
      </c>
      <c r="B4130" s="148" t="s">
        <v>18642</v>
      </c>
      <c r="C4130" s="148" t="s">
        <v>5304</v>
      </c>
      <c r="D4130" s="149" t="s">
        <v>24496</v>
      </c>
    </row>
    <row r="4131" spans="1:4" ht="13.5" x14ac:dyDescent="0.25">
      <c r="A4131" s="148">
        <v>96637</v>
      </c>
      <c r="B4131" s="148" t="s">
        <v>9715</v>
      </c>
      <c r="C4131" s="148" t="s">
        <v>5304</v>
      </c>
      <c r="D4131" s="149" t="s">
        <v>15832</v>
      </c>
    </row>
    <row r="4132" spans="1:4" ht="13.5" x14ac:dyDescent="0.25">
      <c r="A4132" s="148">
        <v>96638</v>
      </c>
      <c r="B4132" s="148" t="s">
        <v>9716</v>
      </c>
      <c r="C4132" s="148" t="s">
        <v>5304</v>
      </c>
      <c r="D4132" s="149" t="s">
        <v>15776</v>
      </c>
    </row>
    <row r="4133" spans="1:4" ht="13.5" x14ac:dyDescent="0.25">
      <c r="A4133" s="148">
        <v>96639</v>
      </c>
      <c r="B4133" s="148" t="s">
        <v>9717</v>
      </c>
      <c r="C4133" s="148" t="s">
        <v>5304</v>
      </c>
      <c r="D4133" s="149" t="s">
        <v>12550</v>
      </c>
    </row>
    <row r="4134" spans="1:4" ht="13.5" x14ac:dyDescent="0.25">
      <c r="A4134" s="148">
        <v>96640</v>
      </c>
      <c r="B4134" s="148" t="s">
        <v>9718</v>
      </c>
      <c r="C4134" s="148" t="s">
        <v>5304</v>
      </c>
      <c r="D4134" s="149" t="s">
        <v>22160</v>
      </c>
    </row>
    <row r="4135" spans="1:4" ht="13.5" x14ac:dyDescent="0.25">
      <c r="A4135" s="148">
        <v>96641</v>
      </c>
      <c r="B4135" s="148" t="s">
        <v>9719</v>
      </c>
      <c r="C4135" s="148" t="s">
        <v>5304</v>
      </c>
      <c r="D4135" s="149" t="s">
        <v>19892</v>
      </c>
    </row>
    <row r="4136" spans="1:4" ht="13.5" x14ac:dyDescent="0.25">
      <c r="A4136" s="148">
        <v>96642</v>
      </c>
      <c r="B4136" s="148" t="s">
        <v>9720</v>
      </c>
      <c r="C4136" s="148" t="s">
        <v>5304</v>
      </c>
      <c r="D4136" s="149" t="s">
        <v>22050</v>
      </c>
    </row>
    <row r="4137" spans="1:4" ht="13.5" x14ac:dyDescent="0.25">
      <c r="A4137" s="148">
        <v>96643</v>
      </c>
      <c r="B4137" s="148" t="s">
        <v>9721</v>
      </c>
      <c r="C4137" s="148" t="s">
        <v>5304</v>
      </c>
      <c r="D4137" s="149" t="s">
        <v>16884</v>
      </c>
    </row>
    <row r="4138" spans="1:4" ht="13.5" x14ac:dyDescent="0.25">
      <c r="A4138" s="148">
        <v>96650</v>
      </c>
      <c r="B4138" s="148" t="s">
        <v>9722</v>
      </c>
      <c r="C4138" s="148" t="s">
        <v>5304</v>
      </c>
      <c r="D4138" s="149" t="s">
        <v>24497</v>
      </c>
    </row>
    <row r="4139" spans="1:4" ht="13.5" x14ac:dyDescent="0.25">
      <c r="A4139" s="148">
        <v>96651</v>
      </c>
      <c r="B4139" s="148" t="s">
        <v>9723</v>
      </c>
      <c r="C4139" s="148" t="s">
        <v>5304</v>
      </c>
      <c r="D4139" s="149" t="s">
        <v>14455</v>
      </c>
    </row>
    <row r="4140" spans="1:4" ht="13.5" x14ac:dyDescent="0.25">
      <c r="A4140" s="148">
        <v>96652</v>
      </c>
      <c r="B4140" s="148" t="s">
        <v>9724</v>
      </c>
      <c r="C4140" s="148" t="s">
        <v>5304</v>
      </c>
      <c r="D4140" s="149" t="s">
        <v>24498</v>
      </c>
    </row>
    <row r="4141" spans="1:4" ht="13.5" x14ac:dyDescent="0.25">
      <c r="A4141" s="148">
        <v>96653</v>
      </c>
      <c r="B4141" s="148" t="s">
        <v>9725</v>
      </c>
      <c r="C4141" s="148" t="s">
        <v>5304</v>
      </c>
      <c r="D4141" s="149" t="s">
        <v>24499</v>
      </c>
    </row>
    <row r="4142" spans="1:4" ht="13.5" x14ac:dyDescent="0.25">
      <c r="A4142" s="148">
        <v>96654</v>
      </c>
      <c r="B4142" s="148" t="s">
        <v>9726</v>
      </c>
      <c r="C4142" s="148" t="s">
        <v>5304</v>
      </c>
      <c r="D4142" s="149" t="s">
        <v>20128</v>
      </c>
    </row>
    <row r="4143" spans="1:4" ht="13.5" x14ac:dyDescent="0.25">
      <c r="A4143" s="148">
        <v>96655</v>
      </c>
      <c r="B4143" s="148" t="s">
        <v>9727</v>
      </c>
      <c r="C4143" s="148" t="s">
        <v>5304</v>
      </c>
      <c r="D4143" s="149" t="s">
        <v>24500</v>
      </c>
    </row>
    <row r="4144" spans="1:4" ht="13.5" x14ac:dyDescent="0.25">
      <c r="A4144" s="148">
        <v>96656</v>
      </c>
      <c r="B4144" s="148" t="s">
        <v>9728</v>
      </c>
      <c r="C4144" s="148" t="s">
        <v>5304</v>
      </c>
      <c r="D4144" s="149" t="s">
        <v>15446</v>
      </c>
    </row>
    <row r="4145" spans="1:4" ht="13.5" x14ac:dyDescent="0.25">
      <c r="A4145" s="148">
        <v>96657</v>
      </c>
      <c r="B4145" s="148" t="s">
        <v>9729</v>
      </c>
      <c r="C4145" s="148" t="s">
        <v>5304</v>
      </c>
      <c r="D4145" s="149" t="s">
        <v>13661</v>
      </c>
    </row>
    <row r="4146" spans="1:4" ht="13.5" x14ac:dyDescent="0.25">
      <c r="A4146" s="148">
        <v>96658</v>
      </c>
      <c r="B4146" s="148" t="s">
        <v>9730</v>
      </c>
      <c r="C4146" s="148" t="s">
        <v>5304</v>
      </c>
      <c r="D4146" s="149" t="s">
        <v>15796</v>
      </c>
    </row>
    <row r="4147" spans="1:4" ht="13.5" x14ac:dyDescent="0.25">
      <c r="A4147" s="148">
        <v>96659</v>
      </c>
      <c r="B4147" s="148" t="s">
        <v>9731</v>
      </c>
      <c r="C4147" s="148" t="s">
        <v>5304</v>
      </c>
      <c r="D4147" s="149" t="s">
        <v>24474</v>
      </c>
    </row>
    <row r="4148" spans="1:4" ht="13.5" x14ac:dyDescent="0.25">
      <c r="A4148" s="148">
        <v>96660</v>
      </c>
      <c r="B4148" s="148" t="s">
        <v>9732</v>
      </c>
      <c r="C4148" s="148" t="s">
        <v>5304</v>
      </c>
      <c r="D4148" s="149" t="s">
        <v>24501</v>
      </c>
    </row>
    <row r="4149" spans="1:4" ht="13.5" x14ac:dyDescent="0.25">
      <c r="A4149" s="148">
        <v>96661</v>
      </c>
      <c r="B4149" s="148" t="s">
        <v>9733</v>
      </c>
      <c r="C4149" s="148" t="s">
        <v>5304</v>
      </c>
      <c r="D4149" s="149" t="s">
        <v>19508</v>
      </c>
    </row>
    <row r="4150" spans="1:4" ht="13.5" x14ac:dyDescent="0.25">
      <c r="A4150" s="148">
        <v>96662</v>
      </c>
      <c r="B4150" s="148" t="s">
        <v>9734</v>
      </c>
      <c r="C4150" s="148" t="s">
        <v>5304</v>
      </c>
      <c r="D4150" s="149" t="s">
        <v>12938</v>
      </c>
    </row>
    <row r="4151" spans="1:4" ht="13.5" x14ac:dyDescent="0.25">
      <c r="A4151" s="148">
        <v>96663</v>
      </c>
      <c r="B4151" s="148" t="s">
        <v>9735</v>
      </c>
      <c r="C4151" s="148" t="s">
        <v>5304</v>
      </c>
      <c r="D4151" s="149" t="s">
        <v>14906</v>
      </c>
    </row>
    <row r="4152" spans="1:4" ht="13.5" x14ac:dyDescent="0.25">
      <c r="A4152" s="148">
        <v>96664</v>
      </c>
      <c r="B4152" s="148" t="s">
        <v>9736</v>
      </c>
      <c r="C4152" s="148" t="s">
        <v>5304</v>
      </c>
      <c r="D4152" s="149" t="s">
        <v>17234</v>
      </c>
    </row>
    <row r="4153" spans="1:4" ht="13.5" x14ac:dyDescent="0.25">
      <c r="A4153" s="148">
        <v>96665</v>
      </c>
      <c r="B4153" s="148" t="s">
        <v>9737</v>
      </c>
      <c r="C4153" s="148" t="s">
        <v>5304</v>
      </c>
      <c r="D4153" s="149" t="s">
        <v>14012</v>
      </c>
    </row>
    <row r="4154" spans="1:4" ht="13.5" x14ac:dyDescent="0.25">
      <c r="A4154" s="148">
        <v>96666</v>
      </c>
      <c r="B4154" s="148" t="s">
        <v>9738</v>
      </c>
      <c r="C4154" s="148" t="s">
        <v>5304</v>
      </c>
      <c r="D4154" s="149" t="s">
        <v>15769</v>
      </c>
    </row>
    <row r="4155" spans="1:4" ht="13.5" x14ac:dyDescent="0.25">
      <c r="A4155" s="148">
        <v>96667</v>
      </c>
      <c r="B4155" s="148" t="s">
        <v>9739</v>
      </c>
      <c r="C4155" s="148" t="s">
        <v>5304</v>
      </c>
      <c r="D4155" s="149" t="s">
        <v>24502</v>
      </c>
    </row>
    <row r="4156" spans="1:4" ht="13.5" x14ac:dyDescent="0.25">
      <c r="A4156" s="148">
        <v>96684</v>
      </c>
      <c r="B4156" s="148" t="s">
        <v>9740</v>
      </c>
      <c r="C4156" s="148" t="s">
        <v>5304</v>
      </c>
      <c r="D4156" s="149" t="s">
        <v>15445</v>
      </c>
    </row>
    <row r="4157" spans="1:4" ht="13.5" x14ac:dyDescent="0.25">
      <c r="A4157" s="148">
        <v>96685</v>
      </c>
      <c r="B4157" s="148" t="s">
        <v>9741</v>
      </c>
      <c r="C4157" s="148" t="s">
        <v>5304</v>
      </c>
      <c r="D4157" s="149" t="s">
        <v>20447</v>
      </c>
    </row>
    <row r="4158" spans="1:4" ht="13.5" x14ac:dyDescent="0.25">
      <c r="A4158" s="148">
        <v>96686</v>
      </c>
      <c r="B4158" s="148" t="s">
        <v>9742</v>
      </c>
      <c r="C4158" s="148" t="s">
        <v>5304</v>
      </c>
      <c r="D4158" s="149" t="s">
        <v>12923</v>
      </c>
    </row>
    <row r="4159" spans="1:4" ht="13.5" x14ac:dyDescent="0.25">
      <c r="A4159" s="148">
        <v>96687</v>
      </c>
      <c r="B4159" s="148" t="s">
        <v>9743</v>
      </c>
      <c r="C4159" s="148" t="s">
        <v>5304</v>
      </c>
      <c r="D4159" s="149" t="s">
        <v>15459</v>
      </c>
    </row>
    <row r="4160" spans="1:4" ht="13.5" x14ac:dyDescent="0.25">
      <c r="A4160" s="148">
        <v>96688</v>
      </c>
      <c r="B4160" s="148" t="s">
        <v>9744</v>
      </c>
      <c r="C4160" s="148" t="s">
        <v>5304</v>
      </c>
      <c r="D4160" s="149" t="s">
        <v>14209</v>
      </c>
    </row>
    <row r="4161" spans="1:4" ht="13.5" x14ac:dyDescent="0.25">
      <c r="A4161" s="148">
        <v>96689</v>
      </c>
      <c r="B4161" s="148" t="s">
        <v>9745</v>
      </c>
      <c r="C4161" s="148" t="s">
        <v>5304</v>
      </c>
      <c r="D4161" s="149" t="s">
        <v>17284</v>
      </c>
    </row>
    <row r="4162" spans="1:4" ht="13.5" x14ac:dyDescent="0.25">
      <c r="A4162" s="148">
        <v>96690</v>
      </c>
      <c r="B4162" s="148" t="s">
        <v>9746</v>
      </c>
      <c r="C4162" s="148" t="s">
        <v>5304</v>
      </c>
      <c r="D4162" s="149" t="s">
        <v>24503</v>
      </c>
    </row>
    <row r="4163" spans="1:4" ht="13.5" x14ac:dyDescent="0.25">
      <c r="A4163" s="148">
        <v>96691</v>
      </c>
      <c r="B4163" s="148" t="s">
        <v>9747</v>
      </c>
      <c r="C4163" s="148" t="s">
        <v>5304</v>
      </c>
      <c r="D4163" s="149" t="s">
        <v>15562</v>
      </c>
    </row>
    <row r="4164" spans="1:4" ht="13.5" x14ac:dyDescent="0.25">
      <c r="A4164" s="148">
        <v>96692</v>
      </c>
      <c r="B4164" s="148" t="s">
        <v>9748</v>
      </c>
      <c r="C4164" s="148" t="s">
        <v>5304</v>
      </c>
      <c r="D4164" s="149" t="s">
        <v>24504</v>
      </c>
    </row>
    <row r="4165" spans="1:4" ht="13.5" x14ac:dyDescent="0.25">
      <c r="A4165" s="148">
        <v>96693</v>
      </c>
      <c r="B4165" s="148" t="s">
        <v>9749</v>
      </c>
      <c r="C4165" s="148" t="s">
        <v>5304</v>
      </c>
      <c r="D4165" s="149" t="s">
        <v>15334</v>
      </c>
    </row>
    <row r="4166" spans="1:4" ht="13.5" x14ac:dyDescent="0.25">
      <c r="A4166" s="148">
        <v>96694</v>
      </c>
      <c r="B4166" s="148" t="s">
        <v>9750</v>
      </c>
      <c r="C4166" s="148" t="s">
        <v>5304</v>
      </c>
      <c r="D4166" s="149" t="s">
        <v>24505</v>
      </c>
    </row>
    <row r="4167" spans="1:4" ht="13.5" x14ac:dyDescent="0.25">
      <c r="A4167" s="148">
        <v>96695</v>
      </c>
      <c r="B4167" s="148" t="s">
        <v>9751</v>
      </c>
      <c r="C4167" s="148" t="s">
        <v>5304</v>
      </c>
      <c r="D4167" s="149" t="s">
        <v>24506</v>
      </c>
    </row>
    <row r="4168" spans="1:4" ht="13.5" x14ac:dyDescent="0.25">
      <c r="A4168" s="148">
        <v>96696</v>
      </c>
      <c r="B4168" s="148" t="s">
        <v>9752</v>
      </c>
      <c r="C4168" s="148" t="s">
        <v>5304</v>
      </c>
      <c r="D4168" s="149" t="s">
        <v>24507</v>
      </c>
    </row>
    <row r="4169" spans="1:4" ht="13.5" x14ac:dyDescent="0.25">
      <c r="A4169" s="148">
        <v>96697</v>
      </c>
      <c r="B4169" s="148" t="s">
        <v>9753</v>
      </c>
      <c r="C4169" s="148" t="s">
        <v>5304</v>
      </c>
      <c r="D4169" s="149" t="s">
        <v>23071</v>
      </c>
    </row>
    <row r="4170" spans="1:4" ht="13.5" x14ac:dyDescent="0.25">
      <c r="A4170" s="148">
        <v>96698</v>
      </c>
      <c r="B4170" s="148" t="s">
        <v>9754</v>
      </c>
      <c r="C4170" s="148" t="s">
        <v>5304</v>
      </c>
      <c r="D4170" s="149" t="s">
        <v>19653</v>
      </c>
    </row>
    <row r="4171" spans="1:4" ht="13.5" x14ac:dyDescent="0.25">
      <c r="A4171" s="148">
        <v>96699</v>
      </c>
      <c r="B4171" s="148" t="s">
        <v>9755</v>
      </c>
      <c r="C4171" s="148" t="s">
        <v>5304</v>
      </c>
      <c r="D4171" s="149" t="s">
        <v>24508</v>
      </c>
    </row>
    <row r="4172" spans="1:4" ht="13.5" x14ac:dyDescent="0.25">
      <c r="A4172" s="148">
        <v>96700</v>
      </c>
      <c r="B4172" s="148" t="s">
        <v>9756</v>
      </c>
      <c r="C4172" s="148" t="s">
        <v>5304</v>
      </c>
      <c r="D4172" s="149" t="s">
        <v>16593</v>
      </c>
    </row>
    <row r="4173" spans="1:4" ht="13.5" x14ac:dyDescent="0.25">
      <c r="A4173" s="148">
        <v>96701</v>
      </c>
      <c r="B4173" s="148" t="s">
        <v>9757</v>
      </c>
      <c r="C4173" s="148" t="s">
        <v>5304</v>
      </c>
      <c r="D4173" s="149" t="s">
        <v>22645</v>
      </c>
    </row>
    <row r="4174" spans="1:4" ht="13.5" x14ac:dyDescent="0.25">
      <c r="A4174" s="148">
        <v>96702</v>
      </c>
      <c r="B4174" s="148" t="s">
        <v>9758</v>
      </c>
      <c r="C4174" s="148" t="s">
        <v>5304</v>
      </c>
      <c r="D4174" s="149" t="s">
        <v>24509</v>
      </c>
    </row>
    <row r="4175" spans="1:4" ht="13.5" x14ac:dyDescent="0.25">
      <c r="A4175" s="148">
        <v>96703</v>
      </c>
      <c r="B4175" s="148" t="s">
        <v>9759</v>
      </c>
      <c r="C4175" s="148" t="s">
        <v>5304</v>
      </c>
      <c r="D4175" s="149" t="s">
        <v>20097</v>
      </c>
    </row>
    <row r="4176" spans="1:4" ht="13.5" x14ac:dyDescent="0.25">
      <c r="A4176" s="148">
        <v>96704</v>
      </c>
      <c r="B4176" s="148" t="s">
        <v>9760</v>
      </c>
      <c r="C4176" s="148" t="s">
        <v>5304</v>
      </c>
      <c r="D4176" s="149" t="s">
        <v>14791</v>
      </c>
    </row>
    <row r="4177" spans="1:4" ht="13.5" x14ac:dyDescent="0.25">
      <c r="A4177" s="148">
        <v>96705</v>
      </c>
      <c r="B4177" s="148" t="s">
        <v>9761</v>
      </c>
      <c r="C4177" s="148" t="s">
        <v>5304</v>
      </c>
      <c r="D4177" s="149" t="s">
        <v>14483</v>
      </c>
    </row>
    <row r="4178" spans="1:4" ht="13.5" x14ac:dyDescent="0.25">
      <c r="A4178" s="148">
        <v>96706</v>
      </c>
      <c r="B4178" s="148" t="s">
        <v>9762</v>
      </c>
      <c r="C4178" s="148" t="s">
        <v>5304</v>
      </c>
      <c r="D4178" s="149" t="s">
        <v>15381</v>
      </c>
    </row>
    <row r="4179" spans="1:4" ht="13.5" x14ac:dyDescent="0.25">
      <c r="A4179" s="148">
        <v>96707</v>
      </c>
      <c r="B4179" s="148" t="s">
        <v>9763</v>
      </c>
      <c r="C4179" s="148" t="s">
        <v>5304</v>
      </c>
      <c r="D4179" s="149" t="s">
        <v>24510</v>
      </c>
    </row>
    <row r="4180" spans="1:4" ht="13.5" x14ac:dyDescent="0.25">
      <c r="A4180" s="148">
        <v>96708</v>
      </c>
      <c r="B4180" s="148" t="s">
        <v>9764</v>
      </c>
      <c r="C4180" s="148" t="s">
        <v>5304</v>
      </c>
      <c r="D4180" s="149" t="s">
        <v>21331</v>
      </c>
    </row>
    <row r="4181" spans="1:4" ht="13.5" x14ac:dyDescent="0.25">
      <c r="A4181" s="148">
        <v>96709</v>
      </c>
      <c r="B4181" s="148" t="s">
        <v>9765</v>
      </c>
      <c r="C4181" s="148" t="s">
        <v>5304</v>
      </c>
      <c r="D4181" s="149" t="s">
        <v>24511</v>
      </c>
    </row>
    <row r="4182" spans="1:4" ht="13.5" x14ac:dyDescent="0.25">
      <c r="A4182" s="148">
        <v>96710</v>
      </c>
      <c r="B4182" s="148" t="s">
        <v>9766</v>
      </c>
      <c r="C4182" s="148" t="s">
        <v>5304</v>
      </c>
      <c r="D4182" s="149" t="s">
        <v>24512</v>
      </c>
    </row>
    <row r="4183" spans="1:4" ht="13.5" x14ac:dyDescent="0.25">
      <c r="A4183" s="148">
        <v>96711</v>
      </c>
      <c r="B4183" s="148" t="s">
        <v>9767</v>
      </c>
      <c r="C4183" s="148" t="s">
        <v>5304</v>
      </c>
      <c r="D4183" s="149" t="s">
        <v>13291</v>
      </c>
    </row>
    <row r="4184" spans="1:4" ht="13.5" x14ac:dyDescent="0.25">
      <c r="A4184" s="148">
        <v>96712</v>
      </c>
      <c r="B4184" s="148" t="s">
        <v>9768</v>
      </c>
      <c r="C4184" s="148" t="s">
        <v>5304</v>
      </c>
      <c r="D4184" s="149" t="s">
        <v>14465</v>
      </c>
    </row>
    <row r="4185" spans="1:4" ht="13.5" x14ac:dyDescent="0.25">
      <c r="A4185" s="148">
        <v>96713</v>
      </c>
      <c r="B4185" s="148" t="s">
        <v>9769</v>
      </c>
      <c r="C4185" s="148" t="s">
        <v>5304</v>
      </c>
      <c r="D4185" s="149" t="s">
        <v>24297</v>
      </c>
    </row>
    <row r="4186" spans="1:4" ht="13.5" x14ac:dyDescent="0.25">
      <c r="A4186" s="148">
        <v>96714</v>
      </c>
      <c r="B4186" s="148" t="s">
        <v>9770</v>
      </c>
      <c r="C4186" s="148" t="s">
        <v>5304</v>
      </c>
      <c r="D4186" s="149" t="s">
        <v>24097</v>
      </c>
    </row>
    <row r="4187" spans="1:4" ht="13.5" x14ac:dyDescent="0.25">
      <c r="A4187" s="148">
        <v>96715</v>
      </c>
      <c r="B4187" s="148" t="s">
        <v>9771</v>
      </c>
      <c r="C4187" s="148" t="s">
        <v>5304</v>
      </c>
      <c r="D4187" s="149" t="s">
        <v>24513</v>
      </c>
    </row>
    <row r="4188" spans="1:4" ht="13.5" x14ac:dyDescent="0.25">
      <c r="A4188" s="148">
        <v>96716</v>
      </c>
      <c r="B4188" s="148" t="s">
        <v>9772</v>
      </c>
      <c r="C4188" s="148" t="s">
        <v>5304</v>
      </c>
      <c r="D4188" s="149" t="s">
        <v>24514</v>
      </c>
    </row>
    <row r="4189" spans="1:4" ht="13.5" x14ac:dyDescent="0.25">
      <c r="A4189" s="148">
        <v>96717</v>
      </c>
      <c r="B4189" s="148" t="s">
        <v>9773</v>
      </c>
      <c r="C4189" s="148" t="s">
        <v>5304</v>
      </c>
      <c r="D4189" s="149" t="s">
        <v>24515</v>
      </c>
    </row>
    <row r="4190" spans="1:4" ht="13.5" x14ac:dyDescent="0.25">
      <c r="A4190" s="148">
        <v>96736</v>
      </c>
      <c r="B4190" s="148" t="s">
        <v>9774</v>
      </c>
      <c r="C4190" s="148" t="s">
        <v>5304</v>
      </c>
      <c r="D4190" s="149" t="s">
        <v>24509</v>
      </c>
    </row>
    <row r="4191" spans="1:4" ht="13.5" x14ac:dyDescent="0.25">
      <c r="A4191" s="148">
        <v>96737</v>
      </c>
      <c r="B4191" s="148" t="s">
        <v>9775</v>
      </c>
      <c r="C4191" s="148" t="s">
        <v>5304</v>
      </c>
      <c r="D4191" s="149" t="s">
        <v>15049</v>
      </c>
    </row>
    <row r="4192" spans="1:4" ht="13.5" x14ac:dyDescent="0.25">
      <c r="A4192" s="148">
        <v>96738</v>
      </c>
      <c r="B4192" s="148" t="s">
        <v>9776</v>
      </c>
      <c r="C4192" s="148" t="s">
        <v>5304</v>
      </c>
      <c r="D4192" s="149" t="s">
        <v>20322</v>
      </c>
    </row>
    <row r="4193" spans="1:4" ht="13.5" x14ac:dyDescent="0.25">
      <c r="A4193" s="148">
        <v>96739</v>
      </c>
      <c r="B4193" s="148" t="s">
        <v>9777</v>
      </c>
      <c r="C4193" s="148" t="s">
        <v>5304</v>
      </c>
      <c r="D4193" s="149" t="s">
        <v>14208</v>
      </c>
    </row>
    <row r="4194" spans="1:4" ht="13.5" x14ac:dyDescent="0.25">
      <c r="A4194" s="148">
        <v>96740</v>
      </c>
      <c r="B4194" s="148" t="s">
        <v>9778</v>
      </c>
      <c r="C4194" s="148" t="s">
        <v>5304</v>
      </c>
      <c r="D4194" s="149" t="s">
        <v>14938</v>
      </c>
    </row>
    <row r="4195" spans="1:4" ht="13.5" x14ac:dyDescent="0.25">
      <c r="A4195" s="148">
        <v>96741</v>
      </c>
      <c r="B4195" s="148" t="s">
        <v>9779</v>
      </c>
      <c r="C4195" s="148" t="s">
        <v>5304</v>
      </c>
      <c r="D4195" s="149" t="s">
        <v>21253</v>
      </c>
    </row>
    <row r="4196" spans="1:4" ht="13.5" x14ac:dyDescent="0.25">
      <c r="A4196" s="148">
        <v>96742</v>
      </c>
      <c r="B4196" s="148" t="s">
        <v>9780</v>
      </c>
      <c r="C4196" s="148" t="s">
        <v>5304</v>
      </c>
      <c r="D4196" s="149" t="s">
        <v>12709</v>
      </c>
    </row>
    <row r="4197" spans="1:4" ht="13.5" x14ac:dyDescent="0.25">
      <c r="A4197" s="148">
        <v>96743</v>
      </c>
      <c r="B4197" s="148" t="s">
        <v>9781</v>
      </c>
      <c r="C4197" s="148" t="s">
        <v>5304</v>
      </c>
      <c r="D4197" s="149" t="s">
        <v>24279</v>
      </c>
    </row>
    <row r="4198" spans="1:4" ht="13.5" x14ac:dyDescent="0.25">
      <c r="A4198" s="148">
        <v>96744</v>
      </c>
      <c r="B4198" s="148" t="s">
        <v>9782</v>
      </c>
      <c r="C4198" s="148" t="s">
        <v>5304</v>
      </c>
      <c r="D4198" s="149" t="s">
        <v>16632</v>
      </c>
    </row>
    <row r="4199" spans="1:4" ht="13.5" x14ac:dyDescent="0.25">
      <c r="A4199" s="148">
        <v>96745</v>
      </c>
      <c r="B4199" s="148" t="s">
        <v>9783</v>
      </c>
      <c r="C4199" s="148" t="s">
        <v>5304</v>
      </c>
      <c r="D4199" s="149" t="s">
        <v>24516</v>
      </c>
    </row>
    <row r="4200" spans="1:4" ht="13.5" x14ac:dyDescent="0.25">
      <c r="A4200" s="148">
        <v>96746</v>
      </c>
      <c r="B4200" s="148" t="s">
        <v>9784</v>
      </c>
      <c r="C4200" s="148" t="s">
        <v>5304</v>
      </c>
      <c r="D4200" s="149" t="s">
        <v>24517</v>
      </c>
    </row>
    <row r="4201" spans="1:4" ht="13.5" x14ac:dyDescent="0.25">
      <c r="A4201" s="148">
        <v>96747</v>
      </c>
      <c r="B4201" s="148" t="s">
        <v>9785</v>
      </c>
      <c r="C4201" s="148" t="s">
        <v>5304</v>
      </c>
      <c r="D4201" s="149" t="s">
        <v>13285</v>
      </c>
    </row>
    <row r="4202" spans="1:4" ht="13.5" x14ac:dyDescent="0.25">
      <c r="A4202" s="148">
        <v>96748</v>
      </c>
      <c r="B4202" s="148" t="s">
        <v>9786</v>
      </c>
      <c r="C4202" s="148" t="s">
        <v>5304</v>
      </c>
      <c r="D4202" s="149" t="s">
        <v>14294</v>
      </c>
    </row>
    <row r="4203" spans="1:4" ht="13.5" x14ac:dyDescent="0.25">
      <c r="A4203" s="148">
        <v>96749</v>
      </c>
      <c r="B4203" s="148" t="s">
        <v>9787</v>
      </c>
      <c r="C4203" s="148" t="s">
        <v>5304</v>
      </c>
      <c r="D4203" s="149" t="s">
        <v>13964</v>
      </c>
    </row>
    <row r="4204" spans="1:4" ht="13.5" x14ac:dyDescent="0.25">
      <c r="A4204" s="148">
        <v>96750</v>
      </c>
      <c r="B4204" s="148" t="s">
        <v>9788</v>
      </c>
      <c r="C4204" s="148" t="s">
        <v>5304</v>
      </c>
      <c r="D4204" s="149" t="s">
        <v>21028</v>
      </c>
    </row>
    <row r="4205" spans="1:4" ht="13.5" x14ac:dyDescent="0.25">
      <c r="A4205" s="148">
        <v>96751</v>
      </c>
      <c r="B4205" s="148" t="s">
        <v>9789</v>
      </c>
      <c r="C4205" s="148" t="s">
        <v>5304</v>
      </c>
      <c r="D4205" s="149" t="s">
        <v>13846</v>
      </c>
    </row>
    <row r="4206" spans="1:4" ht="13.5" x14ac:dyDescent="0.25">
      <c r="A4206" s="148">
        <v>96752</v>
      </c>
      <c r="B4206" s="148" t="s">
        <v>9790</v>
      </c>
      <c r="C4206" s="148" t="s">
        <v>5304</v>
      </c>
      <c r="D4206" s="149" t="s">
        <v>13320</v>
      </c>
    </row>
    <row r="4207" spans="1:4" ht="13.5" x14ac:dyDescent="0.25">
      <c r="A4207" s="148">
        <v>96753</v>
      </c>
      <c r="B4207" s="148" t="s">
        <v>9791</v>
      </c>
      <c r="C4207" s="148" t="s">
        <v>5304</v>
      </c>
      <c r="D4207" s="149" t="s">
        <v>24518</v>
      </c>
    </row>
    <row r="4208" spans="1:4" ht="13.5" x14ac:dyDescent="0.25">
      <c r="A4208" s="148">
        <v>96754</v>
      </c>
      <c r="B4208" s="148" t="s">
        <v>9792</v>
      </c>
      <c r="C4208" s="148" t="s">
        <v>5304</v>
      </c>
      <c r="D4208" s="149" t="s">
        <v>17312</v>
      </c>
    </row>
    <row r="4209" spans="1:4" ht="13.5" x14ac:dyDescent="0.25">
      <c r="A4209" s="148">
        <v>96755</v>
      </c>
      <c r="B4209" s="148" t="s">
        <v>9793</v>
      </c>
      <c r="C4209" s="148" t="s">
        <v>5304</v>
      </c>
      <c r="D4209" s="149" t="s">
        <v>24519</v>
      </c>
    </row>
    <row r="4210" spans="1:4" ht="13.5" x14ac:dyDescent="0.25">
      <c r="A4210" s="148">
        <v>96756</v>
      </c>
      <c r="B4210" s="148" t="s">
        <v>9794</v>
      </c>
      <c r="C4210" s="148" t="s">
        <v>5304</v>
      </c>
      <c r="D4210" s="149" t="s">
        <v>15143</v>
      </c>
    </row>
    <row r="4211" spans="1:4" ht="13.5" x14ac:dyDescent="0.25">
      <c r="A4211" s="148">
        <v>96757</v>
      </c>
      <c r="B4211" s="148" t="s">
        <v>9795</v>
      </c>
      <c r="C4211" s="148" t="s">
        <v>5304</v>
      </c>
      <c r="D4211" s="149" t="s">
        <v>14675</v>
      </c>
    </row>
    <row r="4212" spans="1:4" ht="13.5" x14ac:dyDescent="0.25">
      <c r="A4212" s="148">
        <v>96758</v>
      </c>
      <c r="B4212" s="148" t="s">
        <v>9796</v>
      </c>
      <c r="C4212" s="148" t="s">
        <v>5304</v>
      </c>
      <c r="D4212" s="149" t="s">
        <v>16203</v>
      </c>
    </row>
    <row r="4213" spans="1:4" ht="13.5" x14ac:dyDescent="0.25">
      <c r="A4213" s="148">
        <v>96759</v>
      </c>
      <c r="B4213" s="148" t="s">
        <v>9797</v>
      </c>
      <c r="C4213" s="148" t="s">
        <v>5304</v>
      </c>
      <c r="D4213" s="149" t="s">
        <v>24520</v>
      </c>
    </row>
    <row r="4214" spans="1:4" ht="13.5" x14ac:dyDescent="0.25">
      <c r="A4214" s="148">
        <v>96760</v>
      </c>
      <c r="B4214" s="148" t="s">
        <v>9798</v>
      </c>
      <c r="C4214" s="148" t="s">
        <v>5304</v>
      </c>
      <c r="D4214" s="149" t="s">
        <v>24521</v>
      </c>
    </row>
    <row r="4215" spans="1:4" ht="13.5" x14ac:dyDescent="0.25">
      <c r="A4215" s="148">
        <v>96761</v>
      </c>
      <c r="B4215" s="148" t="s">
        <v>9799</v>
      </c>
      <c r="C4215" s="148" t="s">
        <v>5304</v>
      </c>
      <c r="D4215" s="149" t="s">
        <v>14319</v>
      </c>
    </row>
    <row r="4216" spans="1:4" ht="13.5" x14ac:dyDescent="0.25">
      <c r="A4216" s="148">
        <v>96762</v>
      </c>
      <c r="B4216" s="148" t="s">
        <v>9800</v>
      </c>
      <c r="C4216" s="148" t="s">
        <v>5304</v>
      </c>
      <c r="D4216" s="149" t="s">
        <v>24522</v>
      </c>
    </row>
    <row r="4217" spans="1:4" ht="13.5" x14ac:dyDescent="0.25">
      <c r="A4217" s="148">
        <v>96763</v>
      </c>
      <c r="B4217" s="148" t="s">
        <v>9801</v>
      </c>
      <c r="C4217" s="148" t="s">
        <v>5304</v>
      </c>
      <c r="D4217" s="149" t="s">
        <v>24523</v>
      </c>
    </row>
    <row r="4218" spans="1:4" ht="13.5" x14ac:dyDescent="0.25">
      <c r="A4218" s="148">
        <v>96764</v>
      </c>
      <c r="B4218" s="148" t="s">
        <v>9802</v>
      </c>
      <c r="C4218" s="148" t="s">
        <v>5304</v>
      </c>
      <c r="D4218" s="149" t="s">
        <v>24524</v>
      </c>
    </row>
    <row r="4219" spans="1:4" ht="13.5" x14ac:dyDescent="0.25">
      <c r="A4219" s="148">
        <v>96802</v>
      </c>
      <c r="B4219" s="148" t="s">
        <v>9803</v>
      </c>
      <c r="C4219" s="148" t="s">
        <v>5304</v>
      </c>
      <c r="D4219" s="149" t="s">
        <v>23370</v>
      </c>
    </row>
    <row r="4220" spans="1:4" ht="13.5" x14ac:dyDescent="0.25">
      <c r="A4220" s="148">
        <v>96803</v>
      </c>
      <c r="B4220" s="148" t="s">
        <v>9804</v>
      </c>
      <c r="C4220" s="148" t="s">
        <v>5304</v>
      </c>
      <c r="D4220" s="149" t="s">
        <v>24525</v>
      </c>
    </row>
    <row r="4221" spans="1:4" ht="13.5" x14ac:dyDescent="0.25">
      <c r="A4221" s="148">
        <v>96804</v>
      </c>
      <c r="B4221" s="148" t="s">
        <v>9805</v>
      </c>
      <c r="C4221" s="148" t="s">
        <v>5304</v>
      </c>
      <c r="D4221" s="149" t="s">
        <v>24526</v>
      </c>
    </row>
    <row r="4222" spans="1:4" ht="13.5" x14ac:dyDescent="0.25">
      <c r="A4222" s="148">
        <v>96805</v>
      </c>
      <c r="B4222" s="148" t="s">
        <v>9806</v>
      </c>
      <c r="C4222" s="148" t="s">
        <v>5304</v>
      </c>
      <c r="D4222" s="149" t="s">
        <v>24527</v>
      </c>
    </row>
    <row r="4223" spans="1:4" ht="13.5" x14ac:dyDescent="0.25">
      <c r="A4223" s="148">
        <v>96806</v>
      </c>
      <c r="B4223" s="148" t="s">
        <v>9807</v>
      </c>
      <c r="C4223" s="148" t="s">
        <v>5304</v>
      </c>
      <c r="D4223" s="149" t="s">
        <v>24528</v>
      </c>
    </row>
    <row r="4224" spans="1:4" ht="13.5" x14ac:dyDescent="0.25">
      <c r="A4224" s="148">
        <v>96807</v>
      </c>
      <c r="B4224" s="148" t="s">
        <v>9808</v>
      </c>
      <c r="C4224" s="148" t="s">
        <v>5304</v>
      </c>
      <c r="D4224" s="149" t="s">
        <v>24529</v>
      </c>
    </row>
    <row r="4225" spans="1:4" ht="13.5" x14ac:dyDescent="0.25">
      <c r="A4225" s="148">
        <v>96808</v>
      </c>
      <c r="B4225" s="148" t="s">
        <v>9809</v>
      </c>
      <c r="C4225" s="148" t="s">
        <v>5304</v>
      </c>
      <c r="D4225" s="149" t="s">
        <v>14226</v>
      </c>
    </row>
    <row r="4226" spans="1:4" ht="13.5" x14ac:dyDescent="0.25">
      <c r="A4226" s="148">
        <v>96809</v>
      </c>
      <c r="B4226" s="148" t="s">
        <v>9810</v>
      </c>
      <c r="C4226" s="148" t="s">
        <v>5304</v>
      </c>
      <c r="D4226" s="149" t="s">
        <v>12591</v>
      </c>
    </row>
    <row r="4227" spans="1:4" ht="13.5" x14ac:dyDescent="0.25">
      <c r="A4227" s="148">
        <v>96810</v>
      </c>
      <c r="B4227" s="148" t="s">
        <v>9811</v>
      </c>
      <c r="C4227" s="148" t="s">
        <v>5304</v>
      </c>
      <c r="D4227" s="149" t="s">
        <v>16742</v>
      </c>
    </row>
    <row r="4228" spans="1:4" ht="13.5" x14ac:dyDescent="0.25">
      <c r="A4228" s="148">
        <v>96811</v>
      </c>
      <c r="B4228" s="148" t="s">
        <v>9812</v>
      </c>
      <c r="C4228" s="148" t="s">
        <v>5304</v>
      </c>
      <c r="D4228" s="149" t="s">
        <v>24530</v>
      </c>
    </row>
    <row r="4229" spans="1:4" ht="13.5" x14ac:dyDescent="0.25">
      <c r="A4229" s="148">
        <v>96812</v>
      </c>
      <c r="B4229" s="148" t="s">
        <v>9813</v>
      </c>
      <c r="C4229" s="148" t="s">
        <v>5304</v>
      </c>
      <c r="D4229" s="149" t="s">
        <v>14301</v>
      </c>
    </row>
    <row r="4230" spans="1:4" ht="13.5" x14ac:dyDescent="0.25">
      <c r="A4230" s="148">
        <v>96813</v>
      </c>
      <c r="B4230" s="148" t="s">
        <v>9814</v>
      </c>
      <c r="C4230" s="148" t="s">
        <v>5304</v>
      </c>
      <c r="D4230" s="149" t="s">
        <v>14497</v>
      </c>
    </row>
    <row r="4231" spans="1:4" ht="13.5" x14ac:dyDescent="0.25">
      <c r="A4231" s="148">
        <v>96814</v>
      </c>
      <c r="B4231" s="148" t="s">
        <v>9815</v>
      </c>
      <c r="C4231" s="148" t="s">
        <v>5304</v>
      </c>
      <c r="D4231" s="149" t="s">
        <v>14957</v>
      </c>
    </row>
    <row r="4232" spans="1:4" ht="13.5" x14ac:dyDescent="0.25">
      <c r="A4232" s="148">
        <v>96815</v>
      </c>
      <c r="B4232" s="148" t="s">
        <v>9816</v>
      </c>
      <c r="C4232" s="148" t="s">
        <v>5304</v>
      </c>
      <c r="D4232" s="149" t="s">
        <v>14193</v>
      </c>
    </row>
    <row r="4233" spans="1:4" ht="13.5" x14ac:dyDescent="0.25">
      <c r="A4233" s="148">
        <v>96816</v>
      </c>
      <c r="B4233" s="148" t="s">
        <v>9817</v>
      </c>
      <c r="C4233" s="148" t="s">
        <v>5304</v>
      </c>
      <c r="D4233" s="149" t="s">
        <v>14459</v>
      </c>
    </row>
    <row r="4234" spans="1:4" ht="13.5" x14ac:dyDescent="0.25">
      <c r="A4234" s="148">
        <v>96817</v>
      </c>
      <c r="B4234" s="148" t="s">
        <v>9818</v>
      </c>
      <c r="C4234" s="148" t="s">
        <v>5304</v>
      </c>
      <c r="D4234" s="149" t="s">
        <v>24531</v>
      </c>
    </row>
    <row r="4235" spans="1:4" ht="13.5" x14ac:dyDescent="0.25">
      <c r="A4235" s="148">
        <v>96818</v>
      </c>
      <c r="B4235" s="148" t="s">
        <v>9819</v>
      </c>
      <c r="C4235" s="148" t="s">
        <v>5304</v>
      </c>
      <c r="D4235" s="149" t="s">
        <v>16600</v>
      </c>
    </row>
    <row r="4236" spans="1:4" ht="13.5" x14ac:dyDescent="0.25">
      <c r="A4236" s="148">
        <v>96819</v>
      </c>
      <c r="B4236" s="148" t="s">
        <v>9820</v>
      </c>
      <c r="C4236" s="148" t="s">
        <v>5304</v>
      </c>
      <c r="D4236" s="149" t="s">
        <v>16600</v>
      </c>
    </row>
    <row r="4237" spans="1:4" ht="13.5" x14ac:dyDescent="0.25">
      <c r="A4237" s="148">
        <v>96820</v>
      </c>
      <c r="B4237" s="148" t="s">
        <v>9821</v>
      </c>
      <c r="C4237" s="148" t="s">
        <v>5304</v>
      </c>
      <c r="D4237" s="149" t="s">
        <v>13013</v>
      </c>
    </row>
    <row r="4238" spans="1:4" ht="13.5" x14ac:dyDescent="0.25">
      <c r="A4238" s="148">
        <v>96821</v>
      </c>
      <c r="B4238" s="148" t="s">
        <v>9822</v>
      </c>
      <c r="C4238" s="148" t="s">
        <v>5304</v>
      </c>
      <c r="D4238" s="149" t="s">
        <v>24532</v>
      </c>
    </row>
    <row r="4239" spans="1:4" ht="13.5" x14ac:dyDescent="0.25">
      <c r="A4239" s="148">
        <v>96822</v>
      </c>
      <c r="B4239" s="148" t="s">
        <v>9823</v>
      </c>
      <c r="C4239" s="148" t="s">
        <v>5304</v>
      </c>
      <c r="D4239" s="149" t="s">
        <v>15911</v>
      </c>
    </row>
    <row r="4240" spans="1:4" ht="13.5" x14ac:dyDescent="0.25">
      <c r="A4240" s="148">
        <v>96823</v>
      </c>
      <c r="B4240" s="148" t="s">
        <v>9824</v>
      </c>
      <c r="C4240" s="148" t="s">
        <v>5304</v>
      </c>
      <c r="D4240" s="149" t="s">
        <v>20222</v>
      </c>
    </row>
    <row r="4241" spans="1:4" ht="13.5" x14ac:dyDescent="0.25">
      <c r="A4241" s="148">
        <v>96824</v>
      </c>
      <c r="B4241" s="148" t="s">
        <v>9825</v>
      </c>
      <c r="C4241" s="148" t="s">
        <v>5304</v>
      </c>
      <c r="D4241" s="149" t="s">
        <v>24533</v>
      </c>
    </row>
    <row r="4242" spans="1:4" ht="13.5" x14ac:dyDescent="0.25">
      <c r="A4242" s="148">
        <v>96825</v>
      </c>
      <c r="B4242" s="148" t="s">
        <v>9826</v>
      </c>
      <c r="C4242" s="148" t="s">
        <v>5304</v>
      </c>
      <c r="D4242" s="149" t="s">
        <v>24249</v>
      </c>
    </row>
    <row r="4243" spans="1:4" ht="13.5" x14ac:dyDescent="0.25">
      <c r="A4243" s="148">
        <v>96826</v>
      </c>
      <c r="B4243" s="148" t="s">
        <v>9827</v>
      </c>
      <c r="C4243" s="148" t="s">
        <v>5304</v>
      </c>
      <c r="D4243" s="149" t="s">
        <v>24534</v>
      </c>
    </row>
    <row r="4244" spans="1:4" ht="13.5" x14ac:dyDescent="0.25">
      <c r="A4244" s="148">
        <v>96827</v>
      </c>
      <c r="B4244" s="148" t="s">
        <v>9828</v>
      </c>
      <c r="C4244" s="148" t="s">
        <v>5304</v>
      </c>
      <c r="D4244" s="149" t="s">
        <v>15369</v>
      </c>
    </row>
    <row r="4245" spans="1:4" ht="13.5" x14ac:dyDescent="0.25">
      <c r="A4245" s="148">
        <v>96828</v>
      </c>
      <c r="B4245" s="148" t="s">
        <v>9829</v>
      </c>
      <c r="C4245" s="148" t="s">
        <v>5304</v>
      </c>
      <c r="D4245" s="149" t="s">
        <v>24535</v>
      </c>
    </row>
    <row r="4246" spans="1:4" ht="13.5" x14ac:dyDescent="0.25">
      <c r="A4246" s="148">
        <v>96829</v>
      </c>
      <c r="B4246" s="148" t="s">
        <v>9830</v>
      </c>
      <c r="C4246" s="148" t="s">
        <v>5304</v>
      </c>
      <c r="D4246" s="149" t="s">
        <v>12526</v>
      </c>
    </row>
    <row r="4247" spans="1:4" ht="13.5" x14ac:dyDescent="0.25">
      <c r="A4247" s="148">
        <v>96830</v>
      </c>
      <c r="B4247" s="148" t="s">
        <v>9831</v>
      </c>
      <c r="C4247" s="148" t="s">
        <v>5304</v>
      </c>
      <c r="D4247" s="149" t="s">
        <v>22729</v>
      </c>
    </row>
    <row r="4248" spans="1:4" ht="13.5" x14ac:dyDescent="0.25">
      <c r="A4248" s="148">
        <v>96831</v>
      </c>
      <c r="B4248" s="148" t="s">
        <v>9832</v>
      </c>
      <c r="C4248" s="148" t="s">
        <v>5304</v>
      </c>
      <c r="D4248" s="149" t="s">
        <v>24536</v>
      </c>
    </row>
    <row r="4249" spans="1:4" ht="13.5" x14ac:dyDescent="0.25">
      <c r="A4249" s="148">
        <v>96832</v>
      </c>
      <c r="B4249" s="148" t="s">
        <v>9833</v>
      </c>
      <c r="C4249" s="148" t="s">
        <v>5304</v>
      </c>
      <c r="D4249" s="149" t="s">
        <v>13846</v>
      </c>
    </row>
    <row r="4250" spans="1:4" ht="13.5" x14ac:dyDescent="0.25">
      <c r="A4250" s="148">
        <v>96833</v>
      </c>
      <c r="B4250" s="148" t="s">
        <v>9834</v>
      </c>
      <c r="C4250" s="148" t="s">
        <v>5304</v>
      </c>
      <c r="D4250" s="149" t="s">
        <v>20329</v>
      </c>
    </row>
    <row r="4251" spans="1:4" ht="13.5" x14ac:dyDescent="0.25">
      <c r="A4251" s="148">
        <v>96834</v>
      </c>
      <c r="B4251" s="148" t="s">
        <v>9835</v>
      </c>
      <c r="C4251" s="148" t="s">
        <v>5304</v>
      </c>
      <c r="D4251" s="149" t="s">
        <v>24537</v>
      </c>
    </row>
    <row r="4252" spans="1:4" ht="13.5" x14ac:dyDescent="0.25">
      <c r="A4252" s="148">
        <v>96835</v>
      </c>
      <c r="B4252" s="148" t="s">
        <v>9836</v>
      </c>
      <c r="C4252" s="148" t="s">
        <v>5304</v>
      </c>
      <c r="D4252" s="149" t="s">
        <v>14195</v>
      </c>
    </row>
    <row r="4253" spans="1:4" ht="13.5" x14ac:dyDescent="0.25">
      <c r="A4253" s="148">
        <v>96836</v>
      </c>
      <c r="B4253" s="148" t="s">
        <v>9837</v>
      </c>
      <c r="C4253" s="148" t="s">
        <v>5304</v>
      </c>
      <c r="D4253" s="149" t="s">
        <v>12895</v>
      </c>
    </row>
    <row r="4254" spans="1:4" ht="13.5" x14ac:dyDescent="0.25">
      <c r="A4254" s="148">
        <v>96837</v>
      </c>
      <c r="B4254" s="148" t="s">
        <v>9838</v>
      </c>
      <c r="C4254" s="148" t="s">
        <v>5304</v>
      </c>
      <c r="D4254" s="149" t="s">
        <v>15447</v>
      </c>
    </row>
    <row r="4255" spans="1:4" ht="13.5" x14ac:dyDescent="0.25">
      <c r="A4255" s="148">
        <v>96838</v>
      </c>
      <c r="B4255" s="148" t="s">
        <v>9839</v>
      </c>
      <c r="C4255" s="148" t="s">
        <v>5304</v>
      </c>
      <c r="D4255" s="149" t="s">
        <v>24538</v>
      </c>
    </row>
    <row r="4256" spans="1:4" ht="13.5" x14ac:dyDescent="0.25">
      <c r="A4256" s="148">
        <v>96839</v>
      </c>
      <c r="B4256" s="148" t="s">
        <v>9840</v>
      </c>
      <c r="C4256" s="148" t="s">
        <v>5304</v>
      </c>
      <c r="D4256" s="149" t="s">
        <v>17322</v>
      </c>
    </row>
    <row r="4257" spans="1:4" ht="13.5" x14ac:dyDescent="0.25">
      <c r="A4257" s="148">
        <v>96840</v>
      </c>
      <c r="B4257" s="148" t="s">
        <v>9841</v>
      </c>
      <c r="C4257" s="148" t="s">
        <v>5304</v>
      </c>
      <c r="D4257" s="149" t="s">
        <v>16615</v>
      </c>
    </row>
    <row r="4258" spans="1:4" ht="13.5" x14ac:dyDescent="0.25">
      <c r="A4258" s="148">
        <v>96841</v>
      </c>
      <c r="B4258" s="148" t="s">
        <v>9842</v>
      </c>
      <c r="C4258" s="148" t="s">
        <v>5304</v>
      </c>
      <c r="D4258" s="149" t="s">
        <v>23482</v>
      </c>
    </row>
    <row r="4259" spans="1:4" ht="13.5" x14ac:dyDescent="0.25">
      <c r="A4259" s="148">
        <v>96842</v>
      </c>
      <c r="B4259" s="148" t="s">
        <v>9843</v>
      </c>
      <c r="C4259" s="148" t="s">
        <v>5304</v>
      </c>
      <c r="D4259" s="149" t="s">
        <v>24539</v>
      </c>
    </row>
    <row r="4260" spans="1:4" ht="13.5" x14ac:dyDescent="0.25">
      <c r="A4260" s="148">
        <v>96843</v>
      </c>
      <c r="B4260" s="148" t="s">
        <v>9844</v>
      </c>
      <c r="C4260" s="148" t="s">
        <v>5304</v>
      </c>
      <c r="D4260" s="149" t="s">
        <v>24540</v>
      </c>
    </row>
    <row r="4261" spans="1:4" ht="13.5" x14ac:dyDescent="0.25">
      <c r="A4261" s="148">
        <v>96844</v>
      </c>
      <c r="B4261" s="148" t="s">
        <v>9845</v>
      </c>
      <c r="C4261" s="148" t="s">
        <v>5304</v>
      </c>
      <c r="D4261" s="149" t="s">
        <v>14201</v>
      </c>
    </row>
    <row r="4262" spans="1:4" ht="13.5" x14ac:dyDescent="0.25">
      <c r="A4262" s="148">
        <v>96845</v>
      </c>
      <c r="B4262" s="148" t="s">
        <v>9846</v>
      </c>
      <c r="C4262" s="148" t="s">
        <v>5304</v>
      </c>
      <c r="D4262" s="149" t="s">
        <v>19866</v>
      </c>
    </row>
    <row r="4263" spans="1:4" ht="13.5" x14ac:dyDescent="0.25">
      <c r="A4263" s="148">
        <v>96846</v>
      </c>
      <c r="B4263" s="148" t="s">
        <v>9847</v>
      </c>
      <c r="C4263" s="148" t="s">
        <v>5304</v>
      </c>
      <c r="D4263" s="149" t="s">
        <v>22398</v>
      </c>
    </row>
    <row r="4264" spans="1:4" ht="13.5" x14ac:dyDescent="0.25">
      <c r="A4264" s="148">
        <v>96847</v>
      </c>
      <c r="B4264" s="148" t="s">
        <v>9848</v>
      </c>
      <c r="C4264" s="148" t="s">
        <v>5304</v>
      </c>
      <c r="D4264" s="149" t="s">
        <v>23241</v>
      </c>
    </row>
    <row r="4265" spans="1:4" ht="13.5" x14ac:dyDescent="0.25">
      <c r="A4265" s="148">
        <v>96848</v>
      </c>
      <c r="B4265" s="148" t="s">
        <v>9849</v>
      </c>
      <c r="C4265" s="148" t="s">
        <v>5304</v>
      </c>
      <c r="D4265" s="149" t="s">
        <v>24541</v>
      </c>
    </row>
    <row r="4266" spans="1:4" ht="13.5" x14ac:dyDescent="0.25">
      <c r="A4266" s="148">
        <v>96849</v>
      </c>
      <c r="B4266" s="148" t="s">
        <v>9850</v>
      </c>
      <c r="C4266" s="148" t="s">
        <v>5304</v>
      </c>
      <c r="D4266" s="149" t="s">
        <v>14941</v>
      </c>
    </row>
    <row r="4267" spans="1:4" ht="13.5" x14ac:dyDescent="0.25">
      <c r="A4267" s="148">
        <v>96850</v>
      </c>
      <c r="B4267" s="148" t="s">
        <v>9851</v>
      </c>
      <c r="C4267" s="148" t="s">
        <v>5304</v>
      </c>
      <c r="D4267" s="149" t="s">
        <v>20876</v>
      </c>
    </row>
    <row r="4268" spans="1:4" ht="13.5" x14ac:dyDescent="0.25">
      <c r="A4268" s="148">
        <v>96851</v>
      </c>
      <c r="B4268" s="148" t="s">
        <v>9852</v>
      </c>
      <c r="C4268" s="148" t="s">
        <v>5304</v>
      </c>
      <c r="D4268" s="149" t="s">
        <v>22605</v>
      </c>
    </row>
    <row r="4269" spans="1:4" ht="13.5" x14ac:dyDescent="0.25">
      <c r="A4269" s="148">
        <v>96852</v>
      </c>
      <c r="B4269" s="148" t="s">
        <v>9853</v>
      </c>
      <c r="C4269" s="148" t="s">
        <v>5304</v>
      </c>
      <c r="D4269" s="149" t="s">
        <v>20754</v>
      </c>
    </row>
    <row r="4270" spans="1:4" ht="13.5" x14ac:dyDescent="0.25">
      <c r="A4270" s="148">
        <v>96853</v>
      </c>
      <c r="B4270" s="148" t="s">
        <v>9854</v>
      </c>
      <c r="C4270" s="148" t="s">
        <v>5304</v>
      </c>
      <c r="D4270" s="149" t="s">
        <v>24542</v>
      </c>
    </row>
    <row r="4271" spans="1:4" ht="13.5" x14ac:dyDescent="0.25">
      <c r="A4271" s="148">
        <v>96854</v>
      </c>
      <c r="B4271" s="148" t="s">
        <v>9855</v>
      </c>
      <c r="C4271" s="148" t="s">
        <v>5304</v>
      </c>
      <c r="D4271" s="149" t="s">
        <v>15124</v>
      </c>
    </row>
    <row r="4272" spans="1:4" ht="13.5" x14ac:dyDescent="0.25">
      <c r="A4272" s="148">
        <v>96855</v>
      </c>
      <c r="B4272" s="148" t="s">
        <v>9856</v>
      </c>
      <c r="C4272" s="148" t="s">
        <v>5304</v>
      </c>
      <c r="D4272" s="149" t="s">
        <v>21604</v>
      </c>
    </row>
    <row r="4273" spans="1:4" ht="13.5" x14ac:dyDescent="0.25">
      <c r="A4273" s="148">
        <v>96856</v>
      </c>
      <c r="B4273" s="148" t="s">
        <v>9857</v>
      </c>
      <c r="C4273" s="148" t="s">
        <v>5304</v>
      </c>
      <c r="D4273" s="149" t="s">
        <v>22398</v>
      </c>
    </row>
    <row r="4274" spans="1:4" ht="13.5" x14ac:dyDescent="0.25">
      <c r="A4274" s="148">
        <v>96857</v>
      </c>
      <c r="B4274" s="148" t="s">
        <v>9858</v>
      </c>
      <c r="C4274" s="148" t="s">
        <v>5304</v>
      </c>
      <c r="D4274" s="149" t="s">
        <v>20000</v>
      </c>
    </row>
    <row r="4275" spans="1:4" ht="13.5" x14ac:dyDescent="0.25">
      <c r="A4275" s="148">
        <v>96858</v>
      </c>
      <c r="B4275" s="148" t="s">
        <v>9859</v>
      </c>
      <c r="C4275" s="148" t="s">
        <v>5304</v>
      </c>
      <c r="D4275" s="149" t="s">
        <v>24510</v>
      </c>
    </row>
    <row r="4276" spans="1:4" ht="13.5" x14ac:dyDescent="0.25">
      <c r="A4276" s="148">
        <v>96859</v>
      </c>
      <c r="B4276" s="148" t="s">
        <v>9860</v>
      </c>
      <c r="C4276" s="148" t="s">
        <v>5304</v>
      </c>
      <c r="D4276" s="149" t="s">
        <v>24543</v>
      </c>
    </row>
    <row r="4277" spans="1:4" ht="13.5" x14ac:dyDescent="0.25">
      <c r="A4277" s="148">
        <v>96860</v>
      </c>
      <c r="B4277" s="148" t="s">
        <v>9861</v>
      </c>
      <c r="C4277" s="148" t="s">
        <v>5304</v>
      </c>
      <c r="D4277" s="149" t="s">
        <v>21477</v>
      </c>
    </row>
    <row r="4278" spans="1:4" ht="13.5" x14ac:dyDescent="0.25">
      <c r="A4278" s="148">
        <v>96861</v>
      </c>
      <c r="B4278" s="148" t="s">
        <v>9862</v>
      </c>
      <c r="C4278" s="148" t="s">
        <v>5304</v>
      </c>
      <c r="D4278" s="149" t="s">
        <v>22219</v>
      </c>
    </row>
    <row r="4279" spans="1:4" ht="13.5" x14ac:dyDescent="0.25">
      <c r="A4279" s="148">
        <v>96862</v>
      </c>
      <c r="B4279" s="148" t="s">
        <v>9863</v>
      </c>
      <c r="C4279" s="148" t="s">
        <v>5304</v>
      </c>
      <c r="D4279" s="149" t="s">
        <v>24544</v>
      </c>
    </row>
    <row r="4280" spans="1:4" ht="13.5" x14ac:dyDescent="0.25">
      <c r="A4280" s="148">
        <v>96863</v>
      </c>
      <c r="B4280" s="148" t="s">
        <v>9864</v>
      </c>
      <c r="C4280" s="148" t="s">
        <v>5304</v>
      </c>
      <c r="D4280" s="149" t="s">
        <v>24545</v>
      </c>
    </row>
    <row r="4281" spans="1:4" ht="13.5" x14ac:dyDescent="0.25">
      <c r="A4281" s="148">
        <v>96864</v>
      </c>
      <c r="B4281" s="148" t="s">
        <v>9865</v>
      </c>
      <c r="C4281" s="148" t="s">
        <v>5304</v>
      </c>
      <c r="D4281" s="149" t="s">
        <v>20450</v>
      </c>
    </row>
    <row r="4282" spans="1:4" ht="13.5" x14ac:dyDescent="0.25">
      <c r="A4282" s="148">
        <v>96865</v>
      </c>
      <c r="B4282" s="148" t="s">
        <v>9866</v>
      </c>
      <c r="C4282" s="148" t="s">
        <v>5304</v>
      </c>
      <c r="D4282" s="149" t="s">
        <v>24546</v>
      </c>
    </row>
    <row r="4283" spans="1:4" ht="13.5" x14ac:dyDescent="0.25">
      <c r="A4283" s="148">
        <v>96866</v>
      </c>
      <c r="B4283" s="148" t="s">
        <v>9867</v>
      </c>
      <c r="C4283" s="148" t="s">
        <v>5304</v>
      </c>
      <c r="D4283" s="149" t="s">
        <v>24547</v>
      </c>
    </row>
    <row r="4284" spans="1:4" ht="13.5" x14ac:dyDescent="0.25">
      <c r="A4284" s="148">
        <v>96867</v>
      </c>
      <c r="B4284" s="148" t="s">
        <v>9868</v>
      </c>
      <c r="C4284" s="148" t="s">
        <v>5304</v>
      </c>
      <c r="D4284" s="149" t="s">
        <v>24548</v>
      </c>
    </row>
    <row r="4285" spans="1:4" ht="13.5" x14ac:dyDescent="0.25">
      <c r="A4285" s="148">
        <v>96868</v>
      </c>
      <c r="B4285" s="148" t="s">
        <v>9869</v>
      </c>
      <c r="C4285" s="148" t="s">
        <v>5304</v>
      </c>
      <c r="D4285" s="149" t="s">
        <v>24549</v>
      </c>
    </row>
    <row r="4286" spans="1:4" ht="13.5" x14ac:dyDescent="0.25">
      <c r="A4286" s="148">
        <v>96869</v>
      </c>
      <c r="B4286" s="148" t="s">
        <v>9870</v>
      </c>
      <c r="C4286" s="148" t="s">
        <v>5304</v>
      </c>
      <c r="D4286" s="149" t="s">
        <v>14102</v>
      </c>
    </row>
    <row r="4287" spans="1:4" ht="13.5" x14ac:dyDescent="0.25">
      <c r="A4287" s="148">
        <v>96870</v>
      </c>
      <c r="B4287" s="148" t="s">
        <v>9871</v>
      </c>
      <c r="C4287" s="148" t="s">
        <v>5304</v>
      </c>
      <c r="D4287" s="149" t="s">
        <v>24550</v>
      </c>
    </row>
    <row r="4288" spans="1:4" ht="13.5" x14ac:dyDescent="0.25">
      <c r="A4288" s="148">
        <v>96871</v>
      </c>
      <c r="B4288" s="148" t="s">
        <v>9872</v>
      </c>
      <c r="C4288" s="148" t="s">
        <v>5304</v>
      </c>
      <c r="D4288" s="149" t="s">
        <v>24551</v>
      </c>
    </row>
    <row r="4289" spans="1:4" ht="13.5" x14ac:dyDescent="0.25">
      <c r="A4289" s="148">
        <v>96872</v>
      </c>
      <c r="B4289" s="148" t="s">
        <v>9873</v>
      </c>
      <c r="C4289" s="148" t="s">
        <v>5304</v>
      </c>
      <c r="D4289" s="149" t="s">
        <v>24552</v>
      </c>
    </row>
    <row r="4290" spans="1:4" ht="13.5" x14ac:dyDescent="0.25">
      <c r="A4290" s="148">
        <v>96873</v>
      </c>
      <c r="B4290" s="148" t="s">
        <v>9874</v>
      </c>
      <c r="C4290" s="148" t="s">
        <v>5304</v>
      </c>
      <c r="D4290" s="149" t="s">
        <v>24553</v>
      </c>
    </row>
    <row r="4291" spans="1:4" ht="13.5" x14ac:dyDescent="0.25">
      <c r="A4291" s="148">
        <v>96874</v>
      </c>
      <c r="B4291" s="148" t="s">
        <v>9875</v>
      </c>
      <c r="C4291" s="148" t="s">
        <v>5304</v>
      </c>
      <c r="D4291" s="149" t="s">
        <v>24554</v>
      </c>
    </row>
    <row r="4292" spans="1:4" ht="13.5" x14ac:dyDescent="0.25">
      <c r="A4292" s="148">
        <v>96875</v>
      </c>
      <c r="B4292" s="148" t="s">
        <v>9876</v>
      </c>
      <c r="C4292" s="148" t="s">
        <v>5304</v>
      </c>
      <c r="D4292" s="149" t="s">
        <v>19909</v>
      </c>
    </row>
    <row r="4293" spans="1:4" ht="13.5" x14ac:dyDescent="0.25">
      <c r="A4293" s="148">
        <v>96876</v>
      </c>
      <c r="B4293" s="148" t="s">
        <v>9877</v>
      </c>
      <c r="C4293" s="148" t="s">
        <v>5304</v>
      </c>
      <c r="D4293" s="149" t="s">
        <v>24555</v>
      </c>
    </row>
    <row r="4294" spans="1:4" ht="13.5" x14ac:dyDescent="0.25">
      <c r="A4294" s="148">
        <v>96877</v>
      </c>
      <c r="B4294" s="148" t="s">
        <v>9878</v>
      </c>
      <c r="C4294" s="148" t="s">
        <v>5304</v>
      </c>
      <c r="D4294" s="149" t="s">
        <v>24556</v>
      </c>
    </row>
    <row r="4295" spans="1:4" ht="13.5" x14ac:dyDescent="0.25">
      <c r="A4295" s="148">
        <v>96878</v>
      </c>
      <c r="B4295" s="148" t="s">
        <v>9879</v>
      </c>
      <c r="C4295" s="148" t="s">
        <v>5304</v>
      </c>
      <c r="D4295" s="149" t="s">
        <v>24557</v>
      </c>
    </row>
    <row r="4296" spans="1:4" ht="13.5" x14ac:dyDescent="0.25">
      <c r="A4296" s="148">
        <v>96879</v>
      </c>
      <c r="B4296" s="148" t="s">
        <v>9880</v>
      </c>
      <c r="C4296" s="148" t="s">
        <v>5304</v>
      </c>
      <c r="D4296" s="149" t="s">
        <v>24558</v>
      </c>
    </row>
    <row r="4297" spans="1:4" ht="13.5" x14ac:dyDescent="0.25">
      <c r="A4297" s="148">
        <v>96880</v>
      </c>
      <c r="B4297" s="148" t="s">
        <v>9881</v>
      </c>
      <c r="C4297" s="148" t="s">
        <v>5304</v>
      </c>
      <c r="D4297" s="149" t="s">
        <v>24559</v>
      </c>
    </row>
    <row r="4298" spans="1:4" ht="13.5" x14ac:dyDescent="0.25">
      <c r="A4298" s="148">
        <v>96881</v>
      </c>
      <c r="B4298" s="148" t="s">
        <v>9882</v>
      </c>
      <c r="C4298" s="148" t="s">
        <v>5304</v>
      </c>
      <c r="D4298" s="149" t="s">
        <v>24560</v>
      </c>
    </row>
    <row r="4299" spans="1:4" ht="13.5" x14ac:dyDescent="0.25">
      <c r="A4299" s="148">
        <v>97425</v>
      </c>
      <c r="B4299" s="148" t="s">
        <v>9883</v>
      </c>
      <c r="C4299" s="148" t="s">
        <v>5304</v>
      </c>
      <c r="D4299" s="149" t="s">
        <v>24561</v>
      </c>
    </row>
    <row r="4300" spans="1:4" ht="13.5" x14ac:dyDescent="0.25">
      <c r="A4300" s="148">
        <v>97426</v>
      </c>
      <c r="B4300" s="148" t="s">
        <v>9884</v>
      </c>
      <c r="C4300" s="148" t="s">
        <v>5304</v>
      </c>
      <c r="D4300" s="149" t="s">
        <v>19454</v>
      </c>
    </row>
    <row r="4301" spans="1:4" ht="13.5" x14ac:dyDescent="0.25">
      <c r="A4301" s="148">
        <v>97427</v>
      </c>
      <c r="B4301" s="148" t="s">
        <v>9885</v>
      </c>
      <c r="C4301" s="148" t="s">
        <v>5304</v>
      </c>
      <c r="D4301" s="149" t="s">
        <v>13229</v>
      </c>
    </row>
    <row r="4302" spans="1:4" ht="13.5" x14ac:dyDescent="0.25">
      <c r="A4302" s="148">
        <v>97428</v>
      </c>
      <c r="B4302" s="148" t="s">
        <v>9886</v>
      </c>
      <c r="C4302" s="148" t="s">
        <v>5304</v>
      </c>
      <c r="D4302" s="149" t="s">
        <v>24562</v>
      </c>
    </row>
    <row r="4303" spans="1:4" ht="13.5" x14ac:dyDescent="0.25">
      <c r="A4303" s="148">
        <v>97429</v>
      </c>
      <c r="B4303" s="148" t="s">
        <v>9887</v>
      </c>
      <c r="C4303" s="148" t="s">
        <v>5304</v>
      </c>
      <c r="D4303" s="149" t="s">
        <v>19828</v>
      </c>
    </row>
    <row r="4304" spans="1:4" ht="13.5" x14ac:dyDescent="0.25">
      <c r="A4304" s="148">
        <v>97430</v>
      </c>
      <c r="B4304" s="148" t="s">
        <v>18643</v>
      </c>
      <c r="C4304" s="148" t="s">
        <v>5304</v>
      </c>
      <c r="D4304" s="149" t="s">
        <v>24563</v>
      </c>
    </row>
    <row r="4305" spans="1:4" ht="13.5" x14ac:dyDescent="0.25">
      <c r="A4305" s="148">
        <v>97431</v>
      </c>
      <c r="B4305" s="148" t="s">
        <v>18644</v>
      </c>
      <c r="C4305" s="148" t="s">
        <v>5304</v>
      </c>
      <c r="D4305" s="149" t="s">
        <v>22105</v>
      </c>
    </row>
    <row r="4306" spans="1:4" ht="13.5" x14ac:dyDescent="0.25">
      <c r="A4306" s="148">
        <v>97432</v>
      </c>
      <c r="B4306" s="148" t="s">
        <v>18645</v>
      </c>
      <c r="C4306" s="148" t="s">
        <v>5304</v>
      </c>
      <c r="D4306" s="149" t="s">
        <v>20426</v>
      </c>
    </row>
    <row r="4307" spans="1:4" ht="13.5" x14ac:dyDescent="0.25">
      <c r="A4307" s="148">
        <v>97433</v>
      </c>
      <c r="B4307" s="148" t="s">
        <v>18646</v>
      </c>
      <c r="C4307" s="148" t="s">
        <v>5304</v>
      </c>
      <c r="D4307" s="149" t="s">
        <v>21991</v>
      </c>
    </row>
    <row r="4308" spans="1:4" ht="13.5" x14ac:dyDescent="0.25">
      <c r="A4308" s="148">
        <v>97434</v>
      </c>
      <c r="B4308" s="148" t="s">
        <v>18647</v>
      </c>
      <c r="C4308" s="148" t="s">
        <v>5304</v>
      </c>
      <c r="D4308" s="149" t="s">
        <v>24564</v>
      </c>
    </row>
    <row r="4309" spans="1:4" ht="13.5" x14ac:dyDescent="0.25">
      <c r="A4309" s="148">
        <v>97435</v>
      </c>
      <c r="B4309" s="148" t="s">
        <v>18648</v>
      </c>
      <c r="C4309" s="148" t="s">
        <v>5304</v>
      </c>
      <c r="D4309" s="149" t="s">
        <v>24565</v>
      </c>
    </row>
    <row r="4310" spans="1:4" ht="13.5" x14ac:dyDescent="0.25">
      <c r="A4310" s="148">
        <v>97436</v>
      </c>
      <c r="B4310" s="148" t="s">
        <v>18649</v>
      </c>
      <c r="C4310" s="148" t="s">
        <v>5304</v>
      </c>
      <c r="D4310" s="149" t="s">
        <v>24566</v>
      </c>
    </row>
    <row r="4311" spans="1:4" ht="13.5" x14ac:dyDescent="0.25">
      <c r="A4311" s="148">
        <v>97437</v>
      </c>
      <c r="B4311" s="148" t="s">
        <v>18650</v>
      </c>
      <c r="C4311" s="148" t="s">
        <v>5304</v>
      </c>
      <c r="D4311" s="149" t="s">
        <v>24567</v>
      </c>
    </row>
    <row r="4312" spans="1:4" ht="13.5" x14ac:dyDescent="0.25">
      <c r="A4312" s="148">
        <v>97438</v>
      </c>
      <c r="B4312" s="148" t="s">
        <v>18651</v>
      </c>
      <c r="C4312" s="148" t="s">
        <v>5304</v>
      </c>
      <c r="D4312" s="149" t="s">
        <v>24568</v>
      </c>
    </row>
    <row r="4313" spans="1:4" ht="13.5" x14ac:dyDescent="0.25">
      <c r="A4313" s="148">
        <v>97439</v>
      </c>
      <c r="B4313" s="148" t="s">
        <v>18652</v>
      </c>
      <c r="C4313" s="148" t="s">
        <v>5304</v>
      </c>
      <c r="D4313" s="149" t="s">
        <v>24569</v>
      </c>
    </row>
    <row r="4314" spans="1:4" ht="13.5" x14ac:dyDescent="0.25">
      <c r="A4314" s="148">
        <v>97440</v>
      </c>
      <c r="B4314" s="148" t="s">
        <v>18653</v>
      </c>
      <c r="C4314" s="148" t="s">
        <v>5304</v>
      </c>
      <c r="D4314" s="149" t="s">
        <v>24570</v>
      </c>
    </row>
    <row r="4315" spans="1:4" ht="13.5" x14ac:dyDescent="0.25">
      <c r="A4315" s="148">
        <v>97442</v>
      </c>
      <c r="B4315" s="148" t="s">
        <v>18654</v>
      </c>
      <c r="C4315" s="148" t="s">
        <v>5304</v>
      </c>
      <c r="D4315" s="149" t="s">
        <v>24571</v>
      </c>
    </row>
    <row r="4316" spans="1:4" ht="13.5" x14ac:dyDescent="0.25">
      <c r="A4316" s="148">
        <v>97443</v>
      </c>
      <c r="B4316" s="148" t="s">
        <v>18655</v>
      </c>
      <c r="C4316" s="148" t="s">
        <v>5304</v>
      </c>
      <c r="D4316" s="149" t="s">
        <v>24572</v>
      </c>
    </row>
    <row r="4317" spans="1:4" ht="13.5" x14ac:dyDescent="0.25">
      <c r="A4317" s="148">
        <v>97444</v>
      </c>
      <c r="B4317" s="148" t="s">
        <v>18656</v>
      </c>
      <c r="C4317" s="148" t="s">
        <v>5304</v>
      </c>
      <c r="D4317" s="149" t="s">
        <v>24573</v>
      </c>
    </row>
    <row r="4318" spans="1:4" ht="13.5" x14ac:dyDescent="0.25">
      <c r="A4318" s="148">
        <v>97446</v>
      </c>
      <c r="B4318" s="148" t="s">
        <v>18657</v>
      </c>
      <c r="C4318" s="148" t="s">
        <v>5304</v>
      </c>
      <c r="D4318" s="149" t="s">
        <v>24574</v>
      </c>
    </row>
    <row r="4319" spans="1:4" ht="13.5" x14ac:dyDescent="0.25">
      <c r="A4319" s="148">
        <v>97447</v>
      </c>
      <c r="B4319" s="148" t="s">
        <v>18658</v>
      </c>
      <c r="C4319" s="148" t="s">
        <v>5304</v>
      </c>
      <c r="D4319" s="149" t="s">
        <v>24574</v>
      </c>
    </row>
    <row r="4320" spans="1:4" ht="13.5" x14ac:dyDescent="0.25">
      <c r="A4320" s="148">
        <v>97449</v>
      </c>
      <c r="B4320" s="148" t="s">
        <v>18659</v>
      </c>
      <c r="C4320" s="148" t="s">
        <v>5304</v>
      </c>
      <c r="D4320" s="149" t="s">
        <v>24575</v>
      </c>
    </row>
    <row r="4321" spans="1:4" ht="13.5" x14ac:dyDescent="0.25">
      <c r="A4321" s="148">
        <v>97450</v>
      </c>
      <c r="B4321" s="148" t="s">
        <v>18660</v>
      </c>
      <c r="C4321" s="148" t="s">
        <v>5304</v>
      </c>
      <c r="D4321" s="149" t="s">
        <v>24576</v>
      </c>
    </row>
    <row r="4322" spans="1:4" ht="13.5" x14ac:dyDescent="0.25">
      <c r="A4322" s="148">
        <v>97452</v>
      </c>
      <c r="B4322" s="148" t="s">
        <v>18661</v>
      </c>
      <c r="C4322" s="148" t="s">
        <v>5304</v>
      </c>
      <c r="D4322" s="149" t="s">
        <v>24577</v>
      </c>
    </row>
    <row r="4323" spans="1:4" ht="13.5" x14ac:dyDescent="0.25">
      <c r="A4323" s="148">
        <v>97453</v>
      </c>
      <c r="B4323" s="148" t="s">
        <v>18662</v>
      </c>
      <c r="C4323" s="148" t="s">
        <v>5304</v>
      </c>
      <c r="D4323" s="149" t="s">
        <v>24578</v>
      </c>
    </row>
    <row r="4324" spans="1:4" ht="13.5" x14ac:dyDescent="0.25">
      <c r="A4324" s="148">
        <v>97454</v>
      </c>
      <c r="B4324" s="148" t="s">
        <v>18663</v>
      </c>
      <c r="C4324" s="148" t="s">
        <v>5304</v>
      </c>
      <c r="D4324" s="149" t="s">
        <v>24579</v>
      </c>
    </row>
    <row r="4325" spans="1:4" ht="13.5" x14ac:dyDescent="0.25">
      <c r="A4325" s="148">
        <v>97455</v>
      </c>
      <c r="B4325" s="148" t="s">
        <v>18664</v>
      </c>
      <c r="C4325" s="148" t="s">
        <v>5304</v>
      </c>
      <c r="D4325" s="149" t="s">
        <v>24580</v>
      </c>
    </row>
    <row r="4326" spans="1:4" ht="13.5" x14ac:dyDescent="0.25">
      <c r="A4326" s="148">
        <v>97456</v>
      </c>
      <c r="B4326" s="148" t="s">
        <v>18665</v>
      </c>
      <c r="C4326" s="148" t="s">
        <v>5304</v>
      </c>
      <c r="D4326" s="149" t="s">
        <v>24581</v>
      </c>
    </row>
    <row r="4327" spans="1:4" ht="13.5" x14ac:dyDescent="0.25">
      <c r="A4327" s="148">
        <v>97457</v>
      </c>
      <c r="B4327" s="148" t="s">
        <v>18666</v>
      </c>
      <c r="C4327" s="148" t="s">
        <v>5304</v>
      </c>
      <c r="D4327" s="149" t="s">
        <v>24582</v>
      </c>
    </row>
    <row r="4328" spans="1:4" ht="13.5" x14ac:dyDescent="0.25">
      <c r="A4328" s="148">
        <v>97458</v>
      </c>
      <c r="B4328" s="148" t="s">
        <v>18667</v>
      </c>
      <c r="C4328" s="148" t="s">
        <v>5304</v>
      </c>
      <c r="D4328" s="149" t="s">
        <v>24583</v>
      </c>
    </row>
    <row r="4329" spans="1:4" ht="13.5" x14ac:dyDescent="0.25">
      <c r="A4329" s="148">
        <v>97459</v>
      </c>
      <c r="B4329" s="148" t="s">
        <v>18668</v>
      </c>
      <c r="C4329" s="148" t="s">
        <v>5304</v>
      </c>
      <c r="D4329" s="149" t="s">
        <v>24584</v>
      </c>
    </row>
    <row r="4330" spans="1:4" ht="13.5" x14ac:dyDescent="0.25">
      <c r="A4330" s="148">
        <v>97460</v>
      </c>
      <c r="B4330" s="148" t="s">
        <v>18669</v>
      </c>
      <c r="C4330" s="148" t="s">
        <v>5304</v>
      </c>
      <c r="D4330" s="149" t="s">
        <v>24585</v>
      </c>
    </row>
    <row r="4331" spans="1:4" ht="13.5" x14ac:dyDescent="0.25">
      <c r="A4331" s="148">
        <v>97461</v>
      </c>
      <c r="B4331" s="148" t="s">
        <v>18670</v>
      </c>
      <c r="C4331" s="148" t="s">
        <v>5304</v>
      </c>
      <c r="D4331" s="149" t="s">
        <v>22172</v>
      </c>
    </row>
    <row r="4332" spans="1:4" ht="13.5" x14ac:dyDescent="0.25">
      <c r="A4332" s="148">
        <v>97462</v>
      </c>
      <c r="B4332" s="148" t="s">
        <v>18671</v>
      </c>
      <c r="C4332" s="148" t="s">
        <v>5304</v>
      </c>
      <c r="D4332" s="149" t="s">
        <v>14295</v>
      </c>
    </row>
    <row r="4333" spans="1:4" ht="13.5" x14ac:dyDescent="0.25">
      <c r="A4333" s="148">
        <v>97464</v>
      </c>
      <c r="B4333" s="148" t="s">
        <v>18672</v>
      </c>
      <c r="C4333" s="148" t="s">
        <v>5304</v>
      </c>
      <c r="D4333" s="149" t="s">
        <v>24586</v>
      </c>
    </row>
    <row r="4334" spans="1:4" ht="13.5" x14ac:dyDescent="0.25">
      <c r="A4334" s="148">
        <v>97465</v>
      </c>
      <c r="B4334" s="148" t="s">
        <v>18673</v>
      </c>
      <c r="C4334" s="148" t="s">
        <v>5304</v>
      </c>
      <c r="D4334" s="149" t="s">
        <v>24587</v>
      </c>
    </row>
    <row r="4335" spans="1:4" ht="13.5" x14ac:dyDescent="0.25">
      <c r="A4335" s="148">
        <v>97467</v>
      </c>
      <c r="B4335" s="148" t="s">
        <v>18674</v>
      </c>
      <c r="C4335" s="148" t="s">
        <v>5304</v>
      </c>
      <c r="D4335" s="149" t="s">
        <v>24588</v>
      </c>
    </row>
    <row r="4336" spans="1:4" ht="13.5" x14ac:dyDescent="0.25">
      <c r="A4336" s="148">
        <v>97468</v>
      </c>
      <c r="B4336" s="148" t="s">
        <v>18675</v>
      </c>
      <c r="C4336" s="148" t="s">
        <v>5304</v>
      </c>
      <c r="D4336" s="149" t="s">
        <v>24589</v>
      </c>
    </row>
    <row r="4337" spans="1:4" ht="13.5" x14ac:dyDescent="0.25">
      <c r="A4337" s="148">
        <v>97470</v>
      </c>
      <c r="B4337" s="148" t="s">
        <v>18676</v>
      </c>
      <c r="C4337" s="148" t="s">
        <v>5304</v>
      </c>
      <c r="D4337" s="149" t="s">
        <v>24334</v>
      </c>
    </row>
    <row r="4338" spans="1:4" ht="13.5" x14ac:dyDescent="0.25">
      <c r="A4338" s="148">
        <v>97471</v>
      </c>
      <c r="B4338" s="148" t="s">
        <v>18677</v>
      </c>
      <c r="C4338" s="148" t="s">
        <v>5304</v>
      </c>
      <c r="D4338" s="149" t="s">
        <v>21480</v>
      </c>
    </row>
    <row r="4339" spans="1:4" ht="13.5" x14ac:dyDescent="0.25">
      <c r="A4339" s="148">
        <v>97474</v>
      </c>
      <c r="B4339" s="148" t="s">
        <v>18678</v>
      </c>
      <c r="C4339" s="148" t="s">
        <v>5304</v>
      </c>
      <c r="D4339" s="149" t="s">
        <v>24590</v>
      </c>
    </row>
    <row r="4340" spans="1:4" ht="13.5" x14ac:dyDescent="0.25">
      <c r="A4340" s="148">
        <v>97475</v>
      </c>
      <c r="B4340" s="148" t="s">
        <v>18679</v>
      </c>
      <c r="C4340" s="148" t="s">
        <v>5304</v>
      </c>
      <c r="D4340" s="149" t="s">
        <v>14395</v>
      </c>
    </row>
    <row r="4341" spans="1:4" ht="13.5" x14ac:dyDescent="0.25">
      <c r="A4341" s="148">
        <v>97477</v>
      </c>
      <c r="B4341" s="148" t="s">
        <v>18680</v>
      </c>
      <c r="C4341" s="148" t="s">
        <v>5304</v>
      </c>
      <c r="D4341" s="149" t="s">
        <v>24591</v>
      </c>
    </row>
    <row r="4342" spans="1:4" ht="13.5" x14ac:dyDescent="0.25">
      <c r="A4342" s="148">
        <v>97478</v>
      </c>
      <c r="B4342" s="148" t="s">
        <v>18681</v>
      </c>
      <c r="C4342" s="148" t="s">
        <v>5304</v>
      </c>
      <c r="D4342" s="149" t="s">
        <v>15373</v>
      </c>
    </row>
    <row r="4343" spans="1:4" ht="13.5" x14ac:dyDescent="0.25">
      <c r="A4343" s="148">
        <v>97479</v>
      </c>
      <c r="B4343" s="148" t="s">
        <v>18682</v>
      </c>
      <c r="C4343" s="148" t="s">
        <v>5304</v>
      </c>
      <c r="D4343" s="149" t="s">
        <v>24592</v>
      </c>
    </row>
    <row r="4344" spans="1:4" ht="13.5" x14ac:dyDescent="0.25">
      <c r="A4344" s="148">
        <v>97480</v>
      </c>
      <c r="B4344" s="148" t="s">
        <v>18683</v>
      </c>
      <c r="C4344" s="148" t="s">
        <v>5304</v>
      </c>
      <c r="D4344" s="149" t="s">
        <v>24592</v>
      </c>
    </row>
    <row r="4345" spans="1:4" ht="13.5" x14ac:dyDescent="0.25">
      <c r="A4345" s="148">
        <v>97481</v>
      </c>
      <c r="B4345" s="148" t="s">
        <v>18684</v>
      </c>
      <c r="C4345" s="148" t="s">
        <v>5304</v>
      </c>
      <c r="D4345" s="149" t="s">
        <v>24593</v>
      </c>
    </row>
    <row r="4346" spans="1:4" ht="13.5" x14ac:dyDescent="0.25">
      <c r="A4346" s="148">
        <v>97482</v>
      </c>
      <c r="B4346" s="148" t="s">
        <v>18685</v>
      </c>
      <c r="C4346" s="148" t="s">
        <v>5304</v>
      </c>
      <c r="D4346" s="149" t="s">
        <v>24593</v>
      </c>
    </row>
    <row r="4347" spans="1:4" ht="13.5" x14ac:dyDescent="0.25">
      <c r="A4347" s="148">
        <v>97483</v>
      </c>
      <c r="B4347" s="148" t="s">
        <v>18686</v>
      </c>
      <c r="C4347" s="148" t="s">
        <v>5304</v>
      </c>
      <c r="D4347" s="149" t="s">
        <v>24594</v>
      </c>
    </row>
    <row r="4348" spans="1:4" ht="13.5" x14ac:dyDescent="0.25">
      <c r="A4348" s="148">
        <v>97484</v>
      </c>
      <c r="B4348" s="148" t="s">
        <v>18687</v>
      </c>
      <c r="C4348" s="148" t="s">
        <v>5304</v>
      </c>
      <c r="D4348" s="149" t="s">
        <v>24594</v>
      </c>
    </row>
    <row r="4349" spans="1:4" ht="13.5" x14ac:dyDescent="0.25">
      <c r="A4349" s="148">
        <v>97485</v>
      </c>
      <c r="B4349" s="148" t="s">
        <v>18688</v>
      </c>
      <c r="C4349" s="148" t="s">
        <v>5304</v>
      </c>
      <c r="D4349" s="149" t="s">
        <v>24595</v>
      </c>
    </row>
    <row r="4350" spans="1:4" ht="13.5" x14ac:dyDescent="0.25">
      <c r="A4350" s="148">
        <v>97486</v>
      </c>
      <c r="B4350" s="148" t="s">
        <v>18689</v>
      </c>
      <c r="C4350" s="148" t="s">
        <v>5304</v>
      </c>
      <c r="D4350" s="149" t="s">
        <v>24596</v>
      </c>
    </row>
    <row r="4351" spans="1:4" ht="13.5" x14ac:dyDescent="0.25">
      <c r="A4351" s="148">
        <v>97487</v>
      </c>
      <c r="B4351" s="148" t="s">
        <v>18690</v>
      </c>
      <c r="C4351" s="148" t="s">
        <v>5304</v>
      </c>
      <c r="D4351" s="149" t="s">
        <v>24597</v>
      </c>
    </row>
    <row r="4352" spans="1:4" ht="13.5" x14ac:dyDescent="0.25">
      <c r="A4352" s="148">
        <v>97488</v>
      </c>
      <c r="B4352" s="148" t="s">
        <v>18691</v>
      </c>
      <c r="C4352" s="148" t="s">
        <v>5304</v>
      </c>
      <c r="D4352" s="149" t="s">
        <v>24598</v>
      </c>
    </row>
    <row r="4353" spans="1:4" ht="13.5" x14ac:dyDescent="0.25">
      <c r="A4353" s="148">
        <v>97489</v>
      </c>
      <c r="B4353" s="148" t="s">
        <v>18692</v>
      </c>
      <c r="C4353" s="148" t="s">
        <v>5304</v>
      </c>
      <c r="D4353" s="149" t="s">
        <v>24599</v>
      </c>
    </row>
    <row r="4354" spans="1:4" ht="13.5" x14ac:dyDescent="0.25">
      <c r="A4354" s="148">
        <v>97490</v>
      </c>
      <c r="B4354" s="148" t="s">
        <v>18693</v>
      </c>
      <c r="C4354" s="148" t="s">
        <v>5304</v>
      </c>
      <c r="D4354" s="149" t="s">
        <v>24600</v>
      </c>
    </row>
    <row r="4355" spans="1:4" ht="13.5" x14ac:dyDescent="0.25">
      <c r="A4355" s="148">
        <v>97491</v>
      </c>
      <c r="B4355" s="148" t="s">
        <v>18694</v>
      </c>
      <c r="C4355" s="148" t="s">
        <v>5304</v>
      </c>
      <c r="D4355" s="149" t="s">
        <v>24601</v>
      </c>
    </row>
    <row r="4356" spans="1:4" ht="13.5" x14ac:dyDescent="0.25">
      <c r="A4356" s="148">
        <v>97492</v>
      </c>
      <c r="B4356" s="148" t="s">
        <v>18695</v>
      </c>
      <c r="C4356" s="148" t="s">
        <v>5304</v>
      </c>
      <c r="D4356" s="149" t="s">
        <v>24602</v>
      </c>
    </row>
    <row r="4357" spans="1:4" ht="13.5" x14ac:dyDescent="0.25">
      <c r="A4357" s="148">
        <v>97493</v>
      </c>
      <c r="B4357" s="148" t="s">
        <v>18696</v>
      </c>
      <c r="C4357" s="148" t="s">
        <v>5304</v>
      </c>
      <c r="D4357" s="149" t="s">
        <v>24603</v>
      </c>
    </row>
    <row r="4358" spans="1:4" ht="13.5" x14ac:dyDescent="0.25">
      <c r="A4358" s="148">
        <v>97494</v>
      </c>
      <c r="B4358" s="148" t="s">
        <v>18697</v>
      </c>
      <c r="C4358" s="148" t="s">
        <v>5304</v>
      </c>
      <c r="D4358" s="149" t="s">
        <v>24604</v>
      </c>
    </row>
    <row r="4359" spans="1:4" ht="13.5" x14ac:dyDescent="0.25">
      <c r="A4359" s="148">
        <v>97495</v>
      </c>
      <c r="B4359" s="148" t="s">
        <v>18698</v>
      </c>
      <c r="C4359" s="148" t="s">
        <v>5304</v>
      </c>
      <c r="D4359" s="149" t="s">
        <v>24605</v>
      </c>
    </row>
    <row r="4360" spans="1:4" ht="13.5" x14ac:dyDescent="0.25">
      <c r="A4360" s="148">
        <v>97496</v>
      </c>
      <c r="B4360" s="148" t="s">
        <v>18699</v>
      </c>
      <c r="C4360" s="148" t="s">
        <v>5304</v>
      </c>
      <c r="D4360" s="149" t="s">
        <v>24606</v>
      </c>
    </row>
    <row r="4361" spans="1:4" ht="13.5" x14ac:dyDescent="0.25">
      <c r="A4361" s="148">
        <v>97499</v>
      </c>
      <c r="B4361" s="148" t="s">
        <v>18700</v>
      </c>
      <c r="C4361" s="148" t="s">
        <v>5304</v>
      </c>
      <c r="D4361" s="149" t="s">
        <v>24607</v>
      </c>
    </row>
    <row r="4362" spans="1:4" ht="13.5" x14ac:dyDescent="0.25">
      <c r="A4362" s="148">
        <v>97500</v>
      </c>
      <c r="B4362" s="148" t="s">
        <v>18701</v>
      </c>
      <c r="C4362" s="148" t="s">
        <v>5304</v>
      </c>
      <c r="D4362" s="149" t="s">
        <v>20035</v>
      </c>
    </row>
    <row r="4363" spans="1:4" ht="13.5" x14ac:dyDescent="0.25">
      <c r="A4363" s="148">
        <v>97502</v>
      </c>
      <c r="B4363" s="148" t="s">
        <v>18702</v>
      </c>
      <c r="C4363" s="148" t="s">
        <v>5304</v>
      </c>
      <c r="D4363" s="149" t="s">
        <v>24608</v>
      </c>
    </row>
    <row r="4364" spans="1:4" ht="13.5" x14ac:dyDescent="0.25">
      <c r="A4364" s="148">
        <v>97503</v>
      </c>
      <c r="B4364" s="148" t="s">
        <v>18703</v>
      </c>
      <c r="C4364" s="148" t="s">
        <v>5304</v>
      </c>
      <c r="D4364" s="149" t="s">
        <v>14749</v>
      </c>
    </row>
    <row r="4365" spans="1:4" ht="13.5" x14ac:dyDescent="0.25">
      <c r="A4365" s="148">
        <v>97505</v>
      </c>
      <c r="B4365" s="148" t="s">
        <v>18704</v>
      </c>
      <c r="C4365" s="148" t="s">
        <v>5304</v>
      </c>
      <c r="D4365" s="149" t="s">
        <v>24609</v>
      </c>
    </row>
    <row r="4366" spans="1:4" ht="13.5" x14ac:dyDescent="0.25">
      <c r="A4366" s="148">
        <v>97506</v>
      </c>
      <c r="B4366" s="148" t="s">
        <v>18705</v>
      </c>
      <c r="C4366" s="148" t="s">
        <v>5304</v>
      </c>
      <c r="D4366" s="149" t="s">
        <v>24610</v>
      </c>
    </row>
    <row r="4367" spans="1:4" ht="13.5" x14ac:dyDescent="0.25">
      <c r="A4367" s="148">
        <v>97508</v>
      </c>
      <c r="B4367" s="148" t="s">
        <v>18706</v>
      </c>
      <c r="C4367" s="148" t="s">
        <v>5304</v>
      </c>
      <c r="D4367" s="149" t="s">
        <v>24611</v>
      </c>
    </row>
    <row r="4368" spans="1:4" ht="13.5" x14ac:dyDescent="0.25">
      <c r="A4368" s="148">
        <v>97509</v>
      </c>
      <c r="B4368" s="148" t="s">
        <v>18707</v>
      </c>
      <c r="C4368" s="148" t="s">
        <v>5304</v>
      </c>
      <c r="D4368" s="149" t="s">
        <v>24612</v>
      </c>
    </row>
    <row r="4369" spans="1:4" ht="13.5" x14ac:dyDescent="0.25">
      <c r="A4369" s="148">
        <v>97511</v>
      </c>
      <c r="B4369" s="148" t="s">
        <v>18708</v>
      </c>
      <c r="C4369" s="148" t="s">
        <v>5304</v>
      </c>
      <c r="D4369" s="149" t="s">
        <v>24613</v>
      </c>
    </row>
    <row r="4370" spans="1:4" ht="13.5" x14ac:dyDescent="0.25">
      <c r="A4370" s="148">
        <v>97512</v>
      </c>
      <c r="B4370" s="148" t="s">
        <v>18709</v>
      </c>
      <c r="C4370" s="148" t="s">
        <v>5304</v>
      </c>
      <c r="D4370" s="149" t="s">
        <v>24614</v>
      </c>
    </row>
    <row r="4371" spans="1:4" ht="13.5" x14ac:dyDescent="0.25">
      <c r="A4371" s="148">
        <v>97514</v>
      </c>
      <c r="B4371" s="148" t="s">
        <v>18710</v>
      </c>
      <c r="C4371" s="148" t="s">
        <v>5304</v>
      </c>
      <c r="D4371" s="149" t="s">
        <v>16288</v>
      </c>
    </row>
    <row r="4372" spans="1:4" ht="13.5" x14ac:dyDescent="0.25">
      <c r="A4372" s="148">
        <v>97515</v>
      </c>
      <c r="B4372" s="148" t="s">
        <v>18711</v>
      </c>
      <c r="C4372" s="148" t="s">
        <v>5304</v>
      </c>
      <c r="D4372" s="149" t="s">
        <v>24615</v>
      </c>
    </row>
    <row r="4373" spans="1:4" ht="13.5" x14ac:dyDescent="0.25">
      <c r="A4373" s="148">
        <v>97517</v>
      </c>
      <c r="B4373" s="148" t="s">
        <v>18712</v>
      </c>
      <c r="C4373" s="148" t="s">
        <v>5304</v>
      </c>
      <c r="D4373" s="149" t="s">
        <v>12614</v>
      </c>
    </row>
    <row r="4374" spans="1:4" ht="13.5" x14ac:dyDescent="0.25">
      <c r="A4374" s="148">
        <v>97518</v>
      </c>
      <c r="B4374" s="148" t="s">
        <v>18713</v>
      </c>
      <c r="C4374" s="148" t="s">
        <v>5304</v>
      </c>
      <c r="D4374" s="149" t="s">
        <v>12614</v>
      </c>
    </row>
    <row r="4375" spans="1:4" ht="13.5" x14ac:dyDescent="0.25">
      <c r="A4375" s="148">
        <v>97519</v>
      </c>
      <c r="B4375" s="148" t="s">
        <v>18714</v>
      </c>
      <c r="C4375" s="148" t="s">
        <v>5304</v>
      </c>
      <c r="D4375" s="149" t="s">
        <v>24616</v>
      </c>
    </row>
    <row r="4376" spans="1:4" ht="13.5" x14ac:dyDescent="0.25">
      <c r="A4376" s="148">
        <v>97520</v>
      </c>
      <c r="B4376" s="148" t="s">
        <v>18715</v>
      </c>
      <c r="C4376" s="148" t="s">
        <v>5304</v>
      </c>
      <c r="D4376" s="149" t="s">
        <v>24616</v>
      </c>
    </row>
    <row r="4377" spans="1:4" ht="13.5" x14ac:dyDescent="0.25">
      <c r="A4377" s="148">
        <v>97521</v>
      </c>
      <c r="B4377" s="148" t="s">
        <v>18716</v>
      </c>
      <c r="C4377" s="148" t="s">
        <v>5304</v>
      </c>
      <c r="D4377" s="149" t="s">
        <v>24617</v>
      </c>
    </row>
    <row r="4378" spans="1:4" ht="13.5" x14ac:dyDescent="0.25">
      <c r="A4378" s="148">
        <v>97522</v>
      </c>
      <c r="B4378" s="148" t="s">
        <v>18717</v>
      </c>
      <c r="C4378" s="148" t="s">
        <v>5304</v>
      </c>
      <c r="D4378" s="149" t="s">
        <v>24617</v>
      </c>
    </row>
    <row r="4379" spans="1:4" ht="13.5" x14ac:dyDescent="0.25">
      <c r="A4379" s="148">
        <v>97523</v>
      </c>
      <c r="B4379" s="148" t="s">
        <v>18718</v>
      </c>
      <c r="C4379" s="148" t="s">
        <v>5304</v>
      </c>
      <c r="D4379" s="149" t="s">
        <v>24618</v>
      </c>
    </row>
    <row r="4380" spans="1:4" ht="13.5" x14ac:dyDescent="0.25">
      <c r="A4380" s="148">
        <v>97524</v>
      </c>
      <c r="B4380" s="148" t="s">
        <v>18719</v>
      </c>
      <c r="C4380" s="148" t="s">
        <v>5304</v>
      </c>
      <c r="D4380" s="149" t="s">
        <v>24619</v>
      </c>
    </row>
    <row r="4381" spans="1:4" ht="13.5" x14ac:dyDescent="0.25">
      <c r="A4381" s="148">
        <v>97525</v>
      </c>
      <c r="B4381" s="148" t="s">
        <v>18720</v>
      </c>
      <c r="C4381" s="148" t="s">
        <v>5304</v>
      </c>
      <c r="D4381" s="149" t="s">
        <v>24620</v>
      </c>
    </row>
    <row r="4382" spans="1:4" ht="13.5" x14ac:dyDescent="0.25">
      <c r="A4382" s="148">
        <v>97526</v>
      </c>
      <c r="B4382" s="148" t="s">
        <v>18721</v>
      </c>
      <c r="C4382" s="148" t="s">
        <v>5304</v>
      </c>
      <c r="D4382" s="149" t="s">
        <v>24621</v>
      </c>
    </row>
    <row r="4383" spans="1:4" ht="13.5" x14ac:dyDescent="0.25">
      <c r="A4383" s="148">
        <v>97527</v>
      </c>
      <c r="B4383" s="148" t="s">
        <v>18722</v>
      </c>
      <c r="C4383" s="148" t="s">
        <v>5304</v>
      </c>
      <c r="D4383" s="149" t="s">
        <v>24622</v>
      </c>
    </row>
    <row r="4384" spans="1:4" ht="13.5" x14ac:dyDescent="0.25">
      <c r="A4384" s="148">
        <v>97528</v>
      </c>
      <c r="B4384" s="148" t="s">
        <v>18723</v>
      </c>
      <c r="C4384" s="148" t="s">
        <v>5304</v>
      </c>
      <c r="D4384" s="149" t="s">
        <v>24623</v>
      </c>
    </row>
    <row r="4385" spans="1:4" ht="13.5" x14ac:dyDescent="0.25">
      <c r="A4385" s="148">
        <v>97529</v>
      </c>
      <c r="B4385" s="148" t="s">
        <v>18724</v>
      </c>
      <c r="C4385" s="148" t="s">
        <v>5304</v>
      </c>
      <c r="D4385" s="149" t="s">
        <v>17301</v>
      </c>
    </row>
    <row r="4386" spans="1:4" ht="13.5" x14ac:dyDescent="0.25">
      <c r="A4386" s="148">
        <v>97530</v>
      </c>
      <c r="B4386" s="148" t="s">
        <v>18725</v>
      </c>
      <c r="C4386" s="148" t="s">
        <v>5304</v>
      </c>
      <c r="D4386" s="149" t="s">
        <v>24624</v>
      </c>
    </row>
    <row r="4387" spans="1:4" ht="13.5" x14ac:dyDescent="0.25">
      <c r="A4387" s="148">
        <v>97531</v>
      </c>
      <c r="B4387" s="148" t="s">
        <v>18726</v>
      </c>
      <c r="C4387" s="148" t="s">
        <v>5304</v>
      </c>
      <c r="D4387" s="149" t="s">
        <v>24625</v>
      </c>
    </row>
    <row r="4388" spans="1:4" ht="13.5" x14ac:dyDescent="0.25">
      <c r="A4388" s="148">
        <v>97532</v>
      </c>
      <c r="B4388" s="148" t="s">
        <v>18727</v>
      </c>
      <c r="C4388" s="148" t="s">
        <v>5304</v>
      </c>
      <c r="D4388" s="149" t="s">
        <v>24626</v>
      </c>
    </row>
    <row r="4389" spans="1:4" ht="13.5" x14ac:dyDescent="0.25">
      <c r="A4389" s="148">
        <v>97533</v>
      </c>
      <c r="B4389" s="148" t="s">
        <v>18728</v>
      </c>
      <c r="C4389" s="148" t="s">
        <v>5304</v>
      </c>
      <c r="D4389" s="149" t="s">
        <v>24627</v>
      </c>
    </row>
    <row r="4390" spans="1:4" ht="13.5" x14ac:dyDescent="0.25">
      <c r="A4390" s="148">
        <v>97534</v>
      </c>
      <c r="B4390" s="148" t="s">
        <v>18729</v>
      </c>
      <c r="C4390" s="148" t="s">
        <v>5304</v>
      </c>
      <c r="D4390" s="149" t="s">
        <v>24628</v>
      </c>
    </row>
    <row r="4391" spans="1:4" ht="13.5" x14ac:dyDescent="0.25">
      <c r="A4391" s="148">
        <v>97537</v>
      </c>
      <c r="B4391" s="148" t="s">
        <v>18730</v>
      </c>
      <c r="C4391" s="148" t="s">
        <v>5304</v>
      </c>
      <c r="D4391" s="149" t="s">
        <v>20940</v>
      </c>
    </row>
    <row r="4392" spans="1:4" ht="13.5" x14ac:dyDescent="0.25">
      <c r="A4392" s="148">
        <v>97540</v>
      </c>
      <c r="B4392" s="148" t="s">
        <v>18731</v>
      </c>
      <c r="C4392" s="148" t="s">
        <v>5304</v>
      </c>
      <c r="D4392" s="149" t="s">
        <v>24629</v>
      </c>
    </row>
    <row r="4393" spans="1:4" ht="13.5" x14ac:dyDescent="0.25">
      <c r="A4393" s="148">
        <v>97541</v>
      </c>
      <c r="B4393" s="148" t="s">
        <v>18732</v>
      </c>
      <c r="C4393" s="148" t="s">
        <v>5304</v>
      </c>
      <c r="D4393" s="149" t="s">
        <v>21723</v>
      </c>
    </row>
    <row r="4394" spans="1:4" ht="13.5" x14ac:dyDescent="0.25">
      <c r="A4394" s="148">
        <v>97543</v>
      </c>
      <c r="B4394" s="148" t="s">
        <v>18733</v>
      </c>
      <c r="C4394" s="148" t="s">
        <v>5304</v>
      </c>
      <c r="D4394" s="149" t="s">
        <v>15566</v>
      </c>
    </row>
    <row r="4395" spans="1:4" ht="13.5" x14ac:dyDescent="0.25">
      <c r="A4395" s="148">
        <v>97544</v>
      </c>
      <c r="B4395" s="148" t="s">
        <v>18734</v>
      </c>
      <c r="C4395" s="148" t="s">
        <v>5304</v>
      </c>
      <c r="D4395" s="149" t="s">
        <v>21487</v>
      </c>
    </row>
    <row r="4396" spans="1:4" ht="13.5" x14ac:dyDescent="0.25">
      <c r="A4396" s="148">
        <v>97546</v>
      </c>
      <c r="B4396" s="148" t="s">
        <v>18735</v>
      </c>
      <c r="C4396" s="148" t="s">
        <v>5304</v>
      </c>
      <c r="D4396" s="149" t="s">
        <v>24630</v>
      </c>
    </row>
    <row r="4397" spans="1:4" ht="13.5" x14ac:dyDescent="0.25">
      <c r="A4397" s="148">
        <v>97547</v>
      </c>
      <c r="B4397" s="148" t="s">
        <v>18736</v>
      </c>
      <c r="C4397" s="148" t="s">
        <v>5304</v>
      </c>
      <c r="D4397" s="149" t="s">
        <v>24630</v>
      </c>
    </row>
    <row r="4398" spans="1:4" ht="13.5" x14ac:dyDescent="0.25">
      <c r="A4398" s="148">
        <v>97548</v>
      </c>
      <c r="B4398" s="148" t="s">
        <v>18737</v>
      </c>
      <c r="C4398" s="148" t="s">
        <v>5304</v>
      </c>
      <c r="D4398" s="149" t="s">
        <v>19933</v>
      </c>
    </row>
    <row r="4399" spans="1:4" ht="13.5" x14ac:dyDescent="0.25">
      <c r="A4399" s="148">
        <v>97549</v>
      </c>
      <c r="B4399" s="148" t="s">
        <v>18738</v>
      </c>
      <c r="C4399" s="148" t="s">
        <v>5304</v>
      </c>
      <c r="D4399" s="149" t="s">
        <v>19933</v>
      </c>
    </row>
    <row r="4400" spans="1:4" ht="13.5" x14ac:dyDescent="0.25">
      <c r="A4400" s="148">
        <v>97550</v>
      </c>
      <c r="B4400" s="148" t="s">
        <v>18739</v>
      </c>
      <c r="C4400" s="148" t="s">
        <v>5304</v>
      </c>
      <c r="D4400" s="149" t="s">
        <v>24631</v>
      </c>
    </row>
    <row r="4401" spans="1:4" ht="13.5" x14ac:dyDescent="0.25">
      <c r="A4401" s="148">
        <v>97551</v>
      </c>
      <c r="B4401" s="148" t="s">
        <v>18740</v>
      </c>
      <c r="C4401" s="148" t="s">
        <v>5304</v>
      </c>
      <c r="D4401" s="149" t="s">
        <v>24631</v>
      </c>
    </row>
    <row r="4402" spans="1:4" ht="13.5" x14ac:dyDescent="0.25">
      <c r="A4402" s="148">
        <v>97552</v>
      </c>
      <c r="B4402" s="148" t="s">
        <v>18741</v>
      </c>
      <c r="C4402" s="148" t="s">
        <v>5304</v>
      </c>
      <c r="D4402" s="149" t="s">
        <v>17097</v>
      </c>
    </row>
    <row r="4403" spans="1:4" ht="13.5" x14ac:dyDescent="0.25">
      <c r="A4403" s="148">
        <v>97553</v>
      </c>
      <c r="B4403" s="148" t="s">
        <v>18742</v>
      </c>
      <c r="C4403" s="148" t="s">
        <v>5304</v>
      </c>
      <c r="D4403" s="149" t="s">
        <v>13548</v>
      </c>
    </row>
    <row r="4404" spans="1:4" ht="13.5" x14ac:dyDescent="0.25">
      <c r="A4404" s="148">
        <v>97554</v>
      </c>
      <c r="B4404" s="148" t="s">
        <v>18743</v>
      </c>
      <c r="C4404" s="148" t="s">
        <v>5304</v>
      </c>
      <c r="D4404" s="149" t="s">
        <v>24632</v>
      </c>
    </row>
    <row r="4405" spans="1:4" ht="13.5" x14ac:dyDescent="0.25">
      <c r="A4405" s="148">
        <v>98602</v>
      </c>
      <c r="B4405" s="148" t="s">
        <v>9989</v>
      </c>
      <c r="C4405" s="148" t="s">
        <v>5304</v>
      </c>
      <c r="D4405" s="149" t="s">
        <v>20323</v>
      </c>
    </row>
    <row r="4406" spans="1:4" ht="13.5" x14ac:dyDescent="0.25">
      <c r="A4406" s="148">
        <v>6171</v>
      </c>
      <c r="B4406" s="148" t="s">
        <v>18744</v>
      </c>
      <c r="C4406" s="148" t="s">
        <v>5304</v>
      </c>
      <c r="D4406" s="149" t="s">
        <v>12497</v>
      </c>
    </row>
    <row r="4407" spans="1:4" ht="13.5" x14ac:dyDescent="0.25">
      <c r="A4407" s="148" t="s">
        <v>18745</v>
      </c>
      <c r="B4407" s="148" t="s">
        <v>18746</v>
      </c>
      <c r="C4407" s="148" t="s">
        <v>5304</v>
      </c>
      <c r="D4407" s="149" t="s">
        <v>24633</v>
      </c>
    </row>
    <row r="4408" spans="1:4" ht="13.5" x14ac:dyDescent="0.25">
      <c r="A4408" s="148" t="s">
        <v>18747</v>
      </c>
      <c r="B4408" s="148" t="s">
        <v>18748</v>
      </c>
      <c r="C4408" s="148" t="s">
        <v>5304</v>
      </c>
      <c r="D4408" s="149" t="s">
        <v>24634</v>
      </c>
    </row>
    <row r="4409" spans="1:4" ht="13.5" x14ac:dyDescent="0.25">
      <c r="A4409" s="148">
        <v>88503</v>
      </c>
      <c r="B4409" s="148" t="s">
        <v>18749</v>
      </c>
      <c r="C4409" s="148" t="s">
        <v>5304</v>
      </c>
      <c r="D4409" s="149" t="s">
        <v>24635</v>
      </c>
    </row>
    <row r="4410" spans="1:4" ht="13.5" x14ac:dyDescent="0.25">
      <c r="A4410" s="148">
        <v>88504</v>
      </c>
      <c r="B4410" s="148" t="s">
        <v>18750</v>
      </c>
      <c r="C4410" s="148" t="s">
        <v>5304</v>
      </c>
      <c r="D4410" s="149" t="s">
        <v>24636</v>
      </c>
    </row>
    <row r="4411" spans="1:4" ht="13.5" x14ac:dyDescent="0.25">
      <c r="A4411" s="148">
        <v>97900</v>
      </c>
      <c r="B4411" s="148" t="s">
        <v>18751</v>
      </c>
      <c r="C4411" s="148" t="s">
        <v>5304</v>
      </c>
      <c r="D4411" s="149" t="s">
        <v>24637</v>
      </c>
    </row>
    <row r="4412" spans="1:4" ht="13.5" x14ac:dyDescent="0.25">
      <c r="A4412" s="148">
        <v>97901</v>
      </c>
      <c r="B4412" s="148" t="s">
        <v>18752</v>
      </c>
      <c r="C4412" s="148" t="s">
        <v>5304</v>
      </c>
      <c r="D4412" s="149" t="s">
        <v>24638</v>
      </c>
    </row>
    <row r="4413" spans="1:4" ht="13.5" x14ac:dyDescent="0.25">
      <c r="A4413" s="148">
        <v>97902</v>
      </c>
      <c r="B4413" s="148" t="s">
        <v>18753</v>
      </c>
      <c r="C4413" s="148" t="s">
        <v>5304</v>
      </c>
      <c r="D4413" s="149" t="s">
        <v>24639</v>
      </c>
    </row>
    <row r="4414" spans="1:4" ht="13.5" x14ac:dyDescent="0.25">
      <c r="A4414" s="148">
        <v>97903</v>
      </c>
      <c r="B4414" s="148" t="s">
        <v>18754</v>
      </c>
      <c r="C4414" s="148" t="s">
        <v>5304</v>
      </c>
      <c r="D4414" s="149" t="s">
        <v>24640</v>
      </c>
    </row>
    <row r="4415" spans="1:4" ht="13.5" x14ac:dyDescent="0.25">
      <c r="A4415" s="148">
        <v>97904</v>
      </c>
      <c r="B4415" s="148" t="s">
        <v>18755</v>
      </c>
      <c r="C4415" s="148" t="s">
        <v>5304</v>
      </c>
      <c r="D4415" s="149" t="s">
        <v>24641</v>
      </c>
    </row>
    <row r="4416" spans="1:4" ht="13.5" x14ac:dyDescent="0.25">
      <c r="A4416" s="148">
        <v>97905</v>
      </c>
      <c r="B4416" s="148" t="s">
        <v>18756</v>
      </c>
      <c r="C4416" s="148" t="s">
        <v>5304</v>
      </c>
      <c r="D4416" s="149" t="s">
        <v>24642</v>
      </c>
    </row>
    <row r="4417" spans="1:4" ht="13.5" x14ac:dyDescent="0.25">
      <c r="A4417" s="148">
        <v>97906</v>
      </c>
      <c r="B4417" s="148" t="s">
        <v>18757</v>
      </c>
      <c r="C4417" s="148" t="s">
        <v>5304</v>
      </c>
      <c r="D4417" s="149" t="s">
        <v>24643</v>
      </c>
    </row>
    <row r="4418" spans="1:4" ht="13.5" x14ac:dyDescent="0.25">
      <c r="A4418" s="148">
        <v>97907</v>
      </c>
      <c r="B4418" s="148" t="s">
        <v>18758</v>
      </c>
      <c r="C4418" s="148" t="s">
        <v>5304</v>
      </c>
      <c r="D4418" s="149" t="s">
        <v>24644</v>
      </c>
    </row>
    <row r="4419" spans="1:4" ht="13.5" x14ac:dyDescent="0.25">
      <c r="A4419" s="148">
        <v>97908</v>
      </c>
      <c r="B4419" s="148" t="s">
        <v>18759</v>
      </c>
      <c r="C4419" s="148" t="s">
        <v>5304</v>
      </c>
      <c r="D4419" s="149" t="s">
        <v>24645</v>
      </c>
    </row>
    <row r="4420" spans="1:4" ht="13.5" x14ac:dyDescent="0.25">
      <c r="A4420" s="148">
        <v>98102</v>
      </c>
      <c r="B4420" s="148" t="s">
        <v>18760</v>
      </c>
      <c r="C4420" s="148" t="s">
        <v>5304</v>
      </c>
      <c r="D4420" s="149" t="s">
        <v>24646</v>
      </c>
    </row>
    <row r="4421" spans="1:4" ht="13.5" x14ac:dyDescent="0.25">
      <c r="A4421" s="148">
        <v>98103</v>
      </c>
      <c r="B4421" s="148" t="s">
        <v>18761</v>
      </c>
      <c r="C4421" s="148" t="s">
        <v>5304</v>
      </c>
      <c r="D4421" s="149" t="s">
        <v>24647</v>
      </c>
    </row>
    <row r="4422" spans="1:4" ht="13.5" x14ac:dyDescent="0.25">
      <c r="A4422" s="148">
        <v>98104</v>
      </c>
      <c r="B4422" s="148" t="s">
        <v>18762</v>
      </c>
      <c r="C4422" s="148" t="s">
        <v>5304</v>
      </c>
      <c r="D4422" s="149" t="s">
        <v>24648</v>
      </c>
    </row>
    <row r="4423" spans="1:4" ht="13.5" x14ac:dyDescent="0.25">
      <c r="A4423" s="148">
        <v>98105</v>
      </c>
      <c r="B4423" s="148" t="s">
        <v>18763</v>
      </c>
      <c r="C4423" s="148" t="s">
        <v>5304</v>
      </c>
      <c r="D4423" s="149" t="s">
        <v>24649</v>
      </c>
    </row>
    <row r="4424" spans="1:4" ht="13.5" x14ac:dyDescent="0.25">
      <c r="A4424" s="148">
        <v>98106</v>
      </c>
      <c r="B4424" s="148" t="s">
        <v>18764</v>
      </c>
      <c r="C4424" s="148" t="s">
        <v>5304</v>
      </c>
      <c r="D4424" s="149" t="s">
        <v>24650</v>
      </c>
    </row>
    <row r="4425" spans="1:4" ht="13.5" x14ac:dyDescent="0.25">
      <c r="A4425" s="148">
        <v>98107</v>
      </c>
      <c r="B4425" s="148" t="s">
        <v>18765</v>
      </c>
      <c r="C4425" s="148" t="s">
        <v>5304</v>
      </c>
      <c r="D4425" s="149" t="s">
        <v>24651</v>
      </c>
    </row>
    <row r="4426" spans="1:4" ht="13.5" x14ac:dyDescent="0.25">
      <c r="A4426" s="148">
        <v>98108</v>
      </c>
      <c r="B4426" s="148" t="s">
        <v>18766</v>
      </c>
      <c r="C4426" s="148" t="s">
        <v>5304</v>
      </c>
      <c r="D4426" s="149" t="s">
        <v>24652</v>
      </c>
    </row>
    <row r="4427" spans="1:4" ht="13.5" x14ac:dyDescent="0.25">
      <c r="A4427" s="148">
        <v>99250</v>
      </c>
      <c r="B4427" s="148" t="s">
        <v>18767</v>
      </c>
      <c r="C4427" s="148" t="s">
        <v>5304</v>
      </c>
      <c r="D4427" s="149" t="s">
        <v>24653</v>
      </c>
    </row>
    <row r="4428" spans="1:4" ht="13.5" x14ac:dyDescent="0.25">
      <c r="A4428" s="148">
        <v>99251</v>
      </c>
      <c r="B4428" s="148" t="s">
        <v>18768</v>
      </c>
      <c r="C4428" s="148" t="s">
        <v>5304</v>
      </c>
      <c r="D4428" s="149" t="s">
        <v>24654</v>
      </c>
    </row>
    <row r="4429" spans="1:4" ht="13.5" x14ac:dyDescent="0.25">
      <c r="A4429" s="148">
        <v>99253</v>
      </c>
      <c r="B4429" s="148" t="s">
        <v>18769</v>
      </c>
      <c r="C4429" s="148" t="s">
        <v>5304</v>
      </c>
      <c r="D4429" s="149" t="s">
        <v>24655</v>
      </c>
    </row>
    <row r="4430" spans="1:4" ht="13.5" x14ac:dyDescent="0.25">
      <c r="A4430" s="148">
        <v>99255</v>
      </c>
      <c r="B4430" s="148" t="s">
        <v>18770</v>
      </c>
      <c r="C4430" s="148" t="s">
        <v>5304</v>
      </c>
      <c r="D4430" s="149" t="s">
        <v>24656</v>
      </c>
    </row>
    <row r="4431" spans="1:4" ht="13.5" x14ac:dyDescent="0.25">
      <c r="A4431" s="148">
        <v>99257</v>
      </c>
      <c r="B4431" s="148" t="s">
        <v>18771</v>
      </c>
      <c r="C4431" s="148" t="s">
        <v>5304</v>
      </c>
      <c r="D4431" s="149" t="s">
        <v>24657</v>
      </c>
    </row>
    <row r="4432" spans="1:4" ht="13.5" x14ac:dyDescent="0.25">
      <c r="A4432" s="148">
        <v>99258</v>
      </c>
      <c r="B4432" s="148" t="s">
        <v>18772</v>
      </c>
      <c r="C4432" s="148" t="s">
        <v>5304</v>
      </c>
      <c r="D4432" s="149" t="s">
        <v>24658</v>
      </c>
    </row>
    <row r="4433" spans="1:4" ht="13.5" x14ac:dyDescent="0.25">
      <c r="A4433" s="148">
        <v>99260</v>
      </c>
      <c r="B4433" s="148" t="s">
        <v>18773</v>
      </c>
      <c r="C4433" s="148" t="s">
        <v>5304</v>
      </c>
      <c r="D4433" s="149" t="s">
        <v>24659</v>
      </c>
    </row>
    <row r="4434" spans="1:4" ht="13.5" x14ac:dyDescent="0.25">
      <c r="A4434" s="148">
        <v>99262</v>
      </c>
      <c r="B4434" s="148" t="s">
        <v>18774</v>
      </c>
      <c r="C4434" s="148" t="s">
        <v>5304</v>
      </c>
      <c r="D4434" s="149" t="s">
        <v>24660</v>
      </c>
    </row>
    <row r="4435" spans="1:4" ht="13.5" x14ac:dyDescent="0.25">
      <c r="A4435" s="148">
        <v>99264</v>
      </c>
      <c r="B4435" s="148" t="s">
        <v>18775</v>
      </c>
      <c r="C4435" s="148" t="s">
        <v>5304</v>
      </c>
      <c r="D4435" s="149" t="s">
        <v>24661</v>
      </c>
    </row>
    <row r="4436" spans="1:4" ht="13.5" x14ac:dyDescent="0.25">
      <c r="A4436" s="148">
        <v>89482</v>
      </c>
      <c r="B4436" s="148" t="s">
        <v>10049</v>
      </c>
      <c r="C4436" s="148" t="s">
        <v>5304</v>
      </c>
      <c r="D4436" s="149" t="s">
        <v>15083</v>
      </c>
    </row>
    <row r="4437" spans="1:4" ht="13.5" x14ac:dyDescent="0.25">
      <c r="A4437" s="148">
        <v>89491</v>
      </c>
      <c r="B4437" s="148" t="s">
        <v>10050</v>
      </c>
      <c r="C4437" s="148" t="s">
        <v>5304</v>
      </c>
      <c r="D4437" s="149" t="s">
        <v>24662</v>
      </c>
    </row>
    <row r="4438" spans="1:4" ht="13.5" x14ac:dyDescent="0.25">
      <c r="A4438" s="148">
        <v>89495</v>
      </c>
      <c r="B4438" s="148" t="s">
        <v>10051</v>
      </c>
      <c r="C4438" s="148" t="s">
        <v>5304</v>
      </c>
      <c r="D4438" s="149" t="s">
        <v>15418</v>
      </c>
    </row>
    <row r="4439" spans="1:4" ht="13.5" x14ac:dyDescent="0.25">
      <c r="A4439" s="148">
        <v>89707</v>
      </c>
      <c r="B4439" s="148" t="s">
        <v>10052</v>
      </c>
      <c r="C4439" s="148" t="s">
        <v>5304</v>
      </c>
      <c r="D4439" s="149" t="s">
        <v>14787</v>
      </c>
    </row>
    <row r="4440" spans="1:4" ht="13.5" x14ac:dyDescent="0.25">
      <c r="A4440" s="148">
        <v>89708</v>
      </c>
      <c r="B4440" s="148" t="s">
        <v>10053</v>
      </c>
      <c r="C4440" s="148" t="s">
        <v>5304</v>
      </c>
      <c r="D4440" s="149" t="s">
        <v>24663</v>
      </c>
    </row>
    <row r="4441" spans="1:4" ht="13.5" x14ac:dyDescent="0.25">
      <c r="A4441" s="148">
        <v>89709</v>
      </c>
      <c r="B4441" s="148" t="s">
        <v>10054</v>
      </c>
      <c r="C4441" s="148" t="s">
        <v>5304</v>
      </c>
      <c r="D4441" s="149" t="s">
        <v>14791</v>
      </c>
    </row>
    <row r="4442" spans="1:4" ht="13.5" x14ac:dyDescent="0.25">
      <c r="A4442" s="148">
        <v>89710</v>
      </c>
      <c r="B4442" s="148" t="s">
        <v>10055</v>
      </c>
      <c r="C4442" s="148" t="s">
        <v>5304</v>
      </c>
      <c r="D4442" s="149" t="s">
        <v>14663</v>
      </c>
    </row>
    <row r="4443" spans="1:4" ht="13.5" x14ac:dyDescent="0.25">
      <c r="A4443" s="148">
        <v>72739</v>
      </c>
      <c r="B4443" s="148" t="s">
        <v>24664</v>
      </c>
      <c r="C4443" s="148" t="s">
        <v>5304</v>
      </c>
      <c r="D4443" s="149" t="s">
        <v>24665</v>
      </c>
    </row>
    <row r="4444" spans="1:4" ht="13.5" x14ac:dyDescent="0.25">
      <c r="A4444" s="148" t="s">
        <v>24666</v>
      </c>
      <c r="B4444" s="148" t="s">
        <v>24667</v>
      </c>
      <c r="C4444" s="148" t="s">
        <v>5304</v>
      </c>
      <c r="D4444" s="149" t="s">
        <v>24668</v>
      </c>
    </row>
    <row r="4445" spans="1:4" ht="13.5" x14ac:dyDescent="0.25">
      <c r="A4445" s="148">
        <v>86872</v>
      </c>
      <c r="B4445" s="148" t="s">
        <v>24669</v>
      </c>
      <c r="C4445" s="148" t="s">
        <v>5304</v>
      </c>
      <c r="D4445" s="149" t="s">
        <v>24670</v>
      </c>
    </row>
    <row r="4446" spans="1:4" ht="13.5" x14ac:dyDescent="0.25">
      <c r="A4446" s="148">
        <v>86874</v>
      </c>
      <c r="B4446" s="148" t="s">
        <v>24671</v>
      </c>
      <c r="C4446" s="148" t="s">
        <v>5304</v>
      </c>
      <c r="D4446" s="149" t="s">
        <v>24672</v>
      </c>
    </row>
    <row r="4447" spans="1:4" ht="13.5" x14ac:dyDescent="0.25">
      <c r="A4447" s="148">
        <v>86875</v>
      </c>
      <c r="B4447" s="148" t="s">
        <v>24673</v>
      </c>
      <c r="C4447" s="148" t="s">
        <v>5304</v>
      </c>
      <c r="D4447" s="149" t="s">
        <v>24674</v>
      </c>
    </row>
    <row r="4448" spans="1:4" ht="13.5" x14ac:dyDescent="0.25">
      <c r="A4448" s="148">
        <v>86876</v>
      </c>
      <c r="B4448" s="148" t="s">
        <v>24675</v>
      </c>
      <c r="C4448" s="148" t="s">
        <v>5304</v>
      </c>
      <c r="D4448" s="149" t="s">
        <v>24676</v>
      </c>
    </row>
    <row r="4449" spans="1:4" ht="13.5" x14ac:dyDescent="0.25">
      <c r="A4449" s="148">
        <v>86877</v>
      </c>
      <c r="B4449" s="148" t="s">
        <v>24677</v>
      </c>
      <c r="C4449" s="148" t="s">
        <v>5304</v>
      </c>
      <c r="D4449" s="149" t="s">
        <v>24678</v>
      </c>
    </row>
    <row r="4450" spans="1:4" ht="13.5" x14ac:dyDescent="0.25">
      <c r="A4450" s="148">
        <v>86878</v>
      </c>
      <c r="B4450" s="148" t="s">
        <v>24679</v>
      </c>
      <c r="C4450" s="148" t="s">
        <v>5304</v>
      </c>
      <c r="D4450" s="149" t="s">
        <v>24680</v>
      </c>
    </row>
    <row r="4451" spans="1:4" ht="13.5" x14ac:dyDescent="0.25">
      <c r="A4451" s="148">
        <v>86879</v>
      </c>
      <c r="B4451" s="148" t="s">
        <v>24681</v>
      </c>
      <c r="C4451" s="148" t="s">
        <v>5304</v>
      </c>
      <c r="D4451" s="149" t="s">
        <v>13454</v>
      </c>
    </row>
    <row r="4452" spans="1:4" ht="13.5" x14ac:dyDescent="0.25">
      <c r="A4452" s="148">
        <v>86880</v>
      </c>
      <c r="B4452" s="148" t="s">
        <v>24682</v>
      </c>
      <c r="C4452" s="148" t="s">
        <v>5304</v>
      </c>
      <c r="D4452" s="149" t="s">
        <v>13682</v>
      </c>
    </row>
    <row r="4453" spans="1:4" ht="13.5" x14ac:dyDescent="0.25">
      <c r="A4453" s="148">
        <v>86881</v>
      </c>
      <c r="B4453" s="148" t="s">
        <v>24683</v>
      </c>
      <c r="C4453" s="148" t="s">
        <v>5304</v>
      </c>
      <c r="D4453" s="149" t="s">
        <v>24684</v>
      </c>
    </row>
    <row r="4454" spans="1:4" ht="13.5" x14ac:dyDescent="0.25">
      <c r="A4454" s="148">
        <v>86882</v>
      </c>
      <c r="B4454" s="148" t="s">
        <v>24685</v>
      </c>
      <c r="C4454" s="148" t="s">
        <v>5304</v>
      </c>
      <c r="D4454" s="149" t="s">
        <v>15737</v>
      </c>
    </row>
    <row r="4455" spans="1:4" ht="13.5" x14ac:dyDescent="0.25">
      <c r="A4455" s="148">
        <v>86883</v>
      </c>
      <c r="B4455" s="148" t="s">
        <v>24686</v>
      </c>
      <c r="C4455" s="148" t="s">
        <v>5304</v>
      </c>
      <c r="D4455" s="149" t="s">
        <v>12965</v>
      </c>
    </row>
    <row r="4456" spans="1:4" ht="13.5" x14ac:dyDescent="0.25">
      <c r="A4456" s="148">
        <v>86884</v>
      </c>
      <c r="B4456" s="148" t="s">
        <v>24687</v>
      </c>
      <c r="C4456" s="148" t="s">
        <v>5304</v>
      </c>
      <c r="D4456" s="149" t="s">
        <v>15745</v>
      </c>
    </row>
    <row r="4457" spans="1:4" ht="13.5" x14ac:dyDescent="0.25">
      <c r="A4457" s="148">
        <v>86885</v>
      </c>
      <c r="B4457" s="148" t="s">
        <v>24688</v>
      </c>
      <c r="C4457" s="148" t="s">
        <v>5304</v>
      </c>
      <c r="D4457" s="149" t="s">
        <v>15235</v>
      </c>
    </row>
    <row r="4458" spans="1:4" ht="13.5" x14ac:dyDescent="0.25">
      <c r="A4458" s="148">
        <v>86886</v>
      </c>
      <c r="B4458" s="148" t="s">
        <v>24689</v>
      </c>
      <c r="C4458" s="148" t="s">
        <v>5304</v>
      </c>
      <c r="D4458" s="149" t="s">
        <v>21501</v>
      </c>
    </row>
    <row r="4459" spans="1:4" ht="13.5" x14ac:dyDescent="0.25">
      <c r="A4459" s="148">
        <v>86887</v>
      </c>
      <c r="B4459" s="148" t="s">
        <v>24690</v>
      </c>
      <c r="C4459" s="148" t="s">
        <v>5304</v>
      </c>
      <c r="D4459" s="149" t="s">
        <v>24430</v>
      </c>
    </row>
    <row r="4460" spans="1:4" ht="13.5" x14ac:dyDescent="0.25">
      <c r="A4460" s="148">
        <v>86888</v>
      </c>
      <c r="B4460" s="148" t="s">
        <v>24691</v>
      </c>
      <c r="C4460" s="148" t="s">
        <v>5304</v>
      </c>
      <c r="D4460" s="149" t="s">
        <v>24692</v>
      </c>
    </row>
    <row r="4461" spans="1:4" ht="13.5" x14ac:dyDescent="0.25">
      <c r="A4461" s="148">
        <v>86889</v>
      </c>
      <c r="B4461" s="148" t="s">
        <v>24693</v>
      </c>
      <c r="C4461" s="148" t="s">
        <v>5304</v>
      </c>
      <c r="D4461" s="149" t="s">
        <v>24694</v>
      </c>
    </row>
    <row r="4462" spans="1:4" ht="13.5" x14ac:dyDescent="0.25">
      <c r="A4462" s="148">
        <v>86893</v>
      </c>
      <c r="B4462" s="148" t="s">
        <v>24695</v>
      </c>
      <c r="C4462" s="148" t="s">
        <v>5304</v>
      </c>
      <c r="D4462" s="149" t="s">
        <v>24696</v>
      </c>
    </row>
    <row r="4463" spans="1:4" ht="13.5" x14ac:dyDescent="0.25">
      <c r="A4463" s="148">
        <v>86894</v>
      </c>
      <c r="B4463" s="148" t="s">
        <v>24697</v>
      </c>
      <c r="C4463" s="148" t="s">
        <v>5304</v>
      </c>
      <c r="D4463" s="149" t="s">
        <v>24698</v>
      </c>
    </row>
    <row r="4464" spans="1:4" ht="13.5" x14ac:dyDescent="0.25">
      <c r="A4464" s="148">
        <v>86895</v>
      </c>
      <c r="B4464" s="148" t="s">
        <v>24699</v>
      </c>
      <c r="C4464" s="148" t="s">
        <v>5304</v>
      </c>
      <c r="D4464" s="149" t="s">
        <v>24700</v>
      </c>
    </row>
    <row r="4465" spans="1:4" ht="13.5" x14ac:dyDescent="0.25">
      <c r="A4465" s="148">
        <v>86899</v>
      </c>
      <c r="B4465" s="148" t="s">
        <v>24701</v>
      </c>
      <c r="C4465" s="148" t="s">
        <v>5304</v>
      </c>
      <c r="D4465" s="149" t="s">
        <v>24702</v>
      </c>
    </row>
    <row r="4466" spans="1:4" ht="13.5" x14ac:dyDescent="0.25">
      <c r="A4466" s="148">
        <v>86900</v>
      </c>
      <c r="B4466" s="148" t="s">
        <v>24703</v>
      </c>
      <c r="C4466" s="148" t="s">
        <v>5304</v>
      </c>
      <c r="D4466" s="149" t="s">
        <v>24704</v>
      </c>
    </row>
    <row r="4467" spans="1:4" ht="13.5" x14ac:dyDescent="0.25">
      <c r="A4467" s="148">
        <v>86901</v>
      </c>
      <c r="B4467" s="148" t="s">
        <v>24705</v>
      </c>
      <c r="C4467" s="148" t="s">
        <v>5304</v>
      </c>
      <c r="D4467" s="149" t="s">
        <v>24706</v>
      </c>
    </row>
    <row r="4468" spans="1:4" ht="13.5" x14ac:dyDescent="0.25">
      <c r="A4468" s="148">
        <v>86902</v>
      </c>
      <c r="B4468" s="148" t="s">
        <v>24707</v>
      </c>
      <c r="C4468" s="148" t="s">
        <v>5304</v>
      </c>
      <c r="D4468" s="149" t="s">
        <v>14207</v>
      </c>
    </row>
    <row r="4469" spans="1:4" ht="13.5" x14ac:dyDescent="0.25">
      <c r="A4469" s="148">
        <v>86903</v>
      </c>
      <c r="B4469" s="148" t="s">
        <v>24708</v>
      </c>
      <c r="C4469" s="148" t="s">
        <v>5304</v>
      </c>
      <c r="D4469" s="149" t="s">
        <v>24709</v>
      </c>
    </row>
    <row r="4470" spans="1:4" ht="13.5" x14ac:dyDescent="0.25">
      <c r="A4470" s="148">
        <v>86904</v>
      </c>
      <c r="B4470" s="148" t="s">
        <v>24710</v>
      </c>
      <c r="C4470" s="148" t="s">
        <v>5304</v>
      </c>
      <c r="D4470" s="149" t="s">
        <v>24711</v>
      </c>
    </row>
    <row r="4471" spans="1:4" ht="13.5" x14ac:dyDescent="0.25">
      <c r="A4471" s="148">
        <v>86905</v>
      </c>
      <c r="B4471" s="148" t="s">
        <v>24712</v>
      </c>
      <c r="C4471" s="148" t="s">
        <v>5304</v>
      </c>
      <c r="D4471" s="149" t="s">
        <v>24713</v>
      </c>
    </row>
    <row r="4472" spans="1:4" ht="13.5" x14ac:dyDescent="0.25">
      <c r="A4472" s="148">
        <v>86906</v>
      </c>
      <c r="B4472" s="148" t="s">
        <v>24714</v>
      </c>
      <c r="C4472" s="148" t="s">
        <v>5304</v>
      </c>
      <c r="D4472" s="149" t="s">
        <v>20838</v>
      </c>
    </row>
    <row r="4473" spans="1:4" ht="13.5" x14ac:dyDescent="0.25">
      <c r="A4473" s="148">
        <v>86908</v>
      </c>
      <c r="B4473" s="148" t="s">
        <v>24715</v>
      </c>
      <c r="C4473" s="148" t="s">
        <v>5304</v>
      </c>
      <c r="D4473" s="149" t="s">
        <v>24716</v>
      </c>
    </row>
    <row r="4474" spans="1:4" ht="13.5" x14ac:dyDescent="0.25">
      <c r="A4474" s="148">
        <v>86909</v>
      </c>
      <c r="B4474" s="148" t="s">
        <v>24717</v>
      </c>
      <c r="C4474" s="148" t="s">
        <v>5304</v>
      </c>
      <c r="D4474" s="149" t="s">
        <v>24718</v>
      </c>
    </row>
    <row r="4475" spans="1:4" ht="13.5" x14ac:dyDescent="0.25">
      <c r="A4475" s="148">
        <v>86910</v>
      </c>
      <c r="B4475" s="148" t="s">
        <v>24719</v>
      </c>
      <c r="C4475" s="148" t="s">
        <v>5304</v>
      </c>
      <c r="D4475" s="149" t="s">
        <v>24720</v>
      </c>
    </row>
    <row r="4476" spans="1:4" ht="13.5" x14ac:dyDescent="0.25">
      <c r="A4476" s="148">
        <v>86911</v>
      </c>
      <c r="B4476" s="148" t="s">
        <v>24721</v>
      </c>
      <c r="C4476" s="148" t="s">
        <v>5304</v>
      </c>
      <c r="D4476" s="149" t="s">
        <v>24446</v>
      </c>
    </row>
    <row r="4477" spans="1:4" ht="13.5" x14ac:dyDescent="0.25">
      <c r="A4477" s="148">
        <v>86912</v>
      </c>
      <c r="B4477" s="148" t="s">
        <v>24722</v>
      </c>
      <c r="C4477" s="148" t="s">
        <v>5304</v>
      </c>
      <c r="D4477" s="149" t="s">
        <v>24446</v>
      </c>
    </row>
    <row r="4478" spans="1:4" ht="13.5" x14ac:dyDescent="0.25">
      <c r="A4478" s="148">
        <v>86913</v>
      </c>
      <c r="B4478" s="148" t="s">
        <v>24723</v>
      </c>
      <c r="C4478" s="148" t="s">
        <v>5304</v>
      </c>
      <c r="D4478" s="149" t="s">
        <v>13437</v>
      </c>
    </row>
    <row r="4479" spans="1:4" ht="13.5" x14ac:dyDescent="0.25">
      <c r="A4479" s="148">
        <v>86914</v>
      </c>
      <c r="B4479" s="148" t="s">
        <v>24724</v>
      </c>
      <c r="C4479" s="148" t="s">
        <v>5304</v>
      </c>
      <c r="D4479" s="149" t="s">
        <v>24725</v>
      </c>
    </row>
    <row r="4480" spans="1:4" ht="13.5" x14ac:dyDescent="0.25">
      <c r="A4480" s="148">
        <v>86915</v>
      </c>
      <c r="B4480" s="148" t="s">
        <v>24726</v>
      </c>
      <c r="C4480" s="148" t="s">
        <v>5304</v>
      </c>
      <c r="D4480" s="149" t="s">
        <v>24727</v>
      </c>
    </row>
    <row r="4481" spans="1:4" ht="13.5" x14ac:dyDescent="0.25">
      <c r="A4481" s="148">
        <v>86916</v>
      </c>
      <c r="B4481" s="148" t="s">
        <v>24728</v>
      </c>
      <c r="C4481" s="148" t="s">
        <v>5304</v>
      </c>
      <c r="D4481" s="149" t="s">
        <v>22731</v>
      </c>
    </row>
    <row r="4482" spans="1:4" ht="13.5" x14ac:dyDescent="0.25">
      <c r="A4482" s="148">
        <v>86919</v>
      </c>
      <c r="B4482" s="148" t="s">
        <v>24729</v>
      </c>
      <c r="C4482" s="148" t="s">
        <v>5304</v>
      </c>
      <c r="D4482" s="149" t="s">
        <v>24730</v>
      </c>
    </row>
    <row r="4483" spans="1:4" ht="13.5" x14ac:dyDescent="0.25">
      <c r="A4483" s="148">
        <v>86920</v>
      </c>
      <c r="B4483" s="148" t="s">
        <v>24731</v>
      </c>
      <c r="C4483" s="148" t="s">
        <v>5304</v>
      </c>
      <c r="D4483" s="149" t="s">
        <v>24732</v>
      </c>
    </row>
    <row r="4484" spans="1:4" ht="13.5" x14ac:dyDescent="0.25">
      <c r="A4484" s="148">
        <v>86921</v>
      </c>
      <c r="B4484" s="148" t="s">
        <v>24733</v>
      </c>
      <c r="C4484" s="148" t="s">
        <v>5304</v>
      </c>
      <c r="D4484" s="149" t="s">
        <v>24734</v>
      </c>
    </row>
    <row r="4485" spans="1:4" ht="13.5" x14ac:dyDescent="0.25">
      <c r="A4485" s="148">
        <v>86922</v>
      </c>
      <c r="B4485" s="148" t="s">
        <v>24735</v>
      </c>
      <c r="C4485" s="148" t="s">
        <v>5304</v>
      </c>
      <c r="D4485" s="149" t="s">
        <v>24736</v>
      </c>
    </row>
    <row r="4486" spans="1:4" ht="13.5" x14ac:dyDescent="0.25">
      <c r="A4486" s="148">
        <v>86923</v>
      </c>
      <c r="B4486" s="148" t="s">
        <v>24737</v>
      </c>
      <c r="C4486" s="148" t="s">
        <v>5304</v>
      </c>
      <c r="D4486" s="149" t="s">
        <v>24738</v>
      </c>
    </row>
    <row r="4487" spans="1:4" ht="13.5" x14ac:dyDescent="0.25">
      <c r="A4487" s="148">
        <v>86924</v>
      </c>
      <c r="B4487" s="148" t="s">
        <v>24739</v>
      </c>
      <c r="C4487" s="148" t="s">
        <v>5304</v>
      </c>
      <c r="D4487" s="149" t="s">
        <v>24740</v>
      </c>
    </row>
    <row r="4488" spans="1:4" ht="13.5" x14ac:dyDescent="0.25">
      <c r="A4488" s="148">
        <v>86925</v>
      </c>
      <c r="B4488" s="148" t="s">
        <v>24741</v>
      </c>
      <c r="C4488" s="148" t="s">
        <v>5304</v>
      </c>
      <c r="D4488" s="149" t="s">
        <v>24742</v>
      </c>
    </row>
    <row r="4489" spans="1:4" ht="13.5" x14ac:dyDescent="0.25">
      <c r="A4489" s="148">
        <v>86926</v>
      </c>
      <c r="B4489" s="148" t="s">
        <v>24743</v>
      </c>
      <c r="C4489" s="148" t="s">
        <v>5304</v>
      </c>
      <c r="D4489" s="149" t="s">
        <v>24744</v>
      </c>
    </row>
    <row r="4490" spans="1:4" ht="13.5" x14ac:dyDescent="0.25">
      <c r="A4490" s="148">
        <v>86927</v>
      </c>
      <c r="B4490" s="148" t="s">
        <v>24745</v>
      </c>
      <c r="C4490" s="148" t="s">
        <v>5304</v>
      </c>
      <c r="D4490" s="149" t="s">
        <v>24746</v>
      </c>
    </row>
    <row r="4491" spans="1:4" ht="13.5" x14ac:dyDescent="0.25">
      <c r="A4491" s="148">
        <v>86928</v>
      </c>
      <c r="B4491" s="148" t="s">
        <v>24747</v>
      </c>
      <c r="C4491" s="148" t="s">
        <v>5304</v>
      </c>
      <c r="D4491" s="149" t="s">
        <v>24748</v>
      </c>
    </row>
    <row r="4492" spans="1:4" ht="13.5" x14ac:dyDescent="0.25">
      <c r="A4492" s="148">
        <v>86929</v>
      </c>
      <c r="B4492" s="148" t="s">
        <v>24749</v>
      </c>
      <c r="C4492" s="148" t="s">
        <v>5304</v>
      </c>
      <c r="D4492" s="149" t="s">
        <v>24750</v>
      </c>
    </row>
    <row r="4493" spans="1:4" ht="13.5" x14ac:dyDescent="0.25">
      <c r="A4493" s="148">
        <v>86930</v>
      </c>
      <c r="B4493" s="148" t="s">
        <v>24751</v>
      </c>
      <c r="C4493" s="148" t="s">
        <v>5304</v>
      </c>
      <c r="D4493" s="149" t="s">
        <v>24752</v>
      </c>
    </row>
    <row r="4494" spans="1:4" ht="13.5" x14ac:dyDescent="0.25">
      <c r="A4494" s="148">
        <v>86931</v>
      </c>
      <c r="B4494" s="148" t="s">
        <v>24753</v>
      </c>
      <c r="C4494" s="148" t="s">
        <v>5304</v>
      </c>
      <c r="D4494" s="149" t="s">
        <v>24754</v>
      </c>
    </row>
    <row r="4495" spans="1:4" ht="13.5" x14ac:dyDescent="0.25">
      <c r="A4495" s="148">
        <v>86932</v>
      </c>
      <c r="B4495" s="148" t="s">
        <v>24755</v>
      </c>
      <c r="C4495" s="148" t="s">
        <v>5304</v>
      </c>
      <c r="D4495" s="149" t="s">
        <v>24756</v>
      </c>
    </row>
    <row r="4496" spans="1:4" ht="13.5" x14ac:dyDescent="0.25">
      <c r="A4496" s="148">
        <v>86933</v>
      </c>
      <c r="B4496" s="148" t="s">
        <v>24757</v>
      </c>
      <c r="C4496" s="148" t="s">
        <v>5304</v>
      </c>
      <c r="D4496" s="149" t="s">
        <v>24758</v>
      </c>
    </row>
    <row r="4497" spans="1:4" ht="13.5" x14ac:dyDescent="0.25">
      <c r="A4497" s="148">
        <v>86934</v>
      </c>
      <c r="B4497" s="148" t="s">
        <v>24759</v>
      </c>
      <c r="C4497" s="148" t="s">
        <v>5304</v>
      </c>
      <c r="D4497" s="149" t="s">
        <v>24760</v>
      </c>
    </row>
    <row r="4498" spans="1:4" ht="13.5" x14ac:dyDescent="0.25">
      <c r="A4498" s="148">
        <v>86935</v>
      </c>
      <c r="B4498" s="148" t="s">
        <v>24761</v>
      </c>
      <c r="C4498" s="148" t="s">
        <v>5304</v>
      </c>
      <c r="D4498" s="149" t="s">
        <v>24762</v>
      </c>
    </row>
    <row r="4499" spans="1:4" ht="13.5" x14ac:dyDescent="0.25">
      <c r="A4499" s="148">
        <v>86936</v>
      </c>
      <c r="B4499" s="148" t="s">
        <v>24763</v>
      </c>
      <c r="C4499" s="148" t="s">
        <v>5304</v>
      </c>
      <c r="D4499" s="149" t="s">
        <v>24764</v>
      </c>
    </row>
    <row r="4500" spans="1:4" ht="13.5" x14ac:dyDescent="0.25">
      <c r="A4500" s="148">
        <v>86937</v>
      </c>
      <c r="B4500" s="148" t="s">
        <v>24765</v>
      </c>
      <c r="C4500" s="148" t="s">
        <v>5304</v>
      </c>
      <c r="D4500" s="149" t="s">
        <v>24766</v>
      </c>
    </row>
    <row r="4501" spans="1:4" ht="13.5" x14ac:dyDescent="0.25">
      <c r="A4501" s="148">
        <v>86938</v>
      </c>
      <c r="B4501" s="148" t="s">
        <v>24767</v>
      </c>
      <c r="C4501" s="148" t="s">
        <v>5304</v>
      </c>
      <c r="D4501" s="149" t="s">
        <v>24768</v>
      </c>
    </row>
    <row r="4502" spans="1:4" ht="13.5" x14ac:dyDescent="0.25">
      <c r="A4502" s="148">
        <v>86939</v>
      </c>
      <c r="B4502" s="148" t="s">
        <v>24769</v>
      </c>
      <c r="C4502" s="148" t="s">
        <v>5304</v>
      </c>
      <c r="D4502" s="149" t="s">
        <v>24770</v>
      </c>
    </row>
    <row r="4503" spans="1:4" ht="13.5" x14ac:dyDescent="0.25">
      <c r="A4503" s="148">
        <v>86940</v>
      </c>
      <c r="B4503" s="148" t="s">
        <v>24771</v>
      </c>
      <c r="C4503" s="148" t="s">
        <v>5304</v>
      </c>
      <c r="D4503" s="149" t="s">
        <v>24772</v>
      </c>
    </row>
    <row r="4504" spans="1:4" ht="13.5" x14ac:dyDescent="0.25">
      <c r="A4504" s="148">
        <v>86941</v>
      </c>
      <c r="B4504" s="148" t="s">
        <v>24773</v>
      </c>
      <c r="C4504" s="148" t="s">
        <v>5304</v>
      </c>
      <c r="D4504" s="149" t="s">
        <v>24774</v>
      </c>
    </row>
    <row r="4505" spans="1:4" ht="13.5" x14ac:dyDescent="0.25">
      <c r="A4505" s="148">
        <v>86942</v>
      </c>
      <c r="B4505" s="148" t="s">
        <v>24775</v>
      </c>
      <c r="C4505" s="148" t="s">
        <v>5304</v>
      </c>
      <c r="D4505" s="149" t="s">
        <v>24776</v>
      </c>
    </row>
    <row r="4506" spans="1:4" ht="13.5" x14ac:dyDescent="0.25">
      <c r="A4506" s="148">
        <v>86943</v>
      </c>
      <c r="B4506" s="148" t="s">
        <v>24777</v>
      </c>
      <c r="C4506" s="148" t="s">
        <v>5304</v>
      </c>
      <c r="D4506" s="149" t="s">
        <v>24778</v>
      </c>
    </row>
    <row r="4507" spans="1:4" ht="13.5" x14ac:dyDescent="0.25">
      <c r="A4507" s="148">
        <v>86947</v>
      </c>
      <c r="B4507" s="148" t="s">
        <v>24779</v>
      </c>
      <c r="C4507" s="148" t="s">
        <v>5304</v>
      </c>
      <c r="D4507" s="149" t="s">
        <v>24780</v>
      </c>
    </row>
    <row r="4508" spans="1:4" ht="13.5" x14ac:dyDescent="0.25">
      <c r="A4508" s="148">
        <v>88571</v>
      </c>
      <c r="B4508" s="148" t="s">
        <v>24781</v>
      </c>
      <c r="C4508" s="148" t="s">
        <v>5304</v>
      </c>
      <c r="D4508" s="149" t="s">
        <v>14001</v>
      </c>
    </row>
    <row r="4509" spans="1:4" ht="13.5" x14ac:dyDescent="0.25">
      <c r="A4509" s="148">
        <v>93396</v>
      </c>
      <c r="B4509" s="148" t="s">
        <v>24782</v>
      </c>
      <c r="C4509" s="148" t="s">
        <v>5304</v>
      </c>
      <c r="D4509" s="149" t="s">
        <v>24783</v>
      </c>
    </row>
    <row r="4510" spans="1:4" ht="13.5" x14ac:dyDescent="0.25">
      <c r="A4510" s="148">
        <v>93441</v>
      </c>
      <c r="B4510" s="148" t="s">
        <v>24784</v>
      </c>
      <c r="C4510" s="148" t="s">
        <v>5304</v>
      </c>
      <c r="D4510" s="149" t="s">
        <v>24785</v>
      </c>
    </row>
    <row r="4511" spans="1:4" ht="13.5" x14ac:dyDescent="0.25">
      <c r="A4511" s="148">
        <v>93442</v>
      </c>
      <c r="B4511" s="148" t="s">
        <v>24786</v>
      </c>
      <c r="C4511" s="148" t="s">
        <v>5304</v>
      </c>
      <c r="D4511" s="149" t="s">
        <v>24787</v>
      </c>
    </row>
    <row r="4512" spans="1:4" ht="13.5" x14ac:dyDescent="0.25">
      <c r="A4512" s="148">
        <v>95469</v>
      </c>
      <c r="B4512" s="148" t="s">
        <v>24788</v>
      </c>
      <c r="C4512" s="148" t="s">
        <v>5304</v>
      </c>
      <c r="D4512" s="149" t="s">
        <v>24789</v>
      </c>
    </row>
    <row r="4513" spans="1:4" ht="13.5" x14ac:dyDescent="0.25">
      <c r="A4513" s="148">
        <v>95470</v>
      </c>
      <c r="B4513" s="148" t="s">
        <v>10122</v>
      </c>
      <c r="C4513" s="148" t="s">
        <v>5304</v>
      </c>
      <c r="D4513" s="149" t="s">
        <v>24790</v>
      </c>
    </row>
    <row r="4514" spans="1:4" ht="13.5" x14ac:dyDescent="0.25">
      <c r="A4514" s="148">
        <v>95471</v>
      </c>
      <c r="B4514" s="148" t="s">
        <v>24791</v>
      </c>
      <c r="C4514" s="148" t="s">
        <v>5304</v>
      </c>
      <c r="D4514" s="149" t="s">
        <v>24792</v>
      </c>
    </row>
    <row r="4515" spans="1:4" ht="13.5" x14ac:dyDescent="0.25">
      <c r="A4515" s="148">
        <v>95472</v>
      </c>
      <c r="B4515" s="148" t="s">
        <v>24793</v>
      </c>
      <c r="C4515" s="148" t="s">
        <v>5304</v>
      </c>
      <c r="D4515" s="149" t="s">
        <v>24794</v>
      </c>
    </row>
    <row r="4516" spans="1:4" ht="13.5" x14ac:dyDescent="0.25">
      <c r="A4516" s="148">
        <v>95542</v>
      </c>
      <c r="B4516" s="148" t="s">
        <v>24795</v>
      </c>
      <c r="C4516" s="148" t="s">
        <v>5304</v>
      </c>
      <c r="D4516" s="149" t="s">
        <v>16377</v>
      </c>
    </row>
    <row r="4517" spans="1:4" ht="13.5" x14ac:dyDescent="0.25">
      <c r="A4517" s="148">
        <v>95543</v>
      </c>
      <c r="B4517" s="148" t="s">
        <v>24796</v>
      </c>
      <c r="C4517" s="148" t="s">
        <v>5304</v>
      </c>
      <c r="D4517" s="149" t="s">
        <v>23052</v>
      </c>
    </row>
    <row r="4518" spans="1:4" ht="13.5" x14ac:dyDescent="0.25">
      <c r="A4518" s="148">
        <v>95544</v>
      </c>
      <c r="B4518" s="148" t="s">
        <v>24797</v>
      </c>
      <c r="C4518" s="148" t="s">
        <v>5304</v>
      </c>
      <c r="D4518" s="149" t="s">
        <v>21068</v>
      </c>
    </row>
    <row r="4519" spans="1:4" ht="13.5" x14ac:dyDescent="0.25">
      <c r="A4519" s="148">
        <v>95545</v>
      </c>
      <c r="B4519" s="148" t="s">
        <v>24798</v>
      </c>
      <c r="C4519" s="148" t="s">
        <v>5304</v>
      </c>
      <c r="D4519" s="149" t="s">
        <v>24799</v>
      </c>
    </row>
    <row r="4520" spans="1:4" ht="13.5" x14ac:dyDescent="0.25">
      <c r="A4520" s="148">
        <v>95546</v>
      </c>
      <c r="B4520" s="148" t="s">
        <v>24800</v>
      </c>
      <c r="C4520" s="148" t="s">
        <v>5304</v>
      </c>
      <c r="D4520" s="149" t="s">
        <v>24801</v>
      </c>
    </row>
    <row r="4521" spans="1:4" ht="13.5" x14ac:dyDescent="0.25">
      <c r="A4521" s="148">
        <v>95547</v>
      </c>
      <c r="B4521" s="148" t="s">
        <v>24802</v>
      </c>
      <c r="C4521" s="148" t="s">
        <v>5304</v>
      </c>
      <c r="D4521" s="149" t="s">
        <v>24803</v>
      </c>
    </row>
    <row r="4522" spans="1:4" ht="13.5" x14ac:dyDescent="0.25">
      <c r="A4522" s="148">
        <v>6087</v>
      </c>
      <c r="B4522" s="148" t="s">
        <v>18776</v>
      </c>
      <c r="C4522" s="148" t="s">
        <v>5304</v>
      </c>
      <c r="D4522" s="149" t="s">
        <v>20326</v>
      </c>
    </row>
    <row r="4523" spans="1:4" ht="13.5" x14ac:dyDescent="0.25">
      <c r="A4523" s="148">
        <v>98052</v>
      </c>
      <c r="B4523" s="148" t="s">
        <v>18777</v>
      </c>
      <c r="C4523" s="148" t="s">
        <v>5304</v>
      </c>
      <c r="D4523" s="149" t="s">
        <v>24804</v>
      </c>
    </row>
    <row r="4524" spans="1:4" ht="13.5" x14ac:dyDescent="0.25">
      <c r="A4524" s="148">
        <v>98053</v>
      </c>
      <c r="B4524" s="148" t="s">
        <v>18778</v>
      </c>
      <c r="C4524" s="148" t="s">
        <v>5304</v>
      </c>
      <c r="D4524" s="149" t="s">
        <v>24805</v>
      </c>
    </row>
    <row r="4525" spans="1:4" ht="13.5" x14ac:dyDescent="0.25">
      <c r="A4525" s="148">
        <v>98054</v>
      </c>
      <c r="B4525" s="148" t="s">
        <v>18779</v>
      </c>
      <c r="C4525" s="148" t="s">
        <v>5304</v>
      </c>
      <c r="D4525" s="149" t="s">
        <v>24806</v>
      </c>
    </row>
    <row r="4526" spans="1:4" ht="13.5" x14ac:dyDescent="0.25">
      <c r="A4526" s="148">
        <v>98055</v>
      </c>
      <c r="B4526" s="148" t="s">
        <v>18780</v>
      </c>
      <c r="C4526" s="148" t="s">
        <v>5304</v>
      </c>
      <c r="D4526" s="149" t="s">
        <v>24807</v>
      </c>
    </row>
    <row r="4527" spans="1:4" ht="13.5" x14ac:dyDescent="0.25">
      <c r="A4527" s="148">
        <v>98056</v>
      </c>
      <c r="B4527" s="148" t="s">
        <v>18781</v>
      </c>
      <c r="C4527" s="148" t="s">
        <v>5304</v>
      </c>
      <c r="D4527" s="149" t="s">
        <v>24808</v>
      </c>
    </row>
    <row r="4528" spans="1:4" ht="13.5" x14ac:dyDescent="0.25">
      <c r="A4528" s="148">
        <v>98057</v>
      </c>
      <c r="B4528" s="148" t="s">
        <v>18782</v>
      </c>
      <c r="C4528" s="148" t="s">
        <v>5304</v>
      </c>
      <c r="D4528" s="149" t="s">
        <v>24809</v>
      </c>
    </row>
    <row r="4529" spans="1:4" ht="13.5" x14ac:dyDescent="0.25">
      <c r="A4529" s="148">
        <v>98066</v>
      </c>
      <c r="B4529" s="148" t="s">
        <v>18783</v>
      </c>
      <c r="C4529" s="148" t="s">
        <v>5304</v>
      </c>
      <c r="D4529" s="149" t="s">
        <v>24810</v>
      </c>
    </row>
    <row r="4530" spans="1:4" ht="13.5" x14ac:dyDescent="0.25">
      <c r="A4530" s="148">
        <v>98067</v>
      </c>
      <c r="B4530" s="148" t="s">
        <v>18784</v>
      </c>
      <c r="C4530" s="148" t="s">
        <v>5304</v>
      </c>
      <c r="D4530" s="149" t="s">
        <v>24811</v>
      </c>
    </row>
    <row r="4531" spans="1:4" ht="13.5" x14ac:dyDescent="0.25">
      <c r="A4531" s="148">
        <v>98068</v>
      </c>
      <c r="B4531" s="148" t="s">
        <v>18785</v>
      </c>
      <c r="C4531" s="148" t="s">
        <v>5304</v>
      </c>
      <c r="D4531" s="149" t="s">
        <v>24812</v>
      </c>
    </row>
    <row r="4532" spans="1:4" ht="13.5" x14ac:dyDescent="0.25">
      <c r="A4532" s="148">
        <v>98069</v>
      </c>
      <c r="B4532" s="148" t="s">
        <v>18786</v>
      </c>
      <c r="C4532" s="148" t="s">
        <v>5304</v>
      </c>
      <c r="D4532" s="149" t="s">
        <v>24813</v>
      </c>
    </row>
    <row r="4533" spans="1:4" ht="13.5" x14ac:dyDescent="0.25">
      <c r="A4533" s="148">
        <v>98070</v>
      </c>
      <c r="B4533" s="148" t="s">
        <v>18787</v>
      </c>
      <c r="C4533" s="148" t="s">
        <v>5304</v>
      </c>
      <c r="D4533" s="149" t="s">
        <v>24814</v>
      </c>
    </row>
    <row r="4534" spans="1:4" ht="13.5" x14ac:dyDescent="0.25">
      <c r="A4534" s="148">
        <v>98071</v>
      </c>
      <c r="B4534" s="148" t="s">
        <v>18788</v>
      </c>
      <c r="C4534" s="148" t="s">
        <v>5304</v>
      </c>
      <c r="D4534" s="149" t="s">
        <v>24815</v>
      </c>
    </row>
    <row r="4535" spans="1:4" ht="13.5" x14ac:dyDescent="0.25">
      <c r="A4535" s="148">
        <v>98072</v>
      </c>
      <c r="B4535" s="148" t="s">
        <v>18789</v>
      </c>
      <c r="C4535" s="148" t="s">
        <v>5304</v>
      </c>
      <c r="D4535" s="149" t="s">
        <v>24816</v>
      </c>
    </row>
    <row r="4536" spans="1:4" ht="13.5" x14ac:dyDescent="0.25">
      <c r="A4536" s="148">
        <v>98073</v>
      </c>
      <c r="B4536" s="148" t="s">
        <v>18790</v>
      </c>
      <c r="C4536" s="148" t="s">
        <v>5304</v>
      </c>
      <c r="D4536" s="149" t="s">
        <v>24817</v>
      </c>
    </row>
    <row r="4537" spans="1:4" ht="13.5" x14ac:dyDescent="0.25">
      <c r="A4537" s="148">
        <v>98074</v>
      </c>
      <c r="B4537" s="148" t="s">
        <v>18791</v>
      </c>
      <c r="C4537" s="148" t="s">
        <v>5304</v>
      </c>
      <c r="D4537" s="149" t="s">
        <v>24818</v>
      </c>
    </row>
    <row r="4538" spans="1:4" ht="13.5" x14ac:dyDescent="0.25">
      <c r="A4538" s="148">
        <v>98075</v>
      </c>
      <c r="B4538" s="148" t="s">
        <v>18792</v>
      </c>
      <c r="C4538" s="148" t="s">
        <v>5304</v>
      </c>
      <c r="D4538" s="149" t="s">
        <v>24819</v>
      </c>
    </row>
    <row r="4539" spans="1:4" ht="13.5" x14ac:dyDescent="0.25">
      <c r="A4539" s="148">
        <v>98076</v>
      </c>
      <c r="B4539" s="148" t="s">
        <v>18793</v>
      </c>
      <c r="C4539" s="148" t="s">
        <v>5304</v>
      </c>
      <c r="D4539" s="149" t="s">
        <v>24820</v>
      </c>
    </row>
    <row r="4540" spans="1:4" ht="13.5" x14ac:dyDescent="0.25">
      <c r="A4540" s="148">
        <v>98077</v>
      </c>
      <c r="B4540" s="148" t="s">
        <v>18794</v>
      </c>
      <c r="C4540" s="148" t="s">
        <v>5304</v>
      </c>
      <c r="D4540" s="149" t="s">
        <v>24821</v>
      </c>
    </row>
    <row r="4541" spans="1:4" ht="13.5" x14ac:dyDescent="0.25">
      <c r="A4541" s="148">
        <v>98078</v>
      </c>
      <c r="B4541" s="148" t="s">
        <v>18795</v>
      </c>
      <c r="C4541" s="148" t="s">
        <v>5304</v>
      </c>
      <c r="D4541" s="149" t="s">
        <v>24822</v>
      </c>
    </row>
    <row r="4542" spans="1:4" ht="13.5" x14ac:dyDescent="0.25">
      <c r="A4542" s="148">
        <v>98079</v>
      </c>
      <c r="B4542" s="148" t="s">
        <v>18796</v>
      </c>
      <c r="C4542" s="148" t="s">
        <v>5304</v>
      </c>
      <c r="D4542" s="149" t="s">
        <v>24823</v>
      </c>
    </row>
    <row r="4543" spans="1:4" ht="13.5" x14ac:dyDescent="0.25">
      <c r="A4543" s="148">
        <v>98080</v>
      </c>
      <c r="B4543" s="148" t="s">
        <v>18797</v>
      </c>
      <c r="C4543" s="148" t="s">
        <v>5304</v>
      </c>
      <c r="D4543" s="149" t="s">
        <v>24824</v>
      </c>
    </row>
    <row r="4544" spans="1:4" ht="13.5" x14ac:dyDescent="0.25">
      <c r="A4544" s="148">
        <v>98081</v>
      </c>
      <c r="B4544" s="148" t="s">
        <v>18798</v>
      </c>
      <c r="C4544" s="148" t="s">
        <v>5304</v>
      </c>
      <c r="D4544" s="149" t="s">
        <v>24825</v>
      </c>
    </row>
    <row r="4545" spans="1:4" ht="13.5" x14ac:dyDescent="0.25">
      <c r="A4545" s="148">
        <v>98082</v>
      </c>
      <c r="B4545" s="148" t="s">
        <v>18799</v>
      </c>
      <c r="C4545" s="148" t="s">
        <v>5304</v>
      </c>
      <c r="D4545" s="149" t="s">
        <v>24826</v>
      </c>
    </row>
    <row r="4546" spans="1:4" ht="13.5" x14ac:dyDescent="0.25">
      <c r="A4546" s="148">
        <v>98083</v>
      </c>
      <c r="B4546" s="148" t="s">
        <v>18800</v>
      </c>
      <c r="C4546" s="148" t="s">
        <v>5304</v>
      </c>
      <c r="D4546" s="149" t="s">
        <v>24827</v>
      </c>
    </row>
    <row r="4547" spans="1:4" ht="13.5" x14ac:dyDescent="0.25">
      <c r="A4547" s="148">
        <v>98084</v>
      </c>
      <c r="B4547" s="148" t="s">
        <v>18801</v>
      </c>
      <c r="C4547" s="148" t="s">
        <v>5304</v>
      </c>
      <c r="D4547" s="149" t="s">
        <v>24828</v>
      </c>
    </row>
    <row r="4548" spans="1:4" ht="13.5" x14ac:dyDescent="0.25">
      <c r="A4548" s="148">
        <v>98085</v>
      </c>
      <c r="B4548" s="148" t="s">
        <v>18802</v>
      </c>
      <c r="C4548" s="148" t="s">
        <v>5304</v>
      </c>
      <c r="D4548" s="149" t="s">
        <v>24829</v>
      </c>
    </row>
    <row r="4549" spans="1:4" ht="13.5" x14ac:dyDescent="0.25">
      <c r="A4549" s="148">
        <v>98086</v>
      </c>
      <c r="B4549" s="148" t="s">
        <v>18803</v>
      </c>
      <c r="C4549" s="148" t="s">
        <v>5304</v>
      </c>
      <c r="D4549" s="149" t="s">
        <v>24830</v>
      </c>
    </row>
    <row r="4550" spans="1:4" ht="13.5" x14ac:dyDescent="0.25">
      <c r="A4550" s="148">
        <v>98087</v>
      </c>
      <c r="B4550" s="148" t="s">
        <v>18804</v>
      </c>
      <c r="C4550" s="148" t="s">
        <v>5304</v>
      </c>
      <c r="D4550" s="149" t="s">
        <v>24831</v>
      </c>
    </row>
    <row r="4551" spans="1:4" ht="13.5" x14ac:dyDescent="0.25">
      <c r="A4551" s="148">
        <v>98088</v>
      </c>
      <c r="B4551" s="148" t="s">
        <v>18805</v>
      </c>
      <c r="C4551" s="148" t="s">
        <v>5304</v>
      </c>
      <c r="D4551" s="149" t="s">
        <v>24832</v>
      </c>
    </row>
    <row r="4552" spans="1:4" ht="13.5" x14ac:dyDescent="0.25">
      <c r="A4552" s="148">
        <v>98089</v>
      </c>
      <c r="B4552" s="148" t="s">
        <v>18806</v>
      </c>
      <c r="C4552" s="148" t="s">
        <v>5304</v>
      </c>
      <c r="D4552" s="149" t="s">
        <v>24833</v>
      </c>
    </row>
    <row r="4553" spans="1:4" ht="13.5" x14ac:dyDescent="0.25">
      <c r="A4553" s="148">
        <v>98090</v>
      </c>
      <c r="B4553" s="148" t="s">
        <v>18807</v>
      </c>
      <c r="C4553" s="148" t="s">
        <v>5304</v>
      </c>
      <c r="D4553" s="149" t="s">
        <v>24834</v>
      </c>
    </row>
    <row r="4554" spans="1:4" ht="13.5" x14ac:dyDescent="0.25">
      <c r="A4554" s="148">
        <v>98091</v>
      </c>
      <c r="B4554" s="148" t="s">
        <v>18808</v>
      </c>
      <c r="C4554" s="148" t="s">
        <v>5304</v>
      </c>
      <c r="D4554" s="149" t="s">
        <v>24835</v>
      </c>
    </row>
    <row r="4555" spans="1:4" ht="13.5" x14ac:dyDescent="0.25">
      <c r="A4555" s="148">
        <v>98092</v>
      </c>
      <c r="B4555" s="148" t="s">
        <v>18809</v>
      </c>
      <c r="C4555" s="148" t="s">
        <v>5304</v>
      </c>
      <c r="D4555" s="149" t="s">
        <v>24836</v>
      </c>
    </row>
    <row r="4556" spans="1:4" ht="13.5" x14ac:dyDescent="0.25">
      <c r="A4556" s="148">
        <v>98093</v>
      </c>
      <c r="B4556" s="148" t="s">
        <v>18810</v>
      </c>
      <c r="C4556" s="148" t="s">
        <v>5304</v>
      </c>
      <c r="D4556" s="149" t="s">
        <v>24837</v>
      </c>
    </row>
    <row r="4557" spans="1:4" ht="13.5" x14ac:dyDescent="0.25">
      <c r="A4557" s="148">
        <v>98094</v>
      </c>
      <c r="B4557" s="148" t="s">
        <v>18811</v>
      </c>
      <c r="C4557" s="148" t="s">
        <v>5304</v>
      </c>
      <c r="D4557" s="149" t="s">
        <v>24838</v>
      </c>
    </row>
    <row r="4558" spans="1:4" ht="13.5" x14ac:dyDescent="0.25">
      <c r="A4558" s="148">
        <v>98099</v>
      </c>
      <c r="B4558" s="148" t="s">
        <v>18812</v>
      </c>
      <c r="C4558" s="148" t="s">
        <v>5304</v>
      </c>
      <c r="D4558" s="149" t="s">
        <v>24839</v>
      </c>
    </row>
    <row r="4559" spans="1:4" ht="13.5" x14ac:dyDescent="0.25">
      <c r="A4559" s="148">
        <v>98100</v>
      </c>
      <c r="B4559" s="148" t="s">
        <v>18813</v>
      </c>
      <c r="C4559" s="148" t="s">
        <v>5304</v>
      </c>
      <c r="D4559" s="149" t="s">
        <v>24840</v>
      </c>
    </row>
    <row r="4560" spans="1:4" ht="13.5" x14ac:dyDescent="0.25">
      <c r="A4560" s="148">
        <v>98101</v>
      </c>
      <c r="B4560" s="148" t="s">
        <v>18814</v>
      </c>
      <c r="C4560" s="148" t="s">
        <v>5304</v>
      </c>
      <c r="D4560" s="149" t="s">
        <v>24841</v>
      </c>
    </row>
    <row r="4561" spans="1:4" ht="13.5" x14ac:dyDescent="0.25">
      <c r="A4561" s="148">
        <v>98109</v>
      </c>
      <c r="B4561" s="148" t="s">
        <v>18815</v>
      </c>
      <c r="C4561" s="148" t="s">
        <v>5304</v>
      </c>
      <c r="D4561" s="149" t="s">
        <v>24842</v>
      </c>
    </row>
    <row r="4562" spans="1:4" ht="13.5" x14ac:dyDescent="0.25">
      <c r="A4562" s="148">
        <v>98110</v>
      </c>
      <c r="B4562" s="148" t="s">
        <v>18816</v>
      </c>
      <c r="C4562" s="148" t="s">
        <v>5304</v>
      </c>
      <c r="D4562" s="149" t="s">
        <v>24843</v>
      </c>
    </row>
    <row r="4563" spans="1:4" ht="13.5" x14ac:dyDescent="0.25">
      <c r="A4563" s="148">
        <v>98111</v>
      </c>
      <c r="B4563" s="148" t="s">
        <v>18817</v>
      </c>
      <c r="C4563" s="148" t="s">
        <v>5304</v>
      </c>
      <c r="D4563" s="149" t="s">
        <v>24844</v>
      </c>
    </row>
    <row r="4564" spans="1:4" ht="13.5" x14ac:dyDescent="0.25">
      <c r="A4564" s="148">
        <v>98114</v>
      </c>
      <c r="B4564" s="148" t="s">
        <v>18818</v>
      </c>
      <c r="C4564" s="148" t="s">
        <v>5304</v>
      </c>
      <c r="D4564" s="149" t="s">
        <v>24845</v>
      </c>
    </row>
    <row r="4565" spans="1:4" ht="13.5" x14ac:dyDescent="0.25">
      <c r="A4565" s="148">
        <v>98115</v>
      </c>
      <c r="B4565" s="148" t="s">
        <v>18819</v>
      </c>
      <c r="C4565" s="148" t="s">
        <v>5304</v>
      </c>
      <c r="D4565" s="149" t="s">
        <v>24846</v>
      </c>
    </row>
    <row r="4566" spans="1:4" ht="13.5" x14ac:dyDescent="0.25">
      <c r="A4566" s="148">
        <v>89957</v>
      </c>
      <c r="B4566" s="148" t="s">
        <v>10211</v>
      </c>
      <c r="C4566" s="148" t="s">
        <v>5304</v>
      </c>
      <c r="D4566" s="149" t="s">
        <v>24847</v>
      </c>
    </row>
    <row r="4567" spans="1:4" ht="13.5" x14ac:dyDescent="0.25">
      <c r="A4567" s="148">
        <v>89959</v>
      </c>
      <c r="B4567" s="148" t="s">
        <v>10212</v>
      </c>
      <c r="C4567" s="148" t="s">
        <v>5304</v>
      </c>
      <c r="D4567" s="149" t="s">
        <v>24848</v>
      </c>
    </row>
    <row r="4568" spans="1:4" ht="13.5" x14ac:dyDescent="0.25">
      <c r="A4568" s="148" t="s">
        <v>24849</v>
      </c>
      <c r="B4568" s="148" t="s">
        <v>24850</v>
      </c>
      <c r="C4568" s="148" t="s">
        <v>5304</v>
      </c>
      <c r="D4568" s="149" t="s">
        <v>24851</v>
      </c>
    </row>
    <row r="4569" spans="1:4" ht="13.5" x14ac:dyDescent="0.25">
      <c r="A4569" s="148" t="s">
        <v>24852</v>
      </c>
      <c r="B4569" s="148" t="s">
        <v>24853</v>
      </c>
      <c r="C4569" s="148" t="s">
        <v>5304</v>
      </c>
      <c r="D4569" s="149" t="s">
        <v>24854</v>
      </c>
    </row>
    <row r="4570" spans="1:4" ht="13.5" x14ac:dyDescent="0.25">
      <c r="A4570" s="148">
        <v>89349</v>
      </c>
      <c r="B4570" s="148" t="s">
        <v>18820</v>
      </c>
      <c r="C4570" s="148" t="s">
        <v>5304</v>
      </c>
      <c r="D4570" s="149" t="s">
        <v>23065</v>
      </c>
    </row>
    <row r="4571" spans="1:4" ht="13.5" x14ac:dyDescent="0.25">
      <c r="A4571" s="148">
        <v>89351</v>
      </c>
      <c r="B4571" s="148" t="s">
        <v>18821</v>
      </c>
      <c r="C4571" s="148" t="s">
        <v>5304</v>
      </c>
      <c r="D4571" s="149" t="s">
        <v>23394</v>
      </c>
    </row>
    <row r="4572" spans="1:4" ht="13.5" x14ac:dyDescent="0.25">
      <c r="A4572" s="148">
        <v>89352</v>
      </c>
      <c r="B4572" s="148" t="s">
        <v>18822</v>
      </c>
      <c r="C4572" s="148" t="s">
        <v>5304</v>
      </c>
      <c r="D4572" s="149" t="s">
        <v>24855</v>
      </c>
    </row>
    <row r="4573" spans="1:4" ht="13.5" x14ac:dyDescent="0.25">
      <c r="A4573" s="148">
        <v>89353</v>
      </c>
      <c r="B4573" s="148" t="s">
        <v>18823</v>
      </c>
      <c r="C4573" s="148" t="s">
        <v>5304</v>
      </c>
      <c r="D4573" s="149" t="s">
        <v>13245</v>
      </c>
    </row>
    <row r="4574" spans="1:4" ht="13.5" x14ac:dyDescent="0.25">
      <c r="A4574" s="148">
        <v>89354</v>
      </c>
      <c r="B4574" s="148" t="s">
        <v>18824</v>
      </c>
      <c r="C4574" s="148" t="s">
        <v>5304</v>
      </c>
      <c r="D4574" s="149" t="s">
        <v>24856</v>
      </c>
    </row>
    <row r="4575" spans="1:4" ht="13.5" x14ac:dyDescent="0.25">
      <c r="A4575" s="148">
        <v>89969</v>
      </c>
      <c r="B4575" s="148" t="s">
        <v>10218</v>
      </c>
      <c r="C4575" s="148" t="s">
        <v>5304</v>
      </c>
      <c r="D4575" s="149" t="s">
        <v>22475</v>
      </c>
    </row>
    <row r="4576" spans="1:4" ht="13.5" x14ac:dyDescent="0.25">
      <c r="A4576" s="148">
        <v>89970</v>
      </c>
      <c r="B4576" s="148" t="s">
        <v>10219</v>
      </c>
      <c r="C4576" s="148" t="s">
        <v>5304</v>
      </c>
      <c r="D4576" s="149" t="s">
        <v>24857</v>
      </c>
    </row>
    <row r="4577" spans="1:4" ht="13.5" x14ac:dyDescent="0.25">
      <c r="A4577" s="148">
        <v>89971</v>
      </c>
      <c r="B4577" s="148" t="s">
        <v>10220</v>
      </c>
      <c r="C4577" s="148" t="s">
        <v>5304</v>
      </c>
      <c r="D4577" s="149" t="s">
        <v>24858</v>
      </c>
    </row>
    <row r="4578" spans="1:4" ht="13.5" x14ac:dyDescent="0.25">
      <c r="A4578" s="148">
        <v>89972</v>
      </c>
      <c r="B4578" s="148" t="s">
        <v>10221</v>
      </c>
      <c r="C4578" s="148" t="s">
        <v>5304</v>
      </c>
      <c r="D4578" s="149" t="s">
        <v>24859</v>
      </c>
    </row>
    <row r="4579" spans="1:4" ht="13.5" x14ac:dyDescent="0.25">
      <c r="A4579" s="148">
        <v>89973</v>
      </c>
      <c r="B4579" s="148" t="s">
        <v>10222</v>
      </c>
      <c r="C4579" s="148" t="s">
        <v>5304</v>
      </c>
      <c r="D4579" s="149" t="s">
        <v>24860</v>
      </c>
    </row>
    <row r="4580" spans="1:4" ht="13.5" x14ac:dyDescent="0.25">
      <c r="A4580" s="148">
        <v>89974</v>
      </c>
      <c r="B4580" s="148" t="s">
        <v>10223</v>
      </c>
      <c r="C4580" s="148" t="s">
        <v>5304</v>
      </c>
      <c r="D4580" s="149" t="s">
        <v>24861</v>
      </c>
    </row>
    <row r="4581" spans="1:4" ht="13.5" x14ac:dyDescent="0.25">
      <c r="A4581" s="148">
        <v>89984</v>
      </c>
      <c r="B4581" s="148" t="s">
        <v>18825</v>
      </c>
      <c r="C4581" s="148" t="s">
        <v>5304</v>
      </c>
      <c r="D4581" s="149" t="s">
        <v>24862</v>
      </c>
    </row>
    <row r="4582" spans="1:4" ht="13.5" x14ac:dyDescent="0.25">
      <c r="A4582" s="148">
        <v>89985</v>
      </c>
      <c r="B4582" s="148" t="s">
        <v>18826</v>
      </c>
      <c r="C4582" s="148" t="s">
        <v>5304</v>
      </c>
      <c r="D4582" s="149" t="s">
        <v>16525</v>
      </c>
    </row>
    <row r="4583" spans="1:4" ht="13.5" x14ac:dyDescent="0.25">
      <c r="A4583" s="148">
        <v>89986</v>
      </c>
      <c r="B4583" s="148" t="s">
        <v>18827</v>
      </c>
      <c r="C4583" s="148" t="s">
        <v>5304</v>
      </c>
      <c r="D4583" s="149" t="s">
        <v>24863</v>
      </c>
    </row>
    <row r="4584" spans="1:4" ht="13.5" x14ac:dyDescent="0.25">
      <c r="A4584" s="148">
        <v>89987</v>
      </c>
      <c r="B4584" s="148" t="s">
        <v>18828</v>
      </c>
      <c r="C4584" s="148" t="s">
        <v>5304</v>
      </c>
      <c r="D4584" s="149" t="s">
        <v>24864</v>
      </c>
    </row>
    <row r="4585" spans="1:4" ht="13.5" x14ac:dyDescent="0.25">
      <c r="A4585" s="148">
        <v>90371</v>
      </c>
      <c r="B4585" s="148" t="s">
        <v>18829</v>
      </c>
      <c r="C4585" s="148" t="s">
        <v>5304</v>
      </c>
      <c r="D4585" s="149" t="s">
        <v>15369</v>
      </c>
    </row>
    <row r="4586" spans="1:4" ht="13.5" x14ac:dyDescent="0.25">
      <c r="A4586" s="148">
        <v>94489</v>
      </c>
      <c r="B4586" s="148" t="s">
        <v>18830</v>
      </c>
      <c r="C4586" s="148" t="s">
        <v>5304</v>
      </c>
      <c r="D4586" s="149" t="s">
        <v>24865</v>
      </c>
    </row>
    <row r="4587" spans="1:4" ht="13.5" x14ac:dyDescent="0.25">
      <c r="A4587" s="148">
        <v>94490</v>
      </c>
      <c r="B4587" s="148" t="s">
        <v>18831</v>
      </c>
      <c r="C4587" s="148" t="s">
        <v>5304</v>
      </c>
      <c r="D4587" s="149" t="s">
        <v>13746</v>
      </c>
    </row>
    <row r="4588" spans="1:4" ht="13.5" x14ac:dyDescent="0.25">
      <c r="A4588" s="148">
        <v>94491</v>
      </c>
      <c r="B4588" s="148" t="s">
        <v>18832</v>
      </c>
      <c r="C4588" s="148" t="s">
        <v>5304</v>
      </c>
      <c r="D4588" s="149" t="s">
        <v>22551</v>
      </c>
    </row>
    <row r="4589" spans="1:4" ht="13.5" x14ac:dyDescent="0.25">
      <c r="A4589" s="148">
        <v>94492</v>
      </c>
      <c r="B4589" s="148" t="s">
        <v>18833</v>
      </c>
      <c r="C4589" s="148" t="s">
        <v>5304</v>
      </c>
      <c r="D4589" s="149" t="s">
        <v>24866</v>
      </c>
    </row>
    <row r="4590" spans="1:4" ht="13.5" x14ac:dyDescent="0.25">
      <c r="A4590" s="148">
        <v>94493</v>
      </c>
      <c r="B4590" s="148" t="s">
        <v>18834</v>
      </c>
      <c r="C4590" s="148" t="s">
        <v>5304</v>
      </c>
      <c r="D4590" s="149" t="s">
        <v>24867</v>
      </c>
    </row>
    <row r="4591" spans="1:4" ht="13.5" x14ac:dyDescent="0.25">
      <c r="A4591" s="148">
        <v>94494</v>
      </c>
      <c r="B4591" s="148" t="s">
        <v>18835</v>
      </c>
      <c r="C4591" s="148" t="s">
        <v>5304</v>
      </c>
      <c r="D4591" s="149" t="s">
        <v>21093</v>
      </c>
    </row>
    <row r="4592" spans="1:4" ht="13.5" x14ac:dyDescent="0.25">
      <c r="A4592" s="148">
        <v>94495</v>
      </c>
      <c r="B4592" s="148" t="s">
        <v>18836</v>
      </c>
      <c r="C4592" s="148" t="s">
        <v>5304</v>
      </c>
      <c r="D4592" s="149" t="s">
        <v>24868</v>
      </c>
    </row>
    <row r="4593" spans="1:4" ht="13.5" x14ac:dyDescent="0.25">
      <c r="A4593" s="148">
        <v>94496</v>
      </c>
      <c r="B4593" s="148" t="s">
        <v>18837</v>
      </c>
      <c r="C4593" s="148" t="s">
        <v>5304</v>
      </c>
      <c r="D4593" s="149" t="s">
        <v>24170</v>
      </c>
    </row>
    <row r="4594" spans="1:4" ht="13.5" x14ac:dyDescent="0.25">
      <c r="A4594" s="148">
        <v>94497</v>
      </c>
      <c r="B4594" s="148" t="s">
        <v>18838</v>
      </c>
      <c r="C4594" s="148" t="s">
        <v>5304</v>
      </c>
      <c r="D4594" s="149" t="s">
        <v>24869</v>
      </c>
    </row>
    <row r="4595" spans="1:4" ht="13.5" x14ac:dyDescent="0.25">
      <c r="A4595" s="148">
        <v>94498</v>
      </c>
      <c r="B4595" s="148" t="s">
        <v>18839</v>
      </c>
      <c r="C4595" s="148" t="s">
        <v>5304</v>
      </c>
      <c r="D4595" s="149" t="s">
        <v>24870</v>
      </c>
    </row>
    <row r="4596" spans="1:4" ht="13.5" x14ac:dyDescent="0.25">
      <c r="A4596" s="148">
        <v>94499</v>
      </c>
      <c r="B4596" s="148" t="s">
        <v>18840</v>
      </c>
      <c r="C4596" s="148" t="s">
        <v>5304</v>
      </c>
      <c r="D4596" s="149" t="s">
        <v>24871</v>
      </c>
    </row>
    <row r="4597" spans="1:4" ht="13.5" x14ac:dyDescent="0.25">
      <c r="A4597" s="148">
        <v>94500</v>
      </c>
      <c r="B4597" s="148" t="s">
        <v>18841</v>
      </c>
      <c r="C4597" s="148" t="s">
        <v>5304</v>
      </c>
      <c r="D4597" s="149" t="s">
        <v>24872</v>
      </c>
    </row>
    <row r="4598" spans="1:4" ht="13.5" x14ac:dyDescent="0.25">
      <c r="A4598" s="148">
        <v>94501</v>
      </c>
      <c r="B4598" s="148" t="s">
        <v>18842</v>
      </c>
      <c r="C4598" s="148" t="s">
        <v>5304</v>
      </c>
      <c r="D4598" s="149" t="s">
        <v>24873</v>
      </c>
    </row>
    <row r="4599" spans="1:4" ht="13.5" x14ac:dyDescent="0.25">
      <c r="A4599" s="148">
        <v>94792</v>
      </c>
      <c r="B4599" s="148" t="s">
        <v>18843</v>
      </c>
      <c r="C4599" s="148" t="s">
        <v>5304</v>
      </c>
      <c r="D4599" s="149" t="s">
        <v>24874</v>
      </c>
    </row>
    <row r="4600" spans="1:4" ht="13.5" x14ac:dyDescent="0.25">
      <c r="A4600" s="148">
        <v>94793</v>
      </c>
      <c r="B4600" s="148" t="s">
        <v>18844</v>
      </c>
      <c r="C4600" s="148" t="s">
        <v>5304</v>
      </c>
      <c r="D4600" s="149" t="s">
        <v>24875</v>
      </c>
    </row>
    <row r="4601" spans="1:4" ht="13.5" x14ac:dyDescent="0.25">
      <c r="A4601" s="148">
        <v>94794</v>
      </c>
      <c r="B4601" s="148" t="s">
        <v>18845</v>
      </c>
      <c r="C4601" s="148" t="s">
        <v>5304</v>
      </c>
      <c r="D4601" s="149" t="s">
        <v>24876</v>
      </c>
    </row>
    <row r="4602" spans="1:4" ht="13.5" x14ac:dyDescent="0.25">
      <c r="A4602" s="148">
        <v>94795</v>
      </c>
      <c r="B4602" s="148" t="s">
        <v>18846</v>
      </c>
      <c r="C4602" s="148" t="s">
        <v>5304</v>
      </c>
      <c r="D4602" s="149" t="s">
        <v>14857</v>
      </c>
    </row>
    <row r="4603" spans="1:4" ht="13.5" x14ac:dyDescent="0.25">
      <c r="A4603" s="148">
        <v>94796</v>
      </c>
      <c r="B4603" s="148" t="s">
        <v>18847</v>
      </c>
      <c r="C4603" s="148" t="s">
        <v>5304</v>
      </c>
      <c r="D4603" s="149" t="s">
        <v>13562</v>
      </c>
    </row>
    <row r="4604" spans="1:4" ht="13.5" x14ac:dyDescent="0.25">
      <c r="A4604" s="148">
        <v>94797</v>
      </c>
      <c r="B4604" s="148" t="s">
        <v>18848</v>
      </c>
      <c r="C4604" s="148" t="s">
        <v>5304</v>
      </c>
      <c r="D4604" s="149" t="s">
        <v>24877</v>
      </c>
    </row>
    <row r="4605" spans="1:4" ht="13.5" x14ac:dyDescent="0.25">
      <c r="A4605" s="148">
        <v>94798</v>
      </c>
      <c r="B4605" s="148" t="s">
        <v>18849</v>
      </c>
      <c r="C4605" s="148" t="s">
        <v>5304</v>
      </c>
      <c r="D4605" s="149" t="s">
        <v>24878</v>
      </c>
    </row>
    <row r="4606" spans="1:4" ht="13.5" x14ac:dyDescent="0.25">
      <c r="A4606" s="148">
        <v>94799</v>
      </c>
      <c r="B4606" s="148" t="s">
        <v>18850</v>
      </c>
      <c r="C4606" s="148" t="s">
        <v>5304</v>
      </c>
      <c r="D4606" s="149" t="s">
        <v>24879</v>
      </c>
    </row>
    <row r="4607" spans="1:4" ht="13.5" x14ac:dyDescent="0.25">
      <c r="A4607" s="148">
        <v>94800</v>
      </c>
      <c r="B4607" s="148" t="s">
        <v>18851</v>
      </c>
      <c r="C4607" s="148" t="s">
        <v>5304</v>
      </c>
      <c r="D4607" s="149" t="s">
        <v>24880</v>
      </c>
    </row>
    <row r="4608" spans="1:4" ht="13.5" x14ac:dyDescent="0.25">
      <c r="A4608" s="148">
        <v>95248</v>
      </c>
      <c r="B4608" s="148" t="s">
        <v>18852</v>
      </c>
      <c r="C4608" s="148" t="s">
        <v>5304</v>
      </c>
      <c r="D4608" s="149" t="s">
        <v>24881</v>
      </c>
    </row>
    <row r="4609" spans="1:4" ht="13.5" x14ac:dyDescent="0.25">
      <c r="A4609" s="148">
        <v>95249</v>
      </c>
      <c r="B4609" s="148" t="s">
        <v>18853</v>
      </c>
      <c r="C4609" s="148" t="s">
        <v>5304</v>
      </c>
      <c r="D4609" s="149" t="s">
        <v>24882</v>
      </c>
    </row>
    <row r="4610" spans="1:4" ht="13.5" x14ac:dyDescent="0.25">
      <c r="A4610" s="148">
        <v>95250</v>
      </c>
      <c r="B4610" s="148" t="s">
        <v>18854</v>
      </c>
      <c r="C4610" s="148" t="s">
        <v>5304</v>
      </c>
      <c r="D4610" s="149" t="s">
        <v>24883</v>
      </c>
    </row>
    <row r="4611" spans="1:4" ht="13.5" x14ac:dyDescent="0.25">
      <c r="A4611" s="148">
        <v>95251</v>
      </c>
      <c r="B4611" s="148" t="s">
        <v>18855</v>
      </c>
      <c r="C4611" s="148" t="s">
        <v>5304</v>
      </c>
      <c r="D4611" s="149" t="s">
        <v>24884</v>
      </c>
    </row>
    <row r="4612" spans="1:4" ht="13.5" x14ac:dyDescent="0.25">
      <c r="A4612" s="148">
        <v>95252</v>
      </c>
      <c r="B4612" s="148" t="s">
        <v>18856</v>
      </c>
      <c r="C4612" s="148" t="s">
        <v>5304</v>
      </c>
      <c r="D4612" s="149" t="s">
        <v>24885</v>
      </c>
    </row>
    <row r="4613" spans="1:4" ht="13.5" x14ac:dyDescent="0.25">
      <c r="A4613" s="148">
        <v>95253</v>
      </c>
      <c r="B4613" s="148" t="s">
        <v>18857</v>
      </c>
      <c r="C4613" s="148" t="s">
        <v>5304</v>
      </c>
      <c r="D4613" s="149" t="s">
        <v>24886</v>
      </c>
    </row>
    <row r="4614" spans="1:4" ht="13.5" x14ac:dyDescent="0.25">
      <c r="A4614" s="148">
        <v>99619</v>
      </c>
      <c r="B4614" s="148" t="s">
        <v>18858</v>
      </c>
      <c r="C4614" s="148" t="s">
        <v>5304</v>
      </c>
      <c r="D4614" s="149" t="s">
        <v>24887</v>
      </c>
    </row>
    <row r="4615" spans="1:4" ht="13.5" x14ac:dyDescent="0.25">
      <c r="A4615" s="148">
        <v>99620</v>
      </c>
      <c r="B4615" s="148" t="s">
        <v>18859</v>
      </c>
      <c r="C4615" s="148" t="s">
        <v>5304</v>
      </c>
      <c r="D4615" s="149" t="s">
        <v>24888</v>
      </c>
    </row>
    <row r="4616" spans="1:4" ht="13.5" x14ac:dyDescent="0.25">
      <c r="A4616" s="148">
        <v>99621</v>
      </c>
      <c r="B4616" s="148" t="s">
        <v>18860</v>
      </c>
      <c r="C4616" s="148" t="s">
        <v>5304</v>
      </c>
      <c r="D4616" s="149" t="s">
        <v>24889</v>
      </c>
    </row>
    <row r="4617" spans="1:4" ht="13.5" x14ac:dyDescent="0.25">
      <c r="A4617" s="148">
        <v>99622</v>
      </c>
      <c r="B4617" s="148" t="s">
        <v>18861</v>
      </c>
      <c r="C4617" s="148" t="s">
        <v>5304</v>
      </c>
      <c r="D4617" s="149" t="s">
        <v>24890</v>
      </c>
    </row>
    <row r="4618" spans="1:4" ht="13.5" x14ac:dyDescent="0.25">
      <c r="A4618" s="148">
        <v>99623</v>
      </c>
      <c r="B4618" s="148" t="s">
        <v>18862</v>
      </c>
      <c r="C4618" s="148" t="s">
        <v>5304</v>
      </c>
      <c r="D4618" s="149" t="s">
        <v>24891</v>
      </c>
    </row>
    <row r="4619" spans="1:4" ht="13.5" x14ac:dyDescent="0.25">
      <c r="A4619" s="148">
        <v>99624</v>
      </c>
      <c r="B4619" s="148" t="s">
        <v>18863</v>
      </c>
      <c r="C4619" s="148" t="s">
        <v>5304</v>
      </c>
      <c r="D4619" s="149" t="s">
        <v>24892</v>
      </c>
    </row>
    <row r="4620" spans="1:4" ht="13.5" x14ac:dyDescent="0.25">
      <c r="A4620" s="148">
        <v>99625</v>
      </c>
      <c r="B4620" s="148" t="s">
        <v>18864</v>
      </c>
      <c r="C4620" s="148" t="s">
        <v>5304</v>
      </c>
      <c r="D4620" s="149" t="s">
        <v>24893</v>
      </c>
    </row>
    <row r="4621" spans="1:4" ht="13.5" x14ac:dyDescent="0.25">
      <c r="A4621" s="148">
        <v>99626</v>
      </c>
      <c r="B4621" s="148" t="s">
        <v>18865</v>
      </c>
      <c r="C4621" s="148" t="s">
        <v>5304</v>
      </c>
      <c r="D4621" s="149" t="s">
        <v>24894</v>
      </c>
    </row>
    <row r="4622" spans="1:4" ht="13.5" x14ac:dyDescent="0.25">
      <c r="A4622" s="148">
        <v>99627</v>
      </c>
      <c r="B4622" s="148" t="s">
        <v>18866</v>
      </c>
      <c r="C4622" s="148" t="s">
        <v>5304</v>
      </c>
      <c r="D4622" s="149" t="s">
        <v>16529</v>
      </c>
    </row>
    <row r="4623" spans="1:4" ht="13.5" x14ac:dyDescent="0.25">
      <c r="A4623" s="148">
        <v>99628</v>
      </c>
      <c r="B4623" s="148" t="s">
        <v>18867</v>
      </c>
      <c r="C4623" s="148" t="s">
        <v>5304</v>
      </c>
      <c r="D4623" s="149" t="s">
        <v>22668</v>
      </c>
    </row>
    <row r="4624" spans="1:4" ht="13.5" x14ac:dyDescent="0.25">
      <c r="A4624" s="148">
        <v>99629</v>
      </c>
      <c r="B4624" s="148" t="s">
        <v>18868</v>
      </c>
      <c r="C4624" s="148" t="s">
        <v>5304</v>
      </c>
      <c r="D4624" s="149" t="s">
        <v>24895</v>
      </c>
    </row>
    <row r="4625" spans="1:4" ht="13.5" x14ac:dyDescent="0.25">
      <c r="A4625" s="148">
        <v>99630</v>
      </c>
      <c r="B4625" s="148" t="s">
        <v>18869</v>
      </c>
      <c r="C4625" s="148" t="s">
        <v>5304</v>
      </c>
      <c r="D4625" s="149" t="s">
        <v>24896</v>
      </c>
    </row>
    <row r="4626" spans="1:4" ht="13.5" x14ac:dyDescent="0.25">
      <c r="A4626" s="148">
        <v>99631</v>
      </c>
      <c r="B4626" s="148" t="s">
        <v>18870</v>
      </c>
      <c r="C4626" s="148" t="s">
        <v>5304</v>
      </c>
      <c r="D4626" s="149" t="s">
        <v>24897</v>
      </c>
    </row>
    <row r="4627" spans="1:4" ht="13.5" x14ac:dyDescent="0.25">
      <c r="A4627" s="148">
        <v>99632</v>
      </c>
      <c r="B4627" s="148" t="s">
        <v>18871</v>
      </c>
      <c r="C4627" s="148" t="s">
        <v>5304</v>
      </c>
      <c r="D4627" s="149" t="s">
        <v>24898</v>
      </c>
    </row>
    <row r="4628" spans="1:4" ht="13.5" x14ac:dyDescent="0.25">
      <c r="A4628" s="148">
        <v>99633</v>
      </c>
      <c r="B4628" s="148" t="s">
        <v>18872</v>
      </c>
      <c r="C4628" s="148" t="s">
        <v>5304</v>
      </c>
      <c r="D4628" s="149" t="s">
        <v>24899</v>
      </c>
    </row>
    <row r="4629" spans="1:4" ht="13.5" x14ac:dyDescent="0.25">
      <c r="A4629" s="148">
        <v>99634</v>
      </c>
      <c r="B4629" s="148" t="s">
        <v>18873</v>
      </c>
      <c r="C4629" s="148" t="s">
        <v>5304</v>
      </c>
      <c r="D4629" s="149" t="s">
        <v>24900</v>
      </c>
    </row>
    <row r="4630" spans="1:4" ht="13.5" x14ac:dyDescent="0.25">
      <c r="A4630" s="148">
        <v>99635</v>
      </c>
      <c r="B4630" s="148" t="s">
        <v>18874</v>
      </c>
      <c r="C4630" s="148" t="s">
        <v>5304</v>
      </c>
      <c r="D4630" s="149" t="s">
        <v>24901</v>
      </c>
    </row>
    <row r="4631" spans="1:4" ht="13.5" x14ac:dyDescent="0.25">
      <c r="A4631" s="148">
        <v>95634</v>
      </c>
      <c r="B4631" s="148" t="s">
        <v>10303</v>
      </c>
      <c r="C4631" s="148" t="s">
        <v>5304</v>
      </c>
      <c r="D4631" s="149" t="s">
        <v>24902</v>
      </c>
    </row>
    <row r="4632" spans="1:4" ht="13.5" x14ac:dyDescent="0.25">
      <c r="A4632" s="148">
        <v>95635</v>
      </c>
      <c r="B4632" s="148" t="s">
        <v>10304</v>
      </c>
      <c r="C4632" s="148" t="s">
        <v>5304</v>
      </c>
      <c r="D4632" s="149" t="s">
        <v>24903</v>
      </c>
    </row>
    <row r="4633" spans="1:4" ht="13.5" x14ac:dyDescent="0.25">
      <c r="A4633" s="148">
        <v>95637</v>
      </c>
      <c r="B4633" s="148" t="s">
        <v>10306</v>
      </c>
      <c r="C4633" s="148" t="s">
        <v>5304</v>
      </c>
      <c r="D4633" s="149" t="s">
        <v>24904</v>
      </c>
    </row>
    <row r="4634" spans="1:4" ht="13.5" x14ac:dyDescent="0.25">
      <c r="A4634" s="148">
        <v>95638</v>
      </c>
      <c r="B4634" s="148" t="s">
        <v>10307</v>
      </c>
      <c r="C4634" s="148" t="s">
        <v>5304</v>
      </c>
      <c r="D4634" s="149" t="s">
        <v>24905</v>
      </c>
    </row>
    <row r="4635" spans="1:4" ht="13.5" x14ac:dyDescent="0.25">
      <c r="A4635" s="148">
        <v>95639</v>
      </c>
      <c r="B4635" s="148" t="s">
        <v>10308</v>
      </c>
      <c r="C4635" s="148" t="s">
        <v>5304</v>
      </c>
      <c r="D4635" s="149" t="s">
        <v>24906</v>
      </c>
    </row>
    <row r="4636" spans="1:4" ht="13.5" x14ac:dyDescent="0.25">
      <c r="A4636" s="148">
        <v>95641</v>
      </c>
      <c r="B4636" s="148" t="s">
        <v>10309</v>
      </c>
      <c r="C4636" s="148" t="s">
        <v>5304</v>
      </c>
      <c r="D4636" s="149" t="s">
        <v>24907</v>
      </c>
    </row>
    <row r="4637" spans="1:4" ht="13.5" x14ac:dyDescent="0.25">
      <c r="A4637" s="148">
        <v>95642</v>
      </c>
      <c r="B4637" s="148" t="s">
        <v>10310</v>
      </c>
      <c r="C4637" s="148" t="s">
        <v>5304</v>
      </c>
      <c r="D4637" s="149" t="s">
        <v>24908</v>
      </c>
    </row>
    <row r="4638" spans="1:4" ht="13.5" x14ac:dyDescent="0.25">
      <c r="A4638" s="148">
        <v>95643</v>
      </c>
      <c r="B4638" s="148" t="s">
        <v>10311</v>
      </c>
      <c r="C4638" s="148" t="s">
        <v>5304</v>
      </c>
      <c r="D4638" s="149" t="s">
        <v>24909</v>
      </c>
    </row>
    <row r="4639" spans="1:4" ht="13.5" x14ac:dyDescent="0.25">
      <c r="A4639" s="148">
        <v>95644</v>
      </c>
      <c r="B4639" s="148" t="s">
        <v>10312</v>
      </c>
      <c r="C4639" s="148" t="s">
        <v>5304</v>
      </c>
      <c r="D4639" s="149" t="s">
        <v>24910</v>
      </c>
    </row>
    <row r="4640" spans="1:4" ht="13.5" x14ac:dyDescent="0.25">
      <c r="A4640" s="148">
        <v>95645</v>
      </c>
      <c r="B4640" s="148" t="s">
        <v>10313</v>
      </c>
      <c r="C4640" s="148" t="s">
        <v>5304</v>
      </c>
      <c r="D4640" s="149" t="s">
        <v>24911</v>
      </c>
    </row>
    <row r="4641" spans="1:4" ht="13.5" x14ac:dyDescent="0.25">
      <c r="A4641" s="148">
        <v>95646</v>
      </c>
      <c r="B4641" s="148" t="s">
        <v>10314</v>
      </c>
      <c r="C4641" s="148" t="s">
        <v>5304</v>
      </c>
      <c r="D4641" s="149" t="s">
        <v>24912</v>
      </c>
    </row>
    <row r="4642" spans="1:4" ht="13.5" x14ac:dyDescent="0.25">
      <c r="A4642" s="148">
        <v>95647</v>
      </c>
      <c r="B4642" s="148" t="s">
        <v>10315</v>
      </c>
      <c r="C4642" s="148" t="s">
        <v>5304</v>
      </c>
      <c r="D4642" s="149" t="s">
        <v>24913</v>
      </c>
    </row>
    <row r="4643" spans="1:4" ht="13.5" x14ac:dyDescent="0.25">
      <c r="A4643" s="148">
        <v>95673</v>
      </c>
      <c r="B4643" s="148" t="s">
        <v>10316</v>
      </c>
      <c r="C4643" s="148" t="s">
        <v>5304</v>
      </c>
      <c r="D4643" s="149" t="s">
        <v>24914</v>
      </c>
    </row>
    <row r="4644" spans="1:4" ht="13.5" x14ac:dyDescent="0.25">
      <c r="A4644" s="148">
        <v>95674</v>
      </c>
      <c r="B4644" s="148" t="s">
        <v>10317</v>
      </c>
      <c r="C4644" s="148" t="s">
        <v>5304</v>
      </c>
      <c r="D4644" s="149" t="s">
        <v>24325</v>
      </c>
    </row>
    <row r="4645" spans="1:4" ht="13.5" x14ac:dyDescent="0.25">
      <c r="A4645" s="148">
        <v>95675</v>
      </c>
      <c r="B4645" s="148" t="s">
        <v>10318</v>
      </c>
      <c r="C4645" s="148" t="s">
        <v>5304</v>
      </c>
      <c r="D4645" s="149" t="s">
        <v>24915</v>
      </c>
    </row>
    <row r="4646" spans="1:4" ht="13.5" x14ac:dyDescent="0.25">
      <c r="A4646" s="148">
        <v>95676</v>
      </c>
      <c r="B4646" s="148" t="s">
        <v>10319</v>
      </c>
      <c r="C4646" s="148" t="s">
        <v>5304</v>
      </c>
      <c r="D4646" s="149" t="s">
        <v>24916</v>
      </c>
    </row>
    <row r="4647" spans="1:4" ht="13.5" x14ac:dyDescent="0.25">
      <c r="A4647" s="148">
        <v>97741</v>
      </c>
      <c r="B4647" s="148" t="s">
        <v>10320</v>
      </c>
      <c r="C4647" s="148" t="s">
        <v>5304</v>
      </c>
      <c r="D4647" s="149" t="s">
        <v>24917</v>
      </c>
    </row>
    <row r="4648" spans="1:4" ht="13.5" x14ac:dyDescent="0.25">
      <c r="A4648" s="148">
        <v>72285</v>
      </c>
      <c r="B4648" s="148" t="s">
        <v>18875</v>
      </c>
      <c r="C4648" s="148" t="s">
        <v>5304</v>
      </c>
      <c r="D4648" s="149" t="s">
        <v>24918</v>
      </c>
    </row>
    <row r="4649" spans="1:4" ht="13.5" x14ac:dyDescent="0.25">
      <c r="A4649" s="148">
        <v>90436</v>
      </c>
      <c r="B4649" s="148" t="s">
        <v>10321</v>
      </c>
      <c r="C4649" s="148" t="s">
        <v>5304</v>
      </c>
      <c r="D4649" s="149" t="s">
        <v>20342</v>
      </c>
    </row>
    <row r="4650" spans="1:4" ht="13.5" x14ac:dyDescent="0.25">
      <c r="A4650" s="148">
        <v>90437</v>
      </c>
      <c r="B4650" s="148" t="s">
        <v>10322</v>
      </c>
      <c r="C4650" s="148" t="s">
        <v>5304</v>
      </c>
      <c r="D4650" s="149" t="s">
        <v>14787</v>
      </c>
    </row>
    <row r="4651" spans="1:4" ht="13.5" x14ac:dyDescent="0.25">
      <c r="A4651" s="148">
        <v>90438</v>
      </c>
      <c r="B4651" s="148" t="s">
        <v>10323</v>
      </c>
      <c r="C4651" s="148" t="s">
        <v>5304</v>
      </c>
      <c r="D4651" s="149" t="s">
        <v>24919</v>
      </c>
    </row>
    <row r="4652" spans="1:4" ht="13.5" x14ac:dyDescent="0.25">
      <c r="A4652" s="148">
        <v>90439</v>
      </c>
      <c r="B4652" s="148" t="s">
        <v>10324</v>
      </c>
      <c r="C4652" s="148" t="s">
        <v>5304</v>
      </c>
      <c r="D4652" s="149" t="s">
        <v>24920</v>
      </c>
    </row>
    <row r="4653" spans="1:4" ht="13.5" x14ac:dyDescent="0.25">
      <c r="A4653" s="148">
        <v>90440</v>
      </c>
      <c r="B4653" s="148" t="s">
        <v>10325</v>
      </c>
      <c r="C4653" s="148" t="s">
        <v>5304</v>
      </c>
      <c r="D4653" s="149" t="s">
        <v>24921</v>
      </c>
    </row>
    <row r="4654" spans="1:4" ht="13.5" x14ac:dyDescent="0.25">
      <c r="A4654" s="148">
        <v>90441</v>
      </c>
      <c r="B4654" s="148" t="s">
        <v>10326</v>
      </c>
      <c r="C4654" s="148" t="s">
        <v>5304</v>
      </c>
      <c r="D4654" s="149" t="s">
        <v>24922</v>
      </c>
    </row>
    <row r="4655" spans="1:4" ht="13.5" x14ac:dyDescent="0.25">
      <c r="A4655" s="148">
        <v>90443</v>
      </c>
      <c r="B4655" s="148" t="s">
        <v>10327</v>
      </c>
      <c r="C4655" s="148" t="s">
        <v>5237</v>
      </c>
      <c r="D4655" s="149" t="s">
        <v>19821</v>
      </c>
    </row>
    <row r="4656" spans="1:4" ht="13.5" x14ac:dyDescent="0.25">
      <c r="A4656" s="148">
        <v>90444</v>
      </c>
      <c r="B4656" s="148" t="s">
        <v>10328</v>
      </c>
      <c r="C4656" s="148" t="s">
        <v>5237</v>
      </c>
      <c r="D4656" s="149" t="s">
        <v>21554</v>
      </c>
    </row>
    <row r="4657" spans="1:4" ht="13.5" x14ac:dyDescent="0.25">
      <c r="A4657" s="148">
        <v>90445</v>
      </c>
      <c r="B4657" s="148" t="s">
        <v>10329</v>
      </c>
      <c r="C4657" s="148" t="s">
        <v>5237</v>
      </c>
      <c r="D4657" s="149" t="s">
        <v>24178</v>
      </c>
    </row>
    <row r="4658" spans="1:4" ht="13.5" x14ac:dyDescent="0.25">
      <c r="A4658" s="148">
        <v>90446</v>
      </c>
      <c r="B4658" s="148" t="s">
        <v>10330</v>
      </c>
      <c r="C4658" s="148" t="s">
        <v>5237</v>
      </c>
      <c r="D4658" s="149" t="s">
        <v>21906</v>
      </c>
    </row>
    <row r="4659" spans="1:4" ht="13.5" x14ac:dyDescent="0.25">
      <c r="A4659" s="148">
        <v>90447</v>
      </c>
      <c r="B4659" s="148" t="s">
        <v>10331</v>
      </c>
      <c r="C4659" s="148" t="s">
        <v>5237</v>
      </c>
      <c r="D4659" s="149" t="s">
        <v>14250</v>
      </c>
    </row>
    <row r="4660" spans="1:4" ht="13.5" x14ac:dyDescent="0.25">
      <c r="A4660" s="148">
        <v>90451</v>
      </c>
      <c r="B4660" s="148" t="s">
        <v>10332</v>
      </c>
      <c r="C4660" s="148" t="s">
        <v>5304</v>
      </c>
      <c r="D4660" s="149" t="s">
        <v>13526</v>
      </c>
    </row>
    <row r="4661" spans="1:4" ht="13.5" x14ac:dyDescent="0.25">
      <c r="A4661" s="148">
        <v>90452</v>
      </c>
      <c r="B4661" s="148" t="s">
        <v>10333</v>
      </c>
      <c r="C4661" s="148" t="s">
        <v>5304</v>
      </c>
      <c r="D4661" s="149" t="s">
        <v>24408</v>
      </c>
    </row>
    <row r="4662" spans="1:4" ht="13.5" x14ac:dyDescent="0.25">
      <c r="A4662" s="148">
        <v>90453</v>
      </c>
      <c r="B4662" s="148" t="s">
        <v>10334</v>
      </c>
      <c r="C4662" s="148" t="s">
        <v>5304</v>
      </c>
      <c r="D4662" s="149" t="s">
        <v>12501</v>
      </c>
    </row>
    <row r="4663" spans="1:4" ht="13.5" x14ac:dyDescent="0.25">
      <c r="A4663" s="148">
        <v>90454</v>
      </c>
      <c r="B4663" s="148" t="s">
        <v>10335</v>
      </c>
      <c r="C4663" s="148" t="s">
        <v>5304</v>
      </c>
      <c r="D4663" s="149" t="s">
        <v>13400</v>
      </c>
    </row>
    <row r="4664" spans="1:4" ht="13.5" x14ac:dyDescent="0.25">
      <c r="A4664" s="148">
        <v>90455</v>
      </c>
      <c r="B4664" s="148" t="s">
        <v>10336</v>
      </c>
      <c r="C4664" s="148" t="s">
        <v>5304</v>
      </c>
      <c r="D4664" s="149" t="s">
        <v>14454</v>
      </c>
    </row>
    <row r="4665" spans="1:4" ht="13.5" x14ac:dyDescent="0.25">
      <c r="A4665" s="148">
        <v>90456</v>
      </c>
      <c r="B4665" s="148" t="s">
        <v>10337</v>
      </c>
      <c r="C4665" s="148" t="s">
        <v>5304</v>
      </c>
      <c r="D4665" s="149" t="s">
        <v>13617</v>
      </c>
    </row>
    <row r="4666" spans="1:4" ht="13.5" x14ac:dyDescent="0.25">
      <c r="A4666" s="148">
        <v>90457</v>
      </c>
      <c r="B4666" s="148" t="s">
        <v>10338</v>
      </c>
      <c r="C4666" s="148" t="s">
        <v>5304</v>
      </c>
      <c r="D4666" s="149" t="s">
        <v>14289</v>
      </c>
    </row>
    <row r="4667" spans="1:4" ht="13.5" x14ac:dyDescent="0.25">
      <c r="A4667" s="148">
        <v>90458</v>
      </c>
      <c r="B4667" s="148" t="s">
        <v>10339</v>
      </c>
      <c r="C4667" s="148" t="s">
        <v>5304</v>
      </c>
      <c r="D4667" s="149" t="s">
        <v>24175</v>
      </c>
    </row>
    <row r="4668" spans="1:4" ht="13.5" x14ac:dyDescent="0.25">
      <c r="A4668" s="148">
        <v>90459</v>
      </c>
      <c r="B4668" s="148" t="s">
        <v>10340</v>
      </c>
      <c r="C4668" s="148" t="s">
        <v>5304</v>
      </c>
      <c r="D4668" s="149" t="s">
        <v>16949</v>
      </c>
    </row>
    <row r="4669" spans="1:4" ht="13.5" x14ac:dyDescent="0.25">
      <c r="A4669" s="148">
        <v>90460</v>
      </c>
      <c r="B4669" s="148" t="s">
        <v>18876</v>
      </c>
      <c r="C4669" s="148" t="s">
        <v>5237</v>
      </c>
      <c r="D4669" s="149" t="s">
        <v>24923</v>
      </c>
    </row>
    <row r="4670" spans="1:4" ht="13.5" x14ac:dyDescent="0.25">
      <c r="A4670" s="148">
        <v>90461</v>
      </c>
      <c r="B4670" s="148" t="s">
        <v>18877</v>
      </c>
      <c r="C4670" s="148" t="s">
        <v>5237</v>
      </c>
      <c r="D4670" s="149" t="s">
        <v>12488</v>
      </c>
    </row>
    <row r="4671" spans="1:4" ht="13.5" x14ac:dyDescent="0.25">
      <c r="A4671" s="148">
        <v>90462</v>
      </c>
      <c r="B4671" s="148" t="s">
        <v>18878</v>
      </c>
      <c r="C4671" s="148" t="s">
        <v>5237</v>
      </c>
      <c r="D4671" s="149" t="s">
        <v>13395</v>
      </c>
    </row>
    <row r="4672" spans="1:4" ht="13.5" x14ac:dyDescent="0.25">
      <c r="A4672" s="148">
        <v>90463</v>
      </c>
      <c r="B4672" s="148" t="s">
        <v>18879</v>
      </c>
      <c r="C4672" s="148" t="s">
        <v>5237</v>
      </c>
      <c r="D4672" s="149" t="s">
        <v>13980</v>
      </c>
    </row>
    <row r="4673" spans="1:4" ht="13.5" x14ac:dyDescent="0.25">
      <c r="A4673" s="148">
        <v>90466</v>
      </c>
      <c r="B4673" s="148" t="s">
        <v>10345</v>
      </c>
      <c r="C4673" s="148" t="s">
        <v>5237</v>
      </c>
      <c r="D4673" s="149" t="s">
        <v>14226</v>
      </c>
    </row>
    <row r="4674" spans="1:4" ht="13.5" x14ac:dyDescent="0.25">
      <c r="A4674" s="148">
        <v>90467</v>
      </c>
      <c r="B4674" s="148" t="s">
        <v>10346</v>
      </c>
      <c r="C4674" s="148" t="s">
        <v>5237</v>
      </c>
      <c r="D4674" s="149" t="s">
        <v>14693</v>
      </c>
    </row>
    <row r="4675" spans="1:4" ht="13.5" x14ac:dyDescent="0.25">
      <c r="A4675" s="148">
        <v>90468</v>
      </c>
      <c r="B4675" s="148" t="s">
        <v>10347</v>
      </c>
      <c r="C4675" s="148" t="s">
        <v>5237</v>
      </c>
      <c r="D4675" s="149" t="s">
        <v>14472</v>
      </c>
    </row>
    <row r="4676" spans="1:4" ht="13.5" x14ac:dyDescent="0.25">
      <c r="A4676" s="148">
        <v>90469</v>
      </c>
      <c r="B4676" s="148" t="s">
        <v>10348</v>
      </c>
      <c r="C4676" s="148" t="s">
        <v>5237</v>
      </c>
      <c r="D4676" s="149" t="s">
        <v>23517</v>
      </c>
    </row>
    <row r="4677" spans="1:4" ht="13.5" x14ac:dyDescent="0.25">
      <c r="A4677" s="148">
        <v>90470</v>
      </c>
      <c r="B4677" s="148" t="s">
        <v>10349</v>
      </c>
      <c r="C4677" s="148" t="s">
        <v>5237</v>
      </c>
      <c r="D4677" s="149" t="s">
        <v>15048</v>
      </c>
    </row>
    <row r="4678" spans="1:4" ht="13.5" x14ac:dyDescent="0.25">
      <c r="A4678" s="148">
        <v>91166</v>
      </c>
      <c r="B4678" s="148" t="s">
        <v>10350</v>
      </c>
      <c r="C4678" s="148" t="s">
        <v>5237</v>
      </c>
      <c r="D4678" s="149" t="s">
        <v>15723</v>
      </c>
    </row>
    <row r="4679" spans="1:4" ht="13.5" x14ac:dyDescent="0.25">
      <c r="A4679" s="148">
        <v>91167</v>
      </c>
      <c r="B4679" s="148" t="s">
        <v>10351</v>
      </c>
      <c r="C4679" s="148" t="s">
        <v>5237</v>
      </c>
      <c r="D4679" s="149" t="s">
        <v>13261</v>
      </c>
    </row>
    <row r="4680" spans="1:4" ht="13.5" x14ac:dyDescent="0.25">
      <c r="A4680" s="148">
        <v>91168</v>
      </c>
      <c r="B4680" s="148" t="s">
        <v>10352</v>
      </c>
      <c r="C4680" s="148" t="s">
        <v>5237</v>
      </c>
      <c r="D4680" s="149" t="s">
        <v>13209</v>
      </c>
    </row>
    <row r="4681" spans="1:4" ht="13.5" x14ac:dyDescent="0.25">
      <c r="A4681" s="148">
        <v>91169</v>
      </c>
      <c r="B4681" s="148" t="s">
        <v>10353</v>
      </c>
      <c r="C4681" s="148" t="s">
        <v>5237</v>
      </c>
      <c r="D4681" s="149" t="s">
        <v>12616</v>
      </c>
    </row>
    <row r="4682" spans="1:4" ht="13.5" x14ac:dyDescent="0.25">
      <c r="A4682" s="148">
        <v>91170</v>
      </c>
      <c r="B4682" s="148" t="s">
        <v>10354</v>
      </c>
      <c r="C4682" s="148" t="s">
        <v>5237</v>
      </c>
      <c r="D4682" s="149" t="s">
        <v>14910</v>
      </c>
    </row>
    <row r="4683" spans="1:4" ht="13.5" x14ac:dyDescent="0.25">
      <c r="A4683" s="148">
        <v>91171</v>
      </c>
      <c r="B4683" s="148" t="s">
        <v>10355</v>
      </c>
      <c r="C4683" s="148" t="s">
        <v>5237</v>
      </c>
      <c r="D4683" s="149" t="s">
        <v>14670</v>
      </c>
    </row>
    <row r="4684" spans="1:4" ht="13.5" x14ac:dyDescent="0.25">
      <c r="A4684" s="148">
        <v>91172</v>
      </c>
      <c r="B4684" s="148" t="s">
        <v>10356</v>
      </c>
      <c r="C4684" s="148" t="s">
        <v>5237</v>
      </c>
      <c r="D4684" s="149" t="s">
        <v>20638</v>
      </c>
    </row>
    <row r="4685" spans="1:4" ht="13.5" x14ac:dyDescent="0.25">
      <c r="A4685" s="148">
        <v>91173</v>
      </c>
      <c r="B4685" s="148" t="s">
        <v>10357</v>
      </c>
      <c r="C4685" s="148" t="s">
        <v>5237</v>
      </c>
      <c r="D4685" s="149" t="s">
        <v>13431</v>
      </c>
    </row>
    <row r="4686" spans="1:4" ht="13.5" x14ac:dyDescent="0.25">
      <c r="A4686" s="148">
        <v>91174</v>
      </c>
      <c r="B4686" s="148" t="s">
        <v>10358</v>
      </c>
      <c r="C4686" s="148" t="s">
        <v>5237</v>
      </c>
      <c r="D4686" s="149" t="s">
        <v>14910</v>
      </c>
    </row>
    <row r="4687" spans="1:4" ht="13.5" x14ac:dyDescent="0.25">
      <c r="A4687" s="148">
        <v>91175</v>
      </c>
      <c r="B4687" s="148" t="s">
        <v>10359</v>
      </c>
      <c r="C4687" s="148" t="s">
        <v>5237</v>
      </c>
      <c r="D4687" s="149" t="s">
        <v>13404</v>
      </c>
    </row>
    <row r="4688" spans="1:4" ht="13.5" x14ac:dyDescent="0.25">
      <c r="A4688" s="148">
        <v>91176</v>
      </c>
      <c r="B4688" s="148" t="s">
        <v>10360</v>
      </c>
      <c r="C4688" s="148" t="s">
        <v>5237</v>
      </c>
      <c r="D4688" s="149" t="s">
        <v>22493</v>
      </c>
    </row>
    <row r="4689" spans="1:4" ht="13.5" x14ac:dyDescent="0.25">
      <c r="A4689" s="148">
        <v>91177</v>
      </c>
      <c r="B4689" s="148" t="s">
        <v>10361</v>
      </c>
      <c r="C4689" s="148" t="s">
        <v>5237</v>
      </c>
      <c r="D4689" s="149" t="s">
        <v>13877</v>
      </c>
    </row>
    <row r="4690" spans="1:4" ht="13.5" x14ac:dyDescent="0.25">
      <c r="A4690" s="148">
        <v>91178</v>
      </c>
      <c r="B4690" s="148" t="s">
        <v>10362</v>
      </c>
      <c r="C4690" s="148" t="s">
        <v>5237</v>
      </c>
      <c r="D4690" s="149" t="s">
        <v>20885</v>
      </c>
    </row>
    <row r="4691" spans="1:4" ht="13.5" x14ac:dyDescent="0.25">
      <c r="A4691" s="148">
        <v>91179</v>
      </c>
      <c r="B4691" s="148" t="s">
        <v>10363</v>
      </c>
      <c r="C4691" s="148" t="s">
        <v>5237</v>
      </c>
      <c r="D4691" s="149" t="s">
        <v>13718</v>
      </c>
    </row>
    <row r="4692" spans="1:4" ht="13.5" x14ac:dyDescent="0.25">
      <c r="A4692" s="148">
        <v>91180</v>
      </c>
      <c r="B4692" s="148" t="s">
        <v>10364</v>
      </c>
      <c r="C4692" s="148" t="s">
        <v>5237</v>
      </c>
      <c r="D4692" s="149" t="s">
        <v>14523</v>
      </c>
    </row>
    <row r="4693" spans="1:4" ht="13.5" x14ac:dyDescent="0.25">
      <c r="A4693" s="148">
        <v>91181</v>
      </c>
      <c r="B4693" s="148" t="s">
        <v>10365</v>
      </c>
      <c r="C4693" s="148" t="s">
        <v>5237</v>
      </c>
      <c r="D4693" s="149" t="s">
        <v>14627</v>
      </c>
    </row>
    <row r="4694" spans="1:4" ht="13.5" x14ac:dyDescent="0.25">
      <c r="A4694" s="148">
        <v>91182</v>
      </c>
      <c r="B4694" s="148" t="s">
        <v>10366</v>
      </c>
      <c r="C4694" s="148" t="s">
        <v>5237</v>
      </c>
      <c r="D4694" s="149" t="s">
        <v>13764</v>
      </c>
    </row>
    <row r="4695" spans="1:4" ht="13.5" x14ac:dyDescent="0.25">
      <c r="A4695" s="148">
        <v>91183</v>
      </c>
      <c r="B4695" s="148" t="s">
        <v>10367</v>
      </c>
      <c r="C4695" s="148" t="s">
        <v>5237</v>
      </c>
      <c r="D4695" s="149" t="s">
        <v>15288</v>
      </c>
    </row>
    <row r="4696" spans="1:4" ht="13.5" x14ac:dyDescent="0.25">
      <c r="A4696" s="148">
        <v>91184</v>
      </c>
      <c r="B4696" s="148" t="s">
        <v>10368</v>
      </c>
      <c r="C4696" s="148" t="s">
        <v>5237</v>
      </c>
      <c r="D4696" s="149" t="s">
        <v>13958</v>
      </c>
    </row>
    <row r="4697" spans="1:4" ht="13.5" x14ac:dyDescent="0.25">
      <c r="A4697" s="148">
        <v>91185</v>
      </c>
      <c r="B4697" s="148" t="s">
        <v>10369</v>
      </c>
      <c r="C4697" s="148" t="s">
        <v>5237</v>
      </c>
      <c r="D4697" s="149" t="s">
        <v>14166</v>
      </c>
    </row>
    <row r="4698" spans="1:4" ht="13.5" x14ac:dyDescent="0.25">
      <c r="A4698" s="148">
        <v>91186</v>
      </c>
      <c r="B4698" s="148" t="s">
        <v>10370</v>
      </c>
      <c r="C4698" s="148" t="s">
        <v>5237</v>
      </c>
      <c r="D4698" s="149" t="s">
        <v>14964</v>
      </c>
    </row>
    <row r="4699" spans="1:4" ht="13.5" x14ac:dyDescent="0.25">
      <c r="A4699" s="148">
        <v>91187</v>
      </c>
      <c r="B4699" s="148" t="s">
        <v>10371</v>
      </c>
      <c r="C4699" s="148" t="s">
        <v>5237</v>
      </c>
      <c r="D4699" s="149" t="s">
        <v>13993</v>
      </c>
    </row>
    <row r="4700" spans="1:4" ht="13.5" x14ac:dyDescent="0.25">
      <c r="A4700" s="148">
        <v>91188</v>
      </c>
      <c r="B4700" s="148" t="s">
        <v>10372</v>
      </c>
      <c r="C4700" s="148" t="s">
        <v>5304</v>
      </c>
      <c r="D4700" s="149" t="s">
        <v>13417</v>
      </c>
    </row>
    <row r="4701" spans="1:4" ht="13.5" x14ac:dyDescent="0.25">
      <c r="A4701" s="148">
        <v>91189</v>
      </c>
      <c r="B4701" s="148" t="s">
        <v>10373</v>
      </c>
      <c r="C4701" s="148" t="s">
        <v>5304</v>
      </c>
      <c r="D4701" s="149" t="s">
        <v>16611</v>
      </c>
    </row>
    <row r="4702" spans="1:4" ht="13.5" x14ac:dyDescent="0.25">
      <c r="A4702" s="148">
        <v>91190</v>
      </c>
      <c r="B4702" s="148" t="s">
        <v>10374</v>
      </c>
      <c r="C4702" s="148" t="s">
        <v>5304</v>
      </c>
      <c r="D4702" s="149" t="s">
        <v>12515</v>
      </c>
    </row>
    <row r="4703" spans="1:4" ht="13.5" x14ac:dyDescent="0.25">
      <c r="A4703" s="148">
        <v>91191</v>
      </c>
      <c r="B4703" s="148" t="s">
        <v>10375</v>
      </c>
      <c r="C4703" s="148" t="s">
        <v>5304</v>
      </c>
      <c r="D4703" s="149" t="s">
        <v>15057</v>
      </c>
    </row>
    <row r="4704" spans="1:4" ht="13.5" x14ac:dyDescent="0.25">
      <c r="A4704" s="148">
        <v>91192</v>
      </c>
      <c r="B4704" s="148" t="s">
        <v>10376</v>
      </c>
      <c r="C4704" s="148" t="s">
        <v>5304</v>
      </c>
      <c r="D4704" s="149" t="s">
        <v>20638</v>
      </c>
    </row>
    <row r="4705" spans="1:4" ht="13.5" x14ac:dyDescent="0.25">
      <c r="A4705" s="148">
        <v>91222</v>
      </c>
      <c r="B4705" s="148" t="s">
        <v>10377</v>
      </c>
      <c r="C4705" s="148" t="s">
        <v>5237</v>
      </c>
      <c r="D4705" s="149" t="s">
        <v>24057</v>
      </c>
    </row>
    <row r="4706" spans="1:4" ht="13.5" x14ac:dyDescent="0.25">
      <c r="A4706" s="148">
        <v>94480</v>
      </c>
      <c r="B4706" s="148" t="s">
        <v>10378</v>
      </c>
      <c r="C4706" s="148" t="s">
        <v>5304</v>
      </c>
      <c r="D4706" s="149" t="s">
        <v>24924</v>
      </c>
    </row>
    <row r="4707" spans="1:4" ht="13.5" x14ac:dyDescent="0.25">
      <c r="A4707" s="148">
        <v>94481</v>
      </c>
      <c r="B4707" s="148" t="s">
        <v>10379</v>
      </c>
      <c r="C4707" s="148" t="s">
        <v>5304</v>
      </c>
      <c r="D4707" s="149" t="s">
        <v>24925</v>
      </c>
    </row>
    <row r="4708" spans="1:4" ht="13.5" x14ac:dyDescent="0.25">
      <c r="A4708" s="148">
        <v>94482</v>
      </c>
      <c r="B4708" s="148" t="s">
        <v>10380</v>
      </c>
      <c r="C4708" s="148" t="s">
        <v>5304</v>
      </c>
      <c r="D4708" s="149" t="s">
        <v>24926</v>
      </c>
    </row>
    <row r="4709" spans="1:4" ht="13.5" x14ac:dyDescent="0.25">
      <c r="A4709" s="148">
        <v>94483</v>
      </c>
      <c r="B4709" s="148" t="s">
        <v>10381</v>
      </c>
      <c r="C4709" s="148" t="s">
        <v>5304</v>
      </c>
      <c r="D4709" s="149" t="s">
        <v>24927</v>
      </c>
    </row>
    <row r="4710" spans="1:4" ht="13.5" x14ac:dyDescent="0.25">
      <c r="A4710" s="148">
        <v>95541</v>
      </c>
      <c r="B4710" s="148" t="s">
        <v>10382</v>
      </c>
      <c r="C4710" s="148" t="s">
        <v>5304</v>
      </c>
      <c r="D4710" s="149" t="s">
        <v>19478</v>
      </c>
    </row>
    <row r="4711" spans="1:4" ht="13.5" x14ac:dyDescent="0.25">
      <c r="A4711" s="148">
        <v>95573</v>
      </c>
      <c r="B4711" s="148" t="s">
        <v>24928</v>
      </c>
      <c r="C4711" s="148" t="s">
        <v>5304</v>
      </c>
      <c r="D4711" s="149" t="s">
        <v>20859</v>
      </c>
    </row>
    <row r="4712" spans="1:4" ht="13.5" x14ac:dyDescent="0.25">
      <c r="A4712" s="148">
        <v>95574</v>
      </c>
      <c r="B4712" s="148" t="s">
        <v>24929</v>
      </c>
      <c r="C4712" s="148" t="s">
        <v>5304</v>
      </c>
      <c r="D4712" s="149" t="s">
        <v>19772</v>
      </c>
    </row>
    <row r="4713" spans="1:4" ht="13.5" x14ac:dyDescent="0.25">
      <c r="A4713" s="148">
        <v>96559</v>
      </c>
      <c r="B4713" s="148" t="s">
        <v>18880</v>
      </c>
      <c r="C4713" s="148" t="s">
        <v>5570</v>
      </c>
      <c r="D4713" s="149" t="s">
        <v>24930</v>
      </c>
    </row>
    <row r="4714" spans="1:4" ht="13.5" x14ac:dyDescent="0.25">
      <c r="A4714" s="148">
        <v>96560</v>
      </c>
      <c r="B4714" s="148" t="s">
        <v>18881</v>
      </c>
      <c r="C4714" s="148" t="s">
        <v>5570</v>
      </c>
      <c r="D4714" s="149" t="s">
        <v>21670</v>
      </c>
    </row>
    <row r="4715" spans="1:4" ht="13.5" x14ac:dyDescent="0.25">
      <c r="A4715" s="148">
        <v>96561</v>
      </c>
      <c r="B4715" s="148" t="s">
        <v>18882</v>
      </c>
      <c r="C4715" s="148" t="s">
        <v>5570</v>
      </c>
      <c r="D4715" s="149" t="s">
        <v>16809</v>
      </c>
    </row>
    <row r="4716" spans="1:4" ht="13.5" x14ac:dyDescent="0.25">
      <c r="A4716" s="148">
        <v>96562</v>
      </c>
      <c r="B4716" s="148" t="s">
        <v>18883</v>
      </c>
      <c r="C4716" s="148" t="s">
        <v>5237</v>
      </c>
      <c r="D4716" s="149" t="s">
        <v>24360</v>
      </c>
    </row>
    <row r="4717" spans="1:4" ht="13.5" x14ac:dyDescent="0.25">
      <c r="A4717" s="148">
        <v>96563</v>
      </c>
      <c r="B4717" s="148" t="s">
        <v>18884</v>
      </c>
      <c r="C4717" s="148" t="s">
        <v>5237</v>
      </c>
      <c r="D4717" s="149" t="s">
        <v>16744</v>
      </c>
    </row>
    <row r="4718" spans="1:4" ht="13.5" x14ac:dyDescent="0.25">
      <c r="A4718" s="148" t="s">
        <v>18885</v>
      </c>
      <c r="B4718" s="148" t="s">
        <v>18886</v>
      </c>
      <c r="C4718" s="148" t="s">
        <v>5304</v>
      </c>
      <c r="D4718" s="149" t="s">
        <v>24931</v>
      </c>
    </row>
    <row r="4719" spans="1:4" ht="13.5" x14ac:dyDescent="0.25">
      <c r="A4719" s="148" t="s">
        <v>18887</v>
      </c>
      <c r="B4719" s="148" t="s">
        <v>18888</v>
      </c>
      <c r="C4719" s="148" t="s">
        <v>5304</v>
      </c>
      <c r="D4719" s="149" t="s">
        <v>24932</v>
      </c>
    </row>
    <row r="4720" spans="1:4" ht="13.5" x14ac:dyDescent="0.25">
      <c r="A4720" s="148" t="s">
        <v>18889</v>
      </c>
      <c r="B4720" s="148" t="s">
        <v>18890</v>
      </c>
      <c r="C4720" s="148" t="s">
        <v>5304</v>
      </c>
      <c r="D4720" s="149" t="s">
        <v>24933</v>
      </c>
    </row>
    <row r="4721" spans="1:4" ht="13.5" x14ac:dyDescent="0.25">
      <c r="A4721" s="148" t="s">
        <v>18891</v>
      </c>
      <c r="B4721" s="148" t="s">
        <v>18892</v>
      </c>
      <c r="C4721" s="148" t="s">
        <v>5304</v>
      </c>
      <c r="D4721" s="149" t="s">
        <v>24934</v>
      </c>
    </row>
    <row r="4722" spans="1:4" ht="13.5" x14ac:dyDescent="0.25">
      <c r="A4722" s="148" t="s">
        <v>18893</v>
      </c>
      <c r="B4722" s="148" t="s">
        <v>18894</v>
      </c>
      <c r="C4722" s="148" t="s">
        <v>5304</v>
      </c>
      <c r="D4722" s="149" t="s">
        <v>24935</v>
      </c>
    </row>
    <row r="4723" spans="1:4" ht="13.5" x14ac:dyDescent="0.25">
      <c r="A4723" s="148" t="s">
        <v>18895</v>
      </c>
      <c r="B4723" s="148" t="s">
        <v>18896</v>
      </c>
      <c r="C4723" s="148" t="s">
        <v>5304</v>
      </c>
      <c r="D4723" s="149" t="s">
        <v>24936</v>
      </c>
    </row>
    <row r="4724" spans="1:4" ht="13.5" x14ac:dyDescent="0.25">
      <c r="A4724" s="148" t="s">
        <v>18897</v>
      </c>
      <c r="B4724" s="148" t="s">
        <v>18898</v>
      </c>
      <c r="C4724" s="148" t="s">
        <v>5304</v>
      </c>
      <c r="D4724" s="149" t="s">
        <v>24937</v>
      </c>
    </row>
    <row r="4725" spans="1:4" ht="13.5" x14ac:dyDescent="0.25">
      <c r="A4725" s="148" t="s">
        <v>18899</v>
      </c>
      <c r="B4725" s="148" t="s">
        <v>18900</v>
      </c>
      <c r="C4725" s="148" t="s">
        <v>5304</v>
      </c>
      <c r="D4725" s="149" t="s">
        <v>24938</v>
      </c>
    </row>
    <row r="4726" spans="1:4" ht="13.5" x14ac:dyDescent="0.25">
      <c r="A4726" s="148" t="s">
        <v>18901</v>
      </c>
      <c r="B4726" s="148" t="s">
        <v>18902</v>
      </c>
      <c r="C4726" s="148" t="s">
        <v>5304</v>
      </c>
      <c r="D4726" s="149" t="s">
        <v>24939</v>
      </c>
    </row>
    <row r="4727" spans="1:4" ht="13.5" x14ac:dyDescent="0.25">
      <c r="A4727" s="148" t="s">
        <v>18903</v>
      </c>
      <c r="B4727" s="148" t="s">
        <v>18904</v>
      </c>
      <c r="C4727" s="148" t="s">
        <v>5304</v>
      </c>
      <c r="D4727" s="149" t="s">
        <v>24940</v>
      </c>
    </row>
    <row r="4728" spans="1:4" ht="13.5" x14ac:dyDescent="0.25">
      <c r="A4728" s="148" t="s">
        <v>18905</v>
      </c>
      <c r="B4728" s="148" t="s">
        <v>18906</v>
      </c>
      <c r="C4728" s="148" t="s">
        <v>5304</v>
      </c>
      <c r="D4728" s="149" t="s">
        <v>24941</v>
      </c>
    </row>
    <row r="4729" spans="1:4" ht="13.5" x14ac:dyDescent="0.25">
      <c r="A4729" s="148" t="s">
        <v>18907</v>
      </c>
      <c r="B4729" s="148" t="s">
        <v>18908</v>
      </c>
      <c r="C4729" s="148" t="s">
        <v>5304</v>
      </c>
      <c r="D4729" s="149" t="s">
        <v>24942</v>
      </c>
    </row>
    <row r="4730" spans="1:4" ht="13.5" x14ac:dyDescent="0.25">
      <c r="A4730" s="148" t="s">
        <v>18909</v>
      </c>
      <c r="B4730" s="148" t="s">
        <v>18910</v>
      </c>
      <c r="C4730" s="148" t="s">
        <v>5304</v>
      </c>
      <c r="D4730" s="149" t="s">
        <v>24943</v>
      </c>
    </row>
    <row r="4731" spans="1:4" ht="13.5" x14ac:dyDescent="0.25">
      <c r="A4731" s="148" t="s">
        <v>18911</v>
      </c>
      <c r="B4731" s="148" t="s">
        <v>18912</v>
      </c>
      <c r="C4731" s="148" t="s">
        <v>5304</v>
      </c>
      <c r="D4731" s="149" t="s">
        <v>24933</v>
      </c>
    </row>
    <row r="4732" spans="1:4" ht="13.5" x14ac:dyDescent="0.25">
      <c r="A4732" s="148" t="s">
        <v>18913</v>
      </c>
      <c r="B4732" s="148" t="s">
        <v>18914</v>
      </c>
      <c r="C4732" s="148" t="s">
        <v>5304</v>
      </c>
      <c r="D4732" s="149" t="s">
        <v>24944</v>
      </c>
    </row>
    <row r="4733" spans="1:4" ht="13.5" x14ac:dyDescent="0.25">
      <c r="A4733" s="148" t="s">
        <v>18915</v>
      </c>
      <c r="B4733" s="148" t="s">
        <v>18916</v>
      </c>
      <c r="C4733" s="148" t="s">
        <v>5304</v>
      </c>
      <c r="D4733" s="149" t="s">
        <v>24945</v>
      </c>
    </row>
    <row r="4734" spans="1:4" ht="13.5" x14ac:dyDescent="0.25">
      <c r="A4734" s="148">
        <v>73612</v>
      </c>
      <c r="B4734" s="148" t="s">
        <v>24946</v>
      </c>
      <c r="C4734" s="148" t="s">
        <v>5304</v>
      </c>
      <c r="D4734" s="149" t="s">
        <v>21261</v>
      </c>
    </row>
    <row r="4735" spans="1:4" ht="13.5" x14ac:dyDescent="0.25">
      <c r="A4735" s="148">
        <v>73660</v>
      </c>
      <c r="B4735" s="148" t="s">
        <v>24947</v>
      </c>
      <c r="C4735" s="148" t="s">
        <v>5570</v>
      </c>
      <c r="D4735" s="149" t="s">
        <v>24948</v>
      </c>
    </row>
    <row r="4736" spans="1:4" ht="13.5" x14ac:dyDescent="0.25">
      <c r="A4736" s="148">
        <v>73693</v>
      </c>
      <c r="B4736" s="148" t="s">
        <v>24949</v>
      </c>
      <c r="C4736" s="148" t="s">
        <v>5570</v>
      </c>
      <c r="D4736" s="149" t="s">
        <v>21477</v>
      </c>
    </row>
    <row r="4737" spans="1:4" ht="13.5" x14ac:dyDescent="0.25">
      <c r="A4737" s="148">
        <v>73694</v>
      </c>
      <c r="B4737" s="148" t="s">
        <v>24950</v>
      </c>
      <c r="C4737" s="148" t="s">
        <v>5304</v>
      </c>
      <c r="D4737" s="149" t="s">
        <v>24951</v>
      </c>
    </row>
    <row r="4738" spans="1:4" ht="13.5" x14ac:dyDescent="0.25">
      <c r="A4738" s="148">
        <v>73695</v>
      </c>
      <c r="B4738" s="148" t="s">
        <v>24952</v>
      </c>
      <c r="C4738" s="148" t="s">
        <v>5304</v>
      </c>
      <c r="D4738" s="149" t="s">
        <v>24953</v>
      </c>
    </row>
    <row r="4739" spans="1:4" ht="13.5" x14ac:dyDescent="0.25">
      <c r="A4739" s="148" t="s">
        <v>24954</v>
      </c>
      <c r="B4739" s="148" t="s">
        <v>24955</v>
      </c>
      <c r="C4739" s="148" t="s">
        <v>5304</v>
      </c>
      <c r="D4739" s="149" t="s">
        <v>21261</v>
      </c>
    </row>
    <row r="4740" spans="1:4" ht="13.5" x14ac:dyDescent="0.25">
      <c r="A4740" s="148" t="s">
        <v>24956</v>
      </c>
      <c r="B4740" s="148" t="s">
        <v>24957</v>
      </c>
      <c r="C4740" s="148" t="s">
        <v>5570</v>
      </c>
      <c r="D4740" s="149" t="s">
        <v>24958</v>
      </c>
    </row>
    <row r="4741" spans="1:4" ht="13.5" x14ac:dyDescent="0.25">
      <c r="A4741" s="148" t="s">
        <v>24959</v>
      </c>
      <c r="B4741" s="148" t="s">
        <v>24960</v>
      </c>
      <c r="C4741" s="148" t="s">
        <v>6703</v>
      </c>
      <c r="D4741" s="149" t="s">
        <v>24961</v>
      </c>
    </row>
    <row r="4742" spans="1:4" ht="13.5" x14ac:dyDescent="0.25">
      <c r="A4742" s="148" t="s">
        <v>24962</v>
      </c>
      <c r="B4742" s="148" t="s">
        <v>24963</v>
      </c>
      <c r="C4742" s="148" t="s">
        <v>6703</v>
      </c>
      <c r="D4742" s="149" t="s">
        <v>24964</v>
      </c>
    </row>
    <row r="4743" spans="1:4" ht="13.5" x14ac:dyDescent="0.25">
      <c r="A4743" s="148" t="s">
        <v>24965</v>
      </c>
      <c r="B4743" s="148" t="s">
        <v>24966</v>
      </c>
      <c r="C4743" s="148" t="s">
        <v>6703</v>
      </c>
      <c r="D4743" s="149" t="s">
        <v>24961</v>
      </c>
    </row>
    <row r="4744" spans="1:4" ht="13.5" x14ac:dyDescent="0.25">
      <c r="A4744" s="148" t="s">
        <v>24967</v>
      </c>
      <c r="B4744" s="148" t="s">
        <v>24968</v>
      </c>
      <c r="C4744" s="148" t="s">
        <v>6703</v>
      </c>
      <c r="D4744" s="149" t="s">
        <v>24969</v>
      </c>
    </row>
    <row r="4745" spans="1:4" ht="13.5" x14ac:dyDescent="0.25">
      <c r="A4745" s="148" t="s">
        <v>24970</v>
      </c>
      <c r="B4745" s="148" t="s">
        <v>24971</v>
      </c>
      <c r="C4745" s="148" t="s">
        <v>6703</v>
      </c>
      <c r="D4745" s="149" t="s">
        <v>24961</v>
      </c>
    </row>
    <row r="4746" spans="1:4" ht="13.5" x14ac:dyDescent="0.25">
      <c r="A4746" s="148" t="s">
        <v>24972</v>
      </c>
      <c r="B4746" s="148" t="s">
        <v>24973</v>
      </c>
      <c r="C4746" s="148" t="s">
        <v>5304</v>
      </c>
      <c r="D4746" s="149" t="s">
        <v>24974</v>
      </c>
    </row>
    <row r="4747" spans="1:4" ht="13.5" x14ac:dyDescent="0.25">
      <c r="A4747" s="148" t="s">
        <v>24975</v>
      </c>
      <c r="B4747" s="148" t="s">
        <v>24976</v>
      </c>
      <c r="C4747" s="148" t="s">
        <v>5304</v>
      </c>
      <c r="D4747" s="149" t="s">
        <v>21941</v>
      </c>
    </row>
    <row r="4748" spans="1:4" ht="13.5" x14ac:dyDescent="0.25">
      <c r="A4748" s="148" t="s">
        <v>24977</v>
      </c>
      <c r="B4748" s="148" t="s">
        <v>24978</v>
      </c>
      <c r="C4748" s="148" t="s">
        <v>5237</v>
      </c>
      <c r="D4748" s="149" t="s">
        <v>13626</v>
      </c>
    </row>
    <row r="4749" spans="1:4" ht="13.5" x14ac:dyDescent="0.25">
      <c r="A4749" s="148">
        <v>83878</v>
      </c>
      <c r="B4749" s="148" t="s">
        <v>24979</v>
      </c>
      <c r="C4749" s="148" t="s">
        <v>5304</v>
      </c>
      <c r="D4749" s="149" t="s">
        <v>23721</v>
      </c>
    </row>
    <row r="4750" spans="1:4" ht="13.5" x14ac:dyDescent="0.25">
      <c r="A4750" s="148">
        <v>83879</v>
      </c>
      <c r="B4750" s="148" t="s">
        <v>24980</v>
      </c>
      <c r="C4750" s="148" t="s">
        <v>5304</v>
      </c>
      <c r="D4750" s="149" t="s">
        <v>24981</v>
      </c>
    </row>
    <row r="4751" spans="1:4" ht="13.5" x14ac:dyDescent="0.25">
      <c r="A4751" s="148">
        <v>73658</v>
      </c>
      <c r="B4751" s="148" t="s">
        <v>24982</v>
      </c>
      <c r="C4751" s="148" t="s">
        <v>5304</v>
      </c>
      <c r="D4751" s="149" t="s">
        <v>24983</v>
      </c>
    </row>
    <row r="4752" spans="1:4" ht="13.5" x14ac:dyDescent="0.25">
      <c r="A4752" s="148">
        <v>93350</v>
      </c>
      <c r="B4752" s="148" t="s">
        <v>10413</v>
      </c>
      <c r="C4752" s="148" t="s">
        <v>5304</v>
      </c>
      <c r="D4752" s="149" t="s">
        <v>24984</v>
      </c>
    </row>
    <row r="4753" spans="1:4" ht="13.5" x14ac:dyDescent="0.25">
      <c r="A4753" s="148">
        <v>93351</v>
      </c>
      <c r="B4753" s="148" t="s">
        <v>10414</v>
      </c>
      <c r="C4753" s="148" t="s">
        <v>5304</v>
      </c>
      <c r="D4753" s="149" t="s">
        <v>24985</v>
      </c>
    </row>
    <row r="4754" spans="1:4" ht="13.5" x14ac:dyDescent="0.25">
      <c r="A4754" s="148">
        <v>93352</v>
      </c>
      <c r="B4754" s="148" t="s">
        <v>10415</v>
      </c>
      <c r="C4754" s="148" t="s">
        <v>5304</v>
      </c>
      <c r="D4754" s="149" t="s">
        <v>24986</v>
      </c>
    </row>
    <row r="4755" spans="1:4" ht="13.5" x14ac:dyDescent="0.25">
      <c r="A4755" s="148">
        <v>93353</v>
      </c>
      <c r="B4755" s="148" t="s">
        <v>10416</v>
      </c>
      <c r="C4755" s="148" t="s">
        <v>5304</v>
      </c>
      <c r="D4755" s="149" t="s">
        <v>24987</v>
      </c>
    </row>
    <row r="4756" spans="1:4" ht="13.5" x14ac:dyDescent="0.25">
      <c r="A4756" s="148">
        <v>93354</v>
      </c>
      <c r="B4756" s="148" t="s">
        <v>10417</v>
      </c>
      <c r="C4756" s="148" t="s">
        <v>5304</v>
      </c>
      <c r="D4756" s="149" t="s">
        <v>24988</v>
      </c>
    </row>
    <row r="4757" spans="1:4" ht="13.5" x14ac:dyDescent="0.25">
      <c r="A4757" s="148">
        <v>93355</v>
      </c>
      <c r="B4757" s="148" t="s">
        <v>10418</v>
      </c>
      <c r="C4757" s="148" t="s">
        <v>5304</v>
      </c>
      <c r="D4757" s="149" t="s">
        <v>24989</v>
      </c>
    </row>
    <row r="4758" spans="1:4" ht="13.5" x14ac:dyDescent="0.25">
      <c r="A4758" s="148">
        <v>93356</v>
      </c>
      <c r="B4758" s="148" t="s">
        <v>10419</v>
      </c>
      <c r="C4758" s="148" t="s">
        <v>5304</v>
      </c>
      <c r="D4758" s="149" t="s">
        <v>24990</v>
      </c>
    </row>
    <row r="4759" spans="1:4" ht="13.5" x14ac:dyDescent="0.25">
      <c r="A4759" s="148">
        <v>93357</v>
      </c>
      <c r="B4759" s="148" t="s">
        <v>10420</v>
      </c>
      <c r="C4759" s="148" t="s">
        <v>5304</v>
      </c>
      <c r="D4759" s="149" t="s">
        <v>24991</v>
      </c>
    </row>
    <row r="4760" spans="1:4" ht="13.5" x14ac:dyDescent="0.25">
      <c r="A4760" s="148">
        <v>83335</v>
      </c>
      <c r="B4760" s="148" t="s">
        <v>24992</v>
      </c>
      <c r="C4760" s="148" t="s">
        <v>6703</v>
      </c>
      <c r="D4760" s="149" t="s">
        <v>24502</v>
      </c>
    </row>
    <row r="4761" spans="1:4" ht="13.5" x14ac:dyDescent="0.25">
      <c r="A4761" s="148">
        <v>88548</v>
      </c>
      <c r="B4761" s="148" t="s">
        <v>24993</v>
      </c>
      <c r="C4761" s="148" t="s">
        <v>6703</v>
      </c>
      <c r="D4761" s="149" t="s">
        <v>22562</v>
      </c>
    </row>
    <row r="4762" spans="1:4" ht="13.5" x14ac:dyDescent="0.25">
      <c r="A4762" s="148" t="s">
        <v>24994</v>
      </c>
      <c r="B4762" s="148" t="s">
        <v>24995</v>
      </c>
      <c r="C4762" s="148" t="s">
        <v>5570</v>
      </c>
      <c r="D4762" s="149" t="s">
        <v>13239</v>
      </c>
    </row>
    <row r="4763" spans="1:4" ht="13.5" x14ac:dyDescent="0.25">
      <c r="A4763" s="148" t="s">
        <v>18917</v>
      </c>
      <c r="B4763" s="148" t="s">
        <v>18918</v>
      </c>
      <c r="C4763" s="148" t="s">
        <v>6703</v>
      </c>
      <c r="D4763" s="149" t="s">
        <v>15295</v>
      </c>
    </row>
    <row r="4764" spans="1:4" ht="13.5" x14ac:dyDescent="0.25">
      <c r="A4764" s="148" t="s">
        <v>18919</v>
      </c>
      <c r="B4764" s="148" t="s">
        <v>18920</v>
      </c>
      <c r="C4764" s="148" t="s">
        <v>6703</v>
      </c>
      <c r="D4764" s="149" t="s">
        <v>15057</v>
      </c>
    </row>
    <row r="4765" spans="1:4" ht="13.5" x14ac:dyDescent="0.25">
      <c r="A4765" s="148" t="s">
        <v>18921</v>
      </c>
      <c r="B4765" s="148" t="s">
        <v>18922</v>
      </c>
      <c r="C4765" s="148" t="s">
        <v>6703</v>
      </c>
      <c r="D4765" s="149" t="s">
        <v>14730</v>
      </c>
    </row>
    <row r="4766" spans="1:4" ht="13.5" x14ac:dyDescent="0.25">
      <c r="A4766" s="148" t="s">
        <v>18923</v>
      </c>
      <c r="B4766" s="148" t="s">
        <v>18924</v>
      </c>
      <c r="C4766" s="148" t="s">
        <v>6703</v>
      </c>
      <c r="D4766" s="149" t="s">
        <v>13409</v>
      </c>
    </row>
    <row r="4767" spans="1:4" ht="13.5" x14ac:dyDescent="0.25">
      <c r="A4767" s="148" t="s">
        <v>18925</v>
      </c>
      <c r="B4767" s="148" t="s">
        <v>18926</v>
      </c>
      <c r="C4767" s="148" t="s">
        <v>6703</v>
      </c>
      <c r="D4767" s="149" t="s">
        <v>19449</v>
      </c>
    </row>
    <row r="4768" spans="1:4" ht="13.5" x14ac:dyDescent="0.25">
      <c r="A4768" s="148">
        <v>79473</v>
      </c>
      <c r="B4768" s="148" t="s">
        <v>24996</v>
      </c>
      <c r="C4768" s="148" t="s">
        <v>6703</v>
      </c>
      <c r="D4768" s="149" t="s">
        <v>19541</v>
      </c>
    </row>
    <row r="4769" spans="1:4" ht="13.5" x14ac:dyDescent="0.25">
      <c r="A4769" s="148">
        <v>79480</v>
      </c>
      <c r="B4769" s="148" t="s">
        <v>18927</v>
      </c>
      <c r="C4769" s="148" t="s">
        <v>6703</v>
      </c>
      <c r="D4769" s="149" t="s">
        <v>13128</v>
      </c>
    </row>
    <row r="4770" spans="1:4" ht="13.5" x14ac:dyDescent="0.25">
      <c r="A4770" s="148">
        <v>83336</v>
      </c>
      <c r="B4770" s="148" t="s">
        <v>18928</v>
      </c>
      <c r="C4770" s="148" t="s">
        <v>6703</v>
      </c>
      <c r="D4770" s="149" t="s">
        <v>22599</v>
      </c>
    </row>
    <row r="4771" spans="1:4" ht="13.5" x14ac:dyDescent="0.25">
      <c r="A4771" s="148">
        <v>83338</v>
      </c>
      <c r="B4771" s="148" t="s">
        <v>18929</v>
      </c>
      <c r="C4771" s="148" t="s">
        <v>6703</v>
      </c>
      <c r="D4771" s="149" t="s">
        <v>14515</v>
      </c>
    </row>
    <row r="4772" spans="1:4" ht="13.5" x14ac:dyDescent="0.25">
      <c r="A4772" s="148">
        <v>89885</v>
      </c>
      <c r="B4772" s="148" t="s">
        <v>18930</v>
      </c>
      <c r="C4772" s="148" t="s">
        <v>6703</v>
      </c>
      <c r="D4772" s="149" t="s">
        <v>12589</v>
      </c>
    </row>
    <row r="4773" spans="1:4" ht="13.5" x14ac:dyDescent="0.25">
      <c r="A4773" s="148">
        <v>89886</v>
      </c>
      <c r="B4773" s="148" t="s">
        <v>18931</v>
      </c>
      <c r="C4773" s="148" t="s">
        <v>6703</v>
      </c>
      <c r="D4773" s="149" t="s">
        <v>13949</v>
      </c>
    </row>
    <row r="4774" spans="1:4" ht="13.5" x14ac:dyDescent="0.25">
      <c r="A4774" s="148">
        <v>89887</v>
      </c>
      <c r="B4774" s="148" t="s">
        <v>18932</v>
      </c>
      <c r="C4774" s="148" t="s">
        <v>6703</v>
      </c>
      <c r="D4774" s="149" t="s">
        <v>22216</v>
      </c>
    </row>
    <row r="4775" spans="1:4" ht="13.5" x14ac:dyDescent="0.25">
      <c r="A4775" s="148">
        <v>89888</v>
      </c>
      <c r="B4775" s="148" t="s">
        <v>18933</v>
      </c>
      <c r="C4775" s="148" t="s">
        <v>6703</v>
      </c>
      <c r="D4775" s="149" t="s">
        <v>21337</v>
      </c>
    </row>
    <row r="4776" spans="1:4" ht="13.5" x14ac:dyDescent="0.25">
      <c r="A4776" s="148">
        <v>89889</v>
      </c>
      <c r="B4776" s="148" t="s">
        <v>18934</v>
      </c>
      <c r="C4776" s="148" t="s">
        <v>6703</v>
      </c>
      <c r="D4776" s="149" t="s">
        <v>23515</v>
      </c>
    </row>
    <row r="4777" spans="1:4" ht="13.5" x14ac:dyDescent="0.25">
      <c r="A4777" s="148">
        <v>89890</v>
      </c>
      <c r="B4777" s="148" t="s">
        <v>18935</v>
      </c>
      <c r="C4777" s="148" t="s">
        <v>6703</v>
      </c>
      <c r="D4777" s="149" t="s">
        <v>24412</v>
      </c>
    </row>
    <row r="4778" spans="1:4" ht="13.5" x14ac:dyDescent="0.25">
      <c r="A4778" s="148">
        <v>89893</v>
      </c>
      <c r="B4778" s="148" t="s">
        <v>18936</v>
      </c>
      <c r="C4778" s="148" t="s">
        <v>6703</v>
      </c>
      <c r="D4778" s="149" t="s">
        <v>24865</v>
      </c>
    </row>
    <row r="4779" spans="1:4" ht="13.5" x14ac:dyDescent="0.25">
      <c r="A4779" s="148">
        <v>89894</v>
      </c>
      <c r="B4779" s="148" t="s">
        <v>18937</v>
      </c>
      <c r="C4779" s="148" t="s">
        <v>6703</v>
      </c>
      <c r="D4779" s="149" t="s">
        <v>22383</v>
      </c>
    </row>
    <row r="4780" spans="1:4" ht="13.5" x14ac:dyDescent="0.25">
      <c r="A4780" s="148">
        <v>89895</v>
      </c>
      <c r="B4780" s="148" t="s">
        <v>18938</v>
      </c>
      <c r="C4780" s="148" t="s">
        <v>6703</v>
      </c>
      <c r="D4780" s="149" t="s">
        <v>21522</v>
      </c>
    </row>
    <row r="4781" spans="1:4" ht="13.5" x14ac:dyDescent="0.25">
      <c r="A4781" s="148">
        <v>89903</v>
      </c>
      <c r="B4781" s="148" t="s">
        <v>18939</v>
      </c>
      <c r="C4781" s="148" t="s">
        <v>6703</v>
      </c>
      <c r="D4781" s="149" t="s">
        <v>20436</v>
      </c>
    </row>
    <row r="4782" spans="1:4" ht="13.5" x14ac:dyDescent="0.25">
      <c r="A4782" s="148">
        <v>89904</v>
      </c>
      <c r="B4782" s="148" t="s">
        <v>18940</v>
      </c>
      <c r="C4782" s="148" t="s">
        <v>6703</v>
      </c>
      <c r="D4782" s="149" t="s">
        <v>12553</v>
      </c>
    </row>
    <row r="4783" spans="1:4" ht="13.5" x14ac:dyDescent="0.25">
      <c r="A4783" s="148">
        <v>89905</v>
      </c>
      <c r="B4783" s="148" t="s">
        <v>18941</v>
      </c>
      <c r="C4783" s="148" t="s">
        <v>6703</v>
      </c>
      <c r="D4783" s="149" t="s">
        <v>20105</v>
      </c>
    </row>
    <row r="4784" spans="1:4" ht="13.5" x14ac:dyDescent="0.25">
      <c r="A4784" s="148">
        <v>89906</v>
      </c>
      <c r="B4784" s="148" t="s">
        <v>18942</v>
      </c>
      <c r="C4784" s="148" t="s">
        <v>6703</v>
      </c>
      <c r="D4784" s="149" t="s">
        <v>12524</v>
      </c>
    </row>
    <row r="4785" spans="1:4" ht="13.5" x14ac:dyDescent="0.25">
      <c r="A4785" s="148">
        <v>89907</v>
      </c>
      <c r="B4785" s="148" t="s">
        <v>18943</v>
      </c>
      <c r="C4785" s="148" t="s">
        <v>6703</v>
      </c>
      <c r="D4785" s="149" t="s">
        <v>15745</v>
      </c>
    </row>
    <row r="4786" spans="1:4" ht="13.5" x14ac:dyDescent="0.25">
      <c r="A4786" s="148">
        <v>89908</v>
      </c>
      <c r="B4786" s="148" t="s">
        <v>18944</v>
      </c>
      <c r="C4786" s="148" t="s">
        <v>6703</v>
      </c>
      <c r="D4786" s="149" t="s">
        <v>16376</v>
      </c>
    </row>
    <row r="4787" spans="1:4" ht="13.5" x14ac:dyDescent="0.25">
      <c r="A4787" s="148">
        <v>89911</v>
      </c>
      <c r="B4787" s="148" t="s">
        <v>18945</v>
      </c>
      <c r="C4787" s="148" t="s">
        <v>6703</v>
      </c>
      <c r="D4787" s="149" t="s">
        <v>13835</v>
      </c>
    </row>
    <row r="4788" spans="1:4" ht="13.5" x14ac:dyDescent="0.25">
      <c r="A4788" s="148">
        <v>89912</v>
      </c>
      <c r="B4788" s="148" t="s">
        <v>18946</v>
      </c>
      <c r="C4788" s="148" t="s">
        <v>6703</v>
      </c>
      <c r="D4788" s="149" t="s">
        <v>22050</v>
      </c>
    </row>
    <row r="4789" spans="1:4" ht="13.5" x14ac:dyDescent="0.25">
      <c r="A4789" s="148">
        <v>89913</v>
      </c>
      <c r="B4789" s="148" t="s">
        <v>18947</v>
      </c>
      <c r="C4789" s="148" t="s">
        <v>6703</v>
      </c>
      <c r="D4789" s="149" t="s">
        <v>16232</v>
      </c>
    </row>
    <row r="4790" spans="1:4" ht="13.5" x14ac:dyDescent="0.25">
      <c r="A4790" s="148">
        <v>89921</v>
      </c>
      <c r="B4790" s="148" t="s">
        <v>18948</v>
      </c>
      <c r="C4790" s="148" t="s">
        <v>6703</v>
      </c>
      <c r="D4790" s="149" t="s">
        <v>19451</v>
      </c>
    </row>
    <row r="4791" spans="1:4" ht="13.5" x14ac:dyDescent="0.25">
      <c r="A4791" s="148">
        <v>89922</v>
      </c>
      <c r="B4791" s="148" t="s">
        <v>18949</v>
      </c>
      <c r="C4791" s="148" t="s">
        <v>6703</v>
      </c>
      <c r="D4791" s="149" t="s">
        <v>17320</v>
      </c>
    </row>
    <row r="4792" spans="1:4" ht="13.5" x14ac:dyDescent="0.25">
      <c r="A4792" s="148">
        <v>89923</v>
      </c>
      <c r="B4792" s="148" t="s">
        <v>18950</v>
      </c>
      <c r="C4792" s="148" t="s">
        <v>6703</v>
      </c>
      <c r="D4792" s="149" t="s">
        <v>13372</v>
      </c>
    </row>
    <row r="4793" spans="1:4" ht="13.5" x14ac:dyDescent="0.25">
      <c r="A4793" s="148">
        <v>89924</v>
      </c>
      <c r="B4793" s="148" t="s">
        <v>18951</v>
      </c>
      <c r="C4793" s="148" t="s">
        <v>6703</v>
      </c>
      <c r="D4793" s="149" t="s">
        <v>14949</v>
      </c>
    </row>
    <row r="4794" spans="1:4" ht="13.5" x14ac:dyDescent="0.25">
      <c r="A4794" s="148">
        <v>89925</v>
      </c>
      <c r="B4794" s="148" t="s">
        <v>18952</v>
      </c>
      <c r="C4794" s="148" t="s">
        <v>6703</v>
      </c>
      <c r="D4794" s="149" t="s">
        <v>20436</v>
      </c>
    </row>
    <row r="4795" spans="1:4" ht="13.5" x14ac:dyDescent="0.25">
      <c r="A4795" s="148">
        <v>89926</v>
      </c>
      <c r="B4795" s="148" t="s">
        <v>18953</v>
      </c>
      <c r="C4795" s="148" t="s">
        <v>6703</v>
      </c>
      <c r="D4795" s="149" t="s">
        <v>13727</v>
      </c>
    </row>
    <row r="4796" spans="1:4" ht="13.5" x14ac:dyDescent="0.25">
      <c r="A4796" s="148">
        <v>89929</v>
      </c>
      <c r="B4796" s="148" t="s">
        <v>18954</v>
      </c>
      <c r="C4796" s="148" t="s">
        <v>6703</v>
      </c>
      <c r="D4796" s="149" t="s">
        <v>12494</v>
      </c>
    </row>
    <row r="4797" spans="1:4" ht="13.5" x14ac:dyDescent="0.25">
      <c r="A4797" s="148">
        <v>89930</v>
      </c>
      <c r="B4797" s="148" t="s">
        <v>18955</v>
      </c>
      <c r="C4797" s="148" t="s">
        <v>6703</v>
      </c>
      <c r="D4797" s="149" t="s">
        <v>13877</v>
      </c>
    </row>
    <row r="4798" spans="1:4" ht="13.5" x14ac:dyDescent="0.25">
      <c r="A4798" s="148">
        <v>89931</v>
      </c>
      <c r="B4798" s="148" t="s">
        <v>18956</v>
      </c>
      <c r="C4798" s="148" t="s">
        <v>6703</v>
      </c>
      <c r="D4798" s="149" t="s">
        <v>23482</v>
      </c>
    </row>
    <row r="4799" spans="1:4" ht="13.5" x14ac:dyDescent="0.25">
      <c r="A4799" s="148">
        <v>89939</v>
      </c>
      <c r="B4799" s="148" t="s">
        <v>18957</v>
      </c>
      <c r="C4799" s="148" t="s">
        <v>6703</v>
      </c>
      <c r="D4799" s="149" t="s">
        <v>22481</v>
      </c>
    </row>
    <row r="4800" spans="1:4" ht="13.5" x14ac:dyDescent="0.25">
      <c r="A4800" s="148">
        <v>89940</v>
      </c>
      <c r="B4800" s="148" t="s">
        <v>18958</v>
      </c>
      <c r="C4800" s="148" t="s">
        <v>6703</v>
      </c>
      <c r="D4800" s="149" t="s">
        <v>20240</v>
      </c>
    </row>
    <row r="4801" spans="1:4" ht="13.5" x14ac:dyDescent="0.25">
      <c r="A4801" s="148">
        <v>89941</v>
      </c>
      <c r="B4801" s="148" t="s">
        <v>18959</v>
      </c>
      <c r="C4801" s="148" t="s">
        <v>6703</v>
      </c>
      <c r="D4801" s="149" t="s">
        <v>12525</v>
      </c>
    </row>
    <row r="4802" spans="1:4" ht="13.5" x14ac:dyDescent="0.25">
      <c r="A4802" s="148">
        <v>89942</v>
      </c>
      <c r="B4802" s="148" t="s">
        <v>18960</v>
      </c>
      <c r="C4802" s="148" t="s">
        <v>6703</v>
      </c>
      <c r="D4802" s="149" t="s">
        <v>19476</v>
      </c>
    </row>
    <row r="4803" spans="1:4" ht="13.5" x14ac:dyDescent="0.25">
      <c r="A4803" s="148">
        <v>89943</v>
      </c>
      <c r="B4803" s="148" t="s">
        <v>18961</v>
      </c>
      <c r="C4803" s="148" t="s">
        <v>6703</v>
      </c>
      <c r="D4803" s="149" t="s">
        <v>19560</v>
      </c>
    </row>
    <row r="4804" spans="1:4" ht="13.5" x14ac:dyDescent="0.25">
      <c r="A4804" s="148">
        <v>89944</v>
      </c>
      <c r="B4804" s="148" t="s">
        <v>18962</v>
      </c>
      <c r="C4804" s="148" t="s">
        <v>6703</v>
      </c>
      <c r="D4804" s="149" t="s">
        <v>21771</v>
      </c>
    </row>
    <row r="4805" spans="1:4" ht="13.5" x14ac:dyDescent="0.25">
      <c r="A4805" s="148">
        <v>89947</v>
      </c>
      <c r="B4805" s="148" t="s">
        <v>18963</v>
      </c>
      <c r="C4805" s="148" t="s">
        <v>6703</v>
      </c>
      <c r="D4805" s="149" t="s">
        <v>13011</v>
      </c>
    </row>
    <row r="4806" spans="1:4" ht="13.5" x14ac:dyDescent="0.25">
      <c r="A4806" s="148">
        <v>89948</v>
      </c>
      <c r="B4806" s="148" t="s">
        <v>18964</v>
      </c>
      <c r="C4806" s="148" t="s">
        <v>6703</v>
      </c>
      <c r="D4806" s="149" t="s">
        <v>15034</v>
      </c>
    </row>
    <row r="4807" spans="1:4" ht="13.5" x14ac:dyDescent="0.25">
      <c r="A4807" s="148">
        <v>89949</v>
      </c>
      <c r="B4807" s="148" t="s">
        <v>18965</v>
      </c>
      <c r="C4807" s="148" t="s">
        <v>6703</v>
      </c>
      <c r="D4807" s="149" t="s">
        <v>14693</v>
      </c>
    </row>
    <row r="4808" spans="1:4" ht="13.5" x14ac:dyDescent="0.25">
      <c r="A4808" s="148">
        <v>96520</v>
      </c>
      <c r="B4808" s="148" t="s">
        <v>18966</v>
      </c>
      <c r="C4808" s="148" t="s">
        <v>6703</v>
      </c>
      <c r="D4808" s="149" t="s">
        <v>24997</v>
      </c>
    </row>
    <row r="4809" spans="1:4" ht="13.5" x14ac:dyDescent="0.25">
      <c r="A4809" s="148">
        <v>96521</v>
      </c>
      <c r="B4809" s="148" t="s">
        <v>18967</v>
      </c>
      <c r="C4809" s="148" t="s">
        <v>6703</v>
      </c>
      <c r="D4809" s="149" t="s">
        <v>23623</v>
      </c>
    </row>
    <row r="4810" spans="1:4" ht="13.5" x14ac:dyDescent="0.25">
      <c r="A4810" s="148">
        <v>96522</v>
      </c>
      <c r="B4810" s="148" t="s">
        <v>18968</v>
      </c>
      <c r="C4810" s="148" t="s">
        <v>6703</v>
      </c>
      <c r="D4810" s="149" t="s">
        <v>22324</v>
      </c>
    </row>
    <row r="4811" spans="1:4" ht="13.5" x14ac:dyDescent="0.25">
      <c r="A4811" s="148">
        <v>96523</v>
      </c>
      <c r="B4811" s="148" t="s">
        <v>18969</v>
      </c>
      <c r="C4811" s="148" t="s">
        <v>6703</v>
      </c>
      <c r="D4811" s="149" t="s">
        <v>24998</v>
      </c>
    </row>
    <row r="4812" spans="1:4" ht="13.5" x14ac:dyDescent="0.25">
      <c r="A4812" s="148">
        <v>96524</v>
      </c>
      <c r="B4812" s="148" t="s">
        <v>18970</v>
      </c>
      <c r="C4812" s="148" t="s">
        <v>6703</v>
      </c>
      <c r="D4812" s="149" t="s">
        <v>24999</v>
      </c>
    </row>
    <row r="4813" spans="1:4" ht="13.5" x14ac:dyDescent="0.25">
      <c r="A4813" s="148">
        <v>96525</v>
      </c>
      <c r="B4813" s="148" t="s">
        <v>18971</v>
      </c>
      <c r="C4813" s="148" t="s">
        <v>6703</v>
      </c>
      <c r="D4813" s="149" t="s">
        <v>25000</v>
      </c>
    </row>
    <row r="4814" spans="1:4" ht="13.5" x14ac:dyDescent="0.25">
      <c r="A4814" s="148">
        <v>96526</v>
      </c>
      <c r="B4814" s="148" t="s">
        <v>18972</v>
      </c>
      <c r="C4814" s="148" t="s">
        <v>6703</v>
      </c>
      <c r="D4814" s="149" t="s">
        <v>25001</v>
      </c>
    </row>
    <row r="4815" spans="1:4" ht="13.5" x14ac:dyDescent="0.25">
      <c r="A4815" s="148">
        <v>96527</v>
      </c>
      <c r="B4815" s="148" t="s">
        <v>18973</v>
      </c>
      <c r="C4815" s="148" t="s">
        <v>6703</v>
      </c>
      <c r="D4815" s="149" t="s">
        <v>25002</v>
      </c>
    </row>
    <row r="4816" spans="1:4" ht="13.5" x14ac:dyDescent="0.25">
      <c r="A4816" s="148">
        <v>96528</v>
      </c>
      <c r="B4816" s="148" t="s">
        <v>10429</v>
      </c>
      <c r="C4816" s="148" t="s">
        <v>5570</v>
      </c>
      <c r="D4816" s="149" t="s">
        <v>25003</v>
      </c>
    </row>
    <row r="4817" spans="1:4" ht="13.5" x14ac:dyDescent="0.25">
      <c r="A4817" s="148">
        <v>98116</v>
      </c>
      <c r="B4817" s="148" t="s">
        <v>18974</v>
      </c>
      <c r="C4817" s="148" t="s">
        <v>6703</v>
      </c>
      <c r="D4817" s="149" t="s">
        <v>14119</v>
      </c>
    </row>
    <row r="4818" spans="1:4" ht="13.5" x14ac:dyDescent="0.25">
      <c r="A4818" s="148">
        <v>98117</v>
      </c>
      <c r="B4818" s="148" t="s">
        <v>18975</v>
      </c>
      <c r="C4818" s="148" t="s">
        <v>6703</v>
      </c>
      <c r="D4818" s="149" t="s">
        <v>15411</v>
      </c>
    </row>
    <row r="4819" spans="1:4" ht="13.5" x14ac:dyDescent="0.25">
      <c r="A4819" s="148">
        <v>98118</v>
      </c>
      <c r="B4819" s="148" t="s">
        <v>18976</v>
      </c>
      <c r="C4819" s="148" t="s">
        <v>6703</v>
      </c>
      <c r="D4819" s="149" t="s">
        <v>15145</v>
      </c>
    </row>
    <row r="4820" spans="1:4" ht="13.5" x14ac:dyDescent="0.25">
      <c r="A4820" s="148">
        <v>98119</v>
      </c>
      <c r="B4820" s="148" t="s">
        <v>18977</v>
      </c>
      <c r="C4820" s="148" t="s">
        <v>6703</v>
      </c>
      <c r="D4820" s="149" t="s">
        <v>15492</v>
      </c>
    </row>
    <row r="4821" spans="1:4" ht="13.5" x14ac:dyDescent="0.25">
      <c r="A4821" s="148">
        <v>72915</v>
      </c>
      <c r="B4821" s="148" t="s">
        <v>18978</v>
      </c>
      <c r="C4821" s="148" t="s">
        <v>6703</v>
      </c>
      <c r="D4821" s="149" t="s">
        <v>20753</v>
      </c>
    </row>
    <row r="4822" spans="1:4" ht="13.5" x14ac:dyDescent="0.25">
      <c r="A4822" s="148">
        <v>72917</v>
      </c>
      <c r="B4822" s="148" t="s">
        <v>18979</v>
      </c>
      <c r="C4822" s="148" t="s">
        <v>6703</v>
      </c>
      <c r="D4822" s="149" t="s">
        <v>13676</v>
      </c>
    </row>
    <row r="4823" spans="1:4" ht="13.5" x14ac:dyDescent="0.25">
      <c r="A4823" s="148">
        <v>72918</v>
      </c>
      <c r="B4823" s="148" t="s">
        <v>18980</v>
      </c>
      <c r="C4823" s="148" t="s">
        <v>6703</v>
      </c>
      <c r="D4823" s="149" t="s">
        <v>17449</v>
      </c>
    </row>
    <row r="4824" spans="1:4" ht="13.5" x14ac:dyDescent="0.25">
      <c r="A4824" s="148" t="s">
        <v>18981</v>
      </c>
      <c r="B4824" s="148" t="s">
        <v>18982</v>
      </c>
      <c r="C4824" s="148" t="s">
        <v>6703</v>
      </c>
      <c r="D4824" s="149" t="s">
        <v>25004</v>
      </c>
    </row>
    <row r="4825" spans="1:4" ht="13.5" x14ac:dyDescent="0.25">
      <c r="A4825" s="148" t="s">
        <v>18983</v>
      </c>
      <c r="B4825" s="148" t="s">
        <v>18984</v>
      </c>
      <c r="C4825" s="148" t="s">
        <v>6703</v>
      </c>
      <c r="D4825" s="149" t="s">
        <v>25005</v>
      </c>
    </row>
    <row r="4826" spans="1:4" ht="13.5" x14ac:dyDescent="0.25">
      <c r="A4826" s="148">
        <v>83343</v>
      </c>
      <c r="B4826" s="148" t="s">
        <v>18985</v>
      </c>
      <c r="C4826" s="148" t="s">
        <v>6703</v>
      </c>
      <c r="D4826" s="149" t="s">
        <v>13287</v>
      </c>
    </row>
    <row r="4827" spans="1:4" ht="13.5" x14ac:dyDescent="0.25">
      <c r="A4827" s="148">
        <v>90082</v>
      </c>
      <c r="B4827" s="148" t="s">
        <v>18986</v>
      </c>
      <c r="C4827" s="148" t="s">
        <v>6703</v>
      </c>
      <c r="D4827" s="149" t="s">
        <v>21061</v>
      </c>
    </row>
    <row r="4828" spans="1:4" ht="13.5" x14ac:dyDescent="0.25">
      <c r="A4828" s="148">
        <v>90084</v>
      </c>
      <c r="B4828" s="148" t="s">
        <v>18987</v>
      </c>
      <c r="C4828" s="148" t="s">
        <v>6703</v>
      </c>
      <c r="D4828" s="149" t="s">
        <v>13981</v>
      </c>
    </row>
    <row r="4829" spans="1:4" ht="13.5" x14ac:dyDescent="0.25">
      <c r="A4829" s="148">
        <v>90085</v>
      </c>
      <c r="B4829" s="148" t="s">
        <v>18988</v>
      </c>
      <c r="C4829" s="148" t="s">
        <v>6703</v>
      </c>
      <c r="D4829" s="149" t="s">
        <v>13951</v>
      </c>
    </row>
    <row r="4830" spans="1:4" ht="13.5" x14ac:dyDescent="0.25">
      <c r="A4830" s="148">
        <v>90086</v>
      </c>
      <c r="B4830" s="148" t="s">
        <v>18989</v>
      </c>
      <c r="C4830" s="148" t="s">
        <v>6703</v>
      </c>
      <c r="D4830" s="149" t="s">
        <v>16675</v>
      </c>
    </row>
    <row r="4831" spans="1:4" ht="13.5" x14ac:dyDescent="0.25">
      <c r="A4831" s="148">
        <v>90087</v>
      </c>
      <c r="B4831" s="148" t="s">
        <v>18990</v>
      </c>
      <c r="C4831" s="148" t="s">
        <v>6703</v>
      </c>
      <c r="D4831" s="149" t="s">
        <v>16806</v>
      </c>
    </row>
    <row r="4832" spans="1:4" ht="13.5" x14ac:dyDescent="0.25">
      <c r="A4832" s="148">
        <v>90088</v>
      </c>
      <c r="B4832" s="148" t="s">
        <v>18991</v>
      </c>
      <c r="C4832" s="148" t="s">
        <v>6703</v>
      </c>
      <c r="D4832" s="149" t="s">
        <v>13656</v>
      </c>
    </row>
    <row r="4833" spans="1:4" ht="13.5" x14ac:dyDescent="0.25">
      <c r="A4833" s="148">
        <v>90090</v>
      </c>
      <c r="B4833" s="148" t="s">
        <v>18992</v>
      </c>
      <c r="C4833" s="148" t="s">
        <v>6703</v>
      </c>
      <c r="D4833" s="149" t="s">
        <v>22275</v>
      </c>
    </row>
    <row r="4834" spans="1:4" ht="13.5" x14ac:dyDescent="0.25">
      <c r="A4834" s="148">
        <v>90091</v>
      </c>
      <c r="B4834" s="148" t="s">
        <v>18993</v>
      </c>
      <c r="C4834" s="148" t="s">
        <v>6703</v>
      </c>
      <c r="D4834" s="149" t="s">
        <v>20386</v>
      </c>
    </row>
    <row r="4835" spans="1:4" ht="13.5" x14ac:dyDescent="0.25">
      <c r="A4835" s="148">
        <v>90092</v>
      </c>
      <c r="B4835" s="148" t="s">
        <v>18994</v>
      </c>
      <c r="C4835" s="148" t="s">
        <v>6703</v>
      </c>
      <c r="D4835" s="149" t="s">
        <v>19842</v>
      </c>
    </row>
    <row r="4836" spans="1:4" ht="13.5" x14ac:dyDescent="0.25">
      <c r="A4836" s="148">
        <v>90093</v>
      </c>
      <c r="B4836" s="148" t="s">
        <v>18995</v>
      </c>
      <c r="C4836" s="148" t="s">
        <v>6703</v>
      </c>
      <c r="D4836" s="149" t="s">
        <v>25006</v>
      </c>
    </row>
    <row r="4837" spans="1:4" ht="13.5" x14ac:dyDescent="0.25">
      <c r="A4837" s="148">
        <v>90094</v>
      </c>
      <c r="B4837" s="148" t="s">
        <v>18996</v>
      </c>
      <c r="C4837" s="148" t="s">
        <v>6703</v>
      </c>
      <c r="D4837" s="149" t="s">
        <v>13303</v>
      </c>
    </row>
    <row r="4838" spans="1:4" ht="13.5" x14ac:dyDescent="0.25">
      <c r="A4838" s="148">
        <v>90095</v>
      </c>
      <c r="B4838" s="148" t="s">
        <v>18997</v>
      </c>
      <c r="C4838" s="148" t="s">
        <v>6703</v>
      </c>
      <c r="D4838" s="149" t="s">
        <v>14068</v>
      </c>
    </row>
    <row r="4839" spans="1:4" ht="13.5" x14ac:dyDescent="0.25">
      <c r="A4839" s="148">
        <v>90096</v>
      </c>
      <c r="B4839" s="148" t="s">
        <v>18998</v>
      </c>
      <c r="C4839" s="148" t="s">
        <v>6703</v>
      </c>
      <c r="D4839" s="149" t="s">
        <v>12573</v>
      </c>
    </row>
    <row r="4840" spans="1:4" ht="13.5" x14ac:dyDescent="0.25">
      <c r="A4840" s="148">
        <v>90098</v>
      </c>
      <c r="B4840" s="148" t="s">
        <v>18999</v>
      </c>
      <c r="C4840" s="148" t="s">
        <v>6703</v>
      </c>
      <c r="D4840" s="149" t="s">
        <v>14111</v>
      </c>
    </row>
    <row r="4841" spans="1:4" ht="13.5" x14ac:dyDescent="0.25">
      <c r="A4841" s="148">
        <v>90099</v>
      </c>
      <c r="B4841" s="148" t="s">
        <v>19000</v>
      </c>
      <c r="C4841" s="148" t="s">
        <v>6703</v>
      </c>
      <c r="D4841" s="149" t="s">
        <v>12672</v>
      </c>
    </row>
    <row r="4842" spans="1:4" ht="13.5" x14ac:dyDescent="0.25">
      <c r="A4842" s="148">
        <v>90100</v>
      </c>
      <c r="B4842" s="148" t="s">
        <v>19001</v>
      </c>
      <c r="C4842" s="148" t="s">
        <v>6703</v>
      </c>
      <c r="D4842" s="149" t="s">
        <v>13628</v>
      </c>
    </row>
    <row r="4843" spans="1:4" ht="13.5" x14ac:dyDescent="0.25">
      <c r="A4843" s="148">
        <v>90101</v>
      </c>
      <c r="B4843" s="148" t="s">
        <v>19002</v>
      </c>
      <c r="C4843" s="148" t="s">
        <v>6703</v>
      </c>
      <c r="D4843" s="149" t="s">
        <v>14263</v>
      </c>
    </row>
    <row r="4844" spans="1:4" ht="13.5" x14ac:dyDescent="0.25">
      <c r="A4844" s="148">
        <v>90102</v>
      </c>
      <c r="B4844" s="148" t="s">
        <v>19003</v>
      </c>
      <c r="C4844" s="148" t="s">
        <v>6703</v>
      </c>
      <c r="D4844" s="149" t="s">
        <v>13731</v>
      </c>
    </row>
    <row r="4845" spans="1:4" ht="13.5" x14ac:dyDescent="0.25">
      <c r="A4845" s="148">
        <v>90105</v>
      </c>
      <c r="B4845" s="148" t="s">
        <v>19004</v>
      </c>
      <c r="C4845" s="148" t="s">
        <v>6703</v>
      </c>
      <c r="D4845" s="149" t="s">
        <v>19473</v>
      </c>
    </row>
    <row r="4846" spans="1:4" ht="13.5" x14ac:dyDescent="0.25">
      <c r="A4846" s="148">
        <v>90106</v>
      </c>
      <c r="B4846" s="148" t="s">
        <v>19005</v>
      </c>
      <c r="C4846" s="148" t="s">
        <v>6703</v>
      </c>
      <c r="D4846" s="149" t="s">
        <v>20043</v>
      </c>
    </row>
    <row r="4847" spans="1:4" ht="13.5" x14ac:dyDescent="0.25">
      <c r="A4847" s="148">
        <v>90107</v>
      </c>
      <c r="B4847" s="148" t="s">
        <v>19006</v>
      </c>
      <c r="C4847" s="148" t="s">
        <v>6703</v>
      </c>
      <c r="D4847" s="149" t="s">
        <v>19541</v>
      </c>
    </row>
    <row r="4848" spans="1:4" ht="13.5" x14ac:dyDescent="0.25">
      <c r="A4848" s="148">
        <v>90108</v>
      </c>
      <c r="B4848" s="148" t="s">
        <v>19007</v>
      </c>
      <c r="C4848" s="148" t="s">
        <v>6703</v>
      </c>
      <c r="D4848" s="149" t="s">
        <v>15915</v>
      </c>
    </row>
    <row r="4849" spans="1:4" ht="13.5" x14ac:dyDescent="0.25">
      <c r="A4849" s="148">
        <v>93358</v>
      </c>
      <c r="B4849" s="148" t="s">
        <v>19008</v>
      </c>
      <c r="C4849" s="148" t="s">
        <v>6703</v>
      </c>
      <c r="D4849" s="149" t="s">
        <v>12906</v>
      </c>
    </row>
    <row r="4850" spans="1:4" ht="13.5" x14ac:dyDescent="0.25">
      <c r="A4850" s="148">
        <v>94304</v>
      </c>
      <c r="B4850" s="148" t="s">
        <v>10619</v>
      </c>
      <c r="C4850" s="148" t="s">
        <v>6703</v>
      </c>
      <c r="D4850" s="149" t="s">
        <v>13998</v>
      </c>
    </row>
    <row r="4851" spans="1:4" ht="13.5" x14ac:dyDescent="0.25">
      <c r="A4851" s="148">
        <v>94305</v>
      </c>
      <c r="B4851" s="148" t="s">
        <v>10620</v>
      </c>
      <c r="C4851" s="148" t="s">
        <v>6703</v>
      </c>
      <c r="D4851" s="149" t="s">
        <v>24294</v>
      </c>
    </row>
    <row r="4852" spans="1:4" ht="13.5" x14ac:dyDescent="0.25">
      <c r="A4852" s="148">
        <v>94306</v>
      </c>
      <c r="B4852" s="148" t="s">
        <v>10621</v>
      </c>
      <c r="C4852" s="148" t="s">
        <v>6703</v>
      </c>
      <c r="D4852" s="149" t="s">
        <v>22426</v>
      </c>
    </row>
    <row r="4853" spans="1:4" ht="13.5" x14ac:dyDescent="0.25">
      <c r="A4853" s="148">
        <v>94307</v>
      </c>
      <c r="B4853" s="148" t="s">
        <v>10622</v>
      </c>
      <c r="C4853" s="148" t="s">
        <v>6703</v>
      </c>
      <c r="D4853" s="149" t="s">
        <v>20329</v>
      </c>
    </row>
    <row r="4854" spans="1:4" ht="13.5" x14ac:dyDescent="0.25">
      <c r="A4854" s="148">
        <v>94308</v>
      </c>
      <c r="B4854" s="148" t="s">
        <v>10623</v>
      </c>
      <c r="C4854" s="148" t="s">
        <v>6703</v>
      </c>
      <c r="D4854" s="149" t="s">
        <v>24317</v>
      </c>
    </row>
    <row r="4855" spans="1:4" ht="13.5" x14ac:dyDescent="0.25">
      <c r="A4855" s="148">
        <v>94309</v>
      </c>
      <c r="B4855" s="148" t="s">
        <v>10624</v>
      </c>
      <c r="C4855" s="148" t="s">
        <v>6703</v>
      </c>
      <c r="D4855" s="149" t="s">
        <v>16408</v>
      </c>
    </row>
    <row r="4856" spans="1:4" ht="13.5" x14ac:dyDescent="0.25">
      <c r="A4856" s="148">
        <v>94310</v>
      </c>
      <c r="B4856" s="148" t="s">
        <v>10625</v>
      </c>
      <c r="C4856" s="148" t="s">
        <v>6703</v>
      </c>
      <c r="D4856" s="149" t="s">
        <v>24384</v>
      </c>
    </row>
    <row r="4857" spans="1:4" ht="13.5" x14ac:dyDescent="0.25">
      <c r="A4857" s="148">
        <v>94315</v>
      </c>
      <c r="B4857" s="148" t="s">
        <v>10626</v>
      </c>
      <c r="C4857" s="148" t="s">
        <v>6703</v>
      </c>
      <c r="D4857" s="149" t="s">
        <v>16179</v>
      </c>
    </row>
    <row r="4858" spans="1:4" ht="13.5" x14ac:dyDescent="0.25">
      <c r="A4858" s="148">
        <v>94316</v>
      </c>
      <c r="B4858" s="148" t="s">
        <v>10627</v>
      </c>
      <c r="C4858" s="148" t="s">
        <v>6703</v>
      </c>
      <c r="D4858" s="149" t="s">
        <v>21683</v>
      </c>
    </row>
    <row r="4859" spans="1:4" ht="13.5" x14ac:dyDescent="0.25">
      <c r="A4859" s="148">
        <v>94317</v>
      </c>
      <c r="B4859" s="148" t="s">
        <v>10628</v>
      </c>
      <c r="C4859" s="148" t="s">
        <v>6703</v>
      </c>
      <c r="D4859" s="149" t="s">
        <v>13961</v>
      </c>
    </row>
    <row r="4860" spans="1:4" ht="13.5" x14ac:dyDescent="0.25">
      <c r="A4860" s="148">
        <v>94318</v>
      </c>
      <c r="B4860" s="148" t="s">
        <v>10629</v>
      </c>
      <c r="C4860" s="148" t="s">
        <v>6703</v>
      </c>
      <c r="D4860" s="149" t="s">
        <v>21086</v>
      </c>
    </row>
    <row r="4861" spans="1:4" ht="13.5" x14ac:dyDescent="0.25">
      <c r="A4861" s="148">
        <v>94319</v>
      </c>
      <c r="B4861" s="148" t="s">
        <v>10630</v>
      </c>
      <c r="C4861" s="148" t="s">
        <v>6703</v>
      </c>
      <c r="D4861" s="149" t="s">
        <v>13769</v>
      </c>
    </row>
    <row r="4862" spans="1:4" ht="13.5" x14ac:dyDescent="0.25">
      <c r="A4862" s="148">
        <v>94327</v>
      </c>
      <c r="B4862" s="148" t="s">
        <v>10631</v>
      </c>
      <c r="C4862" s="148" t="s">
        <v>6703</v>
      </c>
      <c r="D4862" s="149" t="s">
        <v>25007</v>
      </c>
    </row>
    <row r="4863" spans="1:4" ht="13.5" x14ac:dyDescent="0.25">
      <c r="A4863" s="148">
        <v>94328</v>
      </c>
      <c r="B4863" s="148" t="s">
        <v>10632</v>
      </c>
      <c r="C4863" s="148" t="s">
        <v>6703</v>
      </c>
      <c r="D4863" s="149" t="s">
        <v>21593</v>
      </c>
    </row>
    <row r="4864" spans="1:4" ht="13.5" x14ac:dyDescent="0.25">
      <c r="A4864" s="148">
        <v>94329</v>
      </c>
      <c r="B4864" s="148" t="s">
        <v>10633</v>
      </c>
      <c r="C4864" s="148" t="s">
        <v>6703</v>
      </c>
      <c r="D4864" s="149" t="s">
        <v>25008</v>
      </c>
    </row>
    <row r="4865" spans="1:4" ht="13.5" x14ac:dyDescent="0.25">
      <c r="A4865" s="148">
        <v>94330</v>
      </c>
      <c r="B4865" s="148" t="s">
        <v>10634</v>
      </c>
      <c r="C4865" s="148" t="s">
        <v>6703</v>
      </c>
      <c r="D4865" s="149" t="s">
        <v>20887</v>
      </c>
    </row>
    <row r="4866" spans="1:4" ht="13.5" x14ac:dyDescent="0.25">
      <c r="A4866" s="148">
        <v>94331</v>
      </c>
      <c r="B4866" s="148" t="s">
        <v>10635</v>
      </c>
      <c r="C4866" s="148" t="s">
        <v>6703</v>
      </c>
      <c r="D4866" s="149" t="s">
        <v>25009</v>
      </c>
    </row>
    <row r="4867" spans="1:4" ht="13.5" x14ac:dyDescent="0.25">
      <c r="A4867" s="148">
        <v>94332</v>
      </c>
      <c r="B4867" s="148" t="s">
        <v>10636</v>
      </c>
      <c r="C4867" s="148" t="s">
        <v>6703</v>
      </c>
      <c r="D4867" s="149" t="s">
        <v>22442</v>
      </c>
    </row>
    <row r="4868" spans="1:4" ht="13.5" x14ac:dyDescent="0.25">
      <c r="A4868" s="148">
        <v>94333</v>
      </c>
      <c r="B4868" s="148" t="s">
        <v>10637</v>
      </c>
      <c r="C4868" s="148" t="s">
        <v>6703</v>
      </c>
      <c r="D4868" s="149" t="s">
        <v>25010</v>
      </c>
    </row>
    <row r="4869" spans="1:4" ht="13.5" x14ac:dyDescent="0.25">
      <c r="A4869" s="148">
        <v>94338</v>
      </c>
      <c r="B4869" s="148" t="s">
        <v>10638</v>
      </c>
      <c r="C4869" s="148" t="s">
        <v>6703</v>
      </c>
      <c r="D4869" s="149" t="s">
        <v>25011</v>
      </c>
    </row>
    <row r="4870" spans="1:4" ht="13.5" x14ac:dyDescent="0.25">
      <c r="A4870" s="148">
        <v>94339</v>
      </c>
      <c r="B4870" s="148" t="s">
        <v>10639</v>
      </c>
      <c r="C4870" s="148" t="s">
        <v>6703</v>
      </c>
      <c r="D4870" s="149" t="s">
        <v>25012</v>
      </c>
    </row>
    <row r="4871" spans="1:4" ht="13.5" x14ac:dyDescent="0.25">
      <c r="A4871" s="148">
        <v>94340</v>
      </c>
      <c r="B4871" s="148" t="s">
        <v>10640</v>
      </c>
      <c r="C4871" s="148" t="s">
        <v>6703</v>
      </c>
      <c r="D4871" s="149" t="s">
        <v>17112</v>
      </c>
    </row>
    <row r="4872" spans="1:4" ht="13.5" x14ac:dyDescent="0.25">
      <c r="A4872" s="148">
        <v>94341</v>
      </c>
      <c r="B4872" s="148" t="s">
        <v>10641</v>
      </c>
      <c r="C4872" s="148" t="s">
        <v>6703</v>
      </c>
      <c r="D4872" s="149" t="s">
        <v>25013</v>
      </c>
    </row>
    <row r="4873" spans="1:4" ht="13.5" x14ac:dyDescent="0.25">
      <c r="A4873" s="148">
        <v>94342</v>
      </c>
      <c r="B4873" s="148" t="s">
        <v>10642</v>
      </c>
      <c r="C4873" s="148" t="s">
        <v>6703</v>
      </c>
      <c r="D4873" s="149" t="s">
        <v>24387</v>
      </c>
    </row>
    <row r="4874" spans="1:4" ht="13.5" x14ac:dyDescent="0.25">
      <c r="A4874" s="148">
        <v>96385</v>
      </c>
      <c r="B4874" s="148" t="s">
        <v>10643</v>
      </c>
      <c r="C4874" s="148" t="s">
        <v>6703</v>
      </c>
      <c r="D4874" s="149" t="s">
        <v>21492</v>
      </c>
    </row>
    <row r="4875" spans="1:4" ht="13.5" x14ac:dyDescent="0.25">
      <c r="A4875" s="148">
        <v>96386</v>
      </c>
      <c r="B4875" s="148" t="s">
        <v>10644</v>
      </c>
      <c r="C4875" s="148" t="s">
        <v>6703</v>
      </c>
      <c r="D4875" s="149" t="s">
        <v>12523</v>
      </c>
    </row>
    <row r="4876" spans="1:4" ht="13.5" x14ac:dyDescent="0.25">
      <c r="A4876" s="148">
        <v>83346</v>
      </c>
      <c r="B4876" s="148" t="s">
        <v>25014</v>
      </c>
      <c r="C4876" s="148" t="s">
        <v>6703</v>
      </c>
      <c r="D4876" s="149" t="s">
        <v>12528</v>
      </c>
    </row>
    <row r="4877" spans="1:4" ht="13.5" x14ac:dyDescent="0.25">
      <c r="A4877" s="148">
        <v>93360</v>
      </c>
      <c r="B4877" s="148" t="s">
        <v>10645</v>
      </c>
      <c r="C4877" s="148" t="s">
        <v>6703</v>
      </c>
      <c r="D4877" s="149" t="s">
        <v>14946</v>
      </c>
    </row>
    <row r="4878" spans="1:4" ht="13.5" x14ac:dyDescent="0.25">
      <c r="A4878" s="148">
        <v>93361</v>
      </c>
      <c r="B4878" s="148" t="s">
        <v>10646</v>
      </c>
      <c r="C4878" s="148" t="s">
        <v>6703</v>
      </c>
      <c r="D4878" s="149" t="s">
        <v>24412</v>
      </c>
    </row>
    <row r="4879" spans="1:4" ht="13.5" x14ac:dyDescent="0.25">
      <c r="A4879" s="148">
        <v>93362</v>
      </c>
      <c r="B4879" s="148" t="s">
        <v>10647</v>
      </c>
      <c r="C4879" s="148" t="s">
        <v>6703</v>
      </c>
      <c r="D4879" s="149" t="s">
        <v>14234</v>
      </c>
    </row>
    <row r="4880" spans="1:4" ht="13.5" x14ac:dyDescent="0.25">
      <c r="A4880" s="148">
        <v>93363</v>
      </c>
      <c r="B4880" s="148" t="s">
        <v>10648</v>
      </c>
      <c r="C4880" s="148" t="s">
        <v>6703</v>
      </c>
      <c r="D4880" s="149" t="s">
        <v>19557</v>
      </c>
    </row>
    <row r="4881" spans="1:4" ht="13.5" x14ac:dyDescent="0.25">
      <c r="A4881" s="148">
        <v>93364</v>
      </c>
      <c r="B4881" s="148" t="s">
        <v>10649</v>
      </c>
      <c r="C4881" s="148" t="s">
        <v>6703</v>
      </c>
      <c r="D4881" s="149" t="s">
        <v>16586</v>
      </c>
    </row>
    <row r="4882" spans="1:4" ht="13.5" x14ac:dyDescent="0.25">
      <c r="A4882" s="148">
        <v>93365</v>
      </c>
      <c r="B4882" s="148" t="s">
        <v>10650</v>
      </c>
      <c r="C4882" s="148" t="s">
        <v>6703</v>
      </c>
      <c r="D4882" s="149" t="s">
        <v>14743</v>
      </c>
    </row>
    <row r="4883" spans="1:4" ht="13.5" x14ac:dyDescent="0.25">
      <c r="A4883" s="148">
        <v>93366</v>
      </c>
      <c r="B4883" s="148" t="s">
        <v>10651</v>
      </c>
      <c r="C4883" s="148" t="s">
        <v>6703</v>
      </c>
      <c r="D4883" s="149" t="s">
        <v>13921</v>
      </c>
    </row>
    <row r="4884" spans="1:4" ht="13.5" x14ac:dyDescent="0.25">
      <c r="A4884" s="148">
        <v>93367</v>
      </c>
      <c r="B4884" s="148" t="s">
        <v>10652</v>
      </c>
      <c r="C4884" s="148" t="s">
        <v>6703</v>
      </c>
      <c r="D4884" s="149" t="s">
        <v>14483</v>
      </c>
    </row>
    <row r="4885" spans="1:4" ht="13.5" x14ac:dyDescent="0.25">
      <c r="A4885" s="148">
        <v>93368</v>
      </c>
      <c r="B4885" s="148" t="s">
        <v>10653</v>
      </c>
      <c r="C4885" s="148" t="s">
        <v>6703</v>
      </c>
      <c r="D4885" s="149" t="s">
        <v>15050</v>
      </c>
    </row>
    <row r="4886" spans="1:4" ht="13.5" x14ac:dyDescent="0.25">
      <c r="A4886" s="148">
        <v>93369</v>
      </c>
      <c r="B4886" s="148" t="s">
        <v>10654</v>
      </c>
      <c r="C4886" s="148" t="s">
        <v>6703</v>
      </c>
      <c r="D4886" s="149" t="s">
        <v>15909</v>
      </c>
    </row>
    <row r="4887" spans="1:4" ht="13.5" x14ac:dyDescent="0.25">
      <c r="A4887" s="148">
        <v>93370</v>
      </c>
      <c r="B4887" s="148" t="s">
        <v>10655</v>
      </c>
      <c r="C4887" s="148" t="s">
        <v>6703</v>
      </c>
      <c r="D4887" s="149" t="s">
        <v>21726</v>
      </c>
    </row>
    <row r="4888" spans="1:4" ht="13.5" x14ac:dyDescent="0.25">
      <c r="A4888" s="148">
        <v>93371</v>
      </c>
      <c r="B4888" s="148" t="s">
        <v>10656</v>
      </c>
      <c r="C4888" s="148" t="s">
        <v>6703</v>
      </c>
      <c r="D4888" s="149" t="s">
        <v>19451</v>
      </c>
    </row>
    <row r="4889" spans="1:4" ht="13.5" x14ac:dyDescent="0.25">
      <c r="A4889" s="148">
        <v>93372</v>
      </c>
      <c r="B4889" s="148" t="s">
        <v>10657</v>
      </c>
      <c r="C4889" s="148" t="s">
        <v>6703</v>
      </c>
      <c r="D4889" s="149" t="s">
        <v>16226</v>
      </c>
    </row>
    <row r="4890" spans="1:4" ht="13.5" x14ac:dyDescent="0.25">
      <c r="A4890" s="148">
        <v>93373</v>
      </c>
      <c r="B4890" s="148" t="s">
        <v>10658</v>
      </c>
      <c r="C4890" s="148" t="s">
        <v>6703</v>
      </c>
      <c r="D4890" s="149" t="s">
        <v>15916</v>
      </c>
    </row>
    <row r="4891" spans="1:4" ht="13.5" x14ac:dyDescent="0.25">
      <c r="A4891" s="148">
        <v>93374</v>
      </c>
      <c r="B4891" s="148" t="s">
        <v>10659</v>
      </c>
      <c r="C4891" s="148" t="s">
        <v>6703</v>
      </c>
      <c r="D4891" s="149" t="s">
        <v>17325</v>
      </c>
    </row>
    <row r="4892" spans="1:4" ht="13.5" x14ac:dyDescent="0.25">
      <c r="A4892" s="148">
        <v>93375</v>
      </c>
      <c r="B4892" s="148" t="s">
        <v>10660</v>
      </c>
      <c r="C4892" s="148" t="s">
        <v>6703</v>
      </c>
      <c r="D4892" s="149" t="s">
        <v>25015</v>
      </c>
    </row>
    <row r="4893" spans="1:4" ht="13.5" x14ac:dyDescent="0.25">
      <c r="A4893" s="148">
        <v>93376</v>
      </c>
      <c r="B4893" s="148" t="s">
        <v>10661</v>
      </c>
      <c r="C4893" s="148" t="s">
        <v>6703</v>
      </c>
      <c r="D4893" s="149" t="s">
        <v>14024</v>
      </c>
    </row>
    <row r="4894" spans="1:4" ht="13.5" x14ac:dyDescent="0.25">
      <c r="A4894" s="148">
        <v>93377</v>
      </c>
      <c r="B4894" s="148" t="s">
        <v>10662</v>
      </c>
      <c r="C4894" s="148" t="s">
        <v>6703</v>
      </c>
      <c r="D4894" s="149" t="s">
        <v>22879</v>
      </c>
    </row>
    <row r="4895" spans="1:4" ht="13.5" x14ac:dyDescent="0.25">
      <c r="A4895" s="148">
        <v>93378</v>
      </c>
      <c r="B4895" s="148" t="s">
        <v>10663</v>
      </c>
      <c r="C4895" s="148" t="s">
        <v>6703</v>
      </c>
      <c r="D4895" s="149" t="s">
        <v>12709</v>
      </c>
    </row>
    <row r="4896" spans="1:4" ht="13.5" x14ac:dyDescent="0.25">
      <c r="A4896" s="148">
        <v>93379</v>
      </c>
      <c r="B4896" s="148" t="s">
        <v>10664</v>
      </c>
      <c r="C4896" s="148" t="s">
        <v>6703</v>
      </c>
      <c r="D4896" s="149" t="s">
        <v>15924</v>
      </c>
    </row>
    <row r="4897" spans="1:4" ht="13.5" x14ac:dyDescent="0.25">
      <c r="A4897" s="148">
        <v>93380</v>
      </c>
      <c r="B4897" s="148" t="s">
        <v>10665</v>
      </c>
      <c r="C4897" s="148" t="s">
        <v>6703</v>
      </c>
      <c r="D4897" s="149" t="s">
        <v>15912</v>
      </c>
    </row>
    <row r="4898" spans="1:4" ht="13.5" x14ac:dyDescent="0.25">
      <c r="A4898" s="148">
        <v>93381</v>
      </c>
      <c r="B4898" s="148" t="s">
        <v>10666</v>
      </c>
      <c r="C4898" s="148" t="s">
        <v>6703</v>
      </c>
      <c r="D4898" s="149" t="s">
        <v>13372</v>
      </c>
    </row>
    <row r="4899" spans="1:4" ht="13.5" x14ac:dyDescent="0.25">
      <c r="A4899" s="148">
        <v>93382</v>
      </c>
      <c r="B4899" s="148" t="s">
        <v>10667</v>
      </c>
      <c r="C4899" s="148" t="s">
        <v>6703</v>
      </c>
      <c r="D4899" s="149" t="s">
        <v>24540</v>
      </c>
    </row>
    <row r="4900" spans="1:4" ht="13.5" x14ac:dyDescent="0.25">
      <c r="A4900" s="148">
        <v>96995</v>
      </c>
      <c r="B4900" s="148" t="s">
        <v>10668</v>
      </c>
      <c r="C4900" s="148" t="s">
        <v>6703</v>
      </c>
      <c r="D4900" s="149" t="s">
        <v>25016</v>
      </c>
    </row>
    <row r="4901" spans="1:4" ht="13.5" x14ac:dyDescent="0.25">
      <c r="A4901" s="148">
        <v>72838</v>
      </c>
      <c r="B4901" s="148" t="s">
        <v>19009</v>
      </c>
      <c r="C4901" s="148" t="s">
        <v>10670</v>
      </c>
      <c r="D4901" s="149" t="s">
        <v>15847</v>
      </c>
    </row>
    <row r="4902" spans="1:4" ht="13.5" x14ac:dyDescent="0.25">
      <c r="A4902" s="148">
        <v>72839</v>
      </c>
      <c r="B4902" s="148" t="s">
        <v>19010</v>
      </c>
      <c r="C4902" s="148" t="s">
        <v>10670</v>
      </c>
      <c r="D4902" s="149" t="s">
        <v>13298</v>
      </c>
    </row>
    <row r="4903" spans="1:4" ht="13.5" x14ac:dyDescent="0.25">
      <c r="A4903" s="148">
        <v>72840</v>
      </c>
      <c r="B4903" s="148" t="s">
        <v>19011</v>
      </c>
      <c r="C4903" s="148" t="s">
        <v>10670</v>
      </c>
      <c r="D4903" s="149" t="s">
        <v>12921</v>
      </c>
    </row>
    <row r="4904" spans="1:4" ht="13.5" x14ac:dyDescent="0.25">
      <c r="A4904" s="148">
        <v>72844</v>
      </c>
      <c r="B4904" s="148" t="s">
        <v>19012</v>
      </c>
      <c r="C4904" s="148" t="s">
        <v>10968</v>
      </c>
      <c r="D4904" s="149" t="s">
        <v>12529</v>
      </c>
    </row>
    <row r="4905" spans="1:4" ht="13.5" x14ac:dyDescent="0.25">
      <c r="A4905" s="148">
        <v>72845</v>
      </c>
      <c r="B4905" s="148" t="s">
        <v>19013</v>
      </c>
      <c r="C4905" s="148" t="s">
        <v>10968</v>
      </c>
      <c r="D4905" s="149" t="s">
        <v>14313</v>
      </c>
    </row>
    <row r="4906" spans="1:4" ht="13.5" x14ac:dyDescent="0.25">
      <c r="A4906" s="148">
        <v>72846</v>
      </c>
      <c r="B4906" s="148" t="s">
        <v>19014</v>
      </c>
      <c r="C4906" s="148" t="s">
        <v>10968</v>
      </c>
      <c r="D4906" s="149" t="s">
        <v>12517</v>
      </c>
    </row>
    <row r="4907" spans="1:4" ht="13.5" x14ac:dyDescent="0.25">
      <c r="A4907" s="148">
        <v>72847</v>
      </c>
      <c r="B4907" s="148" t="s">
        <v>19015</v>
      </c>
      <c r="C4907" s="148" t="s">
        <v>10968</v>
      </c>
      <c r="D4907" s="149" t="s">
        <v>19824</v>
      </c>
    </row>
    <row r="4908" spans="1:4" ht="13.5" x14ac:dyDescent="0.25">
      <c r="A4908" s="148">
        <v>72848</v>
      </c>
      <c r="B4908" s="148" t="s">
        <v>19016</v>
      </c>
      <c r="C4908" s="148" t="s">
        <v>10968</v>
      </c>
      <c r="D4908" s="149" t="s">
        <v>14588</v>
      </c>
    </row>
    <row r="4909" spans="1:4" ht="13.5" x14ac:dyDescent="0.25">
      <c r="A4909" s="148">
        <v>72849</v>
      </c>
      <c r="B4909" s="148" t="s">
        <v>19017</v>
      </c>
      <c r="C4909" s="148" t="s">
        <v>10968</v>
      </c>
      <c r="D4909" s="149" t="s">
        <v>15052</v>
      </c>
    </row>
    <row r="4910" spans="1:4" ht="13.5" x14ac:dyDescent="0.25">
      <c r="A4910" s="148">
        <v>72850</v>
      </c>
      <c r="B4910" s="148" t="s">
        <v>19018</v>
      </c>
      <c r="C4910" s="148" t="s">
        <v>10968</v>
      </c>
      <c r="D4910" s="149" t="s">
        <v>23804</v>
      </c>
    </row>
    <row r="4911" spans="1:4" ht="13.5" x14ac:dyDescent="0.25">
      <c r="A4911" s="148">
        <v>72882</v>
      </c>
      <c r="B4911" s="148" t="s">
        <v>19009</v>
      </c>
      <c r="C4911" s="148" t="s">
        <v>11624</v>
      </c>
      <c r="D4911" s="149" t="s">
        <v>14058</v>
      </c>
    </row>
    <row r="4912" spans="1:4" ht="13.5" x14ac:dyDescent="0.25">
      <c r="A4912" s="148">
        <v>72883</v>
      </c>
      <c r="B4912" s="148" t="s">
        <v>19010</v>
      </c>
      <c r="C4912" s="148" t="s">
        <v>11624</v>
      </c>
      <c r="D4912" s="149" t="s">
        <v>14544</v>
      </c>
    </row>
    <row r="4913" spans="1:4" ht="13.5" x14ac:dyDescent="0.25">
      <c r="A4913" s="148">
        <v>72884</v>
      </c>
      <c r="B4913" s="148" t="s">
        <v>19011</v>
      </c>
      <c r="C4913" s="148" t="s">
        <v>11624</v>
      </c>
      <c r="D4913" s="149" t="s">
        <v>15847</v>
      </c>
    </row>
    <row r="4914" spans="1:4" ht="13.5" x14ac:dyDescent="0.25">
      <c r="A4914" s="148">
        <v>72888</v>
      </c>
      <c r="B4914" s="148" t="s">
        <v>19012</v>
      </c>
      <c r="C4914" s="148" t="s">
        <v>6703</v>
      </c>
      <c r="D4914" s="149" t="s">
        <v>14701</v>
      </c>
    </row>
    <row r="4915" spans="1:4" ht="13.5" x14ac:dyDescent="0.25">
      <c r="A4915" s="148">
        <v>72890</v>
      </c>
      <c r="B4915" s="148" t="s">
        <v>19019</v>
      </c>
      <c r="C4915" s="148" t="s">
        <v>6703</v>
      </c>
      <c r="D4915" s="149" t="s">
        <v>12556</v>
      </c>
    </row>
    <row r="4916" spans="1:4" ht="13.5" x14ac:dyDescent="0.25">
      <c r="A4916" s="148">
        <v>72891</v>
      </c>
      <c r="B4916" s="148" t="s">
        <v>19020</v>
      </c>
      <c r="C4916" s="148" t="s">
        <v>6703</v>
      </c>
      <c r="D4916" s="149" t="s">
        <v>20585</v>
      </c>
    </row>
    <row r="4917" spans="1:4" ht="13.5" x14ac:dyDescent="0.25">
      <c r="A4917" s="148">
        <v>72892</v>
      </c>
      <c r="B4917" s="148" t="s">
        <v>19021</v>
      </c>
      <c r="C4917" s="148" t="s">
        <v>6703</v>
      </c>
      <c r="D4917" s="149" t="s">
        <v>25017</v>
      </c>
    </row>
    <row r="4918" spans="1:4" ht="13.5" x14ac:dyDescent="0.25">
      <c r="A4918" s="148">
        <v>72893</v>
      </c>
      <c r="B4918" s="148" t="s">
        <v>19022</v>
      </c>
      <c r="C4918" s="148" t="s">
        <v>6703</v>
      </c>
      <c r="D4918" s="149" t="s">
        <v>13081</v>
      </c>
    </row>
    <row r="4919" spans="1:4" ht="13.5" x14ac:dyDescent="0.25">
      <c r="A4919" s="148">
        <v>72894</v>
      </c>
      <c r="B4919" s="148" t="s">
        <v>19023</v>
      </c>
      <c r="C4919" s="148" t="s">
        <v>6703</v>
      </c>
      <c r="D4919" s="149" t="s">
        <v>13228</v>
      </c>
    </row>
    <row r="4920" spans="1:4" ht="13.5" x14ac:dyDescent="0.25">
      <c r="A4920" s="148">
        <v>72895</v>
      </c>
      <c r="B4920" s="148" t="s">
        <v>19024</v>
      </c>
      <c r="C4920" s="148" t="s">
        <v>6703</v>
      </c>
      <c r="D4920" s="149" t="s">
        <v>14951</v>
      </c>
    </row>
    <row r="4921" spans="1:4" ht="13.5" x14ac:dyDescent="0.25">
      <c r="A4921" s="148">
        <v>72897</v>
      </c>
      <c r="B4921" s="148" t="s">
        <v>19025</v>
      </c>
      <c r="C4921" s="148" t="s">
        <v>6703</v>
      </c>
      <c r="D4921" s="149" t="s">
        <v>16283</v>
      </c>
    </row>
    <row r="4922" spans="1:4" ht="13.5" x14ac:dyDescent="0.25">
      <c r="A4922" s="148">
        <v>72898</v>
      </c>
      <c r="B4922" s="148" t="s">
        <v>19026</v>
      </c>
      <c r="C4922" s="148" t="s">
        <v>6703</v>
      </c>
      <c r="D4922" s="149" t="s">
        <v>14111</v>
      </c>
    </row>
    <row r="4923" spans="1:4" ht="13.5" x14ac:dyDescent="0.25">
      <c r="A4923" s="148">
        <v>72899</v>
      </c>
      <c r="B4923" s="148" t="s">
        <v>19027</v>
      </c>
      <c r="C4923" s="148" t="s">
        <v>6703</v>
      </c>
      <c r="D4923" s="149" t="s">
        <v>13410</v>
      </c>
    </row>
    <row r="4924" spans="1:4" ht="13.5" x14ac:dyDescent="0.25">
      <c r="A4924" s="148">
        <v>72900</v>
      </c>
      <c r="B4924" s="148" t="s">
        <v>19028</v>
      </c>
      <c r="C4924" s="148" t="s">
        <v>6703</v>
      </c>
      <c r="D4924" s="149" t="s">
        <v>15542</v>
      </c>
    </row>
    <row r="4925" spans="1:4" ht="13.5" x14ac:dyDescent="0.25">
      <c r="A4925" s="148" t="s">
        <v>19029</v>
      </c>
      <c r="B4925" s="148" t="s">
        <v>19030</v>
      </c>
      <c r="C4925" s="148" t="s">
        <v>6703</v>
      </c>
      <c r="D4925" s="149" t="s">
        <v>13241</v>
      </c>
    </row>
    <row r="4926" spans="1:4" ht="13.5" x14ac:dyDescent="0.25">
      <c r="A4926" s="148">
        <v>83356</v>
      </c>
      <c r="B4926" s="148" t="s">
        <v>19031</v>
      </c>
      <c r="C4926" s="148" t="s">
        <v>11624</v>
      </c>
      <c r="D4926" s="149" t="s">
        <v>16046</v>
      </c>
    </row>
    <row r="4927" spans="1:4" ht="13.5" x14ac:dyDescent="0.25">
      <c r="A4927" s="148">
        <v>83358</v>
      </c>
      <c r="B4927" s="148" t="s">
        <v>19032</v>
      </c>
      <c r="C4927" s="148" t="s">
        <v>11624</v>
      </c>
      <c r="D4927" s="149" t="s">
        <v>14695</v>
      </c>
    </row>
    <row r="4928" spans="1:4" ht="13.5" x14ac:dyDescent="0.25">
      <c r="A4928" s="148">
        <v>95303</v>
      </c>
      <c r="B4928" s="148" t="s">
        <v>19033</v>
      </c>
      <c r="C4928" s="148" t="s">
        <v>11624</v>
      </c>
      <c r="D4928" s="149" t="s">
        <v>12915</v>
      </c>
    </row>
    <row r="4929" spans="1:4" ht="13.5" x14ac:dyDescent="0.25">
      <c r="A4929" s="148">
        <v>97912</v>
      </c>
      <c r="B4929" s="148" t="s">
        <v>19403</v>
      </c>
      <c r="C4929" s="148" t="s">
        <v>11624</v>
      </c>
      <c r="D4929" s="149" t="s">
        <v>13411</v>
      </c>
    </row>
    <row r="4930" spans="1:4" ht="13.5" x14ac:dyDescent="0.25">
      <c r="A4930" s="148">
        <v>97913</v>
      </c>
      <c r="B4930" s="148" t="s">
        <v>19404</v>
      </c>
      <c r="C4930" s="148" t="s">
        <v>11624</v>
      </c>
      <c r="D4930" s="149" t="s">
        <v>13613</v>
      </c>
    </row>
    <row r="4931" spans="1:4" ht="13.5" x14ac:dyDescent="0.25">
      <c r="A4931" s="148">
        <v>97914</v>
      </c>
      <c r="B4931" s="148" t="s">
        <v>19405</v>
      </c>
      <c r="C4931" s="148" t="s">
        <v>11624</v>
      </c>
      <c r="D4931" s="149" t="s">
        <v>14058</v>
      </c>
    </row>
    <row r="4932" spans="1:4" ht="13.5" x14ac:dyDescent="0.25">
      <c r="A4932" s="148">
        <v>97915</v>
      </c>
      <c r="B4932" s="148" t="s">
        <v>19406</v>
      </c>
      <c r="C4932" s="148" t="s">
        <v>11624</v>
      </c>
      <c r="D4932" s="149" t="s">
        <v>16049</v>
      </c>
    </row>
    <row r="4933" spans="1:4" ht="13.5" x14ac:dyDescent="0.25">
      <c r="A4933" s="148">
        <v>97916</v>
      </c>
      <c r="B4933" s="148" t="s">
        <v>19034</v>
      </c>
      <c r="C4933" s="148" t="s">
        <v>10670</v>
      </c>
      <c r="D4933" s="149" t="s">
        <v>12527</v>
      </c>
    </row>
    <row r="4934" spans="1:4" ht="13.5" x14ac:dyDescent="0.25">
      <c r="A4934" s="148">
        <v>97917</v>
      </c>
      <c r="B4934" s="148" t="s">
        <v>19035</v>
      </c>
      <c r="C4934" s="148" t="s">
        <v>10670</v>
      </c>
      <c r="D4934" s="149" t="s">
        <v>16049</v>
      </c>
    </row>
    <row r="4935" spans="1:4" ht="13.5" x14ac:dyDescent="0.25">
      <c r="A4935" s="148">
        <v>97918</v>
      </c>
      <c r="B4935" s="148" t="s">
        <v>19036</v>
      </c>
      <c r="C4935" s="148" t="s">
        <v>10670</v>
      </c>
      <c r="D4935" s="149" t="s">
        <v>13280</v>
      </c>
    </row>
    <row r="4936" spans="1:4" ht="13.5" x14ac:dyDescent="0.25">
      <c r="A4936" s="148">
        <v>97919</v>
      </c>
      <c r="B4936" s="148" t="s">
        <v>19037</v>
      </c>
      <c r="C4936" s="148" t="s">
        <v>10670</v>
      </c>
      <c r="D4936" s="149" t="s">
        <v>13370</v>
      </c>
    </row>
    <row r="4937" spans="1:4" ht="13.5" x14ac:dyDescent="0.25">
      <c r="A4937" s="148">
        <v>94097</v>
      </c>
      <c r="B4937" s="148" t="s">
        <v>19038</v>
      </c>
      <c r="C4937" s="148" t="s">
        <v>5570</v>
      </c>
      <c r="D4937" s="149" t="s">
        <v>20585</v>
      </c>
    </row>
    <row r="4938" spans="1:4" ht="13.5" x14ac:dyDescent="0.25">
      <c r="A4938" s="148">
        <v>94098</v>
      </c>
      <c r="B4938" s="148" t="s">
        <v>19039</v>
      </c>
      <c r="C4938" s="148" t="s">
        <v>5570</v>
      </c>
      <c r="D4938" s="149" t="s">
        <v>12563</v>
      </c>
    </row>
    <row r="4939" spans="1:4" ht="13.5" x14ac:dyDescent="0.25">
      <c r="A4939" s="148">
        <v>94099</v>
      </c>
      <c r="B4939" s="148" t="s">
        <v>19040</v>
      </c>
      <c r="C4939" s="148" t="s">
        <v>5570</v>
      </c>
      <c r="D4939" s="149" t="s">
        <v>14474</v>
      </c>
    </row>
    <row r="4940" spans="1:4" ht="13.5" x14ac:dyDescent="0.25">
      <c r="A4940" s="148">
        <v>94100</v>
      </c>
      <c r="B4940" s="148" t="s">
        <v>19041</v>
      </c>
      <c r="C4940" s="148" t="s">
        <v>5570</v>
      </c>
      <c r="D4940" s="149" t="s">
        <v>12508</v>
      </c>
    </row>
    <row r="4941" spans="1:4" ht="13.5" x14ac:dyDescent="0.25">
      <c r="A4941" s="148">
        <v>94102</v>
      </c>
      <c r="B4941" s="148" t="s">
        <v>19042</v>
      </c>
      <c r="C4941" s="148" t="s">
        <v>6703</v>
      </c>
      <c r="D4941" s="149" t="s">
        <v>22405</v>
      </c>
    </row>
    <row r="4942" spans="1:4" ht="13.5" x14ac:dyDescent="0.25">
      <c r="A4942" s="148">
        <v>94103</v>
      </c>
      <c r="B4942" s="148" t="s">
        <v>19043</v>
      </c>
      <c r="C4942" s="148" t="s">
        <v>6703</v>
      </c>
      <c r="D4942" s="149" t="s">
        <v>16994</v>
      </c>
    </row>
    <row r="4943" spans="1:4" ht="13.5" x14ac:dyDescent="0.25">
      <c r="A4943" s="148">
        <v>94104</v>
      </c>
      <c r="B4943" s="148" t="s">
        <v>19044</v>
      </c>
      <c r="C4943" s="148" t="s">
        <v>6703</v>
      </c>
      <c r="D4943" s="149" t="s">
        <v>21627</v>
      </c>
    </row>
    <row r="4944" spans="1:4" ht="13.5" x14ac:dyDescent="0.25">
      <c r="A4944" s="148">
        <v>94105</v>
      </c>
      <c r="B4944" s="148" t="s">
        <v>19045</v>
      </c>
      <c r="C4944" s="148" t="s">
        <v>6703</v>
      </c>
      <c r="D4944" s="149" t="s">
        <v>25018</v>
      </c>
    </row>
    <row r="4945" spans="1:4" ht="13.5" x14ac:dyDescent="0.25">
      <c r="A4945" s="148">
        <v>94106</v>
      </c>
      <c r="B4945" s="148" t="s">
        <v>19046</v>
      </c>
      <c r="C4945" s="148" t="s">
        <v>6703</v>
      </c>
      <c r="D4945" s="149" t="s">
        <v>15323</v>
      </c>
    </row>
    <row r="4946" spans="1:4" ht="13.5" x14ac:dyDescent="0.25">
      <c r="A4946" s="148">
        <v>94107</v>
      </c>
      <c r="B4946" s="148" t="s">
        <v>19047</v>
      </c>
      <c r="C4946" s="148" t="s">
        <v>6703</v>
      </c>
      <c r="D4946" s="149" t="s">
        <v>25019</v>
      </c>
    </row>
    <row r="4947" spans="1:4" ht="13.5" x14ac:dyDescent="0.25">
      <c r="A4947" s="148">
        <v>94108</v>
      </c>
      <c r="B4947" s="148" t="s">
        <v>19048</v>
      </c>
      <c r="C4947" s="148" t="s">
        <v>6703</v>
      </c>
      <c r="D4947" s="149" t="s">
        <v>25020</v>
      </c>
    </row>
    <row r="4948" spans="1:4" ht="13.5" x14ac:dyDescent="0.25">
      <c r="A4948" s="148">
        <v>94110</v>
      </c>
      <c r="B4948" s="148" t="s">
        <v>19049</v>
      </c>
      <c r="C4948" s="148" t="s">
        <v>6703</v>
      </c>
      <c r="D4948" s="149" t="s">
        <v>25021</v>
      </c>
    </row>
    <row r="4949" spans="1:4" ht="13.5" x14ac:dyDescent="0.25">
      <c r="A4949" s="148">
        <v>94111</v>
      </c>
      <c r="B4949" s="148" t="s">
        <v>19050</v>
      </c>
      <c r="C4949" s="148" t="s">
        <v>6703</v>
      </c>
      <c r="D4949" s="149" t="s">
        <v>25022</v>
      </c>
    </row>
    <row r="4950" spans="1:4" ht="13.5" x14ac:dyDescent="0.25">
      <c r="A4950" s="148">
        <v>94112</v>
      </c>
      <c r="B4950" s="148" t="s">
        <v>19051</v>
      </c>
      <c r="C4950" s="148" t="s">
        <v>6703</v>
      </c>
      <c r="D4950" s="149" t="s">
        <v>25023</v>
      </c>
    </row>
    <row r="4951" spans="1:4" ht="13.5" x14ac:dyDescent="0.25">
      <c r="A4951" s="148">
        <v>94113</v>
      </c>
      <c r="B4951" s="148" t="s">
        <v>19052</v>
      </c>
      <c r="C4951" s="148" t="s">
        <v>6703</v>
      </c>
      <c r="D4951" s="149" t="s">
        <v>25024</v>
      </c>
    </row>
    <row r="4952" spans="1:4" ht="13.5" x14ac:dyDescent="0.25">
      <c r="A4952" s="148">
        <v>94114</v>
      </c>
      <c r="B4952" s="148" t="s">
        <v>19053</v>
      </c>
      <c r="C4952" s="148" t="s">
        <v>6703</v>
      </c>
      <c r="D4952" s="149" t="s">
        <v>25025</v>
      </c>
    </row>
    <row r="4953" spans="1:4" ht="13.5" x14ac:dyDescent="0.25">
      <c r="A4953" s="148">
        <v>94115</v>
      </c>
      <c r="B4953" s="148" t="s">
        <v>19054</v>
      </c>
      <c r="C4953" s="148" t="s">
        <v>6703</v>
      </c>
      <c r="D4953" s="149" t="s">
        <v>25026</v>
      </c>
    </row>
    <row r="4954" spans="1:4" ht="13.5" x14ac:dyDescent="0.25">
      <c r="A4954" s="148">
        <v>94116</v>
      </c>
      <c r="B4954" s="148" t="s">
        <v>19055</v>
      </c>
      <c r="C4954" s="148" t="s">
        <v>6703</v>
      </c>
      <c r="D4954" s="149" t="s">
        <v>25027</v>
      </c>
    </row>
    <row r="4955" spans="1:4" ht="13.5" x14ac:dyDescent="0.25">
      <c r="A4955" s="148">
        <v>94117</v>
      </c>
      <c r="B4955" s="148" t="s">
        <v>19056</v>
      </c>
      <c r="C4955" s="148" t="s">
        <v>6703</v>
      </c>
      <c r="D4955" s="149" t="s">
        <v>25028</v>
      </c>
    </row>
    <row r="4956" spans="1:4" ht="13.5" x14ac:dyDescent="0.25">
      <c r="A4956" s="148">
        <v>94118</v>
      </c>
      <c r="B4956" s="148" t="s">
        <v>19057</v>
      </c>
      <c r="C4956" s="148" t="s">
        <v>6703</v>
      </c>
      <c r="D4956" s="149" t="s">
        <v>25029</v>
      </c>
    </row>
    <row r="4957" spans="1:4" ht="13.5" x14ac:dyDescent="0.25">
      <c r="A4957" s="148">
        <v>6514</v>
      </c>
      <c r="B4957" s="148" t="s">
        <v>25030</v>
      </c>
      <c r="C4957" s="148" t="s">
        <v>6703</v>
      </c>
      <c r="D4957" s="149" t="s">
        <v>25031</v>
      </c>
    </row>
    <row r="4958" spans="1:4" ht="13.5" x14ac:dyDescent="0.25">
      <c r="A4958" s="148">
        <v>88549</v>
      </c>
      <c r="B4958" s="148" t="s">
        <v>25032</v>
      </c>
      <c r="C4958" s="148" t="s">
        <v>6703</v>
      </c>
      <c r="D4958" s="149" t="s">
        <v>25033</v>
      </c>
    </row>
    <row r="4959" spans="1:4" ht="13.5" x14ac:dyDescent="0.25">
      <c r="A4959" s="148" t="s">
        <v>25034</v>
      </c>
      <c r="B4959" s="148" t="s">
        <v>25035</v>
      </c>
      <c r="C4959" s="148" t="s">
        <v>6703</v>
      </c>
      <c r="D4959" s="149" t="s">
        <v>23742</v>
      </c>
    </row>
    <row r="4960" spans="1:4" ht="13.5" x14ac:dyDescent="0.25">
      <c r="A4960" s="148">
        <v>95606</v>
      </c>
      <c r="B4960" s="148" t="s">
        <v>10684</v>
      </c>
      <c r="C4960" s="148" t="s">
        <v>6703</v>
      </c>
      <c r="D4960" s="149" t="s">
        <v>19449</v>
      </c>
    </row>
    <row r="4961" spans="1:4" ht="13.5" x14ac:dyDescent="0.25">
      <c r="A4961" s="148">
        <v>72131</v>
      </c>
      <c r="B4961" s="148" t="s">
        <v>19058</v>
      </c>
      <c r="C4961" s="148" t="s">
        <v>5570</v>
      </c>
      <c r="D4961" s="149" t="s">
        <v>25036</v>
      </c>
    </row>
    <row r="4962" spans="1:4" ht="13.5" x14ac:dyDescent="0.25">
      <c r="A4962" s="148">
        <v>72132</v>
      </c>
      <c r="B4962" s="148" t="s">
        <v>19059</v>
      </c>
      <c r="C4962" s="148" t="s">
        <v>5570</v>
      </c>
      <c r="D4962" s="149" t="s">
        <v>25037</v>
      </c>
    </row>
    <row r="4963" spans="1:4" ht="13.5" x14ac:dyDescent="0.25">
      <c r="A4963" s="148">
        <v>72133</v>
      </c>
      <c r="B4963" s="148" t="s">
        <v>19060</v>
      </c>
      <c r="C4963" s="148" t="s">
        <v>5570</v>
      </c>
      <c r="D4963" s="149" t="s">
        <v>25038</v>
      </c>
    </row>
    <row r="4964" spans="1:4" ht="13.5" x14ac:dyDescent="0.25">
      <c r="A4964" s="148">
        <v>87471</v>
      </c>
      <c r="B4964" s="148" t="s">
        <v>19061</v>
      </c>
      <c r="C4964" s="148" t="s">
        <v>5570</v>
      </c>
      <c r="D4964" s="149" t="s">
        <v>25039</v>
      </c>
    </row>
    <row r="4965" spans="1:4" ht="13.5" x14ac:dyDescent="0.25">
      <c r="A4965" s="148">
        <v>87472</v>
      </c>
      <c r="B4965" s="148" t="s">
        <v>19062</v>
      </c>
      <c r="C4965" s="148" t="s">
        <v>5570</v>
      </c>
      <c r="D4965" s="149" t="s">
        <v>25040</v>
      </c>
    </row>
    <row r="4966" spans="1:4" ht="13.5" x14ac:dyDescent="0.25">
      <c r="A4966" s="148">
        <v>87473</v>
      </c>
      <c r="B4966" s="148" t="s">
        <v>19063</v>
      </c>
      <c r="C4966" s="148" t="s">
        <v>5570</v>
      </c>
      <c r="D4966" s="149" t="s">
        <v>25041</v>
      </c>
    </row>
    <row r="4967" spans="1:4" ht="13.5" x14ac:dyDescent="0.25">
      <c r="A4967" s="148">
        <v>87474</v>
      </c>
      <c r="B4967" s="148" t="s">
        <v>19064</v>
      </c>
      <c r="C4967" s="148" t="s">
        <v>5570</v>
      </c>
      <c r="D4967" s="149" t="s">
        <v>25042</v>
      </c>
    </row>
    <row r="4968" spans="1:4" ht="13.5" x14ac:dyDescent="0.25">
      <c r="A4968" s="148">
        <v>87475</v>
      </c>
      <c r="B4968" s="148" t="s">
        <v>19065</v>
      </c>
      <c r="C4968" s="148" t="s">
        <v>5570</v>
      </c>
      <c r="D4968" s="149" t="s">
        <v>25043</v>
      </c>
    </row>
    <row r="4969" spans="1:4" ht="13.5" x14ac:dyDescent="0.25">
      <c r="A4969" s="148">
        <v>87476</v>
      </c>
      <c r="B4969" s="148" t="s">
        <v>19066</v>
      </c>
      <c r="C4969" s="148" t="s">
        <v>5570</v>
      </c>
      <c r="D4969" s="149" t="s">
        <v>25044</v>
      </c>
    </row>
    <row r="4970" spans="1:4" ht="13.5" x14ac:dyDescent="0.25">
      <c r="A4970" s="148">
        <v>87477</v>
      </c>
      <c r="B4970" s="148" t="s">
        <v>19067</v>
      </c>
      <c r="C4970" s="148" t="s">
        <v>5570</v>
      </c>
      <c r="D4970" s="149" t="s">
        <v>25045</v>
      </c>
    </row>
    <row r="4971" spans="1:4" ht="13.5" x14ac:dyDescent="0.25">
      <c r="A4971" s="148">
        <v>87478</v>
      </c>
      <c r="B4971" s="148" t="s">
        <v>19068</v>
      </c>
      <c r="C4971" s="148" t="s">
        <v>5570</v>
      </c>
      <c r="D4971" s="149" t="s">
        <v>25046</v>
      </c>
    </row>
    <row r="4972" spans="1:4" ht="13.5" x14ac:dyDescent="0.25">
      <c r="A4972" s="148">
        <v>87479</v>
      </c>
      <c r="B4972" s="148" t="s">
        <v>19069</v>
      </c>
      <c r="C4972" s="148" t="s">
        <v>5570</v>
      </c>
      <c r="D4972" s="149" t="s">
        <v>25047</v>
      </c>
    </row>
    <row r="4973" spans="1:4" ht="13.5" x14ac:dyDescent="0.25">
      <c r="A4973" s="148">
        <v>87480</v>
      </c>
      <c r="B4973" s="148" t="s">
        <v>19070</v>
      </c>
      <c r="C4973" s="148" t="s">
        <v>5570</v>
      </c>
      <c r="D4973" s="149" t="s">
        <v>16426</v>
      </c>
    </row>
    <row r="4974" spans="1:4" ht="13.5" x14ac:dyDescent="0.25">
      <c r="A4974" s="148">
        <v>87481</v>
      </c>
      <c r="B4974" s="148" t="s">
        <v>19071</v>
      </c>
      <c r="C4974" s="148" t="s">
        <v>5570</v>
      </c>
      <c r="D4974" s="149" t="s">
        <v>14666</v>
      </c>
    </row>
    <row r="4975" spans="1:4" ht="13.5" x14ac:dyDescent="0.25">
      <c r="A4975" s="148">
        <v>87482</v>
      </c>
      <c r="B4975" s="148" t="s">
        <v>19072</v>
      </c>
      <c r="C4975" s="148" t="s">
        <v>5570</v>
      </c>
      <c r="D4975" s="149" t="s">
        <v>25048</v>
      </c>
    </row>
    <row r="4976" spans="1:4" ht="13.5" x14ac:dyDescent="0.25">
      <c r="A4976" s="148">
        <v>87483</v>
      </c>
      <c r="B4976" s="148" t="s">
        <v>19073</v>
      </c>
      <c r="C4976" s="148" t="s">
        <v>5570</v>
      </c>
      <c r="D4976" s="149" t="s">
        <v>20509</v>
      </c>
    </row>
    <row r="4977" spans="1:4" ht="13.5" x14ac:dyDescent="0.25">
      <c r="A4977" s="148">
        <v>87484</v>
      </c>
      <c r="B4977" s="148" t="s">
        <v>19074</v>
      </c>
      <c r="C4977" s="148" t="s">
        <v>5570</v>
      </c>
      <c r="D4977" s="149" t="s">
        <v>25049</v>
      </c>
    </row>
    <row r="4978" spans="1:4" ht="13.5" x14ac:dyDescent="0.25">
      <c r="A4978" s="148">
        <v>87485</v>
      </c>
      <c r="B4978" s="148" t="s">
        <v>19075</v>
      </c>
      <c r="C4978" s="148" t="s">
        <v>5570</v>
      </c>
      <c r="D4978" s="149" t="s">
        <v>24133</v>
      </c>
    </row>
    <row r="4979" spans="1:4" ht="13.5" x14ac:dyDescent="0.25">
      <c r="A4979" s="148">
        <v>87487</v>
      </c>
      <c r="B4979" s="148" t="s">
        <v>19076</v>
      </c>
      <c r="C4979" s="148" t="s">
        <v>5570</v>
      </c>
      <c r="D4979" s="149" t="s">
        <v>25050</v>
      </c>
    </row>
    <row r="4980" spans="1:4" ht="13.5" x14ac:dyDescent="0.25">
      <c r="A4980" s="148">
        <v>87488</v>
      </c>
      <c r="B4980" s="148" t="s">
        <v>19077</v>
      </c>
      <c r="C4980" s="148" t="s">
        <v>5570</v>
      </c>
      <c r="D4980" s="149" t="s">
        <v>25051</v>
      </c>
    </row>
    <row r="4981" spans="1:4" ht="13.5" x14ac:dyDescent="0.25">
      <c r="A4981" s="148">
        <v>87489</v>
      </c>
      <c r="B4981" s="148" t="s">
        <v>19078</v>
      </c>
      <c r="C4981" s="148" t="s">
        <v>5570</v>
      </c>
      <c r="D4981" s="149" t="s">
        <v>15310</v>
      </c>
    </row>
    <row r="4982" spans="1:4" ht="13.5" x14ac:dyDescent="0.25">
      <c r="A4982" s="148">
        <v>87490</v>
      </c>
      <c r="B4982" s="148" t="s">
        <v>19079</v>
      </c>
      <c r="C4982" s="148" t="s">
        <v>5570</v>
      </c>
      <c r="D4982" s="149" t="s">
        <v>25052</v>
      </c>
    </row>
    <row r="4983" spans="1:4" ht="13.5" x14ac:dyDescent="0.25">
      <c r="A4983" s="148">
        <v>87491</v>
      </c>
      <c r="B4983" s="148" t="s">
        <v>19080</v>
      </c>
      <c r="C4983" s="148" t="s">
        <v>5570</v>
      </c>
      <c r="D4983" s="149" t="s">
        <v>25053</v>
      </c>
    </row>
    <row r="4984" spans="1:4" ht="13.5" x14ac:dyDescent="0.25">
      <c r="A4984" s="148">
        <v>87492</v>
      </c>
      <c r="B4984" s="148" t="s">
        <v>19081</v>
      </c>
      <c r="C4984" s="148" t="s">
        <v>5570</v>
      </c>
      <c r="D4984" s="149" t="s">
        <v>25054</v>
      </c>
    </row>
    <row r="4985" spans="1:4" ht="13.5" x14ac:dyDescent="0.25">
      <c r="A4985" s="148">
        <v>87493</v>
      </c>
      <c r="B4985" s="148" t="s">
        <v>19082</v>
      </c>
      <c r="C4985" s="148" t="s">
        <v>5570</v>
      </c>
      <c r="D4985" s="149" t="s">
        <v>25055</v>
      </c>
    </row>
    <row r="4986" spans="1:4" ht="13.5" x14ac:dyDescent="0.25">
      <c r="A4986" s="148">
        <v>87494</v>
      </c>
      <c r="B4986" s="148" t="s">
        <v>19083</v>
      </c>
      <c r="C4986" s="148" t="s">
        <v>5570</v>
      </c>
      <c r="D4986" s="149" t="s">
        <v>25056</v>
      </c>
    </row>
    <row r="4987" spans="1:4" ht="13.5" x14ac:dyDescent="0.25">
      <c r="A4987" s="148">
        <v>87495</v>
      </c>
      <c r="B4987" s="148" t="s">
        <v>19084</v>
      </c>
      <c r="C4987" s="148" t="s">
        <v>5570</v>
      </c>
      <c r="D4987" s="149" t="s">
        <v>25057</v>
      </c>
    </row>
    <row r="4988" spans="1:4" ht="13.5" x14ac:dyDescent="0.25">
      <c r="A4988" s="148">
        <v>87496</v>
      </c>
      <c r="B4988" s="148" t="s">
        <v>19085</v>
      </c>
      <c r="C4988" s="148" t="s">
        <v>5570</v>
      </c>
      <c r="D4988" s="149" t="s">
        <v>25058</v>
      </c>
    </row>
    <row r="4989" spans="1:4" ht="13.5" x14ac:dyDescent="0.25">
      <c r="A4989" s="148">
        <v>87497</v>
      </c>
      <c r="B4989" s="148" t="s">
        <v>19086</v>
      </c>
      <c r="C4989" s="148" t="s">
        <v>5570</v>
      </c>
      <c r="D4989" s="149" t="s">
        <v>25059</v>
      </c>
    </row>
    <row r="4990" spans="1:4" ht="13.5" x14ac:dyDescent="0.25">
      <c r="A4990" s="148">
        <v>87498</v>
      </c>
      <c r="B4990" s="148" t="s">
        <v>19087</v>
      </c>
      <c r="C4990" s="148" t="s">
        <v>5570</v>
      </c>
      <c r="D4990" s="149" t="s">
        <v>25060</v>
      </c>
    </row>
    <row r="4991" spans="1:4" ht="13.5" x14ac:dyDescent="0.25">
      <c r="A4991" s="148">
        <v>87499</v>
      </c>
      <c r="B4991" s="148" t="s">
        <v>19088</v>
      </c>
      <c r="C4991" s="148" t="s">
        <v>5570</v>
      </c>
      <c r="D4991" s="149" t="s">
        <v>25061</v>
      </c>
    </row>
    <row r="4992" spans="1:4" ht="13.5" x14ac:dyDescent="0.25">
      <c r="A4992" s="148">
        <v>87500</v>
      </c>
      <c r="B4992" s="148" t="s">
        <v>19089</v>
      </c>
      <c r="C4992" s="148" t="s">
        <v>5570</v>
      </c>
      <c r="D4992" s="149" t="s">
        <v>25062</v>
      </c>
    </row>
    <row r="4993" spans="1:4" ht="13.5" x14ac:dyDescent="0.25">
      <c r="A4993" s="148">
        <v>87501</v>
      </c>
      <c r="B4993" s="148" t="s">
        <v>19090</v>
      </c>
      <c r="C4993" s="148" t="s">
        <v>5570</v>
      </c>
      <c r="D4993" s="149" t="s">
        <v>25063</v>
      </c>
    </row>
    <row r="4994" spans="1:4" ht="13.5" x14ac:dyDescent="0.25">
      <c r="A4994" s="148">
        <v>87502</v>
      </c>
      <c r="B4994" s="148" t="s">
        <v>19091</v>
      </c>
      <c r="C4994" s="148" t="s">
        <v>5570</v>
      </c>
      <c r="D4994" s="149" t="s">
        <v>25064</v>
      </c>
    </row>
    <row r="4995" spans="1:4" ht="13.5" x14ac:dyDescent="0.25">
      <c r="A4995" s="148">
        <v>87503</v>
      </c>
      <c r="B4995" s="148" t="s">
        <v>19092</v>
      </c>
      <c r="C4995" s="148" t="s">
        <v>5570</v>
      </c>
      <c r="D4995" s="149" t="s">
        <v>16849</v>
      </c>
    </row>
    <row r="4996" spans="1:4" ht="13.5" x14ac:dyDescent="0.25">
      <c r="A4996" s="148">
        <v>87504</v>
      </c>
      <c r="B4996" s="148" t="s">
        <v>19093</v>
      </c>
      <c r="C4996" s="148" t="s">
        <v>5570</v>
      </c>
      <c r="D4996" s="149" t="s">
        <v>25065</v>
      </c>
    </row>
    <row r="4997" spans="1:4" ht="13.5" x14ac:dyDescent="0.25">
      <c r="A4997" s="148">
        <v>87505</v>
      </c>
      <c r="B4997" s="148" t="s">
        <v>19094</v>
      </c>
      <c r="C4997" s="148" t="s">
        <v>5570</v>
      </c>
      <c r="D4997" s="149" t="s">
        <v>21517</v>
      </c>
    </row>
    <row r="4998" spans="1:4" ht="13.5" x14ac:dyDescent="0.25">
      <c r="A4998" s="148">
        <v>87506</v>
      </c>
      <c r="B4998" s="148" t="s">
        <v>19095</v>
      </c>
      <c r="C4998" s="148" t="s">
        <v>5570</v>
      </c>
      <c r="D4998" s="149" t="s">
        <v>25066</v>
      </c>
    </row>
    <row r="4999" spans="1:4" ht="13.5" x14ac:dyDescent="0.25">
      <c r="A4999" s="148">
        <v>87507</v>
      </c>
      <c r="B4999" s="148" t="s">
        <v>19096</v>
      </c>
      <c r="C4999" s="148" t="s">
        <v>5570</v>
      </c>
      <c r="D4999" s="149" t="s">
        <v>25067</v>
      </c>
    </row>
    <row r="5000" spans="1:4" ht="13.5" x14ac:dyDescent="0.25">
      <c r="A5000" s="148">
        <v>87508</v>
      </c>
      <c r="B5000" s="148" t="s">
        <v>19097</v>
      </c>
      <c r="C5000" s="148" t="s">
        <v>5570</v>
      </c>
      <c r="D5000" s="149" t="s">
        <v>15509</v>
      </c>
    </row>
    <row r="5001" spans="1:4" ht="13.5" x14ac:dyDescent="0.25">
      <c r="A5001" s="148">
        <v>87509</v>
      </c>
      <c r="B5001" s="148" t="s">
        <v>19098</v>
      </c>
      <c r="C5001" s="148" t="s">
        <v>5570</v>
      </c>
      <c r="D5001" s="149" t="s">
        <v>14531</v>
      </c>
    </row>
    <row r="5002" spans="1:4" ht="13.5" x14ac:dyDescent="0.25">
      <c r="A5002" s="148">
        <v>87510</v>
      </c>
      <c r="B5002" s="148" t="s">
        <v>19099</v>
      </c>
      <c r="C5002" s="148" t="s">
        <v>5570</v>
      </c>
      <c r="D5002" s="149" t="s">
        <v>25068</v>
      </c>
    </row>
    <row r="5003" spans="1:4" ht="13.5" x14ac:dyDescent="0.25">
      <c r="A5003" s="148">
        <v>87511</v>
      </c>
      <c r="B5003" s="148" t="s">
        <v>19100</v>
      </c>
      <c r="C5003" s="148" t="s">
        <v>5570</v>
      </c>
      <c r="D5003" s="149" t="s">
        <v>25069</v>
      </c>
    </row>
    <row r="5004" spans="1:4" ht="13.5" x14ac:dyDescent="0.25">
      <c r="A5004" s="148">
        <v>87512</v>
      </c>
      <c r="B5004" s="148" t="s">
        <v>19101</v>
      </c>
      <c r="C5004" s="148" t="s">
        <v>5570</v>
      </c>
      <c r="D5004" s="149" t="s">
        <v>19663</v>
      </c>
    </row>
    <row r="5005" spans="1:4" ht="13.5" x14ac:dyDescent="0.25">
      <c r="A5005" s="148">
        <v>87513</v>
      </c>
      <c r="B5005" s="148" t="s">
        <v>19102</v>
      </c>
      <c r="C5005" s="148" t="s">
        <v>5570</v>
      </c>
      <c r="D5005" s="149" t="s">
        <v>25070</v>
      </c>
    </row>
    <row r="5006" spans="1:4" ht="13.5" x14ac:dyDescent="0.25">
      <c r="A5006" s="148">
        <v>87514</v>
      </c>
      <c r="B5006" s="148" t="s">
        <v>19103</v>
      </c>
      <c r="C5006" s="148" t="s">
        <v>5570</v>
      </c>
      <c r="D5006" s="149" t="s">
        <v>25071</v>
      </c>
    </row>
    <row r="5007" spans="1:4" ht="13.5" x14ac:dyDescent="0.25">
      <c r="A5007" s="148">
        <v>87515</v>
      </c>
      <c r="B5007" s="148" t="s">
        <v>19104</v>
      </c>
      <c r="C5007" s="148" t="s">
        <v>5570</v>
      </c>
      <c r="D5007" s="149" t="s">
        <v>25072</v>
      </c>
    </row>
    <row r="5008" spans="1:4" ht="13.5" x14ac:dyDescent="0.25">
      <c r="A5008" s="148">
        <v>87516</v>
      </c>
      <c r="B5008" s="148" t="s">
        <v>19105</v>
      </c>
      <c r="C5008" s="148" t="s">
        <v>5570</v>
      </c>
      <c r="D5008" s="149" t="s">
        <v>17270</v>
      </c>
    </row>
    <row r="5009" spans="1:4" ht="13.5" x14ac:dyDescent="0.25">
      <c r="A5009" s="148">
        <v>87517</v>
      </c>
      <c r="B5009" s="148" t="s">
        <v>19106</v>
      </c>
      <c r="C5009" s="148" t="s">
        <v>5570</v>
      </c>
      <c r="D5009" s="149" t="s">
        <v>25073</v>
      </c>
    </row>
    <row r="5010" spans="1:4" ht="13.5" x14ac:dyDescent="0.25">
      <c r="A5010" s="148">
        <v>87518</v>
      </c>
      <c r="B5010" s="148" t="s">
        <v>19107</v>
      </c>
      <c r="C5010" s="148" t="s">
        <v>5570</v>
      </c>
      <c r="D5010" s="149" t="s">
        <v>25074</v>
      </c>
    </row>
    <row r="5011" spans="1:4" ht="13.5" x14ac:dyDescent="0.25">
      <c r="A5011" s="148">
        <v>87519</v>
      </c>
      <c r="B5011" s="148" t="s">
        <v>19108</v>
      </c>
      <c r="C5011" s="148" t="s">
        <v>5570</v>
      </c>
      <c r="D5011" s="149" t="s">
        <v>25075</v>
      </c>
    </row>
    <row r="5012" spans="1:4" ht="13.5" x14ac:dyDescent="0.25">
      <c r="A5012" s="148">
        <v>87520</v>
      </c>
      <c r="B5012" s="148" t="s">
        <v>19109</v>
      </c>
      <c r="C5012" s="148" t="s">
        <v>5570</v>
      </c>
      <c r="D5012" s="149" t="s">
        <v>25076</v>
      </c>
    </row>
    <row r="5013" spans="1:4" ht="13.5" x14ac:dyDescent="0.25">
      <c r="A5013" s="148">
        <v>87521</v>
      </c>
      <c r="B5013" s="148" t="s">
        <v>19110</v>
      </c>
      <c r="C5013" s="148" t="s">
        <v>5570</v>
      </c>
      <c r="D5013" s="149" t="s">
        <v>25077</v>
      </c>
    </row>
    <row r="5014" spans="1:4" ht="13.5" x14ac:dyDescent="0.25">
      <c r="A5014" s="148">
        <v>87522</v>
      </c>
      <c r="B5014" s="148" t="s">
        <v>19111</v>
      </c>
      <c r="C5014" s="148" t="s">
        <v>5570</v>
      </c>
      <c r="D5014" s="149" t="s">
        <v>25078</v>
      </c>
    </row>
    <row r="5015" spans="1:4" ht="13.5" x14ac:dyDescent="0.25">
      <c r="A5015" s="148">
        <v>87523</v>
      </c>
      <c r="B5015" s="148" t="s">
        <v>19112</v>
      </c>
      <c r="C5015" s="148" t="s">
        <v>5570</v>
      </c>
      <c r="D5015" s="149" t="s">
        <v>25079</v>
      </c>
    </row>
    <row r="5016" spans="1:4" ht="13.5" x14ac:dyDescent="0.25">
      <c r="A5016" s="148">
        <v>87524</v>
      </c>
      <c r="B5016" s="148" t="s">
        <v>19113</v>
      </c>
      <c r="C5016" s="148" t="s">
        <v>5570</v>
      </c>
      <c r="D5016" s="149" t="s">
        <v>25080</v>
      </c>
    </row>
    <row r="5017" spans="1:4" ht="13.5" x14ac:dyDescent="0.25">
      <c r="A5017" s="148">
        <v>87525</v>
      </c>
      <c r="B5017" s="148" t="s">
        <v>19114</v>
      </c>
      <c r="C5017" s="148" t="s">
        <v>5570</v>
      </c>
      <c r="D5017" s="149" t="s">
        <v>25081</v>
      </c>
    </row>
    <row r="5018" spans="1:4" ht="13.5" x14ac:dyDescent="0.25">
      <c r="A5018" s="148">
        <v>87526</v>
      </c>
      <c r="B5018" s="148" t="s">
        <v>19115</v>
      </c>
      <c r="C5018" s="148" t="s">
        <v>5570</v>
      </c>
      <c r="D5018" s="149" t="s">
        <v>25082</v>
      </c>
    </row>
    <row r="5019" spans="1:4" ht="13.5" x14ac:dyDescent="0.25">
      <c r="A5019" s="148">
        <v>89043</v>
      </c>
      <c r="B5019" s="148" t="s">
        <v>19116</v>
      </c>
      <c r="C5019" s="148" t="s">
        <v>5570</v>
      </c>
      <c r="D5019" s="149" t="s">
        <v>25083</v>
      </c>
    </row>
    <row r="5020" spans="1:4" ht="13.5" x14ac:dyDescent="0.25">
      <c r="A5020" s="148">
        <v>89168</v>
      </c>
      <c r="B5020" s="148" t="s">
        <v>19117</v>
      </c>
      <c r="C5020" s="148" t="s">
        <v>5570</v>
      </c>
      <c r="D5020" s="149" t="s">
        <v>25084</v>
      </c>
    </row>
    <row r="5021" spans="1:4" ht="13.5" x14ac:dyDescent="0.25">
      <c r="A5021" s="148">
        <v>89977</v>
      </c>
      <c r="B5021" s="148" t="s">
        <v>19118</v>
      </c>
      <c r="C5021" s="148" t="s">
        <v>5570</v>
      </c>
      <c r="D5021" s="149" t="s">
        <v>25085</v>
      </c>
    </row>
    <row r="5022" spans="1:4" ht="13.5" x14ac:dyDescent="0.25">
      <c r="A5022" s="148">
        <v>90112</v>
      </c>
      <c r="B5022" s="148" t="s">
        <v>19119</v>
      </c>
      <c r="C5022" s="148" t="s">
        <v>5570</v>
      </c>
      <c r="D5022" s="149" t="s">
        <v>25086</v>
      </c>
    </row>
    <row r="5023" spans="1:4" ht="13.5" x14ac:dyDescent="0.25">
      <c r="A5023" s="148">
        <v>95474</v>
      </c>
      <c r="B5023" s="148" t="s">
        <v>19120</v>
      </c>
      <c r="C5023" s="148" t="s">
        <v>6703</v>
      </c>
      <c r="D5023" s="149" t="s">
        <v>25087</v>
      </c>
    </row>
    <row r="5024" spans="1:4" ht="13.5" x14ac:dyDescent="0.25">
      <c r="A5024" s="148">
        <v>89282</v>
      </c>
      <c r="B5024" s="148" t="s">
        <v>10704</v>
      </c>
      <c r="C5024" s="148" t="s">
        <v>5570</v>
      </c>
      <c r="D5024" s="149" t="s">
        <v>25088</v>
      </c>
    </row>
    <row r="5025" spans="1:4" ht="13.5" x14ac:dyDescent="0.25">
      <c r="A5025" s="148">
        <v>89283</v>
      </c>
      <c r="B5025" s="148" t="s">
        <v>10705</v>
      </c>
      <c r="C5025" s="148" t="s">
        <v>5570</v>
      </c>
      <c r="D5025" s="149" t="s">
        <v>24423</v>
      </c>
    </row>
    <row r="5026" spans="1:4" ht="13.5" x14ac:dyDescent="0.25">
      <c r="A5026" s="148">
        <v>89284</v>
      </c>
      <c r="B5026" s="148" t="s">
        <v>10706</v>
      </c>
      <c r="C5026" s="148" t="s">
        <v>5570</v>
      </c>
      <c r="D5026" s="149" t="s">
        <v>24332</v>
      </c>
    </row>
    <row r="5027" spans="1:4" ht="13.5" x14ac:dyDescent="0.25">
      <c r="A5027" s="148">
        <v>89285</v>
      </c>
      <c r="B5027" s="148" t="s">
        <v>10707</v>
      </c>
      <c r="C5027" s="148" t="s">
        <v>5570</v>
      </c>
      <c r="D5027" s="149" t="s">
        <v>16881</v>
      </c>
    </row>
    <row r="5028" spans="1:4" ht="13.5" x14ac:dyDescent="0.25">
      <c r="A5028" s="148">
        <v>89286</v>
      </c>
      <c r="B5028" s="148" t="s">
        <v>10708</v>
      </c>
      <c r="C5028" s="148" t="s">
        <v>5570</v>
      </c>
      <c r="D5028" s="149" t="s">
        <v>12929</v>
      </c>
    </row>
    <row r="5029" spans="1:4" ht="13.5" x14ac:dyDescent="0.25">
      <c r="A5029" s="148">
        <v>89287</v>
      </c>
      <c r="B5029" s="148" t="s">
        <v>10709</v>
      </c>
      <c r="C5029" s="148" t="s">
        <v>5570</v>
      </c>
      <c r="D5029" s="149" t="s">
        <v>16638</v>
      </c>
    </row>
    <row r="5030" spans="1:4" ht="13.5" x14ac:dyDescent="0.25">
      <c r="A5030" s="148">
        <v>89288</v>
      </c>
      <c r="B5030" s="148" t="s">
        <v>10710</v>
      </c>
      <c r="C5030" s="148" t="s">
        <v>5570</v>
      </c>
      <c r="D5030" s="149" t="s">
        <v>24095</v>
      </c>
    </row>
    <row r="5031" spans="1:4" ht="13.5" x14ac:dyDescent="0.25">
      <c r="A5031" s="148">
        <v>89289</v>
      </c>
      <c r="B5031" s="148" t="s">
        <v>10711</v>
      </c>
      <c r="C5031" s="148" t="s">
        <v>5570</v>
      </c>
      <c r="D5031" s="149" t="s">
        <v>25089</v>
      </c>
    </row>
    <row r="5032" spans="1:4" ht="13.5" x14ac:dyDescent="0.25">
      <c r="A5032" s="148">
        <v>89290</v>
      </c>
      <c r="B5032" s="148" t="s">
        <v>10712</v>
      </c>
      <c r="C5032" s="148" t="s">
        <v>5570</v>
      </c>
      <c r="D5032" s="149" t="s">
        <v>13638</v>
      </c>
    </row>
    <row r="5033" spans="1:4" ht="13.5" x14ac:dyDescent="0.25">
      <c r="A5033" s="148">
        <v>89291</v>
      </c>
      <c r="B5033" s="148" t="s">
        <v>10713</v>
      </c>
      <c r="C5033" s="148" t="s">
        <v>5570</v>
      </c>
      <c r="D5033" s="149" t="s">
        <v>20394</v>
      </c>
    </row>
    <row r="5034" spans="1:4" ht="13.5" x14ac:dyDescent="0.25">
      <c r="A5034" s="148">
        <v>89292</v>
      </c>
      <c r="B5034" s="148" t="s">
        <v>10714</v>
      </c>
      <c r="C5034" s="148" t="s">
        <v>5570</v>
      </c>
      <c r="D5034" s="149" t="s">
        <v>25090</v>
      </c>
    </row>
    <row r="5035" spans="1:4" ht="13.5" x14ac:dyDescent="0.25">
      <c r="A5035" s="148">
        <v>89293</v>
      </c>
      <c r="B5035" s="148" t="s">
        <v>10715</v>
      </c>
      <c r="C5035" s="148" t="s">
        <v>5570</v>
      </c>
      <c r="D5035" s="149" t="s">
        <v>22165</v>
      </c>
    </row>
    <row r="5036" spans="1:4" ht="13.5" x14ac:dyDescent="0.25">
      <c r="A5036" s="148">
        <v>89294</v>
      </c>
      <c r="B5036" s="148" t="s">
        <v>10716</v>
      </c>
      <c r="C5036" s="148" t="s">
        <v>5570</v>
      </c>
      <c r="D5036" s="149" t="s">
        <v>15109</v>
      </c>
    </row>
    <row r="5037" spans="1:4" ht="13.5" x14ac:dyDescent="0.25">
      <c r="A5037" s="148">
        <v>89295</v>
      </c>
      <c r="B5037" s="148" t="s">
        <v>10717</v>
      </c>
      <c r="C5037" s="148" t="s">
        <v>5570</v>
      </c>
      <c r="D5037" s="149" t="s">
        <v>25091</v>
      </c>
    </row>
    <row r="5038" spans="1:4" ht="13.5" x14ac:dyDescent="0.25">
      <c r="A5038" s="148">
        <v>89296</v>
      </c>
      <c r="B5038" s="148" t="s">
        <v>10718</v>
      </c>
      <c r="C5038" s="148" t="s">
        <v>5570</v>
      </c>
      <c r="D5038" s="149" t="s">
        <v>17135</v>
      </c>
    </row>
    <row r="5039" spans="1:4" ht="13.5" x14ac:dyDescent="0.25">
      <c r="A5039" s="148">
        <v>89297</v>
      </c>
      <c r="B5039" s="148" t="s">
        <v>10719</v>
      </c>
      <c r="C5039" s="148" t="s">
        <v>5570</v>
      </c>
      <c r="D5039" s="149" t="s">
        <v>25092</v>
      </c>
    </row>
    <row r="5040" spans="1:4" ht="13.5" x14ac:dyDescent="0.25">
      <c r="A5040" s="148">
        <v>89298</v>
      </c>
      <c r="B5040" s="148" t="s">
        <v>10720</v>
      </c>
      <c r="C5040" s="148" t="s">
        <v>5570</v>
      </c>
      <c r="D5040" s="149" t="s">
        <v>25093</v>
      </c>
    </row>
    <row r="5041" spans="1:4" ht="13.5" x14ac:dyDescent="0.25">
      <c r="A5041" s="148">
        <v>89299</v>
      </c>
      <c r="B5041" s="148" t="s">
        <v>10721</v>
      </c>
      <c r="C5041" s="148" t="s">
        <v>5570</v>
      </c>
      <c r="D5041" s="149" t="s">
        <v>25094</v>
      </c>
    </row>
    <row r="5042" spans="1:4" ht="13.5" x14ac:dyDescent="0.25">
      <c r="A5042" s="148">
        <v>89300</v>
      </c>
      <c r="B5042" s="148" t="s">
        <v>10722</v>
      </c>
      <c r="C5042" s="148" t="s">
        <v>5570</v>
      </c>
      <c r="D5042" s="149" t="s">
        <v>25095</v>
      </c>
    </row>
    <row r="5043" spans="1:4" ht="13.5" x14ac:dyDescent="0.25">
      <c r="A5043" s="148">
        <v>89301</v>
      </c>
      <c r="B5043" s="148" t="s">
        <v>10723</v>
      </c>
      <c r="C5043" s="148" t="s">
        <v>5570</v>
      </c>
      <c r="D5043" s="149" t="s">
        <v>25096</v>
      </c>
    </row>
    <row r="5044" spans="1:4" ht="13.5" x14ac:dyDescent="0.25">
      <c r="A5044" s="148">
        <v>89302</v>
      </c>
      <c r="B5044" s="148" t="s">
        <v>10724</v>
      </c>
      <c r="C5044" s="148" t="s">
        <v>5570</v>
      </c>
      <c r="D5044" s="149" t="s">
        <v>16637</v>
      </c>
    </row>
    <row r="5045" spans="1:4" ht="13.5" x14ac:dyDescent="0.25">
      <c r="A5045" s="148">
        <v>89303</v>
      </c>
      <c r="B5045" s="148" t="s">
        <v>10725</v>
      </c>
      <c r="C5045" s="148" t="s">
        <v>5570</v>
      </c>
      <c r="D5045" s="149" t="s">
        <v>20132</v>
      </c>
    </row>
    <row r="5046" spans="1:4" ht="13.5" x14ac:dyDescent="0.25">
      <c r="A5046" s="148">
        <v>89304</v>
      </c>
      <c r="B5046" s="148" t="s">
        <v>10726</v>
      </c>
      <c r="C5046" s="148" t="s">
        <v>5570</v>
      </c>
      <c r="D5046" s="149" t="s">
        <v>25097</v>
      </c>
    </row>
    <row r="5047" spans="1:4" ht="13.5" x14ac:dyDescent="0.25">
      <c r="A5047" s="148">
        <v>89305</v>
      </c>
      <c r="B5047" s="148" t="s">
        <v>10727</v>
      </c>
      <c r="C5047" s="148" t="s">
        <v>5570</v>
      </c>
      <c r="D5047" s="149" t="s">
        <v>25098</v>
      </c>
    </row>
    <row r="5048" spans="1:4" ht="13.5" x14ac:dyDescent="0.25">
      <c r="A5048" s="148">
        <v>89306</v>
      </c>
      <c r="B5048" s="148" t="s">
        <v>10728</v>
      </c>
      <c r="C5048" s="148" t="s">
        <v>5570</v>
      </c>
      <c r="D5048" s="149" t="s">
        <v>25099</v>
      </c>
    </row>
    <row r="5049" spans="1:4" ht="13.5" x14ac:dyDescent="0.25">
      <c r="A5049" s="148">
        <v>89307</v>
      </c>
      <c r="B5049" s="148" t="s">
        <v>10729</v>
      </c>
      <c r="C5049" s="148" t="s">
        <v>5570</v>
      </c>
      <c r="D5049" s="149" t="s">
        <v>25100</v>
      </c>
    </row>
    <row r="5050" spans="1:4" ht="13.5" x14ac:dyDescent="0.25">
      <c r="A5050" s="148">
        <v>89308</v>
      </c>
      <c r="B5050" s="148" t="s">
        <v>10730</v>
      </c>
      <c r="C5050" s="148" t="s">
        <v>5570</v>
      </c>
      <c r="D5050" s="149" t="s">
        <v>25101</v>
      </c>
    </row>
    <row r="5051" spans="1:4" ht="13.5" x14ac:dyDescent="0.25">
      <c r="A5051" s="148">
        <v>89309</v>
      </c>
      <c r="B5051" s="148" t="s">
        <v>10731</v>
      </c>
      <c r="C5051" s="148" t="s">
        <v>5570</v>
      </c>
      <c r="D5051" s="149" t="s">
        <v>25102</v>
      </c>
    </row>
    <row r="5052" spans="1:4" ht="13.5" x14ac:dyDescent="0.25">
      <c r="A5052" s="148">
        <v>89310</v>
      </c>
      <c r="B5052" s="148" t="s">
        <v>10732</v>
      </c>
      <c r="C5052" s="148" t="s">
        <v>5570</v>
      </c>
      <c r="D5052" s="149" t="s">
        <v>25103</v>
      </c>
    </row>
    <row r="5053" spans="1:4" ht="13.5" x14ac:dyDescent="0.25">
      <c r="A5053" s="148">
        <v>89311</v>
      </c>
      <c r="B5053" s="148" t="s">
        <v>10733</v>
      </c>
      <c r="C5053" s="148" t="s">
        <v>5570</v>
      </c>
      <c r="D5053" s="149" t="s">
        <v>25104</v>
      </c>
    </row>
    <row r="5054" spans="1:4" ht="13.5" x14ac:dyDescent="0.25">
      <c r="A5054" s="148">
        <v>89312</v>
      </c>
      <c r="B5054" s="148" t="s">
        <v>10734</v>
      </c>
      <c r="C5054" s="148" t="s">
        <v>5570</v>
      </c>
      <c r="D5054" s="149" t="s">
        <v>25105</v>
      </c>
    </row>
    <row r="5055" spans="1:4" ht="13.5" x14ac:dyDescent="0.25">
      <c r="A5055" s="148">
        <v>89313</v>
      </c>
      <c r="B5055" s="148" t="s">
        <v>10735</v>
      </c>
      <c r="C5055" s="148" t="s">
        <v>5570</v>
      </c>
      <c r="D5055" s="149" t="s">
        <v>24344</v>
      </c>
    </row>
    <row r="5056" spans="1:4" ht="13.5" x14ac:dyDescent="0.25">
      <c r="A5056" s="148">
        <v>95465</v>
      </c>
      <c r="B5056" s="148" t="s">
        <v>19121</v>
      </c>
      <c r="C5056" s="148" t="s">
        <v>5570</v>
      </c>
      <c r="D5056" s="149" t="s">
        <v>25106</v>
      </c>
    </row>
    <row r="5057" spans="1:4" ht="13.5" x14ac:dyDescent="0.25">
      <c r="A5057" s="148">
        <v>87447</v>
      </c>
      <c r="B5057" s="148" t="s">
        <v>19122</v>
      </c>
      <c r="C5057" s="148" t="s">
        <v>5570</v>
      </c>
      <c r="D5057" s="149" t="s">
        <v>25107</v>
      </c>
    </row>
    <row r="5058" spans="1:4" ht="13.5" x14ac:dyDescent="0.25">
      <c r="A5058" s="148">
        <v>87448</v>
      </c>
      <c r="B5058" s="148" t="s">
        <v>19123</v>
      </c>
      <c r="C5058" s="148" t="s">
        <v>5570</v>
      </c>
      <c r="D5058" s="149" t="s">
        <v>23865</v>
      </c>
    </row>
    <row r="5059" spans="1:4" ht="13.5" x14ac:dyDescent="0.25">
      <c r="A5059" s="148">
        <v>87449</v>
      </c>
      <c r="B5059" s="148" t="s">
        <v>19124</v>
      </c>
      <c r="C5059" s="148" t="s">
        <v>5570</v>
      </c>
      <c r="D5059" s="149" t="s">
        <v>16739</v>
      </c>
    </row>
    <row r="5060" spans="1:4" ht="13.5" x14ac:dyDescent="0.25">
      <c r="A5060" s="148">
        <v>87450</v>
      </c>
      <c r="B5060" s="148" t="s">
        <v>19125</v>
      </c>
      <c r="C5060" s="148" t="s">
        <v>5570</v>
      </c>
      <c r="D5060" s="149" t="s">
        <v>25094</v>
      </c>
    </row>
    <row r="5061" spans="1:4" ht="13.5" x14ac:dyDescent="0.25">
      <c r="A5061" s="148">
        <v>87451</v>
      </c>
      <c r="B5061" s="148" t="s">
        <v>19126</v>
      </c>
      <c r="C5061" s="148" t="s">
        <v>5570</v>
      </c>
      <c r="D5061" s="149" t="s">
        <v>25108</v>
      </c>
    </row>
    <row r="5062" spans="1:4" ht="13.5" x14ac:dyDescent="0.25">
      <c r="A5062" s="148">
        <v>87452</v>
      </c>
      <c r="B5062" s="148" t="s">
        <v>19127</v>
      </c>
      <c r="C5062" s="148" t="s">
        <v>5570</v>
      </c>
      <c r="D5062" s="149" t="s">
        <v>21051</v>
      </c>
    </row>
    <row r="5063" spans="1:4" ht="13.5" x14ac:dyDescent="0.25">
      <c r="A5063" s="148">
        <v>87453</v>
      </c>
      <c r="B5063" s="148" t="s">
        <v>19128</v>
      </c>
      <c r="C5063" s="148" t="s">
        <v>5570</v>
      </c>
      <c r="D5063" s="149" t="s">
        <v>23419</v>
      </c>
    </row>
    <row r="5064" spans="1:4" ht="13.5" x14ac:dyDescent="0.25">
      <c r="A5064" s="148">
        <v>87454</v>
      </c>
      <c r="B5064" s="148" t="s">
        <v>19129</v>
      </c>
      <c r="C5064" s="148" t="s">
        <v>5570</v>
      </c>
      <c r="D5064" s="149" t="s">
        <v>16267</v>
      </c>
    </row>
    <row r="5065" spans="1:4" ht="13.5" x14ac:dyDescent="0.25">
      <c r="A5065" s="148">
        <v>87455</v>
      </c>
      <c r="B5065" s="148" t="s">
        <v>19130</v>
      </c>
      <c r="C5065" s="148" t="s">
        <v>5570</v>
      </c>
      <c r="D5065" s="149" t="s">
        <v>25109</v>
      </c>
    </row>
    <row r="5066" spans="1:4" ht="13.5" x14ac:dyDescent="0.25">
      <c r="A5066" s="148">
        <v>87456</v>
      </c>
      <c r="B5066" s="148" t="s">
        <v>19131</v>
      </c>
      <c r="C5066" s="148" t="s">
        <v>5570</v>
      </c>
      <c r="D5066" s="149" t="s">
        <v>25110</v>
      </c>
    </row>
    <row r="5067" spans="1:4" ht="13.5" x14ac:dyDescent="0.25">
      <c r="A5067" s="148">
        <v>87457</v>
      </c>
      <c r="B5067" s="148" t="s">
        <v>19132</v>
      </c>
      <c r="C5067" s="148" t="s">
        <v>5570</v>
      </c>
      <c r="D5067" s="149" t="s">
        <v>25111</v>
      </c>
    </row>
    <row r="5068" spans="1:4" ht="13.5" x14ac:dyDescent="0.25">
      <c r="A5068" s="148">
        <v>87458</v>
      </c>
      <c r="B5068" s="148" t="s">
        <v>19133</v>
      </c>
      <c r="C5068" s="148" t="s">
        <v>5570</v>
      </c>
      <c r="D5068" s="149" t="s">
        <v>25112</v>
      </c>
    </row>
    <row r="5069" spans="1:4" ht="13.5" x14ac:dyDescent="0.25">
      <c r="A5069" s="148">
        <v>87459</v>
      </c>
      <c r="B5069" s="148" t="s">
        <v>19134</v>
      </c>
      <c r="C5069" s="148" t="s">
        <v>5570</v>
      </c>
      <c r="D5069" s="149" t="s">
        <v>25113</v>
      </c>
    </row>
    <row r="5070" spans="1:4" ht="13.5" x14ac:dyDescent="0.25">
      <c r="A5070" s="148">
        <v>87460</v>
      </c>
      <c r="B5070" s="148" t="s">
        <v>19135</v>
      </c>
      <c r="C5070" s="148" t="s">
        <v>5570</v>
      </c>
      <c r="D5070" s="149" t="s">
        <v>25114</v>
      </c>
    </row>
    <row r="5071" spans="1:4" ht="13.5" x14ac:dyDescent="0.25">
      <c r="A5071" s="148">
        <v>87461</v>
      </c>
      <c r="B5071" s="148" t="s">
        <v>19136</v>
      </c>
      <c r="C5071" s="148" t="s">
        <v>5570</v>
      </c>
      <c r="D5071" s="149" t="s">
        <v>25115</v>
      </c>
    </row>
    <row r="5072" spans="1:4" ht="13.5" x14ac:dyDescent="0.25">
      <c r="A5072" s="148">
        <v>87462</v>
      </c>
      <c r="B5072" s="148" t="s">
        <v>19137</v>
      </c>
      <c r="C5072" s="148" t="s">
        <v>5570</v>
      </c>
      <c r="D5072" s="149" t="s">
        <v>25116</v>
      </c>
    </row>
    <row r="5073" spans="1:4" ht="13.5" x14ac:dyDescent="0.25">
      <c r="A5073" s="148">
        <v>87463</v>
      </c>
      <c r="B5073" s="148" t="s">
        <v>19138</v>
      </c>
      <c r="C5073" s="148" t="s">
        <v>5570</v>
      </c>
      <c r="D5073" s="149" t="s">
        <v>25117</v>
      </c>
    </row>
    <row r="5074" spans="1:4" ht="13.5" x14ac:dyDescent="0.25">
      <c r="A5074" s="148">
        <v>87464</v>
      </c>
      <c r="B5074" s="148" t="s">
        <v>19139</v>
      </c>
      <c r="C5074" s="148" t="s">
        <v>5570</v>
      </c>
      <c r="D5074" s="149" t="s">
        <v>25118</v>
      </c>
    </row>
    <row r="5075" spans="1:4" ht="13.5" x14ac:dyDescent="0.25">
      <c r="A5075" s="148">
        <v>87465</v>
      </c>
      <c r="B5075" s="148" t="s">
        <v>19140</v>
      </c>
      <c r="C5075" s="148" t="s">
        <v>5570</v>
      </c>
      <c r="D5075" s="149" t="s">
        <v>25119</v>
      </c>
    </row>
    <row r="5076" spans="1:4" ht="13.5" x14ac:dyDescent="0.25">
      <c r="A5076" s="148">
        <v>87466</v>
      </c>
      <c r="B5076" s="148" t="s">
        <v>19141</v>
      </c>
      <c r="C5076" s="148" t="s">
        <v>5570</v>
      </c>
      <c r="D5076" s="149" t="s">
        <v>22726</v>
      </c>
    </row>
    <row r="5077" spans="1:4" ht="13.5" x14ac:dyDescent="0.25">
      <c r="A5077" s="148">
        <v>87467</v>
      </c>
      <c r="B5077" s="148" t="s">
        <v>19142</v>
      </c>
      <c r="C5077" s="148" t="s">
        <v>5570</v>
      </c>
      <c r="D5077" s="149" t="s">
        <v>25097</v>
      </c>
    </row>
    <row r="5078" spans="1:4" ht="13.5" x14ac:dyDescent="0.25">
      <c r="A5078" s="148">
        <v>87468</v>
      </c>
      <c r="B5078" s="148" t="s">
        <v>19143</v>
      </c>
      <c r="C5078" s="148" t="s">
        <v>5570</v>
      </c>
      <c r="D5078" s="149" t="s">
        <v>25120</v>
      </c>
    </row>
    <row r="5079" spans="1:4" ht="13.5" x14ac:dyDescent="0.25">
      <c r="A5079" s="148">
        <v>87469</v>
      </c>
      <c r="B5079" s="148" t="s">
        <v>19144</v>
      </c>
      <c r="C5079" s="148" t="s">
        <v>5570</v>
      </c>
      <c r="D5079" s="149" t="s">
        <v>25121</v>
      </c>
    </row>
    <row r="5080" spans="1:4" ht="13.5" x14ac:dyDescent="0.25">
      <c r="A5080" s="148">
        <v>87470</v>
      </c>
      <c r="B5080" s="148" t="s">
        <v>19145</v>
      </c>
      <c r="C5080" s="148" t="s">
        <v>5570</v>
      </c>
      <c r="D5080" s="149" t="s">
        <v>24336</v>
      </c>
    </row>
    <row r="5081" spans="1:4" ht="13.5" x14ac:dyDescent="0.25">
      <c r="A5081" s="148">
        <v>89044</v>
      </c>
      <c r="B5081" s="148" t="s">
        <v>19146</v>
      </c>
      <c r="C5081" s="148" t="s">
        <v>5570</v>
      </c>
      <c r="D5081" s="149" t="s">
        <v>25122</v>
      </c>
    </row>
    <row r="5082" spans="1:4" ht="13.5" x14ac:dyDescent="0.25">
      <c r="A5082" s="148">
        <v>89169</v>
      </c>
      <c r="B5082" s="148" t="s">
        <v>19147</v>
      </c>
      <c r="C5082" s="148" t="s">
        <v>5570</v>
      </c>
      <c r="D5082" s="149" t="s">
        <v>25123</v>
      </c>
    </row>
    <row r="5083" spans="1:4" ht="13.5" x14ac:dyDescent="0.25">
      <c r="A5083" s="148">
        <v>89978</v>
      </c>
      <c r="B5083" s="148" t="s">
        <v>19148</v>
      </c>
      <c r="C5083" s="148" t="s">
        <v>5570</v>
      </c>
      <c r="D5083" s="149" t="s">
        <v>14356</v>
      </c>
    </row>
    <row r="5084" spans="1:4" ht="13.5" x14ac:dyDescent="0.25">
      <c r="A5084" s="148" t="s">
        <v>19149</v>
      </c>
      <c r="B5084" s="148" t="s">
        <v>19150</v>
      </c>
      <c r="C5084" s="148" t="s">
        <v>5570</v>
      </c>
      <c r="D5084" s="149" t="s">
        <v>25124</v>
      </c>
    </row>
    <row r="5085" spans="1:4" ht="13.5" x14ac:dyDescent="0.25">
      <c r="A5085" s="148" t="s">
        <v>19151</v>
      </c>
      <c r="B5085" s="148" t="s">
        <v>19152</v>
      </c>
      <c r="C5085" s="148" t="s">
        <v>5570</v>
      </c>
      <c r="D5085" s="149" t="s">
        <v>24903</v>
      </c>
    </row>
    <row r="5086" spans="1:4" ht="13.5" x14ac:dyDescent="0.25">
      <c r="A5086" s="148" t="s">
        <v>19153</v>
      </c>
      <c r="B5086" s="148" t="s">
        <v>19154</v>
      </c>
      <c r="C5086" s="148" t="s">
        <v>5570</v>
      </c>
      <c r="D5086" s="149" t="s">
        <v>25125</v>
      </c>
    </row>
    <row r="5087" spans="1:4" ht="13.5" x14ac:dyDescent="0.25">
      <c r="A5087" s="148">
        <v>89453</v>
      </c>
      <c r="B5087" s="148" t="s">
        <v>10753</v>
      </c>
      <c r="C5087" s="148" t="s">
        <v>5570</v>
      </c>
      <c r="D5087" s="149" t="s">
        <v>25126</v>
      </c>
    </row>
    <row r="5088" spans="1:4" ht="13.5" x14ac:dyDescent="0.25">
      <c r="A5088" s="148">
        <v>89454</v>
      </c>
      <c r="B5088" s="148" t="s">
        <v>10754</v>
      </c>
      <c r="C5088" s="148" t="s">
        <v>5570</v>
      </c>
      <c r="D5088" s="149" t="s">
        <v>25054</v>
      </c>
    </row>
    <row r="5089" spans="1:4" ht="13.5" x14ac:dyDescent="0.25">
      <c r="A5089" s="148">
        <v>89455</v>
      </c>
      <c r="B5089" s="148" t="s">
        <v>10755</v>
      </c>
      <c r="C5089" s="148" t="s">
        <v>5570</v>
      </c>
      <c r="D5089" s="149" t="s">
        <v>20160</v>
      </c>
    </row>
    <row r="5090" spans="1:4" ht="13.5" x14ac:dyDescent="0.25">
      <c r="A5090" s="148">
        <v>89456</v>
      </c>
      <c r="B5090" s="148" t="s">
        <v>10756</v>
      </c>
      <c r="C5090" s="148" t="s">
        <v>5570</v>
      </c>
      <c r="D5090" s="149" t="s">
        <v>24126</v>
      </c>
    </row>
    <row r="5091" spans="1:4" ht="13.5" x14ac:dyDescent="0.25">
      <c r="A5091" s="148">
        <v>89457</v>
      </c>
      <c r="B5091" s="148" t="s">
        <v>10757</v>
      </c>
      <c r="C5091" s="148" t="s">
        <v>5570</v>
      </c>
      <c r="D5091" s="149" t="s">
        <v>16322</v>
      </c>
    </row>
    <row r="5092" spans="1:4" ht="13.5" x14ac:dyDescent="0.25">
      <c r="A5092" s="148">
        <v>89458</v>
      </c>
      <c r="B5092" s="148" t="s">
        <v>10758</v>
      </c>
      <c r="C5092" s="148" t="s">
        <v>5570</v>
      </c>
      <c r="D5092" s="149" t="s">
        <v>22001</v>
      </c>
    </row>
    <row r="5093" spans="1:4" ht="13.5" x14ac:dyDescent="0.25">
      <c r="A5093" s="148">
        <v>89459</v>
      </c>
      <c r="B5093" s="148" t="s">
        <v>10759</v>
      </c>
      <c r="C5093" s="148" t="s">
        <v>5570</v>
      </c>
      <c r="D5093" s="149" t="s">
        <v>25127</v>
      </c>
    </row>
    <row r="5094" spans="1:4" ht="13.5" x14ac:dyDescent="0.25">
      <c r="A5094" s="148">
        <v>89460</v>
      </c>
      <c r="B5094" s="148" t="s">
        <v>10760</v>
      </c>
      <c r="C5094" s="148" t="s">
        <v>5570</v>
      </c>
      <c r="D5094" s="149" t="s">
        <v>25128</v>
      </c>
    </row>
    <row r="5095" spans="1:4" ht="13.5" x14ac:dyDescent="0.25">
      <c r="A5095" s="148">
        <v>89462</v>
      </c>
      <c r="B5095" s="148" t="s">
        <v>10761</v>
      </c>
      <c r="C5095" s="148" t="s">
        <v>5570</v>
      </c>
      <c r="D5095" s="149" t="s">
        <v>25129</v>
      </c>
    </row>
    <row r="5096" spans="1:4" ht="13.5" x14ac:dyDescent="0.25">
      <c r="A5096" s="148">
        <v>89463</v>
      </c>
      <c r="B5096" s="148" t="s">
        <v>10762</v>
      </c>
      <c r="C5096" s="148" t="s">
        <v>5570</v>
      </c>
      <c r="D5096" s="149" t="s">
        <v>25130</v>
      </c>
    </row>
    <row r="5097" spans="1:4" ht="13.5" x14ac:dyDescent="0.25">
      <c r="A5097" s="148">
        <v>89464</v>
      </c>
      <c r="B5097" s="148" t="s">
        <v>10763</v>
      </c>
      <c r="C5097" s="148" t="s">
        <v>5570</v>
      </c>
      <c r="D5097" s="149" t="s">
        <v>25131</v>
      </c>
    </row>
    <row r="5098" spans="1:4" ht="13.5" x14ac:dyDescent="0.25">
      <c r="A5098" s="148">
        <v>89465</v>
      </c>
      <c r="B5098" s="148" t="s">
        <v>10764</v>
      </c>
      <c r="C5098" s="148" t="s">
        <v>5570</v>
      </c>
      <c r="D5098" s="149" t="s">
        <v>21855</v>
      </c>
    </row>
    <row r="5099" spans="1:4" ht="13.5" x14ac:dyDescent="0.25">
      <c r="A5099" s="148">
        <v>89466</v>
      </c>
      <c r="B5099" s="148" t="s">
        <v>10765</v>
      </c>
      <c r="C5099" s="148" t="s">
        <v>5570</v>
      </c>
      <c r="D5099" s="149" t="s">
        <v>25132</v>
      </c>
    </row>
    <row r="5100" spans="1:4" ht="13.5" x14ac:dyDescent="0.25">
      <c r="A5100" s="148">
        <v>89467</v>
      </c>
      <c r="B5100" s="148" t="s">
        <v>10766</v>
      </c>
      <c r="C5100" s="148" t="s">
        <v>5570</v>
      </c>
      <c r="D5100" s="149" t="s">
        <v>15109</v>
      </c>
    </row>
    <row r="5101" spans="1:4" ht="13.5" x14ac:dyDescent="0.25">
      <c r="A5101" s="148">
        <v>89468</v>
      </c>
      <c r="B5101" s="148" t="s">
        <v>10767</v>
      </c>
      <c r="C5101" s="148" t="s">
        <v>5570</v>
      </c>
      <c r="D5101" s="149" t="s">
        <v>25133</v>
      </c>
    </row>
    <row r="5102" spans="1:4" ht="13.5" x14ac:dyDescent="0.25">
      <c r="A5102" s="148">
        <v>89469</v>
      </c>
      <c r="B5102" s="148" t="s">
        <v>10768</v>
      </c>
      <c r="C5102" s="148" t="s">
        <v>5570</v>
      </c>
      <c r="D5102" s="149" t="s">
        <v>25134</v>
      </c>
    </row>
    <row r="5103" spans="1:4" ht="13.5" x14ac:dyDescent="0.25">
      <c r="A5103" s="148">
        <v>89470</v>
      </c>
      <c r="B5103" s="148" t="s">
        <v>10769</v>
      </c>
      <c r="C5103" s="148" t="s">
        <v>5570</v>
      </c>
      <c r="D5103" s="149" t="s">
        <v>25135</v>
      </c>
    </row>
    <row r="5104" spans="1:4" ht="13.5" x14ac:dyDescent="0.25">
      <c r="A5104" s="148">
        <v>89471</v>
      </c>
      <c r="B5104" s="148" t="s">
        <v>10770</v>
      </c>
      <c r="C5104" s="148" t="s">
        <v>5570</v>
      </c>
      <c r="D5104" s="149" t="s">
        <v>25136</v>
      </c>
    </row>
    <row r="5105" spans="1:4" ht="13.5" x14ac:dyDescent="0.25">
      <c r="A5105" s="148">
        <v>89472</v>
      </c>
      <c r="B5105" s="148" t="s">
        <v>10771</v>
      </c>
      <c r="C5105" s="148" t="s">
        <v>5570</v>
      </c>
      <c r="D5105" s="149" t="s">
        <v>25137</v>
      </c>
    </row>
    <row r="5106" spans="1:4" ht="13.5" x14ac:dyDescent="0.25">
      <c r="A5106" s="148">
        <v>89473</v>
      </c>
      <c r="B5106" s="148" t="s">
        <v>10772</v>
      </c>
      <c r="C5106" s="148" t="s">
        <v>5570</v>
      </c>
      <c r="D5106" s="149" t="s">
        <v>25138</v>
      </c>
    </row>
    <row r="5107" spans="1:4" ht="13.5" x14ac:dyDescent="0.25">
      <c r="A5107" s="148">
        <v>89474</v>
      </c>
      <c r="B5107" s="148" t="s">
        <v>10773</v>
      </c>
      <c r="C5107" s="148" t="s">
        <v>5570</v>
      </c>
      <c r="D5107" s="149" t="s">
        <v>20229</v>
      </c>
    </row>
    <row r="5108" spans="1:4" ht="13.5" x14ac:dyDescent="0.25">
      <c r="A5108" s="148">
        <v>89475</v>
      </c>
      <c r="B5108" s="148" t="s">
        <v>10774</v>
      </c>
      <c r="C5108" s="148" t="s">
        <v>5570</v>
      </c>
      <c r="D5108" s="149" t="s">
        <v>25139</v>
      </c>
    </row>
    <row r="5109" spans="1:4" ht="13.5" x14ac:dyDescent="0.25">
      <c r="A5109" s="148">
        <v>89476</v>
      </c>
      <c r="B5109" s="148" t="s">
        <v>10775</v>
      </c>
      <c r="C5109" s="148" t="s">
        <v>5570</v>
      </c>
      <c r="D5109" s="149" t="s">
        <v>25140</v>
      </c>
    </row>
    <row r="5110" spans="1:4" ht="13.5" x14ac:dyDescent="0.25">
      <c r="A5110" s="148">
        <v>89477</v>
      </c>
      <c r="B5110" s="148" t="s">
        <v>10776</v>
      </c>
      <c r="C5110" s="148" t="s">
        <v>5570</v>
      </c>
      <c r="D5110" s="149" t="s">
        <v>25141</v>
      </c>
    </row>
    <row r="5111" spans="1:4" ht="13.5" x14ac:dyDescent="0.25">
      <c r="A5111" s="148">
        <v>89478</v>
      </c>
      <c r="B5111" s="148" t="s">
        <v>10777</v>
      </c>
      <c r="C5111" s="148" t="s">
        <v>5570</v>
      </c>
      <c r="D5111" s="149" t="s">
        <v>25142</v>
      </c>
    </row>
    <row r="5112" spans="1:4" ht="13.5" x14ac:dyDescent="0.25">
      <c r="A5112" s="148">
        <v>89479</v>
      </c>
      <c r="B5112" s="148" t="s">
        <v>10778</v>
      </c>
      <c r="C5112" s="148" t="s">
        <v>5570</v>
      </c>
      <c r="D5112" s="149" t="s">
        <v>25143</v>
      </c>
    </row>
    <row r="5113" spans="1:4" ht="13.5" x14ac:dyDescent="0.25">
      <c r="A5113" s="148">
        <v>89480</v>
      </c>
      <c r="B5113" s="148" t="s">
        <v>10779</v>
      </c>
      <c r="C5113" s="148" t="s">
        <v>5570</v>
      </c>
      <c r="D5113" s="149" t="s">
        <v>25144</v>
      </c>
    </row>
    <row r="5114" spans="1:4" ht="13.5" x14ac:dyDescent="0.25">
      <c r="A5114" s="148">
        <v>89483</v>
      </c>
      <c r="B5114" s="148" t="s">
        <v>10780</v>
      </c>
      <c r="C5114" s="148" t="s">
        <v>5570</v>
      </c>
      <c r="D5114" s="149" t="s">
        <v>20421</v>
      </c>
    </row>
    <row r="5115" spans="1:4" ht="13.5" x14ac:dyDescent="0.25">
      <c r="A5115" s="148">
        <v>89484</v>
      </c>
      <c r="B5115" s="148" t="s">
        <v>10781</v>
      </c>
      <c r="C5115" s="148" t="s">
        <v>5570</v>
      </c>
      <c r="D5115" s="149" t="s">
        <v>25145</v>
      </c>
    </row>
    <row r="5116" spans="1:4" ht="13.5" x14ac:dyDescent="0.25">
      <c r="A5116" s="148">
        <v>89486</v>
      </c>
      <c r="B5116" s="148" t="s">
        <v>10782</v>
      </c>
      <c r="C5116" s="148" t="s">
        <v>5570</v>
      </c>
      <c r="D5116" s="149" t="s">
        <v>15900</v>
      </c>
    </row>
    <row r="5117" spans="1:4" ht="13.5" x14ac:dyDescent="0.25">
      <c r="A5117" s="148">
        <v>89487</v>
      </c>
      <c r="B5117" s="148" t="s">
        <v>10783</v>
      </c>
      <c r="C5117" s="148" t="s">
        <v>5570</v>
      </c>
      <c r="D5117" s="149" t="s">
        <v>13376</v>
      </c>
    </row>
    <row r="5118" spans="1:4" ht="13.5" x14ac:dyDescent="0.25">
      <c r="A5118" s="148">
        <v>89488</v>
      </c>
      <c r="B5118" s="148" t="s">
        <v>10784</v>
      </c>
      <c r="C5118" s="148" t="s">
        <v>5570</v>
      </c>
      <c r="D5118" s="149" t="s">
        <v>25146</v>
      </c>
    </row>
    <row r="5119" spans="1:4" ht="13.5" x14ac:dyDescent="0.25">
      <c r="A5119" s="148">
        <v>91815</v>
      </c>
      <c r="B5119" s="148" t="s">
        <v>10785</v>
      </c>
      <c r="C5119" s="148" t="s">
        <v>5570</v>
      </c>
      <c r="D5119" s="149" t="s">
        <v>25147</v>
      </c>
    </row>
    <row r="5120" spans="1:4" ht="13.5" x14ac:dyDescent="0.25">
      <c r="A5120" s="148">
        <v>91816</v>
      </c>
      <c r="B5120" s="148" t="s">
        <v>10786</v>
      </c>
      <c r="C5120" s="148" t="s">
        <v>5570</v>
      </c>
      <c r="D5120" s="149" t="s">
        <v>25148</v>
      </c>
    </row>
    <row r="5121" spans="1:4" ht="13.5" x14ac:dyDescent="0.25">
      <c r="A5121" s="148">
        <v>72139</v>
      </c>
      <c r="B5121" s="148" t="s">
        <v>19155</v>
      </c>
      <c r="C5121" s="148" t="s">
        <v>5570</v>
      </c>
      <c r="D5121" s="149" t="s">
        <v>25149</v>
      </c>
    </row>
    <row r="5122" spans="1:4" ht="13.5" x14ac:dyDescent="0.25">
      <c r="A5122" s="148">
        <v>72175</v>
      </c>
      <c r="B5122" s="148" t="s">
        <v>19156</v>
      </c>
      <c r="C5122" s="148" t="s">
        <v>5570</v>
      </c>
      <c r="D5122" s="149" t="s">
        <v>25150</v>
      </c>
    </row>
    <row r="5123" spans="1:4" ht="13.5" x14ac:dyDescent="0.25">
      <c r="A5123" s="148">
        <v>72176</v>
      </c>
      <c r="B5123" s="148" t="s">
        <v>19157</v>
      </c>
      <c r="C5123" s="148" t="s">
        <v>5570</v>
      </c>
      <c r="D5123" s="149" t="s">
        <v>25151</v>
      </c>
    </row>
    <row r="5124" spans="1:4" ht="13.5" x14ac:dyDescent="0.25">
      <c r="A5124" s="148">
        <v>72178</v>
      </c>
      <c r="B5124" s="148" t="s">
        <v>19158</v>
      </c>
      <c r="C5124" s="148" t="s">
        <v>5570</v>
      </c>
      <c r="D5124" s="149" t="s">
        <v>22547</v>
      </c>
    </row>
    <row r="5125" spans="1:4" ht="13.5" x14ac:dyDescent="0.25">
      <c r="A5125" s="148">
        <v>72179</v>
      </c>
      <c r="B5125" s="148" t="s">
        <v>19159</v>
      </c>
      <c r="C5125" s="148" t="s">
        <v>5570</v>
      </c>
      <c r="D5125" s="149" t="s">
        <v>20509</v>
      </c>
    </row>
    <row r="5126" spans="1:4" ht="13.5" x14ac:dyDescent="0.25">
      <c r="A5126" s="148">
        <v>72180</v>
      </c>
      <c r="B5126" s="148" t="s">
        <v>19160</v>
      </c>
      <c r="C5126" s="148" t="s">
        <v>5570</v>
      </c>
      <c r="D5126" s="149" t="s">
        <v>20940</v>
      </c>
    </row>
    <row r="5127" spans="1:4" ht="13.5" x14ac:dyDescent="0.25">
      <c r="A5127" s="148">
        <v>72181</v>
      </c>
      <c r="B5127" s="148" t="s">
        <v>19161</v>
      </c>
      <c r="C5127" s="148" t="s">
        <v>5570</v>
      </c>
      <c r="D5127" s="149" t="s">
        <v>14539</v>
      </c>
    </row>
    <row r="5128" spans="1:4" ht="13.5" x14ac:dyDescent="0.25">
      <c r="A5128" s="148" t="s">
        <v>19162</v>
      </c>
      <c r="B5128" s="148" t="s">
        <v>19163</v>
      </c>
      <c r="C5128" s="148" t="s">
        <v>5570</v>
      </c>
      <c r="D5128" s="149" t="s">
        <v>25152</v>
      </c>
    </row>
    <row r="5129" spans="1:4" ht="13.5" x14ac:dyDescent="0.25">
      <c r="A5129" s="148" t="s">
        <v>19164</v>
      </c>
      <c r="B5129" s="148" t="s">
        <v>19165</v>
      </c>
      <c r="C5129" s="148" t="s">
        <v>5570</v>
      </c>
      <c r="D5129" s="149" t="s">
        <v>25023</v>
      </c>
    </row>
    <row r="5130" spans="1:4" ht="13.5" x14ac:dyDescent="0.25">
      <c r="A5130" s="148" t="s">
        <v>19166</v>
      </c>
      <c r="B5130" s="148" t="s">
        <v>19167</v>
      </c>
      <c r="C5130" s="148" t="s">
        <v>5570</v>
      </c>
      <c r="D5130" s="149" t="s">
        <v>25153</v>
      </c>
    </row>
    <row r="5131" spans="1:4" ht="13.5" x14ac:dyDescent="0.25">
      <c r="A5131" s="148">
        <v>79627</v>
      </c>
      <c r="B5131" s="148" t="s">
        <v>19168</v>
      </c>
      <c r="C5131" s="148" t="s">
        <v>5570</v>
      </c>
      <c r="D5131" s="149" t="s">
        <v>25154</v>
      </c>
    </row>
    <row r="5132" spans="1:4" ht="13.5" x14ac:dyDescent="0.25">
      <c r="A5132" s="148">
        <v>96358</v>
      </c>
      <c r="B5132" s="148" t="s">
        <v>10790</v>
      </c>
      <c r="C5132" s="148" t="s">
        <v>5570</v>
      </c>
      <c r="D5132" s="149" t="s">
        <v>25155</v>
      </c>
    </row>
    <row r="5133" spans="1:4" ht="13.5" x14ac:dyDescent="0.25">
      <c r="A5133" s="148">
        <v>96359</v>
      </c>
      <c r="B5133" s="148" t="s">
        <v>10791</v>
      </c>
      <c r="C5133" s="148" t="s">
        <v>5570</v>
      </c>
      <c r="D5133" s="149" t="s">
        <v>25156</v>
      </c>
    </row>
    <row r="5134" spans="1:4" ht="13.5" x14ac:dyDescent="0.25">
      <c r="A5134" s="148">
        <v>96360</v>
      </c>
      <c r="B5134" s="148" t="s">
        <v>10792</v>
      </c>
      <c r="C5134" s="148" t="s">
        <v>5570</v>
      </c>
      <c r="D5134" s="149" t="s">
        <v>25157</v>
      </c>
    </row>
    <row r="5135" spans="1:4" ht="13.5" x14ac:dyDescent="0.25">
      <c r="A5135" s="148">
        <v>96361</v>
      </c>
      <c r="B5135" s="148" t="s">
        <v>10793</v>
      </c>
      <c r="C5135" s="148" t="s">
        <v>5570</v>
      </c>
      <c r="D5135" s="149" t="s">
        <v>25158</v>
      </c>
    </row>
    <row r="5136" spans="1:4" ht="13.5" x14ac:dyDescent="0.25">
      <c r="A5136" s="148">
        <v>96362</v>
      </c>
      <c r="B5136" s="148" t="s">
        <v>10794</v>
      </c>
      <c r="C5136" s="148" t="s">
        <v>5570</v>
      </c>
      <c r="D5136" s="149" t="s">
        <v>24233</v>
      </c>
    </row>
    <row r="5137" spans="1:4" ht="13.5" x14ac:dyDescent="0.25">
      <c r="A5137" s="148">
        <v>96363</v>
      </c>
      <c r="B5137" s="148" t="s">
        <v>10795</v>
      </c>
      <c r="C5137" s="148" t="s">
        <v>5570</v>
      </c>
      <c r="D5137" s="149" t="s">
        <v>25159</v>
      </c>
    </row>
    <row r="5138" spans="1:4" ht="13.5" x14ac:dyDescent="0.25">
      <c r="A5138" s="148">
        <v>96364</v>
      </c>
      <c r="B5138" s="148" t="s">
        <v>10796</v>
      </c>
      <c r="C5138" s="148" t="s">
        <v>5570</v>
      </c>
      <c r="D5138" s="149" t="s">
        <v>25160</v>
      </c>
    </row>
    <row r="5139" spans="1:4" ht="13.5" x14ac:dyDescent="0.25">
      <c r="A5139" s="148">
        <v>96365</v>
      </c>
      <c r="B5139" s="148" t="s">
        <v>10797</v>
      </c>
      <c r="C5139" s="148" t="s">
        <v>5570</v>
      </c>
      <c r="D5139" s="149" t="s">
        <v>25161</v>
      </c>
    </row>
    <row r="5140" spans="1:4" ht="13.5" x14ac:dyDescent="0.25">
      <c r="A5140" s="148">
        <v>96366</v>
      </c>
      <c r="B5140" s="148" t="s">
        <v>10798</v>
      </c>
      <c r="C5140" s="148" t="s">
        <v>5570</v>
      </c>
      <c r="D5140" s="149" t="s">
        <v>25162</v>
      </c>
    </row>
    <row r="5141" spans="1:4" ht="13.5" x14ac:dyDescent="0.25">
      <c r="A5141" s="148">
        <v>96367</v>
      </c>
      <c r="B5141" s="148" t="s">
        <v>10799</v>
      </c>
      <c r="C5141" s="148" t="s">
        <v>5570</v>
      </c>
      <c r="D5141" s="149" t="s">
        <v>25163</v>
      </c>
    </row>
    <row r="5142" spans="1:4" ht="13.5" x14ac:dyDescent="0.25">
      <c r="A5142" s="148">
        <v>96368</v>
      </c>
      <c r="B5142" s="148" t="s">
        <v>10800</v>
      </c>
      <c r="C5142" s="148" t="s">
        <v>5570</v>
      </c>
      <c r="D5142" s="149" t="s">
        <v>25164</v>
      </c>
    </row>
    <row r="5143" spans="1:4" ht="13.5" x14ac:dyDescent="0.25">
      <c r="A5143" s="148">
        <v>96369</v>
      </c>
      <c r="B5143" s="148" t="s">
        <v>10801</v>
      </c>
      <c r="C5143" s="148" t="s">
        <v>5570</v>
      </c>
      <c r="D5143" s="149" t="s">
        <v>25165</v>
      </c>
    </row>
    <row r="5144" spans="1:4" ht="13.5" x14ac:dyDescent="0.25">
      <c r="A5144" s="148">
        <v>96370</v>
      </c>
      <c r="B5144" s="148" t="s">
        <v>10802</v>
      </c>
      <c r="C5144" s="148" t="s">
        <v>5570</v>
      </c>
      <c r="D5144" s="149" t="s">
        <v>25166</v>
      </c>
    </row>
    <row r="5145" spans="1:4" ht="13.5" x14ac:dyDescent="0.25">
      <c r="A5145" s="148">
        <v>96371</v>
      </c>
      <c r="B5145" s="148" t="s">
        <v>10803</v>
      </c>
      <c r="C5145" s="148" t="s">
        <v>5570</v>
      </c>
      <c r="D5145" s="149" t="s">
        <v>25167</v>
      </c>
    </row>
    <row r="5146" spans="1:4" ht="13.5" x14ac:dyDescent="0.25">
      <c r="A5146" s="148">
        <v>96372</v>
      </c>
      <c r="B5146" s="148" t="s">
        <v>19169</v>
      </c>
      <c r="C5146" s="148" t="s">
        <v>5570</v>
      </c>
      <c r="D5146" s="149" t="s">
        <v>13342</v>
      </c>
    </row>
    <row r="5147" spans="1:4" ht="13.5" x14ac:dyDescent="0.25">
      <c r="A5147" s="148">
        <v>96373</v>
      </c>
      <c r="B5147" s="148" t="s">
        <v>10804</v>
      </c>
      <c r="C5147" s="148" t="s">
        <v>5237</v>
      </c>
      <c r="D5147" s="149" t="s">
        <v>23367</v>
      </c>
    </row>
    <row r="5148" spans="1:4" ht="13.5" x14ac:dyDescent="0.25">
      <c r="A5148" s="148">
        <v>96374</v>
      </c>
      <c r="B5148" s="148" t="s">
        <v>10805</v>
      </c>
      <c r="C5148" s="148" t="s">
        <v>5237</v>
      </c>
      <c r="D5148" s="149" t="s">
        <v>16708</v>
      </c>
    </row>
    <row r="5149" spans="1:4" ht="13.5" x14ac:dyDescent="0.25">
      <c r="A5149" s="148" t="s">
        <v>19170</v>
      </c>
      <c r="B5149" s="148" t="s">
        <v>19171</v>
      </c>
      <c r="C5149" s="148" t="s">
        <v>5570</v>
      </c>
      <c r="D5149" s="149" t="s">
        <v>25168</v>
      </c>
    </row>
    <row r="5150" spans="1:4" ht="13.5" x14ac:dyDescent="0.25">
      <c r="A5150" s="148" t="s">
        <v>19172</v>
      </c>
      <c r="B5150" s="148" t="s">
        <v>19173</v>
      </c>
      <c r="C5150" s="148" t="s">
        <v>5570</v>
      </c>
      <c r="D5150" s="149" t="s">
        <v>25169</v>
      </c>
    </row>
    <row r="5151" spans="1:4" ht="13.5" x14ac:dyDescent="0.25">
      <c r="A5151" s="148" t="s">
        <v>19174</v>
      </c>
      <c r="B5151" s="148" t="s">
        <v>19175</v>
      </c>
      <c r="C5151" s="148" t="s">
        <v>5570</v>
      </c>
      <c r="D5151" s="149" t="s">
        <v>25170</v>
      </c>
    </row>
    <row r="5152" spans="1:4" ht="13.5" x14ac:dyDescent="0.25">
      <c r="A5152" s="148" t="s">
        <v>19176</v>
      </c>
      <c r="B5152" s="148" t="s">
        <v>19177</v>
      </c>
      <c r="C5152" s="148" t="s">
        <v>5570</v>
      </c>
      <c r="D5152" s="149" t="s">
        <v>24981</v>
      </c>
    </row>
    <row r="5153" spans="1:4" ht="13.5" x14ac:dyDescent="0.25">
      <c r="A5153" s="148">
        <v>83694</v>
      </c>
      <c r="B5153" s="148" t="s">
        <v>19178</v>
      </c>
      <c r="C5153" s="148" t="s">
        <v>5570</v>
      </c>
      <c r="D5153" s="149" t="s">
        <v>15144</v>
      </c>
    </row>
    <row r="5154" spans="1:4" ht="13.5" x14ac:dyDescent="0.25">
      <c r="A5154" s="148" t="s">
        <v>19179</v>
      </c>
      <c r="B5154" s="148" t="s">
        <v>19180</v>
      </c>
      <c r="C5154" s="148" t="s">
        <v>5570</v>
      </c>
      <c r="D5154" s="149" t="s">
        <v>25171</v>
      </c>
    </row>
    <row r="5155" spans="1:4" ht="13.5" x14ac:dyDescent="0.25">
      <c r="A5155" s="148">
        <v>83771</v>
      </c>
      <c r="B5155" s="148" t="s">
        <v>19181</v>
      </c>
      <c r="C5155" s="148" t="s">
        <v>6703</v>
      </c>
      <c r="D5155" s="149" t="s">
        <v>13981</v>
      </c>
    </row>
    <row r="5156" spans="1:4" ht="13.5" x14ac:dyDescent="0.25">
      <c r="A5156" s="148">
        <v>92970</v>
      </c>
      <c r="B5156" s="148" t="s">
        <v>25172</v>
      </c>
      <c r="C5156" s="148" t="s">
        <v>5570</v>
      </c>
      <c r="D5156" s="149" t="s">
        <v>13011</v>
      </c>
    </row>
    <row r="5157" spans="1:4" ht="13.5" x14ac:dyDescent="0.25">
      <c r="A5157" s="148">
        <v>100576</v>
      </c>
      <c r="B5157" s="148" t="s">
        <v>10880</v>
      </c>
      <c r="C5157" s="148" t="s">
        <v>5570</v>
      </c>
      <c r="D5157" s="149" t="s">
        <v>12511</v>
      </c>
    </row>
    <row r="5158" spans="1:4" ht="13.5" x14ac:dyDescent="0.25">
      <c r="A5158" s="148">
        <v>100577</v>
      </c>
      <c r="B5158" s="148" t="s">
        <v>10881</v>
      </c>
      <c r="C5158" s="148" t="s">
        <v>5570</v>
      </c>
      <c r="D5158" s="149" t="s">
        <v>12914</v>
      </c>
    </row>
    <row r="5159" spans="1:4" ht="13.5" x14ac:dyDescent="0.25">
      <c r="A5159" s="148">
        <v>96388</v>
      </c>
      <c r="B5159" s="148" t="s">
        <v>10882</v>
      </c>
      <c r="C5159" s="148" t="s">
        <v>6703</v>
      </c>
      <c r="D5159" s="149" t="s">
        <v>14523</v>
      </c>
    </row>
    <row r="5160" spans="1:4" ht="13.5" x14ac:dyDescent="0.25">
      <c r="A5160" s="148">
        <v>96389</v>
      </c>
      <c r="B5160" s="148" t="s">
        <v>25173</v>
      </c>
      <c r="C5160" s="148" t="s">
        <v>6703</v>
      </c>
      <c r="D5160" s="149" t="s">
        <v>25174</v>
      </c>
    </row>
    <row r="5161" spans="1:4" ht="13.5" x14ac:dyDescent="0.25">
      <c r="A5161" s="148">
        <v>96390</v>
      </c>
      <c r="B5161" s="148" t="s">
        <v>25175</v>
      </c>
      <c r="C5161" s="148" t="s">
        <v>6703</v>
      </c>
      <c r="D5161" s="149" t="s">
        <v>21746</v>
      </c>
    </row>
    <row r="5162" spans="1:4" ht="13.5" x14ac:dyDescent="0.25">
      <c r="A5162" s="148">
        <v>96391</v>
      </c>
      <c r="B5162" s="148" t="s">
        <v>10885</v>
      </c>
      <c r="C5162" s="148" t="s">
        <v>6703</v>
      </c>
      <c r="D5162" s="149" t="s">
        <v>25176</v>
      </c>
    </row>
    <row r="5163" spans="1:4" ht="13.5" x14ac:dyDescent="0.25">
      <c r="A5163" s="148">
        <v>96392</v>
      </c>
      <c r="B5163" s="148" t="s">
        <v>10886</v>
      </c>
      <c r="C5163" s="148" t="s">
        <v>6703</v>
      </c>
      <c r="D5163" s="149" t="s">
        <v>25177</v>
      </c>
    </row>
    <row r="5164" spans="1:4" ht="13.5" x14ac:dyDescent="0.25">
      <c r="A5164" s="148">
        <v>96396</v>
      </c>
      <c r="B5164" s="148" t="s">
        <v>10887</v>
      </c>
      <c r="C5164" s="148" t="s">
        <v>6703</v>
      </c>
      <c r="D5164" s="149" t="s">
        <v>25178</v>
      </c>
    </row>
    <row r="5165" spans="1:4" ht="13.5" x14ac:dyDescent="0.25">
      <c r="A5165" s="148">
        <v>96397</v>
      </c>
      <c r="B5165" s="148" t="s">
        <v>10888</v>
      </c>
      <c r="C5165" s="148" t="s">
        <v>6703</v>
      </c>
      <c r="D5165" s="149" t="s">
        <v>16543</v>
      </c>
    </row>
    <row r="5166" spans="1:4" ht="13.5" x14ac:dyDescent="0.25">
      <c r="A5166" s="148">
        <v>96398</v>
      </c>
      <c r="B5166" s="148" t="s">
        <v>10889</v>
      </c>
      <c r="C5166" s="148" t="s">
        <v>6703</v>
      </c>
      <c r="D5166" s="149" t="s">
        <v>25179</v>
      </c>
    </row>
    <row r="5167" spans="1:4" ht="13.5" x14ac:dyDescent="0.25">
      <c r="A5167" s="148">
        <v>96399</v>
      </c>
      <c r="B5167" s="148" t="s">
        <v>25180</v>
      </c>
      <c r="C5167" s="148" t="s">
        <v>6703</v>
      </c>
      <c r="D5167" s="149" t="s">
        <v>25181</v>
      </c>
    </row>
    <row r="5168" spans="1:4" ht="13.5" x14ac:dyDescent="0.25">
      <c r="A5168" s="148">
        <v>96400</v>
      </c>
      <c r="B5168" s="148" t="s">
        <v>10891</v>
      </c>
      <c r="C5168" s="148" t="s">
        <v>6703</v>
      </c>
      <c r="D5168" s="149" t="s">
        <v>25182</v>
      </c>
    </row>
    <row r="5169" spans="1:4" ht="13.5" x14ac:dyDescent="0.25">
      <c r="A5169" s="148">
        <v>96401</v>
      </c>
      <c r="B5169" s="148" t="s">
        <v>19182</v>
      </c>
      <c r="C5169" s="148" t="s">
        <v>5570</v>
      </c>
      <c r="D5169" s="149" t="s">
        <v>13719</v>
      </c>
    </row>
    <row r="5170" spans="1:4" ht="13.5" x14ac:dyDescent="0.25">
      <c r="A5170" s="148">
        <v>96402</v>
      </c>
      <c r="B5170" s="148" t="s">
        <v>10892</v>
      </c>
      <c r="C5170" s="148" t="s">
        <v>5570</v>
      </c>
      <c r="D5170" s="149" t="s">
        <v>14515</v>
      </c>
    </row>
    <row r="5171" spans="1:4" ht="13.5" x14ac:dyDescent="0.25">
      <c r="A5171" s="148">
        <v>100564</v>
      </c>
      <c r="B5171" s="148" t="s">
        <v>10893</v>
      </c>
      <c r="C5171" s="148" t="s">
        <v>6703</v>
      </c>
      <c r="D5171" s="149" t="s">
        <v>25183</v>
      </c>
    </row>
    <row r="5172" spans="1:4" ht="13.5" x14ac:dyDescent="0.25">
      <c r="A5172" s="148">
        <v>100565</v>
      </c>
      <c r="B5172" s="148" t="s">
        <v>10894</v>
      </c>
      <c r="C5172" s="148" t="s">
        <v>6703</v>
      </c>
      <c r="D5172" s="149" t="s">
        <v>25184</v>
      </c>
    </row>
    <row r="5173" spans="1:4" ht="13.5" x14ac:dyDescent="0.25">
      <c r="A5173" s="148">
        <v>100566</v>
      </c>
      <c r="B5173" s="148" t="s">
        <v>10895</v>
      </c>
      <c r="C5173" s="148" t="s">
        <v>6703</v>
      </c>
      <c r="D5173" s="149" t="s">
        <v>25185</v>
      </c>
    </row>
    <row r="5174" spans="1:4" ht="13.5" x14ac:dyDescent="0.25">
      <c r="A5174" s="148">
        <v>100567</v>
      </c>
      <c r="B5174" s="148" t="s">
        <v>10896</v>
      </c>
      <c r="C5174" s="148" t="s">
        <v>6703</v>
      </c>
      <c r="D5174" s="149" t="s">
        <v>12960</v>
      </c>
    </row>
    <row r="5175" spans="1:4" ht="13.5" x14ac:dyDescent="0.25">
      <c r="A5175" s="148">
        <v>100568</v>
      </c>
      <c r="B5175" s="148" t="s">
        <v>10897</v>
      </c>
      <c r="C5175" s="148" t="s">
        <v>6703</v>
      </c>
      <c r="D5175" s="149" t="s">
        <v>25186</v>
      </c>
    </row>
    <row r="5176" spans="1:4" ht="13.5" x14ac:dyDescent="0.25">
      <c r="A5176" s="148">
        <v>100569</v>
      </c>
      <c r="B5176" s="148" t="s">
        <v>10898</v>
      </c>
      <c r="C5176" s="148" t="s">
        <v>6703</v>
      </c>
      <c r="D5176" s="149" t="s">
        <v>25187</v>
      </c>
    </row>
    <row r="5177" spans="1:4" ht="13.5" x14ac:dyDescent="0.25">
      <c r="A5177" s="148">
        <v>100570</v>
      </c>
      <c r="B5177" s="148" t="s">
        <v>10899</v>
      </c>
      <c r="C5177" s="148" t="s">
        <v>6703</v>
      </c>
      <c r="D5177" s="149" t="s">
        <v>25188</v>
      </c>
    </row>
    <row r="5178" spans="1:4" ht="13.5" x14ac:dyDescent="0.25">
      <c r="A5178" s="148">
        <v>100571</v>
      </c>
      <c r="B5178" s="148" t="s">
        <v>10900</v>
      </c>
      <c r="C5178" s="148" t="s">
        <v>6703</v>
      </c>
      <c r="D5178" s="149" t="s">
        <v>25189</v>
      </c>
    </row>
    <row r="5179" spans="1:4" ht="13.5" x14ac:dyDescent="0.25">
      <c r="A5179" s="148">
        <v>100572</v>
      </c>
      <c r="B5179" s="148" t="s">
        <v>10901</v>
      </c>
      <c r="C5179" s="148" t="s">
        <v>6703</v>
      </c>
      <c r="D5179" s="149" t="s">
        <v>25190</v>
      </c>
    </row>
    <row r="5180" spans="1:4" ht="13.5" x14ac:dyDescent="0.25">
      <c r="A5180" s="148">
        <v>100573</v>
      </c>
      <c r="B5180" s="148" t="s">
        <v>10902</v>
      </c>
      <c r="C5180" s="148" t="s">
        <v>6703</v>
      </c>
      <c r="D5180" s="149" t="s">
        <v>25191</v>
      </c>
    </row>
    <row r="5181" spans="1:4" ht="13.5" x14ac:dyDescent="0.25">
      <c r="A5181" s="148">
        <v>100574</v>
      </c>
      <c r="B5181" s="148" t="s">
        <v>10903</v>
      </c>
      <c r="C5181" s="148" t="s">
        <v>6703</v>
      </c>
      <c r="D5181" s="149" t="s">
        <v>12861</v>
      </c>
    </row>
    <row r="5182" spans="1:4" ht="13.5" x14ac:dyDescent="0.25">
      <c r="A5182" s="148">
        <v>100575</v>
      </c>
      <c r="B5182" s="148" t="s">
        <v>10904</v>
      </c>
      <c r="C5182" s="148" t="s">
        <v>5570</v>
      </c>
      <c r="D5182" s="149" t="s">
        <v>12503</v>
      </c>
    </row>
    <row r="5183" spans="1:4" ht="13.5" x14ac:dyDescent="0.25">
      <c r="A5183" s="148">
        <v>72799</v>
      </c>
      <c r="B5183" s="148" t="s">
        <v>19183</v>
      </c>
      <c r="C5183" s="148" t="s">
        <v>5570</v>
      </c>
      <c r="D5183" s="149" t="s">
        <v>25192</v>
      </c>
    </row>
    <row r="5184" spans="1:4" ht="13.5" x14ac:dyDescent="0.25">
      <c r="A5184" s="148">
        <v>72942</v>
      </c>
      <c r="B5184" s="148" t="s">
        <v>25193</v>
      </c>
      <c r="C5184" s="148" t="s">
        <v>5570</v>
      </c>
      <c r="D5184" s="149" t="s">
        <v>13083</v>
      </c>
    </row>
    <row r="5185" spans="1:4" ht="13.5" x14ac:dyDescent="0.25">
      <c r="A5185" s="148">
        <v>72943</v>
      </c>
      <c r="B5185" s="148" t="s">
        <v>25194</v>
      </c>
      <c r="C5185" s="148" t="s">
        <v>5570</v>
      </c>
      <c r="D5185" s="149" t="s">
        <v>14910</v>
      </c>
    </row>
    <row r="5186" spans="1:4" ht="13.5" x14ac:dyDescent="0.25">
      <c r="A5186" s="148">
        <v>72972</v>
      </c>
      <c r="B5186" s="148" t="s">
        <v>25195</v>
      </c>
      <c r="C5186" s="148" t="s">
        <v>5570</v>
      </c>
      <c r="D5186" s="149" t="s">
        <v>13280</v>
      </c>
    </row>
    <row r="5187" spans="1:4" ht="13.5" x14ac:dyDescent="0.25">
      <c r="A5187" s="148">
        <v>72973</v>
      </c>
      <c r="B5187" s="148" t="s">
        <v>25196</v>
      </c>
      <c r="C5187" s="148" t="s">
        <v>5237</v>
      </c>
      <c r="D5187" s="149" t="s">
        <v>14487</v>
      </c>
    </row>
    <row r="5188" spans="1:4" ht="13.5" x14ac:dyDescent="0.25">
      <c r="A5188" s="148">
        <v>72974</v>
      </c>
      <c r="B5188" s="148" t="s">
        <v>25197</v>
      </c>
      <c r="C5188" s="148" t="s">
        <v>5570</v>
      </c>
      <c r="D5188" s="149" t="s">
        <v>13417</v>
      </c>
    </row>
    <row r="5189" spans="1:4" ht="13.5" x14ac:dyDescent="0.25">
      <c r="A5189" s="148">
        <v>72975</v>
      </c>
      <c r="B5189" s="148" t="s">
        <v>25198</v>
      </c>
      <c r="C5189" s="148" t="s">
        <v>5570</v>
      </c>
      <c r="D5189" s="149" t="s">
        <v>13370</v>
      </c>
    </row>
    <row r="5190" spans="1:4" ht="13.5" x14ac:dyDescent="0.25">
      <c r="A5190" s="148">
        <v>72978</v>
      </c>
      <c r="B5190" s="148" t="s">
        <v>25199</v>
      </c>
      <c r="C5190" s="148" t="s">
        <v>5237</v>
      </c>
      <c r="D5190" s="149" t="s">
        <v>13417</v>
      </c>
    </row>
    <row r="5191" spans="1:4" ht="13.5" x14ac:dyDescent="0.25">
      <c r="A5191" s="148">
        <v>72979</v>
      </c>
      <c r="B5191" s="148" t="s">
        <v>25200</v>
      </c>
      <c r="C5191" s="148" t="s">
        <v>5570</v>
      </c>
      <c r="D5191" s="149" t="s">
        <v>25201</v>
      </c>
    </row>
    <row r="5192" spans="1:4" ht="13.5" x14ac:dyDescent="0.25">
      <c r="A5192" s="148" t="s">
        <v>25202</v>
      </c>
      <c r="B5192" s="148" t="s">
        <v>25203</v>
      </c>
      <c r="C5192" s="148" t="s">
        <v>5570</v>
      </c>
      <c r="D5192" s="149" t="s">
        <v>12499</v>
      </c>
    </row>
    <row r="5193" spans="1:4" ht="13.5" x14ac:dyDescent="0.25">
      <c r="A5193" s="148" t="s">
        <v>25204</v>
      </c>
      <c r="B5193" s="148" t="s">
        <v>25205</v>
      </c>
      <c r="C5193" s="148" t="s">
        <v>6703</v>
      </c>
      <c r="D5193" s="149" t="s">
        <v>25206</v>
      </c>
    </row>
    <row r="5194" spans="1:4" ht="13.5" x14ac:dyDescent="0.25">
      <c r="A5194" s="148" t="s">
        <v>25207</v>
      </c>
      <c r="B5194" s="148" t="s">
        <v>25208</v>
      </c>
      <c r="C5194" s="148" t="s">
        <v>6703</v>
      </c>
      <c r="D5194" s="149" t="s">
        <v>25209</v>
      </c>
    </row>
    <row r="5195" spans="1:4" ht="13.5" x14ac:dyDescent="0.25">
      <c r="A5195" s="148">
        <v>92391</v>
      </c>
      <c r="B5195" s="148" t="s">
        <v>10907</v>
      </c>
      <c r="C5195" s="148" t="s">
        <v>5570</v>
      </c>
      <c r="D5195" s="149" t="s">
        <v>25210</v>
      </c>
    </row>
    <row r="5196" spans="1:4" ht="13.5" x14ac:dyDescent="0.25">
      <c r="A5196" s="148">
        <v>92392</v>
      </c>
      <c r="B5196" s="148" t="s">
        <v>10908</v>
      </c>
      <c r="C5196" s="148" t="s">
        <v>5570</v>
      </c>
      <c r="D5196" s="149" t="s">
        <v>25211</v>
      </c>
    </row>
    <row r="5197" spans="1:4" ht="13.5" x14ac:dyDescent="0.25">
      <c r="A5197" s="148">
        <v>92393</v>
      </c>
      <c r="B5197" s="148" t="s">
        <v>10909</v>
      </c>
      <c r="C5197" s="148" t="s">
        <v>5570</v>
      </c>
      <c r="D5197" s="149" t="s">
        <v>25113</v>
      </c>
    </row>
    <row r="5198" spans="1:4" ht="13.5" x14ac:dyDescent="0.25">
      <c r="A5198" s="148">
        <v>92394</v>
      </c>
      <c r="B5198" s="148" t="s">
        <v>10910</v>
      </c>
      <c r="C5198" s="148" t="s">
        <v>5570</v>
      </c>
      <c r="D5198" s="149" t="s">
        <v>25212</v>
      </c>
    </row>
    <row r="5199" spans="1:4" ht="13.5" x14ac:dyDescent="0.25">
      <c r="A5199" s="148">
        <v>92395</v>
      </c>
      <c r="B5199" s="148" t="s">
        <v>10911</v>
      </c>
      <c r="C5199" s="148" t="s">
        <v>5570</v>
      </c>
      <c r="D5199" s="149" t="s">
        <v>20663</v>
      </c>
    </row>
    <row r="5200" spans="1:4" ht="13.5" x14ac:dyDescent="0.25">
      <c r="A5200" s="148">
        <v>92396</v>
      </c>
      <c r="B5200" s="148" t="s">
        <v>10912</v>
      </c>
      <c r="C5200" s="148" t="s">
        <v>5570</v>
      </c>
      <c r="D5200" s="149" t="s">
        <v>25213</v>
      </c>
    </row>
    <row r="5201" spans="1:4" ht="13.5" x14ac:dyDescent="0.25">
      <c r="A5201" s="148">
        <v>92397</v>
      </c>
      <c r="B5201" s="148" t="s">
        <v>10913</v>
      </c>
      <c r="C5201" s="148" t="s">
        <v>5570</v>
      </c>
      <c r="D5201" s="149" t="s">
        <v>13759</v>
      </c>
    </row>
    <row r="5202" spans="1:4" ht="13.5" x14ac:dyDescent="0.25">
      <c r="A5202" s="148">
        <v>92398</v>
      </c>
      <c r="B5202" s="148" t="s">
        <v>10914</v>
      </c>
      <c r="C5202" s="148" t="s">
        <v>5570</v>
      </c>
      <c r="D5202" s="149" t="s">
        <v>25214</v>
      </c>
    </row>
    <row r="5203" spans="1:4" ht="13.5" x14ac:dyDescent="0.25">
      <c r="A5203" s="148">
        <v>92399</v>
      </c>
      <c r="B5203" s="148" t="s">
        <v>10915</v>
      </c>
      <c r="C5203" s="148" t="s">
        <v>5570</v>
      </c>
      <c r="D5203" s="149" t="s">
        <v>14072</v>
      </c>
    </row>
    <row r="5204" spans="1:4" ht="13.5" x14ac:dyDescent="0.25">
      <c r="A5204" s="148">
        <v>92400</v>
      </c>
      <c r="B5204" s="148" t="s">
        <v>10916</v>
      </c>
      <c r="C5204" s="148" t="s">
        <v>5570</v>
      </c>
      <c r="D5204" s="149" t="s">
        <v>25215</v>
      </c>
    </row>
    <row r="5205" spans="1:4" ht="13.5" x14ac:dyDescent="0.25">
      <c r="A5205" s="148">
        <v>92401</v>
      </c>
      <c r="B5205" s="148" t="s">
        <v>10917</v>
      </c>
      <c r="C5205" s="148" t="s">
        <v>5570</v>
      </c>
      <c r="D5205" s="149" t="s">
        <v>25216</v>
      </c>
    </row>
    <row r="5206" spans="1:4" ht="13.5" x14ac:dyDescent="0.25">
      <c r="A5206" s="148">
        <v>92402</v>
      </c>
      <c r="B5206" s="148" t="s">
        <v>10918</v>
      </c>
      <c r="C5206" s="148" t="s">
        <v>5570</v>
      </c>
      <c r="D5206" s="149" t="s">
        <v>25217</v>
      </c>
    </row>
    <row r="5207" spans="1:4" ht="13.5" x14ac:dyDescent="0.25">
      <c r="A5207" s="148">
        <v>92403</v>
      </c>
      <c r="B5207" s="148" t="s">
        <v>10919</v>
      </c>
      <c r="C5207" s="148" t="s">
        <v>5570</v>
      </c>
      <c r="D5207" s="149" t="s">
        <v>25218</v>
      </c>
    </row>
    <row r="5208" spans="1:4" ht="13.5" x14ac:dyDescent="0.25">
      <c r="A5208" s="148">
        <v>92404</v>
      </c>
      <c r="B5208" s="148" t="s">
        <v>10920</v>
      </c>
      <c r="C5208" s="148" t="s">
        <v>5570</v>
      </c>
      <c r="D5208" s="149" t="s">
        <v>25219</v>
      </c>
    </row>
    <row r="5209" spans="1:4" ht="13.5" x14ac:dyDescent="0.25">
      <c r="A5209" s="148">
        <v>92405</v>
      </c>
      <c r="B5209" s="148" t="s">
        <v>10921</v>
      </c>
      <c r="C5209" s="148" t="s">
        <v>5570</v>
      </c>
      <c r="D5209" s="149" t="s">
        <v>25220</v>
      </c>
    </row>
    <row r="5210" spans="1:4" ht="13.5" x14ac:dyDescent="0.25">
      <c r="A5210" s="148">
        <v>92406</v>
      </c>
      <c r="B5210" s="148" t="s">
        <v>10922</v>
      </c>
      <c r="C5210" s="148" t="s">
        <v>5570</v>
      </c>
      <c r="D5210" s="149" t="s">
        <v>25216</v>
      </c>
    </row>
    <row r="5211" spans="1:4" ht="13.5" x14ac:dyDescent="0.25">
      <c r="A5211" s="148">
        <v>92407</v>
      </c>
      <c r="B5211" s="148" t="s">
        <v>10923</v>
      </c>
      <c r="C5211" s="148" t="s">
        <v>5570</v>
      </c>
      <c r="D5211" s="149" t="s">
        <v>25221</v>
      </c>
    </row>
    <row r="5212" spans="1:4" ht="13.5" x14ac:dyDescent="0.25">
      <c r="A5212" s="148">
        <v>93679</v>
      </c>
      <c r="B5212" s="148" t="s">
        <v>10924</v>
      </c>
      <c r="C5212" s="148" t="s">
        <v>5570</v>
      </c>
      <c r="D5212" s="149" t="s">
        <v>25222</v>
      </c>
    </row>
    <row r="5213" spans="1:4" ht="13.5" x14ac:dyDescent="0.25">
      <c r="A5213" s="148">
        <v>93680</v>
      </c>
      <c r="B5213" s="148" t="s">
        <v>10925</v>
      </c>
      <c r="C5213" s="148" t="s">
        <v>5570</v>
      </c>
      <c r="D5213" s="149" t="s">
        <v>25223</v>
      </c>
    </row>
    <row r="5214" spans="1:4" ht="13.5" x14ac:dyDescent="0.25">
      <c r="A5214" s="148">
        <v>93681</v>
      </c>
      <c r="B5214" s="148" t="s">
        <v>10926</v>
      </c>
      <c r="C5214" s="148" t="s">
        <v>5570</v>
      </c>
      <c r="D5214" s="149" t="s">
        <v>25224</v>
      </c>
    </row>
    <row r="5215" spans="1:4" ht="13.5" x14ac:dyDescent="0.25">
      <c r="A5215" s="148">
        <v>93682</v>
      </c>
      <c r="B5215" s="148" t="s">
        <v>10927</v>
      </c>
      <c r="C5215" s="148" t="s">
        <v>5570</v>
      </c>
      <c r="D5215" s="149" t="s">
        <v>22394</v>
      </c>
    </row>
    <row r="5216" spans="1:4" ht="13.5" x14ac:dyDescent="0.25">
      <c r="A5216" s="148">
        <v>97114</v>
      </c>
      <c r="B5216" s="148" t="s">
        <v>10938</v>
      </c>
      <c r="C5216" s="148" t="s">
        <v>5237</v>
      </c>
      <c r="D5216" s="149" t="s">
        <v>12615</v>
      </c>
    </row>
    <row r="5217" spans="1:4" ht="13.5" x14ac:dyDescent="0.25">
      <c r="A5217" s="148">
        <v>97115</v>
      </c>
      <c r="B5217" s="148" t="s">
        <v>10939</v>
      </c>
      <c r="C5217" s="148" t="s">
        <v>6634</v>
      </c>
      <c r="D5217" s="149" t="s">
        <v>25225</v>
      </c>
    </row>
    <row r="5218" spans="1:4" ht="13.5" x14ac:dyDescent="0.25">
      <c r="A5218" s="148">
        <v>97120</v>
      </c>
      <c r="B5218" s="148" t="s">
        <v>10944</v>
      </c>
      <c r="C5218" s="148" t="s">
        <v>6634</v>
      </c>
      <c r="D5218" s="149" t="s">
        <v>14455</v>
      </c>
    </row>
    <row r="5219" spans="1:4" ht="13.5" x14ac:dyDescent="0.25">
      <c r="A5219" s="148">
        <v>97802</v>
      </c>
      <c r="B5219" s="148" t="s">
        <v>25226</v>
      </c>
      <c r="C5219" s="148" t="s">
        <v>5570</v>
      </c>
      <c r="D5219" s="149" t="s">
        <v>12522</v>
      </c>
    </row>
    <row r="5220" spans="1:4" ht="13.5" x14ac:dyDescent="0.25">
      <c r="A5220" s="148">
        <v>97803</v>
      </c>
      <c r="B5220" s="148" t="s">
        <v>25227</v>
      </c>
      <c r="C5220" s="148" t="s">
        <v>5570</v>
      </c>
      <c r="D5220" s="149" t="s">
        <v>14488</v>
      </c>
    </row>
    <row r="5221" spans="1:4" ht="13.5" x14ac:dyDescent="0.25">
      <c r="A5221" s="148">
        <v>97805</v>
      </c>
      <c r="B5221" s="148" t="s">
        <v>25228</v>
      </c>
      <c r="C5221" s="148" t="s">
        <v>5570</v>
      </c>
      <c r="D5221" s="149" t="s">
        <v>13029</v>
      </c>
    </row>
    <row r="5222" spans="1:4" ht="13.5" x14ac:dyDescent="0.25">
      <c r="A5222" s="148">
        <v>97806</v>
      </c>
      <c r="B5222" s="148" t="s">
        <v>25229</v>
      </c>
      <c r="C5222" s="148" t="s">
        <v>5570</v>
      </c>
      <c r="D5222" s="149" t="s">
        <v>25230</v>
      </c>
    </row>
    <row r="5223" spans="1:4" ht="13.5" x14ac:dyDescent="0.25">
      <c r="A5223" s="148">
        <v>97807</v>
      </c>
      <c r="B5223" s="148" t="s">
        <v>25231</v>
      </c>
      <c r="C5223" s="148" t="s">
        <v>5570</v>
      </c>
      <c r="D5223" s="149" t="s">
        <v>15604</v>
      </c>
    </row>
    <row r="5224" spans="1:4" ht="13.5" x14ac:dyDescent="0.25">
      <c r="A5224" s="148">
        <v>97809</v>
      </c>
      <c r="B5224" s="148" t="s">
        <v>25232</v>
      </c>
      <c r="C5224" s="148" t="s">
        <v>5570</v>
      </c>
      <c r="D5224" s="149" t="s">
        <v>21475</v>
      </c>
    </row>
    <row r="5225" spans="1:4" ht="13.5" x14ac:dyDescent="0.25">
      <c r="A5225" s="148">
        <v>97810</v>
      </c>
      <c r="B5225" s="148" t="s">
        <v>25233</v>
      </c>
      <c r="C5225" s="148" t="s">
        <v>5570</v>
      </c>
      <c r="D5225" s="149" t="s">
        <v>22219</v>
      </c>
    </row>
    <row r="5226" spans="1:4" ht="13.5" x14ac:dyDescent="0.25">
      <c r="A5226" s="148">
        <v>97811</v>
      </c>
      <c r="B5226" s="148" t="s">
        <v>25234</v>
      </c>
      <c r="C5226" s="148" t="s">
        <v>5570</v>
      </c>
      <c r="D5226" s="149" t="s">
        <v>16628</v>
      </c>
    </row>
    <row r="5227" spans="1:4" ht="13.5" x14ac:dyDescent="0.25">
      <c r="A5227" s="148">
        <v>97813</v>
      </c>
      <c r="B5227" s="148" t="s">
        <v>25235</v>
      </c>
      <c r="C5227" s="148" t="s">
        <v>5570</v>
      </c>
      <c r="D5227" s="149" t="s">
        <v>12563</v>
      </c>
    </row>
    <row r="5228" spans="1:4" ht="13.5" x14ac:dyDescent="0.25">
      <c r="A5228" s="148">
        <v>97814</v>
      </c>
      <c r="B5228" s="148" t="s">
        <v>25236</v>
      </c>
      <c r="C5228" s="148" t="s">
        <v>5570</v>
      </c>
      <c r="D5228" s="149" t="s">
        <v>24229</v>
      </c>
    </row>
    <row r="5229" spans="1:4" ht="13.5" x14ac:dyDescent="0.25">
      <c r="A5229" s="148">
        <v>97816</v>
      </c>
      <c r="B5229" s="148" t="s">
        <v>25237</v>
      </c>
      <c r="C5229" s="148" t="s">
        <v>5570</v>
      </c>
      <c r="D5229" s="149" t="s">
        <v>15061</v>
      </c>
    </row>
    <row r="5230" spans="1:4" ht="13.5" x14ac:dyDescent="0.25">
      <c r="A5230" s="148">
        <v>97817</v>
      </c>
      <c r="B5230" s="148" t="s">
        <v>25238</v>
      </c>
      <c r="C5230" s="148" t="s">
        <v>5570</v>
      </c>
      <c r="D5230" s="149" t="s">
        <v>13788</v>
      </c>
    </row>
    <row r="5231" spans="1:4" ht="13.5" x14ac:dyDescent="0.25">
      <c r="A5231" s="148">
        <v>97818</v>
      </c>
      <c r="B5231" s="148" t="s">
        <v>25239</v>
      </c>
      <c r="C5231" s="148" t="s">
        <v>5570</v>
      </c>
      <c r="D5231" s="149" t="s">
        <v>23743</v>
      </c>
    </row>
    <row r="5232" spans="1:4" ht="13.5" x14ac:dyDescent="0.25">
      <c r="A5232" s="148">
        <v>97820</v>
      </c>
      <c r="B5232" s="148" t="s">
        <v>25240</v>
      </c>
      <c r="C5232" s="148" t="s">
        <v>5570</v>
      </c>
      <c r="D5232" s="149" t="s">
        <v>25241</v>
      </c>
    </row>
    <row r="5233" spans="1:4" ht="13.5" x14ac:dyDescent="0.25">
      <c r="A5233" s="148">
        <v>97821</v>
      </c>
      <c r="B5233" s="148" t="s">
        <v>25242</v>
      </c>
      <c r="C5233" s="148" t="s">
        <v>5570</v>
      </c>
      <c r="D5233" s="149" t="s">
        <v>14438</v>
      </c>
    </row>
    <row r="5234" spans="1:4" ht="13.5" x14ac:dyDescent="0.25">
      <c r="A5234" s="148">
        <v>97822</v>
      </c>
      <c r="B5234" s="148" t="s">
        <v>25243</v>
      </c>
      <c r="C5234" s="148" t="s">
        <v>5570</v>
      </c>
      <c r="D5234" s="149" t="s">
        <v>22547</v>
      </c>
    </row>
    <row r="5235" spans="1:4" ht="13.5" x14ac:dyDescent="0.25">
      <c r="A5235" s="148">
        <v>72947</v>
      </c>
      <c r="B5235" s="148" t="s">
        <v>19184</v>
      </c>
      <c r="C5235" s="148" t="s">
        <v>5570</v>
      </c>
      <c r="D5235" s="149" t="s">
        <v>20363</v>
      </c>
    </row>
    <row r="5236" spans="1:4" ht="13.5" x14ac:dyDescent="0.25">
      <c r="A5236" s="148">
        <v>83693</v>
      </c>
      <c r="B5236" s="148" t="s">
        <v>19185</v>
      </c>
      <c r="C5236" s="148" t="s">
        <v>5570</v>
      </c>
      <c r="D5236" s="149" t="s">
        <v>15037</v>
      </c>
    </row>
    <row r="5237" spans="1:4" ht="13.5" x14ac:dyDescent="0.25">
      <c r="A5237" s="148" t="s">
        <v>25244</v>
      </c>
      <c r="B5237" s="148" t="s">
        <v>25245</v>
      </c>
      <c r="C5237" s="148" t="s">
        <v>5237</v>
      </c>
      <c r="D5237" s="149" t="s">
        <v>25246</v>
      </c>
    </row>
    <row r="5238" spans="1:4" ht="13.5" x14ac:dyDescent="0.25">
      <c r="A5238" s="148" t="s">
        <v>25247</v>
      </c>
      <c r="B5238" s="148" t="s">
        <v>25248</v>
      </c>
      <c r="C5238" s="148" t="s">
        <v>5237</v>
      </c>
      <c r="D5238" s="149" t="s">
        <v>25249</v>
      </c>
    </row>
    <row r="5239" spans="1:4" ht="13.5" x14ac:dyDescent="0.25">
      <c r="A5239" s="148" t="s">
        <v>25250</v>
      </c>
      <c r="B5239" s="148" t="s">
        <v>25251</v>
      </c>
      <c r="C5239" s="148" t="s">
        <v>5570</v>
      </c>
      <c r="D5239" s="149" t="s">
        <v>25252</v>
      </c>
    </row>
    <row r="5240" spans="1:4" ht="13.5" x14ac:dyDescent="0.25">
      <c r="A5240" s="148">
        <v>72962</v>
      </c>
      <c r="B5240" s="148" t="s">
        <v>25253</v>
      </c>
      <c r="C5240" s="148" t="s">
        <v>10968</v>
      </c>
      <c r="D5240" s="149" t="s">
        <v>25254</v>
      </c>
    </row>
    <row r="5241" spans="1:4" ht="13.5" x14ac:dyDescent="0.25">
      <c r="A5241" s="148">
        <v>72963</v>
      </c>
      <c r="B5241" s="148" t="s">
        <v>25255</v>
      </c>
      <c r="C5241" s="148" t="s">
        <v>10968</v>
      </c>
      <c r="D5241" s="149" t="s">
        <v>25256</v>
      </c>
    </row>
    <row r="5242" spans="1:4" ht="13.5" x14ac:dyDescent="0.25">
      <c r="A5242" s="148" t="s">
        <v>25257</v>
      </c>
      <c r="B5242" s="148" t="s">
        <v>25258</v>
      </c>
      <c r="C5242" s="148" t="s">
        <v>6703</v>
      </c>
      <c r="D5242" s="149" t="s">
        <v>25259</v>
      </c>
    </row>
    <row r="5243" spans="1:4" ht="13.5" x14ac:dyDescent="0.25">
      <c r="A5243" s="148">
        <v>95995</v>
      </c>
      <c r="B5243" s="148" t="s">
        <v>10959</v>
      </c>
      <c r="C5243" s="148" t="s">
        <v>6703</v>
      </c>
      <c r="D5243" s="149" t="s">
        <v>25260</v>
      </c>
    </row>
    <row r="5244" spans="1:4" ht="13.5" x14ac:dyDescent="0.25">
      <c r="A5244" s="148">
        <v>95996</v>
      </c>
      <c r="B5244" s="148" t="s">
        <v>10960</v>
      </c>
      <c r="C5244" s="148" t="s">
        <v>6703</v>
      </c>
      <c r="D5244" s="149" t="s">
        <v>25261</v>
      </c>
    </row>
    <row r="5245" spans="1:4" ht="13.5" x14ac:dyDescent="0.25">
      <c r="A5245" s="148">
        <v>96001</v>
      </c>
      <c r="B5245" s="148" t="s">
        <v>10961</v>
      </c>
      <c r="C5245" s="148" t="s">
        <v>5570</v>
      </c>
      <c r="D5245" s="149" t="s">
        <v>25262</v>
      </c>
    </row>
    <row r="5246" spans="1:4" ht="13.5" x14ac:dyDescent="0.25">
      <c r="A5246" s="148">
        <v>96393</v>
      </c>
      <c r="B5246" s="148" t="s">
        <v>25263</v>
      </c>
      <c r="C5246" s="148" t="s">
        <v>6703</v>
      </c>
      <c r="D5246" s="149" t="s">
        <v>25264</v>
      </c>
    </row>
    <row r="5247" spans="1:4" ht="13.5" x14ac:dyDescent="0.25">
      <c r="A5247" s="148">
        <v>96394</v>
      </c>
      <c r="B5247" s="148" t="s">
        <v>25265</v>
      </c>
      <c r="C5247" s="148" t="s">
        <v>6703</v>
      </c>
      <c r="D5247" s="149" t="s">
        <v>25266</v>
      </c>
    </row>
    <row r="5248" spans="1:4" ht="13.5" x14ac:dyDescent="0.25">
      <c r="A5248" s="148">
        <v>96395</v>
      </c>
      <c r="B5248" s="148" t="s">
        <v>25267</v>
      </c>
      <c r="C5248" s="148" t="s">
        <v>6703</v>
      </c>
      <c r="D5248" s="149" t="s">
        <v>25268</v>
      </c>
    </row>
    <row r="5249" spans="1:4" ht="13.5" x14ac:dyDescent="0.25">
      <c r="A5249" s="148">
        <v>73445</v>
      </c>
      <c r="B5249" s="148" t="s">
        <v>25269</v>
      </c>
      <c r="C5249" s="148" t="s">
        <v>5570</v>
      </c>
      <c r="D5249" s="149" t="s">
        <v>14263</v>
      </c>
    </row>
    <row r="5250" spans="1:4" ht="13.5" x14ac:dyDescent="0.25">
      <c r="A5250" s="148">
        <v>73446</v>
      </c>
      <c r="B5250" s="148" t="s">
        <v>25270</v>
      </c>
      <c r="C5250" s="148" t="s">
        <v>5570</v>
      </c>
      <c r="D5250" s="149" t="s">
        <v>25271</v>
      </c>
    </row>
    <row r="5251" spans="1:4" ht="13.5" x14ac:dyDescent="0.25">
      <c r="A5251" s="148" t="s">
        <v>25272</v>
      </c>
      <c r="B5251" s="148" t="s">
        <v>25273</v>
      </c>
      <c r="C5251" s="148" t="s">
        <v>5570</v>
      </c>
      <c r="D5251" s="149" t="s">
        <v>14516</v>
      </c>
    </row>
    <row r="5252" spans="1:4" ht="13.5" x14ac:dyDescent="0.25">
      <c r="A5252" s="148" t="s">
        <v>25274</v>
      </c>
      <c r="B5252" s="148" t="s">
        <v>25275</v>
      </c>
      <c r="C5252" s="148" t="s">
        <v>5570</v>
      </c>
      <c r="D5252" s="149" t="s">
        <v>22209</v>
      </c>
    </row>
    <row r="5253" spans="1:4" ht="13.5" x14ac:dyDescent="0.25">
      <c r="A5253" s="148">
        <v>79462</v>
      </c>
      <c r="B5253" s="148" t="s">
        <v>25276</v>
      </c>
      <c r="C5253" s="148" t="s">
        <v>5570</v>
      </c>
      <c r="D5253" s="149" t="s">
        <v>25277</v>
      </c>
    </row>
    <row r="5254" spans="1:4" ht="13.5" x14ac:dyDescent="0.25">
      <c r="A5254" s="148" t="s">
        <v>25278</v>
      </c>
      <c r="B5254" s="148" t="s">
        <v>25279</v>
      </c>
      <c r="C5254" s="148" t="s">
        <v>5570</v>
      </c>
      <c r="D5254" s="149" t="s">
        <v>13940</v>
      </c>
    </row>
    <row r="5255" spans="1:4" ht="13.5" x14ac:dyDescent="0.25">
      <c r="A5255" s="148">
        <v>84651</v>
      </c>
      <c r="B5255" s="148" t="s">
        <v>25280</v>
      </c>
      <c r="C5255" s="148" t="s">
        <v>5570</v>
      </c>
      <c r="D5255" s="149" t="s">
        <v>14726</v>
      </c>
    </row>
    <row r="5256" spans="1:4" ht="13.5" x14ac:dyDescent="0.25">
      <c r="A5256" s="148">
        <v>88411</v>
      </c>
      <c r="B5256" s="148" t="s">
        <v>10976</v>
      </c>
      <c r="C5256" s="148" t="s">
        <v>5570</v>
      </c>
      <c r="D5256" s="149" t="s">
        <v>14151</v>
      </c>
    </row>
    <row r="5257" spans="1:4" ht="13.5" x14ac:dyDescent="0.25">
      <c r="A5257" s="148">
        <v>88412</v>
      </c>
      <c r="B5257" s="148" t="s">
        <v>10977</v>
      </c>
      <c r="C5257" s="148" t="s">
        <v>5570</v>
      </c>
      <c r="D5257" s="149" t="s">
        <v>21822</v>
      </c>
    </row>
    <row r="5258" spans="1:4" ht="13.5" x14ac:dyDescent="0.25">
      <c r="A5258" s="148">
        <v>88413</v>
      </c>
      <c r="B5258" s="148" t="s">
        <v>10978</v>
      </c>
      <c r="C5258" s="148" t="s">
        <v>5570</v>
      </c>
      <c r="D5258" s="149" t="s">
        <v>13248</v>
      </c>
    </row>
    <row r="5259" spans="1:4" ht="13.5" x14ac:dyDescent="0.25">
      <c r="A5259" s="148">
        <v>88414</v>
      </c>
      <c r="B5259" s="148" t="s">
        <v>10979</v>
      </c>
      <c r="C5259" s="148" t="s">
        <v>5570</v>
      </c>
      <c r="D5259" s="149" t="s">
        <v>13526</v>
      </c>
    </row>
    <row r="5260" spans="1:4" ht="13.5" x14ac:dyDescent="0.25">
      <c r="A5260" s="148">
        <v>88415</v>
      </c>
      <c r="B5260" s="148" t="s">
        <v>10980</v>
      </c>
      <c r="C5260" s="148" t="s">
        <v>5570</v>
      </c>
      <c r="D5260" s="149" t="s">
        <v>12705</v>
      </c>
    </row>
    <row r="5261" spans="1:4" ht="13.5" x14ac:dyDescent="0.25">
      <c r="A5261" s="148">
        <v>88416</v>
      </c>
      <c r="B5261" s="148" t="s">
        <v>10981</v>
      </c>
      <c r="C5261" s="148" t="s">
        <v>5570</v>
      </c>
      <c r="D5261" s="149" t="s">
        <v>25281</v>
      </c>
    </row>
    <row r="5262" spans="1:4" ht="13.5" x14ac:dyDescent="0.25">
      <c r="A5262" s="148">
        <v>88417</v>
      </c>
      <c r="B5262" s="148" t="s">
        <v>10982</v>
      </c>
      <c r="C5262" s="148" t="s">
        <v>5570</v>
      </c>
      <c r="D5262" s="149" t="s">
        <v>15476</v>
      </c>
    </row>
    <row r="5263" spans="1:4" ht="13.5" x14ac:dyDescent="0.25">
      <c r="A5263" s="148">
        <v>88420</v>
      </c>
      <c r="B5263" s="148" t="s">
        <v>10983</v>
      </c>
      <c r="C5263" s="148" t="s">
        <v>5570</v>
      </c>
      <c r="D5263" s="149" t="s">
        <v>19923</v>
      </c>
    </row>
    <row r="5264" spans="1:4" ht="13.5" x14ac:dyDescent="0.25">
      <c r="A5264" s="148">
        <v>88421</v>
      </c>
      <c r="B5264" s="148" t="s">
        <v>10984</v>
      </c>
      <c r="C5264" s="148" t="s">
        <v>5570</v>
      </c>
      <c r="D5264" s="149" t="s">
        <v>15552</v>
      </c>
    </row>
    <row r="5265" spans="1:4" ht="13.5" x14ac:dyDescent="0.25">
      <c r="A5265" s="148">
        <v>88423</v>
      </c>
      <c r="B5265" s="148" t="s">
        <v>10985</v>
      </c>
      <c r="C5265" s="148" t="s">
        <v>5570</v>
      </c>
      <c r="D5265" s="149" t="s">
        <v>16314</v>
      </c>
    </row>
    <row r="5266" spans="1:4" ht="13.5" x14ac:dyDescent="0.25">
      <c r="A5266" s="148">
        <v>88424</v>
      </c>
      <c r="B5266" s="148" t="s">
        <v>10986</v>
      </c>
      <c r="C5266" s="148" t="s">
        <v>5570</v>
      </c>
      <c r="D5266" s="149" t="s">
        <v>17451</v>
      </c>
    </row>
    <row r="5267" spans="1:4" ht="13.5" x14ac:dyDescent="0.25">
      <c r="A5267" s="148">
        <v>88426</v>
      </c>
      <c r="B5267" s="148" t="s">
        <v>10987</v>
      </c>
      <c r="C5267" s="148" t="s">
        <v>5570</v>
      </c>
      <c r="D5267" s="149" t="s">
        <v>14954</v>
      </c>
    </row>
    <row r="5268" spans="1:4" ht="13.5" x14ac:dyDescent="0.25">
      <c r="A5268" s="148">
        <v>88428</v>
      </c>
      <c r="B5268" s="148" t="s">
        <v>10988</v>
      </c>
      <c r="C5268" s="148" t="s">
        <v>5570</v>
      </c>
      <c r="D5268" s="149" t="s">
        <v>12594</v>
      </c>
    </row>
    <row r="5269" spans="1:4" ht="13.5" x14ac:dyDescent="0.25">
      <c r="A5269" s="148">
        <v>88429</v>
      </c>
      <c r="B5269" s="148" t="s">
        <v>10989</v>
      </c>
      <c r="C5269" s="148" t="s">
        <v>5570</v>
      </c>
      <c r="D5269" s="149" t="s">
        <v>12599</v>
      </c>
    </row>
    <row r="5270" spans="1:4" ht="13.5" x14ac:dyDescent="0.25">
      <c r="A5270" s="148">
        <v>88431</v>
      </c>
      <c r="B5270" s="148" t="s">
        <v>10990</v>
      </c>
      <c r="C5270" s="148" t="s">
        <v>5570</v>
      </c>
      <c r="D5270" s="149" t="s">
        <v>25282</v>
      </c>
    </row>
    <row r="5271" spans="1:4" ht="13.5" x14ac:dyDescent="0.25">
      <c r="A5271" s="148">
        <v>88432</v>
      </c>
      <c r="B5271" s="148" t="s">
        <v>10991</v>
      </c>
      <c r="C5271" s="148" t="s">
        <v>5570</v>
      </c>
      <c r="D5271" s="149" t="s">
        <v>14013</v>
      </c>
    </row>
    <row r="5272" spans="1:4" ht="13.5" x14ac:dyDescent="0.25">
      <c r="A5272" s="148">
        <v>88482</v>
      </c>
      <c r="B5272" s="148" t="s">
        <v>19186</v>
      </c>
      <c r="C5272" s="148" t="s">
        <v>5570</v>
      </c>
      <c r="D5272" s="149" t="s">
        <v>15735</v>
      </c>
    </row>
    <row r="5273" spans="1:4" ht="13.5" x14ac:dyDescent="0.25">
      <c r="A5273" s="148">
        <v>88483</v>
      </c>
      <c r="B5273" s="148" t="s">
        <v>19187</v>
      </c>
      <c r="C5273" s="148" t="s">
        <v>5570</v>
      </c>
      <c r="D5273" s="149" t="s">
        <v>20659</v>
      </c>
    </row>
    <row r="5274" spans="1:4" ht="13.5" x14ac:dyDescent="0.25">
      <c r="A5274" s="148">
        <v>88484</v>
      </c>
      <c r="B5274" s="148" t="s">
        <v>10992</v>
      </c>
      <c r="C5274" s="148" t="s">
        <v>5570</v>
      </c>
      <c r="D5274" s="149" t="s">
        <v>20659</v>
      </c>
    </row>
    <row r="5275" spans="1:4" ht="13.5" x14ac:dyDescent="0.25">
      <c r="A5275" s="148">
        <v>88485</v>
      </c>
      <c r="B5275" s="148" t="s">
        <v>10993</v>
      </c>
      <c r="C5275" s="148" t="s">
        <v>5570</v>
      </c>
      <c r="D5275" s="149" t="s">
        <v>12734</v>
      </c>
    </row>
    <row r="5276" spans="1:4" ht="13.5" x14ac:dyDescent="0.25">
      <c r="A5276" s="148">
        <v>88486</v>
      </c>
      <c r="B5276" s="148" t="s">
        <v>19188</v>
      </c>
      <c r="C5276" s="148" t="s">
        <v>5570</v>
      </c>
      <c r="D5276" s="149" t="s">
        <v>13244</v>
      </c>
    </row>
    <row r="5277" spans="1:4" ht="13.5" x14ac:dyDescent="0.25">
      <c r="A5277" s="148">
        <v>88487</v>
      </c>
      <c r="B5277" s="148" t="s">
        <v>19189</v>
      </c>
      <c r="C5277" s="148" t="s">
        <v>5570</v>
      </c>
      <c r="D5277" s="149" t="s">
        <v>16221</v>
      </c>
    </row>
    <row r="5278" spans="1:4" ht="13.5" x14ac:dyDescent="0.25">
      <c r="A5278" s="148">
        <v>88488</v>
      </c>
      <c r="B5278" s="148" t="s">
        <v>10994</v>
      </c>
      <c r="C5278" s="148" t="s">
        <v>5570</v>
      </c>
      <c r="D5278" s="149" t="s">
        <v>14099</v>
      </c>
    </row>
    <row r="5279" spans="1:4" ht="13.5" x14ac:dyDescent="0.25">
      <c r="A5279" s="148">
        <v>88489</v>
      </c>
      <c r="B5279" s="148" t="s">
        <v>10995</v>
      </c>
      <c r="C5279" s="148" t="s">
        <v>5570</v>
      </c>
      <c r="D5279" s="149" t="s">
        <v>20363</v>
      </c>
    </row>
    <row r="5280" spans="1:4" ht="13.5" x14ac:dyDescent="0.25">
      <c r="A5280" s="148">
        <v>88490</v>
      </c>
      <c r="B5280" s="148" t="s">
        <v>19190</v>
      </c>
      <c r="C5280" s="148" t="s">
        <v>5570</v>
      </c>
      <c r="D5280" s="149" t="s">
        <v>20324</v>
      </c>
    </row>
    <row r="5281" spans="1:4" ht="13.5" x14ac:dyDescent="0.25">
      <c r="A5281" s="148">
        <v>88491</v>
      </c>
      <c r="B5281" s="148" t="s">
        <v>19191</v>
      </c>
      <c r="C5281" s="148" t="s">
        <v>5570</v>
      </c>
      <c r="D5281" s="149" t="s">
        <v>20095</v>
      </c>
    </row>
    <row r="5282" spans="1:4" ht="13.5" x14ac:dyDescent="0.25">
      <c r="A5282" s="148">
        <v>88492</v>
      </c>
      <c r="B5282" s="148" t="s">
        <v>19192</v>
      </c>
      <c r="C5282" s="148" t="s">
        <v>5570</v>
      </c>
      <c r="D5282" s="149" t="s">
        <v>16502</v>
      </c>
    </row>
    <row r="5283" spans="1:4" ht="13.5" x14ac:dyDescent="0.25">
      <c r="A5283" s="148">
        <v>88493</v>
      </c>
      <c r="B5283" s="148" t="s">
        <v>19193</v>
      </c>
      <c r="C5283" s="148" t="s">
        <v>5570</v>
      </c>
      <c r="D5283" s="149" t="s">
        <v>20351</v>
      </c>
    </row>
    <row r="5284" spans="1:4" ht="13.5" x14ac:dyDescent="0.25">
      <c r="A5284" s="148">
        <v>88494</v>
      </c>
      <c r="B5284" s="148" t="s">
        <v>10996</v>
      </c>
      <c r="C5284" s="148" t="s">
        <v>5570</v>
      </c>
      <c r="D5284" s="149" t="s">
        <v>25283</v>
      </c>
    </row>
    <row r="5285" spans="1:4" ht="13.5" x14ac:dyDescent="0.25">
      <c r="A5285" s="148">
        <v>88495</v>
      </c>
      <c r="B5285" s="148" t="s">
        <v>10997</v>
      </c>
      <c r="C5285" s="148" t="s">
        <v>5570</v>
      </c>
      <c r="D5285" s="149" t="s">
        <v>12571</v>
      </c>
    </row>
    <row r="5286" spans="1:4" ht="13.5" x14ac:dyDescent="0.25">
      <c r="A5286" s="148">
        <v>88496</v>
      </c>
      <c r="B5286" s="148" t="s">
        <v>10998</v>
      </c>
      <c r="C5286" s="148" t="s">
        <v>5570</v>
      </c>
      <c r="D5286" s="149" t="s">
        <v>24410</v>
      </c>
    </row>
    <row r="5287" spans="1:4" ht="13.5" x14ac:dyDescent="0.25">
      <c r="A5287" s="148">
        <v>88497</v>
      </c>
      <c r="B5287" s="148" t="s">
        <v>10999</v>
      </c>
      <c r="C5287" s="148" t="s">
        <v>5570</v>
      </c>
      <c r="D5287" s="149" t="s">
        <v>15392</v>
      </c>
    </row>
    <row r="5288" spans="1:4" ht="13.5" x14ac:dyDescent="0.25">
      <c r="A5288" s="148">
        <v>95305</v>
      </c>
      <c r="B5288" s="148" t="s">
        <v>11000</v>
      </c>
      <c r="C5288" s="148" t="s">
        <v>5570</v>
      </c>
      <c r="D5288" s="149" t="s">
        <v>25284</v>
      </c>
    </row>
    <row r="5289" spans="1:4" ht="13.5" x14ac:dyDescent="0.25">
      <c r="A5289" s="148">
        <v>95306</v>
      </c>
      <c r="B5289" s="148" t="s">
        <v>11001</v>
      </c>
      <c r="C5289" s="148" t="s">
        <v>5570</v>
      </c>
      <c r="D5289" s="149" t="s">
        <v>20263</v>
      </c>
    </row>
    <row r="5290" spans="1:4" ht="13.5" x14ac:dyDescent="0.25">
      <c r="A5290" s="148">
        <v>95622</v>
      </c>
      <c r="B5290" s="148" t="s">
        <v>11002</v>
      </c>
      <c r="C5290" s="148" t="s">
        <v>5570</v>
      </c>
      <c r="D5290" s="149" t="s">
        <v>22609</v>
      </c>
    </row>
    <row r="5291" spans="1:4" ht="13.5" x14ac:dyDescent="0.25">
      <c r="A5291" s="148">
        <v>95623</v>
      </c>
      <c r="B5291" s="148" t="s">
        <v>11003</v>
      </c>
      <c r="C5291" s="148" t="s">
        <v>5570</v>
      </c>
      <c r="D5291" s="149" t="s">
        <v>13964</v>
      </c>
    </row>
    <row r="5292" spans="1:4" ht="13.5" x14ac:dyDescent="0.25">
      <c r="A5292" s="148">
        <v>95624</v>
      </c>
      <c r="B5292" s="148" t="s">
        <v>11004</v>
      </c>
      <c r="C5292" s="148" t="s">
        <v>5570</v>
      </c>
      <c r="D5292" s="149" t="s">
        <v>13567</v>
      </c>
    </row>
    <row r="5293" spans="1:4" ht="13.5" x14ac:dyDescent="0.25">
      <c r="A5293" s="148">
        <v>95625</v>
      </c>
      <c r="B5293" s="148" t="s">
        <v>11005</v>
      </c>
      <c r="C5293" s="148" t="s">
        <v>5570</v>
      </c>
      <c r="D5293" s="149" t="s">
        <v>24317</v>
      </c>
    </row>
    <row r="5294" spans="1:4" ht="13.5" x14ac:dyDescent="0.25">
      <c r="A5294" s="148">
        <v>95626</v>
      </c>
      <c r="B5294" s="148" t="s">
        <v>11006</v>
      </c>
      <c r="C5294" s="148" t="s">
        <v>5570</v>
      </c>
      <c r="D5294" s="149" t="s">
        <v>14301</v>
      </c>
    </row>
    <row r="5295" spans="1:4" ht="13.5" x14ac:dyDescent="0.25">
      <c r="A5295" s="148">
        <v>96126</v>
      </c>
      <c r="B5295" s="148" t="s">
        <v>11007</v>
      </c>
      <c r="C5295" s="148" t="s">
        <v>5570</v>
      </c>
      <c r="D5295" s="149" t="s">
        <v>25285</v>
      </c>
    </row>
    <row r="5296" spans="1:4" ht="13.5" x14ac:dyDescent="0.25">
      <c r="A5296" s="148">
        <v>96127</v>
      </c>
      <c r="B5296" s="148" t="s">
        <v>11008</v>
      </c>
      <c r="C5296" s="148" t="s">
        <v>5570</v>
      </c>
      <c r="D5296" s="149" t="s">
        <v>15793</v>
      </c>
    </row>
    <row r="5297" spans="1:4" ht="13.5" x14ac:dyDescent="0.25">
      <c r="A5297" s="148">
        <v>96128</v>
      </c>
      <c r="B5297" s="148" t="s">
        <v>11009</v>
      </c>
      <c r="C5297" s="148" t="s">
        <v>5570</v>
      </c>
      <c r="D5297" s="149" t="s">
        <v>25286</v>
      </c>
    </row>
    <row r="5298" spans="1:4" ht="13.5" x14ac:dyDescent="0.25">
      <c r="A5298" s="148">
        <v>96129</v>
      </c>
      <c r="B5298" s="148" t="s">
        <v>11010</v>
      </c>
      <c r="C5298" s="148" t="s">
        <v>5570</v>
      </c>
      <c r="D5298" s="149" t="s">
        <v>25287</v>
      </c>
    </row>
    <row r="5299" spans="1:4" ht="13.5" x14ac:dyDescent="0.25">
      <c r="A5299" s="148">
        <v>96130</v>
      </c>
      <c r="B5299" s="148" t="s">
        <v>11011</v>
      </c>
      <c r="C5299" s="148" t="s">
        <v>5570</v>
      </c>
      <c r="D5299" s="149" t="s">
        <v>20053</v>
      </c>
    </row>
    <row r="5300" spans="1:4" ht="13.5" x14ac:dyDescent="0.25">
      <c r="A5300" s="148">
        <v>96131</v>
      </c>
      <c r="B5300" s="148" t="s">
        <v>11012</v>
      </c>
      <c r="C5300" s="148" t="s">
        <v>5570</v>
      </c>
      <c r="D5300" s="149" t="s">
        <v>16403</v>
      </c>
    </row>
    <row r="5301" spans="1:4" ht="13.5" x14ac:dyDescent="0.25">
      <c r="A5301" s="148">
        <v>96132</v>
      </c>
      <c r="B5301" s="148" t="s">
        <v>11013</v>
      </c>
      <c r="C5301" s="148" t="s">
        <v>5570</v>
      </c>
      <c r="D5301" s="149" t="s">
        <v>12467</v>
      </c>
    </row>
    <row r="5302" spans="1:4" ht="13.5" x14ac:dyDescent="0.25">
      <c r="A5302" s="148">
        <v>96133</v>
      </c>
      <c r="B5302" s="148" t="s">
        <v>11014</v>
      </c>
      <c r="C5302" s="148" t="s">
        <v>5570</v>
      </c>
      <c r="D5302" s="149" t="s">
        <v>22444</v>
      </c>
    </row>
    <row r="5303" spans="1:4" ht="13.5" x14ac:dyDescent="0.25">
      <c r="A5303" s="148">
        <v>96134</v>
      </c>
      <c r="B5303" s="148" t="s">
        <v>11015</v>
      </c>
      <c r="C5303" s="148" t="s">
        <v>5570</v>
      </c>
      <c r="D5303" s="149" t="s">
        <v>16029</v>
      </c>
    </row>
    <row r="5304" spans="1:4" ht="13.5" x14ac:dyDescent="0.25">
      <c r="A5304" s="148">
        <v>96135</v>
      </c>
      <c r="B5304" s="148" t="s">
        <v>11016</v>
      </c>
      <c r="C5304" s="148" t="s">
        <v>5570</v>
      </c>
      <c r="D5304" s="149" t="s">
        <v>22219</v>
      </c>
    </row>
    <row r="5305" spans="1:4" ht="13.5" x14ac:dyDescent="0.25">
      <c r="A5305" s="148">
        <v>79460</v>
      </c>
      <c r="B5305" s="148" t="s">
        <v>25288</v>
      </c>
      <c r="C5305" s="148" t="s">
        <v>5570</v>
      </c>
      <c r="D5305" s="149" t="s">
        <v>13113</v>
      </c>
    </row>
    <row r="5306" spans="1:4" ht="13.5" x14ac:dyDescent="0.25">
      <c r="A5306" s="148">
        <v>79465</v>
      </c>
      <c r="B5306" s="148" t="s">
        <v>25289</v>
      </c>
      <c r="C5306" s="148" t="s">
        <v>5570</v>
      </c>
      <c r="D5306" s="149" t="s">
        <v>24341</v>
      </c>
    </row>
    <row r="5307" spans="1:4" ht="13.5" x14ac:dyDescent="0.25">
      <c r="A5307" s="148" t="s">
        <v>25290</v>
      </c>
      <c r="B5307" s="148" t="s">
        <v>25291</v>
      </c>
      <c r="C5307" s="148" t="s">
        <v>5570</v>
      </c>
      <c r="D5307" s="149" t="s">
        <v>20319</v>
      </c>
    </row>
    <row r="5308" spans="1:4" ht="13.5" x14ac:dyDescent="0.25">
      <c r="A5308" s="148">
        <v>84647</v>
      </c>
      <c r="B5308" s="148" t="s">
        <v>25292</v>
      </c>
      <c r="C5308" s="148" t="s">
        <v>5570</v>
      </c>
      <c r="D5308" s="149" t="s">
        <v>25293</v>
      </c>
    </row>
    <row r="5309" spans="1:4" ht="13.5" x14ac:dyDescent="0.25">
      <c r="A5309" s="148">
        <v>84656</v>
      </c>
      <c r="B5309" s="148" t="s">
        <v>25294</v>
      </c>
      <c r="C5309" s="148" t="s">
        <v>5570</v>
      </c>
      <c r="D5309" s="149" t="s">
        <v>25295</v>
      </c>
    </row>
    <row r="5310" spans="1:4" ht="13.5" x14ac:dyDescent="0.25">
      <c r="A5310" s="148">
        <v>6082</v>
      </c>
      <c r="B5310" s="148" t="s">
        <v>19194</v>
      </c>
      <c r="C5310" s="148" t="s">
        <v>5570</v>
      </c>
      <c r="D5310" s="149" t="s">
        <v>14080</v>
      </c>
    </row>
    <row r="5311" spans="1:4" ht="13.5" x14ac:dyDescent="0.25">
      <c r="A5311" s="148">
        <v>40905</v>
      </c>
      <c r="B5311" s="148" t="s">
        <v>19195</v>
      </c>
      <c r="C5311" s="148" t="s">
        <v>5570</v>
      </c>
      <c r="D5311" s="149" t="s">
        <v>14947</v>
      </c>
    </row>
    <row r="5312" spans="1:4" ht="13.5" x14ac:dyDescent="0.25">
      <c r="A5312" s="148" t="s">
        <v>19196</v>
      </c>
      <c r="B5312" s="148" t="s">
        <v>19197</v>
      </c>
      <c r="C5312" s="148" t="s">
        <v>5570</v>
      </c>
      <c r="D5312" s="149" t="s">
        <v>14080</v>
      </c>
    </row>
    <row r="5313" spans="1:4" ht="13.5" x14ac:dyDescent="0.25">
      <c r="A5313" s="148" t="s">
        <v>19198</v>
      </c>
      <c r="B5313" s="148" t="s">
        <v>19199</v>
      </c>
      <c r="C5313" s="148" t="s">
        <v>5570</v>
      </c>
      <c r="D5313" s="149" t="s">
        <v>14747</v>
      </c>
    </row>
    <row r="5314" spans="1:4" ht="13.5" x14ac:dyDescent="0.25">
      <c r="A5314" s="148" t="s">
        <v>19200</v>
      </c>
      <c r="B5314" s="148" t="s">
        <v>19201</v>
      </c>
      <c r="C5314" s="148" t="s">
        <v>5570</v>
      </c>
      <c r="D5314" s="149" t="s">
        <v>20049</v>
      </c>
    </row>
    <row r="5315" spans="1:4" ht="13.5" x14ac:dyDescent="0.25">
      <c r="A5315" s="148" t="s">
        <v>19202</v>
      </c>
      <c r="B5315" s="148" t="s">
        <v>19203</v>
      </c>
      <c r="C5315" s="148" t="s">
        <v>5570</v>
      </c>
      <c r="D5315" s="149" t="s">
        <v>16626</v>
      </c>
    </row>
    <row r="5316" spans="1:4" ht="13.5" x14ac:dyDescent="0.25">
      <c r="A5316" s="148">
        <v>79463</v>
      </c>
      <c r="B5316" s="148" t="s">
        <v>19204</v>
      </c>
      <c r="C5316" s="148" t="s">
        <v>5570</v>
      </c>
      <c r="D5316" s="149" t="s">
        <v>24271</v>
      </c>
    </row>
    <row r="5317" spans="1:4" ht="13.5" x14ac:dyDescent="0.25">
      <c r="A5317" s="148">
        <v>79464</v>
      </c>
      <c r="B5317" s="148" t="s">
        <v>19205</v>
      </c>
      <c r="C5317" s="148" t="s">
        <v>5570</v>
      </c>
      <c r="D5317" s="149" t="s">
        <v>24520</v>
      </c>
    </row>
    <row r="5318" spans="1:4" ht="13.5" x14ac:dyDescent="0.25">
      <c r="A5318" s="148">
        <v>79466</v>
      </c>
      <c r="B5318" s="148" t="s">
        <v>19206</v>
      </c>
      <c r="C5318" s="148" t="s">
        <v>5570</v>
      </c>
      <c r="D5318" s="149" t="s">
        <v>14953</v>
      </c>
    </row>
    <row r="5319" spans="1:4" ht="13.5" x14ac:dyDescent="0.25">
      <c r="A5319" s="148" t="s">
        <v>19207</v>
      </c>
      <c r="B5319" s="148" t="s">
        <v>19208</v>
      </c>
      <c r="C5319" s="148" t="s">
        <v>5570</v>
      </c>
      <c r="D5319" s="149" t="s">
        <v>25296</v>
      </c>
    </row>
    <row r="5320" spans="1:4" ht="13.5" x14ac:dyDescent="0.25">
      <c r="A5320" s="148">
        <v>84645</v>
      </c>
      <c r="B5320" s="148" t="s">
        <v>19209</v>
      </c>
      <c r="C5320" s="148" t="s">
        <v>5570</v>
      </c>
      <c r="D5320" s="149" t="s">
        <v>15753</v>
      </c>
    </row>
    <row r="5321" spans="1:4" ht="13.5" x14ac:dyDescent="0.25">
      <c r="A5321" s="148">
        <v>84657</v>
      </c>
      <c r="B5321" s="148" t="s">
        <v>19210</v>
      </c>
      <c r="C5321" s="148" t="s">
        <v>5570</v>
      </c>
      <c r="D5321" s="149" t="s">
        <v>13974</v>
      </c>
    </row>
    <row r="5322" spans="1:4" ht="13.5" x14ac:dyDescent="0.25">
      <c r="A5322" s="148">
        <v>84659</v>
      </c>
      <c r="B5322" s="148" t="s">
        <v>19211</v>
      </c>
      <c r="C5322" s="148" t="s">
        <v>5570</v>
      </c>
      <c r="D5322" s="149" t="s">
        <v>14764</v>
      </c>
    </row>
    <row r="5323" spans="1:4" ht="13.5" x14ac:dyDescent="0.25">
      <c r="A5323" s="148">
        <v>84679</v>
      </c>
      <c r="B5323" s="148" t="s">
        <v>19212</v>
      </c>
      <c r="C5323" s="148" t="s">
        <v>5570</v>
      </c>
      <c r="D5323" s="149" t="s">
        <v>21347</v>
      </c>
    </row>
    <row r="5324" spans="1:4" ht="13.5" x14ac:dyDescent="0.25">
      <c r="A5324" s="148">
        <v>95464</v>
      </c>
      <c r="B5324" s="148" t="s">
        <v>19213</v>
      </c>
      <c r="C5324" s="148" t="s">
        <v>5570</v>
      </c>
      <c r="D5324" s="149" t="s">
        <v>25297</v>
      </c>
    </row>
    <row r="5325" spans="1:4" ht="13.5" x14ac:dyDescent="0.25">
      <c r="A5325" s="148" t="s">
        <v>25298</v>
      </c>
      <c r="B5325" s="148" t="s">
        <v>25299</v>
      </c>
      <c r="C5325" s="148" t="s">
        <v>5570</v>
      </c>
      <c r="D5325" s="149" t="s">
        <v>25300</v>
      </c>
    </row>
    <row r="5326" spans="1:4" ht="13.5" x14ac:dyDescent="0.25">
      <c r="A5326" s="148" t="s">
        <v>25301</v>
      </c>
      <c r="B5326" s="148" t="s">
        <v>25302</v>
      </c>
      <c r="C5326" s="148" t="s">
        <v>5570</v>
      </c>
      <c r="D5326" s="149" t="s">
        <v>20351</v>
      </c>
    </row>
    <row r="5327" spans="1:4" ht="13.5" x14ac:dyDescent="0.25">
      <c r="A5327" s="148" t="s">
        <v>25303</v>
      </c>
      <c r="B5327" s="148" t="s">
        <v>25304</v>
      </c>
      <c r="C5327" s="148" t="s">
        <v>5570</v>
      </c>
      <c r="D5327" s="149" t="s">
        <v>20215</v>
      </c>
    </row>
    <row r="5328" spans="1:4" ht="13.5" x14ac:dyDescent="0.25">
      <c r="A5328" s="148" t="s">
        <v>25305</v>
      </c>
      <c r="B5328" s="148" t="s">
        <v>25306</v>
      </c>
      <c r="C5328" s="148" t="s">
        <v>5570</v>
      </c>
      <c r="D5328" s="149" t="s">
        <v>20357</v>
      </c>
    </row>
    <row r="5329" spans="1:4" ht="13.5" x14ac:dyDescent="0.25">
      <c r="A5329" s="148" t="s">
        <v>25307</v>
      </c>
      <c r="B5329" s="148" t="s">
        <v>25308</v>
      </c>
      <c r="C5329" s="148" t="s">
        <v>5570</v>
      </c>
      <c r="D5329" s="149" t="s">
        <v>19850</v>
      </c>
    </row>
    <row r="5330" spans="1:4" ht="13.5" x14ac:dyDescent="0.25">
      <c r="A5330" s="148" t="s">
        <v>25309</v>
      </c>
      <c r="B5330" s="148" t="s">
        <v>25310</v>
      </c>
      <c r="C5330" s="148" t="s">
        <v>5570</v>
      </c>
      <c r="D5330" s="149" t="s">
        <v>24144</v>
      </c>
    </row>
    <row r="5331" spans="1:4" ht="13.5" x14ac:dyDescent="0.25">
      <c r="A5331" s="148" t="s">
        <v>25311</v>
      </c>
      <c r="B5331" s="148" t="s">
        <v>25312</v>
      </c>
      <c r="C5331" s="148" t="s">
        <v>5570</v>
      </c>
      <c r="D5331" s="149" t="s">
        <v>20270</v>
      </c>
    </row>
    <row r="5332" spans="1:4" ht="13.5" x14ac:dyDescent="0.25">
      <c r="A5332" s="148" t="s">
        <v>25313</v>
      </c>
      <c r="B5332" s="148" t="s">
        <v>25314</v>
      </c>
      <c r="C5332" s="148" t="s">
        <v>5570</v>
      </c>
      <c r="D5332" s="149" t="s">
        <v>13664</v>
      </c>
    </row>
    <row r="5333" spans="1:4" ht="13.5" x14ac:dyDescent="0.25">
      <c r="A5333" s="148" t="s">
        <v>25315</v>
      </c>
      <c r="B5333" s="148" t="s">
        <v>25316</v>
      </c>
      <c r="C5333" s="148" t="s">
        <v>5570</v>
      </c>
      <c r="D5333" s="149" t="s">
        <v>23838</v>
      </c>
    </row>
    <row r="5334" spans="1:4" ht="13.5" x14ac:dyDescent="0.25">
      <c r="A5334" s="148" t="s">
        <v>25317</v>
      </c>
      <c r="B5334" s="148" t="s">
        <v>25318</v>
      </c>
      <c r="C5334" s="148" t="s">
        <v>5570</v>
      </c>
      <c r="D5334" s="149" t="s">
        <v>17097</v>
      </c>
    </row>
    <row r="5335" spans="1:4" ht="13.5" x14ac:dyDescent="0.25">
      <c r="A5335" s="148">
        <v>84660</v>
      </c>
      <c r="B5335" s="148" t="s">
        <v>25319</v>
      </c>
      <c r="C5335" s="148" t="s">
        <v>5570</v>
      </c>
      <c r="D5335" s="149" t="s">
        <v>14096</v>
      </c>
    </row>
    <row r="5336" spans="1:4" ht="13.5" x14ac:dyDescent="0.25">
      <c r="A5336" s="148">
        <v>84661</v>
      </c>
      <c r="B5336" s="148" t="s">
        <v>25320</v>
      </c>
      <c r="C5336" s="148" t="s">
        <v>5570</v>
      </c>
      <c r="D5336" s="149" t="s">
        <v>15432</v>
      </c>
    </row>
    <row r="5337" spans="1:4" ht="13.5" x14ac:dyDescent="0.25">
      <c r="A5337" s="148">
        <v>84662</v>
      </c>
      <c r="B5337" s="148" t="s">
        <v>25321</v>
      </c>
      <c r="C5337" s="148" t="s">
        <v>5570</v>
      </c>
      <c r="D5337" s="149" t="s">
        <v>15142</v>
      </c>
    </row>
    <row r="5338" spans="1:4" ht="13.5" x14ac:dyDescent="0.25">
      <c r="A5338" s="148">
        <v>95468</v>
      </c>
      <c r="B5338" s="148" t="s">
        <v>25322</v>
      </c>
      <c r="C5338" s="148" t="s">
        <v>5570</v>
      </c>
      <c r="D5338" s="149" t="s">
        <v>25323</v>
      </c>
    </row>
    <row r="5339" spans="1:4" ht="13.5" x14ac:dyDescent="0.25">
      <c r="A5339" s="148">
        <v>41595</v>
      </c>
      <c r="B5339" s="148" t="s">
        <v>19233</v>
      </c>
      <c r="C5339" s="148" t="s">
        <v>5237</v>
      </c>
      <c r="D5339" s="149" t="s">
        <v>13632</v>
      </c>
    </row>
    <row r="5340" spans="1:4" ht="13.5" x14ac:dyDescent="0.25">
      <c r="A5340" s="148" t="s">
        <v>19234</v>
      </c>
      <c r="B5340" s="148" t="s">
        <v>19235</v>
      </c>
      <c r="C5340" s="148" t="s">
        <v>5570</v>
      </c>
      <c r="D5340" s="149" t="s">
        <v>25324</v>
      </c>
    </row>
    <row r="5341" spans="1:4" ht="13.5" x14ac:dyDescent="0.25">
      <c r="A5341" s="148" t="s">
        <v>19236</v>
      </c>
      <c r="B5341" s="148" t="s">
        <v>19237</v>
      </c>
      <c r="C5341" s="148" t="s">
        <v>5570</v>
      </c>
      <c r="D5341" s="149" t="s">
        <v>12772</v>
      </c>
    </row>
    <row r="5342" spans="1:4" ht="13.5" x14ac:dyDescent="0.25">
      <c r="A5342" s="148">
        <v>79467</v>
      </c>
      <c r="B5342" s="148" t="s">
        <v>19238</v>
      </c>
      <c r="C5342" s="148" t="s">
        <v>19239</v>
      </c>
      <c r="D5342" s="149" t="s">
        <v>16197</v>
      </c>
    </row>
    <row r="5343" spans="1:4" ht="13.5" x14ac:dyDescent="0.25">
      <c r="A5343" s="148" t="s">
        <v>19240</v>
      </c>
      <c r="B5343" s="148" t="s">
        <v>19241</v>
      </c>
      <c r="C5343" s="148" t="s">
        <v>5570</v>
      </c>
      <c r="D5343" s="149" t="s">
        <v>16205</v>
      </c>
    </row>
    <row r="5344" spans="1:4" ht="13.5" x14ac:dyDescent="0.25">
      <c r="A5344" s="148">
        <v>84663</v>
      </c>
      <c r="B5344" s="148" t="s">
        <v>19242</v>
      </c>
      <c r="C5344" s="148" t="s">
        <v>5570</v>
      </c>
      <c r="D5344" s="149" t="s">
        <v>25325</v>
      </c>
    </row>
    <row r="5345" spans="1:4" ht="13.5" x14ac:dyDescent="0.25">
      <c r="A5345" s="148">
        <v>84665</v>
      </c>
      <c r="B5345" s="148" t="s">
        <v>19243</v>
      </c>
      <c r="C5345" s="148" t="s">
        <v>5570</v>
      </c>
      <c r="D5345" s="149" t="s">
        <v>24384</v>
      </c>
    </row>
    <row r="5346" spans="1:4" ht="13.5" x14ac:dyDescent="0.25">
      <c r="A5346" s="148">
        <v>84666</v>
      </c>
      <c r="B5346" s="148" t="s">
        <v>19244</v>
      </c>
      <c r="C5346" s="148" t="s">
        <v>5570</v>
      </c>
      <c r="D5346" s="149" t="s">
        <v>25326</v>
      </c>
    </row>
    <row r="5347" spans="1:4" ht="13.5" x14ac:dyDescent="0.25">
      <c r="A5347" s="148">
        <v>75889</v>
      </c>
      <c r="B5347" s="148" t="s">
        <v>25327</v>
      </c>
      <c r="C5347" s="148" t="s">
        <v>5570</v>
      </c>
      <c r="D5347" s="149" t="s">
        <v>24520</v>
      </c>
    </row>
    <row r="5348" spans="1:4" ht="13.5" x14ac:dyDescent="0.25">
      <c r="A5348" s="148">
        <v>72191</v>
      </c>
      <c r="B5348" s="148" t="s">
        <v>19245</v>
      </c>
      <c r="C5348" s="148" t="s">
        <v>5570</v>
      </c>
      <c r="D5348" s="149" t="s">
        <v>25328</v>
      </c>
    </row>
    <row r="5349" spans="1:4" ht="13.5" x14ac:dyDescent="0.25">
      <c r="A5349" s="148" t="s">
        <v>19246</v>
      </c>
      <c r="B5349" s="148" t="s">
        <v>19247</v>
      </c>
      <c r="C5349" s="148" t="s">
        <v>5570</v>
      </c>
      <c r="D5349" s="149" t="s">
        <v>25329</v>
      </c>
    </row>
    <row r="5350" spans="1:4" ht="13.5" x14ac:dyDescent="0.25">
      <c r="A5350" s="148">
        <v>84181</v>
      </c>
      <c r="B5350" s="148" t="s">
        <v>19248</v>
      </c>
      <c r="C5350" s="148" t="s">
        <v>5570</v>
      </c>
      <c r="D5350" s="149" t="s">
        <v>25330</v>
      </c>
    </row>
    <row r="5351" spans="1:4" ht="13.5" x14ac:dyDescent="0.25">
      <c r="A5351" s="148">
        <v>87246</v>
      </c>
      <c r="B5351" s="148" t="s">
        <v>11112</v>
      </c>
      <c r="C5351" s="148" t="s">
        <v>5570</v>
      </c>
      <c r="D5351" s="149" t="s">
        <v>25331</v>
      </c>
    </row>
    <row r="5352" spans="1:4" ht="13.5" x14ac:dyDescent="0.25">
      <c r="A5352" s="148">
        <v>87247</v>
      </c>
      <c r="B5352" s="148" t="s">
        <v>11113</v>
      </c>
      <c r="C5352" s="148" t="s">
        <v>5570</v>
      </c>
      <c r="D5352" s="149" t="s">
        <v>21907</v>
      </c>
    </row>
    <row r="5353" spans="1:4" ht="13.5" x14ac:dyDescent="0.25">
      <c r="A5353" s="148">
        <v>87248</v>
      </c>
      <c r="B5353" s="148" t="s">
        <v>11114</v>
      </c>
      <c r="C5353" s="148" t="s">
        <v>5570</v>
      </c>
      <c r="D5353" s="149" t="s">
        <v>21770</v>
      </c>
    </row>
    <row r="5354" spans="1:4" ht="13.5" x14ac:dyDescent="0.25">
      <c r="A5354" s="148">
        <v>87249</v>
      </c>
      <c r="B5354" s="148" t="s">
        <v>11115</v>
      </c>
      <c r="C5354" s="148" t="s">
        <v>5570</v>
      </c>
      <c r="D5354" s="149" t="s">
        <v>25332</v>
      </c>
    </row>
    <row r="5355" spans="1:4" ht="13.5" x14ac:dyDescent="0.25">
      <c r="A5355" s="148">
        <v>87250</v>
      </c>
      <c r="B5355" s="148" t="s">
        <v>11116</v>
      </c>
      <c r="C5355" s="148" t="s">
        <v>5570</v>
      </c>
      <c r="D5355" s="149" t="s">
        <v>25333</v>
      </c>
    </row>
    <row r="5356" spans="1:4" ht="13.5" x14ac:dyDescent="0.25">
      <c r="A5356" s="148">
        <v>87251</v>
      </c>
      <c r="B5356" s="148" t="s">
        <v>11117</v>
      </c>
      <c r="C5356" s="148" t="s">
        <v>5570</v>
      </c>
      <c r="D5356" s="149" t="s">
        <v>25334</v>
      </c>
    </row>
    <row r="5357" spans="1:4" ht="13.5" x14ac:dyDescent="0.25">
      <c r="A5357" s="148">
        <v>87255</v>
      </c>
      <c r="B5357" s="148" t="s">
        <v>11118</v>
      </c>
      <c r="C5357" s="148" t="s">
        <v>5570</v>
      </c>
      <c r="D5357" s="149" t="s">
        <v>14297</v>
      </c>
    </row>
    <row r="5358" spans="1:4" ht="13.5" x14ac:dyDescent="0.25">
      <c r="A5358" s="148">
        <v>87256</v>
      </c>
      <c r="B5358" s="148" t="s">
        <v>11119</v>
      </c>
      <c r="C5358" s="148" t="s">
        <v>5570</v>
      </c>
      <c r="D5358" s="149" t="s">
        <v>25335</v>
      </c>
    </row>
    <row r="5359" spans="1:4" ht="13.5" x14ac:dyDescent="0.25">
      <c r="A5359" s="148">
        <v>87257</v>
      </c>
      <c r="B5359" s="148" t="s">
        <v>11120</v>
      </c>
      <c r="C5359" s="148" t="s">
        <v>5570</v>
      </c>
      <c r="D5359" s="149" t="s">
        <v>25119</v>
      </c>
    </row>
    <row r="5360" spans="1:4" ht="13.5" x14ac:dyDescent="0.25">
      <c r="A5360" s="148">
        <v>87258</v>
      </c>
      <c r="B5360" s="148" t="s">
        <v>11121</v>
      </c>
      <c r="C5360" s="148" t="s">
        <v>5570</v>
      </c>
      <c r="D5360" s="149" t="s">
        <v>25336</v>
      </c>
    </row>
    <row r="5361" spans="1:4" ht="13.5" x14ac:dyDescent="0.25">
      <c r="A5361" s="148">
        <v>87259</v>
      </c>
      <c r="B5361" s="148" t="s">
        <v>11122</v>
      </c>
      <c r="C5361" s="148" t="s">
        <v>5570</v>
      </c>
      <c r="D5361" s="149" t="s">
        <v>25337</v>
      </c>
    </row>
    <row r="5362" spans="1:4" ht="13.5" x14ac:dyDescent="0.25">
      <c r="A5362" s="148">
        <v>87260</v>
      </c>
      <c r="B5362" s="148" t="s">
        <v>11123</v>
      </c>
      <c r="C5362" s="148" t="s">
        <v>5570</v>
      </c>
      <c r="D5362" s="149" t="s">
        <v>19663</v>
      </c>
    </row>
    <row r="5363" spans="1:4" ht="13.5" x14ac:dyDescent="0.25">
      <c r="A5363" s="148">
        <v>87261</v>
      </c>
      <c r="B5363" s="148" t="s">
        <v>11124</v>
      </c>
      <c r="C5363" s="148" t="s">
        <v>5570</v>
      </c>
      <c r="D5363" s="149" t="s">
        <v>25338</v>
      </c>
    </row>
    <row r="5364" spans="1:4" ht="13.5" x14ac:dyDescent="0.25">
      <c r="A5364" s="148">
        <v>87262</v>
      </c>
      <c r="B5364" s="148" t="s">
        <v>11125</v>
      </c>
      <c r="C5364" s="148" t="s">
        <v>5570</v>
      </c>
      <c r="D5364" s="149" t="s">
        <v>25339</v>
      </c>
    </row>
    <row r="5365" spans="1:4" ht="13.5" x14ac:dyDescent="0.25">
      <c r="A5365" s="148">
        <v>87263</v>
      </c>
      <c r="B5365" s="148" t="s">
        <v>11126</v>
      </c>
      <c r="C5365" s="148" t="s">
        <v>5570</v>
      </c>
      <c r="D5365" s="149" t="s">
        <v>25340</v>
      </c>
    </row>
    <row r="5366" spans="1:4" ht="13.5" x14ac:dyDescent="0.25">
      <c r="A5366" s="148">
        <v>89046</v>
      </c>
      <c r="B5366" s="148" t="s">
        <v>19249</v>
      </c>
      <c r="C5366" s="148" t="s">
        <v>5570</v>
      </c>
      <c r="D5366" s="149" t="s">
        <v>13223</v>
      </c>
    </row>
    <row r="5367" spans="1:4" ht="13.5" x14ac:dyDescent="0.25">
      <c r="A5367" s="148">
        <v>89171</v>
      </c>
      <c r="B5367" s="148" t="s">
        <v>19250</v>
      </c>
      <c r="C5367" s="148" t="s">
        <v>5570</v>
      </c>
      <c r="D5367" s="149" t="s">
        <v>19854</v>
      </c>
    </row>
    <row r="5368" spans="1:4" ht="13.5" x14ac:dyDescent="0.25">
      <c r="A5368" s="148">
        <v>93389</v>
      </c>
      <c r="B5368" s="148" t="s">
        <v>11129</v>
      </c>
      <c r="C5368" s="148" t="s">
        <v>5570</v>
      </c>
      <c r="D5368" s="149" t="s">
        <v>16315</v>
      </c>
    </row>
    <row r="5369" spans="1:4" ht="13.5" x14ac:dyDescent="0.25">
      <c r="A5369" s="148">
        <v>93390</v>
      </c>
      <c r="B5369" s="148" t="s">
        <v>11130</v>
      </c>
      <c r="C5369" s="148" t="s">
        <v>5570</v>
      </c>
      <c r="D5369" s="149" t="s">
        <v>24486</v>
      </c>
    </row>
    <row r="5370" spans="1:4" ht="13.5" x14ac:dyDescent="0.25">
      <c r="A5370" s="148">
        <v>93391</v>
      </c>
      <c r="B5370" s="148" t="s">
        <v>11131</v>
      </c>
      <c r="C5370" s="148" t="s">
        <v>5570</v>
      </c>
      <c r="D5370" s="149" t="s">
        <v>15334</v>
      </c>
    </row>
    <row r="5371" spans="1:4" ht="13.5" x14ac:dyDescent="0.25">
      <c r="A5371" s="148" t="s">
        <v>19251</v>
      </c>
      <c r="B5371" s="148" t="s">
        <v>19252</v>
      </c>
      <c r="C5371" s="148" t="s">
        <v>5570</v>
      </c>
      <c r="D5371" s="149" t="s">
        <v>25341</v>
      </c>
    </row>
    <row r="5372" spans="1:4" ht="13.5" x14ac:dyDescent="0.25">
      <c r="A5372" s="148" t="s">
        <v>19253</v>
      </c>
      <c r="B5372" s="148" t="s">
        <v>19254</v>
      </c>
      <c r="C5372" s="148" t="s">
        <v>5570</v>
      </c>
      <c r="D5372" s="149" t="s">
        <v>25342</v>
      </c>
    </row>
    <row r="5373" spans="1:4" ht="13.5" x14ac:dyDescent="0.25">
      <c r="A5373" s="148">
        <v>84183</v>
      </c>
      <c r="B5373" s="148" t="s">
        <v>19255</v>
      </c>
      <c r="C5373" s="148" t="s">
        <v>5570</v>
      </c>
      <c r="D5373" s="149" t="s">
        <v>25343</v>
      </c>
    </row>
    <row r="5374" spans="1:4" ht="13.5" x14ac:dyDescent="0.25">
      <c r="A5374" s="148">
        <v>98670</v>
      </c>
      <c r="B5374" s="148" t="s">
        <v>19256</v>
      </c>
      <c r="C5374" s="148" t="s">
        <v>5570</v>
      </c>
      <c r="D5374" s="149" t="s">
        <v>25344</v>
      </c>
    </row>
    <row r="5375" spans="1:4" ht="13.5" x14ac:dyDescent="0.25">
      <c r="A5375" s="148">
        <v>98671</v>
      </c>
      <c r="B5375" s="148" t="s">
        <v>19257</v>
      </c>
      <c r="C5375" s="148" t="s">
        <v>5570</v>
      </c>
      <c r="D5375" s="149" t="s">
        <v>17116</v>
      </c>
    </row>
    <row r="5376" spans="1:4" ht="13.5" x14ac:dyDescent="0.25">
      <c r="A5376" s="148">
        <v>98672</v>
      </c>
      <c r="B5376" s="148" t="s">
        <v>19258</v>
      </c>
      <c r="C5376" s="148" t="s">
        <v>5570</v>
      </c>
      <c r="D5376" s="149" t="s">
        <v>22156</v>
      </c>
    </row>
    <row r="5377" spans="1:4" ht="13.5" x14ac:dyDescent="0.25">
      <c r="A5377" s="148">
        <v>98673</v>
      </c>
      <c r="B5377" s="148" t="s">
        <v>19259</v>
      </c>
      <c r="C5377" s="148" t="s">
        <v>5570</v>
      </c>
      <c r="D5377" s="149" t="s">
        <v>25345</v>
      </c>
    </row>
    <row r="5378" spans="1:4" ht="13.5" x14ac:dyDescent="0.25">
      <c r="A5378" s="148">
        <v>98679</v>
      </c>
      <c r="B5378" s="148" t="s">
        <v>19260</v>
      </c>
      <c r="C5378" s="148" t="s">
        <v>5570</v>
      </c>
      <c r="D5378" s="149" t="s">
        <v>12594</v>
      </c>
    </row>
    <row r="5379" spans="1:4" ht="13.5" x14ac:dyDescent="0.25">
      <c r="A5379" s="148">
        <v>98680</v>
      </c>
      <c r="B5379" s="148" t="s">
        <v>19261</v>
      </c>
      <c r="C5379" s="148" t="s">
        <v>5570</v>
      </c>
      <c r="D5379" s="149" t="s">
        <v>13381</v>
      </c>
    </row>
    <row r="5380" spans="1:4" ht="13.5" x14ac:dyDescent="0.25">
      <c r="A5380" s="148">
        <v>98681</v>
      </c>
      <c r="B5380" s="148" t="s">
        <v>19262</v>
      </c>
      <c r="C5380" s="148" t="s">
        <v>5570</v>
      </c>
      <c r="D5380" s="149" t="s">
        <v>24388</v>
      </c>
    </row>
    <row r="5381" spans="1:4" ht="13.5" x14ac:dyDescent="0.25">
      <c r="A5381" s="148">
        <v>98682</v>
      </c>
      <c r="B5381" s="148" t="s">
        <v>19263</v>
      </c>
      <c r="C5381" s="148" t="s">
        <v>5570</v>
      </c>
      <c r="D5381" s="149" t="s">
        <v>21295</v>
      </c>
    </row>
    <row r="5382" spans="1:4" ht="13.5" x14ac:dyDescent="0.25">
      <c r="A5382" s="148">
        <v>98685</v>
      </c>
      <c r="B5382" s="148" t="s">
        <v>19264</v>
      </c>
      <c r="C5382" s="148" t="s">
        <v>5237</v>
      </c>
      <c r="D5382" s="149" t="s">
        <v>25346</v>
      </c>
    </row>
    <row r="5383" spans="1:4" ht="13.5" x14ac:dyDescent="0.25">
      <c r="A5383" s="148">
        <v>98686</v>
      </c>
      <c r="B5383" s="148" t="s">
        <v>19265</v>
      </c>
      <c r="C5383" s="148" t="s">
        <v>5237</v>
      </c>
      <c r="D5383" s="149" t="s">
        <v>19810</v>
      </c>
    </row>
    <row r="5384" spans="1:4" ht="13.5" x14ac:dyDescent="0.25">
      <c r="A5384" s="148">
        <v>98688</v>
      </c>
      <c r="B5384" s="148" t="s">
        <v>19266</v>
      </c>
      <c r="C5384" s="148" t="s">
        <v>5237</v>
      </c>
      <c r="D5384" s="149" t="s">
        <v>16634</v>
      </c>
    </row>
    <row r="5385" spans="1:4" ht="13.5" x14ac:dyDescent="0.25">
      <c r="A5385" s="148">
        <v>98689</v>
      </c>
      <c r="B5385" s="148" t="s">
        <v>19267</v>
      </c>
      <c r="C5385" s="148" t="s">
        <v>5237</v>
      </c>
      <c r="D5385" s="149" t="s">
        <v>25347</v>
      </c>
    </row>
    <row r="5386" spans="1:4" ht="13.5" x14ac:dyDescent="0.25">
      <c r="A5386" s="148">
        <v>72187</v>
      </c>
      <c r="B5386" s="148" t="s">
        <v>19268</v>
      </c>
      <c r="C5386" s="148" t="s">
        <v>5570</v>
      </c>
      <c r="D5386" s="149" t="s">
        <v>25348</v>
      </c>
    </row>
    <row r="5387" spans="1:4" ht="13.5" x14ac:dyDescent="0.25">
      <c r="A5387" s="148">
        <v>72188</v>
      </c>
      <c r="B5387" s="148" t="s">
        <v>19269</v>
      </c>
      <c r="C5387" s="148" t="s">
        <v>5570</v>
      </c>
      <c r="D5387" s="149" t="s">
        <v>25348</v>
      </c>
    </row>
    <row r="5388" spans="1:4" ht="13.5" x14ac:dyDescent="0.25">
      <c r="A5388" s="148" t="s">
        <v>19270</v>
      </c>
      <c r="B5388" s="148" t="s">
        <v>19271</v>
      </c>
      <c r="C5388" s="148" t="s">
        <v>5570</v>
      </c>
      <c r="D5388" s="149" t="s">
        <v>25349</v>
      </c>
    </row>
    <row r="5389" spans="1:4" ht="13.5" x14ac:dyDescent="0.25">
      <c r="A5389" s="148">
        <v>84186</v>
      </c>
      <c r="B5389" s="148" t="s">
        <v>19272</v>
      </c>
      <c r="C5389" s="148" t="s">
        <v>5570</v>
      </c>
      <c r="D5389" s="149" t="s">
        <v>25350</v>
      </c>
    </row>
    <row r="5390" spans="1:4" ht="13.5" x14ac:dyDescent="0.25">
      <c r="A5390" s="148">
        <v>84187</v>
      </c>
      <c r="B5390" s="148" t="s">
        <v>19273</v>
      </c>
      <c r="C5390" s="148" t="s">
        <v>5570</v>
      </c>
      <c r="D5390" s="149" t="s">
        <v>19726</v>
      </c>
    </row>
    <row r="5391" spans="1:4" ht="13.5" x14ac:dyDescent="0.25">
      <c r="A5391" s="148">
        <v>72815</v>
      </c>
      <c r="B5391" s="148" t="s">
        <v>19274</v>
      </c>
      <c r="C5391" s="148" t="s">
        <v>5570</v>
      </c>
      <c r="D5391" s="149" t="s">
        <v>25351</v>
      </c>
    </row>
    <row r="5392" spans="1:4" ht="13.5" x14ac:dyDescent="0.25">
      <c r="A5392" s="148">
        <v>84191</v>
      </c>
      <c r="B5392" s="148" t="s">
        <v>19275</v>
      </c>
      <c r="C5392" s="148" t="s">
        <v>5570</v>
      </c>
      <c r="D5392" s="149" t="s">
        <v>25352</v>
      </c>
    </row>
    <row r="5393" spans="1:4" ht="13.5" x14ac:dyDescent="0.25">
      <c r="A5393" s="148" t="s">
        <v>19276</v>
      </c>
      <c r="B5393" s="148" t="s">
        <v>19277</v>
      </c>
      <c r="C5393" s="148" t="s">
        <v>5237</v>
      </c>
      <c r="D5393" s="149" t="s">
        <v>25353</v>
      </c>
    </row>
    <row r="5394" spans="1:4" ht="13.5" x14ac:dyDescent="0.25">
      <c r="A5394" s="148">
        <v>98695</v>
      </c>
      <c r="B5394" s="148" t="s">
        <v>19278</v>
      </c>
      <c r="C5394" s="148" t="s">
        <v>5237</v>
      </c>
      <c r="D5394" s="149" t="s">
        <v>25354</v>
      </c>
    </row>
    <row r="5395" spans="1:4" ht="13.5" x14ac:dyDescent="0.25">
      <c r="A5395" s="148">
        <v>98697</v>
      </c>
      <c r="B5395" s="148" t="s">
        <v>19279</v>
      </c>
      <c r="C5395" s="148" t="s">
        <v>5237</v>
      </c>
      <c r="D5395" s="149" t="s">
        <v>24094</v>
      </c>
    </row>
    <row r="5396" spans="1:4" ht="13.5" x14ac:dyDescent="0.25">
      <c r="A5396" s="148" t="s">
        <v>19280</v>
      </c>
      <c r="B5396" s="148" t="s">
        <v>19281</v>
      </c>
      <c r="C5396" s="148" t="s">
        <v>5237</v>
      </c>
      <c r="D5396" s="149" t="s">
        <v>25355</v>
      </c>
    </row>
    <row r="5397" spans="1:4" ht="13.5" x14ac:dyDescent="0.25">
      <c r="A5397" s="148">
        <v>84162</v>
      </c>
      <c r="B5397" s="148" t="s">
        <v>19282</v>
      </c>
      <c r="C5397" s="148" t="s">
        <v>5237</v>
      </c>
      <c r="D5397" s="149" t="s">
        <v>24480</v>
      </c>
    </row>
    <row r="5398" spans="1:4" ht="13.5" x14ac:dyDescent="0.25">
      <c r="A5398" s="148">
        <v>88648</v>
      </c>
      <c r="B5398" s="148" t="s">
        <v>11163</v>
      </c>
      <c r="C5398" s="148" t="s">
        <v>5237</v>
      </c>
      <c r="D5398" s="149" t="s">
        <v>12683</v>
      </c>
    </row>
    <row r="5399" spans="1:4" ht="13.5" x14ac:dyDescent="0.25">
      <c r="A5399" s="148">
        <v>88649</v>
      </c>
      <c r="B5399" s="148" t="s">
        <v>11164</v>
      </c>
      <c r="C5399" s="148" t="s">
        <v>5237</v>
      </c>
      <c r="D5399" s="149" t="s">
        <v>12548</v>
      </c>
    </row>
    <row r="5400" spans="1:4" ht="13.5" x14ac:dyDescent="0.25">
      <c r="A5400" s="148">
        <v>88650</v>
      </c>
      <c r="B5400" s="148" t="s">
        <v>11165</v>
      </c>
      <c r="C5400" s="148" t="s">
        <v>5237</v>
      </c>
      <c r="D5400" s="149" t="s">
        <v>13948</v>
      </c>
    </row>
    <row r="5401" spans="1:4" ht="13.5" x14ac:dyDescent="0.25">
      <c r="A5401" s="148">
        <v>96467</v>
      </c>
      <c r="B5401" s="148" t="s">
        <v>11166</v>
      </c>
      <c r="C5401" s="148" t="s">
        <v>5237</v>
      </c>
      <c r="D5401" s="149" t="s">
        <v>14472</v>
      </c>
    </row>
    <row r="5402" spans="1:4" ht="13.5" x14ac:dyDescent="0.25">
      <c r="A5402" s="148" t="s">
        <v>19283</v>
      </c>
      <c r="B5402" s="148" t="s">
        <v>19284</v>
      </c>
      <c r="C5402" s="148" t="s">
        <v>5237</v>
      </c>
      <c r="D5402" s="149" t="s">
        <v>14857</v>
      </c>
    </row>
    <row r="5403" spans="1:4" ht="13.5" x14ac:dyDescent="0.25">
      <c r="A5403" s="148">
        <v>84168</v>
      </c>
      <c r="B5403" s="148" t="s">
        <v>19285</v>
      </c>
      <c r="C5403" s="148" t="s">
        <v>5237</v>
      </c>
      <c r="D5403" s="149" t="s">
        <v>21472</v>
      </c>
    </row>
    <row r="5404" spans="1:4" ht="13.5" x14ac:dyDescent="0.25">
      <c r="A5404" s="148">
        <v>68325</v>
      </c>
      <c r="B5404" s="148" t="s">
        <v>19286</v>
      </c>
      <c r="C5404" s="148" t="s">
        <v>5570</v>
      </c>
      <c r="D5404" s="149" t="s">
        <v>16685</v>
      </c>
    </row>
    <row r="5405" spans="1:4" ht="13.5" x14ac:dyDescent="0.25">
      <c r="A5405" s="148">
        <v>68333</v>
      </c>
      <c r="B5405" s="148" t="s">
        <v>19287</v>
      </c>
      <c r="C5405" s="148" t="s">
        <v>5570</v>
      </c>
      <c r="D5405" s="149" t="s">
        <v>25356</v>
      </c>
    </row>
    <row r="5406" spans="1:4" ht="13.5" x14ac:dyDescent="0.25">
      <c r="A5406" s="148">
        <v>72183</v>
      </c>
      <c r="B5406" s="148" t="s">
        <v>19288</v>
      </c>
      <c r="C5406" s="148" t="s">
        <v>5570</v>
      </c>
      <c r="D5406" s="149" t="s">
        <v>25357</v>
      </c>
    </row>
    <row r="5407" spans="1:4" ht="13.5" x14ac:dyDescent="0.25">
      <c r="A5407" s="148">
        <v>94990</v>
      </c>
      <c r="B5407" s="148" t="s">
        <v>11169</v>
      </c>
      <c r="C5407" s="148" t="s">
        <v>6703</v>
      </c>
      <c r="D5407" s="149" t="s">
        <v>25358</v>
      </c>
    </row>
    <row r="5408" spans="1:4" ht="13.5" x14ac:dyDescent="0.25">
      <c r="A5408" s="148">
        <v>94991</v>
      </c>
      <c r="B5408" s="148" t="s">
        <v>11170</v>
      </c>
      <c r="C5408" s="148" t="s">
        <v>6703</v>
      </c>
      <c r="D5408" s="149" t="s">
        <v>25359</v>
      </c>
    </row>
    <row r="5409" spans="1:4" ht="13.5" x14ac:dyDescent="0.25">
      <c r="A5409" s="148">
        <v>94992</v>
      </c>
      <c r="B5409" s="148" t="s">
        <v>11171</v>
      </c>
      <c r="C5409" s="148" t="s">
        <v>5570</v>
      </c>
      <c r="D5409" s="149" t="s">
        <v>25360</v>
      </c>
    </row>
    <row r="5410" spans="1:4" ht="13.5" x14ac:dyDescent="0.25">
      <c r="A5410" s="148">
        <v>94993</v>
      </c>
      <c r="B5410" s="148" t="s">
        <v>11172</v>
      </c>
      <c r="C5410" s="148" t="s">
        <v>5570</v>
      </c>
      <c r="D5410" s="149" t="s">
        <v>25361</v>
      </c>
    </row>
    <row r="5411" spans="1:4" ht="13.5" x14ac:dyDescent="0.25">
      <c r="A5411" s="148">
        <v>94994</v>
      </c>
      <c r="B5411" s="148" t="s">
        <v>11173</v>
      </c>
      <c r="C5411" s="148" t="s">
        <v>5570</v>
      </c>
      <c r="D5411" s="149" t="s">
        <v>25362</v>
      </c>
    </row>
    <row r="5412" spans="1:4" ht="13.5" x14ac:dyDescent="0.25">
      <c r="A5412" s="148">
        <v>94995</v>
      </c>
      <c r="B5412" s="148" t="s">
        <v>11174</v>
      </c>
      <c r="C5412" s="148" t="s">
        <v>5570</v>
      </c>
      <c r="D5412" s="149" t="s">
        <v>23455</v>
      </c>
    </row>
    <row r="5413" spans="1:4" ht="13.5" x14ac:dyDescent="0.25">
      <c r="A5413" s="148">
        <v>94996</v>
      </c>
      <c r="B5413" s="148" t="s">
        <v>11175</v>
      </c>
      <c r="C5413" s="148" t="s">
        <v>5570</v>
      </c>
      <c r="D5413" s="149" t="s">
        <v>25363</v>
      </c>
    </row>
    <row r="5414" spans="1:4" ht="13.5" x14ac:dyDescent="0.25">
      <c r="A5414" s="148">
        <v>94997</v>
      </c>
      <c r="B5414" s="148" t="s">
        <v>11176</v>
      </c>
      <c r="C5414" s="148" t="s">
        <v>5570</v>
      </c>
      <c r="D5414" s="149" t="s">
        <v>16721</v>
      </c>
    </row>
    <row r="5415" spans="1:4" ht="13.5" x14ac:dyDescent="0.25">
      <c r="A5415" s="148">
        <v>94998</v>
      </c>
      <c r="B5415" s="148" t="s">
        <v>11177</v>
      </c>
      <c r="C5415" s="148" t="s">
        <v>5570</v>
      </c>
      <c r="D5415" s="149" t="s">
        <v>25364</v>
      </c>
    </row>
    <row r="5416" spans="1:4" ht="13.5" x14ac:dyDescent="0.25">
      <c r="A5416" s="148">
        <v>94999</v>
      </c>
      <c r="B5416" s="148" t="s">
        <v>11178</v>
      </c>
      <c r="C5416" s="148" t="s">
        <v>5570</v>
      </c>
      <c r="D5416" s="149" t="s">
        <v>25365</v>
      </c>
    </row>
    <row r="5417" spans="1:4" ht="13.5" x14ac:dyDescent="0.25">
      <c r="A5417" s="148">
        <v>87620</v>
      </c>
      <c r="B5417" s="148" t="s">
        <v>19289</v>
      </c>
      <c r="C5417" s="148" t="s">
        <v>5570</v>
      </c>
      <c r="D5417" s="149" t="s">
        <v>16410</v>
      </c>
    </row>
    <row r="5418" spans="1:4" ht="13.5" x14ac:dyDescent="0.25">
      <c r="A5418" s="148">
        <v>87622</v>
      </c>
      <c r="B5418" s="148" t="s">
        <v>19290</v>
      </c>
      <c r="C5418" s="148" t="s">
        <v>5570</v>
      </c>
      <c r="D5418" s="149" t="s">
        <v>14201</v>
      </c>
    </row>
    <row r="5419" spans="1:4" ht="13.5" x14ac:dyDescent="0.25">
      <c r="A5419" s="148">
        <v>87623</v>
      </c>
      <c r="B5419" s="148" t="s">
        <v>19291</v>
      </c>
      <c r="C5419" s="148" t="s">
        <v>5570</v>
      </c>
      <c r="D5419" s="149" t="s">
        <v>25366</v>
      </c>
    </row>
    <row r="5420" spans="1:4" ht="13.5" x14ac:dyDescent="0.25">
      <c r="A5420" s="148">
        <v>87624</v>
      </c>
      <c r="B5420" s="148" t="s">
        <v>19292</v>
      </c>
      <c r="C5420" s="148" t="s">
        <v>5570</v>
      </c>
      <c r="D5420" s="149" t="s">
        <v>25367</v>
      </c>
    </row>
    <row r="5421" spans="1:4" ht="13.5" x14ac:dyDescent="0.25">
      <c r="A5421" s="148">
        <v>87630</v>
      </c>
      <c r="B5421" s="148" t="s">
        <v>19293</v>
      </c>
      <c r="C5421" s="148" t="s">
        <v>5570</v>
      </c>
      <c r="D5421" s="149" t="s">
        <v>14485</v>
      </c>
    </row>
    <row r="5422" spans="1:4" ht="13.5" x14ac:dyDescent="0.25">
      <c r="A5422" s="148">
        <v>87632</v>
      </c>
      <c r="B5422" s="148" t="s">
        <v>19294</v>
      </c>
      <c r="C5422" s="148" t="s">
        <v>5570</v>
      </c>
      <c r="D5422" s="149" t="s">
        <v>13266</v>
      </c>
    </row>
    <row r="5423" spans="1:4" ht="13.5" x14ac:dyDescent="0.25">
      <c r="A5423" s="148">
        <v>87633</v>
      </c>
      <c r="B5423" s="148" t="s">
        <v>19295</v>
      </c>
      <c r="C5423" s="148" t="s">
        <v>5570</v>
      </c>
      <c r="D5423" s="149" t="s">
        <v>25368</v>
      </c>
    </row>
    <row r="5424" spans="1:4" ht="13.5" x14ac:dyDescent="0.25">
      <c r="A5424" s="148">
        <v>87634</v>
      </c>
      <c r="B5424" s="148" t="s">
        <v>19296</v>
      </c>
      <c r="C5424" s="148" t="s">
        <v>5570</v>
      </c>
      <c r="D5424" s="149" t="s">
        <v>25369</v>
      </c>
    </row>
    <row r="5425" spans="1:4" ht="13.5" x14ac:dyDescent="0.25">
      <c r="A5425" s="148">
        <v>87640</v>
      </c>
      <c r="B5425" s="148" t="s">
        <v>19297</v>
      </c>
      <c r="C5425" s="148" t="s">
        <v>5570</v>
      </c>
      <c r="D5425" s="149" t="s">
        <v>25370</v>
      </c>
    </row>
    <row r="5426" spans="1:4" ht="13.5" x14ac:dyDescent="0.25">
      <c r="A5426" s="148">
        <v>87642</v>
      </c>
      <c r="B5426" s="148" t="s">
        <v>19298</v>
      </c>
      <c r="C5426" s="148" t="s">
        <v>5570</v>
      </c>
      <c r="D5426" s="149" t="s">
        <v>15310</v>
      </c>
    </row>
    <row r="5427" spans="1:4" ht="13.5" x14ac:dyDescent="0.25">
      <c r="A5427" s="148">
        <v>87643</v>
      </c>
      <c r="B5427" s="148" t="s">
        <v>19299</v>
      </c>
      <c r="C5427" s="148" t="s">
        <v>5570</v>
      </c>
      <c r="D5427" s="149" t="s">
        <v>25371</v>
      </c>
    </row>
    <row r="5428" spans="1:4" ht="13.5" x14ac:dyDescent="0.25">
      <c r="A5428" s="148">
        <v>87644</v>
      </c>
      <c r="B5428" s="148" t="s">
        <v>19300</v>
      </c>
      <c r="C5428" s="148" t="s">
        <v>5570</v>
      </c>
      <c r="D5428" s="149" t="s">
        <v>25372</v>
      </c>
    </row>
    <row r="5429" spans="1:4" ht="13.5" x14ac:dyDescent="0.25">
      <c r="A5429" s="148">
        <v>87680</v>
      </c>
      <c r="B5429" s="148" t="s">
        <v>19301</v>
      </c>
      <c r="C5429" s="148" t="s">
        <v>5570</v>
      </c>
      <c r="D5429" s="149" t="s">
        <v>14195</v>
      </c>
    </row>
    <row r="5430" spans="1:4" ht="13.5" x14ac:dyDescent="0.25">
      <c r="A5430" s="148">
        <v>87682</v>
      </c>
      <c r="B5430" s="148" t="s">
        <v>19302</v>
      </c>
      <c r="C5430" s="148" t="s">
        <v>5570</v>
      </c>
      <c r="D5430" s="149" t="s">
        <v>25373</v>
      </c>
    </row>
    <row r="5431" spans="1:4" ht="13.5" x14ac:dyDescent="0.25">
      <c r="A5431" s="148">
        <v>87683</v>
      </c>
      <c r="B5431" s="148" t="s">
        <v>19303</v>
      </c>
      <c r="C5431" s="148" t="s">
        <v>5570</v>
      </c>
      <c r="D5431" s="149" t="s">
        <v>25374</v>
      </c>
    </row>
    <row r="5432" spans="1:4" ht="13.5" x14ac:dyDescent="0.25">
      <c r="A5432" s="148">
        <v>87684</v>
      </c>
      <c r="B5432" s="148" t="s">
        <v>19304</v>
      </c>
      <c r="C5432" s="148" t="s">
        <v>5570</v>
      </c>
      <c r="D5432" s="149" t="s">
        <v>23491</v>
      </c>
    </row>
    <row r="5433" spans="1:4" ht="13.5" x14ac:dyDescent="0.25">
      <c r="A5433" s="148">
        <v>87690</v>
      </c>
      <c r="B5433" s="148" t="s">
        <v>19305</v>
      </c>
      <c r="C5433" s="148" t="s">
        <v>5570</v>
      </c>
      <c r="D5433" s="149" t="s">
        <v>16429</v>
      </c>
    </row>
    <row r="5434" spans="1:4" ht="13.5" x14ac:dyDescent="0.25">
      <c r="A5434" s="148">
        <v>87692</v>
      </c>
      <c r="B5434" s="148" t="s">
        <v>19306</v>
      </c>
      <c r="C5434" s="148" t="s">
        <v>5570</v>
      </c>
      <c r="D5434" s="149" t="s">
        <v>21689</v>
      </c>
    </row>
    <row r="5435" spans="1:4" ht="13.5" x14ac:dyDescent="0.25">
      <c r="A5435" s="148">
        <v>87693</v>
      </c>
      <c r="B5435" s="148" t="s">
        <v>19307</v>
      </c>
      <c r="C5435" s="148" t="s">
        <v>5570</v>
      </c>
      <c r="D5435" s="149" t="s">
        <v>25375</v>
      </c>
    </row>
    <row r="5436" spans="1:4" ht="13.5" x14ac:dyDescent="0.25">
      <c r="A5436" s="148">
        <v>87694</v>
      </c>
      <c r="B5436" s="148" t="s">
        <v>19308</v>
      </c>
      <c r="C5436" s="148" t="s">
        <v>5570</v>
      </c>
      <c r="D5436" s="149" t="s">
        <v>22003</v>
      </c>
    </row>
    <row r="5437" spans="1:4" ht="13.5" x14ac:dyDescent="0.25">
      <c r="A5437" s="148">
        <v>87700</v>
      </c>
      <c r="B5437" s="148" t="s">
        <v>19309</v>
      </c>
      <c r="C5437" s="148" t="s">
        <v>5570</v>
      </c>
      <c r="D5437" s="149" t="s">
        <v>25376</v>
      </c>
    </row>
    <row r="5438" spans="1:4" ht="13.5" x14ac:dyDescent="0.25">
      <c r="A5438" s="148">
        <v>87702</v>
      </c>
      <c r="B5438" s="148" t="s">
        <v>19310</v>
      </c>
      <c r="C5438" s="148" t="s">
        <v>5570</v>
      </c>
      <c r="D5438" s="149" t="s">
        <v>21176</v>
      </c>
    </row>
    <row r="5439" spans="1:4" ht="13.5" x14ac:dyDescent="0.25">
      <c r="A5439" s="148">
        <v>87703</v>
      </c>
      <c r="B5439" s="148" t="s">
        <v>19311</v>
      </c>
      <c r="C5439" s="148" t="s">
        <v>5570</v>
      </c>
      <c r="D5439" s="149" t="s">
        <v>25377</v>
      </c>
    </row>
    <row r="5440" spans="1:4" ht="13.5" x14ac:dyDescent="0.25">
      <c r="A5440" s="148">
        <v>87704</v>
      </c>
      <c r="B5440" s="148" t="s">
        <v>19312</v>
      </c>
      <c r="C5440" s="148" t="s">
        <v>5570</v>
      </c>
      <c r="D5440" s="149" t="s">
        <v>25378</v>
      </c>
    </row>
    <row r="5441" spans="1:4" ht="13.5" x14ac:dyDescent="0.25">
      <c r="A5441" s="148">
        <v>87735</v>
      </c>
      <c r="B5441" s="148" t="s">
        <v>19313</v>
      </c>
      <c r="C5441" s="148" t="s">
        <v>5570</v>
      </c>
      <c r="D5441" s="149" t="s">
        <v>21033</v>
      </c>
    </row>
    <row r="5442" spans="1:4" ht="13.5" x14ac:dyDescent="0.25">
      <c r="A5442" s="148">
        <v>87737</v>
      </c>
      <c r="B5442" s="148" t="s">
        <v>19314</v>
      </c>
      <c r="C5442" s="148" t="s">
        <v>5570</v>
      </c>
      <c r="D5442" s="149" t="s">
        <v>15414</v>
      </c>
    </row>
    <row r="5443" spans="1:4" ht="13.5" x14ac:dyDescent="0.25">
      <c r="A5443" s="148">
        <v>87738</v>
      </c>
      <c r="B5443" s="148" t="s">
        <v>19315</v>
      </c>
      <c r="C5443" s="148" t="s">
        <v>5570</v>
      </c>
      <c r="D5443" s="149" t="s">
        <v>19646</v>
      </c>
    </row>
    <row r="5444" spans="1:4" ht="13.5" x14ac:dyDescent="0.25">
      <c r="A5444" s="148">
        <v>87739</v>
      </c>
      <c r="B5444" s="148" t="s">
        <v>19316</v>
      </c>
      <c r="C5444" s="148" t="s">
        <v>5570</v>
      </c>
      <c r="D5444" s="149" t="s">
        <v>25379</v>
      </c>
    </row>
    <row r="5445" spans="1:4" ht="13.5" x14ac:dyDescent="0.25">
      <c r="A5445" s="148">
        <v>87745</v>
      </c>
      <c r="B5445" s="148" t="s">
        <v>19317</v>
      </c>
      <c r="C5445" s="148" t="s">
        <v>5570</v>
      </c>
      <c r="D5445" s="149" t="s">
        <v>25380</v>
      </c>
    </row>
    <row r="5446" spans="1:4" ht="13.5" x14ac:dyDescent="0.25">
      <c r="A5446" s="148">
        <v>87747</v>
      </c>
      <c r="B5446" s="148" t="s">
        <v>19318</v>
      </c>
      <c r="C5446" s="148" t="s">
        <v>5570</v>
      </c>
      <c r="D5446" s="149" t="s">
        <v>24427</v>
      </c>
    </row>
    <row r="5447" spans="1:4" ht="13.5" x14ac:dyDescent="0.25">
      <c r="A5447" s="148">
        <v>87748</v>
      </c>
      <c r="B5447" s="148" t="s">
        <v>19319</v>
      </c>
      <c r="C5447" s="148" t="s">
        <v>5570</v>
      </c>
      <c r="D5447" s="149" t="s">
        <v>25381</v>
      </c>
    </row>
    <row r="5448" spans="1:4" ht="13.5" x14ac:dyDescent="0.25">
      <c r="A5448" s="148">
        <v>87749</v>
      </c>
      <c r="B5448" s="148" t="s">
        <v>19320</v>
      </c>
      <c r="C5448" s="148" t="s">
        <v>5570</v>
      </c>
      <c r="D5448" s="149" t="s">
        <v>12424</v>
      </c>
    </row>
    <row r="5449" spans="1:4" ht="13.5" x14ac:dyDescent="0.25">
      <c r="A5449" s="148">
        <v>87755</v>
      </c>
      <c r="B5449" s="148" t="s">
        <v>19321</v>
      </c>
      <c r="C5449" s="148" t="s">
        <v>5570</v>
      </c>
      <c r="D5449" s="149" t="s">
        <v>21607</v>
      </c>
    </row>
    <row r="5450" spans="1:4" ht="13.5" x14ac:dyDescent="0.25">
      <c r="A5450" s="148">
        <v>87757</v>
      </c>
      <c r="B5450" s="148" t="s">
        <v>19322</v>
      </c>
      <c r="C5450" s="148" t="s">
        <v>5570</v>
      </c>
      <c r="D5450" s="149" t="s">
        <v>20950</v>
      </c>
    </row>
    <row r="5451" spans="1:4" ht="13.5" x14ac:dyDescent="0.25">
      <c r="A5451" s="148">
        <v>87758</v>
      </c>
      <c r="B5451" s="148" t="s">
        <v>19323</v>
      </c>
      <c r="C5451" s="148" t="s">
        <v>5570</v>
      </c>
      <c r="D5451" s="149" t="s">
        <v>25382</v>
      </c>
    </row>
    <row r="5452" spans="1:4" ht="13.5" x14ac:dyDescent="0.25">
      <c r="A5452" s="148">
        <v>87759</v>
      </c>
      <c r="B5452" s="148" t="s">
        <v>19324</v>
      </c>
      <c r="C5452" s="148" t="s">
        <v>5570</v>
      </c>
      <c r="D5452" s="149" t="s">
        <v>25383</v>
      </c>
    </row>
    <row r="5453" spans="1:4" ht="13.5" x14ac:dyDescent="0.25">
      <c r="A5453" s="148">
        <v>87765</v>
      </c>
      <c r="B5453" s="148" t="s">
        <v>19325</v>
      </c>
      <c r="C5453" s="148" t="s">
        <v>5570</v>
      </c>
      <c r="D5453" s="149" t="s">
        <v>14679</v>
      </c>
    </row>
    <row r="5454" spans="1:4" ht="13.5" x14ac:dyDescent="0.25">
      <c r="A5454" s="148">
        <v>87767</v>
      </c>
      <c r="B5454" s="148" t="s">
        <v>19326</v>
      </c>
      <c r="C5454" s="148" t="s">
        <v>5570</v>
      </c>
      <c r="D5454" s="149" t="s">
        <v>23749</v>
      </c>
    </row>
    <row r="5455" spans="1:4" ht="13.5" x14ac:dyDescent="0.25">
      <c r="A5455" s="148">
        <v>87768</v>
      </c>
      <c r="B5455" s="148" t="s">
        <v>19327</v>
      </c>
      <c r="C5455" s="148" t="s">
        <v>5570</v>
      </c>
      <c r="D5455" s="149" t="s">
        <v>25384</v>
      </c>
    </row>
    <row r="5456" spans="1:4" ht="13.5" x14ac:dyDescent="0.25">
      <c r="A5456" s="148">
        <v>87769</v>
      </c>
      <c r="B5456" s="148" t="s">
        <v>19328</v>
      </c>
      <c r="C5456" s="148" t="s">
        <v>5570</v>
      </c>
      <c r="D5456" s="149" t="s">
        <v>25385</v>
      </c>
    </row>
    <row r="5457" spans="1:4" ht="13.5" x14ac:dyDescent="0.25">
      <c r="A5457" s="148">
        <v>88470</v>
      </c>
      <c r="B5457" s="148" t="s">
        <v>19329</v>
      </c>
      <c r="C5457" s="148" t="s">
        <v>5570</v>
      </c>
      <c r="D5457" s="149" t="s">
        <v>25386</v>
      </c>
    </row>
    <row r="5458" spans="1:4" ht="13.5" x14ac:dyDescent="0.25">
      <c r="A5458" s="148">
        <v>88471</v>
      </c>
      <c r="B5458" s="148" t="s">
        <v>19330</v>
      </c>
      <c r="C5458" s="148" t="s">
        <v>5570</v>
      </c>
      <c r="D5458" s="149" t="s">
        <v>25225</v>
      </c>
    </row>
    <row r="5459" spans="1:4" ht="13.5" x14ac:dyDescent="0.25">
      <c r="A5459" s="148">
        <v>88472</v>
      </c>
      <c r="B5459" s="148" t="s">
        <v>19331</v>
      </c>
      <c r="C5459" s="148" t="s">
        <v>5570</v>
      </c>
      <c r="D5459" s="149" t="s">
        <v>21715</v>
      </c>
    </row>
    <row r="5460" spans="1:4" ht="13.5" x14ac:dyDescent="0.25">
      <c r="A5460" s="148">
        <v>88476</v>
      </c>
      <c r="B5460" s="148" t="s">
        <v>19332</v>
      </c>
      <c r="C5460" s="148" t="s">
        <v>5570</v>
      </c>
      <c r="D5460" s="149" t="s">
        <v>25387</v>
      </c>
    </row>
    <row r="5461" spans="1:4" ht="13.5" x14ac:dyDescent="0.25">
      <c r="A5461" s="148">
        <v>88477</v>
      </c>
      <c r="B5461" s="148" t="s">
        <v>19333</v>
      </c>
      <c r="C5461" s="148" t="s">
        <v>5570</v>
      </c>
      <c r="D5461" s="149" t="s">
        <v>25388</v>
      </c>
    </row>
    <row r="5462" spans="1:4" ht="13.5" x14ac:dyDescent="0.25">
      <c r="A5462" s="148">
        <v>88478</v>
      </c>
      <c r="B5462" s="148" t="s">
        <v>19334</v>
      </c>
      <c r="C5462" s="148" t="s">
        <v>5570</v>
      </c>
      <c r="D5462" s="149" t="s">
        <v>14640</v>
      </c>
    </row>
    <row r="5463" spans="1:4" ht="13.5" x14ac:dyDescent="0.25">
      <c r="A5463" s="148">
        <v>90900</v>
      </c>
      <c r="B5463" s="148" t="s">
        <v>19335</v>
      </c>
      <c r="C5463" s="148" t="s">
        <v>5570</v>
      </c>
      <c r="D5463" s="149" t="s">
        <v>25389</v>
      </c>
    </row>
    <row r="5464" spans="1:4" ht="13.5" x14ac:dyDescent="0.25">
      <c r="A5464" s="148">
        <v>90902</v>
      </c>
      <c r="B5464" s="148" t="s">
        <v>19336</v>
      </c>
      <c r="C5464" s="148" t="s">
        <v>5570</v>
      </c>
      <c r="D5464" s="149" t="s">
        <v>25390</v>
      </c>
    </row>
    <row r="5465" spans="1:4" ht="13.5" x14ac:dyDescent="0.25">
      <c r="A5465" s="148">
        <v>90903</v>
      </c>
      <c r="B5465" s="148" t="s">
        <v>19337</v>
      </c>
      <c r="C5465" s="148" t="s">
        <v>5570</v>
      </c>
      <c r="D5465" s="149" t="s">
        <v>25391</v>
      </c>
    </row>
    <row r="5466" spans="1:4" ht="13.5" x14ac:dyDescent="0.25">
      <c r="A5466" s="148">
        <v>90904</v>
      </c>
      <c r="B5466" s="148" t="s">
        <v>19338</v>
      </c>
      <c r="C5466" s="148" t="s">
        <v>5570</v>
      </c>
      <c r="D5466" s="149" t="s">
        <v>25392</v>
      </c>
    </row>
    <row r="5467" spans="1:4" ht="13.5" x14ac:dyDescent="0.25">
      <c r="A5467" s="148">
        <v>90910</v>
      </c>
      <c r="B5467" s="148" t="s">
        <v>19339</v>
      </c>
      <c r="C5467" s="148" t="s">
        <v>5570</v>
      </c>
      <c r="D5467" s="149" t="s">
        <v>25393</v>
      </c>
    </row>
    <row r="5468" spans="1:4" ht="13.5" x14ac:dyDescent="0.25">
      <c r="A5468" s="148">
        <v>90912</v>
      </c>
      <c r="B5468" s="148" t="s">
        <v>19340</v>
      </c>
      <c r="C5468" s="148" t="s">
        <v>5570</v>
      </c>
      <c r="D5468" s="149" t="s">
        <v>25394</v>
      </c>
    </row>
    <row r="5469" spans="1:4" ht="13.5" x14ac:dyDescent="0.25">
      <c r="A5469" s="148">
        <v>90913</v>
      </c>
      <c r="B5469" s="148" t="s">
        <v>19341</v>
      </c>
      <c r="C5469" s="148" t="s">
        <v>5570</v>
      </c>
      <c r="D5469" s="149" t="s">
        <v>25395</v>
      </c>
    </row>
    <row r="5470" spans="1:4" ht="13.5" x14ac:dyDescent="0.25">
      <c r="A5470" s="148">
        <v>90914</v>
      </c>
      <c r="B5470" s="148" t="s">
        <v>19342</v>
      </c>
      <c r="C5470" s="148" t="s">
        <v>5570</v>
      </c>
      <c r="D5470" s="149" t="s">
        <v>25396</v>
      </c>
    </row>
    <row r="5471" spans="1:4" ht="13.5" x14ac:dyDescent="0.25">
      <c r="A5471" s="148">
        <v>90920</v>
      </c>
      <c r="B5471" s="148" t="s">
        <v>19343</v>
      </c>
      <c r="C5471" s="148" t="s">
        <v>5570</v>
      </c>
      <c r="D5471" s="149" t="s">
        <v>25397</v>
      </c>
    </row>
    <row r="5472" spans="1:4" ht="13.5" x14ac:dyDescent="0.25">
      <c r="A5472" s="148">
        <v>90922</v>
      </c>
      <c r="B5472" s="148" t="s">
        <v>19344</v>
      </c>
      <c r="C5472" s="148" t="s">
        <v>5570</v>
      </c>
      <c r="D5472" s="149" t="s">
        <v>25398</v>
      </c>
    </row>
    <row r="5473" spans="1:4" ht="13.5" x14ac:dyDescent="0.25">
      <c r="A5473" s="148">
        <v>90923</v>
      </c>
      <c r="B5473" s="148" t="s">
        <v>19345</v>
      </c>
      <c r="C5473" s="148" t="s">
        <v>5570</v>
      </c>
      <c r="D5473" s="149" t="s">
        <v>25399</v>
      </c>
    </row>
    <row r="5474" spans="1:4" ht="13.5" x14ac:dyDescent="0.25">
      <c r="A5474" s="148">
        <v>90924</v>
      </c>
      <c r="B5474" s="148" t="s">
        <v>19346</v>
      </c>
      <c r="C5474" s="148" t="s">
        <v>5570</v>
      </c>
      <c r="D5474" s="149" t="s">
        <v>25400</v>
      </c>
    </row>
    <row r="5475" spans="1:4" ht="13.5" x14ac:dyDescent="0.25">
      <c r="A5475" s="148">
        <v>90930</v>
      </c>
      <c r="B5475" s="148" t="s">
        <v>19347</v>
      </c>
      <c r="C5475" s="148" t="s">
        <v>5570</v>
      </c>
      <c r="D5475" s="149" t="s">
        <v>16434</v>
      </c>
    </row>
    <row r="5476" spans="1:4" ht="13.5" x14ac:dyDescent="0.25">
      <c r="A5476" s="148">
        <v>90932</v>
      </c>
      <c r="B5476" s="148" t="s">
        <v>19348</v>
      </c>
      <c r="C5476" s="148" t="s">
        <v>5570</v>
      </c>
      <c r="D5476" s="149" t="s">
        <v>25401</v>
      </c>
    </row>
    <row r="5477" spans="1:4" ht="13.5" x14ac:dyDescent="0.25">
      <c r="A5477" s="148">
        <v>90933</v>
      </c>
      <c r="B5477" s="148" t="s">
        <v>19349</v>
      </c>
      <c r="C5477" s="148" t="s">
        <v>5570</v>
      </c>
      <c r="D5477" s="149" t="s">
        <v>25402</v>
      </c>
    </row>
    <row r="5478" spans="1:4" ht="13.5" x14ac:dyDescent="0.25">
      <c r="A5478" s="148">
        <v>90934</v>
      </c>
      <c r="B5478" s="148" t="s">
        <v>19350</v>
      </c>
      <c r="C5478" s="148" t="s">
        <v>5570</v>
      </c>
      <c r="D5478" s="149" t="s">
        <v>19899</v>
      </c>
    </row>
    <row r="5479" spans="1:4" ht="13.5" x14ac:dyDescent="0.25">
      <c r="A5479" s="148">
        <v>90940</v>
      </c>
      <c r="B5479" s="148" t="s">
        <v>19351</v>
      </c>
      <c r="C5479" s="148" t="s">
        <v>5570</v>
      </c>
      <c r="D5479" s="149" t="s">
        <v>25403</v>
      </c>
    </row>
    <row r="5480" spans="1:4" ht="13.5" x14ac:dyDescent="0.25">
      <c r="A5480" s="148">
        <v>90942</v>
      </c>
      <c r="B5480" s="148" t="s">
        <v>19352</v>
      </c>
      <c r="C5480" s="148" t="s">
        <v>5570</v>
      </c>
      <c r="D5480" s="149" t="s">
        <v>25404</v>
      </c>
    </row>
    <row r="5481" spans="1:4" ht="13.5" x14ac:dyDescent="0.25">
      <c r="A5481" s="148">
        <v>90943</v>
      </c>
      <c r="B5481" s="148" t="s">
        <v>19353</v>
      </c>
      <c r="C5481" s="148" t="s">
        <v>5570</v>
      </c>
      <c r="D5481" s="149" t="s">
        <v>25405</v>
      </c>
    </row>
    <row r="5482" spans="1:4" ht="13.5" x14ac:dyDescent="0.25">
      <c r="A5482" s="148">
        <v>90944</v>
      </c>
      <c r="B5482" s="148" t="s">
        <v>19354</v>
      </c>
      <c r="C5482" s="148" t="s">
        <v>5570</v>
      </c>
      <c r="D5482" s="149" t="s">
        <v>25406</v>
      </c>
    </row>
    <row r="5483" spans="1:4" ht="13.5" x14ac:dyDescent="0.25">
      <c r="A5483" s="148">
        <v>90950</v>
      </c>
      <c r="B5483" s="148" t="s">
        <v>19355</v>
      </c>
      <c r="C5483" s="148" t="s">
        <v>5570</v>
      </c>
      <c r="D5483" s="149" t="s">
        <v>25407</v>
      </c>
    </row>
    <row r="5484" spans="1:4" ht="13.5" x14ac:dyDescent="0.25">
      <c r="A5484" s="148">
        <v>90952</v>
      </c>
      <c r="B5484" s="148" t="s">
        <v>19356</v>
      </c>
      <c r="C5484" s="148" t="s">
        <v>5570</v>
      </c>
      <c r="D5484" s="149" t="s">
        <v>14257</v>
      </c>
    </row>
    <row r="5485" spans="1:4" ht="13.5" x14ac:dyDescent="0.25">
      <c r="A5485" s="148">
        <v>90953</v>
      </c>
      <c r="B5485" s="148" t="s">
        <v>19357</v>
      </c>
      <c r="C5485" s="148" t="s">
        <v>5570</v>
      </c>
      <c r="D5485" s="149" t="s">
        <v>25408</v>
      </c>
    </row>
    <row r="5486" spans="1:4" ht="13.5" x14ac:dyDescent="0.25">
      <c r="A5486" s="148">
        <v>90954</v>
      </c>
      <c r="B5486" s="148" t="s">
        <v>19358</v>
      </c>
      <c r="C5486" s="148" t="s">
        <v>5570</v>
      </c>
      <c r="D5486" s="149" t="s">
        <v>25409</v>
      </c>
    </row>
    <row r="5487" spans="1:4" ht="13.5" x14ac:dyDescent="0.25">
      <c r="A5487" s="148">
        <v>94438</v>
      </c>
      <c r="B5487" s="148" t="s">
        <v>11240</v>
      </c>
      <c r="C5487" s="148" t="s">
        <v>5570</v>
      </c>
      <c r="D5487" s="149" t="s">
        <v>25410</v>
      </c>
    </row>
    <row r="5488" spans="1:4" ht="13.5" x14ac:dyDescent="0.25">
      <c r="A5488" s="148">
        <v>94439</v>
      </c>
      <c r="B5488" s="148" t="s">
        <v>19359</v>
      </c>
      <c r="C5488" s="148" t="s">
        <v>5570</v>
      </c>
      <c r="D5488" s="149" t="s">
        <v>16694</v>
      </c>
    </row>
    <row r="5489" spans="1:4" ht="13.5" x14ac:dyDescent="0.25">
      <c r="A5489" s="148">
        <v>94779</v>
      </c>
      <c r="B5489" s="148" t="s">
        <v>11242</v>
      </c>
      <c r="C5489" s="148" t="s">
        <v>5570</v>
      </c>
      <c r="D5489" s="149" t="s">
        <v>25300</v>
      </c>
    </row>
    <row r="5490" spans="1:4" ht="13.5" x14ac:dyDescent="0.25">
      <c r="A5490" s="148">
        <v>94782</v>
      </c>
      <c r="B5490" s="148" t="s">
        <v>19360</v>
      </c>
      <c r="C5490" s="148" t="s">
        <v>5570</v>
      </c>
      <c r="D5490" s="149" t="s">
        <v>25411</v>
      </c>
    </row>
    <row r="5491" spans="1:4" ht="13.5" x14ac:dyDescent="0.25">
      <c r="A5491" s="148">
        <v>72190</v>
      </c>
      <c r="B5491" s="148" t="s">
        <v>19361</v>
      </c>
      <c r="C5491" s="148" t="s">
        <v>5237</v>
      </c>
      <c r="D5491" s="149" t="s">
        <v>24486</v>
      </c>
    </row>
    <row r="5492" spans="1:4" ht="13.5" x14ac:dyDescent="0.25">
      <c r="A5492" s="148">
        <v>87871</v>
      </c>
      <c r="B5492" s="148" t="s">
        <v>11246</v>
      </c>
      <c r="C5492" s="148" t="s">
        <v>5570</v>
      </c>
      <c r="D5492" s="149" t="s">
        <v>16737</v>
      </c>
    </row>
    <row r="5493" spans="1:4" ht="13.5" x14ac:dyDescent="0.25">
      <c r="A5493" s="148">
        <v>87872</v>
      </c>
      <c r="B5493" s="148" t="s">
        <v>11247</v>
      </c>
      <c r="C5493" s="148" t="s">
        <v>5570</v>
      </c>
      <c r="D5493" s="149" t="s">
        <v>24268</v>
      </c>
    </row>
    <row r="5494" spans="1:4" ht="13.5" x14ac:dyDescent="0.25">
      <c r="A5494" s="148">
        <v>87873</v>
      </c>
      <c r="B5494" s="148" t="s">
        <v>11248</v>
      </c>
      <c r="C5494" s="148" t="s">
        <v>5570</v>
      </c>
      <c r="D5494" s="149" t="s">
        <v>19457</v>
      </c>
    </row>
    <row r="5495" spans="1:4" ht="13.5" x14ac:dyDescent="0.25">
      <c r="A5495" s="148">
        <v>87874</v>
      </c>
      <c r="B5495" s="148" t="s">
        <v>11249</v>
      </c>
      <c r="C5495" s="148" t="s">
        <v>5570</v>
      </c>
      <c r="D5495" s="149" t="s">
        <v>13984</v>
      </c>
    </row>
    <row r="5496" spans="1:4" ht="13.5" x14ac:dyDescent="0.25">
      <c r="A5496" s="148">
        <v>87876</v>
      </c>
      <c r="B5496" s="148" t="s">
        <v>11250</v>
      </c>
      <c r="C5496" s="148" t="s">
        <v>5570</v>
      </c>
      <c r="D5496" s="149" t="s">
        <v>15492</v>
      </c>
    </row>
    <row r="5497" spans="1:4" ht="13.5" x14ac:dyDescent="0.25">
      <c r="A5497" s="148">
        <v>87877</v>
      </c>
      <c r="B5497" s="148" t="s">
        <v>11251</v>
      </c>
      <c r="C5497" s="148" t="s">
        <v>5570</v>
      </c>
      <c r="D5497" s="149" t="s">
        <v>13261</v>
      </c>
    </row>
    <row r="5498" spans="1:4" ht="13.5" x14ac:dyDescent="0.25">
      <c r="A5498" s="148">
        <v>87878</v>
      </c>
      <c r="B5498" s="148" t="s">
        <v>11252</v>
      </c>
      <c r="C5498" s="148" t="s">
        <v>5570</v>
      </c>
      <c r="D5498" s="149" t="s">
        <v>13263</v>
      </c>
    </row>
    <row r="5499" spans="1:4" ht="13.5" x14ac:dyDescent="0.25">
      <c r="A5499" s="148">
        <v>87879</v>
      </c>
      <c r="B5499" s="148" t="s">
        <v>11253</v>
      </c>
      <c r="C5499" s="148" t="s">
        <v>5570</v>
      </c>
      <c r="D5499" s="149" t="s">
        <v>12508</v>
      </c>
    </row>
    <row r="5500" spans="1:4" ht="13.5" x14ac:dyDescent="0.25">
      <c r="A5500" s="148">
        <v>87881</v>
      </c>
      <c r="B5500" s="148" t="s">
        <v>11254</v>
      </c>
      <c r="C5500" s="148" t="s">
        <v>5570</v>
      </c>
      <c r="D5500" s="149" t="s">
        <v>12557</v>
      </c>
    </row>
    <row r="5501" spans="1:4" ht="13.5" x14ac:dyDescent="0.25">
      <c r="A5501" s="148">
        <v>87882</v>
      </c>
      <c r="B5501" s="148" t="s">
        <v>11255</v>
      </c>
      <c r="C5501" s="148" t="s">
        <v>5570</v>
      </c>
      <c r="D5501" s="149" t="s">
        <v>12535</v>
      </c>
    </row>
    <row r="5502" spans="1:4" ht="13.5" x14ac:dyDescent="0.25">
      <c r="A5502" s="148">
        <v>87884</v>
      </c>
      <c r="B5502" s="148" t="s">
        <v>11256</v>
      </c>
      <c r="C5502" s="148" t="s">
        <v>5570</v>
      </c>
      <c r="D5502" s="149" t="s">
        <v>13955</v>
      </c>
    </row>
    <row r="5503" spans="1:4" ht="13.5" x14ac:dyDescent="0.25">
      <c r="A5503" s="148">
        <v>87885</v>
      </c>
      <c r="B5503" s="148" t="s">
        <v>11257</v>
      </c>
      <c r="C5503" s="148" t="s">
        <v>5570</v>
      </c>
      <c r="D5503" s="149" t="s">
        <v>15456</v>
      </c>
    </row>
    <row r="5504" spans="1:4" ht="13.5" x14ac:dyDescent="0.25">
      <c r="A5504" s="148">
        <v>87886</v>
      </c>
      <c r="B5504" s="148" t="s">
        <v>11258</v>
      </c>
      <c r="C5504" s="148" t="s">
        <v>5570</v>
      </c>
      <c r="D5504" s="149" t="s">
        <v>14747</v>
      </c>
    </row>
    <row r="5505" spans="1:4" ht="13.5" x14ac:dyDescent="0.25">
      <c r="A5505" s="148">
        <v>87887</v>
      </c>
      <c r="B5505" s="148" t="s">
        <v>11259</v>
      </c>
      <c r="C5505" s="148" t="s">
        <v>5570</v>
      </c>
      <c r="D5505" s="149" t="s">
        <v>25412</v>
      </c>
    </row>
    <row r="5506" spans="1:4" ht="13.5" x14ac:dyDescent="0.25">
      <c r="A5506" s="148">
        <v>87888</v>
      </c>
      <c r="B5506" s="148" t="s">
        <v>11260</v>
      </c>
      <c r="C5506" s="148" t="s">
        <v>5570</v>
      </c>
      <c r="D5506" s="149" t="s">
        <v>14460</v>
      </c>
    </row>
    <row r="5507" spans="1:4" ht="13.5" x14ac:dyDescent="0.25">
      <c r="A5507" s="148">
        <v>87889</v>
      </c>
      <c r="B5507" s="148" t="s">
        <v>11261</v>
      </c>
      <c r="C5507" s="148" t="s">
        <v>5570</v>
      </c>
      <c r="D5507" s="149" t="s">
        <v>22275</v>
      </c>
    </row>
    <row r="5508" spans="1:4" ht="13.5" x14ac:dyDescent="0.25">
      <c r="A5508" s="148">
        <v>87891</v>
      </c>
      <c r="B5508" s="148" t="s">
        <v>11262</v>
      </c>
      <c r="C5508" s="148" t="s">
        <v>5570</v>
      </c>
      <c r="D5508" s="149" t="s">
        <v>13920</v>
      </c>
    </row>
    <row r="5509" spans="1:4" ht="13.5" x14ac:dyDescent="0.25">
      <c r="A5509" s="148">
        <v>87892</v>
      </c>
      <c r="B5509" s="148" t="s">
        <v>11263</v>
      </c>
      <c r="C5509" s="148" t="s">
        <v>5570</v>
      </c>
      <c r="D5509" s="149" t="s">
        <v>17280</v>
      </c>
    </row>
    <row r="5510" spans="1:4" ht="13.5" x14ac:dyDescent="0.25">
      <c r="A5510" s="148">
        <v>87893</v>
      </c>
      <c r="B5510" s="148" t="s">
        <v>11264</v>
      </c>
      <c r="C5510" s="148" t="s">
        <v>5570</v>
      </c>
      <c r="D5510" s="149" t="s">
        <v>14172</v>
      </c>
    </row>
    <row r="5511" spans="1:4" ht="13.5" x14ac:dyDescent="0.25">
      <c r="A5511" s="148">
        <v>87894</v>
      </c>
      <c r="B5511" s="148" t="s">
        <v>11265</v>
      </c>
      <c r="C5511" s="148" t="s">
        <v>5570</v>
      </c>
      <c r="D5511" s="149" t="s">
        <v>15127</v>
      </c>
    </row>
    <row r="5512" spans="1:4" ht="13.5" x14ac:dyDescent="0.25">
      <c r="A5512" s="148">
        <v>87896</v>
      </c>
      <c r="B5512" s="148" t="s">
        <v>11266</v>
      </c>
      <c r="C5512" s="148" t="s">
        <v>5570</v>
      </c>
      <c r="D5512" s="149" t="s">
        <v>15106</v>
      </c>
    </row>
    <row r="5513" spans="1:4" ht="13.5" x14ac:dyDescent="0.25">
      <c r="A5513" s="148">
        <v>87897</v>
      </c>
      <c r="B5513" s="148" t="s">
        <v>11267</v>
      </c>
      <c r="C5513" s="148" t="s">
        <v>5570</v>
      </c>
      <c r="D5513" s="149" t="s">
        <v>14472</v>
      </c>
    </row>
    <row r="5514" spans="1:4" ht="13.5" x14ac:dyDescent="0.25">
      <c r="A5514" s="148">
        <v>87899</v>
      </c>
      <c r="B5514" s="148" t="s">
        <v>11268</v>
      </c>
      <c r="C5514" s="148" t="s">
        <v>5570</v>
      </c>
      <c r="D5514" s="149" t="s">
        <v>14018</v>
      </c>
    </row>
    <row r="5515" spans="1:4" ht="13.5" x14ac:dyDescent="0.25">
      <c r="A5515" s="148">
        <v>87900</v>
      </c>
      <c r="B5515" s="148" t="s">
        <v>11269</v>
      </c>
      <c r="C5515" s="148" t="s">
        <v>5570</v>
      </c>
      <c r="D5515" s="149" t="s">
        <v>15925</v>
      </c>
    </row>
    <row r="5516" spans="1:4" ht="13.5" x14ac:dyDescent="0.25">
      <c r="A5516" s="148">
        <v>87902</v>
      </c>
      <c r="B5516" s="148" t="s">
        <v>11270</v>
      </c>
      <c r="C5516" s="148" t="s">
        <v>5570</v>
      </c>
      <c r="D5516" s="149" t="s">
        <v>22609</v>
      </c>
    </row>
    <row r="5517" spans="1:4" ht="13.5" x14ac:dyDescent="0.25">
      <c r="A5517" s="148">
        <v>87903</v>
      </c>
      <c r="B5517" s="148" t="s">
        <v>11271</v>
      </c>
      <c r="C5517" s="148" t="s">
        <v>5570</v>
      </c>
      <c r="D5517" s="149" t="s">
        <v>14823</v>
      </c>
    </row>
    <row r="5518" spans="1:4" ht="13.5" x14ac:dyDescent="0.25">
      <c r="A5518" s="148">
        <v>87904</v>
      </c>
      <c r="B5518" s="148" t="s">
        <v>11272</v>
      </c>
      <c r="C5518" s="148" t="s">
        <v>5570</v>
      </c>
      <c r="D5518" s="149" t="s">
        <v>15595</v>
      </c>
    </row>
    <row r="5519" spans="1:4" ht="13.5" x14ac:dyDescent="0.25">
      <c r="A5519" s="148">
        <v>87905</v>
      </c>
      <c r="B5519" s="148" t="s">
        <v>11273</v>
      </c>
      <c r="C5519" s="148" t="s">
        <v>5570</v>
      </c>
      <c r="D5519" s="149" t="s">
        <v>13921</v>
      </c>
    </row>
    <row r="5520" spans="1:4" ht="13.5" x14ac:dyDescent="0.25">
      <c r="A5520" s="148">
        <v>87907</v>
      </c>
      <c r="B5520" s="148" t="s">
        <v>11274</v>
      </c>
      <c r="C5520" s="148" t="s">
        <v>5570</v>
      </c>
      <c r="D5520" s="149" t="s">
        <v>17320</v>
      </c>
    </row>
    <row r="5521" spans="1:4" ht="13.5" x14ac:dyDescent="0.25">
      <c r="A5521" s="148">
        <v>87908</v>
      </c>
      <c r="B5521" s="148" t="s">
        <v>11275</v>
      </c>
      <c r="C5521" s="148" t="s">
        <v>5570</v>
      </c>
      <c r="D5521" s="149" t="s">
        <v>15239</v>
      </c>
    </row>
    <row r="5522" spans="1:4" ht="13.5" x14ac:dyDescent="0.25">
      <c r="A5522" s="148">
        <v>87910</v>
      </c>
      <c r="B5522" s="148" t="s">
        <v>11276</v>
      </c>
      <c r="C5522" s="148" t="s">
        <v>5570</v>
      </c>
      <c r="D5522" s="149" t="s">
        <v>13341</v>
      </c>
    </row>
    <row r="5523" spans="1:4" ht="13.5" x14ac:dyDescent="0.25">
      <c r="A5523" s="148">
        <v>87911</v>
      </c>
      <c r="B5523" s="148" t="s">
        <v>11277</v>
      </c>
      <c r="C5523" s="148" t="s">
        <v>5570</v>
      </c>
      <c r="D5523" s="149" t="s">
        <v>22256</v>
      </c>
    </row>
    <row r="5524" spans="1:4" ht="13.5" x14ac:dyDescent="0.25">
      <c r="A5524" s="148">
        <v>5991</v>
      </c>
      <c r="B5524" s="148" t="s">
        <v>25413</v>
      </c>
      <c r="C5524" s="148" t="s">
        <v>5570</v>
      </c>
      <c r="D5524" s="149" t="s">
        <v>23820</v>
      </c>
    </row>
    <row r="5525" spans="1:4" ht="13.5" x14ac:dyDescent="0.25">
      <c r="A5525" s="148">
        <v>84023</v>
      </c>
      <c r="B5525" s="148" t="s">
        <v>25414</v>
      </c>
      <c r="C5525" s="148" t="s">
        <v>5570</v>
      </c>
      <c r="D5525" s="149" t="s">
        <v>14391</v>
      </c>
    </row>
    <row r="5526" spans="1:4" ht="13.5" x14ac:dyDescent="0.25">
      <c r="A5526" s="148">
        <v>84024</v>
      </c>
      <c r="B5526" s="148" t="s">
        <v>25415</v>
      </c>
      <c r="C5526" s="148" t="s">
        <v>5570</v>
      </c>
      <c r="D5526" s="149" t="s">
        <v>14292</v>
      </c>
    </row>
    <row r="5527" spans="1:4" ht="13.5" x14ac:dyDescent="0.25">
      <c r="A5527" s="148">
        <v>84026</v>
      </c>
      <c r="B5527" s="148" t="s">
        <v>25416</v>
      </c>
      <c r="C5527" s="148" t="s">
        <v>5570</v>
      </c>
      <c r="D5527" s="149" t="s">
        <v>25417</v>
      </c>
    </row>
    <row r="5528" spans="1:4" ht="13.5" x14ac:dyDescent="0.25">
      <c r="A5528" s="148">
        <v>84027</v>
      </c>
      <c r="B5528" s="148" t="s">
        <v>25418</v>
      </c>
      <c r="C5528" s="148" t="s">
        <v>5570</v>
      </c>
      <c r="D5528" s="149" t="s">
        <v>25419</v>
      </c>
    </row>
    <row r="5529" spans="1:4" ht="13.5" x14ac:dyDescent="0.25">
      <c r="A5529" s="148">
        <v>84028</v>
      </c>
      <c r="B5529" s="148" t="s">
        <v>25420</v>
      </c>
      <c r="C5529" s="148" t="s">
        <v>5570</v>
      </c>
      <c r="D5529" s="149" t="s">
        <v>16306</v>
      </c>
    </row>
    <row r="5530" spans="1:4" ht="13.5" x14ac:dyDescent="0.25">
      <c r="A5530" s="148">
        <v>84072</v>
      </c>
      <c r="B5530" s="148" t="s">
        <v>25421</v>
      </c>
      <c r="C5530" s="148" t="s">
        <v>5570</v>
      </c>
      <c r="D5530" s="149" t="s">
        <v>13773</v>
      </c>
    </row>
    <row r="5531" spans="1:4" ht="13.5" x14ac:dyDescent="0.25">
      <c r="A5531" s="148">
        <v>87411</v>
      </c>
      <c r="B5531" s="148" t="s">
        <v>11278</v>
      </c>
      <c r="C5531" s="148" t="s">
        <v>5570</v>
      </c>
      <c r="D5531" s="149" t="s">
        <v>23766</v>
      </c>
    </row>
    <row r="5532" spans="1:4" ht="13.5" x14ac:dyDescent="0.25">
      <c r="A5532" s="148">
        <v>87412</v>
      </c>
      <c r="B5532" s="148" t="s">
        <v>11279</v>
      </c>
      <c r="C5532" s="148" t="s">
        <v>5570</v>
      </c>
      <c r="D5532" s="149" t="s">
        <v>13499</v>
      </c>
    </row>
    <row r="5533" spans="1:4" ht="13.5" x14ac:dyDescent="0.25">
      <c r="A5533" s="148">
        <v>87413</v>
      </c>
      <c r="B5533" s="148" t="s">
        <v>11280</v>
      </c>
      <c r="C5533" s="148" t="s">
        <v>5570</v>
      </c>
      <c r="D5533" s="149" t="s">
        <v>14849</v>
      </c>
    </row>
    <row r="5534" spans="1:4" ht="13.5" x14ac:dyDescent="0.25">
      <c r="A5534" s="148">
        <v>87414</v>
      </c>
      <c r="B5534" s="148" t="s">
        <v>11281</v>
      </c>
      <c r="C5534" s="148" t="s">
        <v>5570</v>
      </c>
      <c r="D5534" s="149" t="s">
        <v>25422</v>
      </c>
    </row>
    <row r="5535" spans="1:4" ht="13.5" x14ac:dyDescent="0.25">
      <c r="A5535" s="148">
        <v>87415</v>
      </c>
      <c r="B5535" s="148" t="s">
        <v>11282</v>
      </c>
      <c r="C5535" s="148" t="s">
        <v>5570</v>
      </c>
      <c r="D5535" s="149" t="s">
        <v>20589</v>
      </c>
    </row>
    <row r="5536" spans="1:4" ht="13.5" x14ac:dyDescent="0.25">
      <c r="A5536" s="148">
        <v>87416</v>
      </c>
      <c r="B5536" s="148" t="s">
        <v>11283</v>
      </c>
      <c r="C5536" s="148" t="s">
        <v>5570</v>
      </c>
      <c r="D5536" s="149" t="s">
        <v>19852</v>
      </c>
    </row>
    <row r="5537" spans="1:4" ht="13.5" x14ac:dyDescent="0.25">
      <c r="A5537" s="148">
        <v>87417</v>
      </c>
      <c r="B5537" s="148" t="s">
        <v>11284</v>
      </c>
      <c r="C5537" s="148" t="s">
        <v>5570</v>
      </c>
      <c r="D5537" s="149" t="s">
        <v>20180</v>
      </c>
    </row>
    <row r="5538" spans="1:4" ht="13.5" x14ac:dyDescent="0.25">
      <c r="A5538" s="148">
        <v>87418</v>
      </c>
      <c r="B5538" s="148" t="s">
        <v>11285</v>
      </c>
      <c r="C5538" s="148" t="s">
        <v>5570</v>
      </c>
      <c r="D5538" s="149" t="s">
        <v>20181</v>
      </c>
    </row>
    <row r="5539" spans="1:4" ht="13.5" x14ac:dyDescent="0.25">
      <c r="A5539" s="148">
        <v>87419</v>
      </c>
      <c r="B5539" s="148" t="s">
        <v>11286</v>
      </c>
      <c r="C5539" s="148" t="s">
        <v>5570</v>
      </c>
      <c r="D5539" s="149" t="s">
        <v>16660</v>
      </c>
    </row>
    <row r="5540" spans="1:4" ht="13.5" x14ac:dyDescent="0.25">
      <c r="A5540" s="148">
        <v>87420</v>
      </c>
      <c r="B5540" s="148" t="s">
        <v>11287</v>
      </c>
      <c r="C5540" s="148" t="s">
        <v>5570</v>
      </c>
      <c r="D5540" s="149" t="s">
        <v>24061</v>
      </c>
    </row>
    <row r="5541" spans="1:4" ht="13.5" x14ac:dyDescent="0.25">
      <c r="A5541" s="148">
        <v>87421</v>
      </c>
      <c r="B5541" s="148" t="s">
        <v>11288</v>
      </c>
      <c r="C5541" s="148" t="s">
        <v>5570</v>
      </c>
      <c r="D5541" s="149" t="s">
        <v>24540</v>
      </c>
    </row>
    <row r="5542" spans="1:4" ht="13.5" x14ac:dyDescent="0.25">
      <c r="A5542" s="148">
        <v>87422</v>
      </c>
      <c r="B5542" s="148" t="s">
        <v>11289</v>
      </c>
      <c r="C5542" s="148" t="s">
        <v>5570</v>
      </c>
      <c r="D5542" s="149" t="s">
        <v>25423</v>
      </c>
    </row>
    <row r="5543" spans="1:4" ht="13.5" x14ac:dyDescent="0.25">
      <c r="A5543" s="148">
        <v>87423</v>
      </c>
      <c r="B5543" s="148" t="s">
        <v>11290</v>
      </c>
      <c r="C5543" s="148" t="s">
        <v>5570</v>
      </c>
      <c r="D5543" s="149" t="s">
        <v>20628</v>
      </c>
    </row>
    <row r="5544" spans="1:4" ht="13.5" x14ac:dyDescent="0.25">
      <c r="A5544" s="148">
        <v>87424</v>
      </c>
      <c r="B5544" s="148" t="s">
        <v>11291</v>
      </c>
      <c r="C5544" s="148" t="s">
        <v>5570</v>
      </c>
      <c r="D5544" s="149" t="s">
        <v>19852</v>
      </c>
    </row>
    <row r="5545" spans="1:4" ht="13.5" x14ac:dyDescent="0.25">
      <c r="A5545" s="148">
        <v>87425</v>
      </c>
      <c r="B5545" s="148" t="s">
        <v>11292</v>
      </c>
      <c r="C5545" s="148" t="s">
        <v>5570</v>
      </c>
      <c r="D5545" s="149" t="s">
        <v>13997</v>
      </c>
    </row>
    <row r="5546" spans="1:4" ht="13.5" x14ac:dyDescent="0.25">
      <c r="A5546" s="148">
        <v>87426</v>
      </c>
      <c r="B5546" s="148" t="s">
        <v>11293</v>
      </c>
      <c r="C5546" s="148" t="s">
        <v>5570</v>
      </c>
      <c r="D5546" s="149" t="s">
        <v>25424</v>
      </c>
    </row>
    <row r="5547" spans="1:4" ht="13.5" x14ac:dyDescent="0.25">
      <c r="A5547" s="148">
        <v>87427</v>
      </c>
      <c r="B5547" s="148" t="s">
        <v>11294</v>
      </c>
      <c r="C5547" s="148" t="s">
        <v>5570</v>
      </c>
      <c r="D5547" s="149" t="s">
        <v>25425</v>
      </c>
    </row>
    <row r="5548" spans="1:4" ht="13.5" x14ac:dyDescent="0.25">
      <c r="A5548" s="148">
        <v>87428</v>
      </c>
      <c r="B5548" s="148" t="s">
        <v>11295</v>
      </c>
      <c r="C5548" s="148" t="s">
        <v>5570</v>
      </c>
      <c r="D5548" s="149" t="s">
        <v>25426</v>
      </c>
    </row>
    <row r="5549" spans="1:4" ht="13.5" x14ac:dyDescent="0.25">
      <c r="A5549" s="148">
        <v>87429</v>
      </c>
      <c r="B5549" s="148" t="s">
        <v>11296</v>
      </c>
      <c r="C5549" s="148" t="s">
        <v>5570</v>
      </c>
      <c r="D5549" s="149" t="s">
        <v>14693</v>
      </c>
    </row>
    <row r="5550" spans="1:4" ht="13.5" x14ac:dyDescent="0.25">
      <c r="A5550" s="148">
        <v>87430</v>
      </c>
      <c r="B5550" s="148" t="s">
        <v>11297</v>
      </c>
      <c r="C5550" s="148" t="s">
        <v>5570</v>
      </c>
      <c r="D5550" s="149" t="s">
        <v>23743</v>
      </c>
    </row>
    <row r="5551" spans="1:4" ht="13.5" x14ac:dyDescent="0.25">
      <c r="A5551" s="148">
        <v>87431</v>
      </c>
      <c r="B5551" s="148" t="s">
        <v>11298</v>
      </c>
      <c r="C5551" s="148" t="s">
        <v>5570</v>
      </c>
      <c r="D5551" s="149" t="s">
        <v>15549</v>
      </c>
    </row>
    <row r="5552" spans="1:4" ht="13.5" x14ac:dyDescent="0.25">
      <c r="A5552" s="148">
        <v>87432</v>
      </c>
      <c r="B5552" s="148" t="s">
        <v>11299</v>
      </c>
      <c r="C5552" s="148" t="s">
        <v>5570</v>
      </c>
      <c r="D5552" s="149" t="s">
        <v>24104</v>
      </c>
    </row>
    <row r="5553" spans="1:4" ht="13.5" x14ac:dyDescent="0.25">
      <c r="A5553" s="148">
        <v>87433</v>
      </c>
      <c r="B5553" s="148" t="s">
        <v>11300</v>
      </c>
      <c r="C5553" s="148" t="s">
        <v>5570</v>
      </c>
      <c r="D5553" s="149" t="s">
        <v>25427</v>
      </c>
    </row>
    <row r="5554" spans="1:4" ht="13.5" x14ac:dyDescent="0.25">
      <c r="A5554" s="148">
        <v>87434</v>
      </c>
      <c r="B5554" s="148" t="s">
        <v>11301</v>
      </c>
      <c r="C5554" s="148" t="s">
        <v>5570</v>
      </c>
      <c r="D5554" s="149" t="s">
        <v>14032</v>
      </c>
    </row>
    <row r="5555" spans="1:4" ht="13.5" x14ac:dyDescent="0.25">
      <c r="A5555" s="148">
        <v>87435</v>
      </c>
      <c r="B5555" s="148" t="s">
        <v>11302</v>
      </c>
      <c r="C5555" s="148" t="s">
        <v>5570</v>
      </c>
      <c r="D5555" s="149" t="s">
        <v>19851</v>
      </c>
    </row>
    <row r="5556" spans="1:4" ht="13.5" x14ac:dyDescent="0.25">
      <c r="A5556" s="148">
        <v>87436</v>
      </c>
      <c r="B5556" s="148" t="s">
        <v>11303</v>
      </c>
      <c r="C5556" s="148" t="s">
        <v>5570</v>
      </c>
      <c r="D5556" s="149" t="s">
        <v>17323</v>
      </c>
    </row>
    <row r="5557" spans="1:4" ht="13.5" x14ac:dyDescent="0.25">
      <c r="A5557" s="148">
        <v>87437</v>
      </c>
      <c r="B5557" s="148" t="s">
        <v>11304</v>
      </c>
      <c r="C5557" s="148" t="s">
        <v>5570</v>
      </c>
      <c r="D5557" s="149" t="s">
        <v>25428</v>
      </c>
    </row>
    <row r="5558" spans="1:4" ht="13.5" x14ac:dyDescent="0.25">
      <c r="A5558" s="148">
        <v>87438</v>
      </c>
      <c r="B5558" s="148" t="s">
        <v>11305</v>
      </c>
      <c r="C5558" s="148" t="s">
        <v>5570</v>
      </c>
      <c r="D5558" s="149" t="s">
        <v>25429</v>
      </c>
    </row>
    <row r="5559" spans="1:4" ht="13.5" x14ac:dyDescent="0.25">
      <c r="A5559" s="148">
        <v>87439</v>
      </c>
      <c r="B5559" s="148" t="s">
        <v>11306</v>
      </c>
      <c r="C5559" s="148" t="s">
        <v>5570</v>
      </c>
      <c r="D5559" s="149" t="s">
        <v>12614</v>
      </c>
    </row>
    <row r="5560" spans="1:4" ht="13.5" x14ac:dyDescent="0.25">
      <c r="A5560" s="148">
        <v>87440</v>
      </c>
      <c r="B5560" s="148" t="s">
        <v>11307</v>
      </c>
      <c r="C5560" s="148" t="s">
        <v>5570</v>
      </c>
      <c r="D5560" s="149" t="s">
        <v>21469</v>
      </c>
    </row>
    <row r="5561" spans="1:4" ht="13.5" x14ac:dyDescent="0.25">
      <c r="A5561" s="148">
        <v>87527</v>
      </c>
      <c r="B5561" s="148" t="s">
        <v>11308</v>
      </c>
      <c r="C5561" s="148" t="s">
        <v>5570</v>
      </c>
      <c r="D5561" s="149" t="s">
        <v>25430</v>
      </c>
    </row>
    <row r="5562" spans="1:4" ht="13.5" x14ac:dyDescent="0.25">
      <c r="A5562" s="148">
        <v>87528</v>
      </c>
      <c r="B5562" s="148" t="s">
        <v>11309</v>
      </c>
      <c r="C5562" s="148" t="s">
        <v>5570</v>
      </c>
      <c r="D5562" s="149" t="s">
        <v>17318</v>
      </c>
    </row>
    <row r="5563" spans="1:4" ht="13.5" x14ac:dyDescent="0.25">
      <c r="A5563" s="148">
        <v>87529</v>
      </c>
      <c r="B5563" s="148" t="s">
        <v>11310</v>
      </c>
      <c r="C5563" s="148" t="s">
        <v>5570</v>
      </c>
      <c r="D5563" s="149" t="s">
        <v>14130</v>
      </c>
    </row>
    <row r="5564" spans="1:4" ht="13.5" x14ac:dyDescent="0.25">
      <c r="A5564" s="148">
        <v>87530</v>
      </c>
      <c r="B5564" s="148" t="s">
        <v>11311</v>
      </c>
      <c r="C5564" s="148" t="s">
        <v>5570</v>
      </c>
      <c r="D5564" s="149" t="s">
        <v>25431</v>
      </c>
    </row>
    <row r="5565" spans="1:4" ht="13.5" x14ac:dyDescent="0.25">
      <c r="A5565" s="148">
        <v>87531</v>
      </c>
      <c r="B5565" s="148" t="s">
        <v>11312</v>
      </c>
      <c r="C5565" s="148" t="s">
        <v>5570</v>
      </c>
      <c r="D5565" s="149" t="s">
        <v>21751</v>
      </c>
    </row>
    <row r="5566" spans="1:4" ht="13.5" x14ac:dyDescent="0.25">
      <c r="A5566" s="148">
        <v>87532</v>
      </c>
      <c r="B5566" s="148" t="s">
        <v>11313</v>
      </c>
      <c r="C5566" s="148" t="s">
        <v>5570</v>
      </c>
      <c r="D5566" s="149" t="s">
        <v>13562</v>
      </c>
    </row>
    <row r="5567" spans="1:4" ht="13.5" x14ac:dyDescent="0.25">
      <c r="A5567" s="148">
        <v>87535</v>
      </c>
      <c r="B5567" s="148" t="s">
        <v>11314</v>
      </c>
      <c r="C5567" s="148" t="s">
        <v>5570</v>
      </c>
      <c r="D5567" s="149" t="s">
        <v>13340</v>
      </c>
    </row>
    <row r="5568" spans="1:4" ht="13.5" x14ac:dyDescent="0.25">
      <c r="A5568" s="148">
        <v>87536</v>
      </c>
      <c r="B5568" s="148" t="s">
        <v>11315</v>
      </c>
      <c r="C5568" s="148" t="s">
        <v>5570</v>
      </c>
      <c r="D5568" s="149" t="s">
        <v>23765</v>
      </c>
    </row>
    <row r="5569" spans="1:4" ht="13.5" x14ac:dyDescent="0.25">
      <c r="A5569" s="148">
        <v>87537</v>
      </c>
      <c r="B5569" s="148" t="s">
        <v>11316</v>
      </c>
      <c r="C5569" s="148" t="s">
        <v>5570</v>
      </c>
      <c r="D5569" s="149" t="s">
        <v>25432</v>
      </c>
    </row>
    <row r="5570" spans="1:4" ht="13.5" x14ac:dyDescent="0.25">
      <c r="A5570" s="148">
        <v>87538</v>
      </c>
      <c r="B5570" s="148" t="s">
        <v>11317</v>
      </c>
      <c r="C5570" s="148" t="s">
        <v>5570</v>
      </c>
      <c r="D5570" s="149" t="s">
        <v>25433</v>
      </c>
    </row>
    <row r="5571" spans="1:4" ht="13.5" x14ac:dyDescent="0.25">
      <c r="A5571" s="148">
        <v>87539</v>
      </c>
      <c r="B5571" s="148" t="s">
        <v>11318</v>
      </c>
      <c r="C5571" s="148" t="s">
        <v>5570</v>
      </c>
      <c r="D5571" s="149" t="s">
        <v>25434</v>
      </c>
    </row>
    <row r="5572" spans="1:4" ht="13.5" x14ac:dyDescent="0.25">
      <c r="A5572" s="148">
        <v>87541</v>
      </c>
      <c r="B5572" s="148" t="s">
        <v>11319</v>
      </c>
      <c r="C5572" s="148" t="s">
        <v>5570</v>
      </c>
      <c r="D5572" s="149" t="s">
        <v>25435</v>
      </c>
    </row>
    <row r="5573" spans="1:4" ht="13.5" x14ac:dyDescent="0.25">
      <c r="A5573" s="148">
        <v>87543</v>
      </c>
      <c r="B5573" s="148" t="s">
        <v>11320</v>
      </c>
      <c r="C5573" s="148" t="s">
        <v>5570</v>
      </c>
      <c r="D5573" s="149" t="s">
        <v>23482</v>
      </c>
    </row>
    <row r="5574" spans="1:4" ht="13.5" x14ac:dyDescent="0.25">
      <c r="A5574" s="148">
        <v>87545</v>
      </c>
      <c r="B5574" s="148" t="s">
        <v>11321</v>
      </c>
      <c r="C5574" s="148" t="s">
        <v>5570</v>
      </c>
      <c r="D5574" s="149" t="s">
        <v>13447</v>
      </c>
    </row>
    <row r="5575" spans="1:4" ht="13.5" x14ac:dyDescent="0.25">
      <c r="A5575" s="148">
        <v>87546</v>
      </c>
      <c r="B5575" s="148" t="s">
        <v>11322</v>
      </c>
      <c r="C5575" s="148" t="s">
        <v>5570</v>
      </c>
      <c r="D5575" s="149" t="s">
        <v>13669</v>
      </c>
    </row>
    <row r="5576" spans="1:4" ht="13.5" x14ac:dyDescent="0.25">
      <c r="A5576" s="148">
        <v>87547</v>
      </c>
      <c r="B5576" s="148" t="s">
        <v>11323</v>
      </c>
      <c r="C5576" s="148" t="s">
        <v>5570</v>
      </c>
      <c r="D5576" s="149" t="s">
        <v>16337</v>
      </c>
    </row>
    <row r="5577" spans="1:4" ht="13.5" x14ac:dyDescent="0.25">
      <c r="A5577" s="148">
        <v>87548</v>
      </c>
      <c r="B5577" s="148" t="s">
        <v>11324</v>
      </c>
      <c r="C5577" s="148" t="s">
        <v>5570</v>
      </c>
      <c r="D5577" s="149" t="s">
        <v>16746</v>
      </c>
    </row>
    <row r="5578" spans="1:4" ht="13.5" x14ac:dyDescent="0.25">
      <c r="A5578" s="148">
        <v>87549</v>
      </c>
      <c r="B5578" s="148" t="s">
        <v>11325</v>
      </c>
      <c r="C5578" s="148" t="s">
        <v>5570</v>
      </c>
      <c r="D5578" s="149" t="s">
        <v>13851</v>
      </c>
    </row>
    <row r="5579" spans="1:4" ht="13.5" x14ac:dyDescent="0.25">
      <c r="A5579" s="148">
        <v>87550</v>
      </c>
      <c r="B5579" s="148" t="s">
        <v>11326</v>
      </c>
      <c r="C5579" s="148" t="s">
        <v>5570</v>
      </c>
      <c r="D5579" s="149" t="s">
        <v>16679</v>
      </c>
    </row>
    <row r="5580" spans="1:4" ht="13.5" x14ac:dyDescent="0.25">
      <c r="A5580" s="148">
        <v>87553</v>
      </c>
      <c r="B5580" s="148" t="s">
        <v>11327</v>
      </c>
      <c r="C5580" s="148" t="s">
        <v>5570</v>
      </c>
      <c r="D5580" s="149" t="s">
        <v>21076</v>
      </c>
    </row>
    <row r="5581" spans="1:4" ht="13.5" x14ac:dyDescent="0.25">
      <c r="A5581" s="148">
        <v>87554</v>
      </c>
      <c r="B5581" s="148" t="s">
        <v>11328</v>
      </c>
      <c r="C5581" s="148" t="s">
        <v>5570</v>
      </c>
      <c r="D5581" s="149" t="s">
        <v>15830</v>
      </c>
    </row>
    <row r="5582" spans="1:4" ht="13.5" x14ac:dyDescent="0.25">
      <c r="A5582" s="148">
        <v>87555</v>
      </c>
      <c r="B5582" s="148" t="s">
        <v>11329</v>
      </c>
      <c r="C5582" s="148" t="s">
        <v>5570</v>
      </c>
      <c r="D5582" s="149" t="s">
        <v>25436</v>
      </c>
    </row>
    <row r="5583" spans="1:4" ht="13.5" x14ac:dyDescent="0.25">
      <c r="A5583" s="148">
        <v>87556</v>
      </c>
      <c r="B5583" s="148" t="s">
        <v>11330</v>
      </c>
      <c r="C5583" s="148" t="s">
        <v>5570</v>
      </c>
      <c r="D5583" s="149" t="s">
        <v>24419</v>
      </c>
    </row>
    <row r="5584" spans="1:4" ht="13.5" x14ac:dyDescent="0.25">
      <c r="A5584" s="148">
        <v>87557</v>
      </c>
      <c r="B5584" s="148" t="s">
        <v>11331</v>
      </c>
      <c r="C5584" s="148" t="s">
        <v>5570</v>
      </c>
      <c r="D5584" s="149" t="s">
        <v>22493</v>
      </c>
    </row>
    <row r="5585" spans="1:4" ht="13.5" x14ac:dyDescent="0.25">
      <c r="A5585" s="148">
        <v>87559</v>
      </c>
      <c r="B5585" s="148" t="s">
        <v>11332</v>
      </c>
      <c r="C5585" s="148" t="s">
        <v>5570</v>
      </c>
      <c r="D5585" s="149" t="s">
        <v>13484</v>
      </c>
    </row>
    <row r="5586" spans="1:4" ht="13.5" x14ac:dyDescent="0.25">
      <c r="A5586" s="148">
        <v>87561</v>
      </c>
      <c r="B5586" s="148" t="s">
        <v>11333</v>
      </c>
      <c r="C5586" s="148" t="s">
        <v>5570</v>
      </c>
      <c r="D5586" s="149" t="s">
        <v>13928</v>
      </c>
    </row>
    <row r="5587" spans="1:4" ht="13.5" x14ac:dyDescent="0.25">
      <c r="A5587" s="148">
        <v>87775</v>
      </c>
      <c r="B5587" s="148" t="s">
        <v>11334</v>
      </c>
      <c r="C5587" s="148" t="s">
        <v>5570</v>
      </c>
      <c r="D5587" s="149" t="s">
        <v>20040</v>
      </c>
    </row>
    <row r="5588" spans="1:4" ht="13.5" x14ac:dyDescent="0.25">
      <c r="A5588" s="148">
        <v>87777</v>
      </c>
      <c r="B5588" s="148" t="s">
        <v>11335</v>
      </c>
      <c r="C5588" s="148" t="s">
        <v>5570</v>
      </c>
      <c r="D5588" s="149" t="s">
        <v>24981</v>
      </c>
    </row>
    <row r="5589" spans="1:4" ht="13.5" x14ac:dyDescent="0.25">
      <c r="A5589" s="148">
        <v>87778</v>
      </c>
      <c r="B5589" s="148" t="s">
        <v>11336</v>
      </c>
      <c r="C5589" s="148" t="s">
        <v>5570</v>
      </c>
      <c r="D5589" s="149" t="s">
        <v>25437</v>
      </c>
    </row>
    <row r="5590" spans="1:4" ht="13.5" x14ac:dyDescent="0.25">
      <c r="A5590" s="148">
        <v>87779</v>
      </c>
      <c r="B5590" s="148" t="s">
        <v>11337</v>
      </c>
      <c r="C5590" s="148" t="s">
        <v>5570</v>
      </c>
      <c r="D5590" s="149" t="s">
        <v>25438</v>
      </c>
    </row>
    <row r="5591" spans="1:4" ht="13.5" x14ac:dyDescent="0.25">
      <c r="A5591" s="148">
        <v>87781</v>
      </c>
      <c r="B5591" s="148" t="s">
        <v>11338</v>
      </c>
      <c r="C5591" s="148" t="s">
        <v>5570</v>
      </c>
      <c r="D5591" s="149" t="s">
        <v>25439</v>
      </c>
    </row>
    <row r="5592" spans="1:4" ht="13.5" x14ac:dyDescent="0.25">
      <c r="A5592" s="148">
        <v>87783</v>
      </c>
      <c r="B5592" s="148" t="s">
        <v>11339</v>
      </c>
      <c r="C5592" s="148" t="s">
        <v>5570</v>
      </c>
      <c r="D5592" s="149" t="s">
        <v>25128</v>
      </c>
    </row>
    <row r="5593" spans="1:4" ht="13.5" x14ac:dyDescent="0.25">
      <c r="A5593" s="148">
        <v>87784</v>
      </c>
      <c r="B5593" s="148" t="s">
        <v>11340</v>
      </c>
      <c r="C5593" s="148" t="s">
        <v>5570</v>
      </c>
      <c r="D5593" s="149" t="s">
        <v>23865</v>
      </c>
    </row>
    <row r="5594" spans="1:4" ht="13.5" x14ac:dyDescent="0.25">
      <c r="A5594" s="148">
        <v>87786</v>
      </c>
      <c r="B5594" s="148" t="s">
        <v>11341</v>
      </c>
      <c r="C5594" s="148" t="s">
        <v>5570</v>
      </c>
      <c r="D5594" s="149" t="s">
        <v>25440</v>
      </c>
    </row>
    <row r="5595" spans="1:4" ht="13.5" x14ac:dyDescent="0.25">
      <c r="A5595" s="148">
        <v>87787</v>
      </c>
      <c r="B5595" s="148" t="s">
        <v>11342</v>
      </c>
      <c r="C5595" s="148" t="s">
        <v>5570</v>
      </c>
      <c r="D5595" s="149" t="s">
        <v>25441</v>
      </c>
    </row>
    <row r="5596" spans="1:4" ht="13.5" x14ac:dyDescent="0.25">
      <c r="A5596" s="148">
        <v>87788</v>
      </c>
      <c r="B5596" s="148" t="s">
        <v>11343</v>
      </c>
      <c r="C5596" s="148" t="s">
        <v>5570</v>
      </c>
      <c r="D5596" s="149" t="s">
        <v>23459</v>
      </c>
    </row>
    <row r="5597" spans="1:4" ht="13.5" x14ac:dyDescent="0.25">
      <c r="A5597" s="148">
        <v>87790</v>
      </c>
      <c r="B5597" s="148" t="s">
        <v>11344</v>
      </c>
      <c r="C5597" s="148" t="s">
        <v>5570</v>
      </c>
      <c r="D5597" s="149" t="s">
        <v>25442</v>
      </c>
    </row>
    <row r="5598" spans="1:4" ht="13.5" x14ac:dyDescent="0.25">
      <c r="A5598" s="148">
        <v>87791</v>
      </c>
      <c r="B5598" s="148" t="s">
        <v>11345</v>
      </c>
      <c r="C5598" s="148" t="s">
        <v>5570</v>
      </c>
      <c r="D5598" s="149" t="s">
        <v>25443</v>
      </c>
    </row>
    <row r="5599" spans="1:4" ht="13.5" x14ac:dyDescent="0.25">
      <c r="A5599" s="148">
        <v>87792</v>
      </c>
      <c r="B5599" s="148" t="s">
        <v>11346</v>
      </c>
      <c r="C5599" s="148" t="s">
        <v>5570</v>
      </c>
      <c r="D5599" s="149" t="s">
        <v>20665</v>
      </c>
    </row>
    <row r="5600" spans="1:4" ht="13.5" x14ac:dyDescent="0.25">
      <c r="A5600" s="148">
        <v>87794</v>
      </c>
      <c r="B5600" s="148" t="s">
        <v>11347</v>
      </c>
      <c r="C5600" s="148" t="s">
        <v>5570</v>
      </c>
      <c r="D5600" s="149" t="s">
        <v>25444</v>
      </c>
    </row>
    <row r="5601" spans="1:4" ht="13.5" x14ac:dyDescent="0.25">
      <c r="A5601" s="148">
        <v>87795</v>
      </c>
      <c r="B5601" s="148" t="s">
        <v>11348</v>
      </c>
      <c r="C5601" s="148" t="s">
        <v>5570</v>
      </c>
      <c r="D5601" s="149" t="s">
        <v>25445</v>
      </c>
    </row>
    <row r="5602" spans="1:4" ht="13.5" x14ac:dyDescent="0.25">
      <c r="A5602" s="148">
        <v>87797</v>
      </c>
      <c r="B5602" s="148" t="s">
        <v>11349</v>
      </c>
      <c r="C5602" s="148" t="s">
        <v>5570</v>
      </c>
      <c r="D5602" s="149" t="s">
        <v>22731</v>
      </c>
    </row>
    <row r="5603" spans="1:4" ht="13.5" x14ac:dyDescent="0.25">
      <c r="A5603" s="148">
        <v>87799</v>
      </c>
      <c r="B5603" s="148" t="s">
        <v>11350</v>
      </c>
      <c r="C5603" s="148" t="s">
        <v>5570</v>
      </c>
      <c r="D5603" s="149" t="s">
        <v>20054</v>
      </c>
    </row>
    <row r="5604" spans="1:4" ht="13.5" x14ac:dyDescent="0.25">
      <c r="A5604" s="148">
        <v>87800</v>
      </c>
      <c r="B5604" s="148" t="s">
        <v>11351</v>
      </c>
      <c r="C5604" s="148" t="s">
        <v>5570</v>
      </c>
      <c r="D5604" s="149" t="s">
        <v>25446</v>
      </c>
    </row>
    <row r="5605" spans="1:4" ht="13.5" x14ac:dyDescent="0.25">
      <c r="A5605" s="148">
        <v>87801</v>
      </c>
      <c r="B5605" s="148" t="s">
        <v>11352</v>
      </c>
      <c r="C5605" s="148" t="s">
        <v>5570</v>
      </c>
      <c r="D5605" s="149" t="s">
        <v>25447</v>
      </c>
    </row>
    <row r="5606" spans="1:4" ht="13.5" x14ac:dyDescent="0.25">
      <c r="A5606" s="148">
        <v>87803</v>
      </c>
      <c r="B5606" s="148" t="s">
        <v>11353</v>
      </c>
      <c r="C5606" s="148" t="s">
        <v>5570</v>
      </c>
      <c r="D5606" s="149" t="s">
        <v>20981</v>
      </c>
    </row>
    <row r="5607" spans="1:4" ht="13.5" x14ac:dyDescent="0.25">
      <c r="A5607" s="148">
        <v>87804</v>
      </c>
      <c r="B5607" s="148" t="s">
        <v>11354</v>
      </c>
      <c r="C5607" s="148" t="s">
        <v>5570</v>
      </c>
      <c r="D5607" s="149" t="s">
        <v>25448</v>
      </c>
    </row>
    <row r="5608" spans="1:4" ht="13.5" x14ac:dyDescent="0.25">
      <c r="A5608" s="148">
        <v>87805</v>
      </c>
      <c r="B5608" s="148" t="s">
        <v>11355</v>
      </c>
      <c r="C5608" s="148" t="s">
        <v>5570</v>
      </c>
      <c r="D5608" s="149" t="s">
        <v>19973</v>
      </c>
    </row>
    <row r="5609" spans="1:4" ht="13.5" x14ac:dyDescent="0.25">
      <c r="A5609" s="148">
        <v>87807</v>
      </c>
      <c r="B5609" s="148" t="s">
        <v>11356</v>
      </c>
      <c r="C5609" s="148" t="s">
        <v>5570</v>
      </c>
      <c r="D5609" s="149" t="s">
        <v>25449</v>
      </c>
    </row>
    <row r="5610" spans="1:4" ht="13.5" x14ac:dyDescent="0.25">
      <c r="A5610" s="148">
        <v>87808</v>
      </c>
      <c r="B5610" s="148" t="s">
        <v>11357</v>
      </c>
      <c r="C5610" s="148" t="s">
        <v>5570</v>
      </c>
      <c r="D5610" s="149" t="s">
        <v>13550</v>
      </c>
    </row>
    <row r="5611" spans="1:4" ht="13.5" x14ac:dyDescent="0.25">
      <c r="A5611" s="148">
        <v>87809</v>
      </c>
      <c r="B5611" s="148" t="s">
        <v>11358</v>
      </c>
      <c r="C5611" s="148" t="s">
        <v>5570</v>
      </c>
      <c r="D5611" s="149" t="s">
        <v>25450</v>
      </c>
    </row>
    <row r="5612" spans="1:4" ht="13.5" x14ac:dyDescent="0.25">
      <c r="A5612" s="148">
        <v>87811</v>
      </c>
      <c r="B5612" s="148" t="s">
        <v>11359</v>
      </c>
      <c r="C5612" s="148" t="s">
        <v>5570</v>
      </c>
      <c r="D5612" s="149" t="s">
        <v>20377</v>
      </c>
    </row>
    <row r="5613" spans="1:4" ht="13.5" x14ac:dyDescent="0.25">
      <c r="A5613" s="148">
        <v>87812</v>
      </c>
      <c r="B5613" s="148" t="s">
        <v>11360</v>
      </c>
      <c r="C5613" s="148" t="s">
        <v>5570</v>
      </c>
      <c r="D5613" s="149" t="s">
        <v>25451</v>
      </c>
    </row>
    <row r="5614" spans="1:4" ht="13.5" x14ac:dyDescent="0.25">
      <c r="A5614" s="148">
        <v>87813</v>
      </c>
      <c r="B5614" s="148" t="s">
        <v>11361</v>
      </c>
      <c r="C5614" s="148" t="s">
        <v>5570</v>
      </c>
      <c r="D5614" s="149" t="s">
        <v>25452</v>
      </c>
    </row>
    <row r="5615" spans="1:4" ht="13.5" x14ac:dyDescent="0.25">
      <c r="A5615" s="148">
        <v>87815</v>
      </c>
      <c r="B5615" s="148" t="s">
        <v>11362</v>
      </c>
      <c r="C5615" s="148" t="s">
        <v>5570</v>
      </c>
      <c r="D5615" s="149" t="s">
        <v>25453</v>
      </c>
    </row>
    <row r="5616" spans="1:4" ht="13.5" x14ac:dyDescent="0.25">
      <c r="A5616" s="148">
        <v>87816</v>
      </c>
      <c r="B5616" s="148" t="s">
        <v>11363</v>
      </c>
      <c r="C5616" s="148" t="s">
        <v>5570</v>
      </c>
      <c r="D5616" s="149" t="s">
        <v>25454</v>
      </c>
    </row>
    <row r="5617" spans="1:4" ht="13.5" x14ac:dyDescent="0.25">
      <c r="A5617" s="148">
        <v>87817</v>
      </c>
      <c r="B5617" s="148" t="s">
        <v>11364</v>
      </c>
      <c r="C5617" s="148" t="s">
        <v>5570</v>
      </c>
      <c r="D5617" s="149" t="s">
        <v>25100</v>
      </c>
    </row>
    <row r="5618" spans="1:4" ht="13.5" x14ac:dyDescent="0.25">
      <c r="A5618" s="148">
        <v>87819</v>
      </c>
      <c r="B5618" s="148" t="s">
        <v>11365</v>
      </c>
      <c r="C5618" s="148" t="s">
        <v>5570</v>
      </c>
      <c r="D5618" s="149" t="s">
        <v>25455</v>
      </c>
    </row>
    <row r="5619" spans="1:4" ht="13.5" x14ac:dyDescent="0.25">
      <c r="A5619" s="148">
        <v>87820</v>
      </c>
      <c r="B5619" s="148" t="s">
        <v>11366</v>
      </c>
      <c r="C5619" s="148" t="s">
        <v>5570</v>
      </c>
      <c r="D5619" s="149" t="s">
        <v>25456</v>
      </c>
    </row>
    <row r="5620" spans="1:4" ht="13.5" x14ac:dyDescent="0.25">
      <c r="A5620" s="148">
        <v>87821</v>
      </c>
      <c r="B5620" s="148" t="s">
        <v>11367</v>
      </c>
      <c r="C5620" s="148" t="s">
        <v>5570</v>
      </c>
      <c r="D5620" s="149" t="s">
        <v>25457</v>
      </c>
    </row>
    <row r="5621" spans="1:4" ht="13.5" x14ac:dyDescent="0.25">
      <c r="A5621" s="148">
        <v>87823</v>
      </c>
      <c r="B5621" s="148" t="s">
        <v>11368</v>
      </c>
      <c r="C5621" s="148" t="s">
        <v>5570</v>
      </c>
      <c r="D5621" s="149" t="s">
        <v>25458</v>
      </c>
    </row>
    <row r="5622" spans="1:4" ht="13.5" x14ac:dyDescent="0.25">
      <c r="A5622" s="148">
        <v>87824</v>
      </c>
      <c r="B5622" s="148" t="s">
        <v>11369</v>
      </c>
      <c r="C5622" s="148" t="s">
        <v>5570</v>
      </c>
      <c r="D5622" s="149" t="s">
        <v>23896</v>
      </c>
    </row>
    <row r="5623" spans="1:4" ht="13.5" x14ac:dyDescent="0.25">
      <c r="A5623" s="148">
        <v>87825</v>
      </c>
      <c r="B5623" s="148" t="s">
        <v>11370</v>
      </c>
      <c r="C5623" s="148" t="s">
        <v>5570</v>
      </c>
      <c r="D5623" s="149" t="s">
        <v>25459</v>
      </c>
    </row>
    <row r="5624" spans="1:4" ht="13.5" x14ac:dyDescent="0.25">
      <c r="A5624" s="148">
        <v>87827</v>
      </c>
      <c r="B5624" s="148" t="s">
        <v>11371</v>
      </c>
      <c r="C5624" s="148" t="s">
        <v>5570</v>
      </c>
      <c r="D5624" s="149" t="s">
        <v>25460</v>
      </c>
    </row>
    <row r="5625" spans="1:4" ht="13.5" x14ac:dyDescent="0.25">
      <c r="A5625" s="148">
        <v>87828</v>
      </c>
      <c r="B5625" s="148" t="s">
        <v>11372</v>
      </c>
      <c r="C5625" s="148" t="s">
        <v>5570</v>
      </c>
      <c r="D5625" s="149" t="s">
        <v>23998</v>
      </c>
    </row>
    <row r="5626" spans="1:4" ht="13.5" x14ac:dyDescent="0.25">
      <c r="A5626" s="148">
        <v>87829</v>
      </c>
      <c r="B5626" s="148" t="s">
        <v>11373</v>
      </c>
      <c r="C5626" s="148" t="s">
        <v>5570</v>
      </c>
      <c r="D5626" s="149" t="s">
        <v>25461</v>
      </c>
    </row>
    <row r="5627" spans="1:4" ht="13.5" x14ac:dyDescent="0.25">
      <c r="A5627" s="148">
        <v>87831</v>
      </c>
      <c r="B5627" s="148" t="s">
        <v>11374</v>
      </c>
      <c r="C5627" s="148" t="s">
        <v>5570</v>
      </c>
      <c r="D5627" s="149" t="s">
        <v>25462</v>
      </c>
    </row>
    <row r="5628" spans="1:4" ht="13.5" x14ac:dyDescent="0.25">
      <c r="A5628" s="148">
        <v>87832</v>
      </c>
      <c r="B5628" s="148" t="s">
        <v>11375</v>
      </c>
      <c r="C5628" s="148" t="s">
        <v>5570</v>
      </c>
      <c r="D5628" s="149" t="s">
        <v>21992</v>
      </c>
    </row>
    <row r="5629" spans="1:4" ht="13.5" x14ac:dyDescent="0.25">
      <c r="A5629" s="148">
        <v>87834</v>
      </c>
      <c r="B5629" s="148" t="s">
        <v>11376</v>
      </c>
      <c r="C5629" s="148" t="s">
        <v>5570</v>
      </c>
      <c r="D5629" s="149" t="s">
        <v>25463</v>
      </c>
    </row>
    <row r="5630" spans="1:4" ht="13.5" x14ac:dyDescent="0.25">
      <c r="A5630" s="148">
        <v>87835</v>
      </c>
      <c r="B5630" s="148" t="s">
        <v>11377</v>
      </c>
      <c r="C5630" s="148" t="s">
        <v>5570</v>
      </c>
      <c r="D5630" s="149" t="s">
        <v>25464</v>
      </c>
    </row>
    <row r="5631" spans="1:4" ht="13.5" x14ac:dyDescent="0.25">
      <c r="A5631" s="148">
        <v>87836</v>
      </c>
      <c r="B5631" s="148" t="s">
        <v>11378</v>
      </c>
      <c r="C5631" s="148" t="s">
        <v>5570</v>
      </c>
      <c r="D5631" s="149" t="s">
        <v>25465</v>
      </c>
    </row>
    <row r="5632" spans="1:4" ht="13.5" x14ac:dyDescent="0.25">
      <c r="A5632" s="148">
        <v>87837</v>
      </c>
      <c r="B5632" s="148" t="s">
        <v>11379</v>
      </c>
      <c r="C5632" s="148" t="s">
        <v>5570</v>
      </c>
      <c r="D5632" s="149" t="s">
        <v>25466</v>
      </c>
    </row>
    <row r="5633" spans="1:4" ht="13.5" x14ac:dyDescent="0.25">
      <c r="A5633" s="148">
        <v>87838</v>
      </c>
      <c r="B5633" s="148" t="s">
        <v>11380</v>
      </c>
      <c r="C5633" s="148" t="s">
        <v>5570</v>
      </c>
      <c r="D5633" s="149" t="s">
        <v>25467</v>
      </c>
    </row>
    <row r="5634" spans="1:4" ht="13.5" x14ac:dyDescent="0.25">
      <c r="A5634" s="148">
        <v>87839</v>
      </c>
      <c r="B5634" s="148" t="s">
        <v>11381</v>
      </c>
      <c r="C5634" s="148" t="s">
        <v>5570</v>
      </c>
      <c r="D5634" s="149" t="s">
        <v>25468</v>
      </c>
    </row>
    <row r="5635" spans="1:4" ht="13.5" x14ac:dyDescent="0.25">
      <c r="A5635" s="148">
        <v>87840</v>
      </c>
      <c r="B5635" s="148" t="s">
        <v>11382</v>
      </c>
      <c r="C5635" s="148" t="s">
        <v>5570</v>
      </c>
      <c r="D5635" s="149" t="s">
        <v>25469</v>
      </c>
    </row>
    <row r="5636" spans="1:4" ht="13.5" x14ac:dyDescent="0.25">
      <c r="A5636" s="148">
        <v>87841</v>
      </c>
      <c r="B5636" s="148" t="s">
        <v>11383</v>
      </c>
      <c r="C5636" s="148" t="s">
        <v>5570</v>
      </c>
      <c r="D5636" s="149" t="s">
        <v>25470</v>
      </c>
    </row>
    <row r="5637" spans="1:4" ht="13.5" x14ac:dyDescent="0.25">
      <c r="A5637" s="148">
        <v>87842</v>
      </c>
      <c r="B5637" s="148" t="s">
        <v>11384</v>
      </c>
      <c r="C5637" s="148" t="s">
        <v>5570</v>
      </c>
      <c r="D5637" s="149" t="s">
        <v>25471</v>
      </c>
    </row>
    <row r="5638" spans="1:4" ht="13.5" x14ac:dyDescent="0.25">
      <c r="A5638" s="148">
        <v>87843</v>
      </c>
      <c r="B5638" s="148" t="s">
        <v>11385</v>
      </c>
      <c r="C5638" s="148" t="s">
        <v>5570</v>
      </c>
      <c r="D5638" s="149" t="s">
        <v>25472</v>
      </c>
    </row>
    <row r="5639" spans="1:4" ht="13.5" x14ac:dyDescent="0.25">
      <c r="A5639" s="148">
        <v>87844</v>
      </c>
      <c r="B5639" s="148" t="s">
        <v>11386</v>
      </c>
      <c r="C5639" s="148" t="s">
        <v>5570</v>
      </c>
      <c r="D5639" s="149" t="s">
        <v>25473</v>
      </c>
    </row>
    <row r="5640" spans="1:4" ht="13.5" x14ac:dyDescent="0.25">
      <c r="A5640" s="148">
        <v>87845</v>
      </c>
      <c r="B5640" s="148" t="s">
        <v>11387</v>
      </c>
      <c r="C5640" s="148" t="s">
        <v>5570</v>
      </c>
      <c r="D5640" s="149" t="s">
        <v>25474</v>
      </c>
    </row>
    <row r="5641" spans="1:4" ht="13.5" x14ac:dyDescent="0.25">
      <c r="A5641" s="148">
        <v>87846</v>
      </c>
      <c r="B5641" s="148" t="s">
        <v>11388</v>
      </c>
      <c r="C5641" s="148" t="s">
        <v>5570</v>
      </c>
      <c r="D5641" s="149" t="s">
        <v>25475</v>
      </c>
    </row>
    <row r="5642" spans="1:4" ht="13.5" x14ac:dyDescent="0.25">
      <c r="A5642" s="148">
        <v>87847</v>
      </c>
      <c r="B5642" s="148" t="s">
        <v>11389</v>
      </c>
      <c r="C5642" s="148" t="s">
        <v>5570</v>
      </c>
      <c r="D5642" s="149" t="s">
        <v>25476</v>
      </c>
    </row>
    <row r="5643" spans="1:4" ht="13.5" x14ac:dyDescent="0.25">
      <c r="A5643" s="148">
        <v>87848</v>
      </c>
      <c r="B5643" s="148" t="s">
        <v>11390</v>
      </c>
      <c r="C5643" s="148" t="s">
        <v>5570</v>
      </c>
      <c r="D5643" s="149" t="s">
        <v>25477</v>
      </c>
    </row>
    <row r="5644" spans="1:4" ht="13.5" x14ac:dyDescent="0.25">
      <c r="A5644" s="148">
        <v>87849</v>
      </c>
      <c r="B5644" s="148" t="s">
        <v>11391</v>
      </c>
      <c r="C5644" s="148" t="s">
        <v>5570</v>
      </c>
      <c r="D5644" s="149" t="s">
        <v>22094</v>
      </c>
    </row>
    <row r="5645" spans="1:4" ht="13.5" x14ac:dyDescent="0.25">
      <c r="A5645" s="148">
        <v>87850</v>
      </c>
      <c r="B5645" s="148" t="s">
        <v>11392</v>
      </c>
      <c r="C5645" s="148" t="s">
        <v>5570</v>
      </c>
      <c r="D5645" s="149" t="s">
        <v>25478</v>
      </c>
    </row>
    <row r="5646" spans="1:4" ht="13.5" x14ac:dyDescent="0.25">
      <c r="A5646" s="148">
        <v>87851</v>
      </c>
      <c r="B5646" s="148" t="s">
        <v>11393</v>
      </c>
      <c r="C5646" s="148" t="s">
        <v>5570</v>
      </c>
      <c r="D5646" s="149" t="s">
        <v>25479</v>
      </c>
    </row>
    <row r="5647" spans="1:4" ht="13.5" x14ac:dyDescent="0.25">
      <c r="A5647" s="148">
        <v>87852</v>
      </c>
      <c r="B5647" s="148" t="s">
        <v>11394</v>
      </c>
      <c r="C5647" s="148" t="s">
        <v>5570</v>
      </c>
      <c r="D5647" s="149" t="s">
        <v>25480</v>
      </c>
    </row>
    <row r="5648" spans="1:4" ht="13.5" x14ac:dyDescent="0.25">
      <c r="A5648" s="148">
        <v>87853</v>
      </c>
      <c r="B5648" s="148" t="s">
        <v>11395</v>
      </c>
      <c r="C5648" s="148" t="s">
        <v>5570</v>
      </c>
      <c r="D5648" s="149" t="s">
        <v>25481</v>
      </c>
    </row>
    <row r="5649" spans="1:4" ht="13.5" x14ac:dyDescent="0.25">
      <c r="A5649" s="148">
        <v>87854</v>
      </c>
      <c r="B5649" s="148" t="s">
        <v>11396</v>
      </c>
      <c r="C5649" s="148" t="s">
        <v>5570</v>
      </c>
      <c r="D5649" s="149" t="s">
        <v>25482</v>
      </c>
    </row>
    <row r="5650" spans="1:4" ht="13.5" x14ac:dyDescent="0.25">
      <c r="A5650" s="148">
        <v>87855</v>
      </c>
      <c r="B5650" s="148" t="s">
        <v>11397</v>
      </c>
      <c r="C5650" s="148" t="s">
        <v>5570</v>
      </c>
      <c r="D5650" s="149" t="s">
        <v>25483</v>
      </c>
    </row>
    <row r="5651" spans="1:4" ht="13.5" x14ac:dyDescent="0.25">
      <c r="A5651" s="148">
        <v>87856</v>
      </c>
      <c r="B5651" s="148" t="s">
        <v>11398</v>
      </c>
      <c r="C5651" s="148" t="s">
        <v>5570</v>
      </c>
      <c r="D5651" s="149" t="s">
        <v>25484</v>
      </c>
    </row>
    <row r="5652" spans="1:4" ht="13.5" x14ac:dyDescent="0.25">
      <c r="A5652" s="148">
        <v>87857</v>
      </c>
      <c r="B5652" s="148" t="s">
        <v>11399</v>
      </c>
      <c r="C5652" s="148" t="s">
        <v>5570</v>
      </c>
      <c r="D5652" s="149" t="s">
        <v>25485</v>
      </c>
    </row>
    <row r="5653" spans="1:4" ht="13.5" x14ac:dyDescent="0.25">
      <c r="A5653" s="148">
        <v>87858</v>
      </c>
      <c r="B5653" s="148" t="s">
        <v>11400</v>
      </c>
      <c r="C5653" s="148" t="s">
        <v>5570</v>
      </c>
      <c r="D5653" s="149" t="s">
        <v>25486</v>
      </c>
    </row>
    <row r="5654" spans="1:4" ht="13.5" x14ac:dyDescent="0.25">
      <c r="A5654" s="148">
        <v>87859</v>
      </c>
      <c r="B5654" s="148" t="s">
        <v>11401</v>
      </c>
      <c r="C5654" s="148" t="s">
        <v>5570</v>
      </c>
      <c r="D5654" s="149" t="s">
        <v>25487</v>
      </c>
    </row>
    <row r="5655" spans="1:4" ht="13.5" x14ac:dyDescent="0.25">
      <c r="A5655" s="148">
        <v>89048</v>
      </c>
      <c r="B5655" s="148" t="s">
        <v>11402</v>
      </c>
      <c r="C5655" s="148" t="s">
        <v>5570</v>
      </c>
      <c r="D5655" s="149" t="s">
        <v>21579</v>
      </c>
    </row>
    <row r="5656" spans="1:4" ht="13.5" x14ac:dyDescent="0.25">
      <c r="A5656" s="148">
        <v>89049</v>
      </c>
      <c r="B5656" s="148" t="s">
        <v>11403</v>
      </c>
      <c r="C5656" s="148" t="s">
        <v>5570</v>
      </c>
      <c r="D5656" s="149" t="s">
        <v>23821</v>
      </c>
    </row>
    <row r="5657" spans="1:4" ht="13.5" x14ac:dyDescent="0.25">
      <c r="A5657" s="148">
        <v>89173</v>
      </c>
      <c r="B5657" s="148" t="s">
        <v>11404</v>
      </c>
      <c r="C5657" s="148" t="s">
        <v>5570</v>
      </c>
      <c r="D5657" s="149" t="s">
        <v>21037</v>
      </c>
    </row>
    <row r="5658" spans="1:4" ht="13.5" x14ac:dyDescent="0.25">
      <c r="A5658" s="148">
        <v>90406</v>
      </c>
      <c r="B5658" s="148" t="s">
        <v>11405</v>
      </c>
      <c r="C5658" s="148" t="s">
        <v>5570</v>
      </c>
      <c r="D5658" s="149" t="s">
        <v>25488</v>
      </c>
    </row>
    <row r="5659" spans="1:4" ht="13.5" x14ac:dyDescent="0.25">
      <c r="A5659" s="148">
        <v>90407</v>
      </c>
      <c r="B5659" s="148" t="s">
        <v>11406</v>
      </c>
      <c r="C5659" s="148" t="s">
        <v>5570</v>
      </c>
      <c r="D5659" s="149" t="s">
        <v>25370</v>
      </c>
    </row>
    <row r="5660" spans="1:4" ht="13.5" x14ac:dyDescent="0.25">
      <c r="A5660" s="148">
        <v>90408</v>
      </c>
      <c r="B5660" s="148" t="s">
        <v>11407</v>
      </c>
      <c r="C5660" s="148" t="s">
        <v>5570</v>
      </c>
      <c r="D5660" s="149" t="s">
        <v>13342</v>
      </c>
    </row>
    <row r="5661" spans="1:4" ht="13.5" x14ac:dyDescent="0.25">
      <c r="A5661" s="148">
        <v>90409</v>
      </c>
      <c r="B5661" s="148" t="s">
        <v>11408</v>
      </c>
      <c r="C5661" s="148" t="s">
        <v>5570</v>
      </c>
      <c r="D5661" s="149" t="s">
        <v>25489</v>
      </c>
    </row>
    <row r="5662" spans="1:4" ht="13.5" x14ac:dyDescent="0.25">
      <c r="A5662" s="148">
        <v>84084</v>
      </c>
      <c r="B5662" s="148" t="s">
        <v>25490</v>
      </c>
      <c r="C5662" s="148" t="s">
        <v>5570</v>
      </c>
      <c r="D5662" s="149" t="s">
        <v>15908</v>
      </c>
    </row>
    <row r="5663" spans="1:4" ht="13.5" x14ac:dyDescent="0.25">
      <c r="A5663" s="148">
        <v>87242</v>
      </c>
      <c r="B5663" s="148" t="s">
        <v>11409</v>
      </c>
      <c r="C5663" s="148" t="s">
        <v>5570</v>
      </c>
      <c r="D5663" s="149" t="s">
        <v>25491</v>
      </c>
    </row>
    <row r="5664" spans="1:4" ht="13.5" x14ac:dyDescent="0.25">
      <c r="A5664" s="148">
        <v>87243</v>
      </c>
      <c r="B5664" s="148" t="s">
        <v>11410</v>
      </c>
      <c r="C5664" s="148" t="s">
        <v>5570</v>
      </c>
      <c r="D5664" s="149" t="s">
        <v>25492</v>
      </c>
    </row>
    <row r="5665" spans="1:4" ht="13.5" x14ac:dyDescent="0.25">
      <c r="A5665" s="148">
        <v>87244</v>
      </c>
      <c r="B5665" s="148" t="s">
        <v>11411</v>
      </c>
      <c r="C5665" s="148" t="s">
        <v>5570</v>
      </c>
      <c r="D5665" s="149" t="s">
        <v>25493</v>
      </c>
    </row>
    <row r="5666" spans="1:4" ht="13.5" x14ac:dyDescent="0.25">
      <c r="A5666" s="148">
        <v>87245</v>
      </c>
      <c r="B5666" s="148" t="s">
        <v>11412</v>
      </c>
      <c r="C5666" s="148" t="s">
        <v>5570</v>
      </c>
      <c r="D5666" s="149" t="s">
        <v>25494</v>
      </c>
    </row>
    <row r="5667" spans="1:4" ht="13.5" x14ac:dyDescent="0.25">
      <c r="A5667" s="148">
        <v>87264</v>
      </c>
      <c r="B5667" s="148" t="s">
        <v>11413</v>
      </c>
      <c r="C5667" s="148" t="s">
        <v>5570</v>
      </c>
      <c r="D5667" s="149" t="s">
        <v>24494</v>
      </c>
    </row>
    <row r="5668" spans="1:4" ht="13.5" x14ac:dyDescent="0.25">
      <c r="A5668" s="148">
        <v>87265</v>
      </c>
      <c r="B5668" s="148" t="s">
        <v>11414</v>
      </c>
      <c r="C5668" s="148" t="s">
        <v>5570</v>
      </c>
      <c r="D5668" s="149" t="s">
        <v>25495</v>
      </c>
    </row>
    <row r="5669" spans="1:4" ht="13.5" x14ac:dyDescent="0.25">
      <c r="A5669" s="148">
        <v>87266</v>
      </c>
      <c r="B5669" s="148" t="s">
        <v>11415</v>
      </c>
      <c r="C5669" s="148" t="s">
        <v>5570</v>
      </c>
      <c r="D5669" s="149" t="s">
        <v>23625</v>
      </c>
    </row>
    <row r="5670" spans="1:4" ht="13.5" x14ac:dyDescent="0.25">
      <c r="A5670" s="148">
        <v>87267</v>
      </c>
      <c r="B5670" s="148" t="s">
        <v>11416</v>
      </c>
      <c r="C5670" s="148" t="s">
        <v>5570</v>
      </c>
      <c r="D5670" s="149" t="s">
        <v>25496</v>
      </c>
    </row>
    <row r="5671" spans="1:4" ht="13.5" x14ac:dyDescent="0.25">
      <c r="A5671" s="148">
        <v>87268</v>
      </c>
      <c r="B5671" s="148" t="s">
        <v>11417</v>
      </c>
      <c r="C5671" s="148" t="s">
        <v>5570</v>
      </c>
      <c r="D5671" s="149" t="s">
        <v>15385</v>
      </c>
    </row>
    <row r="5672" spans="1:4" ht="13.5" x14ac:dyDescent="0.25">
      <c r="A5672" s="148">
        <v>87269</v>
      </c>
      <c r="B5672" s="148" t="s">
        <v>11418</v>
      </c>
      <c r="C5672" s="148" t="s">
        <v>5570</v>
      </c>
      <c r="D5672" s="149" t="s">
        <v>19848</v>
      </c>
    </row>
    <row r="5673" spans="1:4" ht="13.5" x14ac:dyDescent="0.25">
      <c r="A5673" s="148">
        <v>87270</v>
      </c>
      <c r="B5673" s="148" t="s">
        <v>11419</v>
      </c>
      <c r="C5673" s="148" t="s">
        <v>5570</v>
      </c>
      <c r="D5673" s="149" t="s">
        <v>25497</v>
      </c>
    </row>
    <row r="5674" spans="1:4" ht="13.5" x14ac:dyDescent="0.25">
      <c r="A5674" s="148">
        <v>87271</v>
      </c>
      <c r="B5674" s="148" t="s">
        <v>11420</v>
      </c>
      <c r="C5674" s="148" t="s">
        <v>5570</v>
      </c>
      <c r="D5674" s="149" t="s">
        <v>25498</v>
      </c>
    </row>
    <row r="5675" spans="1:4" ht="13.5" x14ac:dyDescent="0.25">
      <c r="A5675" s="148">
        <v>87272</v>
      </c>
      <c r="B5675" s="148" t="s">
        <v>11421</v>
      </c>
      <c r="C5675" s="148" t="s">
        <v>5570</v>
      </c>
      <c r="D5675" s="149" t="s">
        <v>25499</v>
      </c>
    </row>
    <row r="5676" spans="1:4" ht="13.5" x14ac:dyDescent="0.25">
      <c r="A5676" s="148">
        <v>87273</v>
      </c>
      <c r="B5676" s="148" t="s">
        <v>11422</v>
      </c>
      <c r="C5676" s="148" t="s">
        <v>5570</v>
      </c>
      <c r="D5676" s="149" t="s">
        <v>25040</v>
      </c>
    </row>
    <row r="5677" spans="1:4" ht="13.5" x14ac:dyDescent="0.25">
      <c r="A5677" s="148">
        <v>87274</v>
      </c>
      <c r="B5677" s="148" t="s">
        <v>11423</v>
      </c>
      <c r="C5677" s="148" t="s">
        <v>5570</v>
      </c>
      <c r="D5677" s="149" t="s">
        <v>25500</v>
      </c>
    </row>
    <row r="5678" spans="1:4" ht="13.5" x14ac:dyDescent="0.25">
      <c r="A5678" s="148">
        <v>87275</v>
      </c>
      <c r="B5678" s="148" t="s">
        <v>11424</v>
      </c>
      <c r="C5678" s="148" t="s">
        <v>5570</v>
      </c>
      <c r="D5678" s="149" t="s">
        <v>25501</v>
      </c>
    </row>
    <row r="5679" spans="1:4" ht="13.5" x14ac:dyDescent="0.25">
      <c r="A5679" s="148">
        <v>88786</v>
      </c>
      <c r="B5679" s="148" t="s">
        <v>11425</v>
      </c>
      <c r="C5679" s="148" t="s">
        <v>5570</v>
      </c>
      <c r="D5679" s="149" t="s">
        <v>25502</v>
      </c>
    </row>
    <row r="5680" spans="1:4" ht="13.5" x14ac:dyDescent="0.25">
      <c r="A5680" s="148">
        <v>88787</v>
      </c>
      <c r="B5680" s="148" t="s">
        <v>11426</v>
      </c>
      <c r="C5680" s="148" t="s">
        <v>5570</v>
      </c>
      <c r="D5680" s="149" t="s">
        <v>25503</v>
      </c>
    </row>
    <row r="5681" spans="1:4" ht="13.5" x14ac:dyDescent="0.25">
      <c r="A5681" s="148">
        <v>88788</v>
      </c>
      <c r="B5681" s="148" t="s">
        <v>11427</v>
      </c>
      <c r="C5681" s="148" t="s">
        <v>5570</v>
      </c>
      <c r="D5681" s="149" t="s">
        <v>25504</v>
      </c>
    </row>
    <row r="5682" spans="1:4" ht="13.5" x14ac:dyDescent="0.25">
      <c r="A5682" s="148">
        <v>88789</v>
      </c>
      <c r="B5682" s="148" t="s">
        <v>11428</v>
      </c>
      <c r="C5682" s="148" t="s">
        <v>5570</v>
      </c>
      <c r="D5682" s="149" t="s">
        <v>25505</v>
      </c>
    </row>
    <row r="5683" spans="1:4" ht="13.5" x14ac:dyDescent="0.25">
      <c r="A5683" s="148">
        <v>89045</v>
      </c>
      <c r="B5683" s="148" t="s">
        <v>19362</v>
      </c>
      <c r="C5683" s="148" t="s">
        <v>5570</v>
      </c>
      <c r="D5683" s="149" t="s">
        <v>22479</v>
      </c>
    </row>
    <row r="5684" spans="1:4" ht="13.5" x14ac:dyDescent="0.25">
      <c r="A5684" s="148">
        <v>89170</v>
      </c>
      <c r="B5684" s="148" t="s">
        <v>19363</v>
      </c>
      <c r="C5684" s="148" t="s">
        <v>5570</v>
      </c>
      <c r="D5684" s="149" t="s">
        <v>22619</v>
      </c>
    </row>
    <row r="5685" spans="1:4" ht="13.5" x14ac:dyDescent="0.25">
      <c r="A5685" s="148">
        <v>93392</v>
      </c>
      <c r="B5685" s="148" t="s">
        <v>11431</v>
      </c>
      <c r="C5685" s="148" t="s">
        <v>5570</v>
      </c>
      <c r="D5685" s="149" t="s">
        <v>15965</v>
      </c>
    </row>
    <row r="5686" spans="1:4" ht="13.5" x14ac:dyDescent="0.25">
      <c r="A5686" s="148">
        <v>93393</v>
      </c>
      <c r="B5686" s="148" t="s">
        <v>11432</v>
      </c>
      <c r="C5686" s="148" t="s">
        <v>5570</v>
      </c>
      <c r="D5686" s="149" t="s">
        <v>16584</v>
      </c>
    </row>
    <row r="5687" spans="1:4" ht="13.5" x14ac:dyDescent="0.25">
      <c r="A5687" s="148">
        <v>93394</v>
      </c>
      <c r="B5687" s="148" t="s">
        <v>11433</v>
      </c>
      <c r="C5687" s="148" t="s">
        <v>5570</v>
      </c>
      <c r="D5687" s="149" t="s">
        <v>25506</v>
      </c>
    </row>
    <row r="5688" spans="1:4" ht="13.5" x14ac:dyDescent="0.25">
      <c r="A5688" s="148">
        <v>93395</v>
      </c>
      <c r="B5688" s="148" t="s">
        <v>11434</v>
      </c>
      <c r="C5688" s="148" t="s">
        <v>5570</v>
      </c>
      <c r="D5688" s="149" t="s">
        <v>25333</v>
      </c>
    </row>
    <row r="5689" spans="1:4" ht="13.5" x14ac:dyDescent="0.25">
      <c r="A5689" s="148">
        <v>99194</v>
      </c>
      <c r="B5689" s="148" t="s">
        <v>11435</v>
      </c>
      <c r="C5689" s="148" t="s">
        <v>5570</v>
      </c>
      <c r="D5689" s="149" t="s">
        <v>25507</v>
      </c>
    </row>
    <row r="5690" spans="1:4" ht="13.5" x14ac:dyDescent="0.25">
      <c r="A5690" s="148">
        <v>99195</v>
      </c>
      <c r="B5690" s="148" t="s">
        <v>11436</v>
      </c>
      <c r="C5690" s="148" t="s">
        <v>5570</v>
      </c>
      <c r="D5690" s="149" t="s">
        <v>16898</v>
      </c>
    </row>
    <row r="5691" spans="1:4" ht="13.5" x14ac:dyDescent="0.25">
      <c r="A5691" s="148">
        <v>99196</v>
      </c>
      <c r="B5691" s="148" t="s">
        <v>11437</v>
      </c>
      <c r="C5691" s="148" t="s">
        <v>5570</v>
      </c>
      <c r="D5691" s="149" t="s">
        <v>22494</v>
      </c>
    </row>
    <row r="5692" spans="1:4" ht="13.5" x14ac:dyDescent="0.25">
      <c r="A5692" s="148">
        <v>99198</v>
      </c>
      <c r="B5692" s="148" t="s">
        <v>11438</v>
      </c>
      <c r="C5692" s="148" t="s">
        <v>5570</v>
      </c>
      <c r="D5692" s="149" t="s">
        <v>25508</v>
      </c>
    </row>
    <row r="5693" spans="1:4" ht="13.5" x14ac:dyDescent="0.25">
      <c r="A5693" s="148">
        <v>84088</v>
      </c>
      <c r="B5693" s="148" t="s">
        <v>19364</v>
      </c>
      <c r="C5693" s="148" t="s">
        <v>5237</v>
      </c>
      <c r="D5693" s="149" t="s">
        <v>25509</v>
      </c>
    </row>
    <row r="5694" spans="1:4" ht="13.5" x14ac:dyDescent="0.25">
      <c r="A5694" s="148">
        <v>84089</v>
      </c>
      <c r="B5694" s="148" t="s">
        <v>19365</v>
      </c>
      <c r="C5694" s="148" t="s">
        <v>5237</v>
      </c>
      <c r="D5694" s="149" t="s">
        <v>25510</v>
      </c>
    </row>
    <row r="5695" spans="1:4" ht="13.5" x14ac:dyDescent="0.25">
      <c r="A5695" s="148">
        <v>40675</v>
      </c>
      <c r="B5695" s="148" t="s">
        <v>19366</v>
      </c>
      <c r="C5695" s="148" t="s">
        <v>5237</v>
      </c>
      <c r="D5695" s="149" t="s">
        <v>13990</v>
      </c>
    </row>
    <row r="5696" spans="1:4" ht="13.5" x14ac:dyDescent="0.25">
      <c r="A5696" s="148">
        <v>84093</v>
      </c>
      <c r="B5696" s="148" t="s">
        <v>25511</v>
      </c>
      <c r="C5696" s="148" t="s">
        <v>5237</v>
      </c>
      <c r="D5696" s="149" t="s">
        <v>22023</v>
      </c>
    </row>
    <row r="5697" spans="1:4" ht="13.5" x14ac:dyDescent="0.25">
      <c r="A5697" s="148">
        <v>96112</v>
      </c>
      <c r="B5697" s="148" t="s">
        <v>11442</v>
      </c>
      <c r="C5697" s="148" t="s">
        <v>5570</v>
      </c>
      <c r="D5697" s="149" t="s">
        <v>25512</v>
      </c>
    </row>
    <row r="5698" spans="1:4" ht="13.5" x14ac:dyDescent="0.25">
      <c r="A5698" s="148">
        <v>96117</v>
      </c>
      <c r="B5698" s="148" t="s">
        <v>11443</v>
      </c>
      <c r="C5698" s="148" t="s">
        <v>5570</v>
      </c>
      <c r="D5698" s="149" t="s">
        <v>25513</v>
      </c>
    </row>
    <row r="5699" spans="1:4" ht="13.5" x14ac:dyDescent="0.25">
      <c r="A5699" s="148">
        <v>96122</v>
      </c>
      <c r="B5699" s="148" t="s">
        <v>11444</v>
      </c>
      <c r="C5699" s="148" t="s">
        <v>5237</v>
      </c>
      <c r="D5699" s="149" t="s">
        <v>13937</v>
      </c>
    </row>
    <row r="5700" spans="1:4" ht="13.5" x14ac:dyDescent="0.25">
      <c r="A5700" s="148">
        <v>96109</v>
      </c>
      <c r="B5700" s="148" t="s">
        <v>11445</v>
      </c>
      <c r="C5700" s="148" t="s">
        <v>5570</v>
      </c>
      <c r="D5700" s="149" t="s">
        <v>25514</v>
      </c>
    </row>
    <row r="5701" spans="1:4" ht="13.5" x14ac:dyDescent="0.25">
      <c r="A5701" s="148">
        <v>96110</v>
      </c>
      <c r="B5701" s="148" t="s">
        <v>11446</v>
      </c>
      <c r="C5701" s="148" t="s">
        <v>5570</v>
      </c>
      <c r="D5701" s="149" t="s">
        <v>25515</v>
      </c>
    </row>
    <row r="5702" spans="1:4" ht="13.5" x14ac:dyDescent="0.25">
      <c r="A5702" s="148">
        <v>96113</v>
      </c>
      <c r="B5702" s="148" t="s">
        <v>11447</v>
      </c>
      <c r="C5702" s="148" t="s">
        <v>5570</v>
      </c>
      <c r="D5702" s="149" t="s">
        <v>25516</v>
      </c>
    </row>
    <row r="5703" spans="1:4" ht="13.5" x14ac:dyDescent="0.25">
      <c r="A5703" s="148">
        <v>96114</v>
      </c>
      <c r="B5703" s="148" t="s">
        <v>11448</v>
      </c>
      <c r="C5703" s="148" t="s">
        <v>5570</v>
      </c>
      <c r="D5703" s="149" t="s">
        <v>25212</v>
      </c>
    </row>
    <row r="5704" spans="1:4" ht="13.5" x14ac:dyDescent="0.25">
      <c r="A5704" s="148">
        <v>96120</v>
      </c>
      <c r="B5704" s="148" t="s">
        <v>11449</v>
      </c>
      <c r="C5704" s="148" t="s">
        <v>5237</v>
      </c>
      <c r="D5704" s="149" t="s">
        <v>13083</v>
      </c>
    </row>
    <row r="5705" spans="1:4" ht="13.5" x14ac:dyDescent="0.25">
      <c r="A5705" s="148">
        <v>96123</v>
      </c>
      <c r="B5705" s="148" t="s">
        <v>11450</v>
      </c>
      <c r="C5705" s="148" t="s">
        <v>5237</v>
      </c>
      <c r="D5705" s="149" t="s">
        <v>20641</v>
      </c>
    </row>
    <row r="5706" spans="1:4" ht="13.5" x14ac:dyDescent="0.25">
      <c r="A5706" s="148">
        <v>99054</v>
      </c>
      <c r="B5706" s="148" t="s">
        <v>11451</v>
      </c>
      <c r="C5706" s="148" t="s">
        <v>5570</v>
      </c>
      <c r="D5706" s="149" t="s">
        <v>25517</v>
      </c>
    </row>
    <row r="5707" spans="1:4" ht="13.5" x14ac:dyDescent="0.25">
      <c r="A5707" s="148">
        <v>72200</v>
      </c>
      <c r="B5707" s="148" t="s">
        <v>25518</v>
      </c>
      <c r="C5707" s="148" t="s">
        <v>5570</v>
      </c>
      <c r="D5707" s="149" t="s">
        <v>22367</v>
      </c>
    </row>
    <row r="5708" spans="1:4" ht="13.5" x14ac:dyDescent="0.25">
      <c r="A5708" s="148" t="s">
        <v>19367</v>
      </c>
      <c r="B5708" s="148" t="s">
        <v>19368</v>
      </c>
      <c r="C5708" s="148" t="s">
        <v>5237</v>
      </c>
      <c r="D5708" s="149" t="s">
        <v>25519</v>
      </c>
    </row>
    <row r="5709" spans="1:4" ht="13.5" x14ac:dyDescent="0.25">
      <c r="A5709" s="148">
        <v>72201</v>
      </c>
      <c r="B5709" s="148" t="s">
        <v>25520</v>
      </c>
      <c r="C5709" s="148" t="s">
        <v>5570</v>
      </c>
      <c r="D5709" s="149" t="s">
        <v>19558</v>
      </c>
    </row>
    <row r="5710" spans="1:4" ht="13.5" x14ac:dyDescent="0.25">
      <c r="A5710" s="148">
        <v>96111</v>
      </c>
      <c r="B5710" s="148" t="s">
        <v>11452</v>
      </c>
      <c r="C5710" s="148" t="s">
        <v>5570</v>
      </c>
      <c r="D5710" s="149" t="s">
        <v>19505</v>
      </c>
    </row>
    <row r="5711" spans="1:4" ht="13.5" x14ac:dyDescent="0.25">
      <c r="A5711" s="148">
        <v>96116</v>
      </c>
      <c r="B5711" s="148" t="s">
        <v>11453</v>
      </c>
      <c r="C5711" s="148" t="s">
        <v>5570</v>
      </c>
      <c r="D5711" s="149" t="s">
        <v>24391</v>
      </c>
    </row>
    <row r="5712" spans="1:4" ht="13.5" x14ac:dyDescent="0.25">
      <c r="A5712" s="148">
        <v>96121</v>
      </c>
      <c r="B5712" s="148" t="s">
        <v>11454</v>
      </c>
      <c r="C5712" s="148" t="s">
        <v>5237</v>
      </c>
      <c r="D5712" s="149" t="s">
        <v>13649</v>
      </c>
    </row>
    <row r="5713" spans="1:4" ht="13.5" x14ac:dyDescent="0.25">
      <c r="A5713" s="148">
        <v>96485</v>
      </c>
      <c r="B5713" s="148" t="s">
        <v>11455</v>
      </c>
      <c r="C5713" s="148" t="s">
        <v>5570</v>
      </c>
      <c r="D5713" s="149" t="s">
        <v>25521</v>
      </c>
    </row>
    <row r="5714" spans="1:4" ht="13.5" x14ac:dyDescent="0.25">
      <c r="A5714" s="148">
        <v>96486</v>
      </c>
      <c r="B5714" s="148" t="s">
        <v>11456</v>
      </c>
      <c r="C5714" s="148" t="s">
        <v>5570</v>
      </c>
      <c r="D5714" s="149" t="s">
        <v>25522</v>
      </c>
    </row>
    <row r="5715" spans="1:4" ht="13.5" x14ac:dyDescent="0.25">
      <c r="A5715" s="148">
        <v>72198</v>
      </c>
      <c r="B5715" s="148" t="s">
        <v>25523</v>
      </c>
      <c r="C5715" s="148" t="s">
        <v>5570</v>
      </c>
      <c r="D5715" s="149" t="s">
        <v>25524</v>
      </c>
    </row>
    <row r="5716" spans="1:4" ht="13.5" x14ac:dyDescent="0.25">
      <c r="A5716" s="148" t="s">
        <v>25525</v>
      </c>
      <c r="B5716" s="148" t="s">
        <v>25526</v>
      </c>
      <c r="C5716" s="148" t="s">
        <v>5570</v>
      </c>
      <c r="D5716" s="149" t="s">
        <v>25527</v>
      </c>
    </row>
    <row r="5717" spans="1:4" ht="13.5" x14ac:dyDescent="0.25">
      <c r="A5717" s="148">
        <v>83730</v>
      </c>
      <c r="B5717" s="148" t="s">
        <v>25528</v>
      </c>
      <c r="C5717" s="148" t="s">
        <v>5570</v>
      </c>
      <c r="D5717" s="149" t="s">
        <v>25529</v>
      </c>
    </row>
    <row r="5718" spans="1:4" ht="13.5" x14ac:dyDescent="0.25">
      <c r="A5718" s="148">
        <v>83736</v>
      </c>
      <c r="B5718" s="148" t="s">
        <v>25530</v>
      </c>
      <c r="C5718" s="148" t="s">
        <v>5570</v>
      </c>
      <c r="D5718" s="149" t="s">
        <v>25531</v>
      </c>
    </row>
    <row r="5719" spans="1:4" ht="13.5" x14ac:dyDescent="0.25">
      <c r="A5719" s="148">
        <v>91514</v>
      </c>
      <c r="B5719" s="148" t="s">
        <v>11457</v>
      </c>
      <c r="C5719" s="148" t="s">
        <v>5570</v>
      </c>
      <c r="D5719" s="149" t="s">
        <v>19452</v>
      </c>
    </row>
    <row r="5720" spans="1:4" ht="13.5" x14ac:dyDescent="0.25">
      <c r="A5720" s="148">
        <v>91515</v>
      </c>
      <c r="B5720" s="148" t="s">
        <v>11458</v>
      </c>
      <c r="C5720" s="148" t="s">
        <v>5570</v>
      </c>
      <c r="D5720" s="149" t="s">
        <v>21029</v>
      </c>
    </row>
    <row r="5721" spans="1:4" ht="13.5" x14ac:dyDescent="0.25">
      <c r="A5721" s="148">
        <v>91516</v>
      </c>
      <c r="B5721" s="148" t="s">
        <v>11459</v>
      </c>
      <c r="C5721" s="148" t="s">
        <v>5570</v>
      </c>
      <c r="D5721" s="149" t="s">
        <v>13452</v>
      </c>
    </row>
    <row r="5722" spans="1:4" ht="13.5" x14ac:dyDescent="0.25">
      <c r="A5722" s="148">
        <v>91517</v>
      </c>
      <c r="B5722" s="148" t="s">
        <v>11460</v>
      </c>
      <c r="C5722" s="148" t="s">
        <v>5570</v>
      </c>
      <c r="D5722" s="149" t="s">
        <v>16400</v>
      </c>
    </row>
    <row r="5723" spans="1:4" ht="13.5" x14ac:dyDescent="0.25">
      <c r="A5723" s="148">
        <v>91519</v>
      </c>
      <c r="B5723" s="148" t="s">
        <v>11461</v>
      </c>
      <c r="C5723" s="148" t="s">
        <v>5570</v>
      </c>
      <c r="D5723" s="149" t="s">
        <v>13540</v>
      </c>
    </row>
    <row r="5724" spans="1:4" ht="13.5" x14ac:dyDescent="0.25">
      <c r="A5724" s="148">
        <v>91520</v>
      </c>
      <c r="B5724" s="148" t="s">
        <v>11462</v>
      </c>
      <c r="C5724" s="148" t="s">
        <v>5570</v>
      </c>
      <c r="D5724" s="149" t="s">
        <v>14585</v>
      </c>
    </row>
    <row r="5725" spans="1:4" ht="13.5" x14ac:dyDescent="0.25">
      <c r="A5725" s="148">
        <v>91522</v>
      </c>
      <c r="B5725" s="148" t="s">
        <v>11463</v>
      </c>
      <c r="C5725" s="148" t="s">
        <v>5570</v>
      </c>
      <c r="D5725" s="149" t="s">
        <v>13359</v>
      </c>
    </row>
    <row r="5726" spans="1:4" ht="13.5" x14ac:dyDescent="0.25">
      <c r="A5726" s="148">
        <v>91525</v>
      </c>
      <c r="B5726" s="148" t="s">
        <v>11464</v>
      </c>
      <c r="C5726" s="148" t="s">
        <v>5570</v>
      </c>
      <c r="D5726" s="149" t="s">
        <v>13242</v>
      </c>
    </row>
    <row r="5727" spans="1:4" ht="13.5" x14ac:dyDescent="0.25">
      <c r="A5727" s="148">
        <v>87280</v>
      </c>
      <c r="B5727" s="148" t="s">
        <v>11465</v>
      </c>
      <c r="C5727" s="148" t="s">
        <v>6703</v>
      </c>
      <c r="D5727" s="149" t="s">
        <v>25532</v>
      </c>
    </row>
    <row r="5728" spans="1:4" ht="13.5" x14ac:dyDescent="0.25">
      <c r="A5728" s="148">
        <v>87281</v>
      </c>
      <c r="B5728" s="148" t="s">
        <v>11466</v>
      </c>
      <c r="C5728" s="148" t="s">
        <v>6703</v>
      </c>
      <c r="D5728" s="149" t="s">
        <v>25533</v>
      </c>
    </row>
    <row r="5729" spans="1:4" ht="13.5" x14ac:dyDescent="0.25">
      <c r="A5729" s="148">
        <v>87283</v>
      </c>
      <c r="B5729" s="148" t="s">
        <v>11467</v>
      </c>
      <c r="C5729" s="148" t="s">
        <v>6703</v>
      </c>
      <c r="D5729" s="149" t="s">
        <v>25534</v>
      </c>
    </row>
    <row r="5730" spans="1:4" ht="13.5" x14ac:dyDescent="0.25">
      <c r="A5730" s="148">
        <v>87284</v>
      </c>
      <c r="B5730" s="148" t="s">
        <v>11468</v>
      </c>
      <c r="C5730" s="148" t="s">
        <v>6703</v>
      </c>
      <c r="D5730" s="149" t="s">
        <v>25535</v>
      </c>
    </row>
    <row r="5731" spans="1:4" ht="13.5" x14ac:dyDescent="0.25">
      <c r="A5731" s="148">
        <v>87286</v>
      </c>
      <c r="B5731" s="148" t="s">
        <v>11469</v>
      </c>
      <c r="C5731" s="148" t="s">
        <v>6703</v>
      </c>
      <c r="D5731" s="149" t="s">
        <v>25536</v>
      </c>
    </row>
    <row r="5732" spans="1:4" ht="13.5" x14ac:dyDescent="0.25">
      <c r="A5732" s="148">
        <v>87287</v>
      </c>
      <c r="B5732" s="148" t="s">
        <v>11470</v>
      </c>
      <c r="C5732" s="148" t="s">
        <v>6703</v>
      </c>
      <c r="D5732" s="149" t="s">
        <v>25537</v>
      </c>
    </row>
    <row r="5733" spans="1:4" ht="13.5" x14ac:dyDescent="0.25">
      <c r="A5733" s="148">
        <v>87289</v>
      </c>
      <c r="B5733" s="148" t="s">
        <v>11471</v>
      </c>
      <c r="C5733" s="148" t="s">
        <v>6703</v>
      </c>
      <c r="D5733" s="149" t="s">
        <v>25538</v>
      </c>
    </row>
    <row r="5734" spans="1:4" ht="13.5" x14ac:dyDescent="0.25">
      <c r="A5734" s="148">
        <v>87290</v>
      </c>
      <c r="B5734" s="148" t="s">
        <v>11472</v>
      </c>
      <c r="C5734" s="148" t="s">
        <v>6703</v>
      </c>
      <c r="D5734" s="149" t="s">
        <v>25539</v>
      </c>
    </row>
    <row r="5735" spans="1:4" ht="13.5" x14ac:dyDescent="0.25">
      <c r="A5735" s="148">
        <v>87292</v>
      </c>
      <c r="B5735" s="148" t="s">
        <v>11473</v>
      </c>
      <c r="C5735" s="148" t="s">
        <v>6703</v>
      </c>
      <c r="D5735" s="149" t="s">
        <v>25540</v>
      </c>
    </row>
    <row r="5736" spans="1:4" ht="13.5" x14ac:dyDescent="0.25">
      <c r="A5736" s="148">
        <v>87294</v>
      </c>
      <c r="B5736" s="148" t="s">
        <v>11474</v>
      </c>
      <c r="C5736" s="148" t="s">
        <v>6703</v>
      </c>
      <c r="D5736" s="149" t="s">
        <v>25541</v>
      </c>
    </row>
    <row r="5737" spans="1:4" ht="13.5" x14ac:dyDescent="0.25">
      <c r="A5737" s="148">
        <v>87295</v>
      </c>
      <c r="B5737" s="148" t="s">
        <v>11475</v>
      </c>
      <c r="C5737" s="148" t="s">
        <v>6703</v>
      </c>
      <c r="D5737" s="149" t="s">
        <v>25542</v>
      </c>
    </row>
    <row r="5738" spans="1:4" ht="13.5" x14ac:dyDescent="0.25">
      <c r="A5738" s="148">
        <v>87296</v>
      </c>
      <c r="B5738" s="148" t="s">
        <v>11476</v>
      </c>
      <c r="C5738" s="148" t="s">
        <v>6703</v>
      </c>
      <c r="D5738" s="149" t="s">
        <v>25543</v>
      </c>
    </row>
    <row r="5739" spans="1:4" ht="13.5" x14ac:dyDescent="0.25">
      <c r="A5739" s="148">
        <v>87298</v>
      </c>
      <c r="B5739" s="148" t="s">
        <v>11477</v>
      </c>
      <c r="C5739" s="148" t="s">
        <v>6703</v>
      </c>
      <c r="D5739" s="149" t="s">
        <v>25544</v>
      </c>
    </row>
    <row r="5740" spans="1:4" ht="13.5" x14ac:dyDescent="0.25">
      <c r="A5740" s="148">
        <v>87299</v>
      </c>
      <c r="B5740" s="148" t="s">
        <v>11478</v>
      </c>
      <c r="C5740" s="148" t="s">
        <v>6703</v>
      </c>
      <c r="D5740" s="149" t="s">
        <v>25545</v>
      </c>
    </row>
    <row r="5741" spans="1:4" ht="13.5" x14ac:dyDescent="0.25">
      <c r="A5741" s="148">
        <v>87301</v>
      </c>
      <c r="B5741" s="148" t="s">
        <v>11479</v>
      </c>
      <c r="C5741" s="148" t="s">
        <v>6703</v>
      </c>
      <c r="D5741" s="149" t="s">
        <v>25546</v>
      </c>
    </row>
    <row r="5742" spans="1:4" ht="13.5" x14ac:dyDescent="0.25">
      <c r="A5742" s="148">
        <v>87302</v>
      </c>
      <c r="B5742" s="148" t="s">
        <v>11480</v>
      </c>
      <c r="C5742" s="148" t="s">
        <v>6703</v>
      </c>
      <c r="D5742" s="149" t="s">
        <v>25547</v>
      </c>
    </row>
    <row r="5743" spans="1:4" ht="13.5" x14ac:dyDescent="0.25">
      <c r="A5743" s="148">
        <v>87304</v>
      </c>
      <c r="B5743" s="148" t="s">
        <v>11481</v>
      </c>
      <c r="C5743" s="148" t="s">
        <v>6703</v>
      </c>
      <c r="D5743" s="149" t="s">
        <v>25548</v>
      </c>
    </row>
    <row r="5744" spans="1:4" ht="13.5" x14ac:dyDescent="0.25">
      <c r="A5744" s="148">
        <v>87305</v>
      </c>
      <c r="B5744" s="148" t="s">
        <v>11482</v>
      </c>
      <c r="C5744" s="148" t="s">
        <v>6703</v>
      </c>
      <c r="D5744" s="149" t="s">
        <v>25549</v>
      </c>
    </row>
    <row r="5745" spans="1:4" ht="13.5" x14ac:dyDescent="0.25">
      <c r="A5745" s="148">
        <v>87307</v>
      </c>
      <c r="B5745" s="148" t="s">
        <v>11483</v>
      </c>
      <c r="C5745" s="148" t="s">
        <v>6703</v>
      </c>
      <c r="D5745" s="149" t="s">
        <v>25550</v>
      </c>
    </row>
    <row r="5746" spans="1:4" ht="13.5" x14ac:dyDescent="0.25">
      <c r="A5746" s="148">
        <v>87308</v>
      </c>
      <c r="B5746" s="148" t="s">
        <v>11484</v>
      </c>
      <c r="C5746" s="148" t="s">
        <v>6703</v>
      </c>
      <c r="D5746" s="149" t="s">
        <v>25551</v>
      </c>
    </row>
    <row r="5747" spans="1:4" ht="13.5" x14ac:dyDescent="0.25">
      <c r="A5747" s="148">
        <v>87310</v>
      </c>
      <c r="B5747" s="148" t="s">
        <v>11485</v>
      </c>
      <c r="C5747" s="148" t="s">
        <v>6703</v>
      </c>
      <c r="D5747" s="149" t="s">
        <v>25552</v>
      </c>
    </row>
    <row r="5748" spans="1:4" ht="13.5" x14ac:dyDescent="0.25">
      <c r="A5748" s="148">
        <v>87311</v>
      </c>
      <c r="B5748" s="148" t="s">
        <v>11486</v>
      </c>
      <c r="C5748" s="148" t="s">
        <v>6703</v>
      </c>
      <c r="D5748" s="149" t="s">
        <v>25553</v>
      </c>
    </row>
    <row r="5749" spans="1:4" ht="13.5" x14ac:dyDescent="0.25">
      <c r="A5749" s="148">
        <v>87313</v>
      </c>
      <c r="B5749" s="148" t="s">
        <v>11487</v>
      </c>
      <c r="C5749" s="148" t="s">
        <v>6703</v>
      </c>
      <c r="D5749" s="149" t="s">
        <v>25554</v>
      </c>
    </row>
    <row r="5750" spans="1:4" ht="13.5" x14ac:dyDescent="0.25">
      <c r="A5750" s="148">
        <v>87314</v>
      </c>
      <c r="B5750" s="148" t="s">
        <v>11488</v>
      </c>
      <c r="C5750" s="148" t="s">
        <v>6703</v>
      </c>
      <c r="D5750" s="149" t="s">
        <v>25555</v>
      </c>
    </row>
    <row r="5751" spans="1:4" ht="13.5" x14ac:dyDescent="0.25">
      <c r="A5751" s="148">
        <v>87316</v>
      </c>
      <c r="B5751" s="148" t="s">
        <v>11489</v>
      </c>
      <c r="C5751" s="148" t="s">
        <v>6703</v>
      </c>
      <c r="D5751" s="149" t="s">
        <v>25556</v>
      </c>
    </row>
    <row r="5752" spans="1:4" ht="13.5" x14ac:dyDescent="0.25">
      <c r="A5752" s="148">
        <v>87317</v>
      </c>
      <c r="B5752" s="148" t="s">
        <v>11490</v>
      </c>
      <c r="C5752" s="148" t="s">
        <v>6703</v>
      </c>
      <c r="D5752" s="149" t="s">
        <v>25557</v>
      </c>
    </row>
    <row r="5753" spans="1:4" ht="13.5" x14ac:dyDescent="0.25">
      <c r="A5753" s="148">
        <v>87319</v>
      </c>
      <c r="B5753" s="148" t="s">
        <v>11491</v>
      </c>
      <c r="C5753" s="148" t="s">
        <v>6703</v>
      </c>
      <c r="D5753" s="149" t="s">
        <v>25558</v>
      </c>
    </row>
    <row r="5754" spans="1:4" ht="13.5" x14ac:dyDescent="0.25">
      <c r="A5754" s="148">
        <v>87320</v>
      </c>
      <c r="B5754" s="148" t="s">
        <v>11492</v>
      </c>
      <c r="C5754" s="148" t="s">
        <v>6703</v>
      </c>
      <c r="D5754" s="149" t="s">
        <v>25559</v>
      </c>
    </row>
    <row r="5755" spans="1:4" ht="13.5" x14ac:dyDescent="0.25">
      <c r="A5755" s="148">
        <v>87322</v>
      </c>
      <c r="B5755" s="148" t="s">
        <v>11493</v>
      </c>
      <c r="C5755" s="148" t="s">
        <v>6703</v>
      </c>
      <c r="D5755" s="149" t="s">
        <v>25560</v>
      </c>
    </row>
    <row r="5756" spans="1:4" ht="13.5" x14ac:dyDescent="0.25">
      <c r="A5756" s="148">
        <v>87323</v>
      </c>
      <c r="B5756" s="148" t="s">
        <v>11494</v>
      </c>
      <c r="C5756" s="148" t="s">
        <v>6703</v>
      </c>
      <c r="D5756" s="149" t="s">
        <v>25561</v>
      </c>
    </row>
    <row r="5757" spans="1:4" ht="13.5" x14ac:dyDescent="0.25">
      <c r="A5757" s="148">
        <v>87325</v>
      </c>
      <c r="B5757" s="148" t="s">
        <v>11495</v>
      </c>
      <c r="C5757" s="148" t="s">
        <v>6703</v>
      </c>
      <c r="D5757" s="149" t="s">
        <v>25562</v>
      </c>
    </row>
    <row r="5758" spans="1:4" ht="13.5" x14ac:dyDescent="0.25">
      <c r="A5758" s="148">
        <v>87326</v>
      </c>
      <c r="B5758" s="148" t="s">
        <v>11496</v>
      </c>
      <c r="C5758" s="148" t="s">
        <v>6703</v>
      </c>
      <c r="D5758" s="149" t="s">
        <v>25563</v>
      </c>
    </row>
    <row r="5759" spans="1:4" ht="13.5" x14ac:dyDescent="0.25">
      <c r="A5759" s="148">
        <v>87327</v>
      </c>
      <c r="B5759" s="148" t="s">
        <v>11497</v>
      </c>
      <c r="C5759" s="148" t="s">
        <v>6703</v>
      </c>
      <c r="D5759" s="149" t="s">
        <v>25564</v>
      </c>
    </row>
    <row r="5760" spans="1:4" ht="13.5" x14ac:dyDescent="0.25">
      <c r="A5760" s="148">
        <v>87328</v>
      </c>
      <c r="B5760" s="148" t="s">
        <v>11498</v>
      </c>
      <c r="C5760" s="148" t="s">
        <v>6703</v>
      </c>
      <c r="D5760" s="149" t="s">
        <v>25565</v>
      </c>
    </row>
    <row r="5761" spans="1:4" ht="13.5" x14ac:dyDescent="0.25">
      <c r="A5761" s="148">
        <v>87329</v>
      </c>
      <c r="B5761" s="148" t="s">
        <v>11499</v>
      </c>
      <c r="C5761" s="148" t="s">
        <v>6703</v>
      </c>
      <c r="D5761" s="149" t="s">
        <v>25566</v>
      </c>
    </row>
    <row r="5762" spans="1:4" ht="13.5" x14ac:dyDescent="0.25">
      <c r="A5762" s="148">
        <v>87330</v>
      </c>
      <c r="B5762" s="148" t="s">
        <v>11500</v>
      </c>
      <c r="C5762" s="148" t="s">
        <v>6703</v>
      </c>
      <c r="D5762" s="149" t="s">
        <v>25567</v>
      </c>
    </row>
    <row r="5763" spans="1:4" ht="13.5" x14ac:dyDescent="0.25">
      <c r="A5763" s="148">
        <v>87331</v>
      </c>
      <c r="B5763" s="148" t="s">
        <v>11501</v>
      </c>
      <c r="C5763" s="148" t="s">
        <v>6703</v>
      </c>
      <c r="D5763" s="149" t="s">
        <v>25568</v>
      </c>
    </row>
    <row r="5764" spans="1:4" ht="13.5" x14ac:dyDescent="0.25">
      <c r="A5764" s="148">
        <v>87332</v>
      </c>
      <c r="B5764" s="148" t="s">
        <v>11502</v>
      </c>
      <c r="C5764" s="148" t="s">
        <v>6703</v>
      </c>
      <c r="D5764" s="149" t="s">
        <v>25569</v>
      </c>
    </row>
    <row r="5765" spans="1:4" ht="13.5" x14ac:dyDescent="0.25">
      <c r="A5765" s="148">
        <v>87333</v>
      </c>
      <c r="B5765" s="148" t="s">
        <v>11503</v>
      </c>
      <c r="C5765" s="148" t="s">
        <v>6703</v>
      </c>
      <c r="D5765" s="149" t="s">
        <v>25570</v>
      </c>
    </row>
    <row r="5766" spans="1:4" ht="13.5" x14ac:dyDescent="0.25">
      <c r="A5766" s="148">
        <v>87334</v>
      </c>
      <c r="B5766" s="148" t="s">
        <v>11504</v>
      </c>
      <c r="C5766" s="148" t="s">
        <v>6703</v>
      </c>
      <c r="D5766" s="149" t="s">
        <v>25571</v>
      </c>
    </row>
    <row r="5767" spans="1:4" ht="13.5" x14ac:dyDescent="0.25">
      <c r="A5767" s="148">
        <v>87335</v>
      </c>
      <c r="B5767" s="148" t="s">
        <v>11505</v>
      </c>
      <c r="C5767" s="148" t="s">
        <v>6703</v>
      </c>
      <c r="D5767" s="149" t="s">
        <v>25572</v>
      </c>
    </row>
    <row r="5768" spans="1:4" ht="13.5" x14ac:dyDescent="0.25">
      <c r="A5768" s="148">
        <v>87336</v>
      </c>
      <c r="B5768" s="148" t="s">
        <v>11506</v>
      </c>
      <c r="C5768" s="148" t="s">
        <v>6703</v>
      </c>
      <c r="D5768" s="149" t="s">
        <v>25573</v>
      </c>
    </row>
    <row r="5769" spans="1:4" ht="13.5" x14ac:dyDescent="0.25">
      <c r="A5769" s="148">
        <v>87337</v>
      </c>
      <c r="B5769" s="148" t="s">
        <v>11507</v>
      </c>
      <c r="C5769" s="148" t="s">
        <v>6703</v>
      </c>
      <c r="D5769" s="149" t="s">
        <v>21937</v>
      </c>
    </row>
    <row r="5770" spans="1:4" ht="13.5" x14ac:dyDescent="0.25">
      <c r="A5770" s="148">
        <v>87338</v>
      </c>
      <c r="B5770" s="148" t="s">
        <v>11508</v>
      </c>
      <c r="C5770" s="148" t="s">
        <v>6703</v>
      </c>
      <c r="D5770" s="149" t="s">
        <v>25574</v>
      </c>
    </row>
    <row r="5771" spans="1:4" ht="13.5" x14ac:dyDescent="0.25">
      <c r="A5771" s="148">
        <v>87339</v>
      </c>
      <c r="B5771" s="148" t="s">
        <v>11509</v>
      </c>
      <c r="C5771" s="148" t="s">
        <v>6703</v>
      </c>
      <c r="D5771" s="149" t="s">
        <v>25575</v>
      </c>
    </row>
    <row r="5772" spans="1:4" ht="13.5" x14ac:dyDescent="0.25">
      <c r="A5772" s="148">
        <v>87340</v>
      </c>
      <c r="B5772" s="148" t="s">
        <v>11510</v>
      </c>
      <c r="C5772" s="148" t="s">
        <v>6703</v>
      </c>
      <c r="D5772" s="149" t="s">
        <v>25576</v>
      </c>
    </row>
    <row r="5773" spans="1:4" ht="13.5" x14ac:dyDescent="0.25">
      <c r="A5773" s="148">
        <v>87341</v>
      </c>
      <c r="B5773" s="148" t="s">
        <v>11511</v>
      </c>
      <c r="C5773" s="148" t="s">
        <v>6703</v>
      </c>
      <c r="D5773" s="149" t="s">
        <v>25577</v>
      </c>
    </row>
    <row r="5774" spans="1:4" ht="13.5" x14ac:dyDescent="0.25">
      <c r="A5774" s="148">
        <v>87342</v>
      </c>
      <c r="B5774" s="148" t="s">
        <v>11512</v>
      </c>
      <c r="C5774" s="148" t="s">
        <v>6703</v>
      </c>
      <c r="D5774" s="149" t="s">
        <v>25578</v>
      </c>
    </row>
    <row r="5775" spans="1:4" ht="13.5" x14ac:dyDescent="0.25">
      <c r="A5775" s="148">
        <v>87343</v>
      </c>
      <c r="B5775" s="148" t="s">
        <v>11513</v>
      </c>
      <c r="C5775" s="148" t="s">
        <v>6703</v>
      </c>
      <c r="D5775" s="149" t="s">
        <v>25579</v>
      </c>
    </row>
    <row r="5776" spans="1:4" ht="13.5" x14ac:dyDescent="0.25">
      <c r="A5776" s="148">
        <v>87344</v>
      </c>
      <c r="B5776" s="148" t="s">
        <v>11514</v>
      </c>
      <c r="C5776" s="148" t="s">
        <v>6703</v>
      </c>
      <c r="D5776" s="149" t="s">
        <v>25580</v>
      </c>
    </row>
    <row r="5777" spans="1:4" ht="13.5" x14ac:dyDescent="0.25">
      <c r="A5777" s="148">
        <v>87345</v>
      </c>
      <c r="B5777" s="148" t="s">
        <v>11515</v>
      </c>
      <c r="C5777" s="148" t="s">
        <v>6703</v>
      </c>
      <c r="D5777" s="149" t="s">
        <v>16640</v>
      </c>
    </row>
    <row r="5778" spans="1:4" ht="13.5" x14ac:dyDescent="0.25">
      <c r="A5778" s="148">
        <v>87346</v>
      </c>
      <c r="B5778" s="148" t="s">
        <v>11516</v>
      </c>
      <c r="C5778" s="148" t="s">
        <v>6703</v>
      </c>
      <c r="D5778" s="149" t="s">
        <v>25581</v>
      </c>
    </row>
    <row r="5779" spans="1:4" ht="13.5" x14ac:dyDescent="0.25">
      <c r="A5779" s="148">
        <v>87347</v>
      </c>
      <c r="B5779" s="148" t="s">
        <v>11517</v>
      </c>
      <c r="C5779" s="148" t="s">
        <v>6703</v>
      </c>
      <c r="D5779" s="149" t="s">
        <v>25582</v>
      </c>
    </row>
    <row r="5780" spans="1:4" ht="13.5" x14ac:dyDescent="0.25">
      <c r="A5780" s="148">
        <v>87348</v>
      </c>
      <c r="B5780" s="148" t="s">
        <v>11518</v>
      </c>
      <c r="C5780" s="148" t="s">
        <v>6703</v>
      </c>
      <c r="D5780" s="149" t="s">
        <v>25583</v>
      </c>
    </row>
    <row r="5781" spans="1:4" ht="13.5" x14ac:dyDescent="0.25">
      <c r="A5781" s="148">
        <v>87349</v>
      </c>
      <c r="B5781" s="148" t="s">
        <v>11519</v>
      </c>
      <c r="C5781" s="148" t="s">
        <v>6703</v>
      </c>
      <c r="D5781" s="149" t="s">
        <v>25584</v>
      </c>
    </row>
    <row r="5782" spans="1:4" ht="13.5" x14ac:dyDescent="0.25">
      <c r="A5782" s="148">
        <v>87350</v>
      </c>
      <c r="B5782" s="148" t="s">
        <v>11520</v>
      </c>
      <c r="C5782" s="148" t="s">
        <v>6703</v>
      </c>
      <c r="D5782" s="149" t="s">
        <v>25585</v>
      </c>
    </row>
    <row r="5783" spans="1:4" ht="13.5" x14ac:dyDescent="0.25">
      <c r="A5783" s="148">
        <v>87351</v>
      </c>
      <c r="B5783" s="148" t="s">
        <v>11521</v>
      </c>
      <c r="C5783" s="148" t="s">
        <v>6703</v>
      </c>
      <c r="D5783" s="149" t="s">
        <v>25586</v>
      </c>
    </row>
    <row r="5784" spans="1:4" ht="13.5" x14ac:dyDescent="0.25">
      <c r="A5784" s="148">
        <v>87352</v>
      </c>
      <c r="B5784" s="148" t="s">
        <v>11522</v>
      </c>
      <c r="C5784" s="148" t="s">
        <v>6703</v>
      </c>
      <c r="D5784" s="149" t="s">
        <v>25587</v>
      </c>
    </row>
    <row r="5785" spans="1:4" ht="13.5" x14ac:dyDescent="0.25">
      <c r="A5785" s="148">
        <v>87353</v>
      </c>
      <c r="B5785" s="148" t="s">
        <v>11523</v>
      </c>
      <c r="C5785" s="148" t="s">
        <v>6703</v>
      </c>
      <c r="D5785" s="149" t="s">
        <v>25588</v>
      </c>
    </row>
    <row r="5786" spans="1:4" ht="13.5" x14ac:dyDescent="0.25">
      <c r="A5786" s="148">
        <v>87354</v>
      </c>
      <c r="B5786" s="148" t="s">
        <v>11524</v>
      </c>
      <c r="C5786" s="148" t="s">
        <v>6703</v>
      </c>
      <c r="D5786" s="149" t="s">
        <v>25589</v>
      </c>
    </row>
    <row r="5787" spans="1:4" ht="13.5" x14ac:dyDescent="0.25">
      <c r="A5787" s="148">
        <v>87355</v>
      </c>
      <c r="B5787" s="148" t="s">
        <v>11525</v>
      </c>
      <c r="C5787" s="148" t="s">
        <v>6703</v>
      </c>
      <c r="D5787" s="149" t="s">
        <v>25590</v>
      </c>
    </row>
    <row r="5788" spans="1:4" ht="13.5" x14ac:dyDescent="0.25">
      <c r="A5788" s="148">
        <v>87356</v>
      </c>
      <c r="B5788" s="148" t="s">
        <v>11526</v>
      </c>
      <c r="C5788" s="148" t="s">
        <v>6703</v>
      </c>
      <c r="D5788" s="149" t="s">
        <v>25591</v>
      </c>
    </row>
    <row r="5789" spans="1:4" ht="13.5" x14ac:dyDescent="0.25">
      <c r="A5789" s="148">
        <v>87357</v>
      </c>
      <c r="B5789" s="148" t="s">
        <v>11527</v>
      </c>
      <c r="C5789" s="148" t="s">
        <v>6703</v>
      </c>
      <c r="D5789" s="149" t="s">
        <v>25592</v>
      </c>
    </row>
    <row r="5790" spans="1:4" ht="13.5" x14ac:dyDescent="0.25">
      <c r="A5790" s="148">
        <v>87358</v>
      </c>
      <c r="B5790" s="148" t="s">
        <v>11528</v>
      </c>
      <c r="C5790" s="148" t="s">
        <v>6703</v>
      </c>
      <c r="D5790" s="149" t="s">
        <v>25593</v>
      </c>
    </row>
    <row r="5791" spans="1:4" ht="13.5" x14ac:dyDescent="0.25">
      <c r="A5791" s="148">
        <v>87359</v>
      </c>
      <c r="B5791" s="148" t="s">
        <v>11529</v>
      </c>
      <c r="C5791" s="148" t="s">
        <v>6703</v>
      </c>
      <c r="D5791" s="149" t="s">
        <v>25594</v>
      </c>
    </row>
    <row r="5792" spans="1:4" ht="13.5" x14ac:dyDescent="0.25">
      <c r="A5792" s="148">
        <v>87360</v>
      </c>
      <c r="B5792" s="148" t="s">
        <v>11530</v>
      </c>
      <c r="C5792" s="148" t="s">
        <v>6703</v>
      </c>
      <c r="D5792" s="149" t="s">
        <v>25595</v>
      </c>
    </row>
    <row r="5793" spans="1:4" ht="13.5" x14ac:dyDescent="0.25">
      <c r="A5793" s="148">
        <v>87361</v>
      </c>
      <c r="B5793" s="148" t="s">
        <v>11531</v>
      </c>
      <c r="C5793" s="148" t="s">
        <v>6703</v>
      </c>
      <c r="D5793" s="149" t="s">
        <v>25596</v>
      </c>
    </row>
    <row r="5794" spans="1:4" ht="13.5" x14ac:dyDescent="0.25">
      <c r="A5794" s="148">
        <v>87362</v>
      </c>
      <c r="B5794" s="148" t="s">
        <v>11532</v>
      </c>
      <c r="C5794" s="148" t="s">
        <v>6703</v>
      </c>
      <c r="D5794" s="149" t="s">
        <v>25597</v>
      </c>
    </row>
    <row r="5795" spans="1:4" ht="13.5" x14ac:dyDescent="0.25">
      <c r="A5795" s="148">
        <v>87363</v>
      </c>
      <c r="B5795" s="148" t="s">
        <v>11533</v>
      </c>
      <c r="C5795" s="148" t="s">
        <v>6703</v>
      </c>
      <c r="D5795" s="149" t="s">
        <v>25598</v>
      </c>
    </row>
    <row r="5796" spans="1:4" ht="13.5" x14ac:dyDescent="0.25">
      <c r="A5796" s="148">
        <v>87364</v>
      </c>
      <c r="B5796" s="148" t="s">
        <v>11534</v>
      </c>
      <c r="C5796" s="148" t="s">
        <v>6703</v>
      </c>
      <c r="D5796" s="149" t="s">
        <v>25599</v>
      </c>
    </row>
    <row r="5797" spans="1:4" ht="13.5" x14ac:dyDescent="0.25">
      <c r="A5797" s="148">
        <v>87365</v>
      </c>
      <c r="B5797" s="148" t="s">
        <v>11535</v>
      </c>
      <c r="C5797" s="148" t="s">
        <v>6703</v>
      </c>
      <c r="D5797" s="149" t="s">
        <v>25600</v>
      </c>
    </row>
    <row r="5798" spans="1:4" ht="13.5" x14ac:dyDescent="0.25">
      <c r="A5798" s="148">
        <v>87366</v>
      </c>
      <c r="B5798" s="148" t="s">
        <v>11536</v>
      </c>
      <c r="C5798" s="148" t="s">
        <v>6703</v>
      </c>
      <c r="D5798" s="149" t="s">
        <v>25601</v>
      </c>
    </row>
    <row r="5799" spans="1:4" ht="13.5" x14ac:dyDescent="0.25">
      <c r="A5799" s="148">
        <v>87367</v>
      </c>
      <c r="B5799" s="148" t="s">
        <v>11537</v>
      </c>
      <c r="C5799" s="148" t="s">
        <v>6703</v>
      </c>
      <c r="D5799" s="149" t="s">
        <v>25602</v>
      </c>
    </row>
    <row r="5800" spans="1:4" ht="13.5" x14ac:dyDescent="0.25">
      <c r="A5800" s="148">
        <v>87368</v>
      </c>
      <c r="B5800" s="148" t="s">
        <v>11538</v>
      </c>
      <c r="C5800" s="148" t="s">
        <v>6703</v>
      </c>
      <c r="D5800" s="149" t="s">
        <v>25603</v>
      </c>
    </row>
    <row r="5801" spans="1:4" ht="13.5" x14ac:dyDescent="0.25">
      <c r="A5801" s="148">
        <v>87369</v>
      </c>
      <c r="B5801" s="148" t="s">
        <v>11539</v>
      </c>
      <c r="C5801" s="148" t="s">
        <v>6703</v>
      </c>
      <c r="D5801" s="149" t="s">
        <v>25604</v>
      </c>
    </row>
    <row r="5802" spans="1:4" ht="13.5" x14ac:dyDescent="0.25">
      <c r="A5802" s="148">
        <v>87370</v>
      </c>
      <c r="B5802" s="148" t="s">
        <v>11540</v>
      </c>
      <c r="C5802" s="148" t="s">
        <v>6703</v>
      </c>
      <c r="D5802" s="149" t="s">
        <v>25605</v>
      </c>
    </row>
    <row r="5803" spans="1:4" ht="13.5" x14ac:dyDescent="0.25">
      <c r="A5803" s="148">
        <v>87371</v>
      </c>
      <c r="B5803" s="148" t="s">
        <v>11541</v>
      </c>
      <c r="C5803" s="148" t="s">
        <v>6703</v>
      </c>
      <c r="D5803" s="149" t="s">
        <v>25606</v>
      </c>
    </row>
    <row r="5804" spans="1:4" ht="13.5" x14ac:dyDescent="0.25">
      <c r="A5804" s="148">
        <v>87372</v>
      </c>
      <c r="B5804" s="148" t="s">
        <v>11542</v>
      </c>
      <c r="C5804" s="148" t="s">
        <v>6703</v>
      </c>
      <c r="D5804" s="149" t="s">
        <v>25607</v>
      </c>
    </row>
    <row r="5805" spans="1:4" ht="13.5" x14ac:dyDescent="0.25">
      <c r="A5805" s="148">
        <v>87373</v>
      </c>
      <c r="B5805" s="148" t="s">
        <v>11543</v>
      </c>
      <c r="C5805" s="148" t="s">
        <v>6703</v>
      </c>
      <c r="D5805" s="149" t="s">
        <v>25608</v>
      </c>
    </row>
    <row r="5806" spans="1:4" ht="13.5" x14ac:dyDescent="0.25">
      <c r="A5806" s="148">
        <v>87374</v>
      </c>
      <c r="B5806" s="148" t="s">
        <v>11544</v>
      </c>
      <c r="C5806" s="148" t="s">
        <v>6703</v>
      </c>
      <c r="D5806" s="149" t="s">
        <v>25609</v>
      </c>
    </row>
    <row r="5807" spans="1:4" ht="13.5" x14ac:dyDescent="0.25">
      <c r="A5807" s="148">
        <v>87375</v>
      </c>
      <c r="B5807" s="148" t="s">
        <v>11545</v>
      </c>
      <c r="C5807" s="148" t="s">
        <v>6703</v>
      </c>
      <c r="D5807" s="149" t="s">
        <v>25610</v>
      </c>
    </row>
    <row r="5808" spans="1:4" ht="13.5" x14ac:dyDescent="0.25">
      <c r="A5808" s="148">
        <v>87376</v>
      </c>
      <c r="B5808" s="148" t="s">
        <v>11546</v>
      </c>
      <c r="C5808" s="148" t="s">
        <v>6703</v>
      </c>
      <c r="D5808" s="149" t="s">
        <v>25611</v>
      </c>
    </row>
    <row r="5809" spans="1:4" ht="13.5" x14ac:dyDescent="0.25">
      <c r="A5809" s="148">
        <v>87377</v>
      </c>
      <c r="B5809" s="148" t="s">
        <v>11547</v>
      </c>
      <c r="C5809" s="148" t="s">
        <v>6703</v>
      </c>
      <c r="D5809" s="149" t="s">
        <v>25612</v>
      </c>
    </row>
    <row r="5810" spans="1:4" ht="13.5" x14ac:dyDescent="0.25">
      <c r="A5810" s="148">
        <v>87378</v>
      </c>
      <c r="B5810" s="148" t="s">
        <v>11548</v>
      </c>
      <c r="C5810" s="148" t="s">
        <v>6703</v>
      </c>
      <c r="D5810" s="149" t="s">
        <v>25613</v>
      </c>
    </row>
    <row r="5811" spans="1:4" ht="13.5" x14ac:dyDescent="0.25">
      <c r="A5811" s="148">
        <v>87379</v>
      </c>
      <c r="B5811" s="148" t="s">
        <v>11549</v>
      </c>
      <c r="C5811" s="148" t="s">
        <v>6703</v>
      </c>
      <c r="D5811" s="149" t="s">
        <v>25614</v>
      </c>
    </row>
    <row r="5812" spans="1:4" ht="13.5" x14ac:dyDescent="0.25">
      <c r="A5812" s="148">
        <v>87380</v>
      </c>
      <c r="B5812" s="148" t="s">
        <v>11550</v>
      </c>
      <c r="C5812" s="148" t="s">
        <v>6703</v>
      </c>
      <c r="D5812" s="149" t="s">
        <v>25615</v>
      </c>
    </row>
    <row r="5813" spans="1:4" ht="13.5" x14ac:dyDescent="0.25">
      <c r="A5813" s="148">
        <v>87381</v>
      </c>
      <c r="B5813" s="148" t="s">
        <v>11551</v>
      </c>
      <c r="C5813" s="148" t="s">
        <v>6703</v>
      </c>
      <c r="D5813" s="149" t="s">
        <v>25616</v>
      </c>
    </row>
    <row r="5814" spans="1:4" ht="13.5" x14ac:dyDescent="0.25">
      <c r="A5814" s="148">
        <v>87382</v>
      </c>
      <c r="B5814" s="148" t="s">
        <v>11552</v>
      </c>
      <c r="C5814" s="148" t="s">
        <v>6703</v>
      </c>
      <c r="D5814" s="149" t="s">
        <v>25617</v>
      </c>
    </row>
    <row r="5815" spans="1:4" ht="13.5" x14ac:dyDescent="0.25">
      <c r="A5815" s="148">
        <v>87383</v>
      </c>
      <c r="B5815" s="148" t="s">
        <v>11553</v>
      </c>
      <c r="C5815" s="148" t="s">
        <v>6703</v>
      </c>
      <c r="D5815" s="149" t="s">
        <v>25618</v>
      </c>
    </row>
    <row r="5816" spans="1:4" ht="13.5" x14ac:dyDescent="0.25">
      <c r="A5816" s="148">
        <v>87384</v>
      </c>
      <c r="B5816" s="148" t="s">
        <v>11554</v>
      </c>
      <c r="C5816" s="148" t="s">
        <v>6703</v>
      </c>
      <c r="D5816" s="149" t="s">
        <v>25619</v>
      </c>
    </row>
    <row r="5817" spans="1:4" ht="13.5" x14ac:dyDescent="0.25">
      <c r="A5817" s="148">
        <v>87385</v>
      </c>
      <c r="B5817" s="148" t="s">
        <v>11555</v>
      </c>
      <c r="C5817" s="148" t="s">
        <v>6703</v>
      </c>
      <c r="D5817" s="149" t="s">
        <v>25620</v>
      </c>
    </row>
    <row r="5818" spans="1:4" ht="13.5" x14ac:dyDescent="0.25">
      <c r="A5818" s="148">
        <v>87386</v>
      </c>
      <c r="B5818" s="148" t="s">
        <v>11556</v>
      </c>
      <c r="C5818" s="148" t="s">
        <v>6703</v>
      </c>
      <c r="D5818" s="149" t="s">
        <v>25621</v>
      </c>
    </row>
    <row r="5819" spans="1:4" ht="13.5" x14ac:dyDescent="0.25">
      <c r="A5819" s="148">
        <v>87387</v>
      </c>
      <c r="B5819" s="148" t="s">
        <v>11557</v>
      </c>
      <c r="C5819" s="148" t="s">
        <v>6703</v>
      </c>
      <c r="D5819" s="149" t="s">
        <v>25622</v>
      </c>
    </row>
    <row r="5820" spans="1:4" ht="13.5" x14ac:dyDescent="0.25">
      <c r="A5820" s="148">
        <v>87388</v>
      </c>
      <c r="B5820" s="148" t="s">
        <v>11558</v>
      </c>
      <c r="C5820" s="148" t="s">
        <v>6703</v>
      </c>
      <c r="D5820" s="149" t="s">
        <v>25623</v>
      </c>
    </row>
    <row r="5821" spans="1:4" ht="13.5" x14ac:dyDescent="0.25">
      <c r="A5821" s="148">
        <v>87389</v>
      </c>
      <c r="B5821" s="148" t="s">
        <v>11559</v>
      </c>
      <c r="C5821" s="148" t="s">
        <v>6703</v>
      </c>
      <c r="D5821" s="149" t="s">
        <v>25624</v>
      </c>
    </row>
    <row r="5822" spans="1:4" ht="13.5" x14ac:dyDescent="0.25">
      <c r="A5822" s="148">
        <v>87390</v>
      </c>
      <c r="B5822" s="148" t="s">
        <v>11560</v>
      </c>
      <c r="C5822" s="148" t="s">
        <v>6703</v>
      </c>
      <c r="D5822" s="149" t="s">
        <v>25625</v>
      </c>
    </row>
    <row r="5823" spans="1:4" ht="13.5" x14ac:dyDescent="0.25">
      <c r="A5823" s="148">
        <v>87391</v>
      </c>
      <c r="B5823" s="148" t="s">
        <v>11561</v>
      </c>
      <c r="C5823" s="148" t="s">
        <v>6703</v>
      </c>
      <c r="D5823" s="149" t="s">
        <v>25626</v>
      </c>
    </row>
    <row r="5824" spans="1:4" ht="13.5" x14ac:dyDescent="0.25">
      <c r="A5824" s="148">
        <v>87393</v>
      </c>
      <c r="B5824" s="148" t="s">
        <v>11562</v>
      </c>
      <c r="C5824" s="148" t="s">
        <v>6703</v>
      </c>
      <c r="D5824" s="149" t="s">
        <v>25627</v>
      </c>
    </row>
    <row r="5825" spans="1:4" ht="13.5" x14ac:dyDescent="0.25">
      <c r="A5825" s="148">
        <v>87394</v>
      </c>
      <c r="B5825" s="148" t="s">
        <v>11563</v>
      </c>
      <c r="C5825" s="148" t="s">
        <v>6703</v>
      </c>
      <c r="D5825" s="149" t="s">
        <v>25628</v>
      </c>
    </row>
    <row r="5826" spans="1:4" ht="13.5" x14ac:dyDescent="0.25">
      <c r="A5826" s="148">
        <v>87395</v>
      </c>
      <c r="B5826" s="148" t="s">
        <v>11564</v>
      </c>
      <c r="C5826" s="148" t="s">
        <v>6703</v>
      </c>
      <c r="D5826" s="149" t="s">
        <v>25629</v>
      </c>
    </row>
    <row r="5827" spans="1:4" ht="13.5" x14ac:dyDescent="0.25">
      <c r="A5827" s="148">
        <v>87396</v>
      </c>
      <c r="B5827" s="148" t="s">
        <v>11565</v>
      </c>
      <c r="C5827" s="148" t="s">
        <v>6703</v>
      </c>
      <c r="D5827" s="149" t="s">
        <v>25630</v>
      </c>
    </row>
    <row r="5828" spans="1:4" ht="13.5" x14ac:dyDescent="0.25">
      <c r="A5828" s="148">
        <v>87397</v>
      </c>
      <c r="B5828" s="148" t="s">
        <v>11566</v>
      </c>
      <c r="C5828" s="148" t="s">
        <v>6703</v>
      </c>
      <c r="D5828" s="149" t="s">
        <v>25631</v>
      </c>
    </row>
    <row r="5829" spans="1:4" ht="13.5" x14ac:dyDescent="0.25">
      <c r="A5829" s="148">
        <v>87398</v>
      </c>
      <c r="B5829" s="148" t="s">
        <v>11567</v>
      </c>
      <c r="C5829" s="148" t="s">
        <v>6703</v>
      </c>
      <c r="D5829" s="149" t="s">
        <v>25632</v>
      </c>
    </row>
    <row r="5830" spans="1:4" ht="13.5" x14ac:dyDescent="0.25">
      <c r="A5830" s="148">
        <v>87399</v>
      </c>
      <c r="B5830" s="148" t="s">
        <v>11568</v>
      </c>
      <c r="C5830" s="148" t="s">
        <v>6703</v>
      </c>
      <c r="D5830" s="149" t="s">
        <v>25633</v>
      </c>
    </row>
    <row r="5831" spans="1:4" ht="13.5" x14ac:dyDescent="0.25">
      <c r="A5831" s="148">
        <v>87401</v>
      </c>
      <c r="B5831" s="148" t="s">
        <v>11569</v>
      </c>
      <c r="C5831" s="148" t="s">
        <v>6703</v>
      </c>
      <c r="D5831" s="149" t="s">
        <v>25634</v>
      </c>
    </row>
    <row r="5832" spans="1:4" ht="13.5" x14ac:dyDescent="0.25">
      <c r="A5832" s="148">
        <v>87402</v>
      </c>
      <c r="B5832" s="148" t="s">
        <v>11570</v>
      </c>
      <c r="C5832" s="148" t="s">
        <v>6703</v>
      </c>
      <c r="D5832" s="149" t="s">
        <v>25635</v>
      </c>
    </row>
    <row r="5833" spans="1:4" ht="13.5" x14ac:dyDescent="0.25">
      <c r="A5833" s="148">
        <v>87404</v>
      </c>
      <c r="B5833" s="148" t="s">
        <v>11571</v>
      </c>
      <c r="C5833" s="148" t="s">
        <v>6703</v>
      </c>
      <c r="D5833" s="149" t="s">
        <v>25636</v>
      </c>
    </row>
    <row r="5834" spans="1:4" ht="13.5" x14ac:dyDescent="0.25">
      <c r="A5834" s="148">
        <v>87405</v>
      </c>
      <c r="B5834" s="148" t="s">
        <v>11572</v>
      </c>
      <c r="C5834" s="148" t="s">
        <v>6703</v>
      </c>
      <c r="D5834" s="149" t="s">
        <v>25637</v>
      </c>
    </row>
    <row r="5835" spans="1:4" ht="13.5" x14ac:dyDescent="0.25">
      <c r="A5835" s="148">
        <v>87407</v>
      </c>
      <c r="B5835" s="148" t="s">
        <v>11573</v>
      </c>
      <c r="C5835" s="148" t="s">
        <v>6703</v>
      </c>
      <c r="D5835" s="149" t="s">
        <v>25638</v>
      </c>
    </row>
    <row r="5836" spans="1:4" ht="13.5" x14ac:dyDescent="0.25">
      <c r="A5836" s="148">
        <v>87408</v>
      </c>
      <c r="B5836" s="148" t="s">
        <v>11574</v>
      </c>
      <c r="C5836" s="148" t="s">
        <v>6703</v>
      </c>
      <c r="D5836" s="149" t="s">
        <v>25639</v>
      </c>
    </row>
    <row r="5837" spans="1:4" ht="13.5" x14ac:dyDescent="0.25">
      <c r="A5837" s="148">
        <v>87410</v>
      </c>
      <c r="B5837" s="148" t="s">
        <v>11575</v>
      </c>
      <c r="C5837" s="148" t="s">
        <v>6703</v>
      </c>
      <c r="D5837" s="149" t="s">
        <v>25640</v>
      </c>
    </row>
    <row r="5838" spans="1:4" ht="13.5" x14ac:dyDescent="0.25">
      <c r="A5838" s="148">
        <v>88626</v>
      </c>
      <c r="B5838" s="148" t="s">
        <v>11576</v>
      </c>
      <c r="C5838" s="148" t="s">
        <v>6703</v>
      </c>
      <c r="D5838" s="149" t="s">
        <v>25641</v>
      </c>
    </row>
    <row r="5839" spans="1:4" ht="13.5" x14ac:dyDescent="0.25">
      <c r="A5839" s="148">
        <v>88627</v>
      </c>
      <c r="B5839" s="148" t="s">
        <v>11577</v>
      </c>
      <c r="C5839" s="148" t="s">
        <v>6703</v>
      </c>
      <c r="D5839" s="149" t="s">
        <v>25642</v>
      </c>
    </row>
    <row r="5840" spans="1:4" ht="13.5" x14ac:dyDescent="0.25">
      <c r="A5840" s="148">
        <v>88628</v>
      </c>
      <c r="B5840" s="148" t="s">
        <v>11578</v>
      </c>
      <c r="C5840" s="148" t="s">
        <v>6703</v>
      </c>
      <c r="D5840" s="149" t="s">
        <v>25643</v>
      </c>
    </row>
    <row r="5841" spans="1:4" ht="13.5" x14ac:dyDescent="0.25">
      <c r="A5841" s="148">
        <v>88629</v>
      </c>
      <c r="B5841" s="148" t="s">
        <v>11579</v>
      </c>
      <c r="C5841" s="148" t="s">
        <v>6703</v>
      </c>
      <c r="D5841" s="149" t="s">
        <v>25644</v>
      </c>
    </row>
    <row r="5842" spans="1:4" ht="13.5" x14ac:dyDescent="0.25">
      <c r="A5842" s="148">
        <v>88630</v>
      </c>
      <c r="B5842" s="148" t="s">
        <v>11580</v>
      </c>
      <c r="C5842" s="148" t="s">
        <v>6703</v>
      </c>
      <c r="D5842" s="149" t="s">
        <v>25645</v>
      </c>
    </row>
    <row r="5843" spans="1:4" ht="13.5" x14ac:dyDescent="0.25">
      <c r="A5843" s="148">
        <v>88631</v>
      </c>
      <c r="B5843" s="148" t="s">
        <v>11581</v>
      </c>
      <c r="C5843" s="148" t="s">
        <v>6703</v>
      </c>
      <c r="D5843" s="149" t="s">
        <v>25646</v>
      </c>
    </row>
    <row r="5844" spans="1:4" ht="13.5" x14ac:dyDescent="0.25">
      <c r="A5844" s="148">
        <v>88715</v>
      </c>
      <c r="B5844" s="148" t="s">
        <v>11582</v>
      </c>
      <c r="C5844" s="148" t="s">
        <v>6703</v>
      </c>
      <c r="D5844" s="149" t="s">
        <v>25647</v>
      </c>
    </row>
    <row r="5845" spans="1:4" ht="13.5" x14ac:dyDescent="0.25">
      <c r="A5845" s="148">
        <v>95563</v>
      </c>
      <c r="B5845" s="148" t="s">
        <v>25648</v>
      </c>
      <c r="C5845" s="148" t="s">
        <v>6703</v>
      </c>
      <c r="D5845" s="149" t="s">
        <v>25649</v>
      </c>
    </row>
    <row r="5846" spans="1:4" ht="13.5" x14ac:dyDescent="0.25">
      <c r="A5846" s="148">
        <v>100464</v>
      </c>
      <c r="B5846" s="148" t="s">
        <v>11584</v>
      </c>
      <c r="C5846" s="148" t="s">
        <v>6703</v>
      </c>
      <c r="D5846" s="149" t="s">
        <v>25650</v>
      </c>
    </row>
    <row r="5847" spans="1:4" ht="13.5" x14ac:dyDescent="0.25">
      <c r="A5847" s="148">
        <v>100465</v>
      </c>
      <c r="B5847" s="148" t="s">
        <v>11585</v>
      </c>
      <c r="C5847" s="148" t="s">
        <v>6703</v>
      </c>
      <c r="D5847" s="149" t="s">
        <v>25651</v>
      </c>
    </row>
    <row r="5848" spans="1:4" ht="13.5" x14ac:dyDescent="0.25">
      <c r="A5848" s="148">
        <v>100466</v>
      </c>
      <c r="B5848" s="148" t="s">
        <v>11586</v>
      </c>
      <c r="C5848" s="148" t="s">
        <v>6703</v>
      </c>
      <c r="D5848" s="149" t="s">
        <v>25652</v>
      </c>
    </row>
    <row r="5849" spans="1:4" ht="13.5" x14ac:dyDescent="0.25">
      <c r="A5849" s="148">
        <v>100468</v>
      </c>
      <c r="B5849" s="148" t="s">
        <v>11587</v>
      </c>
      <c r="C5849" s="148" t="s">
        <v>6703</v>
      </c>
      <c r="D5849" s="149" t="s">
        <v>25653</v>
      </c>
    </row>
    <row r="5850" spans="1:4" ht="13.5" x14ac:dyDescent="0.25">
      <c r="A5850" s="148">
        <v>100469</v>
      </c>
      <c r="B5850" s="148" t="s">
        <v>11588</v>
      </c>
      <c r="C5850" s="148" t="s">
        <v>6703</v>
      </c>
      <c r="D5850" s="149" t="s">
        <v>25654</v>
      </c>
    </row>
    <row r="5851" spans="1:4" ht="13.5" x14ac:dyDescent="0.25">
      <c r="A5851" s="148">
        <v>100470</v>
      </c>
      <c r="B5851" s="148" t="s">
        <v>11589</v>
      </c>
      <c r="C5851" s="148" t="s">
        <v>6703</v>
      </c>
      <c r="D5851" s="149" t="s">
        <v>25655</v>
      </c>
    </row>
    <row r="5852" spans="1:4" ht="13.5" x14ac:dyDescent="0.25">
      <c r="A5852" s="148">
        <v>100472</v>
      </c>
      <c r="B5852" s="148" t="s">
        <v>11590</v>
      </c>
      <c r="C5852" s="148" t="s">
        <v>6703</v>
      </c>
      <c r="D5852" s="149" t="s">
        <v>25656</v>
      </c>
    </row>
    <row r="5853" spans="1:4" ht="13.5" x14ac:dyDescent="0.25">
      <c r="A5853" s="148">
        <v>100473</v>
      </c>
      <c r="B5853" s="148" t="s">
        <v>11591</v>
      </c>
      <c r="C5853" s="148" t="s">
        <v>6703</v>
      </c>
      <c r="D5853" s="149" t="s">
        <v>25657</v>
      </c>
    </row>
    <row r="5854" spans="1:4" ht="13.5" x14ac:dyDescent="0.25">
      <c r="A5854" s="148">
        <v>100474</v>
      </c>
      <c r="B5854" s="148" t="s">
        <v>11592</v>
      </c>
      <c r="C5854" s="148" t="s">
        <v>6703</v>
      </c>
      <c r="D5854" s="149" t="s">
        <v>25658</v>
      </c>
    </row>
    <row r="5855" spans="1:4" ht="13.5" x14ac:dyDescent="0.25">
      <c r="A5855" s="148">
        <v>100475</v>
      </c>
      <c r="B5855" s="148" t="s">
        <v>11593</v>
      </c>
      <c r="C5855" s="148" t="s">
        <v>6703</v>
      </c>
      <c r="D5855" s="149" t="s">
        <v>25659</v>
      </c>
    </row>
    <row r="5856" spans="1:4" ht="13.5" x14ac:dyDescent="0.25">
      <c r="A5856" s="148">
        <v>100477</v>
      </c>
      <c r="B5856" s="148" t="s">
        <v>11594</v>
      </c>
      <c r="C5856" s="148" t="s">
        <v>6703</v>
      </c>
      <c r="D5856" s="149" t="s">
        <v>25660</v>
      </c>
    </row>
    <row r="5857" spans="1:4" ht="13.5" x14ac:dyDescent="0.25">
      <c r="A5857" s="148">
        <v>100478</v>
      </c>
      <c r="B5857" s="148" t="s">
        <v>11595</v>
      </c>
      <c r="C5857" s="148" t="s">
        <v>6703</v>
      </c>
      <c r="D5857" s="149" t="s">
        <v>25661</v>
      </c>
    </row>
    <row r="5858" spans="1:4" ht="13.5" x14ac:dyDescent="0.25">
      <c r="A5858" s="148">
        <v>100479</v>
      </c>
      <c r="B5858" s="148" t="s">
        <v>11596</v>
      </c>
      <c r="C5858" s="148" t="s">
        <v>6703</v>
      </c>
      <c r="D5858" s="149" t="s">
        <v>25662</v>
      </c>
    </row>
    <row r="5859" spans="1:4" ht="13.5" x14ac:dyDescent="0.25">
      <c r="A5859" s="148">
        <v>100480</v>
      </c>
      <c r="B5859" s="148" t="s">
        <v>11597</v>
      </c>
      <c r="C5859" s="148" t="s">
        <v>6703</v>
      </c>
      <c r="D5859" s="149" t="s">
        <v>25663</v>
      </c>
    </row>
    <row r="5860" spans="1:4" ht="13.5" x14ac:dyDescent="0.25">
      <c r="A5860" s="148">
        <v>100481</v>
      </c>
      <c r="B5860" s="148" t="s">
        <v>11598</v>
      </c>
      <c r="C5860" s="148" t="s">
        <v>6703</v>
      </c>
      <c r="D5860" s="149" t="s">
        <v>25664</v>
      </c>
    </row>
    <row r="5861" spans="1:4" ht="13.5" x14ac:dyDescent="0.25">
      <c r="A5861" s="148">
        <v>100483</v>
      </c>
      <c r="B5861" s="148" t="s">
        <v>11599</v>
      </c>
      <c r="C5861" s="148" t="s">
        <v>6703</v>
      </c>
      <c r="D5861" s="149" t="s">
        <v>25665</v>
      </c>
    </row>
    <row r="5862" spans="1:4" ht="13.5" x14ac:dyDescent="0.25">
      <c r="A5862" s="148">
        <v>100484</v>
      </c>
      <c r="B5862" s="148" t="s">
        <v>11600</v>
      </c>
      <c r="C5862" s="148" t="s">
        <v>6703</v>
      </c>
      <c r="D5862" s="149" t="s">
        <v>25666</v>
      </c>
    </row>
    <row r="5863" spans="1:4" ht="13.5" x14ac:dyDescent="0.25">
      <c r="A5863" s="148">
        <v>100485</v>
      </c>
      <c r="B5863" s="148" t="s">
        <v>11601</v>
      </c>
      <c r="C5863" s="148" t="s">
        <v>6703</v>
      </c>
      <c r="D5863" s="149" t="s">
        <v>25667</v>
      </c>
    </row>
    <row r="5864" spans="1:4" ht="13.5" x14ac:dyDescent="0.25">
      <c r="A5864" s="148">
        <v>100486</v>
      </c>
      <c r="B5864" s="148" t="s">
        <v>11602</v>
      </c>
      <c r="C5864" s="148" t="s">
        <v>6703</v>
      </c>
      <c r="D5864" s="149" t="s">
        <v>17424</v>
      </c>
    </row>
    <row r="5865" spans="1:4" ht="13.5" x14ac:dyDescent="0.25">
      <c r="A5865" s="148">
        <v>100487</v>
      </c>
      <c r="B5865" s="148" t="s">
        <v>11603</v>
      </c>
      <c r="C5865" s="148" t="s">
        <v>6703</v>
      </c>
      <c r="D5865" s="149" t="s">
        <v>25668</v>
      </c>
    </row>
    <row r="5866" spans="1:4" ht="13.5" x14ac:dyDescent="0.25">
      <c r="A5866" s="148">
        <v>100488</v>
      </c>
      <c r="B5866" s="148" t="s">
        <v>11604</v>
      </c>
      <c r="C5866" s="148" t="s">
        <v>6703</v>
      </c>
      <c r="D5866" s="149" t="s">
        <v>25669</v>
      </c>
    </row>
    <row r="5867" spans="1:4" ht="13.5" x14ac:dyDescent="0.25">
      <c r="A5867" s="148">
        <v>100489</v>
      </c>
      <c r="B5867" s="148" t="s">
        <v>11605</v>
      </c>
      <c r="C5867" s="148" t="s">
        <v>6703</v>
      </c>
      <c r="D5867" s="149" t="s">
        <v>25670</v>
      </c>
    </row>
    <row r="5868" spans="1:4" ht="13.5" x14ac:dyDescent="0.25">
      <c r="A5868" s="148">
        <v>100490</v>
      </c>
      <c r="B5868" s="148" t="s">
        <v>11606</v>
      </c>
      <c r="C5868" s="148" t="s">
        <v>6703</v>
      </c>
      <c r="D5868" s="149" t="s">
        <v>25671</v>
      </c>
    </row>
    <row r="5869" spans="1:4" ht="13.5" x14ac:dyDescent="0.25">
      <c r="A5869" s="148">
        <v>100491</v>
      </c>
      <c r="B5869" s="148" t="s">
        <v>11607</v>
      </c>
      <c r="C5869" s="148" t="s">
        <v>6703</v>
      </c>
      <c r="D5869" s="149" t="s">
        <v>25672</v>
      </c>
    </row>
    <row r="5870" spans="1:4" ht="13.5" x14ac:dyDescent="0.25">
      <c r="A5870" s="148">
        <v>100492</v>
      </c>
      <c r="B5870" s="148" t="s">
        <v>11608</v>
      </c>
      <c r="C5870" s="148" t="s">
        <v>6703</v>
      </c>
      <c r="D5870" s="149" t="s">
        <v>25673</v>
      </c>
    </row>
    <row r="5871" spans="1:4" ht="13.5" x14ac:dyDescent="0.25">
      <c r="A5871" s="148">
        <v>92121</v>
      </c>
      <c r="B5871" s="148" t="s">
        <v>11609</v>
      </c>
      <c r="C5871" s="148" t="s">
        <v>6703</v>
      </c>
      <c r="D5871" s="149" t="s">
        <v>15629</v>
      </c>
    </row>
    <row r="5872" spans="1:4" ht="13.5" x14ac:dyDescent="0.25">
      <c r="A5872" s="148">
        <v>92122</v>
      </c>
      <c r="B5872" s="148" t="s">
        <v>11610</v>
      </c>
      <c r="C5872" s="148" t="s">
        <v>6703</v>
      </c>
      <c r="D5872" s="149" t="s">
        <v>25674</v>
      </c>
    </row>
    <row r="5873" spans="1:4" ht="13.5" x14ac:dyDescent="0.25">
      <c r="A5873" s="148">
        <v>92123</v>
      </c>
      <c r="B5873" s="148" t="s">
        <v>11611</v>
      </c>
      <c r="C5873" s="148" t="s">
        <v>6703</v>
      </c>
      <c r="D5873" s="149" t="s">
        <v>25675</v>
      </c>
    </row>
    <row r="5874" spans="1:4" ht="13.5" x14ac:dyDescent="0.25">
      <c r="A5874" s="148">
        <v>100195</v>
      </c>
      <c r="B5874" s="148" t="s">
        <v>11612</v>
      </c>
      <c r="C5874" s="148" t="s">
        <v>11613</v>
      </c>
      <c r="D5874" s="149" t="s">
        <v>12921</v>
      </c>
    </row>
    <row r="5875" spans="1:4" ht="13.5" x14ac:dyDescent="0.25">
      <c r="A5875" s="148">
        <v>100196</v>
      </c>
      <c r="B5875" s="148" t="s">
        <v>11614</v>
      </c>
      <c r="C5875" s="148" t="s">
        <v>11613</v>
      </c>
      <c r="D5875" s="149" t="s">
        <v>13654</v>
      </c>
    </row>
    <row r="5876" spans="1:4" ht="13.5" x14ac:dyDescent="0.25">
      <c r="A5876" s="148">
        <v>100197</v>
      </c>
      <c r="B5876" s="148" t="s">
        <v>11615</v>
      </c>
      <c r="C5876" s="148" t="s">
        <v>11613</v>
      </c>
      <c r="D5876" s="149" t="s">
        <v>12685</v>
      </c>
    </row>
    <row r="5877" spans="1:4" ht="13.5" x14ac:dyDescent="0.25">
      <c r="A5877" s="148">
        <v>100198</v>
      </c>
      <c r="B5877" s="148" t="s">
        <v>11616</v>
      </c>
      <c r="C5877" s="148" t="s">
        <v>11613</v>
      </c>
      <c r="D5877" s="149" t="s">
        <v>15822</v>
      </c>
    </row>
    <row r="5878" spans="1:4" ht="13.5" x14ac:dyDescent="0.25">
      <c r="A5878" s="148">
        <v>100199</v>
      </c>
      <c r="B5878" s="148" t="s">
        <v>11617</v>
      </c>
      <c r="C5878" s="148" t="s">
        <v>11613</v>
      </c>
      <c r="D5878" s="149" t="s">
        <v>14584</v>
      </c>
    </row>
    <row r="5879" spans="1:4" ht="13.5" x14ac:dyDescent="0.25">
      <c r="A5879" s="148">
        <v>100200</v>
      </c>
      <c r="B5879" s="148" t="s">
        <v>11618</v>
      </c>
      <c r="C5879" s="148" t="s">
        <v>11613</v>
      </c>
      <c r="D5879" s="149" t="s">
        <v>12917</v>
      </c>
    </row>
    <row r="5880" spans="1:4" ht="13.5" x14ac:dyDescent="0.25">
      <c r="A5880" s="148">
        <v>100201</v>
      </c>
      <c r="B5880" s="148" t="s">
        <v>11619</v>
      </c>
      <c r="C5880" s="148" t="s">
        <v>11613</v>
      </c>
      <c r="D5880" s="149" t="s">
        <v>21045</v>
      </c>
    </row>
    <row r="5881" spans="1:4" ht="13.5" x14ac:dyDescent="0.25">
      <c r="A5881" s="148">
        <v>100202</v>
      </c>
      <c r="B5881" s="148" t="s">
        <v>11620</v>
      </c>
      <c r="C5881" s="148" t="s">
        <v>11613</v>
      </c>
      <c r="D5881" s="149" t="s">
        <v>12581</v>
      </c>
    </row>
    <row r="5882" spans="1:4" ht="13.5" x14ac:dyDescent="0.25">
      <c r="A5882" s="148">
        <v>100203</v>
      </c>
      <c r="B5882" s="148" t="s">
        <v>11621</v>
      </c>
      <c r="C5882" s="148" t="s">
        <v>11613</v>
      </c>
      <c r="D5882" s="149" t="s">
        <v>19750</v>
      </c>
    </row>
    <row r="5883" spans="1:4" ht="13.5" x14ac:dyDescent="0.25">
      <c r="A5883" s="148">
        <v>100204</v>
      </c>
      <c r="B5883" s="148" t="s">
        <v>11622</v>
      </c>
      <c r="C5883" s="148" t="s">
        <v>11613</v>
      </c>
      <c r="D5883" s="149" t="s">
        <v>12503</v>
      </c>
    </row>
    <row r="5884" spans="1:4" ht="13.5" x14ac:dyDescent="0.25">
      <c r="A5884" s="148">
        <v>100205</v>
      </c>
      <c r="B5884" s="148" t="s">
        <v>11623</v>
      </c>
      <c r="C5884" s="148" t="s">
        <v>11624</v>
      </c>
      <c r="D5884" s="149" t="s">
        <v>25676</v>
      </c>
    </row>
    <row r="5885" spans="1:4" ht="13.5" x14ac:dyDescent="0.25">
      <c r="A5885" s="148">
        <v>100206</v>
      </c>
      <c r="B5885" s="148" t="s">
        <v>11625</v>
      </c>
      <c r="C5885" s="148" t="s">
        <v>11624</v>
      </c>
      <c r="D5885" s="149" t="s">
        <v>25677</v>
      </c>
    </row>
    <row r="5886" spans="1:4" ht="13.5" x14ac:dyDescent="0.25">
      <c r="A5886" s="148">
        <v>100207</v>
      </c>
      <c r="B5886" s="148" t="s">
        <v>11626</v>
      </c>
      <c r="C5886" s="148" t="s">
        <v>11624</v>
      </c>
      <c r="D5886" s="149" t="s">
        <v>25678</v>
      </c>
    </row>
    <row r="5887" spans="1:4" ht="13.5" x14ac:dyDescent="0.25">
      <c r="A5887" s="148">
        <v>100208</v>
      </c>
      <c r="B5887" s="148" t="s">
        <v>11627</v>
      </c>
      <c r="C5887" s="148" t="s">
        <v>11628</v>
      </c>
      <c r="D5887" s="149" t="s">
        <v>14229</v>
      </c>
    </row>
    <row r="5888" spans="1:4" ht="13.5" x14ac:dyDescent="0.25">
      <c r="A5888" s="148">
        <v>100209</v>
      </c>
      <c r="B5888" s="148" t="s">
        <v>11629</v>
      </c>
      <c r="C5888" s="148" t="s">
        <v>11628</v>
      </c>
      <c r="D5888" s="149" t="s">
        <v>12792</v>
      </c>
    </row>
    <row r="5889" spans="1:4" ht="13.5" x14ac:dyDescent="0.25">
      <c r="A5889" s="148">
        <v>100210</v>
      </c>
      <c r="B5889" s="148" t="s">
        <v>11630</v>
      </c>
      <c r="C5889" s="148" t="s">
        <v>11628</v>
      </c>
      <c r="D5889" s="149" t="s">
        <v>15433</v>
      </c>
    </row>
    <row r="5890" spans="1:4" ht="13.5" x14ac:dyDescent="0.25">
      <c r="A5890" s="148">
        <v>100211</v>
      </c>
      <c r="B5890" s="148" t="s">
        <v>11631</v>
      </c>
      <c r="C5890" s="148" t="s">
        <v>11628</v>
      </c>
      <c r="D5890" s="149" t="s">
        <v>13993</v>
      </c>
    </row>
    <row r="5891" spans="1:4" ht="13.5" x14ac:dyDescent="0.25">
      <c r="A5891" s="148">
        <v>100212</v>
      </c>
      <c r="B5891" s="148" t="s">
        <v>11632</v>
      </c>
      <c r="C5891" s="148" t="s">
        <v>11628</v>
      </c>
      <c r="D5891" s="149" t="s">
        <v>13634</v>
      </c>
    </row>
    <row r="5892" spans="1:4" ht="13.5" x14ac:dyDescent="0.25">
      <c r="A5892" s="148">
        <v>100213</v>
      </c>
      <c r="B5892" s="148" t="s">
        <v>11633</v>
      </c>
      <c r="C5892" s="148" t="s">
        <v>11628</v>
      </c>
      <c r="D5892" s="149" t="s">
        <v>14285</v>
      </c>
    </row>
    <row r="5893" spans="1:4" ht="13.5" x14ac:dyDescent="0.25">
      <c r="A5893" s="148">
        <v>100214</v>
      </c>
      <c r="B5893" s="148" t="s">
        <v>11634</v>
      </c>
      <c r="C5893" s="148" t="s">
        <v>11628</v>
      </c>
      <c r="D5893" s="149" t="s">
        <v>12886</v>
      </c>
    </row>
    <row r="5894" spans="1:4" ht="13.5" x14ac:dyDescent="0.25">
      <c r="A5894" s="148">
        <v>100215</v>
      </c>
      <c r="B5894" s="148" t="s">
        <v>11635</v>
      </c>
      <c r="C5894" s="148" t="s">
        <v>11628</v>
      </c>
      <c r="D5894" s="149" t="s">
        <v>15611</v>
      </c>
    </row>
    <row r="5895" spans="1:4" ht="13.5" x14ac:dyDescent="0.25">
      <c r="A5895" s="148">
        <v>100216</v>
      </c>
      <c r="B5895" s="148" t="s">
        <v>11636</v>
      </c>
      <c r="C5895" s="148" t="s">
        <v>11628</v>
      </c>
      <c r="D5895" s="149" t="s">
        <v>12770</v>
      </c>
    </row>
    <row r="5896" spans="1:4" ht="13.5" x14ac:dyDescent="0.25">
      <c r="A5896" s="148">
        <v>100217</v>
      </c>
      <c r="B5896" s="148" t="s">
        <v>11637</v>
      </c>
      <c r="C5896" s="148" t="s">
        <v>11628</v>
      </c>
      <c r="D5896" s="149" t="s">
        <v>15441</v>
      </c>
    </row>
    <row r="5897" spans="1:4" ht="13.5" x14ac:dyDescent="0.25">
      <c r="A5897" s="148">
        <v>100218</v>
      </c>
      <c r="B5897" s="148" t="s">
        <v>11638</v>
      </c>
      <c r="C5897" s="148" t="s">
        <v>11628</v>
      </c>
      <c r="D5897" s="149" t="s">
        <v>22336</v>
      </c>
    </row>
    <row r="5898" spans="1:4" ht="13.5" x14ac:dyDescent="0.25">
      <c r="A5898" s="148">
        <v>100219</v>
      </c>
      <c r="B5898" s="148" t="s">
        <v>11639</v>
      </c>
      <c r="C5898" s="148" t="s">
        <v>11628</v>
      </c>
      <c r="D5898" s="149" t="s">
        <v>12917</v>
      </c>
    </row>
    <row r="5899" spans="1:4" ht="13.5" x14ac:dyDescent="0.25">
      <c r="A5899" s="148">
        <v>100220</v>
      </c>
      <c r="B5899" s="148" t="s">
        <v>11640</v>
      </c>
      <c r="C5899" s="148" t="s">
        <v>11641</v>
      </c>
      <c r="D5899" s="149" t="s">
        <v>13924</v>
      </c>
    </row>
    <row r="5900" spans="1:4" ht="13.5" x14ac:dyDescent="0.25">
      <c r="A5900" s="148">
        <v>100221</v>
      </c>
      <c r="B5900" s="148" t="s">
        <v>11642</v>
      </c>
      <c r="C5900" s="148" t="s">
        <v>11641</v>
      </c>
      <c r="D5900" s="149" t="s">
        <v>23630</v>
      </c>
    </row>
    <row r="5901" spans="1:4" ht="13.5" x14ac:dyDescent="0.25">
      <c r="A5901" s="148">
        <v>100222</v>
      </c>
      <c r="B5901" s="148" t="s">
        <v>11643</v>
      </c>
      <c r="C5901" s="148" t="s">
        <v>11641</v>
      </c>
      <c r="D5901" s="149" t="s">
        <v>20096</v>
      </c>
    </row>
    <row r="5902" spans="1:4" ht="13.5" x14ac:dyDescent="0.25">
      <c r="A5902" s="148">
        <v>100223</v>
      </c>
      <c r="B5902" s="148" t="s">
        <v>11644</v>
      </c>
      <c r="C5902" s="148" t="s">
        <v>11641</v>
      </c>
      <c r="D5902" s="149" t="s">
        <v>13413</v>
      </c>
    </row>
    <row r="5903" spans="1:4" ht="13.5" x14ac:dyDescent="0.25">
      <c r="A5903" s="148">
        <v>100224</v>
      </c>
      <c r="B5903" s="148" t="s">
        <v>11645</v>
      </c>
      <c r="C5903" s="148" t="s">
        <v>11641</v>
      </c>
      <c r="D5903" s="149" t="s">
        <v>15441</v>
      </c>
    </row>
    <row r="5904" spans="1:4" ht="13.5" x14ac:dyDescent="0.25">
      <c r="A5904" s="148">
        <v>100225</v>
      </c>
      <c r="B5904" s="148" t="s">
        <v>11646</v>
      </c>
      <c r="C5904" s="148" t="s">
        <v>11647</v>
      </c>
      <c r="D5904" s="149" t="s">
        <v>20048</v>
      </c>
    </row>
    <row r="5905" spans="1:4" ht="13.5" x14ac:dyDescent="0.25">
      <c r="A5905" s="148">
        <v>100226</v>
      </c>
      <c r="B5905" s="148" t="s">
        <v>11648</v>
      </c>
      <c r="C5905" s="148" t="s">
        <v>11647</v>
      </c>
      <c r="D5905" s="149" t="s">
        <v>14912</v>
      </c>
    </row>
    <row r="5906" spans="1:4" ht="13.5" x14ac:dyDescent="0.25">
      <c r="A5906" s="148">
        <v>100227</v>
      </c>
      <c r="B5906" s="148" t="s">
        <v>11649</v>
      </c>
      <c r="C5906" s="148" t="s">
        <v>11647</v>
      </c>
      <c r="D5906" s="149" t="s">
        <v>13296</v>
      </c>
    </row>
    <row r="5907" spans="1:4" ht="13.5" x14ac:dyDescent="0.25">
      <c r="A5907" s="148">
        <v>100228</v>
      </c>
      <c r="B5907" s="148" t="s">
        <v>11650</v>
      </c>
      <c r="C5907" s="148" t="s">
        <v>11647</v>
      </c>
      <c r="D5907" s="149" t="s">
        <v>15829</v>
      </c>
    </row>
    <row r="5908" spans="1:4" ht="13.5" x14ac:dyDescent="0.25">
      <c r="A5908" s="148">
        <v>100229</v>
      </c>
      <c r="B5908" s="148" t="s">
        <v>11651</v>
      </c>
      <c r="C5908" s="148" t="s">
        <v>6634</v>
      </c>
      <c r="D5908" s="149" t="s">
        <v>14694</v>
      </c>
    </row>
    <row r="5909" spans="1:4" ht="13.5" x14ac:dyDescent="0.25">
      <c r="A5909" s="148">
        <v>100230</v>
      </c>
      <c r="B5909" s="148" t="s">
        <v>11652</v>
      </c>
      <c r="C5909" s="148" t="s">
        <v>6634</v>
      </c>
      <c r="D5909" s="149" t="s">
        <v>14694</v>
      </c>
    </row>
    <row r="5910" spans="1:4" ht="13.5" x14ac:dyDescent="0.25">
      <c r="A5910" s="148">
        <v>100231</v>
      </c>
      <c r="B5910" s="148" t="s">
        <v>11653</v>
      </c>
      <c r="C5910" s="148" t="s">
        <v>6634</v>
      </c>
      <c r="D5910" s="149" t="s">
        <v>15840</v>
      </c>
    </row>
    <row r="5911" spans="1:4" ht="13.5" x14ac:dyDescent="0.25">
      <c r="A5911" s="148">
        <v>100232</v>
      </c>
      <c r="B5911" s="148" t="s">
        <v>11654</v>
      </c>
      <c r="C5911" s="148" t="s">
        <v>5304</v>
      </c>
      <c r="D5911" s="149" t="s">
        <v>14690</v>
      </c>
    </row>
    <row r="5912" spans="1:4" ht="13.5" x14ac:dyDescent="0.25">
      <c r="A5912" s="148">
        <v>100233</v>
      </c>
      <c r="B5912" s="148" t="s">
        <v>11655</v>
      </c>
      <c r="C5912" s="148" t="s">
        <v>5304</v>
      </c>
      <c r="D5912" s="149" t="s">
        <v>15827</v>
      </c>
    </row>
    <row r="5913" spans="1:4" ht="13.5" x14ac:dyDescent="0.25">
      <c r="A5913" s="148">
        <v>100234</v>
      </c>
      <c r="B5913" s="148" t="s">
        <v>11656</v>
      </c>
      <c r="C5913" s="148" t="s">
        <v>5570</v>
      </c>
      <c r="D5913" s="149" t="s">
        <v>16047</v>
      </c>
    </row>
    <row r="5914" spans="1:4" ht="13.5" x14ac:dyDescent="0.25">
      <c r="A5914" s="148">
        <v>100235</v>
      </c>
      <c r="B5914" s="148" t="s">
        <v>11657</v>
      </c>
      <c r="C5914" s="148" t="s">
        <v>11658</v>
      </c>
      <c r="D5914" s="149" t="s">
        <v>15840</v>
      </c>
    </row>
    <row r="5915" spans="1:4" ht="13.5" x14ac:dyDescent="0.25">
      <c r="A5915" s="148">
        <v>100236</v>
      </c>
      <c r="B5915" s="148" t="s">
        <v>11659</v>
      </c>
      <c r="C5915" s="148" t="s">
        <v>11660</v>
      </c>
      <c r="D5915" s="149" t="s">
        <v>12705</v>
      </c>
    </row>
    <row r="5916" spans="1:4" ht="13.5" x14ac:dyDescent="0.25">
      <c r="A5916" s="148">
        <v>100237</v>
      </c>
      <c r="B5916" s="148" t="s">
        <v>11661</v>
      </c>
      <c r="C5916" s="148" t="s">
        <v>11660</v>
      </c>
      <c r="D5916" s="149" t="s">
        <v>20036</v>
      </c>
    </row>
    <row r="5917" spans="1:4" ht="13.5" x14ac:dyDescent="0.25">
      <c r="A5917" s="148">
        <v>100238</v>
      </c>
      <c r="B5917" s="148" t="s">
        <v>11662</v>
      </c>
      <c r="C5917" s="148" t="s">
        <v>11660</v>
      </c>
      <c r="D5917" s="149" t="s">
        <v>13075</v>
      </c>
    </row>
    <row r="5918" spans="1:4" ht="13.5" x14ac:dyDescent="0.25">
      <c r="A5918" s="148">
        <v>100239</v>
      </c>
      <c r="B5918" s="148" t="s">
        <v>11663</v>
      </c>
      <c r="C5918" s="148" t="s">
        <v>11660</v>
      </c>
      <c r="D5918" s="149" t="s">
        <v>19457</v>
      </c>
    </row>
    <row r="5919" spans="1:4" ht="13.5" x14ac:dyDescent="0.25">
      <c r="A5919" s="148">
        <v>100240</v>
      </c>
      <c r="B5919" s="148" t="s">
        <v>11664</v>
      </c>
      <c r="C5919" s="148" t="s">
        <v>11660</v>
      </c>
      <c r="D5919" s="149" t="s">
        <v>12508</v>
      </c>
    </row>
    <row r="5920" spans="1:4" ht="13.5" x14ac:dyDescent="0.25">
      <c r="A5920" s="148">
        <v>100241</v>
      </c>
      <c r="B5920" s="148" t="s">
        <v>11665</v>
      </c>
      <c r="C5920" s="148" t="s">
        <v>11660</v>
      </c>
      <c r="D5920" s="149" t="s">
        <v>19457</v>
      </c>
    </row>
    <row r="5921" spans="1:4" ht="13.5" x14ac:dyDescent="0.25">
      <c r="A5921" s="148">
        <v>100242</v>
      </c>
      <c r="B5921" s="148" t="s">
        <v>11666</v>
      </c>
      <c r="C5921" s="148" t="s">
        <v>11660</v>
      </c>
      <c r="D5921" s="149" t="s">
        <v>14461</v>
      </c>
    </row>
    <row r="5922" spans="1:4" ht="13.5" x14ac:dyDescent="0.25">
      <c r="A5922" s="148">
        <v>100243</v>
      </c>
      <c r="B5922" s="148" t="s">
        <v>11667</v>
      </c>
      <c r="C5922" s="148" t="s">
        <v>11660</v>
      </c>
      <c r="D5922" s="149" t="s">
        <v>19654</v>
      </c>
    </row>
    <row r="5923" spans="1:4" ht="13.5" x14ac:dyDescent="0.25">
      <c r="A5923" s="148">
        <v>100244</v>
      </c>
      <c r="B5923" s="148" t="s">
        <v>11668</v>
      </c>
      <c r="C5923" s="148" t="s">
        <v>11660</v>
      </c>
      <c r="D5923" s="149" t="s">
        <v>12508</v>
      </c>
    </row>
    <row r="5924" spans="1:4" ht="13.5" x14ac:dyDescent="0.25">
      <c r="A5924" s="148">
        <v>100245</v>
      </c>
      <c r="B5924" s="148" t="s">
        <v>11669</v>
      </c>
      <c r="C5924" s="148" t="s">
        <v>11660</v>
      </c>
      <c r="D5924" s="149" t="s">
        <v>12537</v>
      </c>
    </row>
    <row r="5925" spans="1:4" ht="13.5" x14ac:dyDescent="0.25">
      <c r="A5925" s="148">
        <v>100246</v>
      </c>
      <c r="B5925" s="148" t="s">
        <v>11670</v>
      </c>
      <c r="C5925" s="148" t="s">
        <v>11660</v>
      </c>
      <c r="D5925" s="149" t="s">
        <v>12703</v>
      </c>
    </row>
    <row r="5926" spans="1:4" ht="13.5" x14ac:dyDescent="0.25">
      <c r="A5926" s="148">
        <v>100247</v>
      </c>
      <c r="B5926" s="148" t="s">
        <v>11671</v>
      </c>
      <c r="C5926" s="148" t="s">
        <v>11660</v>
      </c>
      <c r="D5926" s="149" t="s">
        <v>20036</v>
      </c>
    </row>
    <row r="5927" spans="1:4" ht="13.5" x14ac:dyDescent="0.25">
      <c r="A5927" s="148">
        <v>100248</v>
      </c>
      <c r="B5927" s="148" t="s">
        <v>11672</v>
      </c>
      <c r="C5927" s="148" t="s">
        <v>11660</v>
      </c>
      <c r="D5927" s="149" t="s">
        <v>13911</v>
      </c>
    </row>
    <row r="5928" spans="1:4" ht="13.5" x14ac:dyDescent="0.25">
      <c r="A5928" s="148">
        <v>100249</v>
      </c>
      <c r="B5928" s="148" t="s">
        <v>11673</v>
      </c>
      <c r="C5928" s="148" t="s">
        <v>11660</v>
      </c>
      <c r="D5928" s="149" t="s">
        <v>12703</v>
      </c>
    </row>
    <row r="5929" spans="1:4" ht="13.5" x14ac:dyDescent="0.25">
      <c r="A5929" s="148">
        <v>100250</v>
      </c>
      <c r="B5929" s="148" t="s">
        <v>11674</v>
      </c>
      <c r="C5929" s="148" t="s">
        <v>11660</v>
      </c>
      <c r="D5929" s="149" t="s">
        <v>12518</v>
      </c>
    </row>
    <row r="5930" spans="1:4" ht="13.5" x14ac:dyDescent="0.25">
      <c r="A5930" s="148">
        <v>100251</v>
      </c>
      <c r="B5930" s="148" t="s">
        <v>11675</v>
      </c>
      <c r="C5930" s="148" t="s">
        <v>11660</v>
      </c>
      <c r="D5930" s="149" t="s">
        <v>13911</v>
      </c>
    </row>
    <row r="5931" spans="1:4" ht="13.5" x14ac:dyDescent="0.25">
      <c r="A5931" s="148">
        <v>100252</v>
      </c>
      <c r="B5931" s="148" t="s">
        <v>11676</v>
      </c>
      <c r="C5931" s="148" t="s">
        <v>11660</v>
      </c>
      <c r="D5931" s="149" t="s">
        <v>14461</v>
      </c>
    </row>
    <row r="5932" spans="1:4" ht="13.5" x14ac:dyDescent="0.25">
      <c r="A5932" s="148">
        <v>100253</v>
      </c>
      <c r="B5932" s="148" t="s">
        <v>11677</v>
      </c>
      <c r="C5932" s="148" t="s">
        <v>11660</v>
      </c>
      <c r="D5932" s="149" t="s">
        <v>21347</v>
      </c>
    </row>
    <row r="5933" spans="1:4" ht="13.5" x14ac:dyDescent="0.25">
      <c r="A5933" s="148">
        <v>100254</v>
      </c>
      <c r="B5933" s="148" t="s">
        <v>11678</v>
      </c>
      <c r="C5933" s="148" t="s">
        <v>11660</v>
      </c>
      <c r="D5933" s="149" t="s">
        <v>25679</v>
      </c>
    </row>
    <row r="5934" spans="1:4" ht="13.5" x14ac:dyDescent="0.25">
      <c r="A5934" s="148">
        <v>100255</v>
      </c>
      <c r="B5934" s="148" t="s">
        <v>11679</v>
      </c>
      <c r="C5934" s="148" t="s">
        <v>11660</v>
      </c>
      <c r="D5934" s="149" t="s">
        <v>12596</v>
      </c>
    </row>
    <row r="5935" spans="1:4" ht="13.5" x14ac:dyDescent="0.25">
      <c r="A5935" s="148">
        <v>100256</v>
      </c>
      <c r="B5935" s="148" t="s">
        <v>11680</v>
      </c>
      <c r="C5935" s="148" t="s">
        <v>11660</v>
      </c>
      <c r="D5935" s="149" t="s">
        <v>16277</v>
      </c>
    </row>
    <row r="5936" spans="1:4" ht="13.5" x14ac:dyDescent="0.25">
      <c r="A5936" s="148">
        <v>100257</v>
      </c>
      <c r="B5936" s="148" t="s">
        <v>11681</v>
      </c>
      <c r="C5936" s="148" t="s">
        <v>11660</v>
      </c>
      <c r="D5936" s="149" t="s">
        <v>13075</v>
      </c>
    </row>
    <row r="5937" spans="1:4" ht="13.5" x14ac:dyDescent="0.25">
      <c r="A5937" s="148">
        <v>100258</v>
      </c>
      <c r="B5937" s="148" t="s">
        <v>11682</v>
      </c>
      <c r="C5937" s="148" t="s">
        <v>11660</v>
      </c>
      <c r="D5937" s="149" t="s">
        <v>12596</v>
      </c>
    </row>
    <row r="5938" spans="1:4" ht="13.5" x14ac:dyDescent="0.25">
      <c r="A5938" s="148">
        <v>100259</v>
      </c>
      <c r="B5938" s="148" t="s">
        <v>11683</v>
      </c>
      <c r="C5938" s="148" t="s">
        <v>11660</v>
      </c>
      <c r="D5938" s="149" t="s">
        <v>21347</v>
      </c>
    </row>
    <row r="5939" spans="1:4" ht="13.5" x14ac:dyDescent="0.25">
      <c r="A5939" s="148">
        <v>100260</v>
      </c>
      <c r="B5939" s="148" t="s">
        <v>11684</v>
      </c>
      <c r="C5939" s="148" t="s">
        <v>11613</v>
      </c>
      <c r="D5939" s="149" t="s">
        <v>14096</v>
      </c>
    </row>
    <row r="5940" spans="1:4" ht="13.5" x14ac:dyDescent="0.25">
      <c r="A5940" s="148">
        <v>100261</v>
      </c>
      <c r="B5940" s="148" t="s">
        <v>11685</v>
      </c>
      <c r="C5940" s="148" t="s">
        <v>11613</v>
      </c>
      <c r="D5940" s="149" t="s">
        <v>15442</v>
      </c>
    </row>
    <row r="5941" spans="1:4" ht="13.5" x14ac:dyDescent="0.25">
      <c r="A5941" s="148">
        <v>100262</v>
      </c>
      <c r="B5941" s="148" t="s">
        <v>11686</v>
      </c>
      <c r="C5941" s="148" t="s">
        <v>11613</v>
      </c>
      <c r="D5941" s="149" t="s">
        <v>13130</v>
      </c>
    </row>
    <row r="5942" spans="1:4" ht="13.5" x14ac:dyDescent="0.25">
      <c r="A5942" s="148">
        <v>100263</v>
      </c>
      <c r="B5942" s="148" t="s">
        <v>11687</v>
      </c>
      <c r="C5942" s="148" t="s">
        <v>11613</v>
      </c>
      <c r="D5942" s="149" t="s">
        <v>14695</v>
      </c>
    </row>
    <row r="5943" spans="1:4" ht="13.5" x14ac:dyDescent="0.25">
      <c r="A5943" s="148">
        <v>100264</v>
      </c>
      <c r="B5943" s="148" t="s">
        <v>11688</v>
      </c>
      <c r="C5943" s="148" t="s">
        <v>11641</v>
      </c>
      <c r="D5943" s="149" t="s">
        <v>15470</v>
      </c>
    </row>
    <row r="5944" spans="1:4" ht="13.5" x14ac:dyDescent="0.25">
      <c r="A5944" s="148">
        <v>100265</v>
      </c>
      <c r="B5944" s="148" t="s">
        <v>11689</v>
      </c>
      <c r="C5944" s="148" t="s">
        <v>5570</v>
      </c>
      <c r="D5944" s="149" t="s">
        <v>14688</v>
      </c>
    </row>
    <row r="5945" spans="1:4" ht="13.5" x14ac:dyDescent="0.25">
      <c r="A5945" s="148">
        <v>100266</v>
      </c>
      <c r="B5945" s="148" t="s">
        <v>11690</v>
      </c>
      <c r="C5945" s="148" t="s">
        <v>11628</v>
      </c>
      <c r="D5945" s="149" t="s">
        <v>25680</v>
      </c>
    </row>
    <row r="5946" spans="1:4" ht="13.5" x14ac:dyDescent="0.25">
      <c r="A5946" s="148">
        <v>100267</v>
      </c>
      <c r="B5946" s="148" t="s">
        <v>11691</v>
      </c>
      <c r="C5946" s="148" t="s">
        <v>5304</v>
      </c>
      <c r="D5946" s="149" t="s">
        <v>13431</v>
      </c>
    </row>
    <row r="5947" spans="1:4" ht="13.5" x14ac:dyDescent="0.25">
      <c r="A5947" s="148">
        <v>100268</v>
      </c>
      <c r="B5947" s="148" t="s">
        <v>11692</v>
      </c>
      <c r="C5947" s="148" t="s">
        <v>11628</v>
      </c>
      <c r="D5947" s="149" t="s">
        <v>25680</v>
      </c>
    </row>
    <row r="5948" spans="1:4" ht="13.5" x14ac:dyDescent="0.25">
      <c r="A5948" s="148">
        <v>100269</v>
      </c>
      <c r="B5948" s="148" t="s">
        <v>11693</v>
      </c>
      <c r="C5948" s="148" t="s">
        <v>5304</v>
      </c>
      <c r="D5948" s="149" t="s">
        <v>13431</v>
      </c>
    </row>
    <row r="5949" spans="1:4" ht="13.5" x14ac:dyDescent="0.25">
      <c r="A5949" s="148">
        <v>100270</v>
      </c>
      <c r="B5949" s="148" t="s">
        <v>11694</v>
      </c>
      <c r="C5949" s="148" t="s">
        <v>11628</v>
      </c>
      <c r="D5949" s="149" t="s">
        <v>24260</v>
      </c>
    </row>
    <row r="5950" spans="1:4" ht="13.5" x14ac:dyDescent="0.25">
      <c r="A5950" s="148">
        <v>100271</v>
      </c>
      <c r="B5950" s="148" t="s">
        <v>11695</v>
      </c>
      <c r="C5950" s="148" t="s">
        <v>11641</v>
      </c>
      <c r="D5950" s="149" t="s">
        <v>25681</v>
      </c>
    </row>
    <row r="5951" spans="1:4" ht="13.5" x14ac:dyDescent="0.25">
      <c r="A5951" s="148">
        <v>100272</v>
      </c>
      <c r="B5951" s="148" t="s">
        <v>11696</v>
      </c>
      <c r="C5951" s="148" t="s">
        <v>5570</v>
      </c>
      <c r="D5951" s="149" t="s">
        <v>12575</v>
      </c>
    </row>
    <row r="5952" spans="1:4" ht="13.5" x14ac:dyDescent="0.25">
      <c r="A5952" s="148">
        <v>100273</v>
      </c>
      <c r="B5952" s="148" t="s">
        <v>11697</v>
      </c>
      <c r="C5952" s="148" t="s">
        <v>11613</v>
      </c>
      <c r="D5952" s="149" t="s">
        <v>12888</v>
      </c>
    </row>
    <row r="5953" spans="1:4" ht="13.5" x14ac:dyDescent="0.25">
      <c r="A5953" s="148">
        <v>100274</v>
      </c>
      <c r="B5953" s="148" t="s">
        <v>11698</v>
      </c>
      <c r="C5953" s="148" t="s">
        <v>11641</v>
      </c>
      <c r="D5953" s="149" t="s">
        <v>25682</v>
      </c>
    </row>
    <row r="5954" spans="1:4" ht="13.5" x14ac:dyDescent="0.25">
      <c r="A5954" s="148">
        <v>100275</v>
      </c>
      <c r="B5954" s="148" t="s">
        <v>11699</v>
      </c>
      <c r="C5954" s="148" t="s">
        <v>11641</v>
      </c>
      <c r="D5954" s="149" t="s">
        <v>16676</v>
      </c>
    </row>
    <row r="5955" spans="1:4" ht="13.5" x14ac:dyDescent="0.25">
      <c r="A5955" s="148">
        <v>100276</v>
      </c>
      <c r="B5955" s="148" t="s">
        <v>11700</v>
      </c>
      <c r="C5955" s="148" t="s">
        <v>11641</v>
      </c>
      <c r="D5955" s="149" t="s">
        <v>14857</v>
      </c>
    </row>
    <row r="5956" spans="1:4" ht="13.5" x14ac:dyDescent="0.25">
      <c r="A5956" s="148">
        <v>100277</v>
      </c>
      <c r="B5956" s="148" t="s">
        <v>11701</v>
      </c>
      <c r="C5956" s="148" t="s">
        <v>11641</v>
      </c>
      <c r="D5956" s="149" t="s">
        <v>13483</v>
      </c>
    </row>
    <row r="5957" spans="1:4" ht="13.5" x14ac:dyDescent="0.25">
      <c r="A5957" s="148">
        <v>100278</v>
      </c>
      <c r="B5957" s="148" t="s">
        <v>11702</v>
      </c>
      <c r="C5957" s="148" t="s">
        <v>11628</v>
      </c>
      <c r="D5957" s="149" t="s">
        <v>20320</v>
      </c>
    </row>
    <row r="5958" spans="1:4" ht="13.5" x14ac:dyDescent="0.25">
      <c r="A5958" s="148">
        <v>100279</v>
      </c>
      <c r="B5958" s="148" t="s">
        <v>11703</v>
      </c>
      <c r="C5958" s="148" t="s">
        <v>5304</v>
      </c>
      <c r="D5958" s="149" t="s">
        <v>12921</v>
      </c>
    </row>
    <row r="5959" spans="1:4" ht="13.5" x14ac:dyDescent="0.25">
      <c r="A5959" s="148">
        <v>100280</v>
      </c>
      <c r="B5959" s="148" t="s">
        <v>11704</v>
      </c>
      <c r="C5959" s="148" t="s">
        <v>11628</v>
      </c>
      <c r="D5959" s="149" t="s">
        <v>12678</v>
      </c>
    </row>
    <row r="5960" spans="1:4" ht="13.5" x14ac:dyDescent="0.25">
      <c r="A5960" s="148">
        <v>100281</v>
      </c>
      <c r="B5960" s="148" t="s">
        <v>11705</v>
      </c>
      <c r="C5960" s="148" t="s">
        <v>11628</v>
      </c>
      <c r="D5960" s="149" t="s">
        <v>13130</v>
      </c>
    </row>
    <row r="5961" spans="1:4" ht="13.5" x14ac:dyDescent="0.25">
      <c r="A5961" s="148">
        <v>100282</v>
      </c>
      <c r="B5961" s="148" t="s">
        <v>11706</v>
      </c>
      <c r="C5961" s="148" t="s">
        <v>11641</v>
      </c>
      <c r="D5961" s="149" t="s">
        <v>25683</v>
      </c>
    </row>
    <row r="5962" spans="1:4" ht="13.5" x14ac:dyDescent="0.25">
      <c r="A5962" s="148">
        <v>100283</v>
      </c>
      <c r="B5962" s="148" t="s">
        <v>11707</v>
      </c>
      <c r="C5962" s="148" t="s">
        <v>11641</v>
      </c>
      <c r="D5962" s="149" t="s">
        <v>24561</v>
      </c>
    </row>
    <row r="5963" spans="1:4" ht="13.5" x14ac:dyDescent="0.25">
      <c r="A5963" s="148">
        <v>100284</v>
      </c>
      <c r="B5963" s="148" t="s">
        <v>11708</v>
      </c>
      <c r="C5963" s="148" t="s">
        <v>11641</v>
      </c>
      <c r="D5963" s="149" t="s">
        <v>13981</v>
      </c>
    </row>
    <row r="5964" spans="1:4" ht="13.5" x14ac:dyDescent="0.25">
      <c r="A5964" s="148">
        <v>100285</v>
      </c>
      <c r="B5964" s="148" t="s">
        <v>11709</v>
      </c>
      <c r="C5964" s="148" t="s">
        <v>11660</v>
      </c>
      <c r="D5964" s="149" t="s">
        <v>13751</v>
      </c>
    </row>
    <row r="5965" spans="1:4" ht="13.5" x14ac:dyDescent="0.25">
      <c r="A5965" s="148">
        <v>100286</v>
      </c>
      <c r="B5965" s="148" t="s">
        <v>11710</v>
      </c>
      <c r="C5965" s="148" t="s">
        <v>11660</v>
      </c>
      <c r="D5965" s="149" t="s">
        <v>21198</v>
      </c>
    </row>
    <row r="5966" spans="1:4" ht="13.5" x14ac:dyDescent="0.25">
      <c r="A5966" s="148">
        <v>100287</v>
      </c>
      <c r="B5966" s="148" t="s">
        <v>11711</v>
      </c>
      <c r="C5966" s="148" t="s">
        <v>11660</v>
      </c>
      <c r="D5966" s="149" t="s">
        <v>13911</v>
      </c>
    </row>
    <row r="5967" spans="1:4" ht="13.5" x14ac:dyDescent="0.25">
      <c r="A5967" s="148">
        <v>84117</v>
      </c>
      <c r="B5967" s="148" t="s">
        <v>19369</v>
      </c>
      <c r="C5967" s="148" t="s">
        <v>5570</v>
      </c>
      <c r="D5967" s="149" t="s">
        <v>24270</v>
      </c>
    </row>
    <row r="5968" spans="1:4" ht="13.5" x14ac:dyDescent="0.25">
      <c r="A5968" s="148">
        <v>84120</v>
      </c>
      <c r="B5968" s="148" t="s">
        <v>19370</v>
      </c>
      <c r="C5968" s="148" t="s">
        <v>5570</v>
      </c>
      <c r="D5968" s="149" t="s">
        <v>16657</v>
      </c>
    </row>
    <row r="5969" spans="1:4" ht="13.5" x14ac:dyDescent="0.25">
      <c r="A5969" s="148">
        <v>99802</v>
      </c>
      <c r="B5969" s="148" t="s">
        <v>11712</v>
      </c>
      <c r="C5969" s="148" t="s">
        <v>5570</v>
      </c>
      <c r="D5969" s="149" t="s">
        <v>19886</v>
      </c>
    </row>
    <row r="5970" spans="1:4" ht="13.5" x14ac:dyDescent="0.25">
      <c r="A5970" s="148">
        <v>99803</v>
      </c>
      <c r="B5970" s="148" t="s">
        <v>11713</v>
      </c>
      <c r="C5970" s="148" t="s">
        <v>5570</v>
      </c>
      <c r="D5970" s="149" t="s">
        <v>12520</v>
      </c>
    </row>
    <row r="5971" spans="1:4" ht="13.5" x14ac:dyDescent="0.25">
      <c r="A5971" s="148">
        <v>99805</v>
      </c>
      <c r="B5971" s="148" t="s">
        <v>11715</v>
      </c>
      <c r="C5971" s="148" t="s">
        <v>5570</v>
      </c>
      <c r="D5971" s="149" t="s">
        <v>15120</v>
      </c>
    </row>
    <row r="5972" spans="1:4" ht="13.5" x14ac:dyDescent="0.25">
      <c r="A5972" s="148">
        <v>99806</v>
      </c>
      <c r="B5972" s="148" t="s">
        <v>11716</v>
      </c>
      <c r="C5972" s="148" t="s">
        <v>5570</v>
      </c>
      <c r="D5972" s="149" t="s">
        <v>14549</v>
      </c>
    </row>
    <row r="5973" spans="1:4" ht="13.5" x14ac:dyDescent="0.25">
      <c r="A5973" s="148">
        <v>99808</v>
      </c>
      <c r="B5973" s="148" t="s">
        <v>11718</v>
      </c>
      <c r="C5973" s="148" t="s">
        <v>5570</v>
      </c>
      <c r="D5973" s="149" t="s">
        <v>17402</v>
      </c>
    </row>
    <row r="5974" spans="1:4" ht="13.5" x14ac:dyDescent="0.25">
      <c r="A5974" s="148">
        <v>99809</v>
      </c>
      <c r="B5974" s="148" t="s">
        <v>11719</v>
      </c>
      <c r="C5974" s="148" t="s">
        <v>5570</v>
      </c>
      <c r="D5974" s="149" t="s">
        <v>20884</v>
      </c>
    </row>
    <row r="5975" spans="1:4" ht="13.5" x14ac:dyDescent="0.25">
      <c r="A5975" s="148">
        <v>99811</v>
      </c>
      <c r="B5975" s="148" t="s">
        <v>11721</v>
      </c>
      <c r="C5975" s="148" t="s">
        <v>5570</v>
      </c>
      <c r="D5975" s="149" t="s">
        <v>12662</v>
      </c>
    </row>
    <row r="5976" spans="1:4" ht="13.5" x14ac:dyDescent="0.25">
      <c r="A5976" s="148">
        <v>99812</v>
      </c>
      <c r="B5976" s="148" t="s">
        <v>11722</v>
      </c>
      <c r="C5976" s="148" t="s">
        <v>5570</v>
      </c>
      <c r="D5976" s="149" t="s">
        <v>13280</v>
      </c>
    </row>
    <row r="5977" spans="1:4" ht="13.5" x14ac:dyDescent="0.25">
      <c r="A5977" s="148">
        <v>99814</v>
      </c>
      <c r="B5977" s="148" t="s">
        <v>11724</v>
      </c>
      <c r="C5977" s="148" t="s">
        <v>5570</v>
      </c>
      <c r="D5977" s="149" t="s">
        <v>12582</v>
      </c>
    </row>
    <row r="5978" spans="1:4" ht="13.5" x14ac:dyDescent="0.25">
      <c r="A5978" s="148">
        <v>99822</v>
      </c>
      <c r="B5978" s="148" t="s">
        <v>11732</v>
      </c>
      <c r="C5978" s="148" t="s">
        <v>5570</v>
      </c>
      <c r="D5978" s="149" t="s">
        <v>15407</v>
      </c>
    </row>
    <row r="5979" spans="1:4" ht="13.5" x14ac:dyDescent="0.25">
      <c r="A5979" s="148">
        <v>99826</v>
      </c>
      <c r="B5979" s="148" t="s">
        <v>11736</v>
      </c>
      <c r="C5979" s="148" t="s">
        <v>5570</v>
      </c>
      <c r="D5979" s="149" t="s">
        <v>13295</v>
      </c>
    </row>
    <row r="5980" spans="1:4" ht="13.5" x14ac:dyDescent="0.25">
      <c r="A5980" s="148" t="s">
        <v>25684</v>
      </c>
      <c r="B5980" s="148" t="s">
        <v>25685</v>
      </c>
      <c r="C5980" s="148" t="s">
        <v>5237</v>
      </c>
      <c r="D5980" s="149" t="s">
        <v>25686</v>
      </c>
    </row>
    <row r="5981" spans="1:4" ht="13.5" x14ac:dyDescent="0.25">
      <c r="A5981" s="148" t="s">
        <v>25687</v>
      </c>
      <c r="B5981" s="148" t="s">
        <v>25688</v>
      </c>
      <c r="C5981" s="148" t="s">
        <v>5237</v>
      </c>
      <c r="D5981" s="149" t="s">
        <v>20377</v>
      </c>
    </row>
    <row r="5982" spans="1:4" ht="13.5" x14ac:dyDescent="0.25">
      <c r="A5982" s="148">
        <v>84127</v>
      </c>
      <c r="B5982" s="148" t="s">
        <v>25689</v>
      </c>
      <c r="C5982" s="148" t="s">
        <v>5237</v>
      </c>
      <c r="D5982" s="149" t="s">
        <v>25690</v>
      </c>
    </row>
    <row r="5983" spans="1:4" ht="13.5" x14ac:dyDescent="0.25">
      <c r="A5983" s="148">
        <v>40841</v>
      </c>
      <c r="B5983" s="148" t="s">
        <v>25691</v>
      </c>
      <c r="C5983" s="148" t="s">
        <v>5304</v>
      </c>
      <c r="D5983" s="149" t="s">
        <v>25692</v>
      </c>
    </row>
    <row r="5984" spans="1:4" ht="13.5" x14ac:dyDescent="0.25">
      <c r="A5984" s="148">
        <v>71516</v>
      </c>
      <c r="B5984" s="148" t="s">
        <v>19371</v>
      </c>
      <c r="C5984" s="148" t="s">
        <v>5304</v>
      </c>
      <c r="D5984" s="149" t="s">
        <v>25693</v>
      </c>
    </row>
    <row r="5985" spans="1:4" ht="13.5" x14ac:dyDescent="0.25">
      <c r="A5985" s="148">
        <v>73361</v>
      </c>
      <c r="B5985" s="148" t="s">
        <v>19372</v>
      </c>
      <c r="C5985" s="148" t="s">
        <v>6703</v>
      </c>
      <c r="D5985" s="149" t="s">
        <v>25694</v>
      </c>
    </row>
    <row r="5986" spans="1:4" ht="13.5" x14ac:dyDescent="0.25">
      <c r="A5986" s="148">
        <v>73714</v>
      </c>
      <c r="B5986" s="148" t="s">
        <v>19373</v>
      </c>
      <c r="C5986" s="148" t="s">
        <v>5304</v>
      </c>
      <c r="D5986" s="149" t="s">
        <v>25695</v>
      </c>
    </row>
    <row r="5987" spans="1:4" ht="13.5" x14ac:dyDescent="0.25">
      <c r="A5987" s="148">
        <v>86957</v>
      </c>
      <c r="B5987" s="148" t="s">
        <v>25696</v>
      </c>
      <c r="C5987" s="148" t="s">
        <v>5304</v>
      </c>
      <c r="D5987" s="149" t="s">
        <v>13992</v>
      </c>
    </row>
    <row r="5988" spans="1:4" ht="13.5" x14ac:dyDescent="0.25">
      <c r="A5988" s="148">
        <v>86958</v>
      </c>
      <c r="B5988" s="148" t="s">
        <v>25697</v>
      </c>
      <c r="C5988" s="148" t="s">
        <v>5304</v>
      </c>
      <c r="D5988" s="149" t="s">
        <v>24144</v>
      </c>
    </row>
    <row r="5989" spans="1:4" ht="13.5" x14ac:dyDescent="0.25">
      <c r="A5989" s="148">
        <v>97010</v>
      </c>
      <c r="B5989" s="148" t="s">
        <v>11737</v>
      </c>
      <c r="C5989" s="148" t="s">
        <v>5237</v>
      </c>
      <c r="D5989" s="149" t="s">
        <v>15401</v>
      </c>
    </row>
    <row r="5990" spans="1:4" ht="13.5" x14ac:dyDescent="0.25">
      <c r="A5990" s="148">
        <v>97011</v>
      </c>
      <c r="B5990" s="148" t="s">
        <v>11738</v>
      </c>
      <c r="C5990" s="148" t="s">
        <v>5237</v>
      </c>
      <c r="D5990" s="149" t="s">
        <v>25698</v>
      </c>
    </row>
    <row r="5991" spans="1:4" ht="13.5" x14ac:dyDescent="0.25">
      <c r="A5991" s="148">
        <v>97012</v>
      </c>
      <c r="B5991" s="148" t="s">
        <v>11739</v>
      </c>
      <c r="C5991" s="148" t="s">
        <v>5237</v>
      </c>
      <c r="D5991" s="149" t="s">
        <v>20128</v>
      </c>
    </row>
    <row r="5992" spans="1:4" ht="13.5" x14ac:dyDescent="0.25">
      <c r="A5992" s="148">
        <v>97013</v>
      </c>
      <c r="B5992" s="148" t="s">
        <v>11740</v>
      </c>
      <c r="C5992" s="148" t="s">
        <v>5237</v>
      </c>
      <c r="D5992" s="149" t="s">
        <v>25699</v>
      </c>
    </row>
    <row r="5993" spans="1:4" ht="13.5" x14ac:dyDescent="0.25">
      <c r="A5993" s="148">
        <v>97014</v>
      </c>
      <c r="B5993" s="148" t="s">
        <v>11741</v>
      </c>
      <c r="C5993" s="148" t="s">
        <v>5237</v>
      </c>
      <c r="D5993" s="149" t="s">
        <v>25700</v>
      </c>
    </row>
    <row r="5994" spans="1:4" ht="13.5" x14ac:dyDescent="0.25">
      <c r="A5994" s="148">
        <v>97015</v>
      </c>
      <c r="B5994" s="148" t="s">
        <v>11742</v>
      </c>
      <c r="C5994" s="148" t="s">
        <v>5237</v>
      </c>
      <c r="D5994" s="149" t="s">
        <v>25419</v>
      </c>
    </row>
    <row r="5995" spans="1:4" ht="13.5" x14ac:dyDescent="0.25">
      <c r="A5995" s="148">
        <v>97016</v>
      </c>
      <c r="B5995" s="148" t="s">
        <v>11743</v>
      </c>
      <c r="C5995" s="148" t="s">
        <v>5237</v>
      </c>
      <c r="D5995" s="149" t="s">
        <v>22693</v>
      </c>
    </row>
    <row r="5996" spans="1:4" ht="13.5" x14ac:dyDescent="0.25">
      <c r="A5996" s="148">
        <v>97017</v>
      </c>
      <c r="B5996" s="148" t="s">
        <v>11744</v>
      </c>
      <c r="C5996" s="148" t="s">
        <v>5237</v>
      </c>
      <c r="D5996" s="149" t="s">
        <v>25701</v>
      </c>
    </row>
    <row r="5997" spans="1:4" ht="13.5" x14ac:dyDescent="0.25">
      <c r="A5997" s="148">
        <v>97018</v>
      </c>
      <c r="B5997" s="148" t="s">
        <v>11745</v>
      </c>
      <c r="C5997" s="148" t="s">
        <v>5237</v>
      </c>
      <c r="D5997" s="149" t="s">
        <v>19730</v>
      </c>
    </row>
    <row r="5998" spans="1:4" ht="13.5" x14ac:dyDescent="0.25">
      <c r="A5998" s="148">
        <v>97031</v>
      </c>
      <c r="B5998" s="148" t="s">
        <v>11746</v>
      </c>
      <c r="C5998" s="148" t="s">
        <v>5237</v>
      </c>
      <c r="D5998" s="149" t="s">
        <v>15355</v>
      </c>
    </row>
    <row r="5999" spans="1:4" ht="13.5" x14ac:dyDescent="0.25">
      <c r="A5999" s="148">
        <v>97032</v>
      </c>
      <c r="B5999" s="148" t="s">
        <v>11747</v>
      </c>
      <c r="C5999" s="148" t="s">
        <v>5237</v>
      </c>
      <c r="D5999" s="149" t="s">
        <v>25373</v>
      </c>
    </row>
    <row r="6000" spans="1:4" ht="13.5" x14ac:dyDescent="0.25">
      <c r="A6000" s="148">
        <v>97033</v>
      </c>
      <c r="B6000" s="148" t="s">
        <v>11748</v>
      </c>
      <c r="C6000" s="148" t="s">
        <v>5237</v>
      </c>
      <c r="D6000" s="149" t="s">
        <v>25702</v>
      </c>
    </row>
    <row r="6001" spans="1:4" ht="13.5" x14ac:dyDescent="0.25">
      <c r="A6001" s="148">
        <v>97034</v>
      </c>
      <c r="B6001" s="148" t="s">
        <v>11749</v>
      </c>
      <c r="C6001" s="148" t="s">
        <v>5237</v>
      </c>
      <c r="D6001" s="149" t="s">
        <v>16284</v>
      </c>
    </row>
    <row r="6002" spans="1:4" ht="13.5" x14ac:dyDescent="0.25">
      <c r="A6002" s="148">
        <v>97039</v>
      </c>
      <c r="B6002" s="148" t="s">
        <v>11750</v>
      </c>
      <c r="C6002" s="148" t="s">
        <v>5570</v>
      </c>
      <c r="D6002" s="149" t="s">
        <v>25703</v>
      </c>
    </row>
    <row r="6003" spans="1:4" ht="13.5" x14ac:dyDescent="0.25">
      <c r="A6003" s="148">
        <v>97040</v>
      </c>
      <c r="B6003" s="148" t="s">
        <v>11751</v>
      </c>
      <c r="C6003" s="148" t="s">
        <v>5570</v>
      </c>
      <c r="D6003" s="149" t="s">
        <v>14119</v>
      </c>
    </row>
    <row r="6004" spans="1:4" ht="13.5" x14ac:dyDescent="0.25">
      <c r="A6004" s="148">
        <v>97041</v>
      </c>
      <c r="B6004" s="148" t="s">
        <v>11752</v>
      </c>
      <c r="C6004" s="148" t="s">
        <v>5570</v>
      </c>
      <c r="D6004" s="149" t="s">
        <v>25704</v>
      </c>
    </row>
    <row r="6005" spans="1:4" ht="13.5" x14ac:dyDescent="0.25">
      <c r="A6005" s="148">
        <v>97046</v>
      </c>
      <c r="B6005" s="148" t="s">
        <v>11753</v>
      </c>
      <c r="C6005" s="148" t="s">
        <v>5570</v>
      </c>
      <c r="D6005" s="149" t="s">
        <v>14690</v>
      </c>
    </row>
    <row r="6006" spans="1:4" ht="13.5" x14ac:dyDescent="0.25">
      <c r="A6006" s="148">
        <v>97047</v>
      </c>
      <c r="B6006" s="148" t="s">
        <v>11754</v>
      </c>
      <c r="C6006" s="148" t="s">
        <v>5570</v>
      </c>
      <c r="D6006" s="149" t="s">
        <v>19806</v>
      </c>
    </row>
    <row r="6007" spans="1:4" ht="13.5" x14ac:dyDescent="0.25">
      <c r="A6007" s="148">
        <v>97048</v>
      </c>
      <c r="B6007" s="148" t="s">
        <v>11755</v>
      </c>
      <c r="C6007" s="148" t="s">
        <v>5570</v>
      </c>
      <c r="D6007" s="149" t="s">
        <v>12503</v>
      </c>
    </row>
    <row r="6008" spans="1:4" ht="13.5" x14ac:dyDescent="0.25">
      <c r="A6008" s="148">
        <v>97051</v>
      </c>
      <c r="B6008" s="148" t="s">
        <v>19374</v>
      </c>
      <c r="C6008" s="148" t="s">
        <v>5237</v>
      </c>
      <c r="D6008" s="149" t="s">
        <v>13845</v>
      </c>
    </row>
    <row r="6009" spans="1:4" ht="13.5" x14ac:dyDescent="0.25">
      <c r="A6009" s="148">
        <v>97053</v>
      </c>
      <c r="B6009" s="148" t="s">
        <v>19375</v>
      </c>
      <c r="C6009" s="148" t="s">
        <v>5237</v>
      </c>
      <c r="D6009" s="149" t="s">
        <v>21554</v>
      </c>
    </row>
    <row r="6010" spans="1:4" ht="13.5" x14ac:dyDescent="0.25">
      <c r="A6010" s="148">
        <v>97062</v>
      </c>
      <c r="B6010" s="148" t="s">
        <v>11757</v>
      </c>
      <c r="C6010" s="148" t="s">
        <v>5570</v>
      </c>
      <c r="D6010" s="149" t="s">
        <v>14822</v>
      </c>
    </row>
    <row r="6011" spans="1:4" ht="13.5" x14ac:dyDescent="0.25">
      <c r="A6011" s="148">
        <v>97063</v>
      </c>
      <c r="B6011" s="148" t="s">
        <v>11758</v>
      </c>
      <c r="C6011" s="148" t="s">
        <v>5570</v>
      </c>
      <c r="D6011" s="149" t="s">
        <v>13929</v>
      </c>
    </row>
    <row r="6012" spans="1:4" ht="13.5" x14ac:dyDescent="0.25">
      <c r="A6012" s="148">
        <v>97064</v>
      </c>
      <c r="B6012" s="148" t="s">
        <v>11759</v>
      </c>
      <c r="C6012" s="148" t="s">
        <v>5237</v>
      </c>
      <c r="D6012" s="149" t="s">
        <v>25705</v>
      </c>
    </row>
    <row r="6013" spans="1:4" ht="13.5" x14ac:dyDescent="0.25">
      <c r="A6013" s="148">
        <v>97065</v>
      </c>
      <c r="B6013" s="148" t="s">
        <v>11760</v>
      </c>
      <c r="C6013" s="148" t="s">
        <v>6703</v>
      </c>
      <c r="D6013" s="149" t="s">
        <v>13100</v>
      </c>
    </row>
    <row r="6014" spans="1:4" ht="13.5" x14ac:dyDescent="0.25">
      <c r="A6014" s="148">
        <v>97066</v>
      </c>
      <c r="B6014" s="148" t="s">
        <v>11761</v>
      </c>
      <c r="C6014" s="148" t="s">
        <v>5570</v>
      </c>
      <c r="D6014" s="149" t="s">
        <v>16875</v>
      </c>
    </row>
    <row r="6015" spans="1:4" ht="13.5" x14ac:dyDescent="0.25">
      <c r="A6015" s="148">
        <v>97067</v>
      </c>
      <c r="B6015" s="148" t="s">
        <v>11762</v>
      </c>
      <c r="C6015" s="148" t="s">
        <v>5237</v>
      </c>
      <c r="D6015" s="149" t="s">
        <v>25706</v>
      </c>
    </row>
    <row r="6016" spans="1:4" ht="13.5" x14ac:dyDescent="0.25">
      <c r="A6016" s="148" t="s">
        <v>25707</v>
      </c>
      <c r="B6016" s="148" t="s">
        <v>25708</v>
      </c>
      <c r="C6016" s="148" t="s">
        <v>5304</v>
      </c>
      <c r="D6016" s="149" t="s">
        <v>25709</v>
      </c>
    </row>
    <row r="6017" spans="1:4" ht="13.5" x14ac:dyDescent="0.25">
      <c r="A6017" s="148">
        <v>73672</v>
      </c>
      <c r="B6017" s="148" t="s">
        <v>25710</v>
      </c>
      <c r="C6017" s="148" t="s">
        <v>5570</v>
      </c>
      <c r="D6017" s="149" t="s">
        <v>13239</v>
      </c>
    </row>
    <row r="6018" spans="1:4" ht="13.5" x14ac:dyDescent="0.25">
      <c r="A6018" s="148" t="s">
        <v>25711</v>
      </c>
      <c r="B6018" s="148" t="s">
        <v>25712</v>
      </c>
      <c r="C6018" s="148" t="s">
        <v>5570</v>
      </c>
      <c r="D6018" s="149" t="s">
        <v>13218</v>
      </c>
    </row>
    <row r="6019" spans="1:4" ht="13.5" x14ac:dyDescent="0.25">
      <c r="A6019" s="148" t="s">
        <v>25713</v>
      </c>
      <c r="B6019" s="148" t="s">
        <v>25714</v>
      </c>
      <c r="C6019" s="148" t="s">
        <v>5570</v>
      </c>
      <c r="D6019" s="149" t="s">
        <v>15827</v>
      </c>
    </row>
    <row r="6020" spans="1:4" ht="13.5" x14ac:dyDescent="0.25">
      <c r="A6020" s="148" t="s">
        <v>25715</v>
      </c>
      <c r="B6020" s="148" t="s">
        <v>25716</v>
      </c>
      <c r="C6020" s="148" t="s">
        <v>5570</v>
      </c>
      <c r="D6020" s="149" t="s">
        <v>14909</v>
      </c>
    </row>
    <row r="6021" spans="1:4" ht="13.5" x14ac:dyDescent="0.25">
      <c r="A6021" s="148">
        <v>85331</v>
      </c>
      <c r="B6021" s="148" t="s">
        <v>25717</v>
      </c>
      <c r="C6021" s="148" t="s">
        <v>5570</v>
      </c>
      <c r="D6021" s="149" t="s">
        <v>13431</v>
      </c>
    </row>
    <row r="6022" spans="1:4" ht="13.5" x14ac:dyDescent="0.25">
      <c r="A6022" s="148">
        <v>85422</v>
      </c>
      <c r="B6022" s="148" t="s">
        <v>25718</v>
      </c>
      <c r="C6022" s="148" t="s">
        <v>5570</v>
      </c>
      <c r="D6022" s="149" t="s">
        <v>15908</v>
      </c>
    </row>
    <row r="6023" spans="1:4" ht="13.5" x14ac:dyDescent="0.25">
      <c r="A6023" s="148" t="s">
        <v>25719</v>
      </c>
      <c r="B6023" s="148" t="s">
        <v>25720</v>
      </c>
      <c r="C6023" s="148" t="s">
        <v>5570</v>
      </c>
      <c r="D6023" s="149" t="s">
        <v>25721</v>
      </c>
    </row>
    <row r="6024" spans="1:4" ht="13.5" x14ac:dyDescent="0.25">
      <c r="A6024" s="148" t="s">
        <v>25722</v>
      </c>
      <c r="B6024" s="148" t="s">
        <v>25723</v>
      </c>
      <c r="C6024" s="148" t="s">
        <v>5237</v>
      </c>
      <c r="D6024" s="149" t="s">
        <v>14206</v>
      </c>
    </row>
    <row r="6025" spans="1:4" ht="13.5" x14ac:dyDescent="0.25">
      <c r="A6025" s="148" t="s">
        <v>25724</v>
      </c>
      <c r="B6025" s="148" t="s">
        <v>25725</v>
      </c>
      <c r="C6025" s="148" t="s">
        <v>5570</v>
      </c>
      <c r="D6025" s="149" t="s">
        <v>22496</v>
      </c>
    </row>
    <row r="6026" spans="1:4" ht="13.5" x14ac:dyDescent="0.25">
      <c r="A6026" s="148" t="s">
        <v>25726</v>
      </c>
      <c r="B6026" s="148" t="s">
        <v>25727</v>
      </c>
      <c r="C6026" s="148" t="s">
        <v>5570</v>
      </c>
      <c r="D6026" s="149" t="s">
        <v>21996</v>
      </c>
    </row>
    <row r="6027" spans="1:4" ht="13.5" x14ac:dyDescent="0.25">
      <c r="A6027" s="148">
        <v>84126</v>
      </c>
      <c r="B6027" s="148" t="s">
        <v>25728</v>
      </c>
      <c r="C6027" s="148" t="s">
        <v>5570</v>
      </c>
      <c r="D6027" s="149" t="s">
        <v>25674</v>
      </c>
    </row>
    <row r="6028" spans="1:4" ht="13.5" x14ac:dyDescent="0.25">
      <c r="A6028" s="148">
        <v>85421</v>
      </c>
      <c r="B6028" s="148" t="s">
        <v>19376</v>
      </c>
      <c r="C6028" s="148" t="s">
        <v>5570</v>
      </c>
      <c r="D6028" s="149" t="s">
        <v>24479</v>
      </c>
    </row>
    <row r="6029" spans="1:4" ht="13.5" x14ac:dyDescent="0.25">
      <c r="A6029" s="148">
        <v>97621</v>
      </c>
      <c r="B6029" s="148" t="s">
        <v>11763</v>
      </c>
      <c r="C6029" s="148" t="s">
        <v>6703</v>
      </c>
      <c r="D6029" s="149" t="s">
        <v>25729</v>
      </c>
    </row>
    <row r="6030" spans="1:4" ht="13.5" x14ac:dyDescent="0.25">
      <c r="A6030" s="148">
        <v>97622</v>
      </c>
      <c r="B6030" s="148" t="s">
        <v>11764</v>
      </c>
      <c r="C6030" s="148" t="s">
        <v>6703</v>
      </c>
      <c r="D6030" s="149" t="s">
        <v>25730</v>
      </c>
    </row>
    <row r="6031" spans="1:4" ht="13.5" x14ac:dyDescent="0.25">
      <c r="A6031" s="148">
        <v>97623</v>
      </c>
      <c r="B6031" s="148" t="s">
        <v>11765</v>
      </c>
      <c r="C6031" s="148" t="s">
        <v>6703</v>
      </c>
      <c r="D6031" s="149" t="s">
        <v>25731</v>
      </c>
    </row>
    <row r="6032" spans="1:4" ht="13.5" x14ac:dyDescent="0.25">
      <c r="A6032" s="148">
        <v>97624</v>
      </c>
      <c r="B6032" s="148" t="s">
        <v>11766</v>
      </c>
      <c r="C6032" s="148" t="s">
        <v>6703</v>
      </c>
      <c r="D6032" s="149" t="s">
        <v>25732</v>
      </c>
    </row>
    <row r="6033" spans="1:4" ht="13.5" x14ac:dyDescent="0.25">
      <c r="A6033" s="148">
        <v>97625</v>
      </c>
      <c r="B6033" s="148" t="s">
        <v>11767</v>
      </c>
      <c r="C6033" s="148" t="s">
        <v>6703</v>
      </c>
      <c r="D6033" s="149" t="s">
        <v>21018</v>
      </c>
    </row>
    <row r="6034" spans="1:4" ht="13.5" x14ac:dyDescent="0.25">
      <c r="A6034" s="148">
        <v>97626</v>
      </c>
      <c r="B6034" s="148" t="s">
        <v>11768</v>
      </c>
      <c r="C6034" s="148" t="s">
        <v>6703</v>
      </c>
      <c r="D6034" s="149" t="s">
        <v>25733</v>
      </c>
    </row>
    <row r="6035" spans="1:4" ht="13.5" x14ac:dyDescent="0.25">
      <c r="A6035" s="148">
        <v>97627</v>
      </c>
      <c r="B6035" s="148" t="s">
        <v>11769</v>
      </c>
      <c r="C6035" s="148" t="s">
        <v>6703</v>
      </c>
      <c r="D6035" s="149" t="s">
        <v>25734</v>
      </c>
    </row>
    <row r="6036" spans="1:4" ht="13.5" x14ac:dyDescent="0.25">
      <c r="A6036" s="148">
        <v>97628</v>
      </c>
      <c r="B6036" s="148" t="s">
        <v>11770</v>
      </c>
      <c r="C6036" s="148" t="s">
        <v>6703</v>
      </c>
      <c r="D6036" s="149" t="s">
        <v>25735</v>
      </c>
    </row>
    <row r="6037" spans="1:4" ht="13.5" x14ac:dyDescent="0.25">
      <c r="A6037" s="148">
        <v>97629</v>
      </c>
      <c r="B6037" s="148" t="s">
        <v>11771</v>
      </c>
      <c r="C6037" s="148" t="s">
        <v>6703</v>
      </c>
      <c r="D6037" s="149" t="s">
        <v>20994</v>
      </c>
    </row>
    <row r="6038" spans="1:4" ht="13.5" x14ac:dyDescent="0.25">
      <c r="A6038" s="148">
        <v>97631</v>
      </c>
      <c r="B6038" s="148" t="s">
        <v>11772</v>
      </c>
      <c r="C6038" s="148" t="s">
        <v>5570</v>
      </c>
      <c r="D6038" s="149" t="s">
        <v>16752</v>
      </c>
    </row>
    <row r="6039" spans="1:4" ht="13.5" x14ac:dyDescent="0.25">
      <c r="A6039" s="148">
        <v>97632</v>
      </c>
      <c r="B6039" s="148" t="s">
        <v>11773</v>
      </c>
      <c r="C6039" s="148" t="s">
        <v>5237</v>
      </c>
      <c r="D6039" s="149" t="s">
        <v>14151</v>
      </c>
    </row>
    <row r="6040" spans="1:4" ht="13.5" x14ac:dyDescent="0.25">
      <c r="A6040" s="148">
        <v>97633</v>
      </c>
      <c r="B6040" s="148" t="s">
        <v>11774</v>
      </c>
      <c r="C6040" s="148" t="s">
        <v>5570</v>
      </c>
      <c r="D6040" s="149" t="s">
        <v>15876</v>
      </c>
    </row>
    <row r="6041" spans="1:4" ht="13.5" x14ac:dyDescent="0.25">
      <c r="A6041" s="148">
        <v>97634</v>
      </c>
      <c r="B6041" s="148" t="s">
        <v>11775</v>
      </c>
      <c r="C6041" s="148" t="s">
        <v>5570</v>
      </c>
      <c r="D6041" s="149" t="s">
        <v>14263</v>
      </c>
    </row>
    <row r="6042" spans="1:4" ht="13.5" x14ac:dyDescent="0.25">
      <c r="A6042" s="148">
        <v>97635</v>
      </c>
      <c r="B6042" s="148" t="s">
        <v>11776</v>
      </c>
      <c r="C6042" s="148" t="s">
        <v>5570</v>
      </c>
      <c r="D6042" s="149" t="s">
        <v>15398</v>
      </c>
    </row>
    <row r="6043" spans="1:4" ht="13.5" x14ac:dyDescent="0.25">
      <c r="A6043" s="148">
        <v>97636</v>
      </c>
      <c r="B6043" s="148" t="s">
        <v>11777</v>
      </c>
      <c r="C6043" s="148" t="s">
        <v>5570</v>
      </c>
      <c r="D6043" s="149" t="s">
        <v>13974</v>
      </c>
    </row>
    <row r="6044" spans="1:4" ht="13.5" x14ac:dyDescent="0.25">
      <c r="A6044" s="148">
        <v>97637</v>
      </c>
      <c r="B6044" s="148" t="s">
        <v>11778</v>
      </c>
      <c r="C6044" s="148" t="s">
        <v>5570</v>
      </c>
      <c r="D6044" s="149" t="s">
        <v>13842</v>
      </c>
    </row>
    <row r="6045" spans="1:4" ht="13.5" x14ac:dyDescent="0.25">
      <c r="A6045" s="148">
        <v>97638</v>
      </c>
      <c r="B6045" s="148" t="s">
        <v>11779</v>
      </c>
      <c r="C6045" s="148" t="s">
        <v>5570</v>
      </c>
      <c r="D6045" s="149" t="s">
        <v>13460</v>
      </c>
    </row>
    <row r="6046" spans="1:4" ht="13.5" x14ac:dyDescent="0.25">
      <c r="A6046" s="148">
        <v>97639</v>
      </c>
      <c r="B6046" s="148" t="s">
        <v>11780</v>
      </c>
      <c r="C6046" s="148" t="s">
        <v>5570</v>
      </c>
      <c r="D6046" s="149" t="s">
        <v>13621</v>
      </c>
    </row>
    <row r="6047" spans="1:4" ht="13.5" x14ac:dyDescent="0.25">
      <c r="A6047" s="148">
        <v>97640</v>
      </c>
      <c r="B6047" s="148" t="s">
        <v>11781</v>
      </c>
      <c r="C6047" s="148" t="s">
        <v>5570</v>
      </c>
      <c r="D6047" s="149" t="s">
        <v>13640</v>
      </c>
    </row>
    <row r="6048" spans="1:4" ht="13.5" x14ac:dyDescent="0.25">
      <c r="A6048" s="148">
        <v>97641</v>
      </c>
      <c r="B6048" s="148" t="s">
        <v>11782</v>
      </c>
      <c r="C6048" s="148" t="s">
        <v>5570</v>
      </c>
      <c r="D6048" s="149" t="s">
        <v>13087</v>
      </c>
    </row>
    <row r="6049" spans="1:4" ht="13.5" x14ac:dyDescent="0.25">
      <c r="A6049" s="148">
        <v>97642</v>
      </c>
      <c r="B6049" s="148" t="s">
        <v>11783</v>
      </c>
      <c r="C6049" s="148" t="s">
        <v>5570</v>
      </c>
      <c r="D6049" s="149" t="s">
        <v>13128</v>
      </c>
    </row>
    <row r="6050" spans="1:4" ht="13.5" x14ac:dyDescent="0.25">
      <c r="A6050" s="148">
        <v>97643</v>
      </c>
      <c r="B6050" s="148" t="s">
        <v>11784</v>
      </c>
      <c r="C6050" s="148" t="s">
        <v>5570</v>
      </c>
      <c r="D6050" s="149" t="s">
        <v>25736</v>
      </c>
    </row>
    <row r="6051" spans="1:4" ht="13.5" x14ac:dyDescent="0.25">
      <c r="A6051" s="148">
        <v>97644</v>
      </c>
      <c r="B6051" s="148" t="s">
        <v>11785</v>
      </c>
      <c r="C6051" s="148" t="s">
        <v>5570</v>
      </c>
      <c r="D6051" s="149" t="s">
        <v>25737</v>
      </c>
    </row>
    <row r="6052" spans="1:4" ht="13.5" x14ac:dyDescent="0.25">
      <c r="A6052" s="148">
        <v>97645</v>
      </c>
      <c r="B6052" s="148" t="s">
        <v>11786</v>
      </c>
      <c r="C6052" s="148" t="s">
        <v>5570</v>
      </c>
      <c r="D6052" s="149" t="s">
        <v>22564</v>
      </c>
    </row>
    <row r="6053" spans="1:4" ht="13.5" x14ac:dyDescent="0.25">
      <c r="A6053" s="148">
        <v>97647</v>
      </c>
      <c r="B6053" s="148" t="s">
        <v>11787</v>
      </c>
      <c r="C6053" s="148" t="s">
        <v>5570</v>
      </c>
      <c r="D6053" s="149" t="s">
        <v>14740</v>
      </c>
    </row>
    <row r="6054" spans="1:4" ht="13.5" x14ac:dyDescent="0.25">
      <c r="A6054" s="148">
        <v>97648</v>
      </c>
      <c r="B6054" s="148" t="s">
        <v>11788</v>
      </c>
      <c r="C6054" s="148" t="s">
        <v>5570</v>
      </c>
      <c r="D6054" s="149" t="s">
        <v>16357</v>
      </c>
    </row>
    <row r="6055" spans="1:4" ht="13.5" x14ac:dyDescent="0.25">
      <c r="A6055" s="148">
        <v>97649</v>
      </c>
      <c r="B6055" s="148" t="s">
        <v>11789</v>
      </c>
      <c r="C6055" s="148" t="s">
        <v>5570</v>
      </c>
      <c r="D6055" s="149" t="s">
        <v>12889</v>
      </c>
    </row>
    <row r="6056" spans="1:4" ht="13.5" x14ac:dyDescent="0.25">
      <c r="A6056" s="148">
        <v>97650</v>
      </c>
      <c r="B6056" s="148" t="s">
        <v>11790</v>
      </c>
      <c r="C6056" s="148" t="s">
        <v>5570</v>
      </c>
      <c r="D6056" s="149" t="s">
        <v>22575</v>
      </c>
    </row>
    <row r="6057" spans="1:4" ht="13.5" x14ac:dyDescent="0.25">
      <c r="A6057" s="148">
        <v>97651</v>
      </c>
      <c r="B6057" s="148" t="s">
        <v>11791</v>
      </c>
      <c r="C6057" s="148" t="s">
        <v>5304</v>
      </c>
      <c r="D6057" s="149" t="s">
        <v>25738</v>
      </c>
    </row>
    <row r="6058" spans="1:4" ht="13.5" x14ac:dyDescent="0.25">
      <c r="A6058" s="148">
        <v>97652</v>
      </c>
      <c r="B6058" s="148" t="s">
        <v>11792</v>
      </c>
      <c r="C6058" s="148" t="s">
        <v>5304</v>
      </c>
      <c r="D6058" s="149" t="s">
        <v>25739</v>
      </c>
    </row>
    <row r="6059" spans="1:4" ht="13.5" x14ac:dyDescent="0.25">
      <c r="A6059" s="148">
        <v>97653</v>
      </c>
      <c r="B6059" s="148" t="s">
        <v>11793</v>
      </c>
      <c r="C6059" s="148" t="s">
        <v>5304</v>
      </c>
      <c r="D6059" s="149" t="s">
        <v>25740</v>
      </c>
    </row>
    <row r="6060" spans="1:4" ht="13.5" x14ac:dyDescent="0.25">
      <c r="A6060" s="148">
        <v>97654</v>
      </c>
      <c r="B6060" s="148" t="s">
        <v>11794</v>
      </c>
      <c r="C6060" s="148" t="s">
        <v>5304</v>
      </c>
      <c r="D6060" s="149" t="s">
        <v>25741</v>
      </c>
    </row>
    <row r="6061" spans="1:4" ht="13.5" x14ac:dyDescent="0.25">
      <c r="A6061" s="148">
        <v>97655</v>
      </c>
      <c r="B6061" s="148" t="s">
        <v>11795</v>
      </c>
      <c r="C6061" s="148" t="s">
        <v>5570</v>
      </c>
      <c r="D6061" s="149" t="s">
        <v>13827</v>
      </c>
    </row>
    <row r="6062" spans="1:4" ht="13.5" x14ac:dyDescent="0.25">
      <c r="A6062" s="148">
        <v>97656</v>
      </c>
      <c r="B6062" s="148" t="s">
        <v>11796</v>
      </c>
      <c r="C6062" s="148" t="s">
        <v>5304</v>
      </c>
      <c r="D6062" s="149" t="s">
        <v>25742</v>
      </c>
    </row>
    <row r="6063" spans="1:4" ht="13.5" x14ac:dyDescent="0.25">
      <c r="A6063" s="148">
        <v>97657</v>
      </c>
      <c r="B6063" s="148" t="s">
        <v>11797</v>
      </c>
      <c r="C6063" s="148" t="s">
        <v>5304</v>
      </c>
      <c r="D6063" s="149" t="s">
        <v>25743</v>
      </c>
    </row>
    <row r="6064" spans="1:4" ht="13.5" x14ac:dyDescent="0.25">
      <c r="A6064" s="148">
        <v>97658</v>
      </c>
      <c r="B6064" s="148" t="s">
        <v>11798</v>
      </c>
      <c r="C6064" s="148" t="s">
        <v>5304</v>
      </c>
      <c r="D6064" s="149" t="s">
        <v>25744</v>
      </c>
    </row>
    <row r="6065" spans="1:4" ht="13.5" x14ac:dyDescent="0.25">
      <c r="A6065" s="148">
        <v>97659</v>
      </c>
      <c r="B6065" s="148" t="s">
        <v>11799</v>
      </c>
      <c r="C6065" s="148" t="s">
        <v>5304</v>
      </c>
      <c r="D6065" s="149" t="s">
        <v>25745</v>
      </c>
    </row>
    <row r="6066" spans="1:4" ht="13.5" x14ac:dyDescent="0.25">
      <c r="A6066" s="148">
        <v>97660</v>
      </c>
      <c r="B6066" s="148" t="s">
        <v>11800</v>
      </c>
      <c r="C6066" s="148" t="s">
        <v>5304</v>
      </c>
      <c r="D6066" s="149" t="s">
        <v>13212</v>
      </c>
    </row>
    <row r="6067" spans="1:4" ht="13.5" x14ac:dyDescent="0.25">
      <c r="A6067" s="148">
        <v>97661</v>
      </c>
      <c r="B6067" s="148" t="s">
        <v>11801</v>
      </c>
      <c r="C6067" s="148" t="s">
        <v>5237</v>
      </c>
      <c r="D6067" s="149" t="s">
        <v>13218</v>
      </c>
    </row>
    <row r="6068" spans="1:4" ht="13.5" x14ac:dyDescent="0.25">
      <c r="A6068" s="148">
        <v>97662</v>
      </c>
      <c r="B6068" s="148" t="s">
        <v>11802</v>
      </c>
      <c r="C6068" s="148" t="s">
        <v>5237</v>
      </c>
      <c r="D6068" s="149" t="s">
        <v>12918</v>
      </c>
    </row>
    <row r="6069" spans="1:4" ht="13.5" x14ac:dyDescent="0.25">
      <c r="A6069" s="148">
        <v>97663</v>
      </c>
      <c r="B6069" s="148" t="s">
        <v>11803</v>
      </c>
      <c r="C6069" s="148" t="s">
        <v>5304</v>
      </c>
      <c r="D6069" s="149" t="s">
        <v>17321</v>
      </c>
    </row>
    <row r="6070" spans="1:4" ht="13.5" x14ac:dyDescent="0.25">
      <c r="A6070" s="148">
        <v>97664</v>
      </c>
      <c r="B6070" s="148" t="s">
        <v>11804</v>
      </c>
      <c r="C6070" s="148" t="s">
        <v>5304</v>
      </c>
      <c r="D6070" s="149" t="s">
        <v>13994</v>
      </c>
    </row>
    <row r="6071" spans="1:4" ht="13.5" x14ac:dyDescent="0.25">
      <c r="A6071" s="148">
        <v>97665</v>
      </c>
      <c r="B6071" s="148" t="s">
        <v>11805</v>
      </c>
      <c r="C6071" s="148" t="s">
        <v>5304</v>
      </c>
      <c r="D6071" s="149" t="s">
        <v>14701</v>
      </c>
    </row>
    <row r="6072" spans="1:4" ht="13.5" x14ac:dyDescent="0.25">
      <c r="A6072" s="148">
        <v>97666</v>
      </c>
      <c r="B6072" s="148" t="s">
        <v>11806</v>
      </c>
      <c r="C6072" s="148" t="s">
        <v>5304</v>
      </c>
      <c r="D6072" s="149" t="s">
        <v>13919</v>
      </c>
    </row>
    <row r="6073" spans="1:4" ht="13.5" x14ac:dyDescent="0.25">
      <c r="A6073" s="148">
        <v>85423</v>
      </c>
      <c r="B6073" s="148" t="s">
        <v>25746</v>
      </c>
      <c r="C6073" s="148" t="s">
        <v>5570</v>
      </c>
      <c r="D6073" s="149" t="s">
        <v>13009</v>
      </c>
    </row>
    <row r="6074" spans="1:4" ht="13.5" x14ac:dyDescent="0.25">
      <c r="A6074" s="148">
        <v>85424</v>
      </c>
      <c r="B6074" s="148" t="s">
        <v>25747</v>
      </c>
      <c r="C6074" s="148" t="s">
        <v>5570</v>
      </c>
      <c r="D6074" s="149" t="s">
        <v>14305</v>
      </c>
    </row>
    <row r="6075" spans="1:4" ht="13.5" x14ac:dyDescent="0.25">
      <c r="A6075" s="148">
        <v>95967</v>
      </c>
      <c r="B6075" s="148" t="s">
        <v>11807</v>
      </c>
      <c r="C6075" s="148" t="s">
        <v>5894</v>
      </c>
      <c r="D6075" s="149" t="s">
        <v>25748</v>
      </c>
    </row>
    <row r="6076" spans="1:4" ht="13.5" x14ac:dyDescent="0.25">
      <c r="A6076" s="148">
        <v>99058</v>
      </c>
      <c r="B6076" s="148" t="s">
        <v>11808</v>
      </c>
      <c r="C6076" s="148" t="s">
        <v>5304</v>
      </c>
      <c r="D6076" s="149" t="s">
        <v>15923</v>
      </c>
    </row>
    <row r="6077" spans="1:4" ht="13.5" x14ac:dyDescent="0.25">
      <c r="A6077" s="148">
        <v>99059</v>
      </c>
      <c r="B6077" s="148" t="s">
        <v>11809</v>
      </c>
      <c r="C6077" s="148" t="s">
        <v>5237</v>
      </c>
      <c r="D6077" s="149" t="s">
        <v>25749</v>
      </c>
    </row>
    <row r="6078" spans="1:4" ht="13.5" x14ac:dyDescent="0.25">
      <c r="A6078" s="148">
        <v>99060</v>
      </c>
      <c r="B6078" s="148" t="s">
        <v>19377</v>
      </c>
      <c r="C6078" s="148" t="s">
        <v>5304</v>
      </c>
      <c r="D6078" s="149" t="s">
        <v>25750</v>
      </c>
    </row>
    <row r="6079" spans="1:4" ht="13.5" x14ac:dyDescent="0.25">
      <c r="A6079" s="148">
        <v>99061</v>
      </c>
      <c r="B6079" s="148" t="s">
        <v>19378</v>
      </c>
      <c r="C6079" s="148" t="s">
        <v>5304</v>
      </c>
      <c r="D6079" s="149" t="s">
        <v>25751</v>
      </c>
    </row>
    <row r="6080" spans="1:4" ht="13.5" x14ac:dyDescent="0.25">
      <c r="A6080" s="148">
        <v>99062</v>
      </c>
      <c r="B6080" s="148" t="s">
        <v>11812</v>
      </c>
      <c r="C6080" s="148" t="s">
        <v>5304</v>
      </c>
      <c r="D6080" s="149" t="s">
        <v>14789</v>
      </c>
    </row>
    <row r="6081" spans="1:4" ht="13.5" x14ac:dyDescent="0.25">
      <c r="A6081" s="148">
        <v>99063</v>
      </c>
      <c r="B6081" s="148" t="s">
        <v>11813</v>
      </c>
      <c r="C6081" s="148" t="s">
        <v>5237</v>
      </c>
      <c r="D6081" s="149" t="s">
        <v>12886</v>
      </c>
    </row>
    <row r="6082" spans="1:4" ht="13.5" x14ac:dyDescent="0.25">
      <c r="A6082" s="148">
        <v>99064</v>
      </c>
      <c r="B6082" s="148" t="s">
        <v>11814</v>
      </c>
      <c r="C6082" s="148" t="s">
        <v>5237</v>
      </c>
      <c r="D6082" s="149" t="s">
        <v>19819</v>
      </c>
    </row>
    <row r="6083" spans="1:4" ht="13.5" x14ac:dyDescent="0.25">
      <c r="A6083" s="148">
        <v>78472</v>
      </c>
      <c r="B6083" s="148" t="s">
        <v>25752</v>
      </c>
      <c r="C6083" s="148" t="s">
        <v>5570</v>
      </c>
      <c r="D6083" s="149" t="s">
        <v>13211</v>
      </c>
    </row>
    <row r="6084" spans="1:4" ht="13.5" x14ac:dyDescent="0.25">
      <c r="A6084" s="148">
        <v>93588</v>
      </c>
      <c r="B6084" s="148" t="s">
        <v>19379</v>
      </c>
      <c r="C6084" s="148" t="s">
        <v>11624</v>
      </c>
      <c r="D6084" s="149" t="s">
        <v>13377</v>
      </c>
    </row>
    <row r="6085" spans="1:4" ht="13.5" x14ac:dyDescent="0.25">
      <c r="A6085" s="148">
        <v>93589</v>
      </c>
      <c r="B6085" s="148" t="s">
        <v>19380</v>
      </c>
      <c r="C6085" s="148" t="s">
        <v>11624</v>
      </c>
      <c r="D6085" s="149" t="s">
        <v>13640</v>
      </c>
    </row>
    <row r="6086" spans="1:4" ht="13.5" x14ac:dyDescent="0.25">
      <c r="A6086" s="148">
        <v>93590</v>
      </c>
      <c r="B6086" s="148" t="s">
        <v>19381</v>
      </c>
      <c r="C6086" s="148" t="s">
        <v>11624</v>
      </c>
      <c r="D6086" s="149" t="s">
        <v>16046</v>
      </c>
    </row>
    <row r="6087" spans="1:4" ht="13.5" x14ac:dyDescent="0.25">
      <c r="A6087" s="148">
        <v>93591</v>
      </c>
      <c r="B6087" s="148" t="s">
        <v>19382</v>
      </c>
      <c r="C6087" s="148" t="s">
        <v>11624</v>
      </c>
      <c r="D6087" s="149" t="s">
        <v>15620</v>
      </c>
    </row>
    <row r="6088" spans="1:4" ht="13.5" x14ac:dyDescent="0.25">
      <c r="A6088" s="148">
        <v>93592</v>
      </c>
      <c r="B6088" s="148" t="s">
        <v>19383</v>
      </c>
      <c r="C6088" s="148" t="s">
        <v>11624</v>
      </c>
      <c r="D6088" s="149" t="s">
        <v>14553</v>
      </c>
    </row>
    <row r="6089" spans="1:4" ht="13.5" x14ac:dyDescent="0.25">
      <c r="A6089" s="148">
        <v>93593</v>
      </c>
      <c r="B6089" s="148" t="s">
        <v>19384</v>
      </c>
      <c r="C6089" s="148" t="s">
        <v>11624</v>
      </c>
      <c r="D6089" s="149" t="s">
        <v>13240</v>
      </c>
    </row>
    <row r="6090" spans="1:4" ht="13.5" x14ac:dyDescent="0.25">
      <c r="A6090" s="148">
        <v>93594</v>
      </c>
      <c r="B6090" s="148" t="s">
        <v>19385</v>
      </c>
      <c r="C6090" s="148" t="s">
        <v>10670</v>
      </c>
      <c r="D6090" s="149" t="s">
        <v>22615</v>
      </c>
    </row>
    <row r="6091" spans="1:4" ht="13.5" x14ac:dyDescent="0.25">
      <c r="A6091" s="148">
        <v>93595</v>
      </c>
      <c r="B6091" s="148" t="s">
        <v>19386</v>
      </c>
      <c r="C6091" s="148" t="s">
        <v>10670</v>
      </c>
      <c r="D6091" s="149" t="s">
        <v>16046</v>
      </c>
    </row>
    <row r="6092" spans="1:4" ht="13.5" x14ac:dyDescent="0.25">
      <c r="A6092" s="148">
        <v>93596</v>
      </c>
      <c r="B6092" s="148" t="s">
        <v>19387</v>
      </c>
      <c r="C6092" s="148" t="s">
        <v>10670</v>
      </c>
      <c r="D6092" s="149" t="s">
        <v>19482</v>
      </c>
    </row>
    <row r="6093" spans="1:4" ht="13.5" x14ac:dyDescent="0.25">
      <c r="A6093" s="148">
        <v>93597</v>
      </c>
      <c r="B6093" s="148" t="s">
        <v>19388</v>
      </c>
      <c r="C6093" s="148" t="s">
        <v>10670</v>
      </c>
      <c r="D6093" s="149" t="s">
        <v>14701</v>
      </c>
    </row>
    <row r="6094" spans="1:4" ht="13.5" x14ac:dyDescent="0.25">
      <c r="A6094" s="148">
        <v>93598</v>
      </c>
      <c r="B6094" s="148" t="s">
        <v>19389</v>
      </c>
      <c r="C6094" s="148" t="s">
        <v>10670</v>
      </c>
      <c r="D6094" s="149" t="s">
        <v>13240</v>
      </c>
    </row>
    <row r="6095" spans="1:4" ht="13.5" x14ac:dyDescent="0.25">
      <c r="A6095" s="148">
        <v>93599</v>
      </c>
      <c r="B6095" s="148" t="s">
        <v>19390</v>
      </c>
      <c r="C6095" s="148" t="s">
        <v>10670</v>
      </c>
      <c r="D6095" s="149" t="s">
        <v>13212</v>
      </c>
    </row>
    <row r="6096" spans="1:4" ht="13.5" x14ac:dyDescent="0.25">
      <c r="A6096" s="148">
        <v>95425</v>
      </c>
      <c r="B6096" s="148" t="s">
        <v>19391</v>
      </c>
      <c r="C6096" s="148" t="s">
        <v>11624</v>
      </c>
      <c r="D6096" s="149" t="s">
        <v>14542</v>
      </c>
    </row>
    <row r="6097" spans="1:4" ht="13.5" x14ac:dyDescent="0.25">
      <c r="A6097" s="148">
        <v>95426</v>
      </c>
      <c r="B6097" s="148" t="s">
        <v>19392</v>
      </c>
      <c r="C6097" s="148" t="s">
        <v>11624</v>
      </c>
      <c r="D6097" s="149" t="s">
        <v>16049</v>
      </c>
    </row>
    <row r="6098" spans="1:4" ht="13.5" x14ac:dyDescent="0.25">
      <c r="A6098" s="148">
        <v>95427</v>
      </c>
      <c r="B6098" s="148" t="s">
        <v>19393</v>
      </c>
      <c r="C6098" s="148" t="s">
        <v>11624</v>
      </c>
      <c r="D6098" s="149" t="s">
        <v>14688</v>
      </c>
    </row>
    <row r="6099" spans="1:4" ht="13.5" x14ac:dyDescent="0.25">
      <c r="A6099" s="148">
        <v>95428</v>
      </c>
      <c r="B6099" s="148" t="s">
        <v>19394</v>
      </c>
      <c r="C6099" s="148" t="s">
        <v>10670</v>
      </c>
      <c r="D6099" s="149" t="s">
        <v>15734</v>
      </c>
    </row>
    <row r="6100" spans="1:4" ht="13.5" x14ac:dyDescent="0.25">
      <c r="A6100" s="148">
        <v>95429</v>
      </c>
      <c r="B6100" s="148" t="s">
        <v>19395</v>
      </c>
      <c r="C6100" s="148" t="s">
        <v>10670</v>
      </c>
      <c r="D6100" s="149" t="s">
        <v>14688</v>
      </c>
    </row>
    <row r="6101" spans="1:4" ht="13.5" x14ac:dyDescent="0.25">
      <c r="A6101" s="148">
        <v>95430</v>
      </c>
      <c r="B6101" s="148" t="s">
        <v>19396</v>
      </c>
      <c r="C6101" s="148" t="s">
        <v>10670</v>
      </c>
      <c r="D6101" s="149" t="s">
        <v>19886</v>
      </c>
    </row>
    <row r="6102" spans="1:4" ht="13.5" x14ac:dyDescent="0.25">
      <c r="A6102" s="148">
        <v>95875</v>
      </c>
      <c r="B6102" s="148" t="s">
        <v>19397</v>
      </c>
      <c r="C6102" s="148" t="s">
        <v>11624</v>
      </c>
      <c r="D6102" s="149" t="s">
        <v>12506</v>
      </c>
    </row>
    <row r="6103" spans="1:4" ht="13.5" x14ac:dyDescent="0.25">
      <c r="A6103" s="148">
        <v>95876</v>
      </c>
      <c r="B6103" s="148" t="s">
        <v>19398</v>
      </c>
      <c r="C6103" s="148" t="s">
        <v>11624</v>
      </c>
      <c r="D6103" s="149" t="s">
        <v>12915</v>
      </c>
    </row>
    <row r="6104" spans="1:4" ht="13.5" x14ac:dyDescent="0.25">
      <c r="A6104" s="148">
        <v>95877</v>
      </c>
      <c r="B6104" s="148" t="s">
        <v>19399</v>
      </c>
      <c r="C6104" s="148" t="s">
        <v>11624</v>
      </c>
      <c r="D6104" s="149" t="s">
        <v>15847</v>
      </c>
    </row>
    <row r="6105" spans="1:4" ht="13.5" x14ac:dyDescent="0.25">
      <c r="A6105" s="148">
        <v>95878</v>
      </c>
      <c r="B6105" s="148" t="s">
        <v>19400</v>
      </c>
      <c r="C6105" s="148" t="s">
        <v>10670</v>
      </c>
      <c r="D6105" s="149" t="s">
        <v>14551</v>
      </c>
    </row>
    <row r="6106" spans="1:4" ht="13.5" x14ac:dyDescent="0.25">
      <c r="A6106" s="148">
        <v>95879</v>
      </c>
      <c r="B6106" s="148" t="s">
        <v>19401</v>
      </c>
      <c r="C6106" s="148" t="s">
        <v>10670</v>
      </c>
      <c r="D6106" s="149" t="s">
        <v>12914</v>
      </c>
    </row>
    <row r="6107" spans="1:4" ht="13.5" x14ac:dyDescent="0.25">
      <c r="A6107" s="148">
        <v>95880</v>
      </c>
      <c r="B6107" s="148" t="s">
        <v>19402</v>
      </c>
      <c r="C6107" s="148" t="s">
        <v>10670</v>
      </c>
      <c r="D6107" s="149" t="s">
        <v>12580</v>
      </c>
    </row>
    <row r="6108" spans="1:4" ht="13.5" x14ac:dyDescent="0.25">
      <c r="A6108" s="148">
        <v>93176</v>
      </c>
      <c r="B6108" s="148" t="s">
        <v>19407</v>
      </c>
      <c r="C6108" s="148" t="s">
        <v>10670</v>
      </c>
      <c r="D6108" s="149" t="s">
        <v>12892</v>
      </c>
    </row>
    <row r="6109" spans="1:4" ht="13.5" x14ac:dyDescent="0.25">
      <c r="A6109" s="148">
        <v>93177</v>
      </c>
      <c r="B6109" s="148" t="s">
        <v>19408</v>
      </c>
      <c r="C6109" s="148" t="s">
        <v>10670</v>
      </c>
      <c r="D6109" s="149" t="s">
        <v>12501</v>
      </c>
    </row>
    <row r="6110" spans="1:4" ht="13.5" x14ac:dyDescent="0.25">
      <c r="A6110" s="148">
        <v>93178</v>
      </c>
      <c r="B6110" s="148" t="s">
        <v>19409</v>
      </c>
      <c r="C6110" s="148" t="s">
        <v>10670</v>
      </c>
      <c r="D6110" s="149" t="s">
        <v>12533</v>
      </c>
    </row>
    <row r="6111" spans="1:4" ht="13.5" x14ac:dyDescent="0.25">
      <c r="A6111" s="148">
        <v>93179</v>
      </c>
      <c r="B6111" s="148" t="s">
        <v>19410</v>
      </c>
      <c r="C6111" s="148" t="s">
        <v>10670</v>
      </c>
      <c r="D6111" s="149" t="s">
        <v>13308</v>
      </c>
    </row>
    <row r="6112" spans="1:4" ht="13.5" x14ac:dyDescent="0.25">
      <c r="A6112" s="148" t="s">
        <v>19411</v>
      </c>
      <c r="B6112" s="148" t="s">
        <v>19412</v>
      </c>
      <c r="C6112" s="148" t="s">
        <v>5237</v>
      </c>
      <c r="D6112" s="149" t="s">
        <v>25753</v>
      </c>
    </row>
    <row r="6113" spans="1:4" ht="13.5" x14ac:dyDescent="0.25">
      <c r="A6113" s="148" t="s">
        <v>19413</v>
      </c>
      <c r="B6113" s="148" t="s">
        <v>19414</v>
      </c>
      <c r="C6113" s="148" t="s">
        <v>5237</v>
      </c>
      <c r="D6113" s="149" t="s">
        <v>25753</v>
      </c>
    </row>
    <row r="6114" spans="1:4" ht="13.5" x14ac:dyDescent="0.25">
      <c r="A6114" s="148" t="s">
        <v>19415</v>
      </c>
      <c r="B6114" s="148" t="s">
        <v>19416</v>
      </c>
      <c r="C6114" s="148" t="s">
        <v>5237</v>
      </c>
      <c r="D6114" s="149" t="s">
        <v>20388</v>
      </c>
    </row>
    <row r="6115" spans="1:4" ht="13.5" x14ac:dyDescent="0.25">
      <c r="A6115" s="148" t="s">
        <v>19417</v>
      </c>
      <c r="B6115" s="148" t="s">
        <v>19418</v>
      </c>
      <c r="C6115" s="148" t="s">
        <v>5237</v>
      </c>
      <c r="D6115" s="149" t="s">
        <v>13339</v>
      </c>
    </row>
    <row r="6116" spans="1:4" ht="13.5" x14ac:dyDescent="0.25">
      <c r="A6116" s="148" t="s">
        <v>19419</v>
      </c>
      <c r="B6116" s="148" t="s">
        <v>19420</v>
      </c>
      <c r="C6116" s="148" t="s">
        <v>5237</v>
      </c>
      <c r="D6116" s="149" t="s">
        <v>20667</v>
      </c>
    </row>
    <row r="6117" spans="1:4" ht="13.5" x14ac:dyDescent="0.25">
      <c r="A6117" s="148" t="s">
        <v>19421</v>
      </c>
      <c r="B6117" s="148" t="s">
        <v>19422</v>
      </c>
      <c r="C6117" s="148" t="s">
        <v>5237</v>
      </c>
      <c r="D6117" s="149" t="s">
        <v>20650</v>
      </c>
    </row>
    <row r="6118" spans="1:4" ht="13.5" x14ac:dyDescent="0.25">
      <c r="A6118" s="148" t="s">
        <v>19423</v>
      </c>
      <c r="B6118" s="148" t="s">
        <v>19424</v>
      </c>
      <c r="C6118" s="148" t="s">
        <v>5237</v>
      </c>
      <c r="D6118" s="149" t="s">
        <v>24369</v>
      </c>
    </row>
    <row r="6119" spans="1:4" ht="13.5" x14ac:dyDescent="0.25">
      <c r="A6119" s="148" t="s">
        <v>19425</v>
      </c>
      <c r="B6119" s="148" t="s">
        <v>19426</v>
      </c>
      <c r="C6119" s="148" t="s">
        <v>5237</v>
      </c>
      <c r="D6119" s="149" t="s">
        <v>25754</v>
      </c>
    </row>
    <row r="6120" spans="1:4" ht="13.5" x14ac:dyDescent="0.25">
      <c r="A6120" s="148">
        <v>85171</v>
      </c>
      <c r="B6120" s="148" t="s">
        <v>19427</v>
      </c>
      <c r="C6120" s="148" t="s">
        <v>5237</v>
      </c>
      <c r="D6120" s="149" t="s">
        <v>13091</v>
      </c>
    </row>
    <row r="6121" spans="1:4" ht="13.5" x14ac:dyDescent="0.25">
      <c r="A6121" s="148" t="s">
        <v>25755</v>
      </c>
      <c r="B6121" s="148" t="s">
        <v>25756</v>
      </c>
      <c r="C6121" s="148" t="s">
        <v>5570</v>
      </c>
      <c r="D6121" s="149" t="s">
        <v>25757</v>
      </c>
    </row>
    <row r="6122" spans="1:4" ht="13.5" x14ac:dyDescent="0.25">
      <c r="A6122" s="148" t="s">
        <v>19428</v>
      </c>
      <c r="B6122" s="148" t="s">
        <v>19429</v>
      </c>
      <c r="C6122" s="148" t="s">
        <v>5570</v>
      </c>
      <c r="D6122" s="149" t="s">
        <v>21530</v>
      </c>
    </row>
    <row r="6123" spans="1:4" ht="13.5" x14ac:dyDescent="0.25">
      <c r="A6123" s="148" t="s">
        <v>25758</v>
      </c>
      <c r="B6123" s="148" t="s">
        <v>25759</v>
      </c>
      <c r="C6123" s="148" t="s">
        <v>5304</v>
      </c>
      <c r="D6123" s="149" t="s">
        <v>25760</v>
      </c>
    </row>
    <row r="6124" spans="1:4" ht="13.5" x14ac:dyDescent="0.25">
      <c r="A6124" s="148">
        <v>98509</v>
      </c>
      <c r="B6124" s="148" t="s">
        <v>11970</v>
      </c>
      <c r="C6124" s="148" t="s">
        <v>5304</v>
      </c>
      <c r="D6124" s="149" t="s">
        <v>21888</v>
      </c>
    </row>
    <row r="6125" spans="1:4" ht="13.5" x14ac:dyDescent="0.25">
      <c r="A6125" s="148">
        <v>98510</v>
      </c>
      <c r="B6125" s="148" t="s">
        <v>11971</v>
      </c>
      <c r="C6125" s="148" t="s">
        <v>5304</v>
      </c>
      <c r="D6125" s="149" t="s">
        <v>20676</v>
      </c>
    </row>
    <row r="6126" spans="1:4" ht="13.5" x14ac:dyDescent="0.25">
      <c r="A6126" s="148">
        <v>98511</v>
      </c>
      <c r="B6126" s="148" t="s">
        <v>11972</v>
      </c>
      <c r="C6126" s="148" t="s">
        <v>5304</v>
      </c>
      <c r="D6126" s="149" t="s">
        <v>14374</v>
      </c>
    </row>
    <row r="6127" spans="1:4" ht="13.5" x14ac:dyDescent="0.25">
      <c r="A6127" s="148">
        <v>98516</v>
      </c>
      <c r="B6127" s="148" t="s">
        <v>11973</v>
      </c>
      <c r="C6127" s="148" t="s">
        <v>5304</v>
      </c>
      <c r="D6127" s="149" t="s">
        <v>25761</v>
      </c>
    </row>
    <row r="6128" spans="1:4" ht="13.5" x14ac:dyDescent="0.25">
      <c r="A6128" s="148">
        <v>98519</v>
      </c>
      <c r="B6128" s="148" t="s">
        <v>11974</v>
      </c>
      <c r="C6128" s="148" t="s">
        <v>5570</v>
      </c>
      <c r="D6128" s="149" t="s">
        <v>13256</v>
      </c>
    </row>
    <row r="6129" spans="1:4" ht="13.5" x14ac:dyDescent="0.25">
      <c r="A6129" s="148">
        <v>98520</v>
      </c>
      <c r="B6129" s="148" t="s">
        <v>11975</v>
      </c>
      <c r="C6129" s="148" t="s">
        <v>5570</v>
      </c>
      <c r="D6129" s="149" t="s">
        <v>12515</v>
      </c>
    </row>
    <row r="6130" spans="1:4" ht="13.5" x14ac:dyDescent="0.25">
      <c r="A6130" s="148">
        <v>98521</v>
      </c>
      <c r="B6130" s="148" t="s">
        <v>11976</v>
      </c>
      <c r="C6130" s="148" t="s">
        <v>5570</v>
      </c>
      <c r="D6130" s="149" t="s">
        <v>13211</v>
      </c>
    </row>
    <row r="6131" spans="1:4" ht="13.5" x14ac:dyDescent="0.25">
      <c r="A6131" s="148">
        <v>98522</v>
      </c>
      <c r="B6131" s="148" t="s">
        <v>11977</v>
      </c>
      <c r="C6131" s="148" t="s">
        <v>5237</v>
      </c>
      <c r="D6131" s="149" t="s">
        <v>25762</v>
      </c>
    </row>
    <row r="6132" spans="1:4" ht="13.5" x14ac:dyDescent="0.25">
      <c r="A6132" s="148">
        <v>98524</v>
      </c>
      <c r="B6132" s="148" t="s">
        <v>11978</v>
      </c>
      <c r="C6132" s="148" t="s">
        <v>5570</v>
      </c>
      <c r="D6132" s="149" t="s">
        <v>13130</v>
      </c>
    </row>
    <row r="6133" spans="1:4" ht="13.5" x14ac:dyDescent="0.25">
      <c r="A6133" s="148">
        <v>85179</v>
      </c>
      <c r="B6133" s="148" t="s">
        <v>25763</v>
      </c>
      <c r="C6133" s="148" t="s">
        <v>5570</v>
      </c>
      <c r="D6133" s="149" t="s">
        <v>13230</v>
      </c>
    </row>
    <row r="6134" spans="1:4" ht="13.5" x14ac:dyDescent="0.25">
      <c r="A6134" s="148">
        <v>85180</v>
      </c>
      <c r="B6134" s="148" t="s">
        <v>25764</v>
      </c>
      <c r="C6134" s="148" t="s">
        <v>5570</v>
      </c>
      <c r="D6134" s="149" t="s">
        <v>13230</v>
      </c>
    </row>
    <row r="6135" spans="1:4" ht="13.5" x14ac:dyDescent="0.25">
      <c r="A6135" s="148">
        <v>98503</v>
      </c>
      <c r="B6135" s="148" t="s">
        <v>11979</v>
      </c>
      <c r="C6135" s="148" t="s">
        <v>5570</v>
      </c>
      <c r="D6135" s="149" t="s">
        <v>15830</v>
      </c>
    </row>
    <row r="6136" spans="1:4" ht="13.5" x14ac:dyDescent="0.25">
      <c r="A6136" s="148">
        <v>98504</v>
      </c>
      <c r="B6136" s="148" t="s">
        <v>11980</v>
      </c>
      <c r="C6136" s="148" t="s">
        <v>5570</v>
      </c>
      <c r="D6136" s="149" t="s">
        <v>12726</v>
      </c>
    </row>
    <row r="6137" spans="1:4" ht="13.5" x14ac:dyDescent="0.25">
      <c r="A6137" s="148">
        <v>98505</v>
      </c>
      <c r="B6137" s="148" t="s">
        <v>11981</v>
      </c>
      <c r="C6137" s="148" t="s">
        <v>5570</v>
      </c>
      <c r="D6137" s="149" t="s">
        <v>25765</v>
      </c>
    </row>
    <row r="6138" spans="1:4" ht="13.5" x14ac:dyDescent="0.25">
      <c r="A6138" s="148">
        <v>85184</v>
      </c>
      <c r="B6138" s="148" t="s">
        <v>25766</v>
      </c>
      <c r="C6138" s="148" t="s">
        <v>5570</v>
      </c>
      <c r="D6138" s="149" t="s">
        <v>13404</v>
      </c>
    </row>
    <row r="6139" spans="1:4" ht="13.5" x14ac:dyDescent="0.25">
      <c r="A6139" s="148">
        <v>85185</v>
      </c>
      <c r="B6139" s="148" t="s">
        <v>25767</v>
      </c>
      <c r="C6139" s="148" t="s">
        <v>5570</v>
      </c>
      <c r="D6139" s="149" t="s">
        <v>12683</v>
      </c>
    </row>
    <row r="6140" spans="1:4" ht="13.5" x14ac:dyDescent="0.25">
      <c r="A6140" s="148">
        <v>98525</v>
      </c>
      <c r="B6140" s="148" t="s">
        <v>12004</v>
      </c>
      <c r="C6140" s="148" t="s">
        <v>5570</v>
      </c>
      <c r="D6140" s="149" t="s">
        <v>20582</v>
      </c>
    </row>
    <row r="6141" spans="1:4" ht="13.5" x14ac:dyDescent="0.25">
      <c r="A6141" s="148">
        <v>98526</v>
      </c>
      <c r="B6141" s="148" t="s">
        <v>12005</v>
      </c>
      <c r="C6141" s="148" t="s">
        <v>5304</v>
      </c>
      <c r="D6141" s="149" t="s">
        <v>12481</v>
      </c>
    </row>
    <row r="6142" spans="1:4" ht="13.5" x14ac:dyDescent="0.25">
      <c r="A6142" s="148">
        <v>98527</v>
      </c>
      <c r="B6142" s="148" t="s">
        <v>12006</v>
      </c>
      <c r="C6142" s="148" t="s">
        <v>5304</v>
      </c>
      <c r="D6142" s="149" t="s">
        <v>25768</v>
      </c>
    </row>
    <row r="6143" spans="1:4" ht="13.5" x14ac:dyDescent="0.25">
      <c r="A6143" s="148">
        <v>98528</v>
      </c>
      <c r="B6143" s="148" t="s">
        <v>12007</v>
      </c>
      <c r="C6143" s="148" t="s">
        <v>5304</v>
      </c>
      <c r="D6143" s="149" t="s">
        <v>25769</v>
      </c>
    </row>
    <row r="6144" spans="1:4" ht="13.5" x14ac:dyDescent="0.25">
      <c r="A6144" s="148">
        <v>98529</v>
      </c>
      <c r="B6144" s="148" t="s">
        <v>12008</v>
      </c>
      <c r="C6144" s="148" t="s">
        <v>5304</v>
      </c>
      <c r="D6144" s="149" t="s">
        <v>17098</v>
      </c>
    </row>
    <row r="6145" spans="1:4" ht="13.5" x14ac:dyDescent="0.25">
      <c r="A6145" s="148">
        <v>98530</v>
      </c>
      <c r="B6145" s="148" t="s">
        <v>12009</v>
      </c>
      <c r="C6145" s="148" t="s">
        <v>5304</v>
      </c>
      <c r="D6145" s="149" t="s">
        <v>23500</v>
      </c>
    </row>
    <row r="6146" spans="1:4" ht="13.5" x14ac:dyDescent="0.25">
      <c r="A6146" s="148">
        <v>98531</v>
      </c>
      <c r="B6146" s="148" t="s">
        <v>12010</v>
      </c>
      <c r="C6146" s="148" t="s">
        <v>5304</v>
      </c>
      <c r="D6146" s="149" t="s">
        <v>24116</v>
      </c>
    </row>
    <row r="6147" spans="1:4" ht="13.5" x14ac:dyDescent="0.25">
      <c r="A6147" s="148">
        <v>98532</v>
      </c>
      <c r="B6147" s="148" t="s">
        <v>12011</v>
      </c>
      <c r="C6147" s="148" t="s">
        <v>5304</v>
      </c>
      <c r="D6147" s="149" t="s">
        <v>25770</v>
      </c>
    </row>
    <row r="6148" spans="1:4" ht="13.5" x14ac:dyDescent="0.25">
      <c r="A6148" s="148">
        <v>98533</v>
      </c>
      <c r="B6148" s="148" t="s">
        <v>12012</v>
      </c>
      <c r="C6148" s="148" t="s">
        <v>5304</v>
      </c>
      <c r="D6148" s="149" t="s">
        <v>25771</v>
      </c>
    </row>
    <row r="6149" spans="1:4" ht="13.5" x14ac:dyDescent="0.25">
      <c r="A6149" s="148">
        <v>98534</v>
      </c>
      <c r="B6149" s="148" t="s">
        <v>12013</v>
      </c>
      <c r="C6149" s="148" t="s">
        <v>5304</v>
      </c>
      <c r="D6149" s="149" t="s">
        <v>25772</v>
      </c>
    </row>
    <row r="6150" spans="1:4" ht="13.5" x14ac:dyDescent="0.25">
      <c r="A6150" s="148">
        <v>98535</v>
      </c>
      <c r="B6150" s="148" t="s">
        <v>12014</v>
      </c>
      <c r="C6150" s="148" t="s">
        <v>5304</v>
      </c>
      <c r="D6150" s="149" t="s">
        <v>25773</v>
      </c>
    </row>
    <row r="6151" spans="1:4" ht="13.5" x14ac:dyDescent="0.25">
      <c r="A6151" s="148">
        <v>88238</v>
      </c>
      <c r="B6151" s="148" t="s">
        <v>12015</v>
      </c>
      <c r="C6151" s="148" t="s">
        <v>5894</v>
      </c>
      <c r="D6151" s="149" t="s">
        <v>21300</v>
      </c>
    </row>
    <row r="6152" spans="1:4" ht="13.5" x14ac:dyDescent="0.25">
      <c r="A6152" s="148">
        <v>88239</v>
      </c>
      <c r="B6152" s="148" t="s">
        <v>12016</v>
      </c>
      <c r="C6152" s="148" t="s">
        <v>5894</v>
      </c>
      <c r="D6152" s="149" t="s">
        <v>15545</v>
      </c>
    </row>
    <row r="6153" spans="1:4" ht="13.5" x14ac:dyDescent="0.25">
      <c r="A6153" s="148">
        <v>88240</v>
      </c>
      <c r="B6153" s="148" t="s">
        <v>12017</v>
      </c>
      <c r="C6153" s="148" t="s">
        <v>5894</v>
      </c>
      <c r="D6153" s="149" t="s">
        <v>15774</v>
      </c>
    </row>
    <row r="6154" spans="1:4" ht="13.5" x14ac:dyDescent="0.25">
      <c r="A6154" s="148">
        <v>88241</v>
      </c>
      <c r="B6154" s="148" t="s">
        <v>12018</v>
      </c>
      <c r="C6154" s="148" t="s">
        <v>5894</v>
      </c>
      <c r="D6154" s="149" t="s">
        <v>16660</v>
      </c>
    </row>
    <row r="6155" spans="1:4" ht="13.5" x14ac:dyDescent="0.25">
      <c r="A6155" s="148">
        <v>88242</v>
      </c>
      <c r="B6155" s="148" t="s">
        <v>12019</v>
      </c>
      <c r="C6155" s="148" t="s">
        <v>5894</v>
      </c>
      <c r="D6155" s="149" t="s">
        <v>15081</v>
      </c>
    </row>
    <row r="6156" spans="1:4" ht="13.5" x14ac:dyDescent="0.25">
      <c r="A6156" s="148">
        <v>88243</v>
      </c>
      <c r="B6156" s="148" t="s">
        <v>12020</v>
      </c>
      <c r="C6156" s="148" t="s">
        <v>5894</v>
      </c>
      <c r="D6156" s="149" t="s">
        <v>22160</v>
      </c>
    </row>
    <row r="6157" spans="1:4" ht="13.5" x14ac:dyDescent="0.25">
      <c r="A6157" s="148">
        <v>88245</v>
      </c>
      <c r="B6157" s="148" t="s">
        <v>12021</v>
      </c>
      <c r="C6157" s="148" t="s">
        <v>5894</v>
      </c>
      <c r="D6157" s="149" t="s">
        <v>13339</v>
      </c>
    </row>
    <row r="6158" spans="1:4" ht="13.5" x14ac:dyDescent="0.25">
      <c r="A6158" s="148">
        <v>88246</v>
      </c>
      <c r="B6158" s="148" t="s">
        <v>12022</v>
      </c>
      <c r="C6158" s="148" t="s">
        <v>5894</v>
      </c>
      <c r="D6158" s="149" t="s">
        <v>25281</v>
      </c>
    </row>
    <row r="6159" spans="1:4" ht="13.5" x14ac:dyDescent="0.25">
      <c r="A6159" s="148">
        <v>88247</v>
      </c>
      <c r="B6159" s="148" t="s">
        <v>12023</v>
      </c>
      <c r="C6159" s="148" t="s">
        <v>5894</v>
      </c>
      <c r="D6159" s="149" t="s">
        <v>15681</v>
      </c>
    </row>
    <row r="6160" spans="1:4" ht="13.5" x14ac:dyDescent="0.25">
      <c r="A6160" s="148">
        <v>88248</v>
      </c>
      <c r="B6160" s="148" t="s">
        <v>12024</v>
      </c>
      <c r="C6160" s="148" t="s">
        <v>5894</v>
      </c>
      <c r="D6160" s="149" t="s">
        <v>12592</v>
      </c>
    </row>
    <row r="6161" spans="1:4" ht="13.5" x14ac:dyDescent="0.25">
      <c r="A6161" s="148">
        <v>88249</v>
      </c>
      <c r="B6161" s="148" t="s">
        <v>12025</v>
      </c>
      <c r="C6161" s="148" t="s">
        <v>5894</v>
      </c>
      <c r="D6161" s="149" t="s">
        <v>12622</v>
      </c>
    </row>
    <row r="6162" spans="1:4" ht="13.5" x14ac:dyDescent="0.25">
      <c r="A6162" s="148">
        <v>88250</v>
      </c>
      <c r="B6162" s="148" t="s">
        <v>12026</v>
      </c>
      <c r="C6162" s="148" t="s">
        <v>5894</v>
      </c>
      <c r="D6162" s="149" t="s">
        <v>16676</v>
      </c>
    </row>
    <row r="6163" spans="1:4" ht="13.5" x14ac:dyDescent="0.25">
      <c r="A6163" s="148">
        <v>88251</v>
      </c>
      <c r="B6163" s="148" t="s">
        <v>12027</v>
      </c>
      <c r="C6163" s="148" t="s">
        <v>5894</v>
      </c>
      <c r="D6163" s="149" t="s">
        <v>25774</v>
      </c>
    </row>
    <row r="6164" spans="1:4" ht="13.5" x14ac:dyDescent="0.25">
      <c r="A6164" s="148">
        <v>88252</v>
      </c>
      <c r="B6164" s="148" t="s">
        <v>12028</v>
      </c>
      <c r="C6164" s="148" t="s">
        <v>5894</v>
      </c>
      <c r="D6164" s="149" t="s">
        <v>25775</v>
      </c>
    </row>
    <row r="6165" spans="1:4" ht="13.5" x14ac:dyDescent="0.25">
      <c r="A6165" s="148">
        <v>88253</v>
      </c>
      <c r="B6165" s="148" t="s">
        <v>12029</v>
      </c>
      <c r="C6165" s="148" t="s">
        <v>5894</v>
      </c>
      <c r="D6165" s="149" t="s">
        <v>20846</v>
      </c>
    </row>
    <row r="6166" spans="1:4" ht="13.5" x14ac:dyDescent="0.25">
      <c r="A6166" s="148">
        <v>88255</v>
      </c>
      <c r="B6166" s="148" t="s">
        <v>12030</v>
      </c>
      <c r="C6166" s="148" t="s">
        <v>5894</v>
      </c>
      <c r="D6166" s="149" t="s">
        <v>14684</v>
      </c>
    </row>
    <row r="6167" spans="1:4" ht="13.5" x14ac:dyDescent="0.25">
      <c r="A6167" s="148">
        <v>88256</v>
      </c>
      <c r="B6167" s="148" t="s">
        <v>12031</v>
      </c>
      <c r="C6167" s="148" t="s">
        <v>5894</v>
      </c>
      <c r="D6167" s="149" t="s">
        <v>12483</v>
      </c>
    </row>
    <row r="6168" spans="1:4" ht="13.5" x14ac:dyDescent="0.25">
      <c r="A6168" s="148">
        <v>88257</v>
      </c>
      <c r="B6168" s="148" t="s">
        <v>12032</v>
      </c>
      <c r="C6168" s="148" t="s">
        <v>5894</v>
      </c>
      <c r="D6168" s="149" t="s">
        <v>21565</v>
      </c>
    </row>
    <row r="6169" spans="1:4" ht="13.5" x14ac:dyDescent="0.25">
      <c r="A6169" s="148">
        <v>88258</v>
      </c>
      <c r="B6169" s="148" t="s">
        <v>12033</v>
      </c>
      <c r="C6169" s="148" t="s">
        <v>5894</v>
      </c>
      <c r="D6169" s="149" t="s">
        <v>21424</v>
      </c>
    </row>
    <row r="6170" spans="1:4" ht="13.5" x14ac:dyDescent="0.25">
      <c r="A6170" s="148">
        <v>88259</v>
      </c>
      <c r="B6170" s="148" t="s">
        <v>19430</v>
      </c>
      <c r="C6170" s="148" t="s">
        <v>5894</v>
      </c>
      <c r="D6170" s="149" t="s">
        <v>21687</v>
      </c>
    </row>
    <row r="6171" spans="1:4" ht="13.5" x14ac:dyDescent="0.25">
      <c r="A6171" s="148">
        <v>88260</v>
      </c>
      <c r="B6171" s="148" t="s">
        <v>12034</v>
      </c>
      <c r="C6171" s="148" t="s">
        <v>5894</v>
      </c>
      <c r="D6171" s="149" t="s">
        <v>24536</v>
      </c>
    </row>
    <row r="6172" spans="1:4" ht="13.5" x14ac:dyDescent="0.25">
      <c r="A6172" s="148">
        <v>88261</v>
      </c>
      <c r="B6172" s="148" t="s">
        <v>12035</v>
      </c>
      <c r="C6172" s="148" t="s">
        <v>5894</v>
      </c>
      <c r="D6172" s="149" t="s">
        <v>25776</v>
      </c>
    </row>
    <row r="6173" spans="1:4" ht="13.5" x14ac:dyDescent="0.25">
      <c r="A6173" s="148">
        <v>88262</v>
      </c>
      <c r="B6173" s="148" t="s">
        <v>12036</v>
      </c>
      <c r="C6173" s="148" t="s">
        <v>5894</v>
      </c>
      <c r="D6173" s="149" t="s">
        <v>20866</v>
      </c>
    </row>
    <row r="6174" spans="1:4" ht="13.5" x14ac:dyDescent="0.25">
      <c r="A6174" s="148">
        <v>88263</v>
      </c>
      <c r="B6174" s="148" t="s">
        <v>12037</v>
      </c>
      <c r="C6174" s="148" t="s">
        <v>5894</v>
      </c>
      <c r="D6174" s="149" t="s">
        <v>20701</v>
      </c>
    </row>
    <row r="6175" spans="1:4" ht="13.5" x14ac:dyDescent="0.25">
      <c r="A6175" s="148">
        <v>88264</v>
      </c>
      <c r="B6175" s="148" t="s">
        <v>12038</v>
      </c>
      <c r="C6175" s="148" t="s">
        <v>5894</v>
      </c>
      <c r="D6175" s="149" t="s">
        <v>25777</v>
      </c>
    </row>
    <row r="6176" spans="1:4" ht="13.5" x14ac:dyDescent="0.25">
      <c r="A6176" s="148">
        <v>88265</v>
      </c>
      <c r="B6176" s="148" t="s">
        <v>12039</v>
      </c>
      <c r="C6176" s="148" t="s">
        <v>5894</v>
      </c>
      <c r="D6176" s="149" t="s">
        <v>25777</v>
      </c>
    </row>
    <row r="6177" spans="1:4" ht="13.5" x14ac:dyDescent="0.25">
      <c r="A6177" s="148">
        <v>88266</v>
      </c>
      <c r="B6177" s="148" t="s">
        <v>12040</v>
      </c>
      <c r="C6177" s="148" t="s">
        <v>5894</v>
      </c>
      <c r="D6177" s="149" t="s">
        <v>15035</v>
      </c>
    </row>
    <row r="6178" spans="1:4" ht="13.5" x14ac:dyDescent="0.25">
      <c r="A6178" s="148">
        <v>88267</v>
      </c>
      <c r="B6178" s="148" t="s">
        <v>12041</v>
      </c>
      <c r="C6178" s="148" t="s">
        <v>5894</v>
      </c>
      <c r="D6178" s="149" t="s">
        <v>25778</v>
      </c>
    </row>
    <row r="6179" spans="1:4" ht="13.5" x14ac:dyDescent="0.25">
      <c r="A6179" s="148">
        <v>88268</v>
      </c>
      <c r="B6179" s="148" t="s">
        <v>19431</v>
      </c>
      <c r="C6179" s="148" t="s">
        <v>5894</v>
      </c>
      <c r="D6179" s="149" t="s">
        <v>16811</v>
      </c>
    </row>
    <row r="6180" spans="1:4" ht="13.5" x14ac:dyDescent="0.25">
      <c r="A6180" s="148">
        <v>88269</v>
      </c>
      <c r="B6180" s="148" t="s">
        <v>12042</v>
      </c>
      <c r="C6180" s="148" t="s">
        <v>5894</v>
      </c>
      <c r="D6180" s="149" t="s">
        <v>13339</v>
      </c>
    </row>
    <row r="6181" spans="1:4" ht="13.5" x14ac:dyDescent="0.25">
      <c r="A6181" s="148">
        <v>88270</v>
      </c>
      <c r="B6181" s="148" t="s">
        <v>12043</v>
      </c>
      <c r="C6181" s="148" t="s">
        <v>5894</v>
      </c>
      <c r="D6181" s="149" t="s">
        <v>24607</v>
      </c>
    </row>
    <row r="6182" spans="1:4" ht="13.5" x14ac:dyDescent="0.25">
      <c r="A6182" s="148">
        <v>88272</v>
      </c>
      <c r="B6182" s="148" t="s">
        <v>12044</v>
      </c>
      <c r="C6182" s="148" t="s">
        <v>5894</v>
      </c>
      <c r="D6182" s="149" t="s">
        <v>14027</v>
      </c>
    </row>
    <row r="6183" spans="1:4" ht="13.5" x14ac:dyDescent="0.25">
      <c r="A6183" s="148">
        <v>88273</v>
      </c>
      <c r="B6183" s="148" t="s">
        <v>12045</v>
      </c>
      <c r="C6183" s="148" t="s">
        <v>5894</v>
      </c>
      <c r="D6183" s="149" t="s">
        <v>25779</v>
      </c>
    </row>
    <row r="6184" spans="1:4" ht="13.5" x14ac:dyDescent="0.25">
      <c r="A6184" s="148">
        <v>88274</v>
      </c>
      <c r="B6184" s="148" t="s">
        <v>12046</v>
      </c>
      <c r="C6184" s="148" t="s">
        <v>5894</v>
      </c>
      <c r="D6184" s="149" t="s">
        <v>23066</v>
      </c>
    </row>
    <row r="6185" spans="1:4" ht="13.5" x14ac:dyDescent="0.25">
      <c r="A6185" s="148">
        <v>88275</v>
      </c>
      <c r="B6185" s="148" t="s">
        <v>12047</v>
      </c>
      <c r="C6185" s="148" t="s">
        <v>5894</v>
      </c>
      <c r="D6185" s="149" t="s">
        <v>25422</v>
      </c>
    </row>
    <row r="6186" spans="1:4" ht="13.5" x14ac:dyDescent="0.25">
      <c r="A6186" s="148">
        <v>88277</v>
      </c>
      <c r="B6186" s="148" t="s">
        <v>12048</v>
      </c>
      <c r="C6186" s="148" t="s">
        <v>5894</v>
      </c>
      <c r="D6186" s="149" t="s">
        <v>15384</v>
      </c>
    </row>
    <row r="6187" spans="1:4" ht="13.5" x14ac:dyDescent="0.25">
      <c r="A6187" s="148">
        <v>88278</v>
      </c>
      <c r="B6187" s="148" t="s">
        <v>12049</v>
      </c>
      <c r="C6187" s="148" t="s">
        <v>5894</v>
      </c>
      <c r="D6187" s="149" t="s">
        <v>21829</v>
      </c>
    </row>
    <row r="6188" spans="1:4" ht="13.5" x14ac:dyDescent="0.25">
      <c r="A6188" s="148">
        <v>88279</v>
      </c>
      <c r="B6188" s="148" t="s">
        <v>12050</v>
      </c>
      <c r="C6188" s="148" t="s">
        <v>5894</v>
      </c>
      <c r="D6188" s="149" t="s">
        <v>15415</v>
      </c>
    </row>
    <row r="6189" spans="1:4" ht="13.5" x14ac:dyDescent="0.25">
      <c r="A6189" s="148">
        <v>88281</v>
      </c>
      <c r="B6189" s="148" t="s">
        <v>12051</v>
      </c>
      <c r="C6189" s="148" t="s">
        <v>5894</v>
      </c>
      <c r="D6189" s="149" t="s">
        <v>20300</v>
      </c>
    </row>
    <row r="6190" spans="1:4" ht="13.5" x14ac:dyDescent="0.25">
      <c r="A6190" s="148">
        <v>88282</v>
      </c>
      <c r="B6190" s="148" t="s">
        <v>12052</v>
      </c>
      <c r="C6190" s="148" t="s">
        <v>5894</v>
      </c>
      <c r="D6190" s="149" t="s">
        <v>22052</v>
      </c>
    </row>
    <row r="6191" spans="1:4" ht="13.5" x14ac:dyDescent="0.25">
      <c r="A6191" s="148">
        <v>88283</v>
      </c>
      <c r="B6191" s="148" t="s">
        <v>12053</v>
      </c>
      <c r="C6191" s="148" t="s">
        <v>5894</v>
      </c>
      <c r="D6191" s="149" t="s">
        <v>20009</v>
      </c>
    </row>
    <row r="6192" spans="1:4" ht="13.5" x14ac:dyDescent="0.25">
      <c r="A6192" s="148">
        <v>88284</v>
      </c>
      <c r="B6192" s="148" t="s">
        <v>12054</v>
      </c>
      <c r="C6192" s="148" t="s">
        <v>5894</v>
      </c>
      <c r="D6192" s="149" t="s">
        <v>12446</v>
      </c>
    </row>
    <row r="6193" spans="1:4" ht="13.5" x14ac:dyDescent="0.25">
      <c r="A6193" s="148">
        <v>88285</v>
      </c>
      <c r="B6193" s="148" t="s">
        <v>12055</v>
      </c>
      <c r="C6193" s="148" t="s">
        <v>5894</v>
      </c>
      <c r="D6193" s="149" t="s">
        <v>22577</v>
      </c>
    </row>
    <row r="6194" spans="1:4" ht="13.5" x14ac:dyDescent="0.25">
      <c r="A6194" s="148">
        <v>88286</v>
      </c>
      <c r="B6194" s="148" t="s">
        <v>12056</v>
      </c>
      <c r="C6194" s="148" t="s">
        <v>5894</v>
      </c>
      <c r="D6194" s="149" t="s">
        <v>23772</v>
      </c>
    </row>
    <row r="6195" spans="1:4" ht="13.5" x14ac:dyDescent="0.25">
      <c r="A6195" s="148">
        <v>88288</v>
      </c>
      <c r="B6195" s="148" t="s">
        <v>12057</v>
      </c>
      <c r="C6195" s="148" t="s">
        <v>5894</v>
      </c>
      <c r="D6195" s="149" t="s">
        <v>12591</v>
      </c>
    </row>
    <row r="6196" spans="1:4" ht="13.5" x14ac:dyDescent="0.25">
      <c r="A6196" s="148">
        <v>88291</v>
      </c>
      <c r="B6196" s="148" t="s">
        <v>12058</v>
      </c>
      <c r="C6196" s="148" t="s">
        <v>5894</v>
      </c>
      <c r="D6196" s="149" t="s">
        <v>16407</v>
      </c>
    </row>
    <row r="6197" spans="1:4" ht="13.5" x14ac:dyDescent="0.25">
      <c r="A6197" s="148">
        <v>88292</v>
      </c>
      <c r="B6197" s="148" t="s">
        <v>12059</v>
      </c>
      <c r="C6197" s="148" t="s">
        <v>5894</v>
      </c>
      <c r="D6197" s="149" t="s">
        <v>15957</v>
      </c>
    </row>
    <row r="6198" spans="1:4" ht="13.5" x14ac:dyDescent="0.25">
      <c r="A6198" s="148">
        <v>88293</v>
      </c>
      <c r="B6198" s="148" t="s">
        <v>12060</v>
      </c>
      <c r="C6198" s="148" t="s">
        <v>5894</v>
      </c>
      <c r="D6198" s="149" t="s">
        <v>16232</v>
      </c>
    </row>
    <row r="6199" spans="1:4" ht="13.5" x14ac:dyDescent="0.25">
      <c r="A6199" s="148">
        <v>88294</v>
      </c>
      <c r="B6199" s="148" t="s">
        <v>12061</v>
      </c>
      <c r="C6199" s="148" t="s">
        <v>5894</v>
      </c>
      <c r="D6199" s="149" t="s">
        <v>14737</v>
      </c>
    </row>
    <row r="6200" spans="1:4" ht="13.5" x14ac:dyDescent="0.25">
      <c r="A6200" s="148">
        <v>88295</v>
      </c>
      <c r="B6200" s="148" t="s">
        <v>12062</v>
      </c>
      <c r="C6200" s="148" t="s">
        <v>5894</v>
      </c>
      <c r="D6200" s="149" t="s">
        <v>14229</v>
      </c>
    </row>
    <row r="6201" spans="1:4" ht="13.5" x14ac:dyDescent="0.25">
      <c r="A6201" s="148">
        <v>88296</v>
      </c>
      <c r="B6201" s="148" t="s">
        <v>12063</v>
      </c>
      <c r="C6201" s="148" t="s">
        <v>5894</v>
      </c>
      <c r="D6201" s="149" t="s">
        <v>15833</v>
      </c>
    </row>
    <row r="6202" spans="1:4" ht="13.5" x14ac:dyDescent="0.25">
      <c r="A6202" s="148">
        <v>88297</v>
      </c>
      <c r="B6202" s="148" t="s">
        <v>12064</v>
      </c>
      <c r="C6202" s="148" t="s">
        <v>5894</v>
      </c>
      <c r="D6202" s="149" t="s">
        <v>14941</v>
      </c>
    </row>
    <row r="6203" spans="1:4" ht="13.5" x14ac:dyDescent="0.25">
      <c r="A6203" s="148">
        <v>88298</v>
      </c>
      <c r="B6203" s="148" t="s">
        <v>12065</v>
      </c>
      <c r="C6203" s="148" t="s">
        <v>5894</v>
      </c>
      <c r="D6203" s="149" t="s">
        <v>23733</v>
      </c>
    </row>
    <row r="6204" spans="1:4" ht="13.5" x14ac:dyDescent="0.25">
      <c r="A6204" s="148">
        <v>88299</v>
      </c>
      <c r="B6204" s="148" t="s">
        <v>12066</v>
      </c>
      <c r="C6204" s="148" t="s">
        <v>5894</v>
      </c>
      <c r="D6204" s="149" t="s">
        <v>15838</v>
      </c>
    </row>
    <row r="6205" spans="1:4" ht="13.5" x14ac:dyDescent="0.25">
      <c r="A6205" s="148">
        <v>88300</v>
      </c>
      <c r="B6205" s="148" t="s">
        <v>12067</v>
      </c>
      <c r="C6205" s="148" t="s">
        <v>5894</v>
      </c>
      <c r="D6205" s="149" t="s">
        <v>25780</v>
      </c>
    </row>
    <row r="6206" spans="1:4" ht="13.5" x14ac:dyDescent="0.25">
      <c r="A6206" s="148">
        <v>88301</v>
      </c>
      <c r="B6206" s="148" t="s">
        <v>12068</v>
      </c>
      <c r="C6206" s="148" t="s">
        <v>5894</v>
      </c>
      <c r="D6206" s="149" t="s">
        <v>14194</v>
      </c>
    </row>
    <row r="6207" spans="1:4" ht="13.5" x14ac:dyDescent="0.25">
      <c r="A6207" s="148">
        <v>88302</v>
      </c>
      <c r="B6207" s="148" t="s">
        <v>12069</v>
      </c>
      <c r="C6207" s="148" t="s">
        <v>5894</v>
      </c>
      <c r="D6207" s="149" t="s">
        <v>23063</v>
      </c>
    </row>
    <row r="6208" spans="1:4" ht="13.5" x14ac:dyDescent="0.25">
      <c r="A6208" s="148">
        <v>88303</v>
      </c>
      <c r="B6208" s="148" t="s">
        <v>12070</v>
      </c>
      <c r="C6208" s="148" t="s">
        <v>5894</v>
      </c>
      <c r="D6208" s="149" t="s">
        <v>16450</v>
      </c>
    </row>
    <row r="6209" spans="1:4" ht="13.5" x14ac:dyDescent="0.25">
      <c r="A6209" s="148">
        <v>88304</v>
      </c>
      <c r="B6209" s="148" t="s">
        <v>12071</v>
      </c>
      <c r="C6209" s="148" t="s">
        <v>5894</v>
      </c>
      <c r="D6209" s="149" t="s">
        <v>17322</v>
      </c>
    </row>
    <row r="6210" spans="1:4" ht="13.5" x14ac:dyDescent="0.25">
      <c r="A6210" s="148">
        <v>88306</v>
      </c>
      <c r="B6210" s="148" t="s">
        <v>12072</v>
      </c>
      <c r="C6210" s="148" t="s">
        <v>5894</v>
      </c>
      <c r="D6210" s="149" t="s">
        <v>24455</v>
      </c>
    </row>
    <row r="6211" spans="1:4" ht="13.5" x14ac:dyDescent="0.25">
      <c r="A6211" s="148">
        <v>88307</v>
      </c>
      <c r="B6211" s="148" t="s">
        <v>12073</v>
      </c>
      <c r="C6211" s="148" t="s">
        <v>5894</v>
      </c>
      <c r="D6211" s="149" t="s">
        <v>22264</v>
      </c>
    </row>
    <row r="6212" spans="1:4" ht="13.5" x14ac:dyDescent="0.25">
      <c r="A6212" s="148">
        <v>88308</v>
      </c>
      <c r="B6212" s="148" t="s">
        <v>12074</v>
      </c>
      <c r="C6212" s="148" t="s">
        <v>5894</v>
      </c>
      <c r="D6212" s="149" t="s">
        <v>24844</v>
      </c>
    </row>
    <row r="6213" spans="1:4" ht="13.5" x14ac:dyDescent="0.25">
      <c r="A6213" s="148">
        <v>88309</v>
      </c>
      <c r="B6213" s="148" t="s">
        <v>12075</v>
      </c>
      <c r="C6213" s="148" t="s">
        <v>5894</v>
      </c>
      <c r="D6213" s="149" t="s">
        <v>13938</v>
      </c>
    </row>
    <row r="6214" spans="1:4" ht="13.5" x14ac:dyDescent="0.25">
      <c r="A6214" s="148">
        <v>88310</v>
      </c>
      <c r="B6214" s="148" t="s">
        <v>12076</v>
      </c>
      <c r="C6214" s="148" t="s">
        <v>5894</v>
      </c>
      <c r="D6214" s="149" t="s">
        <v>21478</v>
      </c>
    </row>
    <row r="6215" spans="1:4" ht="13.5" x14ac:dyDescent="0.25">
      <c r="A6215" s="148">
        <v>88311</v>
      </c>
      <c r="B6215" s="148" t="s">
        <v>12077</v>
      </c>
      <c r="C6215" s="148" t="s">
        <v>5894</v>
      </c>
      <c r="D6215" s="149" t="s">
        <v>25781</v>
      </c>
    </row>
    <row r="6216" spans="1:4" ht="13.5" x14ac:dyDescent="0.25">
      <c r="A6216" s="148">
        <v>88312</v>
      </c>
      <c r="B6216" s="148" t="s">
        <v>12078</v>
      </c>
      <c r="C6216" s="148" t="s">
        <v>5894</v>
      </c>
      <c r="D6216" s="149" t="s">
        <v>17454</v>
      </c>
    </row>
    <row r="6217" spans="1:4" ht="13.5" x14ac:dyDescent="0.25">
      <c r="A6217" s="148">
        <v>88313</v>
      </c>
      <c r="B6217" s="148" t="s">
        <v>12079</v>
      </c>
      <c r="C6217" s="148" t="s">
        <v>5894</v>
      </c>
      <c r="D6217" s="149" t="s">
        <v>15579</v>
      </c>
    </row>
    <row r="6218" spans="1:4" ht="13.5" x14ac:dyDescent="0.25">
      <c r="A6218" s="148">
        <v>88314</v>
      </c>
      <c r="B6218" s="148" t="s">
        <v>12080</v>
      </c>
      <c r="C6218" s="148" t="s">
        <v>5894</v>
      </c>
      <c r="D6218" s="149" t="s">
        <v>23766</v>
      </c>
    </row>
    <row r="6219" spans="1:4" ht="13.5" x14ac:dyDescent="0.25">
      <c r="A6219" s="148">
        <v>88315</v>
      </c>
      <c r="B6219" s="148" t="s">
        <v>12081</v>
      </c>
      <c r="C6219" s="148" t="s">
        <v>5894</v>
      </c>
      <c r="D6219" s="149" t="s">
        <v>13339</v>
      </c>
    </row>
    <row r="6220" spans="1:4" ht="13.5" x14ac:dyDescent="0.25">
      <c r="A6220" s="148">
        <v>88316</v>
      </c>
      <c r="B6220" s="148" t="s">
        <v>12082</v>
      </c>
      <c r="C6220" s="148" t="s">
        <v>5894</v>
      </c>
      <c r="D6220" s="149" t="s">
        <v>15081</v>
      </c>
    </row>
    <row r="6221" spans="1:4" ht="13.5" x14ac:dyDescent="0.25">
      <c r="A6221" s="148">
        <v>88317</v>
      </c>
      <c r="B6221" s="148" t="s">
        <v>12083</v>
      </c>
      <c r="C6221" s="148" t="s">
        <v>5894</v>
      </c>
      <c r="D6221" s="149" t="s">
        <v>23066</v>
      </c>
    </row>
    <row r="6222" spans="1:4" ht="13.5" x14ac:dyDescent="0.25">
      <c r="A6222" s="148">
        <v>88318</v>
      </c>
      <c r="B6222" s="148" t="s">
        <v>12084</v>
      </c>
      <c r="C6222" s="148" t="s">
        <v>5894</v>
      </c>
      <c r="D6222" s="149" t="s">
        <v>13343</v>
      </c>
    </row>
    <row r="6223" spans="1:4" ht="13.5" x14ac:dyDescent="0.25">
      <c r="A6223" s="148">
        <v>88320</v>
      </c>
      <c r="B6223" s="148" t="s">
        <v>12085</v>
      </c>
      <c r="C6223" s="148" t="s">
        <v>5894</v>
      </c>
      <c r="D6223" s="149" t="s">
        <v>25296</v>
      </c>
    </row>
    <row r="6224" spans="1:4" ht="13.5" x14ac:dyDescent="0.25">
      <c r="A6224" s="148">
        <v>88321</v>
      </c>
      <c r="B6224" s="148" t="s">
        <v>12086</v>
      </c>
      <c r="C6224" s="148" t="s">
        <v>5894</v>
      </c>
      <c r="D6224" s="149" t="s">
        <v>20225</v>
      </c>
    </row>
    <row r="6225" spans="1:4" ht="13.5" x14ac:dyDescent="0.25">
      <c r="A6225" s="148">
        <v>88322</v>
      </c>
      <c r="B6225" s="148" t="s">
        <v>12087</v>
      </c>
      <c r="C6225" s="148" t="s">
        <v>5894</v>
      </c>
      <c r="D6225" s="149" t="s">
        <v>20866</v>
      </c>
    </row>
    <row r="6226" spans="1:4" ht="13.5" x14ac:dyDescent="0.25">
      <c r="A6226" s="148">
        <v>88323</v>
      </c>
      <c r="B6226" s="148" t="s">
        <v>12088</v>
      </c>
      <c r="C6226" s="148" t="s">
        <v>5894</v>
      </c>
      <c r="D6226" s="149" t="s">
        <v>12569</v>
      </c>
    </row>
    <row r="6227" spans="1:4" ht="13.5" x14ac:dyDescent="0.25">
      <c r="A6227" s="148">
        <v>88324</v>
      </c>
      <c r="B6227" s="148" t="s">
        <v>12089</v>
      </c>
      <c r="C6227" s="148" t="s">
        <v>5894</v>
      </c>
      <c r="D6227" s="149" t="s">
        <v>20744</v>
      </c>
    </row>
    <row r="6228" spans="1:4" ht="13.5" x14ac:dyDescent="0.25">
      <c r="A6228" s="148">
        <v>88325</v>
      </c>
      <c r="B6228" s="148" t="s">
        <v>12090</v>
      </c>
      <c r="C6228" s="148" t="s">
        <v>5894</v>
      </c>
      <c r="D6228" s="149" t="s">
        <v>22160</v>
      </c>
    </row>
    <row r="6229" spans="1:4" ht="13.5" x14ac:dyDescent="0.25">
      <c r="A6229" s="148">
        <v>88326</v>
      </c>
      <c r="B6229" s="148" t="s">
        <v>12091</v>
      </c>
      <c r="C6229" s="148" t="s">
        <v>5894</v>
      </c>
      <c r="D6229" s="149" t="s">
        <v>14593</v>
      </c>
    </row>
    <row r="6230" spans="1:4" ht="13.5" x14ac:dyDescent="0.25">
      <c r="A6230" s="148">
        <v>88377</v>
      </c>
      <c r="B6230" s="148" t="s">
        <v>12092</v>
      </c>
      <c r="C6230" s="148" t="s">
        <v>5894</v>
      </c>
      <c r="D6230" s="149" t="s">
        <v>15677</v>
      </c>
    </row>
    <row r="6231" spans="1:4" ht="13.5" x14ac:dyDescent="0.25">
      <c r="A6231" s="148">
        <v>88441</v>
      </c>
      <c r="B6231" s="148" t="s">
        <v>12093</v>
      </c>
      <c r="C6231" s="148" t="s">
        <v>5894</v>
      </c>
      <c r="D6231" s="149" t="s">
        <v>21757</v>
      </c>
    </row>
    <row r="6232" spans="1:4" ht="13.5" x14ac:dyDescent="0.25">
      <c r="A6232" s="148">
        <v>88597</v>
      </c>
      <c r="B6232" s="148" t="s">
        <v>12094</v>
      </c>
      <c r="C6232" s="148" t="s">
        <v>5894</v>
      </c>
      <c r="D6232" s="149" t="s">
        <v>16318</v>
      </c>
    </row>
    <row r="6233" spans="1:4" ht="13.5" x14ac:dyDescent="0.25">
      <c r="A6233" s="148">
        <v>90766</v>
      </c>
      <c r="B6233" s="148" t="s">
        <v>12095</v>
      </c>
      <c r="C6233" s="148" t="s">
        <v>5894</v>
      </c>
      <c r="D6233" s="149" t="s">
        <v>14763</v>
      </c>
    </row>
    <row r="6234" spans="1:4" ht="13.5" x14ac:dyDescent="0.25">
      <c r="A6234" s="148">
        <v>90767</v>
      </c>
      <c r="B6234" s="148" t="s">
        <v>12096</v>
      </c>
      <c r="C6234" s="148" t="s">
        <v>5894</v>
      </c>
      <c r="D6234" s="149" t="s">
        <v>25782</v>
      </c>
    </row>
    <row r="6235" spans="1:4" ht="13.5" x14ac:dyDescent="0.25">
      <c r="A6235" s="148">
        <v>90768</v>
      </c>
      <c r="B6235" s="148" t="s">
        <v>12097</v>
      </c>
      <c r="C6235" s="148" t="s">
        <v>5894</v>
      </c>
      <c r="D6235" s="149" t="s">
        <v>25783</v>
      </c>
    </row>
    <row r="6236" spans="1:4" ht="13.5" x14ac:dyDescent="0.25">
      <c r="A6236" s="148">
        <v>90769</v>
      </c>
      <c r="B6236" s="148" t="s">
        <v>12098</v>
      </c>
      <c r="C6236" s="148" t="s">
        <v>5894</v>
      </c>
      <c r="D6236" s="149" t="s">
        <v>25784</v>
      </c>
    </row>
    <row r="6237" spans="1:4" ht="13.5" x14ac:dyDescent="0.25">
      <c r="A6237" s="148">
        <v>90770</v>
      </c>
      <c r="B6237" s="148" t="s">
        <v>12099</v>
      </c>
      <c r="C6237" s="148" t="s">
        <v>5894</v>
      </c>
      <c r="D6237" s="149" t="s">
        <v>22295</v>
      </c>
    </row>
    <row r="6238" spans="1:4" ht="13.5" x14ac:dyDescent="0.25">
      <c r="A6238" s="148">
        <v>90771</v>
      </c>
      <c r="B6238" s="148" t="s">
        <v>12100</v>
      </c>
      <c r="C6238" s="148" t="s">
        <v>5894</v>
      </c>
      <c r="D6238" s="149" t="s">
        <v>14251</v>
      </c>
    </row>
    <row r="6239" spans="1:4" ht="13.5" x14ac:dyDescent="0.25">
      <c r="A6239" s="148">
        <v>90772</v>
      </c>
      <c r="B6239" s="148" t="s">
        <v>12101</v>
      </c>
      <c r="C6239" s="148" t="s">
        <v>5894</v>
      </c>
      <c r="D6239" s="149" t="s">
        <v>23837</v>
      </c>
    </row>
    <row r="6240" spans="1:4" ht="13.5" x14ac:dyDescent="0.25">
      <c r="A6240" s="148">
        <v>90773</v>
      </c>
      <c r="B6240" s="148" t="s">
        <v>12102</v>
      </c>
      <c r="C6240" s="148" t="s">
        <v>5894</v>
      </c>
      <c r="D6240" s="149" t="s">
        <v>20119</v>
      </c>
    </row>
    <row r="6241" spans="1:4" ht="13.5" x14ac:dyDescent="0.25">
      <c r="A6241" s="148">
        <v>90775</v>
      </c>
      <c r="B6241" s="148" t="s">
        <v>12103</v>
      </c>
      <c r="C6241" s="148" t="s">
        <v>5894</v>
      </c>
      <c r="D6241" s="149" t="s">
        <v>14251</v>
      </c>
    </row>
    <row r="6242" spans="1:4" ht="13.5" x14ac:dyDescent="0.25">
      <c r="A6242" s="148">
        <v>90776</v>
      </c>
      <c r="B6242" s="148" t="s">
        <v>12104</v>
      </c>
      <c r="C6242" s="148" t="s">
        <v>5894</v>
      </c>
      <c r="D6242" s="149" t="s">
        <v>24462</v>
      </c>
    </row>
    <row r="6243" spans="1:4" ht="13.5" x14ac:dyDescent="0.25">
      <c r="A6243" s="148">
        <v>90777</v>
      </c>
      <c r="B6243" s="148" t="s">
        <v>12105</v>
      </c>
      <c r="C6243" s="148" t="s">
        <v>5894</v>
      </c>
      <c r="D6243" s="149" t="s">
        <v>25785</v>
      </c>
    </row>
    <row r="6244" spans="1:4" ht="13.5" x14ac:dyDescent="0.25">
      <c r="A6244" s="148">
        <v>90778</v>
      </c>
      <c r="B6244" s="148" t="s">
        <v>12106</v>
      </c>
      <c r="C6244" s="148" t="s">
        <v>5894</v>
      </c>
      <c r="D6244" s="149" t="s">
        <v>16367</v>
      </c>
    </row>
    <row r="6245" spans="1:4" ht="13.5" x14ac:dyDescent="0.25">
      <c r="A6245" s="148">
        <v>90779</v>
      </c>
      <c r="B6245" s="148" t="s">
        <v>12107</v>
      </c>
      <c r="C6245" s="148" t="s">
        <v>5894</v>
      </c>
      <c r="D6245" s="149" t="s">
        <v>25786</v>
      </c>
    </row>
    <row r="6246" spans="1:4" ht="13.5" x14ac:dyDescent="0.25">
      <c r="A6246" s="148">
        <v>90780</v>
      </c>
      <c r="B6246" s="148" t="s">
        <v>12108</v>
      </c>
      <c r="C6246" s="148" t="s">
        <v>5894</v>
      </c>
      <c r="D6246" s="149" t="s">
        <v>17171</v>
      </c>
    </row>
    <row r="6247" spans="1:4" ht="13.5" x14ac:dyDescent="0.25">
      <c r="A6247" s="148">
        <v>90781</v>
      </c>
      <c r="B6247" s="148" t="s">
        <v>12109</v>
      </c>
      <c r="C6247" s="148" t="s">
        <v>5894</v>
      </c>
      <c r="D6247" s="149" t="s">
        <v>24399</v>
      </c>
    </row>
    <row r="6248" spans="1:4" ht="13.5" x14ac:dyDescent="0.25">
      <c r="A6248" s="148">
        <v>91677</v>
      </c>
      <c r="B6248" s="148" t="s">
        <v>12110</v>
      </c>
      <c r="C6248" s="148" t="s">
        <v>5894</v>
      </c>
      <c r="D6248" s="149" t="s">
        <v>22430</v>
      </c>
    </row>
    <row r="6249" spans="1:4" ht="13.5" x14ac:dyDescent="0.25">
      <c r="A6249" s="148">
        <v>91678</v>
      </c>
      <c r="B6249" s="148" t="s">
        <v>12111</v>
      </c>
      <c r="C6249" s="148" t="s">
        <v>5894</v>
      </c>
      <c r="D6249" s="149" t="s">
        <v>25787</v>
      </c>
    </row>
    <row r="6250" spans="1:4" ht="13.5" x14ac:dyDescent="0.25">
      <c r="A6250" s="148">
        <v>93558</v>
      </c>
      <c r="B6250" s="148" t="s">
        <v>12112</v>
      </c>
      <c r="C6250" s="148" t="s">
        <v>12113</v>
      </c>
      <c r="D6250" s="149" t="s">
        <v>25788</v>
      </c>
    </row>
    <row r="6251" spans="1:4" ht="13.5" x14ac:dyDescent="0.25">
      <c r="A6251" s="148">
        <v>93559</v>
      </c>
      <c r="B6251" s="148" t="s">
        <v>12094</v>
      </c>
      <c r="C6251" s="148" t="s">
        <v>12113</v>
      </c>
      <c r="D6251" s="149" t="s">
        <v>25789</v>
      </c>
    </row>
    <row r="6252" spans="1:4" ht="13.5" x14ac:dyDescent="0.25">
      <c r="A6252" s="148">
        <v>93560</v>
      </c>
      <c r="B6252" s="148" t="s">
        <v>12102</v>
      </c>
      <c r="C6252" s="148" t="s">
        <v>12113</v>
      </c>
      <c r="D6252" s="149" t="s">
        <v>25790</v>
      </c>
    </row>
    <row r="6253" spans="1:4" ht="13.5" x14ac:dyDescent="0.25">
      <c r="A6253" s="148">
        <v>93561</v>
      </c>
      <c r="B6253" s="148" t="s">
        <v>12103</v>
      </c>
      <c r="C6253" s="148" t="s">
        <v>12113</v>
      </c>
      <c r="D6253" s="149" t="s">
        <v>25791</v>
      </c>
    </row>
    <row r="6254" spans="1:4" ht="13.5" x14ac:dyDescent="0.25">
      <c r="A6254" s="148">
        <v>93562</v>
      </c>
      <c r="B6254" s="148" t="s">
        <v>12100</v>
      </c>
      <c r="C6254" s="148" t="s">
        <v>12113</v>
      </c>
      <c r="D6254" s="149" t="s">
        <v>25792</v>
      </c>
    </row>
    <row r="6255" spans="1:4" ht="13.5" x14ac:dyDescent="0.25">
      <c r="A6255" s="148">
        <v>93563</v>
      </c>
      <c r="B6255" s="148" t="s">
        <v>12095</v>
      </c>
      <c r="C6255" s="148" t="s">
        <v>12113</v>
      </c>
      <c r="D6255" s="149" t="s">
        <v>25793</v>
      </c>
    </row>
    <row r="6256" spans="1:4" ht="13.5" x14ac:dyDescent="0.25">
      <c r="A6256" s="148">
        <v>93564</v>
      </c>
      <c r="B6256" s="148" t="s">
        <v>12096</v>
      </c>
      <c r="C6256" s="148" t="s">
        <v>12113</v>
      </c>
      <c r="D6256" s="149" t="s">
        <v>25794</v>
      </c>
    </row>
    <row r="6257" spans="1:4" ht="13.5" x14ac:dyDescent="0.25">
      <c r="A6257" s="148">
        <v>93565</v>
      </c>
      <c r="B6257" s="148" t="s">
        <v>12105</v>
      </c>
      <c r="C6257" s="148" t="s">
        <v>12113</v>
      </c>
      <c r="D6257" s="149" t="s">
        <v>25795</v>
      </c>
    </row>
    <row r="6258" spans="1:4" ht="13.5" x14ac:dyDescent="0.25">
      <c r="A6258" s="148">
        <v>93566</v>
      </c>
      <c r="B6258" s="148" t="s">
        <v>12101</v>
      </c>
      <c r="C6258" s="148" t="s">
        <v>12113</v>
      </c>
      <c r="D6258" s="149" t="s">
        <v>25796</v>
      </c>
    </row>
    <row r="6259" spans="1:4" ht="13.5" x14ac:dyDescent="0.25">
      <c r="A6259" s="148">
        <v>93567</v>
      </c>
      <c r="B6259" s="148" t="s">
        <v>12106</v>
      </c>
      <c r="C6259" s="148" t="s">
        <v>12113</v>
      </c>
      <c r="D6259" s="149" t="s">
        <v>25797</v>
      </c>
    </row>
    <row r="6260" spans="1:4" ht="13.5" x14ac:dyDescent="0.25">
      <c r="A6260" s="148">
        <v>93568</v>
      </c>
      <c r="B6260" s="148" t="s">
        <v>12107</v>
      </c>
      <c r="C6260" s="148" t="s">
        <v>12113</v>
      </c>
      <c r="D6260" s="149" t="s">
        <v>25798</v>
      </c>
    </row>
    <row r="6261" spans="1:4" ht="13.5" x14ac:dyDescent="0.25">
      <c r="A6261" s="148">
        <v>93569</v>
      </c>
      <c r="B6261" s="148" t="s">
        <v>12114</v>
      </c>
      <c r="C6261" s="148" t="s">
        <v>12113</v>
      </c>
      <c r="D6261" s="149" t="s">
        <v>25799</v>
      </c>
    </row>
    <row r="6262" spans="1:4" ht="13.5" x14ac:dyDescent="0.25">
      <c r="A6262" s="148">
        <v>93570</v>
      </c>
      <c r="B6262" s="148" t="s">
        <v>12115</v>
      </c>
      <c r="C6262" s="148" t="s">
        <v>12113</v>
      </c>
      <c r="D6262" s="149" t="s">
        <v>25800</v>
      </c>
    </row>
    <row r="6263" spans="1:4" ht="13.5" x14ac:dyDescent="0.25">
      <c r="A6263" s="148">
        <v>93571</v>
      </c>
      <c r="B6263" s="148" t="s">
        <v>12116</v>
      </c>
      <c r="C6263" s="148" t="s">
        <v>12113</v>
      </c>
      <c r="D6263" s="149" t="s">
        <v>25801</v>
      </c>
    </row>
    <row r="6264" spans="1:4" ht="13.5" x14ac:dyDescent="0.25">
      <c r="A6264" s="148">
        <v>93572</v>
      </c>
      <c r="B6264" s="148" t="s">
        <v>12117</v>
      </c>
      <c r="C6264" s="148" t="s">
        <v>12113</v>
      </c>
      <c r="D6264" s="149" t="s">
        <v>25802</v>
      </c>
    </row>
    <row r="6265" spans="1:4" ht="13.5" x14ac:dyDescent="0.25">
      <c r="A6265" s="148">
        <v>94295</v>
      </c>
      <c r="B6265" s="148" t="s">
        <v>12108</v>
      </c>
      <c r="C6265" s="148" t="s">
        <v>12113</v>
      </c>
      <c r="D6265" s="149" t="s">
        <v>25803</v>
      </c>
    </row>
    <row r="6266" spans="1:4" ht="13.5" x14ac:dyDescent="0.25">
      <c r="A6266" s="148">
        <v>94296</v>
      </c>
      <c r="B6266" s="148" t="s">
        <v>12109</v>
      </c>
      <c r="C6266" s="148" t="s">
        <v>12113</v>
      </c>
      <c r="D6266" s="149" t="s">
        <v>25804</v>
      </c>
    </row>
    <row r="6267" spans="1:4" ht="13.5" x14ac:dyDescent="0.25">
      <c r="A6267" s="148">
        <v>95308</v>
      </c>
      <c r="B6267" s="148" t="s">
        <v>12118</v>
      </c>
      <c r="C6267" s="148" t="s">
        <v>5894</v>
      </c>
      <c r="D6267" s="149" t="s">
        <v>13214</v>
      </c>
    </row>
    <row r="6268" spans="1:4" ht="13.5" x14ac:dyDescent="0.25">
      <c r="A6268" s="148">
        <v>95309</v>
      </c>
      <c r="B6268" s="148" t="s">
        <v>12119</v>
      </c>
      <c r="C6268" s="148" t="s">
        <v>5894</v>
      </c>
      <c r="D6268" s="149" t="s">
        <v>15826</v>
      </c>
    </row>
    <row r="6269" spans="1:4" ht="13.5" x14ac:dyDescent="0.25">
      <c r="A6269" s="148">
        <v>95310</v>
      </c>
      <c r="B6269" s="148" t="s">
        <v>12120</v>
      </c>
      <c r="C6269" s="148" t="s">
        <v>5894</v>
      </c>
      <c r="D6269" s="149" t="s">
        <v>14703</v>
      </c>
    </row>
    <row r="6270" spans="1:4" ht="13.5" x14ac:dyDescent="0.25">
      <c r="A6270" s="148">
        <v>95311</v>
      </c>
      <c r="B6270" s="148" t="s">
        <v>12121</v>
      </c>
      <c r="C6270" s="148" t="s">
        <v>5894</v>
      </c>
      <c r="D6270" s="149" t="s">
        <v>13214</v>
      </c>
    </row>
    <row r="6271" spans="1:4" ht="13.5" x14ac:dyDescent="0.25">
      <c r="A6271" s="148">
        <v>95312</v>
      </c>
      <c r="B6271" s="148" t="s">
        <v>12122</v>
      </c>
      <c r="C6271" s="148" t="s">
        <v>5894</v>
      </c>
      <c r="D6271" s="149" t="s">
        <v>19806</v>
      </c>
    </row>
    <row r="6272" spans="1:4" ht="13.5" x14ac:dyDescent="0.25">
      <c r="A6272" s="148">
        <v>95313</v>
      </c>
      <c r="B6272" s="148" t="s">
        <v>12123</v>
      </c>
      <c r="C6272" s="148" t="s">
        <v>5894</v>
      </c>
      <c r="D6272" s="149" t="s">
        <v>19806</v>
      </c>
    </row>
    <row r="6273" spans="1:4" ht="13.5" x14ac:dyDescent="0.25">
      <c r="A6273" s="148">
        <v>95314</v>
      </c>
      <c r="B6273" s="148" t="s">
        <v>12124</v>
      </c>
      <c r="C6273" s="148" t="s">
        <v>5894</v>
      </c>
      <c r="D6273" s="149" t="s">
        <v>15826</v>
      </c>
    </row>
    <row r="6274" spans="1:4" ht="13.5" x14ac:dyDescent="0.25">
      <c r="A6274" s="148">
        <v>95315</v>
      </c>
      <c r="B6274" s="148" t="s">
        <v>12125</v>
      </c>
      <c r="C6274" s="148" t="s">
        <v>5894</v>
      </c>
      <c r="D6274" s="149" t="s">
        <v>15826</v>
      </c>
    </row>
    <row r="6275" spans="1:4" ht="13.5" x14ac:dyDescent="0.25">
      <c r="A6275" s="148">
        <v>95316</v>
      </c>
      <c r="B6275" s="148" t="s">
        <v>12126</v>
      </c>
      <c r="C6275" s="148" t="s">
        <v>5894</v>
      </c>
      <c r="D6275" s="149" t="s">
        <v>14690</v>
      </c>
    </row>
    <row r="6276" spans="1:4" ht="13.5" x14ac:dyDescent="0.25">
      <c r="A6276" s="148">
        <v>95317</v>
      </c>
      <c r="B6276" s="148" t="s">
        <v>12127</v>
      </c>
      <c r="C6276" s="148" t="s">
        <v>5894</v>
      </c>
      <c r="D6276" s="149" t="s">
        <v>13556</v>
      </c>
    </row>
    <row r="6277" spans="1:4" ht="13.5" x14ac:dyDescent="0.25">
      <c r="A6277" s="148">
        <v>95318</v>
      </c>
      <c r="B6277" s="148" t="s">
        <v>12128</v>
      </c>
      <c r="C6277" s="148" t="s">
        <v>5894</v>
      </c>
      <c r="D6277" s="149" t="s">
        <v>15826</v>
      </c>
    </row>
    <row r="6278" spans="1:4" ht="13.5" x14ac:dyDescent="0.25">
      <c r="A6278" s="148">
        <v>95319</v>
      </c>
      <c r="B6278" s="148" t="s">
        <v>12129</v>
      </c>
      <c r="C6278" s="148" t="s">
        <v>5894</v>
      </c>
      <c r="D6278" s="149" t="s">
        <v>12503</v>
      </c>
    </row>
    <row r="6279" spans="1:4" ht="13.5" x14ac:dyDescent="0.25">
      <c r="A6279" s="148">
        <v>95320</v>
      </c>
      <c r="B6279" s="148" t="s">
        <v>12130</v>
      </c>
      <c r="C6279" s="148" t="s">
        <v>5894</v>
      </c>
      <c r="D6279" s="149" t="s">
        <v>13214</v>
      </c>
    </row>
    <row r="6280" spans="1:4" ht="13.5" x14ac:dyDescent="0.25">
      <c r="A6280" s="148">
        <v>95321</v>
      </c>
      <c r="B6280" s="148" t="s">
        <v>12131</v>
      </c>
      <c r="C6280" s="148" t="s">
        <v>5894</v>
      </c>
      <c r="D6280" s="149" t="s">
        <v>14692</v>
      </c>
    </row>
    <row r="6281" spans="1:4" ht="13.5" x14ac:dyDescent="0.25">
      <c r="A6281" s="148">
        <v>95322</v>
      </c>
      <c r="B6281" s="148" t="s">
        <v>12132</v>
      </c>
      <c r="C6281" s="148" t="s">
        <v>5894</v>
      </c>
      <c r="D6281" s="149" t="s">
        <v>15840</v>
      </c>
    </row>
    <row r="6282" spans="1:4" ht="13.5" x14ac:dyDescent="0.25">
      <c r="A6282" s="148">
        <v>95323</v>
      </c>
      <c r="B6282" s="148" t="s">
        <v>12133</v>
      </c>
      <c r="C6282" s="148" t="s">
        <v>5894</v>
      </c>
      <c r="D6282" s="149" t="s">
        <v>13556</v>
      </c>
    </row>
    <row r="6283" spans="1:4" ht="13.5" x14ac:dyDescent="0.25">
      <c r="A6283" s="148">
        <v>95324</v>
      </c>
      <c r="B6283" s="148" t="s">
        <v>12134</v>
      </c>
      <c r="C6283" s="148" t="s">
        <v>5894</v>
      </c>
      <c r="D6283" s="149" t="s">
        <v>13216</v>
      </c>
    </row>
    <row r="6284" spans="1:4" ht="13.5" x14ac:dyDescent="0.25">
      <c r="A6284" s="148">
        <v>95325</v>
      </c>
      <c r="B6284" s="148" t="s">
        <v>12135</v>
      </c>
      <c r="C6284" s="148" t="s">
        <v>5894</v>
      </c>
      <c r="D6284" s="149" t="s">
        <v>15826</v>
      </c>
    </row>
    <row r="6285" spans="1:4" ht="13.5" x14ac:dyDescent="0.25">
      <c r="A6285" s="148">
        <v>95326</v>
      </c>
      <c r="B6285" s="148" t="s">
        <v>12136</v>
      </c>
      <c r="C6285" s="148" t="s">
        <v>5894</v>
      </c>
      <c r="D6285" s="149" t="s">
        <v>15840</v>
      </c>
    </row>
    <row r="6286" spans="1:4" ht="13.5" x14ac:dyDescent="0.25">
      <c r="A6286" s="148">
        <v>95327</v>
      </c>
      <c r="B6286" s="148" t="s">
        <v>19432</v>
      </c>
      <c r="C6286" s="148" t="s">
        <v>5894</v>
      </c>
      <c r="D6286" s="149" t="s">
        <v>12504</v>
      </c>
    </row>
    <row r="6287" spans="1:4" ht="13.5" x14ac:dyDescent="0.25">
      <c r="A6287" s="148">
        <v>95328</v>
      </c>
      <c r="B6287" s="148" t="s">
        <v>12137</v>
      </c>
      <c r="C6287" s="148" t="s">
        <v>5894</v>
      </c>
      <c r="D6287" s="149" t="s">
        <v>15826</v>
      </c>
    </row>
    <row r="6288" spans="1:4" ht="13.5" x14ac:dyDescent="0.25">
      <c r="A6288" s="148">
        <v>95329</v>
      </c>
      <c r="B6288" s="148" t="s">
        <v>12138</v>
      </c>
      <c r="C6288" s="148" t="s">
        <v>5894</v>
      </c>
      <c r="D6288" s="149" t="s">
        <v>13215</v>
      </c>
    </row>
    <row r="6289" spans="1:4" ht="13.5" x14ac:dyDescent="0.25">
      <c r="A6289" s="148">
        <v>95330</v>
      </c>
      <c r="B6289" s="148" t="s">
        <v>12139</v>
      </c>
      <c r="C6289" s="148" t="s">
        <v>5894</v>
      </c>
      <c r="D6289" s="149" t="s">
        <v>15826</v>
      </c>
    </row>
    <row r="6290" spans="1:4" ht="13.5" x14ac:dyDescent="0.25">
      <c r="A6290" s="148">
        <v>95331</v>
      </c>
      <c r="B6290" s="148" t="s">
        <v>12140</v>
      </c>
      <c r="C6290" s="148" t="s">
        <v>5894</v>
      </c>
      <c r="D6290" s="149" t="s">
        <v>12503</v>
      </c>
    </row>
    <row r="6291" spans="1:4" ht="13.5" x14ac:dyDescent="0.25">
      <c r="A6291" s="148">
        <v>95332</v>
      </c>
      <c r="B6291" s="148" t="s">
        <v>12141</v>
      </c>
      <c r="C6291" s="148" t="s">
        <v>5894</v>
      </c>
      <c r="D6291" s="149" t="s">
        <v>14686</v>
      </c>
    </row>
    <row r="6292" spans="1:4" ht="13.5" x14ac:dyDescent="0.25">
      <c r="A6292" s="148">
        <v>95333</v>
      </c>
      <c r="B6292" s="148" t="s">
        <v>12142</v>
      </c>
      <c r="C6292" s="148" t="s">
        <v>5894</v>
      </c>
      <c r="D6292" s="149" t="s">
        <v>14686</v>
      </c>
    </row>
    <row r="6293" spans="1:4" ht="13.5" x14ac:dyDescent="0.25">
      <c r="A6293" s="148">
        <v>95334</v>
      </c>
      <c r="B6293" s="148" t="s">
        <v>12143</v>
      </c>
      <c r="C6293" s="148" t="s">
        <v>5894</v>
      </c>
      <c r="D6293" s="149" t="s">
        <v>19819</v>
      </c>
    </row>
    <row r="6294" spans="1:4" ht="13.5" x14ac:dyDescent="0.25">
      <c r="A6294" s="148">
        <v>95335</v>
      </c>
      <c r="B6294" s="148" t="s">
        <v>12144</v>
      </c>
      <c r="C6294" s="148" t="s">
        <v>5894</v>
      </c>
      <c r="D6294" s="149" t="s">
        <v>15828</v>
      </c>
    </row>
    <row r="6295" spans="1:4" ht="13.5" x14ac:dyDescent="0.25">
      <c r="A6295" s="148">
        <v>95336</v>
      </c>
      <c r="B6295" s="148" t="s">
        <v>19433</v>
      </c>
      <c r="C6295" s="148" t="s">
        <v>5894</v>
      </c>
      <c r="D6295" s="149" t="s">
        <v>15826</v>
      </c>
    </row>
    <row r="6296" spans="1:4" ht="13.5" x14ac:dyDescent="0.25">
      <c r="A6296" s="148">
        <v>95337</v>
      </c>
      <c r="B6296" s="148" t="s">
        <v>12145</v>
      </c>
      <c r="C6296" s="148" t="s">
        <v>5894</v>
      </c>
      <c r="D6296" s="149" t="s">
        <v>15826</v>
      </c>
    </row>
    <row r="6297" spans="1:4" ht="13.5" x14ac:dyDescent="0.25">
      <c r="A6297" s="148">
        <v>95338</v>
      </c>
      <c r="B6297" s="148" t="s">
        <v>12146</v>
      </c>
      <c r="C6297" s="148" t="s">
        <v>5894</v>
      </c>
      <c r="D6297" s="149" t="s">
        <v>15841</v>
      </c>
    </row>
    <row r="6298" spans="1:4" ht="13.5" x14ac:dyDescent="0.25">
      <c r="A6298" s="148">
        <v>95339</v>
      </c>
      <c r="B6298" s="148" t="s">
        <v>12147</v>
      </c>
      <c r="C6298" s="148" t="s">
        <v>5894</v>
      </c>
      <c r="D6298" s="149" t="s">
        <v>12504</v>
      </c>
    </row>
    <row r="6299" spans="1:4" ht="13.5" x14ac:dyDescent="0.25">
      <c r="A6299" s="148">
        <v>95340</v>
      </c>
      <c r="B6299" s="148" t="s">
        <v>12148</v>
      </c>
      <c r="C6299" s="148" t="s">
        <v>5894</v>
      </c>
      <c r="D6299" s="149" t="s">
        <v>13216</v>
      </c>
    </row>
    <row r="6300" spans="1:4" ht="13.5" x14ac:dyDescent="0.25">
      <c r="A6300" s="148">
        <v>95341</v>
      </c>
      <c r="B6300" s="148" t="s">
        <v>12149</v>
      </c>
      <c r="C6300" s="148" t="s">
        <v>5894</v>
      </c>
      <c r="D6300" s="149" t="s">
        <v>13216</v>
      </c>
    </row>
    <row r="6301" spans="1:4" ht="13.5" x14ac:dyDescent="0.25">
      <c r="A6301" s="148">
        <v>95342</v>
      </c>
      <c r="B6301" s="148" t="s">
        <v>12150</v>
      </c>
      <c r="C6301" s="148" t="s">
        <v>5894</v>
      </c>
      <c r="D6301" s="149" t="s">
        <v>14692</v>
      </c>
    </row>
    <row r="6302" spans="1:4" ht="13.5" x14ac:dyDescent="0.25">
      <c r="A6302" s="148">
        <v>95343</v>
      </c>
      <c r="B6302" s="148" t="s">
        <v>12151</v>
      </c>
      <c r="C6302" s="148" t="s">
        <v>5894</v>
      </c>
      <c r="D6302" s="149" t="s">
        <v>19806</v>
      </c>
    </row>
    <row r="6303" spans="1:4" ht="13.5" x14ac:dyDescent="0.25">
      <c r="A6303" s="148">
        <v>95344</v>
      </c>
      <c r="B6303" s="148" t="s">
        <v>12152</v>
      </c>
      <c r="C6303" s="148" t="s">
        <v>5894</v>
      </c>
      <c r="D6303" s="149" t="s">
        <v>12503</v>
      </c>
    </row>
    <row r="6304" spans="1:4" ht="13.5" x14ac:dyDescent="0.25">
      <c r="A6304" s="148">
        <v>95345</v>
      </c>
      <c r="B6304" s="148" t="s">
        <v>12153</v>
      </c>
      <c r="C6304" s="148" t="s">
        <v>5894</v>
      </c>
      <c r="D6304" s="149" t="s">
        <v>13239</v>
      </c>
    </row>
    <row r="6305" spans="1:4" ht="13.5" x14ac:dyDescent="0.25">
      <c r="A6305" s="148">
        <v>95346</v>
      </c>
      <c r="B6305" s="148" t="s">
        <v>12154</v>
      </c>
      <c r="C6305" s="148" t="s">
        <v>5894</v>
      </c>
      <c r="D6305" s="149" t="s">
        <v>15824</v>
      </c>
    </row>
    <row r="6306" spans="1:4" ht="13.5" x14ac:dyDescent="0.25">
      <c r="A6306" s="148">
        <v>95347</v>
      </c>
      <c r="B6306" s="148" t="s">
        <v>12155</v>
      </c>
      <c r="C6306" s="148" t="s">
        <v>5894</v>
      </c>
      <c r="D6306" s="149" t="s">
        <v>15824</v>
      </c>
    </row>
    <row r="6307" spans="1:4" ht="13.5" x14ac:dyDescent="0.25">
      <c r="A6307" s="148">
        <v>95348</v>
      </c>
      <c r="B6307" s="148" t="s">
        <v>12156</v>
      </c>
      <c r="C6307" s="148" t="s">
        <v>5894</v>
      </c>
      <c r="D6307" s="149" t="s">
        <v>13213</v>
      </c>
    </row>
    <row r="6308" spans="1:4" ht="13.5" x14ac:dyDescent="0.25">
      <c r="A6308" s="148">
        <v>95349</v>
      </c>
      <c r="B6308" s="148" t="s">
        <v>12157</v>
      </c>
      <c r="C6308" s="148" t="s">
        <v>5894</v>
      </c>
      <c r="D6308" s="149" t="s">
        <v>15824</v>
      </c>
    </row>
    <row r="6309" spans="1:4" ht="13.5" x14ac:dyDescent="0.25">
      <c r="A6309" s="148">
        <v>95350</v>
      </c>
      <c r="B6309" s="148" t="s">
        <v>12158</v>
      </c>
      <c r="C6309" s="148" t="s">
        <v>5894</v>
      </c>
      <c r="D6309" s="149" t="s">
        <v>15824</v>
      </c>
    </row>
    <row r="6310" spans="1:4" ht="13.5" x14ac:dyDescent="0.25">
      <c r="A6310" s="148">
        <v>95351</v>
      </c>
      <c r="B6310" s="148" t="s">
        <v>12159</v>
      </c>
      <c r="C6310" s="148" t="s">
        <v>5894</v>
      </c>
      <c r="D6310" s="149" t="s">
        <v>13216</v>
      </c>
    </row>
    <row r="6311" spans="1:4" ht="13.5" x14ac:dyDescent="0.25">
      <c r="A6311" s="148">
        <v>95352</v>
      </c>
      <c r="B6311" s="148" t="s">
        <v>12160</v>
      </c>
      <c r="C6311" s="148" t="s">
        <v>5894</v>
      </c>
      <c r="D6311" s="149" t="s">
        <v>15824</v>
      </c>
    </row>
    <row r="6312" spans="1:4" ht="13.5" x14ac:dyDescent="0.25">
      <c r="A6312" s="148">
        <v>95354</v>
      </c>
      <c r="B6312" s="148" t="s">
        <v>12161</v>
      </c>
      <c r="C6312" s="148" t="s">
        <v>5894</v>
      </c>
      <c r="D6312" s="149" t="s">
        <v>14703</v>
      </c>
    </row>
    <row r="6313" spans="1:4" ht="13.5" x14ac:dyDescent="0.25">
      <c r="A6313" s="148">
        <v>95355</v>
      </c>
      <c r="B6313" s="148" t="s">
        <v>12162</v>
      </c>
      <c r="C6313" s="148" t="s">
        <v>5894</v>
      </c>
      <c r="D6313" s="149" t="s">
        <v>14703</v>
      </c>
    </row>
    <row r="6314" spans="1:4" ht="13.5" x14ac:dyDescent="0.25">
      <c r="A6314" s="148">
        <v>95356</v>
      </c>
      <c r="B6314" s="148" t="s">
        <v>12163</v>
      </c>
      <c r="C6314" s="148" t="s">
        <v>5894</v>
      </c>
      <c r="D6314" s="149" t="s">
        <v>12503</v>
      </c>
    </row>
    <row r="6315" spans="1:4" ht="13.5" x14ac:dyDescent="0.25">
      <c r="A6315" s="148">
        <v>95357</v>
      </c>
      <c r="B6315" s="148" t="s">
        <v>12164</v>
      </c>
      <c r="C6315" s="148" t="s">
        <v>5894</v>
      </c>
      <c r="D6315" s="149" t="s">
        <v>19806</v>
      </c>
    </row>
    <row r="6316" spans="1:4" ht="13.5" x14ac:dyDescent="0.25">
      <c r="A6316" s="148">
        <v>95358</v>
      </c>
      <c r="B6316" s="148" t="s">
        <v>12165</v>
      </c>
      <c r="C6316" s="148" t="s">
        <v>5894</v>
      </c>
      <c r="D6316" s="149" t="s">
        <v>15826</v>
      </c>
    </row>
    <row r="6317" spans="1:4" ht="13.5" x14ac:dyDescent="0.25">
      <c r="A6317" s="148">
        <v>95359</v>
      </c>
      <c r="B6317" s="148" t="s">
        <v>12166</v>
      </c>
      <c r="C6317" s="148" t="s">
        <v>5894</v>
      </c>
      <c r="D6317" s="149" t="s">
        <v>15826</v>
      </c>
    </row>
    <row r="6318" spans="1:4" ht="13.5" x14ac:dyDescent="0.25">
      <c r="A6318" s="148">
        <v>95360</v>
      </c>
      <c r="B6318" s="148" t="s">
        <v>12167</v>
      </c>
      <c r="C6318" s="148" t="s">
        <v>5894</v>
      </c>
      <c r="D6318" s="149" t="s">
        <v>13214</v>
      </c>
    </row>
    <row r="6319" spans="1:4" ht="13.5" x14ac:dyDescent="0.25">
      <c r="A6319" s="148">
        <v>95361</v>
      </c>
      <c r="B6319" s="148" t="s">
        <v>12168</v>
      </c>
      <c r="C6319" s="148" t="s">
        <v>5894</v>
      </c>
      <c r="D6319" s="149" t="s">
        <v>13213</v>
      </c>
    </row>
    <row r="6320" spans="1:4" ht="13.5" x14ac:dyDescent="0.25">
      <c r="A6320" s="148">
        <v>95362</v>
      </c>
      <c r="B6320" s="148" t="s">
        <v>12169</v>
      </c>
      <c r="C6320" s="148" t="s">
        <v>5894</v>
      </c>
      <c r="D6320" s="149" t="s">
        <v>12503</v>
      </c>
    </row>
    <row r="6321" spans="1:4" ht="13.5" x14ac:dyDescent="0.25">
      <c r="A6321" s="148">
        <v>95363</v>
      </c>
      <c r="B6321" s="148" t="s">
        <v>12170</v>
      </c>
      <c r="C6321" s="148" t="s">
        <v>5894</v>
      </c>
      <c r="D6321" s="149" t="s">
        <v>14692</v>
      </c>
    </row>
    <row r="6322" spans="1:4" ht="13.5" x14ac:dyDescent="0.25">
      <c r="A6322" s="148">
        <v>95364</v>
      </c>
      <c r="B6322" s="148" t="s">
        <v>12171</v>
      </c>
      <c r="C6322" s="148" t="s">
        <v>5894</v>
      </c>
      <c r="D6322" s="149" t="s">
        <v>14703</v>
      </c>
    </row>
    <row r="6323" spans="1:4" ht="13.5" x14ac:dyDescent="0.25">
      <c r="A6323" s="148">
        <v>95365</v>
      </c>
      <c r="B6323" s="148" t="s">
        <v>12172</v>
      </c>
      <c r="C6323" s="148" t="s">
        <v>5894</v>
      </c>
      <c r="D6323" s="149" t="s">
        <v>12503</v>
      </c>
    </row>
    <row r="6324" spans="1:4" ht="13.5" x14ac:dyDescent="0.25">
      <c r="A6324" s="148">
        <v>95366</v>
      </c>
      <c r="B6324" s="148" t="s">
        <v>12173</v>
      </c>
      <c r="C6324" s="148" t="s">
        <v>5894</v>
      </c>
      <c r="D6324" s="149" t="s">
        <v>14703</v>
      </c>
    </row>
    <row r="6325" spans="1:4" ht="13.5" x14ac:dyDescent="0.25">
      <c r="A6325" s="148">
        <v>95367</v>
      </c>
      <c r="B6325" s="148" t="s">
        <v>12174</v>
      </c>
      <c r="C6325" s="148" t="s">
        <v>5894</v>
      </c>
      <c r="D6325" s="149" t="s">
        <v>14703</v>
      </c>
    </row>
    <row r="6326" spans="1:4" ht="13.5" x14ac:dyDescent="0.25">
      <c r="A6326" s="148">
        <v>95368</v>
      </c>
      <c r="B6326" s="148" t="s">
        <v>12175</v>
      </c>
      <c r="C6326" s="148" t="s">
        <v>5894</v>
      </c>
      <c r="D6326" s="149" t="s">
        <v>15826</v>
      </c>
    </row>
    <row r="6327" spans="1:4" ht="13.5" x14ac:dyDescent="0.25">
      <c r="A6327" s="148">
        <v>95369</v>
      </c>
      <c r="B6327" s="148" t="s">
        <v>12176</v>
      </c>
      <c r="C6327" s="148" t="s">
        <v>5894</v>
      </c>
      <c r="D6327" s="149" t="s">
        <v>12503</v>
      </c>
    </row>
    <row r="6328" spans="1:4" ht="13.5" x14ac:dyDescent="0.25">
      <c r="A6328" s="148">
        <v>95370</v>
      </c>
      <c r="B6328" s="148" t="s">
        <v>12177</v>
      </c>
      <c r="C6328" s="148" t="s">
        <v>5894</v>
      </c>
      <c r="D6328" s="149" t="s">
        <v>12504</v>
      </c>
    </row>
    <row r="6329" spans="1:4" ht="13.5" x14ac:dyDescent="0.25">
      <c r="A6329" s="148">
        <v>95371</v>
      </c>
      <c r="B6329" s="148" t="s">
        <v>12178</v>
      </c>
      <c r="C6329" s="148" t="s">
        <v>5894</v>
      </c>
      <c r="D6329" s="149" t="s">
        <v>15822</v>
      </c>
    </row>
    <row r="6330" spans="1:4" ht="13.5" x14ac:dyDescent="0.25">
      <c r="A6330" s="148">
        <v>95372</v>
      </c>
      <c r="B6330" s="148" t="s">
        <v>12179</v>
      </c>
      <c r="C6330" s="148" t="s">
        <v>5894</v>
      </c>
      <c r="D6330" s="149" t="s">
        <v>13216</v>
      </c>
    </row>
    <row r="6331" spans="1:4" ht="13.5" x14ac:dyDescent="0.25">
      <c r="A6331" s="148">
        <v>95373</v>
      </c>
      <c r="B6331" s="148" t="s">
        <v>12180</v>
      </c>
      <c r="C6331" s="148" t="s">
        <v>5894</v>
      </c>
      <c r="D6331" s="149" t="s">
        <v>12504</v>
      </c>
    </row>
    <row r="6332" spans="1:4" ht="13.5" x14ac:dyDescent="0.25">
      <c r="A6332" s="148">
        <v>95374</v>
      </c>
      <c r="B6332" s="148" t="s">
        <v>12181</v>
      </c>
      <c r="C6332" s="148" t="s">
        <v>5894</v>
      </c>
      <c r="D6332" s="149" t="s">
        <v>13215</v>
      </c>
    </row>
    <row r="6333" spans="1:4" ht="13.5" x14ac:dyDescent="0.25">
      <c r="A6333" s="148">
        <v>95375</v>
      </c>
      <c r="B6333" s="148" t="s">
        <v>12182</v>
      </c>
      <c r="C6333" s="148" t="s">
        <v>5894</v>
      </c>
      <c r="D6333" s="149" t="s">
        <v>13216</v>
      </c>
    </row>
    <row r="6334" spans="1:4" ht="13.5" x14ac:dyDescent="0.25">
      <c r="A6334" s="148">
        <v>95376</v>
      </c>
      <c r="B6334" s="148" t="s">
        <v>12183</v>
      </c>
      <c r="C6334" s="148" t="s">
        <v>5894</v>
      </c>
      <c r="D6334" s="149" t="s">
        <v>15840</v>
      </c>
    </row>
    <row r="6335" spans="1:4" ht="13.5" x14ac:dyDescent="0.25">
      <c r="A6335" s="148">
        <v>95377</v>
      </c>
      <c r="B6335" s="148" t="s">
        <v>12184</v>
      </c>
      <c r="C6335" s="148" t="s">
        <v>5894</v>
      </c>
      <c r="D6335" s="149" t="s">
        <v>15826</v>
      </c>
    </row>
    <row r="6336" spans="1:4" ht="13.5" x14ac:dyDescent="0.25">
      <c r="A6336" s="148">
        <v>95378</v>
      </c>
      <c r="B6336" s="148" t="s">
        <v>12185</v>
      </c>
      <c r="C6336" s="148" t="s">
        <v>5894</v>
      </c>
      <c r="D6336" s="149" t="s">
        <v>13216</v>
      </c>
    </row>
    <row r="6337" spans="1:4" ht="13.5" x14ac:dyDescent="0.25">
      <c r="A6337" s="148">
        <v>95379</v>
      </c>
      <c r="B6337" s="148" t="s">
        <v>12186</v>
      </c>
      <c r="C6337" s="148" t="s">
        <v>5894</v>
      </c>
      <c r="D6337" s="149" t="s">
        <v>19806</v>
      </c>
    </row>
    <row r="6338" spans="1:4" ht="13.5" x14ac:dyDescent="0.25">
      <c r="A6338" s="148">
        <v>95380</v>
      </c>
      <c r="B6338" s="148" t="s">
        <v>12187</v>
      </c>
      <c r="C6338" s="148" t="s">
        <v>5894</v>
      </c>
      <c r="D6338" s="149" t="s">
        <v>13216</v>
      </c>
    </row>
    <row r="6339" spans="1:4" ht="13.5" x14ac:dyDescent="0.25">
      <c r="A6339" s="148">
        <v>95382</v>
      </c>
      <c r="B6339" s="148" t="s">
        <v>12188</v>
      </c>
      <c r="C6339" s="148" t="s">
        <v>5894</v>
      </c>
      <c r="D6339" s="149" t="s">
        <v>15827</v>
      </c>
    </row>
    <row r="6340" spans="1:4" ht="13.5" x14ac:dyDescent="0.25">
      <c r="A6340" s="148">
        <v>95383</v>
      </c>
      <c r="B6340" s="148" t="s">
        <v>12189</v>
      </c>
      <c r="C6340" s="148" t="s">
        <v>5894</v>
      </c>
      <c r="D6340" s="149" t="s">
        <v>15826</v>
      </c>
    </row>
    <row r="6341" spans="1:4" ht="13.5" x14ac:dyDescent="0.25">
      <c r="A6341" s="148">
        <v>95384</v>
      </c>
      <c r="B6341" s="148" t="s">
        <v>12190</v>
      </c>
      <c r="C6341" s="148" t="s">
        <v>5894</v>
      </c>
      <c r="D6341" s="149" t="s">
        <v>13216</v>
      </c>
    </row>
    <row r="6342" spans="1:4" ht="13.5" x14ac:dyDescent="0.25">
      <c r="A6342" s="148">
        <v>95385</v>
      </c>
      <c r="B6342" s="148" t="s">
        <v>12191</v>
      </c>
      <c r="C6342" s="148" t="s">
        <v>5894</v>
      </c>
      <c r="D6342" s="149" t="s">
        <v>13556</v>
      </c>
    </row>
    <row r="6343" spans="1:4" ht="13.5" x14ac:dyDescent="0.25">
      <c r="A6343" s="148">
        <v>95386</v>
      </c>
      <c r="B6343" s="148" t="s">
        <v>12192</v>
      </c>
      <c r="C6343" s="148" t="s">
        <v>5894</v>
      </c>
      <c r="D6343" s="149" t="s">
        <v>13214</v>
      </c>
    </row>
    <row r="6344" spans="1:4" ht="13.5" x14ac:dyDescent="0.25">
      <c r="A6344" s="148">
        <v>95387</v>
      </c>
      <c r="B6344" s="148" t="s">
        <v>12193</v>
      </c>
      <c r="C6344" s="148" t="s">
        <v>5894</v>
      </c>
      <c r="D6344" s="149" t="s">
        <v>15827</v>
      </c>
    </row>
    <row r="6345" spans="1:4" ht="13.5" x14ac:dyDescent="0.25">
      <c r="A6345" s="148">
        <v>95388</v>
      </c>
      <c r="B6345" s="148" t="s">
        <v>12194</v>
      </c>
      <c r="C6345" s="148" t="s">
        <v>5894</v>
      </c>
      <c r="D6345" s="149" t="s">
        <v>13213</v>
      </c>
    </row>
    <row r="6346" spans="1:4" ht="13.5" x14ac:dyDescent="0.25">
      <c r="A6346" s="148">
        <v>95389</v>
      </c>
      <c r="B6346" s="148" t="s">
        <v>12195</v>
      </c>
      <c r="C6346" s="148" t="s">
        <v>5894</v>
      </c>
      <c r="D6346" s="149" t="s">
        <v>14703</v>
      </c>
    </row>
    <row r="6347" spans="1:4" ht="13.5" x14ac:dyDescent="0.25">
      <c r="A6347" s="148">
        <v>95390</v>
      </c>
      <c r="B6347" s="148" t="s">
        <v>12196</v>
      </c>
      <c r="C6347" s="148" t="s">
        <v>5894</v>
      </c>
      <c r="D6347" s="149" t="s">
        <v>13213</v>
      </c>
    </row>
    <row r="6348" spans="1:4" ht="13.5" x14ac:dyDescent="0.25">
      <c r="A6348" s="148">
        <v>95391</v>
      </c>
      <c r="B6348" s="148" t="s">
        <v>12197</v>
      </c>
      <c r="C6348" s="148" t="s">
        <v>5894</v>
      </c>
      <c r="D6348" s="149" t="s">
        <v>12503</v>
      </c>
    </row>
    <row r="6349" spans="1:4" ht="13.5" x14ac:dyDescent="0.25">
      <c r="A6349" s="148">
        <v>95392</v>
      </c>
      <c r="B6349" s="148" t="s">
        <v>12198</v>
      </c>
      <c r="C6349" s="148" t="s">
        <v>5894</v>
      </c>
      <c r="D6349" s="149" t="s">
        <v>13213</v>
      </c>
    </row>
    <row r="6350" spans="1:4" ht="13.5" x14ac:dyDescent="0.25">
      <c r="A6350" s="148">
        <v>95393</v>
      </c>
      <c r="B6350" s="148" t="s">
        <v>12199</v>
      </c>
      <c r="C6350" s="148" t="s">
        <v>5894</v>
      </c>
      <c r="D6350" s="149" t="s">
        <v>15822</v>
      </c>
    </row>
    <row r="6351" spans="1:4" ht="13.5" x14ac:dyDescent="0.25">
      <c r="A6351" s="148">
        <v>95394</v>
      </c>
      <c r="B6351" s="148" t="s">
        <v>12200</v>
      </c>
      <c r="C6351" s="148" t="s">
        <v>5894</v>
      </c>
      <c r="D6351" s="149" t="s">
        <v>12918</v>
      </c>
    </row>
    <row r="6352" spans="1:4" ht="13.5" x14ac:dyDescent="0.25">
      <c r="A6352" s="148">
        <v>95395</v>
      </c>
      <c r="B6352" s="148" t="s">
        <v>12201</v>
      </c>
      <c r="C6352" s="148" t="s">
        <v>5894</v>
      </c>
      <c r="D6352" s="149" t="s">
        <v>14912</v>
      </c>
    </row>
    <row r="6353" spans="1:4" ht="13.5" x14ac:dyDescent="0.25">
      <c r="A6353" s="148">
        <v>95396</v>
      </c>
      <c r="B6353" s="148" t="s">
        <v>12202</v>
      </c>
      <c r="C6353" s="148" t="s">
        <v>5894</v>
      </c>
      <c r="D6353" s="149" t="s">
        <v>14540</v>
      </c>
    </row>
    <row r="6354" spans="1:4" ht="13.5" x14ac:dyDescent="0.25">
      <c r="A6354" s="148">
        <v>95397</v>
      </c>
      <c r="B6354" s="148" t="s">
        <v>12203</v>
      </c>
      <c r="C6354" s="148" t="s">
        <v>5894</v>
      </c>
      <c r="D6354" s="149" t="s">
        <v>14703</v>
      </c>
    </row>
    <row r="6355" spans="1:4" ht="13.5" x14ac:dyDescent="0.25">
      <c r="A6355" s="148">
        <v>95398</v>
      </c>
      <c r="B6355" s="148" t="s">
        <v>12204</v>
      </c>
      <c r="C6355" s="148" t="s">
        <v>5894</v>
      </c>
      <c r="D6355" s="149" t="s">
        <v>15824</v>
      </c>
    </row>
    <row r="6356" spans="1:4" ht="13.5" x14ac:dyDescent="0.25">
      <c r="A6356" s="148">
        <v>95399</v>
      </c>
      <c r="B6356" s="148" t="s">
        <v>12205</v>
      </c>
      <c r="C6356" s="148" t="s">
        <v>5894</v>
      </c>
      <c r="D6356" s="149" t="s">
        <v>14703</v>
      </c>
    </row>
    <row r="6357" spans="1:4" ht="13.5" x14ac:dyDescent="0.25">
      <c r="A6357" s="148">
        <v>95400</v>
      </c>
      <c r="B6357" s="148" t="s">
        <v>12206</v>
      </c>
      <c r="C6357" s="148" t="s">
        <v>5894</v>
      </c>
      <c r="D6357" s="149" t="s">
        <v>14703</v>
      </c>
    </row>
    <row r="6358" spans="1:4" ht="13.5" x14ac:dyDescent="0.25">
      <c r="A6358" s="148">
        <v>95401</v>
      </c>
      <c r="B6358" s="148" t="s">
        <v>12207</v>
      </c>
      <c r="C6358" s="148" t="s">
        <v>5894</v>
      </c>
      <c r="D6358" s="149" t="s">
        <v>13211</v>
      </c>
    </row>
    <row r="6359" spans="1:4" ht="13.5" x14ac:dyDescent="0.25">
      <c r="A6359" s="148">
        <v>95402</v>
      </c>
      <c r="B6359" s="148" t="s">
        <v>12208</v>
      </c>
      <c r="C6359" s="148" t="s">
        <v>5894</v>
      </c>
      <c r="D6359" s="149" t="s">
        <v>12861</v>
      </c>
    </row>
    <row r="6360" spans="1:4" ht="13.5" x14ac:dyDescent="0.25">
      <c r="A6360" s="148">
        <v>95403</v>
      </c>
      <c r="B6360" s="148" t="s">
        <v>12209</v>
      </c>
      <c r="C6360" s="148" t="s">
        <v>5894</v>
      </c>
      <c r="D6360" s="149" t="s">
        <v>12915</v>
      </c>
    </row>
    <row r="6361" spans="1:4" ht="13.5" x14ac:dyDescent="0.25">
      <c r="A6361" s="148">
        <v>95404</v>
      </c>
      <c r="B6361" s="148" t="s">
        <v>12210</v>
      </c>
      <c r="C6361" s="148" t="s">
        <v>5894</v>
      </c>
      <c r="D6361" s="149" t="s">
        <v>13613</v>
      </c>
    </row>
    <row r="6362" spans="1:4" ht="13.5" x14ac:dyDescent="0.25">
      <c r="A6362" s="148">
        <v>95405</v>
      </c>
      <c r="B6362" s="148" t="s">
        <v>12211</v>
      </c>
      <c r="C6362" s="148" t="s">
        <v>5894</v>
      </c>
      <c r="D6362" s="149" t="s">
        <v>14699</v>
      </c>
    </row>
    <row r="6363" spans="1:4" ht="13.5" x14ac:dyDescent="0.25">
      <c r="A6363" s="148">
        <v>95406</v>
      </c>
      <c r="B6363" s="148" t="s">
        <v>12212</v>
      </c>
      <c r="C6363" s="148" t="s">
        <v>5894</v>
      </c>
      <c r="D6363" s="149" t="s">
        <v>13214</v>
      </c>
    </row>
    <row r="6364" spans="1:4" ht="13.5" x14ac:dyDescent="0.25">
      <c r="A6364" s="148">
        <v>95407</v>
      </c>
      <c r="B6364" s="148" t="s">
        <v>12213</v>
      </c>
      <c r="C6364" s="148" t="s">
        <v>5894</v>
      </c>
      <c r="D6364" s="149" t="s">
        <v>13247</v>
      </c>
    </row>
    <row r="6365" spans="1:4" ht="13.5" x14ac:dyDescent="0.25">
      <c r="A6365" s="148">
        <v>95408</v>
      </c>
      <c r="B6365" s="148" t="s">
        <v>12214</v>
      </c>
      <c r="C6365" s="148" t="s">
        <v>12113</v>
      </c>
      <c r="D6365" s="149" t="s">
        <v>12560</v>
      </c>
    </row>
    <row r="6366" spans="1:4" ht="13.5" x14ac:dyDescent="0.25">
      <c r="A6366" s="148">
        <v>95409</v>
      </c>
      <c r="B6366" s="148" t="s">
        <v>12215</v>
      </c>
      <c r="C6366" s="148" t="s">
        <v>12113</v>
      </c>
      <c r="D6366" s="149" t="s">
        <v>13456</v>
      </c>
    </row>
    <row r="6367" spans="1:4" ht="13.5" x14ac:dyDescent="0.25">
      <c r="A6367" s="148">
        <v>95410</v>
      </c>
      <c r="B6367" s="148" t="s">
        <v>12216</v>
      </c>
      <c r="C6367" s="148" t="s">
        <v>12113</v>
      </c>
      <c r="D6367" s="149" t="s">
        <v>14460</v>
      </c>
    </row>
    <row r="6368" spans="1:4" ht="13.5" x14ac:dyDescent="0.25">
      <c r="A6368" s="148">
        <v>95411</v>
      </c>
      <c r="B6368" s="148" t="s">
        <v>12217</v>
      </c>
      <c r="C6368" s="148" t="s">
        <v>12113</v>
      </c>
      <c r="D6368" s="149" t="s">
        <v>14096</v>
      </c>
    </row>
    <row r="6369" spans="1:4" ht="13.5" x14ac:dyDescent="0.25">
      <c r="A6369" s="148">
        <v>95412</v>
      </c>
      <c r="B6369" s="148" t="s">
        <v>12218</v>
      </c>
      <c r="C6369" s="148" t="s">
        <v>12113</v>
      </c>
      <c r="D6369" s="149" t="s">
        <v>15910</v>
      </c>
    </row>
    <row r="6370" spans="1:4" ht="13.5" x14ac:dyDescent="0.25">
      <c r="A6370" s="148">
        <v>95413</v>
      </c>
      <c r="B6370" s="148" t="s">
        <v>12219</v>
      </c>
      <c r="C6370" s="148" t="s">
        <v>12113</v>
      </c>
      <c r="D6370" s="149" t="s">
        <v>14294</v>
      </c>
    </row>
    <row r="6371" spans="1:4" ht="13.5" x14ac:dyDescent="0.25">
      <c r="A6371" s="148">
        <v>95414</v>
      </c>
      <c r="B6371" s="148" t="s">
        <v>12220</v>
      </c>
      <c r="C6371" s="148" t="s">
        <v>12113</v>
      </c>
      <c r="D6371" s="149" t="s">
        <v>16623</v>
      </c>
    </row>
    <row r="6372" spans="1:4" ht="13.5" x14ac:dyDescent="0.25">
      <c r="A6372" s="148">
        <v>95415</v>
      </c>
      <c r="B6372" s="148" t="s">
        <v>12221</v>
      </c>
      <c r="C6372" s="148" t="s">
        <v>12113</v>
      </c>
      <c r="D6372" s="149" t="s">
        <v>24182</v>
      </c>
    </row>
    <row r="6373" spans="1:4" ht="13.5" x14ac:dyDescent="0.25">
      <c r="A6373" s="148">
        <v>95416</v>
      </c>
      <c r="B6373" s="148" t="s">
        <v>12222</v>
      </c>
      <c r="C6373" s="148" t="s">
        <v>12113</v>
      </c>
      <c r="D6373" s="149" t="s">
        <v>15238</v>
      </c>
    </row>
    <row r="6374" spans="1:4" ht="13.5" x14ac:dyDescent="0.25">
      <c r="A6374" s="148">
        <v>95417</v>
      </c>
      <c r="B6374" s="148" t="s">
        <v>12223</v>
      </c>
      <c r="C6374" s="148" t="s">
        <v>12113</v>
      </c>
      <c r="D6374" s="149" t="s">
        <v>25805</v>
      </c>
    </row>
    <row r="6375" spans="1:4" ht="13.5" x14ac:dyDescent="0.25">
      <c r="A6375" s="148">
        <v>95418</v>
      </c>
      <c r="B6375" s="148" t="s">
        <v>12224</v>
      </c>
      <c r="C6375" s="148" t="s">
        <v>12113</v>
      </c>
      <c r="D6375" s="149" t="s">
        <v>25806</v>
      </c>
    </row>
    <row r="6376" spans="1:4" ht="13.5" x14ac:dyDescent="0.25">
      <c r="A6376" s="148">
        <v>95419</v>
      </c>
      <c r="B6376" s="148" t="s">
        <v>12225</v>
      </c>
      <c r="C6376" s="148" t="s">
        <v>12113</v>
      </c>
      <c r="D6376" s="149" t="s">
        <v>19504</v>
      </c>
    </row>
    <row r="6377" spans="1:4" ht="13.5" x14ac:dyDescent="0.25">
      <c r="A6377" s="148">
        <v>95420</v>
      </c>
      <c r="B6377" s="148" t="s">
        <v>12226</v>
      </c>
      <c r="C6377" s="148" t="s">
        <v>12113</v>
      </c>
      <c r="D6377" s="149" t="s">
        <v>25807</v>
      </c>
    </row>
    <row r="6378" spans="1:4" ht="13.5" x14ac:dyDescent="0.25">
      <c r="A6378" s="148">
        <v>95421</v>
      </c>
      <c r="B6378" s="148" t="s">
        <v>12227</v>
      </c>
      <c r="C6378" s="148" t="s">
        <v>12113</v>
      </c>
      <c r="D6378" s="149" t="s">
        <v>15344</v>
      </c>
    </row>
    <row r="6379" spans="1:4" ht="13.5" x14ac:dyDescent="0.25">
      <c r="A6379" s="148">
        <v>95422</v>
      </c>
      <c r="B6379" s="148" t="s">
        <v>12228</v>
      </c>
      <c r="C6379" s="148" t="s">
        <v>12113</v>
      </c>
      <c r="D6379" s="149" t="s">
        <v>25808</v>
      </c>
    </row>
    <row r="6380" spans="1:4" ht="13.5" x14ac:dyDescent="0.25">
      <c r="A6380" s="148">
        <v>95423</v>
      </c>
      <c r="B6380" s="148" t="s">
        <v>12229</v>
      </c>
      <c r="C6380" s="148" t="s">
        <v>12113</v>
      </c>
      <c r="D6380" s="149" t="s">
        <v>25809</v>
      </c>
    </row>
    <row r="6381" spans="1:4" ht="13.5" x14ac:dyDescent="0.25">
      <c r="A6381" s="148">
        <v>95424</v>
      </c>
      <c r="B6381" s="148" t="s">
        <v>12230</v>
      </c>
      <c r="C6381" s="148" t="s">
        <v>12113</v>
      </c>
      <c r="D6381" s="149" t="s">
        <v>15145</v>
      </c>
    </row>
    <row r="6382" spans="1:4" ht="13.5" x14ac:dyDescent="0.25">
      <c r="A6382" s="148">
        <v>100288</v>
      </c>
      <c r="B6382" s="148" t="s">
        <v>12231</v>
      </c>
      <c r="C6382" s="148" t="s">
        <v>5894</v>
      </c>
      <c r="D6382" s="149" t="s">
        <v>15824</v>
      </c>
    </row>
    <row r="6383" spans="1:4" ht="13.5" x14ac:dyDescent="0.25">
      <c r="A6383" s="148">
        <v>100289</v>
      </c>
      <c r="B6383" s="148" t="s">
        <v>12232</v>
      </c>
      <c r="C6383" s="148" t="s">
        <v>5894</v>
      </c>
      <c r="D6383" s="149" t="s">
        <v>19511</v>
      </c>
    </row>
    <row r="6384" spans="1:4" ht="13.5" x14ac:dyDescent="0.25">
      <c r="A6384" s="148">
        <v>100290</v>
      </c>
      <c r="B6384" s="148" t="s">
        <v>12233</v>
      </c>
      <c r="C6384" s="148" t="s">
        <v>5894</v>
      </c>
      <c r="D6384" s="149" t="s">
        <v>15824</v>
      </c>
    </row>
    <row r="6385" spans="1:4" ht="13.5" x14ac:dyDescent="0.25">
      <c r="A6385" s="148">
        <v>100291</v>
      </c>
      <c r="B6385" s="148" t="s">
        <v>12234</v>
      </c>
      <c r="C6385" s="148" t="s">
        <v>5894</v>
      </c>
      <c r="D6385" s="149" t="s">
        <v>19806</v>
      </c>
    </row>
    <row r="6386" spans="1:4" ht="13.5" x14ac:dyDescent="0.25">
      <c r="A6386" s="148">
        <v>100292</v>
      </c>
      <c r="B6386" s="148" t="s">
        <v>12235</v>
      </c>
      <c r="C6386" s="148" t="s">
        <v>5894</v>
      </c>
      <c r="D6386" s="149" t="s">
        <v>12534</v>
      </c>
    </row>
    <row r="6387" spans="1:4" ht="13.5" x14ac:dyDescent="0.25">
      <c r="A6387" s="148">
        <v>100293</v>
      </c>
      <c r="B6387" s="148" t="s">
        <v>12236</v>
      </c>
      <c r="C6387" s="148" t="s">
        <v>5894</v>
      </c>
      <c r="D6387" s="149" t="s">
        <v>19806</v>
      </c>
    </row>
    <row r="6388" spans="1:4" ht="13.5" x14ac:dyDescent="0.25">
      <c r="A6388" s="148">
        <v>100294</v>
      </c>
      <c r="B6388" s="148" t="s">
        <v>12237</v>
      </c>
      <c r="C6388" s="148" t="s">
        <v>5894</v>
      </c>
      <c r="D6388" s="149" t="s">
        <v>15822</v>
      </c>
    </row>
    <row r="6389" spans="1:4" ht="13.5" x14ac:dyDescent="0.25">
      <c r="A6389" s="148">
        <v>100295</v>
      </c>
      <c r="B6389" s="148" t="s">
        <v>12238</v>
      </c>
      <c r="C6389" s="148" t="s">
        <v>5894</v>
      </c>
      <c r="D6389" s="149" t="s">
        <v>12917</v>
      </c>
    </row>
    <row r="6390" spans="1:4" ht="13.5" x14ac:dyDescent="0.25">
      <c r="A6390" s="148">
        <v>100296</v>
      </c>
      <c r="B6390" s="148" t="s">
        <v>12239</v>
      </c>
      <c r="C6390" s="148" t="s">
        <v>5894</v>
      </c>
      <c r="D6390" s="149" t="s">
        <v>12581</v>
      </c>
    </row>
    <row r="6391" spans="1:4" ht="13.5" x14ac:dyDescent="0.25">
      <c r="A6391" s="148">
        <v>100297</v>
      </c>
      <c r="B6391" s="148" t="s">
        <v>12240</v>
      </c>
      <c r="C6391" s="148" t="s">
        <v>5894</v>
      </c>
      <c r="D6391" s="149" t="s">
        <v>16046</v>
      </c>
    </row>
    <row r="6392" spans="1:4" ht="13.5" x14ac:dyDescent="0.25">
      <c r="A6392" s="148">
        <v>100298</v>
      </c>
      <c r="B6392" s="148" t="s">
        <v>12241</v>
      </c>
      <c r="C6392" s="148" t="s">
        <v>5894</v>
      </c>
      <c r="D6392" s="149" t="s">
        <v>14686</v>
      </c>
    </row>
    <row r="6393" spans="1:4" ht="13.5" x14ac:dyDescent="0.25">
      <c r="A6393" s="148">
        <v>100299</v>
      </c>
      <c r="B6393" s="148" t="s">
        <v>12242</v>
      </c>
      <c r="C6393" s="148" t="s">
        <v>5894</v>
      </c>
      <c r="D6393" s="149" t="s">
        <v>14690</v>
      </c>
    </row>
    <row r="6394" spans="1:4" ht="13.5" x14ac:dyDescent="0.25">
      <c r="A6394" s="148">
        <v>100300</v>
      </c>
      <c r="B6394" s="148" t="s">
        <v>12243</v>
      </c>
      <c r="C6394" s="148" t="s">
        <v>5894</v>
      </c>
      <c r="D6394" s="149" t="s">
        <v>12578</v>
      </c>
    </row>
    <row r="6395" spans="1:4" ht="13.5" x14ac:dyDescent="0.25">
      <c r="A6395" s="148">
        <v>100301</v>
      </c>
      <c r="B6395" s="148" t="s">
        <v>12244</v>
      </c>
      <c r="C6395" s="148" t="s">
        <v>5894</v>
      </c>
      <c r="D6395" s="149" t="s">
        <v>19844</v>
      </c>
    </row>
    <row r="6396" spans="1:4" ht="13.5" x14ac:dyDescent="0.25">
      <c r="A6396" s="148">
        <v>100302</v>
      </c>
      <c r="B6396" s="148" t="s">
        <v>12245</v>
      </c>
      <c r="C6396" s="148" t="s">
        <v>5894</v>
      </c>
      <c r="D6396" s="149" t="s">
        <v>25810</v>
      </c>
    </row>
    <row r="6397" spans="1:4" ht="13.5" x14ac:dyDescent="0.25">
      <c r="A6397" s="148">
        <v>100303</v>
      </c>
      <c r="B6397" s="148" t="s">
        <v>12246</v>
      </c>
      <c r="C6397" s="148" t="s">
        <v>5894</v>
      </c>
      <c r="D6397" s="149" t="s">
        <v>13168</v>
      </c>
    </row>
    <row r="6398" spans="1:4" ht="13.5" x14ac:dyDescent="0.25">
      <c r="A6398" s="148">
        <v>100304</v>
      </c>
      <c r="B6398" s="148" t="s">
        <v>12247</v>
      </c>
      <c r="C6398" s="148" t="s">
        <v>5894</v>
      </c>
      <c r="D6398" s="149" t="s">
        <v>25811</v>
      </c>
    </row>
    <row r="6399" spans="1:4" ht="13.5" x14ac:dyDescent="0.25">
      <c r="A6399" s="148">
        <v>100305</v>
      </c>
      <c r="B6399" s="148" t="s">
        <v>12248</v>
      </c>
      <c r="C6399" s="148" t="s">
        <v>5894</v>
      </c>
      <c r="D6399" s="149" t="s">
        <v>25812</v>
      </c>
    </row>
    <row r="6400" spans="1:4" ht="13.5" x14ac:dyDescent="0.25">
      <c r="A6400" s="148">
        <v>100306</v>
      </c>
      <c r="B6400" s="148" t="s">
        <v>12249</v>
      </c>
      <c r="C6400" s="148" t="s">
        <v>5894</v>
      </c>
      <c r="D6400" s="149" t="s">
        <v>25813</v>
      </c>
    </row>
    <row r="6401" spans="1:4" ht="13.5" x14ac:dyDescent="0.25">
      <c r="A6401" s="148">
        <v>100307</v>
      </c>
      <c r="B6401" s="148" t="s">
        <v>12250</v>
      </c>
      <c r="C6401" s="148" t="s">
        <v>5894</v>
      </c>
      <c r="D6401" s="149" t="s">
        <v>19730</v>
      </c>
    </row>
    <row r="6402" spans="1:4" ht="13.5" x14ac:dyDescent="0.25">
      <c r="A6402" s="148">
        <v>100308</v>
      </c>
      <c r="B6402" s="148" t="s">
        <v>12251</v>
      </c>
      <c r="C6402" s="148" t="s">
        <v>5894</v>
      </c>
      <c r="D6402" s="149" t="s">
        <v>15382</v>
      </c>
    </row>
    <row r="6403" spans="1:4" ht="13.5" x14ac:dyDescent="0.25">
      <c r="A6403" s="148">
        <v>100309</v>
      </c>
      <c r="B6403" s="148" t="s">
        <v>19434</v>
      </c>
      <c r="C6403" s="148" t="s">
        <v>5894</v>
      </c>
      <c r="D6403" s="149" t="s">
        <v>25814</v>
      </c>
    </row>
    <row r="6404" spans="1:4" ht="13.5" x14ac:dyDescent="0.25">
      <c r="A6404" s="148">
        <v>100310</v>
      </c>
      <c r="B6404" s="148" t="s">
        <v>12253</v>
      </c>
      <c r="C6404" s="148" t="s">
        <v>12113</v>
      </c>
      <c r="D6404" s="149" t="s">
        <v>16616</v>
      </c>
    </row>
    <row r="6405" spans="1:4" ht="13.5" x14ac:dyDescent="0.25">
      <c r="A6405" s="148">
        <v>100311</v>
      </c>
      <c r="B6405" s="148" t="s">
        <v>12254</v>
      </c>
      <c r="C6405" s="148" t="s">
        <v>12113</v>
      </c>
      <c r="D6405" s="149" t="s">
        <v>24552</v>
      </c>
    </row>
    <row r="6406" spans="1:4" ht="13.5" x14ac:dyDescent="0.25">
      <c r="A6406" s="148">
        <v>100312</v>
      </c>
      <c r="B6406" s="148" t="s">
        <v>12255</v>
      </c>
      <c r="C6406" s="148" t="s">
        <v>12113</v>
      </c>
      <c r="D6406" s="149" t="s">
        <v>20176</v>
      </c>
    </row>
    <row r="6407" spans="1:4" ht="13.5" x14ac:dyDescent="0.25">
      <c r="A6407" s="148">
        <v>100313</v>
      </c>
      <c r="B6407" s="148" t="s">
        <v>12256</v>
      </c>
      <c r="C6407" s="148" t="s">
        <v>12113</v>
      </c>
      <c r="D6407" s="149" t="s">
        <v>25815</v>
      </c>
    </row>
    <row r="6408" spans="1:4" ht="13.5" x14ac:dyDescent="0.25">
      <c r="A6408" s="148">
        <v>100314</v>
      </c>
      <c r="B6408" s="148" t="s">
        <v>12257</v>
      </c>
      <c r="C6408" s="148" t="s">
        <v>12113</v>
      </c>
      <c r="D6408" s="149" t="s">
        <v>25466</v>
      </c>
    </row>
    <row r="6409" spans="1:4" ht="13.5" x14ac:dyDescent="0.25">
      <c r="A6409" s="148">
        <v>100315</v>
      </c>
      <c r="B6409" s="148" t="s">
        <v>12258</v>
      </c>
      <c r="C6409" s="148" t="s">
        <v>12113</v>
      </c>
      <c r="D6409" s="149" t="s">
        <v>23464</v>
      </c>
    </row>
    <row r="6410" spans="1:4" ht="13.5" x14ac:dyDescent="0.25">
      <c r="A6410" s="148">
        <v>100316</v>
      </c>
      <c r="B6410" s="148" t="s">
        <v>12243</v>
      </c>
      <c r="C6410" s="148" t="s">
        <v>12113</v>
      </c>
      <c r="D6410" s="149" t="s">
        <v>25816</v>
      </c>
    </row>
    <row r="6411" spans="1:4" ht="13.5" x14ac:dyDescent="0.25">
      <c r="A6411" s="148">
        <v>100317</v>
      </c>
      <c r="B6411" s="148" t="s">
        <v>12259</v>
      </c>
      <c r="C6411" s="148" t="s">
        <v>12113</v>
      </c>
      <c r="D6411" s="149" t="s">
        <v>25817</v>
      </c>
    </row>
    <row r="6412" spans="1:4" ht="13.5" x14ac:dyDescent="0.25">
      <c r="A6412" s="148">
        <v>100318</v>
      </c>
      <c r="B6412" s="148" t="s">
        <v>12247</v>
      </c>
      <c r="C6412" s="148" t="s">
        <v>12113</v>
      </c>
      <c r="D6412" s="149" t="s">
        <v>25818</v>
      </c>
    </row>
    <row r="6413" spans="1:4" ht="13.5" x14ac:dyDescent="0.25">
      <c r="A6413" s="148">
        <v>100319</v>
      </c>
      <c r="B6413" s="148" t="s">
        <v>12248</v>
      </c>
      <c r="C6413" s="148" t="s">
        <v>12113</v>
      </c>
      <c r="D6413" s="149" t="s">
        <v>25819</v>
      </c>
    </row>
    <row r="6414" spans="1:4" ht="13.5" x14ac:dyDescent="0.25">
      <c r="A6414" s="148">
        <v>100320</v>
      </c>
      <c r="B6414" s="148" t="s">
        <v>12249</v>
      </c>
      <c r="C6414" s="148" t="s">
        <v>12113</v>
      </c>
      <c r="D6414" s="149" t="s">
        <v>25820</v>
      </c>
    </row>
    <row r="6415" spans="1:4" ht="13.5" x14ac:dyDescent="0.25">
      <c r="A6415" s="148">
        <v>100321</v>
      </c>
      <c r="B6415" s="148" t="s">
        <v>12252</v>
      </c>
      <c r="C6415" s="148" t="s">
        <v>12113</v>
      </c>
      <c r="D6415" s="149" t="s">
        <v>25821</v>
      </c>
    </row>
    <row r="6416" spans="1:4" ht="13.5" x14ac:dyDescent="0.25">
      <c r="A6416" s="148">
        <v>100533</v>
      </c>
      <c r="B6416" s="148" t="s">
        <v>12260</v>
      </c>
      <c r="C6416" s="148" t="s">
        <v>5894</v>
      </c>
      <c r="D6416" s="149" t="s">
        <v>16746</v>
      </c>
    </row>
    <row r="6417" spans="1:4" ht="13.5" x14ac:dyDescent="0.25">
      <c r="A6417" s="148">
        <v>100534</v>
      </c>
      <c r="B6417" s="148" t="s">
        <v>12260</v>
      </c>
      <c r="C6417" s="148" t="s">
        <v>12113</v>
      </c>
      <c r="D6417" s="149" t="s">
        <v>25822</v>
      </c>
    </row>
    <row r="6418" spans="1:4" ht="13.5" x14ac:dyDescent="0.25">
      <c r="A6418" s="148">
        <v>100535</v>
      </c>
      <c r="B6418" s="148" t="s">
        <v>12261</v>
      </c>
      <c r="C6418" s="148" t="s">
        <v>5894</v>
      </c>
      <c r="D6418" s="149" t="s">
        <v>15841</v>
      </c>
    </row>
    <row r="6419" spans="1:4" ht="13.5" x14ac:dyDescent="0.25">
      <c r="A6419" s="148">
        <v>100536</v>
      </c>
      <c r="B6419" s="148" t="s">
        <v>12262</v>
      </c>
      <c r="C6419" s="148" t="s">
        <v>12113</v>
      </c>
      <c r="D6419" s="149" t="s">
        <v>16028</v>
      </c>
    </row>
  </sheetData>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showGridLines="0" zoomScaleNormal="100" zoomScaleSheetLayoutView="100" zoomScalePageLayoutView="70" workbookViewId="0">
      <selection activeCell="H36" sqref="H36"/>
    </sheetView>
  </sheetViews>
  <sheetFormatPr defaultColWidth="11.42578125" defaultRowHeight="12.75" x14ac:dyDescent="0.25"/>
  <cols>
    <col min="1" max="1" width="8.7109375" style="52" customWidth="1"/>
    <col min="2" max="2" width="64.140625" style="52" customWidth="1"/>
    <col min="3" max="3" width="24.7109375" style="52" customWidth="1"/>
    <col min="4" max="4" width="32.28515625" style="52" customWidth="1"/>
    <col min="5" max="6" width="12.42578125" style="52" customWidth="1"/>
    <col min="7" max="16384" width="11.42578125" style="52"/>
  </cols>
  <sheetData>
    <row r="1" spans="1:9" s="47" customFormat="1" ht="15" x14ac:dyDescent="0.25">
      <c r="A1" s="518" t="s">
        <v>26148</v>
      </c>
      <c r="B1" s="519"/>
      <c r="C1" s="519"/>
      <c r="D1" s="520"/>
      <c r="E1" s="36"/>
      <c r="G1" s="20"/>
      <c r="H1" s="4"/>
      <c r="I1" s="49"/>
    </row>
    <row r="2" spans="1:9" s="47" customFormat="1" ht="15" x14ac:dyDescent="0.25">
      <c r="A2" s="531" t="s">
        <v>26149</v>
      </c>
      <c r="B2" s="532"/>
      <c r="C2" s="532"/>
      <c r="D2" s="533"/>
      <c r="E2" s="37"/>
      <c r="G2" s="21"/>
      <c r="H2" s="5"/>
      <c r="I2" s="51"/>
    </row>
    <row r="3" spans="1:9" s="47" customFormat="1" ht="15.75" thickBot="1" x14ac:dyDescent="0.3">
      <c r="A3" s="528" t="s">
        <v>26150</v>
      </c>
      <c r="B3" s="529"/>
      <c r="C3" s="529"/>
      <c r="D3" s="530"/>
      <c r="E3" s="37"/>
      <c r="G3" s="21"/>
      <c r="H3" s="5"/>
      <c r="I3" s="51"/>
    </row>
    <row r="4" spans="1:9" s="47" customFormat="1" ht="15" x14ac:dyDescent="0.25">
      <c r="A4" s="223" t="s">
        <v>25826</v>
      </c>
      <c r="B4" s="224"/>
      <c r="C4" s="537" t="s">
        <v>26151</v>
      </c>
      <c r="D4" s="520"/>
      <c r="E4" s="37"/>
      <c r="G4" s="21"/>
      <c r="H4" s="5"/>
      <c r="I4" s="51"/>
    </row>
    <row r="5" spans="1:9" s="47" customFormat="1" ht="15" x14ac:dyDescent="0.25">
      <c r="A5" s="225" t="s">
        <v>26152</v>
      </c>
      <c r="B5" s="226"/>
      <c r="C5" s="226" t="s">
        <v>26153</v>
      </c>
      <c r="D5" s="227"/>
      <c r="E5" s="37"/>
      <c r="G5" s="21"/>
      <c r="H5" s="5"/>
      <c r="I5" s="51"/>
    </row>
    <row r="6" spans="1:9" s="47" customFormat="1" ht="15.75" thickBot="1" x14ac:dyDescent="0.3">
      <c r="A6" s="524" t="s">
        <v>25827</v>
      </c>
      <c r="B6" s="525"/>
      <c r="C6" s="526" t="s">
        <v>26154</v>
      </c>
      <c r="D6" s="527"/>
      <c r="E6" s="37"/>
      <c r="G6" s="21"/>
      <c r="H6" s="5"/>
      <c r="I6" s="51"/>
    </row>
    <row r="7" spans="1:9" s="47" customFormat="1" ht="15.75" thickBot="1" x14ac:dyDescent="0.3">
      <c r="A7" s="280" t="s">
        <v>26670</v>
      </c>
      <c r="B7" s="281"/>
      <c r="C7" s="281"/>
      <c r="D7" s="282"/>
      <c r="E7" s="37"/>
      <c r="G7" s="21"/>
      <c r="H7" s="5"/>
      <c r="I7" s="51"/>
    </row>
    <row r="8" spans="1:9" s="47" customFormat="1" ht="15.75" thickBot="1" x14ac:dyDescent="0.3">
      <c r="A8" s="534" t="s">
        <v>26156</v>
      </c>
      <c r="B8" s="535"/>
      <c r="C8" s="535"/>
      <c r="D8" s="536"/>
      <c r="E8" s="37"/>
      <c r="G8" s="21"/>
      <c r="H8" s="5"/>
      <c r="I8" s="51"/>
    </row>
    <row r="9" spans="1:9" s="53" customFormat="1" ht="27" customHeight="1" thickBot="1" x14ac:dyDescent="0.3">
      <c r="A9" s="521" t="s">
        <v>26157</v>
      </c>
      <c r="B9" s="522"/>
      <c r="C9" s="522"/>
      <c r="D9" s="523"/>
    </row>
    <row r="10" spans="1:9" s="55" customFormat="1" ht="19.5" customHeight="1" x14ac:dyDescent="0.25">
      <c r="A10" s="97" t="s">
        <v>26158</v>
      </c>
      <c r="B10" s="98" t="s">
        <v>26159</v>
      </c>
      <c r="C10" s="99" t="s">
        <v>26160</v>
      </c>
      <c r="D10" s="100" t="s">
        <v>26161</v>
      </c>
      <c r="E10" s="54"/>
    </row>
    <row r="11" spans="1:9" ht="16.5" customHeight="1" x14ac:dyDescent="0.25">
      <c r="A11" s="101">
        <v>1</v>
      </c>
      <c r="B11" s="19" t="str">
        <f>'ORÇAMENTO SINTÉTICO'!B12:I12</f>
        <v>SERVIÇOS PRELIMINARES</v>
      </c>
      <c r="C11" s="102">
        <f>'ORÇAMENTO SINTÉTICO'!I26</f>
        <v>328238.14</v>
      </c>
      <c r="D11" s="103">
        <f t="shared" ref="D11:D23" si="0">C11/$C$25</f>
        <v>5.8380179628883901E-2</v>
      </c>
    </row>
    <row r="12" spans="1:9" ht="16.5" customHeight="1" x14ac:dyDescent="0.25">
      <c r="A12" s="101">
        <v>2</v>
      </c>
      <c r="B12" s="162" t="str">
        <f>'ORÇAMENTO SINTÉTICO'!B28:I28</f>
        <v>ESTRUTURAL</v>
      </c>
      <c r="C12" s="102">
        <f>'ORÇAMENTO SINTÉTICO'!I69</f>
        <v>1223242.7200000002</v>
      </c>
      <c r="D12" s="103">
        <f t="shared" si="0"/>
        <v>0.21756499632652238</v>
      </c>
    </row>
    <row r="13" spans="1:9" ht="16.5" customHeight="1" x14ac:dyDescent="0.25">
      <c r="A13" s="101">
        <v>3</v>
      </c>
      <c r="B13" s="19" t="str">
        <f>'ORÇAMENTO SINTÉTICO'!B71:I71</f>
        <v>PISOS</v>
      </c>
      <c r="C13" s="102">
        <f>'ORÇAMENTO SINTÉTICO'!I77</f>
        <v>215536.72000000003</v>
      </c>
      <c r="D13" s="103">
        <f t="shared" si="0"/>
        <v>3.8335192949303376E-2</v>
      </c>
    </row>
    <row r="14" spans="1:9" ht="16.5" customHeight="1" x14ac:dyDescent="0.25">
      <c r="A14" s="101">
        <v>4</v>
      </c>
      <c r="B14" s="160" t="str">
        <f>'ORÇAMENTO SINTÉTICO'!B79:I79</f>
        <v>PAREDES E ESQUADRIAS</v>
      </c>
      <c r="C14" s="161">
        <f>'ORÇAMENTO SINTÉTICO'!I92</f>
        <v>1169424.21</v>
      </c>
      <c r="D14" s="103">
        <f t="shared" si="0"/>
        <v>0.20799287810418873</v>
      </c>
    </row>
    <row r="15" spans="1:9" ht="16.5" customHeight="1" x14ac:dyDescent="0.25">
      <c r="A15" s="101">
        <v>5</v>
      </c>
      <c r="B15" s="160" t="str">
        <f>'ORÇAMENTO SINTÉTICO'!B94:I94</f>
        <v>CHAPISCO, EMBOÇO E REVESTIMENTOS</v>
      </c>
      <c r="C15" s="161">
        <f>'ORÇAMENTO SINTÉTICO'!I103</f>
        <v>337415.43000000005</v>
      </c>
      <c r="D15" s="103">
        <f t="shared" si="0"/>
        <v>6.0012445272073209E-2</v>
      </c>
    </row>
    <row r="16" spans="1:9" ht="16.5" customHeight="1" x14ac:dyDescent="0.25">
      <c r="A16" s="101">
        <v>6</v>
      </c>
      <c r="B16" s="160" t="s">
        <v>25920</v>
      </c>
      <c r="C16" s="161">
        <f>'ORÇAMENTO SINTÉTICO'!I109</f>
        <v>89485.7</v>
      </c>
      <c r="D16" s="103">
        <f t="shared" si="0"/>
        <v>1.5915856823391746E-2</v>
      </c>
    </row>
    <row r="17" spans="1:4" ht="16.5" customHeight="1" x14ac:dyDescent="0.25">
      <c r="A17" s="101">
        <v>7</v>
      </c>
      <c r="B17" s="160" t="s">
        <v>25924</v>
      </c>
      <c r="C17" s="161">
        <f>'ORÇAMENTO SINTÉTICO'!I114</f>
        <v>880078.89999999991</v>
      </c>
      <c r="D17" s="103">
        <f t="shared" si="0"/>
        <v>0.1565301468914933</v>
      </c>
    </row>
    <row r="18" spans="1:4" ht="16.5" customHeight="1" x14ac:dyDescent="0.25">
      <c r="A18" s="101">
        <v>8</v>
      </c>
      <c r="B18" s="160" t="s">
        <v>25927</v>
      </c>
      <c r="C18" s="161">
        <f>'ORÇAMENTO SINTÉTICO'!I211</f>
        <v>358851.61999999994</v>
      </c>
      <c r="D18" s="103">
        <f t="shared" si="0"/>
        <v>6.3825069310092908E-2</v>
      </c>
    </row>
    <row r="19" spans="1:4" ht="16.5" customHeight="1" x14ac:dyDescent="0.25">
      <c r="A19" s="101">
        <v>9</v>
      </c>
      <c r="B19" s="160" t="s">
        <v>26046</v>
      </c>
      <c r="C19" s="161">
        <f>'ORÇAMENTO SINTÉTICO'!I289</f>
        <v>504526.11999999994</v>
      </c>
      <c r="D19" s="103">
        <f t="shared" si="0"/>
        <v>8.9734622286928106E-2</v>
      </c>
    </row>
    <row r="20" spans="1:4" ht="16.5" customHeight="1" x14ac:dyDescent="0.25">
      <c r="A20" s="101">
        <v>10</v>
      </c>
      <c r="B20" s="160" t="s">
        <v>26162</v>
      </c>
      <c r="C20" s="161">
        <f>'ORÇAMENTO SINTÉTICO'!I305</f>
        <v>96030.12</v>
      </c>
      <c r="D20" s="103">
        <f t="shared" si="0"/>
        <v>1.7079842261424207E-2</v>
      </c>
    </row>
    <row r="21" spans="1:4" ht="16.5" customHeight="1" x14ac:dyDescent="0.25">
      <c r="A21" s="101">
        <v>11</v>
      </c>
      <c r="B21" s="160" t="s">
        <v>26135</v>
      </c>
      <c r="C21" s="161">
        <f>'ORÇAMENTO SINTÉTICO'!I319</f>
        <v>33092.42</v>
      </c>
      <c r="D21" s="103">
        <f t="shared" si="0"/>
        <v>5.8857920165964559E-3</v>
      </c>
    </row>
    <row r="22" spans="1:4" ht="16.5" customHeight="1" x14ac:dyDescent="0.25">
      <c r="A22" s="101">
        <v>12</v>
      </c>
      <c r="B22" s="160" t="str">
        <f>'ORÇAMENTO SINTÉTICO'!B321:I321</f>
        <v>GASES MEDICINAIS</v>
      </c>
      <c r="C22" s="161">
        <f>'ORÇAMENTO SINTÉTICO'!I336</f>
        <v>58145.850000000006</v>
      </c>
      <c r="D22" s="103">
        <f t="shared" si="0"/>
        <v>1.0341775540387047E-2</v>
      </c>
    </row>
    <row r="23" spans="1:4" ht="16.5" customHeight="1" x14ac:dyDescent="0.25">
      <c r="A23" s="101">
        <v>13</v>
      </c>
      <c r="B23" s="160" t="str">
        <f>'ORÇAMENTO SINTÉTICO'!B338:I338</f>
        <v>IMPLANTAÇÃO DO ESTACIONAMENTO E VIAS DE ACESSO</v>
      </c>
      <c r="C23" s="161">
        <f>'ORÇAMENTO SINTÉTICO'!I346</f>
        <v>282582.68</v>
      </c>
      <c r="D23" s="103">
        <f t="shared" si="0"/>
        <v>5.0259935114217426E-2</v>
      </c>
    </row>
    <row r="24" spans="1:4" ht="16.5" customHeight="1" x14ac:dyDescent="0.25">
      <c r="A24" s="101">
        <v>14</v>
      </c>
      <c r="B24" s="160" t="s">
        <v>26143</v>
      </c>
      <c r="C24" s="161">
        <f>'ORÇAMENTO SINTÉTICO'!I363</f>
        <v>45773.66</v>
      </c>
      <c r="D24" s="103">
        <f t="shared" ref="D24" si="1">C24/$C$25</f>
        <v>8.1412674744971991E-3</v>
      </c>
    </row>
    <row r="25" spans="1:4" s="56" customFormat="1" ht="16.5" thickBot="1" x14ac:dyDescent="0.3">
      <c r="A25" s="58"/>
      <c r="B25" s="59" t="s">
        <v>26163</v>
      </c>
      <c r="C25" s="60">
        <f>SUM(C11:C24)</f>
        <v>5622424.29</v>
      </c>
      <c r="D25" s="61">
        <f>SUM(D11:D24)</f>
        <v>0.99999999999999989</v>
      </c>
    </row>
    <row r="26" spans="1:4" ht="21.75" customHeight="1" x14ac:dyDescent="0.25">
      <c r="A26" s="57"/>
      <c r="B26" s="57"/>
      <c r="C26" s="57"/>
    </row>
  </sheetData>
  <mergeCells count="8">
    <mergeCell ref="A1:D1"/>
    <mergeCell ref="A9:D9"/>
    <mergeCell ref="A6:B6"/>
    <mergeCell ref="C6:D6"/>
    <mergeCell ref="A3:D3"/>
    <mergeCell ref="A2:D2"/>
    <mergeCell ref="A8:D8"/>
    <mergeCell ref="C4:D4"/>
  </mergeCells>
  <printOptions horizontalCentered="1" verticalCentered="1"/>
  <pageMargins left="0.70866141732283472" right="0.70866141732283472" top="0.74803149606299213" bottom="0.74803149606299213" header="0.31496062992125984" footer="0.31496062992125984"/>
  <pageSetup paperSize="9" orientation="landscape" r:id="rId1"/>
  <headerFooter alignWithMargins="0">
    <oddHeader>&amp;C&amp;G</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91"/>
  <sheetViews>
    <sheetView topLeftCell="A58" zoomScaleNormal="100" zoomScaleSheetLayoutView="100" workbookViewId="0">
      <selection activeCell="B30" sqref="B30"/>
    </sheetView>
  </sheetViews>
  <sheetFormatPr defaultRowHeight="15" x14ac:dyDescent="0.25"/>
  <cols>
    <col min="1" max="1" width="6" bestFit="1" customWidth="1"/>
    <col min="2" max="2" width="10.28515625" bestFit="1" customWidth="1"/>
    <col min="3" max="3" width="8.5703125" customWidth="1"/>
    <col min="4" max="4" width="70.85546875" customWidth="1"/>
    <col min="5" max="5" width="9" bestFit="1" customWidth="1"/>
    <col min="6" max="6" width="12.7109375" style="45" customWidth="1"/>
    <col min="7" max="7" width="18.42578125" bestFit="1" customWidth="1"/>
    <col min="8" max="8" width="22.42578125" style="21" customWidth="1"/>
    <col min="9" max="9" width="20.85546875" customWidth="1"/>
    <col min="10" max="10" width="15.28515625" bestFit="1" customWidth="1"/>
  </cols>
  <sheetData>
    <row r="1" spans="1:11" x14ac:dyDescent="0.25">
      <c r="A1" s="166" t="str">
        <f>'RESUMO DO ORÇAMENTO'!A1:B1</f>
        <v>OBRA: HOSPITAL VETERINÁRIO CENTRO DE REABILITAÇÃO DE ANIMAIS SILVESTRES - CRAS</v>
      </c>
      <c r="B1" s="71"/>
      <c r="C1" s="71"/>
      <c r="D1" s="71"/>
      <c r="E1" s="166" t="s">
        <v>25823</v>
      </c>
      <c r="F1" s="253"/>
      <c r="G1" s="254"/>
      <c r="H1" s="254"/>
      <c r="I1" s="255"/>
      <c r="J1" s="2"/>
    </row>
    <row r="2" spans="1:11" x14ac:dyDescent="0.25">
      <c r="A2" s="562" t="str">
        <f>'RESUMO DO ORÇAMENTO'!A2:B2</f>
        <v>MUNICÍPIO: CUIABÁ - MT</v>
      </c>
      <c r="B2" s="532"/>
      <c r="C2" s="532"/>
      <c r="D2" s="563"/>
      <c r="E2" s="104" t="s">
        <v>25824</v>
      </c>
      <c r="F2" s="105"/>
      <c r="G2" s="106">
        <v>0.2223</v>
      </c>
      <c r="H2" s="107"/>
      <c r="I2" s="252"/>
      <c r="J2" s="2"/>
    </row>
    <row r="3" spans="1:11" x14ac:dyDescent="0.25">
      <c r="A3" s="567" t="str">
        <f>'RESUMO DO ORÇAMENTO'!A3:B3</f>
        <v>ENDEREÇO: RUA DE ACESSO AO INPE (ATRAS DA ASSOFT) , BAIRRO JARDIM VITÓRIA</v>
      </c>
      <c r="B3" s="567"/>
      <c r="C3" s="567"/>
      <c r="D3" s="567"/>
      <c r="E3" s="104" t="s">
        <v>25825</v>
      </c>
      <c r="F3" s="251"/>
      <c r="G3" s="106">
        <v>0.1772</v>
      </c>
      <c r="H3" s="107"/>
      <c r="I3" s="252"/>
      <c r="J3" s="2"/>
    </row>
    <row r="4" spans="1:11" x14ac:dyDescent="0.25">
      <c r="A4" s="272" t="s">
        <v>25826</v>
      </c>
      <c r="B4" s="272"/>
      <c r="C4" s="273"/>
      <c r="D4" s="273"/>
      <c r="E4" s="104" t="str">
        <f>'RESUMO DO ORÇAMENTO'!C6</f>
        <v>DATA DE ELABORAÇÃO: 07/04/2022</v>
      </c>
      <c r="F4" s="251"/>
      <c r="G4" s="106"/>
      <c r="H4" s="107"/>
      <c r="I4" s="252"/>
      <c r="J4" s="2"/>
    </row>
    <row r="5" spans="1:11" x14ac:dyDescent="0.25">
      <c r="A5" s="226" t="str">
        <f>'RESUMO DO ORÇAMENTO'!A5</f>
        <v>RESPONSÁVEL TÉCNICO: ENGº CIVIL RAUL YAMAMURA FREITAS</v>
      </c>
      <c r="B5" s="226"/>
      <c r="C5" s="241"/>
      <c r="D5" s="241"/>
      <c r="E5" s="197" t="str">
        <f>'RESUMO DO ORÇAMENTO'!A7</f>
        <v>REVISÃO: 04</v>
      </c>
      <c r="F5" s="256"/>
      <c r="G5" s="249"/>
      <c r="H5" s="250"/>
      <c r="I5" s="257"/>
      <c r="J5" s="2"/>
    </row>
    <row r="6" spans="1:11" x14ac:dyDescent="0.25">
      <c r="A6" s="573" t="s">
        <v>25827</v>
      </c>
      <c r="B6" s="574"/>
      <c r="C6" s="574"/>
      <c r="D6" s="575"/>
      <c r="E6" s="104"/>
      <c r="F6" s="105"/>
      <c r="G6" s="108"/>
      <c r="H6" s="107"/>
      <c r="I6" s="252"/>
      <c r="K6" s="2"/>
    </row>
    <row r="7" spans="1:11" ht="15.75" thickBot="1" x14ac:dyDescent="0.3">
      <c r="A7" s="576" t="str">
        <f>'RESUMO DO ORÇAMENTO'!A8:B8</f>
        <v>BOLETIM DE REFERÊNCIA: SINAPI FEVEREIRO 2022 - SEM DESONERAÇÃO</v>
      </c>
      <c r="B7" s="577"/>
      <c r="C7" s="577"/>
      <c r="D7" s="577"/>
      <c r="E7" s="577"/>
      <c r="F7" s="577"/>
      <c r="G7" s="577"/>
      <c r="H7" s="577"/>
      <c r="I7" s="578"/>
      <c r="J7" s="2"/>
    </row>
    <row r="8" spans="1:11" ht="15.75" thickBot="1" x14ac:dyDescent="0.3">
      <c r="A8" s="568" t="s">
        <v>25828</v>
      </c>
      <c r="B8" s="569"/>
      <c r="C8" s="569"/>
      <c r="D8" s="569"/>
      <c r="E8" s="569"/>
      <c r="F8" s="569"/>
      <c r="G8" s="569"/>
      <c r="H8" s="569"/>
      <c r="I8" s="570"/>
      <c r="J8" s="32"/>
    </row>
    <row r="9" spans="1:11" s="1" customFormat="1" ht="15" customHeight="1" x14ac:dyDescent="0.2">
      <c r="A9" s="581" t="s">
        <v>25829</v>
      </c>
      <c r="B9" s="579" t="s">
        <v>25830</v>
      </c>
      <c r="C9" s="585" t="s">
        <v>25831</v>
      </c>
      <c r="D9" s="579" t="s">
        <v>25832</v>
      </c>
      <c r="E9" s="590" t="s">
        <v>25833</v>
      </c>
      <c r="F9" s="579" t="s">
        <v>25834</v>
      </c>
      <c r="G9" s="571" t="s">
        <v>25835</v>
      </c>
      <c r="H9" s="572"/>
      <c r="I9" s="583" t="s">
        <v>25836</v>
      </c>
      <c r="J9" s="33"/>
      <c r="K9" s="122"/>
    </row>
    <row r="10" spans="1:11" s="1" customFormat="1" ht="15" customHeight="1" thickBot="1" x14ac:dyDescent="0.25">
      <c r="A10" s="582"/>
      <c r="B10" s="580"/>
      <c r="C10" s="586"/>
      <c r="D10" s="580"/>
      <c r="E10" s="591"/>
      <c r="F10" s="580"/>
      <c r="G10" s="22" t="s">
        <v>25837</v>
      </c>
      <c r="H10" s="31" t="s">
        <v>25838</v>
      </c>
      <c r="I10" s="584"/>
      <c r="J10" s="33"/>
      <c r="K10" s="122"/>
    </row>
    <row r="11" spans="1:11" s="1" customFormat="1" ht="15" customHeight="1" thickBot="1" x14ac:dyDescent="0.25">
      <c r="A11" s="258"/>
      <c r="B11" s="13"/>
      <c r="C11" s="13"/>
      <c r="D11" s="13"/>
      <c r="E11" s="14"/>
      <c r="F11" s="13"/>
      <c r="G11" s="13"/>
      <c r="H11" s="23"/>
      <c r="I11" s="259"/>
      <c r="J11" s="13"/>
      <c r="K11" s="122"/>
    </row>
    <row r="12" spans="1:11" s="1" customFormat="1" ht="15" customHeight="1" thickBot="1" x14ac:dyDescent="0.25">
      <c r="A12" s="260">
        <v>1</v>
      </c>
      <c r="B12" s="521" t="s">
        <v>25839</v>
      </c>
      <c r="C12" s="522"/>
      <c r="D12" s="522"/>
      <c r="E12" s="522"/>
      <c r="F12" s="522"/>
      <c r="G12" s="522"/>
      <c r="H12" s="522"/>
      <c r="I12" s="538"/>
      <c r="J12" s="35"/>
      <c r="K12" s="122"/>
    </row>
    <row r="13" spans="1:11" x14ac:dyDescent="0.25">
      <c r="A13" s="18" t="s">
        <v>25840</v>
      </c>
      <c r="B13" s="587" t="str">
        <f>'COMPOSIÇÃO UNITÁRIA'!C10</f>
        <v>CPU 01</v>
      </c>
      <c r="C13" s="588"/>
      <c r="D13" s="15" t="str">
        <f>'COMPOSIÇÃO UNITÁRIA'!D10</f>
        <v>PLACA DE OBRA EM CHAPA DE ACO GALVANIZADO</v>
      </c>
      <c r="E13" s="190" t="str">
        <f>'COMPOSIÇÃO UNITÁRIA'!E10</f>
        <v>M²</v>
      </c>
      <c r="F13" s="38">
        <f>5*2.5</f>
        <v>12.5</v>
      </c>
      <c r="G13" s="150">
        <f>'COMPOSIÇÃO UNITÁRIA'!H19</f>
        <v>327.04000000000002</v>
      </c>
      <c r="H13" s="24">
        <f>TRUNC(G13*(1+$G$2),2)</f>
        <v>399.74</v>
      </c>
      <c r="I13" s="25">
        <f>TRUNC(H13*F13,2)</f>
        <v>4996.75</v>
      </c>
      <c r="K13" s="12"/>
    </row>
    <row r="14" spans="1:11" ht="25.5" x14ac:dyDescent="0.25">
      <c r="A14" s="18" t="s">
        <v>25841</v>
      </c>
      <c r="B14" s="190">
        <v>93208</v>
      </c>
      <c r="C14" s="190" t="s">
        <v>25842</v>
      </c>
      <c r="D14" s="15" t="str">
        <f>VLOOKUP(B14,SERV.N.DESON!A:E,2,FALSE)</f>
        <v>EXECUÇÃO DE ALMOXARIFADO EM CANTEIRO DE OBRA EM CHAPA DE MADEIRA COMPENSADA, INCLUSO PRATELEIRAS. AF_02/2016</v>
      </c>
      <c r="E14" s="185" t="str">
        <f>VLOOKUP(B14,SERV.N.DESON!A:E,3,FALSE)</f>
        <v>M2</v>
      </c>
      <c r="F14" s="38">
        <v>21</v>
      </c>
      <c r="G14" s="150">
        <f>VLOOKUP(B14,SERV.N.DESON!A:E,4,FALSE)</f>
        <v>859.63</v>
      </c>
      <c r="H14" s="24">
        <f>TRUNC(G14*(1+$G$2),2)</f>
        <v>1050.72</v>
      </c>
      <c r="I14" s="25">
        <f t="shared" ref="I14:I22" si="0">TRUNC(H14*F14,2)</f>
        <v>22065.119999999999</v>
      </c>
      <c r="K14" s="12"/>
    </row>
    <row r="15" spans="1:11" ht="38.25" x14ac:dyDescent="0.25">
      <c r="A15" s="18" t="s">
        <v>25843</v>
      </c>
      <c r="B15" s="190">
        <v>93212</v>
      </c>
      <c r="C15" s="190" t="s">
        <v>25842</v>
      </c>
      <c r="D15" s="15" t="str">
        <f>VLOOKUP(B15,SERV.N.DESON!A:E,2,FALSE)</f>
        <v>EXECUÇÃO DE SANITÁRIO E VESTIÁRIO EM CANTEIRO DE OBRA EM CHAPA DE MADEIRA COMPENSADA, NÃO INCLUSO MOBILIÁRIO. AF_02/2016</v>
      </c>
      <c r="E15" s="185" t="str">
        <f>VLOOKUP(B15,SERV.N.DESON!A:E,3,FALSE)</f>
        <v>M2</v>
      </c>
      <c r="F15" s="38">
        <v>12</v>
      </c>
      <c r="G15" s="150">
        <f>VLOOKUP(B15,SERV.N.DESON!A:E,4,FALSE)</f>
        <v>953.13</v>
      </c>
      <c r="H15" s="24">
        <f t="shared" ref="H15:H17" si="1">TRUNC(G15*(1+$G$2),2)</f>
        <v>1165.01</v>
      </c>
      <c r="I15" s="25">
        <f t="shared" ref="I15:I17" si="2">TRUNC(H15*F15,2)</f>
        <v>13980.12</v>
      </c>
      <c r="K15" s="12"/>
    </row>
    <row r="16" spans="1:11" ht="25.5" x14ac:dyDescent="0.25">
      <c r="A16" s="18" t="s">
        <v>25844</v>
      </c>
      <c r="B16" s="190">
        <v>93214</v>
      </c>
      <c r="C16" s="190" t="s">
        <v>25842</v>
      </c>
      <c r="D16" s="15" t="str">
        <f>VLOOKUP(B16,SERV.N.DESON!A:E,2,FALSE)</f>
        <v>EXECUÇÃO DE RESERVATÓRIO ELEVADO DE ÁGUA (1000 LITROS) EM CANTEIRO DE OBRA, APOIADO EM ESTRUTURA DE MADEIRA. AF_02/2016</v>
      </c>
      <c r="E16" s="185" t="str">
        <f>VLOOKUP(B16,SERV.N.DESON!A:E,3,FALSE)</f>
        <v>UN</v>
      </c>
      <c r="F16" s="38">
        <v>1</v>
      </c>
      <c r="G16" s="150">
        <f>VLOOKUP(B16,SERV.N.DESON!A:E,4,FALSE)</f>
        <v>5388.6</v>
      </c>
      <c r="H16" s="24">
        <f t="shared" si="1"/>
        <v>6586.48</v>
      </c>
      <c r="I16" s="25">
        <f t="shared" si="2"/>
        <v>6586.48</v>
      </c>
      <c r="K16" s="12"/>
    </row>
    <row r="17" spans="1:12" ht="25.5" x14ac:dyDescent="0.25">
      <c r="A17" s="18" t="s">
        <v>25845</v>
      </c>
      <c r="B17" s="190">
        <v>99059</v>
      </c>
      <c r="C17" s="190" t="s">
        <v>25842</v>
      </c>
      <c r="D17" s="15" t="str">
        <f>VLOOKUP(B17,SERV.N.DESON!A:E,2,FALSE)</f>
        <v>LOCACAO CONVENCIONAL DE OBRA, UTILIZANDO GABARITO DE TÁBUAS CORRIDAS PONTALETADAS A CADA 2,00M -  2 UTILIZAÇÕES. AF_10/2018</v>
      </c>
      <c r="E17" s="185" t="str">
        <f>VLOOKUP(B17,SERV.N.DESON!A:E,3,FALSE)</f>
        <v>M</v>
      </c>
      <c r="F17" s="38">
        <v>327.76</v>
      </c>
      <c r="G17" s="150">
        <f>VLOOKUP(B17,SERV.N.DESON!A:E,4,FALSE)</f>
        <v>47.62</v>
      </c>
      <c r="H17" s="24">
        <f t="shared" si="1"/>
        <v>58.2</v>
      </c>
      <c r="I17" s="25">
        <f t="shared" si="2"/>
        <v>19075.63</v>
      </c>
      <c r="K17" s="12"/>
    </row>
    <row r="18" spans="1:12" ht="38.25" x14ac:dyDescent="0.25">
      <c r="A18" s="18" t="s">
        <v>25846</v>
      </c>
      <c r="B18" s="190">
        <v>101530</v>
      </c>
      <c r="C18" s="190" t="s">
        <v>25842</v>
      </c>
      <c r="D18" s="15" t="str">
        <f>VLOOKUP(B18,SERV.N.DESON!A:E,2,FALSE)</f>
        <v>ENTRADA DE ENERGIA ELÉTRICA, SUBTERRÂNEA, TRIFÁSICA, COM CAIXA DE SOBREPOR, CABO DE 16 MM2 E DISJUNTOR DIN 50A (NÃO INCLUSA MURETA DE ALVENARIA). AF_07/2020_P</v>
      </c>
      <c r="E18" s="185" t="str">
        <f>VLOOKUP(B18,SERV.N.DESON!A:E,3,FALSE)</f>
        <v>UN</v>
      </c>
      <c r="F18" s="38">
        <v>1</v>
      </c>
      <c r="G18" s="186">
        <f>VLOOKUP(B18,SERV.N.DESON!A:E,4,FALSE)</f>
        <v>1314.75</v>
      </c>
      <c r="H18" s="187">
        <f t="shared" ref="H18:H21" si="3">TRUNC(G18*(1+$G$2),2)</f>
        <v>1607.01</v>
      </c>
      <c r="I18" s="25">
        <f t="shared" si="0"/>
        <v>1607.01</v>
      </c>
      <c r="K18" s="12"/>
    </row>
    <row r="19" spans="1:12" ht="38.25" x14ac:dyDescent="0.25">
      <c r="A19" s="18" t="s">
        <v>25847</v>
      </c>
      <c r="B19" s="190">
        <v>95635</v>
      </c>
      <c r="C19" s="190" t="s">
        <v>25842</v>
      </c>
      <c r="D19" s="15" t="str">
        <f>VLOOKUP(B19,SERV.N.DESON!A:E,2,FALSE)</f>
        <v>KIT CAVALETE PARA MEDIÇÃO DE ÁGUA - ENTRADA PRINCIPAL, EM PVC SOLDÁVEL DN 25 (¾")   FORNECIMENTO E INSTALAÇÃO (EXCLUSIVE HIDRÔMETRO). AF_11/2016</v>
      </c>
      <c r="E19" s="185" t="str">
        <f>VLOOKUP(B19,SERV.N.DESON!A:E,3,FALSE)</f>
        <v>UN</v>
      </c>
      <c r="F19" s="38">
        <v>1</v>
      </c>
      <c r="G19" s="186">
        <f>VLOOKUP(B19,SERV.N.DESON!A:E,4,FALSE)</f>
        <v>163.63</v>
      </c>
      <c r="H19" s="187">
        <f t="shared" si="3"/>
        <v>200</v>
      </c>
      <c r="I19" s="25">
        <f t="shared" si="0"/>
        <v>200</v>
      </c>
      <c r="K19" s="12"/>
    </row>
    <row r="20" spans="1:12" ht="25.5" x14ac:dyDescent="0.25">
      <c r="A20" s="18" t="s">
        <v>25848</v>
      </c>
      <c r="B20" s="190">
        <v>95675</v>
      </c>
      <c r="C20" s="190" t="s">
        <v>25842</v>
      </c>
      <c r="D20" s="15" t="str">
        <f>VLOOKUP(B20,SERV.N.DESON!A:E,2,FALSE)</f>
        <v>HIDRÔMETRO DN 25 (¾ ), 5,0 M³/H FORNECIMENTO E INSTALAÇÃO. AF_11/2016</v>
      </c>
      <c r="E20" s="185" t="str">
        <f>VLOOKUP(B20,SERV.N.DESON!A:E,3,FALSE)</f>
        <v>UN</v>
      </c>
      <c r="F20" s="38">
        <v>1</v>
      </c>
      <c r="G20" s="186">
        <f>VLOOKUP(B20,SERV.N.DESON!A:E,4,FALSE)</f>
        <v>152.74</v>
      </c>
      <c r="H20" s="187">
        <f t="shared" si="3"/>
        <v>186.69</v>
      </c>
      <c r="I20" s="25">
        <f t="shared" si="0"/>
        <v>186.69</v>
      </c>
      <c r="K20" s="12"/>
    </row>
    <row r="21" spans="1:12" x14ac:dyDescent="0.25">
      <c r="A21" s="18" t="s">
        <v>25849</v>
      </c>
      <c r="B21" s="190">
        <v>98459</v>
      </c>
      <c r="C21" s="190" t="s">
        <v>25842</v>
      </c>
      <c r="D21" s="15" t="str">
        <f>VLOOKUP(B21,SERV.N.DESON!A:E,2,FALSE)</f>
        <v>TAPUME COM TELHA METÁLICA. AF_05/2018</v>
      </c>
      <c r="E21" s="185" t="str">
        <f>VLOOKUP(B21,SERV.N.DESON!A:E,3,FALSE)</f>
        <v>M2</v>
      </c>
      <c r="F21" s="38">
        <f>7.3*3.3+4.3*3.3+5.3*2.8</f>
        <v>53.12</v>
      </c>
      <c r="G21" s="186">
        <f>VLOOKUP(B21,SERV.N.DESON!A:E,4,FALSE)</f>
        <v>97.61</v>
      </c>
      <c r="H21" s="187">
        <f t="shared" si="3"/>
        <v>119.3</v>
      </c>
      <c r="I21" s="25">
        <f t="shared" si="0"/>
        <v>6337.21</v>
      </c>
      <c r="K21" s="12"/>
    </row>
    <row r="22" spans="1:12" x14ac:dyDescent="0.25">
      <c r="A22" s="18" t="s">
        <v>25850</v>
      </c>
      <c r="B22" s="190">
        <v>100575</v>
      </c>
      <c r="C22" s="190" t="s">
        <v>25842</v>
      </c>
      <c r="D22" s="15" t="str">
        <f>VLOOKUP(B22,SERV.N.DESON!A:E,2,FALSE)</f>
        <v>REGULARIZAÇÃO DE SUPERFÍCIES COM MOTONIVELADORA. AF_11/2019</v>
      </c>
      <c r="E22" s="185" t="str">
        <f>VLOOKUP(B22,SERV.N.DESON!A:E,3,FALSE)</f>
        <v>M2</v>
      </c>
      <c r="F22" s="38">
        <f>K22-L22</f>
        <v>39655.040000000001</v>
      </c>
      <c r="G22" s="150">
        <f>VLOOKUP(B22,SERV.N.DESON!A:E,4,FALSE)</f>
        <v>0.09</v>
      </c>
      <c r="H22" s="24">
        <f>TRUNC(G22*(1+$G$2),2)</f>
        <v>0.11</v>
      </c>
      <c r="I22" s="25">
        <f t="shared" si="0"/>
        <v>4362.05</v>
      </c>
      <c r="K22" s="12">
        <v>42734</v>
      </c>
      <c r="L22">
        <v>3078.96</v>
      </c>
    </row>
    <row r="23" spans="1:12" ht="38.25" x14ac:dyDescent="0.25">
      <c r="A23" s="18" t="s">
        <v>26649</v>
      </c>
      <c r="B23" s="372">
        <v>98525</v>
      </c>
      <c r="C23" s="372" t="s">
        <v>25842</v>
      </c>
      <c r="D23" s="15" t="str">
        <f>VLOOKUP(B23,SERV.N.DESON!A:E,2,FALSE)</f>
        <v>LIMPEZA MECANIZADA DE CAMADA VEGETAL, VEGETAÇÃO E PEQUENAS ÁRVORES (DIÂMETRO DE TRONCO MENOR QUE 0,20 M), COM TRATOR DE ESTEIRAS.AF_05/2018</v>
      </c>
      <c r="E23" s="185" t="str">
        <f>VLOOKUP(B23,SERV.N.DESON!A:E,3,FALSE)</f>
        <v>M2</v>
      </c>
      <c r="F23" s="38">
        <f>K23-L23</f>
        <v>39655.040000000001</v>
      </c>
      <c r="G23" s="150">
        <f>VLOOKUP(B23,SERV.N.DESON!A:E,4,FALSE)</f>
        <v>0.3</v>
      </c>
      <c r="H23" s="24">
        <f>TRUNC(G23*(1+$G$2),2)</f>
        <v>0.36</v>
      </c>
      <c r="I23" s="25">
        <f t="shared" ref="I23" si="4">TRUNC(H23*F23,2)</f>
        <v>14275.81</v>
      </c>
      <c r="K23" s="12">
        <v>42734</v>
      </c>
      <c r="L23">
        <v>3078.96</v>
      </c>
    </row>
    <row r="24" spans="1:12" ht="25.5" x14ac:dyDescent="0.25">
      <c r="A24" s="472" t="s">
        <v>26671</v>
      </c>
      <c r="B24" s="469">
        <v>98529</v>
      </c>
      <c r="C24" s="469" t="s">
        <v>25842</v>
      </c>
      <c r="D24" s="470" t="str">
        <f>VLOOKUP(B24,SERV.N.DESON!A:E,2,FALSE)</f>
        <v>CORTE RASO E RECORTE DE ÁRVORE COM DIÂMETRO DE TRONCO MAIOR OU IGUAL A 0,20 M E MENOR QUE 0,40 M.AF_05/2018</v>
      </c>
      <c r="E24" s="471" t="str">
        <f>VLOOKUP(B24,SERV.N.DESON!A:E,3,FALSE)</f>
        <v>UN</v>
      </c>
      <c r="F24" s="193">
        <v>430</v>
      </c>
      <c r="G24" s="473">
        <f>VLOOKUP(B24,SERV.N.DESON!A:E,4,FALSE)</f>
        <v>54.19</v>
      </c>
      <c r="H24" s="474">
        <f>TRUNC(G24*(1+$G$2),2)</f>
        <v>66.23</v>
      </c>
      <c r="I24" s="475">
        <f t="shared" ref="I24" si="5">TRUNC(H24*F24,2)</f>
        <v>28478.9</v>
      </c>
      <c r="K24" s="12"/>
    </row>
    <row r="25" spans="1:12" ht="25.5" x14ac:dyDescent="0.25">
      <c r="A25" s="18" t="s">
        <v>26686</v>
      </c>
      <c r="B25" s="397">
        <v>101114</v>
      </c>
      <c r="C25" s="397" t="s">
        <v>25842</v>
      </c>
      <c r="D25" s="15" t="str">
        <f>VLOOKUP(B25,SERV.N.DESON!A:E,2,FALSE)</f>
        <v>ESCAVAÇÃO HORIZONTAL EM SOLO DE 1A CATEGORIA COM TRATOR DE ESTEIRAS (100HP/LÂMINA: 2,19M3). AF_07/2020</v>
      </c>
      <c r="E25" s="185" t="str">
        <f>VLOOKUP(B25,SERV.N.DESON!A:E,3,FALSE)</f>
        <v>M3</v>
      </c>
      <c r="F25" s="38">
        <v>51650.720000000001</v>
      </c>
      <c r="G25" s="150">
        <f>VLOOKUP(B25,SERV.N.DESON!A:E,4,FALSE)</f>
        <v>3.27</v>
      </c>
      <c r="H25" s="24">
        <f>TRUNC(G25*(1+$G$2),2)</f>
        <v>3.99</v>
      </c>
      <c r="I25" s="25">
        <f t="shared" ref="I25" si="6">TRUNC(H25*F25,2)</f>
        <v>206086.37</v>
      </c>
      <c r="K25" s="12"/>
    </row>
    <row r="26" spans="1:12" ht="15" customHeight="1" x14ac:dyDescent="0.25">
      <c r="A26" s="156"/>
      <c r="B26" s="157"/>
      <c r="C26" s="157"/>
      <c r="D26" s="539" t="s">
        <v>25851</v>
      </c>
      <c r="E26" s="539"/>
      <c r="F26" s="539"/>
      <c r="G26" s="539"/>
      <c r="H26" s="540"/>
      <c r="I26" s="158">
        <f>SUM(I13:I25)</f>
        <v>328238.14</v>
      </c>
    </row>
    <row r="27" spans="1:12" ht="15" customHeight="1" thickBot="1" x14ac:dyDescent="0.3">
      <c r="A27" s="261"/>
      <c r="B27" s="10"/>
      <c r="C27" s="10"/>
      <c r="D27" s="155"/>
      <c r="E27" s="155"/>
      <c r="F27" s="155"/>
      <c r="G27" s="155"/>
      <c r="H27" s="155"/>
      <c r="I27" s="262"/>
    </row>
    <row r="28" spans="1:12" ht="15" customHeight="1" thickBot="1" x14ac:dyDescent="0.3">
      <c r="A28" s="260">
        <v>2</v>
      </c>
      <c r="B28" s="521" t="s">
        <v>25852</v>
      </c>
      <c r="C28" s="522"/>
      <c r="D28" s="522"/>
      <c r="E28" s="522"/>
      <c r="F28" s="522"/>
      <c r="G28" s="522"/>
      <c r="H28" s="522"/>
      <c r="I28" s="538"/>
    </row>
    <row r="29" spans="1:12" ht="15" customHeight="1" x14ac:dyDescent="0.25">
      <c r="A29" s="564" t="s">
        <v>25853</v>
      </c>
      <c r="B29" s="565"/>
      <c r="C29" s="565"/>
      <c r="D29" s="565"/>
      <c r="E29" s="565"/>
      <c r="F29" s="565"/>
      <c r="G29" s="565"/>
      <c r="H29" s="565"/>
      <c r="I29" s="566"/>
    </row>
    <row r="30" spans="1:12" ht="25.5" x14ac:dyDescent="0.25">
      <c r="A30" s="18" t="s">
        <v>25854</v>
      </c>
      <c r="B30" s="190">
        <v>96527</v>
      </c>
      <c r="C30" s="18" t="s">
        <v>25842</v>
      </c>
      <c r="D30" s="15" t="str">
        <f>VLOOKUP(B30,SERV.N.DESON!A:E,2,FALSE)</f>
        <v>ESCAVAÇÃO MANUAL DE VALA PARA VIGA BALDRAME (INCLUINDO ESCAVAÇÃO PARA COLOCAÇÃO DE FÔRMAS). AF_06/2017</v>
      </c>
      <c r="E30" s="185" t="str">
        <f>VLOOKUP(B30,SERV.N.DESON!A:E,3,FALSE)</f>
        <v>M3</v>
      </c>
      <c r="F30" s="40">
        <f>'M.C. FUNDAÇÃO (2)'!K116</f>
        <v>76.5</v>
      </c>
      <c r="G30" s="150">
        <f>VLOOKUP(B30,SERV.N.DESON!A:E,4,FALSE)</f>
        <v>100.42</v>
      </c>
      <c r="H30" s="24">
        <f>TRUNC(G30*(1+$G$2),2)</f>
        <v>122.74</v>
      </c>
      <c r="I30" s="25">
        <f>TRUNC(H30*F30,2)</f>
        <v>9389.61</v>
      </c>
    </row>
    <row r="31" spans="1:12" ht="25.5" x14ac:dyDescent="0.25">
      <c r="A31" s="18" t="s">
        <v>25855</v>
      </c>
      <c r="B31" s="190">
        <v>96616</v>
      </c>
      <c r="C31" s="18" t="s">
        <v>25842</v>
      </c>
      <c r="D31" s="15" t="str">
        <f>VLOOKUP(B31,SERV.N.DESON!A:E,2,FALSE)</f>
        <v>LASTRO DE CONCRETO MAGRO, APLICADO EM BLOCOS DE COROAMENTO OU SAPATAS. AF_08/2017</v>
      </c>
      <c r="E31" s="185" t="str">
        <f>VLOOKUP(B31,SERV.N.DESON!A:E,3,FALSE)</f>
        <v>M3</v>
      </c>
      <c r="F31" s="40">
        <f>'M.C. FUNDAÇÃO (2)'!M116</f>
        <v>204.02</v>
      </c>
      <c r="G31" s="150">
        <f>VLOOKUP(B31,SERV.N.DESON!A:E,4,FALSE)</f>
        <v>535.54</v>
      </c>
      <c r="H31" s="24">
        <f t="shared" ref="H31:H55" si="7">TRUNC(G31*(1+$G$2),2)</f>
        <v>654.59</v>
      </c>
      <c r="I31" s="25">
        <f t="shared" ref="I31:I68" si="8">TRUNC(H31*F31,2)</f>
        <v>133549.45000000001</v>
      </c>
    </row>
    <row r="32" spans="1:12" ht="25.5" x14ac:dyDescent="0.25">
      <c r="A32" s="18" t="s">
        <v>25856</v>
      </c>
      <c r="B32" s="190">
        <v>96536</v>
      </c>
      <c r="C32" s="190" t="s">
        <v>25842</v>
      </c>
      <c r="D32" s="15" t="str">
        <f>VLOOKUP(B32,SERV.N.DESON!A:E,2,FALSE)</f>
        <v>FABRICAÇÃO, MONTAGEM E DESMONTAGEM DE FÔRMA PARA VIGA BALDRAME, EM MADEIRA SERRADA, E=25 MM, 4 UTILIZAÇÕES. AF_06/2017</v>
      </c>
      <c r="E32" s="185" t="str">
        <f>VLOOKUP(B32,SERV.N.DESON!A:E,3,FALSE)</f>
        <v>M2</v>
      </c>
      <c r="F32" s="38">
        <f>'M.C. FUNDAÇÃO (2)'!N116</f>
        <v>48.69</v>
      </c>
      <c r="G32" s="150">
        <f>VLOOKUP(B32,SERV.N.DESON!A:E,4,FALSE)</f>
        <v>63.26</v>
      </c>
      <c r="H32" s="24">
        <f t="shared" si="7"/>
        <v>77.319999999999993</v>
      </c>
      <c r="I32" s="25">
        <f t="shared" si="8"/>
        <v>3764.71</v>
      </c>
    </row>
    <row r="33" spans="1:9" ht="25.5" x14ac:dyDescent="0.25">
      <c r="A33" s="18" t="s">
        <v>25857</v>
      </c>
      <c r="B33" s="190">
        <v>92791</v>
      </c>
      <c r="C33" s="190" t="s">
        <v>25842</v>
      </c>
      <c r="D33" s="15" t="str">
        <f>VLOOKUP(B33,SERV.N.DESON!A:E,2,FALSE)</f>
        <v>CORTE E DOBRA DE AÇO CA-60, DIÂMETRO DE 5,0 MM, UTILIZADO EM ESTRUTURAS DIVERSAS, EXCETO LAJES. AF_12/2015</v>
      </c>
      <c r="E33" s="185" t="str">
        <f>VLOOKUP(B33,SERV.N.DESON!A:E,3,FALSE)</f>
        <v>KG</v>
      </c>
      <c r="F33" s="38">
        <f>66+51+56+54+46+57+45+49+43+46+56+58+52+50+47</f>
        <v>776</v>
      </c>
      <c r="G33" s="150">
        <f>VLOOKUP(B33,SERV.N.DESON!A:E,4,FALSE)</f>
        <v>12.39</v>
      </c>
      <c r="H33" s="24">
        <f>TRUNC(G33*(1+$G$2),2)</f>
        <v>15.14</v>
      </c>
      <c r="I33" s="25">
        <f t="shared" si="8"/>
        <v>11748.64</v>
      </c>
    </row>
    <row r="34" spans="1:9" ht="25.5" x14ac:dyDescent="0.25">
      <c r="A34" s="18" t="s">
        <v>25858</v>
      </c>
      <c r="B34" s="190">
        <v>96543</v>
      </c>
      <c r="C34" s="190" t="s">
        <v>25842</v>
      </c>
      <c r="D34" s="15" t="str">
        <f>VLOOKUP(B34,SERV.N.DESON!A:E,2,FALSE)</f>
        <v>ARMAÇÃO DE BLOCO, VIGA BALDRAME E SAPATA UTILIZANDO AÇO CA-60 DE 5 MM - MONTAGEM. AF_06/2017</v>
      </c>
      <c r="E34" s="185" t="str">
        <f>VLOOKUP(B34,SERV.N.DESON!A:E,3,FALSE)</f>
        <v>KG</v>
      </c>
      <c r="F34" s="38">
        <f>16+8+8+9+7+11+13+13+9+10+10+10+10+7+10</f>
        <v>151</v>
      </c>
      <c r="G34" s="150">
        <f>VLOOKUP(B34,SERV.N.DESON!A:E,4,FALSE)</f>
        <v>18.45</v>
      </c>
      <c r="H34" s="24">
        <f t="shared" si="7"/>
        <v>22.55</v>
      </c>
      <c r="I34" s="25">
        <f t="shared" si="8"/>
        <v>3405.05</v>
      </c>
    </row>
    <row r="35" spans="1:9" ht="25.5" x14ac:dyDescent="0.25">
      <c r="A35" s="18" t="s">
        <v>25859</v>
      </c>
      <c r="B35" s="190">
        <v>96544</v>
      </c>
      <c r="C35" s="190" t="s">
        <v>25842</v>
      </c>
      <c r="D35" s="15" t="str">
        <f>VLOOKUP(B35,SERV.N.DESON!A:E,2,FALSE)</f>
        <v>ARMAÇÃO DE BLOCO, VIGA BALDRAME OU SAPATA UTILIZANDO AÇO CA-50 DE 6,3 MM - MONTAGEM. AF_06/2017</v>
      </c>
      <c r="E35" s="185" t="str">
        <f>VLOOKUP(B35,SERV.N.DESON!A:E,3,FALSE)</f>
        <v>KG</v>
      </c>
      <c r="F35" s="38">
        <f>2+2+2+1+2+1+1+2+1+1+1+3+4</f>
        <v>23</v>
      </c>
      <c r="G35" s="150">
        <f>VLOOKUP(B35,SERV.N.DESON!A:E,4,FALSE)</f>
        <v>17.53</v>
      </c>
      <c r="H35" s="24">
        <f>TRUNC(G35*(1+$G$2),2)</f>
        <v>21.42</v>
      </c>
      <c r="I35" s="25">
        <f t="shared" si="8"/>
        <v>492.66</v>
      </c>
    </row>
    <row r="36" spans="1:9" ht="25.5" x14ac:dyDescent="0.25">
      <c r="A36" s="18" t="s">
        <v>25860</v>
      </c>
      <c r="B36" s="190">
        <v>96545</v>
      </c>
      <c r="C36" s="190" t="s">
        <v>25842</v>
      </c>
      <c r="D36" s="15" t="str">
        <f>VLOOKUP(B36,SERV.N.DESON!A:E,2,FALSE)</f>
        <v>ARMAÇÃO DE BLOCO, VIGA BALDRAME OU SAPATA UTILIZANDO AÇO CA-50 DE 8 MM - MONTAGEM. AF_06/2017</v>
      </c>
      <c r="E36" s="185" t="str">
        <f>VLOOKUP(B36,SERV.N.DESON!A:E,3,FALSE)</f>
        <v>KG</v>
      </c>
      <c r="F36" s="38">
        <f>38+76+65+75+30+67+16+36+42+38+58+66+66+96+65</f>
        <v>834</v>
      </c>
      <c r="G36" s="150">
        <f>VLOOKUP(B36,SERV.N.DESON!A:E,4,FALSE)</f>
        <v>16.54</v>
      </c>
      <c r="H36" s="24">
        <f t="shared" si="7"/>
        <v>20.21</v>
      </c>
      <c r="I36" s="25">
        <f t="shared" si="8"/>
        <v>16855.14</v>
      </c>
    </row>
    <row r="37" spans="1:9" ht="25.5" x14ac:dyDescent="0.25">
      <c r="A37" s="18" t="s">
        <v>25861</v>
      </c>
      <c r="B37" s="190">
        <v>96546</v>
      </c>
      <c r="C37" s="190" t="s">
        <v>25842</v>
      </c>
      <c r="D37" s="15" t="str">
        <f>VLOOKUP(B37,SERV.N.DESON!A:E,2,FALSE)</f>
        <v>ARMAÇÃO DE BLOCO, VIGA BALDRAME OU SAPATA UTILIZANDO AÇO CA-50 DE 10 MM - MONTAGEM. AF_06/2017</v>
      </c>
      <c r="E37" s="185" t="str">
        <f>VLOOKUP(B37,SERV.N.DESON!A:E,3,FALSE)</f>
        <v>KG</v>
      </c>
      <c r="F37" s="38">
        <f>147+93+116+110+128+126+134+121+100+141+148+74+119+50+86</f>
        <v>1693</v>
      </c>
      <c r="G37" s="150">
        <f>VLOOKUP(B37,SERV.N.DESON!A:E,4,FALSE)</f>
        <v>14.85</v>
      </c>
      <c r="H37" s="24">
        <f t="shared" si="7"/>
        <v>18.149999999999999</v>
      </c>
      <c r="I37" s="25">
        <f>TRUNC(H37*F37,2)</f>
        <v>30727.95</v>
      </c>
    </row>
    <row r="38" spans="1:9" ht="25.5" x14ac:dyDescent="0.25">
      <c r="A38" s="18" t="s">
        <v>25862</v>
      </c>
      <c r="B38" s="190">
        <v>96547</v>
      </c>
      <c r="C38" s="190" t="s">
        <v>25842</v>
      </c>
      <c r="D38" s="15" t="str">
        <f>VLOOKUP(B38,SERV.N.DESON!A:E,2,FALSE)</f>
        <v>ARMAÇÃO DE BLOCO, VIGA BALDRAME OU SAPATA UTILIZANDO AÇO CA-50 DE 12,5 MM - MONTAGEM. AF_06/2017</v>
      </c>
      <c r="E38" s="185" t="str">
        <f>VLOOKUP(B38,SERV.N.DESON!A:E,3,FALSE)</f>
        <v>KG</v>
      </c>
      <c r="F38" s="38">
        <f>66+13+55+29+58+41+75+26+59+12+29+76+13</f>
        <v>552</v>
      </c>
      <c r="G38" s="150">
        <f>VLOOKUP(B38,SERV.N.DESON!A:E,4,FALSE)</f>
        <v>12.56</v>
      </c>
      <c r="H38" s="24">
        <f>TRUNC(G38*(1+$G$2),2)</f>
        <v>15.35</v>
      </c>
      <c r="I38" s="25">
        <f t="shared" si="8"/>
        <v>8473.2000000000007</v>
      </c>
    </row>
    <row r="39" spans="1:9" ht="25.5" x14ac:dyDescent="0.25">
      <c r="A39" s="18" t="s">
        <v>25863</v>
      </c>
      <c r="B39" s="190">
        <v>96548</v>
      </c>
      <c r="C39" s="190" t="s">
        <v>25842</v>
      </c>
      <c r="D39" s="15" t="str">
        <f>VLOOKUP(B39,SERV.N.DESON!A:E,2,FALSE)</f>
        <v>ARMAÇÃO DE BLOCO, VIGA BALDRAME OU SAPATA UTILIZANDO AÇO CA-50 DE 16 MM - MONTAGEM. AF_06/2017</v>
      </c>
      <c r="E39" s="185" t="str">
        <f>VLOOKUP(B39,SERV.N.DESON!A:E,3,FALSE)</f>
        <v>KG</v>
      </c>
      <c r="F39" s="38">
        <f>118+13+12+18+23+12+63+13+120</f>
        <v>392</v>
      </c>
      <c r="G39" s="150">
        <f>VLOOKUP(B39,SERV.N.DESON!A:E,4,FALSE)</f>
        <v>11.96</v>
      </c>
      <c r="H39" s="24">
        <f t="shared" si="7"/>
        <v>14.61</v>
      </c>
      <c r="I39" s="25">
        <f t="shared" si="8"/>
        <v>5727.12</v>
      </c>
    </row>
    <row r="40" spans="1:9" ht="38.25" x14ac:dyDescent="0.25">
      <c r="A40" s="18" t="s">
        <v>25864</v>
      </c>
      <c r="B40" s="190">
        <v>96557</v>
      </c>
      <c r="C40" s="190" t="s">
        <v>25842</v>
      </c>
      <c r="D40" s="15" t="str">
        <f>VLOOKUP(B40,SERV.N.DESON!A:E,2,FALSE)</f>
        <v>CONCRETAGEM DE BLOCOS DE COROAMENTO E VIGAS BALDRAMES, FCK 30 MPA, COM USO DE BOMBA  LANÇAMENTO, ADENSAMENTO E ACABAMENTO. AF_06/2017</v>
      </c>
      <c r="E40" s="185" t="str">
        <f>VLOOKUP(B40,SERV.N.DESON!A:E,3,FALSE)</f>
        <v>M3</v>
      </c>
      <c r="F40" s="38">
        <f>'M.C. FUNDAÇÃO (2)'!N116</f>
        <v>48.69</v>
      </c>
      <c r="G40" s="150">
        <f>VLOOKUP(B40,SERV.N.DESON!A:E,4,FALSE)</f>
        <v>703.52</v>
      </c>
      <c r="H40" s="24">
        <f>TRUNC(G40*(1+$G$2),2)</f>
        <v>859.91</v>
      </c>
      <c r="I40" s="25">
        <f t="shared" si="8"/>
        <v>41869.01</v>
      </c>
    </row>
    <row r="41" spans="1:9" x14ac:dyDescent="0.25">
      <c r="A41" s="589" t="s">
        <v>25865</v>
      </c>
      <c r="B41" s="589"/>
      <c r="C41" s="589"/>
      <c r="D41" s="589"/>
      <c r="E41" s="589"/>
      <c r="F41" s="589"/>
      <c r="G41" s="589"/>
      <c r="H41" s="589"/>
      <c r="I41" s="589"/>
    </row>
    <row r="42" spans="1:9" ht="25.5" x14ac:dyDescent="0.25">
      <c r="A42" s="18" t="s">
        <v>25866</v>
      </c>
      <c r="B42" s="190">
        <v>96523</v>
      </c>
      <c r="C42" s="18" t="s">
        <v>25842</v>
      </c>
      <c r="D42" s="15" t="str">
        <f>VLOOKUP(B42,SERV.N.DESON!A:E,2,FALSE)</f>
        <v>ESCAVAÇÃO MANUAL PARA BLOCO DE COROAMENTO OU SAPATA (INCLUINDO ESCAVAÇÃO PARA COLOCAÇÃO DE FÔRMAS). AF_06/2017</v>
      </c>
      <c r="E42" s="185" t="str">
        <f>VLOOKUP(B42,SERV.N.DESON!A:E,3,FALSE)</f>
        <v>M3</v>
      </c>
      <c r="F42" s="40">
        <f>'M.C. FUNDAÇÃO'!K18</f>
        <v>400.2</v>
      </c>
      <c r="G42" s="150">
        <f>VLOOKUP(B42,SERV.N.DESON!A:E,4,FALSE)</f>
        <v>76.459999999999994</v>
      </c>
      <c r="H42" s="24">
        <f t="shared" si="7"/>
        <v>93.45</v>
      </c>
      <c r="I42" s="25">
        <f t="shared" si="8"/>
        <v>37398.69</v>
      </c>
    </row>
    <row r="43" spans="1:9" ht="25.5" x14ac:dyDescent="0.25">
      <c r="A43" s="18" t="s">
        <v>25867</v>
      </c>
      <c r="B43" s="190">
        <v>96619</v>
      </c>
      <c r="C43" s="18" t="s">
        <v>25842</v>
      </c>
      <c r="D43" s="15" t="str">
        <f>VLOOKUP(B43,SERV.N.DESON!A:E,2,FALSE)</f>
        <v>LASTRO DE CONCRETO MAGRO, APLICADO EM BLOCOS DE COROAMENTO OU SAPATAS, ESPESSURA DE 5 CM. AF_08/2017</v>
      </c>
      <c r="E43" s="185" t="str">
        <f>VLOOKUP(B43,SERV.N.DESON!A:E,3,FALSE)</f>
        <v>M2</v>
      </c>
      <c r="F43" s="40">
        <f>'M.C. FUNDAÇÃO'!M18</f>
        <v>104.4</v>
      </c>
      <c r="G43" s="150">
        <f>VLOOKUP(B43,SERV.N.DESON!A:E,4,FALSE)</f>
        <v>26.76</v>
      </c>
      <c r="H43" s="24">
        <f t="shared" si="7"/>
        <v>32.700000000000003</v>
      </c>
      <c r="I43" s="25">
        <f t="shared" si="8"/>
        <v>3413.88</v>
      </c>
    </row>
    <row r="44" spans="1:9" x14ac:dyDescent="0.25">
      <c r="A44" s="18" t="s">
        <v>25868</v>
      </c>
      <c r="B44" s="190">
        <v>96995</v>
      </c>
      <c r="C44" s="18" t="s">
        <v>25842</v>
      </c>
      <c r="D44" s="15" t="str">
        <f>VLOOKUP(B44,SERV.N.DESON!A:E,2,FALSE)</f>
        <v>REATERRO MANUAL APILOADO COM SOQUETE. AF_10/2017</v>
      </c>
      <c r="E44" s="185" t="str">
        <f>VLOOKUP(B44,SERV.N.DESON!A:E,3,FALSE)</f>
        <v>M3</v>
      </c>
      <c r="F44" s="40">
        <f>'M.C. FUNDAÇÃO'!N18</f>
        <v>102.66</v>
      </c>
      <c r="G44" s="150">
        <f>VLOOKUP(B44,SERV.N.DESON!A:E,4,FALSE)</f>
        <v>40.36</v>
      </c>
      <c r="H44" s="24">
        <f t="shared" ref="H44" si="9">TRUNC(G44*(1+$G$2),2)</f>
        <v>49.33</v>
      </c>
      <c r="I44" s="25">
        <f t="shared" ref="I44" si="10">TRUNC(H44*F44,2)</f>
        <v>5064.21</v>
      </c>
    </row>
    <row r="45" spans="1:9" ht="25.5" x14ac:dyDescent="0.25">
      <c r="A45" s="18" t="s">
        <v>25869</v>
      </c>
      <c r="B45" s="190">
        <v>96535</v>
      </c>
      <c r="C45" s="190" t="s">
        <v>25842</v>
      </c>
      <c r="D45" s="15" t="str">
        <f>VLOOKUP(B45,SERV.N.DESON!A:E,2,FALSE)</f>
        <v>FABRICAÇÃO, MONTAGEM E DESMONTAGEM DE FÔRMA PARA SAPATA, EM MADEIRA SERRADA, E=25 MM, 4 UTILIZAÇÕES. AF_06/2017</v>
      </c>
      <c r="E45" s="185" t="str">
        <f>VLOOKUP(B45,SERV.N.DESON!A:E,3,FALSE)</f>
        <v>M2</v>
      </c>
      <c r="F45" s="38">
        <f>'M.C. FUNDAÇÃO'!O16</f>
        <v>250.56</v>
      </c>
      <c r="G45" s="150">
        <f>VLOOKUP(B45,SERV.N.DESON!A:E,4,FALSE)</f>
        <v>122.82</v>
      </c>
      <c r="H45" s="24">
        <f>TRUNC(G45*(1+$G$2),2)</f>
        <v>150.12</v>
      </c>
      <c r="I45" s="25">
        <f t="shared" si="8"/>
        <v>37614.06</v>
      </c>
    </row>
    <row r="46" spans="1:9" ht="25.5" x14ac:dyDescent="0.25">
      <c r="A46" s="18" t="s">
        <v>25870</v>
      </c>
      <c r="B46" s="190">
        <v>96546</v>
      </c>
      <c r="C46" s="190" t="s">
        <v>25842</v>
      </c>
      <c r="D46" s="15" t="str">
        <f>VLOOKUP(B46,SERV.N.DESON!A:E,2,FALSE)</f>
        <v>ARMAÇÃO DE BLOCO, VIGA BALDRAME OU SAPATA UTILIZANDO AÇO CA-50 DE 10 MM - MONTAGEM. AF_06/2017</v>
      </c>
      <c r="E46" s="185" t="str">
        <f>VLOOKUP(B46,SERV.N.DESON!A:E,3,FALSE)</f>
        <v>KG</v>
      </c>
      <c r="F46" s="38">
        <v>2216</v>
      </c>
      <c r="G46" s="150">
        <f>VLOOKUP(B46,SERV.N.DESON!A:E,4,FALSE)</f>
        <v>14.85</v>
      </c>
      <c r="H46" s="24">
        <f t="shared" si="7"/>
        <v>18.149999999999999</v>
      </c>
      <c r="I46" s="25">
        <f t="shared" si="8"/>
        <v>40220.400000000001</v>
      </c>
    </row>
    <row r="47" spans="1:9" ht="25.5" x14ac:dyDescent="0.25">
      <c r="A47" s="18" t="s">
        <v>25871</v>
      </c>
      <c r="B47" s="159">
        <v>96558</v>
      </c>
      <c r="C47" s="190" t="s">
        <v>25842</v>
      </c>
      <c r="D47" s="15" t="str">
        <f>VLOOKUP(B47,SERV.N.DESON!A:E,2,FALSE)</f>
        <v>CONCRETAGEM DE SAPATAS, FCK 30 MPA, COM USO DE BOMBA  LANÇAMENTO, ADENSAMENTO E ACABAMENTO. AF_11/2016</v>
      </c>
      <c r="E47" s="185" t="str">
        <f>VLOOKUP(B47,SERV.N.DESON!A:E,3,FALSE)</f>
        <v>M3</v>
      </c>
      <c r="F47" s="38">
        <f>'M.C. FUNDAÇÃO'!L18</f>
        <v>41.76</v>
      </c>
      <c r="G47" s="150">
        <f>VLOOKUP(B47,SERV.N.DESON!A:E,4,FALSE)</f>
        <v>709.62</v>
      </c>
      <c r="H47" s="24">
        <f t="shared" si="7"/>
        <v>867.36</v>
      </c>
      <c r="I47" s="25">
        <f t="shared" si="8"/>
        <v>36220.949999999997</v>
      </c>
    </row>
    <row r="48" spans="1:9" ht="15" customHeight="1" x14ac:dyDescent="0.25">
      <c r="A48" s="541" t="s">
        <v>25872</v>
      </c>
      <c r="B48" s="542"/>
      <c r="C48" s="542"/>
      <c r="D48" s="542"/>
      <c r="E48" s="542"/>
      <c r="F48" s="542"/>
      <c r="G48" s="542"/>
      <c r="H48" s="542"/>
      <c r="I48" s="543"/>
    </row>
    <row r="49" spans="1:9" ht="38.25" x14ac:dyDescent="0.25">
      <c r="A49" s="190" t="s">
        <v>25873</v>
      </c>
      <c r="B49" s="190">
        <v>92776</v>
      </c>
      <c r="C49" s="190" t="s">
        <v>25842</v>
      </c>
      <c r="D49" s="15" t="str">
        <f>VLOOKUP(B49,SERV.N.DESON!A:E,2,FALSE)</f>
        <v>ARMAÇÃO DE PILAR OU VIGA DE UMA ESTRUTURA CONVENCIONAL DE CONCRETO ARMADO EM UMA EDIFICAÇÃO TÉRREA OU SOBRADO UTILIZANDO AÇO CA-50 DE 6,3 MM - MONTAGEM. AF_12/2015</v>
      </c>
      <c r="E49" s="185" t="str">
        <f>VLOOKUP(B49,SERV.N.DESON!A:E,3,FALSE)</f>
        <v>KG</v>
      </c>
      <c r="F49" s="38">
        <f>52+10+14+36</f>
        <v>112</v>
      </c>
      <c r="G49" s="150">
        <f>VLOOKUP(B49,SERV.N.DESON!A:E,4,FALSE)</f>
        <v>17.559999999999999</v>
      </c>
      <c r="H49" s="24">
        <f t="shared" si="7"/>
        <v>21.46</v>
      </c>
      <c r="I49" s="25">
        <f t="shared" si="8"/>
        <v>2403.52</v>
      </c>
    </row>
    <row r="50" spans="1:9" ht="38.25" x14ac:dyDescent="0.25">
      <c r="A50" s="190" t="s">
        <v>25874</v>
      </c>
      <c r="B50" s="190">
        <v>92777</v>
      </c>
      <c r="C50" s="190" t="s">
        <v>25842</v>
      </c>
      <c r="D50" s="15" t="str">
        <f>VLOOKUP(B50,SERV.N.DESON!A:E,2,FALSE)</f>
        <v>ARMAÇÃO DE PILAR OU VIGA DE UMA ESTRUTURA CONVENCIONAL DE CONCRETO ARMADO EM UMA EDIFICAÇÃO TÉRREA OU SOBRADO UTILIZANDO AÇO CA-50 DE 8,0 MM - MONTAGEM. AF_12/2015</v>
      </c>
      <c r="E50" s="185" t="str">
        <f>VLOOKUP(B50,SERV.N.DESON!A:E,3,FALSE)</f>
        <v>KG</v>
      </c>
      <c r="F50" s="38">
        <f>6</f>
        <v>6</v>
      </c>
      <c r="G50" s="150">
        <f>VLOOKUP(B50,SERV.N.DESON!A:E,4,FALSE)</f>
        <v>16.52</v>
      </c>
      <c r="H50" s="24">
        <f>TRUNC(G50*(1+$G$2),2)</f>
        <v>20.190000000000001</v>
      </c>
      <c r="I50" s="25">
        <f t="shared" si="8"/>
        <v>121.14</v>
      </c>
    </row>
    <row r="51" spans="1:9" ht="38.25" x14ac:dyDescent="0.25">
      <c r="A51" s="400" t="s">
        <v>25875</v>
      </c>
      <c r="B51" s="190">
        <v>92778</v>
      </c>
      <c r="C51" s="190" t="s">
        <v>25842</v>
      </c>
      <c r="D51" s="15" t="str">
        <f>VLOOKUP(B51,SERV.N.DESON!A:E,2,FALSE)</f>
        <v>ARMAÇÃO DE PILAR OU VIGA DE UMA ESTRUTURA CONVENCIONAL DE CONCRETO ARMADO EM UMA EDIFICAÇÃO TÉRREA OU SOBRADO UTILIZANDO AÇO CA-50 DE 10,0 MM - MONTAGEM. AF_12/2015</v>
      </c>
      <c r="E51" s="185" t="str">
        <f>VLOOKUP(B51,SERV.N.DESON!A:E,3,FALSE)</f>
        <v>KG</v>
      </c>
      <c r="F51" s="38">
        <f>84+272+277+271+271+213+283+283+190+271+82</f>
        <v>2497</v>
      </c>
      <c r="G51" s="150">
        <f>VLOOKUP(B51,SERV.N.DESON!A:E,4,FALSE)</f>
        <v>14.78</v>
      </c>
      <c r="H51" s="24">
        <f>TRUNC(G51*(1+$G$2),2)</f>
        <v>18.059999999999999</v>
      </c>
      <c r="I51" s="25">
        <f t="shared" si="8"/>
        <v>45095.82</v>
      </c>
    </row>
    <row r="52" spans="1:9" ht="38.25" x14ac:dyDescent="0.25">
      <c r="A52" s="400" t="s">
        <v>25876</v>
      </c>
      <c r="B52" s="190">
        <v>92779</v>
      </c>
      <c r="C52" s="190" t="s">
        <v>25842</v>
      </c>
      <c r="D52" s="15" t="str">
        <f>VLOOKUP(B52,SERV.N.DESON!A:E,2,FALSE)</f>
        <v>ARMAÇÃO DE PILAR OU VIGA DE UMA ESTRUTURA CONVENCIONAL DE CONCRETO ARMADO EM UMA EDIFICAÇÃO TÉRREA OU SOBRADO UTILIZANDO AÇO CA-50 DE 12,5 MM - MONTAGEM. AF_12/2015</v>
      </c>
      <c r="E52" s="185" t="str">
        <f>VLOOKUP(B52,SERV.N.DESON!A:E,3,FALSE)</f>
        <v>KG</v>
      </c>
      <c r="F52" s="38">
        <f>326+69+143</f>
        <v>538</v>
      </c>
      <c r="G52" s="150">
        <f>VLOOKUP(B52,SERV.N.DESON!A:E,4,FALSE)</f>
        <v>12.44</v>
      </c>
      <c r="H52" s="24">
        <f>TRUNC(G52*(1+$G$2),2)</f>
        <v>15.2</v>
      </c>
      <c r="I52" s="25">
        <f t="shared" si="8"/>
        <v>8177.6</v>
      </c>
    </row>
    <row r="53" spans="1:9" ht="38.25" x14ac:dyDescent="0.25">
      <c r="A53" s="400" t="s">
        <v>25877</v>
      </c>
      <c r="B53" s="190">
        <v>92781</v>
      </c>
      <c r="C53" s="190" t="s">
        <v>25842</v>
      </c>
      <c r="D53" s="15" t="str">
        <f>VLOOKUP(B53,SERV.N.DESON!A:E,2,FALSE)</f>
        <v>ARMAÇÃO DE PILAR OU VIGA DE UMA ESTRUTURA CONVENCIONAL DE CONCRETO ARMADO EM UMA EDIFICAÇÃO TÉRREA OU SOBRADO UTILIZANDO AÇO CA-50 DE 20,0 MM - MONTAGEM. AF_12/2015</v>
      </c>
      <c r="E53" s="185" t="str">
        <f>VLOOKUP(B53,SERV.N.DESON!A:E,3,FALSE)</f>
        <v>KG</v>
      </c>
      <c r="F53" s="38">
        <v>26</v>
      </c>
      <c r="G53" s="150">
        <f>VLOOKUP(B53,SERV.N.DESON!A:E,4,FALSE)</f>
        <v>13.21</v>
      </c>
      <c r="H53" s="24">
        <f>TRUNC(G53*(1+$G$2),2)</f>
        <v>16.14</v>
      </c>
      <c r="I53" s="25">
        <f t="shared" si="8"/>
        <v>419.64</v>
      </c>
    </row>
    <row r="54" spans="1:9" ht="38.25" x14ac:dyDescent="0.25">
      <c r="A54" s="400" t="s">
        <v>25878</v>
      </c>
      <c r="B54" s="190">
        <v>92775</v>
      </c>
      <c r="C54" s="190" t="s">
        <v>25842</v>
      </c>
      <c r="D54" s="15" t="str">
        <f>VLOOKUP(B54,SERV.N.DESON!A:E,2,FALSE)</f>
        <v>ARMAÇÃO DE PILAR OU VIGA DE UMA ESTRUTURA CONVENCIONAL DE CONCRETO ARMADO EM UMA EDIFICAÇÃO TÉRREA OU SOBRADO UTILIZANDO AÇO CA-60 DE 5,0 MM - MONTAGEM. AF_12/2015</v>
      </c>
      <c r="E54" s="185" t="str">
        <f>VLOOKUP(B54,SERV.N.DESON!A:E,3,FALSE)</f>
        <v>KG</v>
      </c>
      <c r="F54" s="38">
        <f>66+96+104+104+104+82+104+104+70+104+32</f>
        <v>970</v>
      </c>
      <c r="G54" s="150">
        <f>VLOOKUP(B54,SERV.N.DESON!A:E,4,FALSE)</f>
        <v>18.46</v>
      </c>
      <c r="H54" s="24">
        <f t="shared" si="7"/>
        <v>22.56</v>
      </c>
      <c r="I54" s="25">
        <f t="shared" si="8"/>
        <v>21883.200000000001</v>
      </c>
    </row>
    <row r="55" spans="1:9" ht="25.5" x14ac:dyDescent="0.25">
      <c r="A55" s="400" t="s">
        <v>25879</v>
      </c>
      <c r="B55" s="190">
        <v>103672</v>
      </c>
      <c r="C55" s="190" t="s">
        <v>25842</v>
      </c>
      <c r="D55" s="15" t="str">
        <f>VLOOKUP(B55,SERV.N.DESON!A:E,2,FALSE)</f>
        <v>CONCRETAGEM DE PILARES, FCK = 25 MPA, COM USO DE BOMBA - LANÇAMENTO, ADENSAMENTO E ACABAMENTO. AF_02/2022</v>
      </c>
      <c r="E55" s="185" t="str">
        <f>VLOOKUP(B55,SERV.N.DESON!A:E,3,FALSE)</f>
        <v>M3</v>
      </c>
      <c r="F55" s="38">
        <f>0.15*0.3*3*232</f>
        <v>31.32</v>
      </c>
      <c r="G55" s="150">
        <f>VLOOKUP(B55,SERV.N.DESON!A:E,4,FALSE)</f>
        <v>671.04</v>
      </c>
      <c r="H55" s="24">
        <f t="shared" si="7"/>
        <v>820.21</v>
      </c>
      <c r="I55" s="25">
        <f t="shared" si="8"/>
        <v>25688.97</v>
      </c>
    </row>
    <row r="56" spans="1:9" ht="38.25" x14ac:dyDescent="0.25">
      <c r="A56" s="400" t="s">
        <v>25881</v>
      </c>
      <c r="B56" s="190">
        <v>92433</v>
      </c>
      <c r="C56" s="190" t="s">
        <v>25842</v>
      </c>
      <c r="D56" s="15" t="str">
        <f>VLOOKUP(B56,SERV.N.DESON!A:E,2,FALSE)</f>
        <v>MONTAGEM E DESMONTAGEM DE FÔRMA DE PILARES RETANGULARES E ESTRUTURAS SIMILARES, PÉ-DIREITO DUPLO, EM CHAPA DE MADEIRA COMPENSADA PLASTIFICADA, 10 UTILIZAÇÕES. AF_09/2020</v>
      </c>
      <c r="E56" s="185" t="str">
        <f>VLOOKUP(B56,SERV.N.DESON!A:E,3,FALSE)</f>
        <v>M2</v>
      </c>
      <c r="F56" s="38">
        <f>0.9*3*232</f>
        <v>626.40000000000009</v>
      </c>
      <c r="G56" s="150">
        <f>VLOOKUP(B56,SERV.N.DESON!A:E,4,FALSE)</f>
        <v>67.680000000000007</v>
      </c>
      <c r="H56" s="24">
        <f>TRUNC(G56*(1+$G$2),2)</f>
        <v>82.72</v>
      </c>
      <c r="I56" s="25">
        <f t="shared" si="8"/>
        <v>51815.8</v>
      </c>
    </row>
    <row r="57" spans="1:9" ht="15" customHeight="1" x14ac:dyDescent="0.25">
      <c r="A57" s="541" t="s">
        <v>25880</v>
      </c>
      <c r="B57" s="542"/>
      <c r="C57" s="542"/>
      <c r="D57" s="542"/>
      <c r="E57" s="542"/>
      <c r="F57" s="542"/>
      <c r="G57" s="542"/>
      <c r="H57" s="542"/>
      <c r="I57" s="543"/>
    </row>
    <row r="58" spans="1:9" ht="38.25" x14ac:dyDescent="0.25">
      <c r="A58" s="190" t="s">
        <v>25882</v>
      </c>
      <c r="B58" s="190">
        <v>92776</v>
      </c>
      <c r="C58" s="190" t="s">
        <v>25842</v>
      </c>
      <c r="D58" s="15" t="str">
        <f>VLOOKUP(B58,SERV.N.DESON!A:E,2,FALSE)</f>
        <v>ARMAÇÃO DE PILAR OU VIGA DE UMA ESTRUTURA CONVENCIONAL DE CONCRETO ARMADO EM UMA EDIFICAÇÃO TÉRREA OU SOBRADO UTILIZANDO AÇO CA-50 DE 6,3 MM - MONTAGEM. AF_12/2015</v>
      </c>
      <c r="E58" s="185" t="str">
        <f>VLOOKUP(B58,SERV.N.DESON!A:E,3,FALSE)</f>
        <v>KG</v>
      </c>
      <c r="F58" s="38">
        <f>F35</f>
        <v>23</v>
      </c>
      <c r="G58" s="150">
        <f>VLOOKUP(B58,SERV.N.DESON!A:E,4,FALSE)</f>
        <v>17.559999999999999</v>
      </c>
      <c r="H58" s="24">
        <f t="shared" ref="H58:H66" si="11">TRUNC(G58*(1+$G$2),2)</f>
        <v>21.46</v>
      </c>
      <c r="I58" s="25">
        <f t="shared" si="8"/>
        <v>493.58</v>
      </c>
    </row>
    <row r="59" spans="1:9" ht="38.25" x14ac:dyDescent="0.25">
      <c r="A59" s="190" t="s">
        <v>25883</v>
      </c>
      <c r="B59" s="190">
        <v>92777</v>
      </c>
      <c r="C59" s="190" t="s">
        <v>25842</v>
      </c>
      <c r="D59" s="15" t="str">
        <f>VLOOKUP(B59,SERV.N.DESON!A:E,2,FALSE)</f>
        <v>ARMAÇÃO DE PILAR OU VIGA DE UMA ESTRUTURA CONVENCIONAL DE CONCRETO ARMADO EM UMA EDIFICAÇÃO TÉRREA OU SOBRADO UTILIZANDO AÇO CA-50 DE 8,0 MM - MONTAGEM. AF_12/2015</v>
      </c>
      <c r="E59" s="185" t="str">
        <f>VLOOKUP(B59,SERV.N.DESON!A:E,3,FALSE)</f>
        <v>KG</v>
      </c>
      <c r="F59" s="38">
        <f>F36</f>
        <v>834</v>
      </c>
      <c r="G59" s="150">
        <f>VLOOKUP(B59,SERV.N.DESON!A:E,4,FALSE)</f>
        <v>16.52</v>
      </c>
      <c r="H59" s="24">
        <f t="shared" si="11"/>
        <v>20.190000000000001</v>
      </c>
      <c r="I59" s="25">
        <f t="shared" si="8"/>
        <v>16838.46</v>
      </c>
    </row>
    <row r="60" spans="1:9" ht="38.25" x14ac:dyDescent="0.25">
      <c r="A60" s="400" t="s">
        <v>25884</v>
      </c>
      <c r="B60" s="190">
        <v>92778</v>
      </c>
      <c r="C60" s="190" t="s">
        <v>25842</v>
      </c>
      <c r="D60" s="15" t="str">
        <f>VLOOKUP(B60,SERV.N.DESON!A:E,2,FALSE)</f>
        <v>ARMAÇÃO DE PILAR OU VIGA DE UMA ESTRUTURA CONVENCIONAL DE CONCRETO ARMADO EM UMA EDIFICAÇÃO TÉRREA OU SOBRADO UTILIZANDO AÇO CA-50 DE 10,0 MM - MONTAGEM. AF_12/2015</v>
      </c>
      <c r="E60" s="185" t="str">
        <f>VLOOKUP(B60,SERV.N.DESON!A:E,3,FALSE)</f>
        <v>KG</v>
      </c>
      <c r="F60" s="38">
        <f>F37</f>
        <v>1693</v>
      </c>
      <c r="G60" s="150">
        <f>VLOOKUP(B60,SERV.N.DESON!A:E,4,FALSE)</f>
        <v>14.78</v>
      </c>
      <c r="H60" s="24">
        <f t="shared" si="11"/>
        <v>18.059999999999999</v>
      </c>
      <c r="I60" s="25">
        <f t="shared" si="8"/>
        <v>30575.58</v>
      </c>
    </row>
    <row r="61" spans="1:9" ht="38.25" x14ac:dyDescent="0.25">
      <c r="A61" s="400" t="s">
        <v>25885</v>
      </c>
      <c r="B61" s="190">
        <v>92779</v>
      </c>
      <c r="C61" s="190" t="s">
        <v>25842</v>
      </c>
      <c r="D61" s="15" t="str">
        <f>VLOOKUP(B61,SERV.N.DESON!A:E,2,FALSE)</f>
        <v>ARMAÇÃO DE PILAR OU VIGA DE UMA ESTRUTURA CONVENCIONAL DE CONCRETO ARMADO EM UMA EDIFICAÇÃO TÉRREA OU SOBRADO UTILIZANDO AÇO CA-50 DE 12,5 MM - MONTAGEM. AF_12/2015</v>
      </c>
      <c r="E61" s="185" t="str">
        <f>VLOOKUP(B61,SERV.N.DESON!A:E,3,FALSE)</f>
        <v>KG</v>
      </c>
      <c r="F61" s="38">
        <f>F38</f>
        <v>552</v>
      </c>
      <c r="G61" s="150">
        <f>VLOOKUP(B61,SERV.N.DESON!A:E,4,FALSE)</f>
        <v>12.44</v>
      </c>
      <c r="H61" s="24">
        <f t="shared" si="11"/>
        <v>15.2</v>
      </c>
      <c r="I61" s="25">
        <f t="shared" si="8"/>
        <v>8390.4</v>
      </c>
    </row>
    <row r="62" spans="1:9" ht="38.25" x14ac:dyDescent="0.25">
      <c r="A62" s="400" t="s">
        <v>25886</v>
      </c>
      <c r="B62" s="190">
        <v>92780</v>
      </c>
      <c r="C62" s="190" t="s">
        <v>25842</v>
      </c>
      <c r="D62" s="15" t="str">
        <f>VLOOKUP(B62,SERV.N.DESON!A:E,2,FALSE)</f>
        <v>ARMAÇÃO DE PILAR OU VIGA DE UMA ESTRUTURA CONVENCIONAL DE CONCRETO ARMADO EM UMA EDIFICAÇÃO TÉRREA OU SOBRADO UTILIZANDO AÇO CA-50 DE 16,0 MM - MONTAGEM. AF_12/2015</v>
      </c>
      <c r="E62" s="185" t="str">
        <f>VLOOKUP(B62,SERV.N.DESON!A:E,3,FALSE)</f>
        <v>KG</v>
      </c>
      <c r="F62" s="38">
        <f>F39</f>
        <v>392</v>
      </c>
      <c r="G62" s="150">
        <f>VLOOKUP(B62,SERV.N.DESON!A:E,4,FALSE)</f>
        <v>11.78</v>
      </c>
      <c r="H62" s="24">
        <f t="shared" si="11"/>
        <v>14.39</v>
      </c>
      <c r="I62" s="25">
        <f t="shared" si="8"/>
        <v>5640.88</v>
      </c>
    </row>
    <row r="63" spans="1:9" ht="25.5" x14ac:dyDescent="0.25">
      <c r="A63" s="400" t="s">
        <v>25887</v>
      </c>
      <c r="B63" s="190">
        <v>92791</v>
      </c>
      <c r="C63" s="190" t="s">
        <v>25842</v>
      </c>
      <c r="D63" s="15" t="str">
        <f>VLOOKUP(B63,SERV.N.DESON!A:E,2,FALSE)</f>
        <v>CORTE E DOBRA DE AÇO CA-60, DIÂMETRO DE 5,0 MM, UTILIZADO EM ESTRUTURAS DIVERSAS, EXCETO LAJES. AF_12/2015</v>
      </c>
      <c r="E63" s="185" t="str">
        <f>VLOOKUP(B63,SERV.N.DESON!A:E,3,FALSE)</f>
        <v>KG</v>
      </c>
      <c r="F63" s="38">
        <f>F33</f>
        <v>776</v>
      </c>
      <c r="G63" s="150">
        <f>VLOOKUP(B63,SERV.N.DESON!A:E,4,FALSE)</f>
        <v>12.39</v>
      </c>
      <c r="H63" s="24">
        <f t="shared" si="11"/>
        <v>15.14</v>
      </c>
      <c r="I63" s="25">
        <f t="shared" si="8"/>
        <v>11748.64</v>
      </c>
    </row>
    <row r="64" spans="1:9" ht="38.25" x14ac:dyDescent="0.25">
      <c r="A64" s="400" t="s">
        <v>25888</v>
      </c>
      <c r="B64" s="190">
        <v>92775</v>
      </c>
      <c r="C64" s="190" t="s">
        <v>25842</v>
      </c>
      <c r="D64" s="15" t="str">
        <f>VLOOKUP(B64,SERV.N.DESON!A:E,2,FALSE)</f>
        <v>ARMAÇÃO DE PILAR OU VIGA DE UMA ESTRUTURA CONVENCIONAL DE CONCRETO ARMADO EM UMA EDIFICAÇÃO TÉRREA OU SOBRADO UTILIZANDO AÇO CA-60 DE 5,0 MM - MONTAGEM. AF_12/2015</v>
      </c>
      <c r="E64" s="185" t="str">
        <f>VLOOKUP(B64,SERV.N.DESON!A:E,3,FALSE)</f>
        <v>KG</v>
      </c>
      <c r="F64" s="38">
        <f>F34</f>
        <v>151</v>
      </c>
      <c r="G64" s="150">
        <f>VLOOKUP(B64,SERV.N.DESON!A:E,4,FALSE)</f>
        <v>18.46</v>
      </c>
      <c r="H64" s="24">
        <f t="shared" si="11"/>
        <v>22.56</v>
      </c>
      <c r="I64" s="25">
        <f t="shared" si="8"/>
        <v>3406.56</v>
      </c>
    </row>
    <row r="65" spans="1:14" ht="38.25" x14ac:dyDescent="0.25">
      <c r="A65" s="400" t="s">
        <v>25889</v>
      </c>
      <c r="B65" s="190">
        <v>92467</v>
      </c>
      <c r="C65" s="190" t="s">
        <v>25842</v>
      </c>
      <c r="D65" s="15" t="str">
        <f>VLOOKUP(B65,SERV.N.DESON!A:E,2,FALSE)</f>
        <v>MONTAGEM E DESMONTAGEM DE FÔRMA DE VIGA, ESCORAMENTO COM GARFO DE MADEIRA, PÉ-DIREITO SIMPLES, EM CHAPA DE MADEIRA PLASTIFICADA, 10 UTILIZAÇÕES. AF_09/2020</v>
      </c>
      <c r="E65" s="185" t="str">
        <f>VLOOKUP(B65,SERV.N.DESON!A:E,3,FALSE)</f>
        <v>M2</v>
      </c>
      <c r="F65" s="38">
        <f>'M.C. FUNDAÇÃO (2)'!D116*0.75</f>
        <v>923.46974999999975</v>
      </c>
      <c r="G65" s="150">
        <f>VLOOKUP(B65,SERV.N.DESON!A:E,4,FALSE)</f>
        <v>98.08</v>
      </c>
      <c r="H65" s="24">
        <f t="shared" si="11"/>
        <v>119.88</v>
      </c>
      <c r="I65" s="25">
        <f t="shared" si="8"/>
        <v>110705.55</v>
      </c>
    </row>
    <row r="66" spans="1:14" ht="51" x14ac:dyDescent="0.25">
      <c r="A66" s="400" t="s">
        <v>25891</v>
      </c>
      <c r="B66" s="190">
        <v>103680</v>
      </c>
      <c r="C66" s="190" t="s">
        <v>25842</v>
      </c>
      <c r="D66" s="15" t="str">
        <f>VLOOKUP(B66,SERV.N.DESON!A:E,2,FALSE)</f>
        <v>CONCRETAGEM DE VIGAS E LAJES, FCK=25 MPA, PARA LAJES PREMOLDADAS COM GRUA DE CAÇAMBA DE 350 L EM EDIFICAÇÃO DE MULTIPAVIMENTOS ATÉ 16 ANDARES - LANÇAMENTO, ADENSAMENTO E ACABAMENTO. AF_02/2022</v>
      </c>
      <c r="E66" s="185" t="str">
        <f>VLOOKUP(B66,SERV.N.DESON!A:E,3,FALSE)</f>
        <v>M3</v>
      </c>
      <c r="F66" s="38">
        <f>F40</f>
        <v>48.69</v>
      </c>
      <c r="G66" s="150">
        <f>VLOOKUP(B66,SERV.N.DESON!A:E,4,FALSE)</f>
        <v>823.02</v>
      </c>
      <c r="H66" s="24">
        <f t="shared" si="11"/>
        <v>1005.97</v>
      </c>
      <c r="I66" s="25">
        <f t="shared" si="8"/>
        <v>48980.67</v>
      </c>
    </row>
    <row r="67" spans="1:14" ht="15" customHeight="1" x14ac:dyDescent="0.25">
      <c r="A67" s="541" t="s">
        <v>25890</v>
      </c>
      <c r="B67" s="542"/>
      <c r="C67" s="542"/>
      <c r="D67" s="542"/>
      <c r="E67" s="542"/>
      <c r="F67" s="542"/>
      <c r="G67" s="542"/>
      <c r="H67" s="542"/>
      <c r="I67" s="543"/>
    </row>
    <row r="68" spans="1:14" ht="38.25" x14ac:dyDescent="0.25">
      <c r="A68" s="190" t="s">
        <v>26675</v>
      </c>
      <c r="B68" s="190">
        <v>101964</v>
      </c>
      <c r="C68" s="190" t="s">
        <v>25842</v>
      </c>
      <c r="D68" s="15" t="str">
        <f>VLOOKUP(B68,SERV.N.DESON!A:E,2,FALSE)</f>
        <v>LAJE PRÉ-MOLDADA UNIDIRECIONAL, BIAPOIADA, PARA FORRO, ENCHIMENTO EM CERÂMICA, VIGOTA CONVENCIONAL, ALTURA TOTAL DA LAJE (ENCHIMENTO+CAPA) = (8+3). AF_11/2020</v>
      </c>
      <c r="E68" s="190" t="str">
        <f>VLOOKUP(B68,SERV.N.DESON!A:E,3,FALSE)</f>
        <v>M2</v>
      </c>
      <c r="F68" s="38">
        <f>743.36+162.28+571.4+253.33+136.06</f>
        <v>1866.4299999999998</v>
      </c>
      <c r="G68" s="150">
        <f>VLOOKUP(B68,SERV.N.DESON!A:E,4,FALSE)</f>
        <v>177.5</v>
      </c>
      <c r="H68" s="24">
        <f>TRUNC(G68*(1+$G$2),2)</f>
        <v>216.95</v>
      </c>
      <c r="I68" s="25">
        <f t="shared" si="8"/>
        <v>404921.98</v>
      </c>
    </row>
    <row r="69" spans="1:14" ht="15" customHeight="1" x14ac:dyDescent="0.25">
      <c r="A69" s="156"/>
      <c r="B69" s="157"/>
      <c r="C69" s="157"/>
      <c r="D69" s="539" t="s">
        <v>25851</v>
      </c>
      <c r="E69" s="539"/>
      <c r="F69" s="539"/>
      <c r="G69" s="539"/>
      <c r="H69" s="540"/>
      <c r="I69" s="158">
        <f>SUM(I30:I68)</f>
        <v>1223242.7200000002</v>
      </c>
    </row>
    <row r="70" spans="1:14" ht="15" customHeight="1" thickBot="1" x14ac:dyDescent="0.3">
      <c r="A70" s="261"/>
      <c r="B70" s="10"/>
      <c r="C70" s="10"/>
      <c r="D70" s="155"/>
      <c r="E70" s="155"/>
      <c r="F70" s="155"/>
      <c r="G70" s="155"/>
      <c r="H70" s="155"/>
      <c r="I70" s="262"/>
    </row>
    <row r="71" spans="1:14" ht="15" customHeight="1" thickBot="1" x14ac:dyDescent="0.3">
      <c r="A71" s="260">
        <v>3</v>
      </c>
      <c r="B71" s="521" t="s">
        <v>25892</v>
      </c>
      <c r="C71" s="522"/>
      <c r="D71" s="522"/>
      <c r="E71" s="522"/>
      <c r="F71" s="522"/>
      <c r="G71" s="522"/>
      <c r="H71" s="522"/>
      <c r="I71" s="538"/>
    </row>
    <row r="72" spans="1:14" ht="63.75" x14ac:dyDescent="0.25">
      <c r="A72" s="18" t="s">
        <v>25893</v>
      </c>
      <c r="B72" s="190">
        <v>94438</v>
      </c>
      <c r="C72" s="190" t="s">
        <v>25842</v>
      </c>
      <c r="D72" s="15" t="str">
        <f>VLOOKUP(B72,SERV.N.DESON!A:E,2,FALSE)</f>
        <v>(COMPOSIÇÃO REPRESENTATIVA) DO SERVIÇO DE CONTRAPISO EM ARGAMASSA TRAÇO 1:4 (CIM E AREIA), EM BETONEIRA 400 L, ESPESSURA 3 CM ÁREAS SECAS E 3 CM ÁREAS MOLHADAS, PARA EDIFICAÇÃO HABITACIONAL UNIFAMILIAR (CASA) E EDIFICAÇÃO PÚBLICA PADRÃO. AF_11/2014</v>
      </c>
      <c r="E72" s="190" t="str">
        <f>VLOOKUP(B72,SERV.N.DESON!A:E,3,FALSE)</f>
        <v>M2</v>
      </c>
      <c r="F72" s="38">
        <f>SUM(F74:F76)</f>
        <v>1594.27</v>
      </c>
      <c r="G72" s="150">
        <f>VLOOKUP(B72,SERV.N.DESON!A:E,4,FALSE)</f>
        <v>38.26</v>
      </c>
      <c r="H72" s="24">
        <f>TRUNC(G72*(1+$G$2),2)</f>
        <v>46.76</v>
      </c>
      <c r="I72" s="25">
        <f t="shared" ref="I72:I76" si="12">TRUNC(H72*F72,2)</f>
        <v>74548.06</v>
      </c>
    </row>
    <row r="73" spans="1:14" ht="25.5" x14ac:dyDescent="0.25">
      <c r="A73" s="18" t="s">
        <v>25894</v>
      </c>
      <c r="B73" s="18">
        <v>98679</v>
      </c>
      <c r="C73" s="18" t="s">
        <v>25842</v>
      </c>
      <c r="D73" s="15" t="str">
        <f>VLOOKUP(B73,SERV.N.DESON!A:E,2,FALSE)</f>
        <v>PISO CIMENTADO, TRAÇO 1:3 (CIMENTO E AREIA), ACABAMENTO LISO, ESPESSURA 2,0 CM, PREPARO MECÂNICO DA ARGAMASSA. AF_09/2020</v>
      </c>
      <c r="E73" s="190" t="str">
        <f>VLOOKUP(B73,SERV.N.DESON!A:E,3,FALSE)</f>
        <v>M2</v>
      </c>
      <c r="F73" s="40">
        <v>665.68</v>
      </c>
      <c r="G73" s="150">
        <f>VLOOKUP(B73,SERV.N.DESON!A:E,4,FALSE)</f>
        <v>30.9</v>
      </c>
      <c r="H73" s="24">
        <f>TRUNC(G73*(1+$G$2),2)</f>
        <v>37.76</v>
      </c>
      <c r="I73" s="25">
        <f t="shared" si="12"/>
        <v>25136.07</v>
      </c>
    </row>
    <row r="74" spans="1:14" ht="38.25" x14ac:dyDescent="0.25">
      <c r="A74" s="18" t="s">
        <v>25895</v>
      </c>
      <c r="B74" s="18">
        <v>87251</v>
      </c>
      <c r="C74" s="18" t="s">
        <v>25842</v>
      </c>
      <c r="D74" s="15" t="str">
        <f>VLOOKUP(B74,SERV.N.DESON!A:E,2,FALSE)</f>
        <v>REVESTIMENTO CERÂMICO PARA PISO COM PLACAS TIPO ESMALTADA EXTRA DE DIMENSÕES 45X45 CM APLICADA EM AMBIENTES DE ÁREA MAIOR QUE 10 M2. AF_06/2014</v>
      </c>
      <c r="E74" s="190" t="str">
        <f>VLOOKUP(B74,SERV.N.DESON!A:E,3,FALSE)</f>
        <v>M2</v>
      </c>
      <c r="F74" s="40">
        <v>1401.44</v>
      </c>
      <c r="G74" s="150">
        <f>VLOOKUP(B74,SERV.N.DESON!A:E,4,FALSE)</f>
        <v>46.14</v>
      </c>
      <c r="H74" s="24">
        <f>TRUNC(G74*(1+$G$2),2)</f>
        <v>56.39</v>
      </c>
      <c r="I74" s="25">
        <f t="shared" si="12"/>
        <v>79027.199999999997</v>
      </c>
    </row>
    <row r="75" spans="1:14" x14ac:dyDescent="0.25">
      <c r="A75" s="18" t="s">
        <v>25896</v>
      </c>
      <c r="B75" s="18">
        <v>98689</v>
      </c>
      <c r="C75" s="18" t="s">
        <v>25842</v>
      </c>
      <c r="D75" s="15" t="str">
        <f>VLOOKUP(B75,SERV.N.DESON!A:E,2,FALSE)</f>
        <v>SOLEIRA EM GRANITO, LARGURA 15 CM, ESPESSURA 2,0 CM. AF_09/2020</v>
      </c>
      <c r="E75" s="190" t="str">
        <f>VLOOKUP(B75,SERV.N.DESON!A:E,3,FALSE)</f>
        <v>M</v>
      </c>
      <c r="F75" s="40">
        <v>11.85</v>
      </c>
      <c r="G75" s="150">
        <f>VLOOKUP(B75,SERV.N.DESON!A:E,4,FALSE)</f>
        <v>97.81</v>
      </c>
      <c r="H75" s="24">
        <f>TRUNC(G75*(1+$G$2),2)</f>
        <v>119.55</v>
      </c>
      <c r="I75" s="25">
        <f t="shared" si="12"/>
        <v>1416.66</v>
      </c>
    </row>
    <row r="76" spans="1:14" ht="25.5" customHeight="1" x14ac:dyDescent="0.25">
      <c r="A76" s="18" t="s">
        <v>25897</v>
      </c>
      <c r="B76" s="18">
        <v>101727</v>
      </c>
      <c r="C76" s="18" t="s">
        <v>25842</v>
      </c>
      <c r="D76" s="15" t="str">
        <f>VLOOKUP(B76,SERV.N.DESON!A:E,2,FALSE)</f>
        <v>PISO VINÍLICO SEMI-FLEXÍVEL EM PLACAS, PADRÃO LISO, ESPESSURA 3,2 MM, FIXADO COM COLA. AF_09/2020</v>
      </c>
      <c r="E76" s="190" t="str">
        <f>VLOOKUP(B76,SERV.N.DESON!A:E,3,FALSE)</f>
        <v>M2</v>
      </c>
      <c r="F76" s="40">
        <v>180.98</v>
      </c>
      <c r="G76" s="150">
        <f>VLOOKUP(B76,SERV.N.DESON!A:E,4,FALSE)</f>
        <v>160.07</v>
      </c>
      <c r="H76" s="24">
        <f>TRUNC(G76*(1+$G$2),2)</f>
        <v>195.65</v>
      </c>
      <c r="I76" s="25">
        <f t="shared" si="12"/>
        <v>35408.730000000003</v>
      </c>
    </row>
    <row r="77" spans="1:14" ht="15" customHeight="1" x14ac:dyDescent="0.25">
      <c r="A77" s="156"/>
      <c r="B77" s="157"/>
      <c r="C77" s="157"/>
      <c r="D77" s="539" t="s">
        <v>25851</v>
      </c>
      <c r="E77" s="539"/>
      <c r="F77" s="539"/>
      <c r="G77" s="539"/>
      <c r="H77" s="540"/>
      <c r="I77" s="158">
        <f>SUM(I72:I76)</f>
        <v>215536.72000000003</v>
      </c>
    </row>
    <row r="78" spans="1:14" ht="15" customHeight="1" thickBot="1" x14ac:dyDescent="0.3">
      <c r="A78" s="261"/>
      <c r="B78" s="10"/>
      <c r="C78" s="10"/>
      <c r="D78" s="155"/>
      <c r="E78" s="155"/>
      <c r="F78" s="155"/>
      <c r="G78" s="155"/>
      <c r="H78" s="155"/>
      <c r="I78" s="262"/>
    </row>
    <row r="79" spans="1:14" ht="15" customHeight="1" thickBot="1" x14ac:dyDescent="0.3">
      <c r="A79" s="260">
        <v>4</v>
      </c>
      <c r="B79" s="521" t="s">
        <v>25898</v>
      </c>
      <c r="C79" s="522"/>
      <c r="D79" s="522"/>
      <c r="E79" s="522"/>
      <c r="F79" s="522"/>
      <c r="G79" s="522"/>
      <c r="H79" s="522"/>
      <c r="I79" s="538"/>
    </row>
    <row r="80" spans="1:14" ht="51" x14ac:dyDescent="0.25">
      <c r="A80" s="18" t="s">
        <v>25899</v>
      </c>
      <c r="B80" s="18">
        <v>103334</v>
      </c>
      <c r="C80" s="18" t="s">
        <v>25842</v>
      </c>
      <c r="D80" s="15" t="str">
        <f>VLOOKUP(B80,SERV.N.DESON!A:E,2,FALSE)</f>
        <v>ALVENARIA DE VEDAÇÃO DE BLOCOS CERÂMICOS FURADOS NA HORIZONTAL DE 14X9X19 CM (ESPESSURA 14 CM, BLOCO DEITADO) E ARGAMASSA DE ASSENTAMENTO COM PREPARO EM BETONEIRA. AF_12/2021</v>
      </c>
      <c r="E80" s="190" t="str">
        <f>VLOOKUP(B80,SERV.N.DESON!A:E,3,FALSE)</f>
        <v>M2</v>
      </c>
      <c r="F80" s="40">
        <f>'QT.ARQUITETONICO (2)'!G93</f>
        <v>4773.08</v>
      </c>
      <c r="G80" s="150">
        <f>VLOOKUP(B80,SERV.N.DESON!A:E,4,FALSE)</f>
        <v>129.09</v>
      </c>
      <c r="H80" s="24">
        <f t="shared" ref="H80:H91" si="13">TRUNC(G80*(1+$G$2),2)</f>
        <v>157.78</v>
      </c>
      <c r="I80" s="25">
        <f t="shared" ref="I80:I91" si="14">TRUNC(H80*F80,2)</f>
        <v>753096.56</v>
      </c>
      <c r="K80">
        <v>2539.85</v>
      </c>
      <c r="N80">
        <f>K80-927.18</f>
        <v>1612.67</v>
      </c>
    </row>
    <row r="81" spans="1:11" ht="38.25" x14ac:dyDescent="0.25">
      <c r="A81" s="18" t="s">
        <v>25900</v>
      </c>
      <c r="B81" s="190">
        <v>101162</v>
      </c>
      <c r="C81" s="190" t="s">
        <v>25842</v>
      </c>
      <c r="D81" s="15" t="str">
        <f>VLOOKUP(B81,SERV.N.DESON!A:E,2,FALSE)</f>
        <v>ALVENARIA DE VEDAÇÃO COM ELEMENTO VAZADO DE CERÂMICA (COBOGÓ) DE 7X20X20CM E ARGAMASSA DE ASSENTAMENTO COM PREPARO EM BETONEIRA. AF_05/2020</v>
      </c>
      <c r="E81" s="190" t="str">
        <f>VLOOKUP(B81,SERV.N.DESON!A:E,3,FALSE)</f>
        <v>M2</v>
      </c>
      <c r="F81" s="38">
        <f>2.296*3+3.1288+3.544+2.92+2.7283+2.74*2.904*8+1.87*2.904</f>
        <v>88.295260000000013</v>
      </c>
      <c r="G81" s="150">
        <f>VLOOKUP(B81,SERV.N.DESON!A:E,4,FALSE)</f>
        <v>142.30000000000001</v>
      </c>
      <c r="H81" s="24">
        <f t="shared" si="13"/>
        <v>173.93</v>
      </c>
      <c r="I81" s="25">
        <f t="shared" si="14"/>
        <v>15357.19</v>
      </c>
      <c r="K81">
        <v>88.295260000000013</v>
      </c>
    </row>
    <row r="82" spans="1:11" ht="38.25" x14ac:dyDescent="0.25">
      <c r="A82" s="18" t="s">
        <v>25901</v>
      </c>
      <c r="B82" s="190">
        <v>94569</v>
      </c>
      <c r="C82" s="190" t="s">
        <v>25842</v>
      </c>
      <c r="D82" s="15" t="str">
        <f>VLOOKUP(B82,SERV.N.DESON!A:E,2,FALSE)</f>
        <v>JANELA DE ALUMÍNIO TIPO MAXIM-AR, COM VIDROS, BATENTE E FERRAGENS. EXCLUSIVE ALIZAR, ACABAMENTO E CONTRAMARCO. FORNECIMENTO E INSTALAÇÃO. AF_12/2019</v>
      </c>
      <c r="E82" s="190" t="str">
        <f>VLOOKUP(B82,SERV.N.DESON!A:E,3,FALSE)</f>
        <v>M2</v>
      </c>
      <c r="F82" s="38">
        <f>1.6*2+13*0.6*0.6+4.1*1.6+15*0.6*8</f>
        <v>86.44</v>
      </c>
      <c r="G82" s="150">
        <f>VLOOKUP(B82,SERV.N.DESON!A:E,4,FALSE)</f>
        <v>994.46</v>
      </c>
      <c r="H82" s="24">
        <f t="shared" si="13"/>
        <v>1215.52</v>
      </c>
      <c r="I82" s="25">
        <f t="shared" si="14"/>
        <v>105069.54</v>
      </c>
      <c r="K82">
        <v>86.44</v>
      </c>
    </row>
    <row r="83" spans="1:11" ht="38.25" x14ac:dyDescent="0.25">
      <c r="A83" s="18" t="s">
        <v>25902</v>
      </c>
      <c r="B83" s="190">
        <v>100674</v>
      </c>
      <c r="C83" s="190" t="s">
        <v>25842</v>
      </c>
      <c r="D83" s="15" t="str">
        <f>VLOOKUP(B83,SERV.N.DESON!A:E,2,FALSE)</f>
        <v>JANELA FIXA DE ALUMÍNIO PARA VIDRO, COM VIDRO, BATENTE E FERRAGENS. EXCLUSIVE ACABAMENTO, ALIZAR E CONTRAMARCO. FORNECIMENTO E INSTALAÇÃO. AF_12/2019</v>
      </c>
      <c r="E83" s="190" t="str">
        <f>VLOOKUP(B83,SERV.N.DESON!A:E,3,FALSE)</f>
        <v>M2</v>
      </c>
      <c r="F83" s="38">
        <f>1+1+1</f>
        <v>3</v>
      </c>
      <c r="G83" s="150">
        <f>VLOOKUP(B83,SERV.N.DESON!A:E,4,FALSE)</f>
        <v>1122.8399999999999</v>
      </c>
      <c r="H83" s="24">
        <f t="shared" si="13"/>
        <v>1372.44</v>
      </c>
      <c r="I83" s="25">
        <f t="shared" si="14"/>
        <v>4117.32</v>
      </c>
      <c r="K83">
        <v>3</v>
      </c>
    </row>
    <row r="84" spans="1:11" ht="51" x14ac:dyDescent="0.25">
      <c r="A84" s="18" t="s">
        <v>25903</v>
      </c>
      <c r="B84" s="190">
        <v>94573</v>
      </c>
      <c r="C84" s="190" t="s">
        <v>25842</v>
      </c>
      <c r="D84" s="15" t="str">
        <f>VLOOKUP(B84,SERV.N.DESON!A:E,2,FALSE)</f>
        <v>JANELA DE ALUMÍNIO DE CORRER COM 4 FOLHAS PARA VIDROS, COM VIDROS, BATENTE, ACABAMENTO COM ACETATO OU BRILHANTE E FERRAGENS. EXCLUSIVE ALIZAR E CONTRAMARCO. FORNECIMENTO E INSTALAÇÃO. AF_12/2019</v>
      </c>
      <c r="E84" s="190" t="str">
        <f>VLOOKUP(B84,SERV.N.DESON!A:E,3,FALSE)</f>
        <v>M2</v>
      </c>
      <c r="F84" s="38">
        <f>1.5*10+2+2.3+3</f>
        <v>22.3</v>
      </c>
      <c r="G84" s="150">
        <f>VLOOKUP(B84,SERV.N.DESON!A:E,4,FALSE)</f>
        <v>602.80999999999995</v>
      </c>
      <c r="H84" s="24">
        <f t="shared" si="13"/>
        <v>736.81</v>
      </c>
      <c r="I84" s="25">
        <f t="shared" si="14"/>
        <v>16430.86</v>
      </c>
      <c r="K84">
        <v>22.3</v>
      </c>
    </row>
    <row r="85" spans="1:11" ht="25.5" x14ac:dyDescent="0.25">
      <c r="A85" s="18" t="s">
        <v>25904</v>
      </c>
      <c r="B85" s="190">
        <v>91338</v>
      </c>
      <c r="C85" s="190" t="s">
        <v>25842</v>
      </c>
      <c r="D85" s="15" t="str">
        <f>VLOOKUP(B85,SERV.N.DESON!A:E,2,FALSE)</f>
        <v>PORTA DE ALUMÍNIO DE ABRIR COM LAMBRI, COM GUARNIÇÃO, FIXAÇÃO COM PARAFUSOS - FORNECIMENTO E INSTALAÇÃO. AF_12/2019</v>
      </c>
      <c r="E85" s="190" t="str">
        <f>VLOOKUP(B85,SERV.N.DESON!A:E,3,FALSE)</f>
        <v>M2</v>
      </c>
      <c r="F85" s="38">
        <f>0.9*2.1*43+0.8*2.1*11+1*21*2+4*2.1*4</f>
        <v>175.35</v>
      </c>
      <c r="G85" s="150">
        <f>VLOOKUP(B85,SERV.N.DESON!A:E,4,FALSE)</f>
        <v>891.22</v>
      </c>
      <c r="H85" s="24">
        <f t="shared" si="13"/>
        <v>1089.33</v>
      </c>
      <c r="I85" s="25">
        <f t="shared" si="14"/>
        <v>191014.01</v>
      </c>
      <c r="K85">
        <v>175.35</v>
      </c>
    </row>
    <row r="86" spans="1:11" ht="38.25" x14ac:dyDescent="0.25">
      <c r="A86" s="18" t="s">
        <v>25905</v>
      </c>
      <c r="B86" s="544" t="str">
        <f>'COMPOSIÇÃO UNITÁRIA'!C21</f>
        <v>CPU 02</v>
      </c>
      <c r="C86" s="545"/>
      <c r="D86" s="15" t="str">
        <f>'COMPOSIÇÃO UNITÁRIA'!D21</f>
        <v xml:space="preserve">PORTA DE MADEIRA COMPENSADA LISA PARA PINTURA, 200X210X3,5CM, 2 FOLHAS, INCLUSO ADUELA 2A, ALIZAR 2A E DOBRADIÇASE MOLA HIDRÁULICA </v>
      </c>
      <c r="E86" s="190" t="str">
        <f>'COMPOSIÇÃO UNITÁRIA'!E21</f>
        <v xml:space="preserve">UN    </v>
      </c>
      <c r="F86" s="38">
        <v>2</v>
      </c>
      <c r="G86" s="150">
        <f>'COMPOSIÇÃO UNITÁRIA'!H35</f>
        <v>2549.8900000000003</v>
      </c>
      <c r="H86" s="24">
        <f t="shared" si="13"/>
        <v>3116.73</v>
      </c>
      <c r="I86" s="25">
        <f t="shared" si="14"/>
        <v>6233.46</v>
      </c>
      <c r="K86">
        <v>2</v>
      </c>
    </row>
    <row r="87" spans="1:11" ht="38.25" x14ac:dyDescent="0.25">
      <c r="A87" s="18" t="s">
        <v>25906</v>
      </c>
      <c r="B87" s="190">
        <v>100702</v>
      </c>
      <c r="C87" s="190" t="s">
        <v>25842</v>
      </c>
      <c r="D87" s="15" t="str">
        <f>VLOOKUP(B87,SERV.N.DESON!A:E,2,FALSE)</f>
        <v>PORTA DE CORRER DE ALUMÍNIO, COM DUAS FOLHAS PARA VIDRO, INCLUSO VIDRO LISO INCOLOR, FECHADURA E PUXADOR, SEM ALIZAR. AF_12/2019</v>
      </c>
      <c r="E87" s="190" t="str">
        <f>VLOOKUP(B87,SERV.N.DESON!A:E,3,FALSE)</f>
        <v>M2</v>
      </c>
      <c r="F87" s="38">
        <f>1.4*2.1*10+1.4*2.1*12+1.4*2.1*2+0.9*2.1*8</f>
        <v>85.68</v>
      </c>
      <c r="G87" s="150">
        <f>VLOOKUP(B87,SERV.N.DESON!A:E,4,FALSE)</f>
        <v>464.48</v>
      </c>
      <c r="H87" s="24">
        <f t="shared" si="13"/>
        <v>567.73</v>
      </c>
      <c r="I87" s="25">
        <f t="shared" si="14"/>
        <v>48643.1</v>
      </c>
      <c r="K87">
        <v>85.68</v>
      </c>
    </row>
    <row r="88" spans="1:11" ht="51" x14ac:dyDescent="0.25">
      <c r="A88" s="18" t="s">
        <v>25907</v>
      </c>
      <c r="B88" s="190">
        <v>90842</v>
      </c>
      <c r="C88" s="190" t="s">
        <v>25842</v>
      </c>
      <c r="D88" s="15" t="s">
        <v>7331</v>
      </c>
      <c r="E88" s="190" t="s">
        <v>5570</v>
      </c>
      <c r="F88" s="38">
        <v>1</v>
      </c>
      <c r="G88" s="150">
        <f>VLOOKUP(B88,SERV.N.DESON!A:E,4,FALSE)</f>
        <v>778.11</v>
      </c>
      <c r="H88" s="24">
        <f t="shared" si="13"/>
        <v>951.08</v>
      </c>
      <c r="I88" s="25">
        <f t="shared" si="14"/>
        <v>951.08</v>
      </c>
      <c r="K88">
        <v>1</v>
      </c>
    </row>
    <row r="89" spans="1:11" ht="38.25" x14ac:dyDescent="0.25">
      <c r="A89" s="18" t="s">
        <v>25908</v>
      </c>
      <c r="B89" s="544" t="str">
        <f>'COMPOSIÇÃO UNITÁRIA'!C37</f>
        <v>CPU 03</v>
      </c>
      <c r="C89" s="545"/>
      <c r="D89" s="15" t="str">
        <f>'COMPOSIÇÃO UNITÁRIA'!D37</f>
        <v xml:space="preserve">PORTA DE MADEIRA COMPENSADA LISA PARA PINTURA, 100X210X3,5CM, 2 FOLHAS, INCLUSO ADUELA 2A, ALIZAR 2A E DOBRADIÇASE MOLA HIDRÁULICA </v>
      </c>
      <c r="E89" s="190" t="str">
        <f>'COMPOSIÇÃO UNITÁRIA'!E25</f>
        <v xml:space="preserve">UN    </v>
      </c>
      <c r="F89" s="38">
        <v>1</v>
      </c>
      <c r="G89" s="150">
        <f>'COMPOSIÇÃO UNITÁRIA'!H51</f>
        <v>1312.8600000000001</v>
      </c>
      <c r="H89" s="24">
        <f t="shared" si="13"/>
        <v>1604.7</v>
      </c>
      <c r="I89" s="25">
        <f t="shared" si="14"/>
        <v>1604.7</v>
      </c>
      <c r="K89">
        <v>1</v>
      </c>
    </row>
    <row r="90" spans="1:11" ht="25.5" customHeight="1" x14ac:dyDescent="0.25">
      <c r="A90" s="18" t="s">
        <v>25909</v>
      </c>
      <c r="B90" s="190">
        <v>91341</v>
      </c>
      <c r="C90" s="190" t="s">
        <v>25842</v>
      </c>
      <c r="D90" s="15" t="str">
        <f>VLOOKUP(B90,SERV.N.DESON!A:E,2,FALSE)</f>
        <v>PORTA EM ALUMÍNIO DE ABRIR TIPO VENEZIANA COM GUARNIÇÃO, FIXAÇÃO COM PARAFUSOS - FORNECIMENTO E INSTALAÇÃO. AF_12/2019</v>
      </c>
      <c r="E90" s="190" t="str">
        <f>VLOOKUP(B90,SERV.N.DESON!A:E,3,FALSE)</f>
        <v>M2</v>
      </c>
      <c r="F90" s="38">
        <f>1.6*2.1*2+0.7*1.95*8</f>
        <v>17.64</v>
      </c>
      <c r="G90" s="150">
        <f>VLOOKUP(B90,SERV.N.DESON!A:E,4,FALSE)</f>
        <v>721.35</v>
      </c>
      <c r="H90" s="24">
        <f t="shared" si="13"/>
        <v>881.7</v>
      </c>
      <c r="I90" s="25">
        <f t="shared" si="14"/>
        <v>15553.18</v>
      </c>
      <c r="K90">
        <v>17.64</v>
      </c>
    </row>
    <row r="91" spans="1:11" ht="25.5" customHeight="1" x14ac:dyDescent="0.25">
      <c r="A91" s="18" t="s">
        <v>25910</v>
      </c>
      <c r="B91" s="169">
        <v>100701</v>
      </c>
      <c r="C91" s="190" t="s">
        <v>25842</v>
      </c>
      <c r="D91" s="15" t="str">
        <f>VLOOKUP(B91,SERV.N.DESON!A:E,2,FALSE)</f>
        <v>PORTA DE FERRO, DE ABRIR, TIPO GRADE COM CHAPA, COM GUARNIÇÕES. AF_12/2019</v>
      </c>
      <c r="E91" s="190" t="str">
        <f>VLOOKUP(B91,SERV.N.DESON!A:E,3,FALSE)</f>
        <v>M2</v>
      </c>
      <c r="F91" s="38">
        <f>1.6*2.1*2+4*2.5</f>
        <v>16.72</v>
      </c>
      <c r="G91" s="150">
        <f>VLOOKUP(B91,SERV.N.DESON!A:E,4,FALSE)</f>
        <v>555.53</v>
      </c>
      <c r="H91" s="24">
        <f t="shared" si="13"/>
        <v>679.02</v>
      </c>
      <c r="I91" s="25">
        <f t="shared" si="14"/>
        <v>11353.21</v>
      </c>
      <c r="K91">
        <v>16.72</v>
      </c>
    </row>
    <row r="92" spans="1:11" ht="15" customHeight="1" x14ac:dyDescent="0.25">
      <c r="A92" s="156"/>
      <c r="B92" s="157"/>
      <c r="C92" s="157"/>
      <c r="D92" s="539" t="s">
        <v>25851</v>
      </c>
      <c r="E92" s="539"/>
      <c r="F92" s="539"/>
      <c r="G92" s="539"/>
      <c r="H92" s="540"/>
      <c r="I92" s="158">
        <f>SUM(I80:I91)</f>
        <v>1169424.21</v>
      </c>
    </row>
    <row r="93" spans="1:11" ht="15" customHeight="1" thickBot="1" x14ac:dyDescent="0.3">
      <c r="A93" s="261"/>
      <c r="B93" s="10"/>
      <c r="C93" s="10"/>
      <c r="D93" s="155"/>
      <c r="E93" s="155"/>
      <c r="F93" s="155"/>
      <c r="G93" s="155"/>
      <c r="H93" s="155"/>
      <c r="I93" s="262"/>
    </row>
    <row r="94" spans="1:11" ht="15" customHeight="1" thickBot="1" x14ac:dyDescent="0.3">
      <c r="A94" s="260">
        <v>5</v>
      </c>
      <c r="B94" s="521" t="s">
        <v>25911</v>
      </c>
      <c r="C94" s="522"/>
      <c r="D94" s="522"/>
      <c r="E94" s="522"/>
      <c r="F94" s="522"/>
      <c r="G94" s="522"/>
      <c r="H94" s="522"/>
      <c r="I94" s="538"/>
    </row>
    <row r="95" spans="1:11" ht="38.25" x14ac:dyDescent="0.25">
      <c r="A95" s="18" t="s">
        <v>25912</v>
      </c>
      <c r="B95" s="18">
        <v>87905</v>
      </c>
      <c r="C95" s="18" t="s">
        <v>25842</v>
      </c>
      <c r="D95" s="15" t="str">
        <f>VLOOKUP(B95,SERV.N.DESON!A:E,2,FALSE)</f>
        <v>CHAPISCO APLICADO EM ALVENARIA (COM PRESENÇA DE VÃOS) E ESTRUTURAS DE CONCRETO DE FACHADA, COM COLHER DE PEDREIRO.  ARGAMASSA TRAÇO 1:3 COM PREPARO EM BETONEIRA 400L. AF_06/2014</v>
      </c>
      <c r="E95" s="190" t="str">
        <f>VLOOKUP(B95,SERV.N.DESON!A:E,3,FALSE)</f>
        <v>M2</v>
      </c>
      <c r="F95" s="40">
        <f>201.88+213.91+175.53+83.16+561.91</f>
        <v>1236.3899999999999</v>
      </c>
      <c r="G95" s="150">
        <f>VLOOKUP(B95,SERV.N.DESON!A:E,4,FALSE)</f>
        <v>7.3</v>
      </c>
      <c r="H95" s="24">
        <f t="shared" ref="H95:H102" si="15">TRUNC(G95*(1+$G$2),2)</f>
        <v>8.92</v>
      </c>
      <c r="I95" s="25">
        <f t="shared" ref="I95:I102" si="16">TRUNC(H95*F95,2)</f>
        <v>11028.59</v>
      </c>
    </row>
    <row r="96" spans="1:11" ht="51" x14ac:dyDescent="0.25">
      <c r="A96" s="18" t="s">
        <v>25913</v>
      </c>
      <c r="B96" s="18">
        <v>87775</v>
      </c>
      <c r="C96" s="18" t="s">
        <v>25842</v>
      </c>
      <c r="D96" s="15" t="str">
        <f>VLOOKUP(B96,SERV.N.DESON!A:E,2,FALSE)</f>
        <v>EMBOÇO OU MASSA ÚNICA EM ARGAMASSA TRAÇO 1:2:8, PREPARO MECÂNICO COM BETONEIRA 400 L, APLICADA MANUALMENTE EM PANOS DE FACHADA COM PRESENÇA DE VÃOS, ESPESSURA DE 25 MM. AF_06/2014</v>
      </c>
      <c r="E96" s="190" t="str">
        <f>VLOOKUP(B96,SERV.N.DESON!A:E,3,FALSE)</f>
        <v>M2</v>
      </c>
      <c r="F96" s="40">
        <f>F95</f>
        <v>1236.3899999999999</v>
      </c>
      <c r="G96" s="150">
        <f>VLOOKUP(B96,SERV.N.DESON!A:E,4,FALSE)</f>
        <v>48.42</v>
      </c>
      <c r="H96" s="24">
        <f t="shared" si="15"/>
        <v>59.18</v>
      </c>
      <c r="I96" s="25">
        <f t="shared" si="16"/>
        <v>73169.56</v>
      </c>
    </row>
    <row r="97" spans="1:9" ht="38.25" x14ac:dyDescent="0.25">
      <c r="A97" s="18" t="s">
        <v>25918</v>
      </c>
      <c r="B97" s="18">
        <v>87879</v>
      </c>
      <c r="C97" s="18" t="s">
        <v>25842</v>
      </c>
      <c r="D97" s="15" t="str">
        <f>VLOOKUP(B97,SERV.N.DESON!A:E,2,FALSE)</f>
        <v>CHAPISCO APLICADO EM ALVENARIAS E ESTRUTURAS DE CONCRETO INTERNAS, COM COLHER DE PEDREIRO.  ARGAMASSA TRAÇO 1:3 COM PREPARO EM BETONEIRA 400L. AF_06/2014</v>
      </c>
      <c r="E97" s="190" t="str">
        <f>VLOOKUP(B97,SERV.N.DESON!A:E,3,FALSE)</f>
        <v>M2</v>
      </c>
      <c r="F97" s="40">
        <f>F80-F95</f>
        <v>3536.69</v>
      </c>
      <c r="G97" s="150">
        <f>VLOOKUP(B97,SERV.N.DESON!A:E,4,FALSE)</f>
        <v>3.49</v>
      </c>
      <c r="H97" s="24">
        <f t="shared" si="15"/>
        <v>4.26</v>
      </c>
      <c r="I97" s="25">
        <f t="shared" si="16"/>
        <v>15066.29</v>
      </c>
    </row>
    <row r="98" spans="1:9" ht="51" x14ac:dyDescent="0.25">
      <c r="A98" s="18" t="s">
        <v>25919</v>
      </c>
      <c r="B98" s="18">
        <v>87547</v>
      </c>
      <c r="C98" s="18" t="s">
        <v>25842</v>
      </c>
      <c r="D98" s="15" t="str">
        <f>VLOOKUP(B98,SERV.N.DESON!A:E,2,FALSE)</f>
        <v>MASSA ÚNICA, PARA RECEBIMENTO DE PINTURA, EM ARGAMASSA TRAÇO 1:2:8, PREPARO MECÂNICO COM BETONEIRA 400L, APLICADA MANUALMENTE EM FACES INTERNAS DE PAREDES, ESPESSURA DE 10MM, COM EXECUÇÃO DE TALISCAS. AF_06/2014</v>
      </c>
      <c r="E98" s="190" t="str">
        <f>VLOOKUP(B98,SERV.N.DESON!A:E,3,FALSE)</f>
        <v>M2</v>
      </c>
      <c r="F98" s="40">
        <f>F97-F99</f>
        <v>2555.0100000000002</v>
      </c>
      <c r="G98" s="150">
        <f>VLOOKUP(B98,SERV.N.DESON!A:E,4,FALSE)</f>
        <v>19.28</v>
      </c>
      <c r="H98" s="24">
        <f t="shared" si="15"/>
        <v>23.56</v>
      </c>
      <c r="I98" s="25">
        <f t="shared" si="16"/>
        <v>60196.03</v>
      </c>
    </row>
    <row r="99" spans="1:9" ht="63.75" x14ac:dyDescent="0.25">
      <c r="A99" s="18" t="s">
        <v>25914</v>
      </c>
      <c r="B99" s="18">
        <v>87535</v>
      </c>
      <c r="C99" s="18" t="s">
        <v>25842</v>
      </c>
      <c r="D99" s="15" t="str">
        <f>VLOOKUP(B99,SERV.N.DESON!A:E,2,FALSE)</f>
        <v>EMBOÇO, PARA RECEBIMENTO DE CERÂMICA, EM ARGAMASSA TRAÇO 1:2:8, PREPARO MECÂNICO COM BETONEIRA 400L, APLICADO MANUALMENTE EM FACES INTERNAS DE PAREDES, PARA AMBIENTE COM ÁREA  MAIOR QUE 10M2, ESPESSURA DE 20MM, COM EXECUÇÃO DE TALISCAS. AF_06/2014</v>
      </c>
      <c r="E99" s="190" t="str">
        <f>VLOOKUP(B99,SERV.N.DESON!A:E,3,FALSE)</f>
        <v>M2</v>
      </c>
      <c r="F99" s="40">
        <f>F100</f>
        <v>981.68</v>
      </c>
      <c r="G99" s="150">
        <f>VLOOKUP(B99,SERV.N.DESON!A:E,4,FALSE)</f>
        <v>25.94</v>
      </c>
      <c r="H99" s="24">
        <f t="shared" si="15"/>
        <v>31.7</v>
      </c>
      <c r="I99" s="25">
        <f t="shared" si="16"/>
        <v>31119.25</v>
      </c>
    </row>
    <row r="100" spans="1:9" ht="38.25" x14ac:dyDescent="0.25">
      <c r="A100" s="18" t="s">
        <v>25915</v>
      </c>
      <c r="B100" s="18">
        <v>87267</v>
      </c>
      <c r="C100" s="18" t="s">
        <v>25842</v>
      </c>
      <c r="D100" s="15" t="str">
        <f>VLOOKUP(B100,SERV.N.DESON!A:E,2,FALSE)</f>
        <v>REVESTIMENTO CERÂMICO PARA PAREDES INTERNAS COM PLACAS TIPO ESMALTADA EXTRA DE DIMENSÕES 20X20 CM APLICADAS EM AMBIENTES DE ÁREA MAIOR QUE 5 M² A MEIA ALTURA DAS PAREDES. AF_06/2014</v>
      </c>
      <c r="E100" s="190" t="str">
        <f>VLOOKUP(B100,SERV.N.DESON!A:E,3,FALSE)</f>
        <v>M2</v>
      </c>
      <c r="F100" s="40">
        <v>981.68</v>
      </c>
      <c r="G100" s="150">
        <f>VLOOKUP(B100,SERV.N.DESON!A:E,4,FALSE)</f>
        <v>60.26</v>
      </c>
      <c r="H100" s="24">
        <f t="shared" si="15"/>
        <v>73.650000000000006</v>
      </c>
      <c r="I100" s="25">
        <f t="shared" si="16"/>
        <v>72300.73</v>
      </c>
    </row>
    <row r="101" spans="1:9" ht="38.25" x14ac:dyDescent="0.25">
      <c r="A101" s="18" t="s">
        <v>25916</v>
      </c>
      <c r="B101" s="18">
        <v>87882</v>
      </c>
      <c r="C101" s="18" t="s">
        <v>25842</v>
      </c>
      <c r="D101" s="15" t="str">
        <f>VLOOKUP(B101,SERV.N.DESON!A:E,2,FALSE)</f>
        <v>CHAPISCO APLICADO NO TETO, COM ROLO PARA TEXTURA ACRÍLICA. ARGAMASSA TRAÇO 1:4 E EMULSÃO POLIMÉRICA (ADESIVO) COM PREPARO EM BETONEIRA 400L. AF_06/2014</v>
      </c>
      <c r="E101" s="190" t="str">
        <f>VLOOKUP(B101,SERV.N.DESON!A:E,3,FALSE)</f>
        <v>M2</v>
      </c>
      <c r="F101" s="40">
        <f>19.94+24.97+31.13+31.76+31.76+12.12*2+4.59*2+12.51+2.4+9.15*2+7.58+10.1+13.69+56.29+6.44+10*2+3.3+13.56+16.66+1.57+1.7+49.93+1.5+3*2+68.78+9.94+6.97+12.39*2+11.1*2+10.57+3.7+14.59+27+13.5+22.5+12.82+103.93+20.01+6+20.3+16*3+16.18+11.16*2+15.84+17.86+12+27.12+14.4+11.58*2+12.21+7*2+3.81+9.31+14.55+18.04+21.9+16+15+13.5+22.5+12.82+29.24+5.8+3.8+10.22+19.8+11.55+7.5+6*3+1.7</f>
        <v>1280.2300000000002</v>
      </c>
      <c r="G101" s="150">
        <f>VLOOKUP(B101,SERV.N.DESON!A:E,4,FALSE)</f>
        <v>8.91</v>
      </c>
      <c r="H101" s="24">
        <f t="shared" si="15"/>
        <v>10.89</v>
      </c>
      <c r="I101" s="25">
        <f t="shared" si="16"/>
        <v>13941.7</v>
      </c>
    </row>
    <row r="102" spans="1:9" ht="51" x14ac:dyDescent="0.25">
      <c r="A102" s="18" t="s">
        <v>25917</v>
      </c>
      <c r="B102" s="159">
        <v>90406</v>
      </c>
      <c r="C102" s="18" t="s">
        <v>25842</v>
      </c>
      <c r="D102" s="15" t="str">
        <f>VLOOKUP(B102,SERV.N.DESON!A:E,2,FALSE)</f>
        <v>MASSA ÚNICA, PARA RECEBIMENTO DE PINTURA, EM ARGAMASSA TRAÇO 1:2:8, PREPARO MECÂNICO COM BETONEIRA 400L, APLICADA MANUALMENTE EM TETO, ESPESSURA DE 20MM, COM EXECUÇÃO DE TALISCAS. AF_03/2015</v>
      </c>
      <c r="E102" s="190" t="str">
        <f>VLOOKUP(B102,SERV.N.DESON!A:E,3,FALSE)</f>
        <v>M2</v>
      </c>
      <c r="F102" s="40">
        <f>F101</f>
        <v>1280.2300000000002</v>
      </c>
      <c r="G102" s="150">
        <f>VLOOKUP(B102,SERV.N.DESON!A:E,4,FALSE)</f>
        <v>38.729999999999997</v>
      </c>
      <c r="H102" s="24">
        <f t="shared" si="15"/>
        <v>47.33</v>
      </c>
      <c r="I102" s="25">
        <f t="shared" si="16"/>
        <v>60593.279999999999</v>
      </c>
    </row>
    <row r="103" spans="1:9" ht="15" customHeight="1" x14ac:dyDescent="0.25">
      <c r="A103" s="156"/>
      <c r="B103" s="157"/>
      <c r="C103" s="157"/>
      <c r="D103" s="539" t="s">
        <v>25851</v>
      </c>
      <c r="E103" s="539"/>
      <c r="F103" s="539"/>
      <c r="G103" s="539"/>
      <c r="H103" s="540"/>
      <c r="I103" s="158">
        <f>SUM(I95:I102)</f>
        <v>337415.43000000005</v>
      </c>
    </row>
    <row r="104" spans="1:9" ht="15" customHeight="1" thickBot="1" x14ac:dyDescent="0.3">
      <c r="A104" s="261"/>
      <c r="B104" s="10"/>
      <c r="C104" s="10"/>
      <c r="D104" s="155"/>
      <c r="E104" s="155"/>
      <c r="F104" s="155"/>
      <c r="G104" s="155"/>
      <c r="H104" s="155"/>
      <c r="I104" s="262"/>
    </row>
    <row r="105" spans="1:9" ht="15" customHeight="1" x14ac:dyDescent="0.25">
      <c r="A105" s="263">
        <v>6</v>
      </c>
      <c r="B105" s="546" t="s">
        <v>25920</v>
      </c>
      <c r="C105" s="547"/>
      <c r="D105" s="547"/>
      <c r="E105" s="547"/>
      <c r="F105" s="547"/>
      <c r="G105" s="547"/>
      <c r="H105" s="547"/>
      <c r="I105" s="548"/>
    </row>
    <row r="106" spans="1:9" ht="25.5" x14ac:dyDescent="0.25">
      <c r="A106" s="190" t="s">
        <v>25921</v>
      </c>
      <c r="B106" s="190">
        <v>88485</v>
      </c>
      <c r="C106" s="190" t="s">
        <v>25842</v>
      </c>
      <c r="D106" s="15" t="str">
        <f>VLOOKUP(B106,SERV.N.DESON!A:E,2,FALSE)</f>
        <v>APLICAÇÃO DE FUNDO SELADOR ACRÍLICO EM PAREDES, UMA DEMÃO. AF_06/2014</v>
      </c>
      <c r="E106" s="190" t="str">
        <f>VLOOKUP(B106,SERV.N.DESON!A:E,3,FALSE)</f>
        <v>M2</v>
      </c>
      <c r="F106" s="38">
        <f>F108</f>
        <v>3791.4</v>
      </c>
      <c r="G106" s="150">
        <f>VLOOKUP(B106,SERV.N.DESON!A:E,4,FALSE)</f>
        <v>1.8</v>
      </c>
      <c r="H106" s="25">
        <f>TRUNC(G106*(1+$G$2),2)</f>
        <v>2.2000000000000002</v>
      </c>
      <c r="I106" s="25">
        <f t="shared" ref="I106:I108" si="17">TRUNC(H106*F106,2)</f>
        <v>8341.08</v>
      </c>
    </row>
    <row r="107" spans="1:9" ht="25.5" x14ac:dyDescent="0.25">
      <c r="A107" s="190" t="s">
        <v>25922</v>
      </c>
      <c r="B107" s="190">
        <v>88488</v>
      </c>
      <c r="C107" s="190" t="s">
        <v>25842</v>
      </c>
      <c r="D107" s="15" t="str">
        <f>VLOOKUP(B107,SERV.N.DESON!A:E,2,FALSE)</f>
        <v>APLICAÇÃO MANUAL DE PINTURA COM TINTA LÁTEX ACRÍLICA EM TETO, DUAS DEMÃOS. AF_06/2014</v>
      </c>
      <c r="E107" s="190" t="str">
        <f>VLOOKUP(B107,SERV.N.DESON!A:E,3,FALSE)</f>
        <v>M2</v>
      </c>
      <c r="F107" s="38">
        <f>F102</f>
        <v>1280.2300000000002</v>
      </c>
      <c r="G107" s="150">
        <f>VLOOKUP(B107,SERV.N.DESON!A:E,4,FALSE)</f>
        <v>14.28</v>
      </c>
      <c r="H107" s="25">
        <f>TRUNC(G107*(1+$G$2),2)</f>
        <v>17.45</v>
      </c>
      <c r="I107" s="25">
        <f t="shared" si="17"/>
        <v>22340.01</v>
      </c>
    </row>
    <row r="108" spans="1:9" ht="25.5" x14ac:dyDescent="0.25">
      <c r="A108" s="190" t="s">
        <v>25923</v>
      </c>
      <c r="B108" s="190">
        <v>88489</v>
      </c>
      <c r="C108" s="190" t="s">
        <v>25842</v>
      </c>
      <c r="D108" s="15" t="str">
        <f>VLOOKUP(B108,SERV.N.DESON!A:E,2,FALSE)</f>
        <v>APLICAÇÃO MANUAL DE PINTURA COM TINTA LÁTEX ACRÍLICA EM PAREDES, DUAS DEMÃOS. AF_06/2014</v>
      </c>
      <c r="E108" s="190" t="str">
        <f>VLOOKUP(B108,SERV.N.DESON!A:E,3,FALSE)</f>
        <v>M2</v>
      </c>
      <c r="F108" s="38">
        <f>F96+F98</f>
        <v>3791.4</v>
      </c>
      <c r="G108" s="150">
        <f>VLOOKUP(B108,SERV.N.DESON!A:E,4,FALSE)</f>
        <v>12.69</v>
      </c>
      <c r="H108" s="25">
        <f>TRUNC(G108*(1+$G$2),2)</f>
        <v>15.51</v>
      </c>
      <c r="I108" s="25">
        <f t="shared" si="17"/>
        <v>58804.61</v>
      </c>
    </row>
    <row r="109" spans="1:9" ht="15" customHeight="1" x14ac:dyDescent="0.25">
      <c r="A109" s="156"/>
      <c r="B109" s="157"/>
      <c r="C109" s="157"/>
      <c r="D109" s="539" t="s">
        <v>25851</v>
      </c>
      <c r="E109" s="539"/>
      <c r="F109" s="539"/>
      <c r="G109" s="539"/>
      <c r="H109" s="540"/>
      <c r="I109" s="158">
        <f>SUM(I106:I108)</f>
        <v>89485.7</v>
      </c>
    </row>
    <row r="110" spans="1:9" ht="15" customHeight="1" thickBot="1" x14ac:dyDescent="0.3">
      <c r="A110" s="261"/>
      <c r="B110" s="10"/>
      <c r="C110" s="10"/>
      <c r="D110" s="155"/>
      <c r="E110" s="155"/>
      <c r="F110" s="155"/>
      <c r="G110" s="155"/>
      <c r="H110" s="155"/>
      <c r="I110" s="262"/>
    </row>
    <row r="111" spans="1:9" ht="15" customHeight="1" thickBot="1" x14ac:dyDescent="0.3">
      <c r="A111" s="260">
        <v>7</v>
      </c>
      <c r="B111" s="521" t="s">
        <v>25924</v>
      </c>
      <c r="C111" s="522"/>
      <c r="D111" s="522"/>
      <c r="E111" s="522"/>
      <c r="F111" s="522"/>
      <c r="G111" s="522"/>
      <c r="H111" s="522"/>
      <c r="I111" s="538"/>
    </row>
    <row r="112" spans="1:9" ht="25.5" x14ac:dyDescent="0.25">
      <c r="A112" s="18" t="s">
        <v>25925</v>
      </c>
      <c r="B112" s="18">
        <v>94216</v>
      </c>
      <c r="C112" s="18" t="s">
        <v>25842</v>
      </c>
      <c r="D112" s="15" t="str">
        <f>VLOOKUP(B112,SERV.N.DESON!A:E,2,FALSE)</f>
        <v>TELHAMENTO COM TELHA METÁLICA TERMOACÚSTICA E = 30 MM, COM ATÉ 2 ÁGUAS, INCLUSO IÇAMENTO. AF_07/2019</v>
      </c>
      <c r="E112" s="190" t="str">
        <f>VLOOKUP(B112,SERV.N.DESON!A:E,3,FALSE)</f>
        <v>M2</v>
      </c>
      <c r="F112" s="40">
        <v>2655.96</v>
      </c>
      <c r="G112" s="150">
        <f>VLOOKUP(B112,SERV.N.DESON!A:E,4,FALSE)</f>
        <v>216.3</v>
      </c>
      <c r="H112" s="24">
        <f>TRUNC(G112*(1+$G$2),2)</f>
        <v>264.38</v>
      </c>
      <c r="I112" s="25">
        <f t="shared" ref="I112:I113" si="18">TRUNC(H112*F112,2)</f>
        <v>702182.7</v>
      </c>
    </row>
    <row r="113" spans="1:11" ht="38.25" x14ac:dyDescent="0.25">
      <c r="A113" s="18" t="s">
        <v>25926</v>
      </c>
      <c r="B113" s="18">
        <v>92580</v>
      </c>
      <c r="C113" s="18" t="s">
        <v>25842</v>
      </c>
      <c r="D113" s="15" t="str">
        <f>VLOOKUP(B113,SERV.N.DESON!A:E,2,FALSE)</f>
        <v>TRAMA DE AÇO COMPOSTA POR TERÇAS PARA TELHADOS DE ATÉ 2 ÁGUAS PARA TELHA ONDULADA DE FIBROCIMENTO, METÁLICA, PLÁSTICA OU TERMOACÚSTICA, INCLUSO TRANSPORTE VERTICAL. AF_07/2019</v>
      </c>
      <c r="E113" s="190" t="str">
        <f>VLOOKUP(B113,SERV.N.DESON!A:E,3,FALSE)</f>
        <v>M2</v>
      </c>
      <c r="F113" s="40">
        <v>2655.96</v>
      </c>
      <c r="G113" s="150">
        <f>VLOOKUP(B113,SERV.N.DESON!A:E,4,FALSE)</f>
        <v>54.8</v>
      </c>
      <c r="H113" s="24">
        <f>TRUNC(G113*(1+$G$2),2)</f>
        <v>66.98</v>
      </c>
      <c r="I113" s="25">
        <f t="shared" si="18"/>
        <v>177896.2</v>
      </c>
    </row>
    <row r="114" spans="1:11" ht="15" customHeight="1" x14ac:dyDescent="0.25">
      <c r="A114" s="156"/>
      <c r="B114" s="157"/>
      <c r="C114" s="157"/>
      <c r="D114" s="539" t="s">
        <v>25851</v>
      </c>
      <c r="E114" s="539"/>
      <c r="F114" s="539"/>
      <c r="G114" s="539"/>
      <c r="H114" s="540"/>
      <c r="I114" s="158">
        <f>SUM(I112:I113)</f>
        <v>880078.89999999991</v>
      </c>
    </row>
    <row r="115" spans="1:11" ht="15" customHeight="1" thickBot="1" x14ac:dyDescent="0.3">
      <c r="A115" s="261"/>
      <c r="B115" s="10"/>
      <c r="C115" s="10"/>
      <c r="D115" s="155"/>
      <c r="E115" s="155"/>
      <c r="F115" s="155"/>
      <c r="G115" s="155"/>
      <c r="H115" s="155"/>
      <c r="I115" s="262"/>
    </row>
    <row r="116" spans="1:11" s="1" customFormat="1" ht="15" customHeight="1" thickBot="1" x14ac:dyDescent="0.25">
      <c r="A116" s="260">
        <v>8</v>
      </c>
      <c r="B116" s="521" t="s">
        <v>25927</v>
      </c>
      <c r="C116" s="522"/>
      <c r="D116" s="522"/>
      <c r="E116" s="522"/>
      <c r="F116" s="522"/>
      <c r="G116" s="522"/>
      <c r="H116" s="522"/>
      <c r="I116" s="538"/>
      <c r="J116" s="35"/>
      <c r="K116" s="12"/>
    </row>
    <row r="117" spans="1:11" x14ac:dyDescent="0.25">
      <c r="A117" s="564" t="s">
        <v>25928</v>
      </c>
      <c r="B117" s="565"/>
      <c r="C117" s="565"/>
      <c r="D117" s="565"/>
      <c r="E117" s="565"/>
      <c r="F117" s="565"/>
      <c r="G117" s="565"/>
      <c r="H117" s="565"/>
      <c r="I117" s="566"/>
      <c r="K117" s="12"/>
    </row>
    <row r="118" spans="1:11" s="122" customFormat="1" ht="25.5" x14ac:dyDescent="0.2">
      <c r="A118" s="190" t="s">
        <v>25929</v>
      </c>
      <c r="B118" s="190">
        <v>89356</v>
      </c>
      <c r="C118" s="190" t="s">
        <v>25842</v>
      </c>
      <c r="D118" s="15" t="str">
        <f>VLOOKUP(B118,SERV.N.DESON!A:E,2,FALSE)</f>
        <v>TUBO, PVC, SOLDÁVEL, DN 25MM, INSTALADO EM RAMAL OU SUB-RAMAL DE ÁGUA - FORNECIMENTO E INSTALAÇÃO. AF_12/2014</v>
      </c>
      <c r="E118" s="190" t="str">
        <f>VLOOKUP(B118,SERV.N.DESON!A:E,3,FALSE)</f>
        <v>M</v>
      </c>
      <c r="F118" s="38">
        <v>171.63</v>
      </c>
      <c r="G118" s="150">
        <f>VLOOKUP(B118,SERV.N.DESON!A:E,4,FALSE)</f>
        <v>18.66</v>
      </c>
      <c r="H118" s="24">
        <f t="shared" ref="H118:H149" si="19">TRUNC(G118*(1+$G$2),2)</f>
        <v>22.8</v>
      </c>
      <c r="I118" s="25">
        <f t="shared" ref="I118:I181" si="20">TRUNC(H118*F118,2)</f>
        <v>3913.16</v>
      </c>
      <c r="J118" s="35"/>
      <c r="K118" s="12"/>
    </row>
    <row r="119" spans="1:11" s="122" customFormat="1" ht="25.5" x14ac:dyDescent="0.2">
      <c r="A119" s="190" t="s">
        <v>25930</v>
      </c>
      <c r="B119" s="190">
        <v>89357</v>
      </c>
      <c r="C119" s="190" t="s">
        <v>25842</v>
      </c>
      <c r="D119" s="15" t="str">
        <f>VLOOKUP(B119,SERV.N.DESON!A:E,2,FALSE)</f>
        <v>TUBO, PVC, SOLDÁVEL, DN 32MM, INSTALADO EM RAMAL OU SUB-RAMAL DE ÁGUA - FORNECIMENTO E INSTALAÇÃO. AF_12/2014</v>
      </c>
      <c r="E119" s="190" t="str">
        <f>VLOOKUP(B119,SERV.N.DESON!A:E,3,FALSE)</f>
        <v>M</v>
      </c>
      <c r="F119" s="38">
        <v>14.11</v>
      </c>
      <c r="G119" s="150">
        <f>VLOOKUP(B119,SERV.N.DESON!A:E,4,FALSE)</f>
        <v>26.71</v>
      </c>
      <c r="H119" s="24">
        <f t="shared" si="19"/>
        <v>32.64</v>
      </c>
      <c r="I119" s="25">
        <f t="shared" si="20"/>
        <v>460.55</v>
      </c>
      <c r="J119" s="35"/>
      <c r="K119" s="12"/>
    </row>
    <row r="120" spans="1:11" s="122" customFormat="1" ht="25.5" x14ac:dyDescent="0.2">
      <c r="A120" s="190" t="s">
        <v>25931</v>
      </c>
      <c r="B120" s="190">
        <v>89449</v>
      </c>
      <c r="C120" s="190" t="s">
        <v>25842</v>
      </c>
      <c r="D120" s="15" t="str">
        <f>VLOOKUP(B120,SERV.N.DESON!A:E,2,FALSE)</f>
        <v>TUBO, PVC, SOLDÁVEL, DN 50MM, INSTALADO EM PRUMADA DE ÁGUA - FORNECIMENTO E INSTALAÇÃO. AF_12/2014</v>
      </c>
      <c r="E120" s="190" t="str">
        <f>VLOOKUP(B120,SERV.N.DESON!A:E,3,FALSE)</f>
        <v>M</v>
      </c>
      <c r="F120" s="38">
        <v>47.55</v>
      </c>
      <c r="G120" s="150">
        <f>VLOOKUP(B120,SERV.N.DESON!A:E,4,FALSE)</f>
        <v>17.010000000000002</v>
      </c>
      <c r="H120" s="24">
        <f t="shared" si="19"/>
        <v>20.79</v>
      </c>
      <c r="I120" s="25">
        <f t="shared" si="20"/>
        <v>988.56</v>
      </c>
      <c r="J120" s="35"/>
      <c r="K120" s="12"/>
    </row>
    <row r="121" spans="1:11" s="122" customFormat="1" ht="25.5" x14ac:dyDescent="0.2">
      <c r="A121" s="190" t="s">
        <v>25932</v>
      </c>
      <c r="B121" s="190">
        <v>89450</v>
      </c>
      <c r="C121" s="190" t="s">
        <v>25842</v>
      </c>
      <c r="D121" s="15" t="str">
        <f>VLOOKUP(B121,SERV.N.DESON!A:E,2,FALSE)</f>
        <v>TUBO, PVC, SOLDÁVEL, DN 60MM, INSTALADO EM PRUMADA DE ÁGUA - FORNECIMENTO E INSTALAÇÃO. AF_12/2014</v>
      </c>
      <c r="E121" s="190" t="str">
        <f>VLOOKUP(B121,SERV.N.DESON!A:E,3,FALSE)</f>
        <v>M</v>
      </c>
      <c r="F121" s="38">
        <v>97.96</v>
      </c>
      <c r="G121" s="150">
        <f>VLOOKUP(B121,SERV.N.DESON!A:E,4,FALSE)</f>
        <v>28.12</v>
      </c>
      <c r="H121" s="24">
        <f t="shared" si="19"/>
        <v>34.369999999999997</v>
      </c>
      <c r="I121" s="25">
        <f t="shared" si="20"/>
        <v>3366.88</v>
      </c>
      <c r="J121" s="35"/>
      <c r="K121" s="12"/>
    </row>
    <row r="122" spans="1:11" s="122" customFormat="1" ht="25.5" x14ac:dyDescent="0.2">
      <c r="A122" s="190" t="s">
        <v>25933</v>
      </c>
      <c r="B122" s="190">
        <v>89451</v>
      </c>
      <c r="C122" s="190" t="s">
        <v>25842</v>
      </c>
      <c r="D122" s="15" t="str">
        <f>VLOOKUP(B122,SERV.N.DESON!A:E,2,FALSE)</f>
        <v>TUBO, PVC, SOLDÁVEL, DN 75MM, INSTALADO EM PRUMADA DE ÁGUA - FORNECIMENTO E INSTALAÇÃO. AF_12/2014</v>
      </c>
      <c r="E122" s="190" t="str">
        <f>VLOOKUP(B122,SERV.N.DESON!A:E,3,FALSE)</f>
        <v>M</v>
      </c>
      <c r="F122" s="38">
        <v>76.739999999999995</v>
      </c>
      <c r="G122" s="150">
        <f>VLOOKUP(B122,SERV.N.DESON!A:E,4,FALSE)</f>
        <v>46.54</v>
      </c>
      <c r="H122" s="24">
        <f t="shared" si="19"/>
        <v>56.88</v>
      </c>
      <c r="I122" s="25">
        <f t="shared" si="20"/>
        <v>4364.97</v>
      </c>
      <c r="J122" s="35"/>
      <c r="K122" s="12"/>
    </row>
    <row r="123" spans="1:11" s="122" customFormat="1" ht="38.25" x14ac:dyDescent="0.2">
      <c r="A123" s="190" t="s">
        <v>25934</v>
      </c>
      <c r="B123" s="190">
        <v>89987</v>
      </c>
      <c r="C123" s="190" t="s">
        <v>25842</v>
      </c>
      <c r="D123" s="15" t="str">
        <f>VLOOKUP(B123,SERV.N.DESON!A:E,2,FALSE)</f>
        <v>REGISTRO DE GAVETA BRUTO, LATÃO, ROSCÁVEL, 3/4", COM ACABAMENTO E CANOPLA CROMADOS - FORNECIMENTO E INSTALAÇÃO. AF_08/2021</v>
      </c>
      <c r="E123" s="190" t="str">
        <f>VLOOKUP(B123,SERV.N.DESON!A:E,3,FALSE)</f>
        <v>UN</v>
      </c>
      <c r="F123" s="38">
        <v>37</v>
      </c>
      <c r="G123" s="150">
        <f>VLOOKUP(B123,SERV.N.DESON!A:E,4,FALSE)</f>
        <v>75.069999999999993</v>
      </c>
      <c r="H123" s="24">
        <f t="shared" si="19"/>
        <v>91.75</v>
      </c>
      <c r="I123" s="25">
        <f t="shared" si="20"/>
        <v>3394.75</v>
      </c>
      <c r="J123" s="35"/>
      <c r="K123" s="12"/>
    </row>
    <row r="124" spans="1:11" s="122" customFormat="1" ht="25.5" x14ac:dyDescent="0.2">
      <c r="A124" s="400" t="s">
        <v>25935</v>
      </c>
      <c r="B124" s="190">
        <v>89353</v>
      </c>
      <c r="C124" s="190" t="s">
        <v>25842</v>
      </c>
      <c r="D124" s="15" t="str">
        <f>VLOOKUP(B124,SERV.N.DESON!A:E,2,FALSE)</f>
        <v>REGISTRO DE GAVETA BRUTO, LATÃO, ROSCÁVEL, 3/4" - FORNECIMENTO E INSTALAÇÃO. AF_08/2021</v>
      </c>
      <c r="E124" s="190" t="str">
        <f>VLOOKUP(B124,SERV.N.DESON!A:E,3,FALSE)</f>
        <v>UN</v>
      </c>
      <c r="F124" s="38">
        <v>1</v>
      </c>
      <c r="G124" s="150">
        <f>VLOOKUP(B124,SERV.N.DESON!A:E,4,FALSE)</f>
        <v>31.61</v>
      </c>
      <c r="H124" s="24">
        <f t="shared" si="19"/>
        <v>38.630000000000003</v>
      </c>
      <c r="I124" s="25">
        <f t="shared" si="20"/>
        <v>38.630000000000003</v>
      </c>
      <c r="J124" s="35"/>
      <c r="K124" s="12"/>
    </row>
    <row r="125" spans="1:11" s="122" customFormat="1" ht="25.5" x14ac:dyDescent="0.2">
      <c r="A125" s="400" t="s">
        <v>25936</v>
      </c>
      <c r="B125" s="190">
        <v>94792</v>
      </c>
      <c r="C125" s="190" t="s">
        <v>25842</v>
      </c>
      <c r="D125" s="15" t="str">
        <f>VLOOKUP(B125,SERV.N.DESON!A:E,2,FALSE)</f>
        <v>REGISTRO DE GAVETA BRUTO, LATÃO, ROSCÁVEL, 1", COM ACABAMENTO E CANOPLA CROMADOS - FORNECIMENTO E INSTALAÇÃO. AF_08/2021</v>
      </c>
      <c r="E125" s="190" t="str">
        <f>VLOOKUP(B125,SERV.N.DESON!A:E,3,FALSE)</f>
        <v>UN</v>
      </c>
      <c r="F125" s="38">
        <v>4</v>
      </c>
      <c r="G125" s="150">
        <f>VLOOKUP(B125,SERV.N.DESON!A:E,4,FALSE)</f>
        <v>91.46</v>
      </c>
      <c r="H125" s="24">
        <f t="shared" si="19"/>
        <v>111.79</v>
      </c>
      <c r="I125" s="25">
        <f t="shared" si="20"/>
        <v>447.16</v>
      </c>
      <c r="J125" s="35"/>
      <c r="K125" s="12"/>
    </row>
    <row r="126" spans="1:11" s="122" customFormat="1" ht="25.5" x14ac:dyDescent="0.2">
      <c r="A126" s="400" t="s">
        <v>25937</v>
      </c>
      <c r="B126" s="190">
        <v>94499</v>
      </c>
      <c r="C126" s="190" t="s">
        <v>25842</v>
      </c>
      <c r="D126" s="15" t="str">
        <f>VLOOKUP(B126,SERV.N.DESON!A:E,2,FALSE)</f>
        <v>REGISTRO DE GAVETA BRUTO, LATÃO, ROSCÁVEL, 2 1/2" - FORNECIMENTO E INSTALAÇÃO. AF_08/2021</v>
      </c>
      <c r="E126" s="190" t="str">
        <f>VLOOKUP(B126,SERV.N.DESON!A:E,3,FALSE)</f>
        <v>UN</v>
      </c>
      <c r="F126" s="38">
        <v>1</v>
      </c>
      <c r="G126" s="150">
        <f>VLOOKUP(B126,SERV.N.DESON!A:E,4,FALSE)</f>
        <v>231.51</v>
      </c>
      <c r="H126" s="24">
        <f t="shared" si="19"/>
        <v>282.97000000000003</v>
      </c>
      <c r="I126" s="25">
        <f t="shared" si="20"/>
        <v>282.97000000000003</v>
      </c>
      <c r="J126" s="35"/>
      <c r="K126" s="12"/>
    </row>
    <row r="127" spans="1:11" s="122" customFormat="1" ht="38.25" x14ac:dyDescent="0.2">
      <c r="A127" s="400" t="s">
        <v>25938</v>
      </c>
      <c r="B127" s="190">
        <v>89985</v>
      </c>
      <c r="C127" s="190" t="s">
        <v>25842</v>
      </c>
      <c r="D127" s="15" t="str">
        <f>VLOOKUP(B127,SERV.N.DESON!A:E,2,FALSE)</f>
        <v>REGISTRO DE PRESSÃO BRUTO, LATÃO, ROSCÁVEL, 3/4", COM ACABAMENTO E CANOPLA CROMADOS - FORNECIMENTO E INSTALAÇÃO. AF_08/2021</v>
      </c>
      <c r="E127" s="190" t="str">
        <f>VLOOKUP(B127,SERV.N.DESON!A:E,3,FALSE)</f>
        <v>UN</v>
      </c>
      <c r="F127" s="38">
        <v>6</v>
      </c>
      <c r="G127" s="150">
        <f>VLOOKUP(B127,SERV.N.DESON!A:E,4,FALSE)</f>
        <v>71.290000000000006</v>
      </c>
      <c r="H127" s="24">
        <f t="shared" si="19"/>
        <v>87.13</v>
      </c>
      <c r="I127" s="25">
        <f t="shared" si="20"/>
        <v>522.78</v>
      </c>
      <c r="J127" s="35"/>
      <c r="K127" s="12"/>
    </row>
    <row r="128" spans="1:11" s="122" customFormat="1" ht="38.25" x14ac:dyDescent="0.2">
      <c r="A128" s="400" t="s">
        <v>25939</v>
      </c>
      <c r="B128" s="190">
        <v>89429</v>
      </c>
      <c r="C128" s="190" t="s">
        <v>25842</v>
      </c>
      <c r="D128" s="15" t="str">
        <f>VLOOKUP(B128,SERV.N.DESON!A:E,2,FALSE)</f>
        <v>ADAPTADOR CURTO COM BOLSA E ROSCA PARA REGISTRO, PVC, SOLDÁVEL, DN 25MM X 3/4, INSTALADO EM RAMAL DE DISTRIBUIÇÃO DE ÁGUA - FORNECIMENTO E INSTALAÇÃO. AF_12/2014</v>
      </c>
      <c r="E128" s="190" t="str">
        <f>VLOOKUP(B128,SERV.N.DESON!A:E,3,FALSE)</f>
        <v>UN</v>
      </c>
      <c r="F128" s="38">
        <v>82</v>
      </c>
      <c r="G128" s="150">
        <f>VLOOKUP(B128,SERV.N.DESON!A:E,4,FALSE)</f>
        <v>4.5199999999999996</v>
      </c>
      <c r="H128" s="24">
        <f t="shared" si="19"/>
        <v>5.52</v>
      </c>
      <c r="I128" s="25">
        <f t="shared" si="20"/>
        <v>452.64</v>
      </c>
      <c r="J128" s="35"/>
      <c r="K128" s="12"/>
    </row>
    <row r="129" spans="1:11" s="122" customFormat="1" ht="38.25" x14ac:dyDescent="0.2">
      <c r="A129" s="400" t="s">
        <v>25940</v>
      </c>
      <c r="B129" s="190">
        <v>89436</v>
      </c>
      <c r="C129" s="190" t="s">
        <v>25842</v>
      </c>
      <c r="D129" s="15" t="str">
        <f>VLOOKUP(B129,SERV.N.DESON!A:E,2,FALSE)</f>
        <v>ADAPTADOR CURTO COM BOLSA E ROSCA PARA REGISTRO, PVC, SOLDÁVEL, DN 32MM X 1, INSTALADO EM RAMAL DE DISTRIBUIÇÃO DE ÁGUA - FORNECIMENTO E INSTALAÇÃO. AF_12/2014</v>
      </c>
      <c r="E129" s="190" t="str">
        <f>VLOOKUP(B129,SERV.N.DESON!A:E,3,FALSE)</f>
        <v>UN</v>
      </c>
      <c r="F129" s="38">
        <v>8</v>
      </c>
      <c r="G129" s="150">
        <f>VLOOKUP(B129,SERV.N.DESON!A:E,4,FALSE)</f>
        <v>6.39</v>
      </c>
      <c r="H129" s="24">
        <f t="shared" si="19"/>
        <v>7.81</v>
      </c>
      <c r="I129" s="25">
        <f t="shared" si="20"/>
        <v>62.48</v>
      </c>
      <c r="J129" s="35"/>
      <c r="K129" s="12"/>
    </row>
    <row r="130" spans="1:11" s="122" customFormat="1" ht="51" x14ac:dyDescent="0.2">
      <c r="A130" s="400" t="s">
        <v>25941</v>
      </c>
      <c r="B130" s="190">
        <v>94666</v>
      </c>
      <c r="C130" s="190" t="s">
        <v>25842</v>
      </c>
      <c r="D130" s="15" t="str">
        <f>VLOOKUP(B130,SERV.N.DESON!A:E,2,FALSE)</f>
        <v>ADAPTADOR CURTO COM BOLSA E ROSCA PARA REGISTRO, PVC, SOLDÁVEL, DN 75 MM X 2 1/2 , INSTALADO EM RESERVAÇÃO DE ÁGUA DE EDIFICAÇÃO QUE POSSUA RESERVATÓRIO DE FIBRA/FIBROCIMENTO   FORNECIMENTO E INSTALAÇÃO. AF_06/2016</v>
      </c>
      <c r="E130" s="190" t="str">
        <f>VLOOKUP(B130,SERV.N.DESON!A:E,3,FALSE)</f>
        <v>UN</v>
      </c>
      <c r="F130" s="38">
        <v>2</v>
      </c>
      <c r="G130" s="150">
        <f>VLOOKUP(B130,SERV.N.DESON!A:E,4,FALSE)</f>
        <v>33.29</v>
      </c>
      <c r="H130" s="24">
        <f t="shared" si="19"/>
        <v>40.69</v>
      </c>
      <c r="I130" s="25">
        <f t="shared" si="20"/>
        <v>81.38</v>
      </c>
      <c r="J130" s="35"/>
      <c r="K130" s="12"/>
    </row>
    <row r="131" spans="1:11" s="122" customFormat="1" ht="38.25" x14ac:dyDescent="0.2">
      <c r="A131" s="400" t="s">
        <v>25942</v>
      </c>
      <c r="B131" s="544" t="str">
        <f>'COMPOSIÇÃO UNITÁRIA'!C53</f>
        <v>CPU 04</v>
      </c>
      <c r="C131" s="545"/>
      <c r="D131" s="15" t="s">
        <v>25943</v>
      </c>
      <c r="E131" s="190" t="s">
        <v>5304</v>
      </c>
      <c r="F131" s="38">
        <v>10</v>
      </c>
      <c r="G131" s="150">
        <f>'COMPOSIÇÃO UNITÁRIA'!H59</f>
        <v>3.31</v>
      </c>
      <c r="H131" s="24">
        <f t="shared" si="19"/>
        <v>4.04</v>
      </c>
      <c r="I131" s="25">
        <f t="shared" si="20"/>
        <v>40.4</v>
      </c>
      <c r="J131" s="35"/>
      <c r="K131" s="12"/>
    </row>
    <row r="132" spans="1:11" s="122" customFormat="1" ht="25.5" x14ac:dyDescent="0.2">
      <c r="A132" s="400" t="s">
        <v>25944</v>
      </c>
      <c r="B132" s="544" t="str">
        <f>'COMPOSIÇÃO UNITÁRIA'!C61</f>
        <v>CPU 05</v>
      </c>
      <c r="C132" s="545"/>
      <c r="D132" s="15" t="s">
        <v>25945</v>
      </c>
      <c r="E132" s="190" t="s">
        <v>5304</v>
      </c>
      <c r="F132" s="38">
        <v>1</v>
      </c>
      <c r="G132" s="150">
        <f>'COMPOSIÇÃO UNITÁRIA'!H67</f>
        <v>11.83</v>
      </c>
      <c r="H132" s="24">
        <f t="shared" si="19"/>
        <v>14.45</v>
      </c>
      <c r="I132" s="25">
        <f t="shared" si="20"/>
        <v>14.45</v>
      </c>
      <c r="J132" s="35"/>
      <c r="K132" s="12"/>
    </row>
    <row r="133" spans="1:11" s="122" customFormat="1" ht="25.5" x14ac:dyDescent="0.2">
      <c r="A133" s="400" t="s">
        <v>25946</v>
      </c>
      <c r="B133" s="544" t="str">
        <f>'COMPOSIÇÃO UNITÁRIA'!C69</f>
        <v>CPU 06</v>
      </c>
      <c r="C133" s="545"/>
      <c r="D133" s="15" t="s">
        <v>25947</v>
      </c>
      <c r="E133" s="190" t="s">
        <v>5304</v>
      </c>
      <c r="F133" s="38">
        <v>1</v>
      </c>
      <c r="G133" s="150">
        <f>'COMPOSIÇÃO UNITÁRIA'!H75</f>
        <v>15.14</v>
      </c>
      <c r="H133" s="24">
        <f t="shared" si="19"/>
        <v>18.5</v>
      </c>
      <c r="I133" s="25">
        <f t="shared" si="20"/>
        <v>18.5</v>
      </c>
      <c r="J133" s="35"/>
      <c r="K133" s="12"/>
    </row>
    <row r="134" spans="1:11" s="122" customFormat="1" ht="25.5" x14ac:dyDescent="0.2">
      <c r="A134" s="400" t="s">
        <v>25948</v>
      </c>
      <c r="B134" s="544" t="str">
        <f>'COMPOSIÇÃO UNITÁRIA'!C77</f>
        <v>CPU 07</v>
      </c>
      <c r="C134" s="545"/>
      <c r="D134" s="15" t="s">
        <v>25949</v>
      </c>
      <c r="E134" s="190" t="s">
        <v>5304</v>
      </c>
      <c r="F134" s="38">
        <v>1</v>
      </c>
      <c r="G134" s="150">
        <f>'COMPOSIÇÃO UNITÁRIA'!H83</f>
        <v>16.89</v>
      </c>
      <c r="H134" s="24">
        <f t="shared" si="19"/>
        <v>20.64</v>
      </c>
      <c r="I134" s="25">
        <f t="shared" si="20"/>
        <v>20.64</v>
      </c>
      <c r="J134" s="35"/>
      <c r="K134" s="12"/>
    </row>
    <row r="135" spans="1:11" s="122" customFormat="1" ht="25.5" customHeight="1" x14ac:dyDescent="0.2">
      <c r="A135" s="400" t="s">
        <v>25950</v>
      </c>
      <c r="B135" s="544" t="str">
        <f>'COMPOSIÇÃO UNITÁRIA'!C85</f>
        <v>CPU 08</v>
      </c>
      <c r="C135" s="545"/>
      <c r="D135" s="15" t="s">
        <v>25951</v>
      </c>
      <c r="E135" s="190" t="s">
        <v>5304</v>
      </c>
      <c r="F135" s="38">
        <v>1</v>
      </c>
      <c r="G135" s="150">
        <f>'COMPOSIÇÃO UNITÁRIA'!H91</f>
        <v>21.21</v>
      </c>
      <c r="H135" s="24">
        <f t="shared" si="19"/>
        <v>25.92</v>
      </c>
      <c r="I135" s="25">
        <f t="shared" si="20"/>
        <v>25.92</v>
      </c>
      <c r="J135" s="35"/>
      <c r="K135" s="12"/>
    </row>
    <row r="136" spans="1:11" s="122" customFormat="1" ht="25.5" x14ac:dyDescent="0.2">
      <c r="A136" s="400" t="s">
        <v>25952</v>
      </c>
      <c r="B136" s="190">
        <v>89362</v>
      </c>
      <c r="C136" s="190" t="s">
        <v>25842</v>
      </c>
      <c r="D136" s="15" t="str">
        <f>VLOOKUP(B136,SERV.N.DESON!A:E,2,FALSE)</f>
        <v>JOELHO 90 GRAUS, PVC, SOLDÁVEL, DN 25MM, INSTALADO EM RAMAL OU SUB-RAMAL DE ÁGUA - FORNECIMENTO E INSTALAÇÃO. AF_12/2014</v>
      </c>
      <c r="E136" s="190" t="str">
        <f>VLOOKUP(B136,SERV.N.DESON!A:E,3,FALSE)</f>
        <v>UN</v>
      </c>
      <c r="F136" s="38">
        <v>154</v>
      </c>
      <c r="G136" s="150">
        <f>VLOOKUP(B136,SERV.N.DESON!A:E,4,FALSE)</f>
        <v>7.86</v>
      </c>
      <c r="H136" s="24">
        <f t="shared" si="19"/>
        <v>9.6</v>
      </c>
      <c r="I136" s="25">
        <f t="shared" si="20"/>
        <v>1478.4</v>
      </c>
      <c r="J136" s="35"/>
      <c r="K136" s="12"/>
    </row>
    <row r="137" spans="1:11" s="122" customFormat="1" ht="25.5" x14ac:dyDescent="0.2">
      <c r="A137" s="400" t="s">
        <v>25953</v>
      </c>
      <c r="B137" s="190">
        <v>89367</v>
      </c>
      <c r="C137" s="190" t="s">
        <v>25842</v>
      </c>
      <c r="D137" s="15" t="str">
        <f>VLOOKUP(B137,SERV.N.DESON!A:E,2,FALSE)</f>
        <v>JOELHO 90 GRAUS, PVC, SOLDÁVEL, DN 32MM, INSTALADO EM RAMAL OU SUB-RAMAL DE ÁGUA - FORNECIMENTO E INSTALAÇÃO. AF_12/2014</v>
      </c>
      <c r="E137" s="190" t="str">
        <f>VLOOKUP(B137,SERV.N.DESON!A:E,3,FALSE)</f>
        <v>UN</v>
      </c>
      <c r="F137" s="38">
        <v>7</v>
      </c>
      <c r="G137" s="150">
        <f>VLOOKUP(B137,SERV.N.DESON!A:E,4,FALSE)</f>
        <v>10.98</v>
      </c>
      <c r="H137" s="24">
        <f t="shared" si="19"/>
        <v>13.42</v>
      </c>
      <c r="I137" s="25">
        <f t="shared" si="20"/>
        <v>93.94</v>
      </c>
      <c r="J137" s="35"/>
      <c r="K137" s="12"/>
    </row>
    <row r="138" spans="1:11" s="122" customFormat="1" ht="38.25" x14ac:dyDescent="0.2">
      <c r="A138" s="400" t="s">
        <v>25954</v>
      </c>
      <c r="B138" s="190">
        <v>94682</v>
      </c>
      <c r="C138" s="190" t="s">
        <v>25842</v>
      </c>
      <c r="D138" s="15" t="str">
        <f>VLOOKUP(B138,SERV.N.DESON!A:E,2,FALSE)</f>
        <v>JOELHO 90 GRAUS, PVC, SOLDÁVEL, DN 75 MM INSTALADO EM RESERVAÇÃO DE ÁGUA DE EDIFICAÇÃO QUE POSSUA RESERVATÓRIO DE FIBRA/FIBROCIMENTO   FORNECIMENTO E INSTALAÇÃO. AF_06/2016</v>
      </c>
      <c r="E138" s="190" t="str">
        <f>VLOOKUP(B138,SERV.N.DESON!A:E,3,FALSE)</f>
        <v>UN</v>
      </c>
      <c r="F138" s="38">
        <v>6</v>
      </c>
      <c r="G138" s="150">
        <f>VLOOKUP(B138,SERV.N.DESON!A:E,4,FALSE)</f>
        <v>116.55</v>
      </c>
      <c r="H138" s="24">
        <f t="shared" si="19"/>
        <v>142.44999999999999</v>
      </c>
      <c r="I138" s="25">
        <f t="shared" si="20"/>
        <v>854.7</v>
      </c>
      <c r="J138" s="35"/>
      <c r="K138" s="12"/>
    </row>
    <row r="139" spans="1:11" s="122" customFormat="1" ht="25.5" x14ac:dyDescent="0.2">
      <c r="A139" s="400" t="s">
        <v>25955</v>
      </c>
      <c r="B139" s="544" t="str">
        <f>'COMPOSIÇÃO UNITÁRIA'!C93</f>
        <v>CPU 09</v>
      </c>
      <c r="C139" s="545"/>
      <c r="D139" s="15" t="s">
        <v>25956</v>
      </c>
      <c r="E139" s="190" t="s">
        <v>5304</v>
      </c>
      <c r="F139" s="38">
        <v>1</v>
      </c>
      <c r="G139" s="150">
        <f>'COMPOSIÇÃO UNITÁRIA'!H99</f>
        <v>11.43</v>
      </c>
      <c r="H139" s="24">
        <f t="shared" si="19"/>
        <v>13.97</v>
      </c>
      <c r="I139" s="25">
        <f t="shared" si="20"/>
        <v>13.97</v>
      </c>
      <c r="J139" s="35"/>
      <c r="K139" s="12"/>
    </row>
    <row r="140" spans="1:11" s="122" customFormat="1" ht="25.5" x14ac:dyDescent="0.2">
      <c r="A140" s="400" t="s">
        <v>25957</v>
      </c>
      <c r="B140" s="190">
        <v>89395</v>
      </c>
      <c r="C140" s="190" t="s">
        <v>25842</v>
      </c>
      <c r="D140" s="15" t="str">
        <f>VLOOKUP(B140,SERV.N.DESON!A:E,2,FALSE)</f>
        <v>TE, PVC, SOLDÁVEL, DN 25MM, INSTALADO EM RAMAL OU SUB-RAMAL DE ÁGUA - FORNECIMENTO E INSTALAÇÃO. AF_12/2014</v>
      </c>
      <c r="E140" s="190" t="str">
        <f>VLOOKUP(B140,SERV.N.DESON!A:E,3,FALSE)</f>
        <v>UN</v>
      </c>
      <c r="F140" s="38">
        <v>23</v>
      </c>
      <c r="G140" s="150">
        <f>VLOOKUP(B140,SERV.N.DESON!A:E,4,FALSE)</f>
        <v>11.04</v>
      </c>
      <c r="H140" s="24">
        <f t="shared" si="19"/>
        <v>13.49</v>
      </c>
      <c r="I140" s="25">
        <f t="shared" si="20"/>
        <v>310.27</v>
      </c>
      <c r="J140" s="35"/>
      <c r="K140" s="12"/>
    </row>
    <row r="141" spans="1:11" s="122" customFormat="1" ht="26.25" customHeight="1" x14ac:dyDescent="0.2">
      <c r="A141" s="400" t="s">
        <v>25958</v>
      </c>
      <c r="B141" s="190">
        <v>89398</v>
      </c>
      <c r="C141" s="190" t="s">
        <v>25842</v>
      </c>
      <c r="D141" s="15" t="str">
        <f>VLOOKUP(B141,SERV.N.DESON!A:E,2,FALSE)</f>
        <v>TE, PVC, SOLDÁVEL, DN 32MM, INSTALADO EM RAMAL OU SUB-RAMAL DE ÁGUA - FORNECIMENTO E INSTALAÇÃO. AF_12/2014</v>
      </c>
      <c r="E141" s="190" t="str">
        <f>VLOOKUP(B141,SERV.N.DESON!A:E,3,FALSE)</f>
        <v>UN</v>
      </c>
      <c r="F141" s="38">
        <v>5</v>
      </c>
      <c r="G141" s="150">
        <f>VLOOKUP(B141,SERV.N.DESON!A:E,4,FALSE)</f>
        <v>16.309999999999999</v>
      </c>
      <c r="H141" s="24">
        <f t="shared" si="19"/>
        <v>19.93</v>
      </c>
      <c r="I141" s="25">
        <f t="shared" si="20"/>
        <v>99.65</v>
      </c>
      <c r="J141" s="35"/>
      <c r="K141" s="12"/>
    </row>
    <row r="142" spans="1:11" s="122" customFormat="1" ht="26.25" customHeight="1" x14ac:dyDescent="0.2">
      <c r="A142" s="400" t="s">
        <v>25959</v>
      </c>
      <c r="B142" s="190">
        <v>89628</v>
      </c>
      <c r="C142" s="190" t="s">
        <v>25842</v>
      </c>
      <c r="D142" s="15" t="str">
        <f>VLOOKUP(B142,SERV.N.DESON!A:E,2,FALSE)</f>
        <v>TE, PVC, SOLDÁVEL, DN 60MM, INSTALADO EM PRUMADA DE ÁGUA - FORNECIMENTO E INSTALAÇÃO. AF_12/2014</v>
      </c>
      <c r="E142" s="190" t="str">
        <f>VLOOKUP(B142,SERV.N.DESON!A:E,3,FALSE)</f>
        <v>UN</v>
      </c>
      <c r="F142" s="38">
        <v>1</v>
      </c>
      <c r="G142" s="150">
        <f>VLOOKUP(B142,SERV.N.DESON!A:E,4,FALSE)</f>
        <v>45.64</v>
      </c>
      <c r="H142" s="24">
        <f t="shared" si="19"/>
        <v>55.78</v>
      </c>
      <c r="I142" s="25">
        <f t="shared" si="20"/>
        <v>55.78</v>
      </c>
      <c r="J142" s="35"/>
      <c r="K142" s="12"/>
    </row>
    <row r="143" spans="1:11" s="122" customFormat="1" ht="38.25" x14ac:dyDescent="0.2">
      <c r="A143" s="400" t="s">
        <v>25960</v>
      </c>
      <c r="B143" s="190">
        <v>89445</v>
      </c>
      <c r="C143" s="190" t="s">
        <v>25842</v>
      </c>
      <c r="D143" s="15" t="str">
        <f>VLOOKUP(B143,SERV.N.DESON!A:E,2,FALSE)</f>
        <v>TÊ DE REDUÇÃO, PVC, SOLDÁVEL, DN 32MM X 25MM, INSTALADO EM RAMAL DE DISTRIBUIÇÃO DE ÁGUA - FORNECIMENTO E INSTALAÇÃO. AF_12/2014</v>
      </c>
      <c r="E143" s="190" t="str">
        <f>VLOOKUP(B143,SERV.N.DESON!A:E,3,FALSE)</f>
        <v>UN</v>
      </c>
      <c r="F143" s="38">
        <v>5</v>
      </c>
      <c r="G143" s="150">
        <f>VLOOKUP(B143,SERV.N.DESON!A:E,4,FALSE)</f>
        <v>14.73</v>
      </c>
      <c r="H143" s="24">
        <f t="shared" si="19"/>
        <v>18</v>
      </c>
      <c r="I143" s="25">
        <f t="shared" si="20"/>
        <v>90</v>
      </c>
      <c r="J143" s="35"/>
      <c r="K143" s="12"/>
    </row>
    <row r="144" spans="1:11" s="122" customFormat="1" ht="25.5" x14ac:dyDescent="0.2">
      <c r="A144" s="400" t="s">
        <v>25961</v>
      </c>
      <c r="B144" s="190">
        <v>89627</v>
      </c>
      <c r="C144" s="190" t="s">
        <v>25842</v>
      </c>
      <c r="D144" s="15" t="str">
        <f>VLOOKUP(B144,SERV.N.DESON!A:E,2,FALSE)</f>
        <v>TÊ DE REDUÇÃO, PVC, SOLDÁVEL, DN 50MM X 25MM, INSTALADO EM PRUMADA DE ÁGUA - FORNECIMENTO E INSTALAÇÃO. AF_12/2014</v>
      </c>
      <c r="E144" s="190" t="str">
        <f>VLOOKUP(B144,SERV.N.DESON!A:E,3,FALSE)</f>
        <v>UN</v>
      </c>
      <c r="F144" s="38">
        <v>2</v>
      </c>
      <c r="G144" s="150">
        <f>VLOOKUP(B144,SERV.N.DESON!A:E,4,FALSE)</f>
        <v>20.079999999999998</v>
      </c>
      <c r="H144" s="24">
        <f t="shared" si="19"/>
        <v>24.54</v>
      </c>
      <c r="I144" s="25">
        <f t="shared" si="20"/>
        <v>49.08</v>
      </c>
      <c r="J144" s="35"/>
      <c r="K144" s="12"/>
    </row>
    <row r="145" spans="1:11" s="122" customFormat="1" ht="38.25" x14ac:dyDescent="0.2">
      <c r="A145" s="400" t="s">
        <v>25962</v>
      </c>
      <c r="B145" s="190">
        <v>94698</v>
      </c>
      <c r="C145" s="190" t="s">
        <v>25842</v>
      </c>
      <c r="D145" s="15" t="str">
        <f>VLOOKUP(B145,SERV.N.DESON!A:E,2,FALSE)</f>
        <v>TÊ DE REDUÇÃO, PVC, SOLDÁVEL, DN 75 MM X 50 MM, INSTALADO EM RESERVAÇÃO DE ÁGUA DE EDIFICAÇÃO QUE POSSUA RESERVATÓRIO DE FIBRA/FIBROCIMENTO   FORNECIMENTO E INSTALAÇÃO. AF_06/2016</v>
      </c>
      <c r="E145" s="190" t="str">
        <f>VLOOKUP(B145,SERV.N.DESON!A:E,3,FALSE)</f>
        <v>UN</v>
      </c>
      <c r="F145" s="38">
        <v>1</v>
      </c>
      <c r="G145" s="150">
        <f>VLOOKUP(B145,SERV.N.DESON!A:E,4,FALSE)</f>
        <v>78.89</v>
      </c>
      <c r="H145" s="24">
        <f t="shared" si="19"/>
        <v>96.42</v>
      </c>
      <c r="I145" s="25">
        <f t="shared" si="20"/>
        <v>96.42</v>
      </c>
      <c r="J145" s="35"/>
      <c r="K145" s="12"/>
    </row>
    <row r="146" spans="1:11" s="122" customFormat="1" ht="25.5" x14ac:dyDescent="0.2">
      <c r="A146" s="400" t="s">
        <v>25963</v>
      </c>
      <c r="B146" s="544" t="str">
        <f>'COMPOSIÇÃO UNITÁRIA'!C101</f>
        <v>CPU 10</v>
      </c>
      <c r="C146" s="545"/>
      <c r="D146" s="15" t="s">
        <v>25964</v>
      </c>
      <c r="E146" s="190" t="s">
        <v>5304</v>
      </c>
      <c r="F146" s="38">
        <v>14</v>
      </c>
      <c r="G146" s="150">
        <f>'COMPOSIÇÃO UNITÁRIA'!H107</f>
        <v>7.34</v>
      </c>
      <c r="H146" s="24">
        <f>TRUNC(G146*(1+$G$2),2)</f>
        <v>8.9700000000000006</v>
      </c>
      <c r="I146" s="25">
        <f t="shared" si="20"/>
        <v>125.58</v>
      </c>
      <c r="J146" s="35"/>
      <c r="K146" s="12"/>
    </row>
    <row r="147" spans="1:11" s="122" customFormat="1" ht="38.25" x14ac:dyDescent="0.2">
      <c r="A147" s="400" t="s">
        <v>25965</v>
      </c>
      <c r="B147" s="190">
        <v>90373</v>
      </c>
      <c r="C147" s="190" t="s">
        <v>25842</v>
      </c>
      <c r="D147" s="15" t="str">
        <f>VLOOKUP(B147,SERV.N.DESON!A:E,2,FALSE)</f>
        <v>JOELHO 90 GRAUS COM BUCHA DE LATÃO, PVC, SOLDÁVEL, DN 25MM, X 1/2 INSTALADO EM RAMAL OU SUB-RAMAL DE ÁGUA - FORNECIMENTO E INSTALAÇÃO. AF_12/2014</v>
      </c>
      <c r="E147" s="190" t="str">
        <f>VLOOKUP(B147,SERV.N.DESON!A:E,3,FALSE)</f>
        <v>UN</v>
      </c>
      <c r="F147" s="38">
        <v>48</v>
      </c>
      <c r="G147" s="150">
        <f>VLOOKUP(B147,SERV.N.DESON!A:E,4,FALSE)</f>
        <v>13.65</v>
      </c>
      <c r="H147" s="24">
        <f t="shared" si="19"/>
        <v>16.68</v>
      </c>
      <c r="I147" s="25">
        <f t="shared" si="20"/>
        <v>800.64</v>
      </c>
      <c r="J147" s="35"/>
      <c r="K147" s="12"/>
    </row>
    <row r="148" spans="1:11" s="122" customFormat="1" ht="51" x14ac:dyDescent="0.2">
      <c r="A148" s="400" t="s">
        <v>25966</v>
      </c>
      <c r="B148" s="190">
        <v>94672</v>
      </c>
      <c r="C148" s="190" t="s">
        <v>25842</v>
      </c>
      <c r="D148" s="15" t="str">
        <f>VLOOKUP(B148,SERV.N.DESON!A:E,2,FALSE)</f>
        <v>JOELHO 90 GRAUS COM BUCHA DE LATÃO, PVC, SOLDÁVEL, DN  25 MM, X 3/4 INSTALADO EM RESERVAÇÃO DE ÁGUA DE EDIFICAÇÃO QUE POSSUA RESERVATÓRIO DE FIBRA/FIBROCIMENTO   FORNECIMENTO E INSTALAÇÃO. AF_06/2016</v>
      </c>
      <c r="E148" s="190" t="str">
        <f>VLOOKUP(B148,SERV.N.DESON!A:E,3,FALSE)</f>
        <v>UN</v>
      </c>
      <c r="F148" s="38">
        <v>15</v>
      </c>
      <c r="G148" s="150">
        <f>VLOOKUP(B148,SERV.N.DESON!A:E,4,FALSE)</f>
        <v>10.07</v>
      </c>
      <c r="H148" s="24">
        <f t="shared" si="19"/>
        <v>12.3</v>
      </c>
      <c r="I148" s="25">
        <f t="shared" si="20"/>
        <v>184.5</v>
      </c>
      <c r="J148" s="35"/>
      <c r="K148" s="12"/>
    </row>
    <row r="149" spans="1:11" s="122" customFormat="1" ht="38.25" x14ac:dyDescent="0.2">
      <c r="A149" s="400" t="s">
        <v>25967</v>
      </c>
      <c r="B149" s="169">
        <v>89385</v>
      </c>
      <c r="C149" s="190" t="s">
        <v>25842</v>
      </c>
      <c r="D149" s="15" t="str">
        <f>VLOOKUP(B149,SERV.N.DESON!A:E,2,FALSE)</f>
        <v>LUVA SOLDÁVEL E COM ROSCA, PVC, SOLDÁVEL, DN 25MM X 3/4, INSTALADO EM RAMAL OU SUB-RAMAL DE ÁGUA - FORNECIMENTO E INSTALAÇÃO. AF_12/2014</v>
      </c>
      <c r="E149" s="190" t="str">
        <f>VLOOKUP(B149,SERV.N.DESON!A:E,3,FALSE)</f>
        <v>UN</v>
      </c>
      <c r="F149" s="38">
        <v>6</v>
      </c>
      <c r="G149" s="150">
        <f>VLOOKUP(B149,SERV.N.DESON!A:E,4,FALSE)</f>
        <v>6.91</v>
      </c>
      <c r="H149" s="24">
        <f t="shared" si="19"/>
        <v>8.44</v>
      </c>
      <c r="I149" s="25">
        <f t="shared" si="20"/>
        <v>50.64</v>
      </c>
      <c r="J149" s="35"/>
      <c r="K149" s="12"/>
    </row>
    <row r="150" spans="1:11" s="122" customFormat="1" ht="14.25" x14ac:dyDescent="0.2">
      <c r="A150" s="541" t="s">
        <v>25968</v>
      </c>
      <c r="B150" s="542"/>
      <c r="C150" s="542"/>
      <c r="D150" s="542"/>
      <c r="E150" s="542"/>
      <c r="F150" s="542"/>
      <c r="G150" s="542"/>
      <c r="H150" s="542"/>
      <c r="I150" s="543"/>
      <c r="J150" s="35"/>
      <c r="K150" s="12"/>
    </row>
    <row r="151" spans="1:11" s="122" customFormat="1" ht="38.25" customHeight="1" x14ac:dyDescent="0.2">
      <c r="A151" s="190" t="s">
        <v>25969</v>
      </c>
      <c r="B151" s="190">
        <v>89728</v>
      </c>
      <c r="C151" s="190" t="s">
        <v>25842</v>
      </c>
      <c r="D151" s="15" t="str">
        <f>VLOOKUP(B151,SERV.N.DESON!A:E,2,FALSE)</f>
        <v>CURVA CURTA 90 GRAUS, PVC, SERIE NORMAL, ESGOTO PREDIAL, DN 40 MM, JUNTA SOLDÁVEL, FORNECIDO E INSTALADO EM RAMAL DE DESCARGA OU RAMAL DE ESGOTO SANITÁRIO. AF_12/2014</v>
      </c>
      <c r="E151" s="190" t="str">
        <f>VLOOKUP(B151,SERV.N.DESON!A:E,3,FALSE)</f>
        <v>UN</v>
      </c>
      <c r="F151" s="38">
        <v>43</v>
      </c>
      <c r="G151" s="150">
        <f>VLOOKUP(B151,SERV.N.DESON!A:E,4,FALSE)</f>
        <v>11.28</v>
      </c>
      <c r="H151" s="24">
        <f t="shared" ref="H151:H164" si="21">TRUNC(G151*(1+$G$2),2)</f>
        <v>13.78</v>
      </c>
      <c r="I151" s="25">
        <f t="shared" si="20"/>
        <v>592.54</v>
      </c>
      <c r="J151" s="35"/>
      <c r="K151" s="12"/>
    </row>
    <row r="152" spans="1:11" s="122" customFormat="1" ht="38.25" x14ac:dyDescent="0.2">
      <c r="A152" s="190" t="s">
        <v>25970</v>
      </c>
      <c r="B152" s="190">
        <v>89748</v>
      </c>
      <c r="C152" s="190" t="s">
        <v>25842</v>
      </c>
      <c r="D152" s="15" t="str">
        <f>VLOOKUP(B152,SERV.N.DESON!A:E,2,FALSE)</f>
        <v>CURVA CURTA 90 GRAUS, PVC, SERIE NORMAL, ESGOTO PREDIAL, DN 100 MM, JUNTA ELÁSTICA, FORNECIDO E INSTALADO EM RAMAL DE DESCARGA OU RAMAL DE ESGOTO SANITÁRIO. AF_12/2014</v>
      </c>
      <c r="E152" s="190" t="str">
        <f>VLOOKUP(B152,SERV.N.DESON!A:E,3,FALSE)</f>
        <v>UN</v>
      </c>
      <c r="F152" s="38">
        <v>8</v>
      </c>
      <c r="G152" s="150">
        <f>VLOOKUP(B152,SERV.N.DESON!A:E,4,FALSE)</f>
        <v>43.23</v>
      </c>
      <c r="H152" s="24">
        <f t="shared" si="21"/>
        <v>52.84</v>
      </c>
      <c r="I152" s="25">
        <f t="shared" si="20"/>
        <v>422.72</v>
      </c>
      <c r="J152" s="35"/>
      <c r="K152" s="12"/>
    </row>
    <row r="153" spans="1:11" s="122" customFormat="1" ht="38.25" customHeight="1" x14ac:dyDescent="0.2">
      <c r="A153" s="190" t="s">
        <v>25971</v>
      </c>
      <c r="B153" s="190">
        <v>89726</v>
      </c>
      <c r="C153" s="190" t="s">
        <v>25842</v>
      </c>
      <c r="D153" s="15" t="str">
        <f>VLOOKUP(B153,SERV.N.DESON!A:E,2,FALSE)</f>
        <v>JOELHO 45 GRAUS, PVC, SERIE NORMAL, ESGOTO PREDIAL, DN 40 MM, JUNTA SOLDÁVEL, FORNECIDO E INSTALADO EM RAMAL DE DESCARGA OU RAMAL DE ESGOTO SANITÁRIO. AF_12/2014</v>
      </c>
      <c r="E153" s="190" t="str">
        <f>VLOOKUP(B153,SERV.N.DESON!A:E,3,FALSE)</f>
        <v>UN</v>
      </c>
      <c r="F153" s="38">
        <v>44</v>
      </c>
      <c r="G153" s="150">
        <f>VLOOKUP(B153,SERV.N.DESON!A:E,4,FALSE)</f>
        <v>7.23</v>
      </c>
      <c r="H153" s="24">
        <f>TRUNC(G153*(1+$G$2),2)</f>
        <v>8.83</v>
      </c>
      <c r="I153" s="25">
        <f t="shared" si="20"/>
        <v>388.52</v>
      </c>
      <c r="J153" s="35"/>
      <c r="K153" s="12"/>
    </row>
    <row r="154" spans="1:11" s="122" customFormat="1" ht="38.25" x14ac:dyDescent="0.2">
      <c r="A154" s="400" t="s">
        <v>25972</v>
      </c>
      <c r="B154" s="190">
        <v>89802</v>
      </c>
      <c r="C154" s="190" t="s">
        <v>25842</v>
      </c>
      <c r="D154" s="15" t="str">
        <f>VLOOKUP(B154,SERV.N.DESON!A:E,2,FALSE)</f>
        <v>JOELHO 45 GRAUS, PVC, SERIE NORMAL, ESGOTO PREDIAL, DN 50 MM, JUNTA ELÁSTICA, FORNECIDO E INSTALADO EM PRUMADA DE ESGOTO SANITÁRIO OU VENTILAÇÃO. AF_12/2014</v>
      </c>
      <c r="E154" s="190" t="str">
        <f>VLOOKUP(B154,SERV.N.DESON!A:E,3,FALSE)</f>
        <v>UN</v>
      </c>
      <c r="F154" s="38">
        <v>101</v>
      </c>
      <c r="G154" s="150">
        <f>VLOOKUP(B154,SERV.N.DESON!A:E,4,FALSE)</f>
        <v>8.7799999999999994</v>
      </c>
      <c r="H154" s="24">
        <f t="shared" si="21"/>
        <v>10.73</v>
      </c>
      <c r="I154" s="25">
        <f t="shared" si="20"/>
        <v>1083.73</v>
      </c>
      <c r="J154" s="35"/>
      <c r="K154" s="12"/>
    </row>
    <row r="155" spans="1:11" s="122" customFormat="1" ht="38.25" x14ac:dyDescent="0.2">
      <c r="A155" s="400" t="s">
        <v>25973</v>
      </c>
      <c r="B155" s="190">
        <v>89806</v>
      </c>
      <c r="C155" s="190" t="s">
        <v>25842</v>
      </c>
      <c r="D155" s="15" t="str">
        <f>VLOOKUP(B155,SERV.N.DESON!A:E,2,FALSE)</f>
        <v>JOELHO 45 GRAUS, PVC, SERIE NORMAL, ESGOTO PREDIAL, DN 75 MM, JUNTA ELÁSTICA, FORNECIDO E INSTALADO EM PRUMADA DE ESGOTO SANITÁRIO OU VENTILAÇÃO. AF_12/2014</v>
      </c>
      <c r="E155" s="190" t="str">
        <f>VLOOKUP(B155,SERV.N.DESON!A:E,3,FALSE)</f>
        <v>UN</v>
      </c>
      <c r="F155" s="38">
        <v>2</v>
      </c>
      <c r="G155" s="150">
        <f>VLOOKUP(B155,SERV.N.DESON!A:E,4,FALSE)</f>
        <v>17.25</v>
      </c>
      <c r="H155" s="24">
        <f t="shared" si="21"/>
        <v>21.08</v>
      </c>
      <c r="I155" s="25">
        <f t="shared" si="20"/>
        <v>42.16</v>
      </c>
      <c r="J155" s="35"/>
      <c r="K155" s="12"/>
    </row>
    <row r="156" spans="1:11" s="122" customFormat="1" ht="38.25" x14ac:dyDescent="0.2">
      <c r="A156" s="400" t="s">
        <v>25974</v>
      </c>
      <c r="B156" s="190">
        <v>89810</v>
      </c>
      <c r="C156" s="190" t="s">
        <v>25842</v>
      </c>
      <c r="D156" s="15" t="str">
        <f>VLOOKUP(B156,SERV.N.DESON!A:E,2,FALSE)</f>
        <v>JOELHO 45 GRAUS, PVC, SERIE NORMAL, ESGOTO PREDIAL, DN 100 MM, JUNTA ELÁSTICA, FORNECIDO E INSTALADO EM PRUMADA DE ESGOTO SANITÁRIO OU VENTILAÇÃO. AF_12/2014</v>
      </c>
      <c r="E156" s="190" t="str">
        <f>VLOOKUP(B156,SERV.N.DESON!A:E,3,FALSE)</f>
        <v>UN</v>
      </c>
      <c r="F156" s="38">
        <v>12</v>
      </c>
      <c r="G156" s="150">
        <f>VLOOKUP(B156,SERV.N.DESON!A:E,4,FALSE)</f>
        <v>21.15</v>
      </c>
      <c r="H156" s="24">
        <f t="shared" si="21"/>
        <v>25.85</v>
      </c>
      <c r="I156" s="25">
        <f t="shared" si="20"/>
        <v>310.2</v>
      </c>
      <c r="J156" s="35"/>
      <c r="K156" s="12"/>
    </row>
    <row r="157" spans="1:11" s="122" customFormat="1" ht="38.25" x14ac:dyDescent="0.2">
      <c r="A157" s="400" t="s">
        <v>25975</v>
      </c>
      <c r="B157" s="190">
        <v>89855</v>
      </c>
      <c r="C157" s="190" t="s">
        <v>25842</v>
      </c>
      <c r="D157" s="15" t="str">
        <f>VLOOKUP(B157,SERV.N.DESON!A:E,2,FALSE)</f>
        <v>JOELHO 45 GRAUS, PVC, SERIE NORMAL, ESGOTO PREDIAL, DN 150 MM, JUNTA ELÁSTICA, FORNECIDO E INSTALADO EM SUBCOLETOR AÉREO DE ESGOTO SANITÁRIO. AF_12/2014</v>
      </c>
      <c r="E157" s="190" t="str">
        <f>VLOOKUP(B157,SERV.N.DESON!A:E,3,FALSE)</f>
        <v>UN</v>
      </c>
      <c r="F157" s="38">
        <v>2</v>
      </c>
      <c r="G157" s="150">
        <f>VLOOKUP(B157,SERV.N.DESON!A:E,4,FALSE)</f>
        <v>101.46</v>
      </c>
      <c r="H157" s="24">
        <f t="shared" si="21"/>
        <v>124.01</v>
      </c>
      <c r="I157" s="25">
        <f t="shared" si="20"/>
        <v>248.02</v>
      </c>
      <c r="J157" s="35"/>
      <c r="K157" s="12"/>
    </row>
    <row r="158" spans="1:11" s="122" customFormat="1" ht="38.25" customHeight="1" x14ac:dyDescent="0.2">
      <c r="A158" s="400" t="s">
        <v>25976</v>
      </c>
      <c r="B158" s="190">
        <v>89801</v>
      </c>
      <c r="C158" s="190" t="s">
        <v>25842</v>
      </c>
      <c r="D158" s="15" t="str">
        <f>VLOOKUP(B158,SERV.N.DESON!A:E,2,FALSE)</f>
        <v>JOELHO 90 GRAUS, PVC, SERIE NORMAL, ESGOTO PREDIAL, DN 50 MM, JUNTA ELÁSTICA, FORNECIDO E INSTALADO EM PRUMADA DE ESGOTO SANITÁRIO OU VENTILAÇÃO. AF_12/2014</v>
      </c>
      <c r="E158" s="190" t="str">
        <f>VLOOKUP(B158,SERV.N.DESON!A:E,3,FALSE)</f>
        <v>UN</v>
      </c>
      <c r="F158" s="38">
        <v>59</v>
      </c>
      <c r="G158" s="150">
        <f>VLOOKUP(B158,SERV.N.DESON!A:E,4,FALSE)</f>
        <v>8.01</v>
      </c>
      <c r="H158" s="24">
        <f>TRUNC(G158*(1+$G$2),2)</f>
        <v>9.7899999999999991</v>
      </c>
      <c r="I158" s="25">
        <f t="shared" si="20"/>
        <v>577.61</v>
      </c>
      <c r="J158" s="35"/>
      <c r="K158" s="12"/>
    </row>
    <row r="159" spans="1:11" s="122" customFormat="1" ht="38.25" x14ac:dyDescent="0.2">
      <c r="A159" s="400" t="s">
        <v>25977</v>
      </c>
      <c r="B159" s="190">
        <v>89809</v>
      </c>
      <c r="C159" s="190" t="s">
        <v>25842</v>
      </c>
      <c r="D159" s="15" t="str">
        <f>VLOOKUP(B159,SERV.N.DESON!A:E,2,FALSE)</f>
        <v>JOELHO 90 GRAUS, PVC, SERIE NORMAL, ESGOTO PREDIAL, DN 100 MM, JUNTA ELÁSTICA, FORNECIDO E INSTALADO EM PRUMADA DE ESGOTO SANITÁRIO OU VENTILAÇÃO. AF_12/2014</v>
      </c>
      <c r="E159" s="190" t="str">
        <f>VLOOKUP(B159,SERV.N.DESON!A:E,3,FALSE)</f>
        <v>UN</v>
      </c>
      <c r="F159" s="38">
        <v>8</v>
      </c>
      <c r="G159" s="150">
        <f>VLOOKUP(B159,SERV.N.DESON!A:E,4,FALSE)</f>
        <v>21.22</v>
      </c>
      <c r="H159" s="24">
        <f>TRUNC(G159*(1+$G$2),2)</f>
        <v>25.93</v>
      </c>
      <c r="I159" s="25">
        <f t="shared" si="20"/>
        <v>207.44</v>
      </c>
      <c r="J159" s="35"/>
      <c r="K159" s="12"/>
    </row>
    <row r="160" spans="1:11" s="122" customFormat="1" ht="38.25" x14ac:dyDescent="0.2">
      <c r="A160" s="400" t="s">
        <v>25978</v>
      </c>
      <c r="B160" s="190">
        <v>89724</v>
      </c>
      <c r="C160" s="190" t="s">
        <v>25842</v>
      </c>
      <c r="D160" s="15" t="str">
        <f>VLOOKUP(B160,SERV.N.DESON!A:E,2,FALSE)</f>
        <v>JOELHO 90 GRAUS, PVC, SERIE NORMAL, ESGOTO PREDIAL, DN 40 MM, JUNTA SOLDÁVEL, FORNECIDO E INSTALADO EM RAMAL DE DESCARGA OU RAMAL DE ESGOTO SANITÁRIO. AF_12/2014</v>
      </c>
      <c r="E160" s="190" t="str">
        <f>VLOOKUP(B160,SERV.N.DESON!A:E,3,FALSE)</f>
        <v>UN</v>
      </c>
      <c r="F160" s="38">
        <v>37</v>
      </c>
      <c r="G160" s="150">
        <f>VLOOKUP(B160,SERV.N.DESON!A:E,4,FALSE)</f>
        <v>10.47</v>
      </c>
      <c r="H160" s="24">
        <f>TRUNC(G160*(1+$G$2),2)</f>
        <v>12.79</v>
      </c>
      <c r="I160" s="25">
        <f t="shared" si="20"/>
        <v>473.23</v>
      </c>
      <c r="J160" s="35"/>
      <c r="K160" s="12"/>
    </row>
    <row r="161" spans="1:11" ht="25.5" x14ac:dyDescent="0.25">
      <c r="A161" s="400" t="s">
        <v>25979</v>
      </c>
      <c r="B161" s="544" t="str">
        <f>'COMPOSIÇÃO UNITÁRIA'!C109</f>
        <v>CPU 11</v>
      </c>
      <c r="C161" s="545"/>
      <c r="D161" s="15" t="s">
        <v>25980</v>
      </c>
      <c r="E161" s="190" t="s">
        <v>5304</v>
      </c>
      <c r="F161" s="38">
        <v>12</v>
      </c>
      <c r="G161" s="150">
        <f>'COMPOSIÇÃO UNITÁRIA'!H117</f>
        <v>49.739999999999995</v>
      </c>
      <c r="H161" s="24">
        <f>TRUNC(G161*(1+$G$2),2)</f>
        <v>60.79</v>
      </c>
      <c r="I161" s="25">
        <f t="shared" si="20"/>
        <v>729.48</v>
      </c>
    </row>
    <row r="162" spans="1:11" s="122" customFormat="1" ht="38.25" x14ac:dyDescent="0.2">
      <c r="A162" s="400" t="s">
        <v>25981</v>
      </c>
      <c r="B162" s="190">
        <v>89834</v>
      </c>
      <c r="C162" s="190" t="s">
        <v>25842</v>
      </c>
      <c r="D162" s="15" t="str">
        <f>VLOOKUP(B162,SERV.N.DESON!A:E,2,FALSE)</f>
        <v>JUNÇÃO SIMPLES, PVC, SERIE NORMAL, ESGOTO PREDIAL, DN 100 X 100 MM, JUNTA ELÁSTICA, FORNECIDO E INSTALADO EM PRUMADA DE ESGOTO SANITÁRIO OU VENTILAÇÃO. AF_12/2014</v>
      </c>
      <c r="E162" s="190" t="str">
        <f>VLOOKUP(B162,SERV.N.DESON!A:E,3,FALSE)</f>
        <v>UN</v>
      </c>
      <c r="F162" s="38">
        <v>6</v>
      </c>
      <c r="G162" s="150">
        <f>VLOOKUP(B162,SERV.N.DESON!A:E,4,FALSE)</f>
        <v>45.61</v>
      </c>
      <c r="H162" s="24">
        <f t="shared" si="21"/>
        <v>55.74</v>
      </c>
      <c r="I162" s="25">
        <f t="shared" si="20"/>
        <v>334.44</v>
      </c>
      <c r="J162" s="35"/>
      <c r="K162" s="12"/>
    </row>
    <row r="163" spans="1:11" s="122" customFormat="1" ht="25.5" x14ac:dyDescent="0.2">
      <c r="A163" s="400" t="s">
        <v>25982</v>
      </c>
      <c r="B163" s="544" t="str">
        <f>'COMPOSIÇÃO UNITÁRIA'!C119</f>
        <v>CPU 12</v>
      </c>
      <c r="C163" s="545"/>
      <c r="D163" s="15" t="s">
        <v>25983</v>
      </c>
      <c r="E163" s="190" t="s">
        <v>5304</v>
      </c>
      <c r="F163" s="38">
        <v>2</v>
      </c>
      <c r="G163" s="150">
        <f>'COMPOSIÇÃO UNITÁRIA'!H125</f>
        <v>94.570000000000022</v>
      </c>
      <c r="H163" s="24">
        <f t="shared" si="21"/>
        <v>115.59</v>
      </c>
      <c r="I163" s="25">
        <f t="shared" si="20"/>
        <v>231.18</v>
      </c>
      <c r="J163" s="35"/>
      <c r="K163" s="12"/>
    </row>
    <row r="164" spans="1:11" s="122" customFormat="1" ht="25.5" x14ac:dyDescent="0.2">
      <c r="A164" s="400" t="s">
        <v>25984</v>
      </c>
      <c r="B164" s="544" t="str">
        <f>'COMPOSIÇÃO UNITÁRIA'!C127</f>
        <v>CPU 13</v>
      </c>
      <c r="C164" s="545"/>
      <c r="D164" s="15" t="s">
        <v>25985</v>
      </c>
      <c r="E164" s="190" t="s">
        <v>5304</v>
      </c>
      <c r="F164" s="38">
        <v>12</v>
      </c>
      <c r="G164" s="150">
        <f>'COMPOSIÇÃO UNITÁRIA'!H133</f>
        <v>8.1100000000000012</v>
      </c>
      <c r="H164" s="24">
        <f t="shared" si="21"/>
        <v>9.91</v>
      </c>
      <c r="I164" s="25">
        <f t="shared" si="20"/>
        <v>118.92</v>
      </c>
      <c r="J164" s="35"/>
      <c r="K164" s="12"/>
    </row>
    <row r="165" spans="1:11" s="122" customFormat="1" ht="38.25" x14ac:dyDescent="0.2">
      <c r="A165" s="400" t="s">
        <v>25986</v>
      </c>
      <c r="B165" s="173">
        <v>89827</v>
      </c>
      <c r="C165" s="190" t="s">
        <v>25842</v>
      </c>
      <c r="D165" s="15" t="str">
        <f>VLOOKUP(B165,SERV.N.DESON!A:E,2,FALSE)</f>
        <v>JUNÇÃO SIMPLES, PVC, SERIE NORMAL, ESGOTO PREDIAL, DN 50 X 50 MM, JUNTA ELÁSTICA, FORNECIDO E INSTALADO EM PRUMADA DE ESGOTO SANITÁRIO OU VENTILAÇÃO. AF_12/2014</v>
      </c>
      <c r="E165" s="190" t="str">
        <f>VLOOKUP(B165,SERV.N.DESON!A:E,3,FALSE)</f>
        <v>UN</v>
      </c>
      <c r="F165" s="38">
        <v>21</v>
      </c>
      <c r="G165" s="150">
        <f>VLOOKUP(B165,SERV.N.DESON!A:E,4,FALSE)</f>
        <v>20.02</v>
      </c>
      <c r="H165" s="24">
        <f t="shared" ref="H165:H176" si="22">TRUNC(G165*(1+$G$2),2)</f>
        <v>24.47</v>
      </c>
      <c r="I165" s="25">
        <f t="shared" si="20"/>
        <v>513.87</v>
      </c>
      <c r="J165" s="35"/>
      <c r="K165" s="12"/>
    </row>
    <row r="166" spans="1:11" s="122" customFormat="1" ht="25.5" x14ac:dyDescent="0.2">
      <c r="A166" s="400" t="s">
        <v>25987</v>
      </c>
      <c r="B166" s="544" t="str">
        <f>'COMPOSIÇÃO UNITÁRIA'!C135</f>
        <v>CPU 14</v>
      </c>
      <c r="C166" s="545"/>
      <c r="D166" s="15" t="s">
        <v>25988</v>
      </c>
      <c r="E166" s="190" t="s">
        <v>5304</v>
      </c>
      <c r="F166" s="38">
        <v>4</v>
      </c>
      <c r="G166" s="150">
        <f>'COMPOSIÇÃO UNITÁRIA'!H143</f>
        <v>29.039999999999996</v>
      </c>
      <c r="H166" s="24">
        <f t="shared" si="22"/>
        <v>35.49</v>
      </c>
      <c r="I166" s="25">
        <f t="shared" si="20"/>
        <v>141.96</v>
      </c>
      <c r="J166" s="35"/>
      <c r="K166" s="12"/>
    </row>
    <row r="167" spans="1:11" s="122" customFormat="1" ht="38.25" x14ac:dyDescent="0.2">
      <c r="A167" s="400" t="s">
        <v>25989</v>
      </c>
      <c r="B167" s="173">
        <v>89778</v>
      </c>
      <c r="C167" s="190" t="s">
        <v>25842</v>
      </c>
      <c r="D167" s="15" t="str">
        <f>VLOOKUP(B167,SERV.N.DESON!A:E,2,FALSE)</f>
        <v>LUVA SIMPLES, PVC, SERIE NORMAL, ESGOTO PREDIAL, DN 100 MM, JUNTA ELÁSTICA, FORNECIDO E INSTALADO EM RAMAL DE DESCARGA OU RAMAL DE ESGOTO SANITÁRIO. AF_12/2014</v>
      </c>
      <c r="E167" s="190" t="str">
        <f>VLOOKUP(B167,SERV.N.DESON!A:E,3,FALSE)</f>
        <v>UN</v>
      </c>
      <c r="F167" s="38">
        <v>5</v>
      </c>
      <c r="G167" s="150">
        <f>VLOOKUP(B167,SERV.N.DESON!A:E,4,FALSE)</f>
        <v>20.68</v>
      </c>
      <c r="H167" s="24">
        <f t="shared" si="22"/>
        <v>25.27</v>
      </c>
      <c r="I167" s="25">
        <f t="shared" si="20"/>
        <v>126.35</v>
      </c>
      <c r="J167" s="35"/>
      <c r="K167" s="12"/>
    </row>
    <row r="168" spans="1:11" s="122" customFormat="1" ht="38.25" x14ac:dyDescent="0.2">
      <c r="A168" s="400" t="s">
        <v>25990</v>
      </c>
      <c r="B168" s="173">
        <v>89753</v>
      </c>
      <c r="C168" s="190" t="s">
        <v>25842</v>
      </c>
      <c r="D168" s="15" t="str">
        <f>VLOOKUP(B168,SERV.N.DESON!A:E,2,FALSE)</f>
        <v>LUVA SIMPLES, PVC, SERIE NORMAL, ESGOTO PREDIAL, DN 50 MM, JUNTA ELÁSTICA, FORNECIDO E INSTALADO EM RAMAL DE DESCARGA OU RAMAL DE ESGOTO SANITÁRIO. AF_12/2014</v>
      </c>
      <c r="E168" s="190" t="str">
        <f>VLOOKUP(B168,SERV.N.DESON!A:E,3,FALSE)</f>
        <v>UN</v>
      </c>
      <c r="F168" s="38">
        <v>14</v>
      </c>
      <c r="G168" s="150">
        <f>VLOOKUP(B168,SERV.N.DESON!A:E,4,FALSE)</f>
        <v>10.01</v>
      </c>
      <c r="H168" s="24">
        <f t="shared" si="22"/>
        <v>12.23</v>
      </c>
      <c r="I168" s="25">
        <f t="shared" si="20"/>
        <v>171.22</v>
      </c>
      <c r="J168" s="35"/>
      <c r="K168" s="12"/>
    </row>
    <row r="169" spans="1:11" s="122" customFormat="1" ht="25.5" x14ac:dyDescent="0.2">
      <c r="A169" s="400" t="s">
        <v>25991</v>
      </c>
      <c r="B169" s="544" t="str">
        <f>'COMPOSIÇÃO UNITÁRIA'!C145</f>
        <v>CPU 15</v>
      </c>
      <c r="C169" s="545"/>
      <c r="D169" s="15" t="s">
        <v>25992</v>
      </c>
      <c r="E169" s="190" t="s">
        <v>5304</v>
      </c>
      <c r="F169" s="38">
        <v>9</v>
      </c>
      <c r="G169" s="150">
        <f>'COMPOSIÇÃO UNITÁRIA'!H152</f>
        <v>21.79</v>
      </c>
      <c r="H169" s="24">
        <f t="shared" si="22"/>
        <v>26.63</v>
      </c>
      <c r="I169" s="25">
        <f t="shared" si="20"/>
        <v>239.67</v>
      </c>
      <c r="J169" s="35"/>
      <c r="K169" s="12"/>
    </row>
    <row r="170" spans="1:11" s="122" customFormat="1" ht="25.5" x14ac:dyDescent="0.2">
      <c r="A170" s="400" t="s">
        <v>25993</v>
      </c>
      <c r="B170" s="544" t="str">
        <f>'COMPOSIÇÃO UNITÁRIA'!C154</f>
        <v>CPU 16</v>
      </c>
      <c r="C170" s="545"/>
      <c r="D170" s="15" t="s">
        <v>25994</v>
      </c>
      <c r="E170" s="190" t="s">
        <v>5304</v>
      </c>
      <c r="F170" s="38">
        <v>2</v>
      </c>
      <c r="G170" s="150">
        <f>'COMPOSIÇÃO UNITÁRIA'!H161</f>
        <v>18.21</v>
      </c>
      <c r="H170" s="24">
        <f t="shared" si="22"/>
        <v>22.25</v>
      </c>
      <c r="I170" s="25">
        <f t="shared" si="20"/>
        <v>44.5</v>
      </c>
      <c r="J170" s="35"/>
      <c r="K170" s="12"/>
    </row>
    <row r="171" spans="1:11" s="122" customFormat="1" ht="38.25" x14ac:dyDescent="0.2">
      <c r="A171" s="400" t="s">
        <v>25995</v>
      </c>
      <c r="B171" s="173">
        <v>89714</v>
      </c>
      <c r="C171" s="190" t="s">
        <v>25842</v>
      </c>
      <c r="D171" s="15" t="str">
        <f>VLOOKUP(B171,SERV.N.DESON!A:E,2,FALSE)</f>
        <v>TUBO PVC, SERIE NORMAL, ESGOTO PREDIAL, DN 100 MM, FORNECIDO E INSTALADO EM RAMAL DE DESCARGA OU RAMAL DE ESGOTO SANITÁRIO. AF_12/2014</v>
      </c>
      <c r="E171" s="190" t="str">
        <f>VLOOKUP(B171,SERV.N.DESON!A:E,3,FALSE)</f>
        <v>M</v>
      </c>
      <c r="F171" s="38">
        <f>230.63+4.68</f>
        <v>235.31</v>
      </c>
      <c r="G171" s="150">
        <f>VLOOKUP(B171,SERV.N.DESON!A:E,4,FALSE)</f>
        <v>55.94</v>
      </c>
      <c r="H171" s="24">
        <f t="shared" si="22"/>
        <v>68.37</v>
      </c>
      <c r="I171" s="25">
        <f t="shared" si="20"/>
        <v>16088.14</v>
      </c>
      <c r="J171" s="35"/>
      <c r="K171" s="12"/>
    </row>
    <row r="172" spans="1:11" s="122" customFormat="1" ht="25.5" x14ac:dyDescent="0.2">
      <c r="A172" s="400" t="s">
        <v>25996</v>
      </c>
      <c r="B172" s="173">
        <v>89849</v>
      </c>
      <c r="C172" s="190" t="s">
        <v>25842</v>
      </c>
      <c r="D172" s="15" t="str">
        <f>VLOOKUP(B172,SERV.N.DESON!A:E,2,FALSE)</f>
        <v>TUBO PVC, SERIE NORMAL, ESGOTO PREDIAL, DN 150 MM, FORNECIDO E INSTALADO EM SUBCOLETOR AÉREO DE ESGOTO SANITÁRIO. AF_12/2014</v>
      </c>
      <c r="E172" s="190" t="str">
        <f>VLOOKUP(B172,SERV.N.DESON!A:E,3,FALSE)</f>
        <v>M</v>
      </c>
      <c r="F172" s="38">
        <v>168.2</v>
      </c>
      <c r="G172" s="150">
        <f>VLOOKUP(B172,SERV.N.DESON!A:E,4,FALSE)</f>
        <v>67.03</v>
      </c>
      <c r="H172" s="24">
        <f t="shared" si="22"/>
        <v>81.93</v>
      </c>
      <c r="I172" s="25">
        <f t="shared" si="20"/>
        <v>13780.62</v>
      </c>
      <c r="J172" s="35"/>
      <c r="K172" s="12"/>
    </row>
    <row r="173" spans="1:11" s="122" customFormat="1" ht="38.25" x14ac:dyDescent="0.2">
      <c r="A173" s="400" t="s">
        <v>25997</v>
      </c>
      <c r="B173" s="173">
        <v>89711</v>
      </c>
      <c r="C173" s="190" t="s">
        <v>25842</v>
      </c>
      <c r="D173" s="15" t="str">
        <f>VLOOKUP(B173,SERV.N.DESON!A:E,2,FALSE)</f>
        <v>TUBO PVC, SERIE NORMAL, ESGOTO PREDIAL, DN 40 MM, FORNECIDO E INSTALADO EM RAMAL DE DESCARGA OU RAMAL DE ESGOTO SANITÁRIO. AF_12/2014</v>
      </c>
      <c r="E173" s="190" t="str">
        <f>VLOOKUP(B173,SERV.N.DESON!A:E,3,FALSE)</f>
        <v>M</v>
      </c>
      <c r="F173" s="38">
        <v>62.85</v>
      </c>
      <c r="G173" s="150">
        <f>VLOOKUP(B173,SERV.N.DESON!A:E,4,FALSE)</f>
        <v>18.579999999999998</v>
      </c>
      <c r="H173" s="24">
        <f t="shared" si="22"/>
        <v>22.71</v>
      </c>
      <c r="I173" s="25">
        <f t="shared" si="20"/>
        <v>1427.32</v>
      </c>
      <c r="J173" s="35"/>
      <c r="K173" s="12"/>
    </row>
    <row r="174" spans="1:11" s="122" customFormat="1" ht="38.25" x14ac:dyDescent="0.2">
      <c r="A174" s="400" t="s">
        <v>25998</v>
      </c>
      <c r="B174" s="173">
        <v>89712</v>
      </c>
      <c r="C174" s="190" t="s">
        <v>25842</v>
      </c>
      <c r="D174" s="15" t="str">
        <f>VLOOKUP(B174,SERV.N.DESON!A:E,2,FALSE)</f>
        <v>TUBO PVC, SERIE NORMAL, ESGOTO PREDIAL, DN 50 MM, FORNECIDO E INSTALADO EM RAMAL DE DESCARGA OU RAMAL DE ESGOTO SANITÁRIO. AF_12/2014</v>
      </c>
      <c r="E174" s="190" t="str">
        <f>VLOOKUP(B174,SERV.N.DESON!A:E,3,FALSE)</f>
        <v>M</v>
      </c>
      <c r="F174" s="38">
        <v>231.83</v>
      </c>
      <c r="G174" s="150">
        <f>VLOOKUP(B174,SERV.N.DESON!A:E,4,FALSE)</f>
        <v>28.79</v>
      </c>
      <c r="H174" s="24">
        <f t="shared" si="22"/>
        <v>35.19</v>
      </c>
      <c r="I174" s="25">
        <f t="shared" si="20"/>
        <v>8158.09</v>
      </c>
      <c r="J174" s="35"/>
      <c r="K174" s="12"/>
    </row>
    <row r="175" spans="1:11" s="122" customFormat="1" ht="38.25" x14ac:dyDescent="0.2">
      <c r="A175" s="400" t="s">
        <v>25999</v>
      </c>
      <c r="B175" s="173">
        <v>89713</v>
      </c>
      <c r="C175" s="190" t="s">
        <v>25842</v>
      </c>
      <c r="D175" s="15" t="str">
        <f>VLOOKUP(B175,SERV.N.DESON!A:E,2,FALSE)</f>
        <v>TUBO PVC, SERIE NORMAL, ESGOTO PREDIAL, DN 75 MM, FORNECIDO E INSTALADO EM RAMAL DE DESCARGA OU RAMAL DE ESGOTO SANITÁRIO. AF_12/2014</v>
      </c>
      <c r="E175" s="190" t="str">
        <f>VLOOKUP(B175,SERV.N.DESON!A:E,3,FALSE)</f>
        <v>M</v>
      </c>
      <c r="F175" s="38">
        <v>9.99</v>
      </c>
      <c r="G175" s="150">
        <f>VLOOKUP(B175,SERV.N.DESON!A:E,4,FALSE)</f>
        <v>44.03</v>
      </c>
      <c r="H175" s="24">
        <f t="shared" si="22"/>
        <v>53.81</v>
      </c>
      <c r="I175" s="25">
        <f t="shared" si="20"/>
        <v>537.55999999999995</v>
      </c>
      <c r="J175" s="35"/>
      <c r="K175" s="12"/>
    </row>
    <row r="176" spans="1:11" s="122" customFormat="1" ht="38.25" x14ac:dyDescent="0.2">
      <c r="A176" s="400" t="s">
        <v>26000</v>
      </c>
      <c r="B176" s="173">
        <v>89784</v>
      </c>
      <c r="C176" s="190" t="s">
        <v>25842</v>
      </c>
      <c r="D176" s="15" t="str">
        <f>VLOOKUP(B176,SERV.N.DESON!A:E,2,FALSE)</f>
        <v>TE, PVC, SERIE NORMAL, ESGOTO PREDIAL, DN 50 X 50 MM, JUNTA ELÁSTICA, FORNECIDO E INSTALADO EM RAMAL DE DESCARGA OU RAMAL DE ESGOTO SANITÁRIO. AF_12/2014</v>
      </c>
      <c r="E176" s="190" t="str">
        <f>VLOOKUP(B176,SERV.N.DESON!A:E,3,FALSE)</f>
        <v>UN</v>
      </c>
      <c r="F176" s="38">
        <v>26</v>
      </c>
      <c r="G176" s="150">
        <f>VLOOKUP(B176,SERV.N.DESON!A:E,4,FALSE)</f>
        <v>22.05</v>
      </c>
      <c r="H176" s="24">
        <f t="shared" si="22"/>
        <v>26.95</v>
      </c>
      <c r="I176" s="25">
        <f t="shared" si="20"/>
        <v>700.7</v>
      </c>
      <c r="J176" s="35"/>
      <c r="K176" s="12"/>
    </row>
    <row r="177" spans="1:11" s="122" customFormat="1" ht="14.25" x14ac:dyDescent="0.2">
      <c r="A177" s="541" t="s">
        <v>26001</v>
      </c>
      <c r="B177" s="542"/>
      <c r="C177" s="542"/>
      <c r="D177" s="542"/>
      <c r="E177" s="542"/>
      <c r="F177" s="542"/>
      <c r="G177" s="542"/>
      <c r="H177" s="542"/>
      <c r="I177" s="543"/>
      <c r="J177" s="35"/>
      <c r="K177" s="12"/>
    </row>
    <row r="178" spans="1:11" s="122" customFormat="1" ht="38.25" x14ac:dyDescent="0.2">
      <c r="A178" s="190" t="s">
        <v>26002</v>
      </c>
      <c r="B178" s="190">
        <v>98108</v>
      </c>
      <c r="C178" s="190" t="s">
        <v>25842</v>
      </c>
      <c r="D178" s="15" t="str">
        <f>VLOOKUP(B178,SERV.N.DESON!A:E,2,FALSE)</f>
        <v>CAIXA DE GORDURA DUPLA (CAPACIDADE: 126 L), RETANGULAR, EM ALVENARIA COM BLOCOS DE CONCRETO, DIMENSÕES INTERNAS = 0,4X0,7 M, ALTURA INTERNA = 0,8 M. AF_12/2020</v>
      </c>
      <c r="E178" s="190" t="str">
        <f>VLOOKUP(B178,SERV.N.DESON!A:E,3,FALSE)</f>
        <v>UN</v>
      </c>
      <c r="F178" s="38">
        <v>3</v>
      </c>
      <c r="G178" s="150">
        <f>VLOOKUP(B178,SERV.N.DESON!A:E,4,FALSE)</f>
        <v>449.71</v>
      </c>
      <c r="H178" s="24">
        <f t="shared" ref="H178:H183" si="23">TRUNC(G178*(1+$G$2),2)</f>
        <v>549.67999999999995</v>
      </c>
      <c r="I178" s="25">
        <f t="shared" si="20"/>
        <v>1649.04</v>
      </c>
      <c r="J178" s="35"/>
      <c r="K178" s="12"/>
    </row>
    <row r="179" spans="1:11" s="122" customFormat="1" ht="38.25" x14ac:dyDescent="0.2">
      <c r="A179" s="400" t="s">
        <v>26003</v>
      </c>
      <c r="B179" s="190">
        <v>97902</v>
      </c>
      <c r="C179" s="190" t="s">
        <v>25842</v>
      </c>
      <c r="D179" s="15" t="str">
        <f>VLOOKUP(B179,SERV.N.DESON!A:E,2,FALSE)</f>
        <v>CAIXA ENTERRADA HIDRÁULICA RETANGULAR EM ALVENARIA COM TIJOLOS CERÂMICOS MACIÇOS, DIMENSÕES INTERNAS: 0,6X0,6X0,6 M PARA REDE DE ESGOTO. AF_12/2020</v>
      </c>
      <c r="E179" s="190" t="str">
        <f>VLOOKUP(B179,SERV.N.DESON!A:E,3,FALSE)</f>
        <v>UN</v>
      </c>
      <c r="F179" s="38">
        <v>13</v>
      </c>
      <c r="G179" s="150">
        <f>VLOOKUP(B179,SERV.N.DESON!A:E,4,FALSE)</f>
        <v>562.32000000000005</v>
      </c>
      <c r="H179" s="24">
        <f t="shared" si="23"/>
        <v>687.32</v>
      </c>
      <c r="I179" s="25">
        <f t="shared" si="20"/>
        <v>8935.16</v>
      </c>
      <c r="J179" s="35"/>
      <c r="K179" s="12"/>
    </row>
    <row r="180" spans="1:11" s="122" customFormat="1" ht="38.25" x14ac:dyDescent="0.2">
      <c r="A180" s="400" t="s">
        <v>26004</v>
      </c>
      <c r="B180" s="190">
        <v>97883</v>
      </c>
      <c r="C180" s="190" t="s">
        <v>25842</v>
      </c>
      <c r="D180" s="15" t="str">
        <f>VLOOKUP(B180,SERV.N.DESON!A:E,2,FALSE)</f>
        <v>CAIXA ENTERRADA ELÉTRICA RETANGULAR, EM CONCRETO PRÉ-MOLDADO, FUNDO COM BRITA, DIMENSÕES INTERNAS: 0,6X0,6X0,5 M. AF_12/2020</v>
      </c>
      <c r="E180" s="190" t="str">
        <f>VLOOKUP(B180,SERV.N.DESON!A:E,3,FALSE)</f>
        <v>UN</v>
      </c>
      <c r="F180" s="38">
        <v>20</v>
      </c>
      <c r="G180" s="150">
        <f>VLOOKUP(B180,SERV.N.DESON!A:E,4,FALSE)</f>
        <v>350.7</v>
      </c>
      <c r="H180" s="24">
        <f t="shared" si="23"/>
        <v>428.66</v>
      </c>
      <c r="I180" s="25">
        <f t="shared" si="20"/>
        <v>8573.2000000000007</v>
      </c>
      <c r="J180" s="35"/>
      <c r="K180" s="12"/>
    </row>
    <row r="181" spans="1:11" s="122" customFormat="1" ht="38.25" x14ac:dyDescent="0.2">
      <c r="A181" s="400" t="s">
        <v>26005</v>
      </c>
      <c r="B181" s="190">
        <v>89707</v>
      </c>
      <c r="C181" s="190" t="s">
        <v>25842</v>
      </c>
      <c r="D181" s="15" t="str">
        <f>VLOOKUP(B181,SERV.N.DESON!A:E,2,FALSE)</f>
        <v>CAIXA SIFONADA, PVC, DN 100 X 100 X 50 MM, JUNTA ELÁSTICA, FORNECIDA E INSTALADA EM RAMAL DE DESCARGA OU EM RAMAL DE ESGOTO SANITÁRIO. AF_12/2014</v>
      </c>
      <c r="E181" s="190" t="str">
        <f>VLOOKUP(B181,SERV.N.DESON!A:E,3,FALSE)</f>
        <v>UN</v>
      </c>
      <c r="F181" s="38">
        <v>32</v>
      </c>
      <c r="G181" s="150">
        <f>VLOOKUP(B181,SERV.N.DESON!A:E,4,FALSE)</f>
        <v>40.159999999999997</v>
      </c>
      <c r="H181" s="24">
        <f t="shared" si="23"/>
        <v>49.08</v>
      </c>
      <c r="I181" s="25">
        <f t="shared" si="20"/>
        <v>1570.56</v>
      </c>
      <c r="J181" s="35"/>
      <c r="K181" s="12"/>
    </row>
    <row r="182" spans="1:11" s="122" customFormat="1" ht="25.5" x14ac:dyDescent="0.2">
      <c r="A182" s="400" t="s">
        <v>26006</v>
      </c>
      <c r="B182" s="544" t="str">
        <f>'COMPOSIÇÃO UNITÁRIA'!C163</f>
        <v>CPU 17</v>
      </c>
      <c r="C182" s="545"/>
      <c r="D182" s="15" t="s">
        <v>26007</v>
      </c>
      <c r="E182" s="190" t="s">
        <v>5304</v>
      </c>
      <c r="F182" s="38">
        <v>10</v>
      </c>
      <c r="G182" s="150">
        <f>'COMPOSIÇÃO UNITÁRIA'!H168</f>
        <v>73.290000000000006</v>
      </c>
      <c r="H182" s="24">
        <f t="shared" si="23"/>
        <v>89.58</v>
      </c>
      <c r="I182" s="25">
        <f t="shared" ref="I182:I210" si="24">TRUNC(H182*F182,2)</f>
        <v>895.8</v>
      </c>
      <c r="J182" s="35"/>
      <c r="K182" s="12"/>
    </row>
    <row r="183" spans="1:11" s="122" customFormat="1" ht="38.25" x14ac:dyDescent="0.2">
      <c r="A183" s="400" t="s">
        <v>26008</v>
      </c>
      <c r="B183" s="190">
        <v>89709</v>
      </c>
      <c r="C183" s="190" t="s">
        <v>25842</v>
      </c>
      <c r="D183" s="15" t="str">
        <f>VLOOKUP(B183,SERV.N.DESON!A:E,2,FALSE)</f>
        <v>RALO SIFONADO, PVC, DN 100 X 40 MM, JUNTA SOLDÁVEL, FORNECIDO E INSTALADO EM RAMAL DE DESCARGA OU EM RAMAL DE ESGOTO SANITÁRIO. AF_12/2014</v>
      </c>
      <c r="E183" s="190" t="str">
        <f>VLOOKUP(B183,SERV.N.DESON!A:E,3,FALSE)</f>
        <v>UN</v>
      </c>
      <c r="F183" s="38">
        <v>6</v>
      </c>
      <c r="G183" s="150">
        <f>VLOOKUP(B183,SERV.N.DESON!A:E,4,FALSE)</f>
        <v>15.76</v>
      </c>
      <c r="H183" s="24">
        <f t="shared" si="23"/>
        <v>19.260000000000002</v>
      </c>
      <c r="I183" s="25">
        <f t="shared" si="24"/>
        <v>115.56</v>
      </c>
      <c r="J183" s="35"/>
      <c r="K183" s="12"/>
    </row>
    <row r="184" spans="1:11" s="122" customFormat="1" ht="38.25" x14ac:dyDescent="0.2">
      <c r="A184" s="400" t="s">
        <v>26009</v>
      </c>
      <c r="B184" s="190">
        <v>98077</v>
      </c>
      <c r="C184" s="190" t="s">
        <v>25842</v>
      </c>
      <c r="D184" s="15" t="str">
        <f>VLOOKUP(B184,SERV.N.DESON!A:E,2,FALSE)</f>
        <v>FILTRO ANAERÓBIO RETANGULAR, EM ALVENARIA COM TIJOLOS CERÂMICOS MACIÇOS, DIMENSÕES INTERNAS: 1,6 X 5,6 X 1,67 M, VOLUME ÚTIL: 10752 L (PARA 103 CONTRIBUINTES). AF_12/2020</v>
      </c>
      <c r="E184" s="190" t="str">
        <f>VLOOKUP(B184,SERV.N.DESON!A:E,3,FALSE)</f>
        <v>UN</v>
      </c>
      <c r="F184" s="38">
        <v>1</v>
      </c>
      <c r="G184" s="150">
        <f>VLOOKUP(B184,SERV.N.DESON!A:E,4,FALSE)</f>
        <v>17599.29</v>
      </c>
      <c r="H184" s="24">
        <f>TRUNC(G184*(1+$G$2),2)</f>
        <v>21511.61</v>
      </c>
      <c r="I184" s="25">
        <f t="shared" si="24"/>
        <v>21511.61</v>
      </c>
      <c r="J184" s="35"/>
      <c r="K184" s="12"/>
    </row>
    <row r="185" spans="1:11" s="122" customFormat="1" ht="38.25" x14ac:dyDescent="0.2">
      <c r="A185" s="400" t="s">
        <v>26010</v>
      </c>
      <c r="B185" s="238">
        <v>98069</v>
      </c>
      <c r="C185" s="190" t="s">
        <v>25842</v>
      </c>
      <c r="D185" s="15" t="str">
        <f>VLOOKUP(B185,SERV.N.DESON!A:E,2,FALSE)</f>
        <v>TANQUE SÉPTICO RETANGULAR, EM ALVENARIA COM TIJOLOS CERÂMICOS MACIÇOS, DIMENSÕES INTERNAS: 1,6 X 4,4 X 1,8 M, VOLUME ÚTIL: 9856 L (PARA 68 CONTRIBUINTES). AF_12/2020</v>
      </c>
      <c r="E185" s="190" t="str">
        <f>VLOOKUP(B185,SERV.N.DESON!A:E,3,FALSE)</f>
        <v>UN</v>
      </c>
      <c r="F185" s="38">
        <v>1</v>
      </c>
      <c r="G185" s="150">
        <f>VLOOKUP(B185,SERV.N.DESON!A:E,4,FALSE)</f>
        <v>12995.11</v>
      </c>
      <c r="H185" s="24">
        <f>TRUNC(G185*(1+$G$2),2)</f>
        <v>15883.92</v>
      </c>
      <c r="I185" s="25">
        <f t="shared" si="24"/>
        <v>15883.92</v>
      </c>
      <c r="J185" s="35"/>
      <c r="K185" s="12"/>
    </row>
    <row r="186" spans="1:11" s="122" customFormat="1" ht="38.25" x14ac:dyDescent="0.2">
      <c r="A186" s="400" t="s">
        <v>26011</v>
      </c>
      <c r="B186" s="238">
        <v>98081</v>
      </c>
      <c r="C186" s="190" t="s">
        <v>25842</v>
      </c>
      <c r="D186" s="15" t="str">
        <f>VLOOKUP(B186,SERV.N.DESON!A:E,2,FALSE)</f>
        <v>SUMIDOURO RETANGULAR, EM ALVENARIA COM TIJOLOS CERÂMICOS MACIÇOS, DIMENSÕES INTERNAS: 1,6 X 5,8 X 3,0 M, ÁREA DE INFILTRAÇÃO: 50 M² (PARA 20 CONTRIBUINTES). AF_12/2020</v>
      </c>
      <c r="E186" s="190" t="str">
        <f>VLOOKUP(B186,SERV.N.DESON!A:E,3,FALSE)</f>
        <v>UN</v>
      </c>
      <c r="F186" s="38">
        <v>2</v>
      </c>
      <c r="G186" s="150">
        <f>VLOOKUP(B186,SERV.N.DESON!A:E,4,FALSE)</f>
        <v>15104.24</v>
      </c>
      <c r="H186" s="24">
        <f>TRUNC(G186*(1+$G$2),2)</f>
        <v>18461.91</v>
      </c>
      <c r="I186" s="25">
        <f t="shared" si="24"/>
        <v>36923.82</v>
      </c>
      <c r="J186" s="35"/>
      <c r="K186" s="12"/>
    </row>
    <row r="187" spans="1:11" s="122" customFormat="1" ht="14.25" x14ac:dyDescent="0.2">
      <c r="A187" s="400" t="s">
        <v>26012</v>
      </c>
      <c r="B187" s="544" t="str">
        <f>'COMPOSIÇÃO UNITÁRIA'!C170</f>
        <v>CPU 61</v>
      </c>
      <c r="C187" s="545"/>
      <c r="D187" s="15" t="s">
        <v>26651</v>
      </c>
      <c r="E187" s="190" t="s">
        <v>5304</v>
      </c>
      <c r="F187" s="193">
        <v>1</v>
      </c>
      <c r="G187" s="150">
        <f>'COMPOSIÇÃO UNITÁRIA'!H172</f>
        <v>32000</v>
      </c>
      <c r="H187" s="25">
        <f>TRUNC(G187*(1+$G$2),2)</f>
        <v>39113.599999999999</v>
      </c>
      <c r="I187" s="25">
        <f t="shared" si="24"/>
        <v>39113.599999999999</v>
      </c>
      <c r="J187" s="35"/>
      <c r="K187" s="12"/>
    </row>
    <row r="188" spans="1:11" s="122" customFormat="1" ht="14.25" x14ac:dyDescent="0.2">
      <c r="A188" s="541" t="s">
        <v>26013</v>
      </c>
      <c r="B188" s="542"/>
      <c r="C188" s="542"/>
      <c r="D188" s="542"/>
      <c r="E188" s="542"/>
      <c r="F188" s="542"/>
      <c r="G188" s="542"/>
      <c r="H188" s="542"/>
      <c r="I188" s="543"/>
      <c r="J188" s="35"/>
      <c r="K188" s="12"/>
    </row>
    <row r="189" spans="1:11" s="122" customFormat="1" ht="38.25" x14ac:dyDescent="0.2">
      <c r="A189" s="190" t="s">
        <v>26014</v>
      </c>
      <c r="B189" s="190">
        <v>86931</v>
      </c>
      <c r="C189" s="190" t="s">
        <v>25842</v>
      </c>
      <c r="D189" s="15" t="str">
        <f>VLOOKUP(B189,SERV.N.DESON!A:E,2,FALSE)</f>
        <v>VASO SANITÁRIO SIFONADO COM CAIXA ACOPLADA LOUÇA BRANCA, INCLUSO ENGATE FLEXÍVEL EM PLÁSTICO BRANCO, 1/2  X 40CM - FORNECIMENTO E INSTALAÇÃO. AF_01/2020</v>
      </c>
      <c r="E189" s="190" t="str">
        <f>VLOOKUP(B189,SERV.N.DESON!A:E,3,FALSE)</f>
        <v>UN</v>
      </c>
      <c r="F189" s="38">
        <v>6</v>
      </c>
      <c r="G189" s="150">
        <f>VLOOKUP(B189,SERV.N.DESON!A:E,4,FALSE)</f>
        <v>460.08</v>
      </c>
      <c r="H189" s="24">
        <f t="shared" ref="H189:H200" si="25">TRUNC(G189*(1+$G$2),2)</f>
        <v>562.35</v>
      </c>
      <c r="I189" s="25">
        <f t="shared" si="24"/>
        <v>3374.1</v>
      </c>
      <c r="J189" s="35"/>
      <c r="K189" s="12"/>
    </row>
    <row r="190" spans="1:11" s="122" customFormat="1" ht="51" x14ac:dyDescent="0.2">
      <c r="A190" s="400" t="s">
        <v>26015</v>
      </c>
      <c r="B190" s="190">
        <v>95472</v>
      </c>
      <c r="C190" s="190" t="s">
        <v>25842</v>
      </c>
      <c r="D190" s="15" t="str">
        <f>VLOOKUP(B190,SERV.N.DESON!A:E,2,FALSE)</f>
        <v>VASO SANITARIO SIFONADO CONVENCIONAL PARA PCD SEM FURO FRONTAL COM LOUÇA BRANCA SEM ASSENTO, INCLUSO CONJUNTO DE LIGAÇÃO PARA BACIA SANITÁRIA AJUSTÁVEL - FORNECIMENTO E INSTALAÇÃO. AF_01/2020</v>
      </c>
      <c r="E190" s="190" t="str">
        <f>VLOOKUP(B190,SERV.N.DESON!A:E,3,FALSE)</f>
        <v>UN</v>
      </c>
      <c r="F190" s="38">
        <v>2</v>
      </c>
      <c r="G190" s="150">
        <f>VLOOKUP(B190,SERV.N.DESON!A:E,4,FALSE)</f>
        <v>707.21</v>
      </c>
      <c r="H190" s="24">
        <f t="shared" si="25"/>
        <v>864.42</v>
      </c>
      <c r="I190" s="25">
        <f t="shared" si="24"/>
        <v>1728.84</v>
      </c>
      <c r="J190" s="35"/>
      <c r="K190" s="12"/>
    </row>
    <row r="191" spans="1:11" s="122" customFormat="1" ht="25.5" x14ac:dyDescent="0.2">
      <c r="A191" s="400" t="s">
        <v>26016</v>
      </c>
      <c r="B191" s="190">
        <v>100874</v>
      </c>
      <c r="C191" s="190" t="s">
        <v>25842</v>
      </c>
      <c r="D191" s="15" t="str">
        <f>VLOOKUP(B191,SERV.N.DESON!A:E,2,FALSE)</f>
        <v>PUXADOR PARA PCD, FIXADO NA PORTA - FORNECIMENTO E INSTALAÇÃO. AF_01/2020</v>
      </c>
      <c r="E191" s="190" t="str">
        <f>VLOOKUP(B191,SERV.N.DESON!A:E,3,FALSE)</f>
        <v>UN</v>
      </c>
      <c r="F191" s="38">
        <v>2</v>
      </c>
      <c r="G191" s="150">
        <f>VLOOKUP(B191,SERV.N.DESON!A:E,4,FALSE)</f>
        <v>342.6</v>
      </c>
      <c r="H191" s="24">
        <f t="shared" si="25"/>
        <v>418.75</v>
      </c>
      <c r="I191" s="25">
        <f t="shared" si="24"/>
        <v>837.5</v>
      </c>
      <c r="J191" s="35"/>
      <c r="K191" s="12"/>
    </row>
    <row r="192" spans="1:11" s="122" customFormat="1" ht="26.25" customHeight="1" x14ac:dyDescent="0.2">
      <c r="A192" s="400" t="s">
        <v>26017</v>
      </c>
      <c r="B192" s="190">
        <v>86911</v>
      </c>
      <c r="C192" s="190" t="s">
        <v>25842</v>
      </c>
      <c r="D192" s="15" t="str">
        <f>VLOOKUP(B192,SERV.N.DESON!A:E,2,FALSE)</f>
        <v>TORNEIRA CROMADA LONGA, DE PAREDE, 1/2 OU 3/4, PARA PIA DE COZINHA, PADRÃO POPULAR - FORNECIMENTO E INSTALAÇÃO. AF_01/2020</v>
      </c>
      <c r="E192" s="190" t="str">
        <f>VLOOKUP(B192,SERV.N.DESON!A:E,3,FALSE)</f>
        <v>UN</v>
      </c>
      <c r="F192" s="38">
        <v>7</v>
      </c>
      <c r="G192" s="150">
        <f>VLOOKUP(B192,SERV.N.DESON!A:E,4,FALSE)</f>
        <v>76.3</v>
      </c>
      <c r="H192" s="24">
        <f t="shared" si="25"/>
        <v>93.26</v>
      </c>
      <c r="I192" s="25">
        <f t="shared" si="24"/>
        <v>652.82000000000005</v>
      </c>
      <c r="J192" s="35"/>
      <c r="K192" s="12"/>
    </row>
    <row r="193" spans="1:11" s="122" customFormat="1" ht="26.25" customHeight="1" x14ac:dyDescent="0.2">
      <c r="A193" s="400" t="s">
        <v>26018</v>
      </c>
      <c r="B193" s="190">
        <v>86913</v>
      </c>
      <c r="C193" s="190" t="s">
        <v>25842</v>
      </c>
      <c r="D193" s="15" t="str">
        <f>VLOOKUP(B193,SERV.N.DESON!A:E,2,FALSE)</f>
        <v>TORNEIRA CROMADA 1/2 OU 3/4 PARA TANQUE, PADRÃO POPULAR - FORNECIMENTO E INSTALAÇÃO. AF_01/2020</v>
      </c>
      <c r="E193" s="190" t="str">
        <f>VLOOKUP(B193,SERV.N.DESON!A:E,3,FALSE)</f>
        <v>UN</v>
      </c>
      <c r="F193" s="38">
        <v>3</v>
      </c>
      <c r="G193" s="150">
        <f>VLOOKUP(B193,SERV.N.DESON!A:E,4,FALSE)</f>
        <v>47.64</v>
      </c>
      <c r="H193" s="24">
        <f t="shared" si="25"/>
        <v>58.23</v>
      </c>
      <c r="I193" s="25">
        <f t="shared" si="24"/>
        <v>174.69</v>
      </c>
      <c r="J193" s="35"/>
      <c r="K193" s="12"/>
    </row>
    <row r="194" spans="1:11" s="122" customFormat="1" ht="26.25" customHeight="1" x14ac:dyDescent="0.2">
      <c r="A194" s="400" t="s">
        <v>26019</v>
      </c>
      <c r="B194" s="561" t="str">
        <f>'COMPOSIÇÃO UNITÁRIA'!C174</f>
        <v>CPU 18</v>
      </c>
      <c r="C194" s="561"/>
      <c r="D194" s="15" t="s">
        <v>26020</v>
      </c>
      <c r="E194" s="464" t="s">
        <v>5304</v>
      </c>
      <c r="F194" s="38">
        <v>5</v>
      </c>
      <c r="G194" s="150">
        <f>'COMPOSIÇÃO UNITÁRIA'!H180</f>
        <v>782.11000000000013</v>
      </c>
      <c r="H194" s="24">
        <f t="shared" si="25"/>
        <v>955.97</v>
      </c>
      <c r="I194" s="25">
        <f t="shared" si="24"/>
        <v>4779.8500000000004</v>
      </c>
      <c r="J194" s="35"/>
      <c r="K194" s="12"/>
    </row>
    <row r="195" spans="1:11" s="122" customFormat="1" ht="25.5" x14ac:dyDescent="0.2">
      <c r="A195" s="400" t="s">
        <v>26021</v>
      </c>
      <c r="B195" s="190">
        <v>86872</v>
      </c>
      <c r="C195" s="190" t="s">
        <v>25842</v>
      </c>
      <c r="D195" s="15" t="str">
        <f>VLOOKUP(B195,SERV.N.DESON!A:E,2,FALSE)</f>
        <v>TANQUE DE LOUÇA BRANCA COM COLUNA, 30L OU EQUIVALENTE - FORNECIMENTO E INSTALAÇÃO. AF_01/2020</v>
      </c>
      <c r="E195" s="190" t="str">
        <f>VLOOKUP(B195,SERV.N.DESON!A:E,3,FALSE)</f>
        <v>UN</v>
      </c>
      <c r="F195" s="38">
        <v>3</v>
      </c>
      <c r="G195" s="150">
        <f>VLOOKUP(B195,SERV.N.DESON!A:E,4,FALSE)</f>
        <v>661.84</v>
      </c>
      <c r="H195" s="24">
        <f t="shared" si="25"/>
        <v>808.96</v>
      </c>
      <c r="I195" s="25">
        <f t="shared" si="24"/>
        <v>2426.88</v>
      </c>
      <c r="J195" s="35"/>
      <c r="K195" s="12"/>
    </row>
    <row r="196" spans="1:11" s="122" customFormat="1" ht="51" x14ac:dyDescent="0.2">
      <c r="A196" s="400" t="s">
        <v>26022</v>
      </c>
      <c r="B196" s="190">
        <v>86943</v>
      </c>
      <c r="C196" s="190" t="s">
        <v>25842</v>
      </c>
      <c r="D196" s="15" t="str">
        <f>VLOOKUP(B196,SERV.N.DESON!A:E,2,FALSE)</f>
        <v>LAVATÓRIO LOUÇA BRANCA SUSPENSO, 29,5 X 39CM OU EQUIVALENTE, PADRÃO POPULAR, INCLUSO SIFÃO FLEXÍVEL EM PVC, VÁLVULA E ENGATE FLEXÍVEL 30CM EM PLÁSTICO E TORNEIRA CROMADA DE MESA, PADRÃO POPULAR - FORNECIMENTO E INSTALAÇÃO. AF_01/2020</v>
      </c>
      <c r="E196" s="190" t="str">
        <f>VLOOKUP(B196,SERV.N.DESON!A:E,3,FALSE)</f>
        <v>UN</v>
      </c>
      <c r="F196" s="38">
        <v>2</v>
      </c>
      <c r="G196" s="150">
        <f>VLOOKUP(B196,SERV.N.DESON!A:E,4,FALSE)</f>
        <v>232.68</v>
      </c>
      <c r="H196" s="24">
        <f t="shared" si="25"/>
        <v>284.39999999999998</v>
      </c>
      <c r="I196" s="25">
        <f t="shared" si="24"/>
        <v>568.79999999999995</v>
      </c>
      <c r="J196" s="35"/>
      <c r="K196" s="12"/>
    </row>
    <row r="197" spans="1:11" s="122" customFormat="1" ht="26.25" customHeight="1" x14ac:dyDescent="0.2">
      <c r="A197" s="400" t="s">
        <v>26023</v>
      </c>
      <c r="B197" s="561" t="str">
        <f>'COMPOSIÇÃO UNITÁRIA'!C182</f>
        <v>CPU 19</v>
      </c>
      <c r="C197" s="561"/>
      <c r="D197" s="15" t="s">
        <v>26024</v>
      </c>
      <c r="E197" s="190" t="s">
        <v>5570</v>
      </c>
      <c r="F197" s="38">
        <f>1.2*0.6*4+0.4*0.6*6+0.8*0.6</f>
        <v>4.8000000000000007</v>
      </c>
      <c r="G197" s="150">
        <f>'COMPOSIÇÃO UNITÁRIA'!H188</f>
        <v>587.68999999999994</v>
      </c>
      <c r="H197" s="24">
        <f t="shared" si="25"/>
        <v>718.33</v>
      </c>
      <c r="I197" s="25">
        <f t="shared" si="24"/>
        <v>3447.98</v>
      </c>
      <c r="J197" s="35"/>
      <c r="K197" s="12"/>
    </row>
    <row r="198" spans="1:11" s="122" customFormat="1" ht="63.75" x14ac:dyDescent="0.2">
      <c r="A198" s="400" t="s">
        <v>26025</v>
      </c>
      <c r="B198" s="561" t="str">
        <f>'COMPOSIÇÃO UNITÁRIA'!C190</f>
        <v>CPU 20</v>
      </c>
      <c r="C198" s="561"/>
      <c r="D198" s="15" t="s">
        <v>26026</v>
      </c>
      <c r="E198" s="190" t="s">
        <v>26399</v>
      </c>
      <c r="F198" s="38">
        <v>2</v>
      </c>
      <c r="G198" s="150">
        <f>'COMPOSIÇÃO UNITÁRIA'!H204</f>
        <v>1982.2</v>
      </c>
      <c r="H198" s="24">
        <f t="shared" si="25"/>
        <v>2422.84</v>
      </c>
      <c r="I198" s="25">
        <f t="shared" si="24"/>
        <v>4845.68</v>
      </c>
      <c r="J198" s="35"/>
      <c r="K198" s="12"/>
    </row>
    <row r="199" spans="1:11" s="122" customFormat="1" ht="63.75" x14ac:dyDescent="0.2">
      <c r="A199" s="400" t="s">
        <v>26027</v>
      </c>
      <c r="B199" s="561" t="str">
        <f>'COMPOSIÇÃO UNITÁRIA'!C206</f>
        <v>CPU 21</v>
      </c>
      <c r="C199" s="561"/>
      <c r="D199" s="15" t="s">
        <v>26028</v>
      </c>
      <c r="E199" s="190" t="s">
        <v>26399</v>
      </c>
      <c r="F199" s="38">
        <v>2</v>
      </c>
      <c r="G199" s="150">
        <f>'COMPOSIÇÃO UNITÁRIA'!H220</f>
        <v>829.58999999999992</v>
      </c>
      <c r="H199" s="24">
        <f t="shared" si="25"/>
        <v>1014</v>
      </c>
      <c r="I199" s="25">
        <f t="shared" si="24"/>
        <v>2028</v>
      </c>
      <c r="J199" s="35"/>
      <c r="K199" s="12"/>
    </row>
    <row r="200" spans="1:11" s="122" customFormat="1" ht="63.75" x14ac:dyDescent="0.2">
      <c r="A200" s="400" t="s">
        <v>26029</v>
      </c>
      <c r="B200" s="561" t="str">
        <f>'COMPOSIÇÃO UNITÁRIA'!C222</f>
        <v>CPU 22</v>
      </c>
      <c r="C200" s="561"/>
      <c r="D200" s="15" t="s">
        <v>26030</v>
      </c>
      <c r="E200" s="400" t="s">
        <v>26399</v>
      </c>
      <c r="F200" s="38">
        <v>1</v>
      </c>
      <c r="G200" s="150">
        <f>'COMPOSIÇÃO UNITÁRIA'!H234</f>
        <v>2544.1999999999998</v>
      </c>
      <c r="H200" s="24">
        <f t="shared" si="25"/>
        <v>3109.77</v>
      </c>
      <c r="I200" s="25">
        <f t="shared" si="24"/>
        <v>3109.77</v>
      </c>
      <c r="J200" s="35"/>
      <c r="K200" s="12"/>
    </row>
    <row r="201" spans="1:11" s="122" customFormat="1" ht="63.75" x14ac:dyDescent="0.2">
      <c r="A201" s="400" t="s">
        <v>26031</v>
      </c>
      <c r="B201" s="544" t="str">
        <f>'COMPOSIÇÃO UNITÁRIA'!C236</f>
        <v>CPU 23</v>
      </c>
      <c r="C201" s="545"/>
      <c r="D201" s="15" t="s">
        <v>26032</v>
      </c>
      <c r="E201" s="400" t="s">
        <v>26399</v>
      </c>
      <c r="F201" s="38">
        <v>2</v>
      </c>
      <c r="G201" s="150">
        <f>'COMPOSIÇÃO UNITÁRIA'!H250</f>
        <v>1129.82</v>
      </c>
      <c r="H201" s="24">
        <f t="shared" ref="H201:H210" si="26">TRUNC(G201*(1+$G$2),2)</f>
        <v>1380.97</v>
      </c>
      <c r="I201" s="25">
        <f t="shared" si="24"/>
        <v>2761.94</v>
      </c>
      <c r="J201" s="35"/>
      <c r="K201" s="12"/>
    </row>
    <row r="202" spans="1:11" s="122" customFormat="1" ht="38.25" x14ac:dyDescent="0.2">
      <c r="A202" s="400" t="s">
        <v>26033</v>
      </c>
      <c r="B202" s="544" t="str">
        <f>'COMPOSIÇÃO UNITÁRIA'!C252</f>
        <v>CPU 24</v>
      </c>
      <c r="C202" s="545"/>
      <c r="D202" s="15" t="s">
        <v>26034</v>
      </c>
      <c r="E202" s="190" t="s">
        <v>5237</v>
      </c>
      <c r="F202" s="38">
        <f>3.35+3.2+0.72+0.85+0.58+2.19+1.5+3.6+1.2+4.15+5.9+5.82+4.8+1.9+0.8+0.5+0.95+1.5+1.5+0.95+0.5+1.9+2.62+2.5</f>
        <v>53.48</v>
      </c>
      <c r="G202" s="150">
        <f>'COMPOSIÇÃO UNITÁRIA'!H259</f>
        <v>1323.45</v>
      </c>
      <c r="H202" s="24">
        <f t="shared" si="26"/>
        <v>1617.65</v>
      </c>
      <c r="I202" s="25">
        <f t="shared" si="24"/>
        <v>86511.92</v>
      </c>
      <c r="J202" s="35"/>
      <c r="K202" s="12"/>
    </row>
    <row r="203" spans="1:11" s="122" customFormat="1" ht="38.25" x14ac:dyDescent="0.2">
      <c r="A203" s="400" t="s">
        <v>26035</v>
      </c>
      <c r="B203" s="544" t="str">
        <f>'COMPOSIÇÃO UNITÁRIA'!C261</f>
        <v>CPU 25</v>
      </c>
      <c r="C203" s="545"/>
      <c r="D203" s="15" t="s">
        <v>26036</v>
      </c>
      <c r="E203" s="190" t="s">
        <v>5304</v>
      </c>
      <c r="F203" s="38">
        <v>2</v>
      </c>
      <c r="G203" s="150">
        <f>'COMPOSIÇÃO UNITÁRIA'!H269</f>
        <v>605.16999999999996</v>
      </c>
      <c r="H203" s="24">
        <f t="shared" si="26"/>
        <v>739.69</v>
      </c>
      <c r="I203" s="25">
        <f t="shared" si="24"/>
        <v>1479.38</v>
      </c>
      <c r="J203" s="35"/>
      <c r="K203" s="12"/>
    </row>
    <row r="204" spans="1:11" s="122" customFormat="1" ht="38.25" x14ac:dyDescent="0.2">
      <c r="A204" s="400" t="s">
        <v>26037</v>
      </c>
      <c r="B204" s="544" t="str">
        <f>'COMPOSIÇÃO UNITÁRIA'!C271</f>
        <v>CPU 26</v>
      </c>
      <c r="C204" s="545"/>
      <c r="D204" s="15" t="s">
        <v>26038</v>
      </c>
      <c r="E204" s="190" t="s">
        <v>5304</v>
      </c>
      <c r="F204" s="38">
        <v>7</v>
      </c>
      <c r="G204" s="150">
        <f>'COMPOSIÇÃO UNITÁRIA'!H279</f>
        <v>1298.18</v>
      </c>
      <c r="H204" s="24">
        <f t="shared" si="26"/>
        <v>1586.76</v>
      </c>
      <c r="I204" s="25">
        <f t="shared" si="24"/>
        <v>11107.32</v>
      </c>
      <c r="J204" s="35"/>
      <c r="K204" s="12"/>
    </row>
    <row r="205" spans="1:11" s="122" customFormat="1" ht="38.25" x14ac:dyDescent="0.2">
      <c r="A205" s="400" t="s">
        <v>26039</v>
      </c>
      <c r="B205" s="544" t="str">
        <f>'COMPOSIÇÃO UNITÁRIA'!C281</f>
        <v>CPU 27</v>
      </c>
      <c r="C205" s="545"/>
      <c r="D205" s="15" t="s">
        <v>26040</v>
      </c>
      <c r="E205" s="190" t="s">
        <v>5304</v>
      </c>
      <c r="F205" s="38">
        <v>1</v>
      </c>
      <c r="G205" s="150">
        <f>'COMPOSIÇÃO UNITÁRIA'!H289</f>
        <v>3505.46</v>
      </c>
      <c r="H205" s="24">
        <f t="shared" si="26"/>
        <v>4284.72</v>
      </c>
      <c r="I205" s="25">
        <f t="shared" si="24"/>
        <v>4284.72</v>
      </c>
      <c r="J205" s="35"/>
      <c r="K205" s="12"/>
    </row>
    <row r="206" spans="1:11" s="122" customFormat="1" ht="25.5" customHeight="1" x14ac:dyDescent="0.2">
      <c r="A206" s="400" t="s">
        <v>26041</v>
      </c>
      <c r="B206" s="190">
        <v>100860</v>
      </c>
      <c r="C206" s="190" t="s">
        <v>25842</v>
      </c>
      <c r="D206" s="15" t="str">
        <f>VLOOKUP(B206,SERV.N.DESON!A:E,2,FALSE)</f>
        <v>CHUVEIRO ELÉTRICO COMUM CORPO PLÁSTICO, TIPO DUCHA  FORNECIMENTO E INSTALAÇÃO. AF_01/2020</v>
      </c>
      <c r="E206" s="190" t="str">
        <f>VLOOKUP(B206,SERV.N.DESON!A:E,3,FALSE)</f>
        <v>UN</v>
      </c>
      <c r="F206" s="38">
        <v>6</v>
      </c>
      <c r="G206" s="150">
        <f>VLOOKUP(B206,SERV.N.DESON!A:E,4,FALSE)</f>
        <v>86.55</v>
      </c>
      <c r="H206" s="24">
        <f t="shared" si="26"/>
        <v>105.79</v>
      </c>
      <c r="I206" s="25">
        <f t="shared" si="24"/>
        <v>634.74</v>
      </c>
      <c r="J206" s="35"/>
      <c r="K206" s="12"/>
    </row>
    <row r="207" spans="1:11" s="122" customFormat="1" ht="25.5" x14ac:dyDescent="0.2">
      <c r="A207" s="400" t="s">
        <v>26042</v>
      </c>
      <c r="B207" s="190">
        <v>100875</v>
      </c>
      <c r="C207" s="190" t="s">
        <v>25842</v>
      </c>
      <c r="D207" s="15" t="str">
        <f>VLOOKUP(B207,SERV.N.DESON!A:E,2,FALSE)</f>
        <v>BANCO ARTICULADO, EM ACO INOX, PARA PCD, FIXADO NA PAREDE - FORNECIMENTO E INSTALAÇÃO. AF_01/2020</v>
      </c>
      <c r="E207" s="190" t="str">
        <f>VLOOKUP(B207,SERV.N.DESON!A:E,3,FALSE)</f>
        <v>UN</v>
      </c>
      <c r="F207" s="38">
        <v>2</v>
      </c>
      <c r="G207" s="150">
        <f>VLOOKUP(B207,SERV.N.DESON!A:E,4,FALSE)</f>
        <v>1229.0899999999999</v>
      </c>
      <c r="H207" s="24">
        <f t="shared" si="26"/>
        <v>1502.31</v>
      </c>
      <c r="I207" s="25">
        <f t="shared" si="24"/>
        <v>3004.62</v>
      </c>
      <c r="J207" s="35"/>
      <c r="K207" s="12"/>
    </row>
    <row r="208" spans="1:11" s="122" customFormat="1" ht="25.5" x14ac:dyDescent="0.2">
      <c r="A208" s="400" t="s">
        <v>26043</v>
      </c>
      <c r="B208" s="190">
        <v>100863</v>
      </c>
      <c r="C208" s="190" t="s">
        <v>25842</v>
      </c>
      <c r="D208" s="15" t="str">
        <f>VLOOKUP(B208,SERV.N.DESON!A:E,2,FALSE)</f>
        <v>BARRA DE APOIO EM "L", EM ACO INOX POLIDO 70 X 70 CM, FIXADA NA PAREDE - FORNECIMENTO E INSTALACAO. AF_01/2020</v>
      </c>
      <c r="E208" s="190" t="str">
        <f>VLOOKUP(B208,SERV.N.DESON!A:E,3,FALSE)</f>
        <v>UN</v>
      </c>
      <c r="F208" s="38">
        <v>2</v>
      </c>
      <c r="G208" s="150">
        <f>VLOOKUP(B208,SERV.N.DESON!A:E,4,FALSE)</f>
        <v>670.9</v>
      </c>
      <c r="H208" s="24">
        <f t="shared" si="26"/>
        <v>820.04</v>
      </c>
      <c r="I208" s="25">
        <f t="shared" si="24"/>
        <v>1640.08</v>
      </c>
      <c r="J208" s="35"/>
      <c r="K208" s="12"/>
    </row>
    <row r="209" spans="1:11" s="122" customFormat="1" ht="25.5" x14ac:dyDescent="0.2">
      <c r="A209" s="400" t="s">
        <v>26044</v>
      </c>
      <c r="B209" s="190">
        <v>100869</v>
      </c>
      <c r="C209" s="190" t="s">
        <v>25842</v>
      </c>
      <c r="D209" s="15" t="str">
        <f>VLOOKUP(B209,SERV.N.DESON!A:E,2,FALSE)</f>
        <v>BARRA DE APOIO RETA, EM ACO INOX POLIDO, COMPRIMENTO 90 CM,  FIXADA NA PAREDE - FORNECIMENTO E INSTALAÇÃO. AF_01/2020</v>
      </c>
      <c r="E209" s="190" t="str">
        <f>VLOOKUP(B209,SERV.N.DESON!A:E,3,FALSE)</f>
        <v>UN</v>
      </c>
      <c r="F209" s="38">
        <v>22</v>
      </c>
      <c r="G209" s="150">
        <f>VLOOKUP(B209,SERV.N.DESON!A:E,4,FALSE)</f>
        <v>391.57</v>
      </c>
      <c r="H209" s="24">
        <f t="shared" si="26"/>
        <v>478.61</v>
      </c>
      <c r="I209" s="25">
        <f t="shared" si="24"/>
        <v>10529.42</v>
      </c>
      <c r="J209" s="35"/>
      <c r="K209" s="12"/>
    </row>
    <row r="210" spans="1:11" s="122" customFormat="1" ht="26.25" thickBot="1" x14ac:dyDescent="0.25">
      <c r="A210" s="400" t="s">
        <v>26045</v>
      </c>
      <c r="B210" s="190">
        <v>100865</v>
      </c>
      <c r="C210" s="190" t="s">
        <v>25842</v>
      </c>
      <c r="D210" s="15" t="str">
        <f>VLOOKUP(B210,SERV.N.DESON!A:E,2,FALSE)</f>
        <v>BARRA DE APOIO LATERAL ARTICULADA, COM TRAVA, EM ACO INOX POLIDO, FIXADA NA PAREDE - FORNECIMENTO E INSTALAÇÃO. AF_01/2020</v>
      </c>
      <c r="E210" s="190" t="str">
        <f>VLOOKUP(B210,SERV.N.DESON!A:E,3,FALSE)</f>
        <v>UN</v>
      </c>
      <c r="F210" s="38">
        <v>4</v>
      </c>
      <c r="G210" s="150">
        <f>VLOOKUP(B210,SERV.N.DESON!A:E,4,FALSE)</f>
        <v>666.72</v>
      </c>
      <c r="H210" s="24">
        <f t="shared" si="26"/>
        <v>814.93</v>
      </c>
      <c r="I210" s="25">
        <f t="shared" si="24"/>
        <v>3259.72</v>
      </c>
      <c r="J210" s="35"/>
      <c r="K210" s="12"/>
    </row>
    <row r="211" spans="1:11" s="122" customFormat="1" ht="15.75" thickBot="1" x14ac:dyDescent="0.25">
      <c r="A211" s="264"/>
      <c r="B211" s="34"/>
      <c r="C211" s="34"/>
      <c r="D211" s="551" t="s">
        <v>25851</v>
      </c>
      <c r="E211" s="551"/>
      <c r="F211" s="551"/>
      <c r="G211" s="551"/>
      <c r="H211" s="552"/>
      <c r="I211" s="265">
        <f>SUM(I118:I210)</f>
        <v>358851.61999999994</v>
      </c>
      <c r="J211" s="35"/>
      <c r="K211" s="12"/>
    </row>
    <row r="212" spans="1:11" s="122" customFormat="1" ht="15.75" thickBot="1" x14ac:dyDescent="0.25">
      <c r="A212" s="261"/>
      <c r="B212" s="10"/>
      <c r="C212" s="10"/>
      <c r="D212" s="155"/>
      <c r="E212" s="155"/>
      <c r="F212" s="155"/>
      <c r="G212" s="155"/>
      <c r="H212" s="155"/>
      <c r="I212" s="262"/>
      <c r="J212" s="35"/>
      <c r="K212" s="12"/>
    </row>
    <row r="213" spans="1:11" s="122" customFormat="1" thickBot="1" x14ac:dyDescent="0.25">
      <c r="A213" s="260">
        <v>9</v>
      </c>
      <c r="B213" s="521" t="s">
        <v>26046</v>
      </c>
      <c r="C213" s="522"/>
      <c r="D213" s="522"/>
      <c r="E213" s="522"/>
      <c r="F213" s="522"/>
      <c r="G213" s="522"/>
      <c r="H213" s="522"/>
      <c r="I213" s="538"/>
      <c r="J213" s="35"/>
      <c r="K213" s="12"/>
    </row>
    <row r="214" spans="1:11" s="122" customFormat="1" ht="25.5" x14ac:dyDescent="0.2">
      <c r="A214" s="18" t="s">
        <v>26047</v>
      </c>
      <c r="B214" s="508">
        <v>91940</v>
      </c>
      <c r="C214" s="18" t="s">
        <v>25842</v>
      </c>
      <c r="D214" s="15" t="str">
        <f>VLOOKUP(B214,SERV.N.DESON!A:E,2,FALSE)</f>
        <v>CAIXA RETANGULAR 4" X 2" MÉDIA (1,30 M DO PISO), PVC, INSTALADA EM PAREDE - FORNECIMENTO E INSTALAÇÃO. AF_12/2015</v>
      </c>
      <c r="E214" s="508" t="str">
        <f>VLOOKUP(B214,SERV.N.DESON!A:E,3,FALSE)</f>
        <v>UN</v>
      </c>
      <c r="F214" s="40">
        <v>430</v>
      </c>
      <c r="G214" s="150">
        <f>VLOOKUP(B214,SERV.N.DESON!A:E,4,FALSE)</f>
        <v>12.3</v>
      </c>
      <c r="H214" s="24">
        <f t="shared" ref="H214:H215" si="27">TRUNC(G214*(1+$G$2),2)</f>
        <v>15.03</v>
      </c>
      <c r="I214" s="25">
        <f t="shared" ref="I214:I215" si="28">TRUNC(H214*F214,2)</f>
        <v>6462.9</v>
      </c>
      <c r="J214" s="35"/>
      <c r="K214" s="12"/>
    </row>
    <row r="215" spans="1:11" s="122" customFormat="1" ht="25.5" x14ac:dyDescent="0.2">
      <c r="A215" s="18" t="s">
        <v>26048</v>
      </c>
      <c r="B215" s="508">
        <v>91937</v>
      </c>
      <c r="C215" s="18" t="s">
        <v>25842</v>
      </c>
      <c r="D215" s="15" t="str">
        <f>VLOOKUP(B215,SERV.N.DESON!A:E,2,FALSE)</f>
        <v>CAIXA OCTOGONAL 3" X 3", PVC, INSTALADA EM LAJE - FORNECIMENTO E INSTALAÇÃO. AF_12/2015</v>
      </c>
      <c r="E215" s="508" t="str">
        <f>VLOOKUP(B215,SERV.N.DESON!A:E,3,FALSE)</f>
        <v>UN</v>
      </c>
      <c r="F215" s="40">
        <v>90</v>
      </c>
      <c r="G215" s="150">
        <f>VLOOKUP(B215,SERV.N.DESON!A:E,4,FALSE)</f>
        <v>9.51</v>
      </c>
      <c r="H215" s="24">
        <f t="shared" si="27"/>
        <v>11.62</v>
      </c>
      <c r="I215" s="25">
        <f t="shared" si="28"/>
        <v>1045.8</v>
      </c>
      <c r="J215" s="35"/>
      <c r="K215" s="12"/>
    </row>
    <row r="216" spans="1:11" s="122" customFormat="1" ht="25.5" x14ac:dyDescent="0.2">
      <c r="A216" s="18" t="s">
        <v>26049</v>
      </c>
      <c r="B216" s="190">
        <v>91926</v>
      </c>
      <c r="C216" s="18" t="s">
        <v>25842</v>
      </c>
      <c r="D216" s="15" t="str">
        <f>VLOOKUP(B216,SERV.N.DESON!A:E,2,FALSE)</f>
        <v>CABO DE COBRE FLEXÍVEL ISOLADO, 2,5 MM², ANTI-CHAMA 450/750 V, PARA CIRCUITOS TERMINAIS - FORNECIMENTO E INSTALAÇÃO. AF_12/2015</v>
      </c>
      <c r="E216" s="190" t="str">
        <f>VLOOKUP(B216,SERV.N.DESON!A:E,3,FALSE)</f>
        <v>M</v>
      </c>
      <c r="F216" s="40">
        <v>9648.5</v>
      </c>
      <c r="G216" s="150">
        <f>VLOOKUP(B216,SERV.N.DESON!A:E,4,FALSE)</f>
        <v>4.1100000000000003</v>
      </c>
      <c r="H216" s="24">
        <f t="shared" ref="H216:H226" si="29">TRUNC(G216*(1+$G$2),2)</f>
        <v>5.0199999999999996</v>
      </c>
      <c r="I216" s="25">
        <f t="shared" ref="I216:I288" si="30">TRUNC(H216*F216,2)</f>
        <v>48435.47</v>
      </c>
      <c r="J216" s="35"/>
      <c r="K216" s="12"/>
    </row>
    <row r="217" spans="1:11" s="122" customFormat="1" ht="25.5" x14ac:dyDescent="0.2">
      <c r="A217" s="18" t="s">
        <v>26050</v>
      </c>
      <c r="B217" s="190">
        <v>91928</v>
      </c>
      <c r="C217" s="18" t="s">
        <v>25842</v>
      </c>
      <c r="D217" s="15" t="str">
        <f>VLOOKUP(B217,SERV.N.DESON!A:E,2,FALSE)</f>
        <v>CABO DE COBRE FLEXÍVEL ISOLADO, 4 MM², ANTI-CHAMA 450/750 V, PARA CIRCUITOS TERMINAIS - FORNECIMENTO E INSTALAÇÃO. AF_12/2015</v>
      </c>
      <c r="E217" s="190" t="str">
        <f>VLOOKUP(B217,SERV.N.DESON!A:E,3,FALSE)</f>
        <v>M</v>
      </c>
      <c r="F217" s="40">
        <v>636.6</v>
      </c>
      <c r="G217" s="150">
        <f>VLOOKUP(B217,SERV.N.DESON!A:E,4,FALSE)</f>
        <v>6.82</v>
      </c>
      <c r="H217" s="24">
        <f t="shared" si="29"/>
        <v>8.33</v>
      </c>
      <c r="I217" s="25">
        <f t="shared" si="30"/>
        <v>5302.87</v>
      </c>
      <c r="J217" s="35"/>
      <c r="K217" s="12"/>
    </row>
    <row r="218" spans="1:11" s="122" customFormat="1" ht="25.5" x14ac:dyDescent="0.2">
      <c r="A218" s="18" t="s">
        <v>26051</v>
      </c>
      <c r="B218" s="190">
        <v>91930</v>
      </c>
      <c r="C218" s="18" t="s">
        <v>25842</v>
      </c>
      <c r="D218" s="15" t="str">
        <f>VLOOKUP(B218,SERV.N.DESON!A:E,2,FALSE)</f>
        <v>CABO DE COBRE FLEXÍVEL ISOLADO, 6 MM², ANTI-CHAMA 450/750 V, PARA CIRCUITOS TERMINAIS - FORNECIMENTO E INSTALAÇÃO. AF_12/2015</v>
      </c>
      <c r="E218" s="190" t="str">
        <f>VLOOKUP(B218,SERV.N.DESON!A:E,3,FALSE)</f>
        <v>M</v>
      </c>
      <c r="F218" s="40">
        <v>815.8</v>
      </c>
      <c r="G218" s="150">
        <f>VLOOKUP(B218,SERV.N.DESON!A:E,4,FALSE)</f>
        <v>9.3800000000000008</v>
      </c>
      <c r="H218" s="24">
        <f t="shared" si="29"/>
        <v>11.46</v>
      </c>
      <c r="I218" s="25">
        <f t="shared" si="30"/>
        <v>9349.06</v>
      </c>
      <c r="J218" s="35"/>
      <c r="K218" s="12"/>
    </row>
    <row r="219" spans="1:11" s="122" customFormat="1" ht="25.5" x14ac:dyDescent="0.2">
      <c r="A219" s="18" t="s">
        <v>26052</v>
      </c>
      <c r="B219" s="190">
        <v>92979</v>
      </c>
      <c r="C219" s="18" t="s">
        <v>25842</v>
      </c>
      <c r="D219" s="15" t="str">
        <f>VLOOKUP(B219,SERV.N.DESON!A:E,2,FALSE)</f>
        <v>CABO DE COBRE FLEXÍVEL ISOLADO, 10 MM², ANTI-CHAMA 450/750 V, PARA DISTRIBUIÇÃO - FORNECIMENTO E INSTALAÇÃO. AF_12/2015</v>
      </c>
      <c r="E219" s="190" t="str">
        <f>VLOOKUP(B219,SERV.N.DESON!A:E,3,FALSE)</f>
        <v>M</v>
      </c>
      <c r="F219" s="40">
        <v>671.4</v>
      </c>
      <c r="G219" s="150">
        <f>VLOOKUP(B219,SERV.N.DESON!A:E,4,FALSE)</f>
        <v>11.22</v>
      </c>
      <c r="H219" s="24">
        <f t="shared" ref="H219" si="31">TRUNC(G219*(1+$G$2),2)</f>
        <v>13.71</v>
      </c>
      <c r="I219" s="25">
        <f t="shared" si="30"/>
        <v>9204.89</v>
      </c>
      <c r="J219" s="35"/>
      <c r="K219" s="12"/>
    </row>
    <row r="220" spans="1:11" s="122" customFormat="1" ht="38.25" x14ac:dyDescent="0.2">
      <c r="A220" s="18" t="s">
        <v>26053</v>
      </c>
      <c r="B220" s="190">
        <v>92998</v>
      </c>
      <c r="C220" s="18" t="s">
        <v>25842</v>
      </c>
      <c r="D220" s="15" t="str">
        <f>VLOOKUP(B220,SERV.N.DESON!A:E,2,FALSE)</f>
        <v>CABO DE COBRE FLEXÍVEL ISOLADO, 185 MM², ANTI-CHAMA 0,6/1,0 KV, PARA REDE ENTERRADA DE DISTRIBUIÇÃO DE ENERGIA ELÉTRICA - FORNECIMENTO E INSTALAÇÃO. AF_12/2021</v>
      </c>
      <c r="E220" s="190" t="str">
        <f>VLOOKUP(B220,SERV.N.DESON!A:E,3,FALSE)</f>
        <v>M</v>
      </c>
      <c r="F220" s="40">
        <v>155.4</v>
      </c>
      <c r="G220" s="150">
        <f>VLOOKUP(B220,SERV.N.DESON!A:E,4,FALSE)</f>
        <v>203.06</v>
      </c>
      <c r="H220" s="24">
        <f t="shared" si="29"/>
        <v>248.2</v>
      </c>
      <c r="I220" s="25">
        <f t="shared" si="30"/>
        <v>38570.28</v>
      </c>
      <c r="J220" s="35"/>
      <c r="K220" s="12"/>
    </row>
    <row r="221" spans="1:11" s="122" customFormat="1" ht="38.25" x14ac:dyDescent="0.2">
      <c r="A221" s="18" t="s">
        <v>26054</v>
      </c>
      <c r="B221" s="190">
        <v>92996</v>
      </c>
      <c r="C221" s="18" t="s">
        <v>25842</v>
      </c>
      <c r="D221" s="15" t="str">
        <f>VLOOKUP(B221,SERV.N.DESON!A:E,2,FALSE)</f>
        <v>CABO DE COBRE FLEXÍVEL ISOLADO, 150 MM², ANTI-CHAMA 0,6/1,0 KV, PARA REDE ENTERRADA DE DISTRIBUIÇÃO DE ENERGIA ELÉTRICA - FORNECIMENTO E INSTALAÇÃO. AF_12/2021</v>
      </c>
      <c r="E221" s="190" t="str">
        <f>VLOOKUP(B221,SERV.N.DESON!A:E,3,FALSE)</f>
        <v>M</v>
      </c>
      <c r="F221" s="40">
        <v>127.2</v>
      </c>
      <c r="G221" s="150">
        <f>VLOOKUP(B221,SERV.N.DESON!A:E,4,FALSE)</f>
        <v>165.89</v>
      </c>
      <c r="H221" s="24">
        <f t="shared" si="29"/>
        <v>202.76</v>
      </c>
      <c r="I221" s="25">
        <f t="shared" si="30"/>
        <v>25791.07</v>
      </c>
      <c r="J221" s="35"/>
      <c r="K221" s="12"/>
    </row>
    <row r="222" spans="1:11" s="122" customFormat="1" ht="25.5" x14ac:dyDescent="0.2">
      <c r="A222" s="18" t="s">
        <v>26055</v>
      </c>
      <c r="B222" s="190">
        <v>91935</v>
      </c>
      <c r="C222" s="18" t="s">
        <v>25842</v>
      </c>
      <c r="D222" s="15" t="str">
        <f>VLOOKUP(B222,SERV.N.DESON!A:E,2,FALSE)</f>
        <v>CABO DE COBRE FLEXÍVEL ISOLADO, 16 MM², ANTI-CHAMA 0,6/1,0 KV, PARA CIRCUITOS TERMINAIS - FORNECIMENTO E INSTALAÇÃO. AF_12/2015</v>
      </c>
      <c r="E222" s="190" t="str">
        <f>VLOOKUP(B222,SERV.N.DESON!A:E,3,FALSE)</f>
        <v>M</v>
      </c>
      <c r="F222" s="40">
        <v>273.7</v>
      </c>
      <c r="G222" s="150">
        <f>VLOOKUP(B222,SERV.N.DESON!A:E,4,FALSE)</f>
        <v>25.49</v>
      </c>
      <c r="H222" s="24">
        <f t="shared" ref="H222" si="32">TRUNC(G222*(1+$G$2),2)</f>
        <v>31.15</v>
      </c>
      <c r="I222" s="25">
        <f t="shared" si="30"/>
        <v>8525.75</v>
      </c>
      <c r="J222" s="35"/>
      <c r="K222" s="12"/>
    </row>
    <row r="223" spans="1:11" s="122" customFormat="1" ht="38.25" x14ac:dyDescent="0.2">
      <c r="A223" s="18" t="s">
        <v>26056</v>
      </c>
      <c r="B223" s="190">
        <v>92984</v>
      </c>
      <c r="C223" s="18" t="s">
        <v>25842</v>
      </c>
      <c r="D223" s="15" t="str">
        <f>VLOOKUP(B223,SERV.N.DESON!A:E,2,FALSE)</f>
        <v>CABO DE COBRE FLEXÍVEL ISOLADO, 25 MM², ANTI-CHAMA 0,6/1,0 KV, PARA REDE ENTERRADA DE DISTRIBUIÇÃO DE ENERGIA ELÉTRICA - FORNECIMENTO E INSTALAÇÃO. AF_12/2021</v>
      </c>
      <c r="E223" s="190" t="str">
        <f>VLOOKUP(B223,SERV.N.DESON!A:E,3,FALSE)</f>
        <v>M</v>
      </c>
      <c r="F223" s="40">
        <v>704.8</v>
      </c>
      <c r="G223" s="150">
        <f>VLOOKUP(B223,SERV.N.DESON!A:E,4,FALSE)</f>
        <v>29.67</v>
      </c>
      <c r="H223" s="24">
        <f t="shared" si="29"/>
        <v>36.26</v>
      </c>
      <c r="I223" s="25">
        <f t="shared" si="30"/>
        <v>25556.04</v>
      </c>
      <c r="J223" s="35"/>
      <c r="K223" s="12"/>
    </row>
    <row r="224" spans="1:11" s="122" customFormat="1" ht="38.25" x14ac:dyDescent="0.2">
      <c r="A224" s="18" t="s">
        <v>26057</v>
      </c>
      <c r="B224" s="190">
        <v>92986</v>
      </c>
      <c r="C224" s="18" t="s">
        <v>25842</v>
      </c>
      <c r="D224" s="15" t="str">
        <f>VLOOKUP(B224,SERV.N.DESON!A:E,2,FALSE)</f>
        <v>CABO DE COBRE FLEXÍVEL ISOLADO, 35 MM², ANTI-CHAMA 0,6/1,0 KV, PARA REDE ENTERRADA DE DISTRIBUIÇÃO DE ENERGIA ELÉTRICA - FORNECIMENTO E INSTALAÇÃO. AF_12/2021</v>
      </c>
      <c r="E224" s="190" t="str">
        <f>VLOOKUP(B224,SERV.N.DESON!A:E,3,FALSE)</f>
        <v>M</v>
      </c>
      <c r="F224" s="40">
        <v>378</v>
      </c>
      <c r="G224" s="150">
        <f>VLOOKUP(B224,SERV.N.DESON!A:E,4,FALSE)</f>
        <v>40.36</v>
      </c>
      <c r="H224" s="24">
        <f t="shared" si="29"/>
        <v>49.33</v>
      </c>
      <c r="I224" s="25">
        <f t="shared" si="30"/>
        <v>18646.740000000002</v>
      </c>
      <c r="J224" s="35"/>
      <c r="K224" s="12"/>
    </row>
    <row r="225" spans="1:11" s="122" customFormat="1" ht="38.25" x14ac:dyDescent="0.2">
      <c r="A225" s="18" t="s">
        <v>26058</v>
      </c>
      <c r="B225" s="190">
        <v>92988</v>
      </c>
      <c r="C225" s="18" t="s">
        <v>25842</v>
      </c>
      <c r="D225" s="15" t="str">
        <f>VLOOKUP(B225,SERV.N.DESON!A:E,2,FALSE)</f>
        <v>CABO DE COBRE FLEXÍVEL ISOLADO, 50 MM², ANTI-CHAMA 0,6/1,0 KV, PARA REDE ENTERRADA DE DISTRIBUIÇÃO DE ENERGIA ELÉTRICA - FORNECIMENTO E INSTALAÇÃO. AF_12/2021</v>
      </c>
      <c r="E225" s="190" t="str">
        <f>VLOOKUP(B225,SERV.N.DESON!A:E,3,FALSE)</f>
        <v>M</v>
      </c>
      <c r="F225" s="40">
        <v>526</v>
      </c>
      <c r="G225" s="150">
        <f>VLOOKUP(B225,SERV.N.DESON!A:E,4,FALSE)</f>
        <v>56.88</v>
      </c>
      <c r="H225" s="24">
        <f t="shared" si="29"/>
        <v>69.52</v>
      </c>
      <c r="I225" s="25">
        <f t="shared" si="30"/>
        <v>36567.519999999997</v>
      </c>
      <c r="J225" s="35"/>
      <c r="K225" s="12"/>
    </row>
    <row r="226" spans="1:11" s="122" customFormat="1" ht="38.25" x14ac:dyDescent="0.2">
      <c r="A226" s="18" t="s">
        <v>26059</v>
      </c>
      <c r="B226" s="190">
        <v>92992</v>
      </c>
      <c r="C226" s="18" t="s">
        <v>25842</v>
      </c>
      <c r="D226" s="15" t="str">
        <f>VLOOKUP(B226,SERV.N.DESON!A:E,2,FALSE)</f>
        <v>CABO DE COBRE FLEXÍVEL ISOLADO, 95 MM², ANTI-CHAMA 0,6/1,0 KV, PARA REDE ENTERRADA DE DISTRIBUIÇÃO DE ENERGIA ELÉTRICA - FORNECIMENTO E INSTALAÇÃO. AF_12/2021</v>
      </c>
      <c r="E226" s="190" t="str">
        <f>VLOOKUP(B226,SERV.N.DESON!A:E,3,FALSE)</f>
        <v>M</v>
      </c>
      <c r="F226" s="40">
        <v>98.4</v>
      </c>
      <c r="G226" s="150">
        <f>VLOOKUP(B226,SERV.N.DESON!A:E,4,FALSE)</f>
        <v>103.49</v>
      </c>
      <c r="H226" s="24">
        <f t="shared" si="29"/>
        <v>126.49</v>
      </c>
      <c r="I226" s="25">
        <f t="shared" si="30"/>
        <v>12446.61</v>
      </c>
      <c r="J226" s="35"/>
      <c r="K226" s="12"/>
    </row>
    <row r="227" spans="1:11" s="122" customFormat="1" ht="25.5" x14ac:dyDescent="0.2">
      <c r="A227" s="18" t="s">
        <v>26060</v>
      </c>
      <c r="B227" s="508">
        <v>91933</v>
      </c>
      <c r="C227" s="18" t="s">
        <v>25842</v>
      </c>
      <c r="D227" s="15" t="str">
        <f>VLOOKUP(B227,SERV.N.DESON!A:E,2,FALSE)</f>
        <v>CABO DE COBRE FLEXÍVEL ISOLADO, 10 MM², ANTI-CHAMA 0,6/1,0 KV, PARA CIRCUITOS TERMINAIS - FORNECIMENTO E INSTALAÇÃO. AF_12/2015</v>
      </c>
      <c r="E227" s="508" t="str">
        <f>VLOOKUP(B227,SERV.N.DESON!A:E,3,FALSE)</f>
        <v>M</v>
      </c>
      <c r="F227" s="40">
        <v>22</v>
      </c>
      <c r="G227" s="150">
        <f>VLOOKUP(B227,SERV.N.DESON!A:E,4,FALSE)</f>
        <v>16.7</v>
      </c>
      <c r="H227" s="24">
        <f t="shared" ref="H227" si="33">TRUNC(G227*(1+$G$2),2)</f>
        <v>20.41</v>
      </c>
      <c r="I227" s="25">
        <f t="shared" ref="I227" si="34">TRUNC(H227*F227,2)</f>
        <v>449.02</v>
      </c>
      <c r="J227" s="35"/>
      <c r="K227" s="12"/>
    </row>
    <row r="228" spans="1:11" s="122" customFormat="1" ht="38.25" x14ac:dyDescent="0.2">
      <c r="A228" s="18" t="s">
        <v>26061</v>
      </c>
      <c r="B228" s="508">
        <v>92994</v>
      </c>
      <c r="C228" s="18" t="s">
        <v>25842</v>
      </c>
      <c r="D228" s="15" t="str">
        <f>VLOOKUP(B228,SERV.N.DESON!A:E,2,FALSE)</f>
        <v>CABO DE COBRE FLEXÍVEL ISOLADO, 120 MM², ANTI-CHAMA 0,6/1,0 KV, PARA REDE ENTERRADA DE DISTRIBUIÇÃO DE ENERGIA ELÉTRICA - FORNECIMENTO E INSTALAÇÃO. AF_12/2021</v>
      </c>
      <c r="E228" s="508" t="str">
        <f>VLOOKUP(B228,SERV.N.DESON!A:E,3,FALSE)</f>
        <v>M</v>
      </c>
      <c r="F228" s="40">
        <v>165.2</v>
      </c>
      <c r="G228" s="150">
        <f>VLOOKUP(B228,SERV.N.DESON!A:E,4,FALSE)</f>
        <v>134.15</v>
      </c>
      <c r="H228" s="24">
        <f t="shared" ref="H228" si="35">TRUNC(G228*(1+$G$2),2)</f>
        <v>163.97</v>
      </c>
      <c r="I228" s="25">
        <f t="shared" ref="I228" si="36">TRUNC(H228*F228,2)</f>
        <v>27087.84</v>
      </c>
      <c r="J228" s="35"/>
      <c r="K228" s="12"/>
    </row>
    <row r="229" spans="1:11" s="122" customFormat="1" ht="25.5" x14ac:dyDescent="0.2">
      <c r="A229" s="18" t="s">
        <v>26062</v>
      </c>
      <c r="B229" s="508">
        <v>91929</v>
      </c>
      <c r="C229" s="18" t="s">
        <v>25842</v>
      </c>
      <c r="D229" s="15" t="str">
        <f>VLOOKUP(B229,SERV.N.DESON!A:E,2,FALSE)</f>
        <v>CABO DE COBRE FLEXÍVEL ISOLADO, 4 MM², ANTI-CHAMA 0,6/1,0 KV, PARA CIRCUITOS TERMINAIS - FORNECIMENTO E INSTALAÇÃO. AF_12/2015</v>
      </c>
      <c r="E229" s="508" t="str">
        <f>VLOOKUP(B229,SERV.N.DESON!A:E,3,FALSE)</f>
        <v>M</v>
      </c>
      <c r="F229" s="40">
        <v>137.6</v>
      </c>
      <c r="G229" s="150">
        <f>VLOOKUP(B229,SERV.N.DESON!A:E,4,FALSE)</f>
        <v>7.82</v>
      </c>
      <c r="H229" s="24">
        <f t="shared" ref="H229" si="37">TRUNC(G229*(1+$G$2),2)</f>
        <v>9.5500000000000007</v>
      </c>
      <c r="I229" s="25">
        <f t="shared" ref="I229" si="38">TRUNC(H229*F229,2)</f>
        <v>1314.08</v>
      </c>
      <c r="J229" s="35"/>
      <c r="K229" s="12"/>
    </row>
    <row r="230" spans="1:11" s="122" customFormat="1" ht="38.25" x14ac:dyDescent="0.2">
      <c r="A230" s="18" t="s">
        <v>26063</v>
      </c>
      <c r="B230" s="508">
        <v>92990</v>
      </c>
      <c r="C230" s="18" t="s">
        <v>25842</v>
      </c>
      <c r="D230" s="15" t="str">
        <f>VLOOKUP(B230,SERV.N.DESON!A:E,2,FALSE)</f>
        <v>CABO DE COBRE FLEXÍVEL ISOLADO, 70 MM², ANTI-CHAMA 0,6/1,0 KV, PARA REDE ENTERRADA DE DISTRIBUIÇÃO DE ENERGIA ELÉTRICA - FORNECIMENTO E INSTALAÇÃO. AF_12/2021</v>
      </c>
      <c r="E230" s="508" t="str">
        <f>VLOOKUP(B230,SERV.N.DESON!A:E,3,FALSE)</f>
        <v>M</v>
      </c>
      <c r="F230" s="40">
        <v>41.3</v>
      </c>
      <c r="G230" s="150">
        <f>VLOOKUP(B230,SERV.N.DESON!A:E,4,FALSE)</f>
        <v>78.23</v>
      </c>
      <c r="H230" s="24">
        <f t="shared" ref="H230" si="39">TRUNC(G230*(1+$G$2),2)</f>
        <v>95.62</v>
      </c>
      <c r="I230" s="25">
        <f t="shared" ref="I230" si="40">TRUNC(H230*F230,2)</f>
        <v>3949.1</v>
      </c>
      <c r="J230" s="35"/>
      <c r="K230" s="12"/>
    </row>
    <row r="231" spans="1:11" s="122" customFormat="1" ht="38.25" x14ac:dyDescent="0.2">
      <c r="A231" s="18" t="s">
        <v>26064</v>
      </c>
      <c r="B231" s="190">
        <v>97888</v>
      </c>
      <c r="C231" s="18" t="s">
        <v>25842</v>
      </c>
      <c r="D231" s="15" t="str">
        <f>VLOOKUP(B231,SERV.N.DESON!A:E,2,FALSE)</f>
        <v>CAIXA ENTERRADA ELÉTRICA RETANGULAR, EM ALVENARIA COM TIJOLOS CERÂMICOS MACIÇOS, FUNDO COM BRITA, DIMENSÕES INTERNAS: 0,6X0,6X0,6 M. AF_12/2020</v>
      </c>
      <c r="E231" s="190" t="str">
        <f>VLOOKUP(B231,SERV.N.DESON!A:E,3,FALSE)</f>
        <v>UN</v>
      </c>
      <c r="F231" s="40">
        <v>13</v>
      </c>
      <c r="G231" s="150">
        <f>VLOOKUP(B231,SERV.N.DESON!A:E,4,FALSE)</f>
        <v>501.93</v>
      </c>
      <c r="H231" s="24">
        <f t="shared" ref="H231:H232" si="41">TRUNC(G231*(1+$G$2),2)</f>
        <v>613.5</v>
      </c>
      <c r="I231" s="25">
        <f t="shared" si="30"/>
        <v>7975.5</v>
      </c>
      <c r="J231" s="35"/>
      <c r="K231" s="12"/>
    </row>
    <row r="232" spans="1:11" s="122" customFormat="1" ht="38.25" x14ac:dyDescent="0.2">
      <c r="A232" s="18" t="s">
        <v>26065</v>
      </c>
      <c r="B232" s="190">
        <v>97889</v>
      </c>
      <c r="C232" s="18" t="s">
        <v>25842</v>
      </c>
      <c r="D232" s="15" t="str">
        <f>VLOOKUP(B232,SERV.N.DESON!A:E,2,FALSE)</f>
        <v>CAIXA ENTERRADA ELÉTRICA RETANGULAR, EM ALVENARIA COM TIJOLOS CERÂMICOS MACIÇOS, FUNDO COM BRITA, DIMENSÕES INTERNAS: 0,8X0,8X0,6 M. AF_12/2020</v>
      </c>
      <c r="E232" s="190" t="str">
        <f>VLOOKUP(B232,SERV.N.DESON!A:E,3,FALSE)</f>
        <v>UN</v>
      </c>
      <c r="F232" s="40">
        <v>5</v>
      </c>
      <c r="G232" s="150">
        <f>VLOOKUP(B232,SERV.N.DESON!A:E,4,FALSE)</f>
        <v>670.91</v>
      </c>
      <c r="H232" s="24">
        <f t="shared" si="41"/>
        <v>820.05</v>
      </c>
      <c r="I232" s="25">
        <f t="shared" si="30"/>
        <v>4100.25</v>
      </c>
      <c r="J232" s="35"/>
      <c r="K232" s="12"/>
    </row>
    <row r="233" spans="1:11" s="122" customFormat="1" ht="25.5" x14ac:dyDescent="0.2">
      <c r="A233" s="18" t="s">
        <v>26066</v>
      </c>
      <c r="B233" s="190">
        <v>91953</v>
      </c>
      <c r="C233" s="18" t="s">
        <v>25842</v>
      </c>
      <c r="D233" s="15" t="str">
        <f>VLOOKUP(B233,SERV.N.DESON!A:E,2,FALSE)</f>
        <v>INTERRUPTOR SIMPLES (1 MÓDULO), 10A/250V, INCLUINDO SUPORTE E PLACA - FORNECIMENTO E INSTALAÇÃO. AF_12/2015</v>
      </c>
      <c r="E233" s="190" t="str">
        <f>VLOOKUP(B233,SERV.N.DESON!A:E,3,FALSE)</f>
        <v>UN</v>
      </c>
      <c r="F233" s="40">
        <v>2</v>
      </c>
      <c r="G233" s="150">
        <f>VLOOKUP(B233,SERV.N.DESON!A:E,4,FALSE)</f>
        <v>21.11</v>
      </c>
      <c r="H233" s="24">
        <f t="shared" ref="H233" si="42">TRUNC(G233*(1+$G$2),2)</f>
        <v>25.8</v>
      </c>
      <c r="I233" s="25">
        <f t="shared" si="30"/>
        <v>51.6</v>
      </c>
      <c r="J233" s="35"/>
      <c r="K233" s="12"/>
    </row>
    <row r="234" spans="1:11" s="122" customFormat="1" ht="25.5" x14ac:dyDescent="0.2">
      <c r="A234" s="18" t="s">
        <v>26067</v>
      </c>
      <c r="B234" s="190">
        <v>91955</v>
      </c>
      <c r="C234" s="18" t="s">
        <v>25842</v>
      </c>
      <c r="D234" s="15" t="str">
        <f>VLOOKUP(B234,SERV.N.DESON!A:E,2,FALSE)</f>
        <v>INTERRUPTOR PARALELO (1 MÓDULO), 10A/250V, INCLUINDO SUPORTE E PLACA - FORNECIMENTO E INSTALAÇÃO. AF_12/2015</v>
      </c>
      <c r="E234" s="190" t="str">
        <f>VLOOKUP(B234,SERV.N.DESON!A:E,3,FALSE)</f>
        <v>UN</v>
      </c>
      <c r="F234" s="40">
        <v>34</v>
      </c>
      <c r="G234" s="150">
        <f>VLOOKUP(B234,SERV.N.DESON!A:E,4,FALSE)</f>
        <v>26.1</v>
      </c>
      <c r="H234" s="24">
        <f t="shared" ref="H234" si="43">TRUNC(G234*(1+$G$2),2)</f>
        <v>31.9</v>
      </c>
      <c r="I234" s="25">
        <f t="shared" si="30"/>
        <v>1084.5999999999999</v>
      </c>
      <c r="J234" s="35"/>
      <c r="K234" s="12"/>
    </row>
    <row r="235" spans="1:11" s="122" customFormat="1" ht="25.5" x14ac:dyDescent="0.2">
      <c r="A235" s="18" t="s">
        <v>26068</v>
      </c>
      <c r="B235" s="190">
        <v>91953</v>
      </c>
      <c r="C235" s="18" t="s">
        <v>25842</v>
      </c>
      <c r="D235" s="15" t="str">
        <f>VLOOKUP(B235,SERV.N.DESON!A:E,2,FALSE)</f>
        <v>INTERRUPTOR SIMPLES (1 MÓDULO), 10A/250V, INCLUINDO SUPORTE E PLACA - FORNECIMENTO E INSTALAÇÃO. AF_12/2015</v>
      </c>
      <c r="E235" s="190" t="str">
        <f>VLOOKUP(B235,SERV.N.DESON!A:E,3,FALSE)</f>
        <v>UN</v>
      </c>
      <c r="F235" s="40">
        <v>67</v>
      </c>
      <c r="G235" s="150">
        <f>VLOOKUP(B235,SERV.N.DESON!A:E,4,FALSE)</f>
        <v>21.11</v>
      </c>
      <c r="H235" s="24">
        <f t="shared" ref="H235" si="44">TRUNC(G235*(1+$G$2),2)</f>
        <v>25.8</v>
      </c>
      <c r="I235" s="25">
        <f t="shared" si="30"/>
        <v>1728.6</v>
      </c>
      <c r="J235" s="35"/>
      <c r="K235" s="12"/>
    </row>
    <row r="236" spans="1:11" s="122" customFormat="1" ht="25.5" x14ac:dyDescent="0.2">
      <c r="A236" s="18" t="s">
        <v>26069</v>
      </c>
      <c r="B236" s="190">
        <v>91959</v>
      </c>
      <c r="C236" s="18" t="s">
        <v>25842</v>
      </c>
      <c r="D236" s="15" t="str">
        <f>VLOOKUP(B236,SERV.N.DESON!A:E,2,FALSE)</f>
        <v>INTERRUPTOR SIMPLES (2 MÓDULOS), 10A/250V, INCLUINDO SUPORTE E PLACA - FORNECIMENTO E INSTALAÇÃO. AF_12/2015</v>
      </c>
      <c r="E236" s="190" t="str">
        <f>VLOOKUP(B236,SERV.N.DESON!A:E,3,FALSE)</f>
        <v>UN</v>
      </c>
      <c r="F236" s="40">
        <v>7</v>
      </c>
      <c r="G236" s="150">
        <f>VLOOKUP(B236,SERV.N.DESON!A:E,4,FALSE)</f>
        <v>33.39</v>
      </c>
      <c r="H236" s="24">
        <f t="shared" ref="H236" si="45">TRUNC(G236*(1+$G$2),2)</f>
        <v>40.81</v>
      </c>
      <c r="I236" s="25">
        <f t="shared" si="30"/>
        <v>285.67</v>
      </c>
      <c r="J236" s="35"/>
      <c r="K236" s="12"/>
    </row>
    <row r="237" spans="1:11" s="122" customFormat="1" ht="25.5" x14ac:dyDescent="0.2">
      <c r="A237" s="18" t="s">
        <v>26070</v>
      </c>
      <c r="B237" s="190">
        <v>91967</v>
      </c>
      <c r="C237" s="18" t="s">
        <v>25842</v>
      </c>
      <c r="D237" s="15" t="str">
        <f>VLOOKUP(B237,SERV.N.DESON!A:E,2,FALSE)</f>
        <v>INTERRUPTOR SIMPLES (3 MÓDULOS), 10A/250V, INCLUINDO SUPORTE E PLACA - FORNECIMENTO E INSTALAÇÃO. AF_12/2015</v>
      </c>
      <c r="E237" s="190" t="str">
        <f>VLOOKUP(B237,SERV.N.DESON!A:E,3,FALSE)</f>
        <v>UN</v>
      </c>
      <c r="F237" s="40">
        <v>5</v>
      </c>
      <c r="G237" s="150">
        <f>VLOOKUP(B237,SERV.N.DESON!A:E,4,FALSE)</f>
        <v>45.68</v>
      </c>
      <c r="H237" s="24">
        <f t="shared" ref="H237" si="46">TRUNC(G237*(1+$G$2),2)</f>
        <v>55.83</v>
      </c>
      <c r="I237" s="25">
        <f t="shared" si="30"/>
        <v>279.14999999999998</v>
      </c>
      <c r="J237" s="35"/>
      <c r="K237" s="12"/>
    </row>
    <row r="238" spans="1:11" s="122" customFormat="1" ht="14.25" x14ac:dyDescent="0.2">
      <c r="A238" s="18" t="s">
        <v>26071</v>
      </c>
      <c r="B238" s="544" t="str">
        <f>'COMPOSIÇÃO UNITÁRIA'!C455</f>
        <v>CPU 53</v>
      </c>
      <c r="C238" s="545"/>
      <c r="D238" s="15" t="s">
        <v>26935</v>
      </c>
      <c r="E238" s="508" t="s">
        <v>5304</v>
      </c>
      <c r="F238" s="40">
        <v>4</v>
      </c>
      <c r="G238" s="150">
        <f>'COMPOSIÇÃO UNITÁRIA'!H459</f>
        <v>3.42</v>
      </c>
      <c r="H238" s="24">
        <f t="shared" ref="H238" si="47">TRUNC(G238*(1+$G$2),2)</f>
        <v>4.18</v>
      </c>
      <c r="I238" s="25">
        <f t="shared" ref="I238" si="48">TRUNC(H238*F238,2)</f>
        <v>16.72</v>
      </c>
      <c r="J238" s="35"/>
      <c r="K238" s="12"/>
    </row>
    <row r="239" spans="1:11" s="122" customFormat="1" ht="25.5" x14ac:dyDescent="0.2">
      <c r="A239" s="18" t="s">
        <v>26072</v>
      </c>
      <c r="B239" s="190">
        <v>91996</v>
      </c>
      <c r="C239" s="18" t="s">
        <v>25842</v>
      </c>
      <c r="D239" s="15" t="str">
        <f>VLOOKUP(B239,SERV.N.DESON!A:E,2,FALSE)</f>
        <v>TOMADA MÉDIA DE EMBUTIR (1 MÓDULO), 2P+T 10 A, INCLUINDO SUPORTE E PLACA - FORNECIMENTO E INSTALAÇÃO. AF_12/2015</v>
      </c>
      <c r="E239" s="190" t="str">
        <f>VLOOKUP(B239,SERV.N.DESON!A:E,3,FALSE)</f>
        <v>UN</v>
      </c>
      <c r="F239" s="40">
        <f>8+297</f>
        <v>305</v>
      </c>
      <c r="G239" s="150">
        <f>VLOOKUP(B239,SERV.N.DESON!A:E,4,FALSE)</f>
        <v>25.13</v>
      </c>
      <c r="H239" s="24">
        <f t="shared" ref="H239" si="49">TRUNC(G239*(1+$G$2),2)</f>
        <v>30.71</v>
      </c>
      <c r="I239" s="25">
        <f t="shared" si="30"/>
        <v>9366.5499999999993</v>
      </c>
      <c r="J239" s="35"/>
      <c r="K239" s="12"/>
    </row>
    <row r="240" spans="1:11" s="122" customFormat="1" ht="25.5" x14ac:dyDescent="0.2">
      <c r="A240" s="18" t="s">
        <v>26074</v>
      </c>
      <c r="B240" s="190">
        <v>91997</v>
      </c>
      <c r="C240" s="18" t="s">
        <v>25842</v>
      </c>
      <c r="D240" s="15" t="str">
        <f>VLOOKUP(B240,SERV.N.DESON!A:E,2,FALSE)</f>
        <v>TOMADA MÉDIA DE EMBUTIR (1 MÓDULO), 2P+T 20 A, INCLUINDO SUPORTE E PLACA - FORNECIMENTO E INSTALAÇÃO. AF_12/2015</v>
      </c>
      <c r="E240" s="190" t="str">
        <f>VLOOKUP(B240,SERV.N.DESON!A:E,3,FALSE)</f>
        <v>UN</v>
      </c>
      <c r="F240" s="40">
        <v>2</v>
      </c>
      <c r="G240" s="150">
        <f>VLOOKUP(B240,SERV.N.DESON!A:E,4,FALSE)</f>
        <v>27.01</v>
      </c>
      <c r="H240" s="24">
        <f t="shared" ref="H240" si="50">TRUNC(G240*(1+$G$2),2)</f>
        <v>33.01</v>
      </c>
      <c r="I240" s="25">
        <f t="shared" si="30"/>
        <v>66.02</v>
      </c>
      <c r="J240" s="35"/>
      <c r="K240" s="12"/>
    </row>
    <row r="241" spans="1:11" s="122" customFormat="1" ht="25.5" x14ac:dyDescent="0.2">
      <c r="A241" s="18" t="s">
        <v>26075</v>
      </c>
      <c r="B241" s="190">
        <v>92013</v>
      </c>
      <c r="C241" s="18" t="s">
        <v>25842</v>
      </c>
      <c r="D241" s="15" t="str">
        <f>VLOOKUP(B241,SERV.N.DESON!A:E,2,FALSE)</f>
        <v>TOMADA MÉDIA DE EMBUTIR (3 MÓDULOS), 2P+T 20 A, INCLUINDO SUPORTE E PLACA - FORNECIMENTO E INSTALAÇÃO. AF_12/2015</v>
      </c>
      <c r="E241" s="190" t="str">
        <f>VLOOKUP(B241,SERV.N.DESON!A:E,3,FALSE)</f>
        <v>UN</v>
      </c>
      <c r="F241" s="40">
        <v>4</v>
      </c>
      <c r="G241" s="150">
        <f>VLOOKUP(B241,SERV.N.DESON!A:E,4,FALSE)</f>
        <v>63.31</v>
      </c>
      <c r="H241" s="24">
        <f t="shared" ref="H241" si="51">TRUNC(G241*(1+$G$2),2)</f>
        <v>77.38</v>
      </c>
      <c r="I241" s="25">
        <f t="shared" si="30"/>
        <v>309.52</v>
      </c>
      <c r="J241" s="35"/>
      <c r="K241" s="12"/>
    </row>
    <row r="242" spans="1:11" s="122" customFormat="1" ht="25.5" x14ac:dyDescent="0.2">
      <c r="A242" s="18" t="s">
        <v>26076</v>
      </c>
      <c r="B242" s="544" t="str">
        <f>'COMPOSIÇÃO UNITÁRIA'!C307</f>
        <v>CPU 31</v>
      </c>
      <c r="C242" s="545"/>
      <c r="D242" s="15" t="s">
        <v>26073</v>
      </c>
      <c r="E242" s="190" t="s">
        <v>5304</v>
      </c>
      <c r="F242" s="40">
        <v>4</v>
      </c>
      <c r="G242" s="150">
        <f>'COMPOSIÇÃO UNITÁRIA'!H312</f>
        <v>213.1</v>
      </c>
      <c r="H242" s="24">
        <f t="shared" ref="H242:H245" si="52">TRUNC(G242*(1+$G$2),2)</f>
        <v>260.47000000000003</v>
      </c>
      <c r="I242" s="25">
        <f t="shared" si="30"/>
        <v>1041.8800000000001</v>
      </c>
      <c r="J242" s="35"/>
      <c r="K242" s="12"/>
    </row>
    <row r="243" spans="1:11" s="122" customFormat="1" ht="26.25" customHeight="1" x14ac:dyDescent="0.2">
      <c r="A243" s="18" t="s">
        <v>26650</v>
      </c>
      <c r="B243" s="190">
        <v>101896</v>
      </c>
      <c r="C243" s="18" t="s">
        <v>25842</v>
      </c>
      <c r="D243" s="15" t="str">
        <f>VLOOKUP(B243,SERV.N.DESON!A:E,2,FALSE)</f>
        <v>DISJUNTOR TERMOMAGNÉTICO TRIPOLAR , CORRENTE NOMINAL DE 200A - FORNECIMENTO E INSTALAÇÃO. AF_10/2020</v>
      </c>
      <c r="E243" s="190" t="str">
        <f>VLOOKUP(B243,SERV.N.DESON!A:E,3,FALSE)</f>
        <v>UN</v>
      </c>
      <c r="F243" s="40">
        <v>2</v>
      </c>
      <c r="G243" s="150">
        <f>VLOOKUP(B243,SERV.N.DESON!A:E,4,FALSE)</f>
        <v>658.21</v>
      </c>
      <c r="H243" s="24">
        <f t="shared" si="52"/>
        <v>804.53</v>
      </c>
      <c r="I243" s="25">
        <f t="shared" si="30"/>
        <v>1609.06</v>
      </c>
      <c r="J243" s="35"/>
      <c r="K243" s="12"/>
    </row>
    <row r="244" spans="1:11" s="122" customFormat="1" ht="26.25" customHeight="1" x14ac:dyDescent="0.2">
      <c r="A244" s="18" t="s">
        <v>26077</v>
      </c>
      <c r="B244" s="190">
        <v>93670</v>
      </c>
      <c r="C244" s="18" t="s">
        <v>25842</v>
      </c>
      <c r="D244" s="15" t="str">
        <f>VLOOKUP(B244,SERV.N.DESON!A:E,2,FALSE)</f>
        <v>DISJUNTOR TRIPOLAR TIPO DIN, CORRENTE NOMINAL DE 25A - FORNECIMENTO E INSTALAÇÃO. AF_10/2020</v>
      </c>
      <c r="E244" s="190" t="str">
        <f>VLOOKUP(B244,SERV.N.DESON!A:E,3,FALSE)</f>
        <v>UN</v>
      </c>
      <c r="F244" s="40">
        <v>4</v>
      </c>
      <c r="G244" s="150">
        <f>VLOOKUP(B244,SERV.N.DESON!A:E,4,FALSE)</f>
        <v>78.38</v>
      </c>
      <c r="H244" s="24">
        <f t="shared" ref="H244" si="53">TRUNC(G244*(1+$G$2),2)</f>
        <v>95.8</v>
      </c>
      <c r="I244" s="25">
        <f t="shared" si="30"/>
        <v>383.2</v>
      </c>
      <c r="J244" s="35"/>
      <c r="K244" s="12"/>
    </row>
    <row r="245" spans="1:11" s="122" customFormat="1" ht="26.25" customHeight="1" x14ac:dyDescent="0.2">
      <c r="A245" s="18" t="s">
        <v>26078</v>
      </c>
      <c r="B245" s="190">
        <v>93672</v>
      </c>
      <c r="C245" s="18" t="s">
        <v>25842</v>
      </c>
      <c r="D245" s="15" t="str">
        <f>VLOOKUP(B245,SERV.N.DESON!A:E,2,FALSE)</f>
        <v>DISJUNTOR TRIPOLAR TIPO DIN, CORRENTE NOMINAL DE 40A - FORNECIMENTO E INSTALAÇÃO. AF_10/2020</v>
      </c>
      <c r="E245" s="190" t="str">
        <f>VLOOKUP(B245,SERV.N.DESON!A:E,3,FALSE)</f>
        <v>UN</v>
      </c>
      <c r="F245" s="40">
        <v>4</v>
      </c>
      <c r="G245" s="150">
        <f>VLOOKUP(B245,SERV.N.DESON!A:E,4,FALSE)</f>
        <v>87.24</v>
      </c>
      <c r="H245" s="24">
        <f t="shared" si="52"/>
        <v>106.63</v>
      </c>
      <c r="I245" s="25">
        <f t="shared" si="30"/>
        <v>426.52</v>
      </c>
      <c r="J245" s="35"/>
      <c r="K245" s="12"/>
    </row>
    <row r="246" spans="1:11" s="122" customFormat="1" ht="26.25" customHeight="1" x14ac:dyDescent="0.2">
      <c r="A246" s="18" t="s">
        <v>26079</v>
      </c>
      <c r="B246" s="508">
        <v>101898</v>
      </c>
      <c r="C246" s="18" t="s">
        <v>25842</v>
      </c>
      <c r="D246" s="15" t="str">
        <f>VLOOKUP(B246,SERV.N.DESON!A:E,2,FALSE)</f>
        <v>DISJUNTOR TERMOMAGNÉTICO TRIPOLAR , CORRENTE NOMINAL DE 400A - FORNECIMENTO E INSTALAÇÃO. AF_10/2020</v>
      </c>
      <c r="E246" s="508" t="str">
        <f>VLOOKUP(B246,SERV.N.DESON!A:E,3,FALSE)</f>
        <v>UN</v>
      </c>
      <c r="F246" s="40">
        <v>2</v>
      </c>
      <c r="G246" s="150">
        <f>VLOOKUP(B246,SERV.N.DESON!A:E,4,FALSE)</f>
        <v>1430.67</v>
      </c>
      <c r="H246" s="24">
        <f t="shared" ref="H246:H248" si="54">TRUNC(G246*(1+$G$2),2)</f>
        <v>1748.7</v>
      </c>
      <c r="I246" s="25">
        <f t="shared" ref="I246:I248" si="55">TRUNC(H246*F246,2)</f>
        <v>3497.4</v>
      </c>
      <c r="J246" s="35"/>
      <c r="K246" s="12"/>
    </row>
    <row r="247" spans="1:11" s="122" customFormat="1" ht="25.5" x14ac:dyDescent="0.2">
      <c r="A247" s="18" t="s">
        <v>26338</v>
      </c>
      <c r="B247" s="544" t="s">
        <v>26743</v>
      </c>
      <c r="C247" s="545"/>
      <c r="D247" s="15" t="s">
        <v>26938</v>
      </c>
      <c r="E247" s="508" t="s">
        <v>5304</v>
      </c>
      <c r="F247" s="222">
        <v>7</v>
      </c>
      <c r="G247" s="150">
        <f>'COMPOSIÇÃO UNITÁRIA'!H298</f>
        <v>96.36</v>
      </c>
      <c r="H247" s="24">
        <f t="shared" ref="H247" si="56">TRUNC(G247*(1+$G$2),2)</f>
        <v>117.78</v>
      </c>
      <c r="I247" s="25">
        <f t="shared" ref="I247" si="57">TRUNC(H247*F247,2)</f>
        <v>824.46</v>
      </c>
      <c r="J247" s="35"/>
      <c r="K247" s="12"/>
    </row>
    <row r="248" spans="1:11" s="122" customFormat="1" ht="25.5" x14ac:dyDescent="0.2">
      <c r="A248" s="18" t="s">
        <v>26080</v>
      </c>
      <c r="B248" s="544" t="s">
        <v>26744</v>
      </c>
      <c r="C248" s="545"/>
      <c r="D248" s="15" t="s">
        <v>26081</v>
      </c>
      <c r="E248" s="508" t="s">
        <v>5304</v>
      </c>
      <c r="F248" s="222">
        <v>10</v>
      </c>
      <c r="G248" s="150">
        <f>'COMPOSIÇÃO UNITÁRIA'!H305</f>
        <v>162.11000000000001</v>
      </c>
      <c r="H248" s="24">
        <f t="shared" si="54"/>
        <v>198.14</v>
      </c>
      <c r="I248" s="25">
        <f t="shared" si="55"/>
        <v>1981.4</v>
      </c>
      <c r="J248" s="35"/>
      <c r="K248" s="12"/>
    </row>
    <row r="249" spans="1:11" s="122" customFormat="1" ht="26.25" customHeight="1" x14ac:dyDescent="0.2">
      <c r="A249" s="18" t="s">
        <v>26082</v>
      </c>
      <c r="B249" s="508">
        <v>93660</v>
      </c>
      <c r="C249" s="18" t="s">
        <v>25842</v>
      </c>
      <c r="D249" s="15" t="str">
        <f>VLOOKUP(B249,SERV.N.DESON!A:E,2,FALSE)</f>
        <v>DISJUNTOR BIPOLAR TIPO DIN, CORRENTE NOMINAL DE 10A - FORNECIMENTO E INSTALAÇÃO. AF_10/2020</v>
      </c>
      <c r="E249" s="508" t="str">
        <f>VLOOKUP(B249,SERV.N.DESON!A:E,3,FALSE)</f>
        <v>UN</v>
      </c>
      <c r="F249" s="40">
        <v>11</v>
      </c>
      <c r="G249" s="150">
        <f>VLOOKUP(B249,SERV.N.DESON!A:E,4,FALSE)</f>
        <v>59.51</v>
      </c>
      <c r="H249" s="24">
        <f>TRUNC(G249*(1+$G$2),2)</f>
        <v>72.73</v>
      </c>
      <c r="I249" s="25">
        <f t="shared" ref="I249" si="58">TRUNC(H249*F249,2)</f>
        <v>800.03</v>
      </c>
      <c r="J249" s="35"/>
      <c r="K249" s="12"/>
    </row>
    <row r="250" spans="1:11" s="122" customFormat="1" ht="26.25" customHeight="1" x14ac:dyDescent="0.2">
      <c r="A250" s="18" t="s">
        <v>26083</v>
      </c>
      <c r="B250" s="190">
        <v>93661</v>
      </c>
      <c r="C250" s="18" t="s">
        <v>25842</v>
      </c>
      <c r="D250" s="15" t="str">
        <f>VLOOKUP(B250,SERV.N.DESON!A:E,2,FALSE)</f>
        <v>DISJUNTOR BIPOLAR TIPO DIN, CORRENTE NOMINAL DE 16A - FORNECIMENTO E INSTALAÇÃO. AF_10/2020</v>
      </c>
      <c r="E250" s="190" t="str">
        <f>VLOOKUP(B250,SERV.N.DESON!A:E,3,FALSE)</f>
        <v>UN</v>
      </c>
      <c r="F250" s="40">
        <v>22</v>
      </c>
      <c r="G250" s="150">
        <f>VLOOKUP(B250,SERV.N.DESON!A:E,4,FALSE)</f>
        <v>60.48</v>
      </c>
      <c r="H250" s="24">
        <f t="shared" ref="H250:H252" si="59">TRUNC(G250*(1+$G$2),2)</f>
        <v>73.92</v>
      </c>
      <c r="I250" s="25">
        <f>TRUNC(H250*F250,2)</f>
        <v>1626.24</v>
      </c>
      <c r="J250" s="35"/>
      <c r="K250" s="12"/>
    </row>
    <row r="251" spans="1:11" s="122" customFormat="1" ht="26.25" customHeight="1" x14ac:dyDescent="0.2">
      <c r="A251" s="18" t="s">
        <v>26084</v>
      </c>
      <c r="B251" s="190">
        <v>93662</v>
      </c>
      <c r="C251" s="18" t="s">
        <v>25842</v>
      </c>
      <c r="D251" s="15" t="str">
        <f>VLOOKUP(B251,SERV.N.DESON!A:E,2,FALSE)</f>
        <v>DISJUNTOR BIPOLAR TIPO DIN, CORRENTE NOMINAL DE 20A - FORNECIMENTO E INSTALAÇÃO. AF_10/2020</v>
      </c>
      <c r="E251" s="190" t="str">
        <f>VLOOKUP(B251,SERV.N.DESON!A:E,3,FALSE)</f>
        <v>UN</v>
      </c>
      <c r="F251" s="40">
        <v>6</v>
      </c>
      <c r="G251" s="150">
        <f>VLOOKUP(B251,SERV.N.DESON!A:E,4,FALSE)</f>
        <v>62.38</v>
      </c>
      <c r="H251" s="24">
        <f t="shared" si="59"/>
        <v>76.239999999999995</v>
      </c>
      <c r="I251" s="25">
        <f>TRUNC(H251*F251,2)</f>
        <v>457.44</v>
      </c>
      <c r="J251" s="35"/>
      <c r="K251" s="12"/>
    </row>
    <row r="252" spans="1:11" s="122" customFormat="1" ht="26.25" customHeight="1" x14ac:dyDescent="0.2">
      <c r="A252" s="18" t="s">
        <v>26085</v>
      </c>
      <c r="B252" s="190">
        <v>93663</v>
      </c>
      <c r="C252" s="18" t="s">
        <v>25842</v>
      </c>
      <c r="D252" s="15" t="str">
        <f>VLOOKUP(B252,SERV.N.DESON!A:E,2,FALSE)</f>
        <v>DISJUNTOR BIPOLAR TIPO DIN, CORRENTE NOMINAL DE 25A - FORNECIMENTO E INSTALAÇÃO. AF_10/2020</v>
      </c>
      <c r="E252" s="190" t="str">
        <f>VLOOKUP(B252,SERV.N.DESON!A:E,3,FALSE)</f>
        <v>UN</v>
      </c>
      <c r="F252" s="40">
        <v>4</v>
      </c>
      <c r="G252" s="150">
        <f>VLOOKUP(B252,SERV.N.DESON!A:E,4,FALSE)</f>
        <v>62.38</v>
      </c>
      <c r="H252" s="24">
        <f t="shared" si="59"/>
        <v>76.239999999999995</v>
      </c>
      <c r="I252" s="25">
        <f>TRUNC(H252*F252,2)</f>
        <v>304.95999999999998</v>
      </c>
      <c r="J252" s="35"/>
      <c r="K252" s="12"/>
    </row>
    <row r="253" spans="1:11" s="122" customFormat="1" ht="14.25" x14ac:dyDescent="0.2">
      <c r="A253" s="18" t="s">
        <v>26086</v>
      </c>
      <c r="B253" s="544" t="s">
        <v>26937</v>
      </c>
      <c r="C253" s="545"/>
      <c r="D253" s="15" t="s">
        <v>26936</v>
      </c>
      <c r="E253" s="508" t="s">
        <v>5304</v>
      </c>
      <c r="F253" s="40">
        <v>4</v>
      </c>
      <c r="G253" s="150">
        <f>'COMPOSIÇÃO UNITÁRIA'!H327</f>
        <v>126.32000000000001</v>
      </c>
      <c r="H253" s="24">
        <f t="shared" ref="H253" si="60">TRUNC(G253*(1+$G$2),2)</f>
        <v>154.4</v>
      </c>
      <c r="I253" s="25">
        <f>TRUNC(H253*F253,2)</f>
        <v>617.6</v>
      </c>
      <c r="J253" s="35"/>
      <c r="K253" s="12"/>
    </row>
    <row r="254" spans="1:11" s="122" customFormat="1" ht="26.25" customHeight="1" x14ac:dyDescent="0.2">
      <c r="A254" s="18" t="s">
        <v>26087</v>
      </c>
      <c r="B254" s="391">
        <v>93653</v>
      </c>
      <c r="C254" s="18" t="s">
        <v>25842</v>
      </c>
      <c r="D254" s="15" t="str">
        <f>VLOOKUP(B254,SERV.N.DESON!A:E,2,FALSE)</f>
        <v>DISJUNTOR MONOPOLAR TIPO DIN, CORRENTE NOMINAL DE 10A - FORNECIMENTO E INSTALAÇÃO. AF_10/2020</v>
      </c>
      <c r="E254" s="390" t="str">
        <f>VLOOKUP(B254,SERV.N.DESON!A:E,3,FALSE)</f>
        <v>UN</v>
      </c>
      <c r="F254" s="40">
        <v>131</v>
      </c>
      <c r="G254" s="150">
        <f>VLOOKUP(B254,SERV.N.DESON!A:E,4,FALSE)</f>
        <v>11.75</v>
      </c>
      <c r="H254" s="24">
        <f t="shared" ref="H254" si="61">TRUNC(G254*(1+$G$2),2)</f>
        <v>14.36</v>
      </c>
      <c r="I254" s="25">
        <f t="shared" ref="I254" si="62">TRUNC(H254*F254,2)</f>
        <v>1881.16</v>
      </c>
      <c r="J254" s="35"/>
      <c r="K254" s="12"/>
    </row>
    <row r="255" spans="1:11" s="122" customFormat="1" ht="26.25" customHeight="1" x14ac:dyDescent="0.2">
      <c r="A255" s="18" t="s">
        <v>26089</v>
      </c>
      <c r="B255" s="190">
        <v>93654</v>
      </c>
      <c r="C255" s="18" t="s">
        <v>25842</v>
      </c>
      <c r="D255" s="15" t="str">
        <f>VLOOKUP(B255,SERV.N.DESON!A:E,2,FALSE)</f>
        <v>DISJUNTOR MONOPOLAR TIPO DIN, CORRENTE NOMINAL DE 16A - FORNECIMENTO E INSTALAÇÃO. AF_10/2020</v>
      </c>
      <c r="E255" s="190" t="str">
        <f>VLOOKUP(B255,SERV.N.DESON!A:E,3,FALSE)</f>
        <v>UN</v>
      </c>
      <c r="F255" s="40">
        <v>8</v>
      </c>
      <c r="G255" s="150">
        <f>VLOOKUP(B255,SERV.N.DESON!A:E,4,FALSE)</f>
        <v>12.24</v>
      </c>
      <c r="H255" s="24">
        <f t="shared" ref="H255:H256" si="63">TRUNC(G255*(1+$G$2),2)</f>
        <v>14.96</v>
      </c>
      <c r="I255" s="25">
        <f t="shared" si="30"/>
        <v>119.68</v>
      </c>
      <c r="J255" s="35"/>
      <c r="K255" s="12"/>
    </row>
    <row r="256" spans="1:11" s="122" customFormat="1" ht="26.25" customHeight="1" x14ac:dyDescent="0.2">
      <c r="A256" s="18" t="s">
        <v>26090</v>
      </c>
      <c r="B256" s="190">
        <v>93655</v>
      </c>
      <c r="C256" s="18" t="s">
        <v>25842</v>
      </c>
      <c r="D256" s="15" t="str">
        <f>VLOOKUP(B256,SERV.N.DESON!A:E,2,FALSE)</f>
        <v>DISJUNTOR MONOPOLAR TIPO DIN, CORRENTE NOMINAL DE 20A - FORNECIMENTO E INSTALAÇÃO. AF_10/2020</v>
      </c>
      <c r="E256" s="190" t="str">
        <f>VLOOKUP(B256,SERV.N.DESON!A:E,3,FALSE)</f>
        <v>UN</v>
      </c>
      <c r="F256" s="40">
        <v>2</v>
      </c>
      <c r="G256" s="150">
        <f>VLOOKUP(B256,SERV.N.DESON!A:E,4,FALSE)</f>
        <v>13.18</v>
      </c>
      <c r="H256" s="24">
        <f t="shared" si="63"/>
        <v>16.100000000000001</v>
      </c>
      <c r="I256" s="25">
        <f t="shared" si="30"/>
        <v>32.200000000000003</v>
      </c>
      <c r="J256" s="35"/>
      <c r="K256" s="12"/>
    </row>
    <row r="257" spans="1:11" s="122" customFormat="1" ht="26.25" customHeight="1" x14ac:dyDescent="0.2">
      <c r="A257" s="18" t="s">
        <v>26091</v>
      </c>
      <c r="B257" s="544" t="str">
        <f>'COMPOSIÇÃO UNITÁRIA'!C315</f>
        <v>CPU 33</v>
      </c>
      <c r="C257" s="545"/>
      <c r="D257" s="15" t="s">
        <v>26088</v>
      </c>
      <c r="E257" s="190" t="s">
        <v>5304</v>
      </c>
      <c r="F257" s="40">
        <v>60</v>
      </c>
      <c r="G257" s="150">
        <f>'COMPOSIÇÃO UNITÁRIA'!H320</f>
        <v>196.18</v>
      </c>
      <c r="H257" s="24">
        <f t="shared" ref="H257:H264" si="64">TRUNC(G257*(1+$G$2),2)</f>
        <v>239.79</v>
      </c>
      <c r="I257" s="25">
        <f t="shared" si="30"/>
        <v>14387.4</v>
      </c>
      <c r="J257" s="35"/>
      <c r="K257" s="12"/>
    </row>
    <row r="258" spans="1:11" s="122" customFormat="1" ht="26.25" customHeight="1" x14ac:dyDescent="0.2">
      <c r="A258" s="18" t="s">
        <v>26092</v>
      </c>
      <c r="B258" s="544" t="s">
        <v>26940</v>
      </c>
      <c r="C258" s="545"/>
      <c r="D258" s="15" t="str">
        <f>'COMPOSIÇÃO UNITÁRIA'!D461</f>
        <v xml:space="preserve">Interruptor bipolar DR 40 A  - Dispositivo residual diferencial, tipo AC, 30MA- FORNECIMENTO E INSTALAÇÃO. </v>
      </c>
      <c r="E258" s="508" t="s">
        <v>5304</v>
      </c>
      <c r="F258" s="40">
        <v>3</v>
      </c>
      <c r="G258" s="150">
        <f>'COMPOSIÇÃO UNITÁRIA'!H466</f>
        <v>184.13</v>
      </c>
      <c r="H258" s="24">
        <f t="shared" ref="H258" si="65">TRUNC(G258*(1+$G$2),2)</f>
        <v>225.06</v>
      </c>
      <c r="I258" s="25">
        <f t="shared" ref="I258" si="66">TRUNC(H258*F258,2)</f>
        <v>675.18</v>
      </c>
      <c r="J258" s="35"/>
      <c r="K258" s="12"/>
    </row>
    <row r="259" spans="1:11" s="122" customFormat="1" ht="26.25" customHeight="1" x14ac:dyDescent="0.2">
      <c r="A259" s="18" t="s">
        <v>26093</v>
      </c>
      <c r="B259" s="544" t="s">
        <v>26941</v>
      </c>
      <c r="C259" s="545"/>
      <c r="D259" s="15" t="s">
        <v>26942</v>
      </c>
      <c r="E259" s="508" t="s">
        <v>5304</v>
      </c>
      <c r="F259" s="40">
        <v>2</v>
      </c>
      <c r="G259" s="150">
        <f>'COMPOSIÇÃO UNITÁRIA'!H473</f>
        <v>298.09999999999997</v>
      </c>
      <c r="H259" s="24">
        <f t="shared" ref="H259" si="67">TRUNC(G259*(1+$G$2),2)</f>
        <v>364.36</v>
      </c>
      <c r="I259" s="25">
        <f t="shared" ref="I259" si="68">TRUNC(H259*F259,2)</f>
        <v>728.72</v>
      </c>
      <c r="J259" s="35"/>
      <c r="K259" s="12"/>
    </row>
    <row r="260" spans="1:11" s="122" customFormat="1" ht="26.25" customHeight="1" x14ac:dyDescent="0.2">
      <c r="A260" s="18" t="s">
        <v>26094</v>
      </c>
      <c r="B260" s="544" t="s">
        <v>26944</v>
      </c>
      <c r="C260" s="545"/>
      <c r="D260" s="15" t="str">
        <f>'COMPOSIÇÃO UNITÁRIA'!D475</f>
        <v xml:space="preserve">Interruptor tetrapolar  DR 100 A  - Dispositivo residual diferencial, tipo AC, 30MA- FORNECIMENTO E INSTALAÇÃO. </v>
      </c>
      <c r="E260" s="508" t="s">
        <v>5304</v>
      </c>
      <c r="F260" s="40">
        <v>1</v>
      </c>
      <c r="G260" s="150">
        <f>'COMPOSIÇÃO UNITÁRIA'!H480</f>
        <v>576.37</v>
      </c>
      <c r="H260" s="24">
        <f t="shared" ref="H260" si="69">TRUNC(G260*(1+$G$2),2)</f>
        <v>704.49</v>
      </c>
      <c r="I260" s="25">
        <f t="shared" ref="I260" si="70">TRUNC(H260*F260,2)</f>
        <v>704.49</v>
      </c>
      <c r="J260" s="35"/>
      <c r="K260" s="12"/>
    </row>
    <row r="261" spans="1:11" s="122" customFormat="1" ht="26.25" customHeight="1" x14ac:dyDescent="0.2">
      <c r="A261" s="18" t="s">
        <v>26095</v>
      </c>
      <c r="B261" s="544" t="s">
        <v>26948</v>
      </c>
      <c r="C261" s="545"/>
      <c r="D261" s="15" t="str">
        <f>'COMPOSIÇÃO UNITÁRIA'!D482</f>
        <v xml:space="preserve">Interruptor tetrapolar  DR 40 A  - Dispositivo residual diferencial, tipo AC, 30MA- FORNECIMENTO E INSTALAÇÃO. </v>
      </c>
      <c r="E261" s="508" t="s">
        <v>5304</v>
      </c>
      <c r="F261" s="40">
        <v>1</v>
      </c>
      <c r="G261" s="150">
        <f>'COMPOSIÇÃO UNITÁRIA'!H487</f>
        <v>191.81</v>
      </c>
      <c r="H261" s="24">
        <f t="shared" ref="H261:H263" si="71">TRUNC(G261*(1+$G$2),2)</f>
        <v>234.44</v>
      </c>
      <c r="I261" s="25">
        <f t="shared" ref="I261:I263" si="72">TRUNC(H261*F261,2)</f>
        <v>234.44</v>
      </c>
      <c r="J261" s="35"/>
      <c r="K261" s="12"/>
    </row>
    <row r="262" spans="1:11" s="122" customFormat="1" ht="26.25" customHeight="1" x14ac:dyDescent="0.2">
      <c r="A262" s="18" t="s">
        <v>26096</v>
      </c>
      <c r="B262" s="544" t="s">
        <v>26950</v>
      </c>
      <c r="C262" s="545"/>
      <c r="D262" s="15" t="str">
        <f>'COMPOSIÇÃO UNITÁRIA'!D489</f>
        <v xml:space="preserve">Interruptor tetrapolar  DR 63 A  - Dispositivo residual diferencial, tipo AC, 30MA- FORNECIMENTO E INSTALAÇÃO. </v>
      </c>
      <c r="E262" s="508" t="s">
        <v>5304</v>
      </c>
      <c r="F262" s="40">
        <v>1</v>
      </c>
      <c r="G262" s="150">
        <f>'COMPOSIÇÃO UNITÁRIA'!H494</f>
        <v>207.07999999999998</v>
      </c>
      <c r="H262" s="24">
        <f t="shared" si="71"/>
        <v>253.11</v>
      </c>
      <c r="I262" s="25">
        <f t="shared" si="72"/>
        <v>253.11</v>
      </c>
      <c r="J262" s="35"/>
      <c r="K262" s="12"/>
    </row>
    <row r="263" spans="1:11" s="122" customFormat="1" ht="26.25" customHeight="1" x14ac:dyDescent="0.2">
      <c r="A263" s="18" t="s">
        <v>26097</v>
      </c>
      <c r="B263" s="544" t="s">
        <v>26952</v>
      </c>
      <c r="C263" s="545"/>
      <c r="D263" s="15" t="str">
        <f>'COMPOSIÇÃO UNITÁRIA'!D496</f>
        <v xml:space="preserve">Interruptor tetrapolar  DR 80 A  - Dispositivo residual diferencial, tipo AC, 30MA- FORNECIMENTO E INSTALAÇÃO. </v>
      </c>
      <c r="E263" s="508" t="s">
        <v>5304</v>
      </c>
      <c r="F263" s="40">
        <v>3</v>
      </c>
      <c r="G263" s="150">
        <f>'COMPOSIÇÃO UNITÁRIA'!H501</f>
        <v>366.93</v>
      </c>
      <c r="H263" s="24">
        <f t="shared" si="71"/>
        <v>448.49</v>
      </c>
      <c r="I263" s="25">
        <f t="shared" si="72"/>
        <v>1345.47</v>
      </c>
      <c r="J263" s="35"/>
      <c r="K263" s="12"/>
    </row>
    <row r="264" spans="1:11" s="122" customFormat="1" ht="38.25" x14ac:dyDescent="0.2">
      <c r="A264" s="18" t="s">
        <v>26098</v>
      </c>
      <c r="B264" s="190">
        <v>91847</v>
      </c>
      <c r="C264" s="18" t="s">
        <v>25842</v>
      </c>
      <c r="D264" s="15" t="str">
        <f>VLOOKUP(B264,SERV.N.DESON!A:E,2,FALSE)</f>
        <v>ELETRODUTO FLEXÍVEL CORRUGADO REFORÇADO, PVC, DN 32 MM (1"), PARA CIRCUITOS TERMINAIS, INSTALADO EM LAJE - FORNECIMENTO E INSTALAÇÃO. AF_12/2015</v>
      </c>
      <c r="E264" s="190" t="str">
        <f>VLOOKUP(B264,SERV.N.DESON!A:E,3,FALSE)</f>
        <v>M</v>
      </c>
      <c r="F264" s="40">
        <v>169.2</v>
      </c>
      <c r="G264" s="150">
        <f>VLOOKUP(B264,SERV.N.DESON!A:E,4,FALSE)</f>
        <v>10.85</v>
      </c>
      <c r="H264" s="24">
        <f t="shared" si="64"/>
        <v>13.26</v>
      </c>
      <c r="I264" s="25">
        <f t="shared" si="30"/>
        <v>2243.59</v>
      </c>
      <c r="J264" s="35"/>
      <c r="K264" s="12"/>
    </row>
    <row r="265" spans="1:11" s="122" customFormat="1" ht="38.25" x14ac:dyDescent="0.2">
      <c r="A265" s="18" t="s">
        <v>26099</v>
      </c>
      <c r="B265" s="190">
        <v>91865</v>
      </c>
      <c r="C265" s="18" t="s">
        <v>25842</v>
      </c>
      <c r="D265" s="15" t="str">
        <f>VLOOKUP(B265,SERV.N.DESON!A:E,2,FALSE)</f>
        <v>ELETRODUTO RÍGIDO ROSCÁVEL, PVC, DN 40 MM (1 1/4"), PARA CIRCUITOS TERMINAIS, INSTALADO EM FORRO - FORNECIMENTO E INSTALAÇÃO. AF_12/2015</v>
      </c>
      <c r="E265" s="190" t="str">
        <f>VLOOKUP(B265,SERV.N.DESON!A:E,3,FALSE)</f>
        <v>M</v>
      </c>
      <c r="F265" s="38">
        <v>25.9</v>
      </c>
      <c r="G265" s="150">
        <f>VLOOKUP(B265,SERV.N.DESON!A:E,4,FALSE)</f>
        <v>16.48</v>
      </c>
      <c r="H265" s="25">
        <f t="shared" ref="H265" si="73">TRUNC(G265*(1+$G$2),2)</f>
        <v>20.14</v>
      </c>
      <c r="I265" s="25">
        <f t="shared" si="30"/>
        <v>521.62</v>
      </c>
      <c r="J265" s="35"/>
      <c r="K265" s="12"/>
    </row>
    <row r="266" spans="1:11" s="122" customFormat="1" ht="38.25" x14ac:dyDescent="0.2">
      <c r="A266" s="18" t="s">
        <v>26100</v>
      </c>
      <c r="B266" s="190">
        <v>93008</v>
      </c>
      <c r="C266" s="18" t="s">
        <v>25842</v>
      </c>
      <c r="D266" s="15" t="str">
        <f>VLOOKUP(B266,SERV.N.DESON!A:E,2,FALSE)</f>
        <v>ELETRODUTO RÍGIDO ROSCÁVEL, PVC, DN 50 MM (1 1/2"), PARA REDE ENTERRADA DE DISTRIBUIÇÃO DE ENERGIA ELÉTRICA - FORNECIMENTO E INSTALAÇÃO. AF_12/2021</v>
      </c>
      <c r="E266" s="190" t="str">
        <f>VLOOKUP(B266,SERV.N.DESON!A:E,3,FALSE)</f>
        <v>M</v>
      </c>
      <c r="F266" s="193">
        <v>48.2</v>
      </c>
      <c r="G266" s="150">
        <f>VLOOKUP(B266,SERV.N.DESON!A:E,4,FALSE)</f>
        <v>14.23</v>
      </c>
      <c r="H266" s="25">
        <f t="shared" ref="H266" si="74">TRUNC(G266*(1+$G$2),2)</f>
        <v>17.39</v>
      </c>
      <c r="I266" s="25">
        <f t="shared" ref="I266" si="75">TRUNC(H266*F266,2)</f>
        <v>838.19</v>
      </c>
      <c r="J266" s="35"/>
      <c r="K266" s="12"/>
    </row>
    <row r="267" spans="1:11" s="122" customFormat="1" ht="38.25" x14ac:dyDescent="0.2">
      <c r="A267" s="18" t="s">
        <v>26101</v>
      </c>
      <c r="B267" s="190">
        <v>93009</v>
      </c>
      <c r="C267" s="18" t="s">
        <v>25842</v>
      </c>
      <c r="D267" s="15" t="str">
        <f>VLOOKUP(B267,SERV.N.DESON!A:E,2,FALSE)</f>
        <v>ELETRODUTO RÍGIDO ROSCÁVEL, PVC, DN 60 MM (2"), PARA REDE ENTERRADA DE DISTRIBUIÇÃO DE ENERGIA ELÉTRICA - FORNECIMENTO E INSTALAÇÃO. AF_12/2021</v>
      </c>
      <c r="E267" s="190" t="str">
        <f>VLOOKUP(B267,SERV.N.DESON!A:E,3,FALSE)</f>
        <v>M</v>
      </c>
      <c r="F267" s="38">
        <v>65.5</v>
      </c>
      <c r="G267" s="150">
        <f>VLOOKUP(B267,SERV.N.DESON!A:E,4,FALSE)</f>
        <v>21.16</v>
      </c>
      <c r="H267" s="25">
        <f t="shared" ref="H267:H269" si="76">TRUNC(G267*(1+$G$2),2)</f>
        <v>25.86</v>
      </c>
      <c r="I267" s="25">
        <f t="shared" si="30"/>
        <v>1693.83</v>
      </c>
      <c r="J267" s="35"/>
      <c r="K267" s="12"/>
    </row>
    <row r="268" spans="1:11" s="122" customFormat="1" ht="38.25" x14ac:dyDescent="0.2">
      <c r="A268" s="18" t="s">
        <v>26102</v>
      </c>
      <c r="B268" s="190">
        <v>93011</v>
      </c>
      <c r="C268" s="18" t="s">
        <v>25842</v>
      </c>
      <c r="D268" s="15" t="str">
        <f>VLOOKUP(B268,SERV.N.DESON!A:E,2,FALSE)</f>
        <v>ELETRODUTO RÍGIDO ROSCÁVEL, PVC, DN 85 MM (3"), PARA REDE ENTERRADA DE DISTRIBUIÇÃO DE ENERGIA ELÉTRICA - FORNECIMENTO E INSTALAÇÃO. AF_12/2021</v>
      </c>
      <c r="E268" s="190" t="str">
        <f>VLOOKUP(B268,SERV.N.DESON!A:E,3,FALSE)</f>
        <v>M</v>
      </c>
      <c r="F268" s="40">
        <v>62</v>
      </c>
      <c r="G268" s="150">
        <f>VLOOKUP(B268,SERV.N.DESON!A:E,4,FALSE)</f>
        <v>36.19</v>
      </c>
      <c r="H268" s="25">
        <f t="shared" ref="H268" si="77">TRUNC(G268*(1+$G$2),2)</f>
        <v>44.23</v>
      </c>
      <c r="I268" s="25">
        <f t="shared" si="30"/>
        <v>2742.26</v>
      </c>
      <c r="J268" s="35"/>
      <c r="K268" s="12"/>
    </row>
    <row r="269" spans="1:11" s="122" customFormat="1" ht="38.25" x14ac:dyDescent="0.2">
      <c r="A269" s="18" t="s">
        <v>26103</v>
      </c>
      <c r="B269" s="190">
        <v>91845</v>
      </c>
      <c r="C269" s="18" t="s">
        <v>25842</v>
      </c>
      <c r="D269" s="15" t="str">
        <f>VLOOKUP(B269,SERV.N.DESON!A:E,2,FALSE)</f>
        <v>ELETRODUTO FLEXÍVEL CORRUGADO REFORÇADO, PVC, DN 25 MM (3/4"), PARA CIRCUITOS TERMINAIS, INSTALADO EM LAJE - FORNECIMENTO E INSTALAÇÃO. AF_12/2015</v>
      </c>
      <c r="E269" s="190" t="str">
        <f>VLOOKUP(B269,SERV.N.DESON!A:E,3,FALSE)</f>
        <v>M</v>
      </c>
      <c r="F269" s="38">
        <v>2160.5</v>
      </c>
      <c r="G269" s="150">
        <f>VLOOKUP(B269,SERV.N.DESON!A:E,4,FALSE)</f>
        <v>6.85</v>
      </c>
      <c r="H269" s="24">
        <f t="shared" si="76"/>
        <v>8.3699999999999992</v>
      </c>
      <c r="I269" s="25">
        <f t="shared" si="30"/>
        <v>18083.38</v>
      </c>
      <c r="J269" s="35"/>
      <c r="K269" s="12"/>
    </row>
    <row r="270" spans="1:11" s="122" customFormat="1" ht="38.25" x14ac:dyDescent="0.2">
      <c r="A270" s="18" t="s">
        <v>26104</v>
      </c>
      <c r="B270" s="190">
        <v>93012</v>
      </c>
      <c r="C270" s="18" t="s">
        <v>25842</v>
      </c>
      <c r="D270" s="15" t="str">
        <f>VLOOKUP(B270,SERV.N.DESON!A:E,2,FALSE)</f>
        <v>ELETRODUTO RÍGIDO ROSCÁVEL, PVC, DN 110 MM (4"), PARA REDE ENTERRADA DE DISTRIBUIÇÃO DE ENERGIA ELÉTRICA - FORNECIMENTO E INSTALAÇÃO. AF_12/2021</v>
      </c>
      <c r="E270" s="190" t="str">
        <f>VLOOKUP(B270,SERV.N.DESON!A:E,3,FALSE)</f>
        <v>M</v>
      </c>
      <c r="F270" s="193">
        <v>221.1</v>
      </c>
      <c r="G270" s="150">
        <f>VLOOKUP(B270,SERV.N.DESON!A:E,4,FALSE)</f>
        <v>54.85</v>
      </c>
      <c r="H270" s="24">
        <f t="shared" ref="H270" si="78">TRUNC(G270*(1+$G$2),2)</f>
        <v>67.040000000000006</v>
      </c>
      <c r="I270" s="25">
        <f t="shared" ref="I270" si="79">TRUNC(H270*F270,2)</f>
        <v>14822.54</v>
      </c>
      <c r="J270" s="35"/>
      <c r="K270" s="12"/>
    </row>
    <row r="271" spans="1:11" s="122" customFormat="1" ht="25.5" customHeight="1" x14ac:dyDescent="0.2">
      <c r="A271" s="18" t="s">
        <v>26105</v>
      </c>
      <c r="B271" s="190">
        <v>97605</v>
      </c>
      <c r="C271" s="18" t="s">
        <v>25842</v>
      </c>
      <c r="D271" s="15" t="str">
        <f>VLOOKUP(B271,SERV.N.DESON!A:E,2,FALSE)</f>
        <v>LUMINÁRIA ARANDELA TIPO MEIA LUA, DE SOBREPOR, COM 1 LÂMPADA LED DE 6 W, SEM REATOR - FORNECIMENTO E INSTALAÇÃO. AF_02/2020</v>
      </c>
      <c r="E271" s="190" t="str">
        <f>VLOOKUP(B271,SERV.N.DESON!A:E,3,FALSE)</f>
        <v>UN</v>
      </c>
      <c r="F271" s="40">
        <v>41</v>
      </c>
      <c r="G271" s="150">
        <f>VLOOKUP(B271,SERV.N.DESON!A:E,4,FALSE)</f>
        <v>118.4</v>
      </c>
      <c r="H271" s="24">
        <f t="shared" ref="H271" si="80">TRUNC(G271*(1+$G$2),2)</f>
        <v>144.72</v>
      </c>
      <c r="I271" s="25">
        <f t="shared" si="30"/>
        <v>5933.52</v>
      </c>
      <c r="J271" s="35"/>
      <c r="K271" s="12"/>
    </row>
    <row r="272" spans="1:11" s="122" customFormat="1" ht="26.25" customHeight="1" x14ac:dyDescent="0.2">
      <c r="A272" s="18" t="s">
        <v>26107</v>
      </c>
      <c r="B272" s="190">
        <v>97592</v>
      </c>
      <c r="C272" s="18" t="s">
        <v>25842</v>
      </c>
      <c r="D272" s="15" t="str">
        <f>VLOOKUP(B272,SERV.N.DESON!A:E,2,FALSE)</f>
        <v>LUMINÁRIA TIPO PLAFON, DE SOBREPOR, COM 1 LÂMPADA LED DE 12/13 W, SEM REATOR - FORNECIMENTO E INSTALAÇÃO. AF_02/2020</v>
      </c>
      <c r="E272" s="190" t="str">
        <f>VLOOKUP(B272,SERV.N.DESON!A:E,3,FALSE)</f>
        <v>UN</v>
      </c>
      <c r="F272" s="40">
        <v>33</v>
      </c>
      <c r="G272" s="150">
        <f>VLOOKUP(B272,SERV.N.DESON!A:E,4,FALSE)</f>
        <v>32.549999999999997</v>
      </c>
      <c r="H272" s="24">
        <f t="shared" ref="H272:H273" si="81">TRUNC(G272*(1+$G$2),2)</f>
        <v>39.78</v>
      </c>
      <c r="I272" s="25">
        <f t="shared" si="30"/>
        <v>1312.74</v>
      </c>
      <c r="J272" s="35"/>
      <c r="K272" s="12"/>
    </row>
    <row r="273" spans="1:11" s="122" customFormat="1" ht="38.25" x14ac:dyDescent="0.2">
      <c r="A273" s="18" t="s">
        <v>26109</v>
      </c>
      <c r="B273" s="508">
        <v>97586</v>
      </c>
      <c r="C273" s="18" t="s">
        <v>25842</v>
      </c>
      <c r="D273" s="15" t="str">
        <f>VLOOKUP(B273,SERV.N.DESON!A:E,2,FALSE)</f>
        <v>LUMINÁRIA TIPO CALHA, DE SOBREPOR, COM 2 LÂMPADAS TUBULARES FLUORESCENTES DE 36 W, COM REATOR DE PARTIDA RÁPIDA - FORNECIMENTO E INSTALAÇÃO. AF_02/2020</v>
      </c>
      <c r="E273" s="508" t="str">
        <f>VLOOKUP(B273,SERV.N.DESON!A:E,3,FALSE)</f>
        <v>UN</v>
      </c>
      <c r="F273" s="40">
        <v>8</v>
      </c>
      <c r="G273" s="150">
        <f>VLOOKUP(B273,SERV.N.DESON!A:E,4,FALSE)</f>
        <v>217.8</v>
      </c>
      <c r="H273" s="24">
        <f t="shared" si="81"/>
        <v>266.20999999999998</v>
      </c>
      <c r="I273" s="25">
        <f t="shared" ref="I273" si="82">TRUNC(H273*F273,2)</f>
        <v>2129.6799999999998</v>
      </c>
      <c r="J273" s="35"/>
      <c r="K273" s="12"/>
    </row>
    <row r="274" spans="1:11" s="122" customFormat="1" ht="38.25" x14ac:dyDescent="0.2">
      <c r="A274" s="18" t="s">
        <v>26111</v>
      </c>
      <c r="B274" s="190">
        <v>97583</v>
      </c>
      <c r="C274" s="18" t="s">
        <v>25842</v>
      </c>
      <c r="D274" s="15" t="str">
        <f>VLOOKUP(B274,SERV.N.DESON!A:E,2,FALSE)</f>
        <v>LUMINÁRIA TIPO CALHA, DE SOBREPOR, COM 1 LÂMPADA TUBULAR FLUORESCENTE DE 18 W, COM REATOR DE PARTIDA RÁPIDA - FORNECIMENTO E INSTALAÇÃO. AF_02/2020</v>
      </c>
      <c r="E274" s="190" t="str">
        <f>VLOOKUP(B274,SERV.N.DESON!A:E,3,FALSE)</f>
        <v>UN</v>
      </c>
      <c r="F274" s="40">
        <v>90</v>
      </c>
      <c r="G274" s="150">
        <f>VLOOKUP(B274,SERV.N.DESON!A:E,4,FALSE)</f>
        <v>115.54</v>
      </c>
      <c r="H274" s="24">
        <f t="shared" ref="H274" si="83">TRUNC(G274*(1+$G$2),2)</f>
        <v>141.22</v>
      </c>
      <c r="I274" s="25">
        <f t="shared" si="30"/>
        <v>12709.8</v>
      </c>
      <c r="J274" s="35"/>
      <c r="K274" s="12"/>
    </row>
    <row r="275" spans="1:11" s="122" customFormat="1" ht="26.25" customHeight="1" x14ac:dyDescent="0.2">
      <c r="A275" s="18" t="s">
        <v>26113</v>
      </c>
      <c r="B275" s="190">
        <v>101656</v>
      </c>
      <c r="C275" s="18" t="s">
        <v>25842</v>
      </c>
      <c r="D275" s="15" t="str">
        <f>VLOOKUP(B275,SERV.N.DESON!A:E,2,FALSE)</f>
        <v>LUMINÁRIA DE LED PARA ILUMINAÇÃO PÚBLICA, DE 68 W ATÉ 97 W - FORNECIMENTO E INSTALAÇÃO. AF_08/2020</v>
      </c>
      <c r="E275" s="190" t="str">
        <f>VLOOKUP(B275,SERV.N.DESON!A:E,3,FALSE)</f>
        <v>UN</v>
      </c>
      <c r="F275" s="40">
        <v>100</v>
      </c>
      <c r="G275" s="150">
        <f>VLOOKUP(B275,SERV.N.DESON!A:E,4,FALSE)</f>
        <v>456.27</v>
      </c>
      <c r="H275" s="24">
        <f t="shared" ref="H275" si="84">TRUNC(G275*(1+$G$2),2)</f>
        <v>557.69000000000005</v>
      </c>
      <c r="I275" s="25">
        <f t="shared" si="30"/>
        <v>55769</v>
      </c>
      <c r="J275" s="35"/>
      <c r="K275" s="12"/>
    </row>
    <row r="276" spans="1:11" s="122" customFormat="1" ht="26.25" customHeight="1" x14ac:dyDescent="0.2">
      <c r="A276" s="18" t="s">
        <v>26957</v>
      </c>
      <c r="B276" s="190">
        <v>101946</v>
      </c>
      <c r="C276" s="18" t="s">
        <v>25842</v>
      </c>
      <c r="D276" s="15" t="str">
        <f>VLOOKUP(B276,SERV.N.DESON!A:E,2,FALSE)</f>
        <v>QUADRO DE MEDIÇÃO GERAL DE ENERGIA PARA 1 MEDIDOR DE SOBREPOR - FORNECIMENTO E INSTALAÇÃO. AF_10/2020</v>
      </c>
      <c r="E276" s="190" t="str">
        <f>VLOOKUP(B276,SERV.N.DESON!A:E,3,FALSE)</f>
        <v>UN</v>
      </c>
      <c r="F276" s="40">
        <v>1</v>
      </c>
      <c r="G276" s="150">
        <f>VLOOKUP(B276,SERV.N.DESON!A:E,4,FALSE)</f>
        <v>133.18</v>
      </c>
      <c r="H276" s="24">
        <f t="shared" ref="H276" si="85">TRUNC(G276*(1+$G$2),2)</f>
        <v>162.78</v>
      </c>
      <c r="I276" s="25">
        <f t="shared" si="30"/>
        <v>162.78</v>
      </c>
      <c r="J276" s="35"/>
      <c r="K276" s="12"/>
    </row>
    <row r="277" spans="1:11" s="122" customFormat="1" ht="38.25" x14ac:dyDescent="0.2">
      <c r="A277" s="18" t="s">
        <v>26958</v>
      </c>
      <c r="B277" s="190">
        <v>101875</v>
      </c>
      <c r="C277" s="18" t="s">
        <v>25842</v>
      </c>
      <c r="D277" s="15" t="str">
        <f>VLOOKUP(B277,SERV.N.DESON!A:E,2,FALSE)</f>
        <v>QUADRO DE DISTRIBUIÇÃO DE ENERGIA EM CHAPA DE AÇO GALVANIZADO, DE EMBUTIR, COM BARRAMENTO TRIFÁSICO, PARA 12 DISJUNTORES DIN 100A - FORNECIMENTO E INSTALAÇÃO. AF_10/2020</v>
      </c>
      <c r="E277" s="190" t="str">
        <f>VLOOKUP(B277,SERV.N.DESON!A:E,3,FALSE)</f>
        <v>UN</v>
      </c>
      <c r="F277" s="40">
        <v>2</v>
      </c>
      <c r="G277" s="150">
        <f>VLOOKUP(B277,SERV.N.DESON!A:E,4,FALSE)</f>
        <v>461.11</v>
      </c>
      <c r="H277" s="24">
        <f t="shared" ref="H277" si="86">TRUNC(G277*(1+$G$2),2)</f>
        <v>563.61</v>
      </c>
      <c r="I277" s="25">
        <f t="shared" si="30"/>
        <v>1127.22</v>
      </c>
      <c r="J277" s="35"/>
      <c r="K277" s="12"/>
    </row>
    <row r="278" spans="1:11" s="122" customFormat="1" ht="38.25" x14ac:dyDescent="0.2">
      <c r="A278" s="18" t="s">
        <v>26959</v>
      </c>
      <c r="B278" s="190">
        <v>101883</v>
      </c>
      <c r="C278" s="18" t="s">
        <v>25842</v>
      </c>
      <c r="D278" s="15" t="str">
        <f>VLOOKUP(B278,SERV.N.DESON!A:E,2,FALSE)</f>
        <v>QUADRO DE DISTRIBUIÇÃO DE ENERGIA EM CHAPA DE AÇO GALVANIZADO, DE EMBUTIR, COM BARRAMENTO TRIFÁSICO, PARA 18 DISJUNTORES DIN 100A - FORNECIMENTO E INSTALAÇÃO. AF_10/2020</v>
      </c>
      <c r="E278" s="190" t="str">
        <f>VLOOKUP(B278,SERV.N.DESON!A:E,3,FALSE)</f>
        <v>UN</v>
      </c>
      <c r="F278" s="40">
        <v>3</v>
      </c>
      <c r="G278" s="150">
        <f>VLOOKUP(B278,SERV.N.DESON!A:E,4,FALSE)</f>
        <v>639.03</v>
      </c>
      <c r="H278" s="24">
        <f t="shared" ref="H278:H279" si="87">TRUNC(G278*(1+$G$2),2)</f>
        <v>781.08</v>
      </c>
      <c r="I278" s="25">
        <f t="shared" si="30"/>
        <v>2343.2399999999998</v>
      </c>
      <c r="J278" s="35"/>
      <c r="K278" s="12"/>
    </row>
    <row r="279" spans="1:11" s="122" customFormat="1" ht="38.25" x14ac:dyDescent="0.2">
      <c r="A279" s="18" t="s">
        <v>26960</v>
      </c>
      <c r="B279" s="190">
        <v>101880</v>
      </c>
      <c r="C279" s="18" t="s">
        <v>25842</v>
      </c>
      <c r="D279" s="15" t="str">
        <f>VLOOKUP(B279,SERV.N.DESON!A:E,2,FALSE)</f>
        <v>QUADRO DE DISTRIBUIÇÃO DE ENERGIA EM CHAPA DE AÇO GALVANIZADO, DE EMBUTIR, COM BARRAMENTO TRIFÁSICO, PARA 30 DISJUNTORES DIN 150A - FORNECIMENTO E INSTALAÇÃO. AF_10/2020</v>
      </c>
      <c r="E279" s="190" t="str">
        <f>VLOOKUP(B279,SERV.N.DESON!A:E,3,FALSE)</f>
        <v>UN</v>
      </c>
      <c r="F279" s="40">
        <v>4</v>
      </c>
      <c r="G279" s="150">
        <f>VLOOKUP(B279,SERV.N.DESON!A:E,4,FALSE)</f>
        <v>771.53</v>
      </c>
      <c r="H279" s="24">
        <f t="shared" si="87"/>
        <v>943.04</v>
      </c>
      <c r="I279" s="25">
        <f t="shared" si="30"/>
        <v>3772.16</v>
      </c>
      <c r="J279" s="35"/>
      <c r="K279" s="12"/>
    </row>
    <row r="280" spans="1:11" s="122" customFormat="1" ht="38.25" x14ac:dyDescent="0.2">
      <c r="A280" s="18" t="s">
        <v>26961</v>
      </c>
      <c r="B280" s="190">
        <v>101881</v>
      </c>
      <c r="C280" s="18" t="s">
        <v>25842</v>
      </c>
      <c r="D280" s="15" t="str">
        <f>VLOOKUP(B280,SERV.N.DESON!A:E,2,FALSE)</f>
        <v>QUADRO DE DISTRIBUIÇÃO DE ENERGIA EM CHAPA DE AÇO GALVANIZADO, DE EMBUTIR, COM BARRAMENTO TRIFÁSICO, PARA 40 DISJUNTORES DIN 100A - FORNECIMENTO E INSTALAÇÃO. AF_10/2020</v>
      </c>
      <c r="E280" s="190" t="str">
        <f>VLOOKUP(B280,SERV.N.DESON!A:E,3,FALSE)</f>
        <v>UN</v>
      </c>
      <c r="F280" s="40">
        <v>2</v>
      </c>
      <c r="G280" s="150">
        <f>VLOOKUP(B280,SERV.N.DESON!A:E,4,FALSE)</f>
        <v>1115.52</v>
      </c>
      <c r="H280" s="24">
        <f t="shared" ref="H280:H283" si="88">TRUNC(G280*(1+$G$2),2)</f>
        <v>1363.5</v>
      </c>
      <c r="I280" s="25">
        <f t="shared" si="30"/>
        <v>2727</v>
      </c>
      <c r="J280" s="35"/>
      <c r="K280" s="12"/>
    </row>
    <row r="281" spans="1:11" s="122" customFormat="1" ht="38.25" x14ac:dyDescent="0.2">
      <c r="A281" s="18" t="s">
        <v>26962</v>
      </c>
      <c r="B281" s="544" t="str">
        <f>'COMPOSIÇÃO UNITÁRIA'!C329</f>
        <v>CPU 35</v>
      </c>
      <c r="C281" s="545"/>
      <c r="D281" s="15" t="s">
        <v>26106</v>
      </c>
      <c r="E281" s="190" t="s">
        <v>5304</v>
      </c>
      <c r="F281" s="511">
        <v>1</v>
      </c>
      <c r="G281" s="150">
        <f>'COMPOSIÇÃO UNITÁRIA'!H335</f>
        <v>1299.51</v>
      </c>
      <c r="H281" s="24">
        <f t="shared" si="88"/>
        <v>1588.39</v>
      </c>
      <c r="I281" s="25">
        <f t="shared" si="30"/>
        <v>1588.39</v>
      </c>
      <c r="J281" s="35"/>
      <c r="K281" s="12"/>
    </row>
    <row r="282" spans="1:11" s="122" customFormat="1" ht="38.25" x14ac:dyDescent="0.2">
      <c r="A282" s="18" t="s">
        <v>26963</v>
      </c>
      <c r="B282" s="544" t="s">
        <v>26956</v>
      </c>
      <c r="C282" s="545"/>
      <c r="D282" s="15" t="str">
        <f>'COMPOSIÇÃO UNITÁRIA'!D503</f>
        <v>QUADRO DE DISTRIBUICAO COM BARRAMENTO TRIFASICO, DE EMBUTIR, EM CHAPA DE ACO GALVANIZADO, PARA 42 DISJUNTORES DIN, 100 A - FORNECIMENTO E INSTALAÇÃO</v>
      </c>
      <c r="E282" s="508" t="s">
        <v>5304</v>
      </c>
      <c r="F282" s="511">
        <v>1</v>
      </c>
      <c r="G282" s="150">
        <f>'COMPOSIÇÃO UNITÁRIA'!H509</f>
        <v>1295.3499999999999</v>
      </c>
      <c r="H282" s="24">
        <f t="shared" ref="H282" si="89">TRUNC(G282*(1+$G$2),2)</f>
        <v>1583.3</v>
      </c>
      <c r="I282" s="25">
        <f t="shared" ref="I282" si="90">TRUNC(H282*F282,2)</f>
        <v>1583.3</v>
      </c>
      <c r="J282" s="35"/>
      <c r="K282" s="12"/>
    </row>
    <row r="283" spans="1:11" s="122" customFormat="1" ht="25.5" x14ac:dyDescent="0.2">
      <c r="A283" s="18" t="s">
        <v>26964</v>
      </c>
      <c r="B283" s="544" t="str">
        <f>'COMPOSIÇÃO UNITÁRIA'!C337</f>
        <v>CPU 36</v>
      </c>
      <c r="C283" s="545"/>
      <c r="D283" s="15" t="s">
        <v>26108</v>
      </c>
      <c r="E283" s="190" t="s">
        <v>5237</v>
      </c>
      <c r="F283" s="40">
        <v>108.3</v>
      </c>
      <c r="G283" s="150">
        <f>'COMPOSIÇÃO UNITÁRIA'!H342</f>
        <v>187.8</v>
      </c>
      <c r="H283" s="24">
        <f t="shared" si="88"/>
        <v>229.54</v>
      </c>
      <c r="I283" s="25">
        <f t="shared" si="30"/>
        <v>24859.18</v>
      </c>
      <c r="J283" s="35"/>
      <c r="K283" s="12"/>
    </row>
    <row r="284" spans="1:11" s="122" customFormat="1" ht="25.5" x14ac:dyDescent="0.2">
      <c r="A284" s="18" t="s">
        <v>26965</v>
      </c>
      <c r="B284" s="544" t="str">
        <f>'COMPOSIÇÃO UNITÁRIA'!C344</f>
        <v>CPU 37</v>
      </c>
      <c r="C284" s="545"/>
      <c r="D284" s="266" t="s">
        <v>26110</v>
      </c>
      <c r="E284" s="190" t="s">
        <v>5304</v>
      </c>
      <c r="F284" s="222">
        <v>6</v>
      </c>
      <c r="G284" s="150">
        <f>'COMPOSIÇÃO UNITÁRIA'!H349</f>
        <v>194.96</v>
      </c>
      <c r="H284" s="24">
        <f t="shared" ref="H284:H288" si="91">TRUNC(G284*(1+$G$2),2)</f>
        <v>238.29</v>
      </c>
      <c r="I284" s="25">
        <f t="shared" si="30"/>
        <v>1429.74</v>
      </c>
      <c r="J284" s="35"/>
      <c r="K284" s="12"/>
    </row>
    <row r="285" spans="1:11" s="122" customFormat="1" ht="26.25" customHeight="1" x14ac:dyDescent="0.2">
      <c r="A285" s="18" t="s">
        <v>26966</v>
      </c>
      <c r="B285" s="544" t="str">
        <f>'COMPOSIÇÃO UNITÁRIA'!C351</f>
        <v>CPU 38</v>
      </c>
      <c r="C285" s="545"/>
      <c r="D285" s="15" t="s">
        <v>26112</v>
      </c>
      <c r="E285" s="190" t="s">
        <v>5304</v>
      </c>
      <c r="F285" s="222">
        <v>81</v>
      </c>
      <c r="G285" s="150">
        <f>'COMPOSIÇÃO UNITÁRIA'!H356</f>
        <v>23.07</v>
      </c>
      <c r="H285" s="24">
        <f t="shared" si="91"/>
        <v>28.19</v>
      </c>
      <c r="I285" s="25">
        <f t="shared" si="30"/>
        <v>2283.39</v>
      </c>
      <c r="J285" s="35"/>
      <c r="K285" s="12"/>
    </row>
    <row r="286" spans="1:11" s="122" customFormat="1" ht="26.25" customHeight="1" x14ac:dyDescent="0.2">
      <c r="A286" s="18" t="s">
        <v>26967</v>
      </c>
      <c r="B286" s="544" t="str">
        <f>'COMPOSIÇÃO UNITÁRIA'!C358</f>
        <v>CPU 39</v>
      </c>
      <c r="C286" s="545"/>
      <c r="D286" s="15" t="s">
        <v>26114</v>
      </c>
      <c r="E286" s="190" t="s">
        <v>5304</v>
      </c>
      <c r="F286" s="222">
        <v>72</v>
      </c>
      <c r="G286" s="150">
        <f>'COMPOSIÇÃO UNITÁRIA'!H363</f>
        <v>13.51</v>
      </c>
      <c r="H286" s="24">
        <f t="shared" si="91"/>
        <v>16.510000000000002</v>
      </c>
      <c r="I286" s="25">
        <f t="shared" si="30"/>
        <v>1188.72</v>
      </c>
      <c r="J286" s="35"/>
      <c r="K286" s="12"/>
    </row>
    <row r="287" spans="1:11" s="122" customFormat="1" ht="26.25" customHeight="1" x14ac:dyDescent="0.2">
      <c r="A287" s="18" t="s">
        <v>26968</v>
      </c>
      <c r="B287" s="544" t="str">
        <f>'COMPOSIÇÃO UNITÁRIA'!C365</f>
        <v>CPU 40</v>
      </c>
      <c r="C287" s="545"/>
      <c r="D287" s="15" t="s">
        <v>26115</v>
      </c>
      <c r="E287" s="190" t="s">
        <v>5304</v>
      </c>
      <c r="F287" s="222">
        <v>10</v>
      </c>
      <c r="G287" s="150">
        <f>'COMPOSIÇÃO UNITÁRIA'!H370</f>
        <v>30.29</v>
      </c>
      <c r="H287" s="24">
        <f t="shared" si="91"/>
        <v>37.020000000000003</v>
      </c>
      <c r="I287" s="25">
        <f t="shared" si="30"/>
        <v>370.2</v>
      </c>
      <c r="J287" s="35"/>
      <c r="K287" s="12"/>
    </row>
    <row r="288" spans="1:11" s="122" customFormat="1" ht="26.25" customHeight="1" x14ac:dyDescent="0.2">
      <c r="A288" s="18" t="s">
        <v>26969</v>
      </c>
      <c r="B288" s="544" t="str">
        <f>'COMPOSIÇÃO UNITÁRIA'!C372</f>
        <v>CPU 41</v>
      </c>
      <c r="C288" s="545"/>
      <c r="D288" s="15" t="s">
        <v>26116</v>
      </c>
      <c r="E288" s="190" t="s">
        <v>5237</v>
      </c>
      <c r="F288" s="222">
        <v>108.3</v>
      </c>
      <c r="G288" s="150">
        <f>'COMPOSIÇÃO UNITÁRIA'!H377</f>
        <v>33.160000000000004</v>
      </c>
      <c r="H288" s="24">
        <f t="shared" si="91"/>
        <v>40.53</v>
      </c>
      <c r="I288" s="25">
        <f t="shared" si="30"/>
        <v>4389.3900000000003</v>
      </c>
      <c r="J288" s="35"/>
      <c r="K288" s="12"/>
    </row>
    <row r="289" spans="1:11" s="122" customFormat="1" x14ac:dyDescent="0.2">
      <c r="A289" s="156"/>
      <c r="B289" s="157"/>
      <c r="C289" s="157"/>
      <c r="D289" s="539" t="s">
        <v>25851</v>
      </c>
      <c r="E289" s="539"/>
      <c r="F289" s="539"/>
      <c r="G289" s="539"/>
      <c r="H289" s="540"/>
      <c r="I289" s="158">
        <f>SUM(I214:I288)</f>
        <v>504526.11999999994</v>
      </c>
      <c r="J289" s="35"/>
      <c r="K289" s="12"/>
    </row>
    <row r="290" spans="1:11" s="122" customFormat="1" ht="15.75" thickBot="1" x14ac:dyDescent="0.25">
      <c r="A290" s="261"/>
      <c r="B290" s="10"/>
      <c r="C290" s="10"/>
      <c r="D290" s="155"/>
      <c r="E290" s="155"/>
      <c r="F290" s="155"/>
      <c r="G290" s="155"/>
      <c r="H290" s="155"/>
      <c r="I290" s="262"/>
      <c r="J290" s="35"/>
      <c r="K290" s="12"/>
    </row>
    <row r="291" spans="1:11" s="122" customFormat="1" ht="14.25" x14ac:dyDescent="0.2">
      <c r="A291" s="263">
        <v>10</v>
      </c>
      <c r="B291" s="546" t="s">
        <v>26117</v>
      </c>
      <c r="C291" s="547"/>
      <c r="D291" s="547"/>
      <c r="E291" s="547"/>
      <c r="F291" s="547"/>
      <c r="G291" s="547"/>
      <c r="H291" s="547"/>
      <c r="I291" s="548"/>
      <c r="J291" s="35"/>
      <c r="K291" s="12"/>
    </row>
    <row r="292" spans="1:11" s="122" customFormat="1" ht="38.25" x14ac:dyDescent="0.2">
      <c r="A292" s="190" t="s">
        <v>26118</v>
      </c>
      <c r="B292" s="190">
        <v>92367</v>
      </c>
      <c r="C292" s="190" t="s">
        <v>25842</v>
      </c>
      <c r="D292" s="15" t="str">
        <f>VLOOKUP(B292,SERV.N.DESON!A:E,2,FALSE)</f>
        <v>TUBO DE AÇO GALVANIZADO COM COSTURA, CLASSE MÉDIA, DN 65 (2 1/2"), CONEXÃO ROSQUEADA, INSTALADO EM REDE DE ALIMENTAÇÃO PARA HIDRANTE - FORNECIMENTO E INSTALAÇÃO. AF_10/2020</v>
      </c>
      <c r="E292" s="190" t="str">
        <f>VLOOKUP(B292,SERV.N.DESON!A:E,3,FALSE)</f>
        <v>M</v>
      </c>
      <c r="F292" s="38">
        <v>156.21</v>
      </c>
      <c r="G292" s="150">
        <f>VLOOKUP(B292,SERV.N.DESON!A:E,4,FALSE)</f>
        <v>126.96</v>
      </c>
      <c r="H292" s="25">
        <f t="shared" ref="H292:H299" si="92">TRUNC(G292*(1+$G$2),2)</f>
        <v>155.18</v>
      </c>
      <c r="I292" s="25">
        <f t="shared" ref="I292:I303" si="93">TRUNC(H292*F292,2)</f>
        <v>24240.66</v>
      </c>
      <c r="J292" s="35"/>
      <c r="K292" s="12"/>
    </row>
    <row r="293" spans="1:11" s="122" customFormat="1" ht="38.25" x14ac:dyDescent="0.2">
      <c r="A293" s="190" t="s">
        <v>26119</v>
      </c>
      <c r="B293" s="190">
        <v>92390</v>
      </c>
      <c r="C293" s="190" t="s">
        <v>25842</v>
      </c>
      <c r="D293" s="15" t="str">
        <f>VLOOKUP(B293,SERV.N.DESON!A:E,2,FALSE)</f>
        <v>JOELHO 90 GRAUS, EM FERRO GALVANIZADO, DN 65 (2 1/2"), CONEXÃO ROSQUEADA, INSTALADO EM REDE DE ALIMENTAÇÃO PARA HIDRANTE - FORNECIMENTO E INSTALAÇÃO. AF_10/2020</v>
      </c>
      <c r="E293" s="190" t="str">
        <f>VLOOKUP(B293,SERV.N.DESON!A:E,3,FALSE)</f>
        <v>UN</v>
      </c>
      <c r="F293" s="38">
        <v>20</v>
      </c>
      <c r="G293" s="150">
        <f>VLOOKUP(B293,SERV.N.DESON!A:E,4,FALSE)</f>
        <v>114.71</v>
      </c>
      <c r="H293" s="25">
        <f t="shared" si="92"/>
        <v>140.21</v>
      </c>
      <c r="I293" s="25">
        <f t="shared" si="93"/>
        <v>2804.2</v>
      </c>
      <c r="J293" s="35"/>
      <c r="K293" s="12"/>
    </row>
    <row r="294" spans="1:11" s="122" customFormat="1" ht="38.25" x14ac:dyDescent="0.2">
      <c r="A294" s="190" t="s">
        <v>26120</v>
      </c>
      <c r="B294" s="190">
        <v>97495</v>
      </c>
      <c r="C294" s="190" t="s">
        <v>25842</v>
      </c>
      <c r="D294" s="15" t="str">
        <f>VLOOKUP(B294,SERV.N.DESON!A:E,2,FALSE)</f>
        <v>TÊ, EM AÇO, CONEXÃO SOLDADA, DN 65 (2 1/2"), INSTALADO EM REDE DE ALIMENTAÇÃO PARA HIDRANTE - FORNECIMENTO E INSTALAÇÃO. AF_10/2020</v>
      </c>
      <c r="E294" s="190" t="str">
        <f>VLOOKUP(B294,SERV.N.DESON!A:E,3,FALSE)</f>
        <v>UN</v>
      </c>
      <c r="F294" s="38">
        <v>5</v>
      </c>
      <c r="G294" s="150">
        <f>VLOOKUP(B294,SERV.N.DESON!A:E,4,FALSE)</f>
        <v>477.87</v>
      </c>
      <c r="H294" s="25">
        <f t="shared" si="92"/>
        <v>584.1</v>
      </c>
      <c r="I294" s="25">
        <f t="shared" si="93"/>
        <v>2920.5</v>
      </c>
      <c r="J294" s="35"/>
      <c r="K294" s="12"/>
    </row>
    <row r="295" spans="1:11" s="122" customFormat="1" ht="51" x14ac:dyDescent="0.2">
      <c r="A295" s="400" t="s">
        <v>26121</v>
      </c>
      <c r="B295" s="190">
        <v>101912</v>
      </c>
      <c r="C295" s="190" t="s">
        <v>25842</v>
      </c>
      <c r="D295" s="15" t="str">
        <f>VLOOKUP(B295,SERV.N.DESON!A:E,2,FALSE)</f>
        <v>ABRIGO PARA HIDRANTE, 75X45X17CM, COM REGISTRO GLOBO ANGULAR 45 GRAUS 2 1/2", ADAPTADOR STORZ 2 1/2", MANGUEIRA DE INCÊNDIO 15M 2 1/2" E ESGUICHO EM LATÃO 2 1/2" - FORNECIMENTO E INSTALAÇÃO. AF_10/2020</v>
      </c>
      <c r="E295" s="190" t="str">
        <f>VLOOKUP(B295,SERV.N.DESON!A:E,3,FALSE)</f>
        <v>UN</v>
      </c>
      <c r="F295" s="38">
        <v>6</v>
      </c>
      <c r="G295" s="150">
        <f>VLOOKUP(B295,SERV.N.DESON!A:E,4,FALSE)</f>
        <v>1727.75</v>
      </c>
      <c r="H295" s="25">
        <f t="shared" si="92"/>
        <v>2111.8200000000002</v>
      </c>
      <c r="I295" s="25">
        <f t="shared" si="93"/>
        <v>12670.92</v>
      </c>
      <c r="J295" s="35"/>
      <c r="K295" s="12"/>
    </row>
    <row r="296" spans="1:11" s="122" customFormat="1" ht="25.5" x14ac:dyDescent="0.2">
      <c r="A296" s="400" t="s">
        <v>26122</v>
      </c>
      <c r="B296" s="190">
        <v>101908</v>
      </c>
      <c r="C296" s="190" t="s">
        <v>25842</v>
      </c>
      <c r="D296" s="15" t="str">
        <f>VLOOKUP(B296,SERV.N.DESON!A:E,2,FALSE)</f>
        <v>EXTINTOR DE INCÊNDIO PORTÁTIL COM CARGA DE PQS DE 4 KG, CLASSE BC - FORNECIMENTO E INSTALAÇÃO. AF_10/2020_P</v>
      </c>
      <c r="E296" s="190" t="str">
        <f>VLOOKUP(B296,SERV.N.DESON!A:E,3,FALSE)</f>
        <v>UN</v>
      </c>
      <c r="F296" s="38">
        <v>11</v>
      </c>
      <c r="G296" s="150">
        <f>VLOOKUP(B296,SERV.N.DESON!A:E,4,FALSE)</f>
        <v>183.02</v>
      </c>
      <c r="H296" s="25">
        <f t="shared" si="92"/>
        <v>223.7</v>
      </c>
      <c r="I296" s="25">
        <f t="shared" si="93"/>
        <v>2460.6999999999998</v>
      </c>
      <c r="J296" s="35"/>
      <c r="K296" s="12"/>
    </row>
    <row r="297" spans="1:11" s="122" customFormat="1" ht="25.5" x14ac:dyDescent="0.2">
      <c r="A297" s="400" t="s">
        <v>26123</v>
      </c>
      <c r="B297" s="190">
        <v>101907</v>
      </c>
      <c r="C297" s="190" t="s">
        <v>25842</v>
      </c>
      <c r="D297" s="15" t="str">
        <f>VLOOKUP(B297,SERV.N.DESON!A:E,2,FALSE)</f>
        <v>EXTINTOR DE INCÊNDIO PORTÁTIL COM CARGA DE CO2 DE 6 KG, CLASSE BC - FORNECIMENTO E INSTALAÇÃO. AF_10/2020_P</v>
      </c>
      <c r="E297" s="190" t="str">
        <f>VLOOKUP(B297,SERV.N.DESON!A:E,3,FALSE)</f>
        <v>UN</v>
      </c>
      <c r="F297" s="38">
        <v>11</v>
      </c>
      <c r="G297" s="150">
        <f>VLOOKUP(B297,SERV.N.DESON!A:E,4,FALSE)</f>
        <v>600.57000000000005</v>
      </c>
      <c r="H297" s="25">
        <f t="shared" si="92"/>
        <v>734.07</v>
      </c>
      <c r="I297" s="25">
        <f t="shared" si="93"/>
        <v>8074.77</v>
      </c>
      <c r="J297" s="35"/>
      <c r="K297" s="12"/>
    </row>
    <row r="298" spans="1:11" s="122" customFormat="1" ht="25.5" x14ac:dyDescent="0.2">
      <c r="A298" s="400" t="s">
        <v>26124</v>
      </c>
      <c r="B298" s="190">
        <v>101916</v>
      </c>
      <c r="C298" s="190" t="s">
        <v>25842</v>
      </c>
      <c r="D298" s="15" t="str">
        <f>VLOOKUP(B298,SERV.N.DESON!A:E,2,FALSE)</f>
        <v>HIDRANTE SUBTERRÂNEO PREDIAL (COM CURVA LONGA E CAIXA), DN 75 MM - FORNECIMENTO E INSTALAÇÃO. AF_10/2020</v>
      </c>
      <c r="E298" s="190" t="str">
        <f>VLOOKUP(B298,SERV.N.DESON!A:E,3,FALSE)</f>
        <v>UN</v>
      </c>
      <c r="F298" s="38">
        <v>6</v>
      </c>
      <c r="G298" s="150">
        <f>VLOOKUP(B298,SERV.N.DESON!A:E,4,FALSE)</f>
        <v>3154</v>
      </c>
      <c r="H298" s="25">
        <f t="shared" si="92"/>
        <v>3855.13</v>
      </c>
      <c r="I298" s="25">
        <f t="shared" si="93"/>
        <v>23130.78</v>
      </c>
      <c r="J298" s="35"/>
      <c r="K298" s="12"/>
    </row>
    <row r="299" spans="1:11" s="122" customFormat="1" ht="25.5" x14ac:dyDescent="0.2">
      <c r="A299" s="400" t="s">
        <v>26125</v>
      </c>
      <c r="B299" s="190">
        <v>97599</v>
      </c>
      <c r="C299" s="190" t="s">
        <v>25842</v>
      </c>
      <c r="D299" s="15" t="str">
        <f>VLOOKUP(B299,SERV.N.DESON!A:E,2,FALSE)</f>
        <v>LUMINÁRIA DE EMERGÊNCIA, COM 30 LÂMPADAS LED DE 2 W, SEM REATOR - FORNECIMENTO E INSTALAÇÃO. AF_02/2020</v>
      </c>
      <c r="E299" s="190" t="str">
        <f>VLOOKUP(B299,SERV.N.DESON!A:E,3,FALSE)</f>
        <v>UN</v>
      </c>
      <c r="F299" s="38">
        <v>100</v>
      </c>
      <c r="G299" s="150">
        <f>VLOOKUP(B299,SERV.N.DESON!A:E,4,FALSE)</f>
        <v>23.86</v>
      </c>
      <c r="H299" s="25">
        <f t="shared" si="92"/>
        <v>29.16</v>
      </c>
      <c r="I299" s="25">
        <f t="shared" si="93"/>
        <v>2916</v>
      </c>
      <c r="J299" s="35"/>
      <c r="K299" s="12"/>
    </row>
    <row r="300" spans="1:11" s="122" customFormat="1" ht="14.25" x14ac:dyDescent="0.2">
      <c r="A300" s="400" t="s">
        <v>26126</v>
      </c>
      <c r="B300" s="544" t="str">
        <f>'COMPOSIÇÃO UNITÁRIA'!C379</f>
        <v>CPU 42</v>
      </c>
      <c r="C300" s="545"/>
      <c r="D300" s="15" t="s">
        <v>26127</v>
      </c>
      <c r="E300" s="190" t="s">
        <v>5304</v>
      </c>
      <c r="F300" s="193">
        <v>11</v>
      </c>
      <c r="G300" s="150">
        <f>'COMPOSIÇÃO UNITÁRIA'!H384</f>
        <v>176.23</v>
      </c>
      <c r="H300" s="25">
        <f t="shared" ref="H300:H304" si="94">TRUNC(G300*(1+$G$2),2)</f>
        <v>215.4</v>
      </c>
      <c r="I300" s="25">
        <f t="shared" si="93"/>
        <v>2369.4</v>
      </c>
      <c r="J300" s="35"/>
      <c r="K300" s="12"/>
    </row>
    <row r="301" spans="1:11" s="122" customFormat="1" ht="14.25" x14ac:dyDescent="0.2">
      <c r="A301" s="400" t="s">
        <v>26128</v>
      </c>
      <c r="B301" s="544" t="str">
        <f>'COMPOSIÇÃO UNITÁRIA'!C386</f>
        <v>CPU 43</v>
      </c>
      <c r="C301" s="545"/>
      <c r="D301" s="15" t="s">
        <v>26129</v>
      </c>
      <c r="E301" s="190" t="s">
        <v>5304</v>
      </c>
      <c r="F301" s="193">
        <v>11</v>
      </c>
      <c r="G301" s="150">
        <f>'COMPOSIÇÃO UNITÁRIA'!H391</f>
        <v>76.22999999999999</v>
      </c>
      <c r="H301" s="25">
        <f t="shared" si="94"/>
        <v>93.17</v>
      </c>
      <c r="I301" s="25">
        <f t="shared" si="93"/>
        <v>1024.8699999999999</v>
      </c>
      <c r="J301" s="35"/>
      <c r="K301" s="12"/>
    </row>
    <row r="302" spans="1:11" s="122" customFormat="1" ht="25.5" x14ac:dyDescent="0.2">
      <c r="A302" s="400" t="s">
        <v>26130</v>
      </c>
      <c r="B302" s="544" t="str">
        <f>'COMPOSIÇÃO UNITÁRIA'!C393</f>
        <v>CPU 44</v>
      </c>
      <c r="C302" s="545"/>
      <c r="D302" s="15" t="s">
        <v>26131</v>
      </c>
      <c r="E302" s="190" t="s">
        <v>5304</v>
      </c>
      <c r="F302" s="193">
        <v>11</v>
      </c>
      <c r="G302" s="150">
        <f>'COMPOSIÇÃO UNITÁRIA'!H398</f>
        <v>134.43</v>
      </c>
      <c r="H302" s="25">
        <f t="shared" si="94"/>
        <v>164.31</v>
      </c>
      <c r="I302" s="25">
        <f t="shared" si="93"/>
        <v>1807.41</v>
      </c>
      <c r="J302" s="35"/>
      <c r="K302" s="12"/>
    </row>
    <row r="303" spans="1:11" s="122" customFormat="1" ht="38.25" x14ac:dyDescent="0.2">
      <c r="A303" s="400" t="s">
        <v>26132</v>
      </c>
      <c r="B303" s="544" t="str">
        <f>'COMPOSIÇÃO UNITÁRIA'!C400</f>
        <v>CPU 45</v>
      </c>
      <c r="C303" s="545"/>
      <c r="D303" s="15" t="s">
        <v>26133</v>
      </c>
      <c r="E303" s="190" t="s">
        <v>5304</v>
      </c>
      <c r="F303" s="193">
        <v>100</v>
      </c>
      <c r="G303" s="150">
        <f>'COMPOSIÇÃO UNITÁRIA'!H404</f>
        <v>32.840000000000003</v>
      </c>
      <c r="H303" s="25">
        <f t="shared" si="94"/>
        <v>40.14</v>
      </c>
      <c r="I303" s="25">
        <f t="shared" si="93"/>
        <v>4014</v>
      </c>
      <c r="J303" s="35"/>
      <c r="K303" s="12"/>
    </row>
    <row r="304" spans="1:11" s="122" customFormat="1" ht="25.5" x14ac:dyDescent="0.2">
      <c r="A304" s="400" t="s">
        <v>26134</v>
      </c>
      <c r="B304" s="190">
        <v>102122</v>
      </c>
      <c r="C304" s="190" t="s">
        <v>25842</v>
      </c>
      <c r="D304" s="15" t="str">
        <f>VLOOKUP(B304,SERV.N.DESON!A:E,2,FALSE)</f>
        <v>BOMBA CENTRÍFUGA, TRIFÁSICA, 10 CV OU 9,86 HP, HM 85 A 140 M, Q 4,2 A 14,9 M3/H - FORNECIMENTO E INSTALAÇÃO. AF_12/2020</v>
      </c>
      <c r="E304" s="190" t="str">
        <f>VLOOKUP(B304,SERV.N.DESON!A:E,3,FALSE)</f>
        <v>UN</v>
      </c>
      <c r="F304" s="193">
        <v>1</v>
      </c>
      <c r="G304" s="150">
        <f>VLOOKUP(B304,SERV.N.DESON!A:E,4,FALSE)</f>
        <v>6214.44</v>
      </c>
      <c r="H304" s="25">
        <f t="shared" si="94"/>
        <v>7595.91</v>
      </c>
      <c r="I304" s="25">
        <f t="shared" ref="I304" si="95">TRUNC(H304*F304,2)</f>
        <v>7595.91</v>
      </c>
      <c r="J304" s="35"/>
      <c r="K304" s="12"/>
    </row>
    <row r="305" spans="1:11" s="122" customFormat="1" x14ac:dyDescent="0.2">
      <c r="A305" s="156"/>
      <c r="B305" s="157"/>
      <c r="C305" s="157"/>
      <c r="D305" s="539" t="s">
        <v>25851</v>
      </c>
      <c r="E305" s="539"/>
      <c r="F305" s="539"/>
      <c r="G305" s="539"/>
      <c r="H305" s="540"/>
      <c r="I305" s="158">
        <f>SUM(I292:I304)</f>
        <v>96030.12</v>
      </c>
      <c r="J305" s="35"/>
      <c r="K305" s="12"/>
    </row>
    <row r="306" spans="1:11" s="122" customFormat="1" ht="14.25" x14ac:dyDescent="0.2">
      <c r="A306" s="261"/>
      <c r="B306" s="10"/>
      <c r="C306" s="10"/>
      <c r="D306" s="171"/>
      <c r="E306" s="10"/>
      <c r="F306" s="95"/>
      <c r="G306" s="27"/>
      <c r="H306" s="26"/>
      <c r="I306" s="267"/>
      <c r="J306" s="35"/>
      <c r="K306" s="12"/>
    </row>
    <row r="307" spans="1:11" s="122" customFormat="1" ht="14.25" x14ac:dyDescent="0.2">
      <c r="A307" s="239">
        <v>11</v>
      </c>
      <c r="B307" s="555" t="s">
        <v>26135</v>
      </c>
      <c r="C307" s="555"/>
      <c r="D307" s="555"/>
      <c r="E307" s="555"/>
      <c r="F307" s="555"/>
      <c r="G307" s="555"/>
      <c r="H307" s="555"/>
      <c r="I307" s="555"/>
      <c r="J307" s="35"/>
      <c r="K307" s="12"/>
    </row>
    <row r="308" spans="1:11" s="122" customFormat="1" ht="25.5" x14ac:dyDescent="0.2">
      <c r="A308" s="190" t="s">
        <v>26136</v>
      </c>
      <c r="B308" s="190">
        <v>96989</v>
      </c>
      <c r="C308" s="190" t="s">
        <v>25842</v>
      </c>
      <c r="D308" s="15" t="str">
        <f>VLOOKUP(B308,SERV.N.DESON!A:E,2,FALSE)</f>
        <v>CAPTOR TIPO FRANKLIN PARA SPDA - FORNECIMENTO E INSTALAÇÃO. AF_12/2017</v>
      </c>
      <c r="E308" s="190" t="str">
        <f>VLOOKUP(B308,SERV.N.DESON!A:E,3,FALSE)</f>
        <v>UN</v>
      </c>
      <c r="F308" s="38">
        <v>15</v>
      </c>
      <c r="G308" s="150">
        <f>VLOOKUP(B308,SERV.N.DESON!A:E,4,FALSE)</f>
        <v>139.41</v>
      </c>
      <c r="H308" s="24">
        <f t="shared" ref="H308:H318" si="96">TRUNC(G308*(1+$G$2),2)</f>
        <v>170.4</v>
      </c>
      <c r="I308" s="25">
        <f t="shared" ref="I308:I318" si="97">TRUNC(H308*F308,2)</f>
        <v>2556</v>
      </c>
      <c r="J308" s="35"/>
      <c r="K308" s="12"/>
    </row>
    <row r="309" spans="1:11" s="122" customFormat="1" ht="25.5" x14ac:dyDescent="0.2">
      <c r="A309" s="190" t="s">
        <v>26137</v>
      </c>
      <c r="B309" s="190">
        <v>96985</v>
      </c>
      <c r="C309" s="190" t="s">
        <v>25842</v>
      </c>
      <c r="D309" s="15" t="str">
        <f>VLOOKUP(B309,SERV.N.DESON!A:E,2,FALSE)</f>
        <v>HASTE DE ATERRAMENTO 5/8  PARA SPDA - FORNECIMENTO E INSTALAÇÃO. AF_12/2017</v>
      </c>
      <c r="E309" s="190" t="str">
        <f>VLOOKUP(B309,SERV.N.DESON!A:E,3,FALSE)</f>
        <v>UN</v>
      </c>
      <c r="F309" s="38">
        <v>65</v>
      </c>
      <c r="G309" s="150">
        <f>VLOOKUP(B309,SERV.N.DESON!A:E,4,FALSE)</f>
        <v>61.4</v>
      </c>
      <c r="H309" s="24">
        <f t="shared" si="96"/>
        <v>75.040000000000006</v>
      </c>
      <c r="I309" s="25">
        <f t="shared" si="97"/>
        <v>4877.6000000000004</v>
      </c>
      <c r="J309" s="35"/>
      <c r="K309" s="12"/>
    </row>
    <row r="310" spans="1:11" s="122" customFormat="1" ht="25.5" x14ac:dyDescent="0.2">
      <c r="A310" s="390" t="s">
        <v>26138</v>
      </c>
      <c r="B310" s="18">
        <v>96973</v>
      </c>
      <c r="C310" s="190" t="s">
        <v>25842</v>
      </c>
      <c r="D310" s="15" t="str">
        <f>VLOOKUP(B310,SERV.N.DESON!A:E,2,FALSE)</f>
        <v>CORDOALHA DE COBRE NU 35 MM², NÃO ENTERRADA, COM ISOLADOR - FORNECIMENTO E INSTALAÇÃO. AF_12/2017</v>
      </c>
      <c r="E310" s="190" t="str">
        <f>VLOOKUP(B310,SERV.N.DESON!A:E,3,FALSE)</f>
        <v>M</v>
      </c>
      <c r="F310" s="38">
        <f>15*3</f>
        <v>45</v>
      </c>
      <c r="G310" s="150">
        <f>VLOOKUP(B310,SERV.N.DESON!A:E,4,FALSE)</f>
        <v>51.34</v>
      </c>
      <c r="H310" s="24">
        <f t="shared" si="96"/>
        <v>62.75</v>
      </c>
      <c r="I310" s="25">
        <f t="shared" si="97"/>
        <v>2823.75</v>
      </c>
      <c r="J310" s="35"/>
      <c r="K310" s="12"/>
    </row>
    <row r="311" spans="1:11" s="122" customFormat="1" ht="25.5" x14ac:dyDescent="0.2">
      <c r="A311" s="400" t="s">
        <v>26139</v>
      </c>
      <c r="B311" s="18">
        <v>96977</v>
      </c>
      <c r="C311" s="190" t="s">
        <v>25842</v>
      </c>
      <c r="D311" s="15" t="str">
        <f>VLOOKUP(B311,SERV.N.DESON!A:E,2,FALSE)</f>
        <v>CORDOALHA DE COBRE NU 50 MM², ENTERRADA, SEM ISOLADOR - FORNECIMENTO E INSTALAÇÃO. AF_12/2017</v>
      </c>
      <c r="E311" s="190" t="str">
        <f>VLOOKUP(B311,SERV.N.DESON!A:E,3,FALSE)</f>
        <v>M</v>
      </c>
      <c r="F311" s="38">
        <v>303.76</v>
      </c>
      <c r="G311" s="150">
        <f>VLOOKUP(B311,SERV.N.DESON!A:E,4,FALSE)</f>
        <v>46.85</v>
      </c>
      <c r="H311" s="24">
        <f t="shared" si="96"/>
        <v>57.26</v>
      </c>
      <c r="I311" s="25">
        <f t="shared" si="97"/>
        <v>17393.29</v>
      </c>
      <c r="J311" s="35"/>
      <c r="K311" s="12"/>
    </row>
    <row r="312" spans="1:11" s="122" customFormat="1" ht="25.5" x14ac:dyDescent="0.2">
      <c r="A312" s="400" t="s">
        <v>26140</v>
      </c>
      <c r="B312" s="190">
        <v>98111</v>
      </c>
      <c r="C312" s="190" t="s">
        <v>25842</v>
      </c>
      <c r="D312" s="15" t="str">
        <f>VLOOKUP(B312,SERV.N.DESON!A:E,2,FALSE)</f>
        <v>CAIXA DE INSPEÇÃO PARA ATERRAMENTO, CIRCULAR, EM POLIETILENO, DIÂMETRO INTERNO = 0,3 M. AF_12/2020</v>
      </c>
      <c r="E312" s="190" t="str">
        <f>VLOOKUP(B312,SERV.N.DESON!A:E,3,FALSE)</f>
        <v>UN</v>
      </c>
      <c r="F312" s="38">
        <v>15</v>
      </c>
      <c r="G312" s="150">
        <f>VLOOKUP(B312,SERV.N.DESON!A:E,4,FALSE)</f>
        <v>52.71</v>
      </c>
      <c r="H312" s="24">
        <f t="shared" si="96"/>
        <v>64.42</v>
      </c>
      <c r="I312" s="25">
        <f t="shared" si="97"/>
        <v>966.3</v>
      </c>
      <c r="J312" s="35"/>
      <c r="K312" s="12"/>
    </row>
    <row r="313" spans="1:11" s="122" customFormat="1" ht="25.5" x14ac:dyDescent="0.2">
      <c r="A313" s="400" t="s">
        <v>26141</v>
      </c>
      <c r="B313" s="390">
        <v>1585</v>
      </c>
      <c r="C313" s="390" t="s">
        <v>25842</v>
      </c>
      <c r="D313" s="15" t="str">
        <f>VLOOKUP(B313,INS.N.DESON!A:D,2,FALSE)</f>
        <v>TERMINAL METALICO A PRESSAO PARA 1 CABO DE 16 MM2, COM 1 FURO DE FIXACAO</v>
      </c>
      <c r="E313" s="390" t="str">
        <f>VLOOKUP(B313,INS.N.DESON!A:D,3,FALSE)</f>
        <v xml:space="preserve">UN    </v>
      </c>
      <c r="F313" s="38">
        <v>14</v>
      </c>
      <c r="G313" s="150">
        <f>VLOOKUP(B313,INS.N.DESON!A:D,4,FALSE)</f>
        <v>4.09</v>
      </c>
      <c r="H313" s="24">
        <f t="shared" si="96"/>
        <v>4.99</v>
      </c>
      <c r="I313" s="25">
        <f t="shared" ref="I313" si="98">TRUNC(H313*F313,2)</f>
        <v>69.86</v>
      </c>
      <c r="J313" s="35"/>
      <c r="K313" s="12"/>
    </row>
    <row r="314" spans="1:11" s="122" customFormat="1" ht="25.5" x14ac:dyDescent="0.2">
      <c r="A314" s="400" t="s">
        <v>26142</v>
      </c>
      <c r="B314" s="390">
        <v>1587</v>
      </c>
      <c r="C314" s="390" t="s">
        <v>25842</v>
      </c>
      <c r="D314" s="15" t="str">
        <f>VLOOKUP(B314,INS.N.DESON!A:D,2,FALSE)</f>
        <v>TERMINAL METALICO A PRESSAO PARA 1 CABO DE 35 MM2, COM 1 FURO DE FIXACAO</v>
      </c>
      <c r="E314" s="390" t="str">
        <f>VLOOKUP(B314,INS.N.DESON!A:D,3,FALSE)</f>
        <v xml:space="preserve">UN    </v>
      </c>
      <c r="F314" s="38">
        <v>1</v>
      </c>
      <c r="G314" s="150">
        <f>VLOOKUP(B314,INS.N.DESON!A:D,4,FALSE)</f>
        <v>5.27</v>
      </c>
      <c r="H314" s="24">
        <f t="shared" si="96"/>
        <v>6.44</v>
      </c>
      <c r="I314" s="25">
        <f t="shared" ref="I314:I317" si="99">TRUNC(H314*F314,2)</f>
        <v>6.44</v>
      </c>
      <c r="J314" s="35"/>
      <c r="K314" s="12"/>
    </row>
    <row r="315" spans="1:11" s="122" customFormat="1" ht="25.5" x14ac:dyDescent="0.2">
      <c r="A315" s="400" t="s">
        <v>26666</v>
      </c>
      <c r="B315" s="390">
        <v>393</v>
      </c>
      <c r="C315" s="390" t="s">
        <v>25842</v>
      </c>
      <c r="D315" s="15" t="str">
        <f>VLOOKUP(B315,INS.N.DESON!A:D,2,FALSE)</f>
        <v>ABRACADEIRA EM ACO PARA AMARRACAO DE ELETRODUTOS, TIPO D, COM 1" E PARAFUSO DE FIXACAO</v>
      </c>
      <c r="E315" s="390" t="str">
        <f>VLOOKUP(B315,INS.N.DESON!A:D,3,FALSE)</f>
        <v xml:space="preserve">UN    </v>
      </c>
      <c r="F315" s="38">
        <f>4*15</f>
        <v>60</v>
      </c>
      <c r="G315" s="150">
        <f>VLOOKUP(B315,INS.N.DESON!A:D,4,FALSE)</f>
        <v>2.52</v>
      </c>
      <c r="H315" s="24">
        <f t="shared" si="96"/>
        <v>3.08</v>
      </c>
      <c r="I315" s="25">
        <f t="shared" ref="I315" si="100">TRUNC(H315*F315,2)</f>
        <v>184.8</v>
      </c>
      <c r="J315" s="35"/>
      <c r="K315" s="12"/>
    </row>
    <row r="316" spans="1:11" s="122" customFormat="1" ht="38.25" x14ac:dyDescent="0.2">
      <c r="A316" s="400" t="s">
        <v>26667</v>
      </c>
      <c r="B316" s="390">
        <v>97668</v>
      </c>
      <c r="C316" s="390" t="s">
        <v>25842</v>
      </c>
      <c r="D316" s="15" t="str">
        <f>VLOOKUP(B316,SERV.N.DESON!A:E,2,FALSE)</f>
        <v>ELETRODUTO FLEXÍVEL CORRUGADO, PEAD, DN 63 (2"), PARA REDE ENTERRADA DE DISTRIBUIÇÃO DE ENERGIA ELÉTRICA - FORNECIMENTO E INSTALAÇÃO. AF_12/2021</v>
      </c>
      <c r="E316" s="390" t="str">
        <f>VLOOKUP(B316,SERV.N.DESON!A:E,3,FALSE)</f>
        <v>M</v>
      </c>
      <c r="F316" s="38">
        <v>45</v>
      </c>
      <c r="G316" s="150">
        <f>VLOOKUP(B316,SERV.N.DESON!A:E,4,FALSE)</f>
        <v>9.16</v>
      </c>
      <c r="H316" s="24">
        <f t="shared" si="96"/>
        <v>11.19</v>
      </c>
      <c r="I316" s="25">
        <f t="shared" si="99"/>
        <v>503.55</v>
      </c>
      <c r="J316" s="35"/>
      <c r="K316" s="12"/>
    </row>
    <row r="317" spans="1:11" s="122" customFormat="1" ht="25.5" x14ac:dyDescent="0.2">
      <c r="A317" s="400" t="s">
        <v>26668</v>
      </c>
      <c r="B317" s="390">
        <v>4377</v>
      </c>
      <c r="C317" s="390" t="s">
        <v>25842</v>
      </c>
      <c r="D317" s="15" t="str">
        <f>VLOOKUP(B317,INS.N.DESON!A:D,2,FALSE)</f>
        <v>PARAFUSO DE ACO ZINCADO COM ROSCA SOBERBA, CABECA CHATA E FENDA SIMPLES, DIAMETRO 4,2 MM, COMPRIMENTO * 32 * MM</v>
      </c>
      <c r="E317" s="390" t="str">
        <f>VLOOKUP(B317,INS.N.DESON!A:D,3,FALSE)</f>
        <v xml:space="preserve">UN    </v>
      </c>
      <c r="F317" s="38">
        <v>15</v>
      </c>
      <c r="G317" s="150">
        <f>VLOOKUP(B317,INS.N.DESON!A:D,4,FALSE)</f>
        <v>0.21</v>
      </c>
      <c r="H317" s="24">
        <f t="shared" si="96"/>
        <v>0.25</v>
      </c>
      <c r="I317" s="25">
        <f t="shared" si="99"/>
        <v>3.75</v>
      </c>
      <c r="J317" s="35"/>
      <c r="K317" s="12"/>
    </row>
    <row r="318" spans="1:11" s="122" customFormat="1" ht="25.5" x14ac:dyDescent="0.2">
      <c r="A318" s="400" t="s">
        <v>26669</v>
      </c>
      <c r="B318" s="190">
        <v>93358</v>
      </c>
      <c r="C318" s="190" t="s">
        <v>25842</v>
      </c>
      <c r="D318" s="15" t="str">
        <f>VLOOKUP(B318,SERV.N.DESON!A:E,2,FALSE)</f>
        <v>ESCAVAÇÃO MANUAL DE VALA COM PROFUNDIDADE MENOR OU IGUAL A 1,30 M. AF_02/2021</v>
      </c>
      <c r="E318" s="190" t="str">
        <f>VLOOKUP(B318,SERV.N.DESON!A:E,3,FALSE)</f>
        <v>M3</v>
      </c>
      <c r="F318" s="38">
        <f>0.5*0.3*303.76</f>
        <v>45.564</v>
      </c>
      <c r="G318" s="150">
        <f>VLOOKUP(B318,SERV.N.DESON!A:E,4,FALSE)</f>
        <v>66.569999999999993</v>
      </c>
      <c r="H318" s="24">
        <f t="shared" si="96"/>
        <v>81.36</v>
      </c>
      <c r="I318" s="25">
        <f t="shared" si="97"/>
        <v>3707.08</v>
      </c>
      <c r="J318" s="35"/>
      <c r="K318" s="12"/>
    </row>
    <row r="319" spans="1:11" s="122" customFormat="1" x14ac:dyDescent="0.2">
      <c r="A319" s="156"/>
      <c r="B319" s="157"/>
      <c r="C319" s="157"/>
      <c r="D319" s="539" t="s">
        <v>25851</v>
      </c>
      <c r="E319" s="539"/>
      <c r="F319" s="539"/>
      <c r="G319" s="539"/>
      <c r="H319" s="540"/>
      <c r="I319" s="158">
        <f>SUM(I308:I318)</f>
        <v>33092.42</v>
      </c>
      <c r="J319" s="35"/>
      <c r="K319" s="12"/>
    </row>
    <row r="320" spans="1:11" s="122" customFormat="1" thickBot="1" x14ac:dyDescent="0.25">
      <c r="A320" s="261"/>
      <c r="B320" s="10"/>
      <c r="C320" s="10"/>
      <c r="D320" s="171"/>
      <c r="E320" s="10"/>
      <c r="F320" s="95"/>
      <c r="G320" s="27"/>
      <c r="H320" s="26"/>
      <c r="I320" s="267"/>
      <c r="J320" s="35"/>
      <c r="K320" s="12"/>
    </row>
    <row r="321" spans="1:11" s="122" customFormat="1" thickBot="1" x14ac:dyDescent="0.25">
      <c r="A321" s="378">
        <v>12</v>
      </c>
      <c r="B321" s="521" t="s">
        <v>26592</v>
      </c>
      <c r="C321" s="522"/>
      <c r="D321" s="522"/>
      <c r="E321" s="522"/>
      <c r="F321" s="522"/>
      <c r="G321" s="522"/>
      <c r="H321" s="522"/>
      <c r="I321" s="538"/>
      <c r="J321" s="35"/>
      <c r="K321" s="12"/>
    </row>
    <row r="322" spans="1:11" s="122" customFormat="1" ht="38.25" x14ac:dyDescent="0.2">
      <c r="A322" s="18" t="s">
        <v>26144</v>
      </c>
      <c r="B322" s="365">
        <v>97341</v>
      </c>
      <c r="C322" s="365" t="s">
        <v>25842</v>
      </c>
      <c r="D322" s="15" t="str">
        <f>VLOOKUP(B322,SERV.N.DESON!A:E,2,FALSE)</f>
        <v>TUBO EM COBRE RÍGIDO, DN 15 MM, CLASSE A, SEM ISOLAMENTO, INSTALADO EM RAMAL DE DISTRIBUIÇÃO  FORNECIMENTO E INSTALAÇÃO. AF_12/2015</v>
      </c>
      <c r="E322" s="365" t="str">
        <f>VLOOKUP(B322,SERV.N.DESON!A:E,3,FALSE)</f>
        <v>M</v>
      </c>
      <c r="F322" s="38">
        <v>284.33800000000002</v>
      </c>
      <c r="G322" s="150">
        <f>VLOOKUP(B322,SERV.N.DESON!A:E,4,FALSE)</f>
        <v>60.61</v>
      </c>
      <c r="H322" s="24">
        <f t="shared" ref="H322:H335" si="101">TRUNC(G322*(1+$G$2),2)</f>
        <v>74.08</v>
      </c>
      <c r="I322" s="25">
        <f t="shared" ref="I322" si="102">TRUNC(H322*F322,2)</f>
        <v>21063.75</v>
      </c>
      <c r="J322" s="35"/>
      <c r="K322" s="12"/>
    </row>
    <row r="323" spans="1:11" s="122" customFormat="1" ht="38.25" x14ac:dyDescent="0.2">
      <c r="A323" s="18" t="s">
        <v>26636</v>
      </c>
      <c r="B323" s="365">
        <v>97342</v>
      </c>
      <c r="C323" s="365" t="s">
        <v>25842</v>
      </c>
      <c r="D323" s="15" t="str">
        <f>VLOOKUP(B323,SERV.N.DESON!A:E,2,FALSE)</f>
        <v>TUBO EM COBRE RÍGIDO, DN 22 MM, CLASSE A, SEM ISOLAMENTO, INSTALADO EM RAMAL DE DISTRIBUIÇÃO FORNECIMENTO E INSTALAÇÃO. AF_12/2015</v>
      </c>
      <c r="E323" s="365" t="str">
        <f>VLOOKUP(B323,SERV.N.DESON!A:E,3,FALSE)</f>
        <v>M</v>
      </c>
      <c r="F323" s="38">
        <v>102.98099999999999</v>
      </c>
      <c r="G323" s="150">
        <f>VLOOKUP(B323,SERV.N.DESON!A:E,4,FALSE)</f>
        <v>95.85</v>
      </c>
      <c r="H323" s="24">
        <f t="shared" si="101"/>
        <v>117.15</v>
      </c>
      <c r="I323" s="25">
        <f t="shared" ref="I323" si="103">TRUNC(H323*F323,2)</f>
        <v>12064.22</v>
      </c>
      <c r="J323" s="35"/>
      <c r="K323" s="12"/>
    </row>
    <row r="324" spans="1:11" s="122" customFormat="1" ht="42.75" customHeight="1" x14ac:dyDescent="0.2">
      <c r="A324" s="18" t="s">
        <v>26637</v>
      </c>
      <c r="B324" s="365">
        <v>93108</v>
      </c>
      <c r="C324" s="365" t="s">
        <v>25842</v>
      </c>
      <c r="D324" s="15" t="str">
        <f>VLOOKUP(B324,SERV.N.DESON!A:E,2,FALSE)</f>
        <v>BUCHA DE REDUÇÃO EM COBRE, DN 22 MM X 15 MM, SEM ANEL DE SOLDA, PONTA X BOLSA, INSTALADO EM RAMAL E SUB-RAMAL  FORNECIMENTO E INSTALAÇÃO. AF_01/2016</v>
      </c>
      <c r="E324" s="365" t="str">
        <f>VLOOKUP(B324,SERV.N.DESON!A:E,3,FALSE)</f>
        <v>UN</v>
      </c>
      <c r="F324" s="38">
        <v>9</v>
      </c>
      <c r="G324" s="150">
        <f>VLOOKUP(B324,SERV.N.DESON!A:E,4,FALSE)</f>
        <v>14.42</v>
      </c>
      <c r="H324" s="24">
        <f t="shared" si="101"/>
        <v>17.62</v>
      </c>
      <c r="I324" s="25">
        <f t="shared" ref="I324" si="104">TRUNC(H324*F324,2)</f>
        <v>158.58000000000001</v>
      </c>
      <c r="J324" s="35"/>
      <c r="K324" s="12"/>
    </row>
    <row r="325" spans="1:11" s="122" customFormat="1" ht="42.75" customHeight="1" x14ac:dyDescent="0.2">
      <c r="A325" s="18" t="s">
        <v>26638</v>
      </c>
      <c r="B325" s="365">
        <v>92326</v>
      </c>
      <c r="C325" s="365" t="s">
        <v>25842</v>
      </c>
      <c r="D325" s="15" t="str">
        <f>VLOOKUP(B325,SERV.N.DESON!A:E,2,FALSE)</f>
        <v>COTOVELO EM COBRE, DN 15 MM, 90 GRAUS, SEM ANEL DE SOLDA, INSTALADO EM RAMAL E SUB-RAMAL  FORNECIMENTO E INSTALAÇÃO. AF_12/2015</v>
      </c>
      <c r="E325" s="365" t="str">
        <f>VLOOKUP(B325,SERV.N.DESON!A:E,3,FALSE)</f>
        <v>UN</v>
      </c>
      <c r="F325" s="38">
        <f>53+41</f>
        <v>94</v>
      </c>
      <c r="G325" s="150">
        <f>VLOOKUP(B325,SERV.N.DESON!A:E,4,FALSE)</f>
        <v>14.04</v>
      </c>
      <c r="H325" s="24">
        <f t="shared" si="101"/>
        <v>17.16</v>
      </c>
      <c r="I325" s="25">
        <f t="shared" ref="I325" si="105">TRUNC(H325*F325,2)</f>
        <v>1613.04</v>
      </c>
      <c r="J325" s="35"/>
      <c r="K325" s="12"/>
    </row>
    <row r="326" spans="1:11" s="122" customFormat="1" ht="25.5" x14ac:dyDescent="0.2">
      <c r="A326" s="18" t="s">
        <v>26639</v>
      </c>
      <c r="B326" s="365">
        <v>92332</v>
      </c>
      <c r="C326" s="365" t="s">
        <v>25842</v>
      </c>
      <c r="D326" s="15" t="str">
        <f>VLOOKUP(B326,SERV.N.DESON!A:E,2,FALSE)</f>
        <v>TE EM COBRE, DN 15 MM, SEM ANEL DE SOLDA, INSTALADO EM RAMAL E SUB-RAMAL  FORNECIMENTO E INSTALAÇÃO. AF_12/2015</v>
      </c>
      <c r="E326" s="365" t="str">
        <f>VLOOKUP(B326,SERV.N.DESON!A:E,3,FALSE)</f>
        <v>UN</v>
      </c>
      <c r="F326" s="38">
        <f>13+10</f>
        <v>23</v>
      </c>
      <c r="G326" s="150">
        <f>VLOOKUP(B326,SERV.N.DESON!A:E,4,FALSE)</f>
        <v>17.2</v>
      </c>
      <c r="H326" s="24">
        <f t="shared" si="101"/>
        <v>21.02</v>
      </c>
      <c r="I326" s="25">
        <f t="shared" ref="I326" si="106">TRUNC(H326*F326,2)</f>
        <v>483.46</v>
      </c>
      <c r="J326" s="35"/>
      <c r="K326" s="12"/>
    </row>
    <row r="327" spans="1:11" s="122" customFormat="1" ht="42.75" customHeight="1" x14ac:dyDescent="0.2">
      <c r="A327" s="18" t="s">
        <v>26640</v>
      </c>
      <c r="B327" s="365">
        <v>92327</v>
      </c>
      <c r="C327" s="365" t="s">
        <v>25842</v>
      </c>
      <c r="D327" s="15" t="str">
        <f>VLOOKUP(B327,SERV.N.DESON!A:E,2,FALSE)</f>
        <v>COTOVELO EM COBRE, DN 22 MM, 90 GRAUS, SEM ANEL DE SOLDA, INSTALADO EM RAMAL E SUB-RAMAL  FORNECIMENTO E INSTALAÇÃO. AF_12/2015</v>
      </c>
      <c r="E327" s="365" t="str">
        <f>VLOOKUP(B327,SERV.N.DESON!A:E,3,FALSE)</f>
        <v>UN</v>
      </c>
      <c r="F327" s="38">
        <v>15</v>
      </c>
      <c r="G327" s="150">
        <f>VLOOKUP(B327,SERV.N.DESON!A:E,4,FALSE)</f>
        <v>23.76</v>
      </c>
      <c r="H327" s="24">
        <f t="shared" si="101"/>
        <v>29.04</v>
      </c>
      <c r="I327" s="25">
        <f t="shared" ref="I327:I328" si="107">TRUNC(H327*F327,2)</f>
        <v>435.6</v>
      </c>
      <c r="J327" s="35"/>
      <c r="K327" s="12"/>
    </row>
    <row r="328" spans="1:11" s="122" customFormat="1" ht="25.5" x14ac:dyDescent="0.2">
      <c r="A328" s="18" t="s">
        <v>26641</v>
      </c>
      <c r="B328" s="365">
        <v>92333</v>
      </c>
      <c r="C328" s="365" t="s">
        <v>25842</v>
      </c>
      <c r="D328" s="15" t="str">
        <f>VLOOKUP(B328,SERV.N.DESON!A:E,2,FALSE)</f>
        <v>TE EM COBRE, DN 22 MM, SEM ANEL DE SOLDA, INSTALADO EM RAMAL E SUB-RAMAL  FORNECIMENTO E INSTALAÇÃO. AF_12/2015</v>
      </c>
      <c r="E328" s="365" t="str">
        <f>VLOOKUP(B328,SERV.N.DESON!A:E,3,FALSE)</f>
        <v>UN</v>
      </c>
      <c r="F328" s="38">
        <v>6</v>
      </c>
      <c r="G328" s="150">
        <f>VLOOKUP(B328,SERV.N.DESON!A:E,4,FALSE)</f>
        <v>31.35</v>
      </c>
      <c r="H328" s="24">
        <f t="shared" si="101"/>
        <v>38.31</v>
      </c>
      <c r="I328" s="25">
        <f t="shared" si="107"/>
        <v>229.86</v>
      </c>
      <c r="J328" s="35"/>
      <c r="K328" s="12"/>
    </row>
    <row r="329" spans="1:11" s="122" customFormat="1" ht="14.25" x14ac:dyDescent="0.2">
      <c r="A329" s="18" t="s">
        <v>26642</v>
      </c>
      <c r="B329" s="561" t="str">
        <f>'COMPOSIÇÃO UNITÁRIA'!C406</f>
        <v>CPU 46</v>
      </c>
      <c r="C329" s="561"/>
      <c r="D329" s="15" t="s">
        <v>26770</v>
      </c>
      <c r="E329" s="365" t="s">
        <v>5304</v>
      </c>
      <c r="F329" s="38">
        <v>13</v>
      </c>
      <c r="G329" s="150">
        <f>'COMPOSIÇÃO UNITÁRIA'!H411</f>
        <v>577.66999999999996</v>
      </c>
      <c r="H329" s="24">
        <f t="shared" si="101"/>
        <v>706.08</v>
      </c>
      <c r="I329" s="25">
        <f t="shared" ref="I329:I335" si="108">TRUNC(H329*F329,2)</f>
        <v>9179.0400000000009</v>
      </c>
      <c r="J329" s="35"/>
      <c r="K329" s="12"/>
    </row>
    <row r="330" spans="1:11" s="122" customFormat="1" ht="14.25" x14ac:dyDescent="0.2">
      <c r="A330" s="18" t="s">
        <v>26643</v>
      </c>
      <c r="B330" s="561" t="str">
        <f>'COMPOSIÇÃO UNITÁRIA'!C413</f>
        <v>CPU 47</v>
      </c>
      <c r="C330" s="561"/>
      <c r="D330" s="15" t="s">
        <v>26771</v>
      </c>
      <c r="E330" s="365" t="s">
        <v>5304</v>
      </c>
      <c r="F330" s="38">
        <v>11</v>
      </c>
      <c r="G330" s="150">
        <f>'COMPOSIÇÃO UNITÁRIA'!H418</f>
        <v>606.66</v>
      </c>
      <c r="H330" s="24">
        <f t="shared" si="101"/>
        <v>741.52</v>
      </c>
      <c r="I330" s="25">
        <f t="shared" si="108"/>
        <v>8156.72</v>
      </c>
      <c r="J330" s="35"/>
      <c r="K330" s="12"/>
    </row>
    <row r="331" spans="1:11" s="122" customFormat="1" ht="14.25" x14ac:dyDescent="0.2">
      <c r="A331" s="18" t="s">
        <v>26644</v>
      </c>
      <c r="B331" s="561" t="str">
        <f>'COMPOSIÇÃO UNITÁRIA'!C420</f>
        <v>CPU 48</v>
      </c>
      <c r="C331" s="561"/>
      <c r="D331" s="15" t="s">
        <v>26772</v>
      </c>
      <c r="E331" s="365" t="s">
        <v>5304</v>
      </c>
      <c r="F331" s="38">
        <v>5</v>
      </c>
      <c r="G331" s="150">
        <f>'COMPOSIÇÃO UNITÁRIA'!H425</f>
        <v>607.05999999999995</v>
      </c>
      <c r="H331" s="24">
        <f t="shared" si="101"/>
        <v>742</v>
      </c>
      <c r="I331" s="25">
        <f t="shared" si="108"/>
        <v>3710</v>
      </c>
      <c r="J331" s="35"/>
      <c r="K331" s="12"/>
    </row>
    <row r="332" spans="1:11" s="122" customFormat="1" ht="14.25" x14ac:dyDescent="0.2">
      <c r="A332" s="18" t="s">
        <v>26645</v>
      </c>
      <c r="B332" s="561" t="str">
        <f>'COMPOSIÇÃO UNITÁRIA'!C427</f>
        <v>CPU 49</v>
      </c>
      <c r="C332" s="561"/>
      <c r="D332" s="15" t="s">
        <v>26773</v>
      </c>
      <c r="E332" s="365" t="s">
        <v>5304</v>
      </c>
      <c r="F332" s="38">
        <v>2</v>
      </c>
      <c r="G332" s="150">
        <f>'COMPOSIÇÃO UNITÁRIA'!H432</f>
        <v>111.16</v>
      </c>
      <c r="H332" s="24">
        <f t="shared" si="101"/>
        <v>135.87</v>
      </c>
      <c r="I332" s="25">
        <f t="shared" si="108"/>
        <v>271.74</v>
      </c>
      <c r="J332" s="35"/>
      <c r="K332" s="12"/>
    </row>
    <row r="333" spans="1:11" s="122" customFormat="1" ht="14.25" x14ac:dyDescent="0.2">
      <c r="A333" s="18" t="s">
        <v>26646</v>
      </c>
      <c r="B333" s="561" t="str">
        <f>'COMPOSIÇÃO UNITÁRIA'!C434</f>
        <v>CPU 50</v>
      </c>
      <c r="C333" s="561"/>
      <c r="D333" s="15" t="s">
        <v>26774</v>
      </c>
      <c r="E333" s="365" t="s">
        <v>5304</v>
      </c>
      <c r="F333" s="38">
        <v>2</v>
      </c>
      <c r="G333" s="150">
        <f>'COMPOSIÇÃO UNITÁRIA'!H439</f>
        <v>113.00999999999999</v>
      </c>
      <c r="H333" s="24">
        <f t="shared" si="101"/>
        <v>138.13</v>
      </c>
      <c r="I333" s="25">
        <f t="shared" si="108"/>
        <v>276.26</v>
      </c>
      <c r="J333" s="35"/>
      <c r="K333" s="12"/>
    </row>
    <row r="334" spans="1:11" s="122" customFormat="1" thickBot="1" x14ac:dyDescent="0.25">
      <c r="A334" s="18" t="s">
        <v>26647</v>
      </c>
      <c r="B334" s="561" t="str">
        <f>'COMPOSIÇÃO UNITÁRIA'!C441</f>
        <v>CPU 51</v>
      </c>
      <c r="C334" s="561"/>
      <c r="D334" s="15" t="s">
        <v>26775</v>
      </c>
      <c r="E334" s="365" t="s">
        <v>5304</v>
      </c>
      <c r="F334" s="38">
        <v>2</v>
      </c>
      <c r="G334" s="150">
        <f>'COMPOSIÇÃO UNITÁRIA'!H446</f>
        <v>117.88999999999999</v>
      </c>
      <c r="H334" s="24">
        <f t="shared" si="101"/>
        <v>144.09</v>
      </c>
      <c r="I334" s="25">
        <f t="shared" si="108"/>
        <v>288.18</v>
      </c>
      <c r="J334" s="35"/>
      <c r="K334" s="12"/>
    </row>
    <row r="335" spans="1:11" s="122" customFormat="1" ht="25.5" x14ac:dyDescent="0.2">
      <c r="A335" s="18" t="s">
        <v>26648</v>
      </c>
      <c r="B335" s="561" t="str">
        <f>'COMPOSIÇÃO UNITÁRIA'!C448</f>
        <v>CPU 52</v>
      </c>
      <c r="C335" s="561"/>
      <c r="D335" s="15" t="s">
        <v>26776</v>
      </c>
      <c r="E335" s="365" t="s">
        <v>5304</v>
      </c>
      <c r="F335" s="38">
        <v>1</v>
      </c>
      <c r="G335" s="150">
        <f>'COMPOSIÇÃO UNITÁRIA'!H453</f>
        <v>176.23</v>
      </c>
      <c r="H335" s="24">
        <f t="shared" si="101"/>
        <v>215.4</v>
      </c>
      <c r="I335" s="25">
        <f t="shared" si="108"/>
        <v>215.4</v>
      </c>
      <c r="J335" s="35"/>
      <c r="K335" s="12"/>
    </row>
    <row r="336" spans="1:11" s="122" customFormat="1" ht="15.75" thickBot="1" x14ac:dyDescent="0.25">
      <c r="A336" s="383"/>
      <c r="B336" s="384"/>
      <c r="C336" s="384"/>
      <c r="D336" s="559" t="s">
        <v>25851</v>
      </c>
      <c r="E336" s="559"/>
      <c r="F336" s="559"/>
      <c r="G336" s="559"/>
      <c r="H336" s="560"/>
      <c r="I336" s="385">
        <f>SUM(I322:I335)</f>
        <v>58145.850000000006</v>
      </c>
      <c r="J336" s="35"/>
      <c r="K336" s="12"/>
    </row>
    <row r="337" spans="1:11" s="122" customFormat="1" thickBot="1" x14ac:dyDescent="0.25">
      <c r="A337" s="261"/>
      <c r="B337" s="10"/>
      <c r="C337" s="10"/>
      <c r="D337" s="171"/>
      <c r="E337" s="10"/>
      <c r="F337" s="95"/>
      <c r="G337" s="27"/>
      <c r="H337" s="26"/>
      <c r="I337" s="267"/>
      <c r="J337" s="35"/>
      <c r="K337" s="12"/>
    </row>
    <row r="338" spans="1:11" s="122" customFormat="1" ht="14.25" x14ac:dyDescent="0.2">
      <c r="A338" s="399">
        <v>13</v>
      </c>
      <c r="B338" s="556" t="s">
        <v>26689</v>
      </c>
      <c r="C338" s="557"/>
      <c r="D338" s="557"/>
      <c r="E338" s="557"/>
      <c r="F338" s="557"/>
      <c r="G338" s="557"/>
      <c r="H338" s="557"/>
      <c r="I338" s="558"/>
      <c r="J338" s="35"/>
      <c r="K338" s="12"/>
    </row>
    <row r="339" spans="1:11" s="122" customFormat="1" ht="51" x14ac:dyDescent="0.2">
      <c r="A339" s="400" t="s">
        <v>26591</v>
      </c>
      <c r="B339" s="18">
        <v>100573</v>
      </c>
      <c r="C339" s="18" t="s">
        <v>25842</v>
      </c>
      <c r="D339" s="46" t="str">
        <f>VLOOKUP(B339,SERV.N.DESON!A:E,2,FALSE)</f>
        <v>EXECUÇÃO E COMPACTAÇÃO DE BASE E OU SUB-BASE PARA PAVIMENTAÇÃO DE SOLO (PREDOMINANTEMENTE ARGILOSO) BRITA - 50/50 - EXCLUSIVE SOLO, ESCAVAÇÃO, CARGA E TRANSPORTE. AF_11/2019</v>
      </c>
      <c r="E339" s="18" t="str">
        <f>VLOOKUP(B339,SERV.N.DESON!A:E,3,FALSE)</f>
        <v>M3</v>
      </c>
      <c r="F339" s="40">
        <f>'SUB&amp;BASE'!L13+'SUB&amp;BASE'!L18</f>
        <v>1483.80753</v>
      </c>
      <c r="G339" s="408">
        <f>VLOOKUP(B339,SERV.N.DESON!A:E,4,FALSE)</f>
        <v>80.45</v>
      </c>
      <c r="H339" s="24">
        <f t="shared" ref="H339" si="109">TRUNC(G339*(1+$G$2),2)</f>
        <v>98.33</v>
      </c>
      <c r="I339" s="24">
        <f t="shared" ref="I339" si="110">TRUNC(H339*F339,2)</f>
        <v>145902.79</v>
      </c>
      <c r="J339" s="35"/>
      <c r="K339" s="12"/>
    </row>
    <row r="340" spans="1:11" s="122" customFormat="1" ht="25.5" x14ac:dyDescent="0.2">
      <c r="A340" s="400" t="s">
        <v>26662</v>
      </c>
      <c r="B340" s="18">
        <v>97805</v>
      </c>
      <c r="C340" s="400" t="s">
        <v>25842</v>
      </c>
      <c r="D340" s="15" t="str">
        <f>VLOOKUP(B340,SERV.N.DESON!A:E,2,FALSE)</f>
        <v>PAVIMENTO COM TRATAMENTO SUPERFICIAL DUPLO, COM EMULSÃO ASFÁLTICA RR-2C. AF_01/2020</v>
      </c>
      <c r="E340" s="400" t="str">
        <f>VLOOKUP(B340,SERV.N.DESON!A:E,3,FALSE)</f>
        <v>M2</v>
      </c>
      <c r="F340" s="38">
        <f>'SUB&amp;BASE'!J24</f>
        <v>4946.0251000000007</v>
      </c>
      <c r="G340" s="150">
        <f>VLOOKUP(B340,SERV.N.DESON!A:E,4,FALSE)</f>
        <v>17.28</v>
      </c>
      <c r="H340" s="24">
        <f t="shared" ref="H340" si="111">TRUNC(G340*(1+$G$2),2)</f>
        <v>21.12</v>
      </c>
      <c r="I340" s="25">
        <f t="shared" ref="I340" si="112">TRUNC(H340*F340,2)</f>
        <v>104460.05</v>
      </c>
      <c r="J340" s="35"/>
      <c r="K340" s="12"/>
    </row>
    <row r="341" spans="1:11" s="122" customFormat="1" ht="25.5" x14ac:dyDescent="0.2">
      <c r="A341" s="400" t="s">
        <v>26663</v>
      </c>
      <c r="B341" s="18">
        <v>102520</v>
      </c>
      <c r="C341" s="18" t="s">
        <v>25842</v>
      </c>
      <c r="D341" s="46" t="str">
        <f>VLOOKUP(B341,SERV.N.DESON!A:E,2,FALSE)</f>
        <v>PINTURA DE SINALIZAÇÃO VERTICAL DE SEGURANÇA, FAIXAS AMARELA E PRETA, APLICAÇÃO MANUAL, 2 DEMÃOS. AF_05/2021</v>
      </c>
      <c r="E341" s="18" t="str">
        <f>VLOOKUP(B341,SERV.N.DESON!A:E,3,FALSE)</f>
        <v>M2</v>
      </c>
      <c r="F341" s="40">
        <f>0.8*0.5*18+0.3018*7</f>
        <v>9.3125999999999998</v>
      </c>
      <c r="G341" s="408">
        <f>VLOOKUP(B341,SERV.N.DESON!A:E,4,FALSE)</f>
        <v>62.34</v>
      </c>
      <c r="H341" s="24">
        <f t="shared" ref="H341:H344" si="113">TRUNC(G341*(1+$G$2),2)</f>
        <v>76.19</v>
      </c>
      <c r="I341" s="24">
        <f t="shared" ref="I341" si="114">TRUNC(H341*F341,2)</f>
        <v>709.52</v>
      </c>
      <c r="J341" s="35"/>
      <c r="K341" s="12"/>
    </row>
    <row r="342" spans="1:11" s="122" customFormat="1" ht="25.5" x14ac:dyDescent="0.2">
      <c r="A342" s="400" t="s">
        <v>26664</v>
      </c>
      <c r="B342" s="372">
        <v>102500</v>
      </c>
      <c r="C342" s="372" t="s">
        <v>25842</v>
      </c>
      <c r="D342" s="15" t="str">
        <f>VLOOKUP(B342,SERV.N.DESON!A:E,2,FALSE)</f>
        <v>PINTURA DE DEMARCAÇÃO DE VAGA COM TINTA ACRÍLICA, E = 10 CM, APLICAÇÃO MANUAL. AF_05/2021</v>
      </c>
      <c r="E342" s="372" t="str">
        <f>VLOOKUP(B342,SERV.N.DESON!A:E,3,FALSE)</f>
        <v>M</v>
      </c>
      <c r="F342" s="38">
        <f>7.5*71</f>
        <v>532.5</v>
      </c>
      <c r="G342" s="150">
        <f>VLOOKUP(B342,SERV.N.DESON!A:E,4,FALSE)</f>
        <v>3.42</v>
      </c>
      <c r="H342" s="24">
        <f t="shared" si="113"/>
        <v>4.18</v>
      </c>
      <c r="I342" s="25">
        <f t="shared" ref="I342:I343" si="115">TRUNC(H342*F342,2)</f>
        <v>2225.85</v>
      </c>
      <c r="J342" s="35"/>
      <c r="K342" s="12"/>
    </row>
    <row r="343" spans="1:11" s="122" customFormat="1" ht="38.25" x14ac:dyDescent="0.2">
      <c r="A343" s="400" t="s">
        <v>26665</v>
      </c>
      <c r="B343" s="372">
        <v>102512</v>
      </c>
      <c r="C343" s="372" t="s">
        <v>25842</v>
      </c>
      <c r="D343" s="15" t="str">
        <f>VLOOKUP(B343,SERV.N.DESON!A:E,2,FALSE)</f>
        <v>PINTURA DE EIXO VIÁRIO SOBRE ASFALTO COM TINTA RETRORREFLETIVA A BASE DE RESINA ACRÍLICA COM MICROESFERAS DE VIDRO, APLICAÇÃO MECÂNICA COM DEMARCADORA AUTOPROPELIDA. AF_05/2021</v>
      </c>
      <c r="E343" s="372" t="str">
        <f>VLOOKUP(B343,SERV.N.DESON!A:E,3,FALSE)</f>
        <v>M</v>
      </c>
      <c r="F343" s="38">
        <v>323.87</v>
      </c>
      <c r="G343" s="150">
        <f>VLOOKUP(B343,SERV.N.DESON!A:E,4,FALSE)</f>
        <v>3.65</v>
      </c>
      <c r="H343" s="24">
        <f t="shared" si="113"/>
        <v>4.46</v>
      </c>
      <c r="I343" s="25">
        <f t="shared" si="115"/>
        <v>1444.46</v>
      </c>
      <c r="J343" s="35"/>
      <c r="K343" s="12"/>
    </row>
    <row r="344" spans="1:11" s="122" customFormat="1" ht="25.5" x14ac:dyDescent="0.2">
      <c r="A344" s="400" t="s">
        <v>26687</v>
      </c>
      <c r="B344" s="372">
        <v>102513</v>
      </c>
      <c r="C344" s="372" t="s">
        <v>25842</v>
      </c>
      <c r="D344" s="15" t="str">
        <f>VLOOKUP(B344,SERV.N.DESON!A:E,2,FALSE)</f>
        <v>PINTURA DE SÍMBOLOS E TEXTOS COM TINTA ACRÍLICA, DEMARCAÇÃO COM FITA ADESIVA E APLICAÇÃO COM ROLO. AF_05/2021</v>
      </c>
      <c r="E344" s="372" t="str">
        <f>VLOOKUP(B344,SERV.N.DESON!A:E,3,FALSE)</f>
        <v>M2</v>
      </c>
      <c r="F344" s="38">
        <f>2.4*10+1.7*1.7*10+1.66*7+0.61*7+0.96*4+1.1*6</f>
        <v>79.22999999999999</v>
      </c>
      <c r="G344" s="150">
        <f>VLOOKUP(B344,SERV.N.DESON!A:E,4,FALSE)</f>
        <v>36.49</v>
      </c>
      <c r="H344" s="24">
        <f t="shared" si="113"/>
        <v>44.6</v>
      </c>
      <c r="I344" s="25">
        <f t="shared" ref="I344" si="116">TRUNC(H344*F344,2)</f>
        <v>3533.65</v>
      </c>
      <c r="J344" s="35"/>
      <c r="K344" s="12"/>
    </row>
    <row r="345" spans="1:11" s="122" customFormat="1" ht="14.25" x14ac:dyDescent="0.2">
      <c r="A345" s="400" t="s">
        <v>26688</v>
      </c>
      <c r="B345" s="400">
        <v>98504</v>
      </c>
      <c r="C345" s="400" t="s">
        <v>25842</v>
      </c>
      <c r="D345" s="15" t="str">
        <f>VLOOKUP(B345,SERV.N.DESON!A:E,2,FALSE)</f>
        <v>PLANTIO DE GRAMA EM PLACAS. AF_05/2018</v>
      </c>
      <c r="E345" s="400" t="str">
        <f>VLOOKUP(B345,SERV.N.DESON!A:E,3,FALSE)</f>
        <v>M2</v>
      </c>
      <c r="F345" s="38">
        <f>463.9+684.3+58.44+54.69+43.15+111.15</f>
        <v>1415.63</v>
      </c>
      <c r="G345" s="150">
        <f>VLOOKUP(B345,SERV.N.DESON!A:E,4,FALSE)</f>
        <v>14.05</v>
      </c>
      <c r="H345" s="24">
        <f t="shared" ref="H345" si="117">TRUNC(G345*(1+$G$2),2)</f>
        <v>17.170000000000002</v>
      </c>
      <c r="I345" s="25">
        <f t="shared" ref="I345" si="118">TRUNC(H345*F345,2)</f>
        <v>24306.36</v>
      </c>
      <c r="J345" s="35"/>
      <c r="K345" s="12"/>
    </row>
    <row r="346" spans="1:11" s="122" customFormat="1" ht="15.75" thickBot="1" x14ac:dyDescent="0.25">
      <c r="A346" s="383"/>
      <c r="B346" s="384"/>
      <c r="C346" s="384"/>
      <c r="D346" s="559" t="s">
        <v>25851</v>
      </c>
      <c r="E346" s="559"/>
      <c r="F346" s="559"/>
      <c r="G346" s="559"/>
      <c r="H346" s="560"/>
      <c r="I346" s="385">
        <f>SUM(I339:I345)</f>
        <v>282582.68</v>
      </c>
      <c r="J346" s="35"/>
      <c r="K346" s="12"/>
    </row>
    <row r="347" spans="1:11" s="122" customFormat="1" thickBot="1" x14ac:dyDescent="0.25">
      <c r="A347" s="261"/>
      <c r="B347" s="392"/>
      <c r="C347" s="392"/>
      <c r="D347" s="393"/>
      <c r="E347" s="392"/>
      <c r="F347" s="95"/>
      <c r="G347" s="394"/>
      <c r="H347" s="396"/>
      <c r="I347" s="267"/>
      <c r="J347" s="35"/>
      <c r="K347" s="12"/>
    </row>
    <row r="348" spans="1:11" s="122" customFormat="1" ht="14.25" x14ac:dyDescent="0.2">
      <c r="A348" s="399">
        <v>14</v>
      </c>
      <c r="B348" s="556" t="s">
        <v>26715</v>
      </c>
      <c r="C348" s="557"/>
      <c r="D348" s="557"/>
      <c r="E348" s="557"/>
      <c r="F348" s="557"/>
      <c r="G348" s="557"/>
      <c r="H348" s="557"/>
      <c r="I348" s="558"/>
      <c r="J348" s="35"/>
      <c r="K348" s="12"/>
    </row>
    <row r="349" spans="1:11" s="122" customFormat="1" ht="14.25" x14ac:dyDescent="0.2">
      <c r="A349" s="398" t="s">
        <v>26676</v>
      </c>
      <c r="B349" s="18">
        <v>99819</v>
      </c>
      <c r="C349" s="18" t="s">
        <v>25842</v>
      </c>
      <c r="D349" s="46" t="str">
        <f>VLOOKUP(B349,SERV.N.DESON!A:E,2,FALSE)</f>
        <v>LIMPEZA DE BANCADA DE PEDRA (MÁRMORE OU GRANITO). AF_04/2019</v>
      </c>
      <c r="E349" s="18" t="str">
        <f>VLOOKUP(B349,SERV.N.DESON!A:E,3,FALSE)</f>
        <v>M2</v>
      </c>
      <c r="F349" s="40">
        <f>4.8</f>
        <v>4.8</v>
      </c>
      <c r="G349" s="408">
        <f>VLOOKUP(B349,SERV.N.DESON!A:E,4,FALSE)</f>
        <v>13.2</v>
      </c>
      <c r="H349" s="24">
        <f t="shared" ref="H349:H350" si="119">TRUNC(G349*(1+$G$2),2)</f>
        <v>16.13</v>
      </c>
      <c r="I349" s="24">
        <f t="shared" ref="I349:I350" si="120">TRUNC(H349*F349,2)</f>
        <v>77.42</v>
      </c>
      <c r="J349" s="35"/>
      <c r="K349" s="12"/>
    </row>
    <row r="350" spans="1:11" s="122" customFormat="1" ht="25.5" x14ac:dyDescent="0.2">
      <c r="A350" s="398" t="s">
        <v>26796</v>
      </c>
      <c r="B350" s="398">
        <v>99818</v>
      </c>
      <c r="C350" s="398" t="s">
        <v>25842</v>
      </c>
      <c r="D350" s="15" t="str">
        <f>VLOOKUP(B350,SERV.N.DESON!A:E,2,FALSE)</f>
        <v>LIMPEZA DE BACIA SANITÁRIA, BIDÊ OU MICTÓRIO EM LOUÇA, INCLUSIVE METAIS CORRESPONDENTES. AF_04/2019</v>
      </c>
      <c r="E350" s="398" t="str">
        <f>VLOOKUP(B350,SERV.N.DESON!A:E,3,FALSE)</f>
        <v>UN</v>
      </c>
      <c r="F350" s="38">
        <f>6+2</f>
        <v>8</v>
      </c>
      <c r="G350" s="150">
        <f>VLOOKUP(B350,SERV.N.DESON!A:E,4,FALSE)</f>
        <v>4.04</v>
      </c>
      <c r="H350" s="24">
        <f t="shared" si="119"/>
        <v>4.93</v>
      </c>
      <c r="I350" s="25">
        <f t="shared" si="120"/>
        <v>39.44</v>
      </c>
      <c r="J350" s="35"/>
      <c r="K350" s="12"/>
    </row>
    <row r="351" spans="1:11" s="122" customFormat="1" ht="25.5" x14ac:dyDescent="0.2">
      <c r="A351" s="463" t="s">
        <v>26677</v>
      </c>
      <c r="B351" s="398">
        <v>99821</v>
      </c>
      <c r="C351" s="398" t="s">
        <v>25842</v>
      </c>
      <c r="D351" s="15" t="str">
        <f>VLOOKUP(B351,SERV.N.DESON!A:E,2,FALSE)</f>
        <v>LIMPEZA DE JANELA DE VIDRO COM CAIXILHO EM AÇO/ALUMÍNIO/PVC. AF_04/2019</v>
      </c>
      <c r="E351" s="398" t="str">
        <f>VLOOKUP(B351,SERV.N.DESON!A:E,3,FALSE)</f>
        <v>M2</v>
      </c>
      <c r="F351" s="38">
        <f>86.44+3+22.3+1</f>
        <v>112.74</v>
      </c>
      <c r="G351" s="150">
        <f>VLOOKUP(B351,SERV.N.DESON!A:E,4,FALSE)</f>
        <v>2.2799999999999998</v>
      </c>
      <c r="H351" s="24">
        <f t="shared" ref="H351:H358" si="121">TRUNC(G351*(1+$G$2),2)</f>
        <v>2.78</v>
      </c>
      <c r="I351" s="25">
        <f t="shared" ref="I351:I358" si="122">TRUNC(H351*F351,2)</f>
        <v>313.41000000000003</v>
      </c>
      <c r="J351" s="35"/>
      <c r="K351" s="12"/>
    </row>
    <row r="352" spans="1:11" s="122" customFormat="1" ht="25.5" x14ac:dyDescent="0.2">
      <c r="A352" s="463" t="s">
        <v>26797</v>
      </c>
      <c r="B352" s="398">
        <v>99817</v>
      </c>
      <c r="C352" s="398" t="s">
        <v>25842</v>
      </c>
      <c r="D352" s="15" t="str">
        <f>VLOOKUP(B352,SERV.N.DESON!A:E,2,FALSE)</f>
        <v>LIMPEZA DE LAVATÓRIO DE LOUÇA COM BANCADA DE PEDRA, INCLUSIVE METAIS CORRESPONDENTES. AF_04/2019</v>
      </c>
      <c r="E352" s="398" t="str">
        <f>VLOOKUP(B352,SERV.N.DESON!A:E,3,FALSE)</f>
        <v>UN</v>
      </c>
      <c r="F352" s="38">
        <f>2+2+2</f>
        <v>6</v>
      </c>
      <c r="G352" s="150">
        <f>VLOOKUP(B352,SERV.N.DESON!A:E,4,FALSE)</f>
        <v>4.04</v>
      </c>
      <c r="H352" s="24">
        <f t="shared" si="121"/>
        <v>4.93</v>
      </c>
      <c r="I352" s="25">
        <f t="shared" si="122"/>
        <v>29.58</v>
      </c>
      <c r="J352" s="35"/>
      <c r="K352" s="12"/>
    </row>
    <row r="353" spans="1:11" s="122" customFormat="1" ht="25.5" x14ac:dyDescent="0.2">
      <c r="A353" s="463" t="s">
        <v>26678</v>
      </c>
      <c r="B353" s="18">
        <v>99815</v>
      </c>
      <c r="C353" s="18" t="s">
        <v>25842</v>
      </c>
      <c r="D353" s="46" t="str">
        <f>VLOOKUP(B353,SERV.N.DESON!A:E,2,FALSE)</f>
        <v>LIMPEZA DE PIA INOX COM BANCADA DE PEDRA, INCLUSIVE METAIS CORRESPONDENTES. AF_04/2019</v>
      </c>
      <c r="E353" s="18" t="str">
        <f>VLOOKUP(B353,SERV.N.DESON!A:E,3,FALSE)</f>
        <v>UN</v>
      </c>
      <c r="F353" s="40">
        <f>1+2+7+1</f>
        <v>11</v>
      </c>
      <c r="G353" s="408">
        <f>VLOOKUP(B353,SERV.N.DESON!A:E,4,FALSE)</f>
        <v>6.55</v>
      </c>
      <c r="H353" s="24">
        <f t="shared" si="121"/>
        <v>8</v>
      </c>
      <c r="I353" s="24">
        <f t="shared" si="122"/>
        <v>88</v>
      </c>
      <c r="J353" s="35"/>
      <c r="K353" s="12"/>
    </row>
    <row r="354" spans="1:11" s="122" customFormat="1" ht="25.5" x14ac:dyDescent="0.2">
      <c r="A354" s="463" t="s">
        <v>26679</v>
      </c>
      <c r="B354" s="398">
        <v>99803</v>
      </c>
      <c r="C354" s="398" t="s">
        <v>25842</v>
      </c>
      <c r="D354" s="15" t="str">
        <f>VLOOKUP(B354,SERV.N.DESON!A:E,2,FALSE)</f>
        <v>LIMPEZA DE PISO CERÂMICO OU PORCELANATO COM PANO ÚMIDO. AF_04/2019</v>
      </c>
      <c r="E354" s="398" t="str">
        <f>VLOOKUP(B354,SERV.N.DESON!A:E,3,FALSE)</f>
        <v>M2</v>
      </c>
      <c r="F354" s="38">
        <f>1401.44</f>
        <v>1401.44</v>
      </c>
      <c r="G354" s="150">
        <f>VLOOKUP(B354,SERV.N.DESON!A:E,4,FALSE)</f>
        <v>1.63</v>
      </c>
      <c r="H354" s="24">
        <f t="shared" si="121"/>
        <v>1.99</v>
      </c>
      <c r="I354" s="25">
        <f t="shared" si="122"/>
        <v>2788.86</v>
      </c>
      <c r="J354" s="35"/>
      <c r="K354" s="12"/>
    </row>
    <row r="355" spans="1:11" s="122" customFormat="1" ht="14.25" x14ac:dyDescent="0.2">
      <c r="A355" s="463" t="s">
        <v>26798</v>
      </c>
      <c r="B355" s="398">
        <v>99822</v>
      </c>
      <c r="C355" s="398" t="s">
        <v>25842</v>
      </c>
      <c r="D355" s="15" t="str">
        <f>VLOOKUP(B355,SERV.N.DESON!A:E,2,FALSE)</f>
        <v>LIMPEZA DE PORTA DE MADEIRA. AF_04/2019</v>
      </c>
      <c r="E355" s="398" t="str">
        <f>VLOOKUP(B355,SERV.N.DESON!A:E,3,FALSE)</f>
        <v>M2</v>
      </c>
      <c r="F355" s="38">
        <f>2*2.1*2+1*2.1*1</f>
        <v>10.5</v>
      </c>
      <c r="G355" s="150">
        <f>VLOOKUP(B355,SERV.N.DESON!A:E,4,FALSE)</f>
        <v>0.79</v>
      </c>
      <c r="H355" s="24">
        <f t="shared" si="121"/>
        <v>0.96</v>
      </c>
      <c r="I355" s="25">
        <f t="shared" si="122"/>
        <v>10.08</v>
      </c>
      <c r="J355" s="35"/>
      <c r="K355" s="12"/>
    </row>
    <row r="356" spans="1:11" s="122" customFormat="1" ht="14.25" x14ac:dyDescent="0.2">
      <c r="A356" s="463" t="s">
        <v>26680</v>
      </c>
      <c r="B356" s="18">
        <v>99824</v>
      </c>
      <c r="C356" s="18" t="s">
        <v>25842</v>
      </c>
      <c r="D356" s="46" t="str">
        <f>VLOOKUP(B356,SERV.N.DESON!A:E,2,FALSE)</f>
        <v>LIMPEZA DE PORTA EM AÇO/ALUMÍNIO. AF_04/2019</v>
      </c>
      <c r="E356" s="18" t="str">
        <f>VLOOKUP(B356,SERV.N.DESON!A:E,3,FALSE)</f>
        <v>M2</v>
      </c>
      <c r="F356" s="40">
        <f>175.35+85.68+17.64+16.72</f>
        <v>295.39</v>
      </c>
      <c r="G356" s="408">
        <f>VLOOKUP(B356,SERV.N.DESON!A:E,4,FALSE)</f>
        <v>1.93</v>
      </c>
      <c r="H356" s="24">
        <f t="shared" si="121"/>
        <v>2.35</v>
      </c>
      <c r="I356" s="24">
        <f t="shared" si="122"/>
        <v>694.16</v>
      </c>
      <c r="J356" s="35"/>
      <c r="K356" s="12"/>
    </row>
    <row r="357" spans="1:11" s="122" customFormat="1" ht="25.5" x14ac:dyDescent="0.2">
      <c r="A357" s="463" t="s">
        <v>26799</v>
      </c>
      <c r="B357" s="398">
        <v>99806</v>
      </c>
      <c r="C357" s="398" t="s">
        <v>25842</v>
      </c>
      <c r="D357" s="15" t="str">
        <f>VLOOKUP(B357,SERV.N.DESON!A:E,2,FALSE)</f>
        <v>LIMPEZA DE REVESTIMENTO CERÂMICO EM PAREDE COM PANO ÚMIDO AF_04/2019</v>
      </c>
      <c r="E357" s="398" t="str">
        <f>VLOOKUP(B357,SERV.N.DESON!A:E,3,FALSE)</f>
        <v>M2</v>
      </c>
      <c r="F357" s="38">
        <f>1016.21</f>
        <v>1016.21</v>
      </c>
      <c r="G357" s="150">
        <f>VLOOKUP(B357,SERV.N.DESON!A:E,4,FALSE)</f>
        <v>0.67</v>
      </c>
      <c r="H357" s="24">
        <f t="shared" si="121"/>
        <v>0.81</v>
      </c>
      <c r="I357" s="25">
        <f t="shared" si="122"/>
        <v>823.13</v>
      </c>
      <c r="J357" s="35"/>
      <c r="K357" s="12"/>
    </row>
    <row r="358" spans="1:11" s="122" customFormat="1" ht="25.5" x14ac:dyDescent="0.2">
      <c r="A358" s="463" t="s">
        <v>26681</v>
      </c>
      <c r="B358" s="18">
        <v>99816</v>
      </c>
      <c r="C358" s="18" t="s">
        <v>25842</v>
      </c>
      <c r="D358" s="46" t="str">
        <f>VLOOKUP(B358,SERV.N.DESON!A:E,2,FALSE)</f>
        <v>LIMPEZA DE TANQUE OU LAVATÓRIO DE LOUÇA ISOLADO, INCLUSIVE METAIS CORRESPONDENTES. AF_04/2019</v>
      </c>
      <c r="E358" s="18" t="str">
        <f>VLOOKUP(B358,SERV.N.DESON!A:E,3,FALSE)</f>
        <v>UN</v>
      </c>
      <c r="F358" s="40">
        <f>3</f>
        <v>3</v>
      </c>
      <c r="G358" s="408">
        <f>VLOOKUP(B358,SERV.N.DESON!A:E,4,FALSE)</f>
        <v>6.97</v>
      </c>
      <c r="H358" s="24">
        <f t="shared" si="121"/>
        <v>8.51</v>
      </c>
      <c r="I358" s="24">
        <f t="shared" si="122"/>
        <v>25.53</v>
      </c>
      <c r="J358" s="35"/>
      <c r="K358" s="12"/>
    </row>
    <row r="359" spans="1:11" s="122" customFormat="1" ht="15.75" thickBot="1" x14ac:dyDescent="0.25">
      <c r="A359" s="383"/>
      <c r="B359" s="384"/>
      <c r="C359" s="384"/>
      <c r="D359" s="559" t="s">
        <v>25851</v>
      </c>
      <c r="E359" s="559"/>
      <c r="F359" s="559"/>
      <c r="G359" s="559"/>
      <c r="H359" s="560"/>
      <c r="I359" s="385">
        <f>SUM(I349:I358)</f>
        <v>4889.6099999999997</v>
      </c>
      <c r="J359" s="35"/>
      <c r="K359" s="12"/>
    </row>
    <row r="360" spans="1:11" s="122" customFormat="1" thickBot="1" x14ac:dyDescent="0.25">
      <c r="A360" s="261"/>
      <c r="B360" s="392"/>
      <c r="C360" s="392"/>
      <c r="D360" s="393"/>
      <c r="E360" s="392"/>
      <c r="F360" s="95"/>
      <c r="G360" s="394"/>
      <c r="H360" s="396"/>
      <c r="I360" s="267"/>
      <c r="J360" s="35"/>
      <c r="K360" s="12"/>
    </row>
    <row r="361" spans="1:11" s="122" customFormat="1" thickBot="1" x14ac:dyDescent="0.25">
      <c r="A361" s="260">
        <v>15</v>
      </c>
      <c r="B361" s="521" t="s">
        <v>26143</v>
      </c>
      <c r="C361" s="522"/>
      <c r="D361" s="522"/>
      <c r="E361" s="522"/>
      <c r="F361" s="522"/>
      <c r="G361" s="522"/>
      <c r="H361" s="522"/>
      <c r="I361" s="538"/>
      <c r="J361" s="35"/>
      <c r="K361" s="12"/>
    </row>
    <row r="362" spans="1:11" s="122" customFormat="1" thickBot="1" x14ac:dyDescent="0.25">
      <c r="A362" s="18" t="s">
        <v>26682</v>
      </c>
      <c r="B362" s="553" t="s">
        <v>26145</v>
      </c>
      <c r="C362" s="554"/>
      <c r="D362" s="46" t="s">
        <v>26146</v>
      </c>
      <c r="E362" s="18" t="s">
        <v>5304</v>
      </c>
      <c r="F362" s="40">
        <v>1</v>
      </c>
      <c r="G362" s="24">
        <f>'ADM LOCAL'!G19</f>
        <v>37448.800000000003</v>
      </c>
      <c r="H362" s="24">
        <f>TRUNC(G362*(1+$G$2),2)</f>
        <v>45773.66</v>
      </c>
      <c r="I362" s="25">
        <f t="shared" ref="I362" si="123">TRUNC(H362*F362,2)</f>
        <v>45773.66</v>
      </c>
      <c r="J362" s="35"/>
      <c r="K362" s="12"/>
    </row>
    <row r="363" spans="1:11" s="122" customFormat="1" ht="15.75" thickBot="1" x14ac:dyDescent="0.25">
      <c r="A363" s="264"/>
      <c r="B363" s="34"/>
      <c r="C363" s="34"/>
      <c r="D363" s="551" t="s">
        <v>25851</v>
      </c>
      <c r="E363" s="551"/>
      <c r="F363" s="551"/>
      <c r="G363" s="551"/>
      <c r="H363" s="552"/>
      <c r="I363" s="265">
        <f>SUM(I362:I362)</f>
        <v>45773.66</v>
      </c>
      <c r="J363" s="35"/>
      <c r="K363" s="12"/>
    </row>
    <row r="364" spans="1:11" ht="15.75" thickBot="1" x14ac:dyDescent="0.3">
      <c r="A364" s="261"/>
      <c r="B364" s="10"/>
      <c r="C364" s="10"/>
      <c r="D364" s="12"/>
      <c r="E364" s="10"/>
      <c r="F364" s="95"/>
      <c r="G364" s="11"/>
      <c r="H364" s="26"/>
      <c r="I364" s="268"/>
      <c r="K364" s="12"/>
    </row>
    <row r="365" spans="1:11" s="122" customFormat="1" ht="15" customHeight="1" x14ac:dyDescent="0.2">
      <c r="A365" s="269"/>
      <c r="B365" s="270"/>
      <c r="C365" s="270"/>
      <c r="D365" s="549" t="s">
        <v>26147</v>
      </c>
      <c r="E365" s="549"/>
      <c r="F365" s="549"/>
      <c r="G365" s="549"/>
      <c r="H365" s="550"/>
      <c r="I365" s="271">
        <f>'RESUMO DO ORÇAMENTO'!C25</f>
        <v>5622424.29</v>
      </c>
      <c r="J365" s="35"/>
      <c r="K365" s="12"/>
    </row>
    <row r="366" spans="1:11" x14ac:dyDescent="0.25">
      <c r="A366" s="10"/>
      <c r="B366" s="10"/>
      <c r="C366" s="10"/>
      <c r="E366" s="10"/>
      <c r="F366" s="39"/>
      <c r="G366" s="11"/>
      <c r="H366" s="26"/>
      <c r="I366" s="11"/>
      <c r="K366" s="12"/>
    </row>
    <row r="367" spans="1:11" x14ac:dyDescent="0.25">
      <c r="A367" s="10"/>
      <c r="B367" s="10"/>
      <c r="C367" s="10"/>
      <c r="E367" s="10"/>
      <c r="F367" s="39"/>
      <c r="G367" s="11"/>
      <c r="H367" s="26"/>
      <c r="I367" s="11"/>
      <c r="K367" s="12"/>
    </row>
    <row r="368" spans="1:11" x14ac:dyDescent="0.25">
      <c r="A368" s="10"/>
      <c r="B368" s="10"/>
      <c r="C368" s="10"/>
      <c r="E368" s="10"/>
      <c r="F368" s="39"/>
      <c r="G368" s="11"/>
      <c r="H368" s="26"/>
      <c r="I368" s="11"/>
      <c r="K368" s="12"/>
    </row>
    <row r="369" spans="1:9" x14ac:dyDescent="0.25">
      <c r="A369" s="10"/>
      <c r="B369" s="10"/>
      <c r="C369" s="10"/>
      <c r="E369" s="10"/>
      <c r="F369" s="39"/>
      <c r="G369" s="11"/>
      <c r="H369" s="26"/>
      <c r="I369" s="11"/>
    </row>
    <row r="370" spans="1:9" ht="15.75" customHeight="1" x14ac:dyDescent="0.25">
      <c r="A370" s="10"/>
      <c r="B370" s="10"/>
      <c r="C370" s="10"/>
      <c r="E370" s="10"/>
      <c r="F370" s="39"/>
      <c r="G370" s="11"/>
      <c r="H370" s="26"/>
      <c r="I370" s="11"/>
    </row>
    <row r="371" spans="1:9" x14ac:dyDescent="0.25">
      <c r="A371" s="10"/>
      <c r="B371" s="10"/>
      <c r="C371" s="10"/>
      <c r="E371" s="10"/>
      <c r="F371" s="39"/>
      <c r="G371" s="11"/>
      <c r="H371" s="26"/>
      <c r="I371" s="11"/>
    </row>
    <row r="372" spans="1:9" x14ac:dyDescent="0.25">
      <c r="A372" s="10"/>
      <c r="B372" s="10"/>
      <c r="C372" s="10"/>
      <c r="E372" s="10"/>
      <c r="F372" s="39"/>
      <c r="G372" s="11"/>
      <c r="H372" s="26"/>
      <c r="I372" s="11"/>
    </row>
    <row r="373" spans="1:9" ht="15.75" customHeight="1" x14ac:dyDescent="0.25">
      <c r="A373" s="10"/>
      <c r="B373" s="10"/>
      <c r="C373" s="10"/>
      <c r="E373" s="10"/>
      <c r="F373" s="39"/>
      <c r="G373" s="11"/>
      <c r="H373" s="26"/>
      <c r="I373" s="11"/>
    </row>
    <row r="374" spans="1:9" x14ac:dyDescent="0.25">
      <c r="A374" s="10"/>
      <c r="B374" s="10"/>
      <c r="C374" s="10"/>
      <c r="E374" s="10"/>
      <c r="F374" s="39"/>
      <c r="G374" s="11"/>
      <c r="H374" s="26"/>
      <c r="I374" s="11"/>
    </row>
    <row r="375" spans="1:9" x14ac:dyDescent="0.25">
      <c r="A375" s="10"/>
      <c r="B375" s="10"/>
      <c r="C375" s="10"/>
      <c r="E375" s="10"/>
      <c r="F375" s="39"/>
      <c r="G375" s="11"/>
      <c r="H375" s="26"/>
      <c r="I375" s="11"/>
    </row>
    <row r="376" spans="1:9" ht="15.75" customHeight="1" x14ac:dyDescent="0.25">
      <c r="A376" s="10"/>
      <c r="B376" s="10"/>
      <c r="C376" s="10"/>
      <c r="E376" s="10"/>
      <c r="F376" s="39"/>
      <c r="G376" s="11"/>
      <c r="H376" s="26"/>
      <c r="I376" s="11"/>
    </row>
    <row r="377" spans="1:9" x14ac:dyDescent="0.25">
      <c r="A377" s="10"/>
      <c r="B377" s="10"/>
      <c r="C377" s="10"/>
      <c r="E377" s="10"/>
      <c r="F377" s="39"/>
      <c r="G377" s="11"/>
      <c r="H377" s="26"/>
      <c r="I377" s="11"/>
    </row>
    <row r="378" spans="1:9" ht="15.75" customHeight="1" x14ac:dyDescent="0.25">
      <c r="A378" s="10"/>
      <c r="B378" s="10"/>
      <c r="C378" s="10"/>
      <c r="E378" s="10"/>
      <c r="F378" s="39"/>
      <c r="G378" s="11"/>
      <c r="H378" s="26"/>
      <c r="I378" s="11"/>
    </row>
    <row r="379" spans="1:9" x14ac:dyDescent="0.25">
      <c r="A379" s="10"/>
      <c r="B379" s="10"/>
      <c r="C379" s="10"/>
      <c r="D379" s="12"/>
      <c r="E379" s="10"/>
      <c r="F379" s="39"/>
      <c r="G379" s="11"/>
      <c r="H379" s="26"/>
      <c r="I379" s="11"/>
    </row>
    <row r="380" spans="1:9" x14ac:dyDescent="0.25">
      <c r="A380" s="10"/>
      <c r="B380" s="10"/>
      <c r="C380" s="10"/>
      <c r="D380" s="12"/>
      <c r="E380" s="10"/>
      <c r="F380" s="39"/>
      <c r="G380" s="11"/>
      <c r="H380" s="26"/>
      <c r="I380" s="11"/>
    </row>
    <row r="381" spans="1:9" x14ac:dyDescent="0.25">
      <c r="A381" s="10"/>
      <c r="B381" s="10"/>
      <c r="C381" s="10"/>
      <c r="D381" s="12"/>
      <c r="E381" s="10"/>
      <c r="F381" s="39"/>
      <c r="G381" s="11"/>
      <c r="H381" s="26"/>
      <c r="I381" s="11"/>
    </row>
    <row r="382" spans="1:9" ht="15.75" customHeight="1" x14ac:dyDescent="0.25">
      <c r="A382" s="10"/>
      <c r="B382" s="10"/>
      <c r="C382" s="10"/>
      <c r="D382" s="12"/>
      <c r="E382" s="10"/>
      <c r="F382" s="39"/>
      <c r="G382" s="11"/>
      <c r="H382" s="26"/>
      <c r="I382" s="11"/>
    </row>
    <row r="383" spans="1:9" x14ac:dyDescent="0.25">
      <c r="A383" s="10"/>
      <c r="B383" s="10"/>
      <c r="C383" s="10"/>
      <c r="D383" s="12"/>
      <c r="E383" s="10"/>
      <c r="F383" s="39"/>
      <c r="G383" s="11"/>
      <c r="H383" s="26"/>
      <c r="I383" s="11"/>
    </row>
    <row r="384" spans="1:9" x14ac:dyDescent="0.25">
      <c r="A384" s="10"/>
      <c r="B384" s="10"/>
      <c r="C384" s="10"/>
      <c r="D384" s="12"/>
      <c r="E384" s="10"/>
      <c r="F384" s="39"/>
      <c r="G384" s="11"/>
      <c r="H384" s="26"/>
      <c r="I384" s="11"/>
    </row>
    <row r="385" spans="1:9" x14ac:dyDescent="0.25">
      <c r="A385" s="10"/>
      <c r="B385" s="10"/>
      <c r="C385" s="10"/>
      <c r="D385" s="12"/>
      <c r="E385" s="10"/>
      <c r="F385" s="39"/>
      <c r="G385" s="11"/>
      <c r="H385" s="26"/>
      <c r="I385" s="11"/>
    </row>
    <row r="386" spans="1:9" x14ac:dyDescent="0.25">
      <c r="A386" s="10"/>
      <c r="B386" s="10"/>
      <c r="C386" s="10"/>
      <c r="D386" s="12"/>
      <c r="E386" s="10"/>
      <c r="F386" s="39"/>
      <c r="G386" s="11"/>
      <c r="H386" s="26"/>
      <c r="I386" s="11"/>
    </row>
    <row r="387" spans="1:9" x14ac:dyDescent="0.25">
      <c r="A387" s="10"/>
      <c r="B387" s="10"/>
      <c r="C387" s="10"/>
      <c r="D387" s="12"/>
      <c r="E387" s="10"/>
      <c r="F387" s="39"/>
      <c r="G387" s="11"/>
      <c r="H387" s="26"/>
      <c r="I387" s="11"/>
    </row>
    <row r="388" spans="1:9" ht="15.75" customHeight="1" x14ac:dyDescent="0.25">
      <c r="A388" s="10"/>
      <c r="B388" s="10"/>
      <c r="C388" s="10"/>
      <c r="D388" s="12"/>
      <c r="E388" s="10"/>
      <c r="F388" s="39"/>
      <c r="G388" s="11"/>
      <c r="H388" s="26"/>
      <c r="I388" s="11"/>
    </row>
    <row r="389" spans="1:9" x14ac:dyDescent="0.25">
      <c r="A389" s="10"/>
      <c r="B389" s="10"/>
      <c r="C389" s="10"/>
      <c r="D389" s="12"/>
      <c r="E389" s="10"/>
      <c r="F389" s="39"/>
      <c r="G389" s="11"/>
      <c r="H389" s="26"/>
      <c r="I389" s="11"/>
    </row>
    <row r="390" spans="1:9" x14ac:dyDescent="0.25">
      <c r="A390" s="10"/>
      <c r="B390" s="10"/>
      <c r="C390" s="10"/>
      <c r="D390" s="12"/>
      <c r="E390" s="10"/>
      <c r="F390" s="39"/>
      <c r="G390" s="11"/>
      <c r="H390" s="26"/>
      <c r="I390" s="11"/>
    </row>
    <row r="391" spans="1:9" ht="15.75" customHeight="1" x14ac:dyDescent="0.25">
      <c r="A391" s="10"/>
      <c r="B391" s="10"/>
      <c r="C391" s="10"/>
      <c r="D391" s="12"/>
      <c r="E391" s="10"/>
      <c r="F391" s="39"/>
      <c r="G391" s="11"/>
      <c r="H391" s="26"/>
      <c r="I391" s="11"/>
    </row>
    <row r="392" spans="1:9" x14ac:dyDescent="0.25">
      <c r="A392" s="10"/>
      <c r="B392" s="10"/>
      <c r="C392" s="10"/>
      <c r="D392" s="12"/>
      <c r="E392" s="10"/>
      <c r="F392" s="39"/>
      <c r="G392" s="11"/>
      <c r="H392" s="26"/>
      <c r="I392" s="11"/>
    </row>
    <row r="393" spans="1:9" x14ac:dyDescent="0.25">
      <c r="A393" s="10"/>
      <c r="B393" s="10"/>
      <c r="C393" s="10"/>
      <c r="D393" s="12"/>
      <c r="E393" s="10"/>
      <c r="F393" s="39"/>
      <c r="G393" s="11"/>
      <c r="H393" s="26"/>
      <c r="I393" s="11"/>
    </row>
    <row r="394" spans="1:9" ht="15.75" customHeight="1" x14ac:dyDescent="0.25">
      <c r="A394" s="10"/>
      <c r="B394" s="10"/>
      <c r="C394" s="10"/>
      <c r="D394" s="12"/>
      <c r="E394" s="10"/>
      <c r="F394" s="39"/>
      <c r="G394" s="11"/>
      <c r="H394" s="26"/>
      <c r="I394" s="11"/>
    </row>
    <row r="395" spans="1:9" x14ac:dyDescent="0.25">
      <c r="A395" s="10"/>
      <c r="B395" s="10"/>
      <c r="C395" s="10"/>
      <c r="D395" s="12"/>
      <c r="E395" s="10"/>
      <c r="F395" s="39"/>
      <c r="G395" s="11"/>
      <c r="H395" s="26"/>
      <c r="I395" s="11"/>
    </row>
    <row r="396" spans="1:9" x14ac:dyDescent="0.25">
      <c r="A396" s="10"/>
      <c r="B396" s="10"/>
      <c r="C396" s="10"/>
      <c r="D396" s="12"/>
      <c r="E396" s="10"/>
      <c r="F396" s="39"/>
      <c r="G396" s="11"/>
      <c r="H396" s="26"/>
      <c r="I396" s="11"/>
    </row>
    <row r="397" spans="1:9" x14ac:dyDescent="0.25">
      <c r="A397" s="10"/>
      <c r="B397" s="10"/>
      <c r="C397" s="10"/>
      <c r="D397" s="12"/>
      <c r="E397" s="10"/>
      <c r="F397" s="39"/>
      <c r="G397" s="11"/>
      <c r="H397" s="26"/>
      <c r="I397" s="11"/>
    </row>
    <row r="398" spans="1:9" ht="15.75" customHeight="1" x14ac:dyDescent="0.25">
      <c r="A398" s="10"/>
      <c r="B398" s="10"/>
      <c r="C398" s="10"/>
      <c r="D398" s="12"/>
      <c r="E398" s="10"/>
      <c r="F398" s="39"/>
      <c r="G398" s="11"/>
      <c r="H398" s="26"/>
      <c r="I398" s="11"/>
    </row>
    <row r="399" spans="1:9" x14ac:dyDescent="0.25">
      <c r="A399" s="10"/>
      <c r="B399" s="10"/>
      <c r="C399" s="10"/>
      <c r="D399" s="12"/>
      <c r="E399" s="10"/>
      <c r="F399" s="39"/>
      <c r="G399" s="11"/>
      <c r="H399" s="26"/>
      <c r="I399" s="11"/>
    </row>
    <row r="400" spans="1:9" x14ac:dyDescent="0.25">
      <c r="A400" s="10"/>
      <c r="B400" s="10"/>
      <c r="C400" s="10"/>
      <c r="D400" s="12"/>
      <c r="E400" s="10"/>
      <c r="F400" s="39"/>
      <c r="G400" s="11"/>
      <c r="H400" s="26"/>
      <c r="I400" s="11"/>
    </row>
    <row r="401" spans="1:9" ht="15.75" customHeight="1" x14ac:dyDescent="0.25">
      <c r="A401" s="10"/>
      <c r="B401" s="10"/>
      <c r="C401" s="10"/>
      <c r="D401" s="12"/>
      <c r="E401" s="10"/>
      <c r="F401" s="39"/>
      <c r="G401" s="11"/>
      <c r="H401" s="26"/>
      <c r="I401" s="11"/>
    </row>
    <row r="402" spans="1:9" x14ac:dyDescent="0.25">
      <c r="A402" s="10"/>
      <c r="B402" s="10"/>
      <c r="C402" s="10"/>
      <c r="D402" s="12"/>
      <c r="E402" s="10"/>
      <c r="F402" s="39"/>
      <c r="G402" s="11"/>
      <c r="H402" s="26"/>
      <c r="I402" s="11"/>
    </row>
    <row r="403" spans="1:9" x14ac:dyDescent="0.25">
      <c r="A403" s="10"/>
      <c r="B403" s="10"/>
      <c r="C403" s="10"/>
      <c r="D403" s="12"/>
      <c r="E403" s="10"/>
      <c r="F403" s="39"/>
      <c r="G403" s="11"/>
      <c r="H403" s="26"/>
      <c r="I403" s="11"/>
    </row>
    <row r="404" spans="1:9" ht="15.75" customHeight="1" x14ac:dyDescent="0.25">
      <c r="A404" s="10"/>
      <c r="B404" s="10"/>
      <c r="C404" s="10"/>
      <c r="D404" s="12"/>
      <c r="E404" s="10"/>
      <c r="F404" s="39"/>
      <c r="G404" s="11"/>
      <c r="H404" s="26"/>
      <c r="I404" s="11"/>
    </row>
    <row r="405" spans="1:9" x14ac:dyDescent="0.25">
      <c r="A405" s="10"/>
      <c r="B405" s="10"/>
      <c r="C405" s="10"/>
      <c r="D405" s="12"/>
      <c r="E405" s="10"/>
      <c r="F405" s="39"/>
      <c r="G405" s="11"/>
      <c r="H405" s="26"/>
      <c r="I405" s="11"/>
    </row>
    <row r="406" spans="1:9" ht="15.75" customHeight="1" x14ac:dyDescent="0.25">
      <c r="A406" s="10"/>
      <c r="B406" s="10"/>
      <c r="C406" s="10"/>
      <c r="D406" s="12"/>
      <c r="E406" s="10"/>
      <c r="F406" s="39"/>
      <c r="G406" s="11"/>
      <c r="H406" s="26"/>
      <c r="I406" s="11"/>
    </row>
    <row r="407" spans="1:9" x14ac:dyDescent="0.25">
      <c r="A407" s="10"/>
      <c r="B407" s="10"/>
      <c r="C407" s="10"/>
      <c r="D407" s="12"/>
      <c r="E407" s="10"/>
      <c r="F407" s="39"/>
      <c r="G407" s="11"/>
      <c r="H407" s="26"/>
      <c r="I407" s="11"/>
    </row>
    <row r="408" spans="1:9" x14ac:dyDescent="0.25">
      <c r="A408" s="10"/>
      <c r="B408" s="10"/>
      <c r="C408" s="10"/>
      <c r="D408" s="12"/>
      <c r="E408" s="10"/>
      <c r="F408" s="39"/>
      <c r="G408" s="11"/>
      <c r="H408" s="26"/>
      <c r="I408" s="11"/>
    </row>
    <row r="409" spans="1:9" ht="15.75" customHeight="1" x14ac:dyDescent="0.25">
      <c r="A409" s="10"/>
      <c r="B409" s="10"/>
      <c r="C409" s="10"/>
      <c r="D409" s="12"/>
      <c r="E409" s="10"/>
      <c r="F409" s="39"/>
      <c r="G409" s="11"/>
      <c r="H409" s="26"/>
      <c r="I409" s="11"/>
    </row>
    <row r="410" spans="1:9" x14ac:dyDescent="0.25">
      <c r="A410" s="10"/>
      <c r="B410" s="10"/>
      <c r="C410" s="10"/>
      <c r="D410" s="12"/>
      <c r="E410" s="10"/>
      <c r="F410" s="39"/>
      <c r="G410" s="11"/>
      <c r="H410" s="26"/>
      <c r="I410" s="11"/>
    </row>
    <row r="411" spans="1:9" ht="15.75" customHeight="1" x14ac:dyDescent="0.25">
      <c r="A411" s="10"/>
      <c r="B411" s="10"/>
      <c r="C411" s="10"/>
      <c r="D411" s="12"/>
      <c r="E411" s="10"/>
      <c r="F411" s="39"/>
      <c r="G411" s="11"/>
      <c r="H411" s="26"/>
      <c r="I411" s="11"/>
    </row>
    <row r="412" spans="1:9" x14ac:dyDescent="0.25">
      <c r="A412" s="10"/>
      <c r="B412" s="10"/>
      <c r="C412" s="10"/>
      <c r="D412" s="12"/>
      <c r="E412" s="10"/>
      <c r="F412" s="39"/>
      <c r="G412" s="11"/>
      <c r="H412" s="26"/>
      <c r="I412" s="11"/>
    </row>
    <row r="413" spans="1:9" ht="15.75" customHeight="1" x14ac:dyDescent="0.25">
      <c r="A413" s="10"/>
      <c r="B413" s="10"/>
      <c r="C413" s="10"/>
      <c r="D413" s="12"/>
      <c r="E413" s="10"/>
      <c r="F413" s="39"/>
      <c r="G413" s="11"/>
      <c r="H413" s="26"/>
      <c r="I413" s="11"/>
    </row>
    <row r="414" spans="1:9" x14ac:dyDescent="0.25">
      <c r="A414" s="10"/>
      <c r="B414" s="10"/>
      <c r="C414" s="10"/>
      <c r="D414" s="12"/>
      <c r="E414" s="10"/>
      <c r="F414" s="39"/>
      <c r="G414" s="11"/>
      <c r="H414" s="26"/>
      <c r="I414" s="11"/>
    </row>
    <row r="415" spans="1:9" x14ac:dyDescent="0.25">
      <c r="A415" s="10"/>
      <c r="B415" s="10"/>
      <c r="C415" s="10"/>
      <c r="D415" s="12"/>
      <c r="E415" s="10"/>
      <c r="F415" s="39"/>
      <c r="G415" s="11"/>
      <c r="H415" s="26"/>
      <c r="I415" s="11"/>
    </row>
    <row r="416" spans="1:9" x14ac:dyDescent="0.25">
      <c r="A416" s="10"/>
      <c r="B416" s="10"/>
      <c r="C416" s="10"/>
      <c r="D416" s="12"/>
      <c r="E416" s="10"/>
      <c r="F416" s="39"/>
      <c r="G416" s="11"/>
      <c r="H416" s="26"/>
      <c r="I416" s="11"/>
    </row>
    <row r="417" spans="1:10" x14ac:dyDescent="0.25">
      <c r="A417" s="10"/>
      <c r="B417" s="10"/>
      <c r="C417" s="10"/>
      <c r="D417" s="12"/>
      <c r="E417" s="10"/>
      <c r="F417" s="39"/>
      <c r="G417" s="11"/>
      <c r="H417" s="26"/>
      <c r="I417" s="11"/>
    </row>
    <row r="418" spans="1:10" x14ac:dyDescent="0.25">
      <c r="A418" s="10"/>
      <c r="B418" s="10"/>
      <c r="C418" s="10"/>
      <c r="D418" s="12"/>
      <c r="E418" s="10"/>
      <c r="F418" s="39"/>
      <c r="G418" s="11"/>
      <c r="H418" s="26"/>
      <c r="I418" s="11"/>
    </row>
    <row r="419" spans="1:10" ht="15" customHeight="1" x14ac:dyDescent="0.25">
      <c r="A419" s="10"/>
      <c r="B419" s="10"/>
      <c r="C419" s="10"/>
      <c r="D419" s="12"/>
      <c r="E419" s="10"/>
      <c r="F419" s="39"/>
      <c r="G419" s="11"/>
      <c r="H419" s="26"/>
      <c r="I419" s="11"/>
    </row>
    <row r="420" spans="1:10" x14ac:dyDescent="0.25">
      <c r="A420" s="10"/>
      <c r="B420" s="10"/>
      <c r="C420" s="10"/>
      <c r="D420" s="12"/>
      <c r="E420" s="10"/>
      <c r="F420" s="39"/>
      <c r="G420" s="11"/>
      <c r="H420" s="26"/>
      <c r="I420" s="11"/>
    </row>
    <row r="421" spans="1:10" x14ac:dyDescent="0.25">
      <c r="A421" s="10"/>
      <c r="B421" s="10"/>
      <c r="C421" s="10"/>
      <c r="D421" s="12"/>
      <c r="E421" s="10"/>
      <c r="F421" s="39"/>
      <c r="G421" s="11"/>
      <c r="H421" s="26"/>
      <c r="I421" s="11"/>
      <c r="J421" s="35"/>
    </row>
    <row r="422" spans="1:10" ht="24.75" customHeight="1" x14ac:dyDescent="0.25">
      <c r="A422" s="10"/>
      <c r="B422" s="10"/>
      <c r="C422" s="10"/>
      <c r="D422" s="12"/>
      <c r="E422" s="10"/>
      <c r="F422" s="39"/>
      <c r="G422" s="11"/>
      <c r="H422" s="26"/>
      <c r="I422" s="11"/>
    </row>
    <row r="423" spans="1:10" ht="15" customHeight="1" x14ac:dyDescent="0.25">
      <c r="A423" s="10"/>
      <c r="B423" s="10"/>
      <c r="C423" s="10"/>
      <c r="D423" s="12"/>
      <c r="E423" s="10"/>
      <c r="F423" s="39"/>
      <c r="G423" s="11"/>
      <c r="H423" s="26"/>
      <c r="I423" s="11"/>
    </row>
    <row r="424" spans="1:10" x14ac:dyDescent="0.25">
      <c r="A424" s="10"/>
      <c r="B424" s="10"/>
      <c r="C424" s="10"/>
      <c r="D424" s="12"/>
      <c r="E424" s="10"/>
      <c r="F424" s="39"/>
      <c r="G424" s="11"/>
      <c r="H424" s="26"/>
      <c r="I424" s="11"/>
    </row>
    <row r="425" spans="1:10" x14ac:dyDescent="0.25">
      <c r="A425" s="10"/>
      <c r="B425" s="10"/>
      <c r="C425" s="10"/>
      <c r="D425" s="12"/>
      <c r="E425" s="10"/>
      <c r="F425" s="39"/>
      <c r="G425" s="11"/>
      <c r="H425" s="26"/>
      <c r="I425" s="11"/>
      <c r="J425" s="11"/>
    </row>
    <row r="426" spans="1:10" x14ac:dyDescent="0.25">
      <c r="A426" s="10"/>
      <c r="B426" s="10"/>
      <c r="C426" s="10"/>
      <c r="D426" s="12"/>
      <c r="E426" s="10"/>
      <c r="F426" s="39"/>
      <c r="G426" s="11"/>
      <c r="H426" s="26"/>
      <c r="I426" s="11"/>
      <c r="J426" s="11"/>
    </row>
    <row r="427" spans="1:10" x14ac:dyDescent="0.25">
      <c r="A427" s="10"/>
      <c r="B427" s="10"/>
      <c r="C427" s="10"/>
      <c r="D427" s="12"/>
      <c r="E427" s="10"/>
      <c r="F427" s="39"/>
      <c r="G427" s="11"/>
      <c r="H427" s="26"/>
      <c r="I427" s="11"/>
      <c r="J427" s="11"/>
    </row>
    <row r="428" spans="1:10" x14ac:dyDescent="0.25">
      <c r="A428" s="10"/>
      <c r="B428" s="10"/>
      <c r="C428" s="10"/>
      <c r="D428" s="12"/>
      <c r="E428" s="10"/>
      <c r="F428" s="39"/>
      <c r="G428" s="11"/>
      <c r="H428" s="26"/>
      <c r="I428" s="11"/>
      <c r="J428" s="11"/>
    </row>
    <row r="429" spans="1:10" x14ac:dyDescent="0.25">
      <c r="A429" s="10"/>
      <c r="B429" s="10"/>
      <c r="C429" s="10"/>
      <c r="D429" s="12"/>
      <c r="E429" s="10"/>
      <c r="F429" s="39"/>
      <c r="G429" s="11"/>
      <c r="H429" s="26"/>
      <c r="I429" s="11"/>
      <c r="J429" s="11"/>
    </row>
    <row r="430" spans="1:10" x14ac:dyDescent="0.25">
      <c r="A430" s="10"/>
      <c r="B430" s="10"/>
      <c r="C430" s="10"/>
      <c r="D430" s="12"/>
      <c r="E430" s="10"/>
      <c r="F430" s="39"/>
      <c r="G430" s="11"/>
      <c r="H430" s="26"/>
      <c r="I430" s="11"/>
      <c r="J430" s="11"/>
    </row>
    <row r="431" spans="1:10" x14ac:dyDescent="0.25">
      <c r="A431" s="10"/>
      <c r="B431" s="10"/>
      <c r="C431" s="10"/>
      <c r="D431" s="12"/>
      <c r="E431" s="10"/>
      <c r="F431" s="39"/>
      <c r="G431" s="11"/>
      <c r="H431" s="26"/>
      <c r="I431" s="11"/>
      <c r="J431" s="11"/>
    </row>
    <row r="432" spans="1:10" x14ac:dyDescent="0.25">
      <c r="A432" s="10"/>
      <c r="B432" s="10"/>
      <c r="C432" s="10"/>
      <c r="D432" s="12"/>
      <c r="E432" s="10"/>
      <c r="F432" s="39"/>
      <c r="G432" s="11"/>
      <c r="H432" s="26"/>
      <c r="I432" s="11"/>
      <c r="J432" s="11"/>
    </row>
    <row r="433" spans="1:10" x14ac:dyDescent="0.25">
      <c r="A433" s="10"/>
      <c r="B433" s="10"/>
      <c r="C433" s="10"/>
      <c r="D433" s="12"/>
      <c r="E433" s="10"/>
      <c r="F433" s="39"/>
      <c r="G433" s="11"/>
      <c r="H433" s="26"/>
      <c r="I433" s="11"/>
      <c r="J433" s="11"/>
    </row>
    <row r="434" spans="1:10" x14ac:dyDescent="0.25">
      <c r="A434" s="10"/>
      <c r="B434" s="10"/>
      <c r="C434" s="10"/>
      <c r="D434" s="12"/>
      <c r="E434" s="10"/>
      <c r="F434" s="39"/>
      <c r="G434" s="11"/>
      <c r="H434" s="26"/>
      <c r="I434" s="11"/>
      <c r="J434" s="11"/>
    </row>
    <row r="435" spans="1:10" x14ac:dyDescent="0.25">
      <c r="A435" s="10"/>
      <c r="B435" s="10"/>
      <c r="C435" s="10"/>
      <c r="D435" s="12"/>
      <c r="E435" s="10"/>
      <c r="F435" s="39"/>
      <c r="G435" s="11"/>
      <c r="H435" s="26"/>
      <c r="I435" s="11"/>
      <c r="J435" s="11"/>
    </row>
    <row r="436" spans="1:10" x14ac:dyDescent="0.25">
      <c r="A436" s="10"/>
      <c r="B436" s="10"/>
      <c r="C436" s="10"/>
      <c r="D436" s="12"/>
      <c r="E436" s="10"/>
      <c r="F436" s="39"/>
      <c r="G436" s="11"/>
      <c r="H436" s="26"/>
      <c r="I436" s="11"/>
      <c r="J436" s="11"/>
    </row>
    <row r="437" spans="1:10" x14ac:dyDescent="0.25">
      <c r="A437" s="10"/>
      <c r="B437" s="10"/>
      <c r="C437" s="10"/>
      <c r="D437" s="12"/>
      <c r="E437" s="10"/>
      <c r="F437" s="39"/>
      <c r="G437" s="11"/>
      <c r="H437" s="26"/>
      <c r="I437" s="11"/>
      <c r="J437" s="11"/>
    </row>
    <row r="438" spans="1:10" x14ac:dyDescent="0.25">
      <c r="A438" s="10"/>
      <c r="B438" s="10"/>
      <c r="C438" s="10"/>
      <c r="D438" s="12"/>
      <c r="E438" s="10"/>
      <c r="F438" s="39"/>
      <c r="G438" s="11"/>
      <c r="H438" s="26"/>
      <c r="I438" s="11"/>
      <c r="J438" s="11"/>
    </row>
    <row r="439" spans="1:10" x14ac:dyDescent="0.25">
      <c r="A439" s="10"/>
      <c r="B439" s="10"/>
      <c r="C439" s="10"/>
      <c r="D439" s="12"/>
      <c r="E439" s="10"/>
      <c r="F439" s="39"/>
      <c r="G439" s="11"/>
      <c r="H439" s="26"/>
      <c r="I439" s="11"/>
      <c r="J439" s="11"/>
    </row>
    <row r="440" spans="1:10" x14ac:dyDescent="0.25">
      <c r="A440" s="10"/>
      <c r="B440" s="10"/>
      <c r="C440" s="10"/>
      <c r="D440" s="12"/>
      <c r="E440" s="10"/>
      <c r="F440" s="39"/>
      <c r="G440" s="11"/>
      <c r="H440" s="26"/>
      <c r="I440" s="11"/>
      <c r="J440" s="11"/>
    </row>
    <row r="441" spans="1:10" x14ac:dyDescent="0.25">
      <c r="A441" s="10"/>
      <c r="B441" s="10"/>
      <c r="C441" s="10"/>
      <c r="D441" s="12"/>
      <c r="E441" s="10"/>
      <c r="F441" s="39"/>
      <c r="G441" s="11"/>
      <c r="H441" s="26"/>
      <c r="I441" s="11"/>
      <c r="J441" s="11"/>
    </row>
    <row r="442" spans="1:10" x14ac:dyDescent="0.25">
      <c r="A442" s="10"/>
      <c r="B442" s="10"/>
      <c r="C442" s="10"/>
      <c r="D442" s="12"/>
      <c r="E442" s="10"/>
      <c r="F442" s="39"/>
      <c r="G442" s="11"/>
      <c r="H442" s="26"/>
      <c r="I442" s="11"/>
      <c r="J442" s="11"/>
    </row>
    <row r="443" spans="1:10" x14ac:dyDescent="0.25">
      <c r="A443" s="10"/>
      <c r="B443" s="10"/>
      <c r="C443" s="10"/>
      <c r="D443" s="12"/>
      <c r="E443" s="10"/>
      <c r="F443" s="39"/>
      <c r="G443" s="11"/>
      <c r="H443" s="26"/>
      <c r="I443" s="11"/>
      <c r="J443" s="11"/>
    </row>
    <row r="444" spans="1:10" x14ac:dyDescent="0.25">
      <c r="A444" s="10"/>
      <c r="B444" s="10"/>
      <c r="C444" s="10"/>
      <c r="D444" s="12"/>
      <c r="E444" s="10"/>
      <c r="F444" s="39"/>
      <c r="G444" s="11"/>
      <c r="H444" s="26"/>
      <c r="I444" s="11"/>
      <c r="J444" s="11"/>
    </row>
    <row r="445" spans="1:10" x14ac:dyDescent="0.25">
      <c r="A445" s="10"/>
      <c r="B445" s="10"/>
      <c r="C445" s="10"/>
      <c r="D445" s="12"/>
      <c r="E445" s="10"/>
      <c r="F445" s="39"/>
      <c r="G445" s="11"/>
      <c r="H445" s="26"/>
      <c r="I445" s="11"/>
      <c r="J445" s="11"/>
    </row>
    <row r="446" spans="1:10" x14ac:dyDescent="0.25">
      <c r="A446" s="10"/>
      <c r="B446" s="10"/>
      <c r="C446" s="10"/>
      <c r="D446" s="12"/>
      <c r="E446" s="10"/>
      <c r="F446" s="39"/>
      <c r="G446" s="11"/>
      <c r="H446" s="26"/>
      <c r="I446" s="11"/>
      <c r="J446" s="11"/>
    </row>
    <row r="447" spans="1:10" x14ac:dyDescent="0.25">
      <c r="A447" s="10"/>
      <c r="B447" s="10"/>
      <c r="C447" s="10"/>
      <c r="D447" s="12"/>
      <c r="E447" s="10"/>
      <c r="F447" s="39"/>
      <c r="G447" s="11"/>
      <c r="H447" s="26"/>
      <c r="I447" s="11"/>
      <c r="J447" s="11"/>
    </row>
    <row r="448" spans="1:10" x14ac:dyDescent="0.25">
      <c r="A448" s="10"/>
      <c r="B448" s="10"/>
      <c r="C448" s="10"/>
      <c r="D448" s="12"/>
      <c r="E448" s="10"/>
      <c r="F448" s="39"/>
      <c r="G448" s="11"/>
      <c r="H448" s="26"/>
      <c r="I448" s="11"/>
      <c r="J448" s="11"/>
    </row>
    <row r="449" spans="1:10" x14ac:dyDescent="0.25">
      <c r="A449" s="10"/>
      <c r="B449" s="10"/>
      <c r="C449" s="10"/>
      <c r="D449" s="12"/>
      <c r="E449" s="10"/>
      <c r="F449" s="39"/>
      <c r="G449" s="11"/>
      <c r="H449" s="26"/>
      <c r="I449" s="11"/>
      <c r="J449" s="11"/>
    </row>
    <row r="450" spans="1:10" x14ac:dyDescent="0.25">
      <c r="A450" s="10"/>
      <c r="B450" s="10"/>
      <c r="C450" s="10"/>
      <c r="D450" s="12"/>
      <c r="E450" s="10"/>
      <c r="F450" s="39"/>
      <c r="G450" s="11"/>
      <c r="H450" s="26"/>
      <c r="I450" s="11"/>
      <c r="J450" s="11"/>
    </row>
    <row r="451" spans="1:10" x14ac:dyDescent="0.25">
      <c r="A451" s="10"/>
      <c r="B451" s="10"/>
      <c r="C451" s="10"/>
      <c r="D451" s="12"/>
      <c r="E451" s="10"/>
      <c r="F451" s="39"/>
      <c r="G451" s="11"/>
      <c r="H451" s="26"/>
      <c r="I451" s="11"/>
      <c r="J451" s="11"/>
    </row>
    <row r="452" spans="1:10" x14ac:dyDescent="0.25">
      <c r="A452" s="10"/>
      <c r="B452" s="10"/>
      <c r="C452" s="10"/>
      <c r="D452" s="12"/>
      <c r="E452" s="10"/>
      <c r="F452" s="39"/>
      <c r="G452" s="11"/>
      <c r="H452" s="26"/>
      <c r="I452" s="11"/>
      <c r="J452" s="11"/>
    </row>
    <row r="453" spans="1:10" x14ac:dyDescent="0.25">
      <c r="A453" s="10"/>
      <c r="B453" s="10"/>
      <c r="C453" s="10"/>
      <c r="D453" s="12"/>
      <c r="E453" s="10"/>
      <c r="F453" s="39"/>
      <c r="G453" s="11"/>
      <c r="H453" s="26"/>
      <c r="I453" s="11"/>
      <c r="J453" s="11"/>
    </row>
    <row r="454" spans="1:10" x14ac:dyDescent="0.25">
      <c r="A454" s="10"/>
      <c r="B454" s="10"/>
      <c r="C454" s="10"/>
      <c r="D454" s="12"/>
      <c r="E454" s="10"/>
      <c r="F454" s="39"/>
      <c r="G454" s="11"/>
      <c r="H454" s="26"/>
      <c r="I454" s="11"/>
      <c r="J454" s="11"/>
    </row>
    <row r="455" spans="1:10" x14ac:dyDescent="0.25">
      <c r="A455" s="10"/>
      <c r="B455" s="10"/>
      <c r="C455" s="10"/>
      <c r="D455" s="12"/>
      <c r="E455" s="10"/>
      <c r="F455" s="39"/>
      <c r="G455" s="11"/>
      <c r="H455" s="26"/>
      <c r="I455" s="11"/>
      <c r="J455" s="11"/>
    </row>
    <row r="456" spans="1:10" x14ac:dyDescent="0.25">
      <c r="A456" s="10"/>
      <c r="B456" s="10"/>
      <c r="C456" s="10"/>
      <c r="D456" s="12"/>
      <c r="E456" s="10"/>
      <c r="F456" s="39"/>
      <c r="G456" s="11"/>
      <c r="H456" s="26"/>
      <c r="I456" s="11"/>
      <c r="J456" s="11"/>
    </row>
    <row r="457" spans="1:10" x14ac:dyDescent="0.25">
      <c r="A457" s="10"/>
      <c r="B457" s="10"/>
      <c r="C457" s="10"/>
      <c r="D457" s="12"/>
      <c r="E457" s="10"/>
      <c r="F457" s="39"/>
      <c r="G457" s="11"/>
      <c r="H457" s="26"/>
      <c r="I457" s="11"/>
      <c r="J457" s="11"/>
    </row>
    <row r="458" spans="1:10" x14ac:dyDescent="0.25">
      <c r="A458" s="10"/>
      <c r="B458" s="10"/>
      <c r="C458" s="10"/>
      <c r="D458" s="12"/>
      <c r="E458" s="10"/>
      <c r="F458" s="39"/>
      <c r="G458" s="11"/>
      <c r="H458" s="26"/>
      <c r="I458" s="11"/>
      <c r="J458" s="11"/>
    </row>
    <row r="459" spans="1:10" x14ac:dyDescent="0.25">
      <c r="A459" s="10"/>
      <c r="B459" s="10"/>
      <c r="C459" s="10"/>
      <c r="D459" s="12"/>
      <c r="E459" s="10"/>
      <c r="F459" s="39"/>
      <c r="G459" s="11"/>
      <c r="H459" s="26"/>
      <c r="I459" s="11"/>
      <c r="J459" s="11"/>
    </row>
    <row r="460" spans="1:10" x14ac:dyDescent="0.25">
      <c r="A460" s="10"/>
      <c r="B460" s="10"/>
      <c r="C460" s="10"/>
      <c r="D460" s="12"/>
      <c r="E460" s="10"/>
      <c r="F460" s="39"/>
      <c r="G460" s="11"/>
      <c r="H460" s="26"/>
      <c r="I460" s="11"/>
      <c r="J460" s="11"/>
    </row>
    <row r="461" spans="1:10" x14ac:dyDescent="0.25">
      <c r="A461" s="10"/>
      <c r="B461" s="10"/>
      <c r="C461" s="10"/>
      <c r="D461" s="12"/>
      <c r="E461" s="10"/>
      <c r="F461" s="39"/>
      <c r="G461" s="11"/>
      <c r="H461" s="26"/>
      <c r="I461" s="11"/>
      <c r="J461" s="11"/>
    </row>
    <row r="462" spans="1:10" x14ac:dyDescent="0.25">
      <c r="A462" s="10"/>
      <c r="B462" s="10"/>
      <c r="C462" s="10"/>
      <c r="D462" s="12"/>
      <c r="E462" s="10"/>
      <c r="F462" s="39"/>
      <c r="G462" s="11"/>
      <c r="H462" s="26"/>
      <c r="I462" s="11"/>
      <c r="J462" s="11"/>
    </row>
    <row r="463" spans="1:10" x14ac:dyDescent="0.25">
      <c r="A463" s="10"/>
      <c r="B463" s="10"/>
      <c r="C463" s="10"/>
      <c r="D463" s="12"/>
      <c r="E463" s="10"/>
      <c r="F463" s="39"/>
      <c r="G463" s="11"/>
      <c r="H463" s="26"/>
      <c r="I463" s="11"/>
      <c r="J463" s="11"/>
    </row>
    <row r="464" spans="1:10" x14ac:dyDescent="0.25">
      <c r="A464" s="10"/>
      <c r="B464" s="10"/>
      <c r="C464" s="10"/>
      <c r="D464" s="12"/>
      <c r="E464" s="10"/>
      <c r="F464" s="39"/>
      <c r="G464" s="11"/>
      <c r="H464" s="26"/>
      <c r="I464" s="11"/>
      <c r="J464" s="11"/>
    </row>
    <row r="465" spans="1:10" x14ac:dyDescent="0.25">
      <c r="A465" s="10"/>
      <c r="B465" s="10"/>
      <c r="C465" s="10"/>
      <c r="D465" s="12"/>
      <c r="E465" s="10"/>
      <c r="F465" s="39"/>
      <c r="G465" s="11"/>
      <c r="H465" s="26"/>
      <c r="I465" s="11"/>
      <c r="J465" s="11"/>
    </row>
    <row r="466" spans="1:10" x14ac:dyDescent="0.25">
      <c r="A466" s="10"/>
      <c r="B466" s="10"/>
      <c r="C466" s="10"/>
      <c r="D466" s="12"/>
      <c r="E466" s="10"/>
      <c r="F466" s="39"/>
      <c r="G466" s="11"/>
      <c r="H466" s="26"/>
      <c r="I466" s="11"/>
      <c r="J466" s="11"/>
    </row>
    <row r="467" spans="1:10" x14ac:dyDescent="0.25">
      <c r="A467" s="10"/>
      <c r="B467" s="10"/>
      <c r="C467" s="10"/>
      <c r="D467" s="12"/>
      <c r="E467" s="10"/>
      <c r="F467" s="39"/>
      <c r="G467" s="11"/>
      <c r="H467" s="26"/>
      <c r="I467" s="11"/>
      <c r="J467" s="11"/>
    </row>
    <row r="468" spans="1:10" x14ac:dyDescent="0.25">
      <c r="A468" s="10"/>
      <c r="B468" s="10"/>
      <c r="C468" s="10"/>
      <c r="D468" s="12"/>
      <c r="E468" s="10"/>
      <c r="F468" s="39"/>
      <c r="G468" s="11"/>
      <c r="H468" s="26"/>
      <c r="I468" s="11"/>
      <c r="J468" s="11"/>
    </row>
    <row r="469" spans="1:10" x14ac:dyDescent="0.25">
      <c r="A469" s="10"/>
      <c r="B469" s="10"/>
      <c r="C469" s="10"/>
      <c r="D469" s="12"/>
      <c r="E469" s="10"/>
      <c r="F469" s="39"/>
      <c r="G469" s="11"/>
      <c r="H469" s="26"/>
      <c r="I469" s="11"/>
      <c r="J469" s="11"/>
    </row>
    <row r="470" spans="1:10" x14ac:dyDescent="0.25">
      <c r="A470" s="10"/>
      <c r="B470" s="10"/>
      <c r="C470" s="10"/>
      <c r="D470" s="12"/>
      <c r="E470" s="10"/>
      <c r="F470" s="39"/>
      <c r="G470" s="11"/>
      <c r="H470" s="26"/>
      <c r="I470" s="11"/>
      <c r="J470" s="11"/>
    </row>
    <row r="471" spans="1:10" x14ac:dyDescent="0.25">
      <c r="A471" s="10"/>
      <c r="B471" s="10"/>
      <c r="C471" s="10"/>
      <c r="D471" s="12"/>
      <c r="E471" s="10"/>
      <c r="F471" s="39"/>
      <c r="G471" s="11"/>
      <c r="H471" s="26"/>
      <c r="I471" s="11"/>
      <c r="J471" s="11"/>
    </row>
    <row r="472" spans="1:10" x14ac:dyDescent="0.25">
      <c r="A472" s="10"/>
      <c r="B472" s="10"/>
      <c r="C472" s="10"/>
      <c r="D472" s="12"/>
      <c r="E472" s="10"/>
      <c r="F472" s="39"/>
      <c r="G472" s="11"/>
      <c r="H472" s="26"/>
      <c r="I472" s="11"/>
      <c r="J472" s="11"/>
    </row>
    <row r="473" spans="1:10" x14ac:dyDescent="0.25">
      <c r="A473" s="10"/>
      <c r="B473" s="10"/>
      <c r="C473" s="10"/>
      <c r="D473" s="12"/>
      <c r="E473" s="10"/>
      <c r="F473" s="39"/>
      <c r="G473" s="11"/>
      <c r="H473" s="26"/>
      <c r="I473" s="11"/>
      <c r="J473" s="11"/>
    </row>
    <row r="474" spans="1:10" x14ac:dyDescent="0.25">
      <c r="A474" s="10"/>
      <c r="B474" s="10"/>
      <c r="C474" s="10"/>
      <c r="D474" s="12"/>
      <c r="E474" s="10"/>
      <c r="F474" s="39"/>
      <c r="G474" s="11"/>
      <c r="H474" s="26"/>
      <c r="I474" s="11"/>
      <c r="J474" s="11"/>
    </row>
    <row r="475" spans="1:10" x14ac:dyDescent="0.25">
      <c r="A475" s="10"/>
      <c r="B475" s="10"/>
      <c r="C475" s="10"/>
      <c r="D475" s="12"/>
      <c r="E475" s="10"/>
      <c r="F475" s="39"/>
      <c r="G475" s="11"/>
      <c r="H475" s="26"/>
      <c r="I475" s="11"/>
      <c r="J475" s="11"/>
    </row>
    <row r="476" spans="1:10" x14ac:dyDescent="0.25">
      <c r="A476" s="10"/>
      <c r="B476" s="10"/>
      <c r="C476" s="10"/>
      <c r="D476" s="12"/>
      <c r="E476" s="10"/>
      <c r="F476" s="39"/>
      <c r="G476" s="11"/>
      <c r="H476" s="26"/>
      <c r="I476" s="11"/>
      <c r="J476" s="11"/>
    </row>
    <row r="477" spans="1:10" x14ac:dyDescent="0.25">
      <c r="A477" s="10"/>
      <c r="B477" s="10"/>
      <c r="C477" s="10"/>
      <c r="D477" s="12"/>
      <c r="E477" s="10"/>
      <c r="F477" s="39"/>
      <c r="G477" s="11"/>
      <c r="H477" s="26"/>
      <c r="I477" s="11"/>
      <c r="J477" s="11"/>
    </row>
    <row r="478" spans="1:10" x14ac:dyDescent="0.25">
      <c r="A478" s="10"/>
      <c r="B478" s="10"/>
      <c r="C478" s="10"/>
      <c r="D478" s="12"/>
      <c r="E478" s="10"/>
      <c r="F478" s="39"/>
      <c r="G478" s="11"/>
      <c r="H478" s="26"/>
      <c r="I478" s="11"/>
      <c r="J478" s="11"/>
    </row>
    <row r="479" spans="1:10" x14ac:dyDescent="0.25">
      <c r="A479" s="10"/>
      <c r="B479" s="10"/>
      <c r="C479" s="10"/>
      <c r="D479" s="12"/>
      <c r="E479" s="10"/>
      <c r="F479" s="39"/>
      <c r="G479" s="11"/>
      <c r="H479" s="26"/>
      <c r="I479" s="11"/>
      <c r="J479" s="11"/>
    </row>
    <row r="480" spans="1:10" x14ac:dyDescent="0.25">
      <c r="A480" s="10"/>
      <c r="B480" s="10"/>
      <c r="C480" s="10"/>
      <c r="D480" s="12"/>
      <c r="E480" s="10"/>
      <c r="F480" s="39"/>
      <c r="G480" s="11"/>
      <c r="H480" s="26"/>
      <c r="I480" s="11"/>
      <c r="J480" s="11"/>
    </row>
    <row r="481" spans="1:10" x14ac:dyDescent="0.25">
      <c r="A481" s="10"/>
      <c r="B481" s="10"/>
      <c r="C481" s="10"/>
      <c r="D481" s="12"/>
      <c r="E481" s="10"/>
      <c r="F481" s="39"/>
      <c r="G481" s="11"/>
      <c r="H481" s="26"/>
      <c r="I481" s="11"/>
      <c r="J481" s="11"/>
    </row>
    <row r="482" spans="1:10" x14ac:dyDescent="0.25">
      <c r="A482" s="10"/>
      <c r="B482" s="10"/>
      <c r="C482" s="10"/>
      <c r="D482" s="12"/>
      <c r="E482" s="10"/>
      <c r="F482" s="39"/>
      <c r="G482" s="11"/>
      <c r="H482" s="26"/>
      <c r="I482" s="11"/>
      <c r="J482" s="11"/>
    </row>
    <row r="483" spans="1:10" x14ac:dyDescent="0.25">
      <c r="A483" s="10"/>
      <c r="B483" s="10"/>
      <c r="C483" s="10"/>
      <c r="D483" s="12"/>
      <c r="E483" s="10"/>
      <c r="F483" s="39"/>
      <c r="G483" s="11"/>
      <c r="H483" s="26"/>
      <c r="I483" s="11"/>
      <c r="J483" s="11"/>
    </row>
    <row r="484" spans="1:10" x14ac:dyDescent="0.25">
      <c r="A484" s="10"/>
      <c r="B484" s="10"/>
      <c r="C484" s="10"/>
      <c r="D484" s="12"/>
      <c r="E484" s="10"/>
      <c r="F484" s="39"/>
      <c r="G484" s="11"/>
      <c r="H484" s="26"/>
      <c r="I484" s="11"/>
      <c r="J484" s="11"/>
    </row>
    <row r="485" spans="1:10" x14ac:dyDescent="0.25">
      <c r="A485" s="10"/>
      <c r="B485" s="10"/>
      <c r="C485" s="10"/>
      <c r="D485" s="12"/>
      <c r="E485" s="10"/>
      <c r="F485" s="39"/>
      <c r="G485" s="11"/>
      <c r="H485" s="26"/>
      <c r="I485" s="11"/>
      <c r="J485" s="11"/>
    </row>
    <row r="486" spans="1:10" x14ac:dyDescent="0.25">
      <c r="A486" s="10"/>
      <c r="B486" s="10"/>
      <c r="C486" s="10"/>
      <c r="D486" s="12"/>
      <c r="E486" s="10"/>
      <c r="F486" s="39"/>
      <c r="G486" s="11"/>
      <c r="H486" s="26"/>
      <c r="I486" s="11"/>
      <c r="J486" s="11"/>
    </row>
    <row r="487" spans="1:10" x14ac:dyDescent="0.25">
      <c r="A487" s="10"/>
      <c r="B487" s="10"/>
      <c r="C487" s="10"/>
      <c r="D487" s="12"/>
      <c r="E487" s="10"/>
      <c r="F487" s="39"/>
      <c r="G487" s="11"/>
      <c r="H487" s="26"/>
      <c r="I487" s="11"/>
      <c r="J487" s="11"/>
    </row>
    <row r="488" spans="1:10" x14ac:dyDescent="0.25">
      <c r="A488" s="10"/>
      <c r="B488" s="10"/>
      <c r="C488" s="10"/>
      <c r="D488" s="12"/>
      <c r="E488" s="10"/>
      <c r="F488" s="39"/>
      <c r="G488" s="11"/>
      <c r="H488" s="26"/>
      <c r="I488" s="11"/>
      <c r="J488" s="11"/>
    </row>
    <row r="489" spans="1:10" x14ac:dyDescent="0.25">
      <c r="A489" s="10"/>
      <c r="B489" s="10"/>
      <c r="C489" s="10"/>
      <c r="D489" s="12"/>
      <c r="E489" s="10"/>
      <c r="F489" s="39"/>
      <c r="G489" s="11"/>
      <c r="H489" s="26"/>
      <c r="I489" s="11"/>
      <c r="J489" s="11"/>
    </row>
    <row r="490" spans="1:10" x14ac:dyDescent="0.25">
      <c r="A490" s="10"/>
      <c r="B490" s="10"/>
      <c r="C490" s="10"/>
      <c r="D490" s="12"/>
      <c r="E490" s="10"/>
      <c r="F490" s="39"/>
      <c r="G490" s="11"/>
      <c r="H490" s="26"/>
      <c r="I490" s="11"/>
      <c r="J490" s="11"/>
    </row>
    <row r="491" spans="1:10" x14ac:dyDescent="0.25">
      <c r="A491" s="10"/>
      <c r="B491" s="10"/>
      <c r="C491" s="10"/>
      <c r="D491" s="12"/>
      <c r="E491" s="10"/>
      <c r="F491" s="39"/>
      <c r="G491" s="11"/>
      <c r="H491" s="26"/>
      <c r="I491" s="11"/>
      <c r="J491" s="11"/>
    </row>
    <row r="492" spans="1:10" x14ac:dyDescent="0.25">
      <c r="A492" s="10"/>
      <c r="B492" s="10"/>
      <c r="C492" s="10"/>
      <c r="D492" s="12"/>
      <c r="E492" s="10"/>
      <c r="F492" s="39"/>
      <c r="G492" s="11"/>
      <c r="H492" s="26"/>
      <c r="I492" s="11"/>
      <c r="J492" s="11"/>
    </row>
    <row r="493" spans="1:10" x14ac:dyDescent="0.25">
      <c r="A493" s="10"/>
      <c r="B493" s="10"/>
      <c r="C493" s="10"/>
      <c r="D493" s="12"/>
      <c r="E493" s="10"/>
      <c r="F493" s="39"/>
      <c r="G493" s="11"/>
      <c r="H493" s="26"/>
      <c r="I493" s="11"/>
      <c r="J493" s="11"/>
    </row>
    <row r="494" spans="1:10" x14ac:dyDescent="0.25">
      <c r="A494" s="10"/>
      <c r="B494" s="10"/>
      <c r="C494" s="10"/>
      <c r="D494" s="12"/>
      <c r="E494" s="10"/>
      <c r="F494" s="39"/>
      <c r="G494" s="11"/>
      <c r="H494" s="26"/>
      <c r="I494" s="11"/>
      <c r="J494" s="11"/>
    </row>
    <row r="495" spans="1:10" x14ac:dyDescent="0.25">
      <c r="A495" s="10"/>
      <c r="B495" s="10"/>
      <c r="C495" s="10"/>
      <c r="D495" s="12"/>
      <c r="E495" s="10"/>
      <c r="F495" s="39"/>
      <c r="G495" s="11"/>
      <c r="H495" s="26"/>
      <c r="I495" s="11"/>
      <c r="J495" s="11"/>
    </row>
    <row r="496" spans="1:10" x14ac:dyDescent="0.25">
      <c r="A496" s="10"/>
      <c r="B496" s="10"/>
      <c r="C496" s="10"/>
      <c r="D496" s="12"/>
      <c r="E496" s="10"/>
      <c r="F496" s="39"/>
      <c r="G496" s="11"/>
      <c r="H496" s="26"/>
      <c r="I496" s="11"/>
      <c r="J496" s="11"/>
    </row>
    <row r="497" spans="1:10" x14ac:dyDescent="0.25">
      <c r="A497" s="10"/>
      <c r="B497" s="10"/>
      <c r="C497" s="10"/>
      <c r="D497" s="12"/>
      <c r="E497" s="10"/>
      <c r="F497" s="39"/>
      <c r="G497" s="11"/>
      <c r="H497" s="26"/>
      <c r="I497" s="11"/>
      <c r="J497" s="11"/>
    </row>
    <row r="498" spans="1:10" x14ac:dyDescent="0.25">
      <c r="A498" s="10"/>
      <c r="B498" s="10"/>
      <c r="C498" s="10"/>
      <c r="D498" s="12"/>
      <c r="E498" s="10"/>
      <c r="F498" s="39"/>
      <c r="G498" s="11"/>
      <c r="H498" s="26"/>
      <c r="I498" s="11"/>
      <c r="J498" s="11"/>
    </row>
    <row r="499" spans="1:10" x14ac:dyDescent="0.25">
      <c r="A499" s="10"/>
      <c r="B499" s="10"/>
      <c r="C499" s="10"/>
      <c r="D499" s="12"/>
      <c r="E499" s="10"/>
      <c r="F499" s="39"/>
      <c r="G499" s="11"/>
      <c r="H499" s="26"/>
      <c r="I499" s="11"/>
      <c r="J499" s="11"/>
    </row>
    <row r="500" spans="1:10" x14ac:dyDescent="0.25">
      <c r="A500" s="10"/>
      <c r="B500" s="10"/>
      <c r="C500" s="10"/>
      <c r="D500" s="12"/>
      <c r="E500" s="10"/>
      <c r="F500" s="39"/>
      <c r="G500" s="11"/>
      <c r="H500" s="26"/>
      <c r="I500" s="11"/>
      <c r="J500" s="11"/>
    </row>
    <row r="501" spans="1:10" x14ac:dyDescent="0.25">
      <c r="A501" s="10"/>
      <c r="B501" s="10"/>
      <c r="C501" s="10"/>
      <c r="D501" s="12"/>
      <c r="E501" s="10"/>
      <c r="F501" s="39"/>
      <c r="G501" s="11"/>
      <c r="H501" s="26"/>
      <c r="I501" s="11"/>
      <c r="J501" s="11"/>
    </row>
    <row r="502" spans="1:10" x14ac:dyDescent="0.25">
      <c r="A502" s="10"/>
      <c r="B502" s="10"/>
      <c r="C502" s="10"/>
      <c r="D502" s="12"/>
      <c r="E502" s="10"/>
      <c r="F502" s="39"/>
      <c r="G502" s="11"/>
      <c r="H502" s="26"/>
      <c r="I502" s="11"/>
      <c r="J502" s="11"/>
    </row>
    <row r="503" spans="1:10" x14ac:dyDescent="0.25">
      <c r="A503" s="10"/>
      <c r="B503" s="10"/>
      <c r="C503" s="10"/>
      <c r="D503" s="12"/>
      <c r="E503" s="10"/>
      <c r="F503" s="39"/>
      <c r="G503" s="11"/>
      <c r="H503" s="26"/>
      <c r="I503" s="11"/>
      <c r="J503" s="11"/>
    </row>
    <row r="504" spans="1:10" x14ac:dyDescent="0.25">
      <c r="A504" s="10"/>
      <c r="B504" s="10"/>
      <c r="C504" s="10"/>
      <c r="D504" s="12"/>
      <c r="E504" s="10"/>
      <c r="F504" s="39"/>
      <c r="G504" s="11"/>
      <c r="H504" s="26"/>
      <c r="I504" s="11"/>
      <c r="J504" s="11"/>
    </row>
    <row r="505" spans="1:10" x14ac:dyDescent="0.25">
      <c r="A505" s="10"/>
      <c r="B505" s="10"/>
      <c r="C505" s="10"/>
      <c r="D505" s="12"/>
      <c r="E505" s="10"/>
      <c r="F505" s="39"/>
      <c r="G505" s="11"/>
      <c r="H505" s="26"/>
      <c r="I505" s="11"/>
      <c r="J505" s="11"/>
    </row>
    <row r="506" spans="1:10" x14ac:dyDescent="0.25">
      <c r="A506" s="10"/>
      <c r="B506" s="10"/>
      <c r="C506" s="10"/>
      <c r="D506" s="12"/>
      <c r="E506" s="10"/>
      <c r="F506" s="39"/>
      <c r="G506" s="11"/>
      <c r="H506" s="26"/>
      <c r="I506" s="11"/>
      <c r="J506" s="11"/>
    </row>
    <row r="507" spans="1:10" x14ac:dyDescent="0.25">
      <c r="A507" s="10"/>
      <c r="B507" s="10"/>
      <c r="C507" s="10"/>
      <c r="D507" s="12"/>
      <c r="E507" s="10"/>
      <c r="F507" s="39"/>
      <c r="G507" s="11"/>
      <c r="H507" s="26"/>
      <c r="I507" s="11"/>
      <c r="J507" s="11"/>
    </row>
    <row r="508" spans="1:10" x14ac:dyDescent="0.25">
      <c r="A508" s="10"/>
      <c r="B508" s="10"/>
      <c r="C508" s="10"/>
      <c r="D508" s="12"/>
      <c r="E508" s="10"/>
      <c r="F508" s="39"/>
      <c r="G508" s="11"/>
      <c r="H508" s="26"/>
      <c r="I508" s="11"/>
      <c r="J508" s="11"/>
    </row>
    <row r="509" spans="1:10" x14ac:dyDescent="0.25">
      <c r="A509" s="10"/>
      <c r="B509" s="10"/>
      <c r="C509" s="10"/>
      <c r="D509" s="12"/>
      <c r="E509" s="10"/>
      <c r="F509" s="39"/>
      <c r="G509" s="11"/>
      <c r="H509" s="26"/>
      <c r="I509" s="11"/>
      <c r="J509" s="11"/>
    </row>
    <row r="510" spans="1:10" x14ac:dyDescent="0.25">
      <c r="A510" s="10"/>
      <c r="B510" s="10"/>
      <c r="C510" s="10"/>
      <c r="D510" s="12"/>
      <c r="E510" s="10"/>
      <c r="F510" s="39"/>
      <c r="G510" s="11"/>
      <c r="H510" s="26"/>
      <c r="I510" s="11"/>
      <c r="J510" s="11"/>
    </row>
    <row r="511" spans="1:10" x14ac:dyDescent="0.25">
      <c r="A511" s="10"/>
      <c r="B511" s="10"/>
      <c r="C511" s="10"/>
      <c r="D511" s="12"/>
      <c r="E511" s="10"/>
      <c r="F511" s="39"/>
      <c r="G511" s="11"/>
      <c r="H511" s="26"/>
      <c r="I511" s="11"/>
      <c r="J511" s="11"/>
    </row>
    <row r="512" spans="1:10" x14ac:dyDescent="0.25">
      <c r="A512" s="10"/>
      <c r="B512" s="10"/>
      <c r="C512" s="10"/>
      <c r="D512" s="12"/>
      <c r="E512" s="10"/>
      <c r="F512" s="39"/>
      <c r="G512" s="11"/>
      <c r="H512" s="26"/>
      <c r="I512" s="11"/>
      <c r="J512" s="11"/>
    </row>
    <row r="513" spans="1:10" x14ac:dyDescent="0.25">
      <c r="A513" s="10"/>
      <c r="B513" s="10"/>
      <c r="C513" s="10"/>
      <c r="D513" s="12"/>
      <c r="E513" s="10"/>
      <c r="F513" s="39"/>
      <c r="G513" s="11"/>
      <c r="H513" s="26"/>
      <c r="I513" s="11"/>
      <c r="J513" s="11"/>
    </row>
    <row r="514" spans="1:10" x14ac:dyDescent="0.25">
      <c r="A514" s="10"/>
      <c r="B514" s="10"/>
      <c r="C514" s="10"/>
      <c r="D514" s="12"/>
      <c r="E514" s="10"/>
      <c r="F514" s="39"/>
      <c r="G514" s="11"/>
      <c r="H514" s="26"/>
      <c r="I514" s="11"/>
      <c r="J514" s="11"/>
    </row>
    <row r="515" spans="1:10" x14ac:dyDescent="0.25">
      <c r="A515" s="10"/>
      <c r="B515" s="10"/>
      <c r="C515" s="10"/>
      <c r="D515" s="12"/>
      <c r="E515" s="10"/>
      <c r="F515" s="39"/>
      <c r="G515" s="11"/>
      <c r="H515" s="26"/>
      <c r="I515" s="11"/>
      <c r="J515" s="11"/>
    </row>
    <row r="516" spans="1:10" x14ac:dyDescent="0.25">
      <c r="A516" s="10"/>
      <c r="B516" s="10"/>
      <c r="C516" s="10"/>
      <c r="D516" s="12"/>
      <c r="E516" s="10"/>
      <c r="F516" s="39"/>
      <c r="G516" s="11"/>
      <c r="H516" s="26"/>
      <c r="I516" s="11"/>
      <c r="J516" s="11"/>
    </row>
    <row r="517" spans="1:10" x14ac:dyDescent="0.25">
      <c r="A517" s="10"/>
      <c r="B517" s="10"/>
      <c r="C517" s="10"/>
      <c r="D517" s="12"/>
      <c r="E517" s="10"/>
      <c r="F517" s="39"/>
      <c r="G517" s="11"/>
      <c r="H517" s="26"/>
      <c r="I517" s="11"/>
      <c r="J517" s="11"/>
    </row>
    <row r="518" spans="1:10" x14ac:dyDescent="0.25">
      <c r="A518" s="10"/>
      <c r="B518" s="10"/>
      <c r="C518" s="10"/>
      <c r="D518" s="12"/>
      <c r="E518" s="10"/>
      <c r="F518" s="39"/>
      <c r="G518" s="11"/>
      <c r="H518" s="26"/>
      <c r="I518" s="11"/>
      <c r="J518" s="11"/>
    </row>
    <row r="519" spans="1:10" x14ac:dyDescent="0.25">
      <c r="A519" s="10"/>
      <c r="B519" s="10"/>
      <c r="C519" s="10"/>
      <c r="D519" s="12"/>
      <c r="E519" s="10"/>
      <c r="F519" s="39"/>
      <c r="G519" s="11"/>
      <c r="H519" s="26"/>
      <c r="I519" s="11"/>
      <c r="J519" s="11"/>
    </row>
    <row r="520" spans="1:10" x14ac:dyDescent="0.25">
      <c r="A520" s="10"/>
      <c r="B520" s="10"/>
      <c r="C520" s="10"/>
      <c r="D520" s="12"/>
      <c r="E520" s="10"/>
      <c r="F520" s="39"/>
      <c r="G520" s="11"/>
      <c r="H520" s="26"/>
      <c r="I520" s="11"/>
      <c r="J520" s="11"/>
    </row>
    <row r="521" spans="1:10" x14ac:dyDescent="0.25">
      <c r="A521" s="10"/>
      <c r="B521" s="10"/>
      <c r="C521" s="10"/>
      <c r="D521" s="12"/>
      <c r="E521" s="10"/>
      <c r="F521" s="39"/>
      <c r="G521" s="11"/>
      <c r="H521" s="26"/>
      <c r="I521" s="11"/>
      <c r="J521" s="11"/>
    </row>
    <row r="522" spans="1:10" x14ac:dyDescent="0.25">
      <c r="A522" s="10"/>
      <c r="B522" s="10"/>
      <c r="C522" s="10"/>
      <c r="D522" s="12"/>
      <c r="E522" s="10"/>
      <c r="F522" s="39"/>
      <c r="G522" s="11"/>
      <c r="H522" s="26"/>
      <c r="I522" s="11"/>
      <c r="J522" s="11"/>
    </row>
    <row r="523" spans="1:10" x14ac:dyDescent="0.25">
      <c r="A523" s="10"/>
      <c r="B523" s="10"/>
      <c r="C523" s="10"/>
      <c r="D523" s="12"/>
      <c r="E523" s="10"/>
      <c r="F523" s="39"/>
      <c r="G523" s="11"/>
      <c r="H523" s="26"/>
      <c r="I523" s="11"/>
      <c r="J523" s="11"/>
    </row>
    <row r="524" spans="1:10" x14ac:dyDescent="0.25">
      <c r="A524" s="10"/>
      <c r="B524" s="10"/>
      <c r="C524" s="10"/>
      <c r="D524" s="12"/>
      <c r="E524" s="10"/>
      <c r="F524" s="39"/>
      <c r="G524" s="11"/>
      <c r="H524" s="26"/>
      <c r="I524" s="11"/>
      <c r="J524" s="11"/>
    </row>
    <row r="525" spans="1:10" x14ac:dyDescent="0.25">
      <c r="A525" s="10"/>
      <c r="B525" s="10"/>
      <c r="C525" s="10"/>
      <c r="D525" s="12"/>
      <c r="E525" s="10"/>
      <c r="F525" s="39"/>
      <c r="G525" s="11"/>
      <c r="H525" s="26"/>
      <c r="I525" s="11"/>
      <c r="J525" s="11"/>
    </row>
    <row r="526" spans="1:10" x14ac:dyDescent="0.25">
      <c r="A526" s="10"/>
      <c r="B526" s="10"/>
      <c r="C526" s="10"/>
      <c r="D526" s="12"/>
      <c r="E526" s="10"/>
      <c r="F526" s="39"/>
      <c r="G526" s="11"/>
      <c r="H526" s="26"/>
      <c r="I526" s="11"/>
      <c r="J526" s="11"/>
    </row>
    <row r="527" spans="1:10" x14ac:dyDescent="0.25">
      <c r="A527" s="10"/>
      <c r="B527" s="10"/>
      <c r="C527" s="10"/>
      <c r="D527" s="12"/>
      <c r="E527" s="10"/>
      <c r="F527" s="39"/>
      <c r="G527" s="11"/>
      <c r="H527" s="26"/>
      <c r="I527" s="11"/>
      <c r="J527" s="11"/>
    </row>
    <row r="528" spans="1:10" x14ac:dyDescent="0.25">
      <c r="A528" s="10"/>
      <c r="B528" s="10"/>
      <c r="C528" s="10"/>
      <c r="D528" s="12"/>
      <c r="E528" s="10"/>
      <c r="F528" s="39"/>
      <c r="G528" s="11"/>
      <c r="H528" s="26"/>
      <c r="I528" s="11"/>
      <c r="J528" s="11"/>
    </row>
    <row r="529" spans="1:10" x14ac:dyDescent="0.25">
      <c r="A529" s="10"/>
      <c r="B529" s="10"/>
      <c r="C529" s="10"/>
      <c r="D529" s="12"/>
      <c r="E529" s="10"/>
      <c r="F529" s="39"/>
      <c r="G529" s="11"/>
      <c r="H529" s="26"/>
      <c r="I529" s="11"/>
      <c r="J529" s="11"/>
    </row>
    <row r="530" spans="1:10" x14ac:dyDescent="0.25">
      <c r="A530" s="10"/>
      <c r="B530" s="10"/>
      <c r="C530" s="10"/>
      <c r="D530" s="12"/>
      <c r="E530" s="10"/>
      <c r="F530" s="39"/>
      <c r="G530" s="11"/>
      <c r="H530" s="26"/>
      <c r="I530" s="11"/>
      <c r="J530" s="11"/>
    </row>
    <row r="531" spans="1:10" x14ac:dyDescent="0.25">
      <c r="A531" s="10"/>
      <c r="B531" s="10"/>
      <c r="C531" s="10"/>
      <c r="D531" s="12"/>
      <c r="E531" s="10"/>
      <c r="F531" s="39"/>
      <c r="G531" s="11"/>
      <c r="H531" s="26"/>
      <c r="I531" s="11"/>
      <c r="J531" s="11"/>
    </row>
    <row r="532" spans="1:10" x14ac:dyDescent="0.25">
      <c r="A532" s="10"/>
      <c r="B532" s="10"/>
      <c r="C532" s="10"/>
      <c r="D532" s="12"/>
      <c r="E532" s="10"/>
      <c r="F532" s="39"/>
      <c r="G532" s="11"/>
      <c r="H532" s="26"/>
      <c r="I532" s="11"/>
      <c r="J532" s="11"/>
    </row>
    <row r="533" spans="1:10" x14ac:dyDescent="0.25">
      <c r="A533" s="10"/>
      <c r="B533" s="10"/>
      <c r="C533" s="10"/>
      <c r="D533" s="12"/>
      <c r="E533" s="10"/>
      <c r="F533" s="39"/>
      <c r="G533" s="11"/>
      <c r="H533" s="26"/>
      <c r="I533" s="11"/>
      <c r="J533" s="11"/>
    </row>
    <row r="534" spans="1:10" x14ac:dyDescent="0.25">
      <c r="A534" s="10"/>
      <c r="B534" s="10"/>
      <c r="C534" s="10"/>
      <c r="D534" s="12"/>
      <c r="E534" s="10"/>
      <c r="F534" s="39"/>
      <c r="G534" s="11"/>
      <c r="H534" s="26"/>
      <c r="I534" s="11"/>
      <c r="J534" s="11"/>
    </row>
    <row r="535" spans="1:10" x14ac:dyDescent="0.25">
      <c r="A535" s="10"/>
      <c r="B535" s="10"/>
      <c r="C535" s="10"/>
      <c r="D535" s="12"/>
      <c r="E535" s="10"/>
      <c r="F535" s="39"/>
      <c r="G535" s="11"/>
      <c r="H535" s="26"/>
      <c r="I535" s="11"/>
      <c r="J535" s="11"/>
    </row>
    <row r="536" spans="1:10" x14ac:dyDescent="0.25">
      <c r="A536" s="10"/>
      <c r="B536" s="10"/>
      <c r="C536" s="10"/>
      <c r="D536" s="12"/>
      <c r="E536" s="10"/>
      <c r="F536" s="39"/>
      <c r="G536" s="11"/>
      <c r="H536" s="26"/>
      <c r="I536" s="11"/>
      <c r="J536" s="11"/>
    </row>
    <row r="537" spans="1:10" x14ac:dyDescent="0.25">
      <c r="A537" s="10"/>
      <c r="B537" s="10"/>
      <c r="C537" s="10"/>
      <c r="D537" s="12"/>
      <c r="E537" s="10"/>
      <c r="F537" s="39"/>
      <c r="G537" s="11"/>
      <c r="H537" s="26"/>
      <c r="I537" s="11"/>
      <c r="J537" s="11"/>
    </row>
    <row r="538" spans="1:10" x14ac:dyDescent="0.25">
      <c r="A538" s="10"/>
      <c r="B538" s="10"/>
      <c r="C538" s="10"/>
      <c r="D538" s="12"/>
      <c r="E538" s="10"/>
      <c r="F538" s="39"/>
      <c r="G538" s="11"/>
      <c r="H538" s="26"/>
      <c r="I538" s="11"/>
      <c r="J538" s="11"/>
    </row>
    <row r="539" spans="1:10" x14ac:dyDescent="0.25">
      <c r="A539" s="10"/>
      <c r="B539" s="10"/>
      <c r="C539" s="10"/>
      <c r="D539" s="12"/>
      <c r="E539" s="10"/>
      <c r="F539" s="39"/>
      <c r="G539" s="11"/>
      <c r="H539" s="26"/>
      <c r="I539" s="11"/>
      <c r="J539" s="11"/>
    </row>
    <row r="540" spans="1:10" x14ac:dyDescent="0.25">
      <c r="A540" s="10"/>
      <c r="B540" s="10"/>
      <c r="C540" s="10"/>
      <c r="D540" s="12"/>
      <c r="E540" s="10"/>
      <c r="F540" s="39"/>
      <c r="G540" s="11"/>
      <c r="H540" s="26"/>
      <c r="I540" s="11"/>
      <c r="J540" s="11"/>
    </row>
    <row r="541" spans="1:10" x14ac:dyDescent="0.25">
      <c r="A541" s="10"/>
      <c r="B541" s="10"/>
      <c r="C541" s="10"/>
      <c r="D541" s="12"/>
      <c r="E541" s="10"/>
      <c r="F541" s="39"/>
      <c r="G541" s="11"/>
      <c r="H541" s="26"/>
      <c r="I541" s="11"/>
      <c r="J541" s="11"/>
    </row>
    <row r="542" spans="1:10" x14ac:dyDescent="0.25">
      <c r="A542" s="10"/>
      <c r="B542" s="10"/>
      <c r="C542" s="10"/>
      <c r="D542" s="12"/>
      <c r="E542" s="10"/>
      <c r="F542" s="39"/>
      <c r="G542" s="11"/>
      <c r="H542" s="26"/>
      <c r="I542" s="11"/>
      <c r="J542" s="11"/>
    </row>
    <row r="543" spans="1:10" x14ac:dyDescent="0.25">
      <c r="A543" s="10"/>
      <c r="B543" s="10"/>
      <c r="C543" s="10"/>
      <c r="D543" s="12"/>
      <c r="E543" s="10"/>
      <c r="F543" s="39"/>
      <c r="G543" s="11"/>
      <c r="H543" s="26"/>
      <c r="I543" s="11"/>
      <c r="J543" s="11"/>
    </row>
    <row r="544" spans="1:10" x14ac:dyDescent="0.25">
      <c r="A544" s="10"/>
      <c r="B544" s="10"/>
      <c r="C544" s="10"/>
      <c r="D544" s="12"/>
      <c r="E544" s="10"/>
      <c r="F544" s="39"/>
      <c r="G544" s="11"/>
      <c r="H544" s="26"/>
      <c r="I544" s="11"/>
      <c r="J544" s="11"/>
    </row>
    <row r="545" spans="1:10" x14ac:dyDescent="0.25">
      <c r="A545" s="10"/>
      <c r="B545" s="10"/>
      <c r="C545" s="10"/>
      <c r="D545" s="12"/>
      <c r="E545" s="10"/>
      <c r="F545" s="39"/>
      <c r="G545" s="11"/>
      <c r="H545" s="26"/>
      <c r="I545" s="11"/>
      <c r="J545" s="11"/>
    </row>
    <row r="546" spans="1:10" x14ac:dyDescent="0.25">
      <c r="A546" s="10"/>
      <c r="B546" s="10"/>
      <c r="C546" s="10"/>
      <c r="D546" s="12"/>
      <c r="E546" s="10"/>
      <c r="F546" s="39"/>
      <c r="G546" s="11"/>
      <c r="H546" s="26"/>
      <c r="I546" s="11"/>
      <c r="J546" s="11"/>
    </row>
    <row r="547" spans="1:10" x14ac:dyDescent="0.25">
      <c r="A547" s="10"/>
      <c r="B547" s="10"/>
      <c r="C547" s="10"/>
      <c r="D547" s="12"/>
      <c r="E547" s="10"/>
      <c r="F547" s="39"/>
      <c r="G547" s="11"/>
      <c r="H547" s="26"/>
      <c r="I547" s="11"/>
      <c r="J547" s="11"/>
    </row>
    <row r="548" spans="1:10" x14ac:dyDescent="0.25">
      <c r="A548" s="10"/>
      <c r="B548" s="10"/>
      <c r="C548" s="10"/>
      <c r="D548" s="12"/>
      <c r="E548" s="10"/>
      <c r="F548" s="39"/>
      <c r="G548" s="11"/>
      <c r="H548" s="26"/>
      <c r="I548" s="11"/>
      <c r="J548" s="11"/>
    </row>
    <row r="549" spans="1:10" x14ac:dyDescent="0.25">
      <c r="A549" s="10"/>
      <c r="B549" s="10"/>
      <c r="C549" s="10"/>
      <c r="D549" s="12"/>
      <c r="E549" s="10"/>
      <c r="F549" s="39"/>
      <c r="G549" s="11"/>
      <c r="H549" s="26"/>
      <c r="I549" s="11"/>
      <c r="J549" s="11"/>
    </row>
    <row r="550" spans="1:10" x14ac:dyDescent="0.25">
      <c r="A550" s="10"/>
      <c r="B550" s="10"/>
      <c r="C550" s="10"/>
      <c r="D550" s="12"/>
      <c r="E550" s="10"/>
      <c r="F550" s="39"/>
      <c r="G550" s="11"/>
      <c r="H550" s="26"/>
      <c r="I550" s="11"/>
      <c r="J550" s="11"/>
    </row>
    <row r="551" spans="1:10" x14ac:dyDescent="0.25">
      <c r="A551" s="10"/>
      <c r="B551" s="10"/>
      <c r="C551" s="10"/>
      <c r="D551" s="12"/>
      <c r="E551" s="10"/>
      <c r="F551" s="39"/>
      <c r="G551" s="11"/>
      <c r="H551" s="26"/>
      <c r="I551" s="11"/>
      <c r="J551" s="11"/>
    </row>
    <row r="552" spans="1:10" x14ac:dyDescent="0.25">
      <c r="A552" s="10"/>
      <c r="B552" s="10"/>
      <c r="C552" s="10"/>
      <c r="D552" s="12"/>
      <c r="E552" s="10"/>
      <c r="F552" s="39"/>
      <c r="G552" s="11"/>
      <c r="H552" s="26"/>
      <c r="I552" s="11"/>
      <c r="J552" s="11"/>
    </row>
    <row r="553" spans="1:10" x14ac:dyDescent="0.25">
      <c r="A553" s="10"/>
      <c r="B553" s="10"/>
      <c r="C553" s="10"/>
      <c r="D553" s="12"/>
      <c r="E553" s="10"/>
      <c r="F553" s="39"/>
      <c r="G553" s="11"/>
      <c r="H553" s="26"/>
      <c r="I553" s="11"/>
      <c r="J553" s="11"/>
    </row>
    <row r="554" spans="1:10" x14ac:dyDescent="0.25">
      <c r="A554" s="10"/>
      <c r="B554" s="10"/>
      <c r="C554" s="10"/>
      <c r="D554" s="12"/>
      <c r="E554" s="10"/>
      <c r="F554" s="39"/>
      <c r="G554" s="11"/>
      <c r="H554" s="26"/>
      <c r="I554" s="11"/>
      <c r="J554" s="11"/>
    </row>
    <row r="555" spans="1:10" x14ac:dyDescent="0.25">
      <c r="A555" s="10"/>
      <c r="B555" s="10"/>
      <c r="C555" s="10"/>
      <c r="D555" s="12"/>
      <c r="E555" s="10"/>
      <c r="F555" s="39"/>
      <c r="G555" s="11"/>
      <c r="H555" s="26"/>
      <c r="I555" s="11"/>
      <c r="J555" s="11"/>
    </row>
    <row r="556" spans="1:10" x14ac:dyDescent="0.25">
      <c r="A556" s="10"/>
      <c r="B556" s="10"/>
      <c r="C556" s="10"/>
      <c r="D556" s="12"/>
      <c r="E556" s="10"/>
      <c r="F556" s="39"/>
      <c r="G556" s="11"/>
      <c r="H556" s="26"/>
      <c r="I556" s="11"/>
      <c r="J556" s="11"/>
    </row>
    <row r="557" spans="1:10" x14ac:dyDescent="0.25">
      <c r="A557" s="10"/>
      <c r="B557" s="10"/>
      <c r="C557" s="10"/>
      <c r="D557" s="12"/>
      <c r="E557" s="10"/>
      <c r="F557" s="39"/>
      <c r="G557" s="11"/>
      <c r="H557" s="26"/>
      <c r="I557" s="11"/>
      <c r="J557" s="11"/>
    </row>
    <row r="558" spans="1:10" x14ac:dyDescent="0.25">
      <c r="A558" s="10"/>
      <c r="B558" s="10"/>
      <c r="C558" s="10"/>
      <c r="D558" s="12"/>
      <c r="E558" s="10"/>
      <c r="F558" s="39"/>
      <c r="G558" s="11"/>
      <c r="H558" s="26"/>
      <c r="I558" s="11"/>
      <c r="J558" s="11"/>
    </row>
    <row r="559" spans="1:10" x14ac:dyDescent="0.25">
      <c r="A559" s="10"/>
      <c r="B559" s="10"/>
      <c r="C559" s="10"/>
      <c r="D559" s="12"/>
      <c r="E559" s="10"/>
      <c r="F559" s="39"/>
      <c r="G559" s="11"/>
      <c r="H559" s="26"/>
      <c r="I559" s="11"/>
      <c r="J559" s="11"/>
    </row>
    <row r="560" spans="1:10" x14ac:dyDescent="0.25">
      <c r="A560" s="10"/>
      <c r="B560" s="10"/>
      <c r="C560" s="10"/>
      <c r="D560" s="12"/>
      <c r="E560" s="10"/>
      <c r="F560" s="39"/>
      <c r="G560" s="11"/>
      <c r="H560" s="26"/>
      <c r="I560" s="11"/>
      <c r="J560" s="11"/>
    </row>
    <row r="561" spans="1:10" x14ac:dyDescent="0.25">
      <c r="A561" s="10"/>
      <c r="B561" s="10"/>
      <c r="C561" s="10"/>
      <c r="D561" s="12"/>
      <c r="E561" s="10"/>
      <c r="F561" s="39"/>
      <c r="G561" s="11"/>
      <c r="H561" s="26"/>
      <c r="I561" s="11"/>
      <c r="J561" s="11"/>
    </row>
    <row r="562" spans="1:10" x14ac:dyDescent="0.25">
      <c r="A562" s="10"/>
      <c r="B562" s="10"/>
      <c r="C562" s="10"/>
      <c r="D562" s="12"/>
      <c r="E562" s="10"/>
      <c r="F562" s="39"/>
      <c r="G562" s="11"/>
      <c r="H562" s="26"/>
      <c r="I562" s="11"/>
      <c r="J562" s="11"/>
    </row>
    <row r="563" spans="1:10" x14ac:dyDescent="0.25">
      <c r="A563" s="10"/>
      <c r="B563" s="10"/>
      <c r="C563" s="10"/>
      <c r="D563" s="12"/>
      <c r="E563" s="10"/>
      <c r="F563" s="39"/>
      <c r="G563" s="11"/>
      <c r="H563" s="26"/>
      <c r="I563" s="11"/>
      <c r="J563" s="11"/>
    </row>
    <row r="564" spans="1:10" x14ac:dyDescent="0.25">
      <c r="A564" s="10"/>
      <c r="B564" s="10"/>
      <c r="C564" s="10"/>
      <c r="D564" s="12"/>
      <c r="E564" s="10"/>
      <c r="F564" s="39"/>
      <c r="G564" s="11"/>
      <c r="H564" s="26"/>
      <c r="I564" s="11"/>
      <c r="J564" s="11"/>
    </row>
    <row r="565" spans="1:10" x14ac:dyDescent="0.25">
      <c r="A565" s="10"/>
      <c r="B565" s="10"/>
      <c r="C565" s="10"/>
      <c r="D565" s="12"/>
      <c r="E565" s="10"/>
      <c r="F565" s="39"/>
      <c r="G565" s="11"/>
      <c r="H565" s="26"/>
      <c r="I565" s="11"/>
      <c r="J565" s="11"/>
    </row>
    <row r="566" spans="1:10" x14ac:dyDescent="0.25">
      <c r="A566" s="10"/>
      <c r="B566" s="10"/>
      <c r="C566" s="10"/>
      <c r="D566" s="12"/>
      <c r="E566" s="10"/>
      <c r="F566" s="39"/>
      <c r="G566" s="11"/>
      <c r="H566" s="26"/>
      <c r="I566" s="11"/>
      <c r="J566" s="11"/>
    </row>
    <row r="567" spans="1:10" x14ac:dyDescent="0.25">
      <c r="A567" s="10"/>
      <c r="B567" s="10"/>
      <c r="C567" s="10"/>
      <c r="D567" s="12"/>
      <c r="E567" s="10"/>
      <c r="F567" s="39"/>
      <c r="G567" s="11"/>
      <c r="H567" s="26"/>
      <c r="I567" s="11"/>
      <c r="J567" s="11"/>
    </row>
    <row r="568" spans="1:10" x14ac:dyDescent="0.25">
      <c r="A568" s="10"/>
      <c r="B568" s="10"/>
      <c r="C568" s="10"/>
      <c r="D568" s="12"/>
      <c r="E568" s="10"/>
      <c r="F568" s="39"/>
      <c r="G568" s="11"/>
      <c r="H568" s="26"/>
      <c r="I568" s="11"/>
      <c r="J568" s="11"/>
    </row>
    <row r="569" spans="1:10" x14ac:dyDescent="0.25">
      <c r="A569" s="10"/>
      <c r="B569" s="10"/>
      <c r="C569" s="10"/>
      <c r="D569" s="12"/>
      <c r="E569" s="10"/>
      <c r="F569" s="39"/>
      <c r="G569" s="11"/>
      <c r="H569" s="26"/>
      <c r="I569" s="11"/>
      <c r="J569" s="11"/>
    </row>
    <row r="570" spans="1:10" x14ac:dyDescent="0.25">
      <c r="A570" s="10"/>
      <c r="B570" s="10"/>
      <c r="C570" s="10"/>
      <c r="D570" s="12"/>
      <c r="E570" s="10"/>
      <c r="F570" s="39"/>
      <c r="G570" s="11"/>
      <c r="H570" s="26"/>
      <c r="I570" s="11"/>
      <c r="J570" s="11"/>
    </row>
    <row r="571" spans="1:10" x14ac:dyDescent="0.25">
      <c r="A571" s="10"/>
      <c r="B571" s="10"/>
      <c r="C571" s="10"/>
      <c r="D571" s="12"/>
      <c r="E571" s="10"/>
      <c r="F571" s="39"/>
      <c r="G571" s="11"/>
      <c r="H571" s="26"/>
      <c r="I571" s="11"/>
      <c r="J571" s="11"/>
    </row>
    <row r="572" spans="1:10" x14ac:dyDescent="0.25">
      <c r="A572" s="10"/>
      <c r="B572" s="10"/>
      <c r="C572" s="10"/>
      <c r="D572" s="12"/>
      <c r="E572" s="10"/>
      <c r="F572" s="39"/>
      <c r="G572" s="11"/>
      <c r="H572" s="26"/>
      <c r="I572" s="11"/>
      <c r="J572" s="11"/>
    </row>
    <row r="573" spans="1:10" x14ac:dyDescent="0.25">
      <c r="A573" s="10"/>
      <c r="B573" s="10"/>
      <c r="C573" s="10"/>
      <c r="D573" s="12"/>
      <c r="E573" s="10"/>
      <c r="F573" s="39"/>
      <c r="G573" s="11"/>
      <c r="H573" s="26"/>
      <c r="I573" s="11"/>
      <c r="J573" s="11"/>
    </row>
    <row r="574" spans="1:10" x14ac:dyDescent="0.25">
      <c r="A574" s="10"/>
      <c r="B574" s="10"/>
      <c r="C574" s="10"/>
      <c r="D574" s="12"/>
      <c r="E574" s="10"/>
      <c r="F574" s="39"/>
      <c r="G574" s="11"/>
      <c r="H574" s="26"/>
      <c r="I574" s="11"/>
      <c r="J574" s="11"/>
    </row>
    <row r="575" spans="1:10" x14ac:dyDescent="0.25">
      <c r="A575" s="10"/>
      <c r="B575" s="10"/>
      <c r="C575" s="10"/>
      <c r="D575" s="12"/>
      <c r="E575" s="10"/>
      <c r="F575" s="39"/>
      <c r="G575" s="11"/>
      <c r="H575" s="26"/>
      <c r="I575" s="11"/>
      <c r="J575" s="11"/>
    </row>
    <row r="576" spans="1:10" x14ac:dyDescent="0.25">
      <c r="A576" s="10"/>
      <c r="B576" s="10"/>
      <c r="C576" s="10"/>
      <c r="D576" s="12"/>
      <c r="E576" s="10"/>
      <c r="F576" s="39"/>
      <c r="G576" s="11"/>
      <c r="H576" s="26"/>
      <c r="I576" s="11"/>
      <c r="J576" s="11"/>
    </row>
    <row r="577" spans="1:10" x14ac:dyDescent="0.25">
      <c r="A577" s="10"/>
      <c r="B577" s="10"/>
      <c r="C577" s="10"/>
      <c r="D577" s="12"/>
      <c r="E577" s="10"/>
      <c r="F577" s="39"/>
      <c r="G577" s="11"/>
      <c r="H577" s="26"/>
      <c r="I577" s="11"/>
      <c r="J577" s="11"/>
    </row>
    <row r="578" spans="1:10" x14ac:dyDescent="0.25">
      <c r="A578" s="10"/>
      <c r="B578" s="10"/>
      <c r="C578" s="10"/>
      <c r="D578" s="12"/>
      <c r="E578" s="10"/>
      <c r="F578" s="39"/>
      <c r="G578" s="11"/>
      <c r="H578" s="26"/>
      <c r="I578" s="11"/>
      <c r="J578" s="11"/>
    </row>
    <row r="579" spans="1:10" x14ac:dyDescent="0.25">
      <c r="A579" s="10"/>
      <c r="B579" s="10"/>
      <c r="C579" s="10"/>
      <c r="D579" s="12"/>
      <c r="E579" s="10"/>
      <c r="F579" s="39"/>
      <c r="G579" s="11"/>
      <c r="H579" s="26"/>
      <c r="I579" s="11"/>
      <c r="J579" s="11"/>
    </row>
    <row r="580" spans="1:10" x14ac:dyDescent="0.25">
      <c r="A580" s="10"/>
      <c r="B580" s="10"/>
      <c r="C580" s="10"/>
      <c r="D580" s="12"/>
      <c r="E580" s="10"/>
      <c r="F580" s="39"/>
      <c r="G580" s="11"/>
      <c r="H580" s="26"/>
      <c r="I580" s="11"/>
      <c r="J580" s="11"/>
    </row>
    <row r="581" spans="1:10" x14ac:dyDescent="0.25">
      <c r="A581" s="10"/>
      <c r="B581" s="10"/>
      <c r="C581" s="10"/>
      <c r="D581" s="12"/>
      <c r="E581" s="10"/>
      <c r="F581" s="39"/>
      <c r="G581" s="11"/>
      <c r="H581" s="26"/>
      <c r="I581" s="11"/>
      <c r="J581" s="11"/>
    </row>
    <row r="582" spans="1:10" x14ac:dyDescent="0.25">
      <c r="A582" s="10"/>
      <c r="B582" s="10"/>
      <c r="C582" s="10"/>
      <c r="D582" s="12"/>
      <c r="E582" s="10"/>
      <c r="F582" s="39"/>
      <c r="G582" s="11"/>
      <c r="H582" s="26"/>
      <c r="I582" s="11"/>
      <c r="J582" s="11"/>
    </row>
    <row r="583" spans="1:10" x14ac:dyDescent="0.25">
      <c r="A583" s="10"/>
      <c r="B583" s="10"/>
      <c r="C583" s="10"/>
      <c r="D583" s="12"/>
      <c r="E583" s="10"/>
      <c r="F583" s="39"/>
      <c r="G583" s="11"/>
      <c r="H583" s="26"/>
      <c r="I583" s="11"/>
      <c r="J583" s="11"/>
    </row>
    <row r="584" spans="1:10" x14ac:dyDescent="0.25">
      <c r="A584" s="10"/>
      <c r="B584" s="10"/>
      <c r="C584" s="10"/>
      <c r="D584" s="12"/>
      <c r="E584" s="10"/>
      <c r="F584" s="39"/>
      <c r="G584" s="11"/>
      <c r="H584" s="26"/>
      <c r="I584" s="11"/>
      <c r="J584" s="11"/>
    </row>
    <row r="585" spans="1:10" x14ac:dyDescent="0.25">
      <c r="A585" s="10"/>
      <c r="B585" s="10"/>
      <c r="C585" s="10"/>
      <c r="D585" s="12"/>
      <c r="E585" s="10"/>
      <c r="F585" s="39"/>
      <c r="G585" s="11"/>
      <c r="H585" s="26"/>
      <c r="I585" s="11"/>
      <c r="J585" s="11"/>
    </row>
    <row r="586" spans="1:10" x14ac:dyDescent="0.25">
      <c r="A586" s="10"/>
      <c r="B586" s="10"/>
      <c r="C586" s="10"/>
      <c r="D586" s="12"/>
      <c r="E586" s="10"/>
      <c r="F586" s="39"/>
      <c r="G586" s="11"/>
      <c r="H586" s="26"/>
      <c r="I586" s="11"/>
      <c r="J586" s="11"/>
    </row>
    <row r="587" spans="1:10" x14ac:dyDescent="0.25">
      <c r="A587" s="10"/>
      <c r="B587" s="10"/>
      <c r="C587" s="10"/>
      <c r="D587" s="12"/>
      <c r="E587" s="10"/>
      <c r="F587" s="39"/>
      <c r="G587" s="11"/>
      <c r="H587" s="26"/>
      <c r="I587" s="11"/>
      <c r="J587" s="11"/>
    </row>
    <row r="588" spans="1:10" x14ac:dyDescent="0.25">
      <c r="A588" s="10"/>
      <c r="B588" s="10"/>
      <c r="C588" s="10"/>
      <c r="D588" s="12"/>
      <c r="E588" s="10"/>
      <c r="F588" s="39"/>
      <c r="G588" s="11"/>
      <c r="H588" s="26"/>
      <c r="I588" s="11"/>
      <c r="J588" s="11"/>
    </row>
    <row r="589" spans="1:10" x14ac:dyDescent="0.25">
      <c r="A589" s="10"/>
      <c r="B589" s="10"/>
      <c r="C589" s="10"/>
      <c r="D589" s="12"/>
      <c r="E589" s="10"/>
      <c r="F589" s="39"/>
      <c r="G589" s="11"/>
      <c r="H589" s="26"/>
      <c r="I589" s="11"/>
      <c r="J589" s="11"/>
    </row>
    <row r="590" spans="1:10" x14ac:dyDescent="0.25">
      <c r="A590" s="10"/>
      <c r="B590" s="10"/>
      <c r="C590" s="10"/>
      <c r="D590" s="12"/>
      <c r="E590" s="10"/>
      <c r="F590" s="39"/>
      <c r="G590" s="11"/>
      <c r="H590" s="26"/>
      <c r="I590" s="11"/>
      <c r="J590" s="11"/>
    </row>
    <row r="591" spans="1:10" x14ac:dyDescent="0.25">
      <c r="A591" s="10"/>
      <c r="B591" s="10"/>
      <c r="C591" s="10"/>
      <c r="D591" s="12"/>
      <c r="E591" s="10"/>
      <c r="F591" s="39"/>
      <c r="G591" s="11"/>
      <c r="H591" s="26"/>
      <c r="I591" s="11"/>
      <c r="J591" s="11"/>
    </row>
    <row r="592" spans="1:10" x14ac:dyDescent="0.25">
      <c r="A592" s="10"/>
      <c r="B592" s="10"/>
      <c r="C592" s="10"/>
      <c r="D592" s="12"/>
      <c r="E592" s="10"/>
      <c r="F592" s="39"/>
      <c r="G592" s="11"/>
      <c r="H592" s="26"/>
      <c r="I592" s="11"/>
      <c r="J592" s="11"/>
    </row>
    <row r="593" spans="1:10" x14ac:dyDescent="0.25">
      <c r="A593" s="10"/>
      <c r="B593" s="10"/>
      <c r="C593" s="10"/>
      <c r="D593" s="12"/>
      <c r="E593" s="10"/>
      <c r="F593" s="39"/>
      <c r="G593" s="11"/>
      <c r="H593" s="26"/>
      <c r="I593" s="11"/>
      <c r="J593" s="11"/>
    </row>
    <row r="594" spans="1:10" x14ac:dyDescent="0.25">
      <c r="A594" s="10"/>
      <c r="B594" s="10"/>
      <c r="C594" s="10"/>
      <c r="D594" s="12"/>
      <c r="E594" s="10"/>
      <c r="F594" s="39"/>
      <c r="G594" s="11"/>
      <c r="H594" s="26"/>
      <c r="I594" s="11"/>
      <c r="J594" s="11"/>
    </row>
    <row r="595" spans="1:10" x14ac:dyDescent="0.25">
      <c r="A595" s="10"/>
      <c r="B595" s="10"/>
      <c r="C595" s="10"/>
      <c r="D595" s="12"/>
      <c r="E595" s="10"/>
      <c r="F595" s="39"/>
      <c r="G595" s="11"/>
      <c r="H595" s="26"/>
      <c r="I595" s="11"/>
      <c r="J595" s="11"/>
    </row>
    <row r="596" spans="1:10" x14ac:dyDescent="0.25">
      <c r="A596" s="10"/>
      <c r="B596" s="10"/>
      <c r="C596" s="10"/>
      <c r="D596" s="12"/>
      <c r="E596" s="10"/>
      <c r="F596" s="39"/>
      <c r="G596" s="11"/>
      <c r="H596" s="26"/>
      <c r="I596" s="11"/>
      <c r="J596" s="11"/>
    </row>
    <row r="597" spans="1:10" x14ac:dyDescent="0.25">
      <c r="A597" s="10"/>
      <c r="B597" s="10"/>
      <c r="C597" s="10"/>
      <c r="D597" s="12"/>
      <c r="E597" s="10"/>
      <c r="F597" s="39"/>
      <c r="G597" s="11"/>
      <c r="H597" s="26"/>
      <c r="I597" s="11"/>
      <c r="J597" s="11"/>
    </row>
    <row r="598" spans="1:10" x14ac:dyDescent="0.25">
      <c r="A598" s="10"/>
      <c r="B598" s="10"/>
      <c r="C598" s="10"/>
      <c r="D598" s="12"/>
      <c r="E598" s="10"/>
      <c r="F598" s="39"/>
      <c r="G598" s="11"/>
      <c r="H598" s="26"/>
      <c r="I598" s="11"/>
      <c r="J598" s="11"/>
    </row>
    <row r="599" spans="1:10" x14ac:dyDescent="0.25">
      <c r="A599" s="10"/>
      <c r="B599" s="10"/>
      <c r="C599" s="10"/>
      <c r="D599" s="12"/>
      <c r="E599" s="10"/>
      <c r="F599" s="39"/>
      <c r="G599" s="11"/>
      <c r="H599" s="26"/>
      <c r="I599" s="11"/>
      <c r="J599" s="11"/>
    </row>
    <row r="600" spans="1:10" x14ac:dyDescent="0.25">
      <c r="A600" s="10"/>
      <c r="B600" s="10"/>
      <c r="C600" s="10"/>
      <c r="D600" s="12"/>
      <c r="E600" s="10"/>
      <c r="F600" s="39"/>
      <c r="G600" s="11"/>
      <c r="H600" s="26"/>
      <c r="I600" s="11"/>
      <c r="J600" s="11"/>
    </row>
    <row r="601" spans="1:10" x14ac:dyDescent="0.25">
      <c r="A601" s="10"/>
      <c r="B601" s="10"/>
      <c r="C601" s="10"/>
      <c r="D601" s="12"/>
      <c r="E601" s="10"/>
      <c r="F601" s="39"/>
      <c r="G601" s="11"/>
      <c r="H601" s="26"/>
      <c r="I601" s="11"/>
      <c r="J601" s="11"/>
    </row>
    <row r="602" spans="1:10" x14ac:dyDescent="0.25">
      <c r="A602" s="10"/>
      <c r="B602" s="10"/>
      <c r="C602" s="10"/>
      <c r="D602" s="12"/>
      <c r="E602" s="10"/>
      <c r="F602" s="39"/>
      <c r="G602" s="11"/>
      <c r="H602" s="26"/>
      <c r="I602" s="11"/>
      <c r="J602" s="11"/>
    </row>
    <row r="603" spans="1:10" x14ac:dyDescent="0.25">
      <c r="A603" s="10"/>
      <c r="B603" s="10"/>
      <c r="C603" s="10"/>
      <c r="D603" s="12"/>
      <c r="E603" s="10"/>
      <c r="F603" s="39"/>
      <c r="G603" s="11"/>
      <c r="H603" s="26"/>
      <c r="I603" s="11"/>
      <c r="J603" s="11"/>
    </row>
    <row r="604" spans="1:10" x14ac:dyDescent="0.25">
      <c r="A604" s="10"/>
      <c r="B604" s="10"/>
      <c r="C604" s="10"/>
      <c r="D604" s="12"/>
      <c r="E604" s="10"/>
      <c r="F604" s="39"/>
      <c r="G604" s="11"/>
      <c r="H604" s="26"/>
      <c r="I604" s="11"/>
      <c r="J604" s="11"/>
    </row>
    <row r="605" spans="1:10" x14ac:dyDescent="0.25">
      <c r="A605" s="10"/>
      <c r="B605" s="10"/>
      <c r="C605" s="10"/>
      <c r="D605" s="12"/>
      <c r="E605" s="10"/>
      <c r="F605" s="39"/>
      <c r="G605" s="11"/>
      <c r="H605" s="26"/>
      <c r="I605" s="11"/>
      <c r="J605" s="11"/>
    </row>
    <row r="606" spans="1:10" x14ac:dyDescent="0.25">
      <c r="A606" s="10"/>
      <c r="B606" s="10"/>
      <c r="C606" s="10"/>
      <c r="D606" s="12"/>
      <c r="E606" s="10"/>
      <c r="F606" s="39"/>
      <c r="G606" s="11"/>
      <c r="H606" s="26"/>
      <c r="I606" s="11"/>
      <c r="J606" s="11"/>
    </row>
    <row r="607" spans="1:10" x14ac:dyDescent="0.25">
      <c r="A607" s="10"/>
      <c r="B607" s="10"/>
      <c r="C607" s="10"/>
      <c r="D607" s="12"/>
      <c r="E607" s="10"/>
      <c r="F607" s="39"/>
      <c r="G607" s="11"/>
      <c r="H607" s="26"/>
      <c r="I607" s="11"/>
      <c r="J607" s="11"/>
    </row>
    <row r="608" spans="1:10" x14ac:dyDescent="0.25">
      <c r="A608" s="10"/>
      <c r="B608" s="10"/>
      <c r="C608" s="10"/>
      <c r="D608" s="12"/>
      <c r="E608" s="10"/>
      <c r="F608" s="39"/>
      <c r="G608" s="11"/>
      <c r="H608" s="26"/>
      <c r="I608" s="11"/>
      <c r="J608" s="11"/>
    </row>
    <row r="609" spans="1:10" x14ac:dyDescent="0.25">
      <c r="A609" s="10"/>
      <c r="B609" s="10"/>
      <c r="C609" s="10"/>
      <c r="D609" s="12"/>
      <c r="E609" s="10"/>
      <c r="F609" s="39"/>
      <c r="G609" s="11"/>
      <c r="H609" s="26"/>
      <c r="I609" s="11"/>
      <c r="J609" s="11"/>
    </row>
    <row r="610" spans="1:10" x14ac:dyDescent="0.25">
      <c r="A610" s="10"/>
      <c r="B610" s="10"/>
      <c r="C610" s="10"/>
      <c r="D610" s="12"/>
      <c r="E610" s="10"/>
      <c r="F610" s="39"/>
      <c r="G610" s="11"/>
      <c r="H610" s="26"/>
      <c r="I610" s="11"/>
      <c r="J610" s="11"/>
    </row>
    <row r="611" spans="1:10" x14ac:dyDescent="0.25">
      <c r="A611" s="10"/>
      <c r="B611" s="10"/>
      <c r="C611" s="10"/>
      <c r="D611" s="12"/>
      <c r="E611" s="10"/>
      <c r="F611" s="39"/>
      <c r="G611" s="11"/>
      <c r="H611" s="26"/>
      <c r="I611" s="11"/>
      <c r="J611" s="11"/>
    </row>
    <row r="612" spans="1:10" x14ac:dyDescent="0.25">
      <c r="A612" s="10"/>
      <c r="B612" s="10"/>
      <c r="C612" s="10"/>
      <c r="D612" s="12"/>
      <c r="E612" s="10"/>
      <c r="F612" s="39"/>
      <c r="G612" s="11"/>
      <c r="H612" s="26"/>
      <c r="I612" s="11"/>
      <c r="J612" s="11"/>
    </row>
    <row r="613" spans="1:10" x14ac:dyDescent="0.25">
      <c r="A613" s="10"/>
      <c r="B613" s="10"/>
      <c r="C613" s="10"/>
      <c r="D613" s="12"/>
      <c r="E613" s="10"/>
      <c r="F613" s="39"/>
      <c r="G613" s="11"/>
      <c r="H613" s="26"/>
      <c r="I613" s="11"/>
      <c r="J613" s="11"/>
    </row>
    <row r="614" spans="1:10" x14ac:dyDescent="0.25">
      <c r="A614" s="10"/>
      <c r="B614" s="10"/>
      <c r="C614" s="10"/>
      <c r="D614" s="12"/>
      <c r="E614" s="10"/>
      <c r="F614" s="39"/>
      <c r="G614" s="11"/>
      <c r="H614" s="26"/>
      <c r="I614" s="11"/>
      <c r="J614" s="11"/>
    </row>
    <row r="615" spans="1:10" x14ac:dyDescent="0.25">
      <c r="A615" s="10"/>
      <c r="B615" s="10"/>
      <c r="C615" s="10"/>
      <c r="D615" s="12"/>
      <c r="E615" s="10"/>
      <c r="F615" s="39"/>
      <c r="G615" s="11"/>
      <c r="H615" s="26"/>
      <c r="I615" s="11"/>
      <c r="J615" s="11"/>
    </row>
    <row r="616" spans="1:10" x14ac:dyDescent="0.25">
      <c r="A616" s="10"/>
      <c r="B616" s="10"/>
      <c r="C616" s="10"/>
      <c r="D616" s="12"/>
      <c r="E616" s="10"/>
      <c r="F616" s="39"/>
      <c r="G616" s="11"/>
      <c r="H616" s="26"/>
      <c r="I616" s="11"/>
      <c r="J616" s="11"/>
    </row>
    <row r="617" spans="1:10" x14ac:dyDescent="0.25">
      <c r="A617" s="10"/>
      <c r="B617" s="10"/>
      <c r="C617" s="10"/>
      <c r="D617" s="12"/>
      <c r="E617" s="10"/>
      <c r="F617" s="39"/>
      <c r="G617" s="11"/>
      <c r="H617" s="26"/>
      <c r="I617" s="11"/>
      <c r="J617" s="11"/>
    </row>
    <row r="618" spans="1:10" x14ac:dyDescent="0.25">
      <c r="A618" s="10"/>
      <c r="B618" s="10"/>
      <c r="C618" s="10"/>
      <c r="D618" s="12"/>
      <c r="E618" s="10"/>
      <c r="F618" s="39"/>
      <c r="G618" s="11"/>
      <c r="H618" s="26"/>
      <c r="I618" s="11"/>
      <c r="J618" s="11"/>
    </row>
    <row r="619" spans="1:10" x14ac:dyDescent="0.25">
      <c r="A619" s="10"/>
      <c r="B619" s="10"/>
      <c r="C619" s="10"/>
      <c r="D619" s="12"/>
      <c r="E619" s="10"/>
      <c r="F619" s="39"/>
      <c r="G619" s="11"/>
      <c r="H619" s="26"/>
      <c r="I619" s="11"/>
      <c r="J619" s="11"/>
    </row>
    <row r="620" spans="1:10" x14ac:dyDescent="0.25">
      <c r="A620" s="10"/>
      <c r="B620" s="10"/>
      <c r="C620" s="10"/>
      <c r="D620" s="12"/>
      <c r="E620" s="10"/>
      <c r="F620" s="39"/>
      <c r="G620" s="11"/>
      <c r="H620" s="26"/>
      <c r="I620" s="11"/>
      <c r="J620" s="11"/>
    </row>
    <row r="621" spans="1:10" x14ac:dyDescent="0.25">
      <c r="A621" s="10"/>
      <c r="B621" s="10"/>
      <c r="C621" s="10"/>
      <c r="D621" s="12"/>
      <c r="E621" s="10"/>
      <c r="F621" s="39"/>
      <c r="G621" s="11"/>
      <c r="H621" s="26"/>
      <c r="I621" s="11"/>
      <c r="J621" s="11"/>
    </row>
    <row r="622" spans="1:10" x14ac:dyDescent="0.25">
      <c r="A622" s="10"/>
      <c r="B622" s="10"/>
      <c r="C622" s="10"/>
      <c r="D622" s="12"/>
      <c r="E622" s="10"/>
      <c r="F622" s="39"/>
      <c r="G622" s="11"/>
      <c r="H622" s="26"/>
      <c r="I622" s="11"/>
      <c r="J622" s="11"/>
    </row>
    <row r="623" spans="1:10" x14ac:dyDescent="0.25">
      <c r="A623" s="10"/>
      <c r="B623" s="10"/>
      <c r="C623" s="10"/>
      <c r="D623" s="12"/>
      <c r="E623" s="10"/>
      <c r="F623" s="39"/>
      <c r="G623" s="11"/>
      <c r="H623" s="26"/>
      <c r="I623" s="11"/>
      <c r="J623" s="11"/>
    </row>
    <row r="624" spans="1:10" x14ac:dyDescent="0.25">
      <c r="A624" s="10"/>
      <c r="B624" s="10"/>
      <c r="C624" s="10"/>
      <c r="D624" s="12"/>
      <c r="E624" s="10"/>
      <c r="F624" s="39"/>
      <c r="G624" s="11"/>
      <c r="H624" s="26"/>
      <c r="I624" s="11"/>
      <c r="J624" s="11"/>
    </row>
    <row r="625" spans="1:10" x14ac:dyDescent="0.25">
      <c r="A625" s="10"/>
      <c r="B625" s="10"/>
      <c r="C625" s="10"/>
      <c r="D625" s="12"/>
      <c r="E625" s="10"/>
      <c r="F625" s="39"/>
      <c r="G625" s="11"/>
      <c r="H625" s="26"/>
      <c r="I625" s="11"/>
      <c r="J625" s="11"/>
    </row>
    <row r="626" spans="1:10" x14ac:dyDescent="0.25">
      <c r="A626" s="10"/>
      <c r="B626" s="10"/>
      <c r="C626" s="10"/>
      <c r="D626" s="12"/>
      <c r="E626" s="10"/>
      <c r="F626" s="39"/>
      <c r="G626" s="11"/>
      <c r="H626" s="26"/>
      <c r="I626" s="11"/>
      <c r="J626" s="11"/>
    </row>
    <row r="627" spans="1:10" x14ac:dyDescent="0.25">
      <c r="A627" s="10"/>
      <c r="B627" s="10"/>
      <c r="C627" s="10"/>
      <c r="D627" s="12"/>
      <c r="E627" s="10"/>
      <c r="F627" s="39"/>
      <c r="G627" s="11"/>
      <c r="H627" s="26"/>
      <c r="I627" s="11"/>
      <c r="J627" s="11"/>
    </row>
    <row r="628" spans="1:10" x14ac:dyDescent="0.25">
      <c r="A628" s="10"/>
      <c r="B628" s="10"/>
      <c r="C628" s="10"/>
      <c r="D628" s="12"/>
      <c r="E628" s="10"/>
      <c r="F628" s="39"/>
      <c r="G628" s="11"/>
      <c r="H628" s="26"/>
      <c r="I628" s="11"/>
      <c r="J628" s="11"/>
    </row>
    <row r="629" spans="1:10" x14ac:dyDescent="0.25">
      <c r="A629" s="10"/>
      <c r="B629" s="10"/>
      <c r="C629" s="10"/>
      <c r="D629" s="12"/>
      <c r="E629" s="10"/>
      <c r="F629" s="39"/>
      <c r="G629" s="11"/>
      <c r="H629" s="26"/>
      <c r="I629" s="11"/>
      <c r="J629" s="11"/>
    </row>
    <row r="630" spans="1:10" x14ac:dyDescent="0.25">
      <c r="A630" s="10"/>
      <c r="B630" s="10"/>
      <c r="C630" s="10"/>
      <c r="D630" s="12"/>
      <c r="E630" s="10"/>
      <c r="F630" s="39"/>
      <c r="G630" s="11"/>
      <c r="H630" s="26"/>
      <c r="I630" s="11"/>
      <c r="J630" s="11"/>
    </row>
    <row r="631" spans="1:10" x14ac:dyDescent="0.25">
      <c r="A631" s="10"/>
      <c r="B631" s="10"/>
      <c r="C631" s="10"/>
      <c r="D631" s="12"/>
      <c r="E631" s="10"/>
      <c r="F631" s="39"/>
      <c r="G631" s="11"/>
      <c r="H631" s="26"/>
      <c r="I631" s="11"/>
      <c r="J631" s="11"/>
    </row>
    <row r="632" spans="1:10" x14ac:dyDescent="0.25">
      <c r="A632" s="10"/>
      <c r="B632" s="10"/>
      <c r="C632" s="10"/>
      <c r="D632" s="12"/>
      <c r="E632" s="10"/>
      <c r="F632" s="39"/>
      <c r="G632" s="11"/>
      <c r="H632" s="26"/>
      <c r="I632" s="11"/>
      <c r="J632" s="11"/>
    </row>
    <row r="633" spans="1:10" x14ac:dyDescent="0.25">
      <c r="A633" s="10"/>
      <c r="B633" s="10"/>
      <c r="C633" s="10"/>
      <c r="D633" s="12"/>
      <c r="E633" s="10"/>
      <c r="F633" s="39"/>
      <c r="G633" s="11"/>
      <c r="H633" s="26"/>
      <c r="I633" s="11"/>
      <c r="J633" s="11"/>
    </row>
    <row r="634" spans="1:10" x14ac:dyDescent="0.25">
      <c r="A634" s="10"/>
      <c r="B634" s="10"/>
      <c r="C634" s="10"/>
      <c r="D634" s="12"/>
      <c r="E634" s="10"/>
      <c r="F634" s="39"/>
      <c r="G634" s="11"/>
      <c r="H634" s="26"/>
      <c r="I634" s="11"/>
      <c r="J634" s="11"/>
    </row>
    <row r="635" spans="1:10" x14ac:dyDescent="0.25">
      <c r="A635" s="10"/>
      <c r="B635" s="10"/>
      <c r="C635" s="10"/>
      <c r="D635" s="12"/>
      <c r="E635" s="10"/>
      <c r="F635" s="39"/>
      <c r="G635" s="11"/>
      <c r="H635" s="26"/>
      <c r="I635" s="11"/>
      <c r="J635" s="11"/>
    </row>
    <row r="636" spans="1:10" x14ac:dyDescent="0.25">
      <c r="A636" s="10"/>
      <c r="B636" s="10"/>
      <c r="C636" s="10"/>
      <c r="D636" s="12"/>
      <c r="E636" s="10"/>
      <c r="F636" s="39"/>
      <c r="G636" s="11"/>
      <c r="H636" s="26"/>
      <c r="I636" s="11"/>
      <c r="J636" s="11"/>
    </row>
    <row r="637" spans="1:10" x14ac:dyDescent="0.25">
      <c r="A637" s="10"/>
      <c r="B637" s="10"/>
      <c r="C637" s="10"/>
      <c r="D637" s="12"/>
      <c r="E637" s="10"/>
      <c r="F637" s="39"/>
      <c r="G637" s="11"/>
      <c r="H637" s="26"/>
      <c r="I637" s="11"/>
      <c r="J637" s="11"/>
    </row>
    <row r="638" spans="1:10" x14ac:dyDescent="0.25">
      <c r="A638" s="10"/>
      <c r="B638" s="10"/>
      <c r="C638" s="10"/>
      <c r="D638" s="12"/>
      <c r="E638" s="10"/>
      <c r="F638" s="39"/>
      <c r="G638" s="11"/>
      <c r="H638" s="26"/>
      <c r="I638" s="11"/>
      <c r="J638" s="11"/>
    </row>
    <row r="639" spans="1:10" x14ac:dyDescent="0.25">
      <c r="A639" s="10"/>
      <c r="B639" s="10"/>
      <c r="C639" s="10"/>
      <c r="D639" s="12"/>
      <c r="E639" s="10"/>
      <c r="F639" s="39"/>
      <c r="G639" s="11"/>
      <c r="H639" s="26"/>
      <c r="I639" s="11"/>
      <c r="J639" s="11"/>
    </row>
    <row r="640" spans="1:10" x14ac:dyDescent="0.25">
      <c r="A640" s="10"/>
      <c r="B640" s="10"/>
      <c r="C640" s="10"/>
      <c r="D640" s="12"/>
      <c r="E640" s="10"/>
      <c r="F640" s="39"/>
      <c r="G640" s="11"/>
      <c r="H640" s="26"/>
      <c r="I640" s="11"/>
      <c r="J640" s="11"/>
    </row>
    <row r="641" spans="1:10" x14ac:dyDescent="0.25">
      <c r="A641" s="10"/>
      <c r="B641" s="10"/>
      <c r="C641" s="10"/>
      <c r="D641" s="12"/>
      <c r="E641" s="10"/>
      <c r="F641" s="39"/>
      <c r="G641" s="11"/>
      <c r="H641" s="26"/>
      <c r="I641" s="11"/>
      <c r="J641" s="11"/>
    </row>
    <row r="642" spans="1:10" x14ac:dyDescent="0.25">
      <c r="A642" s="10"/>
      <c r="B642" s="10"/>
      <c r="C642" s="10"/>
      <c r="D642" s="12"/>
      <c r="E642" s="10"/>
      <c r="F642" s="39"/>
      <c r="G642" s="11"/>
      <c r="H642" s="26"/>
      <c r="I642" s="11"/>
      <c r="J642" s="11"/>
    </row>
    <row r="643" spans="1:10" x14ac:dyDescent="0.25">
      <c r="A643" s="10"/>
      <c r="B643" s="10"/>
      <c r="C643" s="10"/>
      <c r="D643" s="12"/>
      <c r="E643" s="10"/>
      <c r="F643" s="39"/>
      <c r="G643" s="11"/>
      <c r="H643" s="26"/>
      <c r="I643" s="11"/>
      <c r="J643" s="11"/>
    </row>
    <row r="644" spans="1:10" x14ac:dyDescent="0.25">
      <c r="A644" s="10"/>
      <c r="B644" s="10"/>
      <c r="C644" s="10"/>
      <c r="D644" s="12"/>
      <c r="E644" s="10"/>
      <c r="F644" s="39"/>
      <c r="G644" s="11"/>
      <c r="H644" s="26"/>
      <c r="I644" s="11"/>
      <c r="J644" s="11"/>
    </row>
    <row r="645" spans="1:10" x14ac:dyDescent="0.25">
      <c r="A645" s="10"/>
      <c r="B645" s="10"/>
      <c r="C645" s="10"/>
      <c r="D645" s="12"/>
      <c r="E645" s="10"/>
      <c r="F645" s="39"/>
      <c r="G645" s="11"/>
      <c r="H645" s="26"/>
      <c r="I645" s="11"/>
      <c r="J645" s="11"/>
    </row>
    <row r="646" spans="1:10" x14ac:dyDescent="0.25">
      <c r="A646" s="10"/>
      <c r="B646" s="10"/>
      <c r="C646" s="10"/>
      <c r="D646" s="12"/>
      <c r="E646" s="10"/>
      <c r="F646" s="39"/>
      <c r="G646" s="11"/>
      <c r="H646" s="26"/>
      <c r="I646" s="11"/>
      <c r="J646" s="11"/>
    </row>
    <row r="647" spans="1:10" x14ac:dyDescent="0.25">
      <c r="A647" s="10"/>
      <c r="B647" s="10"/>
      <c r="C647" s="10"/>
      <c r="D647" s="12"/>
      <c r="E647" s="10"/>
      <c r="F647" s="39"/>
      <c r="G647" s="11"/>
      <c r="H647" s="26"/>
      <c r="I647" s="11"/>
      <c r="J647" s="11"/>
    </row>
    <row r="648" spans="1:10" x14ac:dyDescent="0.25">
      <c r="A648" s="10"/>
      <c r="B648" s="10"/>
      <c r="C648" s="10"/>
      <c r="D648" s="12"/>
      <c r="E648" s="10"/>
      <c r="F648" s="39"/>
      <c r="G648" s="11"/>
      <c r="H648" s="26"/>
      <c r="I648" s="11"/>
      <c r="J648" s="11"/>
    </row>
    <row r="649" spans="1:10" x14ac:dyDescent="0.25">
      <c r="A649" s="10"/>
      <c r="B649" s="10"/>
      <c r="C649" s="10"/>
      <c r="D649" s="12"/>
      <c r="E649" s="10"/>
      <c r="F649" s="39"/>
      <c r="G649" s="11"/>
      <c r="H649" s="26"/>
      <c r="I649" s="11"/>
      <c r="J649" s="11"/>
    </row>
    <row r="650" spans="1:10" x14ac:dyDescent="0.25">
      <c r="A650" s="10"/>
      <c r="B650" s="10"/>
      <c r="C650" s="10"/>
      <c r="D650" s="12"/>
      <c r="E650" s="10"/>
      <c r="F650" s="39"/>
      <c r="G650" s="11"/>
      <c r="H650" s="26"/>
      <c r="I650" s="11"/>
      <c r="J650" s="11"/>
    </row>
    <row r="651" spans="1:10" x14ac:dyDescent="0.25">
      <c r="A651" s="10"/>
      <c r="B651" s="10"/>
      <c r="C651" s="10"/>
      <c r="D651" s="12"/>
      <c r="E651" s="10"/>
      <c r="F651" s="39"/>
      <c r="G651" s="11"/>
      <c r="H651" s="26"/>
      <c r="I651" s="11"/>
      <c r="J651" s="11"/>
    </row>
    <row r="652" spans="1:10" x14ac:dyDescent="0.25">
      <c r="A652" s="10"/>
      <c r="B652" s="10"/>
      <c r="C652" s="10"/>
      <c r="D652" s="12"/>
      <c r="E652" s="10"/>
      <c r="F652" s="39"/>
      <c r="G652" s="11"/>
      <c r="H652" s="26"/>
      <c r="I652" s="11"/>
      <c r="J652" s="11"/>
    </row>
    <row r="653" spans="1:10" x14ac:dyDescent="0.25">
      <c r="A653" s="10"/>
      <c r="B653" s="10"/>
      <c r="C653" s="10"/>
      <c r="D653" s="12"/>
      <c r="E653" s="10"/>
      <c r="F653" s="39"/>
      <c r="G653" s="11"/>
      <c r="H653" s="26"/>
      <c r="I653" s="11"/>
      <c r="J653" s="11"/>
    </row>
    <row r="654" spans="1:10" x14ac:dyDescent="0.25">
      <c r="A654" s="10"/>
      <c r="B654" s="10"/>
      <c r="C654" s="10"/>
      <c r="D654" s="12"/>
      <c r="E654" s="10"/>
      <c r="F654" s="39"/>
      <c r="G654" s="11"/>
      <c r="H654" s="26"/>
      <c r="I654" s="11"/>
      <c r="J654" s="11"/>
    </row>
    <row r="655" spans="1:10" x14ac:dyDescent="0.25">
      <c r="A655" s="10"/>
      <c r="B655" s="10"/>
      <c r="C655" s="10"/>
      <c r="D655" s="12"/>
      <c r="E655" s="10"/>
      <c r="F655" s="39"/>
      <c r="G655" s="11"/>
      <c r="H655" s="26"/>
      <c r="I655" s="11"/>
      <c r="J655" s="11"/>
    </row>
    <row r="656" spans="1:10" x14ac:dyDescent="0.25">
      <c r="A656" s="10"/>
      <c r="B656" s="10"/>
      <c r="C656" s="10"/>
      <c r="D656" s="12"/>
      <c r="E656" s="10"/>
      <c r="F656" s="39"/>
      <c r="G656" s="11"/>
      <c r="H656" s="26"/>
      <c r="I656" s="11"/>
      <c r="J656" s="11"/>
    </row>
    <row r="657" spans="1:10" x14ac:dyDescent="0.25">
      <c r="A657" s="10"/>
      <c r="B657" s="10"/>
      <c r="C657" s="10"/>
      <c r="D657" s="12"/>
      <c r="E657" s="10"/>
      <c r="F657" s="39"/>
      <c r="G657" s="11"/>
      <c r="H657" s="26"/>
      <c r="I657" s="11"/>
      <c r="J657" s="11"/>
    </row>
    <row r="658" spans="1:10" x14ac:dyDescent="0.25">
      <c r="A658" s="10"/>
      <c r="B658" s="10"/>
      <c r="C658" s="10"/>
      <c r="D658" s="12"/>
      <c r="E658" s="10"/>
      <c r="F658" s="39"/>
      <c r="G658" s="11"/>
      <c r="H658" s="26"/>
      <c r="I658" s="11"/>
      <c r="J658" s="11"/>
    </row>
    <row r="659" spans="1:10" x14ac:dyDescent="0.25">
      <c r="A659" s="10"/>
      <c r="B659" s="10"/>
      <c r="C659" s="10"/>
      <c r="D659" s="12"/>
      <c r="E659" s="10"/>
      <c r="F659" s="39"/>
      <c r="G659" s="11"/>
      <c r="H659" s="26"/>
      <c r="I659" s="11"/>
      <c r="J659" s="11"/>
    </row>
    <row r="660" spans="1:10" x14ac:dyDescent="0.25">
      <c r="A660" s="10"/>
      <c r="B660" s="10"/>
      <c r="C660" s="10"/>
      <c r="D660" s="12"/>
      <c r="E660" s="10"/>
      <c r="F660" s="39"/>
      <c r="G660" s="11"/>
      <c r="H660" s="26"/>
      <c r="I660" s="11"/>
      <c r="J660" s="11"/>
    </row>
    <row r="661" spans="1:10" x14ac:dyDescent="0.25">
      <c r="A661" s="10"/>
      <c r="B661" s="10"/>
      <c r="C661" s="10"/>
      <c r="D661" s="12"/>
      <c r="E661" s="10"/>
      <c r="F661" s="39"/>
      <c r="G661" s="11"/>
      <c r="H661" s="26"/>
      <c r="I661" s="11"/>
      <c r="J661" s="11"/>
    </row>
    <row r="662" spans="1:10" x14ac:dyDescent="0.25">
      <c r="A662" s="10"/>
      <c r="B662" s="10"/>
      <c r="C662" s="10"/>
      <c r="D662" s="12"/>
      <c r="E662" s="10"/>
      <c r="F662" s="39"/>
      <c r="G662" s="11"/>
      <c r="H662" s="26"/>
      <c r="I662" s="11"/>
      <c r="J662" s="11"/>
    </row>
    <row r="663" spans="1:10" x14ac:dyDescent="0.25">
      <c r="A663" s="10"/>
      <c r="B663" s="10"/>
      <c r="C663" s="10"/>
      <c r="D663" s="12"/>
      <c r="E663" s="10"/>
      <c r="F663" s="39"/>
      <c r="G663" s="11"/>
      <c r="H663" s="26"/>
      <c r="I663" s="11"/>
      <c r="J663" s="11"/>
    </row>
    <row r="664" spans="1:10" x14ac:dyDescent="0.25">
      <c r="A664" s="10"/>
      <c r="B664" s="10"/>
      <c r="C664" s="10"/>
      <c r="D664" s="12"/>
      <c r="E664" s="10"/>
      <c r="F664" s="39"/>
      <c r="G664" s="11"/>
      <c r="H664" s="26"/>
      <c r="I664" s="11"/>
      <c r="J664" s="11"/>
    </row>
    <row r="665" spans="1:10" x14ac:dyDescent="0.25">
      <c r="A665" s="10"/>
      <c r="B665" s="10"/>
      <c r="C665" s="10"/>
      <c r="D665" s="12"/>
      <c r="E665" s="10"/>
      <c r="F665" s="39"/>
      <c r="G665" s="11"/>
      <c r="H665" s="26"/>
      <c r="I665" s="11"/>
      <c r="J665" s="11"/>
    </row>
    <row r="666" spans="1:10" x14ac:dyDescent="0.25">
      <c r="A666" s="10"/>
      <c r="B666" s="10"/>
      <c r="C666" s="10"/>
      <c r="D666" s="12"/>
      <c r="E666" s="10"/>
      <c r="F666" s="39"/>
      <c r="G666" s="11"/>
      <c r="H666" s="26"/>
      <c r="I666" s="11"/>
      <c r="J666" s="11"/>
    </row>
    <row r="667" spans="1:10" x14ac:dyDescent="0.25">
      <c r="A667" s="10"/>
      <c r="B667" s="10"/>
      <c r="C667" s="10"/>
      <c r="D667" s="12"/>
      <c r="E667" s="10"/>
      <c r="F667" s="39"/>
      <c r="G667" s="11"/>
      <c r="H667" s="26"/>
      <c r="I667" s="11"/>
      <c r="J667" s="11"/>
    </row>
    <row r="668" spans="1:10" x14ac:dyDescent="0.25">
      <c r="A668" s="10"/>
      <c r="B668" s="10"/>
      <c r="C668" s="10"/>
      <c r="D668" s="12"/>
      <c r="E668" s="10"/>
      <c r="F668" s="39"/>
      <c r="G668" s="11"/>
      <c r="H668" s="26"/>
      <c r="I668" s="11"/>
      <c r="J668" s="11"/>
    </row>
    <row r="669" spans="1:10" x14ac:dyDescent="0.25">
      <c r="A669" s="10"/>
      <c r="B669" s="10"/>
      <c r="C669" s="10"/>
      <c r="D669" s="12"/>
      <c r="E669" s="10"/>
      <c r="F669" s="39"/>
      <c r="G669" s="11"/>
      <c r="H669" s="26"/>
      <c r="I669" s="11"/>
      <c r="J669" s="11"/>
    </row>
    <row r="670" spans="1:10" x14ac:dyDescent="0.25">
      <c r="A670" s="10"/>
      <c r="B670" s="10"/>
      <c r="C670" s="10"/>
      <c r="D670" s="12"/>
      <c r="E670" s="10"/>
      <c r="F670" s="39"/>
      <c r="G670" s="11"/>
      <c r="H670" s="26"/>
      <c r="I670" s="11"/>
      <c r="J670" s="11"/>
    </row>
    <row r="671" spans="1:10" x14ac:dyDescent="0.25">
      <c r="A671" s="10"/>
      <c r="B671" s="10"/>
      <c r="C671" s="10"/>
      <c r="D671" s="12"/>
      <c r="E671" s="10"/>
      <c r="F671" s="39"/>
      <c r="G671" s="11"/>
      <c r="H671" s="26"/>
      <c r="I671" s="11"/>
      <c r="J671" s="11"/>
    </row>
    <row r="672" spans="1:10" x14ac:dyDescent="0.25">
      <c r="A672" s="10"/>
      <c r="B672" s="10"/>
      <c r="C672" s="10"/>
      <c r="D672" s="12"/>
      <c r="E672" s="10"/>
      <c r="F672" s="39"/>
      <c r="G672" s="11"/>
      <c r="H672" s="26"/>
      <c r="I672" s="11"/>
      <c r="J672" s="11"/>
    </row>
    <row r="673" spans="1:10" x14ac:dyDescent="0.25">
      <c r="A673" s="10"/>
      <c r="B673" s="10"/>
      <c r="C673" s="10"/>
      <c r="D673" s="12"/>
      <c r="E673" s="10"/>
      <c r="F673" s="39"/>
      <c r="G673" s="11"/>
      <c r="H673" s="26"/>
      <c r="I673" s="11"/>
      <c r="J673" s="11"/>
    </row>
    <row r="674" spans="1:10" x14ac:dyDescent="0.25">
      <c r="A674" s="10"/>
      <c r="B674" s="10"/>
      <c r="C674" s="10"/>
      <c r="D674" s="12"/>
      <c r="E674" s="10"/>
      <c r="F674" s="39"/>
      <c r="G674" s="11"/>
      <c r="H674" s="26"/>
      <c r="I674" s="11"/>
      <c r="J674" s="11"/>
    </row>
    <row r="675" spans="1:10" x14ac:dyDescent="0.25">
      <c r="A675" s="10"/>
      <c r="B675" s="10"/>
      <c r="C675" s="10"/>
      <c r="D675" s="12"/>
      <c r="E675" s="10"/>
      <c r="F675" s="39"/>
      <c r="G675" s="11"/>
      <c r="H675" s="26"/>
      <c r="I675" s="11"/>
      <c r="J675" s="11"/>
    </row>
    <row r="676" spans="1:10" x14ac:dyDescent="0.25">
      <c r="A676" s="10"/>
      <c r="B676" s="10"/>
      <c r="C676" s="10"/>
      <c r="D676" s="12"/>
      <c r="E676" s="10"/>
      <c r="F676" s="39"/>
      <c r="G676" s="11"/>
      <c r="H676" s="26"/>
      <c r="I676" s="11"/>
      <c r="J676" s="11"/>
    </row>
    <row r="677" spans="1:10" x14ac:dyDescent="0.25">
      <c r="A677" s="10"/>
      <c r="B677" s="10"/>
      <c r="C677" s="10"/>
      <c r="D677" s="12"/>
      <c r="E677" s="10"/>
      <c r="F677" s="39"/>
      <c r="G677" s="11"/>
      <c r="H677" s="26"/>
      <c r="I677" s="11"/>
      <c r="J677" s="11"/>
    </row>
    <row r="678" spans="1:10" x14ac:dyDescent="0.25">
      <c r="A678" s="10"/>
      <c r="B678" s="10"/>
      <c r="C678" s="10"/>
      <c r="D678" s="12"/>
      <c r="E678" s="10"/>
      <c r="F678" s="39"/>
      <c r="G678" s="11"/>
      <c r="H678" s="26"/>
      <c r="I678" s="11"/>
      <c r="J678" s="11"/>
    </row>
    <row r="679" spans="1:10" x14ac:dyDescent="0.25">
      <c r="A679" s="10"/>
      <c r="B679" s="10"/>
      <c r="C679" s="10"/>
      <c r="D679" s="12"/>
      <c r="E679" s="10"/>
      <c r="F679" s="39"/>
      <c r="G679" s="11"/>
      <c r="H679" s="26"/>
      <c r="I679" s="11"/>
      <c r="J679" s="11"/>
    </row>
    <row r="680" spans="1:10" x14ac:dyDescent="0.25">
      <c r="A680" s="10"/>
      <c r="B680" s="10"/>
      <c r="C680" s="10"/>
      <c r="D680" s="12"/>
      <c r="E680" s="10"/>
      <c r="F680" s="39"/>
      <c r="G680" s="11"/>
      <c r="H680" s="26"/>
      <c r="I680" s="11"/>
      <c r="J680" s="11"/>
    </row>
    <row r="681" spans="1:10" x14ac:dyDescent="0.25">
      <c r="A681" s="10"/>
      <c r="B681" s="10"/>
      <c r="C681" s="10"/>
      <c r="D681" s="12"/>
      <c r="E681" s="10"/>
      <c r="F681" s="39"/>
      <c r="G681" s="11"/>
      <c r="H681" s="26"/>
      <c r="I681" s="11"/>
      <c r="J681" s="11"/>
    </row>
    <row r="682" spans="1:10" x14ac:dyDescent="0.25">
      <c r="A682" s="10"/>
      <c r="B682" s="10"/>
      <c r="C682" s="10"/>
      <c r="D682" s="12"/>
      <c r="E682" s="10"/>
      <c r="F682" s="39"/>
      <c r="G682" s="11"/>
      <c r="H682" s="26"/>
      <c r="I682" s="11"/>
      <c r="J682" s="11"/>
    </row>
    <row r="683" spans="1:10" x14ac:dyDescent="0.25">
      <c r="A683" s="10"/>
      <c r="B683" s="10"/>
      <c r="C683" s="10"/>
      <c r="D683" s="12"/>
      <c r="E683" s="10"/>
      <c r="F683" s="39"/>
      <c r="G683" s="11"/>
      <c r="H683" s="26"/>
      <c r="I683" s="11"/>
      <c r="J683" s="11"/>
    </row>
    <row r="684" spans="1:10" x14ac:dyDescent="0.25">
      <c r="A684" s="10"/>
      <c r="B684" s="10"/>
      <c r="C684" s="10"/>
      <c r="D684" s="12"/>
      <c r="E684" s="10"/>
      <c r="F684" s="39"/>
      <c r="G684" s="11"/>
      <c r="H684" s="26"/>
      <c r="I684" s="11"/>
      <c r="J684" s="11"/>
    </row>
    <row r="685" spans="1:10" x14ac:dyDescent="0.25">
      <c r="A685" s="10"/>
      <c r="B685" s="10"/>
      <c r="C685" s="10"/>
      <c r="D685" s="12"/>
      <c r="E685" s="10"/>
      <c r="F685" s="39"/>
      <c r="G685" s="11"/>
      <c r="H685" s="26"/>
      <c r="I685" s="11"/>
      <c r="J685" s="11"/>
    </row>
    <row r="686" spans="1:10" x14ac:dyDescent="0.25">
      <c r="A686" s="10"/>
      <c r="B686" s="10"/>
      <c r="C686" s="10"/>
      <c r="D686" s="12"/>
      <c r="E686" s="10"/>
      <c r="F686" s="39"/>
      <c r="G686" s="11"/>
      <c r="H686" s="26"/>
      <c r="I686" s="11"/>
      <c r="J686" s="11"/>
    </row>
    <row r="687" spans="1:10" x14ac:dyDescent="0.25">
      <c r="A687" s="10"/>
      <c r="B687" s="10"/>
      <c r="C687" s="10"/>
      <c r="D687" s="12"/>
      <c r="E687" s="10"/>
      <c r="F687" s="39"/>
      <c r="G687" s="11"/>
      <c r="H687" s="26"/>
      <c r="I687" s="11"/>
      <c r="J687" s="11"/>
    </row>
    <row r="688" spans="1:10" x14ac:dyDescent="0.25">
      <c r="A688" s="10"/>
      <c r="B688" s="10"/>
      <c r="C688" s="10"/>
      <c r="D688" s="12"/>
      <c r="E688" s="10"/>
      <c r="F688" s="39"/>
      <c r="G688" s="11"/>
      <c r="H688" s="26"/>
      <c r="I688" s="11"/>
      <c r="J688" s="11"/>
    </row>
    <row r="689" spans="1:10" x14ac:dyDescent="0.25">
      <c r="A689" s="10"/>
      <c r="B689" s="10"/>
      <c r="C689" s="10"/>
      <c r="D689" s="12"/>
      <c r="E689" s="10"/>
      <c r="F689" s="39"/>
      <c r="G689" s="11"/>
      <c r="H689" s="26"/>
      <c r="I689" s="11"/>
      <c r="J689" s="11"/>
    </row>
    <row r="690" spans="1:10" x14ac:dyDescent="0.25">
      <c r="A690" s="10"/>
      <c r="B690" s="10"/>
      <c r="C690" s="10"/>
      <c r="D690" s="12"/>
      <c r="E690" s="10"/>
      <c r="F690" s="39"/>
      <c r="G690" s="11"/>
      <c r="H690" s="26"/>
      <c r="I690" s="11"/>
      <c r="J690" s="11"/>
    </row>
    <row r="691" spans="1:10" x14ac:dyDescent="0.25">
      <c r="A691" s="10"/>
      <c r="B691" s="10"/>
      <c r="C691" s="10"/>
      <c r="D691" s="12"/>
      <c r="E691" s="10"/>
      <c r="F691" s="39"/>
      <c r="G691" s="11"/>
      <c r="H691" s="26"/>
      <c r="I691" s="11"/>
      <c r="J691" s="11"/>
    </row>
    <row r="692" spans="1:10" x14ac:dyDescent="0.25">
      <c r="A692" s="10"/>
      <c r="B692" s="10"/>
      <c r="C692" s="10"/>
      <c r="D692" s="12"/>
      <c r="E692" s="10"/>
      <c r="F692" s="39"/>
      <c r="G692" s="11"/>
      <c r="H692" s="26"/>
      <c r="I692" s="11"/>
      <c r="J692" s="11"/>
    </row>
    <row r="693" spans="1:10" x14ac:dyDescent="0.25">
      <c r="A693" s="10"/>
      <c r="B693" s="10"/>
      <c r="C693" s="10"/>
      <c r="D693" s="12"/>
      <c r="E693" s="10"/>
      <c r="F693" s="39"/>
      <c r="G693" s="11"/>
      <c r="H693" s="26"/>
      <c r="I693" s="11"/>
      <c r="J693" s="11"/>
    </row>
    <row r="694" spans="1:10" x14ac:dyDescent="0.25">
      <c r="A694" s="10"/>
      <c r="B694" s="10"/>
      <c r="C694" s="10"/>
      <c r="D694" s="12"/>
      <c r="E694" s="10"/>
      <c r="F694" s="39"/>
      <c r="G694" s="11"/>
      <c r="H694" s="26"/>
      <c r="I694" s="11"/>
      <c r="J694" s="11"/>
    </row>
    <row r="695" spans="1:10" x14ac:dyDescent="0.25">
      <c r="A695" s="10"/>
      <c r="B695" s="10"/>
      <c r="C695" s="10"/>
      <c r="D695" s="12"/>
      <c r="E695" s="10"/>
      <c r="F695" s="39"/>
      <c r="G695" s="11"/>
      <c r="H695" s="26"/>
      <c r="I695" s="11"/>
      <c r="J695" s="11"/>
    </row>
    <row r="696" spans="1:10" x14ac:dyDescent="0.25">
      <c r="A696" s="10"/>
      <c r="B696" s="10"/>
      <c r="C696" s="10"/>
      <c r="D696" s="12"/>
      <c r="E696" s="10"/>
      <c r="F696" s="39"/>
      <c r="G696" s="11"/>
      <c r="H696" s="26"/>
      <c r="I696" s="11"/>
      <c r="J696" s="11"/>
    </row>
    <row r="697" spans="1:10" x14ac:dyDescent="0.25">
      <c r="A697" s="10"/>
      <c r="B697" s="10"/>
      <c r="C697" s="10"/>
      <c r="D697" s="12"/>
      <c r="E697" s="10"/>
      <c r="F697" s="39"/>
      <c r="G697" s="11"/>
      <c r="H697" s="26"/>
      <c r="I697" s="11"/>
      <c r="J697" s="11"/>
    </row>
    <row r="698" spans="1:10" x14ac:dyDescent="0.25">
      <c r="A698" s="10"/>
      <c r="B698" s="10"/>
      <c r="C698" s="10"/>
      <c r="D698" s="12"/>
      <c r="E698" s="10"/>
      <c r="F698" s="39"/>
      <c r="G698" s="11"/>
      <c r="H698" s="26"/>
      <c r="I698" s="11"/>
      <c r="J698" s="11"/>
    </row>
    <row r="699" spans="1:10" x14ac:dyDescent="0.25">
      <c r="A699" s="10"/>
      <c r="B699" s="10"/>
      <c r="C699" s="10"/>
      <c r="D699" s="12"/>
      <c r="E699" s="10"/>
      <c r="F699" s="39"/>
      <c r="G699" s="11"/>
      <c r="H699" s="26"/>
      <c r="I699" s="11"/>
      <c r="J699" s="11"/>
    </row>
    <row r="700" spans="1:10" x14ac:dyDescent="0.25">
      <c r="A700" s="10"/>
      <c r="B700" s="10"/>
      <c r="C700" s="10"/>
      <c r="D700" s="12"/>
      <c r="E700" s="10"/>
      <c r="F700" s="39"/>
      <c r="G700" s="11"/>
      <c r="H700" s="26"/>
      <c r="I700" s="11"/>
      <c r="J700" s="11"/>
    </row>
    <row r="701" spans="1:10" x14ac:dyDescent="0.25">
      <c r="A701" s="10"/>
      <c r="B701" s="10"/>
      <c r="C701" s="10"/>
      <c r="D701" s="12"/>
      <c r="E701" s="10"/>
      <c r="F701" s="39"/>
      <c r="G701" s="11"/>
      <c r="H701" s="26"/>
      <c r="I701" s="11"/>
      <c r="J701" s="11"/>
    </row>
    <row r="702" spans="1:10" x14ac:dyDescent="0.25">
      <c r="A702" s="10"/>
      <c r="B702" s="10"/>
      <c r="C702" s="10"/>
      <c r="D702" s="12"/>
      <c r="E702" s="10"/>
      <c r="F702" s="39"/>
      <c r="G702" s="11"/>
      <c r="H702" s="26"/>
      <c r="I702" s="11"/>
      <c r="J702" s="11"/>
    </row>
    <row r="703" spans="1:10" x14ac:dyDescent="0.25">
      <c r="A703" s="10"/>
      <c r="B703" s="10"/>
      <c r="C703" s="10"/>
      <c r="D703" s="12"/>
      <c r="E703" s="10"/>
      <c r="F703" s="39"/>
      <c r="G703" s="11"/>
      <c r="H703" s="26"/>
      <c r="I703" s="11"/>
      <c r="J703" s="11"/>
    </row>
    <row r="704" spans="1:10" x14ac:dyDescent="0.25">
      <c r="A704" s="10"/>
      <c r="B704" s="10"/>
      <c r="C704" s="10"/>
      <c r="D704" s="12"/>
      <c r="E704" s="10"/>
      <c r="F704" s="39"/>
      <c r="G704" s="11"/>
      <c r="H704" s="26"/>
      <c r="I704" s="11"/>
      <c r="J704" s="11"/>
    </row>
    <row r="705" spans="1:10" x14ac:dyDescent="0.25">
      <c r="A705" s="10"/>
      <c r="B705" s="10"/>
      <c r="C705" s="10"/>
      <c r="D705" s="12"/>
      <c r="E705" s="10"/>
      <c r="F705" s="39"/>
      <c r="G705" s="11"/>
      <c r="H705" s="26"/>
      <c r="I705" s="11"/>
      <c r="J705" s="11"/>
    </row>
    <row r="706" spans="1:10" x14ac:dyDescent="0.25">
      <c r="A706" s="10"/>
      <c r="B706" s="10"/>
      <c r="C706" s="10"/>
      <c r="D706" s="12"/>
      <c r="E706" s="10"/>
      <c r="F706" s="39"/>
      <c r="G706" s="11"/>
      <c r="H706" s="26"/>
      <c r="I706" s="11"/>
      <c r="J706" s="11"/>
    </row>
    <row r="707" spans="1:10" x14ac:dyDescent="0.25">
      <c r="A707" s="10"/>
      <c r="B707" s="10"/>
      <c r="C707" s="10"/>
      <c r="D707" s="12"/>
      <c r="E707" s="10"/>
      <c r="F707" s="39"/>
      <c r="G707" s="11"/>
      <c r="H707" s="26"/>
      <c r="I707" s="11"/>
      <c r="J707" s="11"/>
    </row>
    <row r="708" spans="1:10" x14ac:dyDescent="0.25">
      <c r="A708" s="10"/>
      <c r="B708" s="10"/>
      <c r="C708" s="10"/>
      <c r="D708" s="12"/>
      <c r="E708" s="10"/>
      <c r="F708" s="39"/>
      <c r="G708" s="11"/>
      <c r="H708" s="26"/>
      <c r="I708" s="11"/>
      <c r="J708" s="11"/>
    </row>
    <row r="709" spans="1:10" x14ac:dyDescent="0.25">
      <c r="A709" s="10"/>
      <c r="B709" s="10"/>
      <c r="C709" s="10"/>
      <c r="D709" s="12"/>
      <c r="E709" s="10"/>
      <c r="F709" s="39"/>
      <c r="G709" s="11"/>
      <c r="H709" s="26"/>
      <c r="I709" s="11"/>
      <c r="J709" s="11"/>
    </row>
    <row r="710" spans="1:10" x14ac:dyDescent="0.25">
      <c r="A710" s="10"/>
      <c r="B710" s="10"/>
      <c r="C710" s="10"/>
      <c r="D710" s="12"/>
      <c r="E710" s="10"/>
      <c r="F710" s="39"/>
      <c r="G710" s="11"/>
      <c r="H710" s="26"/>
      <c r="I710" s="11"/>
      <c r="J710" s="11"/>
    </row>
    <row r="711" spans="1:10" x14ac:dyDescent="0.25">
      <c r="A711" s="10"/>
      <c r="B711" s="10"/>
      <c r="C711" s="10"/>
      <c r="D711" s="12"/>
      <c r="E711" s="10"/>
      <c r="F711" s="39"/>
      <c r="G711" s="11"/>
      <c r="H711" s="26"/>
      <c r="I711" s="11"/>
      <c r="J711" s="11"/>
    </row>
    <row r="712" spans="1:10" x14ac:dyDescent="0.25">
      <c r="A712" s="10"/>
      <c r="B712" s="10"/>
      <c r="C712" s="10"/>
      <c r="D712" s="12"/>
      <c r="E712" s="10"/>
      <c r="F712" s="39"/>
      <c r="G712" s="11"/>
      <c r="H712" s="26"/>
      <c r="I712" s="11"/>
      <c r="J712" s="11"/>
    </row>
    <row r="713" spans="1:10" x14ac:dyDescent="0.25">
      <c r="A713" s="10"/>
      <c r="B713" s="10"/>
      <c r="C713" s="10"/>
      <c r="D713" s="12"/>
      <c r="E713" s="10"/>
      <c r="F713" s="39"/>
      <c r="G713" s="11"/>
      <c r="H713" s="26"/>
      <c r="I713" s="11"/>
      <c r="J713" s="11"/>
    </row>
    <row r="714" spans="1:10" x14ac:dyDescent="0.25">
      <c r="A714" s="10"/>
      <c r="B714" s="10"/>
      <c r="C714" s="10"/>
      <c r="D714" s="12"/>
      <c r="E714" s="10"/>
      <c r="F714" s="39"/>
      <c r="G714" s="11"/>
      <c r="H714" s="26"/>
      <c r="I714" s="11"/>
      <c r="J714" s="11"/>
    </row>
    <row r="715" spans="1:10" x14ac:dyDescent="0.25">
      <c r="A715" s="10"/>
      <c r="B715" s="10"/>
      <c r="C715" s="10"/>
      <c r="D715" s="12"/>
      <c r="E715" s="10"/>
      <c r="F715" s="39"/>
      <c r="G715" s="11"/>
      <c r="H715" s="26"/>
      <c r="I715" s="11"/>
      <c r="J715" s="11"/>
    </row>
    <row r="716" spans="1:10" x14ac:dyDescent="0.25">
      <c r="A716" s="10"/>
      <c r="B716" s="10"/>
      <c r="C716" s="10"/>
      <c r="D716" s="12"/>
      <c r="E716" s="10"/>
      <c r="F716" s="39"/>
      <c r="G716" s="11"/>
      <c r="H716" s="26"/>
      <c r="I716" s="11"/>
      <c r="J716" s="11"/>
    </row>
    <row r="717" spans="1:10" x14ac:dyDescent="0.25">
      <c r="A717" s="10"/>
      <c r="B717" s="10"/>
      <c r="C717" s="10"/>
      <c r="D717" s="12"/>
      <c r="E717" s="10"/>
      <c r="F717" s="39"/>
      <c r="G717" s="11"/>
      <c r="H717" s="26"/>
      <c r="I717" s="11"/>
      <c r="J717" s="11"/>
    </row>
    <row r="718" spans="1:10" x14ac:dyDescent="0.25">
      <c r="A718" s="10"/>
      <c r="B718" s="10"/>
      <c r="C718" s="10"/>
      <c r="D718" s="12"/>
      <c r="E718" s="10"/>
      <c r="F718" s="39"/>
      <c r="G718" s="11"/>
      <c r="H718" s="26"/>
      <c r="I718" s="11"/>
      <c r="J718" s="11"/>
    </row>
    <row r="719" spans="1:10" x14ac:dyDescent="0.25">
      <c r="A719" s="10"/>
      <c r="B719" s="10"/>
      <c r="C719" s="10"/>
      <c r="D719" s="12"/>
      <c r="E719" s="10"/>
      <c r="F719" s="39"/>
      <c r="G719" s="11"/>
      <c r="H719" s="26"/>
      <c r="I719" s="11"/>
      <c r="J719" s="11"/>
    </row>
    <row r="720" spans="1:10" x14ac:dyDescent="0.25">
      <c r="A720" s="10"/>
      <c r="B720" s="10"/>
      <c r="C720" s="10"/>
      <c r="D720" s="12"/>
      <c r="E720" s="10"/>
      <c r="F720" s="39"/>
      <c r="G720" s="11"/>
      <c r="H720" s="26"/>
      <c r="I720" s="11"/>
      <c r="J720" s="11"/>
    </row>
    <row r="721" spans="1:10" x14ac:dyDescent="0.25">
      <c r="A721" s="10"/>
      <c r="B721" s="10"/>
      <c r="C721" s="10"/>
      <c r="D721" s="12"/>
      <c r="E721" s="10"/>
      <c r="F721" s="39"/>
      <c r="G721" s="11"/>
      <c r="H721" s="26"/>
      <c r="I721" s="11"/>
      <c r="J721" s="11"/>
    </row>
    <row r="722" spans="1:10" x14ac:dyDescent="0.25">
      <c r="A722" s="10"/>
      <c r="B722" s="10"/>
      <c r="C722" s="10"/>
      <c r="D722" s="12"/>
      <c r="E722" s="10"/>
      <c r="F722" s="39"/>
      <c r="G722" s="11"/>
      <c r="H722" s="26"/>
      <c r="I722" s="11"/>
      <c r="J722" s="11"/>
    </row>
    <row r="723" spans="1:10" x14ac:dyDescent="0.25">
      <c r="A723" s="10"/>
      <c r="B723" s="10"/>
      <c r="C723" s="10"/>
      <c r="D723" s="12"/>
      <c r="E723" s="10"/>
      <c r="F723" s="39"/>
      <c r="G723" s="11"/>
      <c r="H723" s="26"/>
      <c r="I723" s="11"/>
      <c r="J723" s="11"/>
    </row>
    <row r="724" spans="1:10" x14ac:dyDescent="0.25">
      <c r="A724" s="10"/>
      <c r="B724" s="10"/>
      <c r="C724" s="10"/>
      <c r="D724" s="12"/>
      <c r="E724" s="10"/>
      <c r="F724" s="39"/>
      <c r="G724" s="11"/>
      <c r="H724" s="26"/>
      <c r="I724" s="11"/>
      <c r="J724" s="11"/>
    </row>
    <row r="725" spans="1:10" x14ac:dyDescent="0.25">
      <c r="A725" s="10"/>
      <c r="B725" s="10"/>
      <c r="C725" s="10"/>
      <c r="D725" s="12"/>
      <c r="E725" s="10"/>
      <c r="F725" s="39"/>
      <c r="G725" s="11"/>
      <c r="H725" s="26"/>
      <c r="I725" s="11"/>
      <c r="J725" s="11"/>
    </row>
    <row r="726" spans="1:10" x14ac:dyDescent="0.25">
      <c r="A726" s="10"/>
      <c r="B726" s="10"/>
      <c r="C726" s="10"/>
      <c r="D726" s="12"/>
      <c r="E726" s="10"/>
      <c r="F726" s="39"/>
      <c r="G726" s="11"/>
      <c r="H726" s="26"/>
      <c r="I726" s="11"/>
      <c r="J726" s="11"/>
    </row>
    <row r="727" spans="1:10" x14ac:dyDescent="0.25">
      <c r="A727" s="10"/>
      <c r="B727" s="10"/>
      <c r="C727" s="10"/>
      <c r="D727" s="12"/>
      <c r="E727" s="10"/>
      <c r="F727" s="39"/>
      <c r="G727" s="11"/>
      <c r="H727" s="26"/>
      <c r="I727" s="11"/>
      <c r="J727" s="11"/>
    </row>
    <row r="728" spans="1:10" x14ac:dyDescent="0.25">
      <c r="A728" s="10"/>
      <c r="B728" s="10"/>
      <c r="C728" s="10"/>
      <c r="D728" s="12"/>
      <c r="E728" s="10"/>
      <c r="F728" s="39"/>
      <c r="G728" s="11"/>
      <c r="H728" s="26"/>
      <c r="I728" s="11"/>
      <c r="J728" s="11"/>
    </row>
    <row r="729" spans="1:10" x14ac:dyDescent="0.25">
      <c r="A729" s="10"/>
      <c r="B729" s="10"/>
      <c r="C729" s="10"/>
      <c r="D729" s="12"/>
      <c r="E729" s="10"/>
      <c r="F729" s="39"/>
      <c r="G729" s="11"/>
      <c r="H729" s="26"/>
      <c r="I729" s="11"/>
      <c r="J729" s="11"/>
    </row>
    <row r="730" spans="1:10" x14ac:dyDescent="0.25">
      <c r="A730" s="10"/>
      <c r="B730" s="10"/>
      <c r="C730" s="10"/>
      <c r="D730" s="12"/>
      <c r="E730" s="10"/>
      <c r="F730" s="39"/>
      <c r="G730" s="11"/>
      <c r="H730" s="26"/>
      <c r="I730" s="11"/>
      <c r="J730" s="11"/>
    </row>
    <row r="731" spans="1:10" x14ac:dyDescent="0.25">
      <c r="A731" s="10"/>
      <c r="B731" s="10"/>
      <c r="C731" s="10"/>
      <c r="D731" s="12"/>
      <c r="E731" s="10"/>
      <c r="F731" s="39"/>
      <c r="G731" s="11"/>
      <c r="H731" s="26"/>
      <c r="I731" s="11"/>
      <c r="J731" s="11"/>
    </row>
    <row r="732" spans="1:10" x14ac:dyDescent="0.25">
      <c r="A732" s="10"/>
      <c r="B732" s="10"/>
      <c r="C732" s="10"/>
      <c r="D732" s="12"/>
      <c r="E732" s="10"/>
      <c r="F732" s="39"/>
      <c r="G732" s="11"/>
      <c r="H732" s="26"/>
      <c r="I732" s="11"/>
      <c r="J732" s="11"/>
    </row>
    <row r="733" spans="1:10" x14ac:dyDescent="0.25">
      <c r="A733" s="10"/>
      <c r="B733" s="10"/>
      <c r="C733" s="10"/>
      <c r="D733" s="12"/>
      <c r="E733" s="10"/>
      <c r="F733" s="39"/>
      <c r="G733" s="11"/>
      <c r="H733" s="26"/>
      <c r="I733" s="11"/>
      <c r="J733" s="11"/>
    </row>
    <row r="734" spans="1:10" x14ac:dyDescent="0.25">
      <c r="A734" s="10"/>
      <c r="B734" s="10"/>
      <c r="C734" s="10"/>
      <c r="D734" s="12"/>
      <c r="E734" s="10"/>
      <c r="F734" s="39"/>
      <c r="G734" s="11"/>
      <c r="H734" s="26"/>
      <c r="I734" s="11"/>
      <c r="J734" s="11"/>
    </row>
    <row r="735" spans="1:10" x14ac:dyDescent="0.25">
      <c r="A735" s="10"/>
      <c r="B735" s="10"/>
      <c r="C735" s="10"/>
      <c r="D735" s="12"/>
      <c r="E735" s="10"/>
      <c r="F735" s="39"/>
      <c r="G735" s="11"/>
      <c r="H735" s="26"/>
      <c r="I735" s="11"/>
      <c r="J735" s="11"/>
    </row>
    <row r="736" spans="1:10" x14ac:dyDescent="0.25">
      <c r="A736" s="10"/>
      <c r="B736" s="10"/>
      <c r="C736" s="10"/>
      <c r="D736" s="12"/>
      <c r="E736" s="10"/>
      <c r="F736" s="39"/>
      <c r="G736" s="11"/>
      <c r="H736" s="26"/>
      <c r="I736" s="11"/>
      <c r="J736" s="11"/>
    </row>
    <row r="737" spans="1:10" x14ac:dyDescent="0.25">
      <c r="A737" s="10"/>
      <c r="B737" s="10"/>
      <c r="C737" s="10"/>
      <c r="D737" s="12"/>
      <c r="E737" s="10"/>
      <c r="F737" s="39"/>
      <c r="G737" s="11"/>
      <c r="H737" s="26"/>
      <c r="I737" s="11"/>
      <c r="J737" s="11"/>
    </row>
    <row r="738" spans="1:10" x14ac:dyDescent="0.25">
      <c r="A738" s="10"/>
      <c r="B738" s="10"/>
      <c r="C738" s="10"/>
      <c r="D738" s="12"/>
      <c r="E738" s="10"/>
      <c r="F738" s="39"/>
      <c r="G738" s="11"/>
      <c r="H738" s="26"/>
      <c r="I738" s="11"/>
      <c r="J738" s="11"/>
    </row>
    <row r="739" spans="1:10" x14ac:dyDescent="0.25">
      <c r="A739" s="10"/>
      <c r="B739" s="10"/>
      <c r="C739" s="10"/>
      <c r="D739" s="12"/>
      <c r="E739" s="10"/>
      <c r="F739" s="39"/>
      <c r="G739" s="11"/>
      <c r="H739" s="26"/>
      <c r="I739" s="11"/>
      <c r="J739" s="11"/>
    </row>
    <row r="740" spans="1:10" x14ac:dyDescent="0.25">
      <c r="A740" s="10"/>
      <c r="B740" s="10"/>
      <c r="C740" s="10"/>
      <c r="D740" s="12"/>
      <c r="E740" s="10"/>
      <c r="F740" s="39"/>
      <c r="G740" s="11"/>
      <c r="H740" s="26"/>
      <c r="I740" s="11"/>
      <c r="J740" s="11"/>
    </row>
    <row r="741" spans="1:10" x14ac:dyDescent="0.25">
      <c r="A741" s="10"/>
      <c r="B741" s="10"/>
      <c r="C741" s="10"/>
      <c r="D741" s="12"/>
      <c r="E741" s="10"/>
      <c r="F741" s="39"/>
      <c r="G741" s="11"/>
      <c r="H741" s="26"/>
      <c r="I741" s="11"/>
      <c r="J741" s="11"/>
    </row>
    <row r="742" spans="1:10" x14ac:dyDescent="0.25">
      <c r="A742" s="10"/>
      <c r="B742" s="10"/>
      <c r="C742" s="10"/>
      <c r="D742" s="12"/>
      <c r="E742" s="10"/>
      <c r="F742" s="39"/>
      <c r="G742" s="11"/>
      <c r="H742" s="26"/>
      <c r="I742" s="11"/>
      <c r="J742" s="11"/>
    </row>
    <row r="743" spans="1:10" x14ac:dyDescent="0.25">
      <c r="A743" s="10"/>
      <c r="B743" s="10"/>
      <c r="C743" s="10"/>
      <c r="D743" s="12"/>
      <c r="E743" s="10"/>
      <c r="F743" s="39"/>
      <c r="G743" s="11"/>
      <c r="H743" s="26"/>
      <c r="I743" s="11"/>
      <c r="J743" s="11"/>
    </row>
    <row r="744" spans="1:10" x14ac:dyDescent="0.25">
      <c r="A744" s="10"/>
      <c r="B744" s="10"/>
      <c r="C744" s="10"/>
      <c r="D744" s="12"/>
      <c r="E744" s="10"/>
      <c r="F744" s="39"/>
      <c r="G744" s="11"/>
      <c r="H744" s="26"/>
      <c r="I744" s="11"/>
      <c r="J744" s="11"/>
    </row>
    <row r="745" spans="1:10" x14ac:dyDescent="0.25">
      <c r="A745" s="10"/>
      <c r="B745" s="10"/>
      <c r="C745" s="10"/>
      <c r="D745" s="12"/>
      <c r="E745" s="10"/>
      <c r="F745" s="39"/>
      <c r="G745" s="11"/>
      <c r="H745" s="26"/>
      <c r="I745" s="11"/>
      <c r="J745" s="11"/>
    </row>
    <row r="746" spans="1:10" x14ac:dyDescent="0.25">
      <c r="A746" s="10"/>
      <c r="B746" s="10"/>
      <c r="C746" s="10"/>
      <c r="D746" s="12"/>
      <c r="E746" s="10"/>
      <c r="F746" s="39"/>
      <c r="G746" s="11"/>
      <c r="H746" s="26"/>
      <c r="I746" s="11"/>
      <c r="J746" s="11"/>
    </row>
    <row r="747" spans="1:10" x14ac:dyDescent="0.25">
      <c r="A747" s="10"/>
      <c r="B747" s="10"/>
      <c r="C747" s="10"/>
      <c r="D747" s="12"/>
      <c r="E747" s="10"/>
      <c r="F747" s="39"/>
      <c r="G747" s="11"/>
      <c r="H747" s="26"/>
      <c r="I747" s="11"/>
      <c r="J747" s="11"/>
    </row>
    <row r="748" spans="1:10" x14ac:dyDescent="0.25">
      <c r="A748" s="10"/>
      <c r="B748" s="10"/>
      <c r="C748" s="10"/>
      <c r="D748" s="12"/>
      <c r="E748" s="10"/>
      <c r="F748" s="39"/>
      <c r="G748" s="11"/>
      <c r="H748" s="26"/>
      <c r="I748" s="11"/>
      <c r="J748" s="11"/>
    </row>
    <row r="749" spans="1:10" x14ac:dyDescent="0.25">
      <c r="A749" s="10"/>
      <c r="B749" s="10"/>
      <c r="C749" s="10"/>
      <c r="D749" s="12"/>
      <c r="E749" s="10"/>
      <c r="F749" s="39"/>
      <c r="G749" s="11"/>
      <c r="H749" s="26"/>
      <c r="I749" s="11"/>
      <c r="J749" s="11"/>
    </row>
    <row r="750" spans="1:10" x14ac:dyDescent="0.25">
      <c r="A750" s="10"/>
      <c r="B750" s="10"/>
      <c r="C750" s="10"/>
      <c r="D750" s="12"/>
      <c r="E750" s="10"/>
      <c r="F750" s="39"/>
      <c r="G750" s="11"/>
      <c r="H750" s="26"/>
      <c r="I750" s="11"/>
      <c r="J750" s="11"/>
    </row>
    <row r="751" spans="1:10" x14ac:dyDescent="0.25">
      <c r="A751" s="10"/>
      <c r="B751" s="10"/>
      <c r="C751" s="10"/>
      <c r="D751" s="12"/>
      <c r="E751" s="10"/>
      <c r="F751" s="39"/>
      <c r="G751" s="11"/>
      <c r="H751" s="26"/>
      <c r="I751" s="11"/>
      <c r="J751" s="11"/>
    </row>
    <row r="752" spans="1:10" x14ac:dyDescent="0.25">
      <c r="A752" s="10"/>
      <c r="B752" s="10"/>
      <c r="C752" s="10"/>
      <c r="D752" s="12"/>
      <c r="E752" s="10"/>
      <c r="F752" s="39"/>
      <c r="G752" s="11"/>
      <c r="H752" s="26"/>
      <c r="I752" s="11"/>
      <c r="J752" s="11"/>
    </row>
    <row r="753" spans="1:10" x14ac:dyDescent="0.25">
      <c r="A753" s="10"/>
      <c r="B753" s="10"/>
      <c r="C753" s="10"/>
      <c r="D753" s="12"/>
      <c r="E753" s="10"/>
      <c r="F753" s="39"/>
      <c r="G753" s="11"/>
      <c r="H753" s="26"/>
      <c r="I753" s="11"/>
      <c r="J753" s="11"/>
    </row>
    <row r="754" spans="1:10" x14ac:dyDescent="0.25">
      <c r="A754" s="10"/>
      <c r="B754" s="10"/>
      <c r="C754" s="10"/>
      <c r="D754" s="12"/>
      <c r="E754" s="10"/>
      <c r="F754" s="39"/>
      <c r="G754" s="11"/>
      <c r="H754" s="26"/>
      <c r="I754" s="11"/>
      <c r="J754" s="11"/>
    </row>
    <row r="755" spans="1:10" x14ac:dyDescent="0.25">
      <c r="A755" s="10"/>
      <c r="B755" s="10"/>
      <c r="C755" s="10"/>
      <c r="D755" s="12"/>
      <c r="E755" s="10"/>
      <c r="F755" s="39"/>
      <c r="G755" s="11"/>
      <c r="H755" s="26"/>
      <c r="I755" s="11"/>
      <c r="J755" s="11"/>
    </row>
    <row r="756" spans="1:10" x14ac:dyDescent="0.25">
      <c r="A756" s="10"/>
      <c r="B756" s="10"/>
      <c r="C756" s="10"/>
      <c r="D756" s="12"/>
      <c r="E756" s="10"/>
      <c r="F756" s="39"/>
      <c r="G756" s="11"/>
      <c r="H756" s="26"/>
      <c r="I756" s="11"/>
      <c r="J756" s="11"/>
    </row>
    <row r="757" spans="1:10" x14ac:dyDescent="0.25">
      <c r="A757" s="10"/>
      <c r="B757" s="10"/>
      <c r="C757" s="10"/>
      <c r="D757" s="12"/>
      <c r="E757" s="10"/>
      <c r="F757" s="39"/>
      <c r="G757" s="11"/>
      <c r="H757" s="26"/>
      <c r="I757" s="11"/>
      <c r="J757" s="11"/>
    </row>
    <row r="758" spans="1:10" x14ac:dyDescent="0.25">
      <c r="A758" s="10"/>
      <c r="B758" s="10"/>
      <c r="C758" s="10"/>
      <c r="D758" s="12"/>
      <c r="E758" s="10"/>
      <c r="F758" s="39"/>
      <c r="G758" s="11"/>
      <c r="H758" s="26"/>
      <c r="I758" s="11"/>
      <c r="J758" s="11"/>
    </row>
    <row r="759" spans="1:10" x14ac:dyDescent="0.25">
      <c r="A759" s="10"/>
      <c r="B759" s="10"/>
      <c r="C759" s="10"/>
      <c r="D759" s="12"/>
      <c r="E759" s="10"/>
      <c r="F759" s="39"/>
      <c r="G759" s="11"/>
      <c r="H759" s="26"/>
      <c r="I759" s="11"/>
      <c r="J759" s="11"/>
    </row>
    <row r="760" spans="1:10" x14ac:dyDescent="0.25">
      <c r="A760" s="10"/>
      <c r="B760" s="10"/>
      <c r="C760" s="10"/>
      <c r="D760" s="12"/>
      <c r="E760" s="10"/>
      <c r="F760" s="39"/>
      <c r="G760" s="11"/>
      <c r="H760" s="26"/>
      <c r="I760" s="11"/>
      <c r="J760" s="11"/>
    </row>
    <row r="761" spans="1:10" x14ac:dyDescent="0.25">
      <c r="A761" s="10"/>
      <c r="B761" s="10"/>
      <c r="C761" s="10"/>
      <c r="D761" s="12"/>
      <c r="E761" s="10"/>
      <c r="F761" s="39"/>
      <c r="G761" s="11"/>
      <c r="H761" s="26"/>
      <c r="I761" s="11"/>
      <c r="J761" s="11"/>
    </row>
    <row r="762" spans="1:10" x14ac:dyDescent="0.25">
      <c r="A762" s="10"/>
      <c r="B762" s="10"/>
      <c r="C762" s="10"/>
      <c r="D762" s="12"/>
      <c r="E762" s="10"/>
      <c r="F762" s="39"/>
      <c r="G762" s="11"/>
      <c r="H762" s="26"/>
      <c r="I762" s="11"/>
      <c r="J762" s="11"/>
    </row>
    <row r="763" spans="1:10" x14ac:dyDescent="0.25">
      <c r="A763" s="10"/>
      <c r="B763" s="10"/>
      <c r="C763" s="10"/>
      <c r="D763" s="12"/>
      <c r="E763" s="10"/>
      <c r="F763" s="39"/>
      <c r="G763" s="11"/>
      <c r="H763" s="26"/>
      <c r="I763" s="11"/>
      <c r="J763" s="11"/>
    </row>
    <row r="764" spans="1:10" x14ac:dyDescent="0.25">
      <c r="A764" s="10"/>
      <c r="B764" s="10"/>
      <c r="C764" s="10"/>
      <c r="D764" s="12"/>
      <c r="E764" s="10"/>
      <c r="F764" s="39"/>
      <c r="G764" s="11"/>
      <c r="H764" s="26"/>
      <c r="I764" s="11"/>
      <c r="J764" s="11"/>
    </row>
    <row r="765" spans="1:10" x14ac:dyDescent="0.25">
      <c r="A765" s="10"/>
      <c r="B765" s="10"/>
      <c r="C765" s="10"/>
      <c r="D765" s="12"/>
      <c r="E765" s="10"/>
      <c r="F765" s="39"/>
      <c r="G765" s="11"/>
      <c r="H765" s="26"/>
      <c r="I765" s="11"/>
      <c r="J765" s="11"/>
    </row>
    <row r="766" spans="1:10" x14ac:dyDescent="0.25">
      <c r="A766" s="10"/>
      <c r="B766" s="10"/>
      <c r="C766" s="10"/>
      <c r="D766" s="12"/>
      <c r="E766" s="10"/>
      <c r="F766" s="39"/>
      <c r="G766" s="11"/>
      <c r="H766" s="26"/>
      <c r="I766" s="11"/>
      <c r="J766" s="11"/>
    </row>
    <row r="767" spans="1:10" x14ac:dyDescent="0.25">
      <c r="A767" s="10"/>
      <c r="B767" s="10"/>
      <c r="C767" s="10"/>
      <c r="D767" s="12"/>
      <c r="E767" s="10"/>
      <c r="F767" s="39"/>
      <c r="G767" s="11"/>
      <c r="H767" s="26"/>
      <c r="I767" s="11"/>
      <c r="J767" s="11"/>
    </row>
    <row r="768" spans="1:10" x14ac:dyDescent="0.25">
      <c r="A768" s="10"/>
      <c r="B768" s="10"/>
      <c r="C768" s="10"/>
      <c r="D768" s="12"/>
      <c r="E768" s="10"/>
      <c r="F768" s="39"/>
      <c r="G768" s="11"/>
      <c r="H768" s="26"/>
      <c r="I768" s="11"/>
      <c r="J768" s="11"/>
    </row>
    <row r="769" spans="1:10" x14ac:dyDescent="0.25">
      <c r="A769" s="10"/>
      <c r="B769" s="10"/>
      <c r="C769" s="10"/>
      <c r="D769" s="12"/>
      <c r="E769" s="10"/>
      <c r="F769" s="39"/>
      <c r="G769" s="11"/>
      <c r="H769" s="26"/>
      <c r="I769" s="11"/>
      <c r="J769" s="11"/>
    </row>
    <row r="770" spans="1:10" x14ac:dyDescent="0.25">
      <c r="A770" s="10"/>
      <c r="B770" s="10"/>
      <c r="C770" s="10"/>
      <c r="D770" s="12"/>
      <c r="E770" s="10"/>
      <c r="F770" s="39"/>
      <c r="G770" s="11"/>
      <c r="H770" s="26"/>
      <c r="I770" s="11"/>
      <c r="J770" s="11"/>
    </row>
    <row r="771" spans="1:10" x14ac:dyDescent="0.25">
      <c r="A771" s="10"/>
      <c r="B771" s="10"/>
      <c r="C771" s="10"/>
      <c r="D771" s="12"/>
      <c r="E771" s="10"/>
      <c r="F771" s="39"/>
      <c r="G771" s="11"/>
      <c r="H771" s="26"/>
      <c r="I771" s="11"/>
      <c r="J771" s="11"/>
    </row>
    <row r="772" spans="1:10" x14ac:dyDescent="0.25">
      <c r="A772" s="10"/>
      <c r="B772" s="10"/>
      <c r="C772" s="10"/>
      <c r="D772" s="12"/>
      <c r="E772" s="10"/>
      <c r="F772" s="39"/>
      <c r="G772" s="11"/>
      <c r="H772" s="26"/>
      <c r="I772" s="11"/>
      <c r="J772" s="11"/>
    </row>
    <row r="773" spans="1:10" x14ac:dyDescent="0.25">
      <c r="A773" s="10"/>
      <c r="B773" s="10"/>
      <c r="C773" s="10"/>
      <c r="D773" s="12"/>
      <c r="E773" s="10"/>
      <c r="F773" s="39"/>
      <c r="G773" s="11"/>
      <c r="H773" s="26"/>
      <c r="I773" s="11"/>
      <c r="J773" s="11"/>
    </row>
    <row r="774" spans="1:10" x14ac:dyDescent="0.25">
      <c r="A774" s="10"/>
      <c r="B774" s="10"/>
      <c r="C774" s="10"/>
      <c r="D774" s="12"/>
      <c r="E774" s="10"/>
      <c r="F774" s="39"/>
      <c r="G774" s="11"/>
      <c r="H774" s="26"/>
      <c r="I774" s="11"/>
      <c r="J774" s="11"/>
    </row>
    <row r="775" spans="1:10" x14ac:dyDescent="0.25">
      <c r="A775" s="10"/>
      <c r="B775" s="10"/>
      <c r="C775" s="10"/>
      <c r="D775" s="12"/>
      <c r="E775" s="10"/>
      <c r="F775" s="39"/>
      <c r="G775" s="11"/>
      <c r="H775" s="26"/>
      <c r="I775" s="11"/>
      <c r="J775" s="11"/>
    </row>
    <row r="776" spans="1:10" x14ac:dyDescent="0.25">
      <c r="A776" s="10"/>
      <c r="B776" s="10"/>
      <c r="C776" s="10"/>
      <c r="D776" s="12"/>
      <c r="E776" s="10"/>
      <c r="F776" s="39"/>
      <c r="G776" s="11"/>
      <c r="H776" s="26"/>
      <c r="I776" s="11"/>
      <c r="J776" s="11"/>
    </row>
    <row r="777" spans="1:10" x14ac:dyDescent="0.25">
      <c r="A777" s="10"/>
      <c r="B777" s="10"/>
      <c r="C777" s="10"/>
      <c r="D777" s="12"/>
      <c r="E777" s="10"/>
      <c r="F777" s="39"/>
      <c r="G777" s="11"/>
      <c r="H777" s="26"/>
      <c r="I777" s="11"/>
      <c r="J777" s="11"/>
    </row>
    <row r="778" spans="1:10" x14ac:dyDescent="0.25">
      <c r="A778" s="10"/>
      <c r="B778" s="10"/>
      <c r="C778" s="10"/>
      <c r="D778" s="12"/>
      <c r="E778" s="10"/>
      <c r="F778" s="39"/>
      <c r="G778" s="11"/>
      <c r="H778" s="26"/>
      <c r="I778" s="11"/>
      <c r="J778" s="11"/>
    </row>
    <row r="779" spans="1:10" x14ac:dyDescent="0.25">
      <c r="A779" s="10"/>
      <c r="B779" s="10"/>
      <c r="C779" s="10"/>
      <c r="D779" s="12"/>
      <c r="E779" s="10"/>
      <c r="F779" s="39"/>
      <c r="G779" s="11"/>
      <c r="H779" s="26"/>
      <c r="I779" s="11"/>
      <c r="J779" s="11"/>
    </row>
    <row r="780" spans="1:10" x14ac:dyDescent="0.25">
      <c r="A780" s="10"/>
      <c r="B780" s="10"/>
      <c r="C780" s="10"/>
      <c r="D780" s="12"/>
      <c r="E780" s="10"/>
      <c r="F780" s="39"/>
      <c r="G780" s="11"/>
      <c r="H780" s="26"/>
      <c r="I780" s="11"/>
      <c r="J780" s="11"/>
    </row>
    <row r="781" spans="1:10" x14ac:dyDescent="0.25">
      <c r="A781" s="10"/>
      <c r="B781" s="10"/>
      <c r="C781" s="10"/>
      <c r="D781" s="12"/>
      <c r="E781" s="10"/>
      <c r="F781" s="39"/>
      <c r="G781" s="11"/>
      <c r="H781" s="26"/>
      <c r="I781" s="11"/>
      <c r="J781" s="11"/>
    </row>
    <row r="782" spans="1:10" x14ac:dyDescent="0.25">
      <c r="A782" s="10"/>
      <c r="B782" s="10"/>
      <c r="C782" s="10"/>
      <c r="D782" s="12"/>
      <c r="E782" s="10"/>
      <c r="F782" s="39"/>
      <c r="G782" s="11"/>
      <c r="H782" s="26"/>
      <c r="I782" s="11"/>
      <c r="J782" s="11"/>
    </row>
    <row r="783" spans="1:10" x14ac:dyDescent="0.25">
      <c r="A783" s="10"/>
      <c r="B783" s="10"/>
      <c r="C783" s="10"/>
      <c r="D783" s="12"/>
      <c r="E783" s="10"/>
      <c r="F783" s="39"/>
      <c r="G783" s="11"/>
      <c r="H783" s="26"/>
      <c r="I783" s="11"/>
      <c r="J783" s="11"/>
    </row>
    <row r="784" spans="1:10" x14ac:dyDescent="0.25">
      <c r="A784" s="10"/>
      <c r="B784" s="10"/>
      <c r="C784" s="10"/>
      <c r="D784" s="12"/>
      <c r="E784" s="10"/>
      <c r="F784" s="39"/>
      <c r="G784" s="11"/>
      <c r="H784" s="26"/>
      <c r="I784" s="11"/>
      <c r="J784" s="11"/>
    </row>
    <row r="785" spans="1:10" x14ac:dyDescent="0.25">
      <c r="A785" s="10"/>
      <c r="B785" s="10"/>
      <c r="C785" s="10"/>
      <c r="D785" s="12"/>
      <c r="E785" s="10"/>
      <c r="F785" s="39"/>
      <c r="G785" s="11"/>
      <c r="H785" s="26"/>
      <c r="I785" s="11"/>
      <c r="J785" s="11"/>
    </row>
    <row r="786" spans="1:10" x14ac:dyDescent="0.25">
      <c r="A786" s="10"/>
      <c r="B786" s="10"/>
      <c r="C786" s="10"/>
      <c r="D786" s="12"/>
      <c r="E786" s="10"/>
      <c r="F786" s="39"/>
      <c r="G786" s="11"/>
      <c r="H786" s="26"/>
      <c r="I786" s="11"/>
      <c r="J786" s="11"/>
    </row>
    <row r="787" spans="1:10" x14ac:dyDescent="0.25">
      <c r="A787" s="10"/>
      <c r="B787" s="10"/>
      <c r="C787" s="10"/>
      <c r="D787" s="12"/>
      <c r="E787" s="10"/>
      <c r="F787" s="39"/>
      <c r="G787" s="11"/>
      <c r="H787" s="26"/>
      <c r="I787" s="11"/>
      <c r="J787" s="11"/>
    </row>
    <row r="788" spans="1:10" x14ac:dyDescent="0.25">
      <c r="A788" s="10"/>
      <c r="B788" s="10"/>
      <c r="C788" s="10"/>
      <c r="D788" s="12"/>
      <c r="E788" s="10"/>
      <c r="F788" s="39"/>
      <c r="G788" s="11"/>
      <c r="H788" s="26"/>
      <c r="I788" s="11"/>
      <c r="J788" s="11"/>
    </row>
    <row r="789" spans="1:10" x14ac:dyDescent="0.25">
      <c r="A789" s="10"/>
      <c r="B789" s="10"/>
      <c r="C789" s="10"/>
      <c r="D789" s="12"/>
      <c r="E789" s="10"/>
      <c r="F789" s="39"/>
      <c r="G789" s="11"/>
      <c r="H789" s="26"/>
      <c r="I789" s="11"/>
      <c r="J789" s="11"/>
    </row>
    <row r="790" spans="1:10" x14ac:dyDescent="0.25">
      <c r="A790" s="10"/>
      <c r="B790" s="10"/>
      <c r="C790" s="10"/>
      <c r="D790" s="12"/>
      <c r="E790" s="10"/>
      <c r="F790" s="39"/>
      <c r="G790" s="11"/>
      <c r="H790" s="26"/>
      <c r="I790" s="11"/>
      <c r="J790" s="11"/>
    </row>
    <row r="791" spans="1:10" x14ac:dyDescent="0.25">
      <c r="A791" s="10"/>
      <c r="B791" s="10"/>
      <c r="C791" s="10"/>
      <c r="D791" s="12"/>
      <c r="E791" s="10"/>
      <c r="F791" s="39"/>
      <c r="G791" s="11"/>
      <c r="H791" s="26"/>
      <c r="I791" s="11"/>
      <c r="J791" s="11"/>
    </row>
    <row r="792" spans="1:10" x14ac:dyDescent="0.25">
      <c r="A792" s="10"/>
      <c r="B792" s="10"/>
      <c r="C792" s="10"/>
      <c r="D792" s="12"/>
      <c r="E792" s="10"/>
      <c r="F792" s="39"/>
      <c r="G792" s="11"/>
      <c r="H792" s="26"/>
      <c r="I792" s="11"/>
      <c r="J792" s="11"/>
    </row>
    <row r="793" spans="1:10" x14ac:dyDescent="0.25">
      <c r="A793" s="10"/>
      <c r="B793" s="10"/>
      <c r="C793" s="10"/>
      <c r="D793" s="12"/>
      <c r="E793" s="10"/>
      <c r="F793" s="39"/>
      <c r="G793" s="11"/>
      <c r="H793" s="26"/>
      <c r="I793" s="11"/>
      <c r="J793" s="11"/>
    </row>
    <row r="794" spans="1:10" x14ac:dyDescent="0.25">
      <c r="A794" s="10"/>
      <c r="B794" s="10"/>
      <c r="C794" s="10"/>
      <c r="D794" s="12"/>
      <c r="E794" s="10"/>
      <c r="F794" s="39"/>
      <c r="G794" s="11"/>
      <c r="H794" s="26"/>
      <c r="I794" s="11"/>
      <c r="J794" s="11"/>
    </row>
    <row r="795" spans="1:10" x14ac:dyDescent="0.25">
      <c r="A795" s="10"/>
      <c r="B795" s="10"/>
      <c r="C795" s="10"/>
      <c r="D795" s="12"/>
      <c r="E795" s="10"/>
      <c r="F795" s="39"/>
      <c r="G795" s="11"/>
      <c r="H795" s="26"/>
      <c r="I795" s="11"/>
      <c r="J795" s="11"/>
    </row>
    <row r="796" spans="1:10" x14ac:dyDescent="0.25">
      <c r="A796" s="10"/>
      <c r="B796" s="10"/>
      <c r="C796" s="10"/>
      <c r="D796" s="12"/>
      <c r="E796" s="10"/>
      <c r="F796" s="39"/>
      <c r="G796" s="11"/>
      <c r="H796" s="26"/>
      <c r="I796" s="11"/>
      <c r="J796" s="11"/>
    </row>
    <row r="797" spans="1:10" x14ac:dyDescent="0.25">
      <c r="A797" s="10"/>
      <c r="B797" s="10"/>
      <c r="C797" s="10"/>
      <c r="D797" s="12"/>
      <c r="E797" s="10"/>
      <c r="F797" s="39"/>
      <c r="G797" s="11"/>
      <c r="H797" s="26"/>
      <c r="I797" s="11"/>
      <c r="J797" s="11"/>
    </row>
    <row r="798" spans="1:10" x14ac:dyDescent="0.25">
      <c r="A798" s="10"/>
      <c r="B798" s="10"/>
      <c r="C798" s="10"/>
      <c r="D798" s="12"/>
      <c r="E798" s="10"/>
      <c r="F798" s="39"/>
      <c r="G798" s="11"/>
      <c r="H798" s="26"/>
      <c r="I798" s="11"/>
      <c r="J798" s="11"/>
    </row>
    <row r="799" spans="1:10" x14ac:dyDescent="0.25">
      <c r="A799" s="10"/>
      <c r="B799" s="10"/>
      <c r="C799" s="10"/>
      <c r="D799" s="12"/>
      <c r="E799" s="10"/>
      <c r="F799" s="39"/>
      <c r="G799" s="11"/>
      <c r="H799" s="26"/>
      <c r="I799" s="11"/>
      <c r="J799" s="11"/>
    </row>
    <row r="800" spans="1:10" x14ac:dyDescent="0.25">
      <c r="A800" s="10"/>
      <c r="B800" s="10"/>
      <c r="C800" s="10"/>
      <c r="D800" s="12"/>
      <c r="E800" s="10"/>
      <c r="F800" s="39"/>
      <c r="G800" s="11"/>
      <c r="H800" s="26"/>
      <c r="I800" s="11"/>
      <c r="J800" s="11"/>
    </row>
    <row r="801" spans="1:10" x14ac:dyDescent="0.25">
      <c r="A801" s="10"/>
      <c r="B801" s="10"/>
      <c r="C801" s="10"/>
      <c r="D801" s="12"/>
      <c r="E801" s="10"/>
      <c r="F801" s="39"/>
      <c r="G801" s="11"/>
      <c r="H801" s="26"/>
      <c r="I801" s="11"/>
      <c r="J801" s="11"/>
    </row>
    <row r="802" spans="1:10" x14ac:dyDescent="0.25">
      <c r="A802" s="10"/>
      <c r="B802" s="10"/>
      <c r="C802" s="10"/>
      <c r="D802" s="12"/>
      <c r="E802" s="10"/>
      <c r="F802" s="39"/>
      <c r="G802" s="11"/>
      <c r="H802" s="26"/>
      <c r="I802" s="11"/>
      <c r="J802" s="11"/>
    </row>
    <row r="803" spans="1:10" x14ac:dyDescent="0.25">
      <c r="A803" s="10"/>
      <c r="B803" s="10"/>
      <c r="C803" s="10"/>
      <c r="D803" s="12"/>
      <c r="E803" s="10"/>
      <c r="F803" s="39"/>
      <c r="G803" s="11"/>
      <c r="H803" s="26"/>
      <c r="I803" s="11"/>
      <c r="J803" s="11"/>
    </row>
    <row r="804" spans="1:10" x14ac:dyDescent="0.25">
      <c r="A804" s="10"/>
      <c r="B804" s="10"/>
      <c r="C804" s="10"/>
      <c r="D804" s="12"/>
      <c r="E804" s="10"/>
      <c r="F804" s="39"/>
      <c r="G804" s="11"/>
      <c r="H804" s="26"/>
      <c r="I804" s="11"/>
      <c r="J804" s="11"/>
    </row>
    <row r="805" spans="1:10" x14ac:dyDescent="0.25">
      <c r="A805" s="10"/>
      <c r="B805" s="10"/>
      <c r="C805" s="10"/>
      <c r="D805" s="12"/>
      <c r="E805" s="10"/>
      <c r="F805" s="39"/>
      <c r="G805" s="11"/>
      <c r="H805" s="26"/>
      <c r="I805" s="11"/>
      <c r="J805" s="11"/>
    </row>
    <row r="806" spans="1:10" x14ac:dyDescent="0.25">
      <c r="A806" s="10"/>
      <c r="B806" s="10"/>
      <c r="C806" s="10"/>
      <c r="D806" s="12"/>
      <c r="E806" s="10"/>
      <c r="F806" s="39"/>
      <c r="G806" s="11"/>
      <c r="H806" s="26"/>
      <c r="I806" s="11"/>
      <c r="J806" s="11"/>
    </row>
    <row r="807" spans="1:10" x14ac:dyDescent="0.25">
      <c r="A807" s="10"/>
      <c r="B807" s="10"/>
      <c r="C807" s="10"/>
      <c r="D807" s="12"/>
      <c r="E807" s="10"/>
      <c r="F807" s="39"/>
      <c r="G807" s="11"/>
      <c r="H807" s="26"/>
      <c r="I807" s="11"/>
      <c r="J807" s="11"/>
    </row>
    <row r="808" spans="1:10" x14ac:dyDescent="0.25">
      <c r="A808" s="10"/>
      <c r="B808" s="10"/>
      <c r="C808" s="10"/>
      <c r="D808" s="12"/>
      <c r="E808" s="10"/>
      <c r="F808" s="39"/>
      <c r="G808" s="11"/>
      <c r="H808" s="26"/>
      <c r="I808" s="11"/>
      <c r="J808" s="11"/>
    </row>
    <row r="809" spans="1:10" x14ac:dyDescent="0.25">
      <c r="A809" s="10"/>
      <c r="B809" s="10"/>
      <c r="C809" s="10"/>
      <c r="D809" s="12"/>
      <c r="E809" s="10"/>
      <c r="F809" s="39"/>
      <c r="G809" s="11"/>
      <c r="H809" s="26"/>
      <c r="I809" s="11"/>
      <c r="J809" s="11"/>
    </row>
    <row r="810" spans="1:10" x14ac:dyDescent="0.25">
      <c r="A810" s="10"/>
      <c r="B810" s="10"/>
      <c r="C810" s="10"/>
      <c r="D810" s="12"/>
      <c r="E810" s="10"/>
      <c r="F810" s="39"/>
      <c r="G810" s="11"/>
      <c r="H810" s="26"/>
      <c r="I810" s="11"/>
      <c r="J810" s="11"/>
    </row>
    <row r="811" spans="1:10" x14ac:dyDescent="0.25">
      <c r="A811" s="10"/>
      <c r="B811" s="10"/>
      <c r="C811" s="10"/>
      <c r="D811" s="12"/>
      <c r="E811" s="10"/>
      <c r="F811" s="39"/>
      <c r="G811" s="11"/>
      <c r="H811" s="26"/>
      <c r="I811" s="11"/>
      <c r="J811" s="11"/>
    </row>
    <row r="812" spans="1:10" x14ac:dyDescent="0.25">
      <c r="A812" s="10"/>
      <c r="B812" s="10"/>
      <c r="C812" s="10"/>
      <c r="D812" s="12"/>
      <c r="E812" s="10"/>
      <c r="F812" s="39"/>
      <c r="G812" s="11"/>
      <c r="H812" s="26"/>
      <c r="I812" s="11"/>
      <c r="J812" s="11"/>
    </row>
    <row r="813" spans="1:10" x14ac:dyDescent="0.25">
      <c r="A813" s="10"/>
      <c r="B813" s="10"/>
      <c r="C813" s="10"/>
      <c r="D813" s="12"/>
      <c r="E813" s="10"/>
      <c r="F813" s="39"/>
      <c r="G813" s="11"/>
      <c r="H813" s="26"/>
      <c r="I813" s="11"/>
      <c r="J813" s="11"/>
    </row>
    <row r="814" spans="1:10" x14ac:dyDescent="0.25">
      <c r="A814" s="10"/>
      <c r="B814" s="10"/>
      <c r="C814" s="10"/>
      <c r="D814" s="12"/>
      <c r="E814" s="10"/>
      <c r="F814" s="39"/>
      <c r="G814" s="11"/>
      <c r="H814" s="26"/>
      <c r="I814" s="11"/>
      <c r="J814" s="11"/>
    </row>
    <row r="815" spans="1:10" x14ac:dyDescent="0.25">
      <c r="A815" s="10"/>
      <c r="B815" s="10"/>
      <c r="C815" s="10"/>
      <c r="D815" s="12"/>
      <c r="E815" s="10"/>
      <c r="F815" s="39"/>
      <c r="G815" s="11"/>
      <c r="H815" s="26"/>
      <c r="I815" s="11"/>
      <c r="J815" s="11"/>
    </row>
    <row r="816" spans="1:10" x14ac:dyDescent="0.25">
      <c r="A816" s="10"/>
      <c r="B816" s="10"/>
      <c r="C816" s="10"/>
      <c r="D816" s="12"/>
      <c r="E816" s="10"/>
      <c r="F816" s="39"/>
      <c r="G816" s="11"/>
      <c r="H816" s="26"/>
      <c r="I816" s="11"/>
      <c r="J816" s="11"/>
    </row>
    <row r="817" spans="1:10" x14ac:dyDescent="0.25">
      <c r="A817" s="10"/>
      <c r="B817" s="10"/>
      <c r="C817" s="10"/>
      <c r="D817" s="12"/>
      <c r="E817" s="10"/>
      <c r="F817" s="39"/>
      <c r="G817" s="11"/>
      <c r="H817" s="26"/>
      <c r="I817" s="11"/>
      <c r="J817" s="11"/>
    </row>
    <row r="818" spans="1:10" x14ac:dyDescent="0.25">
      <c r="A818" s="10"/>
      <c r="B818" s="10"/>
      <c r="C818" s="10"/>
      <c r="D818" s="12"/>
      <c r="E818" s="10"/>
      <c r="F818" s="39"/>
      <c r="G818" s="11"/>
      <c r="H818" s="26"/>
      <c r="I818" s="11"/>
      <c r="J818" s="11"/>
    </row>
    <row r="819" spans="1:10" x14ac:dyDescent="0.25">
      <c r="A819" s="10"/>
      <c r="B819" s="10"/>
      <c r="C819" s="10"/>
      <c r="D819" s="12"/>
      <c r="E819" s="10"/>
      <c r="F819" s="39"/>
      <c r="G819" s="11"/>
      <c r="H819" s="26"/>
      <c r="I819" s="11"/>
      <c r="J819" s="11"/>
    </row>
    <row r="820" spans="1:10" x14ac:dyDescent="0.25">
      <c r="A820" s="10"/>
      <c r="B820" s="10"/>
      <c r="C820" s="10"/>
      <c r="D820" s="12"/>
      <c r="E820" s="10"/>
      <c r="F820" s="39"/>
      <c r="G820" s="11"/>
      <c r="H820" s="26"/>
      <c r="I820" s="11"/>
      <c r="J820" s="11"/>
    </row>
    <row r="821" spans="1:10" x14ac:dyDescent="0.25">
      <c r="A821" s="10"/>
      <c r="B821" s="10"/>
      <c r="C821" s="10"/>
      <c r="D821" s="12"/>
      <c r="E821" s="10"/>
      <c r="F821" s="39"/>
      <c r="G821" s="11"/>
      <c r="H821" s="26"/>
      <c r="I821" s="11"/>
      <c r="J821" s="11"/>
    </row>
    <row r="822" spans="1:10" x14ac:dyDescent="0.25">
      <c r="A822" s="10"/>
      <c r="B822" s="10"/>
      <c r="C822" s="10"/>
      <c r="D822" s="12"/>
      <c r="E822" s="10"/>
      <c r="F822" s="39"/>
      <c r="G822" s="11"/>
      <c r="H822" s="26"/>
      <c r="I822" s="11"/>
      <c r="J822" s="11"/>
    </row>
    <row r="823" spans="1:10" x14ac:dyDescent="0.25">
      <c r="A823" s="10"/>
      <c r="B823" s="10"/>
      <c r="C823" s="10"/>
      <c r="D823" s="12"/>
      <c r="E823" s="10"/>
      <c r="F823" s="39"/>
      <c r="G823" s="11"/>
      <c r="H823" s="26"/>
      <c r="I823" s="11"/>
      <c r="J823" s="11"/>
    </row>
    <row r="824" spans="1:10" x14ac:dyDescent="0.25">
      <c r="A824" s="10"/>
      <c r="B824" s="10"/>
      <c r="C824" s="10"/>
      <c r="D824" s="12"/>
      <c r="E824" s="10"/>
      <c r="F824" s="39"/>
      <c r="G824" s="11"/>
      <c r="H824" s="26"/>
      <c r="I824" s="11"/>
      <c r="J824" s="11"/>
    </row>
    <row r="825" spans="1:10" x14ac:dyDescent="0.25">
      <c r="A825" s="10"/>
      <c r="B825" s="10"/>
      <c r="C825" s="10"/>
      <c r="D825" s="12"/>
      <c r="E825" s="10"/>
      <c r="F825" s="39"/>
      <c r="G825" s="11"/>
      <c r="H825" s="26"/>
      <c r="I825" s="11"/>
      <c r="J825" s="11"/>
    </row>
    <row r="826" spans="1:10" x14ac:dyDescent="0.25">
      <c r="A826" s="10"/>
      <c r="B826" s="10"/>
      <c r="C826" s="10"/>
      <c r="D826" s="12"/>
      <c r="E826" s="10"/>
      <c r="F826" s="39"/>
      <c r="G826" s="11"/>
      <c r="H826" s="26"/>
      <c r="I826" s="11"/>
      <c r="J826" s="11"/>
    </row>
    <row r="827" spans="1:10" x14ac:dyDescent="0.25">
      <c r="A827" s="10"/>
      <c r="B827" s="10"/>
      <c r="C827" s="10"/>
      <c r="D827" s="12"/>
      <c r="E827" s="10"/>
      <c r="F827" s="39"/>
      <c r="G827" s="11"/>
      <c r="H827" s="26"/>
      <c r="I827" s="11"/>
      <c r="J827" s="11"/>
    </row>
    <row r="828" spans="1:10" x14ac:dyDescent="0.25">
      <c r="A828" s="10"/>
      <c r="B828" s="10"/>
      <c r="C828" s="10"/>
      <c r="D828" s="12"/>
      <c r="E828" s="10"/>
      <c r="F828" s="39"/>
      <c r="G828" s="11"/>
      <c r="H828" s="26"/>
      <c r="I828" s="11"/>
      <c r="J828" s="11"/>
    </row>
    <row r="829" spans="1:10" x14ac:dyDescent="0.25">
      <c r="A829" s="10"/>
      <c r="B829" s="10"/>
      <c r="C829" s="10"/>
      <c r="D829" s="12"/>
      <c r="E829" s="10"/>
      <c r="F829" s="39"/>
      <c r="G829" s="11"/>
      <c r="H829" s="26"/>
      <c r="I829" s="11"/>
      <c r="J829" s="11"/>
    </row>
    <row r="830" spans="1:10" x14ac:dyDescent="0.25">
      <c r="A830" s="10"/>
      <c r="B830" s="10"/>
      <c r="C830" s="10"/>
      <c r="D830" s="12"/>
      <c r="E830" s="10"/>
      <c r="F830" s="39"/>
      <c r="G830" s="11"/>
      <c r="H830" s="26"/>
      <c r="I830" s="11"/>
      <c r="J830" s="11"/>
    </row>
    <row r="831" spans="1:10" x14ac:dyDescent="0.25">
      <c r="A831" s="10"/>
      <c r="B831" s="10"/>
      <c r="C831" s="10"/>
      <c r="D831" s="12"/>
      <c r="E831" s="10"/>
      <c r="F831" s="39"/>
      <c r="G831" s="11"/>
      <c r="H831" s="26"/>
      <c r="I831" s="11"/>
      <c r="J831" s="11"/>
    </row>
    <row r="832" spans="1:10" x14ac:dyDescent="0.25">
      <c r="A832" s="10"/>
      <c r="B832" s="10"/>
      <c r="C832" s="10"/>
      <c r="D832" s="12"/>
      <c r="E832" s="10"/>
      <c r="F832" s="39"/>
      <c r="G832" s="11"/>
      <c r="H832" s="26"/>
      <c r="I832" s="11"/>
      <c r="J832" s="11"/>
    </row>
    <row r="833" spans="1:10" x14ac:dyDescent="0.25">
      <c r="A833" s="10"/>
      <c r="B833" s="10"/>
      <c r="C833" s="10"/>
      <c r="D833" s="12"/>
      <c r="E833" s="10"/>
      <c r="F833" s="39"/>
      <c r="G833" s="11"/>
      <c r="H833" s="26"/>
      <c r="I833" s="11"/>
      <c r="J833" s="11"/>
    </row>
    <row r="834" spans="1:10" x14ac:dyDescent="0.25">
      <c r="A834" s="10"/>
      <c r="B834" s="10"/>
      <c r="C834" s="10"/>
      <c r="D834" s="12"/>
      <c r="E834" s="10"/>
      <c r="F834" s="39"/>
      <c r="G834" s="11"/>
      <c r="H834" s="26"/>
      <c r="I834" s="11"/>
      <c r="J834" s="11"/>
    </row>
    <row r="835" spans="1:10" x14ac:dyDescent="0.25">
      <c r="A835" s="10"/>
      <c r="B835" s="10"/>
      <c r="C835" s="10"/>
      <c r="D835" s="12"/>
      <c r="E835" s="10"/>
      <c r="F835" s="39"/>
      <c r="G835" s="11"/>
      <c r="H835" s="26"/>
      <c r="I835" s="11"/>
      <c r="J835" s="11"/>
    </row>
    <row r="836" spans="1:10" x14ac:dyDescent="0.25">
      <c r="A836" s="10"/>
      <c r="B836" s="10"/>
      <c r="C836" s="10"/>
      <c r="D836" s="12"/>
      <c r="E836" s="10"/>
      <c r="F836" s="39"/>
      <c r="G836" s="11"/>
      <c r="H836" s="26"/>
      <c r="I836" s="11"/>
      <c r="J836" s="11"/>
    </row>
    <row r="837" spans="1:10" x14ac:dyDescent="0.25">
      <c r="A837" s="10"/>
      <c r="B837" s="10"/>
      <c r="C837" s="10"/>
      <c r="D837" s="12"/>
      <c r="E837" s="10"/>
      <c r="F837" s="39"/>
      <c r="G837" s="11"/>
      <c r="H837" s="26"/>
      <c r="I837" s="11"/>
      <c r="J837" s="11"/>
    </row>
    <row r="838" spans="1:10" x14ac:dyDescent="0.25">
      <c r="A838" s="10"/>
      <c r="B838" s="10"/>
      <c r="C838" s="10"/>
      <c r="D838" s="12"/>
      <c r="E838" s="10"/>
      <c r="F838" s="39"/>
      <c r="G838" s="11"/>
      <c r="H838" s="26"/>
      <c r="I838" s="11"/>
      <c r="J838" s="11"/>
    </row>
    <row r="839" spans="1:10" x14ac:dyDescent="0.25">
      <c r="A839" s="10"/>
      <c r="B839" s="10"/>
      <c r="C839" s="10"/>
      <c r="D839" s="12"/>
      <c r="E839" s="10"/>
      <c r="F839" s="39"/>
      <c r="G839" s="11"/>
      <c r="H839" s="26"/>
      <c r="I839" s="11"/>
      <c r="J839" s="11"/>
    </row>
    <row r="840" spans="1:10" x14ac:dyDescent="0.25">
      <c r="A840" s="10"/>
      <c r="B840" s="10"/>
      <c r="C840" s="10"/>
      <c r="D840" s="12"/>
      <c r="E840" s="10"/>
      <c r="F840" s="39"/>
      <c r="G840" s="11"/>
      <c r="H840" s="26"/>
      <c r="I840" s="11"/>
      <c r="J840" s="11"/>
    </row>
    <row r="841" spans="1:10" x14ac:dyDescent="0.25">
      <c r="A841" s="10"/>
      <c r="B841" s="10"/>
      <c r="C841" s="10"/>
      <c r="D841" s="12"/>
      <c r="E841" s="10"/>
      <c r="F841" s="39"/>
      <c r="G841" s="11"/>
      <c r="H841" s="26"/>
      <c r="I841" s="11"/>
      <c r="J841" s="11"/>
    </row>
    <row r="842" spans="1:10" x14ac:dyDescent="0.25">
      <c r="A842" s="10"/>
      <c r="B842" s="10"/>
      <c r="C842" s="10"/>
      <c r="D842" s="12"/>
      <c r="E842" s="10"/>
      <c r="F842" s="39"/>
      <c r="G842" s="11"/>
      <c r="H842" s="26"/>
      <c r="I842" s="11"/>
      <c r="J842" s="11"/>
    </row>
    <row r="843" spans="1:10" x14ac:dyDescent="0.25">
      <c r="A843" s="10"/>
      <c r="B843" s="10"/>
      <c r="C843" s="10"/>
      <c r="D843" s="12"/>
      <c r="E843" s="10"/>
      <c r="F843" s="39"/>
      <c r="G843" s="11"/>
      <c r="H843" s="26"/>
      <c r="I843" s="11"/>
      <c r="J843" s="11"/>
    </row>
    <row r="844" spans="1:10" x14ac:dyDescent="0.25">
      <c r="A844" s="10"/>
      <c r="B844" s="10"/>
      <c r="C844" s="10"/>
      <c r="D844" s="12"/>
      <c r="E844" s="10"/>
      <c r="F844" s="39"/>
      <c r="G844" s="11"/>
      <c r="H844" s="26"/>
      <c r="I844" s="11"/>
      <c r="J844" s="11"/>
    </row>
    <row r="845" spans="1:10" x14ac:dyDescent="0.25">
      <c r="A845" s="10"/>
      <c r="B845" s="10"/>
      <c r="C845" s="10"/>
      <c r="D845" s="12"/>
      <c r="E845" s="10"/>
      <c r="F845" s="39"/>
      <c r="G845" s="11"/>
      <c r="H845" s="26"/>
      <c r="I845" s="11"/>
      <c r="J845" s="11"/>
    </row>
    <row r="846" spans="1:10" x14ac:dyDescent="0.25">
      <c r="A846" s="10"/>
      <c r="B846" s="10"/>
      <c r="C846" s="10"/>
      <c r="D846" s="12"/>
      <c r="E846" s="10"/>
      <c r="F846" s="39"/>
      <c r="G846" s="11"/>
      <c r="H846" s="26"/>
      <c r="I846" s="11"/>
      <c r="J846" s="11"/>
    </row>
    <row r="847" spans="1:10" x14ac:dyDescent="0.25">
      <c r="A847" s="10"/>
      <c r="B847" s="10"/>
      <c r="C847" s="10"/>
      <c r="D847" s="12"/>
      <c r="E847" s="10"/>
      <c r="F847" s="39"/>
      <c r="G847" s="11"/>
      <c r="H847" s="26"/>
      <c r="I847" s="11"/>
      <c r="J847" s="11"/>
    </row>
    <row r="848" spans="1:10" x14ac:dyDescent="0.25">
      <c r="A848" s="10"/>
      <c r="B848" s="10"/>
      <c r="C848" s="10"/>
      <c r="D848" s="12"/>
      <c r="E848" s="10"/>
      <c r="F848" s="39"/>
      <c r="G848" s="11"/>
      <c r="H848" s="26"/>
      <c r="I848" s="11"/>
      <c r="J848" s="11"/>
    </row>
    <row r="849" spans="1:10" x14ac:dyDescent="0.25">
      <c r="A849" s="10"/>
      <c r="B849" s="10"/>
      <c r="C849" s="10"/>
      <c r="D849" s="12"/>
      <c r="E849" s="10"/>
      <c r="F849" s="39"/>
      <c r="G849" s="11"/>
      <c r="H849" s="26"/>
      <c r="I849" s="11"/>
      <c r="J849" s="11"/>
    </row>
    <row r="850" spans="1:10" x14ac:dyDescent="0.25">
      <c r="A850" s="10"/>
      <c r="B850" s="10"/>
      <c r="C850" s="10"/>
      <c r="D850" s="12"/>
      <c r="E850" s="10"/>
      <c r="F850" s="39"/>
      <c r="G850" s="11"/>
      <c r="H850" s="26"/>
      <c r="I850" s="11"/>
      <c r="J850" s="11"/>
    </row>
    <row r="851" spans="1:10" x14ac:dyDescent="0.25">
      <c r="A851" s="10"/>
      <c r="B851" s="10"/>
      <c r="C851" s="10"/>
      <c r="D851" s="12"/>
      <c r="E851" s="10"/>
      <c r="F851" s="39"/>
      <c r="G851" s="11"/>
      <c r="H851" s="26"/>
      <c r="I851" s="11"/>
      <c r="J851" s="11"/>
    </row>
    <row r="852" spans="1:10" x14ac:dyDescent="0.25">
      <c r="A852" s="10"/>
      <c r="B852" s="10"/>
      <c r="C852" s="10"/>
      <c r="D852" s="12"/>
      <c r="E852" s="10"/>
      <c r="F852" s="39"/>
      <c r="G852" s="11"/>
      <c r="H852" s="26"/>
      <c r="I852" s="11"/>
      <c r="J852" s="11"/>
    </row>
    <row r="853" spans="1:10" x14ac:dyDescent="0.25">
      <c r="A853" s="10"/>
      <c r="B853" s="10"/>
      <c r="C853" s="10"/>
      <c r="D853" s="12"/>
      <c r="E853" s="10"/>
      <c r="F853" s="39"/>
      <c r="G853" s="11"/>
      <c r="H853" s="26"/>
      <c r="I853" s="11"/>
      <c r="J853" s="11"/>
    </row>
    <row r="854" spans="1:10" x14ac:dyDescent="0.25">
      <c r="A854" s="10"/>
      <c r="B854" s="10"/>
      <c r="C854" s="10"/>
      <c r="D854" s="12"/>
      <c r="E854" s="10"/>
      <c r="F854" s="39"/>
      <c r="G854" s="11"/>
      <c r="H854" s="26"/>
      <c r="I854" s="11"/>
      <c r="J854" s="11"/>
    </row>
    <row r="855" spans="1:10" x14ac:dyDescent="0.25">
      <c r="A855" s="10"/>
      <c r="B855" s="10"/>
      <c r="C855" s="10"/>
      <c r="D855" s="12"/>
      <c r="E855" s="10"/>
      <c r="F855" s="39"/>
      <c r="G855" s="11"/>
      <c r="H855" s="26"/>
      <c r="I855" s="11"/>
      <c r="J855" s="11"/>
    </row>
    <row r="856" spans="1:10" x14ac:dyDescent="0.25">
      <c r="A856" s="10"/>
      <c r="B856" s="10"/>
      <c r="C856" s="10"/>
      <c r="D856" s="12"/>
      <c r="E856" s="10"/>
      <c r="F856" s="39"/>
      <c r="G856" s="11"/>
      <c r="H856" s="26"/>
      <c r="I856" s="11"/>
      <c r="J856" s="11"/>
    </row>
    <row r="857" spans="1:10" x14ac:dyDescent="0.25">
      <c r="A857" s="10"/>
      <c r="B857" s="10"/>
      <c r="C857" s="10"/>
      <c r="D857" s="12"/>
      <c r="E857" s="10"/>
      <c r="F857" s="39"/>
      <c r="G857" s="11"/>
      <c r="H857" s="26"/>
      <c r="I857" s="11"/>
      <c r="J857" s="11"/>
    </row>
    <row r="858" spans="1:10" x14ac:dyDescent="0.25">
      <c r="A858" s="10"/>
      <c r="B858" s="10"/>
      <c r="C858" s="10"/>
      <c r="D858" s="12"/>
      <c r="E858" s="10"/>
      <c r="F858" s="39"/>
      <c r="G858" s="11"/>
      <c r="H858" s="26"/>
      <c r="I858" s="11"/>
      <c r="J858" s="11"/>
    </row>
    <row r="859" spans="1:10" x14ac:dyDescent="0.25">
      <c r="A859" s="10"/>
      <c r="B859" s="10"/>
      <c r="C859" s="10"/>
      <c r="D859" s="12"/>
      <c r="E859" s="10"/>
      <c r="F859" s="39"/>
      <c r="G859" s="11"/>
      <c r="H859" s="26"/>
      <c r="I859" s="11"/>
      <c r="J859" s="11"/>
    </row>
    <row r="860" spans="1:10" x14ac:dyDescent="0.25">
      <c r="A860" s="10"/>
      <c r="B860" s="10"/>
      <c r="C860" s="10"/>
      <c r="D860" s="12"/>
      <c r="E860" s="10"/>
      <c r="F860" s="39"/>
      <c r="G860" s="11"/>
      <c r="H860" s="26"/>
      <c r="I860" s="11"/>
      <c r="J860" s="11"/>
    </row>
    <row r="861" spans="1:10" x14ac:dyDescent="0.25">
      <c r="A861" s="10"/>
      <c r="B861" s="10"/>
      <c r="C861" s="10"/>
      <c r="D861" s="12"/>
      <c r="E861" s="10"/>
      <c r="F861" s="39"/>
      <c r="G861" s="11"/>
      <c r="H861" s="26"/>
      <c r="I861" s="11"/>
      <c r="J861" s="11"/>
    </row>
    <row r="862" spans="1:10" x14ac:dyDescent="0.25">
      <c r="A862" s="10"/>
      <c r="B862" s="10"/>
      <c r="C862" s="10"/>
      <c r="D862" s="12"/>
      <c r="E862" s="10"/>
      <c r="F862" s="39"/>
      <c r="G862" s="11"/>
      <c r="H862" s="26"/>
      <c r="I862" s="11"/>
      <c r="J862" s="11"/>
    </row>
    <row r="863" spans="1:10" x14ac:dyDescent="0.25">
      <c r="A863" s="10"/>
      <c r="B863" s="10"/>
      <c r="C863" s="10"/>
      <c r="D863" s="12"/>
      <c r="E863" s="10"/>
      <c r="F863" s="39"/>
      <c r="G863" s="11"/>
      <c r="H863" s="26"/>
      <c r="I863" s="11"/>
      <c r="J863" s="11"/>
    </row>
    <row r="864" spans="1:10" x14ac:dyDescent="0.25">
      <c r="A864" s="10"/>
      <c r="B864" s="10"/>
      <c r="C864" s="10"/>
      <c r="D864" s="12"/>
      <c r="E864" s="10"/>
      <c r="F864" s="39"/>
      <c r="G864" s="11"/>
      <c r="H864" s="26"/>
      <c r="I864" s="11"/>
      <c r="J864" s="11"/>
    </row>
    <row r="865" spans="1:10" x14ac:dyDescent="0.25">
      <c r="A865" s="10"/>
      <c r="B865" s="10"/>
      <c r="C865" s="10"/>
      <c r="D865" s="12"/>
      <c r="E865" s="10"/>
      <c r="F865" s="39"/>
      <c r="G865" s="11"/>
      <c r="H865" s="26"/>
      <c r="I865" s="11"/>
      <c r="J865" s="11"/>
    </row>
    <row r="866" spans="1:10" x14ac:dyDescent="0.25">
      <c r="A866" s="10"/>
      <c r="B866" s="10"/>
      <c r="C866" s="10"/>
      <c r="D866" s="12"/>
      <c r="E866" s="10"/>
      <c r="F866" s="39"/>
      <c r="G866" s="11"/>
      <c r="H866" s="26"/>
      <c r="I866" s="11"/>
      <c r="J866" s="11"/>
    </row>
    <row r="867" spans="1:10" x14ac:dyDescent="0.25">
      <c r="A867" s="10"/>
      <c r="B867" s="10"/>
      <c r="C867" s="10"/>
      <c r="D867" s="12"/>
      <c r="E867" s="10"/>
      <c r="F867" s="39"/>
      <c r="G867" s="11"/>
      <c r="H867" s="26"/>
      <c r="I867" s="11"/>
      <c r="J867" s="11"/>
    </row>
    <row r="868" spans="1:10" x14ac:dyDescent="0.25">
      <c r="A868" s="10"/>
      <c r="B868" s="10"/>
      <c r="C868" s="10"/>
      <c r="D868" s="12"/>
      <c r="E868" s="10"/>
      <c r="F868" s="39"/>
      <c r="G868" s="11"/>
      <c r="H868" s="26"/>
      <c r="I868" s="11"/>
      <c r="J868" s="11"/>
    </row>
    <row r="869" spans="1:10" x14ac:dyDescent="0.25">
      <c r="A869" s="10"/>
      <c r="B869" s="10"/>
      <c r="C869" s="10"/>
      <c r="D869" s="12"/>
      <c r="E869" s="10"/>
      <c r="F869" s="39"/>
      <c r="G869" s="11"/>
      <c r="H869" s="26"/>
      <c r="I869" s="11"/>
      <c r="J869" s="11"/>
    </row>
    <row r="870" spans="1:10" x14ac:dyDescent="0.25">
      <c r="A870" s="10"/>
      <c r="B870" s="10"/>
      <c r="C870" s="10"/>
      <c r="D870" s="12"/>
      <c r="E870" s="10"/>
      <c r="F870" s="39"/>
      <c r="G870" s="11"/>
      <c r="H870" s="26"/>
      <c r="I870" s="11"/>
      <c r="J870" s="11"/>
    </row>
    <row r="871" spans="1:10" x14ac:dyDescent="0.25">
      <c r="A871" s="10"/>
      <c r="B871" s="10"/>
      <c r="C871" s="10"/>
      <c r="D871" s="12"/>
      <c r="E871" s="10"/>
      <c r="F871" s="39"/>
      <c r="G871" s="11"/>
      <c r="H871" s="26"/>
      <c r="I871" s="11"/>
      <c r="J871" s="11"/>
    </row>
    <row r="872" spans="1:10" x14ac:dyDescent="0.25">
      <c r="A872" s="10"/>
      <c r="B872" s="10"/>
      <c r="C872" s="10"/>
      <c r="D872" s="12"/>
      <c r="E872" s="10"/>
      <c r="F872" s="39"/>
      <c r="G872" s="11"/>
      <c r="H872" s="26"/>
      <c r="I872" s="11"/>
      <c r="J872" s="11"/>
    </row>
    <row r="873" spans="1:10" x14ac:dyDescent="0.25">
      <c r="A873" s="10"/>
      <c r="B873" s="10"/>
      <c r="C873" s="10"/>
      <c r="D873" s="12"/>
      <c r="E873" s="10"/>
      <c r="F873" s="39"/>
      <c r="G873" s="11"/>
      <c r="H873" s="26"/>
      <c r="I873" s="11"/>
      <c r="J873" s="11"/>
    </row>
    <row r="874" spans="1:10" x14ac:dyDescent="0.25">
      <c r="A874" s="10"/>
      <c r="B874" s="10"/>
      <c r="C874" s="10"/>
      <c r="D874" s="12"/>
      <c r="E874" s="10"/>
      <c r="F874" s="39"/>
      <c r="G874" s="11"/>
      <c r="H874" s="26"/>
      <c r="I874" s="11"/>
      <c r="J874" s="11"/>
    </row>
    <row r="875" spans="1:10" x14ac:dyDescent="0.25">
      <c r="A875" s="10"/>
      <c r="B875" s="10"/>
      <c r="C875" s="10"/>
      <c r="D875" s="12"/>
      <c r="E875" s="10"/>
      <c r="F875" s="39"/>
      <c r="G875" s="11"/>
      <c r="H875" s="26"/>
      <c r="I875" s="11"/>
      <c r="J875" s="11"/>
    </row>
    <row r="876" spans="1:10" x14ac:dyDescent="0.25">
      <c r="A876" s="10"/>
      <c r="B876" s="10"/>
      <c r="C876" s="10"/>
      <c r="D876" s="12"/>
      <c r="E876" s="10"/>
      <c r="F876" s="39"/>
      <c r="G876" s="11"/>
      <c r="H876" s="26"/>
      <c r="I876" s="11"/>
      <c r="J876" s="11"/>
    </row>
    <row r="877" spans="1:10" x14ac:dyDescent="0.25">
      <c r="A877" s="10"/>
      <c r="B877" s="10"/>
      <c r="C877" s="10"/>
      <c r="D877" s="12"/>
      <c r="E877" s="10"/>
      <c r="F877" s="39"/>
      <c r="G877" s="11"/>
      <c r="H877" s="26"/>
      <c r="I877" s="11"/>
      <c r="J877" s="11"/>
    </row>
    <row r="878" spans="1:10" x14ac:dyDescent="0.25">
      <c r="A878" s="10"/>
      <c r="B878" s="10"/>
      <c r="C878" s="10"/>
      <c r="D878" s="12"/>
      <c r="E878" s="10"/>
      <c r="F878" s="39"/>
      <c r="G878" s="11"/>
      <c r="H878" s="26"/>
      <c r="I878" s="11"/>
      <c r="J878" s="11"/>
    </row>
    <row r="879" spans="1:10" x14ac:dyDescent="0.25">
      <c r="A879" s="10"/>
      <c r="B879" s="10"/>
      <c r="C879" s="10"/>
      <c r="D879" s="12"/>
      <c r="E879" s="10"/>
      <c r="F879" s="39"/>
      <c r="G879" s="11"/>
      <c r="H879" s="26"/>
      <c r="I879" s="11"/>
      <c r="J879" s="11"/>
    </row>
    <row r="880" spans="1:10" x14ac:dyDescent="0.25">
      <c r="A880" s="10"/>
      <c r="B880" s="10"/>
      <c r="C880" s="10"/>
      <c r="D880" s="12"/>
      <c r="E880" s="10"/>
      <c r="F880" s="39"/>
      <c r="G880" s="11"/>
      <c r="H880" s="26"/>
      <c r="I880" s="11"/>
      <c r="J880" s="11"/>
    </row>
    <row r="881" spans="1:10" x14ac:dyDescent="0.25">
      <c r="A881" s="10"/>
      <c r="B881" s="10"/>
      <c r="C881" s="10"/>
      <c r="D881" s="12"/>
      <c r="E881" s="10"/>
      <c r="F881" s="39"/>
      <c r="G881" s="11"/>
      <c r="H881" s="26"/>
      <c r="I881" s="11"/>
      <c r="J881" s="11"/>
    </row>
    <row r="882" spans="1:10" x14ac:dyDescent="0.25">
      <c r="A882" s="10"/>
      <c r="B882" s="10"/>
      <c r="C882" s="10"/>
      <c r="D882" s="12"/>
      <c r="E882" s="10"/>
      <c r="F882" s="39"/>
      <c r="G882" s="11"/>
      <c r="H882" s="26"/>
      <c r="I882" s="11"/>
      <c r="J882" s="11"/>
    </row>
    <row r="883" spans="1:10" x14ac:dyDescent="0.25">
      <c r="A883" s="10"/>
      <c r="B883" s="10"/>
      <c r="C883" s="10"/>
      <c r="D883" s="12"/>
      <c r="E883" s="10"/>
      <c r="F883" s="39"/>
      <c r="G883" s="11"/>
      <c r="H883" s="26"/>
      <c r="I883" s="11"/>
      <c r="J883" s="11"/>
    </row>
    <row r="884" spans="1:10" x14ac:dyDescent="0.25">
      <c r="A884" s="10"/>
      <c r="B884" s="10"/>
      <c r="C884" s="10"/>
      <c r="D884" s="12"/>
      <c r="E884" s="10"/>
      <c r="F884" s="39"/>
      <c r="G884" s="11"/>
      <c r="H884" s="26"/>
      <c r="I884" s="11"/>
      <c r="J884" s="11"/>
    </row>
    <row r="885" spans="1:10" x14ac:dyDescent="0.25">
      <c r="A885" s="10"/>
      <c r="B885" s="10"/>
      <c r="C885" s="10"/>
      <c r="D885" s="12"/>
      <c r="E885" s="10"/>
      <c r="F885" s="39"/>
      <c r="G885" s="11"/>
      <c r="H885" s="26"/>
      <c r="I885" s="11"/>
      <c r="J885" s="11"/>
    </row>
    <row r="886" spans="1:10" x14ac:dyDescent="0.25">
      <c r="A886" s="10"/>
      <c r="B886" s="10"/>
      <c r="C886" s="10"/>
      <c r="D886" s="12"/>
      <c r="E886" s="10"/>
      <c r="F886" s="39"/>
      <c r="G886" s="11"/>
      <c r="H886" s="26"/>
      <c r="I886" s="11"/>
      <c r="J886" s="11"/>
    </row>
    <row r="887" spans="1:10" x14ac:dyDescent="0.25">
      <c r="A887" s="10"/>
      <c r="B887" s="10"/>
      <c r="C887" s="10"/>
      <c r="D887" s="12"/>
      <c r="E887" s="10"/>
      <c r="F887" s="39"/>
      <c r="G887" s="11"/>
      <c r="H887" s="26"/>
      <c r="I887" s="11"/>
      <c r="J887" s="11"/>
    </row>
    <row r="888" spans="1:10" x14ac:dyDescent="0.25">
      <c r="A888" s="10"/>
      <c r="B888" s="10"/>
      <c r="C888" s="10"/>
      <c r="D888" s="12"/>
      <c r="E888" s="10"/>
      <c r="F888" s="39"/>
      <c r="G888" s="11"/>
      <c r="H888" s="26"/>
      <c r="I888" s="11"/>
      <c r="J888" s="11"/>
    </row>
    <row r="889" spans="1:10" x14ac:dyDescent="0.25">
      <c r="A889" s="10"/>
      <c r="B889" s="10"/>
      <c r="C889" s="10"/>
      <c r="D889" s="12"/>
      <c r="E889" s="10"/>
      <c r="F889" s="39"/>
      <c r="G889" s="11"/>
      <c r="H889" s="26"/>
      <c r="I889" s="11"/>
      <c r="J889" s="11"/>
    </row>
    <row r="890" spans="1:10" x14ac:dyDescent="0.25">
      <c r="A890" s="10"/>
      <c r="B890" s="10"/>
      <c r="C890" s="10"/>
      <c r="D890" s="12"/>
      <c r="E890" s="10"/>
      <c r="F890" s="39"/>
      <c r="G890" s="11"/>
      <c r="H890" s="26"/>
      <c r="I890" s="11"/>
      <c r="J890" s="11"/>
    </row>
    <row r="891" spans="1:10" x14ac:dyDescent="0.25">
      <c r="A891" s="10"/>
      <c r="B891" s="10"/>
      <c r="C891" s="10"/>
      <c r="D891" s="12"/>
      <c r="E891" s="10"/>
      <c r="F891" s="39"/>
      <c r="G891" s="11"/>
      <c r="H891" s="26"/>
      <c r="I891" s="11"/>
      <c r="J891" s="11"/>
    </row>
    <row r="892" spans="1:10" x14ac:dyDescent="0.25">
      <c r="A892" s="10"/>
      <c r="B892" s="10"/>
      <c r="C892" s="10"/>
      <c r="D892" s="12"/>
      <c r="E892" s="10"/>
      <c r="F892" s="39"/>
      <c r="G892" s="11"/>
      <c r="H892" s="26"/>
      <c r="I892" s="11"/>
      <c r="J892" s="11"/>
    </row>
    <row r="893" spans="1:10" x14ac:dyDescent="0.25">
      <c r="A893" s="10"/>
      <c r="B893" s="10"/>
      <c r="C893" s="10"/>
      <c r="D893" s="12"/>
      <c r="E893" s="10"/>
      <c r="F893" s="39"/>
      <c r="G893" s="11"/>
      <c r="H893" s="26"/>
      <c r="I893" s="11"/>
      <c r="J893" s="11"/>
    </row>
    <row r="894" spans="1:10" x14ac:dyDescent="0.25">
      <c r="A894" s="10"/>
      <c r="B894" s="10"/>
      <c r="C894" s="10"/>
      <c r="D894" s="12"/>
      <c r="E894" s="10"/>
      <c r="F894" s="39"/>
      <c r="G894" s="11"/>
      <c r="H894" s="26"/>
      <c r="I894" s="11"/>
      <c r="J894" s="11"/>
    </row>
    <row r="895" spans="1:10" x14ac:dyDescent="0.25">
      <c r="A895" s="10"/>
      <c r="B895" s="10"/>
      <c r="C895" s="10"/>
      <c r="D895" s="12"/>
      <c r="E895" s="10"/>
      <c r="F895" s="39"/>
      <c r="G895" s="11"/>
      <c r="H895" s="26"/>
      <c r="I895" s="11"/>
      <c r="J895" s="11"/>
    </row>
    <row r="896" spans="1:10" x14ac:dyDescent="0.25">
      <c r="A896" s="10"/>
      <c r="B896" s="10"/>
      <c r="C896" s="10"/>
      <c r="D896" s="12"/>
      <c r="E896" s="10"/>
      <c r="F896" s="39"/>
      <c r="G896" s="11"/>
      <c r="H896" s="26"/>
      <c r="I896" s="11"/>
      <c r="J896" s="11"/>
    </row>
    <row r="897" spans="1:10" x14ac:dyDescent="0.25">
      <c r="A897" s="10"/>
      <c r="B897" s="10"/>
      <c r="C897" s="10"/>
      <c r="D897" s="12"/>
      <c r="E897" s="10"/>
      <c r="F897" s="39"/>
      <c r="G897" s="11"/>
      <c r="H897" s="26"/>
      <c r="I897" s="11"/>
      <c r="J897" s="11"/>
    </row>
    <row r="898" spans="1:10" x14ac:dyDescent="0.25">
      <c r="A898" s="10"/>
      <c r="B898" s="10"/>
      <c r="C898" s="10"/>
      <c r="D898" s="12"/>
      <c r="E898" s="10"/>
      <c r="F898" s="39"/>
      <c r="G898" s="11"/>
      <c r="H898" s="26"/>
      <c r="I898" s="11"/>
      <c r="J898" s="11"/>
    </row>
    <row r="899" spans="1:10" x14ac:dyDescent="0.25">
      <c r="A899" s="10"/>
      <c r="B899" s="10"/>
      <c r="C899" s="10"/>
      <c r="D899" s="12"/>
      <c r="E899" s="10"/>
      <c r="F899" s="39"/>
      <c r="G899" s="11"/>
      <c r="H899" s="26"/>
      <c r="I899" s="11"/>
      <c r="J899" s="11"/>
    </row>
    <row r="900" spans="1:10" x14ac:dyDescent="0.25">
      <c r="A900" s="10"/>
      <c r="B900" s="10"/>
      <c r="C900" s="10"/>
      <c r="D900" s="12"/>
      <c r="E900" s="10"/>
      <c r="F900" s="39"/>
      <c r="G900" s="11"/>
      <c r="H900" s="26"/>
      <c r="I900" s="11"/>
      <c r="J900" s="11"/>
    </row>
    <row r="901" spans="1:10" x14ac:dyDescent="0.25">
      <c r="A901" s="10"/>
      <c r="B901" s="10"/>
      <c r="C901" s="10"/>
      <c r="D901" s="12"/>
      <c r="E901" s="10"/>
      <c r="F901" s="39"/>
      <c r="G901" s="11"/>
      <c r="H901" s="26"/>
      <c r="I901" s="11"/>
      <c r="J901" s="11"/>
    </row>
    <row r="902" spans="1:10" x14ac:dyDescent="0.25">
      <c r="A902" s="10"/>
      <c r="B902" s="10"/>
      <c r="C902" s="10"/>
      <c r="D902" s="12"/>
      <c r="E902" s="10"/>
      <c r="F902" s="39"/>
      <c r="G902" s="11"/>
      <c r="H902" s="26"/>
      <c r="I902" s="11"/>
      <c r="J902" s="11"/>
    </row>
    <row r="903" spans="1:10" x14ac:dyDescent="0.25">
      <c r="A903" s="10"/>
      <c r="B903" s="10"/>
      <c r="C903" s="10"/>
      <c r="D903" s="12"/>
      <c r="E903" s="10"/>
      <c r="F903" s="39"/>
      <c r="G903" s="11"/>
      <c r="H903" s="26"/>
      <c r="I903" s="11"/>
      <c r="J903" s="11"/>
    </row>
    <row r="904" spans="1:10" x14ac:dyDescent="0.25">
      <c r="A904" s="10"/>
      <c r="B904" s="10"/>
      <c r="C904" s="10"/>
      <c r="D904" s="12"/>
      <c r="E904" s="10"/>
      <c r="F904" s="39"/>
      <c r="G904" s="11"/>
      <c r="H904" s="26"/>
      <c r="I904" s="11"/>
      <c r="J904" s="11"/>
    </row>
    <row r="905" spans="1:10" x14ac:dyDescent="0.25">
      <c r="A905" s="10"/>
      <c r="B905" s="10"/>
      <c r="C905" s="10"/>
      <c r="D905" s="12"/>
      <c r="E905" s="10"/>
      <c r="F905" s="39"/>
      <c r="G905" s="11"/>
      <c r="H905" s="26"/>
      <c r="I905" s="11"/>
      <c r="J905" s="11"/>
    </row>
    <row r="906" spans="1:10" x14ac:dyDescent="0.25">
      <c r="A906" s="10"/>
      <c r="B906" s="10"/>
      <c r="C906" s="10"/>
      <c r="D906" s="12"/>
      <c r="E906" s="10"/>
      <c r="F906" s="39"/>
      <c r="G906" s="11"/>
      <c r="H906" s="26"/>
      <c r="I906" s="11"/>
      <c r="J906" s="11"/>
    </row>
    <row r="907" spans="1:10" x14ac:dyDescent="0.25">
      <c r="A907" s="10"/>
      <c r="B907" s="10"/>
      <c r="C907" s="10"/>
      <c r="D907" s="12"/>
      <c r="E907" s="10"/>
      <c r="F907" s="39"/>
      <c r="G907" s="11"/>
      <c r="H907" s="26"/>
      <c r="I907" s="11"/>
      <c r="J907" s="11"/>
    </row>
    <row r="908" spans="1:10" x14ac:dyDescent="0.25">
      <c r="A908" s="10"/>
      <c r="B908" s="10"/>
      <c r="C908" s="10"/>
      <c r="D908" s="12"/>
      <c r="E908" s="10"/>
      <c r="F908" s="39"/>
      <c r="G908" s="11"/>
      <c r="H908" s="26"/>
      <c r="I908" s="11"/>
      <c r="J908" s="11"/>
    </row>
    <row r="909" spans="1:10" x14ac:dyDescent="0.25">
      <c r="A909" s="10"/>
      <c r="B909" s="10"/>
      <c r="C909" s="10"/>
      <c r="D909" s="12"/>
      <c r="E909" s="10"/>
      <c r="F909" s="39"/>
      <c r="G909" s="11"/>
      <c r="H909" s="26"/>
      <c r="I909" s="11"/>
      <c r="J909" s="11"/>
    </row>
    <row r="910" spans="1:10" x14ac:dyDescent="0.25">
      <c r="A910" s="10"/>
      <c r="B910" s="10"/>
      <c r="C910" s="10"/>
      <c r="D910" s="12"/>
      <c r="E910" s="10"/>
      <c r="F910" s="39"/>
      <c r="G910" s="11"/>
      <c r="H910" s="26"/>
      <c r="I910" s="11"/>
      <c r="J910" s="11"/>
    </row>
    <row r="911" spans="1:10" x14ac:dyDescent="0.25">
      <c r="A911" s="10"/>
      <c r="B911" s="10"/>
      <c r="C911" s="10"/>
      <c r="D911" s="12"/>
      <c r="E911" s="10"/>
      <c r="F911" s="39"/>
      <c r="G911" s="11"/>
      <c r="H911" s="26"/>
      <c r="I911" s="11"/>
      <c r="J911" s="11"/>
    </row>
    <row r="912" spans="1:10" x14ac:dyDescent="0.25">
      <c r="A912" s="10"/>
      <c r="B912" s="10"/>
      <c r="C912" s="10"/>
      <c r="D912" s="12"/>
      <c r="E912" s="10"/>
      <c r="F912" s="39"/>
      <c r="G912" s="11"/>
      <c r="H912" s="26"/>
      <c r="I912" s="11"/>
      <c r="J912" s="11"/>
    </row>
    <row r="913" spans="1:10" x14ac:dyDescent="0.25">
      <c r="A913" s="10"/>
      <c r="B913" s="10"/>
      <c r="C913" s="10"/>
      <c r="D913" s="12"/>
      <c r="E913" s="10"/>
      <c r="F913" s="39"/>
      <c r="G913" s="11"/>
      <c r="H913" s="26"/>
      <c r="I913" s="11"/>
      <c r="J913" s="11"/>
    </row>
    <row r="914" spans="1:10" x14ac:dyDescent="0.25">
      <c r="A914" s="10"/>
      <c r="B914" s="10"/>
      <c r="C914" s="10"/>
      <c r="D914" s="12"/>
      <c r="E914" s="10"/>
      <c r="F914" s="39"/>
      <c r="G914" s="11"/>
      <c r="H914" s="26"/>
      <c r="I914" s="11"/>
      <c r="J914" s="11"/>
    </row>
    <row r="915" spans="1:10" x14ac:dyDescent="0.25">
      <c r="A915" s="10"/>
      <c r="B915" s="10"/>
      <c r="C915" s="10"/>
      <c r="D915" s="12"/>
      <c r="E915" s="10"/>
      <c r="F915" s="39"/>
      <c r="G915" s="11"/>
      <c r="H915" s="26"/>
      <c r="I915" s="11"/>
      <c r="J915" s="11"/>
    </row>
    <row r="916" spans="1:10" x14ac:dyDescent="0.25">
      <c r="A916" s="10"/>
      <c r="B916" s="10"/>
      <c r="C916" s="10"/>
      <c r="D916" s="12"/>
      <c r="E916" s="10"/>
      <c r="F916" s="39"/>
      <c r="G916" s="11"/>
      <c r="H916" s="26"/>
      <c r="I916" s="11"/>
      <c r="J916" s="11"/>
    </row>
    <row r="917" spans="1:10" x14ac:dyDescent="0.25">
      <c r="A917" s="10"/>
      <c r="B917" s="10"/>
      <c r="C917" s="10"/>
      <c r="D917" s="12"/>
      <c r="E917" s="10"/>
      <c r="F917" s="39"/>
      <c r="G917" s="11"/>
      <c r="H917" s="26"/>
      <c r="I917" s="11"/>
      <c r="J917" s="11"/>
    </row>
    <row r="918" spans="1:10" x14ac:dyDescent="0.25">
      <c r="A918" s="10"/>
      <c r="B918" s="10"/>
      <c r="C918" s="10"/>
      <c r="D918" s="12"/>
      <c r="E918" s="10"/>
      <c r="F918" s="39"/>
      <c r="G918" s="11"/>
      <c r="H918" s="26"/>
      <c r="I918" s="11"/>
      <c r="J918" s="11"/>
    </row>
    <row r="919" spans="1:10" x14ac:dyDescent="0.25">
      <c r="A919" s="10"/>
      <c r="B919" s="10"/>
      <c r="C919" s="10"/>
      <c r="D919" s="12"/>
      <c r="E919" s="10"/>
      <c r="F919" s="39"/>
      <c r="G919" s="11"/>
      <c r="H919" s="26"/>
      <c r="I919" s="11"/>
      <c r="J919" s="11"/>
    </row>
    <row r="920" spans="1:10" x14ac:dyDescent="0.25">
      <c r="A920" s="10"/>
      <c r="B920" s="10"/>
      <c r="C920" s="10"/>
      <c r="D920" s="12"/>
      <c r="E920" s="10"/>
      <c r="F920" s="39"/>
      <c r="G920" s="11"/>
      <c r="H920" s="26"/>
      <c r="I920" s="11"/>
      <c r="J920" s="11"/>
    </row>
    <row r="921" spans="1:10" x14ac:dyDescent="0.25">
      <c r="A921" s="10"/>
      <c r="B921" s="10"/>
      <c r="C921" s="10"/>
      <c r="D921" s="12"/>
      <c r="E921" s="10"/>
      <c r="F921" s="39"/>
      <c r="G921" s="11"/>
      <c r="H921" s="26"/>
      <c r="I921" s="11"/>
      <c r="J921" s="11"/>
    </row>
    <row r="922" spans="1:10" x14ac:dyDescent="0.25">
      <c r="A922" s="10"/>
      <c r="B922" s="10"/>
      <c r="C922" s="10"/>
      <c r="D922" s="12"/>
      <c r="E922" s="10"/>
      <c r="F922" s="39"/>
      <c r="G922" s="11"/>
      <c r="H922" s="26"/>
      <c r="I922" s="11"/>
      <c r="J922" s="11"/>
    </row>
    <row r="923" spans="1:10" x14ac:dyDescent="0.25">
      <c r="A923" s="10"/>
      <c r="B923" s="10"/>
      <c r="C923" s="10"/>
      <c r="D923" s="12"/>
      <c r="E923" s="10"/>
      <c r="F923" s="39"/>
      <c r="G923" s="11"/>
      <c r="H923" s="26"/>
      <c r="I923" s="11"/>
      <c r="J923" s="11"/>
    </row>
    <row r="924" spans="1:10" x14ac:dyDescent="0.25">
      <c r="A924" s="10"/>
      <c r="B924" s="10"/>
      <c r="C924" s="10"/>
      <c r="D924" s="12"/>
      <c r="E924" s="10"/>
      <c r="F924" s="39"/>
      <c r="G924" s="11"/>
      <c r="H924" s="26"/>
      <c r="I924" s="11"/>
      <c r="J924" s="11"/>
    </row>
    <row r="925" spans="1:10" x14ac:dyDescent="0.25">
      <c r="A925" s="10"/>
      <c r="B925" s="10"/>
      <c r="C925" s="10"/>
      <c r="D925" s="12"/>
      <c r="E925" s="10"/>
      <c r="F925" s="39"/>
      <c r="G925" s="11"/>
      <c r="H925" s="26"/>
      <c r="I925" s="11"/>
      <c r="J925" s="11"/>
    </row>
    <row r="926" spans="1:10" x14ac:dyDescent="0.25">
      <c r="A926" s="10"/>
      <c r="B926" s="10"/>
      <c r="C926" s="10"/>
      <c r="D926" s="12"/>
      <c r="E926" s="10"/>
      <c r="F926" s="39"/>
      <c r="G926" s="11"/>
      <c r="H926" s="26"/>
      <c r="I926" s="11"/>
      <c r="J926" s="11"/>
    </row>
    <row r="927" spans="1:10" x14ac:dyDescent="0.25">
      <c r="A927" s="10"/>
      <c r="B927" s="10"/>
      <c r="C927" s="10"/>
      <c r="D927" s="12"/>
      <c r="E927" s="10"/>
      <c r="F927" s="39"/>
      <c r="G927" s="11"/>
      <c r="H927" s="26"/>
      <c r="I927" s="11"/>
      <c r="J927" s="11"/>
    </row>
    <row r="928" spans="1:10" x14ac:dyDescent="0.25">
      <c r="A928" s="10"/>
      <c r="B928" s="10"/>
      <c r="C928" s="10"/>
      <c r="D928" s="12"/>
      <c r="E928" s="10"/>
      <c r="F928" s="39"/>
      <c r="G928" s="11"/>
      <c r="H928" s="26"/>
      <c r="I928" s="11"/>
      <c r="J928" s="11"/>
    </row>
    <row r="929" spans="1:10" x14ac:dyDescent="0.25">
      <c r="A929" s="10"/>
      <c r="B929" s="10"/>
      <c r="C929" s="10"/>
      <c r="D929" s="12"/>
      <c r="E929" s="10"/>
      <c r="F929" s="39"/>
      <c r="G929" s="11"/>
      <c r="H929" s="26"/>
      <c r="I929" s="11"/>
      <c r="J929" s="11"/>
    </row>
    <row r="930" spans="1:10" x14ac:dyDescent="0.25">
      <c r="A930" s="10"/>
      <c r="B930" s="10"/>
      <c r="C930" s="10"/>
      <c r="D930" s="12"/>
      <c r="E930" s="10"/>
      <c r="F930" s="39"/>
      <c r="G930" s="11"/>
      <c r="H930" s="26"/>
      <c r="I930" s="11"/>
      <c r="J930" s="11"/>
    </row>
    <row r="931" spans="1:10" x14ac:dyDescent="0.25">
      <c r="A931" s="10"/>
      <c r="B931" s="10"/>
      <c r="C931" s="10"/>
      <c r="D931" s="12"/>
      <c r="E931" s="10"/>
      <c r="F931" s="39"/>
      <c r="G931" s="11"/>
      <c r="H931" s="26"/>
      <c r="I931" s="11"/>
      <c r="J931" s="11"/>
    </row>
    <row r="932" spans="1:10" x14ac:dyDescent="0.25">
      <c r="A932" s="10"/>
      <c r="B932" s="10"/>
      <c r="C932" s="10"/>
      <c r="D932" s="12"/>
      <c r="E932" s="10"/>
      <c r="F932" s="39"/>
      <c r="G932" s="11"/>
      <c r="H932" s="26"/>
      <c r="I932" s="11"/>
      <c r="J932" s="11"/>
    </row>
    <row r="933" spans="1:10" x14ac:dyDescent="0.25">
      <c r="A933" s="10"/>
      <c r="B933" s="10"/>
      <c r="C933" s="10"/>
      <c r="D933" s="12"/>
      <c r="E933" s="10"/>
      <c r="F933" s="39"/>
      <c r="G933" s="11"/>
      <c r="H933" s="26"/>
      <c r="I933" s="11"/>
      <c r="J933" s="11"/>
    </row>
    <row r="934" spans="1:10" x14ac:dyDescent="0.25">
      <c r="A934" s="10"/>
      <c r="B934" s="10"/>
      <c r="C934" s="10"/>
      <c r="D934" s="12"/>
      <c r="E934" s="10"/>
      <c r="F934" s="39"/>
      <c r="G934" s="11"/>
      <c r="H934" s="26"/>
      <c r="I934" s="11"/>
      <c r="J934" s="11"/>
    </row>
    <row r="935" spans="1:10" x14ac:dyDescent="0.25">
      <c r="A935" s="10"/>
      <c r="B935" s="10"/>
      <c r="C935" s="10"/>
      <c r="D935" s="12"/>
      <c r="E935" s="10"/>
      <c r="F935" s="39"/>
      <c r="G935" s="11"/>
      <c r="H935" s="26"/>
      <c r="I935" s="11"/>
      <c r="J935" s="11"/>
    </row>
    <row r="936" spans="1:10" x14ac:dyDescent="0.25">
      <c r="A936" s="10"/>
      <c r="B936" s="10"/>
      <c r="C936" s="10"/>
      <c r="D936" s="12"/>
      <c r="E936" s="10"/>
      <c r="F936" s="39"/>
      <c r="G936" s="11"/>
      <c r="H936" s="26"/>
      <c r="I936" s="11"/>
      <c r="J936" s="11"/>
    </row>
    <row r="937" spans="1:10" x14ac:dyDescent="0.25">
      <c r="A937" s="10"/>
      <c r="B937" s="10"/>
      <c r="C937" s="10"/>
      <c r="D937" s="12"/>
      <c r="E937" s="10"/>
      <c r="F937" s="39"/>
      <c r="G937" s="11"/>
      <c r="H937" s="26"/>
      <c r="I937" s="11"/>
      <c r="J937" s="11"/>
    </row>
    <row r="938" spans="1:10" x14ac:dyDescent="0.25">
      <c r="A938" s="10"/>
      <c r="B938" s="10"/>
      <c r="C938" s="10"/>
      <c r="D938" s="12"/>
      <c r="E938" s="10"/>
      <c r="F938" s="39"/>
      <c r="G938" s="11"/>
      <c r="H938" s="26"/>
      <c r="I938" s="11"/>
      <c r="J938" s="11"/>
    </row>
    <row r="939" spans="1:10" x14ac:dyDescent="0.25">
      <c r="A939" s="10"/>
      <c r="B939" s="10"/>
      <c r="C939" s="10"/>
      <c r="D939" s="12"/>
      <c r="E939" s="10"/>
      <c r="F939" s="39"/>
      <c r="G939" s="11"/>
      <c r="H939" s="26"/>
      <c r="I939" s="11"/>
      <c r="J939" s="11"/>
    </row>
    <row r="940" spans="1:10" x14ac:dyDescent="0.25">
      <c r="A940" s="10"/>
      <c r="B940" s="10"/>
      <c r="C940" s="10"/>
      <c r="D940" s="12"/>
      <c r="E940" s="10"/>
      <c r="F940" s="39"/>
      <c r="G940" s="11"/>
      <c r="H940" s="26"/>
      <c r="I940" s="11"/>
      <c r="J940" s="11"/>
    </row>
    <row r="941" spans="1:10" x14ac:dyDescent="0.25">
      <c r="A941" s="10"/>
      <c r="B941" s="10"/>
      <c r="C941" s="10"/>
      <c r="D941" s="12"/>
      <c r="E941" s="10"/>
      <c r="F941" s="39"/>
      <c r="G941" s="11"/>
      <c r="H941" s="26"/>
      <c r="I941" s="11"/>
      <c r="J941" s="11"/>
    </row>
    <row r="942" spans="1:10" x14ac:dyDescent="0.25">
      <c r="A942" s="10"/>
      <c r="B942" s="10"/>
      <c r="C942" s="10"/>
      <c r="D942" s="12"/>
      <c r="E942" s="10"/>
      <c r="F942" s="39"/>
      <c r="G942" s="11"/>
      <c r="H942" s="26"/>
      <c r="I942" s="11"/>
      <c r="J942" s="11"/>
    </row>
    <row r="943" spans="1:10" x14ac:dyDescent="0.25">
      <c r="A943" s="10"/>
      <c r="B943" s="10"/>
      <c r="C943" s="10"/>
      <c r="D943" s="12"/>
      <c r="E943" s="10"/>
      <c r="F943" s="39"/>
      <c r="G943" s="11"/>
      <c r="H943" s="26"/>
      <c r="I943" s="11"/>
      <c r="J943" s="11"/>
    </row>
    <row r="944" spans="1:10" x14ac:dyDescent="0.25">
      <c r="A944" s="10"/>
      <c r="B944" s="10"/>
      <c r="C944" s="10"/>
      <c r="D944" s="12"/>
      <c r="E944" s="10"/>
      <c r="F944" s="39"/>
      <c r="G944" s="11"/>
      <c r="H944" s="26"/>
      <c r="I944" s="11"/>
      <c r="J944" s="11"/>
    </row>
    <row r="945" spans="1:10" x14ac:dyDescent="0.25">
      <c r="A945" s="10"/>
      <c r="B945" s="10"/>
      <c r="C945" s="10"/>
      <c r="D945" s="12"/>
      <c r="E945" s="10"/>
      <c r="F945" s="39"/>
      <c r="G945" s="11"/>
      <c r="H945" s="26"/>
      <c r="I945" s="11"/>
      <c r="J945" s="11"/>
    </row>
    <row r="946" spans="1:10" x14ac:dyDescent="0.25">
      <c r="A946" s="10"/>
      <c r="B946" s="10"/>
      <c r="C946" s="10"/>
      <c r="D946" s="12"/>
      <c r="E946" s="10"/>
      <c r="F946" s="39"/>
      <c r="G946" s="11"/>
      <c r="H946" s="26"/>
      <c r="I946" s="11"/>
      <c r="J946" s="11"/>
    </row>
    <row r="947" spans="1:10" x14ac:dyDescent="0.25">
      <c r="A947" s="10"/>
      <c r="B947" s="10"/>
      <c r="C947" s="10"/>
      <c r="D947" s="12"/>
      <c r="E947" s="10"/>
      <c r="F947" s="39"/>
      <c r="G947" s="11"/>
      <c r="H947" s="26"/>
      <c r="I947" s="11"/>
      <c r="J947" s="11"/>
    </row>
    <row r="948" spans="1:10" x14ac:dyDescent="0.25">
      <c r="A948" s="10"/>
      <c r="B948" s="10"/>
      <c r="C948" s="10"/>
      <c r="D948" s="12"/>
      <c r="E948" s="10"/>
      <c r="F948" s="39"/>
      <c r="G948" s="11"/>
      <c r="H948" s="26"/>
      <c r="I948" s="11"/>
      <c r="J948" s="11"/>
    </row>
    <row r="949" spans="1:10" x14ac:dyDescent="0.25">
      <c r="A949" s="10"/>
      <c r="B949" s="10"/>
      <c r="C949" s="10"/>
      <c r="D949" s="12"/>
      <c r="E949" s="10"/>
      <c r="F949" s="39"/>
      <c r="G949" s="11"/>
      <c r="H949" s="26"/>
      <c r="I949" s="11"/>
      <c r="J949" s="11"/>
    </row>
    <row r="950" spans="1:10" x14ac:dyDescent="0.25">
      <c r="A950" s="10"/>
      <c r="B950" s="10"/>
      <c r="C950" s="10"/>
      <c r="D950" s="12"/>
      <c r="E950" s="10"/>
      <c r="F950" s="39"/>
      <c r="G950" s="11"/>
      <c r="H950" s="26"/>
      <c r="I950" s="11"/>
      <c r="J950" s="11"/>
    </row>
    <row r="951" spans="1:10" x14ac:dyDescent="0.25">
      <c r="A951" s="10"/>
      <c r="B951" s="10"/>
      <c r="C951" s="10"/>
      <c r="D951" s="12"/>
      <c r="E951" s="10"/>
      <c r="F951" s="39"/>
      <c r="G951" s="11"/>
      <c r="H951" s="26"/>
      <c r="I951" s="11"/>
      <c r="J951" s="11"/>
    </row>
    <row r="952" spans="1:10" x14ac:dyDescent="0.25">
      <c r="A952" s="10"/>
      <c r="B952" s="10"/>
      <c r="C952" s="10"/>
      <c r="D952" s="12"/>
      <c r="E952" s="10"/>
      <c r="F952" s="39"/>
      <c r="G952" s="11"/>
      <c r="H952" s="26"/>
      <c r="I952" s="11"/>
      <c r="J952" s="11"/>
    </row>
    <row r="953" spans="1:10" x14ac:dyDescent="0.25">
      <c r="A953" s="10"/>
      <c r="B953" s="10"/>
      <c r="C953" s="10"/>
      <c r="D953" s="12"/>
      <c r="E953" s="10"/>
      <c r="F953" s="39"/>
      <c r="G953" s="11"/>
      <c r="H953" s="26"/>
      <c r="I953" s="11"/>
      <c r="J953" s="11"/>
    </row>
    <row r="954" spans="1:10" x14ac:dyDescent="0.25">
      <c r="A954" s="10"/>
      <c r="B954" s="10"/>
      <c r="C954" s="10"/>
      <c r="D954" s="12"/>
      <c r="E954" s="10"/>
      <c r="F954" s="39"/>
      <c r="G954" s="11"/>
      <c r="H954" s="26"/>
      <c r="I954" s="11"/>
      <c r="J954" s="11"/>
    </row>
    <row r="955" spans="1:10" x14ac:dyDescent="0.25">
      <c r="A955" s="10"/>
      <c r="B955" s="10"/>
      <c r="C955" s="10"/>
      <c r="D955" s="12"/>
      <c r="E955" s="10"/>
      <c r="F955" s="39"/>
      <c r="G955" s="11"/>
      <c r="H955" s="26"/>
      <c r="I955" s="11"/>
      <c r="J955" s="11"/>
    </row>
    <row r="956" spans="1:10" x14ac:dyDescent="0.25">
      <c r="A956" s="10"/>
      <c r="B956" s="10"/>
      <c r="C956" s="10"/>
      <c r="D956" s="12"/>
      <c r="E956" s="10"/>
      <c r="F956" s="39"/>
      <c r="G956" s="11"/>
      <c r="H956" s="26"/>
      <c r="I956" s="11"/>
      <c r="J956" s="11"/>
    </row>
    <row r="957" spans="1:10" x14ac:dyDescent="0.25">
      <c r="A957" s="10"/>
      <c r="B957" s="10"/>
      <c r="C957" s="10"/>
      <c r="D957" s="12"/>
      <c r="E957" s="10"/>
      <c r="F957" s="39"/>
      <c r="G957" s="11"/>
      <c r="H957" s="26"/>
      <c r="I957" s="11"/>
      <c r="J957" s="11"/>
    </row>
    <row r="958" spans="1:10" x14ac:dyDescent="0.25">
      <c r="A958" s="10"/>
      <c r="B958" s="10"/>
      <c r="C958" s="10"/>
      <c r="D958" s="12"/>
      <c r="E958" s="10"/>
      <c r="F958" s="39"/>
      <c r="G958" s="11"/>
      <c r="H958" s="26"/>
      <c r="I958" s="11"/>
      <c r="J958" s="11"/>
    </row>
    <row r="959" spans="1:10" x14ac:dyDescent="0.25">
      <c r="A959" s="10"/>
      <c r="B959" s="10"/>
      <c r="C959" s="10"/>
      <c r="D959" s="12"/>
      <c r="E959" s="10"/>
      <c r="F959" s="39"/>
      <c r="G959" s="11"/>
      <c r="H959" s="26"/>
      <c r="I959" s="11"/>
      <c r="J959" s="11"/>
    </row>
    <row r="960" spans="1:10" x14ac:dyDescent="0.25">
      <c r="A960" s="10"/>
      <c r="B960" s="10"/>
      <c r="C960" s="10"/>
      <c r="D960" s="12"/>
      <c r="E960" s="10"/>
      <c r="F960" s="39"/>
      <c r="G960" s="11"/>
      <c r="H960" s="26"/>
      <c r="I960" s="11"/>
      <c r="J960" s="11"/>
    </row>
    <row r="961" spans="1:10" x14ac:dyDescent="0.25">
      <c r="A961" s="10"/>
      <c r="B961" s="10"/>
      <c r="C961" s="10"/>
      <c r="D961" s="12"/>
      <c r="E961" s="10"/>
      <c r="F961" s="39"/>
      <c r="G961" s="11"/>
      <c r="H961" s="26"/>
      <c r="I961" s="11"/>
      <c r="J961" s="11"/>
    </row>
    <row r="962" spans="1:10" x14ac:dyDescent="0.25">
      <c r="A962" s="10"/>
      <c r="B962" s="10"/>
      <c r="C962" s="10"/>
      <c r="D962" s="12"/>
      <c r="E962" s="10"/>
      <c r="F962" s="39"/>
      <c r="G962" s="11"/>
      <c r="H962" s="26"/>
      <c r="I962" s="11"/>
      <c r="J962" s="11"/>
    </row>
    <row r="963" spans="1:10" x14ac:dyDescent="0.25">
      <c r="A963" s="10"/>
      <c r="B963" s="10"/>
      <c r="C963" s="10"/>
      <c r="D963" s="12"/>
      <c r="E963" s="10"/>
      <c r="F963" s="39"/>
      <c r="G963" s="11"/>
      <c r="H963" s="26"/>
      <c r="I963" s="11"/>
      <c r="J963" s="11"/>
    </row>
    <row r="964" spans="1:10" x14ac:dyDescent="0.25">
      <c r="A964" s="10"/>
      <c r="B964" s="10"/>
      <c r="C964" s="10"/>
      <c r="D964" s="12"/>
      <c r="E964" s="10"/>
      <c r="F964" s="39"/>
      <c r="G964" s="11"/>
      <c r="H964" s="26"/>
      <c r="I964" s="11"/>
      <c r="J964" s="11"/>
    </row>
    <row r="965" spans="1:10" x14ac:dyDescent="0.25">
      <c r="A965" s="10"/>
      <c r="B965" s="10"/>
      <c r="C965" s="10"/>
      <c r="D965" s="12"/>
      <c r="E965" s="10"/>
      <c r="F965" s="39"/>
      <c r="G965" s="11"/>
      <c r="H965" s="26"/>
      <c r="I965" s="11"/>
      <c r="J965" s="11"/>
    </row>
    <row r="966" spans="1:10" x14ac:dyDescent="0.25">
      <c r="A966" s="10"/>
      <c r="B966" s="10"/>
      <c r="C966" s="10"/>
      <c r="D966" s="12"/>
      <c r="E966" s="10"/>
      <c r="F966" s="39"/>
      <c r="G966" s="11"/>
      <c r="H966" s="26"/>
      <c r="I966" s="11"/>
      <c r="J966" s="11"/>
    </row>
    <row r="967" spans="1:10" x14ac:dyDescent="0.25">
      <c r="A967" s="10"/>
      <c r="B967" s="10"/>
      <c r="C967" s="10"/>
      <c r="D967" s="12"/>
      <c r="E967" s="10"/>
      <c r="F967" s="39"/>
      <c r="G967" s="11"/>
      <c r="H967" s="26"/>
      <c r="I967" s="11"/>
      <c r="J967" s="11"/>
    </row>
    <row r="968" spans="1:10" x14ac:dyDescent="0.25">
      <c r="A968" s="10"/>
      <c r="B968" s="10"/>
      <c r="C968" s="10"/>
      <c r="D968" s="12"/>
      <c r="E968" s="10"/>
      <c r="F968" s="39"/>
      <c r="G968" s="11"/>
      <c r="H968" s="26"/>
      <c r="I968" s="11"/>
      <c r="J968" s="11"/>
    </row>
    <row r="969" spans="1:10" x14ac:dyDescent="0.25">
      <c r="A969" s="10"/>
      <c r="B969" s="10"/>
      <c r="C969" s="10"/>
      <c r="D969" s="12"/>
      <c r="E969" s="10"/>
      <c r="F969" s="39"/>
      <c r="G969" s="11"/>
      <c r="H969" s="26"/>
      <c r="I969" s="11"/>
      <c r="J969" s="11"/>
    </row>
    <row r="970" spans="1:10" x14ac:dyDescent="0.25">
      <c r="A970" s="10"/>
      <c r="B970" s="10"/>
      <c r="C970" s="10"/>
      <c r="D970" s="12"/>
      <c r="E970" s="10"/>
      <c r="F970" s="39"/>
      <c r="G970" s="11"/>
      <c r="H970" s="26"/>
      <c r="I970" s="11"/>
      <c r="J970" s="11"/>
    </row>
    <row r="971" spans="1:10" x14ac:dyDescent="0.25">
      <c r="A971" s="10"/>
      <c r="B971" s="10"/>
      <c r="C971" s="10"/>
      <c r="D971" s="12"/>
      <c r="E971" s="10"/>
      <c r="F971" s="39"/>
      <c r="G971" s="11"/>
      <c r="H971" s="26"/>
      <c r="I971" s="11"/>
      <c r="J971" s="11"/>
    </row>
    <row r="972" spans="1:10" x14ac:dyDescent="0.25">
      <c r="A972" s="10"/>
      <c r="B972" s="10"/>
      <c r="C972" s="10"/>
      <c r="D972" s="12"/>
      <c r="E972" s="10"/>
      <c r="F972" s="39"/>
      <c r="G972" s="11"/>
      <c r="H972" s="26"/>
      <c r="I972" s="11"/>
      <c r="J972" s="11"/>
    </row>
    <row r="973" spans="1:10" x14ac:dyDescent="0.25">
      <c r="A973" s="10"/>
      <c r="B973" s="10"/>
      <c r="C973" s="10"/>
      <c r="D973" s="12"/>
      <c r="E973" s="10"/>
      <c r="F973" s="39"/>
      <c r="G973" s="11"/>
      <c r="H973" s="26"/>
      <c r="I973" s="11"/>
      <c r="J973" s="11"/>
    </row>
    <row r="974" spans="1:10" x14ac:dyDescent="0.25">
      <c r="A974" s="10"/>
      <c r="B974" s="10"/>
      <c r="C974" s="10"/>
      <c r="D974" s="12"/>
      <c r="E974" s="10"/>
      <c r="F974" s="39"/>
      <c r="G974" s="11"/>
      <c r="H974" s="26"/>
      <c r="I974" s="11"/>
      <c r="J974" s="11"/>
    </row>
    <row r="975" spans="1:10" x14ac:dyDescent="0.25">
      <c r="A975" s="10"/>
      <c r="B975" s="10"/>
      <c r="C975" s="10"/>
      <c r="D975" s="12"/>
      <c r="E975" s="10"/>
      <c r="F975" s="39"/>
      <c r="G975" s="11"/>
      <c r="H975" s="26"/>
      <c r="I975" s="11"/>
      <c r="J975" s="11"/>
    </row>
    <row r="976" spans="1:10" x14ac:dyDescent="0.25">
      <c r="A976" s="10"/>
      <c r="B976" s="10"/>
      <c r="C976" s="10"/>
      <c r="D976" s="12"/>
      <c r="E976" s="10"/>
      <c r="F976" s="39"/>
      <c r="G976" s="11"/>
      <c r="H976" s="26"/>
      <c r="I976" s="11"/>
      <c r="J976" s="11"/>
    </row>
    <row r="977" spans="1:10" x14ac:dyDescent="0.25">
      <c r="A977" s="10"/>
      <c r="B977" s="10"/>
      <c r="C977" s="10"/>
      <c r="D977" s="12"/>
      <c r="E977" s="10"/>
      <c r="F977" s="39"/>
      <c r="G977" s="11"/>
      <c r="H977" s="26"/>
      <c r="I977" s="11"/>
      <c r="J977" s="11"/>
    </row>
    <row r="978" spans="1:10" x14ac:dyDescent="0.25">
      <c r="A978" s="10"/>
      <c r="B978" s="10"/>
      <c r="C978" s="10"/>
      <c r="D978" s="12"/>
      <c r="E978" s="10"/>
      <c r="F978" s="39"/>
      <c r="G978" s="11"/>
      <c r="H978" s="26"/>
      <c r="I978" s="11"/>
      <c r="J978" s="11"/>
    </row>
    <row r="979" spans="1:10" x14ac:dyDescent="0.25">
      <c r="A979" s="10"/>
      <c r="B979" s="10"/>
      <c r="C979" s="10"/>
      <c r="D979" s="12"/>
      <c r="E979" s="10"/>
      <c r="F979" s="39"/>
      <c r="G979" s="11"/>
      <c r="H979" s="26"/>
      <c r="I979" s="11"/>
      <c r="J979" s="11"/>
    </row>
    <row r="980" spans="1:10" x14ac:dyDescent="0.25">
      <c r="A980" s="10"/>
      <c r="B980" s="10"/>
      <c r="C980" s="10"/>
      <c r="D980" s="12"/>
      <c r="E980" s="10"/>
      <c r="F980" s="39"/>
      <c r="G980" s="11"/>
      <c r="H980" s="26"/>
      <c r="I980" s="11"/>
      <c r="J980" s="11"/>
    </row>
    <row r="981" spans="1:10" x14ac:dyDescent="0.25">
      <c r="A981" s="10"/>
      <c r="B981" s="10"/>
      <c r="C981" s="10"/>
      <c r="D981" s="12"/>
      <c r="E981" s="10"/>
      <c r="F981" s="39"/>
      <c r="G981" s="11"/>
      <c r="H981" s="26"/>
      <c r="I981" s="11"/>
      <c r="J981" s="11"/>
    </row>
    <row r="982" spans="1:10" x14ac:dyDescent="0.25">
      <c r="A982" s="10"/>
      <c r="B982" s="10"/>
      <c r="C982" s="10"/>
      <c r="D982" s="12"/>
      <c r="E982" s="10"/>
      <c r="F982" s="39"/>
      <c r="G982" s="11"/>
      <c r="H982" s="26"/>
      <c r="I982" s="11"/>
      <c r="J982" s="11"/>
    </row>
    <row r="983" spans="1:10" x14ac:dyDescent="0.25">
      <c r="A983" s="10"/>
      <c r="B983" s="10"/>
      <c r="C983" s="10"/>
      <c r="D983" s="12"/>
      <c r="E983" s="10"/>
      <c r="F983" s="39"/>
      <c r="G983" s="11"/>
      <c r="H983" s="26"/>
      <c r="I983" s="11"/>
      <c r="J983" s="11"/>
    </row>
    <row r="984" spans="1:10" x14ac:dyDescent="0.25">
      <c r="A984" s="10"/>
      <c r="B984" s="10"/>
      <c r="C984" s="10"/>
      <c r="D984" s="12"/>
      <c r="E984" s="10"/>
      <c r="F984" s="39"/>
      <c r="G984" s="11"/>
      <c r="H984" s="26"/>
      <c r="I984" s="11"/>
      <c r="J984" s="11"/>
    </row>
    <row r="985" spans="1:10" x14ac:dyDescent="0.25">
      <c r="A985" s="10"/>
      <c r="B985" s="10"/>
      <c r="C985" s="10"/>
      <c r="D985" s="12"/>
      <c r="E985" s="10"/>
      <c r="F985" s="39"/>
      <c r="G985" s="11"/>
      <c r="H985" s="26"/>
      <c r="I985" s="11"/>
      <c r="J985" s="11"/>
    </row>
    <row r="986" spans="1:10" x14ac:dyDescent="0.25">
      <c r="A986" s="10"/>
      <c r="B986" s="10"/>
      <c r="C986" s="10"/>
      <c r="D986" s="12"/>
      <c r="E986" s="10"/>
      <c r="F986" s="39"/>
      <c r="G986" s="11"/>
      <c r="H986" s="26"/>
      <c r="I986" s="11"/>
      <c r="J986" s="11"/>
    </row>
    <row r="987" spans="1:10" x14ac:dyDescent="0.25">
      <c r="A987" s="10"/>
      <c r="B987" s="10"/>
      <c r="C987" s="10"/>
      <c r="D987" s="12"/>
      <c r="E987" s="10"/>
      <c r="F987" s="39"/>
      <c r="G987" s="11"/>
      <c r="H987" s="26"/>
      <c r="I987" s="11"/>
      <c r="J987" s="11"/>
    </row>
    <row r="988" spans="1:10" x14ac:dyDescent="0.25">
      <c r="A988" s="10"/>
      <c r="B988" s="10"/>
      <c r="C988" s="10"/>
      <c r="D988" s="12"/>
      <c r="E988" s="10"/>
      <c r="F988" s="39"/>
      <c r="G988" s="11"/>
      <c r="H988" s="26"/>
      <c r="I988" s="11"/>
      <c r="J988" s="11"/>
    </row>
    <row r="989" spans="1:10" x14ac:dyDescent="0.25">
      <c r="A989" s="10"/>
      <c r="B989" s="10"/>
      <c r="C989" s="10"/>
      <c r="D989" s="12"/>
      <c r="E989" s="10"/>
      <c r="F989" s="39"/>
      <c r="G989" s="11"/>
      <c r="H989" s="26"/>
      <c r="I989" s="11"/>
      <c r="J989" s="11"/>
    </row>
    <row r="990" spans="1:10" x14ac:dyDescent="0.25">
      <c r="A990" s="10"/>
      <c r="B990" s="10"/>
      <c r="C990" s="10"/>
      <c r="D990" s="12"/>
      <c r="E990" s="10"/>
      <c r="F990" s="39"/>
      <c r="G990" s="11"/>
      <c r="H990" s="26"/>
      <c r="I990" s="11"/>
      <c r="J990" s="11"/>
    </row>
    <row r="991" spans="1:10" x14ac:dyDescent="0.25">
      <c r="A991" s="10"/>
      <c r="B991" s="10"/>
      <c r="C991" s="10"/>
      <c r="D991" s="12"/>
      <c r="E991" s="10"/>
      <c r="F991" s="39"/>
      <c r="G991" s="11"/>
      <c r="H991" s="26"/>
      <c r="I991" s="11"/>
      <c r="J991" s="11"/>
    </row>
    <row r="992" spans="1:10" x14ac:dyDescent="0.25">
      <c r="A992" s="10"/>
      <c r="B992" s="10"/>
      <c r="C992" s="10"/>
      <c r="D992" s="12"/>
      <c r="E992" s="10"/>
      <c r="F992" s="39"/>
      <c r="G992" s="11"/>
      <c r="H992" s="26"/>
      <c r="I992" s="11"/>
      <c r="J992" s="11"/>
    </row>
    <row r="993" spans="1:10" x14ac:dyDescent="0.25">
      <c r="A993" s="10"/>
      <c r="B993" s="10"/>
      <c r="C993" s="10"/>
      <c r="D993" s="12"/>
      <c r="E993" s="10"/>
      <c r="F993" s="39"/>
      <c r="G993" s="11"/>
      <c r="H993" s="26"/>
      <c r="I993" s="11"/>
      <c r="J993" s="11"/>
    </row>
    <row r="994" spans="1:10" x14ac:dyDescent="0.25">
      <c r="A994" s="10"/>
      <c r="B994" s="10"/>
      <c r="C994" s="10"/>
      <c r="D994" s="12"/>
      <c r="E994" s="10"/>
      <c r="F994" s="39"/>
      <c r="G994" s="11"/>
      <c r="H994" s="26"/>
      <c r="I994" s="11"/>
      <c r="J994" s="11"/>
    </row>
    <row r="995" spans="1:10" x14ac:dyDescent="0.25">
      <c r="A995" s="10"/>
      <c r="B995" s="10"/>
      <c r="C995" s="10"/>
      <c r="D995" s="12"/>
      <c r="E995" s="10"/>
      <c r="F995" s="39"/>
      <c r="G995" s="11"/>
      <c r="H995" s="26"/>
      <c r="I995" s="11"/>
      <c r="J995" s="11"/>
    </row>
    <row r="996" spans="1:10" x14ac:dyDescent="0.25">
      <c r="A996" s="10"/>
      <c r="B996" s="10"/>
      <c r="C996" s="10"/>
      <c r="D996" s="12"/>
      <c r="E996" s="10"/>
      <c r="F996" s="39"/>
      <c r="G996" s="11"/>
      <c r="H996" s="26"/>
      <c r="I996" s="11"/>
      <c r="J996" s="11"/>
    </row>
    <row r="997" spans="1:10" x14ac:dyDescent="0.25">
      <c r="A997" s="10"/>
      <c r="B997" s="10"/>
      <c r="C997" s="10"/>
      <c r="D997" s="12"/>
      <c r="E997" s="10"/>
      <c r="F997" s="39"/>
      <c r="G997" s="11"/>
      <c r="H997" s="26"/>
      <c r="I997" s="11"/>
      <c r="J997" s="11"/>
    </row>
    <row r="998" spans="1:10" x14ac:dyDescent="0.25">
      <c r="A998" s="10"/>
      <c r="B998" s="10"/>
      <c r="C998" s="10"/>
      <c r="D998" s="12"/>
      <c r="E998" s="10"/>
      <c r="F998" s="39"/>
      <c r="G998" s="11"/>
      <c r="H998" s="26"/>
      <c r="I998" s="11"/>
      <c r="J998" s="11"/>
    </row>
    <row r="999" spans="1:10" x14ac:dyDescent="0.25">
      <c r="A999" s="10"/>
      <c r="B999" s="10"/>
      <c r="C999" s="10"/>
      <c r="D999" s="12"/>
      <c r="E999" s="10"/>
      <c r="F999" s="39"/>
      <c r="G999" s="11"/>
      <c r="H999" s="26"/>
      <c r="I999" s="11"/>
      <c r="J999" s="11"/>
    </row>
    <row r="1000" spans="1:10" x14ac:dyDescent="0.25">
      <c r="A1000" s="10"/>
      <c r="B1000" s="10"/>
      <c r="C1000" s="10"/>
      <c r="D1000" s="12"/>
      <c r="E1000" s="10"/>
      <c r="F1000" s="39"/>
      <c r="G1000" s="11"/>
      <c r="H1000" s="26"/>
      <c r="I1000" s="11"/>
      <c r="J1000" s="11"/>
    </row>
    <row r="1001" spans="1:10" x14ac:dyDescent="0.25">
      <c r="A1001" s="10"/>
      <c r="B1001" s="10"/>
      <c r="C1001" s="10"/>
      <c r="D1001" s="12"/>
      <c r="E1001" s="10"/>
      <c r="F1001" s="39"/>
      <c r="G1001" s="11"/>
      <c r="H1001" s="26"/>
      <c r="I1001" s="11"/>
      <c r="J1001" s="11"/>
    </row>
    <row r="1002" spans="1:10" x14ac:dyDescent="0.25">
      <c r="A1002" s="10"/>
      <c r="B1002" s="10"/>
      <c r="C1002" s="10"/>
      <c r="D1002" s="12"/>
      <c r="E1002" s="10"/>
      <c r="F1002" s="39"/>
      <c r="G1002" s="11"/>
      <c r="H1002" s="26"/>
      <c r="I1002" s="11"/>
      <c r="J1002" s="11"/>
    </row>
    <row r="1003" spans="1:10" x14ac:dyDescent="0.25">
      <c r="A1003" s="10"/>
      <c r="B1003" s="10"/>
      <c r="C1003" s="10"/>
      <c r="D1003" s="12"/>
      <c r="E1003" s="10"/>
      <c r="F1003" s="39"/>
      <c r="G1003" s="11"/>
      <c r="H1003" s="26"/>
      <c r="I1003" s="11"/>
      <c r="J1003" s="11"/>
    </row>
    <row r="1004" spans="1:10" x14ac:dyDescent="0.25">
      <c r="A1004" s="10"/>
      <c r="B1004" s="10"/>
      <c r="C1004" s="10"/>
      <c r="D1004" s="12"/>
      <c r="E1004" s="10"/>
      <c r="F1004" s="39"/>
      <c r="G1004" s="11"/>
      <c r="H1004" s="26"/>
      <c r="I1004" s="11"/>
      <c r="J1004" s="11"/>
    </row>
    <row r="1005" spans="1:10" x14ac:dyDescent="0.25">
      <c r="A1005" s="10"/>
      <c r="B1005" s="10"/>
      <c r="C1005" s="10"/>
      <c r="D1005" s="12"/>
      <c r="E1005" s="10"/>
      <c r="F1005" s="39"/>
      <c r="G1005" s="11"/>
      <c r="H1005" s="26"/>
      <c r="I1005" s="11"/>
      <c r="J1005" s="11"/>
    </row>
    <row r="1006" spans="1:10" x14ac:dyDescent="0.25">
      <c r="A1006" s="10"/>
      <c r="B1006" s="10"/>
      <c r="C1006" s="10"/>
      <c r="D1006" s="12"/>
      <c r="E1006" s="10"/>
      <c r="F1006" s="39"/>
      <c r="G1006" s="11"/>
      <c r="H1006" s="26"/>
      <c r="I1006" s="11"/>
      <c r="J1006" s="11"/>
    </row>
    <row r="1007" spans="1:10" x14ac:dyDescent="0.25">
      <c r="A1007" s="10"/>
      <c r="B1007" s="10"/>
      <c r="C1007" s="10"/>
      <c r="D1007" s="12"/>
      <c r="E1007" s="10"/>
      <c r="F1007" s="39"/>
      <c r="G1007" s="11"/>
      <c r="H1007" s="26"/>
      <c r="I1007" s="11"/>
      <c r="J1007" s="11"/>
    </row>
    <row r="1008" spans="1:10" x14ac:dyDescent="0.25">
      <c r="A1008" s="10"/>
      <c r="B1008" s="10"/>
      <c r="C1008" s="10"/>
      <c r="D1008" s="12"/>
      <c r="E1008" s="10"/>
      <c r="F1008" s="39"/>
      <c r="G1008" s="11"/>
      <c r="H1008" s="26"/>
      <c r="I1008" s="11"/>
      <c r="J1008" s="11"/>
    </row>
    <row r="1009" spans="1:10" x14ac:dyDescent="0.25">
      <c r="A1009" s="10"/>
      <c r="B1009" s="10"/>
      <c r="C1009" s="10"/>
      <c r="D1009" s="12"/>
      <c r="E1009" s="10"/>
      <c r="F1009" s="39"/>
      <c r="G1009" s="11"/>
      <c r="H1009" s="26"/>
      <c r="I1009" s="11"/>
      <c r="J1009" s="11"/>
    </row>
    <row r="1010" spans="1:10" x14ac:dyDescent="0.25">
      <c r="A1010" s="10"/>
      <c r="B1010" s="10"/>
      <c r="C1010" s="10"/>
      <c r="D1010" s="12"/>
      <c r="E1010" s="10"/>
      <c r="F1010" s="39"/>
      <c r="G1010" s="11"/>
      <c r="H1010" s="26"/>
      <c r="I1010" s="11"/>
      <c r="J1010" s="11"/>
    </row>
    <row r="1011" spans="1:10" x14ac:dyDescent="0.25">
      <c r="A1011" s="10"/>
      <c r="B1011" s="10"/>
      <c r="C1011" s="10"/>
      <c r="D1011" s="12"/>
      <c r="E1011" s="10"/>
      <c r="F1011" s="39"/>
      <c r="G1011" s="11"/>
      <c r="H1011" s="26"/>
      <c r="I1011" s="11"/>
      <c r="J1011" s="11"/>
    </row>
    <row r="1012" spans="1:10" x14ac:dyDescent="0.25">
      <c r="A1012" s="10"/>
      <c r="B1012" s="10"/>
      <c r="C1012" s="10"/>
      <c r="D1012" s="12"/>
      <c r="E1012" s="10"/>
      <c r="F1012" s="39"/>
      <c r="G1012" s="11"/>
      <c r="H1012" s="26"/>
      <c r="I1012" s="11"/>
      <c r="J1012" s="11"/>
    </row>
    <row r="1013" spans="1:10" x14ac:dyDescent="0.25">
      <c r="A1013" s="10"/>
      <c r="B1013" s="10"/>
      <c r="C1013" s="10"/>
      <c r="D1013" s="12"/>
      <c r="E1013" s="10"/>
      <c r="F1013" s="39"/>
      <c r="G1013" s="11"/>
      <c r="H1013" s="26"/>
      <c r="I1013" s="11"/>
      <c r="J1013" s="11"/>
    </row>
    <row r="1014" spans="1:10" x14ac:dyDescent="0.25">
      <c r="A1014" s="10"/>
      <c r="B1014" s="10"/>
      <c r="C1014" s="10"/>
      <c r="D1014" s="12"/>
      <c r="E1014" s="10"/>
      <c r="F1014" s="39"/>
      <c r="G1014" s="11"/>
      <c r="H1014" s="26"/>
      <c r="I1014" s="11"/>
      <c r="J1014" s="11"/>
    </row>
    <row r="1015" spans="1:10" x14ac:dyDescent="0.25">
      <c r="A1015" s="10"/>
      <c r="B1015" s="10"/>
      <c r="C1015" s="10"/>
      <c r="D1015" s="12"/>
      <c r="E1015" s="10"/>
      <c r="F1015" s="39"/>
      <c r="G1015" s="11"/>
      <c r="H1015" s="26"/>
      <c r="I1015" s="11"/>
      <c r="J1015" s="11"/>
    </row>
    <row r="1016" spans="1:10" x14ac:dyDescent="0.25">
      <c r="A1016" s="10"/>
      <c r="B1016" s="10"/>
      <c r="C1016" s="10"/>
      <c r="D1016" s="12"/>
      <c r="E1016" s="10"/>
      <c r="F1016" s="39"/>
      <c r="G1016" s="11"/>
      <c r="H1016" s="26"/>
      <c r="I1016" s="11"/>
      <c r="J1016" s="11"/>
    </row>
    <row r="1017" spans="1:10" x14ac:dyDescent="0.25">
      <c r="A1017" s="10"/>
      <c r="B1017" s="10"/>
      <c r="C1017" s="10"/>
      <c r="D1017" s="12"/>
      <c r="E1017" s="10"/>
      <c r="F1017" s="39"/>
      <c r="G1017" s="11"/>
      <c r="H1017" s="26"/>
      <c r="I1017" s="11"/>
      <c r="J1017" s="11"/>
    </row>
    <row r="1018" spans="1:10" x14ac:dyDescent="0.25">
      <c r="A1018" s="10"/>
      <c r="B1018" s="10"/>
      <c r="C1018" s="10"/>
      <c r="D1018" s="12"/>
      <c r="E1018" s="10"/>
      <c r="F1018" s="39"/>
      <c r="G1018" s="11"/>
      <c r="H1018" s="26"/>
      <c r="I1018" s="11"/>
      <c r="J1018" s="11"/>
    </row>
    <row r="1019" spans="1:10" x14ac:dyDescent="0.25">
      <c r="A1019" s="10"/>
      <c r="B1019" s="10"/>
      <c r="C1019" s="10"/>
      <c r="D1019" s="12"/>
      <c r="E1019" s="10"/>
      <c r="F1019" s="39"/>
      <c r="G1019" s="11"/>
      <c r="H1019" s="26"/>
      <c r="I1019" s="11"/>
      <c r="J1019" s="11"/>
    </row>
    <row r="1020" spans="1:10" x14ac:dyDescent="0.25">
      <c r="A1020" s="10"/>
      <c r="B1020" s="10"/>
      <c r="C1020" s="10"/>
      <c r="D1020" s="12"/>
      <c r="E1020" s="10"/>
      <c r="F1020" s="39"/>
      <c r="G1020" s="11"/>
      <c r="H1020" s="26"/>
      <c r="I1020" s="11"/>
      <c r="J1020" s="11"/>
    </row>
    <row r="1021" spans="1:10" x14ac:dyDescent="0.25">
      <c r="A1021" s="10"/>
      <c r="B1021" s="10"/>
      <c r="C1021" s="10"/>
      <c r="D1021" s="12"/>
      <c r="E1021" s="10"/>
      <c r="F1021" s="39"/>
      <c r="G1021" s="11"/>
      <c r="H1021" s="26"/>
      <c r="I1021" s="11"/>
      <c r="J1021" s="11"/>
    </row>
    <row r="1022" spans="1:10" x14ac:dyDescent="0.25">
      <c r="A1022" s="10"/>
      <c r="B1022" s="10"/>
      <c r="C1022" s="10"/>
      <c r="D1022" s="12"/>
      <c r="E1022" s="10"/>
      <c r="F1022" s="39"/>
      <c r="G1022" s="11"/>
      <c r="H1022" s="26"/>
      <c r="I1022" s="11"/>
      <c r="J1022" s="11"/>
    </row>
    <row r="1023" spans="1:10" x14ac:dyDescent="0.25">
      <c r="A1023" s="10"/>
      <c r="B1023" s="10"/>
      <c r="C1023" s="10"/>
      <c r="D1023" s="12"/>
      <c r="E1023" s="10"/>
      <c r="F1023" s="39"/>
      <c r="G1023" s="11"/>
      <c r="H1023" s="26"/>
      <c r="I1023" s="11"/>
      <c r="J1023" s="11"/>
    </row>
    <row r="1024" spans="1:10" x14ac:dyDescent="0.25">
      <c r="A1024" s="10"/>
      <c r="B1024" s="10"/>
      <c r="C1024" s="10"/>
      <c r="D1024" s="12"/>
      <c r="E1024" s="10"/>
      <c r="F1024" s="39"/>
      <c r="G1024" s="11"/>
      <c r="H1024" s="26"/>
      <c r="I1024" s="11"/>
      <c r="J1024" s="11"/>
    </row>
    <row r="1025" spans="1:10" x14ac:dyDescent="0.25">
      <c r="A1025" s="10"/>
      <c r="B1025" s="10"/>
      <c r="C1025" s="10"/>
      <c r="D1025" s="12"/>
      <c r="E1025" s="10"/>
      <c r="F1025" s="39"/>
      <c r="G1025" s="11"/>
      <c r="H1025" s="26"/>
      <c r="I1025" s="11"/>
      <c r="J1025" s="11"/>
    </row>
    <row r="1026" spans="1:10" x14ac:dyDescent="0.25">
      <c r="A1026" s="10"/>
      <c r="B1026" s="10"/>
      <c r="C1026" s="10"/>
      <c r="D1026" s="12"/>
      <c r="E1026" s="10"/>
      <c r="F1026" s="39"/>
      <c r="G1026" s="11"/>
      <c r="H1026" s="26"/>
      <c r="I1026" s="11"/>
      <c r="J1026" s="11"/>
    </row>
    <row r="1027" spans="1:10" x14ac:dyDescent="0.25">
      <c r="A1027" s="10"/>
      <c r="B1027" s="10"/>
      <c r="C1027" s="10"/>
      <c r="D1027" s="12"/>
      <c r="E1027" s="10"/>
      <c r="F1027" s="39"/>
      <c r="G1027" s="11"/>
      <c r="H1027" s="26"/>
      <c r="I1027" s="11"/>
      <c r="J1027" s="11"/>
    </row>
    <row r="1028" spans="1:10" x14ac:dyDescent="0.25">
      <c r="A1028" s="10"/>
      <c r="B1028" s="10"/>
      <c r="C1028" s="10"/>
      <c r="D1028" s="12"/>
      <c r="E1028" s="10"/>
      <c r="F1028" s="39"/>
      <c r="G1028" s="11"/>
      <c r="H1028" s="26"/>
      <c r="I1028" s="11"/>
      <c r="J1028" s="11"/>
    </row>
    <row r="1029" spans="1:10" x14ac:dyDescent="0.25">
      <c r="A1029" s="10"/>
      <c r="B1029" s="10"/>
      <c r="C1029" s="10"/>
      <c r="D1029" s="12"/>
      <c r="E1029" s="10"/>
      <c r="F1029" s="39"/>
      <c r="G1029" s="11"/>
      <c r="H1029" s="26"/>
      <c r="I1029" s="11"/>
      <c r="J1029" s="11"/>
    </row>
    <row r="1030" spans="1:10" x14ac:dyDescent="0.25">
      <c r="A1030" s="10"/>
      <c r="B1030" s="10"/>
      <c r="C1030" s="10"/>
      <c r="D1030" s="12"/>
      <c r="E1030" s="10"/>
      <c r="F1030" s="39"/>
      <c r="G1030" s="11"/>
      <c r="H1030" s="26"/>
      <c r="I1030" s="11"/>
      <c r="J1030" s="11"/>
    </row>
    <row r="1031" spans="1:10" x14ac:dyDescent="0.25">
      <c r="A1031" s="10"/>
      <c r="B1031" s="10"/>
      <c r="C1031" s="10"/>
      <c r="D1031" s="12"/>
      <c r="E1031" s="10"/>
      <c r="F1031" s="39"/>
      <c r="G1031" s="11"/>
      <c r="H1031" s="26"/>
      <c r="I1031" s="11"/>
      <c r="J1031" s="11"/>
    </row>
    <row r="1032" spans="1:10" x14ac:dyDescent="0.25">
      <c r="A1032" s="10"/>
      <c r="B1032" s="10"/>
      <c r="C1032" s="10"/>
      <c r="D1032" s="12"/>
      <c r="E1032" s="10"/>
      <c r="F1032" s="39"/>
      <c r="G1032" s="11"/>
      <c r="H1032" s="26"/>
      <c r="I1032" s="11"/>
      <c r="J1032" s="11"/>
    </row>
    <row r="1033" spans="1:10" x14ac:dyDescent="0.25">
      <c r="A1033" s="10"/>
      <c r="B1033" s="10"/>
      <c r="C1033" s="10"/>
      <c r="D1033" s="12"/>
      <c r="E1033" s="10"/>
      <c r="F1033" s="39"/>
      <c r="G1033" s="11"/>
      <c r="H1033" s="26"/>
      <c r="I1033" s="11"/>
      <c r="J1033" s="11"/>
    </row>
    <row r="1034" spans="1:10" x14ac:dyDescent="0.25">
      <c r="A1034" s="10"/>
      <c r="B1034" s="10"/>
      <c r="C1034" s="10"/>
      <c r="D1034" s="12"/>
      <c r="E1034" s="10"/>
      <c r="F1034" s="39"/>
      <c r="G1034" s="11"/>
      <c r="H1034" s="26"/>
      <c r="I1034" s="11"/>
      <c r="J1034" s="11"/>
    </row>
    <row r="1035" spans="1:10" x14ac:dyDescent="0.25">
      <c r="A1035" s="10"/>
      <c r="B1035" s="10"/>
      <c r="C1035" s="10"/>
      <c r="D1035" s="12"/>
      <c r="E1035" s="10"/>
      <c r="F1035" s="39"/>
      <c r="G1035" s="11"/>
      <c r="H1035" s="26"/>
      <c r="I1035" s="11"/>
      <c r="J1035" s="11"/>
    </row>
    <row r="1036" spans="1:10" x14ac:dyDescent="0.25">
      <c r="A1036" s="10"/>
      <c r="B1036" s="10"/>
      <c r="C1036" s="10"/>
      <c r="D1036" s="12"/>
      <c r="E1036" s="10"/>
      <c r="F1036" s="39"/>
      <c r="G1036" s="11"/>
      <c r="H1036" s="26"/>
      <c r="I1036" s="11"/>
      <c r="J1036" s="11"/>
    </row>
    <row r="1037" spans="1:10" x14ac:dyDescent="0.25">
      <c r="A1037" s="10"/>
      <c r="B1037" s="10"/>
      <c r="C1037" s="10"/>
      <c r="D1037" s="12"/>
      <c r="E1037" s="10"/>
      <c r="F1037" s="39"/>
      <c r="G1037" s="11"/>
      <c r="H1037" s="26"/>
      <c r="I1037" s="11"/>
      <c r="J1037" s="11"/>
    </row>
    <row r="1038" spans="1:10" x14ac:dyDescent="0.25">
      <c r="A1038" s="10"/>
      <c r="B1038" s="10"/>
      <c r="C1038" s="10"/>
      <c r="D1038" s="12"/>
      <c r="E1038" s="10"/>
      <c r="F1038" s="39"/>
      <c r="G1038" s="11"/>
      <c r="H1038" s="26"/>
      <c r="I1038" s="11"/>
      <c r="J1038" s="11"/>
    </row>
    <row r="1039" spans="1:10" x14ac:dyDescent="0.25">
      <c r="A1039" s="10"/>
      <c r="B1039" s="10"/>
      <c r="C1039" s="10"/>
      <c r="D1039" s="12"/>
      <c r="E1039" s="10"/>
      <c r="F1039" s="39"/>
      <c r="G1039" s="11"/>
      <c r="H1039" s="26"/>
      <c r="I1039" s="11"/>
      <c r="J1039" s="11"/>
    </row>
    <row r="1040" spans="1:10" x14ac:dyDescent="0.25">
      <c r="A1040" s="10"/>
      <c r="B1040" s="10"/>
      <c r="C1040" s="10"/>
      <c r="D1040" s="12"/>
      <c r="E1040" s="10"/>
      <c r="F1040" s="39"/>
      <c r="G1040" s="11"/>
      <c r="H1040" s="26"/>
      <c r="I1040" s="11"/>
      <c r="J1040" s="11"/>
    </row>
    <row r="1041" spans="1:10" x14ac:dyDescent="0.25">
      <c r="A1041" s="10"/>
      <c r="B1041" s="10"/>
      <c r="C1041" s="10"/>
      <c r="D1041" s="12"/>
      <c r="E1041" s="10"/>
      <c r="F1041" s="39"/>
      <c r="G1041" s="11"/>
      <c r="H1041" s="26"/>
      <c r="I1041" s="11"/>
      <c r="J1041" s="11"/>
    </row>
    <row r="1042" spans="1:10" x14ac:dyDescent="0.25">
      <c r="A1042" s="10"/>
      <c r="B1042" s="10"/>
      <c r="C1042" s="10"/>
      <c r="D1042" s="12"/>
      <c r="E1042" s="10"/>
      <c r="F1042" s="39"/>
      <c r="G1042" s="11"/>
      <c r="H1042" s="26"/>
      <c r="I1042" s="11"/>
      <c r="J1042" s="11"/>
    </row>
    <row r="1043" spans="1:10" x14ac:dyDescent="0.25">
      <c r="A1043" s="10"/>
      <c r="B1043" s="10"/>
      <c r="C1043" s="10"/>
      <c r="D1043" s="12"/>
      <c r="E1043" s="10"/>
      <c r="F1043" s="39"/>
      <c r="G1043" s="11"/>
      <c r="H1043" s="26"/>
      <c r="I1043" s="11"/>
      <c r="J1043" s="11"/>
    </row>
    <row r="1044" spans="1:10" x14ac:dyDescent="0.25">
      <c r="A1044" s="10"/>
      <c r="B1044" s="10"/>
      <c r="C1044" s="10"/>
      <c r="D1044" s="12"/>
      <c r="E1044" s="10"/>
      <c r="F1044" s="39"/>
      <c r="G1044" s="11"/>
      <c r="H1044" s="26"/>
      <c r="I1044" s="11"/>
      <c r="J1044" s="11"/>
    </row>
    <row r="1045" spans="1:10" x14ac:dyDescent="0.25">
      <c r="A1045" s="10"/>
      <c r="B1045" s="10"/>
      <c r="C1045" s="10"/>
      <c r="D1045" s="12"/>
      <c r="E1045" s="10"/>
      <c r="F1045" s="39"/>
      <c r="G1045" s="11"/>
      <c r="H1045" s="26"/>
      <c r="I1045" s="11"/>
      <c r="J1045" s="11"/>
    </row>
    <row r="1046" spans="1:10" x14ac:dyDescent="0.25">
      <c r="A1046" s="10"/>
      <c r="B1046" s="10"/>
      <c r="C1046" s="10"/>
      <c r="D1046" s="12"/>
      <c r="E1046" s="10"/>
      <c r="F1046" s="39"/>
      <c r="G1046" s="11"/>
      <c r="H1046" s="26"/>
      <c r="I1046" s="11"/>
      <c r="J1046" s="11"/>
    </row>
    <row r="1047" spans="1:10" x14ac:dyDescent="0.25">
      <c r="A1047" s="10"/>
      <c r="B1047" s="10"/>
      <c r="C1047" s="10"/>
      <c r="D1047" s="12"/>
      <c r="E1047" s="10"/>
      <c r="F1047" s="39"/>
      <c r="G1047" s="11"/>
      <c r="H1047" s="26"/>
      <c r="I1047" s="11"/>
      <c r="J1047" s="11"/>
    </row>
    <row r="1048" spans="1:10" x14ac:dyDescent="0.25">
      <c r="A1048" s="10"/>
      <c r="B1048" s="10"/>
      <c r="C1048" s="10"/>
      <c r="D1048" s="12"/>
      <c r="E1048" s="10"/>
      <c r="F1048" s="39"/>
      <c r="G1048" s="11"/>
      <c r="H1048" s="26"/>
      <c r="I1048" s="11"/>
      <c r="J1048" s="11"/>
    </row>
    <row r="1049" spans="1:10" x14ac:dyDescent="0.25">
      <c r="A1049" s="10"/>
      <c r="B1049" s="10"/>
      <c r="C1049" s="10"/>
      <c r="D1049" s="12"/>
      <c r="E1049" s="10"/>
      <c r="F1049" s="39"/>
      <c r="G1049" s="11"/>
      <c r="H1049" s="26"/>
      <c r="I1049" s="11"/>
      <c r="J1049" s="11"/>
    </row>
    <row r="1050" spans="1:10" x14ac:dyDescent="0.25">
      <c r="A1050" s="10"/>
      <c r="B1050" s="10"/>
      <c r="C1050" s="10"/>
      <c r="D1050" s="12"/>
      <c r="E1050" s="10"/>
      <c r="F1050" s="39"/>
      <c r="G1050" s="11"/>
      <c r="H1050" s="26"/>
      <c r="I1050" s="11"/>
      <c r="J1050" s="11"/>
    </row>
    <row r="1051" spans="1:10" x14ac:dyDescent="0.25">
      <c r="A1051" s="10"/>
      <c r="B1051" s="10"/>
      <c r="C1051" s="10"/>
      <c r="D1051" s="12"/>
      <c r="E1051" s="10"/>
      <c r="F1051" s="39"/>
      <c r="G1051" s="11"/>
      <c r="H1051" s="26"/>
      <c r="I1051" s="11"/>
      <c r="J1051" s="11"/>
    </row>
    <row r="1052" spans="1:10" x14ac:dyDescent="0.25">
      <c r="A1052" s="10"/>
      <c r="B1052" s="10"/>
      <c r="C1052" s="10"/>
      <c r="D1052" s="12"/>
      <c r="E1052" s="10"/>
      <c r="F1052" s="39"/>
      <c r="G1052" s="11"/>
      <c r="H1052" s="26"/>
      <c r="I1052" s="11"/>
      <c r="J1052" s="11"/>
    </row>
    <row r="1053" spans="1:10" x14ac:dyDescent="0.25">
      <c r="A1053" s="10"/>
      <c r="B1053" s="10"/>
      <c r="C1053" s="10"/>
      <c r="D1053" s="12"/>
      <c r="E1053" s="10"/>
      <c r="F1053" s="39"/>
      <c r="G1053" s="11"/>
      <c r="H1053" s="26"/>
      <c r="I1053" s="11"/>
      <c r="J1053" s="11"/>
    </row>
    <row r="1054" spans="1:10" x14ac:dyDescent="0.25">
      <c r="A1054" s="10"/>
      <c r="B1054" s="10"/>
      <c r="C1054" s="10"/>
      <c r="D1054" s="12"/>
      <c r="E1054" s="10"/>
      <c r="F1054" s="39"/>
      <c r="G1054" s="11"/>
      <c r="H1054" s="26"/>
      <c r="I1054" s="11"/>
      <c r="J1054" s="11"/>
    </row>
    <row r="1055" spans="1:10" x14ac:dyDescent="0.25">
      <c r="A1055" s="10"/>
      <c r="B1055" s="10"/>
      <c r="C1055" s="10"/>
      <c r="D1055" s="12"/>
      <c r="E1055" s="10"/>
      <c r="F1055" s="39"/>
      <c r="G1055" s="11"/>
      <c r="H1055" s="26"/>
      <c r="I1055" s="11"/>
      <c r="J1055" s="11"/>
    </row>
    <row r="1056" spans="1:10" x14ac:dyDescent="0.25">
      <c r="A1056" s="10"/>
      <c r="B1056" s="10"/>
      <c r="C1056" s="10"/>
      <c r="D1056" s="12"/>
      <c r="E1056" s="10"/>
      <c r="F1056" s="39"/>
      <c r="G1056" s="11"/>
      <c r="H1056" s="26"/>
      <c r="I1056" s="11"/>
      <c r="J1056" s="11"/>
    </row>
    <row r="1057" spans="1:10" x14ac:dyDescent="0.25">
      <c r="A1057" s="10"/>
      <c r="B1057" s="10"/>
      <c r="C1057" s="10"/>
      <c r="D1057" s="12"/>
      <c r="E1057" s="10"/>
      <c r="F1057" s="39"/>
      <c r="G1057" s="11"/>
      <c r="H1057" s="26"/>
      <c r="I1057" s="11"/>
      <c r="J1057" s="11"/>
    </row>
    <row r="1058" spans="1:10" x14ac:dyDescent="0.25">
      <c r="A1058" s="10"/>
      <c r="B1058" s="10"/>
      <c r="C1058" s="10"/>
      <c r="D1058" s="12"/>
      <c r="E1058" s="10"/>
      <c r="F1058" s="39"/>
      <c r="G1058" s="11"/>
      <c r="H1058" s="26"/>
      <c r="I1058" s="11"/>
      <c r="J1058" s="11"/>
    </row>
    <row r="1059" spans="1:10" x14ac:dyDescent="0.25">
      <c r="A1059" s="10"/>
      <c r="B1059" s="10"/>
      <c r="C1059" s="10"/>
      <c r="D1059" s="12"/>
      <c r="E1059" s="10"/>
      <c r="F1059" s="39"/>
      <c r="G1059" s="11"/>
      <c r="H1059" s="26"/>
      <c r="I1059" s="11"/>
      <c r="J1059" s="11"/>
    </row>
    <row r="1060" spans="1:10" x14ac:dyDescent="0.25">
      <c r="A1060" s="10"/>
      <c r="B1060" s="10"/>
      <c r="C1060" s="10"/>
      <c r="D1060" s="12"/>
      <c r="E1060" s="10"/>
      <c r="F1060" s="39"/>
      <c r="G1060" s="11"/>
      <c r="H1060" s="26"/>
      <c r="I1060" s="11"/>
      <c r="J1060" s="11"/>
    </row>
    <row r="1061" spans="1:10" x14ac:dyDescent="0.25">
      <c r="A1061" s="10"/>
      <c r="B1061" s="10"/>
      <c r="C1061" s="10"/>
      <c r="D1061" s="12"/>
      <c r="E1061" s="10"/>
      <c r="F1061" s="39"/>
      <c r="G1061" s="11"/>
      <c r="H1061" s="26"/>
      <c r="I1061" s="11"/>
      <c r="J1061" s="11"/>
    </row>
    <row r="1062" spans="1:10" x14ac:dyDescent="0.25">
      <c r="A1062" s="10"/>
      <c r="B1062" s="10"/>
      <c r="C1062" s="10"/>
      <c r="D1062" s="12"/>
      <c r="E1062" s="10"/>
      <c r="F1062" s="39"/>
      <c r="G1062" s="11"/>
      <c r="H1062" s="26"/>
      <c r="I1062" s="11"/>
      <c r="J1062" s="11"/>
    </row>
    <row r="1063" spans="1:10" x14ac:dyDescent="0.25">
      <c r="A1063" s="10"/>
      <c r="B1063" s="10"/>
      <c r="C1063" s="10"/>
      <c r="D1063" s="12"/>
      <c r="E1063" s="10"/>
      <c r="F1063" s="39"/>
      <c r="G1063" s="11"/>
      <c r="H1063" s="26"/>
      <c r="I1063" s="11"/>
      <c r="J1063" s="11"/>
    </row>
    <row r="1064" spans="1:10" x14ac:dyDescent="0.25">
      <c r="A1064" s="10"/>
      <c r="B1064" s="10"/>
      <c r="C1064" s="10"/>
      <c r="D1064" s="12"/>
      <c r="E1064" s="10"/>
      <c r="F1064" s="39"/>
      <c r="G1064" s="11"/>
      <c r="H1064" s="26"/>
      <c r="I1064" s="11"/>
      <c r="J1064" s="11"/>
    </row>
    <row r="1065" spans="1:10" x14ac:dyDescent="0.25">
      <c r="A1065" s="10"/>
      <c r="B1065" s="10"/>
      <c r="C1065" s="10"/>
      <c r="D1065" s="12"/>
      <c r="E1065" s="10"/>
      <c r="F1065" s="39"/>
      <c r="G1065" s="11"/>
      <c r="H1065" s="26"/>
      <c r="I1065" s="11"/>
      <c r="J1065" s="11"/>
    </row>
    <row r="1066" spans="1:10" x14ac:dyDescent="0.25">
      <c r="A1066" s="10"/>
      <c r="B1066" s="10"/>
      <c r="C1066" s="10"/>
      <c r="D1066" s="12"/>
      <c r="E1066" s="10"/>
      <c r="F1066" s="39"/>
      <c r="G1066" s="11"/>
      <c r="H1066" s="26"/>
      <c r="I1066" s="11"/>
      <c r="J1066" s="11"/>
    </row>
    <row r="1067" spans="1:10" x14ac:dyDescent="0.25">
      <c r="A1067" s="10"/>
      <c r="B1067" s="10"/>
      <c r="C1067" s="10"/>
      <c r="D1067" s="12"/>
      <c r="E1067" s="10"/>
      <c r="F1067" s="39"/>
      <c r="G1067" s="11"/>
      <c r="H1067" s="26"/>
      <c r="I1067" s="11"/>
      <c r="J1067" s="11"/>
    </row>
    <row r="1068" spans="1:10" x14ac:dyDescent="0.25">
      <c r="A1068" s="10"/>
      <c r="B1068" s="10"/>
      <c r="C1068" s="10"/>
      <c r="D1068" s="12"/>
      <c r="E1068" s="10"/>
      <c r="F1068" s="39"/>
      <c r="G1068" s="11"/>
      <c r="H1068" s="26"/>
      <c r="I1068" s="11"/>
      <c r="J1068" s="11"/>
    </row>
    <row r="1069" spans="1:10" x14ac:dyDescent="0.25">
      <c r="A1069" s="10"/>
      <c r="B1069" s="10"/>
      <c r="C1069" s="10"/>
      <c r="D1069" s="12"/>
      <c r="E1069" s="10"/>
      <c r="F1069" s="39"/>
      <c r="G1069" s="11"/>
      <c r="H1069" s="26"/>
      <c r="I1069" s="11"/>
      <c r="J1069" s="11"/>
    </row>
    <row r="1070" spans="1:10" x14ac:dyDescent="0.25">
      <c r="A1070" s="10"/>
      <c r="B1070" s="10"/>
      <c r="C1070" s="10"/>
      <c r="D1070" s="12"/>
      <c r="E1070" s="10"/>
      <c r="F1070" s="39"/>
      <c r="G1070" s="11"/>
      <c r="H1070" s="26"/>
      <c r="I1070" s="11"/>
      <c r="J1070" s="11"/>
    </row>
    <row r="1071" spans="1:10" x14ac:dyDescent="0.25">
      <c r="A1071" s="10"/>
      <c r="B1071" s="10"/>
      <c r="C1071" s="10"/>
      <c r="D1071" s="12"/>
      <c r="E1071" s="10"/>
      <c r="F1071" s="39"/>
      <c r="G1071" s="11"/>
      <c r="H1071" s="26"/>
      <c r="I1071" s="11"/>
      <c r="J1071" s="11"/>
    </row>
    <row r="1072" spans="1:10" x14ac:dyDescent="0.25">
      <c r="A1072" s="10"/>
      <c r="B1072" s="10"/>
      <c r="C1072" s="10"/>
      <c r="D1072" s="12"/>
      <c r="E1072" s="10"/>
      <c r="F1072" s="39"/>
      <c r="G1072" s="11"/>
      <c r="H1072" s="26"/>
      <c r="I1072" s="11"/>
      <c r="J1072" s="11"/>
    </row>
    <row r="1073" spans="1:10" x14ac:dyDescent="0.25">
      <c r="A1073" s="10"/>
      <c r="B1073" s="10"/>
      <c r="C1073" s="10"/>
      <c r="D1073" s="12"/>
      <c r="E1073" s="10"/>
      <c r="F1073" s="39"/>
      <c r="G1073" s="11"/>
      <c r="H1073" s="26"/>
      <c r="I1073" s="11"/>
      <c r="J1073" s="11"/>
    </row>
    <row r="1074" spans="1:10" x14ac:dyDescent="0.25">
      <c r="A1074" s="10"/>
      <c r="B1074" s="10"/>
      <c r="C1074" s="10"/>
      <c r="D1074" s="12"/>
      <c r="E1074" s="10"/>
      <c r="F1074" s="39"/>
      <c r="G1074" s="11"/>
      <c r="H1074" s="26"/>
      <c r="I1074" s="11"/>
      <c r="J1074" s="11"/>
    </row>
    <row r="1075" spans="1:10" x14ac:dyDescent="0.25">
      <c r="A1075" s="10"/>
      <c r="B1075" s="10"/>
      <c r="C1075" s="10"/>
      <c r="D1075" s="12"/>
      <c r="E1075" s="10"/>
      <c r="F1075" s="39"/>
      <c r="G1075" s="11"/>
      <c r="H1075" s="26"/>
      <c r="I1075" s="11"/>
      <c r="J1075" s="11"/>
    </row>
    <row r="1076" spans="1:10" x14ac:dyDescent="0.25">
      <c r="A1076" s="10"/>
      <c r="B1076" s="10"/>
      <c r="C1076" s="10"/>
      <c r="D1076" s="12"/>
      <c r="E1076" s="10"/>
      <c r="F1076" s="39"/>
      <c r="G1076" s="11"/>
      <c r="H1076" s="26"/>
      <c r="I1076" s="11"/>
      <c r="J1076" s="11"/>
    </row>
    <row r="1077" spans="1:10" x14ac:dyDescent="0.25">
      <c r="A1077" s="10"/>
      <c r="B1077" s="10"/>
      <c r="C1077" s="10"/>
      <c r="D1077" s="12"/>
      <c r="E1077" s="10"/>
      <c r="F1077" s="39"/>
      <c r="G1077" s="11"/>
      <c r="H1077" s="26"/>
      <c r="I1077" s="11"/>
      <c r="J1077" s="11"/>
    </row>
    <row r="1078" spans="1:10" x14ac:dyDescent="0.25">
      <c r="A1078" s="10"/>
      <c r="B1078" s="10"/>
      <c r="C1078" s="10"/>
      <c r="D1078" s="12"/>
      <c r="E1078" s="10"/>
      <c r="F1078" s="39"/>
      <c r="G1078" s="11"/>
      <c r="H1078" s="26"/>
      <c r="I1078" s="11"/>
      <c r="J1078" s="11"/>
    </row>
    <row r="1079" spans="1:10" x14ac:dyDescent="0.25">
      <c r="A1079" s="10"/>
      <c r="B1079" s="10"/>
      <c r="C1079" s="10"/>
      <c r="D1079" s="12"/>
      <c r="E1079" s="10"/>
      <c r="F1079" s="39"/>
      <c r="G1079" s="11"/>
      <c r="H1079" s="26"/>
      <c r="I1079" s="11"/>
      <c r="J1079" s="11"/>
    </row>
    <row r="1080" spans="1:10" x14ac:dyDescent="0.25">
      <c r="A1080" s="10"/>
      <c r="B1080" s="10"/>
      <c r="C1080" s="10"/>
      <c r="D1080" s="12"/>
      <c r="E1080" s="10"/>
      <c r="F1080" s="39"/>
      <c r="G1080" s="11"/>
      <c r="H1080" s="26"/>
      <c r="I1080" s="11"/>
      <c r="J1080" s="11"/>
    </row>
    <row r="1081" spans="1:10" x14ac:dyDescent="0.25">
      <c r="A1081" s="10"/>
      <c r="B1081" s="10"/>
      <c r="C1081" s="10"/>
      <c r="D1081" s="12"/>
      <c r="E1081" s="10"/>
      <c r="F1081" s="39"/>
      <c r="G1081" s="11"/>
      <c r="H1081" s="26"/>
      <c r="I1081" s="11"/>
      <c r="J1081" s="11"/>
    </row>
    <row r="1082" spans="1:10" x14ac:dyDescent="0.25">
      <c r="A1082" s="10"/>
      <c r="B1082" s="10"/>
      <c r="C1082" s="10"/>
      <c r="D1082" s="12"/>
      <c r="E1082" s="10"/>
      <c r="F1082" s="39"/>
      <c r="G1082" s="11"/>
      <c r="H1082" s="26"/>
      <c r="I1082" s="11"/>
      <c r="J1082" s="11"/>
    </row>
    <row r="1083" spans="1:10" x14ac:dyDescent="0.25">
      <c r="A1083" s="10"/>
      <c r="B1083" s="10"/>
      <c r="C1083" s="10"/>
      <c r="D1083" s="12"/>
      <c r="E1083" s="10"/>
      <c r="F1083" s="39"/>
      <c r="G1083" s="11"/>
      <c r="H1083" s="26"/>
      <c r="I1083" s="11"/>
      <c r="J1083" s="11"/>
    </row>
    <row r="1084" spans="1:10" x14ac:dyDescent="0.25">
      <c r="A1084" s="10"/>
      <c r="B1084" s="10"/>
      <c r="C1084" s="10"/>
      <c r="D1084" s="12"/>
      <c r="E1084" s="10"/>
      <c r="F1084" s="39"/>
      <c r="G1084" s="11"/>
      <c r="H1084" s="26"/>
      <c r="I1084" s="11"/>
      <c r="J1084" s="11"/>
    </row>
    <row r="1085" spans="1:10" x14ac:dyDescent="0.25">
      <c r="A1085" s="10"/>
      <c r="B1085" s="10"/>
      <c r="C1085" s="10"/>
      <c r="D1085" s="12"/>
      <c r="E1085" s="10"/>
      <c r="F1085" s="39"/>
      <c r="G1085" s="11"/>
      <c r="H1085" s="26"/>
      <c r="I1085" s="11"/>
      <c r="J1085" s="11"/>
    </row>
    <row r="1086" spans="1:10" x14ac:dyDescent="0.25">
      <c r="A1086" s="10"/>
      <c r="B1086" s="10"/>
      <c r="C1086" s="10"/>
      <c r="D1086" s="12"/>
      <c r="E1086" s="10"/>
      <c r="F1086" s="39"/>
      <c r="G1086" s="11"/>
      <c r="H1086" s="26"/>
      <c r="I1086" s="11"/>
      <c r="J1086" s="11"/>
    </row>
    <row r="1087" spans="1:10" x14ac:dyDescent="0.25">
      <c r="A1087" s="10"/>
      <c r="B1087" s="10"/>
      <c r="C1087" s="10"/>
      <c r="D1087" s="12"/>
      <c r="E1087" s="10"/>
      <c r="F1087" s="39"/>
      <c r="G1087" s="11"/>
      <c r="H1087" s="26"/>
      <c r="I1087" s="11"/>
      <c r="J1087" s="11"/>
    </row>
    <row r="1088" spans="1:10" x14ac:dyDescent="0.25">
      <c r="A1088" s="10"/>
      <c r="B1088" s="10"/>
      <c r="C1088" s="10"/>
      <c r="D1088" s="12"/>
      <c r="E1088" s="10"/>
      <c r="F1088" s="39"/>
      <c r="G1088" s="11"/>
      <c r="H1088" s="26"/>
      <c r="I1088" s="11"/>
      <c r="J1088" s="11"/>
    </row>
    <row r="1089" spans="1:10" x14ac:dyDescent="0.25">
      <c r="A1089" s="10"/>
      <c r="B1089" s="10"/>
      <c r="C1089" s="10"/>
      <c r="D1089" s="12"/>
      <c r="E1089" s="10"/>
      <c r="F1089" s="39"/>
      <c r="G1089" s="11"/>
      <c r="H1089" s="26"/>
      <c r="I1089" s="11"/>
      <c r="J1089" s="11"/>
    </row>
    <row r="1090" spans="1:10" x14ac:dyDescent="0.25">
      <c r="A1090" s="10"/>
      <c r="B1090" s="10"/>
      <c r="C1090" s="10"/>
      <c r="D1090" s="12"/>
      <c r="E1090" s="10"/>
      <c r="F1090" s="39"/>
      <c r="G1090" s="11"/>
      <c r="H1090" s="26"/>
      <c r="I1090" s="11"/>
      <c r="J1090" s="11"/>
    </row>
    <row r="1091" spans="1:10" x14ac:dyDescent="0.25">
      <c r="A1091" s="10"/>
      <c r="B1091" s="10"/>
      <c r="C1091" s="10"/>
      <c r="D1091" s="12"/>
      <c r="E1091" s="10"/>
      <c r="F1091" s="39"/>
      <c r="G1091" s="11"/>
      <c r="H1091" s="26"/>
      <c r="I1091" s="11"/>
      <c r="J1091" s="11"/>
    </row>
    <row r="1092" spans="1:10" x14ac:dyDescent="0.25">
      <c r="A1092" s="10"/>
      <c r="B1092" s="10"/>
      <c r="C1092" s="10"/>
      <c r="D1092" s="12"/>
      <c r="E1092" s="10"/>
      <c r="F1092" s="39"/>
      <c r="G1092" s="11"/>
      <c r="H1092" s="26"/>
      <c r="I1092" s="11"/>
      <c r="J1092" s="11"/>
    </row>
    <row r="1093" spans="1:10" x14ac:dyDescent="0.25">
      <c r="A1093" s="10"/>
      <c r="B1093" s="10"/>
      <c r="C1093" s="10"/>
      <c r="D1093" s="12"/>
      <c r="E1093" s="10"/>
      <c r="F1093" s="39"/>
      <c r="G1093" s="11"/>
      <c r="H1093" s="26"/>
      <c r="I1093" s="11"/>
      <c r="J1093" s="11"/>
    </row>
    <row r="1094" spans="1:10" x14ac:dyDescent="0.25">
      <c r="A1094" s="10"/>
      <c r="B1094" s="10"/>
      <c r="C1094" s="10"/>
      <c r="D1094" s="12"/>
      <c r="E1094" s="10"/>
      <c r="F1094" s="39"/>
      <c r="G1094" s="11"/>
      <c r="H1094" s="26"/>
      <c r="I1094" s="11"/>
      <c r="J1094" s="11"/>
    </row>
    <row r="1095" spans="1:10" x14ac:dyDescent="0.25">
      <c r="A1095" s="10"/>
      <c r="B1095" s="10"/>
      <c r="C1095" s="10"/>
      <c r="D1095" s="12"/>
      <c r="E1095" s="10"/>
      <c r="F1095" s="39"/>
      <c r="G1095" s="11"/>
      <c r="H1095" s="26"/>
      <c r="I1095" s="11"/>
      <c r="J1095" s="11"/>
    </row>
    <row r="1096" spans="1:10" x14ac:dyDescent="0.25">
      <c r="A1096" s="10"/>
      <c r="B1096" s="10"/>
      <c r="C1096" s="10"/>
      <c r="D1096" s="12"/>
      <c r="E1096" s="10"/>
      <c r="F1096" s="39"/>
      <c r="G1096" s="11"/>
      <c r="H1096" s="26"/>
      <c r="I1096" s="11"/>
      <c r="J1096" s="11"/>
    </row>
    <row r="1097" spans="1:10" x14ac:dyDescent="0.25">
      <c r="A1097" s="10"/>
      <c r="B1097" s="10"/>
      <c r="C1097" s="10"/>
      <c r="D1097" s="12"/>
      <c r="E1097" s="10"/>
      <c r="F1097" s="39"/>
      <c r="G1097" s="11"/>
      <c r="H1097" s="26"/>
      <c r="I1097" s="11"/>
      <c r="J1097" s="11"/>
    </row>
    <row r="1098" spans="1:10" x14ac:dyDescent="0.25">
      <c r="A1098" s="10"/>
      <c r="B1098" s="10"/>
      <c r="C1098" s="10"/>
      <c r="D1098" s="12"/>
      <c r="E1098" s="10"/>
      <c r="F1098" s="39"/>
      <c r="G1098" s="11"/>
      <c r="H1098" s="26"/>
      <c r="I1098" s="11"/>
      <c r="J1098" s="11"/>
    </row>
    <row r="1099" spans="1:10" x14ac:dyDescent="0.25">
      <c r="A1099" s="10"/>
      <c r="B1099" s="10"/>
      <c r="C1099" s="10"/>
      <c r="D1099" s="12"/>
      <c r="E1099" s="10"/>
      <c r="F1099" s="39"/>
      <c r="G1099" s="11"/>
      <c r="H1099" s="26"/>
      <c r="I1099" s="11"/>
      <c r="J1099" s="11"/>
    </row>
    <row r="1100" spans="1:10" x14ac:dyDescent="0.25">
      <c r="A1100" s="10"/>
      <c r="B1100" s="10"/>
      <c r="C1100" s="10"/>
      <c r="D1100" s="12"/>
      <c r="E1100" s="10"/>
      <c r="F1100" s="39"/>
      <c r="G1100" s="11"/>
      <c r="H1100" s="26"/>
      <c r="I1100" s="11"/>
      <c r="J1100" s="11"/>
    </row>
    <row r="1101" spans="1:10" x14ac:dyDescent="0.25">
      <c r="A1101" s="10"/>
      <c r="B1101" s="10"/>
      <c r="C1101" s="10"/>
      <c r="D1101" s="12"/>
      <c r="E1101" s="10"/>
      <c r="F1101" s="39"/>
      <c r="G1101" s="11"/>
      <c r="H1101" s="26"/>
      <c r="I1101" s="11"/>
      <c r="J1101" s="11"/>
    </row>
    <row r="1102" spans="1:10" x14ac:dyDescent="0.25">
      <c r="A1102" s="10"/>
      <c r="B1102" s="10"/>
      <c r="C1102" s="10"/>
      <c r="D1102" s="12"/>
      <c r="E1102" s="10"/>
      <c r="F1102" s="39"/>
      <c r="G1102" s="11"/>
      <c r="H1102" s="26"/>
      <c r="I1102" s="11"/>
      <c r="J1102" s="11"/>
    </row>
    <row r="1103" spans="1:10" x14ac:dyDescent="0.25">
      <c r="A1103" s="10"/>
      <c r="B1103" s="10"/>
      <c r="C1103" s="10"/>
      <c r="D1103" s="12"/>
      <c r="E1103" s="10"/>
      <c r="F1103" s="39"/>
      <c r="G1103" s="11"/>
      <c r="H1103" s="26"/>
      <c r="I1103" s="11"/>
      <c r="J1103" s="11"/>
    </row>
    <row r="1104" spans="1:10" x14ac:dyDescent="0.25">
      <c r="A1104" s="10"/>
      <c r="B1104" s="10"/>
      <c r="C1104" s="10"/>
      <c r="D1104" s="12"/>
      <c r="E1104" s="10"/>
      <c r="F1104" s="39"/>
      <c r="G1104" s="11"/>
      <c r="H1104" s="26"/>
      <c r="I1104" s="11"/>
      <c r="J1104" s="11"/>
    </row>
    <row r="1105" spans="1:10" x14ac:dyDescent="0.25">
      <c r="A1105" s="10"/>
      <c r="B1105" s="10"/>
      <c r="C1105" s="10"/>
      <c r="D1105" s="12"/>
      <c r="E1105" s="10"/>
      <c r="F1105" s="39"/>
      <c r="G1105" s="11"/>
      <c r="H1105" s="26"/>
      <c r="I1105" s="11"/>
      <c r="J1105" s="11"/>
    </row>
    <row r="1106" spans="1:10" x14ac:dyDescent="0.25">
      <c r="A1106" s="10"/>
      <c r="B1106" s="10"/>
      <c r="C1106" s="10"/>
      <c r="D1106" s="12"/>
      <c r="E1106" s="10"/>
      <c r="F1106" s="39"/>
      <c r="G1106" s="11"/>
      <c r="H1106" s="26"/>
      <c r="I1106" s="11"/>
      <c r="J1106" s="11"/>
    </row>
    <row r="1107" spans="1:10" x14ac:dyDescent="0.25">
      <c r="A1107" s="10"/>
      <c r="B1107" s="10"/>
      <c r="C1107" s="10"/>
      <c r="D1107" s="12"/>
      <c r="E1107" s="10"/>
      <c r="F1107" s="39"/>
      <c r="G1107" s="11"/>
      <c r="H1107" s="26"/>
      <c r="I1107" s="11"/>
      <c r="J1107" s="11"/>
    </row>
    <row r="1108" spans="1:10" x14ac:dyDescent="0.25">
      <c r="A1108" s="10"/>
      <c r="B1108" s="10"/>
      <c r="C1108" s="10"/>
      <c r="D1108" s="12"/>
      <c r="E1108" s="10"/>
      <c r="F1108" s="39"/>
      <c r="G1108" s="11"/>
      <c r="H1108" s="26"/>
      <c r="I1108" s="11"/>
      <c r="J1108" s="11"/>
    </row>
    <row r="1109" spans="1:10" x14ac:dyDescent="0.25">
      <c r="A1109" s="10"/>
      <c r="B1109" s="10"/>
      <c r="C1109" s="10"/>
      <c r="D1109" s="12"/>
      <c r="E1109" s="10"/>
      <c r="F1109" s="39"/>
      <c r="G1109" s="11"/>
      <c r="H1109" s="26"/>
      <c r="I1109" s="11"/>
      <c r="J1109" s="11"/>
    </row>
    <row r="1110" spans="1:10" x14ac:dyDescent="0.25">
      <c r="A1110" s="10"/>
      <c r="B1110" s="10"/>
      <c r="C1110" s="10"/>
      <c r="D1110" s="12"/>
      <c r="E1110" s="10"/>
      <c r="F1110" s="39"/>
      <c r="G1110" s="11"/>
      <c r="H1110" s="26"/>
      <c r="I1110" s="11"/>
      <c r="J1110" s="11"/>
    </row>
    <row r="1111" spans="1:10" x14ac:dyDescent="0.25">
      <c r="A1111" s="10"/>
      <c r="B1111" s="10"/>
      <c r="C1111" s="10"/>
      <c r="D1111" s="12"/>
      <c r="E1111" s="10"/>
      <c r="F1111" s="39"/>
      <c r="G1111" s="11"/>
      <c r="H1111" s="26"/>
      <c r="I1111" s="11"/>
      <c r="J1111" s="11"/>
    </row>
    <row r="1112" spans="1:10" x14ac:dyDescent="0.25">
      <c r="A1112" s="10"/>
      <c r="B1112" s="10"/>
      <c r="C1112" s="10"/>
      <c r="D1112" s="12"/>
      <c r="E1112" s="10"/>
      <c r="F1112" s="39"/>
      <c r="G1112" s="11"/>
      <c r="H1112" s="26"/>
      <c r="I1112" s="11"/>
      <c r="J1112" s="11"/>
    </row>
    <row r="1113" spans="1:10" x14ac:dyDescent="0.25">
      <c r="A1113" s="10"/>
      <c r="B1113" s="10"/>
      <c r="C1113" s="10"/>
      <c r="D1113" s="12"/>
      <c r="E1113" s="10"/>
      <c r="F1113" s="39"/>
      <c r="G1113" s="11"/>
      <c r="H1113" s="26"/>
      <c r="I1113" s="11"/>
      <c r="J1113" s="11"/>
    </row>
    <row r="1114" spans="1:10" x14ac:dyDescent="0.25">
      <c r="A1114" s="10"/>
      <c r="B1114" s="10"/>
      <c r="C1114" s="10"/>
      <c r="D1114" s="12"/>
      <c r="E1114" s="10"/>
      <c r="F1114" s="39"/>
      <c r="G1114" s="11"/>
      <c r="H1114" s="26"/>
      <c r="I1114" s="11"/>
      <c r="J1114" s="11"/>
    </row>
    <row r="1115" spans="1:10" x14ac:dyDescent="0.25">
      <c r="A1115" s="10"/>
      <c r="B1115" s="10"/>
      <c r="C1115" s="10"/>
      <c r="D1115" s="12"/>
      <c r="E1115" s="10"/>
      <c r="F1115" s="39"/>
      <c r="G1115" s="11"/>
      <c r="H1115" s="26"/>
      <c r="I1115" s="11"/>
      <c r="J1115" s="11"/>
    </row>
    <row r="1116" spans="1:10" x14ac:dyDescent="0.25">
      <c r="A1116" s="10"/>
      <c r="B1116" s="10"/>
      <c r="C1116" s="10"/>
      <c r="D1116" s="12"/>
      <c r="E1116" s="10"/>
      <c r="F1116" s="39"/>
      <c r="G1116" s="11"/>
      <c r="H1116" s="26"/>
      <c r="I1116" s="11"/>
      <c r="J1116" s="11"/>
    </row>
    <row r="1117" spans="1:10" x14ac:dyDescent="0.25">
      <c r="A1117" s="10"/>
      <c r="B1117" s="10"/>
      <c r="C1117" s="10"/>
      <c r="D1117" s="12"/>
      <c r="E1117" s="10"/>
      <c r="F1117" s="39"/>
      <c r="G1117" s="11"/>
      <c r="H1117" s="26"/>
      <c r="I1117" s="11"/>
      <c r="J1117" s="11"/>
    </row>
    <row r="1118" spans="1:10" x14ac:dyDescent="0.25">
      <c r="A1118" s="10"/>
      <c r="B1118" s="10"/>
      <c r="C1118" s="10"/>
      <c r="D1118" s="12"/>
      <c r="E1118" s="10"/>
      <c r="F1118" s="39"/>
      <c r="G1118" s="11"/>
      <c r="H1118" s="26"/>
      <c r="I1118" s="11"/>
      <c r="J1118" s="11"/>
    </row>
    <row r="1119" spans="1:10" x14ac:dyDescent="0.25">
      <c r="A1119" s="10"/>
      <c r="B1119" s="10"/>
      <c r="C1119" s="10"/>
      <c r="D1119" s="12"/>
      <c r="E1119" s="10"/>
      <c r="F1119" s="39"/>
      <c r="G1119" s="11"/>
      <c r="H1119" s="26"/>
      <c r="I1119" s="11"/>
      <c r="J1119" s="11"/>
    </row>
    <row r="1120" spans="1:10" x14ac:dyDescent="0.25">
      <c r="A1120" s="10"/>
      <c r="B1120" s="10"/>
      <c r="C1120" s="10"/>
      <c r="D1120" s="12"/>
      <c r="E1120" s="10"/>
      <c r="F1120" s="39"/>
      <c r="G1120" s="11"/>
      <c r="H1120" s="26"/>
      <c r="I1120" s="11"/>
      <c r="J1120" s="11"/>
    </row>
    <row r="1121" spans="1:10" x14ac:dyDescent="0.25">
      <c r="A1121" s="10"/>
      <c r="B1121" s="10"/>
      <c r="C1121" s="10"/>
      <c r="D1121" s="12"/>
      <c r="E1121" s="10"/>
      <c r="F1121" s="39"/>
      <c r="G1121" s="11"/>
      <c r="H1121" s="26"/>
      <c r="I1121" s="11"/>
      <c r="J1121" s="11"/>
    </row>
    <row r="1122" spans="1:10" x14ac:dyDescent="0.25">
      <c r="A1122" s="10"/>
      <c r="B1122" s="10"/>
      <c r="C1122" s="10"/>
      <c r="D1122" s="12"/>
      <c r="E1122" s="10"/>
      <c r="F1122" s="39"/>
      <c r="G1122" s="11"/>
      <c r="H1122" s="26"/>
      <c r="I1122" s="11"/>
      <c r="J1122" s="11"/>
    </row>
    <row r="1123" spans="1:10" x14ac:dyDescent="0.25">
      <c r="A1123" s="10"/>
      <c r="B1123" s="10"/>
      <c r="C1123" s="10"/>
      <c r="D1123" s="12"/>
      <c r="E1123" s="10"/>
      <c r="F1123" s="39"/>
      <c r="G1123" s="11"/>
      <c r="H1123" s="26"/>
      <c r="I1123" s="11"/>
      <c r="J1123" s="11"/>
    </row>
    <row r="1124" spans="1:10" x14ac:dyDescent="0.25">
      <c r="A1124" s="10"/>
      <c r="B1124" s="10"/>
      <c r="C1124" s="10"/>
      <c r="D1124" s="12"/>
      <c r="E1124" s="10"/>
      <c r="F1124" s="39"/>
      <c r="G1124" s="11"/>
      <c r="H1124" s="26"/>
      <c r="I1124" s="11"/>
      <c r="J1124" s="11"/>
    </row>
    <row r="1125" spans="1:10" x14ac:dyDescent="0.25">
      <c r="A1125" s="10"/>
      <c r="B1125" s="10"/>
      <c r="C1125" s="10"/>
      <c r="D1125" s="12"/>
      <c r="E1125" s="10"/>
      <c r="F1125" s="39"/>
      <c r="G1125" s="11"/>
      <c r="H1125" s="26"/>
      <c r="I1125" s="11"/>
      <c r="J1125" s="11"/>
    </row>
    <row r="1126" spans="1:10" x14ac:dyDescent="0.25">
      <c r="A1126" s="10"/>
      <c r="B1126" s="10"/>
      <c r="C1126" s="10"/>
      <c r="D1126" s="12"/>
      <c r="E1126" s="10"/>
      <c r="F1126" s="39"/>
      <c r="G1126" s="11"/>
      <c r="H1126" s="26"/>
      <c r="I1126" s="11"/>
      <c r="J1126" s="11"/>
    </row>
    <row r="1127" spans="1:10" x14ac:dyDescent="0.25">
      <c r="A1127" s="10"/>
      <c r="B1127" s="10"/>
      <c r="C1127" s="10"/>
      <c r="D1127" s="12"/>
      <c r="E1127" s="10"/>
      <c r="F1127" s="39"/>
      <c r="G1127" s="11"/>
      <c r="H1127" s="26"/>
      <c r="I1127" s="11"/>
      <c r="J1127" s="11"/>
    </row>
    <row r="1128" spans="1:10" x14ac:dyDescent="0.25">
      <c r="A1128" s="10"/>
      <c r="B1128" s="10"/>
      <c r="C1128" s="10"/>
      <c r="D1128" s="12"/>
      <c r="E1128" s="10"/>
      <c r="F1128" s="39"/>
      <c r="G1128" s="11"/>
      <c r="H1128" s="26"/>
      <c r="I1128" s="11"/>
      <c r="J1128" s="11"/>
    </row>
    <row r="1129" spans="1:10" x14ac:dyDescent="0.25">
      <c r="A1129" s="10"/>
      <c r="B1129" s="10"/>
      <c r="C1129" s="10"/>
      <c r="D1129" s="12"/>
      <c r="E1129" s="10"/>
      <c r="F1129" s="39"/>
      <c r="G1129" s="11"/>
      <c r="H1129" s="26"/>
      <c r="I1129" s="11"/>
      <c r="J1129" s="11"/>
    </row>
    <row r="1130" spans="1:10" x14ac:dyDescent="0.25">
      <c r="A1130" s="10"/>
      <c r="B1130" s="10"/>
      <c r="C1130" s="10"/>
      <c r="D1130" s="12"/>
      <c r="E1130" s="10"/>
      <c r="F1130" s="39"/>
      <c r="G1130" s="11"/>
      <c r="H1130" s="26"/>
      <c r="I1130" s="11"/>
      <c r="J1130" s="11"/>
    </row>
    <row r="1131" spans="1:10" x14ac:dyDescent="0.25">
      <c r="A1131" s="10"/>
      <c r="B1131" s="10"/>
      <c r="C1131" s="10"/>
      <c r="D1131" s="12"/>
      <c r="E1131" s="10"/>
      <c r="F1131" s="39"/>
      <c r="G1131" s="11"/>
      <c r="H1131" s="26"/>
      <c r="I1131" s="11"/>
      <c r="J1131" s="11"/>
    </row>
    <row r="1132" spans="1:10" x14ac:dyDescent="0.25">
      <c r="A1132" s="10"/>
      <c r="B1132" s="10"/>
      <c r="C1132" s="10"/>
      <c r="D1132" s="12"/>
      <c r="E1132" s="10"/>
      <c r="F1132" s="39"/>
      <c r="G1132" s="11"/>
      <c r="H1132" s="26"/>
      <c r="I1132" s="11"/>
      <c r="J1132" s="11"/>
    </row>
    <row r="1133" spans="1:10" x14ac:dyDescent="0.25">
      <c r="A1133" s="10"/>
      <c r="B1133" s="10"/>
      <c r="C1133" s="10"/>
      <c r="D1133" s="12"/>
      <c r="E1133" s="10"/>
      <c r="F1133" s="39"/>
      <c r="G1133" s="11"/>
      <c r="H1133" s="26"/>
      <c r="I1133" s="11"/>
      <c r="J1133" s="11"/>
    </row>
    <row r="1134" spans="1:10" x14ac:dyDescent="0.25">
      <c r="A1134" s="10"/>
      <c r="B1134" s="10"/>
      <c r="C1134" s="10"/>
      <c r="D1134" s="12"/>
      <c r="E1134" s="10"/>
      <c r="F1134" s="39"/>
      <c r="G1134" s="11"/>
      <c r="H1134" s="26"/>
      <c r="I1134" s="11"/>
      <c r="J1134" s="11"/>
    </row>
    <row r="1135" spans="1:10" x14ac:dyDescent="0.25">
      <c r="A1135" s="10"/>
      <c r="B1135" s="10"/>
      <c r="C1135" s="10"/>
      <c r="D1135" s="12"/>
      <c r="E1135" s="10"/>
      <c r="F1135" s="39"/>
      <c r="G1135" s="11"/>
      <c r="H1135" s="26"/>
      <c r="I1135" s="11"/>
      <c r="J1135" s="11"/>
    </row>
    <row r="1136" spans="1:10" x14ac:dyDescent="0.25">
      <c r="A1136" s="10"/>
      <c r="B1136" s="10"/>
      <c r="C1136" s="10"/>
      <c r="D1136" s="12"/>
      <c r="E1136" s="10"/>
      <c r="F1136" s="39"/>
      <c r="G1136" s="11"/>
      <c r="H1136" s="26"/>
      <c r="I1136" s="11"/>
      <c r="J1136" s="11"/>
    </row>
    <row r="1137" spans="1:10" x14ac:dyDescent="0.25">
      <c r="A1137" s="10"/>
      <c r="B1137" s="10"/>
      <c r="C1137" s="10"/>
      <c r="D1137" s="12"/>
      <c r="E1137" s="10"/>
      <c r="F1137" s="39"/>
      <c r="G1137" s="11"/>
      <c r="H1137" s="26"/>
      <c r="I1137" s="11"/>
      <c r="J1137" s="11"/>
    </row>
    <row r="1138" spans="1:10" x14ac:dyDescent="0.25">
      <c r="A1138" s="10"/>
      <c r="B1138" s="10"/>
      <c r="C1138" s="10"/>
      <c r="D1138" s="12"/>
      <c r="E1138" s="10"/>
      <c r="F1138" s="39"/>
      <c r="G1138" s="11"/>
      <c r="H1138" s="26"/>
      <c r="I1138" s="11"/>
      <c r="J1138" s="11"/>
    </row>
    <row r="1139" spans="1:10" x14ac:dyDescent="0.25">
      <c r="A1139" s="10"/>
      <c r="B1139" s="10"/>
      <c r="C1139" s="10"/>
      <c r="D1139" s="12"/>
      <c r="E1139" s="10"/>
      <c r="F1139" s="39"/>
      <c r="G1139" s="11"/>
      <c r="H1139" s="26"/>
      <c r="I1139" s="11"/>
      <c r="J1139" s="11"/>
    </row>
    <row r="1140" spans="1:10" x14ac:dyDescent="0.25">
      <c r="A1140" s="10"/>
      <c r="B1140" s="10"/>
      <c r="C1140" s="10"/>
      <c r="D1140" s="12"/>
      <c r="E1140" s="10"/>
      <c r="F1140" s="39"/>
      <c r="G1140" s="11"/>
      <c r="H1140" s="26"/>
      <c r="I1140" s="11"/>
      <c r="J1140" s="11"/>
    </row>
    <row r="1141" spans="1:10" x14ac:dyDescent="0.25">
      <c r="A1141" s="10"/>
      <c r="B1141" s="10"/>
      <c r="C1141" s="10"/>
      <c r="D1141" s="12"/>
      <c r="E1141" s="10"/>
      <c r="F1141" s="39"/>
      <c r="G1141" s="11"/>
      <c r="H1141" s="26"/>
      <c r="I1141" s="11"/>
      <c r="J1141" s="11"/>
    </row>
    <row r="1142" spans="1:10" x14ac:dyDescent="0.25">
      <c r="A1142" s="10"/>
      <c r="B1142" s="10"/>
      <c r="C1142" s="10"/>
      <c r="D1142" s="12"/>
      <c r="E1142" s="10"/>
      <c r="F1142" s="39"/>
      <c r="G1142" s="11"/>
      <c r="H1142" s="26"/>
      <c r="I1142" s="11"/>
      <c r="J1142" s="11"/>
    </row>
    <row r="1143" spans="1:10" x14ac:dyDescent="0.25">
      <c r="A1143" s="10"/>
      <c r="B1143" s="10"/>
      <c r="C1143" s="10"/>
      <c r="D1143" s="12"/>
      <c r="E1143" s="10"/>
      <c r="F1143" s="39"/>
      <c r="G1143" s="11"/>
      <c r="H1143" s="26"/>
      <c r="I1143" s="11"/>
      <c r="J1143" s="11"/>
    </row>
    <row r="1144" spans="1:10" x14ac:dyDescent="0.25">
      <c r="A1144" s="10"/>
      <c r="B1144" s="10"/>
      <c r="C1144" s="10"/>
      <c r="D1144" s="12"/>
      <c r="E1144" s="10"/>
      <c r="F1144" s="39"/>
      <c r="G1144" s="11"/>
      <c r="H1144" s="26"/>
      <c r="I1144" s="11"/>
      <c r="J1144" s="11"/>
    </row>
    <row r="1145" spans="1:10" x14ac:dyDescent="0.25">
      <c r="A1145" s="10"/>
      <c r="B1145" s="10"/>
      <c r="C1145" s="10"/>
      <c r="D1145" s="12"/>
      <c r="E1145" s="10"/>
      <c r="F1145" s="39"/>
      <c r="G1145" s="11"/>
      <c r="H1145" s="26"/>
      <c r="I1145" s="11"/>
      <c r="J1145" s="11"/>
    </row>
    <row r="1146" spans="1:10" x14ac:dyDescent="0.25">
      <c r="A1146" s="10"/>
      <c r="B1146" s="10"/>
      <c r="C1146" s="10"/>
      <c r="D1146" s="12"/>
      <c r="E1146" s="10"/>
      <c r="F1146" s="39"/>
      <c r="G1146" s="11"/>
      <c r="H1146" s="26"/>
      <c r="I1146" s="11"/>
      <c r="J1146" s="11"/>
    </row>
    <row r="1147" spans="1:10" x14ac:dyDescent="0.25">
      <c r="A1147" s="10"/>
      <c r="B1147" s="10"/>
      <c r="C1147" s="10"/>
      <c r="D1147" s="12"/>
      <c r="E1147" s="10"/>
      <c r="F1147" s="39"/>
      <c r="G1147" s="11"/>
      <c r="H1147" s="26"/>
      <c r="I1147" s="11"/>
      <c r="J1147" s="11"/>
    </row>
    <row r="1148" spans="1:10" x14ac:dyDescent="0.25">
      <c r="A1148" s="10"/>
      <c r="B1148" s="10"/>
      <c r="C1148" s="10"/>
      <c r="D1148" s="12"/>
      <c r="E1148" s="10"/>
      <c r="F1148" s="39"/>
      <c r="G1148" s="11"/>
      <c r="H1148" s="26"/>
      <c r="I1148" s="11"/>
      <c r="J1148" s="11"/>
    </row>
    <row r="1149" spans="1:10" x14ac:dyDescent="0.25">
      <c r="A1149" s="10"/>
      <c r="B1149" s="10"/>
      <c r="C1149" s="10"/>
      <c r="D1149" s="12"/>
      <c r="E1149" s="10"/>
      <c r="F1149" s="39"/>
      <c r="G1149" s="11"/>
      <c r="H1149" s="26"/>
      <c r="I1149" s="11"/>
      <c r="J1149" s="11"/>
    </row>
    <row r="1150" spans="1:10" x14ac:dyDescent="0.25">
      <c r="A1150" s="10"/>
      <c r="B1150" s="10"/>
      <c r="C1150" s="10"/>
      <c r="D1150" s="12"/>
      <c r="E1150" s="10"/>
      <c r="F1150" s="39"/>
      <c r="G1150" s="11"/>
      <c r="H1150" s="26"/>
      <c r="I1150" s="11"/>
      <c r="J1150" s="11"/>
    </row>
    <row r="1151" spans="1:10" x14ac:dyDescent="0.25">
      <c r="A1151" s="10"/>
      <c r="B1151" s="10"/>
      <c r="C1151" s="10"/>
      <c r="D1151" s="12"/>
      <c r="E1151" s="10"/>
      <c r="F1151" s="39"/>
      <c r="G1151" s="11"/>
      <c r="H1151" s="26"/>
      <c r="I1151" s="11"/>
      <c r="J1151" s="11"/>
    </row>
    <row r="1152" spans="1:10" x14ac:dyDescent="0.25">
      <c r="A1152" s="10"/>
      <c r="B1152" s="10"/>
      <c r="C1152" s="10"/>
      <c r="D1152" s="12"/>
      <c r="E1152" s="10"/>
      <c r="F1152" s="39"/>
      <c r="G1152" s="11"/>
      <c r="H1152" s="26"/>
      <c r="I1152" s="11"/>
      <c r="J1152" s="11"/>
    </row>
    <row r="1153" spans="1:10" x14ac:dyDescent="0.25">
      <c r="A1153" s="10"/>
      <c r="B1153" s="10"/>
      <c r="C1153" s="10"/>
      <c r="D1153" s="12"/>
      <c r="E1153" s="10"/>
      <c r="F1153" s="39"/>
      <c r="G1153" s="11"/>
      <c r="H1153" s="26"/>
      <c r="I1153" s="11"/>
      <c r="J1153" s="11"/>
    </row>
    <row r="1154" spans="1:10" x14ac:dyDescent="0.25">
      <c r="A1154" s="10"/>
      <c r="B1154" s="10"/>
      <c r="C1154" s="10"/>
      <c r="D1154" s="12"/>
      <c r="E1154" s="10"/>
      <c r="F1154" s="39"/>
      <c r="G1154" s="11"/>
      <c r="H1154" s="26"/>
      <c r="I1154" s="11"/>
      <c r="J1154" s="11"/>
    </row>
    <row r="1155" spans="1:10" x14ac:dyDescent="0.25">
      <c r="A1155" s="10"/>
      <c r="B1155" s="10"/>
      <c r="C1155" s="10"/>
      <c r="D1155" s="12"/>
      <c r="E1155" s="10"/>
      <c r="F1155" s="39"/>
      <c r="G1155" s="11"/>
      <c r="H1155" s="26"/>
      <c r="I1155" s="11"/>
      <c r="J1155" s="11"/>
    </row>
    <row r="1156" spans="1:10" x14ac:dyDescent="0.25">
      <c r="A1156" s="10"/>
      <c r="B1156" s="10"/>
      <c r="C1156" s="10"/>
      <c r="D1156" s="12"/>
      <c r="E1156" s="10"/>
      <c r="F1156" s="39"/>
      <c r="G1156" s="11"/>
      <c r="H1156" s="26"/>
      <c r="I1156" s="11"/>
      <c r="J1156" s="11"/>
    </row>
    <row r="1157" spans="1:10" x14ac:dyDescent="0.25">
      <c r="A1157" s="10"/>
      <c r="B1157" s="10"/>
      <c r="C1157" s="10"/>
      <c r="D1157" s="12"/>
      <c r="E1157" s="10"/>
      <c r="F1157" s="39"/>
      <c r="G1157" s="11"/>
      <c r="H1157" s="26"/>
      <c r="I1157" s="11"/>
      <c r="J1157" s="11"/>
    </row>
    <row r="1158" spans="1:10" x14ac:dyDescent="0.25">
      <c r="A1158" s="10"/>
      <c r="B1158" s="10"/>
      <c r="C1158" s="10"/>
      <c r="D1158" s="12"/>
      <c r="E1158" s="10"/>
      <c r="F1158" s="39"/>
      <c r="G1158" s="11"/>
      <c r="H1158" s="26"/>
      <c r="I1158" s="11"/>
      <c r="J1158" s="11"/>
    </row>
    <row r="1159" spans="1:10" x14ac:dyDescent="0.25">
      <c r="A1159" s="10"/>
      <c r="B1159" s="10"/>
      <c r="C1159" s="10"/>
      <c r="D1159" s="12"/>
      <c r="E1159" s="10"/>
      <c r="F1159" s="39"/>
      <c r="G1159" s="11"/>
      <c r="H1159" s="26"/>
      <c r="I1159" s="11"/>
      <c r="J1159" s="11"/>
    </row>
    <row r="1160" spans="1:10" x14ac:dyDescent="0.25">
      <c r="A1160" s="10"/>
      <c r="B1160" s="10"/>
      <c r="C1160" s="10"/>
      <c r="D1160" s="12"/>
      <c r="E1160" s="10"/>
      <c r="F1160" s="39"/>
      <c r="G1160" s="11"/>
      <c r="H1160" s="26"/>
      <c r="I1160" s="11"/>
      <c r="J1160" s="11"/>
    </row>
    <row r="1161" spans="1:10" x14ac:dyDescent="0.25">
      <c r="A1161" s="10"/>
      <c r="B1161" s="10"/>
      <c r="C1161" s="10"/>
      <c r="D1161" s="12"/>
      <c r="E1161" s="10"/>
      <c r="F1161" s="39"/>
      <c r="G1161" s="11"/>
      <c r="H1161" s="26"/>
      <c r="I1161" s="11"/>
      <c r="J1161" s="11"/>
    </row>
    <row r="1162" spans="1:10" x14ac:dyDescent="0.25">
      <c r="A1162" s="10"/>
      <c r="B1162" s="10"/>
      <c r="C1162" s="10"/>
      <c r="D1162" s="12"/>
      <c r="E1162" s="10"/>
      <c r="F1162" s="39"/>
      <c r="G1162" s="11"/>
      <c r="H1162" s="26"/>
      <c r="I1162" s="11"/>
      <c r="J1162" s="11"/>
    </row>
    <row r="1163" spans="1:10" x14ac:dyDescent="0.25">
      <c r="A1163" s="10"/>
      <c r="B1163" s="10"/>
      <c r="C1163" s="10"/>
      <c r="D1163" s="12"/>
      <c r="E1163" s="10"/>
      <c r="F1163" s="39"/>
      <c r="G1163" s="11"/>
      <c r="H1163" s="26"/>
      <c r="I1163" s="11"/>
      <c r="J1163" s="11"/>
    </row>
    <row r="1164" spans="1:10" x14ac:dyDescent="0.25">
      <c r="A1164" s="10"/>
      <c r="B1164" s="10"/>
      <c r="C1164" s="10"/>
      <c r="D1164" s="12"/>
      <c r="E1164" s="10"/>
      <c r="F1164" s="39"/>
      <c r="G1164" s="11"/>
      <c r="H1164" s="26"/>
      <c r="I1164" s="11"/>
      <c r="J1164" s="11"/>
    </row>
    <row r="1165" spans="1:10" x14ac:dyDescent="0.25">
      <c r="A1165" s="10"/>
      <c r="B1165" s="10"/>
      <c r="C1165" s="10"/>
      <c r="D1165" s="12"/>
      <c r="E1165" s="10"/>
      <c r="F1165" s="39"/>
      <c r="G1165" s="11"/>
      <c r="H1165" s="26"/>
      <c r="I1165" s="11"/>
      <c r="J1165" s="11"/>
    </row>
    <row r="1166" spans="1:10" x14ac:dyDescent="0.25">
      <c r="A1166" s="10"/>
      <c r="B1166" s="10"/>
      <c r="C1166" s="10"/>
      <c r="D1166" s="12"/>
      <c r="E1166" s="10"/>
      <c r="F1166" s="39"/>
      <c r="G1166" s="11"/>
      <c r="H1166" s="26"/>
      <c r="I1166" s="11"/>
      <c r="J1166" s="11"/>
    </row>
    <row r="1167" spans="1:10" x14ac:dyDescent="0.25">
      <c r="A1167" s="10"/>
      <c r="B1167" s="10"/>
      <c r="C1167" s="10"/>
      <c r="D1167" s="12"/>
      <c r="E1167" s="10"/>
      <c r="F1167" s="39"/>
      <c r="G1167" s="11"/>
      <c r="H1167" s="26"/>
      <c r="I1167" s="11"/>
      <c r="J1167" s="11"/>
    </row>
    <row r="1168" spans="1:10" x14ac:dyDescent="0.25">
      <c r="A1168" s="10"/>
      <c r="B1168" s="10"/>
      <c r="C1168" s="10"/>
      <c r="D1168" s="12"/>
      <c r="E1168" s="10"/>
      <c r="F1168" s="39"/>
      <c r="G1168" s="11"/>
      <c r="H1168" s="26"/>
      <c r="I1168" s="11"/>
      <c r="J1168" s="11"/>
    </row>
    <row r="1169" spans="1:10" x14ac:dyDescent="0.25">
      <c r="A1169" s="10"/>
      <c r="B1169" s="10"/>
      <c r="C1169" s="10"/>
      <c r="D1169" s="12"/>
      <c r="E1169" s="10"/>
      <c r="F1169" s="39"/>
      <c r="G1169" s="11"/>
      <c r="H1169" s="26"/>
      <c r="I1169" s="11"/>
      <c r="J1169" s="11"/>
    </row>
    <row r="1170" spans="1:10" x14ac:dyDescent="0.25">
      <c r="A1170" s="10"/>
      <c r="B1170" s="10"/>
      <c r="C1170" s="10"/>
      <c r="D1170" s="12"/>
      <c r="E1170" s="10"/>
      <c r="F1170" s="39"/>
      <c r="G1170" s="11"/>
      <c r="H1170" s="26"/>
      <c r="I1170" s="11"/>
      <c r="J1170" s="11"/>
    </row>
    <row r="1171" spans="1:10" x14ac:dyDescent="0.25">
      <c r="A1171" s="10"/>
      <c r="B1171" s="10"/>
      <c r="C1171" s="10"/>
      <c r="D1171" s="12"/>
      <c r="E1171" s="10"/>
      <c r="F1171" s="39"/>
      <c r="G1171" s="11"/>
      <c r="H1171" s="26"/>
      <c r="I1171" s="11"/>
      <c r="J1171" s="11"/>
    </row>
    <row r="1172" spans="1:10" x14ac:dyDescent="0.25">
      <c r="A1172" s="10"/>
      <c r="B1172" s="10"/>
      <c r="C1172" s="10"/>
      <c r="D1172" s="12"/>
      <c r="E1172" s="10"/>
      <c r="F1172" s="39"/>
      <c r="G1172" s="11"/>
      <c r="H1172" s="26"/>
      <c r="I1172" s="11"/>
      <c r="J1172" s="11"/>
    </row>
    <row r="1173" spans="1:10" x14ac:dyDescent="0.25">
      <c r="A1173" s="10"/>
      <c r="B1173" s="10"/>
      <c r="C1173" s="10"/>
      <c r="D1173" s="12"/>
      <c r="E1173" s="10"/>
      <c r="F1173" s="39"/>
      <c r="G1173" s="11"/>
      <c r="H1173" s="26"/>
      <c r="I1173" s="11"/>
      <c r="J1173" s="11"/>
    </row>
    <row r="1174" spans="1:10" x14ac:dyDescent="0.25">
      <c r="A1174" s="10"/>
      <c r="B1174" s="10"/>
      <c r="C1174" s="10"/>
      <c r="D1174" s="12"/>
      <c r="E1174" s="10"/>
      <c r="F1174" s="39"/>
      <c r="G1174" s="11"/>
      <c r="H1174" s="26"/>
      <c r="I1174" s="11"/>
      <c r="J1174" s="11"/>
    </row>
    <row r="1175" spans="1:10" x14ac:dyDescent="0.25">
      <c r="A1175" s="10"/>
      <c r="B1175" s="10"/>
      <c r="C1175" s="10"/>
      <c r="D1175" s="12"/>
      <c r="E1175" s="10"/>
      <c r="F1175" s="39"/>
      <c r="G1175" s="11"/>
      <c r="H1175" s="26"/>
      <c r="I1175" s="11"/>
      <c r="J1175" s="11"/>
    </row>
    <row r="1176" spans="1:10" x14ac:dyDescent="0.25">
      <c r="A1176" s="10"/>
      <c r="B1176" s="10"/>
      <c r="C1176" s="10"/>
      <c r="D1176" s="12"/>
      <c r="E1176" s="10"/>
      <c r="F1176" s="39"/>
      <c r="G1176" s="11"/>
      <c r="H1176" s="26"/>
      <c r="I1176" s="11"/>
      <c r="J1176" s="11"/>
    </row>
    <row r="1177" spans="1:10" x14ac:dyDescent="0.25">
      <c r="A1177" s="10"/>
      <c r="B1177" s="10"/>
      <c r="C1177" s="10"/>
      <c r="D1177" s="12"/>
      <c r="E1177" s="10"/>
      <c r="F1177" s="39"/>
      <c r="G1177" s="11"/>
      <c r="H1177" s="26"/>
      <c r="I1177" s="11"/>
      <c r="J1177" s="11"/>
    </row>
    <row r="1178" spans="1:10" x14ac:dyDescent="0.25">
      <c r="A1178" s="10"/>
      <c r="B1178" s="10"/>
      <c r="C1178" s="10"/>
      <c r="D1178" s="12"/>
      <c r="E1178" s="10"/>
      <c r="F1178" s="39"/>
      <c r="G1178" s="11"/>
      <c r="H1178" s="26"/>
      <c r="I1178" s="11"/>
      <c r="J1178" s="11"/>
    </row>
    <row r="1179" spans="1:10" x14ac:dyDescent="0.25">
      <c r="A1179" s="10"/>
      <c r="B1179" s="10"/>
      <c r="C1179" s="10"/>
      <c r="D1179" s="12"/>
      <c r="E1179" s="10"/>
      <c r="F1179" s="39"/>
      <c r="G1179" s="11"/>
      <c r="H1179" s="26"/>
      <c r="I1179" s="11"/>
      <c r="J1179" s="11"/>
    </row>
    <row r="1180" spans="1:10" x14ac:dyDescent="0.25">
      <c r="A1180" s="10"/>
      <c r="B1180" s="10"/>
      <c r="C1180" s="10"/>
      <c r="D1180" s="12"/>
      <c r="E1180" s="10"/>
      <c r="F1180" s="39"/>
      <c r="G1180" s="11"/>
      <c r="H1180" s="26"/>
      <c r="I1180" s="11"/>
      <c r="J1180" s="11"/>
    </row>
    <row r="1181" spans="1:10" x14ac:dyDescent="0.25">
      <c r="A1181" s="10"/>
      <c r="B1181" s="10"/>
      <c r="C1181" s="10"/>
      <c r="D1181" s="12"/>
      <c r="E1181" s="10"/>
      <c r="F1181" s="39"/>
      <c r="G1181" s="11"/>
      <c r="H1181" s="26"/>
      <c r="I1181" s="11"/>
      <c r="J1181" s="11"/>
    </row>
    <row r="1182" spans="1:10" x14ac:dyDescent="0.25">
      <c r="A1182" s="10"/>
      <c r="B1182" s="10"/>
      <c r="C1182" s="10"/>
      <c r="D1182" s="12"/>
      <c r="E1182" s="10"/>
      <c r="F1182" s="39"/>
      <c r="G1182" s="11"/>
      <c r="H1182" s="26"/>
      <c r="I1182" s="11"/>
      <c r="J1182" s="11"/>
    </row>
    <row r="1183" spans="1:10" x14ac:dyDescent="0.25">
      <c r="A1183" s="10"/>
      <c r="B1183" s="10"/>
      <c r="C1183" s="10"/>
      <c r="D1183" s="12"/>
      <c r="E1183" s="10"/>
      <c r="F1183" s="39"/>
      <c r="G1183" s="11"/>
      <c r="H1183" s="26"/>
      <c r="I1183" s="11"/>
      <c r="J1183" s="11"/>
    </row>
    <row r="1184" spans="1:10" x14ac:dyDescent="0.25">
      <c r="A1184" s="10"/>
      <c r="B1184" s="10"/>
      <c r="C1184" s="10"/>
      <c r="D1184" s="12"/>
      <c r="E1184" s="10"/>
      <c r="F1184" s="39"/>
      <c r="G1184" s="11"/>
      <c r="H1184" s="26"/>
      <c r="I1184" s="11"/>
      <c r="J1184" s="11"/>
    </row>
    <row r="1185" spans="1:10" x14ac:dyDescent="0.25">
      <c r="A1185" s="10"/>
      <c r="B1185" s="10"/>
      <c r="C1185" s="10"/>
      <c r="D1185" s="12"/>
      <c r="E1185" s="10"/>
      <c r="F1185" s="39"/>
      <c r="G1185" s="11"/>
      <c r="H1185" s="26"/>
      <c r="I1185" s="11"/>
      <c r="J1185" s="11"/>
    </row>
    <row r="1186" spans="1:10" x14ac:dyDescent="0.25">
      <c r="A1186" s="10"/>
      <c r="B1186" s="10"/>
      <c r="C1186" s="10"/>
      <c r="D1186" s="12"/>
      <c r="E1186" s="10"/>
      <c r="F1186" s="39"/>
      <c r="G1186" s="11"/>
      <c r="H1186" s="26"/>
      <c r="I1186" s="11"/>
      <c r="J1186" s="11"/>
    </row>
    <row r="1187" spans="1:10" x14ac:dyDescent="0.25">
      <c r="A1187" s="10"/>
      <c r="B1187" s="10"/>
      <c r="C1187" s="10"/>
      <c r="D1187" s="12"/>
      <c r="E1187" s="10"/>
      <c r="F1187" s="39"/>
      <c r="G1187" s="11"/>
      <c r="H1187" s="26"/>
      <c r="I1187" s="11"/>
      <c r="J1187" s="11"/>
    </row>
    <row r="1188" spans="1:10" x14ac:dyDescent="0.25">
      <c r="A1188" s="10"/>
      <c r="B1188" s="10"/>
      <c r="C1188" s="10"/>
      <c r="D1188" s="12"/>
      <c r="E1188" s="10"/>
      <c r="F1188" s="39"/>
      <c r="G1188" s="11"/>
      <c r="H1188" s="26"/>
      <c r="I1188" s="11"/>
      <c r="J1188" s="11"/>
    </row>
    <row r="1189" spans="1:10" x14ac:dyDescent="0.25">
      <c r="A1189" s="10"/>
      <c r="B1189" s="10"/>
      <c r="C1189" s="10"/>
      <c r="D1189" s="12"/>
      <c r="E1189" s="10"/>
      <c r="F1189" s="39"/>
      <c r="G1189" s="11"/>
      <c r="H1189" s="26"/>
      <c r="I1189" s="11"/>
      <c r="J1189" s="11"/>
    </row>
    <row r="1190" spans="1:10" x14ac:dyDescent="0.25">
      <c r="A1190" s="10"/>
      <c r="B1190" s="10"/>
      <c r="C1190" s="10"/>
      <c r="D1190" s="12"/>
      <c r="E1190" s="10"/>
      <c r="F1190" s="39"/>
      <c r="G1190" s="11"/>
      <c r="H1190" s="26"/>
      <c r="I1190" s="11"/>
      <c r="J1190" s="11"/>
    </row>
    <row r="1191" spans="1:10" x14ac:dyDescent="0.25">
      <c r="A1191" s="10"/>
      <c r="B1191" s="10"/>
      <c r="C1191" s="10"/>
      <c r="D1191" s="12"/>
      <c r="E1191" s="10"/>
      <c r="F1191" s="39"/>
      <c r="G1191" s="11"/>
      <c r="H1191" s="26"/>
      <c r="I1191" s="11"/>
      <c r="J1191" s="11"/>
    </row>
    <row r="1192" spans="1:10" x14ac:dyDescent="0.25">
      <c r="A1192" s="10"/>
      <c r="B1192" s="10"/>
      <c r="C1192" s="10"/>
      <c r="D1192" s="12"/>
      <c r="E1192" s="10"/>
      <c r="F1192" s="39"/>
      <c r="G1192" s="11"/>
      <c r="H1192" s="26"/>
      <c r="I1192" s="11"/>
      <c r="J1192" s="11"/>
    </row>
    <row r="1193" spans="1:10" x14ac:dyDescent="0.25">
      <c r="A1193" s="10"/>
      <c r="B1193" s="10"/>
      <c r="C1193" s="10"/>
      <c r="D1193" s="12"/>
      <c r="E1193" s="10"/>
      <c r="F1193" s="39"/>
      <c r="G1193" s="11"/>
      <c r="H1193" s="26"/>
      <c r="I1193" s="11"/>
      <c r="J1193" s="11"/>
    </row>
    <row r="1194" spans="1:10" x14ac:dyDescent="0.25">
      <c r="A1194" s="10"/>
      <c r="B1194" s="10"/>
      <c r="C1194" s="10"/>
      <c r="D1194" s="12"/>
      <c r="E1194" s="10"/>
      <c r="F1194" s="39"/>
      <c r="G1194" s="11"/>
      <c r="H1194" s="26"/>
      <c r="I1194" s="11"/>
      <c r="J1194" s="11"/>
    </row>
    <row r="1195" spans="1:10" x14ac:dyDescent="0.25">
      <c r="A1195" s="10"/>
      <c r="B1195" s="10"/>
      <c r="C1195" s="10"/>
      <c r="D1195" s="12"/>
      <c r="E1195" s="10"/>
      <c r="F1195" s="39"/>
      <c r="G1195" s="11"/>
      <c r="H1195" s="26"/>
      <c r="I1195" s="11"/>
      <c r="J1195" s="11"/>
    </row>
    <row r="1196" spans="1:10" x14ac:dyDescent="0.25">
      <c r="A1196" s="10"/>
      <c r="B1196" s="10"/>
      <c r="C1196" s="10"/>
      <c r="D1196" s="12"/>
      <c r="E1196" s="10"/>
      <c r="F1196" s="39"/>
      <c r="G1196" s="11"/>
      <c r="H1196" s="26"/>
      <c r="I1196" s="11"/>
      <c r="J1196" s="11"/>
    </row>
    <row r="1197" spans="1:10" x14ac:dyDescent="0.25">
      <c r="A1197" s="10"/>
      <c r="B1197" s="10"/>
      <c r="C1197" s="10"/>
      <c r="D1197" s="12"/>
      <c r="E1197" s="10"/>
      <c r="F1197" s="39"/>
      <c r="G1197" s="11"/>
      <c r="H1197" s="26"/>
      <c r="I1197" s="11"/>
      <c r="J1197" s="11"/>
    </row>
    <row r="1198" spans="1:10" x14ac:dyDescent="0.25">
      <c r="A1198" s="10"/>
      <c r="B1198" s="10"/>
      <c r="C1198" s="10"/>
      <c r="D1198" s="12"/>
      <c r="E1198" s="10"/>
      <c r="F1198" s="39"/>
      <c r="G1198" s="11"/>
      <c r="H1198" s="26"/>
      <c r="I1198" s="11"/>
      <c r="J1198" s="11"/>
    </row>
    <row r="1199" spans="1:10" x14ac:dyDescent="0.25">
      <c r="A1199" s="10"/>
      <c r="B1199" s="10"/>
      <c r="C1199" s="10"/>
      <c r="D1199" s="12"/>
      <c r="E1199" s="10"/>
      <c r="F1199" s="39"/>
      <c r="G1199" s="11"/>
      <c r="H1199" s="26"/>
      <c r="I1199" s="11"/>
      <c r="J1199" s="11"/>
    </row>
    <row r="1200" spans="1:10" x14ac:dyDescent="0.25">
      <c r="A1200" s="10"/>
      <c r="B1200" s="10"/>
      <c r="C1200" s="10"/>
      <c r="D1200" s="12"/>
      <c r="E1200" s="10"/>
      <c r="F1200" s="39"/>
      <c r="G1200" s="11"/>
      <c r="H1200" s="26"/>
      <c r="I1200" s="11"/>
      <c r="J1200" s="11"/>
    </row>
    <row r="1201" spans="1:10" x14ac:dyDescent="0.25">
      <c r="A1201" s="10"/>
      <c r="B1201" s="10"/>
      <c r="C1201" s="10"/>
      <c r="D1201" s="12"/>
      <c r="E1201" s="10"/>
      <c r="F1201" s="39"/>
      <c r="G1201" s="11"/>
      <c r="H1201" s="26"/>
      <c r="I1201" s="11"/>
      <c r="J1201" s="11"/>
    </row>
    <row r="1202" spans="1:10" x14ac:dyDescent="0.25">
      <c r="A1202" s="10"/>
      <c r="B1202" s="10"/>
      <c r="C1202" s="10"/>
      <c r="D1202" s="12"/>
      <c r="E1202" s="10"/>
      <c r="F1202" s="39"/>
      <c r="G1202" s="11"/>
      <c r="H1202" s="26"/>
      <c r="I1202" s="11"/>
      <c r="J1202" s="11"/>
    </row>
    <row r="1203" spans="1:10" x14ac:dyDescent="0.25">
      <c r="A1203" s="10"/>
      <c r="B1203" s="10"/>
      <c r="C1203" s="10"/>
      <c r="D1203" s="12"/>
      <c r="E1203" s="10"/>
      <c r="F1203" s="39"/>
      <c r="G1203" s="11"/>
      <c r="H1203" s="26"/>
      <c r="I1203" s="11"/>
      <c r="J1203" s="11"/>
    </row>
    <row r="1204" spans="1:10" x14ac:dyDescent="0.25">
      <c r="A1204" s="10"/>
      <c r="B1204" s="10"/>
      <c r="C1204" s="10"/>
      <c r="D1204" s="12"/>
      <c r="E1204" s="10"/>
      <c r="F1204" s="39"/>
      <c r="G1204" s="11"/>
      <c r="H1204" s="26"/>
      <c r="I1204" s="11"/>
      <c r="J1204" s="11"/>
    </row>
    <row r="1205" spans="1:10" x14ac:dyDescent="0.25">
      <c r="A1205" s="10"/>
      <c r="B1205" s="10"/>
      <c r="C1205" s="10"/>
      <c r="D1205" s="12"/>
      <c r="E1205" s="10"/>
      <c r="F1205" s="39"/>
      <c r="G1205" s="11"/>
      <c r="H1205" s="26"/>
      <c r="I1205" s="11"/>
      <c r="J1205" s="11"/>
    </row>
    <row r="1206" spans="1:10" x14ac:dyDescent="0.25">
      <c r="A1206" s="10"/>
      <c r="B1206" s="10"/>
      <c r="C1206" s="10"/>
      <c r="D1206" s="12"/>
      <c r="E1206" s="10"/>
      <c r="F1206" s="39"/>
      <c r="G1206" s="11"/>
      <c r="H1206" s="26"/>
      <c r="I1206" s="11"/>
      <c r="J1206" s="11"/>
    </row>
    <row r="1207" spans="1:10" x14ac:dyDescent="0.25">
      <c r="A1207" s="10"/>
      <c r="B1207" s="10"/>
      <c r="C1207" s="10"/>
      <c r="D1207" s="12"/>
      <c r="E1207" s="10"/>
      <c r="F1207" s="39"/>
      <c r="G1207" s="11"/>
      <c r="H1207" s="26"/>
      <c r="I1207" s="11"/>
      <c r="J1207" s="11"/>
    </row>
    <row r="1208" spans="1:10" x14ac:dyDescent="0.25">
      <c r="A1208" s="10"/>
      <c r="B1208" s="10"/>
      <c r="C1208" s="10"/>
      <c r="D1208" s="12"/>
      <c r="E1208" s="10"/>
      <c r="F1208" s="39"/>
      <c r="G1208" s="11"/>
      <c r="H1208" s="26"/>
      <c r="I1208" s="11"/>
      <c r="J1208" s="11"/>
    </row>
    <row r="1209" spans="1:10" x14ac:dyDescent="0.25">
      <c r="A1209" s="10"/>
      <c r="B1209" s="10"/>
      <c r="C1209" s="10"/>
      <c r="D1209" s="12"/>
      <c r="E1209" s="10"/>
      <c r="F1209" s="39"/>
      <c r="G1209" s="11"/>
      <c r="H1209" s="26"/>
      <c r="I1209" s="11"/>
      <c r="J1209" s="11"/>
    </row>
    <row r="1210" spans="1:10" x14ac:dyDescent="0.25">
      <c r="A1210" s="10"/>
      <c r="B1210" s="10"/>
      <c r="C1210" s="10"/>
      <c r="D1210" s="12"/>
      <c r="E1210" s="10"/>
      <c r="F1210" s="39"/>
      <c r="G1210" s="11"/>
      <c r="H1210" s="26"/>
      <c r="I1210" s="11"/>
      <c r="J1210" s="11"/>
    </row>
    <row r="1211" spans="1:10" x14ac:dyDescent="0.25">
      <c r="A1211" s="10"/>
      <c r="B1211" s="10"/>
      <c r="C1211" s="10"/>
      <c r="D1211" s="12"/>
      <c r="E1211" s="10"/>
      <c r="F1211" s="39"/>
      <c r="G1211" s="11"/>
      <c r="H1211" s="26"/>
      <c r="I1211" s="11"/>
      <c r="J1211" s="11"/>
    </row>
    <row r="1212" spans="1:10" x14ac:dyDescent="0.25">
      <c r="A1212" s="10"/>
      <c r="B1212" s="10"/>
      <c r="C1212" s="10"/>
      <c r="D1212" s="12"/>
      <c r="E1212" s="10"/>
      <c r="F1212" s="39"/>
      <c r="G1212" s="11"/>
      <c r="H1212" s="26"/>
      <c r="I1212" s="11"/>
      <c r="J1212" s="11"/>
    </row>
    <row r="1213" spans="1:10" x14ac:dyDescent="0.25">
      <c r="A1213" s="10"/>
      <c r="B1213" s="10"/>
      <c r="C1213" s="10"/>
      <c r="D1213" s="12"/>
      <c r="E1213" s="10"/>
      <c r="F1213" s="39"/>
      <c r="G1213" s="11"/>
      <c r="H1213" s="26"/>
      <c r="I1213" s="11"/>
      <c r="J1213" s="11"/>
    </row>
    <row r="1214" spans="1:10" x14ac:dyDescent="0.25">
      <c r="A1214" s="10"/>
      <c r="B1214" s="10"/>
      <c r="C1214" s="10"/>
      <c r="D1214" s="12"/>
      <c r="E1214" s="10"/>
      <c r="F1214" s="39"/>
      <c r="G1214" s="11"/>
      <c r="H1214" s="26"/>
      <c r="I1214" s="11"/>
      <c r="J1214" s="11"/>
    </row>
    <row r="1215" spans="1:10" x14ac:dyDescent="0.25">
      <c r="A1215" s="10"/>
      <c r="B1215" s="10"/>
      <c r="C1215" s="10"/>
      <c r="D1215" s="12"/>
      <c r="E1215" s="10"/>
      <c r="F1215" s="39"/>
      <c r="G1215" s="11"/>
      <c r="H1215" s="26"/>
      <c r="I1215" s="11"/>
      <c r="J1215" s="11"/>
    </row>
    <row r="1216" spans="1:10" x14ac:dyDescent="0.25">
      <c r="A1216" s="10"/>
      <c r="B1216" s="10"/>
      <c r="C1216" s="10"/>
      <c r="D1216" s="12"/>
      <c r="E1216" s="10"/>
      <c r="F1216" s="39"/>
      <c r="G1216" s="11"/>
      <c r="H1216" s="26"/>
      <c r="I1216" s="11"/>
      <c r="J1216" s="11"/>
    </row>
    <row r="1217" spans="1:10" x14ac:dyDescent="0.25">
      <c r="A1217" s="10"/>
      <c r="B1217" s="10"/>
      <c r="C1217" s="10"/>
      <c r="D1217" s="12"/>
      <c r="E1217" s="10"/>
      <c r="F1217" s="39"/>
      <c r="G1217" s="11"/>
      <c r="H1217" s="26"/>
      <c r="I1217" s="11"/>
      <c r="J1217" s="11"/>
    </row>
    <row r="1218" spans="1:10" x14ac:dyDescent="0.25">
      <c r="A1218" s="10"/>
      <c r="B1218" s="10"/>
      <c r="C1218" s="10"/>
      <c r="D1218" s="12"/>
      <c r="E1218" s="10"/>
      <c r="F1218" s="39"/>
      <c r="G1218" s="11"/>
      <c r="H1218" s="26"/>
      <c r="I1218" s="11"/>
      <c r="J1218" s="11"/>
    </row>
    <row r="1219" spans="1:10" x14ac:dyDescent="0.25">
      <c r="A1219" s="10"/>
      <c r="B1219" s="10"/>
      <c r="C1219" s="10"/>
      <c r="D1219" s="12"/>
      <c r="E1219" s="10"/>
      <c r="F1219" s="39"/>
      <c r="G1219" s="11"/>
      <c r="H1219" s="26"/>
      <c r="I1219" s="11"/>
      <c r="J1219" s="11"/>
    </row>
    <row r="1220" spans="1:10" x14ac:dyDescent="0.25">
      <c r="A1220" s="10"/>
      <c r="B1220" s="10"/>
      <c r="C1220" s="10"/>
      <c r="D1220" s="12"/>
      <c r="E1220" s="10"/>
      <c r="F1220" s="39"/>
      <c r="G1220" s="11"/>
      <c r="H1220" s="26"/>
      <c r="I1220" s="11"/>
      <c r="J1220" s="11"/>
    </row>
    <row r="1221" spans="1:10" x14ac:dyDescent="0.25">
      <c r="A1221" s="10"/>
      <c r="B1221" s="10"/>
      <c r="C1221" s="10"/>
      <c r="D1221" s="12"/>
      <c r="E1221" s="10"/>
      <c r="F1221" s="39"/>
      <c r="G1221" s="11"/>
      <c r="H1221" s="26"/>
      <c r="I1221" s="11"/>
      <c r="J1221" s="11"/>
    </row>
    <row r="1222" spans="1:10" x14ac:dyDescent="0.25">
      <c r="A1222" s="10"/>
      <c r="B1222" s="10"/>
      <c r="C1222" s="10"/>
      <c r="D1222" s="12"/>
      <c r="E1222" s="10"/>
      <c r="F1222" s="39"/>
      <c r="G1222" s="11"/>
      <c r="H1222" s="26"/>
      <c r="I1222" s="11"/>
      <c r="J1222" s="11"/>
    </row>
    <row r="1223" spans="1:10" x14ac:dyDescent="0.25">
      <c r="A1223" s="10"/>
      <c r="B1223" s="10"/>
      <c r="C1223" s="10"/>
      <c r="D1223" s="12"/>
      <c r="E1223" s="10"/>
      <c r="F1223" s="39"/>
      <c r="G1223" s="11"/>
      <c r="H1223" s="26"/>
      <c r="I1223" s="11"/>
      <c r="J1223" s="11"/>
    </row>
    <row r="1224" spans="1:10" x14ac:dyDescent="0.25">
      <c r="A1224" s="10"/>
      <c r="B1224" s="10"/>
      <c r="C1224" s="10"/>
      <c r="D1224" s="12"/>
      <c r="E1224" s="10"/>
      <c r="F1224" s="39"/>
      <c r="G1224" s="11"/>
      <c r="H1224" s="26"/>
      <c r="I1224" s="11"/>
      <c r="J1224" s="11"/>
    </row>
    <row r="1225" spans="1:10" x14ac:dyDescent="0.25">
      <c r="A1225" s="10"/>
      <c r="B1225" s="10"/>
      <c r="C1225" s="10"/>
      <c r="D1225" s="12"/>
      <c r="E1225" s="10"/>
      <c r="F1225" s="39"/>
      <c r="G1225" s="11"/>
      <c r="H1225" s="26"/>
      <c r="I1225" s="11"/>
      <c r="J1225" s="11"/>
    </row>
    <row r="1226" spans="1:10" x14ac:dyDescent="0.25">
      <c r="A1226" s="10"/>
      <c r="B1226" s="10"/>
      <c r="C1226" s="10"/>
      <c r="D1226" s="12"/>
      <c r="E1226" s="10"/>
      <c r="F1226" s="39"/>
      <c r="G1226" s="11"/>
      <c r="H1226" s="26"/>
      <c r="I1226" s="11"/>
      <c r="J1226" s="11"/>
    </row>
    <row r="1227" spans="1:10" x14ac:dyDescent="0.25">
      <c r="A1227" s="10"/>
      <c r="B1227" s="10"/>
      <c r="C1227" s="10"/>
      <c r="D1227" s="12"/>
      <c r="E1227" s="10"/>
      <c r="F1227" s="39"/>
      <c r="G1227" s="11"/>
      <c r="H1227" s="26"/>
      <c r="I1227" s="11"/>
      <c r="J1227" s="11"/>
    </row>
    <row r="1228" spans="1:10" x14ac:dyDescent="0.25">
      <c r="A1228" s="10"/>
      <c r="B1228" s="10"/>
      <c r="C1228" s="10"/>
      <c r="D1228" s="12"/>
      <c r="E1228" s="10"/>
      <c r="F1228" s="39"/>
      <c r="G1228" s="11"/>
      <c r="H1228" s="26"/>
      <c r="I1228" s="11"/>
      <c r="J1228" s="11"/>
    </row>
    <row r="1229" spans="1:10" x14ac:dyDescent="0.25">
      <c r="A1229" s="10"/>
      <c r="B1229" s="10"/>
      <c r="C1229" s="10"/>
      <c r="D1229" s="12"/>
      <c r="E1229" s="10"/>
      <c r="F1229" s="39"/>
      <c r="G1229" s="11"/>
      <c r="H1229" s="26"/>
      <c r="I1229" s="11"/>
      <c r="J1229" s="11"/>
    </row>
    <row r="1230" spans="1:10" x14ac:dyDescent="0.25">
      <c r="A1230" s="10"/>
      <c r="B1230" s="10"/>
      <c r="C1230" s="10"/>
      <c r="D1230" s="12"/>
      <c r="E1230" s="10"/>
      <c r="F1230" s="39"/>
      <c r="G1230" s="11"/>
      <c r="H1230" s="26"/>
      <c r="I1230" s="11"/>
      <c r="J1230" s="11"/>
    </row>
    <row r="1231" spans="1:10" x14ac:dyDescent="0.25">
      <c r="A1231" s="10"/>
      <c r="B1231" s="10"/>
      <c r="C1231" s="10"/>
      <c r="D1231" s="12"/>
      <c r="E1231" s="10"/>
      <c r="F1231" s="39"/>
      <c r="G1231" s="11"/>
      <c r="H1231" s="26"/>
      <c r="I1231" s="11"/>
      <c r="J1231" s="11"/>
    </row>
    <row r="1232" spans="1:10" x14ac:dyDescent="0.25">
      <c r="A1232" s="10"/>
      <c r="B1232" s="10"/>
      <c r="C1232" s="10"/>
      <c r="D1232" s="12"/>
      <c r="E1232" s="10"/>
      <c r="F1232" s="39"/>
      <c r="G1232" s="11"/>
      <c r="H1232" s="26"/>
      <c r="I1232" s="11"/>
      <c r="J1232" s="11"/>
    </row>
    <row r="1233" spans="1:10" x14ac:dyDescent="0.25">
      <c r="A1233" s="10"/>
      <c r="B1233" s="10"/>
      <c r="C1233" s="10"/>
      <c r="D1233" s="12"/>
      <c r="E1233" s="10"/>
      <c r="F1233" s="39"/>
      <c r="G1233" s="11"/>
      <c r="H1233" s="26"/>
      <c r="I1233" s="11"/>
      <c r="J1233" s="11"/>
    </row>
    <row r="1234" spans="1:10" x14ac:dyDescent="0.25">
      <c r="A1234" s="10"/>
      <c r="B1234" s="10"/>
      <c r="C1234" s="10"/>
      <c r="D1234" s="12"/>
      <c r="E1234" s="10"/>
      <c r="F1234" s="39"/>
      <c r="G1234" s="11"/>
      <c r="H1234" s="26"/>
      <c r="I1234" s="11"/>
      <c r="J1234" s="11"/>
    </row>
    <row r="1235" spans="1:10" x14ac:dyDescent="0.25">
      <c r="A1235" s="10"/>
      <c r="B1235" s="10"/>
      <c r="C1235" s="10"/>
      <c r="D1235" s="12"/>
      <c r="E1235" s="10"/>
      <c r="F1235" s="39"/>
      <c r="G1235" s="11"/>
      <c r="H1235" s="26"/>
      <c r="I1235" s="11"/>
      <c r="J1235" s="11"/>
    </row>
    <row r="1236" spans="1:10" x14ac:dyDescent="0.25">
      <c r="A1236" s="10"/>
      <c r="B1236" s="10"/>
      <c r="C1236" s="10"/>
      <c r="D1236" s="12"/>
      <c r="E1236" s="10"/>
      <c r="F1236" s="39"/>
      <c r="G1236" s="11"/>
      <c r="H1236" s="26"/>
      <c r="I1236" s="11"/>
      <c r="J1236" s="11"/>
    </row>
    <row r="1237" spans="1:10" x14ac:dyDescent="0.25">
      <c r="A1237" s="10"/>
      <c r="B1237" s="10"/>
      <c r="C1237" s="10"/>
      <c r="D1237" s="12"/>
      <c r="E1237" s="10"/>
      <c r="F1237" s="39"/>
      <c r="G1237" s="11"/>
      <c r="H1237" s="26"/>
      <c r="I1237" s="11"/>
      <c r="J1237" s="11"/>
    </row>
    <row r="1238" spans="1:10" x14ac:dyDescent="0.25">
      <c r="A1238" s="10"/>
      <c r="B1238" s="10"/>
      <c r="C1238" s="10"/>
      <c r="D1238" s="12"/>
      <c r="E1238" s="10"/>
      <c r="F1238" s="39"/>
      <c r="G1238" s="11"/>
      <c r="H1238" s="26"/>
      <c r="I1238" s="11"/>
      <c r="J1238" s="11"/>
    </row>
    <row r="1239" spans="1:10" x14ac:dyDescent="0.25">
      <c r="A1239" s="10"/>
      <c r="B1239" s="10"/>
      <c r="C1239" s="10"/>
      <c r="D1239" s="12"/>
      <c r="E1239" s="10"/>
      <c r="F1239" s="39"/>
      <c r="G1239" s="11"/>
      <c r="H1239" s="26"/>
      <c r="I1239" s="11"/>
      <c r="J1239" s="11"/>
    </row>
    <row r="1240" spans="1:10" x14ac:dyDescent="0.25">
      <c r="A1240" s="10"/>
      <c r="B1240" s="10"/>
      <c r="C1240" s="10"/>
      <c r="D1240" s="12"/>
      <c r="E1240" s="10"/>
      <c r="F1240" s="39"/>
      <c r="G1240" s="11"/>
      <c r="H1240" s="26"/>
      <c r="I1240" s="11"/>
      <c r="J1240" s="11"/>
    </row>
    <row r="1241" spans="1:10" x14ac:dyDescent="0.25">
      <c r="A1241" s="10"/>
      <c r="B1241" s="10"/>
      <c r="C1241" s="10"/>
      <c r="D1241" s="12"/>
      <c r="E1241" s="10"/>
      <c r="F1241" s="39"/>
      <c r="G1241" s="11"/>
      <c r="H1241" s="26"/>
      <c r="I1241" s="11"/>
      <c r="J1241" s="11"/>
    </row>
    <row r="1242" spans="1:10" x14ac:dyDescent="0.25">
      <c r="A1242" s="10"/>
      <c r="B1242" s="10"/>
      <c r="C1242" s="10"/>
      <c r="D1242" s="12"/>
      <c r="E1242" s="10"/>
      <c r="F1242" s="39"/>
      <c r="G1242" s="11"/>
      <c r="H1242" s="26"/>
      <c r="I1242" s="11"/>
      <c r="J1242" s="11"/>
    </row>
    <row r="1243" spans="1:10" x14ac:dyDescent="0.25">
      <c r="A1243" s="10"/>
      <c r="B1243" s="10"/>
      <c r="C1243" s="10"/>
      <c r="D1243" s="12"/>
      <c r="E1243" s="10"/>
      <c r="F1243" s="39"/>
      <c r="G1243" s="11"/>
      <c r="H1243" s="26"/>
      <c r="I1243" s="11"/>
      <c r="J1243" s="11"/>
    </row>
    <row r="1244" spans="1:10" x14ac:dyDescent="0.25">
      <c r="A1244" s="10"/>
      <c r="B1244" s="10"/>
      <c r="C1244" s="10"/>
      <c r="D1244" s="12"/>
      <c r="E1244" s="10"/>
      <c r="F1244" s="39"/>
      <c r="G1244" s="11"/>
      <c r="H1244" s="26"/>
      <c r="I1244" s="11"/>
      <c r="J1244" s="11"/>
    </row>
    <row r="1245" spans="1:10" x14ac:dyDescent="0.25">
      <c r="A1245" s="10"/>
      <c r="B1245" s="10"/>
      <c r="C1245" s="10"/>
      <c r="D1245" s="12"/>
      <c r="E1245" s="10"/>
      <c r="F1245" s="39"/>
      <c r="G1245" s="11"/>
      <c r="H1245" s="26"/>
      <c r="I1245" s="11"/>
      <c r="J1245" s="11"/>
    </row>
    <row r="1246" spans="1:10" x14ac:dyDescent="0.25">
      <c r="A1246" s="10"/>
      <c r="B1246" s="10"/>
      <c r="C1246" s="10"/>
      <c r="D1246" s="12"/>
      <c r="E1246" s="10"/>
      <c r="F1246" s="39"/>
      <c r="G1246" s="11"/>
      <c r="H1246" s="26"/>
      <c r="I1246" s="11"/>
      <c r="J1246" s="11"/>
    </row>
    <row r="1247" spans="1:10" x14ac:dyDescent="0.25">
      <c r="A1247" s="10"/>
      <c r="B1247" s="10"/>
      <c r="C1247" s="10"/>
      <c r="D1247" s="12"/>
      <c r="E1247" s="10"/>
      <c r="F1247" s="39"/>
      <c r="G1247" s="11"/>
      <c r="H1247" s="26"/>
      <c r="I1247" s="11"/>
      <c r="J1247" s="11"/>
    </row>
    <row r="1248" spans="1:10" x14ac:dyDescent="0.25">
      <c r="A1248" s="10"/>
      <c r="B1248" s="10"/>
      <c r="C1248" s="10"/>
      <c r="D1248" s="12"/>
      <c r="E1248" s="10"/>
      <c r="F1248" s="39"/>
      <c r="G1248" s="11"/>
      <c r="H1248" s="26"/>
      <c r="I1248" s="11"/>
      <c r="J1248" s="11"/>
    </row>
    <row r="1249" spans="1:10" x14ac:dyDescent="0.25">
      <c r="A1249" s="10"/>
      <c r="B1249" s="10"/>
      <c r="C1249" s="10"/>
      <c r="D1249" s="12"/>
      <c r="E1249" s="10"/>
      <c r="F1249" s="39"/>
      <c r="G1249" s="11"/>
      <c r="H1249" s="26"/>
      <c r="I1249" s="11"/>
      <c r="J1249" s="11"/>
    </row>
    <row r="1250" spans="1:10" x14ac:dyDescent="0.25">
      <c r="A1250" s="10"/>
      <c r="B1250" s="10"/>
      <c r="C1250" s="10"/>
      <c r="D1250" s="12"/>
      <c r="E1250" s="10"/>
      <c r="F1250" s="39"/>
      <c r="G1250" s="11"/>
      <c r="H1250" s="26"/>
      <c r="I1250" s="11"/>
      <c r="J1250" s="11"/>
    </row>
    <row r="1251" spans="1:10" x14ac:dyDescent="0.25">
      <c r="A1251" s="10"/>
      <c r="B1251" s="10"/>
      <c r="C1251" s="10"/>
      <c r="D1251" s="12"/>
      <c r="E1251" s="10"/>
      <c r="F1251" s="39"/>
      <c r="G1251" s="11"/>
      <c r="H1251" s="26"/>
      <c r="I1251" s="11"/>
      <c r="J1251" s="11"/>
    </row>
    <row r="1252" spans="1:10" x14ac:dyDescent="0.25">
      <c r="A1252" s="10"/>
      <c r="B1252" s="10"/>
      <c r="C1252" s="10"/>
      <c r="D1252" s="12"/>
      <c r="E1252" s="10"/>
      <c r="F1252" s="39"/>
      <c r="G1252" s="11"/>
      <c r="H1252" s="26"/>
      <c r="I1252" s="11"/>
      <c r="J1252" s="11"/>
    </row>
    <row r="1253" spans="1:10" x14ac:dyDescent="0.25">
      <c r="A1253" s="10"/>
      <c r="B1253" s="10"/>
      <c r="C1253" s="10"/>
      <c r="D1253" s="12"/>
      <c r="E1253" s="10"/>
      <c r="F1253" s="39"/>
      <c r="G1253" s="11"/>
      <c r="H1253" s="26"/>
      <c r="I1253" s="11"/>
      <c r="J1253" s="11"/>
    </row>
    <row r="1254" spans="1:10" x14ac:dyDescent="0.25">
      <c r="A1254" s="10"/>
      <c r="B1254" s="10"/>
      <c r="C1254" s="10"/>
      <c r="D1254" s="12"/>
      <c r="E1254" s="10"/>
      <c r="F1254" s="39"/>
      <c r="G1254" s="11"/>
      <c r="H1254" s="26"/>
      <c r="I1254" s="11"/>
      <c r="J1254" s="11"/>
    </row>
    <row r="1255" spans="1:10" x14ac:dyDescent="0.25">
      <c r="A1255" s="10"/>
      <c r="B1255" s="10"/>
      <c r="C1255" s="10"/>
      <c r="D1255" s="12"/>
      <c r="E1255" s="10"/>
      <c r="F1255" s="39"/>
      <c r="G1255" s="11"/>
      <c r="H1255" s="26"/>
      <c r="I1255" s="11"/>
      <c r="J1255" s="11"/>
    </row>
    <row r="1256" spans="1:10" x14ac:dyDescent="0.25">
      <c r="A1256" s="10"/>
      <c r="B1256" s="10"/>
      <c r="C1256" s="10"/>
      <c r="D1256" s="12"/>
      <c r="E1256" s="10"/>
      <c r="F1256" s="39"/>
      <c r="G1256" s="11"/>
      <c r="H1256" s="26"/>
      <c r="I1256" s="11"/>
      <c r="J1256" s="11"/>
    </row>
    <row r="1257" spans="1:10" x14ac:dyDescent="0.25">
      <c r="A1257" s="10"/>
      <c r="B1257" s="10"/>
      <c r="C1257" s="10"/>
      <c r="D1257" s="12"/>
      <c r="E1257" s="10"/>
      <c r="F1257" s="39"/>
      <c r="G1257" s="11"/>
      <c r="H1257" s="26"/>
      <c r="I1257" s="11"/>
      <c r="J1257" s="11"/>
    </row>
    <row r="1258" spans="1:10" x14ac:dyDescent="0.25">
      <c r="A1258" s="10"/>
      <c r="B1258" s="10"/>
      <c r="C1258" s="10"/>
      <c r="D1258" s="12"/>
      <c r="E1258" s="10"/>
      <c r="F1258" s="39"/>
      <c r="G1258" s="11"/>
      <c r="H1258" s="26"/>
      <c r="I1258" s="11"/>
      <c r="J1258" s="11"/>
    </row>
    <row r="1259" spans="1:10" x14ac:dyDescent="0.25">
      <c r="A1259" s="10"/>
      <c r="B1259" s="10"/>
      <c r="C1259" s="10"/>
      <c r="D1259" s="12"/>
      <c r="E1259" s="10"/>
      <c r="F1259" s="39"/>
      <c r="G1259" s="11"/>
      <c r="H1259" s="26"/>
      <c r="I1259" s="11"/>
      <c r="J1259" s="11"/>
    </row>
    <row r="1260" spans="1:10" x14ac:dyDescent="0.25">
      <c r="A1260" s="10"/>
      <c r="B1260" s="10"/>
      <c r="C1260" s="10"/>
      <c r="D1260" s="12"/>
      <c r="E1260" s="10"/>
      <c r="F1260" s="39"/>
      <c r="G1260" s="11"/>
      <c r="H1260" s="26"/>
      <c r="I1260" s="11"/>
      <c r="J1260" s="11"/>
    </row>
    <row r="1261" spans="1:10" x14ac:dyDescent="0.25">
      <c r="A1261" s="10"/>
      <c r="B1261" s="10"/>
      <c r="C1261" s="10"/>
      <c r="D1261" s="12"/>
      <c r="E1261" s="10"/>
      <c r="F1261" s="39"/>
      <c r="G1261" s="11"/>
      <c r="H1261" s="26"/>
      <c r="I1261" s="11"/>
      <c r="J1261" s="11"/>
    </row>
    <row r="1262" spans="1:10" x14ac:dyDescent="0.25">
      <c r="A1262" s="10"/>
      <c r="B1262" s="10"/>
      <c r="C1262" s="10"/>
      <c r="D1262" s="12"/>
      <c r="E1262" s="10"/>
      <c r="F1262" s="39"/>
      <c r="G1262" s="11"/>
      <c r="H1262" s="26"/>
      <c r="I1262" s="11"/>
      <c r="J1262" s="11"/>
    </row>
    <row r="1263" spans="1:10" x14ac:dyDescent="0.25">
      <c r="A1263" s="10"/>
      <c r="B1263" s="10"/>
      <c r="C1263" s="10"/>
      <c r="D1263" s="12"/>
      <c r="E1263" s="10"/>
      <c r="F1263" s="39"/>
      <c r="G1263" s="11"/>
      <c r="H1263" s="26"/>
      <c r="I1263" s="11"/>
      <c r="J1263" s="11"/>
    </row>
    <row r="1264" spans="1:10" x14ac:dyDescent="0.25">
      <c r="A1264" s="10"/>
      <c r="B1264" s="10"/>
      <c r="C1264" s="10"/>
      <c r="D1264" s="12"/>
      <c r="E1264" s="10"/>
      <c r="F1264" s="39"/>
      <c r="G1264" s="11"/>
      <c r="H1264" s="26"/>
      <c r="I1264" s="11"/>
      <c r="J1264" s="11"/>
    </row>
    <row r="1265" spans="1:10" x14ac:dyDescent="0.25">
      <c r="A1265" s="10"/>
      <c r="B1265" s="10"/>
      <c r="C1265" s="10"/>
      <c r="D1265" s="12"/>
      <c r="E1265" s="10"/>
      <c r="F1265" s="39"/>
      <c r="G1265" s="11"/>
      <c r="H1265" s="26"/>
      <c r="I1265" s="11"/>
      <c r="J1265" s="11"/>
    </row>
    <row r="1266" spans="1:10" x14ac:dyDescent="0.25">
      <c r="A1266" s="10"/>
      <c r="B1266" s="10"/>
      <c r="C1266" s="10"/>
      <c r="D1266" s="12"/>
      <c r="E1266" s="10"/>
      <c r="F1266" s="39"/>
      <c r="G1266" s="11"/>
      <c r="H1266" s="26"/>
      <c r="I1266" s="11"/>
      <c r="J1266" s="11"/>
    </row>
    <row r="1267" spans="1:10" x14ac:dyDescent="0.25">
      <c r="A1267" s="10"/>
      <c r="B1267" s="10"/>
      <c r="C1267" s="10"/>
      <c r="D1267" s="12"/>
      <c r="E1267" s="10"/>
      <c r="F1267" s="39"/>
      <c r="G1267" s="11"/>
      <c r="H1267" s="26"/>
      <c r="I1267" s="11"/>
      <c r="J1267" s="11"/>
    </row>
    <row r="1268" spans="1:10" x14ac:dyDescent="0.25">
      <c r="A1268" s="10"/>
      <c r="B1268" s="10"/>
      <c r="C1268" s="10"/>
      <c r="D1268" s="12"/>
      <c r="E1268" s="10"/>
      <c r="F1268" s="39"/>
      <c r="G1268" s="11"/>
      <c r="H1268" s="26"/>
      <c r="I1268" s="11"/>
      <c r="J1268" s="11"/>
    </row>
    <row r="1269" spans="1:10" x14ac:dyDescent="0.25">
      <c r="A1269" s="10"/>
      <c r="B1269" s="10"/>
      <c r="C1269" s="10"/>
      <c r="D1269" s="12"/>
      <c r="E1269" s="10"/>
      <c r="F1269" s="39"/>
      <c r="G1269" s="11"/>
      <c r="H1269" s="26"/>
      <c r="I1269" s="11"/>
      <c r="J1269" s="11"/>
    </row>
    <row r="1270" spans="1:10" x14ac:dyDescent="0.25">
      <c r="A1270" s="10"/>
      <c r="B1270" s="10"/>
      <c r="C1270" s="10"/>
      <c r="D1270" s="12"/>
      <c r="E1270" s="10"/>
      <c r="F1270" s="39"/>
      <c r="G1270" s="11"/>
      <c r="H1270" s="26"/>
      <c r="I1270" s="11"/>
      <c r="J1270" s="11"/>
    </row>
    <row r="1271" spans="1:10" x14ac:dyDescent="0.25">
      <c r="A1271" s="10"/>
      <c r="B1271" s="10"/>
      <c r="C1271" s="10"/>
      <c r="D1271" s="12"/>
      <c r="E1271" s="10"/>
      <c r="F1271" s="39"/>
      <c r="G1271" s="11"/>
      <c r="H1271" s="26"/>
      <c r="I1271" s="11"/>
      <c r="J1271" s="11"/>
    </row>
    <row r="1272" spans="1:10" x14ac:dyDescent="0.25">
      <c r="A1272" s="10"/>
      <c r="B1272" s="10"/>
      <c r="C1272" s="10"/>
      <c r="D1272" s="12"/>
      <c r="E1272" s="10"/>
      <c r="F1272" s="39"/>
      <c r="G1272" s="11"/>
      <c r="H1272" s="26"/>
      <c r="I1272" s="11"/>
      <c r="J1272" s="11"/>
    </row>
    <row r="1273" spans="1:10" x14ac:dyDescent="0.25">
      <c r="A1273" s="10"/>
      <c r="B1273" s="10"/>
      <c r="C1273" s="10"/>
      <c r="D1273" s="12"/>
      <c r="E1273" s="10"/>
      <c r="F1273" s="39"/>
      <c r="G1273" s="11"/>
      <c r="H1273" s="26"/>
      <c r="I1273" s="11"/>
      <c r="J1273" s="11"/>
    </row>
    <row r="1274" spans="1:10" x14ac:dyDescent="0.25">
      <c r="A1274" s="10"/>
      <c r="B1274" s="10"/>
      <c r="C1274" s="10"/>
      <c r="D1274" s="12"/>
      <c r="E1274" s="10"/>
      <c r="F1274" s="39"/>
      <c r="G1274" s="11"/>
      <c r="H1274" s="26"/>
      <c r="I1274" s="11"/>
      <c r="J1274" s="11"/>
    </row>
    <row r="1275" spans="1:10" x14ac:dyDescent="0.25">
      <c r="A1275" s="10"/>
      <c r="B1275" s="10"/>
      <c r="C1275" s="10"/>
      <c r="D1275" s="12"/>
      <c r="E1275" s="10"/>
      <c r="F1275" s="39"/>
      <c r="G1275" s="11"/>
      <c r="H1275" s="26"/>
      <c r="I1275" s="11"/>
      <c r="J1275" s="11"/>
    </row>
    <row r="1276" spans="1:10" x14ac:dyDescent="0.25">
      <c r="A1276" s="10"/>
      <c r="B1276" s="10"/>
      <c r="C1276" s="10"/>
      <c r="D1276" s="12"/>
      <c r="E1276" s="10"/>
      <c r="F1276" s="39"/>
      <c r="G1276" s="11"/>
      <c r="H1276" s="26"/>
      <c r="I1276" s="11"/>
      <c r="J1276" s="11"/>
    </row>
    <row r="1277" spans="1:10" x14ac:dyDescent="0.25">
      <c r="A1277" s="10"/>
      <c r="B1277" s="10"/>
      <c r="C1277" s="10"/>
      <c r="D1277" s="12"/>
      <c r="E1277" s="10"/>
      <c r="F1277" s="39"/>
      <c r="G1277" s="11"/>
      <c r="H1277" s="26"/>
      <c r="I1277" s="11"/>
      <c r="J1277" s="11"/>
    </row>
    <row r="1278" spans="1:10" x14ac:dyDescent="0.25">
      <c r="A1278" s="10"/>
      <c r="B1278" s="10"/>
      <c r="C1278" s="10"/>
      <c r="D1278" s="12"/>
      <c r="E1278" s="10"/>
      <c r="F1278" s="39"/>
      <c r="G1278" s="11"/>
      <c r="H1278" s="26"/>
      <c r="I1278" s="11"/>
      <c r="J1278" s="11"/>
    </row>
    <row r="1279" spans="1:10" x14ac:dyDescent="0.25">
      <c r="A1279" s="10"/>
      <c r="B1279" s="10"/>
      <c r="C1279" s="10"/>
      <c r="D1279" s="12"/>
      <c r="E1279" s="10"/>
      <c r="F1279" s="39"/>
      <c r="G1279" s="11"/>
      <c r="H1279" s="26"/>
      <c r="I1279" s="11"/>
      <c r="J1279" s="11"/>
    </row>
    <row r="1280" spans="1:10" x14ac:dyDescent="0.25">
      <c r="A1280" s="10"/>
      <c r="B1280" s="10"/>
      <c r="C1280" s="10"/>
      <c r="D1280" s="12"/>
      <c r="E1280" s="10"/>
      <c r="F1280" s="39"/>
      <c r="G1280" s="11"/>
      <c r="H1280" s="26"/>
      <c r="I1280" s="11"/>
      <c r="J1280" s="11"/>
    </row>
    <row r="1281" spans="1:10" x14ac:dyDescent="0.25">
      <c r="A1281" s="10"/>
      <c r="B1281" s="10"/>
      <c r="C1281" s="10"/>
      <c r="D1281" s="12"/>
      <c r="E1281" s="10"/>
      <c r="F1281" s="39"/>
      <c r="G1281" s="11"/>
      <c r="H1281" s="26"/>
      <c r="I1281" s="11"/>
      <c r="J1281" s="11"/>
    </row>
    <row r="1282" spans="1:10" x14ac:dyDescent="0.25">
      <c r="A1282" s="10"/>
      <c r="B1282" s="10"/>
      <c r="C1282" s="10"/>
      <c r="D1282" s="12"/>
      <c r="E1282" s="10"/>
      <c r="F1282" s="39"/>
      <c r="G1282" s="11"/>
      <c r="H1282" s="26"/>
      <c r="I1282" s="11"/>
      <c r="J1282" s="11"/>
    </row>
    <row r="1283" spans="1:10" x14ac:dyDescent="0.25">
      <c r="A1283" s="10"/>
      <c r="B1283" s="10"/>
      <c r="C1283" s="10"/>
      <c r="D1283" s="12"/>
      <c r="E1283" s="10"/>
      <c r="F1283" s="39"/>
      <c r="G1283" s="11"/>
      <c r="H1283" s="26"/>
      <c r="I1283" s="11"/>
      <c r="J1283" s="11"/>
    </row>
    <row r="1284" spans="1:10" x14ac:dyDescent="0.25">
      <c r="A1284" s="10"/>
      <c r="B1284" s="10"/>
      <c r="C1284" s="10"/>
      <c r="D1284" s="12"/>
      <c r="E1284" s="10"/>
      <c r="F1284" s="39"/>
      <c r="G1284" s="11"/>
      <c r="H1284" s="26"/>
      <c r="I1284" s="11"/>
      <c r="J1284" s="11"/>
    </row>
    <row r="1285" spans="1:10" x14ac:dyDescent="0.25">
      <c r="A1285" s="10"/>
      <c r="B1285" s="10"/>
      <c r="C1285" s="10"/>
      <c r="D1285" s="12"/>
      <c r="E1285" s="10"/>
      <c r="F1285" s="39"/>
      <c r="G1285" s="11"/>
      <c r="H1285" s="26"/>
      <c r="I1285" s="11"/>
      <c r="J1285" s="11"/>
    </row>
    <row r="1286" spans="1:10" x14ac:dyDescent="0.25">
      <c r="A1286" s="10"/>
      <c r="B1286" s="10"/>
      <c r="C1286" s="10"/>
      <c r="D1286" s="12"/>
      <c r="E1286" s="10"/>
      <c r="F1286" s="39"/>
      <c r="G1286" s="11"/>
      <c r="H1286" s="26"/>
      <c r="I1286" s="11"/>
      <c r="J1286" s="11"/>
    </row>
    <row r="1287" spans="1:10" x14ac:dyDescent="0.25">
      <c r="A1287" s="10"/>
      <c r="B1287" s="10"/>
      <c r="C1287" s="10"/>
      <c r="D1287" s="12"/>
      <c r="E1287" s="10"/>
      <c r="F1287" s="39"/>
      <c r="G1287" s="11"/>
      <c r="H1287" s="26"/>
      <c r="I1287" s="11"/>
      <c r="J1287" s="11"/>
    </row>
    <row r="1288" spans="1:10" x14ac:dyDescent="0.25">
      <c r="A1288" s="10"/>
      <c r="B1288" s="10"/>
      <c r="C1288" s="10"/>
      <c r="D1288" s="12"/>
      <c r="E1288" s="10"/>
      <c r="F1288" s="39"/>
      <c r="G1288" s="11"/>
      <c r="H1288" s="26"/>
      <c r="I1288" s="11"/>
      <c r="J1288" s="11"/>
    </row>
    <row r="1289" spans="1:10" x14ac:dyDescent="0.25">
      <c r="A1289" s="10"/>
      <c r="B1289" s="10"/>
      <c r="C1289" s="10"/>
      <c r="D1289" s="12"/>
      <c r="E1289" s="10"/>
      <c r="F1289" s="39"/>
      <c r="G1289" s="11"/>
      <c r="H1289" s="26"/>
      <c r="I1289" s="11"/>
      <c r="J1289" s="11"/>
    </row>
    <row r="1290" spans="1:10" x14ac:dyDescent="0.25">
      <c r="A1290" s="10"/>
      <c r="B1290" s="10"/>
      <c r="C1290" s="10"/>
      <c r="D1290" s="12"/>
      <c r="E1290" s="10"/>
      <c r="F1290" s="39"/>
      <c r="G1290" s="11"/>
      <c r="H1290" s="26"/>
      <c r="I1290" s="11"/>
      <c r="J1290" s="11"/>
    </row>
    <row r="1291" spans="1:10" x14ac:dyDescent="0.25">
      <c r="A1291" s="10"/>
      <c r="B1291" s="10"/>
      <c r="C1291" s="10"/>
      <c r="D1291" s="12"/>
      <c r="E1291" s="10"/>
      <c r="F1291" s="39"/>
      <c r="G1291" s="11"/>
      <c r="H1291" s="26"/>
      <c r="I1291" s="11"/>
      <c r="J1291" s="11"/>
    </row>
    <row r="1292" spans="1:10" x14ac:dyDescent="0.25">
      <c r="A1292" s="10"/>
      <c r="B1292" s="10"/>
      <c r="C1292" s="10"/>
      <c r="D1292" s="12"/>
      <c r="E1292" s="10"/>
      <c r="F1292" s="39"/>
      <c r="G1292" s="11"/>
      <c r="H1292" s="26"/>
      <c r="I1292" s="11"/>
      <c r="J1292" s="11"/>
    </row>
    <row r="1293" spans="1:10" x14ac:dyDescent="0.25">
      <c r="A1293" s="10"/>
      <c r="B1293" s="10"/>
      <c r="C1293" s="10"/>
      <c r="D1293" s="12"/>
      <c r="E1293" s="10"/>
      <c r="F1293" s="39"/>
      <c r="G1293" s="11"/>
      <c r="H1293" s="26"/>
      <c r="I1293" s="11"/>
      <c r="J1293" s="11"/>
    </row>
    <row r="1294" spans="1:10" x14ac:dyDescent="0.25">
      <c r="A1294" s="10"/>
      <c r="B1294" s="10"/>
      <c r="C1294" s="10"/>
      <c r="D1294" s="12"/>
      <c r="E1294" s="10"/>
      <c r="F1294" s="39"/>
      <c r="G1294" s="11"/>
      <c r="H1294" s="26"/>
      <c r="I1294" s="11"/>
      <c r="J1294" s="11"/>
    </row>
    <row r="1295" spans="1:10" x14ac:dyDescent="0.25">
      <c r="A1295" s="10"/>
      <c r="B1295" s="10"/>
      <c r="C1295" s="10"/>
      <c r="D1295" s="12"/>
      <c r="E1295" s="10"/>
      <c r="F1295" s="39"/>
      <c r="G1295" s="11"/>
      <c r="H1295" s="26"/>
      <c r="I1295" s="11"/>
      <c r="J1295" s="11"/>
    </row>
    <row r="1296" spans="1:10" x14ac:dyDescent="0.25">
      <c r="A1296" s="10"/>
      <c r="B1296" s="10"/>
      <c r="C1296" s="10"/>
      <c r="D1296" s="12"/>
      <c r="E1296" s="10"/>
      <c r="F1296" s="39"/>
      <c r="G1296" s="11"/>
      <c r="H1296" s="26"/>
      <c r="I1296" s="11"/>
      <c r="J1296" s="11"/>
    </row>
    <row r="1297" spans="1:10" x14ac:dyDescent="0.25">
      <c r="A1297" s="10"/>
      <c r="B1297" s="10"/>
      <c r="C1297" s="10"/>
      <c r="D1297" s="12"/>
      <c r="E1297" s="10"/>
      <c r="F1297" s="39"/>
      <c r="G1297" s="11"/>
      <c r="H1297" s="26"/>
      <c r="I1297" s="11"/>
      <c r="J1297" s="11"/>
    </row>
    <row r="1298" spans="1:10" x14ac:dyDescent="0.25">
      <c r="A1298" s="10"/>
      <c r="B1298" s="10"/>
      <c r="C1298" s="10"/>
      <c r="D1298" s="12"/>
      <c r="E1298" s="10"/>
      <c r="F1298" s="39"/>
      <c r="G1298" s="11"/>
      <c r="H1298" s="26"/>
      <c r="I1298" s="11"/>
      <c r="J1298" s="11"/>
    </row>
    <row r="1299" spans="1:10" x14ac:dyDescent="0.25">
      <c r="A1299" s="10"/>
      <c r="B1299" s="10"/>
      <c r="C1299" s="10"/>
      <c r="D1299" s="12"/>
      <c r="E1299" s="10"/>
      <c r="F1299" s="39"/>
      <c r="G1299" s="11"/>
      <c r="H1299" s="26"/>
      <c r="I1299" s="11"/>
      <c r="J1299" s="11"/>
    </row>
    <row r="1300" spans="1:10" x14ac:dyDescent="0.25">
      <c r="A1300" s="10"/>
      <c r="B1300" s="10"/>
      <c r="C1300" s="10"/>
      <c r="D1300" s="12"/>
      <c r="E1300" s="10"/>
      <c r="F1300" s="39"/>
      <c r="G1300" s="11"/>
      <c r="H1300" s="26"/>
      <c r="I1300" s="11"/>
      <c r="J1300" s="11"/>
    </row>
    <row r="1301" spans="1:10" x14ac:dyDescent="0.25">
      <c r="A1301" s="10"/>
      <c r="B1301" s="10"/>
      <c r="C1301" s="10"/>
      <c r="D1301" s="12"/>
      <c r="E1301" s="10"/>
      <c r="F1301" s="39"/>
      <c r="G1301" s="11"/>
      <c r="H1301" s="26"/>
      <c r="I1301" s="11"/>
      <c r="J1301" s="11"/>
    </row>
    <row r="1302" spans="1:10" x14ac:dyDescent="0.25">
      <c r="A1302" s="10"/>
      <c r="B1302" s="10"/>
      <c r="C1302" s="10"/>
      <c r="D1302" s="12"/>
      <c r="E1302" s="10"/>
      <c r="F1302" s="39"/>
      <c r="G1302" s="11"/>
      <c r="H1302" s="26"/>
      <c r="I1302" s="11"/>
      <c r="J1302" s="11"/>
    </row>
    <row r="1303" spans="1:10" x14ac:dyDescent="0.25">
      <c r="A1303" s="10"/>
      <c r="B1303" s="10"/>
      <c r="C1303" s="10"/>
      <c r="D1303" s="12"/>
      <c r="E1303" s="10"/>
      <c r="F1303" s="39"/>
      <c r="G1303" s="11"/>
      <c r="H1303" s="26"/>
      <c r="I1303" s="11"/>
      <c r="J1303" s="11"/>
    </row>
    <row r="1304" spans="1:10" x14ac:dyDescent="0.25">
      <c r="A1304" s="10"/>
      <c r="B1304" s="10"/>
      <c r="C1304" s="10"/>
      <c r="D1304" s="12"/>
      <c r="E1304" s="10"/>
      <c r="F1304" s="39"/>
      <c r="G1304" s="11"/>
      <c r="H1304" s="26"/>
      <c r="I1304" s="11"/>
      <c r="J1304" s="11"/>
    </row>
    <row r="1305" spans="1:10" x14ac:dyDescent="0.25">
      <c r="A1305" s="10"/>
      <c r="B1305" s="10"/>
      <c r="C1305" s="10"/>
      <c r="D1305" s="12"/>
      <c r="E1305" s="10"/>
      <c r="F1305" s="39"/>
      <c r="G1305" s="11"/>
      <c r="H1305" s="26"/>
      <c r="I1305" s="11"/>
      <c r="J1305" s="11"/>
    </row>
    <row r="1306" spans="1:10" x14ac:dyDescent="0.25">
      <c r="A1306" s="10"/>
      <c r="B1306" s="10"/>
      <c r="C1306" s="10"/>
      <c r="D1306" s="12"/>
      <c r="E1306" s="10"/>
      <c r="F1306" s="39"/>
      <c r="G1306" s="11"/>
      <c r="H1306" s="26"/>
      <c r="I1306" s="11"/>
      <c r="J1306" s="11"/>
    </row>
    <row r="1307" spans="1:10" x14ac:dyDescent="0.25">
      <c r="A1307" s="10"/>
      <c r="B1307" s="10"/>
      <c r="C1307" s="10"/>
      <c r="D1307" s="12"/>
      <c r="E1307" s="10"/>
      <c r="F1307" s="39"/>
      <c r="G1307" s="11"/>
      <c r="H1307" s="26"/>
      <c r="I1307" s="11"/>
      <c r="J1307" s="11"/>
    </row>
    <row r="1308" spans="1:10" x14ac:dyDescent="0.25">
      <c r="A1308" s="10"/>
      <c r="B1308" s="10"/>
      <c r="C1308" s="10"/>
      <c r="D1308" s="12"/>
      <c r="E1308" s="10"/>
      <c r="F1308" s="39"/>
      <c r="G1308" s="11"/>
      <c r="H1308" s="26"/>
      <c r="I1308" s="11"/>
      <c r="J1308" s="11"/>
    </row>
    <row r="1309" spans="1:10" x14ac:dyDescent="0.25">
      <c r="A1309" s="10"/>
      <c r="B1309" s="10"/>
      <c r="C1309" s="10"/>
      <c r="D1309" s="12"/>
      <c r="E1309" s="10"/>
      <c r="F1309" s="39"/>
      <c r="G1309" s="11"/>
      <c r="H1309" s="26"/>
      <c r="I1309" s="11"/>
      <c r="J1309" s="11"/>
    </row>
    <row r="1310" spans="1:10" x14ac:dyDescent="0.25">
      <c r="A1310" s="10"/>
      <c r="B1310" s="10"/>
      <c r="C1310" s="10"/>
      <c r="D1310" s="12"/>
      <c r="E1310" s="10"/>
      <c r="F1310" s="39"/>
      <c r="G1310" s="11"/>
      <c r="H1310" s="26"/>
      <c r="I1310" s="11"/>
      <c r="J1310" s="11"/>
    </row>
    <row r="1311" spans="1:10" x14ac:dyDescent="0.25">
      <c r="A1311" s="10"/>
      <c r="B1311" s="10"/>
      <c r="C1311" s="10"/>
      <c r="D1311" s="12"/>
      <c r="E1311" s="10"/>
      <c r="F1311" s="39"/>
      <c r="G1311" s="11"/>
      <c r="H1311" s="26"/>
      <c r="I1311" s="11"/>
      <c r="J1311" s="11"/>
    </row>
    <row r="1312" spans="1:10" x14ac:dyDescent="0.25">
      <c r="A1312" s="10"/>
      <c r="B1312" s="10"/>
      <c r="C1312" s="10"/>
      <c r="D1312" s="12"/>
      <c r="E1312" s="10"/>
      <c r="F1312" s="39"/>
      <c r="G1312" s="11"/>
      <c r="H1312" s="26"/>
      <c r="I1312" s="11"/>
      <c r="J1312" s="11"/>
    </row>
    <row r="1313" spans="1:10" x14ac:dyDescent="0.25">
      <c r="A1313" s="10"/>
      <c r="B1313" s="10"/>
      <c r="C1313" s="10"/>
      <c r="D1313" s="12"/>
      <c r="E1313" s="10"/>
      <c r="F1313" s="39"/>
      <c r="G1313" s="11"/>
      <c r="H1313" s="26"/>
      <c r="I1313" s="11"/>
      <c r="J1313" s="11"/>
    </row>
    <row r="1314" spans="1:10" x14ac:dyDescent="0.25">
      <c r="A1314" s="10"/>
      <c r="B1314" s="10"/>
      <c r="C1314" s="10"/>
      <c r="D1314" s="12"/>
      <c r="E1314" s="10"/>
      <c r="F1314" s="39"/>
      <c r="G1314" s="11"/>
      <c r="H1314" s="26"/>
      <c r="I1314" s="11"/>
      <c r="J1314" s="11"/>
    </row>
    <row r="1315" spans="1:10" x14ac:dyDescent="0.25">
      <c r="A1315" s="10"/>
      <c r="B1315" s="10"/>
      <c r="C1315" s="10"/>
      <c r="D1315" s="12"/>
      <c r="E1315" s="10"/>
      <c r="F1315" s="39"/>
      <c r="G1315" s="11"/>
      <c r="H1315" s="26"/>
      <c r="I1315" s="11"/>
      <c r="J1315" s="11"/>
    </row>
    <row r="1316" spans="1:10" x14ac:dyDescent="0.25">
      <c r="A1316" s="10"/>
      <c r="B1316" s="10"/>
      <c r="C1316" s="10"/>
      <c r="D1316" s="12"/>
      <c r="E1316" s="10"/>
      <c r="F1316" s="39"/>
      <c r="G1316" s="11"/>
      <c r="H1316" s="26"/>
      <c r="I1316" s="11"/>
      <c r="J1316" s="11"/>
    </row>
    <row r="1317" spans="1:10" x14ac:dyDescent="0.25">
      <c r="A1317" s="10"/>
      <c r="B1317" s="10"/>
      <c r="C1317" s="10"/>
      <c r="D1317" s="12"/>
      <c r="E1317" s="10"/>
      <c r="F1317" s="39"/>
      <c r="G1317" s="11"/>
      <c r="H1317" s="26"/>
      <c r="I1317" s="11"/>
      <c r="J1317" s="11"/>
    </row>
    <row r="1318" spans="1:10" x14ac:dyDescent="0.25">
      <c r="A1318" s="10"/>
      <c r="B1318" s="10"/>
      <c r="C1318" s="10"/>
      <c r="D1318" s="12"/>
      <c r="E1318" s="10"/>
      <c r="F1318" s="39"/>
      <c r="G1318" s="11"/>
      <c r="H1318" s="26"/>
      <c r="I1318" s="11"/>
      <c r="J1318" s="11"/>
    </row>
    <row r="1319" spans="1:10" x14ac:dyDescent="0.25">
      <c r="A1319" s="10"/>
      <c r="B1319" s="10"/>
      <c r="C1319" s="10"/>
      <c r="D1319" s="12"/>
      <c r="E1319" s="10"/>
      <c r="F1319" s="39"/>
      <c r="G1319" s="11"/>
      <c r="H1319" s="26"/>
      <c r="I1319" s="11"/>
      <c r="J1319" s="11"/>
    </row>
    <row r="1320" spans="1:10" x14ac:dyDescent="0.25">
      <c r="A1320" s="10"/>
      <c r="B1320" s="10"/>
      <c r="C1320" s="10"/>
      <c r="D1320" s="12"/>
      <c r="E1320" s="10"/>
      <c r="F1320" s="39"/>
      <c r="G1320" s="11"/>
      <c r="H1320" s="26"/>
      <c r="I1320" s="11"/>
      <c r="J1320" s="11"/>
    </row>
    <row r="1321" spans="1:10" x14ac:dyDescent="0.25">
      <c r="A1321" s="10"/>
      <c r="B1321" s="10"/>
      <c r="C1321" s="10"/>
      <c r="D1321" s="12"/>
      <c r="E1321" s="10"/>
      <c r="F1321" s="39"/>
      <c r="G1321" s="11"/>
      <c r="H1321" s="26"/>
      <c r="I1321" s="11"/>
      <c r="J1321" s="11"/>
    </row>
    <row r="1322" spans="1:10" x14ac:dyDescent="0.25">
      <c r="A1322" s="10"/>
      <c r="B1322" s="10"/>
      <c r="C1322" s="10"/>
      <c r="D1322" s="12"/>
      <c r="E1322" s="10"/>
      <c r="F1322" s="39"/>
      <c r="G1322" s="11"/>
      <c r="H1322" s="26"/>
      <c r="I1322" s="11"/>
      <c r="J1322" s="11"/>
    </row>
    <row r="1323" spans="1:10" x14ac:dyDescent="0.25">
      <c r="A1323" s="10"/>
      <c r="B1323" s="10"/>
      <c r="C1323" s="10"/>
      <c r="D1323" s="12"/>
      <c r="E1323" s="10"/>
      <c r="F1323" s="39"/>
      <c r="G1323" s="11"/>
      <c r="H1323" s="26"/>
      <c r="I1323" s="11"/>
      <c r="J1323" s="11"/>
    </row>
    <row r="1324" spans="1:10" x14ac:dyDescent="0.25">
      <c r="A1324" s="10"/>
      <c r="B1324" s="10"/>
      <c r="C1324" s="10"/>
      <c r="D1324" s="12"/>
      <c r="E1324" s="10"/>
      <c r="F1324" s="39"/>
      <c r="G1324" s="11"/>
      <c r="H1324" s="26"/>
      <c r="I1324" s="11"/>
      <c r="J1324" s="11"/>
    </row>
    <row r="1325" spans="1:10" x14ac:dyDescent="0.25">
      <c r="A1325" s="10"/>
      <c r="B1325" s="10"/>
      <c r="C1325" s="10"/>
      <c r="D1325" s="12"/>
      <c r="E1325" s="10"/>
      <c r="F1325" s="39"/>
      <c r="G1325" s="11"/>
      <c r="H1325" s="26"/>
      <c r="I1325" s="11"/>
      <c r="J1325" s="11"/>
    </row>
    <row r="1326" spans="1:10" x14ac:dyDescent="0.25">
      <c r="A1326" s="10"/>
      <c r="B1326" s="10"/>
      <c r="C1326" s="10"/>
      <c r="D1326" s="12"/>
      <c r="E1326" s="10"/>
      <c r="F1326" s="39"/>
      <c r="G1326" s="11"/>
      <c r="H1326" s="26"/>
      <c r="I1326" s="11"/>
      <c r="J1326" s="11"/>
    </row>
    <row r="1327" spans="1:10" x14ac:dyDescent="0.25">
      <c r="A1327" s="10"/>
      <c r="B1327" s="10"/>
      <c r="C1327" s="10"/>
      <c r="D1327" s="12"/>
      <c r="E1327" s="10"/>
      <c r="F1327" s="39"/>
      <c r="G1327" s="11"/>
      <c r="H1327" s="26"/>
      <c r="I1327" s="11"/>
      <c r="J1327" s="11"/>
    </row>
    <row r="1328" spans="1:10" x14ac:dyDescent="0.25">
      <c r="A1328" s="10"/>
      <c r="B1328" s="10"/>
      <c r="C1328" s="10"/>
      <c r="D1328" s="12"/>
      <c r="E1328" s="10"/>
      <c r="F1328" s="39"/>
      <c r="G1328" s="11"/>
      <c r="H1328" s="26"/>
      <c r="I1328" s="11"/>
      <c r="J1328" s="11"/>
    </row>
    <row r="1329" spans="1:10" x14ac:dyDescent="0.25">
      <c r="A1329" s="10"/>
      <c r="B1329" s="10"/>
      <c r="C1329" s="10"/>
      <c r="D1329" s="12"/>
      <c r="E1329" s="10"/>
      <c r="F1329" s="39"/>
      <c r="G1329" s="11"/>
      <c r="H1329" s="26"/>
      <c r="I1329" s="11"/>
      <c r="J1329" s="11"/>
    </row>
    <row r="1330" spans="1:10" x14ac:dyDescent="0.25">
      <c r="A1330" s="10"/>
      <c r="B1330" s="10"/>
      <c r="C1330" s="10"/>
      <c r="D1330" s="12"/>
      <c r="E1330" s="10"/>
      <c r="F1330" s="39"/>
      <c r="G1330" s="11"/>
      <c r="H1330" s="26"/>
      <c r="I1330" s="11"/>
      <c r="J1330" s="11"/>
    </row>
    <row r="1331" spans="1:10" x14ac:dyDescent="0.25">
      <c r="A1331" s="10"/>
      <c r="B1331" s="10"/>
      <c r="C1331" s="10"/>
      <c r="D1331" s="12"/>
      <c r="E1331" s="10"/>
      <c r="F1331" s="39"/>
      <c r="G1331" s="11"/>
      <c r="H1331" s="26"/>
      <c r="I1331" s="11"/>
      <c r="J1331" s="11"/>
    </row>
    <row r="1332" spans="1:10" x14ac:dyDescent="0.25">
      <c r="A1332" s="10"/>
      <c r="B1332" s="10"/>
      <c r="C1332" s="10"/>
      <c r="D1332" s="12"/>
      <c r="E1332" s="10"/>
      <c r="F1332" s="39"/>
      <c r="G1332" s="11"/>
      <c r="H1332" s="26"/>
      <c r="I1332" s="11"/>
      <c r="J1332" s="11"/>
    </row>
    <row r="1333" spans="1:10" x14ac:dyDescent="0.25">
      <c r="A1333" s="10"/>
      <c r="B1333" s="10"/>
      <c r="C1333" s="10"/>
      <c r="D1333" s="12"/>
      <c r="E1333" s="10"/>
      <c r="F1333" s="39"/>
      <c r="G1333" s="11"/>
      <c r="H1333" s="26"/>
      <c r="I1333" s="11"/>
      <c r="J1333" s="11"/>
    </row>
    <row r="1334" spans="1:10" x14ac:dyDescent="0.25">
      <c r="A1334" s="10"/>
      <c r="B1334" s="10"/>
      <c r="C1334" s="10"/>
      <c r="D1334" s="12"/>
      <c r="E1334" s="10"/>
      <c r="F1334" s="39"/>
      <c r="G1334" s="11"/>
      <c r="H1334" s="26"/>
      <c r="I1334" s="11"/>
      <c r="J1334" s="11"/>
    </row>
    <row r="1335" spans="1:10" x14ac:dyDescent="0.25">
      <c r="A1335" s="10"/>
      <c r="B1335" s="10"/>
      <c r="C1335" s="10"/>
      <c r="D1335" s="12"/>
      <c r="E1335" s="10"/>
      <c r="F1335" s="39"/>
      <c r="G1335" s="11"/>
      <c r="H1335" s="26"/>
      <c r="I1335" s="11"/>
      <c r="J1335" s="11"/>
    </row>
    <row r="1336" spans="1:10" x14ac:dyDescent="0.25">
      <c r="A1336" s="10"/>
      <c r="B1336" s="10"/>
      <c r="C1336" s="10"/>
      <c r="D1336" s="12"/>
      <c r="E1336" s="10"/>
      <c r="F1336" s="39"/>
      <c r="G1336" s="11"/>
      <c r="H1336" s="26"/>
      <c r="I1336" s="11"/>
      <c r="J1336" s="11"/>
    </row>
    <row r="1337" spans="1:10" x14ac:dyDescent="0.25">
      <c r="A1337" s="10"/>
      <c r="B1337" s="10"/>
      <c r="C1337" s="10"/>
      <c r="D1337" s="12"/>
      <c r="E1337" s="10"/>
      <c r="F1337" s="39"/>
      <c r="G1337" s="11"/>
      <c r="H1337" s="26"/>
      <c r="I1337" s="11"/>
      <c r="J1337" s="11"/>
    </row>
    <row r="1338" spans="1:10" x14ac:dyDescent="0.25">
      <c r="A1338" s="10"/>
      <c r="B1338" s="10"/>
      <c r="C1338" s="10"/>
      <c r="D1338" s="12"/>
      <c r="E1338" s="10"/>
      <c r="F1338" s="39"/>
      <c r="G1338" s="11"/>
      <c r="H1338" s="26"/>
      <c r="I1338" s="11"/>
      <c r="J1338" s="11"/>
    </row>
    <row r="1339" spans="1:10" x14ac:dyDescent="0.25">
      <c r="A1339" s="10"/>
      <c r="B1339" s="10"/>
      <c r="C1339" s="10"/>
      <c r="D1339" s="12"/>
      <c r="E1339" s="10"/>
      <c r="F1339" s="39"/>
      <c r="G1339" s="11"/>
      <c r="H1339" s="26"/>
      <c r="I1339" s="11"/>
      <c r="J1339" s="11"/>
    </row>
    <row r="1340" spans="1:10" x14ac:dyDescent="0.25">
      <c r="A1340" s="10"/>
      <c r="B1340" s="10"/>
      <c r="C1340" s="10"/>
      <c r="D1340" s="12"/>
      <c r="E1340" s="10"/>
      <c r="F1340" s="39"/>
      <c r="G1340" s="11"/>
      <c r="H1340" s="26"/>
      <c r="I1340" s="11"/>
      <c r="J1340" s="11"/>
    </row>
    <row r="1341" spans="1:10" x14ac:dyDescent="0.25">
      <c r="A1341" s="10"/>
      <c r="B1341" s="10"/>
      <c r="C1341" s="10"/>
      <c r="D1341" s="12"/>
      <c r="E1341" s="10"/>
      <c r="F1341" s="39"/>
      <c r="G1341" s="11"/>
      <c r="H1341" s="26"/>
      <c r="I1341" s="11"/>
      <c r="J1341" s="11"/>
    </row>
    <row r="1342" spans="1:10" x14ac:dyDescent="0.25">
      <c r="A1342" s="10"/>
      <c r="B1342" s="10"/>
      <c r="C1342" s="10"/>
      <c r="D1342" s="12"/>
      <c r="E1342" s="10"/>
      <c r="F1342" s="39"/>
      <c r="G1342" s="11"/>
      <c r="H1342" s="26"/>
      <c r="I1342" s="11"/>
      <c r="J1342" s="11"/>
    </row>
    <row r="1343" spans="1:10" x14ac:dyDescent="0.25">
      <c r="A1343" s="10"/>
      <c r="B1343" s="10"/>
      <c r="C1343" s="10"/>
      <c r="D1343" s="12"/>
      <c r="E1343" s="10"/>
      <c r="F1343" s="39"/>
      <c r="G1343" s="11"/>
      <c r="H1343" s="26"/>
      <c r="I1343" s="11"/>
      <c r="J1343" s="11"/>
    </row>
    <row r="1344" spans="1:10" x14ac:dyDescent="0.25">
      <c r="A1344" s="10"/>
      <c r="B1344" s="10"/>
      <c r="C1344" s="10"/>
      <c r="D1344" s="12"/>
      <c r="E1344" s="10"/>
      <c r="F1344" s="39"/>
      <c r="G1344" s="11"/>
      <c r="H1344" s="26"/>
      <c r="I1344" s="11"/>
      <c r="J1344" s="11"/>
    </row>
    <row r="1345" spans="1:10" x14ac:dyDescent="0.25">
      <c r="A1345" s="10"/>
      <c r="B1345" s="10"/>
      <c r="C1345" s="10"/>
      <c r="D1345" s="12"/>
      <c r="E1345" s="10"/>
      <c r="F1345" s="39"/>
      <c r="G1345" s="11"/>
      <c r="H1345" s="26"/>
      <c r="I1345" s="11"/>
      <c r="J1345" s="11"/>
    </row>
    <row r="1346" spans="1:10" x14ac:dyDescent="0.25">
      <c r="A1346" s="10"/>
      <c r="B1346" s="10"/>
      <c r="C1346" s="10"/>
      <c r="D1346" s="12"/>
      <c r="E1346" s="10"/>
      <c r="F1346" s="39"/>
      <c r="G1346" s="11"/>
      <c r="H1346" s="26"/>
      <c r="I1346" s="11"/>
      <c r="J1346" s="11"/>
    </row>
    <row r="1347" spans="1:10" x14ac:dyDescent="0.25">
      <c r="A1347" s="10"/>
      <c r="B1347" s="10"/>
      <c r="C1347" s="10"/>
      <c r="D1347" s="12"/>
      <c r="E1347" s="10"/>
      <c r="F1347" s="39"/>
      <c r="G1347" s="11"/>
      <c r="H1347" s="26"/>
      <c r="I1347" s="11"/>
      <c r="J1347" s="11"/>
    </row>
    <row r="1348" spans="1:10" x14ac:dyDescent="0.25">
      <c r="A1348" s="10"/>
      <c r="B1348" s="10"/>
      <c r="C1348" s="10"/>
      <c r="D1348" s="12"/>
      <c r="E1348" s="10"/>
      <c r="F1348" s="39"/>
      <c r="G1348" s="11"/>
      <c r="H1348" s="26"/>
      <c r="I1348" s="11"/>
      <c r="J1348" s="11"/>
    </row>
    <row r="1349" spans="1:10" x14ac:dyDescent="0.25">
      <c r="A1349" s="10"/>
      <c r="B1349" s="10"/>
      <c r="C1349" s="10"/>
      <c r="D1349" s="12"/>
      <c r="E1349" s="10"/>
      <c r="F1349" s="39"/>
      <c r="G1349" s="11"/>
      <c r="H1349" s="26"/>
      <c r="I1349" s="11"/>
      <c r="J1349" s="11"/>
    </row>
    <row r="1350" spans="1:10" x14ac:dyDescent="0.25">
      <c r="A1350" s="10"/>
      <c r="B1350" s="10"/>
      <c r="C1350" s="10"/>
      <c r="D1350" s="12"/>
      <c r="E1350" s="10"/>
      <c r="F1350" s="39"/>
      <c r="G1350" s="11"/>
      <c r="H1350" s="26"/>
      <c r="I1350" s="11"/>
      <c r="J1350" s="11"/>
    </row>
    <row r="1351" spans="1:10" x14ac:dyDescent="0.25">
      <c r="A1351" s="10"/>
      <c r="B1351" s="10"/>
      <c r="C1351" s="10"/>
      <c r="D1351" s="12"/>
      <c r="E1351" s="10"/>
      <c r="F1351" s="39"/>
      <c r="G1351" s="11"/>
      <c r="H1351" s="26"/>
      <c r="I1351" s="11"/>
      <c r="J1351" s="11"/>
    </row>
    <row r="1352" spans="1:10" x14ac:dyDescent="0.25">
      <c r="A1352" s="10"/>
      <c r="B1352" s="10"/>
      <c r="C1352" s="10"/>
      <c r="D1352" s="12"/>
      <c r="E1352" s="10"/>
      <c r="F1352" s="39"/>
      <c r="G1352" s="11"/>
      <c r="H1352" s="26"/>
      <c r="I1352" s="11"/>
      <c r="J1352" s="11"/>
    </row>
    <row r="1353" spans="1:10" x14ac:dyDescent="0.25">
      <c r="A1353" s="10"/>
      <c r="B1353" s="10"/>
      <c r="C1353" s="10"/>
      <c r="D1353" s="12"/>
      <c r="E1353" s="10"/>
      <c r="F1353" s="39"/>
      <c r="G1353" s="11"/>
      <c r="H1353" s="26"/>
      <c r="I1353" s="11"/>
      <c r="J1353" s="11"/>
    </row>
    <row r="1354" spans="1:10" x14ac:dyDescent="0.25">
      <c r="A1354" s="10"/>
      <c r="B1354" s="10"/>
      <c r="C1354" s="10"/>
      <c r="D1354" s="12"/>
      <c r="E1354" s="10"/>
      <c r="F1354" s="41"/>
      <c r="G1354" s="16"/>
      <c r="H1354" s="27"/>
      <c r="I1354" s="16"/>
      <c r="J1354" s="11"/>
    </row>
    <row r="1355" spans="1:10" x14ac:dyDescent="0.25">
      <c r="A1355" s="10"/>
      <c r="B1355" s="10"/>
      <c r="C1355" s="10"/>
      <c r="D1355" s="12"/>
      <c r="E1355" s="10"/>
      <c r="F1355" s="41"/>
      <c r="G1355" s="16"/>
      <c r="H1355" s="27"/>
      <c r="I1355" s="16"/>
      <c r="J1355" s="11"/>
    </row>
    <row r="1356" spans="1:10" x14ac:dyDescent="0.25">
      <c r="A1356" s="10"/>
      <c r="B1356" s="10"/>
      <c r="C1356" s="10"/>
      <c r="D1356" s="12"/>
      <c r="E1356" s="10"/>
      <c r="F1356" s="41"/>
      <c r="G1356" s="16"/>
      <c r="H1356" s="27"/>
      <c r="I1356" s="16"/>
      <c r="J1356" s="11"/>
    </row>
    <row r="1357" spans="1:10" x14ac:dyDescent="0.25">
      <c r="A1357" s="10"/>
      <c r="B1357" s="10"/>
      <c r="C1357" s="10"/>
      <c r="D1357" s="12"/>
      <c r="E1357" s="10"/>
      <c r="F1357" s="41"/>
      <c r="G1357" s="16"/>
      <c r="H1357" s="27"/>
      <c r="I1357" s="16"/>
      <c r="J1357" s="11"/>
    </row>
    <row r="1358" spans="1:10" x14ac:dyDescent="0.25">
      <c r="A1358" s="10"/>
      <c r="B1358" s="10"/>
      <c r="C1358" s="10"/>
      <c r="D1358" s="12"/>
      <c r="E1358" s="10"/>
      <c r="F1358" s="41"/>
      <c r="G1358" s="16"/>
      <c r="H1358" s="27"/>
      <c r="I1358" s="16"/>
      <c r="J1358" s="11"/>
    </row>
    <row r="1359" spans="1:10" x14ac:dyDescent="0.25">
      <c r="A1359" s="10"/>
      <c r="B1359" s="10"/>
      <c r="C1359" s="10"/>
      <c r="D1359" s="12"/>
      <c r="E1359" s="10"/>
      <c r="F1359" s="41"/>
      <c r="G1359" s="16"/>
      <c r="H1359" s="27"/>
      <c r="I1359" s="16"/>
      <c r="J1359" s="11"/>
    </row>
    <row r="1360" spans="1:10" x14ac:dyDescent="0.25">
      <c r="A1360" s="10"/>
      <c r="B1360" s="10"/>
      <c r="C1360" s="10"/>
      <c r="D1360" s="12"/>
      <c r="E1360" s="10"/>
      <c r="F1360" s="41"/>
      <c r="G1360" s="16"/>
      <c r="H1360" s="27"/>
      <c r="I1360" s="16"/>
      <c r="J1360" s="11"/>
    </row>
    <row r="1361" spans="1:10" x14ac:dyDescent="0.25">
      <c r="A1361" s="10"/>
      <c r="B1361" s="10"/>
      <c r="C1361" s="10"/>
      <c r="D1361" s="12"/>
      <c r="E1361" s="10"/>
      <c r="F1361" s="41"/>
      <c r="G1361" s="16"/>
      <c r="H1361" s="27"/>
      <c r="I1361" s="16"/>
      <c r="J1361" s="11"/>
    </row>
    <row r="1362" spans="1:10" x14ac:dyDescent="0.25">
      <c r="A1362" s="10"/>
      <c r="B1362" s="10"/>
      <c r="C1362" s="10"/>
      <c r="D1362" s="12"/>
      <c r="E1362" s="10"/>
      <c r="F1362" s="41"/>
      <c r="G1362" s="16"/>
      <c r="H1362" s="27"/>
      <c r="I1362" s="16"/>
      <c r="J1362" s="11"/>
    </row>
    <row r="1363" spans="1:10" x14ac:dyDescent="0.25">
      <c r="A1363" s="10"/>
      <c r="B1363" s="10"/>
      <c r="C1363" s="10"/>
      <c r="D1363" s="12"/>
      <c r="E1363" s="10"/>
      <c r="F1363" s="41"/>
      <c r="G1363" s="16"/>
      <c r="H1363" s="27"/>
      <c r="I1363" s="16"/>
      <c r="J1363" s="11"/>
    </row>
    <row r="1364" spans="1:10" x14ac:dyDescent="0.25">
      <c r="A1364" s="10"/>
      <c r="B1364" s="10"/>
      <c r="C1364" s="10"/>
      <c r="D1364" s="12"/>
      <c r="E1364" s="10"/>
      <c r="F1364" s="41"/>
      <c r="G1364" s="16"/>
      <c r="H1364" s="27"/>
      <c r="I1364" s="16"/>
      <c r="J1364" s="11"/>
    </row>
    <row r="1365" spans="1:10" x14ac:dyDescent="0.25">
      <c r="A1365" s="10"/>
      <c r="B1365" s="10"/>
      <c r="C1365" s="10"/>
      <c r="D1365" s="12"/>
      <c r="E1365" s="10"/>
      <c r="F1365" s="41"/>
      <c r="G1365" s="16"/>
      <c r="H1365" s="27"/>
      <c r="I1365" s="16"/>
      <c r="J1365" s="11"/>
    </row>
    <row r="1366" spans="1:10" x14ac:dyDescent="0.25">
      <c r="A1366" s="10"/>
      <c r="B1366" s="10"/>
      <c r="C1366" s="10"/>
      <c r="D1366" s="12"/>
      <c r="E1366" s="10"/>
      <c r="F1366" s="41"/>
      <c r="G1366" s="16"/>
      <c r="H1366" s="27"/>
      <c r="I1366" s="16"/>
      <c r="J1366" s="11"/>
    </row>
    <row r="1367" spans="1:10" x14ac:dyDescent="0.25">
      <c r="A1367" s="10"/>
      <c r="B1367" s="10"/>
      <c r="C1367" s="10"/>
      <c r="D1367" s="12"/>
      <c r="E1367" s="10"/>
      <c r="F1367" s="41"/>
      <c r="G1367" s="16"/>
      <c r="H1367" s="27"/>
      <c r="I1367" s="16"/>
      <c r="J1367" s="11"/>
    </row>
    <row r="1368" spans="1:10" x14ac:dyDescent="0.25">
      <c r="A1368" s="10"/>
      <c r="B1368" s="10"/>
      <c r="C1368" s="10"/>
      <c r="D1368" s="12"/>
      <c r="E1368" s="10"/>
      <c r="F1368" s="41"/>
      <c r="G1368" s="16"/>
      <c r="H1368" s="27"/>
      <c r="I1368" s="16"/>
      <c r="J1368" s="11"/>
    </row>
    <row r="1369" spans="1:10" x14ac:dyDescent="0.25">
      <c r="A1369" s="10"/>
      <c r="B1369" s="10"/>
      <c r="C1369" s="10"/>
      <c r="D1369" s="12"/>
      <c r="E1369" s="10"/>
      <c r="F1369" s="41"/>
      <c r="G1369" s="16"/>
      <c r="H1369" s="27"/>
      <c r="I1369" s="16"/>
      <c r="J1369" s="11"/>
    </row>
    <row r="1370" spans="1:10" x14ac:dyDescent="0.25">
      <c r="A1370" s="10"/>
      <c r="B1370" s="10"/>
      <c r="C1370" s="10"/>
      <c r="D1370" s="12"/>
      <c r="E1370" s="10"/>
      <c r="F1370" s="41"/>
      <c r="G1370" s="16"/>
      <c r="H1370" s="27"/>
      <c r="I1370" s="16"/>
      <c r="J1370" s="11"/>
    </row>
    <row r="1371" spans="1:10" x14ac:dyDescent="0.25">
      <c r="A1371" s="10"/>
      <c r="B1371" s="10"/>
      <c r="C1371" s="10"/>
      <c r="D1371" s="12"/>
      <c r="E1371" s="10"/>
      <c r="F1371" s="41"/>
      <c r="G1371" s="16"/>
      <c r="H1371" s="27"/>
      <c r="I1371" s="16"/>
      <c r="J1371" s="11"/>
    </row>
    <row r="1372" spans="1:10" x14ac:dyDescent="0.25">
      <c r="A1372" s="10"/>
      <c r="B1372" s="10"/>
      <c r="C1372" s="10"/>
      <c r="D1372" s="12"/>
      <c r="E1372" s="10"/>
      <c r="F1372" s="41"/>
      <c r="G1372" s="16"/>
      <c r="H1372" s="27"/>
      <c r="I1372" s="16"/>
      <c r="J1372" s="11"/>
    </row>
    <row r="1373" spans="1:10" x14ac:dyDescent="0.25">
      <c r="A1373" s="10"/>
      <c r="B1373" s="10"/>
      <c r="C1373" s="10"/>
      <c r="D1373" s="12"/>
      <c r="E1373" s="10"/>
      <c r="F1373" s="41"/>
      <c r="G1373" s="16"/>
      <c r="H1373" s="27"/>
      <c r="I1373" s="16"/>
      <c r="J1373" s="11"/>
    </row>
    <row r="1374" spans="1:10" x14ac:dyDescent="0.25">
      <c r="A1374" s="10"/>
      <c r="B1374" s="10"/>
      <c r="C1374" s="10"/>
      <c r="D1374" s="12"/>
      <c r="E1374" s="10"/>
      <c r="F1374" s="41"/>
      <c r="G1374" s="16"/>
      <c r="H1374" s="27"/>
      <c r="I1374" s="16"/>
      <c r="J1374" s="11"/>
    </row>
    <row r="1375" spans="1:10" x14ac:dyDescent="0.25">
      <c r="A1375" s="10"/>
      <c r="B1375" s="10"/>
      <c r="C1375" s="10"/>
      <c r="D1375" s="12"/>
      <c r="E1375" s="10"/>
      <c r="F1375" s="41"/>
      <c r="G1375" s="16"/>
      <c r="H1375" s="27"/>
      <c r="I1375" s="16"/>
      <c r="J1375" s="11"/>
    </row>
    <row r="1376" spans="1:10" x14ac:dyDescent="0.25">
      <c r="A1376" s="10"/>
      <c r="B1376" s="10"/>
      <c r="C1376" s="10"/>
      <c r="D1376" s="12"/>
      <c r="E1376" s="10"/>
      <c r="F1376" s="41"/>
      <c r="G1376" s="16"/>
      <c r="H1376" s="27"/>
      <c r="I1376" s="16"/>
      <c r="J1376" s="11"/>
    </row>
    <row r="1377" spans="1:10" x14ac:dyDescent="0.25">
      <c r="A1377" s="10"/>
      <c r="B1377" s="10"/>
      <c r="C1377" s="10"/>
      <c r="D1377" s="12"/>
      <c r="E1377" s="10"/>
      <c r="F1377" s="41"/>
      <c r="G1377" s="16"/>
      <c r="H1377" s="27"/>
      <c r="I1377" s="16"/>
      <c r="J1377" s="11"/>
    </row>
    <row r="1378" spans="1:10" x14ac:dyDescent="0.25">
      <c r="A1378" s="10"/>
      <c r="B1378" s="10"/>
      <c r="C1378" s="10"/>
      <c r="D1378" s="12"/>
      <c r="E1378" s="10"/>
      <c r="F1378" s="41"/>
      <c r="G1378" s="16"/>
      <c r="H1378" s="27"/>
      <c r="I1378" s="16"/>
      <c r="J1378" s="11"/>
    </row>
    <row r="1379" spans="1:10" x14ac:dyDescent="0.25">
      <c r="A1379" s="10"/>
      <c r="B1379" s="10"/>
      <c r="C1379" s="10"/>
      <c r="D1379" s="12"/>
      <c r="E1379" s="10"/>
      <c r="F1379" s="41"/>
      <c r="G1379" s="16"/>
      <c r="H1379" s="27"/>
      <c r="I1379" s="16"/>
      <c r="J1379" s="11"/>
    </row>
    <row r="1380" spans="1:10" x14ac:dyDescent="0.25">
      <c r="A1380" s="10"/>
      <c r="B1380" s="10"/>
      <c r="C1380" s="10"/>
      <c r="D1380" s="12"/>
      <c r="E1380" s="10"/>
      <c r="F1380" s="41"/>
      <c r="G1380" s="16"/>
      <c r="H1380" s="27"/>
      <c r="I1380" s="16"/>
      <c r="J1380" s="11"/>
    </row>
    <row r="1381" spans="1:10" x14ac:dyDescent="0.25">
      <c r="A1381" s="10"/>
      <c r="B1381" s="10"/>
      <c r="C1381" s="10"/>
      <c r="D1381" s="12"/>
      <c r="E1381" s="10"/>
      <c r="F1381" s="41"/>
      <c r="G1381" s="16"/>
      <c r="H1381" s="27"/>
      <c r="I1381" s="16"/>
      <c r="J1381" s="11"/>
    </row>
    <row r="1382" spans="1:10" x14ac:dyDescent="0.25">
      <c r="A1382" s="10"/>
      <c r="B1382" s="10"/>
      <c r="C1382" s="10"/>
      <c r="D1382" s="12"/>
      <c r="E1382" s="10"/>
      <c r="F1382" s="41"/>
      <c r="G1382" s="16"/>
      <c r="H1382" s="27"/>
      <c r="I1382" s="16"/>
      <c r="J1382" s="11"/>
    </row>
    <row r="1383" spans="1:10" x14ac:dyDescent="0.25">
      <c r="A1383" s="10"/>
      <c r="B1383" s="10"/>
      <c r="C1383" s="10"/>
      <c r="D1383" s="12"/>
      <c r="E1383" s="10"/>
      <c r="F1383" s="41"/>
      <c r="G1383" s="16"/>
      <c r="H1383" s="27"/>
      <c r="I1383" s="16"/>
      <c r="J1383" s="11"/>
    </row>
    <row r="1384" spans="1:10" x14ac:dyDescent="0.25">
      <c r="A1384" s="10"/>
      <c r="B1384" s="10"/>
      <c r="C1384" s="10"/>
      <c r="D1384" s="12"/>
      <c r="E1384" s="10"/>
      <c r="F1384" s="41"/>
      <c r="G1384" s="16"/>
      <c r="H1384" s="27"/>
      <c r="I1384" s="16"/>
      <c r="J1384" s="11"/>
    </row>
    <row r="1385" spans="1:10" x14ac:dyDescent="0.25">
      <c r="A1385" s="10"/>
      <c r="B1385" s="10"/>
      <c r="C1385" s="10"/>
      <c r="D1385" s="12"/>
      <c r="E1385" s="10"/>
      <c r="F1385" s="41"/>
      <c r="G1385" s="16"/>
      <c r="H1385" s="27"/>
      <c r="I1385" s="16"/>
      <c r="J1385" s="11"/>
    </row>
    <row r="1386" spans="1:10" x14ac:dyDescent="0.25">
      <c r="A1386" s="10"/>
      <c r="B1386" s="10"/>
      <c r="C1386" s="10"/>
      <c r="D1386" s="12"/>
      <c r="E1386" s="10"/>
      <c r="F1386" s="41"/>
      <c r="G1386" s="16"/>
      <c r="H1386" s="27"/>
      <c r="I1386" s="16"/>
      <c r="J1386" s="11"/>
    </row>
    <row r="1387" spans="1:10" x14ac:dyDescent="0.25">
      <c r="A1387" s="10"/>
      <c r="B1387" s="10"/>
      <c r="C1387" s="10"/>
      <c r="D1387" s="12"/>
      <c r="E1387" s="10"/>
      <c r="F1387" s="41"/>
      <c r="G1387" s="16"/>
      <c r="H1387" s="27"/>
      <c r="I1387" s="16"/>
      <c r="J1387" s="11"/>
    </row>
    <row r="1388" spans="1:10" x14ac:dyDescent="0.25">
      <c r="A1388" s="10"/>
      <c r="B1388" s="10"/>
      <c r="C1388" s="10"/>
      <c r="D1388" s="12"/>
      <c r="E1388" s="10"/>
      <c r="F1388" s="41"/>
      <c r="G1388" s="16"/>
      <c r="H1388" s="27"/>
      <c r="I1388" s="16"/>
      <c r="J1388" s="11"/>
    </row>
    <row r="1389" spans="1:10" x14ac:dyDescent="0.25">
      <c r="A1389" s="10"/>
      <c r="B1389" s="10"/>
      <c r="C1389" s="10"/>
      <c r="D1389" s="12"/>
      <c r="E1389" s="10"/>
      <c r="F1389" s="41"/>
      <c r="G1389" s="16"/>
      <c r="H1389" s="27"/>
      <c r="I1389" s="16"/>
      <c r="J1389" s="11"/>
    </row>
    <row r="1390" spans="1:10" x14ac:dyDescent="0.25">
      <c r="A1390" s="10"/>
      <c r="B1390" s="10"/>
      <c r="C1390" s="10"/>
      <c r="D1390" s="12"/>
      <c r="E1390" s="10"/>
      <c r="F1390" s="41"/>
      <c r="G1390" s="16"/>
      <c r="H1390" s="27"/>
      <c r="I1390" s="16"/>
      <c r="J1390" s="11"/>
    </row>
    <row r="1391" spans="1:10" x14ac:dyDescent="0.25">
      <c r="A1391" s="10"/>
      <c r="B1391" s="10"/>
      <c r="C1391" s="10"/>
      <c r="D1391" s="12"/>
      <c r="E1391" s="10"/>
      <c r="F1391" s="41"/>
      <c r="G1391" s="16"/>
      <c r="H1391" s="27"/>
      <c r="I1391" s="16"/>
      <c r="J1391" s="11"/>
    </row>
    <row r="1392" spans="1:10" x14ac:dyDescent="0.25">
      <c r="A1392" s="10"/>
      <c r="B1392" s="10"/>
      <c r="C1392" s="10"/>
      <c r="D1392" s="12"/>
      <c r="E1392" s="10"/>
      <c r="F1392" s="41"/>
      <c r="G1392" s="16"/>
      <c r="H1392" s="27"/>
      <c r="I1392" s="16"/>
      <c r="J1392" s="11"/>
    </row>
    <row r="1393" spans="1:10" x14ac:dyDescent="0.25">
      <c r="A1393" s="10"/>
      <c r="B1393" s="10"/>
      <c r="C1393" s="10"/>
      <c r="D1393" s="12"/>
      <c r="E1393" s="10"/>
      <c r="F1393" s="41"/>
      <c r="G1393" s="16"/>
      <c r="H1393" s="27"/>
      <c r="I1393" s="16"/>
      <c r="J1393" s="11"/>
    </row>
    <row r="1394" spans="1:10" x14ac:dyDescent="0.25">
      <c r="A1394" s="10"/>
      <c r="B1394" s="10"/>
      <c r="C1394" s="10"/>
      <c r="D1394" s="12"/>
      <c r="E1394" s="10"/>
      <c r="F1394" s="41"/>
      <c r="G1394" s="16"/>
      <c r="H1394" s="27"/>
      <c r="I1394" s="16"/>
      <c r="J1394" s="11"/>
    </row>
    <row r="1395" spans="1:10" x14ac:dyDescent="0.25">
      <c r="A1395" s="10"/>
      <c r="B1395" s="10"/>
      <c r="C1395" s="10"/>
      <c r="D1395" s="12"/>
      <c r="E1395" s="10"/>
      <c r="F1395" s="41"/>
      <c r="G1395" s="16"/>
      <c r="H1395" s="27"/>
      <c r="I1395" s="16"/>
      <c r="J1395" s="11"/>
    </row>
    <row r="1396" spans="1:10" x14ac:dyDescent="0.25">
      <c r="A1396" s="10"/>
      <c r="B1396" s="10"/>
      <c r="C1396" s="10"/>
      <c r="D1396" s="12"/>
      <c r="E1396" s="10"/>
      <c r="F1396" s="41"/>
      <c r="G1396" s="16"/>
      <c r="H1396" s="27"/>
      <c r="I1396" s="16"/>
      <c r="J1396" s="11"/>
    </row>
    <row r="1397" spans="1:10" x14ac:dyDescent="0.25">
      <c r="A1397" s="10"/>
      <c r="B1397" s="10"/>
      <c r="C1397" s="10"/>
      <c r="D1397" s="12"/>
      <c r="E1397" s="10"/>
      <c r="F1397" s="41"/>
      <c r="G1397" s="16"/>
      <c r="H1397" s="27"/>
      <c r="I1397" s="16"/>
      <c r="J1397" s="11"/>
    </row>
    <row r="1398" spans="1:10" x14ac:dyDescent="0.25">
      <c r="A1398" s="10"/>
      <c r="B1398" s="10"/>
      <c r="C1398" s="10"/>
      <c r="D1398" s="12"/>
      <c r="E1398" s="10"/>
      <c r="F1398" s="41"/>
      <c r="G1398" s="16"/>
      <c r="H1398" s="27"/>
      <c r="I1398" s="16"/>
      <c r="J1398" s="11"/>
    </row>
    <row r="1399" spans="1:10" x14ac:dyDescent="0.25">
      <c r="A1399" s="10"/>
      <c r="B1399" s="10"/>
      <c r="C1399" s="10"/>
      <c r="D1399" s="12"/>
      <c r="E1399" s="10"/>
      <c r="F1399" s="41"/>
      <c r="G1399" s="16"/>
      <c r="H1399" s="27"/>
      <c r="I1399" s="16"/>
      <c r="J1399" s="11"/>
    </row>
    <row r="1400" spans="1:10" x14ac:dyDescent="0.25">
      <c r="A1400" s="10"/>
      <c r="B1400" s="10"/>
      <c r="C1400" s="10"/>
      <c r="D1400" s="12"/>
      <c r="E1400" s="10"/>
      <c r="F1400" s="41"/>
      <c r="G1400" s="16"/>
      <c r="H1400" s="27"/>
      <c r="I1400" s="16"/>
      <c r="J1400" s="11"/>
    </row>
    <row r="1401" spans="1:10" x14ac:dyDescent="0.25">
      <c r="A1401" s="10"/>
      <c r="B1401" s="10"/>
      <c r="C1401" s="10"/>
      <c r="D1401" s="12"/>
      <c r="E1401" s="10"/>
      <c r="F1401" s="41"/>
      <c r="G1401" s="16"/>
      <c r="H1401" s="27"/>
      <c r="I1401" s="16"/>
      <c r="J1401" s="11"/>
    </row>
    <row r="1402" spans="1:10" x14ac:dyDescent="0.25">
      <c r="A1402" s="10"/>
      <c r="B1402" s="10"/>
      <c r="C1402" s="10"/>
      <c r="D1402" s="12"/>
      <c r="E1402" s="10"/>
      <c r="F1402" s="41"/>
      <c r="G1402" s="16"/>
      <c r="H1402" s="27"/>
      <c r="I1402" s="16"/>
      <c r="J1402" s="11"/>
    </row>
    <row r="1403" spans="1:10" x14ac:dyDescent="0.25">
      <c r="A1403" s="10"/>
      <c r="B1403" s="10"/>
      <c r="C1403" s="10"/>
      <c r="D1403" s="12"/>
      <c r="E1403" s="10"/>
      <c r="F1403" s="41"/>
      <c r="G1403" s="16"/>
      <c r="H1403" s="27"/>
      <c r="I1403" s="16"/>
      <c r="J1403" s="11"/>
    </row>
    <row r="1404" spans="1:10" x14ac:dyDescent="0.25">
      <c r="A1404" s="10"/>
      <c r="B1404" s="10"/>
      <c r="C1404" s="10"/>
      <c r="D1404" s="12"/>
      <c r="E1404" s="10"/>
      <c r="F1404" s="41"/>
      <c r="G1404" s="16"/>
      <c r="H1404" s="27"/>
      <c r="I1404" s="16"/>
      <c r="J1404" s="11"/>
    </row>
    <row r="1405" spans="1:10" x14ac:dyDescent="0.25">
      <c r="A1405" s="10"/>
      <c r="B1405" s="10"/>
      <c r="C1405" s="10"/>
      <c r="D1405" s="12"/>
      <c r="E1405" s="10"/>
      <c r="F1405" s="41"/>
      <c r="G1405" s="16"/>
      <c r="H1405" s="27"/>
      <c r="I1405" s="16"/>
      <c r="J1405" s="11"/>
    </row>
    <row r="1406" spans="1:10" x14ac:dyDescent="0.25">
      <c r="A1406" s="10"/>
      <c r="B1406" s="10"/>
      <c r="C1406" s="10"/>
      <c r="D1406" s="12"/>
      <c r="E1406" s="10"/>
      <c r="F1406" s="41"/>
      <c r="G1406" s="16"/>
      <c r="H1406" s="27"/>
      <c r="I1406" s="16"/>
      <c r="J1406" s="11"/>
    </row>
    <row r="1407" spans="1:10" x14ac:dyDescent="0.25">
      <c r="A1407" s="10"/>
      <c r="B1407" s="10"/>
      <c r="C1407" s="10"/>
      <c r="D1407" s="12"/>
      <c r="E1407" s="10"/>
      <c r="F1407" s="41"/>
      <c r="G1407" s="16"/>
      <c r="H1407" s="27"/>
      <c r="I1407" s="16"/>
      <c r="J1407" s="11"/>
    </row>
    <row r="1408" spans="1:10" x14ac:dyDescent="0.25">
      <c r="A1408" s="10"/>
      <c r="B1408" s="10"/>
      <c r="C1408" s="10"/>
      <c r="D1408" s="12"/>
      <c r="E1408" s="10"/>
      <c r="F1408" s="41"/>
      <c r="G1408" s="16"/>
      <c r="H1408" s="27"/>
      <c r="I1408" s="16"/>
      <c r="J1408" s="11"/>
    </row>
    <row r="1409" spans="1:10" x14ac:dyDescent="0.25">
      <c r="A1409" s="10"/>
      <c r="B1409" s="10"/>
      <c r="C1409" s="10"/>
      <c r="D1409" s="12"/>
      <c r="E1409" s="10"/>
      <c r="F1409" s="41"/>
      <c r="G1409" s="16"/>
      <c r="H1409" s="27"/>
      <c r="I1409" s="16"/>
      <c r="J1409" s="11"/>
    </row>
    <row r="1410" spans="1:10" x14ac:dyDescent="0.25">
      <c r="A1410" s="10"/>
      <c r="B1410" s="10"/>
      <c r="C1410" s="10"/>
      <c r="D1410" s="12"/>
      <c r="E1410" s="10"/>
      <c r="F1410" s="41"/>
      <c r="G1410" s="16"/>
      <c r="H1410" s="27"/>
      <c r="I1410" s="16"/>
      <c r="J1410" s="11"/>
    </row>
    <row r="1411" spans="1:10" x14ac:dyDescent="0.25">
      <c r="A1411" s="10"/>
      <c r="B1411" s="10"/>
      <c r="C1411" s="10"/>
      <c r="D1411" s="12"/>
      <c r="E1411" s="10"/>
      <c r="F1411" s="41"/>
      <c r="G1411" s="16"/>
      <c r="H1411" s="27"/>
      <c r="I1411" s="16"/>
      <c r="J1411" s="11"/>
    </row>
    <row r="1412" spans="1:10" x14ac:dyDescent="0.25">
      <c r="A1412" s="10"/>
      <c r="B1412" s="10"/>
      <c r="C1412" s="10"/>
      <c r="D1412" s="12"/>
      <c r="E1412" s="10"/>
      <c r="F1412" s="41"/>
      <c r="G1412" s="16"/>
      <c r="H1412" s="27"/>
      <c r="I1412" s="16"/>
      <c r="J1412" s="11"/>
    </row>
    <row r="1413" spans="1:10" x14ac:dyDescent="0.25">
      <c r="A1413" s="10"/>
      <c r="B1413" s="10"/>
      <c r="C1413" s="10"/>
      <c r="D1413" s="12"/>
      <c r="E1413" s="10"/>
      <c r="F1413" s="41"/>
      <c r="G1413" s="16"/>
      <c r="H1413" s="27"/>
      <c r="I1413" s="16"/>
      <c r="J1413" s="11"/>
    </row>
    <row r="1414" spans="1:10" x14ac:dyDescent="0.25">
      <c r="A1414" s="10"/>
      <c r="B1414" s="10"/>
      <c r="C1414" s="10"/>
      <c r="D1414" s="12"/>
      <c r="E1414" s="10"/>
      <c r="F1414" s="41"/>
      <c r="G1414" s="16"/>
      <c r="H1414" s="27"/>
      <c r="I1414" s="16"/>
      <c r="J1414" s="11"/>
    </row>
    <row r="1415" spans="1:10" x14ac:dyDescent="0.25">
      <c r="A1415" s="10"/>
      <c r="B1415" s="10"/>
      <c r="C1415" s="10"/>
      <c r="D1415" s="12"/>
      <c r="E1415" s="10"/>
      <c r="F1415" s="41"/>
      <c r="G1415" s="16"/>
      <c r="H1415" s="27"/>
      <c r="I1415" s="16"/>
      <c r="J1415" s="11"/>
    </row>
    <row r="1416" spans="1:10" x14ac:dyDescent="0.25">
      <c r="A1416" s="10"/>
      <c r="B1416" s="10"/>
      <c r="C1416" s="10"/>
      <c r="D1416" s="12"/>
      <c r="E1416" s="10"/>
      <c r="F1416" s="41"/>
      <c r="G1416" s="16"/>
      <c r="H1416" s="27"/>
      <c r="I1416" s="16"/>
      <c r="J1416" s="11"/>
    </row>
    <row r="1417" spans="1:10" x14ac:dyDescent="0.25">
      <c r="A1417" s="10"/>
      <c r="B1417" s="10"/>
      <c r="C1417" s="10"/>
      <c r="D1417" s="12"/>
      <c r="E1417" s="10"/>
      <c r="F1417" s="41"/>
      <c r="G1417" s="16"/>
      <c r="H1417" s="27"/>
      <c r="I1417" s="16"/>
      <c r="J1417" s="11"/>
    </row>
    <row r="1418" spans="1:10" x14ac:dyDescent="0.25">
      <c r="A1418" s="10"/>
      <c r="B1418" s="10"/>
      <c r="C1418" s="10"/>
      <c r="D1418" s="12"/>
      <c r="E1418" s="10"/>
      <c r="F1418" s="41"/>
      <c r="G1418" s="16"/>
      <c r="H1418" s="27"/>
      <c r="I1418" s="16"/>
      <c r="J1418" s="11"/>
    </row>
    <row r="1419" spans="1:10" x14ac:dyDescent="0.25">
      <c r="A1419" s="10"/>
      <c r="B1419" s="10"/>
      <c r="C1419" s="10"/>
      <c r="D1419" s="12"/>
      <c r="E1419" s="10"/>
      <c r="F1419" s="41"/>
      <c r="G1419" s="16"/>
      <c r="H1419" s="27"/>
      <c r="I1419" s="16"/>
      <c r="J1419" s="11"/>
    </row>
    <row r="1420" spans="1:10" x14ac:dyDescent="0.25">
      <c r="A1420" s="10"/>
      <c r="B1420" s="10"/>
      <c r="C1420" s="10"/>
      <c r="D1420" s="12"/>
      <c r="E1420" s="10"/>
      <c r="F1420" s="41"/>
      <c r="G1420" s="16"/>
      <c r="H1420" s="27"/>
      <c r="I1420" s="16"/>
      <c r="J1420" s="11"/>
    </row>
    <row r="1421" spans="1:10" x14ac:dyDescent="0.25">
      <c r="A1421" s="10"/>
      <c r="B1421" s="10"/>
      <c r="C1421" s="10"/>
      <c r="D1421" s="12"/>
      <c r="E1421" s="10"/>
      <c r="F1421" s="41"/>
      <c r="G1421" s="16"/>
      <c r="H1421" s="27"/>
      <c r="I1421" s="16"/>
      <c r="J1421" s="11"/>
    </row>
    <row r="1422" spans="1:10" x14ac:dyDescent="0.25">
      <c r="A1422" s="10"/>
      <c r="B1422" s="10"/>
      <c r="C1422" s="10"/>
      <c r="D1422" s="12"/>
      <c r="E1422" s="10"/>
      <c r="F1422" s="41"/>
      <c r="G1422" s="16"/>
      <c r="H1422" s="27"/>
      <c r="I1422" s="16"/>
      <c r="J1422" s="11"/>
    </row>
    <row r="1423" spans="1:10" x14ac:dyDescent="0.25">
      <c r="A1423" s="10"/>
      <c r="B1423" s="10"/>
      <c r="C1423" s="10"/>
      <c r="D1423" s="12"/>
      <c r="E1423" s="10"/>
      <c r="F1423" s="41"/>
      <c r="G1423" s="16"/>
      <c r="H1423" s="27"/>
      <c r="I1423" s="16"/>
      <c r="J1423" s="11"/>
    </row>
    <row r="1424" spans="1:10" x14ac:dyDescent="0.25">
      <c r="A1424" s="10"/>
      <c r="B1424" s="10"/>
      <c r="C1424" s="10"/>
      <c r="D1424" s="12"/>
      <c r="E1424" s="10"/>
      <c r="F1424" s="41"/>
      <c r="G1424" s="16"/>
      <c r="H1424" s="27"/>
      <c r="I1424" s="16"/>
      <c r="J1424" s="11"/>
    </row>
    <row r="1425" spans="1:10" x14ac:dyDescent="0.25">
      <c r="A1425" s="10"/>
      <c r="B1425" s="10"/>
      <c r="C1425" s="10"/>
      <c r="D1425" s="12"/>
      <c r="E1425" s="10"/>
      <c r="F1425" s="41"/>
      <c r="G1425" s="16"/>
      <c r="H1425" s="27"/>
      <c r="I1425" s="16"/>
      <c r="J1425" s="11"/>
    </row>
    <row r="1426" spans="1:10" x14ac:dyDescent="0.25">
      <c r="A1426" s="10"/>
      <c r="B1426" s="10"/>
      <c r="C1426" s="10"/>
      <c r="D1426" s="12"/>
      <c r="E1426" s="10"/>
      <c r="F1426" s="41"/>
      <c r="G1426" s="16"/>
      <c r="H1426" s="27"/>
      <c r="I1426" s="16"/>
      <c r="J1426" s="11"/>
    </row>
    <row r="1427" spans="1:10" x14ac:dyDescent="0.25">
      <c r="A1427" s="10"/>
      <c r="B1427" s="10"/>
      <c r="C1427" s="10"/>
      <c r="D1427" s="12"/>
      <c r="E1427" s="10"/>
      <c r="F1427" s="41"/>
      <c r="G1427" s="16"/>
      <c r="H1427" s="27"/>
      <c r="I1427" s="16"/>
      <c r="J1427" s="11"/>
    </row>
    <row r="1428" spans="1:10" x14ac:dyDescent="0.25">
      <c r="A1428" s="10"/>
      <c r="B1428" s="10"/>
      <c r="C1428" s="10"/>
      <c r="D1428" s="12"/>
      <c r="E1428" s="10"/>
      <c r="F1428" s="41"/>
      <c r="G1428" s="16"/>
      <c r="H1428" s="27"/>
      <c r="I1428" s="16"/>
      <c r="J1428" s="11"/>
    </row>
    <row r="1429" spans="1:10" x14ac:dyDescent="0.25">
      <c r="A1429" s="10"/>
      <c r="B1429" s="10"/>
      <c r="C1429" s="10"/>
      <c r="D1429" s="12"/>
      <c r="E1429" s="10"/>
      <c r="F1429" s="41"/>
      <c r="G1429" s="16"/>
      <c r="H1429" s="27"/>
      <c r="I1429" s="16"/>
      <c r="J1429" s="11"/>
    </row>
    <row r="1430" spans="1:10" x14ac:dyDescent="0.25">
      <c r="A1430" s="10"/>
      <c r="B1430" s="10"/>
      <c r="C1430" s="10"/>
      <c r="D1430" s="12"/>
      <c r="E1430" s="10"/>
      <c r="F1430" s="41"/>
      <c r="G1430" s="16"/>
      <c r="H1430" s="27"/>
      <c r="I1430" s="16"/>
      <c r="J1430" s="11"/>
    </row>
    <row r="1431" spans="1:10" x14ac:dyDescent="0.25">
      <c r="A1431" s="10"/>
      <c r="B1431" s="10"/>
      <c r="C1431" s="10"/>
      <c r="D1431" s="12"/>
      <c r="E1431" s="10"/>
      <c r="F1431" s="41"/>
      <c r="G1431" s="16"/>
      <c r="H1431" s="27"/>
      <c r="I1431" s="16"/>
      <c r="J1431" s="11"/>
    </row>
    <row r="1432" spans="1:10" x14ac:dyDescent="0.25">
      <c r="A1432" s="10"/>
      <c r="B1432" s="10"/>
      <c r="C1432" s="10"/>
      <c r="D1432" s="12"/>
      <c r="E1432" s="10"/>
      <c r="F1432" s="41"/>
      <c r="G1432" s="16"/>
      <c r="H1432" s="27"/>
      <c r="I1432" s="16"/>
      <c r="J1432" s="11"/>
    </row>
    <row r="1433" spans="1:10" x14ac:dyDescent="0.25">
      <c r="A1433" s="10"/>
      <c r="B1433" s="10"/>
      <c r="C1433" s="10"/>
      <c r="D1433" s="12"/>
      <c r="E1433" s="10"/>
      <c r="F1433" s="41"/>
      <c r="G1433" s="16"/>
      <c r="H1433" s="27"/>
      <c r="I1433" s="16"/>
      <c r="J1433" s="11"/>
    </row>
    <row r="1434" spans="1:10" x14ac:dyDescent="0.25">
      <c r="A1434" s="10"/>
      <c r="B1434" s="10"/>
      <c r="C1434" s="10"/>
      <c r="D1434" s="12"/>
      <c r="E1434" s="10"/>
      <c r="F1434" s="41"/>
      <c r="G1434" s="16"/>
      <c r="H1434" s="27"/>
      <c r="I1434" s="16"/>
      <c r="J1434" s="11"/>
    </row>
    <row r="1435" spans="1:10" x14ac:dyDescent="0.25">
      <c r="A1435" s="10"/>
      <c r="B1435" s="10"/>
      <c r="C1435" s="10"/>
      <c r="D1435" s="12"/>
      <c r="E1435" s="10"/>
      <c r="F1435" s="41"/>
      <c r="G1435" s="16"/>
      <c r="H1435" s="27"/>
      <c r="I1435" s="16"/>
      <c r="J1435" s="11"/>
    </row>
    <row r="1436" spans="1:10" x14ac:dyDescent="0.25">
      <c r="A1436" s="10"/>
      <c r="B1436" s="10"/>
      <c r="C1436" s="10"/>
      <c r="D1436" s="12"/>
      <c r="E1436" s="10"/>
      <c r="F1436" s="41"/>
      <c r="G1436" s="16"/>
      <c r="H1436" s="27"/>
      <c r="I1436" s="16"/>
      <c r="J1436" s="11"/>
    </row>
    <row r="1437" spans="1:10" x14ac:dyDescent="0.25">
      <c r="A1437" s="10"/>
      <c r="B1437" s="10"/>
      <c r="C1437" s="10"/>
      <c r="D1437" s="12"/>
      <c r="E1437" s="10"/>
      <c r="F1437" s="41"/>
      <c r="G1437" s="16"/>
      <c r="H1437" s="27"/>
      <c r="I1437" s="16"/>
      <c r="J1437" s="11"/>
    </row>
    <row r="1438" spans="1:10" x14ac:dyDescent="0.25">
      <c r="A1438" s="10"/>
      <c r="B1438" s="10"/>
      <c r="C1438" s="10"/>
      <c r="D1438" s="12"/>
      <c r="E1438" s="10"/>
      <c r="F1438" s="41"/>
      <c r="G1438" s="16"/>
      <c r="H1438" s="27"/>
      <c r="I1438" s="16"/>
      <c r="J1438" s="11"/>
    </row>
    <row r="1439" spans="1:10" x14ac:dyDescent="0.25">
      <c r="A1439" s="10"/>
      <c r="B1439" s="10"/>
      <c r="C1439" s="10"/>
      <c r="D1439" s="12"/>
      <c r="E1439" s="10"/>
      <c r="F1439" s="41"/>
      <c r="G1439" s="16"/>
      <c r="H1439" s="27"/>
      <c r="I1439" s="16"/>
      <c r="J1439" s="11"/>
    </row>
    <row r="1440" spans="1:10" x14ac:dyDescent="0.25">
      <c r="A1440" s="10"/>
      <c r="B1440" s="10"/>
      <c r="C1440" s="10"/>
      <c r="D1440" s="12"/>
      <c r="E1440" s="10"/>
      <c r="F1440" s="41"/>
      <c r="G1440" s="16"/>
      <c r="H1440" s="27"/>
      <c r="I1440" s="16"/>
      <c r="J1440" s="11"/>
    </row>
    <row r="1441" spans="1:10" x14ac:dyDescent="0.25">
      <c r="A1441" s="8"/>
      <c r="B1441" s="8"/>
      <c r="C1441" s="8"/>
      <c r="D1441" s="9"/>
      <c r="E1441" s="8"/>
      <c r="F1441" s="42"/>
      <c r="G1441" s="17"/>
      <c r="H1441" s="28"/>
      <c r="I1441" s="17"/>
      <c r="J1441" s="11"/>
    </row>
    <row r="1442" spans="1:10" x14ac:dyDescent="0.25">
      <c r="A1442" s="8"/>
      <c r="B1442" s="8"/>
      <c r="C1442" s="8"/>
      <c r="D1442" s="9"/>
      <c r="E1442" s="8"/>
      <c r="F1442" s="42"/>
      <c r="G1442" s="17"/>
      <c r="H1442" s="28"/>
      <c r="I1442" s="17"/>
      <c r="J1442" s="11"/>
    </row>
    <row r="1443" spans="1:10" x14ac:dyDescent="0.25">
      <c r="A1443" s="8"/>
      <c r="B1443" s="8"/>
      <c r="C1443" s="8"/>
      <c r="D1443" s="9"/>
      <c r="E1443" s="8"/>
      <c r="F1443" s="42"/>
      <c r="G1443" s="17"/>
      <c r="H1443" s="28"/>
      <c r="I1443" s="17"/>
      <c r="J1443" s="11"/>
    </row>
    <row r="1444" spans="1:10" x14ac:dyDescent="0.25">
      <c r="A1444" s="8"/>
      <c r="B1444" s="8"/>
      <c r="C1444" s="8"/>
      <c r="D1444" s="9"/>
      <c r="E1444" s="8"/>
      <c r="F1444" s="42"/>
      <c r="G1444" s="17"/>
      <c r="H1444" s="28"/>
      <c r="I1444" s="17"/>
      <c r="J1444" s="11"/>
    </row>
    <row r="1445" spans="1:10" x14ac:dyDescent="0.25">
      <c r="A1445" s="8"/>
      <c r="B1445" s="8"/>
      <c r="C1445" s="8"/>
      <c r="D1445" s="9"/>
      <c r="E1445" s="8"/>
      <c r="F1445" s="42"/>
      <c r="G1445" s="17"/>
      <c r="H1445" s="28"/>
      <c r="I1445" s="17"/>
      <c r="J1445" s="11"/>
    </row>
    <row r="1446" spans="1:10" x14ac:dyDescent="0.25">
      <c r="A1446" s="8"/>
      <c r="B1446" s="8"/>
      <c r="C1446" s="8"/>
      <c r="D1446" s="9"/>
      <c r="E1446" s="8"/>
      <c r="F1446" s="42"/>
      <c r="G1446" s="17"/>
      <c r="H1446" s="28"/>
      <c r="I1446" s="17"/>
      <c r="J1446" s="11"/>
    </row>
    <row r="1447" spans="1:10" x14ac:dyDescent="0.25">
      <c r="A1447" s="8"/>
      <c r="B1447" s="8"/>
      <c r="C1447" s="8"/>
      <c r="D1447" s="9"/>
      <c r="E1447" s="8"/>
      <c r="F1447" s="42"/>
      <c r="G1447" s="17"/>
      <c r="H1447" s="28"/>
      <c r="I1447" s="17"/>
      <c r="J1447" s="11"/>
    </row>
    <row r="1448" spans="1:10" x14ac:dyDescent="0.25">
      <c r="A1448" s="8"/>
      <c r="B1448" s="8"/>
      <c r="C1448" s="8"/>
      <c r="D1448" s="9"/>
      <c r="E1448" s="8"/>
      <c r="F1448" s="42"/>
      <c r="G1448" s="17"/>
      <c r="H1448" s="28"/>
      <c r="I1448" s="17"/>
      <c r="J1448" s="11"/>
    </row>
    <row r="1449" spans="1:10" x14ac:dyDescent="0.25">
      <c r="A1449" s="8"/>
      <c r="B1449" s="8"/>
      <c r="C1449" s="8"/>
      <c r="D1449" s="9"/>
      <c r="E1449" s="8"/>
      <c r="F1449" s="42"/>
      <c r="G1449" s="17"/>
      <c r="H1449" s="28"/>
      <c r="I1449" s="17"/>
      <c r="J1449" s="11"/>
    </row>
    <row r="1450" spans="1:10" x14ac:dyDescent="0.25">
      <c r="A1450" s="8"/>
      <c r="B1450" s="8"/>
      <c r="C1450" s="8"/>
      <c r="D1450" s="9"/>
      <c r="E1450" s="8"/>
      <c r="F1450" s="42"/>
      <c r="G1450" s="17"/>
      <c r="H1450" s="28"/>
      <c r="I1450" s="17"/>
      <c r="J1450" s="11"/>
    </row>
    <row r="1451" spans="1:10" x14ac:dyDescent="0.25">
      <c r="A1451" s="8"/>
      <c r="B1451" s="8"/>
      <c r="C1451" s="8"/>
      <c r="D1451" s="9"/>
      <c r="E1451" s="8"/>
      <c r="F1451" s="42"/>
      <c r="G1451" s="17"/>
      <c r="H1451" s="28"/>
      <c r="I1451" s="17"/>
      <c r="J1451" s="11"/>
    </row>
    <row r="1452" spans="1:10" x14ac:dyDescent="0.25">
      <c r="A1452" s="8"/>
      <c r="B1452" s="8"/>
      <c r="C1452" s="8"/>
      <c r="D1452" s="9"/>
      <c r="E1452" s="8"/>
      <c r="F1452" s="42"/>
      <c r="G1452" s="17"/>
      <c r="H1452" s="28"/>
      <c r="I1452" s="17"/>
      <c r="J1452" s="11"/>
    </row>
    <row r="1453" spans="1:10" x14ac:dyDescent="0.25">
      <c r="A1453" s="8"/>
      <c r="B1453" s="8"/>
      <c r="C1453" s="8"/>
      <c r="D1453" s="9"/>
      <c r="E1453" s="8"/>
      <c r="F1453" s="42"/>
      <c r="G1453" s="17"/>
      <c r="H1453" s="28"/>
      <c r="I1453" s="17"/>
      <c r="J1453" s="11"/>
    </row>
    <row r="1454" spans="1:10" x14ac:dyDescent="0.25">
      <c r="A1454" s="8"/>
      <c r="B1454" s="8"/>
      <c r="C1454" s="8"/>
      <c r="D1454" s="9"/>
      <c r="E1454" s="8"/>
      <c r="F1454" s="42"/>
      <c r="G1454" s="17"/>
      <c r="H1454" s="28"/>
      <c r="I1454" s="17"/>
      <c r="J1454" s="11"/>
    </row>
    <row r="1455" spans="1:10" x14ac:dyDescent="0.25">
      <c r="A1455" s="8"/>
      <c r="B1455" s="8"/>
      <c r="C1455" s="8"/>
      <c r="D1455" s="9"/>
      <c r="E1455" s="8"/>
      <c r="F1455" s="42"/>
      <c r="G1455" s="17"/>
      <c r="H1455" s="28"/>
      <c r="I1455" s="17"/>
      <c r="J1455" s="11"/>
    </row>
    <row r="1456" spans="1:10" x14ac:dyDescent="0.25">
      <c r="A1456" s="8"/>
      <c r="B1456" s="8"/>
      <c r="C1456" s="8"/>
      <c r="D1456" s="9"/>
      <c r="E1456" s="8"/>
      <c r="F1456" s="42"/>
      <c r="G1456" s="17"/>
      <c r="H1456" s="28"/>
      <c r="I1456" s="17"/>
      <c r="J1456" s="11"/>
    </row>
    <row r="1457" spans="1:10" x14ac:dyDescent="0.25">
      <c r="A1457" s="8"/>
      <c r="B1457" s="8"/>
      <c r="C1457" s="8"/>
      <c r="D1457" s="9"/>
      <c r="E1457" s="8"/>
      <c r="F1457" s="42"/>
      <c r="G1457" s="17"/>
      <c r="H1457" s="28"/>
      <c r="I1457" s="17"/>
      <c r="J1457" s="11"/>
    </row>
    <row r="1458" spans="1:10" x14ac:dyDescent="0.25">
      <c r="A1458" s="8"/>
      <c r="B1458" s="8"/>
      <c r="C1458" s="8"/>
      <c r="D1458" s="9"/>
      <c r="E1458" s="8"/>
      <c r="F1458" s="42"/>
      <c r="G1458" s="17"/>
      <c r="H1458" s="28"/>
      <c r="I1458" s="17"/>
      <c r="J1458" s="11"/>
    </row>
    <row r="1459" spans="1:10" x14ac:dyDescent="0.25">
      <c r="A1459" s="8"/>
      <c r="B1459" s="8"/>
      <c r="C1459" s="8"/>
      <c r="D1459" s="9"/>
      <c r="E1459" s="8"/>
      <c r="F1459" s="42"/>
      <c r="G1459" s="17"/>
      <c r="H1459" s="28"/>
      <c r="I1459" s="17"/>
      <c r="J1459" s="11"/>
    </row>
    <row r="1460" spans="1:10" x14ac:dyDescent="0.25">
      <c r="A1460" s="8"/>
      <c r="B1460" s="8"/>
      <c r="C1460" s="8"/>
      <c r="D1460" s="9"/>
      <c r="E1460" s="8"/>
      <c r="F1460" s="42"/>
      <c r="G1460" s="17"/>
      <c r="H1460" s="28"/>
      <c r="I1460" s="17"/>
      <c r="J1460" s="11"/>
    </row>
    <row r="1461" spans="1:10" x14ac:dyDescent="0.25">
      <c r="A1461" s="8"/>
      <c r="B1461" s="8"/>
      <c r="C1461" s="8"/>
      <c r="D1461" s="9"/>
      <c r="E1461" s="8"/>
      <c r="F1461" s="42"/>
      <c r="G1461" s="17"/>
      <c r="H1461" s="28"/>
      <c r="I1461" s="17"/>
      <c r="J1461" s="11"/>
    </row>
    <row r="1462" spans="1:10" x14ac:dyDescent="0.25">
      <c r="A1462" s="8"/>
      <c r="B1462" s="8"/>
      <c r="C1462" s="8"/>
      <c r="D1462" s="9"/>
      <c r="E1462" s="8"/>
      <c r="F1462" s="42"/>
      <c r="G1462" s="17"/>
      <c r="H1462" s="28"/>
      <c r="I1462" s="17"/>
      <c r="J1462" s="11"/>
    </row>
    <row r="1463" spans="1:10" x14ac:dyDescent="0.25">
      <c r="A1463" s="8"/>
      <c r="B1463" s="8"/>
      <c r="C1463" s="8"/>
      <c r="D1463" s="9"/>
      <c r="E1463" s="8"/>
      <c r="F1463" s="42"/>
      <c r="G1463" s="17"/>
      <c r="H1463" s="28"/>
      <c r="I1463" s="17"/>
      <c r="J1463" s="11"/>
    </row>
    <row r="1464" spans="1:10" x14ac:dyDescent="0.25">
      <c r="A1464" s="8"/>
      <c r="B1464" s="8"/>
      <c r="C1464" s="8"/>
      <c r="D1464" s="9"/>
      <c r="E1464" s="8"/>
      <c r="F1464" s="42"/>
      <c r="G1464" s="17"/>
      <c r="H1464" s="28"/>
      <c r="I1464" s="17"/>
      <c r="J1464" s="11"/>
    </row>
    <row r="1465" spans="1:10" x14ac:dyDescent="0.25">
      <c r="A1465" s="8"/>
      <c r="B1465" s="8"/>
      <c r="C1465" s="8"/>
      <c r="D1465" s="9"/>
      <c r="E1465" s="8"/>
      <c r="F1465" s="42"/>
      <c r="G1465" s="17"/>
      <c r="H1465" s="28"/>
      <c r="I1465" s="17"/>
      <c r="J1465" s="11"/>
    </row>
    <row r="1466" spans="1:10" x14ac:dyDescent="0.25">
      <c r="A1466" s="8"/>
      <c r="B1466" s="8"/>
      <c r="C1466" s="8"/>
      <c r="D1466" s="9"/>
      <c r="E1466" s="8"/>
      <c r="F1466" s="42"/>
      <c r="G1466" s="17"/>
      <c r="H1466" s="28"/>
      <c r="I1466" s="17"/>
      <c r="J1466" s="11"/>
    </row>
    <row r="1467" spans="1:10" x14ac:dyDescent="0.25">
      <c r="A1467" s="8"/>
      <c r="B1467" s="8"/>
      <c r="C1467" s="8"/>
      <c r="D1467" s="9"/>
      <c r="E1467" s="8"/>
      <c r="F1467" s="42"/>
      <c r="G1467" s="17"/>
      <c r="H1467" s="28"/>
      <c r="I1467" s="17"/>
      <c r="J1467" s="11"/>
    </row>
    <row r="1468" spans="1:10" x14ac:dyDescent="0.25">
      <c r="A1468" s="8"/>
      <c r="B1468" s="8"/>
      <c r="C1468" s="8"/>
      <c r="D1468" s="9"/>
      <c r="E1468" s="8"/>
      <c r="F1468" s="42"/>
      <c r="G1468" s="17"/>
      <c r="H1468" s="28"/>
      <c r="I1468" s="17"/>
      <c r="J1468" s="11"/>
    </row>
    <row r="1469" spans="1:10" x14ac:dyDescent="0.25">
      <c r="A1469" s="8"/>
      <c r="B1469" s="8"/>
      <c r="C1469" s="8"/>
      <c r="D1469" s="9"/>
      <c r="E1469" s="8"/>
      <c r="F1469" s="42"/>
      <c r="G1469" s="17"/>
      <c r="H1469" s="28"/>
      <c r="I1469" s="17"/>
      <c r="J1469" s="11"/>
    </row>
    <row r="1470" spans="1:10" x14ac:dyDescent="0.25">
      <c r="A1470" s="8"/>
      <c r="B1470" s="8"/>
      <c r="C1470" s="8"/>
      <c r="D1470" s="9"/>
      <c r="E1470" s="8"/>
      <c r="F1470" s="42"/>
      <c r="G1470" s="17"/>
      <c r="H1470" s="28"/>
      <c r="I1470" s="17"/>
      <c r="J1470" s="11"/>
    </row>
    <row r="1471" spans="1:10" x14ac:dyDescent="0.25">
      <c r="A1471" s="8"/>
      <c r="B1471" s="8"/>
      <c r="C1471" s="8"/>
      <c r="D1471" s="9"/>
      <c r="E1471" s="8"/>
      <c r="F1471" s="42"/>
      <c r="G1471" s="17"/>
      <c r="H1471" s="28"/>
      <c r="I1471" s="17"/>
      <c r="J1471" s="11"/>
    </row>
    <row r="1472" spans="1:10" x14ac:dyDescent="0.25">
      <c r="A1472" s="8"/>
      <c r="B1472" s="8"/>
      <c r="C1472" s="8"/>
      <c r="D1472" s="9"/>
      <c r="E1472" s="8"/>
      <c r="F1472" s="42"/>
      <c r="G1472" s="17"/>
      <c r="H1472" s="28"/>
      <c r="I1472" s="17"/>
      <c r="J1472" s="11"/>
    </row>
    <row r="1473" spans="1:10" x14ac:dyDescent="0.25">
      <c r="A1473" s="8"/>
      <c r="B1473" s="8"/>
      <c r="C1473" s="8"/>
      <c r="D1473" s="9"/>
      <c r="E1473" s="8"/>
      <c r="F1473" s="42"/>
      <c r="G1473" s="17"/>
      <c r="H1473" s="28"/>
      <c r="I1473" s="17"/>
      <c r="J1473" s="11"/>
    </row>
    <row r="1474" spans="1:10" x14ac:dyDescent="0.25">
      <c r="A1474" s="8"/>
      <c r="B1474" s="8"/>
      <c r="C1474" s="8"/>
      <c r="D1474" s="9"/>
      <c r="E1474" s="8"/>
      <c r="F1474" s="42"/>
      <c r="G1474" s="17"/>
      <c r="H1474" s="28"/>
      <c r="I1474" s="17"/>
      <c r="J1474" s="11"/>
    </row>
    <row r="1475" spans="1:10" x14ac:dyDescent="0.25">
      <c r="A1475" s="8"/>
      <c r="B1475" s="8"/>
      <c r="C1475" s="8"/>
      <c r="D1475" s="9"/>
      <c r="E1475" s="8"/>
      <c r="F1475" s="42"/>
      <c r="G1475" s="17"/>
      <c r="H1475" s="28"/>
      <c r="I1475" s="17"/>
      <c r="J1475" s="11"/>
    </row>
    <row r="1476" spans="1:10" x14ac:dyDescent="0.25">
      <c r="A1476" s="8"/>
      <c r="B1476" s="8"/>
      <c r="C1476" s="8"/>
      <c r="D1476" s="9"/>
      <c r="E1476" s="8"/>
      <c r="F1476" s="42"/>
      <c r="G1476" s="17"/>
      <c r="H1476" s="28"/>
      <c r="I1476" s="17"/>
      <c r="J1476" s="11"/>
    </row>
    <row r="1477" spans="1:10" x14ac:dyDescent="0.25">
      <c r="A1477" s="8"/>
      <c r="B1477" s="8"/>
      <c r="C1477" s="8"/>
      <c r="D1477" s="9"/>
      <c r="E1477" s="8"/>
      <c r="F1477" s="42"/>
      <c r="G1477" s="17"/>
      <c r="H1477" s="28"/>
      <c r="I1477" s="17"/>
      <c r="J1477" s="11"/>
    </row>
    <row r="1478" spans="1:10" x14ac:dyDescent="0.25">
      <c r="A1478" s="8"/>
      <c r="B1478" s="8"/>
      <c r="C1478" s="8"/>
      <c r="D1478" s="9"/>
      <c r="E1478" s="8"/>
      <c r="F1478" s="42"/>
      <c r="G1478" s="17"/>
      <c r="H1478" s="28"/>
      <c r="I1478" s="17"/>
      <c r="J1478" s="11"/>
    </row>
    <row r="1479" spans="1:10" x14ac:dyDescent="0.25">
      <c r="A1479" s="8"/>
      <c r="B1479" s="8"/>
      <c r="C1479" s="8"/>
      <c r="D1479" s="9"/>
      <c r="E1479" s="8"/>
      <c r="F1479" s="42"/>
      <c r="G1479" s="17"/>
      <c r="H1479" s="28"/>
      <c r="I1479" s="17"/>
      <c r="J1479" s="11"/>
    </row>
    <row r="1480" spans="1:10" x14ac:dyDescent="0.25">
      <c r="A1480" s="8"/>
      <c r="B1480" s="8"/>
      <c r="C1480" s="8"/>
      <c r="D1480" s="9"/>
      <c r="E1480" s="8"/>
      <c r="F1480" s="42"/>
      <c r="G1480" s="17"/>
      <c r="H1480" s="28"/>
      <c r="I1480" s="17"/>
      <c r="J1480" s="11"/>
    </row>
    <row r="1481" spans="1:10" x14ac:dyDescent="0.25">
      <c r="A1481" s="8"/>
      <c r="B1481" s="8"/>
      <c r="C1481" s="8"/>
      <c r="D1481" s="8"/>
      <c r="E1481" s="8"/>
      <c r="F1481" s="42"/>
      <c r="G1481" s="17"/>
      <c r="H1481" s="28"/>
      <c r="I1481" s="17"/>
      <c r="J1481" s="11"/>
    </row>
    <row r="1482" spans="1:10" x14ac:dyDescent="0.25">
      <c r="A1482" s="8"/>
      <c r="B1482" s="8"/>
      <c r="C1482" s="8"/>
      <c r="D1482" s="8"/>
      <c r="E1482" s="8"/>
      <c r="F1482" s="42"/>
      <c r="G1482" s="17"/>
      <c r="H1482" s="28"/>
      <c r="I1482" s="17"/>
      <c r="J1482" s="11"/>
    </row>
    <row r="1483" spans="1:10" x14ac:dyDescent="0.25">
      <c r="A1483" s="8"/>
      <c r="B1483" s="8"/>
      <c r="C1483" s="8"/>
      <c r="D1483" s="8"/>
      <c r="E1483" s="8"/>
      <c r="F1483" s="42"/>
      <c r="G1483" s="17"/>
      <c r="H1483" s="28"/>
      <c r="I1483" s="17"/>
      <c r="J1483" s="11"/>
    </row>
    <row r="1484" spans="1:10" x14ac:dyDescent="0.25">
      <c r="A1484" s="8"/>
      <c r="B1484" s="8"/>
      <c r="C1484" s="8"/>
      <c r="D1484" s="8"/>
      <c r="E1484" s="8"/>
      <c r="F1484" s="42"/>
      <c r="G1484" s="17"/>
      <c r="H1484" s="28"/>
      <c r="I1484" s="17"/>
      <c r="J1484" s="11"/>
    </row>
    <row r="1485" spans="1:10" x14ac:dyDescent="0.25">
      <c r="A1485" s="8"/>
      <c r="B1485" s="8"/>
      <c r="C1485" s="8"/>
      <c r="D1485" s="8"/>
      <c r="E1485" s="8"/>
      <c r="F1485" s="42"/>
      <c r="G1485" s="17"/>
      <c r="H1485" s="28"/>
      <c r="I1485" s="17"/>
      <c r="J1485" s="11"/>
    </row>
    <row r="1486" spans="1:10" x14ac:dyDescent="0.25">
      <c r="A1486" s="8"/>
      <c r="B1486" s="8"/>
      <c r="C1486" s="8"/>
      <c r="D1486" s="8"/>
      <c r="E1486" s="8"/>
      <c r="F1486" s="42"/>
      <c r="G1486" s="17"/>
      <c r="H1486" s="28"/>
      <c r="I1486" s="17"/>
      <c r="J1486" s="11"/>
    </row>
    <row r="1487" spans="1:10" x14ac:dyDescent="0.25">
      <c r="A1487" s="8"/>
      <c r="B1487" s="8"/>
      <c r="C1487" s="8"/>
      <c r="D1487" s="8"/>
      <c r="E1487" s="8"/>
      <c r="F1487" s="42"/>
      <c r="G1487" s="17"/>
      <c r="H1487" s="28"/>
      <c r="I1487" s="17"/>
      <c r="J1487" s="11"/>
    </row>
    <row r="1488" spans="1:10" x14ac:dyDescent="0.25">
      <c r="A1488" s="8"/>
      <c r="B1488" s="8"/>
      <c r="C1488" s="8"/>
      <c r="D1488" s="8"/>
      <c r="E1488" s="8"/>
      <c r="F1488" s="42"/>
      <c r="G1488" s="17"/>
      <c r="H1488" s="28"/>
      <c r="I1488" s="17"/>
      <c r="J1488" s="11"/>
    </row>
    <row r="1489" spans="1:10" x14ac:dyDescent="0.25">
      <c r="A1489" s="8"/>
      <c r="B1489" s="8"/>
      <c r="C1489" s="8"/>
      <c r="D1489" s="8"/>
      <c r="E1489" s="8"/>
      <c r="F1489" s="42"/>
      <c r="G1489" s="17"/>
      <c r="H1489" s="28"/>
      <c r="I1489" s="17"/>
      <c r="J1489" s="11"/>
    </row>
    <row r="1490" spans="1:10" x14ac:dyDescent="0.25">
      <c r="A1490" s="8"/>
      <c r="B1490" s="8"/>
      <c r="C1490" s="8"/>
      <c r="D1490" s="8"/>
      <c r="E1490" s="8"/>
      <c r="F1490" s="42"/>
      <c r="G1490" s="17"/>
      <c r="H1490" s="28"/>
      <c r="I1490" s="17"/>
      <c r="J1490" s="11"/>
    </row>
    <row r="1491" spans="1:10" x14ac:dyDescent="0.25">
      <c r="A1491" s="8"/>
      <c r="B1491" s="8"/>
      <c r="C1491" s="8"/>
      <c r="D1491" s="8"/>
      <c r="E1491" s="8"/>
      <c r="F1491" s="42"/>
      <c r="G1491" s="17"/>
      <c r="H1491" s="28"/>
      <c r="I1491" s="17"/>
      <c r="J1491" s="11"/>
    </row>
    <row r="1492" spans="1:10" x14ac:dyDescent="0.25">
      <c r="A1492" s="8"/>
      <c r="B1492" s="8"/>
      <c r="C1492" s="8"/>
      <c r="D1492" s="8"/>
      <c r="E1492" s="8"/>
      <c r="F1492" s="42"/>
      <c r="G1492" s="17"/>
      <c r="H1492" s="28"/>
      <c r="I1492" s="17"/>
      <c r="J1492" s="11"/>
    </row>
    <row r="1493" spans="1:10" x14ac:dyDescent="0.25">
      <c r="A1493" s="8"/>
      <c r="B1493" s="8"/>
      <c r="C1493" s="8"/>
      <c r="D1493" s="8"/>
      <c r="E1493" s="8"/>
      <c r="F1493" s="42"/>
      <c r="G1493" s="17"/>
      <c r="H1493" s="28"/>
      <c r="I1493" s="17"/>
      <c r="J1493" s="11"/>
    </row>
    <row r="1494" spans="1:10" x14ac:dyDescent="0.25">
      <c r="A1494" s="8"/>
      <c r="B1494" s="8"/>
      <c r="C1494" s="8"/>
      <c r="D1494" s="8"/>
      <c r="E1494" s="8"/>
      <c r="F1494" s="42"/>
      <c r="G1494" s="17"/>
      <c r="H1494" s="28"/>
      <c r="I1494" s="17"/>
      <c r="J1494" s="11"/>
    </row>
    <row r="1495" spans="1:10" x14ac:dyDescent="0.25">
      <c r="A1495" s="8"/>
      <c r="B1495" s="8"/>
      <c r="C1495" s="8"/>
      <c r="D1495" s="8"/>
      <c r="E1495" s="8"/>
      <c r="F1495" s="42"/>
      <c r="G1495" s="17"/>
      <c r="H1495" s="28"/>
      <c r="I1495" s="17"/>
      <c r="J1495" s="11"/>
    </row>
    <row r="1496" spans="1:10" x14ac:dyDescent="0.25">
      <c r="A1496" s="8"/>
      <c r="B1496" s="8"/>
      <c r="C1496" s="8"/>
      <c r="D1496" s="8"/>
      <c r="E1496" s="8"/>
      <c r="F1496" s="42"/>
      <c r="G1496" s="17"/>
      <c r="H1496" s="28"/>
      <c r="I1496" s="17"/>
      <c r="J1496" s="11"/>
    </row>
    <row r="1497" spans="1:10" x14ac:dyDescent="0.25">
      <c r="A1497" s="8"/>
      <c r="B1497" s="8"/>
      <c r="C1497" s="8"/>
      <c r="D1497" s="8"/>
      <c r="E1497" s="8"/>
      <c r="F1497" s="42"/>
      <c r="G1497" s="17"/>
      <c r="H1497" s="28"/>
      <c r="I1497" s="17"/>
      <c r="J1497" s="11"/>
    </row>
    <row r="1498" spans="1:10" x14ac:dyDescent="0.25">
      <c r="A1498" s="8"/>
      <c r="B1498" s="8"/>
      <c r="C1498" s="8"/>
      <c r="D1498" s="8"/>
      <c r="E1498" s="8"/>
      <c r="F1498" s="42"/>
      <c r="G1498" s="17"/>
      <c r="H1498" s="28"/>
      <c r="I1498" s="17"/>
      <c r="J1498" s="11"/>
    </row>
    <row r="1499" spans="1:10" x14ac:dyDescent="0.25">
      <c r="A1499" s="8"/>
      <c r="B1499" s="8"/>
      <c r="C1499" s="8"/>
      <c r="D1499" s="8"/>
      <c r="E1499" s="8"/>
      <c r="F1499" s="42"/>
      <c r="G1499" s="17"/>
      <c r="H1499" s="28"/>
      <c r="I1499" s="17"/>
      <c r="J1499" s="11"/>
    </row>
    <row r="1500" spans="1:10" x14ac:dyDescent="0.25">
      <c r="A1500" s="8"/>
      <c r="B1500" s="8"/>
      <c r="C1500" s="8"/>
      <c r="D1500" s="8"/>
      <c r="E1500" s="8"/>
      <c r="F1500" s="42"/>
      <c r="G1500" s="17"/>
      <c r="H1500" s="28"/>
      <c r="I1500" s="17"/>
      <c r="J1500" s="11"/>
    </row>
    <row r="1501" spans="1:10" x14ac:dyDescent="0.25">
      <c r="A1501" s="8"/>
      <c r="B1501" s="8"/>
      <c r="C1501" s="8"/>
      <c r="D1501" s="8"/>
      <c r="E1501" s="8"/>
      <c r="F1501" s="42"/>
      <c r="G1501" s="17"/>
      <c r="H1501" s="28"/>
      <c r="I1501" s="17"/>
      <c r="J1501" s="2"/>
    </row>
    <row r="1502" spans="1:10" x14ac:dyDescent="0.25">
      <c r="A1502" s="8"/>
      <c r="B1502" s="8"/>
      <c r="C1502" s="8"/>
      <c r="D1502" s="8"/>
      <c r="E1502" s="8"/>
      <c r="F1502" s="43"/>
      <c r="G1502" s="8"/>
      <c r="H1502" s="29"/>
      <c r="I1502" s="8"/>
      <c r="J1502" s="2"/>
    </row>
    <row r="1503" spans="1:10" x14ac:dyDescent="0.25">
      <c r="A1503" s="8"/>
      <c r="B1503" s="8"/>
      <c r="C1503" s="8"/>
      <c r="D1503" s="8"/>
      <c r="E1503" s="8"/>
      <c r="F1503" s="43"/>
      <c r="G1503" s="8"/>
      <c r="H1503" s="29"/>
      <c r="I1503" s="8"/>
      <c r="J1503" s="2"/>
    </row>
    <row r="1504" spans="1:10" x14ac:dyDescent="0.25">
      <c r="A1504" s="8"/>
      <c r="B1504" s="8"/>
      <c r="C1504" s="8"/>
      <c r="D1504" s="8"/>
      <c r="E1504" s="8"/>
      <c r="F1504" s="43"/>
      <c r="G1504" s="8"/>
      <c r="H1504" s="29"/>
      <c r="I1504" s="8"/>
      <c r="J1504" s="2"/>
    </row>
    <row r="1505" spans="1:10" x14ac:dyDescent="0.25">
      <c r="A1505" s="8"/>
      <c r="B1505" s="8"/>
      <c r="C1505" s="8"/>
      <c r="D1505" s="8"/>
      <c r="E1505" s="8"/>
      <c r="F1505" s="43"/>
      <c r="G1505" s="8"/>
      <c r="H1505" s="29"/>
      <c r="I1505" s="8"/>
      <c r="J1505" s="2"/>
    </row>
    <row r="1506" spans="1:10" x14ac:dyDescent="0.25">
      <c r="A1506" s="8"/>
      <c r="B1506" s="8"/>
      <c r="C1506" s="8"/>
      <c r="D1506" s="8"/>
      <c r="E1506" s="8"/>
      <c r="F1506" s="43"/>
      <c r="G1506" s="8"/>
      <c r="H1506" s="29"/>
      <c r="I1506" s="8"/>
      <c r="J1506" s="2"/>
    </row>
    <row r="1507" spans="1:10" x14ac:dyDescent="0.25">
      <c r="A1507" s="8"/>
      <c r="B1507" s="8"/>
      <c r="C1507" s="8"/>
      <c r="D1507" s="8"/>
      <c r="E1507" s="8"/>
      <c r="F1507" s="43"/>
      <c r="G1507" s="8"/>
      <c r="H1507" s="29"/>
      <c r="I1507" s="8"/>
      <c r="J1507" s="2"/>
    </row>
    <row r="1508" spans="1:10" x14ac:dyDescent="0.25">
      <c r="A1508" s="8"/>
      <c r="B1508" s="8"/>
      <c r="C1508" s="8"/>
      <c r="D1508" s="8"/>
      <c r="E1508" s="8"/>
      <c r="F1508" s="43"/>
      <c r="G1508" s="8"/>
      <c r="H1508" s="29"/>
      <c r="I1508" s="8"/>
      <c r="J1508" s="2"/>
    </row>
    <row r="1509" spans="1:10" x14ac:dyDescent="0.25">
      <c r="A1509" s="8"/>
      <c r="B1509" s="8"/>
      <c r="C1509" s="8"/>
      <c r="D1509" s="8"/>
      <c r="E1509" s="8"/>
      <c r="F1509" s="43"/>
      <c r="G1509" s="8"/>
      <c r="H1509" s="29"/>
      <c r="I1509" s="8"/>
      <c r="J1509" s="2"/>
    </row>
    <row r="1510" spans="1:10" x14ac:dyDescent="0.25">
      <c r="A1510" s="8"/>
      <c r="B1510" s="8"/>
      <c r="C1510" s="8"/>
      <c r="D1510" s="8"/>
      <c r="E1510" s="8"/>
      <c r="F1510" s="43"/>
      <c r="G1510" s="8"/>
      <c r="H1510" s="29"/>
      <c r="I1510" s="8"/>
      <c r="J1510" s="2"/>
    </row>
    <row r="1511" spans="1:10" x14ac:dyDescent="0.25">
      <c r="A1511" s="8"/>
      <c r="B1511" s="8"/>
      <c r="C1511" s="8"/>
      <c r="D1511" s="8"/>
      <c r="E1511" s="8"/>
      <c r="F1511" s="43"/>
      <c r="G1511" s="8"/>
      <c r="H1511" s="29"/>
      <c r="I1511" s="8"/>
      <c r="J1511" s="2"/>
    </row>
    <row r="1512" spans="1:10" x14ac:dyDescent="0.25">
      <c r="A1512" s="8"/>
      <c r="B1512" s="8"/>
      <c r="C1512" s="8"/>
      <c r="D1512" s="8"/>
      <c r="E1512" s="8"/>
      <c r="F1512" s="43"/>
      <c r="G1512" s="8"/>
      <c r="H1512" s="29"/>
      <c r="I1512" s="8"/>
      <c r="J1512" s="2"/>
    </row>
    <row r="1513" spans="1:10" x14ac:dyDescent="0.25">
      <c r="A1513" s="8"/>
      <c r="B1513" s="8"/>
      <c r="C1513" s="8"/>
      <c r="D1513" s="8"/>
      <c r="E1513" s="8"/>
      <c r="F1513" s="43"/>
      <c r="G1513" s="8"/>
      <c r="H1513" s="29"/>
      <c r="I1513" s="8"/>
      <c r="J1513" s="2"/>
    </row>
    <row r="1514" spans="1:10" x14ac:dyDescent="0.25">
      <c r="A1514" s="8"/>
      <c r="B1514" s="8"/>
      <c r="C1514" s="8"/>
      <c r="D1514" s="8"/>
      <c r="E1514" s="8"/>
      <c r="F1514" s="43"/>
      <c r="G1514" s="8"/>
      <c r="H1514" s="29"/>
      <c r="I1514" s="8"/>
      <c r="J1514" s="2"/>
    </row>
    <row r="1515" spans="1:10" x14ac:dyDescent="0.25">
      <c r="A1515" s="8"/>
      <c r="B1515" s="8"/>
      <c r="C1515" s="8"/>
      <c r="D1515" s="8"/>
      <c r="E1515" s="8"/>
      <c r="F1515" s="43"/>
      <c r="G1515" s="8"/>
      <c r="H1515" s="29"/>
      <c r="I1515" s="8"/>
      <c r="J1515" s="2"/>
    </row>
    <row r="1516" spans="1:10" x14ac:dyDescent="0.25">
      <c r="A1516" s="8"/>
      <c r="B1516" s="8"/>
      <c r="C1516" s="8"/>
      <c r="D1516" s="8"/>
      <c r="E1516" s="8"/>
      <c r="F1516" s="43"/>
      <c r="G1516" s="8"/>
      <c r="H1516" s="29"/>
      <c r="I1516" s="8"/>
      <c r="J1516" s="2"/>
    </row>
    <row r="1517" spans="1:10" x14ac:dyDescent="0.25">
      <c r="A1517" s="8"/>
      <c r="B1517" s="8"/>
      <c r="C1517" s="8"/>
      <c r="D1517" s="8"/>
      <c r="E1517" s="8"/>
      <c r="F1517" s="43"/>
      <c r="G1517" s="8"/>
      <c r="H1517" s="29"/>
      <c r="I1517" s="8"/>
      <c r="J1517" s="2"/>
    </row>
    <row r="1518" spans="1:10" x14ac:dyDescent="0.25">
      <c r="A1518" s="8"/>
      <c r="B1518" s="8"/>
      <c r="C1518" s="8"/>
      <c r="D1518" s="8"/>
      <c r="E1518" s="8"/>
      <c r="F1518" s="43"/>
      <c r="G1518" s="8"/>
      <c r="H1518" s="29"/>
      <c r="I1518" s="8"/>
      <c r="J1518" s="2"/>
    </row>
    <row r="1519" spans="1:10" x14ac:dyDescent="0.25">
      <c r="A1519" s="8"/>
      <c r="B1519" s="8"/>
      <c r="C1519" s="8"/>
      <c r="D1519" s="8"/>
      <c r="E1519" s="8"/>
      <c r="F1519" s="43"/>
      <c r="G1519" s="8"/>
      <c r="H1519" s="29"/>
      <c r="I1519" s="8"/>
      <c r="J1519" s="2"/>
    </row>
    <row r="1520" spans="1:10" x14ac:dyDescent="0.25">
      <c r="A1520" s="8"/>
      <c r="B1520" s="8"/>
      <c r="C1520" s="8"/>
      <c r="D1520" s="8"/>
      <c r="E1520" s="8"/>
      <c r="F1520" s="43"/>
      <c r="G1520" s="8"/>
      <c r="H1520" s="29"/>
      <c r="I1520" s="8"/>
      <c r="J1520" s="2"/>
    </row>
    <row r="1521" spans="1:10" x14ac:dyDescent="0.25">
      <c r="A1521" s="8"/>
      <c r="B1521" s="8"/>
      <c r="C1521" s="8"/>
      <c r="D1521" s="8"/>
      <c r="E1521" s="8"/>
      <c r="F1521" s="43"/>
      <c r="G1521" s="8"/>
      <c r="H1521" s="29"/>
      <c r="I1521" s="8"/>
      <c r="J1521" s="2"/>
    </row>
    <row r="1522" spans="1:10" x14ac:dyDescent="0.25">
      <c r="A1522" s="8"/>
      <c r="B1522" s="8"/>
      <c r="C1522" s="8"/>
      <c r="D1522" s="8"/>
      <c r="E1522" s="8"/>
      <c r="F1522" s="43"/>
      <c r="G1522" s="8"/>
      <c r="H1522" s="29"/>
      <c r="I1522" s="8"/>
      <c r="J1522" s="2"/>
    </row>
    <row r="1523" spans="1:10" x14ac:dyDescent="0.25">
      <c r="A1523" s="8"/>
      <c r="B1523" s="8"/>
      <c r="C1523" s="8"/>
      <c r="D1523" s="8"/>
      <c r="E1523" s="8"/>
      <c r="F1523" s="43"/>
      <c r="G1523" s="8"/>
      <c r="H1523" s="29"/>
      <c r="I1523" s="8"/>
      <c r="J1523" s="2"/>
    </row>
    <row r="1524" spans="1:10" x14ac:dyDescent="0.25">
      <c r="A1524" s="8"/>
      <c r="B1524" s="8"/>
      <c r="C1524" s="8"/>
      <c r="D1524" s="8"/>
      <c r="E1524" s="8"/>
      <c r="F1524" s="43"/>
      <c r="G1524" s="8"/>
      <c r="H1524" s="29"/>
      <c r="I1524" s="8"/>
      <c r="J1524" s="2"/>
    </row>
    <row r="1525" spans="1:10" x14ac:dyDescent="0.25">
      <c r="A1525" s="8"/>
      <c r="B1525" s="8"/>
      <c r="C1525" s="8"/>
      <c r="D1525" s="8"/>
      <c r="E1525" s="8"/>
      <c r="F1525" s="43"/>
      <c r="G1525" s="8"/>
      <c r="H1525" s="29"/>
      <c r="I1525" s="8"/>
      <c r="J1525" s="2"/>
    </row>
    <row r="1526" spans="1:10" x14ac:dyDescent="0.25">
      <c r="A1526" s="8"/>
      <c r="B1526" s="8"/>
      <c r="C1526" s="8"/>
      <c r="D1526" s="8"/>
      <c r="E1526" s="8"/>
      <c r="F1526" s="43"/>
      <c r="G1526" s="8"/>
      <c r="H1526" s="29"/>
      <c r="I1526" s="8"/>
      <c r="J1526" s="2"/>
    </row>
    <row r="1527" spans="1:10" x14ac:dyDescent="0.25">
      <c r="A1527" s="8"/>
      <c r="B1527" s="8"/>
      <c r="C1527" s="8"/>
      <c r="D1527" s="8"/>
      <c r="E1527" s="8"/>
      <c r="F1527" s="43"/>
      <c r="G1527" s="8"/>
      <c r="H1527" s="29"/>
      <c r="I1527" s="8"/>
      <c r="J1527" s="2"/>
    </row>
    <row r="1528" spans="1:10" x14ac:dyDescent="0.25">
      <c r="A1528" s="8"/>
      <c r="B1528" s="8"/>
      <c r="C1528" s="8"/>
      <c r="D1528" s="8"/>
      <c r="E1528" s="8"/>
      <c r="F1528" s="43"/>
      <c r="G1528" s="8"/>
      <c r="H1528" s="29"/>
      <c r="I1528" s="8"/>
      <c r="J1528" s="2"/>
    </row>
    <row r="1529" spans="1:10" x14ac:dyDescent="0.25">
      <c r="A1529" s="8"/>
      <c r="B1529" s="8"/>
      <c r="C1529" s="8"/>
      <c r="D1529" s="8"/>
      <c r="E1529" s="8"/>
      <c r="F1529" s="43"/>
      <c r="G1529" s="8"/>
      <c r="H1529" s="29"/>
      <c r="I1529" s="8"/>
      <c r="J1529" s="2"/>
    </row>
    <row r="1530" spans="1:10" x14ac:dyDescent="0.25">
      <c r="A1530" s="8"/>
      <c r="B1530" s="8"/>
      <c r="C1530" s="8"/>
      <c r="D1530" s="8"/>
      <c r="E1530" s="8"/>
      <c r="F1530" s="43"/>
      <c r="G1530" s="8"/>
      <c r="H1530" s="29"/>
      <c r="I1530" s="8"/>
      <c r="J1530" s="2"/>
    </row>
    <row r="1531" spans="1:10" x14ac:dyDescent="0.25">
      <c r="A1531" s="8"/>
      <c r="B1531" s="8"/>
      <c r="C1531" s="8"/>
      <c r="D1531" s="8"/>
      <c r="E1531" s="8"/>
      <c r="F1531" s="43"/>
      <c r="G1531" s="8"/>
      <c r="H1531" s="29"/>
      <c r="I1531" s="8"/>
      <c r="J1531" s="2"/>
    </row>
    <row r="1532" spans="1:10" x14ac:dyDescent="0.25">
      <c r="A1532" s="7"/>
      <c r="B1532" s="7"/>
      <c r="C1532" s="7"/>
      <c r="D1532" s="7"/>
      <c r="E1532" s="7"/>
      <c r="F1532" s="44"/>
      <c r="G1532" s="7"/>
      <c r="H1532" s="30"/>
      <c r="I1532" s="7"/>
      <c r="J1532" s="2"/>
    </row>
    <row r="1533" spans="1:10" x14ac:dyDescent="0.25">
      <c r="A1533" s="7"/>
      <c r="B1533" s="7"/>
      <c r="C1533" s="7"/>
      <c r="D1533" s="7"/>
      <c r="E1533" s="7"/>
      <c r="F1533" s="44"/>
      <c r="G1533" s="7"/>
      <c r="H1533" s="30"/>
      <c r="I1533" s="7"/>
      <c r="J1533" s="2"/>
    </row>
    <row r="1534" spans="1:10" x14ac:dyDescent="0.25">
      <c r="A1534" s="7"/>
      <c r="B1534" s="7"/>
      <c r="C1534" s="7"/>
      <c r="D1534" s="7"/>
      <c r="E1534" s="7"/>
      <c r="F1534" s="44"/>
      <c r="G1534" s="7"/>
      <c r="H1534" s="30"/>
      <c r="I1534" s="7"/>
      <c r="J1534" s="2"/>
    </row>
    <row r="1535" spans="1:10" x14ac:dyDescent="0.25">
      <c r="A1535" s="7"/>
      <c r="B1535" s="7"/>
      <c r="C1535" s="7"/>
      <c r="D1535" s="7"/>
      <c r="E1535" s="7"/>
      <c r="F1535" s="44"/>
      <c r="G1535" s="7"/>
      <c r="H1535" s="30"/>
      <c r="I1535" s="7"/>
      <c r="J1535" s="2"/>
    </row>
    <row r="1536" spans="1:10" x14ac:dyDescent="0.25">
      <c r="A1536" s="7"/>
      <c r="B1536" s="7"/>
      <c r="C1536" s="7"/>
      <c r="D1536" s="7"/>
      <c r="E1536" s="7"/>
      <c r="F1536" s="44"/>
      <c r="G1536" s="7"/>
      <c r="H1536" s="30"/>
      <c r="I1536" s="7"/>
      <c r="J1536" s="2"/>
    </row>
    <row r="1537" spans="1:10" x14ac:dyDescent="0.25">
      <c r="A1537" s="7"/>
      <c r="B1537" s="7"/>
      <c r="C1537" s="7"/>
      <c r="D1537" s="7"/>
      <c r="E1537" s="7"/>
      <c r="F1537" s="44"/>
      <c r="G1537" s="7"/>
      <c r="H1537" s="30"/>
      <c r="I1537" s="7"/>
      <c r="J1537" s="2"/>
    </row>
    <row r="1538" spans="1:10" x14ac:dyDescent="0.25">
      <c r="A1538" s="7"/>
      <c r="B1538" s="7"/>
      <c r="C1538" s="7"/>
      <c r="D1538" s="7"/>
      <c r="E1538" s="7"/>
      <c r="F1538" s="44"/>
      <c r="G1538" s="7"/>
      <c r="H1538" s="30"/>
      <c r="I1538" s="7"/>
      <c r="J1538" s="2"/>
    </row>
    <row r="1539" spans="1:10" x14ac:dyDescent="0.25">
      <c r="A1539" s="7"/>
      <c r="B1539" s="7"/>
      <c r="C1539" s="7"/>
      <c r="D1539" s="7"/>
      <c r="E1539" s="7"/>
      <c r="F1539" s="44"/>
      <c r="G1539" s="7"/>
      <c r="H1539" s="30"/>
      <c r="I1539" s="7"/>
      <c r="J1539" s="2"/>
    </row>
    <row r="1540" spans="1:10" x14ac:dyDescent="0.25">
      <c r="A1540" s="7"/>
      <c r="B1540" s="7"/>
      <c r="C1540" s="7"/>
      <c r="D1540" s="7"/>
      <c r="E1540" s="7"/>
      <c r="F1540" s="44"/>
      <c r="G1540" s="7"/>
      <c r="H1540" s="30"/>
      <c r="I1540" s="7"/>
      <c r="J1540" s="2"/>
    </row>
    <row r="1541" spans="1:10" x14ac:dyDescent="0.25">
      <c r="A1541" s="7"/>
      <c r="B1541" s="7"/>
      <c r="C1541" s="7"/>
      <c r="D1541" s="7"/>
      <c r="E1541" s="7"/>
      <c r="F1541" s="44"/>
      <c r="G1541" s="7"/>
      <c r="H1541" s="30"/>
      <c r="I1541" s="7"/>
      <c r="J1541" s="2"/>
    </row>
    <row r="1542" spans="1:10" x14ac:dyDescent="0.25">
      <c r="J1542" s="2"/>
    </row>
    <row r="1543" spans="1:10" x14ac:dyDescent="0.25">
      <c r="J1543" s="2"/>
    </row>
    <row r="1544" spans="1:10" x14ac:dyDescent="0.25">
      <c r="J1544" s="2"/>
    </row>
    <row r="1545" spans="1:10" x14ac:dyDescent="0.25">
      <c r="J1545" s="2"/>
    </row>
    <row r="1546" spans="1:10" x14ac:dyDescent="0.25">
      <c r="J1546" s="2"/>
    </row>
    <row r="1547" spans="1:10" x14ac:dyDescent="0.25">
      <c r="J1547" s="2"/>
    </row>
    <row r="1548" spans="1:10" x14ac:dyDescent="0.25">
      <c r="J1548" s="2"/>
    </row>
    <row r="1549" spans="1:10" x14ac:dyDescent="0.25">
      <c r="J1549" s="2"/>
    </row>
    <row r="1550" spans="1:10" x14ac:dyDescent="0.25">
      <c r="J1550" s="2"/>
    </row>
    <row r="1551" spans="1:10" x14ac:dyDescent="0.25">
      <c r="J1551" s="2"/>
    </row>
    <row r="1552" spans="1:10" x14ac:dyDescent="0.25">
      <c r="J1552" s="2"/>
    </row>
    <row r="1553" spans="10:10" x14ac:dyDescent="0.25">
      <c r="J1553" s="2"/>
    </row>
    <row r="1554" spans="10:10" x14ac:dyDescent="0.25">
      <c r="J1554" s="2"/>
    </row>
    <row r="1555" spans="10:10" x14ac:dyDescent="0.25">
      <c r="J1555" s="2"/>
    </row>
    <row r="1556" spans="10:10" x14ac:dyDescent="0.25">
      <c r="J1556" s="2"/>
    </row>
    <row r="1557" spans="10:10" x14ac:dyDescent="0.25">
      <c r="J1557" s="2"/>
    </row>
    <row r="1558" spans="10:10" x14ac:dyDescent="0.25">
      <c r="J1558" s="2"/>
    </row>
    <row r="1559" spans="10:10" x14ac:dyDescent="0.25">
      <c r="J1559" s="2"/>
    </row>
    <row r="1560" spans="10:10" x14ac:dyDescent="0.25">
      <c r="J1560" s="2"/>
    </row>
    <row r="1561" spans="10:10" x14ac:dyDescent="0.25">
      <c r="J1561" s="2"/>
    </row>
    <row r="1562" spans="10:10" x14ac:dyDescent="0.25">
      <c r="J1562" s="2"/>
    </row>
    <row r="1563" spans="10:10" x14ac:dyDescent="0.25">
      <c r="J1563" s="2"/>
    </row>
    <row r="1564" spans="10:10" x14ac:dyDescent="0.25">
      <c r="J1564" s="2"/>
    </row>
    <row r="1565" spans="10:10" x14ac:dyDescent="0.25">
      <c r="J1565" s="2"/>
    </row>
    <row r="1566" spans="10:10" x14ac:dyDescent="0.25">
      <c r="J1566" s="2"/>
    </row>
    <row r="1567" spans="10:10" x14ac:dyDescent="0.25">
      <c r="J1567" s="2"/>
    </row>
    <row r="1568" spans="10:10" x14ac:dyDescent="0.25">
      <c r="J1568" s="2"/>
    </row>
    <row r="1569" spans="10:10" x14ac:dyDescent="0.25">
      <c r="J1569" s="2"/>
    </row>
    <row r="1570" spans="10:10" x14ac:dyDescent="0.25">
      <c r="J1570" s="2"/>
    </row>
    <row r="1571" spans="10:10" x14ac:dyDescent="0.25">
      <c r="J1571" s="2"/>
    </row>
    <row r="1572" spans="10:10" x14ac:dyDescent="0.25">
      <c r="J1572" s="2"/>
    </row>
    <row r="1573" spans="10:10" x14ac:dyDescent="0.25">
      <c r="J1573" s="2"/>
    </row>
    <row r="1574" spans="10:10" x14ac:dyDescent="0.25">
      <c r="J1574" s="2"/>
    </row>
    <row r="1575" spans="10:10" x14ac:dyDescent="0.25">
      <c r="J1575" s="2"/>
    </row>
    <row r="1576" spans="10:10" x14ac:dyDescent="0.25">
      <c r="J1576" s="2"/>
    </row>
    <row r="1577" spans="10:10" x14ac:dyDescent="0.25">
      <c r="J1577" s="2"/>
    </row>
    <row r="1578" spans="10:10" x14ac:dyDescent="0.25">
      <c r="J1578" s="2"/>
    </row>
    <row r="1579" spans="10:10" x14ac:dyDescent="0.25">
      <c r="J1579" s="2"/>
    </row>
    <row r="1580" spans="10:10" x14ac:dyDescent="0.25">
      <c r="J1580" s="2"/>
    </row>
    <row r="1581" spans="10:10" x14ac:dyDescent="0.25">
      <c r="J1581" s="2"/>
    </row>
    <row r="1582" spans="10:10" x14ac:dyDescent="0.25">
      <c r="J1582" s="2"/>
    </row>
    <row r="1583" spans="10:10" x14ac:dyDescent="0.25">
      <c r="J1583" s="2"/>
    </row>
    <row r="1584" spans="10:10" x14ac:dyDescent="0.25">
      <c r="J1584" s="2"/>
    </row>
    <row r="1585" spans="10:10" x14ac:dyDescent="0.25">
      <c r="J1585" s="2"/>
    </row>
    <row r="1586" spans="10:10" x14ac:dyDescent="0.25">
      <c r="J1586" s="2"/>
    </row>
    <row r="1587" spans="10:10" x14ac:dyDescent="0.25">
      <c r="J1587" s="2"/>
    </row>
    <row r="1588" spans="10:10" x14ac:dyDescent="0.25">
      <c r="J1588" s="2"/>
    </row>
    <row r="1589" spans="10:10" x14ac:dyDescent="0.25">
      <c r="J1589" s="2"/>
    </row>
    <row r="1590" spans="10:10" x14ac:dyDescent="0.25">
      <c r="J1590" s="2"/>
    </row>
    <row r="1591" spans="10:10" x14ac:dyDescent="0.25">
      <c r="J1591" s="2"/>
    </row>
  </sheetData>
  <mergeCells count="113">
    <mergeCell ref="B197:C197"/>
    <mergeCell ref="B302:C302"/>
    <mergeCell ref="B285:C285"/>
    <mergeCell ref="B202:C202"/>
    <mergeCell ref="B203:C203"/>
    <mergeCell ref="B348:I348"/>
    <mergeCell ref="D359:H359"/>
    <mergeCell ref="B194:C194"/>
    <mergeCell ref="A117:I117"/>
    <mergeCell ref="B200:C200"/>
    <mergeCell ref="B198:C198"/>
    <mergeCell ref="B199:C199"/>
    <mergeCell ref="B201:C201"/>
    <mergeCell ref="B204:C204"/>
    <mergeCell ref="B333:C333"/>
    <mergeCell ref="B334:C334"/>
    <mergeCell ref="B335:C335"/>
    <mergeCell ref="B301:C301"/>
    <mergeCell ref="B242:C242"/>
    <mergeCell ref="B205:C205"/>
    <mergeCell ref="B286:C286"/>
    <mergeCell ref="B287:C287"/>
    <mergeCell ref="A188:I188"/>
    <mergeCell ref="A177:I177"/>
    <mergeCell ref="B164:C164"/>
    <mergeCell ref="B166:C166"/>
    <mergeCell ref="B169:C169"/>
    <mergeCell ref="B170:C170"/>
    <mergeCell ref="B182:C182"/>
    <mergeCell ref="B187:C187"/>
    <mergeCell ref="B161:C161"/>
    <mergeCell ref="B163:C163"/>
    <mergeCell ref="B288:C288"/>
    <mergeCell ref="B300:C300"/>
    <mergeCell ref="B291:I291"/>
    <mergeCell ref="B238:C238"/>
    <mergeCell ref="B248:C248"/>
    <mergeCell ref="B247:C247"/>
    <mergeCell ref="B258:C258"/>
    <mergeCell ref="B259:C259"/>
    <mergeCell ref="B260:C260"/>
    <mergeCell ref="B261:C261"/>
    <mergeCell ref="B262:C262"/>
    <mergeCell ref="B263:C263"/>
    <mergeCell ref="B282:C282"/>
    <mergeCell ref="A2:D2"/>
    <mergeCell ref="B28:I28"/>
    <mergeCell ref="D69:H69"/>
    <mergeCell ref="A29:I29"/>
    <mergeCell ref="A48:I48"/>
    <mergeCell ref="A57:I57"/>
    <mergeCell ref="D26:H26"/>
    <mergeCell ref="A3:D3"/>
    <mergeCell ref="A8:I8"/>
    <mergeCell ref="B12:I12"/>
    <mergeCell ref="G9:H9"/>
    <mergeCell ref="A6:D6"/>
    <mergeCell ref="A7:I7"/>
    <mergeCell ref="F9:F10"/>
    <mergeCell ref="B9:B10"/>
    <mergeCell ref="A67:I67"/>
    <mergeCell ref="A9:A10"/>
    <mergeCell ref="I9:I10"/>
    <mergeCell ref="C9:C10"/>
    <mergeCell ref="B13:C13"/>
    <mergeCell ref="A41:I41"/>
    <mergeCell ref="D9:D10"/>
    <mergeCell ref="E9:E10"/>
    <mergeCell ref="D365:H365"/>
    <mergeCell ref="D363:H363"/>
    <mergeCell ref="B361:I361"/>
    <mergeCell ref="B362:C362"/>
    <mergeCell ref="D211:H211"/>
    <mergeCell ref="B213:I213"/>
    <mergeCell ref="D289:H289"/>
    <mergeCell ref="D305:H305"/>
    <mergeCell ref="B307:I307"/>
    <mergeCell ref="D319:H319"/>
    <mergeCell ref="B257:C257"/>
    <mergeCell ref="B281:C281"/>
    <mergeCell ref="B303:C303"/>
    <mergeCell ref="B283:C283"/>
    <mergeCell ref="B284:C284"/>
    <mergeCell ref="B338:I338"/>
    <mergeCell ref="D346:H346"/>
    <mergeCell ref="B253:C253"/>
    <mergeCell ref="B321:I321"/>
    <mergeCell ref="D336:H336"/>
    <mergeCell ref="B329:C329"/>
    <mergeCell ref="B330:C330"/>
    <mergeCell ref="B331:C331"/>
    <mergeCell ref="B332:C332"/>
    <mergeCell ref="B71:I71"/>
    <mergeCell ref="D77:H77"/>
    <mergeCell ref="B79:I79"/>
    <mergeCell ref="A150:I150"/>
    <mergeCell ref="B116:I116"/>
    <mergeCell ref="D103:H103"/>
    <mergeCell ref="B111:I111"/>
    <mergeCell ref="D114:H114"/>
    <mergeCell ref="B94:I94"/>
    <mergeCell ref="B86:C86"/>
    <mergeCell ref="D92:H92"/>
    <mergeCell ref="B89:C89"/>
    <mergeCell ref="B105:I105"/>
    <mergeCell ref="D109:H109"/>
    <mergeCell ref="B131:C131"/>
    <mergeCell ref="B132:C132"/>
    <mergeCell ref="B133:C133"/>
    <mergeCell ref="B134:C134"/>
    <mergeCell ref="B135:C135"/>
    <mergeCell ref="B139:C139"/>
    <mergeCell ref="B146:C146"/>
  </mergeCells>
  <phoneticPr fontId="57" type="noConversion"/>
  <printOptions horizontalCentered="1" verticalCentered="1"/>
  <pageMargins left="0.51181102362204722" right="0.51181102362204722" top="0.78740157480314965" bottom="1.1811023622047245" header="0.31496062992125984" footer="0.31496062992125984"/>
  <pageSetup paperSize="9" scale="75" fitToHeight="100" orientation="landscape" r:id="rId1"/>
  <headerFooter>
    <oddHeader>&amp;C&amp;G</oddHeader>
    <oddFooter>&amp;C&amp;G</oddFooter>
  </headerFooter>
  <rowBreaks count="1" manualBreakCount="1">
    <brk id="78" max="8"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73"/>
  <sheetViews>
    <sheetView tabSelected="1" view="pageBreakPreview" topLeftCell="A4" zoomScaleNormal="100" zoomScaleSheetLayoutView="100" workbookViewId="0">
      <selection activeCell="D66" sqref="D66"/>
    </sheetView>
  </sheetViews>
  <sheetFormatPr defaultRowHeight="15" x14ac:dyDescent="0.25"/>
  <cols>
    <col min="1" max="1" width="6" bestFit="1" customWidth="1"/>
    <col min="2" max="2" width="10.28515625" bestFit="1" customWidth="1"/>
    <col min="3" max="3" width="8.5703125" customWidth="1"/>
    <col min="4" max="4" width="73.28515625" customWidth="1"/>
    <col min="5" max="5" width="9" bestFit="1" customWidth="1"/>
    <col min="6" max="6" width="17.140625" bestFit="1" customWidth="1"/>
    <col min="7" max="9" width="12.28515625" customWidth="1"/>
    <col min="10" max="10" width="14.7109375" style="45" bestFit="1" customWidth="1"/>
    <col min="11" max="11" width="15.28515625" bestFit="1" customWidth="1"/>
  </cols>
  <sheetData>
    <row r="1" spans="1:12" x14ac:dyDescent="0.25">
      <c r="A1" s="166" t="str">
        <f>'RESUMO DO ORÇAMENTO'!A1:B1</f>
        <v>OBRA: HOSPITAL VETERINÁRIO CENTRO DE REABILITAÇÃO DE ANIMAIS SILVESTRES - CRAS</v>
      </c>
      <c r="B1" s="71"/>
      <c r="C1" s="71"/>
      <c r="D1" s="71"/>
      <c r="E1" s="166" t="s">
        <v>25823</v>
      </c>
      <c r="F1" s="104"/>
      <c r="G1" s="104"/>
      <c r="H1" s="104"/>
      <c r="I1" s="104"/>
      <c r="J1" s="166"/>
      <c r="K1" s="2"/>
    </row>
    <row r="2" spans="1:12" x14ac:dyDescent="0.25">
      <c r="A2" s="562" t="str">
        <f>'RESUMO DO ORÇAMENTO'!A2:B2</f>
        <v>MUNICÍPIO: CUIABÁ - MT</v>
      </c>
      <c r="B2" s="532"/>
      <c r="C2" s="532"/>
      <c r="D2" s="563"/>
      <c r="E2" s="104" t="s">
        <v>26801</v>
      </c>
      <c r="F2" s="254"/>
      <c r="G2" s="254"/>
      <c r="H2" s="254"/>
      <c r="I2" s="254"/>
      <c r="J2" s="499"/>
      <c r="K2" s="2"/>
    </row>
    <row r="3" spans="1:12" x14ac:dyDescent="0.25">
      <c r="A3" s="567" t="str">
        <f>'RESUMO DO ORÇAMENTO'!A3:B3</f>
        <v>ENDEREÇO: RUA DE ACESSO AO INPE (ATRAS DA ASSOFT) , BAIRRO JARDIM VITÓRIA</v>
      </c>
      <c r="B3" s="567"/>
      <c r="C3" s="567"/>
      <c r="D3" s="567"/>
      <c r="E3" s="104" t="s">
        <v>26800</v>
      </c>
      <c r="F3" s="254"/>
      <c r="G3" s="254"/>
      <c r="H3" s="254"/>
      <c r="I3" s="254"/>
      <c r="J3" s="500"/>
      <c r="K3" s="2"/>
    </row>
    <row r="4" spans="1:12" x14ac:dyDescent="0.25">
      <c r="A4" s="272" t="s">
        <v>25826</v>
      </c>
      <c r="B4" s="272"/>
      <c r="C4" s="273"/>
      <c r="D4" s="273"/>
      <c r="E4" s="104" t="str">
        <f>'RESUMO DO ORÇAMENTO'!C6</f>
        <v>DATA DE ELABORAÇÃO: 07/04/2022</v>
      </c>
      <c r="F4" s="254"/>
      <c r="G4" s="254"/>
      <c r="H4" s="254"/>
      <c r="I4" s="254"/>
      <c r="J4" s="500"/>
      <c r="K4" s="2"/>
    </row>
    <row r="5" spans="1:12" x14ac:dyDescent="0.25">
      <c r="A5" s="483" t="str">
        <f>'RESUMO DO ORÇAMENTO'!A5</f>
        <v>RESPONSÁVEL TÉCNICO: ENGº CIVIL RAUL YAMAMURA FREITAS</v>
      </c>
      <c r="B5" s="483"/>
      <c r="C5" s="479"/>
      <c r="D5" s="479"/>
      <c r="E5" s="197" t="str">
        <f>'RESUMO DO ORÇAMENTO'!A7</f>
        <v>REVISÃO: 04</v>
      </c>
      <c r="F5" s="454"/>
      <c r="G5" s="454"/>
      <c r="H5" s="454"/>
      <c r="I5" s="454"/>
      <c r="J5" s="501"/>
      <c r="K5" s="2"/>
    </row>
    <row r="6" spans="1:12" x14ac:dyDescent="0.25">
      <c r="A6" s="573" t="s">
        <v>25827</v>
      </c>
      <c r="B6" s="574"/>
      <c r="C6" s="574"/>
      <c r="D6" s="575"/>
      <c r="E6" s="104"/>
      <c r="F6" s="254"/>
      <c r="G6" s="254"/>
      <c r="H6" s="254"/>
      <c r="I6" s="254"/>
      <c r="J6" s="499"/>
      <c r="L6" s="2"/>
    </row>
    <row r="7" spans="1:12" ht="15.75" thickBot="1" x14ac:dyDescent="0.3">
      <c r="A7" s="576" t="str">
        <f>'RESUMO DO ORÇAMENTO'!A8:B8</f>
        <v>BOLETIM DE REFERÊNCIA: SINAPI FEVEREIRO 2022 - SEM DESONERAÇÃO</v>
      </c>
      <c r="B7" s="577"/>
      <c r="C7" s="577"/>
      <c r="D7" s="577"/>
      <c r="E7" s="577"/>
      <c r="F7" s="577"/>
      <c r="G7" s="577"/>
      <c r="H7" s="577"/>
      <c r="I7" s="577"/>
      <c r="J7" s="578"/>
      <c r="K7" s="2"/>
    </row>
    <row r="8" spans="1:12" ht="15.75" thickBot="1" x14ac:dyDescent="0.3">
      <c r="A8" s="568" t="s">
        <v>26930</v>
      </c>
      <c r="B8" s="569"/>
      <c r="C8" s="569"/>
      <c r="D8" s="569"/>
      <c r="E8" s="569"/>
      <c r="F8" s="569"/>
      <c r="G8" s="569"/>
      <c r="H8" s="569"/>
      <c r="I8" s="569"/>
      <c r="J8" s="570"/>
      <c r="K8" s="32"/>
    </row>
    <row r="9" spans="1:12" s="1" customFormat="1" ht="15" customHeight="1" x14ac:dyDescent="0.2">
      <c r="A9" s="581" t="s">
        <v>25829</v>
      </c>
      <c r="B9" s="579" t="s">
        <v>25830</v>
      </c>
      <c r="C9" s="585" t="s">
        <v>25831</v>
      </c>
      <c r="D9" s="579" t="s">
        <v>25832</v>
      </c>
      <c r="E9" s="590" t="s">
        <v>25833</v>
      </c>
      <c r="F9" s="480"/>
      <c r="G9" s="480"/>
      <c r="H9" s="480"/>
      <c r="I9" s="480"/>
      <c r="J9" s="579" t="s">
        <v>25834</v>
      </c>
      <c r="K9" s="33"/>
      <c r="L9" s="122"/>
    </row>
    <row r="10" spans="1:12" s="1" customFormat="1" ht="15" customHeight="1" thickBot="1" x14ac:dyDescent="0.25">
      <c r="A10" s="582"/>
      <c r="B10" s="580"/>
      <c r="C10" s="586"/>
      <c r="D10" s="580"/>
      <c r="E10" s="591"/>
      <c r="F10" s="481"/>
      <c r="G10" s="481"/>
      <c r="H10" s="481"/>
      <c r="I10" s="481"/>
      <c r="J10" s="580"/>
      <c r="K10" s="33"/>
      <c r="L10" s="122"/>
    </row>
    <row r="11" spans="1:12" s="1" customFormat="1" ht="15" customHeight="1" thickBot="1" x14ac:dyDescent="0.25">
      <c r="A11" s="258"/>
      <c r="B11" s="13"/>
      <c r="C11" s="13"/>
      <c r="D11" s="13"/>
      <c r="E11" s="14"/>
      <c r="F11" s="14"/>
      <c r="G11" s="14"/>
      <c r="H11" s="14"/>
      <c r="I11" s="14"/>
      <c r="J11" s="259"/>
      <c r="K11" s="13"/>
      <c r="L11" s="122"/>
    </row>
    <row r="12" spans="1:12" s="1" customFormat="1" ht="15" customHeight="1" thickBot="1" x14ac:dyDescent="0.25">
      <c r="A12" s="260">
        <v>1</v>
      </c>
      <c r="B12" s="521" t="s">
        <v>25839</v>
      </c>
      <c r="C12" s="522"/>
      <c r="D12" s="522"/>
      <c r="E12" s="522"/>
      <c r="F12" s="522"/>
      <c r="G12" s="522"/>
      <c r="H12" s="522"/>
      <c r="I12" s="522"/>
      <c r="J12" s="538"/>
      <c r="K12" s="35"/>
      <c r="L12" s="122"/>
    </row>
    <row r="13" spans="1:12" ht="15.75" thickBot="1" x14ac:dyDescent="0.3">
      <c r="A13" s="18" t="s">
        <v>25840</v>
      </c>
      <c r="B13" s="587" t="str">
        <f>'COMPOSIÇÃO UNITÁRIA'!C10</f>
        <v>CPU 01</v>
      </c>
      <c r="C13" s="588"/>
      <c r="D13" s="15" t="str">
        <f>'COMPOSIÇÃO UNITÁRIA'!D10</f>
        <v>PLACA DE OBRA EM CHAPA DE ACO GALVANIZADO</v>
      </c>
      <c r="E13" s="478" t="str">
        <f>'COMPOSIÇÃO UNITÁRIA'!E10</f>
        <v>M²</v>
      </c>
      <c r="F13" s="587" t="s">
        <v>26805</v>
      </c>
      <c r="G13" s="747"/>
      <c r="H13" s="747"/>
      <c r="I13" s="588"/>
      <c r="J13" s="38">
        <f>5*2.5</f>
        <v>12.5</v>
      </c>
      <c r="L13" s="12"/>
    </row>
    <row r="14" spans="1:12" ht="26.25" thickBot="1" x14ac:dyDescent="0.3">
      <c r="A14" s="18" t="s">
        <v>25841</v>
      </c>
      <c r="B14" s="478">
        <v>93208</v>
      </c>
      <c r="C14" s="478" t="s">
        <v>25842</v>
      </c>
      <c r="D14" s="15" t="str">
        <f>VLOOKUP(B14,SERV.N.DESON!A:E,2,FALSE)</f>
        <v>EXECUÇÃO DE ALMOXARIFADO EM CANTEIRO DE OBRA EM CHAPA DE MADEIRA COMPENSADA, INCLUSO PRATELEIRAS. AF_02/2016</v>
      </c>
      <c r="E14" s="185" t="str">
        <f>VLOOKUP(B14,SERV.N.DESON!A:E,3,FALSE)</f>
        <v>M2</v>
      </c>
      <c r="F14" s="587" t="s">
        <v>26806</v>
      </c>
      <c r="G14" s="747"/>
      <c r="H14" s="747"/>
      <c r="I14" s="588"/>
      <c r="J14" s="38">
        <v>21</v>
      </c>
      <c r="L14" s="12"/>
    </row>
    <row r="15" spans="1:12" ht="25.5" x14ac:dyDescent="0.25">
      <c r="A15" s="18" t="s">
        <v>25843</v>
      </c>
      <c r="B15" s="478">
        <v>93212</v>
      </c>
      <c r="C15" s="478" t="s">
        <v>25842</v>
      </c>
      <c r="D15" s="15" t="str">
        <f>VLOOKUP(B15,SERV.N.DESON!A:E,2,FALSE)</f>
        <v>EXECUÇÃO DE SANITÁRIO E VESTIÁRIO EM CANTEIRO DE OBRA EM CHAPA DE MADEIRA COMPENSADA, NÃO INCLUSO MOBILIÁRIO. AF_02/2016</v>
      </c>
      <c r="E15" s="185" t="str">
        <f>VLOOKUP(B15,SERV.N.DESON!A:E,3,FALSE)</f>
        <v>M2</v>
      </c>
      <c r="F15" s="587" t="s">
        <v>26807</v>
      </c>
      <c r="G15" s="747"/>
      <c r="H15" s="747"/>
      <c r="I15" s="588"/>
      <c r="J15" s="38">
        <v>12</v>
      </c>
      <c r="L15" s="12"/>
    </row>
    <row r="16" spans="1:12" ht="25.5" x14ac:dyDescent="0.25">
      <c r="A16" s="18" t="s">
        <v>25844</v>
      </c>
      <c r="B16" s="478">
        <v>93214</v>
      </c>
      <c r="C16" s="478" t="s">
        <v>25842</v>
      </c>
      <c r="D16" s="15" t="str">
        <f>VLOOKUP(B16,SERV.N.DESON!A:E,2,FALSE)</f>
        <v>EXECUÇÃO DE RESERVATÓRIO ELEVADO DE ÁGUA (1000 LITROS) EM CANTEIRO DE OBRA, APOIADO EM ESTRUTURA DE MADEIRA. AF_02/2016</v>
      </c>
      <c r="E16" s="185" t="str">
        <f>VLOOKUP(B16,SERV.N.DESON!A:E,3,FALSE)</f>
        <v>UN</v>
      </c>
      <c r="F16" s="743" t="s">
        <v>26802</v>
      </c>
      <c r="G16" s="744"/>
      <c r="H16" s="744"/>
      <c r="I16" s="745"/>
      <c r="J16" s="38">
        <v>1</v>
      </c>
      <c r="L16" s="12"/>
    </row>
    <row r="17" spans="1:13" ht="25.5" x14ac:dyDescent="0.25">
      <c r="A17" s="18" t="s">
        <v>25845</v>
      </c>
      <c r="B17" s="478">
        <v>99059</v>
      </c>
      <c r="C17" s="478" t="s">
        <v>25842</v>
      </c>
      <c r="D17" s="15" t="str">
        <f>VLOOKUP(B17,SERV.N.DESON!A:E,2,FALSE)</f>
        <v>LOCACAO CONVENCIONAL DE OBRA, UTILIZANDO GABARITO DE TÁBUAS CORRIDAS PONTALETADAS A CADA 2,00M -  2 UTILIZAÇÕES. AF_10/2018</v>
      </c>
      <c r="E17" s="185" t="str">
        <f>VLOOKUP(B17,SERV.N.DESON!A:E,3,FALSE)</f>
        <v>M</v>
      </c>
      <c r="F17" s="743" t="s">
        <v>26802</v>
      </c>
      <c r="G17" s="744"/>
      <c r="H17" s="744"/>
      <c r="I17" s="745"/>
      <c r="J17" s="38">
        <v>327.76</v>
      </c>
      <c r="L17" s="12"/>
    </row>
    <row r="18" spans="1:13" ht="38.25" x14ac:dyDescent="0.25">
      <c r="A18" s="18" t="s">
        <v>25846</v>
      </c>
      <c r="B18" s="478">
        <v>101530</v>
      </c>
      <c r="C18" s="478" t="s">
        <v>25842</v>
      </c>
      <c r="D18" s="15" t="str">
        <f>VLOOKUP(B18,SERV.N.DESON!A:E,2,FALSE)</f>
        <v>ENTRADA DE ENERGIA ELÉTRICA, SUBTERRÂNEA, TRIFÁSICA, COM CAIXA DE SOBREPOR, CABO DE 16 MM2 E DISJUNTOR DIN 50A (NÃO INCLUSA MURETA DE ALVENARIA). AF_07/2020_P</v>
      </c>
      <c r="E18" s="185" t="str">
        <f>VLOOKUP(B18,SERV.N.DESON!A:E,3,FALSE)</f>
        <v>UN</v>
      </c>
      <c r="F18" s="743" t="s">
        <v>26802</v>
      </c>
      <c r="G18" s="744"/>
      <c r="H18" s="744"/>
      <c r="I18" s="745"/>
      <c r="J18" s="38">
        <v>1</v>
      </c>
      <c r="L18" s="12"/>
    </row>
    <row r="19" spans="1:13" ht="38.25" x14ac:dyDescent="0.25">
      <c r="A19" s="18" t="s">
        <v>25847</v>
      </c>
      <c r="B19" s="478">
        <v>95635</v>
      </c>
      <c r="C19" s="478" t="s">
        <v>25842</v>
      </c>
      <c r="D19" s="15" t="str">
        <f>VLOOKUP(B19,SERV.N.DESON!A:E,2,FALSE)</f>
        <v>KIT CAVALETE PARA MEDIÇÃO DE ÁGUA - ENTRADA PRINCIPAL, EM PVC SOLDÁVEL DN 25 (¾")   FORNECIMENTO E INSTALAÇÃO (EXCLUSIVE HIDRÔMETRO). AF_11/2016</v>
      </c>
      <c r="E19" s="185" t="str">
        <f>VLOOKUP(B19,SERV.N.DESON!A:E,3,FALSE)</f>
        <v>UN</v>
      </c>
      <c r="F19" s="743" t="s">
        <v>26802</v>
      </c>
      <c r="G19" s="744"/>
      <c r="H19" s="744"/>
      <c r="I19" s="745"/>
      <c r="J19" s="38">
        <v>1</v>
      </c>
      <c r="L19" s="12"/>
    </row>
    <row r="20" spans="1:13" ht="25.5" x14ac:dyDescent="0.25">
      <c r="A20" s="18" t="s">
        <v>25848</v>
      </c>
      <c r="B20" s="478">
        <v>95675</v>
      </c>
      <c r="C20" s="478" t="s">
        <v>25842</v>
      </c>
      <c r="D20" s="15" t="str">
        <f>VLOOKUP(B20,SERV.N.DESON!A:E,2,FALSE)</f>
        <v>HIDRÔMETRO DN 25 (¾ ), 5,0 M³/H FORNECIMENTO E INSTALAÇÃO. AF_11/2016</v>
      </c>
      <c r="E20" s="185" t="str">
        <f>VLOOKUP(B20,SERV.N.DESON!A:E,3,FALSE)</f>
        <v>UN</v>
      </c>
      <c r="F20" s="743" t="s">
        <v>26802</v>
      </c>
      <c r="G20" s="744"/>
      <c r="H20" s="744"/>
      <c r="I20" s="745"/>
      <c r="J20" s="38">
        <v>1</v>
      </c>
      <c r="L20" s="12"/>
    </row>
    <row r="21" spans="1:13" x14ac:dyDescent="0.25">
      <c r="A21" s="18" t="s">
        <v>25849</v>
      </c>
      <c r="B21" s="478">
        <v>98459</v>
      </c>
      <c r="C21" s="478" t="s">
        <v>25842</v>
      </c>
      <c r="D21" s="15" t="str">
        <f>VLOOKUP(B21,SERV.N.DESON!A:E,2,FALSE)</f>
        <v>TAPUME COM TELHA METÁLICA. AF_05/2018</v>
      </c>
      <c r="E21" s="185" t="str">
        <f>VLOOKUP(B21,SERV.N.DESON!A:E,3,FALSE)</f>
        <v>M2</v>
      </c>
      <c r="F21" s="748" t="s">
        <v>26803</v>
      </c>
      <c r="G21" s="749"/>
      <c r="H21" s="749"/>
      <c r="I21" s="750"/>
      <c r="J21" s="38">
        <f>7.5*3.5</f>
        <v>26.25</v>
      </c>
      <c r="L21" s="12"/>
    </row>
    <row r="22" spans="1:13" x14ac:dyDescent="0.25">
      <c r="A22" s="18" t="s">
        <v>25850</v>
      </c>
      <c r="B22" s="478">
        <v>100575</v>
      </c>
      <c r="C22" s="478" t="s">
        <v>25842</v>
      </c>
      <c r="D22" s="15" t="str">
        <f>VLOOKUP(B22,SERV.N.DESON!A:E,2,FALSE)</f>
        <v>REGULARIZAÇÃO DE SUPERFÍCIES COM MOTONIVELADORA. AF_11/2019</v>
      </c>
      <c r="E22" s="185" t="str">
        <f>VLOOKUP(B22,SERV.N.DESON!A:E,3,FALSE)</f>
        <v>M2</v>
      </c>
      <c r="F22" s="743" t="s">
        <v>26802</v>
      </c>
      <c r="G22" s="744"/>
      <c r="H22" s="744"/>
      <c r="I22" s="745"/>
      <c r="J22" s="38">
        <f>L22-M22</f>
        <v>39655.040000000001</v>
      </c>
      <c r="L22" s="12">
        <v>42734</v>
      </c>
      <c r="M22">
        <v>3078.96</v>
      </c>
    </row>
    <row r="23" spans="1:13" ht="38.25" x14ac:dyDescent="0.25">
      <c r="A23" s="18" t="s">
        <v>26649</v>
      </c>
      <c r="B23" s="478">
        <v>98525</v>
      </c>
      <c r="C23" s="478" t="s">
        <v>25842</v>
      </c>
      <c r="D23" s="15" t="str">
        <f>VLOOKUP(B23,SERV.N.DESON!A:E,2,FALSE)</f>
        <v>LIMPEZA MECANIZADA DE CAMADA VEGETAL, VEGETAÇÃO E PEQUENAS ÁRVORES (DIÂMETRO DE TRONCO MENOR QUE 0,20 M), COM TRATOR DE ESTEIRAS.AF_05/2018</v>
      </c>
      <c r="E23" s="185" t="str">
        <f>VLOOKUP(B23,SERV.N.DESON!A:E,3,FALSE)</f>
        <v>M2</v>
      </c>
      <c r="F23" s="743" t="s">
        <v>26802</v>
      </c>
      <c r="G23" s="744"/>
      <c r="H23" s="744"/>
      <c r="I23" s="745"/>
      <c r="J23" s="38">
        <f>L23-M23</f>
        <v>39655.040000000001</v>
      </c>
      <c r="L23" s="12">
        <v>42734</v>
      </c>
      <c r="M23">
        <v>3078.96</v>
      </c>
    </row>
    <row r="24" spans="1:13" ht="25.5" x14ac:dyDescent="0.25">
      <c r="A24" s="18" t="s">
        <v>26671</v>
      </c>
      <c r="B24" s="469">
        <v>98529</v>
      </c>
      <c r="C24" s="469" t="s">
        <v>25842</v>
      </c>
      <c r="D24" s="470" t="str">
        <f>VLOOKUP(B24,SERV.N.DESON!A:E,2,FALSE)</f>
        <v>CORTE RASO E RECORTE DE ÁRVORE COM DIÂMETRO DE TRONCO MAIOR OU IGUAL A 0,20 M E MENOR QUE 0,40 M.AF_05/2018</v>
      </c>
      <c r="E24" s="471" t="str">
        <f>VLOOKUP(B24,SERV.N.DESON!A:E,3,FALSE)</f>
        <v>UN</v>
      </c>
      <c r="F24" s="754" t="s">
        <v>26802</v>
      </c>
      <c r="G24" s="755"/>
      <c r="H24" s="755"/>
      <c r="I24" s="756"/>
      <c r="J24" s="193">
        <v>430</v>
      </c>
      <c r="L24" s="12"/>
    </row>
    <row r="25" spans="1:13" ht="25.5" x14ac:dyDescent="0.25">
      <c r="A25" s="18" t="s">
        <v>26686</v>
      </c>
      <c r="B25" s="478">
        <v>101114</v>
      </c>
      <c r="C25" s="478" t="s">
        <v>25842</v>
      </c>
      <c r="D25" s="15" t="str">
        <f>VLOOKUP(B25,SERV.N.DESON!A:E,2,FALSE)</f>
        <v>ESCAVAÇÃO HORIZONTAL EM SOLO DE 1A CATEGORIA COM TRATOR DE ESTEIRAS (100HP/LÂMINA: 2,19M3). AF_07/2020</v>
      </c>
      <c r="E25" s="185" t="str">
        <f>VLOOKUP(B25,SERV.N.DESON!A:E,3,FALSE)</f>
        <v>M3</v>
      </c>
      <c r="F25" s="743" t="s">
        <v>26802</v>
      </c>
      <c r="G25" s="744"/>
      <c r="H25" s="744"/>
      <c r="I25" s="745"/>
      <c r="J25" s="38">
        <v>51650.720000000001</v>
      </c>
      <c r="L25" s="12"/>
    </row>
    <row r="26" spans="1:13" ht="15" customHeight="1" x14ac:dyDescent="0.25">
      <c r="A26" s="156"/>
      <c r="B26" s="157"/>
      <c r="C26" s="157"/>
      <c r="D26" s="539" t="s">
        <v>25851</v>
      </c>
      <c r="E26" s="539"/>
      <c r="F26" s="539"/>
      <c r="G26" s="539"/>
      <c r="H26" s="539"/>
      <c r="I26" s="539"/>
      <c r="J26" s="540"/>
    </row>
    <row r="27" spans="1:13" ht="15" customHeight="1" thickBot="1" x14ac:dyDescent="0.3">
      <c r="A27" s="261"/>
      <c r="B27" s="392"/>
      <c r="C27" s="392"/>
      <c r="D27" s="502"/>
      <c r="E27" s="502"/>
      <c r="F27" s="502"/>
      <c r="G27" s="502"/>
      <c r="H27" s="502"/>
      <c r="I27" s="502"/>
      <c r="J27" s="503"/>
    </row>
    <row r="28" spans="1:13" ht="15" customHeight="1" thickBot="1" x14ac:dyDescent="0.3">
      <c r="A28" s="260">
        <v>2</v>
      </c>
      <c r="B28" s="521" t="s">
        <v>25852</v>
      </c>
      <c r="C28" s="522"/>
      <c r="D28" s="522"/>
      <c r="E28" s="522"/>
      <c r="F28" s="522"/>
      <c r="G28" s="522"/>
      <c r="H28" s="522"/>
      <c r="I28" s="522"/>
      <c r="J28" s="538"/>
    </row>
    <row r="29" spans="1:13" ht="15" customHeight="1" x14ac:dyDescent="0.25">
      <c r="A29" s="564" t="s">
        <v>25853</v>
      </c>
      <c r="B29" s="565"/>
      <c r="C29" s="565"/>
      <c r="D29" s="565"/>
      <c r="E29" s="565"/>
      <c r="F29" s="565"/>
      <c r="G29" s="565"/>
      <c r="H29" s="565"/>
      <c r="I29" s="565"/>
      <c r="J29" s="566"/>
    </row>
    <row r="30" spans="1:13" ht="25.5" x14ac:dyDescent="0.25">
      <c r="A30" s="18" t="s">
        <v>25854</v>
      </c>
      <c r="B30" s="478">
        <f>'ORÇAMENTO SINTÉTICO'!B30</f>
        <v>96527</v>
      </c>
      <c r="C30" s="18" t="s">
        <v>25842</v>
      </c>
      <c r="D30" s="15" t="str">
        <f>VLOOKUP(B30,SERV.N.DESON!A:E,2,FALSE)</f>
        <v>ESCAVAÇÃO MANUAL DE VALA PARA VIGA BALDRAME (INCLUINDO ESCAVAÇÃO PARA COLOCAÇÃO DE FÔRMAS). AF_06/2017</v>
      </c>
      <c r="E30" s="185" t="str">
        <f>VLOOKUP(B30,SERV.N.DESON!A:E,3,FALSE)</f>
        <v>M3</v>
      </c>
      <c r="F30" s="748" t="s">
        <v>26808</v>
      </c>
      <c r="G30" s="749"/>
      <c r="H30" s="749"/>
      <c r="I30" s="750"/>
      <c r="J30" s="40">
        <f>'M.C. FUNDAÇÃO (2)'!K116</f>
        <v>76.5</v>
      </c>
    </row>
    <row r="31" spans="1:13" ht="25.5" x14ac:dyDescent="0.25">
      <c r="A31" s="18" t="s">
        <v>25855</v>
      </c>
      <c r="B31" s="517">
        <f>'ORÇAMENTO SINTÉTICO'!B31</f>
        <v>96616</v>
      </c>
      <c r="C31" s="18" t="s">
        <v>25842</v>
      </c>
      <c r="D31" s="15" t="str">
        <f>VLOOKUP(B31,SERV.N.DESON!A:E,2,FALSE)</f>
        <v>LASTRO DE CONCRETO MAGRO, APLICADO EM BLOCOS DE COROAMENTO OU SAPATAS. AF_08/2017</v>
      </c>
      <c r="E31" s="185" t="str">
        <f>VLOOKUP(B31,SERV.N.DESON!A:E,3,FALSE)</f>
        <v>M3</v>
      </c>
      <c r="F31" s="748" t="s">
        <v>26808</v>
      </c>
      <c r="G31" s="749"/>
      <c r="H31" s="749"/>
      <c r="I31" s="750"/>
      <c r="J31" s="40">
        <f>'M.C. FUNDAÇÃO (2)'!M116</f>
        <v>204.02</v>
      </c>
    </row>
    <row r="32" spans="1:13" ht="25.5" x14ac:dyDescent="0.25">
      <c r="A32" s="18" t="s">
        <v>25856</v>
      </c>
      <c r="B32" s="517">
        <f>'ORÇAMENTO SINTÉTICO'!B32</f>
        <v>96536</v>
      </c>
      <c r="C32" s="478" t="s">
        <v>25842</v>
      </c>
      <c r="D32" s="15" t="str">
        <f>VLOOKUP(B32,SERV.N.DESON!A:E,2,FALSE)</f>
        <v>FABRICAÇÃO, MONTAGEM E DESMONTAGEM DE FÔRMA PARA VIGA BALDRAME, EM MADEIRA SERRADA, E=25 MM, 4 UTILIZAÇÕES. AF_06/2017</v>
      </c>
      <c r="E32" s="185" t="str">
        <f>VLOOKUP(B32,SERV.N.DESON!A:E,3,FALSE)</f>
        <v>M2</v>
      </c>
      <c r="F32" s="748" t="s">
        <v>26808</v>
      </c>
      <c r="G32" s="749"/>
      <c r="H32" s="749"/>
      <c r="I32" s="750"/>
      <c r="J32" s="38">
        <f>'M.C. FUNDAÇÃO (2)'!N116</f>
        <v>48.69</v>
      </c>
    </row>
    <row r="33" spans="1:10" ht="25.5" x14ac:dyDescent="0.25">
      <c r="A33" s="18" t="s">
        <v>25857</v>
      </c>
      <c r="B33" s="517">
        <f>'ORÇAMENTO SINTÉTICO'!B33</f>
        <v>92791</v>
      </c>
      <c r="C33" s="478" t="s">
        <v>25842</v>
      </c>
      <c r="D33" s="15" t="str">
        <f>VLOOKUP(B33,SERV.N.DESON!A:E,2,FALSE)</f>
        <v>CORTE E DOBRA DE AÇO CA-60, DIÂMETRO DE 5,0 MM, UTILIZADO EM ESTRUTURAS DIVERSAS, EXCETO LAJES. AF_12/2015</v>
      </c>
      <c r="E33" s="185" t="str">
        <f>VLOOKUP(B33,SERV.N.DESON!A:E,3,FALSE)</f>
        <v>KG</v>
      </c>
      <c r="F33" s="748" t="s">
        <v>26808</v>
      </c>
      <c r="G33" s="749"/>
      <c r="H33" s="749"/>
      <c r="I33" s="750"/>
      <c r="J33" s="38">
        <f>66+51+56+54+46+57+45+49+43+46+56+58+52+50+47</f>
        <v>776</v>
      </c>
    </row>
    <row r="34" spans="1:10" ht="25.5" x14ac:dyDescent="0.25">
      <c r="A34" s="18" t="s">
        <v>25858</v>
      </c>
      <c r="B34" s="517">
        <f>'ORÇAMENTO SINTÉTICO'!B34</f>
        <v>96543</v>
      </c>
      <c r="C34" s="478" t="s">
        <v>25842</v>
      </c>
      <c r="D34" s="15" t="str">
        <f>VLOOKUP(B34,SERV.N.DESON!A:E,2,FALSE)</f>
        <v>ARMAÇÃO DE BLOCO, VIGA BALDRAME E SAPATA UTILIZANDO AÇO CA-60 DE 5 MM - MONTAGEM. AF_06/2017</v>
      </c>
      <c r="E34" s="185" t="str">
        <f>VLOOKUP(B34,SERV.N.DESON!A:E,3,FALSE)</f>
        <v>KG</v>
      </c>
      <c r="F34" s="748" t="s">
        <v>26808</v>
      </c>
      <c r="G34" s="749"/>
      <c r="H34" s="749"/>
      <c r="I34" s="750"/>
      <c r="J34" s="38">
        <f>16+8+8+9+7+11+13+13+9+10+10+10+10+7+10</f>
        <v>151</v>
      </c>
    </row>
    <row r="35" spans="1:10" ht="25.5" x14ac:dyDescent="0.25">
      <c r="A35" s="18" t="s">
        <v>25859</v>
      </c>
      <c r="B35" s="517">
        <f>'ORÇAMENTO SINTÉTICO'!B35</f>
        <v>96544</v>
      </c>
      <c r="C35" s="478" t="s">
        <v>25842</v>
      </c>
      <c r="D35" s="15" t="str">
        <f>VLOOKUP(B35,SERV.N.DESON!A:E,2,FALSE)</f>
        <v>ARMAÇÃO DE BLOCO, VIGA BALDRAME OU SAPATA UTILIZANDO AÇO CA-50 DE 6,3 MM - MONTAGEM. AF_06/2017</v>
      </c>
      <c r="E35" s="185" t="str">
        <f>VLOOKUP(B35,SERV.N.DESON!A:E,3,FALSE)</f>
        <v>KG</v>
      </c>
      <c r="F35" s="748" t="s">
        <v>26808</v>
      </c>
      <c r="G35" s="749"/>
      <c r="H35" s="749"/>
      <c r="I35" s="750"/>
      <c r="J35" s="38">
        <f>2+2+2+1+2+1+1+2+1+1+1+3+4</f>
        <v>23</v>
      </c>
    </row>
    <row r="36" spans="1:10" ht="25.5" x14ac:dyDescent="0.25">
      <c r="A36" s="18" t="s">
        <v>25860</v>
      </c>
      <c r="B36" s="517">
        <f>'ORÇAMENTO SINTÉTICO'!B36</f>
        <v>96545</v>
      </c>
      <c r="C36" s="478" t="s">
        <v>25842</v>
      </c>
      <c r="D36" s="15" t="str">
        <f>VLOOKUP(B36,SERV.N.DESON!A:E,2,FALSE)</f>
        <v>ARMAÇÃO DE BLOCO, VIGA BALDRAME OU SAPATA UTILIZANDO AÇO CA-50 DE 8 MM - MONTAGEM. AF_06/2017</v>
      </c>
      <c r="E36" s="185" t="str">
        <f>VLOOKUP(B36,SERV.N.DESON!A:E,3,FALSE)</f>
        <v>KG</v>
      </c>
      <c r="F36" s="748" t="s">
        <v>26808</v>
      </c>
      <c r="G36" s="749"/>
      <c r="H36" s="749"/>
      <c r="I36" s="750"/>
      <c r="J36" s="38">
        <f>38+76+65+75+30+67+16+36+42+38+58+66+66+96+65</f>
        <v>834</v>
      </c>
    </row>
    <row r="37" spans="1:10" ht="25.5" x14ac:dyDescent="0.25">
      <c r="A37" s="18" t="s">
        <v>25861</v>
      </c>
      <c r="B37" s="517">
        <f>'ORÇAMENTO SINTÉTICO'!B37</f>
        <v>96546</v>
      </c>
      <c r="C37" s="478" t="s">
        <v>25842</v>
      </c>
      <c r="D37" s="15" t="str">
        <f>VLOOKUP(B37,SERV.N.DESON!A:E,2,FALSE)</f>
        <v>ARMAÇÃO DE BLOCO, VIGA BALDRAME OU SAPATA UTILIZANDO AÇO CA-50 DE 10 MM - MONTAGEM. AF_06/2017</v>
      </c>
      <c r="E37" s="185" t="str">
        <f>VLOOKUP(B37,SERV.N.DESON!A:E,3,FALSE)</f>
        <v>KG</v>
      </c>
      <c r="F37" s="748" t="s">
        <v>26808</v>
      </c>
      <c r="G37" s="749"/>
      <c r="H37" s="749"/>
      <c r="I37" s="750"/>
      <c r="J37" s="38">
        <f>147+93+116+110+128+126+134+121+100+141+148+74+119+50+86</f>
        <v>1693</v>
      </c>
    </row>
    <row r="38" spans="1:10" ht="25.5" x14ac:dyDescent="0.25">
      <c r="A38" s="18" t="s">
        <v>25862</v>
      </c>
      <c r="B38" s="517">
        <f>'ORÇAMENTO SINTÉTICO'!B38</f>
        <v>96547</v>
      </c>
      <c r="C38" s="478" t="s">
        <v>25842</v>
      </c>
      <c r="D38" s="15" t="str">
        <f>VLOOKUP(B38,SERV.N.DESON!A:E,2,FALSE)</f>
        <v>ARMAÇÃO DE BLOCO, VIGA BALDRAME OU SAPATA UTILIZANDO AÇO CA-50 DE 12,5 MM - MONTAGEM. AF_06/2017</v>
      </c>
      <c r="E38" s="185" t="str">
        <f>VLOOKUP(B38,SERV.N.DESON!A:E,3,FALSE)</f>
        <v>KG</v>
      </c>
      <c r="F38" s="748" t="s">
        <v>26808</v>
      </c>
      <c r="G38" s="749"/>
      <c r="H38" s="749"/>
      <c r="I38" s="750"/>
      <c r="J38" s="38">
        <f>66+13+55+29+58+41+75+26+59+12+29+76+13</f>
        <v>552</v>
      </c>
    </row>
    <row r="39" spans="1:10" ht="25.5" x14ac:dyDescent="0.25">
      <c r="A39" s="18" t="s">
        <v>25863</v>
      </c>
      <c r="B39" s="517">
        <f>'ORÇAMENTO SINTÉTICO'!B39</f>
        <v>96548</v>
      </c>
      <c r="C39" s="478" t="s">
        <v>25842</v>
      </c>
      <c r="D39" s="15" t="str">
        <f>VLOOKUP(B39,SERV.N.DESON!A:E,2,FALSE)</f>
        <v>ARMAÇÃO DE BLOCO, VIGA BALDRAME OU SAPATA UTILIZANDO AÇO CA-50 DE 16 MM - MONTAGEM. AF_06/2017</v>
      </c>
      <c r="E39" s="185" t="str">
        <f>VLOOKUP(B39,SERV.N.DESON!A:E,3,FALSE)</f>
        <v>KG</v>
      </c>
      <c r="F39" s="748" t="s">
        <v>26808</v>
      </c>
      <c r="G39" s="749"/>
      <c r="H39" s="749"/>
      <c r="I39" s="750"/>
      <c r="J39" s="38">
        <f>118+13+12+18+23+12+63+13+120</f>
        <v>392</v>
      </c>
    </row>
    <row r="40" spans="1:10" ht="38.25" x14ac:dyDescent="0.25">
      <c r="A40" s="18" t="s">
        <v>25864</v>
      </c>
      <c r="B40" s="517">
        <f>'ORÇAMENTO SINTÉTICO'!B40</f>
        <v>96557</v>
      </c>
      <c r="C40" s="478" t="s">
        <v>25842</v>
      </c>
      <c r="D40" s="15" t="str">
        <f>VLOOKUP(B40,SERV.N.DESON!A:E,2,FALSE)</f>
        <v>CONCRETAGEM DE BLOCOS DE COROAMENTO E VIGAS BALDRAMES, FCK 30 MPA, COM USO DE BOMBA  LANÇAMENTO, ADENSAMENTO E ACABAMENTO. AF_06/2017</v>
      </c>
      <c r="E40" s="185" t="str">
        <f>VLOOKUP(B40,SERV.N.DESON!A:E,3,FALSE)</f>
        <v>M3</v>
      </c>
      <c r="F40" s="748" t="s">
        <v>26808</v>
      </c>
      <c r="G40" s="749"/>
      <c r="H40" s="749"/>
      <c r="I40" s="750"/>
      <c r="J40" s="38">
        <f>'M.C. FUNDAÇÃO (2)'!N116</f>
        <v>48.69</v>
      </c>
    </row>
    <row r="41" spans="1:10" x14ac:dyDescent="0.25">
      <c r="A41" s="589" t="s">
        <v>25865</v>
      </c>
      <c r="B41" s="589"/>
      <c r="C41" s="589"/>
      <c r="D41" s="589"/>
      <c r="E41" s="589"/>
      <c r="F41" s="589"/>
      <c r="G41" s="589"/>
      <c r="H41" s="589"/>
      <c r="I41" s="589"/>
      <c r="J41" s="589"/>
    </row>
    <row r="42" spans="1:10" ht="25.5" x14ac:dyDescent="0.25">
      <c r="A42" s="18" t="s">
        <v>25866</v>
      </c>
      <c r="B42" s="478">
        <f>'ORÇAMENTO SINTÉTICO'!B42</f>
        <v>96523</v>
      </c>
      <c r="C42" s="18" t="s">
        <v>25842</v>
      </c>
      <c r="D42" s="15" t="str">
        <f>VLOOKUP(B42,SERV.N.DESON!A:E,2,FALSE)</f>
        <v>ESCAVAÇÃO MANUAL PARA BLOCO DE COROAMENTO OU SAPATA (INCLUINDO ESCAVAÇÃO PARA COLOCAÇÃO DE FÔRMAS). AF_06/2017</v>
      </c>
      <c r="E42" s="185" t="str">
        <f>VLOOKUP(B42,SERV.N.DESON!A:E,3,FALSE)</f>
        <v>M3</v>
      </c>
      <c r="F42" s="748" t="s">
        <v>26808</v>
      </c>
      <c r="G42" s="749"/>
      <c r="H42" s="749"/>
      <c r="I42" s="750"/>
      <c r="J42" s="40">
        <f>'M.C. FUNDAÇÃO'!K18</f>
        <v>400.2</v>
      </c>
    </row>
    <row r="43" spans="1:10" ht="25.5" x14ac:dyDescent="0.25">
      <c r="A43" s="18" t="s">
        <v>25867</v>
      </c>
      <c r="B43" s="517">
        <f>'ORÇAMENTO SINTÉTICO'!B43</f>
        <v>96619</v>
      </c>
      <c r="C43" s="18" t="s">
        <v>25842</v>
      </c>
      <c r="D43" s="15" t="str">
        <f>VLOOKUP(B43,SERV.N.DESON!A:E,2,FALSE)</f>
        <v>LASTRO DE CONCRETO MAGRO, APLICADO EM BLOCOS DE COROAMENTO OU SAPATAS, ESPESSURA DE 5 CM. AF_08/2017</v>
      </c>
      <c r="E43" s="185" t="str">
        <f>VLOOKUP(B43,SERV.N.DESON!A:E,3,FALSE)</f>
        <v>M2</v>
      </c>
      <c r="F43" s="748" t="s">
        <v>26808</v>
      </c>
      <c r="G43" s="749"/>
      <c r="H43" s="749"/>
      <c r="I43" s="750"/>
      <c r="J43" s="40">
        <f>'M.C. FUNDAÇÃO'!M18</f>
        <v>104.4</v>
      </c>
    </row>
    <row r="44" spans="1:10" x14ac:dyDescent="0.25">
      <c r="A44" s="18" t="s">
        <v>25868</v>
      </c>
      <c r="B44" s="517">
        <f>'ORÇAMENTO SINTÉTICO'!B44</f>
        <v>96995</v>
      </c>
      <c r="C44" s="18" t="s">
        <v>25842</v>
      </c>
      <c r="D44" s="15" t="str">
        <f>VLOOKUP(B44,SERV.N.DESON!A:E,2,FALSE)</f>
        <v>REATERRO MANUAL APILOADO COM SOQUETE. AF_10/2017</v>
      </c>
      <c r="E44" s="185" t="str">
        <f>VLOOKUP(B44,SERV.N.DESON!A:E,3,FALSE)</f>
        <v>M3</v>
      </c>
      <c r="F44" s="748" t="s">
        <v>26808</v>
      </c>
      <c r="G44" s="749"/>
      <c r="H44" s="749"/>
      <c r="I44" s="750"/>
      <c r="J44" s="40">
        <f>'M.C. FUNDAÇÃO'!N18</f>
        <v>102.66</v>
      </c>
    </row>
    <row r="45" spans="1:10" ht="25.5" x14ac:dyDescent="0.25">
      <c r="A45" s="18" t="s">
        <v>25869</v>
      </c>
      <c r="B45" s="517">
        <f>'ORÇAMENTO SINTÉTICO'!B45</f>
        <v>96535</v>
      </c>
      <c r="C45" s="478" t="s">
        <v>25842</v>
      </c>
      <c r="D45" s="15" t="str">
        <f>VLOOKUP(B45,SERV.N.DESON!A:E,2,FALSE)</f>
        <v>FABRICAÇÃO, MONTAGEM E DESMONTAGEM DE FÔRMA PARA SAPATA, EM MADEIRA SERRADA, E=25 MM, 4 UTILIZAÇÕES. AF_06/2017</v>
      </c>
      <c r="E45" s="185" t="str">
        <f>VLOOKUP(B45,SERV.N.DESON!A:E,3,FALSE)</f>
        <v>M2</v>
      </c>
      <c r="F45" s="748" t="s">
        <v>26808</v>
      </c>
      <c r="G45" s="749"/>
      <c r="H45" s="749"/>
      <c r="I45" s="750"/>
      <c r="J45" s="38">
        <f>'M.C. FUNDAÇÃO'!O16</f>
        <v>250.56</v>
      </c>
    </row>
    <row r="46" spans="1:10" ht="25.5" x14ac:dyDescent="0.25">
      <c r="A46" s="18" t="s">
        <v>25870</v>
      </c>
      <c r="B46" s="517">
        <f>'ORÇAMENTO SINTÉTICO'!B46</f>
        <v>96546</v>
      </c>
      <c r="C46" s="478" t="s">
        <v>25842</v>
      </c>
      <c r="D46" s="15" t="str">
        <f>VLOOKUP(B46,SERV.N.DESON!A:E,2,FALSE)</f>
        <v>ARMAÇÃO DE BLOCO, VIGA BALDRAME OU SAPATA UTILIZANDO AÇO CA-50 DE 10 MM - MONTAGEM. AF_06/2017</v>
      </c>
      <c r="E46" s="185" t="str">
        <f>VLOOKUP(B46,SERV.N.DESON!A:E,3,FALSE)</f>
        <v>KG</v>
      </c>
      <c r="F46" s="748" t="s">
        <v>26808</v>
      </c>
      <c r="G46" s="749"/>
      <c r="H46" s="749"/>
      <c r="I46" s="750"/>
      <c r="J46" s="38">
        <v>2216</v>
      </c>
    </row>
    <row r="47" spans="1:10" ht="25.5" x14ac:dyDescent="0.25">
      <c r="A47" s="18" t="s">
        <v>25871</v>
      </c>
      <c r="B47" s="517">
        <f>'ORÇAMENTO SINTÉTICO'!B47</f>
        <v>96558</v>
      </c>
      <c r="C47" s="478" t="s">
        <v>25842</v>
      </c>
      <c r="D47" s="15" t="str">
        <f>VLOOKUP(B47,SERV.N.DESON!A:E,2,FALSE)</f>
        <v>CONCRETAGEM DE SAPATAS, FCK 30 MPA, COM USO DE BOMBA  LANÇAMENTO, ADENSAMENTO E ACABAMENTO. AF_11/2016</v>
      </c>
      <c r="E47" s="185" t="str">
        <f>VLOOKUP(B47,SERV.N.DESON!A:E,3,FALSE)</f>
        <v>M3</v>
      </c>
      <c r="F47" s="748" t="s">
        <v>26808</v>
      </c>
      <c r="G47" s="749"/>
      <c r="H47" s="749"/>
      <c r="I47" s="750"/>
      <c r="J47" s="38">
        <f>'M.C. FUNDAÇÃO'!L18</f>
        <v>41.76</v>
      </c>
    </row>
    <row r="48" spans="1:10" ht="15" customHeight="1" x14ac:dyDescent="0.25">
      <c r="A48" s="541" t="s">
        <v>25872</v>
      </c>
      <c r="B48" s="542"/>
      <c r="C48" s="542"/>
      <c r="D48" s="542"/>
      <c r="E48" s="542"/>
      <c r="F48" s="542"/>
      <c r="G48" s="542"/>
      <c r="H48" s="542"/>
      <c r="I48" s="542"/>
      <c r="J48" s="543"/>
    </row>
    <row r="49" spans="1:10" ht="38.25" x14ac:dyDescent="0.25">
      <c r="A49" s="478" t="s">
        <v>25873</v>
      </c>
      <c r="B49" s="478">
        <f>'ORÇAMENTO SINTÉTICO'!B49</f>
        <v>92776</v>
      </c>
      <c r="C49" s="478" t="s">
        <v>25842</v>
      </c>
      <c r="D49" s="15" t="str">
        <f>VLOOKUP(B49,SERV.N.DESON!A:E,2,FALSE)</f>
        <v>ARMAÇÃO DE PILAR OU VIGA DE UMA ESTRUTURA CONVENCIONAL DE CONCRETO ARMADO EM UMA EDIFICAÇÃO TÉRREA OU SOBRADO UTILIZANDO AÇO CA-50 DE 6,3 MM - MONTAGEM. AF_12/2015</v>
      </c>
      <c r="E49" s="185" t="str">
        <f>VLOOKUP(B49,SERV.N.DESON!A:E,3,FALSE)</f>
        <v>KG</v>
      </c>
      <c r="F49" s="748" t="s">
        <v>26808</v>
      </c>
      <c r="G49" s="749"/>
      <c r="H49" s="749"/>
      <c r="I49" s="750"/>
      <c r="J49" s="38">
        <f>52+10+14+36</f>
        <v>112</v>
      </c>
    </row>
    <row r="50" spans="1:10" ht="38.25" x14ac:dyDescent="0.25">
      <c r="A50" s="478" t="s">
        <v>25874</v>
      </c>
      <c r="B50" s="517">
        <f>'ORÇAMENTO SINTÉTICO'!B50</f>
        <v>92777</v>
      </c>
      <c r="C50" s="478" t="s">
        <v>25842</v>
      </c>
      <c r="D50" s="15" t="str">
        <f>VLOOKUP(B50,SERV.N.DESON!A:E,2,FALSE)</f>
        <v>ARMAÇÃO DE PILAR OU VIGA DE UMA ESTRUTURA CONVENCIONAL DE CONCRETO ARMADO EM UMA EDIFICAÇÃO TÉRREA OU SOBRADO UTILIZANDO AÇO CA-50 DE 8,0 MM - MONTAGEM. AF_12/2015</v>
      </c>
      <c r="E50" s="185" t="str">
        <f>VLOOKUP(B50,SERV.N.DESON!A:E,3,FALSE)</f>
        <v>KG</v>
      </c>
      <c r="F50" s="748" t="s">
        <v>26808</v>
      </c>
      <c r="G50" s="749"/>
      <c r="H50" s="749"/>
      <c r="I50" s="750"/>
      <c r="J50" s="38">
        <f>6</f>
        <v>6</v>
      </c>
    </row>
    <row r="51" spans="1:10" ht="38.25" x14ac:dyDescent="0.25">
      <c r="A51" s="478" t="s">
        <v>25875</v>
      </c>
      <c r="B51" s="517">
        <f>'ORÇAMENTO SINTÉTICO'!B51</f>
        <v>92778</v>
      </c>
      <c r="C51" s="478" t="s">
        <v>25842</v>
      </c>
      <c r="D51" s="15" t="str">
        <f>VLOOKUP(B51,SERV.N.DESON!A:E,2,FALSE)</f>
        <v>ARMAÇÃO DE PILAR OU VIGA DE UMA ESTRUTURA CONVENCIONAL DE CONCRETO ARMADO EM UMA EDIFICAÇÃO TÉRREA OU SOBRADO UTILIZANDO AÇO CA-50 DE 10,0 MM - MONTAGEM. AF_12/2015</v>
      </c>
      <c r="E51" s="185" t="str">
        <f>VLOOKUP(B51,SERV.N.DESON!A:E,3,FALSE)</f>
        <v>KG</v>
      </c>
      <c r="F51" s="748" t="s">
        <v>26808</v>
      </c>
      <c r="G51" s="749"/>
      <c r="H51" s="749"/>
      <c r="I51" s="750"/>
      <c r="J51" s="38">
        <f>84+272+277+271+271+213+283+283+190+271+82</f>
        <v>2497</v>
      </c>
    </row>
    <row r="52" spans="1:10" ht="38.25" x14ac:dyDescent="0.25">
      <c r="A52" s="478" t="s">
        <v>25876</v>
      </c>
      <c r="B52" s="517">
        <f>'ORÇAMENTO SINTÉTICO'!B52</f>
        <v>92779</v>
      </c>
      <c r="C52" s="478" t="s">
        <v>25842</v>
      </c>
      <c r="D52" s="15" t="str">
        <f>VLOOKUP(B52,SERV.N.DESON!A:E,2,FALSE)</f>
        <v>ARMAÇÃO DE PILAR OU VIGA DE UMA ESTRUTURA CONVENCIONAL DE CONCRETO ARMADO EM UMA EDIFICAÇÃO TÉRREA OU SOBRADO UTILIZANDO AÇO CA-50 DE 12,5 MM - MONTAGEM. AF_12/2015</v>
      </c>
      <c r="E52" s="185" t="str">
        <f>VLOOKUP(B52,SERV.N.DESON!A:E,3,FALSE)</f>
        <v>KG</v>
      </c>
      <c r="F52" s="748" t="s">
        <v>26808</v>
      </c>
      <c r="G52" s="749"/>
      <c r="H52" s="749"/>
      <c r="I52" s="750"/>
      <c r="J52" s="38">
        <f>326+69+143</f>
        <v>538</v>
      </c>
    </row>
    <row r="53" spans="1:10" ht="38.25" x14ac:dyDescent="0.25">
      <c r="A53" s="478" t="s">
        <v>25877</v>
      </c>
      <c r="B53" s="517">
        <f>'ORÇAMENTO SINTÉTICO'!B53</f>
        <v>92781</v>
      </c>
      <c r="C53" s="478" t="s">
        <v>25842</v>
      </c>
      <c r="D53" s="15" t="str">
        <f>VLOOKUP(B53,SERV.N.DESON!A:E,2,FALSE)</f>
        <v>ARMAÇÃO DE PILAR OU VIGA DE UMA ESTRUTURA CONVENCIONAL DE CONCRETO ARMADO EM UMA EDIFICAÇÃO TÉRREA OU SOBRADO UTILIZANDO AÇO CA-50 DE 20,0 MM - MONTAGEM. AF_12/2015</v>
      </c>
      <c r="E53" s="185" t="str">
        <f>VLOOKUP(B53,SERV.N.DESON!A:E,3,FALSE)</f>
        <v>KG</v>
      </c>
      <c r="F53" s="748" t="s">
        <v>26808</v>
      </c>
      <c r="G53" s="749"/>
      <c r="H53" s="749"/>
      <c r="I53" s="750"/>
      <c r="J53" s="38">
        <v>26</v>
      </c>
    </row>
    <row r="54" spans="1:10" ht="38.25" x14ac:dyDescent="0.25">
      <c r="A54" s="478" t="s">
        <v>25878</v>
      </c>
      <c r="B54" s="517">
        <f>'ORÇAMENTO SINTÉTICO'!B54</f>
        <v>92775</v>
      </c>
      <c r="C54" s="478" t="s">
        <v>25842</v>
      </c>
      <c r="D54" s="15" t="str">
        <f>VLOOKUP(B54,SERV.N.DESON!A:E,2,FALSE)</f>
        <v>ARMAÇÃO DE PILAR OU VIGA DE UMA ESTRUTURA CONVENCIONAL DE CONCRETO ARMADO EM UMA EDIFICAÇÃO TÉRREA OU SOBRADO UTILIZANDO AÇO CA-60 DE 5,0 MM - MONTAGEM. AF_12/2015</v>
      </c>
      <c r="E54" s="185" t="str">
        <f>VLOOKUP(B54,SERV.N.DESON!A:E,3,FALSE)</f>
        <v>KG</v>
      </c>
      <c r="F54" s="748" t="s">
        <v>26808</v>
      </c>
      <c r="G54" s="749"/>
      <c r="H54" s="749"/>
      <c r="I54" s="750"/>
      <c r="J54" s="38">
        <f>66+96+104+104+104+82+104+104+70+104+32</f>
        <v>970</v>
      </c>
    </row>
    <row r="55" spans="1:10" ht="25.5" x14ac:dyDescent="0.25">
      <c r="A55" s="478" t="s">
        <v>25879</v>
      </c>
      <c r="B55" s="517">
        <f>'ORÇAMENTO SINTÉTICO'!B55</f>
        <v>103672</v>
      </c>
      <c r="C55" s="478" t="s">
        <v>25842</v>
      </c>
      <c r="D55" s="15" t="str">
        <f>VLOOKUP(B55,SERV.N.DESON!A:E,2,FALSE)</f>
        <v>CONCRETAGEM DE PILARES, FCK = 25 MPA, COM USO DE BOMBA - LANÇAMENTO, ADENSAMENTO E ACABAMENTO. AF_02/2022</v>
      </c>
      <c r="E55" s="185" t="str">
        <f>VLOOKUP(B55,SERV.N.DESON!A:E,3,FALSE)</f>
        <v>M3</v>
      </c>
      <c r="F55" s="748" t="s">
        <v>26808</v>
      </c>
      <c r="G55" s="749"/>
      <c r="H55" s="749"/>
      <c r="I55" s="750"/>
      <c r="J55" s="38">
        <f>0.15*0.3*3*232</f>
        <v>31.32</v>
      </c>
    </row>
    <row r="56" spans="1:10" ht="38.25" x14ac:dyDescent="0.25">
      <c r="A56" s="478" t="s">
        <v>25881</v>
      </c>
      <c r="B56" s="517">
        <f>'ORÇAMENTO SINTÉTICO'!B56</f>
        <v>92433</v>
      </c>
      <c r="C56" s="478" t="s">
        <v>25842</v>
      </c>
      <c r="D56" s="15" t="str">
        <f>VLOOKUP(B56,SERV.N.DESON!A:E,2,FALSE)</f>
        <v>MONTAGEM E DESMONTAGEM DE FÔRMA DE PILARES RETANGULARES E ESTRUTURAS SIMILARES, PÉ-DIREITO DUPLO, EM CHAPA DE MADEIRA COMPENSADA PLASTIFICADA, 10 UTILIZAÇÕES. AF_09/2020</v>
      </c>
      <c r="E56" s="185" t="str">
        <f>VLOOKUP(B56,SERV.N.DESON!A:E,3,FALSE)</f>
        <v>M2</v>
      </c>
      <c r="F56" s="748" t="s">
        <v>26808</v>
      </c>
      <c r="G56" s="749"/>
      <c r="H56" s="749"/>
      <c r="I56" s="750"/>
      <c r="J56" s="38">
        <f>0.9*3*232</f>
        <v>626.40000000000009</v>
      </c>
    </row>
    <row r="57" spans="1:10" ht="15" customHeight="1" x14ac:dyDescent="0.25">
      <c r="A57" s="541" t="s">
        <v>25880</v>
      </c>
      <c r="B57" s="542"/>
      <c r="C57" s="542"/>
      <c r="D57" s="542"/>
      <c r="E57" s="542"/>
      <c r="F57" s="542"/>
      <c r="G57" s="542"/>
      <c r="H57" s="542"/>
      <c r="I57" s="542"/>
      <c r="J57" s="543"/>
    </row>
    <row r="58" spans="1:10" ht="38.25" x14ac:dyDescent="0.25">
      <c r="A58" s="478" t="s">
        <v>25882</v>
      </c>
      <c r="B58" s="478">
        <f>'ORÇAMENTO SINTÉTICO'!B58</f>
        <v>92776</v>
      </c>
      <c r="C58" s="478" t="s">
        <v>25842</v>
      </c>
      <c r="D58" s="15" t="str">
        <f>VLOOKUP(B58,SERV.N.DESON!A:E,2,FALSE)</f>
        <v>ARMAÇÃO DE PILAR OU VIGA DE UMA ESTRUTURA CONVENCIONAL DE CONCRETO ARMADO EM UMA EDIFICAÇÃO TÉRREA OU SOBRADO UTILIZANDO AÇO CA-50 DE 6,3 MM - MONTAGEM. AF_12/2015</v>
      </c>
      <c r="E58" s="185" t="str">
        <f>VLOOKUP(B58,SERV.N.DESON!A:E,3,FALSE)</f>
        <v>KG</v>
      </c>
      <c r="F58" s="748" t="s">
        <v>26808</v>
      </c>
      <c r="G58" s="749"/>
      <c r="H58" s="749"/>
      <c r="I58" s="750"/>
      <c r="J58" s="38">
        <f>J35</f>
        <v>23</v>
      </c>
    </row>
    <row r="59" spans="1:10" ht="38.25" x14ac:dyDescent="0.25">
      <c r="A59" s="478" t="s">
        <v>25883</v>
      </c>
      <c r="B59" s="517">
        <f>'ORÇAMENTO SINTÉTICO'!B59</f>
        <v>92777</v>
      </c>
      <c r="C59" s="478" t="s">
        <v>25842</v>
      </c>
      <c r="D59" s="15" t="str">
        <f>VLOOKUP(B59,SERV.N.DESON!A:E,2,FALSE)</f>
        <v>ARMAÇÃO DE PILAR OU VIGA DE UMA ESTRUTURA CONVENCIONAL DE CONCRETO ARMADO EM UMA EDIFICAÇÃO TÉRREA OU SOBRADO UTILIZANDO AÇO CA-50 DE 8,0 MM - MONTAGEM. AF_12/2015</v>
      </c>
      <c r="E59" s="185" t="str">
        <f>VLOOKUP(B59,SERV.N.DESON!A:E,3,FALSE)</f>
        <v>KG</v>
      </c>
      <c r="F59" s="748" t="s">
        <v>26808</v>
      </c>
      <c r="G59" s="749"/>
      <c r="H59" s="749"/>
      <c r="I59" s="750"/>
      <c r="J59" s="38">
        <f>J36</f>
        <v>834</v>
      </c>
    </row>
    <row r="60" spans="1:10" ht="38.25" x14ac:dyDescent="0.25">
      <c r="A60" s="478" t="s">
        <v>25884</v>
      </c>
      <c r="B60" s="517">
        <f>'ORÇAMENTO SINTÉTICO'!B60</f>
        <v>92778</v>
      </c>
      <c r="C60" s="478" t="s">
        <v>25842</v>
      </c>
      <c r="D60" s="15" t="str">
        <f>VLOOKUP(B60,SERV.N.DESON!A:E,2,FALSE)</f>
        <v>ARMAÇÃO DE PILAR OU VIGA DE UMA ESTRUTURA CONVENCIONAL DE CONCRETO ARMADO EM UMA EDIFICAÇÃO TÉRREA OU SOBRADO UTILIZANDO AÇO CA-50 DE 10,0 MM - MONTAGEM. AF_12/2015</v>
      </c>
      <c r="E60" s="185" t="str">
        <f>VLOOKUP(B60,SERV.N.DESON!A:E,3,FALSE)</f>
        <v>KG</v>
      </c>
      <c r="F60" s="748" t="s">
        <v>26808</v>
      </c>
      <c r="G60" s="749"/>
      <c r="H60" s="749"/>
      <c r="I60" s="750"/>
      <c r="J60" s="38">
        <f>J37</f>
        <v>1693</v>
      </c>
    </row>
    <row r="61" spans="1:10" ht="38.25" x14ac:dyDescent="0.25">
      <c r="A61" s="478" t="s">
        <v>25885</v>
      </c>
      <c r="B61" s="517">
        <f>'ORÇAMENTO SINTÉTICO'!B61</f>
        <v>92779</v>
      </c>
      <c r="C61" s="478" t="s">
        <v>25842</v>
      </c>
      <c r="D61" s="15" t="str">
        <f>VLOOKUP(B61,SERV.N.DESON!A:E,2,FALSE)</f>
        <v>ARMAÇÃO DE PILAR OU VIGA DE UMA ESTRUTURA CONVENCIONAL DE CONCRETO ARMADO EM UMA EDIFICAÇÃO TÉRREA OU SOBRADO UTILIZANDO AÇO CA-50 DE 12,5 MM - MONTAGEM. AF_12/2015</v>
      </c>
      <c r="E61" s="185" t="str">
        <f>VLOOKUP(B61,SERV.N.DESON!A:E,3,FALSE)</f>
        <v>KG</v>
      </c>
      <c r="F61" s="748" t="s">
        <v>26808</v>
      </c>
      <c r="G61" s="749"/>
      <c r="H61" s="749"/>
      <c r="I61" s="750"/>
      <c r="J61" s="38">
        <f>J38</f>
        <v>552</v>
      </c>
    </row>
    <row r="62" spans="1:10" ht="38.25" x14ac:dyDescent="0.25">
      <c r="A62" s="478" t="s">
        <v>25886</v>
      </c>
      <c r="B62" s="517">
        <f>'ORÇAMENTO SINTÉTICO'!B62</f>
        <v>92780</v>
      </c>
      <c r="C62" s="478" t="s">
        <v>25842</v>
      </c>
      <c r="D62" s="15" t="str">
        <f>VLOOKUP(B62,SERV.N.DESON!A:E,2,FALSE)</f>
        <v>ARMAÇÃO DE PILAR OU VIGA DE UMA ESTRUTURA CONVENCIONAL DE CONCRETO ARMADO EM UMA EDIFICAÇÃO TÉRREA OU SOBRADO UTILIZANDO AÇO CA-50 DE 16,0 MM - MONTAGEM. AF_12/2015</v>
      </c>
      <c r="E62" s="185" t="str">
        <f>VLOOKUP(B62,SERV.N.DESON!A:E,3,FALSE)</f>
        <v>KG</v>
      </c>
      <c r="F62" s="748" t="s">
        <v>26808</v>
      </c>
      <c r="G62" s="749"/>
      <c r="H62" s="749"/>
      <c r="I62" s="750"/>
      <c r="J62" s="38">
        <f>J39</f>
        <v>392</v>
      </c>
    </row>
    <row r="63" spans="1:10" ht="25.5" x14ac:dyDescent="0.25">
      <c r="A63" s="478" t="s">
        <v>25887</v>
      </c>
      <c r="B63" s="517">
        <f>'ORÇAMENTO SINTÉTICO'!B63</f>
        <v>92791</v>
      </c>
      <c r="C63" s="478" t="s">
        <v>25842</v>
      </c>
      <c r="D63" s="15" t="str">
        <f>VLOOKUP(B63,SERV.N.DESON!A:E,2,FALSE)</f>
        <v>CORTE E DOBRA DE AÇO CA-60, DIÂMETRO DE 5,0 MM, UTILIZADO EM ESTRUTURAS DIVERSAS, EXCETO LAJES. AF_12/2015</v>
      </c>
      <c r="E63" s="185" t="str">
        <f>VLOOKUP(B63,SERV.N.DESON!A:E,3,FALSE)</f>
        <v>KG</v>
      </c>
      <c r="F63" s="748" t="s">
        <v>26808</v>
      </c>
      <c r="G63" s="749"/>
      <c r="H63" s="749"/>
      <c r="I63" s="750"/>
      <c r="J63" s="38">
        <f>J33</f>
        <v>776</v>
      </c>
    </row>
    <row r="64" spans="1:10" ht="38.25" x14ac:dyDescent="0.25">
      <c r="A64" s="478" t="s">
        <v>25888</v>
      </c>
      <c r="B64" s="517">
        <f>'ORÇAMENTO SINTÉTICO'!B64</f>
        <v>92775</v>
      </c>
      <c r="C64" s="478" t="s">
        <v>25842</v>
      </c>
      <c r="D64" s="15" t="str">
        <f>VLOOKUP(B64,SERV.N.DESON!A:E,2,FALSE)</f>
        <v>ARMAÇÃO DE PILAR OU VIGA DE UMA ESTRUTURA CONVENCIONAL DE CONCRETO ARMADO EM UMA EDIFICAÇÃO TÉRREA OU SOBRADO UTILIZANDO AÇO CA-60 DE 5,0 MM - MONTAGEM. AF_12/2015</v>
      </c>
      <c r="E64" s="185" t="str">
        <f>VLOOKUP(B64,SERV.N.DESON!A:E,3,FALSE)</f>
        <v>KG</v>
      </c>
      <c r="F64" s="748" t="s">
        <v>26808</v>
      </c>
      <c r="G64" s="749"/>
      <c r="H64" s="749"/>
      <c r="I64" s="750"/>
      <c r="J64" s="38">
        <f>J34</f>
        <v>151</v>
      </c>
    </row>
    <row r="65" spans="1:10" ht="38.25" x14ac:dyDescent="0.25">
      <c r="A65" s="478" t="s">
        <v>25889</v>
      </c>
      <c r="B65" s="517">
        <f>'ORÇAMENTO SINTÉTICO'!B65</f>
        <v>92467</v>
      </c>
      <c r="C65" s="478" t="s">
        <v>25842</v>
      </c>
      <c r="D65" s="15" t="str">
        <f>VLOOKUP(B65,SERV.N.DESON!A:E,2,FALSE)</f>
        <v>MONTAGEM E DESMONTAGEM DE FÔRMA DE VIGA, ESCORAMENTO COM GARFO DE MADEIRA, PÉ-DIREITO SIMPLES, EM CHAPA DE MADEIRA PLASTIFICADA, 10 UTILIZAÇÕES. AF_09/2020</v>
      </c>
      <c r="E65" s="185" t="str">
        <f>VLOOKUP(B65,SERV.N.DESON!A:E,3,FALSE)</f>
        <v>M2</v>
      </c>
      <c r="F65" s="748" t="s">
        <v>26808</v>
      </c>
      <c r="G65" s="749"/>
      <c r="H65" s="749"/>
      <c r="I65" s="750"/>
      <c r="J65" s="38">
        <f>'M.C. FUNDAÇÃO (2)'!D116*0.75</f>
        <v>923.46974999999975</v>
      </c>
    </row>
    <row r="66" spans="1:10" ht="51" x14ac:dyDescent="0.25">
      <c r="A66" s="478" t="s">
        <v>25891</v>
      </c>
      <c r="B66" s="517">
        <f>'ORÇAMENTO SINTÉTICO'!B66</f>
        <v>103680</v>
      </c>
      <c r="C66" s="478" t="s">
        <v>25842</v>
      </c>
      <c r="D66" s="15" t="str">
        <f>VLOOKUP(B66,SERV.N.DESON!A:E,2,FALSE)</f>
        <v>CONCRETAGEM DE VIGAS E LAJES, FCK=25 MPA, PARA LAJES PREMOLDADAS COM GRUA DE CAÇAMBA DE 350 L EM EDIFICAÇÃO DE MULTIPAVIMENTOS ATÉ 16 ANDARES - LANÇAMENTO, ADENSAMENTO E ACABAMENTO. AF_02/2022</v>
      </c>
      <c r="E66" s="185" t="str">
        <f>VLOOKUP(B66,SERV.N.DESON!A:E,3,FALSE)</f>
        <v>M3</v>
      </c>
      <c r="F66" s="748" t="s">
        <v>26808</v>
      </c>
      <c r="G66" s="749"/>
      <c r="H66" s="749"/>
      <c r="I66" s="750"/>
      <c r="J66" s="38">
        <f>J40</f>
        <v>48.69</v>
      </c>
    </row>
    <row r="67" spans="1:10" ht="15" customHeight="1" x14ac:dyDescent="0.25">
      <c r="A67" s="541" t="s">
        <v>25890</v>
      </c>
      <c r="B67" s="542"/>
      <c r="C67" s="542"/>
      <c r="D67" s="542"/>
      <c r="E67" s="542"/>
      <c r="F67" s="542"/>
      <c r="G67" s="542"/>
      <c r="H67" s="542"/>
      <c r="I67" s="542"/>
      <c r="J67" s="543"/>
    </row>
    <row r="68" spans="1:10" ht="38.25" x14ac:dyDescent="0.25">
      <c r="A68" s="478" t="s">
        <v>26675</v>
      </c>
      <c r="B68" s="478">
        <v>101964</v>
      </c>
      <c r="C68" s="478" t="s">
        <v>25842</v>
      </c>
      <c r="D68" s="15" t="str">
        <f>VLOOKUP(B68,SERV.N.DESON!A:E,2,FALSE)</f>
        <v>LAJE PRÉ-MOLDADA UNIDIRECIONAL, BIAPOIADA, PARA FORRO, ENCHIMENTO EM CERÂMICA, VIGOTA CONVENCIONAL, ALTURA TOTAL DA LAJE (ENCHIMENTO+CAPA) = (8+3). AF_11/2020</v>
      </c>
      <c r="E68" s="478" t="str">
        <f>VLOOKUP(B68,SERV.N.DESON!A:E,3,FALSE)</f>
        <v>M2</v>
      </c>
      <c r="F68" s="544" t="s">
        <v>26809</v>
      </c>
      <c r="G68" s="746"/>
      <c r="H68" s="746"/>
      <c r="I68" s="545"/>
      <c r="J68" s="38">
        <f>743.36+162.28+571.4+253.33+136.06</f>
        <v>1866.4299999999998</v>
      </c>
    </row>
    <row r="69" spans="1:10" ht="15" customHeight="1" x14ac:dyDescent="0.25">
      <c r="A69" s="156"/>
      <c r="B69" s="157"/>
      <c r="C69" s="157"/>
      <c r="D69" s="539" t="s">
        <v>25851</v>
      </c>
      <c r="E69" s="539"/>
      <c r="F69" s="539"/>
      <c r="G69" s="539"/>
      <c r="H69" s="539"/>
      <c r="I69" s="539"/>
      <c r="J69" s="540"/>
    </row>
    <row r="70" spans="1:10" ht="15" customHeight="1" thickBot="1" x14ac:dyDescent="0.3">
      <c r="A70" s="261"/>
      <c r="B70" s="392"/>
      <c r="C70" s="392"/>
      <c r="D70" s="502"/>
      <c r="E70" s="502"/>
      <c r="F70" s="502"/>
      <c r="G70" s="502"/>
      <c r="H70" s="502"/>
      <c r="I70" s="502"/>
      <c r="J70" s="503"/>
    </row>
    <row r="71" spans="1:10" ht="15" customHeight="1" thickBot="1" x14ac:dyDescent="0.3">
      <c r="A71" s="260">
        <v>3</v>
      </c>
      <c r="B71" s="521" t="s">
        <v>25892</v>
      </c>
      <c r="C71" s="522"/>
      <c r="D71" s="522"/>
      <c r="E71" s="522"/>
      <c r="F71" s="522"/>
      <c r="G71" s="522"/>
      <c r="H71" s="522"/>
      <c r="I71" s="522"/>
      <c r="J71" s="538"/>
    </row>
    <row r="72" spans="1:10" ht="63.75" x14ac:dyDescent="0.25">
      <c r="A72" s="18" t="s">
        <v>25893</v>
      </c>
      <c r="B72" s="478">
        <v>94438</v>
      </c>
      <c r="C72" s="478" t="s">
        <v>25842</v>
      </c>
      <c r="D72" s="15" t="str">
        <f>VLOOKUP(B72,SERV.N.DESON!A:E,2,FALSE)</f>
        <v>(COMPOSIÇÃO REPRESENTATIVA) DO SERVIÇO DE CONTRAPISO EM ARGAMASSA TRAÇO 1:4 (CIM E AREIA), EM BETONEIRA 400 L, ESPESSURA 3 CM ÁREAS SECAS E 3 CM ÁREAS MOLHADAS, PARA EDIFICAÇÃO HABITACIONAL UNIFAMILIAR (CASA) E EDIFICAÇÃO PÚBLICA PADRÃO. AF_11/2014</v>
      </c>
      <c r="E72" s="478" t="str">
        <f>VLOOKUP(B72,SERV.N.DESON!A:E,3,FALSE)</f>
        <v>M2</v>
      </c>
      <c r="F72" s="587" t="s">
        <v>26838</v>
      </c>
      <c r="G72" s="747"/>
      <c r="H72" s="747"/>
      <c r="I72" s="588"/>
      <c r="J72" s="38">
        <f>SUM(J74:J76)</f>
        <v>1594.27</v>
      </c>
    </row>
    <row r="73" spans="1:10" ht="25.5" x14ac:dyDescent="0.25">
      <c r="A73" s="18" t="s">
        <v>25894</v>
      </c>
      <c r="B73" s="18">
        <v>98679</v>
      </c>
      <c r="C73" s="18" t="s">
        <v>25842</v>
      </c>
      <c r="D73" s="15" t="str">
        <f>VLOOKUP(B73,SERV.N.DESON!A:E,2,FALSE)</f>
        <v>PISO CIMENTADO, TRAÇO 1:3 (CIMENTO E AREIA), ACABAMENTO LISO, ESPESSURA 2,0 CM, PREPARO MECÂNICO DA ARGAMASSA. AF_09/2020</v>
      </c>
      <c r="E73" s="478" t="str">
        <f>VLOOKUP(B73,SERV.N.DESON!A:E,3,FALSE)</f>
        <v>M2</v>
      </c>
      <c r="F73" s="544" t="s">
        <v>26837</v>
      </c>
      <c r="G73" s="746"/>
      <c r="H73" s="746"/>
      <c r="I73" s="545"/>
      <c r="J73" s="40">
        <v>665.68</v>
      </c>
    </row>
    <row r="74" spans="1:10" ht="38.25" x14ac:dyDescent="0.25">
      <c r="A74" s="18" t="s">
        <v>25895</v>
      </c>
      <c r="B74" s="18">
        <v>87251</v>
      </c>
      <c r="C74" s="18" t="s">
        <v>25842</v>
      </c>
      <c r="D74" s="15" t="str">
        <f>VLOOKUP(B74,SERV.N.DESON!A:E,2,FALSE)</f>
        <v>REVESTIMENTO CERÂMICO PARA PISO COM PLACAS TIPO ESMALTADA EXTRA DE DIMENSÕES 45X45 CM APLICADA EM AMBIENTES DE ÁREA MAIOR QUE 10 M2. AF_06/2014</v>
      </c>
      <c r="E74" s="478" t="str">
        <f>VLOOKUP(B74,SERV.N.DESON!A:E,3,FALSE)</f>
        <v>M2</v>
      </c>
      <c r="F74" s="743" t="s">
        <v>26802</v>
      </c>
      <c r="G74" s="744"/>
      <c r="H74" s="744"/>
      <c r="I74" s="745"/>
      <c r="J74" s="40">
        <v>1401.44</v>
      </c>
    </row>
    <row r="75" spans="1:10" x14ac:dyDescent="0.25">
      <c r="A75" s="18" t="s">
        <v>25896</v>
      </c>
      <c r="B75" s="18">
        <v>98689</v>
      </c>
      <c r="C75" s="18" t="s">
        <v>25842</v>
      </c>
      <c r="D75" s="15" t="str">
        <f>VLOOKUP(B75,SERV.N.DESON!A:E,2,FALSE)</f>
        <v>SOLEIRA EM GRANITO, LARGURA 15 CM, ESPESSURA 2,0 CM. AF_09/2020</v>
      </c>
      <c r="E75" s="478" t="str">
        <f>VLOOKUP(B75,SERV.N.DESON!A:E,3,FALSE)</f>
        <v>M</v>
      </c>
      <c r="F75" s="544" t="s">
        <v>26835</v>
      </c>
      <c r="G75" s="746"/>
      <c r="H75" s="746"/>
      <c r="I75" s="545"/>
      <c r="J75" s="40">
        <v>11.85</v>
      </c>
    </row>
    <row r="76" spans="1:10" ht="25.5" customHeight="1" x14ac:dyDescent="0.25">
      <c r="A76" s="18" t="s">
        <v>25897</v>
      </c>
      <c r="B76" s="18">
        <v>101727</v>
      </c>
      <c r="C76" s="18" t="s">
        <v>25842</v>
      </c>
      <c r="D76" s="15" t="str">
        <f>VLOOKUP(B76,SERV.N.DESON!A:E,2,FALSE)</f>
        <v>PISO VINÍLICO SEMI-FLEXÍVEL EM PLACAS, PADRÃO LISO, ESPESSURA 3,2 MM, FIXADO COM COLA. AF_09/2020</v>
      </c>
      <c r="E76" s="478" t="str">
        <f>VLOOKUP(B76,SERV.N.DESON!A:E,3,FALSE)</f>
        <v>M2</v>
      </c>
      <c r="F76" s="544" t="s">
        <v>26836</v>
      </c>
      <c r="G76" s="746"/>
      <c r="H76" s="746"/>
      <c r="I76" s="545"/>
      <c r="J76" s="40">
        <v>180.98</v>
      </c>
    </row>
    <row r="77" spans="1:10" ht="15" customHeight="1" thickBot="1" x14ac:dyDescent="0.3">
      <c r="A77" s="261"/>
      <c r="B77" s="392"/>
      <c r="C77" s="392"/>
      <c r="D77" s="502"/>
      <c r="E77" s="502"/>
      <c r="F77" s="502"/>
      <c r="G77" s="502"/>
      <c r="H77" s="502"/>
      <c r="I77" s="502"/>
      <c r="J77" s="503"/>
    </row>
    <row r="78" spans="1:10" ht="15" customHeight="1" thickBot="1" x14ac:dyDescent="0.3">
      <c r="A78" s="260">
        <v>4</v>
      </c>
      <c r="B78" s="521" t="s">
        <v>25898</v>
      </c>
      <c r="C78" s="522"/>
      <c r="D78" s="522"/>
      <c r="E78" s="522"/>
      <c r="F78" s="522"/>
      <c r="G78" s="522"/>
      <c r="H78" s="522"/>
      <c r="I78" s="522"/>
      <c r="J78" s="538"/>
    </row>
    <row r="79" spans="1:10" ht="51" x14ac:dyDescent="0.25">
      <c r="A79" s="18" t="s">
        <v>25899</v>
      </c>
      <c r="B79" s="18">
        <v>103334</v>
      </c>
      <c r="C79" s="18" t="s">
        <v>25842</v>
      </c>
      <c r="D79" s="15" t="str">
        <f>VLOOKUP(B79,SERV.N.DESON!A:E,2,FALSE)</f>
        <v>ALVENARIA DE VEDAÇÃO DE BLOCOS CERÂMICOS FURADOS NA HORIZONTAL DE 14X9X19 CM (ESPESSURA 14 CM, BLOCO DEITADO) E ARGAMASSA DE ASSENTAMENTO COM PREPARO EM BETONEIRA. AF_12/2021</v>
      </c>
      <c r="E79" s="478" t="str">
        <f>VLOOKUP(B79,SERV.N.DESON!A:E,3,FALSE)</f>
        <v>M2</v>
      </c>
      <c r="F79" s="587" t="s">
        <v>26926</v>
      </c>
      <c r="G79" s="747"/>
      <c r="H79" s="747"/>
      <c r="I79" s="588"/>
      <c r="J79" s="40">
        <f>'QT.ARQUITETONICO (2)'!G93</f>
        <v>4773.08</v>
      </c>
    </row>
    <row r="80" spans="1:10" ht="38.25" x14ac:dyDescent="0.25">
      <c r="A80" s="18" t="s">
        <v>25900</v>
      </c>
      <c r="B80" s="478">
        <v>101162</v>
      </c>
      <c r="C80" s="478" t="s">
        <v>25842</v>
      </c>
      <c r="D80" s="15" t="str">
        <f>VLOOKUP(B80,SERV.N.DESON!A:E,2,FALSE)</f>
        <v>ALVENARIA DE VEDAÇÃO COM ELEMENTO VAZADO DE CERÂMICA (COBOGÓ) DE 7X20X20CM E ARGAMASSA DE ASSENTAMENTO COM PREPARO EM BETONEIRA. AF_05/2020</v>
      </c>
      <c r="E80" s="478" t="str">
        <f>VLOOKUP(B80,SERV.N.DESON!A:E,3,FALSE)</f>
        <v>M2</v>
      </c>
      <c r="F80" s="751" t="s">
        <v>26810</v>
      </c>
      <c r="G80" s="752"/>
      <c r="H80" s="752"/>
      <c r="I80" s="753"/>
      <c r="J80" s="38">
        <f>2.296*3+3.1288+3.544+2.92+2.7283+2.74*2.904*8+1.87*2.904</f>
        <v>88.295260000000013</v>
      </c>
    </row>
    <row r="81" spans="1:12" ht="38.25" x14ac:dyDescent="0.25">
      <c r="A81" s="18" t="s">
        <v>25901</v>
      </c>
      <c r="B81" s="478">
        <v>94569</v>
      </c>
      <c r="C81" s="478" t="s">
        <v>25842</v>
      </c>
      <c r="D81" s="15" t="str">
        <f>VLOOKUP(B81,SERV.N.DESON!A:E,2,FALSE)</f>
        <v>JANELA DE ALUMÍNIO TIPO MAXIM-AR, COM VIDROS, BATENTE E FERRAGENS. EXCLUSIVE ALIZAR, ACABAMENTO E CONTRAMARCO. FORNECIMENTO E INSTALAÇÃO. AF_12/2019</v>
      </c>
      <c r="E81" s="478" t="str">
        <f>VLOOKUP(B81,SERV.N.DESON!A:E,3,FALSE)</f>
        <v>M2</v>
      </c>
      <c r="F81" s="751" t="s">
        <v>26811</v>
      </c>
      <c r="G81" s="752"/>
      <c r="H81" s="752"/>
      <c r="I81" s="753"/>
      <c r="J81" s="38">
        <f>1.6*2+13*0.6*0.6+4.1*1.6+15*0.6*8</f>
        <v>86.44</v>
      </c>
    </row>
    <row r="82" spans="1:12" ht="38.25" x14ac:dyDescent="0.25">
      <c r="A82" s="18" t="s">
        <v>25902</v>
      </c>
      <c r="B82" s="478">
        <v>100674</v>
      </c>
      <c r="C82" s="478" t="s">
        <v>25842</v>
      </c>
      <c r="D82" s="15" t="str">
        <f>VLOOKUP(B82,SERV.N.DESON!A:E,2,FALSE)</f>
        <v>JANELA FIXA DE ALUMÍNIO PARA VIDRO, COM VIDRO, BATENTE E FERRAGENS. EXCLUSIVE ACABAMENTO, ALIZAR E CONTRAMARCO. FORNECIMENTO E INSTALAÇÃO. AF_12/2019</v>
      </c>
      <c r="E82" s="478" t="str">
        <f>VLOOKUP(B82,SERV.N.DESON!A:E,3,FALSE)</f>
        <v>M2</v>
      </c>
      <c r="F82" s="544" t="s">
        <v>26812</v>
      </c>
      <c r="G82" s="746"/>
      <c r="H82" s="746"/>
      <c r="I82" s="545"/>
      <c r="J82" s="38">
        <f>1+1+1</f>
        <v>3</v>
      </c>
    </row>
    <row r="83" spans="1:12" ht="51" x14ac:dyDescent="0.25">
      <c r="A83" s="18" t="s">
        <v>25903</v>
      </c>
      <c r="B83" s="478">
        <v>94573</v>
      </c>
      <c r="C83" s="478" t="s">
        <v>25842</v>
      </c>
      <c r="D83" s="15" t="str">
        <f>VLOOKUP(B83,SERV.N.DESON!A:E,2,FALSE)</f>
        <v>JANELA DE ALUMÍNIO DE CORRER COM 4 FOLHAS PARA VIDROS, COM VIDROS, BATENTE, ACABAMENTO COM ACETATO OU BRILHANTE E FERRAGENS. EXCLUSIVE ALIZAR E CONTRAMARCO. FORNECIMENTO E INSTALAÇÃO. AF_12/2019</v>
      </c>
      <c r="E83" s="478" t="str">
        <f>VLOOKUP(B83,SERV.N.DESON!A:E,3,FALSE)</f>
        <v>M2</v>
      </c>
      <c r="F83" s="544" t="s">
        <v>26813</v>
      </c>
      <c r="G83" s="746"/>
      <c r="H83" s="746"/>
      <c r="I83" s="545"/>
      <c r="J83" s="38">
        <f>1.5*10+2+2.3+3</f>
        <v>22.3</v>
      </c>
    </row>
    <row r="84" spans="1:12" ht="25.5" x14ac:dyDescent="0.25">
      <c r="A84" s="18" t="s">
        <v>25904</v>
      </c>
      <c r="B84" s="478">
        <v>91338</v>
      </c>
      <c r="C84" s="478" t="s">
        <v>25842</v>
      </c>
      <c r="D84" s="15" t="str">
        <f>VLOOKUP(B84,SERV.N.DESON!A:E,2,FALSE)</f>
        <v>PORTA DE ALUMÍNIO DE ABRIR COM LAMBRI, COM GUARNIÇÃO, FIXAÇÃO COM PARAFUSOS - FORNECIMENTO E INSTALAÇÃO. AF_12/2019</v>
      </c>
      <c r="E84" s="478" t="str">
        <f>VLOOKUP(B84,SERV.N.DESON!A:E,3,FALSE)</f>
        <v>M2</v>
      </c>
      <c r="F84" s="544" t="s">
        <v>26814</v>
      </c>
      <c r="G84" s="746"/>
      <c r="H84" s="746"/>
      <c r="I84" s="545"/>
      <c r="J84" s="38">
        <f>0.9*2.1*43+0.8*2.1*11+1*21*2+4*2.1*4</f>
        <v>175.35</v>
      </c>
    </row>
    <row r="85" spans="1:12" ht="38.25" x14ac:dyDescent="0.25">
      <c r="A85" s="18" t="s">
        <v>25905</v>
      </c>
      <c r="B85" s="544" t="str">
        <f>'COMPOSIÇÃO UNITÁRIA'!C21</f>
        <v>CPU 02</v>
      </c>
      <c r="C85" s="545"/>
      <c r="D85" s="15" t="str">
        <f>'COMPOSIÇÃO UNITÁRIA'!D21</f>
        <v xml:space="preserve">PORTA DE MADEIRA COMPENSADA LISA PARA PINTURA, 200X210X3,5CM, 2 FOLHAS, INCLUSO ADUELA 2A, ALIZAR 2A E DOBRADIÇASE MOLA HIDRÁULICA </v>
      </c>
      <c r="E85" s="478" t="str">
        <f>'COMPOSIÇÃO UNITÁRIA'!E21</f>
        <v xml:space="preserve">UN    </v>
      </c>
      <c r="F85" s="743" t="s">
        <v>26802</v>
      </c>
      <c r="G85" s="744"/>
      <c r="H85" s="744"/>
      <c r="I85" s="745"/>
      <c r="J85" s="38">
        <v>2</v>
      </c>
    </row>
    <row r="86" spans="1:12" ht="38.25" x14ac:dyDescent="0.25">
      <c r="A86" s="18" t="s">
        <v>25906</v>
      </c>
      <c r="B86" s="478">
        <v>100702</v>
      </c>
      <c r="C86" s="478" t="s">
        <v>25842</v>
      </c>
      <c r="D86" s="15" t="str">
        <f>VLOOKUP(B86,SERV.N.DESON!A:E,2,FALSE)</f>
        <v>PORTA DE CORRER DE ALUMÍNIO, COM DUAS FOLHAS PARA VIDRO, INCLUSO VIDRO LISO INCOLOR, FECHADURA E PUXADOR, SEM ALIZAR. AF_12/2019</v>
      </c>
      <c r="E86" s="478" t="str">
        <f>VLOOKUP(B86,SERV.N.DESON!A:E,3,FALSE)</f>
        <v>M2</v>
      </c>
      <c r="F86" s="544" t="s">
        <v>26815</v>
      </c>
      <c r="G86" s="746"/>
      <c r="H86" s="746"/>
      <c r="I86" s="545"/>
      <c r="J86" s="38">
        <f>1.4*2.1*10+1.4*2.1*12+1.4*2.1*2+0.9*2.1*8</f>
        <v>85.68</v>
      </c>
    </row>
    <row r="87" spans="1:12" ht="51" x14ac:dyDescent="0.25">
      <c r="A87" s="18" t="s">
        <v>25907</v>
      </c>
      <c r="B87" s="478">
        <v>90842</v>
      </c>
      <c r="C87" s="478" t="s">
        <v>25842</v>
      </c>
      <c r="D87" s="15" t="s">
        <v>7331</v>
      </c>
      <c r="E87" s="478" t="s">
        <v>5570</v>
      </c>
      <c r="F87" s="544" t="s">
        <v>26816</v>
      </c>
      <c r="G87" s="746"/>
      <c r="H87" s="746"/>
      <c r="I87" s="545"/>
      <c r="J87" s="38">
        <v>1</v>
      </c>
    </row>
    <row r="88" spans="1:12" ht="38.25" x14ac:dyDescent="0.25">
      <c r="A88" s="18" t="s">
        <v>25908</v>
      </c>
      <c r="B88" s="544" t="str">
        <f>'COMPOSIÇÃO UNITÁRIA'!C37</f>
        <v>CPU 03</v>
      </c>
      <c r="C88" s="545"/>
      <c r="D88" s="15" t="str">
        <f>'COMPOSIÇÃO UNITÁRIA'!D37</f>
        <v xml:space="preserve">PORTA DE MADEIRA COMPENSADA LISA PARA PINTURA, 100X210X3,5CM, 2 FOLHAS, INCLUSO ADUELA 2A, ALIZAR 2A E DOBRADIÇASE MOLA HIDRÁULICA </v>
      </c>
      <c r="E88" s="478" t="str">
        <f>'COMPOSIÇÃO UNITÁRIA'!E25</f>
        <v xml:space="preserve">UN    </v>
      </c>
      <c r="F88" s="743" t="s">
        <v>26802</v>
      </c>
      <c r="G88" s="744"/>
      <c r="H88" s="744"/>
      <c r="I88" s="745"/>
      <c r="J88" s="38">
        <v>1</v>
      </c>
    </row>
    <row r="89" spans="1:12" ht="25.5" customHeight="1" x14ac:dyDescent="0.25">
      <c r="A89" s="18" t="s">
        <v>25909</v>
      </c>
      <c r="B89" s="478">
        <v>91341</v>
      </c>
      <c r="C89" s="478" t="s">
        <v>25842</v>
      </c>
      <c r="D89" s="15" t="str">
        <f>VLOOKUP(B89,SERV.N.DESON!A:E,2,FALSE)</f>
        <v>PORTA EM ALUMÍNIO DE ABRIR TIPO VENEZIANA COM GUARNIÇÃO, FIXAÇÃO COM PARAFUSOS - FORNECIMENTO E INSTALAÇÃO. AF_12/2019</v>
      </c>
      <c r="E89" s="478" t="str">
        <f>VLOOKUP(B89,SERV.N.DESON!A:E,3,FALSE)</f>
        <v>M2</v>
      </c>
      <c r="F89" s="544" t="s">
        <v>26817</v>
      </c>
      <c r="G89" s="746"/>
      <c r="H89" s="746"/>
      <c r="I89" s="545"/>
      <c r="J89" s="38">
        <f>1.6*2.1*2+0.7*1.95*8</f>
        <v>17.64</v>
      </c>
    </row>
    <row r="90" spans="1:12" ht="25.5" customHeight="1" x14ac:dyDescent="0.25">
      <c r="A90" s="18" t="s">
        <v>25910</v>
      </c>
      <c r="B90" s="482">
        <v>100701</v>
      </c>
      <c r="C90" s="478" t="s">
        <v>25842</v>
      </c>
      <c r="D90" s="15" t="str">
        <f>VLOOKUP(B90,SERV.N.DESON!A:E,2,FALSE)</f>
        <v>PORTA DE FERRO, DE ABRIR, TIPO GRADE COM CHAPA, COM GUARNIÇÕES. AF_12/2019</v>
      </c>
      <c r="E90" s="478" t="str">
        <f>VLOOKUP(B90,SERV.N.DESON!A:E,3,FALSE)</f>
        <v>M2</v>
      </c>
      <c r="F90" s="544" t="s">
        <v>26818</v>
      </c>
      <c r="G90" s="746"/>
      <c r="H90" s="746"/>
      <c r="I90" s="545"/>
      <c r="J90" s="38">
        <f>1.6*2.1*2+4*2.5</f>
        <v>16.72</v>
      </c>
    </row>
    <row r="91" spans="1:12" ht="15" customHeight="1" thickBot="1" x14ac:dyDescent="0.3">
      <c r="A91" s="261"/>
      <c r="B91" s="392"/>
      <c r="C91" s="392"/>
      <c r="D91" s="502"/>
      <c r="E91" s="502"/>
      <c r="F91" s="502"/>
      <c r="G91" s="502"/>
      <c r="H91" s="502"/>
      <c r="I91" s="502"/>
      <c r="J91" s="503"/>
    </row>
    <row r="92" spans="1:12" ht="15" customHeight="1" thickBot="1" x14ac:dyDescent="0.3">
      <c r="A92" s="260">
        <v>5</v>
      </c>
      <c r="B92" s="521" t="s">
        <v>25911</v>
      </c>
      <c r="C92" s="522"/>
      <c r="D92" s="522"/>
      <c r="E92" s="522"/>
      <c r="F92" s="522"/>
      <c r="G92" s="522"/>
      <c r="H92" s="522"/>
      <c r="I92" s="522"/>
      <c r="J92" s="538"/>
    </row>
    <row r="93" spans="1:12" ht="39" thickBot="1" x14ac:dyDescent="0.3">
      <c r="A93" s="18" t="s">
        <v>25912</v>
      </c>
      <c r="B93" s="18">
        <v>87905</v>
      </c>
      <c r="C93" s="18" t="s">
        <v>25842</v>
      </c>
      <c r="D93" s="15" t="str">
        <f>VLOOKUP(B93,SERV.N.DESON!A:E,2,FALSE)</f>
        <v>CHAPISCO APLICADO EM ALVENARIA (COM PRESENÇA DE VÃOS) E ESTRUTURAS DE CONCRETO DE FACHADA, COM COLHER DE PEDREIRO.  ARGAMASSA TRAÇO 1:3 COM PREPARO EM BETONEIRA 400L. AF_06/2014</v>
      </c>
      <c r="E93" s="478" t="str">
        <f>VLOOKUP(B93,SERV.N.DESON!A:E,3,FALSE)</f>
        <v>M2</v>
      </c>
      <c r="F93" s="587" t="s">
        <v>26927</v>
      </c>
      <c r="G93" s="747"/>
      <c r="H93" s="747"/>
      <c r="I93" s="588"/>
      <c r="J93" s="40">
        <f>201.88+213.91+175.53+83.16+561.91</f>
        <v>1236.3899999999999</v>
      </c>
      <c r="L93">
        <v>1236.3899999999999</v>
      </c>
    </row>
    <row r="94" spans="1:12" ht="38.25" x14ac:dyDescent="0.25">
      <c r="A94" s="18" t="s">
        <v>25913</v>
      </c>
      <c r="B94" s="18">
        <v>87775</v>
      </c>
      <c r="C94" s="18" t="s">
        <v>25842</v>
      </c>
      <c r="D94" s="15" t="str">
        <f>VLOOKUP(B94,SERV.N.DESON!A:E,2,FALSE)</f>
        <v>EMBOÇO OU MASSA ÚNICA EM ARGAMASSA TRAÇO 1:2:8, PREPARO MECÂNICO COM BETONEIRA 400 L, APLICADA MANUALMENTE EM PANOS DE FACHADA COM PRESENÇA DE VÃOS, ESPESSURA DE 25 MM. AF_06/2014</v>
      </c>
      <c r="E94" s="478" t="str">
        <f>VLOOKUP(B94,SERV.N.DESON!A:E,3,FALSE)</f>
        <v>M2</v>
      </c>
      <c r="F94" s="587" t="s">
        <v>26927</v>
      </c>
      <c r="G94" s="747"/>
      <c r="H94" s="747"/>
      <c r="I94" s="588"/>
      <c r="J94" s="40">
        <f>J93</f>
        <v>1236.3899999999999</v>
      </c>
      <c r="L94">
        <v>1236.3899999999999</v>
      </c>
    </row>
    <row r="95" spans="1:12" ht="38.25" x14ac:dyDescent="0.25">
      <c r="A95" s="18" t="s">
        <v>25918</v>
      </c>
      <c r="B95" s="18">
        <v>87879</v>
      </c>
      <c r="C95" s="18" t="s">
        <v>25842</v>
      </c>
      <c r="D95" s="15" t="str">
        <f>VLOOKUP(B95,SERV.N.DESON!A:E,2,FALSE)</f>
        <v>CHAPISCO APLICADO EM ALVENARIAS E ESTRUTURAS DE CONCRETO INTERNAS, COM COLHER DE PEDREIRO.  ARGAMASSA TRAÇO 1:3 COM PREPARO EM BETONEIRA 400L. AF_06/2014</v>
      </c>
      <c r="E95" s="478" t="str">
        <f>VLOOKUP(B95,SERV.N.DESON!A:E,3,FALSE)</f>
        <v>M2</v>
      </c>
      <c r="F95" s="544" t="s">
        <v>26928</v>
      </c>
      <c r="G95" s="746"/>
      <c r="H95" s="746"/>
      <c r="I95" s="545"/>
      <c r="J95" s="40">
        <f>4773.08-1236.39</f>
        <v>3536.6899999999996</v>
      </c>
      <c r="L95">
        <v>3536.69</v>
      </c>
    </row>
    <row r="96" spans="1:12" ht="51" x14ac:dyDescent="0.25">
      <c r="A96" s="18" t="s">
        <v>25919</v>
      </c>
      <c r="B96" s="18">
        <v>87547</v>
      </c>
      <c r="C96" s="18" t="s">
        <v>25842</v>
      </c>
      <c r="D96" s="15" t="str">
        <f>VLOOKUP(B96,SERV.N.DESON!A:E,2,FALSE)</f>
        <v>MASSA ÚNICA, PARA RECEBIMENTO DE PINTURA, EM ARGAMASSA TRAÇO 1:2:8, PREPARO MECÂNICO COM BETONEIRA 400L, APLICADA MANUALMENTE EM FACES INTERNAS DE PAREDES, ESPESSURA DE 10MM, COM EXECUÇÃO DE TALISCAS. AF_06/2014</v>
      </c>
      <c r="E96" s="478" t="str">
        <f>VLOOKUP(B96,SERV.N.DESON!A:E,3,FALSE)</f>
        <v>M2</v>
      </c>
      <c r="F96" s="544" t="s">
        <v>26929</v>
      </c>
      <c r="G96" s="746"/>
      <c r="H96" s="746"/>
      <c r="I96" s="545"/>
      <c r="J96" s="40">
        <f>J95-J97</f>
        <v>2555.0099999999998</v>
      </c>
      <c r="L96">
        <v>2555.0100000000002</v>
      </c>
    </row>
    <row r="97" spans="1:13" ht="63.75" x14ac:dyDescent="0.25">
      <c r="A97" s="18" t="s">
        <v>25914</v>
      </c>
      <c r="B97" s="18">
        <v>87535</v>
      </c>
      <c r="C97" s="18" t="s">
        <v>25842</v>
      </c>
      <c r="D97" s="15" t="str">
        <f>VLOOKUP(B97,SERV.N.DESON!A:E,2,FALSE)</f>
        <v>EMBOÇO, PARA RECEBIMENTO DE CERÂMICA, EM ARGAMASSA TRAÇO 1:2:8, PREPARO MECÂNICO COM BETONEIRA 400L, APLICADO MANUALMENTE EM FACES INTERNAS DE PAREDES, PARA AMBIENTE COM ÁREA  MAIOR QUE 10M2, ESPESSURA DE 20MM, COM EXECUÇÃO DE TALISCAS. AF_06/2014</v>
      </c>
      <c r="E97" s="478" t="str">
        <f>VLOOKUP(B97,SERV.N.DESON!A:E,3,FALSE)</f>
        <v>M2</v>
      </c>
      <c r="F97" s="743" t="s">
        <v>26802</v>
      </c>
      <c r="G97" s="744"/>
      <c r="H97" s="744"/>
      <c r="I97" s="745"/>
      <c r="J97" s="40">
        <v>981.68</v>
      </c>
      <c r="L97">
        <v>981.68</v>
      </c>
    </row>
    <row r="98" spans="1:13" ht="38.25" x14ac:dyDescent="0.25">
      <c r="A98" s="18" t="s">
        <v>25915</v>
      </c>
      <c r="B98" s="18">
        <v>87267</v>
      </c>
      <c r="C98" s="18" t="s">
        <v>25842</v>
      </c>
      <c r="D98" s="15" t="str">
        <f>VLOOKUP(B98,SERV.N.DESON!A:E,2,FALSE)</f>
        <v>REVESTIMENTO CERÂMICO PARA PAREDES INTERNAS COM PLACAS TIPO ESMALTADA EXTRA DE DIMENSÕES 20X20 CM APLICADAS EM AMBIENTES DE ÁREA MAIOR QUE 5 M² A MEIA ALTURA DAS PAREDES. AF_06/2014</v>
      </c>
      <c r="E98" s="478" t="str">
        <f>VLOOKUP(B98,SERV.N.DESON!A:E,3,FALSE)</f>
        <v>M2</v>
      </c>
      <c r="F98" s="743" t="s">
        <v>26802</v>
      </c>
      <c r="G98" s="744"/>
      <c r="H98" s="744"/>
      <c r="I98" s="745"/>
      <c r="J98" s="40">
        <v>981.68</v>
      </c>
      <c r="L98">
        <v>981.68</v>
      </c>
    </row>
    <row r="99" spans="1:13" ht="105" customHeight="1" x14ac:dyDescent="0.25">
      <c r="A99" s="18" t="s">
        <v>25916</v>
      </c>
      <c r="B99" s="18">
        <v>87882</v>
      </c>
      <c r="C99" s="18" t="s">
        <v>25842</v>
      </c>
      <c r="D99" s="15" t="str">
        <f>VLOOKUP(B99,SERV.N.DESON!A:E,2,FALSE)</f>
        <v>CHAPISCO APLICADO NO TETO, COM ROLO PARA TEXTURA ACRÍLICA. ARGAMASSA TRAÇO 1:4 E EMULSÃO POLIMÉRICA (ADESIVO) COM PREPARO EM BETONEIRA 400L. AF_06/2014</v>
      </c>
      <c r="E99" s="478" t="str">
        <f>VLOOKUP(B99,SERV.N.DESON!A:E,3,FALSE)</f>
        <v>M2</v>
      </c>
      <c r="F99" s="751" t="s">
        <v>26839</v>
      </c>
      <c r="G99" s="752"/>
      <c r="H99" s="752"/>
      <c r="I99" s="753"/>
      <c r="J99" s="40">
        <v>1280.23</v>
      </c>
      <c r="L99">
        <v>1280.2300000000002</v>
      </c>
      <c r="M99" s="485" t="e">
        <f>J99-F99</f>
        <v>#VALUE!</v>
      </c>
    </row>
    <row r="100" spans="1:13" ht="105" customHeight="1" x14ac:dyDescent="0.25">
      <c r="A100" s="18" t="s">
        <v>25917</v>
      </c>
      <c r="B100" s="159">
        <v>90406</v>
      </c>
      <c r="C100" s="18" t="s">
        <v>25842</v>
      </c>
      <c r="D100" s="15" t="str">
        <f>VLOOKUP(B100,SERV.N.DESON!A:E,2,FALSE)</f>
        <v>MASSA ÚNICA, PARA RECEBIMENTO DE PINTURA, EM ARGAMASSA TRAÇO 1:2:8, PREPARO MECÂNICO COM BETONEIRA 400L, APLICADA MANUALMENTE EM TETO, ESPESSURA DE 20MM, COM EXECUÇÃO DE TALISCAS. AF_03/2015</v>
      </c>
      <c r="E100" s="478" t="str">
        <f>VLOOKUP(B100,SERV.N.DESON!A:E,3,FALSE)</f>
        <v>M2</v>
      </c>
      <c r="F100" s="751" t="s">
        <v>26839</v>
      </c>
      <c r="G100" s="752"/>
      <c r="H100" s="752"/>
      <c r="I100" s="753"/>
      <c r="J100" s="40">
        <f>J99</f>
        <v>1280.23</v>
      </c>
      <c r="L100">
        <v>1280.2300000000002</v>
      </c>
    </row>
    <row r="101" spans="1:13" ht="15" customHeight="1" x14ac:dyDescent="0.25">
      <c r="A101" s="156"/>
      <c r="B101" s="157"/>
      <c r="C101" s="157"/>
      <c r="D101" s="539" t="s">
        <v>25851</v>
      </c>
      <c r="E101" s="539"/>
      <c r="F101" s="539"/>
      <c r="G101" s="539"/>
      <c r="H101" s="539"/>
      <c r="I101" s="539"/>
      <c r="J101" s="540"/>
    </row>
    <row r="102" spans="1:13" ht="15" customHeight="1" thickBot="1" x14ac:dyDescent="0.3">
      <c r="A102" s="261"/>
      <c r="B102" s="392"/>
      <c r="C102" s="392"/>
      <c r="D102" s="502"/>
      <c r="E102" s="502"/>
      <c r="F102" s="502"/>
      <c r="G102" s="502"/>
      <c r="H102" s="502"/>
      <c r="I102" s="502"/>
      <c r="J102" s="503"/>
    </row>
    <row r="103" spans="1:13" ht="15" customHeight="1" x14ac:dyDescent="0.25">
      <c r="A103" s="263">
        <v>6</v>
      </c>
      <c r="B103" s="546" t="s">
        <v>25920</v>
      </c>
      <c r="C103" s="547"/>
      <c r="D103" s="547"/>
      <c r="E103" s="547"/>
      <c r="F103" s="547"/>
      <c r="G103" s="547"/>
      <c r="H103" s="547"/>
      <c r="I103" s="547"/>
      <c r="J103" s="548"/>
    </row>
    <row r="104" spans="1:13" ht="25.5" x14ac:dyDescent="0.25">
      <c r="A104" s="478" t="s">
        <v>25921</v>
      </c>
      <c r="B104" s="478">
        <v>88485</v>
      </c>
      <c r="C104" s="478" t="s">
        <v>25842</v>
      </c>
      <c r="D104" s="15" t="str">
        <f>VLOOKUP(B104,SERV.N.DESON!A:E,2,FALSE)</f>
        <v>APLICAÇÃO DE FUNDO SELADOR ACRÍLICO EM PAREDES, UMA DEMÃO. AF_06/2014</v>
      </c>
      <c r="E104" s="478" t="str">
        <f>VLOOKUP(B104,SERV.N.DESON!A:E,3,FALSE)</f>
        <v>M2</v>
      </c>
      <c r="F104" s="544" t="s">
        <v>26931</v>
      </c>
      <c r="G104" s="746"/>
      <c r="H104" s="746"/>
      <c r="I104" s="545"/>
      <c r="J104" s="38">
        <f>J106</f>
        <v>3791.3999999999996</v>
      </c>
    </row>
    <row r="105" spans="1:13" ht="104.25" customHeight="1" x14ac:dyDescent="0.25">
      <c r="A105" s="478" t="s">
        <v>25922</v>
      </c>
      <c r="B105" s="478">
        <v>88488</v>
      </c>
      <c r="C105" s="478" t="s">
        <v>25842</v>
      </c>
      <c r="D105" s="15" t="str">
        <f>VLOOKUP(B105,SERV.N.DESON!A:E,2,FALSE)</f>
        <v>APLICAÇÃO MANUAL DE PINTURA COM TINTA LÁTEX ACRÍLICA EM TETO, DUAS DEMÃOS. AF_06/2014</v>
      </c>
      <c r="E105" s="478" t="str">
        <f>VLOOKUP(B105,SERV.N.DESON!A:E,3,FALSE)</f>
        <v>M2</v>
      </c>
      <c r="F105" s="751" t="s">
        <v>26839</v>
      </c>
      <c r="G105" s="752"/>
      <c r="H105" s="752"/>
      <c r="I105" s="753"/>
      <c r="J105" s="38">
        <f>J100</f>
        <v>1280.23</v>
      </c>
    </row>
    <row r="106" spans="1:13" ht="25.5" x14ac:dyDescent="0.25">
      <c r="A106" s="478" t="s">
        <v>25923</v>
      </c>
      <c r="B106" s="478">
        <v>88489</v>
      </c>
      <c r="C106" s="478" t="s">
        <v>25842</v>
      </c>
      <c r="D106" s="15" t="str">
        <f>VLOOKUP(B106,SERV.N.DESON!A:E,2,FALSE)</f>
        <v>APLICAÇÃO MANUAL DE PINTURA COM TINTA LÁTEX ACRÍLICA EM PAREDES, DUAS DEMÃOS. AF_06/2014</v>
      </c>
      <c r="E106" s="478" t="str">
        <f>VLOOKUP(B106,SERV.N.DESON!A:E,3,FALSE)</f>
        <v>M2</v>
      </c>
      <c r="F106" s="544" t="s">
        <v>26931</v>
      </c>
      <c r="G106" s="746"/>
      <c r="H106" s="746"/>
      <c r="I106" s="545"/>
      <c r="J106" s="38">
        <f>J94+J96</f>
        <v>3791.3999999999996</v>
      </c>
    </row>
    <row r="107" spans="1:13" ht="15" customHeight="1" thickBot="1" x14ac:dyDescent="0.3">
      <c r="A107" s="261"/>
      <c r="B107" s="392"/>
      <c r="C107" s="392"/>
      <c r="D107" s="502"/>
      <c r="E107" s="502"/>
      <c r="F107" s="502"/>
      <c r="G107" s="502"/>
      <c r="H107" s="502"/>
      <c r="I107" s="502"/>
      <c r="J107" s="503"/>
    </row>
    <row r="108" spans="1:13" ht="15" customHeight="1" thickBot="1" x14ac:dyDescent="0.3">
      <c r="A108" s="260">
        <v>7</v>
      </c>
      <c r="B108" s="521" t="s">
        <v>25924</v>
      </c>
      <c r="C108" s="522"/>
      <c r="D108" s="522"/>
      <c r="E108" s="522"/>
      <c r="F108" s="522"/>
      <c r="G108" s="522"/>
      <c r="H108" s="522"/>
      <c r="I108" s="522"/>
      <c r="J108" s="538"/>
    </row>
    <row r="109" spans="1:13" ht="25.5" x14ac:dyDescent="0.25">
      <c r="A109" s="18" t="s">
        <v>25925</v>
      </c>
      <c r="B109" s="18">
        <v>94216</v>
      </c>
      <c r="C109" s="18" t="s">
        <v>25842</v>
      </c>
      <c r="D109" s="15" t="str">
        <f>VLOOKUP(B109,SERV.N.DESON!A:E,2,FALSE)</f>
        <v>TELHAMENTO COM TELHA METÁLICA TERMOACÚSTICA E = 30 MM, COM ATÉ 2 ÁGUAS, INCLUSO IÇAMENTO. AF_07/2019</v>
      </c>
      <c r="E109" s="478" t="str">
        <f>VLOOKUP(B109,SERV.N.DESON!A:E,3,FALSE)</f>
        <v>M2</v>
      </c>
      <c r="F109" s="743" t="s">
        <v>26802</v>
      </c>
      <c r="G109" s="744"/>
      <c r="H109" s="744"/>
      <c r="I109" s="745"/>
      <c r="J109" s="40">
        <v>2655.96</v>
      </c>
    </row>
    <row r="110" spans="1:13" ht="38.25" x14ac:dyDescent="0.25">
      <c r="A110" s="18" t="s">
        <v>25926</v>
      </c>
      <c r="B110" s="18">
        <v>92580</v>
      </c>
      <c r="C110" s="18" t="s">
        <v>25842</v>
      </c>
      <c r="D110" s="15" t="str">
        <f>VLOOKUP(B110,SERV.N.DESON!A:E,2,FALSE)</f>
        <v>TRAMA DE AÇO COMPOSTA POR TERÇAS PARA TELHADOS DE ATÉ 2 ÁGUAS PARA TELHA ONDULADA DE FIBROCIMENTO, METÁLICA, PLÁSTICA OU TERMOACÚSTICA, INCLUSO TRANSPORTE VERTICAL. AF_07/2019</v>
      </c>
      <c r="E110" s="478" t="str">
        <f>VLOOKUP(B110,SERV.N.DESON!A:E,3,FALSE)</f>
        <v>M2</v>
      </c>
      <c r="F110" s="743" t="s">
        <v>26802</v>
      </c>
      <c r="G110" s="744"/>
      <c r="H110" s="744"/>
      <c r="I110" s="745"/>
      <c r="J110" s="40">
        <v>2655.96</v>
      </c>
    </row>
    <row r="111" spans="1:13" ht="15" customHeight="1" thickBot="1" x14ac:dyDescent="0.3">
      <c r="A111" s="261"/>
      <c r="B111" s="392"/>
      <c r="C111" s="392"/>
      <c r="D111" s="502"/>
      <c r="E111" s="502"/>
      <c r="F111" s="502"/>
      <c r="G111" s="502"/>
      <c r="H111" s="502"/>
      <c r="I111" s="502"/>
      <c r="J111" s="503"/>
    </row>
    <row r="112" spans="1:13" s="1" customFormat="1" ht="15" customHeight="1" thickBot="1" x14ac:dyDescent="0.25">
      <c r="A112" s="260">
        <v>8</v>
      </c>
      <c r="B112" s="521" t="s">
        <v>25927</v>
      </c>
      <c r="C112" s="522"/>
      <c r="D112" s="522"/>
      <c r="E112" s="522"/>
      <c r="F112" s="522"/>
      <c r="G112" s="522"/>
      <c r="H112" s="522"/>
      <c r="I112" s="522"/>
      <c r="J112" s="538"/>
      <c r="K112" s="35"/>
      <c r="L112" s="12"/>
    </row>
    <row r="113" spans="1:12" x14ac:dyDescent="0.25">
      <c r="A113" s="564" t="s">
        <v>25928</v>
      </c>
      <c r="B113" s="565"/>
      <c r="C113" s="565"/>
      <c r="D113" s="565"/>
      <c r="E113" s="565"/>
      <c r="F113" s="565"/>
      <c r="G113" s="565"/>
      <c r="H113" s="565"/>
      <c r="I113" s="565"/>
      <c r="J113" s="566"/>
      <c r="L113" s="12"/>
    </row>
    <row r="114" spans="1:12" s="122" customFormat="1" ht="25.5" x14ac:dyDescent="0.2">
      <c r="A114" s="478" t="s">
        <v>25929</v>
      </c>
      <c r="B114" s="478">
        <v>89356</v>
      </c>
      <c r="C114" s="478" t="s">
        <v>25842</v>
      </c>
      <c r="D114" s="15" t="str">
        <f>VLOOKUP(B114,SERV.N.DESON!A:E,2,FALSE)</f>
        <v>TUBO, PVC, SOLDÁVEL, DN 25MM, INSTALADO EM RAMAL OU SUB-RAMAL DE ÁGUA - FORNECIMENTO E INSTALAÇÃO. AF_12/2014</v>
      </c>
      <c r="E114" s="478" t="str">
        <f>VLOOKUP(B114,SERV.N.DESON!A:E,3,FALSE)</f>
        <v>M</v>
      </c>
      <c r="F114" s="743" t="s">
        <v>26802</v>
      </c>
      <c r="G114" s="744"/>
      <c r="H114" s="744"/>
      <c r="I114" s="745"/>
      <c r="J114" s="38">
        <v>171.63</v>
      </c>
      <c r="K114" s="35"/>
      <c r="L114" s="12"/>
    </row>
    <row r="115" spans="1:12" s="122" customFormat="1" ht="25.5" x14ac:dyDescent="0.2">
      <c r="A115" s="478" t="s">
        <v>25930</v>
      </c>
      <c r="B115" s="478">
        <v>89357</v>
      </c>
      <c r="C115" s="478" t="s">
        <v>25842</v>
      </c>
      <c r="D115" s="15" t="str">
        <f>VLOOKUP(B115,SERV.N.DESON!A:E,2,FALSE)</f>
        <v>TUBO, PVC, SOLDÁVEL, DN 32MM, INSTALADO EM RAMAL OU SUB-RAMAL DE ÁGUA - FORNECIMENTO E INSTALAÇÃO. AF_12/2014</v>
      </c>
      <c r="E115" s="478" t="str">
        <f>VLOOKUP(B115,SERV.N.DESON!A:E,3,FALSE)</f>
        <v>M</v>
      </c>
      <c r="F115" s="743" t="s">
        <v>26802</v>
      </c>
      <c r="G115" s="744"/>
      <c r="H115" s="744"/>
      <c r="I115" s="745"/>
      <c r="J115" s="38">
        <v>14.11</v>
      </c>
      <c r="K115" s="35"/>
      <c r="L115" s="12"/>
    </row>
    <row r="116" spans="1:12" s="122" customFormat="1" ht="25.5" x14ac:dyDescent="0.2">
      <c r="A116" s="478" t="s">
        <v>25931</v>
      </c>
      <c r="B116" s="478">
        <v>89449</v>
      </c>
      <c r="C116" s="478" t="s">
        <v>25842</v>
      </c>
      <c r="D116" s="15" t="str">
        <f>VLOOKUP(B116,SERV.N.DESON!A:E,2,FALSE)</f>
        <v>TUBO, PVC, SOLDÁVEL, DN 50MM, INSTALADO EM PRUMADA DE ÁGUA - FORNECIMENTO E INSTALAÇÃO. AF_12/2014</v>
      </c>
      <c r="E116" s="478" t="str">
        <f>VLOOKUP(B116,SERV.N.DESON!A:E,3,FALSE)</f>
        <v>M</v>
      </c>
      <c r="F116" s="743" t="s">
        <v>26802</v>
      </c>
      <c r="G116" s="744"/>
      <c r="H116" s="744"/>
      <c r="I116" s="745"/>
      <c r="J116" s="38">
        <v>47.55</v>
      </c>
      <c r="K116" s="35"/>
      <c r="L116" s="12"/>
    </row>
    <row r="117" spans="1:12" s="122" customFormat="1" ht="25.5" x14ac:dyDescent="0.2">
      <c r="A117" s="478" t="s">
        <v>25932</v>
      </c>
      <c r="B117" s="478">
        <v>89450</v>
      </c>
      <c r="C117" s="478" t="s">
        <v>25842</v>
      </c>
      <c r="D117" s="15" t="str">
        <f>VLOOKUP(B117,SERV.N.DESON!A:E,2,FALSE)</f>
        <v>TUBO, PVC, SOLDÁVEL, DN 60MM, INSTALADO EM PRUMADA DE ÁGUA - FORNECIMENTO E INSTALAÇÃO. AF_12/2014</v>
      </c>
      <c r="E117" s="478" t="str">
        <f>VLOOKUP(B117,SERV.N.DESON!A:E,3,FALSE)</f>
        <v>M</v>
      </c>
      <c r="F117" s="743" t="s">
        <v>26802</v>
      </c>
      <c r="G117" s="744"/>
      <c r="H117" s="744"/>
      <c r="I117" s="745"/>
      <c r="J117" s="38">
        <v>97.96</v>
      </c>
      <c r="K117" s="35"/>
      <c r="L117" s="12"/>
    </row>
    <row r="118" spans="1:12" s="122" customFormat="1" ht="25.5" x14ac:dyDescent="0.2">
      <c r="A118" s="478" t="s">
        <v>25933</v>
      </c>
      <c r="B118" s="478">
        <v>89451</v>
      </c>
      <c r="C118" s="478" t="s">
        <v>25842</v>
      </c>
      <c r="D118" s="15" t="str">
        <f>VLOOKUP(B118,SERV.N.DESON!A:E,2,FALSE)</f>
        <v>TUBO, PVC, SOLDÁVEL, DN 75MM, INSTALADO EM PRUMADA DE ÁGUA - FORNECIMENTO E INSTALAÇÃO. AF_12/2014</v>
      </c>
      <c r="E118" s="478" t="str">
        <f>VLOOKUP(B118,SERV.N.DESON!A:E,3,FALSE)</f>
        <v>M</v>
      </c>
      <c r="F118" s="743" t="s">
        <v>26802</v>
      </c>
      <c r="G118" s="744"/>
      <c r="H118" s="744"/>
      <c r="I118" s="745"/>
      <c r="J118" s="38">
        <v>76.739999999999995</v>
      </c>
      <c r="K118" s="35"/>
      <c r="L118" s="12"/>
    </row>
    <row r="119" spans="1:12" s="122" customFormat="1" ht="25.5" x14ac:dyDescent="0.2">
      <c r="A119" s="478" t="s">
        <v>25934</v>
      </c>
      <c r="B119" s="478">
        <v>89987</v>
      </c>
      <c r="C119" s="478" t="s">
        <v>25842</v>
      </c>
      <c r="D119" s="15" t="str">
        <f>VLOOKUP(B119,SERV.N.DESON!A:E,2,FALSE)</f>
        <v>REGISTRO DE GAVETA BRUTO, LATÃO, ROSCÁVEL, 3/4", COM ACABAMENTO E CANOPLA CROMADOS - FORNECIMENTO E INSTALAÇÃO. AF_08/2021</v>
      </c>
      <c r="E119" s="478" t="str">
        <f>VLOOKUP(B119,SERV.N.DESON!A:E,3,FALSE)</f>
        <v>UN</v>
      </c>
      <c r="F119" s="743" t="s">
        <v>26802</v>
      </c>
      <c r="G119" s="744"/>
      <c r="H119" s="744"/>
      <c r="I119" s="745"/>
      <c r="J119" s="38">
        <v>37</v>
      </c>
      <c r="K119" s="35"/>
      <c r="L119" s="12"/>
    </row>
    <row r="120" spans="1:12" s="122" customFormat="1" ht="25.5" x14ac:dyDescent="0.2">
      <c r="A120" s="478" t="s">
        <v>25935</v>
      </c>
      <c r="B120" s="478">
        <v>89353</v>
      </c>
      <c r="C120" s="478" t="s">
        <v>25842</v>
      </c>
      <c r="D120" s="15" t="str">
        <f>VLOOKUP(B120,SERV.N.DESON!A:E,2,FALSE)</f>
        <v>REGISTRO DE GAVETA BRUTO, LATÃO, ROSCÁVEL, 3/4" - FORNECIMENTO E INSTALAÇÃO. AF_08/2021</v>
      </c>
      <c r="E120" s="478" t="str">
        <f>VLOOKUP(B120,SERV.N.DESON!A:E,3,FALSE)</f>
        <v>UN</v>
      </c>
      <c r="F120" s="743" t="s">
        <v>26802</v>
      </c>
      <c r="G120" s="744"/>
      <c r="H120" s="744"/>
      <c r="I120" s="745"/>
      <c r="J120" s="38">
        <v>1</v>
      </c>
      <c r="K120" s="35"/>
      <c r="L120" s="12"/>
    </row>
    <row r="121" spans="1:12" s="122" customFormat="1" ht="25.5" x14ac:dyDescent="0.2">
      <c r="A121" s="478" t="s">
        <v>25936</v>
      </c>
      <c r="B121" s="478">
        <v>94792</v>
      </c>
      <c r="C121" s="478" t="s">
        <v>25842</v>
      </c>
      <c r="D121" s="15" t="str">
        <f>VLOOKUP(B121,SERV.N.DESON!A:E,2,FALSE)</f>
        <v>REGISTRO DE GAVETA BRUTO, LATÃO, ROSCÁVEL, 1", COM ACABAMENTO E CANOPLA CROMADOS - FORNECIMENTO E INSTALAÇÃO. AF_08/2021</v>
      </c>
      <c r="E121" s="478" t="str">
        <f>VLOOKUP(B121,SERV.N.DESON!A:E,3,FALSE)</f>
        <v>UN</v>
      </c>
      <c r="F121" s="743" t="s">
        <v>26802</v>
      </c>
      <c r="G121" s="744"/>
      <c r="H121" s="744"/>
      <c r="I121" s="745"/>
      <c r="J121" s="38">
        <v>4</v>
      </c>
      <c r="K121" s="35"/>
      <c r="L121" s="12"/>
    </row>
    <row r="122" spans="1:12" s="122" customFormat="1" ht="25.5" x14ac:dyDescent="0.2">
      <c r="A122" s="478" t="s">
        <v>25937</v>
      </c>
      <c r="B122" s="478">
        <v>94499</v>
      </c>
      <c r="C122" s="478" t="s">
        <v>25842</v>
      </c>
      <c r="D122" s="15" t="str">
        <f>VLOOKUP(B122,SERV.N.DESON!A:E,2,FALSE)</f>
        <v>REGISTRO DE GAVETA BRUTO, LATÃO, ROSCÁVEL, 2 1/2" - FORNECIMENTO E INSTALAÇÃO. AF_08/2021</v>
      </c>
      <c r="E122" s="478" t="str">
        <f>VLOOKUP(B122,SERV.N.DESON!A:E,3,FALSE)</f>
        <v>UN</v>
      </c>
      <c r="F122" s="743" t="s">
        <v>26802</v>
      </c>
      <c r="G122" s="744"/>
      <c r="H122" s="744"/>
      <c r="I122" s="745"/>
      <c r="J122" s="38">
        <v>1</v>
      </c>
      <c r="K122" s="35"/>
      <c r="L122" s="12"/>
    </row>
    <row r="123" spans="1:12" s="122" customFormat="1" ht="38.25" x14ac:dyDescent="0.2">
      <c r="A123" s="478" t="s">
        <v>25938</v>
      </c>
      <c r="B123" s="478">
        <v>89985</v>
      </c>
      <c r="C123" s="478" t="s">
        <v>25842</v>
      </c>
      <c r="D123" s="15" t="str">
        <f>VLOOKUP(B123,SERV.N.DESON!A:E,2,FALSE)</f>
        <v>REGISTRO DE PRESSÃO BRUTO, LATÃO, ROSCÁVEL, 3/4", COM ACABAMENTO E CANOPLA CROMADOS - FORNECIMENTO E INSTALAÇÃO. AF_08/2021</v>
      </c>
      <c r="E123" s="478" t="str">
        <f>VLOOKUP(B123,SERV.N.DESON!A:E,3,FALSE)</f>
        <v>UN</v>
      </c>
      <c r="F123" s="743" t="s">
        <v>26802</v>
      </c>
      <c r="G123" s="744"/>
      <c r="H123" s="744"/>
      <c r="I123" s="745"/>
      <c r="J123" s="38">
        <v>6</v>
      </c>
      <c r="K123" s="35"/>
      <c r="L123" s="12"/>
    </row>
    <row r="124" spans="1:12" s="122" customFormat="1" ht="38.25" x14ac:dyDescent="0.2">
      <c r="A124" s="478" t="s">
        <v>25939</v>
      </c>
      <c r="B124" s="478">
        <v>89429</v>
      </c>
      <c r="C124" s="478" t="s">
        <v>25842</v>
      </c>
      <c r="D124" s="15" t="str">
        <f>VLOOKUP(B124,SERV.N.DESON!A:E,2,FALSE)</f>
        <v>ADAPTADOR CURTO COM BOLSA E ROSCA PARA REGISTRO, PVC, SOLDÁVEL, DN 25MM X 3/4, INSTALADO EM RAMAL DE DISTRIBUIÇÃO DE ÁGUA - FORNECIMENTO E INSTALAÇÃO. AF_12/2014</v>
      </c>
      <c r="E124" s="478" t="str">
        <f>VLOOKUP(B124,SERV.N.DESON!A:E,3,FALSE)</f>
        <v>UN</v>
      </c>
      <c r="F124" s="743" t="s">
        <v>26802</v>
      </c>
      <c r="G124" s="744"/>
      <c r="H124" s="744"/>
      <c r="I124" s="745"/>
      <c r="J124" s="38">
        <v>82</v>
      </c>
      <c r="K124" s="35"/>
      <c r="L124" s="12"/>
    </row>
    <row r="125" spans="1:12" s="122" customFormat="1" ht="38.25" x14ac:dyDescent="0.2">
      <c r="A125" s="478" t="s">
        <v>25940</v>
      </c>
      <c r="B125" s="478">
        <v>89436</v>
      </c>
      <c r="C125" s="478" t="s">
        <v>25842</v>
      </c>
      <c r="D125" s="15" t="str">
        <f>VLOOKUP(B125,SERV.N.DESON!A:E,2,FALSE)</f>
        <v>ADAPTADOR CURTO COM BOLSA E ROSCA PARA REGISTRO, PVC, SOLDÁVEL, DN 32MM X 1, INSTALADO EM RAMAL DE DISTRIBUIÇÃO DE ÁGUA - FORNECIMENTO E INSTALAÇÃO. AF_12/2014</v>
      </c>
      <c r="E125" s="478" t="str">
        <f>VLOOKUP(B125,SERV.N.DESON!A:E,3,FALSE)</f>
        <v>UN</v>
      </c>
      <c r="F125" s="743" t="s">
        <v>26802</v>
      </c>
      <c r="G125" s="744"/>
      <c r="H125" s="744"/>
      <c r="I125" s="745"/>
      <c r="J125" s="38">
        <v>8</v>
      </c>
      <c r="K125" s="35"/>
      <c r="L125" s="12"/>
    </row>
    <row r="126" spans="1:12" s="122" customFormat="1" ht="51.75" thickBot="1" x14ac:dyDescent="0.25">
      <c r="A126" s="478" t="s">
        <v>25941</v>
      </c>
      <c r="B126" s="478">
        <v>94666</v>
      </c>
      <c r="C126" s="478" t="s">
        <v>25842</v>
      </c>
      <c r="D126" s="15" t="str">
        <f>VLOOKUP(B126,SERV.N.DESON!A:E,2,FALSE)</f>
        <v>ADAPTADOR CURTO COM BOLSA E ROSCA PARA REGISTRO, PVC, SOLDÁVEL, DN 75 MM X 2 1/2 , INSTALADO EM RESERVAÇÃO DE ÁGUA DE EDIFICAÇÃO QUE POSSUA RESERVATÓRIO DE FIBRA/FIBROCIMENTO   FORNECIMENTO E INSTALAÇÃO. AF_06/2016</v>
      </c>
      <c r="E126" s="478" t="str">
        <f>VLOOKUP(B126,SERV.N.DESON!A:E,3,FALSE)</f>
        <v>UN</v>
      </c>
      <c r="F126" s="743" t="s">
        <v>26802</v>
      </c>
      <c r="G126" s="744"/>
      <c r="H126" s="744"/>
      <c r="I126" s="745"/>
      <c r="J126" s="38">
        <v>2</v>
      </c>
      <c r="K126" s="35"/>
      <c r="L126" s="12"/>
    </row>
    <row r="127" spans="1:12" s="122" customFormat="1" ht="39" thickBot="1" x14ac:dyDescent="0.25">
      <c r="A127" s="478" t="s">
        <v>25942</v>
      </c>
      <c r="B127" s="544" t="str">
        <f>'COMPOSIÇÃO UNITÁRIA'!C53</f>
        <v>CPU 04</v>
      </c>
      <c r="C127" s="545"/>
      <c r="D127" s="15" t="s">
        <v>25943</v>
      </c>
      <c r="E127" s="478" t="s">
        <v>5304</v>
      </c>
      <c r="F127" s="743" t="s">
        <v>26802</v>
      </c>
      <c r="G127" s="744"/>
      <c r="H127" s="744"/>
      <c r="I127" s="745"/>
      <c r="J127" s="38">
        <v>10</v>
      </c>
      <c r="K127" s="35"/>
      <c r="L127" s="12"/>
    </row>
    <row r="128" spans="1:12" s="122" customFormat="1" ht="25.5" x14ac:dyDescent="0.2">
      <c r="A128" s="478" t="s">
        <v>25944</v>
      </c>
      <c r="B128" s="544" t="str">
        <f>'COMPOSIÇÃO UNITÁRIA'!C61</f>
        <v>CPU 05</v>
      </c>
      <c r="C128" s="545"/>
      <c r="D128" s="15" t="s">
        <v>25945</v>
      </c>
      <c r="E128" s="478" t="s">
        <v>5304</v>
      </c>
      <c r="F128" s="743" t="s">
        <v>26802</v>
      </c>
      <c r="G128" s="744"/>
      <c r="H128" s="744"/>
      <c r="I128" s="745"/>
      <c r="J128" s="38">
        <v>1</v>
      </c>
      <c r="K128" s="35"/>
      <c r="L128" s="12"/>
    </row>
    <row r="129" spans="1:12" s="122" customFormat="1" ht="25.5" x14ac:dyDescent="0.2">
      <c r="A129" s="478" t="s">
        <v>25946</v>
      </c>
      <c r="B129" s="544" t="str">
        <f>'COMPOSIÇÃO UNITÁRIA'!C69</f>
        <v>CPU 06</v>
      </c>
      <c r="C129" s="545"/>
      <c r="D129" s="15" t="s">
        <v>25947</v>
      </c>
      <c r="E129" s="478" t="s">
        <v>5304</v>
      </c>
      <c r="F129" s="743" t="s">
        <v>26802</v>
      </c>
      <c r="G129" s="744"/>
      <c r="H129" s="744"/>
      <c r="I129" s="745"/>
      <c r="J129" s="38">
        <v>1</v>
      </c>
      <c r="K129" s="35"/>
      <c r="L129" s="12"/>
    </row>
    <row r="130" spans="1:12" s="122" customFormat="1" ht="25.5" x14ac:dyDescent="0.2">
      <c r="A130" s="478" t="s">
        <v>25948</v>
      </c>
      <c r="B130" s="544" t="str">
        <f>'COMPOSIÇÃO UNITÁRIA'!C77</f>
        <v>CPU 07</v>
      </c>
      <c r="C130" s="545"/>
      <c r="D130" s="15" t="s">
        <v>25949</v>
      </c>
      <c r="E130" s="478" t="s">
        <v>5304</v>
      </c>
      <c r="F130" s="743" t="s">
        <v>26802</v>
      </c>
      <c r="G130" s="744"/>
      <c r="H130" s="744"/>
      <c r="I130" s="745"/>
      <c r="J130" s="38">
        <v>1</v>
      </c>
      <c r="K130" s="35"/>
      <c r="L130" s="12"/>
    </row>
    <row r="131" spans="1:12" s="122" customFormat="1" ht="25.5" customHeight="1" x14ac:dyDescent="0.2">
      <c r="A131" s="478" t="s">
        <v>25950</v>
      </c>
      <c r="B131" s="544" t="str">
        <f>'COMPOSIÇÃO UNITÁRIA'!C85</f>
        <v>CPU 08</v>
      </c>
      <c r="C131" s="545"/>
      <c r="D131" s="15" t="s">
        <v>25951</v>
      </c>
      <c r="E131" s="478" t="s">
        <v>5304</v>
      </c>
      <c r="F131" s="743" t="s">
        <v>26802</v>
      </c>
      <c r="G131" s="744"/>
      <c r="H131" s="744"/>
      <c r="I131" s="745"/>
      <c r="J131" s="38">
        <v>1</v>
      </c>
      <c r="K131" s="35"/>
      <c r="L131" s="12"/>
    </row>
    <row r="132" spans="1:12" s="122" customFormat="1" ht="25.5" x14ac:dyDescent="0.2">
      <c r="A132" s="478" t="s">
        <v>25952</v>
      </c>
      <c r="B132" s="478">
        <v>89362</v>
      </c>
      <c r="C132" s="478" t="s">
        <v>25842</v>
      </c>
      <c r="D132" s="15" t="str">
        <f>VLOOKUP(B132,SERV.N.DESON!A:E,2,FALSE)</f>
        <v>JOELHO 90 GRAUS, PVC, SOLDÁVEL, DN 25MM, INSTALADO EM RAMAL OU SUB-RAMAL DE ÁGUA - FORNECIMENTO E INSTALAÇÃO. AF_12/2014</v>
      </c>
      <c r="E132" s="478" t="str">
        <f>VLOOKUP(B132,SERV.N.DESON!A:E,3,FALSE)</f>
        <v>UN</v>
      </c>
      <c r="F132" s="743" t="s">
        <v>26802</v>
      </c>
      <c r="G132" s="744"/>
      <c r="H132" s="744"/>
      <c r="I132" s="745"/>
      <c r="J132" s="38">
        <v>154</v>
      </c>
      <c r="K132" s="35"/>
      <c r="L132" s="12"/>
    </row>
    <row r="133" spans="1:12" s="122" customFormat="1" ht="25.5" x14ac:dyDescent="0.2">
      <c r="A133" s="478" t="s">
        <v>25953</v>
      </c>
      <c r="B133" s="478">
        <v>89367</v>
      </c>
      <c r="C133" s="478" t="s">
        <v>25842</v>
      </c>
      <c r="D133" s="15" t="str">
        <f>VLOOKUP(B133,SERV.N.DESON!A:E,2,FALSE)</f>
        <v>JOELHO 90 GRAUS, PVC, SOLDÁVEL, DN 32MM, INSTALADO EM RAMAL OU SUB-RAMAL DE ÁGUA - FORNECIMENTO E INSTALAÇÃO. AF_12/2014</v>
      </c>
      <c r="E133" s="478" t="str">
        <f>VLOOKUP(B133,SERV.N.DESON!A:E,3,FALSE)</f>
        <v>UN</v>
      </c>
      <c r="F133" s="743" t="s">
        <v>26802</v>
      </c>
      <c r="G133" s="744"/>
      <c r="H133" s="744"/>
      <c r="I133" s="745"/>
      <c r="J133" s="38">
        <v>7</v>
      </c>
      <c r="K133" s="35"/>
      <c r="L133" s="12"/>
    </row>
    <row r="134" spans="1:12" s="122" customFormat="1" ht="38.25" x14ac:dyDescent="0.2">
      <c r="A134" s="478" t="s">
        <v>25954</v>
      </c>
      <c r="B134" s="478">
        <v>94682</v>
      </c>
      <c r="C134" s="478" t="s">
        <v>25842</v>
      </c>
      <c r="D134" s="15" t="str">
        <f>VLOOKUP(B134,SERV.N.DESON!A:E,2,FALSE)</f>
        <v>JOELHO 90 GRAUS, PVC, SOLDÁVEL, DN 75 MM INSTALADO EM RESERVAÇÃO DE ÁGUA DE EDIFICAÇÃO QUE POSSUA RESERVATÓRIO DE FIBRA/FIBROCIMENTO   FORNECIMENTO E INSTALAÇÃO. AF_06/2016</v>
      </c>
      <c r="E134" s="478" t="str">
        <f>VLOOKUP(B134,SERV.N.DESON!A:E,3,FALSE)</f>
        <v>UN</v>
      </c>
      <c r="F134" s="743" t="s">
        <v>26802</v>
      </c>
      <c r="G134" s="744"/>
      <c r="H134" s="744"/>
      <c r="I134" s="745"/>
      <c r="J134" s="38">
        <v>6</v>
      </c>
      <c r="K134" s="35"/>
      <c r="L134" s="12"/>
    </row>
    <row r="135" spans="1:12" s="122" customFormat="1" ht="25.5" x14ac:dyDescent="0.2">
      <c r="A135" s="478" t="s">
        <v>25955</v>
      </c>
      <c r="B135" s="544" t="str">
        <f>'COMPOSIÇÃO UNITÁRIA'!C93</f>
        <v>CPU 09</v>
      </c>
      <c r="C135" s="545"/>
      <c r="D135" s="15" t="s">
        <v>25956</v>
      </c>
      <c r="E135" s="478" t="s">
        <v>5304</v>
      </c>
      <c r="F135" s="743" t="s">
        <v>26802</v>
      </c>
      <c r="G135" s="744"/>
      <c r="H135" s="744"/>
      <c r="I135" s="745"/>
      <c r="J135" s="38">
        <v>1</v>
      </c>
      <c r="K135" s="35"/>
      <c r="L135" s="12"/>
    </row>
    <row r="136" spans="1:12" s="122" customFormat="1" ht="25.5" x14ac:dyDescent="0.2">
      <c r="A136" s="478" t="s">
        <v>25957</v>
      </c>
      <c r="B136" s="478">
        <v>89395</v>
      </c>
      <c r="C136" s="478" t="s">
        <v>25842</v>
      </c>
      <c r="D136" s="15" t="str">
        <f>VLOOKUP(B136,SERV.N.DESON!A:E,2,FALSE)</f>
        <v>TE, PVC, SOLDÁVEL, DN 25MM, INSTALADO EM RAMAL OU SUB-RAMAL DE ÁGUA - FORNECIMENTO E INSTALAÇÃO. AF_12/2014</v>
      </c>
      <c r="E136" s="478" t="str">
        <f>VLOOKUP(B136,SERV.N.DESON!A:E,3,FALSE)</f>
        <v>UN</v>
      </c>
      <c r="F136" s="743" t="s">
        <v>26802</v>
      </c>
      <c r="G136" s="744"/>
      <c r="H136" s="744"/>
      <c r="I136" s="745"/>
      <c r="J136" s="38">
        <v>23</v>
      </c>
      <c r="K136" s="35"/>
      <c r="L136" s="12"/>
    </row>
    <row r="137" spans="1:12" s="122" customFormat="1" ht="26.25" customHeight="1" x14ac:dyDescent="0.2">
      <c r="A137" s="478" t="s">
        <v>25958</v>
      </c>
      <c r="B137" s="478">
        <v>89398</v>
      </c>
      <c r="C137" s="478" t="s">
        <v>25842</v>
      </c>
      <c r="D137" s="15" t="str">
        <f>VLOOKUP(B137,SERV.N.DESON!A:E,2,FALSE)</f>
        <v>TE, PVC, SOLDÁVEL, DN 32MM, INSTALADO EM RAMAL OU SUB-RAMAL DE ÁGUA - FORNECIMENTO E INSTALAÇÃO. AF_12/2014</v>
      </c>
      <c r="E137" s="478" t="str">
        <f>VLOOKUP(B137,SERV.N.DESON!A:E,3,FALSE)</f>
        <v>UN</v>
      </c>
      <c r="F137" s="743" t="s">
        <v>26802</v>
      </c>
      <c r="G137" s="744"/>
      <c r="H137" s="744"/>
      <c r="I137" s="745"/>
      <c r="J137" s="38">
        <v>5</v>
      </c>
      <c r="K137" s="35"/>
      <c r="L137" s="12"/>
    </row>
    <row r="138" spans="1:12" s="122" customFormat="1" ht="26.25" customHeight="1" x14ac:dyDescent="0.2">
      <c r="A138" s="478" t="s">
        <v>25959</v>
      </c>
      <c r="B138" s="478">
        <v>89628</v>
      </c>
      <c r="C138" s="478" t="s">
        <v>25842</v>
      </c>
      <c r="D138" s="15" t="str">
        <f>VLOOKUP(B138,SERV.N.DESON!A:E,2,FALSE)</f>
        <v>TE, PVC, SOLDÁVEL, DN 60MM, INSTALADO EM PRUMADA DE ÁGUA - FORNECIMENTO E INSTALAÇÃO. AF_12/2014</v>
      </c>
      <c r="E138" s="478" t="str">
        <f>VLOOKUP(B138,SERV.N.DESON!A:E,3,FALSE)</f>
        <v>UN</v>
      </c>
      <c r="F138" s="743" t="s">
        <v>26802</v>
      </c>
      <c r="G138" s="744"/>
      <c r="H138" s="744"/>
      <c r="I138" s="745"/>
      <c r="J138" s="38">
        <v>1</v>
      </c>
      <c r="K138" s="35"/>
      <c r="L138" s="12"/>
    </row>
    <row r="139" spans="1:12" s="122" customFormat="1" ht="25.5" x14ac:dyDescent="0.2">
      <c r="A139" s="478" t="s">
        <v>25960</v>
      </c>
      <c r="B139" s="478">
        <v>89445</v>
      </c>
      <c r="C139" s="478" t="s">
        <v>25842</v>
      </c>
      <c r="D139" s="15" t="str">
        <f>VLOOKUP(B139,SERV.N.DESON!A:E,2,FALSE)</f>
        <v>TÊ DE REDUÇÃO, PVC, SOLDÁVEL, DN 32MM X 25MM, INSTALADO EM RAMAL DE DISTRIBUIÇÃO DE ÁGUA - FORNECIMENTO E INSTALAÇÃO. AF_12/2014</v>
      </c>
      <c r="E139" s="478" t="str">
        <f>VLOOKUP(B139,SERV.N.DESON!A:E,3,FALSE)</f>
        <v>UN</v>
      </c>
      <c r="F139" s="743" t="s">
        <v>26802</v>
      </c>
      <c r="G139" s="744"/>
      <c r="H139" s="744"/>
      <c r="I139" s="745"/>
      <c r="J139" s="38">
        <v>5</v>
      </c>
      <c r="K139" s="35"/>
      <c r="L139" s="12"/>
    </row>
    <row r="140" spans="1:12" s="122" customFormat="1" ht="25.5" x14ac:dyDescent="0.2">
      <c r="A140" s="478" t="s">
        <v>25961</v>
      </c>
      <c r="B140" s="478">
        <v>89627</v>
      </c>
      <c r="C140" s="478" t="s">
        <v>25842</v>
      </c>
      <c r="D140" s="15" t="str">
        <f>VLOOKUP(B140,SERV.N.DESON!A:E,2,FALSE)</f>
        <v>TÊ DE REDUÇÃO, PVC, SOLDÁVEL, DN 50MM X 25MM, INSTALADO EM PRUMADA DE ÁGUA - FORNECIMENTO E INSTALAÇÃO. AF_12/2014</v>
      </c>
      <c r="E140" s="478" t="str">
        <f>VLOOKUP(B140,SERV.N.DESON!A:E,3,FALSE)</f>
        <v>UN</v>
      </c>
      <c r="F140" s="743" t="s">
        <v>26802</v>
      </c>
      <c r="G140" s="744"/>
      <c r="H140" s="744"/>
      <c r="I140" s="745"/>
      <c r="J140" s="38">
        <v>2</v>
      </c>
      <c r="K140" s="35"/>
      <c r="L140" s="12"/>
    </row>
    <row r="141" spans="1:12" s="122" customFormat="1" ht="38.25" x14ac:dyDescent="0.2">
      <c r="A141" s="478" t="s">
        <v>25962</v>
      </c>
      <c r="B141" s="478">
        <v>94698</v>
      </c>
      <c r="C141" s="478" t="s">
        <v>25842</v>
      </c>
      <c r="D141" s="15" t="str">
        <f>VLOOKUP(B141,SERV.N.DESON!A:E,2,FALSE)</f>
        <v>TÊ DE REDUÇÃO, PVC, SOLDÁVEL, DN 75 MM X 50 MM, INSTALADO EM RESERVAÇÃO DE ÁGUA DE EDIFICAÇÃO QUE POSSUA RESERVATÓRIO DE FIBRA/FIBROCIMENTO   FORNECIMENTO E INSTALAÇÃO. AF_06/2016</v>
      </c>
      <c r="E141" s="478" t="str">
        <f>VLOOKUP(B141,SERV.N.DESON!A:E,3,FALSE)</f>
        <v>UN</v>
      </c>
      <c r="F141" s="743" t="s">
        <v>26802</v>
      </c>
      <c r="G141" s="744"/>
      <c r="H141" s="744"/>
      <c r="I141" s="745"/>
      <c r="J141" s="38">
        <v>1</v>
      </c>
      <c r="K141" s="35"/>
      <c r="L141" s="12"/>
    </row>
    <row r="142" spans="1:12" s="122" customFormat="1" ht="25.5" x14ac:dyDescent="0.2">
      <c r="A142" s="478" t="s">
        <v>25963</v>
      </c>
      <c r="B142" s="544" t="str">
        <f>'COMPOSIÇÃO UNITÁRIA'!C101</f>
        <v>CPU 10</v>
      </c>
      <c r="C142" s="545"/>
      <c r="D142" s="15" t="s">
        <v>25964</v>
      </c>
      <c r="E142" s="478" t="s">
        <v>5304</v>
      </c>
      <c r="F142" s="743" t="s">
        <v>26802</v>
      </c>
      <c r="G142" s="744"/>
      <c r="H142" s="744"/>
      <c r="I142" s="745"/>
      <c r="J142" s="38">
        <v>14</v>
      </c>
      <c r="K142" s="35"/>
      <c r="L142" s="12"/>
    </row>
    <row r="143" spans="1:12" s="122" customFormat="1" ht="38.25" x14ac:dyDescent="0.2">
      <c r="A143" s="478" t="s">
        <v>25965</v>
      </c>
      <c r="B143" s="478">
        <v>90373</v>
      </c>
      <c r="C143" s="478" t="s">
        <v>25842</v>
      </c>
      <c r="D143" s="15" t="str">
        <f>VLOOKUP(B143,SERV.N.DESON!A:E,2,FALSE)</f>
        <v>JOELHO 90 GRAUS COM BUCHA DE LATÃO, PVC, SOLDÁVEL, DN 25MM, X 1/2 INSTALADO EM RAMAL OU SUB-RAMAL DE ÁGUA - FORNECIMENTO E INSTALAÇÃO. AF_12/2014</v>
      </c>
      <c r="E143" s="478" t="str">
        <f>VLOOKUP(B143,SERV.N.DESON!A:E,3,FALSE)</f>
        <v>UN</v>
      </c>
      <c r="F143" s="743" t="s">
        <v>26802</v>
      </c>
      <c r="G143" s="744"/>
      <c r="H143" s="744"/>
      <c r="I143" s="745"/>
      <c r="J143" s="38">
        <v>48</v>
      </c>
      <c r="K143" s="35"/>
      <c r="L143" s="12"/>
    </row>
    <row r="144" spans="1:12" s="122" customFormat="1" ht="51" x14ac:dyDescent="0.2">
      <c r="A144" s="478" t="s">
        <v>25966</v>
      </c>
      <c r="B144" s="478">
        <v>94672</v>
      </c>
      <c r="C144" s="478" t="s">
        <v>25842</v>
      </c>
      <c r="D144" s="15" t="str">
        <f>VLOOKUP(B144,SERV.N.DESON!A:E,2,FALSE)</f>
        <v>JOELHO 90 GRAUS COM BUCHA DE LATÃO, PVC, SOLDÁVEL, DN  25 MM, X 3/4 INSTALADO EM RESERVAÇÃO DE ÁGUA DE EDIFICAÇÃO QUE POSSUA RESERVATÓRIO DE FIBRA/FIBROCIMENTO   FORNECIMENTO E INSTALAÇÃO. AF_06/2016</v>
      </c>
      <c r="E144" s="478" t="str">
        <f>VLOOKUP(B144,SERV.N.DESON!A:E,3,FALSE)</f>
        <v>UN</v>
      </c>
      <c r="F144" s="743" t="s">
        <v>26802</v>
      </c>
      <c r="G144" s="744"/>
      <c r="H144" s="744"/>
      <c r="I144" s="745"/>
      <c r="J144" s="38">
        <v>15</v>
      </c>
      <c r="K144" s="35"/>
      <c r="L144" s="12"/>
    </row>
    <row r="145" spans="1:12" s="122" customFormat="1" ht="38.25" x14ac:dyDescent="0.2">
      <c r="A145" s="478" t="s">
        <v>25967</v>
      </c>
      <c r="B145" s="482">
        <v>89385</v>
      </c>
      <c r="C145" s="478" t="s">
        <v>25842</v>
      </c>
      <c r="D145" s="15" t="str">
        <f>VLOOKUP(B145,SERV.N.DESON!A:E,2,FALSE)</f>
        <v>LUVA SOLDÁVEL E COM ROSCA, PVC, SOLDÁVEL, DN 25MM X 3/4, INSTALADO EM RAMAL OU SUB-RAMAL DE ÁGUA - FORNECIMENTO E INSTALAÇÃO. AF_12/2014</v>
      </c>
      <c r="E145" s="478" t="str">
        <f>VLOOKUP(B145,SERV.N.DESON!A:E,3,FALSE)</f>
        <v>UN</v>
      </c>
      <c r="F145" s="743" t="s">
        <v>26802</v>
      </c>
      <c r="G145" s="744"/>
      <c r="H145" s="744"/>
      <c r="I145" s="745"/>
      <c r="J145" s="38">
        <v>6</v>
      </c>
      <c r="K145" s="35"/>
      <c r="L145" s="12"/>
    </row>
    <row r="146" spans="1:12" s="122" customFormat="1" ht="14.25" x14ac:dyDescent="0.2">
      <c r="A146" s="541" t="s">
        <v>25968</v>
      </c>
      <c r="B146" s="542"/>
      <c r="C146" s="542"/>
      <c r="D146" s="542"/>
      <c r="E146" s="542"/>
      <c r="F146" s="542"/>
      <c r="G146" s="542"/>
      <c r="H146" s="542"/>
      <c r="I146" s="542"/>
      <c r="J146" s="543"/>
      <c r="K146" s="35"/>
      <c r="L146" s="12"/>
    </row>
    <row r="147" spans="1:12" s="122" customFormat="1" ht="38.25" customHeight="1" x14ac:dyDescent="0.2">
      <c r="A147" s="478" t="s">
        <v>25969</v>
      </c>
      <c r="B147" s="478">
        <v>89728</v>
      </c>
      <c r="C147" s="478" t="s">
        <v>25842</v>
      </c>
      <c r="D147" s="15" t="str">
        <f>VLOOKUP(B147,SERV.N.DESON!A:E,2,FALSE)</f>
        <v>CURVA CURTA 90 GRAUS, PVC, SERIE NORMAL, ESGOTO PREDIAL, DN 40 MM, JUNTA SOLDÁVEL, FORNECIDO E INSTALADO EM RAMAL DE DESCARGA OU RAMAL DE ESGOTO SANITÁRIO. AF_12/2014</v>
      </c>
      <c r="E147" s="478" t="str">
        <f>VLOOKUP(B147,SERV.N.DESON!A:E,3,FALSE)</f>
        <v>UN</v>
      </c>
      <c r="F147" s="743" t="s">
        <v>26802</v>
      </c>
      <c r="G147" s="744"/>
      <c r="H147" s="744"/>
      <c r="I147" s="745"/>
      <c r="J147" s="38">
        <v>43</v>
      </c>
      <c r="K147" s="35"/>
      <c r="L147" s="12"/>
    </row>
    <row r="148" spans="1:12" s="122" customFormat="1" ht="38.25" x14ac:dyDescent="0.2">
      <c r="A148" s="478" t="s">
        <v>25970</v>
      </c>
      <c r="B148" s="478">
        <v>89748</v>
      </c>
      <c r="C148" s="478" t="s">
        <v>25842</v>
      </c>
      <c r="D148" s="15" t="str">
        <f>VLOOKUP(B148,SERV.N.DESON!A:E,2,FALSE)</f>
        <v>CURVA CURTA 90 GRAUS, PVC, SERIE NORMAL, ESGOTO PREDIAL, DN 100 MM, JUNTA ELÁSTICA, FORNECIDO E INSTALADO EM RAMAL DE DESCARGA OU RAMAL DE ESGOTO SANITÁRIO. AF_12/2014</v>
      </c>
      <c r="E148" s="478" t="str">
        <f>VLOOKUP(B148,SERV.N.DESON!A:E,3,FALSE)</f>
        <v>UN</v>
      </c>
      <c r="F148" s="743" t="s">
        <v>26802</v>
      </c>
      <c r="G148" s="744"/>
      <c r="H148" s="744"/>
      <c r="I148" s="745"/>
      <c r="J148" s="38">
        <v>8</v>
      </c>
      <c r="K148" s="35"/>
      <c r="L148" s="12"/>
    </row>
    <row r="149" spans="1:12" s="122" customFormat="1" ht="38.25" customHeight="1" x14ac:dyDescent="0.2">
      <c r="A149" s="478" t="s">
        <v>25971</v>
      </c>
      <c r="B149" s="478">
        <v>89726</v>
      </c>
      <c r="C149" s="478" t="s">
        <v>25842</v>
      </c>
      <c r="D149" s="15" t="str">
        <f>VLOOKUP(B149,SERV.N.DESON!A:E,2,FALSE)</f>
        <v>JOELHO 45 GRAUS, PVC, SERIE NORMAL, ESGOTO PREDIAL, DN 40 MM, JUNTA SOLDÁVEL, FORNECIDO E INSTALADO EM RAMAL DE DESCARGA OU RAMAL DE ESGOTO SANITÁRIO. AF_12/2014</v>
      </c>
      <c r="E149" s="478" t="str">
        <f>VLOOKUP(B149,SERV.N.DESON!A:E,3,FALSE)</f>
        <v>UN</v>
      </c>
      <c r="F149" s="743" t="s">
        <v>26802</v>
      </c>
      <c r="G149" s="744"/>
      <c r="H149" s="744"/>
      <c r="I149" s="745"/>
      <c r="J149" s="38">
        <v>44</v>
      </c>
      <c r="K149" s="35"/>
      <c r="L149" s="12"/>
    </row>
    <row r="150" spans="1:12" s="122" customFormat="1" ht="38.25" x14ac:dyDescent="0.2">
      <c r="A150" s="478" t="s">
        <v>25972</v>
      </c>
      <c r="B150" s="478">
        <v>89802</v>
      </c>
      <c r="C150" s="478" t="s">
        <v>25842</v>
      </c>
      <c r="D150" s="15" t="str">
        <f>VLOOKUP(B150,SERV.N.DESON!A:E,2,FALSE)</f>
        <v>JOELHO 45 GRAUS, PVC, SERIE NORMAL, ESGOTO PREDIAL, DN 50 MM, JUNTA ELÁSTICA, FORNECIDO E INSTALADO EM PRUMADA DE ESGOTO SANITÁRIO OU VENTILAÇÃO. AF_12/2014</v>
      </c>
      <c r="E150" s="478" t="str">
        <f>VLOOKUP(B150,SERV.N.DESON!A:E,3,FALSE)</f>
        <v>UN</v>
      </c>
      <c r="F150" s="743" t="s">
        <v>26802</v>
      </c>
      <c r="G150" s="744"/>
      <c r="H150" s="744"/>
      <c r="I150" s="745"/>
      <c r="J150" s="38">
        <v>101</v>
      </c>
      <c r="K150" s="35"/>
      <c r="L150" s="12"/>
    </row>
    <row r="151" spans="1:12" s="122" customFormat="1" ht="38.25" x14ac:dyDescent="0.2">
      <c r="A151" s="478" t="s">
        <v>25973</v>
      </c>
      <c r="B151" s="478">
        <v>89806</v>
      </c>
      <c r="C151" s="478" t="s">
        <v>25842</v>
      </c>
      <c r="D151" s="15" t="str">
        <f>VLOOKUP(B151,SERV.N.DESON!A:E,2,FALSE)</f>
        <v>JOELHO 45 GRAUS, PVC, SERIE NORMAL, ESGOTO PREDIAL, DN 75 MM, JUNTA ELÁSTICA, FORNECIDO E INSTALADO EM PRUMADA DE ESGOTO SANITÁRIO OU VENTILAÇÃO. AF_12/2014</v>
      </c>
      <c r="E151" s="478" t="str">
        <f>VLOOKUP(B151,SERV.N.DESON!A:E,3,FALSE)</f>
        <v>UN</v>
      </c>
      <c r="F151" s="743" t="s">
        <v>26802</v>
      </c>
      <c r="G151" s="744"/>
      <c r="H151" s="744"/>
      <c r="I151" s="745"/>
      <c r="J151" s="38">
        <v>2</v>
      </c>
      <c r="K151" s="35"/>
      <c r="L151" s="12"/>
    </row>
    <row r="152" spans="1:12" s="122" customFormat="1" ht="38.25" x14ac:dyDescent="0.2">
      <c r="A152" s="478" t="s">
        <v>25974</v>
      </c>
      <c r="B152" s="478">
        <v>89810</v>
      </c>
      <c r="C152" s="478" t="s">
        <v>25842</v>
      </c>
      <c r="D152" s="15" t="str">
        <f>VLOOKUP(B152,SERV.N.DESON!A:E,2,FALSE)</f>
        <v>JOELHO 45 GRAUS, PVC, SERIE NORMAL, ESGOTO PREDIAL, DN 100 MM, JUNTA ELÁSTICA, FORNECIDO E INSTALADO EM PRUMADA DE ESGOTO SANITÁRIO OU VENTILAÇÃO. AF_12/2014</v>
      </c>
      <c r="E152" s="478" t="str">
        <f>VLOOKUP(B152,SERV.N.DESON!A:E,3,FALSE)</f>
        <v>UN</v>
      </c>
      <c r="F152" s="743" t="s">
        <v>26802</v>
      </c>
      <c r="G152" s="744"/>
      <c r="H152" s="744"/>
      <c r="I152" s="745"/>
      <c r="J152" s="38">
        <v>12</v>
      </c>
      <c r="K152" s="35"/>
      <c r="L152" s="12"/>
    </row>
    <row r="153" spans="1:12" s="122" customFormat="1" ht="38.25" x14ac:dyDescent="0.2">
      <c r="A153" s="478" t="s">
        <v>25975</v>
      </c>
      <c r="B153" s="478">
        <v>89855</v>
      </c>
      <c r="C153" s="478" t="s">
        <v>25842</v>
      </c>
      <c r="D153" s="15" t="str">
        <f>VLOOKUP(B153,SERV.N.DESON!A:E,2,FALSE)</f>
        <v>JOELHO 45 GRAUS, PVC, SERIE NORMAL, ESGOTO PREDIAL, DN 150 MM, JUNTA ELÁSTICA, FORNECIDO E INSTALADO EM SUBCOLETOR AÉREO DE ESGOTO SANITÁRIO. AF_12/2014</v>
      </c>
      <c r="E153" s="478" t="str">
        <f>VLOOKUP(B153,SERV.N.DESON!A:E,3,FALSE)</f>
        <v>UN</v>
      </c>
      <c r="F153" s="743" t="s">
        <v>26802</v>
      </c>
      <c r="G153" s="744"/>
      <c r="H153" s="744"/>
      <c r="I153" s="745"/>
      <c r="J153" s="38">
        <v>2</v>
      </c>
      <c r="K153" s="35"/>
      <c r="L153" s="12"/>
    </row>
    <row r="154" spans="1:12" s="122" customFormat="1" ht="38.25" customHeight="1" x14ac:dyDescent="0.2">
      <c r="A154" s="478" t="s">
        <v>25976</v>
      </c>
      <c r="B154" s="478">
        <v>89801</v>
      </c>
      <c r="C154" s="478" t="s">
        <v>25842</v>
      </c>
      <c r="D154" s="15" t="str">
        <f>VLOOKUP(B154,SERV.N.DESON!A:E,2,FALSE)</f>
        <v>JOELHO 90 GRAUS, PVC, SERIE NORMAL, ESGOTO PREDIAL, DN 50 MM, JUNTA ELÁSTICA, FORNECIDO E INSTALADO EM PRUMADA DE ESGOTO SANITÁRIO OU VENTILAÇÃO. AF_12/2014</v>
      </c>
      <c r="E154" s="478" t="str">
        <f>VLOOKUP(B154,SERV.N.DESON!A:E,3,FALSE)</f>
        <v>UN</v>
      </c>
      <c r="F154" s="743" t="s">
        <v>26802</v>
      </c>
      <c r="G154" s="744"/>
      <c r="H154" s="744"/>
      <c r="I154" s="745"/>
      <c r="J154" s="38">
        <v>59</v>
      </c>
      <c r="K154" s="35"/>
      <c r="L154" s="12"/>
    </row>
    <row r="155" spans="1:12" s="122" customFormat="1" ht="38.25" x14ac:dyDescent="0.2">
      <c r="A155" s="478" t="s">
        <v>25977</v>
      </c>
      <c r="B155" s="478">
        <v>89809</v>
      </c>
      <c r="C155" s="478" t="s">
        <v>25842</v>
      </c>
      <c r="D155" s="15" t="str">
        <f>VLOOKUP(B155,SERV.N.DESON!A:E,2,FALSE)</f>
        <v>JOELHO 90 GRAUS, PVC, SERIE NORMAL, ESGOTO PREDIAL, DN 100 MM, JUNTA ELÁSTICA, FORNECIDO E INSTALADO EM PRUMADA DE ESGOTO SANITÁRIO OU VENTILAÇÃO. AF_12/2014</v>
      </c>
      <c r="E155" s="478" t="str">
        <f>VLOOKUP(B155,SERV.N.DESON!A:E,3,FALSE)</f>
        <v>UN</v>
      </c>
      <c r="F155" s="743" t="s">
        <v>26802</v>
      </c>
      <c r="G155" s="744"/>
      <c r="H155" s="744"/>
      <c r="I155" s="745"/>
      <c r="J155" s="38">
        <v>8</v>
      </c>
      <c r="K155" s="35"/>
      <c r="L155" s="12"/>
    </row>
    <row r="156" spans="1:12" s="122" customFormat="1" ht="38.25" x14ac:dyDescent="0.2">
      <c r="A156" s="478" t="s">
        <v>25978</v>
      </c>
      <c r="B156" s="478">
        <v>89724</v>
      </c>
      <c r="C156" s="478" t="s">
        <v>25842</v>
      </c>
      <c r="D156" s="15" t="str">
        <f>VLOOKUP(B156,SERV.N.DESON!A:E,2,FALSE)</f>
        <v>JOELHO 90 GRAUS, PVC, SERIE NORMAL, ESGOTO PREDIAL, DN 40 MM, JUNTA SOLDÁVEL, FORNECIDO E INSTALADO EM RAMAL DE DESCARGA OU RAMAL DE ESGOTO SANITÁRIO. AF_12/2014</v>
      </c>
      <c r="E156" s="478" t="str">
        <f>VLOOKUP(B156,SERV.N.DESON!A:E,3,FALSE)</f>
        <v>UN</v>
      </c>
      <c r="F156" s="743" t="s">
        <v>26802</v>
      </c>
      <c r="G156" s="744"/>
      <c r="H156" s="744"/>
      <c r="I156" s="745"/>
      <c r="J156" s="38">
        <v>37</v>
      </c>
      <c r="K156" s="35"/>
      <c r="L156" s="12"/>
    </row>
    <row r="157" spans="1:12" ht="25.5" x14ac:dyDescent="0.25">
      <c r="A157" s="478" t="s">
        <v>25979</v>
      </c>
      <c r="B157" s="544" t="str">
        <f>'COMPOSIÇÃO UNITÁRIA'!C109</f>
        <v>CPU 11</v>
      </c>
      <c r="C157" s="545"/>
      <c r="D157" s="15" t="s">
        <v>25980</v>
      </c>
      <c r="E157" s="478" t="s">
        <v>5304</v>
      </c>
      <c r="F157" s="743" t="s">
        <v>26802</v>
      </c>
      <c r="G157" s="744"/>
      <c r="H157" s="744"/>
      <c r="I157" s="745"/>
      <c r="J157" s="38">
        <v>12</v>
      </c>
    </row>
    <row r="158" spans="1:12" s="122" customFormat="1" ht="38.25" x14ac:dyDescent="0.2">
      <c r="A158" s="478" t="s">
        <v>25981</v>
      </c>
      <c r="B158" s="478">
        <v>89834</v>
      </c>
      <c r="C158" s="478" t="s">
        <v>25842</v>
      </c>
      <c r="D158" s="15" t="str">
        <f>VLOOKUP(B158,SERV.N.DESON!A:E,2,FALSE)</f>
        <v>JUNÇÃO SIMPLES, PVC, SERIE NORMAL, ESGOTO PREDIAL, DN 100 X 100 MM, JUNTA ELÁSTICA, FORNECIDO E INSTALADO EM PRUMADA DE ESGOTO SANITÁRIO OU VENTILAÇÃO. AF_12/2014</v>
      </c>
      <c r="E158" s="478" t="str">
        <f>VLOOKUP(B158,SERV.N.DESON!A:E,3,FALSE)</f>
        <v>UN</v>
      </c>
      <c r="F158" s="743" t="s">
        <v>26802</v>
      </c>
      <c r="G158" s="744"/>
      <c r="H158" s="744"/>
      <c r="I158" s="745"/>
      <c r="J158" s="38">
        <v>6</v>
      </c>
      <c r="K158" s="35"/>
      <c r="L158" s="12"/>
    </row>
    <row r="159" spans="1:12" s="122" customFormat="1" ht="25.5" x14ac:dyDescent="0.2">
      <c r="A159" s="478" t="s">
        <v>25982</v>
      </c>
      <c r="B159" s="544" t="str">
        <f>'COMPOSIÇÃO UNITÁRIA'!C119</f>
        <v>CPU 12</v>
      </c>
      <c r="C159" s="545"/>
      <c r="D159" s="15" t="s">
        <v>25983</v>
      </c>
      <c r="E159" s="478" t="s">
        <v>5304</v>
      </c>
      <c r="F159" s="743" t="s">
        <v>26802</v>
      </c>
      <c r="G159" s="744"/>
      <c r="H159" s="744"/>
      <c r="I159" s="745"/>
      <c r="J159" s="38">
        <v>2</v>
      </c>
      <c r="K159" s="35"/>
      <c r="L159" s="12"/>
    </row>
    <row r="160" spans="1:12" s="122" customFormat="1" ht="25.5" x14ac:dyDescent="0.2">
      <c r="A160" s="478" t="s">
        <v>25984</v>
      </c>
      <c r="B160" s="544" t="str">
        <f>'COMPOSIÇÃO UNITÁRIA'!C127</f>
        <v>CPU 13</v>
      </c>
      <c r="C160" s="545"/>
      <c r="D160" s="15" t="s">
        <v>25985</v>
      </c>
      <c r="E160" s="478" t="s">
        <v>5304</v>
      </c>
      <c r="F160" s="743" t="s">
        <v>26802</v>
      </c>
      <c r="G160" s="744"/>
      <c r="H160" s="744"/>
      <c r="I160" s="745"/>
      <c r="J160" s="38">
        <v>12</v>
      </c>
      <c r="K160" s="35"/>
      <c r="L160" s="12"/>
    </row>
    <row r="161" spans="1:12" s="122" customFormat="1" ht="38.25" x14ac:dyDescent="0.2">
      <c r="A161" s="478" t="s">
        <v>25986</v>
      </c>
      <c r="B161" s="173">
        <v>89827</v>
      </c>
      <c r="C161" s="478" t="s">
        <v>25842</v>
      </c>
      <c r="D161" s="15" t="str">
        <f>VLOOKUP(B161,SERV.N.DESON!A:E,2,FALSE)</f>
        <v>JUNÇÃO SIMPLES, PVC, SERIE NORMAL, ESGOTO PREDIAL, DN 50 X 50 MM, JUNTA ELÁSTICA, FORNECIDO E INSTALADO EM PRUMADA DE ESGOTO SANITÁRIO OU VENTILAÇÃO. AF_12/2014</v>
      </c>
      <c r="E161" s="478" t="str">
        <f>VLOOKUP(B161,SERV.N.DESON!A:E,3,FALSE)</f>
        <v>UN</v>
      </c>
      <c r="F161" s="743" t="s">
        <v>26802</v>
      </c>
      <c r="G161" s="744"/>
      <c r="H161" s="744"/>
      <c r="I161" s="745"/>
      <c r="J161" s="38">
        <v>21</v>
      </c>
      <c r="K161" s="35"/>
      <c r="L161" s="12"/>
    </row>
    <row r="162" spans="1:12" s="122" customFormat="1" ht="25.5" x14ac:dyDescent="0.2">
      <c r="A162" s="478" t="s">
        <v>25987</v>
      </c>
      <c r="B162" s="544" t="str">
        <f>'COMPOSIÇÃO UNITÁRIA'!C135</f>
        <v>CPU 14</v>
      </c>
      <c r="C162" s="545"/>
      <c r="D162" s="15" t="s">
        <v>25988</v>
      </c>
      <c r="E162" s="478" t="s">
        <v>5304</v>
      </c>
      <c r="F162" s="743" t="s">
        <v>26802</v>
      </c>
      <c r="G162" s="744"/>
      <c r="H162" s="744"/>
      <c r="I162" s="745"/>
      <c r="J162" s="38">
        <v>4</v>
      </c>
      <c r="K162" s="35"/>
      <c r="L162" s="12"/>
    </row>
    <row r="163" spans="1:12" s="122" customFormat="1" ht="38.25" x14ac:dyDescent="0.2">
      <c r="A163" s="478" t="s">
        <v>25989</v>
      </c>
      <c r="B163" s="173">
        <v>89778</v>
      </c>
      <c r="C163" s="478" t="s">
        <v>25842</v>
      </c>
      <c r="D163" s="15" t="str">
        <f>VLOOKUP(B163,SERV.N.DESON!A:E,2,FALSE)</f>
        <v>LUVA SIMPLES, PVC, SERIE NORMAL, ESGOTO PREDIAL, DN 100 MM, JUNTA ELÁSTICA, FORNECIDO E INSTALADO EM RAMAL DE DESCARGA OU RAMAL DE ESGOTO SANITÁRIO. AF_12/2014</v>
      </c>
      <c r="E163" s="478" t="str">
        <f>VLOOKUP(B163,SERV.N.DESON!A:E,3,FALSE)</f>
        <v>UN</v>
      </c>
      <c r="F163" s="743" t="s">
        <v>26802</v>
      </c>
      <c r="G163" s="744"/>
      <c r="H163" s="744"/>
      <c r="I163" s="745"/>
      <c r="J163" s="38">
        <v>5</v>
      </c>
      <c r="K163" s="35"/>
      <c r="L163" s="12"/>
    </row>
    <row r="164" spans="1:12" s="122" customFormat="1" ht="38.25" x14ac:dyDescent="0.2">
      <c r="A164" s="478" t="s">
        <v>25990</v>
      </c>
      <c r="B164" s="173">
        <v>89753</v>
      </c>
      <c r="C164" s="478" t="s">
        <v>25842</v>
      </c>
      <c r="D164" s="15" t="str">
        <f>VLOOKUP(B164,SERV.N.DESON!A:E,2,FALSE)</f>
        <v>LUVA SIMPLES, PVC, SERIE NORMAL, ESGOTO PREDIAL, DN 50 MM, JUNTA ELÁSTICA, FORNECIDO E INSTALADO EM RAMAL DE DESCARGA OU RAMAL DE ESGOTO SANITÁRIO. AF_12/2014</v>
      </c>
      <c r="E164" s="478" t="str">
        <f>VLOOKUP(B164,SERV.N.DESON!A:E,3,FALSE)</f>
        <v>UN</v>
      </c>
      <c r="F164" s="743" t="s">
        <v>26802</v>
      </c>
      <c r="G164" s="744"/>
      <c r="H164" s="744"/>
      <c r="I164" s="745"/>
      <c r="J164" s="38">
        <v>14</v>
      </c>
      <c r="K164" s="35"/>
      <c r="L164" s="12"/>
    </row>
    <row r="165" spans="1:12" s="122" customFormat="1" ht="25.5" x14ac:dyDescent="0.2">
      <c r="A165" s="478" t="s">
        <v>25991</v>
      </c>
      <c r="B165" s="544" t="str">
        <f>'COMPOSIÇÃO UNITÁRIA'!C145</f>
        <v>CPU 15</v>
      </c>
      <c r="C165" s="545"/>
      <c r="D165" s="15" t="s">
        <v>25992</v>
      </c>
      <c r="E165" s="478" t="s">
        <v>5304</v>
      </c>
      <c r="F165" s="743" t="s">
        <v>26802</v>
      </c>
      <c r="G165" s="744"/>
      <c r="H165" s="744"/>
      <c r="I165" s="745"/>
      <c r="J165" s="38">
        <v>9</v>
      </c>
      <c r="K165" s="35"/>
      <c r="L165" s="12"/>
    </row>
    <row r="166" spans="1:12" s="122" customFormat="1" ht="25.5" x14ac:dyDescent="0.2">
      <c r="A166" s="478" t="s">
        <v>25993</v>
      </c>
      <c r="B166" s="544" t="str">
        <f>'COMPOSIÇÃO UNITÁRIA'!C154</f>
        <v>CPU 16</v>
      </c>
      <c r="C166" s="545"/>
      <c r="D166" s="15" t="s">
        <v>25994</v>
      </c>
      <c r="E166" s="478" t="s">
        <v>5304</v>
      </c>
      <c r="F166" s="743" t="s">
        <v>26802</v>
      </c>
      <c r="G166" s="744"/>
      <c r="H166" s="744"/>
      <c r="I166" s="745"/>
      <c r="J166" s="38">
        <v>2</v>
      </c>
      <c r="K166" s="35"/>
      <c r="L166" s="12"/>
    </row>
    <row r="167" spans="1:12" s="122" customFormat="1" ht="38.25" x14ac:dyDescent="0.2">
      <c r="A167" s="478" t="s">
        <v>25995</v>
      </c>
      <c r="B167" s="173">
        <v>89714</v>
      </c>
      <c r="C167" s="478" t="s">
        <v>25842</v>
      </c>
      <c r="D167" s="15" t="str">
        <f>VLOOKUP(B167,SERV.N.DESON!A:E,2,FALSE)</f>
        <v>TUBO PVC, SERIE NORMAL, ESGOTO PREDIAL, DN 100 MM, FORNECIDO E INSTALADO EM RAMAL DE DESCARGA OU RAMAL DE ESGOTO SANITÁRIO. AF_12/2014</v>
      </c>
      <c r="E167" s="478" t="str">
        <f>VLOOKUP(B167,SERV.N.DESON!A:E,3,FALSE)</f>
        <v>M</v>
      </c>
      <c r="F167" s="743" t="s">
        <v>26802</v>
      </c>
      <c r="G167" s="744"/>
      <c r="H167" s="744"/>
      <c r="I167" s="745"/>
      <c r="J167" s="38">
        <f>230.63+4.68</f>
        <v>235.31</v>
      </c>
      <c r="K167" s="35"/>
      <c r="L167" s="12"/>
    </row>
    <row r="168" spans="1:12" s="122" customFormat="1" ht="25.5" x14ac:dyDescent="0.2">
      <c r="A168" s="478" t="s">
        <v>25996</v>
      </c>
      <c r="B168" s="173">
        <v>89849</v>
      </c>
      <c r="C168" s="478" t="s">
        <v>25842</v>
      </c>
      <c r="D168" s="15" t="str">
        <f>VLOOKUP(B168,SERV.N.DESON!A:E,2,FALSE)</f>
        <v>TUBO PVC, SERIE NORMAL, ESGOTO PREDIAL, DN 150 MM, FORNECIDO E INSTALADO EM SUBCOLETOR AÉREO DE ESGOTO SANITÁRIO. AF_12/2014</v>
      </c>
      <c r="E168" s="478" t="str">
        <f>VLOOKUP(B168,SERV.N.DESON!A:E,3,FALSE)</f>
        <v>M</v>
      </c>
      <c r="F168" s="743" t="s">
        <v>26802</v>
      </c>
      <c r="G168" s="744"/>
      <c r="H168" s="744"/>
      <c r="I168" s="745"/>
      <c r="J168" s="38">
        <v>168.2</v>
      </c>
      <c r="K168" s="35"/>
      <c r="L168" s="12"/>
    </row>
    <row r="169" spans="1:12" s="122" customFormat="1" ht="38.25" x14ac:dyDescent="0.2">
      <c r="A169" s="478" t="s">
        <v>25997</v>
      </c>
      <c r="B169" s="173">
        <v>89711</v>
      </c>
      <c r="C169" s="478" t="s">
        <v>25842</v>
      </c>
      <c r="D169" s="15" t="str">
        <f>VLOOKUP(B169,SERV.N.DESON!A:E,2,FALSE)</f>
        <v>TUBO PVC, SERIE NORMAL, ESGOTO PREDIAL, DN 40 MM, FORNECIDO E INSTALADO EM RAMAL DE DESCARGA OU RAMAL DE ESGOTO SANITÁRIO. AF_12/2014</v>
      </c>
      <c r="E169" s="478" t="str">
        <f>VLOOKUP(B169,SERV.N.DESON!A:E,3,FALSE)</f>
        <v>M</v>
      </c>
      <c r="F169" s="743" t="s">
        <v>26802</v>
      </c>
      <c r="G169" s="744"/>
      <c r="H169" s="744"/>
      <c r="I169" s="745"/>
      <c r="J169" s="38">
        <v>62.85</v>
      </c>
      <c r="K169" s="35"/>
      <c r="L169" s="12"/>
    </row>
    <row r="170" spans="1:12" s="122" customFormat="1" ht="38.25" x14ac:dyDescent="0.2">
      <c r="A170" s="478" t="s">
        <v>25998</v>
      </c>
      <c r="B170" s="173">
        <v>89712</v>
      </c>
      <c r="C170" s="478" t="s">
        <v>25842</v>
      </c>
      <c r="D170" s="15" t="str">
        <f>VLOOKUP(B170,SERV.N.DESON!A:E,2,FALSE)</f>
        <v>TUBO PVC, SERIE NORMAL, ESGOTO PREDIAL, DN 50 MM, FORNECIDO E INSTALADO EM RAMAL DE DESCARGA OU RAMAL DE ESGOTO SANITÁRIO. AF_12/2014</v>
      </c>
      <c r="E170" s="478" t="str">
        <f>VLOOKUP(B170,SERV.N.DESON!A:E,3,FALSE)</f>
        <v>M</v>
      </c>
      <c r="F170" s="743" t="s">
        <v>26802</v>
      </c>
      <c r="G170" s="744"/>
      <c r="H170" s="744"/>
      <c r="I170" s="745"/>
      <c r="J170" s="38">
        <v>231.83</v>
      </c>
      <c r="K170" s="35"/>
      <c r="L170" s="12"/>
    </row>
    <row r="171" spans="1:12" s="122" customFormat="1" ht="38.25" x14ac:dyDescent="0.2">
      <c r="A171" s="478" t="s">
        <v>25999</v>
      </c>
      <c r="B171" s="173">
        <v>89713</v>
      </c>
      <c r="C171" s="478" t="s">
        <v>25842</v>
      </c>
      <c r="D171" s="15" t="str">
        <f>VLOOKUP(B171,SERV.N.DESON!A:E,2,FALSE)</f>
        <v>TUBO PVC, SERIE NORMAL, ESGOTO PREDIAL, DN 75 MM, FORNECIDO E INSTALADO EM RAMAL DE DESCARGA OU RAMAL DE ESGOTO SANITÁRIO. AF_12/2014</v>
      </c>
      <c r="E171" s="478" t="str">
        <f>VLOOKUP(B171,SERV.N.DESON!A:E,3,FALSE)</f>
        <v>M</v>
      </c>
      <c r="F171" s="743" t="s">
        <v>26802</v>
      </c>
      <c r="G171" s="744"/>
      <c r="H171" s="744"/>
      <c r="I171" s="745"/>
      <c r="J171" s="38">
        <v>9.99</v>
      </c>
      <c r="K171" s="35"/>
      <c r="L171" s="12"/>
    </row>
    <row r="172" spans="1:12" s="122" customFormat="1" ht="38.25" x14ac:dyDescent="0.2">
      <c r="A172" s="478" t="s">
        <v>26000</v>
      </c>
      <c r="B172" s="173">
        <v>89784</v>
      </c>
      <c r="C172" s="478" t="s">
        <v>25842</v>
      </c>
      <c r="D172" s="15" t="str">
        <f>VLOOKUP(B172,SERV.N.DESON!A:E,2,FALSE)</f>
        <v>TE, PVC, SERIE NORMAL, ESGOTO PREDIAL, DN 50 X 50 MM, JUNTA ELÁSTICA, FORNECIDO E INSTALADO EM RAMAL DE DESCARGA OU RAMAL DE ESGOTO SANITÁRIO. AF_12/2014</v>
      </c>
      <c r="E172" s="478" t="str">
        <f>VLOOKUP(B172,SERV.N.DESON!A:E,3,FALSE)</f>
        <v>UN</v>
      </c>
      <c r="F172" s="743" t="s">
        <v>26802</v>
      </c>
      <c r="G172" s="744"/>
      <c r="H172" s="744"/>
      <c r="I172" s="745"/>
      <c r="J172" s="38">
        <v>26</v>
      </c>
      <c r="K172" s="35"/>
      <c r="L172" s="12"/>
    </row>
    <row r="173" spans="1:12" s="122" customFormat="1" ht="14.25" x14ac:dyDescent="0.2">
      <c r="A173" s="541" t="s">
        <v>26001</v>
      </c>
      <c r="B173" s="542"/>
      <c r="C173" s="542"/>
      <c r="D173" s="542"/>
      <c r="E173" s="542"/>
      <c r="F173" s="542"/>
      <c r="G173" s="542"/>
      <c r="H173" s="542"/>
      <c r="I173" s="542"/>
      <c r="J173" s="543"/>
      <c r="K173" s="35"/>
      <c r="L173" s="12"/>
    </row>
    <row r="174" spans="1:12" s="122" customFormat="1" ht="38.25" x14ac:dyDescent="0.2">
      <c r="A174" s="478" t="s">
        <v>26002</v>
      </c>
      <c r="B174" s="478">
        <v>98108</v>
      </c>
      <c r="C174" s="478" t="s">
        <v>25842</v>
      </c>
      <c r="D174" s="15" t="str">
        <f>VLOOKUP(B174,SERV.N.DESON!A:E,2,FALSE)</f>
        <v>CAIXA DE GORDURA DUPLA (CAPACIDADE: 126 L), RETANGULAR, EM ALVENARIA COM BLOCOS DE CONCRETO, DIMENSÕES INTERNAS = 0,4X0,7 M, ALTURA INTERNA = 0,8 M. AF_12/2020</v>
      </c>
      <c r="E174" s="478" t="str">
        <f>VLOOKUP(B174,SERV.N.DESON!A:E,3,FALSE)</f>
        <v>UN</v>
      </c>
      <c r="F174" s="743" t="s">
        <v>26802</v>
      </c>
      <c r="G174" s="744"/>
      <c r="H174" s="744"/>
      <c r="I174" s="745"/>
      <c r="J174" s="38">
        <v>3</v>
      </c>
      <c r="K174" s="35"/>
      <c r="L174" s="12"/>
    </row>
    <row r="175" spans="1:12" s="122" customFormat="1" ht="38.25" x14ac:dyDescent="0.2">
      <c r="A175" s="478" t="s">
        <v>26003</v>
      </c>
      <c r="B175" s="478">
        <v>97902</v>
      </c>
      <c r="C175" s="478" t="s">
        <v>25842</v>
      </c>
      <c r="D175" s="15" t="str">
        <f>VLOOKUP(B175,SERV.N.DESON!A:E,2,FALSE)</f>
        <v>CAIXA ENTERRADA HIDRÁULICA RETANGULAR EM ALVENARIA COM TIJOLOS CERÂMICOS MACIÇOS, DIMENSÕES INTERNAS: 0,6X0,6X0,6 M PARA REDE DE ESGOTO. AF_12/2020</v>
      </c>
      <c r="E175" s="478" t="str">
        <f>VLOOKUP(B175,SERV.N.DESON!A:E,3,FALSE)</f>
        <v>UN</v>
      </c>
      <c r="F175" s="743" t="s">
        <v>26802</v>
      </c>
      <c r="G175" s="744"/>
      <c r="H175" s="744"/>
      <c r="I175" s="745"/>
      <c r="J175" s="38">
        <v>13</v>
      </c>
      <c r="K175" s="35"/>
      <c r="L175" s="12"/>
    </row>
    <row r="176" spans="1:12" s="122" customFormat="1" ht="25.5" x14ac:dyDescent="0.2">
      <c r="A176" s="478" t="s">
        <v>26004</v>
      </c>
      <c r="B176" s="478">
        <v>97883</v>
      </c>
      <c r="C176" s="478" t="s">
        <v>25842</v>
      </c>
      <c r="D176" s="15" t="str">
        <f>VLOOKUP(B176,SERV.N.DESON!A:E,2,FALSE)</f>
        <v>CAIXA ENTERRADA ELÉTRICA RETANGULAR, EM CONCRETO PRÉ-MOLDADO, FUNDO COM BRITA, DIMENSÕES INTERNAS: 0,6X0,6X0,5 M. AF_12/2020</v>
      </c>
      <c r="E176" s="478" t="str">
        <f>VLOOKUP(B176,SERV.N.DESON!A:E,3,FALSE)</f>
        <v>UN</v>
      </c>
      <c r="F176" s="743" t="s">
        <v>26802</v>
      </c>
      <c r="G176" s="744"/>
      <c r="H176" s="744"/>
      <c r="I176" s="745"/>
      <c r="J176" s="38">
        <v>20</v>
      </c>
      <c r="K176" s="35"/>
      <c r="L176" s="12"/>
    </row>
    <row r="177" spans="1:12" s="122" customFormat="1" ht="38.25" x14ac:dyDescent="0.2">
      <c r="A177" s="478" t="s">
        <v>26005</v>
      </c>
      <c r="B177" s="478">
        <v>89707</v>
      </c>
      <c r="C177" s="478" t="s">
        <v>25842</v>
      </c>
      <c r="D177" s="15" t="str">
        <f>VLOOKUP(B177,SERV.N.DESON!A:E,2,FALSE)</f>
        <v>CAIXA SIFONADA, PVC, DN 100 X 100 X 50 MM, JUNTA ELÁSTICA, FORNECIDA E INSTALADA EM RAMAL DE DESCARGA OU EM RAMAL DE ESGOTO SANITÁRIO. AF_12/2014</v>
      </c>
      <c r="E177" s="478" t="str">
        <f>VLOOKUP(B177,SERV.N.DESON!A:E,3,FALSE)</f>
        <v>UN</v>
      </c>
      <c r="F177" s="743" t="s">
        <v>26802</v>
      </c>
      <c r="G177" s="744"/>
      <c r="H177" s="744"/>
      <c r="I177" s="745"/>
      <c r="J177" s="38">
        <v>32</v>
      </c>
      <c r="K177" s="35"/>
      <c r="L177" s="12"/>
    </row>
    <row r="178" spans="1:12" s="122" customFormat="1" ht="25.5" x14ac:dyDescent="0.2">
      <c r="A178" s="478" t="s">
        <v>26006</v>
      </c>
      <c r="B178" s="544" t="str">
        <f>'COMPOSIÇÃO UNITÁRIA'!C163</f>
        <v>CPU 17</v>
      </c>
      <c r="C178" s="545"/>
      <c r="D178" s="15" t="s">
        <v>26007</v>
      </c>
      <c r="E178" s="478" t="s">
        <v>5304</v>
      </c>
      <c r="F178" s="743" t="s">
        <v>26802</v>
      </c>
      <c r="G178" s="744"/>
      <c r="H178" s="744"/>
      <c r="I178" s="745"/>
      <c r="J178" s="38">
        <v>10</v>
      </c>
      <c r="K178" s="35"/>
      <c r="L178" s="12"/>
    </row>
    <row r="179" spans="1:12" s="122" customFormat="1" ht="38.25" x14ac:dyDescent="0.2">
      <c r="A179" s="478" t="s">
        <v>26008</v>
      </c>
      <c r="B179" s="478">
        <v>89709</v>
      </c>
      <c r="C179" s="478" t="s">
        <v>25842</v>
      </c>
      <c r="D179" s="15" t="str">
        <f>VLOOKUP(B179,SERV.N.DESON!A:E,2,FALSE)</f>
        <v>RALO SIFONADO, PVC, DN 100 X 40 MM, JUNTA SOLDÁVEL, FORNECIDO E INSTALADO EM RAMAL DE DESCARGA OU EM RAMAL DE ESGOTO SANITÁRIO. AF_12/2014</v>
      </c>
      <c r="E179" s="478" t="str">
        <f>VLOOKUP(B179,SERV.N.DESON!A:E,3,FALSE)</f>
        <v>UN</v>
      </c>
      <c r="F179" s="743" t="s">
        <v>26802</v>
      </c>
      <c r="G179" s="744"/>
      <c r="H179" s="744"/>
      <c r="I179" s="745"/>
      <c r="J179" s="38">
        <v>6</v>
      </c>
      <c r="K179" s="35"/>
      <c r="L179" s="12"/>
    </row>
    <row r="180" spans="1:12" s="122" customFormat="1" ht="38.25" x14ac:dyDescent="0.2">
      <c r="A180" s="478" t="s">
        <v>26009</v>
      </c>
      <c r="B180" s="478">
        <v>98077</v>
      </c>
      <c r="C180" s="478" t="s">
        <v>25842</v>
      </c>
      <c r="D180" s="15" t="str">
        <f>VLOOKUP(B180,SERV.N.DESON!A:E,2,FALSE)</f>
        <v>FILTRO ANAERÓBIO RETANGULAR, EM ALVENARIA COM TIJOLOS CERÂMICOS MACIÇOS, DIMENSÕES INTERNAS: 1,6 X 5,6 X 1,67 M, VOLUME ÚTIL: 10752 L (PARA 103 CONTRIBUINTES). AF_12/2020</v>
      </c>
      <c r="E180" s="478" t="str">
        <f>VLOOKUP(B180,SERV.N.DESON!A:E,3,FALSE)</f>
        <v>UN</v>
      </c>
      <c r="F180" s="743" t="s">
        <v>26802</v>
      </c>
      <c r="G180" s="744"/>
      <c r="H180" s="744"/>
      <c r="I180" s="745"/>
      <c r="J180" s="38">
        <v>1</v>
      </c>
      <c r="K180" s="35"/>
      <c r="L180" s="12"/>
    </row>
    <row r="181" spans="1:12" s="122" customFormat="1" ht="38.25" x14ac:dyDescent="0.2">
      <c r="A181" s="478" t="s">
        <v>26010</v>
      </c>
      <c r="B181" s="476">
        <v>98069</v>
      </c>
      <c r="C181" s="478" t="s">
        <v>25842</v>
      </c>
      <c r="D181" s="15" t="str">
        <f>VLOOKUP(B181,SERV.N.DESON!A:E,2,FALSE)</f>
        <v>TANQUE SÉPTICO RETANGULAR, EM ALVENARIA COM TIJOLOS CERÂMICOS MACIÇOS, DIMENSÕES INTERNAS: 1,6 X 4,4 X 1,8 M, VOLUME ÚTIL: 9856 L (PARA 68 CONTRIBUINTES). AF_12/2020</v>
      </c>
      <c r="E181" s="478" t="str">
        <f>VLOOKUP(B181,SERV.N.DESON!A:E,3,FALSE)</f>
        <v>UN</v>
      </c>
      <c r="F181" s="743" t="s">
        <v>26802</v>
      </c>
      <c r="G181" s="744"/>
      <c r="H181" s="744"/>
      <c r="I181" s="745"/>
      <c r="J181" s="38">
        <v>1</v>
      </c>
      <c r="K181" s="35"/>
      <c r="L181" s="12"/>
    </row>
    <row r="182" spans="1:12" s="122" customFormat="1" ht="38.25" x14ac:dyDescent="0.2">
      <c r="A182" s="478" t="s">
        <v>26011</v>
      </c>
      <c r="B182" s="476">
        <v>98081</v>
      </c>
      <c r="C182" s="478" t="s">
        <v>25842</v>
      </c>
      <c r="D182" s="15" t="str">
        <f>VLOOKUP(B182,SERV.N.DESON!A:E,2,FALSE)</f>
        <v>SUMIDOURO RETANGULAR, EM ALVENARIA COM TIJOLOS CERÂMICOS MACIÇOS, DIMENSÕES INTERNAS: 1,6 X 5,8 X 3,0 M, ÁREA DE INFILTRAÇÃO: 50 M² (PARA 20 CONTRIBUINTES). AF_12/2020</v>
      </c>
      <c r="E182" s="478" t="str">
        <f>VLOOKUP(B182,SERV.N.DESON!A:E,3,FALSE)</f>
        <v>UN</v>
      </c>
      <c r="F182" s="743" t="s">
        <v>26802</v>
      </c>
      <c r="G182" s="744"/>
      <c r="H182" s="744"/>
      <c r="I182" s="745"/>
      <c r="J182" s="38">
        <v>2</v>
      </c>
      <c r="K182" s="35"/>
      <c r="L182" s="12"/>
    </row>
    <row r="183" spans="1:12" s="122" customFormat="1" ht="14.25" x14ac:dyDescent="0.2">
      <c r="A183" s="478" t="s">
        <v>26012</v>
      </c>
      <c r="B183" s="544" t="str">
        <f>'COMPOSIÇÃO UNITÁRIA'!C170</f>
        <v>CPU 61</v>
      </c>
      <c r="C183" s="545"/>
      <c r="D183" s="15" t="s">
        <v>26651</v>
      </c>
      <c r="E183" s="478" t="s">
        <v>5304</v>
      </c>
      <c r="F183" s="743" t="s">
        <v>26802</v>
      </c>
      <c r="G183" s="744"/>
      <c r="H183" s="744"/>
      <c r="I183" s="745"/>
      <c r="J183" s="193">
        <v>1</v>
      </c>
      <c r="K183" s="35"/>
      <c r="L183" s="12"/>
    </row>
    <row r="184" spans="1:12" s="122" customFormat="1" ht="14.25" x14ac:dyDescent="0.2">
      <c r="A184" s="541" t="s">
        <v>26013</v>
      </c>
      <c r="B184" s="542"/>
      <c r="C184" s="542"/>
      <c r="D184" s="542"/>
      <c r="E184" s="542"/>
      <c r="F184" s="542"/>
      <c r="G184" s="542"/>
      <c r="H184" s="542"/>
      <c r="I184" s="542"/>
      <c r="J184" s="543"/>
      <c r="K184" s="35"/>
      <c r="L184" s="12"/>
    </row>
    <row r="185" spans="1:12" s="122" customFormat="1" ht="38.25" x14ac:dyDescent="0.2">
      <c r="A185" s="478" t="s">
        <v>26014</v>
      </c>
      <c r="B185" s="478">
        <v>86931</v>
      </c>
      <c r="C185" s="478" t="s">
        <v>25842</v>
      </c>
      <c r="D185" s="15" t="str">
        <f>VLOOKUP(B185,SERV.N.DESON!A:E,2,FALSE)</f>
        <v>VASO SANITÁRIO SIFONADO COM CAIXA ACOPLADA LOUÇA BRANCA, INCLUSO ENGATE FLEXÍVEL EM PLÁSTICO BRANCO, 1/2  X 40CM - FORNECIMENTO E INSTALAÇÃO. AF_01/2020</v>
      </c>
      <c r="E185" s="478" t="str">
        <f>VLOOKUP(B185,SERV.N.DESON!A:E,3,FALSE)</f>
        <v>UN</v>
      </c>
      <c r="F185" s="743" t="s">
        <v>26802</v>
      </c>
      <c r="G185" s="744"/>
      <c r="H185" s="744"/>
      <c r="I185" s="745"/>
      <c r="J185" s="38">
        <v>6</v>
      </c>
      <c r="K185" s="35"/>
      <c r="L185" s="12"/>
    </row>
    <row r="186" spans="1:12" s="122" customFormat="1" ht="51" x14ac:dyDescent="0.2">
      <c r="A186" s="478" t="s">
        <v>26015</v>
      </c>
      <c r="B186" s="478">
        <v>95472</v>
      </c>
      <c r="C186" s="478" t="s">
        <v>25842</v>
      </c>
      <c r="D186" s="15" t="str">
        <f>VLOOKUP(B186,SERV.N.DESON!A:E,2,FALSE)</f>
        <v>VASO SANITARIO SIFONADO CONVENCIONAL PARA PCD SEM FURO FRONTAL COM LOUÇA BRANCA SEM ASSENTO, INCLUSO CONJUNTO DE LIGAÇÃO PARA BACIA SANITÁRIA AJUSTÁVEL - FORNECIMENTO E INSTALAÇÃO. AF_01/2020</v>
      </c>
      <c r="E186" s="478" t="str">
        <f>VLOOKUP(B186,SERV.N.DESON!A:E,3,FALSE)</f>
        <v>UN</v>
      </c>
      <c r="F186" s="743" t="s">
        <v>26802</v>
      </c>
      <c r="G186" s="744"/>
      <c r="H186" s="744"/>
      <c r="I186" s="745"/>
      <c r="J186" s="38">
        <v>2</v>
      </c>
      <c r="K186" s="35"/>
      <c r="L186" s="12"/>
    </row>
    <row r="187" spans="1:12" s="122" customFormat="1" ht="25.5" x14ac:dyDescent="0.2">
      <c r="A187" s="478" t="s">
        <v>26016</v>
      </c>
      <c r="B187" s="478">
        <v>100874</v>
      </c>
      <c r="C187" s="478" t="s">
        <v>25842</v>
      </c>
      <c r="D187" s="15" t="str">
        <f>VLOOKUP(B187,SERV.N.DESON!A:E,2,FALSE)</f>
        <v>PUXADOR PARA PCD, FIXADO NA PORTA - FORNECIMENTO E INSTALAÇÃO. AF_01/2020</v>
      </c>
      <c r="E187" s="478" t="str">
        <f>VLOOKUP(B187,SERV.N.DESON!A:E,3,FALSE)</f>
        <v>UN</v>
      </c>
      <c r="F187" s="743" t="s">
        <v>26802</v>
      </c>
      <c r="G187" s="744"/>
      <c r="H187" s="744"/>
      <c r="I187" s="745"/>
      <c r="J187" s="38">
        <v>2</v>
      </c>
      <c r="K187" s="35"/>
      <c r="L187" s="12"/>
    </row>
    <row r="188" spans="1:12" s="122" customFormat="1" ht="26.25" customHeight="1" x14ac:dyDescent="0.2">
      <c r="A188" s="478" t="s">
        <v>26017</v>
      </c>
      <c r="B188" s="478">
        <v>86911</v>
      </c>
      <c r="C188" s="478" t="s">
        <v>25842</v>
      </c>
      <c r="D188" s="15" t="str">
        <f>VLOOKUP(B188,SERV.N.DESON!A:E,2,FALSE)</f>
        <v>TORNEIRA CROMADA LONGA, DE PAREDE, 1/2 OU 3/4, PARA PIA DE COZINHA, PADRÃO POPULAR - FORNECIMENTO E INSTALAÇÃO. AF_01/2020</v>
      </c>
      <c r="E188" s="478" t="str">
        <f>VLOOKUP(B188,SERV.N.DESON!A:E,3,FALSE)</f>
        <v>UN</v>
      </c>
      <c r="F188" s="743" t="s">
        <v>26802</v>
      </c>
      <c r="G188" s="744"/>
      <c r="H188" s="744"/>
      <c r="I188" s="745"/>
      <c r="J188" s="38">
        <v>7</v>
      </c>
      <c r="K188" s="35"/>
      <c r="L188" s="12"/>
    </row>
    <row r="189" spans="1:12" s="122" customFormat="1" ht="26.25" customHeight="1" x14ac:dyDescent="0.2">
      <c r="A189" s="478" t="s">
        <v>26018</v>
      </c>
      <c r="B189" s="478">
        <v>86913</v>
      </c>
      <c r="C189" s="478" t="s">
        <v>25842</v>
      </c>
      <c r="D189" s="15" t="str">
        <f>VLOOKUP(B189,SERV.N.DESON!A:E,2,FALSE)</f>
        <v>TORNEIRA CROMADA 1/2 OU 3/4 PARA TANQUE, PADRÃO POPULAR - FORNECIMENTO E INSTALAÇÃO. AF_01/2020</v>
      </c>
      <c r="E189" s="478" t="str">
        <f>VLOOKUP(B189,SERV.N.DESON!A:E,3,FALSE)</f>
        <v>UN</v>
      </c>
      <c r="F189" s="743" t="s">
        <v>26802</v>
      </c>
      <c r="G189" s="744"/>
      <c r="H189" s="744"/>
      <c r="I189" s="745"/>
      <c r="J189" s="38">
        <v>3</v>
      </c>
      <c r="K189" s="35"/>
      <c r="L189" s="12"/>
    </row>
    <row r="190" spans="1:12" s="122" customFormat="1" ht="26.25" customHeight="1" x14ac:dyDescent="0.2">
      <c r="A190" s="478" t="s">
        <v>26019</v>
      </c>
      <c r="B190" s="561" t="str">
        <f>'COMPOSIÇÃO UNITÁRIA'!C174</f>
        <v>CPU 18</v>
      </c>
      <c r="C190" s="561"/>
      <c r="D190" s="15" t="s">
        <v>26020</v>
      </c>
      <c r="E190" s="478" t="s">
        <v>5304</v>
      </c>
      <c r="F190" s="743" t="s">
        <v>26802</v>
      </c>
      <c r="G190" s="744"/>
      <c r="H190" s="744"/>
      <c r="I190" s="745"/>
      <c r="J190" s="38">
        <v>5</v>
      </c>
      <c r="K190" s="35"/>
      <c r="L190" s="12"/>
    </row>
    <row r="191" spans="1:12" s="122" customFormat="1" ht="25.5" x14ac:dyDescent="0.2">
      <c r="A191" s="478" t="s">
        <v>26021</v>
      </c>
      <c r="B191" s="478">
        <v>86872</v>
      </c>
      <c r="C191" s="478" t="s">
        <v>25842</v>
      </c>
      <c r="D191" s="15" t="str">
        <f>VLOOKUP(B191,SERV.N.DESON!A:E,2,FALSE)</f>
        <v>TANQUE DE LOUÇA BRANCA COM COLUNA, 30L OU EQUIVALENTE - FORNECIMENTO E INSTALAÇÃO. AF_01/2020</v>
      </c>
      <c r="E191" s="478" t="str">
        <f>VLOOKUP(B191,SERV.N.DESON!A:E,3,FALSE)</f>
        <v>UN</v>
      </c>
      <c r="F191" s="743" t="s">
        <v>26802</v>
      </c>
      <c r="G191" s="744"/>
      <c r="H191" s="744"/>
      <c r="I191" s="745"/>
      <c r="J191" s="38">
        <v>3</v>
      </c>
      <c r="K191" s="35"/>
      <c r="L191" s="12"/>
    </row>
    <row r="192" spans="1:12" s="122" customFormat="1" ht="51" x14ac:dyDescent="0.2">
      <c r="A192" s="478" t="s">
        <v>26022</v>
      </c>
      <c r="B192" s="478">
        <v>86943</v>
      </c>
      <c r="C192" s="478" t="s">
        <v>25842</v>
      </c>
      <c r="D192" s="15" t="str">
        <f>VLOOKUP(B192,SERV.N.DESON!A:E,2,FALSE)</f>
        <v>LAVATÓRIO LOUÇA BRANCA SUSPENSO, 29,5 X 39CM OU EQUIVALENTE, PADRÃO POPULAR, INCLUSO SIFÃO FLEXÍVEL EM PVC, VÁLVULA E ENGATE FLEXÍVEL 30CM EM PLÁSTICO E TORNEIRA CROMADA DE MESA, PADRÃO POPULAR - FORNECIMENTO E INSTALAÇÃO. AF_01/2020</v>
      </c>
      <c r="E192" s="478" t="str">
        <f>VLOOKUP(B192,SERV.N.DESON!A:E,3,FALSE)</f>
        <v>UN</v>
      </c>
      <c r="F192" s="743" t="s">
        <v>26802</v>
      </c>
      <c r="G192" s="744"/>
      <c r="H192" s="744"/>
      <c r="I192" s="745"/>
      <c r="J192" s="38">
        <v>2</v>
      </c>
      <c r="K192" s="35"/>
      <c r="L192" s="12"/>
    </row>
    <row r="193" spans="1:12" s="122" customFormat="1" ht="26.25" customHeight="1" x14ac:dyDescent="0.2">
      <c r="A193" s="478" t="s">
        <v>26023</v>
      </c>
      <c r="B193" s="561" t="str">
        <f>'COMPOSIÇÃO UNITÁRIA'!C182</f>
        <v>CPU 19</v>
      </c>
      <c r="C193" s="561"/>
      <c r="D193" s="15" t="s">
        <v>26024</v>
      </c>
      <c r="E193" s="478" t="s">
        <v>5570</v>
      </c>
      <c r="F193" s="544" t="s">
        <v>26819</v>
      </c>
      <c r="G193" s="746"/>
      <c r="H193" s="746"/>
      <c r="I193" s="545"/>
      <c r="J193" s="38">
        <f>1.2*0.6*4+0.4*0.6*6+0.8*0.6</f>
        <v>4.8000000000000007</v>
      </c>
      <c r="K193" s="35"/>
      <c r="L193" s="12"/>
    </row>
    <row r="194" spans="1:12" s="122" customFormat="1" ht="63.75" x14ac:dyDescent="0.2">
      <c r="A194" s="478" t="s">
        <v>26025</v>
      </c>
      <c r="B194" s="561" t="str">
        <f>'COMPOSIÇÃO UNITÁRIA'!C190</f>
        <v>CPU 20</v>
      </c>
      <c r="C194" s="561"/>
      <c r="D194" s="15" t="s">
        <v>26026</v>
      </c>
      <c r="E194" s="478" t="s">
        <v>26399</v>
      </c>
      <c r="F194" s="743" t="s">
        <v>26802</v>
      </c>
      <c r="G194" s="744"/>
      <c r="H194" s="744"/>
      <c r="I194" s="745"/>
      <c r="J194" s="38">
        <v>2</v>
      </c>
      <c r="K194" s="35"/>
      <c r="L194" s="12"/>
    </row>
    <row r="195" spans="1:12" s="122" customFormat="1" ht="51" x14ac:dyDescent="0.2">
      <c r="A195" s="478" t="s">
        <v>26027</v>
      </c>
      <c r="B195" s="561" t="str">
        <f>'COMPOSIÇÃO UNITÁRIA'!C206</f>
        <v>CPU 21</v>
      </c>
      <c r="C195" s="561"/>
      <c r="D195" s="15" t="s">
        <v>26028</v>
      </c>
      <c r="E195" s="478" t="s">
        <v>26399</v>
      </c>
      <c r="F195" s="743" t="s">
        <v>26802</v>
      </c>
      <c r="G195" s="744"/>
      <c r="H195" s="744"/>
      <c r="I195" s="745"/>
      <c r="J195" s="38">
        <v>2</v>
      </c>
      <c r="K195" s="35"/>
      <c r="L195" s="12"/>
    </row>
    <row r="196" spans="1:12" s="122" customFormat="1" ht="63.75" x14ac:dyDescent="0.2">
      <c r="A196" s="478" t="s">
        <v>26029</v>
      </c>
      <c r="B196" s="561" t="str">
        <f>'COMPOSIÇÃO UNITÁRIA'!C222</f>
        <v>CPU 22</v>
      </c>
      <c r="C196" s="561"/>
      <c r="D196" s="15" t="s">
        <v>26030</v>
      </c>
      <c r="E196" s="478" t="s">
        <v>26399</v>
      </c>
      <c r="F196" s="743" t="s">
        <v>26802</v>
      </c>
      <c r="G196" s="744"/>
      <c r="H196" s="744"/>
      <c r="I196" s="745"/>
      <c r="J196" s="38">
        <v>1</v>
      </c>
      <c r="K196" s="35"/>
      <c r="L196" s="12"/>
    </row>
    <row r="197" spans="1:12" s="122" customFormat="1" ht="63.75" x14ac:dyDescent="0.2">
      <c r="A197" s="478" t="s">
        <v>26031</v>
      </c>
      <c r="B197" s="544" t="str">
        <f>'COMPOSIÇÃO UNITÁRIA'!C236</f>
        <v>CPU 23</v>
      </c>
      <c r="C197" s="545"/>
      <c r="D197" s="15" t="s">
        <v>26032</v>
      </c>
      <c r="E197" s="478" t="s">
        <v>26399</v>
      </c>
      <c r="F197" s="743" t="s">
        <v>26802</v>
      </c>
      <c r="G197" s="744"/>
      <c r="H197" s="744"/>
      <c r="I197" s="745"/>
      <c r="J197" s="38">
        <v>2</v>
      </c>
      <c r="K197" s="35"/>
      <c r="L197" s="12"/>
    </row>
    <row r="198" spans="1:12" s="122" customFormat="1" ht="38.25" x14ac:dyDescent="0.2">
      <c r="A198" s="478" t="s">
        <v>26033</v>
      </c>
      <c r="B198" s="544" t="str">
        <f>'COMPOSIÇÃO UNITÁRIA'!C252</f>
        <v>CPU 24</v>
      </c>
      <c r="C198" s="545"/>
      <c r="D198" s="15" t="s">
        <v>26034</v>
      </c>
      <c r="E198" s="478" t="s">
        <v>5237</v>
      </c>
      <c r="F198" s="751" t="s">
        <v>26820</v>
      </c>
      <c r="G198" s="752"/>
      <c r="H198" s="752"/>
      <c r="I198" s="753"/>
      <c r="J198" s="38">
        <f>3.35+3.2+0.72+0.85+0.58+2.19+1.5+3.6+1.2+4.15+5.9+5.82+4.8+1.9+0.8+0.5+0.95+1.5+1.5+0.95+0.5+1.9+2.62+2.5</f>
        <v>53.48</v>
      </c>
      <c r="K198" s="35"/>
      <c r="L198" s="12"/>
    </row>
    <row r="199" spans="1:12" s="122" customFormat="1" ht="38.25" x14ac:dyDescent="0.2">
      <c r="A199" s="478" t="s">
        <v>26035</v>
      </c>
      <c r="B199" s="544" t="str">
        <f>'COMPOSIÇÃO UNITÁRIA'!C261</f>
        <v>CPU 25</v>
      </c>
      <c r="C199" s="545"/>
      <c r="D199" s="15" t="s">
        <v>26036</v>
      </c>
      <c r="E199" s="478" t="s">
        <v>5304</v>
      </c>
      <c r="F199" s="743" t="s">
        <v>26802</v>
      </c>
      <c r="G199" s="744"/>
      <c r="H199" s="744"/>
      <c r="I199" s="745"/>
      <c r="J199" s="38">
        <v>2</v>
      </c>
      <c r="K199" s="35"/>
      <c r="L199" s="12"/>
    </row>
    <row r="200" spans="1:12" s="122" customFormat="1" ht="38.25" x14ac:dyDescent="0.2">
      <c r="A200" s="478" t="s">
        <v>26037</v>
      </c>
      <c r="B200" s="544" t="str">
        <f>'COMPOSIÇÃO UNITÁRIA'!C271</f>
        <v>CPU 26</v>
      </c>
      <c r="C200" s="545"/>
      <c r="D200" s="15" t="s">
        <v>26038</v>
      </c>
      <c r="E200" s="478" t="s">
        <v>5304</v>
      </c>
      <c r="F200" s="743" t="s">
        <v>26802</v>
      </c>
      <c r="G200" s="744"/>
      <c r="H200" s="744"/>
      <c r="I200" s="745"/>
      <c r="J200" s="38">
        <v>7</v>
      </c>
      <c r="K200" s="35"/>
      <c r="L200" s="12"/>
    </row>
    <row r="201" spans="1:12" s="122" customFormat="1" ht="38.25" x14ac:dyDescent="0.2">
      <c r="A201" s="478" t="s">
        <v>26039</v>
      </c>
      <c r="B201" s="544" t="str">
        <f>'COMPOSIÇÃO UNITÁRIA'!C281</f>
        <v>CPU 27</v>
      </c>
      <c r="C201" s="545"/>
      <c r="D201" s="15" t="s">
        <v>26040</v>
      </c>
      <c r="E201" s="478" t="s">
        <v>5304</v>
      </c>
      <c r="F201" s="743" t="s">
        <v>26802</v>
      </c>
      <c r="G201" s="744"/>
      <c r="H201" s="744"/>
      <c r="I201" s="745"/>
      <c r="J201" s="38">
        <v>1</v>
      </c>
      <c r="K201" s="35"/>
      <c r="L201" s="12"/>
    </row>
    <row r="202" spans="1:12" s="122" customFormat="1" ht="25.5" customHeight="1" x14ac:dyDescent="0.2">
      <c r="A202" s="478" t="s">
        <v>26041</v>
      </c>
      <c r="B202" s="478">
        <v>100860</v>
      </c>
      <c r="C202" s="478" t="s">
        <v>25842</v>
      </c>
      <c r="D202" s="15" t="str">
        <f>VLOOKUP(B202,SERV.N.DESON!A:E,2,FALSE)</f>
        <v>CHUVEIRO ELÉTRICO COMUM CORPO PLÁSTICO, TIPO DUCHA  FORNECIMENTO E INSTALAÇÃO. AF_01/2020</v>
      </c>
      <c r="E202" s="478" t="str">
        <f>VLOOKUP(B202,SERV.N.DESON!A:E,3,FALSE)</f>
        <v>UN</v>
      </c>
      <c r="F202" s="743" t="s">
        <v>26802</v>
      </c>
      <c r="G202" s="744"/>
      <c r="H202" s="744"/>
      <c r="I202" s="745"/>
      <c r="J202" s="38">
        <v>6</v>
      </c>
      <c r="K202" s="35"/>
      <c r="L202" s="12"/>
    </row>
    <row r="203" spans="1:12" s="122" customFormat="1" ht="25.5" x14ac:dyDescent="0.2">
      <c r="A203" s="478" t="s">
        <v>26042</v>
      </c>
      <c r="B203" s="478">
        <v>100875</v>
      </c>
      <c r="C203" s="478" t="s">
        <v>25842</v>
      </c>
      <c r="D203" s="15" t="str">
        <f>VLOOKUP(B203,SERV.N.DESON!A:E,2,FALSE)</f>
        <v>BANCO ARTICULADO, EM ACO INOX, PARA PCD, FIXADO NA PAREDE - FORNECIMENTO E INSTALAÇÃO. AF_01/2020</v>
      </c>
      <c r="E203" s="478" t="str">
        <f>VLOOKUP(B203,SERV.N.DESON!A:E,3,FALSE)</f>
        <v>UN</v>
      </c>
      <c r="F203" s="743" t="s">
        <v>26802</v>
      </c>
      <c r="G203" s="744"/>
      <c r="H203" s="744"/>
      <c r="I203" s="745"/>
      <c r="J203" s="38">
        <v>2</v>
      </c>
      <c r="K203" s="35"/>
      <c r="L203" s="12"/>
    </row>
    <row r="204" spans="1:12" s="122" customFormat="1" ht="25.5" x14ac:dyDescent="0.2">
      <c r="A204" s="478" t="s">
        <v>26043</v>
      </c>
      <c r="B204" s="478">
        <v>100863</v>
      </c>
      <c r="C204" s="478" t="s">
        <v>25842</v>
      </c>
      <c r="D204" s="15" t="str">
        <f>VLOOKUP(B204,SERV.N.DESON!A:E,2,FALSE)</f>
        <v>BARRA DE APOIO EM "L", EM ACO INOX POLIDO 70 X 70 CM, FIXADA NA PAREDE - FORNECIMENTO E INSTALACAO. AF_01/2020</v>
      </c>
      <c r="E204" s="478" t="str">
        <f>VLOOKUP(B204,SERV.N.DESON!A:E,3,FALSE)</f>
        <v>UN</v>
      </c>
      <c r="F204" s="743" t="s">
        <v>26802</v>
      </c>
      <c r="G204" s="744"/>
      <c r="H204" s="744"/>
      <c r="I204" s="745"/>
      <c r="J204" s="38">
        <v>2</v>
      </c>
      <c r="K204" s="35"/>
      <c r="L204" s="12"/>
    </row>
    <row r="205" spans="1:12" s="122" customFormat="1" ht="25.5" x14ac:dyDescent="0.2">
      <c r="A205" s="478" t="s">
        <v>26044</v>
      </c>
      <c r="B205" s="478">
        <v>100869</v>
      </c>
      <c r="C205" s="478" t="s">
        <v>25842</v>
      </c>
      <c r="D205" s="15" t="str">
        <f>VLOOKUP(B205,SERV.N.DESON!A:E,2,FALSE)</f>
        <v>BARRA DE APOIO RETA, EM ACO INOX POLIDO, COMPRIMENTO 90 CM,  FIXADA NA PAREDE - FORNECIMENTO E INSTALAÇÃO. AF_01/2020</v>
      </c>
      <c r="E205" s="478" t="str">
        <f>VLOOKUP(B205,SERV.N.DESON!A:E,3,FALSE)</f>
        <v>UN</v>
      </c>
      <c r="F205" s="743" t="s">
        <v>26802</v>
      </c>
      <c r="G205" s="744"/>
      <c r="H205" s="744"/>
      <c r="I205" s="745"/>
      <c r="J205" s="38">
        <v>22</v>
      </c>
      <c r="K205" s="35"/>
      <c r="L205" s="12"/>
    </row>
    <row r="206" spans="1:12" s="122" customFormat="1" ht="25.5" x14ac:dyDescent="0.2">
      <c r="A206" s="478" t="s">
        <v>26045</v>
      </c>
      <c r="B206" s="478">
        <v>100865</v>
      </c>
      <c r="C206" s="478" t="s">
        <v>25842</v>
      </c>
      <c r="D206" s="15" t="str">
        <f>VLOOKUP(B206,SERV.N.DESON!A:E,2,FALSE)</f>
        <v>BARRA DE APOIO LATERAL ARTICULADA, COM TRAVA, EM ACO INOX POLIDO, FIXADA NA PAREDE - FORNECIMENTO E INSTALAÇÃO. AF_01/2020</v>
      </c>
      <c r="E206" s="478" t="str">
        <f>VLOOKUP(B206,SERV.N.DESON!A:E,3,FALSE)</f>
        <v>UN</v>
      </c>
      <c r="F206" s="743" t="s">
        <v>26802</v>
      </c>
      <c r="G206" s="744"/>
      <c r="H206" s="744"/>
      <c r="I206" s="745"/>
      <c r="J206" s="38">
        <v>4</v>
      </c>
      <c r="K206" s="35"/>
      <c r="L206" s="12"/>
    </row>
    <row r="207" spans="1:12" s="122" customFormat="1" ht="15.75" thickBot="1" x14ac:dyDescent="0.25">
      <c r="A207" s="261"/>
      <c r="B207" s="392"/>
      <c r="C207" s="392"/>
      <c r="D207" s="502"/>
      <c r="E207" s="502"/>
      <c r="F207" s="502"/>
      <c r="G207" s="502"/>
      <c r="H207" s="502"/>
      <c r="I207" s="502"/>
      <c r="J207" s="503"/>
      <c r="K207" s="35"/>
      <c r="L207" s="12"/>
    </row>
    <row r="208" spans="1:12" s="122" customFormat="1" thickBot="1" x14ac:dyDescent="0.25">
      <c r="A208" s="260">
        <v>9</v>
      </c>
      <c r="B208" s="521" t="s">
        <v>26046</v>
      </c>
      <c r="C208" s="522"/>
      <c r="D208" s="522"/>
      <c r="E208" s="522"/>
      <c r="F208" s="522"/>
      <c r="G208" s="522"/>
      <c r="H208" s="522"/>
      <c r="I208" s="522"/>
      <c r="J208" s="538"/>
      <c r="K208" s="35"/>
      <c r="L208" s="12"/>
    </row>
    <row r="209" spans="1:12" s="122" customFormat="1" ht="25.5" x14ac:dyDescent="0.2">
      <c r="A209" s="18" t="s">
        <v>26047</v>
      </c>
      <c r="B209" s="508">
        <v>91940</v>
      </c>
      <c r="C209" s="18" t="s">
        <v>25842</v>
      </c>
      <c r="D209" s="15" t="s">
        <v>8096</v>
      </c>
      <c r="E209" s="508" t="s">
        <v>5304</v>
      </c>
      <c r="F209" s="743" t="s">
        <v>26802</v>
      </c>
      <c r="G209" s="744"/>
      <c r="H209" s="744"/>
      <c r="I209" s="745"/>
      <c r="J209" s="40">
        <v>430</v>
      </c>
      <c r="K209" s="35"/>
      <c r="L209" s="12"/>
    </row>
    <row r="210" spans="1:12" s="122" customFormat="1" ht="25.5" x14ac:dyDescent="0.2">
      <c r="A210" s="18" t="s">
        <v>26048</v>
      </c>
      <c r="B210" s="508">
        <v>91937</v>
      </c>
      <c r="C210" s="18" t="s">
        <v>25842</v>
      </c>
      <c r="D210" s="15" t="s">
        <v>8094</v>
      </c>
      <c r="E210" s="508" t="s">
        <v>5304</v>
      </c>
      <c r="F210" s="743" t="s">
        <v>26802</v>
      </c>
      <c r="G210" s="744"/>
      <c r="H210" s="744"/>
      <c r="I210" s="745"/>
      <c r="J210" s="40">
        <v>90</v>
      </c>
      <c r="K210" s="35"/>
      <c r="L210" s="12"/>
    </row>
    <row r="211" spans="1:12" s="122" customFormat="1" ht="25.5" x14ac:dyDescent="0.2">
      <c r="A211" s="18" t="s">
        <v>26049</v>
      </c>
      <c r="B211" s="508">
        <v>91926</v>
      </c>
      <c r="C211" s="18" t="s">
        <v>25842</v>
      </c>
      <c r="D211" s="15" t="s">
        <v>8063</v>
      </c>
      <c r="E211" s="508" t="s">
        <v>5237</v>
      </c>
      <c r="F211" s="743" t="s">
        <v>26802</v>
      </c>
      <c r="G211" s="744"/>
      <c r="H211" s="744"/>
      <c r="I211" s="745"/>
      <c r="J211" s="40">
        <v>9648.5</v>
      </c>
      <c r="K211" s="35"/>
      <c r="L211" s="12"/>
    </row>
    <row r="212" spans="1:12" s="122" customFormat="1" ht="25.5" x14ac:dyDescent="0.2">
      <c r="A212" s="18" t="s">
        <v>26050</v>
      </c>
      <c r="B212" s="508">
        <v>91928</v>
      </c>
      <c r="C212" s="18" t="s">
        <v>25842</v>
      </c>
      <c r="D212" s="15" t="s">
        <v>8065</v>
      </c>
      <c r="E212" s="508" t="s">
        <v>5237</v>
      </c>
      <c r="F212" s="743" t="s">
        <v>26802</v>
      </c>
      <c r="G212" s="744"/>
      <c r="H212" s="744"/>
      <c r="I212" s="745"/>
      <c r="J212" s="40">
        <v>636.6</v>
      </c>
      <c r="K212" s="35"/>
      <c r="L212" s="12"/>
    </row>
    <row r="213" spans="1:12" s="122" customFormat="1" ht="25.5" x14ac:dyDescent="0.2">
      <c r="A213" s="18" t="s">
        <v>26051</v>
      </c>
      <c r="B213" s="508">
        <v>91930</v>
      </c>
      <c r="C213" s="18" t="s">
        <v>25842</v>
      </c>
      <c r="D213" s="15" t="s">
        <v>8067</v>
      </c>
      <c r="E213" s="508" t="s">
        <v>5237</v>
      </c>
      <c r="F213" s="743" t="s">
        <v>26802</v>
      </c>
      <c r="G213" s="744"/>
      <c r="H213" s="744"/>
      <c r="I213" s="745"/>
      <c r="J213" s="40">
        <v>815.8</v>
      </c>
      <c r="K213" s="35"/>
      <c r="L213" s="12"/>
    </row>
    <row r="214" spans="1:12" s="122" customFormat="1" ht="25.5" x14ac:dyDescent="0.2">
      <c r="A214" s="18" t="s">
        <v>26052</v>
      </c>
      <c r="B214" s="508">
        <v>92979</v>
      </c>
      <c r="C214" s="18" t="s">
        <v>25842</v>
      </c>
      <c r="D214" s="15" t="s">
        <v>8073</v>
      </c>
      <c r="E214" s="508" t="s">
        <v>5237</v>
      </c>
      <c r="F214" s="743" t="s">
        <v>26802</v>
      </c>
      <c r="G214" s="744"/>
      <c r="H214" s="744"/>
      <c r="I214" s="745"/>
      <c r="J214" s="40">
        <v>671.4</v>
      </c>
      <c r="K214" s="35"/>
      <c r="L214" s="12"/>
    </row>
    <row r="215" spans="1:12" s="122" customFormat="1" ht="38.25" x14ac:dyDescent="0.2">
      <c r="A215" s="18" t="s">
        <v>26053</v>
      </c>
      <c r="B215" s="508">
        <v>92998</v>
      </c>
      <c r="C215" s="18" t="s">
        <v>25842</v>
      </c>
      <c r="D215" s="15" t="s">
        <v>8084</v>
      </c>
      <c r="E215" s="508" t="s">
        <v>5237</v>
      </c>
      <c r="F215" s="743" t="s">
        <v>26802</v>
      </c>
      <c r="G215" s="744"/>
      <c r="H215" s="744"/>
      <c r="I215" s="745"/>
      <c r="J215" s="40">
        <v>155.4</v>
      </c>
      <c r="K215" s="35"/>
      <c r="L215" s="12"/>
    </row>
    <row r="216" spans="1:12" s="122" customFormat="1" ht="38.25" x14ac:dyDescent="0.2">
      <c r="A216" s="18" t="s">
        <v>26054</v>
      </c>
      <c r="B216" s="508">
        <v>92996</v>
      </c>
      <c r="C216" s="18" t="s">
        <v>25842</v>
      </c>
      <c r="D216" s="15" t="s">
        <v>8083</v>
      </c>
      <c r="E216" s="508" t="s">
        <v>5237</v>
      </c>
      <c r="F216" s="743" t="s">
        <v>26802</v>
      </c>
      <c r="G216" s="744"/>
      <c r="H216" s="744"/>
      <c r="I216" s="745"/>
      <c r="J216" s="40">
        <v>127.2</v>
      </c>
      <c r="K216" s="35"/>
      <c r="L216" s="12"/>
    </row>
    <row r="217" spans="1:12" s="122" customFormat="1" ht="25.5" x14ac:dyDescent="0.2">
      <c r="A217" s="18" t="s">
        <v>26055</v>
      </c>
      <c r="B217" s="508">
        <v>91935</v>
      </c>
      <c r="C217" s="18" t="s">
        <v>25842</v>
      </c>
      <c r="D217" s="15" t="s">
        <v>8072</v>
      </c>
      <c r="E217" s="508" t="s">
        <v>5237</v>
      </c>
      <c r="F217" s="743" t="s">
        <v>26802</v>
      </c>
      <c r="G217" s="744"/>
      <c r="H217" s="744"/>
      <c r="I217" s="745"/>
      <c r="J217" s="40">
        <v>273.7</v>
      </c>
      <c r="K217" s="35"/>
      <c r="L217" s="12"/>
    </row>
    <row r="218" spans="1:12" s="122" customFormat="1" ht="38.25" x14ac:dyDescent="0.2">
      <c r="A218" s="18" t="s">
        <v>26056</v>
      </c>
      <c r="B218" s="508">
        <v>92984</v>
      </c>
      <c r="C218" s="18" t="s">
        <v>25842</v>
      </c>
      <c r="D218" s="15" t="s">
        <v>8077</v>
      </c>
      <c r="E218" s="508" t="s">
        <v>5237</v>
      </c>
      <c r="F218" s="743" t="s">
        <v>26802</v>
      </c>
      <c r="G218" s="744"/>
      <c r="H218" s="744"/>
      <c r="I218" s="745"/>
      <c r="J218" s="40">
        <v>704.8</v>
      </c>
      <c r="K218" s="35"/>
      <c r="L218" s="12"/>
    </row>
    <row r="219" spans="1:12" s="122" customFormat="1" ht="38.25" x14ac:dyDescent="0.2">
      <c r="A219" s="18" t="s">
        <v>26057</v>
      </c>
      <c r="B219" s="508">
        <v>92986</v>
      </c>
      <c r="C219" s="18" t="s">
        <v>25842</v>
      </c>
      <c r="D219" s="15" t="s">
        <v>8078</v>
      </c>
      <c r="E219" s="508" t="s">
        <v>5237</v>
      </c>
      <c r="F219" s="743" t="s">
        <v>26802</v>
      </c>
      <c r="G219" s="744"/>
      <c r="H219" s="744"/>
      <c r="I219" s="745"/>
      <c r="J219" s="40">
        <v>378</v>
      </c>
      <c r="K219" s="35"/>
      <c r="L219" s="12"/>
    </row>
    <row r="220" spans="1:12" s="122" customFormat="1" ht="38.25" x14ac:dyDescent="0.2">
      <c r="A220" s="18" t="s">
        <v>26058</v>
      </c>
      <c r="B220" s="508">
        <v>92988</v>
      </c>
      <c r="C220" s="18" t="s">
        <v>25842</v>
      </c>
      <c r="D220" s="15" t="s">
        <v>8079</v>
      </c>
      <c r="E220" s="508" t="s">
        <v>5237</v>
      </c>
      <c r="F220" s="743" t="s">
        <v>26802</v>
      </c>
      <c r="G220" s="744"/>
      <c r="H220" s="744"/>
      <c r="I220" s="745"/>
      <c r="J220" s="40">
        <v>526</v>
      </c>
      <c r="K220" s="35"/>
      <c r="L220" s="12"/>
    </row>
    <row r="221" spans="1:12" s="122" customFormat="1" ht="38.25" x14ac:dyDescent="0.2">
      <c r="A221" s="18" t="s">
        <v>26059</v>
      </c>
      <c r="B221" s="508">
        <v>92992</v>
      </c>
      <c r="C221" s="18" t="s">
        <v>25842</v>
      </c>
      <c r="D221" s="15" t="s">
        <v>8081</v>
      </c>
      <c r="E221" s="508" t="s">
        <v>5237</v>
      </c>
      <c r="F221" s="743" t="s">
        <v>26802</v>
      </c>
      <c r="G221" s="744"/>
      <c r="H221" s="744"/>
      <c r="I221" s="745"/>
      <c r="J221" s="40">
        <v>98.4</v>
      </c>
      <c r="K221" s="35"/>
      <c r="L221" s="12"/>
    </row>
    <row r="222" spans="1:12" s="122" customFormat="1" ht="25.5" x14ac:dyDescent="0.2">
      <c r="A222" s="18" t="s">
        <v>26060</v>
      </c>
      <c r="B222" s="508">
        <v>91933</v>
      </c>
      <c r="C222" s="18" t="s">
        <v>25842</v>
      </c>
      <c r="D222" s="15" t="s">
        <v>8070</v>
      </c>
      <c r="E222" s="508" t="s">
        <v>5237</v>
      </c>
      <c r="F222" s="743" t="s">
        <v>26802</v>
      </c>
      <c r="G222" s="744"/>
      <c r="H222" s="744"/>
      <c r="I222" s="745"/>
      <c r="J222" s="40">
        <v>22</v>
      </c>
      <c r="K222" s="35"/>
      <c r="L222" s="12"/>
    </row>
    <row r="223" spans="1:12" s="122" customFormat="1" ht="38.25" x14ac:dyDescent="0.2">
      <c r="A223" s="18" t="s">
        <v>26061</v>
      </c>
      <c r="B223" s="508">
        <v>92994</v>
      </c>
      <c r="C223" s="18" t="s">
        <v>25842</v>
      </c>
      <c r="D223" s="15" t="s">
        <v>8082</v>
      </c>
      <c r="E223" s="508" t="s">
        <v>5237</v>
      </c>
      <c r="F223" s="743" t="s">
        <v>26802</v>
      </c>
      <c r="G223" s="744"/>
      <c r="H223" s="744"/>
      <c r="I223" s="745"/>
      <c r="J223" s="40">
        <v>165.2</v>
      </c>
      <c r="K223" s="35"/>
      <c r="L223" s="12"/>
    </row>
    <row r="224" spans="1:12" s="122" customFormat="1" ht="25.5" x14ac:dyDescent="0.2">
      <c r="A224" s="18" t="s">
        <v>26062</v>
      </c>
      <c r="B224" s="508">
        <v>91929</v>
      </c>
      <c r="C224" s="18" t="s">
        <v>25842</v>
      </c>
      <c r="D224" s="15" t="s">
        <v>8066</v>
      </c>
      <c r="E224" s="508" t="s">
        <v>5237</v>
      </c>
      <c r="F224" s="743" t="s">
        <v>26802</v>
      </c>
      <c r="G224" s="744"/>
      <c r="H224" s="744"/>
      <c r="I224" s="745"/>
      <c r="J224" s="40">
        <v>137.6</v>
      </c>
      <c r="K224" s="35"/>
      <c r="L224" s="12"/>
    </row>
    <row r="225" spans="1:12" s="122" customFormat="1" ht="38.25" x14ac:dyDescent="0.2">
      <c r="A225" s="18" t="s">
        <v>26063</v>
      </c>
      <c r="B225" s="508">
        <v>92990</v>
      </c>
      <c r="C225" s="18" t="s">
        <v>25842</v>
      </c>
      <c r="D225" s="15" t="s">
        <v>8080</v>
      </c>
      <c r="E225" s="508" t="s">
        <v>5237</v>
      </c>
      <c r="F225" s="743" t="s">
        <v>26802</v>
      </c>
      <c r="G225" s="744"/>
      <c r="H225" s="744"/>
      <c r="I225" s="745"/>
      <c r="J225" s="40">
        <v>41.3</v>
      </c>
      <c r="K225" s="35"/>
      <c r="L225" s="12"/>
    </row>
    <row r="226" spans="1:12" s="122" customFormat="1" ht="38.25" x14ac:dyDescent="0.2">
      <c r="A226" s="18" t="s">
        <v>26064</v>
      </c>
      <c r="B226" s="508">
        <v>97888</v>
      </c>
      <c r="C226" s="18" t="s">
        <v>25842</v>
      </c>
      <c r="D226" s="15" t="s">
        <v>8147</v>
      </c>
      <c r="E226" s="508" t="s">
        <v>5304</v>
      </c>
      <c r="F226" s="743" t="s">
        <v>26802</v>
      </c>
      <c r="G226" s="744"/>
      <c r="H226" s="744"/>
      <c r="I226" s="745"/>
      <c r="J226" s="40">
        <v>13</v>
      </c>
      <c r="K226" s="35"/>
      <c r="L226" s="12"/>
    </row>
    <row r="227" spans="1:12" s="122" customFormat="1" ht="38.25" x14ac:dyDescent="0.2">
      <c r="A227" s="18" t="s">
        <v>26065</v>
      </c>
      <c r="B227" s="508">
        <v>97889</v>
      </c>
      <c r="C227" s="18" t="s">
        <v>25842</v>
      </c>
      <c r="D227" s="15" t="s">
        <v>8148</v>
      </c>
      <c r="E227" s="508" t="s">
        <v>5304</v>
      </c>
      <c r="F227" s="743" t="s">
        <v>26802</v>
      </c>
      <c r="G227" s="744"/>
      <c r="H227" s="744"/>
      <c r="I227" s="745"/>
      <c r="J227" s="40">
        <v>5</v>
      </c>
      <c r="K227" s="35"/>
      <c r="L227" s="12"/>
    </row>
    <row r="228" spans="1:12" s="122" customFormat="1" ht="25.5" x14ac:dyDescent="0.2">
      <c r="A228" s="18" t="s">
        <v>26066</v>
      </c>
      <c r="B228" s="508">
        <v>91953</v>
      </c>
      <c r="C228" s="18" t="s">
        <v>25842</v>
      </c>
      <c r="D228" s="15" t="s">
        <v>8212</v>
      </c>
      <c r="E228" s="508" t="s">
        <v>5304</v>
      </c>
      <c r="F228" s="743" t="s">
        <v>26802</v>
      </c>
      <c r="G228" s="744"/>
      <c r="H228" s="744"/>
      <c r="I228" s="745"/>
      <c r="J228" s="40">
        <v>2</v>
      </c>
      <c r="K228" s="35"/>
      <c r="L228" s="12"/>
    </row>
    <row r="229" spans="1:12" s="122" customFormat="1" ht="25.5" x14ac:dyDescent="0.2">
      <c r="A229" s="18" t="s">
        <v>26067</v>
      </c>
      <c r="B229" s="508">
        <v>91955</v>
      </c>
      <c r="C229" s="18" t="s">
        <v>25842</v>
      </c>
      <c r="D229" s="15" t="s">
        <v>8214</v>
      </c>
      <c r="E229" s="508" t="s">
        <v>5304</v>
      </c>
      <c r="F229" s="743" t="s">
        <v>26802</v>
      </c>
      <c r="G229" s="744"/>
      <c r="H229" s="744"/>
      <c r="I229" s="745"/>
      <c r="J229" s="40">
        <v>34</v>
      </c>
      <c r="K229" s="35"/>
      <c r="L229" s="12"/>
    </row>
    <row r="230" spans="1:12" s="122" customFormat="1" ht="25.5" x14ac:dyDescent="0.2">
      <c r="A230" s="18" t="s">
        <v>26068</v>
      </c>
      <c r="B230" s="508">
        <v>91953</v>
      </c>
      <c r="C230" s="18" t="s">
        <v>25842</v>
      </c>
      <c r="D230" s="15" t="s">
        <v>8212</v>
      </c>
      <c r="E230" s="508" t="s">
        <v>5304</v>
      </c>
      <c r="F230" s="743" t="s">
        <v>26802</v>
      </c>
      <c r="G230" s="744"/>
      <c r="H230" s="744"/>
      <c r="I230" s="745"/>
      <c r="J230" s="40">
        <v>67</v>
      </c>
      <c r="K230" s="35"/>
      <c r="L230" s="12"/>
    </row>
    <row r="231" spans="1:12" s="122" customFormat="1" ht="25.5" x14ac:dyDescent="0.2">
      <c r="A231" s="18" t="s">
        <v>26069</v>
      </c>
      <c r="B231" s="508">
        <v>91959</v>
      </c>
      <c r="C231" s="18" t="s">
        <v>25842</v>
      </c>
      <c r="D231" s="15" t="s">
        <v>8218</v>
      </c>
      <c r="E231" s="508" t="s">
        <v>5304</v>
      </c>
      <c r="F231" s="743" t="s">
        <v>26802</v>
      </c>
      <c r="G231" s="744"/>
      <c r="H231" s="744"/>
      <c r="I231" s="745"/>
      <c r="J231" s="40">
        <v>7</v>
      </c>
      <c r="K231" s="35"/>
      <c r="L231" s="12"/>
    </row>
    <row r="232" spans="1:12" s="122" customFormat="1" ht="25.5" x14ac:dyDescent="0.2">
      <c r="A232" s="18" t="s">
        <v>26070</v>
      </c>
      <c r="B232" s="508">
        <v>91967</v>
      </c>
      <c r="C232" s="18" t="s">
        <v>25842</v>
      </c>
      <c r="D232" s="15" t="s">
        <v>8226</v>
      </c>
      <c r="E232" s="508" t="s">
        <v>5304</v>
      </c>
      <c r="F232" s="743" t="s">
        <v>26802</v>
      </c>
      <c r="G232" s="744"/>
      <c r="H232" s="744"/>
      <c r="I232" s="745"/>
      <c r="J232" s="40">
        <v>5</v>
      </c>
      <c r="K232" s="35"/>
      <c r="L232" s="12"/>
    </row>
    <row r="233" spans="1:12" s="122" customFormat="1" ht="14.25" x14ac:dyDescent="0.2">
      <c r="A233" s="18" t="s">
        <v>26071</v>
      </c>
      <c r="B233" s="544" t="str">
        <f>'ORÇAMENTO SINTÉTICO'!B238:C238</f>
        <v>CPU 53</v>
      </c>
      <c r="C233" s="545"/>
      <c r="D233" s="15" t="s">
        <v>26935</v>
      </c>
      <c r="E233" s="508" t="s">
        <v>5304</v>
      </c>
      <c r="F233" s="743" t="s">
        <v>26802</v>
      </c>
      <c r="G233" s="744"/>
      <c r="H233" s="744"/>
      <c r="I233" s="745"/>
      <c r="J233" s="40">
        <v>4</v>
      </c>
      <c r="K233" s="35"/>
      <c r="L233" s="12"/>
    </row>
    <row r="234" spans="1:12" s="122" customFormat="1" ht="25.5" x14ac:dyDescent="0.2">
      <c r="A234" s="18" t="s">
        <v>26072</v>
      </c>
      <c r="B234" s="508">
        <v>91996</v>
      </c>
      <c r="C234" s="18" t="s">
        <v>25842</v>
      </c>
      <c r="D234" s="15" t="s">
        <v>8255</v>
      </c>
      <c r="E234" s="508" t="s">
        <v>5304</v>
      </c>
      <c r="F234" s="743" t="s">
        <v>26802</v>
      </c>
      <c r="G234" s="744"/>
      <c r="H234" s="744"/>
      <c r="I234" s="745"/>
      <c r="J234" s="40">
        <v>305</v>
      </c>
      <c r="K234" s="35"/>
      <c r="L234" s="12"/>
    </row>
    <row r="235" spans="1:12" s="122" customFormat="1" ht="25.5" x14ac:dyDescent="0.2">
      <c r="A235" s="18" t="s">
        <v>26074</v>
      </c>
      <c r="B235" s="508">
        <v>91997</v>
      </c>
      <c r="C235" s="18" t="s">
        <v>25842</v>
      </c>
      <c r="D235" s="15" t="s">
        <v>8256</v>
      </c>
      <c r="E235" s="508" t="s">
        <v>5304</v>
      </c>
      <c r="F235" s="743" t="s">
        <v>26802</v>
      </c>
      <c r="G235" s="744"/>
      <c r="H235" s="744"/>
      <c r="I235" s="745"/>
      <c r="J235" s="40">
        <v>2</v>
      </c>
      <c r="K235" s="35"/>
      <c r="L235" s="12"/>
    </row>
    <row r="236" spans="1:12" s="122" customFormat="1" ht="25.5" x14ac:dyDescent="0.2">
      <c r="A236" s="18" t="s">
        <v>26075</v>
      </c>
      <c r="B236" s="508">
        <v>92013</v>
      </c>
      <c r="C236" s="18" t="s">
        <v>25842</v>
      </c>
      <c r="D236" s="15" t="s">
        <v>8272</v>
      </c>
      <c r="E236" s="508" t="s">
        <v>5304</v>
      </c>
      <c r="F236" s="743" t="s">
        <v>26802</v>
      </c>
      <c r="G236" s="744"/>
      <c r="H236" s="744"/>
      <c r="I236" s="745"/>
      <c r="J236" s="40">
        <v>4</v>
      </c>
      <c r="K236" s="35"/>
      <c r="L236" s="12"/>
    </row>
    <row r="237" spans="1:12" s="122" customFormat="1" ht="25.5" x14ac:dyDescent="0.2">
      <c r="A237" s="18" t="s">
        <v>26076</v>
      </c>
      <c r="B237" s="544" t="str">
        <f>'ORÇAMENTO SINTÉTICO'!B242:C242</f>
        <v>CPU 31</v>
      </c>
      <c r="C237" s="545"/>
      <c r="D237" s="15" t="s">
        <v>26073</v>
      </c>
      <c r="E237" s="508" t="s">
        <v>5304</v>
      </c>
      <c r="F237" s="743" t="s">
        <v>26802</v>
      </c>
      <c r="G237" s="744"/>
      <c r="H237" s="744"/>
      <c r="I237" s="745"/>
      <c r="J237" s="40">
        <v>4</v>
      </c>
      <c r="K237" s="35"/>
      <c r="L237" s="12"/>
    </row>
    <row r="238" spans="1:12" s="122" customFormat="1" ht="25.5" x14ac:dyDescent="0.2">
      <c r="A238" s="18" t="s">
        <v>26650</v>
      </c>
      <c r="B238" s="508">
        <v>101896</v>
      </c>
      <c r="C238" s="18" t="s">
        <v>25842</v>
      </c>
      <c r="D238" s="15" t="s">
        <v>8194</v>
      </c>
      <c r="E238" s="508" t="s">
        <v>5304</v>
      </c>
      <c r="F238" s="743" t="s">
        <v>26802</v>
      </c>
      <c r="G238" s="744"/>
      <c r="H238" s="744"/>
      <c r="I238" s="745"/>
      <c r="J238" s="40">
        <v>2</v>
      </c>
      <c r="K238" s="35"/>
      <c r="L238" s="12"/>
    </row>
    <row r="239" spans="1:12" s="122" customFormat="1" ht="25.5" x14ac:dyDescent="0.2">
      <c r="A239" s="18" t="s">
        <v>26077</v>
      </c>
      <c r="B239" s="508">
        <v>93670</v>
      </c>
      <c r="C239" s="18" t="s">
        <v>25842</v>
      </c>
      <c r="D239" s="15" t="s">
        <v>8171</v>
      </c>
      <c r="E239" s="508" t="s">
        <v>5304</v>
      </c>
      <c r="F239" s="743" t="s">
        <v>26802</v>
      </c>
      <c r="G239" s="744"/>
      <c r="H239" s="744"/>
      <c r="I239" s="745"/>
      <c r="J239" s="40">
        <v>4</v>
      </c>
      <c r="K239" s="35"/>
      <c r="L239" s="12"/>
    </row>
    <row r="240" spans="1:12" s="122" customFormat="1" ht="25.5" x14ac:dyDescent="0.2">
      <c r="A240" s="18" t="s">
        <v>26078</v>
      </c>
      <c r="B240" s="508">
        <v>93672</v>
      </c>
      <c r="C240" s="18" t="s">
        <v>25842</v>
      </c>
      <c r="D240" s="15" t="s">
        <v>8173</v>
      </c>
      <c r="E240" s="508" t="s">
        <v>5304</v>
      </c>
      <c r="F240" s="743" t="s">
        <v>26802</v>
      </c>
      <c r="G240" s="744"/>
      <c r="H240" s="744"/>
      <c r="I240" s="745"/>
      <c r="J240" s="40">
        <v>4</v>
      </c>
      <c r="K240" s="35"/>
      <c r="L240" s="12"/>
    </row>
    <row r="241" spans="1:12" s="122" customFormat="1" ht="25.5" x14ac:dyDescent="0.2">
      <c r="A241" s="18" t="s">
        <v>26079</v>
      </c>
      <c r="B241" s="508">
        <v>101898</v>
      </c>
      <c r="C241" s="18" t="s">
        <v>25842</v>
      </c>
      <c r="D241" s="15" t="s">
        <v>8196</v>
      </c>
      <c r="E241" s="508" t="s">
        <v>5304</v>
      </c>
      <c r="F241" s="743" t="s">
        <v>26802</v>
      </c>
      <c r="G241" s="744"/>
      <c r="H241" s="744"/>
      <c r="I241" s="745"/>
      <c r="J241" s="40">
        <v>2</v>
      </c>
      <c r="K241" s="35"/>
      <c r="L241" s="12"/>
    </row>
    <row r="242" spans="1:12" s="122" customFormat="1" ht="25.5" x14ac:dyDescent="0.2">
      <c r="A242" s="18" t="s">
        <v>26338</v>
      </c>
      <c r="B242" s="544" t="s">
        <v>26743</v>
      </c>
      <c r="C242" s="545"/>
      <c r="D242" s="15" t="s">
        <v>26938</v>
      </c>
      <c r="E242" s="508" t="s">
        <v>5304</v>
      </c>
      <c r="F242" s="743" t="s">
        <v>26802</v>
      </c>
      <c r="G242" s="744"/>
      <c r="H242" s="744"/>
      <c r="I242" s="745"/>
      <c r="J242" s="222">
        <v>7</v>
      </c>
      <c r="K242" s="35"/>
      <c r="L242" s="12"/>
    </row>
    <row r="243" spans="1:12" s="122" customFormat="1" ht="25.5" x14ac:dyDescent="0.2">
      <c r="A243" s="18" t="s">
        <v>26080</v>
      </c>
      <c r="B243" s="544" t="s">
        <v>26744</v>
      </c>
      <c r="C243" s="545"/>
      <c r="D243" s="15" t="s">
        <v>26081</v>
      </c>
      <c r="E243" s="508" t="s">
        <v>5304</v>
      </c>
      <c r="F243" s="743" t="s">
        <v>26802</v>
      </c>
      <c r="G243" s="744"/>
      <c r="H243" s="744"/>
      <c r="I243" s="745"/>
      <c r="J243" s="222">
        <v>10</v>
      </c>
      <c r="K243" s="35"/>
      <c r="L243" s="12"/>
    </row>
    <row r="244" spans="1:12" s="122" customFormat="1" ht="25.5" x14ac:dyDescent="0.2">
      <c r="A244" s="18" t="s">
        <v>26082</v>
      </c>
      <c r="B244" s="508">
        <v>93660</v>
      </c>
      <c r="C244" s="18" t="s">
        <v>25842</v>
      </c>
      <c r="D244" s="15" t="s">
        <v>8161</v>
      </c>
      <c r="E244" s="508" t="s">
        <v>5304</v>
      </c>
      <c r="F244" s="743" t="s">
        <v>26802</v>
      </c>
      <c r="G244" s="744"/>
      <c r="H244" s="744"/>
      <c r="I244" s="745"/>
      <c r="J244" s="40">
        <v>11</v>
      </c>
      <c r="K244" s="35"/>
      <c r="L244" s="12"/>
    </row>
    <row r="245" spans="1:12" s="122" customFormat="1" ht="25.5" x14ac:dyDescent="0.2">
      <c r="A245" s="18" t="s">
        <v>26083</v>
      </c>
      <c r="B245" s="508">
        <v>93661</v>
      </c>
      <c r="C245" s="18" t="s">
        <v>25842</v>
      </c>
      <c r="D245" s="15" t="s">
        <v>8162</v>
      </c>
      <c r="E245" s="508" t="s">
        <v>5304</v>
      </c>
      <c r="F245" s="743" t="s">
        <v>26802</v>
      </c>
      <c r="G245" s="744"/>
      <c r="H245" s="744"/>
      <c r="I245" s="745"/>
      <c r="J245" s="40">
        <v>22</v>
      </c>
      <c r="K245" s="35"/>
      <c r="L245" s="12"/>
    </row>
    <row r="246" spans="1:12" s="122" customFormat="1" ht="25.5" x14ac:dyDescent="0.2">
      <c r="A246" s="18" t="s">
        <v>26084</v>
      </c>
      <c r="B246" s="508">
        <v>93662</v>
      </c>
      <c r="C246" s="18" t="s">
        <v>25842</v>
      </c>
      <c r="D246" s="15" t="s">
        <v>8163</v>
      </c>
      <c r="E246" s="508" t="s">
        <v>5304</v>
      </c>
      <c r="F246" s="743" t="s">
        <v>26802</v>
      </c>
      <c r="G246" s="744"/>
      <c r="H246" s="744"/>
      <c r="I246" s="745"/>
      <c r="J246" s="40">
        <v>6</v>
      </c>
      <c r="K246" s="35"/>
      <c r="L246" s="12"/>
    </row>
    <row r="247" spans="1:12" s="122" customFormat="1" ht="25.5" x14ac:dyDescent="0.2">
      <c r="A247" s="18" t="s">
        <v>26085</v>
      </c>
      <c r="B247" s="508">
        <v>93663</v>
      </c>
      <c r="C247" s="18" t="s">
        <v>25842</v>
      </c>
      <c r="D247" s="15" t="s">
        <v>8164</v>
      </c>
      <c r="E247" s="508" t="s">
        <v>5304</v>
      </c>
      <c r="F247" s="743" t="s">
        <v>26802</v>
      </c>
      <c r="G247" s="744"/>
      <c r="H247" s="744"/>
      <c r="I247" s="745"/>
      <c r="J247" s="40">
        <v>4</v>
      </c>
      <c r="K247" s="35"/>
      <c r="L247" s="12"/>
    </row>
    <row r="248" spans="1:12" s="122" customFormat="1" ht="14.25" x14ac:dyDescent="0.2">
      <c r="A248" s="18" t="s">
        <v>26086</v>
      </c>
      <c r="B248" s="544" t="s">
        <v>26937</v>
      </c>
      <c r="C248" s="545"/>
      <c r="D248" s="15" t="s">
        <v>26936</v>
      </c>
      <c r="E248" s="508" t="s">
        <v>5304</v>
      </c>
      <c r="F248" s="743" t="s">
        <v>26802</v>
      </c>
      <c r="G248" s="744"/>
      <c r="H248" s="744"/>
      <c r="I248" s="745"/>
      <c r="J248" s="40">
        <v>4</v>
      </c>
      <c r="K248" s="35"/>
      <c r="L248" s="12"/>
    </row>
    <row r="249" spans="1:12" s="122" customFormat="1" ht="25.5" x14ac:dyDescent="0.2">
      <c r="A249" s="18" t="s">
        <v>26087</v>
      </c>
      <c r="B249" s="509">
        <v>93653</v>
      </c>
      <c r="C249" s="18" t="s">
        <v>25842</v>
      </c>
      <c r="D249" s="15" t="s">
        <v>8154</v>
      </c>
      <c r="E249" s="508" t="s">
        <v>5304</v>
      </c>
      <c r="F249" s="743" t="s">
        <v>26802</v>
      </c>
      <c r="G249" s="744"/>
      <c r="H249" s="744"/>
      <c r="I249" s="745"/>
      <c r="J249" s="40">
        <v>131</v>
      </c>
      <c r="K249" s="35"/>
      <c r="L249" s="12"/>
    </row>
    <row r="250" spans="1:12" s="122" customFormat="1" ht="25.5" x14ac:dyDescent="0.2">
      <c r="A250" s="18" t="s">
        <v>26089</v>
      </c>
      <c r="B250" s="508">
        <v>93654</v>
      </c>
      <c r="C250" s="18" t="s">
        <v>25842</v>
      </c>
      <c r="D250" s="15" t="s">
        <v>8155</v>
      </c>
      <c r="E250" s="508" t="s">
        <v>5304</v>
      </c>
      <c r="F250" s="743" t="s">
        <v>26802</v>
      </c>
      <c r="G250" s="744"/>
      <c r="H250" s="744"/>
      <c r="I250" s="745"/>
      <c r="J250" s="40">
        <v>8</v>
      </c>
      <c r="K250" s="35"/>
      <c r="L250" s="12"/>
    </row>
    <row r="251" spans="1:12" s="122" customFormat="1" ht="25.5" x14ac:dyDescent="0.2">
      <c r="A251" s="18" t="s">
        <v>26090</v>
      </c>
      <c r="B251" s="508">
        <v>93655</v>
      </c>
      <c r="C251" s="18" t="s">
        <v>25842</v>
      </c>
      <c r="D251" s="15" t="s">
        <v>8156</v>
      </c>
      <c r="E251" s="508" t="s">
        <v>5304</v>
      </c>
      <c r="F251" s="743" t="s">
        <v>26802</v>
      </c>
      <c r="G251" s="744"/>
      <c r="H251" s="744"/>
      <c r="I251" s="745"/>
      <c r="J251" s="40">
        <v>2</v>
      </c>
      <c r="K251" s="35"/>
      <c r="L251" s="12"/>
    </row>
    <row r="252" spans="1:12" s="122" customFormat="1" ht="25.5" x14ac:dyDescent="0.2">
      <c r="A252" s="18" t="s">
        <v>26091</v>
      </c>
      <c r="B252" s="544" t="str">
        <f>'ORÇAMENTO SINTÉTICO'!B257:C257</f>
        <v>CPU 33</v>
      </c>
      <c r="C252" s="545"/>
      <c r="D252" s="15" t="s">
        <v>26088</v>
      </c>
      <c r="E252" s="508" t="s">
        <v>5304</v>
      </c>
      <c r="F252" s="743" t="s">
        <v>26802</v>
      </c>
      <c r="G252" s="744"/>
      <c r="H252" s="744"/>
      <c r="I252" s="745"/>
      <c r="J252" s="40">
        <v>60</v>
      </c>
      <c r="K252" s="35"/>
      <c r="L252" s="12"/>
    </row>
    <row r="253" spans="1:12" s="122" customFormat="1" ht="25.5" x14ac:dyDescent="0.2">
      <c r="A253" s="18" t="s">
        <v>26092</v>
      </c>
      <c r="B253" s="544" t="s">
        <v>26940</v>
      </c>
      <c r="C253" s="545"/>
      <c r="D253" s="15" t="s">
        <v>26947</v>
      </c>
      <c r="E253" s="508" t="s">
        <v>5304</v>
      </c>
      <c r="F253" s="743" t="s">
        <v>26802</v>
      </c>
      <c r="G253" s="744"/>
      <c r="H253" s="744"/>
      <c r="I253" s="745"/>
      <c r="J253" s="40">
        <v>3</v>
      </c>
      <c r="K253" s="35"/>
      <c r="L253" s="12"/>
    </row>
    <row r="254" spans="1:12" s="122" customFormat="1" ht="25.5" x14ac:dyDescent="0.2">
      <c r="A254" s="18" t="s">
        <v>26093</v>
      </c>
      <c r="B254" s="544" t="s">
        <v>26941</v>
      </c>
      <c r="C254" s="545"/>
      <c r="D254" s="15" t="s">
        <v>26942</v>
      </c>
      <c r="E254" s="508" t="s">
        <v>5304</v>
      </c>
      <c r="F254" s="743" t="s">
        <v>26802</v>
      </c>
      <c r="G254" s="744"/>
      <c r="H254" s="744"/>
      <c r="I254" s="745"/>
      <c r="J254" s="40">
        <v>2</v>
      </c>
      <c r="K254" s="35"/>
      <c r="L254" s="12"/>
    </row>
    <row r="255" spans="1:12" s="122" customFormat="1" ht="25.5" x14ac:dyDescent="0.2">
      <c r="A255" s="18" t="s">
        <v>26094</v>
      </c>
      <c r="B255" s="544" t="s">
        <v>26944</v>
      </c>
      <c r="C255" s="545"/>
      <c r="D255" s="15" t="s">
        <v>26943</v>
      </c>
      <c r="E255" s="508" t="s">
        <v>5304</v>
      </c>
      <c r="F255" s="743" t="s">
        <v>26802</v>
      </c>
      <c r="G255" s="744"/>
      <c r="H255" s="744"/>
      <c r="I255" s="745"/>
      <c r="J255" s="40">
        <v>1</v>
      </c>
      <c r="K255" s="35"/>
      <c r="L255" s="12"/>
    </row>
    <row r="256" spans="1:12" s="122" customFormat="1" ht="25.5" x14ac:dyDescent="0.2">
      <c r="A256" s="18" t="s">
        <v>26095</v>
      </c>
      <c r="B256" s="544" t="s">
        <v>26948</v>
      </c>
      <c r="C256" s="545"/>
      <c r="D256" s="15" t="s">
        <v>26949</v>
      </c>
      <c r="E256" s="508" t="s">
        <v>5304</v>
      </c>
      <c r="F256" s="743" t="s">
        <v>26802</v>
      </c>
      <c r="G256" s="744"/>
      <c r="H256" s="744"/>
      <c r="I256" s="745"/>
      <c r="J256" s="40">
        <v>1</v>
      </c>
      <c r="K256" s="35"/>
      <c r="L256" s="12"/>
    </row>
    <row r="257" spans="1:12" s="122" customFormat="1" ht="25.5" x14ac:dyDescent="0.2">
      <c r="A257" s="18" t="s">
        <v>26096</v>
      </c>
      <c r="B257" s="544" t="s">
        <v>26950</v>
      </c>
      <c r="C257" s="545"/>
      <c r="D257" s="15" t="s">
        <v>26951</v>
      </c>
      <c r="E257" s="508" t="s">
        <v>5304</v>
      </c>
      <c r="F257" s="743" t="s">
        <v>26802</v>
      </c>
      <c r="G257" s="744"/>
      <c r="H257" s="744"/>
      <c r="I257" s="745"/>
      <c r="J257" s="40">
        <v>1</v>
      </c>
      <c r="K257" s="35"/>
      <c r="L257" s="12"/>
    </row>
    <row r="258" spans="1:12" s="122" customFormat="1" ht="25.5" x14ac:dyDescent="0.2">
      <c r="A258" s="18" t="s">
        <v>26097</v>
      </c>
      <c r="B258" s="544" t="s">
        <v>26952</v>
      </c>
      <c r="C258" s="545"/>
      <c r="D258" s="15" t="s">
        <v>26953</v>
      </c>
      <c r="E258" s="508" t="s">
        <v>5304</v>
      </c>
      <c r="F258" s="743" t="s">
        <v>26802</v>
      </c>
      <c r="G258" s="744"/>
      <c r="H258" s="744"/>
      <c r="I258" s="745"/>
      <c r="J258" s="40">
        <v>3</v>
      </c>
      <c r="K258" s="35"/>
      <c r="L258" s="12"/>
    </row>
    <row r="259" spans="1:12" s="122" customFormat="1" ht="38.25" x14ac:dyDescent="0.2">
      <c r="A259" s="18" t="s">
        <v>26098</v>
      </c>
      <c r="B259" s="508">
        <v>91847</v>
      </c>
      <c r="C259" s="18" t="s">
        <v>25842</v>
      </c>
      <c r="D259" s="15" t="s">
        <v>7950</v>
      </c>
      <c r="E259" s="508" t="s">
        <v>5237</v>
      </c>
      <c r="F259" s="743" t="s">
        <v>26802</v>
      </c>
      <c r="G259" s="744"/>
      <c r="H259" s="744"/>
      <c r="I259" s="745"/>
      <c r="J259" s="40">
        <v>169.2</v>
      </c>
      <c r="K259" s="35"/>
      <c r="L259" s="12"/>
    </row>
    <row r="260" spans="1:12" s="122" customFormat="1" ht="38.25" x14ac:dyDescent="0.2">
      <c r="A260" s="18" t="s">
        <v>26099</v>
      </c>
      <c r="B260" s="508">
        <v>91865</v>
      </c>
      <c r="C260" s="18" t="s">
        <v>25842</v>
      </c>
      <c r="D260" s="15" t="s">
        <v>7966</v>
      </c>
      <c r="E260" s="508" t="s">
        <v>5237</v>
      </c>
      <c r="F260" s="743" t="s">
        <v>26802</v>
      </c>
      <c r="G260" s="744"/>
      <c r="H260" s="744"/>
      <c r="I260" s="745"/>
      <c r="J260" s="38">
        <v>25.9</v>
      </c>
      <c r="K260" s="35"/>
      <c r="L260" s="12"/>
    </row>
    <row r="261" spans="1:12" s="122" customFormat="1" ht="38.25" x14ac:dyDescent="0.2">
      <c r="A261" s="18" t="s">
        <v>26100</v>
      </c>
      <c r="B261" s="508">
        <v>93008</v>
      </c>
      <c r="C261" s="18" t="s">
        <v>25842</v>
      </c>
      <c r="D261" s="15" t="s">
        <v>7975</v>
      </c>
      <c r="E261" s="508" t="s">
        <v>5237</v>
      </c>
      <c r="F261" s="743" t="s">
        <v>26802</v>
      </c>
      <c r="G261" s="744"/>
      <c r="H261" s="744"/>
      <c r="I261" s="745"/>
      <c r="J261" s="193">
        <v>48.2</v>
      </c>
      <c r="K261" s="35"/>
      <c r="L261" s="12"/>
    </row>
    <row r="262" spans="1:12" s="122" customFormat="1" ht="38.25" x14ac:dyDescent="0.2">
      <c r="A262" s="18" t="s">
        <v>26101</v>
      </c>
      <c r="B262" s="508">
        <v>93009</v>
      </c>
      <c r="C262" s="18" t="s">
        <v>25842</v>
      </c>
      <c r="D262" s="15" t="s">
        <v>7976</v>
      </c>
      <c r="E262" s="508" t="s">
        <v>5237</v>
      </c>
      <c r="F262" s="743" t="s">
        <v>26802</v>
      </c>
      <c r="G262" s="744"/>
      <c r="H262" s="744"/>
      <c r="I262" s="745"/>
      <c r="J262" s="38">
        <v>65.5</v>
      </c>
      <c r="K262" s="35"/>
      <c r="L262" s="12"/>
    </row>
    <row r="263" spans="1:12" s="122" customFormat="1" ht="38.25" x14ac:dyDescent="0.2">
      <c r="A263" s="18" t="s">
        <v>26102</v>
      </c>
      <c r="B263" s="508">
        <v>93011</v>
      </c>
      <c r="C263" s="18" t="s">
        <v>25842</v>
      </c>
      <c r="D263" s="15" t="s">
        <v>7978</v>
      </c>
      <c r="E263" s="508" t="s">
        <v>5237</v>
      </c>
      <c r="F263" s="743" t="s">
        <v>26802</v>
      </c>
      <c r="G263" s="744"/>
      <c r="H263" s="744"/>
      <c r="I263" s="745"/>
      <c r="J263" s="40">
        <v>62</v>
      </c>
      <c r="K263" s="35"/>
      <c r="L263" s="12"/>
    </row>
    <row r="264" spans="1:12" s="122" customFormat="1" ht="38.25" x14ac:dyDescent="0.2">
      <c r="A264" s="18" t="s">
        <v>26103</v>
      </c>
      <c r="B264" s="508">
        <v>91845</v>
      </c>
      <c r="C264" s="18" t="s">
        <v>25842</v>
      </c>
      <c r="D264" s="15" t="s">
        <v>7948</v>
      </c>
      <c r="E264" s="508" t="s">
        <v>5237</v>
      </c>
      <c r="F264" s="743" t="s">
        <v>26802</v>
      </c>
      <c r="G264" s="744"/>
      <c r="H264" s="744"/>
      <c r="I264" s="745"/>
      <c r="J264" s="38">
        <v>2160.5</v>
      </c>
      <c r="K264" s="35"/>
      <c r="L264" s="12"/>
    </row>
    <row r="265" spans="1:12" s="122" customFormat="1" ht="38.25" x14ac:dyDescent="0.2">
      <c r="A265" s="18" t="s">
        <v>26104</v>
      </c>
      <c r="B265" s="508">
        <v>93012</v>
      </c>
      <c r="C265" s="18" t="s">
        <v>25842</v>
      </c>
      <c r="D265" s="15" t="s">
        <v>7979</v>
      </c>
      <c r="E265" s="508" t="s">
        <v>5237</v>
      </c>
      <c r="F265" s="743" t="s">
        <v>26802</v>
      </c>
      <c r="G265" s="744"/>
      <c r="H265" s="744"/>
      <c r="I265" s="745"/>
      <c r="J265" s="193">
        <v>221.1</v>
      </c>
      <c r="K265" s="35"/>
      <c r="L265" s="12"/>
    </row>
    <row r="266" spans="1:12" s="122" customFormat="1" ht="25.5" x14ac:dyDescent="0.2">
      <c r="A266" s="18" t="s">
        <v>26105</v>
      </c>
      <c r="B266" s="508">
        <v>97605</v>
      </c>
      <c r="C266" s="18" t="s">
        <v>25842</v>
      </c>
      <c r="D266" s="15" t="s">
        <v>8490</v>
      </c>
      <c r="E266" s="508" t="s">
        <v>5304</v>
      </c>
      <c r="F266" s="743" t="s">
        <v>26802</v>
      </c>
      <c r="G266" s="744"/>
      <c r="H266" s="744"/>
      <c r="I266" s="745"/>
      <c r="J266" s="40">
        <v>41</v>
      </c>
      <c r="K266" s="35"/>
      <c r="L266" s="12"/>
    </row>
    <row r="267" spans="1:12" s="122" customFormat="1" ht="25.5" x14ac:dyDescent="0.2">
      <c r="A267" s="18" t="s">
        <v>26107</v>
      </c>
      <c r="B267" s="508">
        <v>97592</v>
      </c>
      <c r="C267" s="18" t="s">
        <v>25842</v>
      </c>
      <c r="D267" s="15" t="s">
        <v>8303</v>
      </c>
      <c r="E267" s="508" t="s">
        <v>5304</v>
      </c>
      <c r="F267" s="743" t="s">
        <v>26802</v>
      </c>
      <c r="G267" s="744"/>
      <c r="H267" s="744"/>
      <c r="I267" s="745"/>
      <c r="J267" s="40">
        <v>33</v>
      </c>
      <c r="K267" s="35"/>
      <c r="L267" s="12"/>
    </row>
    <row r="268" spans="1:12" s="122" customFormat="1" ht="38.25" x14ac:dyDescent="0.2">
      <c r="A268" s="18" t="s">
        <v>26109</v>
      </c>
      <c r="B268" s="508">
        <v>97586</v>
      </c>
      <c r="C268" s="18" t="s">
        <v>25842</v>
      </c>
      <c r="D268" s="15" t="s">
        <v>8298</v>
      </c>
      <c r="E268" s="508" t="s">
        <v>5304</v>
      </c>
      <c r="F268" s="743" t="s">
        <v>26802</v>
      </c>
      <c r="G268" s="744"/>
      <c r="H268" s="744"/>
      <c r="I268" s="745"/>
      <c r="J268" s="40">
        <v>8</v>
      </c>
      <c r="K268" s="35"/>
      <c r="L268" s="12"/>
    </row>
    <row r="269" spans="1:12" s="122" customFormat="1" ht="38.25" x14ac:dyDescent="0.2">
      <c r="A269" s="18" t="s">
        <v>26111</v>
      </c>
      <c r="B269" s="508">
        <v>97583</v>
      </c>
      <c r="C269" s="18" t="s">
        <v>25842</v>
      </c>
      <c r="D269" s="15" t="s">
        <v>8295</v>
      </c>
      <c r="E269" s="508" t="s">
        <v>5304</v>
      </c>
      <c r="F269" s="743" t="s">
        <v>26802</v>
      </c>
      <c r="G269" s="744"/>
      <c r="H269" s="744"/>
      <c r="I269" s="745"/>
      <c r="J269" s="40">
        <v>90</v>
      </c>
      <c r="K269" s="35"/>
      <c r="L269" s="12"/>
    </row>
    <row r="270" spans="1:12" s="122" customFormat="1" ht="25.5" x14ac:dyDescent="0.2">
      <c r="A270" s="18" t="s">
        <v>26113</v>
      </c>
      <c r="B270" s="508">
        <v>101656</v>
      </c>
      <c r="C270" s="18" t="s">
        <v>25842</v>
      </c>
      <c r="D270" s="15" t="s">
        <v>8430</v>
      </c>
      <c r="E270" s="508" t="s">
        <v>5304</v>
      </c>
      <c r="F270" s="743" t="s">
        <v>26802</v>
      </c>
      <c r="G270" s="744"/>
      <c r="H270" s="744"/>
      <c r="I270" s="745"/>
      <c r="J270" s="40">
        <v>100</v>
      </c>
      <c r="K270" s="35"/>
      <c r="L270" s="12"/>
    </row>
    <row r="271" spans="1:12" s="122" customFormat="1" ht="25.5" x14ac:dyDescent="0.2">
      <c r="A271" s="18" t="s">
        <v>26957</v>
      </c>
      <c r="B271" s="508">
        <v>101946</v>
      </c>
      <c r="C271" s="18" t="s">
        <v>25842</v>
      </c>
      <c r="D271" s="15" t="s">
        <v>8204</v>
      </c>
      <c r="E271" s="508" t="s">
        <v>5304</v>
      </c>
      <c r="F271" s="743" t="s">
        <v>26802</v>
      </c>
      <c r="G271" s="744"/>
      <c r="H271" s="744"/>
      <c r="I271" s="745"/>
      <c r="J271" s="40">
        <v>1</v>
      </c>
      <c r="K271" s="35"/>
      <c r="L271" s="12"/>
    </row>
    <row r="272" spans="1:12" s="122" customFormat="1" ht="38.25" x14ac:dyDescent="0.2">
      <c r="A272" s="18" t="s">
        <v>26958</v>
      </c>
      <c r="B272" s="508">
        <v>101875</v>
      </c>
      <c r="C272" s="18" t="s">
        <v>25842</v>
      </c>
      <c r="D272" s="15" t="s">
        <v>8179</v>
      </c>
      <c r="E272" s="508" t="s">
        <v>5304</v>
      </c>
      <c r="F272" s="743" t="s">
        <v>26802</v>
      </c>
      <c r="G272" s="744"/>
      <c r="H272" s="744"/>
      <c r="I272" s="745"/>
      <c r="J272" s="40">
        <v>2</v>
      </c>
      <c r="K272" s="35"/>
      <c r="L272" s="12"/>
    </row>
    <row r="273" spans="1:12" s="122" customFormat="1" ht="38.25" x14ac:dyDescent="0.2">
      <c r="A273" s="18" t="s">
        <v>26959</v>
      </c>
      <c r="B273" s="508">
        <v>101883</v>
      </c>
      <c r="C273" s="18" t="s">
        <v>25842</v>
      </c>
      <c r="D273" s="15" t="s">
        <v>8187</v>
      </c>
      <c r="E273" s="508" t="s">
        <v>5304</v>
      </c>
      <c r="F273" s="743" t="s">
        <v>26802</v>
      </c>
      <c r="G273" s="744"/>
      <c r="H273" s="744"/>
      <c r="I273" s="745"/>
      <c r="J273" s="40">
        <v>3</v>
      </c>
      <c r="K273" s="35"/>
      <c r="L273" s="12"/>
    </row>
    <row r="274" spans="1:12" s="122" customFormat="1" ht="38.25" x14ac:dyDescent="0.2">
      <c r="A274" s="18" t="s">
        <v>26960</v>
      </c>
      <c r="B274" s="508">
        <v>101880</v>
      </c>
      <c r="C274" s="18" t="s">
        <v>25842</v>
      </c>
      <c r="D274" s="15" t="s">
        <v>8184</v>
      </c>
      <c r="E274" s="508" t="s">
        <v>5304</v>
      </c>
      <c r="F274" s="743" t="s">
        <v>26802</v>
      </c>
      <c r="G274" s="744"/>
      <c r="H274" s="744"/>
      <c r="I274" s="745"/>
      <c r="J274" s="40">
        <v>4</v>
      </c>
      <c r="K274" s="35"/>
      <c r="L274" s="12"/>
    </row>
    <row r="275" spans="1:12" s="122" customFormat="1" ht="38.25" x14ac:dyDescent="0.2">
      <c r="A275" s="18" t="s">
        <v>26961</v>
      </c>
      <c r="B275" s="508">
        <v>101881</v>
      </c>
      <c r="C275" s="18" t="s">
        <v>25842</v>
      </c>
      <c r="D275" s="15" t="s">
        <v>8185</v>
      </c>
      <c r="E275" s="508" t="s">
        <v>5304</v>
      </c>
      <c r="F275" s="743" t="s">
        <v>26802</v>
      </c>
      <c r="G275" s="744"/>
      <c r="H275" s="744"/>
      <c r="I275" s="745"/>
      <c r="J275" s="40">
        <v>2</v>
      </c>
      <c r="K275" s="35"/>
      <c r="L275" s="12"/>
    </row>
    <row r="276" spans="1:12" s="122" customFormat="1" ht="38.25" x14ac:dyDescent="0.2">
      <c r="A276" s="18" t="s">
        <v>26962</v>
      </c>
      <c r="B276" s="544" t="s">
        <v>26747</v>
      </c>
      <c r="C276" s="545"/>
      <c r="D276" s="15" t="s">
        <v>26106</v>
      </c>
      <c r="E276" s="508" t="s">
        <v>5304</v>
      </c>
      <c r="F276" s="743" t="s">
        <v>26802</v>
      </c>
      <c r="G276" s="744"/>
      <c r="H276" s="744"/>
      <c r="I276" s="745"/>
      <c r="J276" s="511">
        <v>1</v>
      </c>
      <c r="K276" s="35"/>
      <c r="L276" s="12"/>
    </row>
    <row r="277" spans="1:12" s="122" customFormat="1" ht="38.25" x14ac:dyDescent="0.2">
      <c r="A277" s="18" t="s">
        <v>26963</v>
      </c>
      <c r="B277" s="544" t="s">
        <v>26956</v>
      </c>
      <c r="C277" s="545"/>
      <c r="D277" s="15" t="s">
        <v>26955</v>
      </c>
      <c r="E277" s="508" t="s">
        <v>5304</v>
      </c>
      <c r="F277" s="743" t="s">
        <v>26802</v>
      </c>
      <c r="G277" s="744"/>
      <c r="H277" s="744"/>
      <c r="I277" s="745"/>
      <c r="J277" s="511">
        <v>1</v>
      </c>
      <c r="K277" s="35"/>
      <c r="L277" s="12"/>
    </row>
    <row r="278" spans="1:12" s="122" customFormat="1" ht="25.5" x14ac:dyDescent="0.2">
      <c r="A278" s="18" t="s">
        <v>26964</v>
      </c>
      <c r="B278" s="544" t="s">
        <v>26748</v>
      </c>
      <c r="C278" s="545"/>
      <c r="D278" s="15" t="s">
        <v>26108</v>
      </c>
      <c r="E278" s="508" t="s">
        <v>5237</v>
      </c>
      <c r="F278" s="743" t="s">
        <v>26802</v>
      </c>
      <c r="G278" s="744"/>
      <c r="H278" s="744"/>
      <c r="I278" s="745"/>
      <c r="J278" s="40">
        <v>108.3</v>
      </c>
      <c r="K278" s="35"/>
      <c r="L278" s="12"/>
    </row>
    <row r="279" spans="1:12" s="122" customFormat="1" ht="25.5" x14ac:dyDescent="0.2">
      <c r="A279" s="18" t="s">
        <v>26965</v>
      </c>
      <c r="B279" s="544" t="s">
        <v>26749</v>
      </c>
      <c r="C279" s="545"/>
      <c r="D279" s="266" t="s">
        <v>26110</v>
      </c>
      <c r="E279" s="508" t="s">
        <v>5304</v>
      </c>
      <c r="F279" s="743" t="s">
        <v>26802</v>
      </c>
      <c r="G279" s="744"/>
      <c r="H279" s="744"/>
      <c r="I279" s="745"/>
      <c r="J279" s="222">
        <v>6</v>
      </c>
      <c r="K279" s="35"/>
      <c r="L279" s="12"/>
    </row>
    <row r="280" spans="1:12" s="122" customFormat="1" ht="25.5" x14ac:dyDescent="0.2">
      <c r="A280" s="18" t="s">
        <v>26966</v>
      </c>
      <c r="B280" s="544" t="s">
        <v>26750</v>
      </c>
      <c r="C280" s="545"/>
      <c r="D280" s="15" t="s">
        <v>26112</v>
      </c>
      <c r="E280" s="508" t="s">
        <v>5304</v>
      </c>
      <c r="F280" s="743" t="s">
        <v>26802</v>
      </c>
      <c r="G280" s="744"/>
      <c r="H280" s="744"/>
      <c r="I280" s="745"/>
      <c r="J280" s="222">
        <v>81</v>
      </c>
      <c r="K280" s="35"/>
      <c r="L280" s="12"/>
    </row>
    <row r="281" spans="1:12" s="122" customFormat="1" ht="25.5" x14ac:dyDescent="0.2">
      <c r="A281" s="18" t="s">
        <v>26967</v>
      </c>
      <c r="B281" s="544" t="s">
        <v>26751</v>
      </c>
      <c r="C281" s="545"/>
      <c r="D281" s="15" t="s">
        <v>26114</v>
      </c>
      <c r="E281" s="508" t="s">
        <v>5304</v>
      </c>
      <c r="F281" s="743" t="s">
        <v>26802</v>
      </c>
      <c r="G281" s="744"/>
      <c r="H281" s="744"/>
      <c r="I281" s="745"/>
      <c r="J281" s="222">
        <v>72</v>
      </c>
      <c r="K281" s="35"/>
      <c r="L281" s="12"/>
    </row>
    <row r="282" spans="1:12" s="122" customFormat="1" ht="25.5" x14ac:dyDescent="0.2">
      <c r="A282" s="18" t="s">
        <v>26968</v>
      </c>
      <c r="B282" s="544" t="s">
        <v>26752</v>
      </c>
      <c r="C282" s="545"/>
      <c r="D282" s="15" t="s">
        <v>26115</v>
      </c>
      <c r="E282" s="508" t="s">
        <v>5304</v>
      </c>
      <c r="F282" s="743" t="s">
        <v>26802</v>
      </c>
      <c r="G282" s="744"/>
      <c r="H282" s="744"/>
      <c r="I282" s="745"/>
      <c r="J282" s="222">
        <v>10</v>
      </c>
      <c r="K282" s="35"/>
      <c r="L282" s="12"/>
    </row>
    <row r="283" spans="1:12" s="122" customFormat="1" ht="26.25" thickBot="1" x14ac:dyDescent="0.25">
      <c r="A283" s="18" t="s">
        <v>26969</v>
      </c>
      <c r="B283" s="544" t="s">
        <v>26753</v>
      </c>
      <c r="C283" s="545"/>
      <c r="D283" s="15" t="s">
        <v>26116</v>
      </c>
      <c r="E283" s="508" t="s">
        <v>5237</v>
      </c>
      <c r="F283" s="743" t="s">
        <v>26802</v>
      </c>
      <c r="G283" s="744"/>
      <c r="H283" s="744"/>
      <c r="I283" s="745"/>
      <c r="J283" s="222">
        <v>108.3</v>
      </c>
      <c r="K283" s="35"/>
      <c r="L283" s="12"/>
    </row>
    <row r="284" spans="1:12" s="122" customFormat="1" ht="14.25" x14ac:dyDescent="0.2">
      <c r="A284" s="263">
        <v>10</v>
      </c>
      <c r="B284" s="546" t="s">
        <v>26117</v>
      </c>
      <c r="C284" s="547"/>
      <c r="D284" s="547"/>
      <c r="E284" s="547"/>
      <c r="F284" s="547"/>
      <c r="G284" s="547"/>
      <c r="H284" s="547"/>
      <c r="I284" s="547"/>
      <c r="J284" s="548"/>
      <c r="K284" s="35"/>
      <c r="L284" s="12"/>
    </row>
    <row r="285" spans="1:12" s="122" customFormat="1" ht="38.25" x14ac:dyDescent="0.2">
      <c r="A285" s="478" t="s">
        <v>26118</v>
      </c>
      <c r="B285" s="478">
        <v>92367</v>
      </c>
      <c r="C285" s="478" t="s">
        <v>25842</v>
      </c>
      <c r="D285" s="15" t="str">
        <f>VLOOKUP(B285,SERV.N.DESON!A:E,2,FALSE)</f>
        <v>TUBO DE AÇO GALVANIZADO COM COSTURA, CLASSE MÉDIA, DN 65 (2 1/2"), CONEXÃO ROSQUEADA, INSTALADO EM REDE DE ALIMENTAÇÃO PARA HIDRANTE - FORNECIMENTO E INSTALAÇÃO. AF_10/2020</v>
      </c>
      <c r="E285" s="478" t="str">
        <f>VLOOKUP(B285,SERV.N.DESON!A:E,3,FALSE)</f>
        <v>M</v>
      </c>
      <c r="F285" s="743" t="s">
        <v>26802</v>
      </c>
      <c r="G285" s="744"/>
      <c r="H285" s="744"/>
      <c r="I285" s="745"/>
      <c r="J285" s="38">
        <v>156.21</v>
      </c>
      <c r="K285" s="35"/>
      <c r="L285" s="12"/>
    </row>
    <row r="286" spans="1:12" s="122" customFormat="1" ht="38.25" x14ac:dyDescent="0.2">
      <c r="A286" s="478" t="s">
        <v>26119</v>
      </c>
      <c r="B286" s="478">
        <v>92390</v>
      </c>
      <c r="C286" s="478" t="s">
        <v>25842</v>
      </c>
      <c r="D286" s="15" t="str">
        <f>VLOOKUP(B286,SERV.N.DESON!A:E,2,FALSE)</f>
        <v>JOELHO 90 GRAUS, EM FERRO GALVANIZADO, DN 65 (2 1/2"), CONEXÃO ROSQUEADA, INSTALADO EM REDE DE ALIMENTAÇÃO PARA HIDRANTE - FORNECIMENTO E INSTALAÇÃO. AF_10/2020</v>
      </c>
      <c r="E286" s="478" t="str">
        <f>VLOOKUP(B286,SERV.N.DESON!A:E,3,FALSE)</f>
        <v>UN</v>
      </c>
      <c r="F286" s="743" t="s">
        <v>26802</v>
      </c>
      <c r="G286" s="744"/>
      <c r="H286" s="744"/>
      <c r="I286" s="745"/>
      <c r="J286" s="38">
        <v>20</v>
      </c>
      <c r="K286" s="35"/>
      <c r="L286" s="12"/>
    </row>
    <row r="287" spans="1:12" s="122" customFormat="1" ht="25.5" x14ac:dyDescent="0.2">
      <c r="A287" s="478" t="s">
        <v>26120</v>
      </c>
      <c r="B287" s="478">
        <v>97495</v>
      </c>
      <c r="C287" s="478" t="s">
        <v>25842</v>
      </c>
      <c r="D287" s="15" t="str">
        <f>VLOOKUP(B287,SERV.N.DESON!A:E,2,FALSE)</f>
        <v>TÊ, EM AÇO, CONEXÃO SOLDADA, DN 65 (2 1/2"), INSTALADO EM REDE DE ALIMENTAÇÃO PARA HIDRANTE - FORNECIMENTO E INSTALAÇÃO. AF_10/2020</v>
      </c>
      <c r="E287" s="478" t="str">
        <f>VLOOKUP(B287,SERV.N.DESON!A:E,3,FALSE)</f>
        <v>UN</v>
      </c>
      <c r="F287" s="743" t="s">
        <v>26802</v>
      </c>
      <c r="G287" s="744"/>
      <c r="H287" s="744"/>
      <c r="I287" s="745"/>
      <c r="J287" s="38">
        <v>5</v>
      </c>
      <c r="K287" s="35"/>
      <c r="L287" s="12"/>
    </row>
    <row r="288" spans="1:12" s="122" customFormat="1" ht="51" x14ac:dyDescent="0.2">
      <c r="A288" s="478" t="s">
        <v>26121</v>
      </c>
      <c r="B288" s="478">
        <v>101912</v>
      </c>
      <c r="C288" s="478" t="s">
        <v>25842</v>
      </c>
      <c r="D288" s="15" t="str">
        <f>VLOOKUP(B288,SERV.N.DESON!A:E,2,FALSE)</f>
        <v>ABRIGO PARA HIDRANTE, 75X45X17CM, COM REGISTRO GLOBO ANGULAR 45 GRAUS 2 1/2", ADAPTADOR STORZ 2 1/2", MANGUEIRA DE INCÊNDIO 15M 2 1/2" E ESGUICHO EM LATÃO 2 1/2" - FORNECIMENTO E INSTALAÇÃO. AF_10/2020</v>
      </c>
      <c r="E288" s="478" t="str">
        <f>VLOOKUP(B288,SERV.N.DESON!A:E,3,FALSE)</f>
        <v>UN</v>
      </c>
      <c r="F288" s="743" t="s">
        <v>26802</v>
      </c>
      <c r="G288" s="744"/>
      <c r="H288" s="744"/>
      <c r="I288" s="745"/>
      <c r="J288" s="38">
        <v>6</v>
      </c>
      <c r="K288" s="35"/>
      <c r="L288" s="12"/>
    </row>
    <row r="289" spans="1:12" s="122" customFormat="1" ht="25.5" x14ac:dyDescent="0.2">
      <c r="A289" s="478" t="s">
        <v>26122</v>
      </c>
      <c r="B289" s="478">
        <v>101908</v>
      </c>
      <c r="C289" s="478" t="s">
        <v>25842</v>
      </c>
      <c r="D289" s="15" t="str">
        <f>VLOOKUP(B289,SERV.N.DESON!A:E,2,FALSE)</f>
        <v>EXTINTOR DE INCÊNDIO PORTÁTIL COM CARGA DE PQS DE 4 KG, CLASSE BC - FORNECIMENTO E INSTALAÇÃO. AF_10/2020_P</v>
      </c>
      <c r="E289" s="478" t="str">
        <f>VLOOKUP(B289,SERV.N.DESON!A:E,3,FALSE)</f>
        <v>UN</v>
      </c>
      <c r="F289" s="743" t="s">
        <v>26802</v>
      </c>
      <c r="G289" s="744"/>
      <c r="H289" s="744"/>
      <c r="I289" s="745"/>
      <c r="J289" s="38">
        <v>11</v>
      </c>
      <c r="K289" s="35"/>
      <c r="L289" s="12"/>
    </row>
    <row r="290" spans="1:12" s="122" customFormat="1" ht="25.5" x14ac:dyDescent="0.2">
      <c r="A290" s="478" t="s">
        <v>26123</v>
      </c>
      <c r="B290" s="478">
        <v>101907</v>
      </c>
      <c r="C290" s="478" t="s">
        <v>25842</v>
      </c>
      <c r="D290" s="15" t="str">
        <f>VLOOKUP(B290,SERV.N.DESON!A:E,2,FALSE)</f>
        <v>EXTINTOR DE INCÊNDIO PORTÁTIL COM CARGA DE CO2 DE 6 KG, CLASSE BC - FORNECIMENTO E INSTALAÇÃO. AF_10/2020_P</v>
      </c>
      <c r="E290" s="478" t="str">
        <f>VLOOKUP(B290,SERV.N.DESON!A:E,3,FALSE)</f>
        <v>UN</v>
      </c>
      <c r="F290" s="743" t="s">
        <v>26802</v>
      </c>
      <c r="G290" s="744"/>
      <c r="H290" s="744"/>
      <c r="I290" s="745"/>
      <c r="J290" s="38">
        <v>11</v>
      </c>
      <c r="K290" s="35"/>
      <c r="L290" s="12"/>
    </row>
    <row r="291" spans="1:12" s="122" customFormat="1" ht="25.5" x14ac:dyDescent="0.2">
      <c r="A291" s="478" t="s">
        <v>26124</v>
      </c>
      <c r="B291" s="478">
        <v>101916</v>
      </c>
      <c r="C291" s="478" t="s">
        <v>25842</v>
      </c>
      <c r="D291" s="15" t="str">
        <f>VLOOKUP(B291,SERV.N.DESON!A:E,2,FALSE)</f>
        <v>HIDRANTE SUBTERRÂNEO PREDIAL (COM CURVA LONGA E CAIXA), DN 75 MM - FORNECIMENTO E INSTALAÇÃO. AF_10/2020</v>
      </c>
      <c r="E291" s="478" t="str">
        <f>VLOOKUP(B291,SERV.N.DESON!A:E,3,FALSE)</f>
        <v>UN</v>
      </c>
      <c r="F291" s="743" t="s">
        <v>26802</v>
      </c>
      <c r="G291" s="744"/>
      <c r="H291" s="744"/>
      <c r="I291" s="745"/>
      <c r="J291" s="38">
        <v>6</v>
      </c>
      <c r="K291" s="35"/>
      <c r="L291" s="12"/>
    </row>
    <row r="292" spans="1:12" s="122" customFormat="1" ht="25.5" x14ac:dyDescent="0.2">
      <c r="A292" s="478" t="s">
        <v>26125</v>
      </c>
      <c r="B292" s="478">
        <v>97599</v>
      </c>
      <c r="C292" s="478" t="s">
        <v>25842</v>
      </c>
      <c r="D292" s="15" t="str">
        <f>VLOOKUP(B292,SERV.N.DESON!A:E,2,FALSE)</f>
        <v>LUMINÁRIA DE EMERGÊNCIA, COM 30 LÂMPADAS LED DE 2 W, SEM REATOR - FORNECIMENTO E INSTALAÇÃO. AF_02/2020</v>
      </c>
      <c r="E292" s="478" t="str">
        <f>VLOOKUP(B292,SERV.N.DESON!A:E,3,FALSE)</f>
        <v>UN</v>
      </c>
      <c r="F292" s="743" t="s">
        <v>26802</v>
      </c>
      <c r="G292" s="744"/>
      <c r="H292" s="744"/>
      <c r="I292" s="745"/>
      <c r="J292" s="38">
        <v>100</v>
      </c>
      <c r="K292" s="35"/>
      <c r="L292" s="12"/>
    </row>
    <row r="293" spans="1:12" s="122" customFormat="1" ht="14.25" x14ac:dyDescent="0.2">
      <c r="A293" s="478" t="s">
        <v>26126</v>
      </c>
      <c r="B293" s="544" t="str">
        <f>'COMPOSIÇÃO UNITÁRIA'!C379</f>
        <v>CPU 42</v>
      </c>
      <c r="C293" s="545"/>
      <c r="D293" s="15" t="s">
        <v>26127</v>
      </c>
      <c r="E293" s="478" t="s">
        <v>5304</v>
      </c>
      <c r="F293" s="743" t="s">
        <v>26802</v>
      </c>
      <c r="G293" s="744"/>
      <c r="H293" s="744"/>
      <c r="I293" s="745"/>
      <c r="J293" s="193">
        <v>11</v>
      </c>
      <c r="K293" s="35"/>
      <c r="L293" s="12"/>
    </row>
    <row r="294" spans="1:12" s="122" customFormat="1" ht="14.25" x14ac:dyDescent="0.2">
      <c r="A294" s="478" t="s">
        <v>26128</v>
      </c>
      <c r="B294" s="544" t="str">
        <f>'COMPOSIÇÃO UNITÁRIA'!C386</f>
        <v>CPU 43</v>
      </c>
      <c r="C294" s="545"/>
      <c r="D294" s="15" t="s">
        <v>26129</v>
      </c>
      <c r="E294" s="478" t="s">
        <v>5304</v>
      </c>
      <c r="F294" s="743" t="s">
        <v>26802</v>
      </c>
      <c r="G294" s="744"/>
      <c r="H294" s="744"/>
      <c r="I294" s="745"/>
      <c r="J294" s="193">
        <v>11</v>
      </c>
      <c r="K294" s="35"/>
      <c r="L294" s="12"/>
    </row>
    <row r="295" spans="1:12" s="122" customFormat="1" ht="25.5" x14ac:dyDescent="0.2">
      <c r="A295" s="478" t="s">
        <v>26130</v>
      </c>
      <c r="B295" s="544" t="str">
        <f>'COMPOSIÇÃO UNITÁRIA'!C393</f>
        <v>CPU 44</v>
      </c>
      <c r="C295" s="545"/>
      <c r="D295" s="15" t="s">
        <v>26131</v>
      </c>
      <c r="E295" s="478" t="s">
        <v>5304</v>
      </c>
      <c r="F295" s="743" t="s">
        <v>26802</v>
      </c>
      <c r="G295" s="744"/>
      <c r="H295" s="744"/>
      <c r="I295" s="745"/>
      <c r="J295" s="193">
        <v>11</v>
      </c>
      <c r="K295" s="35"/>
      <c r="L295" s="12"/>
    </row>
    <row r="296" spans="1:12" s="122" customFormat="1" ht="38.25" x14ac:dyDescent="0.2">
      <c r="A296" s="478" t="s">
        <v>26132</v>
      </c>
      <c r="B296" s="544" t="str">
        <f>'COMPOSIÇÃO UNITÁRIA'!C400</f>
        <v>CPU 45</v>
      </c>
      <c r="C296" s="545"/>
      <c r="D296" s="15" t="s">
        <v>26133</v>
      </c>
      <c r="E296" s="478" t="s">
        <v>5304</v>
      </c>
      <c r="F296" s="743" t="s">
        <v>26802</v>
      </c>
      <c r="G296" s="744"/>
      <c r="H296" s="744"/>
      <c r="I296" s="745"/>
      <c r="J296" s="193">
        <v>100</v>
      </c>
      <c r="K296" s="35"/>
      <c r="L296" s="12"/>
    </row>
    <row r="297" spans="1:12" s="122" customFormat="1" ht="25.5" x14ac:dyDescent="0.2">
      <c r="A297" s="478" t="s">
        <v>26134</v>
      </c>
      <c r="B297" s="478">
        <v>102122</v>
      </c>
      <c r="C297" s="478" t="s">
        <v>25842</v>
      </c>
      <c r="D297" s="15" t="str">
        <f>VLOOKUP(B297,SERV.N.DESON!A:E,2,FALSE)</f>
        <v>BOMBA CENTRÍFUGA, TRIFÁSICA, 10 CV OU 9,86 HP, HM 85 A 140 M, Q 4,2 A 14,9 M3/H - FORNECIMENTO E INSTALAÇÃO. AF_12/2020</v>
      </c>
      <c r="E297" s="478" t="str">
        <f>VLOOKUP(B297,SERV.N.DESON!A:E,3,FALSE)</f>
        <v>UN</v>
      </c>
      <c r="F297" s="743" t="s">
        <v>26802</v>
      </c>
      <c r="G297" s="744"/>
      <c r="H297" s="744"/>
      <c r="I297" s="745"/>
      <c r="J297" s="193">
        <v>1</v>
      </c>
      <c r="K297" s="35"/>
      <c r="L297" s="12"/>
    </row>
    <row r="298" spans="1:12" s="122" customFormat="1" ht="14.25" x14ac:dyDescent="0.2">
      <c r="A298" s="261"/>
      <c r="B298" s="392"/>
      <c r="C298" s="392"/>
      <c r="D298" s="393"/>
      <c r="E298" s="392"/>
      <c r="F298" s="392"/>
      <c r="G298" s="392"/>
      <c r="H298" s="392"/>
      <c r="I298" s="392"/>
      <c r="J298" s="504"/>
      <c r="K298" s="35"/>
      <c r="L298" s="12"/>
    </row>
    <row r="299" spans="1:12" s="122" customFormat="1" ht="14.25" x14ac:dyDescent="0.2">
      <c r="A299" s="477">
        <v>11</v>
      </c>
      <c r="B299" s="555" t="s">
        <v>26135</v>
      </c>
      <c r="C299" s="555"/>
      <c r="D299" s="555"/>
      <c r="E299" s="555"/>
      <c r="F299" s="555"/>
      <c r="G299" s="555"/>
      <c r="H299" s="555"/>
      <c r="I299" s="555"/>
      <c r="J299" s="555"/>
      <c r="K299" s="35"/>
      <c r="L299" s="12"/>
    </row>
    <row r="300" spans="1:12" s="122" customFormat="1" ht="25.5" x14ac:dyDescent="0.2">
      <c r="A300" s="478" t="s">
        <v>26136</v>
      </c>
      <c r="B300" s="478">
        <v>96989</v>
      </c>
      <c r="C300" s="478" t="s">
        <v>25842</v>
      </c>
      <c r="D300" s="15" t="str">
        <f>VLOOKUP(B300,SERV.N.DESON!A:E,2,FALSE)</f>
        <v>CAPTOR TIPO FRANKLIN PARA SPDA - FORNECIMENTO E INSTALAÇÃO. AF_12/2017</v>
      </c>
      <c r="E300" s="478" t="str">
        <f>VLOOKUP(B300,SERV.N.DESON!A:E,3,FALSE)</f>
        <v>UN</v>
      </c>
      <c r="F300" s="743" t="s">
        <v>26802</v>
      </c>
      <c r="G300" s="744"/>
      <c r="H300" s="744"/>
      <c r="I300" s="745"/>
      <c r="J300" s="38">
        <v>15</v>
      </c>
      <c r="K300" s="35"/>
      <c r="L300" s="12"/>
    </row>
    <row r="301" spans="1:12" s="122" customFormat="1" ht="25.5" x14ac:dyDescent="0.2">
      <c r="A301" s="478" t="s">
        <v>26137</v>
      </c>
      <c r="B301" s="478">
        <v>96985</v>
      </c>
      <c r="C301" s="478" t="s">
        <v>25842</v>
      </c>
      <c r="D301" s="15" t="str">
        <f>VLOOKUP(B301,SERV.N.DESON!A:E,2,FALSE)</f>
        <v>HASTE DE ATERRAMENTO 5/8  PARA SPDA - FORNECIMENTO E INSTALAÇÃO. AF_12/2017</v>
      </c>
      <c r="E301" s="478" t="str">
        <f>VLOOKUP(B301,SERV.N.DESON!A:E,3,FALSE)</f>
        <v>UN</v>
      </c>
      <c r="F301" s="743" t="s">
        <v>26802</v>
      </c>
      <c r="G301" s="744"/>
      <c r="H301" s="744"/>
      <c r="I301" s="745"/>
      <c r="J301" s="38">
        <v>65</v>
      </c>
      <c r="K301" s="35"/>
      <c r="L301" s="12"/>
    </row>
    <row r="302" spans="1:12" s="122" customFormat="1" ht="25.5" x14ac:dyDescent="0.2">
      <c r="A302" s="478" t="s">
        <v>26138</v>
      </c>
      <c r="B302" s="18">
        <v>96973</v>
      </c>
      <c r="C302" s="478" t="s">
        <v>25842</v>
      </c>
      <c r="D302" s="15" t="str">
        <f>VLOOKUP(B302,SERV.N.DESON!A:E,2,FALSE)</f>
        <v>CORDOALHA DE COBRE NU 35 MM², NÃO ENTERRADA, COM ISOLADOR - FORNECIMENTO E INSTALAÇÃO. AF_12/2017</v>
      </c>
      <c r="E302" s="478" t="str">
        <f>VLOOKUP(B302,SERV.N.DESON!A:E,3,FALSE)</f>
        <v>M</v>
      </c>
      <c r="F302" s="743" t="s">
        <v>26802</v>
      </c>
      <c r="G302" s="744"/>
      <c r="H302" s="744"/>
      <c r="I302" s="745"/>
      <c r="J302" s="38">
        <f>15*3</f>
        <v>45</v>
      </c>
      <c r="K302" s="35"/>
      <c r="L302" s="12"/>
    </row>
    <row r="303" spans="1:12" s="122" customFormat="1" ht="26.25" thickBot="1" x14ac:dyDescent="0.25">
      <c r="A303" s="478" t="s">
        <v>26139</v>
      </c>
      <c r="B303" s="18">
        <v>96977</v>
      </c>
      <c r="C303" s="478" t="s">
        <v>25842</v>
      </c>
      <c r="D303" s="15" t="str">
        <f>VLOOKUP(B303,SERV.N.DESON!A:E,2,FALSE)</f>
        <v>CORDOALHA DE COBRE NU 50 MM², ENTERRADA, SEM ISOLADOR - FORNECIMENTO E INSTALAÇÃO. AF_12/2017</v>
      </c>
      <c r="E303" s="478" t="str">
        <f>VLOOKUP(B303,SERV.N.DESON!A:E,3,FALSE)</f>
        <v>M</v>
      </c>
      <c r="F303" s="743" t="s">
        <v>26802</v>
      </c>
      <c r="G303" s="744"/>
      <c r="H303" s="744"/>
      <c r="I303" s="745"/>
      <c r="J303" s="38">
        <v>303.76</v>
      </c>
      <c r="K303" s="35"/>
      <c r="L303" s="12"/>
    </row>
    <row r="304" spans="1:12" s="122" customFormat="1" ht="25.5" x14ac:dyDescent="0.2">
      <c r="A304" s="478" t="s">
        <v>26140</v>
      </c>
      <c r="B304" s="478">
        <v>98111</v>
      </c>
      <c r="C304" s="478" t="s">
        <v>25842</v>
      </c>
      <c r="D304" s="15" t="str">
        <f>VLOOKUP(B304,SERV.N.DESON!A:E,2,FALSE)</f>
        <v>CAIXA DE INSPEÇÃO PARA ATERRAMENTO, CIRCULAR, EM POLIETILENO, DIÂMETRO INTERNO = 0,3 M. AF_12/2020</v>
      </c>
      <c r="E304" s="478" t="str">
        <f>VLOOKUP(B304,SERV.N.DESON!A:E,3,FALSE)</f>
        <v>UN</v>
      </c>
      <c r="F304" s="743" t="s">
        <v>26802</v>
      </c>
      <c r="G304" s="744"/>
      <c r="H304" s="744"/>
      <c r="I304" s="745"/>
      <c r="J304" s="38">
        <v>15</v>
      </c>
      <c r="K304" s="35"/>
      <c r="L304" s="12"/>
    </row>
    <row r="305" spans="1:12" s="122" customFormat="1" ht="25.5" x14ac:dyDescent="0.2">
      <c r="A305" s="478" t="s">
        <v>26141</v>
      </c>
      <c r="B305" s="478">
        <v>1585</v>
      </c>
      <c r="C305" s="478" t="s">
        <v>25842</v>
      </c>
      <c r="D305" s="15" t="str">
        <f>VLOOKUP(B305,INS.N.DESON!A:D,2,FALSE)</f>
        <v>TERMINAL METALICO A PRESSAO PARA 1 CABO DE 16 MM2, COM 1 FURO DE FIXACAO</v>
      </c>
      <c r="E305" s="478" t="str">
        <f>VLOOKUP(B305,INS.N.DESON!A:D,3,FALSE)</f>
        <v xml:space="preserve">UN    </v>
      </c>
      <c r="F305" s="743" t="s">
        <v>26802</v>
      </c>
      <c r="G305" s="744"/>
      <c r="H305" s="744"/>
      <c r="I305" s="745"/>
      <c r="J305" s="38">
        <v>14</v>
      </c>
      <c r="K305" s="35"/>
      <c r="L305" s="12"/>
    </row>
    <row r="306" spans="1:12" s="122" customFormat="1" ht="25.5" x14ac:dyDescent="0.2">
      <c r="A306" s="478" t="s">
        <v>26142</v>
      </c>
      <c r="B306" s="478">
        <v>1587</v>
      </c>
      <c r="C306" s="478" t="s">
        <v>25842</v>
      </c>
      <c r="D306" s="15" t="str">
        <f>VLOOKUP(B306,INS.N.DESON!A:D,2,FALSE)</f>
        <v>TERMINAL METALICO A PRESSAO PARA 1 CABO DE 35 MM2, COM 1 FURO DE FIXACAO</v>
      </c>
      <c r="E306" s="478" t="str">
        <f>VLOOKUP(B306,INS.N.DESON!A:D,3,FALSE)</f>
        <v xml:space="preserve">UN    </v>
      </c>
      <c r="F306" s="743" t="s">
        <v>26802</v>
      </c>
      <c r="G306" s="744"/>
      <c r="H306" s="744"/>
      <c r="I306" s="745"/>
      <c r="J306" s="38">
        <v>1</v>
      </c>
      <c r="K306" s="35"/>
      <c r="L306" s="12"/>
    </row>
    <row r="307" spans="1:12" s="122" customFormat="1" ht="25.5" x14ac:dyDescent="0.2">
      <c r="A307" s="478" t="s">
        <v>26666</v>
      </c>
      <c r="B307" s="478">
        <v>393</v>
      </c>
      <c r="C307" s="478" t="s">
        <v>25842</v>
      </c>
      <c r="D307" s="15" t="str">
        <f>VLOOKUP(B307,INS.N.DESON!A:D,2,FALSE)</f>
        <v>ABRACADEIRA EM ACO PARA AMARRACAO DE ELETRODUTOS, TIPO D, COM 1" E PARAFUSO DE FIXACAO</v>
      </c>
      <c r="E307" s="478" t="str">
        <f>VLOOKUP(B307,INS.N.DESON!A:D,3,FALSE)</f>
        <v xml:space="preserve">UN    </v>
      </c>
      <c r="F307" s="743" t="s">
        <v>26802</v>
      </c>
      <c r="G307" s="744"/>
      <c r="H307" s="744"/>
      <c r="I307" s="745"/>
      <c r="J307" s="38">
        <f>4*15</f>
        <v>60</v>
      </c>
      <c r="K307" s="35"/>
      <c r="L307" s="12"/>
    </row>
    <row r="308" spans="1:12" s="122" customFormat="1" ht="38.25" x14ac:dyDescent="0.2">
      <c r="A308" s="478" t="s">
        <v>26667</v>
      </c>
      <c r="B308" s="478">
        <v>97668</v>
      </c>
      <c r="C308" s="478" t="s">
        <v>25842</v>
      </c>
      <c r="D308" s="15" t="str">
        <f>VLOOKUP(B308,SERV.N.DESON!A:E,2,FALSE)</f>
        <v>ELETRODUTO FLEXÍVEL CORRUGADO, PEAD, DN 63 (2"), PARA REDE ENTERRADA DE DISTRIBUIÇÃO DE ENERGIA ELÉTRICA - FORNECIMENTO E INSTALAÇÃO. AF_12/2021</v>
      </c>
      <c r="E308" s="478" t="str">
        <f>VLOOKUP(B308,SERV.N.DESON!A:E,3,FALSE)</f>
        <v>M</v>
      </c>
      <c r="F308" s="743" t="s">
        <v>26802</v>
      </c>
      <c r="G308" s="744"/>
      <c r="H308" s="744"/>
      <c r="I308" s="745"/>
      <c r="J308" s="38">
        <v>45</v>
      </c>
      <c r="K308" s="35"/>
      <c r="L308" s="12"/>
    </row>
    <row r="309" spans="1:12" s="122" customFormat="1" ht="25.5" x14ac:dyDescent="0.2">
      <c r="A309" s="478" t="s">
        <v>26668</v>
      </c>
      <c r="B309" s="478">
        <v>4377</v>
      </c>
      <c r="C309" s="478" t="s">
        <v>25842</v>
      </c>
      <c r="D309" s="15" t="str">
        <f>VLOOKUP(B309,INS.N.DESON!A:D,2,FALSE)</f>
        <v>PARAFUSO DE ACO ZINCADO COM ROSCA SOBERBA, CABECA CHATA E FENDA SIMPLES, DIAMETRO 4,2 MM, COMPRIMENTO * 32 * MM</v>
      </c>
      <c r="E309" s="478" t="str">
        <f>VLOOKUP(B309,INS.N.DESON!A:D,3,FALSE)</f>
        <v xml:space="preserve">UN    </v>
      </c>
      <c r="F309" s="743" t="s">
        <v>26802</v>
      </c>
      <c r="G309" s="744"/>
      <c r="H309" s="744"/>
      <c r="I309" s="745"/>
      <c r="J309" s="38">
        <v>15</v>
      </c>
      <c r="K309" s="35"/>
      <c r="L309" s="12"/>
    </row>
    <row r="310" spans="1:12" s="122" customFormat="1" ht="25.5" x14ac:dyDescent="0.2">
      <c r="A310" s="478" t="s">
        <v>26669</v>
      </c>
      <c r="B310" s="478">
        <v>93358</v>
      </c>
      <c r="C310" s="478" t="s">
        <v>25842</v>
      </c>
      <c r="D310" s="15" t="str">
        <f>VLOOKUP(B310,SERV.N.DESON!A:E,2,FALSE)</f>
        <v>ESCAVAÇÃO MANUAL DE VALA COM PROFUNDIDADE MENOR OU IGUAL A 1,30 M. AF_02/2021</v>
      </c>
      <c r="E310" s="478" t="str">
        <f>VLOOKUP(B310,SERV.N.DESON!A:E,3,FALSE)</f>
        <v>M3</v>
      </c>
      <c r="F310" s="544" t="s">
        <v>26821</v>
      </c>
      <c r="G310" s="746"/>
      <c r="H310" s="746"/>
      <c r="I310" s="545"/>
      <c r="J310" s="38">
        <f>0.5*0.3*303.76</f>
        <v>45.564</v>
      </c>
      <c r="K310" s="35"/>
      <c r="L310" s="12"/>
    </row>
    <row r="311" spans="1:12" s="122" customFormat="1" thickBot="1" x14ac:dyDescent="0.25">
      <c r="A311" s="261"/>
      <c r="B311" s="392"/>
      <c r="C311" s="392"/>
      <c r="D311" s="393"/>
      <c r="E311" s="392"/>
      <c r="F311" s="392"/>
      <c r="G311" s="392"/>
      <c r="H311" s="392"/>
      <c r="I311" s="392"/>
      <c r="J311" s="504"/>
      <c r="K311" s="35"/>
      <c r="L311" s="12"/>
    </row>
    <row r="312" spans="1:12" s="122" customFormat="1" thickBot="1" x14ac:dyDescent="0.25">
      <c r="A312" s="260">
        <v>12</v>
      </c>
      <c r="B312" s="521" t="s">
        <v>26592</v>
      </c>
      <c r="C312" s="522"/>
      <c r="D312" s="522"/>
      <c r="E312" s="522"/>
      <c r="F312" s="522"/>
      <c r="G312" s="522"/>
      <c r="H312" s="522"/>
      <c r="I312" s="522"/>
      <c r="J312" s="538"/>
      <c r="K312" s="35"/>
      <c r="L312" s="12"/>
    </row>
    <row r="313" spans="1:12" s="122" customFormat="1" ht="38.25" x14ac:dyDescent="0.2">
      <c r="A313" s="18" t="s">
        <v>26144</v>
      </c>
      <c r="B313" s="478">
        <v>97341</v>
      </c>
      <c r="C313" s="478" t="s">
        <v>25842</v>
      </c>
      <c r="D313" s="15" t="str">
        <f>VLOOKUP(B313,SERV.N.DESON!A:E,2,FALSE)</f>
        <v>TUBO EM COBRE RÍGIDO, DN 15 MM, CLASSE A, SEM ISOLAMENTO, INSTALADO EM RAMAL DE DISTRIBUIÇÃO  FORNECIMENTO E INSTALAÇÃO. AF_12/2015</v>
      </c>
      <c r="E313" s="478" t="str">
        <f>VLOOKUP(B313,SERV.N.DESON!A:E,3,FALSE)</f>
        <v>M</v>
      </c>
      <c r="F313" s="743" t="s">
        <v>26802</v>
      </c>
      <c r="G313" s="744"/>
      <c r="H313" s="744"/>
      <c r="I313" s="745"/>
      <c r="J313" s="38">
        <v>284.33800000000002</v>
      </c>
      <c r="K313" s="35"/>
      <c r="L313" s="12"/>
    </row>
    <row r="314" spans="1:12" s="122" customFormat="1" ht="38.25" x14ac:dyDescent="0.2">
      <c r="A314" s="18" t="s">
        <v>26636</v>
      </c>
      <c r="B314" s="478">
        <v>97342</v>
      </c>
      <c r="C314" s="478" t="s">
        <v>25842</v>
      </c>
      <c r="D314" s="15" t="str">
        <f>VLOOKUP(B314,SERV.N.DESON!A:E,2,FALSE)</f>
        <v>TUBO EM COBRE RÍGIDO, DN 22 MM, CLASSE A, SEM ISOLAMENTO, INSTALADO EM RAMAL DE DISTRIBUIÇÃO FORNECIMENTO E INSTALAÇÃO. AF_12/2015</v>
      </c>
      <c r="E314" s="478" t="str">
        <f>VLOOKUP(B314,SERV.N.DESON!A:E,3,FALSE)</f>
        <v>M</v>
      </c>
      <c r="F314" s="743" t="s">
        <v>26802</v>
      </c>
      <c r="G314" s="744"/>
      <c r="H314" s="744"/>
      <c r="I314" s="745"/>
      <c r="J314" s="38">
        <v>102.98099999999999</v>
      </c>
      <c r="K314" s="35"/>
      <c r="L314" s="12"/>
    </row>
    <row r="315" spans="1:12" s="122" customFormat="1" ht="42.75" customHeight="1" x14ac:dyDescent="0.2">
      <c r="A315" s="18" t="s">
        <v>26637</v>
      </c>
      <c r="B315" s="478">
        <v>93108</v>
      </c>
      <c r="C315" s="478" t="s">
        <v>25842</v>
      </c>
      <c r="D315" s="15" t="str">
        <f>VLOOKUP(B315,SERV.N.DESON!A:E,2,FALSE)</f>
        <v>BUCHA DE REDUÇÃO EM COBRE, DN 22 MM X 15 MM, SEM ANEL DE SOLDA, PONTA X BOLSA, INSTALADO EM RAMAL E SUB-RAMAL  FORNECIMENTO E INSTALAÇÃO. AF_01/2016</v>
      </c>
      <c r="E315" s="478" t="str">
        <f>VLOOKUP(B315,SERV.N.DESON!A:E,3,FALSE)</f>
        <v>UN</v>
      </c>
      <c r="F315" s="743" t="s">
        <v>26802</v>
      </c>
      <c r="G315" s="744"/>
      <c r="H315" s="744"/>
      <c r="I315" s="745"/>
      <c r="J315" s="38">
        <v>9</v>
      </c>
      <c r="K315" s="35"/>
      <c r="L315" s="12"/>
    </row>
    <row r="316" spans="1:12" s="122" customFormat="1" ht="42.75" customHeight="1" x14ac:dyDescent="0.2">
      <c r="A316" s="18" t="s">
        <v>26638</v>
      </c>
      <c r="B316" s="478">
        <v>92326</v>
      </c>
      <c r="C316" s="478" t="s">
        <v>25842</v>
      </c>
      <c r="D316" s="15" t="str">
        <f>VLOOKUP(B316,SERV.N.DESON!A:E,2,FALSE)</f>
        <v>COTOVELO EM COBRE, DN 15 MM, 90 GRAUS, SEM ANEL DE SOLDA, INSTALADO EM RAMAL E SUB-RAMAL  FORNECIMENTO E INSTALAÇÃO. AF_12/2015</v>
      </c>
      <c r="E316" s="478" t="str">
        <f>VLOOKUP(B316,SERV.N.DESON!A:E,3,FALSE)</f>
        <v>UN</v>
      </c>
      <c r="F316" s="743" t="s">
        <v>26802</v>
      </c>
      <c r="G316" s="744"/>
      <c r="H316" s="744"/>
      <c r="I316" s="745"/>
      <c r="J316" s="38">
        <f>53+41</f>
        <v>94</v>
      </c>
      <c r="K316" s="35"/>
      <c r="L316" s="12"/>
    </row>
    <row r="317" spans="1:12" s="122" customFormat="1" ht="25.5" x14ac:dyDescent="0.2">
      <c r="A317" s="18" t="s">
        <v>26639</v>
      </c>
      <c r="B317" s="478">
        <v>92332</v>
      </c>
      <c r="C317" s="478" t="s">
        <v>25842</v>
      </c>
      <c r="D317" s="15" t="str">
        <f>VLOOKUP(B317,SERV.N.DESON!A:E,2,FALSE)</f>
        <v>TE EM COBRE, DN 15 MM, SEM ANEL DE SOLDA, INSTALADO EM RAMAL E SUB-RAMAL  FORNECIMENTO E INSTALAÇÃO. AF_12/2015</v>
      </c>
      <c r="E317" s="478" t="str">
        <f>VLOOKUP(B317,SERV.N.DESON!A:E,3,FALSE)</f>
        <v>UN</v>
      </c>
      <c r="F317" s="743" t="s">
        <v>26802</v>
      </c>
      <c r="G317" s="744"/>
      <c r="H317" s="744"/>
      <c r="I317" s="745"/>
      <c r="J317" s="38">
        <f>13+10</f>
        <v>23</v>
      </c>
      <c r="K317" s="35"/>
      <c r="L317" s="12"/>
    </row>
    <row r="318" spans="1:12" s="122" customFormat="1" ht="42.75" customHeight="1" x14ac:dyDescent="0.2">
      <c r="A318" s="18" t="s">
        <v>26640</v>
      </c>
      <c r="B318" s="478">
        <v>92327</v>
      </c>
      <c r="C318" s="478" t="s">
        <v>25842</v>
      </c>
      <c r="D318" s="15" t="str">
        <f>VLOOKUP(B318,SERV.N.DESON!A:E,2,FALSE)</f>
        <v>COTOVELO EM COBRE, DN 22 MM, 90 GRAUS, SEM ANEL DE SOLDA, INSTALADO EM RAMAL E SUB-RAMAL  FORNECIMENTO E INSTALAÇÃO. AF_12/2015</v>
      </c>
      <c r="E318" s="478" t="str">
        <f>VLOOKUP(B318,SERV.N.DESON!A:E,3,FALSE)</f>
        <v>UN</v>
      </c>
      <c r="F318" s="743" t="s">
        <v>26802</v>
      </c>
      <c r="G318" s="744"/>
      <c r="H318" s="744"/>
      <c r="I318" s="745"/>
      <c r="J318" s="38">
        <v>15</v>
      </c>
      <c r="K318" s="35"/>
      <c r="L318" s="12"/>
    </row>
    <row r="319" spans="1:12" s="122" customFormat="1" ht="25.5" x14ac:dyDescent="0.2">
      <c r="A319" s="18" t="s">
        <v>26641</v>
      </c>
      <c r="B319" s="478">
        <v>92333</v>
      </c>
      <c r="C319" s="478" t="s">
        <v>25842</v>
      </c>
      <c r="D319" s="15" t="str">
        <f>VLOOKUP(B319,SERV.N.DESON!A:E,2,FALSE)</f>
        <v>TE EM COBRE, DN 22 MM, SEM ANEL DE SOLDA, INSTALADO EM RAMAL E SUB-RAMAL  FORNECIMENTO E INSTALAÇÃO. AF_12/2015</v>
      </c>
      <c r="E319" s="478" t="str">
        <f>VLOOKUP(B319,SERV.N.DESON!A:E,3,FALSE)</f>
        <v>UN</v>
      </c>
      <c r="F319" s="743" t="s">
        <v>26802</v>
      </c>
      <c r="G319" s="744"/>
      <c r="H319" s="744"/>
      <c r="I319" s="745"/>
      <c r="J319" s="38">
        <v>6</v>
      </c>
      <c r="K319" s="35"/>
      <c r="L319" s="12"/>
    </row>
    <row r="320" spans="1:12" s="122" customFormat="1" ht="14.25" x14ac:dyDescent="0.2">
      <c r="A320" s="18" t="s">
        <v>26642</v>
      </c>
      <c r="B320" s="561" t="str">
        <f>'COMPOSIÇÃO UNITÁRIA'!C406</f>
        <v>CPU 46</v>
      </c>
      <c r="C320" s="561"/>
      <c r="D320" s="15" t="s">
        <v>26770</v>
      </c>
      <c r="E320" s="478" t="s">
        <v>5304</v>
      </c>
      <c r="F320" s="743" t="s">
        <v>26802</v>
      </c>
      <c r="G320" s="744"/>
      <c r="H320" s="744"/>
      <c r="I320" s="745"/>
      <c r="J320" s="38">
        <v>13</v>
      </c>
      <c r="K320" s="35"/>
      <c r="L320" s="12"/>
    </row>
    <row r="321" spans="1:12" s="122" customFormat="1" ht="14.25" x14ac:dyDescent="0.2">
      <c r="A321" s="18" t="s">
        <v>26643</v>
      </c>
      <c r="B321" s="561" t="str">
        <f>'COMPOSIÇÃO UNITÁRIA'!C413</f>
        <v>CPU 47</v>
      </c>
      <c r="C321" s="561"/>
      <c r="D321" s="15" t="s">
        <v>26771</v>
      </c>
      <c r="E321" s="478" t="s">
        <v>5304</v>
      </c>
      <c r="F321" s="743" t="s">
        <v>26802</v>
      </c>
      <c r="G321" s="744"/>
      <c r="H321" s="744"/>
      <c r="I321" s="745"/>
      <c r="J321" s="38">
        <v>11</v>
      </c>
      <c r="K321" s="35"/>
      <c r="L321" s="12"/>
    </row>
    <row r="322" spans="1:12" s="122" customFormat="1" ht="14.25" x14ac:dyDescent="0.2">
      <c r="A322" s="18" t="s">
        <v>26644</v>
      </c>
      <c r="B322" s="561" t="str">
        <f>'COMPOSIÇÃO UNITÁRIA'!C420</f>
        <v>CPU 48</v>
      </c>
      <c r="C322" s="561"/>
      <c r="D322" s="15" t="s">
        <v>26772</v>
      </c>
      <c r="E322" s="478" t="s">
        <v>5304</v>
      </c>
      <c r="F322" s="743" t="s">
        <v>26802</v>
      </c>
      <c r="G322" s="744"/>
      <c r="H322" s="744"/>
      <c r="I322" s="745"/>
      <c r="J322" s="38">
        <v>5</v>
      </c>
      <c r="K322" s="35"/>
      <c r="L322" s="12"/>
    </row>
    <row r="323" spans="1:12" s="122" customFormat="1" ht="14.25" x14ac:dyDescent="0.2">
      <c r="A323" s="18" t="s">
        <v>26645</v>
      </c>
      <c r="B323" s="561" t="str">
        <f>'COMPOSIÇÃO UNITÁRIA'!C427</f>
        <v>CPU 49</v>
      </c>
      <c r="C323" s="561"/>
      <c r="D323" s="15" t="s">
        <v>26773</v>
      </c>
      <c r="E323" s="478" t="s">
        <v>5304</v>
      </c>
      <c r="F323" s="743" t="s">
        <v>26802</v>
      </c>
      <c r="G323" s="744"/>
      <c r="H323" s="744"/>
      <c r="I323" s="745"/>
      <c r="J323" s="38">
        <v>2</v>
      </c>
      <c r="K323" s="35"/>
      <c r="L323" s="12"/>
    </row>
    <row r="324" spans="1:12" s="122" customFormat="1" thickBot="1" x14ac:dyDescent="0.25">
      <c r="A324" s="18" t="s">
        <v>26646</v>
      </c>
      <c r="B324" s="561" t="str">
        <f>'COMPOSIÇÃO UNITÁRIA'!C434</f>
        <v>CPU 50</v>
      </c>
      <c r="C324" s="561"/>
      <c r="D324" s="15" t="s">
        <v>26774</v>
      </c>
      <c r="E324" s="478" t="s">
        <v>5304</v>
      </c>
      <c r="F324" s="743" t="s">
        <v>26802</v>
      </c>
      <c r="G324" s="744"/>
      <c r="H324" s="744"/>
      <c r="I324" s="745"/>
      <c r="J324" s="38">
        <v>2</v>
      </c>
      <c r="K324" s="35"/>
      <c r="L324" s="12"/>
    </row>
    <row r="325" spans="1:12" s="122" customFormat="1" ht="14.25" x14ac:dyDescent="0.2">
      <c r="A325" s="18" t="s">
        <v>26647</v>
      </c>
      <c r="B325" s="561" t="str">
        <f>'COMPOSIÇÃO UNITÁRIA'!C441</f>
        <v>CPU 51</v>
      </c>
      <c r="C325" s="561"/>
      <c r="D325" s="15" t="s">
        <v>26775</v>
      </c>
      <c r="E325" s="478" t="s">
        <v>5304</v>
      </c>
      <c r="F325" s="743" t="s">
        <v>26802</v>
      </c>
      <c r="G325" s="744"/>
      <c r="H325" s="744"/>
      <c r="I325" s="745"/>
      <c r="J325" s="38">
        <v>2</v>
      </c>
      <c r="K325" s="35"/>
      <c r="L325" s="12"/>
    </row>
    <row r="326" spans="1:12" s="122" customFormat="1" ht="25.5" x14ac:dyDescent="0.2">
      <c r="A326" s="18" t="s">
        <v>26648</v>
      </c>
      <c r="B326" s="561" t="str">
        <f>'COMPOSIÇÃO UNITÁRIA'!C448</f>
        <v>CPU 52</v>
      </c>
      <c r="C326" s="561"/>
      <c r="D326" s="15" t="s">
        <v>26776</v>
      </c>
      <c r="E326" s="478" t="s">
        <v>5304</v>
      </c>
      <c r="F326" s="743" t="s">
        <v>26802</v>
      </c>
      <c r="G326" s="744"/>
      <c r="H326" s="744"/>
      <c r="I326" s="745"/>
      <c r="J326" s="38">
        <v>1</v>
      </c>
      <c r="K326" s="35"/>
      <c r="L326" s="12"/>
    </row>
    <row r="327" spans="1:12" s="122" customFormat="1" thickBot="1" x14ac:dyDescent="0.25">
      <c r="A327" s="261"/>
      <c r="B327" s="392"/>
      <c r="C327" s="392"/>
      <c r="D327" s="393"/>
      <c r="E327" s="392"/>
      <c r="F327" s="392"/>
      <c r="G327" s="392"/>
      <c r="H327" s="392"/>
      <c r="I327" s="392"/>
      <c r="J327" s="504"/>
      <c r="K327" s="35"/>
      <c r="L327" s="12"/>
    </row>
    <row r="328" spans="1:12" s="122" customFormat="1" ht="14.25" x14ac:dyDescent="0.2">
      <c r="A328" s="505">
        <v>13</v>
      </c>
      <c r="B328" s="556" t="s">
        <v>26689</v>
      </c>
      <c r="C328" s="557"/>
      <c r="D328" s="557"/>
      <c r="E328" s="557"/>
      <c r="F328" s="557"/>
      <c r="G328" s="557"/>
      <c r="H328" s="557"/>
      <c r="I328" s="557"/>
      <c r="J328" s="558"/>
      <c r="K328" s="35"/>
      <c r="L328" s="12"/>
    </row>
    <row r="329" spans="1:12" s="122" customFormat="1" ht="38.25" x14ac:dyDescent="0.2">
      <c r="A329" s="478" t="s">
        <v>26591</v>
      </c>
      <c r="B329" s="18">
        <v>100573</v>
      </c>
      <c r="C329" s="18" t="s">
        <v>25842</v>
      </c>
      <c r="D329" s="46" t="str">
        <f>VLOOKUP(B329,SERV.N.DESON!A:E,2,FALSE)</f>
        <v>EXECUÇÃO E COMPACTAÇÃO DE BASE E OU SUB-BASE PARA PAVIMENTAÇÃO DE SOLO (PREDOMINANTEMENTE ARGILOSO) BRITA - 50/50 - EXCLUSIVE SOLO, ESCAVAÇÃO, CARGA E TRANSPORTE. AF_11/2019</v>
      </c>
      <c r="E329" s="18" t="str">
        <f>VLOOKUP(B329,SERV.N.DESON!A:E,3,FALSE)</f>
        <v>M3</v>
      </c>
      <c r="F329" s="748" t="s">
        <v>26808</v>
      </c>
      <c r="G329" s="749"/>
      <c r="H329" s="749"/>
      <c r="I329" s="750"/>
      <c r="J329" s="40">
        <f>'SUB&amp;BASE'!L13+'SUB&amp;BASE'!L18</f>
        <v>1483.80753</v>
      </c>
      <c r="K329" s="35"/>
      <c r="L329" s="12"/>
    </row>
    <row r="330" spans="1:12" s="122" customFormat="1" ht="25.5" x14ac:dyDescent="0.2">
      <c r="A330" s="478" t="s">
        <v>26662</v>
      </c>
      <c r="B330" s="18">
        <v>97805</v>
      </c>
      <c r="C330" s="478" t="s">
        <v>25842</v>
      </c>
      <c r="D330" s="15" t="str">
        <f>VLOOKUP(B330,SERV.N.DESON!A:E,2,FALSE)</f>
        <v>PAVIMENTO COM TRATAMENTO SUPERFICIAL DUPLO, COM EMULSÃO ASFÁLTICA RR-2C. AF_01/2020</v>
      </c>
      <c r="E330" s="478" t="str">
        <f>VLOOKUP(B330,SERV.N.DESON!A:E,3,FALSE)</f>
        <v>M2</v>
      </c>
      <c r="F330" s="748" t="s">
        <v>26808</v>
      </c>
      <c r="G330" s="749"/>
      <c r="H330" s="749"/>
      <c r="I330" s="750"/>
      <c r="J330" s="38">
        <f>'SUB&amp;BASE'!J24</f>
        <v>4946.0251000000007</v>
      </c>
      <c r="K330" s="35"/>
      <c r="L330" s="12"/>
    </row>
    <row r="331" spans="1:12" s="122" customFormat="1" ht="25.5" x14ac:dyDescent="0.2">
      <c r="A331" s="478" t="s">
        <v>26663</v>
      </c>
      <c r="B331" s="18">
        <v>102520</v>
      </c>
      <c r="C331" s="18" t="s">
        <v>25842</v>
      </c>
      <c r="D331" s="46" t="str">
        <f>VLOOKUP(B331,SERV.N.DESON!A:E,2,FALSE)</f>
        <v>PINTURA DE SINALIZAÇÃO VERTICAL DE SEGURANÇA, FAIXAS AMARELA E PRETA, APLICAÇÃO MANUAL, 2 DEMÃOS. AF_05/2021</v>
      </c>
      <c r="E331" s="18" t="str">
        <f>VLOOKUP(B331,SERV.N.DESON!A:E,3,FALSE)</f>
        <v>M2</v>
      </c>
      <c r="F331" s="544" t="s">
        <v>26822</v>
      </c>
      <c r="G331" s="746"/>
      <c r="H331" s="746"/>
      <c r="I331" s="545"/>
      <c r="J331" s="40">
        <f>0.8*0.5*18+0.3018*7</f>
        <v>9.3125999999999998</v>
      </c>
      <c r="K331" s="35"/>
      <c r="L331" s="12"/>
    </row>
    <row r="332" spans="1:12" s="122" customFormat="1" ht="25.5" x14ac:dyDescent="0.2">
      <c r="A332" s="478" t="s">
        <v>26664</v>
      </c>
      <c r="B332" s="478">
        <v>102500</v>
      </c>
      <c r="C332" s="478" t="s">
        <v>25842</v>
      </c>
      <c r="D332" s="15" t="str">
        <f>VLOOKUP(B332,SERV.N.DESON!A:E,2,FALSE)</f>
        <v>PINTURA DE DEMARCAÇÃO DE VAGA COM TINTA ACRÍLICA, E = 10 CM, APLICAÇÃO MANUAL. AF_05/2021</v>
      </c>
      <c r="E332" s="478" t="str">
        <f>VLOOKUP(B332,SERV.N.DESON!A:E,3,FALSE)</f>
        <v>M</v>
      </c>
      <c r="F332" s="544" t="s">
        <v>26823</v>
      </c>
      <c r="G332" s="746"/>
      <c r="H332" s="746"/>
      <c r="I332" s="545"/>
      <c r="J332" s="38">
        <f>7.5*71</f>
        <v>532.5</v>
      </c>
      <c r="K332" s="35"/>
      <c r="L332" s="12"/>
    </row>
    <row r="333" spans="1:12" s="122" customFormat="1" ht="38.25" x14ac:dyDescent="0.2">
      <c r="A333" s="478" t="s">
        <v>26665</v>
      </c>
      <c r="B333" s="478">
        <v>102512</v>
      </c>
      <c r="C333" s="478" t="s">
        <v>25842</v>
      </c>
      <c r="D333" s="15" t="str">
        <f>VLOOKUP(B333,SERV.N.DESON!A:E,2,FALSE)</f>
        <v>PINTURA DE EIXO VIÁRIO SOBRE ASFALTO COM TINTA RETRORREFLETIVA A BASE DE RESINA ACRÍLICA COM MICROESFERAS DE VIDRO, APLICAÇÃO MECÂNICA COM DEMARCADORA AUTOPROPELIDA. AF_05/2021</v>
      </c>
      <c r="E333" s="478" t="str">
        <f>VLOOKUP(B333,SERV.N.DESON!A:E,3,FALSE)</f>
        <v>M</v>
      </c>
      <c r="F333" s="743" t="s">
        <v>26802</v>
      </c>
      <c r="G333" s="744"/>
      <c r="H333" s="744"/>
      <c r="I333" s="745"/>
      <c r="J333" s="38">
        <v>323.87</v>
      </c>
      <c r="K333" s="35"/>
      <c r="L333" s="12"/>
    </row>
    <row r="334" spans="1:12" s="122" customFormat="1" ht="25.5" x14ac:dyDescent="0.2">
      <c r="A334" s="478" t="s">
        <v>26687</v>
      </c>
      <c r="B334" s="478">
        <v>102513</v>
      </c>
      <c r="C334" s="478" t="s">
        <v>25842</v>
      </c>
      <c r="D334" s="15" t="str">
        <f>VLOOKUP(B334,SERV.N.DESON!A:E,2,FALSE)</f>
        <v>PINTURA DE SÍMBOLOS E TEXTOS COM TINTA ACRÍLICA, DEMARCAÇÃO COM FITA ADESIVA E APLICAÇÃO COM ROLO. AF_05/2021</v>
      </c>
      <c r="E334" s="478" t="str">
        <f>VLOOKUP(B334,SERV.N.DESON!A:E,3,FALSE)</f>
        <v>M2</v>
      </c>
      <c r="F334" s="544" t="s">
        <v>26824</v>
      </c>
      <c r="G334" s="746"/>
      <c r="H334" s="746"/>
      <c r="I334" s="545"/>
      <c r="J334" s="38">
        <f>2.4*10+1.7*1.7*10+1.66*7+0.61*7+0.96*4+1.1*6</f>
        <v>79.22999999999999</v>
      </c>
      <c r="K334" s="35"/>
      <c r="L334" s="12"/>
    </row>
    <row r="335" spans="1:12" s="122" customFormat="1" ht="14.25" x14ac:dyDescent="0.2">
      <c r="A335" s="478" t="s">
        <v>26688</v>
      </c>
      <c r="B335" s="478">
        <v>98504</v>
      </c>
      <c r="C335" s="478" t="s">
        <v>25842</v>
      </c>
      <c r="D335" s="15" t="str">
        <f>VLOOKUP(B335,SERV.N.DESON!A:E,2,FALSE)</f>
        <v>PLANTIO DE GRAMA EM PLACAS. AF_05/2018</v>
      </c>
      <c r="E335" s="478" t="str">
        <f>VLOOKUP(B335,SERV.N.DESON!A:E,3,FALSE)</f>
        <v>M2</v>
      </c>
      <c r="F335" s="544" t="s">
        <v>26825</v>
      </c>
      <c r="G335" s="746"/>
      <c r="H335" s="746"/>
      <c r="I335" s="545"/>
      <c r="J335" s="38">
        <f>463.9+684.3+58.44+54.69+43.15+111.15</f>
        <v>1415.63</v>
      </c>
      <c r="K335" s="35"/>
      <c r="L335" s="12"/>
    </row>
    <row r="336" spans="1:12" s="122" customFormat="1" thickBot="1" x14ac:dyDescent="0.25">
      <c r="A336" s="261"/>
      <c r="B336" s="392"/>
      <c r="C336" s="392"/>
      <c r="D336" s="393"/>
      <c r="E336" s="392"/>
      <c r="F336" s="392"/>
      <c r="G336" s="392"/>
      <c r="H336" s="392"/>
      <c r="I336" s="392"/>
      <c r="J336" s="504"/>
      <c r="K336" s="35"/>
      <c r="L336" s="12"/>
    </row>
    <row r="337" spans="1:12" s="122" customFormat="1" ht="14.25" x14ac:dyDescent="0.2">
      <c r="A337" s="505">
        <v>14</v>
      </c>
      <c r="B337" s="556" t="s">
        <v>26715</v>
      </c>
      <c r="C337" s="557"/>
      <c r="D337" s="557"/>
      <c r="E337" s="557"/>
      <c r="F337" s="557"/>
      <c r="G337" s="557"/>
      <c r="H337" s="557"/>
      <c r="I337" s="557"/>
      <c r="J337" s="558"/>
      <c r="K337" s="35"/>
      <c r="L337" s="12"/>
    </row>
    <row r="338" spans="1:12" s="122" customFormat="1" ht="14.25" x14ac:dyDescent="0.2">
      <c r="A338" s="478" t="s">
        <v>26676</v>
      </c>
      <c r="B338" s="18">
        <v>99819</v>
      </c>
      <c r="C338" s="18" t="s">
        <v>25842</v>
      </c>
      <c r="D338" s="46" t="str">
        <f>VLOOKUP(B338,SERV.N.DESON!A:E,2,FALSE)</f>
        <v>LIMPEZA DE BANCADA DE PEDRA (MÁRMORE OU GRANITO). AF_04/2019</v>
      </c>
      <c r="E338" s="18" t="str">
        <f>VLOOKUP(B338,SERV.N.DESON!A:E,3,FALSE)</f>
        <v>M2</v>
      </c>
      <c r="F338" s="740" t="s">
        <v>26819</v>
      </c>
      <c r="G338" s="741"/>
      <c r="H338" s="741"/>
      <c r="I338" s="742"/>
      <c r="J338" s="40">
        <f>4.8</f>
        <v>4.8</v>
      </c>
      <c r="K338" s="35"/>
      <c r="L338" s="12"/>
    </row>
    <row r="339" spans="1:12" s="122" customFormat="1" ht="25.5" x14ac:dyDescent="0.2">
      <c r="A339" s="478" t="s">
        <v>26796</v>
      </c>
      <c r="B339" s="478">
        <v>99818</v>
      </c>
      <c r="C339" s="478" t="s">
        <v>25842</v>
      </c>
      <c r="D339" s="15" t="str">
        <f>VLOOKUP(B339,SERV.N.DESON!A:E,2,FALSE)</f>
        <v>LIMPEZA DE BACIA SANITÁRIA, BIDÊ OU MICTÓRIO EM LOUÇA, INCLUSIVE METAIS CORRESPONDENTES. AF_04/2019</v>
      </c>
      <c r="E339" s="478" t="str">
        <f>VLOOKUP(B339,SERV.N.DESON!A:E,3,FALSE)</f>
        <v>UN</v>
      </c>
      <c r="F339" s="740" t="s">
        <v>26826</v>
      </c>
      <c r="G339" s="741"/>
      <c r="H339" s="741"/>
      <c r="I339" s="742"/>
      <c r="J339" s="38">
        <f>6+2</f>
        <v>8</v>
      </c>
      <c r="K339" s="35"/>
      <c r="L339" s="12"/>
    </row>
    <row r="340" spans="1:12" s="122" customFormat="1" ht="25.5" x14ac:dyDescent="0.2">
      <c r="A340" s="478" t="s">
        <v>26677</v>
      </c>
      <c r="B340" s="478">
        <v>99821</v>
      </c>
      <c r="C340" s="478" t="s">
        <v>25842</v>
      </c>
      <c r="D340" s="15" t="str">
        <f>VLOOKUP(B340,SERV.N.DESON!A:E,2,FALSE)</f>
        <v>LIMPEZA DE JANELA DE VIDRO COM CAIXILHO EM AÇO/ALUMÍNIO/PVC. AF_04/2019</v>
      </c>
      <c r="E340" s="478" t="str">
        <f>VLOOKUP(B340,SERV.N.DESON!A:E,3,FALSE)</f>
        <v>M2</v>
      </c>
      <c r="F340" s="740" t="s">
        <v>26827</v>
      </c>
      <c r="G340" s="741"/>
      <c r="H340" s="741"/>
      <c r="I340" s="742"/>
      <c r="J340" s="38">
        <f>86.44+3+22.3+1</f>
        <v>112.74</v>
      </c>
      <c r="K340" s="35"/>
      <c r="L340" s="12"/>
    </row>
    <row r="341" spans="1:12" s="122" customFormat="1" ht="25.5" x14ac:dyDescent="0.2">
      <c r="A341" s="478" t="s">
        <v>26797</v>
      </c>
      <c r="B341" s="478">
        <v>99817</v>
      </c>
      <c r="C341" s="478" t="s">
        <v>25842</v>
      </c>
      <c r="D341" s="15" t="str">
        <f>VLOOKUP(B341,SERV.N.DESON!A:E,2,FALSE)</f>
        <v>LIMPEZA DE LAVATÓRIO DE LOUÇA COM BANCADA DE PEDRA, INCLUSIVE METAIS CORRESPONDENTES. AF_04/2019</v>
      </c>
      <c r="E341" s="478" t="str">
        <f>VLOOKUP(B341,SERV.N.DESON!A:E,3,FALSE)</f>
        <v>UN</v>
      </c>
      <c r="F341" s="740" t="s">
        <v>26828</v>
      </c>
      <c r="G341" s="741"/>
      <c r="H341" s="741"/>
      <c r="I341" s="742"/>
      <c r="J341" s="38">
        <f>2+2+2</f>
        <v>6</v>
      </c>
      <c r="K341" s="35"/>
      <c r="L341" s="12"/>
    </row>
    <row r="342" spans="1:12" s="122" customFormat="1" ht="25.5" x14ac:dyDescent="0.2">
      <c r="A342" s="478" t="s">
        <v>26678</v>
      </c>
      <c r="B342" s="18">
        <v>99815</v>
      </c>
      <c r="C342" s="18" t="s">
        <v>25842</v>
      </c>
      <c r="D342" s="46" t="str">
        <f>VLOOKUP(B342,SERV.N.DESON!A:E,2,FALSE)</f>
        <v>LIMPEZA DE PIA INOX COM BANCADA DE PEDRA, INCLUSIVE METAIS CORRESPONDENTES. AF_04/2019</v>
      </c>
      <c r="E342" s="18" t="str">
        <f>VLOOKUP(B342,SERV.N.DESON!A:E,3,FALSE)</f>
        <v>UN</v>
      </c>
      <c r="F342" s="740" t="s">
        <v>26829</v>
      </c>
      <c r="G342" s="741"/>
      <c r="H342" s="741"/>
      <c r="I342" s="742"/>
      <c r="J342" s="40">
        <f>1+2+7+1</f>
        <v>11</v>
      </c>
      <c r="K342" s="35"/>
      <c r="L342" s="12"/>
    </row>
    <row r="343" spans="1:12" s="122" customFormat="1" ht="25.5" x14ac:dyDescent="0.2">
      <c r="A343" s="478" t="s">
        <v>26679</v>
      </c>
      <c r="B343" s="478">
        <v>99803</v>
      </c>
      <c r="C343" s="478" t="s">
        <v>25842</v>
      </c>
      <c r="D343" s="15" t="str">
        <f>VLOOKUP(B343,SERV.N.DESON!A:E,2,FALSE)</f>
        <v>LIMPEZA DE PISO CERÂMICO OU PORCELANATO COM PANO ÚMIDO. AF_04/2019</v>
      </c>
      <c r="E343" s="478" t="str">
        <f>VLOOKUP(B343,SERV.N.DESON!A:E,3,FALSE)</f>
        <v>M2</v>
      </c>
      <c r="F343" s="740" t="s">
        <v>26830</v>
      </c>
      <c r="G343" s="741"/>
      <c r="H343" s="741"/>
      <c r="I343" s="742"/>
      <c r="J343" s="38">
        <f>1401.44</f>
        <v>1401.44</v>
      </c>
      <c r="K343" s="35"/>
      <c r="L343" s="12"/>
    </row>
    <row r="344" spans="1:12" s="122" customFormat="1" ht="14.25" x14ac:dyDescent="0.2">
      <c r="A344" s="478" t="s">
        <v>26798</v>
      </c>
      <c r="B344" s="478">
        <v>99822</v>
      </c>
      <c r="C344" s="478" t="s">
        <v>25842</v>
      </c>
      <c r="D344" s="15" t="str">
        <f>VLOOKUP(B344,SERV.N.DESON!A:E,2,FALSE)</f>
        <v>LIMPEZA DE PORTA DE MADEIRA. AF_04/2019</v>
      </c>
      <c r="E344" s="478" t="str">
        <f>VLOOKUP(B344,SERV.N.DESON!A:E,3,FALSE)</f>
        <v>M2</v>
      </c>
      <c r="F344" s="740" t="s">
        <v>26831</v>
      </c>
      <c r="G344" s="741"/>
      <c r="H344" s="741"/>
      <c r="I344" s="742"/>
      <c r="J344" s="38">
        <f>2*2.1*2+1*2.1*1</f>
        <v>10.5</v>
      </c>
      <c r="K344" s="35"/>
      <c r="L344" s="12"/>
    </row>
    <row r="345" spans="1:12" s="122" customFormat="1" ht="14.25" x14ac:dyDescent="0.2">
      <c r="A345" s="478" t="s">
        <v>26680</v>
      </c>
      <c r="B345" s="18">
        <v>99824</v>
      </c>
      <c r="C345" s="18" t="s">
        <v>25842</v>
      </c>
      <c r="D345" s="46" t="str">
        <f>VLOOKUP(B345,SERV.N.DESON!A:E,2,FALSE)</f>
        <v>LIMPEZA DE PORTA EM AÇO/ALUMÍNIO. AF_04/2019</v>
      </c>
      <c r="E345" s="18" t="str">
        <f>VLOOKUP(B345,SERV.N.DESON!A:E,3,FALSE)</f>
        <v>M2</v>
      </c>
      <c r="F345" s="740" t="s">
        <v>26832</v>
      </c>
      <c r="G345" s="741"/>
      <c r="H345" s="741"/>
      <c r="I345" s="742"/>
      <c r="J345" s="40">
        <f>175.35+85.68+17.64+16.72</f>
        <v>295.39</v>
      </c>
      <c r="K345" s="35"/>
      <c r="L345" s="12"/>
    </row>
    <row r="346" spans="1:12" s="122" customFormat="1" ht="25.5" x14ac:dyDescent="0.2">
      <c r="A346" s="478" t="s">
        <v>26799</v>
      </c>
      <c r="B346" s="478">
        <v>99806</v>
      </c>
      <c r="C346" s="478" t="s">
        <v>25842</v>
      </c>
      <c r="D346" s="15" t="str">
        <f>VLOOKUP(B346,SERV.N.DESON!A:E,2,FALSE)</f>
        <v>LIMPEZA DE REVESTIMENTO CERÂMICO EM PAREDE COM PANO ÚMIDO AF_04/2019</v>
      </c>
      <c r="E346" s="478" t="str">
        <f>VLOOKUP(B346,SERV.N.DESON!A:E,3,FALSE)</f>
        <v>M2</v>
      </c>
      <c r="F346" s="740" t="s">
        <v>26833</v>
      </c>
      <c r="G346" s="741"/>
      <c r="H346" s="741"/>
      <c r="I346" s="742"/>
      <c r="J346" s="38">
        <f>1016.21</f>
        <v>1016.21</v>
      </c>
      <c r="K346" s="35"/>
      <c r="L346" s="12"/>
    </row>
    <row r="347" spans="1:12" s="122" customFormat="1" ht="25.5" x14ac:dyDescent="0.2">
      <c r="A347" s="478" t="s">
        <v>26681</v>
      </c>
      <c r="B347" s="18">
        <v>99816</v>
      </c>
      <c r="C347" s="18" t="s">
        <v>25842</v>
      </c>
      <c r="D347" s="46" t="str">
        <f>VLOOKUP(B347,SERV.N.DESON!A:E,2,FALSE)</f>
        <v>LIMPEZA DE TANQUE OU LAVATÓRIO DE LOUÇA ISOLADO, INCLUSIVE METAIS CORRESPONDENTES. AF_04/2019</v>
      </c>
      <c r="E347" s="18" t="str">
        <f>VLOOKUP(B347,SERV.N.DESON!A:E,3,FALSE)</f>
        <v>UN</v>
      </c>
      <c r="F347" s="740" t="s">
        <v>26834</v>
      </c>
      <c r="G347" s="741"/>
      <c r="H347" s="741"/>
      <c r="I347" s="742"/>
      <c r="J347" s="40">
        <f>3</f>
        <v>3</v>
      </c>
      <c r="K347" s="35"/>
      <c r="L347" s="12"/>
    </row>
    <row r="348" spans="1:12" x14ac:dyDescent="0.25">
      <c r="A348" s="10"/>
      <c r="B348" s="10"/>
      <c r="C348" s="10"/>
      <c r="E348" s="10"/>
      <c r="F348" s="10"/>
      <c r="G348" s="10"/>
      <c r="H348" s="10"/>
      <c r="I348" s="10"/>
      <c r="J348" s="39"/>
      <c r="L348" s="12"/>
    </row>
    <row r="349" spans="1:12" x14ac:dyDescent="0.25">
      <c r="A349" s="10"/>
      <c r="B349" s="10"/>
      <c r="C349" s="10"/>
      <c r="E349" s="10"/>
      <c r="F349" s="10"/>
      <c r="G349" s="10"/>
      <c r="H349" s="10"/>
      <c r="I349" s="10"/>
      <c r="J349" s="39"/>
      <c r="L349" s="12"/>
    </row>
    <row r="350" spans="1:12" x14ac:dyDescent="0.25">
      <c r="A350" s="10"/>
      <c r="B350" s="10"/>
      <c r="C350" s="10"/>
      <c r="E350" s="10"/>
      <c r="F350" s="10"/>
      <c r="G350" s="10"/>
      <c r="H350" s="10"/>
      <c r="I350" s="10"/>
      <c r="J350" s="39"/>
      <c r="L350" s="12"/>
    </row>
    <row r="351" spans="1:12" x14ac:dyDescent="0.25">
      <c r="A351" s="10"/>
      <c r="B351" s="10"/>
      <c r="C351" s="10"/>
      <c r="E351" s="10"/>
      <c r="F351" s="10"/>
      <c r="G351" s="10"/>
      <c r="H351" s="10"/>
      <c r="I351" s="10"/>
      <c r="J351" s="39"/>
    </row>
    <row r="352" spans="1:12" ht="15.75" customHeight="1" x14ac:dyDescent="0.25">
      <c r="A352" s="10"/>
      <c r="B352" s="10"/>
      <c r="C352" s="10"/>
      <c r="E352" s="10"/>
      <c r="F352" s="10"/>
      <c r="G352" s="10"/>
      <c r="H352" s="10"/>
      <c r="I352" s="10"/>
      <c r="J352" s="39"/>
    </row>
    <row r="353" spans="1:10" x14ac:dyDescent="0.25">
      <c r="A353" s="10"/>
      <c r="B353" s="10"/>
      <c r="C353" s="10"/>
      <c r="E353" s="10"/>
      <c r="F353" s="10"/>
      <c r="G353" s="10"/>
      <c r="H353" s="10"/>
      <c r="I353" s="10"/>
      <c r="J353" s="39"/>
    </row>
    <row r="354" spans="1:10" x14ac:dyDescent="0.25">
      <c r="A354" s="10"/>
      <c r="B354" s="10"/>
      <c r="C354" s="10"/>
      <c r="E354" s="10"/>
      <c r="F354" s="10"/>
      <c r="G354" s="10"/>
      <c r="H354" s="10"/>
      <c r="I354" s="10"/>
      <c r="J354" s="39"/>
    </row>
    <row r="355" spans="1:10" ht="15.75" customHeight="1" x14ac:dyDescent="0.25">
      <c r="A355" s="10"/>
      <c r="B355" s="10"/>
      <c r="C355" s="10"/>
      <c r="E355" s="10"/>
      <c r="F355" s="10"/>
      <c r="G355" s="10"/>
      <c r="H355" s="10"/>
      <c r="I355" s="10"/>
      <c r="J355" s="39"/>
    </row>
    <row r="356" spans="1:10" x14ac:dyDescent="0.25">
      <c r="A356" s="10"/>
      <c r="B356" s="10"/>
      <c r="C356" s="10"/>
      <c r="E356" s="10"/>
      <c r="F356" s="10"/>
      <c r="G356" s="10"/>
      <c r="H356" s="10"/>
      <c r="I356" s="10"/>
      <c r="J356" s="39"/>
    </row>
    <row r="357" spans="1:10" x14ac:dyDescent="0.25">
      <c r="A357" s="10"/>
      <c r="B357" s="10"/>
      <c r="C357" s="10"/>
      <c r="E357" s="10"/>
      <c r="F357" s="10"/>
      <c r="G357" s="10"/>
      <c r="H357" s="10"/>
      <c r="I357" s="10"/>
      <c r="J357" s="39"/>
    </row>
    <row r="358" spans="1:10" ht="15.75" customHeight="1" x14ac:dyDescent="0.25">
      <c r="A358" s="10"/>
      <c r="B358" s="10"/>
      <c r="C358" s="10"/>
      <c r="E358" s="10"/>
      <c r="F358" s="10"/>
      <c r="G358" s="10"/>
      <c r="H358" s="10"/>
      <c r="I358" s="10"/>
      <c r="J358" s="39"/>
    </row>
    <row r="359" spans="1:10" x14ac:dyDescent="0.25">
      <c r="A359" s="10"/>
      <c r="B359" s="10"/>
      <c r="C359" s="10"/>
      <c r="E359" s="10"/>
      <c r="F359" s="10"/>
      <c r="G359" s="10"/>
      <c r="H359" s="10"/>
      <c r="I359" s="10"/>
      <c r="J359" s="39"/>
    </row>
    <row r="360" spans="1:10" ht="15.75" customHeight="1" x14ac:dyDescent="0.25">
      <c r="A360" s="10"/>
      <c r="B360" s="10"/>
      <c r="C360" s="10"/>
      <c r="E360" s="10"/>
      <c r="F360" s="10"/>
      <c r="G360" s="10"/>
      <c r="H360" s="10"/>
      <c r="I360" s="10"/>
      <c r="J360" s="39"/>
    </row>
    <row r="361" spans="1:10" x14ac:dyDescent="0.25">
      <c r="A361" s="10"/>
      <c r="B361" s="10"/>
      <c r="C361" s="10"/>
      <c r="D361" s="12"/>
      <c r="E361" s="10"/>
      <c r="F361" s="10"/>
      <c r="G361" s="10"/>
      <c r="H361" s="10"/>
      <c r="I361" s="10"/>
      <c r="J361" s="39"/>
    </row>
    <row r="362" spans="1:10" x14ac:dyDescent="0.25">
      <c r="A362" s="10"/>
      <c r="B362" s="10"/>
      <c r="C362" s="10"/>
      <c r="D362" s="12"/>
      <c r="E362" s="10"/>
      <c r="F362" s="10"/>
      <c r="G362" s="10"/>
      <c r="H362" s="10"/>
      <c r="I362" s="10"/>
      <c r="J362" s="39"/>
    </row>
    <row r="363" spans="1:10" x14ac:dyDescent="0.25">
      <c r="A363" s="10"/>
      <c r="B363" s="10"/>
      <c r="C363" s="10"/>
      <c r="D363" s="12"/>
      <c r="E363" s="10"/>
      <c r="F363" s="10"/>
      <c r="G363" s="10"/>
      <c r="H363" s="10"/>
      <c r="I363" s="10"/>
      <c r="J363" s="39"/>
    </row>
    <row r="364" spans="1:10" ht="15.75" customHeight="1" x14ac:dyDescent="0.25">
      <c r="A364" s="10"/>
      <c r="B364" s="10"/>
      <c r="C364" s="10"/>
      <c r="D364" s="12"/>
      <c r="E364" s="10"/>
      <c r="F364" s="10"/>
      <c r="G364" s="10"/>
      <c r="H364" s="10"/>
      <c r="I364" s="10"/>
      <c r="J364" s="39"/>
    </row>
    <row r="365" spans="1:10" x14ac:dyDescent="0.25">
      <c r="A365" s="10"/>
      <c r="B365" s="10"/>
      <c r="C365" s="10"/>
      <c r="D365" s="12"/>
      <c r="E365" s="10"/>
      <c r="F365" s="10"/>
      <c r="G365" s="10"/>
      <c r="H365" s="10"/>
      <c r="I365" s="10"/>
      <c r="J365" s="39"/>
    </row>
    <row r="366" spans="1:10" x14ac:dyDescent="0.25">
      <c r="A366" s="10"/>
      <c r="B366" s="10"/>
      <c r="C366" s="10"/>
      <c r="D366" s="12"/>
      <c r="E366" s="10"/>
      <c r="F366" s="10"/>
      <c r="G366" s="10"/>
      <c r="H366" s="10"/>
      <c r="I366" s="10"/>
      <c r="J366" s="39"/>
    </row>
    <row r="367" spans="1:10" x14ac:dyDescent="0.25">
      <c r="A367" s="10"/>
      <c r="B367" s="10"/>
      <c r="C367" s="10"/>
      <c r="D367" s="12"/>
      <c r="E367" s="10"/>
      <c r="F367" s="10"/>
      <c r="G367" s="10"/>
      <c r="H367" s="10"/>
      <c r="I367" s="10"/>
      <c r="J367" s="39"/>
    </row>
    <row r="368" spans="1:10" x14ac:dyDescent="0.25">
      <c r="A368" s="10"/>
      <c r="B368" s="10"/>
      <c r="C368" s="10"/>
      <c r="D368" s="12"/>
      <c r="E368" s="10"/>
      <c r="F368" s="10"/>
      <c r="G368" s="10"/>
      <c r="H368" s="10"/>
      <c r="I368" s="10"/>
      <c r="J368" s="39"/>
    </row>
    <row r="369" spans="1:10" x14ac:dyDescent="0.25">
      <c r="A369" s="10"/>
      <c r="B369" s="10"/>
      <c r="C369" s="10"/>
      <c r="D369" s="12"/>
      <c r="E369" s="10"/>
      <c r="F369" s="10"/>
      <c r="G369" s="10"/>
      <c r="H369" s="10"/>
      <c r="I369" s="10"/>
      <c r="J369" s="39"/>
    </row>
    <row r="370" spans="1:10" ht="15.75" customHeight="1" x14ac:dyDescent="0.25">
      <c r="A370" s="10"/>
      <c r="B370" s="10"/>
      <c r="C370" s="10"/>
      <c r="D370" s="12"/>
      <c r="E370" s="10"/>
      <c r="F370" s="10"/>
      <c r="G370" s="10"/>
      <c r="H370" s="10"/>
      <c r="I370" s="10"/>
      <c r="J370" s="39"/>
    </row>
    <row r="371" spans="1:10" x14ac:dyDescent="0.25">
      <c r="A371" s="10"/>
      <c r="B371" s="10"/>
      <c r="C371" s="10"/>
      <c r="D371" s="12"/>
      <c r="E371" s="10"/>
      <c r="F371" s="10"/>
      <c r="G371" s="10"/>
      <c r="H371" s="10"/>
      <c r="I371" s="10"/>
      <c r="J371" s="39"/>
    </row>
    <row r="372" spans="1:10" x14ac:dyDescent="0.25">
      <c r="A372" s="10"/>
      <c r="B372" s="10"/>
      <c r="C372" s="10"/>
      <c r="D372" s="12"/>
      <c r="E372" s="10"/>
      <c r="F372" s="10"/>
      <c r="G372" s="10"/>
      <c r="H372" s="10"/>
      <c r="I372" s="10"/>
      <c r="J372" s="39"/>
    </row>
    <row r="373" spans="1:10" ht="15.75" customHeight="1" x14ac:dyDescent="0.25">
      <c r="A373" s="10"/>
      <c r="B373" s="10"/>
      <c r="C373" s="10"/>
      <c r="D373" s="12"/>
      <c r="E373" s="10"/>
      <c r="F373" s="10"/>
      <c r="G373" s="10"/>
      <c r="H373" s="10"/>
      <c r="I373" s="10"/>
      <c r="J373" s="39"/>
    </row>
    <row r="374" spans="1:10" x14ac:dyDescent="0.25">
      <c r="A374" s="10"/>
      <c r="B374" s="10"/>
      <c r="C374" s="10"/>
      <c r="D374" s="12"/>
      <c r="E374" s="10"/>
      <c r="F374" s="10"/>
      <c r="G374" s="10"/>
      <c r="H374" s="10"/>
      <c r="I374" s="10"/>
      <c r="J374" s="39"/>
    </row>
    <row r="375" spans="1:10" x14ac:dyDescent="0.25">
      <c r="A375" s="10"/>
      <c r="B375" s="10"/>
      <c r="C375" s="10"/>
      <c r="D375" s="12"/>
      <c r="E375" s="10"/>
      <c r="F375" s="10"/>
      <c r="G375" s="10"/>
      <c r="H375" s="10"/>
      <c r="I375" s="10"/>
      <c r="J375" s="39"/>
    </row>
    <row r="376" spans="1:10" ht="15.75" customHeight="1" x14ac:dyDescent="0.25">
      <c r="A376" s="10"/>
      <c r="B376" s="10"/>
      <c r="C376" s="10"/>
      <c r="D376" s="12"/>
      <c r="E376" s="10"/>
      <c r="F376" s="10"/>
      <c r="G376" s="10"/>
      <c r="H376" s="10"/>
      <c r="I376" s="10"/>
      <c r="J376" s="39"/>
    </row>
    <row r="377" spans="1:10" x14ac:dyDescent="0.25">
      <c r="A377" s="10"/>
      <c r="B377" s="10"/>
      <c r="C377" s="10"/>
      <c r="D377" s="12"/>
      <c r="E377" s="10"/>
      <c r="F377" s="10"/>
      <c r="G377" s="10"/>
      <c r="H377" s="10"/>
      <c r="I377" s="10"/>
      <c r="J377" s="39"/>
    </row>
    <row r="378" spans="1:10" x14ac:dyDescent="0.25">
      <c r="A378" s="10"/>
      <c r="B378" s="10"/>
      <c r="C378" s="10"/>
      <c r="D378" s="12"/>
      <c r="E378" s="10"/>
      <c r="F378" s="10"/>
      <c r="G378" s="10"/>
      <c r="H378" s="10"/>
      <c r="I378" s="10"/>
      <c r="J378" s="39"/>
    </row>
    <row r="379" spans="1:10" x14ac:dyDescent="0.25">
      <c r="A379" s="10"/>
      <c r="B379" s="10"/>
      <c r="C379" s="10"/>
      <c r="D379" s="12"/>
      <c r="E379" s="10"/>
      <c r="F379" s="10"/>
      <c r="G379" s="10"/>
      <c r="H379" s="10"/>
      <c r="I379" s="10"/>
      <c r="J379" s="39"/>
    </row>
    <row r="380" spans="1:10" ht="15.75" customHeight="1" x14ac:dyDescent="0.25">
      <c r="A380" s="10"/>
      <c r="B380" s="10"/>
      <c r="C380" s="10"/>
      <c r="D380" s="12"/>
      <c r="E380" s="10"/>
      <c r="F380" s="10"/>
      <c r="G380" s="10"/>
      <c r="H380" s="10"/>
      <c r="I380" s="10"/>
      <c r="J380" s="39"/>
    </row>
    <row r="381" spans="1:10" x14ac:dyDescent="0.25">
      <c r="A381" s="10"/>
      <c r="B381" s="10"/>
      <c r="C381" s="10"/>
      <c r="D381" s="12"/>
      <c r="E381" s="10"/>
      <c r="F381" s="10"/>
      <c r="G381" s="10"/>
      <c r="H381" s="10"/>
      <c r="I381" s="10"/>
      <c r="J381" s="39"/>
    </row>
    <row r="382" spans="1:10" x14ac:dyDescent="0.25">
      <c r="A382" s="10"/>
      <c r="B382" s="10"/>
      <c r="C382" s="10"/>
      <c r="D382" s="12"/>
      <c r="E382" s="10"/>
      <c r="F382" s="10"/>
      <c r="G382" s="10"/>
      <c r="H382" s="10"/>
      <c r="I382" s="10"/>
      <c r="J382" s="39"/>
    </row>
    <row r="383" spans="1:10" ht="15.75" customHeight="1" x14ac:dyDescent="0.25">
      <c r="A383" s="10"/>
      <c r="B383" s="10"/>
      <c r="C383" s="10"/>
      <c r="D383" s="12"/>
      <c r="E383" s="10"/>
      <c r="F383" s="10"/>
      <c r="G383" s="10"/>
      <c r="H383" s="10"/>
      <c r="I383" s="10"/>
      <c r="J383" s="39"/>
    </row>
    <row r="384" spans="1:10" x14ac:dyDescent="0.25">
      <c r="A384" s="10"/>
      <c r="B384" s="10"/>
      <c r="C384" s="10"/>
      <c r="D384" s="12"/>
      <c r="E384" s="10"/>
      <c r="F384" s="10"/>
      <c r="G384" s="10"/>
      <c r="H384" s="10"/>
      <c r="I384" s="10"/>
      <c r="J384" s="39"/>
    </row>
    <row r="385" spans="1:10" x14ac:dyDescent="0.25">
      <c r="A385" s="10"/>
      <c r="B385" s="10"/>
      <c r="C385" s="10"/>
      <c r="D385" s="12"/>
      <c r="E385" s="10"/>
      <c r="F385" s="10"/>
      <c r="G385" s="10"/>
      <c r="H385" s="10"/>
      <c r="I385" s="10"/>
      <c r="J385" s="39"/>
    </row>
    <row r="386" spans="1:10" ht="15.75" customHeight="1" x14ac:dyDescent="0.25">
      <c r="A386" s="10"/>
      <c r="B386" s="10"/>
      <c r="C386" s="10"/>
      <c r="D386" s="12"/>
      <c r="E386" s="10"/>
      <c r="F386" s="10"/>
      <c r="G386" s="10"/>
      <c r="H386" s="10"/>
      <c r="I386" s="10"/>
      <c r="J386" s="39"/>
    </row>
    <row r="387" spans="1:10" x14ac:dyDescent="0.25">
      <c r="A387" s="10"/>
      <c r="B387" s="10"/>
      <c r="C387" s="10"/>
      <c r="D387" s="12"/>
      <c r="E387" s="10"/>
      <c r="F387" s="10"/>
      <c r="G387" s="10"/>
      <c r="H387" s="10"/>
      <c r="I387" s="10"/>
      <c r="J387" s="39"/>
    </row>
    <row r="388" spans="1:10" ht="15.75" customHeight="1" x14ac:dyDescent="0.25">
      <c r="A388" s="10"/>
      <c r="B388" s="10"/>
      <c r="C388" s="10"/>
      <c r="D388" s="12"/>
      <c r="E388" s="10"/>
      <c r="F388" s="10"/>
      <c r="G388" s="10"/>
      <c r="H388" s="10"/>
      <c r="I388" s="10"/>
      <c r="J388" s="39"/>
    </row>
    <row r="389" spans="1:10" x14ac:dyDescent="0.25">
      <c r="A389" s="10"/>
      <c r="B389" s="10"/>
      <c r="C389" s="10"/>
      <c r="D389" s="12"/>
      <c r="E389" s="10"/>
      <c r="F389" s="10"/>
      <c r="G389" s="10"/>
      <c r="H389" s="10"/>
      <c r="I389" s="10"/>
      <c r="J389" s="39"/>
    </row>
    <row r="390" spans="1:10" x14ac:dyDescent="0.25">
      <c r="A390" s="10"/>
      <c r="B390" s="10"/>
      <c r="C390" s="10"/>
      <c r="D390" s="12"/>
      <c r="E390" s="10"/>
      <c r="F390" s="10"/>
      <c r="G390" s="10"/>
      <c r="H390" s="10"/>
      <c r="I390" s="10"/>
      <c r="J390" s="39"/>
    </row>
    <row r="391" spans="1:10" ht="15.75" customHeight="1" x14ac:dyDescent="0.25">
      <c r="A391" s="10"/>
      <c r="B391" s="10"/>
      <c r="C391" s="10"/>
      <c r="D391" s="12"/>
      <c r="E391" s="10"/>
      <c r="F391" s="10"/>
      <c r="G391" s="10"/>
      <c r="H391" s="10"/>
      <c r="I391" s="10"/>
      <c r="J391" s="39"/>
    </row>
    <row r="392" spans="1:10" x14ac:dyDescent="0.25">
      <c r="A392" s="10"/>
      <c r="B392" s="10"/>
      <c r="C392" s="10"/>
      <c r="D392" s="12"/>
      <c r="E392" s="10"/>
      <c r="F392" s="10"/>
      <c r="G392" s="10"/>
      <c r="H392" s="10"/>
      <c r="I392" s="10"/>
      <c r="J392" s="39"/>
    </row>
    <row r="393" spans="1:10" ht="15.75" customHeight="1" x14ac:dyDescent="0.25">
      <c r="A393" s="10"/>
      <c r="B393" s="10"/>
      <c r="C393" s="10"/>
      <c r="D393" s="12"/>
      <c r="E393" s="10"/>
      <c r="F393" s="10"/>
      <c r="G393" s="10"/>
      <c r="H393" s="10"/>
      <c r="I393" s="10"/>
      <c r="J393" s="39"/>
    </row>
    <row r="394" spans="1:10" x14ac:dyDescent="0.25">
      <c r="A394" s="10"/>
      <c r="B394" s="10"/>
      <c r="C394" s="10"/>
      <c r="D394" s="12"/>
      <c r="E394" s="10"/>
      <c r="F394" s="10"/>
      <c r="G394" s="10"/>
      <c r="H394" s="10"/>
      <c r="I394" s="10"/>
      <c r="J394" s="39"/>
    </row>
    <row r="395" spans="1:10" ht="15.75" customHeight="1" x14ac:dyDescent="0.25">
      <c r="A395" s="10"/>
      <c r="B395" s="10"/>
      <c r="C395" s="10"/>
      <c r="D395" s="12"/>
      <c r="E395" s="10"/>
      <c r="F395" s="10"/>
      <c r="G395" s="10"/>
      <c r="H395" s="10"/>
      <c r="I395" s="10"/>
      <c r="J395" s="39"/>
    </row>
    <row r="396" spans="1:10" x14ac:dyDescent="0.25">
      <c r="A396" s="10"/>
      <c r="B396" s="10"/>
      <c r="C396" s="10"/>
      <c r="D396" s="12"/>
      <c r="E396" s="10"/>
      <c r="F396" s="10"/>
      <c r="G396" s="10"/>
      <c r="H396" s="10"/>
      <c r="I396" s="10"/>
      <c r="J396" s="39"/>
    </row>
    <row r="397" spans="1:10" x14ac:dyDescent="0.25">
      <c r="A397" s="10"/>
      <c r="B397" s="10"/>
      <c r="C397" s="10"/>
      <c r="D397" s="12"/>
      <c r="E397" s="10"/>
      <c r="F397" s="10"/>
      <c r="G397" s="10"/>
      <c r="H397" s="10"/>
      <c r="I397" s="10"/>
      <c r="J397" s="39"/>
    </row>
    <row r="398" spans="1:10" x14ac:dyDescent="0.25">
      <c r="A398" s="10"/>
      <c r="B398" s="10"/>
      <c r="C398" s="10"/>
      <c r="D398" s="12"/>
      <c r="E398" s="10"/>
      <c r="F398" s="10"/>
      <c r="G398" s="10"/>
      <c r="H398" s="10"/>
      <c r="I398" s="10"/>
      <c r="J398" s="39"/>
    </row>
    <row r="399" spans="1:10" x14ac:dyDescent="0.25">
      <c r="A399" s="10"/>
      <c r="B399" s="10"/>
      <c r="C399" s="10"/>
      <c r="D399" s="12"/>
      <c r="E399" s="10"/>
      <c r="F399" s="10"/>
      <c r="G399" s="10"/>
      <c r="H399" s="10"/>
      <c r="I399" s="10"/>
      <c r="J399" s="39"/>
    </row>
    <row r="400" spans="1:10" x14ac:dyDescent="0.25">
      <c r="A400" s="10"/>
      <c r="B400" s="10"/>
      <c r="C400" s="10"/>
      <c r="D400" s="12"/>
      <c r="E400" s="10"/>
      <c r="F400" s="10"/>
      <c r="G400" s="10"/>
      <c r="H400" s="10"/>
      <c r="I400" s="10"/>
      <c r="J400" s="39"/>
    </row>
    <row r="401" spans="1:11" ht="15" customHeight="1" x14ac:dyDescent="0.25">
      <c r="A401" s="10"/>
      <c r="B401" s="10"/>
      <c r="C401" s="10"/>
      <c r="D401" s="12"/>
      <c r="E401" s="10"/>
      <c r="F401" s="10"/>
      <c r="G401" s="10"/>
      <c r="H401" s="10"/>
      <c r="I401" s="10"/>
      <c r="J401" s="39"/>
    </row>
    <row r="402" spans="1:11" x14ac:dyDescent="0.25">
      <c r="A402" s="10"/>
      <c r="B402" s="10"/>
      <c r="C402" s="10"/>
      <c r="D402" s="12"/>
      <c r="E402" s="10"/>
      <c r="F402" s="10"/>
      <c r="G402" s="10"/>
      <c r="H402" s="10"/>
      <c r="I402" s="10"/>
      <c r="J402" s="39"/>
    </row>
    <row r="403" spans="1:11" x14ac:dyDescent="0.25">
      <c r="A403" s="10"/>
      <c r="B403" s="10"/>
      <c r="C403" s="10"/>
      <c r="D403" s="12"/>
      <c r="E403" s="10"/>
      <c r="F403" s="10"/>
      <c r="G403" s="10"/>
      <c r="H403" s="10"/>
      <c r="I403" s="10"/>
      <c r="J403" s="39"/>
      <c r="K403" s="35"/>
    </row>
    <row r="404" spans="1:11" ht="24.75" customHeight="1" x14ac:dyDescent="0.25">
      <c r="A404" s="10"/>
      <c r="B404" s="10"/>
      <c r="C404" s="10"/>
      <c r="D404" s="12"/>
      <c r="E404" s="10"/>
      <c r="F404" s="10"/>
      <c r="G404" s="10"/>
      <c r="H404" s="10"/>
      <c r="I404" s="10"/>
      <c r="J404" s="39"/>
    </row>
    <row r="405" spans="1:11" ht="15" customHeight="1" x14ac:dyDescent="0.25">
      <c r="A405" s="10"/>
      <c r="B405" s="10"/>
      <c r="C405" s="10"/>
      <c r="D405" s="12"/>
      <c r="E405" s="10"/>
      <c r="F405" s="10"/>
      <c r="G405" s="10"/>
      <c r="H405" s="10"/>
      <c r="I405" s="10"/>
      <c r="J405" s="39"/>
    </row>
    <row r="406" spans="1:11" x14ac:dyDescent="0.25">
      <c r="A406" s="10"/>
      <c r="B406" s="10"/>
      <c r="C406" s="10"/>
      <c r="D406" s="12"/>
      <c r="E406" s="10"/>
      <c r="F406" s="10"/>
      <c r="G406" s="10"/>
      <c r="H406" s="10"/>
      <c r="I406" s="10"/>
      <c r="J406" s="39"/>
    </row>
    <row r="407" spans="1:11" x14ac:dyDescent="0.25">
      <c r="A407" s="10"/>
      <c r="B407" s="10"/>
      <c r="C407" s="10"/>
      <c r="D407" s="12"/>
      <c r="E407" s="10"/>
      <c r="F407" s="10"/>
      <c r="G407" s="10"/>
      <c r="H407" s="10"/>
      <c r="I407" s="10"/>
      <c r="J407" s="39"/>
      <c r="K407" s="11"/>
    </row>
    <row r="408" spans="1:11" x14ac:dyDescent="0.25">
      <c r="A408" s="10"/>
      <c r="B408" s="10"/>
      <c r="C408" s="10"/>
      <c r="D408" s="12"/>
      <c r="E408" s="10"/>
      <c r="F408" s="10"/>
      <c r="G408" s="10"/>
      <c r="H408" s="10"/>
      <c r="I408" s="10"/>
      <c r="J408" s="39"/>
      <c r="K408" s="11"/>
    </row>
    <row r="409" spans="1:11" x14ac:dyDescent="0.25">
      <c r="A409" s="10"/>
      <c r="B409" s="10"/>
      <c r="C409" s="10"/>
      <c r="D409" s="12"/>
      <c r="E409" s="10"/>
      <c r="F409" s="10"/>
      <c r="G409" s="10"/>
      <c r="H409" s="10"/>
      <c r="I409" s="10"/>
      <c r="J409" s="39"/>
      <c r="K409" s="11"/>
    </row>
    <row r="410" spans="1:11" x14ac:dyDescent="0.25">
      <c r="A410" s="10"/>
      <c r="B410" s="10"/>
      <c r="C410" s="10"/>
      <c r="D410" s="12"/>
      <c r="E410" s="10"/>
      <c r="F410" s="10"/>
      <c r="G410" s="10"/>
      <c r="H410" s="10"/>
      <c r="I410" s="10"/>
      <c r="J410" s="39"/>
      <c r="K410" s="11"/>
    </row>
    <row r="411" spans="1:11" x14ac:dyDescent="0.25">
      <c r="A411" s="10"/>
      <c r="B411" s="10"/>
      <c r="C411" s="10"/>
      <c r="D411" s="12"/>
      <c r="E411" s="10"/>
      <c r="F411" s="10"/>
      <c r="G411" s="10"/>
      <c r="H411" s="10"/>
      <c r="I411" s="10"/>
      <c r="J411" s="39"/>
      <c r="K411" s="11"/>
    </row>
    <row r="412" spans="1:11" x14ac:dyDescent="0.25">
      <c r="A412" s="10"/>
      <c r="B412" s="10"/>
      <c r="C412" s="10"/>
      <c r="D412" s="12"/>
      <c r="E412" s="10"/>
      <c r="F412" s="10"/>
      <c r="G412" s="10"/>
      <c r="H412" s="10"/>
      <c r="I412" s="10"/>
      <c r="J412" s="39"/>
      <c r="K412" s="11"/>
    </row>
    <row r="413" spans="1:11" x14ac:dyDescent="0.25">
      <c r="A413" s="10"/>
      <c r="B413" s="10"/>
      <c r="C413" s="10"/>
      <c r="D413" s="12"/>
      <c r="E413" s="10"/>
      <c r="F413" s="10"/>
      <c r="G413" s="10"/>
      <c r="H413" s="10"/>
      <c r="I413" s="10"/>
      <c r="J413" s="39"/>
      <c r="K413" s="11"/>
    </row>
    <row r="414" spans="1:11" x14ac:dyDescent="0.25">
      <c r="A414" s="10"/>
      <c r="B414" s="10"/>
      <c r="C414" s="10"/>
      <c r="D414" s="12"/>
      <c r="E414" s="10"/>
      <c r="F414" s="10"/>
      <c r="G414" s="10"/>
      <c r="H414" s="10"/>
      <c r="I414" s="10"/>
      <c r="J414" s="39"/>
      <c r="K414" s="11"/>
    </row>
    <row r="415" spans="1:11" x14ac:dyDescent="0.25">
      <c r="A415" s="10"/>
      <c r="B415" s="10"/>
      <c r="C415" s="10"/>
      <c r="D415" s="12"/>
      <c r="E415" s="10"/>
      <c r="F415" s="10"/>
      <c r="G415" s="10"/>
      <c r="H415" s="10"/>
      <c r="I415" s="10"/>
      <c r="J415" s="39"/>
      <c r="K415" s="11"/>
    </row>
    <row r="416" spans="1:11" x14ac:dyDescent="0.25">
      <c r="A416" s="10"/>
      <c r="B416" s="10"/>
      <c r="C416" s="10"/>
      <c r="D416" s="12"/>
      <c r="E416" s="10"/>
      <c r="F416" s="10"/>
      <c r="G416" s="10"/>
      <c r="H416" s="10"/>
      <c r="I416" s="10"/>
      <c r="J416" s="39"/>
      <c r="K416" s="11"/>
    </row>
    <row r="417" spans="1:11" x14ac:dyDescent="0.25">
      <c r="A417" s="10"/>
      <c r="B417" s="10"/>
      <c r="C417" s="10"/>
      <c r="D417" s="12"/>
      <c r="E417" s="10"/>
      <c r="F417" s="10"/>
      <c r="G417" s="10"/>
      <c r="H417" s="10"/>
      <c r="I417" s="10"/>
      <c r="J417" s="39"/>
      <c r="K417" s="11"/>
    </row>
    <row r="418" spans="1:11" x14ac:dyDescent="0.25">
      <c r="A418" s="10"/>
      <c r="B418" s="10"/>
      <c r="C418" s="10"/>
      <c r="D418" s="12"/>
      <c r="E418" s="10"/>
      <c r="F418" s="10"/>
      <c r="G418" s="10"/>
      <c r="H418" s="10"/>
      <c r="I418" s="10"/>
      <c r="J418" s="39"/>
      <c r="K418" s="11"/>
    </row>
    <row r="419" spans="1:11" x14ac:dyDescent="0.25">
      <c r="A419" s="10"/>
      <c r="B419" s="10"/>
      <c r="C419" s="10"/>
      <c r="D419" s="12"/>
      <c r="E419" s="10"/>
      <c r="F419" s="10"/>
      <c r="G419" s="10"/>
      <c r="H419" s="10"/>
      <c r="I419" s="10"/>
      <c r="J419" s="39"/>
      <c r="K419" s="11"/>
    </row>
    <row r="420" spans="1:11" x14ac:dyDescent="0.25">
      <c r="A420" s="10"/>
      <c r="B420" s="10"/>
      <c r="C420" s="10"/>
      <c r="D420" s="12"/>
      <c r="E420" s="10"/>
      <c r="F420" s="10"/>
      <c r="G420" s="10"/>
      <c r="H420" s="10"/>
      <c r="I420" s="10"/>
      <c r="J420" s="39"/>
      <c r="K420" s="11"/>
    </row>
    <row r="421" spans="1:11" x14ac:dyDescent="0.25">
      <c r="A421" s="10"/>
      <c r="B421" s="10"/>
      <c r="C421" s="10"/>
      <c r="D421" s="12"/>
      <c r="E421" s="10"/>
      <c r="F421" s="10"/>
      <c r="G421" s="10"/>
      <c r="H421" s="10"/>
      <c r="I421" s="10"/>
      <c r="J421" s="39"/>
      <c r="K421" s="11"/>
    </row>
    <row r="422" spans="1:11" x14ac:dyDescent="0.25">
      <c r="A422" s="10"/>
      <c r="B422" s="10"/>
      <c r="C422" s="10"/>
      <c r="D422" s="12"/>
      <c r="E422" s="10"/>
      <c r="F422" s="10"/>
      <c r="G422" s="10"/>
      <c r="H422" s="10"/>
      <c r="I422" s="10"/>
      <c r="J422" s="39"/>
      <c r="K422" s="11"/>
    </row>
    <row r="423" spans="1:11" x14ac:dyDescent="0.25">
      <c r="A423" s="10"/>
      <c r="B423" s="10"/>
      <c r="C423" s="10"/>
      <c r="D423" s="12"/>
      <c r="E423" s="10"/>
      <c r="F423" s="10"/>
      <c r="G423" s="10"/>
      <c r="H423" s="10"/>
      <c r="I423" s="10"/>
      <c r="J423" s="39"/>
      <c r="K423" s="11"/>
    </row>
    <row r="424" spans="1:11" x14ac:dyDescent="0.25">
      <c r="A424" s="10"/>
      <c r="B424" s="10"/>
      <c r="C424" s="10"/>
      <c r="D424" s="12"/>
      <c r="E424" s="10"/>
      <c r="F424" s="10"/>
      <c r="G424" s="10"/>
      <c r="H424" s="10"/>
      <c r="I424" s="10"/>
      <c r="J424" s="39"/>
      <c r="K424" s="11"/>
    </row>
    <row r="425" spans="1:11" x14ac:dyDescent="0.25">
      <c r="A425" s="10"/>
      <c r="B425" s="10"/>
      <c r="C425" s="10"/>
      <c r="D425" s="12"/>
      <c r="E425" s="10"/>
      <c r="F425" s="10"/>
      <c r="G425" s="10"/>
      <c r="H425" s="10"/>
      <c r="I425" s="10"/>
      <c r="J425" s="39"/>
      <c r="K425" s="11"/>
    </row>
    <row r="426" spans="1:11" x14ac:dyDescent="0.25">
      <c r="A426" s="10"/>
      <c r="B426" s="10"/>
      <c r="C426" s="10"/>
      <c r="D426" s="12"/>
      <c r="E426" s="10"/>
      <c r="F426" s="10"/>
      <c r="G426" s="10"/>
      <c r="H426" s="10"/>
      <c r="I426" s="10"/>
      <c r="J426" s="39"/>
      <c r="K426" s="11"/>
    </row>
    <row r="427" spans="1:11" x14ac:dyDescent="0.25">
      <c r="A427" s="10"/>
      <c r="B427" s="10"/>
      <c r="C427" s="10"/>
      <c r="D427" s="12"/>
      <c r="E427" s="10"/>
      <c r="F427" s="10"/>
      <c r="G427" s="10"/>
      <c r="H427" s="10"/>
      <c r="I427" s="10"/>
      <c r="J427" s="39"/>
      <c r="K427" s="11"/>
    </row>
    <row r="428" spans="1:11" x14ac:dyDescent="0.25">
      <c r="A428" s="10"/>
      <c r="B428" s="10"/>
      <c r="C428" s="10"/>
      <c r="D428" s="12"/>
      <c r="E428" s="10"/>
      <c r="F428" s="10"/>
      <c r="G428" s="10"/>
      <c r="H428" s="10"/>
      <c r="I428" s="10"/>
      <c r="J428" s="39"/>
      <c r="K428" s="11"/>
    </row>
    <row r="429" spans="1:11" x14ac:dyDescent="0.25">
      <c r="A429" s="10"/>
      <c r="B429" s="10"/>
      <c r="C429" s="10"/>
      <c r="D429" s="12"/>
      <c r="E429" s="10"/>
      <c r="F429" s="10"/>
      <c r="G429" s="10"/>
      <c r="H429" s="10"/>
      <c r="I429" s="10"/>
      <c r="J429" s="39"/>
      <c r="K429" s="11"/>
    </row>
    <row r="430" spans="1:11" x14ac:dyDescent="0.25">
      <c r="A430" s="10"/>
      <c r="B430" s="10"/>
      <c r="C430" s="10"/>
      <c r="D430" s="12"/>
      <c r="E430" s="10"/>
      <c r="F430" s="10"/>
      <c r="G430" s="10"/>
      <c r="H430" s="10"/>
      <c r="I430" s="10"/>
      <c r="J430" s="39"/>
      <c r="K430" s="11"/>
    </row>
    <row r="431" spans="1:11" x14ac:dyDescent="0.25">
      <c r="A431" s="10"/>
      <c r="B431" s="10"/>
      <c r="C431" s="10"/>
      <c r="D431" s="12"/>
      <c r="E431" s="10"/>
      <c r="F431" s="10"/>
      <c r="G431" s="10"/>
      <c r="H431" s="10"/>
      <c r="I431" s="10"/>
      <c r="J431" s="39"/>
      <c r="K431" s="11"/>
    </row>
    <row r="432" spans="1:11" x14ac:dyDescent="0.25">
      <c r="A432" s="10"/>
      <c r="B432" s="10"/>
      <c r="C432" s="10"/>
      <c r="D432" s="12"/>
      <c r="E432" s="10"/>
      <c r="F432" s="10"/>
      <c r="G432" s="10"/>
      <c r="H432" s="10"/>
      <c r="I432" s="10"/>
      <c r="J432" s="39"/>
      <c r="K432" s="11"/>
    </row>
    <row r="433" spans="1:11" x14ac:dyDescent="0.25">
      <c r="A433" s="10"/>
      <c r="B433" s="10"/>
      <c r="C433" s="10"/>
      <c r="D433" s="12"/>
      <c r="E433" s="10"/>
      <c r="F433" s="10"/>
      <c r="G433" s="10"/>
      <c r="H433" s="10"/>
      <c r="I433" s="10"/>
      <c r="J433" s="39"/>
      <c r="K433" s="11"/>
    </row>
    <row r="434" spans="1:11" x14ac:dyDescent="0.25">
      <c r="A434" s="10"/>
      <c r="B434" s="10"/>
      <c r="C434" s="10"/>
      <c r="D434" s="12"/>
      <c r="E434" s="10"/>
      <c r="F434" s="10"/>
      <c r="G434" s="10"/>
      <c r="H434" s="10"/>
      <c r="I434" s="10"/>
      <c r="J434" s="39"/>
      <c r="K434" s="11"/>
    </row>
    <row r="435" spans="1:11" x14ac:dyDescent="0.25">
      <c r="A435" s="10"/>
      <c r="B435" s="10"/>
      <c r="C435" s="10"/>
      <c r="D435" s="12"/>
      <c r="E435" s="10"/>
      <c r="F435" s="10"/>
      <c r="G435" s="10"/>
      <c r="H435" s="10"/>
      <c r="I435" s="10"/>
      <c r="J435" s="39"/>
      <c r="K435" s="11"/>
    </row>
    <row r="436" spans="1:11" x14ac:dyDescent="0.25">
      <c r="A436" s="10"/>
      <c r="B436" s="10"/>
      <c r="C436" s="10"/>
      <c r="D436" s="12"/>
      <c r="E436" s="10"/>
      <c r="F436" s="10"/>
      <c r="G436" s="10"/>
      <c r="H436" s="10"/>
      <c r="I436" s="10"/>
      <c r="J436" s="39"/>
      <c r="K436" s="11"/>
    </row>
    <row r="437" spans="1:11" x14ac:dyDescent="0.25">
      <c r="A437" s="10"/>
      <c r="B437" s="10"/>
      <c r="C437" s="10"/>
      <c r="D437" s="12"/>
      <c r="E437" s="10"/>
      <c r="F437" s="10"/>
      <c r="G437" s="10"/>
      <c r="H437" s="10"/>
      <c r="I437" s="10"/>
      <c r="J437" s="39"/>
      <c r="K437" s="11"/>
    </row>
    <row r="438" spans="1:11" x14ac:dyDescent="0.25">
      <c r="A438" s="10"/>
      <c r="B438" s="10"/>
      <c r="C438" s="10"/>
      <c r="D438" s="12"/>
      <c r="E438" s="10"/>
      <c r="F438" s="10"/>
      <c r="G438" s="10"/>
      <c r="H438" s="10"/>
      <c r="I438" s="10"/>
      <c r="J438" s="39"/>
      <c r="K438" s="11"/>
    </row>
    <row r="439" spans="1:11" x14ac:dyDescent="0.25">
      <c r="A439" s="10"/>
      <c r="B439" s="10"/>
      <c r="C439" s="10"/>
      <c r="D439" s="12"/>
      <c r="E439" s="10"/>
      <c r="F439" s="10"/>
      <c r="G439" s="10"/>
      <c r="H439" s="10"/>
      <c r="I439" s="10"/>
      <c r="J439" s="39"/>
      <c r="K439" s="11"/>
    </row>
    <row r="440" spans="1:11" x14ac:dyDescent="0.25">
      <c r="A440" s="10"/>
      <c r="B440" s="10"/>
      <c r="C440" s="10"/>
      <c r="D440" s="12"/>
      <c r="E440" s="10"/>
      <c r="F440" s="10"/>
      <c r="G440" s="10"/>
      <c r="H440" s="10"/>
      <c r="I440" s="10"/>
      <c r="J440" s="39"/>
      <c r="K440" s="11"/>
    </row>
    <row r="441" spans="1:11" x14ac:dyDescent="0.25">
      <c r="A441" s="10"/>
      <c r="B441" s="10"/>
      <c r="C441" s="10"/>
      <c r="D441" s="12"/>
      <c r="E441" s="10"/>
      <c r="F441" s="10"/>
      <c r="G441" s="10"/>
      <c r="H441" s="10"/>
      <c r="I441" s="10"/>
      <c r="J441" s="39"/>
      <c r="K441" s="11"/>
    </row>
    <row r="442" spans="1:11" x14ac:dyDescent="0.25">
      <c r="A442" s="10"/>
      <c r="B442" s="10"/>
      <c r="C442" s="10"/>
      <c r="D442" s="12"/>
      <c r="E442" s="10"/>
      <c r="F442" s="10"/>
      <c r="G442" s="10"/>
      <c r="H442" s="10"/>
      <c r="I442" s="10"/>
      <c r="J442" s="39"/>
      <c r="K442" s="11"/>
    </row>
    <row r="443" spans="1:11" x14ac:dyDescent="0.25">
      <c r="A443" s="10"/>
      <c r="B443" s="10"/>
      <c r="C443" s="10"/>
      <c r="D443" s="12"/>
      <c r="E443" s="10"/>
      <c r="F443" s="10"/>
      <c r="G443" s="10"/>
      <c r="H443" s="10"/>
      <c r="I443" s="10"/>
      <c r="J443" s="39"/>
      <c r="K443" s="11"/>
    </row>
    <row r="444" spans="1:11" x14ac:dyDescent="0.25">
      <c r="A444" s="10"/>
      <c r="B444" s="10"/>
      <c r="C444" s="10"/>
      <c r="D444" s="12"/>
      <c r="E444" s="10"/>
      <c r="F444" s="10"/>
      <c r="G444" s="10"/>
      <c r="H444" s="10"/>
      <c r="I444" s="10"/>
      <c r="J444" s="39"/>
      <c r="K444" s="11"/>
    </row>
    <row r="445" spans="1:11" x14ac:dyDescent="0.25">
      <c r="A445" s="10"/>
      <c r="B445" s="10"/>
      <c r="C445" s="10"/>
      <c r="D445" s="12"/>
      <c r="E445" s="10"/>
      <c r="F445" s="10"/>
      <c r="G445" s="10"/>
      <c r="H445" s="10"/>
      <c r="I445" s="10"/>
      <c r="J445" s="39"/>
      <c r="K445" s="11"/>
    </row>
    <row r="446" spans="1:11" x14ac:dyDescent="0.25">
      <c r="A446" s="10"/>
      <c r="B446" s="10"/>
      <c r="C446" s="10"/>
      <c r="D446" s="12"/>
      <c r="E446" s="10"/>
      <c r="F446" s="10"/>
      <c r="G446" s="10"/>
      <c r="H446" s="10"/>
      <c r="I446" s="10"/>
      <c r="J446" s="39"/>
      <c r="K446" s="11"/>
    </row>
    <row r="447" spans="1:11" x14ac:dyDescent="0.25">
      <c r="A447" s="10"/>
      <c r="B447" s="10"/>
      <c r="C447" s="10"/>
      <c r="D447" s="12"/>
      <c r="E447" s="10"/>
      <c r="F447" s="10"/>
      <c r="G447" s="10"/>
      <c r="H447" s="10"/>
      <c r="I447" s="10"/>
      <c r="J447" s="39"/>
      <c r="K447" s="11"/>
    </row>
    <row r="448" spans="1:11" x14ac:dyDescent="0.25">
      <c r="A448" s="10"/>
      <c r="B448" s="10"/>
      <c r="C448" s="10"/>
      <c r="D448" s="12"/>
      <c r="E448" s="10"/>
      <c r="F448" s="10"/>
      <c r="G448" s="10"/>
      <c r="H448" s="10"/>
      <c r="I448" s="10"/>
      <c r="J448" s="39"/>
      <c r="K448" s="11"/>
    </row>
    <row r="449" spans="1:11" x14ac:dyDescent="0.25">
      <c r="A449" s="10"/>
      <c r="B449" s="10"/>
      <c r="C449" s="10"/>
      <c r="D449" s="12"/>
      <c r="E449" s="10"/>
      <c r="F449" s="10"/>
      <c r="G449" s="10"/>
      <c r="H449" s="10"/>
      <c r="I449" s="10"/>
      <c r="J449" s="39"/>
      <c r="K449" s="11"/>
    </row>
    <row r="450" spans="1:11" x14ac:dyDescent="0.25">
      <c r="A450" s="10"/>
      <c r="B450" s="10"/>
      <c r="C450" s="10"/>
      <c r="D450" s="12"/>
      <c r="E450" s="10"/>
      <c r="F450" s="10"/>
      <c r="G450" s="10"/>
      <c r="H450" s="10"/>
      <c r="I450" s="10"/>
      <c r="J450" s="39"/>
      <c r="K450" s="11"/>
    </row>
    <row r="451" spans="1:11" x14ac:dyDescent="0.25">
      <c r="A451" s="10"/>
      <c r="B451" s="10"/>
      <c r="C451" s="10"/>
      <c r="D451" s="12"/>
      <c r="E451" s="10"/>
      <c r="F451" s="10"/>
      <c r="G451" s="10"/>
      <c r="H451" s="10"/>
      <c r="I451" s="10"/>
      <c r="J451" s="39"/>
      <c r="K451" s="11"/>
    </row>
    <row r="452" spans="1:11" x14ac:dyDescent="0.25">
      <c r="A452" s="10"/>
      <c r="B452" s="10"/>
      <c r="C452" s="10"/>
      <c r="D452" s="12"/>
      <c r="E452" s="10"/>
      <c r="F452" s="10"/>
      <c r="G452" s="10"/>
      <c r="H452" s="10"/>
      <c r="I452" s="10"/>
      <c r="J452" s="39"/>
      <c r="K452" s="11"/>
    </row>
    <row r="453" spans="1:11" x14ac:dyDescent="0.25">
      <c r="A453" s="10"/>
      <c r="B453" s="10"/>
      <c r="C453" s="10"/>
      <c r="D453" s="12"/>
      <c r="E453" s="10"/>
      <c r="F453" s="10"/>
      <c r="G453" s="10"/>
      <c r="H453" s="10"/>
      <c r="I453" s="10"/>
      <c r="J453" s="39"/>
      <c r="K453" s="11"/>
    </row>
    <row r="454" spans="1:11" x14ac:dyDescent="0.25">
      <c r="A454" s="10"/>
      <c r="B454" s="10"/>
      <c r="C454" s="10"/>
      <c r="D454" s="12"/>
      <c r="E454" s="10"/>
      <c r="F454" s="10"/>
      <c r="G454" s="10"/>
      <c r="H454" s="10"/>
      <c r="I454" s="10"/>
      <c r="J454" s="39"/>
      <c r="K454" s="11"/>
    </row>
    <row r="455" spans="1:11" x14ac:dyDescent="0.25">
      <c r="A455" s="10"/>
      <c r="B455" s="10"/>
      <c r="C455" s="10"/>
      <c r="D455" s="12"/>
      <c r="E455" s="10"/>
      <c r="F455" s="10"/>
      <c r="G455" s="10"/>
      <c r="H455" s="10"/>
      <c r="I455" s="10"/>
      <c r="J455" s="39"/>
      <c r="K455" s="11"/>
    </row>
    <row r="456" spans="1:11" x14ac:dyDescent="0.25">
      <c r="A456" s="10"/>
      <c r="B456" s="10"/>
      <c r="C456" s="10"/>
      <c r="D456" s="12"/>
      <c r="E456" s="10"/>
      <c r="F456" s="10"/>
      <c r="G456" s="10"/>
      <c r="H456" s="10"/>
      <c r="I456" s="10"/>
      <c r="J456" s="39"/>
      <c r="K456" s="11"/>
    </row>
    <row r="457" spans="1:11" x14ac:dyDescent="0.25">
      <c r="A457" s="10"/>
      <c r="B457" s="10"/>
      <c r="C457" s="10"/>
      <c r="D457" s="12"/>
      <c r="E457" s="10"/>
      <c r="F457" s="10"/>
      <c r="G457" s="10"/>
      <c r="H457" s="10"/>
      <c r="I457" s="10"/>
      <c r="J457" s="39"/>
      <c r="K457" s="11"/>
    </row>
    <row r="458" spans="1:11" x14ac:dyDescent="0.25">
      <c r="A458" s="10"/>
      <c r="B458" s="10"/>
      <c r="C458" s="10"/>
      <c r="D458" s="12"/>
      <c r="E458" s="10"/>
      <c r="F458" s="10"/>
      <c r="G458" s="10"/>
      <c r="H458" s="10"/>
      <c r="I458" s="10"/>
      <c r="J458" s="39"/>
      <c r="K458" s="11"/>
    </row>
    <row r="459" spans="1:11" x14ac:dyDescent="0.25">
      <c r="A459" s="10"/>
      <c r="B459" s="10"/>
      <c r="C459" s="10"/>
      <c r="D459" s="12"/>
      <c r="E459" s="10"/>
      <c r="F459" s="10"/>
      <c r="G459" s="10"/>
      <c r="H459" s="10"/>
      <c r="I459" s="10"/>
      <c r="J459" s="39"/>
      <c r="K459" s="11"/>
    </row>
    <row r="460" spans="1:11" x14ac:dyDescent="0.25">
      <c r="A460" s="10"/>
      <c r="B460" s="10"/>
      <c r="C460" s="10"/>
      <c r="D460" s="12"/>
      <c r="E460" s="10"/>
      <c r="F460" s="10"/>
      <c r="G460" s="10"/>
      <c r="H460" s="10"/>
      <c r="I460" s="10"/>
      <c r="J460" s="39"/>
      <c r="K460" s="11"/>
    </row>
    <row r="461" spans="1:11" x14ac:dyDescent="0.25">
      <c r="A461" s="10"/>
      <c r="B461" s="10"/>
      <c r="C461" s="10"/>
      <c r="D461" s="12"/>
      <c r="E461" s="10"/>
      <c r="F461" s="10"/>
      <c r="G461" s="10"/>
      <c r="H461" s="10"/>
      <c r="I461" s="10"/>
      <c r="J461" s="39"/>
      <c r="K461" s="11"/>
    </row>
    <row r="462" spans="1:11" x14ac:dyDescent="0.25">
      <c r="A462" s="10"/>
      <c r="B462" s="10"/>
      <c r="C462" s="10"/>
      <c r="D462" s="12"/>
      <c r="E462" s="10"/>
      <c r="F462" s="10"/>
      <c r="G462" s="10"/>
      <c r="H462" s="10"/>
      <c r="I462" s="10"/>
      <c r="J462" s="39"/>
      <c r="K462" s="11"/>
    </row>
    <row r="463" spans="1:11" x14ac:dyDescent="0.25">
      <c r="A463" s="10"/>
      <c r="B463" s="10"/>
      <c r="C463" s="10"/>
      <c r="D463" s="12"/>
      <c r="E463" s="10"/>
      <c r="F463" s="10"/>
      <c r="G463" s="10"/>
      <c r="H463" s="10"/>
      <c r="I463" s="10"/>
      <c r="J463" s="39"/>
      <c r="K463" s="11"/>
    </row>
    <row r="464" spans="1:11" x14ac:dyDescent="0.25">
      <c r="A464" s="10"/>
      <c r="B464" s="10"/>
      <c r="C464" s="10"/>
      <c r="D464" s="12"/>
      <c r="E464" s="10"/>
      <c r="F464" s="10"/>
      <c r="G464" s="10"/>
      <c r="H464" s="10"/>
      <c r="I464" s="10"/>
      <c r="J464" s="39"/>
      <c r="K464" s="11"/>
    </row>
    <row r="465" spans="1:11" x14ac:dyDescent="0.25">
      <c r="A465" s="10"/>
      <c r="B465" s="10"/>
      <c r="C465" s="10"/>
      <c r="D465" s="12"/>
      <c r="E465" s="10"/>
      <c r="F465" s="10"/>
      <c r="G465" s="10"/>
      <c r="H465" s="10"/>
      <c r="I465" s="10"/>
      <c r="J465" s="39"/>
      <c r="K465" s="11"/>
    </row>
    <row r="466" spans="1:11" x14ac:dyDescent="0.25">
      <c r="A466" s="10"/>
      <c r="B466" s="10"/>
      <c r="C466" s="10"/>
      <c r="D466" s="12"/>
      <c r="E466" s="10"/>
      <c r="F466" s="10"/>
      <c r="G466" s="10"/>
      <c r="H466" s="10"/>
      <c r="I466" s="10"/>
      <c r="J466" s="39"/>
      <c r="K466" s="11"/>
    </row>
    <row r="467" spans="1:11" x14ac:dyDescent="0.25">
      <c r="A467" s="10"/>
      <c r="B467" s="10"/>
      <c r="C467" s="10"/>
      <c r="D467" s="12"/>
      <c r="E467" s="10"/>
      <c r="F467" s="10"/>
      <c r="G467" s="10"/>
      <c r="H467" s="10"/>
      <c r="I467" s="10"/>
      <c r="J467" s="39"/>
      <c r="K467" s="11"/>
    </row>
    <row r="468" spans="1:11" x14ac:dyDescent="0.25">
      <c r="A468" s="10"/>
      <c r="B468" s="10"/>
      <c r="C468" s="10"/>
      <c r="D468" s="12"/>
      <c r="E468" s="10"/>
      <c r="F468" s="10"/>
      <c r="G468" s="10"/>
      <c r="H468" s="10"/>
      <c r="I468" s="10"/>
      <c r="J468" s="39"/>
      <c r="K468" s="11"/>
    </row>
    <row r="469" spans="1:11" x14ac:dyDescent="0.25">
      <c r="A469" s="10"/>
      <c r="B469" s="10"/>
      <c r="C469" s="10"/>
      <c r="D469" s="12"/>
      <c r="E469" s="10"/>
      <c r="F469" s="10"/>
      <c r="G469" s="10"/>
      <c r="H469" s="10"/>
      <c r="I469" s="10"/>
      <c r="J469" s="39"/>
      <c r="K469" s="11"/>
    </row>
    <row r="470" spans="1:11" x14ac:dyDescent="0.25">
      <c r="A470" s="10"/>
      <c r="B470" s="10"/>
      <c r="C470" s="10"/>
      <c r="D470" s="12"/>
      <c r="E470" s="10"/>
      <c r="F470" s="10"/>
      <c r="G470" s="10"/>
      <c r="H470" s="10"/>
      <c r="I470" s="10"/>
      <c r="J470" s="39"/>
      <c r="K470" s="11"/>
    </row>
    <row r="471" spans="1:11" x14ac:dyDescent="0.25">
      <c r="A471" s="10"/>
      <c r="B471" s="10"/>
      <c r="C471" s="10"/>
      <c r="D471" s="12"/>
      <c r="E471" s="10"/>
      <c r="F471" s="10"/>
      <c r="G471" s="10"/>
      <c r="H471" s="10"/>
      <c r="I471" s="10"/>
      <c r="J471" s="39"/>
      <c r="K471" s="11"/>
    </row>
    <row r="472" spans="1:11" x14ac:dyDescent="0.25">
      <c r="A472" s="10"/>
      <c r="B472" s="10"/>
      <c r="C472" s="10"/>
      <c r="D472" s="12"/>
      <c r="E472" s="10"/>
      <c r="F472" s="10"/>
      <c r="G472" s="10"/>
      <c r="H472" s="10"/>
      <c r="I472" s="10"/>
      <c r="J472" s="39"/>
      <c r="K472" s="11"/>
    </row>
    <row r="473" spans="1:11" x14ac:dyDescent="0.25">
      <c r="A473" s="10"/>
      <c r="B473" s="10"/>
      <c r="C473" s="10"/>
      <c r="D473" s="12"/>
      <c r="E473" s="10"/>
      <c r="F473" s="10"/>
      <c r="G473" s="10"/>
      <c r="H473" s="10"/>
      <c r="I473" s="10"/>
      <c r="J473" s="39"/>
      <c r="K473" s="11"/>
    </row>
    <row r="474" spans="1:11" x14ac:dyDescent="0.25">
      <c r="A474" s="10"/>
      <c r="B474" s="10"/>
      <c r="C474" s="10"/>
      <c r="D474" s="12"/>
      <c r="E474" s="10"/>
      <c r="F474" s="10"/>
      <c r="G474" s="10"/>
      <c r="H474" s="10"/>
      <c r="I474" s="10"/>
      <c r="J474" s="39"/>
      <c r="K474" s="11"/>
    </row>
    <row r="475" spans="1:11" x14ac:dyDescent="0.25">
      <c r="A475" s="10"/>
      <c r="B475" s="10"/>
      <c r="C475" s="10"/>
      <c r="D475" s="12"/>
      <c r="E475" s="10"/>
      <c r="F475" s="10"/>
      <c r="G475" s="10"/>
      <c r="H475" s="10"/>
      <c r="I475" s="10"/>
      <c r="J475" s="39"/>
      <c r="K475" s="11"/>
    </row>
    <row r="476" spans="1:11" x14ac:dyDescent="0.25">
      <c r="A476" s="10"/>
      <c r="B476" s="10"/>
      <c r="C476" s="10"/>
      <c r="D476" s="12"/>
      <c r="E476" s="10"/>
      <c r="F476" s="10"/>
      <c r="G476" s="10"/>
      <c r="H476" s="10"/>
      <c r="I476" s="10"/>
      <c r="J476" s="39"/>
      <c r="K476" s="11"/>
    </row>
    <row r="477" spans="1:11" x14ac:dyDescent="0.25">
      <c r="A477" s="10"/>
      <c r="B477" s="10"/>
      <c r="C477" s="10"/>
      <c r="D477" s="12"/>
      <c r="E477" s="10"/>
      <c r="F477" s="10"/>
      <c r="G477" s="10"/>
      <c r="H477" s="10"/>
      <c r="I477" s="10"/>
      <c r="J477" s="39"/>
      <c r="K477" s="11"/>
    </row>
    <row r="478" spans="1:11" x14ac:dyDescent="0.25">
      <c r="A478" s="10"/>
      <c r="B478" s="10"/>
      <c r="C478" s="10"/>
      <c r="D478" s="12"/>
      <c r="E478" s="10"/>
      <c r="F478" s="10"/>
      <c r="G478" s="10"/>
      <c r="H478" s="10"/>
      <c r="I478" s="10"/>
      <c r="J478" s="39"/>
      <c r="K478" s="11"/>
    </row>
    <row r="479" spans="1:11" x14ac:dyDescent="0.25">
      <c r="A479" s="10"/>
      <c r="B479" s="10"/>
      <c r="C479" s="10"/>
      <c r="D479" s="12"/>
      <c r="E479" s="10"/>
      <c r="F479" s="10"/>
      <c r="G479" s="10"/>
      <c r="H479" s="10"/>
      <c r="I479" s="10"/>
      <c r="J479" s="39"/>
      <c r="K479" s="11"/>
    </row>
    <row r="480" spans="1:11" x14ac:dyDescent="0.25">
      <c r="A480" s="10"/>
      <c r="B480" s="10"/>
      <c r="C480" s="10"/>
      <c r="D480" s="12"/>
      <c r="E480" s="10"/>
      <c r="F480" s="10"/>
      <c r="G480" s="10"/>
      <c r="H480" s="10"/>
      <c r="I480" s="10"/>
      <c r="J480" s="39"/>
      <c r="K480" s="11"/>
    </row>
    <row r="481" spans="1:11" x14ac:dyDescent="0.25">
      <c r="A481" s="10"/>
      <c r="B481" s="10"/>
      <c r="C481" s="10"/>
      <c r="D481" s="12"/>
      <c r="E481" s="10"/>
      <c r="F481" s="10"/>
      <c r="G481" s="10"/>
      <c r="H481" s="10"/>
      <c r="I481" s="10"/>
      <c r="J481" s="39"/>
      <c r="K481" s="11"/>
    </row>
    <row r="482" spans="1:11" x14ac:dyDescent="0.25">
      <c r="A482" s="10"/>
      <c r="B482" s="10"/>
      <c r="C482" s="10"/>
      <c r="D482" s="12"/>
      <c r="E482" s="10"/>
      <c r="F482" s="10"/>
      <c r="G482" s="10"/>
      <c r="H482" s="10"/>
      <c r="I482" s="10"/>
      <c r="J482" s="39"/>
      <c r="K482" s="11"/>
    </row>
    <row r="483" spans="1:11" x14ac:dyDescent="0.25">
      <c r="A483" s="10"/>
      <c r="B483" s="10"/>
      <c r="C483" s="10"/>
      <c r="D483" s="12"/>
      <c r="E483" s="10"/>
      <c r="F483" s="10"/>
      <c r="G483" s="10"/>
      <c r="H483" s="10"/>
      <c r="I483" s="10"/>
      <c r="J483" s="39"/>
      <c r="K483" s="11"/>
    </row>
    <row r="484" spans="1:11" x14ac:dyDescent="0.25">
      <c r="A484" s="10"/>
      <c r="B484" s="10"/>
      <c r="C484" s="10"/>
      <c r="D484" s="12"/>
      <c r="E484" s="10"/>
      <c r="F484" s="10"/>
      <c r="G484" s="10"/>
      <c r="H484" s="10"/>
      <c r="I484" s="10"/>
      <c r="J484" s="39"/>
      <c r="K484" s="11"/>
    </row>
    <row r="485" spans="1:11" x14ac:dyDescent="0.25">
      <c r="A485" s="10"/>
      <c r="B485" s="10"/>
      <c r="C485" s="10"/>
      <c r="D485" s="12"/>
      <c r="E485" s="10"/>
      <c r="F485" s="10"/>
      <c r="G485" s="10"/>
      <c r="H485" s="10"/>
      <c r="I485" s="10"/>
      <c r="J485" s="39"/>
      <c r="K485" s="11"/>
    </row>
    <row r="486" spans="1:11" x14ac:dyDescent="0.25">
      <c r="A486" s="10"/>
      <c r="B486" s="10"/>
      <c r="C486" s="10"/>
      <c r="D486" s="12"/>
      <c r="E486" s="10"/>
      <c r="F486" s="10"/>
      <c r="G486" s="10"/>
      <c r="H486" s="10"/>
      <c r="I486" s="10"/>
      <c r="J486" s="39"/>
      <c r="K486" s="11"/>
    </row>
    <row r="487" spans="1:11" x14ac:dyDescent="0.25">
      <c r="A487" s="10"/>
      <c r="B487" s="10"/>
      <c r="C487" s="10"/>
      <c r="D487" s="12"/>
      <c r="E487" s="10"/>
      <c r="F487" s="10"/>
      <c r="G487" s="10"/>
      <c r="H487" s="10"/>
      <c r="I487" s="10"/>
      <c r="J487" s="39"/>
      <c r="K487" s="11"/>
    </row>
    <row r="488" spans="1:11" x14ac:dyDescent="0.25">
      <c r="A488" s="10"/>
      <c r="B488" s="10"/>
      <c r="C488" s="10"/>
      <c r="D488" s="12"/>
      <c r="E488" s="10"/>
      <c r="F488" s="10"/>
      <c r="G488" s="10"/>
      <c r="H488" s="10"/>
      <c r="I488" s="10"/>
      <c r="J488" s="39"/>
      <c r="K488" s="11"/>
    </row>
    <row r="489" spans="1:11" x14ac:dyDescent="0.25">
      <c r="A489" s="10"/>
      <c r="B489" s="10"/>
      <c r="C489" s="10"/>
      <c r="D489" s="12"/>
      <c r="E489" s="10"/>
      <c r="F489" s="10"/>
      <c r="G489" s="10"/>
      <c r="H489" s="10"/>
      <c r="I489" s="10"/>
      <c r="J489" s="39"/>
      <c r="K489" s="11"/>
    </row>
    <row r="490" spans="1:11" x14ac:dyDescent="0.25">
      <c r="A490" s="10"/>
      <c r="B490" s="10"/>
      <c r="C490" s="10"/>
      <c r="D490" s="12"/>
      <c r="E490" s="10"/>
      <c r="F490" s="10"/>
      <c r="G490" s="10"/>
      <c r="H490" s="10"/>
      <c r="I490" s="10"/>
      <c r="J490" s="39"/>
      <c r="K490" s="11"/>
    </row>
    <row r="491" spans="1:11" x14ac:dyDescent="0.25">
      <c r="A491" s="10"/>
      <c r="B491" s="10"/>
      <c r="C491" s="10"/>
      <c r="D491" s="12"/>
      <c r="E491" s="10"/>
      <c r="F491" s="10"/>
      <c r="G491" s="10"/>
      <c r="H491" s="10"/>
      <c r="I491" s="10"/>
      <c r="J491" s="39"/>
      <c r="K491" s="11"/>
    </row>
    <row r="492" spans="1:11" x14ac:dyDescent="0.25">
      <c r="A492" s="10"/>
      <c r="B492" s="10"/>
      <c r="C492" s="10"/>
      <c r="D492" s="12"/>
      <c r="E492" s="10"/>
      <c r="F492" s="10"/>
      <c r="G492" s="10"/>
      <c r="H492" s="10"/>
      <c r="I492" s="10"/>
      <c r="J492" s="39"/>
      <c r="K492" s="11"/>
    </row>
    <row r="493" spans="1:11" x14ac:dyDescent="0.25">
      <c r="A493" s="10"/>
      <c r="B493" s="10"/>
      <c r="C493" s="10"/>
      <c r="D493" s="12"/>
      <c r="E493" s="10"/>
      <c r="F493" s="10"/>
      <c r="G493" s="10"/>
      <c r="H493" s="10"/>
      <c r="I493" s="10"/>
      <c r="J493" s="39"/>
      <c r="K493" s="11"/>
    </row>
    <row r="494" spans="1:11" x14ac:dyDescent="0.25">
      <c r="A494" s="10"/>
      <c r="B494" s="10"/>
      <c r="C494" s="10"/>
      <c r="D494" s="12"/>
      <c r="E494" s="10"/>
      <c r="F494" s="10"/>
      <c r="G494" s="10"/>
      <c r="H494" s="10"/>
      <c r="I494" s="10"/>
      <c r="J494" s="39"/>
      <c r="K494" s="11"/>
    </row>
    <row r="495" spans="1:11" x14ac:dyDescent="0.25">
      <c r="A495" s="10"/>
      <c r="B495" s="10"/>
      <c r="C495" s="10"/>
      <c r="D495" s="12"/>
      <c r="E495" s="10"/>
      <c r="F495" s="10"/>
      <c r="G495" s="10"/>
      <c r="H495" s="10"/>
      <c r="I495" s="10"/>
      <c r="J495" s="39"/>
      <c r="K495" s="11"/>
    </row>
    <row r="496" spans="1:11" x14ac:dyDescent="0.25">
      <c r="A496" s="10"/>
      <c r="B496" s="10"/>
      <c r="C496" s="10"/>
      <c r="D496" s="12"/>
      <c r="E496" s="10"/>
      <c r="F496" s="10"/>
      <c r="G496" s="10"/>
      <c r="H496" s="10"/>
      <c r="I496" s="10"/>
      <c r="J496" s="39"/>
      <c r="K496" s="11"/>
    </row>
    <row r="497" spans="1:11" x14ac:dyDescent="0.25">
      <c r="A497" s="10"/>
      <c r="B497" s="10"/>
      <c r="C497" s="10"/>
      <c r="D497" s="12"/>
      <c r="E497" s="10"/>
      <c r="F497" s="10"/>
      <c r="G497" s="10"/>
      <c r="H497" s="10"/>
      <c r="I497" s="10"/>
      <c r="J497" s="39"/>
      <c r="K497" s="11"/>
    </row>
    <row r="498" spans="1:11" x14ac:dyDescent="0.25">
      <c r="A498" s="10"/>
      <c r="B498" s="10"/>
      <c r="C498" s="10"/>
      <c r="D498" s="12"/>
      <c r="E498" s="10"/>
      <c r="F498" s="10"/>
      <c r="G498" s="10"/>
      <c r="H498" s="10"/>
      <c r="I498" s="10"/>
      <c r="J498" s="39"/>
      <c r="K498" s="11"/>
    </row>
    <row r="499" spans="1:11" x14ac:dyDescent="0.25">
      <c r="A499" s="10"/>
      <c r="B499" s="10"/>
      <c r="C499" s="10"/>
      <c r="D499" s="12"/>
      <c r="E499" s="10"/>
      <c r="F499" s="10"/>
      <c r="G499" s="10"/>
      <c r="H499" s="10"/>
      <c r="I499" s="10"/>
      <c r="J499" s="39"/>
      <c r="K499" s="11"/>
    </row>
    <row r="500" spans="1:11" x14ac:dyDescent="0.25">
      <c r="A500" s="10"/>
      <c r="B500" s="10"/>
      <c r="C500" s="10"/>
      <c r="D500" s="12"/>
      <c r="E500" s="10"/>
      <c r="F500" s="10"/>
      <c r="G500" s="10"/>
      <c r="H500" s="10"/>
      <c r="I500" s="10"/>
      <c r="J500" s="39"/>
      <c r="K500" s="11"/>
    </row>
    <row r="501" spans="1:11" x14ac:dyDescent="0.25">
      <c r="A501" s="10"/>
      <c r="B501" s="10"/>
      <c r="C501" s="10"/>
      <c r="D501" s="12"/>
      <c r="E501" s="10"/>
      <c r="F501" s="10"/>
      <c r="G501" s="10"/>
      <c r="H501" s="10"/>
      <c r="I501" s="10"/>
      <c r="J501" s="39"/>
      <c r="K501" s="11"/>
    </row>
    <row r="502" spans="1:11" x14ac:dyDescent="0.25">
      <c r="A502" s="10"/>
      <c r="B502" s="10"/>
      <c r="C502" s="10"/>
      <c r="D502" s="12"/>
      <c r="E502" s="10"/>
      <c r="F502" s="10"/>
      <c r="G502" s="10"/>
      <c r="H502" s="10"/>
      <c r="I502" s="10"/>
      <c r="J502" s="39"/>
      <c r="K502" s="11"/>
    </row>
    <row r="503" spans="1:11" x14ac:dyDescent="0.25">
      <c r="A503" s="10"/>
      <c r="B503" s="10"/>
      <c r="C503" s="10"/>
      <c r="D503" s="12"/>
      <c r="E503" s="10"/>
      <c r="F503" s="10"/>
      <c r="G503" s="10"/>
      <c r="H503" s="10"/>
      <c r="I503" s="10"/>
      <c r="J503" s="39"/>
      <c r="K503" s="11"/>
    </row>
    <row r="504" spans="1:11" x14ac:dyDescent="0.25">
      <c r="A504" s="10"/>
      <c r="B504" s="10"/>
      <c r="C504" s="10"/>
      <c r="D504" s="12"/>
      <c r="E504" s="10"/>
      <c r="F504" s="10"/>
      <c r="G504" s="10"/>
      <c r="H504" s="10"/>
      <c r="I504" s="10"/>
      <c r="J504" s="39"/>
      <c r="K504" s="11"/>
    </row>
    <row r="505" spans="1:11" x14ac:dyDescent="0.25">
      <c r="A505" s="10"/>
      <c r="B505" s="10"/>
      <c r="C505" s="10"/>
      <c r="D505" s="12"/>
      <c r="E505" s="10"/>
      <c r="F505" s="10"/>
      <c r="G505" s="10"/>
      <c r="H505" s="10"/>
      <c r="I505" s="10"/>
      <c r="J505" s="39"/>
      <c r="K505" s="11"/>
    </row>
    <row r="506" spans="1:11" x14ac:dyDescent="0.25">
      <c r="A506" s="10"/>
      <c r="B506" s="10"/>
      <c r="C506" s="10"/>
      <c r="D506" s="12"/>
      <c r="E506" s="10"/>
      <c r="F506" s="10"/>
      <c r="G506" s="10"/>
      <c r="H506" s="10"/>
      <c r="I506" s="10"/>
      <c r="J506" s="39"/>
      <c r="K506" s="11"/>
    </row>
    <row r="507" spans="1:11" x14ac:dyDescent="0.25">
      <c r="A507" s="10"/>
      <c r="B507" s="10"/>
      <c r="C507" s="10"/>
      <c r="D507" s="12"/>
      <c r="E507" s="10"/>
      <c r="F507" s="10"/>
      <c r="G507" s="10"/>
      <c r="H507" s="10"/>
      <c r="I507" s="10"/>
      <c r="J507" s="39"/>
      <c r="K507" s="11"/>
    </row>
    <row r="508" spans="1:11" x14ac:dyDescent="0.25">
      <c r="A508" s="10"/>
      <c r="B508" s="10"/>
      <c r="C508" s="10"/>
      <c r="D508" s="12"/>
      <c r="E508" s="10"/>
      <c r="F508" s="10"/>
      <c r="G508" s="10"/>
      <c r="H508" s="10"/>
      <c r="I508" s="10"/>
      <c r="J508" s="39"/>
      <c r="K508" s="11"/>
    </row>
    <row r="509" spans="1:11" x14ac:dyDescent="0.25">
      <c r="A509" s="10"/>
      <c r="B509" s="10"/>
      <c r="C509" s="10"/>
      <c r="D509" s="12"/>
      <c r="E509" s="10"/>
      <c r="F509" s="10"/>
      <c r="G509" s="10"/>
      <c r="H509" s="10"/>
      <c r="I509" s="10"/>
      <c r="J509" s="39"/>
      <c r="K509" s="11"/>
    </row>
    <row r="510" spans="1:11" x14ac:dyDescent="0.25">
      <c r="A510" s="10"/>
      <c r="B510" s="10"/>
      <c r="C510" s="10"/>
      <c r="D510" s="12"/>
      <c r="E510" s="10"/>
      <c r="F510" s="10"/>
      <c r="G510" s="10"/>
      <c r="H510" s="10"/>
      <c r="I510" s="10"/>
      <c r="J510" s="39"/>
      <c r="K510" s="11"/>
    </row>
    <row r="511" spans="1:11" x14ac:dyDescent="0.25">
      <c r="A511" s="10"/>
      <c r="B511" s="10"/>
      <c r="C511" s="10"/>
      <c r="D511" s="12"/>
      <c r="E511" s="10"/>
      <c r="F511" s="10"/>
      <c r="G511" s="10"/>
      <c r="H511" s="10"/>
      <c r="I511" s="10"/>
      <c r="J511" s="39"/>
      <c r="K511" s="11"/>
    </row>
    <row r="512" spans="1:11" x14ac:dyDescent="0.25">
      <c r="A512" s="10"/>
      <c r="B512" s="10"/>
      <c r="C512" s="10"/>
      <c r="D512" s="12"/>
      <c r="E512" s="10"/>
      <c r="F512" s="10"/>
      <c r="G512" s="10"/>
      <c r="H512" s="10"/>
      <c r="I512" s="10"/>
      <c r="J512" s="39"/>
      <c r="K512" s="11"/>
    </row>
    <row r="513" spans="1:11" x14ac:dyDescent="0.25">
      <c r="A513" s="10"/>
      <c r="B513" s="10"/>
      <c r="C513" s="10"/>
      <c r="D513" s="12"/>
      <c r="E513" s="10"/>
      <c r="F513" s="10"/>
      <c r="G513" s="10"/>
      <c r="H513" s="10"/>
      <c r="I513" s="10"/>
      <c r="J513" s="39"/>
      <c r="K513" s="11"/>
    </row>
    <row r="514" spans="1:11" x14ac:dyDescent="0.25">
      <c r="A514" s="10"/>
      <c r="B514" s="10"/>
      <c r="C514" s="10"/>
      <c r="D514" s="12"/>
      <c r="E514" s="10"/>
      <c r="F514" s="10"/>
      <c r="G514" s="10"/>
      <c r="H514" s="10"/>
      <c r="I514" s="10"/>
      <c r="J514" s="39"/>
      <c r="K514" s="11"/>
    </row>
    <row r="515" spans="1:11" x14ac:dyDescent="0.25">
      <c r="A515" s="10"/>
      <c r="B515" s="10"/>
      <c r="C515" s="10"/>
      <c r="D515" s="12"/>
      <c r="E515" s="10"/>
      <c r="F515" s="10"/>
      <c r="G515" s="10"/>
      <c r="H515" s="10"/>
      <c r="I515" s="10"/>
      <c r="J515" s="39"/>
      <c r="K515" s="11"/>
    </row>
    <row r="516" spans="1:11" x14ac:dyDescent="0.25">
      <c r="A516" s="10"/>
      <c r="B516" s="10"/>
      <c r="C516" s="10"/>
      <c r="D516" s="12"/>
      <c r="E516" s="10"/>
      <c r="F516" s="10"/>
      <c r="G516" s="10"/>
      <c r="H516" s="10"/>
      <c r="I516" s="10"/>
      <c r="J516" s="39"/>
      <c r="K516" s="11"/>
    </row>
    <row r="517" spans="1:11" x14ac:dyDescent="0.25">
      <c r="A517" s="10"/>
      <c r="B517" s="10"/>
      <c r="C517" s="10"/>
      <c r="D517" s="12"/>
      <c r="E517" s="10"/>
      <c r="F517" s="10"/>
      <c r="G517" s="10"/>
      <c r="H517" s="10"/>
      <c r="I517" s="10"/>
      <c r="J517" s="39"/>
      <c r="K517" s="11"/>
    </row>
    <row r="518" spans="1:11" x14ac:dyDescent="0.25">
      <c r="A518" s="10"/>
      <c r="B518" s="10"/>
      <c r="C518" s="10"/>
      <c r="D518" s="12"/>
      <c r="E518" s="10"/>
      <c r="F518" s="10"/>
      <c r="G518" s="10"/>
      <c r="H518" s="10"/>
      <c r="I518" s="10"/>
      <c r="J518" s="39"/>
      <c r="K518" s="11"/>
    </row>
    <row r="519" spans="1:11" x14ac:dyDescent="0.25">
      <c r="A519" s="10"/>
      <c r="B519" s="10"/>
      <c r="C519" s="10"/>
      <c r="D519" s="12"/>
      <c r="E519" s="10"/>
      <c r="F519" s="10"/>
      <c r="G519" s="10"/>
      <c r="H519" s="10"/>
      <c r="I519" s="10"/>
      <c r="J519" s="39"/>
      <c r="K519" s="11"/>
    </row>
    <row r="520" spans="1:11" x14ac:dyDescent="0.25">
      <c r="A520" s="10"/>
      <c r="B520" s="10"/>
      <c r="C520" s="10"/>
      <c r="D520" s="12"/>
      <c r="E520" s="10"/>
      <c r="F520" s="10"/>
      <c r="G520" s="10"/>
      <c r="H520" s="10"/>
      <c r="I520" s="10"/>
      <c r="J520" s="39"/>
      <c r="K520" s="11"/>
    </row>
    <row r="521" spans="1:11" x14ac:dyDescent="0.25">
      <c r="A521" s="10"/>
      <c r="B521" s="10"/>
      <c r="C521" s="10"/>
      <c r="D521" s="12"/>
      <c r="E521" s="10"/>
      <c r="F521" s="10"/>
      <c r="G521" s="10"/>
      <c r="H521" s="10"/>
      <c r="I521" s="10"/>
      <c r="J521" s="39"/>
      <c r="K521" s="11"/>
    </row>
    <row r="522" spans="1:11" x14ac:dyDescent="0.25">
      <c r="A522" s="10"/>
      <c r="B522" s="10"/>
      <c r="C522" s="10"/>
      <c r="D522" s="12"/>
      <c r="E522" s="10"/>
      <c r="F522" s="10"/>
      <c r="G522" s="10"/>
      <c r="H522" s="10"/>
      <c r="I522" s="10"/>
      <c r="J522" s="39"/>
      <c r="K522" s="11"/>
    </row>
    <row r="523" spans="1:11" x14ac:dyDescent="0.25">
      <c r="A523" s="10"/>
      <c r="B523" s="10"/>
      <c r="C523" s="10"/>
      <c r="D523" s="12"/>
      <c r="E523" s="10"/>
      <c r="F523" s="10"/>
      <c r="G523" s="10"/>
      <c r="H523" s="10"/>
      <c r="I523" s="10"/>
      <c r="J523" s="39"/>
      <c r="K523" s="11"/>
    </row>
    <row r="524" spans="1:11" x14ac:dyDescent="0.25">
      <c r="A524" s="10"/>
      <c r="B524" s="10"/>
      <c r="C524" s="10"/>
      <c r="D524" s="12"/>
      <c r="E524" s="10"/>
      <c r="F524" s="10"/>
      <c r="G524" s="10"/>
      <c r="H524" s="10"/>
      <c r="I524" s="10"/>
      <c r="J524" s="39"/>
      <c r="K524" s="11"/>
    </row>
    <row r="525" spans="1:11" x14ac:dyDescent="0.25">
      <c r="A525" s="10"/>
      <c r="B525" s="10"/>
      <c r="C525" s="10"/>
      <c r="D525" s="12"/>
      <c r="E525" s="10"/>
      <c r="F525" s="10"/>
      <c r="G525" s="10"/>
      <c r="H525" s="10"/>
      <c r="I525" s="10"/>
      <c r="J525" s="39"/>
      <c r="K525" s="11"/>
    </row>
    <row r="526" spans="1:11" x14ac:dyDescent="0.25">
      <c r="A526" s="10"/>
      <c r="B526" s="10"/>
      <c r="C526" s="10"/>
      <c r="D526" s="12"/>
      <c r="E526" s="10"/>
      <c r="F526" s="10"/>
      <c r="G526" s="10"/>
      <c r="H526" s="10"/>
      <c r="I526" s="10"/>
      <c r="J526" s="39"/>
      <c r="K526" s="11"/>
    </row>
    <row r="527" spans="1:11" x14ac:dyDescent="0.25">
      <c r="A527" s="10"/>
      <c r="B527" s="10"/>
      <c r="C527" s="10"/>
      <c r="D527" s="12"/>
      <c r="E527" s="10"/>
      <c r="F527" s="10"/>
      <c r="G527" s="10"/>
      <c r="H527" s="10"/>
      <c r="I527" s="10"/>
      <c r="J527" s="39"/>
      <c r="K527" s="11"/>
    </row>
    <row r="528" spans="1:11" x14ac:dyDescent="0.25">
      <c r="A528" s="10"/>
      <c r="B528" s="10"/>
      <c r="C528" s="10"/>
      <c r="D528" s="12"/>
      <c r="E528" s="10"/>
      <c r="F528" s="10"/>
      <c r="G528" s="10"/>
      <c r="H528" s="10"/>
      <c r="I528" s="10"/>
      <c r="J528" s="39"/>
      <c r="K528" s="11"/>
    </row>
    <row r="529" spans="1:11" x14ac:dyDescent="0.25">
      <c r="A529" s="10"/>
      <c r="B529" s="10"/>
      <c r="C529" s="10"/>
      <c r="D529" s="12"/>
      <c r="E529" s="10"/>
      <c r="F529" s="10"/>
      <c r="G529" s="10"/>
      <c r="H529" s="10"/>
      <c r="I529" s="10"/>
      <c r="J529" s="39"/>
      <c r="K529" s="11"/>
    </row>
    <row r="530" spans="1:11" x14ac:dyDescent="0.25">
      <c r="A530" s="10"/>
      <c r="B530" s="10"/>
      <c r="C530" s="10"/>
      <c r="D530" s="12"/>
      <c r="E530" s="10"/>
      <c r="F530" s="10"/>
      <c r="G530" s="10"/>
      <c r="H530" s="10"/>
      <c r="I530" s="10"/>
      <c r="J530" s="39"/>
      <c r="K530" s="11"/>
    </row>
    <row r="531" spans="1:11" x14ac:dyDescent="0.25">
      <c r="A531" s="10"/>
      <c r="B531" s="10"/>
      <c r="C531" s="10"/>
      <c r="D531" s="12"/>
      <c r="E531" s="10"/>
      <c r="F531" s="10"/>
      <c r="G531" s="10"/>
      <c r="H531" s="10"/>
      <c r="I531" s="10"/>
      <c r="J531" s="39"/>
      <c r="K531" s="11"/>
    </row>
    <row r="532" spans="1:11" x14ac:dyDescent="0.25">
      <c r="A532" s="10"/>
      <c r="B532" s="10"/>
      <c r="C532" s="10"/>
      <c r="D532" s="12"/>
      <c r="E532" s="10"/>
      <c r="F532" s="10"/>
      <c r="G532" s="10"/>
      <c r="H532" s="10"/>
      <c r="I532" s="10"/>
      <c r="J532" s="39"/>
      <c r="K532" s="11"/>
    </row>
    <row r="533" spans="1:11" x14ac:dyDescent="0.25">
      <c r="A533" s="10"/>
      <c r="B533" s="10"/>
      <c r="C533" s="10"/>
      <c r="D533" s="12"/>
      <c r="E533" s="10"/>
      <c r="F533" s="10"/>
      <c r="G533" s="10"/>
      <c r="H533" s="10"/>
      <c r="I533" s="10"/>
      <c r="J533" s="39"/>
      <c r="K533" s="11"/>
    </row>
    <row r="534" spans="1:11" x14ac:dyDescent="0.25">
      <c r="A534" s="10"/>
      <c r="B534" s="10"/>
      <c r="C534" s="10"/>
      <c r="D534" s="12"/>
      <c r="E534" s="10"/>
      <c r="F534" s="10"/>
      <c r="G534" s="10"/>
      <c r="H534" s="10"/>
      <c r="I534" s="10"/>
      <c r="J534" s="39"/>
      <c r="K534" s="11"/>
    </row>
    <row r="535" spans="1:11" x14ac:dyDescent="0.25">
      <c r="A535" s="10"/>
      <c r="B535" s="10"/>
      <c r="C535" s="10"/>
      <c r="D535" s="12"/>
      <c r="E535" s="10"/>
      <c r="F535" s="10"/>
      <c r="G535" s="10"/>
      <c r="H535" s="10"/>
      <c r="I535" s="10"/>
      <c r="J535" s="39"/>
      <c r="K535" s="11"/>
    </row>
    <row r="536" spans="1:11" x14ac:dyDescent="0.25">
      <c r="A536" s="10"/>
      <c r="B536" s="10"/>
      <c r="C536" s="10"/>
      <c r="D536" s="12"/>
      <c r="E536" s="10"/>
      <c r="F536" s="10"/>
      <c r="G536" s="10"/>
      <c r="H536" s="10"/>
      <c r="I536" s="10"/>
      <c r="J536" s="39"/>
      <c r="K536" s="11"/>
    </row>
    <row r="537" spans="1:11" x14ac:dyDescent="0.25">
      <c r="A537" s="10"/>
      <c r="B537" s="10"/>
      <c r="C537" s="10"/>
      <c r="D537" s="12"/>
      <c r="E537" s="10"/>
      <c r="F537" s="10"/>
      <c r="G537" s="10"/>
      <c r="H537" s="10"/>
      <c r="I537" s="10"/>
      <c r="J537" s="39"/>
      <c r="K537" s="11"/>
    </row>
    <row r="538" spans="1:11" x14ac:dyDescent="0.25">
      <c r="A538" s="10"/>
      <c r="B538" s="10"/>
      <c r="C538" s="10"/>
      <c r="D538" s="12"/>
      <c r="E538" s="10"/>
      <c r="F538" s="10"/>
      <c r="G538" s="10"/>
      <c r="H538" s="10"/>
      <c r="I538" s="10"/>
      <c r="J538" s="39"/>
      <c r="K538" s="11"/>
    </row>
    <row r="539" spans="1:11" x14ac:dyDescent="0.25">
      <c r="A539" s="10"/>
      <c r="B539" s="10"/>
      <c r="C539" s="10"/>
      <c r="D539" s="12"/>
      <c r="E539" s="10"/>
      <c r="F539" s="10"/>
      <c r="G539" s="10"/>
      <c r="H539" s="10"/>
      <c r="I539" s="10"/>
      <c r="J539" s="39"/>
      <c r="K539" s="11"/>
    </row>
    <row r="540" spans="1:11" x14ac:dyDescent="0.25">
      <c r="A540" s="10"/>
      <c r="B540" s="10"/>
      <c r="C540" s="10"/>
      <c r="D540" s="12"/>
      <c r="E540" s="10"/>
      <c r="F540" s="10"/>
      <c r="G540" s="10"/>
      <c r="H540" s="10"/>
      <c r="I540" s="10"/>
      <c r="J540" s="39"/>
      <c r="K540" s="11"/>
    </row>
    <row r="541" spans="1:11" x14ac:dyDescent="0.25">
      <c r="A541" s="10"/>
      <c r="B541" s="10"/>
      <c r="C541" s="10"/>
      <c r="D541" s="12"/>
      <c r="E541" s="10"/>
      <c r="F541" s="10"/>
      <c r="G541" s="10"/>
      <c r="H541" s="10"/>
      <c r="I541" s="10"/>
      <c r="J541" s="39"/>
      <c r="K541" s="11"/>
    </row>
    <row r="542" spans="1:11" x14ac:dyDescent="0.25">
      <c r="A542" s="10"/>
      <c r="B542" s="10"/>
      <c r="C542" s="10"/>
      <c r="D542" s="12"/>
      <c r="E542" s="10"/>
      <c r="F542" s="10"/>
      <c r="G542" s="10"/>
      <c r="H542" s="10"/>
      <c r="I542" s="10"/>
      <c r="J542" s="39"/>
      <c r="K542" s="11"/>
    </row>
    <row r="543" spans="1:11" x14ac:dyDescent="0.25">
      <c r="A543" s="10"/>
      <c r="B543" s="10"/>
      <c r="C543" s="10"/>
      <c r="D543" s="12"/>
      <c r="E543" s="10"/>
      <c r="F543" s="10"/>
      <c r="G543" s="10"/>
      <c r="H543" s="10"/>
      <c r="I543" s="10"/>
      <c r="J543" s="39"/>
      <c r="K543" s="11"/>
    </row>
    <row r="544" spans="1:11" x14ac:dyDescent="0.25">
      <c r="A544" s="10"/>
      <c r="B544" s="10"/>
      <c r="C544" s="10"/>
      <c r="D544" s="12"/>
      <c r="E544" s="10"/>
      <c r="F544" s="10"/>
      <c r="G544" s="10"/>
      <c r="H544" s="10"/>
      <c r="I544" s="10"/>
      <c r="J544" s="39"/>
      <c r="K544" s="11"/>
    </row>
    <row r="545" spans="1:11" x14ac:dyDescent="0.25">
      <c r="A545" s="10"/>
      <c r="B545" s="10"/>
      <c r="C545" s="10"/>
      <c r="D545" s="12"/>
      <c r="E545" s="10"/>
      <c r="F545" s="10"/>
      <c r="G545" s="10"/>
      <c r="H545" s="10"/>
      <c r="I545" s="10"/>
      <c r="J545" s="39"/>
      <c r="K545" s="11"/>
    </row>
    <row r="546" spans="1:11" x14ac:dyDescent="0.25">
      <c r="A546" s="10"/>
      <c r="B546" s="10"/>
      <c r="C546" s="10"/>
      <c r="D546" s="12"/>
      <c r="E546" s="10"/>
      <c r="F546" s="10"/>
      <c r="G546" s="10"/>
      <c r="H546" s="10"/>
      <c r="I546" s="10"/>
      <c r="J546" s="39"/>
      <c r="K546" s="11"/>
    </row>
    <row r="547" spans="1:11" x14ac:dyDescent="0.25">
      <c r="A547" s="10"/>
      <c r="B547" s="10"/>
      <c r="C547" s="10"/>
      <c r="D547" s="12"/>
      <c r="E547" s="10"/>
      <c r="F547" s="10"/>
      <c r="G547" s="10"/>
      <c r="H547" s="10"/>
      <c r="I547" s="10"/>
      <c r="J547" s="39"/>
      <c r="K547" s="11"/>
    </row>
    <row r="548" spans="1:11" x14ac:dyDescent="0.25">
      <c r="A548" s="10"/>
      <c r="B548" s="10"/>
      <c r="C548" s="10"/>
      <c r="D548" s="12"/>
      <c r="E548" s="10"/>
      <c r="F548" s="10"/>
      <c r="G548" s="10"/>
      <c r="H548" s="10"/>
      <c r="I548" s="10"/>
      <c r="J548" s="39"/>
      <c r="K548" s="11"/>
    </row>
    <row r="549" spans="1:11" x14ac:dyDescent="0.25">
      <c r="A549" s="10"/>
      <c r="B549" s="10"/>
      <c r="C549" s="10"/>
      <c r="D549" s="12"/>
      <c r="E549" s="10"/>
      <c r="F549" s="10"/>
      <c r="G549" s="10"/>
      <c r="H549" s="10"/>
      <c r="I549" s="10"/>
      <c r="J549" s="39"/>
      <c r="K549" s="11"/>
    </row>
    <row r="550" spans="1:11" x14ac:dyDescent="0.25">
      <c r="A550" s="10"/>
      <c r="B550" s="10"/>
      <c r="C550" s="10"/>
      <c r="D550" s="12"/>
      <c r="E550" s="10"/>
      <c r="F550" s="10"/>
      <c r="G550" s="10"/>
      <c r="H550" s="10"/>
      <c r="I550" s="10"/>
      <c r="J550" s="39"/>
      <c r="K550" s="11"/>
    </row>
    <row r="551" spans="1:11" x14ac:dyDescent="0.25">
      <c r="A551" s="10"/>
      <c r="B551" s="10"/>
      <c r="C551" s="10"/>
      <c r="D551" s="12"/>
      <c r="E551" s="10"/>
      <c r="F551" s="10"/>
      <c r="G551" s="10"/>
      <c r="H551" s="10"/>
      <c r="I551" s="10"/>
      <c r="J551" s="39"/>
      <c r="K551" s="11"/>
    </row>
    <row r="552" spans="1:11" x14ac:dyDescent="0.25">
      <c r="A552" s="10"/>
      <c r="B552" s="10"/>
      <c r="C552" s="10"/>
      <c r="D552" s="12"/>
      <c r="E552" s="10"/>
      <c r="F552" s="10"/>
      <c r="G552" s="10"/>
      <c r="H552" s="10"/>
      <c r="I552" s="10"/>
      <c r="J552" s="39"/>
      <c r="K552" s="11"/>
    </row>
    <row r="553" spans="1:11" x14ac:dyDescent="0.25">
      <c r="A553" s="10"/>
      <c r="B553" s="10"/>
      <c r="C553" s="10"/>
      <c r="D553" s="12"/>
      <c r="E553" s="10"/>
      <c r="F553" s="10"/>
      <c r="G553" s="10"/>
      <c r="H553" s="10"/>
      <c r="I553" s="10"/>
      <c r="J553" s="39"/>
      <c r="K553" s="11"/>
    </row>
    <row r="554" spans="1:11" x14ac:dyDescent="0.25">
      <c r="A554" s="10"/>
      <c r="B554" s="10"/>
      <c r="C554" s="10"/>
      <c r="D554" s="12"/>
      <c r="E554" s="10"/>
      <c r="F554" s="10"/>
      <c r="G554" s="10"/>
      <c r="H554" s="10"/>
      <c r="I554" s="10"/>
      <c r="J554" s="39"/>
      <c r="K554" s="11"/>
    </row>
    <row r="555" spans="1:11" x14ac:dyDescent="0.25">
      <c r="A555" s="10"/>
      <c r="B555" s="10"/>
      <c r="C555" s="10"/>
      <c r="D555" s="12"/>
      <c r="E555" s="10"/>
      <c r="F555" s="10"/>
      <c r="G555" s="10"/>
      <c r="H555" s="10"/>
      <c r="I555" s="10"/>
      <c r="J555" s="39"/>
      <c r="K555" s="11"/>
    </row>
    <row r="556" spans="1:11" x14ac:dyDescent="0.25">
      <c r="A556" s="10"/>
      <c r="B556" s="10"/>
      <c r="C556" s="10"/>
      <c r="D556" s="12"/>
      <c r="E556" s="10"/>
      <c r="F556" s="10"/>
      <c r="G556" s="10"/>
      <c r="H556" s="10"/>
      <c r="I556" s="10"/>
      <c r="J556" s="39"/>
      <c r="K556" s="11"/>
    </row>
    <row r="557" spans="1:11" x14ac:dyDescent="0.25">
      <c r="A557" s="10"/>
      <c r="B557" s="10"/>
      <c r="C557" s="10"/>
      <c r="D557" s="12"/>
      <c r="E557" s="10"/>
      <c r="F557" s="10"/>
      <c r="G557" s="10"/>
      <c r="H557" s="10"/>
      <c r="I557" s="10"/>
      <c r="J557" s="39"/>
      <c r="K557" s="11"/>
    </row>
    <row r="558" spans="1:11" x14ac:dyDescent="0.25">
      <c r="A558" s="10"/>
      <c r="B558" s="10"/>
      <c r="C558" s="10"/>
      <c r="D558" s="12"/>
      <c r="E558" s="10"/>
      <c r="F558" s="10"/>
      <c r="G558" s="10"/>
      <c r="H558" s="10"/>
      <c r="I558" s="10"/>
      <c r="J558" s="39"/>
      <c r="K558" s="11"/>
    </row>
    <row r="559" spans="1:11" x14ac:dyDescent="0.25">
      <c r="A559" s="10"/>
      <c r="B559" s="10"/>
      <c r="C559" s="10"/>
      <c r="D559" s="12"/>
      <c r="E559" s="10"/>
      <c r="F559" s="10"/>
      <c r="G559" s="10"/>
      <c r="H559" s="10"/>
      <c r="I559" s="10"/>
      <c r="J559" s="39"/>
      <c r="K559" s="11"/>
    </row>
    <row r="560" spans="1:11" x14ac:dyDescent="0.25">
      <c r="A560" s="10"/>
      <c r="B560" s="10"/>
      <c r="C560" s="10"/>
      <c r="D560" s="12"/>
      <c r="E560" s="10"/>
      <c r="F560" s="10"/>
      <c r="G560" s="10"/>
      <c r="H560" s="10"/>
      <c r="I560" s="10"/>
      <c r="J560" s="39"/>
      <c r="K560" s="11"/>
    </row>
    <row r="561" spans="1:11" x14ac:dyDescent="0.25">
      <c r="A561" s="10"/>
      <c r="B561" s="10"/>
      <c r="C561" s="10"/>
      <c r="D561" s="12"/>
      <c r="E561" s="10"/>
      <c r="F561" s="10"/>
      <c r="G561" s="10"/>
      <c r="H561" s="10"/>
      <c r="I561" s="10"/>
      <c r="J561" s="39"/>
      <c r="K561" s="11"/>
    </row>
    <row r="562" spans="1:11" x14ac:dyDescent="0.25">
      <c r="A562" s="10"/>
      <c r="B562" s="10"/>
      <c r="C562" s="10"/>
      <c r="D562" s="12"/>
      <c r="E562" s="10"/>
      <c r="F562" s="10"/>
      <c r="G562" s="10"/>
      <c r="H562" s="10"/>
      <c r="I562" s="10"/>
      <c r="J562" s="39"/>
      <c r="K562" s="11"/>
    </row>
    <row r="563" spans="1:11" x14ac:dyDescent="0.25">
      <c r="A563" s="10"/>
      <c r="B563" s="10"/>
      <c r="C563" s="10"/>
      <c r="D563" s="12"/>
      <c r="E563" s="10"/>
      <c r="F563" s="10"/>
      <c r="G563" s="10"/>
      <c r="H563" s="10"/>
      <c r="I563" s="10"/>
      <c r="J563" s="39"/>
      <c r="K563" s="11"/>
    </row>
    <row r="564" spans="1:11" x14ac:dyDescent="0.25">
      <c r="A564" s="10"/>
      <c r="B564" s="10"/>
      <c r="C564" s="10"/>
      <c r="D564" s="12"/>
      <c r="E564" s="10"/>
      <c r="F564" s="10"/>
      <c r="G564" s="10"/>
      <c r="H564" s="10"/>
      <c r="I564" s="10"/>
      <c r="J564" s="39"/>
      <c r="K564" s="11"/>
    </row>
    <row r="565" spans="1:11" x14ac:dyDescent="0.25">
      <c r="A565" s="10"/>
      <c r="B565" s="10"/>
      <c r="C565" s="10"/>
      <c r="D565" s="12"/>
      <c r="E565" s="10"/>
      <c r="F565" s="10"/>
      <c r="G565" s="10"/>
      <c r="H565" s="10"/>
      <c r="I565" s="10"/>
      <c r="J565" s="39"/>
      <c r="K565" s="11"/>
    </row>
    <row r="566" spans="1:11" x14ac:dyDescent="0.25">
      <c r="A566" s="10"/>
      <c r="B566" s="10"/>
      <c r="C566" s="10"/>
      <c r="D566" s="12"/>
      <c r="E566" s="10"/>
      <c r="F566" s="10"/>
      <c r="G566" s="10"/>
      <c r="H566" s="10"/>
      <c r="I566" s="10"/>
      <c r="J566" s="39"/>
      <c r="K566" s="11"/>
    </row>
    <row r="567" spans="1:11" x14ac:dyDescent="0.25">
      <c r="A567" s="10"/>
      <c r="B567" s="10"/>
      <c r="C567" s="10"/>
      <c r="D567" s="12"/>
      <c r="E567" s="10"/>
      <c r="F567" s="10"/>
      <c r="G567" s="10"/>
      <c r="H567" s="10"/>
      <c r="I567" s="10"/>
      <c r="J567" s="39"/>
      <c r="K567" s="11"/>
    </row>
    <row r="568" spans="1:11" x14ac:dyDescent="0.25">
      <c r="A568" s="10"/>
      <c r="B568" s="10"/>
      <c r="C568" s="10"/>
      <c r="D568" s="12"/>
      <c r="E568" s="10"/>
      <c r="F568" s="10"/>
      <c r="G568" s="10"/>
      <c r="H568" s="10"/>
      <c r="I568" s="10"/>
      <c r="J568" s="39"/>
      <c r="K568" s="11"/>
    </row>
    <row r="569" spans="1:11" x14ac:dyDescent="0.25">
      <c r="A569" s="10"/>
      <c r="B569" s="10"/>
      <c r="C569" s="10"/>
      <c r="D569" s="12"/>
      <c r="E569" s="10"/>
      <c r="F569" s="10"/>
      <c r="G569" s="10"/>
      <c r="H569" s="10"/>
      <c r="I569" s="10"/>
      <c r="J569" s="39"/>
      <c r="K569" s="11"/>
    </row>
    <row r="570" spans="1:11" x14ac:dyDescent="0.25">
      <c r="A570" s="10"/>
      <c r="B570" s="10"/>
      <c r="C570" s="10"/>
      <c r="D570" s="12"/>
      <c r="E570" s="10"/>
      <c r="F570" s="10"/>
      <c r="G570" s="10"/>
      <c r="H570" s="10"/>
      <c r="I570" s="10"/>
      <c r="J570" s="39"/>
      <c r="K570" s="11"/>
    </row>
    <row r="571" spans="1:11" x14ac:dyDescent="0.25">
      <c r="A571" s="10"/>
      <c r="B571" s="10"/>
      <c r="C571" s="10"/>
      <c r="D571" s="12"/>
      <c r="E571" s="10"/>
      <c r="F571" s="10"/>
      <c r="G571" s="10"/>
      <c r="H571" s="10"/>
      <c r="I571" s="10"/>
      <c r="J571" s="39"/>
      <c r="K571" s="11"/>
    </row>
    <row r="572" spans="1:11" x14ac:dyDescent="0.25">
      <c r="A572" s="10"/>
      <c r="B572" s="10"/>
      <c r="C572" s="10"/>
      <c r="D572" s="12"/>
      <c r="E572" s="10"/>
      <c r="F572" s="10"/>
      <c r="G572" s="10"/>
      <c r="H572" s="10"/>
      <c r="I572" s="10"/>
      <c r="J572" s="39"/>
      <c r="K572" s="11"/>
    </row>
    <row r="573" spans="1:11" x14ac:dyDescent="0.25">
      <c r="A573" s="10"/>
      <c r="B573" s="10"/>
      <c r="C573" s="10"/>
      <c r="D573" s="12"/>
      <c r="E573" s="10"/>
      <c r="F573" s="10"/>
      <c r="G573" s="10"/>
      <c r="H573" s="10"/>
      <c r="I573" s="10"/>
      <c r="J573" s="39"/>
      <c r="K573" s="11"/>
    </row>
    <row r="574" spans="1:11" x14ac:dyDescent="0.25">
      <c r="A574" s="10"/>
      <c r="B574" s="10"/>
      <c r="C574" s="10"/>
      <c r="D574" s="12"/>
      <c r="E574" s="10"/>
      <c r="F574" s="10"/>
      <c r="G574" s="10"/>
      <c r="H574" s="10"/>
      <c r="I574" s="10"/>
      <c r="J574" s="39"/>
      <c r="K574" s="11"/>
    </row>
    <row r="575" spans="1:11" x14ac:dyDescent="0.25">
      <c r="A575" s="10"/>
      <c r="B575" s="10"/>
      <c r="C575" s="10"/>
      <c r="D575" s="12"/>
      <c r="E575" s="10"/>
      <c r="F575" s="10"/>
      <c r="G575" s="10"/>
      <c r="H575" s="10"/>
      <c r="I575" s="10"/>
      <c r="J575" s="39"/>
      <c r="K575" s="11"/>
    </row>
    <row r="576" spans="1:11" x14ac:dyDescent="0.25">
      <c r="A576" s="10"/>
      <c r="B576" s="10"/>
      <c r="C576" s="10"/>
      <c r="D576" s="12"/>
      <c r="E576" s="10"/>
      <c r="F576" s="10"/>
      <c r="G576" s="10"/>
      <c r="H576" s="10"/>
      <c r="I576" s="10"/>
      <c r="J576" s="39"/>
      <c r="K576" s="11"/>
    </row>
    <row r="577" spans="1:11" x14ac:dyDescent="0.25">
      <c r="A577" s="10"/>
      <c r="B577" s="10"/>
      <c r="C577" s="10"/>
      <c r="D577" s="12"/>
      <c r="E577" s="10"/>
      <c r="F577" s="10"/>
      <c r="G577" s="10"/>
      <c r="H577" s="10"/>
      <c r="I577" s="10"/>
      <c r="J577" s="39"/>
      <c r="K577" s="11"/>
    </row>
    <row r="578" spans="1:11" x14ac:dyDescent="0.25">
      <c r="A578" s="10"/>
      <c r="B578" s="10"/>
      <c r="C578" s="10"/>
      <c r="D578" s="12"/>
      <c r="E578" s="10"/>
      <c r="F578" s="10"/>
      <c r="G578" s="10"/>
      <c r="H578" s="10"/>
      <c r="I578" s="10"/>
      <c r="J578" s="39"/>
      <c r="K578" s="11"/>
    </row>
    <row r="579" spans="1:11" x14ac:dyDescent="0.25">
      <c r="A579" s="10"/>
      <c r="B579" s="10"/>
      <c r="C579" s="10"/>
      <c r="D579" s="12"/>
      <c r="E579" s="10"/>
      <c r="F579" s="10"/>
      <c r="G579" s="10"/>
      <c r="H579" s="10"/>
      <c r="I579" s="10"/>
      <c r="J579" s="39"/>
      <c r="K579" s="11"/>
    </row>
    <row r="580" spans="1:11" x14ac:dyDescent="0.25">
      <c r="A580" s="10"/>
      <c r="B580" s="10"/>
      <c r="C580" s="10"/>
      <c r="D580" s="12"/>
      <c r="E580" s="10"/>
      <c r="F580" s="10"/>
      <c r="G580" s="10"/>
      <c r="H580" s="10"/>
      <c r="I580" s="10"/>
      <c r="J580" s="39"/>
      <c r="K580" s="11"/>
    </row>
    <row r="581" spans="1:11" x14ac:dyDescent="0.25">
      <c r="A581" s="10"/>
      <c r="B581" s="10"/>
      <c r="C581" s="10"/>
      <c r="D581" s="12"/>
      <c r="E581" s="10"/>
      <c r="F581" s="10"/>
      <c r="G581" s="10"/>
      <c r="H581" s="10"/>
      <c r="I581" s="10"/>
      <c r="J581" s="39"/>
      <c r="K581" s="11"/>
    </row>
    <row r="582" spans="1:11" x14ac:dyDescent="0.25">
      <c r="A582" s="10"/>
      <c r="B582" s="10"/>
      <c r="C582" s="10"/>
      <c r="D582" s="12"/>
      <c r="E582" s="10"/>
      <c r="F582" s="10"/>
      <c r="G582" s="10"/>
      <c r="H582" s="10"/>
      <c r="I582" s="10"/>
      <c r="J582" s="39"/>
      <c r="K582" s="11"/>
    </row>
    <row r="583" spans="1:11" x14ac:dyDescent="0.25">
      <c r="A583" s="10"/>
      <c r="B583" s="10"/>
      <c r="C583" s="10"/>
      <c r="D583" s="12"/>
      <c r="E583" s="10"/>
      <c r="F583" s="10"/>
      <c r="G583" s="10"/>
      <c r="H583" s="10"/>
      <c r="I583" s="10"/>
      <c r="J583" s="39"/>
      <c r="K583" s="11"/>
    </row>
    <row r="584" spans="1:11" x14ac:dyDescent="0.25">
      <c r="A584" s="10"/>
      <c r="B584" s="10"/>
      <c r="C584" s="10"/>
      <c r="D584" s="12"/>
      <c r="E584" s="10"/>
      <c r="F584" s="10"/>
      <c r="G584" s="10"/>
      <c r="H584" s="10"/>
      <c r="I584" s="10"/>
      <c r="J584" s="39"/>
      <c r="K584" s="11"/>
    </row>
    <row r="585" spans="1:11" x14ac:dyDescent="0.25">
      <c r="A585" s="10"/>
      <c r="B585" s="10"/>
      <c r="C585" s="10"/>
      <c r="D585" s="12"/>
      <c r="E585" s="10"/>
      <c r="F585" s="10"/>
      <c r="G585" s="10"/>
      <c r="H585" s="10"/>
      <c r="I585" s="10"/>
      <c r="J585" s="39"/>
      <c r="K585" s="11"/>
    </row>
    <row r="586" spans="1:11" x14ac:dyDescent="0.25">
      <c r="A586" s="10"/>
      <c r="B586" s="10"/>
      <c r="C586" s="10"/>
      <c r="D586" s="12"/>
      <c r="E586" s="10"/>
      <c r="F586" s="10"/>
      <c r="G586" s="10"/>
      <c r="H586" s="10"/>
      <c r="I586" s="10"/>
      <c r="J586" s="39"/>
      <c r="K586" s="11"/>
    </row>
    <row r="587" spans="1:11" x14ac:dyDescent="0.25">
      <c r="A587" s="10"/>
      <c r="B587" s="10"/>
      <c r="C587" s="10"/>
      <c r="D587" s="12"/>
      <c r="E587" s="10"/>
      <c r="F587" s="10"/>
      <c r="G587" s="10"/>
      <c r="H587" s="10"/>
      <c r="I587" s="10"/>
      <c r="J587" s="39"/>
      <c r="K587" s="11"/>
    </row>
    <row r="588" spans="1:11" x14ac:dyDescent="0.25">
      <c r="A588" s="10"/>
      <c r="B588" s="10"/>
      <c r="C588" s="10"/>
      <c r="D588" s="12"/>
      <c r="E588" s="10"/>
      <c r="F588" s="10"/>
      <c r="G588" s="10"/>
      <c r="H588" s="10"/>
      <c r="I588" s="10"/>
      <c r="J588" s="39"/>
      <c r="K588" s="11"/>
    </row>
    <row r="589" spans="1:11" x14ac:dyDescent="0.25">
      <c r="A589" s="10"/>
      <c r="B589" s="10"/>
      <c r="C589" s="10"/>
      <c r="D589" s="12"/>
      <c r="E589" s="10"/>
      <c r="F589" s="10"/>
      <c r="G589" s="10"/>
      <c r="H589" s="10"/>
      <c r="I589" s="10"/>
      <c r="J589" s="39"/>
      <c r="K589" s="11"/>
    </row>
    <row r="590" spans="1:11" x14ac:dyDescent="0.25">
      <c r="A590" s="10"/>
      <c r="B590" s="10"/>
      <c r="C590" s="10"/>
      <c r="D590" s="12"/>
      <c r="E590" s="10"/>
      <c r="F590" s="10"/>
      <c r="G590" s="10"/>
      <c r="H590" s="10"/>
      <c r="I590" s="10"/>
      <c r="J590" s="39"/>
      <c r="K590" s="11"/>
    </row>
    <row r="591" spans="1:11" x14ac:dyDescent="0.25">
      <c r="A591" s="10"/>
      <c r="B591" s="10"/>
      <c r="C591" s="10"/>
      <c r="D591" s="12"/>
      <c r="E591" s="10"/>
      <c r="F591" s="10"/>
      <c r="G591" s="10"/>
      <c r="H591" s="10"/>
      <c r="I591" s="10"/>
      <c r="J591" s="39"/>
      <c r="K591" s="11"/>
    </row>
    <row r="592" spans="1:11" x14ac:dyDescent="0.25">
      <c r="A592" s="10"/>
      <c r="B592" s="10"/>
      <c r="C592" s="10"/>
      <c r="D592" s="12"/>
      <c r="E592" s="10"/>
      <c r="F592" s="10"/>
      <c r="G592" s="10"/>
      <c r="H592" s="10"/>
      <c r="I592" s="10"/>
      <c r="J592" s="39"/>
      <c r="K592" s="11"/>
    </row>
    <row r="593" spans="1:11" x14ac:dyDescent="0.25">
      <c r="A593" s="10"/>
      <c r="B593" s="10"/>
      <c r="C593" s="10"/>
      <c r="D593" s="12"/>
      <c r="E593" s="10"/>
      <c r="F593" s="10"/>
      <c r="G593" s="10"/>
      <c r="H593" s="10"/>
      <c r="I593" s="10"/>
      <c r="J593" s="39"/>
      <c r="K593" s="11"/>
    </row>
    <row r="594" spans="1:11" x14ac:dyDescent="0.25">
      <c r="A594" s="10"/>
      <c r="B594" s="10"/>
      <c r="C594" s="10"/>
      <c r="D594" s="12"/>
      <c r="E594" s="10"/>
      <c r="F594" s="10"/>
      <c r="G594" s="10"/>
      <c r="H594" s="10"/>
      <c r="I594" s="10"/>
      <c r="J594" s="39"/>
      <c r="K594" s="11"/>
    </row>
    <row r="595" spans="1:11" x14ac:dyDescent="0.25">
      <c r="A595" s="10"/>
      <c r="B595" s="10"/>
      <c r="C595" s="10"/>
      <c r="D595" s="12"/>
      <c r="E595" s="10"/>
      <c r="F595" s="10"/>
      <c r="G595" s="10"/>
      <c r="H595" s="10"/>
      <c r="I595" s="10"/>
      <c r="J595" s="39"/>
      <c r="K595" s="11"/>
    </row>
    <row r="596" spans="1:11" x14ac:dyDescent="0.25">
      <c r="A596" s="10"/>
      <c r="B596" s="10"/>
      <c r="C596" s="10"/>
      <c r="D596" s="12"/>
      <c r="E596" s="10"/>
      <c r="F596" s="10"/>
      <c r="G596" s="10"/>
      <c r="H596" s="10"/>
      <c r="I596" s="10"/>
      <c r="J596" s="39"/>
      <c r="K596" s="11"/>
    </row>
    <row r="597" spans="1:11" x14ac:dyDescent="0.25">
      <c r="A597" s="10"/>
      <c r="B597" s="10"/>
      <c r="C597" s="10"/>
      <c r="D597" s="12"/>
      <c r="E597" s="10"/>
      <c r="F597" s="10"/>
      <c r="G597" s="10"/>
      <c r="H597" s="10"/>
      <c r="I597" s="10"/>
      <c r="J597" s="39"/>
      <c r="K597" s="11"/>
    </row>
    <row r="598" spans="1:11" x14ac:dyDescent="0.25">
      <c r="A598" s="10"/>
      <c r="B598" s="10"/>
      <c r="C598" s="10"/>
      <c r="D598" s="12"/>
      <c r="E598" s="10"/>
      <c r="F598" s="10"/>
      <c r="G598" s="10"/>
      <c r="H598" s="10"/>
      <c r="I598" s="10"/>
      <c r="J598" s="39"/>
      <c r="K598" s="11"/>
    </row>
    <row r="599" spans="1:11" x14ac:dyDescent="0.25">
      <c r="A599" s="10"/>
      <c r="B599" s="10"/>
      <c r="C599" s="10"/>
      <c r="D599" s="12"/>
      <c r="E599" s="10"/>
      <c r="F599" s="10"/>
      <c r="G599" s="10"/>
      <c r="H599" s="10"/>
      <c r="I599" s="10"/>
      <c r="J599" s="39"/>
      <c r="K599" s="11"/>
    </row>
    <row r="600" spans="1:11" x14ac:dyDescent="0.25">
      <c r="A600" s="10"/>
      <c r="B600" s="10"/>
      <c r="C600" s="10"/>
      <c r="D600" s="12"/>
      <c r="E600" s="10"/>
      <c r="F600" s="10"/>
      <c r="G600" s="10"/>
      <c r="H600" s="10"/>
      <c r="I600" s="10"/>
      <c r="J600" s="39"/>
      <c r="K600" s="11"/>
    </row>
    <row r="601" spans="1:11" x14ac:dyDescent="0.25">
      <c r="A601" s="10"/>
      <c r="B601" s="10"/>
      <c r="C601" s="10"/>
      <c r="D601" s="12"/>
      <c r="E601" s="10"/>
      <c r="F601" s="10"/>
      <c r="G601" s="10"/>
      <c r="H601" s="10"/>
      <c r="I601" s="10"/>
      <c r="J601" s="39"/>
      <c r="K601" s="11"/>
    </row>
    <row r="602" spans="1:11" x14ac:dyDescent="0.25">
      <c r="A602" s="10"/>
      <c r="B602" s="10"/>
      <c r="C602" s="10"/>
      <c r="D602" s="12"/>
      <c r="E602" s="10"/>
      <c r="F602" s="10"/>
      <c r="G602" s="10"/>
      <c r="H602" s="10"/>
      <c r="I602" s="10"/>
      <c r="J602" s="39"/>
      <c r="K602" s="11"/>
    </row>
    <row r="603" spans="1:11" x14ac:dyDescent="0.25">
      <c r="A603" s="10"/>
      <c r="B603" s="10"/>
      <c r="C603" s="10"/>
      <c r="D603" s="12"/>
      <c r="E603" s="10"/>
      <c r="F603" s="10"/>
      <c r="G603" s="10"/>
      <c r="H603" s="10"/>
      <c r="I603" s="10"/>
      <c r="J603" s="39"/>
      <c r="K603" s="11"/>
    </row>
    <row r="604" spans="1:11" x14ac:dyDescent="0.25">
      <c r="A604" s="10"/>
      <c r="B604" s="10"/>
      <c r="C604" s="10"/>
      <c r="D604" s="12"/>
      <c r="E604" s="10"/>
      <c r="F604" s="10"/>
      <c r="G604" s="10"/>
      <c r="H604" s="10"/>
      <c r="I604" s="10"/>
      <c r="J604" s="39"/>
      <c r="K604" s="11"/>
    </row>
    <row r="605" spans="1:11" x14ac:dyDescent="0.25">
      <c r="A605" s="10"/>
      <c r="B605" s="10"/>
      <c r="C605" s="10"/>
      <c r="D605" s="12"/>
      <c r="E605" s="10"/>
      <c r="F605" s="10"/>
      <c r="G605" s="10"/>
      <c r="H605" s="10"/>
      <c r="I605" s="10"/>
      <c r="J605" s="39"/>
      <c r="K605" s="11"/>
    </row>
    <row r="606" spans="1:11" x14ac:dyDescent="0.25">
      <c r="A606" s="10"/>
      <c r="B606" s="10"/>
      <c r="C606" s="10"/>
      <c r="D606" s="12"/>
      <c r="E606" s="10"/>
      <c r="F606" s="10"/>
      <c r="G606" s="10"/>
      <c r="H606" s="10"/>
      <c r="I606" s="10"/>
      <c r="J606" s="39"/>
      <c r="K606" s="11"/>
    </row>
    <row r="607" spans="1:11" x14ac:dyDescent="0.25">
      <c r="A607" s="10"/>
      <c r="B607" s="10"/>
      <c r="C607" s="10"/>
      <c r="D607" s="12"/>
      <c r="E607" s="10"/>
      <c r="F607" s="10"/>
      <c r="G607" s="10"/>
      <c r="H607" s="10"/>
      <c r="I607" s="10"/>
      <c r="J607" s="39"/>
      <c r="K607" s="11"/>
    </row>
    <row r="608" spans="1:11" x14ac:dyDescent="0.25">
      <c r="A608" s="10"/>
      <c r="B608" s="10"/>
      <c r="C608" s="10"/>
      <c r="D608" s="12"/>
      <c r="E608" s="10"/>
      <c r="F608" s="10"/>
      <c r="G608" s="10"/>
      <c r="H608" s="10"/>
      <c r="I608" s="10"/>
      <c r="J608" s="39"/>
      <c r="K608" s="11"/>
    </row>
    <row r="609" spans="1:11" x14ac:dyDescent="0.25">
      <c r="A609" s="10"/>
      <c r="B609" s="10"/>
      <c r="C609" s="10"/>
      <c r="D609" s="12"/>
      <c r="E609" s="10"/>
      <c r="F609" s="10"/>
      <c r="G609" s="10"/>
      <c r="H609" s="10"/>
      <c r="I609" s="10"/>
      <c r="J609" s="39"/>
      <c r="K609" s="11"/>
    </row>
    <row r="610" spans="1:11" x14ac:dyDescent="0.25">
      <c r="A610" s="10"/>
      <c r="B610" s="10"/>
      <c r="C610" s="10"/>
      <c r="D610" s="12"/>
      <c r="E610" s="10"/>
      <c r="F610" s="10"/>
      <c r="G610" s="10"/>
      <c r="H610" s="10"/>
      <c r="I610" s="10"/>
      <c r="J610" s="39"/>
      <c r="K610" s="11"/>
    </row>
    <row r="611" spans="1:11" x14ac:dyDescent="0.25">
      <c r="A611" s="10"/>
      <c r="B611" s="10"/>
      <c r="C611" s="10"/>
      <c r="D611" s="12"/>
      <c r="E611" s="10"/>
      <c r="F611" s="10"/>
      <c r="G611" s="10"/>
      <c r="H611" s="10"/>
      <c r="I611" s="10"/>
      <c r="J611" s="39"/>
      <c r="K611" s="11"/>
    </row>
    <row r="612" spans="1:11" x14ac:dyDescent="0.25">
      <c r="A612" s="10"/>
      <c r="B612" s="10"/>
      <c r="C612" s="10"/>
      <c r="D612" s="12"/>
      <c r="E612" s="10"/>
      <c r="F612" s="10"/>
      <c r="G612" s="10"/>
      <c r="H612" s="10"/>
      <c r="I612" s="10"/>
      <c r="J612" s="39"/>
      <c r="K612" s="11"/>
    </row>
    <row r="613" spans="1:11" x14ac:dyDescent="0.25">
      <c r="A613" s="10"/>
      <c r="B613" s="10"/>
      <c r="C613" s="10"/>
      <c r="D613" s="12"/>
      <c r="E613" s="10"/>
      <c r="F613" s="10"/>
      <c r="G613" s="10"/>
      <c r="H613" s="10"/>
      <c r="I613" s="10"/>
      <c r="J613" s="39"/>
      <c r="K613" s="11"/>
    </row>
    <row r="614" spans="1:11" x14ac:dyDescent="0.25">
      <c r="A614" s="10"/>
      <c r="B614" s="10"/>
      <c r="C614" s="10"/>
      <c r="D614" s="12"/>
      <c r="E614" s="10"/>
      <c r="F614" s="10"/>
      <c r="G614" s="10"/>
      <c r="H614" s="10"/>
      <c r="I614" s="10"/>
      <c r="J614" s="39"/>
      <c r="K614" s="11"/>
    </row>
    <row r="615" spans="1:11" x14ac:dyDescent="0.25">
      <c r="A615" s="10"/>
      <c r="B615" s="10"/>
      <c r="C615" s="10"/>
      <c r="D615" s="12"/>
      <c r="E615" s="10"/>
      <c r="F615" s="10"/>
      <c r="G615" s="10"/>
      <c r="H615" s="10"/>
      <c r="I615" s="10"/>
      <c r="J615" s="39"/>
      <c r="K615" s="11"/>
    </row>
    <row r="616" spans="1:11" x14ac:dyDescent="0.25">
      <c r="A616" s="10"/>
      <c r="B616" s="10"/>
      <c r="C616" s="10"/>
      <c r="D616" s="12"/>
      <c r="E616" s="10"/>
      <c r="F616" s="10"/>
      <c r="G616" s="10"/>
      <c r="H616" s="10"/>
      <c r="I616" s="10"/>
      <c r="J616" s="39"/>
      <c r="K616" s="11"/>
    </row>
    <row r="617" spans="1:11" x14ac:dyDescent="0.25">
      <c r="A617" s="10"/>
      <c r="B617" s="10"/>
      <c r="C617" s="10"/>
      <c r="D617" s="12"/>
      <c r="E617" s="10"/>
      <c r="F617" s="10"/>
      <c r="G617" s="10"/>
      <c r="H617" s="10"/>
      <c r="I617" s="10"/>
      <c r="J617" s="39"/>
      <c r="K617" s="11"/>
    </row>
    <row r="618" spans="1:11" x14ac:dyDescent="0.25">
      <c r="A618" s="10"/>
      <c r="B618" s="10"/>
      <c r="C618" s="10"/>
      <c r="D618" s="12"/>
      <c r="E618" s="10"/>
      <c r="F618" s="10"/>
      <c r="G618" s="10"/>
      <c r="H618" s="10"/>
      <c r="I618" s="10"/>
      <c r="J618" s="39"/>
      <c r="K618" s="11"/>
    </row>
    <row r="619" spans="1:11" x14ac:dyDescent="0.25">
      <c r="A619" s="10"/>
      <c r="B619" s="10"/>
      <c r="C619" s="10"/>
      <c r="D619" s="12"/>
      <c r="E619" s="10"/>
      <c r="F619" s="10"/>
      <c r="G619" s="10"/>
      <c r="H619" s="10"/>
      <c r="I619" s="10"/>
      <c r="J619" s="39"/>
      <c r="K619" s="11"/>
    </row>
    <row r="620" spans="1:11" x14ac:dyDescent="0.25">
      <c r="A620" s="10"/>
      <c r="B620" s="10"/>
      <c r="C620" s="10"/>
      <c r="D620" s="12"/>
      <c r="E620" s="10"/>
      <c r="F620" s="10"/>
      <c r="G620" s="10"/>
      <c r="H620" s="10"/>
      <c r="I620" s="10"/>
      <c r="J620" s="39"/>
      <c r="K620" s="11"/>
    </row>
    <row r="621" spans="1:11" x14ac:dyDescent="0.25">
      <c r="A621" s="10"/>
      <c r="B621" s="10"/>
      <c r="C621" s="10"/>
      <c r="D621" s="12"/>
      <c r="E621" s="10"/>
      <c r="F621" s="10"/>
      <c r="G621" s="10"/>
      <c r="H621" s="10"/>
      <c r="I621" s="10"/>
      <c r="J621" s="39"/>
      <c r="K621" s="11"/>
    </row>
    <row r="622" spans="1:11" x14ac:dyDescent="0.25">
      <c r="A622" s="10"/>
      <c r="B622" s="10"/>
      <c r="C622" s="10"/>
      <c r="D622" s="12"/>
      <c r="E622" s="10"/>
      <c r="F622" s="10"/>
      <c r="G622" s="10"/>
      <c r="H622" s="10"/>
      <c r="I622" s="10"/>
      <c r="J622" s="39"/>
      <c r="K622" s="11"/>
    </row>
    <row r="623" spans="1:11" x14ac:dyDescent="0.25">
      <c r="A623" s="10"/>
      <c r="B623" s="10"/>
      <c r="C623" s="10"/>
      <c r="D623" s="12"/>
      <c r="E623" s="10"/>
      <c r="F623" s="10"/>
      <c r="G623" s="10"/>
      <c r="H623" s="10"/>
      <c r="I623" s="10"/>
      <c r="J623" s="39"/>
      <c r="K623" s="11"/>
    </row>
    <row r="624" spans="1:11" x14ac:dyDescent="0.25">
      <c r="A624" s="10"/>
      <c r="B624" s="10"/>
      <c r="C624" s="10"/>
      <c r="D624" s="12"/>
      <c r="E624" s="10"/>
      <c r="F624" s="10"/>
      <c r="G624" s="10"/>
      <c r="H624" s="10"/>
      <c r="I624" s="10"/>
      <c r="J624" s="39"/>
      <c r="K624" s="11"/>
    </row>
    <row r="625" spans="1:11" x14ac:dyDescent="0.25">
      <c r="A625" s="10"/>
      <c r="B625" s="10"/>
      <c r="C625" s="10"/>
      <c r="D625" s="12"/>
      <c r="E625" s="10"/>
      <c r="F625" s="10"/>
      <c r="G625" s="10"/>
      <c r="H625" s="10"/>
      <c r="I625" s="10"/>
      <c r="J625" s="39"/>
      <c r="K625" s="11"/>
    </row>
    <row r="626" spans="1:11" x14ac:dyDescent="0.25">
      <c r="A626" s="10"/>
      <c r="B626" s="10"/>
      <c r="C626" s="10"/>
      <c r="D626" s="12"/>
      <c r="E626" s="10"/>
      <c r="F626" s="10"/>
      <c r="G626" s="10"/>
      <c r="H626" s="10"/>
      <c r="I626" s="10"/>
      <c r="J626" s="39"/>
      <c r="K626" s="11"/>
    </row>
    <row r="627" spans="1:11" x14ac:dyDescent="0.25">
      <c r="A627" s="10"/>
      <c r="B627" s="10"/>
      <c r="C627" s="10"/>
      <c r="D627" s="12"/>
      <c r="E627" s="10"/>
      <c r="F627" s="10"/>
      <c r="G627" s="10"/>
      <c r="H627" s="10"/>
      <c r="I627" s="10"/>
      <c r="J627" s="39"/>
      <c r="K627" s="11"/>
    </row>
    <row r="628" spans="1:11" x14ac:dyDescent="0.25">
      <c r="A628" s="10"/>
      <c r="B628" s="10"/>
      <c r="C628" s="10"/>
      <c r="D628" s="12"/>
      <c r="E628" s="10"/>
      <c r="F628" s="10"/>
      <c r="G628" s="10"/>
      <c r="H628" s="10"/>
      <c r="I628" s="10"/>
      <c r="J628" s="39"/>
      <c r="K628" s="11"/>
    </row>
    <row r="629" spans="1:11" x14ac:dyDescent="0.25">
      <c r="A629" s="10"/>
      <c r="B629" s="10"/>
      <c r="C629" s="10"/>
      <c r="D629" s="12"/>
      <c r="E629" s="10"/>
      <c r="F629" s="10"/>
      <c r="G629" s="10"/>
      <c r="H629" s="10"/>
      <c r="I629" s="10"/>
      <c r="J629" s="39"/>
      <c r="K629" s="11"/>
    </row>
    <row r="630" spans="1:11" x14ac:dyDescent="0.25">
      <c r="A630" s="10"/>
      <c r="B630" s="10"/>
      <c r="C630" s="10"/>
      <c r="D630" s="12"/>
      <c r="E630" s="10"/>
      <c r="F630" s="10"/>
      <c r="G630" s="10"/>
      <c r="H630" s="10"/>
      <c r="I630" s="10"/>
      <c r="J630" s="39"/>
      <c r="K630" s="11"/>
    </row>
    <row r="631" spans="1:11" x14ac:dyDescent="0.25">
      <c r="A631" s="10"/>
      <c r="B631" s="10"/>
      <c r="C631" s="10"/>
      <c r="D631" s="12"/>
      <c r="E631" s="10"/>
      <c r="F631" s="10"/>
      <c r="G631" s="10"/>
      <c r="H631" s="10"/>
      <c r="I631" s="10"/>
      <c r="J631" s="39"/>
      <c r="K631" s="11"/>
    </row>
    <row r="632" spans="1:11" x14ac:dyDescent="0.25">
      <c r="A632" s="10"/>
      <c r="B632" s="10"/>
      <c r="C632" s="10"/>
      <c r="D632" s="12"/>
      <c r="E632" s="10"/>
      <c r="F632" s="10"/>
      <c r="G632" s="10"/>
      <c r="H632" s="10"/>
      <c r="I632" s="10"/>
      <c r="J632" s="39"/>
      <c r="K632" s="11"/>
    </row>
    <row r="633" spans="1:11" x14ac:dyDescent="0.25">
      <c r="A633" s="10"/>
      <c r="B633" s="10"/>
      <c r="C633" s="10"/>
      <c r="D633" s="12"/>
      <c r="E633" s="10"/>
      <c r="F633" s="10"/>
      <c r="G633" s="10"/>
      <c r="H633" s="10"/>
      <c r="I633" s="10"/>
      <c r="J633" s="39"/>
      <c r="K633" s="11"/>
    </row>
    <row r="634" spans="1:11" x14ac:dyDescent="0.25">
      <c r="A634" s="10"/>
      <c r="B634" s="10"/>
      <c r="C634" s="10"/>
      <c r="D634" s="12"/>
      <c r="E634" s="10"/>
      <c r="F634" s="10"/>
      <c r="G634" s="10"/>
      <c r="H634" s="10"/>
      <c r="I634" s="10"/>
      <c r="J634" s="39"/>
      <c r="K634" s="11"/>
    </row>
    <row r="635" spans="1:11" x14ac:dyDescent="0.25">
      <c r="A635" s="10"/>
      <c r="B635" s="10"/>
      <c r="C635" s="10"/>
      <c r="D635" s="12"/>
      <c r="E635" s="10"/>
      <c r="F635" s="10"/>
      <c r="G635" s="10"/>
      <c r="H635" s="10"/>
      <c r="I635" s="10"/>
      <c r="J635" s="39"/>
      <c r="K635" s="11"/>
    </row>
    <row r="636" spans="1:11" x14ac:dyDescent="0.25">
      <c r="A636" s="10"/>
      <c r="B636" s="10"/>
      <c r="C636" s="10"/>
      <c r="D636" s="12"/>
      <c r="E636" s="10"/>
      <c r="F636" s="10"/>
      <c r="G636" s="10"/>
      <c r="H636" s="10"/>
      <c r="I636" s="10"/>
      <c r="J636" s="39"/>
      <c r="K636" s="11"/>
    </row>
    <row r="637" spans="1:11" x14ac:dyDescent="0.25">
      <c r="A637" s="10"/>
      <c r="B637" s="10"/>
      <c r="C637" s="10"/>
      <c r="D637" s="12"/>
      <c r="E637" s="10"/>
      <c r="F637" s="10"/>
      <c r="G637" s="10"/>
      <c r="H637" s="10"/>
      <c r="I637" s="10"/>
      <c r="J637" s="39"/>
      <c r="K637" s="11"/>
    </row>
    <row r="638" spans="1:11" x14ac:dyDescent="0.25">
      <c r="A638" s="10"/>
      <c r="B638" s="10"/>
      <c r="C638" s="10"/>
      <c r="D638" s="12"/>
      <c r="E638" s="10"/>
      <c r="F638" s="10"/>
      <c r="G638" s="10"/>
      <c r="H638" s="10"/>
      <c r="I638" s="10"/>
      <c r="J638" s="39"/>
      <c r="K638" s="11"/>
    </row>
    <row r="639" spans="1:11" x14ac:dyDescent="0.25">
      <c r="A639" s="10"/>
      <c r="B639" s="10"/>
      <c r="C639" s="10"/>
      <c r="D639" s="12"/>
      <c r="E639" s="10"/>
      <c r="F639" s="10"/>
      <c r="G639" s="10"/>
      <c r="H639" s="10"/>
      <c r="I639" s="10"/>
      <c r="J639" s="39"/>
      <c r="K639" s="11"/>
    </row>
    <row r="640" spans="1:11" x14ac:dyDescent="0.25">
      <c r="A640" s="10"/>
      <c r="B640" s="10"/>
      <c r="C640" s="10"/>
      <c r="D640" s="12"/>
      <c r="E640" s="10"/>
      <c r="F640" s="10"/>
      <c r="G640" s="10"/>
      <c r="H640" s="10"/>
      <c r="I640" s="10"/>
      <c r="J640" s="39"/>
      <c r="K640" s="11"/>
    </row>
    <row r="641" spans="1:11" x14ac:dyDescent="0.25">
      <c r="A641" s="10"/>
      <c r="B641" s="10"/>
      <c r="C641" s="10"/>
      <c r="D641" s="12"/>
      <c r="E641" s="10"/>
      <c r="F641" s="10"/>
      <c r="G641" s="10"/>
      <c r="H641" s="10"/>
      <c r="I641" s="10"/>
      <c r="J641" s="39"/>
      <c r="K641" s="11"/>
    </row>
    <row r="642" spans="1:11" x14ac:dyDescent="0.25">
      <c r="A642" s="10"/>
      <c r="B642" s="10"/>
      <c r="C642" s="10"/>
      <c r="D642" s="12"/>
      <c r="E642" s="10"/>
      <c r="F642" s="10"/>
      <c r="G642" s="10"/>
      <c r="H642" s="10"/>
      <c r="I642" s="10"/>
      <c r="J642" s="39"/>
      <c r="K642" s="11"/>
    </row>
    <row r="643" spans="1:11" x14ac:dyDescent="0.25">
      <c r="A643" s="10"/>
      <c r="B643" s="10"/>
      <c r="C643" s="10"/>
      <c r="D643" s="12"/>
      <c r="E643" s="10"/>
      <c r="F643" s="10"/>
      <c r="G643" s="10"/>
      <c r="H643" s="10"/>
      <c r="I643" s="10"/>
      <c r="J643" s="39"/>
      <c r="K643" s="11"/>
    </row>
    <row r="644" spans="1:11" x14ac:dyDescent="0.25">
      <c r="A644" s="10"/>
      <c r="B644" s="10"/>
      <c r="C644" s="10"/>
      <c r="D644" s="12"/>
      <c r="E644" s="10"/>
      <c r="F644" s="10"/>
      <c r="G644" s="10"/>
      <c r="H644" s="10"/>
      <c r="I644" s="10"/>
      <c r="J644" s="39"/>
      <c r="K644" s="11"/>
    </row>
    <row r="645" spans="1:11" x14ac:dyDescent="0.25">
      <c r="A645" s="10"/>
      <c r="B645" s="10"/>
      <c r="C645" s="10"/>
      <c r="D645" s="12"/>
      <c r="E645" s="10"/>
      <c r="F645" s="10"/>
      <c r="G645" s="10"/>
      <c r="H645" s="10"/>
      <c r="I645" s="10"/>
      <c r="J645" s="39"/>
      <c r="K645" s="11"/>
    </row>
    <row r="646" spans="1:11" x14ac:dyDescent="0.25">
      <c r="A646" s="10"/>
      <c r="B646" s="10"/>
      <c r="C646" s="10"/>
      <c r="D646" s="12"/>
      <c r="E646" s="10"/>
      <c r="F646" s="10"/>
      <c r="G646" s="10"/>
      <c r="H646" s="10"/>
      <c r="I646" s="10"/>
      <c r="J646" s="39"/>
      <c r="K646" s="11"/>
    </row>
    <row r="647" spans="1:11" x14ac:dyDescent="0.25">
      <c r="A647" s="10"/>
      <c r="B647" s="10"/>
      <c r="C647" s="10"/>
      <c r="D647" s="12"/>
      <c r="E647" s="10"/>
      <c r="F647" s="10"/>
      <c r="G647" s="10"/>
      <c r="H647" s="10"/>
      <c r="I647" s="10"/>
      <c r="J647" s="39"/>
      <c r="K647" s="11"/>
    </row>
    <row r="648" spans="1:11" x14ac:dyDescent="0.25">
      <c r="A648" s="10"/>
      <c r="B648" s="10"/>
      <c r="C648" s="10"/>
      <c r="D648" s="12"/>
      <c r="E648" s="10"/>
      <c r="F648" s="10"/>
      <c r="G648" s="10"/>
      <c r="H648" s="10"/>
      <c r="I648" s="10"/>
      <c r="J648" s="39"/>
      <c r="K648" s="11"/>
    </row>
    <row r="649" spans="1:11" x14ac:dyDescent="0.25">
      <c r="A649" s="10"/>
      <c r="B649" s="10"/>
      <c r="C649" s="10"/>
      <c r="D649" s="12"/>
      <c r="E649" s="10"/>
      <c r="F649" s="10"/>
      <c r="G649" s="10"/>
      <c r="H649" s="10"/>
      <c r="I649" s="10"/>
      <c r="J649" s="39"/>
      <c r="K649" s="11"/>
    </row>
    <row r="650" spans="1:11" x14ac:dyDescent="0.25">
      <c r="A650" s="10"/>
      <c r="B650" s="10"/>
      <c r="C650" s="10"/>
      <c r="D650" s="12"/>
      <c r="E650" s="10"/>
      <c r="F650" s="10"/>
      <c r="G650" s="10"/>
      <c r="H650" s="10"/>
      <c r="I650" s="10"/>
      <c r="J650" s="39"/>
      <c r="K650" s="11"/>
    </row>
    <row r="651" spans="1:11" x14ac:dyDescent="0.25">
      <c r="A651" s="10"/>
      <c r="B651" s="10"/>
      <c r="C651" s="10"/>
      <c r="D651" s="12"/>
      <c r="E651" s="10"/>
      <c r="F651" s="10"/>
      <c r="G651" s="10"/>
      <c r="H651" s="10"/>
      <c r="I651" s="10"/>
      <c r="J651" s="39"/>
      <c r="K651" s="11"/>
    </row>
    <row r="652" spans="1:11" x14ac:dyDescent="0.25">
      <c r="A652" s="10"/>
      <c r="B652" s="10"/>
      <c r="C652" s="10"/>
      <c r="D652" s="12"/>
      <c r="E652" s="10"/>
      <c r="F652" s="10"/>
      <c r="G652" s="10"/>
      <c r="H652" s="10"/>
      <c r="I652" s="10"/>
      <c r="J652" s="39"/>
      <c r="K652" s="11"/>
    </row>
    <row r="653" spans="1:11" x14ac:dyDescent="0.25">
      <c r="A653" s="10"/>
      <c r="B653" s="10"/>
      <c r="C653" s="10"/>
      <c r="D653" s="12"/>
      <c r="E653" s="10"/>
      <c r="F653" s="10"/>
      <c r="G653" s="10"/>
      <c r="H653" s="10"/>
      <c r="I653" s="10"/>
      <c r="J653" s="39"/>
      <c r="K653" s="11"/>
    </row>
    <row r="654" spans="1:11" x14ac:dyDescent="0.25">
      <c r="A654" s="10"/>
      <c r="B654" s="10"/>
      <c r="C654" s="10"/>
      <c r="D654" s="12"/>
      <c r="E654" s="10"/>
      <c r="F654" s="10"/>
      <c r="G654" s="10"/>
      <c r="H654" s="10"/>
      <c r="I654" s="10"/>
      <c r="J654" s="39"/>
      <c r="K654" s="11"/>
    </row>
    <row r="655" spans="1:11" x14ac:dyDescent="0.25">
      <c r="A655" s="10"/>
      <c r="B655" s="10"/>
      <c r="C655" s="10"/>
      <c r="D655" s="12"/>
      <c r="E655" s="10"/>
      <c r="F655" s="10"/>
      <c r="G655" s="10"/>
      <c r="H655" s="10"/>
      <c r="I655" s="10"/>
      <c r="J655" s="39"/>
      <c r="K655" s="11"/>
    </row>
    <row r="656" spans="1:11" x14ac:dyDescent="0.25">
      <c r="A656" s="10"/>
      <c r="B656" s="10"/>
      <c r="C656" s="10"/>
      <c r="D656" s="12"/>
      <c r="E656" s="10"/>
      <c r="F656" s="10"/>
      <c r="G656" s="10"/>
      <c r="H656" s="10"/>
      <c r="I656" s="10"/>
      <c r="J656" s="39"/>
      <c r="K656" s="11"/>
    </row>
    <row r="657" spans="1:11" x14ac:dyDescent="0.25">
      <c r="A657" s="10"/>
      <c r="B657" s="10"/>
      <c r="C657" s="10"/>
      <c r="D657" s="12"/>
      <c r="E657" s="10"/>
      <c r="F657" s="10"/>
      <c r="G657" s="10"/>
      <c r="H657" s="10"/>
      <c r="I657" s="10"/>
      <c r="J657" s="39"/>
      <c r="K657" s="11"/>
    </row>
    <row r="658" spans="1:11" x14ac:dyDescent="0.25">
      <c r="A658" s="10"/>
      <c r="B658" s="10"/>
      <c r="C658" s="10"/>
      <c r="D658" s="12"/>
      <c r="E658" s="10"/>
      <c r="F658" s="10"/>
      <c r="G658" s="10"/>
      <c r="H658" s="10"/>
      <c r="I658" s="10"/>
      <c r="J658" s="39"/>
      <c r="K658" s="11"/>
    </row>
    <row r="659" spans="1:11" x14ac:dyDescent="0.25">
      <c r="A659" s="10"/>
      <c r="B659" s="10"/>
      <c r="C659" s="10"/>
      <c r="D659" s="12"/>
      <c r="E659" s="10"/>
      <c r="F659" s="10"/>
      <c r="G659" s="10"/>
      <c r="H659" s="10"/>
      <c r="I659" s="10"/>
      <c r="J659" s="39"/>
      <c r="K659" s="11"/>
    </row>
    <row r="660" spans="1:11" x14ac:dyDescent="0.25">
      <c r="A660" s="10"/>
      <c r="B660" s="10"/>
      <c r="C660" s="10"/>
      <c r="D660" s="12"/>
      <c r="E660" s="10"/>
      <c r="F660" s="10"/>
      <c r="G660" s="10"/>
      <c r="H660" s="10"/>
      <c r="I660" s="10"/>
      <c r="J660" s="39"/>
      <c r="K660" s="11"/>
    </row>
    <row r="661" spans="1:11" x14ac:dyDescent="0.25">
      <c r="A661" s="10"/>
      <c r="B661" s="10"/>
      <c r="C661" s="10"/>
      <c r="D661" s="12"/>
      <c r="E661" s="10"/>
      <c r="F661" s="10"/>
      <c r="G661" s="10"/>
      <c r="H661" s="10"/>
      <c r="I661" s="10"/>
      <c r="J661" s="39"/>
      <c r="K661" s="11"/>
    </row>
    <row r="662" spans="1:11" x14ac:dyDescent="0.25">
      <c r="A662" s="10"/>
      <c r="B662" s="10"/>
      <c r="C662" s="10"/>
      <c r="D662" s="12"/>
      <c r="E662" s="10"/>
      <c r="F662" s="10"/>
      <c r="G662" s="10"/>
      <c r="H662" s="10"/>
      <c r="I662" s="10"/>
      <c r="J662" s="39"/>
      <c r="K662" s="11"/>
    </row>
    <row r="663" spans="1:11" x14ac:dyDescent="0.25">
      <c r="A663" s="10"/>
      <c r="B663" s="10"/>
      <c r="C663" s="10"/>
      <c r="D663" s="12"/>
      <c r="E663" s="10"/>
      <c r="F663" s="10"/>
      <c r="G663" s="10"/>
      <c r="H663" s="10"/>
      <c r="I663" s="10"/>
      <c r="J663" s="39"/>
      <c r="K663" s="11"/>
    </row>
    <row r="664" spans="1:11" x14ac:dyDescent="0.25">
      <c r="A664" s="10"/>
      <c r="B664" s="10"/>
      <c r="C664" s="10"/>
      <c r="D664" s="12"/>
      <c r="E664" s="10"/>
      <c r="F664" s="10"/>
      <c r="G664" s="10"/>
      <c r="H664" s="10"/>
      <c r="I664" s="10"/>
      <c r="J664" s="39"/>
      <c r="K664" s="11"/>
    </row>
    <row r="665" spans="1:11" x14ac:dyDescent="0.25">
      <c r="A665" s="10"/>
      <c r="B665" s="10"/>
      <c r="C665" s="10"/>
      <c r="D665" s="12"/>
      <c r="E665" s="10"/>
      <c r="F665" s="10"/>
      <c r="G665" s="10"/>
      <c r="H665" s="10"/>
      <c r="I665" s="10"/>
      <c r="J665" s="39"/>
      <c r="K665" s="11"/>
    </row>
    <row r="666" spans="1:11" x14ac:dyDescent="0.25">
      <c r="A666" s="10"/>
      <c r="B666" s="10"/>
      <c r="C666" s="10"/>
      <c r="D666" s="12"/>
      <c r="E666" s="10"/>
      <c r="F666" s="10"/>
      <c r="G666" s="10"/>
      <c r="H666" s="10"/>
      <c r="I666" s="10"/>
      <c r="J666" s="39"/>
      <c r="K666" s="11"/>
    </row>
    <row r="667" spans="1:11" x14ac:dyDescent="0.25">
      <c r="A667" s="10"/>
      <c r="B667" s="10"/>
      <c r="C667" s="10"/>
      <c r="D667" s="12"/>
      <c r="E667" s="10"/>
      <c r="F667" s="10"/>
      <c r="G667" s="10"/>
      <c r="H667" s="10"/>
      <c r="I667" s="10"/>
      <c r="J667" s="39"/>
      <c r="K667" s="11"/>
    </row>
    <row r="668" spans="1:11" x14ac:dyDescent="0.25">
      <c r="A668" s="10"/>
      <c r="B668" s="10"/>
      <c r="C668" s="10"/>
      <c r="D668" s="12"/>
      <c r="E668" s="10"/>
      <c r="F668" s="10"/>
      <c r="G668" s="10"/>
      <c r="H668" s="10"/>
      <c r="I668" s="10"/>
      <c r="J668" s="39"/>
      <c r="K668" s="11"/>
    </row>
    <row r="669" spans="1:11" x14ac:dyDescent="0.25">
      <c r="A669" s="10"/>
      <c r="B669" s="10"/>
      <c r="C669" s="10"/>
      <c r="D669" s="12"/>
      <c r="E669" s="10"/>
      <c r="F669" s="10"/>
      <c r="G669" s="10"/>
      <c r="H669" s="10"/>
      <c r="I669" s="10"/>
      <c r="J669" s="39"/>
      <c r="K669" s="11"/>
    </row>
    <row r="670" spans="1:11" x14ac:dyDescent="0.25">
      <c r="A670" s="10"/>
      <c r="B670" s="10"/>
      <c r="C670" s="10"/>
      <c r="D670" s="12"/>
      <c r="E670" s="10"/>
      <c r="F670" s="10"/>
      <c r="G670" s="10"/>
      <c r="H670" s="10"/>
      <c r="I670" s="10"/>
      <c r="J670" s="39"/>
      <c r="K670" s="11"/>
    </row>
    <row r="671" spans="1:11" x14ac:dyDescent="0.25">
      <c r="A671" s="10"/>
      <c r="B671" s="10"/>
      <c r="C671" s="10"/>
      <c r="D671" s="12"/>
      <c r="E671" s="10"/>
      <c r="F671" s="10"/>
      <c r="G671" s="10"/>
      <c r="H671" s="10"/>
      <c r="I671" s="10"/>
      <c r="J671" s="39"/>
      <c r="K671" s="11"/>
    </row>
    <row r="672" spans="1:11" x14ac:dyDescent="0.25">
      <c r="A672" s="10"/>
      <c r="B672" s="10"/>
      <c r="C672" s="10"/>
      <c r="D672" s="12"/>
      <c r="E672" s="10"/>
      <c r="F672" s="10"/>
      <c r="G672" s="10"/>
      <c r="H672" s="10"/>
      <c r="I672" s="10"/>
      <c r="J672" s="39"/>
      <c r="K672" s="11"/>
    </row>
    <row r="673" spans="1:11" x14ac:dyDescent="0.25">
      <c r="A673" s="10"/>
      <c r="B673" s="10"/>
      <c r="C673" s="10"/>
      <c r="D673" s="12"/>
      <c r="E673" s="10"/>
      <c r="F673" s="10"/>
      <c r="G673" s="10"/>
      <c r="H673" s="10"/>
      <c r="I673" s="10"/>
      <c r="J673" s="39"/>
      <c r="K673" s="11"/>
    </row>
    <row r="674" spans="1:11" x14ac:dyDescent="0.25">
      <c r="A674" s="10"/>
      <c r="B674" s="10"/>
      <c r="C674" s="10"/>
      <c r="D674" s="12"/>
      <c r="E674" s="10"/>
      <c r="F674" s="10"/>
      <c r="G674" s="10"/>
      <c r="H674" s="10"/>
      <c r="I674" s="10"/>
      <c r="J674" s="39"/>
      <c r="K674" s="11"/>
    </row>
    <row r="675" spans="1:11" x14ac:dyDescent="0.25">
      <c r="A675" s="10"/>
      <c r="B675" s="10"/>
      <c r="C675" s="10"/>
      <c r="D675" s="12"/>
      <c r="E675" s="10"/>
      <c r="F675" s="10"/>
      <c r="G675" s="10"/>
      <c r="H675" s="10"/>
      <c r="I675" s="10"/>
      <c r="J675" s="39"/>
      <c r="K675" s="11"/>
    </row>
    <row r="676" spans="1:11" x14ac:dyDescent="0.25">
      <c r="A676" s="10"/>
      <c r="B676" s="10"/>
      <c r="C676" s="10"/>
      <c r="D676" s="12"/>
      <c r="E676" s="10"/>
      <c r="F676" s="10"/>
      <c r="G676" s="10"/>
      <c r="H676" s="10"/>
      <c r="I676" s="10"/>
      <c r="J676" s="39"/>
      <c r="K676" s="11"/>
    </row>
    <row r="677" spans="1:11" x14ac:dyDescent="0.25">
      <c r="A677" s="10"/>
      <c r="B677" s="10"/>
      <c r="C677" s="10"/>
      <c r="D677" s="12"/>
      <c r="E677" s="10"/>
      <c r="F677" s="10"/>
      <c r="G677" s="10"/>
      <c r="H677" s="10"/>
      <c r="I677" s="10"/>
      <c r="J677" s="39"/>
      <c r="K677" s="11"/>
    </row>
    <row r="678" spans="1:11" x14ac:dyDescent="0.25">
      <c r="A678" s="10"/>
      <c r="B678" s="10"/>
      <c r="C678" s="10"/>
      <c r="D678" s="12"/>
      <c r="E678" s="10"/>
      <c r="F678" s="10"/>
      <c r="G678" s="10"/>
      <c r="H678" s="10"/>
      <c r="I678" s="10"/>
      <c r="J678" s="39"/>
      <c r="K678" s="11"/>
    </row>
    <row r="679" spans="1:11" x14ac:dyDescent="0.25">
      <c r="A679" s="10"/>
      <c r="B679" s="10"/>
      <c r="C679" s="10"/>
      <c r="D679" s="12"/>
      <c r="E679" s="10"/>
      <c r="F679" s="10"/>
      <c r="G679" s="10"/>
      <c r="H679" s="10"/>
      <c r="I679" s="10"/>
      <c r="J679" s="39"/>
      <c r="K679" s="11"/>
    </row>
    <row r="680" spans="1:11" x14ac:dyDescent="0.25">
      <c r="A680" s="10"/>
      <c r="B680" s="10"/>
      <c r="C680" s="10"/>
      <c r="D680" s="12"/>
      <c r="E680" s="10"/>
      <c r="F680" s="10"/>
      <c r="G680" s="10"/>
      <c r="H680" s="10"/>
      <c r="I680" s="10"/>
      <c r="J680" s="39"/>
      <c r="K680" s="11"/>
    </row>
    <row r="681" spans="1:11" x14ac:dyDescent="0.25">
      <c r="A681" s="10"/>
      <c r="B681" s="10"/>
      <c r="C681" s="10"/>
      <c r="D681" s="12"/>
      <c r="E681" s="10"/>
      <c r="F681" s="10"/>
      <c r="G681" s="10"/>
      <c r="H681" s="10"/>
      <c r="I681" s="10"/>
      <c r="J681" s="39"/>
      <c r="K681" s="11"/>
    </row>
    <row r="682" spans="1:11" x14ac:dyDescent="0.25">
      <c r="A682" s="10"/>
      <c r="B682" s="10"/>
      <c r="C682" s="10"/>
      <c r="D682" s="12"/>
      <c r="E682" s="10"/>
      <c r="F682" s="10"/>
      <c r="G682" s="10"/>
      <c r="H682" s="10"/>
      <c r="I682" s="10"/>
      <c r="J682" s="39"/>
      <c r="K682" s="11"/>
    </row>
    <row r="683" spans="1:11" x14ac:dyDescent="0.25">
      <c r="A683" s="10"/>
      <c r="B683" s="10"/>
      <c r="C683" s="10"/>
      <c r="D683" s="12"/>
      <c r="E683" s="10"/>
      <c r="F683" s="10"/>
      <c r="G683" s="10"/>
      <c r="H683" s="10"/>
      <c r="I683" s="10"/>
      <c r="J683" s="39"/>
      <c r="K683" s="11"/>
    </row>
    <row r="684" spans="1:11" x14ac:dyDescent="0.25">
      <c r="A684" s="10"/>
      <c r="B684" s="10"/>
      <c r="C684" s="10"/>
      <c r="D684" s="12"/>
      <c r="E684" s="10"/>
      <c r="F684" s="10"/>
      <c r="G684" s="10"/>
      <c r="H684" s="10"/>
      <c r="I684" s="10"/>
      <c r="J684" s="39"/>
      <c r="K684" s="11"/>
    </row>
    <row r="685" spans="1:11" x14ac:dyDescent="0.25">
      <c r="A685" s="10"/>
      <c r="B685" s="10"/>
      <c r="C685" s="10"/>
      <c r="D685" s="12"/>
      <c r="E685" s="10"/>
      <c r="F685" s="10"/>
      <c r="G685" s="10"/>
      <c r="H685" s="10"/>
      <c r="I685" s="10"/>
      <c r="J685" s="39"/>
      <c r="K685" s="11"/>
    </row>
    <row r="686" spans="1:11" x14ac:dyDescent="0.25">
      <c r="A686" s="10"/>
      <c r="B686" s="10"/>
      <c r="C686" s="10"/>
      <c r="D686" s="12"/>
      <c r="E686" s="10"/>
      <c r="F686" s="10"/>
      <c r="G686" s="10"/>
      <c r="H686" s="10"/>
      <c r="I686" s="10"/>
      <c r="J686" s="39"/>
      <c r="K686" s="11"/>
    </row>
    <row r="687" spans="1:11" x14ac:dyDescent="0.25">
      <c r="A687" s="10"/>
      <c r="B687" s="10"/>
      <c r="C687" s="10"/>
      <c r="D687" s="12"/>
      <c r="E687" s="10"/>
      <c r="F687" s="10"/>
      <c r="G687" s="10"/>
      <c r="H687" s="10"/>
      <c r="I687" s="10"/>
      <c r="J687" s="39"/>
      <c r="K687" s="11"/>
    </row>
    <row r="688" spans="1:11" x14ac:dyDescent="0.25">
      <c r="A688" s="10"/>
      <c r="B688" s="10"/>
      <c r="C688" s="10"/>
      <c r="D688" s="12"/>
      <c r="E688" s="10"/>
      <c r="F688" s="10"/>
      <c r="G688" s="10"/>
      <c r="H688" s="10"/>
      <c r="I688" s="10"/>
      <c r="J688" s="39"/>
      <c r="K688" s="11"/>
    </row>
    <row r="689" spans="1:11" x14ac:dyDescent="0.25">
      <c r="A689" s="10"/>
      <c r="B689" s="10"/>
      <c r="C689" s="10"/>
      <c r="D689" s="12"/>
      <c r="E689" s="10"/>
      <c r="F689" s="10"/>
      <c r="G689" s="10"/>
      <c r="H689" s="10"/>
      <c r="I689" s="10"/>
      <c r="J689" s="39"/>
      <c r="K689" s="11"/>
    </row>
    <row r="690" spans="1:11" x14ac:dyDescent="0.25">
      <c r="A690" s="10"/>
      <c r="B690" s="10"/>
      <c r="C690" s="10"/>
      <c r="D690" s="12"/>
      <c r="E690" s="10"/>
      <c r="F690" s="10"/>
      <c r="G690" s="10"/>
      <c r="H690" s="10"/>
      <c r="I690" s="10"/>
      <c r="J690" s="39"/>
      <c r="K690" s="11"/>
    </row>
    <row r="691" spans="1:11" x14ac:dyDescent="0.25">
      <c r="A691" s="10"/>
      <c r="B691" s="10"/>
      <c r="C691" s="10"/>
      <c r="D691" s="12"/>
      <c r="E691" s="10"/>
      <c r="F691" s="10"/>
      <c r="G691" s="10"/>
      <c r="H691" s="10"/>
      <c r="I691" s="10"/>
      <c r="J691" s="39"/>
      <c r="K691" s="11"/>
    </row>
    <row r="692" spans="1:11" x14ac:dyDescent="0.25">
      <c r="A692" s="10"/>
      <c r="B692" s="10"/>
      <c r="C692" s="10"/>
      <c r="D692" s="12"/>
      <c r="E692" s="10"/>
      <c r="F692" s="10"/>
      <c r="G692" s="10"/>
      <c r="H692" s="10"/>
      <c r="I692" s="10"/>
      <c r="J692" s="39"/>
      <c r="K692" s="11"/>
    </row>
    <row r="693" spans="1:11" x14ac:dyDescent="0.25">
      <c r="A693" s="10"/>
      <c r="B693" s="10"/>
      <c r="C693" s="10"/>
      <c r="D693" s="12"/>
      <c r="E693" s="10"/>
      <c r="F693" s="10"/>
      <c r="G693" s="10"/>
      <c r="H693" s="10"/>
      <c r="I693" s="10"/>
      <c r="J693" s="39"/>
      <c r="K693" s="11"/>
    </row>
    <row r="694" spans="1:11" x14ac:dyDescent="0.25">
      <c r="A694" s="10"/>
      <c r="B694" s="10"/>
      <c r="C694" s="10"/>
      <c r="D694" s="12"/>
      <c r="E694" s="10"/>
      <c r="F694" s="10"/>
      <c r="G694" s="10"/>
      <c r="H694" s="10"/>
      <c r="I694" s="10"/>
      <c r="J694" s="39"/>
      <c r="K694" s="11"/>
    </row>
    <row r="695" spans="1:11" x14ac:dyDescent="0.25">
      <c r="A695" s="10"/>
      <c r="B695" s="10"/>
      <c r="C695" s="10"/>
      <c r="D695" s="12"/>
      <c r="E695" s="10"/>
      <c r="F695" s="10"/>
      <c r="G695" s="10"/>
      <c r="H695" s="10"/>
      <c r="I695" s="10"/>
      <c r="J695" s="39"/>
      <c r="K695" s="11"/>
    </row>
    <row r="696" spans="1:11" x14ac:dyDescent="0.25">
      <c r="A696" s="10"/>
      <c r="B696" s="10"/>
      <c r="C696" s="10"/>
      <c r="D696" s="12"/>
      <c r="E696" s="10"/>
      <c r="F696" s="10"/>
      <c r="G696" s="10"/>
      <c r="H696" s="10"/>
      <c r="I696" s="10"/>
      <c r="J696" s="39"/>
      <c r="K696" s="11"/>
    </row>
    <row r="697" spans="1:11" x14ac:dyDescent="0.25">
      <c r="A697" s="10"/>
      <c r="B697" s="10"/>
      <c r="C697" s="10"/>
      <c r="D697" s="12"/>
      <c r="E697" s="10"/>
      <c r="F697" s="10"/>
      <c r="G697" s="10"/>
      <c r="H697" s="10"/>
      <c r="I697" s="10"/>
      <c r="J697" s="39"/>
      <c r="K697" s="11"/>
    </row>
    <row r="698" spans="1:11" x14ac:dyDescent="0.25">
      <c r="A698" s="10"/>
      <c r="B698" s="10"/>
      <c r="C698" s="10"/>
      <c r="D698" s="12"/>
      <c r="E698" s="10"/>
      <c r="F698" s="10"/>
      <c r="G698" s="10"/>
      <c r="H698" s="10"/>
      <c r="I698" s="10"/>
      <c r="J698" s="39"/>
      <c r="K698" s="11"/>
    </row>
    <row r="699" spans="1:11" x14ac:dyDescent="0.25">
      <c r="A699" s="10"/>
      <c r="B699" s="10"/>
      <c r="C699" s="10"/>
      <c r="D699" s="12"/>
      <c r="E699" s="10"/>
      <c r="F699" s="10"/>
      <c r="G699" s="10"/>
      <c r="H699" s="10"/>
      <c r="I699" s="10"/>
      <c r="J699" s="39"/>
      <c r="K699" s="11"/>
    </row>
    <row r="700" spans="1:11" x14ac:dyDescent="0.25">
      <c r="A700" s="10"/>
      <c r="B700" s="10"/>
      <c r="C700" s="10"/>
      <c r="D700" s="12"/>
      <c r="E700" s="10"/>
      <c r="F700" s="10"/>
      <c r="G700" s="10"/>
      <c r="H700" s="10"/>
      <c r="I700" s="10"/>
      <c r="J700" s="39"/>
      <c r="K700" s="11"/>
    </row>
    <row r="701" spans="1:11" x14ac:dyDescent="0.25">
      <c r="A701" s="10"/>
      <c r="B701" s="10"/>
      <c r="C701" s="10"/>
      <c r="D701" s="12"/>
      <c r="E701" s="10"/>
      <c r="F701" s="10"/>
      <c r="G701" s="10"/>
      <c r="H701" s="10"/>
      <c r="I701" s="10"/>
      <c r="J701" s="39"/>
      <c r="K701" s="11"/>
    </row>
    <row r="702" spans="1:11" x14ac:dyDescent="0.25">
      <c r="A702" s="10"/>
      <c r="B702" s="10"/>
      <c r="C702" s="10"/>
      <c r="D702" s="12"/>
      <c r="E702" s="10"/>
      <c r="F702" s="10"/>
      <c r="G702" s="10"/>
      <c r="H702" s="10"/>
      <c r="I702" s="10"/>
      <c r="J702" s="39"/>
      <c r="K702" s="11"/>
    </row>
    <row r="703" spans="1:11" x14ac:dyDescent="0.25">
      <c r="A703" s="10"/>
      <c r="B703" s="10"/>
      <c r="C703" s="10"/>
      <c r="D703" s="12"/>
      <c r="E703" s="10"/>
      <c r="F703" s="10"/>
      <c r="G703" s="10"/>
      <c r="H703" s="10"/>
      <c r="I703" s="10"/>
      <c r="J703" s="39"/>
      <c r="K703" s="11"/>
    </row>
    <row r="704" spans="1:11" x14ac:dyDescent="0.25">
      <c r="A704" s="10"/>
      <c r="B704" s="10"/>
      <c r="C704" s="10"/>
      <c r="D704" s="12"/>
      <c r="E704" s="10"/>
      <c r="F704" s="10"/>
      <c r="G704" s="10"/>
      <c r="H704" s="10"/>
      <c r="I704" s="10"/>
      <c r="J704" s="39"/>
      <c r="K704" s="11"/>
    </row>
    <row r="705" spans="1:11" x14ac:dyDescent="0.25">
      <c r="A705" s="10"/>
      <c r="B705" s="10"/>
      <c r="C705" s="10"/>
      <c r="D705" s="12"/>
      <c r="E705" s="10"/>
      <c r="F705" s="10"/>
      <c r="G705" s="10"/>
      <c r="H705" s="10"/>
      <c r="I705" s="10"/>
      <c r="J705" s="39"/>
      <c r="K705" s="11"/>
    </row>
    <row r="706" spans="1:11" x14ac:dyDescent="0.25">
      <c r="A706" s="10"/>
      <c r="B706" s="10"/>
      <c r="C706" s="10"/>
      <c r="D706" s="12"/>
      <c r="E706" s="10"/>
      <c r="F706" s="10"/>
      <c r="G706" s="10"/>
      <c r="H706" s="10"/>
      <c r="I706" s="10"/>
      <c r="J706" s="39"/>
      <c r="K706" s="11"/>
    </row>
    <row r="707" spans="1:11" x14ac:dyDescent="0.25">
      <c r="A707" s="10"/>
      <c r="B707" s="10"/>
      <c r="C707" s="10"/>
      <c r="D707" s="12"/>
      <c r="E707" s="10"/>
      <c r="F707" s="10"/>
      <c r="G707" s="10"/>
      <c r="H707" s="10"/>
      <c r="I707" s="10"/>
      <c r="J707" s="39"/>
      <c r="K707" s="11"/>
    </row>
    <row r="708" spans="1:11" x14ac:dyDescent="0.25">
      <c r="A708" s="10"/>
      <c r="B708" s="10"/>
      <c r="C708" s="10"/>
      <c r="D708" s="12"/>
      <c r="E708" s="10"/>
      <c r="F708" s="10"/>
      <c r="G708" s="10"/>
      <c r="H708" s="10"/>
      <c r="I708" s="10"/>
      <c r="J708" s="39"/>
      <c r="K708" s="11"/>
    </row>
    <row r="709" spans="1:11" x14ac:dyDescent="0.25">
      <c r="A709" s="10"/>
      <c r="B709" s="10"/>
      <c r="C709" s="10"/>
      <c r="D709" s="12"/>
      <c r="E709" s="10"/>
      <c r="F709" s="10"/>
      <c r="G709" s="10"/>
      <c r="H709" s="10"/>
      <c r="I709" s="10"/>
      <c r="J709" s="39"/>
      <c r="K709" s="11"/>
    </row>
    <row r="710" spans="1:11" x14ac:dyDescent="0.25">
      <c r="A710" s="10"/>
      <c r="B710" s="10"/>
      <c r="C710" s="10"/>
      <c r="D710" s="12"/>
      <c r="E710" s="10"/>
      <c r="F710" s="10"/>
      <c r="G710" s="10"/>
      <c r="H710" s="10"/>
      <c r="I710" s="10"/>
      <c r="J710" s="39"/>
      <c r="K710" s="11"/>
    </row>
    <row r="711" spans="1:11" x14ac:dyDescent="0.25">
      <c r="A711" s="10"/>
      <c r="B711" s="10"/>
      <c r="C711" s="10"/>
      <c r="D711" s="12"/>
      <c r="E711" s="10"/>
      <c r="F711" s="10"/>
      <c r="G711" s="10"/>
      <c r="H711" s="10"/>
      <c r="I711" s="10"/>
      <c r="J711" s="39"/>
      <c r="K711" s="11"/>
    </row>
    <row r="712" spans="1:11" x14ac:dyDescent="0.25">
      <c r="A712" s="10"/>
      <c r="B712" s="10"/>
      <c r="C712" s="10"/>
      <c r="D712" s="12"/>
      <c r="E712" s="10"/>
      <c r="F712" s="10"/>
      <c r="G712" s="10"/>
      <c r="H712" s="10"/>
      <c r="I712" s="10"/>
      <c r="J712" s="39"/>
      <c r="K712" s="11"/>
    </row>
    <row r="713" spans="1:11" x14ac:dyDescent="0.25">
      <c r="A713" s="10"/>
      <c r="B713" s="10"/>
      <c r="C713" s="10"/>
      <c r="D713" s="12"/>
      <c r="E713" s="10"/>
      <c r="F713" s="10"/>
      <c r="G713" s="10"/>
      <c r="H713" s="10"/>
      <c r="I713" s="10"/>
      <c r="J713" s="39"/>
      <c r="K713" s="11"/>
    </row>
    <row r="714" spans="1:11" x14ac:dyDescent="0.25">
      <c r="A714" s="10"/>
      <c r="B714" s="10"/>
      <c r="C714" s="10"/>
      <c r="D714" s="12"/>
      <c r="E714" s="10"/>
      <c r="F714" s="10"/>
      <c r="G714" s="10"/>
      <c r="H714" s="10"/>
      <c r="I714" s="10"/>
      <c r="J714" s="39"/>
      <c r="K714" s="11"/>
    </row>
    <row r="715" spans="1:11" x14ac:dyDescent="0.25">
      <c r="A715" s="10"/>
      <c r="B715" s="10"/>
      <c r="C715" s="10"/>
      <c r="D715" s="12"/>
      <c r="E715" s="10"/>
      <c r="F715" s="10"/>
      <c r="G715" s="10"/>
      <c r="H715" s="10"/>
      <c r="I715" s="10"/>
      <c r="J715" s="39"/>
      <c r="K715" s="11"/>
    </row>
    <row r="716" spans="1:11" x14ac:dyDescent="0.25">
      <c r="A716" s="10"/>
      <c r="B716" s="10"/>
      <c r="C716" s="10"/>
      <c r="D716" s="12"/>
      <c r="E716" s="10"/>
      <c r="F716" s="10"/>
      <c r="G716" s="10"/>
      <c r="H716" s="10"/>
      <c r="I716" s="10"/>
      <c r="J716" s="39"/>
      <c r="K716" s="11"/>
    </row>
    <row r="717" spans="1:11" x14ac:dyDescent="0.25">
      <c r="A717" s="10"/>
      <c r="B717" s="10"/>
      <c r="C717" s="10"/>
      <c r="D717" s="12"/>
      <c r="E717" s="10"/>
      <c r="F717" s="10"/>
      <c r="G717" s="10"/>
      <c r="H717" s="10"/>
      <c r="I717" s="10"/>
      <c r="J717" s="39"/>
      <c r="K717" s="11"/>
    </row>
    <row r="718" spans="1:11" x14ac:dyDescent="0.25">
      <c r="A718" s="10"/>
      <c r="B718" s="10"/>
      <c r="C718" s="10"/>
      <c r="D718" s="12"/>
      <c r="E718" s="10"/>
      <c r="F718" s="10"/>
      <c r="G718" s="10"/>
      <c r="H718" s="10"/>
      <c r="I718" s="10"/>
      <c r="J718" s="39"/>
      <c r="K718" s="11"/>
    </row>
    <row r="719" spans="1:11" x14ac:dyDescent="0.25">
      <c r="A719" s="10"/>
      <c r="B719" s="10"/>
      <c r="C719" s="10"/>
      <c r="D719" s="12"/>
      <c r="E719" s="10"/>
      <c r="F719" s="10"/>
      <c r="G719" s="10"/>
      <c r="H719" s="10"/>
      <c r="I719" s="10"/>
      <c r="J719" s="39"/>
      <c r="K719" s="11"/>
    </row>
    <row r="720" spans="1:11" x14ac:dyDescent="0.25">
      <c r="A720" s="10"/>
      <c r="B720" s="10"/>
      <c r="C720" s="10"/>
      <c r="D720" s="12"/>
      <c r="E720" s="10"/>
      <c r="F720" s="10"/>
      <c r="G720" s="10"/>
      <c r="H720" s="10"/>
      <c r="I720" s="10"/>
      <c r="J720" s="39"/>
      <c r="K720" s="11"/>
    </row>
    <row r="721" spans="1:11" x14ac:dyDescent="0.25">
      <c r="A721" s="10"/>
      <c r="B721" s="10"/>
      <c r="C721" s="10"/>
      <c r="D721" s="12"/>
      <c r="E721" s="10"/>
      <c r="F721" s="10"/>
      <c r="G721" s="10"/>
      <c r="H721" s="10"/>
      <c r="I721" s="10"/>
      <c r="J721" s="39"/>
      <c r="K721" s="11"/>
    </row>
    <row r="722" spans="1:11" x14ac:dyDescent="0.25">
      <c r="A722" s="10"/>
      <c r="B722" s="10"/>
      <c r="C722" s="10"/>
      <c r="D722" s="12"/>
      <c r="E722" s="10"/>
      <c r="F722" s="10"/>
      <c r="G722" s="10"/>
      <c r="H722" s="10"/>
      <c r="I722" s="10"/>
      <c r="J722" s="39"/>
      <c r="K722" s="11"/>
    </row>
    <row r="723" spans="1:11" x14ac:dyDescent="0.25">
      <c r="A723" s="10"/>
      <c r="B723" s="10"/>
      <c r="C723" s="10"/>
      <c r="D723" s="12"/>
      <c r="E723" s="10"/>
      <c r="F723" s="10"/>
      <c r="G723" s="10"/>
      <c r="H723" s="10"/>
      <c r="I723" s="10"/>
      <c r="J723" s="39"/>
      <c r="K723" s="11"/>
    </row>
    <row r="724" spans="1:11" x14ac:dyDescent="0.25">
      <c r="A724" s="10"/>
      <c r="B724" s="10"/>
      <c r="C724" s="10"/>
      <c r="D724" s="12"/>
      <c r="E724" s="10"/>
      <c r="F724" s="10"/>
      <c r="G724" s="10"/>
      <c r="H724" s="10"/>
      <c r="I724" s="10"/>
      <c r="J724" s="39"/>
      <c r="K724" s="11"/>
    </row>
    <row r="725" spans="1:11" x14ac:dyDescent="0.25">
      <c r="A725" s="10"/>
      <c r="B725" s="10"/>
      <c r="C725" s="10"/>
      <c r="D725" s="12"/>
      <c r="E725" s="10"/>
      <c r="F725" s="10"/>
      <c r="G725" s="10"/>
      <c r="H725" s="10"/>
      <c r="I725" s="10"/>
      <c r="J725" s="39"/>
      <c r="K725" s="11"/>
    </row>
    <row r="726" spans="1:11" x14ac:dyDescent="0.25">
      <c r="A726" s="10"/>
      <c r="B726" s="10"/>
      <c r="C726" s="10"/>
      <c r="D726" s="12"/>
      <c r="E726" s="10"/>
      <c r="F726" s="10"/>
      <c r="G726" s="10"/>
      <c r="H726" s="10"/>
      <c r="I726" s="10"/>
      <c r="J726" s="39"/>
      <c r="K726" s="11"/>
    </row>
    <row r="727" spans="1:11" x14ac:dyDescent="0.25">
      <c r="A727" s="10"/>
      <c r="B727" s="10"/>
      <c r="C727" s="10"/>
      <c r="D727" s="12"/>
      <c r="E727" s="10"/>
      <c r="F727" s="10"/>
      <c r="G727" s="10"/>
      <c r="H727" s="10"/>
      <c r="I727" s="10"/>
      <c r="J727" s="39"/>
      <c r="K727" s="11"/>
    </row>
    <row r="728" spans="1:11" x14ac:dyDescent="0.25">
      <c r="A728" s="10"/>
      <c r="B728" s="10"/>
      <c r="C728" s="10"/>
      <c r="D728" s="12"/>
      <c r="E728" s="10"/>
      <c r="F728" s="10"/>
      <c r="G728" s="10"/>
      <c r="H728" s="10"/>
      <c r="I728" s="10"/>
      <c r="J728" s="39"/>
      <c r="K728" s="11"/>
    </row>
    <row r="729" spans="1:11" x14ac:dyDescent="0.25">
      <c r="A729" s="10"/>
      <c r="B729" s="10"/>
      <c r="C729" s="10"/>
      <c r="D729" s="12"/>
      <c r="E729" s="10"/>
      <c r="F729" s="10"/>
      <c r="G729" s="10"/>
      <c r="H729" s="10"/>
      <c r="I729" s="10"/>
      <c r="J729" s="39"/>
      <c r="K729" s="11"/>
    </row>
    <row r="730" spans="1:11" x14ac:dyDescent="0.25">
      <c r="A730" s="10"/>
      <c r="B730" s="10"/>
      <c r="C730" s="10"/>
      <c r="D730" s="12"/>
      <c r="E730" s="10"/>
      <c r="F730" s="10"/>
      <c r="G730" s="10"/>
      <c r="H730" s="10"/>
      <c r="I730" s="10"/>
      <c r="J730" s="39"/>
      <c r="K730" s="11"/>
    </row>
    <row r="731" spans="1:11" x14ac:dyDescent="0.25">
      <c r="A731" s="10"/>
      <c r="B731" s="10"/>
      <c r="C731" s="10"/>
      <c r="D731" s="12"/>
      <c r="E731" s="10"/>
      <c r="F731" s="10"/>
      <c r="G731" s="10"/>
      <c r="H731" s="10"/>
      <c r="I731" s="10"/>
      <c r="J731" s="39"/>
      <c r="K731" s="11"/>
    </row>
    <row r="732" spans="1:11" x14ac:dyDescent="0.25">
      <c r="A732" s="10"/>
      <c r="B732" s="10"/>
      <c r="C732" s="10"/>
      <c r="D732" s="12"/>
      <c r="E732" s="10"/>
      <c r="F732" s="10"/>
      <c r="G732" s="10"/>
      <c r="H732" s="10"/>
      <c r="I732" s="10"/>
      <c r="J732" s="39"/>
      <c r="K732" s="11"/>
    </row>
    <row r="733" spans="1:11" x14ac:dyDescent="0.25">
      <c r="A733" s="10"/>
      <c r="B733" s="10"/>
      <c r="C733" s="10"/>
      <c r="D733" s="12"/>
      <c r="E733" s="10"/>
      <c r="F733" s="10"/>
      <c r="G733" s="10"/>
      <c r="H733" s="10"/>
      <c r="I733" s="10"/>
      <c r="J733" s="39"/>
      <c r="K733" s="11"/>
    </row>
    <row r="734" spans="1:11" x14ac:dyDescent="0.25">
      <c r="A734" s="10"/>
      <c r="B734" s="10"/>
      <c r="C734" s="10"/>
      <c r="D734" s="12"/>
      <c r="E734" s="10"/>
      <c r="F734" s="10"/>
      <c r="G734" s="10"/>
      <c r="H734" s="10"/>
      <c r="I734" s="10"/>
      <c r="J734" s="39"/>
      <c r="K734" s="11"/>
    </row>
    <row r="735" spans="1:11" x14ac:dyDescent="0.25">
      <c r="A735" s="10"/>
      <c r="B735" s="10"/>
      <c r="C735" s="10"/>
      <c r="D735" s="12"/>
      <c r="E735" s="10"/>
      <c r="F735" s="10"/>
      <c r="G735" s="10"/>
      <c r="H735" s="10"/>
      <c r="I735" s="10"/>
      <c r="J735" s="39"/>
      <c r="K735" s="11"/>
    </row>
    <row r="736" spans="1:11" x14ac:dyDescent="0.25">
      <c r="A736" s="10"/>
      <c r="B736" s="10"/>
      <c r="C736" s="10"/>
      <c r="D736" s="12"/>
      <c r="E736" s="10"/>
      <c r="F736" s="10"/>
      <c r="G736" s="10"/>
      <c r="H736" s="10"/>
      <c r="I736" s="10"/>
      <c r="J736" s="39"/>
      <c r="K736" s="11"/>
    </row>
    <row r="737" spans="1:11" x14ac:dyDescent="0.25">
      <c r="A737" s="10"/>
      <c r="B737" s="10"/>
      <c r="C737" s="10"/>
      <c r="D737" s="12"/>
      <c r="E737" s="10"/>
      <c r="F737" s="10"/>
      <c r="G737" s="10"/>
      <c r="H737" s="10"/>
      <c r="I737" s="10"/>
      <c r="J737" s="39"/>
      <c r="K737" s="11"/>
    </row>
    <row r="738" spans="1:11" x14ac:dyDescent="0.25">
      <c r="A738" s="10"/>
      <c r="B738" s="10"/>
      <c r="C738" s="10"/>
      <c r="D738" s="12"/>
      <c r="E738" s="10"/>
      <c r="F738" s="10"/>
      <c r="G738" s="10"/>
      <c r="H738" s="10"/>
      <c r="I738" s="10"/>
      <c r="J738" s="39"/>
      <c r="K738" s="11"/>
    </row>
    <row r="739" spans="1:11" x14ac:dyDescent="0.25">
      <c r="A739" s="10"/>
      <c r="B739" s="10"/>
      <c r="C739" s="10"/>
      <c r="D739" s="12"/>
      <c r="E739" s="10"/>
      <c r="F739" s="10"/>
      <c r="G739" s="10"/>
      <c r="H739" s="10"/>
      <c r="I739" s="10"/>
      <c r="J739" s="39"/>
      <c r="K739" s="11"/>
    </row>
    <row r="740" spans="1:11" x14ac:dyDescent="0.25">
      <c r="A740" s="10"/>
      <c r="B740" s="10"/>
      <c r="C740" s="10"/>
      <c r="D740" s="12"/>
      <c r="E740" s="10"/>
      <c r="F740" s="10"/>
      <c r="G740" s="10"/>
      <c r="H740" s="10"/>
      <c r="I740" s="10"/>
      <c r="J740" s="39"/>
      <c r="K740" s="11"/>
    </row>
    <row r="741" spans="1:11" x14ac:dyDescent="0.25">
      <c r="A741" s="10"/>
      <c r="B741" s="10"/>
      <c r="C741" s="10"/>
      <c r="D741" s="12"/>
      <c r="E741" s="10"/>
      <c r="F741" s="10"/>
      <c r="G741" s="10"/>
      <c r="H741" s="10"/>
      <c r="I741" s="10"/>
      <c r="J741" s="39"/>
      <c r="K741" s="11"/>
    </row>
    <row r="742" spans="1:11" x14ac:dyDescent="0.25">
      <c r="A742" s="10"/>
      <c r="B742" s="10"/>
      <c r="C742" s="10"/>
      <c r="D742" s="12"/>
      <c r="E742" s="10"/>
      <c r="F742" s="10"/>
      <c r="G742" s="10"/>
      <c r="H742" s="10"/>
      <c r="I742" s="10"/>
      <c r="J742" s="39"/>
      <c r="K742" s="11"/>
    </row>
    <row r="743" spans="1:11" x14ac:dyDescent="0.25">
      <c r="A743" s="10"/>
      <c r="B743" s="10"/>
      <c r="C743" s="10"/>
      <c r="D743" s="12"/>
      <c r="E743" s="10"/>
      <c r="F743" s="10"/>
      <c r="G743" s="10"/>
      <c r="H743" s="10"/>
      <c r="I743" s="10"/>
      <c r="J743" s="39"/>
      <c r="K743" s="11"/>
    </row>
    <row r="744" spans="1:11" x14ac:dyDescent="0.25">
      <c r="A744" s="10"/>
      <c r="B744" s="10"/>
      <c r="C744" s="10"/>
      <c r="D744" s="12"/>
      <c r="E744" s="10"/>
      <c r="F744" s="10"/>
      <c r="G744" s="10"/>
      <c r="H744" s="10"/>
      <c r="I744" s="10"/>
      <c r="J744" s="39"/>
      <c r="K744" s="11"/>
    </row>
    <row r="745" spans="1:11" x14ac:dyDescent="0.25">
      <c r="A745" s="10"/>
      <c r="B745" s="10"/>
      <c r="C745" s="10"/>
      <c r="D745" s="12"/>
      <c r="E745" s="10"/>
      <c r="F745" s="10"/>
      <c r="G745" s="10"/>
      <c r="H745" s="10"/>
      <c r="I745" s="10"/>
      <c r="J745" s="39"/>
      <c r="K745" s="11"/>
    </row>
    <row r="746" spans="1:11" x14ac:dyDescent="0.25">
      <c r="A746" s="10"/>
      <c r="B746" s="10"/>
      <c r="C746" s="10"/>
      <c r="D746" s="12"/>
      <c r="E746" s="10"/>
      <c r="F746" s="10"/>
      <c r="G746" s="10"/>
      <c r="H746" s="10"/>
      <c r="I746" s="10"/>
      <c r="J746" s="39"/>
      <c r="K746" s="11"/>
    </row>
    <row r="747" spans="1:11" x14ac:dyDescent="0.25">
      <c r="A747" s="10"/>
      <c r="B747" s="10"/>
      <c r="C747" s="10"/>
      <c r="D747" s="12"/>
      <c r="E747" s="10"/>
      <c r="F747" s="10"/>
      <c r="G747" s="10"/>
      <c r="H747" s="10"/>
      <c r="I747" s="10"/>
      <c r="J747" s="39"/>
      <c r="K747" s="11"/>
    </row>
    <row r="748" spans="1:11" x14ac:dyDescent="0.25">
      <c r="A748" s="10"/>
      <c r="B748" s="10"/>
      <c r="C748" s="10"/>
      <c r="D748" s="12"/>
      <c r="E748" s="10"/>
      <c r="F748" s="10"/>
      <c r="G748" s="10"/>
      <c r="H748" s="10"/>
      <c r="I748" s="10"/>
      <c r="J748" s="39"/>
      <c r="K748" s="11"/>
    </row>
    <row r="749" spans="1:11" x14ac:dyDescent="0.25">
      <c r="A749" s="10"/>
      <c r="B749" s="10"/>
      <c r="C749" s="10"/>
      <c r="D749" s="12"/>
      <c r="E749" s="10"/>
      <c r="F749" s="10"/>
      <c r="G749" s="10"/>
      <c r="H749" s="10"/>
      <c r="I749" s="10"/>
      <c r="J749" s="39"/>
      <c r="K749" s="11"/>
    </row>
    <row r="750" spans="1:11" x14ac:dyDescent="0.25">
      <c r="A750" s="10"/>
      <c r="B750" s="10"/>
      <c r="C750" s="10"/>
      <c r="D750" s="12"/>
      <c r="E750" s="10"/>
      <c r="F750" s="10"/>
      <c r="G750" s="10"/>
      <c r="H750" s="10"/>
      <c r="I750" s="10"/>
      <c r="J750" s="39"/>
      <c r="K750" s="11"/>
    </row>
    <row r="751" spans="1:11" x14ac:dyDescent="0.25">
      <c r="A751" s="10"/>
      <c r="B751" s="10"/>
      <c r="C751" s="10"/>
      <c r="D751" s="12"/>
      <c r="E751" s="10"/>
      <c r="F751" s="10"/>
      <c r="G751" s="10"/>
      <c r="H751" s="10"/>
      <c r="I751" s="10"/>
      <c r="J751" s="39"/>
      <c r="K751" s="11"/>
    </row>
    <row r="752" spans="1:11" x14ac:dyDescent="0.25">
      <c r="A752" s="10"/>
      <c r="B752" s="10"/>
      <c r="C752" s="10"/>
      <c r="D752" s="12"/>
      <c r="E752" s="10"/>
      <c r="F752" s="10"/>
      <c r="G752" s="10"/>
      <c r="H752" s="10"/>
      <c r="I752" s="10"/>
      <c r="J752" s="39"/>
      <c r="K752" s="11"/>
    </row>
    <row r="753" spans="1:11" x14ac:dyDescent="0.25">
      <c r="A753" s="10"/>
      <c r="B753" s="10"/>
      <c r="C753" s="10"/>
      <c r="D753" s="12"/>
      <c r="E753" s="10"/>
      <c r="F753" s="10"/>
      <c r="G753" s="10"/>
      <c r="H753" s="10"/>
      <c r="I753" s="10"/>
      <c r="J753" s="39"/>
      <c r="K753" s="11"/>
    </row>
    <row r="754" spans="1:11" x14ac:dyDescent="0.25">
      <c r="A754" s="10"/>
      <c r="B754" s="10"/>
      <c r="C754" s="10"/>
      <c r="D754" s="12"/>
      <c r="E754" s="10"/>
      <c r="F754" s="10"/>
      <c r="G754" s="10"/>
      <c r="H754" s="10"/>
      <c r="I754" s="10"/>
      <c r="J754" s="39"/>
      <c r="K754" s="11"/>
    </row>
    <row r="755" spans="1:11" x14ac:dyDescent="0.25">
      <c r="A755" s="10"/>
      <c r="B755" s="10"/>
      <c r="C755" s="10"/>
      <c r="D755" s="12"/>
      <c r="E755" s="10"/>
      <c r="F755" s="10"/>
      <c r="G755" s="10"/>
      <c r="H755" s="10"/>
      <c r="I755" s="10"/>
      <c r="J755" s="39"/>
      <c r="K755" s="11"/>
    </row>
    <row r="756" spans="1:11" x14ac:dyDescent="0.25">
      <c r="A756" s="10"/>
      <c r="B756" s="10"/>
      <c r="C756" s="10"/>
      <c r="D756" s="12"/>
      <c r="E756" s="10"/>
      <c r="F756" s="10"/>
      <c r="G756" s="10"/>
      <c r="H756" s="10"/>
      <c r="I756" s="10"/>
      <c r="J756" s="39"/>
      <c r="K756" s="11"/>
    </row>
    <row r="757" spans="1:11" x14ac:dyDescent="0.25">
      <c r="A757" s="10"/>
      <c r="B757" s="10"/>
      <c r="C757" s="10"/>
      <c r="D757" s="12"/>
      <c r="E757" s="10"/>
      <c r="F757" s="10"/>
      <c r="G757" s="10"/>
      <c r="H757" s="10"/>
      <c r="I757" s="10"/>
      <c r="J757" s="39"/>
      <c r="K757" s="11"/>
    </row>
    <row r="758" spans="1:11" x14ac:dyDescent="0.25">
      <c r="A758" s="10"/>
      <c r="B758" s="10"/>
      <c r="C758" s="10"/>
      <c r="D758" s="12"/>
      <c r="E758" s="10"/>
      <c r="F758" s="10"/>
      <c r="G758" s="10"/>
      <c r="H758" s="10"/>
      <c r="I758" s="10"/>
      <c r="J758" s="39"/>
      <c r="K758" s="11"/>
    </row>
    <row r="759" spans="1:11" x14ac:dyDescent="0.25">
      <c r="A759" s="10"/>
      <c r="B759" s="10"/>
      <c r="C759" s="10"/>
      <c r="D759" s="12"/>
      <c r="E759" s="10"/>
      <c r="F759" s="10"/>
      <c r="G759" s="10"/>
      <c r="H759" s="10"/>
      <c r="I759" s="10"/>
      <c r="J759" s="39"/>
      <c r="K759" s="11"/>
    </row>
    <row r="760" spans="1:11" x14ac:dyDescent="0.25">
      <c r="A760" s="10"/>
      <c r="B760" s="10"/>
      <c r="C760" s="10"/>
      <c r="D760" s="12"/>
      <c r="E760" s="10"/>
      <c r="F760" s="10"/>
      <c r="G760" s="10"/>
      <c r="H760" s="10"/>
      <c r="I760" s="10"/>
      <c r="J760" s="39"/>
      <c r="K760" s="11"/>
    </row>
    <row r="761" spans="1:11" x14ac:dyDescent="0.25">
      <c r="A761" s="10"/>
      <c r="B761" s="10"/>
      <c r="C761" s="10"/>
      <c r="D761" s="12"/>
      <c r="E761" s="10"/>
      <c r="F761" s="10"/>
      <c r="G761" s="10"/>
      <c r="H761" s="10"/>
      <c r="I761" s="10"/>
      <c r="J761" s="39"/>
      <c r="K761" s="11"/>
    </row>
    <row r="762" spans="1:11" x14ac:dyDescent="0.25">
      <c r="A762" s="10"/>
      <c r="B762" s="10"/>
      <c r="C762" s="10"/>
      <c r="D762" s="12"/>
      <c r="E762" s="10"/>
      <c r="F762" s="10"/>
      <c r="G762" s="10"/>
      <c r="H762" s="10"/>
      <c r="I762" s="10"/>
      <c r="J762" s="39"/>
      <c r="K762" s="11"/>
    </row>
    <row r="763" spans="1:11" x14ac:dyDescent="0.25">
      <c r="A763" s="10"/>
      <c r="B763" s="10"/>
      <c r="C763" s="10"/>
      <c r="D763" s="12"/>
      <c r="E763" s="10"/>
      <c r="F763" s="10"/>
      <c r="G763" s="10"/>
      <c r="H763" s="10"/>
      <c r="I763" s="10"/>
      <c r="J763" s="39"/>
      <c r="K763" s="11"/>
    </row>
    <row r="764" spans="1:11" x14ac:dyDescent="0.25">
      <c r="A764" s="10"/>
      <c r="B764" s="10"/>
      <c r="C764" s="10"/>
      <c r="D764" s="12"/>
      <c r="E764" s="10"/>
      <c r="F764" s="10"/>
      <c r="G764" s="10"/>
      <c r="H764" s="10"/>
      <c r="I764" s="10"/>
      <c r="J764" s="39"/>
      <c r="K764" s="11"/>
    </row>
    <row r="765" spans="1:11" x14ac:dyDescent="0.25">
      <c r="A765" s="10"/>
      <c r="B765" s="10"/>
      <c r="C765" s="10"/>
      <c r="D765" s="12"/>
      <c r="E765" s="10"/>
      <c r="F765" s="10"/>
      <c r="G765" s="10"/>
      <c r="H765" s="10"/>
      <c r="I765" s="10"/>
      <c r="J765" s="39"/>
      <c r="K765" s="11"/>
    </row>
    <row r="766" spans="1:11" x14ac:dyDescent="0.25">
      <c r="A766" s="10"/>
      <c r="B766" s="10"/>
      <c r="C766" s="10"/>
      <c r="D766" s="12"/>
      <c r="E766" s="10"/>
      <c r="F766" s="10"/>
      <c r="G766" s="10"/>
      <c r="H766" s="10"/>
      <c r="I766" s="10"/>
      <c r="J766" s="39"/>
      <c r="K766" s="11"/>
    </row>
    <row r="767" spans="1:11" x14ac:dyDescent="0.25">
      <c r="A767" s="10"/>
      <c r="B767" s="10"/>
      <c r="C767" s="10"/>
      <c r="D767" s="12"/>
      <c r="E767" s="10"/>
      <c r="F767" s="10"/>
      <c r="G767" s="10"/>
      <c r="H767" s="10"/>
      <c r="I767" s="10"/>
      <c r="J767" s="39"/>
      <c r="K767" s="11"/>
    </row>
    <row r="768" spans="1:11" x14ac:dyDescent="0.25">
      <c r="A768" s="10"/>
      <c r="B768" s="10"/>
      <c r="C768" s="10"/>
      <c r="D768" s="12"/>
      <c r="E768" s="10"/>
      <c r="F768" s="10"/>
      <c r="G768" s="10"/>
      <c r="H768" s="10"/>
      <c r="I768" s="10"/>
      <c r="J768" s="39"/>
      <c r="K768" s="11"/>
    </row>
    <row r="769" spans="1:11" x14ac:dyDescent="0.25">
      <c r="A769" s="10"/>
      <c r="B769" s="10"/>
      <c r="C769" s="10"/>
      <c r="D769" s="12"/>
      <c r="E769" s="10"/>
      <c r="F769" s="10"/>
      <c r="G769" s="10"/>
      <c r="H769" s="10"/>
      <c r="I769" s="10"/>
      <c r="J769" s="39"/>
      <c r="K769" s="11"/>
    </row>
    <row r="770" spans="1:11" x14ac:dyDescent="0.25">
      <c r="A770" s="10"/>
      <c r="B770" s="10"/>
      <c r="C770" s="10"/>
      <c r="D770" s="12"/>
      <c r="E770" s="10"/>
      <c r="F770" s="10"/>
      <c r="G770" s="10"/>
      <c r="H770" s="10"/>
      <c r="I770" s="10"/>
      <c r="J770" s="39"/>
      <c r="K770" s="11"/>
    </row>
    <row r="771" spans="1:11" x14ac:dyDescent="0.25">
      <c r="A771" s="10"/>
      <c r="B771" s="10"/>
      <c r="C771" s="10"/>
      <c r="D771" s="12"/>
      <c r="E771" s="10"/>
      <c r="F771" s="10"/>
      <c r="G771" s="10"/>
      <c r="H771" s="10"/>
      <c r="I771" s="10"/>
      <c r="J771" s="39"/>
      <c r="K771" s="11"/>
    </row>
    <row r="772" spans="1:11" x14ac:dyDescent="0.25">
      <c r="A772" s="10"/>
      <c r="B772" s="10"/>
      <c r="C772" s="10"/>
      <c r="D772" s="12"/>
      <c r="E772" s="10"/>
      <c r="F772" s="10"/>
      <c r="G772" s="10"/>
      <c r="H772" s="10"/>
      <c r="I772" s="10"/>
      <c r="J772" s="39"/>
      <c r="K772" s="11"/>
    </row>
    <row r="773" spans="1:11" x14ac:dyDescent="0.25">
      <c r="A773" s="10"/>
      <c r="B773" s="10"/>
      <c r="C773" s="10"/>
      <c r="D773" s="12"/>
      <c r="E773" s="10"/>
      <c r="F773" s="10"/>
      <c r="G773" s="10"/>
      <c r="H773" s="10"/>
      <c r="I773" s="10"/>
      <c r="J773" s="39"/>
      <c r="K773" s="11"/>
    </row>
    <row r="774" spans="1:11" x14ac:dyDescent="0.25">
      <c r="A774" s="10"/>
      <c r="B774" s="10"/>
      <c r="C774" s="10"/>
      <c r="D774" s="12"/>
      <c r="E774" s="10"/>
      <c r="F774" s="10"/>
      <c r="G774" s="10"/>
      <c r="H774" s="10"/>
      <c r="I774" s="10"/>
      <c r="J774" s="39"/>
      <c r="K774" s="11"/>
    </row>
    <row r="775" spans="1:11" x14ac:dyDescent="0.25">
      <c r="A775" s="10"/>
      <c r="B775" s="10"/>
      <c r="C775" s="10"/>
      <c r="D775" s="12"/>
      <c r="E775" s="10"/>
      <c r="F775" s="10"/>
      <c r="G775" s="10"/>
      <c r="H775" s="10"/>
      <c r="I775" s="10"/>
      <c r="J775" s="39"/>
      <c r="K775" s="11"/>
    </row>
    <row r="776" spans="1:11" x14ac:dyDescent="0.25">
      <c r="A776" s="10"/>
      <c r="B776" s="10"/>
      <c r="C776" s="10"/>
      <c r="D776" s="12"/>
      <c r="E776" s="10"/>
      <c r="F776" s="10"/>
      <c r="G776" s="10"/>
      <c r="H776" s="10"/>
      <c r="I776" s="10"/>
      <c r="J776" s="39"/>
      <c r="K776" s="11"/>
    </row>
    <row r="777" spans="1:11" x14ac:dyDescent="0.25">
      <c r="A777" s="10"/>
      <c r="B777" s="10"/>
      <c r="C777" s="10"/>
      <c r="D777" s="12"/>
      <c r="E777" s="10"/>
      <c r="F777" s="10"/>
      <c r="G777" s="10"/>
      <c r="H777" s="10"/>
      <c r="I777" s="10"/>
      <c r="J777" s="39"/>
      <c r="K777" s="11"/>
    </row>
    <row r="778" spans="1:11" x14ac:dyDescent="0.25">
      <c r="A778" s="10"/>
      <c r="B778" s="10"/>
      <c r="C778" s="10"/>
      <c r="D778" s="12"/>
      <c r="E778" s="10"/>
      <c r="F778" s="10"/>
      <c r="G778" s="10"/>
      <c r="H778" s="10"/>
      <c r="I778" s="10"/>
      <c r="J778" s="39"/>
      <c r="K778" s="11"/>
    </row>
    <row r="779" spans="1:11" x14ac:dyDescent="0.25">
      <c r="A779" s="10"/>
      <c r="B779" s="10"/>
      <c r="C779" s="10"/>
      <c r="D779" s="12"/>
      <c r="E779" s="10"/>
      <c r="F779" s="10"/>
      <c r="G779" s="10"/>
      <c r="H779" s="10"/>
      <c r="I779" s="10"/>
      <c r="J779" s="39"/>
      <c r="K779" s="11"/>
    </row>
    <row r="780" spans="1:11" x14ac:dyDescent="0.25">
      <c r="A780" s="10"/>
      <c r="B780" s="10"/>
      <c r="C780" s="10"/>
      <c r="D780" s="12"/>
      <c r="E780" s="10"/>
      <c r="F780" s="10"/>
      <c r="G780" s="10"/>
      <c r="H780" s="10"/>
      <c r="I780" s="10"/>
      <c r="J780" s="39"/>
      <c r="K780" s="11"/>
    </row>
    <row r="781" spans="1:11" x14ac:dyDescent="0.25">
      <c r="A781" s="10"/>
      <c r="B781" s="10"/>
      <c r="C781" s="10"/>
      <c r="D781" s="12"/>
      <c r="E781" s="10"/>
      <c r="F781" s="10"/>
      <c r="G781" s="10"/>
      <c r="H781" s="10"/>
      <c r="I781" s="10"/>
      <c r="J781" s="39"/>
      <c r="K781" s="11"/>
    </row>
    <row r="782" spans="1:11" x14ac:dyDescent="0.25">
      <c r="A782" s="10"/>
      <c r="B782" s="10"/>
      <c r="C782" s="10"/>
      <c r="D782" s="12"/>
      <c r="E782" s="10"/>
      <c r="F782" s="10"/>
      <c r="G782" s="10"/>
      <c r="H782" s="10"/>
      <c r="I782" s="10"/>
      <c r="J782" s="39"/>
      <c r="K782" s="11"/>
    </row>
    <row r="783" spans="1:11" x14ac:dyDescent="0.25">
      <c r="A783" s="10"/>
      <c r="B783" s="10"/>
      <c r="C783" s="10"/>
      <c r="D783" s="12"/>
      <c r="E783" s="10"/>
      <c r="F783" s="10"/>
      <c r="G783" s="10"/>
      <c r="H783" s="10"/>
      <c r="I783" s="10"/>
      <c r="J783" s="39"/>
      <c r="K783" s="11"/>
    </row>
    <row r="784" spans="1:11" x14ac:dyDescent="0.25">
      <c r="A784" s="10"/>
      <c r="B784" s="10"/>
      <c r="C784" s="10"/>
      <c r="D784" s="12"/>
      <c r="E784" s="10"/>
      <c r="F784" s="10"/>
      <c r="G784" s="10"/>
      <c r="H784" s="10"/>
      <c r="I784" s="10"/>
      <c r="J784" s="39"/>
      <c r="K784" s="11"/>
    </row>
    <row r="785" spans="1:11" x14ac:dyDescent="0.25">
      <c r="A785" s="10"/>
      <c r="B785" s="10"/>
      <c r="C785" s="10"/>
      <c r="D785" s="12"/>
      <c r="E785" s="10"/>
      <c r="F785" s="10"/>
      <c r="G785" s="10"/>
      <c r="H785" s="10"/>
      <c r="I785" s="10"/>
      <c r="J785" s="39"/>
      <c r="K785" s="11"/>
    </row>
    <row r="786" spans="1:11" x14ac:dyDescent="0.25">
      <c r="A786" s="10"/>
      <c r="B786" s="10"/>
      <c r="C786" s="10"/>
      <c r="D786" s="12"/>
      <c r="E786" s="10"/>
      <c r="F786" s="10"/>
      <c r="G786" s="10"/>
      <c r="H786" s="10"/>
      <c r="I786" s="10"/>
      <c r="J786" s="39"/>
      <c r="K786" s="11"/>
    </row>
    <row r="787" spans="1:11" x14ac:dyDescent="0.25">
      <c r="A787" s="10"/>
      <c r="B787" s="10"/>
      <c r="C787" s="10"/>
      <c r="D787" s="12"/>
      <c r="E787" s="10"/>
      <c r="F787" s="10"/>
      <c r="G787" s="10"/>
      <c r="H787" s="10"/>
      <c r="I787" s="10"/>
      <c r="J787" s="39"/>
      <c r="K787" s="11"/>
    </row>
    <row r="788" spans="1:11" x14ac:dyDescent="0.25">
      <c r="A788" s="10"/>
      <c r="B788" s="10"/>
      <c r="C788" s="10"/>
      <c r="D788" s="12"/>
      <c r="E788" s="10"/>
      <c r="F788" s="10"/>
      <c r="G788" s="10"/>
      <c r="H788" s="10"/>
      <c r="I788" s="10"/>
      <c r="J788" s="39"/>
      <c r="K788" s="11"/>
    </row>
    <row r="789" spans="1:11" x14ac:dyDescent="0.25">
      <c r="A789" s="10"/>
      <c r="B789" s="10"/>
      <c r="C789" s="10"/>
      <c r="D789" s="12"/>
      <c r="E789" s="10"/>
      <c r="F789" s="10"/>
      <c r="G789" s="10"/>
      <c r="H789" s="10"/>
      <c r="I789" s="10"/>
      <c r="J789" s="39"/>
      <c r="K789" s="11"/>
    </row>
    <row r="790" spans="1:11" x14ac:dyDescent="0.25">
      <c r="A790" s="10"/>
      <c r="B790" s="10"/>
      <c r="C790" s="10"/>
      <c r="D790" s="12"/>
      <c r="E790" s="10"/>
      <c r="F790" s="10"/>
      <c r="G790" s="10"/>
      <c r="H790" s="10"/>
      <c r="I790" s="10"/>
      <c r="J790" s="39"/>
      <c r="K790" s="11"/>
    </row>
    <row r="791" spans="1:11" x14ac:dyDescent="0.25">
      <c r="A791" s="10"/>
      <c r="B791" s="10"/>
      <c r="C791" s="10"/>
      <c r="D791" s="12"/>
      <c r="E791" s="10"/>
      <c r="F791" s="10"/>
      <c r="G791" s="10"/>
      <c r="H791" s="10"/>
      <c r="I791" s="10"/>
      <c r="J791" s="39"/>
      <c r="K791" s="11"/>
    </row>
    <row r="792" spans="1:11" x14ac:dyDescent="0.25">
      <c r="A792" s="10"/>
      <c r="B792" s="10"/>
      <c r="C792" s="10"/>
      <c r="D792" s="12"/>
      <c r="E792" s="10"/>
      <c r="F792" s="10"/>
      <c r="G792" s="10"/>
      <c r="H792" s="10"/>
      <c r="I792" s="10"/>
      <c r="J792" s="39"/>
      <c r="K792" s="11"/>
    </row>
    <row r="793" spans="1:11" x14ac:dyDescent="0.25">
      <c r="A793" s="10"/>
      <c r="B793" s="10"/>
      <c r="C793" s="10"/>
      <c r="D793" s="12"/>
      <c r="E793" s="10"/>
      <c r="F793" s="10"/>
      <c r="G793" s="10"/>
      <c r="H793" s="10"/>
      <c r="I793" s="10"/>
      <c r="J793" s="39"/>
      <c r="K793" s="11"/>
    </row>
    <row r="794" spans="1:11" x14ac:dyDescent="0.25">
      <c r="A794" s="10"/>
      <c r="B794" s="10"/>
      <c r="C794" s="10"/>
      <c r="D794" s="12"/>
      <c r="E794" s="10"/>
      <c r="F794" s="10"/>
      <c r="G794" s="10"/>
      <c r="H794" s="10"/>
      <c r="I794" s="10"/>
      <c r="J794" s="39"/>
      <c r="K794" s="11"/>
    </row>
    <row r="795" spans="1:11" x14ac:dyDescent="0.25">
      <c r="A795" s="10"/>
      <c r="B795" s="10"/>
      <c r="C795" s="10"/>
      <c r="D795" s="12"/>
      <c r="E795" s="10"/>
      <c r="F795" s="10"/>
      <c r="G795" s="10"/>
      <c r="H795" s="10"/>
      <c r="I795" s="10"/>
      <c r="J795" s="39"/>
      <c r="K795" s="11"/>
    </row>
    <row r="796" spans="1:11" x14ac:dyDescent="0.25">
      <c r="A796" s="10"/>
      <c r="B796" s="10"/>
      <c r="C796" s="10"/>
      <c r="D796" s="12"/>
      <c r="E796" s="10"/>
      <c r="F796" s="10"/>
      <c r="G796" s="10"/>
      <c r="H796" s="10"/>
      <c r="I796" s="10"/>
      <c r="J796" s="39"/>
      <c r="K796" s="11"/>
    </row>
    <row r="797" spans="1:11" x14ac:dyDescent="0.25">
      <c r="A797" s="10"/>
      <c r="B797" s="10"/>
      <c r="C797" s="10"/>
      <c r="D797" s="12"/>
      <c r="E797" s="10"/>
      <c r="F797" s="10"/>
      <c r="G797" s="10"/>
      <c r="H797" s="10"/>
      <c r="I797" s="10"/>
      <c r="J797" s="39"/>
      <c r="K797" s="11"/>
    </row>
    <row r="798" spans="1:11" x14ac:dyDescent="0.25">
      <c r="A798" s="10"/>
      <c r="B798" s="10"/>
      <c r="C798" s="10"/>
      <c r="D798" s="12"/>
      <c r="E798" s="10"/>
      <c r="F798" s="10"/>
      <c r="G798" s="10"/>
      <c r="H798" s="10"/>
      <c r="I798" s="10"/>
      <c r="J798" s="39"/>
      <c r="K798" s="11"/>
    </row>
    <row r="799" spans="1:11" x14ac:dyDescent="0.25">
      <c r="A799" s="10"/>
      <c r="B799" s="10"/>
      <c r="C799" s="10"/>
      <c r="D799" s="12"/>
      <c r="E799" s="10"/>
      <c r="F799" s="10"/>
      <c r="G799" s="10"/>
      <c r="H799" s="10"/>
      <c r="I799" s="10"/>
      <c r="J799" s="39"/>
      <c r="K799" s="11"/>
    </row>
    <row r="800" spans="1:11" x14ac:dyDescent="0.25">
      <c r="A800" s="10"/>
      <c r="B800" s="10"/>
      <c r="C800" s="10"/>
      <c r="D800" s="12"/>
      <c r="E800" s="10"/>
      <c r="F800" s="10"/>
      <c r="G800" s="10"/>
      <c r="H800" s="10"/>
      <c r="I800" s="10"/>
      <c r="J800" s="39"/>
      <c r="K800" s="11"/>
    </row>
    <row r="801" spans="1:11" x14ac:dyDescent="0.25">
      <c r="A801" s="10"/>
      <c r="B801" s="10"/>
      <c r="C801" s="10"/>
      <c r="D801" s="12"/>
      <c r="E801" s="10"/>
      <c r="F801" s="10"/>
      <c r="G801" s="10"/>
      <c r="H801" s="10"/>
      <c r="I801" s="10"/>
      <c r="J801" s="39"/>
      <c r="K801" s="11"/>
    </row>
    <row r="802" spans="1:11" x14ac:dyDescent="0.25">
      <c r="A802" s="10"/>
      <c r="B802" s="10"/>
      <c r="C802" s="10"/>
      <c r="D802" s="12"/>
      <c r="E802" s="10"/>
      <c r="F802" s="10"/>
      <c r="G802" s="10"/>
      <c r="H802" s="10"/>
      <c r="I802" s="10"/>
      <c r="J802" s="39"/>
      <c r="K802" s="11"/>
    </row>
    <row r="803" spans="1:11" x14ac:dyDescent="0.25">
      <c r="A803" s="10"/>
      <c r="B803" s="10"/>
      <c r="C803" s="10"/>
      <c r="D803" s="12"/>
      <c r="E803" s="10"/>
      <c r="F803" s="10"/>
      <c r="G803" s="10"/>
      <c r="H803" s="10"/>
      <c r="I803" s="10"/>
      <c r="J803" s="39"/>
      <c r="K803" s="11"/>
    </row>
    <row r="804" spans="1:11" x14ac:dyDescent="0.25">
      <c r="A804" s="10"/>
      <c r="B804" s="10"/>
      <c r="C804" s="10"/>
      <c r="D804" s="12"/>
      <c r="E804" s="10"/>
      <c r="F804" s="10"/>
      <c r="G804" s="10"/>
      <c r="H804" s="10"/>
      <c r="I804" s="10"/>
      <c r="J804" s="39"/>
      <c r="K804" s="11"/>
    </row>
    <row r="805" spans="1:11" x14ac:dyDescent="0.25">
      <c r="A805" s="10"/>
      <c r="B805" s="10"/>
      <c r="C805" s="10"/>
      <c r="D805" s="12"/>
      <c r="E805" s="10"/>
      <c r="F805" s="10"/>
      <c r="G805" s="10"/>
      <c r="H805" s="10"/>
      <c r="I805" s="10"/>
      <c r="J805" s="39"/>
      <c r="K805" s="11"/>
    </row>
    <row r="806" spans="1:11" x14ac:dyDescent="0.25">
      <c r="A806" s="10"/>
      <c r="B806" s="10"/>
      <c r="C806" s="10"/>
      <c r="D806" s="12"/>
      <c r="E806" s="10"/>
      <c r="F806" s="10"/>
      <c r="G806" s="10"/>
      <c r="H806" s="10"/>
      <c r="I806" s="10"/>
      <c r="J806" s="39"/>
      <c r="K806" s="11"/>
    </row>
    <row r="807" spans="1:11" x14ac:dyDescent="0.25">
      <c r="A807" s="10"/>
      <c r="B807" s="10"/>
      <c r="C807" s="10"/>
      <c r="D807" s="12"/>
      <c r="E807" s="10"/>
      <c r="F807" s="10"/>
      <c r="G807" s="10"/>
      <c r="H807" s="10"/>
      <c r="I807" s="10"/>
      <c r="J807" s="39"/>
      <c r="K807" s="11"/>
    </row>
    <row r="808" spans="1:11" x14ac:dyDescent="0.25">
      <c r="A808" s="10"/>
      <c r="B808" s="10"/>
      <c r="C808" s="10"/>
      <c r="D808" s="12"/>
      <c r="E808" s="10"/>
      <c r="F808" s="10"/>
      <c r="G808" s="10"/>
      <c r="H808" s="10"/>
      <c r="I808" s="10"/>
      <c r="J808" s="39"/>
      <c r="K808" s="11"/>
    </row>
    <row r="809" spans="1:11" x14ac:dyDescent="0.25">
      <c r="A809" s="10"/>
      <c r="B809" s="10"/>
      <c r="C809" s="10"/>
      <c r="D809" s="12"/>
      <c r="E809" s="10"/>
      <c r="F809" s="10"/>
      <c r="G809" s="10"/>
      <c r="H809" s="10"/>
      <c r="I809" s="10"/>
      <c r="J809" s="39"/>
      <c r="K809" s="11"/>
    </row>
    <row r="810" spans="1:11" x14ac:dyDescent="0.25">
      <c r="A810" s="10"/>
      <c r="B810" s="10"/>
      <c r="C810" s="10"/>
      <c r="D810" s="12"/>
      <c r="E810" s="10"/>
      <c r="F810" s="10"/>
      <c r="G810" s="10"/>
      <c r="H810" s="10"/>
      <c r="I810" s="10"/>
      <c r="J810" s="39"/>
      <c r="K810" s="11"/>
    </row>
    <row r="811" spans="1:11" x14ac:dyDescent="0.25">
      <c r="A811" s="10"/>
      <c r="B811" s="10"/>
      <c r="C811" s="10"/>
      <c r="D811" s="12"/>
      <c r="E811" s="10"/>
      <c r="F811" s="10"/>
      <c r="G811" s="10"/>
      <c r="H811" s="10"/>
      <c r="I811" s="10"/>
      <c r="J811" s="39"/>
      <c r="K811" s="11"/>
    </row>
    <row r="812" spans="1:11" x14ac:dyDescent="0.25">
      <c r="A812" s="10"/>
      <c r="B812" s="10"/>
      <c r="C812" s="10"/>
      <c r="D812" s="12"/>
      <c r="E812" s="10"/>
      <c r="F812" s="10"/>
      <c r="G812" s="10"/>
      <c r="H812" s="10"/>
      <c r="I812" s="10"/>
      <c r="J812" s="39"/>
      <c r="K812" s="11"/>
    </row>
    <row r="813" spans="1:11" x14ac:dyDescent="0.25">
      <c r="A813" s="10"/>
      <c r="B813" s="10"/>
      <c r="C813" s="10"/>
      <c r="D813" s="12"/>
      <c r="E813" s="10"/>
      <c r="F813" s="10"/>
      <c r="G813" s="10"/>
      <c r="H813" s="10"/>
      <c r="I813" s="10"/>
      <c r="J813" s="39"/>
      <c r="K813" s="11"/>
    </row>
    <row r="814" spans="1:11" x14ac:dyDescent="0.25">
      <c r="A814" s="10"/>
      <c r="B814" s="10"/>
      <c r="C814" s="10"/>
      <c r="D814" s="12"/>
      <c r="E814" s="10"/>
      <c r="F814" s="10"/>
      <c r="G814" s="10"/>
      <c r="H814" s="10"/>
      <c r="I814" s="10"/>
      <c r="J814" s="39"/>
      <c r="K814" s="11"/>
    </row>
    <row r="815" spans="1:11" x14ac:dyDescent="0.25">
      <c r="A815" s="10"/>
      <c r="B815" s="10"/>
      <c r="C815" s="10"/>
      <c r="D815" s="12"/>
      <c r="E815" s="10"/>
      <c r="F815" s="10"/>
      <c r="G815" s="10"/>
      <c r="H815" s="10"/>
      <c r="I815" s="10"/>
      <c r="J815" s="39"/>
      <c r="K815" s="11"/>
    </row>
    <row r="816" spans="1:11" x14ac:dyDescent="0.25">
      <c r="A816" s="10"/>
      <c r="B816" s="10"/>
      <c r="C816" s="10"/>
      <c r="D816" s="12"/>
      <c r="E816" s="10"/>
      <c r="F816" s="10"/>
      <c r="G816" s="10"/>
      <c r="H816" s="10"/>
      <c r="I816" s="10"/>
      <c r="J816" s="39"/>
      <c r="K816" s="11"/>
    </row>
    <row r="817" spans="1:11" x14ac:dyDescent="0.25">
      <c r="A817" s="10"/>
      <c r="B817" s="10"/>
      <c r="C817" s="10"/>
      <c r="D817" s="12"/>
      <c r="E817" s="10"/>
      <c r="F817" s="10"/>
      <c r="G817" s="10"/>
      <c r="H817" s="10"/>
      <c r="I817" s="10"/>
      <c r="J817" s="39"/>
      <c r="K817" s="11"/>
    </row>
    <row r="818" spans="1:11" x14ac:dyDescent="0.25">
      <c r="A818" s="10"/>
      <c r="B818" s="10"/>
      <c r="C818" s="10"/>
      <c r="D818" s="12"/>
      <c r="E818" s="10"/>
      <c r="F818" s="10"/>
      <c r="G818" s="10"/>
      <c r="H818" s="10"/>
      <c r="I818" s="10"/>
      <c r="J818" s="39"/>
      <c r="K818" s="11"/>
    </row>
    <row r="819" spans="1:11" x14ac:dyDescent="0.25">
      <c r="A819" s="10"/>
      <c r="B819" s="10"/>
      <c r="C819" s="10"/>
      <c r="D819" s="12"/>
      <c r="E819" s="10"/>
      <c r="F819" s="10"/>
      <c r="G819" s="10"/>
      <c r="H819" s="10"/>
      <c r="I819" s="10"/>
      <c r="J819" s="39"/>
      <c r="K819" s="11"/>
    </row>
    <row r="820" spans="1:11" x14ac:dyDescent="0.25">
      <c r="A820" s="10"/>
      <c r="B820" s="10"/>
      <c r="C820" s="10"/>
      <c r="D820" s="12"/>
      <c r="E820" s="10"/>
      <c r="F820" s="10"/>
      <c r="G820" s="10"/>
      <c r="H820" s="10"/>
      <c r="I820" s="10"/>
      <c r="J820" s="39"/>
      <c r="K820" s="11"/>
    </row>
    <row r="821" spans="1:11" x14ac:dyDescent="0.25">
      <c r="A821" s="10"/>
      <c r="B821" s="10"/>
      <c r="C821" s="10"/>
      <c r="D821" s="12"/>
      <c r="E821" s="10"/>
      <c r="F821" s="10"/>
      <c r="G821" s="10"/>
      <c r="H821" s="10"/>
      <c r="I821" s="10"/>
      <c r="J821" s="39"/>
      <c r="K821" s="11"/>
    </row>
    <row r="822" spans="1:11" x14ac:dyDescent="0.25">
      <c r="A822" s="10"/>
      <c r="B822" s="10"/>
      <c r="C822" s="10"/>
      <c r="D822" s="12"/>
      <c r="E822" s="10"/>
      <c r="F822" s="10"/>
      <c r="G822" s="10"/>
      <c r="H822" s="10"/>
      <c r="I822" s="10"/>
      <c r="J822" s="39"/>
      <c r="K822" s="11"/>
    </row>
    <row r="823" spans="1:11" x14ac:dyDescent="0.25">
      <c r="A823" s="10"/>
      <c r="B823" s="10"/>
      <c r="C823" s="10"/>
      <c r="D823" s="12"/>
      <c r="E823" s="10"/>
      <c r="F823" s="10"/>
      <c r="G823" s="10"/>
      <c r="H823" s="10"/>
      <c r="I823" s="10"/>
      <c r="J823" s="39"/>
      <c r="K823" s="11"/>
    </row>
    <row r="824" spans="1:11" x14ac:dyDescent="0.25">
      <c r="A824" s="10"/>
      <c r="B824" s="10"/>
      <c r="C824" s="10"/>
      <c r="D824" s="12"/>
      <c r="E824" s="10"/>
      <c r="F824" s="10"/>
      <c r="G824" s="10"/>
      <c r="H824" s="10"/>
      <c r="I824" s="10"/>
      <c r="J824" s="39"/>
      <c r="K824" s="11"/>
    </row>
    <row r="825" spans="1:11" x14ac:dyDescent="0.25">
      <c r="A825" s="10"/>
      <c r="B825" s="10"/>
      <c r="C825" s="10"/>
      <c r="D825" s="12"/>
      <c r="E825" s="10"/>
      <c r="F825" s="10"/>
      <c r="G825" s="10"/>
      <c r="H825" s="10"/>
      <c r="I825" s="10"/>
      <c r="J825" s="39"/>
      <c r="K825" s="11"/>
    </row>
    <row r="826" spans="1:11" x14ac:dyDescent="0.25">
      <c r="A826" s="10"/>
      <c r="B826" s="10"/>
      <c r="C826" s="10"/>
      <c r="D826" s="12"/>
      <c r="E826" s="10"/>
      <c r="F826" s="10"/>
      <c r="G826" s="10"/>
      <c r="H826" s="10"/>
      <c r="I826" s="10"/>
      <c r="J826" s="39"/>
      <c r="K826" s="11"/>
    </row>
    <row r="827" spans="1:11" x14ac:dyDescent="0.25">
      <c r="A827" s="10"/>
      <c r="B827" s="10"/>
      <c r="C827" s="10"/>
      <c r="D827" s="12"/>
      <c r="E827" s="10"/>
      <c r="F827" s="10"/>
      <c r="G827" s="10"/>
      <c r="H827" s="10"/>
      <c r="I827" s="10"/>
      <c r="J827" s="39"/>
      <c r="K827" s="11"/>
    </row>
    <row r="828" spans="1:11" x14ac:dyDescent="0.25">
      <c r="A828" s="10"/>
      <c r="B828" s="10"/>
      <c r="C828" s="10"/>
      <c r="D828" s="12"/>
      <c r="E828" s="10"/>
      <c r="F828" s="10"/>
      <c r="G828" s="10"/>
      <c r="H828" s="10"/>
      <c r="I828" s="10"/>
      <c r="J828" s="39"/>
      <c r="K828" s="11"/>
    </row>
    <row r="829" spans="1:11" x14ac:dyDescent="0.25">
      <c r="A829" s="10"/>
      <c r="B829" s="10"/>
      <c r="C829" s="10"/>
      <c r="D829" s="12"/>
      <c r="E829" s="10"/>
      <c r="F829" s="10"/>
      <c r="G829" s="10"/>
      <c r="H829" s="10"/>
      <c r="I829" s="10"/>
      <c r="J829" s="39"/>
      <c r="K829" s="11"/>
    </row>
    <row r="830" spans="1:11" x14ac:dyDescent="0.25">
      <c r="A830" s="10"/>
      <c r="B830" s="10"/>
      <c r="C830" s="10"/>
      <c r="D830" s="12"/>
      <c r="E830" s="10"/>
      <c r="F830" s="10"/>
      <c r="G830" s="10"/>
      <c r="H830" s="10"/>
      <c r="I830" s="10"/>
      <c r="J830" s="39"/>
      <c r="K830" s="11"/>
    </row>
    <row r="831" spans="1:11" x14ac:dyDescent="0.25">
      <c r="A831" s="10"/>
      <c r="B831" s="10"/>
      <c r="C831" s="10"/>
      <c r="D831" s="12"/>
      <c r="E831" s="10"/>
      <c r="F831" s="10"/>
      <c r="G831" s="10"/>
      <c r="H831" s="10"/>
      <c r="I831" s="10"/>
      <c r="J831" s="39"/>
      <c r="K831" s="11"/>
    </row>
    <row r="832" spans="1:11" x14ac:dyDescent="0.25">
      <c r="A832" s="10"/>
      <c r="B832" s="10"/>
      <c r="C832" s="10"/>
      <c r="D832" s="12"/>
      <c r="E832" s="10"/>
      <c r="F832" s="10"/>
      <c r="G832" s="10"/>
      <c r="H832" s="10"/>
      <c r="I832" s="10"/>
      <c r="J832" s="39"/>
      <c r="K832" s="11"/>
    </row>
    <row r="833" spans="1:11" x14ac:dyDescent="0.25">
      <c r="A833" s="10"/>
      <c r="B833" s="10"/>
      <c r="C833" s="10"/>
      <c r="D833" s="12"/>
      <c r="E833" s="10"/>
      <c r="F833" s="10"/>
      <c r="G833" s="10"/>
      <c r="H833" s="10"/>
      <c r="I833" s="10"/>
      <c r="J833" s="39"/>
      <c r="K833" s="11"/>
    </row>
    <row r="834" spans="1:11" x14ac:dyDescent="0.25">
      <c r="A834" s="10"/>
      <c r="B834" s="10"/>
      <c r="C834" s="10"/>
      <c r="D834" s="12"/>
      <c r="E834" s="10"/>
      <c r="F834" s="10"/>
      <c r="G834" s="10"/>
      <c r="H834" s="10"/>
      <c r="I834" s="10"/>
      <c r="J834" s="39"/>
      <c r="K834" s="11"/>
    </row>
    <row r="835" spans="1:11" x14ac:dyDescent="0.25">
      <c r="A835" s="10"/>
      <c r="B835" s="10"/>
      <c r="C835" s="10"/>
      <c r="D835" s="12"/>
      <c r="E835" s="10"/>
      <c r="F835" s="10"/>
      <c r="G835" s="10"/>
      <c r="H835" s="10"/>
      <c r="I835" s="10"/>
      <c r="J835" s="39"/>
      <c r="K835" s="11"/>
    </row>
    <row r="836" spans="1:11" x14ac:dyDescent="0.25">
      <c r="A836" s="10"/>
      <c r="B836" s="10"/>
      <c r="C836" s="10"/>
      <c r="D836" s="12"/>
      <c r="E836" s="10"/>
      <c r="F836" s="10"/>
      <c r="G836" s="10"/>
      <c r="H836" s="10"/>
      <c r="I836" s="10"/>
      <c r="J836" s="39"/>
      <c r="K836" s="11"/>
    </row>
    <row r="837" spans="1:11" x14ac:dyDescent="0.25">
      <c r="A837" s="10"/>
      <c r="B837" s="10"/>
      <c r="C837" s="10"/>
      <c r="D837" s="12"/>
      <c r="E837" s="10"/>
      <c r="F837" s="10"/>
      <c r="G837" s="10"/>
      <c r="H837" s="10"/>
      <c r="I837" s="10"/>
      <c r="J837" s="39"/>
      <c r="K837" s="11"/>
    </row>
    <row r="838" spans="1:11" x14ac:dyDescent="0.25">
      <c r="A838" s="10"/>
      <c r="B838" s="10"/>
      <c r="C838" s="10"/>
      <c r="D838" s="12"/>
      <c r="E838" s="10"/>
      <c r="F838" s="10"/>
      <c r="G838" s="10"/>
      <c r="H838" s="10"/>
      <c r="I838" s="10"/>
      <c r="J838" s="39"/>
      <c r="K838" s="11"/>
    </row>
    <row r="839" spans="1:11" x14ac:dyDescent="0.25">
      <c r="A839" s="10"/>
      <c r="B839" s="10"/>
      <c r="C839" s="10"/>
      <c r="D839" s="12"/>
      <c r="E839" s="10"/>
      <c r="F839" s="10"/>
      <c r="G839" s="10"/>
      <c r="H839" s="10"/>
      <c r="I839" s="10"/>
      <c r="J839" s="39"/>
      <c r="K839" s="11"/>
    </row>
    <row r="840" spans="1:11" x14ac:dyDescent="0.25">
      <c r="A840" s="10"/>
      <c r="B840" s="10"/>
      <c r="C840" s="10"/>
      <c r="D840" s="12"/>
      <c r="E840" s="10"/>
      <c r="F840" s="10"/>
      <c r="G840" s="10"/>
      <c r="H840" s="10"/>
      <c r="I840" s="10"/>
      <c r="J840" s="39"/>
      <c r="K840" s="11"/>
    </row>
    <row r="841" spans="1:11" x14ac:dyDescent="0.25">
      <c r="A841" s="10"/>
      <c r="B841" s="10"/>
      <c r="C841" s="10"/>
      <c r="D841" s="12"/>
      <c r="E841" s="10"/>
      <c r="F841" s="10"/>
      <c r="G841" s="10"/>
      <c r="H841" s="10"/>
      <c r="I841" s="10"/>
      <c r="J841" s="39"/>
      <c r="K841" s="11"/>
    </row>
    <row r="842" spans="1:11" x14ac:dyDescent="0.25">
      <c r="A842" s="10"/>
      <c r="B842" s="10"/>
      <c r="C842" s="10"/>
      <c r="D842" s="12"/>
      <c r="E842" s="10"/>
      <c r="F842" s="10"/>
      <c r="G842" s="10"/>
      <c r="H842" s="10"/>
      <c r="I842" s="10"/>
      <c r="J842" s="39"/>
      <c r="K842" s="11"/>
    </row>
    <row r="843" spans="1:11" x14ac:dyDescent="0.25">
      <c r="A843" s="10"/>
      <c r="B843" s="10"/>
      <c r="C843" s="10"/>
      <c r="D843" s="12"/>
      <c r="E843" s="10"/>
      <c r="F843" s="10"/>
      <c r="G843" s="10"/>
      <c r="H843" s="10"/>
      <c r="I843" s="10"/>
      <c r="J843" s="39"/>
      <c r="K843" s="11"/>
    </row>
    <row r="844" spans="1:11" x14ac:dyDescent="0.25">
      <c r="A844" s="10"/>
      <c r="B844" s="10"/>
      <c r="C844" s="10"/>
      <c r="D844" s="12"/>
      <c r="E844" s="10"/>
      <c r="F844" s="10"/>
      <c r="G844" s="10"/>
      <c r="H844" s="10"/>
      <c r="I844" s="10"/>
      <c r="J844" s="39"/>
      <c r="K844" s="11"/>
    </row>
    <row r="845" spans="1:11" x14ac:dyDescent="0.25">
      <c r="A845" s="10"/>
      <c r="B845" s="10"/>
      <c r="C845" s="10"/>
      <c r="D845" s="12"/>
      <c r="E845" s="10"/>
      <c r="F845" s="10"/>
      <c r="G845" s="10"/>
      <c r="H845" s="10"/>
      <c r="I845" s="10"/>
      <c r="J845" s="39"/>
      <c r="K845" s="11"/>
    </row>
    <row r="846" spans="1:11" x14ac:dyDescent="0.25">
      <c r="A846" s="10"/>
      <c r="B846" s="10"/>
      <c r="C846" s="10"/>
      <c r="D846" s="12"/>
      <c r="E846" s="10"/>
      <c r="F846" s="10"/>
      <c r="G846" s="10"/>
      <c r="H846" s="10"/>
      <c r="I846" s="10"/>
      <c r="J846" s="39"/>
      <c r="K846" s="11"/>
    </row>
    <row r="847" spans="1:11" x14ac:dyDescent="0.25">
      <c r="A847" s="10"/>
      <c r="B847" s="10"/>
      <c r="C847" s="10"/>
      <c r="D847" s="12"/>
      <c r="E847" s="10"/>
      <c r="F847" s="10"/>
      <c r="G847" s="10"/>
      <c r="H847" s="10"/>
      <c r="I847" s="10"/>
      <c r="J847" s="39"/>
      <c r="K847" s="11"/>
    </row>
    <row r="848" spans="1:11" x14ac:dyDescent="0.25">
      <c r="A848" s="10"/>
      <c r="B848" s="10"/>
      <c r="C848" s="10"/>
      <c r="D848" s="12"/>
      <c r="E848" s="10"/>
      <c r="F848" s="10"/>
      <c r="G848" s="10"/>
      <c r="H848" s="10"/>
      <c r="I848" s="10"/>
      <c r="J848" s="39"/>
      <c r="K848" s="11"/>
    </row>
    <row r="849" spans="1:11" x14ac:dyDescent="0.25">
      <c r="A849" s="10"/>
      <c r="B849" s="10"/>
      <c r="C849" s="10"/>
      <c r="D849" s="12"/>
      <c r="E849" s="10"/>
      <c r="F849" s="10"/>
      <c r="G849" s="10"/>
      <c r="H849" s="10"/>
      <c r="I849" s="10"/>
      <c r="J849" s="39"/>
      <c r="K849" s="11"/>
    </row>
    <row r="850" spans="1:11" x14ac:dyDescent="0.25">
      <c r="A850" s="10"/>
      <c r="B850" s="10"/>
      <c r="C850" s="10"/>
      <c r="D850" s="12"/>
      <c r="E850" s="10"/>
      <c r="F850" s="10"/>
      <c r="G850" s="10"/>
      <c r="H850" s="10"/>
      <c r="I850" s="10"/>
      <c r="J850" s="39"/>
      <c r="K850" s="11"/>
    </row>
    <row r="851" spans="1:11" x14ac:dyDescent="0.25">
      <c r="A851" s="10"/>
      <c r="B851" s="10"/>
      <c r="C851" s="10"/>
      <c r="D851" s="12"/>
      <c r="E851" s="10"/>
      <c r="F851" s="10"/>
      <c r="G851" s="10"/>
      <c r="H851" s="10"/>
      <c r="I851" s="10"/>
      <c r="J851" s="39"/>
      <c r="K851" s="11"/>
    </row>
    <row r="852" spans="1:11" x14ac:dyDescent="0.25">
      <c r="A852" s="10"/>
      <c r="B852" s="10"/>
      <c r="C852" s="10"/>
      <c r="D852" s="12"/>
      <c r="E852" s="10"/>
      <c r="F852" s="10"/>
      <c r="G852" s="10"/>
      <c r="H852" s="10"/>
      <c r="I852" s="10"/>
      <c r="J852" s="39"/>
      <c r="K852" s="11"/>
    </row>
    <row r="853" spans="1:11" x14ac:dyDescent="0.25">
      <c r="A853" s="10"/>
      <c r="B853" s="10"/>
      <c r="C853" s="10"/>
      <c r="D853" s="12"/>
      <c r="E853" s="10"/>
      <c r="F853" s="10"/>
      <c r="G853" s="10"/>
      <c r="H853" s="10"/>
      <c r="I853" s="10"/>
      <c r="J853" s="39"/>
      <c r="K853" s="11"/>
    </row>
    <row r="854" spans="1:11" x14ac:dyDescent="0.25">
      <c r="A854" s="10"/>
      <c r="B854" s="10"/>
      <c r="C854" s="10"/>
      <c r="D854" s="12"/>
      <c r="E854" s="10"/>
      <c r="F854" s="10"/>
      <c r="G854" s="10"/>
      <c r="H854" s="10"/>
      <c r="I854" s="10"/>
      <c r="J854" s="39"/>
      <c r="K854" s="11"/>
    </row>
    <row r="855" spans="1:11" x14ac:dyDescent="0.25">
      <c r="A855" s="10"/>
      <c r="B855" s="10"/>
      <c r="C855" s="10"/>
      <c r="D855" s="12"/>
      <c r="E855" s="10"/>
      <c r="F855" s="10"/>
      <c r="G855" s="10"/>
      <c r="H855" s="10"/>
      <c r="I855" s="10"/>
      <c r="J855" s="39"/>
      <c r="K855" s="11"/>
    </row>
    <row r="856" spans="1:11" x14ac:dyDescent="0.25">
      <c r="A856" s="10"/>
      <c r="B856" s="10"/>
      <c r="C856" s="10"/>
      <c r="D856" s="12"/>
      <c r="E856" s="10"/>
      <c r="F856" s="10"/>
      <c r="G856" s="10"/>
      <c r="H856" s="10"/>
      <c r="I856" s="10"/>
      <c r="J856" s="39"/>
      <c r="K856" s="11"/>
    </row>
    <row r="857" spans="1:11" x14ac:dyDescent="0.25">
      <c r="A857" s="10"/>
      <c r="B857" s="10"/>
      <c r="C857" s="10"/>
      <c r="D857" s="12"/>
      <c r="E857" s="10"/>
      <c r="F857" s="10"/>
      <c r="G857" s="10"/>
      <c r="H857" s="10"/>
      <c r="I857" s="10"/>
      <c r="J857" s="39"/>
      <c r="K857" s="11"/>
    </row>
    <row r="858" spans="1:11" x14ac:dyDescent="0.25">
      <c r="A858" s="10"/>
      <c r="B858" s="10"/>
      <c r="C858" s="10"/>
      <c r="D858" s="12"/>
      <c r="E858" s="10"/>
      <c r="F858" s="10"/>
      <c r="G858" s="10"/>
      <c r="H858" s="10"/>
      <c r="I858" s="10"/>
      <c r="J858" s="39"/>
      <c r="K858" s="11"/>
    </row>
    <row r="859" spans="1:11" x14ac:dyDescent="0.25">
      <c r="A859" s="10"/>
      <c r="B859" s="10"/>
      <c r="C859" s="10"/>
      <c r="D859" s="12"/>
      <c r="E859" s="10"/>
      <c r="F859" s="10"/>
      <c r="G859" s="10"/>
      <c r="H859" s="10"/>
      <c r="I859" s="10"/>
      <c r="J859" s="39"/>
      <c r="K859" s="11"/>
    </row>
    <row r="860" spans="1:11" x14ac:dyDescent="0.25">
      <c r="A860" s="10"/>
      <c r="B860" s="10"/>
      <c r="C860" s="10"/>
      <c r="D860" s="12"/>
      <c r="E860" s="10"/>
      <c r="F860" s="10"/>
      <c r="G860" s="10"/>
      <c r="H860" s="10"/>
      <c r="I860" s="10"/>
      <c r="J860" s="39"/>
      <c r="K860" s="11"/>
    </row>
    <row r="861" spans="1:11" x14ac:dyDescent="0.25">
      <c r="A861" s="10"/>
      <c r="B861" s="10"/>
      <c r="C861" s="10"/>
      <c r="D861" s="12"/>
      <c r="E861" s="10"/>
      <c r="F861" s="10"/>
      <c r="G861" s="10"/>
      <c r="H861" s="10"/>
      <c r="I861" s="10"/>
      <c r="J861" s="39"/>
      <c r="K861" s="11"/>
    </row>
    <row r="862" spans="1:11" x14ac:dyDescent="0.25">
      <c r="A862" s="10"/>
      <c r="B862" s="10"/>
      <c r="C862" s="10"/>
      <c r="D862" s="12"/>
      <c r="E862" s="10"/>
      <c r="F862" s="10"/>
      <c r="G862" s="10"/>
      <c r="H862" s="10"/>
      <c r="I862" s="10"/>
      <c r="J862" s="39"/>
      <c r="K862" s="11"/>
    </row>
    <row r="863" spans="1:11" x14ac:dyDescent="0.25">
      <c r="A863" s="10"/>
      <c r="B863" s="10"/>
      <c r="C863" s="10"/>
      <c r="D863" s="12"/>
      <c r="E863" s="10"/>
      <c r="F863" s="10"/>
      <c r="G863" s="10"/>
      <c r="H863" s="10"/>
      <c r="I863" s="10"/>
      <c r="J863" s="39"/>
      <c r="K863" s="11"/>
    </row>
    <row r="864" spans="1:11" x14ac:dyDescent="0.25">
      <c r="A864" s="10"/>
      <c r="B864" s="10"/>
      <c r="C864" s="10"/>
      <c r="D864" s="12"/>
      <c r="E864" s="10"/>
      <c r="F864" s="10"/>
      <c r="G864" s="10"/>
      <c r="H864" s="10"/>
      <c r="I864" s="10"/>
      <c r="J864" s="39"/>
      <c r="K864" s="11"/>
    </row>
    <row r="865" spans="1:11" x14ac:dyDescent="0.25">
      <c r="A865" s="10"/>
      <c r="B865" s="10"/>
      <c r="C865" s="10"/>
      <c r="D865" s="12"/>
      <c r="E865" s="10"/>
      <c r="F865" s="10"/>
      <c r="G865" s="10"/>
      <c r="H865" s="10"/>
      <c r="I865" s="10"/>
      <c r="J865" s="39"/>
      <c r="K865" s="11"/>
    </row>
    <row r="866" spans="1:11" x14ac:dyDescent="0.25">
      <c r="A866" s="10"/>
      <c r="B866" s="10"/>
      <c r="C866" s="10"/>
      <c r="D866" s="12"/>
      <c r="E866" s="10"/>
      <c r="F866" s="10"/>
      <c r="G866" s="10"/>
      <c r="H866" s="10"/>
      <c r="I866" s="10"/>
      <c r="J866" s="39"/>
      <c r="K866" s="11"/>
    </row>
    <row r="867" spans="1:11" x14ac:dyDescent="0.25">
      <c r="A867" s="10"/>
      <c r="B867" s="10"/>
      <c r="C867" s="10"/>
      <c r="D867" s="12"/>
      <c r="E867" s="10"/>
      <c r="F867" s="10"/>
      <c r="G867" s="10"/>
      <c r="H867" s="10"/>
      <c r="I867" s="10"/>
      <c r="J867" s="39"/>
      <c r="K867" s="11"/>
    </row>
    <row r="868" spans="1:11" x14ac:dyDescent="0.25">
      <c r="A868" s="10"/>
      <c r="B868" s="10"/>
      <c r="C868" s="10"/>
      <c r="D868" s="12"/>
      <c r="E868" s="10"/>
      <c r="F868" s="10"/>
      <c r="G868" s="10"/>
      <c r="H868" s="10"/>
      <c r="I868" s="10"/>
      <c r="J868" s="39"/>
      <c r="K868" s="11"/>
    </row>
    <row r="869" spans="1:11" x14ac:dyDescent="0.25">
      <c r="A869" s="10"/>
      <c r="B869" s="10"/>
      <c r="C869" s="10"/>
      <c r="D869" s="12"/>
      <c r="E869" s="10"/>
      <c r="F869" s="10"/>
      <c r="G869" s="10"/>
      <c r="H869" s="10"/>
      <c r="I869" s="10"/>
      <c r="J869" s="39"/>
      <c r="K869" s="11"/>
    </row>
    <row r="870" spans="1:11" x14ac:dyDescent="0.25">
      <c r="A870" s="10"/>
      <c r="B870" s="10"/>
      <c r="C870" s="10"/>
      <c r="D870" s="12"/>
      <c r="E870" s="10"/>
      <c r="F870" s="10"/>
      <c r="G870" s="10"/>
      <c r="H870" s="10"/>
      <c r="I870" s="10"/>
      <c r="J870" s="39"/>
      <c r="K870" s="11"/>
    </row>
    <row r="871" spans="1:11" x14ac:dyDescent="0.25">
      <c r="A871" s="10"/>
      <c r="B871" s="10"/>
      <c r="C871" s="10"/>
      <c r="D871" s="12"/>
      <c r="E871" s="10"/>
      <c r="F871" s="10"/>
      <c r="G871" s="10"/>
      <c r="H871" s="10"/>
      <c r="I871" s="10"/>
      <c r="J871" s="39"/>
      <c r="K871" s="11"/>
    </row>
    <row r="872" spans="1:11" x14ac:dyDescent="0.25">
      <c r="A872" s="10"/>
      <c r="B872" s="10"/>
      <c r="C872" s="10"/>
      <c r="D872" s="12"/>
      <c r="E872" s="10"/>
      <c r="F872" s="10"/>
      <c r="G872" s="10"/>
      <c r="H872" s="10"/>
      <c r="I872" s="10"/>
      <c r="J872" s="39"/>
      <c r="K872" s="11"/>
    </row>
    <row r="873" spans="1:11" x14ac:dyDescent="0.25">
      <c r="A873" s="10"/>
      <c r="B873" s="10"/>
      <c r="C873" s="10"/>
      <c r="D873" s="12"/>
      <c r="E873" s="10"/>
      <c r="F873" s="10"/>
      <c r="G873" s="10"/>
      <c r="H873" s="10"/>
      <c r="I873" s="10"/>
      <c r="J873" s="39"/>
      <c r="K873" s="11"/>
    </row>
    <row r="874" spans="1:11" x14ac:dyDescent="0.25">
      <c r="A874" s="10"/>
      <c r="B874" s="10"/>
      <c r="C874" s="10"/>
      <c r="D874" s="12"/>
      <c r="E874" s="10"/>
      <c r="F874" s="10"/>
      <c r="G874" s="10"/>
      <c r="H874" s="10"/>
      <c r="I874" s="10"/>
      <c r="J874" s="39"/>
      <c r="K874" s="11"/>
    </row>
    <row r="875" spans="1:11" x14ac:dyDescent="0.25">
      <c r="A875" s="10"/>
      <c r="B875" s="10"/>
      <c r="C875" s="10"/>
      <c r="D875" s="12"/>
      <c r="E875" s="10"/>
      <c r="F875" s="10"/>
      <c r="G875" s="10"/>
      <c r="H875" s="10"/>
      <c r="I875" s="10"/>
      <c r="J875" s="39"/>
      <c r="K875" s="11"/>
    </row>
    <row r="876" spans="1:11" x14ac:dyDescent="0.25">
      <c r="A876" s="10"/>
      <c r="B876" s="10"/>
      <c r="C876" s="10"/>
      <c r="D876" s="12"/>
      <c r="E876" s="10"/>
      <c r="F876" s="10"/>
      <c r="G876" s="10"/>
      <c r="H876" s="10"/>
      <c r="I876" s="10"/>
      <c r="J876" s="39"/>
      <c r="K876" s="11"/>
    </row>
    <row r="877" spans="1:11" x14ac:dyDescent="0.25">
      <c r="A877" s="10"/>
      <c r="B877" s="10"/>
      <c r="C877" s="10"/>
      <c r="D877" s="12"/>
      <c r="E877" s="10"/>
      <c r="F877" s="10"/>
      <c r="G877" s="10"/>
      <c r="H877" s="10"/>
      <c r="I877" s="10"/>
      <c r="J877" s="39"/>
      <c r="K877" s="11"/>
    </row>
    <row r="878" spans="1:11" x14ac:dyDescent="0.25">
      <c r="A878" s="10"/>
      <c r="B878" s="10"/>
      <c r="C878" s="10"/>
      <c r="D878" s="12"/>
      <c r="E878" s="10"/>
      <c r="F878" s="10"/>
      <c r="G878" s="10"/>
      <c r="H878" s="10"/>
      <c r="I878" s="10"/>
      <c r="J878" s="39"/>
      <c r="K878" s="11"/>
    </row>
    <row r="879" spans="1:11" x14ac:dyDescent="0.25">
      <c r="A879" s="10"/>
      <c r="B879" s="10"/>
      <c r="C879" s="10"/>
      <c r="D879" s="12"/>
      <c r="E879" s="10"/>
      <c r="F879" s="10"/>
      <c r="G879" s="10"/>
      <c r="H879" s="10"/>
      <c r="I879" s="10"/>
      <c r="J879" s="39"/>
      <c r="K879" s="11"/>
    </row>
    <row r="880" spans="1:11" x14ac:dyDescent="0.25">
      <c r="A880" s="10"/>
      <c r="B880" s="10"/>
      <c r="C880" s="10"/>
      <c r="D880" s="12"/>
      <c r="E880" s="10"/>
      <c r="F880" s="10"/>
      <c r="G880" s="10"/>
      <c r="H880" s="10"/>
      <c r="I880" s="10"/>
      <c r="J880" s="39"/>
      <c r="K880" s="11"/>
    </row>
    <row r="881" spans="1:11" x14ac:dyDescent="0.25">
      <c r="A881" s="10"/>
      <c r="B881" s="10"/>
      <c r="C881" s="10"/>
      <c r="D881" s="12"/>
      <c r="E881" s="10"/>
      <c r="F881" s="10"/>
      <c r="G881" s="10"/>
      <c r="H881" s="10"/>
      <c r="I881" s="10"/>
      <c r="J881" s="39"/>
      <c r="K881" s="11"/>
    </row>
    <row r="882" spans="1:11" x14ac:dyDescent="0.25">
      <c r="A882" s="10"/>
      <c r="B882" s="10"/>
      <c r="C882" s="10"/>
      <c r="D882" s="12"/>
      <c r="E882" s="10"/>
      <c r="F882" s="10"/>
      <c r="G882" s="10"/>
      <c r="H882" s="10"/>
      <c r="I882" s="10"/>
      <c r="J882" s="39"/>
      <c r="K882" s="11"/>
    </row>
    <row r="883" spans="1:11" x14ac:dyDescent="0.25">
      <c r="A883" s="10"/>
      <c r="B883" s="10"/>
      <c r="C883" s="10"/>
      <c r="D883" s="12"/>
      <c r="E883" s="10"/>
      <c r="F883" s="10"/>
      <c r="G883" s="10"/>
      <c r="H883" s="10"/>
      <c r="I883" s="10"/>
      <c r="J883" s="39"/>
      <c r="K883" s="11"/>
    </row>
    <row r="884" spans="1:11" x14ac:dyDescent="0.25">
      <c r="A884" s="10"/>
      <c r="B884" s="10"/>
      <c r="C884" s="10"/>
      <c r="D884" s="12"/>
      <c r="E884" s="10"/>
      <c r="F884" s="10"/>
      <c r="G884" s="10"/>
      <c r="H884" s="10"/>
      <c r="I884" s="10"/>
      <c r="J884" s="39"/>
      <c r="K884" s="11"/>
    </row>
    <row r="885" spans="1:11" x14ac:dyDescent="0.25">
      <c r="A885" s="10"/>
      <c r="B885" s="10"/>
      <c r="C885" s="10"/>
      <c r="D885" s="12"/>
      <c r="E885" s="10"/>
      <c r="F885" s="10"/>
      <c r="G885" s="10"/>
      <c r="H885" s="10"/>
      <c r="I885" s="10"/>
      <c r="J885" s="39"/>
      <c r="K885" s="11"/>
    </row>
    <row r="886" spans="1:11" x14ac:dyDescent="0.25">
      <c r="A886" s="10"/>
      <c r="B886" s="10"/>
      <c r="C886" s="10"/>
      <c r="D886" s="12"/>
      <c r="E886" s="10"/>
      <c r="F886" s="10"/>
      <c r="G886" s="10"/>
      <c r="H886" s="10"/>
      <c r="I886" s="10"/>
      <c r="J886" s="39"/>
      <c r="K886" s="11"/>
    </row>
    <row r="887" spans="1:11" x14ac:dyDescent="0.25">
      <c r="A887" s="10"/>
      <c r="B887" s="10"/>
      <c r="C887" s="10"/>
      <c r="D887" s="12"/>
      <c r="E887" s="10"/>
      <c r="F887" s="10"/>
      <c r="G887" s="10"/>
      <c r="H887" s="10"/>
      <c r="I887" s="10"/>
      <c r="J887" s="39"/>
      <c r="K887" s="11"/>
    </row>
    <row r="888" spans="1:11" x14ac:dyDescent="0.25">
      <c r="A888" s="10"/>
      <c r="B888" s="10"/>
      <c r="C888" s="10"/>
      <c r="D888" s="12"/>
      <c r="E888" s="10"/>
      <c r="F888" s="10"/>
      <c r="G888" s="10"/>
      <c r="H888" s="10"/>
      <c r="I888" s="10"/>
      <c r="J888" s="39"/>
      <c r="K888" s="11"/>
    </row>
    <row r="889" spans="1:11" x14ac:dyDescent="0.25">
      <c r="A889" s="10"/>
      <c r="B889" s="10"/>
      <c r="C889" s="10"/>
      <c r="D889" s="12"/>
      <c r="E889" s="10"/>
      <c r="F889" s="10"/>
      <c r="G889" s="10"/>
      <c r="H889" s="10"/>
      <c r="I889" s="10"/>
      <c r="J889" s="39"/>
      <c r="K889" s="11"/>
    </row>
    <row r="890" spans="1:11" x14ac:dyDescent="0.25">
      <c r="A890" s="10"/>
      <c r="B890" s="10"/>
      <c r="C890" s="10"/>
      <c r="D890" s="12"/>
      <c r="E890" s="10"/>
      <c r="F890" s="10"/>
      <c r="G890" s="10"/>
      <c r="H890" s="10"/>
      <c r="I890" s="10"/>
      <c r="J890" s="39"/>
      <c r="K890" s="11"/>
    </row>
    <row r="891" spans="1:11" x14ac:dyDescent="0.25">
      <c r="A891" s="10"/>
      <c r="B891" s="10"/>
      <c r="C891" s="10"/>
      <c r="D891" s="12"/>
      <c r="E891" s="10"/>
      <c r="F891" s="10"/>
      <c r="G891" s="10"/>
      <c r="H891" s="10"/>
      <c r="I891" s="10"/>
      <c r="J891" s="39"/>
      <c r="K891" s="11"/>
    </row>
    <row r="892" spans="1:11" x14ac:dyDescent="0.25">
      <c r="A892" s="10"/>
      <c r="B892" s="10"/>
      <c r="C892" s="10"/>
      <c r="D892" s="12"/>
      <c r="E892" s="10"/>
      <c r="F892" s="10"/>
      <c r="G892" s="10"/>
      <c r="H892" s="10"/>
      <c r="I892" s="10"/>
      <c r="J892" s="39"/>
      <c r="K892" s="11"/>
    </row>
    <row r="893" spans="1:11" x14ac:dyDescent="0.25">
      <c r="A893" s="10"/>
      <c r="B893" s="10"/>
      <c r="C893" s="10"/>
      <c r="D893" s="12"/>
      <c r="E893" s="10"/>
      <c r="F893" s="10"/>
      <c r="G893" s="10"/>
      <c r="H893" s="10"/>
      <c r="I893" s="10"/>
      <c r="J893" s="39"/>
      <c r="K893" s="11"/>
    </row>
    <row r="894" spans="1:11" x14ac:dyDescent="0.25">
      <c r="A894" s="10"/>
      <c r="B894" s="10"/>
      <c r="C894" s="10"/>
      <c r="D894" s="12"/>
      <c r="E894" s="10"/>
      <c r="F894" s="10"/>
      <c r="G894" s="10"/>
      <c r="H894" s="10"/>
      <c r="I894" s="10"/>
      <c r="J894" s="39"/>
      <c r="K894" s="11"/>
    </row>
    <row r="895" spans="1:11" x14ac:dyDescent="0.25">
      <c r="A895" s="10"/>
      <c r="B895" s="10"/>
      <c r="C895" s="10"/>
      <c r="D895" s="12"/>
      <c r="E895" s="10"/>
      <c r="F895" s="10"/>
      <c r="G895" s="10"/>
      <c r="H895" s="10"/>
      <c r="I895" s="10"/>
      <c r="J895" s="39"/>
      <c r="K895" s="11"/>
    </row>
    <row r="896" spans="1:11" x14ac:dyDescent="0.25">
      <c r="A896" s="10"/>
      <c r="B896" s="10"/>
      <c r="C896" s="10"/>
      <c r="D896" s="12"/>
      <c r="E896" s="10"/>
      <c r="F896" s="10"/>
      <c r="G896" s="10"/>
      <c r="H896" s="10"/>
      <c r="I896" s="10"/>
      <c r="J896" s="39"/>
      <c r="K896" s="11"/>
    </row>
    <row r="897" spans="1:11" x14ac:dyDescent="0.25">
      <c r="A897" s="10"/>
      <c r="B897" s="10"/>
      <c r="C897" s="10"/>
      <c r="D897" s="12"/>
      <c r="E897" s="10"/>
      <c r="F897" s="10"/>
      <c r="G897" s="10"/>
      <c r="H897" s="10"/>
      <c r="I897" s="10"/>
      <c r="J897" s="39"/>
      <c r="K897" s="11"/>
    </row>
    <row r="898" spans="1:11" x14ac:dyDescent="0.25">
      <c r="A898" s="10"/>
      <c r="B898" s="10"/>
      <c r="C898" s="10"/>
      <c r="D898" s="12"/>
      <c r="E898" s="10"/>
      <c r="F898" s="10"/>
      <c r="G898" s="10"/>
      <c r="H898" s="10"/>
      <c r="I898" s="10"/>
      <c r="J898" s="39"/>
      <c r="K898" s="11"/>
    </row>
    <row r="899" spans="1:11" x14ac:dyDescent="0.25">
      <c r="A899" s="10"/>
      <c r="B899" s="10"/>
      <c r="C899" s="10"/>
      <c r="D899" s="12"/>
      <c r="E899" s="10"/>
      <c r="F899" s="10"/>
      <c r="G899" s="10"/>
      <c r="H899" s="10"/>
      <c r="I899" s="10"/>
      <c r="J899" s="39"/>
      <c r="K899" s="11"/>
    </row>
    <row r="900" spans="1:11" x14ac:dyDescent="0.25">
      <c r="A900" s="10"/>
      <c r="B900" s="10"/>
      <c r="C900" s="10"/>
      <c r="D900" s="12"/>
      <c r="E900" s="10"/>
      <c r="F900" s="10"/>
      <c r="G900" s="10"/>
      <c r="H900" s="10"/>
      <c r="I900" s="10"/>
      <c r="J900" s="39"/>
      <c r="K900" s="11"/>
    </row>
    <row r="901" spans="1:11" x14ac:dyDescent="0.25">
      <c r="A901" s="10"/>
      <c r="B901" s="10"/>
      <c r="C901" s="10"/>
      <c r="D901" s="12"/>
      <c r="E901" s="10"/>
      <c r="F901" s="10"/>
      <c r="G901" s="10"/>
      <c r="H901" s="10"/>
      <c r="I901" s="10"/>
      <c r="J901" s="39"/>
      <c r="K901" s="11"/>
    </row>
    <row r="902" spans="1:11" x14ac:dyDescent="0.25">
      <c r="A902" s="10"/>
      <c r="B902" s="10"/>
      <c r="C902" s="10"/>
      <c r="D902" s="12"/>
      <c r="E902" s="10"/>
      <c r="F902" s="10"/>
      <c r="G902" s="10"/>
      <c r="H902" s="10"/>
      <c r="I902" s="10"/>
      <c r="J902" s="39"/>
      <c r="K902" s="11"/>
    </row>
    <row r="903" spans="1:11" x14ac:dyDescent="0.25">
      <c r="A903" s="10"/>
      <c r="B903" s="10"/>
      <c r="C903" s="10"/>
      <c r="D903" s="12"/>
      <c r="E903" s="10"/>
      <c r="F903" s="10"/>
      <c r="G903" s="10"/>
      <c r="H903" s="10"/>
      <c r="I903" s="10"/>
      <c r="J903" s="39"/>
      <c r="K903" s="11"/>
    </row>
    <row r="904" spans="1:11" x14ac:dyDescent="0.25">
      <c r="A904" s="10"/>
      <c r="B904" s="10"/>
      <c r="C904" s="10"/>
      <c r="D904" s="12"/>
      <c r="E904" s="10"/>
      <c r="F904" s="10"/>
      <c r="G904" s="10"/>
      <c r="H904" s="10"/>
      <c r="I904" s="10"/>
      <c r="J904" s="39"/>
      <c r="K904" s="11"/>
    </row>
    <row r="905" spans="1:11" x14ac:dyDescent="0.25">
      <c r="A905" s="10"/>
      <c r="B905" s="10"/>
      <c r="C905" s="10"/>
      <c r="D905" s="12"/>
      <c r="E905" s="10"/>
      <c r="F905" s="10"/>
      <c r="G905" s="10"/>
      <c r="H905" s="10"/>
      <c r="I905" s="10"/>
      <c r="J905" s="39"/>
      <c r="K905" s="11"/>
    </row>
    <row r="906" spans="1:11" x14ac:dyDescent="0.25">
      <c r="A906" s="10"/>
      <c r="B906" s="10"/>
      <c r="C906" s="10"/>
      <c r="D906" s="12"/>
      <c r="E906" s="10"/>
      <c r="F906" s="10"/>
      <c r="G906" s="10"/>
      <c r="H906" s="10"/>
      <c r="I906" s="10"/>
      <c r="J906" s="39"/>
      <c r="K906" s="11"/>
    </row>
    <row r="907" spans="1:11" x14ac:dyDescent="0.25">
      <c r="A907" s="10"/>
      <c r="B907" s="10"/>
      <c r="C907" s="10"/>
      <c r="D907" s="12"/>
      <c r="E907" s="10"/>
      <c r="F907" s="10"/>
      <c r="G907" s="10"/>
      <c r="H907" s="10"/>
      <c r="I907" s="10"/>
      <c r="J907" s="39"/>
      <c r="K907" s="11"/>
    </row>
    <row r="908" spans="1:11" x14ac:dyDescent="0.25">
      <c r="A908" s="10"/>
      <c r="B908" s="10"/>
      <c r="C908" s="10"/>
      <c r="D908" s="12"/>
      <c r="E908" s="10"/>
      <c r="F908" s="10"/>
      <c r="G908" s="10"/>
      <c r="H908" s="10"/>
      <c r="I908" s="10"/>
      <c r="J908" s="39"/>
      <c r="K908" s="11"/>
    </row>
    <row r="909" spans="1:11" x14ac:dyDescent="0.25">
      <c r="A909" s="10"/>
      <c r="B909" s="10"/>
      <c r="C909" s="10"/>
      <c r="D909" s="12"/>
      <c r="E909" s="10"/>
      <c r="F909" s="10"/>
      <c r="G909" s="10"/>
      <c r="H909" s="10"/>
      <c r="I909" s="10"/>
      <c r="J909" s="39"/>
      <c r="K909" s="11"/>
    </row>
    <row r="910" spans="1:11" x14ac:dyDescent="0.25">
      <c r="A910" s="10"/>
      <c r="B910" s="10"/>
      <c r="C910" s="10"/>
      <c r="D910" s="12"/>
      <c r="E910" s="10"/>
      <c r="F910" s="10"/>
      <c r="G910" s="10"/>
      <c r="H910" s="10"/>
      <c r="I910" s="10"/>
      <c r="J910" s="39"/>
      <c r="K910" s="11"/>
    </row>
    <row r="911" spans="1:11" x14ac:dyDescent="0.25">
      <c r="A911" s="10"/>
      <c r="B911" s="10"/>
      <c r="C911" s="10"/>
      <c r="D911" s="12"/>
      <c r="E911" s="10"/>
      <c r="F911" s="10"/>
      <c r="G911" s="10"/>
      <c r="H911" s="10"/>
      <c r="I911" s="10"/>
      <c r="J911" s="39"/>
      <c r="K911" s="11"/>
    </row>
    <row r="912" spans="1:11" x14ac:dyDescent="0.25">
      <c r="A912" s="10"/>
      <c r="B912" s="10"/>
      <c r="C912" s="10"/>
      <c r="D912" s="12"/>
      <c r="E912" s="10"/>
      <c r="F912" s="10"/>
      <c r="G912" s="10"/>
      <c r="H912" s="10"/>
      <c r="I912" s="10"/>
      <c r="J912" s="39"/>
      <c r="K912" s="11"/>
    </row>
    <row r="913" spans="1:11" x14ac:dyDescent="0.25">
      <c r="A913" s="10"/>
      <c r="B913" s="10"/>
      <c r="C913" s="10"/>
      <c r="D913" s="12"/>
      <c r="E913" s="10"/>
      <c r="F913" s="10"/>
      <c r="G913" s="10"/>
      <c r="H913" s="10"/>
      <c r="I913" s="10"/>
      <c r="J913" s="39"/>
      <c r="K913" s="11"/>
    </row>
    <row r="914" spans="1:11" x14ac:dyDescent="0.25">
      <c r="A914" s="10"/>
      <c r="B914" s="10"/>
      <c r="C914" s="10"/>
      <c r="D914" s="12"/>
      <c r="E914" s="10"/>
      <c r="F914" s="10"/>
      <c r="G914" s="10"/>
      <c r="H914" s="10"/>
      <c r="I914" s="10"/>
      <c r="J914" s="39"/>
      <c r="K914" s="11"/>
    </row>
    <row r="915" spans="1:11" x14ac:dyDescent="0.25">
      <c r="A915" s="10"/>
      <c r="B915" s="10"/>
      <c r="C915" s="10"/>
      <c r="D915" s="12"/>
      <c r="E915" s="10"/>
      <c r="F915" s="10"/>
      <c r="G915" s="10"/>
      <c r="H915" s="10"/>
      <c r="I915" s="10"/>
      <c r="J915" s="39"/>
      <c r="K915" s="11"/>
    </row>
    <row r="916" spans="1:11" x14ac:dyDescent="0.25">
      <c r="A916" s="10"/>
      <c r="B916" s="10"/>
      <c r="C916" s="10"/>
      <c r="D916" s="12"/>
      <c r="E916" s="10"/>
      <c r="F916" s="10"/>
      <c r="G916" s="10"/>
      <c r="H916" s="10"/>
      <c r="I916" s="10"/>
      <c r="J916" s="39"/>
      <c r="K916" s="11"/>
    </row>
    <row r="917" spans="1:11" x14ac:dyDescent="0.25">
      <c r="A917" s="10"/>
      <c r="B917" s="10"/>
      <c r="C917" s="10"/>
      <c r="D917" s="12"/>
      <c r="E917" s="10"/>
      <c r="F917" s="10"/>
      <c r="G917" s="10"/>
      <c r="H917" s="10"/>
      <c r="I917" s="10"/>
      <c r="J917" s="39"/>
      <c r="K917" s="11"/>
    </row>
    <row r="918" spans="1:11" x14ac:dyDescent="0.25">
      <c r="A918" s="10"/>
      <c r="B918" s="10"/>
      <c r="C918" s="10"/>
      <c r="D918" s="12"/>
      <c r="E918" s="10"/>
      <c r="F918" s="10"/>
      <c r="G918" s="10"/>
      <c r="H918" s="10"/>
      <c r="I918" s="10"/>
      <c r="J918" s="39"/>
      <c r="K918" s="11"/>
    </row>
    <row r="919" spans="1:11" x14ac:dyDescent="0.25">
      <c r="A919" s="10"/>
      <c r="B919" s="10"/>
      <c r="C919" s="10"/>
      <c r="D919" s="12"/>
      <c r="E919" s="10"/>
      <c r="F919" s="10"/>
      <c r="G919" s="10"/>
      <c r="H919" s="10"/>
      <c r="I919" s="10"/>
      <c r="J919" s="39"/>
      <c r="K919" s="11"/>
    </row>
    <row r="920" spans="1:11" x14ac:dyDescent="0.25">
      <c r="A920" s="10"/>
      <c r="B920" s="10"/>
      <c r="C920" s="10"/>
      <c r="D920" s="12"/>
      <c r="E920" s="10"/>
      <c r="F920" s="10"/>
      <c r="G920" s="10"/>
      <c r="H920" s="10"/>
      <c r="I920" s="10"/>
      <c r="J920" s="39"/>
      <c r="K920" s="11"/>
    </row>
    <row r="921" spans="1:11" x14ac:dyDescent="0.25">
      <c r="A921" s="10"/>
      <c r="B921" s="10"/>
      <c r="C921" s="10"/>
      <c r="D921" s="12"/>
      <c r="E921" s="10"/>
      <c r="F921" s="10"/>
      <c r="G921" s="10"/>
      <c r="H921" s="10"/>
      <c r="I921" s="10"/>
      <c r="J921" s="39"/>
      <c r="K921" s="11"/>
    </row>
    <row r="922" spans="1:11" x14ac:dyDescent="0.25">
      <c r="A922" s="10"/>
      <c r="B922" s="10"/>
      <c r="C922" s="10"/>
      <c r="D922" s="12"/>
      <c r="E922" s="10"/>
      <c r="F922" s="10"/>
      <c r="G922" s="10"/>
      <c r="H922" s="10"/>
      <c r="I922" s="10"/>
      <c r="J922" s="39"/>
      <c r="K922" s="11"/>
    </row>
    <row r="923" spans="1:11" x14ac:dyDescent="0.25">
      <c r="A923" s="10"/>
      <c r="B923" s="10"/>
      <c r="C923" s="10"/>
      <c r="D923" s="12"/>
      <c r="E923" s="10"/>
      <c r="F923" s="10"/>
      <c r="G923" s="10"/>
      <c r="H923" s="10"/>
      <c r="I923" s="10"/>
      <c r="J923" s="39"/>
      <c r="K923" s="11"/>
    </row>
    <row r="924" spans="1:11" x14ac:dyDescent="0.25">
      <c r="A924" s="10"/>
      <c r="B924" s="10"/>
      <c r="C924" s="10"/>
      <c r="D924" s="12"/>
      <c r="E924" s="10"/>
      <c r="F924" s="10"/>
      <c r="G924" s="10"/>
      <c r="H924" s="10"/>
      <c r="I924" s="10"/>
      <c r="J924" s="39"/>
      <c r="K924" s="11"/>
    </row>
    <row r="925" spans="1:11" x14ac:dyDescent="0.25">
      <c r="A925" s="10"/>
      <c r="B925" s="10"/>
      <c r="C925" s="10"/>
      <c r="D925" s="12"/>
      <c r="E925" s="10"/>
      <c r="F925" s="10"/>
      <c r="G925" s="10"/>
      <c r="H925" s="10"/>
      <c r="I925" s="10"/>
      <c r="J925" s="39"/>
      <c r="K925" s="11"/>
    </row>
    <row r="926" spans="1:11" x14ac:dyDescent="0.25">
      <c r="A926" s="10"/>
      <c r="B926" s="10"/>
      <c r="C926" s="10"/>
      <c r="D926" s="12"/>
      <c r="E926" s="10"/>
      <c r="F926" s="10"/>
      <c r="G926" s="10"/>
      <c r="H926" s="10"/>
      <c r="I926" s="10"/>
      <c r="J926" s="39"/>
      <c r="K926" s="11"/>
    </row>
    <row r="927" spans="1:11" x14ac:dyDescent="0.25">
      <c r="A927" s="10"/>
      <c r="B927" s="10"/>
      <c r="C927" s="10"/>
      <c r="D927" s="12"/>
      <c r="E927" s="10"/>
      <c r="F927" s="10"/>
      <c r="G927" s="10"/>
      <c r="H927" s="10"/>
      <c r="I927" s="10"/>
      <c r="J927" s="39"/>
      <c r="K927" s="11"/>
    </row>
    <row r="928" spans="1:11" x14ac:dyDescent="0.25">
      <c r="A928" s="10"/>
      <c r="B928" s="10"/>
      <c r="C928" s="10"/>
      <c r="D928" s="12"/>
      <c r="E928" s="10"/>
      <c r="F928" s="10"/>
      <c r="G928" s="10"/>
      <c r="H928" s="10"/>
      <c r="I928" s="10"/>
      <c r="J928" s="39"/>
      <c r="K928" s="11"/>
    </row>
    <row r="929" spans="1:11" x14ac:dyDescent="0.25">
      <c r="A929" s="10"/>
      <c r="B929" s="10"/>
      <c r="C929" s="10"/>
      <c r="D929" s="12"/>
      <c r="E929" s="10"/>
      <c r="F929" s="10"/>
      <c r="G929" s="10"/>
      <c r="H929" s="10"/>
      <c r="I929" s="10"/>
      <c r="J929" s="39"/>
      <c r="K929" s="11"/>
    </row>
    <row r="930" spans="1:11" x14ac:dyDescent="0.25">
      <c r="A930" s="10"/>
      <c r="B930" s="10"/>
      <c r="C930" s="10"/>
      <c r="D930" s="12"/>
      <c r="E930" s="10"/>
      <c r="F930" s="10"/>
      <c r="G930" s="10"/>
      <c r="H930" s="10"/>
      <c r="I930" s="10"/>
      <c r="J930" s="39"/>
      <c r="K930" s="11"/>
    </row>
    <row r="931" spans="1:11" x14ac:dyDescent="0.25">
      <c r="A931" s="10"/>
      <c r="B931" s="10"/>
      <c r="C931" s="10"/>
      <c r="D931" s="12"/>
      <c r="E931" s="10"/>
      <c r="F931" s="10"/>
      <c r="G931" s="10"/>
      <c r="H931" s="10"/>
      <c r="I931" s="10"/>
      <c r="J931" s="39"/>
      <c r="K931" s="11"/>
    </row>
    <row r="932" spans="1:11" x14ac:dyDescent="0.25">
      <c r="A932" s="10"/>
      <c r="B932" s="10"/>
      <c r="C932" s="10"/>
      <c r="D932" s="12"/>
      <c r="E932" s="10"/>
      <c r="F932" s="10"/>
      <c r="G932" s="10"/>
      <c r="H932" s="10"/>
      <c r="I932" s="10"/>
      <c r="J932" s="39"/>
      <c r="K932" s="11"/>
    </row>
    <row r="933" spans="1:11" x14ac:dyDescent="0.25">
      <c r="A933" s="10"/>
      <c r="B933" s="10"/>
      <c r="C933" s="10"/>
      <c r="D933" s="12"/>
      <c r="E933" s="10"/>
      <c r="F933" s="10"/>
      <c r="G933" s="10"/>
      <c r="H933" s="10"/>
      <c r="I933" s="10"/>
      <c r="J933" s="39"/>
      <c r="K933" s="11"/>
    </row>
    <row r="934" spans="1:11" x14ac:dyDescent="0.25">
      <c r="A934" s="10"/>
      <c r="B934" s="10"/>
      <c r="C934" s="10"/>
      <c r="D934" s="12"/>
      <c r="E934" s="10"/>
      <c r="F934" s="10"/>
      <c r="G934" s="10"/>
      <c r="H934" s="10"/>
      <c r="I934" s="10"/>
      <c r="J934" s="39"/>
      <c r="K934" s="11"/>
    </row>
    <row r="935" spans="1:11" x14ac:dyDescent="0.25">
      <c r="A935" s="10"/>
      <c r="B935" s="10"/>
      <c r="C935" s="10"/>
      <c r="D935" s="12"/>
      <c r="E935" s="10"/>
      <c r="F935" s="10"/>
      <c r="G935" s="10"/>
      <c r="H935" s="10"/>
      <c r="I935" s="10"/>
      <c r="J935" s="39"/>
      <c r="K935" s="11"/>
    </row>
    <row r="936" spans="1:11" x14ac:dyDescent="0.25">
      <c r="A936" s="10"/>
      <c r="B936" s="10"/>
      <c r="C936" s="10"/>
      <c r="D936" s="12"/>
      <c r="E936" s="10"/>
      <c r="F936" s="10"/>
      <c r="G936" s="10"/>
      <c r="H936" s="10"/>
      <c r="I936" s="10"/>
      <c r="J936" s="39"/>
      <c r="K936" s="11"/>
    </row>
    <row r="937" spans="1:11" x14ac:dyDescent="0.25">
      <c r="A937" s="10"/>
      <c r="B937" s="10"/>
      <c r="C937" s="10"/>
      <c r="D937" s="12"/>
      <c r="E937" s="10"/>
      <c r="F937" s="10"/>
      <c r="G937" s="10"/>
      <c r="H937" s="10"/>
      <c r="I937" s="10"/>
      <c r="J937" s="39"/>
      <c r="K937" s="11"/>
    </row>
    <row r="938" spans="1:11" x14ac:dyDescent="0.25">
      <c r="A938" s="10"/>
      <c r="B938" s="10"/>
      <c r="C938" s="10"/>
      <c r="D938" s="12"/>
      <c r="E938" s="10"/>
      <c r="F938" s="10"/>
      <c r="G938" s="10"/>
      <c r="H938" s="10"/>
      <c r="I938" s="10"/>
      <c r="J938" s="39"/>
      <c r="K938" s="11"/>
    </row>
    <row r="939" spans="1:11" x14ac:dyDescent="0.25">
      <c r="A939" s="10"/>
      <c r="B939" s="10"/>
      <c r="C939" s="10"/>
      <c r="D939" s="12"/>
      <c r="E939" s="10"/>
      <c r="F939" s="10"/>
      <c r="G939" s="10"/>
      <c r="H939" s="10"/>
      <c r="I939" s="10"/>
      <c r="J939" s="39"/>
      <c r="K939" s="11"/>
    </row>
    <row r="940" spans="1:11" x14ac:dyDescent="0.25">
      <c r="A940" s="10"/>
      <c r="B940" s="10"/>
      <c r="C940" s="10"/>
      <c r="D940" s="12"/>
      <c r="E940" s="10"/>
      <c r="F940" s="10"/>
      <c r="G940" s="10"/>
      <c r="H940" s="10"/>
      <c r="I940" s="10"/>
      <c r="J940" s="39"/>
      <c r="K940" s="11"/>
    </row>
    <row r="941" spans="1:11" x14ac:dyDescent="0.25">
      <c r="A941" s="10"/>
      <c r="B941" s="10"/>
      <c r="C941" s="10"/>
      <c r="D941" s="12"/>
      <c r="E941" s="10"/>
      <c r="F941" s="10"/>
      <c r="G941" s="10"/>
      <c r="H941" s="10"/>
      <c r="I941" s="10"/>
      <c r="J941" s="39"/>
      <c r="K941" s="11"/>
    </row>
    <row r="942" spans="1:11" x14ac:dyDescent="0.25">
      <c r="A942" s="10"/>
      <c r="B942" s="10"/>
      <c r="C942" s="10"/>
      <c r="D942" s="12"/>
      <c r="E942" s="10"/>
      <c r="F942" s="10"/>
      <c r="G942" s="10"/>
      <c r="H942" s="10"/>
      <c r="I942" s="10"/>
      <c r="J942" s="39"/>
      <c r="K942" s="11"/>
    </row>
    <row r="943" spans="1:11" x14ac:dyDescent="0.25">
      <c r="A943" s="10"/>
      <c r="B943" s="10"/>
      <c r="C943" s="10"/>
      <c r="D943" s="12"/>
      <c r="E943" s="10"/>
      <c r="F943" s="10"/>
      <c r="G943" s="10"/>
      <c r="H943" s="10"/>
      <c r="I943" s="10"/>
      <c r="J943" s="39"/>
      <c r="K943" s="11"/>
    </row>
    <row r="944" spans="1:11" x14ac:dyDescent="0.25">
      <c r="A944" s="10"/>
      <c r="B944" s="10"/>
      <c r="C944" s="10"/>
      <c r="D944" s="12"/>
      <c r="E944" s="10"/>
      <c r="F944" s="10"/>
      <c r="G944" s="10"/>
      <c r="H944" s="10"/>
      <c r="I944" s="10"/>
      <c r="J944" s="39"/>
      <c r="K944" s="11"/>
    </row>
    <row r="945" spans="1:11" x14ac:dyDescent="0.25">
      <c r="A945" s="10"/>
      <c r="B945" s="10"/>
      <c r="C945" s="10"/>
      <c r="D945" s="12"/>
      <c r="E945" s="10"/>
      <c r="F945" s="10"/>
      <c r="G945" s="10"/>
      <c r="H945" s="10"/>
      <c r="I945" s="10"/>
      <c r="J945" s="39"/>
      <c r="K945" s="11"/>
    </row>
    <row r="946" spans="1:11" x14ac:dyDescent="0.25">
      <c r="A946" s="10"/>
      <c r="B946" s="10"/>
      <c r="C946" s="10"/>
      <c r="D946" s="12"/>
      <c r="E946" s="10"/>
      <c r="F946" s="10"/>
      <c r="G946" s="10"/>
      <c r="H946" s="10"/>
      <c r="I946" s="10"/>
      <c r="J946" s="39"/>
      <c r="K946" s="11"/>
    </row>
    <row r="947" spans="1:11" x14ac:dyDescent="0.25">
      <c r="A947" s="10"/>
      <c r="B947" s="10"/>
      <c r="C947" s="10"/>
      <c r="D947" s="12"/>
      <c r="E947" s="10"/>
      <c r="F947" s="10"/>
      <c r="G947" s="10"/>
      <c r="H947" s="10"/>
      <c r="I947" s="10"/>
      <c r="J947" s="39"/>
      <c r="K947" s="11"/>
    </row>
    <row r="948" spans="1:11" x14ac:dyDescent="0.25">
      <c r="A948" s="10"/>
      <c r="B948" s="10"/>
      <c r="C948" s="10"/>
      <c r="D948" s="12"/>
      <c r="E948" s="10"/>
      <c r="F948" s="10"/>
      <c r="G948" s="10"/>
      <c r="H948" s="10"/>
      <c r="I948" s="10"/>
      <c r="J948" s="39"/>
      <c r="K948" s="11"/>
    </row>
    <row r="949" spans="1:11" x14ac:dyDescent="0.25">
      <c r="A949" s="10"/>
      <c r="B949" s="10"/>
      <c r="C949" s="10"/>
      <c r="D949" s="12"/>
      <c r="E949" s="10"/>
      <c r="F949" s="10"/>
      <c r="G949" s="10"/>
      <c r="H949" s="10"/>
      <c r="I949" s="10"/>
      <c r="J949" s="39"/>
      <c r="K949" s="11"/>
    </row>
    <row r="950" spans="1:11" x14ac:dyDescent="0.25">
      <c r="A950" s="10"/>
      <c r="B950" s="10"/>
      <c r="C950" s="10"/>
      <c r="D950" s="12"/>
      <c r="E950" s="10"/>
      <c r="F950" s="10"/>
      <c r="G950" s="10"/>
      <c r="H950" s="10"/>
      <c r="I950" s="10"/>
      <c r="J950" s="39"/>
      <c r="K950" s="11"/>
    </row>
    <row r="951" spans="1:11" x14ac:dyDescent="0.25">
      <c r="A951" s="10"/>
      <c r="B951" s="10"/>
      <c r="C951" s="10"/>
      <c r="D951" s="12"/>
      <c r="E951" s="10"/>
      <c r="F951" s="10"/>
      <c r="G951" s="10"/>
      <c r="H951" s="10"/>
      <c r="I951" s="10"/>
      <c r="J951" s="39"/>
      <c r="K951" s="11"/>
    </row>
    <row r="952" spans="1:11" x14ac:dyDescent="0.25">
      <c r="A952" s="10"/>
      <c r="B952" s="10"/>
      <c r="C952" s="10"/>
      <c r="D952" s="12"/>
      <c r="E952" s="10"/>
      <c r="F952" s="10"/>
      <c r="G952" s="10"/>
      <c r="H952" s="10"/>
      <c r="I952" s="10"/>
      <c r="J952" s="39"/>
      <c r="K952" s="11"/>
    </row>
    <row r="953" spans="1:11" x14ac:dyDescent="0.25">
      <c r="A953" s="10"/>
      <c r="B953" s="10"/>
      <c r="C953" s="10"/>
      <c r="D953" s="12"/>
      <c r="E953" s="10"/>
      <c r="F953" s="10"/>
      <c r="G953" s="10"/>
      <c r="H953" s="10"/>
      <c r="I953" s="10"/>
      <c r="J953" s="39"/>
      <c r="K953" s="11"/>
    </row>
    <row r="954" spans="1:11" x14ac:dyDescent="0.25">
      <c r="A954" s="10"/>
      <c r="B954" s="10"/>
      <c r="C954" s="10"/>
      <c r="D954" s="12"/>
      <c r="E954" s="10"/>
      <c r="F954" s="10"/>
      <c r="G954" s="10"/>
      <c r="H954" s="10"/>
      <c r="I954" s="10"/>
      <c r="J954" s="39"/>
      <c r="K954" s="11"/>
    </row>
    <row r="955" spans="1:11" x14ac:dyDescent="0.25">
      <c r="A955" s="10"/>
      <c r="B955" s="10"/>
      <c r="C955" s="10"/>
      <c r="D955" s="12"/>
      <c r="E955" s="10"/>
      <c r="F955" s="10"/>
      <c r="G955" s="10"/>
      <c r="H955" s="10"/>
      <c r="I955" s="10"/>
      <c r="J955" s="39"/>
      <c r="K955" s="11"/>
    </row>
    <row r="956" spans="1:11" x14ac:dyDescent="0.25">
      <c r="A956" s="10"/>
      <c r="B956" s="10"/>
      <c r="C956" s="10"/>
      <c r="D956" s="12"/>
      <c r="E956" s="10"/>
      <c r="F956" s="10"/>
      <c r="G956" s="10"/>
      <c r="H956" s="10"/>
      <c r="I956" s="10"/>
      <c r="J956" s="39"/>
      <c r="K956" s="11"/>
    </row>
    <row r="957" spans="1:11" x14ac:dyDescent="0.25">
      <c r="A957" s="10"/>
      <c r="B957" s="10"/>
      <c r="C957" s="10"/>
      <c r="D957" s="12"/>
      <c r="E957" s="10"/>
      <c r="F957" s="10"/>
      <c r="G957" s="10"/>
      <c r="H957" s="10"/>
      <c r="I957" s="10"/>
      <c r="J957" s="39"/>
      <c r="K957" s="11"/>
    </row>
    <row r="958" spans="1:11" x14ac:dyDescent="0.25">
      <c r="A958" s="10"/>
      <c r="B958" s="10"/>
      <c r="C958" s="10"/>
      <c r="D958" s="12"/>
      <c r="E958" s="10"/>
      <c r="F958" s="10"/>
      <c r="G958" s="10"/>
      <c r="H958" s="10"/>
      <c r="I958" s="10"/>
      <c r="J958" s="39"/>
      <c r="K958" s="11"/>
    </row>
    <row r="959" spans="1:11" x14ac:dyDescent="0.25">
      <c r="A959" s="10"/>
      <c r="B959" s="10"/>
      <c r="C959" s="10"/>
      <c r="D959" s="12"/>
      <c r="E959" s="10"/>
      <c r="F959" s="10"/>
      <c r="G959" s="10"/>
      <c r="H959" s="10"/>
      <c r="I959" s="10"/>
      <c r="J959" s="39"/>
      <c r="K959" s="11"/>
    </row>
    <row r="960" spans="1:11" x14ac:dyDescent="0.25">
      <c r="A960" s="10"/>
      <c r="B960" s="10"/>
      <c r="C960" s="10"/>
      <c r="D960" s="12"/>
      <c r="E960" s="10"/>
      <c r="F960" s="10"/>
      <c r="G960" s="10"/>
      <c r="H960" s="10"/>
      <c r="I960" s="10"/>
      <c r="J960" s="39"/>
      <c r="K960" s="11"/>
    </row>
    <row r="961" spans="1:11" x14ac:dyDescent="0.25">
      <c r="A961" s="10"/>
      <c r="B961" s="10"/>
      <c r="C961" s="10"/>
      <c r="D961" s="12"/>
      <c r="E961" s="10"/>
      <c r="F961" s="10"/>
      <c r="G961" s="10"/>
      <c r="H961" s="10"/>
      <c r="I961" s="10"/>
      <c r="J961" s="39"/>
      <c r="K961" s="11"/>
    </row>
    <row r="962" spans="1:11" x14ac:dyDescent="0.25">
      <c r="A962" s="10"/>
      <c r="B962" s="10"/>
      <c r="C962" s="10"/>
      <c r="D962" s="12"/>
      <c r="E962" s="10"/>
      <c r="F962" s="10"/>
      <c r="G962" s="10"/>
      <c r="H962" s="10"/>
      <c r="I962" s="10"/>
      <c r="J962" s="39"/>
      <c r="K962" s="11"/>
    </row>
    <row r="963" spans="1:11" x14ac:dyDescent="0.25">
      <c r="A963" s="10"/>
      <c r="B963" s="10"/>
      <c r="C963" s="10"/>
      <c r="D963" s="12"/>
      <c r="E963" s="10"/>
      <c r="F963" s="10"/>
      <c r="G963" s="10"/>
      <c r="H963" s="10"/>
      <c r="I963" s="10"/>
      <c r="J963" s="39"/>
      <c r="K963" s="11"/>
    </row>
    <row r="964" spans="1:11" x14ac:dyDescent="0.25">
      <c r="A964" s="10"/>
      <c r="B964" s="10"/>
      <c r="C964" s="10"/>
      <c r="D964" s="12"/>
      <c r="E964" s="10"/>
      <c r="F964" s="10"/>
      <c r="G964" s="10"/>
      <c r="H964" s="10"/>
      <c r="I964" s="10"/>
      <c r="J964" s="39"/>
      <c r="K964" s="11"/>
    </row>
    <row r="965" spans="1:11" x14ac:dyDescent="0.25">
      <c r="A965" s="10"/>
      <c r="B965" s="10"/>
      <c r="C965" s="10"/>
      <c r="D965" s="12"/>
      <c r="E965" s="10"/>
      <c r="F965" s="10"/>
      <c r="G965" s="10"/>
      <c r="H965" s="10"/>
      <c r="I965" s="10"/>
      <c r="J965" s="39"/>
      <c r="K965" s="11"/>
    </row>
    <row r="966" spans="1:11" x14ac:dyDescent="0.25">
      <c r="A966" s="10"/>
      <c r="B966" s="10"/>
      <c r="C966" s="10"/>
      <c r="D966" s="12"/>
      <c r="E966" s="10"/>
      <c r="F966" s="10"/>
      <c r="G966" s="10"/>
      <c r="H966" s="10"/>
      <c r="I966" s="10"/>
      <c r="J966" s="39"/>
      <c r="K966" s="11"/>
    </row>
    <row r="967" spans="1:11" x14ac:dyDescent="0.25">
      <c r="A967" s="10"/>
      <c r="B967" s="10"/>
      <c r="C967" s="10"/>
      <c r="D967" s="12"/>
      <c r="E967" s="10"/>
      <c r="F967" s="10"/>
      <c r="G967" s="10"/>
      <c r="H967" s="10"/>
      <c r="I967" s="10"/>
      <c r="J967" s="39"/>
      <c r="K967" s="11"/>
    </row>
    <row r="968" spans="1:11" x14ac:dyDescent="0.25">
      <c r="A968" s="10"/>
      <c r="B968" s="10"/>
      <c r="C968" s="10"/>
      <c r="D968" s="12"/>
      <c r="E968" s="10"/>
      <c r="F968" s="10"/>
      <c r="G968" s="10"/>
      <c r="H968" s="10"/>
      <c r="I968" s="10"/>
      <c r="J968" s="39"/>
      <c r="K968" s="11"/>
    </row>
    <row r="969" spans="1:11" x14ac:dyDescent="0.25">
      <c r="A969" s="10"/>
      <c r="B969" s="10"/>
      <c r="C969" s="10"/>
      <c r="D969" s="12"/>
      <c r="E969" s="10"/>
      <c r="F969" s="10"/>
      <c r="G969" s="10"/>
      <c r="H969" s="10"/>
      <c r="I969" s="10"/>
      <c r="J969" s="39"/>
      <c r="K969" s="11"/>
    </row>
    <row r="970" spans="1:11" x14ac:dyDescent="0.25">
      <c r="A970" s="10"/>
      <c r="B970" s="10"/>
      <c r="C970" s="10"/>
      <c r="D970" s="12"/>
      <c r="E970" s="10"/>
      <c r="F970" s="10"/>
      <c r="G970" s="10"/>
      <c r="H970" s="10"/>
      <c r="I970" s="10"/>
      <c r="J970" s="39"/>
      <c r="K970" s="11"/>
    </row>
    <row r="971" spans="1:11" x14ac:dyDescent="0.25">
      <c r="A971" s="10"/>
      <c r="B971" s="10"/>
      <c r="C971" s="10"/>
      <c r="D971" s="12"/>
      <c r="E971" s="10"/>
      <c r="F971" s="10"/>
      <c r="G971" s="10"/>
      <c r="H971" s="10"/>
      <c r="I971" s="10"/>
      <c r="J971" s="39"/>
      <c r="K971" s="11"/>
    </row>
    <row r="972" spans="1:11" x14ac:dyDescent="0.25">
      <c r="A972" s="10"/>
      <c r="B972" s="10"/>
      <c r="C972" s="10"/>
      <c r="D972" s="12"/>
      <c r="E972" s="10"/>
      <c r="F972" s="10"/>
      <c r="G972" s="10"/>
      <c r="H972" s="10"/>
      <c r="I972" s="10"/>
      <c r="J972" s="39"/>
      <c r="K972" s="11"/>
    </row>
    <row r="973" spans="1:11" x14ac:dyDescent="0.25">
      <c r="A973" s="10"/>
      <c r="B973" s="10"/>
      <c r="C973" s="10"/>
      <c r="D973" s="12"/>
      <c r="E973" s="10"/>
      <c r="F973" s="10"/>
      <c r="G973" s="10"/>
      <c r="H973" s="10"/>
      <c r="I973" s="10"/>
      <c r="J973" s="39"/>
      <c r="K973" s="11"/>
    </row>
    <row r="974" spans="1:11" x14ac:dyDescent="0.25">
      <c r="A974" s="10"/>
      <c r="B974" s="10"/>
      <c r="C974" s="10"/>
      <c r="D974" s="12"/>
      <c r="E974" s="10"/>
      <c r="F974" s="10"/>
      <c r="G974" s="10"/>
      <c r="H974" s="10"/>
      <c r="I974" s="10"/>
      <c r="J974" s="39"/>
      <c r="K974" s="11"/>
    </row>
    <row r="975" spans="1:11" x14ac:dyDescent="0.25">
      <c r="A975" s="10"/>
      <c r="B975" s="10"/>
      <c r="C975" s="10"/>
      <c r="D975" s="12"/>
      <c r="E975" s="10"/>
      <c r="F975" s="10"/>
      <c r="G975" s="10"/>
      <c r="H975" s="10"/>
      <c r="I975" s="10"/>
      <c r="J975" s="39"/>
      <c r="K975" s="11"/>
    </row>
    <row r="976" spans="1:11" x14ac:dyDescent="0.25">
      <c r="A976" s="10"/>
      <c r="B976" s="10"/>
      <c r="C976" s="10"/>
      <c r="D976" s="12"/>
      <c r="E976" s="10"/>
      <c r="F976" s="10"/>
      <c r="G976" s="10"/>
      <c r="H976" s="10"/>
      <c r="I976" s="10"/>
      <c r="J976" s="39"/>
      <c r="K976" s="11"/>
    </row>
    <row r="977" spans="1:11" x14ac:dyDescent="0.25">
      <c r="A977" s="10"/>
      <c r="B977" s="10"/>
      <c r="C977" s="10"/>
      <c r="D977" s="12"/>
      <c r="E977" s="10"/>
      <c r="F977" s="10"/>
      <c r="G977" s="10"/>
      <c r="H977" s="10"/>
      <c r="I977" s="10"/>
      <c r="J977" s="39"/>
      <c r="K977" s="11"/>
    </row>
    <row r="978" spans="1:11" x14ac:dyDescent="0.25">
      <c r="A978" s="10"/>
      <c r="B978" s="10"/>
      <c r="C978" s="10"/>
      <c r="D978" s="12"/>
      <c r="E978" s="10"/>
      <c r="F978" s="10"/>
      <c r="G978" s="10"/>
      <c r="H978" s="10"/>
      <c r="I978" s="10"/>
      <c r="J978" s="39"/>
      <c r="K978" s="11"/>
    </row>
    <row r="979" spans="1:11" x14ac:dyDescent="0.25">
      <c r="A979" s="10"/>
      <c r="B979" s="10"/>
      <c r="C979" s="10"/>
      <c r="D979" s="12"/>
      <c r="E979" s="10"/>
      <c r="F979" s="10"/>
      <c r="G979" s="10"/>
      <c r="H979" s="10"/>
      <c r="I979" s="10"/>
      <c r="J979" s="39"/>
      <c r="K979" s="11"/>
    </row>
    <row r="980" spans="1:11" x14ac:dyDescent="0.25">
      <c r="A980" s="10"/>
      <c r="B980" s="10"/>
      <c r="C980" s="10"/>
      <c r="D980" s="12"/>
      <c r="E980" s="10"/>
      <c r="F980" s="10"/>
      <c r="G980" s="10"/>
      <c r="H980" s="10"/>
      <c r="I980" s="10"/>
      <c r="J980" s="39"/>
      <c r="K980" s="11"/>
    </row>
    <row r="981" spans="1:11" x14ac:dyDescent="0.25">
      <c r="A981" s="10"/>
      <c r="B981" s="10"/>
      <c r="C981" s="10"/>
      <c r="D981" s="12"/>
      <c r="E981" s="10"/>
      <c r="F981" s="10"/>
      <c r="G981" s="10"/>
      <c r="H981" s="10"/>
      <c r="I981" s="10"/>
      <c r="J981" s="39"/>
      <c r="K981" s="11"/>
    </row>
    <row r="982" spans="1:11" x14ac:dyDescent="0.25">
      <c r="A982" s="10"/>
      <c r="B982" s="10"/>
      <c r="C982" s="10"/>
      <c r="D982" s="12"/>
      <c r="E982" s="10"/>
      <c r="F982" s="10"/>
      <c r="G982" s="10"/>
      <c r="H982" s="10"/>
      <c r="I982" s="10"/>
      <c r="J982" s="39"/>
      <c r="K982" s="11"/>
    </row>
    <row r="983" spans="1:11" x14ac:dyDescent="0.25">
      <c r="A983" s="10"/>
      <c r="B983" s="10"/>
      <c r="C983" s="10"/>
      <c r="D983" s="12"/>
      <c r="E983" s="10"/>
      <c r="F983" s="10"/>
      <c r="G983" s="10"/>
      <c r="H983" s="10"/>
      <c r="I983" s="10"/>
      <c r="J983" s="39"/>
      <c r="K983" s="11"/>
    </row>
    <row r="984" spans="1:11" x14ac:dyDescent="0.25">
      <c r="A984" s="10"/>
      <c r="B984" s="10"/>
      <c r="C984" s="10"/>
      <c r="D984" s="12"/>
      <c r="E984" s="10"/>
      <c r="F984" s="10"/>
      <c r="G984" s="10"/>
      <c r="H984" s="10"/>
      <c r="I984" s="10"/>
      <c r="J984" s="39"/>
      <c r="K984" s="11"/>
    </row>
    <row r="985" spans="1:11" x14ac:dyDescent="0.25">
      <c r="A985" s="10"/>
      <c r="B985" s="10"/>
      <c r="C985" s="10"/>
      <c r="D985" s="12"/>
      <c r="E985" s="10"/>
      <c r="F985" s="10"/>
      <c r="G985" s="10"/>
      <c r="H985" s="10"/>
      <c r="I985" s="10"/>
      <c r="J985" s="39"/>
      <c r="K985" s="11"/>
    </row>
    <row r="986" spans="1:11" x14ac:dyDescent="0.25">
      <c r="A986" s="10"/>
      <c r="B986" s="10"/>
      <c r="C986" s="10"/>
      <c r="D986" s="12"/>
      <c r="E986" s="10"/>
      <c r="F986" s="10"/>
      <c r="G986" s="10"/>
      <c r="H986" s="10"/>
      <c r="I986" s="10"/>
      <c r="J986" s="39"/>
      <c r="K986" s="11"/>
    </row>
    <row r="987" spans="1:11" x14ac:dyDescent="0.25">
      <c r="A987" s="10"/>
      <c r="B987" s="10"/>
      <c r="C987" s="10"/>
      <c r="D987" s="12"/>
      <c r="E987" s="10"/>
      <c r="F987" s="10"/>
      <c r="G987" s="10"/>
      <c r="H987" s="10"/>
      <c r="I987" s="10"/>
      <c r="J987" s="39"/>
      <c r="K987" s="11"/>
    </row>
    <row r="988" spans="1:11" x14ac:dyDescent="0.25">
      <c r="A988" s="10"/>
      <c r="B988" s="10"/>
      <c r="C988" s="10"/>
      <c r="D988" s="12"/>
      <c r="E988" s="10"/>
      <c r="F988" s="10"/>
      <c r="G988" s="10"/>
      <c r="H988" s="10"/>
      <c r="I988" s="10"/>
      <c r="J988" s="39"/>
      <c r="K988" s="11"/>
    </row>
    <row r="989" spans="1:11" x14ac:dyDescent="0.25">
      <c r="A989" s="10"/>
      <c r="B989" s="10"/>
      <c r="C989" s="10"/>
      <c r="D989" s="12"/>
      <c r="E989" s="10"/>
      <c r="F989" s="10"/>
      <c r="G989" s="10"/>
      <c r="H989" s="10"/>
      <c r="I989" s="10"/>
      <c r="J989" s="39"/>
      <c r="K989" s="11"/>
    </row>
    <row r="990" spans="1:11" x14ac:dyDescent="0.25">
      <c r="A990" s="10"/>
      <c r="B990" s="10"/>
      <c r="C990" s="10"/>
      <c r="D990" s="12"/>
      <c r="E990" s="10"/>
      <c r="F990" s="10"/>
      <c r="G990" s="10"/>
      <c r="H990" s="10"/>
      <c r="I990" s="10"/>
      <c r="J990" s="39"/>
      <c r="K990" s="11"/>
    </row>
    <row r="991" spans="1:11" x14ac:dyDescent="0.25">
      <c r="A991" s="10"/>
      <c r="B991" s="10"/>
      <c r="C991" s="10"/>
      <c r="D991" s="12"/>
      <c r="E991" s="10"/>
      <c r="F991" s="10"/>
      <c r="G991" s="10"/>
      <c r="H991" s="10"/>
      <c r="I991" s="10"/>
      <c r="J991" s="39"/>
      <c r="K991" s="11"/>
    </row>
    <row r="992" spans="1:11" x14ac:dyDescent="0.25">
      <c r="A992" s="10"/>
      <c r="B992" s="10"/>
      <c r="C992" s="10"/>
      <c r="D992" s="12"/>
      <c r="E992" s="10"/>
      <c r="F992" s="10"/>
      <c r="G992" s="10"/>
      <c r="H992" s="10"/>
      <c r="I992" s="10"/>
      <c r="J992" s="39"/>
      <c r="K992" s="11"/>
    </row>
    <row r="993" spans="1:11" x14ac:dyDescent="0.25">
      <c r="A993" s="10"/>
      <c r="B993" s="10"/>
      <c r="C993" s="10"/>
      <c r="D993" s="12"/>
      <c r="E993" s="10"/>
      <c r="F993" s="10"/>
      <c r="G993" s="10"/>
      <c r="H993" s="10"/>
      <c r="I993" s="10"/>
      <c r="J993" s="39"/>
      <c r="K993" s="11"/>
    </row>
    <row r="994" spans="1:11" x14ac:dyDescent="0.25">
      <c r="A994" s="10"/>
      <c r="B994" s="10"/>
      <c r="C994" s="10"/>
      <c r="D994" s="12"/>
      <c r="E994" s="10"/>
      <c r="F994" s="10"/>
      <c r="G994" s="10"/>
      <c r="H994" s="10"/>
      <c r="I994" s="10"/>
      <c r="J994" s="39"/>
      <c r="K994" s="11"/>
    </row>
    <row r="995" spans="1:11" x14ac:dyDescent="0.25">
      <c r="A995" s="10"/>
      <c r="B995" s="10"/>
      <c r="C995" s="10"/>
      <c r="D995" s="12"/>
      <c r="E995" s="10"/>
      <c r="F995" s="10"/>
      <c r="G995" s="10"/>
      <c r="H995" s="10"/>
      <c r="I995" s="10"/>
      <c r="J995" s="39"/>
      <c r="K995" s="11"/>
    </row>
    <row r="996" spans="1:11" x14ac:dyDescent="0.25">
      <c r="A996" s="10"/>
      <c r="B996" s="10"/>
      <c r="C996" s="10"/>
      <c r="D996" s="12"/>
      <c r="E996" s="10"/>
      <c r="F996" s="10"/>
      <c r="G996" s="10"/>
      <c r="H996" s="10"/>
      <c r="I996" s="10"/>
      <c r="J996" s="39"/>
      <c r="K996" s="11"/>
    </row>
    <row r="997" spans="1:11" x14ac:dyDescent="0.25">
      <c r="A997" s="10"/>
      <c r="B997" s="10"/>
      <c r="C997" s="10"/>
      <c r="D997" s="12"/>
      <c r="E997" s="10"/>
      <c r="F997" s="10"/>
      <c r="G997" s="10"/>
      <c r="H997" s="10"/>
      <c r="I997" s="10"/>
      <c r="J997" s="39"/>
      <c r="K997" s="11"/>
    </row>
    <row r="998" spans="1:11" x14ac:dyDescent="0.25">
      <c r="A998" s="10"/>
      <c r="B998" s="10"/>
      <c r="C998" s="10"/>
      <c r="D998" s="12"/>
      <c r="E998" s="10"/>
      <c r="F998" s="10"/>
      <c r="G998" s="10"/>
      <c r="H998" s="10"/>
      <c r="I998" s="10"/>
      <c r="J998" s="39"/>
      <c r="K998" s="11"/>
    </row>
    <row r="999" spans="1:11" x14ac:dyDescent="0.25">
      <c r="A999" s="10"/>
      <c r="B999" s="10"/>
      <c r="C999" s="10"/>
      <c r="D999" s="12"/>
      <c r="E999" s="10"/>
      <c r="F999" s="10"/>
      <c r="G999" s="10"/>
      <c r="H999" s="10"/>
      <c r="I999" s="10"/>
      <c r="J999" s="39"/>
      <c r="K999" s="11"/>
    </row>
    <row r="1000" spans="1:11" x14ac:dyDescent="0.25">
      <c r="A1000" s="10"/>
      <c r="B1000" s="10"/>
      <c r="C1000" s="10"/>
      <c r="D1000" s="12"/>
      <c r="E1000" s="10"/>
      <c r="F1000" s="10"/>
      <c r="G1000" s="10"/>
      <c r="H1000" s="10"/>
      <c r="I1000" s="10"/>
      <c r="J1000" s="39"/>
      <c r="K1000" s="11"/>
    </row>
    <row r="1001" spans="1:11" x14ac:dyDescent="0.25">
      <c r="A1001" s="10"/>
      <c r="B1001" s="10"/>
      <c r="C1001" s="10"/>
      <c r="D1001" s="12"/>
      <c r="E1001" s="10"/>
      <c r="F1001" s="10"/>
      <c r="G1001" s="10"/>
      <c r="H1001" s="10"/>
      <c r="I1001" s="10"/>
      <c r="J1001" s="39"/>
      <c r="K1001" s="11"/>
    </row>
    <row r="1002" spans="1:11" x14ac:dyDescent="0.25">
      <c r="A1002" s="10"/>
      <c r="B1002" s="10"/>
      <c r="C1002" s="10"/>
      <c r="D1002" s="12"/>
      <c r="E1002" s="10"/>
      <c r="F1002" s="10"/>
      <c r="G1002" s="10"/>
      <c r="H1002" s="10"/>
      <c r="I1002" s="10"/>
      <c r="J1002" s="39"/>
      <c r="K1002" s="11"/>
    </row>
    <row r="1003" spans="1:11" x14ac:dyDescent="0.25">
      <c r="A1003" s="10"/>
      <c r="B1003" s="10"/>
      <c r="C1003" s="10"/>
      <c r="D1003" s="12"/>
      <c r="E1003" s="10"/>
      <c r="F1003" s="10"/>
      <c r="G1003" s="10"/>
      <c r="H1003" s="10"/>
      <c r="I1003" s="10"/>
      <c r="J1003" s="39"/>
      <c r="K1003" s="11"/>
    </row>
    <row r="1004" spans="1:11" x14ac:dyDescent="0.25">
      <c r="A1004" s="10"/>
      <c r="B1004" s="10"/>
      <c r="C1004" s="10"/>
      <c r="D1004" s="12"/>
      <c r="E1004" s="10"/>
      <c r="F1004" s="10"/>
      <c r="G1004" s="10"/>
      <c r="H1004" s="10"/>
      <c r="I1004" s="10"/>
      <c r="J1004" s="39"/>
      <c r="K1004" s="11"/>
    </row>
    <row r="1005" spans="1:11" x14ac:dyDescent="0.25">
      <c r="A1005" s="10"/>
      <c r="B1005" s="10"/>
      <c r="C1005" s="10"/>
      <c r="D1005" s="12"/>
      <c r="E1005" s="10"/>
      <c r="F1005" s="10"/>
      <c r="G1005" s="10"/>
      <c r="H1005" s="10"/>
      <c r="I1005" s="10"/>
      <c r="J1005" s="39"/>
      <c r="K1005" s="11"/>
    </row>
    <row r="1006" spans="1:11" x14ac:dyDescent="0.25">
      <c r="A1006" s="10"/>
      <c r="B1006" s="10"/>
      <c r="C1006" s="10"/>
      <c r="D1006" s="12"/>
      <c r="E1006" s="10"/>
      <c r="F1006" s="10"/>
      <c r="G1006" s="10"/>
      <c r="H1006" s="10"/>
      <c r="I1006" s="10"/>
      <c r="J1006" s="39"/>
      <c r="K1006" s="11"/>
    </row>
    <row r="1007" spans="1:11" x14ac:dyDescent="0.25">
      <c r="A1007" s="10"/>
      <c r="B1007" s="10"/>
      <c r="C1007" s="10"/>
      <c r="D1007" s="12"/>
      <c r="E1007" s="10"/>
      <c r="F1007" s="10"/>
      <c r="G1007" s="10"/>
      <c r="H1007" s="10"/>
      <c r="I1007" s="10"/>
      <c r="J1007" s="39"/>
      <c r="K1007" s="11"/>
    </row>
    <row r="1008" spans="1:11" x14ac:dyDescent="0.25">
      <c r="A1008" s="10"/>
      <c r="B1008" s="10"/>
      <c r="C1008" s="10"/>
      <c r="D1008" s="12"/>
      <c r="E1008" s="10"/>
      <c r="F1008" s="10"/>
      <c r="G1008" s="10"/>
      <c r="H1008" s="10"/>
      <c r="I1008" s="10"/>
      <c r="J1008" s="39"/>
      <c r="K1008" s="11"/>
    </row>
    <row r="1009" spans="1:11" x14ac:dyDescent="0.25">
      <c r="A1009" s="10"/>
      <c r="B1009" s="10"/>
      <c r="C1009" s="10"/>
      <c r="D1009" s="12"/>
      <c r="E1009" s="10"/>
      <c r="F1009" s="10"/>
      <c r="G1009" s="10"/>
      <c r="H1009" s="10"/>
      <c r="I1009" s="10"/>
      <c r="J1009" s="39"/>
      <c r="K1009" s="11"/>
    </row>
    <row r="1010" spans="1:11" x14ac:dyDescent="0.25">
      <c r="A1010" s="10"/>
      <c r="B1010" s="10"/>
      <c r="C1010" s="10"/>
      <c r="D1010" s="12"/>
      <c r="E1010" s="10"/>
      <c r="F1010" s="10"/>
      <c r="G1010" s="10"/>
      <c r="H1010" s="10"/>
      <c r="I1010" s="10"/>
      <c r="J1010" s="39"/>
      <c r="K1010" s="11"/>
    </row>
    <row r="1011" spans="1:11" x14ac:dyDescent="0.25">
      <c r="A1011" s="10"/>
      <c r="B1011" s="10"/>
      <c r="C1011" s="10"/>
      <c r="D1011" s="12"/>
      <c r="E1011" s="10"/>
      <c r="F1011" s="10"/>
      <c r="G1011" s="10"/>
      <c r="H1011" s="10"/>
      <c r="I1011" s="10"/>
      <c r="J1011" s="39"/>
      <c r="K1011" s="11"/>
    </row>
    <row r="1012" spans="1:11" x14ac:dyDescent="0.25">
      <c r="A1012" s="10"/>
      <c r="B1012" s="10"/>
      <c r="C1012" s="10"/>
      <c r="D1012" s="12"/>
      <c r="E1012" s="10"/>
      <c r="F1012" s="10"/>
      <c r="G1012" s="10"/>
      <c r="H1012" s="10"/>
      <c r="I1012" s="10"/>
      <c r="J1012" s="39"/>
      <c r="K1012" s="11"/>
    </row>
    <row r="1013" spans="1:11" x14ac:dyDescent="0.25">
      <c r="A1013" s="10"/>
      <c r="B1013" s="10"/>
      <c r="C1013" s="10"/>
      <c r="D1013" s="12"/>
      <c r="E1013" s="10"/>
      <c r="F1013" s="10"/>
      <c r="G1013" s="10"/>
      <c r="H1013" s="10"/>
      <c r="I1013" s="10"/>
      <c r="J1013" s="39"/>
      <c r="K1013" s="11"/>
    </row>
    <row r="1014" spans="1:11" x14ac:dyDescent="0.25">
      <c r="A1014" s="10"/>
      <c r="B1014" s="10"/>
      <c r="C1014" s="10"/>
      <c r="D1014" s="12"/>
      <c r="E1014" s="10"/>
      <c r="F1014" s="10"/>
      <c r="G1014" s="10"/>
      <c r="H1014" s="10"/>
      <c r="I1014" s="10"/>
      <c r="J1014" s="39"/>
      <c r="K1014" s="11"/>
    </row>
    <row r="1015" spans="1:11" x14ac:dyDescent="0.25">
      <c r="A1015" s="10"/>
      <c r="B1015" s="10"/>
      <c r="C1015" s="10"/>
      <c r="D1015" s="12"/>
      <c r="E1015" s="10"/>
      <c r="F1015" s="10"/>
      <c r="G1015" s="10"/>
      <c r="H1015" s="10"/>
      <c r="I1015" s="10"/>
      <c r="J1015" s="39"/>
      <c r="K1015" s="11"/>
    </row>
    <row r="1016" spans="1:11" x14ac:dyDescent="0.25">
      <c r="A1016" s="10"/>
      <c r="B1016" s="10"/>
      <c r="C1016" s="10"/>
      <c r="D1016" s="12"/>
      <c r="E1016" s="10"/>
      <c r="F1016" s="10"/>
      <c r="G1016" s="10"/>
      <c r="H1016" s="10"/>
      <c r="I1016" s="10"/>
      <c r="J1016" s="39"/>
      <c r="K1016" s="11"/>
    </row>
    <row r="1017" spans="1:11" x14ac:dyDescent="0.25">
      <c r="A1017" s="10"/>
      <c r="B1017" s="10"/>
      <c r="C1017" s="10"/>
      <c r="D1017" s="12"/>
      <c r="E1017" s="10"/>
      <c r="F1017" s="10"/>
      <c r="G1017" s="10"/>
      <c r="H1017" s="10"/>
      <c r="I1017" s="10"/>
      <c r="J1017" s="39"/>
      <c r="K1017" s="11"/>
    </row>
    <row r="1018" spans="1:11" x14ac:dyDescent="0.25">
      <c r="A1018" s="10"/>
      <c r="B1018" s="10"/>
      <c r="C1018" s="10"/>
      <c r="D1018" s="12"/>
      <c r="E1018" s="10"/>
      <c r="F1018" s="10"/>
      <c r="G1018" s="10"/>
      <c r="H1018" s="10"/>
      <c r="I1018" s="10"/>
      <c r="J1018" s="39"/>
      <c r="K1018" s="11"/>
    </row>
    <row r="1019" spans="1:11" x14ac:dyDescent="0.25">
      <c r="A1019" s="10"/>
      <c r="B1019" s="10"/>
      <c r="C1019" s="10"/>
      <c r="D1019" s="12"/>
      <c r="E1019" s="10"/>
      <c r="F1019" s="10"/>
      <c r="G1019" s="10"/>
      <c r="H1019" s="10"/>
      <c r="I1019" s="10"/>
      <c r="J1019" s="39"/>
      <c r="K1019" s="11"/>
    </row>
    <row r="1020" spans="1:11" x14ac:dyDescent="0.25">
      <c r="A1020" s="10"/>
      <c r="B1020" s="10"/>
      <c r="C1020" s="10"/>
      <c r="D1020" s="12"/>
      <c r="E1020" s="10"/>
      <c r="F1020" s="10"/>
      <c r="G1020" s="10"/>
      <c r="H1020" s="10"/>
      <c r="I1020" s="10"/>
      <c r="J1020" s="39"/>
      <c r="K1020" s="11"/>
    </row>
    <row r="1021" spans="1:11" x14ac:dyDescent="0.25">
      <c r="A1021" s="10"/>
      <c r="B1021" s="10"/>
      <c r="C1021" s="10"/>
      <c r="D1021" s="12"/>
      <c r="E1021" s="10"/>
      <c r="F1021" s="10"/>
      <c r="G1021" s="10"/>
      <c r="H1021" s="10"/>
      <c r="I1021" s="10"/>
      <c r="J1021" s="39"/>
      <c r="K1021" s="11"/>
    </row>
    <row r="1022" spans="1:11" x14ac:dyDescent="0.25">
      <c r="A1022" s="10"/>
      <c r="B1022" s="10"/>
      <c r="C1022" s="10"/>
      <c r="D1022" s="12"/>
      <c r="E1022" s="10"/>
      <c r="F1022" s="10"/>
      <c r="G1022" s="10"/>
      <c r="H1022" s="10"/>
      <c r="I1022" s="10"/>
      <c r="J1022" s="39"/>
      <c r="K1022" s="11"/>
    </row>
    <row r="1023" spans="1:11" x14ac:dyDescent="0.25">
      <c r="A1023" s="10"/>
      <c r="B1023" s="10"/>
      <c r="C1023" s="10"/>
      <c r="D1023" s="12"/>
      <c r="E1023" s="10"/>
      <c r="F1023" s="10"/>
      <c r="G1023" s="10"/>
      <c r="H1023" s="10"/>
      <c r="I1023" s="10"/>
      <c r="J1023" s="39"/>
      <c r="K1023" s="11"/>
    </row>
    <row r="1024" spans="1:11" x14ac:dyDescent="0.25">
      <c r="A1024" s="10"/>
      <c r="B1024" s="10"/>
      <c r="C1024" s="10"/>
      <c r="D1024" s="12"/>
      <c r="E1024" s="10"/>
      <c r="F1024" s="10"/>
      <c r="G1024" s="10"/>
      <c r="H1024" s="10"/>
      <c r="I1024" s="10"/>
      <c r="J1024" s="39"/>
      <c r="K1024" s="11"/>
    </row>
    <row r="1025" spans="1:11" x14ac:dyDescent="0.25">
      <c r="A1025" s="10"/>
      <c r="B1025" s="10"/>
      <c r="C1025" s="10"/>
      <c r="D1025" s="12"/>
      <c r="E1025" s="10"/>
      <c r="F1025" s="10"/>
      <c r="G1025" s="10"/>
      <c r="H1025" s="10"/>
      <c r="I1025" s="10"/>
      <c r="J1025" s="39"/>
      <c r="K1025" s="11"/>
    </row>
    <row r="1026" spans="1:11" x14ac:dyDescent="0.25">
      <c r="A1026" s="10"/>
      <c r="B1026" s="10"/>
      <c r="C1026" s="10"/>
      <c r="D1026" s="12"/>
      <c r="E1026" s="10"/>
      <c r="F1026" s="10"/>
      <c r="G1026" s="10"/>
      <c r="H1026" s="10"/>
      <c r="I1026" s="10"/>
      <c r="J1026" s="39"/>
      <c r="K1026" s="11"/>
    </row>
    <row r="1027" spans="1:11" x14ac:dyDescent="0.25">
      <c r="A1027" s="10"/>
      <c r="B1027" s="10"/>
      <c r="C1027" s="10"/>
      <c r="D1027" s="12"/>
      <c r="E1027" s="10"/>
      <c r="F1027" s="10"/>
      <c r="G1027" s="10"/>
      <c r="H1027" s="10"/>
      <c r="I1027" s="10"/>
      <c r="J1027" s="39"/>
      <c r="K1027" s="11"/>
    </row>
    <row r="1028" spans="1:11" x14ac:dyDescent="0.25">
      <c r="A1028" s="10"/>
      <c r="B1028" s="10"/>
      <c r="C1028" s="10"/>
      <c r="D1028" s="12"/>
      <c r="E1028" s="10"/>
      <c r="F1028" s="10"/>
      <c r="G1028" s="10"/>
      <c r="H1028" s="10"/>
      <c r="I1028" s="10"/>
      <c r="J1028" s="39"/>
      <c r="K1028" s="11"/>
    </row>
    <row r="1029" spans="1:11" x14ac:dyDescent="0.25">
      <c r="A1029" s="10"/>
      <c r="B1029" s="10"/>
      <c r="C1029" s="10"/>
      <c r="D1029" s="12"/>
      <c r="E1029" s="10"/>
      <c r="F1029" s="10"/>
      <c r="G1029" s="10"/>
      <c r="H1029" s="10"/>
      <c r="I1029" s="10"/>
      <c r="J1029" s="39"/>
      <c r="K1029" s="11"/>
    </row>
    <row r="1030" spans="1:11" x14ac:dyDescent="0.25">
      <c r="A1030" s="10"/>
      <c r="B1030" s="10"/>
      <c r="C1030" s="10"/>
      <c r="D1030" s="12"/>
      <c r="E1030" s="10"/>
      <c r="F1030" s="10"/>
      <c r="G1030" s="10"/>
      <c r="H1030" s="10"/>
      <c r="I1030" s="10"/>
      <c r="J1030" s="39"/>
      <c r="K1030" s="11"/>
    </row>
    <row r="1031" spans="1:11" x14ac:dyDescent="0.25">
      <c r="A1031" s="10"/>
      <c r="B1031" s="10"/>
      <c r="C1031" s="10"/>
      <c r="D1031" s="12"/>
      <c r="E1031" s="10"/>
      <c r="F1031" s="10"/>
      <c r="G1031" s="10"/>
      <c r="H1031" s="10"/>
      <c r="I1031" s="10"/>
      <c r="J1031" s="39"/>
      <c r="K1031" s="11"/>
    </row>
    <row r="1032" spans="1:11" x14ac:dyDescent="0.25">
      <c r="A1032" s="10"/>
      <c r="B1032" s="10"/>
      <c r="C1032" s="10"/>
      <c r="D1032" s="12"/>
      <c r="E1032" s="10"/>
      <c r="F1032" s="10"/>
      <c r="G1032" s="10"/>
      <c r="H1032" s="10"/>
      <c r="I1032" s="10"/>
      <c r="J1032" s="39"/>
      <c r="K1032" s="11"/>
    </row>
    <row r="1033" spans="1:11" x14ac:dyDescent="0.25">
      <c r="A1033" s="10"/>
      <c r="B1033" s="10"/>
      <c r="C1033" s="10"/>
      <c r="D1033" s="12"/>
      <c r="E1033" s="10"/>
      <c r="F1033" s="10"/>
      <c r="G1033" s="10"/>
      <c r="H1033" s="10"/>
      <c r="I1033" s="10"/>
      <c r="J1033" s="39"/>
      <c r="K1033" s="11"/>
    </row>
    <row r="1034" spans="1:11" x14ac:dyDescent="0.25">
      <c r="A1034" s="10"/>
      <c r="B1034" s="10"/>
      <c r="C1034" s="10"/>
      <c r="D1034" s="12"/>
      <c r="E1034" s="10"/>
      <c r="F1034" s="10"/>
      <c r="G1034" s="10"/>
      <c r="H1034" s="10"/>
      <c r="I1034" s="10"/>
      <c r="J1034" s="39"/>
      <c r="K1034" s="11"/>
    </row>
    <row r="1035" spans="1:11" x14ac:dyDescent="0.25">
      <c r="A1035" s="10"/>
      <c r="B1035" s="10"/>
      <c r="C1035" s="10"/>
      <c r="D1035" s="12"/>
      <c r="E1035" s="10"/>
      <c r="F1035" s="10"/>
      <c r="G1035" s="10"/>
      <c r="H1035" s="10"/>
      <c r="I1035" s="10"/>
      <c r="J1035" s="39"/>
      <c r="K1035" s="11"/>
    </row>
    <row r="1036" spans="1:11" x14ac:dyDescent="0.25">
      <c r="A1036" s="10"/>
      <c r="B1036" s="10"/>
      <c r="C1036" s="10"/>
      <c r="D1036" s="12"/>
      <c r="E1036" s="10"/>
      <c r="F1036" s="10"/>
      <c r="G1036" s="10"/>
      <c r="H1036" s="10"/>
      <c r="I1036" s="10"/>
      <c r="J1036" s="39"/>
      <c r="K1036" s="11"/>
    </row>
    <row r="1037" spans="1:11" x14ac:dyDescent="0.25">
      <c r="A1037" s="10"/>
      <c r="B1037" s="10"/>
      <c r="C1037" s="10"/>
      <c r="D1037" s="12"/>
      <c r="E1037" s="10"/>
      <c r="F1037" s="10"/>
      <c r="G1037" s="10"/>
      <c r="H1037" s="10"/>
      <c r="I1037" s="10"/>
      <c r="J1037" s="39"/>
      <c r="K1037" s="11"/>
    </row>
    <row r="1038" spans="1:11" x14ac:dyDescent="0.25">
      <c r="A1038" s="10"/>
      <c r="B1038" s="10"/>
      <c r="C1038" s="10"/>
      <c r="D1038" s="12"/>
      <c r="E1038" s="10"/>
      <c r="F1038" s="10"/>
      <c r="G1038" s="10"/>
      <c r="H1038" s="10"/>
      <c r="I1038" s="10"/>
      <c r="J1038" s="39"/>
      <c r="K1038" s="11"/>
    </row>
    <row r="1039" spans="1:11" x14ac:dyDescent="0.25">
      <c r="A1039" s="10"/>
      <c r="B1039" s="10"/>
      <c r="C1039" s="10"/>
      <c r="D1039" s="12"/>
      <c r="E1039" s="10"/>
      <c r="F1039" s="10"/>
      <c r="G1039" s="10"/>
      <c r="H1039" s="10"/>
      <c r="I1039" s="10"/>
      <c r="J1039" s="39"/>
      <c r="K1039" s="11"/>
    </row>
    <row r="1040" spans="1:11" x14ac:dyDescent="0.25">
      <c r="A1040" s="10"/>
      <c r="B1040" s="10"/>
      <c r="C1040" s="10"/>
      <c r="D1040" s="12"/>
      <c r="E1040" s="10"/>
      <c r="F1040" s="10"/>
      <c r="G1040" s="10"/>
      <c r="H1040" s="10"/>
      <c r="I1040" s="10"/>
      <c r="J1040" s="39"/>
      <c r="K1040" s="11"/>
    </row>
    <row r="1041" spans="1:11" x14ac:dyDescent="0.25">
      <c r="A1041" s="10"/>
      <c r="B1041" s="10"/>
      <c r="C1041" s="10"/>
      <c r="D1041" s="12"/>
      <c r="E1041" s="10"/>
      <c r="F1041" s="10"/>
      <c r="G1041" s="10"/>
      <c r="H1041" s="10"/>
      <c r="I1041" s="10"/>
      <c r="J1041" s="39"/>
      <c r="K1041" s="11"/>
    </row>
    <row r="1042" spans="1:11" x14ac:dyDescent="0.25">
      <c r="A1042" s="10"/>
      <c r="B1042" s="10"/>
      <c r="C1042" s="10"/>
      <c r="D1042" s="12"/>
      <c r="E1042" s="10"/>
      <c r="F1042" s="10"/>
      <c r="G1042" s="10"/>
      <c r="H1042" s="10"/>
      <c r="I1042" s="10"/>
      <c r="J1042" s="39"/>
      <c r="K1042" s="11"/>
    </row>
    <row r="1043" spans="1:11" x14ac:dyDescent="0.25">
      <c r="A1043" s="10"/>
      <c r="B1043" s="10"/>
      <c r="C1043" s="10"/>
      <c r="D1043" s="12"/>
      <c r="E1043" s="10"/>
      <c r="F1043" s="10"/>
      <c r="G1043" s="10"/>
      <c r="H1043" s="10"/>
      <c r="I1043" s="10"/>
      <c r="J1043" s="39"/>
      <c r="K1043" s="11"/>
    </row>
    <row r="1044" spans="1:11" x14ac:dyDescent="0.25">
      <c r="A1044" s="10"/>
      <c r="B1044" s="10"/>
      <c r="C1044" s="10"/>
      <c r="D1044" s="12"/>
      <c r="E1044" s="10"/>
      <c r="F1044" s="10"/>
      <c r="G1044" s="10"/>
      <c r="H1044" s="10"/>
      <c r="I1044" s="10"/>
      <c r="J1044" s="39"/>
      <c r="K1044" s="11"/>
    </row>
    <row r="1045" spans="1:11" x14ac:dyDescent="0.25">
      <c r="A1045" s="10"/>
      <c r="B1045" s="10"/>
      <c r="C1045" s="10"/>
      <c r="D1045" s="12"/>
      <c r="E1045" s="10"/>
      <c r="F1045" s="10"/>
      <c r="G1045" s="10"/>
      <c r="H1045" s="10"/>
      <c r="I1045" s="10"/>
      <c r="J1045" s="39"/>
      <c r="K1045" s="11"/>
    </row>
    <row r="1046" spans="1:11" x14ac:dyDescent="0.25">
      <c r="A1046" s="10"/>
      <c r="B1046" s="10"/>
      <c r="C1046" s="10"/>
      <c r="D1046" s="12"/>
      <c r="E1046" s="10"/>
      <c r="F1046" s="10"/>
      <c r="G1046" s="10"/>
      <c r="H1046" s="10"/>
      <c r="I1046" s="10"/>
      <c r="J1046" s="39"/>
      <c r="K1046" s="11"/>
    </row>
    <row r="1047" spans="1:11" x14ac:dyDescent="0.25">
      <c r="A1047" s="10"/>
      <c r="B1047" s="10"/>
      <c r="C1047" s="10"/>
      <c r="D1047" s="12"/>
      <c r="E1047" s="10"/>
      <c r="F1047" s="10"/>
      <c r="G1047" s="10"/>
      <c r="H1047" s="10"/>
      <c r="I1047" s="10"/>
      <c r="J1047" s="39"/>
      <c r="K1047" s="11"/>
    </row>
    <row r="1048" spans="1:11" x14ac:dyDescent="0.25">
      <c r="A1048" s="10"/>
      <c r="B1048" s="10"/>
      <c r="C1048" s="10"/>
      <c r="D1048" s="12"/>
      <c r="E1048" s="10"/>
      <c r="F1048" s="10"/>
      <c r="G1048" s="10"/>
      <c r="H1048" s="10"/>
      <c r="I1048" s="10"/>
      <c r="J1048" s="39"/>
      <c r="K1048" s="11"/>
    </row>
    <row r="1049" spans="1:11" x14ac:dyDescent="0.25">
      <c r="A1049" s="10"/>
      <c r="B1049" s="10"/>
      <c r="C1049" s="10"/>
      <c r="D1049" s="12"/>
      <c r="E1049" s="10"/>
      <c r="F1049" s="10"/>
      <c r="G1049" s="10"/>
      <c r="H1049" s="10"/>
      <c r="I1049" s="10"/>
      <c r="J1049" s="39"/>
      <c r="K1049" s="11"/>
    </row>
    <row r="1050" spans="1:11" x14ac:dyDescent="0.25">
      <c r="A1050" s="10"/>
      <c r="B1050" s="10"/>
      <c r="C1050" s="10"/>
      <c r="D1050" s="12"/>
      <c r="E1050" s="10"/>
      <c r="F1050" s="10"/>
      <c r="G1050" s="10"/>
      <c r="H1050" s="10"/>
      <c r="I1050" s="10"/>
      <c r="J1050" s="39"/>
      <c r="K1050" s="11"/>
    </row>
    <row r="1051" spans="1:11" x14ac:dyDescent="0.25">
      <c r="A1051" s="10"/>
      <c r="B1051" s="10"/>
      <c r="C1051" s="10"/>
      <c r="D1051" s="12"/>
      <c r="E1051" s="10"/>
      <c r="F1051" s="10"/>
      <c r="G1051" s="10"/>
      <c r="H1051" s="10"/>
      <c r="I1051" s="10"/>
      <c r="J1051" s="39"/>
      <c r="K1051" s="11"/>
    </row>
    <row r="1052" spans="1:11" x14ac:dyDescent="0.25">
      <c r="A1052" s="10"/>
      <c r="B1052" s="10"/>
      <c r="C1052" s="10"/>
      <c r="D1052" s="12"/>
      <c r="E1052" s="10"/>
      <c r="F1052" s="10"/>
      <c r="G1052" s="10"/>
      <c r="H1052" s="10"/>
      <c r="I1052" s="10"/>
      <c r="J1052" s="39"/>
      <c r="K1052" s="11"/>
    </row>
    <row r="1053" spans="1:11" x14ac:dyDescent="0.25">
      <c r="A1053" s="10"/>
      <c r="B1053" s="10"/>
      <c r="C1053" s="10"/>
      <c r="D1053" s="12"/>
      <c r="E1053" s="10"/>
      <c r="F1053" s="10"/>
      <c r="G1053" s="10"/>
      <c r="H1053" s="10"/>
      <c r="I1053" s="10"/>
      <c r="J1053" s="39"/>
      <c r="K1053" s="11"/>
    </row>
    <row r="1054" spans="1:11" x14ac:dyDescent="0.25">
      <c r="A1054" s="10"/>
      <c r="B1054" s="10"/>
      <c r="C1054" s="10"/>
      <c r="D1054" s="12"/>
      <c r="E1054" s="10"/>
      <c r="F1054" s="10"/>
      <c r="G1054" s="10"/>
      <c r="H1054" s="10"/>
      <c r="I1054" s="10"/>
      <c r="J1054" s="39"/>
      <c r="K1054" s="11"/>
    </row>
    <row r="1055" spans="1:11" x14ac:dyDescent="0.25">
      <c r="A1055" s="10"/>
      <c r="B1055" s="10"/>
      <c r="C1055" s="10"/>
      <c r="D1055" s="12"/>
      <c r="E1055" s="10"/>
      <c r="F1055" s="10"/>
      <c r="G1055" s="10"/>
      <c r="H1055" s="10"/>
      <c r="I1055" s="10"/>
      <c r="J1055" s="39"/>
      <c r="K1055" s="11"/>
    </row>
    <row r="1056" spans="1:11" x14ac:dyDescent="0.25">
      <c r="A1056" s="10"/>
      <c r="B1056" s="10"/>
      <c r="C1056" s="10"/>
      <c r="D1056" s="12"/>
      <c r="E1056" s="10"/>
      <c r="F1056" s="10"/>
      <c r="G1056" s="10"/>
      <c r="H1056" s="10"/>
      <c r="I1056" s="10"/>
      <c r="J1056" s="39"/>
      <c r="K1056" s="11"/>
    </row>
    <row r="1057" spans="1:11" x14ac:dyDescent="0.25">
      <c r="A1057" s="10"/>
      <c r="B1057" s="10"/>
      <c r="C1057" s="10"/>
      <c r="D1057" s="12"/>
      <c r="E1057" s="10"/>
      <c r="F1057" s="10"/>
      <c r="G1057" s="10"/>
      <c r="H1057" s="10"/>
      <c r="I1057" s="10"/>
      <c r="J1057" s="39"/>
      <c r="K1057" s="11"/>
    </row>
    <row r="1058" spans="1:11" x14ac:dyDescent="0.25">
      <c r="A1058" s="10"/>
      <c r="B1058" s="10"/>
      <c r="C1058" s="10"/>
      <c r="D1058" s="12"/>
      <c r="E1058" s="10"/>
      <c r="F1058" s="10"/>
      <c r="G1058" s="10"/>
      <c r="H1058" s="10"/>
      <c r="I1058" s="10"/>
      <c r="J1058" s="39"/>
      <c r="K1058" s="11"/>
    </row>
    <row r="1059" spans="1:11" x14ac:dyDescent="0.25">
      <c r="A1059" s="10"/>
      <c r="B1059" s="10"/>
      <c r="C1059" s="10"/>
      <c r="D1059" s="12"/>
      <c r="E1059" s="10"/>
      <c r="F1059" s="10"/>
      <c r="G1059" s="10"/>
      <c r="H1059" s="10"/>
      <c r="I1059" s="10"/>
      <c r="J1059" s="39"/>
      <c r="K1059" s="11"/>
    </row>
    <row r="1060" spans="1:11" x14ac:dyDescent="0.25">
      <c r="A1060" s="10"/>
      <c r="B1060" s="10"/>
      <c r="C1060" s="10"/>
      <c r="D1060" s="12"/>
      <c r="E1060" s="10"/>
      <c r="F1060" s="10"/>
      <c r="G1060" s="10"/>
      <c r="H1060" s="10"/>
      <c r="I1060" s="10"/>
      <c r="J1060" s="39"/>
      <c r="K1060" s="11"/>
    </row>
    <row r="1061" spans="1:11" x14ac:dyDescent="0.25">
      <c r="A1061" s="10"/>
      <c r="B1061" s="10"/>
      <c r="C1061" s="10"/>
      <c r="D1061" s="12"/>
      <c r="E1061" s="10"/>
      <c r="F1061" s="10"/>
      <c r="G1061" s="10"/>
      <c r="H1061" s="10"/>
      <c r="I1061" s="10"/>
      <c r="J1061" s="39"/>
      <c r="K1061" s="11"/>
    </row>
    <row r="1062" spans="1:11" x14ac:dyDescent="0.25">
      <c r="A1062" s="10"/>
      <c r="B1062" s="10"/>
      <c r="C1062" s="10"/>
      <c r="D1062" s="12"/>
      <c r="E1062" s="10"/>
      <c r="F1062" s="10"/>
      <c r="G1062" s="10"/>
      <c r="H1062" s="10"/>
      <c r="I1062" s="10"/>
      <c r="J1062" s="39"/>
      <c r="K1062" s="11"/>
    </row>
    <row r="1063" spans="1:11" x14ac:dyDescent="0.25">
      <c r="A1063" s="10"/>
      <c r="B1063" s="10"/>
      <c r="C1063" s="10"/>
      <c r="D1063" s="12"/>
      <c r="E1063" s="10"/>
      <c r="F1063" s="10"/>
      <c r="G1063" s="10"/>
      <c r="H1063" s="10"/>
      <c r="I1063" s="10"/>
      <c r="J1063" s="39"/>
      <c r="K1063" s="11"/>
    </row>
    <row r="1064" spans="1:11" x14ac:dyDescent="0.25">
      <c r="A1064" s="10"/>
      <c r="B1064" s="10"/>
      <c r="C1064" s="10"/>
      <c r="D1064" s="12"/>
      <c r="E1064" s="10"/>
      <c r="F1064" s="10"/>
      <c r="G1064" s="10"/>
      <c r="H1064" s="10"/>
      <c r="I1064" s="10"/>
      <c r="J1064" s="39"/>
      <c r="K1064" s="11"/>
    </row>
    <row r="1065" spans="1:11" x14ac:dyDescent="0.25">
      <c r="A1065" s="10"/>
      <c r="B1065" s="10"/>
      <c r="C1065" s="10"/>
      <c r="D1065" s="12"/>
      <c r="E1065" s="10"/>
      <c r="F1065" s="10"/>
      <c r="G1065" s="10"/>
      <c r="H1065" s="10"/>
      <c r="I1065" s="10"/>
      <c r="J1065" s="39"/>
      <c r="K1065" s="11"/>
    </row>
    <row r="1066" spans="1:11" x14ac:dyDescent="0.25">
      <c r="A1066" s="10"/>
      <c r="B1066" s="10"/>
      <c r="C1066" s="10"/>
      <c r="D1066" s="12"/>
      <c r="E1066" s="10"/>
      <c r="F1066" s="10"/>
      <c r="G1066" s="10"/>
      <c r="H1066" s="10"/>
      <c r="I1066" s="10"/>
      <c r="J1066" s="39"/>
      <c r="K1066" s="11"/>
    </row>
    <row r="1067" spans="1:11" x14ac:dyDescent="0.25">
      <c r="A1067" s="10"/>
      <c r="B1067" s="10"/>
      <c r="C1067" s="10"/>
      <c r="D1067" s="12"/>
      <c r="E1067" s="10"/>
      <c r="F1067" s="10"/>
      <c r="G1067" s="10"/>
      <c r="H1067" s="10"/>
      <c r="I1067" s="10"/>
      <c r="J1067" s="39"/>
      <c r="K1067" s="11"/>
    </row>
    <row r="1068" spans="1:11" x14ac:dyDescent="0.25">
      <c r="A1068" s="10"/>
      <c r="B1068" s="10"/>
      <c r="C1068" s="10"/>
      <c r="D1068" s="12"/>
      <c r="E1068" s="10"/>
      <c r="F1068" s="10"/>
      <c r="G1068" s="10"/>
      <c r="H1068" s="10"/>
      <c r="I1068" s="10"/>
      <c r="J1068" s="39"/>
      <c r="K1068" s="11"/>
    </row>
    <row r="1069" spans="1:11" x14ac:dyDescent="0.25">
      <c r="A1069" s="10"/>
      <c r="B1069" s="10"/>
      <c r="C1069" s="10"/>
      <c r="D1069" s="12"/>
      <c r="E1069" s="10"/>
      <c r="F1069" s="10"/>
      <c r="G1069" s="10"/>
      <c r="H1069" s="10"/>
      <c r="I1069" s="10"/>
      <c r="J1069" s="39"/>
      <c r="K1069" s="11"/>
    </row>
    <row r="1070" spans="1:11" x14ac:dyDescent="0.25">
      <c r="A1070" s="10"/>
      <c r="B1070" s="10"/>
      <c r="C1070" s="10"/>
      <c r="D1070" s="12"/>
      <c r="E1070" s="10"/>
      <c r="F1070" s="10"/>
      <c r="G1070" s="10"/>
      <c r="H1070" s="10"/>
      <c r="I1070" s="10"/>
      <c r="J1070" s="39"/>
      <c r="K1070" s="11"/>
    </row>
    <row r="1071" spans="1:11" x14ac:dyDescent="0.25">
      <c r="A1071" s="10"/>
      <c r="B1071" s="10"/>
      <c r="C1071" s="10"/>
      <c r="D1071" s="12"/>
      <c r="E1071" s="10"/>
      <c r="F1071" s="10"/>
      <c r="G1071" s="10"/>
      <c r="H1071" s="10"/>
      <c r="I1071" s="10"/>
      <c r="J1071" s="39"/>
      <c r="K1071" s="11"/>
    </row>
    <row r="1072" spans="1:11" x14ac:dyDescent="0.25">
      <c r="A1072" s="10"/>
      <c r="B1072" s="10"/>
      <c r="C1072" s="10"/>
      <c r="D1072" s="12"/>
      <c r="E1072" s="10"/>
      <c r="F1072" s="10"/>
      <c r="G1072" s="10"/>
      <c r="H1072" s="10"/>
      <c r="I1072" s="10"/>
      <c r="J1072" s="39"/>
      <c r="K1072" s="11"/>
    </row>
    <row r="1073" spans="1:11" x14ac:dyDescent="0.25">
      <c r="A1073" s="10"/>
      <c r="B1073" s="10"/>
      <c r="C1073" s="10"/>
      <c r="D1073" s="12"/>
      <c r="E1073" s="10"/>
      <c r="F1073" s="10"/>
      <c r="G1073" s="10"/>
      <c r="H1073" s="10"/>
      <c r="I1073" s="10"/>
      <c r="J1073" s="39"/>
      <c r="K1073" s="11"/>
    </row>
    <row r="1074" spans="1:11" x14ac:dyDescent="0.25">
      <c r="A1074" s="10"/>
      <c r="B1074" s="10"/>
      <c r="C1074" s="10"/>
      <c r="D1074" s="12"/>
      <c r="E1074" s="10"/>
      <c r="F1074" s="10"/>
      <c r="G1074" s="10"/>
      <c r="H1074" s="10"/>
      <c r="I1074" s="10"/>
      <c r="J1074" s="39"/>
      <c r="K1074" s="11"/>
    </row>
    <row r="1075" spans="1:11" x14ac:dyDescent="0.25">
      <c r="A1075" s="10"/>
      <c r="B1075" s="10"/>
      <c r="C1075" s="10"/>
      <c r="D1075" s="12"/>
      <c r="E1075" s="10"/>
      <c r="F1075" s="10"/>
      <c r="G1075" s="10"/>
      <c r="H1075" s="10"/>
      <c r="I1075" s="10"/>
      <c r="J1075" s="39"/>
      <c r="K1075" s="11"/>
    </row>
    <row r="1076" spans="1:11" x14ac:dyDescent="0.25">
      <c r="A1076" s="10"/>
      <c r="B1076" s="10"/>
      <c r="C1076" s="10"/>
      <c r="D1076" s="12"/>
      <c r="E1076" s="10"/>
      <c r="F1076" s="10"/>
      <c r="G1076" s="10"/>
      <c r="H1076" s="10"/>
      <c r="I1076" s="10"/>
      <c r="J1076" s="39"/>
      <c r="K1076" s="11"/>
    </row>
    <row r="1077" spans="1:11" x14ac:dyDescent="0.25">
      <c r="A1077" s="10"/>
      <c r="B1077" s="10"/>
      <c r="C1077" s="10"/>
      <c r="D1077" s="12"/>
      <c r="E1077" s="10"/>
      <c r="F1077" s="10"/>
      <c r="G1077" s="10"/>
      <c r="H1077" s="10"/>
      <c r="I1077" s="10"/>
      <c r="J1077" s="39"/>
      <c r="K1077" s="11"/>
    </row>
    <row r="1078" spans="1:11" x14ac:dyDescent="0.25">
      <c r="A1078" s="10"/>
      <c r="B1078" s="10"/>
      <c r="C1078" s="10"/>
      <c r="D1078" s="12"/>
      <c r="E1078" s="10"/>
      <c r="F1078" s="10"/>
      <c r="G1078" s="10"/>
      <c r="H1078" s="10"/>
      <c r="I1078" s="10"/>
      <c r="J1078" s="39"/>
      <c r="K1078" s="11"/>
    </row>
    <row r="1079" spans="1:11" x14ac:dyDescent="0.25">
      <c r="A1079" s="10"/>
      <c r="B1079" s="10"/>
      <c r="C1079" s="10"/>
      <c r="D1079" s="12"/>
      <c r="E1079" s="10"/>
      <c r="F1079" s="10"/>
      <c r="G1079" s="10"/>
      <c r="H1079" s="10"/>
      <c r="I1079" s="10"/>
      <c r="J1079" s="39"/>
      <c r="K1079" s="11"/>
    </row>
    <row r="1080" spans="1:11" x14ac:dyDescent="0.25">
      <c r="A1080" s="10"/>
      <c r="B1080" s="10"/>
      <c r="C1080" s="10"/>
      <c r="D1080" s="12"/>
      <c r="E1080" s="10"/>
      <c r="F1080" s="10"/>
      <c r="G1080" s="10"/>
      <c r="H1080" s="10"/>
      <c r="I1080" s="10"/>
      <c r="J1080" s="39"/>
      <c r="K1080" s="11"/>
    </row>
    <row r="1081" spans="1:11" x14ac:dyDescent="0.25">
      <c r="A1081" s="10"/>
      <c r="B1081" s="10"/>
      <c r="C1081" s="10"/>
      <c r="D1081" s="12"/>
      <c r="E1081" s="10"/>
      <c r="F1081" s="10"/>
      <c r="G1081" s="10"/>
      <c r="H1081" s="10"/>
      <c r="I1081" s="10"/>
      <c r="J1081" s="39"/>
      <c r="K1081" s="11"/>
    </row>
    <row r="1082" spans="1:11" x14ac:dyDescent="0.25">
      <c r="A1082" s="10"/>
      <c r="B1082" s="10"/>
      <c r="C1082" s="10"/>
      <c r="D1082" s="12"/>
      <c r="E1082" s="10"/>
      <c r="F1082" s="10"/>
      <c r="G1082" s="10"/>
      <c r="H1082" s="10"/>
      <c r="I1082" s="10"/>
      <c r="J1082" s="39"/>
      <c r="K1082" s="11"/>
    </row>
    <row r="1083" spans="1:11" x14ac:dyDescent="0.25">
      <c r="A1083" s="10"/>
      <c r="B1083" s="10"/>
      <c r="C1083" s="10"/>
      <c r="D1083" s="12"/>
      <c r="E1083" s="10"/>
      <c r="F1083" s="10"/>
      <c r="G1083" s="10"/>
      <c r="H1083" s="10"/>
      <c r="I1083" s="10"/>
      <c r="J1083" s="39"/>
      <c r="K1083" s="11"/>
    </row>
    <row r="1084" spans="1:11" x14ac:dyDescent="0.25">
      <c r="A1084" s="10"/>
      <c r="B1084" s="10"/>
      <c r="C1084" s="10"/>
      <c r="D1084" s="12"/>
      <c r="E1084" s="10"/>
      <c r="F1084" s="10"/>
      <c r="G1084" s="10"/>
      <c r="H1084" s="10"/>
      <c r="I1084" s="10"/>
      <c r="J1084" s="39"/>
      <c r="K1084" s="11"/>
    </row>
    <row r="1085" spans="1:11" x14ac:dyDescent="0.25">
      <c r="A1085" s="10"/>
      <c r="B1085" s="10"/>
      <c r="C1085" s="10"/>
      <c r="D1085" s="12"/>
      <c r="E1085" s="10"/>
      <c r="F1085" s="10"/>
      <c r="G1085" s="10"/>
      <c r="H1085" s="10"/>
      <c r="I1085" s="10"/>
      <c r="J1085" s="39"/>
      <c r="K1085" s="11"/>
    </row>
    <row r="1086" spans="1:11" x14ac:dyDescent="0.25">
      <c r="A1086" s="10"/>
      <c r="B1086" s="10"/>
      <c r="C1086" s="10"/>
      <c r="D1086" s="12"/>
      <c r="E1086" s="10"/>
      <c r="F1086" s="10"/>
      <c r="G1086" s="10"/>
      <c r="H1086" s="10"/>
      <c r="I1086" s="10"/>
      <c r="J1086" s="39"/>
      <c r="K1086" s="11"/>
    </row>
    <row r="1087" spans="1:11" x14ac:dyDescent="0.25">
      <c r="A1087" s="10"/>
      <c r="B1087" s="10"/>
      <c r="C1087" s="10"/>
      <c r="D1087" s="12"/>
      <c r="E1087" s="10"/>
      <c r="F1087" s="10"/>
      <c r="G1087" s="10"/>
      <c r="H1087" s="10"/>
      <c r="I1087" s="10"/>
      <c r="J1087" s="39"/>
      <c r="K1087" s="11"/>
    </row>
    <row r="1088" spans="1:11" x14ac:dyDescent="0.25">
      <c r="A1088" s="10"/>
      <c r="B1088" s="10"/>
      <c r="C1088" s="10"/>
      <c r="D1088" s="12"/>
      <c r="E1088" s="10"/>
      <c r="F1088" s="10"/>
      <c r="G1088" s="10"/>
      <c r="H1088" s="10"/>
      <c r="I1088" s="10"/>
      <c r="J1088" s="39"/>
      <c r="K1088" s="11"/>
    </row>
    <row r="1089" spans="1:11" x14ac:dyDescent="0.25">
      <c r="A1089" s="10"/>
      <c r="B1089" s="10"/>
      <c r="C1089" s="10"/>
      <c r="D1089" s="12"/>
      <c r="E1089" s="10"/>
      <c r="F1089" s="10"/>
      <c r="G1089" s="10"/>
      <c r="H1089" s="10"/>
      <c r="I1089" s="10"/>
      <c r="J1089" s="39"/>
      <c r="K1089" s="11"/>
    </row>
    <row r="1090" spans="1:11" x14ac:dyDescent="0.25">
      <c r="A1090" s="10"/>
      <c r="B1090" s="10"/>
      <c r="C1090" s="10"/>
      <c r="D1090" s="12"/>
      <c r="E1090" s="10"/>
      <c r="F1090" s="10"/>
      <c r="G1090" s="10"/>
      <c r="H1090" s="10"/>
      <c r="I1090" s="10"/>
      <c r="J1090" s="39"/>
      <c r="K1090" s="11"/>
    </row>
    <row r="1091" spans="1:11" x14ac:dyDescent="0.25">
      <c r="A1091" s="10"/>
      <c r="B1091" s="10"/>
      <c r="C1091" s="10"/>
      <c r="D1091" s="12"/>
      <c r="E1091" s="10"/>
      <c r="F1091" s="10"/>
      <c r="G1091" s="10"/>
      <c r="H1091" s="10"/>
      <c r="I1091" s="10"/>
      <c r="J1091" s="39"/>
      <c r="K1091" s="11"/>
    </row>
    <row r="1092" spans="1:11" x14ac:dyDescent="0.25">
      <c r="A1092" s="10"/>
      <c r="B1092" s="10"/>
      <c r="C1092" s="10"/>
      <c r="D1092" s="12"/>
      <c r="E1092" s="10"/>
      <c r="F1092" s="10"/>
      <c r="G1092" s="10"/>
      <c r="H1092" s="10"/>
      <c r="I1092" s="10"/>
      <c r="J1092" s="39"/>
      <c r="K1092" s="11"/>
    </row>
    <row r="1093" spans="1:11" x14ac:dyDescent="0.25">
      <c r="A1093" s="10"/>
      <c r="B1093" s="10"/>
      <c r="C1093" s="10"/>
      <c r="D1093" s="12"/>
      <c r="E1093" s="10"/>
      <c r="F1093" s="10"/>
      <c r="G1093" s="10"/>
      <c r="H1093" s="10"/>
      <c r="I1093" s="10"/>
      <c r="J1093" s="39"/>
      <c r="K1093" s="11"/>
    </row>
    <row r="1094" spans="1:11" x14ac:dyDescent="0.25">
      <c r="A1094" s="10"/>
      <c r="B1094" s="10"/>
      <c r="C1094" s="10"/>
      <c r="D1094" s="12"/>
      <c r="E1094" s="10"/>
      <c r="F1094" s="10"/>
      <c r="G1094" s="10"/>
      <c r="H1094" s="10"/>
      <c r="I1094" s="10"/>
      <c r="J1094" s="39"/>
      <c r="K1094" s="11"/>
    </row>
    <row r="1095" spans="1:11" x14ac:dyDescent="0.25">
      <c r="A1095" s="10"/>
      <c r="B1095" s="10"/>
      <c r="C1095" s="10"/>
      <c r="D1095" s="12"/>
      <c r="E1095" s="10"/>
      <c r="F1095" s="10"/>
      <c r="G1095" s="10"/>
      <c r="H1095" s="10"/>
      <c r="I1095" s="10"/>
      <c r="J1095" s="39"/>
      <c r="K1095" s="11"/>
    </row>
    <row r="1096" spans="1:11" x14ac:dyDescent="0.25">
      <c r="A1096" s="10"/>
      <c r="B1096" s="10"/>
      <c r="C1096" s="10"/>
      <c r="D1096" s="12"/>
      <c r="E1096" s="10"/>
      <c r="F1096" s="10"/>
      <c r="G1096" s="10"/>
      <c r="H1096" s="10"/>
      <c r="I1096" s="10"/>
      <c r="J1096" s="39"/>
      <c r="K1096" s="11"/>
    </row>
    <row r="1097" spans="1:11" x14ac:dyDescent="0.25">
      <c r="A1097" s="10"/>
      <c r="B1097" s="10"/>
      <c r="C1097" s="10"/>
      <c r="D1097" s="12"/>
      <c r="E1097" s="10"/>
      <c r="F1097" s="10"/>
      <c r="G1097" s="10"/>
      <c r="H1097" s="10"/>
      <c r="I1097" s="10"/>
      <c r="J1097" s="39"/>
      <c r="K1097" s="11"/>
    </row>
    <row r="1098" spans="1:11" x14ac:dyDescent="0.25">
      <c r="A1098" s="10"/>
      <c r="B1098" s="10"/>
      <c r="C1098" s="10"/>
      <c r="D1098" s="12"/>
      <c r="E1098" s="10"/>
      <c r="F1098" s="10"/>
      <c r="G1098" s="10"/>
      <c r="H1098" s="10"/>
      <c r="I1098" s="10"/>
      <c r="J1098" s="39"/>
      <c r="K1098" s="11"/>
    </row>
    <row r="1099" spans="1:11" x14ac:dyDescent="0.25">
      <c r="A1099" s="10"/>
      <c r="B1099" s="10"/>
      <c r="C1099" s="10"/>
      <c r="D1099" s="12"/>
      <c r="E1099" s="10"/>
      <c r="F1099" s="10"/>
      <c r="G1099" s="10"/>
      <c r="H1099" s="10"/>
      <c r="I1099" s="10"/>
      <c r="J1099" s="39"/>
      <c r="K1099" s="11"/>
    </row>
    <row r="1100" spans="1:11" x14ac:dyDescent="0.25">
      <c r="A1100" s="10"/>
      <c r="B1100" s="10"/>
      <c r="C1100" s="10"/>
      <c r="D1100" s="12"/>
      <c r="E1100" s="10"/>
      <c r="F1100" s="10"/>
      <c r="G1100" s="10"/>
      <c r="H1100" s="10"/>
      <c r="I1100" s="10"/>
      <c r="J1100" s="39"/>
      <c r="K1100" s="11"/>
    </row>
    <row r="1101" spans="1:11" x14ac:dyDescent="0.25">
      <c r="A1101" s="10"/>
      <c r="B1101" s="10"/>
      <c r="C1101" s="10"/>
      <c r="D1101" s="12"/>
      <c r="E1101" s="10"/>
      <c r="F1101" s="10"/>
      <c r="G1101" s="10"/>
      <c r="H1101" s="10"/>
      <c r="I1101" s="10"/>
      <c r="J1101" s="39"/>
      <c r="K1101" s="11"/>
    </row>
    <row r="1102" spans="1:11" x14ac:dyDescent="0.25">
      <c r="A1102" s="10"/>
      <c r="B1102" s="10"/>
      <c r="C1102" s="10"/>
      <c r="D1102" s="12"/>
      <c r="E1102" s="10"/>
      <c r="F1102" s="10"/>
      <c r="G1102" s="10"/>
      <c r="H1102" s="10"/>
      <c r="I1102" s="10"/>
      <c r="J1102" s="39"/>
      <c r="K1102" s="11"/>
    </row>
    <row r="1103" spans="1:11" x14ac:dyDescent="0.25">
      <c r="A1103" s="10"/>
      <c r="B1103" s="10"/>
      <c r="C1103" s="10"/>
      <c r="D1103" s="12"/>
      <c r="E1103" s="10"/>
      <c r="F1103" s="10"/>
      <c r="G1103" s="10"/>
      <c r="H1103" s="10"/>
      <c r="I1103" s="10"/>
      <c r="J1103" s="39"/>
      <c r="K1103" s="11"/>
    </row>
    <row r="1104" spans="1:11" x14ac:dyDescent="0.25">
      <c r="A1104" s="10"/>
      <c r="B1104" s="10"/>
      <c r="C1104" s="10"/>
      <c r="D1104" s="12"/>
      <c r="E1104" s="10"/>
      <c r="F1104" s="10"/>
      <c r="G1104" s="10"/>
      <c r="H1104" s="10"/>
      <c r="I1104" s="10"/>
      <c r="J1104" s="39"/>
      <c r="K1104" s="11"/>
    </row>
    <row r="1105" spans="1:11" x14ac:dyDescent="0.25">
      <c r="A1105" s="10"/>
      <c r="B1105" s="10"/>
      <c r="C1105" s="10"/>
      <c r="D1105" s="12"/>
      <c r="E1105" s="10"/>
      <c r="F1105" s="10"/>
      <c r="G1105" s="10"/>
      <c r="H1105" s="10"/>
      <c r="I1105" s="10"/>
      <c r="J1105" s="39"/>
      <c r="K1105" s="11"/>
    </row>
    <row r="1106" spans="1:11" x14ac:dyDescent="0.25">
      <c r="A1106" s="10"/>
      <c r="B1106" s="10"/>
      <c r="C1106" s="10"/>
      <c r="D1106" s="12"/>
      <c r="E1106" s="10"/>
      <c r="F1106" s="10"/>
      <c r="G1106" s="10"/>
      <c r="H1106" s="10"/>
      <c r="I1106" s="10"/>
      <c r="J1106" s="39"/>
      <c r="K1106" s="11"/>
    </row>
    <row r="1107" spans="1:11" x14ac:dyDescent="0.25">
      <c r="A1107" s="10"/>
      <c r="B1107" s="10"/>
      <c r="C1107" s="10"/>
      <c r="D1107" s="12"/>
      <c r="E1107" s="10"/>
      <c r="F1107" s="10"/>
      <c r="G1107" s="10"/>
      <c r="H1107" s="10"/>
      <c r="I1107" s="10"/>
      <c r="J1107" s="39"/>
      <c r="K1107" s="11"/>
    </row>
    <row r="1108" spans="1:11" x14ac:dyDescent="0.25">
      <c r="A1108" s="10"/>
      <c r="B1108" s="10"/>
      <c r="C1108" s="10"/>
      <c r="D1108" s="12"/>
      <c r="E1108" s="10"/>
      <c r="F1108" s="10"/>
      <c r="G1108" s="10"/>
      <c r="H1108" s="10"/>
      <c r="I1108" s="10"/>
      <c r="J1108" s="39"/>
      <c r="K1108" s="11"/>
    </row>
    <row r="1109" spans="1:11" x14ac:dyDescent="0.25">
      <c r="A1109" s="10"/>
      <c r="B1109" s="10"/>
      <c r="C1109" s="10"/>
      <c r="D1109" s="12"/>
      <c r="E1109" s="10"/>
      <c r="F1109" s="10"/>
      <c r="G1109" s="10"/>
      <c r="H1109" s="10"/>
      <c r="I1109" s="10"/>
      <c r="J1109" s="39"/>
      <c r="K1109" s="11"/>
    </row>
    <row r="1110" spans="1:11" x14ac:dyDescent="0.25">
      <c r="A1110" s="10"/>
      <c r="B1110" s="10"/>
      <c r="C1110" s="10"/>
      <c r="D1110" s="12"/>
      <c r="E1110" s="10"/>
      <c r="F1110" s="10"/>
      <c r="G1110" s="10"/>
      <c r="H1110" s="10"/>
      <c r="I1110" s="10"/>
      <c r="J1110" s="39"/>
      <c r="K1110" s="11"/>
    </row>
    <row r="1111" spans="1:11" x14ac:dyDescent="0.25">
      <c r="A1111" s="10"/>
      <c r="B1111" s="10"/>
      <c r="C1111" s="10"/>
      <c r="D1111" s="12"/>
      <c r="E1111" s="10"/>
      <c r="F1111" s="10"/>
      <c r="G1111" s="10"/>
      <c r="H1111" s="10"/>
      <c r="I1111" s="10"/>
      <c r="J1111" s="39"/>
      <c r="K1111" s="11"/>
    </row>
    <row r="1112" spans="1:11" x14ac:dyDescent="0.25">
      <c r="A1112" s="10"/>
      <c r="B1112" s="10"/>
      <c r="C1112" s="10"/>
      <c r="D1112" s="12"/>
      <c r="E1112" s="10"/>
      <c r="F1112" s="10"/>
      <c r="G1112" s="10"/>
      <c r="H1112" s="10"/>
      <c r="I1112" s="10"/>
      <c r="J1112" s="39"/>
      <c r="K1112" s="11"/>
    </row>
    <row r="1113" spans="1:11" x14ac:dyDescent="0.25">
      <c r="A1113" s="10"/>
      <c r="B1113" s="10"/>
      <c r="C1113" s="10"/>
      <c r="D1113" s="12"/>
      <c r="E1113" s="10"/>
      <c r="F1113" s="10"/>
      <c r="G1113" s="10"/>
      <c r="H1113" s="10"/>
      <c r="I1113" s="10"/>
      <c r="J1113" s="39"/>
      <c r="K1113" s="11"/>
    </row>
    <row r="1114" spans="1:11" x14ac:dyDescent="0.25">
      <c r="A1114" s="10"/>
      <c r="B1114" s="10"/>
      <c r="C1114" s="10"/>
      <c r="D1114" s="12"/>
      <c r="E1114" s="10"/>
      <c r="F1114" s="10"/>
      <c r="G1114" s="10"/>
      <c r="H1114" s="10"/>
      <c r="I1114" s="10"/>
      <c r="J1114" s="39"/>
      <c r="K1114" s="11"/>
    </row>
    <row r="1115" spans="1:11" x14ac:dyDescent="0.25">
      <c r="A1115" s="10"/>
      <c r="B1115" s="10"/>
      <c r="C1115" s="10"/>
      <c r="D1115" s="12"/>
      <c r="E1115" s="10"/>
      <c r="F1115" s="10"/>
      <c r="G1115" s="10"/>
      <c r="H1115" s="10"/>
      <c r="I1115" s="10"/>
      <c r="J1115" s="39"/>
      <c r="K1115" s="11"/>
    </row>
    <row r="1116" spans="1:11" x14ac:dyDescent="0.25">
      <c r="A1116" s="10"/>
      <c r="B1116" s="10"/>
      <c r="C1116" s="10"/>
      <c r="D1116" s="12"/>
      <c r="E1116" s="10"/>
      <c r="F1116" s="10"/>
      <c r="G1116" s="10"/>
      <c r="H1116" s="10"/>
      <c r="I1116" s="10"/>
      <c r="J1116" s="39"/>
      <c r="K1116" s="11"/>
    </row>
    <row r="1117" spans="1:11" x14ac:dyDescent="0.25">
      <c r="A1117" s="10"/>
      <c r="B1117" s="10"/>
      <c r="C1117" s="10"/>
      <c r="D1117" s="12"/>
      <c r="E1117" s="10"/>
      <c r="F1117" s="10"/>
      <c r="G1117" s="10"/>
      <c r="H1117" s="10"/>
      <c r="I1117" s="10"/>
      <c r="J1117" s="39"/>
      <c r="K1117" s="11"/>
    </row>
    <row r="1118" spans="1:11" x14ac:dyDescent="0.25">
      <c r="A1118" s="10"/>
      <c r="B1118" s="10"/>
      <c r="C1118" s="10"/>
      <c r="D1118" s="12"/>
      <c r="E1118" s="10"/>
      <c r="F1118" s="10"/>
      <c r="G1118" s="10"/>
      <c r="H1118" s="10"/>
      <c r="I1118" s="10"/>
      <c r="J1118" s="39"/>
      <c r="K1118" s="11"/>
    </row>
    <row r="1119" spans="1:11" x14ac:dyDescent="0.25">
      <c r="A1119" s="10"/>
      <c r="B1119" s="10"/>
      <c r="C1119" s="10"/>
      <c r="D1119" s="12"/>
      <c r="E1119" s="10"/>
      <c r="F1119" s="10"/>
      <c r="G1119" s="10"/>
      <c r="H1119" s="10"/>
      <c r="I1119" s="10"/>
      <c r="J1119" s="39"/>
      <c r="K1119" s="11"/>
    </row>
    <row r="1120" spans="1:11" x14ac:dyDescent="0.25">
      <c r="A1120" s="10"/>
      <c r="B1120" s="10"/>
      <c r="C1120" s="10"/>
      <c r="D1120" s="12"/>
      <c r="E1120" s="10"/>
      <c r="F1120" s="10"/>
      <c r="G1120" s="10"/>
      <c r="H1120" s="10"/>
      <c r="I1120" s="10"/>
      <c r="J1120" s="39"/>
      <c r="K1120" s="11"/>
    </row>
    <row r="1121" spans="1:11" x14ac:dyDescent="0.25">
      <c r="A1121" s="10"/>
      <c r="B1121" s="10"/>
      <c r="C1121" s="10"/>
      <c r="D1121" s="12"/>
      <c r="E1121" s="10"/>
      <c r="F1121" s="10"/>
      <c r="G1121" s="10"/>
      <c r="H1121" s="10"/>
      <c r="I1121" s="10"/>
      <c r="J1121" s="39"/>
      <c r="K1121" s="11"/>
    </row>
    <row r="1122" spans="1:11" x14ac:dyDescent="0.25">
      <c r="A1122" s="10"/>
      <c r="B1122" s="10"/>
      <c r="C1122" s="10"/>
      <c r="D1122" s="12"/>
      <c r="E1122" s="10"/>
      <c r="F1122" s="10"/>
      <c r="G1122" s="10"/>
      <c r="H1122" s="10"/>
      <c r="I1122" s="10"/>
      <c r="J1122" s="39"/>
      <c r="K1122" s="11"/>
    </row>
    <row r="1123" spans="1:11" x14ac:dyDescent="0.25">
      <c r="A1123" s="10"/>
      <c r="B1123" s="10"/>
      <c r="C1123" s="10"/>
      <c r="D1123" s="12"/>
      <c r="E1123" s="10"/>
      <c r="F1123" s="10"/>
      <c r="G1123" s="10"/>
      <c r="H1123" s="10"/>
      <c r="I1123" s="10"/>
      <c r="J1123" s="39"/>
      <c r="K1123" s="11"/>
    </row>
    <row r="1124" spans="1:11" x14ac:dyDescent="0.25">
      <c r="A1124" s="10"/>
      <c r="B1124" s="10"/>
      <c r="C1124" s="10"/>
      <c r="D1124" s="12"/>
      <c r="E1124" s="10"/>
      <c r="F1124" s="10"/>
      <c r="G1124" s="10"/>
      <c r="H1124" s="10"/>
      <c r="I1124" s="10"/>
      <c r="J1124" s="39"/>
      <c r="K1124" s="11"/>
    </row>
    <row r="1125" spans="1:11" x14ac:dyDescent="0.25">
      <c r="A1125" s="10"/>
      <c r="B1125" s="10"/>
      <c r="C1125" s="10"/>
      <c r="D1125" s="12"/>
      <c r="E1125" s="10"/>
      <c r="F1125" s="10"/>
      <c r="G1125" s="10"/>
      <c r="H1125" s="10"/>
      <c r="I1125" s="10"/>
      <c r="J1125" s="39"/>
      <c r="K1125" s="11"/>
    </row>
    <row r="1126" spans="1:11" x14ac:dyDescent="0.25">
      <c r="A1126" s="10"/>
      <c r="B1126" s="10"/>
      <c r="C1126" s="10"/>
      <c r="D1126" s="12"/>
      <c r="E1126" s="10"/>
      <c r="F1126" s="10"/>
      <c r="G1126" s="10"/>
      <c r="H1126" s="10"/>
      <c r="I1126" s="10"/>
      <c r="J1126" s="39"/>
      <c r="K1126" s="11"/>
    </row>
    <row r="1127" spans="1:11" x14ac:dyDescent="0.25">
      <c r="A1127" s="10"/>
      <c r="B1127" s="10"/>
      <c r="C1127" s="10"/>
      <c r="D1127" s="12"/>
      <c r="E1127" s="10"/>
      <c r="F1127" s="10"/>
      <c r="G1127" s="10"/>
      <c r="H1127" s="10"/>
      <c r="I1127" s="10"/>
      <c r="J1127" s="39"/>
      <c r="K1127" s="11"/>
    </row>
    <row r="1128" spans="1:11" x14ac:dyDescent="0.25">
      <c r="A1128" s="10"/>
      <c r="B1128" s="10"/>
      <c r="C1128" s="10"/>
      <c r="D1128" s="12"/>
      <c r="E1128" s="10"/>
      <c r="F1128" s="10"/>
      <c r="G1128" s="10"/>
      <c r="H1128" s="10"/>
      <c r="I1128" s="10"/>
      <c r="J1128" s="39"/>
      <c r="K1128" s="11"/>
    </row>
    <row r="1129" spans="1:11" x14ac:dyDescent="0.25">
      <c r="A1129" s="10"/>
      <c r="B1129" s="10"/>
      <c r="C1129" s="10"/>
      <c r="D1129" s="12"/>
      <c r="E1129" s="10"/>
      <c r="F1129" s="10"/>
      <c r="G1129" s="10"/>
      <c r="H1129" s="10"/>
      <c r="I1129" s="10"/>
      <c r="J1129" s="39"/>
      <c r="K1129" s="11"/>
    </row>
    <row r="1130" spans="1:11" x14ac:dyDescent="0.25">
      <c r="A1130" s="10"/>
      <c r="B1130" s="10"/>
      <c r="C1130" s="10"/>
      <c r="D1130" s="12"/>
      <c r="E1130" s="10"/>
      <c r="F1130" s="10"/>
      <c r="G1130" s="10"/>
      <c r="H1130" s="10"/>
      <c r="I1130" s="10"/>
      <c r="J1130" s="39"/>
      <c r="K1130" s="11"/>
    </row>
    <row r="1131" spans="1:11" x14ac:dyDescent="0.25">
      <c r="A1131" s="10"/>
      <c r="B1131" s="10"/>
      <c r="C1131" s="10"/>
      <c r="D1131" s="12"/>
      <c r="E1131" s="10"/>
      <c r="F1131" s="10"/>
      <c r="G1131" s="10"/>
      <c r="H1131" s="10"/>
      <c r="I1131" s="10"/>
      <c r="J1131" s="39"/>
      <c r="K1131" s="11"/>
    </row>
    <row r="1132" spans="1:11" x14ac:dyDescent="0.25">
      <c r="A1132" s="10"/>
      <c r="B1132" s="10"/>
      <c r="C1132" s="10"/>
      <c r="D1132" s="12"/>
      <c r="E1132" s="10"/>
      <c r="F1132" s="10"/>
      <c r="G1132" s="10"/>
      <c r="H1132" s="10"/>
      <c r="I1132" s="10"/>
      <c r="J1132" s="39"/>
      <c r="K1132" s="11"/>
    </row>
    <row r="1133" spans="1:11" x14ac:dyDescent="0.25">
      <c r="A1133" s="10"/>
      <c r="B1133" s="10"/>
      <c r="C1133" s="10"/>
      <c r="D1133" s="12"/>
      <c r="E1133" s="10"/>
      <c r="F1133" s="10"/>
      <c r="G1133" s="10"/>
      <c r="H1133" s="10"/>
      <c r="I1133" s="10"/>
      <c r="J1133" s="39"/>
      <c r="K1133" s="11"/>
    </row>
    <row r="1134" spans="1:11" x14ac:dyDescent="0.25">
      <c r="A1134" s="10"/>
      <c r="B1134" s="10"/>
      <c r="C1134" s="10"/>
      <c r="D1134" s="12"/>
      <c r="E1134" s="10"/>
      <c r="F1134" s="10"/>
      <c r="G1134" s="10"/>
      <c r="H1134" s="10"/>
      <c r="I1134" s="10"/>
      <c r="J1134" s="39"/>
      <c r="K1134" s="11"/>
    </row>
    <row r="1135" spans="1:11" x14ac:dyDescent="0.25">
      <c r="A1135" s="10"/>
      <c r="B1135" s="10"/>
      <c r="C1135" s="10"/>
      <c r="D1135" s="12"/>
      <c r="E1135" s="10"/>
      <c r="F1135" s="10"/>
      <c r="G1135" s="10"/>
      <c r="H1135" s="10"/>
      <c r="I1135" s="10"/>
      <c r="J1135" s="39"/>
      <c r="K1135" s="11"/>
    </row>
    <row r="1136" spans="1:11" x14ac:dyDescent="0.25">
      <c r="A1136" s="10"/>
      <c r="B1136" s="10"/>
      <c r="C1136" s="10"/>
      <c r="D1136" s="12"/>
      <c r="E1136" s="10"/>
      <c r="F1136" s="10"/>
      <c r="G1136" s="10"/>
      <c r="H1136" s="10"/>
      <c r="I1136" s="10"/>
      <c r="J1136" s="39"/>
      <c r="K1136" s="11"/>
    </row>
    <row r="1137" spans="1:11" x14ac:dyDescent="0.25">
      <c r="A1137" s="10"/>
      <c r="B1137" s="10"/>
      <c r="C1137" s="10"/>
      <c r="D1137" s="12"/>
      <c r="E1137" s="10"/>
      <c r="F1137" s="10"/>
      <c r="G1137" s="10"/>
      <c r="H1137" s="10"/>
      <c r="I1137" s="10"/>
      <c r="J1137" s="39"/>
      <c r="K1137" s="11"/>
    </row>
    <row r="1138" spans="1:11" x14ac:dyDescent="0.25">
      <c r="A1138" s="10"/>
      <c r="B1138" s="10"/>
      <c r="C1138" s="10"/>
      <c r="D1138" s="12"/>
      <c r="E1138" s="10"/>
      <c r="F1138" s="10"/>
      <c r="G1138" s="10"/>
      <c r="H1138" s="10"/>
      <c r="I1138" s="10"/>
      <c r="J1138" s="39"/>
      <c r="K1138" s="11"/>
    </row>
    <row r="1139" spans="1:11" x14ac:dyDescent="0.25">
      <c r="A1139" s="10"/>
      <c r="B1139" s="10"/>
      <c r="C1139" s="10"/>
      <c r="D1139" s="12"/>
      <c r="E1139" s="10"/>
      <c r="F1139" s="10"/>
      <c r="G1139" s="10"/>
      <c r="H1139" s="10"/>
      <c r="I1139" s="10"/>
      <c r="J1139" s="39"/>
      <c r="K1139" s="11"/>
    </row>
    <row r="1140" spans="1:11" x14ac:dyDescent="0.25">
      <c r="A1140" s="10"/>
      <c r="B1140" s="10"/>
      <c r="C1140" s="10"/>
      <c r="D1140" s="12"/>
      <c r="E1140" s="10"/>
      <c r="F1140" s="10"/>
      <c r="G1140" s="10"/>
      <c r="H1140" s="10"/>
      <c r="I1140" s="10"/>
      <c r="J1140" s="39"/>
      <c r="K1140" s="11"/>
    </row>
    <row r="1141" spans="1:11" x14ac:dyDescent="0.25">
      <c r="A1141" s="10"/>
      <c r="B1141" s="10"/>
      <c r="C1141" s="10"/>
      <c r="D1141" s="12"/>
      <c r="E1141" s="10"/>
      <c r="F1141" s="10"/>
      <c r="G1141" s="10"/>
      <c r="H1141" s="10"/>
      <c r="I1141" s="10"/>
      <c r="J1141" s="39"/>
      <c r="K1141" s="11"/>
    </row>
    <row r="1142" spans="1:11" x14ac:dyDescent="0.25">
      <c r="A1142" s="10"/>
      <c r="B1142" s="10"/>
      <c r="C1142" s="10"/>
      <c r="D1142" s="12"/>
      <c r="E1142" s="10"/>
      <c r="F1142" s="10"/>
      <c r="G1142" s="10"/>
      <c r="H1142" s="10"/>
      <c r="I1142" s="10"/>
      <c r="J1142" s="39"/>
      <c r="K1142" s="11"/>
    </row>
    <row r="1143" spans="1:11" x14ac:dyDescent="0.25">
      <c r="A1143" s="10"/>
      <c r="B1143" s="10"/>
      <c r="C1143" s="10"/>
      <c r="D1143" s="12"/>
      <c r="E1143" s="10"/>
      <c r="F1143" s="10"/>
      <c r="G1143" s="10"/>
      <c r="H1143" s="10"/>
      <c r="I1143" s="10"/>
      <c r="J1143" s="39"/>
      <c r="K1143" s="11"/>
    </row>
    <row r="1144" spans="1:11" x14ac:dyDescent="0.25">
      <c r="A1144" s="10"/>
      <c r="B1144" s="10"/>
      <c r="C1144" s="10"/>
      <c r="D1144" s="12"/>
      <c r="E1144" s="10"/>
      <c r="F1144" s="10"/>
      <c r="G1144" s="10"/>
      <c r="H1144" s="10"/>
      <c r="I1144" s="10"/>
      <c r="J1144" s="39"/>
      <c r="K1144" s="11"/>
    </row>
    <row r="1145" spans="1:11" x14ac:dyDescent="0.25">
      <c r="A1145" s="10"/>
      <c r="B1145" s="10"/>
      <c r="C1145" s="10"/>
      <c r="D1145" s="12"/>
      <c r="E1145" s="10"/>
      <c r="F1145" s="10"/>
      <c r="G1145" s="10"/>
      <c r="H1145" s="10"/>
      <c r="I1145" s="10"/>
      <c r="J1145" s="39"/>
      <c r="K1145" s="11"/>
    </row>
    <row r="1146" spans="1:11" x14ac:dyDescent="0.25">
      <c r="A1146" s="10"/>
      <c r="B1146" s="10"/>
      <c r="C1146" s="10"/>
      <c r="D1146" s="12"/>
      <c r="E1146" s="10"/>
      <c r="F1146" s="10"/>
      <c r="G1146" s="10"/>
      <c r="H1146" s="10"/>
      <c r="I1146" s="10"/>
      <c r="J1146" s="39"/>
      <c r="K1146" s="11"/>
    </row>
    <row r="1147" spans="1:11" x14ac:dyDescent="0.25">
      <c r="A1147" s="10"/>
      <c r="B1147" s="10"/>
      <c r="C1147" s="10"/>
      <c r="D1147" s="12"/>
      <c r="E1147" s="10"/>
      <c r="F1147" s="10"/>
      <c r="G1147" s="10"/>
      <c r="H1147" s="10"/>
      <c r="I1147" s="10"/>
      <c r="J1147" s="39"/>
      <c r="K1147" s="11"/>
    </row>
    <row r="1148" spans="1:11" x14ac:dyDescent="0.25">
      <c r="A1148" s="10"/>
      <c r="B1148" s="10"/>
      <c r="C1148" s="10"/>
      <c r="D1148" s="12"/>
      <c r="E1148" s="10"/>
      <c r="F1148" s="10"/>
      <c r="G1148" s="10"/>
      <c r="H1148" s="10"/>
      <c r="I1148" s="10"/>
      <c r="J1148" s="39"/>
      <c r="K1148" s="11"/>
    </row>
    <row r="1149" spans="1:11" x14ac:dyDescent="0.25">
      <c r="A1149" s="10"/>
      <c r="B1149" s="10"/>
      <c r="C1149" s="10"/>
      <c r="D1149" s="12"/>
      <c r="E1149" s="10"/>
      <c r="F1149" s="10"/>
      <c r="G1149" s="10"/>
      <c r="H1149" s="10"/>
      <c r="I1149" s="10"/>
      <c r="J1149" s="39"/>
      <c r="K1149" s="11"/>
    </row>
    <row r="1150" spans="1:11" x14ac:dyDescent="0.25">
      <c r="A1150" s="10"/>
      <c r="B1150" s="10"/>
      <c r="C1150" s="10"/>
      <c r="D1150" s="12"/>
      <c r="E1150" s="10"/>
      <c r="F1150" s="10"/>
      <c r="G1150" s="10"/>
      <c r="H1150" s="10"/>
      <c r="I1150" s="10"/>
      <c r="J1150" s="39"/>
      <c r="K1150" s="11"/>
    </row>
    <row r="1151" spans="1:11" x14ac:dyDescent="0.25">
      <c r="A1151" s="10"/>
      <c r="B1151" s="10"/>
      <c r="C1151" s="10"/>
      <c r="D1151" s="12"/>
      <c r="E1151" s="10"/>
      <c r="F1151" s="10"/>
      <c r="G1151" s="10"/>
      <c r="H1151" s="10"/>
      <c r="I1151" s="10"/>
      <c r="J1151" s="39"/>
      <c r="K1151" s="11"/>
    </row>
    <row r="1152" spans="1:11" x14ac:dyDescent="0.25">
      <c r="A1152" s="10"/>
      <c r="B1152" s="10"/>
      <c r="C1152" s="10"/>
      <c r="D1152" s="12"/>
      <c r="E1152" s="10"/>
      <c r="F1152" s="10"/>
      <c r="G1152" s="10"/>
      <c r="H1152" s="10"/>
      <c r="I1152" s="10"/>
      <c r="J1152" s="39"/>
      <c r="K1152" s="11"/>
    </row>
    <row r="1153" spans="1:11" x14ac:dyDescent="0.25">
      <c r="A1153" s="10"/>
      <c r="B1153" s="10"/>
      <c r="C1153" s="10"/>
      <c r="D1153" s="12"/>
      <c r="E1153" s="10"/>
      <c r="F1153" s="10"/>
      <c r="G1153" s="10"/>
      <c r="H1153" s="10"/>
      <c r="I1153" s="10"/>
      <c r="J1153" s="39"/>
      <c r="K1153" s="11"/>
    </row>
    <row r="1154" spans="1:11" x14ac:dyDescent="0.25">
      <c r="A1154" s="10"/>
      <c r="B1154" s="10"/>
      <c r="C1154" s="10"/>
      <c r="D1154" s="12"/>
      <c r="E1154" s="10"/>
      <c r="F1154" s="10"/>
      <c r="G1154" s="10"/>
      <c r="H1154" s="10"/>
      <c r="I1154" s="10"/>
      <c r="J1154" s="39"/>
      <c r="K1154" s="11"/>
    </row>
    <row r="1155" spans="1:11" x14ac:dyDescent="0.25">
      <c r="A1155" s="10"/>
      <c r="B1155" s="10"/>
      <c r="C1155" s="10"/>
      <c r="D1155" s="12"/>
      <c r="E1155" s="10"/>
      <c r="F1155" s="10"/>
      <c r="G1155" s="10"/>
      <c r="H1155" s="10"/>
      <c r="I1155" s="10"/>
      <c r="J1155" s="39"/>
      <c r="K1155" s="11"/>
    </row>
    <row r="1156" spans="1:11" x14ac:dyDescent="0.25">
      <c r="A1156" s="10"/>
      <c r="B1156" s="10"/>
      <c r="C1156" s="10"/>
      <c r="D1156" s="12"/>
      <c r="E1156" s="10"/>
      <c r="F1156" s="10"/>
      <c r="G1156" s="10"/>
      <c r="H1156" s="10"/>
      <c r="I1156" s="10"/>
      <c r="J1156" s="39"/>
      <c r="K1156" s="11"/>
    </row>
    <row r="1157" spans="1:11" x14ac:dyDescent="0.25">
      <c r="A1157" s="10"/>
      <c r="B1157" s="10"/>
      <c r="C1157" s="10"/>
      <c r="D1157" s="12"/>
      <c r="E1157" s="10"/>
      <c r="F1157" s="10"/>
      <c r="G1157" s="10"/>
      <c r="H1157" s="10"/>
      <c r="I1157" s="10"/>
      <c r="J1157" s="39"/>
      <c r="K1157" s="11"/>
    </row>
    <row r="1158" spans="1:11" x14ac:dyDescent="0.25">
      <c r="A1158" s="10"/>
      <c r="B1158" s="10"/>
      <c r="C1158" s="10"/>
      <c r="D1158" s="12"/>
      <c r="E1158" s="10"/>
      <c r="F1158" s="10"/>
      <c r="G1158" s="10"/>
      <c r="H1158" s="10"/>
      <c r="I1158" s="10"/>
      <c r="J1158" s="39"/>
      <c r="K1158" s="11"/>
    </row>
    <row r="1159" spans="1:11" x14ac:dyDescent="0.25">
      <c r="A1159" s="10"/>
      <c r="B1159" s="10"/>
      <c r="C1159" s="10"/>
      <c r="D1159" s="12"/>
      <c r="E1159" s="10"/>
      <c r="F1159" s="10"/>
      <c r="G1159" s="10"/>
      <c r="H1159" s="10"/>
      <c r="I1159" s="10"/>
      <c r="J1159" s="39"/>
      <c r="K1159" s="11"/>
    </row>
    <row r="1160" spans="1:11" x14ac:dyDescent="0.25">
      <c r="A1160" s="10"/>
      <c r="B1160" s="10"/>
      <c r="C1160" s="10"/>
      <c r="D1160" s="12"/>
      <c r="E1160" s="10"/>
      <c r="F1160" s="10"/>
      <c r="G1160" s="10"/>
      <c r="H1160" s="10"/>
      <c r="I1160" s="10"/>
      <c r="J1160" s="39"/>
      <c r="K1160" s="11"/>
    </row>
    <row r="1161" spans="1:11" x14ac:dyDescent="0.25">
      <c r="A1161" s="10"/>
      <c r="B1161" s="10"/>
      <c r="C1161" s="10"/>
      <c r="D1161" s="12"/>
      <c r="E1161" s="10"/>
      <c r="F1161" s="10"/>
      <c r="G1161" s="10"/>
      <c r="H1161" s="10"/>
      <c r="I1161" s="10"/>
      <c r="J1161" s="39"/>
      <c r="K1161" s="11"/>
    </row>
    <row r="1162" spans="1:11" x14ac:dyDescent="0.25">
      <c r="A1162" s="10"/>
      <c r="B1162" s="10"/>
      <c r="C1162" s="10"/>
      <c r="D1162" s="12"/>
      <c r="E1162" s="10"/>
      <c r="F1162" s="10"/>
      <c r="G1162" s="10"/>
      <c r="H1162" s="10"/>
      <c r="I1162" s="10"/>
      <c r="J1162" s="39"/>
      <c r="K1162" s="11"/>
    </row>
    <row r="1163" spans="1:11" x14ac:dyDescent="0.25">
      <c r="A1163" s="10"/>
      <c r="B1163" s="10"/>
      <c r="C1163" s="10"/>
      <c r="D1163" s="12"/>
      <c r="E1163" s="10"/>
      <c r="F1163" s="10"/>
      <c r="G1163" s="10"/>
      <c r="H1163" s="10"/>
      <c r="I1163" s="10"/>
      <c r="J1163" s="39"/>
      <c r="K1163" s="11"/>
    </row>
    <row r="1164" spans="1:11" x14ac:dyDescent="0.25">
      <c r="A1164" s="10"/>
      <c r="B1164" s="10"/>
      <c r="C1164" s="10"/>
      <c r="D1164" s="12"/>
      <c r="E1164" s="10"/>
      <c r="F1164" s="10"/>
      <c r="G1164" s="10"/>
      <c r="H1164" s="10"/>
      <c r="I1164" s="10"/>
      <c r="J1164" s="39"/>
      <c r="K1164" s="11"/>
    </row>
    <row r="1165" spans="1:11" x14ac:dyDescent="0.25">
      <c r="A1165" s="10"/>
      <c r="B1165" s="10"/>
      <c r="C1165" s="10"/>
      <c r="D1165" s="12"/>
      <c r="E1165" s="10"/>
      <c r="F1165" s="10"/>
      <c r="G1165" s="10"/>
      <c r="H1165" s="10"/>
      <c r="I1165" s="10"/>
      <c r="J1165" s="39"/>
      <c r="K1165" s="11"/>
    </row>
    <row r="1166" spans="1:11" x14ac:dyDescent="0.25">
      <c r="A1166" s="10"/>
      <c r="B1166" s="10"/>
      <c r="C1166" s="10"/>
      <c r="D1166" s="12"/>
      <c r="E1166" s="10"/>
      <c r="F1166" s="10"/>
      <c r="G1166" s="10"/>
      <c r="H1166" s="10"/>
      <c r="I1166" s="10"/>
      <c r="J1166" s="39"/>
      <c r="K1166" s="11"/>
    </row>
    <row r="1167" spans="1:11" x14ac:dyDescent="0.25">
      <c r="A1167" s="10"/>
      <c r="B1167" s="10"/>
      <c r="C1167" s="10"/>
      <c r="D1167" s="12"/>
      <c r="E1167" s="10"/>
      <c r="F1167" s="10"/>
      <c r="G1167" s="10"/>
      <c r="H1167" s="10"/>
      <c r="I1167" s="10"/>
      <c r="J1167" s="39"/>
      <c r="K1167" s="11"/>
    </row>
    <row r="1168" spans="1:11" x14ac:dyDescent="0.25">
      <c r="A1168" s="10"/>
      <c r="B1168" s="10"/>
      <c r="C1168" s="10"/>
      <c r="D1168" s="12"/>
      <c r="E1168" s="10"/>
      <c r="F1168" s="10"/>
      <c r="G1168" s="10"/>
      <c r="H1168" s="10"/>
      <c r="I1168" s="10"/>
      <c r="J1168" s="39"/>
      <c r="K1168" s="11"/>
    </row>
    <row r="1169" spans="1:11" x14ac:dyDescent="0.25">
      <c r="A1169" s="10"/>
      <c r="B1169" s="10"/>
      <c r="C1169" s="10"/>
      <c r="D1169" s="12"/>
      <c r="E1169" s="10"/>
      <c r="F1169" s="10"/>
      <c r="G1169" s="10"/>
      <c r="H1169" s="10"/>
      <c r="I1169" s="10"/>
      <c r="J1169" s="39"/>
      <c r="K1169" s="11"/>
    </row>
    <row r="1170" spans="1:11" x14ac:dyDescent="0.25">
      <c r="A1170" s="10"/>
      <c r="B1170" s="10"/>
      <c r="C1170" s="10"/>
      <c r="D1170" s="12"/>
      <c r="E1170" s="10"/>
      <c r="F1170" s="10"/>
      <c r="G1170" s="10"/>
      <c r="H1170" s="10"/>
      <c r="I1170" s="10"/>
      <c r="J1170" s="39"/>
      <c r="K1170" s="11"/>
    </row>
    <row r="1171" spans="1:11" x14ac:dyDescent="0.25">
      <c r="A1171" s="10"/>
      <c r="B1171" s="10"/>
      <c r="C1171" s="10"/>
      <c r="D1171" s="12"/>
      <c r="E1171" s="10"/>
      <c r="F1171" s="10"/>
      <c r="G1171" s="10"/>
      <c r="H1171" s="10"/>
      <c r="I1171" s="10"/>
      <c r="J1171" s="39"/>
      <c r="K1171" s="11"/>
    </row>
    <row r="1172" spans="1:11" x14ac:dyDescent="0.25">
      <c r="A1172" s="10"/>
      <c r="B1172" s="10"/>
      <c r="C1172" s="10"/>
      <c r="D1172" s="12"/>
      <c r="E1172" s="10"/>
      <c r="F1172" s="10"/>
      <c r="G1172" s="10"/>
      <c r="H1172" s="10"/>
      <c r="I1172" s="10"/>
      <c r="J1172" s="39"/>
      <c r="K1172" s="11"/>
    </row>
    <row r="1173" spans="1:11" x14ac:dyDescent="0.25">
      <c r="A1173" s="10"/>
      <c r="B1173" s="10"/>
      <c r="C1173" s="10"/>
      <c r="D1173" s="12"/>
      <c r="E1173" s="10"/>
      <c r="F1173" s="10"/>
      <c r="G1173" s="10"/>
      <c r="H1173" s="10"/>
      <c r="I1173" s="10"/>
      <c r="J1173" s="39"/>
      <c r="K1173" s="11"/>
    </row>
    <row r="1174" spans="1:11" x14ac:dyDescent="0.25">
      <c r="A1174" s="10"/>
      <c r="B1174" s="10"/>
      <c r="C1174" s="10"/>
      <c r="D1174" s="12"/>
      <c r="E1174" s="10"/>
      <c r="F1174" s="10"/>
      <c r="G1174" s="10"/>
      <c r="H1174" s="10"/>
      <c r="I1174" s="10"/>
      <c r="J1174" s="39"/>
      <c r="K1174" s="11"/>
    </row>
    <row r="1175" spans="1:11" x14ac:dyDescent="0.25">
      <c r="A1175" s="10"/>
      <c r="B1175" s="10"/>
      <c r="C1175" s="10"/>
      <c r="D1175" s="12"/>
      <c r="E1175" s="10"/>
      <c r="F1175" s="10"/>
      <c r="G1175" s="10"/>
      <c r="H1175" s="10"/>
      <c r="I1175" s="10"/>
      <c r="J1175" s="39"/>
      <c r="K1175" s="11"/>
    </row>
    <row r="1176" spans="1:11" x14ac:dyDescent="0.25">
      <c r="A1176" s="10"/>
      <c r="B1176" s="10"/>
      <c r="C1176" s="10"/>
      <c r="D1176" s="12"/>
      <c r="E1176" s="10"/>
      <c r="F1176" s="10"/>
      <c r="G1176" s="10"/>
      <c r="H1176" s="10"/>
      <c r="I1176" s="10"/>
      <c r="J1176" s="39"/>
      <c r="K1176" s="11"/>
    </row>
    <row r="1177" spans="1:11" x14ac:dyDescent="0.25">
      <c r="A1177" s="10"/>
      <c r="B1177" s="10"/>
      <c r="C1177" s="10"/>
      <c r="D1177" s="12"/>
      <c r="E1177" s="10"/>
      <c r="F1177" s="10"/>
      <c r="G1177" s="10"/>
      <c r="H1177" s="10"/>
      <c r="I1177" s="10"/>
      <c r="J1177" s="39"/>
      <c r="K1177" s="11"/>
    </row>
    <row r="1178" spans="1:11" x14ac:dyDescent="0.25">
      <c r="A1178" s="10"/>
      <c r="B1178" s="10"/>
      <c r="C1178" s="10"/>
      <c r="D1178" s="12"/>
      <c r="E1178" s="10"/>
      <c r="F1178" s="10"/>
      <c r="G1178" s="10"/>
      <c r="H1178" s="10"/>
      <c r="I1178" s="10"/>
      <c r="J1178" s="39"/>
      <c r="K1178" s="11"/>
    </row>
    <row r="1179" spans="1:11" x14ac:dyDescent="0.25">
      <c r="A1179" s="10"/>
      <c r="B1179" s="10"/>
      <c r="C1179" s="10"/>
      <c r="D1179" s="12"/>
      <c r="E1179" s="10"/>
      <c r="F1179" s="10"/>
      <c r="G1179" s="10"/>
      <c r="H1179" s="10"/>
      <c r="I1179" s="10"/>
      <c r="J1179" s="39"/>
      <c r="K1179" s="11"/>
    </row>
    <row r="1180" spans="1:11" x14ac:dyDescent="0.25">
      <c r="A1180" s="10"/>
      <c r="B1180" s="10"/>
      <c r="C1180" s="10"/>
      <c r="D1180" s="12"/>
      <c r="E1180" s="10"/>
      <c r="F1180" s="10"/>
      <c r="G1180" s="10"/>
      <c r="H1180" s="10"/>
      <c r="I1180" s="10"/>
      <c r="J1180" s="39"/>
      <c r="K1180" s="11"/>
    </row>
    <row r="1181" spans="1:11" x14ac:dyDescent="0.25">
      <c r="A1181" s="10"/>
      <c r="B1181" s="10"/>
      <c r="C1181" s="10"/>
      <c r="D1181" s="12"/>
      <c r="E1181" s="10"/>
      <c r="F1181" s="10"/>
      <c r="G1181" s="10"/>
      <c r="H1181" s="10"/>
      <c r="I1181" s="10"/>
      <c r="J1181" s="39"/>
      <c r="K1181" s="11"/>
    </row>
    <row r="1182" spans="1:11" x14ac:dyDescent="0.25">
      <c r="A1182" s="10"/>
      <c r="B1182" s="10"/>
      <c r="C1182" s="10"/>
      <c r="D1182" s="12"/>
      <c r="E1182" s="10"/>
      <c r="F1182" s="10"/>
      <c r="G1182" s="10"/>
      <c r="H1182" s="10"/>
      <c r="I1182" s="10"/>
      <c r="J1182" s="39"/>
      <c r="K1182" s="11"/>
    </row>
    <row r="1183" spans="1:11" x14ac:dyDescent="0.25">
      <c r="A1183" s="10"/>
      <c r="B1183" s="10"/>
      <c r="C1183" s="10"/>
      <c r="D1183" s="12"/>
      <c r="E1183" s="10"/>
      <c r="F1183" s="10"/>
      <c r="G1183" s="10"/>
      <c r="H1183" s="10"/>
      <c r="I1183" s="10"/>
      <c r="J1183" s="39"/>
      <c r="K1183" s="11"/>
    </row>
    <row r="1184" spans="1:11" x14ac:dyDescent="0.25">
      <c r="A1184" s="10"/>
      <c r="B1184" s="10"/>
      <c r="C1184" s="10"/>
      <c r="D1184" s="12"/>
      <c r="E1184" s="10"/>
      <c r="F1184" s="10"/>
      <c r="G1184" s="10"/>
      <c r="H1184" s="10"/>
      <c r="I1184" s="10"/>
      <c r="J1184" s="39"/>
      <c r="K1184" s="11"/>
    </row>
    <row r="1185" spans="1:11" x14ac:dyDescent="0.25">
      <c r="A1185" s="10"/>
      <c r="B1185" s="10"/>
      <c r="C1185" s="10"/>
      <c r="D1185" s="12"/>
      <c r="E1185" s="10"/>
      <c r="F1185" s="10"/>
      <c r="G1185" s="10"/>
      <c r="H1185" s="10"/>
      <c r="I1185" s="10"/>
      <c r="J1185" s="39"/>
      <c r="K1185" s="11"/>
    </row>
    <row r="1186" spans="1:11" x14ac:dyDescent="0.25">
      <c r="A1186" s="10"/>
      <c r="B1186" s="10"/>
      <c r="C1186" s="10"/>
      <c r="D1186" s="12"/>
      <c r="E1186" s="10"/>
      <c r="F1186" s="10"/>
      <c r="G1186" s="10"/>
      <c r="H1186" s="10"/>
      <c r="I1186" s="10"/>
      <c r="J1186" s="39"/>
      <c r="K1186" s="11"/>
    </row>
    <row r="1187" spans="1:11" x14ac:dyDescent="0.25">
      <c r="A1187" s="10"/>
      <c r="B1187" s="10"/>
      <c r="C1187" s="10"/>
      <c r="D1187" s="12"/>
      <c r="E1187" s="10"/>
      <c r="F1187" s="10"/>
      <c r="G1187" s="10"/>
      <c r="H1187" s="10"/>
      <c r="I1187" s="10"/>
      <c r="J1187" s="39"/>
      <c r="K1187" s="11"/>
    </row>
    <row r="1188" spans="1:11" x14ac:dyDescent="0.25">
      <c r="A1188" s="10"/>
      <c r="B1188" s="10"/>
      <c r="C1188" s="10"/>
      <c r="D1188" s="12"/>
      <c r="E1188" s="10"/>
      <c r="F1188" s="10"/>
      <c r="G1188" s="10"/>
      <c r="H1188" s="10"/>
      <c r="I1188" s="10"/>
      <c r="J1188" s="39"/>
      <c r="K1188" s="11"/>
    </row>
    <row r="1189" spans="1:11" x14ac:dyDescent="0.25">
      <c r="A1189" s="10"/>
      <c r="B1189" s="10"/>
      <c r="C1189" s="10"/>
      <c r="D1189" s="12"/>
      <c r="E1189" s="10"/>
      <c r="F1189" s="10"/>
      <c r="G1189" s="10"/>
      <c r="H1189" s="10"/>
      <c r="I1189" s="10"/>
      <c r="J1189" s="39"/>
      <c r="K1189" s="11"/>
    </row>
    <row r="1190" spans="1:11" x14ac:dyDescent="0.25">
      <c r="A1190" s="10"/>
      <c r="B1190" s="10"/>
      <c r="C1190" s="10"/>
      <c r="D1190" s="12"/>
      <c r="E1190" s="10"/>
      <c r="F1190" s="10"/>
      <c r="G1190" s="10"/>
      <c r="H1190" s="10"/>
      <c r="I1190" s="10"/>
      <c r="J1190" s="39"/>
      <c r="K1190" s="11"/>
    </row>
    <row r="1191" spans="1:11" x14ac:dyDescent="0.25">
      <c r="A1191" s="10"/>
      <c r="B1191" s="10"/>
      <c r="C1191" s="10"/>
      <c r="D1191" s="12"/>
      <c r="E1191" s="10"/>
      <c r="F1191" s="10"/>
      <c r="G1191" s="10"/>
      <c r="H1191" s="10"/>
      <c r="I1191" s="10"/>
      <c r="J1191" s="39"/>
      <c r="K1191" s="11"/>
    </row>
    <row r="1192" spans="1:11" x14ac:dyDescent="0.25">
      <c r="A1192" s="10"/>
      <c r="B1192" s="10"/>
      <c r="C1192" s="10"/>
      <c r="D1192" s="12"/>
      <c r="E1192" s="10"/>
      <c r="F1192" s="10"/>
      <c r="G1192" s="10"/>
      <c r="H1192" s="10"/>
      <c r="I1192" s="10"/>
      <c r="J1192" s="39"/>
      <c r="K1192" s="11"/>
    </row>
    <row r="1193" spans="1:11" x14ac:dyDescent="0.25">
      <c r="A1193" s="10"/>
      <c r="B1193" s="10"/>
      <c r="C1193" s="10"/>
      <c r="D1193" s="12"/>
      <c r="E1193" s="10"/>
      <c r="F1193" s="10"/>
      <c r="G1193" s="10"/>
      <c r="H1193" s="10"/>
      <c r="I1193" s="10"/>
      <c r="J1193" s="39"/>
      <c r="K1193" s="11"/>
    </row>
    <row r="1194" spans="1:11" x14ac:dyDescent="0.25">
      <c r="A1194" s="10"/>
      <c r="B1194" s="10"/>
      <c r="C1194" s="10"/>
      <c r="D1194" s="12"/>
      <c r="E1194" s="10"/>
      <c r="F1194" s="10"/>
      <c r="G1194" s="10"/>
      <c r="H1194" s="10"/>
      <c r="I1194" s="10"/>
      <c r="J1194" s="39"/>
      <c r="K1194" s="11"/>
    </row>
    <row r="1195" spans="1:11" x14ac:dyDescent="0.25">
      <c r="A1195" s="10"/>
      <c r="B1195" s="10"/>
      <c r="C1195" s="10"/>
      <c r="D1195" s="12"/>
      <c r="E1195" s="10"/>
      <c r="F1195" s="10"/>
      <c r="G1195" s="10"/>
      <c r="H1195" s="10"/>
      <c r="I1195" s="10"/>
      <c r="J1195" s="39"/>
      <c r="K1195" s="11"/>
    </row>
    <row r="1196" spans="1:11" x14ac:dyDescent="0.25">
      <c r="A1196" s="10"/>
      <c r="B1196" s="10"/>
      <c r="C1196" s="10"/>
      <c r="D1196" s="12"/>
      <c r="E1196" s="10"/>
      <c r="F1196" s="10"/>
      <c r="G1196" s="10"/>
      <c r="H1196" s="10"/>
      <c r="I1196" s="10"/>
      <c r="J1196" s="39"/>
      <c r="K1196" s="11"/>
    </row>
    <row r="1197" spans="1:11" x14ac:dyDescent="0.25">
      <c r="A1197" s="10"/>
      <c r="B1197" s="10"/>
      <c r="C1197" s="10"/>
      <c r="D1197" s="12"/>
      <c r="E1197" s="10"/>
      <c r="F1197" s="10"/>
      <c r="G1197" s="10"/>
      <c r="H1197" s="10"/>
      <c r="I1197" s="10"/>
      <c r="J1197" s="39"/>
      <c r="K1197" s="11"/>
    </row>
    <row r="1198" spans="1:11" x14ac:dyDescent="0.25">
      <c r="A1198" s="10"/>
      <c r="B1198" s="10"/>
      <c r="C1198" s="10"/>
      <c r="D1198" s="12"/>
      <c r="E1198" s="10"/>
      <c r="F1198" s="10"/>
      <c r="G1198" s="10"/>
      <c r="H1198" s="10"/>
      <c r="I1198" s="10"/>
      <c r="J1198" s="39"/>
      <c r="K1198" s="11"/>
    </row>
    <row r="1199" spans="1:11" x14ac:dyDescent="0.25">
      <c r="A1199" s="10"/>
      <c r="B1199" s="10"/>
      <c r="C1199" s="10"/>
      <c r="D1199" s="12"/>
      <c r="E1199" s="10"/>
      <c r="F1199" s="10"/>
      <c r="G1199" s="10"/>
      <c r="H1199" s="10"/>
      <c r="I1199" s="10"/>
      <c r="J1199" s="39"/>
      <c r="K1199" s="11"/>
    </row>
    <row r="1200" spans="1:11" x14ac:dyDescent="0.25">
      <c r="A1200" s="10"/>
      <c r="B1200" s="10"/>
      <c r="C1200" s="10"/>
      <c r="D1200" s="12"/>
      <c r="E1200" s="10"/>
      <c r="F1200" s="10"/>
      <c r="G1200" s="10"/>
      <c r="H1200" s="10"/>
      <c r="I1200" s="10"/>
      <c r="J1200" s="39"/>
      <c r="K1200" s="11"/>
    </row>
    <row r="1201" spans="1:11" x14ac:dyDescent="0.25">
      <c r="A1201" s="10"/>
      <c r="B1201" s="10"/>
      <c r="C1201" s="10"/>
      <c r="D1201" s="12"/>
      <c r="E1201" s="10"/>
      <c r="F1201" s="10"/>
      <c r="G1201" s="10"/>
      <c r="H1201" s="10"/>
      <c r="I1201" s="10"/>
      <c r="J1201" s="39"/>
      <c r="K1201" s="11"/>
    </row>
    <row r="1202" spans="1:11" x14ac:dyDescent="0.25">
      <c r="A1202" s="10"/>
      <c r="B1202" s="10"/>
      <c r="C1202" s="10"/>
      <c r="D1202" s="12"/>
      <c r="E1202" s="10"/>
      <c r="F1202" s="10"/>
      <c r="G1202" s="10"/>
      <c r="H1202" s="10"/>
      <c r="I1202" s="10"/>
      <c r="J1202" s="39"/>
      <c r="K1202" s="11"/>
    </row>
    <row r="1203" spans="1:11" x14ac:dyDescent="0.25">
      <c r="A1203" s="10"/>
      <c r="B1203" s="10"/>
      <c r="C1203" s="10"/>
      <c r="D1203" s="12"/>
      <c r="E1203" s="10"/>
      <c r="F1203" s="10"/>
      <c r="G1203" s="10"/>
      <c r="H1203" s="10"/>
      <c r="I1203" s="10"/>
      <c r="J1203" s="39"/>
      <c r="K1203" s="11"/>
    </row>
    <row r="1204" spans="1:11" x14ac:dyDescent="0.25">
      <c r="A1204" s="10"/>
      <c r="B1204" s="10"/>
      <c r="C1204" s="10"/>
      <c r="D1204" s="12"/>
      <c r="E1204" s="10"/>
      <c r="F1204" s="10"/>
      <c r="G1204" s="10"/>
      <c r="H1204" s="10"/>
      <c r="I1204" s="10"/>
      <c r="J1204" s="39"/>
      <c r="K1204" s="11"/>
    </row>
    <row r="1205" spans="1:11" x14ac:dyDescent="0.25">
      <c r="A1205" s="10"/>
      <c r="B1205" s="10"/>
      <c r="C1205" s="10"/>
      <c r="D1205" s="12"/>
      <c r="E1205" s="10"/>
      <c r="F1205" s="10"/>
      <c r="G1205" s="10"/>
      <c r="H1205" s="10"/>
      <c r="I1205" s="10"/>
      <c r="J1205" s="39"/>
      <c r="K1205" s="11"/>
    </row>
    <row r="1206" spans="1:11" x14ac:dyDescent="0.25">
      <c r="A1206" s="10"/>
      <c r="B1206" s="10"/>
      <c r="C1206" s="10"/>
      <c r="D1206" s="12"/>
      <c r="E1206" s="10"/>
      <c r="F1206" s="10"/>
      <c r="G1206" s="10"/>
      <c r="H1206" s="10"/>
      <c r="I1206" s="10"/>
      <c r="J1206" s="39"/>
      <c r="K1206" s="11"/>
    </row>
    <row r="1207" spans="1:11" x14ac:dyDescent="0.25">
      <c r="A1207" s="10"/>
      <c r="B1207" s="10"/>
      <c r="C1207" s="10"/>
      <c r="D1207" s="12"/>
      <c r="E1207" s="10"/>
      <c r="F1207" s="10"/>
      <c r="G1207" s="10"/>
      <c r="H1207" s="10"/>
      <c r="I1207" s="10"/>
      <c r="J1207" s="39"/>
      <c r="K1207" s="11"/>
    </row>
    <row r="1208" spans="1:11" x14ac:dyDescent="0.25">
      <c r="A1208" s="10"/>
      <c r="B1208" s="10"/>
      <c r="C1208" s="10"/>
      <c r="D1208" s="12"/>
      <c r="E1208" s="10"/>
      <c r="F1208" s="10"/>
      <c r="G1208" s="10"/>
      <c r="H1208" s="10"/>
      <c r="I1208" s="10"/>
      <c r="J1208" s="39"/>
      <c r="K1208" s="11"/>
    </row>
    <row r="1209" spans="1:11" x14ac:dyDescent="0.25">
      <c r="A1209" s="10"/>
      <c r="B1209" s="10"/>
      <c r="C1209" s="10"/>
      <c r="D1209" s="12"/>
      <c r="E1209" s="10"/>
      <c r="F1209" s="10"/>
      <c r="G1209" s="10"/>
      <c r="H1209" s="10"/>
      <c r="I1209" s="10"/>
      <c r="J1209" s="39"/>
      <c r="K1209" s="11"/>
    </row>
    <row r="1210" spans="1:11" x14ac:dyDescent="0.25">
      <c r="A1210" s="10"/>
      <c r="B1210" s="10"/>
      <c r="C1210" s="10"/>
      <c r="D1210" s="12"/>
      <c r="E1210" s="10"/>
      <c r="F1210" s="10"/>
      <c r="G1210" s="10"/>
      <c r="H1210" s="10"/>
      <c r="I1210" s="10"/>
      <c r="J1210" s="39"/>
      <c r="K1210" s="11"/>
    </row>
    <row r="1211" spans="1:11" x14ac:dyDescent="0.25">
      <c r="A1211" s="10"/>
      <c r="B1211" s="10"/>
      <c r="C1211" s="10"/>
      <c r="D1211" s="12"/>
      <c r="E1211" s="10"/>
      <c r="F1211" s="10"/>
      <c r="G1211" s="10"/>
      <c r="H1211" s="10"/>
      <c r="I1211" s="10"/>
      <c r="J1211" s="39"/>
      <c r="K1211" s="11"/>
    </row>
    <row r="1212" spans="1:11" x14ac:dyDescent="0.25">
      <c r="A1212" s="10"/>
      <c r="B1212" s="10"/>
      <c r="C1212" s="10"/>
      <c r="D1212" s="12"/>
      <c r="E1212" s="10"/>
      <c r="F1212" s="10"/>
      <c r="G1212" s="10"/>
      <c r="H1212" s="10"/>
      <c r="I1212" s="10"/>
      <c r="J1212" s="39"/>
      <c r="K1212" s="11"/>
    </row>
    <row r="1213" spans="1:11" x14ac:dyDescent="0.25">
      <c r="A1213" s="10"/>
      <c r="B1213" s="10"/>
      <c r="C1213" s="10"/>
      <c r="D1213" s="12"/>
      <c r="E1213" s="10"/>
      <c r="F1213" s="10"/>
      <c r="G1213" s="10"/>
      <c r="H1213" s="10"/>
      <c r="I1213" s="10"/>
      <c r="J1213" s="39"/>
      <c r="K1213" s="11"/>
    </row>
    <row r="1214" spans="1:11" x14ac:dyDescent="0.25">
      <c r="A1214" s="10"/>
      <c r="B1214" s="10"/>
      <c r="C1214" s="10"/>
      <c r="D1214" s="12"/>
      <c r="E1214" s="10"/>
      <c r="F1214" s="10"/>
      <c r="G1214" s="10"/>
      <c r="H1214" s="10"/>
      <c r="I1214" s="10"/>
      <c r="J1214" s="39"/>
      <c r="K1214" s="11"/>
    </row>
    <row r="1215" spans="1:11" x14ac:dyDescent="0.25">
      <c r="A1215" s="10"/>
      <c r="B1215" s="10"/>
      <c r="C1215" s="10"/>
      <c r="D1215" s="12"/>
      <c r="E1215" s="10"/>
      <c r="F1215" s="10"/>
      <c r="G1215" s="10"/>
      <c r="H1215" s="10"/>
      <c r="I1215" s="10"/>
      <c r="J1215" s="39"/>
      <c r="K1215" s="11"/>
    </row>
    <row r="1216" spans="1:11" x14ac:dyDescent="0.25">
      <c r="A1216" s="10"/>
      <c r="B1216" s="10"/>
      <c r="C1216" s="10"/>
      <c r="D1216" s="12"/>
      <c r="E1216" s="10"/>
      <c r="F1216" s="10"/>
      <c r="G1216" s="10"/>
      <c r="H1216" s="10"/>
      <c r="I1216" s="10"/>
      <c r="J1216" s="39"/>
      <c r="K1216" s="11"/>
    </row>
    <row r="1217" spans="1:11" x14ac:dyDescent="0.25">
      <c r="A1217" s="10"/>
      <c r="B1217" s="10"/>
      <c r="C1217" s="10"/>
      <c r="D1217" s="12"/>
      <c r="E1217" s="10"/>
      <c r="F1217" s="10"/>
      <c r="G1217" s="10"/>
      <c r="H1217" s="10"/>
      <c r="I1217" s="10"/>
      <c r="J1217" s="39"/>
      <c r="K1217" s="11"/>
    </row>
    <row r="1218" spans="1:11" x14ac:dyDescent="0.25">
      <c r="A1218" s="10"/>
      <c r="B1218" s="10"/>
      <c r="C1218" s="10"/>
      <c r="D1218" s="12"/>
      <c r="E1218" s="10"/>
      <c r="F1218" s="10"/>
      <c r="G1218" s="10"/>
      <c r="H1218" s="10"/>
      <c r="I1218" s="10"/>
      <c r="J1218" s="39"/>
      <c r="K1218" s="11"/>
    </row>
    <row r="1219" spans="1:11" x14ac:dyDescent="0.25">
      <c r="A1219" s="10"/>
      <c r="B1219" s="10"/>
      <c r="C1219" s="10"/>
      <c r="D1219" s="12"/>
      <c r="E1219" s="10"/>
      <c r="F1219" s="10"/>
      <c r="G1219" s="10"/>
      <c r="H1219" s="10"/>
      <c r="I1219" s="10"/>
      <c r="J1219" s="39"/>
      <c r="K1219" s="11"/>
    </row>
    <row r="1220" spans="1:11" x14ac:dyDescent="0.25">
      <c r="A1220" s="10"/>
      <c r="B1220" s="10"/>
      <c r="C1220" s="10"/>
      <c r="D1220" s="12"/>
      <c r="E1220" s="10"/>
      <c r="F1220" s="10"/>
      <c r="G1220" s="10"/>
      <c r="H1220" s="10"/>
      <c r="I1220" s="10"/>
      <c r="J1220" s="39"/>
      <c r="K1220" s="11"/>
    </row>
    <row r="1221" spans="1:11" x14ac:dyDescent="0.25">
      <c r="A1221" s="10"/>
      <c r="B1221" s="10"/>
      <c r="C1221" s="10"/>
      <c r="D1221" s="12"/>
      <c r="E1221" s="10"/>
      <c r="F1221" s="10"/>
      <c r="G1221" s="10"/>
      <c r="H1221" s="10"/>
      <c r="I1221" s="10"/>
      <c r="J1221" s="39"/>
      <c r="K1221" s="11"/>
    </row>
    <row r="1222" spans="1:11" x14ac:dyDescent="0.25">
      <c r="A1222" s="10"/>
      <c r="B1222" s="10"/>
      <c r="C1222" s="10"/>
      <c r="D1222" s="12"/>
      <c r="E1222" s="10"/>
      <c r="F1222" s="10"/>
      <c r="G1222" s="10"/>
      <c r="H1222" s="10"/>
      <c r="I1222" s="10"/>
      <c r="J1222" s="39"/>
      <c r="K1222" s="11"/>
    </row>
    <row r="1223" spans="1:11" x14ac:dyDescent="0.25">
      <c r="A1223" s="10"/>
      <c r="B1223" s="10"/>
      <c r="C1223" s="10"/>
      <c r="D1223" s="12"/>
      <c r="E1223" s="10"/>
      <c r="F1223" s="10"/>
      <c r="G1223" s="10"/>
      <c r="H1223" s="10"/>
      <c r="I1223" s="10"/>
      <c r="J1223" s="39"/>
      <c r="K1223" s="11"/>
    </row>
    <row r="1224" spans="1:11" x14ac:dyDescent="0.25">
      <c r="A1224" s="10"/>
      <c r="B1224" s="10"/>
      <c r="C1224" s="10"/>
      <c r="D1224" s="12"/>
      <c r="E1224" s="10"/>
      <c r="F1224" s="10"/>
      <c r="G1224" s="10"/>
      <c r="H1224" s="10"/>
      <c r="I1224" s="10"/>
      <c r="J1224" s="39"/>
      <c r="K1224" s="11"/>
    </row>
    <row r="1225" spans="1:11" x14ac:dyDescent="0.25">
      <c r="A1225" s="10"/>
      <c r="B1225" s="10"/>
      <c r="C1225" s="10"/>
      <c r="D1225" s="12"/>
      <c r="E1225" s="10"/>
      <c r="F1225" s="10"/>
      <c r="G1225" s="10"/>
      <c r="H1225" s="10"/>
      <c r="I1225" s="10"/>
      <c r="J1225" s="39"/>
      <c r="K1225" s="11"/>
    </row>
    <row r="1226" spans="1:11" x14ac:dyDescent="0.25">
      <c r="A1226" s="10"/>
      <c r="B1226" s="10"/>
      <c r="C1226" s="10"/>
      <c r="D1226" s="12"/>
      <c r="E1226" s="10"/>
      <c r="F1226" s="10"/>
      <c r="G1226" s="10"/>
      <c r="H1226" s="10"/>
      <c r="I1226" s="10"/>
      <c r="J1226" s="39"/>
      <c r="K1226" s="11"/>
    </row>
    <row r="1227" spans="1:11" x14ac:dyDescent="0.25">
      <c r="A1227" s="10"/>
      <c r="B1227" s="10"/>
      <c r="C1227" s="10"/>
      <c r="D1227" s="12"/>
      <c r="E1227" s="10"/>
      <c r="F1227" s="10"/>
      <c r="G1227" s="10"/>
      <c r="H1227" s="10"/>
      <c r="I1227" s="10"/>
      <c r="J1227" s="39"/>
      <c r="K1227" s="11"/>
    </row>
    <row r="1228" spans="1:11" x14ac:dyDescent="0.25">
      <c r="A1228" s="10"/>
      <c r="B1228" s="10"/>
      <c r="C1228" s="10"/>
      <c r="D1228" s="12"/>
      <c r="E1228" s="10"/>
      <c r="F1228" s="10"/>
      <c r="G1228" s="10"/>
      <c r="H1228" s="10"/>
      <c r="I1228" s="10"/>
      <c r="J1228" s="39"/>
      <c r="K1228" s="11"/>
    </row>
    <row r="1229" spans="1:11" x14ac:dyDescent="0.25">
      <c r="A1229" s="10"/>
      <c r="B1229" s="10"/>
      <c r="C1229" s="10"/>
      <c r="D1229" s="12"/>
      <c r="E1229" s="10"/>
      <c r="F1229" s="10"/>
      <c r="G1229" s="10"/>
      <c r="H1229" s="10"/>
      <c r="I1229" s="10"/>
      <c r="J1229" s="39"/>
      <c r="K1229" s="11"/>
    </row>
    <row r="1230" spans="1:11" x14ac:dyDescent="0.25">
      <c r="A1230" s="10"/>
      <c r="B1230" s="10"/>
      <c r="C1230" s="10"/>
      <c r="D1230" s="12"/>
      <c r="E1230" s="10"/>
      <c r="F1230" s="10"/>
      <c r="G1230" s="10"/>
      <c r="H1230" s="10"/>
      <c r="I1230" s="10"/>
      <c r="J1230" s="39"/>
      <c r="K1230" s="11"/>
    </row>
    <row r="1231" spans="1:11" x14ac:dyDescent="0.25">
      <c r="A1231" s="10"/>
      <c r="B1231" s="10"/>
      <c r="C1231" s="10"/>
      <c r="D1231" s="12"/>
      <c r="E1231" s="10"/>
      <c r="F1231" s="10"/>
      <c r="G1231" s="10"/>
      <c r="H1231" s="10"/>
      <c r="I1231" s="10"/>
      <c r="J1231" s="39"/>
      <c r="K1231" s="11"/>
    </row>
    <row r="1232" spans="1:11" x14ac:dyDescent="0.25">
      <c r="A1232" s="10"/>
      <c r="B1232" s="10"/>
      <c r="C1232" s="10"/>
      <c r="D1232" s="12"/>
      <c r="E1232" s="10"/>
      <c r="F1232" s="10"/>
      <c r="G1232" s="10"/>
      <c r="H1232" s="10"/>
      <c r="I1232" s="10"/>
      <c r="J1232" s="39"/>
      <c r="K1232" s="11"/>
    </row>
    <row r="1233" spans="1:11" x14ac:dyDescent="0.25">
      <c r="A1233" s="10"/>
      <c r="B1233" s="10"/>
      <c r="C1233" s="10"/>
      <c r="D1233" s="12"/>
      <c r="E1233" s="10"/>
      <c r="F1233" s="10"/>
      <c r="G1233" s="10"/>
      <c r="H1233" s="10"/>
      <c r="I1233" s="10"/>
      <c r="J1233" s="39"/>
      <c r="K1233" s="11"/>
    </row>
    <row r="1234" spans="1:11" x14ac:dyDescent="0.25">
      <c r="A1234" s="10"/>
      <c r="B1234" s="10"/>
      <c r="C1234" s="10"/>
      <c r="D1234" s="12"/>
      <c r="E1234" s="10"/>
      <c r="F1234" s="10"/>
      <c r="G1234" s="10"/>
      <c r="H1234" s="10"/>
      <c r="I1234" s="10"/>
      <c r="J1234" s="39"/>
      <c r="K1234" s="11"/>
    </row>
    <row r="1235" spans="1:11" x14ac:dyDescent="0.25">
      <c r="A1235" s="10"/>
      <c r="B1235" s="10"/>
      <c r="C1235" s="10"/>
      <c r="D1235" s="12"/>
      <c r="E1235" s="10"/>
      <c r="F1235" s="10"/>
      <c r="G1235" s="10"/>
      <c r="H1235" s="10"/>
      <c r="I1235" s="10"/>
      <c r="J1235" s="39"/>
      <c r="K1235" s="11"/>
    </row>
    <row r="1236" spans="1:11" x14ac:dyDescent="0.25">
      <c r="A1236" s="10"/>
      <c r="B1236" s="10"/>
      <c r="C1236" s="10"/>
      <c r="D1236" s="12"/>
      <c r="E1236" s="10"/>
      <c r="F1236" s="10"/>
      <c r="G1236" s="10"/>
      <c r="H1236" s="10"/>
      <c r="I1236" s="10"/>
      <c r="J1236" s="39"/>
      <c r="K1236" s="11"/>
    </row>
    <row r="1237" spans="1:11" x14ac:dyDescent="0.25">
      <c r="A1237" s="10"/>
      <c r="B1237" s="10"/>
      <c r="C1237" s="10"/>
      <c r="D1237" s="12"/>
      <c r="E1237" s="10"/>
      <c r="F1237" s="10"/>
      <c r="G1237" s="10"/>
      <c r="H1237" s="10"/>
      <c r="I1237" s="10"/>
      <c r="J1237" s="39"/>
      <c r="K1237" s="11"/>
    </row>
    <row r="1238" spans="1:11" x14ac:dyDescent="0.25">
      <c r="A1238" s="10"/>
      <c r="B1238" s="10"/>
      <c r="C1238" s="10"/>
      <c r="D1238" s="12"/>
      <c r="E1238" s="10"/>
      <c r="F1238" s="10"/>
      <c r="G1238" s="10"/>
      <c r="H1238" s="10"/>
      <c r="I1238" s="10"/>
      <c r="J1238" s="39"/>
      <c r="K1238" s="11"/>
    </row>
    <row r="1239" spans="1:11" x14ac:dyDescent="0.25">
      <c r="A1239" s="10"/>
      <c r="B1239" s="10"/>
      <c r="C1239" s="10"/>
      <c r="D1239" s="12"/>
      <c r="E1239" s="10"/>
      <c r="F1239" s="10"/>
      <c r="G1239" s="10"/>
      <c r="H1239" s="10"/>
      <c r="I1239" s="10"/>
      <c r="J1239" s="39"/>
      <c r="K1239" s="11"/>
    </row>
    <row r="1240" spans="1:11" x14ac:dyDescent="0.25">
      <c r="A1240" s="10"/>
      <c r="B1240" s="10"/>
      <c r="C1240" s="10"/>
      <c r="D1240" s="12"/>
      <c r="E1240" s="10"/>
      <c r="F1240" s="10"/>
      <c r="G1240" s="10"/>
      <c r="H1240" s="10"/>
      <c r="I1240" s="10"/>
      <c r="J1240" s="39"/>
      <c r="K1240" s="11"/>
    </row>
    <row r="1241" spans="1:11" x14ac:dyDescent="0.25">
      <c r="A1241" s="10"/>
      <c r="B1241" s="10"/>
      <c r="C1241" s="10"/>
      <c r="D1241" s="12"/>
      <c r="E1241" s="10"/>
      <c r="F1241" s="10"/>
      <c r="G1241" s="10"/>
      <c r="H1241" s="10"/>
      <c r="I1241" s="10"/>
      <c r="J1241" s="39"/>
      <c r="K1241" s="11"/>
    </row>
    <row r="1242" spans="1:11" x14ac:dyDescent="0.25">
      <c r="A1242" s="10"/>
      <c r="B1242" s="10"/>
      <c r="C1242" s="10"/>
      <c r="D1242" s="12"/>
      <c r="E1242" s="10"/>
      <c r="F1242" s="10"/>
      <c r="G1242" s="10"/>
      <c r="H1242" s="10"/>
      <c r="I1242" s="10"/>
      <c r="J1242" s="39"/>
      <c r="K1242" s="11"/>
    </row>
    <row r="1243" spans="1:11" x14ac:dyDescent="0.25">
      <c r="A1243" s="10"/>
      <c r="B1243" s="10"/>
      <c r="C1243" s="10"/>
      <c r="D1243" s="12"/>
      <c r="E1243" s="10"/>
      <c r="F1243" s="10"/>
      <c r="G1243" s="10"/>
      <c r="H1243" s="10"/>
      <c r="I1243" s="10"/>
      <c r="J1243" s="39"/>
      <c r="K1243" s="11"/>
    </row>
    <row r="1244" spans="1:11" x14ac:dyDescent="0.25">
      <c r="A1244" s="10"/>
      <c r="B1244" s="10"/>
      <c r="C1244" s="10"/>
      <c r="D1244" s="12"/>
      <c r="E1244" s="10"/>
      <c r="F1244" s="10"/>
      <c r="G1244" s="10"/>
      <c r="H1244" s="10"/>
      <c r="I1244" s="10"/>
      <c r="J1244" s="39"/>
      <c r="K1244" s="11"/>
    </row>
    <row r="1245" spans="1:11" x14ac:dyDescent="0.25">
      <c r="A1245" s="10"/>
      <c r="B1245" s="10"/>
      <c r="C1245" s="10"/>
      <c r="D1245" s="12"/>
      <c r="E1245" s="10"/>
      <c r="F1245" s="10"/>
      <c r="G1245" s="10"/>
      <c r="H1245" s="10"/>
      <c r="I1245" s="10"/>
      <c r="J1245" s="39"/>
      <c r="K1245" s="11"/>
    </row>
    <row r="1246" spans="1:11" x14ac:dyDescent="0.25">
      <c r="A1246" s="10"/>
      <c r="B1246" s="10"/>
      <c r="C1246" s="10"/>
      <c r="D1246" s="12"/>
      <c r="E1246" s="10"/>
      <c r="F1246" s="10"/>
      <c r="G1246" s="10"/>
      <c r="H1246" s="10"/>
      <c r="I1246" s="10"/>
      <c r="J1246" s="39"/>
      <c r="K1246" s="11"/>
    </row>
    <row r="1247" spans="1:11" x14ac:dyDescent="0.25">
      <c r="A1247" s="10"/>
      <c r="B1247" s="10"/>
      <c r="C1247" s="10"/>
      <c r="D1247" s="12"/>
      <c r="E1247" s="10"/>
      <c r="F1247" s="10"/>
      <c r="G1247" s="10"/>
      <c r="H1247" s="10"/>
      <c r="I1247" s="10"/>
      <c r="J1247" s="39"/>
      <c r="K1247" s="11"/>
    </row>
    <row r="1248" spans="1:11" x14ac:dyDescent="0.25">
      <c r="A1248" s="10"/>
      <c r="B1248" s="10"/>
      <c r="C1248" s="10"/>
      <c r="D1248" s="12"/>
      <c r="E1248" s="10"/>
      <c r="F1248" s="10"/>
      <c r="G1248" s="10"/>
      <c r="H1248" s="10"/>
      <c r="I1248" s="10"/>
      <c r="J1248" s="39"/>
      <c r="K1248" s="11"/>
    </row>
    <row r="1249" spans="1:11" x14ac:dyDescent="0.25">
      <c r="A1249" s="10"/>
      <c r="B1249" s="10"/>
      <c r="C1249" s="10"/>
      <c r="D1249" s="12"/>
      <c r="E1249" s="10"/>
      <c r="F1249" s="10"/>
      <c r="G1249" s="10"/>
      <c r="H1249" s="10"/>
      <c r="I1249" s="10"/>
      <c r="J1249" s="39"/>
      <c r="K1249" s="11"/>
    </row>
    <row r="1250" spans="1:11" x14ac:dyDescent="0.25">
      <c r="A1250" s="10"/>
      <c r="B1250" s="10"/>
      <c r="C1250" s="10"/>
      <c r="D1250" s="12"/>
      <c r="E1250" s="10"/>
      <c r="F1250" s="10"/>
      <c r="G1250" s="10"/>
      <c r="H1250" s="10"/>
      <c r="I1250" s="10"/>
      <c r="J1250" s="39"/>
      <c r="K1250" s="11"/>
    </row>
    <row r="1251" spans="1:11" x14ac:dyDescent="0.25">
      <c r="A1251" s="10"/>
      <c r="B1251" s="10"/>
      <c r="C1251" s="10"/>
      <c r="D1251" s="12"/>
      <c r="E1251" s="10"/>
      <c r="F1251" s="10"/>
      <c r="G1251" s="10"/>
      <c r="H1251" s="10"/>
      <c r="I1251" s="10"/>
      <c r="J1251" s="39"/>
      <c r="K1251" s="11"/>
    </row>
    <row r="1252" spans="1:11" x14ac:dyDescent="0.25">
      <c r="A1252" s="10"/>
      <c r="B1252" s="10"/>
      <c r="C1252" s="10"/>
      <c r="D1252" s="12"/>
      <c r="E1252" s="10"/>
      <c r="F1252" s="10"/>
      <c r="G1252" s="10"/>
      <c r="H1252" s="10"/>
      <c r="I1252" s="10"/>
      <c r="J1252" s="39"/>
      <c r="K1252" s="11"/>
    </row>
    <row r="1253" spans="1:11" x14ac:dyDescent="0.25">
      <c r="A1253" s="10"/>
      <c r="B1253" s="10"/>
      <c r="C1253" s="10"/>
      <c r="D1253" s="12"/>
      <c r="E1253" s="10"/>
      <c r="F1253" s="10"/>
      <c r="G1253" s="10"/>
      <c r="H1253" s="10"/>
      <c r="I1253" s="10"/>
      <c r="J1253" s="39"/>
      <c r="K1253" s="11"/>
    </row>
    <row r="1254" spans="1:11" x14ac:dyDescent="0.25">
      <c r="A1254" s="10"/>
      <c r="B1254" s="10"/>
      <c r="C1254" s="10"/>
      <c r="D1254" s="12"/>
      <c r="E1254" s="10"/>
      <c r="F1254" s="10"/>
      <c r="G1254" s="10"/>
      <c r="H1254" s="10"/>
      <c r="I1254" s="10"/>
      <c r="J1254" s="39"/>
      <c r="K1254" s="11"/>
    </row>
    <row r="1255" spans="1:11" x14ac:dyDescent="0.25">
      <c r="A1255" s="10"/>
      <c r="B1255" s="10"/>
      <c r="C1255" s="10"/>
      <c r="D1255" s="12"/>
      <c r="E1255" s="10"/>
      <c r="F1255" s="10"/>
      <c r="G1255" s="10"/>
      <c r="H1255" s="10"/>
      <c r="I1255" s="10"/>
      <c r="J1255" s="39"/>
      <c r="K1255" s="11"/>
    </row>
    <row r="1256" spans="1:11" x14ac:dyDescent="0.25">
      <c r="A1256" s="10"/>
      <c r="B1256" s="10"/>
      <c r="C1256" s="10"/>
      <c r="D1256" s="12"/>
      <c r="E1256" s="10"/>
      <c r="F1256" s="10"/>
      <c r="G1256" s="10"/>
      <c r="H1256" s="10"/>
      <c r="I1256" s="10"/>
      <c r="J1256" s="39"/>
      <c r="K1256" s="11"/>
    </row>
    <row r="1257" spans="1:11" x14ac:dyDescent="0.25">
      <c r="A1257" s="10"/>
      <c r="B1257" s="10"/>
      <c r="C1257" s="10"/>
      <c r="D1257" s="12"/>
      <c r="E1257" s="10"/>
      <c r="F1257" s="10"/>
      <c r="G1257" s="10"/>
      <c r="H1257" s="10"/>
      <c r="I1257" s="10"/>
      <c r="J1257" s="39"/>
      <c r="K1257" s="11"/>
    </row>
    <row r="1258" spans="1:11" x14ac:dyDescent="0.25">
      <c r="A1258" s="10"/>
      <c r="B1258" s="10"/>
      <c r="C1258" s="10"/>
      <c r="D1258" s="12"/>
      <c r="E1258" s="10"/>
      <c r="F1258" s="10"/>
      <c r="G1258" s="10"/>
      <c r="H1258" s="10"/>
      <c r="I1258" s="10"/>
      <c r="J1258" s="39"/>
      <c r="K1258" s="11"/>
    </row>
    <row r="1259" spans="1:11" x14ac:dyDescent="0.25">
      <c r="A1259" s="10"/>
      <c r="B1259" s="10"/>
      <c r="C1259" s="10"/>
      <c r="D1259" s="12"/>
      <c r="E1259" s="10"/>
      <c r="F1259" s="10"/>
      <c r="G1259" s="10"/>
      <c r="H1259" s="10"/>
      <c r="I1259" s="10"/>
      <c r="J1259" s="39"/>
      <c r="K1259" s="11"/>
    </row>
    <row r="1260" spans="1:11" x14ac:dyDescent="0.25">
      <c r="A1260" s="10"/>
      <c r="B1260" s="10"/>
      <c r="C1260" s="10"/>
      <c r="D1260" s="12"/>
      <c r="E1260" s="10"/>
      <c r="F1260" s="10"/>
      <c r="G1260" s="10"/>
      <c r="H1260" s="10"/>
      <c r="I1260" s="10"/>
      <c r="J1260" s="39"/>
      <c r="K1260" s="11"/>
    </row>
    <row r="1261" spans="1:11" x14ac:dyDescent="0.25">
      <c r="A1261" s="10"/>
      <c r="B1261" s="10"/>
      <c r="C1261" s="10"/>
      <c r="D1261" s="12"/>
      <c r="E1261" s="10"/>
      <c r="F1261" s="10"/>
      <c r="G1261" s="10"/>
      <c r="H1261" s="10"/>
      <c r="I1261" s="10"/>
      <c r="J1261" s="39"/>
      <c r="K1261" s="11"/>
    </row>
    <row r="1262" spans="1:11" x14ac:dyDescent="0.25">
      <c r="A1262" s="10"/>
      <c r="B1262" s="10"/>
      <c r="C1262" s="10"/>
      <c r="D1262" s="12"/>
      <c r="E1262" s="10"/>
      <c r="F1262" s="10"/>
      <c r="G1262" s="10"/>
      <c r="H1262" s="10"/>
      <c r="I1262" s="10"/>
      <c r="J1262" s="39"/>
      <c r="K1262" s="11"/>
    </row>
    <row r="1263" spans="1:11" x14ac:dyDescent="0.25">
      <c r="A1263" s="10"/>
      <c r="B1263" s="10"/>
      <c r="C1263" s="10"/>
      <c r="D1263" s="12"/>
      <c r="E1263" s="10"/>
      <c r="F1263" s="10"/>
      <c r="G1263" s="10"/>
      <c r="H1263" s="10"/>
      <c r="I1263" s="10"/>
      <c r="J1263" s="39"/>
      <c r="K1263" s="11"/>
    </row>
    <row r="1264" spans="1:11" x14ac:dyDescent="0.25">
      <c r="A1264" s="10"/>
      <c r="B1264" s="10"/>
      <c r="C1264" s="10"/>
      <c r="D1264" s="12"/>
      <c r="E1264" s="10"/>
      <c r="F1264" s="10"/>
      <c r="G1264" s="10"/>
      <c r="H1264" s="10"/>
      <c r="I1264" s="10"/>
      <c r="J1264" s="39"/>
      <c r="K1264" s="11"/>
    </row>
    <row r="1265" spans="1:11" x14ac:dyDescent="0.25">
      <c r="A1265" s="10"/>
      <c r="B1265" s="10"/>
      <c r="C1265" s="10"/>
      <c r="D1265" s="12"/>
      <c r="E1265" s="10"/>
      <c r="F1265" s="10"/>
      <c r="G1265" s="10"/>
      <c r="H1265" s="10"/>
      <c r="I1265" s="10"/>
      <c r="J1265" s="39"/>
      <c r="K1265" s="11"/>
    </row>
    <row r="1266" spans="1:11" x14ac:dyDescent="0.25">
      <c r="A1266" s="10"/>
      <c r="B1266" s="10"/>
      <c r="C1266" s="10"/>
      <c r="D1266" s="12"/>
      <c r="E1266" s="10"/>
      <c r="F1266" s="10"/>
      <c r="G1266" s="10"/>
      <c r="H1266" s="10"/>
      <c r="I1266" s="10"/>
      <c r="J1266" s="39"/>
      <c r="K1266" s="11"/>
    </row>
    <row r="1267" spans="1:11" x14ac:dyDescent="0.25">
      <c r="A1267" s="10"/>
      <c r="B1267" s="10"/>
      <c r="C1267" s="10"/>
      <c r="D1267" s="12"/>
      <c r="E1267" s="10"/>
      <c r="F1267" s="10"/>
      <c r="G1267" s="10"/>
      <c r="H1267" s="10"/>
      <c r="I1267" s="10"/>
      <c r="J1267" s="39"/>
      <c r="K1267" s="11"/>
    </row>
    <row r="1268" spans="1:11" x14ac:dyDescent="0.25">
      <c r="A1268" s="10"/>
      <c r="B1268" s="10"/>
      <c r="C1268" s="10"/>
      <c r="D1268" s="12"/>
      <c r="E1268" s="10"/>
      <c r="F1268" s="10"/>
      <c r="G1268" s="10"/>
      <c r="H1268" s="10"/>
      <c r="I1268" s="10"/>
      <c r="J1268" s="39"/>
      <c r="K1268" s="11"/>
    </row>
    <row r="1269" spans="1:11" x14ac:dyDescent="0.25">
      <c r="A1269" s="10"/>
      <c r="B1269" s="10"/>
      <c r="C1269" s="10"/>
      <c r="D1269" s="12"/>
      <c r="E1269" s="10"/>
      <c r="F1269" s="10"/>
      <c r="G1269" s="10"/>
      <c r="H1269" s="10"/>
      <c r="I1269" s="10"/>
      <c r="J1269" s="39"/>
      <c r="K1269" s="11"/>
    </row>
    <row r="1270" spans="1:11" x14ac:dyDescent="0.25">
      <c r="A1270" s="10"/>
      <c r="B1270" s="10"/>
      <c r="C1270" s="10"/>
      <c r="D1270" s="12"/>
      <c r="E1270" s="10"/>
      <c r="F1270" s="10"/>
      <c r="G1270" s="10"/>
      <c r="H1270" s="10"/>
      <c r="I1270" s="10"/>
      <c r="J1270" s="39"/>
      <c r="K1270" s="11"/>
    </row>
    <row r="1271" spans="1:11" x14ac:dyDescent="0.25">
      <c r="A1271" s="10"/>
      <c r="B1271" s="10"/>
      <c r="C1271" s="10"/>
      <c r="D1271" s="12"/>
      <c r="E1271" s="10"/>
      <c r="F1271" s="10"/>
      <c r="G1271" s="10"/>
      <c r="H1271" s="10"/>
      <c r="I1271" s="10"/>
      <c r="J1271" s="39"/>
      <c r="K1271" s="11"/>
    </row>
    <row r="1272" spans="1:11" x14ac:dyDescent="0.25">
      <c r="A1272" s="10"/>
      <c r="B1272" s="10"/>
      <c r="C1272" s="10"/>
      <c r="D1272" s="12"/>
      <c r="E1272" s="10"/>
      <c r="F1272" s="10"/>
      <c r="G1272" s="10"/>
      <c r="H1272" s="10"/>
      <c r="I1272" s="10"/>
      <c r="J1272" s="39"/>
      <c r="K1272" s="11"/>
    </row>
    <row r="1273" spans="1:11" x14ac:dyDescent="0.25">
      <c r="A1273" s="10"/>
      <c r="B1273" s="10"/>
      <c r="C1273" s="10"/>
      <c r="D1273" s="12"/>
      <c r="E1273" s="10"/>
      <c r="F1273" s="10"/>
      <c r="G1273" s="10"/>
      <c r="H1273" s="10"/>
      <c r="I1273" s="10"/>
      <c r="J1273" s="39"/>
      <c r="K1273" s="11"/>
    </row>
    <row r="1274" spans="1:11" x14ac:dyDescent="0.25">
      <c r="A1274" s="10"/>
      <c r="B1274" s="10"/>
      <c r="C1274" s="10"/>
      <c r="D1274" s="12"/>
      <c r="E1274" s="10"/>
      <c r="F1274" s="10"/>
      <c r="G1274" s="10"/>
      <c r="H1274" s="10"/>
      <c r="I1274" s="10"/>
      <c r="J1274" s="39"/>
      <c r="K1274" s="11"/>
    </row>
    <row r="1275" spans="1:11" x14ac:dyDescent="0.25">
      <c r="A1275" s="10"/>
      <c r="B1275" s="10"/>
      <c r="C1275" s="10"/>
      <c r="D1275" s="12"/>
      <c r="E1275" s="10"/>
      <c r="F1275" s="10"/>
      <c r="G1275" s="10"/>
      <c r="H1275" s="10"/>
      <c r="I1275" s="10"/>
      <c r="J1275" s="39"/>
      <c r="K1275" s="11"/>
    </row>
    <row r="1276" spans="1:11" x14ac:dyDescent="0.25">
      <c r="A1276" s="10"/>
      <c r="B1276" s="10"/>
      <c r="C1276" s="10"/>
      <c r="D1276" s="12"/>
      <c r="E1276" s="10"/>
      <c r="F1276" s="10"/>
      <c r="G1276" s="10"/>
      <c r="H1276" s="10"/>
      <c r="I1276" s="10"/>
      <c r="J1276" s="39"/>
      <c r="K1276" s="11"/>
    </row>
    <row r="1277" spans="1:11" x14ac:dyDescent="0.25">
      <c r="A1277" s="10"/>
      <c r="B1277" s="10"/>
      <c r="C1277" s="10"/>
      <c r="D1277" s="12"/>
      <c r="E1277" s="10"/>
      <c r="F1277" s="10"/>
      <c r="G1277" s="10"/>
      <c r="H1277" s="10"/>
      <c r="I1277" s="10"/>
      <c r="J1277" s="39"/>
      <c r="K1277" s="11"/>
    </row>
    <row r="1278" spans="1:11" x14ac:dyDescent="0.25">
      <c r="A1278" s="10"/>
      <c r="B1278" s="10"/>
      <c r="C1278" s="10"/>
      <c r="D1278" s="12"/>
      <c r="E1278" s="10"/>
      <c r="F1278" s="10"/>
      <c r="G1278" s="10"/>
      <c r="H1278" s="10"/>
      <c r="I1278" s="10"/>
      <c r="J1278" s="39"/>
      <c r="K1278" s="11"/>
    </row>
    <row r="1279" spans="1:11" x14ac:dyDescent="0.25">
      <c r="A1279" s="10"/>
      <c r="B1279" s="10"/>
      <c r="C1279" s="10"/>
      <c r="D1279" s="12"/>
      <c r="E1279" s="10"/>
      <c r="F1279" s="10"/>
      <c r="G1279" s="10"/>
      <c r="H1279" s="10"/>
      <c r="I1279" s="10"/>
      <c r="J1279" s="39"/>
      <c r="K1279" s="11"/>
    </row>
    <row r="1280" spans="1:11" x14ac:dyDescent="0.25">
      <c r="A1280" s="10"/>
      <c r="B1280" s="10"/>
      <c r="C1280" s="10"/>
      <c r="D1280" s="12"/>
      <c r="E1280" s="10"/>
      <c r="F1280" s="10"/>
      <c r="G1280" s="10"/>
      <c r="H1280" s="10"/>
      <c r="I1280" s="10"/>
      <c r="J1280" s="39"/>
      <c r="K1280" s="11"/>
    </row>
    <row r="1281" spans="1:11" x14ac:dyDescent="0.25">
      <c r="A1281" s="10"/>
      <c r="B1281" s="10"/>
      <c r="C1281" s="10"/>
      <c r="D1281" s="12"/>
      <c r="E1281" s="10"/>
      <c r="F1281" s="10"/>
      <c r="G1281" s="10"/>
      <c r="H1281" s="10"/>
      <c r="I1281" s="10"/>
      <c r="J1281" s="39"/>
      <c r="K1281" s="11"/>
    </row>
    <row r="1282" spans="1:11" x14ac:dyDescent="0.25">
      <c r="A1282" s="10"/>
      <c r="B1282" s="10"/>
      <c r="C1282" s="10"/>
      <c r="D1282" s="12"/>
      <c r="E1282" s="10"/>
      <c r="F1282" s="10"/>
      <c r="G1282" s="10"/>
      <c r="H1282" s="10"/>
      <c r="I1282" s="10"/>
      <c r="J1282" s="39"/>
      <c r="K1282" s="11"/>
    </row>
    <row r="1283" spans="1:11" x14ac:dyDescent="0.25">
      <c r="A1283" s="10"/>
      <c r="B1283" s="10"/>
      <c r="C1283" s="10"/>
      <c r="D1283" s="12"/>
      <c r="E1283" s="10"/>
      <c r="F1283" s="10"/>
      <c r="G1283" s="10"/>
      <c r="H1283" s="10"/>
      <c r="I1283" s="10"/>
      <c r="J1283" s="39"/>
      <c r="K1283" s="11"/>
    </row>
    <row r="1284" spans="1:11" x14ac:dyDescent="0.25">
      <c r="A1284" s="10"/>
      <c r="B1284" s="10"/>
      <c r="C1284" s="10"/>
      <c r="D1284" s="12"/>
      <c r="E1284" s="10"/>
      <c r="F1284" s="10"/>
      <c r="G1284" s="10"/>
      <c r="H1284" s="10"/>
      <c r="I1284" s="10"/>
      <c r="J1284" s="39"/>
      <c r="K1284" s="11"/>
    </row>
    <row r="1285" spans="1:11" x14ac:dyDescent="0.25">
      <c r="A1285" s="10"/>
      <c r="B1285" s="10"/>
      <c r="C1285" s="10"/>
      <c r="D1285" s="12"/>
      <c r="E1285" s="10"/>
      <c r="F1285" s="10"/>
      <c r="G1285" s="10"/>
      <c r="H1285" s="10"/>
      <c r="I1285" s="10"/>
      <c r="J1285" s="39"/>
      <c r="K1285" s="11"/>
    </row>
    <row r="1286" spans="1:11" x14ac:dyDescent="0.25">
      <c r="A1286" s="10"/>
      <c r="B1286" s="10"/>
      <c r="C1286" s="10"/>
      <c r="D1286" s="12"/>
      <c r="E1286" s="10"/>
      <c r="F1286" s="10"/>
      <c r="G1286" s="10"/>
      <c r="H1286" s="10"/>
      <c r="I1286" s="10"/>
      <c r="J1286" s="39"/>
      <c r="K1286" s="11"/>
    </row>
    <row r="1287" spans="1:11" x14ac:dyDescent="0.25">
      <c r="A1287" s="10"/>
      <c r="B1287" s="10"/>
      <c r="C1287" s="10"/>
      <c r="D1287" s="12"/>
      <c r="E1287" s="10"/>
      <c r="F1287" s="10"/>
      <c r="G1287" s="10"/>
      <c r="H1287" s="10"/>
      <c r="I1287" s="10"/>
      <c r="J1287" s="39"/>
      <c r="K1287" s="11"/>
    </row>
    <row r="1288" spans="1:11" x14ac:dyDescent="0.25">
      <c r="A1288" s="10"/>
      <c r="B1288" s="10"/>
      <c r="C1288" s="10"/>
      <c r="D1288" s="12"/>
      <c r="E1288" s="10"/>
      <c r="F1288" s="10"/>
      <c r="G1288" s="10"/>
      <c r="H1288" s="10"/>
      <c r="I1288" s="10"/>
      <c r="J1288" s="39"/>
      <c r="K1288" s="11"/>
    </row>
    <row r="1289" spans="1:11" x14ac:dyDescent="0.25">
      <c r="A1289" s="10"/>
      <c r="B1289" s="10"/>
      <c r="C1289" s="10"/>
      <c r="D1289" s="12"/>
      <c r="E1289" s="10"/>
      <c r="F1289" s="10"/>
      <c r="G1289" s="10"/>
      <c r="H1289" s="10"/>
      <c r="I1289" s="10"/>
      <c r="J1289" s="39"/>
      <c r="K1289" s="11"/>
    </row>
    <row r="1290" spans="1:11" x14ac:dyDescent="0.25">
      <c r="A1290" s="10"/>
      <c r="B1290" s="10"/>
      <c r="C1290" s="10"/>
      <c r="D1290" s="12"/>
      <c r="E1290" s="10"/>
      <c r="F1290" s="10"/>
      <c r="G1290" s="10"/>
      <c r="H1290" s="10"/>
      <c r="I1290" s="10"/>
      <c r="J1290" s="39"/>
      <c r="K1290" s="11"/>
    </row>
    <row r="1291" spans="1:11" x14ac:dyDescent="0.25">
      <c r="A1291" s="10"/>
      <c r="B1291" s="10"/>
      <c r="C1291" s="10"/>
      <c r="D1291" s="12"/>
      <c r="E1291" s="10"/>
      <c r="F1291" s="10"/>
      <c r="G1291" s="10"/>
      <c r="H1291" s="10"/>
      <c r="I1291" s="10"/>
      <c r="J1291" s="39"/>
      <c r="K1291" s="11"/>
    </row>
    <row r="1292" spans="1:11" x14ac:dyDescent="0.25">
      <c r="A1292" s="10"/>
      <c r="B1292" s="10"/>
      <c r="C1292" s="10"/>
      <c r="D1292" s="12"/>
      <c r="E1292" s="10"/>
      <c r="F1292" s="10"/>
      <c r="G1292" s="10"/>
      <c r="H1292" s="10"/>
      <c r="I1292" s="10"/>
      <c r="J1292" s="39"/>
      <c r="K1292" s="11"/>
    </row>
    <row r="1293" spans="1:11" x14ac:dyDescent="0.25">
      <c r="A1293" s="10"/>
      <c r="B1293" s="10"/>
      <c r="C1293" s="10"/>
      <c r="D1293" s="12"/>
      <c r="E1293" s="10"/>
      <c r="F1293" s="10"/>
      <c r="G1293" s="10"/>
      <c r="H1293" s="10"/>
      <c r="I1293" s="10"/>
      <c r="J1293" s="39"/>
      <c r="K1293" s="11"/>
    </row>
    <row r="1294" spans="1:11" x14ac:dyDescent="0.25">
      <c r="A1294" s="10"/>
      <c r="B1294" s="10"/>
      <c r="C1294" s="10"/>
      <c r="D1294" s="12"/>
      <c r="E1294" s="10"/>
      <c r="F1294" s="10"/>
      <c r="G1294" s="10"/>
      <c r="H1294" s="10"/>
      <c r="I1294" s="10"/>
      <c r="J1294" s="39"/>
      <c r="K1294" s="11"/>
    </row>
    <row r="1295" spans="1:11" x14ac:dyDescent="0.25">
      <c r="A1295" s="10"/>
      <c r="B1295" s="10"/>
      <c r="C1295" s="10"/>
      <c r="D1295" s="12"/>
      <c r="E1295" s="10"/>
      <c r="F1295" s="10"/>
      <c r="G1295" s="10"/>
      <c r="H1295" s="10"/>
      <c r="I1295" s="10"/>
      <c r="J1295" s="39"/>
      <c r="K1295" s="11"/>
    </row>
    <row r="1296" spans="1:11" x14ac:dyDescent="0.25">
      <c r="A1296" s="10"/>
      <c r="B1296" s="10"/>
      <c r="C1296" s="10"/>
      <c r="D1296" s="12"/>
      <c r="E1296" s="10"/>
      <c r="F1296" s="10"/>
      <c r="G1296" s="10"/>
      <c r="H1296" s="10"/>
      <c r="I1296" s="10"/>
      <c r="J1296" s="39"/>
      <c r="K1296" s="11"/>
    </row>
    <row r="1297" spans="1:11" x14ac:dyDescent="0.25">
      <c r="A1297" s="10"/>
      <c r="B1297" s="10"/>
      <c r="C1297" s="10"/>
      <c r="D1297" s="12"/>
      <c r="E1297" s="10"/>
      <c r="F1297" s="10"/>
      <c r="G1297" s="10"/>
      <c r="H1297" s="10"/>
      <c r="I1297" s="10"/>
      <c r="J1297" s="39"/>
      <c r="K1297" s="11"/>
    </row>
    <row r="1298" spans="1:11" x14ac:dyDescent="0.25">
      <c r="A1298" s="10"/>
      <c r="B1298" s="10"/>
      <c r="C1298" s="10"/>
      <c r="D1298" s="12"/>
      <c r="E1298" s="10"/>
      <c r="F1298" s="10"/>
      <c r="G1298" s="10"/>
      <c r="H1298" s="10"/>
      <c r="I1298" s="10"/>
      <c r="J1298" s="39"/>
      <c r="K1298" s="11"/>
    </row>
    <row r="1299" spans="1:11" x14ac:dyDescent="0.25">
      <c r="A1299" s="10"/>
      <c r="B1299" s="10"/>
      <c r="C1299" s="10"/>
      <c r="D1299" s="12"/>
      <c r="E1299" s="10"/>
      <c r="F1299" s="10"/>
      <c r="G1299" s="10"/>
      <c r="H1299" s="10"/>
      <c r="I1299" s="10"/>
      <c r="J1299" s="39"/>
      <c r="K1299" s="11"/>
    </row>
    <row r="1300" spans="1:11" x14ac:dyDescent="0.25">
      <c r="A1300" s="10"/>
      <c r="B1300" s="10"/>
      <c r="C1300" s="10"/>
      <c r="D1300" s="12"/>
      <c r="E1300" s="10"/>
      <c r="F1300" s="10"/>
      <c r="G1300" s="10"/>
      <c r="H1300" s="10"/>
      <c r="I1300" s="10"/>
      <c r="J1300" s="39"/>
      <c r="K1300" s="11"/>
    </row>
    <row r="1301" spans="1:11" x14ac:dyDescent="0.25">
      <c r="A1301" s="10"/>
      <c r="B1301" s="10"/>
      <c r="C1301" s="10"/>
      <c r="D1301" s="12"/>
      <c r="E1301" s="10"/>
      <c r="F1301" s="10"/>
      <c r="G1301" s="10"/>
      <c r="H1301" s="10"/>
      <c r="I1301" s="10"/>
      <c r="J1301" s="39"/>
      <c r="K1301" s="11"/>
    </row>
    <row r="1302" spans="1:11" x14ac:dyDescent="0.25">
      <c r="A1302" s="10"/>
      <c r="B1302" s="10"/>
      <c r="C1302" s="10"/>
      <c r="D1302" s="12"/>
      <c r="E1302" s="10"/>
      <c r="F1302" s="10"/>
      <c r="G1302" s="10"/>
      <c r="H1302" s="10"/>
      <c r="I1302" s="10"/>
      <c r="J1302" s="39"/>
      <c r="K1302" s="11"/>
    </row>
    <row r="1303" spans="1:11" x14ac:dyDescent="0.25">
      <c r="A1303" s="10"/>
      <c r="B1303" s="10"/>
      <c r="C1303" s="10"/>
      <c r="D1303" s="12"/>
      <c r="E1303" s="10"/>
      <c r="F1303" s="10"/>
      <c r="G1303" s="10"/>
      <c r="H1303" s="10"/>
      <c r="I1303" s="10"/>
      <c r="J1303" s="39"/>
      <c r="K1303" s="11"/>
    </row>
    <row r="1304" spans="1:11" x14ac:dyDescent="0.25">
      <c r="A1304" s="10"/>
      <c r="B1304" s="10"/>
      <c r="C1304" s="10"/>
      <c r="D1304" s="12"/>
      <c r="E1304" s="10"/>
      <c r="F1304" s="10"/>
      <c r="G1304" s="10"/>
      <c r="H1304" s="10"/>
      <c r="I1304" s="10"/>
      <c r="J1304" s="39"/>
      <c r="K1304" s="11"/>
    </row>
    <row r="1305" spans="1:11" x14ac:dyDescent="0.25">
      <c r="A1305" s="10"/>
      <c r="B1305" s="10"/>
      <c r="C1305" s="10"/>
      <c r="D1305" s="12"/>
      <c r="E1305" s="10"/>
      <c r="F1305" s="10"/>
      <c r="G1305" s="10"/>
      <c r="H1305" s="10"/>
      <c r="I1305" s="10"/>
      <c r="J1305" s="39"/>
      <c r="K1305" s="11"/>
    </row>
    <row r="1306" spans="1:11" x14ac:dyDescent="0.25">
      <c r="A1306" s="10"/>
      <c r="B1306" s="10"/>
      <c r="C1306" s="10"/>
      <c r="D1306" s="12"/>
      <c r="E1306" s="10"/>
      <c r="F1306" s="10"/>
      <c r="G1306" s="10"/>
      <c r="H1306" s="10"/>
      <c r="I1306" s="10"/>
      <c r="J1306" s="39"/>
      <c r="K1306" s="11"/>
    </row>
    <row r="1307" spans="1:11" x14ac:dyDescent="0.25">
      <c r="A1307" s="10"/>
      <c r="B1307" s="10"/>
      <c r="C1307" s="10"/>
      <c r="D1307" s="12"/>
      <c r="E1307" s="10"/>
      <c r="F1307" s="10"/>
      <c r="G1307" s="10"/>
      <c r="H1307" s="10"/>
      <c r="I1307" s="10"/>
      <c r="J1307" s="39"/>
      <c r="K1307" s="11"/>
    </row>
    <row r="1308" spans="1:11" x14ac:dyDescent="0.25">
      <c r="A1308" s="10"/>
      <c r="B1308" s="10"/>
      <c r="C1308" s="10"/>
      <c r="D1308" s="12"/>
      <c r="E1308" s="10"/>
      <c r="F1308" s="10"/>
      <c r="G1308" s="10"/>
      <c r="H1308" s="10"/>
      <c r="I1308" s="10"/>
      <c r="J1308" s="39"/>
      <c r="K1308" s="11"/>
    </row>
    <row r="1309" spans="1:11" x14ac:dyDescent="0.25">
      <c r="A1309" s="10"/>
      <c r="B1309" s="10"/>
      <c r="C1309" s="10"/>
      <c r="D1309" s="12"/>
      <c r="E1309" s="10"/>
      <c r="F1309" s="10"/>
      <c r="G1309" s="10"/>
      <c r="H1309" s="10"/>
      <c r="I1309" s="10"/>
      <c r="J1309" s="39"/>
      <c r="K1309" s="11"/>
    </row>
    <row r="1310" spans="1:11" x14ac:dyDescent="0.25">
      <c r="A1310" s="10"/>
      <c r="B1310" s="10"/>
      <c r="C1310" s="10"/>
      <c r="D1310" s="12"/>
      <c r="E1310" s="10"/>
      <c r="F1310" s="10"/>
      <c r="G1310" s="10"/>
      <c r="H1310" s="10"/>
      <c r="I1310" s="10"/>
      <c r="J1310" s="39"/>
      <c r="K1310" s="11"/>
    </row>
    <row r="1311" spans="1:11" x14ac:dyDescent="0.25">
      <c r="A1311" s="10"/>
      <c r="B1311" s="10"/>
      <c r="C1311" s="10"/>
      <c r="D1311" s="12"/>
      <c r="E1311" s="10"/>
      <c r="F1311" s="10"/>
      <c r="G1311" s="10"/>
      <c r="H1311" s="10"/>
      <c r="I1311" s="10"/>
      <c r="J1311" s="39"/>
      <c r="K1311" s="11"/>
    </row>
    <row r="1312" spans="1:11" x14ac:dyDescent="0.25">
      <c r="A1312" s="10"/>
      <c r="B1312" s="10"/>
      <c r="C1312" s="10"/>
      <c r="D1312" s="12"/>
      <c r="E1312" s="10"/>
      <c r="F1312" s="10"/>
      <c r="G1312" s="10"/>
      <c r="H1312" s="10"/>
      <c r="I1312" s="10"/>
      <c r="J1312" s="39"/>
      <c r="K1312" s="11"/>
    </row>
    <row r="1313" spans="1:11" x14ac:dyDescent="0.25">
      <c r="A1313" s="10"/>
      <c r="B1313" s="10"/>
      <c r="C1313" s="10"/>
      <c r="D1313" s="12"/>
      <c r="E1313" s="10"/>
      <c r="F1313" s="10"/>
      <c r="G1313" s="10"/>
      <c r="H1313" s="10"/>
      <c r="I1313" s="10"/>
      <c r="J1313" s="39"/>
      <c r="K1313" s="11"/>
    </row>
    <row r="1314" spans="1:11" x14ac:dyDescent="0.25">
      <c r="A1314" s="10"/>
      <c r="B1314" s="10"/>
      <c r="C1314" s="10"/>
      <c r="D1314" s="12"/>
      <c r="E1314" s="10"/>
      <c r="F1314" s="10"/>
      <c r="G1314" s="10"/>
      <c r="H1314" s="10"/>
      <c r="I1314" s="10"/>
      <c r="J1314" s="39"/>
      <c r="K1314" s="11"/>
    </row>
    <row r="1315" spans="1:11" x14ac:dyDescent="0.25">
      <c r="A1315" s="10"/>
      <c r="B1315" s="10"/>
      <c r="C1315" s="10"/>
      <c r="D1315" s="12"/>
      <c r="E1315" s="10"/>
      <c r="F1315" s="10"/>
      <c r="G1315" s="10"/>
      <c r="H1315" s="10"/>
      <c r="I1315" s="10"/>
      <c r="J1315" s="39"/>
      <c r="K1315" s="11"/>
    </row>
    <row r="1316" spans="1:11" x14ac:dyDescent="0.25">
      <c r="A1316" s="10"/>
      <c r="B1316" s="10"/>
      <c r="C1316" s="10"/>
      <c r="D1316" s="12"/>
      <c r="E1316" s="10"/>
      <c r="F1316" s="10"/>
      <c r="G1316" s="10"/>
      <c r="H1316" s="10"/>
      <c r="I1316" s="10"/>
      <c r="J1316" s="39"/>
      <c r="K1316" s="11"/>
    </row>
    <row r="1317" spans="1:11" x14ac:dyDescent="0.25">
      <c r="A1317" s="10"/>
      <c r="B1317" s="10"/>
      <c r="C1317" s="10"/>
      <c r="D1317" s="12"/>
      <c r="E1317" s="10"/>
      <c r="F1317" s="10"/>
      <c r="G1317" s="10"/>
      <c r="H1317" s="10"/>
      <c r="I1317" s="10"/>
      <c r="J1317" s="39"/>
      <c r="K1317" s="11"/>
    </row>
    <row r="1318" spans="1:11" x14ac:dyDescent="0.25">
      <c r="A1318" s="10"/>
      <c r="B1318" s="10"/>
      <c r="C1318" s="10"/>
      <c r="D1318" s="12"/>
      <c r="E1318" s="10"/>
      <c r="F1318" s="10"/>
      <c r="G1318" s="10"/>
      <c r="H1318" s="10"/>
      <c r="I1318" s="10"/>
      <c r="J1318" s="39"/>
      <c r="K1318" s="11"/>
    </row>
    <row r="1319" spans="1:11" x14ac:dyDescent="0.25">
      <c r="A1319" s="10"/>
      <c r="B1319" s="10"/>
      <c r="C1319" s="10"/>
      <c r="D1319" s="12"/>
      <c r="E1319" s="10"/>
      <c r="F1319" s="10"/>
      <c r="G1319" s="10"/>
      <c r="H1319" s="10"/>
      <c r="I1319" s="10"/>
      <c r="J1319" s="39"/>
      <c r="K1319" s="11"/>
    </row>
    <row r="1320" spans="1:11" x14ac:dyDescent="0.25">
      <c r="A1320" s="10"/>
      <c r="B1320" s="10"/>
      <c r="C1320" s="10"/>
      <c r="D1320" s="12"/>
      <c r="E1320" s="10"/>
      <c r="F1320" s="10"/>
      <c r="G1320" s="10"/>
      <c r="H1320" s="10"/>
      <c r="I1320" s="10"/>
      <c r="J1320" s="39"/>
      <c r="K1320" s="11"/>
    </row>
    <row r="1321" spans="1:11" x14ac:dyDescent="0.25">
      <c r="A1321" s="10"/>
      <c r="B1321" s="10"/>
      <c r="C1321" s="10"/>
      <c r="D1321" s="12"/>
      <c r="E1321" s="10"/>
      <c r="F1321" s="10"/>
      <c r="G1321" s="10"/>
      <c r="H1321" s="10"/>
      <c r="I1321" s="10"/>
      <c r="J1321" s="39"/>
      <c r="K1321" s="11"/>
    </row>
    <row r="1322" spans="1:11" x14ac:dyDescent="0.25">
      <c r="A1322" s="10"/>
      <c r="B1322" s="10"/>
      <c r="C1322" s="10"/>
      <c r="D1322" s="12"/>
      <c r="E1322" s="10"/>
      <c r="F1322" s="10"/>
      <c r="G1322" s="10"/>
      <c r="H1322" s="10"/>
      <c r="I1322" s="10"/>
      <c r="J1322" s="39"/>
      <c r="K1322" s="11"/>
    </row>
    <row r="1323" spans="1:11" x14ac:dyDescent="0.25">
      <c r="A1323" s="10"/>
      <c r="B1323" s="10"/>
      <c r="C1323" s="10"/>
      <c r="D1323" s="12"/>
      <c r="E1323" s="10"/>
      <c r="F1323" s="10"/>
      <c r="G1323" s="10"/>
      <c r="H1323" s="10"/>
      <c r="I1323" s="10"/>
      <c r="J1323" s="39"/>
      <c r="K1323" s="11"/>
    </row>
    <row r="1324" spans="1:11" x14ac:dyDescent="0.25">
      <c r="A1324" s="10"/>
      <c r="B1324" s="10"/>
      <c r="C1324" s="10"/>
      <c r="D1324" s="12"/>
      <c r="E1324" s="10"/>
      <c r="F1324" s="10"/>
      <c r="G1324" s="10"/>
      <c r="H1324" s="10"/>
      <c r="I1324" s="10"/>
      <c r="J1324" s="39"/>
      <c r="K1324" s="11"/>
    </row>
    <row r="1325" spans="1:11" x14ac:dyDescent="0.25">
      <c r="A1325" s="10"/>
      <c r="B1325" s="10"/>
      <c r="C1325" s="10"/>
      <c r="D1325" s="12"/>
      <c r="E1325" s="10"/>
      <c r="F1325" s="10"/>
      <c r="G1325" s="10"/>
      <c r="H1325" s="10"/>
      <c r="I1325" s="10"/>
      <c r="J1325" s="39"/>
      <c r="K1325" s="11"/>
    </row>
    <row r="1326" spans="1:11" x14ac:dyDescent="0.25">
      <c r="A1326" s="10"/>
      <c r="B1326" s="10"/>
      <c r="C1326" s="10"/>
      <c r="D1326" s="12"/>
      <c r="E1326" s="10"/>
      <c r="F1326" s="10"/>
      <c r="G1326" s="10"/>
      <c r="H1326" s="10"/>
      <c r="I1326" s="10"/>
      <c r="J1326" s="39"/>
      <c r="K1326" s="11"/>
    </row>
    <row r="1327" spans="1:11" x14ac:dyDescent="0.25">
      <c r="A1327" s="10"/>
      <c r="B1327" s="10"/>
      <c r="C1327" s="10"/>
      <c r="D1327" s="12"/>
      <c r="E1327" s="10"/>
      <c r="F1327" s="10"/>
      <c r="G1327" s="10"/>
      <c r="H1327" s="10"/>
      <c r="I1327" s="10"/>
      <c r="J1327" s="39"/>
      <c r="K1327" s="11"/>
    </row>
    <row r="1328" spans="1:11" x14ac:dyDescent="0.25">
      <c r="A1328" s="10"/>
      <c r="B1328" s="10"/>
      <c r="C1328" s="10"/>
      <c r="D1328" s="12"/>
      <c r="E1328" s="10"/>
      <c r="F1328" s="10"/>
      <c r="G1328" s="10"/>
      <c r="H1328" s="10"/>
      <c r="I1328" s="10"/>
      <c r="J1328" s="39"/>
      <c r="K1328" s="11"/>
    </row>
    <row r="1329" spans="1:11" x14ac:dyDescent="0.25">
      <c r="A1329" s="10"/>
      <c r="B1329" s="10"/>
      <c r="C1329" s="10"/>
      <c r="D1329" s="12"/>
      <c r="E1329" s="10"/>
      <c r="F1329" s="10"/>
      <c r="G1329" s="10"/>
      <c r="H1329" s="10"/>
      <c r="I1329" s="10"/>
      <c r="J1329" s="39"/>
      <c r="K1329" s="11"/>
    </row>
    <row r="1330" spans="1:11" x14ac:dyDescent="0.25">
      <c r="A1330" s="10"/>
      <c r="B1330" s="10"/>
      <c r="C1330" s="10"/>
      <c r="D1330" s="12"/>
      <c r="E1330" s="10"/>
      <c r="F1330" s="10"/>
      <c r="G1330" s="10"/>
      <c r="H1330" s="10"/>
      <c r="I1330" s="10"/>
      <c r="J1330" s="39"/>
      <c r="K1330" s="11"/>
    </row>
    <row r="1331" spans="1:11" x14ac:dyDescent="0.25">
      <c r="A1331" s="10"/>
      <c r="B1331" s="10"/>
      <c r="C1331" s="10"/>
      <c r="D1331" s="12"/>
      <c r="E1331" s="10"/>
      <c r="F1331" s="10"/>
      <c r="G1331" s="10"/>
      <c r="H1331" s="10"/>
      <c r="I1331" s="10"/>
      <c r="J1331" s="39"/>
      <c r="K1331" s="11"/>
    </row>
    <row r="1332" spans="1:11" x14ac:dyDescent="0.25">
      <c r="A1332" s="10"/>
      <c r="B1332" s="10"/>
      <c r="C1332" s="10"/>
      <c r="D1332" s="12"/>
      <c r="E1332" s="10"/>
      <c r="F1332" s="10"/>
      <c r="G1332" s="10"/>
      <c r="H1332" s="10"/>
      <c r="I1332" s="10"/>
      <c r="J1332" s="39"/>
      <c r="K1332" s="11"/>
    </row>
    <row r="1333" spans="1:11" x14ac:dyDescent="0.25">
      <c r="A1333" s="10"/>
      <c r="B1333" s="10"/>
      <c r="C1333" s="10"/>
      <c r="D1333" s="12"/>
      <c r="E1333" s="10"/>
      <c r="F1333" s="10"/>
      <c r="G1333" s="10"/>
      <c r="H1333" s="10"/>
      <c r="I1333" s="10"/>
      <c r="J1333" s="39"/>
      <c r="K1333" s="11"/>
    </row>
    <row r="1334" spans="1:11" x14ac:dyDescent="0.25">
      <c r="A1334" s="10"/>
      <c r="B1334" s="10"/>
      <c r="C1334" s="10"/>
      <c r="D1334" s="12"/>
      <c r="E1334" s="10"/>
      <c r="F1334" s="10"/>
      <c r="G1334" s="10"/>
      <c r="H1334" s="10"/>
      <c r="I1334" s="10"/>
      <c r="J1334" s="39"/>
      <c r="K1334" s="11"/>
    </row>
    <row r="1335" spans="1:11" x14ac:dyDescent="0.25">
      <c r="A1335" s="10"/>
      <c r="B1335" s="10"/>
      <c r="C1335" s="10"/>
      <c r="D1335" s="12"/>
      <c r="E1335" s="10"/>
      <c r="F1335" s="10"/>
      <c r="G1335" s="10"/>
      <c r="H1335" s="10"/>
      <c r="I1335" s="10"/>
      <c r="J1335" s="39"/>
      <c r="K1335" s="11"/>
    </row>
    <row r="1336" spans="1:11" x14ac:dyDescent="0.25">
      <c r="A1336" s="10"/>
      <c r="B1336" s="10"/>
      <c r="C1336" s="10"/>
      <c r="D1336" s="12"/>
      <c r="E1336" s="10"/>
      <c r="F1336" s="10"/>
      <c r="G1336" s="10"/>
      <c r="H1336" s="10"/>
      <c r="I1336" s="10"/>
      <c r="J1336" s="41"/>
      <c r="K1336" s="11"/>
    </row>
    <row r="1337" spans="1:11" x14ac:dyDescent="0.25">
      <c r="A1337" s="10"/>
      <c r="B1337" s="10"/>
      <c r="C1337" s="10"/>
      <c r="D1337" s="12"/>
      <c r="E1337" s="10"/>
      <c r="F1337" s="10"/>
      <c r="G1337" s="10"/>
      <c r="H1337" s="10"/>
      <c r="I1337" s="10"/>
      <c r="J1337" s="41"/>
      <c r="K1337" s="11"/>
    </row>
    <row r="1338" spans="1:11" x14ac:dyDescent="0.25">
      <c r="A1338" s="10"/>
      <c r="B1338" s="10"/>
      <c r="C1338" s="10"/>
      <c r="D1338" s="12"/>
      <c r="E1338" s="10"/>
      <c r="F1338" s="10"/>
      <c r="G1338" s="10"/>
      <c r="H1338" s="10"/>
      <c r="I1338" s="10"/>
      <c r="J1338" s="41"/>
      <c r="K1338" s="11"/>
    </row>
    <row r="1339" spans="1:11" x14ac:dyDescent="0.25">
      <c r="A1339" s="10"/>
      <c r="B1339" s="10"/>
      <c r="C1339" s="10"/>
      <c r="D1339" s="12"/>
      <c r="E1339" s="10"/>
      <c r="F1339" s="10"/>
      <c r="G1339" s="10"/>
      <c r="H1339" s="10"/>
      <c r="I1339" s="10"/>
      <c r="J1339" s="41"/>
      <c r="K1339" s="11"/>
    </row>
    <row r="1340" spans="1:11" x14ac:dyDescent="0.25">
      <c r="A1340" s="10"/>
      <c r="B1340" s="10"/>
      <c r="C1340" s="10"/>
      <c r="D1340" s="12"/>
      <c r="E1340" s="10"/>
      <c r="F1340" s="10"/>
      <c r="G1340" s="10"/>
      <c r="H1340" s="10"/>
      <c r="I1340" s="10"/>
      <c r="J1340" s="41"/>
      <c r="K1340" s="11"/>
    </row>
    <row r="1341" spans="1:11" x14ac:dyDescent="0.25">
      <c r="A1341" s="10"/>
      <c r="B1341" s="10"/>
      <c r="C1341" s="10"/>
      <c r="D1341" s="12"/>
      <c r="E1341" s="10"/>
      <c r="F1341" s="10"/>
      <c r="G1341" s="10"/>
      <c r="H1341" s="10"/>
      <c r="I1341" s="10"/>
      <c r="J1341" s="41"/>
      <c r="K1341" s="11"/>
    </row>
    <row r="1342" spans="1:11" x14ac:dyDescent="0.25">
      <c r="A1342" s="10"/>
      <c r="B1342" s="10"/>
      <c r="C1342" s="10"/>
      <c r="D1342" s="12"/>
      <c r="E1342" s="10"/>
      <c r="F1342" s="10"/>
      <c r="G1342" s="10"/>
      <c r="H1342" s="10"/>
      <c r="I1342" s="10"/>
      <c r="J1342" s="41"/>
      <c r="K1342" s="11"/>
    </row>
    <row r="1343" spans="1:11" x14ac:dyDescent="0.25">
      <c r="A1343" s="10"/>
      <c r="B1343" s="10"/>
      <c r="C1343" s="10"/>
      <c r="D1343" s="12"/>
      <c r="E1343" s="10"/>
      <c r="F1343" s="10"/>
      <c r="G1343" s="10"/>
      <c r="H1343" s="10"/>
      <c r="I1343" s="10"/>
      <c r="J1343" s="41"/>
      <c r="K1343" s="11"/>
    </row>
    <row r="1344" spans="1:11" x14ac:dyDescent="0.25">
      <c r="A1344" s="10"/>
      <c r="B1344" s="10"/>
      <c r="C1344" s="10"/>
      <c r="D1344" s="12"/>
      <c r="E1344" s="10"/>
      <c r="F1344" s="10"/>
      <c r="G1344" s="10"/>
      <c r="H1344" s="10"/>
      <c r="I1344" s="10"/>
      <c r="J1344" s="41"/>
      <c r="K1344" s="11"/>
    </row>
    <row r="1345" spans="1:11" x14ac:dyDescent="0.25">
      <c r="A1345" s="10"/>
      <c r="B1345" s="10"/>
      <c r="C1345" s="10"/>
      <c r="D1345" s="12"/>
      <c r="E1345" s="10"/>
      <c r="F1345" s="10"/>
      <c r="G1345" s="10"/>
      <c r="H1345" s="10"/>
      <c r="I1345" s="10"/>
      <c r="J1345" s="41"/>
      <c r="K1345" s="11"/>
    </row>
    <row r="1346" spans="1:11" x14ac:dyDescent="0.25">
      <c r="A1346" s="10"/>
      <c r="B1346" s="10"/>
      <c r="C1346" s="10"/>
      <c r="D1346" s="12"/>
      <c r="E1346" s="10"/>
      <c r="F1346" s="10"/>
      <c r="G1346" s="10"/>
      <c r="H1346" s="10"/>
      <c r="I1346" s="10"/>
      <c r="J1346" s="41"/>
      <c r="K1346" s="11"/>
    </row>
    <row r="1347" spans="1:11" x14ac:dyDescent="0.25">
      <c r="A1347" s="10"/>
      <c r="B1347" s="10"/>
      <c r="C1347" s="10"/>
      <c r="D1347" s="12"/>
      <c r="E1347" s="10"/>
      <c r="F1347" s="10"/>
      <c r="G1347" s="10"/>
      <c r="H1347" s="10"/>
      <c r="I1347" s="10"/>
      <c r="J1347" s="41"/>
      <c r="K1347" s="11"/>
    </row>
    <row r="1348" spans="1:11" x14ac:dyDescent="0.25">
      <c r="A1348" s="10"/>
      <c r="B1348" s="10"/>
      <c r="C1348" s="10"/>
      <c r="D1348" s="12"/>
      <c r="E1348" s="10"/>
      <c r="F1348" s="10"/>
      <c r="G1348" s="10"/>
      <c r="H1348" s="10"/>
      <c r="I1348" s="10"/>
      <c r="J1348" s="41"/>
      <c r="K1348" s="11"/>
    </row>
    <row r="1349" spans="1:11" x14ac:dyDescent="0.25">
      <c r="A1349" s="10"/>
      <c r="B1349" s="10"/>
      <c r="C1349" s="10"/>
      <c r="D1349" s="12"/>
      <c r="E1349" s="10"/>
      <c r="F1349" s="10"/>
      <c r="G1349" s="10"/>
      <c r="H1349" s="10"/>
      <c r="I1349" s="10"/>
      <c r="J1349" s="41"/>
      <c r="K1349" s="11"/>
    </row>
    <row r="1350" spans="1:11" x14ac:dyDescent="0.25">
      <c r="A1350" s="10"/>
      <c r="B1350" s="10"/>
      <c r="C1350" s="10"/>
      <c r="D1350" s="12"/>
      <c r="E1350" s="10"/>
      <c r="F1350" s="10"/>
      <c r="G1350" s="10"/>
      <c r="H1350" s="10"/>
      <c r="I1350" s="10"/>
      <c r="J1350" s="41"/>
      <c r="K1350" s="11"/>
    </row>
    <row r="1351" spans="1:11" x14ac:dyDescent="0.25">
      <c r="A1351" s="10"/>
      <c r="B1351" s="10"/>
      <c r="C1351" s="10"/>
      <c r="D1351" s="12"/>
      <c r="E1351" s="10"/>
      <c r="F1351" s="10"/>
      <c r="G1351" s="10"/>
      <c r="H1351" s="10"/>
      <c r="I1351" s="10"/>
      <c r="J1351" s="41"/>
      <c r="K1351" s="11"/>
    </row>
    <row r="1352" spans="1:11" x14ac:dyDescent="0.25">
      <c r="A1352" s="10"/>
      <c r="B1352" s="10"/>
      <c r="C1352" s="10"/>
      <c r="D1352" s="12"/>
      <c r="E1352" s="10"/>
      <c r="F1352" s="10"/>
      <c r="G1352" s="10"/>
      <c r="H1352" s="10"/>
      <c r="I1352" s="10"/>
      <c r="J1352" s="41"/>
      <c r="K1352" s="11"/>
    </row>
    <row r="1353" spans="1:11" x14ac:dyDescent="0.25">
      <c r="A1353" s="10"/>
      <c r="B1353" s="10"/>
      <c r="C1353" s="10"/>
      <c r="D1353" s="12"/>
      <c r="E1353" s="10"/>
      <c r="F1353" s="10"/>
      <c r="G1353" s="10"/>
      <c r="H1353" s="10"/>
      <c r="I1353" s="10"/>
      <c r="J1353" s="41"/>
      <c r="K1353" s="11"/>
    </row>
    <row r="1354" spans="1:11" x14ac:dyDescent="0.25">
      <c r="A1354" s="10"/>
      <c r="B1354" s="10"/>
      <c r="C1354" s="10"/>
      <c r="D1354" s="12"/>
      <c r="E1354" s="10"/>
      <c r="F1354" s="10"/>
      <c r="G1354" s="10"/>
      <c r="H1354" s="10"/>
      <c r="I1354" s="10"/>
      <c r="J1354" s="41"/>
      <c r="K1354" s="11"/>
    </row>
    <row r="1355" spans="1:11" x14ac:dyDescent="0.25">
      <c r="A1355" s="10"/>
      <c r="B1355" s="10"/>
      <c r="C1355" s="10"/>
      <c r="D1355" s="12"/>
      <c r="E1355" s="10"/>
      <c r="F1355" s="10"/>
      <c r="G1355" s="10"/>
      <c r="H1355" s="10"/>
      <c r="I1355" s="10"/>
      <c r="J1355" s="41"/>
      <c r="K1355" s="11"/>
    </row>
    <row r="1356" spans="1:11" x14ac:dyDescent="0.25">
      <c r="A1356" s="10"/>
      <c r="B1356" s="10"/>
      <c r="C1356" s="10"/>
      <c r="D1356" s="12"/>
      <c r="E1356" s="10"/>
      <c r="F1356" s="10"/>
      <c r="G1356" s="10"/>
      <c r="H1356" s="10"/>
      <c r="I1356" s="10"/>
      <c r="J1356" s="41"/>
      <c r="K1356" s="11"/>
    </row>
    <row r="1357" spans="1:11" x14ac:dyDescent="0.25">
      <c r="A1357" s="10"/>
      <c r="B1357" s="10"/>
      <c r="C1357" s="10"/>
      <c r="D1357" s="12"/>
      <c r="E1357" s="10"/>
      <c r="F1357" s="10"/>
      <c r="G1357" s="10"/>
      <c r="H1357" s="10"/>
      <c r="I1357" s="10"/>
      <c r="J1357" s="41"/>
      <c r="K1357" s="11"/>
    </row>
    <row r="1358" spans="1:11" x14ac:dyDescent="0.25">
      <c r="A1358" s="10"/>
      <c r="B1358" s="10"/>
      <c r="C1358" s="10"/>
      <c r="D1358" s="12"/>
      <c r="E1358" s="10"/>
      <c r="F1358" s="10"/>
      <c r="G1358" s="10"/>
      <c r="H1358" s="10"/>
      <c r="I1358" s="10"/>
      <c r="J1358" s="41"/>
      <c r="K1358" s="11"/>
    </row>
    <row r="1359" spans="1:11" x14ac:dyDescent="0.25">
      <c r="A1359" s="10"/>
      <c r="B1359" s="10"/>
      <c r="C1359" s="10"/>
      <c r="D1359" s="12"/>
      <c r="E1359" s="10"/>
      <c r="F1359" s="10"/>
      <c r="G1359" s="10"/>
      <c r="H1359" s="10"/>
      <c r="I1359" s="10"/>
      <c r="J1359" s="41"/>
      <c r="K1359" s="11"/>
    </row>
    <row r="1360" spans="1:11" x14ac:dyDescent="0.25">
      <c r="A1360" s="10"/>
      <c r="B1360" s="10"/>
      <c r="C1360" s="10"/>
      <c r="D1360" s="12"/>
      <c r="E1360" s="10"/>
      <c r="F1360" s="10"/>
      <c r="G1360" s="10"/>
      <c r="H1360" s="10"/>
      <c r="I1360" s="10"/>
      <c r="J1360" s="41"/>
      <c r="K1360" s="11"/>
    </row>
    <row r="1361" spans="1:11" x14ac:dyDescent="0.25">
      <c r="A1361" s="10"/>
      <c r="B1361" s="10"/>
      <c r="C1361" s="10"/>
      <c r="D1361" s="12"/>
      <c r="E1361" s="10"/>
      <c r="F1361" s="10"/>
      <c r="G1361" s="10"/>
      <c r="H1361" s="10"/>
      <c r="I1361" s="10"/>
      <c r="J1361" s="41"/>
      <c r="K1361" s="11"/>
    </row>
    <row r="1362" spans="1:11" x14ac:dyDescent="0.25">
      <c r="A1362" s="10"/>
      <c r="B1362" s="10"/>
      <c r="C1362" s="10"/>
      <c r="D1362" s="12"/>
      <c r="E1362" s="10"/>
      <c r="F1362" s="10"/>
      <c r="G1362" s="10"/>
      <c r="H1362" s="10"/>
      <c r="I1362" s="10"/>
      <c r="J1362" s="41"/>
      <c r="K1362" s="11"/>
    </row>
    <row r="1363" spans="1:11" x14ac:dyDescent="0.25">
      <c r="A1363" s="10"/>
      <c r="B1363" s="10"/>
      <c r="C1363" s="10"/>
      <c r="D1363" s="12"/>
      <c r="E1363" s="10"/>
      <c r="F1363" s="10"/>
      <c r="G1363" s="10"/>
      <c r="H1363" s="10"/>
      <c r="I1363" s="10"/>
      <c r="J1363" s="41"/>
      <c r="K1363" s="11"/>
    </row>
    <row r="1364" spans="1:11" x14ac:dyDescent="0.25">
      <c r="A1364" s="10"/>
      <c r="B1364" s="10"/>
      <c r="C1364" s="10"/>
      <c r="D1364" s="12"/>
      <c r="E1364" s="10"/>
      <c r="F1364" s="10"/>
      <c r="G1364" s="10"/>
      <c r="H1364" s="10"/>
      <c r="I1364" s="10"/>
      <c r="J1364" s="41"/>
      <c r="K1364" s="11"/>
    </row>
    <row r="1365" spans="1:11" x14ac:dyDescent="0.25">
      <c r="A1365" s="10"/>
      <c r="B1365" s="10"/>
      <c r="C1365" s="10"/>
      <c r="D1365" s="12"/>
      <c r="E1365" s="10"/>
      <c r="F1365" s="10"/>
      <c r="G1365" s="10"/>
      <c r="H1365" s="10"/>
      <c r="I1365" s="10"/>
      <c r="J1365" s="41"/>
      <c r="K1365" s="11"/>
    </row>
    <row r="1366" spans="1:11" x14ac:dyDescent="0.25">
      <c r="A1366" s="10"/>
      <c r="B1366" s="10"/>
      <c r="C1366" s="10"/>
      <c r="D1366" s="12"/>
      <c r="E1366" s="10"/>
      <c r="F1366" s="10"/>
      <c r="G1366" s="10"/>
      <c r="H1366" s="10"/>
      <c r="I1366" s="10"/>
      <c r="J1366" s="41"/>
      <c r="K1366" s="11"/>
    </row>
    <row r="1367" spans="1:11" x14ac:dyDescent="0.25">
      <c r="A1367" s="10"/>
      <c r="B1367" s="10"/>
      <c r="C1367" s="10"/>
      <c r="D1367" s="12"/>
      <c r="E1367" s="10"/>
      <c r="F1367" s="10"/>
      <c r="G1367" s="10"/>
      <c r="H1367" s="10"/>
      <c r="I1367" s="10"/>
      <c r="J1367" s="41"/>
      <c r="K1367" s="11"/>
    </row>
    <row r="1368" spans="1:11" x14ac:dyDescent="0.25">
      <c r="A1368" s="10"/>
      <c r="B1368" s="10"/>
      <c r="C1368" s="10"/>
      <c r="D1368" s="12"/>
      <c r="E1368" s="10"/>
      <c r="F1368" s="10"/>
      <c r="G1368" s="10"/>
      <c r="H1368" s="10"/>
      <c r="I1368" s="10"/>
      <c r="J1368" s="41"/>
      <c r="K1368" s="11"/>
    </row>
    <row r="1369" spans="1:11" x14ac:dyDescent="0.25">
      <c r="A1369" s="10"/>
      <c r="B1369" s="10"/>
      <c r="C1369" s="10"/>
      <c r="D1369" s="12"/>
      <c r="E1369" s="10"/>
      <c r="F1369" s="10"/>
      <c r="G1369" s="10"/>
      <c r="H1369" s="10"/>
      <c r="I1369" s="10"/>
      <c r="J1369" s="41"/>
      <c r="K1369" s="11"/>
    </row>
    <row r="1370" spans="1:11" x14ac:dyDescent="0.25">
      <c r="A1370" s="10"/>
      <c r="B1370" s="10"/>
      <c r="C1370" s="10"/>
      <c r="D1370" s="12"/>
      <c r="E1370" s="10"/>
      <c r="F1370" s="10"/>
      <c r="G1370" s="10"/>
      <c r="H1370" s="10"/>
      <c r="I1370" s="10"/>
      <c r="J1370" s="41"/>
      <c r="K1370" s="11"/>
    </row>
    <row r="1371" spans="1:11" x14ac:dyDescent="0.25">
      <c r="A1371" s="10"/>
      <c r="B1371" s="10"/>
      <c r="C1371" s="10"/>
      <c r="D1371" s="12"/>
      <c r="E1371" s="10"/>
      <c r="F1371" s="10"/>
      <c r="G1371" s="10"/>
      <c r="H1371" s="10"/>
      <c r="I1371" s="10"/>
      <c r="J1371" s="41"/>
      <c r="K1371" s="11"/>
    </row>
    <row r="1372" spans="1:11" x14ac:dyDescent="0.25">
      <c r="A1372" s="10"/>
      <c r="B1372" s="10"/>
      <c r="C1372" s="10"/>
      <c r="D1372" s="12"/>
      <c r="E1372" s="10"/>
      <c r="F1372" s="10"/>
      <c r="G1372" s="10"/>
      <c r="H1372" s="10"/>
      <c r="I1372" s="10"/>
      <c r="J1372" s="41"/>
      <c r="K1372" s="11"/>
    </row>
    <row r="1373" spans="1:11" x14ac:dyDescent="0.25">
      <c r="A1373" s="10"/>
      <c r="B1373" s="10"/>
      <c r="C1373" s="10"/>
      <c r="D1373" s="12"/>
      <c r="E1373" s="10"/>
      <c r="F1373" s="10"/>
      <c r="G1373" s="10"/>
      <c r="H1373" s="10"/>
      <c r="I1373" s="10"/>
      <c r="J1373" s="41"/>
      <c r="K1373" s="11"/>
    </row>
    <row r="1374" spans="1:11" x14ac:dyDescent="0.25">
      <c r="A1374" s="10"/>
      <c r="B1374" s="10"/>
      <c r="C1374" s="10"/>
      <c r="D1374" s="12"/>
      <c r="E1374" s="10"/>
      <c r="F1374" s="10"/>
      <c r="G1374" s="10"/>
      <c r="H1374" s="10"/>
      <c r="I1374" s="10"/>
      <c r="J1374" s="41"/>
      <c r="K1374" s="11"/>
    </row>
    <row r="1375" spans="1:11" x14ac:dyDescent="0.25">
      <c r="A1375" s="10"/>
      <c r="B1375" s="10"/>
      <c r="C1375" s="10"/>
      <c r="D1375" s="12"/>
      <c r="E1375" s="10"/>
      <c r="F1375" s="10"/>
      <c r="G1375" s="10"/>
      <c r="H1375" s="10"/>
      <c r="I1375" s="10"/>
      <c r="J1375" s="41"/>
      <c r="K1375" s="11"/>
    </row>
    <row r="1376" spans="1:11" x14ac:dyDescent="0.25">
      <c r="A1376" s="10"/>
      <c r="B1376" s="10"/>
      <c r="C1376" s="10"/>
      <c r="D1376" s="12"/>
      <c r="E1376" s="10"/>
      <c r="F1376" s="10"/>
      <c r="G1376" s="10"/>
      <c r="H1376" s="10"/>
      <c r="I1376" s="10"/>
      <c r="J1376" s="41"/>
      <c r="K1376" s="11"/>
    </row>
    <row r="1377" spans="1:11" x14ac:dyDescent="0.25">
      <c r="A1377" s="10"/>
      <c r="B1377" s="10"/>
      <c r="C1377" s="10"/>
      <c r="D1377" s="12"/>
      <c r="E1377" s="10"/>
      <c r="F1377" s="10"/>
      <c r="G1377" s="10"/>
      <c r="H1377" s="10"/>
      <c r="I1377" s="10"/>
      <c r="J1377" s="41"/>
      <c r="K1377" s="11"/>
    </row>
    <row r="1378" spans="1:11" x14ac:dyDescent="0.25">
      <c r="A1378" s="10"/>
      <c r="B1378" s="10"/>
      <c r="C1378" s="10"/>
      <c r="D1378" s="12"/>
      <c r="E1378" s="10"/>
      <c r="F1378" s="10"/>
      <c r="G1378" s="10"/>
      <c r="H1378" s="10"/>
      <c r="I1378" s="10"/>
      <c r="J1378" s="41"/>
      <c r="K1378" s="11"/>
    </row>
    <row r="1379" spans="1:11" x14ac:dyDescent="0.25">
      <c r="A1379" s="10"/>
      <c r="B1379" s="10"/>
      <c r="C1379" s="10"/>
      <c r="D1379" s="12"/>
      <c r="E1379" s="10"/>
      <c r="F1379" s="10"/>
      <c r="G1379" s="10"/>
      <c r="H1379" s="10"/>
      <c r="I1379" s="10"/>
      <c r="J1379" s="41"/>
      <c r="K1379" s="11"/>
    </row>
    <row r="1380" spans="1:11" x14ac:dyDescent="0.25">
      <c r="A1380" s="10"/>
      <c r="B1380" s="10"/>
      <c r="C1380" s="10"/>
      <c r="D1380" s="12"/>
      <c r="E1380" s="10"/>
      <c r="F1380" s="10"/>
      <c r="G1380" s="10"/>
      <c r="H1380" s="10"/>
      <c r="I1380" s="10"/>
      <c r="J1380" s="41"/>
      <c r="K1380" s="11"/>
    </row>
    <row r="1381" spans="1:11" x14ac:dyDescent="0.25">
      <c r="A1381" s="10"/>
      <c r="B1381" s="10"/>
      <c r="C1381" s="10"/>
      <c r="D1381" s="12"/>
      <c r="E1381" s="10"/>
      <c r="F1381" s="10"/>
      <c r="G1381" s="10"/>
      <c r="H1381" s="10"/>
      <c r="I1381" s="10"/>
      <c r="J1381" s="41"/>
      <c r="K1381" s="11"/>
    </row>
    <row r="1382" spans="1:11" x14ac:dyDescent="0.25">
      <c r="A1382" s="10"/>
      <c r="B1382" s="10"/>
      <c r="C1382" s="10"/>
      <c r="D1382" s="12"/>
      <c r="E1382" s="10"/>
      <c r="F1382" s="10"/>
      <c r="G1382" s="10"/>
      <c r="H1382" s="10"/>
      <c r="I1382" s="10"/>
      <c r="J1382" s="41"/>
      <c r="K1382" s="11"/>
    </row>
    <row r="1383" spans="1:11" x14ac:dyDescent="0.25">
      <c r="A1383" s="10"/>
      <c r="B1383" s="10"/>
      <c r="C1383" s="10"/>
      <c r="D1383" s="12"/>
      <c r="E1383" s="10"/>
      <c r="F1383" s="10"/>
      <c r="G1383" s="10"/>
      <c r="H1383" s="10"/>
      <c r="I1383" s="10"/>
      <c r="J1383" s="41"/>
      <c r="K1383" s="11"/>
    </row>
    <row r="1384" spans="1:11" x14ac:dyDescent="0.25">
      <c r="A1384" s="10"/>
      <c r="B1384" s="10"/>
      <c r="C1384" s="10"/>
      <c r="D1384" s="12"/>
      <c r="E1384" s="10"/>
      <c r="F1384" s="10"/>
      <c r="G1384" s="10"/>
      <c r="H1384" s="10"/>
      <c r="I1384" s="10"/>
      <c r="J1384" s="41"/>
      <c r="K1384" s="11"/>
    </row>
    <row r="1385" spans="1:11" x14ac:dyDescent="0.25">
      <c r="A1385" s="10"/>
      <c r="B1385" s="10"/>
      <c r="C1385" s="10"/>
      <c r="D1385" s="12"/>
      <c r="E1385" s="10"/>
      <c r="F1385" s="10"/>
      <c r="G1385" s="10"/>
      <c r="H1385" s="10"/>
      <c r="I1385" s="10"/>
      <c r="J1385" s="41"/>
      <c r="K1385" s="11"/>
    </row>
    <row r="1386" spans="1:11" x14ac:dyDescent="0.25">
      <c r="A1386" s="10"/>
      <c r="B1386" s="10"/>
      <c r="C1386" s="10"/>
      <c r="D1386" s="12"/>
      <c r="E1386" s="10"/>
      <c r="F1386" s="10"/>
      <c r="G1386" s="10"/>
      <c r="H1386" s="10"/>
      <c r="I1386" s="10"/>
      <c r="J1386" s="41"/>
      <c r="K1386" s="11"/>
    </row>
    <row r="1387" spans="1:11" x14ac:dyDescent="0.25">
      <c r="A1387" s="10"/>
      <c r="B1387" s="10"/>
      <c r="C1387" s="10"/>
      <c r="D1387" s="12"/>
      <c r="E1387" s="10"/>
      <c r="F1387" s="10"/>
      <c r="G1387" s="10"/>
      <c r="H1387" s="10"/>
      <c r="I1387" s="10"/>
      <c r="J1387" s="41"/>
      <c r="K1387" s="11"/>
    </row>
    <row r="1388" spans="1:11" x14ac:dyDescent="0.25">
      <c r="A1388" s="10"/>
      <c r="B1388" s="10"/>
      <c r="C1388" s="10"/>
      <c r="D1388" s="12"/>
      <c r="E1388" s="10"/>
      <c r="F1388" s="10"/>
      <c r="G1388" s="10"/>
      <c r="H1388" s="10"/>
      <c r="I1388" s="10"/>
      <c r="J1388" s="41"/>
      <c r="K1388" s="11"/>
    </row>
    <row r="1389" spans="1:11" x14ac:dyDescent="0.25">
      <c r="A1389" s="10"/>
      <c r="B1389" s="10"/>
      <c r="C1389" s="10"/>
      <c r="D1389" s="12"/>
      <c r="E1389" s="10"/>
      <c r="F1389" s="10"/>
      <c r="G1389" s="10"/>
      <c r="H1389" s="10"/>
      <c r="I1389" s="10"/>
      <c r="J1389" s="41"/>
      <c r="K1389" s="11"/>
    </row>
    <row r="1390" spans="1:11" x14ac:dyDescent="0.25">
      <c r="A1390" s="10"/>
      <c r="B1390" s="10"/>
      <c r="C1390" s="10"/>
      <c r="D1390" s="12"/>
      <c r="E1390" s="10"/>
      <c r="F1390" s="10"/>
      <c r="G1390" s="10"/>
      <c r="H1390" s="10"/>
      <c r="I1390" s="10"/>
      <c r="J1390" s="41"/>
      <c r="K1390" s="11"/>
    </row>
    <row r="1391" spans="1:11" x14ac:dyDescent="0.25">
      <c r="A1391" s="10"/>
      <c r="B1391" s="10"/>
      <c r="C1391" s="10"/>
      <c r="D1391" s="12"/>
      <c r="E1391" s="10"/>
      <c r="F1391" s="10"/>
      <c r="G1391" s="10"/>
      <c r="H1391" s="10"/>
      <c r="I1391" s="10"/>
      <c r="J1391" s="41"/>
      <c r="K1391" s="11"/>
    </row>
    <row r="1392" spans="1:11" x14ac:dyDescent="0.25">
      <c r="A1392" s="10"/>
      <c r="B1392" s="10"/>
      <c r="C1392" s="10"/>
      <c r="D1392" s="12"/>
      <c r="E1392" s="10"/>
      <c r="F1392" s="10"/>
      <c r="G1392" s="10"/>
      <c r="H1392" s="10"/>
      <c r="I1392" s="10"/>
      <c r="J1392" s="41"/>
      <c r="K1392" s="11"/>
    </row>
    <row r="1393" spans="1:11" x14ac:dyDescent="0.25">
      <c r="A1393" s="10"/>
      <c r="B1393" s="10"/>
      <c r="C1393" s="10"/>
      <c r="D1393" s="12"/>
      <c r="E1393" s="10"/>
      <c r="F1393" s="10"/>
      <c r="G1393" s="10"/>
      <c r="H1393" s="10"/>
      <c r="I1393" s="10"/>
      <c r="J1393" s="41"/>
      <c r="K1393" s="11"/>
    </row>
    <row r="1394" spans="1:11" x14ac:dyDescent="0.25">
      <c r="A1394" s="10"/>
      <c r="B1394" s="10"/>
      <c r="C1394" s="10"/>
      <c r="D1394" s="12"/>
      <c r="E1394" s="10"/>
      <c r="F1394" s="10"/>
      <c r="G1394" s="10"/>
      <c r="H1394" s="10"/>
      <c r="I1394" s="10"/>
      <c r="J1394" s="41"/>
      <c r="K1394" s="11"/>
    </row>
    <row r="1395" spans="1:11" x14ac:dyDescent="0.25">
      <c r="A1395" s="10"/>
      <c r="B1395" s="10"/>
      <c r="C1395" s="10"/>
      <c r="D1395" s="12"/>
      <c r="E1395" s="10"/>
      <c r="F1395" s="10"/>
      <c r="G1395" s="10"/>
      <c r="H1395" s="10"/>
      <c r="I1395" s="10"/>
      <c r="J1395" s="41"/>
      <c r="K1395" s="11"/>
    </row>
    <row r="1396" spans="1:11" x14ac:dyDescent="0.25">
      <c r="A1396" s="10"/>
      <c r="B1396" s="10"/>
      <c r="C1396" s="10"/>
      <c r="D1396" s="12"/>
      <c r="E1396" s="10"/>
      <c r="F1396" s="10"/>
      <c r="G1396" s="10"/>
      <c r="H1396" s="10"/>
      <c r="I1396" s="10"/>
      <c r="J1396" s="41"/>
      <c r="K1396" s="11"/>
    </row>
    <row r="1397" spans="1:11" x14ac:dyDescent="0.25">
      <c r="A1397" s="10"/>
      <c r="B1397" s="10"/>
      <c r="C1397" s="10"/>
      <c r="D1397" s="12"/>
      <c r="E1397" s="10"/>
      <c r="F1397" s="10"/>
      <c r="G1397" s="10"/>
      <c r="H1397" s="10"/>
      <c r="I1397" s="10"/>
      <c r="J1397" s="41"/>
      <c r="K1397" s="11"/>
    </row>
    <row r="1398" spans="1:11" x14ac:dyDescent="0.25">
      <c r="A1398" s="10"/>
      <c r="B1398" s="10"/>
      <c r="C1398" s="10"/>
      <c r="D1398" s="12"/>
      <c r="E1398" s="10"/>
      <c r="F1398" s="10"/>
      <c r="G1398" s="10"/>
      <c r="H1398" s="10"/>
      <c r="I1398" s="10"/>
      <c r="J1398" s="41"/>
      <c r="K1398" s="11"/>
    </row>
    <row r="1399" spans="1:11" x14ac:dyDescent="0.25">
      <c r="A1399" s="10"/>
      <c r="B1399" s="10"/>
      <c r="C1399" s="10"/>
      <c r="D1399" s="12"/>
      <c r="E1399" s="10"/>
      <c r="F1399" s="10"/>
      <c r="G1399" s="10"/>
      <c r="H1399" s="10"/>
      <c r="I1399" s="10"/>
      <c r="J1399" s="41"/>
      <c r="K1399" s="11"/>
    </row>
    <row r="1400" spans="1:11" x14ac:dyDescent="0.25">
      <c r="A1400" s="10"/>
      <c r="B1400" s="10"/>
      <c r="C1400" s="10"/>
      <c r="D1400" s="12"/>
      <c r="E1400" s="10"/>
      <c r="F1400" s="10"/>
      <c r="G1400" s="10"/>
      <c r="H1400" s="10"/>
      <c r="I1400" s="10"/>
      <c r="J1400" s="41"/>
      <c r="K1400" s="11"/>
    </row>
    <row r="1401" spans="1:11" x14ac:dyDescent="0.25">
      <c r="A1401" s="10"/>
      <c r="B1401" s="10"/>
      <c r="C1401" s="10"/>
      <c r="D1401" s="12"/>
      <c r="E1401" s="10"/>
      <c r="F1401" s="10"/>
      <c r="G1401" s="10"/>
      <c r="H1401" s="10"/>
      <c r="I1401" s="10"/>
      <c r="J1401" s="41"/>
      <c r="K1401" s="11"/>
    </row>
    <row r="1402" spans="1:11" x14ac:dyDescent="0.25">
      <c r="A1402" s="10"/>
      <c r="B1402" s="10"/>
      <c r="C1402" s="10"/>
      <c r="D1402" s="12"/>
      <c r="E1402" s="10"/>
      <c r="F1402" s="10"/>
      <c r="G1402" s="10"/>
      <c r="H1402" s="10"/>
      <c r="I1402" s="10"/>
      <c r="J1402" s="41"/>
      <c r="K1402" s="11"/>
    </row>
    <row r="1403" spans="1:11" x14ac:dyDescent="0.25">
      <c r="A1403" s="10"/>
      <c r="B1403" s="10"/>
      <c r="C1403" s="10"/>
      <c r="D1403" s="12"/>
      <c r="E1403" s="10"/>
      <c r="F1403" s="10"/>
      <c r="G1403" s="10"/>
      <c r="H1403" s="10"/>
      <c r="I1403" s="10"/>
      <c r="J1403" s="41"/>
      <c r="K1403" s="11"/>
    </row>
    <row r="1404" spans="1:11" x14ac:dyDescent="0.25">
      <c r="A1404" s="10"/>
      <c r="B1404" s="10"/>
      <c r="C1404" s="10"/>
      <c r="D1404" s="12"/>
      <c r="E1404" s="10"/>
      <c r="F1404" s="10"/>
      <c r="G1404" s="10"/>
      <c r="H1404" s="10"/>
      <c r="I1404" s="10"/>
      <c r="J1404" s="41"/>
      <c r="K1404" s="11"/>
    </row>
    <row r="1405" spans="1:11" x14ac:dyDescent="0.25">
      <c r="A1405" s="10"/>
      <c r="B1405" s="10"/>
      <c r="C1405" s="10"/>
      <c r="D1405" s="12"/>
      <c r="E1405" s="10"/>
      <c r="F1405" s="10"/>
      <c r="G1405" s="10"/>
      <c r="H1405" s="10"/>
      <c r="I1405" s="10"/>
      <c r="J1405" s="41"/>
      <c r="K1405" s="11"/>
    </row>
    <row r="1406" spans="1:11" x14ac:dyDescent="0.25">
      <c r="A1406" s="10"/>
      <c r="B1406" s="10"/>
      <c r="C1406" s="10"/>
      <c r="D1406" s="12"/>
      <c r="E1406" s="10"/>
      <c r="F1406" s="10"/>
      <c r="G1406" s="10"/>
      <c r="H1406" s="10"/>
      <c r="I1406" s="10"/>
      <c r="J1406" s="41"/>
      <c r="K1406" s="11"/>
    </row>
    <row r="1407" spans="1:11" x14ac:dyDescent="0.25">
      <c r="A1407" s="10"/>
      <c r="B1407" s="10"/>
      <c r="C1407" s="10"/>
      <c r="D1407" s="12"/>
      <c r="E1407" s="10"/>
      <c r="F1407" s="10"/>
      <c r="G1407" s="10"/>
      <c r="H1407" s="10"/>
      <c r="I1407" s="10"/>
      <c r="J1407" s="41"/>
      <c r="K1407" s="11"/>
    </row>
    <row r="1408" spans="1:11" x14ac:dyDescent="0.25">
      <c r="A1408" s="10"/>
      <c r="B1408" s="10"/>
      <c r="C1408" s="10"/>
      <c r="D1408" s="12"/>
      <c r="E1408" s="10"/>
      <c r="F1408" s="10"/>
      <c r="G1408" s="10"/>
      <c r="H1408" s="10"/>
      <c r="I1408" s="10"/>
      <c r="J1408" s="41"/>
      <c r="K1408" s="11"/>
    </row>
    <row r="1409" spans="1:11" x14ac:dyDescent="0.25">
      <c r="A1409" s="10"/>
      <c r="B1409" s="10"/>
      <c r="C1409" s="10"/>
      <c r="D1409" s="12"/>
      <c r="E1409" s="10"/>
      <c r="F1409" s="10"/>
      <c r="G1409" s="10"/>
      <c r="H1409" s="10"/>
      <c r="I1409" s="10"/>
      <c r="J1409" s="41"/>
      <c r="K1409" s="11"/>
    </row>
    <row r="1410" spans="1:11" x14ac:dyDescent="0.25">
      <c r="A1410" s="10"/>
      <c r="B1410" s="10"/>
      <c r="C1410" s="10"/>
      <c r="D1410" s="12"/>
      <c r="E1410" s="10"/>
      <c r="F1410" s="10"/>
      <c r="G1410" s="10"/>
      <c r="H1410" s="10"/>
      <c r="I1410" s="10"/>
      <c r="J1410" s="41"/>
      <c r="K1410" s="11"/>
    </row>
    <row r="1411" spans="1:11" x14ac:dyDescent="0.25">
      <c r="A1411" s="10"/>
      <c r="B1411" s="10"/>
      <c r="C1411" s="10"/>
      <c r="D1411" s="12"/>
      <c r="E1411" s="10"/>
      <c r="F1411" s="10"/>
      <c r="G1411" s="10"/>
      <c r="H1411" s="10"/>
      <c r="I1411" s="10"/>
      <c r="J1411" s="41"/>
      <c r="K1411" s="11"/>
    </row>
    <row r="1412" spans="1:11" x14ac:dyDescent="0.25">
      <c r="A1412" s="10"/>
      <c r="B1412" s="10"/>
      <c r="C1412" s="10"/>
      <c r="D1412" s="12"/>
      <c r="E1412" s="10"/>
      <c r="F1412" s="10"/>
      <c r="G1412" s="10"/>
      <c r="H1412" s="10"/>
      <c r="I1412" s="10"/>
      <c r="J1412" s="41"/>
      <c r="K1412" s="11"/>
    </row>
    <row r="1413" spans="1:11" x14ac:dyDescent="0.25">
      <c r="A1413" s="10"/>
      <c r="B1413" s="10"/>
      <c r="C1413" s="10"/>
      <c r="D1413" s="12"/>
      <c r="E1413" s="10"/>
      <c r="F1413" s="10"/>
      <c r="G1413" s="10"/>
      <c r="H1413" s="10"/>
      <c r="I1413" s="10"/>
      <c r="J1413" s="41"/>
      <c r="K1413" s="11"/>
    </row>
    <row r="1414" spans="1:11" x14ac:dyDescent="0.25">
      <c r="A1414" s="10"/>
      <c r="B1414" s="10"/>
      <c r="C1414" s="10"/>
      <c r="D1414" s="12"/>
      <c r="E1414" s="10"/>
      <c r="F1414" s="10"/>
      <c r="G1414" s="10"/>
      <c r="H1414" s="10"/>
      <c r="I1414" s="10"/>
      <c r="J1414" s="41"/>
      <c r="K1414" s="11"/>
    </row>
    <row r="1415" spans="1:11" x14ac:dyDescent="0.25">
      <c r="A1415" s="10"/>
      <c r="B1415" s="10"/>
      <c r="C1415" s="10"/>
      <c r="D1415" s="12"/>
      <c r="E1415" s="10"/>
      <c r="F1415" s="10"/>
      <c r="G1415" s="10"/>
      <c r="H1415" s="10"/>
      <c r="I1415" s="10"/>
      <c r="J1415" s="41"/>
      <c r="K1415" s="11"/>
    </row>
    <row r="1416" spans="1:11" x14ac:dyDescent="0.25">
      <c r="A1416" s="10"/>
      <c r="B1416" s="10"/>
      <c r="C1416" s="10"/>
      <c r="D1416" s="12"/>
      <c r="E1416" s="10"/>
      <c r="F1416" s="10"/>
      <c r="G1416" s="10"/>
      <c r="H1416" s="10"/>
      <c r="I1416" s="10"/>
      <c r="J1416" s="41"/>
      <c r="K1416" s="11"/>
    </row>
    <row r="1417" spans="1:11" x14ac:dyDescent="0.25">
      <c r="A1417" s="10"/>
      <c r="B1417" s="10"/>
      <c r="C1417" s="10"/>
      <c r="D1417" s="12"/>
      <c r="E1417" s="10"/>
      <c r="F1417" s="10"/>
      <c r="G1417" s="10"/>
      <c r="H1417" s="10"/>
      <c r="I1417" s="10"/>
      <c r="J1417" s="41"/>
      <c r="K1417" s="11"/>
    </row>
    <row r="1418" spans="1:11" x14ac:dyDescent="0.25">
      <c r="A1418" s="10"/>
      <c r="B1418" s="10"/>
      <c r="C1418" s="10"/>
      <c r="D1418" s="12"/>
      <c r="E1418" s="10"/>
      <c r="F1418" s="10"/>
      <c r="G1418" s="10"/>
      <c r="H1418" s="10"/>
      <c r="I1418" s="10"/>
      <c r="J1418" s="41"/>
      <c r="K1418" s="11"/>
    </row>
    <row r="1419" spans="1:11" x14ac:dyDescent="0.25">
      <c r="A1419" s="10"/>
      <c r="B1419" s="10"/>
      <c r="C1419" s="10"/>
      <c r="D1419" s="12"/>
      <c r="E1419" s="10"/>
      <c r="F1419" s="10"/>
      <c r="G1419" s="10"/>
      <c r="H1419" s="10"/>
      <c r="I1419" s="10"/>
      <c r="J1419" s="41"/>
      <c r="K1419" s="11"/>
    </row>
    <row r="1420" spans="1:11" x14ac:dyDescent="0.25">
      <c r="A1420" s="10"/>
      <c r="B1420" s="10"/>
      <c r="C1420" s="10"/>
      <c r="D1420" s="12"/>
      <c r="E1420" s="10"/>
      <c r="F1420" s="10"/>
      <c r="G1420" s="10"/>
      <c r="H1420" s="10"/>
      <c r="I1420" s="10"/>
      <c r="J1420" s="41"/>
      <c r="K1420" s="11"/>
    </row>
    <row r="1421" spans="1:11" x14ac:dyDescent="0.25">
      <c r="A1421" s="10"/>
      <c r="B1421" s="10"/>
      <c r="C1421" s="10"/>
      <c r="D1421" s="12"/>
      <c r="E1421" s="10"/>
      <c r="F1421" s="10"/>
      <c r="G1421" s="10"/>
      <c r="H1421" s="10"/>
      <c r="I1421" s="10"/>
      <c r="J1421" s="41"/>
      <c r="K1421" s="11"/>
    </row>
    <row r="1422" spans="1:11" x14ac:dyDescent="0.25">
      <c r="A1422" s="10"/>
      <c r="B1422" s="10"/>
      <c r="C1422" s="10"/>
      <c r="D1422" s="12"/>
      <c r="E1422" s="10"/>
      <c r="F1422" s="10"/>
      <c r="G1422" s="10"/>
      <c r="H1422" s="10"/>
      <c r="I1422" s="10"/>
      <c r="J1422" s="41"/>
      <c r="K1422" s="11"/>
    </row>
    <row r="1423" spans="1:11" x14ac:dyDescent="0.25">
      <c r="A1423" s="8"/>
      <c r="B1423" s="8"/>
      <c r="C1423" s="8"/>
      <c r="D1423" s="9"/>
      <c r="E1423" s="8"/>
      <c r="F1423" s="8"/>
      <c r="G1423" s="8"/>
      <c r="H1423" s="8"/>
      <c r="I1423" s="8"/>
      <c r="J1423" s="42"/>
      <c r="K1423" s="11"/>
    </row>
    <row r="1424" spans="1:11" x14ac:dyDescent="0.25">
      <c r="A1424" s="8"/>
      <c r="B1424" s="8"/>
      <c r="C1424" s="8"/>
      <c r="D1424" s="9"/>
      <c r="E1424" s="8"/>
      <c r="F1424" s="8"/>
      <c r="G1424" s="8"/>
      <c r="H1424" s="8"/>
      <c r="I1424" s="8"/>
      <c r="J1424" s="42"/>
      <c r="K1424" s="11"/>
    </row>
    <row r="1425" spans="1:11" x14ac:dyDescent="0.25">
      <c r="A1425" s="8"/>
      <c r="B1425" s="8"/>
      <c r="C1425" s="8"/>
      <c r="D1425" s="9"/>
      <c r="E1425" s="8"/>
      <c r="F1425" s="8"/>
      <c r="G1425" s="8"/>
      <c r="H1425" s="8"/>
      <c r="I1425" s="8"/>
      <c r="J1425" s="42"/>
      <c r="K1425" s="11"/>
    </row>
    <row r="1426" spans="1:11" x14ac:dyDescent="0.25">
      <c r="A1426" s="8"/>
      <c r="B1426" s="8"/>
      <c r="C1426" s="8"/>
      <c r="D1426" s="9"/>
      <c r="E1426" s="8"/>
      <c r="F1426" s="8"/>
      <c r="G1426" s="8"/>
      <c r="H1426" s="8"/>
      <c r="I1426" s="8"/>
      <c r="J1426" s="42"/>
      <c r="K1426" s="11"/>
    </row>
    <row r="1427" spans="1:11" x14ac:dyDescent="0.25">
      <c r="A1427" s="8"/>
      <c r="B1427" s="8"/>
      <c r="C1427" s="8"/>
      <c r="D1427" s="9"/>
      <c r="E1427" s="8"/>
      <c r="F1427" s="8"/>
      <c r="G1427" s="8"/>
      <c r="H1427" s="8"/>
      <c r="I1427" s="8"/>
      <c r="J1427" s="42"/>
      <c r="K1427" s="11"/>
    </row>
    <row r="1428" spans="1:11" x14ac:dyDescent="0.25">
      <c r="A1428" s="8"/>
      <c r="B1428" s="8"/>
      <c r="C1428" s="8"/>
      <c r="D1428" s="9"/>
      <c r="E1428" s="8"/>
      <c r="F1428" s="8"/>
      <c r="G1428" s="8"/>
      <c r="H1428" s="8"/>
      <c r="I1428" s="8"/>
      <c r="J1428" s="42"/>
      <c r="K1428" s="11"/>
    </row>
    <row r="1429" spans="1:11" x14ac:dyDescent="0.25">
      <c r="A1429" s="8"/>
      <c r="B1429" s="8"/>
      <c r="C1429" s="8"/>
      <c r="D1429" s="9"/>
      <c r="E1429" s="8"/>
      <c r="F1429" s="8"/>
      <c r="G1429" s="8"/>
      <c r="H1429" s="8"/>
      <c r="I1429" s="8"/>
      <c r="J1429" s="42"/>
      <c r="K1429" s="11"/>
    </row>
    <row r="1430" spans="1:11" x14ac:dyDescent="0.25">
      <c r="A1430" s="8"/>
      <c r="B1430" s="8"/>
      <c r="C1430" s="8"/>
      <c r="D1430" s="9"/>
      <c r="E1430" s="8"/>
      <c r="F1430" s="8"/>
      <c r="G1430" s="8"/>
      <c r="H1430" s="8"/>
      <c r="I1430" s="8"/>
      <c r="J1430" s="42"/>
      <c r="K1430" s="11"/>
    </row>
    <row r="1431" spans="1:11" x14ac:dyDescent="0.25">
      <c r="A1431" s="8"/>
      <c r="B1431" s="8"/>
      <c r="C1431" s="8"/>
      <c r="D1431" s="9"/>
      <c r="E1431" s="8"/>
      <c r="F1431" s="8"/>
      <c r="G1431" s="8"/>
      <c r="H1431" s="8"/>
      <c r="I1431" s="8"/>
      <c r="J1431" s="42"/>
      <c r="K1431" s="11"/>
    </row>
    <row r="1432" spans="1:11" x14ac:dyDescent="0.25">
      <c r="A1432" s="8"/>
      <c r="B1432" s="8"/>
      <c r="C1432" s="8"/>
      <c r="D1432" s="9"/>
      <c r="E1432" s="8"/>
      <c r="F1432" s="8"/>
      <c r="G1432" s="8"/>
      <c r="H1432" s="8"/>
      <c r="I1432" s="8"/>
      <c r="J1432" s="42"/>
      <c r="K1432" s="11"/>
    </row>
    <row r="1433" spans="1:11" x14ac:dyDescent="0.25">
      <c r="A1433" s="8"/>
      <c r="B1433" s="8"/>
      <c r="C1433" s="8"/>
      <c r="D1433" s="9"/>
      <c r="E1433" s="8"/>
      <c r="F1433" s="8"/>
      <c r="G1433" s="8"/>
      <c r="H1433" s="8"/>
      <c r="I1433" s="8"/>
      <c r="J1433" s="42"/>
      <c r="K1433" s="11"/>
    </row>
    <row r="1434" spans="1:11" x14ac:dyDescent="0.25">
      <c r="A1434" s="8"/>
      <c r="B1434" s="8"/>
      <c r="C1434" s="8"/>
      <c r="D1434" s="9"/>
      <c r="E1434" s="8"/>
      <c r="F1434" s="8"/>
      <c r="G1434" s="8"/>
      <c r="H1434" s="8"/>
      <c r="I1434" s="8"/>
      <c r="J1434" s="42"/>
      <c r="K1434" s="11"/>
    </row>
    <row r="1435" spans="1:11" x14ac:dyDescent="0.25">
      <c r="A1435" s="8"/>
      <c r="B1435" s="8"/>
      <c r="C1435" s="8"/>
      <c r="D1435" s="9"/>
      <c r="E1435" s="8"/>
      <c r="F1435" s="8"/>
      <c r="G1435" s="8"/>
      <c r="H1435" s="8"/>
      <c r="I1435" s="8"/>
      <c r="J1435" s="42"/>
      <c r="K1435" s="11"/>
    </row>
    <row r="1436" spans="1:11" x14ac:dyDescent="0.25">
      <c r="A1436" s="8"/>
      <c r="B1436" s="8"/>
      <c r="C1436" s="8"/>
      <c r="D1436" s="9"/>
      <c r="E1436" s="8"/>
      <c r="F1436" s="8"/>
      <c r="G1436" s="8"/>
      <c r="H1436" s="8"/>
      <c r="I1436" s="8"/>
      <c r="J1436" s="42"/>
      <c r="K1436" s="11"/>
    </row>
    <row r="1437" spans="1:11" x14ac:dyDescent="0.25">
      <c r="A1437" s="8"/>
      <c r="B1437" s="8"/>
      <c r="C1437" s="8"/>
      <c r="D1437" s="9"/>
      <c r="E1437" s="8"/>
      <c r="F1437" s="8"/>
      <c r="G1437" s="8"/>
      <c r="H1437" s="8"/>
      <c r="I1437" s="8"/>
      <c r="J1437" s="42"/>
      <c r="K1437" s="11"/>
    </row>
    <row r="1438" spans="1:11" x14ac:dyDescent="0.25">
      <c r="A1438" s="8"/>
      <c r="B1438" s="8"/>
      <c r="C1438" s="8"/>
      <c r="D1438" s="9"/>
      <c r="E1438" s="8"/>
      <c r="F1438" s="8"/>
      <c r="G1438" s="8"/>
      <c r="H1438" s="8"/>
      <c r="I1438" s="8"/>
      <c r="J1438" s="42"/>
      <c r="K1438" s="11"/>
    </row>
    <row r="1439" spans="1:11" x14ac:dyDescent="0.25">
      <c r="A1439" s="8"/>
      <c r="B1439" s="8"/>
      <c r="C1439" s="8"/>
      <c r="D1439" s="9"/>
      <c r="E1439" s="8"/>
      <c r="F1439" s="8"/>
      <c r="G1439" s="8"/>
      <c r="H1439" s="8"/>
      <c r="I1439" s="8"/>
      <c r="J1439" s="42"/>
      <c r="K1439" s="11"/>
    </row>
    <row r="1440" spans="1:11" x14ac:dyDescent="0.25">
      <c r="A1440" s="8"/>
      <c r="B1440" s="8"/>
      <c r="C1440" s="8"/>
      <c r="D1440" s="9"/>
      <c r="E1440" s="8"/>
      <c r="F1440" s="8"/>
      <c r="G1440" s="8"/>
      <c r="H1440" s="8"/>
      <c r="I1440" s="8"/>
      <c r="J1440" s="42"/>
      <c r="K1440" s="11"/>
    </row>
    <row r="1441" spans="1:11" x14ac:dyDescent="0.25">
      <c r="A1441" s="8"/>
      <c r="B1441" s="8"/>
      <c r="C1441" s="8"/>
      <c r="D1441" s="9"/>
      <c r="E1441" s="8"/>
      <c r="F1441" s="8"/>
      <c r="G1441" s="8"/>
      <c r="H1441" s="8"/>
      <c r="I1441" s="8"/>
      <c r="J1441" s="42"/>
      <c r="K1441" s="11"/>
    </row>
    <row r="1442" spans="1:11" x14ac:dyDescent="0.25">
      <c r="A1442" s="8"/>
      <c r="B1442" s="8"/>
      <c r="C1442" s="8"/>
      <c r="D1442" s="9"/>
      <c r="E1442" s="8"/>
      <c r="F1442" s="8"/>
      <c r="G1442" s="8"/>
      <c r="H1442" s="8"/>
      <c r="I1442" s="8"/>
      <c r="J1442" s="42"/>
      <c r="K1442" s="11"/>
    </row>
    <row r="1443" spans="1:11" x14ac:dyDescent="0.25">
      <c r="A1443" s="8"/>
      <c r="B1443" s="8"/>
      <c r="C1443" s="8"/>
      <c r="D1443" s="9"/>
      <c r="E1443" s="8"/>
      <c r="F1443" s="8"/>
      <c r="G1443" s="8"/>
      <c r="H1443" s="8"/>
      <c r="I1443" s="8"/>
      <c r="J1443" s="42"/>
      <c r="K1443" s="11"/>
    </row>
    <row r="1444" spans="1:11" x14ac:dyDescent="0.25">
      <c r="A1444" s="8"/>
      <c r="B1444" s="8"/>
      <c r="C1444" s="8"/>
      <c r="D1444" s="9"/>
      <c r="E1444" s="8"/>
      <c r="F1444" s="8"/>
      <c r="G1444" s="8"/>
      <c r="H1444" s="8"/>
      <c r="I1444" s="8"/>
      <c r="J1444" s="42"/>
      <c r="K1444" s="11"/>
    </row>
    <row r="1445" spans="1:11" x14ac:dyDescent="0.25">
      <c r="A1445" s="8"/>
      <c r="B1445" s="8"/>
      <c r="C1445" s="8"/>
      <c r="D1445" s="9"/>
      <c r="E1445" s="8"/>
      <c r="F1445" s="8"/>
      <c r="G1445" s="8"/>
      <c r="H1445" s="8"/>
      <c r="I1445" s="8"/>
      <c r="J1445" s="42"/>
      <c r="K1445" s="11"/>
    </row>
    <row r="1446" spans="1:11" x14ac:dyDescent="0.25">
      <c r="A1446" s="8"/>
      <c r="B1446" s="8"/>
      <c r="C1446" s="8"/>
      <c r="D1446" s="9"/>
      <c r="E1446" s="8"/>
      <c r="F1446" s="8"/>
      <c r="G1446" s="8"/>
      <c r="H1446" s="8"/>
      <c r="I1446" s="8"/>
      <c r="J1446" s="42"/>
      <c r="K1446" s="11"/>
    </row>
    <row r="1447" spans="1:11" x14ac:dyDescent="0.25">
      <c r="A1447" s="8"/>
      <c r="B1447" s="8"/>
      <c r="C1447" s="8"/>
      <c r="D1447" s="9"/>
      <c r="E1447" s="8"/>
      <c r="F1447" s="8"/>
      <c r="G1447" s="8"/>
      <c r="H1447" s="8"/>
      <c r="I1447" s="8"/>
      <c r="J1447" s="42"/>
      <c r="K1447" s="11"/>
    </row>
    <row r="1448" spans="1:11" x14ac:dyDescent="0.25">
      <c r="A1448" s="8"/>
      <c r="B1448" s="8"/>
      <c r="C1448" s="8"/>
      <c r="D1448" s="9"/>
      <c r="E1448" s="8"/>
      <c r="F1448" s="8"/>
      <c r="G1448" s="8"/>
      <c r="H1448" s="8"/>
      <c r="I1448" s="8"/>
      <c r="J1448" s="42"/>
      <c r="K1448" s="11"/>
    </row>
    <row r="1449" spans="1:11" x14ac:dyDescent="0.25">
      <c r="A1449" s="8"/>
      <c r="B1449" s="8"/>
      <c r="C1449" s="8"/>
      <c r="D1449" s="9"/>
      <c r="E1449" s="8"/>
      <c r="F1449" s="8"/>
      <c r="G1449" s="8"/>
      <c r="H1449" s="8"/>
      <c r="I1449" s="8"/>
      <c r="J1449" s="42"/>
      <c r="K1449" s="11"/>
    </row>
    <row r="1450" spans="1:11" x14ac:dyDescent="0.25">
      <c r="A1450" s="8"/>
      <c r="B1450" s="8"/>
      <c r="C1450" s="8"/>
      <c r="D1450" s="9"/>
      <c r="E1450" s="8"/>
      <c r="F1450" s="8"/>
      <c r="G1450" s="8"/>
      <c r="H1450" s="8"/>
      <c r="I1450" s="8"/>
      <c r="J1450" s="42"/>
      <c r="K1450" s="11"/>
    </row>
    <row r="1451" spans="1:11" x14ac:dyDescent="0.25">
      <c r="A1451" s="8"/>
      <c r="B1451" s="8"/>
      <c r="C1451" s="8"/>
      <c r="D1451" s="9"/>
      <c r="E1451" s="8"/>
      <c r="F1451" s="8"/>
      <c r="G1451" s="8"/>
      <c r="H1451" s="8"/>
      <c r="I1451" s="8"/>
      <c r="J1451" s="42"/>
      <c r="K1451" s="11"/>
    </row>
    <row r="1452" spans="1:11" x14ac:dyDescent="0.25">
      <c r="A1452" s="8"/>
      <c r="B1452" s="8"/>
      <c r="C1452" s="8"/>
      <c r="D1452" s="9"/>
      <c r="E1452" s="8"/>
      <c r="F1452" s="8"/>
      <c r="G1452" s="8"/>
      <c r="H1452" s="8"/>
      <c r="I1452" s="8"/>
      <c r="J1452" s="42"/>
      <c r="K1452" s="11"/>
    </row>
    <row r="1453" spans="1:11" x14ac:dyDescent="0.25">
      <c r="A1453" s="8"/>
      <c r="B1453" s="8"/>
      <c r="C1453" s="8"/>
      <c r="D1453" s="9"/>
      <c r="E1453" s="8"/>
      <c r="F1453" s="8"/>
      <c r="G1453" s="8"/>
      <c r="H1453" s="8"/>
      <c r="I1453" s="8"/>
      <c r="J1453" s="42"/>
      <c r="K1453" s="11"/>
    </row>
    <row r="1454" spans="1:11" x14ac:dyDescent="0.25">
      <c r="A1454" s="8"/>
      <c r="B1454" s="8"/>
      <c r="C1454" s="8"/>
      <c r="D1454" s="9"/>
      <c r="E1454" s="8"/>
      <c r="F1454" s="8"/>
      <c r="G1454" s="8"/>
      <c r="H1454" s="8"/>
      <c r="I1454" s="8"/>
      <c r="J1454" s="42"/>
      <c r="K1454" s="11"/>
    </row>
    <row r="1455" spans="1:11" x14ac:dyDescent="0.25">
      <c r="A1455" s="8"/>
      <c r="B1455" s="8"/>
      <c r="C1455" s="8"/>
      <c r="D1455" s="9"/>
      <c r="E1455" s="8"/>
      <c r="F1455" s="8"/>
      <c r="G1455" s="8"/>
      <c r="H1455" s="8"/>
      <c r="I1455" s="8"/>
      <c r="J1455" s="42"/>
      <c r="K1455" s="11"/>
    </row>
    <row r="1456" spans="1:11" x14ac:dyDescent="0.25">
      <c r="A1456" s="8"/>
      <c r="B1456" s="8"/>
      <c r="C1456" s="8"/>
      <c r="D1456" s="9"/>
      <c r="E1456" s="8"/>
      <c r="F1456" s="8"/>
      <c r="G1456" s="8"/>
      <c r="H1456" s="8"/>
      <c r="I1456" s="8"/>
      <c r="J1456" s="42"/>
      <c r="K1456" s="11"/>
    </row>
    <row r="1457" spans="1:11" x14ac:dyDescent="0.25">
      <c r="A1457" s="8"/>
      <c r="B1457" s="8"/>
      <c r="C1457" s="8"/>
      <c r="D1457" s="9"/>
      <c r="E1457" s="8"/>
      <c r="F1457" s="8"/>
      <c r="G1457" s="8"/>
      <c r="H1457" s="8"/>
      <c r="I1457" s="8"/>
      <c r="J1457" s="42"/>
      <c r="K1457" s="11"/>
    </row>
    <row r="1458" spans="1:11" x14ac:dyDescent="0.25">
      <c r="A1458" s="8"/>
      <c r="B1458" s="8"/>
      <c r="C1458" s="8"/>
      <c r="D1458" s="9"/>
      <c r="E1458" s="8"/>
      <c r="F1458" s="8"/>
      <c r="G1458" s="8"/>
      <c r="H1458" s="8"/>
      <c r="I1458" s="8"/>
      <c r="J1458" s="42"/>
      <c r="K1458" s="11"/>
    </row>
    <row r="1459" spans="1:11" x14ac:dyDescent="0.25">
      <c r="A1459" s="8"/>
      <c r="B1459" s="8"/>
      <c r="C1459" s="8"/>
      <c r="D1459" s="9"/>
      <c r="E1459" s="8"/>
      <c r="F1459" s="8"/>
      <c r="G1459" s="8"/>
      <c r="H1459" s="8"/>
      <c r="I1459" s="8"/>
      <c r="J1459" s="42"/>
      <c r="K1459" s="11"/>
    </row>
    <row r="1460" spans="1:11" x14ac:dyDescent="0.25">
      <c r="A1460" s="8"/>
      <c r="B1460" s="8"/>
      <c r="C1460" s="8"/>
      <c r="D1460" s="9"/>
      <c r="E1460" s="8"/>
      <c r="F1460" s="8"/>
      <c r="G1460" s="8"/>
      <c r="H1460" s="8"/>
      <c r="I1460" s="8"/>
      <c r="J1460" s="42"/>
      <c r="K1460" s="11"/>
    </row>
    <row r="1461" spans="1:11" x14ac:dyDescent="0.25">
      <c r="A1461" s="8"/>
      <c r="B1461" s="8"/>
      <c r="C1461" s="8"/>
      <c r="D1461" s="9"/>
      <c r="E1461" s="8"/>
      <c r="F1461" s="8"/>
      <c r="G1461" s="8"/>
      <c r="H1461" s="8"/>
      <c r="I1461" s="8"/>
      <c r="J1461" s="42"/>
      <c r="K1461" s="11"/>
    </row>
    <row r="1462" spans="1:11" x14ac:dyDescent="0.25">
      <c r="A1462" s="8"/>
      <c r="B1462" s="8"/>
      <c r="C1462" s="8"/>
      <c r="D1462" s="9"/>
      <c r="E1462" s="8"/>
      <c r="F1462" s="8"/>
      <c r="G1462" s="8"/>
      <c r="H1462" s="8"/>
      <c r="I1462" s="8"/>
      <c r="J1462" s="42"/>
      <c r="K1462" s="11"/>
    </row>
    <row r="1463" spans="1:11" x14ac:dyDescent="0.25">
      <c r="A1463" s="8"/>
      <c r="B1463" s="8"/>
      <c r="C1463" s="8"/>
      <c r="D1463" s="8"/>
      <c r="E1463" s="8"/>
      <c r="F1463" s="8"/>
      <c r="G1463" s="8"/>
      <c r="H1463" s="8"/>
      <c r="I1463" s="8"/>
      <c r="J1463" s="42"/>
      <c r="K1463" s="11"/>
    </row>
    <row r="1464" spans="1:11" x14ac:dyDescent="0.25">
      <c r="A1464" s="8"/>
      <c r="B1464" s="8"/>
      <c r="C1464" s="8"/>
      <c r="D1464" s="8"/>
      <c r="E1464" s="8"/>
      <c r="F1464" s="8"/>
      <c r="G1464" s="8"/>
      <c r="H1464" s="8"/>
      <c r="I1464" s="8"/>
      <c r="J1464" s="42"/>
      <c r="K1464" s="11"/>
    </row>
    <row r="1465" spans="1:11" x14ac:dyDescent="0.25">
      <c r="A1465" s="8"/>
      <c r="B1465" s="8"/>
      <c r="C1465" s="8"/>
      <c r="D1465" s="8"/>
      <c r="E1465" s="8"/>
      <c r="F1465" s="8"/>
      <c r="G1465" s="8"/>
      <c r="H1465" s="8"/>
      <c r="I1465" s="8"/>
      <c r="J1465" s="42"/>
      <c r="K1465" s="11"/>
    </row>
    <row r="1466" spans="1:11" x14ac:dyDescent="0.25">
      <c r="A1466" s="8"/>
      <c r="B1466" s="8"/>
      <c r="C1466" s="8"/>
      <c r="D1466" s="8"/>
      <c r="E1466" s="8"/>
      <c r="F1466" s="8"/>
      <c r="G1466" s="8"/>
      <c r="H1466" s="8"/>
      <c r="I1466" s="8"/>
      <c r="J1466" s="42"/>
      <c r="K1466" s="11"/>
    </row>
    <row r="1467" spans="1:11" x14ac:dyDescent="0.25">
      <c r="A1467" s="8"/>
      <c r="B1467" s="8"/>
      <c r="C1467" s="8"/>
      <c r="D1467" s="8"/>
      <c r="E1467" s="8"/>
      <c r="F1467" s="8"/>
      <c r="G1467" s="8"/>
      <c r="H1467" s="8"/>
      <c r="I1467" s="8"/>
      <c r="J1467" s="42"/>
      <c r="K1467" s="11"/>
    </row>
    <row r="1468" spans="1:11" x14ac:dyDescent="0.25">
      <c r="A1468" s="8"/>
      <c r="B1468" s="8"/>
      <c r="C1468" s="8"/>
      <c r="D1468" s="8"/>
      <c r="E1468" s="8"/>
      <c r="F1468" s="8"/>
      <c r="G1468" s="8"/>
      <c r="H1468" s="8"/>
      <c r="I1468" s="8"/>
      <c r="J1468" s="42"/>
      <c r="K1468" s="11"/>
    </row>
    <row r="1469" spans="1:11" x14ac:dyDescent="0.25">
      <c r="A1469" s="8"/>
      <c r="B1469" s="8"/>
      <c r="C1469" s="8"/>
      <c r="D1469" s="8"/>
      <c r="E1469" s="8"/>
      <c r="F1469" s="8"/>
      <c r="G1469" s="8"/>
      <c r="H1469" s="8"/>
      <c r="I1469" s="8"/>
      <c r="J1469" s="42"/>
      <c r="K1469" s="11"/>
    </row>
    <row r="1470" spans="1:11" x14ac:dyDescent="0.25">
      <c r="A1470" s="8"/>
      <c r="B1470" s="8"/>
      <c r="C1470" s="8"/>
      <c r="D1470" s="8"/>
      <c r="E1470" s="8"/>
      <c r="F1470" s="8"/>
      <c r="G1470" s="8"/>
      <c r="H1470" s="8"/>
      <c r="I1470" s="8"/>
      <c r="J1470" s="42"/>
      <c r="K1470" s="11"/>
    </row>
    <row r="1471" spans="1:11" x14ac:dyDescent="0.25">
      <c r="A1471" s="8"/>
      <c r="B1471" s="8"/>
      <c r="C1471" s="8"/>
      <c r="D1471" s="8"/>
      <c r="E1471" s="8"/>
      <c r="F1471" s="8"/>
      <c r="G1471" s="8"/>
      <c r="H1471" s="8"/>
      <c r="I1471" s="8"/>
      <c r="J1471" s="42"/>
      <c r="K1471" s="11"/>
    </row>
    <row r="1472" spans="1:11" x14ac:dyDescent="0.25">
      <c r="A1472" s="8"/>
      <c r="B1472" s="8"/>
      <c r="C1472" s="8"/>
      <c r="D1472" s="8"/>
      <c r="E1472" s="8"/>
      <c r="F1472" s="8"/>
      <c r="G1472" s="8"/>
      <c r="H1472" s="8"/>
      <c r="I1472" s="8"/>
      <c r="J1472" s="42"/>
      <c r="K1472" s="11"/>
    </row>
    <row r="1473" spans="1:11" x14ac:dyDescent="0.25">
      <c r="A1473" s="8"/>
      <c r="B1473" s="8"/>
      <c r="C1473" s="8"/>
      <c r="D1473" s="8"/>
      <c r="E1473" s="8"/>
      <c r="F1473" s="8"/>
      <c r="G1473" s="8"/>
      <c r="H1473" s="8"/>
      <c r="I1473" s="8"/>
      <c r="J1473" s="42"/>
      <c r="K1473" s="11"/>
    </row>
    <row r="1474" spans="1:11" x14ac:dyDescent="0.25">
      <c r="A1474" s="8"/>
      <c r="B1474" s="8"/>
      <c r="C1474" s="8"/>
      <c r="D1474" s="8"/>
      <c r="E1474" s="8"/>
      <c r="F1474" s="8"/>
      <c r="G1474" s="8"/>
      <c r="H1474" s="8"/>
      <c r="I1474" s="8"/>
      <c r="J1474" s="42"/>
      <c r="K1474" s="11"/>
    </row>
    <row r="1475" spans="1:11" x14ac:dyDescent="0.25">
      <c r="A1475" s="8"/>
      <c r="B1475" s="8"/>
      <c r="C1475" s="8"/>
      <c r="D1475" s="8"/>
      <c r="E1475" s="8"/>
      <c r="F1475" s="8"/>
      <c r="G1475" s="8"/>
      <c r="H1475" s="8"/>
      <c r="I1475" s="8"/>
      <c r="J1475" s="42"/>
      <c r="K1475" s="11"/>
    </row>
    <row r="1476" spans="1:11" x14ac:dyDescent="0.25">
      <c r="A1476" s="8"/>
      <c r="B1476" s="8"/>
      <c r="C1476" s="8"/>
      <c r="D1476" s="8"/>
      <c r="E1476" s="8"/>
      <c r="F1476" s="8"/>
      <c r="G1476" s="8"/>
      <c r="H1476" s="8"/>
      <c r="I1476" s="8"/>
      <c r="J1476" s="42"/>
      <c r="K1476" s="11"/>
    </row>
    <row r="1477" spans="1:11" x14ac:dyDescent="0.25">
      <c r="A1477" s="8"/>
      <c r="B1477" s="8"/>
      <c r="C1477" s="8"/>
      <c r="D1477" s="8"/>
      <c r="E1477" s="8"/>
      <c r="F1477" s="8"/>
      <c r="G1477" s="8"/>
      <c r="H1477" s="8"/>
      <c r="I1477" s="8"/>
      <c r="J1477" s="42"/>
      <c r="K1477" s="11"/>
    </row>
    <row r="1478" spans="1:11" x14ac:dyDescent="0.25">
      <c r="A1478" s="8"/>
      <c r="B1478" s="8"/>
      <c r="C1478" s="8"/>
      <c r="D1478" s="8"/>
      <c r="E1478" s="8"/>
      <c r="F1478" s="8"/>
      <c r="G1478" s="8"/>
      <c r="H1478" s="8"/>
      <c r="I1478" s="8"/>
      <c r="J1478" s="42"/>
      <c r="K1478" s="11"/>
    </row>
    <row r="1479" spans="1:11" x14ac:dyDescent="0.25">
      <c r="A1479" s="8"/>
      <c r="B1479" s="8"/>
      <c r="C1479" s="8"/>
      <c r="D1479" s="8"/>
      <c r="E1479" s="8"/>
      <c r="F1479" s="8"/>
      <c r="G1479" s="8"/>
      <c r="H1479" s="8"/>
      <c r="I1479" s="8"/>
      <c r="J1479" s="42"/>
      <c r="K1479" s="11"/>
    </row>
    <row r="1480" spans="1:11" x14ac:dyDescent="0.25">
      <c r="A1480" s="8"/>
      <c r="B1480" s="8"/>
      <c r="C1480" s="8"/>
      <c r="D1480" s="8"/>
      <c r="E1480" s="8"/>
      <c r="F1480" s="8"/>
      <c r="G1480" s="8"/>
      <c r="H1480" s="8"/>
      <c r="I1480" s="8"/>
      <c r="J1480" s="42"/>
      <c r="K1480" s="11"/>
    </row>
    <row r="1481" spans="1:11" x14ac:dyDescent="0.25">
      <c r="A1481" s="8"/>
      <c r="B1481" s="8"/>
      <c r="C1481" s="8"/>
      <c r="D1481" s="8"/>
      <c r="E1481" s="8"/>
      <c r="F1481" s="8"/>
      <c r="G1481" s="8"/>
      <c r="H1481" s="8"/>
      <c r="I1481" s="8"/>
      <c r="J1481" s="42"/>
      <c r="K1481" s="11"/>
    </row>
    <row r="1482" spans="1:11" x14ac:dyDescent="0.25">
      <c r="A1482" s="8"/>
      <c r="B1482" s="8"/>
      <c r="C1482" s="8"/>
      <c r="D1482" s="8"/>
      <c r="E1482" s="8"/>
      <c r="F1482" s="8"/>
      <c r="G1482" s="8"/>
      <c r="H1482" s="8"/>
      <c r="I1482" s="8"/>
      <c r="J1482" s="42"/>
      <c r="K1482" s="11"/>
    </row>
    <row r="1483" spans="1:11" x14ac:dyDescent="0.25">
      <c r="A1483" s="8"/>
      <c r="B1483" s="8"/>
      <c r="C1483" s="8"/>
      <c r="D1483" s="8"/>
      <c r="E1483" s="8"/>
      <c r="F1483" s="8"/>
      <c r="G1483" s="8"/>
      <c r="H1483" s="8"/>
      <c r="I1483" s="8"/>
      <c r="J1483" s="42"/>
      <c r="K1483" s="2"/>
    </row>
    <row r="1484" spans="1:11" x14ac:dyDescent="0.25">
      <c r="A1484" s="8"/>
      <c r="B1484" s="8"/>
      <c r="C1484" s="8"/>
      <c r="D1484" s="8"/>
      <c r="E1484" s="8"/>
      <c r="F1484" s="8"/>
      <c r="G1484" s="8"/>
      <c r="H1484" s="8"/>
      <c r="I1484" s="8"/>
      <c r="J1484" s="43"/>
      <c r="K1484" s="2"/>
    </row>
    <row r="1485" spans="1:11" x14ac:dyDescent="0.25">
      <c r="A1485" s="8"/>
      <c r="B1485" s="8"/>
      <c r="C1485" s="8"/>
      <c r="D1485" s="8"/>
      <c r="E1485" s="8"/>
      <c r="F1485" s="8"/>
      <c r="G1485" s="8"/>
      <c r="H1485" s="8"/>
      <c r="I1485" s="8"/>
      <c r="J1485" s="43"/>
      <c r="K1485" s="2"/>
    </row>
    <row r="1486" spans="1:11" x14ac:dyDescent="0.25">
      <c r="A1486" s="8"/>
      <c r="B1486" s="8"/>
      <c r="C1486" s="8"/>
      <c r="D1486" s="8"/>
      <c r="E1486" s="8"/>
      <c r="F1486" s="8"/>
      <c r="G1486" s="8"/>
      <c r="H1486" s="8"/>
      <c r="I1486" s="8"/>
      <c r="J1486" s="43"/>
      <c r="K1486" s="2"/>
    </row>
    <row r="1487" spans="1:11" x14ac:dyDescent="0.25">
      <c r="A1487" s="8"/>
      <c r="B1487" s="8"/>
      <c r="C1487" s="8"/>
      <c r="D1487" s="8"/>
      <c r="E1487" s="8"/>
      <c r="F1487" s="8"/>
      <c r="G1487" s="8"/>
      <c r="H1487" s="8"/>
      <c r="I1487" s="8"/>
      <c r="J1487" s="43"/>
      <c r="K1487" s="2"/>
    </row>
    <row r="1488" spans="1:11" x14ac:dyDescent="0.25">
      <c r="A1488" s="8"/>
      <c r="B1488" s="8"/>
      <c r="C1488" s="8"/>
      <c r="D1488" s="8"/>
      <c r="E1488" s="8"/>
      <c r="F1488" s="8"/>
      <c r="G1488" s="8"/>
      <c r="H1488" s="8"/>
      <c r="I1488" s="8"/>
      <c r="J1488" s="43"/>
      <c r="K1488" s="2"/>
    </row>
    <row r="1489" spans="1:11" x14ac:dyDescent="0.25">
      <c r="A1489" s="8"/>
      <c r="B1489" s="8"/>
      <c r="C1489" s="8"/>
      <c r="D1489" s="8"/>
      <c r="E1489" s="8"/>
      <c r="F1489" s="8"/>
      <c r="G1489" s="8"/>
      <c r="H1489" s="8"/>
      <c r="I1489" s="8"/>
      <c r="J1489" s="43"/>
      <c r="K1489" s="2"/>
    </row>
    <row r="1490" spans="1:11" x14ac:dyDescent="0.25">
      <c r="A1490" s="8"/>
      <c r="B1490" s="8"/>
      <c r="C1490" s="8"/>
      <c r="D1490" s="8"/>
      <c r="E1490" s="8"/>
      <c r="F1490" s="8"/>
      <c r="G1490" s="8"/>
      <c r="H1490" s="8"/>
      <c r="I1490" s="8"/>
      <c r="J1490" s="43"/>
      <c r="K1490" s="2"/>
    </row>
    <row r="1491" spans="1:11" x14ac:dyDescent="0.25">
      <c r="A1491" s="8"/>
      <c r="B1491" s="8"/>
      <c r="C1491" s="8"/>
      <c r="D1491" s="8"/>
      <c r="E1491" s="8"/>
      <c r="F1491" s="8"/>
      <c r="G1491" s="8"/>
      <c r="H1491" s="8"/>
      <c r="I1491" s="8"/>
      <c r="J1491" s="43"/>
      <c r="K1491" s="2"/>
    </row>
    <row r="1492" spans="1:11" x14ac:dyDescent="0.25">
      <c r="A1492" s="8"/>
      <c r="B1492" s="8"/>
      <c r="C1492" s="8"/>
      <c r="D1492" s="8"/>
      <c r="E1492" s="8"/>
      <c r="F1492" s="8"/>
      <c r="G1492" s="8"/>
      <c r="H1492" s="8"/>
      <c r="I1492" s="8"/>
      <c r="J1492" s="43"/>
      <c r="K1492" s="2"/>
    </row>
    <row r="1493" spans="1:11" x14ac:dyDescent="0.25">
      <c r="A1493" s="8"/>
      <c r="B1493" s="8"/>
      <c r="C1493" s="8"/>
      <c r="D1493" s="8"/>
      <c r="E1493" s="8"/>
      <c r="F1493" s="8"/>
      <c r="G1493" s="8"/>
      <c r="H1493" s="8"/>
      <c r="I1493" s="8"/>
      <c r="J1493" s="43"/>
      <c r="K1493" s="2"/>
    </row>
    <row r="1494" spans="1:11" x14ac:dyDescent="0.25">
      <c r="A1494" s="8"/>
      <c r="B1494" s="8"/>
      <c r="C1494" s="8"/>
      <c r="D1494" s="8"/>
      <c r="E1494" s="8"/>
      <c r="F1494" s="8"/>
      <c r="G1494" s="8"/>
      <c r="H1494" s="8"/>
      <c r="I1494" s="8"/>
      <c r="J1494" s="43"/>
      <c r="K1494" s="2"/>
    </row>
    <row r="1495" spans="1:11" x14ac:dyDescent="0.25">
      <c r="A1495" s="8"/>
      <c r="B1495" s="8"/>
      <c r="C1495" s="8"/>
      <c r="D1495" s="8"/>
      <c r="E1495" s="8"/>
      <c r="F1495" s="8"/>
      <c r="G1495" s="8"/>
      <c r="H1495" s="8"/>
      <c r="I1495" s="8"/>
      <c r="J1495" s="43"/>
      <c r="K1495" s="2"/>
    </row>
    <row r="1496" spans="1:11" x14ac:dyDescent="0.25">
      <c r="A1496" s="8"/>
      <c r="B1496" s="8"/>
      <c r="C1496" s="8"/>
      <c r="D1496" s="8"/>
      <c r="E1496" s="8"/>
      <c r="F1496" s="8"/>
      <c r="G1496" s="8"/>
      <c r="H1496" s="8"/>
      <c r="I1496" s="8"/>
      <c r="J1496" s="43"/>
      <c r="K1496" s="2"/>
    </row>
    <row r="1497" spans="1:11" x14ac:dyDescent="0.25">
      <c r="A1497" s="8"/>
      <c r="B1497" s="8"/>
      <c r="C1497" s="8"/>
      <c r="D1497" s="8"/>
      <c r="E1497" s="8"/>
      <c r="F1497" s="8"/>
      <c r="G1497" s="8"/>
      <c r="H1497" s="8"/>
      <c r="I1497" s="8"/>
      <c r="J1497" s="43"/>
      <c r="K1497" s="2"/>
    </row>
    <row r="1498" spans="1:11" x14ac:dyDescent="0.25">
      <c r="A1498" s="8"/>
      <c r="B1498" s="8"/>
      <c r="C1498" s="8"/>
      <c r="D1498" s="8"/>
      <c r="E1498" s="8"/>
      <c r="F1498" s="8"/>
      <c r="G1498" s="8"/>
      <c r="H1498" s="8"/>
      <c r="I1498" s="8"/>
      <c r="J1498" s="43"/>
      <c r="K1498" s="2"/>
    </row>
    <row r="1499" spans="1:11" x14ac:dyDescent="0.25">
      <c r="A1499" s="8"/>
      <c r="B1499" s="8"/>
      <c r="C1499" s="8"/>
      <c r="D1499" s="8"/>
      <c r="E1499" s="8"/>
      <c r="F1499" s="8"/>
      <c r="G1499" s="8"/>
      <c r="H1499" s="8"/>
      <c r="I1499" s="8"/>
      <c r="J1499" s="43"/>
      <c r="K1499" s="2"/>
    </row>
    <row r="1500" spans="1:11" x14ac:dyDescent="0.25">
      <c r="A1500" s="8"/>
      <c r="B1500" s="8"/>
      <c r="C1500" s="8"/>
      <c r="D1500" s="8"/>
      <c r="E1500" s="8"/>
      <c r="F1500" s="8"/>
      <c r="G1500" s="8"/>
      <c r="H1500" s="8"/>
      <c r="I1500" s="8"/>
      <c r="J1500" s="43"/>
      <c r="K1500" s="2"/>
    </row>
    <row r="1501" spans="1:11" x14ac:dyDescent="0.25">
      <c r="A1501" s="8"/>
      <c r="B1501" s="8"/>
      <c r="C1501" s="8"/>
      <c r="D1501" s="8"/>
      <c r="E1501" s="8"/>
      <c r="F1501" s="8"/>
      <c r="G1501" s="8"/>
      <c r="H1501" s="8"/>
      <c r="I1501" s="8"/>
      <c r="J1501" s="43"/>
      <c r="K1501" s="2"/>
    </row>
    <row r="1502" spans="1:11" x14ac:dyDescent="0.25">
      <c r="A1502" s="8"/>
      <c r="B1502" s="8"/>
      <c r="C1502" s="8"/>
      <c r="D1502" s="8"/>
      <c r="E1502" s="8"/>
      <c r="F1502" s="8"/>
      <c r="G1502" s="8"/>
      <c r="H1502" s="8"/>
      <c r="I1502" s="8"/>
      <c r="J1502" s="43"/>
      <c r="K1502" s="2"/>
    </row>
    <row r="1503" spans="1:11" x14ac:dyDescent="0.25">
      <c r="A1503" s="8"/>
      <c r="B1503" s="8"/>
      <c r="C1503" s="8"/>
      <c r="D1503" s="8"/>
      <c r="E1503" s="8"/>
      <c r="F1503" s="8"/>
      <c r="G1503" s="8"/>
      <c r="H1503" s="8"/>
      <c r="I1503" s="8"/>
      <c r="J1503" s="43"/>
      <c r="K1503" s="2"/>
    </row>
    <row r="1504" spans="1:11" x14ac:dyDescent="0.25">
      <c r="A1504" s="8"/>
      <c r="B1504" s="8"/>
      <c r="C1504" s="8"/>
      <c r="D1504" s="8"/>
      <c r="E1504" s="8"/>
      <c r="F1504" s="8"/>
      <c r="G1504" s="8"/>
      <c r="H1504" s="8"/>
      <c r="I1504" s="8"/>
      <c r="J1504" s="43"/>
      <c r="K1504" s="2"/>
    </row>
    <row r="1505" spans="1:11" x14ac:dyDescent="0.25">
      <c r="A1505" s="8"/>
      <c r="B1505" s="8"/>
      <c r="C1505" s="8"/>
      <c r="D1505" s="8"/>
      <c r="E1505" s="8"/>
      <c r="F1505" s="8"/>
      <c r="G1505" s="8"/>
      <c r="H1505" s="8"/>
      <c r="I1505" s="8"/>
      <c r="J1505" s="43"/>
      <c r="K1505" s="2"/>
    </row>
    <row r="1506" spans="1:11" x14ac:dyDescent="0.25">
      <c r="A1506" s="8"/>
      <c r="B1506" s="8"/>
      <c r="C1506" s="8"/>
      <c r="D1506" s="8"/>
      <c r="E1506" s="8"/>
      <c r="F1506" s="8"/>
      <c r="G1506" s="8"/>
      <c r="H1506" s="8"/>
      <c r="I1506" s="8"/>
      <c r="J1506" s="43"/>
      <c r="K1506" s="2"/>
    </row>
    <row r="1507" spans="1:11" x14ac:dyDescent="0.25">
      <c r="A1507" s="8"/>
      <c r="B1507" s="8"/>
      <c r="C1507" s="8"/>
      <c r="D1507" s="8"/>
      <c r="E1507" s="8"/>
      <c r="F1507" s="8"/>
      <c r="G1507" s="8"/>
      <c r="H1507" s="8"/>
      <c r="I1507" s="8"/>
      <c r="J1507" s="43"/>
      <c r="K1507" s="2"/>
    </row>
    <row r="1508" spans="1:11" x14ac:dyDescent="0.25">
      <c r="A1508" s="8"/>
      <c r="B1508" s="8"/>
      <c r="C1508" s="8"/>
      <c r="D1508" s="8"/>
      <c r="E1508" s="8"/>
      <c r="F1508" s="8"/>
      <c r="G1508" s="8"/>
      <c r="H1508" s="8"/>
      <c r="I1508" s="8"/>
      <c r="J1508" s="43"/>
      <c r="K1508" s="2"/>
    </row>
    <row r="1509" spans="1:11" x14ac:dyDescent="0.25">
      <c r="A1509" s="8"/>
      <c r="B1509" s="8"/>
      <c r="C1509" s="8"/>
      <c r="D1509" s="8"/>
      <c r="E1509" s="8"/>
      <c r="F1509" s="8"/>
      <c r="G1509" s="8"/>
      <c r="H1509" s="8"/>
      <c r="I1509" s="8"/>
      <c r="J1509" s="43"/>
      <c r="K1509" s="2"/>
    </row>
    <row r="1510" spans="1:11" x14ac:dyDescent="0.25">
      <c r="A1510" s="8"/>
      <c r="B1510" s="8"/>
      <c r="C1510" s="8"/>
      <c r="D1510" s="8"/>
      <c r="E1510" s="8"/>
      <c r="F1510" s="8"/>
      <c r="G1510" s="8"/>
      <c r="H1510" s="8"/>
      <c r="I1510" s="8"/>
      <c r="J1510" s="43"/>
      <c r="K1510" s="2"/>
    </row>
    <row r="1511" spans="1:11" x14ac:dyDescent="0.25">
      <c r="A1511" s="8"/>
      <c r="B1511" s="8"/>
      <c r="C1511" s="8"/>
      <c r="D1511" s="8"/>
      <c r="E1511" s="8"/>
      <c r="F1511" s="8"/>
      <c r="G1511" s="8"/>
      <c r="H1511" s="8"/>
      <c r="I1511" s="8"/>
      <c r="J1511" s="43"/>
      <c r="K1511" s="2"/>
    </row>
    <row r="1512" spans="1:11" x14ac:dyDescent="0.25">
      <c r="A1512" s="8"/>
      <c r="B1512" s="8"/>
      <c r="C1512" s="8"/>
      <c r="D1512" s="8"/>
      <c r="E1512" s="8"/>
      <c r="F1512" s="8"/>
      <c r="G1512" s="8"/>
      <c r="H1512" s="8"/>
      <c r="I1512" s="8"/>
      <c r="J1512" s="43"/>
      <c r="K1512" s="2"/>
    </row>
    <row r="1513" spans="1:11" x14ac:dyDescent="0.25">
      <c r="A1513" s="8"/>
      <c r="B1513" s="8"/>
      <c r="C1513" s="8"/>
      <c r="D1513" s="8"/>
      <c r="E1513" s="8"/>
      <c r="F1513" s="8"/>
      <c r="G1513" s="8"/>
      <c r="H1513" s="8"/>
      <c r="I1513" s="8"/>
      <c r="J1513" s="43"/>
      <c r="K1513" s="2"/>
    </row>
    <row r="1514" spans="1:11" x14ac:dyDescent="0.25">
      <c r="A1514" s="7"/>
      <c r="B1514" s="7"/>
      <c r="C1514" s="7"/>
      <c r="D1514" s="7"/>
      <c r="E1514" s="7"/>
      <c r="F1514" s="7"/>
      <c r="G1514" s="7"/>
      <c r="H1514" s="7"/>
      <c r="I1514" s="7"/>
      <c r="J1514" s="44"/>
      <c r="K1514" s="2"/>
    </row>
    <row r="1515" spans="1:11" x14ac:dyDescent="0.25">
      <c r="A1515" s="7"/>
      <c r="B1515" s="7"/>
      <c r="C1515" s="7"/>
      <c r="D1515" s="7"/>
      <c r="E1515" s="7"/>
      <c r="F1515" s="7"/>
      <c r="G1515" s="7"/>
      <c r="H1515" s="7"/>
      <c r="I1515" s="7"/>
      <c r="J1515" s="44"/>
      <c r="K1515" s="2"/>
    </row>
    <row r="1516" spans="1:11" x14ac:dyDescent="0.25">
      <c r="A1516" s="7"/>
      <c r="B1516" s="7"/>
      <c r="C1516" s="7"/>
      <c r="D1516" s="7"/>
      <c r="E1516" s="7"/>
      <c r="F1516" s="7"/>
      <c r="G1516" s="7"/>
      <c r="H1516" s="7"/>
      <c r="I1516" s="7"/>
      <c r="J1516" s="44"/>
      <c r="K1516" s="2"/>
    </row>
    <row r="1517" spans="1:11" x14ac:dyDescent="0.25">
      <c r="A1517" s="7"/>
      <c r="B1517" s="7"/>
      <c r="C1517" s="7"/>
      <c r="D1517" s="7"/>
      <c r="E1517" s="7"/>
      <c r="F1517" s="7"/>
      <c r="G1517" s="7"/>
      <c r="H1517" s="7"/>
      <c r="I1517" s="7"/>
      <c r="J1517" s="44"/>
      <c r="K1517" s="2"/>
    </row>
    <row r="1518" spans="1:11" x14ac:dyDescent="0.25">
      <c r="A1518" s="7"/>
      <c r="B1518" s="7"/>
      <c r="C1518" s="7"/>
      <c r="D1518" s="7"/>
      <c r="E1518" s="7"/>
      <c r="F1518" s="7"/>
      <c r="G1518" s="7"/>
      <c r="H1518" s="7"/>
      <c r="I1518" s="7"/>
      <c r="J1518" s="44"/>
      <c r="K1518" s="2"/>
    </row>
    <row r="1519" spans="1:11" x14ac:dyDescent="0.25">
      <c r="A1519" s="7"/>
      <c r="B1519" s="7"/>
      <c r="C1519" s="7"/>
      <c r="D1519" s="7"/>
      <c r="E1519" s="7"/>
      <c r="F1519" s="7"/>
      <c r="G1519" s="7"/>
      <c r="H1519" s="7"/>
      <c r="I1519" s="7"/>
      <c r="J1519" s="44"/>
      <c r="K1519" s="2"/>
    </row>
    <row r="1520" spans="1:11" x14ac:dyDescent="0.25">
      <c r="A1520" s="7"/>
      <c r="B1520" s="7"/>
      <c r="C1520" s="7"/>
      <c r="D1520" s="7"/>
      <c r="E1520" s="7"/>
      <c r="F1520" s="7"/>
      <c r="G1520" s="7"/>
      <c r="H1520" s="7"/>
      <c r="I1520" s="7"/>
      <c r="J1520" s="44"/>
      <c r="K1520" s="2"/>
    </row>
    <row r="1521" spans="1:11" x14ac:dyDescent="0.25">
      <c r="A1521" s="7"/>
      <c r="B1521" s="7"/>
      <c r="C1521" s="7"/>
      <c r="D1521" s="7"/>
      <c r="E1521" s="7"/>
      <c r="F1521" s="7"/>
      <c r="G1521" s="7"/>
      <c r="H1521" s="7"/>
      <c r="I1521" s="7"/>
      <c r="J1521" s="44"/>
      <c r="K1521" s="2"/>
    </row>
    <row r="1522" spans="1:11" x14ac:dyDescent="0.25">
      <c r="A1522" s="7"/>
      <c r="B1522" s="7"/>
      <c r="C1522" s="7"/>
      <c r="D1522" s="7"/>
      <c r="E1522" s="7"/>
      <c r="F1522" s="7"/>
      <c r="G1522" s="7"/>
      <c r="H1522" s="7"/>
      <c r="I1522" s="7"/>
      <c r="J1522" s="44"/>
      <c r="K1522" s="2"/>
    </row>
    <row r="1523" spans="1:11" x14ac:dyDescent="0.25">
      <c r="A1523" s="7"/>
      <c r="B1523" s="7"/>
      <c r="C1523" s="7"/>
      <c r="D1523" s="7"/>
      <c r="E1523" s="7"/>
      <c r="F1523" s="7"/>
      <c r="G1523" s="7"/>
      <c r="H1523" s="7"/>
      <c r="I1523" s="7"/>
      <c r="J1523" s="44"/>
      <c r="K1523" s="2"/>
    </row>
    <row r="1524" spans="1:11" x14ac:dyDescent="0.25">
      <c r="K1524" s="2"/>
    </row>
    <row r="1525" spans="1:11" x14ac:dyDescent="0.25">
      <c r="K1525" s="2"/>
    </row>
    <row r="1526" spans="1:11" x14ac:dyDescent="0.25">
      <c r="K1526" s="2"/>
    </row>
    <row r="1527" spans="1:11" x14ac:dyDescent="0.25">
      <c r="K1527" s="2"/>
    </row>
    <row r="1528" spans="1:11" x14ac:dyDescent="0.25">
      <c r="J1528"/>
      <c r="K1528" s="2"/>
    </row>
    <row r="1529" spans="1:11" x14ac:dyDescent="0.25">
      <c r="J1529"/>
      <c r="K1529" s="2"/>
    </row>
    <row r="1530" spans="1:11" x14ac:dyDescent="0.25">
      <c r="J1530"/>
      <c r="K1530" s="2"/>
    </row>
    <row r="1531" spans="1:11" x14ac:dyDescent="0.25">
      <c r="J1531"/>
      <c r="K1531" s="2"/>
    </row>
    <row r="1532" spans="1:11" x14ac:dyDescent="0.25">
      <c r="J1532"/>
      <c r="K1532" s="2"/>
    </row>
    <row r="1533" spans="1:11" x14ac:dyDescent="0.25">
      <c r="J1533"/>
      <c r="K1533" s="2"/>
    </row>
    <row r="1534" spans="1:11" x14ac:dyDescent="0.25">
      <c r="J1534"/>
      <c r="K1534" s="2"/>
    </row>
    <row r="1535" spans="1:11" x14ac:dyDescent="0.25">
      <c r="J1535"/>
      <c r="K1535" s="2"/>
    </row>
    <row r="1536" spans="1:11" x14ac:dyDescent="0.25">
      <c r="J1536"/>
      <c r="K1536" s="2"/>
    </row>
    <row r="1537" spans="10:11" x14ac:dyDescent="0.25">
      <c r="J1537"/>
      <c r="K1537" s="2"/>
    </row>
    <row r="1538" spans="10:11" x14ac:dyDescent="0.25">
      <c r="J1538"/>
      <c r="K1538" s="2"/>
    </row>
    <row r="1539" spans="10:11" x14ac:dyDescent="0.25">
      <c r="J1539"/>
      <c r="K1539" s="2"/>
    </row>
    <row r="1540" spans="10:11" x14ac:dyDescent="0.25">
      <c r="J1540"/>
      <c r="K1540" s="2"/>
    </row>
    <row r="1541" spans="10:11" x14ac:dyDescent="0.25">
      <c r="J1541"/>
      <c r="K1541" s="2"/>
    </row>
    <row r="1542" spans="10:11" x14ac:dyDescent="0.25">
      <c r="J1542"/>
      <c r="K1542" s="2"/>
    </row>
    <row r="1543" spans="10:11" x14ac:dyDescent="0.25">
      <c r="J1543"/>
      <c r="K1543" s="2"/>
    </row>
    <row r="1544" spans="10:11" x14ac:dyDescent="0.25">
      <c r="J1544"/>
      <c r="K1544" s="2"/>
    </row>
    <row r="1545" spans="10:11" x14ac:dyDescent="0.25">
      <c r="J1545"/>
      <c r="K1545" s="2"/>
    </row>
    <row r="1546" spans="10:11" x14ac:dyDescent="0.25">
      <c r="J1546"/>
      <c r="K1546" s="2"/>
    </row>
    <row r="1547" spans="10:11" x14ac:dyDescent="0.25">
      <c r="J1547"/>
      <c r="K1547" s="2"/>
    </row>
    <row r="1548" spans="10:11" x14ac:dyDescent="0.25">
      <c r="J1548"/>
      <c r="K1548" s="2"/>
    </row>
    <row r="1549" spans="10:11" x14ac:dyDescent="0.25">
      <c r="J1549"/>
      <c r="K1549" s="2"/>
    </row>
    <row r="1550" spans="10:11" x14ac:dyDescent="0.25">
      <c r="J1550"/>
      <c r="K1550" s="2"/>
    </row>
    <row r="1551" spans="10:11" x14ac:dyDescent="0.25">
      <c r="J1551"/>
      <c r="K1551" s="2"/>
    </row>
    <row r="1552" spans="10:11" x14ac:dyDescent="0.25">
      <c r="J1552"/>
      <c r="K1552" s="2"/>
    </row>
    <row r="1553" spans="10:11" x14ac:dyDescent="0.25">
      <c r="J1553"/>
      <c r="K1553" s="2"/>
    </row>
    <row r="1554" spans="10:11" x14ac:dyDescent="0.25">
      <c r="J1554"/>
      <c r="K1554" s="2"/>
    </row>
    <row r="1555" spans="10:11" x14ac:dyDescent="0.25">
      <c r="J1555"/>
      <c r="K1555" s="2"/>
    </row>
    <row r="1556" spans="10:11" x14ac:dyDescent="0.25">
      <c r="J1556"/>
      <c r="K1556" s="2"/>
    </row>
    <row r="1557" spans="10:11" x14ac:dyDescent="0.25">
      <c r="J1557"/>
      <c r="K1557" s="2"/>
    </row>
    <row r="1558" spans="10:11" x14ac:dyDescent="0.25">
      <c r="J1558"/>
      <c r="K1558" s="2"/>
    </row>
    <row r="1559" spans="10:11" x14ac:dyDescent="0.25">
      <c r="J1559"/>
      <c r="K1559" s="2"/>
    </row>
    <row r="1560" spans="10:11" x14ac:dyDescent="0.25">
      <c r="J1560"/>
      <c r="K1560" s="2"/>
    </row>
    <row r="1561" spans="10:11" x14ac:dyDescent="0.25">
      <c r="J1561"/>
      <c r="K1561" s="2"/>
    </row>
    <row r="1562" spans="10:11" x14ac:dyDescent="0.25">
      <c r="J1562"/>
      <c r="K1562" s="2"/>
    </row>
    <row r="1563" spans="10:11" x14ac:dyDescent="0.25">
      <c r="J1563"/>
      <c r="K1563" s="2"/>
    </row>
    <row r="1564" spans="10:11" x14ac:dyDescent="0.25">
      <c r="J1564"/>
      <c r="K1564" s="2"/>
    </row>
    <row r="1565" spans="10:11" x14ac:dyDescent="0.25">
      <c r="J1565"/>
      <c r="K1565" s="2"/>
    </row>
    <row r="1566" spans="10:11" x14ac:dyDescent="0.25">
      <c r="J1566"/>
      <c r="K1566" s="2"/>
    </row>
    <row r="1567" spans="10:11" x14ac:dyDescent="0.25">
      <c r="J1567"/>
      <c r="K1567" s="2"/>
    </row>
    <row r="1568" spans="10:11" x14ac:dyDescent="0.25">
      <c r="J1568"/>
      <c r="K1568" s="2"/>
    </row>
    <row r="1569" spans="10:11" x14ac:dyDescent="0.25">
      <c r="J1569"/>
      <c r="K1569" s="2"/>
    </row>
    <row r="1570" spans="10:11" x14ac:dyDescent="0.25">
      <c r="J1570"/>
      <c r="K1570" s="2"/>
    </row>
    <row r="1571" spans="10:11" x14ac:dyDescent="0.25">
      <c r="J1571"/>
      <c r="K1571" s="2"/>
    </row>
    <row r="1572" spans="10:11" x14ac:dyDescent="0.25">
      <c r="J1572"/>
      <c r="K1572" s="2"/>
    </row>
    <row r="1573" spans="10:11" x14ac:dyDescent="0.25">
      <c r="J1573"/>
      <c r="K1573" s="2"/>
    </row>
  </sheetData>
  <mergeCells count="394">
    <mergeCell ref="F273:I273"/>
    <mergeCell ref="F274:I274"/>
    <mergeCell ref="B257:C257"/>
    <mergeCell ref="B258:C258"/>
    <mergeCell ref="F270:I270"/>
    <mergeCell ref="F271:I271"/>
    <mergeCell ref="B248:C248"/>
    <mergeCell ref="B252:C252"/>
    <mergeCell ref="B253:C253"/>
    <mergeCell ref="B254:C254"/>
    <mergeCell ref="B255:C255"/>
    <mergeCell ref="B256:C256"/>
    <mergeCell ref="F272:I272"/>
    <mergeCell ref="F268:I268"/>
    <mergeCell ref="F269:I269"/>
    <mergeCell ref="F257:I257"/>
    <mergeCell ref="F258:I258"/>
    <mergeCell ref="F259:I259"/>
    <mergeCell ref="F260:I260"/>
    <mergeCell ref="F261:I261"/>
    <mergeCell ref="F262:I262"/>
    <mergeCell ref="F263:I263"/>
    <mergeCell ref="B276:C276"/>
    <mergeCell ref="B277:C277"/>
    <mergeCell ref="B278:C278"/>
    <mergeCell ref="B279:C279"/>
    <mergeCell ref="B280:C280"/>
    <mergeCell ref="B281:C281"/>
    <mergeCell ref="B282:C282"/>
    <mergeCell ref="F338:I338"/>
    <mergeCell ref="F97:I97"/>
    <mergeCell ref="F98:I98"/>
    <mergeCell ref="F99:I99"/>
    <mergeCell ref="F100:I100"/>
    <mergeCell ref="F105:I105"/>
    <mergeCell ref="B130:C130"/>
    <mergeCell ref="B131:C131"/>
    <mergeCell ref="B135:C135"/>
    <mergeCell ref="B142:C142"/>
    <mergeCell ref="A146:J146"/>
    <mergeCell ref="B157:C157"/>
    <mergeCell ref="B112:J112"/>
    <mergeCell ref="A113:J113"/>
    <mergeCell ref="B127:C127"/>
    <mergeCell ref="B128:C128"/>
    <mergeCell ref="B129:C129"/>
    <mergeCell ref="A2:D2"/>
    <mergeCell ref="A3:D3"/>
    <mergeCell ref="A6:D6"/>
    <mergeCell ref="A7:J7"/>
    <mergeCell ref="A8:J8"/>
    <mergeCell ref="A9:A10"/>
    <mergeCell ref="B9:B10"/>
    <mergeCell ref="C9:C10"/>
    <mergeCell ref="D9:D10"/>
    <mergeCell ref="E9:E10"/>
    <mergeCell ref="B28:J28"/>
    <mergeCell ref="A29:J29"/>
    <mergeCell ref="A41:J41"/>
    <mergeCell ref="A48:J48"/>
    <mergeCell ref="A57:J57"/>
    <mergeCell ref="A67:J67"/>
    <mergeCell ref="J9:J10"/>
    <mergeCell ref="B12:J12"/>
    <mergeCell ref="B13:C13"/>
    <mergeCell ref="D26:J26"/>
    <mergeCell ref="F18:I18"/>
    <mergeCell ref="F19:I19"/>
    <mergeCell ref="F20:I20"/>
    <mergeCell ref="F21:I21"/>
    <mergeCell ref="F22:I22"/>
    <mergeCell ref="F23:I23"/>
    <mergeCell ref="F24:I24"/>
    <mergeCell ref="F25:I25"/>
    <mergeCell ref="F17:I17"/>
    <mergeCell ref="F13:I13"/>
    <mergeCell ref="F14:I14"/>
    <mergeCell ref="F15:I15"/>
    <mergeCell ref="F16:I16"/>
    <mergeCell ref="F30:I30"/>
    <mergeCell ref="F31:I31"/>
    <mergeCell ref="F32:I32"/>
    <mergeCell ref="F33:I33"/>
    <mergeCell ref="F34:I34"/>
    <mergeCell ref="B92:J92"/>
    <mergeCell ref="D101:J101"/>
    <mergeCell ref="B103:J103"/>
    <mergeCell ref="B108:J108"/>
    <mergeCell ref="D69:J69"/>
    <mergeCell ref="B71:J71"/>
    <mergeCell ref="B78:J78"/>
    <mergeCell ref="B85:C85"/>
    <mergeCell ref="B88:C88"/>
    <mergeCell ref="F86:I86"/>
    <mergeCell ref="F87:I87"/>
    <mergeCell ref="F88:I88"/>
    <mergeCell ref="F89:I89"/>
    <mergeCell ref="F90:I90"/>
    <mergeCell ref="F44:I44"/>
    <mergeCell ref="F45:I45"/>
    <mergeCell ref="F46:I46"/>
    <mergeCell ref="F47:I47"/>
    <mergeCell ref="F49:I49"/>
    <mergeCell ref="F35:I35"/>
    <mergeCell ref="F121:I121"/>
    <mergeCell ref="F122:I122"/>
    <mergeCell ref="F123:I123"/>
    <mergeCell ref="F124:I124"/>
    <mergeCell ref="F125:I125"/>
    <mergeCell ref="F126:I126"/>
    <mergeCell ref="F127:I127"/>
    <mergeCell ref="F128:I128"/>
    <mergeCell ref="F129:I129"/>
    <mergeCell ref="F130:I130"/>
    <mergeCell ref="F131:I131"/>
    <mergeCell ref="F132:I132"/>
    <mergeCell ref="F116:I116"/>
    <mergeCell ref="B178:C178"/>
    <mergeCell ref="B183:C183"/>
    <mergeCell ref="A184:J184"/>
    <mergeCell ref="B190:C190"/>
    <mergeCell ref="B193:C193"/>
    <mergeCell ref="F117:I117"/>
    <mergeCell ref="F118:I118"/>
    <mergeCell ref="F119:I119"/>
    <mergeCell ref="F120:I120"/>
    <mergeCell ref="F133:I133"/>
    <mergeCell ref="F134:I134"/>
    <mergeCell ref="F135:I135"/>
    <mergeCell ref="F136:I136"/>
    <mergeCell ref="F137:I137"/>
    <mergeCell ref="F138:I138"/>
    <mergeCell ref="F139:I139"/>
    <mergeCell ref="F140:I140"/>
    <mergeCell ref="F141:I141"/>
    <mergeCell ref="F142:I142"/>
    <mergeCell ref="F143:I143"/>
    <mergeCell ref="B194:C194"/>
    <mergeCell ref="B159:C159"/>
    <mergeCell ref="B160:C160"/>
    <mergeCell ref="B162:C162"/>
    <mergeCell ref="B165:C165"/>
    <mergeCell ref="B166:C166"/>
    <mergeCell ref="A173:J173"/>
    <mergeCell ref="F161:I161"/>
    <mergeCell ref="F162:I162"/>
    <mergeCell ref="F163:I163"/>
    <mergeCell ref="F164:I164"/>
    <mergeCell ref="F165:I165"/>
    <mergeCell ref="F166:I166"/>
    <mergeCell ref="F167:I167"/>
    <mergeCell ref="F168:I168"/>
    <mergeCell ref="F169:I169"/>
    <mergeCell ref="F170:I170"/>
    <mergeCell ref="F171:I171"/>
    <mergeCell ref="F172:I172"/>
    <mergeCell ref="F176:I176"/>
    <mergeCell ref="F177:I177"/>
    <mergeCell ref="F178:I178"/>
    <mergeCell ref="F179:I179"/>
    <mergeCell ref="F180:I180"/>
    <mergeCell ref="B195:C195"/>
    <mergeCell ref="B196:C196"/>
    <mergeCell ref="B197:C197"/>
    <mergeCell ref="B198:C198"/>
    <mergeCell ref="B199:C199"/>
    <mergeCell ref="B200:C200"/>
    <mergeCell ref="F199:I199"/>
    <mergeCell ref="F200:I200"/>
    <mergeCell ref="F201:I201"/>
    <mergeCell ref="B201:C201"/>
    <mergeCell ref="F198:I198"/>
    <mergeCell ref="B233:C233"/>
    <mergeCell ref="F239:I239"/>
    <mergeCell ref="F240:I240"/>
    <mergeCell ref="F241:I241"/>
    <mergeCell ref="F242:I242"/>
    <mergeCell ref="F243:I243"/>
    <mergeCell ref="F244:I244"/>
    <mergeCell ref="F245:I245"/>
    <mergeCell ref="F246:I246"/>
    <mergeCell ref="F236:I236"/>
    <mergeCell ref="F237:I237"/>
    <mergeCell ref="F238:I238"/>
    <mergeCell ref="B237:C237"/>
    <mergeCell ref="B242:C242"/>
    <mergeCell ref="B243:C243"/>
    <mergeCell ref="B283:C283"/>
    <mergeCell ref="B293:C293"/>
    <mergeCell ref="B294:C294"/>
    <mergeCell ref="B295:C295"/>
    <mergeCell ref="B296:C296"/>
    <mergeCell ref="B337:J337"/>
    <mergeCell ref="B323:C323"/>
    <mergeCell ref="B324:C324"/>
    <mergeCell ref="B325:C325"/>
    <mergeCell ref="B326:C326"/>
    <mergeCell ref="B328:J328"/>
    <mergeCell ref="B299:J299"/>
    <mergeCell ref="B312:J312"/>
    <mergeCell ref="B320:C320"/>
    <mergeCell ref="B321:C321"/>
    <mergeCell ref="B322:C322"/>
    <mergeCell ref="B284:J284"/>
    <mergeCell ref="F285:I285"/>
    <mergeCell ref="F286:I286"/>
    <mergeCell ref="F287:I287"/>
    <mergeCell ref="F288:I288"/>
    <mergeCell ref="F289:I289"/>
    <mergeCell ref="F283:I283"/>
    <mergeCell ref="F319:I319"/>
    <mergeCell ref="F36:I36"/>
    <mergeCell ref="F37:I37"/>
    <mergeCell ref="F38:I38"/>
    <mergeCell ref="F39:I39"/>
    <mergeCell ref="F40:I40"/>
    <mergeCell ref="F42:I42"/>
    <mergeCell ref="F43:I43"/>
    <mergeCell ref="F50:I50"/>
    <mergeCell ref="F51:I51"/>
    <mergeCell ref="F52:I52"/>
    <mergeCell ref="F53:I53"/>
    <mergeCell ref="F54:I54"/>
    <mergeCell ref="F55:I55"/>
    <mergeCell ref="F56:I56"/>
    <mergeCell ref="F58:I58"/>
    <mergeCell ref="F59:I59"/>
    <mergeCell ref="F60:I60"/>
    <mergeCell ref="F61:I61"/>
    <mergeCell ref="F62:I62"/>
    <mergeCell ref="F63:I63"/>
    <mergeCell ref="F64:I64"/>
    <mergeCell ref="F65:I65"/>
    <mergeCell ref="F66:I66"/>
    <mergeCell ref="F68:I68"/>
    <mergeCell ref="F80:I80"/>
    <mergeCell ref="F79:I79"/>
    <mergeCell ref="F81:I81"/>
    <mergeCell ref="F82:I82"/>
    <mergeCell ref="F83:I83"/>
    <mergeCell ref="F84:I84"/>
    <mergeCell ref="F85:I85"/>
    <mergeCell ref="F109:I109"/>
    <mergeCell ref="F110:I110"/>
    <mergeCell ref="F114:I114"/>
    <mergeCell ref="F115:I115"/>
    <mergeCell ref="F93:I93"/>
    <mergeCell ref="F94:I94"/>
    <mergeCell ref="F95:I95"/>
    <mergeCell ref="F96:I96"/>
    <mergeCell ref="F106:I106"/>
    <mergeCell ref="F104:I104"/>
    <mergeCell ref="F144:I144"/>
    <mergeCell ref="F145:I145"/>
    <mergeCell ref="F147:I147"/>
    <mergeCell ref="F148:I148"/>
    <mergeCell ref="F149:I149"/>
    <mergeCell ref="F150:I150"/>
    <mergeCell ref="F151:I151"/>
    <mergeCell ref="F152:I152"/>
    <mergeCell ref="F153:I153"/>
    <mergeCell ref="F154:I154"/>
    <mergeCell ref="F155:I155"/>
    <mergeCell ref="F156:I156"/>
    <mergeCell ref="F157:I157"/>
    <mergeCell ref="F158:I158"/>
    <mergeCell ref="F159:I159"/>
    <mergeCell ref="F160:I160"/>
    <mergeCell ref="F174:I174"/>
    <mergeCell ref="F175:I175"/>
    <mergeCell ref="F181:I181"/>
    <mergeCell ref="F182:I182"/>
    <mergeCell ref="F183:I183"/>
    <mergeCell ref="F185:I185"/>
    <mergeCell ref="F186:I186"/>
    <mergeCell ref="F187:I187"/>
    <mergeCell ref="F188:I188"/>
    <mergeCell ref="F189:I189"/>
    <mergeCell ref="F190:I190"/>
    <mergeCell ref="F193:I193"/>
    <mergeCell ref="F191:I191"/>
    <mergeCell ref="F192:I192"/>
    <mergeCell ref="F194:I194"/>
    <mergeCell ref="F195:I195"/>
    <mergeCell ref="F196:I196"/>
    <mergeCell ref="F197:I197"/>
    <mergeCell ref="F218:I218"/>
    <mergeCell ref="F219:I219"/>
    <mergeCell ref="F209:I209"/>
    <mergeCell ref="F210:I210"/>
    <mergeCell ref="F211:I211"/>
    <mergeCell ref="F212:I212"/>
    <mergeCell ref="F213:I213"/>
    <mergeCell ref="F214:I214"/>
    <mergeCell ref="F215:I215"/>
    <mergeCell ref="F216:I216"/>
    <mergeCell ref="F217:I217"/>
    <mergeCell ref="B208:J208"/>
    <mergeCell ref="F202:I202"/>
    <mergeCell ref="F203:I203"/>
    <mergeCell ref="F204:I204"/>
    <mergeCell ref="F205:I205"/>
    <mergeCell ref="F206:I206"/>
    <mergeCell ref="F220:I220"/>
    <mergeCell ref="F221:I221"/>
    <mergeCell ref="F222:I222"/>
    <mergeCell ref="F223:I223"/>
    <mergeCell ref="F224:I224"/>
    <mergeCell ref="F225:I225"/>
    <mergeCell ref="F226:I226"/>
    <mergeCell ref="F227:I227"/>
    <mergeCell ref="F228:I228"/>
    <mergeCell ref="F229:I229"/>
    <mergeCell ref="F230:I230"/>
    <mergeCell ref="F231:I231"/>
    <mergeCell ref="F232:I232"/>
    <mergeCell ref="F233:I233"/>
    <mergeCell ref="F234:I234"/>
    <mergeCell ref="F235:I235"/>
    <mergeCell ref="F276:I276"/>
    <mergeCell ref="F277:I277"/>
    <mergeCell ref="F247:I247"/>
    <mergeCell ref="F248:I248"/>
    <mergeCell ref="F249:I249"/>
    <mergeCell ref="F250:I250"/>
    <mergeCell ref="F252:I252"/>
    <mergeCell ref="F253:I253"/>
    <mergeCell ref="F254:I254"/>
    <mergeCell ref="F255:I255"/>
    <mergeCell ref="F256:I256"/>
    <mergeCell ref="F251:I251"/>
    <mergeCell ref="F275:I275"/>
    <mergeCell ref="F264:I264"/>
    <mergeCell ref="F265:I265"/>
    <mergeCell ref="F266:I266"/>
    <mergeCell ref="F267:I267"/>
    <mergeCell ref="F278:I278"/>
    <mergeCell ref="F279:I279"/>
    <mergeCell ref="F280:I280"/>
    <mergeCell ref="F290:I290"/>
    <mergeCell ref="F291:I291"/>
    <mergeCell ref="F317:I317"/>
    <mergeCell ref="F318:I318"/>
    <mergeCell ref="F297:I297"/>
    <mergeCell ref="F300:I300"/>
    <mergeCell ref="F310:I310"/>
    <mergeCell ref="F301:I301"/>
    <mergeCell ref="F302:I302"/>
    <mergeCell ref="F303:I303"/>
    <mergeCell ref="F292:I292"/>
    <mergeCell ref="F293:I293"/>
    <mergeCell ref="F294:I294"/>
    <mergeCell ref="F295:I295"/>
    <mergeCell ref="F296:I296"/>
    <mergeCell ref="F281:I281"/>
    <mergeCell ref="F282:I282"/>
    <mergeCell ref="F320:I320"/>
    <mergeCell ref="F321:I321"/>
    <mergeCell ref="F322:I322"/>
    <mergeCell ref="F323:I323"/>
    <mergeCell ref="F324:I324"/>
    <mergeCell ref="F304:I304"/>
    <mergeCell ref="F305:I305"/>
    <mergeCell ref="F306:I306"/>
    <mergeCell ref="F307:I307"/>
    <mergeCell ref="F308:I308"/>
    <mergeCell ref="F309:I309"/>
    <mergeCell ref="F313:I313"/>
    <mergeCell ref="F314:I314"/>
    <mergeCell ref="F315:I315"/>
    <mergeCell ref="F347:I347"/>
    <mergeCell ref="F74:I74"/>
    <mergeCell ref="F75:I75"/>
    <mergeCell ref="F76:I76"/>
    <mergeCell ref="F73:I73"/>
    <mergeCell ref="F72:I72"/>
    <mergeCell ref="F335:I335"/>
    <mergeCell ref="F339:I339"/>
    <mergeCell ref="F340:I340"/>
    <mergeCell ref="F341:I341"/>
    <mergeCell ref="F342:I342"/>
    <mergeCell ref="F343:I343"/>
    <mergeCell ref="F344:I344"/>
    <mergeCell ref="F345:I345"/>
    <mergeCell ref="F346:I346"/>
    <mergeCell ref="F325:I325"/>
    <mergeCell ref="F326:I326"/>
    <mergeCell ref="F329:I329"/>
    <mergeCell ref="F330:I330"/>
    <mergeCell ref="F333:I333"/>
    <mergeCell ref="F331:I331"/>
    <mergeCell ref="F332:I332"/>
    <mergeCell ref="F334:I334"/>
    <mergeCell ref="F316:I316"/>
  </mergeCells>
  <phoneticPr fontId="57" type="noConversion"/>
  <printOptions horizontalCentered="1" verticalCentered="1"/>
  <pageMargins left="0.51181102362204722" right="0.51181102362204722" top="0.78740157480314965" bottom="1.1811023622047245" header="0.31496062992125984" footer="0.31496062992125984"/>
  <pageSetup paperSize="9" scale="77" fitToHeight="100" orientation="landscape" r:id="rId1"/>
  <headerFooter>
    <oddHeader>&amp;C&amp;G</oddHeader>
    <oddFooter>&amp;C&amp;G</oddFooter>
  </headerFooter>
  <rowBreaks count="1" manualBreakCount="1">
    <brk id="77" max="8"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26</vt:i4>
      </vt:variant>
    </vt:vector>
  </HeadingPairs>
  <TitlesOfParts>
    <vt:vector size="51" baseType="lpstr">
      <vt:lpstr>INS.N.DESON</vt:lpstr>
      <vt:lpstr>SERV.N.DESON</vt:lpstr>
      <vt:lpstr>ins03.2020</vt:lpstr>
      <vt:lpstr>mar2020</vt:lpstr>
      <vt:lpstr>INS</vt:lpstr>
      <vt:lpstr>SINT</vt:lpstr>
      <vt:lpstr>RESUMO DO ORÇAMENTO</vt:lpstr>
      <vt:lpstr>ORÇAMENTO SINTÉTICO</vt:lpstr>
      <vt:lpstr>MEM. CÁLC.</vt:lpstr>
      <vt:lpstr>COMPOSIÇÃO UNITÁRIA</vt:lpstr>
      <vt:lpstr>CRONOGRAMA </vt:lpstr>
      <vt:lpstr>memcalc.</vt:lpstr>
      <vt:lpstr>M.C. FUNDAÇÃO</vt:lpstr>
      <vt:lpstr>AUX QUANT</vt:lpstr>
      <vt:lpstr>Planilha1</vt:lpstr>
      <vt:lpstr>BDI</vt:lpstr>
      <vt:lpstr>bdi dife.</vt:lpstr>
      <vt:lpstr>BDI DIF.</vt:lpstr>
      <vt:lpstr>ADM LOCAL</vt:lpstr>
      <vt:lpstr>MAPA de Cotação</vt:lpstr>
      <vt:lpstr>ENCARGOS SOCIAIS</vt:lpstr>
      <vt:lpstr>M.C. FUNDAÇÃO (2)</vt:lpstr>
      <vt:lpstr>QT.ARQUITETONICO (2)</vt:lpstr>
      <vt:lpstr>SUB&amp;BASE</vt:lpstr>
      <vt:lpstr>QT.ARQUITETONICO</vt:lpstr>
      <vt:lpstr>'ADM LOCAL'!Area_de_impressao</vt:lpstr>
      <vt:lpstr>BDI!Area_de_impressao</vt:lpstr>
      <vt:lpstr>'BDI DIF.'!Area_de_impressao</vt:lpstr>
      <vt:lpstr>'bdi dife.'!Area_de_impressao</vt:lpstr>
      <vt:lpstr>'COMPOSIÇÃO UNITÁRIA'!Area_de_impressao</vt:lpstr>
      <vt:lpstr>'CRONOGRAMA '!Area_de_impressao</vt:lpstr>
      <vt:lpstr>'ENCARGOS SOCIAIS'!Area_de_impressao</vt:lpstr>
      <vt:lpstr>'M.C. FUNDAÇÃO'!Area_de_impressao</vt:lpstr>
      <vt:lpstr>'M.C. FUNDAÇÃO (2)'!Area_de_impressao</vt:lpstr>
      <vt:lpstr>'MAPA de Cotação'!Area_de_impressao</vt:lpstr>
      <vt:lpstr>'MEM. CÁLC.'!Area_de_impressao</vt:lpstr>
      <vt:lpstr>'ORÇAMENTO SINTÉTICO'!Area_de_impressao</vt:lpstr>
      <vt:lpstr>'QT.ARQUITETONICO (2)'!Area_de_impressao</vt:lpstr>
      <vt:lpstr>'RESUMO DO ORÇAMENTO'!Area_de_impressao</vt:lpstr>
      <vt:lpstr>'SUB&amp;BASE'!Area_de_impressao</vt:lpstr>
      <vt:lpstr>BDI!Print_Area</vt:lpstr>
      <vt:lpstr>'BDI DIF.'!Print_Area</vt:lpstr>
      <vt:lpstr>'bdi dife.'!Print_Area</vt:lpstr>
      <vt:lpstr>'CRONOGRAMA '!Print_Area</vt:lpstr>
      <vt:lpstr>'RESUMO DO ORÇAMENTO'!Print_Area</vt:lpstr>
      <vt:lpstr>'COMPOSIÇÃO UNITÁRIA'!Titulos_de_impressao</vt:lpstr>
      <vt:lpstr>'M.C. FUNDAÇÃO (2)'!Titulos_de_impressao</vt:lpstr>
      <vt:lpstr>'MAPA de Cotação'!Titulos_de_impressao</vt:lpstr>
      <vt:lpstr>'MEM. CÁLC.'!Titulos_de_impressao</vt:lpstr>
      <vt:lpstr>'ORÇAMENTO SINTÉTICO'!Titulos_de_impressao</vt:lpstr>
      <vt:lpstr>'QT.ARQUITETONICO (2)'!Titulos_de_impressao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Raul Y. Freitas</dc:creator>
  <cp:keywords/>
  <dc:description/>
  <cp:lastModifiedBy>Carlos_Central</cp:lastModifiedBy>
  <cp:revision/>
  <cp:lastPrinted>2022-07-29T12:50:47Z</cp:lastPrinted>
  <dcterms:created xsi:type="dcterms:W3CDTF">2018-09-20T15:56:36Z</dcterms:created>
  <dcterms:modified xsi:type="dcterms:W3CDTF">2022-10-17T17:06:24Z</dcterms:modified>
  <cp:category/>
  <cp:contentStatus/>
</cp:coreProperties>
</file>